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dduxwilloughby/Desktop/Python Projects/stock_helper/data/"/>
    </mc:Choice>
  </mc:AlternateContent>
  <xr:revisionPtr revIDLastSave="0" documentId="13_ncr:1_{98414571-875C-4D4D-9981-93C0373AA625}" xr6:coauthVersionLast="47" xr6:coauthVersionMax="47" xr10:uidLastSave="{00000000-0000-0000-0000-000000000000}"/>
  <bookViews>
    <workbookView xWindow="29400" yWindow="500" windowWidth="38400" windowHeight="19640" tabRatio="882" activeTab="1" xr2:uid="{00000000-000D-0000-FFFF-FFFF00000000}"/>
  </bookViews>
  <sheets>
    <sheet name="Protfolio" sheetId="1" r:id="rId1"/>
    <sheet name="Investment Analysis" sheetId="2" r:id="rId2"/>
    <sheet name="Charts" sheetId="3" r:id="rId3"/>
    <sheet name="Current Stock List" sheetId="4" r:id="rId4"/>
    <sheet name="Allocation" sheetId="5" r:id="rId5"/>
    <sheet name="ETF's" sheetId="6" r:id="rId6"/>
    <sheet name="GLCS" sheetId="7" r:id="rId7"/>
    <sheet name="Fund-Stock Info" sheetId="8" r:id="rId8"/>
    <sheet name="Result Transfer Worksheet" sheetId="9" r:id="rId9"/>
  </sheets>
  <definedNames>
    <definedName name="_xlnm.Print_Area" localSheetId="4">Allocation!$C$3:$L$45</definedName>
    <definedName name="_xlnm.Print_Area" localSheetId="3">'Current Stock List'!$U$3:$CI$56</definedName>
    <definedName name="_xlnm.Print_Area" localSheetId="5">'ETF''s'!$A$7:$BF$68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8" i="6" l="1"/>
  <c r="AD68" i="6" s="1"/>
  <c r="S68" i="6"/>
  <c r="R68" i="6"/>
  <c r="N68" i="6"/>
  <c r="L68" i="6"/>
  <c r="J68" i="6"/>
  <c r="AD67" i="6"/>
  <c r="AC67" i="6"/>
  <c r="R67" i="6"/>
  <c r="S67" i="6" s="1"/>
  <c r="N67" i="6"/>
  <c r="L67" i="6"/>
  <c r="J67" i="6"/>
  <c r="AM66" i="6"/>
  <c r="AK66" i="6"/>
  <c r="AI66" i="6"/>
  <c r="AG66" i="6"/>
  <c r="AE66" i="6"/>
  <c r="AD66" i="6"/>
  <c r="AC66" i="6"/>
  <c r="R66" i="6"/>
  <c r="S66" i="6" s="1"/>
  <c r="Q66" i="6"/>
  <c r="O66" i="6"/>
  <c r="N66" i="6"/>
  <c r="L66" i="6"/>
  <c r="J66" i="6"/>
  <c r="AC65" i="6"/>
  <c r="AD65" i="6" s="1"/>
  <c r="R65" i="6"/>
  <c r="S65" i="6" s="1"/>
  <c r="N65" i="6"/>
  <c r="L65" i="6"/>
  <c r="J65" i="6"/>
  <c r="AD64" i="6"/>
  <c r="AC64" i="6"/>
  <c r="R64" i="6"/>
  <c r="S64" i="6" s="1"/>
  <c r="N64" i="6"/>
  <c r="L64" i="6"/>
  <c r="J64" i="6"/>
  <c r="AD63" i="6"/>
  <c r="AC63" i="6"/>
  <c r="R63" i="6"/>
  <c r="S63" i="6" s="1"/>
  <c r="N63" i="6"/>
  <c r="L63" i="6"/>
  <c r="J63" i="6"/>
  <c r="AC62" i="6"/>
  <c r="AD62" i="6" s="1"/>
  <c r="S62" i="6"/>
  <c r="R62" i="6"/>
  <c r="N62" i="6"/>
  <c r="L62" i="6"/>
  <c r="J62" i="6"/>
  <c r="AM42" i="6"/>
  <c r="AK42" i="6"/>
  <c r="AI42" i="6"/>
  <c r="AG42" i="6"/>
  <c r="AD42" i="6"/>
  <c r="AE42" i="6" s="1"/>
  <c r="AC42" i="6"/>
  <c r="Z42" i="6"/>
  <c r="R42" i="6"/>
  <c r="S42" i="6" s="1"/>
  <c r="Q42" i="6"/>
  <c r="N42" i="6"/>
  <c r="O42" i="6" s="1"/>
  <c r="M42" i="6"/>
  <c r="L42" i="6"/>
  <c r="J42" i="6"/>
  <c r="K42" i="6" s="1"/>
  <c r="AM41" i="6"/>
  <c r="AK41" i="6"/>
  <c r="AI41" i="6"/>
  <c r="AG41" i="6"/>
  <c r="AC41" i="6"/>
  <c r="AD41" i="6" s="1"/>
  <c r="AE41" i="6" s="1"/>
  <c r="Z41" i="6"/>
  <c r="S41" i="6"/>
  <c r="R41" i="6"/>
  <c r="Q41" i="6"/>
  <c r="N41" i="6"/>
  <c r="O41" i="6" s="1"/>
  <c r="L41" i="6"/>
  <c r="M41" i="6" s="1"/>
  <c r="K41" i="6"/>
  <c r="J41" i="6"/>
  <c r="AM40" i="6"/>
  <c r="AK40" i="6"/>
  <c r="AI40" i="6"/>
  <c r="AG40" i="6"/>
  <c r="AC40" i="6"/>
  <c r="AD40" i="6" s="1"/>
  <c r="AE40" i="6" s="1"/>
  <c r="Z40" i="6"/>
  <c r="R40" i="6"/>
  <c r="S40" i="6" s="1"/>
  <c r="Q40" i="6"/>
  <c r="N40" i="6"/>
  <c r="O40" i="6" s="1"/>
  <c r="L40" i="6"/>
  <c r="M40" i="6" s="1"/>
  <c r="J40" i="6"/>
  <c r="K40" i="6" s="1"/>
  <c r="AM39" i="6"/>
  <c r="AK39" i="6"/>
  <c r="AI39" i="6"/>
  <c r="AG39" i="6"/>
  <c r="AC39" i="6"/>
  <c r="AD39" i="6" s="1"/>
  <c r="AE39" i="6" s="1"/>
  <c r="Z39" i="6"/>
  <c r="S39" i="6"/>
  <c r="R39" i="6"/>
  <c r="Q39" i="6"/>
  <c r="O39" i="6"/>
  <c r="N39" i="6"/>
  <c r="L39" i="6"/>
  <c r="M39" i="6" s="1"/>
  <c r="J39" i="6"/>
  <c r="K39" i="6" s="1"/>
  <c r="AM38" i="6"/>
  <c r="AK38" i="6"/>
  <c r="AI38" i="6"/>
  <c r="AG38" i="6"/>
  <c r="AD38" i="6"/>
  <c r="AE38" i="6" s="1"/>
  <c r="AC38" i="6"/>
  <c r="Z38" i="6"/>
  <c r="R38" i="6"/>
  <c r="S38" i="6" s="1"/>
  <c r="Q38" i="6"/>
  <c r="N38" i="6"/>
  <c r="O38" i="6" s="1"/>
  <c r="M38" i="6"/>
  <c r="L38" i="6"/>
  <c r="K38" i="6"/>
  <c r="AM37" i="6"/>
  <c r="AK37" i="6"/>
  <c r="AI37" i="6"/>
  <c r="AG37" i="6"/>
  <c r="AD37" i="6"/>
  <c r="AE37" i="6" s="1"/>
  <c r="AC37" i="6"/>
  <c r="Z37" i="6"/>
  <c r="S37" i="6"/>
  <c r="R37" i="6"/>
  <c r="Q37" i="6"/>
  <c r="N37" i="6"/>
  <c r="O37" i="6" s="1"/>
  <c r="M37" i="6"/>
  <c r="K37" i="6"/>
  <c r="AM36" i="6"/>
  <c r="AK36" i="6"/>
  <c r="AI36" i="6"/>
  <c r="AG36" i="6"/>
  <c r="AE36" i="6"/>
  <c r="AC36" i="6"/>
  <c r="AD36" i="6" s="1"/>
  <c r="Z36" i="6"/>
  <c r="R36" i="6"/>
  <c r="S36" i="6" s="1"/>
  <c r="Q36" i="6"/>
  <c r="N36" i="6"/>
  <c r="O36" i="6" s="1"/>
  <c r="L36" i="6"/>
  <c r="M36" i="6" s="1"/>
  <c r="J36" i="6"/>
  <c r="K36" i="6" s="1"/>
  <c r="AM35" i="6"/>
  <c r="AK35" i="6"/>
  <c r="AI35" i="6"/>
  <c r="AG35" i="6"/>
  <c r="AC35" i="6"/>
  <c r="AD35" i="6" s="1"/>
  <c r="AE35" i="6" s="1"/>
  <c r="Z35" i="6"/>
  <c r="S35" i="6"/>
  <c r="R35" i="6"/>
  <c r="Q35" i="6"/>
  <c r="O35" i="6"/>
  <c r="N35" i="6"/>
  <c r="L35" i="6"/>
  <c r="M35" i="6" s="1"/>
  <c r="J35" i="6"/>
  <c r="K35" i="6" s="1"/>
  <c r="AM34" i="6"/>
  <c r="AK34" i="6"/>
  <c r="AI34" i="6"/>
  <c r="AG34" i="6"/>
  <c r="AD34" i="6"/>
  <c r="AE34" i="6" s="1"/>
  <c r="AC34" i="6"/>
  <c r="Z34" i="6"/>
  <c r="S34" i="6"/>
  <c r="R34" i="6"/>
  <c r="Q34" i="6"/>
  <c r="N34" i="6"/>
  <c r="O34" i="6" s="1"/>
  <c r="M34" i="6"/>
  <c r="J34" i="6"/>
  <c r="K34" i="6" s="1"/>
  <c r="AM33" i="6"/>
  <c r="AP33" i="6" s="1"/>
  <c r="AK33" i="6"/>
  <c r="AI33" i="6"/>
  <c r="AG33" i="6"/>
  <c r="AD33" i="6"/>
  <c r="AE33" i="6" s="1"/>
  <c r="AC33" i="6"/>
  <c r="Z33" i="6"/>
  <c r="S33" i="6"/>
  <c r="R33" i="6"/>
  <c r="Q33" i="6"/>
  <c r="O33" i="6"/>
  <c r="N33" i="6"/>
  <c r="M33" i="6"/>
  <c r="L33" i="6"/>
  <c r="J33" i="6"/>
  <c r="K33" i="6" s="1"/>
  <c r="AM32" i="6"/>
  <c r="AK32" i="6"/>
  <c r="AI32" i="6"/>
  <c r="AG32" i="6"/>
  <c r="AD32" i="6"/>
  <c r="AE32" i="6" s="1"/>
  <c r="AC32" i="6"/>
  <c r="Z32" i="6"/>
  <c r="R32" i="6"/>
  <c r="S32" i="6" s="1"/>
  <c r="AP32" i="6" s="1"/>
  <c r="Q32" i="6"/>
  <c r="N32" i="6"/>
  <c r="O32" i="6" s="1"/>
  <c r="M32" i="6"/>
  <c r="L32" i="6"/>
  <c r="K32" i="6"/>
  <c r="J32" i="6"/>
  <c r="AM31" i="6"/>
  <c r="AK31" i="6"/>
  <c r="AI31" i="6"/>
  <c r="AG31" i="6"/>
  <c r="AC31" i="6"/>
  <c r="AD31" i="6" s="1"/>
  <c r="AE31" i="6" s="1"/>
  <c r="AP31" i="6" s="1"/>
  <c r="Z31" i="6"/>
  <c r="R31" i="6"/>
  <c r="S31" i="6" s="1"/>
  <c r="Q31" i="6"/>
  <c r="N31" i="6"/>
  <c r="O31" i="6" s="1"/>
  <c r="L31" i="6"/>
  <c r="M31" i="6" s="1"/>
  <c r="K31" i="6"/>
  <c r="J31" i="6"/>
  <c r="AM30" i="6"/>
  <c r="AK30" i="6"/>
  <c r="AI30" i="6"/>
  <c r="AG30" i="6"/>
  <c r="AC30" i="6"/>
  <c r="AD30" i="6" s="1"/>
  <c r="AE30" i="6" s="1"/>
  <c r="Z30" i="6"/>
  <c r="R30" i="6"/>
  <c r="S30" i="6" s="1"/>
  <c r="Q30" i="6"/>
  <c r="O30" i="6"/>
  <c r="N30" i="6"/>
  <c r="L30" i="6"/>
  <c r="M30" i="6" s="1"/>
  <c r="J30" i="6"/>
  <c r="K30" i="6" s="1"/>
  <c r="AM29" i="6"/>
  <c r="AK29" i="6"/>
  <c r="AI29" i="6"/>
  <c r="AG29" i="6"/>
  <c r="AD29" i="6"/>
  <c r="AE29" i="6" s="1"/>
  <c r="AC29" i="6"/>
  <c r="Z29" i="6"/>
  <c r="S29" i="6"/>
  <c r="R29" i="6"/>
  <c r="Q29" i="6"/>
  <c r="O29" i="6"/>
  <c r="N29" i="6"/>
  <c r="M29" i="6"/>
  <c r="L29" i="6"/>
  <c r="J29" i="6"/>
  <c r="K29" i="6" s="1"/>
  <c r="AM28" i="6"/>
  <c r="AK28" i="6"/>
  <c r="AI28" i="6"/>
  <c r="AG28" i="6"/>
  <c r="AD28" i="6"/>
  <c r="AE28" i="6" s="1"/>
  <c r="AC28" i="6"/>
  <c r="Z28" i="6"/>
  <c r="S28" i="6"/>
  <c r="R28" i="6"/>
  <c r="Q28" i="6"/>
  <c r="AP28" i="6" s="1"/>
  <c r="N28" i="6"/>
  <c r="O28" i="6" s="1"/>
  <c r="M28" i="6"/>
  <c r="L28" i="6"/>
  <c r="K28" i="6"/>
  <c r="J28" i="6"/>
  <c r="AM27" i="6"/>
  <c r="AK27" i="6"/>
  <c r="AI27" i="6"/>
  <c r="AG27" i="6"/>
  <c r="AE27" i="6"/>
  <c r="AC27" i="6"/>
  <c r="AD27" i="6" s="1"/>
  <c r="Z27" i="6"/>
  <c r="R27" i="6"/>
  <c r="S27" i="6" s="1"/>
  <c r="AP27" i="6" s="1"/>
  <c r="Q27" i="6"/>
  <c r="N27" i="6"/>
  <c r="O27" i="6" s="1"/>
  <c r="L27" i="6"/>
  <c r="M27" i="6" s="1"/>
  <c r="K27" i="6"/>
  <c r="J27" i="6"/>
  <c r="AM26" i="6"/>
  <c r="AK26" i="6"/>
  <c r="AI26" i="6"/>
  <c r="AG26" i="6"/>
  <c r="AC26" i="6"/>
  <c r="AD26" i="6" s="1"/>
  <c r="AE26" i="6" s="1"/>
  <c r="Z26" i="6"/>
  <c r="R26" i="6"/>
  <c r="S26" i="6" s="1"/>
  <c r="Q26" i="6"/>
  <c r="O26" i="6"/>
  <c r="N26" i="6"/>
  <c r="M26" i="6"/>
  <c r="K26" i="6"/>
  <c r="AM25" i="6"/>
  <c r="AK25" i="6"/>
  <c r="AI25" i="6"/>
  <c r="AP25" i="6" s="1"/>
  <c r="AG25" i="6"/>
  <c r="AD25" i="6"/>
  <c r="AE25" i="6" s="1"/>
  <c r="AC25" i="6"/>
  <c r="Z25" i="6"/>
  <c r="R25" i="6"/>
  <c r="S25" i="6" s="1"/>
  <c r="Q25" i="6"/>
  <c r="N25" i="6"/>
  <c r="O25" i="6" s="1"/>
  <c r="M25" i="6"/>
  <c r="K25" i="6"/>
  <c r="AM24" i="6"/>
  <c r="AK24" i="6"/>
  <c r="AI24" i="6"/>
  <c r="AG24" i="6"/>
  <c r="AC24" i="6"/>
  <c r="AD24" i="6" s="1"/>
  <c r="AE24" i="6" s="1"/>
  <c r="Z24" i="6"/>
  <c r="R24" i="6"/>
  <c r="S24" i="6" s="1"/>
  <c r="Q24" i="6"/>
  <c r="O24" i="6"/>
  <c r="N24" i="6"/>
  <c r="L24" i="6"/>
  <c r="M24" i="6" s="1"/>
  <c r="K24" i="6"/>
  <c r="AM23" i="6"/>
  <c r="AK23" i="6"/>
  <c r="AI23" i="6"/>
  <c r="AG23" i="6"/>
  <c r="AC23" i="6"/>
  <c r="AD23" i="6" s="1"/>
  <c r="AE23" i="6" s="1"/>
  <c r="Z23" i="6"/>
  <c r="R23" i="6"/>
  <c r="S23" i="6" s="1"/>
  <c r="Q23" i="6"/>
  <c r="N23" i="6"/>
  <c r="O23" i="6" s="1"/>
  <c r="L23" i="6"/>
  <c r="M23" i="6" s="1"/>
  <c r="J23" i="6"/>
  <c r="K23" i="6" s="1"/>
  <c r="AM22" i="6"/>
  <c r="AK22" i="6"/>
  <c r="AI22" i="6"/>
  <c r="AG22" i="6"/>
  <c r="AC22" i="6"/>
  <c r="AD22" i="6" s="1"/>
  <c r="AE22" i="6" s="1"/>
  <c r="Z22" i="6"/>
  <c r="S22" i="6"/>
  <c r="R22" i="6"/>
  <c r="Q22" i="6"/>
  <c r="O22" i="6"/>
  <c r="N22" i="6"/>
  <c r="L22" i="6"/>
  <c r="M22" i="6" s="1"/>
  <c r="J22" i="6"/>
  <c r="K22" i="6" s="1"/>
  <c r="AP22" i="6" s="1"/>
  <c r="AM21" i="6"/>
  <c r="AK21" i="6"/>
  <c r="AI21" i="6"/>
  <c r="AG21" i="6"/>
  <c r="AD21" i="6"/>
  <c r="AE21" i="6" s="1"/>
  <c r="AC21" i="6"/>
  <c r="Z21" i="6"/>
  <c r="R21" i="6"/>
  <c r="S21" i="6" s="1"/>
  <c r="Q21" i="6"/>
  <c r="O21" i="6"/>
  <c r="N21" i="6"/>
  <c r="M21" i="6"/>
  <c r="L21" i="6"/>
  <c r="J21" i="6"/>
  <c r="K21" i="6" s="1"/>
  <c r="AM20" i="6"/>
  <c r="AK20" i="6"/>
  <c r="AI20" i="6"/>
  <c r="AP20" i="6" s="1"/>
  <c r="AG20" i="6"/>
  <c r="AE20" i="6"/>
  <c r="AD20" i="6"/>
  <c r="AC20" i="6"/>
  <c r="Z20" i="6"/>
  <c r="R20" i="6"/>
  <c r="S20" i="6" s="1"/>
  <c r="Q20" i="6"/>
  <c r="O20" i="6"/>
  <c r="N20" i="6"/>
  <c r="M20" i="6"/>
  <c r="L20" i="6"/>
  <c r="J20" i="6"/>
  <c r="AM19" i="6"/>
  <c r="AK19" i="6"/>
  <c r="AI19" i="6"/>
  <c r="AG19" i="6"/>
  <c r="AD19" i="6"/>
  <c r="AE19" i="6" s="1"/>
  <c r="AC19" i="6"/>
  <c r="Z19" i="6"/>
  <c r="S19" i="6"/>
  <c r="R19" i="6"/>
  <c r="Q19" i="6"/>
  <c r="N19" i="6"/>
  <c r="O19" i="6" s="1"/>
  <c r="L19" i="6"/>
  <c r="M19" i="6" s="1"/>
  <c r="J19" i="6"/>
  <c r="AM18" i="6"/>
  <c r="AK18" i="6"/>
  <c r="AI18" i="6"/>
  <c r="AG18" i="6"/>
  <c r="AD18" i="6"/>
  <c r="AE18" i="6" s="1"/>
  <c r="AC18" i="6"/>
  <c r="Z18" i="6"/>
  <c r="S18" i="6"/>
  <c r="R18" i="6"/>
  <c r="Q18" i="6"/>
  <c r="O18" i="6"/>
  <c r="N18" i="6"/>
  <c r="M18" i="6"/>
  <c r="K18" i="6"/>
  <c r="AM17" i="6"/>
  <c r="AK17" i="6"/>
  <c r="AI17" i="6"/>
  <c r="AG17" i="6"/>
  <c r="AC17" i="6"/>
  <c r="AD17" i="6" s="1"/>
  <c r="AE17" i="6" s="1"/>
  <c r="Z17" i="6"/>
  <c r="R17" i="6"/>
  <c r="S17" i="6" s="1"/>
  <c r="Q17" i="6"/>
  <c r="N17" i="6"/>
  <c r="O17" i="6" s="1"/>
  <c r="L17" i="6"/>
  <c r="M17" i="6" s="1"/>
  <c r="K17" i="6"/>
  <c r="J17" i="6"/>
  <c r="AM16" i="6"/>
  <c r="AP16" i="6" s="1"/>
  <c r="AK16" i="6"/>
  <c r="AI16" i="6"/>
  <c r="AG16" i="6"/>
  <c r="AC16" i="6"/>
  <c r="AD16" i="6" s="1"/>
  <c r="AE16" i="6" s="1"/>
  <c r="Z16" i="6"/>
  <c r="S16" i="6"/>
  <c r="R16" i="6"/>
  <c r="Q16" i="6"/>
  <c r="O16" i="6"/>
  <c r="N16" i="6"/>
  <c r="L16" i="6"/>
  <c r="M16" i="6" s="1"/>
  <c r="J16" i="6"/>
  <c r="AM15" i="6"/>
  <c r="AK15" i="6"/>
  <c r="AI15" i="6"/>
  <c r="AG15" i="6"/>
  <c r="AC15" i="6"/>
  <c r="AD15" i="6" s="1"/>
  <c r="AE15" i="6" s="1"/>
  <c r="Z15" i="6"/>
  <c r="R15" i="6"/>
  <c r="S15" i="6" s="1"/>
  <c r="Q15" i="6"/>
  <c r="O15" i="6"/>
  <c r="N15" i="6"/>
  <c r="L15" i="6"/>
  <c r="M15" i="6" s="1"/>
  <c r="J15" i="6"/>
  <c r="AM14" i="6"/>
  <c r="AK14" i="6"/>
  <c r="AI14" i="6"/>
  <c r="AG14" i="6"/>
  <c r="AC14" i="6"/>
  <c r="AD14" i="6" s="1"/>
  <c r="AE14" i="6" s="1"/>
  <c r="Z14" i="6"/>
  <c r="R14" i="6"/>
  <c r="S14" i="6" s="1"/>
  <c r="Q14" i="6"/>
  <c r="N14" i="6"/>
  <c r="O14" i="6" s="1"/>
  <c r="M14" i="6"/>
  <c r="K14" i="6"/>
  <c r="AM13" i="6"/>
  <c r="AK13" i="6"/>
  <c r="AI13" i="6"/>
  <c r="AG13" i="6"/>
  <c r="AD13" i="6"/>
  <c r="AE13" i="6" s="1"/>
  <c r="AC13" i="6"/>
  <c r="Z13" i="6"/>
  <c r="R13" i="6"/>
  <c r="S13" i="6" s="1"/>
  <c r="Q13" i="6"/>
  <c r="O13" i="6"/>
  <c r="N13" i="6"/>
  <c r="M13" i="6"/>
  <c r="L13" i="6"/>
  <c r="J13" i="6"/>
  <c r="K13" i="6" s="1"/>
  <c r="AM12" i="6"/>
  <c r="AK12" i="6"/>
  <c r="AI12" i="6"/>
  <c r="AG12" i="6"/>
  <c r="AE12" i="6"/>
  <c r="AD12" i="6"/>
  <c r="AC12" i="6"/>
  <c r="Z12" i="6"/>
  <c r="R12" i="6"/>
  <c r="S12" i="6" s="1"/>
  <c r="Q12" i="6"/>
  <c r="N12" i="6"/>
  <c r="O12" i="6" s="1"/>
  <c r="M12" i="6"/>
  <c r="L12" i="6"/>
  <c r="J12" i="6"/>
  <c r="AM11" i="6"/>
  <c r="AK11" i="6"/>
  <c r="AI11" i="6"/>
  <c r="AG11" i="6"/>
  <c r="AD11" i="6"/>
  <c r="AE11" i="6" s="1"/>
  <c r="AC11" i="6"/>
  <c r="Z11" i="6"/>
  <c r="S11" i="6"/>
  <c r="R11" i="6"/>
  <c r="Q11" i="6"/>
  <c r="N11" i="6"/>
  <c r="O11" i="6" s="1"/>
  <c r="L11" i="6"/>
  <c r="M11" i="6" s="1"/>
  <c r="J11" i="6"/>
  <c r="AM10" i="6"/>
  <c r="AK10" i="6"/>
  <c r="AI10" i="6"/>
  <c r="AG10" i="6"/>
  <c r="AD10" i="6"/>
  <c r="AE10" i="6" s="1"/>
  <c r="AC10" i="6"/>
  <c r="Z10" i="6"/>
  <c r="S10" i="6"/>
  <c r="R10" i="6"/>
  <c r="Q10" i="6"/>
  <c r="O10" i="6"/>
  <c r="N10" i="6"/>
  <c r="M10" i="6"/>
  <c r="L10" i="6"/>
  <c r="K10" i="6"/>
  <c r="AM9" i="6"/>
  <c r="AK9" i="6"/>
  <c r="AI9" i="6"/>
  <c r="AG9" i="6"/>
  <c r="AD9" i="6"/>
  <c r="AE9" i="6" s="1"/>
  <c r="AC9" i="6"/>
  <c r="Z9" i="6"/>
  <c r="S9" i="6"/>
  <c r="R9" i="6"/>
  <c r="Q9" i="6"/>
  <c r="O9" i="6"/>
  <c r="N9" i="6"/>
  <c r="M9" i="6"/>
  <c r="L9" i="6"/>
  <c r="K9" i="6"/>
  <c r="AM8" i="6"/>
  <c r="AK8" i="6"/>
  <c r="AI8" i="6"/>
  <c r="AG8" i="6"/>
  <c r="AC8" i="6"/>
  <c r="AD8" i="6" s="1"/>
  <c r="AE8" i="6" s="1"/>
  <c r="Z8" i="6"/>
  <c r="S8" i="6"/>
  <c r="R8" i="6"/>
  <c r="Q8" i="6"/>
  <c r="O8" i="6"/>
  <c r="N8" i="6"/>
  <c r="L8" i="6"/>
  <c r="M8" i="6" s="1"/>
  <c r="J8" i="6"/>
  <c r="K8" i="6" s="1"/>
  <c r="AM7" i="6"/>
  <c r="AK7" i="6"/>
  <c r="AP7" i="6" s="1"/>
  <c r="AI7" i="6"/>
  <c r="AG7" i="6"/>
  <c r="AD7" i="6"/>
  <c r="AE7" i="6" s="1"/>
  <c r="AC7" i="6"/>
  <c r="Z7" i="6"/>
  <c r="S7" i="6"/>
  <c r="R7" i="6"/>
  <c r="Q7" i="6"/>
  <c r="O7" i="6"/>
  <c r="N7" i="6"/>
  <c r="M7" i="6"/>
  <c r="K7" i="6"/>
  <c r="AC4" i="6"/>
  <c r="J2" i="6"/>
  <c r="G45" i="5"/>
  <c r="G23" i="5"/>
  <c r="G47" i="5" s="1"/>
  <c r="L21" i="5"/>
  <c r="L10" i="5"/>
  <c r="BS507" i="4"/>
  <c r="BF507" i="4"/>
  <c r="BE507" i="4"/>
  <c r="BS506" i="4"/>
  <c r="BS505" i="4"/>
  <c r="BS504" i="4"/>
  <c r="BS503" i="4"/>
  <c r="BS502" i="4"/>
  <c r="BS501" i="4"/>
  <c r="BS500" i="4"/>
  <c r="BS499" i="4"/>
  <c r="BS498" i="4"/>
  <c r="BS497" i="4"/>
  <c r="BS496" i="4"/>
  <c r="BS495" i="4"/>
  <c r="BS494" i="4"/>
  <c r="BS493" i="4"/>
  <c r="BS492" i="4"/>
  <c r="BS491" i="4"/>
  <c r="BY489" i="4"/>
  <c r="BW489" i="4"/>
  <c r="BT489" i="4"/>
  <c r="BS489" i="4"/>
  <c r="BP489" i="4"/>
  <c r="BO489" i="4"/>
  <c r="BM489" i="4"/>
  <c r="BL489" i="4"/>
  <c r="BJ489" i="4"/>
  <c r="BI489" i="4"/>
  <c r="BG489" i="4"/>
  <c r="BF489" i="4"/>
  <c r="BE489" i="4"/>
  <c r="BB489" i="4"/>
  <c r="AZ489" i="4"/>
  <c r="AX489" i="4"/>
  <c r="AV489" i="4"/>
  <c r="AT489" i="4"/>
  <c r="AR489" i="4"/>
  <c r="AN489" i="4"/>
  <c r="AK489" i="4"/>
  <c r="AI489" i="4"/>
  <c r="AH489" i="4"/>
  <c r="AE489" i="4"/>
  <c r="AD489" i="4"/>
  <c r="BY488" i="4"/>
  <c r="BW488" i="4"/>
  <c r="BT488" i="4"/>
  <c r="BS488" i="4"/>
  <c r="BP488" i="4"/>
  <c r="BO488" i="4"/>
  <c r="BM488" i="4"/>
  <c r="BL488" i="4"/>
  <c r="BJ488" i="4"/>
  <c r="BI488" i="4"/>
  <c r="BF488" i="4"/>
  <c r="BG488" i="4" s="1"/>
  <c r="BE488" i="4"/>
  <c r="BB488" i="4"/>
  <c r="AZ488" i="4"/>
  <c r="AX488" i="4"/>
  <c r="AV488" i="4"/>
  <c r="AT488" i="4"/>
  <c r="AR488" i="4"/>
  <c r="AN488" i="4"/>
  <c r="AA488" i="4" s="1"/>
  <c r="AK488" i="4"/>
  <c r="AH488" i="4"/>
  <c r="AI488" i="4" s="1"/>
  <c r="AE488" i="4"/>
  <c r="AD488" i="4"/>
  <c r="BY487" i="4"/>
  <c r="BW487" i="4"/>
  <c r="BT487" i="4"/>
  <c r="BS487" i="4"/>
  <c r="BP487" i="4"/>
  <c r="BO487" i="4"/>
  <c r="BM487" i="4"/>
  <c r="BL487" i="4"/>
  <c r="BJ487" i="4"/>
  <c r="BI487" i="4"/>
  <c r="BG487" i="4"/>
  <c r="BF487" i="4"/>
  <c r="BE487" i="4"/>
  <c r="BB487" i="4"/>
  <c r="AZ487" i="4"/>
  <c r="AX487" i="4"/>
  <c r="AV487" i="4"/>
  <c r="AT487" i="4"/>
  <c r="AR487" i="4"/>
  <c r="AN487" i="4"/>
  <c r="AK487" i="4"/>
  <c r="AH487" i="4"/>
  <c r="AI487" i="4" s="1"/>
  <c r="AE487" i="4"/>
  <c r="AD487" i="4"/>
  <c r="BY484" i="4"/>
  <c r="BW484" i="4"/>
  <c r="BT484" i="4"/>
  <c r="BS484" i="4"/>
  <c r="BP484" i="4"/>
  <c r="BO484" i="4"/>
  <c r="BM484" i="4"/>
  <c r="BL484" i="4"/>
  <c r="BJ484" i="4"/>
  <c r="BI484" i="4"/>
  <c r="BE484" i="4"/>
  <c r="BF484" i="4" s="1"/>
  <c r="BG484" i="4" s="1"/>
  <c r="BB484" i="4"/>
  <c r="AZ484" i="4"/>
  <c r="AX484" i="4"/>
  <c r="AV484" i="4"/>
  <c r="AT484" i="4"/>
  <c r="AR484" i="4"/>
  <c r="AN484" i="4"/>
  <c r="AK484" i="4"/>
  <c r="AI484" i="4"/>
  <c r="AH484" i="4"/>
  <c r="AE484" i="4"/>
  <c r="AD484" i="4"/>
  <c r="S484" i="4"/>
  <c r="BY481" i="4"/>
  <c r="BW481" i="4"/>
  <c r="BT481" i="4"/>
  <c r="BS481" i="4"/>
  <c r="BP481" i="4"/>
  <c r="BO481" i="4"/>
  <c r="BM481" i="4"/>
  <c r="BL481" i="4"/>
  <c r="BJ481" i="4"/>
  <c r="BI481" i="4"/>
  <c r="BF481" i="4"/>
  <c r="BG481" i="4" s="1"/>
  <c r="BE481" i="4"/>
  <c r="BB481" i="4"/>
  <c r="AZ481" i="4"/>
  <c r="AX481" i="4"/>
  <c r="AV481" i="4"/>
  <c r="AT481" i="4"/>
  <c r="AR481" i="4"/>
  <c r="AN481" i="4"/>
  <c r="AA481" i="4" s="1"/>
  <c r="AK481" i="4"/>
  <c r="AI481" i="4"/>
  <c r="AH481" i="4"/>
  <c r="AC481" i="4"/>
  <c r="AE481" i="4" s="1"/>
  <c r="AB481" i="4"/>
  <c r="AD481" i="4" s="1"/>
  <c r="BY480" i="4"/>
  <c r="BW480" i="4"/>
  <c r="BT480" i="4"/>
  <c r="BS480" i="4"/>
  <c r="BP480" i="4"/>
  <c r="BO480" i="4"/>
  <c r="BM480" i="4"/>
  <c r="BL480" i="4"/>
  <c r="BJ480" i="4"/>
  <c r="BI480" i="4"/>
  <c r="BF480" i="4"/>
  <c r="BG480" i="4" s="1"/>
  <c r="BE480" i="4"/>
  <c r="BB480" i="4"/>
  <c r="AZ480" i="4"/>
  <c r="AX480" i="4"/>
  <c r="AV480" i="4"/>
  <c r="AT480" i="4"/>
  <c r="AR480" i="4"/>
  <c r="AN480" i="4"/>
  <c r="AK480" i="4"/>
  <c r="AH480" i="4"/>
  <c r="AI480" i="4" s="1"/>
  <c r="AE480" i="4"/>
  <c r="AD480" i="4"/>
  <c r="AC480" i="4"/>
  <c r="AB480" i="4"/>
  <c r="BY479" i="4"/>
  <c r="BW479" i="4"/>
  <c r="BT479" i="4"/>
  <c r="BS479" i="4"/>
  <c r="BP479" i="4"/>
  <c r="BO479" i="4"/>
  <c r="BM479" i="4"/>
  <c r="BL479" i="4"/>
  <c r="BJ479" i="4"/>
  <c r="BI479" i="4"/>
  <c r="BG479" i="4"/>
  <c r="BF479" i="4"/>
  <c r="BE479" i="4"/>
  <c r="BB479" i="4"/>
  <c r="AZ479" i="4"/>
  <c r="AX479" i="4"/>
  <c r="AV479" i="4"/>
  <c r="AT479" i="4"/>
  <c r="AR479" i="4"/>
  <c r="AN479" i="4"/>
  <c r="AK479" i="4"/>
  <c r="AI479" i="4"/>
  <c r="AH479" i="4"/>
  <c r="AC479" i="4"/>
  <c r="AE479" i="4" s="1"/>
  <c r="AB479" i="4"/>
  <c r="AD479" i="4" s="1"/>
  <c r="BY478" i="4"/>
  <c r="BW478" i="4"/>
  <c r="BT478" i="4"/>
  <c r="BS478" i="4"/>
  <c r="BP478" i="4"/>
  <c r="BO478" i="4"/>
  <c r="BM478" i="4"/>
  <c r="BL478" i="4"/>
  <c r="BJ478" i="4"/>
  <c r="BI478" i="4"/>
  <c r="BF478" i="4"/>
  <c r="BG478" i="4" s="1"/>
  <c r="BE478" i="4"/>
  <c r="BB478" i="4"/>
  <c r="AZ478" i="4"/>
  <c r="AX478" i="4"/>
  <c r="AV478" i="4"/>
  <c r="AT478" i="4"/>
  <c r="AR478" i="4"/>
  <c r="AN478" i="4"/>
  <c r="AK478" i="4"/>
  <c r="AH478" i="4"/>
  <c r="AI478" i="4" s="1"/>
  <c r="S478" i="4"/>
  <c r="BY475" i="4"/>
  <c r="BW475" i="4"/>
  <c r="BT475" i="4"/>
  <c r="BS475" i="4"/>
  <c r="BP475" i="4"/>
  <c r="BO475" i="4"/>
  <c r="BM475" i="4"/>
  <c r="BL475" i="4"/>
  <c r="BJ475" i="4"/>
  <c r="BI475" i="4"/>
  <c r="BG475" i="4"/>
  <c r="BF475" i="4"/>
  <c r="BE475" i="4"/>
  <c r="BB475" i="4"/>
  <c r="AZ475" i="4"/>
  <c r="AX475" i="4"/>
  <c r="AV475" i="4"/>
  <c r="AT475" i="4"/>
  <c r="AR475" i="4"/>
  <c r="AN475" i="4"/>
  <c r="AK475" i="4"/>
  <c r="AH475" i="4"/>
  <c r="AI475" i="4" s="1"/>
  <c r="AE475" i="4"/>
  <c r="AD475" i="4"/>
  <c r="AC475" i="4"/>
  <c r="AB475" i="4"/>
  <c r="BY474" i="4"/>
  <c r="BW474" i="4"/>
  <c r="BT474" i="4"/>
  <c r="BS474" i="4"/>
  <c r="BP474" i="4"/>
  <c r="BO474" i="4"/>
  <c r="BM474" i="4"/>
  <c r="BL474" i="4"/>
  <c r="BJ474" i="4"/>
  <c r="BI474" i="4"/>
  <c r="BF474" i="4"/>
  <c r="BG474" i="4" s="1"/>
  <c r="BE474" i="4"/>
  <c r="BB474" i="4"/>
  <c r="AZ474" i="4"/>
  <c r="AX474" i="4"/>
  <c r="AV474" i="4"/>
  <c r="AT474" i="4"/>
  <c r="AR474" i="4"/>
  <c r="AN474" i="4"/>
  <c r="AK474" i="4"/>
  <c r="AI474" i="4"/>
  <c r="AH474" i="4"/>
  <c r="AD474" i="4"/>
  <c r="AB474" i="4"/>
  <c r="AC474" i="4" s="1"/>
  <c r="AE474" i="4" s="1"/>
  <c r="BY473" i="4"/>
  <c r="BW473" i="4"/>
  <c r="BT473" i="4"/>
  <c r="BS473" i="4"/>
  <c r="BP473" i="4"/>
  <c r="BO473" i="4"/>
  <c r="BM473" i="4"/>
  <c r="BL473" i="4"/>
  <c r="BJ473" i="4"/>
  <c r="BI473" i="4"/>
  <c r="BG473" i="4"/>
  <c r="BF473" i="4"/>
  <c r="BE473" i="4"/>
  <c r="BB473" i="4"/>
  <c r="AZ473" i="4"/>
  <c r="AX473" i="4"/>
  <c r="AV473" i="4"/>
  <c r="AT473" i="4"/>
  <c r="AR473" i="4"/>
  <c r="AA473" i="4" s="1"/>
  <c r="AN473" i="4"/>
  <c r="AK473" i="4"/>
  <c r="AH473" i="4"/>
  <c r="AI473" i="4" s="1"/>
  <c r="AD473" i="4"/>
  <c r="AC473" i="4"/>
  <c r="AE473" i="4" s="1"/>
  <c r="AB473" i="4"/>
  <c r="BY472" i="4"/>
  <c r="BW472" i="4"/>
  <c r="BT472" i="4"/>
  <c r="BS472" i="4"/>
  <c r="BP472" i="4"/>
  <c r="BO472" i="4"/>
  <c r="BM472" i="4"/>
  <c r="BL472" i="4"/>
  <c r="BJ472" i="4"/>
  <c r="BI472" i="4"/>
  <c r="BF472" i="4"/>
  <c r="BG472" i="4" s="1"/>
  <c r="BE472" i="4"/>
  <c r="BB472" i="4"/>
  <c r="AZ472" i="4"/>
  <c r="AX472" i="4"/>
  <c r="AV472" i="4"/>
  <c r="AT472" i="4"/>
  <c r="AR472" i="4"/>
  <c r="AN472" i="4"/>
  <c r="AK472" i="4"/>
  <c r="AI472" i="4"/>
  <c r="AH472" i="4"/>
  <c r="S472" i="4"/>
  <c r="BY471" i="4"/>
  <c r="BW471" i="4"/>
  <c r="BT471" i="4"/>
  <c r="BS471" i="4"/>
  <c r="BP471" i="4"/>
  <c r="BO471" i="4"/>
  <c r="BM471" i="4"/>
  <c r="BL471" i="4"/>
  <c r="BJ471" i="4"/>
  <c r="BI471" i="4"/>
  <c r="BF471" i="4"/>
  <c r="BG471" i="4" s="1"/>
  <c r="BE471" i="4"/>
  <c r="BB471" i="4"/>
  <c r="AZ471" i="4"/>
  <c r="AX471" i="4"/>
  <c r="AV471" i="4"/>
  <c r="AT471" i="4"/>
  <c r="AR471" i="4"/>
  <c r="AN471" i="4"/>
  <c r="AK471" i="4"/>
  <c r="AH471" i="4"/>
  <c r="AI471" i="4" s="1"/>
  <c r="S471" i="4"/>
  <c r="BY470" i="4"/>
  <c r="BW470" i="4"/>
  <c r="BT470" i="4"/>
  <c r="BS470" i="4"/>
  <c r="BP470" i="4"/>
  <c r="BO470" i="4"/>
  <c r="BM470" i="4"/>
  <c r="BL470" i="4"/>
  <c r="BJ470" i="4"/>
  <c r="BI470" i="4"/>
  <c r="BG470" i="4"/>
  <c r="BF470" i="4"/>
  <c r="BE470" i="4"/>
  <c r="BB470" i="4"/>
  <c r="AZ470" i="4"/>
  <c r="AX470" i="4"/>
  <c r="AV470" i="4"/>
  <c r="AT470" i="4"/>
  <c r="AR470" i="4"/>
  <c r="AN470" i="4"/>
  <c r="AK470" i="4"/>
  <c r="AH470" i="4"/>
  <c r="AI470" i="4" s="1"/>
  <c r="S470" i="4"/>
  <c r="BX469" i="4"/>
  <c r="BY469" i="4" s="1"/>
  <c r="BW469" i="4"/>
  <c r="BT469" i="4"/>
  <c r="BS469" i="4"/>
  <c r="BP469" i="4"/>
  <c r="BO469" i="4"/>
  <c r="BM469" i="4"/>
  <c r="BL469" i="4"/>
  <c r="BJ469" i="4"/>
  <c r="BI469" i="4"/>
  <c r="BF469" i="4"/>
  <c r="BG469" i="4" s="1"/>
  <c r="BE469" i="4"/>
  <c r="BB469" i="4"/>
  <c r="AZ469" i="4"/>
  <c r="AX469" i="4"/>
  <c r="AV469" i="4"/>
  <c r="AT469" i="4"/>
  <c r="AR469" i="4"/>
  <c r="AN469" i="4"/>
  <c r="AK469" i="4"/>
  <c r="AI469" i="4"/>
  <c r="AH469" i="4"/>
  <c r="S469" i="4"/>
  <c r="BY465" i="4"/>
  <c r="BW465" i="4"/>
  <c r="BT465" i="4"/>
  <c r="BS465" i="4"/>
  <c r="BP465" i="4"/>
  <c r="BO465" i="4"/>
  <c r="BM465" i="4"/>
  <c r="BL465" i="4"/>
  <c r="BJ465" i="4"/>
  <c r="BI465" i="4"/>
  <c r="BF465" i="4"/>
  <c r="BG465" i="4" s="1"/>
  <c r="BE465" i="4"/>
  <c r="BB465" i="4"/>
  <c r="AZ465" i="4"/>
  <c r="AX465" i="4"/>
  <c r="AV465" i="4"/>
  <c r="AT465" i="4"/>
  <c r="AR465" i="4"/>
  <c r="AN465" i="4"/>
  <c r="AK465" i="4"/>
  <c r="AH465" i="4"/>
  <c r="AI465" i="4" s="1"/>
  <c r="AC465" i="4"/>
  <c r="AE465" i="4" s="1"/>
  <c r="AB465" i="4"/>
  <c r="AD465" i="4" s="1"/>
  <c r="BY464" i="4"/>
  <c r="BW464" i="4"/>
  <c r="BT464" i="4"/>
  <c r="BS464" i="4"/>
  <c r="BP464" i="4"/>
  <c r="BO464" i="4"/>
  <c r="BM464" i="4"/>
  <c r="BL464" i="4"/>
  <c r="BJ464" i="4"/>
  <c r="BI464" i="4"/>
  <c r="BG464" i="4"/>
  <c r="BF464" i="4"/>
  <c r="BE464" i="4"/>
  <c r="BB464" i="4"/>
  <c r="AZ464" i="4"/>
  <c r="AX464" i="4"/>
  <c r="AV464" i="4"/>
  <c r="AT464" i="4"/>
  <c r="AR464" i="4"/>
  <c r="AN464" i="4"/>
  <c r="AK464" i="4"/>
  <c r="AI464" i="4"/>
  <c r="AH464" i="4"/>
  <c r="AB464" i="4"/>
  <c r="BY463" i="4"/>
  <c r="BW463" i="4"/>
  <c r="BT463" i="4"/>
  <c r="BS463" i="4"/>
  <c r="BP463" i="4"/>
  <c r="BO463" i="4"/>
  <c r="BM463" i="4"/>
  <c r="BL463" i="4"/>
  <c r="BJ463" i="4"/>
  <c r="BI463" i="4"/>
  <c r="BF463" i="4"/>
  <c r="BG463" i="4" s="1"/>
  <c r="BE463" i="4"/>
  <c r="BB463" i="4"/>
  <c r="AZ463" i="4"/>
  <c r="AX463" i="4"/>
  <c r="AV463" i="4"/>
  <c r="AT463" i="4"/>
  <c r="AR463" i="4"/>
  <c r="AN463" i="4"/>
  <c r="AK463" i="4"/>
  <c r="AH463" i="4"/>
  <c r="AI463" i="4" s="1"/>
  <c r="AC463" i="4"/>
  <c r="AE463" i="4" s="1"/>
  <c r="AB463" i="4"/>
  <c r="AD463" i="4" s="1"/>
  <c r="AA463" i="4"/>
  <c r="BY462" i="4"/>
  <c r="BX462" i="4"/>
  <c r="BW462" i="4"/>
  <c r="BT462" i="4"/>
  <c r="BS462" i="4"/>
  <c r="BP462" i="4"/>
  <c r="BO462" i="4"/>
  <c r="BM462" i="4"/>
  <c r="BL462" i="4"/>
  <c r="BJ462" i="4"/>
  <c r="BI462" i="4"/>
  <c r="BE462" i="4"/>
  <c r="BF462" i="4" s="1"/>
  <c r="BG462" i="4" s="1"/>
  <c r="BB462" i="4"/>
  <c r="AZ462" i="4"/>
  <c r="AX462" i="4"/>
  <c r="AV462" i="4"/>
  <c r="AT462" i="4"/>
  <c r="AR462" i="4"/>
  <c r="AN462" i="4"/>
  <c r="AK462" i="4"/>
  <c r="AH462" i="4"/>
  <c r="AI462" i="4" s="1"/>
  <c r="BY461" i="4"/>
  <c r="BX461" i="4"/>
  <c r="BW461" i="4"/>
  <c r="BT461" i="4"/>
  <c r="BS461" i="4"/>
  <c r="BP461" i="4"/>
  <c r="BO461" i="4"/>
  <c r="BM461" i="4"/>
  <c r="BL461" i="4"/>
  <c r="BJ461" i="4"/>
  <c r="BI461" i="4"/>
  <c r="BF461" i="4"/>
  <c r="BG461" i="4" s="1"/>
  <c r="BE461" i="4"/>
  <c r="BB461" i="4"/>
  <c r="AZ461" i="4"/>
  <c r="AX461" i="4"/>
  <c r="AV461" i="4"/>
  <c r="AT461" i="4"/>
  <c r="AR461" i="4"/>
  <c r="AN461" i="4"/>
  <c r="AK461" i="4"/>
  <c r="AI461" i="4"/>
  <c r="AH461" i="4"/>
  <c r="BY458" i="4"/>
  <c r="BW458" i="4"/>
  <c r="BT458" i="4"/>
  <c r="BS458" i="4"/>
  <c r="BP458" i="4"/>
  <c r="BO458" i="4"/>
  <c r="BM458" i="4"/>
  <c r="BL458" i="4"/>
  <c r="BJ458" i="4"/>
  <c r="BI458" i="4"/>
  <c r="BF458" i="4"/>
  <c r="BG458" i="4" s="1"/>
  <c r="BE458" i="4"/>
  <c r="BB458" i="4"/>
  <c r="AZ458" i="4"/>
  <c r="AX458" i="4"/>
  <c r="AV458" i="4"/>
  <c r="AT458" i="4"/>
  <c r="AR458" i="4"/>
  <c r="AN458" i="4"/>
  <c r="AK458" i="4"/>
  <c r="AH458" i="4"/>
  <c r="AI458" i="4" s="1"/>
  <c r="AC458" i="4"/>
  <c r="AE458" i="4" s="1"/>
  <c r="AB458" i="4"/>
  <c r="AD458" i="4" s="1"/>
  <c r="AA458" i="4"/>
  <c r="BY457" i="4"/>
  <c r="BW457" i="4"/>
  <c r="BT457" i="4"/>
  <c r="BS457" i="4"/>
  <c r="BP457" i="4"/>
  <c r="BO457" i="4"/>
  <c r="BM457" i="4"/>
  <c r="BL457" i="4"/>
  <c r="BJ457" i="4"/>
  <c r="BI457" i="4"/>
  <c r="BF457" i="4"/>
  <c r="BG457" i="4" s="1"/>
  <c r="BE457" i="4"/>
  <c r="BB457" i="4"/>
  <c r="AZ457" i="4"/>
  <c r="AX457" i="4"/>
  <c r="AV457" i="4"/>
  <c r="AT457" i="4"/>
  <c r="AR457" i="4"/>
  <c r="AN457" i="4"/>
  <c r="AK457" i="4"/>
  <c r="AI457" i="4"/>
  <c r="AH457" i="4"/>
  <c r="AD457" i="4"/>
  <c r="AC457" i="4"/>
  <c r="AE457" i="4" s="1"/>
  <c r="AB457" i="4"/>
  <c r="BY456" i="4"/>
  <c r="BW456" i="4"/>
  <c r="BT456" i="4"/>
  <c r="BS456" i="4"/>
  <c r="BP456" i="4"/>
  <c r="BO456" i="4"/>
  <c r="BM456" i="4"/>
  <c r="BL456" i="4"/>
  <c r="BJ456" i="4"/>
  <c r="BI456" i="4"/>
  <c r="BF456" i="4"/>
  <c r="BG456" i="4" s="1"/>
  <c r="BE456" i="4"/>
  <c r="BB456" i="4"/>
  <c r="AZ456" i="4"/>
  <c r="AX456" i="4"/>
  <c r="AV456" i="4"/>
  <c r="AT456" i="4"/>
  <c r="AR456" i="4"/>
  <c r="AN456" i="4"/>
  <c r="AK456" i="4"/>
  <c r="AH456" i="4"/>
  <c r="AI456" i="4" s="1"/>
  <c r="AC456" i="4"/>
  <c r="AE456" i="4" s="1"/>
  <c r="AB456" i="4"/>
  <c r="AD456" i="4" s="1"/>
  <c r="BY455" i="4"/>
  <c r="BW455" i="4"/>
  <c r="BT455" i="4"/>
  <c r="BS455" i="4"/>
  <c r="BP455" i="4"/>
  <c r="BO455" i="4"/>
  <c r="BM455" i="4"/>
  <c r="BL455" i="4"/>
  <c r="BJ455" i="4"/>
  <c r="BI455" i="4"/>
  <c r="BF455" i="4"/>
  <c r="BG455" i="4" s="1"/>
  <c r="BE455" i="4"/>
  <c r="BB455" i="4"/>
  <c r="AZ455" i="4"/>
  <c r="AX455" i="4"/>
  <c r="AV455" i="4"/>
  <c r="AT455" i="4"/>
  <c r="AR455" i="4"/>
  <c r="AN455" i="4"/>
  <c r="AK455" i="4"/>
  <c r="AI455" i="4"/>
  <c r="AH455" i="4"/>
  <c r="S455" i="4"/>
  <c r="BY449" i="4"/>
  <c r="BW449" i="4"/>
  <c r="BT449" i="4"/>
  <c r="BS449" i="4"/>
  <c r="BP449" i="4"/>
  <c r="BO449" i="4"/>
  <c r="BM449" i="4"/>
  <c r="BL449" i="4"/>
  <c r="BJ449" i="4"/>
  <c r="BI449" i="4"/>
  <c r="BG449" i="4"/>
  <c r="BF449" i="4"/>
  <c r="BE449" i="4"/>
  <c r="BB449" i="4"/>
  <c r="AZ449" i="4"/>
  <c r="AX449" i="4"/>
  <c r="AV449" i="4"/>
  <c r="AT449" i="4"/>
  <c r="AR449" i="4"/>
  <c r="AN449" i="4"/>
  <c r="AK449" i="4"/>
  <c r="AH449" i="4"/>
  <c r="AI449" i="4" s="1"/>
  <c r="AB449" i="4"/>
  <c r="BY448" i="4"/>
  <c r="BW448" i="4"/>
  <c r="BT448" i="4"/>
  <c r="BS448" i="4"/>
  <c r="BP448" i="4"/>
  <c r="BO448" i="4"/>
  <c r="BM448" i="4"/>
  <c r="BL448" i="4"/>
  <c r="BJ448" i="4"/>
  <c r="BI448" i="4"/>
  <c r="BF448" i="4"/>
  <c r="BG448" i="4" s="1"/>
  <c r="BE448" i="4"/>
  <c r="BB448" i="4"/>
  <c r="AZ448" i="4"/>
  <c r="AX448" i="4"/>
  <c r="AV448" i="4"/>
  <c r="AT448" i="4"/>
  <c r="AR448" i="4"/>
  <c r="AN448" i="4"/>
  <c r="AK448" i="4"/>
  <c r="AI448" i="4"/>
  <c r="AH448" i="4"/>
  <c r="AB448" i="4"/>
  <c r="BY447" i="4"/>
  <c r="BW447" i="4"/>
  <c r="BT447" i="4"/>
  <c r="BS447" i="4"/>
  <c r="BP447" i="4"/>
  <c r="BO447" i="4"/>
  <c r="BM447" i="4"/>
  <c r="BL447" i="4"/>
  <c r="BJ447" i="4"/>
  <c r="BI447" i="4"/>
  <c r="BG447" i="4"/>
  <c r="BF447" i="4"/>
  <c r="BE447" i="4"/>
  <c r="BB447" i="4"/>
  <c r="AZ447" i="4"/>
  <c r="AX447" i="4"/>
  <c r="AV447" i="4"/>
  <c r="AT447" i="4"/>
  <c r="AR447" i="4"/>
  <c r="AN447" i="4"/>
  <c r="AK447" i="4"/>
  <c r="AH447" i="4"/>
  <c r="AI447" i="4" s="1"/>
  <c r="AE447" i="4"/>
  <c r="AD447" i="4"/>
  <c r="AB447" i="4"/>
  <c r="AC447" i="4" s="1"/>
  <c r="BY446" i="4"/>
  <c r="BX446" i="4"/>
  <c r="BW446" i="4"/>
  <c r="BT446" i="4"/>
  <c r="BS446" i="4"/>
  <c r="BP446" i="4"/>
  <c r="BO446" i="4"/>
  <c r="BM446" i="4"/>
  <c r="BL446" i="4"/>
  <c r="BJ446" i="4"/>
  <c r="BI446" i="4"/>
  <c r="BE446" i="4"/>
  <c r="BF446" i="4" s="1"/>
  <c r="BG446" i="4" s="1"/>
  <c r="BB446" i="4"/>
  <c r="AZ446" i="4"/>
  <c r="AX446" i="4"/>
  <c r="AV446" i="4"/>
  <c r="AT446" i="4"/>
  <c r="AR446" i="4"/>
  <c r="AN446" i="4"/>
  <c r="AK446" i="4"/>
  <c r="AI446" i="4"/>
  <c r="AH446" i="4"/>
  <c r="S446" i="4"/>
  <c r="BY445" i="4"/>
  <c r="BW445" i="4"/>
  <c r="BT445" i="4"/>
  <c r="BS445" i="4"/>
  <c r="BP445" i="4"/>
  <c r="BO445" i="4"/>
  <c r="BM445" i="4"/>
  <c r="BL445" i="4"/>
  <c r="BJ445" i="4"/>
  <c r="BI445" i="4"/>
  <c r="BG445" i="4"/>
  <c r="BE445" i="4"/>
  <c r="BF445" i="4" s="1"/>
  <c r="BB445" i="4"/>
  <c r="AZ445" i="4"/>
  <c r="AX445" i="4"/>
  <c r="AV445" i="4"/>
  <c r="AT445" i="4"/>
  <c r="AR445" i="4"/>
  <c r="AN445" i="4"/>
  <c r="AK445" i="4"/>
  <c r="AI445" i="4"/>
  <c r="AH445" i="4"/>
  <c r="S445" i="4"/>
  <c r="BY444" i="4"/>
  <c r="BX444" i="4"/>
  <c r="BW444" i="4"/>
  <c r="BT444" i="4"/>
  <c r="BS444" i="4"/>
  <c r="BP444" i="4"/>
  <c r="BO444" i="4"/>
  <c r="BM444" i="4"/>
  <c r="BL444" i="4"/>
  <c r="BJ444" i="4"/>
  <c r="BI444" i="4"/>
  <c r="BE444" i="4"/>
  <c r="BF444" i="4" s="1"/>
  <c r="BG444" i="4" s="1"/>
  <c r="BB444" i="4"/>
  <c r="AZ444" i="4"/>
  <c r="AX444" i="4"/>
  <c r="AV444" i="4"/>
  <c r="AT444" i="4"/>
  <c r="AR444" i="4"/>
  <c r="AN444" i="4"/>
  <c r="AK444" i="4"/>
  <c r="AH444" i="4"/>
  <c r="AI444" i="4" s="1"/>
  <c r="S444" i="4"/>
  <c r="BY443" i="4"/>
  <c r="BW443" i="4"/>
  <c r="BT443" i="4"/>
  <c r="BS443" i="4"/>
  <c r="BP443" i="4"/>
  <c r="BO443" i="4"/>
  <c r="BM443" i="4"/>
  <c r="BL443" i="4"/>
  <c r="BJ443" i="4"/>
  <c r="BI443" i="4"/>
  <c r="BG443" i="4"/>
  <c r="BF443" i="4"/>
  <c r="BE443" i="4"/>
  <c r="BB443" i="4"/>
  <c r="AZ443" i="4"/>
  <c r="AX443" i="4"/>
  <c r="AV443" i="4"/>
  <c r="AT443" i="4"/>
  <c r="AR443" i="4"/>
  <c r="AN443" i="4"/>
  <c r="AK443" i="4"/>
  <c r="AI443" i="4"/>
  <c r="AH443" i="4"/>
  <c r="S443" i="4"/>
  <c r="BY442" i="4"/>
  <c r="BX442" i="4"/>
  <c r="BW442" i="4"/>
  <c r="BT442" i="4"/>
  <c r="BS442" i="4"/>
  <c r="BP442" i="4"/>
  <c r="BO442" i="4"/>
  <c r="BM442" i="4"/>
  <c r="BL442" i="4"/>
  <c r="BJ442" i="4"/>
  <c r="BI442" i="4"/>
  <c r="BE442" i="4"/>
  <c r="BF442" i="4" s="1"/>
  <c r="BG442" i="4" s="1"/>
  <c r="BB442" i="4"/>
  <c r="AZ442" i="4"/>
  <c r="AX442" i="4"/>
  <c r="AV442" i="4"/>
  <c r="AT442" i="4"/>
  <c r="AR442" i="4"/>
  <c r="AN442" i="4"/>
  <c r="AK442" i="4"/>
  <c r="AI442" i="4"/>
  <c r="AH442" i="4"/>
  <c r="S442" i="4"/>
  <c r="BX441" i="4"/>
  <c r="BY441" i="4" s="1"/>
  <c r="BW441" i="4"/>
  <c r="BT441" i="4"/>
  <c r="BS441" i="4"/>
  <c r="BP441" i="4"/>
  <c r="BO441" i="4"/>
  <c r="BM441" i="4"/>
  <c r="BL441" i="4"/>
  <c r="BJ441" i="4"/>
  <c r="BI441" i="4"/>
  <c r="BF441" i="4"/>
  <c r="BG441" i="4" s="1"/>
  <c r="BE441" i="4"/>
  <c r="BB441" i="4"/>
  <c r="AZ441" i="4"/>
  <c r="AX441" i="4"/>
  <c r="AV441" i="4"/>
  <c r="AT441" i="4"/>
  <c r="AR441" i="4"/>
  <c r="AN441" i="4"/>
  <c r="AK441" i="4"/>
  <c r="AI441" i="4"/>
  <c r="AH441" i="4"/>
  <c r="S441" i="4"/>
  <c r="BY440" i="4"/>
  <c r="BW440" i="4"/>
  <c r="BT440" i="4"/>
  <c r="BS440" i="4"/>
  <c r="BP440" i="4"/>
  <c r="BO440" i="4"/>
  <c r="BM440" i="4"/>
  <c r="BL440" i="4"/>
  <c r="BJ440" i="4"/>
  <c r="BI440" i="4"/>
  <c r="BF440" i="4"/>
  <c r="BG440" i="4" s="1"/>
  <c r="BE440" i="4"/>
  <c r="BB440" i="4"/>
  <c r="AZ440" i="4"/>
  <c r="AX440" i="4"/>
  <c r="AV440" i="4"/>
  <c r="AT440" i="4"/>
  <c r="AR440" i="4"/>
  <c r="AN440" i="4"/>
  <c r="AK440" i="4"/>
  <c r="AH440" i="4"/>
  <c r="AI440" i="4" s="1"/>
  <c r="S440" i="4"/>
  <c r="BX439" i="4"/>
  <c r="BY439" i="4" s="1"/>
  <c r="BW439" i="4"/>
  <c r="BT439" i="4"/>
  <c r="BS439" i="4"/>
  <c r="BP439" i="4"/>
  <c r="BO439" i="4"/>
  <c r="BM439" i="4"/>
  <c r="BL439" i="4"/>
  <c r="BJ439" i="4"/>
  <c r="BI439" i="4"/>
  <c r="BF439" i="4"/>
  <c r="BG439" i="4" s="1"/>
  <c r="BE439" i="4"/>
  <c r="BB439" i="4"/>
  <c r="AZ439" i="4"/>
  <c r="AX439" i="4"/>
  <c r="AV439" i="4"/>
  <c r="AT439" i="4"/>
  <c r="AR439" i="4"/>
  <c r="AN439" i="4"/>
  <c r="AK439" i="4"/>
  <c r="AI439" i="4"/>
  <c r="AH439" i="4"/>
  <c r="S439" i="4"/>
  <c r="BY438" i="4"/>
  <c r="BW438" i="4"/>
  <c r="BT438" i="4"/>
  <c r="BS438" i="4"/>
  <c r="BP438" i="4"/>
  <c r="BO438" i="4"/>
  <c r="BM438" i="4"/>
  <c r="BL438" i="4"/>
  <c r="BJ438" i="4"/>
  <c r="BI438" i="4"/>
  <c r="BF438" i="4"/>
  <c r="BG438" i="4" s="1"/>
  <c r="BE438" i="4"/>
  <c r="BB438" i="4"/>
  <c r="AZ438" i="4"/>
  <c r="AX438" i="4"/>
  <c r="AV438" i="4"/>
  <c r="AT438" i="4"/>
  <c r="AR438" i="4"/>
  <c r="AN438" i="4"/>
  <c r="AK438" i="4"/>
  <c r="AI438" i="4"/>
  <c r="AH438" i="4"/>
  <c r="BY435" i="4"/>
  <c r="BW435" i="4"/>
  <c r="BT435" i="4"/>
  <c r="BS435" i="4"/>
  <c r="BP435" i="4"/>
  <c r="BO435" i="4"/>
  <c r="BM435" i="4"/>
  <c r="BL435" i="4"/>
  <c r="BJ435" i="4"/>
  <c r="BI435" i="4"/>
  <c r="BF435" i="4"/>
  <c r="BG435" i="4" s="1"/>
  <c r="BE435" i="4"/>
  <c r="BB435" i="4"/>
  <c r="AZ435" i="4"/>
  <c r="AX435" i="4"/>
  <c r="AV435" i="4"/>
  <c r="AT435" i="4"/>
  <c r="AR435" i="4"/>
  <c r="AN435" i="4"/>
  <c r="AK435" i="4"/>
  <c r="AH435" i="4"/>
  <c r="AI435" i="4" s="1"/>
  <c r="AE435" i="4"/>
  <c r="AD435" i="4"/>
  <c r="AC435" i="4"/>
  <c r="AB435" i="4"/>
  <c r="BY434" i="4"/>
  <c r="BW434" i="4"/>
  <c r="BT434" i="4"/>
  <c r="BS434" i="4"/>
  <c r="BP434" i="4"/>
  <c r="BO434" i="4"/>
  <c r="BM434" i="4"/>
  <c r="BL434" i="4"/>
  <c r="BJ434" i="4"/>
  <c r="BI434" i="4"/>
  <c r="BF434" i="4"/>
  <c r="BG434" i="4" s="1"/>
  <c r="BE434" i="4"/>
  <c r="BB434" i="4"/>
  <c r="AZ434" i="4"/>
  <c r="AX434" i="4"/>
  <c r="AV434" i="4"/>
  <c r="AT434" i="4"/>
  <c r="AR434" i="4"/>
  <c r="AN434" i="4"/>
  <c r="AK434" i="4"/>
  <c r="AI434" i="4"/>
  <c r="AH434" i="4"/>
  <c r="AB434" i="4"/>
  <c r="AD434" i="4" s="1"/>
  <c r="BY433" i="4"/>
  <c r="BW433" i="4"/>
  <c r="BT433" i="4"/>
  <c r="BS433" i="4"/>
  <c r="BP433" i="4"/>
  <c r="BO433" i="4"/>
  <c r="BM433" i="4"/>
  <c r="AA433" i="4" s="1"/>
  <c r="BL433" i="4"/>
  <c r="BJ433" i="4"/>
  <c r="BI433" i="4"/>
  <c r="BF433" i="4"/>
  <c r="BG433" i="4" s="1"/>
  <c r="BE433" i="4"/>
  <c r="BB433" i="4"/>
  <c r="AZ433" i="4"/>
  <c r="AX433" i="4"/>
  <c r="AV433" i="4"/>
  <c r="AT433" i="4"/>
  <c r="AR433" i="4"/>
  <c r="AN433" i="4"/>
  <c r="AK433" i="4"/>
  <c r="AH433" i="4"/>
  <c r="AI433" i="4" s="1"/>
  <c r="AE433" i="4"/>
  <c r="AD433" i="4"/>
  <c r="AC433" i="4"/>
  <c r="AB433" i="4"/>
  <c r="BY432" i="4"/>
  <c r="BW432" i="4"/>
  <c r="BT432" i="4"/>
  <c r="BS432" i="4"/>
  <c r="BP432" i="4"/>
  <c r="BO432" i="4"/>
  <c r="BM432" i="4"/>
  <c r="BL432" i="4"/>
  <c r="BJ432" i="4"/>
  <c r="BI432" i="4"/>
  <c r="BF432" i="4"/>
  <c r="BG432" i="4" s="1"/>
  <c r="BE432" i="4"/>
  <c r="BB432" i="4"/>
  <c r="AZ432" i="4"/>
  <c r="AX432" i="4"/>
  <c r="AV432" i="4"/>
  <c r="AT432" i="4"/>
  <c r="AR432" i="4"/>
  <c r="AN432" i="4"/>
  <c r="AK432" i="4"/>
  <c r="AI432" i="4"/>
  <c r="AH432" i="4"/>
  <c r="S432" i="4"/>
  <c r="BY431" i="4"/>
  <c r="BV431" i="4"/>
  <c r="BW431" i="4" s="1"/>
  <c r="BT431" i="4"/>
  <c r="BS431" i="4"/>
  <c r="BP431" i="4"/>
  <c r="BO431" i="4"/>
  <c r="BM431" i="4"/>
  <c r="BL431" i="4"/>
  <c r="BJ431" i="4"/>
  <c r="BI431" i="4"/>
  <c r="BF431" i="4"/>
  <c r="BG431" i="4" s="1"/>
  <c r="BE431" i="4"/>
  <c r="BB431" i="4"/>
  <c r="AZ431" i="4"/>
  <c r="AX431" i="4"/>
  <c r="AV431" i="4"/>
  <c r="AT431" i="4"/>
  <c r="AR431" i="4"/>
  <c r="AN431" i="4"/>
  <c r="AK431" i="4"/>
  <c r="AI431" i="4"/>
  <c r="AH431" i="4"/>
  <c r="S431" i="4"/>
  <c r="BY430" i="4"/>
  <c r="BW430" i="4"/>
  <c r="BT430" i="4"/>
  <c r="BS430" i="4"/>
  <c r="BP430" i="4"/>
  <c r="BO430" i="4"/>
  <c r="BM430" i="4"/>
  <c r="BL430" i="4"/>
  <c r="BJ430" i="4"/>
  <c r="BI430" i="4"/>
  <c r="BE430" i="4"/>
  <c r="BF430" i="4" s="1"/>
  <c r="BG430" i="4" s="1"/>
  <c r="BB430" i="4"/>
  <c r="AZ430" i="4"/>
  <c r="AX430" i="4"/>
  <c r="AV430" i="4"/>
  <c r="AT430" i="4"/>
  <c r="AR430" i="4"/>
  <c r="AN430" i="4"/>
  <c r="AK430" i="4"/>
  <c r="AH430" i="4"/>
  <c r="AI430" i="4" s="1"/>
  <c r="S430" i="4"/>
  <c r="BY429" i="4"/>
  <c r="BW429" i="4"/>
  <c r="BT429" i="4"/>
  <c r="BS429" i="4"/>
  <c r="BP429" i="4"/>
  <c r="BO429" i="4"/>
  <c r="BM429" i="4"/>
  <c r="BL429" i="4"/>
  <c r="BJ429" i="4"/>
  <c r="BI429" i="4"/>
  <c r="BG429" i="4"/>
  <c r="BF429" i="4"/>
  <c r="BE429" i="4"/>
  <c r="BB429" i="4"/>
  <c r="AZ429" i="4"/>
  <c r="AX429" i="4"/>
  <c r="AV429" i="4"/>
  <c r="AT429" i="4"/>
  <c r="AR429" i="4"/>
  <c r="AN429" i="4"/>
  <c r="AK429" i="4"/>
  <c r="AI429" i="4"/>
  <c r="AH429" i="4"/>
  <c r="S429" i="4"/>
  <c r="BY428" i="4"/>
  <c r="BW428" i="4"/>
  <c r="BT428" i="4"/>
  <c r="BS428" i="4"/>
  <c r="BP428" i="4"/>
  <c r="BO428" i="4"/>
  <c r="BM428" i="4"/>
  <c r="BL428" i="4"/>
  <c r="BJ428" i="4"/>
  <c r="BI428" i="4"/>
  <c r="BE428" i="4"/>
  <c r="BF428" i="4" s="1"/>
  <c r="BG428" i="4" s="1"/>
  <c r="BB428" i="4"/>
  <c r="AZ428" i="4"/>
  <c r="AX428" i="4"/>
  <c r="AV428" i="4"/>
  <c r="AT428" i="4"/>
  <c r="AR428" i="4"/>
  <c r="AN428" i="4"/>
  <c r="AK428" i="4"/>
  <c r="AH428" i="4"/>
  <c r="AI428" i="4" s="1"/>
  <c r="S428" i="4"/>
  <c r="BY425" i="4"/>
  <c r="BW425" i="4"/>
  <c r="BT425" i="4"/>
  <c r="BS425" i="4"/>
  <c r="BP425" i="4"/>
  <c r="BO425" i="4"/>
  <c r="BM425" i="4"/>
  <c r="BL425" i="4"/>
  <c r="BJ425" i="4"/>
  <c r="BI425" i="4"/>
  <c r="BF425" i="4"/>
  <c r="BG425" i="4" s="1"/>
  <c r="BE425" i="4"/>
  <c r="BB425" i="4"/>
  <c r="AZ425" i="4"/>
  <c r="AX425" i="4"/>
  <c r="AV425" i="4"/>
  <c r="AT425" i="4"/>
  <c r="AR425" i="4"/>
  <c r="AN425" i="4"/>
  <c r="AA425" i="4" s="1"/>
  <c r="AK425" i="4"/>
  <c r="AI425" i="4"/>
  <c r="AH425" i="4"/>
  <c r="AE425" i="4"/>
  <c r="AC425" i="4"/>
  <c r="AB425" i="4"/>
  <c r="AD425" i="4" s="1"/>
  <c r="BY424" i="4"/>
  <c r="BW424" i="4"/>
  <c r="BT424" i="4"/>
  <c r="BS424" i="4"/>
  <c r="BP424" i="4"/>
  <c r="BO424" i="4"/>
  <c r="BM424" i="4"/>
  <c r="BL424" i="4"/>
  <c r="BJ424" i="4"/>
  <c r="BI424" i="4"/>
  <c r="BG424" i="4"/>
  <c r="BF424" i="4"/>
  <c r="BE424" i="4"/>
  <c r="BB424" i="4"/>
  <c r="AZ424" i="4"/>
  <c r="AX424" i="4"/>
  <c r="AV424" i="4"/>
  <c r="AT424" i="4"/>
  <c r="AR424" i="4"/>
  <c r="AA424" i="4" s="1"/>
  <c r="AN424" i="4"/>
  <c r="AK424" i="4"/>
  <c r="AI424" i="4"/>
  <c r="AH424" i="4"/>
  <c r="AC424" i="4"/>
  <c r="AE424" i="4" s="1"/>
  <c r="AB424" i="4"/>
  <c r="AD424" i="4" s="1"/>
  <c r="BY423" i="4"/>
  <c r="BW423" i="4"/>
  <c r="BT423" i="4"/>
  <c r="BS423" i="4"/>
  <c r="BP423" i="4"/>
  <c r="BO423" i="4"/>
  <c r="BM423" i="4"/>
  <c r="BL423" i="4"/>
  <c r="BJ423" i="4"/>
  <c r="BI423" i="4"/>
  <c r="BF423" i="4"/>
  <c r="BG423" i="4" s="1"/>
  <c r="BE423" i="4"/>
  <c r="BB423" i="4"/>
  <c r="AZ423" i="4"/>
  <c r="AX423" i="4"/>
  <c r="AV423" i="4"/>
  <c r="AT423" i="4"/>
  <c r="AR423" i="4"/>
  <c r="AN423" i="4"/>
  <c r="AK423" i="4"/>
  <c r="AH423" i="4"/>
  <c r="AI423" i="4" s="1"/>
  <c r="AE423" i="4"/>
  <c r="AC423" i="4"/>
  <c r="AB423" i="4"/>
  <c r="AD423" i="4" s="1"/>
  <c r="BY422" i="4"/>
  <c r="BW422" i="4"/>
  <c r="BT422" i="4"/>
  <c r="BS422" i="4"/>
  <c r="BP422" i="4"/>
  <c r="BO422" i="4"/>
  <c r="BM422" i="4"/>
  <c r="BL422" i="4"/>
  <c r="BJ422" i="4"/>
  <c r="BI422" i="4"/>
  <c r="BF422" i="4"/>
  <c r="BG422" i="4" s="1"/>
  <c r="BE422" i="4"/>
  <c r="BB422" i="4"/>
  <c r="AZ422" i="4"/>
  <c r="AX422" i="4"/>
  <c r="AV422" i="4"/>
  <c r="AT422" i="4"/>
  <c r="AR422" i="4"/>
  <c r="AN422" i="4"/>
  <c r="AK422" i="4"/>
  <c r="AI422" i="4"/>
  <c r="AH422" i="4"/>
  <c r="S422" i="4"/>
  <c r="BY421" i="4"/>
  <c r="BX421" i="4"/>
  <c r="BW421" i="4"/>
  <c r="BT421" i="4"/>
  <c r="BS421" i="4"/>
  <c r="BP421" i="4"/>
  <c r="BO421" i="4"/>
  <c r="BM421" i="4"/>
  <c r="BL421" i="4"/>
  <c r="BJ421" i="4"/>
  <c r="BI421" i="4"/>
  <c r="BE421" i="4"/>
  <c r="BF421" i="4" s="1"/>
  <c r="BG421" i="4" s="1"/>
  <c r="BB421" i="4"/>
  <c r="AZ421" i="4"/>
  <c r="AX421" i="4"/>
  <c r="AV421" i="4"/>
  <c r="AT421" i="4"/>
  <c r="AR421" i="4"/>
  <c r="AN421" i="4"/>
  <c r="AK421" i="4"/>
  <c r="AI421" i="4"/>
  <c r="AH421" i="4"/>
  <c r="S421" i="4"/>
  <c r="BY420" i="4"/>
  <c r="BW420" i="4"/>
  <c r="BT420" i="4"/>
  <c r="BS420" i="4"/>
  <c r="BP420" i="4"/>
  <c r="BO420" i="4"/>
  <c r="BM420" i="4"/>
  <c r="BL420" i="4"/>
  <c r="BJ420" i="4"/>
  <c r="BI420" i="4"/>
  <c r="BE420" i="4"/>
  <c r="BF420" i="4" s="1"/>
  <c r="BG420" i="4" s="1"/>
  <c r="BB420" i="4"/>
  <c r="AZ420" i="4"/>
  <c r="AX420" i="4"/>
  <c r="AV420" i="4"/>
  <c r="AT420" i="4"/>
  <c r="AR420" i="4"/>
  <c r="AN420" i="4"/>
  <c r="AK420" i="4"/>
  <c r="AH420" i="4"/>
  <c r="AI420" i="4" s="1"/>
  <c r="S420" i="4"/>
  <c r="BY419" i="4"/>
  <c r="BW419" i="4"/>
  <c r="BT419" i="4"/>
  <c r="BS419" i="4"/>
  <c r="BP419" i="4"/>
  <c r="BO419" i="4"/>
  <c r="BM419" i="4"/>
  <c r="BL419" i="4"/>
  <c r="BJ419" i="4"/>
  <c r="BI419" i="4"/>
  <c r="BF419" i="4"/>
  <c r="BG419" i="4" s="1"/>
  <c r="BE419" i="4"/>
  <c r="BB419" i="4"/>
  <c r="AZ419" i="4"/>
  <c r="AX419" i="4"/>
  <c r="AV419" i="4"/>
  <c r="AT419" i="4"/>
  <c r="AR419" i="4"/>
  <c r="AN419" i="4"/>
  <c r="AK419" i="4"/>
  <c r="AI419" i="4"/>
  <c r="AH419" i="4"/>
  <c r="S419" i="4"/>
  <c r="BY418" i="4"/>
  <c r="BW418" i="4"/>
  <c r="BT418" i="4"/>
  <c r="BS418" i="4"/>
  <c r="BP418" i="4"/>
  <c r="BO418" i="4"/>
  <c r="BM418" i="4"/>
  <c r="BL418" i="4"/>
  <c r="BJ418" i="4"/>
  <c r="BI418" i="4"/>
  <c r="BG418" i="4"/>
  <c r="BE418" i="4"/>
  <c r="BF418" i="4" s="1"/>
  <c r="BB418" i="4"/>
  <c r="AZ418" i="4"/>
  <c r="AX418" i="4"/>
  <c r="AV418" i="4"/>
  <c r="AT418" i="4"/>
  <c r="AR418" i="4"/>
  <c r="AN418" i="4"/>
  <c r="AK418" i="4"/>
  <c r="AI418" i="4"/>
  <c r="AH418" i="4"/>
  <c r="S418" i="4"/>
  <c r="BY417" i="4"/>
  <c r="BW417" i="4"/>
  <c r="BT417" i="4"/>
  <c r="BS417" i="4"/>
  <c r="BP417" i="4"/>
  <c r="BO417" i="4"/>
  <c r="BM417" i="4"/>
  <c r="BL417" i="4"/>
  <c r="BJ417" i="4"/>
  <c r="BI417" i="4"/>
  <c r="BF417" i="4"/>
  <c r="BG417" i="4" s="1"/>
  <c r="BE417" i="4"/>
  <c r="BB417" i="4"/>
  <c r="AZ417" i="4"/>
  <c r="AX417" i="4"/>
  <c r="AV417" i="4"/>
  <c r="AT417" i="4"/>
  <c r="AR417" i="4"/>
  <c r="AN417" i="4"/>
  <c r="AK417" i="4"/>
  <c r="AI417" i="4"/>
  <c r="AH417" i="4"/>
  <c r="S417" i="4"/>
  <c r="BY416" i="4"/>
  <c r="BW416" i="4"/>
  <c r="BT416" i="4"/>
  <c r="BS416" i="4"/>
  <c r="BP416" i="4"/>
  <c r="BO416" i="4"/>
  <c r="BM416" i="4"/>
  <c r="BL416" i="4"/>
  <c r="BJ416" i="4"/>
  <c r="BI416" i="4"/>
  <c r="BG416" i="4"/>
  <c r="BF416" i="4"/>
  <c r="BE416" i="4"/>
  <c r="BB416" i="4"/>
  <c r="AZ416" i="4"/>
  <c r="AX416" i="4"/>
  <c r="AV416" i="4"/>
  <c r="AT416" i="4"/>
  <c r="AR416" i="4"/>
  <c r="AN416" i="4"/>
  <c r="AK416" i="4"/>
  <c r="AH416" i="4"/>
  <c r="AI416" i="4" s="1"/>
  <c r="S416" i="4"/>
  <c r="BY415" i="4"/>
  <c r="BW415" i="4"/>
  <c r="BT415" i="4"/>
  <c r="BS415" i="4"/>
  <c r="BP415" i="4"/>
  <c r="BO415" i="4"/>
  <c r="BM415" i="4"/>
  <c r="BL415" i="4"/>
  <c r="BJ415" i="4"/>
  <c r="BI415" i="4"/>
  <c r="BF415" i="4"/>
  <c r="BG415" i="4" s="1"/>
  <c r="BE415" i="4"/>
  <c r="BB415" i="4"/>
  <c r="AZ415" i="4"/>
  <c r="AX415" i="4"/>
  <c r="AV415" i="4"/>
  <c r="AT415" i="4"/>
  <c r="AR415" i="4"/>
  <c r="AN415" i="4"/>
  <c r="AK415" i="4"/>
  <c r="AH415" i="4"/>
  <c r="AI415" i="4" s="1"/>
  <c r="S415" i="4"/>
  <c r="BY414" i="4"/>
  <c r="BW414" i="4"/>
  <c r="BT414" i="4"/>
  <c r="BS414" i="4"/>
  <c r="BP414" i="4"/>
  <c r="BO414" i="4"/>
  <c r="BM414" i="4"/>
  <c r="BL414" i="4"/>
  <c r="BJ414" i="4"/>
  <c r="BI414" i="4"/>
  <c r="BE414" i="4"/>
  <c r="BF414" i="4" s="1"/>
  <c r="BG414" i="4" s="1"/>
  <c r="BB414" i="4"/>
  <c r="AZ414" i="4"/>
  <c r="AX414" i="4"/>
  <c r="AV414" i="4"/>
  <c r="AT414" i="4"/>
  <c r="AR414" i="4"/>
  <c r="AN414" i="4"/>
  <c r="AK414" i="4"/>
  <c r="AH414" i="4"/>
  <c r="AI414" i="4" s="1"/>
  <c r="S414" i="4"/>
  <c r="BX413" i="4"/>
  <c r="BY413" i="4" s="1"/>
  <c r="BW413" i="4"/>
  <c r="BT413" i="4"/>
  <c r="BS413" i="4"/>
  <c r="BP413" i="4"/>
  <c r="BO413" i="4"/>
  <c r="BM413" i="4"/>
  <c r="BL413" i="4"/>
  <c r="BJ413" i="4"/>
  <c r="BI413" i="4"/>
  <c r="BE413" i="4"/>
  <c r="BF413" i="4" s="1"/>
  <c r="BG413" i="4" s="1"/>
  <c r="BB413" i="4"/>
  <c r="AZ413" i="4"/>
  <c r="AX413" i="4"/>
  <c r="AV413" i="4"/>
  <c r="AT413" i="4"/>
  <c r="AR413" i="4"/>
  <c r="AN413" i="4"/>
  <c r="AK413" i="4"/>
  <c r="AH413" i="4"/>
  <c r="AI413" i="4" s="1"/>
  <c r="S413" i="4"/>
  <c r="BY412" i="4"/>
  <c r="BW412" i="4"/>
  <c r="BT412" i="4"/>
  <c r="BS412" i="4"/>
  <c r="BP412" i="4"/>
  <c r="BO412" i="4"/>
  <c r="BM412" i="4"/>
  <c r="BL412" i="4"/>
  <c r="BJ412" i="4"/>
  <c r="BI412" i="4"/>
  <c r="BF412" i="4"/>
  <c r="BG412" i="4" s="1"/>
  <c r="BE412" i="4"/>
  <c r="BB412" i="4"/>
  <c r="AZ412" i="4"/>
  <c r="AX412" i="4"/>
  <c r="AV412" i="4"/>
  <c r="AT412" i="4"/>
  <c r="AR412" i="4"/>
  <c r="AN412" i="4"/>
  <c r="AK412" i="4"/>
  <c r="AI412" i="4"/>
  <c r="AH412" i="4"/>
  <c r="S412" i="4"/>
  <c r="BY411" i="4"/>
  <c r="BW411" i="4"/>
  <c r="BT411" i="4"/>
  <c r="BS411" i="4"/>
  <c r="BP411" i="4"/>
  <c r="BO411" i="4"/>
  <c r="BM411" i="4"/>
  <c r="BL411" i="4"/>
  <c r="BJ411" i="4"/>
  <c r="BI411" i="4"/>
  <c r="BE411" i="4"/>
  <c r="BF411" i="4" s="1"/>
  <c r="BG411" i="4" s="1"/>
  <c r="BB411" i="4"/>
  <c r="AZ411" i="4"/>
  <c r="AX411" i="4"/>
  <c r="AV411" i="4"/>
  <c r="AT411" i="4"/>
  <c r="AR411" i="4"/>
  <c r="AN411" i="4"/>
  <c r="AK411" i="4"/>
  <c r="AH411" i="4"/>
  <c r="AI411" i="4" s="1"/>
  <c r="S411" i="4"/>
  <c r="BX410" i="4"/>
  <c r="BY410" i="4" s="1"/>
  <c r="BW410" i="4"/>
  <c r="BT410" i="4"/>
  <c r="BS410" i="4"/>
  <c r="BP410" i="4"/>
  <c r="BO410" i="4"/>
  <c r="BM410" i="4"/>
  <c r="BL410" i="4"/>
  <c r="BJ410" i="4"/>
  <c r="BI410" i="4"/>
  <c r="BG410" i="4"/>
  <c r="BF410" i="4"/>
  <c r="BE410" i="4"/>
  <c r="BB410" i="4"/>
  <c r="AZ410" i="4"/>
  <c r="AX410" i="4"/>
  <c r="AV410" i="4"/>
  <c r="AT410" i="4"/>
  <c r="AR410" i="4"/>
  <c r="AN410" i="4"/>
  <c r="AK410" i="4"/>
  <c r="AH410" i="4"/>
  <c r="AI410" i="4" s="1"/>
  <c r="S410" i="4"/>
  <c r="BY409" i="4"/>
  <c r="BW409" i="4"/>
  <c r="BT409" i="4"/>
  <c r="BS409" i="4"/>
  <c r="BP409" i="4"/>
  <c r="BO409" i="4"/>
  <c r="BM409" i="4"/>
  <c r="BL409" i="4"/>
  <c r="BJ409" i="4"/>
  <c r="BI409" i="4"/>
  <c r="BF409" i="4"/>
  <c r="BG409" i="4" s="1"/>
  <c r="BE409" i="4"/>
  <c r="BB409" i="4"/>
  <c r="AZ409" i="4"/>
  <c r="AX409" i="4"/>
  <c r="AV409" i="4"/>
  <c r="AT409" i="4"/>
  <c r="AR409" i="4"/>
  <c r="AN409" i="4"/>
  <c r="AK409" i="4"/>
  <c r="AH409" i="4"/>
  <c r="AI409" i="4" s="1"/>
  <c r="S409" i="4"/>
  <c r="BY408" i="4"/>
  <c r="BW408" i="4"/>
  <c r="BT408" i="4"/>
  <c r="BS408" i="4"/>
  <c r="BP408" i="4"/>
  <c r="BO408" i="4"/>
  <c r="BM408" i="4"/>
  <c r="BL408" i="4"/>
  <c r="BJ408" i="4"/>
  <c r="BI408" i="4"/>
  <c r="BE408" i="4"/>
  <c r="BF408" i="4" s="1"/>
  <c r="BG408" i="4" s="1"/>
  <c r="BB408" i="4"/>
  <c r="AZ408" i="4"/>
  <c r="AX408" i="4"/>
  <c r="AV408" i="4"/>
  <c r="AT408" i="4"/>
  <c r="AR408" i="4"/>
  <c r="AN408" i="4"/>
  <c r="AK408" i="4"/>
  <c r="AH408" i="4"/>
  <c r="AI408" i="4" s="1"/>
  <c r="S408" i="4"/>
  <c r="BY407" i="4"/>
  <c r="BW407" i="4"/>
  <c r="BT407" i="4"/>
  <c r="BS407" i="4"/>
  <c r="BP407" i="4"/>
  <c r="BO407" i="4"/>
  <c r="BM407" i="4"/>
  <c r="BL407" i="4"/>
  <c r="BJ407" i="4"/>
  <c r="BI407" i="4"/>
  <c r="BF407" i="4"/>
  <c r="BG407" i="4" s="1"/>
  <c r="BE407" i="4"/>
  <c r="BB407" i="4"/>
  <c r="AZ407" i="4"/>
  <c r="AX407" i="4"/>
  <c r="AV407" i="4"/>
  <c r="AT407" i="4"/>
  <c r="AR407" i="4"/>
  <c r="AN407" i="4"/>
  <c r="AK407" i="4"/>
  <c r="AI407" i="4"/>
  <c r="AH407" i="4"/>
  <c r="S407" i="4"/>
  <c r="BY406" i="4"/>
  <c r="BW406" i="4"/>
  <c r="BT406" i="4"/>
  <c r="BS406" i="4"/>
  <c r="BP406" i="4"/>
  <c r="BO406" i="4"/>
  <c r="BM406" i="4"/>
  <c r="BL406" i="4"/>
  <c r="BJ406" i="4"/>
  <c r="BI406" i="4"/>
  <c r="BG406" i="4"/>
  <c r="BE406" i="4"/>
  <c r="BF406" i="4" s="1"/>
  <c r="BB406" i="4"/>
  <c r="AZ406" i="4"/>
  <c r="AX406" i="4"/>
  <c r="AV406" i="4"/>
  <c r="AT406" i="4"/>
  <c r="AR406" i="4"/>
  <c r="AN406" i="4"/>
  <c r="AK406" i="4"/>
  <c r="AI406" i="4"/>
  <c r="AH406" i="4"/>
  <c r="S406" i="4"/>
  <c r="BY405" i="4"/>
  <c r="BW405" i="4"/>
  <c r="BT405" i="4"/>
  <c r="BS405" i="4"/>
  <c r="BP405" i="4"/>
  <c r="BO405" i="4"/>
  <c r="BM405" i="4"/>
  <c r="BL405" i="4"/>
  <c r="BJ405" i="4"/>
  <c r="BI405" i="4"/>
  <c r="BF405" i="4"/>
  <c r="BG405" i="4" s="1"/>
  <c r="BE405" i="4"/>
  <c r="BB405" i="4"/>
  <c r="AZ405" i="4"/>
  <c r="AX405" i="4"/>
  <c r="AV405" i="4"/>
  <c r="AT405" i="4"/>
  <c r="AR405" i="4"/>
  <c r="AN405" i="4"/>
  <c r="AK405" i="4"/>
  <c r="AI405" i="4"/>
  <c r="AH405" i="4"/>
  <c r="S405" i="4"/>
  <c r="BY404" i="4"/>
  <c r="BW404" i="4"/>
  <c r="BT404" i="4"/>
  <c r="BS404" i="4"/>
  <c r="BP404" i="4"/>
  <c r="BO404" i="4"/>
  <c r="BM404" i="4"/>
  <c r="BL404" i="4"/>
  <c r="BJ404" i="4"/>
  <c r="BI404" i="4"/>
  <c r="BG404" i="4"/>
  <c r="BF404" i="4"/>
  <c r="BE404" i="4"/>
  <c r="BB404" i="4"/>
  <c r="AZ404" i="4"/>
  <c r="AX404" i="4"/>
  <c r="AV404" i="4"/>
  <c r="AT404" i="4"/>
  <c r="AR404" i="4"/>
  <c r="AN404" i="4"/>
  <c r="AK404" i="4"/>
  <c r="AH404" i="4"/>
  <c r="AI404" i="4" s="1"/>
  <c r="S404" i="4"/>
  <c r="BY403" i="4"/>
  <c r="BW403" i="4"/>
  <c r="BT403" i="4"/>
  <c r="BS403" i="4"/>
  <c r="BP403" i="4"/>
  <c r="BO403" i="4"/>
  <c r="BM403" i="4"/>
  <c r="BL403" i="4"/>
  <c r="BJ403" i="4"/>
  <c r="BI403" i="4"/>
  <c r="BF403" i="4"/>
  <c r="BG403" i="4" s="1"/>
  <c r="BE403" i="4"/>
  <c r="BB403" i="4"/>
  <c r="AZ403" i="4"/>
  <c r="AX403" i="4"/>
  <c r="AV403" i="4"/>
  <c r="AT403" i="4"/>
  <c r="AR403" i="4"/>
  <c r="AN403" i="4"/>
  <c r="AK403" i="4"/>
  <c r="AH403" i="4"/>
  <c r="AI403" i="4" s="1"/>
  <c r="S403" i="4"/>
  <c r="BY402" i="4"/>
  <c r="BW402" i="4"/>
  <c r="BT402" i="4"/>
  <c r="BS402" i="4"/>
  <c r="BP402" i="4"/>
  <c r="BO402" i="4"/>
  <c r="BM402" i="4"/>
  <c r="BL402" i="4"/>
  <c r="BJ402" i="4"/>
  <c r="BI402" i="4"/>
  <c r="BE402" i="4"/>
  <c r="BF402" i="4" s="1"/>
  <c r="BG402" i="4" s="1"/>
  <c r="BB402" i="4"/>
  <c r="AZ402" i="4"/>
  <c r="AX402" i="4"/>
  <c r="AV402" i="4"/>
  <c r="AT402" i="4"/>
  <c r="AR402" i="4"/>
  <c r="AN402" i="4"/>
  <c r="AK402" i="4"/>
  <c r="AH402" i="4"/>
  <c r="AI402" i="4" s="1"/>
  <c r="S402" i="4"/>
  <c r="BY401" i="4"/>
  <c r="BW401" i="4"/>
  <c r="BT401" i="4"/>
  <c r="BS401" i="4"/>
  <c r="BP401" i="4"/>
  <c r="BO401" i="4"/>
  <c r="BM401" i="4"/>
  <c r="BL401" i="4"/>
  <c r="BJ401" i="4"/>
  <c r="BI401" i="4"/>
  <c r="BE401" i="4"/>
  <c r="BF401" i="4" s="1"/>
  <c r="BG401" i="4" s="1"/>
  <c r="BB401" i="4"/>
  <c r="AZ401" i="4"/>
  <c r="AX401" i="4"/>
  <c r="AV401" i="4"/>
  <c r="AT401" i="4"/>
  <c r="AR401" i="4"/>
  <c r="AN401" i="4"/>
  <c r="AK401" i="4"/>
  <c r="AI401" i="4"/>
  <c r="AH401" i="4"/>
  <c r="S401" i="4"/>
  <c r="BY400" i="4"/>
  <c r="BW400" i="4"/>
  <c r="BT400" i="4"/>
  <c r="BS400" i="4"/>
  <c r="BP400" i="4"/>
  <c r="BO400" i="4"/>
  <c r="BM400" i="4"/>
  <c r="BL400" i="4"/>
  <c r="BJ400" i="4"/>
  <c r="BI400" i="4"/>
  <c r="BE400" i="4"/>
  <c r="BF400" i="4" s="1"/>
  <c r="BG400" i="4" s="1"/>
  <c r="BB400" i="4"/>
  <c r="AZ400" i="4"/>
  <c r="AX400" i="4"/>
  <c r="AV400" i="4"/>
  <c r="AT400" i="4"/>
  <c r="AR400" i="4"/>
  <c r="AN400" i="4"/>
  <c r="AK400" i="4"/>
  <c r="AH400" i="4"/>
  <c r="AI400" i="4" s="1"/>
  <c r="S400" i="4"/>
  <c r="BY397" i="4"/>
  <c r="BW397" i="4"/>
  <c r="BT397" i="4"/>
  <c r="BS397" i="4"/>
  <c r="BP397" i="4"/>
  <c r="BO397" i="4"/>
  <c r="BM397" i="4"/>
  <c r="BL397" i="4"/>
  <c r="BJ397" i="4"/>
  <c r="BI397" i="4"/>
  <c r="BF397" i="4"/>
  <c r="BG397" i="4" s="1"/>
  <c r="BE397" i="4"/>
  <c r="BB397" i="4"/>
  <c r="AZ397" i="4"/>
  <c r="AX397" i="4"/>
  <c r="AV397" i="4"/>
  <c r="AT397" i="4"/>
  <c r="AR397" i="4"/>
  <c r="AN397" i="4"/>
  <c r="AK397" i="4"/>
  <c r="AI397" i="4"/>
  <c r="AH397" i="4"/>
  <c r="AE397" i="4"/>
  <c r="AD397" i="4"/>
  <c r="AC397" i="4"/>
  <c r="AB397" i="4"/>
  <c r="BY396" i="4"/>
  <c r="BW396" i="4"/>
  <c r="BT396" i="4"/>
  <c r="BS396" i="4"/>
  <c r="BP396" i="4"/>
  <c r="BO396" i="4"/>
  <c r="BM396" i="4"/>
  <c r="BL396" i="4"/>
  <c r="BJ396" i="4"/>
  <c r="BI396" i="4"/>
  <c r="BG396" i="4"/>
  <c r="BF396" i="4"/>
  <c r="BE396" i="4"/>
  <c r="BB396" i="4"/>
  <c r="AZ396" i="4"/>
  <c r="AX396" i="4"/>
  <c r="AV396" i="4"/>
  <c r="AT396" i="4"/>
  <c r="AR396" i="4"/>
  <c r="AN396" i="4"/>
  <c r="AK396" i="4"/>
  <c r="AI396" i="4"/>
  <c r="AH396" i="4"/>
  <c r="AB396" i="4"/>
  <c r="BY395" i="4"/>
  <c r="BW395" i="4"/>
  <c r="BT395" i="4"/>
  <c r="BS395" i="4"/>
  <c r="BP395" i="4"/>
  <c r="BO395" i="4"/>
  <c r="BM395" i="4"/>
  <c r="BL395" i="4"/>
  <c r="BJ395" i="4"/>
  <c r="BI395" i="4"/>
  <c r="BF395" i="4"/>
  <c r="BG395" i="4" s="1"/>
  <c r="BE395" i="4"/>
  <c r="BB395" i="4"/>
  <c r="AZ395" i="4"/>
  <c r="AX395" i="4"/>
  <c r="AV395" i="4"/>
  <c r="AT395" i="4"/>
  <c r="AR395" i="4"/>
  <c r="AN395" i="4"/>
  <c r="AK395" i="4"/>
  <c r="AH395" i="4"/>
  <c r="AI395" i="4" s="1"/>
  <c r="AD395" i="4"/>
  <c r="AC395" i="4"/>
  <c r="AE395" i="4" s="1"/>
  <c r="AB395" i="4"/>
  <c r="BY394" i="4"/>
  <c r="BW394" i="4"/>
  <c r="BT394" i="4"/>
  <c r="BS394" i="4"/>
  <c r="BP394" i="4"/>
  <c r="BO394" i="4"/>
  <c r="BM394" i="4"/>
  <c r="BL394" i="4"/>
  <c r="BJ394" i="4"/>
  <c r="BI394" i="4"/>
  <c r="BE394" i="4"/>
  <c r="BF394" i="4" s="1"/>
  <c r="BG394" i="4" s="1"/>
  <c r="BB394" i="4"/>
  <c r="AZ394" i="4"/>
  <c r="AX394" i="4"/>
  <c r="AV394" i="4"/>
  <c r="AT394" i="4"/>
  <c r="AR394" i="4"/>
  <c r="AN394" i="4"/>
  <c r="AK394" i="4"/>
  <c r="AI394" i="4"/>
  <c r="AH394" i="4"/>
  <c r="S394" i="4"/>
  <c r="BY393" i="4"/>
  <c r="BW393" i="4"/>
  <c r="BT393" i="4"/>
  <c r="BS393" i="4"/>
  <c r="BP393" i="4"/>
  <c r="BO393" i="4"/>
  <c r="BM393" i="4"/>
  <c r="BL393" i="4"/>
  <c r="BJ393" i="4"/>
  <c r="BI393" i="4"/>
  <c r="BE393" i="4"/>
  <c r="BF393" i="4" s="1"/>
  <c r="BG393" i="4" s="1"/>
  <c r="BB393" i="4"/>
  <c r="AZ393" i="4"/>
  <c r="AX393" i="4"/>
  <c r="AV393" i="4"/>
  <c r="AT393" i="4"/>
  <c r="AR393" i="4"/>
  <c r="AN393" i="4"/>
  <c r="AK393" i="4"/>
  <c r="AI393" i="4"/>
  <c r="AH393" i="4"/>
  <c r="S393" i="4"/>
  <c r="BY392" i="4"/>
  <c r="BW392" i="4"/>
  <c r="BT392" i="4"/>
  <c r="BS392" i="4"/>
  <c r="BP392" i="4"/>
  <c r="BO392" i="4"/>
  <c r="BM392" i="4"/>
  <c r="BL392" i="4"/>
  <c r="BJ392" i="4"/>
  <c r="BI392" i="4"/>
  <c r="BG392" i="4"/>
  <c r="BF392" i="4"/>
  <c r="BE392" i="4"/>
  <c r="BB392" i="4"/>
  <c r="AZ392" i="4"/>
  <c r="AX392" i="4"/>
  <c r="AV392" i="4"/>
  <c r="AT392" i="4"/>
  <c r="AR392" i="4"/>
  <c r="AN392" i="4"/>
  <c r="AK392" i="4"/>
  <c r="AI392" i="4"/>
  <c r="AH392" i="4"/>
  <c r="S392" i="4"/>
  <c r="BY391" i="4"/>
  <c r="BX391" i="4"/>
  <c r="BW391" i="4"/>
  <c r="BT391" i="4"/>
  <c r="BS391" i="4"/>
  <c r="BP391" i="4"/>
  <c r="BO391" i="4"/>
  <c r="BM391" i="4"/>
  <c r="BL391" i="4"/>
  <c r="BJ391" i="4"/>
  <c r="BI391" i="4"/>
  <c r="BE391" i="4"/>
  <c r="BF391" i="4" s="1"/>
  <c r="BG391" i="4" s="1"/>
  <c r="BB391" i="4"/>
  <c r="AZ391" i="4"/>
  <c r="AX391" i="4"/>
  <c r="AV391" i="4"/>
  <c r="AT391" i="4"/>
  <c r="AR391" i="4"/>
  <c r="AN391" i="4"/>
  <c r="AK391" i="4"/>
  <c r="AI391" i="4"/>
  <c r="AH391" i="4"/>
  <c r="S391" i="4"/>
  <c r="BY390" i="4"/>
  <c r="BW390" i="4"/>
  <c r="BT390" i="4"/>
  <c r="BS390" i="4"/>
  <c r="BP390" i="4"/>
  <c r="BO390" i="4"/>
  <c r="BM390" i="4"/>
  <c r="BL390" i="4"/>
  <c r="BJ390" i="4"/>
  <c r="BI390" i="4"/>
  <c r="BG390" i="4"/>
  <c r="BE390" i="4"/>
  <c r="BF390" i="4" s="1"/>
  <c r="BB390" i="4"/>
  <c r="AZ390" i="4"/>
  <c r="AX390" i="4"/>
  <c r="AV390" i="4"/>
  <c r="AT390" i="4"/>
  <c r="AR390" i="4"/>
  <c r="AN390" i="4"/>
  <c r="AK390" i="4"/>
  <c r="AH390" i="4"/>
  <c r="AI390" i="4" s="1"/>
  <c r="S390" i="4"/>
  <c r="BY389" i="4"/>
  <c r="BW389" i="4"/>
  <c r="BT389" i="4"/>
  <c r="BS389" i="4"/>
  <c r="BP389" i="4"/>
  <c r="BO389" i="4"/>
  <c r="BM389" i="4"/>
  <c r="BL389" i="4"/>
  <c r="BJ389" i="4"/>
  <c r="BI389" i="4"/>
  <c r="BF389" i="4"/>
  <c r="BG389" i="4" s="1"/>
  <c r="BE389" i="4"/>
  <c r="BB389" i="4"/>
  <c r="AZ389" i="4"/>
  <c r="AX389" i="4"/>
  <c r="AV389" i="4"/>
  <c r="AT389" i="4"/>
  <c r="AR389" i="4"/>
  <c r="AN389" i="4"/>
  <c r="AK389" i="4"/>
  <c r="AI389" i="4"/>
  <c r="AH389" i="4"/>
  <c r="S389" i="4"/>
  <c r="BY388" i="4"/>
  <c r="BW388" i="4"/>
  <c r="BT388" i="4"/>
  <c r="BS388" i="4"/>
  <c r="BP388" i="4"/>
  <c r="BO388" i="4"/>
  <c r="BM388" i="4"/>
  <c r="BL388" i="4"/>
  <c r="BJ388" i="4"/>
  <c r="BI388" i="4"/>
  <c r="BG388" i="4"/>
  <c r="BF388" i="4"/>
  <c r="BE388" i="4"/>
  <c r="BB388" i="4"/>
  <c r="AZ388" i="4"/>
  <c r="AX388" i="4"/>
  <c r="AV388" i="4"/>
  <c r="AT388" i="4"/>
  <c r="AR388" i="4"/>
  <c r="AN388" i="4"/>
  <c r="AK388" i="4"/>
  <c r="AH388" i="4"/>
  <c r="AI388" i="4" s="1"/>
  <c r="S388" i="4"/>
  <c r="BY387" i="4"/>
  <c r="BW387" i="4"/>
  <c r="BT387" i="4"/>
  <c r="BS387" i="4"/>
  <c r="BP387" i="4"/>
  <c r="BO387" i="4"/>
  <c r="BM387" i="4"/>
  <c r="BL387" i="4"/>
  <c r="BJ387" i="4"/>
  <c r="BI387" i="4"/>
  <c r="BF387" i="4"/>
  <c r="BG387" i="4" s="1"/>
  <c r="BE387" i="4"/>
  <c r="BB387" i="4"/>
  <c r="AZ387" i="4"/>
  <c r="AX387" i="4"/>
  <c r="AV387" i="4"/>
  <c r="AT387" i="4"/>
  <c r="AR387" i="4"/>
  <c r="AN387" i="4"/>
  <c r="AK387" i="4"/>
  <c r="AH387" i="4"/>
  <c r="AI387" i="4" s="1"/>
  <c r="S387" i="4"/>
  <c r="BY386" i="4"/>
  <c r="BW386" i="4"/>
  <c r="BT386" i="4"/>
  <c r="BS386" i="4"/>
  <c r="BP386" i="4"/>
  <c r="BO386" i="4"/>
  <c r="BM386" i="4"/>
  <c r="BL386" i="4"/>
  <c r="BJ386" i="4"/>
  <c r="BI386" i="4"/>
  <c r="BG386" i="4"/>
  <c r="BF386" i="4"/>
  <c r="BE386" i="4"/>
  <c r="BB386" i="4"/>
  <c r="AZ386" i="4"/>
  <c r="AX386" i="4"/>
  <c r="AV386" i="4"/>
  <c r="AT386" i="4"/>
  <c r="AR386" i="4"/>
  <c r="AN386" i="4"/>
  <c r="AK386" i="4"/>
  <c r="AH386" i="4"/>
  <c r="AI386" i="4" s="1"/>
  <c r="S386" i="4"/>
  <c r="BY385" i="4"/>
  <c r="BW385" i="4"/>
  <c r="BT385" i="4"/>
  <c r="BS385" i="4"/>
  <c r="BP385" i="4"/>
  <c r="BO385" i="4"/>
  <c r="BM385" i="4"/>
  <c r="BL385" i="4"/>
  <c r="BJ385" i="4"/>
  <c r="BI385" i="4"/>
  <c r="BE385" i="4"/>
  <c r="BF385" i="4" s="1"/>
  <c r="BG385" i="4" s="1"/>
  <c r="BB385" i="4"/>
  <c r="AZ385" i="4"/>
  <c r="AX385" i="4"/>
  <c r="AV385" i="4"/>
  <c r="AT385" i="4"/>
  <c r="AR385" i="4"/>
  <c r="AN385" i="4"/>
  <c r="AK385" i="4"/>
  <c r="AI385" i="4"/>
  <c r="AH385" i="4"/>
  <c r="S385" i="4"/>
  <c r="BY384" i="4"/>
  <c r="BW384" i="4"/>
  <c r="BT384" i="4"/>
  <c r="BS384" i="4"/>
  <c r="BP384" i="4"/>
  <c r="BO384" i="4"/>
  <c r="BM384" i="4"/>
  <c r="BL384" i="4"/>
  <c r="BJ384" i="4"/>
  <c r="BI384" i="4"/>
  <c r="BE384" i="4"/>
  <c r="BF384" i="4" s="1"/>
  <c r="BG384" i="4" s="1"/>
  <c r="BB384" i="4"/>
  <c r="AZ384" i="4"/>
  <c r="AX384" i="4"/>
  <c r="AV384" i="4"/>
  <c r="AT384" i="4"/>
  <c r="AR384" i="4"/>
  <c r="AN384" i="4"/>
  <c r="AK384" i="4"/>
  <c r="AI384" i="4"/>
  <c r="AH384" i="4"/>
  <c r="S384" i="4"/>
  <c r="BY383" i="4"/>
  <c r="BW383" i="4"/>
  <c r="BT383" i="4"/>
  <c r="BS383" i="4"/>
  <c r="BP383" i="4"/>
  <c r="BO383" i="4"/>
  <c r="BM383" i="4"/>
  <c r="BL383" i="4"/>
  <c r="BJ383" i="4"/>
  <c r="BI383" i="4"/>
  <c r="BG383" i="4"/>
  <c r="BF383" i="4"/>
  <c r="BE383" i="4"/>
  <c r="BB383" i="4"/>
  <c r="AZ383" i="4"/>
  <c r="AX383" i="4"/>
  <c r="AV383" i="4"/>
  <c r="AT383" i="4"/>
  <c r="AR383" i="4"/>
  <c r="AN383" i="4"/>
  <c r="AK383" i="4"/>
  <c r="AH383" i="4"/>
  <c r="AI383" i="4" s="1"/>
  <c r="S383" i="4"/>
  <c r="BY382" i="4"/>
  <c r="BW382" i="4"/>
  <c r="BT382" i="4"/>
  <c r="BS382" i="4"/>
  <c r="BP382" i="4"/>
  <c r="BO382" i="4"/>
  <c r="BM382" i="4"/>
  <c r="BL382" i="4"/>
  <c r="BJ382" i="4"/>
  <c r="BI382" i="4"/>
  <c r="BF382" i="4"/>
  <c r="BG382" i="4" s="1"/>
  <c r="BE382" i="4"/>
  <c r="BB382" i="4"/>
  <c r="AZ382" i="4"/>
  <c r="AX382" i="4"/>
  <c r="AV382" i="4"/>
  <c r="AT382" i="4"/>
  <c r="AR382" i="4"/>
  <c r="AN382" i="4"/>
  <c r="AK382" i="4"/>
  <c r="AI382" i="4"/>
  <c r="AH382" i="4"/>
  <c r="S382" i="4"/>
  <c r="BY379" i="4"/>
  <c r="BW379" i="4"/>
  <c r="BT379" i="4"/>
  <c r="BS379" i="4"/>
  <c r="BP379" i="4"/>
  <c r="BO379" i="4"/>
  <c r="BM379" i="4"/>
  <c r="BL379" i="4"/>
  <c r="BJ379" i="4"/>
  <c r="BI379" i="4"/>
  <c r="BF379" i="4"/>
  <c r="BG379" i="4" s="1"/>
  <c r="BE379" i="4"/>
  <c r="BB379" i="4"/>
  <c r="AZ379" i="4"/>
  <c r="AX379" i="4"/>
  <c r="AV379" i="4"/>
  <c r="AT379" i="4"/>
  <c r="AR379" i="4"/>
  <c r="AN379" i="4"/>
  <c r="AK379" i="4"/>
  <c r="AH379" i="4"/>
  <c r="AI379" i="4" s="1"/>
  <c r="AB379" i="4"/>
  <c r="AD379" i="4" s="1"/>
  <c r="BY378" i="4"/>
  <c r="BW378" i="4"/>
  <c r="BT378" i="4"/>
  <c r="BS378" i="4"/>
  <c r="BP378" i="4"/>
  <c r="BO378" i="4"/>
  <c r="BM378" i="4"/>
  <c r="BL378" i="4"/>
  <c r="BJ378" i="4"/>
  <c r="BI378" i="4"/>
  <c r="BG378" i="4"/>
  <c r="BF378" i="4"/>
  <c r="BE378" i="4"/>
  <c r="BB378" i="4"/>
  <c r="AZ378" i="4"/>
  <c r="AX378" i="4"/>
  <c r="AV378" i="4"/>
  <c r="AT378" i="4"/>
  <c r="AR378" i="4"/>
  <c r="AN378" i="4"/>
  <c r="AK378" i="4"/>
  <c r="AH378" i="4"/>
  <c r="AI378" i="4" s="1"/>
  <c r="AD378" i="4"/>
  <c r="AC378" i="4"/>
  <c r="AE378" i="4" s="1"/>
  <c r="AB378" i="4"/>
  <c r="BY377" i="4"/>
  <c r="BW377" i="4"/>
  <c r="BT377" i="4"/>
  <c r="BS377" i="4"/>
  <c r="BP377" i="4"/>
  <c r="BO377" i="4"/>
  <c r="BM377" i="4"/>
  <c r="BL377" i="4"/>
  <c r="BJ377" i="4"/>
  <c r="BI377" i="4"/>
  <c r="BF377" i="4"/>
  <c r="BG377" i="4" s="1"/>
  <c r="BE377" i="4"/>
  <c r="BB377" i="4"/>
  <c r="AZ377" i="4"/>
  <c r="AX377" i="4"/>
  <c r="AV377" i="4"/>
  <c r="AT377" i="4"/>
  <c r="AR377" i="4"/>
  <c r="AN377" i="4"/>
  <c r="AK377" i="4"/>
  <c r="AI377" i="4"/>
  <c r="AH377" i="4"/>
  <c r="AB377" i="4"/>
  <c r="AD377" i="4" s="1"/>
  <c r="BY376" i="4"/>
  <c r="BW376" i="4"/>
  <c r="BT376" i="4"/>
  <c r="BS376" i="4"/>
  <c r="BP376" i="4"/>
  <c r="BO376" i="4"/>
  <c r="BM376" i="4"/>
  <c r="BL376" i="4"/>
  <c r="BJ376" i="4"/>
  <c r="BI376" i="4"/>
  <c r="BG376" i="4"/>
  <c r="BF376" i="4"/>
  <c r="BE376" i="4"/>
  <c r="BB376" i="4"/>
  <c r="AZ376" i="4"/>
  <c r="AX376" i="4"/>
  <c r="AV376" i="4"/>
  <c r="AT376" i="4"/>
  <c r="AR376" i="4"/>
  <c r="AN376" i="4"/>
  <c r="AK376" i="4"/>
  <c r="AH376" i="4"/>
  <c r="AI376" i="4" s="1"/>
  <c r="S376" i="4"/>
  <c r="BY375" i="4"/>
  <c r="BW375" i="4"/>
  <c r="BT375" i="4"/>
  <c r="BS375" i="4"/>
  <c r="BP375" i="4"/>
  <c r="BO375" i="4"/>
  <c r="BM375" i="4"/>
  <c r="BL375" i="4"/>
  <c r="BJ375" i="4"/>
  <c r="BI375" i="4"/>
  <c r="BG375" i="4"/>
  <c r="BE375" i="4"/>
  <c r="BB375" i="4"/>
  <c r="AZ375" i="4"/>
  <c r="AX375" i="4"/>
  <c r="AV375" i="4"/>
  <c r="AT375" i="4"/>
  <c r="AR375" i="4"/>
  <c r="AN375" i="4"/>
  <c r="AK375" i="4"/>
  <c r="AH375" i="4"/>
  <c r="AI375" i="4" s="1"/>
  <c r="S375" i="4"/>
  <c r="BY372" i="4"/>
  <c r="BW372" i="4"/>
  <c r="BT372" i="4"/>
  <c r="BS372" i="4"/>
  <c r="BP372" i="4"/>
  <c r="BO372" i="4"/>
  <c r="BM372" i="4"/>
  <c r="BL372" i="4"/>
  <c r="BJ372" i="4"/>
  <c r="BI372" i="4"/>
  <c r="BF372" i="4"/>
  <c r="BG372" i="4" s="1"/>
  <c r="BE372" i="4"/>
  <c r="BB372" i="4"/>
  <c r="AZ372" i="4"/>
  <c r="AA372" i="4" s="1"/>
  <c r="AX372" i="4"/>
  <c r="AV372" i="4"/>
  <c r="AT372" i="4"/>
  <c r="AR372" i="4"/>
  <c r="AN372" i="4"/>
  <c r="AK372" i="4"/>
  <c r="AH372" i="4"/>
  <c r="AI372" i="4" s="1"/>
  <c r="AE372" i="4"/>
  <c r="AD372" i="4"/>
  <c r="AC372" i="4"/>
  <c r="AB372" i="4"/>
  <c r="BY371" i="4"/>
  <c r="BW371" i="4"/>
  <c r="BT371" i="4"/>
  <c r="BS371" i="4"/>
  <c r="BP371" i="4"/>
  <c r="BO371" i="4"/>
  <c r="BM371" i="4"/>
  <c r="BL371" i="4"/>
  <c r="BJ371" i="4"/>
  <c r="BI371" i="4"/>
  <c r="BF371" i="4"/>
  <c r="BG371" i="4" s="1"/>
  <c r="BE371" i="4"/>
  <c r="BB371" i="4"/>
  <c r="AZ371" i="4"/>
  <c r="AX371" i="4"/>
  <c r="AV371" i="4"/>
  <c r="AT371" i="4"/>
  <c r="AR371" i="4"/>
  <c r="AN371" i="4"/>
  <c r="AA371" i="4" s="1"/>
  <c r="AK371" i="4"/>
  <c r="AI371" i="4"/>
  <c r="AH371" i="4"/>
  <c r="AD371" i="4"/>
  <c r="AB371" i="4"/>
  <c r="AC371" i="4" s="1"/>
  <c r="AE371" i="4" s="1"/>
  <c r="BY370" i="4"/>
  <c r="BW370" i="4"/>
  <c r="BT370" i="4"/>
  <c r="BS370" i="4"/>
  <c r="BP370" i="4"/>
  <c r="BO370" i="4"/>
  <c r="BM370" i="4"/>
  <c r="BL370" i="4"/>
  <c r="BJ370" i="4"/>
  <c r="BI370" i="4"/>
  <c r="BF370" i="4"/>
  <c r="BG370" i="4" s="1"/>
  <c r="BE370" i="4"/>
  <c r="BB370" i="4"/>
  <c r="AZ370" i="4"/>
  <c r="AX370" i="4"/>
  <c r="AV370" i="4"/>
  <c r="AT370" i="4"/>
  <c r="AR370" i="4"/>
  <c r="AN370" i="4"/>
  <c r="AK370" i="4"/>
  <c r="AI370" i="4"/>
  <c r="AH370" i="4"/>
  <c r="AE370" i="4"/>
  <c r="AD370" i="4"/>
  <c r="AC370" i="4"/>
  <c r="AB370" i="4"/>
  <c r="BY366" i="4"/>
  <c r="BW366" i="4"/>
  <c r="BT366" i="4"/>
  <c r="BS366" i="4"/>
  <c r="BP366" i="4"/>
  <c r="BO366" i="4"/>
  <c r="BM366" i="4"/>
  <c r="BL366" i="4"/>
  <c r="BJ366" i="4"/>
  <c r="BI366" i="4"/>
  <c r="BG366" i="4"/>
  <c r="BF366" i="4"/>
  <c r="BE366" i="4"/>
  <c r="BB366" i="4"/>
  <c r="AZ366" i="4"/>
  <c r="AX366" i="4"/>
  <c r="AV366" i="4"/>
  <c r="AT366" i="4"/>
  <c r="AR366" i="4"/>
  <c r="AN366" i="4"/>
  <c r="AK366" i="4"/>
  <c r="AH366" i="4"/>
  <c r="AI366" i="4" s="1"/>
  <c r="AD366" i="4"/>
  <c r="AC366" i="4"/>
  <c r="AE366" i="4" s="1"/>
  <c r="AB366" i="4"/>
  <c r="BY365" i="4"/>
  <c r="BW365" i="4"/>
  <c r="BT365" i="4"/>
  <c r="BS365" i="4"/>
  <c r="BP365" i="4"/>
  <c r="BO365" i="4"/>
  <c r="BM365" i="4"/>
  <c r="BL365" i="4"/>
  <c r="BJ365" i="4"/>
  <c r="BI365" i="4"/>
  <c r="BG365" i="4"/>
  <c r="BF365" i="4"/>
  <c r="BE365" i="4"/>
  <c r="BB365" i="4"/>
  <c r="AZ365" i="4"/>
  <c r="AX365" i="4"/>
  <c r="AV365" i="4"/>
  <c r="AT365" i="4"/>
  <c r="AR365" i="4"/>
  <c r="AN365" i="4"/>
  <c r="AK365" i="4"/>
  <c r="AI365" i="4"/>
  <c r="AH365" i="4"/>
  <c r="AB365" i="4"/>
  <c r="BY364" i="4"/>
  <c r="BW364" i="4"/>
  <c r="BT364" i="4"/>
  <c r="BS364" i="4"/>
  <c r="BP364" i="4"/>
  <c r="BO364" i="4"/>
  <c r="BM364" i="4"/>
  <c r="BL364" i="4"/>
  <c r="BJ364" i="4"/>
  <c r="BI364" i="4"/>
  <c r="BG364" i="4"/>
  <c r="BF364" i="4"/>
  <c r="BE364" i="4"/>
  <c r="BB364" i="4"/>
  <c r="AZ364" i="4"/>
  <c r="AX364" i="4"/>
  <c r="AV364" i="4"/>
  <c r="AT364" i="4"/>
  <c r="AR364" i="4"/>
  <c r="AN364" i="4"/>
  <c r="AK364" i="4"/>
  <c r="AH364" i="4"/>
  <c r="AI364" i="4" s="1"/>
  <c r="AD364" i="4"/>
  <c r="AC364" i="4"/>
  <c r="AE364" i="4" s="1"/>
  <c r="AB364" i="4"/>
  <c r="BY363" i="4"/>
  <c r="BW363" i="4"/>
  <c r="BT363" i="4"/>
  <c r="BS363" i="4"/>
  <c r="BP363" i="4"/>
  <c r="BO363" i="4"/>
  <c r="BM363" i="4"/>
  <c r="BL363" i="4"/>
  <c r="BJ363" i="4"/>
  <c r="BI363" i="4"/>
  <c r="BF363" i="4"/>
  <c r="BG363" i="4" s="1"/>
  <c r="BE363" i="4"/>
  <c r="BB363" i="4"/>
  <c r="AZ363" i="4"/>
  <c r="AX363" i="4"/>
  <c r="AV363" i="4"/>
  <c r="AT363" i="4"/>
  <c r="AR363" i="4"/>
  <c r="AN363" i="4"/>
  <c r="AK363" i="4"/>
  <c r="AI363" i="4"/>
  <c r="AH363" i="4"/>
  <c r="S363" i="4"/>
  <c r="BY362" i="4"/>
  <c r="BW362" i="4"/>
  <c r="BT362" i="4"/>
  <c r="BS362" i="4"/>
  <c r="BP362" i="4"/>
  <c r="BO362" i="4"/>
  <c r="BM362" i="4"/>
  <c r="BL362" i="4"/>
  <c r="BJ362" i="4"/>
  <c r="BI362" i="4"/>
  <c r="BE362" i="4"/>
  <c r="BF362" i="4" s="1"/>
  <c r="BG362" i="4" s="1"/>
  <c r="BB362" i="4"/>
  <c r="AZ362" i="4"/>
  <c r="AX362" i="4"/>
  <c r="AV362" i="4"/>
  <c r="AT362" i="4"/>
  <c r="AR362" i="4"/>
  <c r="AN362" i="4"/>
  <c r="AK362" i="4"/>
  <c r="AI362" i="4"/>
  <c r="AH362" i="4"/>
  <c r="S362" i="4"/>
  <c r="BY361" i="4"/>
  <c r="BW361" i="4"/>
  <c r="BT361" i="4"/>
  <c r="BS361" i="4"/>
  <c r="BP361" i="4"/>
  <c r="BO361" i="4"/>
  <c r="BM361" i="4"/>
  <c r="BL361" i="4"/>
  <c r="BJ361" i="4"/>
  <c r="BI361" i="4"/>
  <c r="BF361" i="4"/>
  <c r="BG361" i="4" s="1"/>
  <c r="BE361" i="4"/>
  <c r="BB361" i="4"/>
  <c r="AZ361" i="4"/>
  <c r="AX361" i="4"/>
  <c r="AV361" i="4"/>
  <c r="AT361" i="4"/>
  <c r="AR361" i="4"/>
  <c r="AN361" i="4"/>
  <c r="AK361" i="4"/>
  <c r="AI361" i="4"/>
  <c r="AH361" i="4"/>
  <c r="S361" i="4"/>
  <c r="BY360" i="4"/>
  <c r="BX360" i="4"/>
  <c r="BW360" i="4"/>
  <c r="BT360" i="4"/>
  <c r="BS360" i="4"/>
  <c r="BP360" i="4"/>
  <c r="BO360" i="4"/>
  <c r="BM360" i="4"/>
  <c r="BL360" i="4"/>
  <c r="BJ360" i="4"/>
  <c r="BI360" i="4"/>
  <c r="BE360" i="4"/>
  <c r="BF360" i="4" s="1"/>
  <c r="BG360" i="4" s="1"/>
  <c r="BB360" i="4"/>
  <c r="AZ360" i="4"/>
  <c r="AX360" i="4"/>
  <c r="AV360" i="4"/>
  <c r="AT360" i="4"/>
  <c r="AR360" i="4"/>
  <c r="AN360" i="4"/>
  <c r="AK360" i="4"/>
  <c r="AI360" i="4"/>
  <c r="AH360" i="4"/>
  <c r="S360" i="4"/>
  <c r="BY357" i="4"/>
  <c r="BW357" i="4"/>
  <c r="BT357" i="4"/>
  <c r="BS357" i="4"/>
  <c r="BP357" i="4"/>
  <c r="BO357" i="4"/>
  <c r="BM357" i="4"/>
  <c r="BL357" i="4"/>
  <c r="BJ357" i="4"/>
  <c r="BI357" i="4"/>
  <c r="BF357" i="4"/>
  <c r="BG357" i="4" s="1"/>
  <c r="BE357" i="4"/>
  <c r="BB357" i="4"/>
  <c r="AZ357" i="4"/>
  <c r="AX357" i="4"/>
  <c r="AV357" i="4"/>
  <c r="AT357" i="4"/>
  <c r="AR357" i="4"/>
  <c r="AN357" i="4"/>
  <c r="AK357" i="4"/>
  <c r="AH357" i="4"/>
  <c r="AI357" i="4" s="1"/>
  <c r="AB357" i="4"/>
  <c r="AD357" i="4" s="1"/>
  <c r="BY356" i="4"/>
  <c r="BW356" i="4"/>
  <c r="BT356" i="4"/>
  <c r="BS356" i="4"/>
  <c r="BP356" i="4"/>
  <c r="BO356" i="4"/>
  <c r="BM356" i="4"/>
  <c r="BL356" i="4"/>
  <c r="BJ356" i="4"/>
  <c r="BI356" i="4"/>
  <c r="BG356" i="4"/>
  <c r="BF356" i="4"/>
  <c r="BE356" i="4"/>
  <c r="BB356" i="4"/>
  <c r="AZ356" i="4"/>
  <c r="AX356" i="4"/>
  <c r="AV356" i="4"/>
  <c r="AT356" i="4"/>
  <c r="AR356" i="4"/>
  <c r="AN356" i="4"/>
  <c r="AK356" i="4"/>
  <c r="AH356" i="4"/>
  <c r="AI356" i="4" s="1"/>
  <c r="AB356" i="4"/>
  <c r="AC356" i="4" s="1"/>
  <c r="AE356" i="4" s="1"/>
  <c r="BY355" i="4"/>
  <c r="BW355" i="4"/>
  <c r="BT355" i="4"/>
  <c r="BS355" i="4"/>
  <c r="BP355" i="4"/>
  <c r="BO355" i="4"/>
  <c r="BM355" i="4"/>
  <c r="BL355" i="4"/>
  <c r="BJ355" i="4"/>
  <c r="BI355" i="4"/>
  <c r="BF355" i="4"/>
  <c r="BG355" i="4" s="1"/>
  <c r="BE355" i="4"/>
  <c r="BB355" i="4"/>
  <c r="AZ355" i="4"/>
  <c r="AX355" i="4"/>
  <c r="AV355" i="4"/>
  <c r="AT355" i="4"/>
  <c r="AR355" i="4"/>
  <c r="AN355" i="4"/>
  <c r="AK355" i="4"/>
  <c r="AI355" i="4"/>
  <c r="AH355" i="4"/>
  <c r="AB355" i="4"/>
  <c r="AD355" i="4" s="1"/>
  <c r="BX354" i="4"/>
  <c r="BY354" i="4" s="1"/>
  <c r="BW354" i="4"/>
  <c r="BT354" i="4"/>
  <c r="BS354" i="4"/>
  <c r="BP354" i="4"/>
  <c r="BO354" i="4"/>
  <c r="BM354" i="4"/>
  <c r="BL354" i="4"/>
  <c r="BJ354" i="4"/>
  <c r="BI354" i="4"/>
  <c r="BG354" i="4"/>
  <c r="BF354" i="4"/>
  <c r="BE354" i="4"/>
  <c r="BB354" i="4"/>
  <c r="AZ354" i="4"/>
  <c r="AX354" i="4"/>
  <c r="AV354" i="4"/>
  <c r="AT354" i="4"/>
  <c r="AR354" i="4"/>
  <c r="AN354" i="4"/>
  <c r="AK354" i="4"/>
  <c r="AH354" i="4"/>
  <c r="AI354" i="4" s="1"/>
  <c r="S354" i="4"/>
  <c r="BY353" i="4"/>
  <c r="BW353" i="4"/>
  <c r="BT353" i="4"/>
  <c r="BS353" i="4"/>
  <c r="BP353" i="4"/>
  <c r="BO353" i="4"/>
  <c r="BM353" i="4"/>
  <c r="BL353" i="4"/>
  <c r="BJ353" i="4"/>
  <c r="BI353" i="4"/>
  <c r="BG353" i="4"/>
  <c r="BE353" i="4"/>
  <c r="BF353" i="4" s="1"/>
  <c r="BB353" i="4"/>
  <c r="AZ353" i="4"/>
  <c r="AX353" i="4"/>
  <c r="AV353" i="4"/>
  <c r="AT353" i="4"/>
  <c r="AR353" i="4"/>
  <c r="AN353" i="4"/>
  <c r="AK353" i="4"/>
  <c r="AI353" i="4"/>
  <c r="AH353" i="4"/>
  <c r="S353" i="4"/>
  <c r="BY350" i="4"/>
  <c r="BW350" i="4"/>
  <c r="BT350" i="4"/>
  <c r="BS350" i="4"/>
  <c r="BP350" i="4"/>
  <c r="BO350" i="4"/>
  <c r="BM350" i="4"/>
  <c r="BL350" i="4"/>
  <c r="BJ350" i="4"/>
  <c r="BI350" i="4"/>
  <c r="BF350" i="4"/>
  <c r="BG350" i="4" s="1"/>
  <c r="BE350" i="4"/>
  <c r="BB350" i="4"/>
  <c r="AZ350" i="4"/>
  <c r="AX350" i="4"/>
  <c r="AV350" i="4"/>
  <c r="AT350" i="4"/>
  <c r="AR350" i="4"/>
  <c r="AN350" i="4"/>
  <c r="AK350" i="4"/>
  <c r="AI350" i="4"/>
  <c r="AH350" i="4"/>
  <c r="AB350" i="4"/>
  <c r="BY349" i="4"/>
  <c r="BW349" i="4"/>
  <c r="BT349" i="4"/>
  <c r="BS349" i="4"/>
  <c r="BP349" i="4"/>
  <c r="BO349" i="4"/>
  <c r="BM349" i="4"/>
  <c r="BL349" i="4"/>
  <c r="BJ349" i="4"/>
  <c r="BI349" i="4"/>
  <c r="BG349" i="4"/>
  <c r="BF349" i="4"/>
  <c r="BE349" i="4"/>
  <c r="BB349" i="4"/>
  <c r="AZ349" i="4"/>
  <c r="AX349" i="4"/>
  <c r="AV349" i="4"/>
  <c r="AT349" i="4"/>
  <c r="AR349" i="4"/>
  <c r="AN349" i="4"/>
  <c r="AK349" i="4"/>
  <c r="AH349" i="4"/>
  <c r="AI349" i="4" s="1"/>
  <c r="AD349" i="4"/>
  <c r="AC349" i="4"/>
  <c r="AE349" i="4" s="1"/>
  <c r="AB349" i="4"/>
  <c r="BY348" i="4"/>
  <c r="BW348" i="4"/>
  <c r="BT348" i="4"/>
  <c r="BS348" i="4"/>
  <c r="BP348" i="4"/>
  <c r="BO348" i="4"/>
  <c r="BM348" i="4"/>
  <c r="BL348" i="4"/>
  <c r="BJ348" i="4"/>
  <c r="BI348" i="4"/>
  <c r="BG348" i="4"/>
  <c r="BF348" i="4"/>
  <c r="BE348" i="4"/>
  <c r="BB348" i="4"/>
  <c r="AZ348" i="4"/>
  <c r="AX348" i="4"/>
  <c r="AV348" i="4"/>
  <c r="AT348" i="4"/>
  <c r="AR348" i="4"/>
  <c r="AN348" i="4"/>
  <c r="AK348" i="4"/>
  <c r="AI348" i="4"/>
  <c r="AH348" i="4"/>
  <c r="AB348" i="4"/>
  <c r="BY347" i="4"/>
  <c r="BW347" i="4"/>
  <c r="BT347" i="4"/>
  <c r="BS347" i="4"/>
  <c r="BP347" i="4"/>
  <c r="BO347" i="4"/>
  <c r="BM347" i="4"/>
  <c r="BL347" i="4"/>
  <c r="BJ347" i="4"/>
  <c r="BI347" i="4"/>
  <c r="BG347" i="4"/>
  <c r="BF347" i="4"/>
  <c r="BE347" i="4"/>
  <c r="BB347" i="4"/>
  <c r="AZ347" i="4"/>
  <c r="AX347" i="4"/>
  <c r="AV347" i="4"/>
  <c r="AT347" i="4"/>
  <c r="AR347" i="4"/>
  <c r="AN347" i="4"/>
  <c r="AK347" i="4"/>
  <c r="AH347" i="4"/>
  <c r="AI347" i="4" s="1"/>
  <c r="S347" i="4"/>
  <c r="BX346" i="4"/>
  <c r="BT346" i="4"/>
  <c r="BS346" i="4"/>
  <c r="BP346" i="4"/>
  <c r="BO346" i="4"/>
  <c r="BM346" i="4"/>
  <c r="BL346" i="4"/>
  <c r="BJ346" i="4"/>
  <c r="BI346" i="4"/>
  <c r="BF346" i="4"/>
  <c r="BE346" i="4"/>
  <c r="BB346" i="4"/>
  <c r="AZ346" i="4"/>
  <c r="AV346" i="4"/>
  <c r="AT346" i="4"/>
  <c r="AK346" i="4"/>
  <c r="AH346" i="4"/>
  <c r="AI346" i="4" s="1"/>
  <c r="S346" i="4"/>
  <c r="BY345" i="4"/>
  <c r="BW345" i="4"/>
  <c r="BT345" i="4"/>
  <c r="BS345" i="4"/>
  <c r="BP345" i="4"/>
  <c r="BO345" i="4"/>
  <c r="BM345" i="4"/>
  <c r="BL345" i="4"/>
  <c r="BJ345" i="4"/>
  <c r="BI345" i="4"/>
  <c r="BF345" i="4"/>
  <c r="BG345" i="4" s="1"/>
  <c r="BE345" i="4"/>
  <c r="BB345" i="4"/>
  <c r="AZ345" i="4"/>
  <c r="AX345" i="4"/>
  <c r="AV345" i="4"/>
  <c r="AT345" i="4"/>
  <c r="AR345" i="4"/>
  <c r="AN345" i="4"/>
  <c r="AK345" i="4"/>
  <c r="AI345" i="4"/>
  <c r="AH345" i="4"/>
  <c r="S345" i="4"/>
  <c r="BY344" i="4"/>
  <c r="BW344" i="4"/>
  <c r="BT344" i="4"/>
  <c r="BS344" i="4"/>
  <c r="BP344" i="4"/>
  <c r="BO344" i="4"/>
  <c r="BM344" i="4"/>
  <c r="BL344" i="4"/>
  <c r="BJ344" i="4"/>
  <c r="BI344" i="4"/>
  <c r="BE344" i="4"/>
  <c r="BF344" i="4" s="1"/>
  <c r="BG344" i="4" s="1"/>
  <c r="BB344" i="4"/>
  <c r="AZ344" i="4"/>
  <c r="AX344" i="4"/>
  <c r="AV344" i="4"/>
  <c r="AT344" i="4"/>
  <c r="AR344" i="4"/>
  <c r="AN344" i="4"/>
  <c r="AK344" i="4"/>
  <c r="AI344" i="4"/>
  <c r="AH344" i="4"/>
  <c r="S344" i="4"/>
  <c r="BY343" i="4"/>
  <c r="BW343" i="4"/>
  <c r="BT343" i="4"/>
  <c r="BS343" i="4"/>
  <c r="BP343" i="4"/>
  <c r="BO343" i="4"/>
  <c r="BM343" i="4"/>
  <c r="BL343" i="4"/>
  <c r="BJ343" i="4"/>
  <c r="BI343" i="4"/>
  <c r="BG343" i="4"/>
  <c r="BF343" i="4"/>
  <c r="BE343" i="4"/>
  <c r="BB343" i="4"/>
  <c r="AZ343" i="4"/>
  <c r="AX343" i="4"/>
  <c r="AV343" i="4"/>
  <c r="AT343" i="4"/>
  <c r="AR343" i="4"/>
  <c r="AN343" i="4"/>
  <c r="AK343" i="4"/>
  <c r="AI343" i="4"/>
  <c r="S343" i="4"/>
  <c r="BY342" i="4"/>
  <c r="BW342" i="4"/>
  <c r="BT342" i="4"/>
  <c r="BS342" i="4"/>
  <c r="BP342" i="4"/>
  <c r="BO342" i="4"/>
  <c r="BM342" i="4"/>
  <c r="BL342" i="4"/>
  <c r="BJ342" i="4"/>
  <c r="BI342" i="4"/>
  <c r="BE342" i="4"/>
  <c r="BF342" i="4" s="1"/>
  <c r="BG342" i="4" s="1"/>
  <c r="BB342" i="4"/>
  <c r="AZ342" i="4"/>
  <c r="AX342" i="4"/>
  <c r="AV342" i="4"/>
  <c r="AT342" i="4"/>
  <c r="AR342" i="4"/>
  <c r="AN342" i="4"/>
  <c r="AK342" i="4"/>
  <c r="AI342" i="4"/>
  <c r="S342" i="4"/>
  <c r="BY341" i="4"/>
  <c r="BW341" i="4"/>
  <c r="BT341" i="4"/>
  <c r="BS341" i="4"/>
  <c r="BP341" i="4"/>
  <c r="BO341" i="4"/>
  <c r="BM341" i="4"/>
  <c r="BL341" i="4"/>
  <c r="BJ341" i="4"/>
  <c r="BI341" i="4"/>
  <c r="BG341" i="4"/>
  <c r="BF341" i="4"/>
  <c r="BE341" i="4"/>
  <c r="BB341" i="4"/>
  <c r="AZ341" i="4"/>
  <c r="AX341" i="4"/>
  <c r="AV341" i="4"/>
  <c r="AT341" i="4"/>
  <c r="AR341" i="4"/>
  <c r="AN341" i="4"/>
  <c r="AK341" i="4"/>
  <c r="AI341" i="4"/>
  <c r="S341" i="4"/>
  <c r="BY340" i="4"/>
  <c r="BX340" i="4"/>
  <c r="BW340" i="4"/>
  <c r="BT340" i="4"/>
  <c r="BS340" i="4"/>
  <c r="BP340" i="4"/>
  <c r="BO340" i="4"/>
  <c r="BM340" i="4"/>
  <c r="BL340" i="4"/>
  <c r="BJ340" i="4"/>
  <c r="BI340" i="4"/>
  <c r="BF340" i="4"/>
  <c r="BG340" i="4" s="1"/>
  <c r="BE340" i="4"/>
  <c r="BB340" i="4"/>
  <c r="AZ340" i="4"/>
  <c r="AX340" i="4"/>
  <c r="AV340" i="4"/>
  <c r="AT340" i="4"/>
  <c r="AR340" i="4"/>
  <c r="AN340" i="4"/>
  <c r="AK340" i="4"/>
  <c r="AI340" i="4"/>
  <c r="AH340" i="4"/>
  <c r="S340" i="4"/>
  <c r="BY339" i="4"/>
  <c r="BX339" i="4"/>
  <c r="BW339" i="4"/>
  <c r="BT339" i="4"/>
  <c r="BS339" i="4"/>
  <c r="BP339" i="4"/>
  <c r="BO339" i="4"/>
  <c r="BM339" i="4"/>
  <c r="BL339" i="4"/>
  <c r="BJ339" i="4"/>
  <c r="BI339" i="4"/>
  <c r="BE339" i="4"/>
  <c r="BF339" i="4" s="1"/>
  <c r="BG339" i="4" s="1"/>
  <c r="BB339" i="4"/>
  <c r="AZ339" i="4"/>
  <c r="AX339" i="4"/>
  <c r="AV339" i="4"/>
  <c r="AT339" i="4"/>
  <c r="AR339" i="4"/>
  <c r="AN339" i="4"/>
  <c r="AK339" i="4"/>
  <c r="AI339" i="4"/>
  <c r="AH339" i="4"/>
  <c r="S339" i="4"/>
  <c r="BY336" i="4"/>
  <c r="BW336" i="4"/>
  <c r="BT336" i="4"/>
  <c r="BS336" i="4"/>
  <c r="BP336" i="4"/>
  <c r="BO336" i="4"/>
  <c r="BM336" i="4"/>
  <c r="BL336" i="4"/>
  <c r="BJ336" i="4"/>
  <c r="BI336" i="4"/>
  <c r="BG336" i="4"/>
  <c r="BF336" i="4"/>
  <c r="BE336" i="4"/>
  <c r="BB336" i="4"/>
  <c r="AZ336" i="4"/>
  <c r="AX336" i="4"/>
  <c r="AV336" i="4"/>
  <c r="AT336" i="4"/>
  <c r="AR336" i="4"/>
  <c r="AN336" i="4"/>
  <c r="AK336" i="4"/>
  <c r="AH336" i="4"/>
  <c r="AI336" i="4" s="1"/>
  <c r="AE336" i="4"/>
  <c r="AD336" i="4"/>
  <c r="AC336" i="4"/>
  <c r="AB336" i="4"/>
  <c r="BY335" i="4"/>
  <c r="BW335" i="4"/>
  <c r="BT335" i="4"/>
  <c r="BS335" i="4"/>
  <c r="BP335" i="4"/>
  <c r="BO335" i="4"/>
  <c r="BM335" i="4"/>
  <c r="BL335" i="4"/>
  <c r="BJ335" i="4"/>
  <c r="BI335" i="4"/>
  <c r="BF335" i="4"/>
  <c r="BG335" i="4" s="1"/>
  <c r="BE335" i="4"/>
  <c r="BB335" i="4"/>
  <c r="AZ335" i="4"/>
  <c r="AX335" i="4"/>
  <c r="AV335" i="4"/>
  <c r="AT335" i="4"/>
  <c r="AR335" i="4"/>
  <c r="AN335" i="4"/>
  <c r="AK335" i="4"/>
  <c r="AI335" i="4"/>
  <c r="AH335" i="4"/>
  <c r="AC335" i="4"/>
  <c r="AE335" i="4" s="1"/>
  <c r="AB335" i="4"/>
  <c r="AD335" i="4" s="1"/>
  <c r="BY334" i="4"/>
  <c r="BW334" i="4"/>
  <c r="BT334" i="4"/>
  <c r="BS334" i="4"/>
  <c r="BP334" i="4"/>
  <c r="BO334" i="4"/>
  <c r="BM334" i="4"/>
  <c r="BL334" i="4"/>
  <c r="BJ334" i="4"/>
  <c r="BI334" i="4"/>
  <c r="BG334" i="4"/>
  <c r="BF334" i="4"/>
  <c r="BE334" i="4"/>
  <c r="BB334" i="4"/>
  <c r="AZ334" i="4"/>
  <c r="AX334" i="4"/>
  <c r="AV334" i="4"/>
  <c r="AT334" i="4"/>
  <c r="AR334" i="4"/>
  <c r="AA334" i="4" s="1"/>
  <c r="AN334" i="4"/>
  <c r="AK334" i="4"/>
  <c r="AI334" i="4"/>
  <c r="AH334" i="4"/>
  <c r="AE334" i="4"/>
  <c r="AD334" i="4"/>
  <c r="AC334" i="4"/>
  <c r="AB334" i="4"/>
  <c r="BY333" i="4"/>
  <c r="BW333" i="4"/>
  <c r="BT333" i="4"/>
  <c r="BS333" i="4"/>
  <c r="BP333" i="4"/>
  <c r="BO333" i="4"/>
  <c r="BM333" i="4"/>
  <c r="BL333" i="4"/>
  <c r="BJ333" i="4"/>
  <c r="BI333" i="4"/>
  <c r="BG333" i="4"/>
  <c r="BE333" i="4"/>
  <c r="BF333" i="4" s="1"/>
  <c r="BB333" i="4"/>
  <c r="AZ333" i="4"/>
  <c r="AX333" i="4"/>
  <c r="AV333" i="4"/>
  <c r="AT333" i="4"/>
  <c r="AR333" i="4"/>
  <c r="AN333" i="4"/>
  <c r="AK333" i="4"/>
  <c r="AI333" i="4"/>
  <c r="AH333" i="4"/>
  <c r="S333" i="4"/>
  <c r="BY332" i="4"/>
  <c r="BW332" i="4"/>
  <c r="BT332" i="4"/>
  <c r="BS332" i="4"/>
  <c r="BP332" i="4"/>
  <c r="BO332" i="4"/>
  <c r="BM332" i="4"/>
  <c r="BL332" i="4"/>
  <c r="BJ332" i="4"/>
  <c r="BI332" i="4"/>
  <c r="BE332" i="4"/>
  <c r="BF332" i="4" s="1"/>
  <c r="BG332" i="4" s="1"/>
  <c r="BB332" i="4"/>
  <c r="AZ332" i="4"/>
  <c r="AX332" i="4"/>
  <c r="AV332" i="4"/>
  <c r="AT332" i="4"/>
  <c r="AR332" i="4"/>
  <c r="AN332" i="4"/>
  <c r="AK332" i="4"/>
  <c r="AH332" i="4"/>
  <c r="AI332" i="4" s="1"/>
  <c r="S332" i="4"/>
  <c r="BY328" i="4"/>
  <c r="BW328" i="4"/>
  <c r="BT328" i="4"/>
  <c r="BS328" i="4"/>
  <c r="BP328" i="4"/>
  <c r="BO328" i="4"/>
  <c r="BM328" i="4"/>
  <c r="BL328" i="4"/>
  <c r="BJ328" i="4"/>
  <c r="BI328" i="4"/>
  <c r="BG328" i="4"/>
  <c r="BF328" i="4"/>
  <c r="BE328" i="4"/>
  <c r="BB328" i="4"/>
  <c r="AZ328" i="4"/>
  <c r="AX328" i="4"/>
  <c r="AV328" i="4"/>
  <c r="AT328" i="4"/>
  <c r="AR328" i="4"/>
  <c r="AN328" i="4"/>
  <c r="AK328" i="4"/>
  <c r="AH328" i="4"/>
  <c r="AI328" i="4" s="1"/>
  <c r="AE328" i="4"/>
  <c r="AD328" i="4"/>
  <c r="AC328" i="4"/>
  <c r="AB328" i="4"/>
  <c r="BY327" i="4"/>
  <c r="BW327" i="4"/>
  <c r="BT327" i="4"/>
  <c r="BS327" i="4"/>
  <c r="BP327" i="4"/>
  <c r="BO327" i="4"/>
  <c r="BM327" i="4"/>
  <c r="BL327" i="4"/>
  <c r="BJ327" i="4"/>
  <c r="BI327" i="4"/>
  <c r="BF327" i="4"/>
  <c r="BG327" i="4" s="1"/>
  <c r="BE327" i="4"/>
  <c r="BB327" i="4"/>
  <c r="AZ327" i="4"/>
  <c r="AX327" i="4"/>
  <c r="AV327" i="4"/>
  <c r="AT327" i="4"/>
  <c r="AR327" i="4"/>
  <c r="AN327" i="4"/>
  <c r="AK327" i="4"/>
  <c r="AI327" i="4"/>
  <c r="AH327" i="4"/>
  <c r="AC327" i="4"/>
  <c r="AE327" i="4" s="1"/>
  <c r="AB327" i="4"/>
  <c r="AD327" i="4" s="1"/>
  <c r="BY326" i="4"/>
  <c r="BW326" i="4"/>
  <c r="BT326" i="4"/>
  <c r="BS326" i="4"/>
  <c r="BP326" i="4"/>
  <c r="BO326" i="4"/>
  <c r="BM326" i="4"/>
  <c r="BL326" i="4"/>
  <c r="BJ326" i="4"/>
  <c r="BI326" i="4"/>
  <c r="BG326" i="4"/>
  <c r="BF326" i="4"/>
  <c r="BE326" i="4"/>
  <c r="BB326" i="4"/>
  <c r="AZ326" i="4"/>
  <c r="AX326" i="4"/>
  <c r="AV326" i="4"/>
  <c r="AT326" i="4"/>
  <c r="AR326" i="4"/>
  <c r="AN326" i="4"/>
  <c r="AK326" i="4"/>
  <c r="AI326" i="4"/>
  <c r="AH326" i="4"/>
  <c r="AD326" i="4"/>
  <c r="AC326" i="4"/>
  <c r="AE326" i="4" s="1"/>
  <c r="AB326" i="4"/>
  <c r="BY325" i="4"/>
  <c r="BW325" i="4"/>
  <c r="BT325" i="4"/>
  <c r="BS325" i="4"/>
  <c r="BP325" i="4"/>
  <c r="BO325" i="4"/>
  <c r="BM325" i="4"/>
  <c r="BL325" i="4"/>
  <c r="BJ325" i="4"/>
  <c r="BI325" i="4"/>
  <c r="BG325" i="4"/>
  <c r="BF325" i="4"/>
  <c r="BE325" i="4"/>
  <c r="BB325" i="4"/>
  <c r="AZ325" i="4"/>
  <c r="AX325" i="4"/>
  <c r="AV325" i="4"/>
  <c r="AT325" i="4"/>
  <c r="AR325" i="4"/>
  <c r="AN325" i="4"/>
  <c r="AK325" i="4"/>
  <c r="AI325" i="4"/>
  <c r="AH325" i="4"/>
  <c r="S325" i="4"/>
  <c r="BY324" i="4"/>
  <c r="BW324" i="4"/>
  <c r="BT324" i="4"/>
  <c r="BS324" i="4"/>
  <c r="BP324" i="4"/>
  <c r="BO324" i="4"/>
  <c r="BM324" i="4"/>
  <c r="BL324" i="4"/>
  <c r="BJ324" i="4"/>
  <c r="BI324" i="4"/>
  <c r="BE324" i="4"/>
  <c r="BF324" i="4" s="1"/>
  <c r="BG324" i="4" s="1"/>
  <c r="BB324" i="4"/>
  <c r="AZ324" i="4"/>
  <c r="AX324" i="4"/>
  <c r="AV324" i="4"/>
  <c r="AT324" i="4"/>
  <c r="AR324" i="4"/>
  <c r="AN324" i="4"/>
  <c r="AK324" i="4"/>
  <c r="AI324" i="4"/>
  <c r="AH324" i="4"/>
  <c r="S324" i="4"/>
  <c r="BY323" i="4"/>
  <c r="BW323" i="4"/>
  <c r="BT323" i="4"/>
  <c r="BS323" i="4"/>
  <c r="BP323" i="4"/>
  <c r="BO323" i="4"/>
  <c r="BM323" i="4"/>
  <c r="BL323" i="4"/>
  <c r="BJ323" i="4"/>
  <c r="BI323" i="4"/>
  <c r="BE323" i="4"/>
  <c r="BF323" i="4" s="1"/>
  <c r="BG323" i="4" s="1"/>
  <c r="BB323" i="4"/>
  <c r="AZ323" i="4"/>
  <c r="AX323" i="4"/>
  <c r="AV323" i="4"/>
  <c r="AT323" i="4"/>
  <c r="AR323" i="4"/>
  <c r="AN323" i="4"/>
  <c r="AK323" i="4"/>
  <c r="AH323" i="4"/>
  <c r="AI323" i="4" s="1"/>
  <c r="S323" i="4"/>
  <c r="BY320" i="4"/>
  <c r="BW320" i="4"/>
  <c r="BT320" i="4"/>
  <c r="BS320" i="4"/>
  <c r="BP320" i="4"/>
  <c r="BO320" i="4"/>
  <c r="BM320" i="4"/>
  <c r="BL320" i="4"/>
  <c r="BJ320" i="4"/>
  <c r="BI320" i="4"/>
  <c r="BG320" i="4"/>
  <c r="BF320" i="4"/>
  <c r="BE320" i="4"/>
  <c r="BB320" i="4"/>
  <c r="AZ320" i="4"/>
  <c r="AX320" i="4"/>
  <c r="AV320" i="4"/>
  <c r="AT320" i="4"/>
  <c r="AR320" i="4"/>
  <c r="AN320" i="4"/>
  <c r="AK320" i="4"/>
  <c r="AI320" i="4"/>
  <c r="AH320" i="4"/>
  <c r="AB320" i="4"/>
  <c r="BY319" i="4"/>
  <c r="BW319" i="4"/>
  <c r="BT319" i="4"/>
  <c r="BS319" i="4"/>
  <c r="BP319" i="4"/>
  <c r="BO319" i="4"/>
  <c r="BM319" i="4"/>
  <c r="BL319" i="4"/>
  <c r="BJ319" i="4"/>
  <c r="AA319" i="4" s="1"/>
  <c r="BI319" i="4"/>
  <c r="BF319" i="4"/>
  <c r="BG319" i="4" s="1"/>
  <c r="BE319" i="4"/>
  <c r="BB319" i="4"/>
  <c r="AZ319" i="4"/>
  <c r="AX319" i="4"/>
  <c r="AV319" i="4"/>
  <c r="AT319" i="4"/>
  <c r="AR319" i="4"/>
  <c r="AN319" i="4"/>
  <c r="AK319" i="4"/>
  <c r="AH319" i="4"/>
  <c r="AI319" i="4" s="1"/>
  <c r="AE319" i="4"/>
  <c r="AD319" i="4"/>
  <c r="AC319" i="4"/>
  <c r="AB319" i="4"/>
  <c r="BY318" i="4"/>
  <c r="BW318" i="4"/>
  <c r="BT318" i="4"/>
  <c r="BS318" i="4"/>
  <c r="BP318" i="4"/>
  <c r="BO318" i="4"/>
  <c r="BM318" i="4"/>
  <c r="BL318" i="4"/>
  <c r="BJ318" i="4"/>
  <c r="BI318" i="4"/>
  <c r="BF318" i="4"/>
  <c r="BG318" i="4" s="1"/>
  <c r="BE318" i="4"/>
  <c r="BB318" i="4"/>
  <c r="AZ318" i="4"/>
  <c r="AX318" i="4"/>
  <c r="AV318" i="4"/>
  <c r="AT318" i="4"/>
  <c r="AR318" i="4"/>
  <c r="AN318" i="4"/>
  <c r="AK318" i="4"/>
  <c r="AI318" i="4"/>
  <c r="AH318" i="4"/>
  <c r="AB318" i="4"/>
  <c r="AD318" i="4" s="1"/>
  <c r="BY317" i="4"/>
  <c r="BW317" i="4"/>
  <c r="BT317" i="4"/>
  <c r="BS317" i="4"/>
  <c r="BP317" i="4"/>
  <c r="BO317" i="4"/>
  <c r="BM317" i="4"/>
  <c r="BL317" i="4"/>
  <c r="BJ317" i="4"/>
  <c r="BI317" i="4"/>
  <c r="BE317" i="4"/>
  <c r="BF317" i="4" s="1"/>
  <c r="BG317" i="4" s="1"/>
  <c r="BB317" i="4"/>
  <c r="AZ317" i="4"/>
  <c r="AX317" i="4"/>
  <c r="AV317" i="4"/>
  <c r="AT317" i="4"/>
  <c r="AR317" i="4"/>
  <c r="AN317" i="4"/>
  <c r="AK317" i="4"/>
  <c r="AH317" i="4"/>
  <c r="AI317" i="4" s="1"/>
  <c r="S317" i="4"/>
  <c r="BY316" i="4"/>
  <c r="BW316" i="4"/>
  <c r="BT316" i="4"/>
  <c r="BS316" i="4"/>
  <c r="BP316" i="4"/>
  <c r="BO316" i="4"/>
  <c r="BM316" i="4"/>
  <c r="BL316" i="4"/>
  <c r="BJ316" i="4"/>
  <c r="BI316" i="4"/>
  <c r="BE316" i="4"/>
  <c r="BF316" i="4" s="1"/>
  <c r="BG316" i="4" s="1"/>
  <c r="BB316" i="4"/>
  <c r="AZ316" i="4"/>
  <c r="AX316" i="4"/>
  <c r="AV316" i="4"/>
  <c r="AT316" i="4"/>
  <c r="AR316" i="4"/>
  <c r="AN316" i="4"/>
  <c r="AK316" i="4"/>
  <c r="AI316" i="4"/>
  <c r="AH316" i="4"/>
  <c r="S316" i="4"/>
  <c r="BY315" i="4"/>
  <c r="BW315" i="4"/>
  <c r="BT315" i="4"/>
  <c r="BS315" i="4"/>
  <c r="BP315" i="4"/>
  <c r="BO315" i="4"/>
  <c r="BM315" i="4"/>
  <c r="BL315" i="4"/>
  <c r="BJ315" i="4"/>
  <c r="BI315" i="4"/>
  <c r="BF315" i="4"/>
  <c r="BG315" i="4" s="1"/>
  <c r="BE315" i="4"/>
  <c r="BB315" i="4"/>
  <c r="AZ315" i="4"/>
  <c r="AX315" i="4"/>
  <c r="AV315" i="4"/>
  <c r="AT315" i="4"/>
  <c r="AR315" i="4"/>
  <c r="AN315" i="4"/>
  <c r="AK315" i="4"/>
  <c r="AH315" i="4"/>
  <c r="AI315" i="4" s="1"/>
  <c r="S315" i="4"/>
  <c r="BY314" i="4"/>
  <c r="BW314" i="4"/>
  <c r="BT314" i="4"/>
  <c r="BS314" i="4"/>
  <c r="BP314" i="4"/>
  <c r="BO314" i="4"/>
  <c r="BM314" i="4"/>
  <c r="BL314" i="4"/>
  <c r="BJ314" i="4"/>
  <c r="BI314" i="4"/>
  <c r="BE314" i="4"/>
  <c r="BF314" i="4" s="1"/>
  <c r="BG314" i="4" s="1"/>
  <c r="BB314" i="4"/>
  <c r="AZ314" i="4"/>
  <c r="AX314" i="4"/>
  <c r="AV314" i="4"/>
  <c r="AT314" i="4"/>
  <c r="AR314" i="4"/>
  <c r="AN314" i="4"/>
  <c r="AK314" i="4"/>
  <c r="AH314" i="4"/>
  <c r="AI314" i="4" s="1"/>
  <c r="S314" i="4"/>
  <c r="BY313" i="4"/>
  <c r="BW313" i="4"/>
  <c r="BT313" i="4"/>
  <c r="BS313" i="4"/>
  <c r="BP313" i="4"/>
  <c r="BO313" i="4"/>
  <c r="BM313" i="4"/>
  <c r="BL313" i="4"/>
  <c r="BJ313" i="4"/>
  <c r="BI313" i="4"/>
  <c r="BE313" i="4"/>
  <c r="BF313" i="4" s="1"/>
  <c r="BG313" i="4" s="1"/>
  <c r="BB313" i="4"/>
  <c r="AZ313" i="4"/>
  <c r="AX313" i="4"/>
  <c r="AV313" i="4"/>
  <c r="AT313" i="4"/>
  <c r="AR313" i="4"/>
  <c r="AN313" i="4"/>
  <c r="AK313" i="4"/>
  <c r="AI313" i="4"/>
  <c r="AH313" i="4"/>
  <c r="S313" i="4"/>
  <c r="BY312" i="4"/>
  <c r="BW312" i="4"/>
  <c r="BT312" i="4"/>
  <c r="BS312" i="4"/>
  <c r="BP312" i="4"/>
  <c r="BO312" i="4"/>
  <c r="BM312" i="4"/>
  <c r="BL312" i="4"/>
  <c r="BJ312" i="4"/>
  <c r="BI312" i="4"/>
  <c r="BE312" i="4"/>
  <c r="BF312" i="4" s="1"/>
  <c r="BG312" i="4" s="1"/>
  <c r="BB312" i="4"/>
  <c r="AZ312" i="4"/>
  <c r="AX312" i="4"/>
  <c r="AV312" i="4"/>
  <c r="AT312" i="4"/>
  <c r="AR312" i="4"/>
  <c r="AN312" i="4"/>
  <c r="AK312" i="4"/>
  <c r="AH312" i="4"/>
  <c r="AI312" i="4" s="1"/>
  <c r="S312" i="4"/>
  <c r="BY311" i="4"/>
  <c r="BW311" i="4"/>
  <c r="BT311" i="4"/>
  <c r="BS311" i="4"/>
  <c r="BP311" i="4"/>
  <c r="BO311" i="4"/>
  <c r="BM311" i="4"/>
  <c r="BL311" i="4"/>
  <c r="BJ311" i="4"/>
  <c r="BI311" i="4"/>
  <c r="BF311" i="4"/>
  <c r="BG311" i="4" s="1"/>
  <c r="BE311" i="4"/>
  <c r="BB311" i="4"/>
  <c r="AZ311" i="4"/>
  <c r="AX311" i="4"/>
  <c r="AV311" i="4"/>
  <c r="AT311" i="4"/>
  <c r="AR311" i="4"/>
  <c r="AN311" i="4"/>
  <c r="AK311" i="4"/>
  <c r="AI311" i="4"/>
  <c r="AH311" i="4"/>
  <c r="S311" i="4"/>
  <c r="BY310" i="4"/>
  <c r="BW310" i="4"/>
  <c r="BT310" i="4"/>
  <c r="BS310" i="4"/>
  <c r="BP310" i="4"/>
  <c r="BO310" i="4"/>
  <c r="BM310" i="4"/>
  <c r="BL310" i="4"/>
  <c r="BJ310" i="4"/>
  <c r="BI310" i="4"/>
  <c r="BG310" i="4"/>
  <c r="BE310" i="4"/>
  <c r="BF310" i="4" s="1"/>
  <c r="BB310" i="4"/>
  <c r="AZ310" i="4"/>
  <c r="AX310" i="4"/>
  <c r="AV310" i="4"/>
  <c r="AT310" i="4"/>
  <c r="AR310" i="4"/>
  <c r="AN310" i="4"/>
  <c r="AK310" i="4"/>
  <c r="AH310" i="4"/>
  <c r="AI310" i="4" s="1"/>
  <c r="S310" i="4"/>
  <c r="BY309" i="4"/>
  <c r="BW309" i="4"/>
  <c r="BT309" i="4"/>
  <c r="BS309" i="4"/>
  <c r="BP309" i="4"/>
  <c r="BO309" i="4"/>
  <c r="BM309" i="4"/>
  <c r="BL309" i="4"/>
  <c r="BJ309" i="4"/>
  <c r="BI309" i="4"/>
  <c r="BF309" i="4"/>
  <c r="BG309" i="4" s="1"/>
  <c r="BE309" i="4"/>
  <c r="BB309" i="4"/>
  <c r="AZ309" i="4"/>
  <c r="AX309" i="4"/>
  <c r="AV309" i="4"/>
  <c r="AT309" i="4"/>
  <c r="AR309" i="4"/>
  <c r="AN309" i="4"/>
  <c r="AK309" i="4"/>
  <c r="AI309" i="4"/>
  <c r="AH309" i="4"/>
  <c r="S309" i="4"/>
  <c r="BY308" i="4"/>
  <c r="BW308" i="4"/>
  <c r="BT308" i="4"/>
  <c r="BS308" i="4"/>
  <c r="BP308" i="4"/>
  <c r="BO308" i="4"/>
  <c r="BM308" i="4"/>
  <c r="BL308" i="4"/>
  <c r="BJ308" i="4"/>
  <c r="BI308" i="4"/>
  <c r="BE308" i="4"/>
  <c r="BF308" i="4" s="1"/>
  <c r="BG308" i="4" s="1"/>
  <c r="BB308" i="4"/>
  <c r="AZ308" i="4"/>
  <c r="AX308" i="4"/>
  <c r="AV308" i="4"/>
  <c r="AT308" i="4"/>
  <c r="AR308" i="4"/>
  <c r="AN308" i="4"/>
  <c r="AK308" i="4"/>
  <c r="AI308" i="4"/>
  <c r="AH308" i="4"/>
  <c r="S308" i="4"/>
  <c r="BY307" i="4"/>
  <c r="BW307" i="4"/>
  <c r="BT307" i="4"/>
  <c r="BS307" i="4"/>
  <c r="BP307" i="4"/>
  <c r="BO307" i="4"/>
  <c r="BM307" i="4"/>
  <c r="BL307" i="4"/>
  <c r="BJ307" i="4"/>
  <c r="BI307" i="4"/>
  <c r="BF307" i="4"/>
  <c r="BG307" i="4" s="1"/>
  <c r="BE307" i="4"/>
  <c r="BB307" i="4"/>
  <c r="AZ307" i="4"/>
  <c r="AX307" i="4"/>
  <c r="AV307" i="4"/>
  <c r="AT307" i="4"/>
  <c r="AR307" i="4"/>
  <c r="AN307" i="4"/>
  <c r="AK307" i="4"/>
  <c r="AH307" i="4"/>
  <c r="AI307" i="4" s="1"/>
  <c r="S307" i="4"/>
  <c r="BY306" i="4"/>
  <c r="BW306" i="4"/>
  <c r="BT306" i="4"/>
  <c r="BS306" i="4"/>
  <c r="BP306" i="4"/>
  <c r="BO306" i="4"/>
  <c r="BM306" i="4"/>
  <c r="BL306" i="4"/>
  <c r="BJ306" i="4"/>
  <c r="BI306" i="4"/>
  <c r="BE306" i="4"/>
  <c r="BF306" i="4" s="1"/>
  <c r="BG306" i="4" s="1"/>
  <c r="BB306" i="4"/>
  <c r="AZ306" i="4"/>
  <c r="AX306" i="4"/>
  <c r="AV306" i="4"/>
  <c r="AT306" i="4"/>
  <c r="AR306" i="4"/>
  <c r="AN306" i="4"/>
  <c r="AK306" i="4"/>
  <c r="AH306" i="4"/>
  <c r="AI306" i="4" s="1"/>
  <c r="S306" i="4"/>
  <c r="BY303" i="4"/>
  <c r="BW303" i="4"/>
  <c r="BT303" i="4"/>
  <c r="BS303" i="4"/>
  <c r="BP303" i="4"/>
  <c r="BO303" i="4"/>
  <c r="BM303" i="4"/>
  <c r="BL303" i="4"/>
  <c r="BJ303" i="4"/>
  <c r="BI303" i="4"/>
  <c r="BF303" i="4"/>
  <c r="BG303" i="4" s="1"/>
  <c r="BE303" i="4"/>
  <c r="BB303" i="4"/>
  <c r="AZ303" i="4"/>
  <c r="AX303" i="4"/>
  <c r="AV303" i="4"/>
  <c r="AT303" i="4"/>
  <c r="AR303" i="4"/>
  <c r="AN303" i="4"/>
  <c r="AK303" i="4"/>
  <c r="AI303" i="4"/>
  <c r="AH303" i="4"/>
  <c r="AB303" i="4"/>
  <c r="AD303" i="4" s="1"/>
  <c r="S303" i="4"/>
  <c r="BY302" i="4"/>
  <c r="BW302" i="4"/>
  <c r="BT302" i="4"/>
  <c r="BS302" i="4"/>
  <c r="BP302" i="4"/>
  <c r="BO302" i="4"/>
  <c r="BM302" i="4"/>
  <c r="BL302" i="4"/>
  <c r="BJ302" i="4"/>
  <c r="BI302" i="4"/>
  <c r="BG302" i="4"/>
  <c r="BF302" i="4"/>
  <c r="BE302" i="4"/>
  <c r="BB302" i="4"/>
  <c r="AZ302" i="4"/>
  <c r="AX302" i="4"/>
  <c r="AV302" i="4"/>
  <c r="AT302" i="4"/>
  <c r="AR302" i="4"/>
  <c r="AN302" i="4"/>
  <c r="AK302" i="4"/>
  <c r="AH302" i="4"/>
  <c r="AI302" i="4" s="1"/>
  <c r="AB302" i="4"/>
  <c r="S302" i="4"/>
  <c r="BY301" i="4"/>
  <c r="BW301" i="4"/>
  <c r="BT301" i="4"/>
  <c r="BS301" i="4"/>
  <c r="BP301" i="4"/>
  <c r="BO301" i="4"/>
  <c r="BM301" i="4"/>
  <c r="BL301" i="4"/>
  <c r="BJ301" i="4"/>
  <c r="BI301" i="4"/>
  <c r="BG301" i="4"/>
  <c r="BF301" i="4"/>
  <c r="BE301" i="4"/>
  <c r="BB301" i="4"/>
  <c r="AZ301" i="4"/>
  <c r="AX301" i="4"/>
  <c r="AV301" i="4"/>
  <c r="AT301" i="4"/>
  <c r="AR301" i="4"/>
  <c r="AN301" i="4"/>
  <c r="AA301" i="4" s="1"/>
  <c r="AK301" i="4"/>
  <c r="AI301" i="4"/>
  <c r="AH301" i="4"/>
  <c r="AC301" i="4"/>
  <c r="AE301" i="4" s="1"/>
  <c r="AB301" i="4"/>
  <c r="AD301" i="4" s="1"/>
  <c r="S301" i="4"/>
  <c r="BY300" i="4"/>
  <c r="BW300" i="4"/>
  <c r="BT300" i="4"/>
  <c r="BS300" i="4"/>
  <c r="BP300" i="4"/>
  <c r="BO300" i="4"/>
  <c r="BM300" i="4"/>
  <c r="BL300" i="4"/>
  <c r="BJ300" i="4"/>
  <c r="BI300" i="4"/>
  <c r="BE300" i="4"/>
  <c r="BF300" i="4" s="1"/>
  <c r="BG300" i="4" s="1"/>
  <c r="BB300" i="4"/>
  <c r="AZ300" i="4"/>
  <c r="AX300" i="4"/>
  <c r="AV300" i="4"/>
  <c r="AT300" i="4"/>
  <c r="AR300" i="4"/>
  <c r="AN300" i="4"/>
  <c r="AK300" i="4"/>
  <c r="AI300" i="4"/>
  <c r="AH300" i="4"/>
  <c r="S300" i="4"/>
  <c r="BY299" i="4"/>
  <c r="BW299" i="4"/>
  <c r="BT299" i="4"/>
  <c r="BS299" i="4"/>
  <c r="BP299" i="4"/>
  <c r="BO299" i="4"/>
  <c r="BM299" i="4"/>
  <c r="BL299" i="4"/>
  <c r="BJ299" i="4"/>
  <c r="BI299" i="4"/>
  <c r="BF299" i="4"/>
  <c r="BG299" i="4" s="1"/>
  <c r="BE299" i="4"/>
  <c r="BB299" i="4"/>
  <c r="AZ299" i="4"/>
  <c r="AX299" i="4"/>
  <c r="AV299" i="4"/>
  <c r="AT299" i="4"/>
  <c r="AR299" i="4"/>
  <c r="AN299" i="4"/>
  <c r="AK299" i="4"/>
  <c r="AH299" i="4"/>
  <c r="AI299" i="4" s="1"/>
  <c r="S299" i="4"/>
  <c r="BY296" i="4"/>
  <c r="BW296" i="4"/>
  <c r="BT296" i="4"/>
  <c r="BS296" i="4"/>
  <c r="BP296" i="4"/>
  <c r="BO296" i="4"/>
  <c r="BM296" i="4"/>
  <c r="BL296" i="4"/>
  <c r="BJ296" i="4"/>
  <c r="BI296" i="4"/>
  <c r="BG296" i="4"/>
  <c r="BF296" i="4"/>
  <c r="BE296" i="4"/>
  <c r="BB296" i="4"/>
  <c r="AZ296" i="4"/>
  <c r="AX296" i="4"/>
  <c r="AV296" i="4"/>
  <c r="AT296" i="4"/>
  <c r="AR296" i="4"/>
  <c r="AN296" i="4"/>
  <c r="AK296" i="4"/>
  <c r="AH296" i="4"/>
  <c r="AI296" i="4" s="1"/>
  <c r="AB296" i="4"/>
  <c r="AD296" i="4" s="1"/>
  <c r="S296" i="4"/>
  <c r="BY295" i="4"/>
  <c r="BW295" i="4"/>
  <c r="BT295" i="4"/>
  <c r="BS295" i="4"/>
  <c r="BP295" i="4"/>
  <c r="BO295" i="4"/>
  <c r="BM295" i="4"/>
  <c r="BL295" i="4"/>
  <c r="BJ295" i="4"/>
  <c r="BI295" i="4"/>
  <c r="BF295" i="4"/>
  <c r="BG295" i="4" s="1"/>
  <c r="BE295" i="4"/>
  <c r="BB295" i="4"/>
  <c r="AZ295" i="4"/>
  <c r="AX295" i="4"/>
  <c r="AV295" i="4"/>
  <c r="AT295" i="4"/>
  <c r="AR295" i="4"/>
  <c r="AN295" i="4"/>
  <c r="AK295" i="4"/>
  <c r="AI295" i="4"/>
  <c r="AH295" i="4"/>
  <c r="AB295" i="4"/>
  <c r="AD295" i="4" s="1"/>
  <c r="S295" i="4"/>
  <c r="BY294" i="4"/>
  <c r="BW294" i="4"/>
  <c r="BT294" i="4"/>
  <c r="BS294" i="4"/>
  <c r="BP294" i="4"/>
  <c r="BO294" i="4"/>
  <c r="BM294" i="4"/>
  <c r="BL294" i="4"/>
  <c r="BJ294" i="4"/>
  <c r="BI294" i="4"/>
  <c r="BG294" i="4"/>
  <c r="BF294" i="4"/>
  <c r="BE294" i="4"/>
  <c r="BB294" i="4"/>
  <c r="AZ294" i="4"/>
  <c r="AX294" i="4"/>
  <c r="AV294" i="4"/>
  <c r="AT294" i="4"/>
  <c r="AR294" i="4"/>
  <c r="AN294" i="4"/>
  <c r="AK294" i="4"/>
  <c r="AH294" i="4"/>
  <c r="AI294" i="4" s="1"/>
  <c r="AE294" i="4"/>
  <c r="AD294" i="4"/>
  <c r="AB294" i="4"/>
  <c r="AC294" i="4" s="1"/>
  <c r="S294" i="4"/>
  <c r="BY290" i="4"/>
  <c r="BW290" i="4"/>
  <c r="BT290" i="4"/>
  <c r="BS290" i="4"/>
  <c r="BP290" i="4"/>
  <c r="BO290" i="4"/>
  <c r="BM290" i="4"/>
  <c r="BL290" i="4"/>
  <c r="BJ290" i="4"/>
  <c r="BI290" i="4"/>
  <c r="BF290" i="4"/>
  <c r="BG290" i="4" s="1"/>
  <c r="BE290" i="4"/>
  <c r="BB290" i="4"/>
  <c r="AZ290" i="4"/>
  <c r="AX290" i="4"/>
  <c r="AV290" i="4"/>
  <c r="AT290" i="4"/>
  <c r="AR290" i="4"/>
  <c r="AN290" i="4"/>
  <c r="AK290" i="4"/>
  <c r="AH290" i="4"/>
  <c r="AI290" i="4" s="1"/>
  <c r="AD290" i="4"/>
  <c r="AC290" i="4"/>
  <c r="AE290" i="4" s="1"/>
  <c r="AB290" i="4"/>
  <c r="S290" i="4"/>
  <c r="BY289" i="4"/>
  <c r="BW289" i="4"/>
  <c r="BT289" i="4"/>
  <c r="BS289" i="4"/>
  <c r="BP289" i="4"/>
  <c r="BO289" i="4"/>
  <c r="BM289" i="4"/>
  <c r="BL289" i="4"/>
  <c r="BJ289" i="4"/>
  <c r="BI289" i="4"/>
  <c r="BF289" i="4"/>
  <c r="BG289" i="4" s="1"/>
  <c r="BE289" i="4"/>
  <c r="BB289" i="4"/>
  <c r="AZ289" i="4"/>
  <c r="AX289" i="4"/>
  <c r="AV289" i="4"/>
  <c r="AT289" i="4"/>
  <c r="AR289" i="4"/>
  <c r="AN289" i="4"/>
  <c r="AK289" i="4"/>
  <c r="AH289" i="4"/>
  <c r="AI289" i="4" s="1"/>
  <c r="AB289" i="4"/>
  <c r="S289" i="4"/>
  <c r="BY288" i="4"/>
  <c r="BW288" i="4"/>
  <c r="BT288" i="4"/>
  <c r="BS288" i="4"/>
  <c r="BP288" i="4"/>
  <c r="BO288" i="4"/>
  <c r="BM288" i="4"/>
  <c r="BL288" i="4"/>
  <c r="BJ288" i="4"/>
  <c r="BI288" i="4"/>
  <c r="BF288" i="4"/>
  <c r="BG288" i="4" s="1"/>
  <c r="BE288" i="4"/>
  <c r="BB288" i="4"/>
  <c r="AZ288" i="4"/>
  <c r="AX288" i="4"/>
  <c r="AV288" i="4"/>
  <c r="AT288" i="4"/>
  <c r="AR288" i="4"/>
  <c r="AN288" i="4"/>
  <c r="AK288" i="4"/>
  <c r="AH288" i="4"/>
  <c r="AI288" i="4" s="1"/>
  <c r="AE288" i="4"/>
  <c r="AD288" i="4"/>
  <c r="AC288" i="4"/>
  <c r="AB288" i="4"/>
  <c r="S288" i="4"/>
  <c r="BY285" i="4"/>
  <c r="BW285" i="4"/>
  <c r="BT285" i="4"/>
  <c r="BS285" i="4"/>
  <c r="BP285" i="4"/>
  <c r="BO285" i="4"/>
  <c r="BM285" i="4"/>
  <c r="BL285" i="4"/>
  <c r="BJ285" i="4"/>
  <c r="BI285" i="4"/>
  <c r="BG285" i="4"/>
  <c r="BF285" i="4"/>
  <c r="BE285" i="4"/>
  <c r="BB285" i="4"/>
  <c r="AZ285" i="4"/>
  <c r="AX285" i="4"/>
  <c r="AV285" i="4"/>
  <c r="AT285" i="4"/>
  <c r="AR285" i="4"/>
  <c r="AA285" i="4" s="1"/>
  <c r="AN285" i="4"/>
  <c r="AK285" i="4"/>
  <c r="AH285" i="4"/>
  <c r="AI285" i="4" s="1"/>
  <c r="AE285" i="4"/>
  <c r="AB285" i="4"/>
  <c r="AC285" i="4" s="1"/>
  <c r="BY284" i="4"/>
  <c r="BW284" i="4"/>
  <c r="BT284" i="4"/>
  <c r="BS284" i="4"/>
  <c r="BP284" i="4"/>
  <c r="BO284" i="4"/>
  <c r="BM284" i="4"/>
  <c r="BL284" i="4"/>
  <c r="BJ284" i="4"/>
  <c r="BI284" i="4"/>
  <c r="BG284" i="4"/>
  <c r="BF284" i="4"/>
  <c r="BE284" i="4"/>
  <c r="BB284" i="4"/>
  <c r="AZ284" i="4"/>
  <c r="AX284" i="4"/>
  <c r="AV284" i="4"/>
  <c r="AT284" i="4"/>
  <c r="AR284" i="4"/>
  <c r="AN284" i="4"/>
  <c r="AK284" i="4"/>
  <c r="AH284" i="4"/>
  <c r="AI284" i="4" s="1"/>
  <c r="AB284" i="4"/>
  <c r="S284" i="4"/>
  <c r="BY283" i="4"/>
  <c r="BW283" i="4"/>
  <c r="BT283" i="4"/>
  <c r="BS283" i="4"/>
  <c r="BP283" i="4"/>
  <c r="BO283" i="4"/>
  <c r="BM283" i="4"/>
  <c r="BL283" i="4"/>
  <c r="BJ283" i="4"/>
  <c r="BI283" i="4"/>
  <c r="BF283" i="4"/>
  <c r="BG283" i="4" s="1"/>
  <c r="BE283" i="4"/>
  <c r="BB283" i="4"/>
  <c r="AZ283" i="4"/>
  <c r="AX283" i="4"/>
  <c r="AV283" i="4"/>
  <c r="AT283" i="4"/>
  <c r="AR283" i="4"/>
  <c r="AN283" i="4"/>
  <c r="AK283" i="4"/>
  <c r="AI283" i="4"/>
  <c r="AH283" i="4"/>
  <c r="AD283" i="4"/>
  <c r="AC283" i="4"/>
  <c r="AE283" i="4" s="1"/>
  <c r="AB283" i="4"/>
  <c r="S283" i="4"/>
  <c r="BY282" i="4"/>
  <c r="BW282" i="4"/>
  <c r="BT282" i="4"/>
  <c r="BS282" i="4"/>
  <c r="BP282" i="4"/>
  <c r="BO282" i="4"/>
  <c r="BM282" i="4"/>
  <c r="BL282" i="4"/>
  <c r="BJ282" i="4"/>
  <c r="BI282" i="4"/>
  <c r="BG282" i="4"/>
  <c r="BF282" i="4"/>
  <c r="BE282" i="4"/>
  <c r="BB282" i="4"/>
  <c r="AZ282" i="4"/>
  <c r="AX282" i="4"/>
  <c r="AV282" i="4"/>
  <c r="AT282" i="4"/>
  <c r="AR282" i="4"/>
  <c r="AN282" i="4"/>
  <c r="AK282" i="4"/>
  <c r="AH282" i="4"/>
  <c r="AI282" i="4" s="1"/>
  <c r="AD282" i="4"/>
  <c r="AB282" i="4"/>
  <c r="AC282" i="4" s="1"/>
  <c r="AE282" i="4" s="1"/>
  <c r="S282" i="4"/>
  <c r="BY281" i="4"/>
  <c r="BW281" i="4"/>
  <c r="BT281" i="4"/>
  <c r="BS281" i="4"/>
  <c r="BP281" i="4"/>
  <c r="BO281" i="4"/>
  <c r="BM281" i="4"/>
  <c r="BL281" i="4"/>
  <c r="BJ281" i="4"/>
  <c r="BI281" i="4"/>
  <c r="BF281" i="4"/>
  <c r="BG281" i="4" s="1"/>
  <c r="BE281" i="4"/>
  <c r="BB281" i="4"/>
  <c r="AZ281" i="4"/>
  <c r="AX281" i="4"/>
  <c r="AV281" i="4"/>
  <c r="AT281" i="4"/>
  <c r="AR281" i="4"/>
  <c r="AN281" i="4"/>
  <c r="AK281" i="4"/>
  <c r="AI281" i="4"/>
  <c r="AH281" i="4"/>
  <c r="AB281" i="4"/>
  <c r="AD281" i="4" s="1"/>
  <c r="BY280" i="4"/>
  <c r="BW280" i="4"/>
  <c r="BT280" i="4"/>
  <c r="BS280" i="4"/>
  <c r="BP280" i="4"/>
  <c r="BO280" i="4"/>
  <c r="BM280" i="4"/>
  <c r="BL280" i="4"/>
  <c r="BJ280" i="4"/>
  <c r="BI280" i="4"/>
  <c r="BF280" i="4"/>
  <c r="BG280" i="4" s="1"/>
  <c r="BE280" i="4"/>
  <c r="BB280" i="4"/>
  <c r="AZ280" i="4"/>
  <c r="AX280" i="4"/>
  <c r="AV280" i="4"/>
  <c r="AT280" i="4"/>
  <c r="AR280" i="4"/>
  <c r="AN280" i="4"/>
  <c r="AK280" i="4"/>
  <c r="AH280" i="4"/>
  <c r="AI280" i="4" s="1"/>
  <c r="BX279" i="4"/>
  <c r="BY279" i="4" s="1"/>
  <c r="BW279" i="4"/>
  <c r="BT279" i="4"/>
  <c r="BS279" i="4"/>
  <c r="BP279" i="4"/>
  <c r="BO279" i="4"/>
  <c r="BM279" i="4"/>
  <c r="BL279" i="4"/>
  <c r="BJ279" i="4"/>
  <c r="BI279" i="4"/>
  <c r="BE279" i="4"/>
  <c r="BF279" i="4" s="1"/>
  <c r="BG279" i="4" s="1"/>
  <c r="BB279" i="4"/>
  <c r="AZ279" i="4"/>
  <c r="AX279" i="4"/>
  <c r="AV279" i="4"/>
  <c r="AT279" i="4"/>
  <c r="AR279" i="4"/>
  <c r="AN279" i="4"/>
  <c r="AK279" i="4"/>
  <c r="AH279" i="4"/>
  <c r="AI279" i="4" s="1"/>
  <c r="BY278" i="4"/>
  <c r="BW278" i="4"/>
  <c r="BT278" i="4"/>
  <c r="BS278" i="4"/>
  <c r="BP278" i="4"/>
  <c r="BO278" i="4"/>
  <c r="BM278" i="4"/>
  <c r="BL278" i="4"/>
  <c r="BJ278" i="4"/>
  <c r="BI278" i="4"/>
  <c r="BG278" i="4"/>
  <c r="BE278" i="4"/>
  <c r="BF278" i="4" s="1"/>
  <c r="BB278" i="4"/>
  <c r="AZ278" i="4"/>
  <c r="AX278" i="4"/>
  <c r="AV278" i="4"/>
  <c r="AT278" i="4"/>
  <c r="AR278" i="4"/>
  <c r="AN278" i="4"/>
  <c r="AK278" i="4"/>
  <c r="AH278" i="4"/>
  <c r="AI278" i="4" s="1"/>
  <c r="BY275" i="4"/>
  <c r="BW275" i="4"/>
  <c r="BT275" i="4"/>
  <c r="BS275" i="4"/>
  <c r="BP275" i="4"/>
  <c r="BO275" i="4"/>
  <c r="BM275" i="4"/>
  <c r="BL275" i="4"/>
  <c r="BJ275" i="4"/>
  <c r="BI275" i="4"/>
  <c r="BG275" i="4"/>
  <c r="BF275" i="4"/>
  <c r="BE275" i="4"/>
  <c r="BB275" i="4"/>
  <c r="AZ275" i="4"/>
  <c r="AX275" i="4"/>
  <c r="AV275" i="4"/>
  <c r="AT275" i="4"/>
  <c r="AR275" i="4"/>
  <c r="AN275" i="4"/>
  <c r="AK275" i="4"/>
  <c r="AH275" i="4"/>
  <c r="AI275" i="4" s="1"/>
  <c r="AE275" i="4"/>
  <c r="AD275" i="4"/>
  <c r="AB275" i="4"/>
  <c r="AC275" i="4" s="1"/>
  <c r="BY274" i="4"/>
  <c r="BW274" i="4"/>
  <c r="BT274" i="4"/>
  <c r="BS274" i="4"/>
  <c r="BP274" i="4"/>
  <c r="BO274" i="4"/>
  <c r="BM274" i="4"/>
  <c r="BL274" i="4"/>
  <c r="BJ274" i="4"/>
  <c r="BI274" i="4"/>
  <c r="BF274" i="4"/>
  <c r="BG274" i="4" s="1"/>
  <c r="BE274" i="4"/>
  <c r="BB274" i="4"/>
  <c r="AZ274" i="4"/>
  <c r="AX274" i="4"/>
  <c r="AV274" i="4"/>
  <c r="AT274" i="4"/>
  <c r="AR274" i="4"/>
  <c r="AN274" i="4"/>
  <c r="AK274" i="4"/>
  <c r="AH274" i="4"/>
  <c r="AI274" i="4" s="1"/>
  <c r="AE274" i="4"/>
  <c r="AB274" i="4"/>
  <c r="AC274" i="4" s="1"/>
  <c r="BY273" i="4"/>
  <c r="BW273" i="4"/>
  <c r="BT273" i="4"/>
  <c r="BS273" i="4"/>
  <c r="BP273" i="4"/>
  <c r="BO273" i="4"/>
  <c r="BM273" i="4"/>
  <c r="BL273" i="4"/>
  <c r="BJ273" i="4"/>
  <c r="BI273" i="4"/>
  <c r="BF273" i="4"/>
  <c r="BG273" i="4" s="1"/>
  <c r="BE273" i="4"/>
  <c r="BB273" i="4"/>
  <c r="AZ273" i="4"/>
  <c r="AX273" i="4"/>
  <c r="AV273" i="4"/>
  <c r="AT273" i="4"/>
  <c r="AR273" i="4"/>
  <c r="AN273" i="4"/>
  <c r="AK273" i="4"/>
  <c r="AH273" i="4"/>
  <c r="AI273" i="4" s="1"/>
  <c r="AD273" i="4"/>
  <c r="AC273" i="4"/>
  <c r="AE273" i="4" s="1"/>
  <c r="AB273" i="4"/>
  <c r="BY272" i="4"/>
  <c r="BW272" i="4"/>
  <c r="BT272" i="4"/>
  <c r="BS272" i="4"/>
  <c r="BP272" i="4"/>
  <c r="BO272" i="4"/>
  <c r="BM272" i="4"/>
  <c r="BL272" i="4"/>
  <c r="BJ272" i="4"/>
  <c r="BI272" i="4"/>
  <c r="BF272" i="4"/>
  <c r="BG272" i="4" s="1"/>
  <c r="BE272" i="4"/>
  <c r="BB272" i="4"/>
  <c r="AZ272" i="4"/>
  <c r="AX272" i="4"/>
  <c r="AV272" i="4"/>
  <c r="AT272" i="4"/>
  <c r="AR272" i="4"/>
  <c r="AN272" i="4"/>
  <c r="AK272" i="4"/>
  <c r="AI272" i="4"/>
  <c r="AH272" i="4"/>
  <c r="S272" i="4"/>
  <c r="BY271" i="4"/>
  <c r="BW271" i="4"/>
  <c r="BT271" i="4"/>
  <c r="BS271" i="4"/>
  <c r="BP271" i="4"/>
  <c r="BO271" i="4"/>
  <c r="BM271" i="4"/>
  <c r="BL271" i="4"/>
  <c r="BJ271" i="4"/>
  <c r="BI271" i="4"/>
  <c r="BG271" i="4"/>
  <c r="BF271" i="4"/>
  <c r="BE271" i="4"/>
  <c r="BB271" i="4"/>
  <c r="AZ271" i="4"/>
  <c r="AX271" i="4"/>
  <c r="AV271" i="4"/>
  <c r="AT271" i="4"/>
  <c r="AR271" i="4"/>
  <c r="AN271" i="4"/>
  <c r="AK271" i="4"/>
  <c r="AI271" i="4"/>
  <c r="AH271" i="4"/>
  <c r="S271" i="4"/>
  <c r="BY267" i="4"/>
  <c r="BW267" i="4"/>
  <c r="BT267" i="4"/>
  <c r="BS267" i="4"/>
  <c r="BP267" i="4"/>
  <c r="BO267" i="4"/>
  <c r="BM267" i="4"/>
  <c r="BL267" i="4"/>
  <c r="BJ267" i="4"/>
  <c r="BI267" i="4"/>
  <c r="BG267" i="4"/>
  <c r="BF267" i="4"/>
  <c r="BE267" i="4"/>
  <c r="BB267" i="4"/>
  <c r="AZ267" i="4"/>
  <c r="AX267" i="4"/>
  <c r="AV267" i="4"/>
  <c r="AT267" i="4"/>
  <c r="AR267" i="4"/>
  <c r="AN267" i="4"/>
  <c r="AK267" i="4"/>
  <c r="AH267" i="4"/>
  <c r="AI267" i="4" s="1"/>
  <c r="AD267" i="4"/>
  <c r="AC267" i="4"/>
  <c r="AE267" i="4" s="1"/>
  <c r="AB267" i="4"/>
  <c r="AA267" i="4"/>
  <c r="BY266" i="4"/>
  <c r="BW266" i="4"/>
  <c r="BT266" i="4"/>
  <c r="BS266" i="4"/>
  <c r="BP266" i="4"/>
  <c r="BO266" i="4"/>
  <c r="BM266" i="4"/>
  <c r="BL266" i="4"/>
  <c r="BJ266" i="4"/>
  <c r="BI266" i="4"/>
  <c r="BF266" i="4"/>
  <c r="BG266" i="4" s="1"/>
  <c r="BE266" i="4"/>
  <c r="BB266" i="4"/>
  <c r="AZ266" i="4"/>
  <c r="AX266" i="4"/>
  <c r="AV266" i="4"/>
  <c r="AT266" i="4"/>
  <c r="AR266" i="4"/>
  <c r="AN266" i="4"/>
  <c r="AA266" i="4" s="1"/>
  <c r="AK266" i="4"/>
  <c r="AI266" i="4"/>
  <c r="AH266" i="4"/>
  <c r="AE266" i="4"/>
  <c r="AD266" i="4"/>
  <c r="AB266" i="4"/>
  <c r="AC266" i="4" s="1"/>
  <c r="BY265" i="4"/>
  <c r="BW265" i="4"/>
  <c r="BT265" i="4"/>
  <c r="BS265" i="4"/>
  <c r="BP265" i="4"/>
  <c r="BO265" i="4"/>
  <c r="BM265" i="4"/>
  <c r="BL265" i="4"/>
  <c r="BJ265" i="4"/>
  <c r="BI265" i="4"/>
  <c r="BG265" i="4"/>
  <c r="BF265" i="4"/>
  <c r="BE265" i="4"/>
  <c r="BB265" i="4"/>
  <c r="AZ265" i="4"/>
  <c r="AX265" i="4"/>
  <c r="AV265" i="4"/>
  <c r="AT265" i="4"/>
  <c r="AR265" i="4"/>
  <c r="AN265" i="4"/>
  <c r="AK265" i="4"/>
  <c r="AH265" i="4"/>
  <c r="AI265" i="4" s="1"/>
  <c r="AB265" i="4"/>
  <c r="BY264" i="4"/>
  <c r="BW264" i="4"/>
  <c r="BT264" i="4"/>
  <c r="BS264" i="4"/>
  <c r="BP264" i="4"/>
  <c r="BO264" i="4"/>
  <c r="BM264" i="4"/>
  <c r="BL264" i="4"/>
  <c r="BJ264" i="4"/>
  <c r="BI264" i="4"/>
  <c r="BE264" i="4"/>
  <c r="BF264" i="4" s="1"/>
  <c r="BG264" i="4" s="1"/>
  <c r="BB264" i="4"/>
  <c r="AZ264" i="4"/>
  <c r="AX264" i="4"/>
  <c r="AV264" i="4"/>
  <c r="AT264" i="4"/>
  <c r="AR264" i="4"/>
  <c r="AN264" i="4"/>
  <c r="AK264" i="4"/>
  <c r="AH264" i="4"/>
  <c r="AI264" i="4" s="1"/>
  <c r="S264" i="4"/>
  <c r="BY263" i="4"/>
  <c r="BW263" i="4"/>
  <c r="BT263" i="4"/>
  <c r="BS263" i="4"/>
  <c r="BP263" i="4"/>
  <c r="BO263" i="4"/>
  <c r="BM263" i="4"/>
  <c r="BL263" i="4"/>
  <c r="BJ263" i="4"/>
  <c r="BI263" i="4"/>
  <c r="BE263" i="4"/>
  <c r="BF263" i="4" s="1"/>
  <c r="BG263" i="4" s="1"/>
  <c r="BB263" i="4"/>
  <c r="AZ263" i="4"/>
  <c r="AX263" i="4"/>
  <c r="AV263" i="4"/>
  <c r="AT263" i="4"/>
  <c r="AR263" i="4"/>
  <c r="AN263" i="4"/>
  <c r="AK263" i="4"/>
  <c r="AI263" i="4"/>
  <c r="AH263" i="4"/>
  <c r="S263" i="4"/>
  <c r="BY262" i="4"/>
  <c r="BW262" i="4"/>
  <c r="BT262" i="4"/>
  <c r="BS262" i="4"/>
  <c r="BP262" i="4"/>
  <c r="BO262" i="4"/>
  <c r="BM262" i="4"/>
  <c r="BL262" i="4"/>
  <c r="BJ262" i="4"/>
  <c r="BI262" i="4"/>
  <c r="BF262" i="4"/>
  <c r="BG262" i="4" s="1"/>
  <c r="BE262" i="4"/>
  <c r="BB262" i="4"/>
  <c r="AZ262" i="4"/>
  <c r="AX262" i="4"/>
  <c r="AV262" i="4"/>
  <c r="AT262" i="4"/>
  <c r="AR262" i="4"/>
  <c r="AN262" i="4"/>
  <c r="AK262" i="4"/>
  <c r="AI262" i="4"/>
  <c r="AH262" i="4"/>
  <c r="S262" i="4"/>
  <c r="BY261" i="4"/>
  <c r="BW261" i="4"/>
  <c r="BT261" i="4"/>
  <c r="BS261" i="4"/>
  <c r="BP261" i="4"/>
  <c r="BO261" i="4"/>
  <c r="BM261" i="4"/>
  <c r="BL261" i="4"/>
  <c r="BJ261" i="4"/>
  <c r="BI261" i="4"/>
  <c r="BG261" i="4"/>
  <c r="BF261" i="4"/>
  <c r="BE261" i="4"/>
  <c r="BB261" i="4"/>
  <c r="AZ261" i="4"/>
  <c r="AX261" i="4"/>
  <c r="AV261" i="4"/>
  <c r="AT261" i="4"/>
  <c r="AR261" i="4"/>
  <c r="AN261" i="4"/>
  <c r="AK261" i="4"/>
  <c r="AH261" i="4"/>
  <c r="AI261" i="4" s="1"/>
  <c r="S261" i="4"/>
  <c r="BY260" i="4"/>
  <c r="BW260" i="4"/>
  <c r="BT260" i="4"/>
  <c r="BS260" i="4"/>
  <c r="BP260" i="4"/>
  <c r="BO260" i="4"/>
  <c r="BM260" i="4"/>
  <c r="BL260" i="4"/>
  <c r="BJ260" i="4"/>
  <c r="BI260" i="4"/>
  <c r="BF260" i="4"/>
  <c r="BG260" i="4" s="1"/>
  <c r="BE260" i="4"/>
  <c r="BB260" i="4"/>
  <c r="AZ260" i="4"/>
  <c r="AX260" i="4"/>
  <c r="AV260" i="4"/>
  <c r="AT260" i="4"/>
  <c r="AR260" i="4"/>
  <c r="AN260" i="4"/>
  <c r="AK260" i="4"/>
  <c r="AI260" i="4"/>
  <c r="AH260" i="4"/>
  <c r="S260" i="4"/>
  <c r="BY257" i="4"/>
  <c r="BW257" i="4"/>
  <c r="BT257" i="4"/>
  <c r="BS257" i="4"/>
  <c r="BP257" i="4"/>
  <c r="BO257" i="4"/>
  <c r="BM257" i="4"/>
  <c r="BL257" i="4"/>
  <c r="BJ257" i="4"/>
  <c r="BI257" i="4"/>
  <c r="BF257" i="4"/>
  <c r="BG257" i="4" s="1"/>
  <c r="BE257" i="4"/>
  <c r="BB257" i="4"/>
  <c r="AX257" i="4"/>
  <c r="AV257" i="4"/>
  <c r="AT257" i="4"/>
  <c r="AR257" i="4"/>
  <c r="AN257" i="4"/>
  <c r="AA257" i="4" s="1"/>
  <c r="AK257" i="4"/>
  <c r="AI257" i="4"/>
  <c r="AH257" i="4"/>
  <c r="AD257" i="4"/>
  <c r="AB257" i="4"/>
  <c r="AC257" i="4" s="1"/>
  <c r="AE257" i="4" s="1"/>
  <c r="BY256" i="4"/>
  <c r="BW256" i="4"/>
  <c r="BT256" i="4"/>
  <c r="BS256" i="4"/>
  <c r="BP256" i="4"/>
  <c r="BO256" i="4"/>
  <c r="BM256" i="4"/>
  <c r="BL256" i="4"/>
  <c r="BJ256" i="4"/>
  <c r="BI256" i="4"/>
  <c r="BF256" i="4"/>
  <c r="BG256" i="4" s="1"/>
  <c r="BE256" i="4"/>
  <c r="BB256" i="4"/>
  <c r="AX256" i="4"/>
  <c r="AV256" i="4"/>
  <c r="AT256" i="4"/>
  <c r="AR256" i="4"/>
  <c r="AN256" i="4"/>
  <c r="AK256" i="4"/>
  <c r="AI256" i="4"/>
  <c r="AH256" i="4"/>
  <c r="AD256" i="4"/>
  <c r="AC256" i="4"/>
  <c r="AE256" i="4" s="1"/>
  <c r="AB256" i="4"/>
  <c r="BY255" i="4"/>
  <c r="BW255" i="4"/>
  <c r="BT255" i="4"/>
  <c r="BS255" i="4"/>
  <c r="BP255" i="4"/>
  <c r="BO255" i="4"/>
  <c r="BM255" i="4"/>
  <c r="BL255" i="4"/>
  <c r="BJ255" i="4"/>
  <c r="BI255" i="4"/>
  <c r="BF255" i="4"/>
  <c r="BG255" i="4" s="1"/>
  <c r="BE255" i="4"/>
  <c r="BB255" i="4"/>
  <c r="AX255" i="4"/>
  <c r="AV255" i="4"/>
  <c r="AT255" i="4"/>
  <c r="AR255" i="4"/>
  <c r="AN255" i="4"/>
  <c r="AK255" i="4"/>
  <c r="AI255" i="4"/>
  <c r="AH255" i="4"/>
  <c r="AE255" i="4"/>
  <c r="AD255" i="4"/>
  <c r="AC255" i="4"/>
  <c r="AB255" i="4"/>
  <c r="BY254" i="4"/>
  <c r="BW254" i="4"/>
  <c r="BT254" i="4"/>
  <c r="BS254" i="4"/>
  <c r="BP254" i="4"/>
  <c r="BO254" i="4"/>
  <c r="BM254" i="4"/>
  <c r="BL254" i="4"/>
  <c r="BJ254" i="4"/>
  <c r="BI254" i="4"/>
  <c r="BG254" i="4"/>
  <c r="BF254" i="4"/>
  <c r="BE254" i="4"/>
  <c r="BB254" i="4"/>
  <c r="AX254" i="4"/>
  <c r="AV254" i="4"/>
  <c r="AT254" i="4"/>
  <c r="AR254" i="4"/>
  <c r="AN254" i="4"/>
  <c r="AK254" i="4"/>
  <c r="AH254" i="4"/>
  <c r="AI254" i="4" s="1"/>
  <c r="S254" i="4"/>
  <c r="BY253" i="4"/>
  <c r="BW253" i="4"/>
  <c r="BT253" i="4"/>
  <c r="BS253" i="4"/>
  <c r="BP253" i="4"/>
  <c r="BO253" i="4"/>
  <c r="BM253" i="4"/>
  <c r="BL253" i="4"/>
  <c r="BJ253" i="4"/>
  <c r="BI253" i="4"/>
  <c r="BE253" i="4"/>
  <c r="BF253" i="4" s="1"/>
  <c r="BG253" i="4" s="1"/>
  <c r="BB253" i="4"/>
  <c r="AX253" i="4"/>
  <c r="AV253" i="4"/>
  <c r="AT253" i="4"/>
  <c r="AR253" i="4"/>
  <c r="AN253" i="4"/>
  <c r="AK253" i="4"/>
  <c r="AH253" i="4"/>
  <c r="AI253" i="4" s="1"/>
  <c r="S253" i="4"/>
  <c r="BY252" i="4"/>
  <c r="BW252" i="4"/>
  <c r="BT252" i="4"/>
  <c r="BS252" i="4"/>
  <c r="BP252" i="4"/>
  <c r="BO252" i="4"/>
  <c r="BM252" i="4"/>
  <c r="BL252" i="4"/>
  <c r="BJ252" i="4"/>
  <c r="BI252" i="4"/>
  <c r="BF252" i="4"/>
  <c r="BG252" i="4" s="1"/>
  <c r="BE252" i="4"/>
  <c r="BB252" i="4"/>
  <c r="AX252" i="4"/>
  <c r="AV252" i="4"/>
  <c r="AT252" i="4"/>
  <c r="AR252" i="4"/>
  <c r="AN252" i="4"/>
  <c r="AK252" i="4"/>
  <c r="AH252" i="4"/>
  <c r="AI252" i="4" s="1"/>
  <c r="S252" i="4"/>
  <c r="BX251" i="4"/>
  <c r="BY251" i="4" s="1"/>
  <c r="BW251" i="4"/>
  <c r="BT251" i="4"/>
  <c r="BS251" i="4"/>
  <c r="BP251" i="4"/>
  <c r="BO251" i="4"/>
  <c r="BM251" i="4"/>
  <c r="BL251" i="4"/>
  <c r="BJ251" i="4"/>
  <c r="BI251" i="4"/>
  <c r="BE251" i="4"/>
  <c r="BF251" i="4" s="1"/>
  <c r="BG251" i="4" s="1"/>
  <c r="BB251" i="4"/>
  <c r="AZ251" i="4"/>
  <c r="AX251" i="4"/>
  <c r="AV251" i="4"/>
  <c r="AT251" i="4"/>
  <c r="AR251" i="4"/>
  <c r="AO251" i="4"/>
  <c r="AN251" i="4"/>
  <c r="AK251" i="4"/>
  <c r="AI251" i="4"/>
  <c r="AH251" i="4"/>
  <c r="AE251" i="4"/>
  <c r="AD251" i="4"/>
  <c r="S251" i="4"/>
  <c r="BY250" i="4"/>
  <c r="BW250" i="4"/>
  <c r="BT250" i="4"/>
  <c r="BS250" i="4"/>
  <c r="BP250" i="4"/>
  <c r="BO250" i="4"/>
  <c r="BM250" i="4"/>
  <c r="BL250" i="4"/>
  <c r="BJ250" i="4"/>
  <c r="BI250" i="4"/>
  <c r="BG250" i="4"/>
  <c r="BF250" i="4"/>
  <c r="BE250" i="4"/>
  <c r="BB250" i="4"/>
  <c r="AX250" i="4"/>
  <c r="AV250" i="4"/>
  <c r="AT250" i="4"/>
  <c r="AR250" i="4"/>
  <c r="AN250" i="4"/>
  <c r="AK250" i="4"/>
  <c r="AH250" i="4"/>
  <c r="AI250" i="4" s="1"/>
  <c r="S250" i="4"/>
  <c r="BY249" i="4"/>
  <c r="BW249" i="4"/>
  <c r="BT249" i="4"/>
  <c r="BS249" i="4"/>
  <c r="BP249" i="4"/>
  <c r="BO249" i="4"/>
  <c r="BM249" i="4"/>
  <c r="BL249" i="4"/>
  <c r="BJ249" i="4"/>
  <c r="BI249" i="4"/>
  <c r="BE249" i="4"/>
  <c r="BF249" i="4" s="1"/>
  <c r="BG249" i="4" s="1"/>
  <c r="BB249" i="4"/>
  <c r="AX249" i="4"/>
  <c r="AV249" i="4"/>
  <c r="AT249" i="4"/>
  <c r="AR249" i="4"/>
  <c r="AN249" i="4"/>
  <c r="AK249" i="4"/>
  <c r="AI249" i="4"/>
  <c r="AH249" i="4"/>
  <c r="S249" i="4"/>
  <c r="BY248" i="4"/>
  <c r="BW248" i="4"/>
  <c r="BT248" i="4"/>
  <c r="BS248" i="4"/>
  <c r="BP248" i="4"/>
  <c r="BO248" i="4"/>
  <c r="BM248" i="4"/>
  <c r="BL248" i="4"/>
  <c r="BJ248" i="4"/>
  <c r="BI248" i="4"/>
  <c r="BG248" i="4"/>
  <c r="BF248" i="4"/>
  <c r="BE248" i="4"/>
  <c r="BB248" i="4"/>
  <c r="AX248" i="4"/>
  <c r="AV248" i="4"/>
  <c r="AT248" i="4"/>
  <c r="AR248" i="4"/>
  <c r="AN248" i="4"/>
  <c r="AK248" i="4"/>
  <c r="AH248" i="4"/>
  <c r="AI248" i="4" s="1"/>
  <c r="S248" i="4"/>
  <c r="BY247" i="4"/>
  <c r="BW247" i="4"/>
  <c r="BT247" i="4"/>
  <c r="BS247" i="4"/>
  <c r="BP247" i="4"/>
  <c r="BO247" i="4"/>
  <c r="BM247" i="4"/>
  <c r="BL247" i="4"/>
  <c r="BJ247" i="4"/>
  <c r="BI247" i="4"/>
  <c r="BG247" i="4"/>
  <c r="BE247" i="4"/>
  <c r="BF247" i="4" s="1"/>
  <c r="BB247" i="4"/>
  <c r="AX247" i="4"/>
  <c r="AV247" i="4"/>
  <c r="AT247" i="4"/>
  <c r="AR247" i="4"/>
  <c r="AN247" i="4"/>
  <c r="AK247" i="4"/>
  <c r="AI247" i="4"/>
  <c r="AH247" i="4"/>
  <c r="S247" i="4"/>
  <c r="BY243" i="4"/>
  <c r="BW243" i="4"/>
  <c r="BT243" i="4"/>
  <c r="BS243" i="4"/>
  <c r="BP243" i="4"/>
  <c r="BO243" i="4"/>
  <c r="BM243" i="4"/>
  <c r="BL243" i="4"/>
  <c r="BJ243" i="4"/>
  <c r="BI243" i="4"/>
  <c r="BF243" i="4"/>
  <c r="BG243" i="4" s="1"/>
  <c r="BE243" i="4"/>
  <c r="BB243" i="4"/>
  <c r="AZ243" i="4"/>
  <c r="AX243" i="4"/>
  <c r="AV243" i="4"/>
  <c r="AT243" i="4"/>
  <c r="AR243" i="4"/>
  <c r="AN243" i="4"/>
  <c r="AK243" i="4"/>
  <c r="AI243" i="4"/>
  <c r="AH243" i="4"/>
  <c r="AE243" i="4"/>
  <c r="AD243" i="4"/>
  <c r="AC243" i="4"/>
  <c r="AB243" i="4"/>
  <c r="BY242" i="4"/>
  <c r="BW242" i="4"/>
  <c r="BT242" i="4"/>
  <c r="BS242" i="4"/>
  <c r="BP242" i="4"/>
  <c r="BO242" i="4"/>
  <c r="BM242" i="4"/>
  <c r="BL242" i="4"/>
  <c r="BJ242" i="4"/>
  <c r="BI242" i="4"/>
  <c r="BG242" i="4"/>
  <c r="BF242" i="4"/>
  <c r="BE242" i="4"/>
  <c r="BB242" i="4"/>
  <c r="AZ242" i="4"/>
  <c r="AX242" i="4"/>
  <c r="AV242" i="4"/>
  <c r="AT242" i="4"/>
  <c r="AR242" i="4"/>
  <c r="AA242" i="4" s="1"/>
  <c r="AN242" i="4"/>
  <c r="AK242" i="4"/>
  <c r="AI242" i="4"/>
  <c r="AH242" i="4"/>
  <c r="AD242" i="4"/>
  <c r="AC242" i="4"/>
  <c r="AE242" i="4" s="1"/>
  <c r="AB242" i="4"/>
  <c r="BY241" i="4"/>
  <c r="BW241" i="4"/>
  <c r="BT241" i="4"/>
  <c r="BS241" i="4"/>
  <c r="BP241" i="4"/>
  <c r="BO241" i="4"/>
  <c r="BM241" i="4"/>
  <c r="BL241" i="4"/>
  <c r="BJ241" i="4"/>
  <c r="BI241" i="4"/>
  <c r="BF241" i="4"/>
  <c r="BG241" i="4" s="1"/>
  <c r="BE241" i="4"/>
  <c r="BB241" i="4"/>
  <c r="AZ241" i="4"/>
  <c r="AX241" i="4"/>
  <c r="AV241" i="4"/>
  <c r="AT241" i="4"/>
  <c r="AR241" i="4"/>
  <c r="AN241" i="4"/>
  <c r="AK241" i="4"/>
  <c r="AI241" i="4"/>
  <c r="AH241" i="4"/>
  <c r="AE241" i="4"/>
  <c r="AD241" i="4"/>
  <c r="AC241" i="4"/>
  <c r="AB241" i="4"/>
  <c r="BX240" i="4"/>
  <c r="BY240" i="4" s="1"/>
  <c r="BW240" i="4"/>
  <c r="BT240" i="4"/>
  <c r="BS240" i="4"/>
  <c r="BP240" i="4"/>
  <c r="BO240" i="4"/>
  <c r="BM240" i="4"/>
  <c r="BL240" i="4"/>
  <c r="BJ240" i="4"/>
  <c r="BI240" i="4"/>
  <c r="BF240" i="4"/>
  <c r="BG240" i="4" s="1"/>
  <c r="BE240" i="4"/>
  <c r="BB240" i="4"/>
  <c r="AZ240" i="4"/>
  <c r="AX240" i="4"/>
  <c r="AV240" i="4"/>
  <c r="AT240" i="4"/>
  <c r="AR240" i="4"/>
  <c r="AN240" i="4"/>
  <c r="AK240" i="4"/>
  <c r="AI240" i="4"/>
  <c r="AH240" i="4"/>
  <c r="S240" i="4"/>
  <c r="BY239" i="4"/>
  <c r="BX239" i="4"/>
  <c r="BW239" i="4"/>
  <c r="BT239" i="4"/>
  <c r="BS239" i="4"/>
  <c r="BP239" i="4"/>
  <c r="BO239" i="4"/>
  <c r="BM239" i="4"/>
  <c r="BL239" i="4"/>
  <c r="BJ239" i="4"/>
  <c r="BI239" i="4"/>
  <c r="BG239" i="4"/>
  <c r="BF239" i="4"/>
  <c r="BE239" i="4"/>
  <c r="BB239" i="4"/>
  <c r="AZ239" i="4"/>
  <c r="AX239" i="4"/>
  <c r="AV239" i="4"/>
  <c r="AT239" i="4"/>
  <c r="AR239" i="4"/>
  <c r="AN239" i="4"/>
  <c r="AK239" i="4"/>
  <c r="AI239" i="4"/>
  <c r="AH239" i="4"/>
  <c r="S239" i="4"/>
  <c r="BY238" i="4"/>
  <c r="BW238" i="4"/>
  <c r="BT238" i="4"/>
  <c r="BS238" i="4"/>
  <c r="BP238" i="4"/>
  <c r="BO238" i="4"/>
  <c r="BM238" i="4"/>
  <c r="BL238" i="4"/>
  <c r="BJ238" i="4"/>
  <c r="BI238" i="4"/>
  <c r="BE238" i="4"/>
  <c r="BF238" i="4" s="1"/>
  <c r="BG238" i="4" s="1"/>
  <c r="BB238" i="4"/>
  <c r="AZ238" i="4"/>
  <c r="AX238" i="4"/>
  <c r="AV238" i="4"/>
  <c r="AT238" i="4"/>
  <c r="AR238" i="4"/>
  <c r="AN238" i="4"/>
  <c r="AK238" i="4"/>
  <c r="AH238" i="4"/>
  <c r="AI238" i="4" s="1"/>
  <c r="S238" i="4"/>
  <c r="BY237" i="4"/>
  <c r="BW237" i="4"/>
  <c r="BT237" i="4"/>
  <c r="BS237" i="4"/>
  <c r="BP237" i="4"/>
  <c r="BO237" i="4"/>
  <c r="BM237" i="4"/>
  <c r="BL237" i="4"/>
  <c r="BJ237" i="4"/>
  <c r="BI237" i="4"/>
  <c r="BF237" i="4"/>
  <c r="BG237" i="4" s="1"/>
  <c r="BE237" i="4"/>
  <c r="BB237" i="4"/>
  <c r="AZ237" i="4"/>
  <c r="AX237" i="4"/>
  <c r="AV237" i="4"/>
  <c r="AT237" i="4"/>
  <c r="AR237" i="4"/>
  <c r="AN237" i="4"/>
  <c r="AK237" i="4"/>
  <c r="AI237" i="4"/>
  <c r="AH237" i="4"/>
  <c r="S237" i="4"/>
  <c r="BY236" i="4"/>
  <c r="BW236" i="4"/>
  <c r="BT236" i="4"/>
  <c r="BS236" i="4"/>
  <c r="BP236" i="4"/>
  <c r="BO236" i="4"/>
  <c r="BM236" i="4"/>
  <c r="BL236" i="4"/>
  <c r="BJ236" i="4"/>
  <c r="BI236" i="4"/>
  <c r="BE236" i="4"/>
  <c r="BF236" i="4" s="1"/>
  <c r="BG236" i="4" s="1"/>
  <c r="BB236" i="4"/>
  <c r="AZ236" i="4"/>
  <c r="AX236" i="4"/>
  <c r="AV236" i="4"/>
  <c r="AT236" i="4"/>
  <c r="AR236" i="4"/>
  <c r="AN236" i="4"/>
  <c r="AK236" i="4"/>
  <c r="AH236" i="4"/>
  <c r="AI236" i="4" s="1"/>
  <c r="S236" i="4"/>
  <c r="BY235" i="4"/>
  <c r="BW235" i="4"/>
  <c r="BT235" i="4"/>
  <c r="BS235" i="4"/>
  <c r="BP235" i="4"/>
  <c r="BO235" i="4"/>
  <c r="BM235" i="4"/>
  <c r="BL235" i="4"/>
  <c r="BJ235" i="4"/>
  <c r="BI235" i="4"/>
  <c r="BG235" i="4"/>
  <c r="BF235" i="4"/>
  <c r="BE235" i="4"/>
  <c r="BB235" i="4"/>
  <c r="AZ235" i="4"/>
  <c r="AX235" i="4"/>
  <c r="AV235" i="4"/>
  <c r="AT235" i="4"/>
  <c r="AR235" i="4"/>
  <c r="AN235" i="4"/>
  <c r="AK235" i="4"/>
  <c r="AH235" i="4"/>
  <c r="AI235" i="4" s="1"/>
  <c r="S235" i="4"/>
  <c r="BY234" i="4"/>
  <c r="BW234" i="4"/>
  <c r="BT234" i="4"/>
  <c r="BS234" i="4"/>
  <c r="BP234" i="4"/>
  <c r="BO234" i="4"/>
  <c r="BM234" i="4"/>
  <c r="BL234" i="4"/>
  <c r="BJ234" i="4"/>
  <c r="BI234" i="4"/>
  <c r="BG234" i="4"/>
  <c r="BE234" i="4"/>
  <c r="BF234" i="4" s="1"/>
  <c r="BB234" i="4"/>
  <c r="AZ234" i="4"/>
  <c r="AX234" i="4"/>
  <c r="AV234" i="4"/>
  <c r="AT234" i="4"/>
  <c r="AR234" i="4"/>
  <c r="AN234" i="4"/>
  <c r="AK234" i="4"/>
  <c r="AI234" i="4"/>
  <c r="AH234" i="4"/>
  <c r="S234" i="4"/>
  <c r="BY233" i="4"/>
  <c r="BW233" i="4"/>
  <c r="BT233" i="4"/>
  <c r="BS233" i="4"/>
  <c r="BP233" i="4"/>
  <c r="BO233" i="4"/>
  <c r="BM233" i="4"/>
  <c r="BL233" i="4"/>
  <c r="BJ233" i="4"/>
  <c r="BI233" i="4"/>
  <c r="BE233" i="4"/>
  <c r="BF233" i="4" s="1"/>
  <c r="BG233" i="4" s="1"/>
  <c r="BB233" i="4"/>
  <c r="AZ233" i="4"/>
  <c r="AX233" i="4"/>
  <c r="AV233" i="4"/>
  <c r="AT233" i="4"/>
  <c r="AR233" i="4"/>
  <c r="AN233" i="4"/>
  <c r="AK233" i="4"/>
  <c r="AI233" i="4"/>
  <c r="AH233" i="4"/>
  <c r="S233" i="4"/>
  <c r="BY232" i="4"/>
  <c r="BX232" i="4"/>
  <c r="BW232" i="4"/>
  <c r="BT232" i="4"/>
  <c r="BS232" i="4"/>
  <c r="BP232" i="4"/>
  <c r="BO232" i="4"/>
  <c r="BM232" i="4"/>
  <c r="BL232" i="4"/>
  <c r="BJ232" i="4"/>
  <c r="BI232" i="4"/>
  <c r="BG232" i="4"/>
  <c r="BF232" i="4"/>
  <c r="BE232" i="4"/>
  <c r="BB232" i="4"/>
  <c r="AZ232" i="4"/>
  <c r="AX232" i="4"/>
  <c r="AV232" i="4"/>
  <c r="AT232" i="4"/>
  <c r="AR232" i="4"/>
  <c r="AN232" i="4"/>
  <c r="AK232" i="4"/>
  <c r="AI232" i="4"/>
  <c r="AH232" i="4"/>
  <c r="S232" i="4"/>
  <c r="BY231" i="4"/>
  <c r="BW231" i="4"/>
  <c r="BT231" i="4"/>
  <c r="BS231" i="4"/>
  <c r="BP231" i="4"/>
  <c r="BO231" i="4"/>
  <c r="BM231" i="4"/>
  <c r="BL231" i="4"/>
  <c r="BJ231" i="4"/>
  <c r="BI231" i="4"/>
  <c r="BE231" i="4"/>
  <c r="BF231" i="4" s="1"/>
  <c r="BG231" i="4" s="1"/>
  <c r="BB231" i="4"/>
  <c r="AZ231" i="4"/>
  <c r="AX231" i="4"/>
  <c r="AV231" i="4"/>
  <c r="AT231" i="4"/>
  <c r="AR231" i="4"/>
  <c r="AN231" i="4"/>
  <c r="AK231" i="4"/>
  <c r="AI231" i="4"/>
  <c r="AH231" i="4"/>
  <c r="S231" i="4"/>
  <c r="BY227" i="4"/>
  <c r="BW227" i="4"/>
  <c r="BT227" i="4"/>
  <c r="BS227" i="4"/>
  <c r="BP227" i="4"/>
  <c r="BO227" i="4"/>
  <c r="BM227" i="4"/>
  <c r="BL227" i="4"/>
  <c r="BJ227" i="4"/>
  <c r="BI227" i="4"/>
  <c r="BG227" i="4"/>
  <c r="BF227" i="4"/>
  <c r="BE227" i="4"/>
  <c r="BB227" i="4"/>
  <c r="AZ227" i="4"/>
  <c r="AX227" i="4"/>
  <c r="AV227" i="4"/>
  <c r="AT227" i="4"/>
  <c r="AR227" i="4"/>
  <c r="AN227" i="4"/>
  <c r="AK227" i="4"/>
  <c r="AI227" i="4"/>
  <c r="AH227" i="4"/>
  <c r="AC227" i="4"/>
  <c r="AE227" i="4" s="1"/>
  <c r="AB227" i="4"/>
  <c r="AD227" i="4" s="1"/>
  <c r="AA227" i="4"/>
  <c r="BY226" i="4"/>
  <c r="BW226" i="4"/>
  <c r="BT226" i="4"/>
  <c r="BS226" i="4"/>
  <c r="BP226" i="4"/>
  <c r="BO226" i="4"/>
  <c r="BM226" i="4"/>
  <c r="BL226" i="4"/>
  <c r="BJ226" i="4"/>
  <c r="BI226" i="4"/>
  <c r="BG226" i="4"/>
  <c r="BF226" i="4"/>
  <c r="BE226" i="4"/>
  <c r="BB226" i="4"/>
  <c r="AZ226" i="4"/>
  <c r="AX226" i="4"/>
  <c r="AV226" i="4"/>
  <c r="AT226" i="4"/>
  <c r="AR226" i="4"/>
  <c r="AN226" i="4"/>
  <c r="AK226" i="4"/>
  <c r="AI226" i="4"/>
  <c r="AH226" i="4"/>
  <c r="AE226" i="4"/>
  <c r="AC226" i="4"/>
  <c r="AB226" i="4"/>
  <c r="AD226" i="4" s="1"/>
  <c r="BY225" i="4"/>
  <c r="BW225" i="4"/>
  <c r="BT225" i="4"/>
  <c r="BS225" i="4"/>
  <c r="BP225" i="4"/>
  <c r="BO225" i="4"/>
  <c r="BM225" i="4"/>
  <c r="BL225" i="4"/>
  <c r="BJ225" i="4"/>
  <c r="BI225" i="4"/>
  <c r="BF225" i="4"/>
  <c r="BG225" i="4" s="1"/>
  <c r="BE225" i="4"/>
  <c r="BB225" i="4"/>
  <c r="AZ225" i="4"/>
  <c r="AX225" i="4"/>
  <c r="AV225" i="4"/>
  <c r="AT225" i="4"/>
  <c r="AR225" i="4"/>
  <c r="AN225" i="4"/>
  <c r="AK225" i="4"/>
  <c r="AI225" i="4"/>
  <c r="AH225" i="4"/>
  <c r="S225" i="4"/>
  <c r="BY224" i="4"/>
  <c r="BW224" i="4"/>
  <c r="BT224" i="4"/>
  <c r="BS224" i="4"/>
  <c r="BP224" i="4"/>
  <c r="BO224" i="4"/>
  <c r="BM224" i="4"/>
  <c r="BL224" i="4"/>
  <c r="BJ224" i="4"/>
  <c r="BI224" i="4"/>
  <c r="BE224" i="4"/>
  <c r="BF224" i="4" s="1"/>
  <c r="BG224" i="4" s="1"/>
  <c r="BB224" i="4"/>
  <c r="AZ224" i="4"/>
  <c r="AX224" i="4"/>
  <c r="AV224" i="4"/>
  <c r="AT224" i="4"/>
  <c r="AR224" i="4"/>
  <c r="AN224" i="4"/>
  <c r="AK224" i="4"/>
  <c r="AI224" i="4"/>
  <c r="AH224" i="4"/>
  <c r="S224" i="4"/>
  <c r="BY223" i="4"/>
  <c r="BW223" i="4"/>
  <c r="BT223" i="4"/>
  <c r="BS223" i="4"/>
  <c r="BP223" i="4"/>
  <c r="BO223" i="4"/>
  <c r="BM223" i="4"/>
  <c r="BL223" i="4"/>
  <c r="BJ223" i="4"/>
  <c r="BI223" i="4"/>
  <c r="BF223" i="4"/>
  <c r="BG223" i="4" s="1"/>
  <c r="BE223" i="4"/>
  <c r="BB223" i="4"/>
  <c r="AZ223" i="4"/>
  <c r="AX223" i="4"/>
  <c r="AV223" i="4"/>
  <c r="AT223" i="4"/>
  <c r="AR223" i="4"/>
  <c r="AN223" i="4"/>
  <c r="AK223" i="4"/>
  <c r="AH223" i="4"/>
  <c r="AI223" i="4" s="1"/>
  <c r="S223" i="4"/>
  <c r="BX222" i="4"/>
  <c r="BY222" i="4" s="1"/>
  <c r="BW222" i="4"/>
  <c r="BT222" i="4"/>
  <c r="BS222" i="4"/>
  <c r="BP222" i="4"/>
  <c r="BO222" i="4"/>
  <c r="BM222" i="4"/>
  <c r="BL222" i="4"/>
  <c r="BJ222" i="4"/>
  <c r="BI222" i="4"/>
  <c r="BG222" i="4"/>
  <c r="BF222" i="4"/>
  <c r="BE222" i="4"/>
  <c r="BB222" i="4"/>
  <c r="AZ222" i="4"/>
  <c r="AX222" i="4"/>
  <c r="AV222" i="4"/>
  <c r="AT222" i="4"/>
  <c r="AR222" i="4"/>
  <c r="AN222" i="4"/>
  <c r="AK222" i="4"/>
  <c r="AI222" i="4"/>
  <c r="AH222" i="4"/>
  <c r="S222" i="4"/>
  <c r="BY221" i="4"/>
  <c r="BX221" i="4"/>
  <c r="BW221" i="4"/>
  <c r="BT221" i="4"/>
  <c r="BS221" i="4"/>
  <c r="BP221" i="4"/>
  <c r="BO221" i="4"/>
  <c r="BM221" i="4"/>
  <c r="BL221" i="4"/>
  <c r="BJ221" i="4"/>
  <c r="BI221" i="4"/>
  <c r="BE221" i="4"/>
  <c r="BF221" i="4" s="1"/>
  <c r="BG221" i="4" s="1"/>
  <c r="BB221" i="4"/>
  <c r="AZ221" i="4"/>
  <c r="AX221" i="4"/>
  <c r="AV221" i="4"/>
  <c r="AT221" i="4"/>
  <c r="AR221" i="4"/>
  <c r="AN221" i="4"/>
  <c r="AK221" i="4"/>
  <c r="AI221" i="4"/>
  <c r="AH221" i="4"/>
  <c r="S221" i="4"/>
  <c r="BY218" i="4"/>
  <c r="BW218" i="4"/>
  <c r="BT218" i="4"/>
  <c r="BS218" i="4"/>
  <c r="BP218" i="4"/>
  <c r="BO218" i="4"/>
  <c r="BM218" i="4"/>
  <c r="BL218" i="4"/>
  <c r="BJ218" i="4"/>
  <c r="BI218" i="4"/>
  <c r="BF218" i="4"/>
  <c r="BG218" i="4" s="1"/>
  <c r="BE218" i="4"/>
  <c r="BB218" i="4"/>
  <c r="AZ218" i="4"/>
  <c r="AX218" i="4"/>
  <c r="AV218" i="4"/>
  <c r="AT218" i="4"/>
  <c r="AR218" i="4"/>
  <c r="AN218" i="4"/>
  <c r="AK218" i="4"/>
  <c r="AI218" i="4"/>
  <c r="AH218" i="4"/>
  <c r="AE218" i="4"/>
  <c r="AD218" i="4"/>
  <c r="AC218" i="4"/>
  <c r="AB218" i="4"/>
  <c r="BY217" i="4"/>
  <c r="BW217" i="4"/>
  <c r="BT217" i="4"/>
  <c r="BS217" i="4"/>
  <c r="BP217" i="4"/>
  <c r="BO217" i="4"/>
  <c r="BM217" i="4"/>
  <c r="BL217" i="4"/>
  <c r="BJ217" i="4"/>
  <c r="BI217" i="4"/>
  <c r="BG217" i="4"/>
  <c r="BF217" i="4"/>
  <c r="BE217" i="4"/>
  <c r="BB217" i="4"/>
  <c r="AZ217" i="4"/>
  <c r="AX217" i="4"/>
  <c r="AV217" i="4"/>
  <c r="AT217" i="4"/>
  <c r="AR217" i="4"/>
  <c r="AN217" i="4"/>
  <c r="AK217" i="4"/>
  <c r="AI217" i="4"/>
  <c r="AH217" i="4"/>
  <c r="AB217" i="4"/>
  <c r="AC217" i="4" s="1"/>
  <c r="AE217" i="4" s="1"/>
  <c r="BY216" i="4"/>
  <c r="BW216" i="4"/>
  <c r="BT216" i="4"/>
  <c r="BS216" i="4"/>
  <c r="BP216" i="4"/>
  <c r="BO216" i="4"/>
  <c r="BM216" i="4"/>
  <c r="BL216" i="4"/>
  <c r="BJ216" i="4"/>
  <c r="BI216" i="4"/>
  <c r="BF216" i="4"/>
  <c r="BG216" i="4" s="1"/>
  <c r="BE216" i="4"/>
  <c r="BB216" i="4"/>
  <c r="AZ216" i="4"/>
  <c r="AX216" i="4"/>
  <c r="AV216" i="4"/>
  <c r="AT216" i="4"/>
  <c r="AR216" i="4"/>
  <c r="AN216" i="4"/>
  <c r="AK216" i="4"/>
  <c r="AI216" i="4"/>
  <c r="AH216" i="4"/>
  <c r="AD216" i="4"/>
  <c r="AC216" i="4"/>
  <c r="AE216" i="4" s="1"/>
  <c r="AB216" i="4"/>
  <c r="BY215" i="4"/>
  <c r="BW215" i="4"/>
  <c r="BT215" i="4"/>
  <c r="BS215" i="4"/>
  <c r="BP215" i="4"/>
  <c r="BO215" i="4"/>
  <c r="BM215" i="4"/>
  <c r="BL215" i="4"/>
  <c r="BJ215" i="4"/>
  <c r="BI215" i="4"/>
  <c r="BE215" i="4"/>
  <c r="BF215" i="4" s="1"/>
  <c r="BG215" i="4" s="1"/>
  <c r="BB215" i="4"/>
  <c r="AZ215" i="4"/>
  <c r="AX215" i="4"/>
  <c r="AV215" i="4"/>
  <c r="AT215" i="4"/>
  <c r="AR215" i="4"/>
  <c r="AN215" i="4"/>
  <c r="AK215" i="4"/>
  <c r="AI215" i="4"/>
  <c r="AH215" i="4"/>
  <c r="S215" i="4"/>
  <c r="BY214" i="4"/>
  <c r="BW214" i="4"/>
  <c r="BT214" i="4"/>
  <c r="BS214" i="4"/>
  <c r="BP214" i="4"/>
  <c r="BO214" i="4"/>
  <c r="BM214" i="4"/>
  <c r="BL214" i="4"/>
  <c r="BJ214" i="4"/>
  <c r="BI214" i="4"/>
  <c r="BF214" i="4"/>
  <c r="BG214" i="4" s="1"/>
  <c r="BE214" i="4"/>
  <c r="BB214" i="4"/>
  <c r="AZ214" i="4"/>
  <c r="AX214" i="4"/>
  <c r="AV214" i="4"/>
  <c r="AT214" i="4"/>
  <c r="AR214" i="4"/>
  <c r="AN214" i="4"/>
  <c r="AK214" i="4"/>
  <c r="AI214" i="4"/>
  <c r="AH214" i="4"/>
  <c r="S214" i="4"/>
  <c r="BY213" i="4"/>
  <c r="BW213" i="4"/>
  <c r="BT213" i="4"/>
  <c r="BS213" i="4"/>
  <c r="BP213" i="4"/>
  <c r="BO213" i="4"/>
  <c r="BM213" i="4"/>
  <c r="BL213" i="4"/>
  <c r="BJ213" i="4"/>
  <c r="BI213" i="4"/>
  <c r="BG213" i="4"/>
  <c r="BF213" i="4"/>
  <c r="BE213" i="4"/>
  <c r="BB213" i="4"/>
  <c r="AZ213" i="4"/>
  <c r="AX213" i="4"/>
  <c r="AV213" i="4"/>
  <c r="AT213" i="4"/>
  <c r="AR213" i="4"/>
  <c r="AN213" i="4"/>
  <c r="AK213" i="4"/>
  <c r="AH213" i="4"/>
  <c r="AI213" i="4" s="1"/>
  <c r="S213" i="4"/>
  <c r="BY210" i="4"/>
  <c r="BW210" i="4"/>
  <c r="BT210" i="4"/>
  <c r="BS210" i="4"/>
  <c r="BP210" i="4"/>
  <c r="BO210" i="4"/>
  <c r="BM210" i="4"/>
  <c r="BL210" i="4"/>
  <c r="BJ210" i="4"/>
  <c r="AA210" i="4" s="1"/>
  <c r="BI210" i="4"/>
  <c r="BF210" i="4"/>
  <c r="BG210" i="4" s="1"/>
  <c r="BE210" i="4"/>
  <c r="BB210" i="4"/>
  <c r="AZ210" i="4"/>
  <c r="AX210" i="4"/>
  <c r="AV210" i="4"/>
  <c r="AT210" i="4"/>
  <c r="AR210" i="4"/>
  <c r="AN210" i="4"/>
  <c r="AK210" i="4"/>
  <c r="AH210" i="4"/>
  <c r="AI210" i="4" s="1"/>
  <c r="AE210" i="4"/>
  <c r="AD210" i="4"/>
  <c r="AC210" i="4"/>
  <c r="AB210" i="4"/>
  <c r="BY209" i="4"/>
  <c r="BW209" i="4"/>
  <c r="BT209" i="4"/>
  <c r="BS209" i="4"/>
  <c r="BP209" i="4"/>
  <c r="BO209" i="4"/>
  <c r="BM209" i="4"/>
  <c r="BL209" i="4"/>
  <c r="BJ209" i="4"/>
  <c r="BI209" i="4"/>
  <c r="BF209" i="4"/>
  <c r="BG209" i="4" s="1"/>
  <c r="BE209" i="4"/>
  <c r="BB209" i="4"/>
  <c r="AZ209" i="4"/>
  <c r="AX209" i="4"/>
  <c r="AV209" i="4"/>
  <c r="AT209" i="4"/>
  <c r="AR209" i="4"/>
  <c r="AN209" i="4"/>
  <c r="AA209" i="4" s="1"/>
  <c r="AK209" i="4"/>
  <c r="AI209" i="4"/>
  <c r="AH209" i="4"/>
  <c r="AE209" i="4"/>
  <c r="AD209" i="4"/>
  <c r="AB209" i="4"/>
  <c r="AC209" i="4" s="1"/>
  <c r="BY208" i="4"/>
  <c r="BW208" i="4"/>
  <c r="BT208" i="4"/>
  <c r="BS208" i="4"/>
  <c r="BP208" i="4"/>
  <c r="BO208" i="4"/>
  <c r="BM208" i="4"/>
  <c r="BL208" i="4"/>
  <c r="BJ208" i="4"/>
  <c r="BI208" i="4"/>
  <c r="BF208" i="4"/>
  <c r="BG208" i="4" s="1"/>
  <c r="BE208" i="4"/>
  <c r="BB208" i="4"/>
  <c r="AZ208" i="4"/>
  <c r="AX208" i="4"/>
  <c r="AV208" i="4"/>
  <c r="AT208" i="4"/>
  <c r="AR208" i="4"/>
  <c r="AN208" i="4"/>
  <c r="AK208" i="4"/>
  <c r="AH208" i="4"/>
  <c r="AI208" i="4" s="1"/>
  <c r="AE208" i="4"/>
  <c r="AD208" i="4"/>
  <c r="AC208" i="4"/>
  <c r="AB208" i="4"/>
  <c r="AA208" i="4"/>
  <c r="BY207" i="4"/>
  <c r="BW207" i="4"/>
  <c r="BT207" i="4"/>
  <c r="BS207" i="4"/>
  <c r="BP207" i="4"/>
  <c r="BO207" i="4"/>
  <c r="BM207" i="4"/>
  <c r="BL207" i="4"/>
  <c r="BJ207" i="4"/>
  <c r="BI207" i="4"/>
  <c r="BF207" i="4"/>
  <c r="BG207" i="4" s="1"/>
  <c r="BE207" i="4"/>
  <c r="BB207" i="4"/>
  <c r="AZ207" i="4"/>
  <c r="AX207" i="4"/>
  <c r="AV207" i="4"/>
  <c r="AT207" i="4"/>
  <c r="AR207" i="4"/>
  <c r="AN207" i="4"/>
  <c r="AK207" i="4"/>
  <c r="AI207" i="4"/>
  <c r="AH207" i="4"/>
  <c r="S207" i="4"/>
  <c r="BY206" i="4"/>
  <c r="BX206" i="4"/>
  <c r="BW206" i="4"/>
  <c r="BT206" i="4"/>
  <c r="BS206" i="4"/>
  <c r="BP206" i="4"/>
  <c r="BO206" i="4"/>
  <c r="BM206" i="4"/>
  <c r="BL206" i="4"/>
  <c r="BJ206" i="4"/>
  <c r="BI206" i="4"/>
  <c r="BE206" i="4"/>
  <c r="BF206" i="4" s="1"/>
  <c r="BG206" i="4" s="1"/>
  <c r="BB206" i="4"/>
  <c r="AZ206" i="4"/>
  <c r="AX206" i="4"/>
  <c r="AV206" i="4"/>
  <c r="AT206" i="4"/>
  <c r="AR206" i="4"/>
  <c r="AN206" i="4"/>
  <c r="AK206" i="4"/>
  <c r="AH206" i="4"/>
  <c r="AI206" i="4" s="1"/>
  <c r="S206" i="4"/>
  <c r="BY205" i="4"/>
  <c r="BW205" i="4"/>
  <c r="BT205" i="4"/>
  <c r="BS205" i="4"/>
  <c r="BP205" i="4"/>
  <c r="BO205" i="4"/>
  <c r="BM205" i="4"/>
  <c r="BL205" i="4"/>
  <c r="BJ205" i="4"/>
  <c r="BI205" i="4"/>
  <c r="BE205" i="4"/>
  <c r="BF205" i="4" s="1"/>
  <c r="BG205" i="4" s="1"/>
  <c r="BB205" i="4"/>
  <c r="AZ205" i="4"/>
  <c r="AX205" i="4"/>
  <c r="AV205" i="4"/>
  <c r="AT205" i="4"/>
  <c r="AR205" i="4"/>
  <c r="AN205" i="4"/>
  <c r="AK205" i="4"/>
  <c r="AI205" i="4"/>
  <c r="AH205" i="4"/>
  <c r="S205" i="4"/>
  <c r="BY204" i="4"/>
  <c r="BW204" i="4"/>
  <c r="BT204" i="4"/>
  <c r="BS204" i="4"/>
  <c r="BP204" i="4"/>
  <c r="BO204" i="4"/>
  <c r="BM204" i="4"/>
  <c r="BL204" i="4"/>
  <c r="BJ204" i="4"/>
  <c r="BI204" i="4"/>
  <c r="BF204" i="4"/>
  <c r="BG204" i="4" s="1"/>
  <c r="BE204" i="4"/>
  <c r="BB204" i="4"/>
  <c r="AZ204" i="4"/>
  <c r="AX204" i="4"/>
  <c r="AV204" i="4"/>
  <c r="AT204" i="4"/>
  <c r="AR204" i="4"/>
  <c r="AN204" i="4"/>
  <c r="AK204" i="4"/>
  <c r="AI204" i="4"/>
  <c r="AH204" i="4"/>
  <c r="S204" i="4"/>
  <c r="BY201" i="4"/>
  <c r="BW201" i="4"/>
  <c r="BT201" i="4"/>
  <c r="BS201" i="4"/>
  <c r="BP201" i="4"/>
  <c r="BO201" i="4"/>
  <c r="BM201" i="4"/>
  <c r="BL201" i="4"/>
  <c r="BJ201" i="4"/>
  <c r="BI201" i="4"/>
  <c r="BF201" i="4"/>
  <c r="BG201" i="4" s="1"/>
  <c r="BE201" i="4"/>
  <c r="BB201" i="4"/>
  <c r="AZ201" i="4"/>
  <c r="AX201" i="4"/>
  <c r="AV201" i="4"/>
  <c r="AT201" i="4"/>
  <c r="AR201" i="4"/>
  <c r="AN201" i="4"/>
  <c r="AK201" i="4"/>
  <c r="AI201" i="4"/>
  <c r="AH201" i="4"/>
  <c r="AE201" i="4"/>
  <c r="AD201" i="4"/>
  <c r="AC201" i="4"/>
  <c r="AB201" i="4"/>
  <c r="BY200" i="4"/>
  <c r="BW200" i="4"/>
  <c r="BT200" i="4"/>
  <c r="BS200" i="4"/>
  <c r="BP200" i="4"/>
  <c r="BO200" i="4"/>
  <c r="BM200" i="4"/>
  <c r="BL200" i="4"/>
  <c r="BJ200" i="4"/>
  <c r="BI200" i="4"/>
  <c r="BG200" i="4"/>
  <c r="BF200" i="4"/>
  <c r="BE200" i="4"/>
  <c r="BB200" i="4"/>
  <c r="AZ200" i="4"/>
  <c r="AX200" i="4"/>
  <c r="AV200" i="4"/>
  <c r="AT200" i="4"/>
  <c r="AR200" i="4"/>
  <c r="AN200" i="4"/>
  <c r="AK200" i="4"/>
  <c r="AI200" i="4"/>
  <c r="AH200" i="4"/>
  <c r="AD200" i="4"/>
  <c r="AC200" i="4"/>
  <c r="AE200" i="4" s="1"/>
  <c r="AB200" i="4"/>
  <c r="BY199" i="4"/>
  <c r="BW199" i="4"/>
  <c r="BT199" i="4"/>
  <c r="BS199" i="4"/>
  <c r="BP199" i="4"/>
  <c r="BO199" i="4"/>
  <c r="BM199" i="4"/>
  <c r="BL199" i="4"/>
  <c r="BJ199" i="4"/>
  <c r="BI199" i="4"/>
  <c r="BE199" i="4"/>
  <c r="BF199" i="4" s="1"/>
  <c r="BG199" i="4" s="1"/>
  <c r="BB199" i="4"/>
  <c r="AZ199" i="4"/>
  <c r="AX199" i="4"/>
  <c r="AV199" i="4"/>
  <c r="AT199" i="4"/>
  <c r="AR199" i="4"/>
  <c r="AN199" i="4"/>
  <c r="AK199" i="4"/>
  <c r="AH199" i="4"/>
  <c r="AI199" i="4" s="1"/>
  <c r="S199" i="4"/>
  <c r="BY195" i="4"/>
  <c r="BW195" i="4"/>
  <c r="BT195" i="4"/>
  <c r="BS195" i="4"/>
  <c r="BP195" i="4"/>
  <c r="BO195" i="4"/>
  <c r="BM195" i="4"/>
  <c r="BL195" i="4"/>
  <c r="BJ195" i="4"/>
  <c r="BI195" i="4"/>
  <c r="BG195" i="4"/>
  <c r="BF195" i="4"/>
  <c r="BE195" i="4"/>
  <c r="BB195" i="4"/>
  <c r="AZ195" i="4"/>
  <c r="AX195" i="4"/>
  <c r="AV195" i="4"/>
  <c r="AT195" i="4"/>
  <c r="AR195" i="4"/>
  <c r="AN195" i="4"/>
  <c r="AK195" i="4"/>
  <c r="AI195" i="4"/>
  <c r="AH195" i="4"/>
  <c r="AE195" i="4"/>
  <c r="AD195" i="4"/>
  <c r="AC195" i="4"/>
  <c r="AB195" i="4"/>
  <c r="BY194" i="4"/>
  <c r="BW194" i="4"/>
  <c r="BT194" i="4"/>
  <c r="BS194" i="4"/>
  <c r="BP194" i="4"/>
  <c r="BO194" i="4"/>
  <c r="BM194" i="4"/>
  <c r="BL194" i="4"/>
  <c r="BJ194" i="4"/>
  <c r="BI194" i="4"/>
  <c r="BG194" i="4"/>
  <c r="BF194" i="4"/>
  <c r="BE194" i="4"/>
  <c r="BB194" i="4"/>
  <c r="AZ194" i="4"/>
  <c r="AX194" i="4"/>
  <c r="AV194" i="4"/>
  <c r="AT194" i="4"/>
  <c r="AR194" i="4"/>
  <c r="AN194" i="4"/>
  <c r="AK194" i="4"/>
  <c r="AI194" i="4"/>
  <c r="AH194" i="4"/>
  <c r="AB194" i="4"/>
  <c r="BX193" i="4"/>
  <c r="BY193" i="4" s="1"/>
  <c r="BW193" i="4"/>
  <c r="BT193" i="4"/>
  <c r="BS193" i="4"/>
  <c r="BP193" i="4"/>
  <c r="BO193" i="4"/>
  <c r="BM193" i="4"/>
  <c r="BL193" i="4"/>
  <c r="BJ193" i="4"/>
  <c r="BI193" i="4"/>
  <c r="BE193" i="4"/>
  <c r="BF193" i="4" s="1"/>
  <c r="BG193" i="4" s="1"/>
  <c r="BB193" i="4"/>
  <c r="AZ193" i="4"/>
  <c r="AX193" i="4"/>
  <c r="AV193" i="4"/>
  <c r="AT193" i="4"/>
  <c r="AR193" i="4"/>
  <c r="AN193" i="4"/>
  <c r="AK193" i="4"/>
  <c r="AI193" i="4"/>
  <c r="AH193" i="4"/>
  <c r="S193" i="4"/>
  <c r="BY192" i="4"/>
  <c r="BW192" i="4"/>
  <c r="BT192" i="4"/>
  <c r="BS192" i="4"/>
  <c r="BP192" i="4"/>
  <c r="BO192" i="4"/>
  <c r="BM192" i="4"/>
  <c r="BL192" i="4"/>
  <c r="BJ192" i="4"/>
  <c r="BI192" i="4"/>
  <c r="BF192" i="4"/>
  <c r="BG192" i="4" s="1"/>
  <c r="BE192" i="4"/>
  <c r="BB192" i="4"/>
  <c r="AZ192" i="4"/>
  <c r="AX192" i="4"/>
  <c r="AV192" i="4"/>
  <c r="AT192" i="4"/>
  <c r="AR192" i="4"/>
  <c r="AN192" i="4"/>
  <c r="AK192" i="4"/>
  <c r="AH192" i="4"/>
  <c r="AI192" i="4" s="1"/>
  <c r="S192" i="4"/>
  <c r="BY191" i="4"/>
  <c r="BW191" i="4"/>
  <c r="BT191" i="4"/>
  <c r="BS191" i="4"/>
  <c r="BP191" i="4"/>
  <c r="BO191" i="4"/>
  <c r="BM191" i="4"/>
  <c r="BL191" i="4"/>
  <c r="BJ191" i="4"/>
  <c r="BI191" i="4"/>
  <c r="BE191" i="4"/>
  <c r="BF191" i="4" s="1"/>
  <c r="BG191" i="4" s="1"/>
  <c r="BB191" i="4"/>
  <c r="AZ191" i="4"/>
  <c r="AX191" i="4"/>
  <c r="AV191" i="4"/>
  <c r="AT191" i="4"/>
  <c r="AR191" i="4"/>
  <c r="AN191" i="4"/>
  <c r="AK191" i="4"/>
  <c r="AH191" i="4"/>
  <c r="AI191" i="4" s="1"/>
  <c r="S191" i="4"/>
  <c r="BY190" i="4"/>
  <c r="BW190" i="4"/>
  <c r="BT190" i="4"/>
  <c r="BS190" i="4"/>
  <c r="BP190" i="4"/>
  <c r="BO190" i="4"/>
  <c r="BM190" i="4"/>
  <c r="BL190" i="4"/>
  <c r="BJ190" i="4"/>
  <c r="BI190" i="4"/>
  <c r="BE190" i="4"/>
  <c r="BF190" i="4" s="1"/>
  <c r="BG190" i="4" s="1"/>
  <c r="BB190" i="4"/>
  <c r="AZ190" i="4"/>
  <c r="AX190" i="4"/>
  <c r="AV190" i="4"/>
  <c r="AT190" i="4"/>
  <c r="AR190" i="4"/>
  <c r="AN190" i="4"/>
  <c r="AK190" i="4"/>
  <c r="AH190" i="4"/>
  <c r="AI190" i="4" s="1"/>
  <c r="S190" i="4"/>
  <c r="BY186" i="4"/>
  <c r="BW186" i="4"/>
  <c r="BT186" i="4"/>
  <c r="BS186" i="4"/>
  <c r="BP186" i="4"/>
  <c r="BO186" i="4"/>
  <c r="BM186" i="4"/>
  <c r="BL186" i="4"/>
  <c r="BJ186" i="4"/>
  <c r="BI186" i="4"/>
  <c r="BG186" i="4"/>
  <c r="BF186" i="4"/>
  <c r="BE186" i="4"/>
  <c r="BB186" i="4"/>
  <c r="AZ186" i="4"/>
  <c r="AX186" i="4"/>
  <c r="AV186" i="4"/>
  <c r="AT186" i="4"/>
  <c r="AR186" i="4"/>
  <c r="AA186" i="4" s="1"/>
  <c r="AN186" i="4"/>
  <c r="AK186" i="4"/>
  <c r="AH186" i="4"/>
  <c r="AI186" i="4" s="1"/>
  <c r="AE186" i="4"/>
  <c r="AD186" i="4"/>
  <c r="AB186" i="4"/>
  <c r="AC186" i="4" s="1"/>
  <c r="BY185" i="4"/>
  <c r="BW185" i="4"/>
  <c r="BT185" i="4"/>
  <c r="BS185" i="4"/>
  <c r="BP185" i="4"/>
  <c r="BO185" i="4"/>
  <c r="BM185" i="4"/>
  <c r="BL185" i="4"/>
  <c r="BJ185" i="4"/>
  <c r="BI185" i="4"/>
  <c r="BF185" i="4"/>
  <c r="BG185" i="4" s="1"/>
  <c r="BE185" i="4"/>
  <c r="BB185" i="4"/>
  <c r="AZ185" i="4"/>
  <c r="AX185" i="4"/>
  <c r="AV185" i="4"/>
  <c r="AT185" i="4"/>
  <c r="AR185" i="4"/>
  <c r="AN185" i="4"/>
  <c r="AK185" i="4"/>
  <c r="AH185" i="4"/>
  <c r="AI185" i="4" s="1"/>
  <c r="AB185" i="4"/>
  <c r="BY184" i="4"/>
  <c r="BW184" i="4"/>
  <c r="BT184" i="4"/>
  <c r="BS184" i="4"/>
  <c r="BP184" i="4"/>
  <c r="BO184" i="4"/>
  <c r="BM184" i="4"/>
  <c r="BL184" i="4"/>
  <c r="BJ184" i="4"/>
  <c r="BI184" i="4"/>
  <c r="BG184" i="4"/>
  <c r="BF184" i="4"/>
  <c r="BE184" i="4"/>
  <c r="BB184" i="4"/>
  <c r="AZ184" i="4"/>
  <c r="AX184" i="4"/>
  <c r="AV184" i="4"/>
  <c r="AT184" i="4"/>
  <c r="AR184" i="4"/>
  <c r="AA184" i="4" s="1"/>
  <c r="AN184" i="4"/>
  <c r="AK184" i="4"/>
  <c r="AH184" i="4"/>
  <c r="AI184" i="4" s="1"/>
  <c r="AE184" i="4"/>
  <c r="AB184" i="4"/>
  <c r="AC184" i="4" s="1"/>
  <c r="BY183" i="4"/>
  <c r="BW183" i="4"/>
  <c r="BT183" i="4"/>
  <c r="BS183" i="4"/>
  <c r="BP183" i="4"/>
  <c r="BO183" i="4"/>
  <c r="BM183" i="4"/>
  <c r="BL183" i="4"/>
  <c r="BJ183" i="4"/>
  <c r="BI183" i="4"/>
  <c r="BG183" i="4"/>
  <c r="BF183" i="4"/>
  <c r="BE183" i="4"/>
  <c r="BB183" i="4"/>
  <c r="AZ183" i="4"/>
  <c r="AX183" i="4"/>
  <c r="AV183" i="4"/>
  <c r="AT183" i="4"/>
  <c r="AR183" i="4"/>
  <c r="AN183" i="4"/>
  <c r="AK183" i="4"/>
  <c r="AH183" i="4"/>
  <c r="AI183" i="4" s="1"/>
  <c r="AB183" i="4"/>
  <c r="BY182" i="4"/>
  <c r="BW182" i="4"/>
  <c r="BT182" i="4"/>
  <c r="BS182" i="4"/>
  <c r="BP182" i="4"/>
  <c r="BO182" i="4"/>
  <c r="BM182" i="4"/>
  <c r="BL182" i="4"/>
  <c r="BJ182" i="4"/>
  <c r="BI182" i="4"/>
  <c r="BG182" i="4"/>
  <c r="BF182" i="4"/>
  <c r="BE182" i="4"/>
  <c r="BB182" i="4"/>
  <c r="AZ182" i="4"/>
  <c r="AX182" i="4"/>
  <c r="AV182" i="4"/>
  <c r="AT182" i="4"/>
  <c r="AR182" i="4"/>
  <c r="AN182" i="4"/>
  <c r="AK182" i="4"/>
  <c r="AH182" i="4"/>
  <c r="AI182" i="4" s="1"/>
  <c r="AB182" i="4"/>
  <c r="BY181" i="4"/>
  <c r="BW181" i="4"/>
  <c r="BT181" i="4"/>
  <c r="BS181" i="4"/>
  <c r="BP181" i="4"/>
  <c r="BO181" i="4"/>
  <c r="BM181" i="4"/>
  <c r="BL181" i="4"/>
  <c r="BJ181" i="4"/>
  <c r="BI181" i="4"/>
  <c r="BF181" i="4"/>
  <c r="BG181" i="4" s="1"/>
  <c r="BE181" i="4"/>
  <c r="BB181" i="4"/>
  <c r="AZ181" i="4"/>
  <c r="AX181" i="4"/>
  <c r="AV181" i="4"/>
  <c r="AT181" i="4"/>
  <c r="AR181" i="4"/>
  <c r="AN181" i="4"/>
  <c r="AK181" i="4"/>
  <c r="AH181" i="4"/>
  <c r="AI181" i="4" s="1"/>
  <c r="S181" i="4"/>
  <c r="BY180" i="4"/>
  <c r="BW180" i="4"/>
  <c r="BT180" i="4"/>
  <c r="BS180" i="4"/>
  <c r="BP180" i="4"/>
  <c r="BO180" i="4"/>
  <c r="BM180" i="4"/>
  <c r="BL180" i="4"/>
  <c r="BJ180" i="4"/>
  <c r="BI180" i="4"/>
  <c r="BE180" i="4"/>
  <c r="BF180" i="4" s="1"/>
  <c r="BG180" i="4" s="1"/>
  <c r="BB180" i="4"/>
  <c r="AZ180" i="4"/>
  <c r="AX180" i="4"/>
  <c r="AV180" i="4"/>
  <c r="AT180" i="4"/>
  <c r="AR180" i="4"/>
  <c r="AN180" i="4"/>
  <c r="AK180" i="4"/>
  <c r="AI180" i="4"/>
  <c r="AH180" i="4"/>
  <c r="S180" i="4"/>
  <c r="BY179" i="4"/>
  <c r="BW179" i="4"/>
  <c r="BT179" i="4"/>
  <c r="BS179" i="4"/>
  <c r="BP179" i="4"/>
  <c r="BO179" i="4"/>
  <c r="BM179" i="4"/>
  <c r="BL179" i="4"/>
  <c r="BJ179" i="4"/>
  <c r="BI179" i="4"/>
  <c r="BG179" i="4"/>
  <c r="BE179" i="4"/>
  <c r="BF179" i="4" s="1"/>
  <c r="BB179" i="4"/>
  <c r="AZ179" i="4"/>
  <c r="AX179" i="4"/>
  <c r="AV179" i="4"/>
  <c r="AT179" i="4"/>
  <c r="AR179" i="4"/>
  <c r="AN179" i="4"/>
  <c r="AK179" i="4"/>
  <c r="AI179" i="4"/>
  <c r="AH179" i="4"/>
  <c r="S179" i="4"/>
  <c r="BY176" i="4"/>
  <c r="BW176" i="4"/>
  <c r="BT176" i="4"/>
  <c r="BS176" i="4"/>
  <c r="BP176" i="4"/>
  <c r="BO176" i="4"/>
  <c r="BM176" i="4"/>
  <c r="BL176" i="4"/>
  <c r="BJ176" i="4"/>
  <c r="BI176" i="4"/>
  <c r="BF176" i="4"/>
  <c r="BG176" i="4" s="1"/>
  <c r="BE176" i="4"/>
  <c r="BB176" i="4"/>
  <c r="AZ176" i="4"/>
  <c r="AX176" i="4"/>
  <c r="AV176" i="4"/>
  <c r="AT176" i="4"/>
  <c r="AR176" i="4"/>
  <c r="AN176" i="4"/>
  <c r="AK176" i="4"/>
  <c r="AI176" i="4"/>
  <c r="AH176" i="4"/>
  <c r="AB176" i="4"/>
  <c r="S176" i="4"/>
  <c r="BY175" i="4"/>
  <c r="BW175" i="4"/>
  <c r="BT175" i="4"/>
  <c r="BS175" i="4"/>
  <c r="BP175" i="4"/>
  <c r="BO175" i="4"/>
  <c r="BM175" i="4"/>
  <c r="BL175" i="4"/>
  <c r="BJ175" i="4"/>
  <c r="BI175" i="4"/>
  <c r="BF175" i="4"/>
  <c r="BG175" i="4" s="1"/>
  <c r="BE175" i="4"/>
  <c r="BB175" i="4"/>
  <c r="AZ175" i="4"/>
  <c r="AX175" i="4"/>
  <c r="AV175" i="4"/>
  <c r="AT175" i="4"/>
  <c r="AR175" i="4"/>
  <c r="AN175" i="4"/>
  <c r="AK175" i="4"/>
  <c r="AH175" i="4"/>
  <c r="AI175" i="4" s="1"/>
  <c r="AD175" i="4"/>
  <c r="AC175" i="4"/>
  <c r="AE175" i="4" s="1"/>
  <c r="AB175" i="4"/>
  <c r="S175" i="4"/>
  <c r="BY174" i="4"/>
  <c r="BW174" i="4"/>
  <c r="BT174" i="4"/>
  <c r="BS174" i="4"/>
  <c r="BP174" i="4"/>
  <c r="BO174" i="4"/>
  <c r="BM174" i="4"/>
  <c r="BL174" i="4"/>
  <c r="BJ174" i="4"/>
  <c r="BI174" i="4"/>
  <c r="BF174" i="4"/>
  <c r="BG174" i="4" s="1"/>
  <c r="BE174" i="4"/>
  <c r="BB174" i="4"/>
  <c r="AZ174" i="4"/>
  <c r="AX174" i="4"/>
  <c r="AV174" i="4"/>
  <c r="AT174" i="4"/>
  <c r="AR174" i="4"/>
  <c r="AN174" i="4"/>
  <c r="AK174" i="4"/>
  <c r="AH174" i="4"/>
  <c r="AI174" i="4" s="1"/>
  <c r="AD174" i="4"/>
  <c r="AC174" i="4"/>
  <c r="AE174" i="4" s="1"/>
  <c r="AB174" i="4"/>
  <c r="AA174" i="4"/>
  <c r="S174" i="4"/>
  <c r="BY173" i="4"/>
  <c r="BW173" i="4"/>
  <c r="BT173" i="4"/>
  <c r="BS173" i="4"/>
  <c r="BP173" i="4"/>
  <c r="BO173" i="4"/>
  <c r="BM173" i="4"/>
  <c r="BL173" i="4"/>
  <c r="BJ173" i="4"/>
  <c r="BI173" i="4"/>
  <c r="BE173" i="4"/>
  <c r="BF173" i="4" s="1"/>
  <c r="BG173" i="4" s="1"/>
  <c r="BB173" i="4"/>
  <c r="AZ173" i="4"/>
  <c r="AX173" i="4"/>
  <c r="AV173" i="4"/>
  <c r="AT173" i="4"/>
  <c r="AR173" i="4"/>
  <c r="AN173" i="4"/>
  <c r="AK173" i="4"/>
  <c r="AH173" i="4"/>
  <c r="AI173" i="4" s="1"/>
  <c r="S173" i="4"/>
  <c r="BY172" i="4"/>
  <c r="BW172" i="4"/>
  <c r="BT172" i="4"/>
  <c r="BS172" i="4"/>
  <c r="BP172" i="4"/>
  <c r="BO172" i="4"/>
  <c r="BM172" i="4"/>
  <c r="BL172" i="4"/>
  <c r="BJ172" i="4"/>
  <c r="BI172" i="4"/>
  <c r="BE172" i="4"/>
  <c r="BF172" i="4" s="1"/>
  <c r="BG172" i="4" s="1"/>
  <c r="BB172" i="4"/>
  <c r="AZ172" i="4"/>
  <c r="AX172" i="4"/>
  <c r="AV172" i="4"/>
  <c r="AT172" i="4"/>
  <c r="AR172" i="4"/>
  <c r="AN172" i="4"/>
  <c r="AK172" i="4"/>
  <c r="AI172" i="4"/>
  <c r="AH172" i="4"/>
  <c r="S172" i="4"/>
  <c r="BY171" i="4"/>
  <c r="BX171" i="4"/>
  <c r="BW171" i="4"/>
  <c r="BT171" i="4"/>
  <c r="BS171" i="4"/>
  <c r="BP171" i="4"/>
  <c r="BO171" i="4"/>
  <c r="BM171" i="4"/>
  <c r="BL171" i="4"/>
  <c r="BJ171" i="4"/>
  <c r="BI171" i="4"/>
  <c r="BF171" i="4"/>
  <c r="BG171" i="4" s="1"/>
  <c r="BE171" i="4"/>
  <c r="BB171" i="4"/>
  <c r="AZ171" i="4"/>
  <c r="AX171" i="4"/>
  <c r="AV171" i="4"/>
  <c r="AT171" i="4"/>
  <c r="AR171" i="4"/>
  <c r="AN171" i="4"/>
  <c r="AK171" i="4"/>
  <c r="AH171" i="4"/>
  <c r="AI171" i="4" s="1"/>
  <c r="S171" i="4"/>
  <c r="BY170" i="4"/>
  <c r="BW170" i="4"/>
  <c r="BT170" i="4"/>
  <c r="BS170" i="4"/>
  <c r="BP170" i="4"/>
  <c r="BO170" i="4"/>
  <c r="BM170" i="4"/>
  <c r="BL170" i="4"/>
  <c r="BJ170" i="4"/>
  <c r="BI170" i="4"/>
  <c r="BE170" i="4"/>
  <c r="BF170" i="4" s="1"/>
  <c r="BG170" i="4" s="1"/>
  <c r="BB170" i="4"/>
  <c r="AZ170" i="4"/>
  <c r="AX170" i="4"/>
  <c r="AV170" i="4"/>
  <c r="AT170" i="4"/>
  <c r="AR170" i="4"/>
  <c r="AN170" i="4"/>
  <c r="AK170" i="4"/>
  <c r="AH170" i="4"/>
  <c r="AI170" i="4" s="1"/>
  <c r="S170" i="4"/>
  <c r="BX169" i="4"/>
  <c r="BY169" i="4" s="1"/>
  <c r="BW169" i="4"/>
  <c r="BT169" i="4"/>
  <c r="BS169" i="4"/>
  <c r="BP169" i="4"/>
  <c r="BO169" i="4"/>
  <c r="BM169" i="4"/>
  <c r="BL169" i="4"/>
  <c r="BJ169" i="4"/>
  <c r="BI169" i="4"/>
  <c r="BE169" i="4"/>
  <c r="BF169" i="4" s="1"/>
  <c r="BG169" i="4" s="1"/>
  <c r="BB169" i="4"/>
  <c r="AZ169" i="4"/>
  <c r="AX169" i="4"/>
  <c r="AV169" i="4"/>
  <c r="AT169" i="4"/>
  <c r="AR169" i="4"/>
  <c r="AN169" i="4"/>
  <c r="AK169" i="4"/>
  <c r="AI169" i="4"/>
  <c r="AH169" i="4"/>
  <c r="S169" i="4"/>
  <c r="BY168" i="4"/>
  <c r="BX168" i="4"/>
  <c r="BW168" i="4"/>
  <c r="BT168" i="4"/>
  <c r="BS168" i="4"/>
  <c r="BP168" i="4"/>
  <c r="BO168" i="4"/>
  <c r="BM168" i="4"/>
  <c r="BL168" i="4"/>
  <c r="BJ168" i="4"/>
  <c r="BI168" i="4"/>
  <c r="BG168" i="4"/>
  <c r="BF168" i="4"/>
  <c r="BE168" i="4"/>
  <c r="BB168" i="4"/>
  <c r="AZ168" i="4"/>
  <c r="AX168" i="4"/>
  <c r="AV168" i="4"/>
  <c r="AT168" i="4"/>
  <c r="AR168" i="4"/>
  <c r="AN168" i="4"/>
  <c r="AK168" i="4"/>
  <c r="AH168" i="4"/>
  <c r="AI168" i="4" s="1"/>
  <c r="S168" i="4"/>
  <c r="BY167" i="4"/>
  <c r="BW167" i="4"/>
  <c r="BT167" i="4"/>
  <c r="BS167" i="4"/>
  <c r="BP167" i="4"/>
  <c r="BO167" i="4"/>
  <c r="BM167" i="4"/>
  <c r="BL167" i="4"/>
  <c r="BJ167" i="4"/>
  <c r="BI167" i="4"/>
  <c r="BG167" i="4"/>
  <c r="BF167" i="4"/>
  <c r="BE167" i="4"/>
  <c r="BB167" i="4"/>
  <c r="AZ167" i="4"/>
  <c r="AX167" i="4"/>
  <c r="AV167" i="4"/>
  <c r="AT167" i="4"/>
  <c r="AR167" i="4"/>
  <c r="AN167" i="4"/>
  <c r="AK167" i="4"/>
  <c r="AI167" i="4"/>
  <c r="AH167" i="4"/>
  <c r="S167" i="4"/>
  <c r="BY163" i="4"/>
  <c r="BW163" i="4"/>
  <c r="BT163" i="4"/>
  <c r="BS163" i="4"/>
  <c r="BP163" i="4"/>
  <c r="BO163" i="4"/>
  <c r="BM163" i="4"/>
  <c r="BL163" i="4"/>
  <c r="BJ163" i="4"/>
  <c r="BI163" i="4"/>
  <c r="BF163" i="4"/>
  <c r="BG163" i="4" s="1"/>
  <c r="BE163" i="4"/>
  <c r="BB163" i="4"/>
  <c r="AZ163" i="4"/>
  <c r="AX163" i="4"/>
  <c r="AV163" i="4"/>
  <c r="AT163" i="4"/>
  <c r="AR163" i="4"/>
  <c r="AN163" i="4"/>
  <c r="AK163" i="4"/>
  <c r="AH163" i="4"/>
  <c r="AI163" i="4" s="1"/>
  <c r="AB163" i="4"/>
  <c r="BY162" i="4"/>
  <c r="BW162" i="4"/>
  <c r="BT162" i="4"/>
  <c r="BS162" i="4"/>
  <c r="BP162" i="4"/>
  <c r="BO162" i="4"/>
  <c r="BM162" i="4"/>
  <c r="BL162" i="4"/>
  <c r="BJ162" i="4"/>
  <c r="BI162" i="4"/>
  <c r="BG162" i="4"/>
  <c r="BF162" i="4"/>
  <c r="BE162" i="4"/>
  <c r="BB162" i="4"/>
  <c r="AZ162" i="4"/>
  <c r="AX162" i="4"/>
  <c r="AV162" i="4"/>
  <c r="AT162" i="4"/>
  <c r="AR162" i="4"/>
  <c r="AN162" i="4"/>
  <c r="AK162" i="4"/>
  <c r="AH162" i="4"/>
  <c r="AI162" i="4" s="1"/>
  <c r="AE162" i="4"/>
  <c r="AB162" i="4"/>
  <c r="AC162" i="4" s="1"/>
  <c r="BY161" i="4"/>
  <c r="BW161" i="4"/>
  <c r="BT161" i="4"/>
  <c r="BS161" i="4"/>
  <c r="BP161" i="4"/>
  <c r="BO161" i="4"/>
  <c r="BM161" i="4"/>
  <c r="BL161" i="4"/>
  <c r="BJ161" i="4"/>
  <c r="BI161" i="4"/>
  <c r="BG161" i="4"/>
  <c r="BE161" i="4"/>
  <c r="BF161" i="4" s="1"/>
  <c r="BB161" i="4"/>
  <c r="AZ161" i="4"/>
  <c r="AX161" i="4"/>
  <c r="AV161" i="4"/>
  <c r="AT161" i="4"/>
  <c r="AR161" i="4"/>
  <c r="AN161" i="4"/>
  <c r="AK161" i="4"/>
  <c r="AH161" i="4"/>
  <c r="AI161" i="4" s="1"/>
  <c r="S161" i="4"/>
  <c r="BY160" i="4"/>
  <c r="BW160" i="4"/>
  <c r="BT160" i="4"/>
  <c r="BS160" i="4"/>
  <c r="BP160" i="4"/>
  <c r="BO160" i="4"/>
  <c r="BM160" i="4"/>
  <c r="BL160" i="4"/>
  <c r="BJ160" i="4"/>
  <c r="BI160" i="4"/>
  <c r="BE160" i="4"/>
  <c r="BF160" i="4" s="1"/>
  <c r="BG160" i="4" s="1"/>
  <c r="BB160" i="4"/>
  <c r="AZ160" i="4"/>
  <c r="AX160" i="4"/>
  <c r="AV160" i="4"/>
  <c r="AT160" i="4"/>
  <c r="AR160" i="4"/>
  <c r="AN160" i="4"/>
  <c r="AK160" i="4"/>
  <c r="AI160" i="4"/>
  <c r="AH160" i="4"/>
  <c r="S160" i="4"/>
  <c r="BY159" i="4"/>
  <c r="BW159" i="4"/>
  <c r="BT159" i="4"/>
  <c r="BS159" i="4"/>
  <c r="BP159" i="4"/>
  <c r="BO159" i="4"/>
  <c r="BM159" i="4"/>
  <c r="BL159" i="4"/>
  <c r="BJ159" i="4"/>
  <c r="BI159" i="4"/>
  <c r="BE159" i="4"/>
  <c r="BF159" i="4" s="1"/>
  <c r="BG159" i="4" s="1"/>
  <c r="BB159" i="4"/>
  <c r="AZ159" i="4"/>
  <c r="AX159" i="4"/>
  <c r="AV159" i="4"/>
  <c r="AT159" i="4"/>
  <c r="AR159" i="4"/>
  <c r="AN159" i="4"/>
  <c r="AK159" i="4"/>
  <c r="AI159" i="4"/>
  <c r="AH159" i="4"/>
  <c r="S159" i="4"/>
  <c r="BY156" i="4"/>
  <c r="BW156" i="4"/>
  <c r="BT156" i="4"/>
  <c r="BS156" i="4"/>
  <c r="BP156" i="4"/>
  <c r="BO156" i="4"/>
  <c r="BM156" i="4"/>
  <c r="BL156" i="4"/>
  <c r="BJ156" i="4"/>
  <c r="BI156" i="4"/>
  <c r="BG156" i="4"/>
  <c r="BF156" i="4"/>
  <c r="BE156" i="4"/>
  <c r="BB156" i="4"/>
  <c r="AA156" i="4" s="1"/>
  <c r="AZ156" i="4"/>
  <c r="AX156" i="4"/>
  <c r="AV156" i="4"/>
  <c r="AT156" i="4"/>
  <c r="AR156" i="4"/>
  <c r="AN156" i="4"/>
  <c r="AK156" i="4"/>
  <c r="AI156" i="4"/>
  <c r="AH156" i="4"/>
  <c r="AC156" i="4"/>
  <c r="AE156" i="4" s="1"/>
  <c r="AB156" i="4"/>
  <c r="AD156" i="4" s="1"/>
  <c r="BY155" i="4"/>
  <c r="BW155" i="4"/>
  <c r="BT155" i="4"/>
  <c r="BS155" i="4"/>
  <c r="BP155" i="4"/>
  <c r="BO155" i="4"/>
  <c r="BM155" i="4"/>
  <c r="BL155" i="4"/>
  <c r="BJ155" i="4"/>
  <c r="BI155" i="4"/>
  <c r="BG155" i="4"/>
  <c r="BF155" i="4"/>
  <c r="BE155" i="4"/>
  <c r="BB155" i="4"/>
  <c r="AZ155" i="4"/>
  <c r="AX155" i="4"/>
  <c r="AV155" i="4"/>
  <c r="AT155" i="4"/>
  <c r="AR155" i="4"/>
  <c r="AN155" i="4"/>
  <c r="AK155" i="4"/>
  <c r="AI155" i="4"/>
  <c r="AH155" i="4"/>
  <c r="AE155" i="4"/>
  <c r="AC155" i="4"/>
  <c r="AB155" i="4"/>
  <c r="AD155" i="4" s="1"/>
  <c r="BY154" i="4"/>
  <c r="BW154" i="4"/>
  <c r="BT154" i="4"/>
  <c r="BS154" i="4"/>
  <c r="BP154" i="4"/>
  <c r="BO154" i="4"/>
  <c r="BM154" i="4"/>
  <c r="BL154" i="4"/>
  <c r="BJ154" i="4"/>
  <c r="BI154" i="4"/>
  <c r="BG154" i="4"/>
  <c r="BF154" i="4"/>
  <c r="BE154" i="4"/>
  <c r="BB154" i="4"/>
  <c r="AZ154" i="4"/>
  <c r="AX154" i="4"/>
  <c r="AV154" i="4"/>
  <c r="AT154" i="4"/>
  <c r="AR154" i="4"/>
  <c r="AN154" i="4"/>
  <c r="AK154" i="4"/>
  <c r="AI154" i="4"/>
  <c r="AH154" i="4"/>
  <c r="AB154" i="4"/>
  <c r="AD154" i="4" s="1"/>
  <c r="BY153" i="4"/>
  <c r="BW153" i="4"/>
  <c r="BT153" i="4"/>
  <c r="BS153" i="4"/>
  <c r="BP153" i="4"/>
  <c r="BO153" i="4"/>
  <c r="BM153" i="4"/>
  <c r="BL153" i="4"/>
  <c r="BJ153" i="4"/>
  <c r="BI153" i="4"/>
  <c r="BG153" i="4"/>
  <c r="BF153" i="4"/>
  <c r="BE153" i="4"/>
  <c r="BB153" i="4"/>
  <c r="AZ153" i="4"/>
  <c r="AX153" i="4"/>
  <c r="AV153" i="4"/>
  <c r="AT153" i="4"/>
  <c r="AR153" i="4"/>
  <c r="AN153" i="4"/>
  <c r="AK153" i="4"/>
  <c r="AH153" i="4"/>
  <c r="AI153" i="4" s="1"/>
  <c r="AE153" i="4"/>
  <c r="AC153" i="4"/>
  <c r="AB153" i="4"/>
  <c r="AD153" i="4" s="1"/>
  <c r="BY152" i="4"/>
  <c r="BW152" i="4"/>
  <c r="BT152" i="4"/>
  <c r="BS152" i="4"/>
  <c r="BP152" i="4"/>
  <c r="BO152" i="4"/>
  <c r="BM152" i="4"/>
  <c r="BL152" i="4"/>
  <c r="BJ152" i="4"/>
  <c r="BI152" i="4"/>
  <c r="BG152" i="4"/>
  <c r="BF152" i="4"/>
  <c r="BE152" i="4"/>
  <c r="BB152" i="4"/>
  <c r="AZ152" i="4"/>
  <c r="AX152" i="4"/>
  <c r="AV152" i="4"/>
  <c r="AT152" i="4"/>
  <c r="AR152" i="4"/>
  <c r="AN152" i="4"/>
  <c r="AK152" i="4"/>
  <c r="AI152" i="4"/>
  <c r="AH152" i="4"/>
  <c r="AC152" i="4"/>
  <c r="AB152" i="4"/>
  <c r="AD152" i="4" s="1"/>
  <c r="BY151" i="4"/>
  <c r="BW151" i="4"/>
  <c r="BT151" i="4"/>
  <c r="BS151" i="4"/>
  <c r="BP151" i="4"/>
  <c r="BO151" i="4"/>
  <c r="BM151" i="4"/>
  <c r="BL151" i="4"/>
  <c r="BJ151" i="4"/>
  <c r="BI151" i="4"/>
  <c r="BE151" i="4"/>
  <c r="BF151" i="4" s="1"/>
  <c r="BG151" i="4" s="1"/>
  <c r="BB151" i="4"/>
  <c r="AZ151" i="4"/>
  <c r="AX151" i="4"/>
  <c r="AV151" i="4"/>
  <c r="AT151" i="4"/>
  <c r="AR151" i="4"/>
  <c r="AN151" i="4"/>
  <c r="AK151" i="4"/>
  <c r="AI151" i="4"/>
  <c r="AH151" i="4"/>
  <c r="S151" i="4"/>
  <c r="BY150" i="4"/>
  <c r="BX150" i="4"/>
  <c r="BW150" i="4"/>
  <c r="BT150" i="4"/>
  <c r="BS150" i="4"/>
  <c r="BP150" i="4"/>
  <c r="BO150" i="4"/>
  <c r="BM150" i="4"/>
  <c r="BL150" i="4"/>
  <c r="BJ150" i="4"/>
  <c r="BI150" i="4"/>
  <c r="BF150" i="4"/>
  <c r="BG150" i="4" s="1"/>
  <c r="BE150" i="4"/>
  <c r="BB150" i="4"/>
  <c r="AZ150" i="4"/>
  <c r="AX150" i="4"/>
  <c r="AV150" i="4"/>
  <c r="AT150" i="4"/>
  <c r="AR150" i="4"/>
  <c r="AN150" i="4"/>
  <c r="AK150" i="4"/>
  <c r="AH150" i="4"/>
  <c r="AI150" i="4" s="1"/>
  <c r="S150" i="4"/>
  <c r="BX149" i="4"/>
  <c r="BY149" i="4" s="1"/>
  <c r="BW149" i="4"/>
  <c r="BT149" i="4"/>
  <c r="BS149" i="4"/>
  <c r="BP149" i="4"/>
  <c r="BO149" i="4"/>
  <c r="BM149" i="4"/>
  <c r="BL149" i="4"/>
  <c r="BJ149" i="4"/>
  <c r="BI149" i="4"/>
  <c r="BG149" i="4"/>
  <c r="BF149" i="4"/>
  <c r="BE149" i="4"/>
  <c r="BB149" i="4"/>
  <c r="AZ149" i="4"/>
  <c r="AX149" i="4"/>
  <c r="AV149" i="4"/>
  <c r="AT149" i="4"/>
  <c r="AR149" i="4"/>
  <c r="AN149" i="4"/>
  <c r="AK149" i="4"/>
  <c r="AI149" i="4"/>
  <c r="AH149" i="4"/>
  <c r="S149" i="4"/>
  <c r="BY148" i="4"/>
  <c r="BW148" i="4"/>
  <c r="BT148" i="4"/>
  <c r="BS148" i="4"/>
  <c r="BP148" i="4"/>
  <c r="BO148" i="4"/>
  <c r="BM148" i="4"/>
  <c r="BL148" i="4"/>
  <c r="BJ148" i="4"/>
  <c r="BI148" i="4"/>
  <c r="BE148" i="4"/>
  <c r="BF148" i="4" s="1"/>
  <c r="BG148" i="4" s="1"/>
  <c r="BB148" i="4"/>
  <c r="AZ148" i="4"/>
  <c r="AX148" i="4"/>
  <c r="AV148" i="4"/>
  <c r="AT148" i="4"/>
  <c r="AR148" i="4"/>
  <c r="AN148" i="4"/>
  <c r="AK148" i="4"/>
  <c r="AH148" i="4"/>
  <c r="AI148" i="4" s="1"/>
  <c r="S148" i="4"/>
  <c r="BY147" i="4"/>
  <c r="BW147" i="4"/>
  <c r="BT147" i="4"/>
  <c r="BS147" i="4"/>
  <c r="BP147" i="4"/>
  <c r="BO147" i="4"/>
  <c r="BM147" i="4"/>
  <c r="BL147" i="4"/>
  <c r="BJ147" i="4"/>
  <c r="BI147" i="4"/>
  <c r="BF147" i="4"/>
  <c r="BG147" i="4" s="1"/>
  <c r="BE147" i="4"/>
  <c r="BB147" i="4"/>
  <c r="AZ147" i="4"/>
  <c r="AX147" i="4"/>
  <c r="AV147" i="4"/>
  <c r="AT147" i="4"/>
  <c r="AR147" i="4"/>
  <c r="AN147" i="4"/>
  <c r="AK147" i="4"/>
  <c r="AH147" i="4"/>
  <c r="AI147" i="4" s="1"/>
  <c r="S147" i="4"/>
  <c r="BY146" i="4"/>
  <c r="BW146" i="4"/>
  <c r="BT146" i="4"/>
  <c r="BS146" i="4"/>
  <c r="BP146" i="4"/>
  <c r="BO146" i="4"/>
  <c r="BM146" i="4"/>
  <c r="BL146" i="4"/>
  <c r="BJ146" i="4"/>
  <c r="BI146" i="4"/>
  <c r="BE146" i="4"/>
  <c r="BF146" i="4" s="1"/>
  <c r="BG146" i="4" s="1"/>
  <c r="BB146" i="4"/>
  <c r="AZ146" i="4"/>
  <c r="AX146" i="4"/>
  <c r="AV146" i="4"/>
  <c r="AT146" i="4"/>
  <c r="AR146" i="4"/>
  <c r="AN146" i="4"/>
  <c r="AK146" i="4"/>
  <c r="AH146" i="4"/>
  <c r="AI146" i="4" s="1"/>
  <c r="S146" i="4"/>
  <c r="BY145" i="4"/>
  <c r="BW145" i="4"/>
  <c r="BT145" i="4"/>
  <c r="BS145" i="4"/>
  <c r="BP145" i="4"/>
  <c r="BO145" i="4"/>
  <c r="BM145" i="4"/>
  <c r="BL145" i="4"/>
  <c r="BJ145" i="4"/>
  <c r="BI145" i="4"/>
  <c r="BE145" i="4"/>
  <c r="BF145" i="4" s="1"/>
  <c r="BG145" i="4" s="1"/>
  <c r="BB145" i="4"/>
  <c r="AZ145" i="4"/>
  <c r="AX145" i="4"/>
  <c r="AV145" i="4"/>
  <c r="AT145" i="4"/>
  <c r="AR145" i="4"/>
  <c r="AN145" i="4"/>
  <c r="AK145" i="4"/>
  <c r="AI145" i="4"/>
  <c r="AH145" i="4"/>
  <c r="S145" i="4"/>
  <c r="BY144" i="4"/>
  <c r="BW144" i="4"/>
  <c r="BT144" i="4"/>
  <c r="BS144" i="4"/>
  <c r="BP144" i="4"/>
  <c r="BO144" i="4"/>
  <c r="BM144" i="4"/>
  <c r="BL144" i="4"/>
  <c r="BJ144" i="4"/>
  <c r="BI144" i="4"/>
  <c r="BG144" i="4"/>
  <c r="BF144" i="4"/>
  <c r="BE144" i="4"/>
  <c r="BB144" i="4"/>
  <c r="AZ144" i="4"/>
  <c r="AX144" i="4"/>
  <c r="AV144" i="4"/>
  <c r="AT144" i="4"/>
  <c r="AR144" i="4"/>
  <c r="AN144" i="4"/>
  <c r="AK144" i="4"/>
  <c r="AH144" i="4"/>
  <c r="AI144" i="4" s="1"/>
  <c r="S144" i="4"/>
  <c r="BY143" i="4"/>
  <c r="BW143" i="4"/>
  <c r="BT143" i="4"/>
  <c r="BS143" i="4"/>
  <c r="BP143" i="4"/>
  <c r="BO143" i="4"/>
  <c r="BM143" i="4"/>
  <c r="BL143" i="4"/>
  <c r="BJ143" i="4"/>
  <c r="BI143" i="4"/>
  <c r="BG143" i="4"/>
  <c r="BF143" i="4"/>
  <c r="BE143" i="4"/>
  <c r="BB143" i="4"/>
  <c r="AZ143" i="4"/>
  <c r="AX143" i="4"/>
  <c r="AV143" i="4"/>
  <c r="AT143" i="4"/>
  <c r="AR143" i="4"/>
  <c r="AN143" i="4"/>
  <c r="AK143" i="4"/>
  <c r="AI143" i="4"/>
  <c r="AH143" i="4"/>
  <c r="S143" i="4"/>
  <c r="BY142" i="4"/>
  <c r="BW142" i="4"/>
  <c r="BT142" i="4"/>
  <c r="BS142" i="4"/>
  <c r="BP142" i="4"/>
  <c r="BO142" i="4"/>
  <c r="BM142" i="4"/>
  <c r="BL142" i="4"/>
  <c r="BJ142" i="4"/>
  <c r="BI142" i="4"/>
  <c r="BE142" i="4"/>
  <c r="BF142" i="4" s="1"/>
  <c r="BG142" i="4" s="1"/>
  <c r="BB142" i="4"/>
  <c r="AZ142" i="4"/>
  <c r="AX142" i="4"/>
  <c r="AV142" i="4"/>
  <c r="AT142" i="4"/>
  <c r="AR142" i="4"/>
  <c r="AN142" i="4"/>
  <c r="AK142" i="4"/>
  <c r="AH142" i="4"/>
  <c r="AI142" i="4" s="1"/>
  <c r="S142" i="4"/>
  <c r="BY141" i="4"/>
  <c r="BW141" i="4"/>
  <c r="BT141" i="4"/>
  <c r="BS141" i="4"/>
  <c r="BP141" i="4"/>
  <c r="BO141" i="4"/>
  <c r="BM141" i="4"/>
  <c r="BL141" i="4"/>
  <c r="BJ141" i="4"/>
  <c r="BI141" i="4"/>
  <c r="BF141" i="4"/>
  <c r="BG141" i="4" s="1"/>
  <c r="BE141" i="4"/>
  <c r="BB141" i="4"/>
  <c r="AZ141" i="4"/>
  <c r="AX141" i="4"/>
  <c r="AV141" i="4"/>
  <c r="AT141" i="4"/>
  <c r="AR141" i="4"/>
  <c r="AN141" i="4"/>
  <c r="AK141" i="4"/>
  <c r="AH141" i="4"/>
  <c r="AI141" i="4" s="1"/>
  <c r="BX140" i="4"/>
  <c r="BY140" i="4" s="1"/>
  <c r="BW140" i="4"/>
  <c r="BT140" i="4"/>
  <c r="BS140" i="4"/>
  <c r="BP140" i="4"/>
  <c r="BO140" i="4"/>
  <c r="BM140" i="4"/>
  <c r="BL140" i="4"/>
  <c r="BJ140" i="4"/>
  <c r="BI140" i="4"/>
  <c r="BG140" i="4"/>
  <c r="BF140" i="4"/>
  <c r="BE140" i="4"/>
  <c r="BB140" i="4"/>
  <c r="AZ140" i="4"/>
  <c r="AX140" i="4"/>
  <c r="AV140" i="4"/>
  <c r="AT140" i="4"/>
  <c r="AR140" i="4"/>
  <c r="AO140" i="4"/>
  <c r="AN140" i="4"/>
  <c r="AK140" i="4"/>
  <c r="AI140" i="4"/>
  <c r="AH140" i="4"/>
  <c r="S140" i="4"/>
  <c r="BY139" i="4"/>
  <c r="BW139" i="4"/>
  <c r="BT139" i="4"/>
  <c r="BS139" i="4"/>
  <c r="BP139" i="4"/>
  <c r="BO139" i="4"/>
  <c r="BM139" i="4"/>
  <c r="BL139" i="4"/>
  <c r="BJ139" i="4"/>
  <c r="BI139" i="4"/>
  <c r="BG139" i="4"/>
  <c r="BF139" i="4"/>
  <c r="BE139" i="4"/>
  <c r="BB139" i="4"/>
  <c r="AZ139" i="4"/>
  <c r="AX139" i="4"/>
  <c r="AV139" i="4"/>
  <c r="AT139" i="4"/>
  <c r="AR139" i="4"/>
  <c r="AO139" i="4"/>
  <c r="AN139" i="4"/>
  <c r="AK139" i="4"/>
  <c r="AI139" i="4"/>
  <c r="AH139" i="4"/>
  <c r="S139" i="4"/>
  <c r="BY138" i="4"/>
  <c r="BW138" i="4"/>
  <c r="BT138" i="4"/>
  <c r="BS138" i="4"/>
  <c r="BP138" i="4"/>
  <c r="BO138" i="4"/>
  <c r="BM138" i="4"/>
  <c r="BL138" i="4"/>
  <c r="BJ138" i="4"/>
  <c r="BI138" i="4"/>
  <c r="BF138" i="4"/>
  <c r="BG138" i="4" s="1"/>
  <c r="BE138" i="4"/>
  <c r="BB138" i="4"/>
  <c r="AZ138" i="4"/>
  <c r="AX138" i="4"/>
  <c r="AV138" i="4"/>
  <c r="AT138" i="4"/>
  <c r="AR138" i="4"/>
  <c r="AN138" i="4"/>
  <c r="AK138" i="4"/>
  <c r="AI138" i="4"/>
  <c r="AH138" i="4"/>
  <c r="S138" i="4"/>
  <c r="BY137" i="4"/>
  <c r="BX137" i="4"/>
  <c r="BW137" i="4"/>
  <c r="BT137" i="4"/>
  <c r="BS137" i="4"/>
  <c r="BP137" i="4"/>
  <c r="BO137" i="4"/>
  <c r="BM137" i="4"/>
  <c r="BL137" i="4"/>
  <c r="BJ137" i="4"/>
  <c r="BI137" i="4"/>
  <c r="BE137" i="4"/>
  <c r="BF137" i="4" s="1"/>
  <c r="BG137" i="4" s="1"/>
  <c r="BB137" i="4"/>
  <c r="AZ137" i="4"/>
  <c r="AX137" i="4"/>
  <c r="AV137" i="4"/>
  <c r="AT137" i="4"/>
  <c r="AR137" i="4"/>
  <c r="AN137" i="4"/>
  <c r="AK137" i="4"/>
  <c r="AI137" i="4"/>
  <c r="S137" i="4"/>
  <c r="BY136" i="4"/>
  <c r="BW136" i="4"/>
  <c r="BT136" i="4"/>
  <c r="BS136" i="4"/>
  <c r="BP136" i="4"/>
  <c r="BO136" i="4"/>
  <c r="BM136" i="4"/>
  <c r="BL136" i="4"/>
  <c r="BJ136" i="4"/>
  <c r="BI136" i="4"/>
  <c r="BF136" i="4"/>
  <c r="BG136" i="4" s="1"/>
  <c r="BE136" i="4"/>
  <c r="BB136" i="4"/>
  <c r="AZ136" i="4"/>
  <c r="AX136" i="4"/>
  <c r="AV136" i="4"/>
  <c r="AT136" i="4"/>
  <c r="AR136" i="4"/>
  <c r="AN136" i="4"/>
  <c r="AK136" i="4"/>
  <c r="AH136" i="4"/>
  <c r="AI136" i="4" s="1"/>
  <c r="S136" i="4"/>
  <c r="BY135" i="4"/>
  <c r="BW135" i="4"/>
  <c r="BT135" i="4"/>
  <c r="BS135" i="4"/>
  <c r="BP135" i="4"/>
  <c r="BO135" i="4"/>
  <c r="BM135" i="4"/>
  <c r="BL135" i="4"/>
  <c r="BJ135" i="4"/>
  <c r="BI135" i="4"/>
  <c r="BG135" i="4"/>
  <c r="BF135" i="4"/>
  <c r="BE135" i="4"/>
  <c r="BB135" i="4"/>
  <c r="AZ135" i="4"/>
  <c r="AX135" i="4"/>
  <c r="AV135" i="4"/>
  <c r="AT135" i="4"/>
  <c r="AR135" i="4"/>
  <c r="AN135" i="4"/>
  <c r="AK135" i="4"/>
  <c r="AH135" i="4"/>
  <c r="AI135" i="4" s="1"/>
  <c r="S135" i="4"/>
  <c r="BY134" i="4"/>
  <c r="BW134" i="4"/>
  <c r="BT134" i="4"/>
  <c r="BS134" i="4"/>
  <c r="BP134" i="4"/>
  <c r="BO134" i="4"/>
  <c r="BM134" i="4"/>
  <c r="BL134" i="4"/>
  <c r="BJ134" i="4"/>
  <c r="BI134" i="4"/>
  <c r="BE134" i="4"/>
  <c r="BF134" i="4" s="1"/>
  <c r="BG134" i="4" s="1"/>
  <c r="BB134" i="4"/>
  <c r="AZ134" i="4"/>
  <c r="AX134" i="4"/>
  <c r="AV134" i="4"/>
  <c r="AT134" i="4"/>
  <c r="AR134" i="4"/>
  <c r="AN134" i="4"/>
  <c r="AK134" i="4"/>
  <c r="AH134" i="4"/>
  <c r="AI134" i="4" s="1"/>
  <c r="S134" i="4"/>
  <c r="BY133" i="4"/>
  <c r="BW133" i="4"/>
  <c r="BT133" i="4"/>
  <c r="BS133" i="4"/>
  <c r="BP133" i="4"/>
  <c r="BO133" i="4"/>
  <c r="BM133" i="4"/>
  <c r="BL133" i="4"/>
  <c r="BJ133" i="4"/>
  <c r="BI133" i="4"/>
  <c r="BG133" i="4"/>
  <c r="BE133" i="4"/>
  <c r="BF133" i="4" s="1"/>
  <c r="BB133" i="4"/>
  <c r="AZ133" i="4"/>
  <c r="AX133" i="4"/>
  <c r="AV133" i="4"/>
  <c r="AT133" i="4"/>
  <c r="AR133" i="4"/>
  <c r="AN133" i="4"/>
  <c r="AK133" i="4"/>
  <c r="AI133" i="4"/>
  <c r="AH133" i="4"/>
  <c r="S133" i="4"/>
  <c r="BY132" i="4"/>
  <c r="BW132" i="4"/>
  <c r="BT132" i="4"/>
  <c r="BS132" i="4"/>
  <c r="BP132" i="4"/>
  <c r="BO132" i="4"/>
  <c r="BM132" i="4"/>
  <c r="BL132" i="4"/>
  <c r="BJ132" i="4"/>
  <c r="BI132" i="4"/>
  <c r="BE132" i="4"/>
  <c r="BF132" i="4" s="1"/>
  <c r="BG132" i="4" s="1"/>
  <c r="BB132" i="4"/>
  <c r="AZ132" i="4"/>
  <c r="AX132" i="4"/>
  <c r="AV132" i="4"/>
  <c r="AT132" i="4"/>
  <c r="AR132" i="4"/>
  <c r="AN132" i="4"/>
  <c r="AK132" i="4"/>
  <c r="AH132" i="4"/>
  <c r="AI132" i="4" s="1"/>
  <c r="BY131" i="4"/>
  <c r="BW131" i="4"/>
  <c r="BT131" i="4"/>
  <c r="BS131" i="4"/>
  <c r="BP131" i="4"/>
  <c r="BO131" i="4"/>
  <c r="BM131" i="4"/>
  <c r="BL131" i="4"/>
  <c r="BJ131" i="4"/>
  <c r="BI131" i="4"/>
  <c r="BE131" i="4"/>
  <c r="BF131" i="4" s="1"/>
  <c r="BG131" i="4" s="1"/>
  <c r="BB131" i="4"/>
  <c r="AZ131" i="4"/>
  <c r="AX131" i="4"/>
  <c r="AV131" i="4"/>
  <c r="AT131" i="4"/>
  <c r="AR131" i="4"/>
  <c r="AN131" i="4"/>
  <c r="AK131" i="4"/>
  <c r="AI131" i="4"/>
  <c r="AH131" i="4"/>
  <c r="S131" i="4"/>
  <c r="BY130" i="4"/>
  <c r="BW130" i="4"/>
  <c r="BT130" i="4"/>
  <c r="BS130" i="4"/>
  <c r="BP130" i="4"/>
  <c r="BO130" i="4"/>
  <c r="BM130" i="4"/>
  <c r="BL130" i="4"/>
  <c r="BJ130" i="4"/>
  <c r="BI130" i="4"/>
  <c r="BF130" i="4"/>
  <c r="BG130" i="4" s="1"/>
  <c r="BE130" i="4"/>
  <c r="BB130" i="4"/>
  <c r="AZ130" i="4"/>
  <c r="AX130" i="4"/>
  <c r="AV130" i="4"/>
  <c r="AT130" i="4"/>
  <c r="AR130" i="4"/>
  <c r="AN130" i="4"/>
  <c r="AK130" i="4"/>
  <c r="AH130" i="4"/>
  <c r="AI130" i="4" s="1"/>
  <c r="S130" i="4"/>
  <c r="BY129" i="4"/>
  <c r="BW129" i="4"/>
  <c r="BT129" i="4"/>
  <c r="BS129" i="4"/>
  <c r="BP129" i="4"/>
  <c r="BO129" i="4"/>
  <c r="BM129" i="4"/>
  <c r="BL129" i="4"/>
  <c r="BJ129" i="4"/>
  <c r="BI129" i="4"/>
  <c r="BF129" i="4"/>
  <c r="BG129" i="4" s="1"/>
  <c r="BE129" i="4"/>
  <c r="BB129" i="4"/>
  <c r="AZ129" i="4"/>
  <c r="AX129" i="4"/>
  <c r="AV129" i="4"/>
  <c r="AT129" i="4"/>
  <c r="AR129" i="4"/>
  <c r="AN129" i="4"/>
  <c r="AK129" i="4"/>
  <c r="AH129" i="4"/>
  <c r="AI129" i="4" s="1"/>
  <c r="S129" i="4"/>
  <c r="BY128" i="4"/>
  <c r="BW128" i="4"/>
  <c r="BT128" i="4"/>
  <c r="BS128" i="4"/>
  <c r="BP128" i="4"/>
  <c r="BO128" i="4"/>
  <c r="BM128" i="4"/>
  <c r="BL128" i="4"/>
  <c r="BJ128" i="4"/>
  <c r="BI128" i="4"/>
  <c r="BE128" i="4"/>
  <c r="BF128" i="4" s="1"/>
  <c r="BG128" i="4" s="1"/>
  <c r="BB128" i="4"/>
  <c r="AZ128" i="4"/>
  <c r="AX128" i="4"/>
  <c r="AV128" i="4"/>
  <c r="AT128" i="4"/>
  <c r="AR128" i="4"/>
  <c r="AO128" i="4"/>
  <c r="AN128" i="4"/>
  <c r="AK128" i="4"/>
  <c r="AH128" i="4"/>
  <c r="AI128" i="4" s="1"/>
  <c r="S128" i="4"/>
  <c r="BY127" i="4"/>
  <c r="BW127" i="4"/>
  <c r="BT127" i="4"/>
  <c r="BS127" i="4"/>
  <c r="BP127" i="4"/>
  <c r="BO127" i="4"/>
  <c r="BM127" i="4"/>
  <c r="BL127" i="4"/>
  <c r="BJ127" i="4"/>
  <c r="BI127" i="4"/>
  <c r="BE127" i="4"/>
  <c r="BF127" i="4" s="1"/>
  <c r="BG127" i="4" s="1"/>
  <c r="BB127" i="4"/>
  <c r="AZ127" i="4"/>
  <c r="AX127" i="4"/>
  <c r="AV127" i="4"/>
  <c r="AT127" i="4"/>
  <c r="AR127" i="4"/>
  <c r="AO127" i="4"/>
  <c r="AN127" i="4"/>
  <c r="AK127" i="4"/>
  <c r="AH127" i="4"/>
  <c r="AI127" i="4" s="1"/>
  <c r="S127" i="4"/>
  <c r="BY126" i="4"/>
  <c r="BW126" i="4"/>
  <c r="BT126" i="4"/>
  <c r="BS126" i="4"/>
  <c r="BP126" i="4"/>
  <c r="BO126" i="4"/>
  <c r="BM126" i="4"/>
  <c r="BL126" i="4"/>
  <c r="BJ126" i="4"/>
  <c r="BI126" i="4"/>
  <c r="BE126" i="4"/>
  <c r="BF126" i="4" s="1"/>
  <c r="BG126" i="4" s="1"/>
  <c r="BB126" i="4"/>
  <c r="AZ126" i="4"/>
  <c r="AX126" i="4"/>
  <c r="AV126" i="4"/>
  <c r="AT126" i="4"/>
  <c r="AR126" i="4"/>
  <c r="AN126" i="4"/>
  <c r="AK126" i="4"/>
  <c r="AH126" i="4"/>
  <c r="AI126" i="4" s="1"/>
  <c r="S126" i="4"/>
  <c r="BY125" i="4"/>
  <c r="BW125" i="4"/>
  <c r="BT125" i="4"/>
  <c r="BS125" i="4"/>
  <c r="BP125" i="4"/>
  <c r="BO125" i="4"/>
  <c r="BM125" i="4"/>
  <c r="BL125" i="4"/>
  <c r="BJ125" i="4"/>
  <c r="BI125" i="4"/>
  <c r="BF125" i="4"/>
  <c r="BG125" i="4" s="1"/>
  <c r="BE125" i="4"/>
  <c r="BB125" i="4"/>
  <c r="AZ125" i="4"/>
  <c r="AX125" i="4"/>
  <c r="AV125" i="4"/>
  <c r="AT125" i="4"/>
  <c r="AR125" i="4"/>
  <c r="AN125" i="4"/>
  <c r="AK125" i="4"/>
  <c r="AH125" i="4"/>
  <c r="AI125" i="4" s="1"/>
  <c r="S125" i="4"/>
  <c r="BX124" i="4"/>
  <c r="BY124" i="4" s="1"/>
  <c r="BW124" i="4"/>
  <c r="BT124" i="4"/>
  <c r="BS124" i="4"/>
  <c r="BP124" i="4"/>
  <c r="BO124" i="4"/>
  <c r="BM124" i="4"/>
  <c r="BL124" i="4"/>
  <c r="BJ124" i="4"/>
  <c r="BI124" i="4"/>
  <c r="BE124" i="4"/>
  <c r="BF124" i="4" s="1"/>
  <c r="BG124" i="4" s="1"/>
  <c r="BB124" i="4"/>
  <c r="AZ124" i="4"/>
  <c r="AX124" i="4"/>
  <c r="AV124" i="4"/>
  <c r="AT124" i="4"/>
  <c r="AR124" i="4"/>
  <c r="AN124" i="4"/>
  <c r="AK124" i="4"/>
  <c r="AI124" i="4"/>
  <c r="AH124" i="4"/>
  <c r="S124" i="4"/>
  <c r="BY123" i="4"/>
  <c r="BX123" i="4"/>
  <c r="BW123" i="4"/>
  <c r="BT123" i="4"/>
  <c r="BS123" i="4"/>
  <c r="BP123" i="4"/>
  <c r="BO123" i="4"/>
  <c r="BM123" i="4"/>
  <c r="BL123" i="4"/>
  <c r="BJ123" i="4"/>
  <c r="BI123" i="4"/>
  <c r="BF123" i="4"/>
  <c r="BG123" i="4" s="1"/>
  <c r="BE123" i="4"/>
  <c r="BB123" i="4"/>
  <c r="AZ123" i="4"/>
  <c r="AX123" i="4"/>
  <c r="AV123" i="4"/>
  <c r="AT123" i="4"/>
  <c r="AR123" i="4"/>
  <c r="AN123" i="4"/>
  <c r="AK123" i="4"/>
  <c r="AH123" i="4"/>
  <c r="AI123" i="4" s="1"/>
  <c r="S123" i="4"/>
  <c r="BY120" i="4"/>
  <c r="BW120" i="4"/>
  <c r="BT120" i="4"/>
  <c r="BS120" i="4"/>
  <c r="BP120" i="4"/>
  <c r="BO120" i="4"/>
  <c r="BM120" i="4"/>
  <c r="BL120" i="4"/>
  <c r="BJ120" i="4"/>
  <c r="BI120" i="4"/>
  <c r="BF120" i="4"/>
  <c r="BG120" i="4" s="1"/>
  <c r="BE120" i="4"/>
  <c r="BB120" i="4"/>
  <c r="AZ120" i="4"/>
  <c r="AX120" i="4"/>
  <c r="AV120" i="4"/>
  <c r="AT120" i="4"/>
  <c r="AR120" i="4"/>
  <c r="AN120" i="4"/>
  <c r="AK120" i="4"/>
  <c r="AI120" i="4"/>
  <c r="AH120" i="4"/>
  <c r="AB120" i="4"/>
  <c r="AD120" i="4" s="1"/>
  <c r="BY119" i="4"/>
  <c r="BW119" i="4"/>
  <c r="BT119" i="4"/>
  <c r="BS119" i="4"/>
  <c r="BP119" i="4"/>
  <c r="BO119" i="4"/>
  <c r="BM119" i="4"/>
  <c r="BL119" i="4"/>
  <c r="BJ119" i="4"/>
  <c r="BI119" i="4"/>
  <c r="BG119" i="4"/>
  <c r="BF119" i="4"/>
  <c r="BE119" i="4"/>
  <c r="BB119" i="4"/>
  <c r="AZ119" i="4"/>
  <c r="AX119" i="4"/>
  <c r="AV119" i="4"/>
  <c r="AT119" i="4"/>
  <c r="AR119" i="4"/>
  <c r="AN119" i="4"/>
  <c r="AK119" i="4"/>
  <c r="AH119" i="4"/>
  <c r="AI119" i="4" s="1"/>
  <c r="AD119" i="4"/>
  <c r="AB119" i="4"/>
  <c r="AC119" i="4" s="1"/>
  <c r="AE119" i="4" s="1"/>
  <c r="BY118" i="4"/>
  <c r="BW118" i="4"/>
  <c r="BT118" i="4"/>
  <c r="BS118" i="4"/>
  <c r="BP118" i="4"/>
  <c r="BO118" i="4"/>
  <c r="BM118" i="4"/>
  <c r="BL118" i="4"/>
  <c r="BJ118" i="4"/>
  <c r="BI118" i="4"/>
  <c r="BG118" i="4"/>
  <c r="BF118" i="4"/>
  <c r="BE118" i="4"/>
  <c r="BB118" i="4"/>
  <c r="AZ118" i="4"/>
  <c r="AX118" i="4"/>
  <c r="AV118" i="4"/>
  <c r="AT118" i="4"/>
  <c r="AR118" i="4"/>
  <c r="AN118" i="4"/>
  <c r="AK118" i="4"/>
  <c r="AI118" i="4"/>
  <c r="AH118" i="4"/>
  <c r="AC118" i="4"/>
  <c r="AE118" i="4" s="1"/>
  <c r="AB118" i="4"/>
  <c r="AD118" i="4" s="1"/>
  <c r="BY117" i="4"/>
  <c r="BW117" i="4"/>
  <c r="BT117" i="4"/>
  <c r="BS117" i="4"/>
  <c r="BP117" i="4"/>
  <c r="BO117" i="4"/>
  <c r="BM117" i="4"/>
  <c r="BL117" i="4"/>
  <c r="BJ117" i="4"/>
  <c r="BI117" i="4"/>
  <c r="BE117" i="4"/>
  <c r="BF117" i="4" s="1"/>
  <c r="BG117" i="4" s="1"/>
  <c r="BB117" i="4"/>
  <c r="AZ117" i="4"/>
  <c r="AX117" i="4"/>
  <c r="AV117" i="4"/>
  <c r="AT117" i="4"/>
  <c r="AR117" i="4"/>
  <c r="AN117" i="4"/>
  <c r="AK117" i="4"/>
  <c r="AH117" i="4"/>
  <c r="AI117" i="4" s="1"/>
  <c r="S117" i="4"/>
  <c r="BY116" i="4"/>
  <c r="BW116" i="4"/>
  <c r="BT116" i="4"/>
  <c r="BS116" i="4"/>
  <c r="BP116" i="4"/>
  <c r="BO116" i="4"/>
  <c r="BM116" i="4"/>
  <c r="BL116" i="4"/>
  <c r="BJ116" i="4"/>
  <c r="BI116" i="4"/>
  <c r="BG116" i="4"/>
  <c r="BF116" i="4"/>
  <c r="BE116" i="4"/>
  <c r="BB116" i="4"/>
  <c r="AZ116" i="4"/>
  <c r="AX116" i="4"/>
  <c r="AV116" i="4"/>
  <c r="AT116" i="4"/>
  <c r="AR116" i="4"/>
  <c r="AN116" i="4"/>
  <c r="AK116" i="4"/>
  <c r="AH116" i="4"/>
  <c r="AI116" i="4" s="1"/>
  <c r="S116" i="4"/>
  <c r="BY115" i="4"/>
  <c r="BW115" i="4"/>
  <c r="BT115" i="4"/>
  <c r="BS115" i="4"/>
  <c r="BP115" i="4"/>
  <c r="BO115" i="4"/>
  <c r="BM115" i="4"/>
  <c r="BL115" i="4"/>
  <c r="BJ115" i="4"/>
  <c r="BI115" i="4"/>
  <c r="BG115" i="4"/>
  <c r="BE115" i="4"/>
  <c r="BF115" i="4" s="1"/>
  <c r="BB115" i="4"/>
  <c r="AZ115" i="4"/>
  <c r="AX115" i="4"/>
  <c r="AV115" i="4"/>
  <c r="AT115" i="4"/>
  <c r="AR115" i="4"/>
  <c r="AN115" i="4"/>
  <c r="AK115" i="4"/>
  <c r="AI115" i="4"/>
  <c r="AH115" i="4"/>
  <c r="S115" i="4"/>
  <c r="BX114" i="4"/>
  <c r="BY114" i="4" s="1"/>
  <c r="BW114" i="4"/>
  <c r="BT114" i="4"/>
  <c r="BS114" i="4"/>
  <c r="BP114" i="4"/>
  <c r="BO114" i="4"/>
  <c r="BM114" i="4"/>
  <c r="BL114" i="4"/>
  <c r="BJ114" i="4"/>
  <c r="BI114" i="4"/>
  <c r="BG114" i="4"/>
  <c r="BF114" i="4"/>
  <c r="BE114" i="4"/>
  <c r="BB114" i="4"/>
  <c r="AZ114" i="4"/>
  <c r="AX114" i="4"/>
  <c r="AV114" i="4"/>
  <c r="AT114" i="4"/>
  <c r="AR114" i="4"/>
  <c r="AN114" i="4"/>
  <c r="AK114" i="4"/>
  <c r="AH114" i="4"/>
  <c r="AI114" i="4" s="1"/>
  <c r="S114" i="4"/>
  <c r="CO111" i="4"/>
  <c r="CO110" i="4"/>
  <c r="BY110" i="4"/>
  <c r="BW110" i="4"/>
  <c r="BT110" i="4"/>
  <c r="BS110" i="4"/>
  <c r="BP110" i="4"/>
  <c r="BO110" i="4"/>
  <c r="BM110" i="4"/>
  <c r="BL110" i="4"/>
  <c r="BJ110" i="4"/>
  <c r="BI110" i="4"/>
  <c r="BF110" i="4"/>
  <c r="BG110" i="4" s="1"/>
  <c r="BE110" i="4"/>
  <c r="BB110" i="4"/>
  <c r="AZ110" i="4"/>
  <c r="AX110" i="4"/>
  <c r="AV110" i="4"/>
  <c r="AT110" i="4"/>
  <c r="AR110" i="4"/>
  <c r="AN110" i="4"/>
  <c r="AK110" i="4"/>
  <c r="AH110" i="4"/>
  <c r="AI110" i="4" s="1"/>
  <c r="AD110" i="4"/>
  <c r="AC110" i="4"/>
  <c r="AE110" i="4" s="1"/>
  <c r="AB110" i="4"/>
  <c r="CO109" i="4"/>
  <c r="BY109" i="4"/>
  <c r="BW109" i="4"/>
  <c r="BT109" i="4"/>
  <c r="BS109" i="4"/>
  <c r="BP109" i="4"/>
  <c r="BO109" i="4"/>
  <c r="BM109" i="4"/>
  <c r="BL109" i="4"/>
  <c r="BJ109" i="4"/>
  <c r="BI109" i="4"/>
  <c r="BG109" i="4"/>
  <c r="BF109" i="4"/>
  <c r="BE109" i="4"/>
  <c r="BB109" i="4"/>
  <c r="AZ109" i="4"/>
  <c r="AX109" i="4"/>
  <c r="AV109" i="4"/>
  <c r="AT109" i="4"/>
  <c r="AR109" i="4"/>
  <c r="AN109" i="4"/>
  <c r="AK109" i="4"/>
  <c r="AH109" i="4"/>
  <c r="AI109" i="4" s="1"/>
  <c r="AE109" i="4"/>
  <c r="AD109" i="4"/>
  <c r="AB109" i="4"/>
  <c r="AC109" i="4" s="1"/>
  <c r="CO108" i="4"/>
  <c r="BY108" i="4"/>
  <c r="BW108" i="4"/>
  <c r="BT108" i="4"/>
  <c r="BS108" i="4"/>
  <c r="BP108" i="4"/>
  <c r="BO108" i="4"/>
  <c r="BM108" i="4"/>
  <c r="BL108" i="4"/>
  <c r="BJ108" i="4"/>
  <c r="BI108" i="4"/>
  <c r="BG108" i="4"/>
  <c r="BF108" i="4"/>
  <c r="BE108" i="4"/>
  <c r="BB108" i="4"/>
  <c r="AZ108" i="4"/>
  <c r="AX108" i="4"/>
  <c r="AV108" i="4"/>
  <c r="AT108" i="4"/>
  <c r="AR108" i="4"/>
  <c r="AN108" i="4"/>
  <c r="AK108" i="4"/>
  <c r="AI108" i="4"/>
  <c r="AH108" i="4"/>
  <c r="AD108" i="4"/>
  <c r="AC108" i="4"/>
  <c r="AE108" i="4" s="1"/>
  <c r="AB108" i="4"/>
  <c r="BY107" i="4"/>
  <c r="BW107" i="4"/>
  <c r="BT107" i="4"/>
  <c r="BS107" i="4"/>
  <c r="BP107" i="4"/>
  <c r="BO107" i="4"/>
  <c r="BM107" i="4"/>
  <c r="BL107" i="4"/>
  <c r="BJ107" i="4"/>
  <c r="BI107" i="4"/>
  <c r="BF107" i="4"/>
  <c r="BG107" i="4" s="1"/>
  <c r="BE107" i="4"/>
  <c r="BB107" i="4"/>
  <c r="AZ107" i="4"/>
  <c r="AX107" i="4"/>
  <c r="AW107" i="4"/>
  <c r="AV107" i="4"/>
  <c r="AT107" i="4"/>
  <c r="AR107" i="4"/>
  <c r="AO107" i="4"/>
  <c r="AN107" i="4"/>
  <c r="AK107" i="4"/>
  <c r="AI107" i="4"/>
  <c r="AH107" i="4"/>
  <c r="AE107" i="4"/>
  <c r="AD107" i="4"/>
  <c r="AA107" i="4"/>
  <c r="S107" i="4"/>
  <c r="CO106" i="4"/>
  <c r="BY106" i="4"/>
  <c r="BW106" i="4"/>
  <c r="BT106" i="4"/>
  <c r="BS106" i="4"/>
  <c r="BP106" i="4"/>
  <c r="BO106" i="4"/>
  <c r="BM106" i="4"/>
  <c r="BL106" i="4"/>
  <c r="BJ106" i="4"/>
  <c r="BI106" i="4"/>
  <c r="BF106" i="4"/>
  <c r="BG106" i="4" s="1"/>
  <c r="BE106" i="4"/>
  <c r="BB106" i="4"/>
  <c r="AZ106" i="4"/>
  <c r="AX106" i="4"/>
  <c r="AV106" i="4"/>
  <c r="AT106" i="4"/>
  <c r="AR106" i="4"/>
  <c r="AN106" i="4"/>
  <c r="AK106" i="4"/>
  <c r="AH106" i="4"/>
  <c r="AI106" i="4" s="1"/>
  <c r="S106" i="4"/>
  <c r="CO105" i="4"/>
  <c r="BY105" i="4"/>
  <c r="BW105" i="4"/>
  <c r="BT105" i="4"/>
  <c r="BS105" i="4"/>
  <c r="BP105" i="4"/>
  <c r="BO105" i="4"/>
  <c r="BM105" i="4"/>
  <c r="BL105" i="4"/>
  <c r="BJ105" i="4"/>
  <c r="BI105" i="4"/>
  <c r="BE105" i="4"/>
  <c r="BF105" i="4" s="1"/>
  <c r="BG105" i="4" s="1"/>
  <c r="BB105" i="4"/>
  <c r="AZ105" i="4"/>
  <c r="AX105" i="4"/>
  <c r="AV105" i="4"/>
  <c r="AT105" i="4"/>
  <c r="AR105" i="4"/>
  <c r="AN105" i="4"/>
  <c r="AK105" i="4"/>
  <c r="AH105" i="4"/>
  <c r="AI105" i="4" s="1"/>
  <c r="S105" i="4"/>
  <c r="CO104" i="4"/>
  <c r="BY104" i="4"/>
  <c r="BW104" i="4"/>
  <c r="BT104" i="4"/>
  <c r="BS104" i="4"/>
  <c r="BP104" i="4"/>
  <c r="BO104" i="4"/>
  <c r="BM104" i="4"/>
  <c r="BL104" i="4"/>
  <c r="BJ104" i="4"/>
  <c r="BI104" i="4"/>
  <c r="BF104" i="4"/>
  <c r="BG104" i="4" s="1"/>
  <c r="BE104" i="4"/>
  <c r="BB104" i="4"/>
  <c r="AZ104" i="4"/>
  <c r="AX104" i="4"/>
  <c r="AV104" i="4"/>
  <c r="AT104" i="4"/>
  <c r="AR104" i="4"/>
  <c r="AN104" i="4"/>
  <c r="AK104" i="4"/>
  <c r="AH104" i="4"/>
  <c r="AI104" i="4" s="1"/>
  <c r="S104" i="4"/>
  <c r="CO103" i="4"/>
  <c r="BY103" i="4"/>
  <c r="BW103" i="4"/>
  <c r="BT103" i="4"/>
  <c r="BS103" i="4"/>
  <c r="BP103" i="4"/>
  <c r="BO103" i="4"/>
  <c r="BM103" i="4"/>
  <c r="BL103" i="4"/>
  <c r="BJ103" i="4"/>
  <c r="BI103" i="4"/>
  <c r="BG103" i="4"/>
  <c r="BE103" i="4"/>
  <c r="BF103" i="4" s="1"/>
  <c r="BB103" i="4"/>
  <c r="AZ103" i="4"/>
  <c r="AX103" i="4"/>
  <c r="AV103" i="4"/>
  <c r="AT103" i="4"/>
  <c r="AR103" i="4"/>
  <c r="AN103" i="4"/>
  <c r="AK103" i="4"/>
  <c r="AH103" i="4"/>
  <c r="AI103" i="4" s="1"/>
  <c r="S103" i="4"/>
  <c r="CO102" i="4"/>
  <c r="BY102" i="4"/>
  <c r="BW102" i="4"/>
  <c r="BT102" i="4"/>
  <c r="BS102" i="4"/>
  <c r="BP102" i="4"/>
  <c r="BO102" i="4"/>
  <c r="BM102" i="4"/>
  <c r="BL102" i="4"/>
  <c r="BJ102" i="4"/>
  <c r="BI102" i="4"/>
  <c r="BE102" i="4"/>
  <c r="BF102" i="4" s="1"/>
  <c r="BG102" i="4" s="1"/>
  <c r="BB102" i="4"/>
  <c r="AZ102" i="4"/>
  <c r="AX102" i="4"/>
  <c r="AV102" i="4"/>
  <c r="AT102" i="4"/>
  <c r="AR102" i="4"/>
  <c r="AN102" i="4"/>
  <c r="AK102" i="4"/>
  <c r="AH102" i="4"/>
  <c r="AI102" i="4" s="1"/>
  <c r="S102" i="4"/>
  <c r="CO101" i="4"/>
  <c r="BY101" i="4"/>
  <c r="BW101" i="4"/>
  <c r="BT101" i="4"/>
  <c r="BS101" i="4"/>
  <c r="BP101" i="4"/>
  <c r="BO101" i="4"/>
  <c r="BM101" i="4"/>
  <c r="BL101" i="4"/>
  <c r="BJ101" i="4"/>
  <c r="BI101" i="4"/>
  <c r="BE101" i="4"/>
  <c r="BF101" i="4" s="1"/>
  <c r="BG101" i="4" s="1"/>
  <c r="BB101" i="4"/>
  <c r="AZ101" i="4"/>
  <c r="AX101" i="4"/>
  <c r="AV101" i="4"/>
  <c r="AT101" i="4"/>
  <c r="AR101" i="4"/>
  <c r="AN101" i="4"/>
  <c r="AK101" i="4"/>
  <c r="AI101" i="4"/>
  <c r="AH101" i="4"/>
  <c r="S101" i="4"/>
  <c r="CO100" i="4"/>
  <c r="BL100" i="4"/>
  <c r="CO99" i="4"/>
  <c r="CO98" i="4"/>
  <c r="BY98" i="4"/>
  <c r="BW98" i="4"/>
  <c r="BT98" i="4"/>
  <c r="BS98" i="4"/>
  <c r="BP98" i="4"/>
  <c r="BO98" i="4"/>
  <c r="BM98" i="4"/>
  <c r="BL98" i="4"/>
  <c r="BJ98" i="4"/>
  <c r="BI98" i="4"/>
  <c r="BF98" i="4"/>
  <c r="BG98" i="4" s="1"/>
  <c r="BE98" i="4"/>
  <c r="BB98" i="4"/>
  <c r="AZ98" i="4"/>
  <c r="AX98" i="4"/>
  <c r="AV98" i="4"/>
  <c r="AT98" i="4"/>
  <c r="AR98" i="4"/>
  <c r="AN98" i="4"/>
  <c r="AK98" i="4"/>
  <c r="AH98" i="4"/>
  <c r="AI98" i="4" s="1"/>
  <c r="AD98" i="4"/>
  <c r="AC98" i="4"/>
  <c r="AE98" i="4" s="1"/>
  <c r="AB98" i="4"/>
  <c r="CO97" i="4"/>
  <c r="BY97" i="4"/>
  <c r="BW97" i="4"/>
  <c r="BT97" i="4"/>
  <c r="BS97" i="4"/>
  <c r="BP97" i="4"/>
  <c r="BO97" i="4"/>
  <c r="BM97" i="4"/>
  <c r="BL97" i="4"/>
  <c r="BJ97" i="4"/>
  <c r="BI97" i="4"/>
  <c r="BF97" i="4"/>
  <c r="BG97" i="4" s="1"/>
  <c r="BE97" i="4"/>
  <c r="BB97" i="4"/>
  <c r="AZ97" i="4"/>
  <c r="AX97" i="4"/>
  <c r="AV97" i="4"/>
  <c r="AT97" i="4"/>
  <c r="AR97" i="4"/>
  <c r="AN97" i="4"/>
  <c r="AA97" i="4" s="1"/>
  <c r="AK97" i="4"/>
  <c r="AI97" i="4"/>
  <c r="AH97" i="4"/>
  <c r="AC97" i="4"/>
  <c r="AE97" i="4" s="1"/>
  <c r="AB97" i="4"/>
  <c r="AD97" i="4" s="1"/>
  <c r="CO96" i="4"/>
  <c r="BY96" i="4"/>
  <c r="BW96" i="4"/>
  <c r="BT96" i="4"/>
  <c r="BS96" i="4"/>
  <c r="BP96" i="4"/>
  <c r="BO96" i="4"/>
  <c r="BM96" i="4"/>
  <c r="BL96" i="4"/>
  <c r="BJ96" i="4"/>
  <c r="BI96" i="4"/>
  <c r="BF96" i="4"/>
  <c r="BG96" i="4" s="1"/>
  <c r="BE96" i="4"/>
  <c r="BB96" i="4"/>
  <c r="AZ96" i="4"/>
  <c r="AX96" i="4"/>
  <c r="AV96" i="4"/>
  <c r="AT96" i="4"/>
  <c r="AR96" i="4"/>
  <c r="AN96" i="4"/>
  <c r="AK96" i="4"/>
  <c r="AI96" i="4"/>
  <c r="AH96" i="4"/>
  <c r="AD96" i="4"/>
  <c r="AB96" i="4"/>
  <c r="AC96" i="4" s="1"/>
  <c r="AE96" i="4" s="1"/>
  <c r="CO95" i="4"/>
  <c r="BY95" i="4"/>
  <c r="BW95" i="4"/>
  <c r="BT95" i="4"/>
  <c r="BS95" i="4"/>
  <c r="BP95" i="4"/>
  <c r="BO95" i="4"/>
  <c r="BM95" i="4"/>
  <c r="BL95" i="4"/>
  <c r="BJ95" i="4"/>
  <c r="BI95" i="4"/>
  <c r="BE95" i="4"/>
  <c r="BF95" i="4" s="1"/>
  <c r="BG95" i="4" s="1"/>
  <c r="BB95" i="4"/>
  <c r="AZ95" i="4"/>
  <c r="AX95" i="4"/>
  <c r="AV95" i="4"/>
  <c r="AT95" i="4"/>
  <c r="AR95" i="4"/>
  <c r="AN95" i="4"/>
  <c r="AK95" i="4"/>
  <c r="AH95" i="4"/>
  <c r="AI95" i="4" s="1"/>
  <c r="CO94" i="4"/>
  <c r="CG94" i="4"/>
  <c r="CF94" i="4"/>
  <c r="CE94" i="4"/>
  <c r="CA94" i="4"/>
  <c r="BY94" i="4"/>
  <c r="BX94" i="4"/>
  <c r="BV94" i="4"/>
  <c r="BW94" i="4" s="1"/>
  <c r="BT94" i="4"/>
  <c r="BS94" i="4"/>
  <c r="BR94" i="4"/>
  <c r="BP94" i="4"/>
  <c r="BO94" i="4"/>
  <c r="BN94" i="4"/>
  <c r="BK94" i="4"/>
  <c r="BM94" i="4" s="1"/>
  <c r="BH94" i="4"/>
  <c r="BI94" i="4" s="1"/>
  <c r="BD94" i="4"/>
  <c r="BA94" i="4"/>
  <c r="BB94" i="4" s="1"/>
  <c r="AY94" i="4"/>
  <c r="AZ94" i="4" s="1"/>
  <c r="AX94" i="4"/>
  <c r="AV94" i="4"/>
  <c r="AT94" i="4"/>
  <c r="AR94" i="4"/>
  <c r="AQ94" i="4"/>
  <c r="AN94" i="4"/>
  <c r="AM94" i="4"/>
  <c r="AK94" i="4"/>
  <c r="AJ94" i="4"/>
  <c r="AH94" i="4"/>
  <c r="AI94" i="4" s="1"/>
  <c r="X94" i="4"/>
  <c r="BE94" i="4" s="1"/>
  <c r="V94" i="4"/>
  <c r="CO93" i="4"/>
  <c r="BX93" i="4"/>
  <c r="BY93" i="4" s="1"/>
  <c r="BW93" i="4"/>
  <c r="BT93" i="4"/>
  <c r="BS93" i="4"/>
  <c r="BP93" i="4"/>
  <c r="BO93" i="4"/>
  <c r="BM93" i="4"/>
  <c r="BL93" i="4"/>
  <c r="BJ93" i="4"/>
  <c r="BI93" i="4"/>
  <c r="BG93" i="4"/>
  <c r="BF93" i="4"/>
  <c r="BE93" i="4"/>
  <c r="BB93" i="4"/>
  <c r="AZ93" i="4"/>
  <c r="AX93" i="4"/>
  <c r="AV93" i="4"/>
  <c r="AT93" i="4"/>
  <c r="AR93" i="4"/>
  <c r="AN93" i="4"/>
  <c r="AK93" i="4"/>
  <c r="AH93" i="4"/>
  <c r="AI93" i="4" s="1"/>
  <c r="CO92" i="4"/>
  <c r="BY92" i="4"/>
  <c r="BW92" i="4"/>
  <c r="BT92" i="4"/>
  <c r="BS92" i="4"/>
  <c r="BP92" i="4"/>
  <c r="BO92" i="4"/>
  <c r="BM92" i="4"/>
  <c r="BL92" i="4"/>
  <c r="BJ92" i="4"/>
  <c r="BI92" i="4"/>
  <c r="BE92" i="4"/>
  <c r="BF92" i="4" s="1"/>
  <c r="BG92" i="4" s="1"/>
  <c r="BB92" i="4"/>
  <c r="AZ92" i="4"/>
  <c r="AX92" i="4"/>
  <c r="AV92" i="4"/>
  <c r="AT92" i="4"/>
  <c r="AR92" i="4"/>
  <c r="AN92" i="4"/>
  <c r="AK92" i="4"/>
  <c r="AI92" i="4"/>
  <c r="AH92" i="4"/>
  <c r="CO91" i="4"/>
  <c r="CO90" i="4"/>
  <c r="CO89" i="4"/>
  <c r="BY89" i="4"/>
  <c r="BW89" i="4"/>
  <c r="BT89" i="4"/>
  <c r="BS89" i="4"/>
  <c r="BP89" i="4"/>
  <c r="BO89" i="4"/>
  <c r="BM89" i="4"/>
  <c r="BL89" i="4"/>
  <c r="BJ89" i="4"/>
  <c r="BI89" i="4"/>
  <c r="BF89" i="4"/>
  <c r="BG89" i="4" s="1"/>
  <c r="BE89" i="4"/>
  <c r="BB89" i="4"/>
  <c r="AZ89" i="4"/>
  <c r="AX89" i="4"/>
  <c r="AV89" i="4"/>
  <c r="AT89" i="4"/>
  <c r="AR89" i="4"/>
  <c r="AN89" i="4"/>
  <c r="AK89" i="4"/>
  <c r="AI89" i="4"/>
  <c r="AH89" i="4"/>
  <c r="AD89" i="4"/>
  <c r="AC89" i="4"/>
  <c r="AE89" i="4" s="1"/>
  <c r="AB89" i="4"/>
  <c r="CO88" i="4"/>
  <c r="BY88" i="4"/>
  <c r="BW88" i="4"/>
  <c r="BT88" i="4"/>
  <c r="BS88" i="4"/>
  <c r="BP88" i="4"/>
  <c r="BO88" i="4"/>
  <c r="BM88" i="4"/>
  <c r="BL88" i="4"/>
  <c r="BJ88" i="4"/>
  <c r="BI88" i="4"/>
  <c r="BG88" i="4"/>
  <c r="BF88" i="4"/>
  <c r="BE88" i="4"/>
  <c r="BB88" i="4"/>
  <c r="AZ88" i="4"/>
  <c r="AX88" i="4"/>
  <c r="AV88" i="4"/>
  <c r="AT88" i="4"/>
  <c r="AR88" i="4"/>
  <c r="AN88" i="4"/>
  <c r="AK88" i="4"/>
  <c r="AH88" i="4"/>
  <c r="AI88" i="4" s="1"/>
  <c r="AB88" i="4"/>
  <c r="CO87" i="4"/>
  <c r="BY87" i="4"/>
  <c r="BW87" i="4"/>
  <c r="BT87" i="4"/>
  <c r="BS87" i="4"/>
  <c r="BP87" i="4"/>
  <c r="BO87" i="4"/>
  <c r="BM87" i="4"/>
  <c r="BL87" i="4"/>
  <c r="BJ87" i="4"/>
  <c r="BI87" i="4"/>
  <c r="BG87" i="4"/>
  <c r="BF87" i="4"/>
  <c r="BE87" i="4"/>
  <c r="BB87" i="4"/>
  <c r="AZ87" i="4"/>
  <c r="AX87" i="4"/>
  <c r="AV87" i="4"/>
  <c r="AT87" i="4"/>
  <c r="AR87" i="4"/>
  <c r="AA87" i="4" s="1"/>
  <c r="AN87" i="4"/>
  <c r="AK87" i="4"/>
  <c r="AI87" i="4"/>
  <c r="AH87" i="4"/>
  <c r="AD87" i="4"/>
  <c r="AB87" i="4"/>
  <c r="AC87" i="4" s="1"/>
  <c r="AE87" i="4" s="1"/>
  <c r="CO86" i="4"/>
  <c r="BX86" i="4"/>
  <c r="BY86" i="4" s="1"/>
  <c r="BW86" i="4"/>
  <c r="BT86" i="4"/>
  <c r="BS86" i="4"/>
  <c r="BP86" i="4"/>
  <c r="BO86" i="4"/>
  <c r="BM86" i="4"/>
  <c r="BL86" i="4"/>
  <c r="BJ86" i="4"/>
  <c r="BI86" i="4"/>
  <c r="BF86" i="4"/>
  <c r="BG86" i="4" s="1"/>
  <c r="BE86" i="4"/>
  <c r="BB86" i="4"/>
  <c r="AZ86" i="4"/>
  <c r="AX86" i="4"/>
  <c r="AV86" i="4"/>
  <c r="AT86" i="4"/>
  <c r="AR86" i="4"/>
  <c r="AN86" i="4"/>
  <c r="AK86" i="4"/>
  <c r="AI86" i="4"/>
  <c r="AH86" i="4"/>
  <c r="S86" i="4"/>
  <c r="CO85" i="4"/>
  <c r="BY85" i="4"/>
  <c r="BW85" i="4"/>
  <c r="BT85" i="4"/>
  <c r="BS85" i="4"/>
  <c r="BP85" i="4"/>
  <c r="BO85" i="4"/>
  <c r="BM85" i="4"/>
  <c r="BL85" i="4"/>
  <c r="BJ85" i="4"/>
  <c r="BI85" i="4"/>
  <c r="BG85" i="4"/>
  <c r="BF85" i="4"/>
  <c r="BE85" i="4"/>
  <c r="BB85" i="4"/>
  <c r="AZ85" i="4"/>
  <c r="AX85" i="4"/>
  <c r="AV85" i="4"/>
  <c r="AT85" i="4"/>
  <c r="AR85" i="4"/>
  <c r="AN85" i="4"/>
  <c r="AK85" i="4"/>
  <c r="AH85" i="4"/>
  <c r="AI85" i="4" s="1"/>
  <c r="S85" i="4"/>
  <c r="CO84" i="4"/>
  <c r="BY84" i="4"/>
  <c r="BW84" i="4"/>
  <c r="BT84" i="4"/>
  <c r="BS84" i="4"/>
  <c r="BP84" i="4"/>
  <c r="BO84" i="4"/>
  <c r="BM84" i="4"/>
  <c r="BL84" i="4"/>
  <c r="BJ84" i="4"/>
  <c r="BI84" i="4"/>
  <c r="BF84" i="4"/>
  <c r="BG84" i="4" s="1"/>
  <c r="BE84" i="4"/>
  <c r="BB84" i="4"/>
  <c r="AZ84" i="4"/>
  <c r="AX84" i="4"/>
  <c r="AV84" i="4"/>
  <c r="AT84" i="4"/>
  <c r="AR84" i="4"/>
  <c r="AN84" i="4"/>
  <c r="AK84" i="4"/>
  <c r="AI84" i="4"/>
  <c r="AH84" i="4"/>
  <c r="S84" i="4"/>
  <c r="CO83" i="4"/>
  <c r="BY83" i="4"/>
  <c r="BW83" i="4"/>
  <c r="BT83" i="4"/>
  <c r="BS83" i="4"/>
  <c r="BP83" i="4"/>
  <c r="BO83" i="4"/>
  <c r="BM83" i="4"/>
  <c r="BL83" i="4"/>
  <c r="BJ83" i="4"/>
  <c r="BI83" i="4"/>
  <c r="BE83" i="4"/>
  <c r="BF83" i="4" s="1"/>
  <c r="BG83" i="4" s="1"/>
  <c r="BB83" i="4"/>
  <c r="AZ83" i="4"/>
  <c r="AX83" i="4"/>
  <c r="AV83" i="4"/>
  <c r="AT83" i="4"/>
  <c r="AR83" i="4"/>
  <c r="AN83" i="4"/>
  <c r="AK83" i="4"/>
  <c r="AI83" i="4"/>
  <c r="AH83" i="4"/>
  <c r="S83" i="4"/>
  <c r="BY82" i="4"/>
  <c r="BW82" i="4"/>
  <c r="BT82" i="4"/>
  <c r="BS82" i="4"/>
  <c r="BP82" i="4"/>
  <c r="BO82" i="4"/>
  <c r="BM82" i="4"/>
  <c r="BL82" i="4"/>
  <c r="BJ82" i="4"/>
  <c r="BI82" i="4"/>
  <c r="BG82" i="4"/>
  <c r="BF82" i="4"/>
  <c r="BE82" i="4"/>
  <c r="BB82" i="4"/>
  <c r="AZ82" i="4"/>
  <c r="AX82" i="4"/>
  <c r="AV82" i="4"/>
  <c r="AT82" i="4"/>
  <c r="AR82" i="4"/>
  <c r="AN82" i="4"/>
  <c r="AK82" i="4"/>
  <c r="AH82" i="4"/>
  <c r="AI82" i="4" s="1"/>
  <c r="S82" i="4"/>
  <c r="CO81" i="4"/>
  <c r="CN81" i="4"/>
  <c r="CN82" i="4" s="1"/>
  <c r="CN83" i="4" s="1"/>
  <c r="CN84" i="4" s="1"/>
  <c r="CN85" i="4" s="1"/>
  <c r="CN86" i="4" s="1"/>
  <c r="CN87" i="4" s="1"/>
  <c r="CN88" i="4" s="1"/>
  <c r="CN89" i="4" s="1"/>
  <c r="CN90" i="4" s="1"/>
  <c r="CN91" i="4" s="1"/>
  <c r="CN92" i="4" s="1"/>
  <c r="CN93" i="4" s="1"/>
  <c r="CN94" i="4" s="1"/>
  <c r="CN95" i="4" s="1"/>
  <c r="CN96" i="4" s="1"/>
  <c r="CN97" i="4" s="1"/>
  <c r="CN98" i="4" s="1"/>
  <c r="CN99" i="4" s="1"/>
  <c r="CN100" i="4" s="1"/>
  <c r="CN101" i="4" s="1"/>
  <c r="CN102" i="4" s="1"/>
  <c r="CN103" i="4" s="1"/>
  <c r="CN104" i="4" s="1"/>
  <c r="CN105" i="4" s="1"/>
  <c r="CN106" i="4" s="1"/>
  <c r="CN107" i="4" s="1"/>
  <c r="CN108" i="4" s="1"/>
  <c r="CN109" i="4" s="1"/>
  <c r="CN110" i="4" s="1"/>
  <c r="CN111" i="4" s="1"/>
  <c r="CN112" i="4" s="1"/>
  <c r="CN113" i="4" s="1"/>
  <c r="CN114" i="4" s="1"/>
  <c r="CN115" i="4" s="1"/>
  <c r="CN116" i="4" s="1"/>
  <c r="CN117" i="4" s="1"/>
  <c r="CN118" i="4" s="1"/>
  <c r="CN119" i="4" s="1"/>
  <c r="CN120" i="4" s="1"/>
  <c r="CN121" i="4" s="1"/>
  <c r="CN122" i="4" s="1"/>
  <c r="CN123" i="4" s="1"/>
  <c r="CN124" i="4" s="1"/>
  <c r="CN125" i="4" s="1"/>
  <c r="BY81" i="4"/>
  <c r="BW81" i="4"/>
  <c r="BT81" i="4"/>
  <c r="BS81" i="4"/>
  <c r="BP81" i="4"/>
  <c r="BO81" i="4"/>
  <c r="BM81" i="4"/>
  <c r="BL81" i="4"/>
  <c r="BJ81" i="4"/>
  <c r="BI81" i="4"/>
  <c r="BF81" i="4"/>
  <c r="BG81" i="4" s="1"/>
  <c r="BE81" i="4"/>
  <c r="BB81" i="4"/>
  <c r="AZ81" i="4"/>
  <c r="AX81" i="4"/>
  <c r="AV81" i="4"/>
  <c r="AT81" i="4"/>
  <c r="AR81" i="4"/>
  <c r="AN81" i="4"/>
  <c r="AK81" i="4"/>
  <c r="AH81" i="4"/>
  <c r="AI81" i="4" s="1"/>
  <c r="S81" i="4"/>
  <c r="BY80" i="4"/>
  <c r="BW80" i="4"/>
  <c r="BT80" i="4"/>
  <c r="BS80" i="4"/>
  <c r="BP80" i="4"/>
  <c r="BO80" i="4"/>
  <c r="BM80" i="4"/>
  <c r="BL80" i="4"/>
  <c r="BJ80" i="4"/>
  <c r="BI80" i="4"/>
  <c r="BE80" i="4"/>
  <c r="BF80" i="4" s="1"/>
  <c r="BG80" i="4" s="1"/>
  <c r="BB80" i="4"/>
  <c r="AZ80" i="4"/>
  <c r="AX80" i="4"/>
  <c r="AV80" i="4"/>
  <c r="AT80" i="4"/>
  <c r="AR80" i="4"/>
  <c r="AN80" i="4"/>
  <c r="AK80" i="4"/>
  <c r="AH80" i="4"/>
  <c r="AI80" i="4" s="1"/>
  <c r="S80" i="4"/>
  <c r="CO79" i="4"/>
  <c r="CN79" i="4"/>
  <c r="BY79" i="4"/>
  <c r="BW79" i="4"/>
  <c r="BT79" i="4"/>
  <c r="BS79" i="4"/>
  <c r="BP79" i="4"/>
  <c r="BO79" i="4"/>
  <c r="BM79" i="4"/>
  <c r="BL79" i="4"/>
  <c r="BJ79" i="4"/>
  <c r="BI79" i="4"/>
  <c r="BF79" i="4"/>
  <c r="BG79" i="4" s="1"/>
  <c r="BE79" i="4"/>
  <c r="BB79" i="4"/>
  <c r="AZ79" i="4"/>
  <c r="AX79" i="4"/>
  <c r="AV79" i="4"/>
  <c r="AT79" i="4"/>
  <c r="AR79" i="4"/>
  <c r="AN79" i="4"/>
  <c r="AK79" i="4"/>
  <c r="AI79" i="4"/>
  <c r="AH79" i="4"/>
  <c r="S79" i="4"/>
  <c r="CO78" i="4"/>
  <c r="BY67" i="4"/>
  <c r="BW67" i="4"/>
  <c r="BT67" i="4"/>
  <c r="BP67" i="4"/>
  <c r="BM67" i="4"/>
  <c r="BJ67" i="4"/>
  <c r="BF67" i="4"/>
  <c r="BG67" i="4" s="1"/>
  <c r="BE67" i="4"/>
  <c r="AZ67" i="4"/>
  <c r="AX67" i="4"/>
  <c r="AV67" i="4"/>
  <c r="AT67" i="4"/>
  <c r="AR67" i="4"/>
  <c r="AN67" i="4"/>
  <c r="AK67" i="4"/>
  <c r="AH67" i="4"/>
  <c r="AI67" i="4" s="1"/>
  <c r="S67" i="4"/>
  <c r="V63" i="4"/>
  <c r="AA58" i="4"/>
  <c r="V58" i="4"/>
  <c r="V60" i="4" s="1"/>
  <c r="BA56" i="4"/>
  <c r="BB55" i="4"/>
  <c r="BY54" i="4"/>
  <c r="BW54" i="4"/>
  <c r="BT54" i="4"/>
  <c r="BP54" i="4"/>
  <c r="BM54" i="4"/>
  <c r="BJ54" i="4"/>
  <c r="BB54" i="4"/>
  <c r="AZ54" i="4"/>
  <c r="AX54" i="4"/>
  <c r="AV54" i="4"/>
  <c r="AT54" i="4"/>
  <c r="AR54" i="4"/>
  <c r="AO54" i="4"/>
  <c r="AN54" i="4"/>
  <c r="AK54" i="4"/>
  <c r="AH54" i="4"/>
  <c r="AI54" i="4" s="1"/>
  <c r="S54" i="4"/>
  <c r="N54" i="4"/>
  <c r="L54" i="4"/>
  <c r="E54" i="4"/>
  <c r="BY53" i="4"/>
  <c r="BW53" i="4"/>
  <c r="BT53" i="4"/>
  <c r="BP53" i="4"/>
  <c r="BM53" i="4"/>
  <c r="BJ53" i="4"/>
  <c r="BB53" i="4"/>
  <c r="AZ53" i="4"/>
  <c r="AX53" i="4"/>
  <c r="AV53" i="4"/>
  <c r="AT53" i="4"/>
  <c r="AR53" i="4"/>
  <c r="AO53" i="4"/>
  <c r="AN53" i="4"/>
  <c r="AK53" i="4"/>
  <c r="AI53" i="4"/>
  <c r="AH53" i="4"/>
  <c r="S53" i="4"/>
  <c r="P53" i="4"/>
  <c r="N53" i="4"/>
  <c r="L53" i="4"/>
  <c r="E53" i="4"/>
  <c r="BY52" i="4"/>
  <c r="BW52" i="4"/>
  <c r="BT52" i="4"/>
  <c r="BP52" i="4"/>
  <c r="BM52" i="4"/>
  <c r="BJ52" i="4"/>
  <c r="BB52" i="4"/>
  <c r="AZ52" i="4"/>
  <c r="AX52" i="4"/>
  <c r="AV52" i="4"/>
  <c r="AT52" i="4"/>
  <c r="AR52" i="4"/>
  <c r="AO52" i="4"/>
  <c r="AN52" i="4"/>
  <c r="AK52" i="4"/>
  <c r="AH52" i="4"/>
  <c r="AI52" i="4" s="1"/>
  <c r="S52" i="4"/>
  <c r="N52" i="4"/>
  <c r="P52" i="4" s="1"/>
  <c r="L52" i="4"/>
  <c r="K52" i="4"/>
  <c r="E52" i="4"/>
  <c r="BY51" i="4"/>
  <c r="BW51" i="4"/>
  <c r="BT51" i="4"/>
  <c r="BP51" i="4"/>
  <c r="BM51" i="4"/>
  <c r="BJ51" i="4"/>
  <c r="BB51" i="4"/>
  <c r="AZ51" i="4"/>
  <c r="AX51" i="4"/>
  <c r="AV51" i="4"/>
  <c r="AT51" i="4"/>
  <c r="AR51" i="4"/>
  <c r="AO51" i="4"/>
  <c r="AN51" i="4"/>
  <c r="AK51" i="4"/>
  <c r="AI51" i="4"/>
  <c r="AH51" i="4"/>
  <c r="S51" i="4"/>
  <c r="N51" i="4"/>
  <c r="L51" i="4"/>
  <c r="K51" i="4"/>
  <c r="E51" i="4"/>
  <c r="BY50" i="4"/>
  <c r="BW50" i="4"/>
  <c r="BT50" i="4"/>
  <c r="BP50" i="4"/>
  <c r="BM50" i="4"/>
  <c r="BJ50" i="4"/>
  <c r="BI50" i="4"/>
  <c r="BB50" i="4"/>
  <c r="AX50" i="4"/>
  <c r="AV50" i="4"/>
  <c r="AT50" i="4"/>
  <c r="AR50" i="4"/>
  <c r="AN50" i="4"/>
  <c r="AK50" i="4"/>
  <c r="AI50" i="4"/>
  <c r="AH50" i="4"/>
  <c r="S50" i="4"/>
  <c r="P50" i="4"/>
  <c r="N50" i="4"/>
  <c r="L50" i="4"/>
  <c r="E50" i="4"/>
  <c r="BX49" i="4"/>
  <c r="BY49" i="4" s="1"/>
  <c r="BW49" i="4"/>
  <c r="BT49" i="4"/>
  <c r="BP49" i="4"/>
  <c r="BM49" i="4"/>
  <c r="BJ49" i="4"/>
  <c r="BB49" i="4"/>
  <c r="AZ49" i="4"/>
  <c r="AX49" i="4"/>
  <c r="AV49" i="4"/>
  <c r="AT49" i="4"/>
  <c r="AR49" i="4"/>
  <c r="AO49" i="4"/>
  <c r="AN49" i="4"/>
  <c r="AK49" i="4"/>
  <c r="AI49" i="4"/>
  <c r="AH49" i="4"/>
  <c r="S49" i="4"/>
  <c r="N49" i="4"/>
  <c r="L49" i="4"/>
  <c r="E49" i="4"/>
  <c r="BY48" i="4"/>
  <c r="BW48" i="4"/>
  <c r="BT48" i="4"/>
  <c r="BP48" i="4"/>
  <c r="BM48" i="4"/>
  <c r="BJ48" i="4"/>
  <c r="BB48" i="4"/>
  <c r="AZ48" i="4"/>
  <c r="AX48" i="4"/>
  <c r="AV48" i="4"/>
  <c r="AT48" i="4"/>
  <c r="AR48" i="4"/>
  <c r="AO48" i="4"/>
  <c r="AN48" i="4"/>
  <c r="AK48" i="4"/>
  <c r="AI48" i="4"/>
  <c r="AH48" i="4"/>
  <c r="S48" i="4"/>
  <c r="N48" i="4"/>
  <c r="L48" i="4"/>
  <c r="P48" i="4" s="1"/>
  <c r="K48" i="4"/>
  <c r="E48" i="4"/>
  <c r="BY47" i="4"/>
  <c r="BW47" i="4"/>
  <c r="BT47" i="4"/>
  <c r="BP47" i="4"/>
  <c r="BM47" i="4"/>
  <c r="BL47" i="4"/>
  <c r="BJ47" i="4"/>
  <c r="BB47" i="4"/>
  <c r="AZ47" i="4"/>
  <c r="AX47" i="4"/>
  <c r="AV47" i="4"/>
  <c r="AT47" i="4"/>
  <c r="AR47" i="4"/>
  <c r="AO47" i="4"/>
  <c r="AN47" i="4"/>
  <c r="AK47" i="4"/>
  <c r="AH47" i="4"/>
  <c r="AI47" i="4" s="1"/>
  <c r="S47" i="4"/>
  <c r="N47" i="4"/>
  <c r="P47" i="4" s="1"/>
  <c r="L47" i="4"/>
  <c r="E47" i="4"/>
  <c r="BY46" i="4"/>
  <c r="BW46" i="4"/>
  <c r="BT46" i="4"/>
  <c r="BP46" i="4"/>
  <c r="BM46" i="4"/>
  <c r="BJ46" i="4"/>
  <c r="BB46" i="4"/>
  <c r="AZ46" i="4"/>
  <c r="AX46" i="4"/>
  <c r="AV46" i="4"/>
  <c r="AT46" i="4"/>
  <c r="AR46" i="4"/>
  <c r="AO46" i="4"/>
  <c r="AN46" i="4"/>
  <c r="AK46" i="4"/>
  <c r="AI46" i="4"/>
  <c r="AH46" i="4"/>
  <c r="S46" i="4"/>
  <c r="P46" i="4"/>
  <c r="N46" i="4"/>
  <c r="L46" i="4"/>
  <c r="E46" i="4"/>
  <c r="BY45" i="4"/>
  <c r="BW45" i="4"/>
  <c r="BT45" i="4"/>
  <c r="BP45" i="4"/>
  <c r="BM45" i="4"/>
  <c r="BJ45" i="4"/>
  <c r="BB45" i="4"/>
  <c r="AZ45" i="4"/>
  <c r="AX45" i="4"/>
  <c r="AV45" i="4"/>
  <c r="AT45" i="4"/>
  <c r="AR45" i="4"/>
  <c r="AO45" i="4"/>
  <c r="AN45" i="4"/>
  <c r="AK45" i="4"/>
  <c r="AH45" i="4"/>
  <c r="AI45" i="4" s="1"/>
  <c r="S45" i="4"/>
  <c r="N45" i="4"/>
  <c r="L45" i="4"/>
  <c r="P45" i="4" s="1"/>
  <c r="K45" i="4"/>
  <c r="E45" i="4"/>
  <c r="BY44" i="4"/>
  <c r="BW44" i="4"/>
  <c r="BT44" i="4"/>
  <c r="BP44" i="4"/>
  <c r="BM44" i="4"/>
  <c r="BJ44" i="4"/>
  <c r="BB44" i="4"/>
  <c r="AZ44" i="4"/>
  <c r="AX44" i="4"/>
  <c r="AV44" i="4"/>
  <c r="AT44" i="4"/>
  <c r="AR44" i="4"/>
  <c r="AO44" i="4"/>
  <c r="AN44" i="4"/>
  <c r="AK44" i="4"/>
  <c r="AI44" i="4"/>
  <c r="AH44" i="4"/>
  <c r="S44" i="4"/>
  <c r="N44" i="4"/>
  <c r="P44" i="4" s="1"/>
  <c r="L44" i="4"/>
  <c r="E44" i="4"/>
  <c r="BY43" i="4"/>
  <c r="BW43" i="4"/>
  <c r="BT43" i="4"/>
  <c r="BP43" i="4"/>
  <c r="BM43" i="4"/>
  <c r="BJ43" i="4"/>
  <c r="BB43" i="4"/>
  <c r="AZ43" i="4"/>
  <c r="AX43" i="4"/>
  <c r="AV43" i="4"/>
  <c r="AT43" i="4"/>
  <c r="AR43" i="4"/>
  <c r="AO43" i="4"/>
  <c r="AN43" i="4"/>
  <c r="AK43" i="4"/>
  <c r="AI43" i="4"/>
  <c r="AH43" i="4"/>
  <c r="S43" i="4"/>
  <c r="P43" i="4"/>
  <c r="N43" i="4"/>
  <c r="L43" i="4"/>
  <c r="E43" i="4"/>
  <c r="BY42" i="4"/>
  <c r="BW42" i="4"/>
  <c r="BT42" i="4"/>
  <c r="BP42" i="4"/>
  <c r="BM42" i="4"/>
  <c r="BJ42" i="4"/>
  <c r="BB42" i="4"/>
  <c r="AZ42" i="4"/>
  <c r="AX42" i="4"/>
  <c r="AV42" i="4"/>
  <c r="AT42" i="4"/>
  <c r="AR42" i="4"/>
  <c r="AO42" i="4"/>
  <c r="AN42" i="4"/>
  <c r="AK42" i="4"/>
  <c r="AH42" i="4"/>
  <c r="AI42" i="4" s="1"/>
  <c r="S42" i="4"/>
  <c r="N42" i="4"/>
  <c r="P42" i="4" s="1"/>
  <c r="L42" i="4"/>
  <c r="E42" i="4"/>
  <c r="BY41" i="4"/>
  <c r="BX41" i="4"/>
  <c r="BW41" i="4"/>
  <c r="BT41" i="4"/>
  <c r="BP41" i="4"/>
  <c r="BM41" i="4"/>
  <c r="BJ41" i="4"/>
  <c r="BB41" i="4"/>
  <c r="AZ41" i="4"/>
  <c r="AX41" i="4"/>
  <c r="AV41" i="4"/>
  <c r="AT41" i="4"/>
  <c r="AR41" i="4"/>
  <c r="AO41" i="4"/>
  <c r="AN41" i="4"/>
  <c r="AK41" i="4"/>
  <c r="AH41" i="4"/>
  <c r="AI41" i="4" s="1"/>
  <c r="X41" i="4"/>
  <c r="S41" i="4"/>
  <c r="N41" i="4"/>
  <c r="L41" i="4"/>
  <c r="E41" i="4"/>
  <c r="BY40" i="4"/>
  <c r="BW40" i="4"/>
  <c r="BT40" i="4"/>
  <c r="BP40" i="4"/>
  <c r="BM40" i="4"/>
  <c r="BJ40" i="4"/>
  <c r="BB40" i="4"/>
  <c r="AZ40" i="4"/>
  <c r="AX40" i="4"/>
  <c r="AV40" i="4"/>
  <c r="AT40" i="4"/>
  <c r="AR40" i="4"/>
  <c r="AO40" i="4"/>
  <c r="AN40" i="4"/>
  <c r="AK40" i="4"/>
  <c r="AH40" i="4"/>
  <c r="AI40" i="4" s="1"/>
  <c r="S40" i="4"/>
  <c r="N40" i="4"/>
  <c r="P40" i="4" s="1"/>
  <c r="L40" i="4"/>
  <c r="E40" i="4"/>
  <c r="BY39" i="4"/>
  <c r="BW39" i="4"/>
  <c r="BT39" i="4"/>
  <c r="BP39" i="4"/>
  <c r="BM39" i="4"/>
  <c r="BJ39" i="4"/>
  <c r="BB39" i="4"/>
  <c r="AZ39" i="4"/>
  <c r="AX39" i="4"/>
  <c r="AV39" i="4"/>
  <c r="AT39" i="4"/>
  <c r="AR39" i="4"/>
  <c r="AO39" i="4"/>
  <c r="AN39" i="4"/>
  <c r="AK39" i="4"/>
  <c r="AI39" i="4"/>
  <c r="AH39" i="4"/>
  <c r="S39" i="4"/>
  <c r="N39" i="4"/>
  <c r="P39" i="4" s="1"/>
  <c r="L39" i="4"/>
  <c r="E39" i="4"/>
  <c r="BX38" i="4"/>
  <c r="BY38" i="4" s="1"/>
  <c r="BW38" i="4"/>
  <c r="BT38" i="4"/>
  <c r="BP38" i="4"/>
  <c r="BM38" i="4"/>
  <c r="BJ38" i="4"/>
  <c r="BB38" i="4"/>
  <c r="AZ38" i="4"/>
  <c r="AX38" i="4"/>
  <c r="AV38" i="4"/>
  <c r="AT38" i="4"/>
  <c r="AR38" i="4"/>
  <c r="AO38" i="4"/>
  <c r="AN38" i="4"/>
  <c r="AK38" i="4"/>
  <c r="AH38" i="4"/>
  <c r="AI38" i="4" s="1"/>
  <c r="S38" i="4"/>
  <c r="P38" i="4"/>
  <c r="N38" i="4"/>
  <c r="L38" i="4"/>
  <c r="K38" i="4"/>
  <c r="E38" i="4"/>
  <c r="BY37" i="4"/>
  <c r="BX37" i="4"/>
  <c r="BW37" i="4"/>
  <c r="BT37" i="4"/>
  <c r="BP37" i="4"/>
  <c r="BM37" i="4"/>
  <c r="BJ37" i="4"/>
  <c r="BB37" i="4"/>
  <c r="AZ37" i="4"/>
  <c r="AX37" i="4"/>
  <c r="AV37" i="4"/>
  <c r="AT37" i="4"/>
  <c r="AR37" i="4"/>
  <c r="AO37" i="4"/>
  <c r="AN37" i="4"/>
  <c r="AK37" i="4"/>
  <c r="AI37" i="4"/>
  <c r="AH37" i="4"/>
  <c r="S37" i="4"/>
  <c r="P37" i="4"/>
  <c r="N37" i="4"/>
  <c r="L37" i="4"/>
  <c r="K37" i="4"/>
  <c r="E37" i="4"/>
  <c r="BY36" i="4"/>
  <c r="BW36" i="4"/>
  <c r="BT36" i="4"/>
  <c r="BP36" i="4"/>
  <c r="BM36" i="4"/>
  <c r="BJ36" i="4"/>
  <c r="BB36" i="4"/>
  <c r="AZ36" i="4"/>
  <c r="AX36" i="4"/>
  <c r="AV36" i="4"/>
  <c r="AT36" i="4"/>
  <c r="AR36" i="4"/>
  <c r="AO36" i="4"/>
  <c r="AN36" i="4"/>
  <c r="AK36" i="4"/>
  <c r="AH36" i="4"/>
  <c r="AI36" i="4" s="1"/>
  <c r="T36" i="4"/>
  <c r="S36" i="4"/>
  <c r="N36" i="4"/>
  <c r="L36" i="4"/>
  <c r="P36" i="4" s="1"/>
  <c r="E36" i="4"/>
  <c r="BX35" i="4"/>
  <c r="BY35" i="4" s="1"/>
  <c r="BW35" i="4"/>
  <c r="BT35" i="4"/>
  <c r="BP35" i="4"/>
  <c r="BM35" i="4"/>
  <c r="BJ35" i="4"/>
  <c r="BB35" i="4"/>
  <c r="AZ35" i="4"/>
  <c r="AX35" i="4"/>
  <c r="AV35" i="4"/>
  <c r="AT35" i="4"/>
  <c r="AR35" i="4"/>
  <c r="AO35" i="4"/>
  <c r="AN35" i="4"/>
  <c r="AK35" i="4"/>
  <c r="AI35" i="4"/>
  <c r="AH35" i="4"/>
  <c r="S35" i="4"/>
  <c r="N35" i="4"/>
  <c r="P35" i="4" s="1"/>
  <c r="L35" i="4"/>
  <c r="E35" i="4"/>
  <c r="BY34" i="4"/>
  <c r="BW34" i="4"/>
  <c r="BT34" i="4"/>
  <c r="BP34" i="4"/>
  <c r="BM34" i="4"/>
  <c r="BJ34" i="4"/>
  <c r="BB34" i="4"/>
  <c r="AZ34" i="4"/>
  <c r="AX34" i="4"/>
  <c r="AV34" i="4"/>
  <c r="AT34" i="4"/>
  <c r="AR34" i="4"/>
  <c r="AO34" i="4"/>
  <c r="AN34" i="4"/>
  <c r="AK34" i="4"/>
  <c r="AH34" i="4"/>
  <c r="AI34" i="4" s="1"/>
  <c r="S34" i="4"/>
  <c r="N34" i="4"/>
  <c r="P34" i="4" s="1"/>
  <c r="L34" i="4"/>
  <c r="K34" i="4"/>
  <c r="E34" i="4"/>
  <c r="BY33" i="4"/>
  <c r="BW33" i="4"/>
  <c r="BT33" i="4"/>
  <c r="BP33" i="4"/>
  <c r="BM33" i="4"/>
  <c r="BJ33" i="4"/>
  <c r="BB33" i="4"/>
  <c r="AZ33" i="4"/>
  <c r="AX33" i="4"/>
  <c r="AV33" i="4"/>
  <c r="AT33" i="4"/>
  <c r="AR33" i="4"/>
  <c r="AO33" i="4"/>
  <c r="AN33" i="4"/>
  <c r="AK33" i="4"/>
  <c r="AH33" i="4"/>
  <c r="AI33" i="4" s="1"/>
  <c r="S33" i="4"/>
  <c r="P33" i="4"/>
  <c r="N33" i="4"/>
  <c r="L33" i="4"/>
  <c r="E33" i="4"/>
  <c r="BY32" i="4"/>
  <c r="BW32" i="4"/>
  <c r="BT32" i="4"/>
  <c r="BP32" i="4"/>
  <c r="BM32" i="4"/>
  <c r="BJ32" i="4"/>
  <c r="BB32" i="4"/>
  <c r="AZ32" i="4"/>
  <c r="AX32" i="4"/>
  <c r="AV32" i="4"/>
  <c r="AT32" i="4"/>
  <c r="AR32" i="4"/>
  <c r="AO32" i="4"/>
  <c r="AN32" i="4"/>
  <c r="AK32" i="4"/>
  <c r="AH32" i="4"/>
  <c r="AI32" i="4" s="1"/>
  <c r="S32" i="4"/>
  <c r="N32" i="4"/>
  <c r="L32" i="4"/>
  <c r="E32" i="4"/>
  <c r="BY31" i="4"/>
  <c r="BW31" i="4"/>
  <c r="BT31" i="4"/>
  <c r="BP31" i="4"/>
  <c r="BM31" i="4"/>
  <c r="BJ31" i="4"/>
  <c r="BB31" i="4"/>
  <c r="AZ31" i="4"/>
  <c r="AX31" i="4"/>
  <c r="AV31" i="4"/>
  <c r="AT31" i="4"/>
  <c r="AR31" i="4"/>
  <c r="AN31" i="4"/>
  <c r="AK31" i="4"/>
  <c r="AH31" i="4"/>
  <c r="AI31" i="4" s="1"/>
  <c r="S31" i="4"/>
  <c r="P31" i="4"/>
  <c r="N31" i="4"/>
  <c r="L31" i="4"/>
  <c r="E31" i="4"/>
  <c r="BX30" i="4"/>
  <c r="BY30" i="4" s="1"/>
  <c r="BW30" i="4"/>
  <c r="BT30" i="4"/>
  <c r="BP30" i="4"/>
  <c r="BM30" i="4"/>
  <c r="BJ30" i="4"/>
  <c r="BB30" i="4"/>
  <c r="AZ30" i="4"/>
  <c r="AX30" i="4"/>
  <c r="AV30" i="4"/>
  <c r="AT30" i="4"/>
  <c r="AR30" i="4"/>
  <c r="AO30" i="4"/>
  <c r="AN30" i="4"/>
  <c r="AK30" i="4"/>
  <c r="AI30" i="4"/>
  <c r="AH30" i="4"/>
  <c r="S30" i="4"/>
  <c r="P30" i="4"/>
  <c r="N30" i="4"/>
  <c r="L30" i="4"/>
  <c r="E30" i="4"/>
  <c r="BX29" i="4"/>
  <c r="BY29" i="4" s="1"/>
  <c r="BW29" i="4"/>
  <c r="BT29" i="4"/>
  <c r="BP29" i="4"/>
  <c r="BM29" i="4"/>
  <c r="BJ29" i="4"/>
  <c r="BB29" i="4"/>
  <c r="AZ29" i="4"/>
  <c r="AX29" i="4"/>
  <c r="AV29" i="4"/>
  <c r="AT29" i="4"/>
  <c r="AR29" i="4"/>
  <c r="AO29" i="4"/>
  <c r="AN29" i="4"/>
  <c r="AK29" i="4"/>
  <c r="AH29" i="4"/>
  <c r="AI29" i="4" s="1"/>
  <c r="S29" i="4"/>
  <c r="P29" i="4"/>
  <c r="N29" i="4"/>
  <c r="L29" i="4"/>
  <c r="E29" i="4"/>
  <c r="BY28" i="4"/>
  <c r="BW28" i="4"/>
  <c r="BT28" i="4"/>
  <c r="BP28" i="4"/>
  <c r="BM28" i="4"/>
  <c r="BJ28" i="4"/>
  <c r="BB28" i="4"/>
  <c r="AZ28" i="4"/>
  <c r="AX28" i="4"/>
  <c r="AV28" i="4"/>
  <c r="AT28" i="4"/>
  <c r="AR28" i="4"/>
  <c r="AK28" i="4"/>
  <c r="AH28" i="4"/>
  <c r="AI28" i="4" s="1"/>
  <c r="S28" i="4"/>
  <c r="P28" i="4"/>
  <c r="N28" i="4"/>
  <c r="L28" i="4"/>
  <c r="E28" i="4"/>
  <c r="BX27" i="4"/>
  <c r="BY27" i="4" s="1"/>
  <c r="BW27" i="4"/>
  <c r="BT27" i="4"/>
  <c r="BP27" i="4"/>
  <c r="BM27" i="4"/>
  <c r="BJ27" i="4"/>
  <c r="BB27" i="4"/>
  <c r="AZ27" i="4"/>
  <c r="AX27" i="4"/>
  <c r="AV27" i="4"/>
  <c r="AT27" i="4"/>
  <c r="AR27" i="4"/>
  <c r="AN27" i="4"/>
  <c r="AK27" i="4"/>
  <c r="AI27" i="4"/>
  <c r="AH27" i="4"/>
  <c r="S27" i="4"/>
  <c r="N27" i="4"/>
  <c r="L27" i="4"/>
  <c r="E27" i="4"/>
  <c r="BY26" i="4"/>
  <c r="BW26" i="4"/>
  <c r="BT26" i="4"/>
  <c r="BP26" i="4"/>
  <c r="BM26" i="4"/>
  <c r="BJ26" i="4"/>
  <c r="BB26" i="4"/>
  <c r="AZ26" i="4"/>
  <c r="AX26" i="4"/>
  <c r="AV26" i="4"/>
  <c r="AT26" i="4"/>
  <c r="AR26" i="4"/>
  <c r="AO26" i="4"/>
  <c r="AN26" i="4"/>
  <c r="AK26" i="4"/>
  <c r="AI26" i="4"/>
  <c r="AH26" i="4"/>
  <c r="S26" i="4"/>
  <c r="N26" i="4"/>
  <c r="L26" i="4"/>
  <c r="E26" i="4"/>
  <c r="BY25" i="4"/>
  <c r="BW25" i="4"/>
  <c r="BT25" i="4"/>
  <c r="BP25" i="4"/>
  <c r="BM25" i="4"/>
  <c r="BJ25" i="4"/>
  <c r="BE25" i="4"/>
  <c r="BF25" i="4" s="1"/>
  <c r="BG25" i="4" s="1"/>
  <c r="BB25" i="4"/>
  <c r="AZ25" i="4"/>
  <c r="AX25" i="4"/>
  <c r="AV25" i="4"/>
  <c r="AT25" i="4"/>
  <c r="AR25" i="4"/>
  <c r="AO25" i="4"/>
  <c r="AN25" i="4"/>
  <c r="AK25" i="4"/>
  <c r="AH25" i="4"/>
  <c r="AI25" i="4" s="1"/>
  <c r="X25" i="4"/>
  <c r="S25" i="4"/>
  <c r="N25" i="4"/>
  <c r="L25" i="4"/>
  <c r="T25" i="4" s="1"/>
  <c r="E25" i="4"/>
  <c r="BX24" i="4"/>
  <c r="BY24" i="4" s="1"/>
  <c r="BW24" i="4"/>
  <c r="BT24" i="4"/>
  <c r="BP24" i="4"/>
  <c r="BM24" i="4"/>
  <c r="BJ24" i="4"/>
  <c r="BB24" i="4"/>
  <c r="AZ24" i="4"/>
  <c r="AX24" i="4"/>
  <c r="AV24" i="4"/>
  <c r="AT24" i="4"/>
  <c r="AR24" i="4"/>
  <c r="AO24" i="4"/>
  <c r="AN24" i="4"/>
  <c r="AK24" i="4"/>
  <c r="AH24" i="4"/>
  <c r="AI24" i="4" s="1"/>
  <c r="S24" i="4"/>
  <c r="N24" i="4"/>
  <c r="L24" i="4"/>
  <c r="E24" i="4"/>
  <c r="BY23" i="4"/>
  <c r="BW23" i="4"/>
  <c r="BT23" i="4"/>
  <c r="BP23" i="4"/>
  <c r="BM23" i="4"/>
  <c r="BJ23" i="4"/>
  <c r="BB23" i="4"/>
  <c r="AZ23" i="4"/>
  <c r="AX23" i="4"/>
  <c r="AV23" i="4"/>
  <c r="AT23" i="4"/>
  <c r="AR23" i="4"/>
  <c r="AO23" i="4"/>
  <c r="AN23" i="4"/>
  <c r="AK23" i="4"/>
  <c r="AI23" i="4"/>
  <c r="AH23" i="4"/>
  <c r="S23" i="4"/>
  <c r="N23" i="4"/>
  <c r="P23" i="4" s="1"/>
  <c r="L23" i="4"/>
  <c r="E23" i="4"/>
  <c r="BY22" i="4"/>
  <c r="BX22" i="4"/>
  <c r="BW22" i="4"/>
  <c r="BT22" i="4"/>
  <c r="BP22" i="4"/>
  <c r="BM22" i="4"/>
  <c r="BJ22" i="4"/>
  <c r="BB22" i="4"/>
  <c r="AZ22" i="4"/>
  <c r="AX22" i="4"/>
  <c r="AV22" i="4"/>
  <c r="AT22" i="4"/>
  <c r="AR22" i="4"/>
  <c r="AO22" i="4"/>
  <c r="AN22" i="4"/>
  <c r="AK22" i="4"/>
  <c r="AH22" i="4"/>
  <c r="AI22" i="4" s="1"/>
  <c r="S22" i="4"/>
  <c r="P22" i="4"/>
  <c r="N22" i="4"/>
  <c r="L22" i="4"/>
  <c r="E22" i="4"/>
  <c r="BY21" i="4"/>
  <c r="BW21" i="4"/>
  <c r="BT21" i="4"/>
  <c r="BP21" i="4"/>
  <c r="BM21" i="4"/>
  <c r="BJ21" i="4"/>
  <c r="BB21" i="4"/>
  <c r="AZ21" i="4"/>
  <c r="AX21" i="4"/>
  <c r="AV21" i="4"/>
  <c r="AT21" i="4"/>
  <c r="AR21" i="4"/>
  <c r="AO21" i="4"/>
  <c r="AN21" i="4"/>
  <c r="AK21" i="4"/>
  <c r="AH21" i="4"/>
  <c r="AI21" i="4" s="1"/>
  <c r="S21" i="4"/>
  <c r="N21" i="4"/>
  <c r="P21" i="4" s="1"/>
  <c r="L21" i="4"/>
  <c r="E21" i="4"/>
  <c r="BY20" i="4"/>
  <c r="BW20" i="4"/>
  <c r="BT20" i="4"/>
  <c r="BP20" i="4"/>
  <c r="BM20" i="4"/>
  <c r="BJ20" i="4"/>
  <c r="BB20" i="4"/>
  <c r="AZ20" i="4"/>
  <c r="AX20" i="4"/>
  <c r="AV20" i="4"/>
  <c r="AT20" i="4"/>
  <c r="AR20" i="4"/>
  <c r="AK20" i="4"/>
  <c r="AI20" i="4"/>
  <c r="AH20" i="4"/>
  <c r="S20" i="4"/>
  <c r="P20" i="4"/>
  <c r="N20" i="4"/>
  <c r="L20" i="4"/>
  <c r="E20" i="4"/>
  <c r="BJ19" i="4"/>
  <c r="BB19" i="4"/>
  <c r="AZ19" i="4"/>
  <c r="AX19" i="4"/>
  <c r="AV19" i="4"/>
  <c r="AT19" i="4"/>
  <c r="AO19" i="4"/>
  <c r="AK19" i="4"/>
  <c r="AI19" i="4"/>
  <c r="S19" i="4"/>
  <c r="N19" i="4"/>
  <c r="P19" i="4" s="1"/>
  <c r="L19" i="4"/>
  <c r="E19" i="4"/>
  <c r="BY18" i="4"/>
  <c r="BW18" i="4"/>
  <c r="BT18" i="4"/>
  <c r="BP18" i="4"/>
  <c r="BM18" i="4"/>
  <c r="BJ18" i="4"/>
  <c r="BB18" i="4"/>
  <c r="AZ18" i="4"/>
  <c r="AX18" i="4"/>
  <c r="AV18" i="4"/>
  <c r="AT18" i="4"/>
  <c r="AR18" i="4"/>
  <c r="AN18" i="4"/>
  <c r="AK18" i="4"/>
  <c r="AH18" i="4"/>
  <c r="AI18" i="4" s="1"/>
  <c r="S18" i="4"/>
  <c r="N18" i="4"/>
  <c r="P18" i="4" s="1"/>
  <c r="L18" i="4"/>
  <c r="E18" i="4"/>
  <c r="BY17" i="4"/>
  <c r="BW17" i="4"/>
  <c r="BT17" i="4"/>
  <c r="BS17" i="4"/>
  <c r="BP17" i="4"/>
  <c r="BO17" i="4"/>
  <c r="BM17" i="4"/>
  <c r="BL17" i="4"/>
  <c r="BJ17" i="4"/>
  <c r="BI17" i="4"/>
  <c r="BB17" i="4"/>
  <c r="AZ17" i="4"/>
  <c r="AX17" i="4"/>
  <c r="AV17" i="4"/>
  <c r="AT17" i="4"/>
  <c r="AR17" i="4"/>
  <c r="AN17" i="4"/>
  <c r="AK17" i="4"/>
  <c r="AI17" i="4"/>
  <c r="AH17" i="4"/>
  <c r="S17" i="4"/>
  <c r="N17" i="4"/>
  <c r="P17" i="4" s="1"/>
  <c r="L17" i="4"/>
  <c r="E17" i="4"/>
  <c r="BY16" i="4"/>
  <c r="BW16" i="4"/>
  <c r="BT16" i="4"/>
  <c r="BP16" i="4"/>
  <c r="BM16" i="4"/>
  <c r="BJ16" i="4"/>
  <c r="BB16" i="4"/>
  <c r="AZ16" i="4"/>
  <c r="AX16" i="4"/>
  <c r="AV16" i="4"/>
  <c r="AT16" i="4"/>
  <c r="AR16" i="4"/>
  <c r="AO16" i="4"/>
  <c r="AN16" i="4"/>
  <c r="AK16" i="4"/>
  <c r="AI16" i="4"/>
  <c r="AH16" i="4"/>
  <c r="S16" i="4"/>
  <c r="N16" i="4"/>
  <c r="P16" i="4" s="1"/>
  <c r="L16" i="4"/>
  <c r="E16" i="4"/>
  <c r="BY15" i="4"/>
  <c r="BW15" i="4"/>
  <c r="BT15" i="4"/>
  <c r="BP15" i="4"/>
  <c r="BM15" i="4"/>
  <c r="BJ15" i="4"/>
  <c r="BB15" i="4"/>
  <c r="AZ15" i="4"/>
  <c r="AX15" i="4"/>
  <c r="AV15" i="4"/>
  <c r="AT15" i="4"/>
  <c r="AR15" i="4"/>
  <c r="AO15" i="4"/>
  <c r="AN15" i="4"/>
  <c r="AK15" i="4"/>
  <c r="AH15" i="4"/>
  <c r="AI15" i="4" s="1"/>
  <c r="S15" i="4"/>
  <c r="P15" i="4"/>
  <c r="N15" i="4"/>
  <c r="L15" i="4"/>
  <c r="E15" i="4"/>
  <c r="BY14" i="4"/>
  <c r="BW14" i="4"/>
  <c r="BT14" i="4"/>
  <c r="BP14" i="4"/>
  <c r="BM14" i="4"/>
  <c r="BJ14" i="4"/>
  <c r="BB14" i="4"/>
  <c r="AZ14" i="4"/>
  <c r="AX14" i="4"/>
  <c r="AV14" i="4"/>
  <c r="AT14" i="4"/>
  <c r="AR14" i="4"/>
  <c r="AN14" i="4"/>
  <c r="AK14" i="4"/>
  <c r="AI14" i="4"/>
  <c r="AH14" i="4"/>
  <c r="T14" i="4"/>
  <c r="S14" i="4"/>
  <c r="N14" i="4"/>
  <c r="P14" i="4" s="1"/>
  <c r="L14" i="4"/>
  <c r="E14" i="4"/>
  <c r="BY13" i="4"/>
  <c r="BX13" i="4"/>
  <c r="BW13" i="4"/>
  <c r="BT13" i="4"/>
  <c r="BP13" i="4"/>
  <c r="BM13" i="4"/>
  <c r="BJ13" i="4"/>
  <c r="BB13" i="4"/>
  <c r="AZ13" i="4"/>
  <c r="AX13" i="4"/>
  <c r="AV13" i="4"/>
  <c r="AT13" i="4"/>
  <c r="AR13" i="4"/>
  <c r="AO13" i="4"/>
  <c r="AN13" i="4"/>
  <c r="AK13" i="4"/>
  <c r="AI13" i="4"/>
  <c r="AH13" i="4"/>
  <c r="S13" i="4"/>
  <c r="N13" i="4"/>
  <c r="L13" i="4"/>
  <c r="P13" i="4" s="1"/>
  <c r="I13" i="4"/>
  <c r="E13" i="4"/>
  <c r="BY12" i="4"/>
  <c r="BW12" i="4"/>
  <c r="BT12" i="4"/>
  <c r="BP12" i="4"/>
  <c r="BM12" i="4"/>
  <c r="BJ12" i="4"/>
  <c r="BB12" i="4"/>
  <c r="AZ12" i="4"/>
  <c r="AX12" i="4"/>
  <c r="AV12" i="4"/>
  <c r="AT12" i="4"/>
  <c r="AR12" i="4"/>
  <c r="AO12" i="4"/>
  <c r="AN12" i="4"/>
  <c r="AK12" i="4"/>
  <c r="AI12" i="4"/>
  <c r="AH12" i="4"/>
  <c r="S12" i="4"/>
  <c r="N12" i="4"/>
  <c r="L12" i="4"/>
  <c r="P12" i="4" s="1"/>
  <c r="E12" i="4"/>
  <c r="BX11" i="4"/>
  <c r="BY11" i="4" s="1"/>
  <c r="BW11" i="4"/>
  <c r="BT11" i="4"/>
  <c r="BP11" i="4"/>
  <c r="BM11" i="4"/>
  <c r="BJ11" i="4"/>
  <c r="BB11" i="4"/>
  <c r="AZ11" i="4"/>
  <c r="AX11" i="4"/>
  <c r="AV11" i="4"/>
  <c r="AT11" i="4"/>
  <c r="AR11" i="4"/>
  <c r="AO11" i="4"/>
  <c r="AN11" i="4"/>
  <c r="AK11" i="4"/>
  <c r="AH11" i="4"/>
  <c r="AI11" i="4" s="1"/>
  <c r="S11" i="4"/>
  <c r="P11" i="4"/>
  <c r="N11" i="4"/>
  <c r="L11" i="4"/>
  <c r="E11" i="4"/>
  <c r="BY10" i="4"/>
  <c r="BW10" i="4"/>
  <c r="BT10" i="4"/>
  <c r="BP10" i="4"/>
  <c r="BM10" i="4"/>
  <c r="BJ10" i="4"/>
  <c r="BB10" i="4"/>
  <c r="AZ10" i="4"/>
  <c r="AX10" i="4"/>
  <c r="AV10" i="4"/>
  <c r="AT10" i="4"/>
  <c r="AR10" i="4"/>
  <c r="AO10" i="4"/>
  <c r="AN10" i="4"/>
  <c r="AK10" i="4"/>
  <c r="AI10" i="4"/>
  <c r="AH10" i="4"/>
  <c r="S10" i="4"/>
  <c r="N10" i="4"/>
  <c r="P10" i="4" s="1"/>
  <c r="L10" i="4"/>
  <c r="E10" i="4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BY9" i="4"/>
  <c r="BX9" i="4"/>
  <c r="BW9" i="4"/>
  <c r="BT9" i="4"/>
  <c r="BP9" i="4"/>
  <c r="BM9" i="4"/>
  <c r="BJ9" i="4"/>
  <c r="BB9" i="4"/>
  <c r="AZ9" i="4"/>
  <c r="AX9" i="4"/>
  <c r="AV9" i="4"/>
  <c r="AT9" i="4"/>
  <c r="AR9" i="4"/>
  <c r="AO9" i="4"/>
  <c r="AN9" i="4"/>
  <c r="AK9" i="4"/>
  <c r="AI9" i="4"/>
  <c r="AH9" i="4"/>
  <c r="V9" i="4"/>
  <c r="S9" i="4"/>
  <c r="N9" i="4"/>
  <c r="P9" i="4" s="1"/>
  <c r="L9" i="4"/>
  <c r="K9" i="4"/>
  <c r="E9" i="4"/>
  <c r="E56" i="4" s="1"/>
  <c r="N3" i="4"/>
  <c r="C561" i="3"/>
  <c r="B561" i="3"/>
  <c r="E561" i="3" s="1"/>
  <c r="E560" i="3"/>
  <c r="B560" i="3"/>
  <c r="B559" i="3"/>
  <c r="E559" i="3" s="1"/>
  <c r="E558" i="3"/>
  <c r="B558" i="3"/>
  <c r="B557" i="3"/>
  <c r="E557" i="3" s="1"/>
  <c r="B556" i="3"/>
  <c r="E556" i="3" s="1"/>
  <c r="B555" i="3"/>
  <c r="E555" i="3" s="1"/>
  <c r="E554" i="3"/>
  <c r="B554" i="3"/>
  <c r="B553" i="3"/>
  <c r="E553" i="3" s="1"/>
  <c r="E552" i="3"/>
  <c r="B552" i="3"/>
  <c r="B551" i="3"/>
  <c r="E551" i="3" s="1"/>
  <c r="E550" i="3"/>
  <c r="B550" i="3"/>
  <c r="B549" i="3"/>
  <c r="E549" i="3" s="1"/>
  <c r="B548" i="3"/>
  <c r="E548" i="3" s="1"/>
  <c r="B547" i="3"/>
  <c r="E547" i="3" s="1"/>
  <c r="E546" i="3"/>
  <c r="B546" i="3"/>
  <c r="E545" i="3"/>
  <c r="B545" i="3"/>
  <c r="B544" i="3"/>
  <c r="E544" i="3" s="1"/>
  <c r="B543" i="3"/>
  <c r="E543" i="3" s="1"/>
  <c r="E542" i="3"/>
  <c r="B542" i="3"/>
  <c r="E541" i="3"/>
  <c r="B541" i="3"/>
  <c r="B540" i="3"/>
  <c r="E540" i="3" s="1"/>
  <c r="B539" i="3"/>
  <c r="E539" i="3" s="1"/>
  <c r="E538" i="3"/>
  <c r="B538" i="3"/>
  <c r="B537" i="3"/>
  <c r="E537" i="3" s="1"/>
  <c r="E536" i="3"/>
  <c r="B536" i="3"/>
  <c r="B535" i="3"/>
  <c r="E535" i="3" s="1"/>
  <c r="B534" i="3"/>
  <c r="E534" i="3" s="1"/>
  <c r="E533" i="3"/>
  <c r="B533" i="3"/>
  <c r="B532" i="3"/>
  <c r="E532" i="3" s="1"/>
  <c r="B531" i="3"/>
  <c r="E531" i="3" s="1"/>
  <c r="B530" i="3"/>
  <c r="E530" i="3" s="1"/>
  <c r="B529" i="3"/>
  <c r="E529" i="3" s="1"/>
  <c r="E528" i="3"/>
  <c r="B528" i="3"/>
  <c r="B527" i="3"/>
  <c r="E527" i="3" s="1"/>
  <c r="B526" i="3"/>
  <c r="E526" i="3" s="1"/>
  <c r="B525" i="3"/>
  <c r="E525" i="3" s="1"/>
  <c r="B524" i="3"/>
  <c r="E524" i="3" s="1"/>
  <c r="E523" i="3"/>
  <c r="B523" i="3"/>
  <c r="E522" i="3"/>
  <c r="B522" i="3"/>
  <c r="E521" i="3"/>
  <c r="B521" i="3"/>
  <c r="B520" i="3"/>
  <c r="E520" i="3" s="1"/>
  <c r="B519" i="3"/>
  <c r="E519" i="3" s="1"/>
  <c r="B518" i="3"/>
  <c r="E518" i="3" s="1"/>
  <c r="B517" i="3"/>
  <c r="E517" i="3" s="1"/>
  <c r="B516" i="3"/>
  <c r="E516" i="3" s="1"/>
  <c r="E515" i="3"/>
  <c r="B515" i="3"/>
  <c r="E514" i="3"/>
  <c r="B514" i="3"/>
  <c r="E513" i="3"/>
  <c r="B513" i="3"/>
  <c r="E512" i="3"/>
  <c r="B512" i="3"/>
  <c r="B511" i="3"/>
  <c r="E511" i="3" s="1"/>
  <c r="B510" i="3"/>
  <c r="E510" i="3" s="1"/>
  <c r="B509" i="3"/>
  <c r="E509" i="3" s="1"/>
  <c r="B508" i="3"/>
  <c r="E508" i="3" s="1"/>
  <c r="E507" i="3"/>
  <c r="B507" i="3"/>
  <c r="E506" i="3"/>
  <c r="B506" i="3"/>
  <c r="E505" i="3"/>
  <c r="B505" i="3"/>
  <c r="B504" i="3"/>
  <c r="E504" i="3" s="1"/>
  <c r="E503" i="3"/>
  <c r="B503" i="3"/>
  <c r="B502" i="3"/>
  <c r="E502" i="3" s="1"/>
  <c r="B501" i="3"/>
  <c r="E501" i="3" s="1"/>
  <c r="B500" i="3"/>
  <c r="E500" i="3" s="1"/>
  <c r="E499" i="3"/>
  <c r="B499" i="3"/>
  <c r="E498" i="3"/>
  <c r="B498" i="3"/>
  <c r="E497" i="3"/>
  <c r="B497" i="3"/>
  <c r="E496" i="3"/>
  <c r="B496" i="3"/>
  <c r="B495" i="3"/>
  <c r="E495" i="3" s="1"/>
  <c r="B494" i="3"/>
  <c r="E494" i="3" s="1"/>
  <c r="B493" i="3"/>
  <c r="E493" i="3" s="1"/>
  <c r="E492" i="3"/>
  <c r="B492" i="3"/>
  <c r="E491" i="3"/>
  <c r="B491" i="3"/>
  <c r="E490" i="3"/>
  <c r="B490" i="3"/>
  <c r="E489" i="3"/>
  <c r="B489" i="3"/>
  <c r="B488" i="3"/>
  <c r="E488" i="3" s="1"/>
  <c r="B487" i="3"/>
  <c r="E487" i="3" s="1"/>
  <c r="B486" i="3"/>
  <c r="E486" i="3" s="1"/>
  <c r="B485" i="3"/>
  <c r="E485" i="3" s="1"/>
  <c r="B484" i="3"/>
  <c r="E484" i="3" s="1"/>
  <c r="E483" i="3"/>
  <c r="B483" i="3"/>
  <c r="E482" i="3"/>
  <c r="B482" i="3"/>
  <c r="B481" i="3"/>
  <c r="E481" i="3" s="1"/>
  <c r="E480" i="3"/>
  <c r="B480" i="3"/>
  <c r="B479" i="3"/>
  <c r="E479" i="3" s="1"/>
  <c r="B478" i="3"/>
  <c r="E478" i="3" s="1"/>
  <c r="B477" i="3"/>
  <c r="E477" i="3" s="1"/>
  <c r="B476" i="3"/>
  <c r="E476" i="3" s="1"/>
  <c r="B475" i="3"/>
  <c r="E475" i="3" s="1"/>
  <c r="B474" i="3"/>
  <c r="E474" i="3" s="1"/>
  <c r="B473" i="3"/>
  <c r="E473" i="3" s="1"/>
  <c r="B472" i="3"/>
  <c r="E472" i="3" s="1"/>
  <c r="B471" i="3"/>
  <c r="E471" i="3" s="1"/>
  <c r="B470" i="3"/>
  <c r="E470" i="3" s="1"/>
  <c r="B469" i="3"/>
  <c r="E469" i="3" s="1"/>
  <c r="B468" i="3"/>
  <c r="E468" i="3" s="1"/>
  <c r="B467" i="3"/>
  <c r="E467" i="3" s="1"/>
  <c r="B466" i="3"/>
  <c r="E466" i="3" s="1"/>
  <c r="B465" i="3"/>
  <c r="E465" i="3" s="1"/>
  <c r="B464" i="3"/>
  <c r="E464" i="3" s="1"/>
  <c r="B463" i="3"/>
  <c r="E463" i="3" s="1"/>
  <c r="B462" i="3"/>
  <c r="E462" i="3" s="1"/>
  <c r="B461" i="3"/>
  <c r="E461" i="3" s="1"/>
  <c r="B460" i="3"/>
  <c r="E460" i="3" s="1"/>
  <c r="B459" i="3"/>
  <c r="E459" i="3" s="1"/>
  <c r="B458" i="3"/>
  <c r="E458" i="3" s="1"/>
  <c r="B457" i="3"/>
  <c r="E457" i="3" s="1"/>
  <c r="B456" i="3"/>
  <c r="E456" i="3" s="1"/>
  <c r="B455" i="3"/>
  <c r="E455" i="3" s="1"/>
  <c r="B454" i="3"/>
  <c r="E454" i="3" s="1"/>
  <c r="B453" i="3"/>
  <c r="E453" i="3" s="1"/>
  <c r="B452" i="3"/>
  <c r="E452" i="3" s="1"/>
  <c r="B451" i="3"/>
  <c r="E451" i="3" s="1"/>
  <c r="B450" i="3"/>
  <c r="E450" i="3" s="1"/>
  <c r="B449" i="3"/>
  <c r="E449" i="3" s="1"/>
  <c r="B448" i="3"/>
  <c r="E448" i="3" s="1"/>
  <c r="B447" i="3"/>
  <c r="E447" i="3" s="1"/>
  <c r="B446" i="3"/>
  <c r="E446" i="3" s="1"/>
  <c r="B445" i="3"/>
  <c r="E445" i="3" s="1"/>
  <c r="B444" i="3"/>
  <c r="E444" i="3" s="1"/>
  <c r="B443" i="3"/>
  <c r="E443" i="3" s="1"/>
  <c r="B442" i="3"/>
  <c r="E442" i="3" s="1"/>
  <c r="B441" i="3"/>
  <c r="E441" i="3" s="1"/>
  <c r="B440" i="3"/>
  <c r="E440" i="3" s="1"/>
  <c r="B439" i="3"/>
  <c r="E439" i="3" s="1"/>
  <c r="B438" i="3"/>
  <c r="E438" i="3" s="1"/>
  <c r="B437" i="3"/>
  <c r="E437" i="3" s="1"/>
  <c r="B436" i="3"/>
  <c r="E436" i="3" s="1"/>
  <c r="B435" i="3"/>
  <c r="E435" i="3" s="1"/>
  <c r="B434" i="3"/>
  <c r="E434" i="3" s="1"/>
  <c r="B433" i="3"/>
  <c r="E433" i="3" s="1"/>
  <c r="B432" i="3"/>
  <c r="E432" i="3" s="1"/>
  <c r="B431" i="3"/>
  <c r="E431" i="3" s="1"/>
  <c r="B430" i="3"/>
  <c r="E430" i="3" s="1"/>
  <c r="B429" i="3"/>
  <c r="E429" i="3" s="1"/>
  <c r="B428" i="3"/>
  <c r="E428" i="3" s="1"/>
  <c r="B427" i="3"/>
  <c r="E427" i="3" s="1"/>
  <c r="B426" i="3"/>
  <c r="E426" i="3" s="1"/>
  <c r="B425" i="3"/>
  <c r="E425" i="3" s="1"/>
  <c r="B424" i="3"/>
  <c r="E424" i="3" s="1"/>
  <c r="B423" i="3"/>
  <c r="E423" i="3" s="1"/>
  <c r="B422" i="3"/>
  <c r="E422" i="3" s="1"/>
  <c r="B421" i="3"/>
  <c r="E421" i="3" s="1"/>
  <c r="B420" i="3"/>
  <c r="E420" i="3" s="1"/>
  <c r="B419" i="3"/>
  <c r="E419" i="3" s="1"/>
  <c r="B418" i="3"/>
  <c r="E418" i="3" s="1"/>
  <c r="B417" i="3"/>
  <c r="E417" i="3" s="1"/>
  <c r="B416" i="3"/>
  <c r="E416" i="3" s="1"/>
  <c r="B415" i="3"/>
  <c r="E415" i="3" s="1"/>
  <c r="B414" i="3"/>
  <c r="E414" i="3" s="1"/>
  <c r="B413" i="3"/>
  <c r="E413" i="3" s="1"/>
  <c r="B412" i="3"/>
  <c r="E412" i="3" s="1"/>
  <c r="B411" i="3"/>
  <c r="E411" i="3" s="1"/>
  <c r="B410" i="3"/>
  <c r="E410" i="3" s="1"/>
  <c r="B409" i="3"/>
  <c r="E409" i="3" s="1"/>
  <c r="B408" i="3"/>
  <c r="E408" i="3" s="1"/>
  <c r="B407" i="3"/>
  <c r="E407" i="3" s="1"/>
  <c r="B406" i="3"/>
  <c r="E406" i="3" s="1"/>
  <c r="B405" i="3"/>
  <c r="E405" i="3" s="1"/>
  <c r="B404" i="3"/>
  <c r="E404" i="3" s="1"/>
  <c r="B403" i="3"/>
  <c r="E403" i="3" s="1"/>
  <c r="B402" i="3"/>
  <c r="E402" i="3" s="1"/>
  <c r="B401" i="3"/>
  <c r="E401" i="3" s="1"/>
  <c r="B400" i="3"/>
  <c r="E400" i="3" s="1"/>
  <c r="B399" i="3"/>
  <c r="E399" i="3" s="1"/>
  <c r="B398" i="3"/>
  <c r="E398" i="3" s="1"/>
  <c r="B397" i="3"/>
  <c r="E397" i="3" s="1"/>
  <c r="B396" i="3"/>
  <c r="E396" i="3" s="1"/>
  <c r="B395" i="3"/>
  <c r="E395" i="3" s="1"/>
  <c r="B394" i="3"/>
  <c r="E394" i="3" s="1"/>
  <c r="B393" i="3"/>
  <c r="E393" i="3" s="1"/>
  <c r="B392" i="3"/>
  <c r="E392" i="3" s="1"/>
  <c r="B391" i="3"/>
  <c r="E391" i="3" s="1"/>
  <c r="B390" i="3"/>
  <c r="E390" i="3" s="1"/>
  <c r="B389" i="3"/>
  <c r="E389" i="3" s="1"/>
  <c r="B388" i="3"/>
  <c r="E388" i="3" s="1"/>
  <c r="B387" i="3"/>
  <c r="E387" i="3" s="1"/>
  <c r="B386" i="3"/>
  <c r="E386" i="3" s="1"/>
  <c r="B385" i="3"/>
  <c r="E385" i="3" s="1"/>
  <c r="B384" i="3"/>
  <c r="E384" i="3" s="1"/>
  <c r="B383" i="3"/>
  <c r="E383" i="3" s="1"/>
  <c r="B382" i="3"/>
  <c r="E382" i="3" s="1"/>
  <c r="B381" i="3"/>
  <c r="E381" i="3" s="1"/>
  <c r="B380" i="3"/>
  <c r="E380" i="3" s="1"/>
  <c r="B379" i="3"/>
  <c r="E379" i="3" s="1"/>
  <c r="B378" i="3"/>
  <c r="E378" i="3" s="1"/>
  <c r="B377" i="3"/>
  <c r="E377" i="3" s="1"/>
  <c r="B376" i="3"/>
  <c r="E376" i="3" s="1"/>
  <c r="B375" i="3"/>
  <c r="E375" i="3" s="1"/>
  <c r="B374" i="3"/>
  <c r="E374" i="3" s="1"/>
  <c r="B373" i="3"/>
  <c r="E373" i="3" s="1"/>
  <c r="B372" i="3"/>
  <c r="E372" i="3" s="1"/>
  <c r="B371" i="3"/>
  <c r="E371" i="3" s="1"/>
  <c r="B370" i="3"/>
  <c r="E370" i="3" s="1"/>
  <c r="B369" i="3"/>
  <c r="E369" i="3" s="1"/>
  <c r="B368" i="3"/>
  <c r="E368" i="3" s="1"/>
  <c r="B367" i="3"/>
  <c r="E367" i="3" s="1"/>
  <c r="B366" i="3"/>
  <c r="E366" i="3" s="1"/>
  <c r="B365" i="3"/>
  <c r="E365" i="3" s="1"/>
  <c r="B364" i="3"/>
  <c r="E364" i="3" s="1"/>
  <c r="B363" i="3"/>
  <c r="E363" i="3" s="1"/>
  <c r="B362" i="3"/>
  <c r="E362" i="3" s="1"/>
  <c r="B361" i="3"/>
  <c r="E361" i="3" s="1"/>
  <c r="B360" i="3"/>
  <c r="E360" i="3" s="1"/>
  <c r="B359" i="3"/>
  <c r="E359" i="3" s="1"/>
  <c r="B358" i="3"/>
  <c r="E358" i="3" s="1"/>
  <c r="B357" i="3"/>
  <c r="E357" i="3" s="1"/>
  <c r="B356" i="3"/>
  <c r="E356" i="3" s="1"/>
  <c r="B355" i="3"/>
  <c r="E355" i="3" s="1"/>
  <c r="B354" i="3"/>
  <c r="E354" i="3" s="1"/>
  <c r="B353" i="3"/>
  <c r="E353" i="3" s="1"/>
  <c r="B352" i="3"/>
  <c r="E352" i="3" s="1"/>
  <c r="B351" i="3"/>
  <c r="E351" i="3" s="1"/>
  <c r="B350" i="3"/>
  <c r="E350" i="3" s="1"/>
  <c r="B349" i="3"/>
  <c r="E349" i="3" s="1"/>
  <c r="B348" i="3"/>
  <c r="E348" i="3" s="1"/>
  <c r="B347" i="3"/>
  <c r="E347" i="3" s="1"/>
  <c r="B346" i="3"/>
  <c r="E346" i="3" s="1"/>
  <c r="B345" i="3"/>
  <c r="E345" i="3" s="1"/>
  <c r="B344" i="3"/>
  <c r="E344" i="3" s="1"/>
  <c r="B343" i="3"/>
  <c r="E343" i="3" s="1"/>
  <c r="B342" i="3"/>
  <c r="E342" i="3" s="1"/>
  <c r="B341" i="3"/>
  <c r="E341" i="3" s="1"/>
  <c r="B340" i="3"/>
  <c r="E340" i="3" s="1"/>
  <c r="B339" i="3"/>
  <c r="E339" i="3" s="1"/>
  <c r="B338" i="3"/>
  <c r="E338" i="3" s="1"/>
  <c r="B337" i="3"/>
  <c r="E337" i="3" s="1"/>
  <c r="B336" i="3"/>
  <c r="E336" i="3" s="1"/>
  <c r="B335" i="3"/>
  <c r="E335" i="3" s="1"/>
  <c r="B334" i="3"/>
  <c r="E334" i="3" s="1"/>
  <c r="B333" i="3"/>
  <c r="E333" i="3" s="1"/>
  <c r="B332" i="3"/>
  <c r="E332" i="3" s="1"/>
  <c r="B331" i="3"/>
  <c r="E331" i="3" s="1"/>
  <c r="B330" i="3"/>
  <c r="E330" i="3" s="1"/>
  <c r="B329" i="3"/>
  <c r="E329" i="3" s="1"/>
  <c r="B328" i="3"/>
  <c r="E328" i="3" s="1"/>
  <c r="B327" i="3"/>
  <c r="E327" i="3" s="1"/>
  <c r="B326" i="3"/>
  <c r="E326" i="3" s="1"/>
  <c r="B325" i="3"/>
  <c r="E325" i="3" s="1"/>
  <c r="B324" i="3"/>
  <c r="E324" i="3" s="1"/>
  <c r="B323" i="3"/>
  <c r="E323" i="3" s="1"/>
  <c r="B322" i="3"/>
  <c r="E322" i="3" s="1"/>
  <c r="B321" i="3"/>
  <c r="E321" i="3" s="1"/>
  <c r="B320" i="3"/>
  <c r="E320" i="3" s="1"/>
  <c r="B319" i="3"/>
  <c r="E319" i="3" s="1"/>
  <c r="B318" i="3"/>
  <c r="E318" i="3" s="1"/>
  <c r="B317" i="3"/>
  <c r="E317" i="3" s="1"/>
  <c r="B316" i="3"/>
  <c r="E316" i="3" s="1"/>
  <c r="B315" i="3"/>
  <c r="E315" i="3" s="1"/>
  <c r="B314" i="3"/>
  <c r="E314" i="3" s="1"/>
  <c r="B313" i="3"/>
  <c r="E313" i="3" s="1"/>
  <c r="B312" i="3"/>
  <c r="E312" i="3" s="1"/>
  <c r="B311" i="3"/>
  <c r="E311" i="3" s="1"/>
  <c r="B310" i="3"/>
  <c r="E310" i="3" s="1"/>
  <c r="S59" i="3"/>
  <c r="P59" i="3"/>
  <c r="O59" i="3"/>
  <c r="K59" i="3"/>
  <c r="S58" i="3"/>
  <c r="S56" i="3" s="1"/>
  <c r="R58" i="3"/>
  <c r="Q58" i="3"/>
  <c r="R59" i="3" s="1"/>
  <c r="R56" i="3" s="1"/>
  <c r="P58" i="3"/>
  <c r="O58" i="3"/>
  <c r="N58" i="3"/>
  <c r="M58" i="3"/>
  <c r="L58" i="3"/>
  <c r="K58" i="3"/>
  <c r="J58" i="3"/>
  <c r="I58" i="3"/>
  <c r="J59" i="3" s="1"/>
  <c r="H58" i="3"/>
  <c r="I59" i="3" s="1"/>
  <c r="O56" i="3"/>
  <c r="J56" i="3"/>
  <c r="I56" i="3"/>
  <c r="EY267" i="2"/>
  <c r="ER267" i="2"/>
  <c r="SE266" i="2"/>
  <c r="RX266" i="2"/>
  <c r="RQ266" i="2"/>
  <c r="RJ266" i="2"/>
  <c r="RC266" i="2"/>
  <c r="QV266" i="2"/>
  <c r="QO266" i="2"/>
  <c r="QH266" i="2"/>
  <c r="QA266" i="2"/>
  <c r="PT266" i="2"/>
  <c r="PM266" i="2"/>
  <c r="PF266" i="2"/>
  <c r="OY266" i="2"/>
  <c r="OR266" i="2"/>
  <c r="OK266" i="2"/>
  <c r="OD266" i="2"/>
  <c r="NW266" i="2"/>
  <c r="NP266" i="2"/>
  <c r="NI266" i="2"/>
  <c r="NB266" i="2"/>
  <c r="MU266" i="2"/>
  <c r="MN266" i="2"/>
  <c r="MG266" i="2"/>
  <c r="LZ266" i="2"/>
  <c r="LS266" i="2"/>
  <c r="LL266" i="2"/>
  <c r="LE266" i="2"/>
  <c r="KX266" i="2"/>
  <c r="KQ266" i="2"/>
  <c r="KJ266" i="2"/>
  <c r="KC266" i="2"/>
  <c r="JV266" i="2"/>
  <c r="JO266" i="2"/>
  <c r="JH266" i="2"/>
  <c r="JA266" i="2"/>
  <c r="IT266" i="2"/>
  <c r="IM266" i="2"/>
  <c r="IF266" i="2"/>
  <c r="HY266" i="2"/>
  <c r="HK266" i="2"/>
  <c r="HD266" i="2"/>
  <c r="GV266" i="2"/>
  <c r="GO266" i="2"/>
  <c r="GH266" i="2"/>
  <c r="GA266" i="2"/>
  <c r="FT266" i="2"/>
  <c r="FM266" i="2"/>
  <c r="FF266" i="2"/>
  <c r="EY266" i="2"/>
  <c r="ER266" i="2"/>
  <c r="EK266" i="2"/>
  <c r="ED266" i="2"/>
  <c r="DW266" i="2"/>
  <c r="DP266" i="2"/>
  <c r="DI266" i="2"/>
  <c r="DB266" i="2"/>
  <c r="CU266" i="2"/>
  <c r="CN266" i="2"/>
  <c r="CG266" i="2"/>
  <c r="BZ266" i="2"/>
  <c r="BS266" i="2"/>
  <c r="BL266" i="2"/>
  <c r="BE266" i="2"/>
  <c r="AX266" i="2"/>
  <c r="AQ266" i="2"/>
  <c r="AJ266" i="2"/>
  <c r="AC266" i="2"/>
  <c r="SE265" i="2"/>
  <c r="RX265" i="2"/>
  <c r="RQ265" i="2"/>
  <c r="RJ265" i="2"/>
  <c r="RC265" i="2"/>
  <c r="QV265" i="2"/>
  <c r="QO265" i="2"/>
  <c r="QH265" i="2"/>
  <c r="QA265" i="2"/>
  <c r="PT265" i="2"/>
  <c r="PM265" i="2"/>
  <c r="PF265" i="2"/>
  <c r="OY265" i="2"/>
  <c r="OR265" i="2"/>
  <c r="OK265" i="2"/>
  <c r="OD265" i="2"/>
  <c r="NW265" i="2"/>
  <c r="NP265" i="2"/>
  <c r="NI265" i="2"/>
  <c r="NB265" i="2"/>
  <c r="MU265" i="2"/>
  <c r="MN265" i="2"/>
  <c r="MG265" i="2"/>
  <c r="LZ265" i="2"/>
  <c r="LS265" i="2"/>
  <c r="LL265" i="2"/>
  <c r="LE265" i="2"/>
  <c r="KX265" i="2"/>
  <c r="KQ265" i="2"/>
  <c r="KJ265" i="2"/>
  <c r="KC265" i="2"/>
  <c r="JV265" i="2"/>
  <c r="JO265" i="2"/>
  <c r="JH265" i="2"/>
  <c r="JA265" i="2"/>
  <c r="IT265" i="2"/>
  <c r="IM265" i="2"/>
  <c r="IF265" i="2"/>
  <c r="HY265" i="2"/>
  <c r="HK265" i="2"/>
  <c r="HD265" i="2"/>
  <c r="GV265" i="2"/>
  <c r="GO265" i="2"/>
  <c r="GH265" i="2"/>
  <c r="GA265" i="2"/>
  <c r="FT265" i="2"/>
  <c r="FM265" i="2"/>
  <c r="FF265" i="2"/>
  <c r="EY265" i="2"/>
  <c r="ER265" i="2"/>
  <c r="EK265" i="2"/>
  <c r="ED265" i="2"/>
  <c r="DW265" i="2"/>
  <c r="DP265" i="2"/>
  <c r="DI265" i="2"/>
  <c r="DB265" i="2"/>
  <c r="CU265" i="2"/>
  <c r="CN265" i="2"/>
  <c r="CG265" i="2"/>
  <c r="BZ265" i="2"/>
  <c r="BS265" i="2"/>
  <c r="BL265" i="2"/>
  <c r="BE265" i="2"/>
  <c r="AX265" i="2"/>
  <c r="AQ265" i="2"/>
  <c r="AJ265" i="2"/>
  <c r="AC265" i="2"/>
  <c r="VD264" i="2"/>
  <c r="UW264" i="2"/>
  <c r="UP264" i="2"/>
  <c r="UI264" i="2"/>
  <c r="UB264" i="2"/>
  <c r="TU264" i="2"/>
  <c r="X17" i="4" s="1"/>
  <c r="BE17" i="4" s="1"/>
  <c r="BF17" i="4" s="1"/>
  <c r="BG17" i="4" s="1"/>
  <c r="TN264" i="2"/>
  <c r="X50" i="4" s="1"/>
  <c r="TG264" i="2"/>
  <c r="X19" i="4" s="1"/>
  <c r="SZ264" i="2"/>
  <c r="X23" i="4" s="1"/>
  <c r="SS264" i="2"/>
  <c r="SL264" i="2"/>
  <c r="X29" i="4" s="1"/>
  <c r="SE264" i="2"/>
  <c r="X40" i="4" s="1"/>
  <c r="RX264" i="2"/>
  <c r="X43" i="4" s="1"/>
  <c r="BE43" i="4" s="1"/>
  <c r="BF43" i="4" s="1"/>
  <c r="BG43" i="4" s="1"/>
  <c r="RQ264" i="2"/>
  <c r="X12" i="4" s="1"/>
  <c r="RJ264" i="2"/>
  <c r="X46" i="4" s="1"/>
  <c r="RC264" i="2"/>
  <c r="X42" i="4" s="1"/>
  <c r="QV264" i="2"/>
  <c r="X20" i="4" s="1"/>
  <c r="QO264" i="2"/>
  <c r="X22" i="4" s="1"/>
  <c r="QH264" i="2"/>
  <c r="X18" i="4" s="1"/>
  <c r="QA264" i="2"/>
  <c r="X53" i="4" s="1"/>
  <c r="PT264" i="2"/>
  <c r="X30" i="4" s="1"/>
  <c r="BE30" i="4" s="1"/>
  <c r="BF30" i="4" s="1"/>
  <c r="BG30" i="4" s="1"/>
  <c r="PM264" i="2"/>
  <c r="PF264" i="2"/>
  <c r="X32" i="4" s="1"/>
  <c r="T32" i="4" s="1"/>
  <c r="OY264" i="2"/>
  <c r="X35" i="4" s="1"/>
  <c r="OR264" i="2"/>
  <c r="OK264" i="2"/>
  <c r="X38" i="4" s="1"/>
  <c r="OD264" i="2"/>
  <c r="X26" i="4" s="1"/>
  <c r="NW264" i="2"/>
  <c r="X52" i="4" s="1"/>
  <c r="NP264" i="2"/>
  <c r="X49" i="4" s="1"/>
  <c r="NI264" i="2"/>
  <c r="NB264" i="2"/>
  <c r="X48" i="4" s="1"/>
  <c r="MU264" i="2"/>
  <c r="X24" i="4" s="1"/>
  <c r="MN264" i="2"/>
  <c r="X34" i="4" s="1"/>
  <c r="MG264" i="2"/>
  <c r="X37" i="4" s="1"/>
  <c r="LZ264" i="2"/>
  <c r="X27" i="4" s="1"/>
  <c r="LS264" i="2"/>
  <c r="X16" i="4" s="1"/>
  <c r="LL264" i="2"/>
  <c r="X15" i="4" s="1"/>
  <c r="LE264" i="2"/>
  <c r="X10" i="4" s="1"/>
  <c r="T10" i="4" s="1"/>
  <c r="KX264" i="2"/>
  <c r="X14" i="4" s="1"/>
  <c r="BE14" i="4" s="1"/>
  <c r="BF14" i="4" s="1"/>
  <c r="BG14" i="4" s="1"/>
  <c r="KQ264" i="2"/>
  <c r="X28" i="4" s="1"/>
  <c r="KJ264" i="2"/>
  <c r="X47" i="4" s="1"/>
  <c r="KC264" i="2"/>
  <c r="X11" i="4" s="1"/>
  <c r="JV264" i="2"/>
  <c r="X31" i="4" s="1"/>
  <c r="JO264" i="2"/>
  <c r="X21" i="4" s="1"/>
  <c r="JH264" i="2"/>
  <c r="X54" i="4" s="1"/>
  <c r="JA264" i="2"/>
  <c r="X51" i="4" s="1"/>
  <c r="IT264" i="2"/>
  <c r="X39" i="4" s="1"/>
  <c r="IM264" i="2"/>
  <c r="X33" i="4" s="1"/>
  <c r="IF264" i="2"/>
  <c r="X45" i="4" s="1"/>
  <c r="HY264" i="2"/>
  <c r="X44" i="4" s="1"/>
  <c r="HK264" i="2"/>
  <c r="X36" i="4" s="1"/>
  <c r="HD264" i="2"/>
  <c r="X13" i="4" s="1"/>
  <c r="GV264" i="2"/>
  <c r="GO264" i="2"/>
  <c r="GH264" i="2"/>
  <c r="GA264" i="2"/>
  <c r="FT264" i="2"/>
  <c r="FM264" i="2"/>
  <c r="FF264" i="2"/>
  <c r="ES264" i="2"/>
  <c r="EK264" i="2"/>
  <c r="ED264" i="2"/>
  <c r="DW264" i="2"/>
  <c r="DP264" i="2"/>
  <c r="DI264" i="2"/>
  <c r="DB264" i="2"/>
  <c r="CU264" i="2"/>
  <c r="CN264" i="2"/>
  <c r="CG264" i="2"/>
  <c r="BZ264" i="2"/>
  <c r="BS264" i="2"/>
  <c r="BL264" i="2"/>
  <c r="BE264" i="2"/>
  <c r="AX264" i="2"/>
  <c r="AQ264" i="2"/>
  <c r="AJ264" i="2"/>
  <c r="AC264" i="2"/>
  <c r="O264" i="2"/>
  <c r="K264" i="2"/>
  <c r="G264" i="2"/>
  <c r="C264" i="2"/>
  <c r="VQ263" i="2"/>
  <c r="VO263" i="2"/>
  <c r="VI263" i="2"/>
  <c r="VG263" i="2"/>
  <c r="VE263" i="2"/>
  <c r="VB263" i="2"/>
  <c r="UZ263" i="2"/>
  <c r="UX263" i="2"/>
  <c r="UU263" i="2"/>
  <c r="US263" i="2"/>
  <c r="UQ263" i="2"/>
  <c r="UN263" i="2"/>
  <c r="UL263" i="2"/>
  <c r="UJ263" i="2"/>
  <c r="UG263" i="2"/>
  <c r="UE263" i="2"/>
  <c r="UC263" i="2"/>
  <c r="TZ263" i="2"/>
  <c r="TX263" i="2"/>
  <c r="TV263" i="2"/>
  <c r="TS263" i="2"/>
  <c r="TQ263" i="2"/>
  <c r="TO263" i="2"/>
  <c r="TL263" i="2"/>
  <c r="TJ263" i="2"/>
  <c r="TH263" i="2"/>
  <c r="TI263" i="2" s="1"/>
  <c r="TE263" i="2"/>
  <c r="TC263" i="2"/>
  <c r="TA263" i="2"/>
  <c r="SX263" i="2"/>
  <c r="SV263" i="2"/>
  <c r="ST263" i="2"/>
  <c r="SQ263" i="2"/>
  <c r="SO263" i="2"/>
  <c r="SM263" i="2"/>
  <c r="SJ263" i="2"/>
  <c r="SH263" i="2"/>
  <c r="SF263" i="2"/>
  <c r="SC263" i="2"/>
  <c r="SA263" i="2"/>
  <c r="RY263" i="2"/>
  <c r="RV263" i="2"/>
  <c r="RT263" i="2"/>
  <c r="RR263" i="2"/>
  <c r="RO263" i="2"/>
  <c r="RM263" i="2"/>
  <c r="RK263" i="2"/>
  <c r="RH263" i="2"/>
  <c r="RF263" i="2"/>
  <c r="RE263" i="2"/>
  <c r="RD263" i="2"/>
  <c r="RA263" i="2"/>
  <c r="QY263" i="2"/>
  <c r="QX263" i="2"/>
  <c r="QW263" i="2"/>
  <c r="QT263" i="2"/>
  <c r="QR263" i="2"/>
  <c r="QQ263" i="2"/>
  <c r="QP263" i="2"/>
  <c r="QM263" i="2"/>
  <c r="QK263" i="2"/>
  <c r="QJ263" i="2"/>
  <c r="QI263" i="2"/>
  <c r="QF263" i="2"/>
  <c r="QD263" i="2"/>
  <c r="QC263" i="2"/>
  <c r="QB263" i="2"/>
  <c r="PY263" i="2"/>
  <c r="PW263" i="2"/>
  <c r="PV263" i="2"/>
  <c r="PU263" i="2"/>
  <c r="PK263" i="2"/>
  <c r="PI263" i="2"/>
  <c r="PH263" i="2"/>
  <c r="PG263" i="2"/>
  <c r="PD263" i="2"/>
  <c r="PB263" i="2"/>
  <c r="PA263" i="2"/>
  <c r="OZ263" i="2"/>
  <c r="OW263" i="2"/>
  <c r="OU263" i="2"/>
  <c r="OT263" i="2"/>
  <c r="OS263" i="2"/>
  <c r="OP263" i="2"/>
  <c r="ON263" i="2"/>
  <c r="OM263" i="2"/>
  <c r="OL263" i="2"/>
  <c r="OI263" i="2"/>
  <c r="OG263" i="2"/>
  <c r="OF263" i="2"/>
  <c r="OE263" i="2"/>
  <c r="OB263" i="2"/>
  <c r="NZ263" i="2"/>
  <c r="NY263" i="2"/>
  <c r="NX263" i="2"/>
  <c r="NU263" i="2"/>
  <c r="NS263" i="2"/>
  <c r="NR263" i="2"/>
  <c r="NQ263" i="2"/>
  <c r="NN263" i="2"/>
  <c r="NL263" i="2"/>
  <c r="NK263" i="2"/>
  <c r="NJ263" i="2"/>
  <c r="NG263" i="2"/>
  <c r="NE263" i="2"/>
  <c r="ND263" i="2"/>
  <c r="NC263" i="2"/>
  <c r="MZ263" i="2"/>
  <c r="MX263" i="2"/>
  <c r="MW263" i="2"/>
  <c r="MV263" i="2"/>
  <c r="MS263" i="2"/>
  <c r="MQ263" i="2"/>
  <c r="MP263" i="2"/>
  <c r="MO263" i="2"/>
  <c r="ML263" i="2"/>
  <c r="MJ263" i="2"/>
  <c r="MI263" i="2"/>
  <c r="MH263" i="2"/>
  <c r="ME263" i="2"/>
  <c r="MC263" i="2"/>
  <c r="MB263" i="2"/>
  <c r="MA263" i="2"/>
  <c r="LX263" i="2"/>
  <c r="LU263" i="2"/>
  <c r="LT263" i="2"/>
  <c r="LQ263" i="2"/>
  <c r="LO263" i="2"/>
  <c r="LN263" i="2"/>
  <c r="LM263" i="2"/>
  <c r="LJ263" i="2"/>
  <c r="LH263" i="2"/>
  <c r="LG263" i="2"/>
  <c r="LF263" i="2"/>
  <c r="LC263" i="2"/>
  <c r="LA263" i="2"/>
  <c r="KZ263" i="2"/>
  <c r="KY263" i="2"/>
  <c r="KV263" i="2"/>
  <c r="KT263" i="2"/>
  <c r="KS263" i="2"/>
  <c r="KR263" i="2"/>
  <c r="KO263" i="2"/>
  <c r="KM263" i="2"/>
  <c r="KL263" i="2"/>
  <c r="KK263" i="2"/>
  <c r="KH263" i="2"/>
  <c r="KF263" i="2"/>
  <c r="KE263" i="2"/>
  <c r="KD263" i="2"/>
  <c r="KA263" i="2"/>
  <c r="JY263" i="2"/>
  <c r="JX263" i="2"/>
  <c r="JW263" i="2"/>
  <c r="JT263" i="2"/>
  <c r="JR263" i="2"/>
  <c r="JQ263" i="2"/>
  <c r="JP263" i="2"/>
  <c r="JM263" i="2"/>
  <c r="JK263" i="2"/>
  <c r="JJ263" i="2"/>
  <c r="JI263" i="2"/>
  <c r="JF263" i="2"/>
  <c r="JD263" i="2"/>
  <c r="JC263" i="2"/>
  <c r="JB263" i="2"/>
  <c r="IY263" i="2"/>
  <c r="IW263" i="2"/>
  <c r="IV263" i="2"/>
  <c r="IU263" i="2"/>
  <c r="IR263" i="2"/>
  <c r="IP263" i="2"/>
  <c r="IO263" i="2"/>
  <c r="IN263" i="2"/>
  <c r="IK263" i="2"/>
  <c r="II263" i="2"/>
  <c r="IH263" i="2"/>
  <c r="IG263" i="2"/>
  <c r="ID263" i="2"/>
  <c r="IB263" i="2"/>
  <c r="IA263" i="2"/>
  <c r="HZ263" i="2"/>
  <c r="HT263" i="2"/>
  <c r="HS263" i="2"/>
  <c r="HR263" i="2" a="1"/>
  <c r="HR263" i="2" s="1"/>
  <c r="HP263" i="2"/>
  <c r="HN263" i="2"/>
  <c r="HM263" i="2"/>
  <c r="HL263" i="2"/>
  <c r="HI263" i="2"/>
  <c r="HG263" i="2"/>
  <c r="HF263" i="2"/>
  <c r="HE263" i="2"/>
  <c r="HA263" i="2"/>
  <c r="GY263" i="2"/>
  <c r="GX263" i="2"/>
  <c r="GW263" i="2"/>
  <c r="GT263" i="2"/>
  <c r="GQ263" i="2"/>
  <c r="GP263" i="2"/>
  <c r="GM263" i="2"/>
  <c r="GK263" i="2"/>
  <c r="GJ263" i="2"/>
  <c r="GI263" i="2"/>
  <c r="GF263" i="2"/>
  <c r="GC263" i="2"/>
  <c r="GB263" i="2"/>
  <c r="FY263" i="2"/>
  <c r="FW263" i="2"/>
  <c r="FV263" i="2"/>
  <c r="FU263" i="2"/>
  <c r="FR263" i="2"/>
  <c r="FP263" i="2"/>
  <c r="FO263" i="2"/>
  <c r="FN263" i="2"/>
  <c r="FK263" i="2"/>
  <c r="FI263" i="2"/>
  <c r="FH263" i="2"/>
  <c r="FG263" i="2"/>
  <c r="FD263" i="2"/>
  <c r="FA263" i="2"/>
  <c r="EZ263" i="2"/>
  <c r="EW263" i="2"/>
  <c r="EU263" i="2"/>
  <c r="ET263" i="2"/>
  <c r="ES263" i="2"/>
  <c r="EP263" i="2"/>
  <c r="EN263" i="2"/>
  <c r="EM263" i="2"/>
  <c r="EL263" i="2"/>
  <c r="EI263" i="2"/>
  <c r="EG263" i="2"/>
  <c r="EF263" i="2"/>
  <c r="EE263" i="2"/>
  <c r="EB263" i="2"/>
  <c r="DZ263" i="2"/>
  <c r="DY263" i="2"/>
  <c r="DX263" i="2"/>
  <c r="DU263" i="2"/>
  <c r="DR263" i="2"/>
  <c r="DQ263" i="2"/>
  <c r="DN263" i="2"/>
  <c r="DL263" i="2"/>
  <c r="DK263" i="2"/>
  <c r="DJ263" i="2"/>
  <c r="DG263" i="2"/>
  <c r="DE263" i="2"/>
  <c r="DD263" i="2"/>
  <c r="DC263" i="2"/>
  <c r="CZ263" i="2"/>
  <c r="CX263" i="2"/>
  <c r="CW263" i="2"/>
  <c r="CV263" i="2"/>
  <c r="CS263" i="2"/>
  <c r="CQ263" i="2"/>
  <c r="CP263" i="2"/>
  <c r="CO263" i="2"/>
  <c r="CL263" i="2"/>
  <c r="CJ263" i="2"/>
  <c r="CI263" i="2"/>
  <c r="CH263" i="2"/>
  <c r="CE263" i="2"/>
  <c r="CC263" i="2"/>
  <c r="CB263" i="2"/>
  <c r="CA263" i="2"/>
  <c r="BX263" i="2"/>
  <c r="BV263" i="2"/>
  <c r="BU263" i="2"/>
  <c r="BT263" i="2"/>
  <c r="BQ263" i="2"/>
  <c r="BO263" i="2"/>
  <c r="BN263" i="2"/>
  <c r="BM263" i="2"/>
  <c r="BJ263" i="2"/>
  <c r="BG263" i="2"/>
  <c r="BF263" i="2"/>
  <c r="BC263" i="2"/>
  <c r="BA263" i="2"/>
  <c r="AZ263" i="2"/>
  <c r="AY263" i="2"/>
  <c r="AV263" i="2"/>
  <c r="AT263" i="2"/>
  <c r="AS263" i="2"/>
  <c r="AR263" i="2"/>
  <c r="AO263" i="2"/>
  <c r="AM263" i="2"/>
  <c r="AL263" i="2"/>
  <c r="AK263" i="2"/>
  <c r="AH263" i="2"/>
  <c r="AF263" i="2"/>
  <c r="AE263" i="2"/>
  <c r="AD263" i="2"/>
  <c r="X263" i="2"/>
  <c r="W263" i="2"/>
  <c r="V263" i="2"/>
  <c r="RZ263" i="2" s="1"/>
  <c r="T263" i="2"/>
  <c r="U263" i="2" s="1"/>
  <c r="S263" i="2"/>
  <c r="R263" i="2"/>
  <c r="Q263" i="2"/>
  <c r="P263" i="2"/>
  <c r="N263" i="2"/>
  <c r="M263" i="2"/>
  <c r="L263" i="2"/>
  <c r="J263" i="2"/>
  <c r="I263" i="2"/>
  <c r="H263" i="2"/>
  <c r="F263" i="2"/>
  <c r="E263" i="2"/>
  <c r="D263" i="2"/>
  <c r="B263" i="2"/>
  <c r="VQ262" i="2"/>
  <c r="VO262" i="2"/>
  <c r="VI262" i="2"/>
  <c r="VG262" i="2"/>
  <c r="VF262" i="2"/>
  <c r="VE262" i="2"/>
  <c r="VB262" i="2"/>
  <c r="UZ262" i="2"/>
  <c r="UX262" i="2"/>
  <c r="UU262" i="2"/>
  <c r="US262" i="2"/>
  <c r="UR262" i="2"/>
  <c r="UQ262" i="2"/>
  <c r="UN262" i="2"/>
  <c r="UL262" i="2"/>
  <c r="UJ262" i="2"/>
  <c r="UG262" i="2"/>
  <c r="UE262" i="2"/>
  <c r="UC262" i="2"/>
  <c r="UD262" i="2" s="1"/>
  <c r="TZ262" i="2"/>
  <c r="TX262" i="2"/>
  <c r="TV262" i="2"/>
  <c r="TS262" i="2"/>
  <c r="TQ262" i="2"/>
  <c r="TP262" i="2"/>
  <c r="TO262" i="2"/>
  <c r="TL262" i="2"/>
  <c r="TJ262" i="2"/>
  <c r="TH262" i="2"/>
  <c r="TE262" i="2"/>
  <c r="TC262" i="2"/>
  <c r="TA262" i="2"/>
  <c r="TB262" i="2" s="1"/>
  <c r="SX262" i="2"/>
  <c r="SV262" i="2"/>
  <c r="ST262" i="2"/>
  <c r="SQ262" i="2"/>
  <c r="SO262" i="2"/>
  <c r="SN262" i="2"/>
  <c r="SM262" i="2"/>
  <c r="SJ262" i="2"/>
  <c r="SH262" i="2"/>
  <c r="SF262" i="2"/>
  <c r="SC262" i="2"/>
  <c r="SA262" i="2"/>
  <c r="RY262" i="2"/>
  <c r="RZ262" i="2" s="1"/>
  <c r="RV262" i="2"/>
  <c r="RT262" i="2"/>
  <c r="RR262" i="2"/>
  <c r="RO262" i="2"/>
  <c r="RM262" i="2"/>
  <c r="RK262" i="2"/>
  <c r="RL262" i="2" s="1"/>
  <c r="RH262" i="2"/>
  <c r="RF262" i="2"/>
  <c r="RE262" i="2"/>
  <c r="RD262" i="2"/>
  <c r="RA262" i="2"/>
  <c r="QY262" i="2"/>
  <c r="QX262" i="2"/>
  <c r="QW262" i="2"/>
  <c r="QT262" i="2"/>
  <c r="QR262" i="2"/>
  <c r="QQ262" i="2"/>
  <c r="QP262" i="2"/>
  <c r="QM262" i="2"/>
  <c r="QK262" i="2"/>
  <c r="QJ262" i="2"/>
  <c r="QI262" i="2"/>
  <c r="QF262" i="2"/>
  <c r="QD262" i="2"/>
  <c r="QC262" i="2"/>
  <c r="QB262" i="2"/>
  <c r="PY262" i="2"/>
  <c r="PW262" i="2"/>
  <c r="PV262" i="2"/>
  <c r="PU262" i="2"/>
  <c r="PR262" i="2"/>
  <c r="PP262" i="2"/>
  <c r="PN262" i="2"/>
  <c r="PK262" i="2"/>
  <c r="PI262" i="2"/>
  <c r="PH262" i="2"/>
  <c r="PG262" i="2"/>
  <c r="PD262" i="2"/>
  <c r="PB262" i="2"/>
  <c r="PA262" i="2"/>
  <c r="OZ262" i="2"/>
  <c r="OW262" i="2"/>
  <c r="OU262" i="2"/>
  <c r="OT262" i="2"/>
  <c r="OS262" i="2"/>
  <c r="OP262" i="2"/>
  <c r="ON262" i="2"/>
  <c r="OM262" i="2"/>
  <c r="OL262" i="2"/>
  <c r="OI262" i="2"/>
  <c r="OG262" i="2"/>
  <c r="OF262" i="2"/>
  <c r="OE262" i="2"/>
  <c r="OB262" i="2"/>
  <c r="NZ262" i="2"/>
  <c r="NY262" i="2"/>
  <c r="NX262" i="2"/>
  <c r="NU262" i="2"/>
  <c r="NS262" i="2"/>
  <c r="NR262" i="2"/>
  <c r="NQ262" i="2"/>
  <c r="NN262" i="2"/>
  <c r="NL262" i="2"/>
  <c r="NK262" i="2"/>
  <c r="NJ262" i="2"/>
  <c r="NG262" i="2"/>
  <c r="NE262" i="2"/>
  <c r="ND262" i="2"/>
  <c r="NC262" i="2"/>
  <c r="MZ262" i="2"/>
  <c r="MX262" i="2"/>
  <c r="MW262" i="2"/>
  <c r="MV262" i="2"/>
  <c r="MS262" i="2"/>
  <c r="MQ262" i="2"/>
  <c r="MP262" i="2"/>
  <c r="MO262" i="2"/>
  <c r="ML262" i="2"/>
  <c r="MJ262" i="2"/>
  <c r="MI262" i="2"/>
  <c r="MH262" i="2"/>
  <c r="ME262" i="2"/>
  <c r="MC262" i="2"/>
  <c r="MB262" i="2"/>
  <c r="MA262" i="2"/>
  <c r="LX262" i="2"/>
  <c r="LU262" i="2"/>
  <c r="LT262" i="2"/>
  <c r="LQ262" i="2"/>
  <c r="LO262" i="2"/>
  <c r="LN262" i="2"/>
  <c r="LM262" i="2"/>
  <c r="LJ262" i="2"/>
  <c r="LH262" i="2"/>
  <c r="LG262" i="2"/>
  <c r="LF262" i="2"/>
  <c r="LC262" i="2"/>
  <c r="LA262" i="2"/>
  <c r="KZ262" i="2"/>
  <c r="KY262" i="2"/>
  <c r="KV262" i="2"/>
  <c r="KT262" i="2"/>
  <c r="KS262" i="2"/>
  <c r="KR262" i="2"/>
  <c r="KO262" i="2"/>
  <c r="KM262" i="2"/>
  <c r="KL262" i="2"/>
  <c r="KK262" i="2"/>
  <c r="KH262" i="2"/>
  <c r="KF262" i="2"/>
  <c r="KE262" i="2"/>
  <c r="KD262" i="2"/>
  <c r="KA262" i="2"/>
  <c r="JY262" i="2"/>
  <c r="JX262" i="2"/>
  <c r="JW262" i="2"/>
  <c r="JT262" i="2"/>
  <c r="JR262" i="2"/>
  <c r="JQ262" i="2"/>
  <c r="JP262" i="2"/>
  <c r="JM262" i="2"/>
  <c r="JK262" i="2"/>
  <c r="JJ262" i="2"/>
  <c r="JI262" i="2"/>
  <c r="JF262" i="2"/>
  <c r="JD262" i="2"/>
  <c r="JC262" i="2"/>
  <c r="JB262" i="2"/>
  <c r="IY262" i="2"/>
  <c r="IW262" i="2"/>
  <c r="IV262" i="2"/>
  <c r="IU262" i="2"/>
  <c r="IR262" i="2"/>
  <c r="IP262" i="2"/>
  <c r="IO262" i="2"/>
  <c r="IN262" i="2"/>
  <c r="IK262" i="2"/>
  <c r="II262" i="2"/>
  <c r="IH262" i="2"/>
  <c r="IG262" i="2"/>
  <c r="ID262" i="2"/>
  <c r="IB262" i="2"/>
  <c r="IA262" i="2"/>
  <c r="HZ262" i="2"/>
  <c r="HP262" i="2"/>
  <c r="HN262" i="2"/>
  <c r="HM262" i="2"/>
  <c r="HL262" i="2"/>
  <c r="HI262" i="2"/>
  <c r="HG262" i="2"/>
  <c r="HF262" i="2"/>
  <c r="HE262" i="2"/>
  <c r="HA262" i="2"/>
  <c r="GY262" i="2"/>
  <c r="GX262" i="2"/>
  <c r="GW262" i="2"/>
  <c r="GT262" i="2"/>
  <c r="GQ262" i="2"/>
  <c r="GP262" i="2"/>
  <c r="GM262" i="2"/>
  <c r="GK262" i="2"/>
  <c r="GJ262" i="2"/>
  <c r="GI262" i="2"/>
  <c r="GF262" i="2"/>
  <c r="GC262" i="2"/>
  <c r="GB262" i="2"/>
  <c r="FY262" i="2"/>
  <c r="FW262" i="2"/>
  <c r="FV262" i="2"/>
  <c r="FU262" i="2"/>
  <c r="FR262" i="2"/>
  <c r="FP262" i="2"/>
  <c r="FO262" i="2"/>
  <c r="FN262" i="2"/>
  <c r="FK262" i="2"/>
  <c r="FI262" i="2"/>
  <c r="FH262" i="2"/>
  <c r="FG262" i="2"/>
  <c r="FD262" i="2"/>
  <c r="FA262" i="2"/>
  <c r="EZ262" i="2"/>
  <c r="EW262" i="2"/>
  <c r="EU262" i="2"/>
  <c r="ET262" i="2"/>
  <c r="ES262" i="2"/>
  <c r="EP262" i="2"/>
  <c r="EN262" i="2"/>
  <c r="EM262" i="2"/>
  <c r="EL262" i="2"/>
  <c r="EI262" i="2"/>
  <c r="EG262" i="2"/>
  <c r="EF262" i="2"/>
  <c r="EE262" i="2"/>
  <c r="EB262" i="2"/>
  <c r="DZ262" i="2"/>
  <c r="DY262" i="2"/>
  <c r="DX262" i="2"/>
  <c r="DU262" i="2"/>
  <c r="DR262" i="2"/>
  <c r="DQ262" i="2"/>
  <c r="DN262" i="2"/>
  <c r="DL262" i="2"/>
  <c r="DK262" i="2"/>
  <c r="DJ262" i="2"/>
  <c r="DG262" i="2"/>
  <c r="DE262" i="2"/>
  <c r="DD262" i="2"/>
  <c r="DC262" i="2"/>
  <c r="CZ262" i="2"/>
  <c r="CX262" i="2"/>
  <c r="CW262" i="2"/>
  <c r="CV262" i="2"/>
  <c r="CS262" i="2"/>
  <c r="CQ262" i="2"/>
  <c r="CP262" i="2"/>
  <c r="CO262" i="2"/>
  <c r="CL262" i="2"/>
  <c r="CJ262" i="2"/>
  <c r="CI262" i="2"/>
  <c r="CH262" i="2"/>
  <c r="CE262" i="2"/>
  <c r="CC262" i="2"/>
  <c r="CB262" i="2"/>
  <c r="CA262" i="2"/>
  <c r="BX262" i="2"/>
  <c r="BV262" i="2"/>
  <c r="BU262" i="2"/>
  <c r="BT262" i="2"/>
  <c r="BQ262" i="2"/>
  <c r="BO262" i="2"/>
  <c r="BN262" i="2"/>
  <c r="BM262" i="2"/>
  <c r="BJ262" i="2"/>
  <c r="BG262" i="2"/>
  <c r="BF262" i="2"/>
  <c r="BC262" i="2"/>
  <c r="BA262" i="2"/>
  <c r="AZ262" i="2"/>
  <c r="AY262" i="2"/>
  <c r="AV262" i="2"/>
  <c r="AT262" i="2"/>
  <c r="AS262" i="2"/>
  <c r="AR262" i="2"/>
  <c r="AO262" i="2"/>
  <c r="AM262" i="2"/>
  <c r="AL262" i="2"/>
  <c r="AK262" i="2"/>
  <c r="AH262" i="2"/>
  <c r="AF262" i="2"/>
  <c r="AE262" i="2"/>
  <c r="AD262" i="2"/>
  <c r="AA262" i="2"/>
  <c r="X262" i="2"/>
  <c r="W262" i="2"/>
  <c r="U262" i="2"/>
  <c r="T262" i="2"/>
  <c r="V262" i="2" s="1"/>
  <c r="UY262" i="2" s="1"/>
  <c r="S262" i="2"/>
  <c r="R262" i="2"/>
  <c r="Q262" i="2"/>
  <c r="P262" i="2"/>
  <c r="N262" i="2"/>
  <c r="M262" i="2"/>
  <c r="L262" i="2"/>
  <c r="J262" i="2"/>
  <c r="I262" i="2"/>
  <c r="H262" i="2"/>
  <c r="F262" i="2"/>
  <c r="E262" i="2"/>
  <c r="D262" i="2"/>
  <c r="VQ261" i="2"/>
  <c r="VO261" i="2"/>
  <c r="RH261" i="2"/>
  <c r="RF261" i="2"/>
  <c r="RE261" i="2"/>
  <c r="RD261" i="2"/>
  <c r="RA261" i="2"/>
  <c r="QY261" i="2"/>
  <c r="QX261" i="2"/>
  <c r="QW261" i="2"/>
  <c r="QT261" i="2"/>
  <c r="QR261" i="2"/>
  <c r="QQ261" i="2"/>
  <c r="QP261" i="2"/>
  <c r="QM261" i="2"/>
  <c r="QK261" i="2"/>
  <c r="QJ261" i="2"/>
  <c r="QI261" i="2"/>
  <c r="QF261" i="2"/>
  <c r="QD261" i="2"/>
  <c r="QC261" i="2"/>
  <c r="QB261" i="2"/>
  <c r="PY261" i="2"/>
  <c r="PW261" i="2"/>
  <c r="PV261" i="2"/>
  <c r="PU261" i="2"/>
  <c r="PK261" i="2"/>
  <c r="PI261" i="2"/>
  <c r="PH261" i="2"/>
  <c r="PG261" i="2"/>
  <c r="PD261" i="2"/>
  <c r="PB261" i="2"/>
  <c r="PA261" i="2"/>
  <c r="OZ261" i="2"/>
  <c r="OW261" i="2"/>
  <c r="OU261" i="2"/>
  <c r="OT261" i="2"/>
  <c r="OS261" i="2"/>
  <c r="OP261" i="2"/>
  <c r="ON261" i="2"/>
  <c r="OM261" i="2"/>
  <c r="OL261" i="2"/>
  <c r="OI261" i="2"/>
  <c r="OG261" i="2"/>
  <c r="OF261" i="2"/>
  <c r="OE261" i="2"/>
  <c r="OB261" i="2"/>
  <c r="NZ261" i="2"/>
  <c r="NY261" i="2"/>
  <c r="NX261" i="2"/>
  <c r="NU261" i="2"/>
  <c r="NS261" i="2"/>
  <c r="NR261" i="2"/>
  <c r="NQ261" i="2"/>
  <c r="NN261" i="2"/>
  <c r="NL261" i="2"/>
  <c r="NK261" i="2"/>
  <c r="NJ261" i="2"/>
  <c r="NG261" i="2"/>
  <c r="NE261" i="2"/>
  <c r="ND261" i="2"/>
  <c r="NC261" i="2"/>
  <c r="MZ261" i="2"/>
  <c r="MX261" i="2"/>
  <c r="MW261" i="2"/>
  <c r="MV261" i="2"/>
  <c r="MS261" i="2"/>
  <c r="MQ261" i="2"/>
  <c r="MP261" i="2"/>
  <c r="MO261" i="2"/>
  <c r="ML261" i="2"/>
  <c r="MJ261" i="2"/>
  <c r="MI261" i="2"/>
  <c r="MH261" i="2"/>
  <c r="ME261" i="2"/>
  <c r="MC261" i="2"/>
  <c r="MB261" i="2"/>
  <c r="MA261" i="2"/>
  <c r="LX261" i="2"/>
  <c r="LU261" i="2"/>
  <c r="LT261" i="2"/>
  <c r="LQ261" i="2"/>
  <c r="LO261" i="2"/>
  <c r="LN261" i="2"/>
  <c r="LM261" i="2"/>
  <c r="LJ261" i="2"/>
  <c r="LH261" i="2"/>
  <c r="LG261" i="2"/>
  <c r="LF261" i="2"/>
  <c r="LC261" i="2"/>
  <c r="LA261" i="2"/>
  <c r="KZ261" i="2"/>
  <c r="KY261" i="2"/>
  <c r="KV261" i="2"/>
  <c r="KT261" i="2"/>
  <c r="KS261" i="2"/>
  <c r="KR261" i="2"/>
  <c r="KO261" i="2"/>
  <c r="KM261" i="2"/>
  <c r="KL261" i="2"/>
  <c r="KK261" i="2"/>
  <c r="KH261" i="2"/>
  <c r="KF261" i="2"/>
  <c r="KE261" i="2"/>
  <c r="KD261" i="2"/>
  <c r="KA261" i="2"/>
  <c r="JY261" i="2"/>
  <c r="JX261" i="2"/>
  <c r="JW261" i="2"/>
  <c r="JT261" i="2"/>
  <c r="JR261" i="2"/>
  <c r="JQ261" i="2"/>
  <c r="JP261" i="2"/>
  <c r="JM261" i="2"/>
  <c r="JK261" i="2"/>
  <c r="JJ261" i="2"/>
  <c r="JI261" i="2"/>
  <c r="JF261" i="2"/>
  <c r="JD261" i="2"/>
  <c r="JC261" i="2"/>
  <c r="JB261" i="2"/>
  <c r="IY261" i="2"/>
  <c r="IW261" i="2"/>
  <c r="IV261" i="2"/>
  <c r="IU261" i="2"/>
  <c r="IR261" i="2"/>
  <c r="IP261" i="2"/>
  <c r="IO261" i="2"/>
  <c r="IN261" i="2"/>
  <c r="IK261" i="2"/>
  <c r="II261" i="2"/>
  <c r="IH261" i="2"/>
  <c r="IG261" i="2"/>
  <c r="ID261" i="2"/>
  <c r="IB261" i="2"/>
  <c r="IA261" i="2"/>
  <c r="HZ261" i="2"/>
  <c r="HP261" i="2"/>
  <c r="HN261" i="2"/>
  <c r="HM261" i="2"/>
  <c r="HL261" i="2"/>
  <c r="HI261" i="2"/>
  <c r="HG261" i="2"/>
  <c r="HF261" i="2"/>
  <c r="HE261" i="2"/>
  <c r="HA261" i="2"/>
  <c r="GY261" i="2"/>
  <c r="GX261" i="2"/>
  <c r="GW261" i="2"/>
  <c r="GT261" i="2"/>
  <c r="GQ261" i="2"/>
  <c r="GP261" i="2"/>
  <c r="GM261" i="2"/>
  <c r="GK261" i="2"/>
  <c r="GJ261" i="2"/>
  <c r="GI261" i="2"/>
  <c r="GF261" i="2"/>
  <c r="GC261" i="2"/>
  <c r="GB261" i="2"/>
  <c r="FY261" i="2"/>
  <c r="FW261" i="2"/>
  <c r="FV261" i="2"/>
  <c r="FU261" i="2"/>
  <c r="FR261" i="2"/>
  <c r="FP261" i="2"/>
  <c r="FO261" i="2"/>
  <c r="FN261" i="2"/>
  <c r="FK261" i="2"/>
  <c r="FI261" i="2"/>
  <c r="FH261" i="2"/>
  <c r="FG261" i="2"/>
  <c r="FD261" i="2"/>
  <c r="FA261" i="2"/>
  <c r="EZ261" i="2"/>
  <c r="EW261" i="2"/>
  <c r="EU261" i="2"/>
  <c r="ET261" i="2"/>
  <c r="ES261" i="2"/>
  <c r="EP261" i="2"/>
  <c r="EN261" i="2"/>
  <c r="EM261" i="2"/>
  <c r="EL261" i="2"/>
  <c r="EI261" i="2"/>
  <c r="EG261" i="2"/>
  <c r="EF261" i="2"/>
  <c r="EE261" i="2"/>
  <c r="EB261" i="2"/>
  <c r="DZ261" i="2"/>
  <c r="DY261" i="2"/>
  <c r="DX261" i="2"/>
  <c r="DU261" i="2"/>
  <c r="DR261" i="2"/>
  <c r="DQ261" i="2"/>
  <c r="DN261" i="2"/>
  <c r="DL261" i="2"/>
  <c r="DK261" i="2"/>
  <c r="DJ261" i="2"/>
  <c r="DG261" i="2"/>
  <c r="DE261" i="2"/>
  <c r="DD261" i="2"/>
  <c r="DC261" i="2"/>
  <c r="CZ261" i="2"/>
  <c r="CX261" i="2"/>
  <c r="CW261" i="2"/>
  <c r="CV261" i="2"/>
  <c r="CS261" i="2"/>
  <c r="CQ261" i="2"/>
  <c r="CP261" i="2"/>
  <c r="CO261" i="2"/>
  <c r="CL261" i="2"/>
  <c r="CJ261" i="2"/>
  <c r="CI261" i="2"/>
  <c r="CH261" i="2"/>
  <c r="CE261" i="2"/>
  <c r="CC261" i="2"/>
  <c r="CB261" i="2"/>
  <c r="CA261" i="2"/>
  <c r="BX261" i="2"/>
  <c r="BV261" i="2"/>
  <c r="BU261" i="2"/>
  <c r="BT261" i="2"/>
  <c r="BQ261" i="2"/>
  <c r="BO261" i="2"/>
  <c r="BN261" i="2"/>
  <c r="BM261" i="2"/>
  <c r="BJ261" i="2"/>
  <c r="BG261" i="2"/>
  <c r="BF261" i="2"/>
  <c r="BC261" i="2"/>
  <c r="BA261" i="2"/>
  <c r="AZ261" i="2"/>
  <c r="AY261" i="2"/>
  <c r="AV261" i="2"/>
  <c r="AT261" i="2"/>
  <c r="AS261" i="2"/>
  <c r="AR261" i="2"/>
  <c r="AO261" i="2"/>
  <c r="AM261" i="2"/>
  <c r="AL261" i="2"/>
  <c r="AK261" i="2"/>
  <c r="AH261" i="2"/>
  <c r="AF261" i="2"/>
  <c r="AE261" i="2"/>
  <c r="AD261" i="2"/>
  <c r="AA261" i="2"/>
  <c r="B261" i="2"/>
  <c r="VQ260" i="2"/>
  <c r="VO260" i="2"/>
  <c r="VI260" i="2"/>
  <c r="VG260" i="2"/>
  <c r="VE260" i="2"/>
  <c r="VB260" i="2"/>
  <c r="UZ260" i="2"/>
  <c r="UX260" i="2"/>
  <c r="UU260" i="2"/>
  <c r="US260" i="2"/>
  <c r="UQ260" i="2"/>
  <c r="UN260" i="2"/>
  <c r="UL260" i="2"/>
  <c r="UJ260" i="2"/>
  <c r="UG260" i="2"/>
  <c r="UE260" i="2"/>
  <c r="UC260" i="2"/>
  <c r="TZ260" i="2"/>
  <c r="TX260" i="2"/>
  <c r="TV260" i="2"/>
  <c r="TS260" i="2"/>
  <c r="TQ260" i="2"/>
  <c r="TO260" i="2"/>
  <c r="TL260" i="2"/>
  <c r="TJ260" i="2"/>
  <c r="TH260" i="2"/>
  <c r="TE260" i="2"/>
  <c r="TC260" i="2"/>
  <c r="TA260" i="2"/>
  <c r="SX260" i="2"/>
  <c r="SV260" i="2"/>
  <c r="ST260" i="2"/>
  <c r="SQ260" i="2"/>
  <c r="SO260" i="2"/>
  <c r="SM260" i="2"/>
  <c r="SJ260" i="2"/>
  <c r="SH260" i="2"/>
  <c r="SF260" i="2"/>
  <c r="SC260" i="2"/>
  <c r="SA260" i="2"/>
  <c r="RY260" i="2"/>
  <c r="RV260" i="2"/>
  <c r="RT260" i="2"/>
  <c r="RR260" i="2"/>
  <c r="RO260" i="2"/>
  <c r="RM260" i="2"/>
  <c r="RK260" i="2"/>
  <c r="RH260" i="2"/>
  <c r="RF260" i="2"/>
  <c r="RE260" i="2"/>
  <c r="RD260" i="2"/>
  <c r="RA260" i="2"/>
  <c r="QY260" i="2"/>
  <c r="QX260" i="2"/>
  <c r="QW260" i="2"/>
  <c r="QT260" i="2"/>
  <c r="QR260" i="2"/>
  <c r="QQ260" i="2"/>
  <c r="QP260" i="2"/>
  <c r="QM260" i="2"/>
  <c r="QK260" i="2"/>
  <c r="QJ260" i="2"/>
  <c r="QI260" i="2"/>
  <c r="QF260" i="2"/>
  <c r="QD260" i="2"/>
  <c r="QC260" i="2"/>
  <c r="QB260" i="2"/>
  <c r="PY260" i="2"/>
  <c r="PW260" i="2"/>
  <c r="PV260" i="2"/>
  <c r="PU260" i="2"/>
  <c r="PR260" i="2"/>
  <c r="PP260" i="2"/>
  <c r="PN260" i="2"/>
  <c r="PK260" i="2"/>
  <c r="PI260" i="2"/>
  <c r="PH260" i="2"/>
  <c r="PG260" i="2"/>
  <c r="PD260" i="2"/>
  <c r="PB260" i="2"/>
  <c r="PA260" i="2"/>
  <c r="OZ260" i="2"/>
  <c r="OW260" i="2"/>
  <c r="OU260" i="2"/>
  <c r="OT260" i="2"/>
  <c r="OS260" i="2"/>
  <c r="OP260" i="2"/>
  <c r="ON260" i="2"/>
  <c r="OM260" i="2"/>
  <c r="OL260" i="2"/>
  <c r="OI260" i="2"/>
  <c r="OG260" i="2"/>
  <c r="OF260" i="2"/>
  <c r="OE260" i="2"/>
  <c r="OB260" i="2"/>
  <c r="NZ260" i="2"/>
  <c r="NY260" i="2"/>
  <c r="NX260" i="2"/>
  <c r="NU260" i="2"/>
  <c r="NS260" i="2"/>
  <c r="NR260" i="2"/>
  <c r="NQ260" i="2"/>
  <c r="NN260" i="2"/>
  <c r="NL260" i="2"/>
  <c r="NK260" i="2"/>
  <c r="NJ260" i="2"/>
  <c r="NG260" i="2"/>
  <c r="NE260" i="2"/>
  <c r="ND260" i="2"/>
  <c r="NC260" i="2"/>
  <c r="MZ260" i="2"/>
  <c r="MX260" i="2"/>
  <c r="MW260" i="2"/>
  <c r="MV260" i="2"/>
  <c r="MS260" i="2"/>
  <c r="MQ260" i="2"/>
  <c r="MP260" i="2"/>
  <c r="MO260" i="2"/>
  <c r="ML260" i="2"/>
  <c r="MJ260" i="2"/>
  <c r="MI260" i="2"/>
  <c r="MH260" i="2"/>
  <c r="ME260" i="2"/>
  <c r="MC260" i="2"/>
  <c r="MB260" i="2"/>
  <c r="MA260" i="2"/>
  <c r="LX260" i="2"/>
  <c r="LU260" i="2"/>
  <c r="LT260" i="2"/>
  <c r="LQ260" i="2"/>
  <c r="LO260" i="2"/>
  <c r="LN260" i="2"/>
  <c r="LM260" i="2"/>
  <c r="LJ260" i="2"/>
  <c r="LH260" i="2"/>
  <c r="LG260" i="2"/>
  <c r="LF260" i="2"/>
  <c r="LC260" i="2"/>
  <c r="LA260" i="2"/>
  <c r="KZ260" i="2"/>
  <c r="KY260" i="2"/>
  <c r="KV260" i="2"/>
  <c r="KT260" i="2"/>
  <c r="KS260" i="2"/>
  <c r="KR260" i="2"/>
  <c r="KO260" i="2"/>
  <c r="KM260" i="2"/>
  <c r="KL260" i="2"/>
  <c r="KK260" i="2"/>
  <c r="KH260" i="2"/>
  <c r="KF260" i="2"/>
  <c r="KE260" i="2"/>
  <c r="KD260" i="2"/>
  <c r="KA260" i="2"/>
  <c r="JY260" i="2"/>
  <c r="JX260" i="2"/>
  <c r="JW260" i="2"/>
  <c r="JT260" i="2"/>
  <c r="JR260" i="2"/>
  <c r="JQ260" i="2"/>
  <c r="JP260" i="2"/>
  <c r="JM260" i="2"/>
  <c r="JK260" i="2"/>
  <c r="JJ260" i="2"/>
  <c r="JI260" i="2"/>
  <c r="JF260" i="2"/>
  <c r="JD260" i="2"/>
  <c r="JC260" i="2"/>
  <c r="JB260" i="2"/>
  <c r="IY260" i="2"/>
  <c r="IW260" i="2"/>
  <c r="IV260" i="2"/>
  <c r="IU260" i="2"/>
  <c r="IR260" i="2"/>
  <c r="IP260" i="2"/>
  <c r="IO260" i="2"/>
  <c r="IN260" i="2"/>
  <c r="IK260" i="2"/>
  <c r="II260" i="2"/>
  <c r="IH260" i="2"/>
  <c r="IG260" i="2"/>
  <c r="ID260" i="2"/>
  <c r="IB260" i="2"/>
  <c r="IA260" i="2"/>
  <c r="HZ260" i="2"/>
  <c r="HP260" i="2"/>
  <c r="HN260" i="2"/>
  <c r="HM260" i="2"/>
  <c r="HL260" i="2"/>
  <c r="HI260" i="2"/>
  <c r="HG260" i="2"/>
  <c r="HF260" i="2"/>
  <c r="HE260" i="2"/>
  <c r="HA260" i="2"/>
  <c r="GY260" i="2"/>
  <c r="GX260" i="2"/>
  <c r="GW260" i="2"/>
  <c r="GT260" i="2"/>
  <c r="GQ260" i="2"/>
  <c r="GP260" i="2"/>
  <c r="GM260" i="2"/>
  <c r="GK260" i="2"/>
  <c r="GJ260" i="2"/>
  <c r="GI260" i="2"/>
  <c r="GF260" i="2"/>
  <c r="GC260" i="2"/>
  <c r="GB260" i="2"/>
  <c r="FY260" i="2"/>
  <c r="FW260" i="2"/>
  <c r="FV260" i="2"/>
  <c r="FU260" i="2"/>
  <c r="FR260" i="2"/>
  <c r="FP260" i="2"/>
  <c r="FO260" i="2"/>
  <c r="FN260" i="2"/>
  <c r="FK260" i="2"/>
  <c r="FI260" i="2"/>
  <c r="FH260" i="2"/>
  <c r="FG260" i="2"/>
  <c r="FD260" i="2"/>
  <c r="FA260" i="2"/>
  <c r="EZ260" i="2"/>
  <c r="EW260" i="2"/>
  <c r="EU260" i="2"/>
  <c r="ET260" i="2"/>
  <c r="ES260" i="2"/>
  <c r="EP260" i="2"/>
  <c r="EN260" i="2"/>
  <c r="EM260" i="2"/>
  <c r="EL260" i="2"/>
  <c r="EI260" i="2"/>
  <c r="EG260" i="2"/>
  <c r="EF260" i="2"/>
  <c r="EE260" i="2"/>
  <c r="EB260" i="2"/>
  <c r="DZ260" i="2"/>
  <c r="DY260" i="2"/>
  <c r="DX260" i="2"/>
  <c r="DU260" i="2"/>
  <c r="DR260" i="2"/>
  <c r="DQ260" i="2"/>
  <c r="DN260" i="2"/>
  <c r="DL260" i="2"/>
  <c r="DK260" i="2"/>
  <c r="DJ260" i="2"/>
  <c r="DG260" i="2"/>
  <c r="DE260" i="2"/>
  <c r="DD260" i="2"/>
  <c r="DC260" i="2"/>
  <c r="CZ260" i="2"/>
  <c r="CX260" i="2"/>
  <c r="CW260" i="2"/>
  <c r="CV260" i="2"/>
  <c r="CS260" i="2"/>
  <c r="CQ260" i="2"/>
  <c r="CP260" i="2"/>
  <c r="CO260" i="2"/>
  <c r="CL260" i="2"/>
  <c r="CJ260" i="2"/>
  <c r="CI260" i="2"/>
  <c r="CH260" i="2"/>
  <c r="CE260" i="2"/>
  <c r="CC260" i="2"/>
  <c r="CB260" i="2"/>
  <c r="CA260" i="2"/>
  <c r="BX260" i="2"/>
  <c r="BV260" i="2"/>
  <c r="BU260" i="2"/>
  <c r="BT260" i="2"/>
  <c r="BQ260" i="2"/>
  <c r="BO260" i="2"/>
  <c r="BN260" i="2"/>
  <c r="BM260" i="2"/>
  <c r="BJ260" i="2"/>
  <c r="BG260" i="2"/>
  <c r="BF260" i="2"/>
  <c r="BC260" i="2"/>
  <c r="BA260" i="2"/>
  <c r="AZ260" i="2"/>
  <c r="AY260" i="2"/>
  <c r="AV260" i="2"/>
  <c r="AT260" i="2"/>
  <c r="AS260" i="2"/>
  <c r="AR260" i="2"/>
  <c r="AO260" i="2"/>
  <c r="AM260" i="2"/>
  <c r="AL260" i="2"/>
  <c r="AK260" i="2"/>
  <c r="AH260" i="2"/>
  <c r="AF260" i="2"/>
  <c r="AE260" i="2"/>
  <c r="AD260" i="2"/>
  <c r="T260" i="2"/>
  <c r="S260" i="2"/>
  <c r="R260" i="2"/>
  <c r="Q260" i="2"/>
  <c r="P260" i="2"/>
  <c r="N260" i="2"/>
  <c r="M260" i="2"/>
  <c r="L260" i="2"/>
  <c r="J260" i="2"/>
  <c r="I260" i="2"/>
  <c r="H260" i="2"/>
  <c r="F260" i="2"/>
  <c r="E260" i="2"/>
  <c r="D260" i="2"/>
  <c r="B260" i="2"/>
  <c r="VQ259" i="2"/>
  <c r="VO259" i="2"/>
  <c r="VI259" i="2"/>
  <c r="VG259" i="2"/>
  <c r="VE259" i="2"/>
  <c r="VB259" i="2"/>
  <c r="UZ259" i="2"/>
  <c r="UX259" i="2"/>
  <c r="UU259" i="2"/>
  <c r="US259" i="2"/>
  <c r="UQ259" i="2"/>
  <c r="UN259" i="2"/>
  <c r="UL259" i="2"/>
  <c r="UJ259" i="2"/>
  <c r="UG259" i="2"/>
  <c r="UE259" i="2"/>
  <c r="UC259" i="2"/>
  <c r="TZ259" i="2"/>
  <c r="TX259" i="2"/>
  <c r="TV259" i="2"/>
  <c r="TS259" i="2"/>
  <c r="TQ259" i="2"/>
  <c r="TO259" i="2"/>
  <c r="TL259" i="2"/>
  <c r="TJ259" i="2"/>
  <c r="TH259" i="2"/>
  <c r="TE259" i="2"/>
  <c r="TC259" i="2"/>
  <c r="TA259" i="2"/>
  <c r="SX259" i="2"/>
  <c r="SV259" i="2"/>
  <c r="ST259" i="2"/>
  <c r="SQ259" i="2"/>
  <c r="SO259" i="2"/>
  <c r="SM259" i="2"/>
  <c r="SJ259" i="2"/>
  <c r="SH259" i="2"/>
  <c r="SF259" i="2"/>
  <c r="SC259" i="2"/>
  <c r="SA259" i="2"/>
  <c r="RY259" i="2"/>
  <c r="RV259" i="2"/>
  <c r="RT259" i="2"/>
  <c r="RR259" i="2"/>
  <c r="RO259" i="2"/>
  <c r="RM259" i="2"/>
  <c r="RK259" i="2"/>
  <c r="RH259" i="2"/>
  <c r="RF259" i="2"/>
  <c r="RE259" i="2"/>
  <c r="RD259" i="2"/>
  <c r="RA259" i="2"/>
  <c r="QY259" i="2"/>
  <c r="QX259" i="2"/>
  <c r="QW259" i="2"/>
  <c r="QT259" i="2"/>
  <c r="QR259" i="2"/>
  <c r="QQ259" i="2"/>
  <c r="QP259" i="2"/>
  <c r="QM259" i="2"/>
  <c r="QK259" i="2"/>
  <c r="QJ259" i="2"/>
  <c r="QI259" i="2"/>
  <c r="QF259" i="2"/>
  <c r="QD259" i="2"/>
  <c r="QC259" i="2"/>
  <c r="QB259" i="2"/>
  <c r="PY259" i="2"/>
  <c r="PW259" i="2"/>
  <c r="PV259" i="2"/>
  <c r="PU259" i="2"/>
  <c r="PR259" i="2"/>
  <c r="PP259" i="2"/>
  <c r="PN259" i="2"/>
  <c r="PK259" i="2"/>
  <c r="PI259" i="2"/>
  <c r="PH259" i="2"/>
  <c r="PG259" i="2"/>
  <c r="PD259" i="2"/>
  <c r="PB259" i="2"/>
  <c r="PA259" i="2"/>
  <c r="OZ259" i="2"/>
  <c r="OW259" i="2"/>
  <c r="OU259" i="2"/>
  <c r="OT259" i="2"/>
  <c r="OS259" i="2"/>
  <c r="OP259" i="2"/>
  <c r="ON259" i="2"/>
  <c r="OM259" i="2"/>
  <c r="OL259" i="2"/>
  <c r="OI259" i="2"/>
  <c r="OG259" i="2"/>
  <c r="OF259" i="2"/>
  <c r="OE259" i="2"/>
  <c r="OB259" i="2"/>
  <c r="NZ259" i="2"/>
  <c r="NY259" i="2"/>
  <c r="NX259" i="2"/>
  <c r="NU259" i="2"/>
  <c r="NS259" i="2"/>
  <c r="NR259" i="2"/>
  <c r="NQ259" i="2"/>
  <c r="NN259" i="2"/>
  <c r="NL259" i="2"/>
  <c r="NK259" i="2"/>
  <c r="NJ259" i="2"/>
  <c r="NG259" i="2"/>
  <c r="NE259" i="2"/>
  <c r="ND259" i="2"/>
  <c r="NC259" i="2"/>
  <c r="MZ259" i="2"/>
  <c r="MX259" i="2"/>
  <c r="MW259" i="2"/>
  <c r="MV259" i="2"/>
  <c r="MS259" i="2"/>
  <c r="MQ259" i="2"/>
  <c r="MP259" i="2"/>
  <c r="MO259" i="2"/>
  <c r="ML259" i="2"/>
  <c r="MJ259" i="2"/>
  <c r="MI259" i="2"/>
  <c r="MH259" i="2"/>
  <c r="ME259" i="2"/>
  <c r="MC259" i="2"/>
  <c r="MB259" i="2"/>
  <c r="MA259" i="2"/>
  <c r="LX259" i="2"/>
  <c r="LU259" i="2"/>
  <c r="LT259" i="2"/>
  <c r="LQ259" i="2"/>
  <c r="LO259" i="2"/>
  <c r="LN259" i="2"/>
  <c r="LM259" i="2"/>
  <c r="LJ259" i="2"/>
  <c r="LH259" i="2"/>
  <c r="LG259" i="2"/>
  <c r="LF259" i="2"/>
  <c r="LC259" i="2"/>
  <c r="LA259" i="2"/>
  <c r="KZ259" i="2"/>
  <c r="KY259" i="2"/>
  <c r="KV259" i="2"/>
  <c r="KT259" i="2"/>
  <c r="KS259" i="2"/>
  <c r="KR259" i="2"/>
  <c r="KO259" i="2"/>
  <c r="KM259" i="2"/>
  <c r="KL259" i="2"/>
  <c r="KK259" i="2"/>
  <c r="KH259" i="2"/>
  <c r="KF259" i="2"/>
  <c r="KE259" i="2"/>
  <c r="KD259" i="2"/>
  <c r="KA259" i="2"/>
  <c r="JY259" i="2"/>
  <c r="JX259" i="2"/>
  <c r="JW259" i="2"/>
  <c r="JT259" i="2"/>
  <c r="JR259" i="2"/>
  <c r="JQ259" i="2"/>
  <c r="JP259" i="2"/>
  <c r="JM259" i="2"/>
  <c r="JK259" i="2"/>
  <c r="JJ259" i="2"/>
  <c r="JI259" i="2"/>
  <c r="JF259" i="2"/>
  <c r="JD259" i="2"/>
  <c r="JC259" i="2"/>
  <c r="JB259" i="2"/>
  <c r="IY259" i="2"/>
  <c r="IW259" i="2"/>
  <c r="IV259" i="2"/>
  <c r="IU259" i="2"/>
  <c r="IR259" i="2"/>
  <c r="IP259" i="2"/>
  <c r="IO259" i="2"/>
  <c r="IN259" i="2"/>
  <c r="IK259" i="2"/>
  <c r="II259" i="2"/>
  <c r="IH259" i="2"/>
  <c r="IG259" i="2"/>
  <c r="ID259" i="2"/>
  <c r="IB259" i="2"/>
  <c r="IA259" i="2"/>
  <c r="HZ259" i="2"/>
  <c r="HP259" i="2"/>
  <c r="HN259" i="2"/>
  <c r="HM259" i="2"/>
  <c r="HL259" i="2"/>
  <c r="HI259" i="2"/>
  <c r="HG259" i="2"/>
  <c r="HF259" i="2"/>
  <c r="HE259" i="2"/>
  <c r="HA259" i="2"/>
  <c r="GY259" i="2"/>
  <c r="GX259" i="2"/>
  <c r="GW259" i="2"/>
  <c r="GT259" i="2"/>
  <c r="GQ259" i="2"/>
  <c r="GP259" i="2"/>
  <c r="GM259" i="2"/>
  <c r="GK259" i="2"/>
  <c r="GJ259" i="2"/>
  <c r="GI259" i="2"/>
  <c r="GF259" i="2"/>
  <c r="GC259" i="2"/>
  <c r="GB259" i="2"/>
  <c r="FY259" i="2"/>
  <c r="FW259" i="2"/>
  <c r="FV259" i="2"/>
  <c r="FU259" i="2"/>
  <c r="FR259" i="2"/>
  <c r="FP259" i="2"/>
  <c r="FO259" i="2"/>
  <c r="FN259" i="2"/>
  <c r="FK259" i="2"/>
  <c r="FI259" i="2"/>
  <c r="FH259" i="2"/>
  <c r="FG259" i="2"/>
  <c r="FD259" i="2"/>
  <c r="FA259" i="2"/>
  <c r="EZ259" i="2"/>
  <c r="EW259" i="2"/>
  <c r="EU259" i="2"/>
  <c r="ET259" i="2"/>
  <c r="ES259" i="2"/>
  <c r="EP259" i="2"/>
  <c r="EN259" i="2"/>
  <c r="EM259" i="2"/>
  <c r="EL259" i="2"/>
  <c r="EI259" i="2"/>
  <c r="EG259" i="2"/>
  <c r="EF259" i="2"/>
  <c r="EE259" i="2"/>
  <c r="EB259" i="2"/>
  <c r="DZ259" i="2"/>
  <c r="DY259" i="2"/>
  <c r="DX259" i="2"/>
  <c r="DU259" i="2"/>
  <c r="DR259" i="2"/>
  <c r="DQ259" i="2"/>
  <c r="DN259" i="2"/>
  <c r="DL259" i="2"/>
  <c r="DK259" i="2"/>
  <c r="DJ259" i="2"/>
  <c r="DG259" i="2"/>
  <c r="DE259" i="2"/>
  <c r="DD259" i="2"/>
  <c r="DC259" i="2"/>
  <c r="CZ259" i="2"/>
  <c r="CX259" i="2"/>
  <c r="CW259" i="2"/>
  <c r="CV259" i="2"/>
  <c r="CS259" i="2"/>
  <c r="CQ259" i="2"/>
  <c r="CP259" i="2"/>
  <c r="CO259" i="2"/>
  <c r="CL259" i="2"/>
  <c r="CJ259" i="2"/>
  <c r="CI259" i="2"/>
  <c r="CH259" i="2"/>
  <c r="CE259" i="2"/>
  <c r="CC259" i="2"/>
  <c r="CB259" i="2"/>
  <c r="CA259" i="2"/>
  <c r="BX259" i="2"/>
  <c r="BV259" i="2"/>
  <c r="BU259" i="2"/>
  <c r="BT259" i="2"/>
  <c r="BQ259" i="2"/>
  <c r="BO259" i="2"/>
  <c r="BN259" i="2"/>
  <c r="BM259" i="2"/>
  <c r="BJ259" i="2"/>
  <c r="BG259" i="2"/>
  <c r="BF259" i="2"/>
  <c r="BC259" i="2"/>
  <c r="BA259" i="2"/>
  <c r="AZ259" i="2"/>
  <c r="AY259" i="2"/>
  <c r="AV259" i="2"/>
  <c r="AT259" i="2"/>
  <c r="AS259" i="2"/>
  <c r="AR259" i="2"/>
  <c r="AO259" i="2"/>
  <c r="AM259" i="2"/>
  <c r="AL259" i="2"/>
  <c r="AK259" i="2"/>
  <c r="AH259" i="2"/>
  <c r="AF259" i="2"/>
  <c r="AE259" i="2"/>
  <c r="AD259" i="2"/>
  <c r="T259" i="2"/>
  <c r="S259" i="2"/>
  <c r="R259" i="2"/>
  <c r="Q259" i="2"/>
  <c r="P259" i="2"/>
  <c r="N259" i="2"/>
  <c r="M259" i="2"/>
  <c r="L259" i="2"/>
  <c r="J259" i="2"/>
  <c r="I259" i="2"/>
  <c r="H259" i="2"/>
  <c r="F259" i="2"/>
  <c r="E259" i="2"/>
  <c r="D259" i="2"/>
  <c r="B259" i="2"/>
  <c r="VQ258" i="2"/>
  <c r="VO258" i="2"/>
  <c r="VI258" i="2"/>
  <c r="VG258" i="2"/>
  <c r="VE258" i="2"/>
  <c r="VB258" i="2"/>
  <c r="UZ258" i="2"/>
  <c r="UX258" i="2"/>
  <c r="UU258" i="2"/>
  <c r="US258" i="2"/>
  <c r="UQ258" i="2"/>
  <c r="UN258" i="2"/>
  <c r="UL258" i="2"/>
  <c r="UJ258" i="2"/>
  <c r="UG258" i="2"/>
  <c r="UE258" i="2"/>
  <c r="UC258" i="2"/>
  <c r="TZ258" i="2"/>
  <c r="TX258" i="2"/>
  <c r="TV258" i="2"/>
  <c r="TS258" i="2"/>
  <c r="TQ258" i="2"/>
  <c r="TO258" i="2"/>
  <c r="TL258" i="2"/>
  <c r="TJ258" i="2"/>
  <c r="TH258" i="2"/>
  <c r="TE258" i="2"/>
  <c r="TC258" i="2"/>
  <c r="TA258" i="2"/>
  <c r="SX258" i="2"/>
  <c r="SV258" i="2"/>
  <c r="ST258" i="2"/>
  <c r="SQ258" i="2"/>
  <c r="SO258" i="2"/>
  <c r="SM258" i="2"/>
  <c r="SJ258" i="2"/>
  <c r="SH258" i="2"/>
  <c r="SF258" i="2"/>
  <c r="SC258" i="2"/>
  <c r="SA258" i="2"/>
  <c r="RY258" i="2"/>
  <c r="RV258" i="2"/>
  <c r="RT258" i="2"/>
  <c r="RR258" i="2"/>
  <c r="RO258" i="2"/>
  <c r="RM258" i="2"/>
  <c r="RK258" i="2"/>
  <c r="RH258" i="2"/>
  <c r="RF258" i="2"/>
  <c r="RE258" i="2"/>
  <c r="RD258" i="2"/>
  <c r="RA258" i="2"/>
  <c r="QY258" i="2"/>
  <c r="QX258" i="2"/>
  <c r="QW258" i="2"/>
  <c r="QT258" i="2"/>
  <c r="QR258" i="2"/>
  <c r="QQ258" i="2"/>
  <c r="QP258" i="2"/>
  <c r="QM258" i="2"/>
  <c r="QK258" i="2"/>
  <c r="QJ258" i="2"/>
  <c r="QI258" i="2"/>
  <c r="QF258" i="2"/>
  <c r="QD258" i="2"/>
  <c r="QC258" i="2"/>
  <c r="QB258" i="2"/>
  <c r="PY258" i="2"/>
  <c r="PW258" i="2"/>
  <c r="PV258" i="2"/>
  <c r="PU258" i="2"/>
  <c r="PR258" i="2"/>
  <c r="PP258" i="2"/>
  <c r="PN258" i="2"/>
  <c r="PK258" i="2"/>
  <c r="PI258" i="2"/>
  <c r="PH258" i="2"/>
  <c r="PG258" i="2"/>
  <c r="PD258" i="2"/>
  <c r="PB258" i="2"/>
  <c r="PA258" i="2"/>
  <c r="OZ258" i="2"/>
  <c r="OW258" i="2"/>
  <c r="OU258" i="2"/>
  <c r="OT258" i="2"/>
  <c r="OS258" i="2"/>
  <c r="OP258" i="2"/>
  <c r="ON258" i="2"/>
  <c r="OM258" i="2"/>
  <c r="OL258" i="2"/>
  <c r="OI258" i="2"/>
  <c r="OG258" i="2"/>
  <c r="OF258" i="2"/>
  <c r="OE258" i="2"/>
  <c r="OB258" i="2"/>
  <c r="NZ258" i="2"/>
  <c r="NY258" i="2"/>
  <c r="NX258" i="2"/>
  <c r="NU258" i="2"/>
  <c r="NS258" i="2"/>
  <c r="NR258" i="2"/>
  <c r="NQ258" i="2"/>
  <c r="NN258" i="2"/>
  <c r="NL258" i="2"/>
  <c r="NK258" i="2"/>
  <c r="NJ258" i="2"/>
  <c r="NG258" i="2"/>
  <c r="NE258" i="2"/>
  <c r="ND258" i="2"/>
  <c r="NC258" i="2"/>
  <c r="MZ258" i="2"/>
  <c r="MX258" i="2"/>
  <c r="MW258" i="2"/>
  <c r="MV258" i="2"/>
  <c r="MS258" i="2"/>
  <c r="MQ258" i="2"/>
  <c r="MP258" i="2"/>
  <c r="MO258" i="2"/>
  <c r="ML258" i="2"/>
  <c r="MJ258" i="2"/>
  <c r="MI258" i="2"/>
  <c r="MH258" i="2"/>
  <c r="ME258" i="2"/>
  <c r="MC258" i="2"/>
  <c r="MB258" i="2"/>
  <c r="MA258" i="2"/>
  <c r="LX258" i="2"/>
  <c r="LU258" i="2"/>
  <c r="LT258" i="2"/>
  <c r="LQ258" i="2"/>
  <c r="LO258" i="2"/>
  <c r="LN258" i="2"/>
  <c r="LM258" i="2"/>
  <c r="LJ258" i="2"/>
  <c r="LH258" i="2"/>
  <c r="LG258" i="2"/>
  <c r="LF258" i="2"/>
  <c r="LC258" i="2"/>
  <c r="LA258" i="2"/>
  <c r="KZ258" i="2"/>
  <c r="KY258" i="2"/>
  <c r="KV258" i="2"/>
  <c r="KT258" i="2"/>
  <c r="KS258" i="2"/>
  <c r="KR258" i="2"/>
  <c r="KO258" i="2"/>
  <c r="KM258" i="2"/>
  <c r="KL258" i="2"/>
  <c r="KK258" i="2"/>
  <c r="KH258" i="2"/>
  <c r="KF258" i="2"/>
  <c r="KE258" i="2"/>
  <c r="KD258" i="2"/>
  <c r="KA258" i="2"/>
  <c r="JY258" i="2"/>
  <c r="JX258" i="2"/>
  <c r="JW258" i="2"/>
  <c r="JT258" i="2"/>
  <c r="JR258" i="2"/>
  <c r="JQ258" i="2"/>
  <c r="JP258" i="2"/>
  <c r="JM258" i="2"/>
  <c r="JK258" i="2"/>
  <c r="JJ258" i="2"/>
  <c r="JI258" i="2"/>
  <c r="JF258" i="2"/>
  <c r="JD258" i="2"/>
  <c r="JC258" i="2"/>
  <c r="JB258" i="2"/>
  <c r="IY258" i="2"/>
  <c r="IW258" i="2"/>
  <c r="IV258" i="2"/>
  <c r="IU258" i="2"/>
  <c r="IR258" i="2"/>
  <c r="IP258" i="2"/>
  <c r="IO258" i="2"/>
  <c r="IN258" i="2"/>
  <c r="IK258" i="2"/>
  <c r="II258" i="2"/>
  <c r="IH258" i="2"/>
  <c r="IG258" i="2"/>
  <c r="ID258" i="2"/>
  <c r="IB258" i="2"/>
  <c r="IA258" i="2"/>
  <c r="HZ258" i="2"/>
  <c r="HP258" i="2"/>
  <c r="HN258" i="2"/>
  <c r="HM258" i="2"/>
  <c r="HL258" i="2"/>
  <c r="HI258" i="2"/>
  <c r="HG258" i="2"/>
  <c r="HF258" i="2"/>
  <c r="HE258" i="2"/>
  <c r="HA258" i="2"/>
  <c r="GY258" i="2"/>
  <c r="GX258" i="2"/>
  <c r="GW258" i="2"/>
  <c r="GT258" i="2"/>
  <c r="GQ258" i="2"/>
  <c r="GP258" i="2"/>
  <c r="GM258" i="2"/>
  <c r="GK258" i="2"/>
  <c r="GJ258" i="2"/>
  <c r="GI258" i="2"/>
  <c r="GF258" i="2"/>
  <c r="GC258" i="2"/>
  <c r="GB258" i="2"/>
  <c r="FY258" i="2"/>
  <c r="FW258" i="2"/>
  <c r="FV258" i="2"/>
  <c r="FU258" i="2"/>
  <c r="FR258" i="2"/>
  <c r="FP258" i="2"/>
  <c r="FO258" i="2"/>
  <c r="FN258" i="2"/>
  <c r="FK258" i="2"/>
  <c r="FI258" i="2"/>
  <c r="FH258" i="2"/>
  <c r="FG258" i="2"/>
  <c r="FD258" i="2"/>
  <c r="FA258" i="2"/>
  <c r="EZ258" i="2"/>
  <c r="EW258" i="2"/>
  <c r="EU258" i="2"/>
  <c r="ET258" i="2"/>
  <c r="ES258" i="2"/>
  <c r="EP258" i="2"/>
  <c r="EN258" i="2"/>
  <c r="EM258" i="2"/>
  <c r="EL258" i="2"/>
  <c r="EI258" i="2"/>
  <c r="EG258" i="2"/>
  <c r="EF258" i="2"/>
  <c r="EE258" i="2"/>
  <c r="EB258" i="2"/>
  <c r="DZ258" i="2"/>
  <c r="DY258" i="2"/>
  <c r="DX258" i="2"/>
  <c r="DU258" i="2"/>
  <c r="DR258" i="2"/>
  <c r="DQ258" i="2"/>
  <c r="DN258" i="2"/>
  <c r="DL258" i="2"/>
  <c r="DK258" i="2"/>
  <c r="DJ258" i="2"/>
  <c r="DG258" i="2"/>
  <c r="DE258" i="2"/>
  <c r="DD258" i="2"/>
  <c r="DC258" i="2"/>
  <c r="CZ258" i="2"/>
  <c r="CX258" i="2"/>
  <c r="CW258" i="2"/>
  <c r="CV258" i="2"/>
  <c r="CS258" i="2"/>
  <c r="CQ258" i="2"/>
  <c r="CP258" i="2"/>
  <c r="CO258" i="2"/>
  <c r="CL258" i="2"/>
  <c r="CJ258" i="2"/>
  <c r="CI258" i="2"/>
  <c r="CH258" i="2"/>
  <c r="CE258" i="2"/>
  <c r="CC258" i="2"/>
  <c r="CB258" i="2"/>
  <c r="CA258" i="2"/>
  <c r="BX258" i="2"/>
  <c r="BV258" i="2"/>
  <c r="BU258" i="2"/>
  <c r="BT258" i="2"/>
  <c r="BQ258" i="2"/>
  <c r="BO258" i="2"/>
  <c r="BN258" i="2"/>
  <c r="BM258" i="2"/>
  <c r="BJ258" i="2"/>
  <c r="BG258" i="2"/>
  <c r="BF258" i="2"/>
  <c r="BC258" i="2"/>
  <c r="BA258" i="2"/>
  <c r="AZ258" i="2"/>
  <c r="AY258" i="2"/>
  <c r="AV258" i="2"/>
  <c r="AT258" i="2"/>
  <c r="AS258" i="2"/>
  <c r="AR258" i="2"/>
  <c r="AO258" i="2"/>
  <c r="AM258" i="2"/>
  <c r="AL258" i="2"/>
  <c r="AK258" i="2"/>
  <c r="AH258" i="2"/>
  <c r="AF258" i="2"/>
  <c r="AE258" i="2"/>
  <c r="AD258" i="2"/>
  <c r="T258" i="2"/>
  <c r="S258" i="2"/>
  <c r="R258" i="2"/>
  <c r="Q258" i="2"/>
  <c r="P258" i="2"/>
  <c r="N258" i="2"/>
  <c r="M258" i="2"/>
  <c r="L258" i="2"/>
  <c r="J258" i="2"/>
  <c r="I258" i="2"/>
  <c r="H258" i="2"/>
  <c r="F258" i="2"/>
  <c r="E258" i="2"/>
  <c r="D258" i="2"/>
  <c r="B258" i="2"/>
  <c r="VQ257" i="2"/>
  <c r="VO257" i="2"/>
  <c r="VI257" i="2"/>
  <c r="VG257" i="2"/>
  <c r="VE257" i="2"/>
  <c r="VB257" i="2"/>
  <c r="UZ257" i="2"/>
  <c r="UX257" i="2"/>
  <c r="UU257" i="2"/>
  <c r="US257" i="2"/>
  <c r="UQ257" i="2"/>
  <c r="UN257" i="2"/>
  <c r="UL257" i="2"/>
  <c r="UJ257" i="2"/>
  <c r="UG257" i="2"/>
  <c r="UE257" i="2"/>
  <c r="UC257" i="2"/>
  <c r="TZ257" i="2"/>
  <c r="TX257" i="2"/>
  <c r="TW257" i="2"/>
  <c r="TV257" i="2"/>
  <c r="TS257" i="2"/>
  <c r="TQ257" i="2"/>
  <c r="TO257" i="2"/>
  <c r="TL257" i="2"/>
  <c r="TJ257" i="2"/>
  <c r="TH257" i="2"/>
  <c r="TE257" i="2"/>
  <c r="TC257" i="2"/>
  <c r="TA257" i="2"/>
  <c r="SX257" i="2"/>
  <c r="SV257" i="2"/>
  <c r="SU257" i="2"/>
  <c r="ST257" i="2"/>
  <c r="SQ257" i="2"/>
  <c r="SO257" i="2"/>
  <c r="SM257" i="2"/>
  <c r="SJ257" i="2"/>
  <c r="SH257" i="2"/>
  <c r="SG257" i="2"/>
  <c r="SF257" i="2"/>
  <c r="SC257" i="2"/>
  <c r="SA257" i="2"/>
  <c r="RY257" i="2"/>
  <c r="RV257" i="2"/>
  <c r="RT257" i="2"/>
  <c r="RS257" i="2"/>
  <c r="RR257" i="2"/>
  <c r="RO257" i="2"/>
  <c r="RM257" i="2"/>
  <c r="RK257" i="2"/>
  <c r="RH257" i="2"/>
  <c r="RF257" i="2"/>
  <c r="RE257" i="2"/>
  <c r="RD257" i="2"/>
  <c r="RA257" i="2"/>
  <c r="QY257" i="2"/>
  <c r="QX257" i="2"/>
  <c r="QW257" i="2"/>
  <c r="QT257" i="2"/>
  <c r="QR257" i="2"/>
  <c r="QQ257" i="2"/>
  <c r="QP257" i="2"/>
  <c r="QM257" i="2"/>
  <c r="QK257" i="2"/>
  <c r="QJ257" i="2"/>
  <c r="QI257" i="2"/>
  <c r="QF257" i="2"/>
  <c r="QD257" i="2"/>
  <c r="QC257" i="2"/>
  <c r="QB257" i="2"/>
  <c r="PY257" i="2"/>
  <c r="PW257" i="2"/>
  <c r="PV257" i="2"/>
  <c r="PU257" i="2"/>
  <c r="PR257" i="2"/>
  <c r="PP257" i="2"/>
  <c r="PO257" i="2"/>
  <c r="PN257" i="2"/>
  <c r="PK257" i="2"/>
  <c r="PI257" i="2"/>
  <c r="PH257" i="2"/>
  <c r="PG257" i="2"/>
  <c r="PD257" i="2"/>
  <c r="PB257" i="2"/>
  <c r="PA257" i="2"/>
  <c r="OZ257" i="2"/>
  <c r="OW257" i="2"/>
  <c r="OU257" i="2"/>
  <c r="OT257" i="2"/>
  <c r="OS257" i="2"/>
  <c r="OP257" i="2"/>
  <c r="ON257" i="2"/>
  <c r="OM257" i="2"/>
  <c r="OL257" i="2"/>
  <c r="OI257" i="2"/>
  <c r="OG257" i="2"/>
  <c r="OF257" i="2"/>
  <c r="OE257" i="2"/>
  <c r="OB257" i="2"/>
  <c r="NZ257" i="2"/>
  <c r="NY257" i="2"/>
  <c r="NX257" i="2"/>
  <c r="NU257" i="2"/>
  <c r="NS257" i="2"/>
  <c r="NR257" i="2"/>
  <c r="NQ257" i="2"/>
  <c r="NN257" i="2"/>
  <c r="NL257" i="2"/>
  <c r="NK257" i="2"/>
  <c r="NJ257" i="2"/>
  <c r="NG257" i="2"/>
  <c r="NE257" i="2"/>
  <c r="ND257" i="2"/>
  <c r="NC257" i="2"/>
  <c r="MZ257" i="2"/>
  <c r="MX257" i="2"/>
  <c r="MW257" i="2"/>
  <c r="MV257" i="2"/>
  <c r="MS257" i="2"/>
  <c r="MQ257" i="2"/>
  <c r="MP257" i="2"/>
  <c r="MO257" i="2"/>
  <c r="ML257" i="2"/>
  <c r="MJ257" i="2"/>
  <c r="MI257" i="2"/>
  <c r="MH257" i="2"/>
  <c r="ME257" i="2"/>
  <c r="MC257" i="2"/>
  <c r="MB257" i="2"/>
  <c r="MA257" i="2"/>
  <c r="LX257" i="2"/>
  <c r="LU257" i="2"/>
  <c r="LT257" i="2"/>
  <c r="LQ257" i="2"/>
  <c r="LO257" i="2"/>
  <c r="LN257" i="2"/>
  <c r="LM257" i="2"/>
  <c r="LJ257" i="2"/>
  <c r="LH257" i="2"/>
  <c r="LG257" i="2"/>
  <c r="LF257" i="2"/>
  <c r="LC257" i="2"/>
  <c r="LA257" i="2"/>
  <c r="KZ257" i="2"/>
  <c r="KY257" i="2"/>
  <c r="KV257" i="2"/>
  <c r="KT257" i="2"/>
  <c r="KS257" i="2"/>
  <c r="KR257" i="2"/>
  <c r="KO257" i="2"/>
  <c r="KM257" i="2"/>
  <c r="KL257" i="2"/>
  <c r="KK257" i="2"/>
  <c r="KH257" i="2"/>
  <c r="KF257" i="2"/>
  <c r="KE257" i="2"/>
  <c r="KD257" i="2"/>
  <c r="KA257" i="2"/>
  <c r="JY257" i="2"/>
  <c r="JX257" i="2"/>
  <c r="JW257" i="2"/>
  <c r="JT257" i="2"/>
  <c r="JR257" i="2"/>
  <c r="JQ257" i="2"/>
  <c r="JP257" i="2"/>
  <c r="JM257" i="2"/>
  <c r="JK257" i="2"/>
  <c r="JJ257" i="2"/>
  <c r="JI257" i="2"/>
  <c r="JF257" i="2"/>
  <c r="JD257" i="2"/>
  <c r="JC257" i="2"/>
  <c r="JB257" i="2"/>
  <c r="IY257" i="2"/>
  <c r="IW257" i="2"/>
  <c r="IV257" i="2"/>
  <c r="IU257" i="2"/>
  <c r="IR257" i="2"/>
  <c r="IP257" i="2"/>
  <c r="IO257" i="2"/>
  <c r="IN257" i="2"/>
  <c r="IK257" i="2"/>
  <c r="II257" i="2"/>
  <c r="IH257" i="2"/>
  <c r="IG257" i="2"/>
  <c r="ID257" i="2"/>
  <c r="IB257" i="2"/>
  <c r="IA257" i="2"/>
  <c r="HZ257" i="2"/>
  <c r="HP257" i="2"/>
  <c r="HN257" i="2"/>
  <c r="HM257" i="2"/>
  <c r="HL257" i="2"/>
  <c r="HI257" i="2"/>
  <c r="HG257" i="2"/>
  <c r="HF257" i="2"/>
  <c r="HE257" i="2"/>
  <c r="HA257" i="2"/>
  <c r="GY257" i="2"/>
  <c r="GX257" i="2"/>
  <c r="GW257" i="2"/>
  <c r="GT257" i="2"/>
  <c r="GQ257" i="2"/>
  <c r="GP257" i="2"/>
  <c r="GM257" i="2"/>
  <c r="GK257" i="2"/>
  <c r="GJ257" i="2"/>
  <c r="GI257" i="2"/>
  <c r="GF257" i="2"/>
  <c r="GC257" i="2"/>
  <c r="GB257" i="2"/>
  <c r="FY257" i="2"/>
  <c r="FW257" i="2"/>
  <c r="FV257" i="2"/>
  <c r="FU257" i="2"/>
  <c r="FR257" i="2"/>
  <c r="FP257" i="2"/>
  <c r="FO257" i="2"/>
  <c r="FN257" i="2"/>
  <c r="FK257" i="2"/>
  <c r="FI257" i="2"/>
  <c r="FH257" i="2"/>
  <c r="FG257" i="2"/>
  <c r="FD257" i="2"/>
  <c r="FA257" i="2"/>
  <c r="EZ257" i="2"/>
  <c r="EW257" i="2"/>
  <c r="EU257" i="2"/>
  <c r="ET257" i="2"/>
  <c r="ES257" i="2"/>
  <c r="EP257" i="2"/>
  <c r="EN257" i="2"/>
  <c r="EM257" i="2"/>
  <c r="EL257" i="2"/>
  <c r="EI257" i="2"/>
  <c r="EG257" i="2"/>
  <c r="EF257" i="2"/>
  <c r="EE257" i="2"/>
  <c r="EB257" i="2"/>
  <c r="DZ257" i="2"/>
  <c r="DY257" i="2"/>
  <c r="DX257" i="2"/>
  <c r="DU257" i="2"/>
  <c r="DR257" i="2"/>
  <c r="DQ257" i="2"/>
  <c r="DN257" i="2"/>
  <c r="DL257" i="2"/>
  <c r="DK257" i="2"/>
  <c r="DJ257" i="2"/>
  <c r="DG257" i="2"/>
  <c r="DE257" i="2"/>
  <c r="DD257" i="2"/>
  <c r="DC257" i="2"/>
  <c r="CZ257" i="2"/>
  <c r="CX257" i="2"/>
  <c r="CW257" i="2"/>
  <c r="CV257" i="2"/>
  <c r="CS257" i="2"/>
  <c r="CQ257" i="2"/>
  <c r="CP257" i="2"/>
  <c r="CO257" i="2"/>
  <c r="CL257" i="2"/>
  <c r="CJ257" i="2"/>
  <c r="CI257" i="2"/>
  <c r="CH257" i="2"/>
  <c r="CE257" i="2"/>
  <c r="CC257" i="2"/>
  <c r="CB257" i="2"/>
  <c r="CA257" i="2"/>
  <c r="BX257" i="2"/>
  <c r="BV257" i="2"/>
  <c r="BU257" i="2"/>
  <c r="BT257" i="2"/>
  <c r="BQ257" i="2"/>
  <c r="BO257" i="2"/>
  <c r="BN257" i="2"/>
  <c r="BM257" i="2"/>
  <c r="BJ257" i="2"/>
  <c r="BG257" i="2"/>
  <c r="BF257" i="2"/>
  <c r="BC257" i="2"/>
  <c r="BA257" i="2"/>
  <c r="AZ257" i="2"/>
  <c r="AY257" i="2"/>
  <c r="AV257" i="2"/>
  <c r="AT257" i="2"/>
  <c r="AS257" i="2"/>
  <c r="AR257" i="2"/>
  <c r="AO257" i="2"/>
  <c r="AM257" i="2"/>
  <c r="AL257" i="2"/>
  <c r="AK257" i="2"/>
  <c r="AH257" i="2"/>
  <c r="AF257" i="2"/>
  <c r="AE257" i="2"/>
  <c r="AD257" i="2"/>
  <c r="X257" i="2"/>
  <c r="W257" i="2"/>
  <c r="V257" i="2"/>
  <c r="UY257" i="2" s="1"/>
  <c r="U257" i="2"/>
  <c r="T257" i="2"/>
  <c r="S257" i="2"/>
  <c r="R257" i="2"/>
  <c r="Q257" i="2"/>
  <c r="P257" i="2"/>
  <c r="N257" i="2"/>
  <c r="M257" i="2"/>
  <c r="L257" i="2"/>
  <c r="J257" i="2"/>
  <c r="I257" i="2"/>
  <c r="H257" i="2"/>
  <c r="F257" i="2"/>
  <c r="E257" i="2"/>
  <c r="D257" i="2"/>
  <c r="B257" i="2"/>
  <c r="VQ256" i="2"/>
  <c r="VO256" i="2"/>
  <c r="VI256" i="2"/>
  <c r="VG256" i="2"/>
  <c r="VE256" i="2"/>
  <c r="VB256" i="2"/>
  <c r="UZ256" i="2"/>
  <c r="UX256" i="2"/>
  <c r="UU256" i="2"/>
  <c r="US256" i="2"/>
  <c r="UQ256" i="2"/>
  <c r="UN256" i="2"/>
  <c r="UL256" i="2"/>
  <c r="UJ256" i="2"/>
  <c r="UG256" i="2"/>
  <c r="UE256" i="2"/>
  <c r="UC256" i="2"/>
  <c r="TZ256" i="2"/>
  <c r="TX256" i="2"/>
  <c r="TV256" i="2"/>
  <c r="TS256" i="2"/>
  <c r="TQ256" i="2"/>
  <c r="TO256" i="2"/>
  <c r="TL256" i="2"/>
  <c r="TJ256" i="2"/>
  <c r="TH256" i="2"/>
  <c r="TE256" i="2"/>
  <c r="TC256" i="2"/>
  <c r="TA256" i="2"/>
  <c r="SX256" i="2"/>
  <c r="SV256" i="2"/>
  <c r="ST256" i="2"/>
  <c r="SQ256" i="2"/>
  <c r="SO256" i="2"/>
  <c r="SM256" i="2"/>
  <c r="SJ256" i="2"/>
  <c r="SH256" i="2"/>
  <c r="SF256" i="2"/>
  <c r="SC256" i="2"/>
  <c r="SA256" i="2"/>
  <c r="RY256" i="2"/>
  <c r="RV256" i="2"/>
  <c r="RT256" i="2"/>
  <c r="RR256" i="2"/>
  <c r="RO256" i="2"/>
  <c r="RM256" i="2"/>
  <c r="RK256" i="2"/>
  <c r="RH256" i="2"/>
  <c r="RF256" i="2"/>
  <c r="RE256" i="2"/>
  <c r="RD256" i="2"/>
  <c r="RA256" i="2"/>
  <c r="QY256" i="2"/>
  <c r="QX256" i="2"/>
  <c r="QW256" i="2"/>
  <c r="QT256" i="2"/>
  <c r="QR256" i="2"/>
  <c r="QQ256" i="2"/>
  <c r="QP256" i="2"/>
  <c r="QM256" i="2"/>
  <c r="QK256" i="2"/>
  <c r="QJ256" i="2"/>
  <c r="QI256" i="2"/>
  <c r="QF256" i="2"/>
  <c r="QD256" i="2"/>
  <c r="QC256" i="2"/>
  <c r="QB256" i="2"/>
  <c r="PY256" i="2"/>
  <c r="PW256" i="2"/>
  <c r="PV256" i="2"/>
  <c r="PU256" i="2"/>
  <c r="PR256" i="2"/>
  <c r="PP256" i="2"/>
  <c r="PN256" i="2"/>
  <c r="PK256" i="2"/>
  <c r="PI256" i="2"/>
  <c r="PH256" i="2"/>
  <c r="PG256" i="2"/>
  <c r="PD256" i="2"/>
  <c r="PB256" i="2"/>
  <c r="PA256" i="2"/>
  <c r="OZ256" i="2"/>
  <c r="OW256" i="2"/>
  <c r="OU256" i="2"/>
  <c r="OT256" i="2"/>
  <c r="OS256" i="2"/>
  <c r="OP256" i="2"/>
  <c r="ON256" i="2"/>
  <c r="OM256" i="2"/>
  <c r="OL256" i="2"/>
  <c r="OI256" i="2"/>
  <c r="OG256" i="2"/>
  <c r="OF256" i="2"/>
  <c r="OE256" i="2"/>
  <c r="OB256" i="2"/>
  <c r="NZ256" i="2"/>
  <c r="NY256" i="2"/>
  <c r="NX256" i="2"/>
  <c r="NU256" i="2"/>
  <c r="NS256" i="2"/>
  <c r="NR256" i="2"/>
  <c r="NQ256" i="2"/>
  <c r="NN256" i="2"/>
  <c r="NL256" i="2"/>
  <c r="NK256" i="2"/>
  <c r="NJ256" i="2"/>
  <c r="NG256" i="2"/>
  <c r="NE256" i="2"/>
  <c r="ND256" i="2"/>
  <c r="NC256" i="2"/>
  <c r="MZ256" i="2"/>
  <c r="MX256" i="2"/>
  <c r="MW256" i="2"/>
  <c r="MV256" i="2"/>
  <c r="MS256" i="2"/>
  <c r="MQ256" i="2"/>
  <c r="MP256" i="2"/>
  <c r="MO256" i="2"/>
  <c r="ML256" i="2"/>
  <c r="MJ256" i="2"/>
  <c r="MI256" i="2"/>
  <c r="MH256" i="2"/>
  <c r="ME256" i="2"/>
  <c r="MC256" i="2"/>
  <c r="MB256" i="2"/>
  <c r="MA256" i="2"/>
  <c r="LX256" i="2"/>
  <c r="LU256" i="2"/>
  <c r="LT256" i="2"/>
  <c r="LQ256" i="2"/>
  <c r="LO256" i="2"/>
  <c r="LN256" i="2"/>
  <c r="LM256" i="2"/>
  <c r="LJ256" i="2"/>
  <c r="LH256" i="2"/>
  <c r="LG256" i="2"/>
  <c r="LF256" i="2"/>
  <c r="LC256" i="2"/>
  <c r="LA256" i="2"/>
  <c r="KZ256" i="2"/>
  <c r="KY256" i="2"/>
  <c r="KV256" i="2"/>
  <c r="KT256" i="2"/>
  <c r="KS256" i="2"/>
  <c r="KR256" i="2"/>
  <c r="KO256" i="2"/>
  <c r="KM256" i="2"/>
  <c r="KL256" i="2"/>
  <c r="KK256" i="2"/>
  <c r="KH256" i="2"/>
  <c r="KF256" i="2"/>
  <c r="KE256" i="2"/>
  <c r="KD256" i="2"/>
  <c r="KA256" i="2"/>
  <c r="JY256" i="2"/>
  <c r="JX256" i="2"/>
  <c r="JW256" i="2"/>
  <c r="JT256" i="2"/>
  <c r="JR256" i="2"/>
  <c r="JQ256" i="2"/>
  <c r="JP256" i="2"/>
  <c r="JM256" i="2"/>
  <c r="JK256" i="2"/>
  <c r="JJ256" i="2"/>
  <c r="JI256" i="2"/>
  <c r="JF256" i="2"/>
  <c r="JD256" i="2"/>
  <c r="JC256" i="2"/>
  <c r="JB256" i="2"/>
  <c r="IY256" i="2"/>
  <c r="IW256" i="2"/>
  <c r="IV256" i="2"/>
  <c r="IU256" i="2"/>
  <c r="IR256" i="2"/>
  <c r="IP256" i="2"/>
  <c r="IO256" i="2"/>
  <c r="IN256" i="2"/>
  <c r="IK256" i="2"/>
  <c r="II256" i="2"/>
  <c r="IH256" i="2"/>
  <c r="IG256" i="2"/>
  <c r="ID256" i="2"/>
  <c r="IB256" i="2"/>
  <c r="IA256" i="2"/>
  <c r="HZ256" i="2"/>
  <c r="HP256" i="2"/>
  <c r="HN256" i="2"/>
  <c r="HM256" i="2"/>
  <c r="HL256" i="2"/>
  <c r="HI256" i="2"/>
  <c r="HG256" i="2"/>
  <c r="HF256" i="2"/>
  <c r="HE256" i="2"/>
  <c r="HA256" i="2"/>
  <c r="GY256" i="2"/>
  <c r="GX256" i="2"/>
  <c r="GW256" i="2"/>
  <c r="GT256" i="2"/>
  <c r="GQ256" i="2"/>
  <c r="GP256" i="2"/>
  <c r="GM256" i="2"/>
  <c r="GK256" i="2"/>
  <c r="GJ256" i="2"/>
  <c r="GI256" i="2"/>
  <c r="GF256" i="2"/>
  <c r="GC256" i="2"/>
  <c r="GB256" i="2"/>
  <c r="FY256" i="2"/>
  <c r="FW256" i="2"/>
  <c r="FV256" i="2"/>
  <c r="FU256" i="2"/>
  <c r="FR256" i="2"/>
  <c r="FP256" i="2"/>
  <c r="FO256" i="2"/>
  <c r="FN256" i="2"/>
  <c r="FK256" i="2"/>
  <c r="FI256" i="2"/>
  <c r="FH256" i="2"/>
  <c r="FG256" i="2"/>
  <c r="FD256" i="2"/>
  <c r="FA256" i="2"/>
  <c r="EZ256" i="2"/>
  <c r="EW256" i="2"/>
  <c r="EU256" i="2"/>
  <c r="ET256" i="2"/>
  <c r="ES256" i="2"/>
  <c r="EP256" i="2"/>
  <c r="EN256" i="2"/>
  <c r="EM256" i="2"/>
  <c r="EL256" i="2"/>
  <c r="EI256" i="2"/>
  <c r="EG256" i="2"/>
  <c r="EF256" i="2"/>
  <c r="EE256" i="2"/>
  <c r="EB256" i="2"/>
  <c r="DZ256" i="2"/>
  <c r="DY256" i="2"/>
  <c r="DX256" i="2"/>
  <c r="DU256" i="2"/>
  <c r="DR256" i="2"/>
  <c r="DQ256" i="2"/>
  <c r="DN256" i="2"/>
  <c r="DL256" i="2"/>
  <c r="DK256" i="2"/>
  <c r="DJ256" i="2"/>
  <c r="DG256" i="2"/>
  <c r="DE256" i="2"/>
  <c r="DD256" i="2"/>
  <c r="DC256" i="2"/>
  <c r="CZ256" i="2"/>
  <c r="CX256" i="2"/>
  <c r="CW256" i="2"/>
  <c r="CV256" i="2"/>
  <c r="CS256" i="2"/>
  <c r="CQ256" i="2"/>
  <c r="CP256" i="2"/>
  <c r="CO256" i="2"/>
  <c r="CL256" i="2"/>
  <c r="CJ256" i="2"/>
  <c r="CI256" i="2"/>
  <c r="CH256" i="2"/>
  <c r="CE256" i="2"/>
  <c r="CC256" i="2"/>
  <c r="CB256" i="2"/>
  <c r="CA256" i="2"/>
  <c r="BX256" i="2"/>
  <c r="BV256" i="2"/>
  <c r="BU256" i="2"/>
  <c r="BT256" i="2"/>
  <c r="BQ256" i="2"/>
  <c r="BO256" i="2"/>
  <c r="BN256" i="2"/>
  <c r="BM256" i="2"/>
  <c r="BJ256" i="2"/>
  <c r="BG256" i="2"/>
  <c r="BF256" i="2"/>
  <c r="BC256" i="2"/>
  <c r="BA256" i="2"/>
  <c r="AZ256" i="2"/>
  <c r="AY256" i="2"/>
  <c r="AV256" i="2"/>
  <c r="AT256" i="2"/>
  <c r="AS256" i="2"/>
  <c r="AR256" i="2"/>
  <c r="AO256" i="2"/>
  <c r="AM256" i="2"/>
  <c r="AL256" i="2"/>
  <c r="AK256" i="2"/>
  <c r="AH256" i="2"/>
  <c r="AF256" i="2"/>
  <c r="AE256" i="2"/>
  <c r="AD256" i="2"/>
  <c r="X256" i="2"/>
  <c r="W256" i="2"/>
  <c r="T256" i="2"/>
  <c r="U256" i="2" s="1"/>
  <c r="S256" i="2"/>
  <c r="R256" i="2"/>
  <c r="Q256" i="2"/>
  <c r="P256" i="2"/>
  <c r="N256" i="2"/>
  <c r="M256" i="2"/>
  <c r="L256" i="2"/>
  <c r="J256" i="2"/>
  <c r="I256" i="2"/>
  <c r="H256" i="2"/>
  <c r="F256" i="2"/>
  <c r="E256" i="2"/>
  <c r="D256" i="2"/>
  <c r="B256" i="2"/>
  <c r="VQ255" i="2"/>
  <c r="VO255" i="2"/>
  <c r="VI255" i="2"/>
  <c r="VG255" i="2"/>
  <c r="VF255" i="2"/>
  <c r="VE255" i="2"/>
  <c r="VB255" i="2"/>
  <c r="UZ255" i="2"/>
  <c r="UX255" i="2"/>
  <c r="UY255" i="2" s="1"/>
  <c r="UU255" i="2"/>
  <c r="US255" i="2"/>
  <c r="UQ255" i="2"/>
  <c r="UR255" i="2" s="1"/>
  <c r="UN255" i="2"/>
  <c r="UL255" i="2"/>
  <c r="UJ255" i="2"/>
  <c r="UK255" i="2" s="1"/>
  <c r="UG255" i="2"/>
  <c r="UE255" i="2"/>
  <c r="UD255" i="2"/>
  <c r="UC255" i="2"/>
  <c r="TZ255" i="2"/>
  <c r="TX255" i="2"/>
  <c r="TV255" i="2"/>
  <c r="TW255" i="2" s="1"/>
  <c r="TS255" i="2"/>
  <c r="TQ255" i="2"/>
  <c r="TP255" i="2"/>
  <c r="TO255" i="2"/>
  <c r="TL255" i="2"/>
  <c r="TJ255" i="2"/>
  <c r="TH255" i="2"/>
  <c r="TI255" i="2" s="1"/>
  <c r="TE255" i="2"/>
  <c r="TC255" i="2"/>
  <c r="TB255" i="2"/>
  <c r="TA255" i="2"/>
  <c r="SX255" i="2"/>
  <c r="SV255" i="2"/>
  <c r="ST255" i="2"/>
  <c r="SU255" i="2" s="1"/>
  <c r="SQ255" i="2"/>
  <c r="SO255" i="2"/>
  <c r="SM255" i="2"/>
  <c r="SN255" i="2" s="1"/>
  <c r="SJ255" i="2"/>
  <c r="SH255" i="2"/>
  <c r="SF255" i="2"/>
  <c r="SG255" i="2" s="1"/>
  <c r="SC255" i="2"/>
  <c r="SA255" i="2"/>
  <c r="RY255" i="2"/>
  <c r="RZ255" i="2" s="1"/>
  <c r="RV255" i="2"/>
  <c r="RT255" i="2"/>
  <c r="RR255" i="2"/>
  <c r="RS255" i="2" s="1"/>
  <c r="RO255" i="2"/>
  <c r="RM255" i="2"/>
  <c r="RL255" i="2"/>
  <c r="RK255" i="2"/>
  <c r="RH255" i="2"/>
  <c r="RF255" i="2"/>
  <c r="RE255" i="2"/>
  <c r="RD255" i="2"/>
  <c r="RA255" i="2"/>
  <c r="QY255" i="2"/>
  <c r="QX255" i="2"/>
  <c r="QW255" i="2"/>
  <c r="QT255" i="2"/>
  <c r="QR255" i="2"/>
  <c r="QQ255" i="2"/>
  <c r="QP255" i="2"/>
  <c r="QM255" i="2"/>
  <c r="QK255" i="2"/>
  <c r="QJ255" i="2"/>
  <c r="QI255" i="2"/>
  <c r="QF255" i="2"/>
  <c r="QD255" i="2"/>
  <c r="QC255" i="2"/>
  <c r="QB255" i="2"/>
  <c r="PY255" i="2"/>
  <c r="PW255" i="2"/>
  <c r="PV255" i="2"/>
  <c r="PU255" i="2"/>
  <c r="PR255" i="2"/>
  <c r="PP255" i="2"/>
  <c r="PN255" i="2"/>
  <c r="PO255" i="2" s="1"/>
  <c r="PK255" i="2"/>
  <c r="PI255" i="2"/>
  <c r="PH255" i="2"/>
  <c r="PG255" i="2"/>
  <c r="PD255" i="2"/>
  <c r="PB255" i="2"/>
  <c r="PA255" i="2"/>
  <c r="OZ255" i="2"/>
  <c r="OW255" i="2"/>
  <c r="OU255" i="2"/>
  <c r="OT255" i="2"/>
  <c r="OS255" i="2"/>
  <c r="OP255" i="2"/>
  <c r="ON255" i="2"/>
  <c r="OM255" i="2"/>
  <c r="OL255" i="2"/>
  <c r="OI255" i="2"/>
  <c r="OG255" i="2"/>
  <c r="OF255" i="2"/>
  <c r="OE255" i="2"/>
  <c r="OB255" i="2"/>
  <c r="NZ255" i="2"/>
  <c r="NY255" i="2"/>
  <c r="NX255" i="2"/>
  <c r="NU255" i="2"/>
  <c r="NS255" i="2"/>
  <c r="NR255" i="2"/>
  <c r="NQ255" i="2"/>
  <c r="NN255" i="2"/>
  <c r="NL255" i="2"/>
  <c r="NK255" i="2"/>
  <c r="NJ255" i="2"/>
  <c r="NG255" i="2"/>
  <c r="NE255" i="2"/>
  <c r="ND255" i="2"/>
  <c r="NC255" i="2"/>
  <c r="MZ255" i="2"/>
  <c r="MX255" i="2"/>
  <c r="MW255" i="2"/>
  <c r="MV255" i="2"/>
  <c r="MS255" i="2"/>
  <c r="MQ255" i="2"/>
  <c r="MP255" i="2"/>
  <c r="MO255" i="2"/>
  <c r="ML255" i="2"/>
  <c r="MJ255" i="2"/>
  <c r="MI255" i="2"/>
  <c r="MH255" i="2"/>
  <c r="ME255" i="2"/>
  <c r="MC255" i="2"/>
  <c r="MB255" i="2"/>
  <c r="MA255" i="2"/>
  <c r="LX255" i="2"/>
  <c r="LU255" i="2"/>
  <c r="LT255" i="2"/>
  <c r="LQ255" i="2"/>
  <c r="LO255" i="2"/>
  <c r="LN255" i="2"/>
  <c r="LM255" i="2"/>
  <c r="LJ255" i="2"/>
  <c r="LH255" i="2"/>
  <c r="LG255" i="2"/>
  <c r="LF255" i="2"/>
  <c r="LC255" i="2"/>
  <c r="LA255" i="2"/>
  <c r="KZ255" i="2"/>
  <c r="KY255" i="2"/>
  <c r="KV255" i="2"/>
  <c r="KT255" i="2"/>
  <c r="KS255" i="2"/>
  <c r="KR255" i="2"/>
  <c r="KO255" i="2"/>
  <c r="KM255" i="2"/>
  <c r="KL255" i="2"/>
  <c r="KK255" i="2"/>
  <c r="KH255" i="2"/>
  <c r="KF255" i="2"/>
  <c r="KE255" i="2"/>
  <c r="KD255" i="2"/>
  <c r="KA255" i="2"/>
  <c r="JY255" i="2"/>
  <c r="JX255" i="2"/>
  <c r="JW255" i="2"/>
  <c r="JT255" i="2"/>
  <c r="JR255" i="2"/>
  <c r="JQ255" i="2"/>
  <c r="JP255" i="2"/>
  <c r="JM255" i="2"/>
  <c r="JK255" i="2"/>
  <c r="JJ255" i="2"/>
  <c r="JI255" i="2"/>
  <c r="JF255" i="2"/>
  <c r="JD255" i="2"/>
  <c r="JC255" i="2"/>
  <c r="JB255" i="2"/>
  <c r="IY255" i="2"/>
  <c r="IW255" i="2"/>
  <c r="IV255" i="2"/>
  <c r="IU255" i="2"/>
  <c r="IR255" i="2"/>
  <c r="IP255" i="2"/>
  <c r="IO255" i="2"/>
  <c r="IN255" i="2"/>
  <c r="IK255" i="2"/>
  <c r="II255" i="2"/>
  <c r="IH255" i="2"/>
  <c r="IG255" i="2"/>
  <c r="ID255" i="2"/>
  <c r="IB255" i="2"/>
  <c r="IA255" i="2"/>
  <c r="HZ255" i="2"/>
  <c r="HP255" i="2"/>
  <c r="HN255" i="2"/>
  <c r="HM255" i="2"/>
  <c r="HL255" i="2"/>
  <c r="HI255" i="2"/>
  <c r="HG255" i="2"/>
  <c r="HF255" i="2"/>
  <c r="HE255" i="2"/>
  <c r="HA255" i="2"/>
  <c r="GY255" i="2"/>
  <c r="GX255" i="2"/>
  <c r="GW255" i="2"/>
  <c r="GT255" i="2"/>
  <c r="GQ255" i="2"/>
  <c r="GP255" i="2"/>
  <c r="GM255" i="2"/>
  <c r="GK255" i="2"/>
  <c r="GJ255" i="2"/>
  <c r="GI255" i="2"/>
  <c r="GF255" i="2"/>
  <c r="GC255" i="2"/>
  <c r="GB255" i="2"/>
  <c r="FY255" i="2"/>
  <c r="FW255" i="2"/>
  <c r="FV255" i="2"/>
  <c r="FU255" i="2"/>
  <c r="FR255" i="2"/>
  <c r="FP255" i="2"/>
  <c r="FO255" i="2"/>
  <c r="FN255" i="2"/>
  <c r="FK255" i="2"/>
  <c r="FI255" i="2"/>
  <c r="FH255" i="2"/>
  <c r="FG255" i="2"/>
  <c r="FD255" i="2"/>
  <c r="FA255" i="2"/>
  <c r="EZ255" i="2"/>
  <c r="EW255" i="2"/>
  <c r="EU255" i="2"/>
  <c r="ET255" i="2"/>
  <c r="ES255" i="2"/>
  <c r="EP255" i="2"/>
  <c r="EN255" i="2"/>
  <c r="EM255" i="2"/>
  <c r="EL255" i="2"/>
  <c r="EI255" i="2"/>
  <c r="EG255" i="2"/>
  <c r="EF255" i="2"/>
  <c r="EE255" i="2"/>
  <c r="EB255" i="2"/>
  <c r="DZ255" i="2"/>
  <c r="DY255" i="2"/>
  <c r="DX255" i="2"/>
  <c r="DU255" i="2"/>
  <c r="DR255" i="2"/>
  <c r="DQ255" i="2"/>
  <c r="DN255" i="2"/>
  <c r="DL255" i="2"/>
  <c r="DK255" i="2"/>
  <c r="DJ255" i="2"/>
  <c r="DG255" i="2"/>
  <c r="DE255" i="2"/>
  <c r="DD255" i="2"/>
  <c r="DC255" i="2"/>
  <c r="CZ255" i="2"/>
  <c r="CX255" i="2"/>
  <c r="CW255" i="2"/>
  <c r="CV255" i="2"/>
  <c r="CS255" i="2"/>
  <c r="CQ255" i="2"/>
  <c r="CP255" i="2"/>
  <c r="CO255" i="2"/>
  <c r="CL255" i="2"/>
  <c r="CJ255" i="2"/>
  <c r="CI255" i="2"/>
  <c r="CH255" i="2"/>
  <c r="CE255" i="2"/>
  <c r="CC255" i="2"/>
  <c r="CB255" i="2"/>
  <c r="CA255" i="2"/>
  <c r="BX255" i="2"/>
  <c r="BV255" i="2"/>
  <c r="BU255" i="2"/>
  <c r="BT255" i="2"/>
  <c r="BQ255" i="2"/>
  <c r="BO255" i="2"/>
  <c r="BN255" i="2"/>
  <c r="BM255" i="2"/>
  <c r="BJ255" i="2"/>
  <c r="BG255" i="2"/>
  <c r="BF255" i="2"/>
  <c r="BC255" i="2"/>
  <c r="BA255" i="2"/>
  <c r="AZ255" i="2"/>
  <c r="AY255" i="2"/>
  <c r="AV255" i="2"/>
  <c r="AT255" i="2"/>
  <c r="AS255" i="2"/>
  <c r="AR255" i="2"/>
  <c r="AO255" i="2"/>
  <c r="AM255" i="2"/>
  <c r="AL255" i="2"/>
  <c r="AK255" i="2"/>
  <c r="AH255" i="2"/>
  <c r="AF255" i="2"/>
  <c r="AE255" i="2"/>
  <c r="AD255" i="2"/>
  <c r="AA255" i="2"/>
  <c r="X255" i="2"/>
  <c r="T255" i="2"/>
  <c r="V255" i="2" s="1"/>
  <c r="S255" i="2"/>
  <c r="R255" i="2"/>
  <c r="Q255" i="2"/>
  <c r="P255" i="2"/>
  <c r="N255" i="2"/>
  <c r="M255" i="2"/>
  <c r="L255" i="2"/>
  <c r="J255" i="2"/>
  <c r="I255" i="2"/>
  <c r="H255" i="2"/>
  <c r="F255" i="2"/>
  <c r="E255" i="2"/>
  <c r="D255" i="2"/>
  <c r="B255" i="2"/>
  <c r="VQ254" i="2"/>
  <c r="VO254" i="2"/>
  <c r="VI254" i="2"/>
  <c r="VG254" i="2"/>
  <c r="VE254" i="2"/>
  <c r="VB254" i="2"/>
  <c r="UZ254" i="2"/>
  <c r="UX254" i="2"/>
  <c r="UU254" i="2"/>
  <c r="US254" i="2"/>
  <c r="UQ254" i="2"/>
  <c r="UN254" i="2"/>
  <c r="UL254" i="2"/>
  <c r="UJ254" i="2"/>
  <c r="UG254" i="2"/>
  <c r="UE254" i="2"/>
  <c r="UC254" i="2"/>
  <c r="TZ254" i="2"/>
  <c r="TX254" i="2"/>
  <c r="TV254" i="2"/>
  <c r="TS254" i="2"/>
  <c r="TQ254" i="2"/>
  <c r="TO254" i="2"/>
  <c r="TL254" i="2"/>
  <c r="TJ254" i="2"/>
  <c r="TH254" i="2"/>
  <c r="TE254" i="2"/>
  <c r="TC254" i="2"/>
  <c r="TA254" i="2"/>
  <c r="SX254" i="2"/>
  <c r="SV254" i="2"/>
  <c r="ST254" i="2"/>
  <c r="SQ254" i="2"/>
  <c r="SO254" i="2"/>
  <c r="SM254" i="2"/>
  <c r="SJ254" i="2"/>
  <c r="SH254" i="2"/>
  <c r="SF254" i="2"/>
  <c r="SC254" i="2"/>
  <c r="SA254" i="2"/>
  <c r="RY254" i="2"/>
  <c r="RV254" i="2"/>
  <c r="RT254" i="2"/>
  <c r="RR254" i="2"/>
  <c r="RO254" i="2"/>
  <c r="RM254" i="2"/>
  <c r="RK254" i="2"/>
  <c r="RH254" i="2"/>
  <c r="RF254" i="2"/>
  <c r="RE254" i="2"/>
  <c r="RD254" i="2"/>
  <c r="RA254" i="2"/>
  <c r="QY254" i="2"/>
  <c r="QX254" i="2"/>
  <c r="QW254" i="2"/>
  <c r="QT254" i="2"/>
  <c r="QR254" i="2"/>
  <c r="QQ254" i="2"/>
  <c r="QP254" i="2"/>
  <c r="QM254" i="2"/>
  <c r="QK254" i="2"/>
  <c r="QJ254" i="2"/>
  <c r="QI254" i="2"/>
  <c r="QF254" i="2"/>
  <c r="QD254" i="2"/>
  <c r="QC254" i="2"/>
  <c r="QB254" i="2"/>
  <c r="PY254" i="2"/>
  <c r="PW254" i="2"/>
  <c r="PV254" i="2"/>
  <c r="PU254" i="2"/>
  <c r="PR254" i="2"/>
  <c r="PP254" i="2"/>
  <c r="PN254" i="2"/>
  <c r="PK254" i="2"/>
  <c r="PI254" i="2"/>
  <c r="PH254" i="2"/>
  <c r="PG254" i="2"/>
  <c r="PD254" i="2"/>
  <c r="PB254" i="2"/>
  <c r="PA254" i="2"/>
  <c r="OZ254" i="2"/>
  <c r="OW254" i="2"/>
  <c r="OU254" i="2"/>
  <c r="OT254" i="2"/>
  <c r="OS254" i="2"/>
  <c r="OP254" i="2"/>
  <c r="ON254" i="2"/>
  <c r="OM254" i="2"/>
  <c r="OL254" i="2"/>
  <c r="OI254" i="2"/>
  <c r="OG254" i="2"/>
  <c r="OF254" i="2"/>
  <c r="OE254" i="2"/>
  <c r="OB254" i="2"/>
  <c r="NZ254" i="2"/>
  <c r="NY254" i="2"/>
  <c r="NX254" i="2"/>
  <c r="NU254" i="2"/>
  <c r="NS254" i="2"/>
  <c r="NR254" i="2"/>
  <c r="NQ254" i="2"/>
  <c r="NN254" i="2"/>
  <c r="NL254" i="2"/>
  <c r="NK254" i="2"/>
  <c r="NJ254" i="2"/>
  <c r="NG254" i="2"/>
  <c r="NE254" i="2"/>
  <c r="ND254" i="2"/>
  <c r="NC254" i="2"/>
  <c r="MZ254" i="2"/>
  <c r="MX254" i="2"/>
  <c r="MW254" i="2"/>
  <c r="MV254" i="2"/>
  <c r="MS254" i="2"/>
  <c r="MQ254" i="2"/>
  <c r="MP254" i="2"/>
  <c r="MO254" i="2"/>
  <c r="ML254" i="2"/>
  <c r="MJ254" i="2"/>
  <c r="MI254" i="2"/>
  <c r="MH254" i="2"/>
  <c r="ME254" i="2"/>
  <c r="MC254" i="2"/>
  <c r="MB254" i="2"/>
  <c r="MA254" i="2"/>
  <c r="LX254" i="2"/>
  <c r="LU254" i="2"/>
  <c r="LT254" i="2"/>
  <c r="LQ254" i="2"/>
  <c r="LO254" i="2"/>
  <c r="LN254" i="2"/>
  <c r="LM254" i="2"/>
  <c r="LJ254" i="2"/>
  <c r="LH254" i="2"/>
  <c r="LG254" i="2"/>
  <c r="LF254" i="2"/>
  <c r="LC254" i="2"/>
  <c r="LA254" i="2"/>
  <c r="KZ254" i="2"/>
  <c r="KY254" i="2"/>
  <c r="KV254" i="2"/>
  <c r="KT254" i="2"/>
  <c r="KS254" i="2"/>
  <c r="KR254" i="2"/>
  <c r="KO254" i="2"/>
  <c r="KM254" i="2"/>
  <c r="KL254" i="2"/>
  <c r="KK254" i="2"/>
  <c r="KH254" i="2"/>
  <c r="KF254" i="2"/>
  <c r="KE254" i="2"/>
  <c r="KD254" i="2"/>
  <c r="KA254" i="2"/>
  <c r="JY254" i="2"/>
  <c r="JX254" i="2"/>
  <c r="JW254" i="2"/>
  <c r="JT254" i="2"/>
  <c r="JR254" i="2"/>
  <c r="JQ254" i="2"/>
  <c r="JP254" i="2"/>
  <c r="JM254" i="2"/>
  <c r="JK254" i="2"/>
  <c r="JJ254" i="2"/>
  <c r="JI254" i="2"/>
  <c r="JF254" i="2"/>
  <c r="JD254" i="2"/>
  <c r="JC254" i="2"/>
  <c r="JB254" i="2"/>
  <c r="IY254" i="2"/>
  <c r="IW254" i="2"/>
  <c r="IV254" i="2"/>
  <c r="IU254" i="2"/>
  <c r="IR254" i="2"/>
  <c r="IP254" i="2"/>
  <c r="IO254" i="2"/>
  <c r="IN254" i="2"/>
  <c r="IK254" i="2"/>
  <c r="II254" i="2"/>
  <c r="IH254" i="2"/>
  <c r="IG254" i="2"/>
  <c r="ID254" i="2"/>
  <c r="IB254" i="2"/>
  <c r="IA254" i="2"/>
  <c r="HZ254" i="2"/>
  <c r="HP254" i="2"/>
  <c r="HN254" i="2"/>
  <c r="HM254" i="2"/>
  <c r="HL254" i="2"/>
  <c r="HI254" i="2"/>
  <c r="HG254" i="2"/>
  <c r="HF254" i="2"/>
  <c r="HE254" i="2"/>
  <c r="HA254" i="2"/>
  <c r="GY254" i="2"/>
  <c r="GX254" i="2"/>
  <c r="GW254" i="2"/>
  <c r="GT254" i="2"/>
  <c r="GQ254" i="2"/>
  <c r="GP254" i="2"/>
  <c r="GM254" i="2"/>
  <c r="GK254" i="2"/>
  <c r="GJ254" i="2"/>
  <c r="GI254" i="2"/>
  <c r="GF254" i="2"/>
  <c r="GC254" i="2"/>
  <c r="GB254" i="2"/>
  <c r="FY254" i="2"/>
  <c r="FW254" i="2"/>
  <c r="FV254" i="2"/>
  <c r="FU254" i="2"/>
  <c r="FR254" i="2"/>
  <c r="FP254" i="2"/>
  <c r="FO254" i="2"/>
  <c r="FN254" i="2"/>
  <c r="FK254" i="2"/>
  <c r="FI254" i="2"/>
  <c r="FH254" i="2"/>
  <c r="FG254" i="2"/>
  <c r="FD254" i="2"/>
  <c r="FA254" i="2"/>
  <c r="EZ254" i="2"/>
  <c r="EW254" i="2"/>
  <c r="EU254" i="2"/>
  <c r="ET254" i="2"/>
  <c r="ES254" i="2"/>
  <c r="EP254" i="2"/>
  <c r="EN254" i="2"/>
  <c r="EM254" i="2"/>
  <c r="EL254" i="2"/>
  <c r="EI254" i="2"/>
  <c r="EG254" i="2"/>
  <c r="EF254" i="2"/>
  <c r="EE254" i="2"/>
  <c r="EB254" i="2"/>
  <c r="DZ254" i="2"/>
  <c r="DY254" i="2"/>
  <c r="DX254" i="2"/>
  <c r="DU254" i="2"/>
  <c r="DR254" i="2"/>
  <c r="DQ254" i="2"/>
  <c r="DN254" i="2"/>
  <c r="DL254" i="2"/>
  <c r="DK254" i="2"/>
  <c r="DJ254" i="2"/>
  <c r="DG254" i="2"/>
  <c r="DE254" i="2"/>
  <c r="DD254" i="2"/>
  <c r="DC254" i="2"/>
  <c r="CZ254" i="2"/>
  <c r="CX254" i="2"/>
  <c r="CW254" i="2"/>
  <c r="CV254" i="2"/>
  <c r="CS254" i="2"/>
  <c r="CQ254" i="2"/>
  <c r="CP254" i="2"/>
  <c r="CO254" i="2"/>
  <c r="CL254" i="2"/>
  <c r="CJ254" i="2"/>
  <c r="CI254" i="2"/>
  <c r="CH254" i="2"/>
  <c r="CE254" i="2"/>
  <c r="CC254" i="2"/>
  <c r="CB254" i="2"/>
  <c r="CA254" i="2"/>
  <c r="BX254" i="2"/>
  <c r="BV254" i="2"/>
  <c r="BU254" i="2"/>
  <c r="BT254" i="2"/>
  <c r="BQ254" i="2"/>
  <c r="BO254" i="2"/>
  <c r="BN254" i="2"/>
  <c r="BM254" i="2"/>
  <c r="BJ254" i="2"/>
  <c r="BG254" i="2"/>
  <c r="BF254" i="2"/>
  <c r="BC254" i="2"/>
  <c r="BA254" i="2"/>
  <c r="AZ254" i="2"/>
  <c r="AY254" i="2"/>
  <c r="AV254" i="2"/>
  <c r="AT254" i="2"/>
  <c r="AS254" i="2"/>
  <c r="AR254" i="2"/>
  <c r="AO254" i="2"/>
  <c r="AM254" i="2"/>
  <c r="AL254" i="2"/>
  <c r="AK254" i="2"/>
  <c r="AH254" i="2"/>
  <c r="AF254" i="2"/>
  <c r="AE254" i="2"/>
  <c r="AD254" i="2"/>
  <c r="T254" i="2"/>
  <c r="S254" i="2"/>
  <c r="R254" i="2"/>
  <c r="Q254" i="2"/>
  <c r="P254" i="2"/>
  <c r="N254" i="2"/>
  <c r="M254" i="2"/>
  <c r="L254" i="2"/>
  <c r="J254" i="2"/>
  <c r="I254" i="2"/>
  <c r="H254" i="2"/>
  <c r="F254" i="2"/>
  <c r="E254" i="2"/>
  <c r="D254" i="2"/>
  <c r="B254" i="2"/>
  <c r="VQ253" i="2"/>
  <c r="VO253" i="2"/>
  <c r="VI253" i="2"/>
  <c r="VG253" i="2"/>
  <c r="VE253" i="2"/>
  <c r="VB253" i="2"/>
  <c r="UZ253" i="2"/>
  <c r="UX253" i="2"/>
  <c r="UU253" i="2"/>
  <c r="US253" i="2"/>
  <c r="UQ253" i="2"/>
  <c r="UN253" i="2"/>
  <c r="UL253" i="2"/>
  <c r="UJ253" i="2"/>
  <c r="UG253" i="2"/>
  <c r="UE253" i="2"/>
  <c r="UC253" i="2"/>
  <c r="TZ253" i="2"/>
  <c r="TX253" i="2"/>
  <c r="TV253" i="2"/>
  <c r="TS253" i="2"/>
  <c r="TQ253" i="2"/>
  <c r="TO253" i="2"/>
  <c r="TL253" i="2"/>
  <c r="TJ253" i="2"/>
  <c r="TH253" i="2"/>
  <c r="TE253" i="2"/>
  <c r="TC253" i="2"/>
  <c r="TA253" i="2"/>
  <c r="SX253" i="2"/>
  <c r="SV253" i="2"/>
  <c r="ST253" i="2"/>
  <c r="SQ253" i="2"/>
  <c r="SO253" i="2"/>
  <c r="SM253" i="2"/>
  <c r="SJ253" i="2"/>
  <c r="SH253" i="2"/>
  <c r="SF253" i="2"/>
  <c r="SC253" i="2"/>
  <c r="SA253" i="2"/>
  <c r="RY253" i="2"/>
  <c r="RV253" i="2"/>
  <c r="RT253" i="2"/>
  <c r="RR253" i="2"/>
  <c r="RO253" i="2"/>
  <c r="RM253" i="2"/>
  <c r="RK253" i="2"/>
  <c r="RH253" i="2"/>
  <c r="RF253" i="2"/>
  <c r="RE253" i="2"/>
  <c r="RD253" i="2"/>
  <c r="RA253" i="2"/>
  <c r="QY253" i="2"/>
  <c r="QX253" i="2"/>
  <c r="QW253" i="2"/>
  <c r="QT253" i="2"/>
  <c r="QR253" i="2"/>
  <c r="QQ253" i="2"/>
  <c r="QP253" i="2"/>
  <c r="QM253" i="2"/>
  <c r="QK253" i="2"/>
  <c r="QJ253" i="2"/>
  <c r="QI253" i="2"/>
  <c r="QF253" i="2"/>
  <c r="QD253" i="2"/>
  <c r="QC253" i="2"/>
  <c r="QB253" i="2"/>
  <c r="PY253" i="2"/>
  <c r="PW253" i="2"/>
  <c r="PV253" i="2"/>
  <c r="PU253" i="2"/>
  <c r="PR253" i="2"/>
  <c r="PP253" i="2"/>
  <c r="PN253" i="2"/>
  <c r="PK253" i="2"/>
  <c r="PI253" i="2"/>
  <c r="PH253" i="2"/>
  <c r="PG253" i="2"/>
  <c r="PD253" i="2"/>
  <c r="PB253" i="2"/>
  <c r="PA253" i="2"/>
  <c r="OZ253" i="2"/>
  <c r="OW253" i="2"/>
  <c r="OU253" i="2"/>
  <c r="OT253" i="2"/>
  <c r="OS253" i="2"/>
  <c r="OP253" i="2"/>
  <c r="ON253" i="2"/>
  <c r="OM253" i="2"/>
  <c r="OL253" i="2"/>
  <c r="OI253" i="2"/>
  <c r="OG253" i="2"/>
  <c r="OF253" i="2"/>
  <c r="OE253" i="2"/>
  <c r="OB253" i="2"/>
  <c r="NZ253" i="2"/>
  <c r="NY253" i="2"/>
  <c r="NX253" i="2"/>
  <c r="NU253" i="2"/>
  <c r="NS253" i="2"/>
  <c r="NR253" i="2"/>
  <c r="NQ253" i="2"/>
  <c r="NN253" i="2"/>
  <c r="NL253" i="2"/>
  <c r="NK253" i="2"/>
  <c r="NJ253" i="2"/>
  <c r="NG253" i="2"/>
  <c r="NE253" i="2"/>
  <c r="ND253" i="2"/>
  <c r="NC253" i="2"/>
  <c r="MZ253" i="2"/>
  <c r="MX253" i="2"/>
  <c r="MW253" i="2"/>
  <c r="MV253" i="2"/>
  <c r="MS253" i="2"/>
  <c r="MQ253" i="2"/>
  <c r="MP253" i="2"/>
  <c r="MO253" i="2"/>
  <c r="ML253" i="2"/>
  <c r="MJ253" i="2"/>
  <c r="MI253" i="2"/>
  <c r="MH253" i="2"/>
  <c r="ME253" i="2"/>
  <c r="MC253" i="2"/>
  <c r="MB253" i="2"/>
  <c r="MA253" i="2"/>
  <c r="LX253" i="2"/>
  <c r="LU253" i="2"/>
  <c r="LT253" i="2"/>
  <c r="LQ253" i="2"/>
  <c r="LO253" i="2"/>
  <c r="LN253" i="2"/>
  <c r="LM253" i="2"/>
  <c r="LJ253" i="2"/>
  <c r="LH253" i="2"/>
  <c r="LG253" i="2"/>
  <c r="LF253" i="2"/>
  <c r="LC253" i="2"/>
  <c r="LA253" i="2"/>
  <c r="KZ253" i="2"/>
  <c r="KY253" i="2"/>
  <c r="KV253" i="2"/>
  <c r="KT253" i="2"/>
  <c r="KS253" i="2"/>
  <c r="KR253" i="2"/>
  <c r="KO253" i="2"/>
  <c r="KM253" i="2"/>
  <c r="KL253" i="2"/>
  <c r="KK253" i="2"/>
  <c r="KH253" i="2"/>
  <c r="KF253" i="2"/>
  <c r="KE253" i="2"/>
  <c r="KD253" i="2"/>
  <c r="KA253" i="2"/>
  <c r="JY253" i="2"/>
  <c r="JX253" i="2"/>
  <c r="JW253" i="2"/>
  <c r="JT253" i="2"/>
  <c r="JR253" i="2"/>
  <c r="JQ253" i="2"/>
  <c r="JP253" i="2"/>
  <c r="JM253" i="2"/>
  <c r="JK253" i="2"/>
  <c r="JJ253" i="2"/>
  <c r="JI253" i="2"/>
  <c r="JF253" i="2"/>
  <c r="JD253" i="2"/>
  <c r="JC253" i="2"/>
  <c r="JB253" i="2"/>
  <c r="IY253" i="2"/>
  <c r="IW253" i="2"/>
  <c r="IV253" i="2"/>
  <c r="IU253" i="2"/>
  <c r="IR253" i="2"/>
  <c r="IP253" i="2"/>
  <c r="IO253" i="2"/>
  <c r="IN253" i="2"/>
  <c r="IK253" i="2"/>
  <c r="II253" i="2"/>
  <c r="IH253" i="2"/>
  <c r="IG253" i="2"/>
  <c r="ID253" i="2"/>
  <c r="IB253" i="2"/>
  <c r="IA253" i="2"/>
  <c r="HZ253" i="2"/>
  <c r="HP253" i="2"/>
  <c r="HN253" i="2"/>
  <c r="HM253" i="2"/>
  <c r="HL253" i="2"/>
  <c r="HI253" i="2"/>
  <c r="HG253" i="2"/>
  <c r="HF253" i="2"/>
  <c r="HE253" i="2"/>
  <c r="HA253" i="2"/>
  <c r="GY253" i="2"/>
  <c r="GX253" i="2"/>
  <c r="GW253" i="2"/>
  <c r="GT253" i="2"/>
  <c r="GQ253" i="2"/>
  <c r="GP253" i="2"/>
  <c r="GM253" i="2"/>
  <c r="GK253" i="2"/>
  <c r="GJ253" i="2"/>
  <c r="GI253" i="2"/>
  <c r="GF253" i="2"/>
  <c r="GC253" i="2"/>
  <c r="GB253" i="2"/>
  <c r="FY253" i="2"/>
  <c r="FW253" i="2"/>
  <c r="FV253" i="2"/>
  <c r="FU253" i="2"/>
  <c r="FR253" i="2"/>
  <c r="FP253" i="2"/>
  <c r="FO253" i="2"/>
  <c r="FN253" i="2"/>
  <c r="FK253" i="2"/>
  <c r="FI253" i="2"/>
  <c r="FH253" i="2"/>
  <c r="FG253" i="2"/>
  <c r="FD253" i="2"/>
  <c r="FA253" i="2"/>
  <c r="EZ253" i="2"/>
  <c r="EW253" i="2"/>
  <c r="EU253" i="2"/>
  <c r="ET253" i="2"/>
  <c r="ES253" i="2"/>
  <c r="EP253" i="2"/>
  <c r="EN253" i="2"/>
  <c r="EM253" i="2"/>
  <c r="EL253" i="2"/>
  <c r="EI253" i="2"/>
  <c r="EG253" i="2"/>
  <c r="EF253" i="2"/>
  <c r="EE253" i="2"/>
  <c r="EB253" i="2"/>
  <c r="DZ253" i="2"/>
  <c r="DY253" i="2"/>
  <c r="DX253" i="2"/>
  <c r="DU253" i="2"/>
  <c r="DR253" i="2"/>
  <c r="DQ253" i="2"/>
  <c r="DN253" i="2"/>
  <c r="DL253" i="2"/>
  <c r="DK253" i="2"/>
  <c r="DJ253" i="2"/>
  <c r="DG253" i="2"/>
  <c r="DE253" i="2"/>
  <c r="DD253" i="2"/>
  <c r="DC253" i="2"/>
  <c r="CZ253" i="2"/>
  <c r="CX253" i="2"/>
  <c r="CW253" i="2"/>
  <c r="CV253" i="2"/>
  <c r="CS253" i="2"/>
  <c r="CQ253" i="2"/>
  <c r="CP253" i="2"/>
  <c r="CO253" i="2"/>
  <c r="CL253" i="2"/>
  <c r="CJ253" i="2"/>
  <c r="CI253" i="2"/>
  <c r="CH253" i="2"/>
  <c r="CE253" i="2"/>
  <c r="CC253" i="2"/>
  <c r="CB253" i="2"/>
  <c r="CA253" i="2"/>
  <c r="BX253" i="2"/>
  <c r="BV253" i="2"/>
  <c r="BU253" i="2"/>
  <c r="BT253" i="2"/>
  <c r="BQ253" i="2"/>
  <c r="BO253" i="2"/>
  <c r="BN253" i="2"/>
  <c r="BM253" i="2"/>
  <c r="BJ253" i="2"/>
  <c r="BG253" i="2"/>
  <c r="BF253" i="2"/>
  <c r="BC253" i="2"/>
  <c r="BA253" i="2"/>
  <c r="AZ253" i="2"/>
  <c r="AY253" i="2"/>
  <c r="AV253" i="2"/>
  <c r="AT253" i="2"/>
  <c r="AS253" i="2"/>
  <c r="AR253" i="2"/>
  <c r="AO253" i="2"/>
  <c r="AM253" i="2"/>
  <c r="AL253" i="2"/>
  <c r="AK253" i="2"/>
  <c r="AH253" i="2"/>
  <c r="AF253" i="2"/>
  <c r="AE253" i="2"/>
  <c r="AD253" i="2"/>
  <c r="X253" i="2"/>
  <c r="W253" i="2"/>
  <c r="T253" i="2"/>
  <c r="S253" i="2"/>
  <c r="R253" i="2"/>
  <c r="Q253" i="2"/>
  <c r="P253" i="2"/>
  <c r="N253" i="2"/>
  <c r="M253" i="2"/>
  <c r="L253" i="2"/>
  <c r="J253" i="2"/>
  <c r="I253" i="2"/>
  <c r="H253" i="2"/>
  <c r="F253" i="2"/>
  <c r="E253" i="2"/>
  <c r="D253" i="2"/>
  <c r="B253" i="2"/>
  <c r="VQ252" i="2"/>
  <c r="VO252" i="2"/>
  <c r="VI252" i="2"/>
  <c r="VG252" i="2"/>
  <c r="VE252" i="2"/>
  <c r="VB252" i="2"/>
  <c r="UZ252" i="2"/>
  <c r="UX252" i="2"/>
  <c r="UU252" i="2"/>
  <c r="US252" i="2"/>
  <c r="UQ252" i="2"/>
  <c r="UN252" i="2"/>
  <c r="UL252" i="2"/>
  <c r="UJ252" i="2"/>
  <c r="UG252" i="2"/>
  <c r="UE252" i="2"/>
  <c r="UC252" i="2"/>
  <c r="TZ252" i="2"/>
  <c r="TX252" i="2"/>
  <c r="TV252" i="2"/>
  <c r="TS252" i="2"/>
  <c r="TQ252" i="2"/>
  <c r="TO252" i="2"/>
  <c r="TL252" i="2"/>
  <c r="TJ252" i="2"/>
  <c r="TH252" i="2"/>
  <c r="TE252" i="2"/>
  <c r="TC252" i="2"/>
  <c r="TA252" i="2"/>
  <c r="SX252" i="2"/>
  <c r="SV252" i="2"/>
  <c r="ST252" i="2"/>
  <c r="SQ252" i="2"/>
  <c r="SO252" i="2"/>
  <c r="SM252" i="2"/>
  <c r="SJ252" i="2"/>
  <c r="SH252" i="2"/>
  <c r="SF252" i="2"/>
  <c r="SC252" i="2"/>
  <c r="SA252" i="2"/>
  <c r="RY252" i="2"/>
  <c r="RV252" i="2"/>
  <c r="RT252" i="2"/>
  <c r="RR252" i="2"/>
  <c r="RO252" i="2"/>
  <c r="RM252" i="2"/>
  <c r="RK252" i="2"/>
  <c r="RH252" i="2"/>
  <c r="RF252" i="2"/>
  <c r="RE252" i="2"/>
  <c r="RD252" i="2"/>
  <c r="RA252" i="2"/>
  <c r="QY252" i="2"/>
  <c r="QX252" i="2"/>
  <c r="QW252" i="2"/>
  <c r="QT252" i="2"/>
  <c r="QR252" i="2"/>
  <c r="QQ252" i="2"/>
  <c r="QP252" i="2"/>
  <c r="QM252" i="2"/>
  <c r="QK252" i="2"/>
  <c r="QJ252" i="2"/>
  <c r="QI252" i="2"/>
  <c r="QF252" i="2"/>
  <c r="QD252" i="2"/>
  <c r="QC252" i="2"/>
  <c r="QB252" i="2"/>
  <c r="PY252" i="2"/>
  <c r="PW252" i="2"/>
  <c r="PV252" i="2"/>
  <c r="PU252" i="2"/>
  <c r="PR252" i="2"/>
  <c r="PP252" i="2"/>
  <c r="PN252" i="2"/>
  <c r="PK252" i="2"/>
  <c r="PI252" i="2"/>
  <c r="PH252" i="2"/>
  <c r="PG252" i="2"/>
  <c r="PD252" i="2"/>
  <c r="PB252" i="2"/>
  <c r="PA252" i="2"/>
  <c r="OZ252" i="2"/>
  <c r="OW252" i="2"/>
  <c r="OU252" i="2"/>
  <c r="OT252" i="2"/>
  <c r="OS252" i="2"/>
  <c r="OP252" i="2"/>
  <c r="ON252" i="2"/>
  <c r="OM252" i="2"/>
  <c r="OL252" i="2"/>
  <c r="OI252" i="2"/>
  <c r="OG252" i="2"/>
  <c r="OF252" i="2"/>
  <c r="OE252" i="2"/>
  <c r="OB252" i="2"/>
  <c r="NZ252" i="2"/>
  <c r="NY252" i="2"/>
  <c r="NX252" i="2"/>
  <c r="NU252" i="2"/>
  <c r="NS252" i="2"/>
  <c r="NR252" i="2"/>
  <c r="NQ252" i="2"/>
  <c r="NN252" i="2"/>
  <c r="NL252" i="2"/>
  <c r="NK252" i="2"/>
  <c r="NJ252" i="2"/>
  <c r="NG252" i="2"/>
  <c r="NE252" i="2"/>
  <c r="ND252" i="2"/>
  <c r="NC252" i="2"/>
  <c r="MZ252" i="2"/>
  <c r="MX252" i="2"/>
  <c r="MW252" i="2"/>
  <c r="MV252" i="2"/>
  <c r="MS252" i="2"/>
  <c r="MQ252" i="2"/>
  <c r="MP252" i="2"/>
  <c r="MO252" i="2"/>
  <c r="ML252" i="2"/>
  <c r="MJ252" i="2"/>
  <c r="MI252" i="2"/>
  <c r="MH252" i="2"/>
  <c r="ME252" i="2"/>
  <c r="MC252" i="2"/>
  <c r="MB252" i="2"/>
  <c r="MA252" i="2"/>
  <c r="LX252" i="2"/>
  <c r="LU252" i="2"/>
  <c r="LT252" i="2"/>
  <c r="LQ252" i="2"/>
  <c r="LO252" i="2"/>
  <c r="LN252" i="2"/>
  <c r="LM252" i="2"/>
  <c r="LJ252" i="2"/>
  <c r="LH252" i="2"/>
  <c r="LG252" i="2"/>
  <c r="LF252" i="2"/>
  <c r="LC252" i="2"/>
  <c r="LA252" i="2"/>
  <c r="KZ252" i="2"/>
  <c r="KY252" i="2"/>
  <c r="KV252" i="2"/>
  <c r="KT252" i="2"/>
  <c r="KS252" i="2"/>
  <c r="KR252" i="2"/>
  <c r="KO252" i="2"/>
  <c r="KM252" i="2"/>
  <c r="KL252" i="2"/>
  <c r="KK252" i="2"/>
  <c r="KH252" i="2"/>
  <c r="KF252" i="2"/>
  <c r="KE252" i="2"/>
  <c r="KD252" i="2"/>
  <c r="KA252" i="2"/>
  <c r="JY252" i="2"/>
  <c r="JX252" i="2"/>
  <c r="JW252" i="2"/>
  <c r="JT252" i="2"/>
  <c r="JR252" i="2"/>
  <c r="JQ252" i="2"/>
  <c r="JP252" i="2"/>
  <c r="JM252" i="2"/>
  <c r="JK252" i="2"/>
  <c r="JJ252" i="2"/>
  <c r="JI252" i="2"/>
  <c r="JF252" i="2"/>
  <c r="JD252" i="2"/>
  <c r="JC252" i="2"/>
  <c r="JB252" i="2"/>
  <c r="IY252" i="2"/>
  <c r="IW252" i="2"/>
  <c r="IV252" i="2"/>
  <c r="IU252" i="2"/>
  <c r="IR252" i="2"/>
  <c r="IP252" i="2"/>
  <c r="IO252" i="2"/>
  <c r="IN252" i="2"/>
  <c r="IK252" i="2"/>
  <c r="II252" i="2"/>
  <c r="IH252" i="2"/>
  <c r="IG252" i="2"/>
  <c r="ID252" i="2"/>
  <c r="IB252" i="2"/>
  <c r="IA252" i="2"/>
  <c r="HZ252" i="2"/>
  <c r="HP252" i="2"/>
  <c r="HN252" i="2"/>
  <c r="HM252" i="2"/>
  <c r="HL252" i="2"/>
  <c r="HI252" i="2"/>
  <c r="HG252" i="2"/>
  <c r="HF252" i="2"/>
  <c r="HE252" i="2"/>
  <c r="HA252" i="2"/>
  <c r="GY252" i="2"/>
  <c r="GX252" i="2"/>
  <c r="GW252" i="2"/>
  <c r="GT252" i="2"/>
  <c r="GQ252" i="2"/>
  <c r="GP252" i="2"/>
  <c r="GM252" i="2"/>
  <c r="GK252" i="2"/>
  <c r="GJ252" i="2"/>
  <c r="GI252" i="2"/>
  <c r="GF252" i="2"/>
  <c r="GC252" i="2"/>
  <c r="GB252" i="2"/>
  <c r="FY252" i="2"/>
  <c r="FW252" i="2"/>
  <c r="FV252" i="2"/>
  <c r="FU252" i="2"/>
  <c r="FR252" i="2"/>
  <c r="FP252" i="2"/>
  <c r="FO252" i="2"/>
  <c r="FN252" i="2"/>
  <c r="FK252" i="2"/>
  <c r="FI252" i="2"/>
  <c r="FH252" i="2"/>
  <c r="FG252" i="2"/>
  <c r="FD252" i="2"/>
  <c r="FA252" i="2"/>
  <c r="EZ252" i="2"/>
  <c r="EW252" i="2"/>
  <c r="EU252" i="2"/>
  <c r="ET252" i="2"/>
  <c r="ES252" i="2"/>
  <c r="EP252" i="2"/>
  <c r="EN252" i="2"/>
  <c r="EM252" i="2"/>
  <c r="EL252" i="2"/>
  <c r="EI252" i="2"/>
  <c r="EG252" i="2"/>
  <c r="EF252" i="2"/>
  <c r="EE252" i="2"/>
  <c r="EB252" i="2"/>
  <c r="DZ252" i="2"/>
  <c r="DY252" i="2"/>
  <c r="DX252" i="2"/>
  <c r="DU252" i="2"/>
  <c r="DR252" i="2"/>
  <c r="DQ252" i="2"/>
  <c r="DN252" i="2"/>
  <c r="DL252" i="2"/>
  <c r="DK252" i="2"/>
  <c r="DJ252" i="2"/>
  <c r="DG252" i="2"/>
  <c r="DE252" i="2"/>
  <c r="DD252" i="2"/>
  <c r="DC252" i="2"/>
  <c r="CZ252" i="2"/>
  <c r="CX252" i="2"/>
  <c r="CW252" i="2"/>
  <c r="CV252" i="2"/>
  <c r="CS252" i="2"/>
  <c r="CQ252" i="2"/>
  <c r="CP252" i="2"/>
  <c r="CO252" i="2"/>
  <c r="CL252" i="2"/>
  <c r="CJ252" i="2"/>
  <c r="CI252" i="2"/>
  <c r="CH252" i="2"/>
  <c r="CE252" i="2"/>
  <c r="CC252" i="2"/>
  <c r="CB252" i="2"/>
  <c r="CA252" i="2"/>
  <c r="BX252" i="2"/>
  <c r="BV252" i="2"/>
  <c r="BU252" i="2"/>
  <c r="BT252" i="2"/>
  <c r="BQ252" i="2"/>
  <c r="BO252" i="2"/>
  <c r="BN252" i="2"/>
  <c r="BM252" i="2"/>
  <c r="BJ252" i="2"/>
  <c r="BG252" i="2"/>
  <c r="BF252" i="2"/>
  <c r="BC252" i="2"/>
  <c r="BA252" i="2"/>
  <c r="AZ252" i="2"/>
  <c r="AY252" i="2"/>
  <c r="AV252" i="2"/>
  <c r="AT252" i="2"/>
  <c r="AS252" i="2"/>
  <c r="AR252" i="2"/>
  <c r="AO252" i="2"/>
  <c r="AM252" i="2"/>
  <c r="AL252" i="2"/>
  <c r="AK252" i="2"/>
  <c r="AH252" i="2"/>
  <c r="AF252" i="2"/>
  <c r="AE252" i="2"/>
  <c r="AD252" i="2"/>
  <c r="X252" i="2"/>
  <c r="T252" i="2"/>
  <c r="S252" i="2"/>
  <c r="R252" i="2"/>
  <c r="Q252" i="2"/>
  <c r="P252" i="2"/>
  <c r="N252" i="2"/>
  <c r="M252" i="2"/>
  <c r="L252" i="2"/>
  <c r="J252" i="2"/>
  <c r="I252" i="2"/>
  <c r="H252" i="2"/>
  <c r="F252" i="2"/>
  <c r="E252" i="2"/>
  <c r="D252" i="2"/>
  <c r="B252" i="2"/>
  <c r="VQ251" i="2"/>
  <c r="VO251" i="2"/>
  <c r="VI251" i="2"/>
  <c r="VG251" i="2"/>
  <c r="VE251" i="2"/>
  <c r="VB251" i="2"/>
  <c r="UZ251" i="2"/>
  <c r="UX251" i="2"/>
  <c r="UU251" i="2"/>
  <c r="US251" i="2"/>
  <c r="UQ251" i="2"/>
  <c r="UN251" i="2"/>
  <c r="UL251" i="2"/>
  <c r="UJ251" i="2"/>
  <c r="UG251" i="2"/>
  <c r="UE251" i="2"/>
  <c r="UC251" i="2"/>
  <c r="TZ251" i="2"/>
  <c r="TX251" i="2"/>
  <c r="TV251" i="2"/>
  <c r="TS251" i="2"/>
  <c r="TQ251" i="2"/>
  <c r="TO251" i="2"/>
  <c r="TL251" i="2"/>
  <c r="TJ251" i="2"/>
  <c r="TH251" i="2"/>
  <c r="TE251" i="2"/>
  <c r="TC251" i="2"/>
  <c r="TA251" i="2"/>
  <c r="SX251" i="2"/>
  <c r="SV251" i="2"/>
  <c r="ST251" i="2"/>
  <c r="SQ251" i="2"/>
  <c r="SO251" i="2"/>
  <c r="SM251" i="2"/>
  <c r="SJ251" i="2"/>
  <c r="SH251" i="2"/>
  <c r="SF251" i="2"/>
  <c r="SC251" i="2"/>
  <c r="SA251" i="2"/>
  <c r="RY251" i="2"/>
  <c r="RV251" i="2"/>
  <c r="RT251" i="2"/>
  <c r="RR251" i="2"/>
  <c r="RO251" i="2"/>
  <c r="RM251" i="2"/>
  <c r="RK251" i="2"/>
  <c r="RH251" i="2"/>
  <c r="RF251" i="2"/>
  <c r="RE251" i="2"/>
  <c r="RD251" i="2"/>
  <c r="RA251" i="2"/>
  <c r="QY251" i="2"/>
  <c r="QX251" i="2"/>
  <c r="QW251" i="2"/>
  <c r="QT251" i="2"/>
  <c r="QR251" i="2"/>
  <c r="QQ251" i="2"/>
  <c r="QP251" i="2"/>
  <c r="QM251" i="2"/>
  <c r="QK251" i="2"/>
  <c r="QJ251" i="2"/>
  <c r="QI251" i="2"/>
  <c r="QF251" i="2"/>
  <c r="QD251" i="2"/>
  <c r="QC251" i="2"/>
  <c r="QB251" i="2"/>
  <c r="PY251" i="2"/>
  <c r="PW251" i="2"/>
  <c r="PV251" i="2"/>
  <c r="PU251" i="2"/>
  <c r="PR251" i="2"/>
  <c r="PP251" i="2"/>
  <c r="PN251" i="2"/>
  <c r="PK251" i="2"/>
  <c r="PI251" i="2"/>
  <c r="PH251" i="2"/>
  <c r="PG251" i="2"/>
  <c r="PD251" i="2"/>
  <c r="PB251" i="2"/>
  <c r="PA251" i="2"/>
  <c r="OZ251" i="2"/>
  <c r="OW251" i="2"/>
  <c r="OU251" i="2"/>
  <c r="OT251" i="2"/>
  <c r="OS251" i="2"/>
  <c r="OP251" i="2"/>
  <c r="ON251" i="2"/>
  <c r="OM251" i="2"/>
  <c r="OL251" i="2"/>
  <c r="OI251" i="2"/>
  <c r="OG251" i="2"/>
  <c r="OF251" i="2"/>
  <c r="OE251" i="2"/>
  <c r="OB251" i="2"/>
  <c r="NZ251" i="2"/>
  <c r="NY251" i="2"/>
  <c r="NX251" i="2"/>
  <c r="NU251" i="2"/>
  <c r="NS251" i="2"/>
  <c r="NR251" i="2"/>
  <c r="NQ251" i="2"/>
  <c r="NN251" i="2"/>
  <c r="NL251" i="2"/>
  <c r="NK251" i="2"/>
  <c r="NJ251" i="2"/>
  <c r="NG251" i="2"/>
  <c r="NE251" i="2"/>
  <c r="ND251" i="2"/>
  <c r="NC251" i="2"/>
  <c r="MZ251" i="2"/>
  <c r="MX251" i="2"/>
  <c r="MW251" i="2"/>
  <c r="MV251" i="2"/>
  <c r="MS251" i="2"/>
  <c r="MQ251" i="2"/>
  <c r="MP251" i="2"/>
  <c r="MO251" i="2"/>
  <c r="ML251" i="2"/>
  <c r="MJ251" i="2"/>
  <c r="MI251" i="2"/>
  <c r="MH251" i="2"/>
  <c r="ME251" i="2"/>
  <c r="MC251" i="2"/>
  <c r="MB251" i="2"/>
  <c r="MA251" i="2"/>
  <c r="LX251" i="2"/>
  <c r="LU251" i="2"/>
  <c r="LT251" i="2"/>
  <c r="LQ251" i="2"/>
  <c r="LO251" i="2"/>
  <c r="LN251" i="2"/>
  <c r="LM251" i="2"/>
  <c r="LJ251" i="2"/>
  <c r="LH251" i="2"/>
  <c r="LG251" i="2"/>
  <c r="LF251" i="2"/>
  <c r="LC251" i="2"/>
  <c r="LA251" i="2"/>
  <c r="KZ251" i="2"/>
  <c r="KY251" i="2"/>
  <c r="KV251" i="2"/>
  <c r="KT251" i="2"/>
  <c r="KS251" i="2"/>
  <c r="KR251" i="2"/>
  <c r="KO251" i="2"/>
  <c r="KM251" i="2"/>
  <c r="KL251" i="2"/>
  <c r="KK251" i="2"/>
  <c r="KH251" i="2"/>
  <c r="KF251" i="2"/>
  <c r="KE251" i="2"/>
  <c r="KD251" i="2"/>
  <c r="KA251" i="2"/>
  <c r="JY251" i="2"/>
  <c r="JX251" i="2"/>
  <c r="JW251" i="2"/>
  <c r="JT251" i="2"/>
  <c r="JR251" i="2"/>
  <c r="JQ251" i="2"/>
  <c r="JP251" i="2"/>
  <c r="JM251" i="2"/>
  <c r="JK251" i="2"/>
  <c r="JJ251" i="2"/>
  <c r="JI251" i="2"/>
  <c r="JF251" i="2"/>
  <c r="JD251" i="2"/>
  <c r="JC251" i="2"/>
  <c r="JB251" i="2"/>
  <c r="IY251" i="2"/>
  <c r="IW251" i="2"/>
  <c r="IV251" i="2"/>
  <c r="IU251" i="2"/>
  <c r="IR251" i="2"/>
  <c r="IP251" i="2"/>
  <c r="IO251" i="2"/>
  <c r="IN251" i="2"/>
  <c r="IK251" i="2"/>
  <c r="II251" i="2"/>
  <c r="IH251" i="2"/>
  <c r="IG251" i="2"/>
  <c r="ID251" i="2"/>
  <c r="IB251" i="2"/>
  <c r="IA251" i="2"/>
  <c r="HZ251" i="2"/>
  <c r="HP251" i="2"/>
  <c r="HN251" i="2"/>
  <c r="HM251" i="2"/>
  <c r="HL251" i="2"/>
  <c r="HI251" i="2"/>
  <c r="HG251" i="2"/>
  <c r="HF251" i="2"/>
  <c r="HE251" i="2"/>
  <c r="HA251" i="2"/>
  <c r="GY251" i="2"/>
  <c r="GX251" i="2"/>
  <c r="GW251" i="2"/>
  <c r="GT251" i="2"/>
  <c r="GQ251" i="2"/>
  <c r="GP251" i="2"/>
  <c r="GM251" i="2"/>
  <c r="GK251" i="2"/>
  <c r="GJ251" i="2"/>
  <c r="GI251" i="2"/>
  <c r="GF251" i="2"/>
  <c r="GC251" i="2"/>
  <c r="GB251" i="2"/>
  <c r="FY251" i="2"/>
  <c r="FW251" i="2"/>
  <c r="FV251" i="2"/>
  <c r="FU251" i="2"/>
  <c r="FR251" i="2"/>
  <c r="FP251" i="2"/>
  <c r="FO251" i="2"/>
  <c r="FN251" i="2"/>
  <c r="FK251" i="2"/>
  <c r="FI251" i="2"/>
  <c r="FH251" i="2"/>
  <c r="FG251" i="2"/>
  <c r="FD251" i="2"/>
  <c r="FA251" i="2"/>
  <c r="EZ251" i="2"/>
  <c r="EW251" i="2"/>
  <c r="EU251" i="2"/>
  <c r="ET251" i="2"/>
  <c r="ES251" i="2"/>
  <c r="EP251" i="2"/>
  <c r="EN251" i="2"/>
  <c r="EM251" i="2"/>
  <c r="EL251" i="2"/>
  <c r="EI251" i="2"/>
  <c r="EG251" i="2"/>
  <c r="EF251" i="2"/>
  <c r="EE251" i="2"/>
  <c r="EB251" i="2"/>
  <c r="DZ251" i="2"/>
  <c r="DY251" i="2"/>
  <c r="DX251" i="2"/>
  <c r="DU251" i="2"/>
  <c r="DR251" i="2"/>
  <c r="DQ251" i="2"/>
  <c r="DN251" i="2"/>
  <c r="DL251" i="2"/>
  <c r="DK251" i="2"/>
  <c r="DJ251" i="2"/>
  <c r="DG251" i="2"/>
  <c r="DE251" i="2"/>
  <c r="DD251" i="2"/>
  <c r="DC251" i="2"/>
  <c r="CZ251" i="2"/>
  <c r="CX251" i="2"/>
  <c r="CW251" i="2"/>
  <c r="CV251" i="2"/>
  <c r="CS251" i="2"/>
  <c r="CQ251" i="2"/>
  <c r="CP251" i="2"/>
  <c r="CO251" i="2"/>
  <c r="CL251" i="2"/>
  <c r="CJ251" i="2"/>
  <c r="CI251" i="2"/>
  <c r="CH251" i="2"/>
  <c r="CE251" i="2"/>
  <c r="CC251" i="2"/>
  <c r="CB251" i="2"/>
  <c r="CA251" i="2"/>
  <c r="BX251" i="2"/>
  <c r="BV251" i="2"/>
  <c r="BU251" i="2"/>
  <c r="BT251" i="2"/>
  <c r="BQ251" i="2"/>
  <c r="BO251" i="2"/>
  <c r="BN251" i="2"/>
  <c r="BM251" i="2"/>
  <c r="BJ251" i="2"/>
  <c r="BG251" i="2"/>
  <c r="BF251" i="2"/>
  <c r="BC251" i="2"/>
  <c r="BA251" i="2"/>
  <c r="AZ251" i="2"/>
  <c r="AY251" i="2"/>
  <c r="AV251" i="2"/>
  <c r="AT251" i="2"/>
  <c r="AS251" i="2"/>
  <c r="AR251" i="2"/>
  <c r="AO251" i="2"/>
  <c r="AM251" i="2"/>
  <c r="AL251" i="2"/>
  <c r="AK251" i="2"/>
  <c r="AH251" i="2"/>
  <c r="AF251" i="2"/>
  <c r="AE251" i="2"/>
  <c r="AD251" i="2"/>
  <c r="T251" i="2"/>
  <c r="S251" i="2"/>
  <c r="R251" i="2"/>
  <c r="Q251" i="2"/>
  <c r="P251" i="2"/>
  <c r="N251" i="2"/>
  <c r="M251" i="2"/>
  <c r="L251" i="2"/>
  <c r="J251" i="2"/>
  <c r="I251" i="2"/>
  <c r="H251" i="2"/>
  <c r="F251" i="2"/>
  <c r="E251" i="2"/>
  <c r="D251" i="2"/>
  <c r="B251" i="2"/>
  <c r="VQ250" i="2"/>
  <c r="VO250" i="2"/>
  <c r="VI250" i="2"/>
  <c r="VG250" i="2"/>
  <c r="VE250" i="2"/>
  <c r="VF250" i="2" s="1"/>
  <c r="VB250" i="2"/>
  <c r="UZ250" i="2"/>
  <c r="UX250" i="2"/>
  <c r="UU250" i="2"/>
  <c r="US250" i="2"/>
  <c r="UQ250" i="2"/>
  <c r="UR250" i="2" s="1"/>
  <c r="UN250" i="2"/>
  <c r="UL250" i="2"/>
  <c r="UJ250" i="2"/>
  <c r="UG250" i="2"/>
  <c r="UE250" i="2"/>
  <c r="UC250" i="2"/>
  <c r="TZ250" i="2"/>
  <c r="TX250" i="2"/>
  <c r="TW250" i="2"/>
  <c r="TV250" i="2"/>
  <c r="TS250" i="2"/>
  <c r="TQ250" i="2"/>
  <c r="TO250" i="2"/>
  <c r="TL250" i="2"/>
  <c r="TJ250" i="2"/>
  <c r="TI250" i="2"/>
  <c r="TH250" i="2"/>
  <c r="TE250" i="2"/>
  <c r="TC250" i="2"/>
  <c r="TA250" i="2"/>
  <c r="SX250" i="2"/>
  <c r="SV250" i="2"/>
  <c r="SU250" i="2"/>
  <c r="ST250" i="2"/>
  <c r="SQ250" i="2"/>
  <c r="SO250" i="2"/>
  <c r="SM250" i="2"/>
  <c r="SJ250" i="2"/>
  <c r="SH250" i="2"/>
  <c r="SF250" i="2"/>
  <c r="SG250" i="2" s="1"/>
  <c r="SC250" i="2"/>
  <c r="SA250" i="2"/>
  <c r="RY250" i="2"/>
  <c r="RZ250" i="2" s="1"/>
  <c r="RV250" i="2"/>
  <c r="RT250" i="2"/>
  <c r="RR250" i="2"/>
  <c r="RO250" i="2"/>
  <c r="RM250" i="2"/>
  <c r="RK250" i="2"/>
  <c r="RL250" i="2" s="1"/>
  <c r="RH250" i="2"/>
  <c r="RF250" i="2"/>
  <c r="RE250" i="2"/>
  <c r="RD250" i="2"/>
  <c r="RA250" i="2"/>
  <c r="QY250" i="2"/>
  <c r="QX250" i="2"/>
  <c r="QW250" i="2"/>
  <c r="QT250" i="2"/>
  <c r="QR250" i="2"/>
  <c r="QQ250" i="2"/>
  <c r="QP250" i="2"/>
  <c r="QM250" i="2"/>
  <c r="QK250" i="2"/>
  <c r="QJ250" i="2"/>
  <c r="QI250" i="2"/>
  <c r="QF250" i="2"/>
  <c r="QD250" i="2"/>
  <c r="QC250" i="2"/>
  <c r="QB250" i="2"/>
  <c r="PY250" i="2"/>
  <c r="PW250" i="2"/>
  <c r="PV250" i="2"/>
  <c r="PU250" i="2"/>
  <c r="PR250" i="2"/>
  <c r="PP250" i="2"/>
  <c r="PN250" i="2"/>
  <c r="PK250" i="2"/>
  <c r="PI250" i="2"/>
  <c r="PH250" i="2"/>
  <c r="PG250" i="2"/>
  <c r="PD250" i="2"/>
  <c r="PB250" i="2"/>
  <c r="PA250" i="2"/>
  <c r="OZ250" i="2"/>
  <c r="OW250" i="2"/>
  <c r="OU250" i="2"/>
  <c r="OT250" i="2"/>
  <c r="OS250" i="2"/>
  <c r="OP250" i="2"/>
  <c r="ON250" i="2"/>
  <c r="OM250" i="2"/>
  <c r="OL250" i="2"/>
  <c r="OI250" i="2"/>
  <c r="OG250" i="2"/>
  <c r="OF250" i="2"/>
  <c r="OE250" i="2"/>
  <c r="OB250" i="2"/>
  <c r="NZ250" i="2"/>
  <c r="NY250" i="2"/>
  <c r="NX250" i="2"/>
  <c r="NU250" i="2"/>
  <c r="NS250" i="2"/>
  <c r="NR250" i="2"/>
  <c r="NQ250" i="2"/>
  <c r="NN250" i="2"/>
  <c r="NL250" i="2"/>
  <c r="NK250" i="2"/>
  <c r="NJ250" i="2"/>
  <c r="NG250" i="2"/>
  <c r="NE250" i="2"/>
  <c r="ND250" i="2"/>
  <c r="NC250" i="2"/>
  <c r="MZ250" i="2"/>
  <c r="MX250" i="2"/>
  <c r="MW250" i="2"/>
  <c r="MV250" i="2"/>
  <c r="MS250" i="2"/>
  <c r="MQ250" i="2"/>
  <c r="MP250" i="2"/>
  <c r="MO250" i="2"/>
  <c r="ML250" i="2"/>
  <c r="MJ250" i="2"/>
  <c r="MI250" i="2"/>
  <c r="MH250" i="2"/>
  <c r="ME250" i="2"/>
  <c r="MC250" i="2"/>
  <c r="MB250" i="2"/>
  <c r="MA250" i="2"/>
  <c r="LX250" i="2"/>
  <c r="LU250" i="2"/>
  <c r="LT250" i="2"/>
  <c r="LQ250" i="2"/>
  <c r="LO250" i="2"/>
  <c r="LN250" i="2"/>
  <c r="LM250" i="2"/>
  <c r="LJ250" i="2"/>
  <c r="LH250" i="2"/>
  <c r="LG250" i="2"/>
  <c r="LF250" i="2"/>
  <c r="LC250" i="2"/>
  <c r="LA250" i="2"/>
  <c r="KZ250" i="2"/>
  <c r="KY250" i="2"/>
  <c r="KV250" i="2"/>
  <c r="KT250" i="2"/>
  <c r="KS250" i="2"/>
  <c r="KR250" i="2"/>
  <c r="KO250" i="2"/>
  <c r="KM250" i="2"/>
  <c r="KL250" i="2"/>
  <c r="KK250" i="2"/>
  <c r="KH250" i="2"/>
  <c r="KF250" i="2"/>
  <c r="KE250" i="2"/>
  <c r="KD250" i="2"/>
  <c r="KA250" i="2"/>
  <c r="JY250" i="2"/>
  <c r="JX250" i="2"/>
  <c r="JW250" i="2"/>
  <c r="JT250" i="2"/>
  <c r="JR250" i="2"/>
  <c r="JQ250" i="2"/>
  <c r="JP250" i="2"/>
  <c r="JM250" i="2"/>
  <c r="JK250" i="2"/>
  <c r="JJ250" i="2"/>
  <c r="JI250" i="2"/>
  <c r="JF250" i="2"/>
  <c r="JD250" i="2"/>
  <c r="JC250" i="2"/>
  <c r="JB250" i="2"/>
  <c r="IY250" i="2"/>
  <c r="IW250" i="2"/>
  <c r="IV250" i="2"/>
  <c r="IU250" i="2"/>
  <c r="IR250" i="2"/>
  <c r="IP250" i="2"/>
  <c r="IO250" i="2"/>
  <c r="IN250" i="2"/>
  <c r="IK250" i="2"/>
  <c r="II250" i="2"/>
  <c r="IH250" i="2"/>
  <c r="IG250" i="2"/>
  <c r="ID250" i="2"/>
  <c r="IB250" i="2"/>
  <c r="IA250" i="2"/>
  <c r="HZ250" i="2"/>
  <c r="HP250" i="2"/>
  <c r="HN250" i="2"/>
  <c r="HM250" i="2"/>
  <c r="HL250" i="2"/>
  <c r="HI250" i="2"/>
  <c r="HG250" i="2"/>
  <c r="HF250" i="2"/>
  <c r="HE250" i="2"/>
  <c r="HA250" i="2"/>
  <c r="GY250" i="2"/>
  <c r="GX250" i="2"/>
  <c r="GW250" i="2"/>
  <c r="GT250" i="2"/>
  <c r="GQ250" i="2"/>
  <c r="GP250" i="2"/>
  <c r="GM250" i="2"/>
  <c r="GK250" i="2"/>
  <c r="GJ250" i="2"/>
  <c r="GI250" i="2"/>
  <c r="GF250" i="2"/>
  <c r="GC250" i="2"/>
  <c r="GB250" i="2"/>
  <c r="FY250" i="2"/>
  <c r="FW250" i="2"/>
  <c r="FV250" i="2"/>
  <c r="FU250" i="2"/>
  <c r="FR250" i="2"/>
  <c r="FP250" i="2"/>
  <c r="FO250" i="2"/>
  <c r="FN250" i="2"/>
  <c r="FK250" i="2"/>
  <c r="FI250" i="2"/>
  <c r="FH250" i="2"/>
  <c r="FG250" i="2"/>
  <c r="FD250" i="2"/>
  <c r="FA250" i="2"/>
  <c r="EZ250" i="2"/>
  <c r="EW250" i="2"/>
  <c r="EU250" i="2"/>
  <c r="ET250" i="2"/>
  <c r="ES250" i="2"/>
  <c r="EP250" i="2"/>
  <c r="EN250" i="2"/>
  <c r="EM250" i="2"/>
  <c r="EL250" i="2"/>
  <c r="EI250" i="2"/>
  <c r="EG250" i="2"/>
  <c r="EF250" i="2"/>
  <c r="EE250" i="2"/>
  <c r="EB250" i="2"/>
  <c r="DZ250" i="2"/>
  <c r="DY250" i="2"/>
  <c r="DX250" i="2"/>
  <c r="DU250" i="2"/>
  <c r="DR250" i="2"/>
  <c r="DQ250" i="2"/>
  <c r="DN250" i="2"/>
  <c r="DL250" i="2"/>
  <c r="DK250" i="2"/>
  <c r="DJ250" i="2"/>
  <c r="DG250" i="2"/>
  <c r="DE250" i="2"/>
  <c r="DD250" i="2"/>
  <c r="DC250" i="2"/>
  <c r="CZ250" i="2"/>
  <c r="CX250" i="2"/>
  <c r="CW250" i="2"/>
  <c r="CV250" i="2"/>
  <c r="CS250" i="2"/>
  <c r="CQ250" i="2"/>
  <c r="CP250" i="2"/>
  <c r="CO250" i="2"/>
  <c r="CL250" i="2"/>
  <c r="CJ250" i="2"/>
  <c r="CI250" i="2"/>
  <c r="CH250" i="2"/>
  <c r="CE250" i="2"/>
  <c r="CC250" i="2"/>
  <c r="CB250" i="2"/>
  <c r="CA250" i="2"/>
  <c r="BX250" i="2"/>
  <c r="BV250" i="2"/>
  <c r="BU250" i="2"/>
  <c r="BT250" i="2"/>
  <c r="BQ250" i="2"/>
  <c r="BO250" i="2"/>
  <c r="BN250" i="2"/>
  <c r="BM250" i="2"/>
  <c r="BJ250" i="2"/>
  <c r="BG250" i="2"/>
  <c r="BF250" i="2"/>
  <c r="BC250" i="2"/>
  <c r="BA250" i="2"/>
  <c r="AZ250" i="2"/>
  <c r="AY250" i="2"/>
  <c r="AV250" i="2"/>
  <c r="AT250" i="2"/>
  <c r="AS250" i="2"/>
  <c r="AR250" i="2"/>
  <c r="AO250" i="2"/>
  <c r="AM250" i="2"/>
  <c r="AL250" i="2"/>
  <c r="AK250" i="2"/>
  <c r="AH250" i="2"/>
  <c r="AF250" i="2"/>
  <c r="AE250" i="2"/>
  <c r="AD250" i="2"/>
  <c r="AA250" i="2"/>
  <c r="X250" i="2"/>
  <c r="W250" i="2"/>
  <c r="U250" i="2"/>
  <c r="T250" i="2"/>
  <c r="V250" i="2" s="1"/>
  <c r="RS250" i="2" s="1"/>
  <c r="S250" i="2"/>
  <c r="R250" i="2"/>
  <c r="Q250" i="2"/>
  <c r="P250" i="2"/>
  <c r="N250" i="2"/>
  <c r="M250" i="2"/>
  <c r="L250" i="2"/>
  <c r="J250" i="2"/>
  <c r="I250" i="2"/>
  <c r="H250" i="2"/>
  <c r="F250" i="2"/>
  <c r="E250" i="2"/>
  <c r="D250" i="2"/>
  <c r="B250" i="2"/>
  <c r="VQ249" i="2"/>
  <c r="VO249" i="2"/>
  <c r="VI249" i="2"/>
  <c r="VG249" i="2"/>
  <c r="VE249" i="2"/>
  <c r="VF249" i="2" s="1"/>
  <c r="VB249" i="2"/>
  <c r="UZ249" i="2"/>
  <c r="UX249" i="2"/>
  <c r="UU249" i="2"/>
  <c r="US249" i="2"/>
  <c r="UQ249" i="2"/>
  <c r="UR249" i="2" s="1"/>
  <c r="UN249" i="2"/>
  <c r="UL249" i="2"/>
  <c r="UJ249" i="2"/>
  <c r="UG249" i="2"/>
  <c r="UE249" i="2"/>
  <c r="UC249" i="2"/>
  <c r="TZ249" i="2"/>
  <c r="TX249" i="2"/>
  <c r="TV249" i="2"/>
  <c r="TS249" i="2"/>
  <c r="TQ249" i="2"/>
  <c r="TO249" i="2"/>
  <c r="TL249" i="2"/>
  <c r="TJ249" i="2"/>
  <c r="TH249" i="2"/>
  <c r="TE249" i="2"/>
  <c r="TC249" i="2"/>
  <c r="TB249" i="2"/>
  <c r="TA249" i="2"/>
  <c r="SX249" i="2"/>
  <c r="SV249" i="2"/>
  <c r="ST249" i="2"/>
  <c r="SQ249" i="2"/>
  <c r="SO249" i="2"/>
  <c r="SM249" i="2"/>
  <c r="SN249" i="2" s="1"/>
  <c r="SJ249" i="2"/>
  <c r="SH249" i="2"/>
  <c r="SF249" i="2"/>
  <c r="SC249" i="2"/>
  <c r="SA249" i="2"/>
  <c r="RZ249" i="2"/>
  <c r="RY249" i="2"/>
  <c r="RV249" i="2"/>
  <c r="RT249" i="2"/>
  <c r="RR249" i="2"/>
  <c r="RO249" i="2"/>
  <c r="RM249" i="2"/>
  <c r="RK249" i="2"/>
  <c r="RL249" i="2" s="1"/>
  <c r="RH249" i="2"/>
  <c r="RF249" i="2"/>
  <c r="RE249" i="2"/>
  <c r="RD249" i="2"/>
  <c r="RA249" i="2"/>
  <c r="QY249" i="2"/>
  <c r="QX249" i="2"/>
  <c r="QW249" i="2"/>
  <c r="QT249" i="2"/>
  <c r="QR249" i="2"/>
  <c r="QQ249" i="2"/>
  <c r="QP249" i="2"/>
  <c r="QM249" i="2"/>
  <c r="QK249" i="2"/>
  <c r="QJ249" i="2"/>
  <c r="QI249" i="2"/>
  <c r="QF249" i="2"/>
  <c r="QD249" i="2"/>
  <c r="QC249" i="2"/>
  <c r="QB249" i="2"/>
  <c r="PY249" i="2"/>
  <c r="PW249" i="2"/>
  <c r="PV249" i="2"/>
  <c r="PU249" i="2"/>
  <c r="PR249" i="2"/>
  <c r="PP249" i="2"/>
  <c r="PN249" i="2"/>
  <c r="PK249" i="2"/>
  <c r="PI249" i="2"/>
  <c r="PH249" i="2"/>
  <c r="PG249" i="2"/>
  <c r="PD249" i="2"/>
  <c r="PB249" i="2"/>
  <c r="PA249" i="2"/>
  <c r="OZ249" i="2"/>
  <c r="OW249" i="2"/>
  <c r="OU249" i="2"/>
  <c r="OT249" i="2"/>
  <c r="OS249" i="2"/>
  <c r="OP249" i="2"/>
  <c r="ON249" i="2"/>
  <c r="OM249" i="2"/>
  <c r="OL249" i="2"/>
  <c r="OI249" i="2"/>
  <c r="OG249" i="2"/>
  <c r="OF249" i="2"/>
  <c r="OE249" i="2"/>
  <c r="OB249" i="2"/>
  <c r="NZ249" i="2"/>
  <c r="NY249" i="2"/>
  <c r="NX249" i="2"/>
  <c r="NU249" i="2"/>
  <c r="NS249" i="2"/>
  <c r="NR249" i="2"/>
  <c r="NQ249" i="2"/>
  <c r="NN249" i="2"/>
  <c r="NL249" i="2"/>
  <c r="NK249" i="2"/>
  <c r="NJ249" i="2"/>
  <c r="NG249" i="2"/>
  <c r="NE249" i="2"/>
  <c r="ND249" i="2"/>
  <c r="NC249" i="2"/>
  <c r="MZ249" i="2"/>
  <c r="MX249" i="2"/>
  <c r="MW249" i="2"/>
  <c r="MV249" i="2"/>
  <c r="MS249" i="2"/>
  <c r="MQ249" i="2"/>
  <c r="MP249" i="2"/>
  <c r="MO249" i="2"/>
  <c r="ML249" i="2"/>
  <c r="MJ249" i="2"/>
  <c r="MI249" i="2"/>
  <c r="MH249" i="2"/>
  <c r="ME249" i="2"/>
  <c r="MC249" i="2"/>
  <c r="MB249" i="2"/>
  <c r="MA249" i="2"/>
  <c r="LX249" i="2"/>
  <c r="LU249" i="2"/>
  <c r="LT249" i="2"/>
  <c r="LQ249" i="2"/>
  <c r="LO249" i="2"/>
  <c r="LN249" i="2"/>
  <c r="LM249" i="2"/>
  <c r="LJ249" i="2"/>
  <c r="LH249" i="2"/>
  <c r="LG249" i="2"/>
  <c r="LF249" i="2"/>
  <c r="LC249" i="2"/>
  <c r="LA249" i="2"/>
  <c r="KZ249" i="2"/>
  <c r="KY249" i="2"/>
  <c r="KV249" i="2"/>
  <c r="KT249" i="2"/>
  <c r="KS249" i="2"/>
  <c r="KR249" i="2"/>
  <c r="KO249" i="2"/>
  <c r="KM249" i="2"/>
  <c r="KL249" i="2"/>
  <c r="KK249" i="2"/>
  <c r="KH249" i="2"/>
  <c r="KF249" i="2"/>
  <c r="KE249" i="2"/>
  <c r="KD249" i="2"/>
  <c r="KA249" i="2"/>
  <c r="JY249" i="2"/>
  <c r="JX249" i="2"/>
  <c r="JW249" i="2"/>
  <c r="JT249" i="2"/>
  <c r="JR249" i="2"/>
  <c r="JQ249" i="2"/>
  <c r="JP249" i="2"/>
  <c r="JM249" i="2"/>
  <c r="JK249" i="2"/>
  <c r="JJ249" i="2"/>
  <c r="JI249" i="2"/>
  <c r="JF249" i="2"/>
  <c r="JD249" i="2"/>
  <c r="JC249" i="2"/>
  <c r="JB249" i="2"/>
  <c r="IY249" i="2"/>
  <c r="IW249" i="2"/>
  <c r="IV249" i="2"/>
  <c r="IU249" i="2"/>
  <c r="IR249" i="2"/>
  <c r="IP249" i="2"/>
  <c r="IO249" i="2"/>
  <c r="IN249" i="2"/>
  <c r="IK249" i="2"/>
  <c r="II249" i="2"/>
  <c r="IH249" i="2"/>
  <c r="IG249" i="2"/>
  <c r="ID249" i="2"/>
  <c r="IB249" i="2"/>
  <c r="IA249" i="2"/>
  <c r="HZ249" i="2"/>
  <c r="HP249" i="2"/>
  <c r="HN249" i="2"/>
  <c r="HM249" i="2"/>
  <c r="HL249" i="2"/>
  <c r="HI249" i="2"/>
  <c r="HG249" i="2"/>
  <c r="HF249" i="2"/>
  <c r="HE249" i="2"/>
  <c r="HA249" i="2"/>
  <c r="GY249" i="2"/>
  <c r="GX249" i="2"/>
  <c r="GW249" i="2"/>
  <c r="GT249" i="2"/>
  <c r="GQ249" i="2"/>
  <c r="GP249" i="2"/>
  <c r="GM249" i="2"/>
  <c r="GK249" i="2"/>
  <c r="GJ249" i="2"/>
  <c r="GI249" i="2"/>
  <c r="GF249" i="2"/>
  <c r="GC249" i="2"/>
  <c r="GB249" i="2"/>
  <c r="FY249" i="2"/>
  <c r="FW249" i="2"/>
  <c r="FV249" i="2"/>
  <c r="FU249" i="2"/>
  <c r="FR249" i="2"/>
  <c r="FP249" i="2"/>
  <c r="FO249" i="2"/>
  <c r="FN249" i="2"/>
  <c r="FK249" i="2"/>
  <c r="FI249" i="2"/>
  <c r="FH249" i="2"/>
  <c r="FG249" i="2"/>
  <c r="FD249" i="2"/>
  <c r="FA249" i="2"/>
  <c r="EZ249" i="2"/>
  <c r="EW249" i="2"/>
  <c r="EU249" i="2"/>
  <c r="ET249" i="2"/>
  <c r="ES249" i="2"/>
  <c r="EP249" i="2"/>
  <c r="EN249" i="2"/>
  <c r="EM249" i="2"/>
  <c r="EL249" i="2"/>
  <c r="EI249" i="2"/>
  <c r="EG249" i="2"/>
  <c r="EF249" i="2"/>
  <c r="EE249" i="2"/>
  <c r="EB249" i="2"/>
  <c r="DZ249" i="2"/>
  <c r="DY249" i="2"/>
  <c r="DX249" i="2"/>
  <c r="DU249" i="2"/>
  <c r="DR249" i="2"/>
  <c r="DQ249" i="2"/>
  <c r="DN249" i="2"/>
  <c r="DL249" i="2"/>
  <c r="DK249" i="2"/>
  <c r="DJ249" i="2"/>
  <c r="DG249" i="2"/>
  <c r="DE249" i="2"/>
  <c r="DD249" i="2"/>
  <c r="DC249" i="2"/>
  <c r="CZ249" i="2"/>
  <c r="CX249" i="2"/>
  <c r="CW249" i="2"/>
  <c r="CV249" i="2"/>
  <c r="CS249" i="2"/>
  <c r="CQ249" i="2"/>
  <c r="CP249" i="2"/>
  <c r="CO249" i="2"/>
  <c r="CL249" i="2"/>
  <c r="CJ249" i="2"/>
  <c r="CI249" i="2"/>
  <c r="CH249" i="2"/>
  <c r="CE249" i="2"/>
  <c r="CC249" i="2"/>
  <c r="CB249" i="2"/>
  <c r="CA249" i="2"/>
  <c r="BX249" i="2"/>
  <c r="BV249" i="2"/>
  <c r="BU249" i="2"/>
  <c r="BT249" i="2"/>
  <c r="BQ249" i="2"/>
  <c r="BO249" i="2"/>
  <c r="BN249" i="2"/>
  <c r="BM249" i="2"/>
  <c r="BJ249" i="2"/>
  <c r="BG249" i="2"/>
  <c r="BF249" i="2"/>
  <c r="BC249" i="2"/>
  <c r="BA249" i="2"/>
  <c r="AZ249" i="2"/>
  <c r="AY249" i="2"/>
  <c r="AV249" i="2"/>
  <c r="AT249" i="2"/>
  <c r="AS249" i="2"/>
  <c r="AR249" i="2"/>
  <c r="AO249" i="2"/>
  <c r="AM249" i="2"/>
  <c r="AL249" i="2"/>
  <c r="AK249" i="2"/>
  <c r="AH249" i="2"/>
  <c r="AF249" i="2"/>
  <c r="AE249" i="2"/>
  <c r="AD249" i="2"/>
  <c r="X249" i="2"/>
  <c r="V249" i="2"/>
  <c r="U249" i="2"/>
  <c r="T249" i="2"/>
  <c r="W249" i="2" s="1"/>
  <c r="S249" i="2"/>
  <c r="R249" i="2"/>
  <c r="Q249" i="2"/>
  <c r="P249" i="2"/>
  <c r="N249" i="2"/>
  <c r="M249" i="2"/>
  <c r="L249" i="2"/>
  <c r="J249" i="2"/>
  <c r="I249" i="2"/>
  <c r="H249" i="2"/>
  <c r="F249" i="2"/>
  <c r="E249" i="2"/>
  <c r="D249" i="2"/>
  <c r="B249" i="2"/>
  <c r="VQ248" i="2"/>
  <c r="VO248" i="2"/>
  <c r="VI248" i="2"/>
  <c r="VG248" i="2"/>
  <c r="VE248" i="2"/>
  <c r="VB248" i="2"/>
  <c r="UZ248" i="2"/>
  <c r="UX248" i="2"/>
  <c r="UU248" i="2"/>
  <c r="US248" i="2"/>
  <c r="UQ248" i="2"/>
  <c r="UN248" i="2"/>
  <c r="UL248" i="2"/>
  <c r="UJ248" i="2"/>
  <c r="UG248" i="2"/>
  <c r="UE248" i="2"/>
  <c r="UC248" i="2"/>
  <c r="TZ248" i="2"/>
  <c r="TX248" i="2"/>
  <c r="TV248" i="2"/>
  <c r="TS248" i="2"/>
  <c r="TQ248" i="2"/>
  <c r="TO248" i="2"/>
  <c r="TL248" i="2"/>
  <c r="TJ248" i="2"/>
  <c r="TH248" i="2"/>
  <c r="TE248" i="2"/>
  <c r="TC248" i="2"/>
  <c r="TA248" i="2"/>
  <c r="SX248" i="2"/>
  <c r="SV248" i="2"/>
  <c r="ST248" i="2"/>
  <c r="SQ248" i="2"/>
  <c r="SO248" i="2"/>
  <c r="SM248" i="2"/>
  <c r="SJ248" i="2"/>
  <c r="SH248" i="2"/>
  <c r="SF248" i="2"/>
  <c r="SC248" i="2"/>
  <c r="SA248" i="2"/>
  <c r="RY248" i="2"/>
  <c r="RV248" i="2"/>
  <c r="RT248" i="2"/>
  <c r="RR248" i="2"/>
  <c r="RO248" i="2"/>
  <c r="RM248" i="2"/>
  <c r="RK248" i="2"/>
  <c r="RH248" i="2"/>
  <c r="RF248" i="2"/>
  <c r="RE248" i="2"/>
  <c r="RD248" i="2"/>
  <c r="RA248" i="2"/>
  <c r="QY248" i="2"/>
  <c r="QX248" i="2"/>
  <c r="QW248" i="2"/>
  <c r="QT248" i="2"/>
  <c r="QR248" i="2"/>
  <c r="QQ248" i="2"/>
  <c r="QP248" i="2"/>
  <c r="QM248" i="2"/>
  <c r="QK248" i="2"/>
  <c r="QJ248" i="2"/>
  <c r="QI248" i="2"/>
  <c r="QF248" i="2"/>
  <c r="QD248" i="2"/>
  <c r="QC248" i="2"/>
  <c r="QB248" i="2"/>
  <c r="PY248" i="2"/>
  <c r="PW248" i="2"/>
  <c r="PV248" i="2"/>
  <c r="PU248" i="2"/>
  <c r="PR248" i="2"/>
  <c r="PP248" i="2"/>
  <c r="PN248" i="2"/>
  <c r="PK248" i="2"/>
  <c r="PI248" i="2"/>
  <c r="PH248" i="2"/>
  <c r="PG248" i="2"/>
  <c r="PD248" i="2"/>
  <c r="PB248" i="2"/>
  <c r="PA248" i="2"/>
  <c r="OZ248" i="2"/>
  <c r="OW248" i="2"/>
  <c r="OU248" i="2"/>
  <c r="OT248" i="2"/>
  <c r="OS248" i="2"/>
  <c r="OP248" i="2"/>
  <c r="ON248" i="2"/>
  <c r="OM248" i="2"/>
  <c r="OL248" i="2"/>
  <c r="OI248" i="2"/>
  <c r="OG248" i="2"/>
  <c r="OF248" i="2"/>
  <c r="OE248" i="2"/>
  <c r="OB248" i="2"/>
  <c r="NZ248" i="2"/>
  <c r="NY248" i="2"/>
  <c r="NX248" i="2"/>
  <c r="NU248" i="2"/>
  <c r="NS248" i="2"/>
  <c r="NR248" i="2"/>
  <c r="NQ248" i="2"/>
  <c r="NN248" i="2"/>
  <c r="NL248" i="2"/>
  <c r="NK248" i="2"/>
  <c r="NJ248" i="2"/>
  <c r="NG248" i="2"/>
  <c r="NE248" i="2"/>
  <c r="ND248" i="2"/>
  <c r="NC248" i="2"/>
  <c r="MZ248" i="2"/>
  <c r="MX248" i="2"/>
  <c r="MW248" i="2"/>
  <c r="MV248" i="2"/>
  <c r="MS248" i="2"/>
  <c r="MQ248" i="2"/>
  <c r="MP248" i="2"/>
  <c r="MO248" i="2"/>
  <c r="ML248" i="2"/>
  <c r="MJ248" i="2"/>
  <c r="MI248" i="2"/>
  <c r="MH248" i="2"/>
  <c r="ME248" i="2"/>
  <c r="MC248" i="2"/>
  <c r="MB248" i="2"/>
  <c r="MA248" i="2"/>
  <c r="LX248" i="2"/>
  <c r="LU248" i="2"/>
  <c r="LT248" i="2"/>
  <c r="LQ248" i="2"/>
  <c r="LO248" i="2"/>
  <c r="LN248" i="2"/>
  <c r="LM248" i="2"/>
  <c r="LJ248" i="2"/>
  <c r="LH248" i="2"/>
  <c r="LG248" i="2"/>
  <c r="LF248" i="2"/>
  <c r="LC248" i="2"/>
  <c r="LA248" i="2"/>
  <c r="KZ248" i="2"/>
  <c r="KY248" i="2"/>
  <c r="KV248" i="2"/>
  <c r="KT248" i="2"/>
  <c r="KS248" i="2"/>
  <c r="KR248" i="2"/>
  <c r="KO248" i="2"/>
  <c r="KM248" i="2"/>
  <c r="KL248" i="2"/>
  <c r="KK248" i="2"/>
  <c r="KH248" i="2"/>
  <c r="KF248" i="2"/>
  <c r="KE248" i="2"/>
  <c r="KD248" i="2"/>
  <c r="KA248" i="2"/>
  <c r="JY248" i="2"/>
  <c r="JX248" i="2"/>
  <c r="JW248" i="2"/>
  <c r="JT248" i="2"/>
  <c r="JR248" i="2"/>
  <c r="JQ248" i="2"/>
  <c r="JP248" i="2"/>
  <c r="JM248" i="2"/>
  <c r="JK248" i="2"/>
  <c r="JJ248" i="2"/>
  <c r="JI248" i="2"/>
  <c r="JF248" i="2"/>
  <c r="JD248" i="2"/>
  <c r="JC248" i="2"/>
  <c r="JB248" i="2"/>
  <c r="IY248" i="2"/>
  <c r="IW248" i="2"/>
  <c r="IV248" i="2"/>
  <c r="IU248" i="2"/>
  <c r="IR248" i="2"/>
  <c r="IP248" i="2"/>
  <c r="IO248" i="2"/>
  <c r="IN248" i="2"/>
  <c r="IK248" i="2"/>
  <c r="II248" i="2"/>
  <c r="IH248" i="2"/>
  <c r="IG248" i="2"/>
  <c r="ID248" i="2"/>
  <c r="IB248" i="2"/>
  <c r="IA248" i="2"/>
  <c r="HZ248" i="2"/>
  <c r="HP248" i="2"/>
  <c r="HN248" i="2"/>
  <c r="HM248" i="2"/>
  <c r="HL248" i="2"/>
  <c r="HI248" i="2"/>
  <c r="HG248" i="2"/>
  <c r="HF248" i="2"/>
  <c r="HE248" i="2"/>
  <c r="HA248" i="2"/>
  <c r="GY248" i="2"/>
  <c r="GX248" i="2"/>
  <c r="GW248" i="2"/>
  <c r="GT248" i="2"/>
  <c r="GQ248" i="2"/>
  <c r="GP248" i="2"/>
  <c r="GM248" i="2"/>
  <c r="GK248" i="2"/>
  <c r="GJ248" i="2"/>
  <c r="GI248" i="2"/>
  <c r="GF248" i="2"/>
  <c r="GC248" i="2"/>
  <c r="GB248" i="2"/>
  <c r="FY248" i="2"/>
  <c r="FW248" i="2"/>
  <c r="FV248" i="2"/>
  <c r="FU248" i="2"/>
  <c r="FR248" i="2"/>
  <c r="FP248" i="2"/>
  <c r="FO248" i="2"/>
  <c r="FN248" i="2"/>
  <c r="FK248" i="2"/>
  <c r="FI248" i="2"/>
  <c r="FH248" i="2"/>
  <c r="FG248" i="2"/>
  <c r="FD248" i="2"/>
  <c r="FA248" i="2"/>
  <c r="EZ248" i="2"/>
  <c r="EW248" i="2"/>
  <c r="EU248" i="2"/>
  <c r="ET248" i="2"/>
  <c r="ES248" i="2"/>
  <c r="EP248" i="2"/>
  <c r="EN248" i="2"/>
  <c r="EM248" i="2"/>
  <c r="EL248" i="2"/>
  <c r="EI248" i="2"/>
  <c r="EG248" i="2"/>
  <c r="EF248" i="2"/>
  <c r="EE248" i="2"/>
  <c r="EB248" i="2"/>
  <c r="DZ248" i="2"/>
  <c r="DY248" i="2"/>
  <c r="DX248" i="2"/>
  <c r="DU248" i="2"/>
  <c r="DR248" i="2"/>
  <c r="DQ248" i="2"/>
  <c r="DN248" i="2"/>
  <c r="DL248" i="2"/>
  <c r="DK248" i="2"/>
  <c r="DJ248" i="2"/>
  <c r="DG248" i="2"/>
  <c r="DE248" i="2"/>
  <c r="DD248" i="2"/>
  <c r="DC248" i="2"/>
  <c r="CZ248" i="2"/>
  <c r="CX248" i="2"/>
  <c r="CW248" i="2"/>
  <c r="CV248" i="2"/>
  <c r="CS248" i="2"/>
  <c r="CQ248" i="2"/>
  <c r="CP248" i="2"/>
  <c r="CO248" i="2"/>
  <c r="CL248" i="2"/>
  <c r="CJ248" i="2"/>
  <c r="CI248" i="2"/>
  <c r="CH248" i="2"/>
  <c r="CE248" i="2"/>
  <c r="CC248" i="2"/>
  <c r="CB248" i="2"/>
  <c r="CA248" i="2"/>
  <c r="BX248" i="2"/>
  <c r="BV248" i="2"/>
  <c r="BU248" i="2"/>
  <c r="BT248" i="2"/>
  <c r="BQ248" i="2"/>
  <c r="BO248" i="2"/>
  <c r="BN248" i="2"/>
  <c r="BM248" i="2"/>
  <c r="BJ248" i="2"/>
  <c r="BG248" i="2"/>
  <c r="BF248" i="2"/>
  <c r="BC248" i="2"/>
  <c r="BA248" i="2"/>
  <c r="AZ248" i="2"/>
  <c r="AY248" i="2"/>
  <c r="AV248" i="2"/>
  <c r="AT248" i="2"/>
  <c r="AS248" i="2"/>
  <c r="AR248" i="2"/>
  <c r="AO248" i="2"/>
  <c r="AM248" i="2"/>
  <c r="AL248" i="2"/>
  <c r="AK248" i="2"/>
  <c r="AH248" i="2"/>
  <c r="AF248" i="2"/>
  <c r="AE248" i="2"/>
  <c r="AD248" i="2"/>
  <c r="W248" i="2"/>
  <c r="T248" i="2"/>
  <c r="S248" i="2"/>
  <c r="R248" i="2"/>
  <c r="Q248" i="2"/>
  <c r="P248" i="2"/>
  <c r="N248" i="2"/>
  <c r="M248" i="2"/>
  <c r="L248" i="2"/>
  <c r="J248" i="2"/>
  <c r="I248" i="2"/>
  <c r="H248" i="2"/>
  <c r="F248" i="2"/>
  <c r="E248" i="2"/>
  <c r="D248" i="2"/>
  <c r="B248" i="2"/>
  <c r="VQ247" i="2"/>
  <c r="VO247" i="2"/>
  <c r="VI247" i="2"/>
  <c r="VG247" i="2"/>
  <c r="VE247" i="2"/>
  <c r="VB247" i="2"/>
  <c r="UZ247" i="2"/>
  <c r="UX247" i="2"/>
  <c r="UU247" i="2"/>
  <c r="US247" i="2"/>
  <c r="UQ247" i="2"/>
  <c r="UN247" i="2"/>
  <c r="UL247" i="2"/>
  <c r="UJ247" i="2"/>
  <c r="UG247" i="2"/>
  <c r="UE247" i="2"/>
  <c r="UC247" i="2"/>
  <c r="TZ247" i="2"/>
  <c r="TX247" i="2"/>
  <c r="TV247" i="2"/>
  <c r="TS247" i="2"/>
  <c r="TQ247" i="2"/>
  <c r="TO247" i="2"/>
  <c r="TL247" i="2"/>
  <c r="TJ247" i="2"/>
  <c r="TH247" i="2"/>
  <c r="TE247" i="2"/>
  <c r="TC247" i="2"/>
  <c r="TA247" i="2"/>
  <c r="SX247" i="2"/>
  <c r="SV247" i="2"/>
  <c r="ST247" i="2"/>
  <c r="SQ247" i="2"/>
  <c r="SO247" i="2"/>
  <c r="SM247" i="2"/>
  <c r="SJ247" i="2"/>
  <c r="SH247" i="2"/>
  <c r="SF247" i="2"/>
  <c r="SC247" i="2"/>
  <c r="SA247" i="2"/>
  <c r="RY247" i="2"/>
  <c r="RV247" i="2"/>
  <c r="RT247" i="2"/>
  <c r="RR247" i="2"/>
  <c r="RO247" i="2"/>
  <c r="RM247" i="2"/>
  <c r="RK247" i="2"/>
  <c r="RH247" i="2"/>
  <c r="RF247" i="2"/>
  <c r="RE247" i="2"/>
  <c r="RD247" i="2"/>
  <c r="RA247" i="2"/>
  <c r="QY247" i="2"/>
  <c r="QX247" i="2"/>
  <c r="QW247" i="2"/>
  <c r="QT247" i="2"/>
  <c r="QR247" i="2"/>
  <c r="QQ247" i="2"/>
  <c r="QP247" i="2"/>
  <c r="QM247" i="2"/>
  <c r="QK247" i="2"/>
  <c r="QJ247" i="2"/>
  <c r="QI247" i="2"/>
  <c r="QF247" i="2"/>
  <c r="QD247" i="2"/>
  <c r="QC247" i="2"/>
  <c r="QB247" i="2"/>
  <c r="PY247" i="2"/>
  <c r="PW247" i="2"/>
  <c r="PV247" i="2"/>
  <c r="PU247" i="2"/>
  <c r="PR247" i="2"/>
  <c r="PP247" i="2"/>
  <c r="PN247" i="2"/>
  <c r="PK247" i="2"/>
  <c r="PI247" i="2"/>
  <c r="PH247" i="2"/>
  <c r="PG247" i="2"/>
  <c r="PD247" i="2"/>
  <c r="PB247" i="2"/>
  <c r="PA247" i="2"/>
  <c r="OZ247" i="2"/>
  <c r="OW247" i="2"/>
  <c r="OU247" i="2"/>
  <c r="OT247" i="2"/>
  <c r="OS247" i="2"/>
  <c r="OP247" i="2"/>
  <c r="ON247" i="2"/>
  <c r="OM247" i="2"/>
  <c r="OL247" i="2"/>
  <c r="OI247" i="2"/>
  <c r="OG247" i="2"/>
  <c r="OF247" i="2"/>
  <c r="OE247" i="2"/>
  <c r="OB247" i="2"/>
  <c r="NZ247" i="2"/>
  <c r="NY247" i="2"/>
  <c r="NX247" i="2"/>
  <c r="NU247" i="2"/>
  <c r="NS247" i="2"/>
  <c r="NR247" i="2"/>
  <c r="NQ247" i="2"/>
  <c r="NN247" i="2"/>
  <c r="NL247" i="2"/>
  <c r="NK247" i="2"/>
  <c r="NJ247" i="2"/>
  <c r="NG247" i="2"/>
  <c r="NE247" i="2"/>
  <c r="ND247" i="2"/>
  <c r="NC247" i="2"/>
  <c r="MZ247" i="2"/>
  <c r="MX247" i="2"/>
  <c r="MW247" i="2"/>
  <c r="MV247" i="2"/>
  <c r="MS247" i="2"/>
  <c r="MQ247" i="2"/>
  <c r="MP247" i="2"/>
  <c r="MO247" i="2"/>
  <c r="ML247" i="2"/>
  <c r="MJ247" i="2"/>
  <c r="MI247" i="2"/>
  <c r="MH247" i="2"/>
  <c r="ME247" i="2"/>
  <c r="MC247" i="2"/>
  <c r="MB247" i="2"/>
  <c r="MA247" i="2"/>
  <c r="LX247" i="2"/>
  <c r="LU247" i="2"/>
  <c r="LT247" i="2"/>
  <c r="LQ247" i="2"/>
  <c r="LO247" i="2"/>
  <c r="LN247" i="2"/>
  <c r="LM247" i="2"/>
  <c r="LJ247" i="2"/>
  <c r="LH247" i="2"/>
  <c r="LG247" i="2"/>
  <c r="LF247" i="2"/>
  <c r="LC247" i="2"/>
  <c r="LA247" i="2"/>
  <c r="KZ247" i="2"/>
  <c r="KY247" i="2"/>
  <c r="KV247" i="2"/>
  <c r="KT247" i="2"/>
  <c r="KS247" i="2"/>
  <c r="KR247" i="2"/>
  <c r="KO247" i="2"/>
  <c r="KM247" i="2"/>
  <c r="KL247" i="2"/>
  <c r="KK247" i="2"/>
  <c r="KH247" i="2"/>
  <c r="KF247" i="2"/>
  <c r="KE247" i="2"/>
  <c r="KD247" i="2"/>
  <c r="KA247" i="2"/>
  <c r="JY247" i="2"/>
  <c r="JX247" i="2"/>
  <c r="JW247" i="2"/>
  <c r="JT247" i="2"/>
  <c r="JR247" i="2"/>
  <c r="JQ247" i="2"/>
  <c r="JP247" i="2"/>
  <c r="JM247" i="2"/>
  <c r="JK247" i="2"/>
  <c r="JJ247" i="2"/>
  <c r="JI247" i="2"/>
  <c r="JF247" i="2"/>
  <c r="JD247" i="2"/>
  <c r="JC247" i="2"/>
  <c r="JB247" i="2"/>
  <c r="IY247" i="2"/>
  <c r="IW247" i="2"/>
  <c r="IV247" i="2"/>
  <c r="IU247" i="2"/>
  <c r="IR247" i="2"/>
  <c r="IP247" i="2"/>
  <c r="IO247" i="2"/>
  <c r="IN247" i="2"/>
  <c r="IK247" i="2"/>
  <c r="II247" i="2"/>
  <c r="IH247" i="2"/>
  <c r="IG247" i="2"/>
  <c r="ID247" i="2"/>
  <c r="IB247" i="2"/>
  <c r="IA247" i="2"/>
  <c r="HZ247" i="2"/>
  <c r="HP247" i="2"/>
  <c r="HN247" i="2"/>
  <c r="HM247" i="2"/>
  <c r="HL247" i="2"/>
  <c r="HI247" i="2"/>
  <c r="HG247" i="2"/>
  <c r="HF247" i="2"/>
  <c r="HE247" i="2"/>
  <c r="HA247" i="2"/>
  <c r="GY247" i="2"/>
  <c r="GX247" i="2"/>
  <c r="GW247" i="2"/>
  <c r="GT247" i="2"/>
  <c r="GQ247" i="2"/>
  <c r="GP247" i="2"/>
  <c r="GM247" i="2"/>
  <c r="GK247" i="2"/>
  <c r="GJ247" i="2"/>
  <c r="GI247" i="2"/>
  <c r="GF247" i="2"/>
  <c r="GC247" i="2"/>
  <c r="GB247" i="2"/>
  <c r="FY247" i="2"/>
  <c r="FW247" i="2"/>
  <c r="FV247" i="2"/>
  <c r="FU247" i="2"/>
  <c r="FR247" i="2"/>
  <c r="FP247" i="2"/>
  <c r="FO247" i="2"/>
  <c r="FN247" i="2"/>
  <c r="FK247" i="2"/>
  <c r="FI247" i="2"/>
  <c r="FH247" i="2"/>
  <c r="FG247" i="2"/>
  <c r="FD247" i="2"/>
  <c r="FA247" i="2"/>
  <c r="EZ247" i="2"/>
  <c r="EW247" i="2"/>
  <c r="EU247" i="2"/>
  <c r="ET247" i="2"/>
  <c r="ES247" i="2"/>
  <c r="EP247" i="2"/>
  <c r="EN247" i="2"/>
  <c r="EM247" i="2"/>
  <c r="EL247" i="2"/>
  <c r="EI247" i="2"/>
  <c r="EG247" i="2"/>
  <c r="EF247" i="2"/>
  <c r="EE247" i="2"/>
  <c r="EB247" i="2"/>
  <c r="DZ247" i="2"/>
  <c r="DY247" i="2"/>
  <c r="DX247" i="2"/>
  <c r="DU247" i="2"/>
  <c r="DR247" i="2"/>
  <c r="DQ247" i="2"/>
  <c r="DN247" i="2"/>
  <c r="DL247" i="2"/>
  <c r="DK247" i="2"/>
  <c r="DJ247" i="2"/>
  <c r="DG247" i="2"/>
  <c r="DE247" i="2"/>
  <c r="DD247" i="2"/>
  <c r="DC247" i="2"/>
  <c r="CZ247" i="2"/>
  <c r="CX247" i="2"/>
  <c r="CW247" i="2"/>
  <c r="CV247" i="2"/>
  <c r="CS247" i="2"/>
  <c r="CQ247" i="2"/>
  <c r="CP247" i="2"/>
  <c r="CO247" i="2"/>
  <c r="CL247" i="2"/>
  <c r="CJ247" i="2"/>
  <c r="CI247" i="2"/>
  <c r="CH247" i="2"/>
  <c r="CE247" i="2"/>
  <c r="CC247" i="2"/>
  <c r="CB247" i="2"/>
  <c r="CA247" i="2"/>
  <c r="BX247" i="2"/>
  <c r="BV247" i="2"/>
  <c r="BU247" i="2"/>
  <c r="BT247" i="2"/>
  <c r="BQ247" i="2"/>
  <c r="BO247" i="2"/>
  <c r="BN247" i="2"/>
  <c r="BM247" i="2"/>
  <c r="BJ247" i="2"/>
  <c r="BG247" i="2"/>
  <c r="BF247" i="2"/>
  <c r="BC247" i="2"/>
  <c r="BA247" i="2"/>
  <c r="AZ247" i="2"/>
  <c r="AY247" i="2"/>
  <c r="AV247" i="2"/>
  <c r="AT247" i="2"/>
  <c r="AS247" i="2"/>
  <c r="AR247" i="2"/>
  <c r="AO247" i="2"/>
  <c r="AM247" i="2"/>
  <c r="AL247" i="2"/>
  <c r="AK247" i="2"/>
  <c r="AH247" i="2"/>
  <c r="AF247" i="2"/>
  <c r="AE247" i="2"/>
  <c r="AD247" i="2"/>
  <c r="T247" i="2"/>
  <c r="S247" i="2"/>
  <c r="R247" i="2"/>
  <c r="Q247" i="2"/>
  <c r="P247" i="2"/>
  <c r="N247" i="2"/>
  <c r="M247" i="2"/>
  <c r="L247" i="2"/>
  <c r="J247" i="2"/>
  <c r="I247" i="2"/>
  <c r="H247" i="2"/>
  <c r="F247" i="2"/>
  <c r="E247" i="2"/>
  <c r="D247" i="2"/>
  <c r="B247" i="2"/>
  <c r="VQ246" i="2"/>
  <c r="VO246" i="2"/>
  <c r="VI246" i="2"/>
  <c r="VG246" i="2"/>
  <c r="VE246" i="2"/>
  <c r="VB246" i="2"/>
  <c r="UZ246" i="2"/>
  <c r="UX246" i="2"/>
  <c r="UU246" i="2"/>
  <c r="US246" i="2"/>
  <c r="UQ246" i="2"/>
  <c r="UN246" i="2"/>
  <c r="UL246" i="2"/>
  <c r="UJ246" i="2"/>
  <c r="UG246" i="2"/>
  <c r="UE246" i="2"/>
  <c r="UC246" i="2"/>
  <c r="TZ246" i="2"/>
  <c r="TX246" i="2"/>
  <c r="TV246" i="2"/>
  <c r="TS246" i="2"/>
  <c r="TQ246" i="2"/>
  <c r="TO246" i="2"/>
  <c r="TL246" i="2"/>
  <c r="TJ246" i="2"/>
  <c r="TH246" i="2"/>
  <c r="TE246" i="2"/>
  <c r="TC246" i="2"/>
  <c r="TA246" i="2"/>
  <c r="SX246" i="2"/>
  <c r="SV246" i="2"/>
  <c r="ST246" i="2"/>
  <c r="SQ246" i="2"/>
  <c r="SO246" i="2"/>
  <c r="SM246" i="2"/>
  <c r="SJ246" i="2"/>
  <c r="SH246" i="2"/>
  <c r="SF246" i="2"/>
  <c r="SC246" i="2"/>
  <c r="SA246" i="2"/>
  <c r="RY246" i="2"/>
  <c r="RV246" i="2"/>
  <c r="RT246" i="2"/>
  <c r="RR246" i="2"/>
  <c r="RO246" i="2"/>
  <c r="RM246" i="2"/>
  <c r="RK246" i="2"/>
  <c r="RH246" i="2"/>
  <c r="RF246" i="2"/>
  <c r="RE246" i="2"/>
  <c r="RD246" i="2"/>
  <c r="RA246" i="2"/>
  <c r="QY246" i="2"/>
  <c r="QX246" i="2"/>
  <c r="QW246" i="2"/>
  <c r="QT246" i="2"/>
  <c r="QR246" i="2"/>
  <c r="QQ246" i="2"/>
  <c r="QP246" i="2"/>
  <c r="QM246" i="2"/>
  <c r="QK246" i="2"/>
  <c r="QJ246" i="2"/>
  <c r="QI246" i="2"/>
  <c r="QF246" i="2"/>
  <c r="QD246" i="2"/>
  <c r="QC246" i="2"/>
  <c r="QB246" i="2"/>
  <c r="PY246" i="2"/>
  <c r="PW246" i="2"/>
  <c r="PV246" i="2"/>
  <c r="PU246" i="2"/>
  <c r="PR246" i="2"/>
  <c r="PP246" i="2"/>
  <c r="PN246" i="2"/>
  <c r="PK246" i="2"/>
  <c r="PI246" i="2"/>
  <c r="PH246" i="2"/>
  <c r="PG246" i="2"/>
  <c r="PD246" i="2"/>
  <c r="PB246" i="2"/>
  <c r="PA246" i="2"/>
  <c r="OZ246" i="2"/>
  <c r="OW246" i="2"/>
  <c r="OU246" i="2"/>
  <c r="OT246" i="2"/>
  <c r="OS246" i="2"/>
  <c r="OP246" i="2"/>
  <c r="ON246" i="2"/>
  <c r="OM246" i="2"/>
  <c r="OL246" i="2"/>
  <c r="OI246" i="2"/>
  <c r="OG246" i="2"/>
  <c r="OF246" i="2"/>
  <c r="OE246" i="2"/>
  <c r="OB246" i="2"/>
  <c r="NZ246" i="2"/>
  <c r="NY246" i="2"/>
  <c r="NX246" i="2"/>
  <c r="NU246" i="2"/>
  <c r="NS246" i="2"/>
  <c r="NR246" i="2"/>
  <c r="NQ246" i="2"/>
  <c r="NN246" i="2"/>
  <c r="NL246" i="2"/>
  <c r="NK246" i="2"/>
  <c r="NJ246" i="2"/>
  <c r="NG246" i="2"/>
  <c r="NE246" i="2"/>
  <c r="ND246" i="2"/>
  <c r="NC246" i="2"/>
  <c r="MZ246" i="2"/>
  <c r="MX246" i="2"/>
  <c r="MW246" i="2"/>
  <c r="MV246" i="2"/>
  <c r="MS246" i="2"/>
  <c r="MQ246" i="2"/>
  <c r="MP246" i="2"/>
  <c r="MO246" i="2"/>
  <c r="ML246" i="2"/>
  <c r="MJ246" i="2"/>
  <c r="MI246" i="2"/>
  <c r="MH246" i="2"/>
  <c r="ME246" i="2"/>
  <c r="MC246" i="2"/>
  <c r="MB246" i="2"/>
  <c r="MA246" i="2"/>
  <c r="LX246" i="2"/>
  <c r="LU246" i="2"/>
  <c r="LT246" i="2"/>
  <c r="LQ246" i="2"/>
  <c r="LO246" i="2"/>
  <c r="LN246" i="2"/>
  <c r="LM246" i="2"/>
  <c r="LJ246" i="2"/>
  <c r="LH246" i="2"/>
  <c r="LG246" i="2"/>
  <c r="LF246" i="2"/>
  <c r="LC246" i="2"/>
  <c r="LA246" i="2"/>
  <c r="KZ246" i="2"/>
  <c r="KY246" i="2"/>
  <c r="KV246" i="2"/>
  <c r="KT246" i="2"/>
  <c r="KS246" i="2"/>
  <c r="KR246" i="2"/>
  <c r="KO246" i="2"/>
  <c r="KM246" i="2"/>
  <c r="KL246" i="2"/>
  <c r="KK246" i="2"/>
  <c r="KH246" i="2"/>
  <c r="KF246" i="2"/>
  <c r="KE246" i="2"/>
  <c r="KD246" i="2"/>
  <c r="KA246" i="2"/>
  <c r="JY246" i="2"/>
  <c r="JX246" i="2"/>
  <c r="JW246" i="2"/>
  <c r="JT246" i="2"/>
  <c r="JR246" i="2"/>
  <c r="JQ246" i="2"/>
  <c r="JP246" i="2"/>
  <c r="JM246" i="2"/>
  <c r="JK246" i="2"/>
  <c r="JJ246" i="2"/>
  <c r="JI246" i="2"/>
  <c r="JF246" i="2"/>
  <c r="JD246" i="2"/>
  <c r="JC246" i="2"/>
  <c r="JB246" i="2"/>
  <c r="IY246" i="2"/>
  <c r="IW246" i="2"/>
  <c r="IV246" i="2"/>
  <c r="IU246" i="2"/>
  <c r="IR246" i="2"/>
  <c r="IP246" i="2"/>
  <c r="IO246" i="2"/>
  <c r="IN246" i="2"/>
  <c r="IK246" i="2"/>
  <c r="II246" i="2"/>
  <c r="IH246" i="2"/>
  <c r="IG246" i="2"/>
  <c r="ID246" i="2"/>
  <c r="IB246" i="2"/>
  <c r="IA246" i="2"/>
  <c r="HZ246" i="2"/>
  <c r="HR246" i="2" a="1"/>
  <c r="HR246" i="2" s="1"/>
  <c r="HP246" i="2"/>
  <c r="HN246" i="2"/>
  <c r="HM246" i="2"/>
  <c r="HL246" i="2"/>
  <c r="HI246" i="2"/>
  <c r="HG246" i="2"/>
  <c r="HF246" i="2"/>
  <c r="HE246" i="2"/>
  <c r="HA246" i="2"/>
  <c r="GY246" i="2"/>
  <c r="GX246" i="2"/>
  <c r="GW246" i="2"/>
  <c r="GT246" i="2"/>
  <c r="GQ246" i="2"/>
  <c r="GP246" i="2"/>
  <c r="GM246" i="2"/>
  <c r="GK246" i="2"/>
  <c r="GJ246" i="2"/>
  <c r="GI246" i="2"/>
  <c r="GF246" i="2"/>
  <c r="GC246" i="2"/>
  <c r="GB246" i="2"/>
  <c r="FY246" i="2"/>
  <c r="FW246" i="2"/>
  <c r="FV246" i="2"/>
  <c r="FU246" i="2"/>
  <c r="FR246" i="2"/>
  <c r="FP246" i="2"/>
  <c r="FO246" i="2"/>
  <c r="FN246" i="2"/>
  <c r="FK246" i="2"/>
  <c r="FI246" i="2"/>
  <c r="FH246" i="2"/>
  <c r="FG246" i="2"/>
  <c r="FD246" i="2"/>
  <c r="FA246" i="2"/>
  <c r="EZ246" i="2"/>
  <c r="EW246" i="2"/>
  <c r="EU246" i="2"/>
  <c r="ET246" i="2"/>
  <c r="ES246" i="2"/>
  <c r="EP246" i="2"/>
  <c r="EN246" i="2"/>
  <c r="EM246" i="2"/>
  <c r="EL246" i="2"/>
  <c r="EI246" i="2"/>
  <c r="EG246" i="2"/>
  <c r="EF246" i="2"/>
  <c r="EE246" i="2"/>
  <c r="EB246" i="2"/>
  <c r="DZ246" i="2"/>
  <c r="DY246" i="2"/>
  <c r="DX246" i="2"/>
  <c r="DU246" i="2"/>
  <c r="DR246" i="2"/>
  <c r="DQ246" i="2"/>
  <c r="DN246" i="2"/>
  <c r="DL246" i="2"/>
  <c r="DK246" i="2"/>
  <c r="DJ246" i="2"/>
  <c r="DG246" i="2"/>
  <c r="DE246" i="2"/>
  <c r="DD246" i="2"/>
  <c r="DC246" i="2"/>
  <c r="CZ246" i="2"/>
  <c r="CX246" i="2"/>
  <c r="CW246" i="2"/>
  <c r="CV246" i="2"/>
  <c r="CS246" i="2"/>
  <c r="CQ246" i="2"/>
  <c r="CP246" i="2"/>
  <c r="CO246" i="2"/>
  <c r="CL246" i="2"/>
  <c r="CJ246" i="2"/>
  <c r="CI246" i="2"/>
  <c r="CH246" i="2"/>
  <c r="CE246" i="2"/>
  <c r="CC246" i="2"/>
  <c r="CB246" i="2"/>
  <c r="CA246" i="2"/>
  <c r="BX246" i="2"/>
  <c r="BV246" i="2"/>
  <c r="BU246" i="2"/>
  <c r="BT246" i="2"/>
  <c r="BQ246" i="2"/>
  <c r="BO246" i="2"/>
  <c r="BN246" i="2"/>
  <c r="BM246" i="2"/>
  <c r="BJ246" i="2"/>
  <c r="BG246" i="2"/>
  <c r="BF246" i="2"/>
  <c r="BC246" i="2"/>
  <c r="BA246" i="2"/>
  <c r="AZ246" i="2"/>
  <c r="AY246" i="2"/>
  <c r="AV246" i="2"/>
  <c r="AT246" i="2"/>
  <c r="AS246" i="2"/>
  <c r="AR246" i="2"/>
  <c r="AO246" i="2"/>
  <c r="AM246" i="2"/>
  <c r="AL246" i="2"/>
  <c r="AK246" i="2"/>
  <c r="AH246" i="2"/>
  <c r="AF246" i="2"/>
  <c r="AE246" i="2"/>
  <c r="AD246" i="2"/>
  <c r="T246" i="2"/>
  <c r="S246" i="2"/>
  <c r="R246" i="2"/>
  <c r="Q246" i="2"/>
  <c r="P246" i="2"/>
  <c r="N246" i="2"/>
  <c r="M246" i="2"/>
  <c r="L246" i="2"/>
  <c r="J246" i="2"/>
  <c r="I246" i="2"/>
  <c r="H246" i="2"/>
  <c r="F246" i="2"/>
  <c r="E246" i="2"/>
  <c r="D246" i="2"/>
  <c r="B246" i="2"/>
  <c r="VQ245" i="2"/>
  <c r="VO245" i="2"/>
  <c r="VI245" i="2"/>
  <c r="VG245" i="2"/>
  <c r="VE245" i="2"/>
  <c r="VB245" i="2"/>
  <c r="UZ245" i="2"/>
  <c r="UX245" i="2"/>
  <c r="UY245" i="2" s="1"/>
  <c r="UU245" i="2"/>
  <c r="US245" i="2"/>
  <c r="UQ245" i="2"/>
  <c r="UN245" i="2"/>
  <c r="UL245" i="2"/>
  <c r="UJ245" i="2"/>
  <c r="UK245" i="2" s="1"/>
  <c r="UG245" i="2"/>
  <c r="UE245" i="2"/>
  <c r="UC245" i="2"/>
  <c r="UD245" i="2" s="1"/>
  <c r="TZ245" i="2"/>
  <c r="TX245" i="2"/>
  <c r="TV245" i="2"/>
  <c r="TW245" i="2" s="1"/>
  <c r="TS245" i="2"/>
  <c r="TQ245" i="2"/>
  <c r="TO245" i="2"/>
  <c r="TP245" i="2" s="1"/>
  <c r="TL245" i="2"/>
  <c r="TJ245" i="2"/>
  <c r="TH245" i="2"/>
  <c r="TI245" i="2" s="1"/>
  <c r="TE245" i="2"/>
  <c r="TC245" i="2"/>
  <c r="TA245" i="2"/>
  <c r="TB245" i="2" s="1"/>
  <c r="SX245" i="2"/>
  <c r="SV245" i="2"/>
  <c r="ST245" i="2"/>
  <c r="SQ245" i="2"/>
  <c r="SO245" i="2"/>
  <c r="SM245" i="2"/>
  <c r="SN245" i="2" s="1"/>
  <c r="SJ245" i="2"/>
  <c r="SH245" i="2"/>
  <c r="SG245" i="2"/>
  <c r="SF245" i="2"/>
  <c r="SC245" i="2"/>
  <c r="SA245" i="2"/>
  <c r="RY245" i="2"/>
  <c r="RZ245" i="2" s="1"/>
  <c r="RV245" i="2"/>
  <c r="RT245" i="2"/>
  <c r="RR245" i="2"/>
  <c r="RS245" i="2" s="1"/>
  <c r="RO245" i="2"/>
  <c r="RM245" i="2"/>
  <c r="RK245" i="2"/>
  <c r="RH245" i="2"/>
  <c r="RF245" i="2"/>
  <c r="RE245" i="2"/>
  <c r="RD245" i="2"/>
  <c r="RA245" i="2"/>
  <c r="QY245" i="2"/>
  <c r="QX245" i="2"/>
  <c r="QW245" i="2"/>
  <c r="QT245" i="2"/>
  <c r="QR245" i="2"/>
  <c r="QQ245" i="2"/>
  <c r="QP245" i="2"/>
  <c r="QM245" i="2"/>
  <c r="QK245" i="2"/>
  <c r="QJ245" i="2"/>
  <c r="QI245" i="2"/>
  <c r="QF245" i="2"/>
  <c r="QD245" i="2"/>
  <c r="QC245" i="2"/>
  <c r="QB245" i="2"/>
  <c r="PY245" i="2"/>
  <c r="PW245" i="2"/>
  <c r="PV245" i="2"/>
  <c r="PU245" i="2"/>
  <c r="PR245" i="2"/>
  <c r="PP245" i="2"/>
  <c r="PO245" i="2"/>
  <c r="PN245" i="2"/>
  <c r="PK245" i="2"/>
  <c r="PI245" i="2"/>
  <c r="PH245" i="2"/>
  <c r="PG245" i="2"/>
  <c r="PD245" i="2"/>
  <c r="PB245" i="2"/>
  <c r="PA245" i="2"/>
  <c r="OZ245" i="2"/>
  <c r="OW245" i="2"/>
  <c r="OU245" i="2"/>
  <c r="OT245" i="2"/>
  <c r="OS245" i="2"/>
  <c r="OP245" i="2"/>
  <c r="ON245" i="2"/>
  <c r="OM245" i="2"/>
  <c r="OL245" i="2"/>
  <c r="OI245" i="2"/>
  <c r="OG245" i="2"/>
  <c r="OF245" i="2"/>
  <c r="OE245" i="2"/>
  <c r="OB245" i="2"/>
  <c r="NZ245" i="2"/>
  <c r="NY245" i="2"/>
  <c r="NX245" i="2"/>
  <c r="NU245" i="2"/>
  <c r="NS245" i="2"/>
  <c r="NR245" i="2"/>
  <c r="NQ245" i="2"/>
  <c r="NN245" i="2"/>
  <c r="NL245" i="2"/>
  <c r="NK245" i="2"/>
  <c r="NJ245" i="2"/>
  <c r="NG245" i="2"/>
  <c r="NE245" i="2"/>
  <c r="ND245" i="2"/>
  <c r="NC245" i="2"/>
  <c r="MZ245" i="2"/>
  <c r="MX245" i="2"/>
  <c r="MW245" i="2"/>
  <c r="MV245" i="2"/>
  <c r="MS245" i="2"/>
  <c r="MQ245" i="2"/>
  <c r="MP245" i="2"/>
  <c r="MO245" i="2"/>
  <c r="ML245" i="2"/>
  <c r="MJ245" i="2"/>
  <c r="MI245" i="2"/>
  <c r="MH245" i="2"/>
  <c r="ME245" i="2"/>
  <c r="MC245" i="2"/>
  <c r="MB245" i="2"/>
  <c r="MA245" i="2"/>
  <c r="LX245" i="2"/>
  <c r="LU245" i="2"/>
  <c r="LT245" i="2"/>
  <c r="LQ245" i="2"/>
  <c r="LO245" i="2"/>
  <c r="LN245" i="2"/>
  <c r="LM245" i="2"/>
  <c r="LJ245" i="2"/>
  <c r="LH245" i="2"/>
  <c r="LG245" i="2"/>
  <c r="LF245" i="2"/>
  <c r="LC245" i="2"/>
  <c r="LA245" i="2"/>
  <c r="KZ245" i="2"/>
  <c r="KY245" i="2"/>
  <c r="KV245" i="2"/>
  <c r="KT245" i="2"/>
  <c r="KS245" i="2"/>
  <c r="KR245" i="2"/>
  <c r="KO245" i="2"/>
  <c r="KM245" i="2"/>
  <c r="KL245" i="2"/>
  <c r="KK245" i="2"/>
  <c r="KH245" i="2"/>
  <c r="KF245" i="2"/>
  <c r="KE245" i="2"/>
  <c r="KD245" i="2"/>
  <c r="KA245" i="2"/>
  <c r="JY245" i="2"/>
  <c r="JX245" i="2"/>
  <c r="JW245" i="2"/>
  <c r="JT245" i="2"/>
  <c r="JR245" i="2"/>
  <c r="JQ245" i="2"/>
  <c r="JP245" i="2"/>
  <c r="JM245" i="2"/>
  <c r="JK245" i="2"/>
  <c r="JJ245" i="2"/>
  <c r="JI245" i="2"/>
  <c r="JF245" i="2"/>
  <c r="JD245" i="2"/>
  <c r="JC245" i="2"/>
  <c r="JB245" i="2"/>
  <c r="IY245" i="2"/>
  <c r="IW245" i="2"/>
  <c r="IV245" i="2"/>
  <c r="IU245" i="2"/>
  <c r="IR245" i="2"/>
  <c r="IP245" i="2"/>
  <c r="IO245" i="2"/>
  <c r="IN245" i="2"/>
  <c r="IK245" i="2"/>
  <c r="II245" i="2"/>
  <c r="IH245" i="2"/>
  <c r="IG245" i="2"/>
  <c r="ID245" i="2"/>
  <c r="IB245" i="2"/>
  <c r="IA245" i="2"/>
  <c r="HZ245" i="2"/>
  <c r="HW245" i="2"/>
  <c r="HU245" i="2"/>
  <c r="HT245" i="2"/>
  <c r="HR245" i="2" a="1"/>
  <c r="HR245" i="2" s="1"/>
  <c r="HS245" i="2" s="1"/>
  <c r="HP245" i="2"/>
  <c r="HN245" i="2"/>
  <c r="HM245" i="2"/>
  <c r="HL245" i="2"/>
  <c r="HI245" i="2"/>
  <c r="HG245" i="2"/>
  <c r="HF245" i="2"/>
  <c r="HE245" i="2"/>
  <c r="HA245" i="2"/>
  <c r="GY245" i="2"/>
  <c r="GX245" i="2"/>
  <c r="GW245" i="2"/>
  <c r="GT245" i="2"/>
  <c r="GQ245" i="2"/>
  <c r="GP245" i="2"/>
  <c r="GM245" i="2"/>
  <c r="GK245" i="2"/>
  <c r="GJ245" i="2"/>
  <c r="GI245" i="2"/>
  <c r="GF245" i="2"/>
  <c r="GC245" i="2"/>
  <c r="GB245" i="2"/>
  <c r="FY245" i="2"/>
  <c r="FW245" i="2"/>
  <c r="FV245" i="2"/>
  <c r="FU245" i="2"/>
  <c r="FR245" i="2"/>
  <c r="FP245" i="2"/>
  <c r="FO245" i="2"/>
  <c r="FN245" i="2"/>
  <c r="FK245" i="2"/>
  <c r="FI245" i="2"/>
  <c r="FH245" i="2"/>
  <c r="FG245" i="2"/>
  <c r="FD245" i="2"/>
  <c r="FA245" i="2"/>
  <c r="EZ245" i="2"/>
  <c r="EW245" i="2"/>
  <c r="EU245" i="2"/>
  <c r="ET245" i="2"/>
  <c r="ES245" i="2"/>
  <c r="EP245" i="2"/>
  <c r="EN245" i="2"/>
  <c r="EM245" i="2"/>
  <c r="EL245" i="2"/>
  <c r="EI245" i="2"/>
  <c r="EG245" i="2"/>
  <c r="EF245" i="2"/>
  <c r="EE245" i="2"/>
  <c r="EB245" i="2"/>
  <c r="DZ245" i="2"/>
  <c r="DY245" i="2"/>
  <c r="DX245" i="2"/>
  <c r="DU245" i="2"/>
  <c r="DR245" i="2"/>
  <c r="DQ245" i="2"/>
  <c r="DN245" i="2"/>
  <c r="DL245" i="2"/>
  <c r="DK245" i="2"/>
  <c r="DJ245" i="2"/>
  <c r="DG245" i="2"/>
  <c r="DE245" i="2"/>
  <c r="DD245" i="2"/>
  <c r="DC245" i="2"/>
  <c r="CZ245" i="2"/>
  <c r="CX245" i="2"/>
  <c r="CW245" i="2"/>
  <c r="CV245" i="2"/>
  <c r="CS245" i="2"/>
  <c r="CQ245" i="2"/>
  <c r="CP245" i="2"/>
  <c r="CO245" i="2"/>
  <c r="CL245" i="2"/>
  <c r="CJ245" i="2"/>
  <c r="CI245" i="2"/>
  <c r="CH245" i="2"/>
  <c r="CE245" i="2"/>
  <c r="CC245" i="2"/>
  <c r="CB245" i="2"/>
  <c r="CA245" i="2"/>
  <c r="BX245" i="2"/>
  <c r="BV245" i="2"/>
  <c r="BU245" i="2"/>
  <c r="BT245" i="2"/>
  <c r="BQ245" i="2"/>
  <c r="BO245" i="2"/>
  <c r="BN245" i="2"/>
  <c r="BM245" i="2"/>
  <c r="BJ245" i="2"/>
  <c r="BG245" i="2"/>
  <c r="BF245" i="2"/>
  <c r="BC245" i="2"/>
  <c r="BA245" i="2"/>
  <c r="AZ245" i="2"/>
  <c r="AY245" i="2"/>
  <c r="AV245" i="2"/>
  <c r="AT245" i="2"/>
  <c r="AS245" i="2"/>
  <c r="AR245" i="2"/>
  <c r="AO245" i="2"/>
  <c r="AM245" i="2"/>
  <c r="AL245" i="2"/>
  <c r="AK245" i="2"/>
  <c r="AH245" i="2"/>
  <c r="AF245" i="2"/>
  <c r="AE245" i="2"/>
  <c r="AD245" i="2"/>
  <c r="AA245" i="2"/>
  <c r="X245" i="2"/>
  <c r="W245" i="2"/>
  <c r="V245" i="2"/>
  <c r="SU245" i="2" s="1"/>
  <c r="U245" i="2"/>
  <c r="T245" i="2"/>
  <c r="S245" i="2"/>
  <c r="R245" i="2"/>
  <c r="Q245" i="2"/>
  <c r="P245" i="2"/>
  <c r="N245" i="2"/>
  <c r="M245" i="2"/>
  <c r="L245" i="2"/>
  <c r="J245" i="2"/>
  <c r="I245" i="2"/>
  <c r="H245" i="2"/>
  <c r="F245" i="2"/>
  <c r="E245" i="2"/>
  <c r="D245" i="2"/>
  <c r="B245" i="2"/>
  <c r="VQ244" i="2"/>
  <c r="VO244" i="2"/>
  <c r="VI244" i="2"/>
  <c r="VG244" i="2"/>
  <c r="VE244" i="2"/>
  <c r="VB244" i="2"/>
  <c r="UZ244" i="2"/>
  <c r="UX244" i="2"/>
  <c r="UU244" i="2"/>
  <c r="US244" i="2"/>
  <c r="UQ244" i="2"/>
  <c r="UN244" i="2"/>
  <c r="UL244" i="2"/>
  <c r="UJ244" i="2"/>
  <c r="UG244" i="2"/>
  <c r="UE244" i="2"/>
  <c r="UC244" i="2"/>
  <c r="TZ244" i="2"/>
  <c r="TX244" i="2"/>
  <c r="TV244" i="2"/>
  <c r="TS244" i="2"/>
  <c r="TQ244" i="2"/>
  <c r="TO244" i="2"/>
  <c r="TL244" i="2"/>
  <c r="TJ244" i="2"/>
  <c r="TH244" i="2"/>
  <c r="TE244" i="2"/>
  <c r="TC244" i="2"/>
  <c r="TA244" i="2"/>
  <c r="SX244" i="2"/>
  <c r="SV244" i="2"/>
  <c r="ST244" i="2"/>
  <c r="SQ244" i="2"/>
  <c r="SO244" i="2"/>
  <c r="SM244" i="2"/>
  <c r="SJ244" i="2"/>
  <c r="SH244" i="2"/>
  <c r="SF244" i="2"/>
  <c r="SG244" i="2" s="1"/>
  <c r="SC244" i="2"/>
  <c r="SA244" i="2"/>
  <c r="RY244" i="2"/>
  <c r="RV244" i="2"/>
  <c r="RT244" i="2"/>
  <c r="RR244" i="2"/>
  <c r="RO244" i="2"/>
  <c r="RM244" i="2"/>
  <c r="RK244" i="2"/>
  <c r="RH244" i="2"/>
  <c r="RF244" i="2"/>
  <c r="RE244" i="2"/>
  <c r="RD244" i="2"/>
  <c r="RA244" i="2"/>
  <c r="QY244" i="2"/>
  <c r="QX244" i="2"/>
  <c r="QW244" i="2"/>
  <c r="QT244" i="2"/>
  <c r="QR244" i="2"/>
  <c r="QQ244" i="2"/>
  <c r="QP244" i="2"/>
  <c r="QM244" i="2"/>
  <c r="QK244" i="2"/>
  <c r="QJ244" i="2"/>
  <c r="QI244" i="2"/>
  <c r="QF244" i="2"/>
  <c r="QD244" i="2"/>
  <c r="QC244" i="2"/>
  <c r="QB244" i="2"/>
  <c r="PY244" i="2"/>
  <c r="PW244" i="2"/>
  <c r="PV244" i="2"/>
  <c r="PU244" i="2"/>
  <c r="PR244" i="2"/>
  <c r="PP244" i="2"/>
  <c r="PN244" i="2"/>
  <c r="PK244" i="2"/>
  <c r="PI244" i="2"/>
  <c r="PH244" i="2"/>
  <c r="PG244" i="2"/>
  <c r="PD244" i="2"/>
  <c r="PB244" i="2"/>
  <c r="PA244" i="2"/>
  <c r="OZ244" i="2"/>
  <c r="OW244" i="2"/>
  <c r="OU244" i="2"/>
  <c r="OT244" i="2"/>
  <c r="OS244" i="2"/>
  <c r="OP244" i="2"/>
  <c r="ON244" i="2"/>
  <c r="OM244" i="2"/>
  <c r="OL244" i="2"/>
  <c r="OI244" i="2"/>
  <c r="OG244" i="2"/>
  <c r="OF244" i="2"/>
  <c r="OE244" i="2"/>
  <c r="OB244" i="2"/>
  <c r="NZ244" i="2"/>
  <c r="NY244" i="2"/>
  <c r="NX244" i="2"/>
  <c r="NU244" i="2"/>
  <c r="NS244" i="2"/>
  <c r="NR244" i="2"/>
  <c r="NQ244" i="2"/>
  <c r="NN244" i="2"/>
  <c r="NL244" i="2"/>
  <c r="NK244" i="2"/>
  <c r="NJ244" i="2"/>
  <c r="NG244" i="2"/>
  <c r="NE244" i="2"/>
  <c r="ND244" i="2"/>
  <c r="NC244" i="2"/>
  <c r="MZ244" i="2"/>
  <c r="MX244" i="2"/>
  <c r="MW244" i="2"/>
  <c r="MV244" i="2"/>
  <c r="MS244" i="2"/>
  <c r="MQ244" i="2"/>
  <c r="MP244" i="2"/>
  <c r="MO244" i="2"/>
  <c r="ML244" i="2"/>
  <c r="MJ244" i="2"/>
  <c r="MI244" i="2"/>
  <c r="MH244" i="2"/>
  <c r="ME244" i="2"/>
  <c r="MC244" i="2"/>
  <c r="MB244" i="2"/>
  <c r="MA244" i="2"/>
  <c r="LX244" i="2"/>
  <c r="LU244" i="2"/>
  <c r="LT244" i="2"/>
  <c r="LQ244" i="2"/>
  <c r="LO244" i="2"/>
  <c r="LN244" i="2"/>
  <c r="LM244" i="2"/>
  <c r="LJ244" i="2"/>
  <c r="LH244" i="2"/>
  <c r="LG244" i="2"/>
  <c r="LF244" i="2"/>
  <c r="LC244" i="2"/>
  <c r="LA244" i="2"/>
  <c r="KZ244" i="2"/>
  <c r="KY244" i="2"/>
  <c r="KV244" i="2"/>
  <c r="KT244" i="2"/>
  <c r="KS244" i="2"/>
  <c r="KR244" i="2"/>
  <c r="KO244" i="2"/>
  <c r="KM244" i="2"/>
  <c r="KL244" i="2"/>
  <c r="KK244" i="2"/>
  <c r="KH244" i="2"/>
  <c r="KF244" i="2"/>
  <c r="KE244" i="2"/>
  <c r="KD244" i="2"/>
  <c r="KA244" i="2"/>
  <c r="JY244" i="2"/>
  <c r="JX244" i="2"/>
  <c r="JW244" i="2"/>
  <c r="JT244" i="2"/>
  <c r="JR244" i="2"/>
  <c r="JQ244" i="2"/>
  <c r="JP244" i="2"/>
  <c r="JM244" i="2"/>
  <c r="JK244" i="2"/>
  <c r="JJ244" i="2"/>
  <c r="JI244" i="2"/>
  <c r="JF244" i="2"/>
  <c r="JD244" i="2"/>
  <c r="JC244" i="2"/>
  <c r="JB244" i="2"/>
  <c r="IY244" i="2"/>
  <c r="IW244" i="2"/>
  <c r="IV244" i="2"/>
  <c r="IU244" i="2"/>
  <c r="IR244" i="2"/>
  <c r="IP244" i="2"/>
  <c r="IO244" i="2"/>
  <c r="IN244" i="2"/>
  <c r="IK244" i="2"/>
  <c r="II244" i="2"/>
  <c r="IH244" i="2"/>
  <c r="IG244" i="2"/>
  <c r="ID244" i="2"/>
  <c r="IB244" i="2"/>
  <c r="IA244" i="2"/>
  <c r="HZ244" i="2"/>
  <c r="HW244" i="2"/>
  <c r="HU244" i="2"/>
  <c r="HT244" i="2"/>
  <c r="HS244" i="2"/>
  <c r="HR244" i="2" a="1"/>
  <c r="HR244" i="2"/>
  <c r="HP244" i="2"/>
  <c r="HN244" i="2"/>
  <c r="HM244" i="2"/>
  <c r="HL244" i="2"/>
  <c r="HI244" i="2"/>
  <c r="HG244" i="2"/>
  <c r="HF244" i="2"/>
  <c r="HE244" i="2"/>
  <c r="HA244" i="2"/>
  <c r="GY244" i="2"/>
  <c r="GX244" i="2"/>
  <c r="GW244" i="2"/>
  <c r="GT244" i="2"/>
  <c r="GQ244" i="2"/>
  <c r="GP244" i="2"/>
  <c r="GM244" i="2"/>
  <c r="GK244" i="2"/>
  <c r="GJ244" i="2"/>
  <c r="GI244" i="2"/>
  <c r="GF244" i="2"/>
  <c r="GC244" i="2"/>
  <c r="GB244" i="2"/>
  <c r="FY244" i="2"/>
  <c r="FW244" i="2"/>
  <c r="FV244" i="2"/>
  <c r="FU244" i="2"/>
  <c r="FR244" i="2"/>
  <c r="FP244" i="2"/>
  <c r="FO244" i="2"/>
  <c r="FN244" i="2"/>
  <c r="FK244" i="2"/>
  <c r="FI244" i="2"/>
  <c r="FH244" i="2"/>
  <c r="FG244" i="2"/>
  <c r="FD244" i="2"/>
  <c r="FA244" i="2"/>
  <c r="EZ244" i="2"/>
  <c r="EW244" i="2"/>
  <c r="EU244" i="2"/>
  <c r="ET244" i="2"/>
  <c r="ES244" i="2"/>
  <c r="EP244" i="2"/>
  <c r="EN244" i="2"/>
  <c r="EM244" i="2"/>
  <c r="EL244" i="2"/>
  <c r="EI244" i="2"/>
  <c r="EG244" i="2"/>
  <c r="EF244" i="2"/>
  <c r="EE244" i="2"/>
  <c r="EB244" i="2"/>
  <c r="DZ244" i="2"/>
  <c r="DY244" i="2"/>
  <c r="DX244" i="2"/>
  <c r="DU244" i="2"/>
  <c r="DR244" i="2"/>
  <c r="DQ244" i="2"/>
  <c r="DN244" i="2"/>
  <c r="DL244" i="2"/>
  <c r="DK244" i="2"/>
  <c r="DJ244" i="2"/>
  <c r="DG244" i="2"/>
  <c r="DE244" i="2"/>
  <c r="DD244" i="2"/>
  <c r="DC244" i="2"/>
  <c r="CZ244" i="2"/>
  <c r="CX244" i="2"/>
  <c r="CW244" i="2"/>
  <c r="CV244" i="2"/>
  <c r="CS244" i="2"/>
  <c r="CQ244" i="2"/>
  <c r="CP244" i="2"/>
  <c r="CO244" i="2"/>
  <c r="CL244" i="2"/>
  <c r="CJ244" i="2"/>
  <c r="CI244" i="2"/>
  <c r="CH244" i="2"/>
  <c r="CE244" i="2"/>
  <c r="CC244" i="2"/>
  <c r="CB244" i="2"/>
  <c r="CA244" i="2"/>
  <c r="BX244" i="2"/>
  <c r="BV244" i="2"/>
  <c r="BU244" i="2"/>
  <c r="BT244" i="2"/>
  <c r="BQ244" i="2"/>
  <c r="BO244" i="2"/>
  <c r="BN244" i="2"/>
  <c r="BM244" i="2"/>
  <c r="BJ244" i="2"/>
  <c r="BG244" i="2"/>
  <c r="BF244" i="2"/>
  <c r="BC244" i="2"/>
  <c r="BA244" i="2"/>
  <c r="AZ244" i="2"/>
  <c r="AY244" i="2"/>
  <c r="AV244" i="2"/>
  <c r="AT244" i="2"/>
  <c r="AS244" i="2"/>
  <c r="AR244" i="2"/>
  <c r="AO244" i="2"/>
  <c r="AM244" i="2"/>
  <c r="AL244" i="2"/>
  <c r="AK244" i="2"/>
  <c r="AH244" i="2"/>
  <c r="AF244" i="2"/>
  <c r="AE244" i="2"/>
  <c r="AD244" i="2"/>
  <c r="X244" i="2"/>
  <c r="W244" i="2"/>
  <c r="V244" i="2"/>
  <c r="U244" i="2"/>
  <c r="T244" i="2"/>
  <c r="S244" i="2"/>
  <c r="R244" i="2"/>
  <c r="Q244" i="2"/>
  <c r="P244" i="2"/>
  <c r="N244" i="2"/>
  <c r="M244" i="2"/>
  <c r="L244" i="2"/>
  <c r="J244" i="2"/>
  <c r="I244" i="2"/>
  <c r="H244" i="2"/>
  <c r="F244" i="2"/>
  <c r="E244" i="2"/>
  <c r="D244" i="2"/>
  <c r="B244" i="2"/>
  <c r="VQ243" i="2"/>
  <c r="VO243" i="2"/>
  <c r="VI243" i="2"/>
  <c r="VG243" i="2"/>
  <c r="VE243" i="2"/>
  <c r="VB243" i="2"/>
  <c r="UZ243" i="2"/>
  <c r="UX243" i="2"/>
  <c r="UU243" i="2"/>
  <c r="US243" i="2"/>
  <c r="UQ243" i="2"/>
  <c r="UN243" i="2"/>
  <c r="UL243" i="2"/>
  <c r="UJ243" i="2"/>
  <c r="UG243" i="2"/>
  <c r="IB243" i="1" s="1"/>
  <c r="UC243" i="2"/>
  <c r="T243" i="2"/>
  <c r="S243" i="2"/>
  <c r="R243" i="2"/>
  <c r="Q243" i="2"/>
  <c r="P243" i="2"/>
  <c r="N243" i="2"/>
  <c r="M243" i="2"/>
  <c r="L243" i="2"/>
  <c r="J243" i="2"/>
  <c r="I243" i="2"/>
  <c r="H243" i="2"/>
  <c r="F243" i="2"/>
  <c r="E243" i="2"/>
  <c r="D243" i="2"/>
  <c r="B243" i="2"/>
  <c r="VQ242" i="2"/>
  <c r="VO242" i="2"/>
  <c r="VI242" i="2"/>
  <c r="VG242" i="2"/>
  <c r="VE242" i="2"/>
  <c r="VF242" i="2" s="1"/>
  <c r="VB242" i="2"/>
  <c r="UZ242" i="2"/>
  <c r="UX242" i="2"/>
  <c r="UU242" i="2"/>
  <c r="US242" i="2"/>
  <c r="UQ242" i="2"/>
  <c r="UN242" i="2"/>
  <c r="UL242" i="2"/>
  <c r="UK242" i="2"/>
  <c r="UJ242" i="2"/>
  <c r="UG242" i="2"/>
  <c r="UC242" i="2"/>
  <c r="UD242" i="2" s="1"/>
  <c r="X242" i="2"/>
  <c r="W242" i="2"/>
  <c r="V242" i="2"/>
  <c r="U242" i="2"/>
  <c r="T242" i="2"/>
  <c r="S242" i="2"/>
  <c r="R242" i="2"/>
  <c r="Q242" i="2"/>
  <c r="P242" i="2"/>
  <c r="N242" i="2"/>
  <c r="M242" i="2"/>
  <c r="L242" i="2"/>
  <c r="J242" i="2"/>
  <c r="I242" i="2"/>
  <c r="H242" i="2"/>
  <c r="F242" i="2"/>
  <c r="E242" i="2"/>
  <c r="D242" i="2"/>
  <c r="B242" i="2"/>
  <c r="VQ241" i="2"/>
  <c r="VO241" i="2"/>
  <c r="VI241" i="2"/>
  <c r="VG241" i="2"/>
  <c r="VF241" i="2"/>
  <c r="VE241" i="2"/>
  <c r="VB241" i="2"/>
  <c r="UZ241" i="2"/>
  <c r="UX241" i="2"/>
  <c r="UY241" i="2" s="1"/>
  <c r="UU241" i="2"/>
  <c r="US241" i="2"/>
  <c r="UQ241" i="2"/>
  <c r="UR241" i="2" s="1"/>
  <c r="UN241" i="2"/>
  <c r="UL241" i="2"/>
  <c r="UJ241" i="2"/>
  <c r="UK241" i="2" s="1"/>
  <c r="UG241" i="2"/>
  <c r="UD241" i="2"/>
  <c r="UC241" i="2"/>
  <c r="AA241" i="2"/>
  <c r="X241" i="2"/>
  <c r="W241" i="2"/>
  <c r="V241" i="2"/>
  <c r="U241" i="2"/>
  <c r="T241" i="2"/>
  <c r="S241" i="2"/>
  <c r="R241" i="2"/>
  <c r="Q241" i="2"/>
  <c r="P241" i="2"/>
  <c r="N241" i="2"/>
  <c r="M241" i="2"/>
  <c r="L241" i="2"/>
  <c r="J241" i="2"/>
  <c r="I241" i="2"/>
  <c r="H241" i="2"/>
  <c r="F241" i="2"/>
  <c r="E241" i="2"/>
  <c r="D241" i="2"/>
  <c r="B241" i="2"/>
  <c r="VQ240" i="2"/>
  <c r="VO240" i="2"/>
  <c r="VI240" i="2"/>
  <c r="VG240" i="2"/>
  <c r="VE240" i="2"/>
  <c r="VB240" i="2"/>
  <c r="UZ240" i="2"/>
  <c r="UX240" i="2"/>
  <c r="UU240" i="2"/>
  <c r="US240" i="2"/>
  <c r="UQ240" i="2"/>
  <c r="UN240" i="2"/>
  <c r="UL240" i="2"/>
  <c r="UJ240" i="2"/>
  <c r="UG240" i="2"/>
  <c r="IB240" i="1" s="1"/>
  <c r="UC240" i="2"/>
  <c r="T240" i="2"/>
  <c r="W240" i="2" s="1"/>
  <c r="S240" i="2"/>
  <c r="R240" i="2"/>
  <c r="Q240" i="2"/>
  <c r="P240" i="2"/>
  <c r="N240" i="2"/>
  <c r="M240" i="2"/>
  <c r="L240" i="2"/>
  <c r="J240" i="2"/>
  <c r="I240" i="2"/>
  <c r="H240" i="2"/>
  <c r="F240" i="2"/>
  <c r="E240" i="2"/>
  <c r="D240" i="2"/>
  <c r="B240" i="2"/>
  <c r="VQ239" i="2"/>
  <c r="VO239" i="2"/>
  <c r="VI239" i="2"/>
  <c r="VG239" i="2"/>
  <c r="VE239" i="2"/>
  <c r="VB239" i="2"/>
  <c r="UZ239" i="2"/>
  <c r="UX239" i="2"/>
  <c r="UY239" i="2" s="1"/>
  <c r="UU239" i="2"/>
  <c r="US239" i="2"/>
  <c r="UQ239" i="2"/>
  <c r="UN239" i="2"/>
  <c r="UL239" i="2"/>
  <c r="UJ239" i="2"/>
  <c r="UK239" i="2" s="1"/>
  <c r="UG239" i="2"/>
  <c r="IB239" i="1" s="1"/>
  <c r="UD239" i="2"/>
  <c r="UC239" i="2"/>
  <c r="V239" i="2"/>
  <c r="VF239" i="2" s="1"/>
  <c r="U239" i="2"/>
  <c r="T239" i="2"/>
  <c r="S239" i="2"/>
  <c r="R239" i="2"/>
  <c r="Q239" i="2"/>
  <c r="P239" i="2"/>
  <c r="N239" i="2"/>
  <c r="M239" i="2"/>
  <c r="L239" i="2"/>
  <c r="J239" i="2"/>
  <c r="I239" i="2"/>
  <c r="H239" i="2"/>
  <c r="F239" i="2"/>
  <c r="E239" i="2"/>
  <c r="D239" i="2"/>
  <c r="B239" i="2"/>
  <c r="VQ238" i="2"/>
  <c r="VO238" i="2"/>
  <c r="VI238" i="2"/>
  <c r="VG238" i="2"/>
  <c r="VE238" i="2"/>
  <c r="VF238" i="2" s="1"/>
  <c r="VB238" i="2"/>
  <c r="UZ238" i="2"/>
  <c r="UX238" i="2"/>
  <c r="UU238" i="2"/>
  <c r="US238" i="2"/>
  <c r="UQ238" i="2"/>
  <c r="UR238" i="2" s="1"/>
  <c r="UN238" i="2"/>
  <c r="UL238" i="2"/>
  <c r="UK238" i="2"/>
  <c r="UJ238" i="2"/>
  <c r="UG238" i="2"/>
  <c r="UC238" i="2"/>
  <c r="UD238" i="2" s="1"/>
  <c r="AA238" i="2"/>
  <c r="X238" i="2"/>
  <c r="W238" i="2"/>
  <c r="V238" i="2"/>
  <c r="UY238" i="2" s="1"/>
  <c r="T238" i="2"/>
  <c r="U238" i="2" s="1"/>
  <c r="S238" i="2"/>
  <c r="R238" i="2"/>
  <c r="Q238" i="2"/>
  <c r="P238" i="2"/>
  <c r="N238" i="2"/>
  <c r="M238" i="2"/>
  <c r="L238" i="2"/>
  <c r="J238" i="2"/>
  <c r="I238" i="2"/>
  <c r="H238" i="2"/>
  <c r="F238" i="2"/>
  <c r="E238" i="2"/>
  <c r="D238" i="2"/>
  <c r="B238" i="2"/>
  <c r="VQ237" i="2"/>
  <c r="VO237" i="2"/>
  <c r="VI237" i="2"/>
  <c r="VG237" i="2"/>
  <c r="VE237" i="2"/>
  <c r="VF237" i="2" s="1"/>
  <c r="VB237" i="2"/>
  <c r="UZ237" i="2"/>
  <c r="UX237" i="2"/>
  <c r="UU237" i="2"/>
  <c r="US237" i="2"/>
  <c r="UQ237" i="2"/>
  <c r="UR237" i="2" s="1"/>
  <c r="UN237" i="2"/>
  <c r="UL237" i="2"/>
  <c r="UJ237" i="2"/>
  <c r="UG237" i="2"/>
  <c r="UC237" i="2"/>
  <c r="UD237" i="2" s="1"/>
  <c r="AA237" i="2"/>
  <c r="W237" i="2"/>
  <c r="V237" i="2"/>
  <c r="UY237" i="2" s="1"/>
  <c r="T237" i="2"/>
  <c r="X237" i="2" s="1"/>
  <c r="S237" i="2"/>
  <c r="R237" i="2"/>
  <c r="Q237" i="2"/>
  <c r="P237" i="2"/>
  <c r="N237" i="2"/>
  <c r="M237" i="2"/>
  <c r="L237" i="2"/>
  <c r="J237" i="2"/>
  <c r="I237" i="2"/>
  <c r="H237" i="2"/>
  <c r="F237" i="2"/>
  <c r="E237" i="2"/>
  <c r="D237" i="2"/>
  <c r="B237" i="2"/>
  <c r="VI236" i="2"/>
  <c r="VG236" i="2"/>
  <c r="VE236" i="2"/>
  <c r="VB236" i="2"/>
  <c r="UZ236" i="2"/>
  <c r="UX236" i="2"/>
  <c r="UU236" i="2"/>
  <c r="US236" i="2"/>
  <c r="UQ236" i="2"/>
  <c r="UN236" i="2"/>
  <c r="UL236" i="2"/>
  <c r="UJ236" i="2"/>
  <c r="UG236" i="2"/>
  <c r="UC236" i="2"/>
  <c r="TZ236" i="2"/>
  <c r="TV236" i="2"/>
  <c r="TS236" i="2"/>
  <c r="TO236" i="2"/>
  <c r="TL236" i="2"/>
  <c r="TH236" i="2"/>
  <c r="TE236" i="2"/>
  <c r="TA236" i="2"/>
  <c r="SX236" i="2"/>
  <c r="ST236" i="2"/>
  <c r="SQ236" i="2"/>
  <c r="SM236" i="2"/>
  <c r="SJ236" i="2"/>
  <c r="SF236" i="2"/>
  <c r="SC236" i="2"/>
  <c r="RY236" i="2"/>
  <c r="RV236" i="2"/>
  <c r="RR236" i="2"/>
  <c r="RO236" i="2"/>
  <c r="RK236" i="2"/>
  <c r="RH236" i="2"/>
  <c r="RF236" i="2"/>
  <c r="RD236" i="2"/>
  <c r="RA236" i="2"/>
  <c r="QW236" i="2"/>
  <c r="QT236" i="2"/>
  <c r="QR236" i="2"/>
  <c r="QP236" i="2"/>
  <c r="QM236" i="2"/>
  <c r="QI236" i="2"/>
  <c r="QF236" i="2"/>
  <c r="QB236" i="2"/>
  <c r="PY236" i="2"/>
  <c r="PW236" i="2"/>
  <c r="PU236" i="2"/>
  <c r="PR236" i="2"/>
  <c r="PP236" i="2"/>
  <c r="PN236" i="2"/>
  <c r="PK236" i="2"/>
  <c r="PI236" i="2"/>
  <c r="PG236" i="2"/>
  <c r="PD236" i="2"/>
  <c r="PB236" i="2"/>
  <c r="OZ236" i="2"/>
  <c r="OW236" i="2"/>
  <c r="OU236" i="2"/>
  <c r="OS236" i="2"/>
  <c r="OP236" i="2"/>
  <c r="ON236" i="2"/>
  <c r="OL236" i="2"/>
  <c r="OI236" i="2"/>
  <c r="OG236" i="2"/>
  <c r="OE236" i="2"/>
  <c r="OB236" i="2"/>
  <c r="NZ236" i="2"/>
  <c r="NX236" i="2"/>
  <c r="NU236" i="2"/>
  <c r="NS236" i="2"/>
  <c r="NQ236" i="2"/>
  <c r="NN236" i="2"/>
  <c r="NL236" i="2"/>
  <c r="NJ236" i="2"/>
  <c r="NG236" i="2"/>
  <c r="NE236" i="2"/>
  <c r="NC236" i="2"/>
  <c r="MZ236" i="2"/>
  <c r="MX236" i="2"/>
  <c r="MV236" i="2"/>
  <c r="MS236" i="2"/>
  <c r="MO236" i="2"/>
  <c r="ML236" i="2"/>
  <c r="MJ236" i="2"/>
  <c r="MH236" i="2"/>
  <c r="ME236" i="2"/>
  <c r="MA236" i="2"/>
  <c r="LX236" i="2"/>
  <c r="LT236" i="2"/>
  <c r="LQ236" i="2"/>
  <c r="LO236" i="2"/>
  <c r="LM236" i="2"/>
  <c r="LJ236" i="2"/>
  <c r="LH236" i="2"/>
  <c r="LF236" i="2"/>
  <c r="LC236" i="2"/>
  <c r="KY236" i="2"/>
  <c r="KV236" i="2"/>
  <c r="KR236" i="2"/>
  <c r="KO236" i="2"/>
  <c r="KM236" i="2"/>
  <c r="KK236" i="2"/>
  <c r="KH236" i="2"/>
  <c r="KF236" i="2"/>
  <c r="KD236" i="2"/>
  <c r="KA236" i="2"/>
  <c r="JW236" i="2"/>
  <c r="JT236" i="2"/>
  <c r="JP236" i="2"/>
  <c r="JM236" i="2"/>
  <c r="JK236" i="2"/>
  <c r="JI236" i="2"/>
  <c r="JF236" i="2"/>
  <c r="JD236" i="2"/>
  <c r="JB236" i="2"/>
  <c r="IY236" i="2"/>
  <c r="IW236" i="2"/>
  <c r="IU236" i="2"/>
  <c r="IR236" i="2"/>
  <c r="IP236" i="2"/>
  <c r="IN236" i="2"/>
  <c r="IK236" i="2"/>
  <c r="II236" i="2"/>
  <c r="IG236" i="2"/>
  <c r="ID236" i="2"/>
  <c r="IB236" i="2"/>
  <c r="HZ236" i="2"/>
  <c r="HW236" i="2"/>
  <c r="HU236" i="2"/>
  <c r="HS236" i="2"/>
  <c r="HP236" i="2"/>
  <c r="HN236" i="2"/>
  <c r="HL236" i="2"/>
  <c r="HI236" i="2"/>
  <c r="HG236" i="2"/>
  <c r="HE236" i="2"/>
  <c r="HA236" i="2"/>
  <c r="GY236" i="2"/>
  <c r="GW236" i="2"/>
  <c r="GT236" i="2"/>
  <c r="GP236" i="2"/>
  <c r="GM236" i="2"/>
  <c r="GK236" i="2"/>
  <c r="GI236" i="2"/>
  <c r="GF236" i="2"/>
  <c r="GC236" i="2"/>
  <c r="GB236" i="2"/>
  <c r="FY236" i="2"/>
  <c r="FW236" i="2"/>
  <c r="FU236" i="2"/>
  <c r="FR236" i="2"/>
  <c r="FP236" i="2"/>
  <c r="FN236" i="2"/>
  <c r="FK236" i="2"/>
  <c r="FI236" i="2"/>
  <c r="FG236" i="2"/>
  <c r="FD236" i="2"/>
  <c r="EZ236" i="2"/>
  <c r="EW236" i="2"/>
  <c r="EU236" i="2"/>
  <c r="ES236" i="2"/>
  <c r="EP236" i="2"/>
  <c r="EN236" i="2"/>
  <c r="EL236" i="2"/>
  <c r="EI236" i="2"/>
  <c r="EG236" i="2"/>
  <c r="EE236" i="2"/>
  <c r="EB236" i="2"/>
  <c r="DZ236" i="2"/>
  <c r="DX236" i="2"/>
  <c r="DU236" i="2"/>
  <c r="DQ236" i="2"/>
  <c r="DN236" i="2"/>
  <c r="DL236" i="2"/>
  <c r="DJ236" i="2"/>
  <c r="DG236" i="2"/>
  <c r="DE236" i="2"/>
  <c r="DC236" i="2"/>
  <c r="CZ236" i="2"/>
  <c r="CX236" i="2"/>
  <c r="CV236" i="2"/>
  <c r="CS236" i="2"/>
  <c r="CQ236" i="2"/>
  <c r="CO236" i="2"/>
  <c r="CL236" i="2"/>
  <c r="CJ236" i="2"/>
  <c r="CH236" i="2"/>
  <c r="CE236" i="2"/>
  <c r="CC236" i="2"/>
  <c r="CB236" i="2"/>
  <c r="CA236" i="2"/>
  <c r="BX236" i="2"/>
  <c r="BV236" i="2"/>
  <c r="BT236" i="2"/>
  <c r="BQ236" i="2"/>
  <c r="BO236" i="2"/>
  <c r="BM236" i="2"/>
  <c r="BJ236" i="2"/>
  <c r="BF236" i="2"/>
  <c r="BC236" i="2"/>
  <c r="BA236" i="2"/>
  <c r="AY236" i="2"/>
  <c r="AV236" i="2"/>
  <c r="AT236" i="2"/>
  <c r="AR236" i="2"/>
  <c r="AO236" i="2"/>
  <c r="AM236" i="2"/>
  <c r="AK236" i="2"/>
  <c r="AH236" i="2"/>
  <c r="AF236" i="2"/>
  <c r="AD236" i="2"/>
  <c r="Y236" i="2"/>
  <c r="R236" i="2"/>
  <c r="P236" i="2"/>
  <c r="Q236" i="2" s="1"/>
  <c r="S236" i="2" s="1"/>
  <c r="N236" i="2"/>
  <c r="L236" i="2"/>
  <c r="M236" i="2" s="1"/>
  <c r="J236" i="2"/>
  <c r="H236" i="2"/>
  <c r="I236" i="2" s="1"/>
  <c r="F236" i="2"/>
  <c r="E236" i="2"/>
  <c r="D236" i="2"/>
  <c r="B236" i="2"/>
  <c r="VI235" i="2"/>
  <c r="VG235" i="2"/>
  <c r="VE235" i="2"/>
  <c r="VB235" i="2"/>
  <c r="UZ235" i="2"/>
  <c r="UX235" i="2"/>
  <c r="UU235" i="2"/>
  <c r="US235" i="2"/>
  <c r="UQ235" i="2"/>
  <c r="UN235" i="2"/>
  <c r="UL235" i="2"/>
  <c r="UJ235" i="2"/>
  <c r="UG235" i="2"/>
  <c r="IB235" i="1" s="1"/>
  <c r="UC235" i="2"/>
  <c r="TZ235" i="2"/>
  <c r="TV235" i="2"/>
  <c r="TS235" i="2"/>
  <c r="TO235" i="2"/>
  <c r="TL235" i="2"/>
  <c r="TH235" i="2"/>
  <c r="TE235" i="2"/>
  <c r="TA235" i="2"/>
  <c r="SX235" i="2"/>
  <c r="ST235" i="2"/>
  <c r="SQ235" i="2"/>
  <c r="SM235" i="2"/>
  <c r="SJ235" i="2"/>
  <c r="SF235" i="2"/>
  <c r="SC235" i="2"/>
  <c r="RY235" i="2"/>
  <c r="RV235" i="2"/>
  <c r="RR235" i="2"/>
  <c r="RO235" i="2"/>
  <c r="RK235" i="2"/>
  <c r="RH235" i="2"/>
  <c r="RF235" i="2"/>
  <c r="RD235" i="2"/>
  <c r="RA235" i="2"/>
  <c r="QW235" i="2"/>
  <c r="QT235" i="2"/>
  <c r="QR235" i="2"/>
  <c r="QP235" i="2"/>
  <c r="QM235" i="2"/>
  <c r="QI235" i="2"/>
  <c r="QF235" i="2"/>
  <c r="QB235" i="2"/>
  <c r="PY235" i="2"/>
  <c r="PW235" i="2"/>
  <c r="PU235" i="2"/>
  <c r="PR235" i="2"/>
  <c r="PP235" i="2"/>
  <c r="PN235" i="2"/>
  <c r="PK235" i="2"/>
  <c r="PI235" i="2"/>
  <c r="PG235" i="2"/>
  <c r="PD235" i="2"/>
  <c r="PB235" i="2"/>
  <c r="OZ235" i="2"/>
  <c r="OW235" i="2"/>
  <c r="OU235" i="2"/>
  <c r="OS235" i="2"/>
  <c r="OP235" i="2"/>
  <c r="ON235" i="2"/>
  <c r="OL235" i="2"/>
  <c r="OI235" i="2"/>
  <c r="OG235" i="2"/>
  <c r="OE235" i="2"/>
  <c r="OB235" i="2"/>
  <c r="NZ235" i="2"/>
  <c r="NX235" i="2"/>
  <c r="NU235" i="2"/>
  <c r="NS235" i="2"/>
  <c r="NQ235" i="2"/>
  <c r="NN235" i="2"/>
  <c r="NL235" i="2"/>
  <c r="NJ235" i="2"/>
  <c r="NG235" i="2"/>
  <c r="NE235" i="2"/>
  <c r="NC235" i="2"/>
  <c r="MZ235" i="2"/>
  <c r="MX235" i="2"/>
  <c r="MV235" i="2"/>
  <c r="MS235" i="2"/>
  <c r="MO235" i="2"/>
  <c r="ML235" i="2"/>
  <c r="MJ235" i="2"/>
  <c r="MH235" i="2"/>
  <c r="ME235" i="2"/>
  <c r="MA235" i="2"/>
  <c r="LX235" i="2"/>
  <c r="LT235" i="2"/>
  <c r="LQ235" i="2"/>
  <c r="LO235" i="2"/>
  <c r="LM235" i="2"/>
  <c r="LJ235" i="2"/>
  <c r="LH235" i="2"/>
  <c r="LF235" i="2"/>
  <c r="LC235" i="2"/>
  <c r="KY235" i="2"/>
  <c r="KV235" i="2"/>
  <c r="KR235" i="2"/>
  <c r="KO235" i="2"/>
  <c r="KM235" i="2"/>
  <c r="KK235" i="2"/>
  <c r="KH235" i="2"/>
  <c r="KF235" i="2"/>
  <c r="KD235" i="2"/>
  <c r="KA235" i="2"/>
  <c r="JW235" i="2"/>
  <c r="JT235" i="2"/>
  <c r="JP235" i="2"/>
  <c r="JM235" i="2"/>
  <c r="JK235" i="2"/>
  <c r="JI235" i="2"/>
  <c r="JF235" i="2"/>
  <c r="JD235" i="2"/>
  <c r="JB235" i="2"/>
  <c r="IY235" i="2"/>
  <c r="IW235" i="2"/>
  <c r="IU235" i="2"/>
  <c r="IR235" i="2"/>
  <c r="IP235" i="2"/>
  <c r="IN235" i="2"/>
  <c r="IK235" i="2"/>
  <c r="II235" i="2"/>
  <c r="IG235" i="2"/>
  <c r="ID235" i="2"/>
  <c r="IB235" i="2"/>
  <c r="HZ235" i="2"/>
  <c r="HW235" i="2"/>
  <c r="HU235" i="2"/>
  <c r="HS235" i="2"/>
  <c r="HP235" i="2"/>
  <c r="HN235" i="2"/>
  <c r="HL235" i="2"/>
  <c r="HI235" i="2"/>
  <c r="HG235" i="2"/>
  <c r="HE235" i="2"/>
  <c r="HA235" i="2"/>
  <c r="GY235" i="2"/>
  <c r="GW235" i="2"/>
  <c r="GT235" i="2"/>
  <c r="GP235" i="2"/>
  <c r="GM235" i="2"/>
  <c r="GK235" i="2"/>
  <c r="GI235" i="2"/>
  <c r="GF235" i="2"/>
  <c r="GC235" i="2"/>
  <c r="GB235" i="2"/>
  <c r="FY235" i="2"/>
  <c r="FW235" i="2"/>
  <c r="FU235" i="2"/>
  <c r="FR235" i="2"/>
  <c r="FP235" i="2"/>
  <c r="FN235" i="2"/>
  <c r="FK235" i="2"/>
  <c r="FI235" i="2"/>
  <c r="FG235" i="2"/>
  <c r="FD235" i="2"/>
  <c r="EZ235" i="2"/>
  <c r="EW235" i="2"/>
  <c r="EU235" i="2"/>
  <c r="ES235" i="2"/>
  <c r="EP235" i="2"/>
  <c r="EN235" i="2"/>
  <c r="EL235" i="2"/>
  <c r="EI235" i="2"/>
  <c r="EG235" i="2"/>
  <c r="EE235" i="2"/>
  <c r="EB235" i="2"/>
  <c r="DZ235" i="2"/>
  <c r="DX235" i="2"/>
  <c r="DU235" i="2"/>
  <c r="DQ235" i="2"/>
  <c r="DN235" i="2"/>
  <c r="DL235" i="2"/>
  <c r="DJ235" i="2"/>
  <c r="DG235" i="2"/>
  <c r="DE235" i="2"/>
  <c r="DC235" i="2"/>
  <c r="CZ235" i="2"/>
  <c r="CX235" i="2"/>
  <c r="CV235" i="2"/>
  <c r="CS235" i="2"/>
  <c r="CQ235" i="2"/>
  <c r="CO235" i="2"/>
  <c r="CL235" i="2"/>
  <c r="CJ235" i="2"/>
  <c r="CH235" i="2"/>
  <c r="CE235" i="2"/>
  <c r="CC235" i="2"/>
  <c r="CB235" i="2"/>
  <c r="CA235" i="2"/>
  <c r="BX235" i="2"/>
  <c r="BV235" i="2"/>
  <c r="BT235" i="2"/>
  <c r="BQ235" i="2"/>
  <c r="BO235" i="2"/>
  <c r="BM235" i="2"/>
  <c r="BJ235" i="2"/>
  <c r="BF235" i="2"/>
  <c r="BC235" i="2"/>
  <c r="BA235" i="2"/>
  <c r="AY235" i="2"/>
  <c r="AV235" i="2"/>
  <c r="AT235" i="2"/>
  <c r="AR235" i="2"/>
  <c r="AO235" i="2"/>
  <c r="AM235" i="2"/>
  <c r="AK235" i="2"/>
  <c r="AH235" i="2"/>
  <c r="AF235" i="2"/>
  <c r="AD235" i="2"/>
  <c r="R235" i="2"/>
  <c r="P235" i="2"/>
  <c r="Q235" i="2" s="1"/>
  <c r="N235" i="2"/>
  <c r="M235" i="2"/>
  <c r="L235" i="2"/>
  <c r="J235" i="2"/>
  <c r="H235" i="2"/>
  <c r="I235" i="2" s="1"/>
  <c r="F235" i="2"/>
  <c r="D235" i="2"/>
  <c r="E235" i="2" s="1"/>
  <c r="B235" i="2"/>
  <c r="VI234" i="2"/>
  <c r="VG234" i="2"/>
  <c r="VE234" i="2"/>
  <c r="VB234" i="2"/>
  <c r="UZ234" i="2"/>
  <c r="UX234" i="2"/>
  <c r="UU234" i="2"/>
  <c r="US234" i="2"/>
  <c r="UQ234" i="2"/>
  <c r="UN234" i="2"/>
  <c r="UL234" i="2"/>
  <c r="UJ234" i="2"/>
  <c r="UG234" i="2"/>
  <c r="UC234" i="2"/>
  <c r="TZ234" i="2"/>
  <c r="TV234" i="2"/>
  <c r="TS234" i="2"/>
  <c r="TO234" i="2"/>
  <c r="TL234" i="2"/>
  <c r="TH234" i="2"/>
  <c r="TE234" i="2"/>
  <c r="TA234" i="2"/>
  <c r="SX234" i="2"/>
  <c r="ST234" i="2"/>
  <c r="SQ234" i="2"/>
  <c r="SM234" i="2"/>
  <c r="SJ234" i="2"/>
  <c r="SF234" i="2"/>
  <c r="SC234" i="2"/>
  <c r="RY234" i="2"/>
  <c r="RV234" i="2"/>
  <c r="RR234" i="2"/>
  <c r="RO234" i="2"/>
  <c r="RK234" i="2"/>
  <c r="RH234" i="2"/>
  <c r="RF234" i="2"/>
  <c r="RD234" i="2"/>
  <c r="RA234" i="2"/>
  <c r="QW234" i="2"/>
  <c r="QT234" i="2"/>
  <c r="QR234" i="2"/>
  <c r="QP234" i="2"/>
  <c r="QM234" i="2"/>
  <c r="QI234" i="2"/>
  <c r="QF234" i="2"/>
  <c r="QB234" i="2"/>
  <c r="PY234" i="2"/>
  <c r="PW234" i="2"/>
  <c r="PU234" i="2"/>
  <c r="PR234" i="2"/>
  <c r="PP234" i="2"/>
  <c r="PN234" i="2"/>
  <c r="PK234" i="2"/>
  <c r="PI234" i="2"/>
  <c r="PG234" i="2"/>
  <c r="PD234" i="2"/>
  <c r="PB234" i="2"/>
  <c r="OZ234" i="2"/>
  <c r="OW234" i="2"/>
  <c r="OU234" i="2"/>
  <c r="OS234" i="2"/>
  <c r="OP234" i="2"/>
  <c r="ON234" i="2"/>
  <c r="OL234" i="2"/>
  <c r="OI234" i="2"/>
  <c r="OG234" i="2"/>
  <c r="OE234" i="2"/>
  <c r="OB234" i="2"/>
  <c r="NZ234" i="2"/>
  <c r="NX234" i="2"/>
  <c r="NU234" i="2"/>
  <c r="NS234" i="2"/>
  <c r="NQ234" i="2"/>
  <c r="NN234" i="2"/>
  <c r="NL234" i="2"/>
  <c r="NJ234" i="2"/>
  <c r="NG234" i="2"/>
  <c r="NE234" i="2"/>
  <c r="NC234" i="2"/>
  <c r="MZ234" i="2"/>
  <c r="MX234" i="2"/>
  <c r="MV234" i="2"/>
  <c r="MS234" i="2"/>
  <c r="MO234" i="2"/>
  <c r="ML234" i="2"/>
  <c r="MJ234" i="2"/>
  <c r="MH234" i="2"/>
  <c r="ME234" i="2"/>
  <c r="MA234" i="2"/>
  <c r="LX234" i="2"/>
  <c r="LT234" i="2"/>
  <c r="LQ234" i="2"/>
  <c r="LO234" i="2"/>
  <c r="LM234" i="2"/>
  <c r="LJ234" i="2"/>
  <c r="LH234" i="2"/>
  <c r="LF234" i="2"/>
  <c r="LC234" i="2"/>
  <c r="KY234" i="2"/>
  <c r="KV234" i="2"/>
  <c r="KR234" i="2"/>
  <c r="KO234" i="2"/>
  <c r="KM234" i="2"/>
  <c r="KK234" i="2"/>
  <c r="KH234" i="2"/>
  <c r="KF234" i="2"/>
  <c r="KD234" i="2"/>
  <c r="KA234" i="2"/>
  <c r="JW234" i="2"/>
  <c r="JT234" i="2"/>
  <c r="JP234" i="2"/>
  <c r="JM234" i="2"/>
  <c r="JK234" i="2"/>
  <c r="JI234" i="2"/>
  <c r="JF234" i="2"/>
  <c r="JD234" i="2"/>
  <c r="JB234" i="2"/>
  <c r="IY234" i="2"/>
  <c r="IW234" i="2"/>
  <c r="IU234" i="2"/>
  <c r="IR234" i="2"/>
  <c r="IP234" i="2"/>
  <c r="IN234" i="2"/>
  <c r="IK234" i="2"/>
  <c r="II234" i="2"/>
  <c r="IG234" i="2"/>
  <c r="ID234" i="2"/>
  <c r="IB234" i="2"/>
  <c r="HZ234" i="2"/>
  <c r="HW234" i="2"/>
  <c r="HU234" i="2"/>
  <c r="HS234" i="2"/>
  <c r="HP234" i="2"/>
  <c r="HN234" i="2"/>
  <c r="HL234" i="2"/>
  <c r="HI234" i="2"/>
  <c r="HG234" i="2"/>
  <c r="HE234" i="2"/>
  <c r="HA234" i="2"/>
  <c r="GY234" i="2"/>
  <c r="GW234" i="2"/>
  <c r="GT234" i="2"/>
  <c r="GP234" i="2"/>
  <c r="GM234" i="2"/>
  <c r="GK234" i="2"/>
  <c r="GI234" i="2"/>
  <c r="GF234" i="2"/>
  <c r="GB234" i="2"/>
  <c r="FY234" i="2"/>
  <c r="FW234" i="2"/>
  <c r="FU234" i="2"/>
  <c r="FR234" i="2"/>
  <c r="FP234" i="2"/>
  <c r="FN234" i="2"/>
  <c r="FK234" i="2"/>
  <c r="FI234" i="2"/>
  <c r="FG234" i="2"/>
  <c r="FD234" i="2"/>
  <c r="EZ234" i="2"/>
  <c r="EW234" i="2"/>
  <c r="EU234" i="2"/>
  <c r="ES234" i="2"/>
  <c r="EP234" i="2"/>
  <c r="EN234" i="2"/>
  <c r="EL234" i="2"/>
  <c r="EI234" i="2"/>
  <c r="EG234" i="2"/>
  <c r="EE234" i="2"/>
  <c r="EB234" i="2"/>
  <c r="DZ234" i="2"/>
  <c r="DX234" i="2"/>
  <c r="DU234" i="2"/>
  <c r="DQ234" i="2"/>
  <c r="DN234" i="2"/>
  <c r="DL234" i="2"/>
  <c r="DJ234" i="2"/>
  <c r="DG234" i="2"/>
  <c r="DE234" i="2"/>
  <c r="DC234" i="2"/>
  <c r="CZ234" i="2"/>
  <c r="CX234" i="2"/>
  <c r="CV234" i="2"/>
  <c r="CS234" i="2"/>
  <c r="CQ234" i="2"/>
  <c r="CO234" i="2"/>
  <c r="CL234" i="2"/>
  <c r="CJ234" i="2"/>
  <c r="CH234" i="2"/>
  <c r="CE234" i="2"/>
  <c r="CC234" i="2"/>
  <c r="CB234" i="2"/>
  <c r="CA234" i="2"/>
  <c r="BX234" i="2"/>
  <c r="BV234" i="2"/>
  <c r="BT234" i="2"/>
  <c r="BQ234" i="2"/>
  <c r="BO234" i="2"/>
  <c r="BM234" i="2"/>
  <c r="BJ234" i="2"/>
  <c r="BF234" i="2"/>
  <c r="BC234" i="2"/>
  <c r="BA234" i="2"/>
  <c r="AY234" i="2"/>
  <c r="AV234" i="2"/>
  <c r="AT234" i="2"/>
  <c r="AR234" i="2"/>
  <c r="AO234" i="2"/>
  <c r="AM234" i="2"/>
  <c r="AK234" i="2"/>
  <c r="AH234" i="2"/>
  <c r="AF234" i="2"/>
  <c r="AD234" i="2"/>
  <c r="R234" i="2"/>
  <c r="Q234" i="2"/>
  <c r="P234" i="2"/>
  <c r="N234" i="2"/>
  <c r="M234" i="2"/>
  <c r="L234" i="2"/>
  <c r="J234" i="2"/>
  <c r="H234" i="2"/>
  <c r="I234" i="2" s="1"/>
  <c r="F234" i="2"/>
  <c r="D234" i="2"/>
  <c r="E234" i="2" s="1"/>
  <c r="B234" i="2"/>
  <c r="VI233" i="2"/>
  <c r="VG233" i="2"/>
  <c r="VE233" i="2"/>
  <c r="VB233" i="2"/>
  <c r="UZ233" i="2"/>
  <c r="UX233" i="2"/>
  <c r="UU233" i="2"/>
  <c r="US233" i="2"/>
  <c r="UQ233" i="2"/>
  <c r="UN233" i="2"/>
  <c r="UL233" i="2"/>
  <c r="UJ233" i="2"/>
  <c r="UG233" i="2"/>
  <c r="UC233" i="2"/>
  <c r="TZ233" i="2"/>
  <c r="TV233" i="2"/>
  <c r="TS233" i="2"/>
  <c r="TO233" i="2"/>
  <c r="TL233" i="2"/>
  <c r="TH233" i="2"/>
  <c r="TE233" i="2"/>
  <c r="TA233" i="2"/>
  <c r="SX233" i="2"/>
  <c r="ST233" i="2"/>
  <c r="SQ233" i="2"/>
  <c r="SM233" i="2"/>
  <c r="SJ233" i="2"/>
  <c r="SF233" i="2"/>
  <c r="SC233" i="2"/>
  <c r="RY233" i="2"/>
  <c r="RV233" i="2"/>
  <c r="RR233" i="2"/>
  <c r="RO233" i="2"/>
  <c r="RK233" i="2"/>
  <c r="RH233" i="2"/>
  <c r="RF233" i="2"/>
  <c r="RD233" i="2"/>
  <c r="RA233" i="2"/>
  <c r="QW233" i="2"/>
  <c r="QT233" i="2"/>
  <c r="QR233" i="2"/>
  <c r="QP233" i="2"/>
  <c r="QM233" i="2"/>
  <c r="QI233" i="2"/>
  <c r="QF233" i="2"/>
  <c r="QB233" i="2"/>
  <c r="PY233" i="2"/>
  <c r="PW233" i="2"/>
  <c r="PU233" i="2"/>
  <c r="PR233" i="2"/>
  <c r="PP233" i="2"/>
  <c r="PN233" i="2"/>
  <c r="PK233" i="2"/>
  <c r="PI233" i="2"/>
  <c r="PG233" i="2"/>
  <c r="PD233" i="2"/>
  <c r="PB233" i="2"/>
  <c r="OZ233" i="2"/>
  <c r="OW233" i="2"/>
  <c r="OU233" i="2"/>
  <c r="OS233" i="2"/>
  <c r="OP233" i="2"/>
  <c r="ON233" i="2"/>
  <c r="OL233" i="2"/>
  <c r="OI233" i="2"/>
  <c r="OG233" i="2"/>
  <c r="OE233" i="2"/>
  <c r="OB233" i="2"/>
  <c r="NZ233" i="2"/>
  <c r="NX233" i="2"/>
  <c r="NU233" i="2"/>
  <c r="NS233" i="2"/>
  <c r="NQ233" i="2"/>
  <c r="NN233" i="2"/>
  <c r="NL233" i="2"/>
  <c r="NJ233" i="2"/>
  <c r="NG233" i="2"/>
  <c r="NE233" i="2"/>
  <c r="NC233" i="2"/>
  <c r="MZ233" i="2"/>
  <c r="MX233" i="2"/>
  <c r="MV233" i="2"/>
  <c r="MS233" i="2"/>
  <c r="MO233" i="2"/>
  <c r="ML233" i="2"/>
  <c r="MJ233" i="2"/>
  <c r="MH233" i="2"/>
  <c r="ME233" i="2"/>
  <c r="MA233" i="2"/>
  <c r="LX233" i="2"/>
  <c r="LT233" i="2"/>
  <c r="LQ233" i="2"/>
  <c r="LO233" i="2"/>
  <c r="LM233" i="2"/>
  <c r="LJ233" i="2"/>
  <c r="LH233" i="2"/>
  <c r="LF233" i="2"/>
  <c r="LC233" i="2"/>
  <c r="KY233" i="2"/>
  <c r="KV233" i="2"/>
  <c r="KR233" i="2"/>
  <c r="KO233" i="2"/>
  <c r="KM233" i="2"/>
  <c r="KK233" i="2"/>
  <c r="KH233" i="2"/>
  <c r="KF233" i="2"/>
  <c r="KD233" i="2"/>
  <c r="KA233" i="2"/>
  <c r="JW233" i="2"/>
  <c r="JT233" i="2"/>
  <c r="JP233" i="2"/>
  <c r="JM233" i="2"/>
  <c r="JK233" i="2"/>
  <c r="JI233" i="2"/>
  <c r="JF233" i="2"/>
  <c r="JD233" i="2"/>
  <c r="JB233" i="2"/>
  <c r="IY233" i="2"/>
  <c r="IW233" i="2"/>
  <c r="IU233" i="2"/>
  <c r="IR233" i="2"/>
  <c r="IP233" i="2"/>
  <c r="IN233" i="2"/>
  <c r="IK233" i="2"/>
  <c r="II233" i="2"/>
  <c r="IG233" i="2"/>
  <c r="ID233" i="2"/>
  <c r="IB233" i="2"/>
  <c r="HZ233" i="2"/>
  <c r="HW233" i="2"/>
  <c r="HU233" i="2"/>
  <c r="HS233" i="2"/>
  <c r="HP233" i="2"/>
  <c r="HN233" i="2"/>
  <c r="HL233" i="2"/>
  <c r="HI233" i="2"/>
  <c r="HG233" i="2"/>
  <c r="HE233" i="2"/>
  <c r="HA233" i="2"/>
  <c r="GY233" i="2"/>
  <c r="GW233" i="2"/>
  <c r="GT233" i="2"/>
  <c r="GP233" i="2"/>
  <c r="GM233" i="2"/>
  <c r="GK233" i="2"/>
  <c r="GI233" i="2"/>
  <c r="GF233" i="2"/>
  <c r="GB233" i="2"/>
  <c r="FY233" i="2"/>
  <c r="FW233" i="2"/>
  <c r="FU233" i="2"/>
  <c r="FR233" i="2"/>
  <c r="FP233" i="2"/>
  <c r="FN233" i="2"/>
  <c r="FK233" i="2"/>
  <c r="FI233" i="2"/>
  <c r="FG233" i="2"/>
  <c r="FD233" i="2"/>
  <c r="EZ233" i="2"/>
  <c r="EW233" i="2"/>
  <c r="EU233" i="2"/>
  <c r="ES233" i="2"/>
  <c r="EP233" i="2"/>
  <c r="EN233" i="2"/>
  <c r="EL233" i="2"/>
  <c r="EI233" i="2"/>
  <c r="EG233" i="2"/>
  <c r="EE233" i="2"/>
  <c r="EB233" i="2"/>
  <c r="DZ233" i="2"/>
  <c r="DX233" i="2"/>
  <c r="DU233" i="2"/>
  <c r="DQ233" i="2"/>
  <c r="DN233" i="2"/>
  <c r="DL233" i="2"/>
  <c r="DJ233" i="2"/>
  <c r="DG233" i="2"/>
  <c r="DE233" i="2"/>
  <c r="DC233" i="2"/>
  <c r="CZ233" i="2"/>
  <c r="CX233" i="2"/>
  <c r="CV233" i="2"/>
  <c r="CS233" i="2"/>
  <c r="CQ233" i="2"/>
  <c r="CO233" i="2"/>
  <c r="CL233" i="2"/>
  <c r="CJ233" i="2"/>
  <c r="CH233" i="2"/>
  <c r="CE233" i="2"/>
  <c r="CC233" i="2"/>
  <c r="CB233" i="2"/>
  <c r="CA233" i="2"/>
  <c r="BX233" i="2"/>
  <c r="BV233" i="2"/>
  <c r="BT233" i="2"/>
  <c r="BQ233" i="2"/>
  <c r="BO233" i="2"/>
  <c r="BM233" i="2"/>
  <c r="BJ233" i="2"/>
  <c r="BF233" i="2"/>
  <c r="BC233" i="2"/>
  <c r="BA233" i="2"/>
  <c r="AY233" i="2"/>
  <c r="AV233" i="2"/>
  <c r="AT233" i="2"/>
  <c r="AR233" i="2"/>
  <c r="AO233" i="2"/>
  <c r="AM233" i="2"/>
  <c r="AK233" i="2"/>
  <c r="AH233" i="2"/>
  <c r="AF233" i="2"/>
  <c r="AD233" i="2"/>
  <c r="Y233" i="2"/>
  <c r="R233" i="2"/>
  <c r="P233" i="2"/>
  <c r="Q233" i="2" s="1"/>
  <c r="S233" i="2" s="1"/>
  <c r="N233" i="2"/>
  <c r="L233" i="2"/>
  <c r="M233" i="2" s="1"/>
  <c r="J233" i="2"/>
  <c r="I233" i="2"/>
  <c r="H233" i="2"/>
  <c r="F233" i="2"/>
  <c r="D233" i="2"/>
  <c r="E233" i="2" s="1"/>
  <c r="B233" i="2"/>
  <c r="VI232" i="2"/>
  <c r="VG232" i="2"/>
  <c r="VE232" i="2"/>
  <c r="VB232" i="2"/>
  <c r="UZ232" i="2"/>
  <c r="UX232" i="2"/>
  <c r="UU232" i="2"/>
  <c r="US232" i="2"/>
  <c r="UQ232" i="2"/>
  <c r="UN232" i="2"/>
  <c r="UL232" i="2"/>
  <c r="UJ232" i="2"/>
  <c r="UG232" i="2"/>
  <c r="UC232" i="2"/>
  <c r="TZ232" i="2"/>
  <c r="TV232" i="2"/>
  <c r="TS232" i="2"/>
  <c r="TO232" i="2"/>
  <c r="TL232" i="2"/>
  <c r="TH232" i="2"/>
  <c r="TE232" i="2"/>
  <c r="TA232" i="2"/>
  <c r="SX232" i="2"/>
  <c r="ST232" i="2"/>
  <c r="SQ232" i="2"/>
  <c r="SM232" i="2"/>
  <c r="SJ232" i="2"/>
  <c r="SF232" i="2"/>
  <c r="SC232" i="2"/>
  <c r="RY232" i="2"/>
  <c r="RV232" i="2"/>
  <c r="RR232" i="2"/>
  <c r="RO232" i="2"/>
  <c r="RK232" i="2"/>
  <c r="RH232" i="2"/>
  <c r="RF232" i="2"/>
  <c r="RD232" i="2"/>
  <c r="RA232" i="2"/>
  <c r="QW232" i="2"/>
  <c r="QT232" i="2"/>
  <c r="QR232" i="2"/>
  <c r="QP232" i="2"/>
  <c r="QM232" i="2"/>
  <c r="QI232" i="2"/>
  <c r="QF232" i="2"/>
  <c r="QB232" i="2"/>
  <c r="PY232" i="2"/>
  <c r="PW232" i="2"/>
  <c r="PU232" i="2"/>
  <c r="PR232" i="2"/>
  <c r="PP232" i="2"/>
  <c r="PN232" i="2"/>
  <c r="PK232" i="2"/>
  <c r="PI232" i="2"/>
  <c r="PG232" i="2"/>
  <c r="PD232" i="2"/>
  <c r="PB232" i="2"/>
  <c r="OZ232" i="2"/>
  <c r="OW232" i="2"/>
  <c r="OU232" i="2"/>
  <c r="OS232" i="2"/>
  <c r="OP232" i="2"/>
  <c r="ON232" i="2"/>
  <c r="OL232" i="2"/>
  <c r="OI232" i="2"/>
  <c r="OG232" i="2"/>
  <c r="OE232" i="2"/>
  <c r="OB232" i="2"/>
  <c r="NZ232" i="2"/>
  <c r="NX232" i="2"/>
  <c r="NU232" i="2"/>
  <c r="NS232" i="2"/>
  <c r="NQ232" i="2"/>
  <c r="NN232" i="2"/>
  <c r="NL232" i="2"/>
  <c r="NJ232" i="2"/>
  <c r="NG232" i="2"/>
  <c r="NE232" i="2"/>
  <c r="NC232" i="2"/>
  <c r="MZ232" i="2"/>
  <c r="MX232" i="2"/>
  <c r="MV232" i="2"/>
  <c r="MS232" i="2"/>
  <c r="MO232" i="2"/>
  <c r="ML232" i="2"/>
  <c r="MJ232" i="2"/>
  <c r="MH232" i="2"/>
  <c r="ME232" i="2"/>
  <c r="MA232" i="2"/>
  <c r="LX232" i="2"/>
  <c r="LT232" i="2"/>
  <c r="LQ232" i="2"/>
  <c r="LO232" i="2"/>
  <c r="LM232" i="2"/>
  <c r="LJ232" i="2"/>
  <c r="LH232" i="2"/>
  <c r="LF232" i="2"/>
  <c r="LC232" i="2"/>
  <c r="KY232" i="2"/>
  <c r="KV232" i="2"/>
  <c r="KR232" i="2"/>
  <c r="KO232" i="2"/>
  <c r="KM232" i="2"/>
  <c r="KK232" i="2"/>
  <c r="KH232" i="2"/>
  <c r="KF232" i="2"/>
  <c r="KD232" i="2"/>
  <c r="KA232" i="2"/>
  <c r="JW232" i="2"/>
  <c r="JT232" i="2"/>
  <c r="JP232" i="2"/>
  <c r="JM232" i="2"/>
  <c r="JK232" i="2"/>
  <c r="JI232" i="2"/>
  <c r="JF232" i="2"/>
  <c r="JD232" i="2"/>
  <c r="JB232" i="2"/>
  <c r="IY232" i="2"/>
  <c r="IW232" i="2"/>
  <c r="IU232" i="2"/>
  <c r="IR232" i="2"/>
  <c r="IP232" i="2"/>
  <c r="IN232" i="2"/>
  <c r="IK232" i="2"/>
  <c r="II232" i="2"/>
  <c r="IG232" i="2"/>
  <c r="ID232" i="2"/>
  <c r="IB232" i="2"/>
  <c r="HZ232" i="2"/>
  <c r="HW232" i="2"/>
  <c r="HU232" i="2"/>
  <c r="HS232" i="2"/>
  <c r="HP232" i="2"/>
  <c r="HN232" i="2"/>
  <c r="HL232" i="2"/>
  <c r="HI232" i="2"/>
  <c r="HG232" i="2"/>
  <c r="HE232" i="2"/>
  <c r="HA232" i="2"/>
  <c r="GY232" i="2"/>
  <c r="GW232" i="2"/>
  <c r="GT232" i="2"/>
  <c r="GP232" i="2"/>
  <c r="GM232" i="2"/>
  <c r="GK232" i="2"/>
  <c r="GI232" i="2"/>
  <c r="GF232" i="2"/>
  <c r="GB232" i="2"/>
  <c r="FY232" i="2"/>
  <c r="FW232" i="2"/>
  <c r="FU232" i="2"/>
  <c r="FR232" i="2"/>
  <c r="FP232" i="2"/>
  <c r="FN232" i="2"/>
  <c r="FK232" i="2"/>
  <c r="FI232" i="2"/>
  <c r="FG232" i="2"/>
  <c r="FD232" i="2"/>
  <c r="EZ232" i="2"/>
  <c r="EW232" i="2"/>
  <c r="EU232" i="2"/>
  <c r="ES232" i="2"/>
  <c r="EP232" i="2"/>
  <c r="EN232" i="2"/>
  <c r="EL232" i="2"/>
  <c r="EI232" i="2"/>
  <c r="EG232" i="2"/>
  <c r="EE232" i="2"/>
  <c r="EB232" i="2"/>
  <c r="DZ232" i="2"/>
  <c r="DX232" i="2"/>
  <c r="DU232" i="2"/>
  <c r="DQ232" i="2"/>
  <c r="DN232" i="2"/>
  <c r="DL232" i="2"/>
  <c r="DJ232" i="2"/>
  <c r="DG232" i="2"/>
  <c r="DE232" i="2"/>
  <c r="DC232" i="2"/>
  <c r="CZ232" i="2"/>
  <c r="CX232" i="2"/>
  <c r="CV232" i="2"/>
  <c r="CS232" i="2"/>
  <c r="CQ232" i="2"/>
  <c r="CO232" i="2"/>
  <c r="CL232" i="2"/>
  <c r="CJ232" i="2"/>
  <c r="CH232" i="2"/>
  <c r="CE232" i="2"/>
  <c r="CC232" i="2"/>
  <c r="CB232" i="2"/>
  <c r="CA232" i="2"/>
  <c r="BX232" i="2"/>
  <c r="BV232" i="2"/>
  <c r="BT232" i="2"/>
  <c r="BQ232" i="2"/>
  <c r="BO232" i="2"/>
  <c r="BM232" i="2"/>
  <c r="BJ232" i="2"/>
  <c r="BF232" i="2"/>
  <c r="BC232" i="2"/>
  <c r="BA232" i="2"/>
  <c r="AY232" i="2"/>
  <c r="AV232" i="2"/>
  <c r="AT232" i="2"/>
  <c r="AR232" i="2"/>
  <c r="AO232" i="2"/>
  <c r="AM232" i="2"/>
  <c r="AK232" i="2"/>
  <c r="AH232" i="2"/>
  <c r="AF232" i="2"/>
  <c r="AD232" i="2"/>
  <c r="Y232" i="2"/>
  <c r="R232" i="2"/>
  <c r="P232" i="2"/>
  <c r="Q232" i="2" s="1"/>
  <c r="N232" i="2"/>
  <c r="L232" i="2"/>
  <c r="M232" i="2" s="1"/>
  <c r="J232" i="2"/>
  <c r="H232" i="2"/>
  <c r="I232" i="2" s="1"/>
  <c r="F232" i="2"/>
  <c r="D232" i="2"/>
  <c r="E232" i="2" s="1"/>
  <c r="B232" i="2"/>
  <c r="VI231" i="2"/>
  <c r="VG231" i="2"/>
  <c r="VE231" i="2"/>
  <c r="VB231" i="2"/>
  <c r="UZ231" i="2"/>
  <c r="UX231" i="2"/>
  <c r="UU231" i="2"/>
  <c r="US231" i="2"/>
  <c r="UQ231" i="2"/>
  <c r="UN231" i="2"/>
  <c r="UL231" i="2"/>
  <c r="UJ231" i="2"/>
  <c r="UG231" i="2"/>
  <c r="UC231" i="2"/>
  <c r="TZ231" i="2"/>
  <c r="TV231" i="2"/>
  <c r="TS231" i="2"/>
  <c r="TO231" i="2"/>
  <c r="TL231" i="2"/>
  <c r="TH231" i="2"/>
  <c r="TE231" i="2"/>
  <c r="TA231" i="2"/>
  <c r="SX231" i="2"/>
  <c r="ST231" i="2"/>
  <c r="SQ231" i="2"/>
  <c r="SM231" i="2"/>
  <c r="SJ231" i="2"/>
  <c r="SF231" i="2"/>
  <c r="SC231" i="2"/>
  <c r="RY231" i="2"/>
  <c r="RV231" i="2"/>
  <c r="RR231" i="2"/>
  <c r="RO231" i="2"/>
  <c r="RK231" i="2"/>
  <c r="RH231" i="2"/>
  <c r="RF231" i="2"/>
  <c r="RD231" i="2"/>
  <c r="RA231" i="2"/>
  <c r="QW231" i="2"/>
  <c r="QT231" i="2"/>
  <c r="QR231" i="2"/>
  <c r="QP231" i="2"/>
  <c r="QM231" i="2"/>
  <c r="QI231" i="2"/>
  <c r="QF231" i="2"/>
  <c r="QB231" i="2"/>
  <c r="PY231" i="2"/>
  <c r="PW231" i="2"/>
  <c r="PU231" i="2"/>
  <c r="PR231" i="2"/>
  <c r="PP231" i="2"/>
  <c r="PN231" i="2"/>
  <c r="PK231" i="2"/>
  <c r="PI231" i="2"/>
  <c r="PG231" i="2"/>
  <c r="PD231" i="2"/>
  <c r="PB231" i="2"/>
  <c r="OZ231" i="2"/>
  <c r="OW231" i="2"/>
  <c r="OU231" i="2"/>
  <c r="OS231" i="2"/>
  <c r="OP231" i="2"/>
  <c r="ON231" i="2"/>
  <c r="OL231" i="2"/>
  <c r="OI231" i="2"/>
  <c r="OG231" i="2"/>
  <c r="OE231" i="2"/>
  <c r="OB231" i="2"/>
  <c r="NZ231" i="2"/>
  <c r="NX231" i="2"/>
  <c r="NU231" i="2"/>
  <c r="NS231" i="2"/>
  <c r="NQ231" i="2"/>
  <c r="NN231" i="2"/>
  <c r="NL231" i="2"/>
  <c r="NJ231" i="2"/>
  <c r="NG231" i="2"/>
  <c r="NE231" i="2"/>
  <c r="NC231" i="2"/>
  <c r="MZ231" i="2"/>
  <c r="MX231" i="2"/>
  <c r="MV231" i="2"/>
  <c r="MS231" i="2"/>
  <c r="MO231" i="2"/>
  <c r="ML231" i="2"/>
  <c r="MJ231" i="2"/>
  <c r="MH231" i="2"/>
  <c r="ME231" i="2"/>
  <c r="MA231" i="2"/>
  <c r="LX231" i="2"/>
  <c r="LT231" i="2"/>
  <c r="LQ231" i="2"/>
  <c r="LO231" i="2"/>
  <c r="LM231" i="2"/>
  <c r="LJ231" i="2"/>
  <c r="LH231" i="2"/>
  <c r="LF231" i="2"/>
  <c r="LC231" i="2"/>
  <c r="KY231" i="2"/>
  <c r="KV231" i="2"/>
  <c r="KR231" i="2"/>
  <c r="KO231" i="2"/>
  <c r="KM231" i="2"/>
  <c r="KK231" i="2"/>
  <c r="KH231" i="2"/>
  <c r="KF231" i="2"/>
  <c r="KD231" i="2"/>
  <c r="KA231" i="2"/>
  <c r="JW231" i="2"/>
  <c r="JT231" i="2"/>
  <c r="JP231" i="2"/>
  <c r="JM231" i="2"/>
  <c r="JK231" i="2"/>
  <c r="JI231" i="2"/>
  <c r="JF231" i="2"/>
  <c r="JD231" i="2"/>
  <c r="JB231" i="2"/>
  <c r="IY231" i="2"/>
  <c r="IW231" i="2"/>
  <c r="IU231" i="2"/>
  <c r="IR231" i="2"/>
  <c r="IP231" i="2"/>
  <c r="IN231" i="2"/>
  <c r="IK231" i="2"/>
  <c r="II231" i="2"/>
  <c r="IG231" i="2"/>
  <c r="ID231" i="2"/>
  <c r="IB231" i="2"/>
  <c r="HZ231" i="2"/>
  <c r="HW231" i="2"/>
  <c r="HU231" i="2"/>
  <c r="HS231" i="2"/>
  <c r="HP231" i="2"/>
  <c r="HN231" i="2"/>
  <c r="HL231" i="2"/>
  <c r="HI231" i="2"/>
  <c r="HG231" i="2"/>
  <c r="HE231" i="2"/>
  <c r="HA231" i="2"/>
  <c r="GY231" i="2"/>
  <c r="GW231" i="2"/>
  <c r="GT231" i="2"/>
  <c r="GP231" i="2"/>
  <c r="GM231" i="2"/>
  <c r="GK231" i="2"/>
  <c r="GI231" i="2"/>
  <c r="GF231" i="2"/>
  <c r="GB231" i="2"/>
  <c r="FY231" i="2"/>
  <c r="FW231" i="2"/>
  <c r="FU231" i="2"/>
  <c r="FR231" i="2"/>
  <c r="FP231" i="2"/>
  <c r="FN231" i="2"/>
  <c r="FK231" i="2"/>
  <c r="FI231" i="2"/>
  <c r="FG231" i="2"/>
  <c r="FD231" i="2"/>
  <c r="EZ231" i="2"/>
  <c r="EW231" i="2"/>
  <c r="EU231" i="2"/>
  <c r="ES231" i="2"/>
  <c r="EP231" i="2"/>
  <c r="EN231" i="2"/>
  <c r="EL231" i="2"/>
  <c r="EI231" i="2"/>
  <c r="EG231" i="2"/>
  <c r="EE231" i="2"/>
  <c r="EB231" i="2"/>
  <c r="DZ231" i="2"/>
  <c r="DX231" i="2"/>
  <c r="DU231" i="2"/>
  <c r="DQ231" i="2"/>
  <c r="DN231" i="2"/>
  <c r="DL231" i="2"/>
  <c r="DJ231" i="2"/>
  <c r="DG231" i="2"/>
  <c r="DE231" i="2"/>
  <c r="DC231" i="2"/>
  <c r="CZ231" i="2"/>
  <c r="CX231" i="2"/>
  <c r="CV231" i="2"/>
  <c r="CS231" i="2"/>
  <c r="CQ231" i="2"/>
  <c r="CO231" i="2"/>
  <c r="CL231" i="2"/>
  <c r="CJ231" i="2"/>
  <c r="CH231" i="2"/>
  <c r="CE231" i="2"/>
  <c r="CC231" i="2"/>
  <c r="CB231" i="2"/>
  <c r="CA231" i="2"/>
  <c r="BX231" i="2"/>
  <c r="BV231" i="2"/>
  <c r="BT231" i="2"/>
  <c r="BQ231" i="2"/>
  <c r="BO231" i="2"/>
  <c r="BM231" i="2"/>
  <c r="BJ231" i="2"/>
  <c r="BF231" i="2"/>
  <c r="BC231" i="2"/>
  <c r="BA231" i="2"/>
  <c r="AY231" i="2"/>
  <c r="AV231" i="2"/>
  <c r="AT231" i="2"/>
  <c r="AR231" i="2"/>
  <c r="AO231" i="2"/>
  <c r="AM231" i="2"/>
  <c r="AK231" i="2"/>
  <c r="AH231" i="2"/>
  <c r="AF231" i="2"/>
  <c r="AD231" i="2"/>
  <c r="R231" i="2"/>
  <c r="P231" i="2"/>
  <c r="Q231" i="2" s="1"/>
  <c r="N231" i="2"/>
  <c r="L231" i="2"/>
  <c r="M231" i="2" s="1"/>
  <c r="S231" i="2" s="1"/>
  <c r="J231" i="2"/>
  <c r="I231" i="2"/>
  <c r="H231" i="2"/>
  <c r="F231" i="2"/>
  <c r="E231" i="2"/>
  <c r="D231" i="2"/>
  <c r="B231" i="2"/>
  <c r="VI230" i="2"/>
  <c r="VG230" i="2"/>
  <c r="VE230" i="2"/>
  <c r="VB230" i="2"/>
  <c r="UZ230" i="2"/>
  <c r="UX230" i="2"/>
  <c r="UU230" i="2"/>
  <c r="US230" i="2"/>
  <c r="UQ230" i="2"/>
  <c r="UN230" i="2"/>
  <c r="UL230" i="2"/>
  <c r="UJ230" i="2"/>
  <c r="UG230" i="2"/>
  <c r="IB230" i="1" s="1"/>
  <c r="UC230" i="2"/>
  <c r="TZ230" i="2"/>
  <c r="TV230" i="2"/>
  <c r="TS230" i="2"/>
  <c r="TO230" i="2"/>
  <c r="TL230" i="2"/>
  <c r="TH230" i="2"/>
  <c r="TE230" i="2"/>
  <c r="TA230" i="2"/>
  <c r="SX230" i="2"/>
  <c r="ST230" i="2"/>
  <c r="SQ230" i="2"/>
  <c r="SM230" i="2"/>
  <c r="SJ230" i="2"/>
  <c r="SF230" i="2"/>
  <c r="SC230" i="2"/>
  <c r="RY230" i="2"/>
  <c r="RV230" i="2"/>
  <c r="RR230" i="2"/>
  <c r="RO230" i="2"/>
  <c r="RK230" i="2"/>
  <c r="RH230" i="2"/>
  <c r="RF230" i="2"/>
  <c r="RD230" i="2"/>
  <c r="RA230" i="2"/>
  <c r="QW230" i="2"/>
  <c r="QT230" i="2"/>
  <c r="QR230" i="2"/>
  <c r="QP230" i="2"/>
  <c r="QM230" i="2"/>
  <c r="QI230" i="2"/>
  <c r="QF230" i="2"/>
  <c r="QB230" i="2"/>
  <c r="PY230" i="2"/>
  <c r="PW230" i="2"/>
  <c r="PU230" i="2"/>
  <c r="PR230" i="2"/>
  <c r="PP230" i="2"/>
  <c r="PN230" i="2"/>
  <c r="PK230" i="2"/>
  <c r="PI230" i="2"/>
  <c r="PG230" i="2"/>
  <c r="PD230" i="2"/>
  <c r="PB230" i="2"/>
  <c r="OZ230" i="2"/>
  <c r="OW230" i="2"/>
  <c r="OU230" i="2"/>
  <c r="OS230" i="2"/>
  <c r="OP230" i="2"/>
  <c r="ON230" i="2"/>
  <c r="OL230" i="2"/>
  <c r="OI230" i="2"/>
  <c r="OG230" i="2"/>
  <c r="OE230" i="2"/>
  <c r="OB230" i="2"/>
  <c r="NZ230" i="2"/>
  <c r="NX230" i="2"/>
  <c r="NU230" i="2"/>
  <c r="NS230" i="2"/>
  <c r="NQ230" i="2"/>
  <c r="NN230" i="2"/>
  <c r="NL230" i="2"/>
  <c r="NJ230" i="2"/>
  <c r="NG230" i="2"/>
  <c r="NE230" i="2"/>
  <c r="NC230" i="2"/>
  <c r="MZ230" i="2"/>
  <c r="MX230" i="2"/>
  <c r="MV230" i="2"/>
  <c r="MS230" i="2"/>
  <c r="MO230" i="2"/>
  <c r="ML230" i="2"/>
  <c r="MJ230" i="2"/>
  <c r="MH230" i="2"/>
  <c r="ME230" i="2"/>
  <c r="MA230" i="2"/>
  <c r="LX230" i="2"/>
  <c r="LT230" i="2"/>
  <c r="LQ230" i="2"/>
  <c r="LO230" i="2"/>
  <c r="LM230" i="2"/>
  <c r="LJ230" i="2"/>
  <c r="LH230" i="2"/>
  <c r="LF230" i="2"/>
  <c r="LC230" i="2"/>
  <c r="KY230" i="2"/>
  <c r="KV230" i="2"/>
  <c r="KR230" i="2"/>
  <c r="KO230" i="2"/>
  <c r="KM230" i="2"/>
  <c r="KK230" i="2"/>
  <c r="KH230" i="2"/>
  <c r="KF230" i="2"/>
  <c r="KD230" i="2"/>
  <c r="KA230" i="2"/>
  <c r="JW230" i="2"/>
  <c r="JT230" i="2"/>
  <c r="JP230" i="2"/>
  <c r="JM230" i="2"/>
  <c r="JK230" i="2"/>
  <c r="JI230" i="2"/>
  <c r="JF230" i="2"/>
  <c r="JD230" i="2"/>
  <c r="JB230" i="2"/>
  <c r="IY230" i="2"/>
  <c r="IW230" i="2"/>
  <c r="IU230" i="2"/>
  <c r="IR230" i="2"/>
  <c r="IP230" i="2"/>
  <c r="IN230" i="2"/>
  <c r="IK230" i="2"/>
  <c r="II230" i="2"/>
  <c r="IG230" i="2"/>
  <c r="ID230" i="2"/>
  <c r="IB230" i="2"/>
  <c r="HZ230" i="2"/>
  <c r="HW230" i="2"/>
  <c r="HU230" i="2"/>
  <c r="HS230" i="2"/>
  <c r="HP230" i="2"/>
  <c r="HN230" i="2"/>
  <c r="HL230" i="2"/>
  <c r="HI230" i="2"/>
  <c r="HG230" i="2"/>
  <c r="HE230" i="2"/>
  <c r="HA230" i="2"/>
  <c r="GY230" i="2"/>
  <c r="GW230" i="2"/>
  <c r="GT230" i="2"/>
  <c r="GP230" i="2"/>
  <c r="GM230" i="2"/>
  <c r="GK230" i="2"/>
  <c r="GI230" i="2"/>
  <c r="GF230" i="2"/>
  <c r="GB230" i="2"/>
  <c r="FY230" i="2"/>
  <c r="FW230" i="2"/>
  <c r="FU230" i="2"/>
  <c r="FR230" i="2"/>
  <c r="FP230" i="2"/>
  <c r="FN230" i="2"/>
  <c r="FK230" i="2"/>
  <c r="FI230" i="2"/>
  <c r="FG230" i="2"/>
  <c r="FD230" i="2"/>
  <c r="EZ230" i="2"/>
  <c r="EW230" i="2"/>
  <c r="EU230" i="2"/>
  <c r="ES230" i="2"/>
  <c r="EP230" i="2"/>
  <c r="EN230" i="2"/>
  <c r="EL230" i="2"/>
  <c r="EI230" i="2"/>
  <c r="EG230" i="2"/>
  <c r="EE230" i="2"/>
  <c r="EB230" i="2"/>
  <c r="DZ230" i="2"/>
  <c r="DX230" i="2"/>
  <c r="DU230" i="2"/>
  <c r="DQ230" i="2"/>
  <c r="DN230" i="2"/>
  <c r="DL230" i="2"/>
  <c r="DJ230" i="2"/>
  <c r="DG230" i="2"/>
  <c r="DE230" i="2"/>
  <c r="DC230" i="2"/>
  <c r="CZ230" i="2"/>
  <c r="CX230" i="2"/>
  <c r="CV230" i="2"/>
  <c r="CS230" i="2"/>
  <c r="CQ230" i="2"/>
  <c r="CO230" i="2"/>
  <c r="CL230" i="2"/>
  <c r="CJ230" i="2"/>
  <c r="CH230" i="2"/>
  <c r="CE230" i="2"/>
  <c r="CC230" i="2"/>
  <c r="CB230" i="2"/>
  <c r="CA230" i="2"/>
  <c r="BX230" i="2"/>
  <c r="BV230" i="2"/>
  <c r="BT230" i="2"/>
  <c r="BQ230" i="2"/>
  <c r="BO230" i="2"/>
  <c r="BM230" i="2"/>
  <c r="BJ230" i="2"/>
  <c r="BF230" i="2"/>
  <c r="BC230" i="2"/>
  <c r="BA230" i="2"/>
  <c r="AY230" i="2"/>
  <c r="AV230" i="2"/>
  <c r="AT230" i="2"/>
  <c r="AR230" i="2"/>
  <c r="AO230" i="2"/>
  <c r="AM230" i="2"/>
  <c r="AK230" i="2"/>
  <c r="AH230" i="2"/>
  <c r="AF230" i="2"/>
  <c r="AD230" i="2"/>
  <c r="R230" i="2"/>
  <c r="P230" i="2"/>
  <c r="Q230" i="2" s="1"/>
  <c r="S230" i="2" s="1"/>
  <c r="N230" i="2"/>
  <c r="L230" i="2"/>
  <c r="M230" i="2" s="1"/>
  <c r="J230" i="2"/>
  <c r="H230" i="2"/>
  <c r="I230" i="2" s="1"/>
  <c r="F230" i="2"/>
  <c r="E230" i="2"/>
  <c r="D230" i="2"/>
  <c r="B230" i="2"/>
  <c r="VI229" i="2"/>
  <c r="VG229" i="2"/>
  <c r="VE229" i="2"/>
  <c r="VB229" i="2"/>
  <c r="UZ229" i="2"/>
  <c r="UX229" i="2"/>
  <c r="UU229" i="2"/>
  <c r="US229" i="2"/>
  <c r="UQ229" i="2"/>
  <c r="UN229" i="2"/>
  <c r="UL229" i="2"/>
  <c r="UJ229" i="2"/>
  <c r="UG229" i="2"/>
  <c r="UC229" i="2"/>
  <c r="TZ229" i="2"/>
  <c r="TV229" i="2"/>
  <c r="TS229" i="2"/>
  <c r="TO229" i="2"/>
  <c r="TL229" i="2"/>
  <c r="TH229" i="2"/>
  <c r="TE229" i="2"/>
  <c r="TA229" i="2"/>
  <c r="SX229" i="2"/>
  <c r="ST229" i="2"/>
  <c r="SQ229" i="2"/>
  <c r="SM229" i="2"/>
  <c r="SJ229" i="2"/>
  <c r="SF229" i="2"/>
  <c r="SC229" i="2"/>
  <c r="RY229" i="2"/>
  <c r="RV229" i="2"/>
  <c r="RR229" i="2"/>
  <c r="RO229" i="2"/>
  <c r="RK229" i="2"/>
  <c r="RH229" i="2"/>
  <c r="RF229" i="2"/>
  <c r="RD229" i="2"/>
  <c r="RA229" i="2"/>
  <c r="QW229" i="2"/>
  <c r="QT229" i="2"/>
  <c r="QR229" i="2"/>
  <c r="QP229" i="2"/>
  <c r="QM229" i="2"/>
  <c r="QI229" i="2"/>
  <c r="QF229" i="2"/>
  <c r="QB229" i="2"/>
  <c r="PY229" i="2"/>
  <c r="PW229" i="2"/>
  <c r="PU229" i="2"/>
  <c r="PR229" i="2"/>
  <c r="PP229" i="2"/>
  <c r="PN229" i="2"/>
  <c r="PK229" i="2"/>
  <c r="PI229" i="2"/>
  <c r="PG229" i="2"/>
  <c r="PD229" i="2"/>
  <c r="PB229" i="2"/>
  <c r="OZ229" i="2"/>
  <c r="OW229" i="2"/>
  <c r="OU229" i="2"/>
  <c r="OS229" i="2"/>
  <c r="OP229" i="2"/>
  <c r="ON229" i="2"/>
  <c r="OL229" i="2"/>
  <c r="OI229" i="2"/>
  <c r="OG229" i="2"/>
  <c r="OE229" i="2"/>
  <c r="OB229" i="2"/>
  <c r="NZ229" i="2"/>
  <c r="NX229" i="2"/>
  <c r="NU229" i="2"/>
  <c r="NS229" i="2"/>
  <c r="NQ229" i="2"/>
  <c r="NN229" i="2"/>
  <c r="NL229" i="2"/>
  <c r="NJ229" i="2"/>
  <c r="NG229" i="2"/>
  <c r="NE229" i="2"/>
  <c r="NC229" i="2"/>
  <c r="MZ229" i="2"/>
  <c r="MX229" i="2"/>
  <c r="MV229" i="2"/>
  <c r="MS229" i="2"/>
  <c r="MO229" i="2"/>
  <c r="ML229" i="2"/>
  <c r="MJ229" i="2"/>
  <c r="MH229" i="2"/>
  <c r="ME229" i="2"/>
  <c r="MA229" i="2"/>
  <c r="LX229" i="2"/>
  <c r="LT229" i="2"/>
  <c r="LQ229" i="2"/>
  <c r="LO229" i="2"/>
  <c r="LM229" i="2"/>
  <c r="LJ229" i="2"/>
  <c r="LH229" i="2"/>
  <c r="LF229" i="2"/>
  <c r="LC229" i="2"/>
  <c r="KY229" i="2"/>
  <c r="KV229" i="2"/>
  <c r="KR229" i="2"/>
  <c r="KO229" i="2"/>
  <c r="KM229" i="2"/>
  <c r="KK229" i="2"/>
  <c r="KH229" i="2"/>
  <c r="KF229" i="2"/>
  <c r="KD229" i="2"/>
  <c r="KA229" i="2"/>
  <c r="JW229" i="2"/>
  <c r="JT229" i="2"/>
  <c r="JP229" i="2"/>
  <c r="JM229" i="2"/>
  <c r="JK229" i="2"/>
  <c r="JI229" i="2"/>
  <c r="JF229" i="2"/>
  <c r="JD229" i="2"/>
  <c r="JB229" i="2"/>
  <c r="IY229" i="2"/>
  <c r="IW229" i="2"/>
  <c r="IU229" i="2"/>
  <c r="IR229" i="2"/>
  <c r="IP229" i="2"/>
  <c r="IN229" i="2"/>
  <c r="IK229" i="2"/>
  <c r="II229" i="2"/>
  <c r="IG229" i="2"/>
  <c r="ID229" i="2"/>
  <c r="IB229" i="2"/>
  <c r="HZ229" i="2"/>
  <c r="HW229" i="2"/>
  <c r="HU229" i="2"/>
  <c r="HS229" i="2"/>
  <c r="HP229" i="2"/>
  <c r="HN229" i="2"/>
  <c r="HL229" i="2"/>
  <c r="HI229" i="2"/>
  <c r="HG229" i="2"/>
  <c r="HE229" i="2"/>
  <c r="HA229" i="2"/>
  <c r="GY229" i="2"/>
  <c r="GW229" i="2"/>
  <c r="GT229" i="2"/>
  <c r="GP229" i="2"/>
  <c r="GM229" i="2"/>
  <c r="GK229" i="2"/>
  <c r="GI229" i="2"/>
  <c r="GF229" i="2"/>
  <c r="GB229" i="2"/>
  <c r="FY229" i="2"/>
  <c r="FW229" i="2"/>
  <c r="FU229" i="2"/>
  <c r="FR229" i="2"/>
  <c r="FP229" i="2"/>
  <c r="FN229" i="2"/>
  <c r="FK229" i="2"/>
  <c r="FI229" i="2"/>
  <c r="FG229" i="2"/>
  <c r="FD229" i="2"/>
  <c r="EZ229" i="2"/>
  <c r="EW229" i="2"/>
  <c r="EU229" i="2"/>
  <c r="ES229" i="2"/>
  <c r="EP229" i="2"/>
  <c r="EN229" i="2"/>
  <c r="EL229" i="2"/>
  <c r="EI229" i="2"/>
  <c r="EG229" i="2"/>
  <c r="EE229" i="2"/>
  <c r="EB229" i="2"/>
  <c r="DZ229" i="2"/>
  <c r="DX229" i="2"/>
  <c r="DU229" i="2"/>
  <c r="DQ229" i="2"/>
  <c r="DN229" i="2"/>
  <c r="DL229" i="2"/>
  <c r="DJ229" i="2"/>
  <c r="DG229" i="2"/>
  <c r="DE229" i="2"/>
  <c r="DC229" i="2"/>
  <c r="CZ229" i="2"/>
  <c r="CX229" i="2"/>
  <c r="CV229" i="2"/>
  <c r="CS229" i="2"/>
  <c r="CQ229" i="2"/>
  <c r="CO229" i="2"/>
  <c r="CL229" i="2"/>
  <c r="CJ229" i="2"/>
  <c r="CH229" i="2"/>
  <c r="CE229" i="2"/>
  <c r="CC229" i="2"/>
  <c r="CB229" i="2"/>
  <c r="CA229" i="2"/>
  <c r="BX229" i="2"/>
  <c r="BV229" i="2"/>
  <c r="BT229" i="2"/>
  <c r="BQ229" i="2"/>
  <c r="BO229" i="2"/>
  <c r="BM229" i="2"/>
  <c r="BJ229" i="2"/>
  <c r="BF229" i="2"/>
  <c r="BC229" i="2"/>
  <c r="BA229" i="2"/>
  <c r="AY229" i="2"/>
  <c r="AV229" i="2"/>
  <c r="AT229" i="2"/>
  <c r="AR229" i="2"/>
  <c r="AO229" i="2"/>
  <c r="AM229" i="2"/>
  <c r="AK229" i="2"/>
  <c r="AH229" i="2"/>
  <c r="AF229" i="2"/>
  <c r="AD229" i="2"/>
  <c r="R229" i="2"/>
  <c r="P229" i="2"/>
  <c r="Q229" i="2" s="1"/>
  <c r="N229" i="2"/>
  <c r="M229" i="2"/>
  <c r="L229" i="2"/>
  <c r="J229" i="2"/>
  <c r="H229" i="2"/>
  <c r="I229" i="2" s="1"/>
  <c r="F229" i="2"/>
  <c r="D229" i="2"/>
  <c r="E229" i="2" s="1"/>
  <c r="B229" i="2"/>
  <c r="VI228" i="2"/>
  <c r="VG228" i="2"/>
  <c r="VE228" i="2"/>
  <c r="VB228" i="2"/>
  <c r="UZ228" i="2"/>
  <c r="UX228" i="2"/>
  <c r="UU228" i="2"/>
  <c r="US228" i="2"/>
  <c r="UQ228" i="2"/>
  <c r="UN228" i="2"/>
  <c r="UL228" i="2"/>
  <c r="UJ228" i="2"/>
  <c r="UG228" i="2"/>
  <c r="UC228" i="2"/>
  <c r="TZ228" i="2"/>
  <c r="TV228" i="2"/>
  <c r="TS228" i="2"/>
  <c r="TO228" i="2"/>
  <c r="TL228" i="2"/>
  <c r="TH228" i="2"/>
  <c r="TE228" i="2"/>
  <c r="TA228" i="2"/>
  <c r="SX228" i="2"/>
  <c r="ST228" i="2"/>
  <c r="SQ228" i="2"/>
  <c r="SM228" i="2"/>
  <c r="SJ228" i="2"/>
  <c r="SF228" i="2"/>
  <c r="SC228" i="2"/>
  <c r="RY228" i="2"/>
  <c r="RV228" i="2"/>
  <c r="RR228" i="2"/>
  <c r="RO228" i="2"/>
  <c r="RK228" i="2"/>
  <c r="RH228" i="2"/>
  <c r="RF228" i="2"/>
  <c r="RD228" i="2"/>
  <c r="RA228" i="2"/>
  <c r="QW228" i="2"/>
  <c r="QT228" i="2"/>
  <c r="QR228" i="2"/>
  <c r="QP228" i="2"/>
  <c r="QM228" i="2"/>
  <c r="QI228" i="2"/>
  <c r="QF228" i="2"/>
  <c r="QB228" i="2"/>
  <c r="PY228" i="2"/>
  <c r="PW228" i="2"/>
  <c r="PU228" i="2"/>
  <c r="PR228" i="2"/>
  <c r="PP228" i="2"/>
  <c r="PN228" i="2"/>
  <c r="PK228" i="2"/>
  <c r="PI228" i="2"/>
  <c r="PG228" i="2"/>
  <c r="PD228" i="2"/>
  <c r="PB228" i="2"/>
  <c r="OZ228" i="2"/>
  <c r="OW228" i="2"/>
  <c r="OU228" i="2"/>
  <c r="OS228" i="2"/>
  <c r="OP228" i="2"/>
  <c r="ON228" i="2"/>
  <c r="OL228" i="2"/>
  <c r="OI228" i="2"/>
  <c r="OG228" i="2"/>
  <c r="OE228" i="2"/>
  <c r="OB228" i="2"/>
  <c r="NZ228" i="2"/>
  <c r="NX228" i="2"/>
  <c r="NU228" i="2"/>
  <c r="NS228" i="2"/>
  <c r="NQ228" i="2"/>
  <c r="NN228" i="2"/>
  <c r="NL228" i="2"/>
  <c r="NJ228" i="2"/>
  <c r="NG228" i="2"/>
  <c r="NE228" i="2"/>
  <c r="NC228" i="2"/>
  <c r="MZ228" i="2"/>
  <c r="MX228" i="2"/>
  <c r="MV228" i="2"/>
  <c r="MS228" i="2"/>
  <c r="MO228" i="2"/>
  <c r="ML228" i="2"/>
  <c r="MJ228" i="2"/>
  <c r="MH228" i="2"/>
  <c r="ME228" i="2"/>
  <c r="MA228" i="2"/>
  <c r="LX228" i="2"/>
  <c r="LT228" i="2"/>
  <c r="LQ228" i="2"/>
  <c r="LO228" i="2"/>
  <c r="LM228" i="2"/>
  <c r="LJ228" i="2"/>
  <c r="LH228" i="2"/>
  <c r="LF228" i="2"/>
  <c r="LC228" i="2"/>
  <c r="KY228" i="2"/>
  <c r="KV228" i="2"/>
  <c r="KR228" i="2"/>
  <c r="KO228" i="2"/>
  <c r="KM228" i="2"/>
  <c r="KK228" i="2"/>
  <c r="KH228" i="2"/>
  <c r="KF228" i="2"/>
  <c r="KD228" i="2"/>
  <c r="KA228" i="2"/>
  <c r="JW228" i="2"/>
  <c r="JT228" i="2"/>
  <c r="JP228" i="2"/>
  <c r="JM228" i="2"/>
  <c r="JK228" i="2"/>
  <c r="JI228" i="2"/>
  <c r="JF228" i="2"/>
  <c r="JD228" i="2"/>
  <c r="JB228" i="2"/>
  <c r="IY228" i="2"/>
  <c r="IW228" i="2"/>
  <c r="IU228" i="2"/>
  <c r="IR228" i="2"/>
  <c r="IP228" i="2"/>
  <c r="IN228" i="2"/>
  <c r="IK228" i="2"/>
  <c r="II228" i="2"/>
  <c r="IG228" i="2"/>
  <c r="ID228" i="2"/>
  <c r="IB228" i="2"/>
  <c r="HZ228" i="2"/>
  <c r="HW228" i="2"/>
  <c r="HU228" i="2"/>
  <c r="HS228" i="2"/>
  <c r="HP228" i="2"/>
  <c r="HN228" i="2"/>
  <c r="HL228" i="2"/>
  <c r="HI228" i="2"/>
  <c r="HG228" i="2"/>
  <c r="HE228" i="2"/>
  <c r="HA228" i="2"/>
  <c r="GY228" i="2"/>
  <c r="GW228" i="2"/>
  <c r="GT228" i="2"/>
  <c r="GP228" i="2"/>
  <c r="GM228" i="2"/>
  <c r="GK228" i="2"/>
  <c r="GI228" i="2"/>
  <c r="GF228" i="2"/>
  <c r="GB228" i="2"/>
  <c r="FY228" i="2"/>
  <c r="FW228" i="2"/>
  <c r="FU228" i="2"/>
  <c r="FR228" i="2"/>
  <c r="FP228" i="2"/>
  <c r="FN228" i="2"/>
  <c r="FK228" i="2"/>
  <c r="FI228" i="2"/>
  <c r="FG228" i="2"/>
  <c r="FD228" i="2"/>
  <c r="EZ228" i="2"/>
  <c r="EW228" i="2"/>
  <c r="EU228" i="2"/>
  <c r="ES228" i="2"/>
  <c r="EP228" i="2"/>
  <c r="EN228" i="2"/>
  <c r="EL228" i="2"/>
  <c r="EI228" i="2"/>
  <c r="EG228" i="2"/>
  <c r="EE228" i="2"/>
  <c r="EB228" i="2"/>
  <c r="DZ228" i="2"/>
  <c r="DX228" i="2"/>
  <c r="DU228" i="2"/>
  <c r="DQ228" i="2"/>
  <c r="DN228" i="2"/>
  <c r="DL228" i="2"/>
  <c r="DJ228" i="2"/>
  <c r="DG228" i="2"/>
  <c r="DE228" i="2"/>
  <c r="DC228" i="2"/>
  <c r="CZ228" i="2"/>
  <c r="CX228" i="2"/>
  <c r="CV228" i="2"/>
  <c r="CS228" i="2"/>
  <c r="CQ228" i="2"/>
  <c r="CO228" i="2"/>
  <c r="CL228" i="2"/>
  <c r="CJ228" i="2"/>
  <c r="CH228" i="2"/>
  <c r="CE228" i="2"/>
  <c r="CC228" i="2"/>
  <c r="CB228" i="2"/>
  <c r="CA228" i="2"/>
  <c r="BX228" i="2"/>
  <c r="BV228" i="2"/>
  <c r="BT228" i="2"/>
  <c r="BQ228" i="2"/>
  <c r="BO228" i="2"/>
  <c r="BM228" i="2"/>
  <c r="BJ228" i="2"/>
  <c r="BF228" i="2"/>
  <c r="BC228" i="2"/>
  <c r="BA228" i="2"/>
  <c r="AY228" i="2"/>
  <c r="AV228" i="2"/>
  <c r="AT228" i="2"/>
  <c r="AR228" i="2"/>
  <c r="AO228" i="2"/>
  <c r="AM228" i="2"/>
  <c r="AK228" i="2"/>
  <c r="AH228" i="2"/>
  <c r="AF228" i="2"/>
  <c r="AD228" i="2"/>
  <c r="R228" i="2"/>
  <c r="Q228" i="2"/>
  <c r="P228" i="2"/>
  <c r="N228" i="2"/>
  <c r="L228" i="2"/>
  <c r="M228" i="2" s="1"/>
  <c r="S228" i="2" s="1"/>
  <c r="J228" i="2"/>
  <c r="H228" i="2"/>
  <c r="I228" i="2" s="1"/>
  <c r="F228" i="2"/>
  <c r="D228" i="2"/>
  <c r="E228" i="2" s="1"/>
  <c r="B228" i="2"/>
  <c r="VI227" i="2"/>
  <c r="VG227" i="2"/>
  <c r="VE227" i="2"/>
  <c r="VB227" i="2"/>
  <c r="UZ227" i="2"/>
  <c r="UX227" i="2"/>
  <c r="UU227" i="2"/>
  <c r="US227" i="2"/>
  <c r="UQ227" i="2"/>
  <c r="UN227" i="2"/>
  <c r="UL227" i="2"/>
  <c r="UJ227" i="2"/>
  <c r="UG227" i="2"/>
  <c r="UC227" i="2"/>
  <c r="TZ227" i="2"/>
  <c r="TV227" i="2"/>
  <c r="TS227" i="2"/>
  <c r="TO227" i="2"/>
  <c r="TL227" i="2"/>
  <c r="TH227" i="2"/>
  <c r="TE227" i="2"/>
  <c r="TA227" i="2"/>
  <c r="SX227" i="2"/>
  <c r="ST227" i="2"/>
  <c r="SQ227" i="2"/>
  <c r="SM227" i="2"/>
  <c r="SJ227" i="2"/>
  <c r="SF227" i="2"/>
  <c r="SC227" i="2"/>
  <c r="RY227" i="2"/>
  <c r="RV227" i="2"/>
  <c r="RR227" i="2"/>
  <c r="RO227" i="2"/>
  <c r="RK227" i="2"/>
  <c r="RH227" i="2"/>
  <c r="RF227" i="2"/>
  <c r="RD227" i="2"/>
  <c r="RA227" i="2"/>
  <c r="QW227" i="2"/>
  <c r="QT227" i="2"/>
  <c r="QR227" i="2"/>
  <c r="QP227" i="2"/>
  <c r="QM227" i="2"/>
  <c r="QI227" i="2"/>
  <c r="QF227" i="2"/>
  <c r="QB227" i="2"/>
  <c r="PY227" i="2"/>
  <c r="PW227" i="2"/>
  <c r="PU227" i="2"/>
  <c r="PR227" i="2"/>
  <c r="PP227" i="2"/>
  <c r="PN227" i="2"/>
  <c r="PK227" i="2"/>
  <c r="PI227" i="2"/>
  <c r="PG227" i="2"/>
  <c r="PD227" i="2"/>
  <c r="PB227" i="2"/>
  <c r="OZ227" i="2"/>
  <c r="OW227" i="2"/>
  <c r="OU227" i="2"/>
  <c r="OS227" i="2"/>
  <c r="OP227" i="2"/>
  <c r="ON227" i="2"/>
  <c r="OL227" i="2"/>
  <c r="OI227" i="2"/>
  <c r="OG227" i="2"/>
  <c r="OE227" i="2"/>
  <c r="OB227" i="2"/>
  <c r="NZ227" i="2"/>
  <c r="NX227" i="2"/>
  <c r="NU227" i="2"/>
  <c r="NS227" i="2"/>
  <c r="NQ227" i="2"/>
  <c r="NN227" i="2"/>
  <c r="NL227" i="2"/>
  <c r="NJ227" i="2"/>
  <c r="NG227" i="2"/>
  <c r="NE227" i="2"/>
  <c r="NC227" i="2"/>
  <c r="MZ227" i="2"/>
  <c r="MX227" i="2"/>
  <c r="MV227" i="2"/>
  <c r="MS227" i="2"/>
  <c r="MO227" i="2"/>
  <c r="ML227" i="2"/>
  <c r="MJ227" i="2"/>
  <c r="MH227" i="2"/>
  <c r="ME227" i="2"/>
  <c r="MA227" i="2"/>
  <c r="LX227" i="2"/>
  <c r="LT227" i="2"/>
  <c r="LQ227" i="2"/>
  <c r="LO227" i="2"/>
  <c r="LM227" i="2"/>
  <c r="LJ227" i="2"/>
  <c r="LH227" i="2"/>
  <c r="LF227" i="2"/>
  <c r="LC227" i="2"/>
  <c r="KY227" i="2"/>
  <c r="KV227" i="2"/>
  <c r="KR227" i="2"/>
  <c r="KO227" i="2"/>
  <c r="KM227" i="2"/>
  <c r="KK227" i="2"/>
  <c r="KH227" i="2"/>
  <c r="KF227" i="2"/>
  <c r="KD227" i="2"/>
  <c r="KA227" i="2"/>
  <c r="JW227" i="2"/>
  <c r="JT227" i="2"/>
  <c r="JP227" i="2"/>
  <c r="JM227" i="2"/>
  <c r="JK227" i="2"/>
  <c r="JI227" i="2"/>
  <c r="JF227" i="2"/>
  <c r="JD227" i="2"/>
  <c r="JB227" i="2"/>
  <c r="IY227" i="2"/>
  <c r="IW227" i="2"/>
  <c r="IU227" i="2"/>
  <c r="IR227" i="2"/>
  <c r="IP227" i="2"/>
  <c r="IN227" i="2"/>
  <c r="IK227" i="2"/>
  <c r="II227" i="2"/>
  <c r="IG227" i="2"/>
  <c r="ID227" i="2"/>
  <c r="IB227" i="2"/>
  <c r="HZ227" i="2"/>
  <c r="HW227" i="2"/>
  <c r="HU227" i="2"/>
  <c r="HS227" i="2"/>
  <c r="HP227" i="2"/>
  <c r="HN227" i="2"/>
  <c r="HL227" i="2"/>
  <c r="HI227" i="2"/>
  <c r="HG227" i="2"/>
  <c r="HE227" i="2"/>
  <c r="HA227" i="2"/>
  <c r="GY227" i="2"/>
  <c r="GW227" i="2"/>
  <c r="GT227" i="2"/>
  <c r="GP227" i="2"/>
  <c r="GM227" i="2"/>
  <c r="GK227" i="2"/>
  <c r="GI227" i="2"/>
  <c r="GF227" i="2"/>
  <c r="GB227" i="2"/>
  <c r="FY227" i="2"/>
  <c r="FW227" i="2"/>
  <c r="FU227" i="2"/>
  <c r="FR227" i="2"/>
  <c r="FP227" i="2"/>
  <c r="FN227" i="2"/>
  <c r="FK227" i="2"/>
  <c r="FI227" i="2"/>
  <c r="FG227" i="2"/>
  <c r="FD227" i="2"/>
  <c r="EZ227" i="2"/>
  <c r="EW227" i="2"/>
  <c r="EU227" i="2"/>
  <c r="ES227" i="2"/>
  <c r="EP227" i="2"/>
  <c r="EN227" i="2"/>
  <c r="EL227" i="2"/>
  <c r="EI227" i="2"/>
  <c r="EG227" i="2"/>
  <c r="EE227" i="2"/>
  <c r="EB227" i="2"/>
  <c r="DZ227" i="2"/>
  <c r="DX227" i="2"/>
  <c r="DU227" i="2"/>
  <c r="DQ227" i="2"/>
  <c r="DN227" i="2"/>
  <c r="DL227" i="2"/>
  <c r="DJ227" i="2"/>
  <c r="DG227" i="2"/>
  <c r="DE227" i="2"/>
  <c r="DC227" i="2"/>
  <c r="CZ227" i="2"/>
  <c r="CX227" i="2"/>
  <c r="CV227" i="2"/>
  <c r="CS227" i="2"/>
  <c r="CQ227" i="2"/>
  <c r="CO227" i="2"/>
  <c r="CL227" i="2"/>
  <c r="CJ227" i="2"/>
  <c r="CH227" i="2"/>
  <c r="CE227" i="2"/>
  <c r="CC227" i="2"/>
  <c r="CB227" i="2"/>
  <c r="CA227" i="2"/>
  <c r="BX227" i="2"/>
  <c r="BV227" i="2"/>
  <c r="BT227" i="2"/>
  <c r="BQ227" i="2"/>
  <c r="BO227" i="2"/>
  <c r="BM227" i="2"/>
  <c r="BJ227" i="2"/>
  <c r="BF227" i="2"/>
  <c r="BC227" i="2"/>
  <c r="BA227" i="2"/>
  <c r="AY227" i="2"/>
  <c r="AV227" i="2"/>
  <c r="AT227" i="2"/>
  <c r="AR227" i="2"/>
  <c r="AO227" i="2"/>
  <c r="AM227" i="2"/>
  <c r="AK227" i="2"/>
  <c r="AH227" i="2"/>
  <c r="AF227" i="2"/>
  <c r="AD227" i="2"/>
  <c r="R227" i="2"/>
  <c r="Q227" i="2"/>
  <c r="P227" i="2"/>
  <c r="N227" i="2"/>
  <c r="M227" i="2"/>
  <c r="L227" i="2"/>
  <c r="J227" i="2"/>
  <c r="I227" i="2"/>
  <c r="S227" i="2" s="1"/>
  <c r="H227" i="2"/>
  <c r="F227" i="2"/>
  <c r="D227" i="2"/>
  <c r="E227" i="2" s="1"/>
  <c r="B227" i="2"/>
  <c r="VI226" i="2"/>
  <c r="VG226" i="2"/>
  <c r="VE226" i="2"/>
  <c r="VB226" i="2"/>
  <c r="UZ226" i="2"/>
  <c r="UX226" i="2"/>
  <c r="UU226" i="2"/>
  <c r="US226" i="2"/>
  <c r="UQ226" i="2"/>
  <c r="UN226" i="2"/>
  <c r="UL226" i="2"/>
  <c r="UJ226" i="2"/>
  <c r="UG226" i="2"/>
  <c r="IB226" i="1" s="1"/>
  <c r="UC226" i="2"/>
  <c r="TZ226" i="2"/>
  <c r="TV226" i="2"/>
  <c r="TS226" i="2"/>
  <c r="TO226" i="2"/>
  <c r="TL226" i="2"/>
  <c r="TH226" i="2"/>
  <c r="TE226" i="2"/>
  <c r="TA226" i="2"/>
  <c r="SX226" i="2"/>
  <c r="ST226" i="2"/>
  <c r="SQ226" i="2"/>
  <c r="SM226" i="2"/>
  <c r="SJ226" i="2"/>
  <c r="SF226" i="2"/>
  <c r="SC226" i="2"/>
  <c r="RY226" i="2"/>
  <c r="RV226" i="2"/>
  <c r="RR226" i="2"/>
  <c r="RO226" i="2"/>
  <c r="RK226" i="2"/>
  <c r="RH226" i="2"/>
  <c r="RF226" i="2"/>
  <c r="RD226" i="2"/>
  <c r="RA226" i="2"/>
  <c r="QW226" i="2"/>
  <c r="QT226" i="2"/>
  <c r="QR226" i="2"/>
  <c r="QP226" i="2"/>
  <c r="QM226" i="2"/>
  <c r="QI226" i="2"/>
  <c r="QF226" i="2"/>
  <c r="QB226" i="2"/>
  <c r="PY226" i="2"/>
  <c r="PW226" i="2"/>
  <c r="PU226" i="2"/>
  <c r="PR226" i="2"/>
  <c r="PP226" i="2"/>
  <c r="PN226" i="2"/>
  <c r="PK226" i="2"/>
  <c r="PI226" i="2"/>
  <c r="PG226" i="2"/>
  <c r="PD226" i="2"/>
  <c r="PB226" i="2"/>
  <c r="OZ226" i="2"/>
  <c r="OW226" i="2"/>
  <c r="OU226" i="2"/>
  <c r="OS226" i="2"/>
  <c r="OP226" i="2"/>
  <c r="ON226" i="2"/>
  <c r="OL226" i="2"/>
  <c r="OI226" i="2"/>
  <c r="OG226" i="2"/>
  <c r="OE226" i="2"/>
  <c r="OB226" i="2"/>
  <c r="NZ226" i="2"/>
  <c r="NX226" i="2"/>
  <c r="NU226" i="2"/>
  <c r="NS226" i="2"/>
  <c r="NQ226" i="2"/>
  <c r="NN226" i="2"/>
  <c r="NL226" i="2"/>
  <c r="NJ226" i="2"/>
  <c r="NG226" i="2"/>
  <c r="NE226" i="2"/>
  <c r="NC226" i="2"/>
  <c r="MZ226" i="2"/>
  <c r="MX226" i="2"/>
  <c r="MV226" i="2"/>
  <c r="MS226" i="2"/>
  <c r="MO226" i="2"/>
  <c r="ML226" i="2"/>
  <c r="MJ226" i="2"/>
  <c r="MH226" i="2"/>
  <c r="ME226" i="2"/>
  <c r="MA226" i="2"/>
  <c r="LX226" i="2"/>
  <c r="LT226" i="2"/>
  <c r="LQ226" i="2"/>
  <c r="LO226" i="2"/>
  <c r="LM226" i="2"/>
  <c r="LJ226" i="2"/>
  <c r="LH226" i="2"/>
  <c r="LF226" i="2"/>
  <c r="LC226" i="2"/>
  <c r="KY226" i="2"/>
  <c r="KV226" i="2"/>
  <c r="KR226" i="2"/>
  <c r="KO226" i="2"/>
  <c r="KM226" i="2"/>
  <c r="KK226" i="2"/>
  <c r="KH226" i="2"/>
  <c r="KF226" i="2"/>
  <c r="KD226" i="2"/>
  <c r="KA226" i="2"/>
  <c r="JW226" i="2"/>
  <c r="JT226" i="2"/>
  <c r="JP226" i="2"/>
  <c r="JM226" i="2"/>
  <c r="JK226" i="2"/>
  <c r="JI226" i="2"/>
  <c r="JF226" i="2"/>
  <c r="JD226" i="2"/>
  <c r="JB226" i="2"/>
  <c r="IY226" i="2"/>
  <c r="IW226" i="2"/>
  <c r="IU226" i="2"/>
  <c r="IR226" i="2"/>
  <c r="IP226" i="2"/>
  <c r="IN226" i="2"/>
  <c r="IK226" i="2"/>
  <c r="II226" i="2"/>
  <c r="IG226" i="2"/>
  <c r="ID226" i="2"/>
  <c r="IB226" i="2"/>
  <c r="HZ226" i="2"/>
  <c r="HW226" i="2"/>
  <c r="HU226" i="2"/>
  <c r="HS226" i="2"/>
  <c r="HP226" i="2"/>
  <c r="HN226" i="2"/>
  <c r="HL226" i="2"/>
  <c r="HI226" i="2"/>
  <c r="HG226" i="2"/>
  <c r="HE226" i="2"/>
  <c r="HA226" i="2"/>
  <c r="GY226" i="2"/>
  <c r="GW226" i="2"/>
  <c r="GT226" i="2"/>
  <c r="GP226" i="2"/>
  <c r="GM226" i="2"/>
  <c r="GK226" i="2"/>
  <c r="GI226" i="2"/>
  <c r="GF226" i="2"/>
  <c r="GB226" i="2"/>
  <c r="FY226" i="2"/>
  <c r="FW226" i="2"/>
  <c r="FU226" i="2"/>
  <c r="FR226" i="2"/>
  <c r="FP226" i="2"/>
  <c r="FN226" i="2"/>
  <c r="FK226" i="2"/>
  <c r="FI226" i="2"/>
  <c r="FG226" i="2"/>
  <c r="FD226" i="2"/>
  <c r="EZ226" i="2"/>
  <c r="EW226" i="2"/>
  <c r="EU226" i="2"/>
  <c r="ES226" i="2"/>
  <c r="EP226" i="2"/>
  <c r="EN226" i="2"/>
  <c r="EL226" i="2"/>
  <c r="EI226" i="2"/>
  <c r="EG226" i="2"/>
  <c r="EE226" i="2"/>
  <c r="EB226" i="2"/>
  <c r="DZ226" i="2"/>
  <c r="DX226" i="2"/>
  <c r="DU226" i="2"/>
  <c r="DQ226" i="2"/>
  <c r="DN226" i="2"/>
  <c r="DL226" i="2"/>
  <c r="DJ226" i="2"/>
  <c r="DG226" i="2"/>
  <c r="DE226" i="2"/>
  <c r="DC226" i="2"/>
  <c r="CZ226" i="2"/>
  <c r="CX226" i="2"/>
  <c r="CV226" i="2"/>
  <c r="CS226" i="2"/>
  <c r="CQ226" i="2"/>
  <c r="CO226" i="2"/>
  <c r="CL226" i="2"/>
  <c r="CJ226" i="2"/>
  <c r="CH226" i="2"/>
  <c r="CE226" i="2"/>
  <c r="CC226" i="2"/>
  <c r="CB226" i="2"/>
  <c r="CA226" i="2"/>
  <c r="BX226" i="2"/>
  <c r="BV226" i="2"/>
  <c r="BT226" i="2"/>
  <c r="BQ226" i="2"/>
  <c r="BO226" i="2"/>
  <c r="BM226" i="2"/>
  <c r="BJ226" i="2"/>
  <c r="BF226" i="2"/>
  <c r="BC226" i="2"/>
  <c r="BA226" i="2"/>
  <c r="AY226" i="2"/>
  <c r="AV226" i="2"/>
  <c r="AT226" i="2"/>
  <c r="AR226" i="2"/>
  <c r="AO226" i="2"/>
  <c r="AM226" i="2"/>
  <c r="AK226" i="2"/>
  <c r="AH226" i="2"/>
  <c r="AF226" i="2"/>
  <c r="AD226" i="2"/>
  <c r="Y226" i="2"/>
  <c r="R226" i="2"/>
  <c r="Q226" i="2"/>
  <c r="P226" i="2"/>
  <c r="N226" i="2"/>
  <c r="M226" i="2"/>
  <c r="L226" i="2"/>
  <c r="J226" i="2"/>
  <c r="H226" i="2"/>
  <c r="I226" i="2" s="1"/>
  <c r="F226" i="2"/>
  <c r="E226" i="2"/>
  <c r="D226" i="2"/>
  <c r="B226" i="2"/>
  <c r="VI225" i="2"/>
  <c r="VG225" i="2"/>
  <c r="VE225" i="2"/>
  <c r="VB225" i="2"/>
  <c r="UZ225" i="2"/>
  <c r="UX225" i="2"/>
  <c r="UU225" i="2"/>
  <c r="US225" i="2"/>
  <c r="UQ225" i="2"/>
  <c r="UN225" i="2"/>
  <c r="UL225" i="2"/>
  <c r="UJ225" i="2"/>
  <c r="UG225" i="2"/>
  <c r="UC225" i="2"/>
  <c r="TZ225" i="2"/>
  <c r="TV225" i="2"/>
  <c r="TS225" i="2"/>
  <c r="TO225" i="2"/>
  <c r="TL225" i="2"/>
  <c r="TH225" i="2"/>
  <c r="TE225" i="2"/>
  <c r="TA225" i="2"/>
  <c r="SX225" i="2"/>
  <c r="ST225" i="2"/>
  <c r="SQ225" i="2"/>
  <c r="SM225" i="2"/>
  <c r="SJ225" i="2"/>
  <c r="SF225" i="2"/>
  <c r="SC225" i="2"/>
  <c r="RY225" i="2"/>
  <c r="RV225" i="2"/>
  <c r="RR225" i="2"/>
  <c r="RO225" i="2"/>
  <c r="RK225" i="2"/>
  <c r="RH225" i="2"/>
  <c r="RF225" i="2"/>
  <c r="RD225" i="2"/>
  <c r="RA225" i="2"/>
  <c r="QW225" i="2"/>
  <c r="QT225" i="2"/>
  <c r="QR225" i="2"/>
  <c r="QP225" i="2"/>
  <c r="QM225" i="2"/>
  <c r="QI225" i="2"/>
  <c r="QF225" i="2"/>
  <c r="QB225" i="2"/>
  <c r="PY225" i="2"/>
  <c r="PW225" i="2"/>
  <c r="PU225" i="2"/>
  <c r="PR225" i="2"/>
  <c r="PP225" i="2"/>
  <c r="PN225" i="2"/>
  <c r="PK225" i="2"/>
  <c r="PI225" i="2"/>
  <c r="PG225" i="2"/>
  <c r="PD225" i="2"/>
  <c r="PB225" i="2"/>
  <c r="OZ225" i="2"/>
  <c r="OW225" i="2"/>
  <c r="OU225" i="2"/>
  <c r="OS225" i="2"/>
  <c r="OP225" i="2"/>
  <c r="ON225" i="2"/>
  <c r="OL225" i="2"/>
  <c r="OI225" i="2"/>
  <c r="OG225" i="2"/>
  <c r="OE225" i="2"/>
  <c r="OB225" i="2"/>
  <c r="NZ225" i="2"/>
  <c r="NX225" i="2"/>
  <c r="NU225" i="2"/>
  <c r="NS225" i="2"/>
  <c r="NQ225" i="2"/>
  <c r="NN225" i="2"/>
  <c r="NL225" i="2"/>
  <c r="NJ225" i="2"/>
  <c r="NG225" i="2"/>
  <c r="NE225" i="2"/>
  <c r="NC225" i="2"/>
  <c r="MZ225" i="2"/>
  <c r="MX225" i="2"/>
  <c r="MV225" i="2"/>
  <c r="MS225" i="2"/>
  <c r="MO225" i="2"/>
  <c r="ML225" i="2"/>
  <c r="MJ225" i="2"/>
  <c r="MH225" i="2"/>
  <c r="ME225" i="2"/>
  <c r="MA225" i="2"/>
  <c r="LX225" i="2"/>
  <c r="LT225" i="2"/>
  <c r="LQ225" i="2"/>
  <c r="LO225" i="2"/>
  <c r="LM225" i="2"/>
  <c r="LJ225" i="2"/>
  <c r="LH225" i="2"/>
  <c r="LF225" i="2"/>
  <c r="LC225" i="2"/>
  <c r="KY225" i="2"/>
  <c r="KV225" i="2"/>
  <c r="KR225" i="2"/>
  <c r="KO225" i="2"/>
  <c r="KM225" i="2"/>
  <c r="KK225" i="2"/>
  <c r="KH225" i="2"/>
  <c r="KF225" i="2"/>
  <c r="KD225" i="2"/>
  <c r="KA225" i="2"/>
  <c r="JW225" i="2"/>
  <c r="JT225" i="2"/>
  <c r="JP225" i="2"/>
  <c r="JM225" i="2"/>
  <c r="JK225" i="2"/>
  <c r="JI225" i="2"/>
  <c r="JF225" i="2"/>
  <c r="JD225" i="2"/>
  <c r="JB225" i="2"/>
  <c r="IY225" i="2"/>
  <c r="IW225" i="2"/>
  <c r="IU225" i="2"/>
  <c r="IR225" i="2"/>
  <c r="IP225" i="2"/>
  <c r="IN225" i="2"/>
  <c r="IK225" i="2"/>
  <c r="II225" i="2"/>
  <c r="IG225" i="2"/>
  <c r="ID225" i="2"/>
  <c r="IB225" i="2"/>
  <c r="HZ225" i="2"/>
  <c r="HW225" i="2"/>
  <c r="HU225" i="2"/>
  <c r="HS225" i="2"/>
  <c r="HP225" i="2"/>
  <c r="HN225" i="2"/>
  <c r="HL225" i="2"/>
  <c r="HI225" i="2"/>
  <c r="HG225" i="2"/>
  <c r="HE225" i="2"/>
  <c r="HA225" i="2"/>
  <c r="GY225" i="2"/>
  <c r="GW225" i="2"/>
  <c r="GT225" i="2"/>
  <c r="GP225" i="2"/>
  <c r="GM225" i="2"/>
  <c r="GK225" i="2"/>
  <c r="GI225" i="2"/>
  <c r="GF225" i="2"/>
  <c r="GB225" i="2"/>
  <c r="FY225" i="2"/>
  <c r="FW225" i="2"/>
  <c r="FU225" i="2"/>
  <c r="FR225" i="2"/>
  <c r="FP225" i="2"/>
  <c r="FN225" i="2"/>
  <c r="FK225" i="2"/>
  <c r="FI225" i="2"/>
  <c r="FG225" i="2"/>
  <c r="FD225" i="2"/>
  <c r="EZ225" i="2"/>
  <c r="EW225" i="2"/>
  <c r="EU225" i="2"/>
  <c r="ES225" i="2"/>
  <c r="EP225" i="2"/>
  <c r="EN225" i="2"/>
  <c r="EL225" i="2"/>
  <c r="EI225" i="2"/>
  <c r="EG225" i="2"/>
  <c r="EE225" i="2"/>
  <c r="EB225" i="2"/>
  <c r="DZ225" i="2"/>
  <c r="DX225" i="2"/>
  <c r="DU225" i="2"/>
  <c r="DQ225" i="2"/>
  <c r="DN225" i="2"/>
  <c r="DL225" i="2"/>
  <c r="DJ225" i="2"/>
  <c r="DG225" i="2"/>
  <c r="DE225" i="2"/>
  <c r="DC225" i="2"/>
  <c r="CZ225" i="2"/>
  <c r="CX225" i="2"/>
  <c r="CV225" i="2"/>
  <c r="CS225" i="2"/>
  <c r="CQ225" i="2"/>
  <c r="CO225" i="2"/>
  <c r="CL225" i="2"/>
  <c r="CJ225" i="2"/>
  <c r="CH225" i="2"/>
  <c r="CE225" i="2"/>
  <c r="CC225" i="2"/>
  <c r="CB225" i="2"/>
  <c r="CA225" i="2"/>
  <c r="BX225" i="2"/>
  <c r="BV225" i="2"/>
  <c r="BT225" i="2"/>
  <c r="BQ225" i="2"/>
  <c r="BO225" i="2"/>
  <c r="BM225" i="2"/>
  <c r="BJ225" i="2"/>
  <c r="BF225" i="2"/>
  <c r="BC225" i="2"/>
  <c r="BA225" i="2"/>
  <c r="AY225" i="2"/>
  <c r="AV225" i="2"/>
  <c r="AT225" i="2"/>
  <c r="AR225" i="2"/>
  <c r="AO225" i="2"/>
  <c r="AM225" i="2"/>
  <c r="AK225" i="2"/>
  <c r="AH225" i="2"/>
  <c r="AF225" i="2"/>
  <c r="AD225" i="2"/>
  <c r="Y225" i="2"/>
  <c r="R225" i="2"/>
  <c r="P225" i="2"/>
  <c r="Q225" i="2" s="1"/>
  <c r="N225" i="2"/>
  <c r="M225" i="2"/>
  <c r="L225" i="2"/>
  <c r="J225" i="2"/>
  <c r="I225" i="2"/>
  <c r="H225" i="2"/>
  <c r="F225" i="2"/>
  <c r="D225" i="2"/>
  <c r="E225" i="2" s="1"/>
  <c r="B225" i="2"/>
  <c r="VI224" i="2"/>
  <c r="VG224" i="2"/>
  <c r="VE224" i="2"/>
  <c r="VB224" i="2"/>
  <c r="UZ224" i="2"/>
  <c r="UX224" i="2"/>
  <c r="UU224" i="2"/>
  <c r="US224" i="2"/>
  <c r="UQ224" i="2"/>
  <c r="UN224" i="2"/>
  <c r="UL224" i="2"/>
  <c r="UJ224" i="2"/>
  <c r="UG224" i="2"/>
  <c r="UC224" i="2"/>
  <c r="TZ224" i="2"/>
  <c r="TV224" i="2"/>
  <c r="TS224" i="2"/>
  <c r="TO224" i="2"/>
  <c r="TL224" i="2"/>
  <c r="TH224" i="2"/>
  <c r="TE224" i="2"/>
  <c r="TA224" i="2"/>
  <c r="SX224" i="2"/>
  <c r="ST224" i="2"/>
  <c r="SQ224" i="2"/>
  <c r="SM224" i="2"/>
  <c r="SJ224" i="2"/>
  <c r="SF224" i="2"/>
  <c r="SC224" i="2"/>
  <c r="RY224" i="2"/>
  <c r="RV224" i="2"/>
  <c r="RR224" i="2"/>
  <c r="RO224" i="2"/>
  <c r="RK224" i="2"/>
  <c r="RH224" i="2"/>
  <c r="RF224" i="2"/>
  <c r="RD224" i="2"/>
  <c r="RA224" i="2"/>
  <c r="QW224" i="2"/>
  <c r="QT224" i="2"/>
  <c r="QR224" i="2"/>
  <c r="QP224" i="2"/>
  <c r="QM224" i="2"/>
  <c r="QI224" i="2"/>
  <c r="QF224" i="2"/>
  <c r="QB224" i="2"/>
  <c r="PY224" i="2"/>
  <c r="PW224" i="2"/>
  <c r="PU224" i="2"/>
  <c r="PR224" i="2"/>
  <c r="PP224" i="2"/>
  <c r="PN224" i="2"/>
  <c r="PK224" i="2"/>
  <c r="PI224" i="2"/>
  <c r="PG224" i="2"/>
  <c r="PD224" i="2"/>
  <c r="PB224" i="2"/>
  <c r="OZ224" i="2"/>
  <c r="OW224" i="2"/>
  <c r="OU224" i="2"/>
  <c r="OS224" i="2"/>
  <c r="OP224" i="2"/>
  <c r="ON224" i="2"/>
  <c r="OL224" i="2"/>
  <c r="OI224" i="2"/>
  <c r="OG224" i="2"/>
  <c r="OE224" i="2"/>
  <c r="OB224" i="2"/>
  <c r="NZ224" i="2"/>
  <c r="NX224" i="2"/>
  <c r="NU224" i="2"/>
  <c r="NS224" i="2"/>
  <c r="NQ224" i="2"/>
  <c r="NN224" i="2"/>
  <c r="NL224" i="2"/>
  <c r="NJ224" i="2"/>
  <c r="NG224" i="2"/>
  <c r="NE224" i="2"/>
  <c r="NC224" i="2"/>
  <c r="MZ224" i="2"/>
  <c r="MX224" i="2"/>
  <c r="MV224" i="2"/>
  <c r="MS224" i="2"/>
  <c r="MO224" i="2"/>
  <c r="ML224" i="2"/>
  <c r="MJ224" i="2"/>
  <c r="MH224" i="2"/>
  <c r="ME224" i="2"/>
  <c r="MA224" i="2"/>
  <c r="LX224" i="2"/>
  <c r="LT224" i="2"/>
  <c r="LQ224" i="2"/>
  <c r="LO224" i="2"/>
  <c r="LM224" i="2"/>
  <c r="LJ224" i="2"/>
  <c r="LH224" i="2"/>
  <c r="LF224" i="2"/>
  <c r="LC224" i="2"/>
  <c r="KY224" i="2"/>
  <c r="KV224" i="2"/>
  <c r="KR224" i="2"/>
  <c r="KO224" i="2"/>
  <c r="KM224" i="2"/>
  <c r="KK224" i="2"/>
  <c r="KH224" i="2"/>
  <c r="KF224" i="2"/>
  <c r="KD224" i="2"/>
  <c r="KA224" i="2"/>
  <c r="JW224" i="2"/>
  <c r="JT224" i="2"/>
  <c r="JP224" i="2"/>
  <c r="JM224" i="2"/>
  <c r="JK224" i="2"/>
  <c r="JI224" i="2"/>
  <c r="JF224" i="2"/>
  <c r="JD224" i="2"/>
  <c r="JB224" i="2"/>
  <c r="IY224" i="2"/>
  <c r="IW224" i="2"/>
  <c r="IU224" i="2"/>
  <c r="IR224" i="2"/>
  <c r="IP224" i="2"/>
  <c r="IN224" i="2"/>
  <c r="IK224" i="2"/>
  <c r="II224" i="2"/>
  <c r="IG224" i="2"/>
  <c r="ID224" i="2"/>
  <c r="IB224" i="2"/>
  <c r="HZ224" i="2"/>
  <c r="HW224" i="2"/>
  <c r="HU224" i="2"/>
  <c r="HS224" i="2"/>
  <c r="HP224" i="2"/>
  <c r="HN224" i="2"/>
  <c r="HL224" i="2"/>
  <c r="HI224" i="2"/>
  <c r="HG224" i="2"/>
  <c r="HE224" i="2"/>
  <c r="HA224" i="2"/>
  <c r="GY224" i="2"/>
  <c r="GW224" i="2"/>
  <c r="GT224" i="2"/>
  <c r="GP224" i="2"/>
  <c r="GM224" i="2"/>
  <c r="GK224" i="2"/>
  <c r="GI224" i="2"/>
  <c r="GF224" i="2"/>
  <c r="GB224" i="2"/>
  <c r="FY224" i="2"/>
  <c r="FW224" i="2"/>
  <c r="FU224" i="2"/>
  <c r="FR224" i="2"/>
  <c r="FP224" i="2"/>
  <c r="FN224" i="2"/>
  <c r="FK224" i="2"/>
  <c r="FI224" i="2"/>
  <c r="FG224" i="2"/>
  <c r="FD224" i="2"/>
  <c r="EZ224" i="2"/>
  <c r="EW224" i="2"/>
  <c r="EU224" i="2"/>
  <c r="ES224" i="2"/>
  <c r="EP224" i="2"/>
  <c r="EN224" i="2"/>
  <c r="EL224" i="2"/>
  <c r="EI224" i="2"/>
  <c r="EG224" i="2"/>
  <c r="EE224" i="2"/>
  <c r="EB224" i="2"/>
  <c r="DZ224" i="2"/>
  <c r="DX224" i="2"/>
  <c r="DU224" i="2"/>
  <c r="DQ224" i="2"/>
  <c r="DN224" i="2"/>
  <c r="DL224" i="2"/>
  <c r="DJ224" i="2"/>
  <c r="DG224" i="2"/>
  <c r="DE224" i="2"/>
  <c r="DC224" i="2"/>
  <c r="CZ224" i="2"/>
  <c r="CX224" i="2"/>
  <c r="CV224" i="2"/>
  <c r="CS224" i="2"/>
  <c r="CQ224" i="2"/>
  <c r="CO224" i="2"/>
  <c r="CL224" i="2"/>
  <c r="CJ224" i="2"/>
  <c r="CH224" i="2"/>
  <c r="CE224" i="2"/>
  <c r="CC224" i="2"/>
  <c r="CB224" i="2"/>
  <c r="CA224" i="2"/>
  <c r="BX224" i="2"/>
  <c r="BV224" i="2"/>
  <c r="BT224" i="2"/>
  <c r="BQ224" i="2"/>
  <c r="BO224" i="2"/>
  <c r="BM224" i="2"/>
  <c r="BJ224" i="2"/>
  <c r="BF224" i="2"/>
  <c r="BC224" i="2"/>
  <c r="BA224" i="2"/>
  <c r="AY224" i="2"/>
  <c r="AV224" i="2"/>
  <c r="AT224" i="2"/>
  <c r="AR224" i="2"/>
  <c r="AO224" i="2"/>
  <c r="AM224" i="2"/>
  <c r="AK224" i="2"/>
  <c r="AH224" i="2"/>
  <c r="AF224" i="2"/>
  <c r="AD224" i="2"/>
  <c r="S224" i="2"/>
  <c r="R224" i="2"/>
  <c r="Q224" i="2"/>
  <c r="P224" i="2"/>
  <c r="N224" i="2"/>
  <c r="L224" i="2"/>
  <c r="M224" i="2" s="1"/>
  <c r="J224" i="2"/>
  <c r="H224" i="2"/>
  <c r="I224" i="2" s="1"/>
  <c r="F224" i="2"/>
  <c r="E224" i="2"/>
  <c r="D224" i="2"/>
  <c r="B224" i="2"/>
  <c r="VI223" i="2"/>
  <c r="VG223" i="2"/>
  <c r="VE223" i="2"/>
  <c r="VB223" i="2"/>
  <c r="UZ223" i="2"/>
  <c r="UX223" i="2"/>
  <c r="UU223" i="2"/>
  <c r="US223" i="2"/>
  <c r="UQ223" i="2"/>
  <c r="UN223" i="2"/>
  <c r="UL223" i="2"/>
  <c r="UJ223" i="2"/>
  <c r="UG223" i="2"/>
  <c r="UC223" i="2"/>
  <c r="TZ223" i="2"/>
  <c r="TV223" i="2"/>
  <c r="TS223" i="2"/>
  <c r="TO223" i="2"/>
  <c r="TL223" i="2"/>
  <c r="TH223" i="2"/>
  <c r="TE223" i="2"/>
  <c r="TA223" i="2"/>
  <c r="SX223" i="2"/>
  <c r="ST223" i="2"/>
  <c r="SQ223" i="2"/>
  <c r="SM223" i="2"/>
  <c r="SJ223" i="2"/>
  <c r="SF223" i="2"/>
  <c r="SC223" i="2"/>
  <c r="RY223" i="2"/>
  <c r="RV223" i="2"/>
  <c r="RR223" i="2"/>
  <c r="RO223" i="2"/>
  <c r="RK223" i="2"/>
  <c r="RH223" i="2"/>
  <c r="RF223" i="2"/>
  <c r="RD223" i="2"/>
  <c r="RA223" i="2"/>
  <c r="QW223" i="2"/>
  <c r="QT223" i="2"/>
  <c r="QR223" i="2"/>
  <c r="QP223" i="2"/>
  <c r="QM223" i="2"/>
  <c r="QI223" i="2"/>
  <c r="QF223" i="2"/>
  <c r="QB223" i="2"/>
  <c r="PY223" i="2"/>
  <c r="PW223" i="2"/>
  <c r="PU223" i="2"/>
  <c r="PR223" i="2"/>
  <c r="PP223" i="2"/>
  <c r="PN223" i="2"/>
  <c r="PK223" i="2"/>
  <c r="PI223" i="2"/>
  <c r="PG223" i="2"/>
  <c r="PD223" i="2"/>
  <c r="PB223" i="2"/>
  <c r="OZ223" i="2"/>
  <c r="OW223" i="2"/>
  <c r="OU223" i="2"/>
  <c r="OS223" i="2"/>
  <c r="OP223" i="2"/>
  <c r="ON223" i="2"/>
  <c r="OL223" i="2"/>
  <c r="OI223" i="2"/>
  <c r="OG223" i="2"/>
  <c r="OE223" i="2"/>
  <c r="OB223" i="2"/>
  <c r="NZ223" i="2"/>
  <c r="NX223" i="2"/>
  <c r="NU223" i="2"/>
  <c r="NS223" i="2"/>
  <c r="NQ223" i="2"/>
  <c r="NN223" i="2"/>
  <c r="NL223" i="2"/>
  <c r="NJ223" i="2"/>
  <c r="NG223" i="2"/>
  <c r="NE223" i="2"/>
  <c r="NC223" i="2"/>
  <c r="MZ223" i="2"/>
  <c r="MX223" i="2"/>
  <c r="MV223" i="2"/>
  <c r="MS223" i="2"/>
  <c r="MO223" i="2"/>
  <c r="ML223" i="2"/>
  <c r="MJ223" i="2"/>
  <c r="MH223" i="2"/>
  <c r="ME223" i="2"/>
  <c r="MA223" i="2"/>
  <c r="LX223" i="2"/>
  <c r="LT223" i="2"/>
  <c r="LQ223" i="2"/>
  <c r="LO223" i="2"/>
  <c r="LM223" i="2"/>
  <c r="LJ223" i="2"/>
  <c r="LH223" i="2"/>
  <c r="LF223" i="2"/>
  <c r="LC223" i="2"/>
  <c r="KY223" i="2"/>
  <c r="KV223" i="2"/>
  <c r="KR223" i="2"/>
  <c r="KO223" i="2"/>
  <c r="KM223" i="2"/>
  <c r="KK223" i="2"/>
  <c r="KH223" i="2"/>
  <c r="KF223" i="2"/>
  <c r="KD223" i="2"/>
  <c r="KA223" i="2"/>
  <c r="JW223" i="2"/>
  <c r="JT223" i="2"/>
  <c r="JP223" i="2"/>
  <c r="JM223" i="2"/>
  <c r="JK223" i="2"/>
  <c r="JI223" i="2"/>
  <c r="JF223" i="2"/>
  <c r="JD223" i="2"/>
  <c r="JB223" i="2"/>
  <c r="IY223" i="2"/>
  <c r="IW223" i="2"/>
  <c r="IU223" i="2"/>
  <c r="IR223" i="2"/>
  <c r="IP223" i="2"/>
  <c r="IN223" i="2"/>
  <c r="IK223" i="2"/>
  <c r="II223" i="2"/>
  <c r="IG223" i="2"/>
  <c r="ID223" i="2"/>
  <c r="IB223" i="2"/>
  <c r="HZ223" i="2"/>
  <c r="HW223" i="2"/>
  <c r="HU223" i="2"/>
  <c r="HS223" i="2"/>
  <c r="HP223" i="2"/>
  <c r="HN223" i="2"/>
  <c r="HL223" i="2"/>
  <c r="HI223" i="2"/>
  <c r="HG223" i="2"/>
  <c r="HE223" i="2"/>
  <c r="HA223" i="2"/>
  <c r="GY223" i="2"/>
  <c r="GW223" i="2"/>
  <c r="GT223" i="2"/>
  <c r="GP223" i="2"/>
  <c r="GM223" i="2"/>
  <c r="GK223" i="2"/>
  <c r="GI223" i="2"/>
  <c r="GF223" i="2"/>
  <c r="GB223" i="2"/>
  <c r="FY223" i="2"/>
  <c r="FW223" i="2"/>
  <c r="FU223" i="2"/>
  <c r="FR223" i="2"/>
  <c r="FP223" i="2"/>
  <c r="FN223" i="2"/>
  <c r="FK223" i="2"/>
  <c r="FI223" i="2"/>
  <c r="FG223" i="2"/>
  <c r="FD223" i="2"/>
  <c r="EZ223" i="2"/>
  <c r="EW223" i="2"/>
  <c r="EU223" i="2"/>
  <c r="ES223" i="2"/>
  <c r="EP223" i="2"/>
  <c r="EN223" i="2"/>
  <c r="EL223" i="2"/>
  <c r="EI223" i="2"/>
  <c r="EG223" i="2"/>
  <c r="EE223" i="2"/>
  <c r="EB223" i="2"/>
  <c r="DZ223" i="2"/>
  <c r="DX223" i="2"/>
  <c r="DU223" i="2"/>
  <c r="DQ223" i="2"/>
  <c r="DN223" i="2"/>
  <c r="DL223" i="2"/>
  <c r="DJ223" i="2"/>
  <c r="DG223" i="2"/>
  <c r="DE223" i="2"/>
  <c r="DC223" i="2"/>
  <c r="CZ223" i="2"/>
  <c r="CX223" i="2"/>
  <c r="CV223" i="2"/>
  <c r="CS223" i="2"/>
  <c r="CQ223" i="2"/>
  <c r="CO223" i="2"/>
  <c r="CL223" i="2"/>
  <c r="CJ223" i="2"/>
  <c r="CH223" i="2"/>
  <c r="CE223" i="2"/>
  <c r="CC223" i="2"/>
  <c r="CB223" i="2"/>
  <c r="CA223" i="2"/>
  <c r="BX223" i="2"/>
  <c r="BV223" i="2"/>
  <c r="BT223" i="2"/>
  <c r="BQ223" i="2"/>
  <c r="BO223" i="2"/>
  <c r="BM223" i="2"/>
  <c r="BJ223" i="2"/>
  <c r="BF223" i="2"/>
  <c r="BC223" i="2"/>
  <c r="BA223" i="2"/>
  <c r="AY223" i="2"/>
  <c r="AV223" i="2"/>
  <c r="AT223" i="2"/>
  <c r="AR223" i="2"/>
  <c r="AO223" i="2"/>
  <c r="AM223" i="2"/>
  <c r="AK223" i="2"/>
  <c r="AH223" i="2"/>
  <c r="AF223" i="2"/>
  <c r="AD223" i="2"/>
  <c r="R223" i="2"/>
  <c r="Q223" i="2"/>
  <c r="P223" i="2"/>
  <c r="N223" i="2"/>
  <c r="M223" i="2"/>
  <c r="L223" i="2"/>
  <c r="J223" i="2"/>
  <c r="H223" i="2"/>
  <c r="I223" i="2" s="1"/>
  <c r="F223" i="2"/>
  <c r="E223" i="2"/>
  <c r="D223" i="2"/>
  <c r="B223" i="2"/>
  <c r="VI222" i="2"/>
  <c r="VG222" i="2"/>
  <c r="VE222" i="2"/>
  <c r="VB222" i="2"/>
  <c r="UZ222" i="2"/>
  <c r="UX222" i="2"/>
  <c r="UU222" i="2"/>
  <c r="US222" i="2"/>
  <c r="UQ222" i="2"/>
  <c r="UN222" i="2"/>
  <c r="UL222" i="2"/>
  <c r="UJ222" i="2"/>
  <c r="UG222" i="2"/>
  <c r="UC222" i="2"/>
  <c r="TZ222" i="2"/>
  <c r="TV222" i="2"/>
  <c r="TS222" i="2"/>
  <c r="TO222" i="2"/>
  <c r="TL222" i="2"/>
  <c r="TH222" i="2"/>
  <c r="TE222" i="2"/>
  <c r="TA222" i="2"/>
  <c r="SX222" i="2"/>
  <c r="ST222" i="2"/>
  <c r="SQ222" i="2"/>
  <c r="SM222" i="2"/>
  <c r="SJ222" i="2"/>
  <c r="SF222" i="2"/>
  <c r="SC222" i="2"/>
  <c r="RY222" i="2"/>
  <c r="RV222" i="2"/>
  <c r="RR222" i="2"/>
  <c r="RO222" i="2"/>
  <c r="RK222" i="2"/>
  <c r="RH222" i="2"/>
  <c r="RF222" i="2"/>
  <c r="RD222" i="2"/>
  <c r="RA222" i="2"/>
  <c r="QW222" i="2"/>
  <c r="QT222" i="2"/>
  <c r="QR222" i="2"/>
  <c r="QP222" i="2"/>
  <c r="QM222" i="2"/>
  <c r="QI222" i="2"/>
  <c r="QF222" i="2"/>
  <c r="QB222" i="2"/>
  <c r="PY222" i="2"/>
  <c r="PW222" i="2"/>
  <c r="PU222" i="2"/>
  <c r="PR222" i="2"/>
  <c r="PP222" i="2"/>
  <c r="PN222" i="2"/>
  <c r="PK222" i="2"/>
  <c r="PI222" i="2"/>
  <c r="PG222" i="2"/>
  <c r="PD222" i="2"/>
  <c r="PB222" i="2"/>
  <c r="OZ222" i="2"/>
  <c r="OW222" i="2"/>
  <c r="OU222" i="2"/>
  <c r="OS222" i="2"/>
  <c r="OP222" i="2"/>
  <c r="ON222" i="2"/>
  <c r="OL222" i="2"/>
  <c r="OI222" i="2"/>
  <c r="OG222" i="2"/>
  <c r="OE222" i="2"/>
  <c r="OB222" i="2"/>
  <c r="NZ222" i="2"/>
  <c r="NX222" i="2"/>
  <c r="NU222" i="2"/>
  <c r="NS222" i="2"/>
  <c r="NQ222" i="2"/>
  <c r="NN222" i="2"/>
  <c r="NL222" i="2"/>
  <c r="NJ222" i="2"/>
  <c r="NG222" i="2"/>
  <c r="NE222" i="2"/>
  <c r="NC222" i="2"/>
  <c r="MZ222" i="2"/>
  <c r="MX222" i="2"/>
  <c r="MV222" i="2"/>
  <c r="MS222" i="2"/>
  <c r="MO222" i="2"/>
  <c r="ML222" i="2"/>
  <c r="MJ222" i="2"/>
  <c r="MH222" i="2"/>
  <c r="ME222" i="2"/>
  <c r="MA222" i="2"/>
  <c r="LX222" i="2"/>
  <c r="LT222" i="2"/>
  <c r="LQ222" i="2"/>
  <c r="LO222" i="2"/>
  <c r="LM222" i="2"/>
  <c r="LJ222" i="2"/>
  <c r="LH222" i="2"/>
  <c r="LF222" i="2"/>
  <c r="LC222" i="2"/>
  <c r="KY222" i="2"/>
  <c r="KV222" i="2"/>
  <c r="KR222" i="2"/>
  <c r="KO222" i="2"/>
  <c r="KM222" i="2"/>
  <c r="KK222" i="2"/>
  <c r="KH222" i="2"/>
  <c r="KF222" i="2"/>
  <c r="KD222" i="2"/>
  <c r="KA222" i="2"/>
  <c r="JW222" i="2"/>
  <c r="JT222" i="2"/>
  <c r="JP222" i="2"/>
  <c r="JM222" i="2"/>
  <c r="JK222" i="2"/>
  <c r="JI222" i="2"/>
  <c r="JF222" i="2"/>
  <c r="JD222" i="2"/>
  <c r="JB222" i="2"/>
  <c r="IY222" i="2"/>
  <c r="IW222" i="2"/>
  <c r="IU222" i="2"/>
  <c r="IR222" i="2"/>
  <c r="IP222" i="2"/>
  <c r="IN222" i="2"/>
  <c r="IK222" i="2"/>
  <c r="II222" i="2"/>
  <c r="IG222" i="2"/>
  <c r="ID222" i="2"/>
  <c r="IB222" i="2"/>
  <c r="HZ222" i="2"/>
  <c r="HW222" i="2"/>
  <c r="HU222" i="2"/>
  <c r="HS222" i="2"/>
  <c r="HP222" i="2"/>
  <c r="HN222" i="2"/>
  <c r="HL222" i="2"/>
  <c r="HI222" i="2"/>
  <c r="HG222" i="2"/>
  <c r="HE222" i="2"/>
  <c r="HA222" i="2"/>
  <c r="GY222" i="2"/>
  <c r="GW222" i="2"/>
  <c r="GT222" i="2"/>
  <c r="GP222" i="2"/>
  <c r="GM222" i="2"/>
  <c r="GK222" i="2"/>
  <c r="GI222" i="2"/>
  <c r="GF222" i="2"/>
  <c r="GB222" i="2"/>
  <c r="FY222" i="2"/>
  <c r="FW222" i="2"/>
  <c r="FU222" i="2"/>
  <c r="FR222" i="2"/>
  <c r="FP222" i="2"/>
  <c r="FN222" i="2"/>
  <c r="FK222" i="2"/>
  <c r="FI222" i="2"/>
  <c r="FG222" i="2"/>
  <c r="FD222" i="2"/>
  <c r="EZ222" i="2"/>
  <c r="EW222" i="2"/>
  <c r="EU222" i="2"/>
  <c r="ES222" i="2"/>
  <c r="EP222" i="2"/>
  <c r="EN222" i="2"/>
  <c r="EL222" i="2"/>
  <c r="EI222" i="2"/>
  <c r="EG222" i="2"/>
  <c r="EE222" i="2"/>
  <c r="EB222" i="2"/>
  <c r="DZ222" i="2"/>
  <c r="DX222" i="2"/>
  <c r="DU222" i="2"/>
  <c r="DQ222" i="2"/>
  <c r="DN222" i="2"/>
  <c r="DL222" i="2"/>
  <c r="DJ222" i="2"/>
  <c r="DG222" i="2"/>
  <c r="DE222" i="2"/>
  <c r="DC222" i="2"/>
  <c r="CZ222" i="2"/>
  <c r="CX222" i="2"/>
  <c r="CV222" i="2"/>
  <c r="CS222" i="2"/>
  <c r="CQ222" i="2"/>
  <c r="CO222" i="2"/>
  <c r="CL222" i="2"/>
  <c r="CJ222" i="2"/>
  <c r="CH222" i="2"/>
  <c r="CE222" i="2"/>
  <c r="CC222" i="2"/>
  <c r="CB222" i="2"/>
  <c r="CA222" i="2"/>
  <c r="BX222" i="2"/>
  <c r="BV222" i="2"/>
  <c r="BT222" i="2"/>
  <c r="BQ222" i="2"/>
  <c r="BO222" i="2"/>
  <c r="BM222" i="2"/>
  <c r="BJ222" i="2"/>
  <c r="BF222" i="2"/>
  <c r="BC222" i="2"/>
  <c r="BA222" i="2"/>
  <c r="AY222" i="2"/>
  <c r="AV222" i="2"/>
  <c r="AT222" i="2"/>
  <c r="AR222" i="2"/>
  <c r="AO222" i="2"/>
  <c r="AM222" i="2"/>
  <c r="AK222" i="2"/>
  <c r="AH222" i="2"/>
  <c r="AF222" i="2"/>
  <c r="AD222" i="2"/>
  <c r="R222" i="2"/>
  <c r="Q222" i="2"/>
  <c r="P222" i="2"/>
  <c r="N222" i="2"/>
  <c r="L222" i="2"/>
  <c r="M222" i="2" s="1"/>
  <c r="S222" i="2" s="1"/>
  <c r="J222" i="2"/>
  <c r="I222" i="2"/>
  <c r="H222" i="2"/>
  <c r="F222" i="2"/>
  <c r="D222" i="2"/>
  <c r="E222" i="2" s="1"/>
  <c r="B222" i="2"/>
  <c r="VI221" i="2"/>
  <c r="VG221" i="2"/>
  <c r="VE221" i="2"/>
  <c r="VB221" i="2"/>
  <c r="UZ221" i="2"/>
  <c r="UX221" i="2"/>
  <c r="UU221" i="2"/>
  <c r="US221" i="2"/>
  <c r="UQ221" i="2"/>
  <c r="UN221" i="2"/>
  <c r="UL221" i="2"/>
  <c r="UJ221" i="2"/>
  <c r="UG221" i="2"/>
  <c r="UC221" i="2"/>
  <c r="TZ221" i="2"/>
  <c r="TV221" i="2"/>
  <c r="TS221" i="2"/>
  <c r="TO221" i="2"/>
  <c r="TL221" i="2"/>
  <c r="TH221" i="2"/>
  <c r="TE221" i="2"/>
  <c r="TA221" i="2"/>
  <c r="SX221" i="2"/>
  <c r="ST221" i="2"/>
  <c r="SQ221" i="2"/>
  <c r="SM221" i="2"/>
  <c r="SJ221" i="2"/>
  <c r="SF221" i="2"/>
  <c r="SC221" i="2"/>
  <c r="RY221" i="2"/>
  <c r="RV221" i="2"/>
  <c r="RR221" i="2"/>
  <c r="RO221" i="2"/>
  <c r="RK221" i="2"/>
  <c r="RH221" i="2"/>
  <c r="RF221" i="2"/>
  <c r="RD221" i="2"/>
  <c r="RA221" i="2"/>
  <c r="QW221" i="2"/>
  <c r="QT221" i="2"/>
  <c r="QR221" i="2"/>
  <c r="QP221" i="2"/>
  <c r="QM221" i="2"/>
  <c r="QI221" i="2"/>
  <c r="QF221" i="2"/>
  <c r="QB221" i="2"/>
  <c r="PY221" i="2"/>
  <c r="PW221" i="2"/>
  <c r="PU221" i="2"/>
  <c r="PR221" i="2"/>
  <c r="PP221" i="2"/>
  <c r="PN221" i="2"/>
  <c r="PK221" i="2"/>
  <c r="PI221" i="2"/>
  <c r="PG221" i="2"/>
  <c r="PD221" i="2"/>
  <c r="PB221" i="2"/>
  <c r="OZ221" i="2"/>
  <c r="OW221" i="2"/>
  <c r="OU221" i="2"/>
  <c r="OS221" i="2"/>
  <c r="OP221" i="2"/>
  <c r="ON221" i="2"/>
  <c r="OL221" i="2"/>
  <c r="OI221" i="2"/>
  <c r="OG221" i="2"/>
  <c r="OE221" i="2"/>
  <c r="OB221" i="2"/>
  <c r="NZ221" i="2"/>
  <c r="NX221" i="2"/>
  <c r="NU221" i="2"/>
  <c r="NS221" i="2"/>
  <c r="NQ221" i="2"/>
  <c r="NN221" i="2"/>
  <c r="NL221" i="2"/>
  <c r="NJ221" i="2"/>
  <c r="NG221" i="2"/>
  <c r="NE221" i="2"/>
  <c r="NC221" i="2"/>
  <c r="MZ221" i="2"/>
  <c r="MX221" i="2"/>
  <c r="MV221" i="2"/>
  <c r="MS221" i="2"/>
  <c r="MO221" i="2"/>
  <c r="ML221" i="2"/>
  <c r="MJ221" i="2"/>
  <c r="MH221" i="2"/>
  <c r="ME221" i="2"/>
  <c r="MA221" i="2"/>
  <c r="LX221" i="2"/>
  <c r="LT221" i="2"/>
  <c r="LQ221" i="2"/>
  <c r="LO221" i="2"/>
  <c r="LM221" i="2"/>
  <c r="LJ221" i="2"/>
  <c r="LH221" i="2"/>
  <c r="LF221" i="2"/>
  <c r="LC221" i="2"/>
  <c r="KY221" i="2"/>
  <c r="KV221" i="2"/>
  <c r="KR221" i="2"/>
  <c r="KO221" i="2"/>
  <c r="KM221" i="2"/>
  <c r="KK221" i="2"/>
  <c r="KH221" i="2"/>
  <c r="KF221" i="2"/>
  <c r="KD221" i="2"/>
  <c r="KA221" i="2"/>
  <c r="JW221" i="2"/>
  <c r="JT221" i="2"/>
  <c r="JP221" i="2"/>
  <c r="JM221" i="2"/>
  <c r="JK221" i="2"/>
  <c r="JI221" i="2"/>
  <c r="JF221" i="2"/>
  <c r="JD221" i="2"/>
  <c r="JB221" i="2"/>
  <c r="IY221" i="2"/>
  <c r="IW221" i="2"/>
  <c r="IU221" i="2"/>
  <c r="IR221" i="2"/>
  <c r="IP221" i="2"/>
  <c r="IN221" i="2"/>
  <c r="IK221" i="2"/>
  <c r="II221" i="2"/>
  <c r="IG221" i="2"/>
  <c r="ID221" i="2"/>
  <c r="IB221" i="2"/>
  <c r="HZ221" i="2"/>
  <c r="HW221" i="2"/>
  <c r="HU221" i="2"/>
  <c r="HS221" i="2"/>
  <c r="HP221" i="2"/>
  <c r="HN221" i="2"/>
  <c r="HL221" i="2"/>
  <c r="HI221" i="2"/>
  <c r="HG221" i="2"/>
  <c r="HE221" i="2"/>
  <c r="HA221" i="2"/>
  <c r="GY221" i="2"/>
  <c r="GW221" i="2"/>
  <c r="GT221" i="2"/>
  <c r="GP221" i="2"/>
  <c r="GM221" i="2"/>
  <c r="GK221" i="2"/>
  <c r="GI221" i="2"/>
  <c r="GF221" i="2"/>
  <c r="GB221" i="2"/>
  <c r="FY221" i="2"/>
  <c r="FW221" i="2"/>
  <c r="FU221" i="2"/>
  <c r="FR221" i="2"/>
  <c r="FP221" i="2"/>
  <c r="FN221" i="2"/>
  <c r="FK221" i="2"/>
  <c r="FI221" i="2"/>
  <c r="FG221" i="2"/>
  <c r="FD221" i="2"/>
  <c r="EZ221" i="2"/>
  <c r="EW221" i="2"/>
  <c r="EU221" i="2"/>
  <c r="ES221" i="2"/>
  <c r="EP221" i="2"/>
  <c r="EN221" i="2"/>
  <c r="EL221" i="2"/>
  <c r="EI221" i="2"/>
  <c r="EG221" i="2"/>
  <c r="EE221" i="2"/>
  <c r="EB221" i="2"/>
  <c r="DZ221" i="2"/>
  <c r="DX221" i="2"/>
  <c r="DU221" i="2"/>
  <c r="DQ221" i="2"/>
  <c r="DN221" i="2"/>
  <c r="DL221" i="2"/>
  <c r="DJ221" i="2"/>
  <c r="DG221" i="2"/>
  <c r="DE221" i="2"/>
  <c r="DC221" i="2"/>
  <c r="CZ221" i="2"/>
  <c r="CX221" i="2"/>
  <c r="CV221" i="2"/>
  <c r="CS221" i="2"/>
  <c r="CQ221" i="2"/>
  <c r="CO221" i="2"/>
  <c r="CL221" i="2"/>
  <c r="CJ221" i="2"/>
  <c r="CH221" i="2"/>
  <c r="CE221" i="2"/>
  <c r="CC221" i="2"/>
  <c r="CB221" i="2"/>
  <c r="CA221" i="2"/>
  <c r="BX221" i="2"/>
  <c r="BV221" i="2"/>
  <c r="BT221" i="2"/>
  <c r="BQ221" i="2"/>
  <c r="BO221" i="2"/>
  <c r="BM221" i="2"/>
  <c r="BJ221" i="2"/>
  <c r="BF221" i="2"/>
  <c r="BC221" i="2"/>
  <c r="BA221" i="2"/>
  <c r="AY221" i="2"/>
  <c r="AV221" i="2"/>
  <c r="AT221" i="2"/>
  <c r="AR221" i="2"/>
  <c r="AO221" i="2"/>
  <c r="AM221" i="2"/>
  <c r="AK221" i="2"/>
  <c r="AH221" i="2"/>
  <c r="AF221" i="2"/>
  <c r="AD221" i="2"/>
  <c r="R221" i="2"/>
  <c r="Q221" i="2"/>
  <c r="P221" i="2"/>
  <c r="N221" i="2"/>
  <c r="M221" i="2"/>
  <c r="L221" i="2"/>
  <c r="J221" i="2"/>
  <c r="H221" i="2"/>
  <c r="I221" i="2" s="1"/>
  <c r="F221" i="2"/>
  <c r="E221" i="2"/>
  <c r="D221" i="2"/>
  <c r="B221" i="2"/>
  <c r="VI220" i="2"/>
  <c r="VG220" i="2"/>
  <c r="VE220" i="2"/>
  <c r="VB220" i="2"/>
  <c r="UZ220" i="2"/>
  <c r="UX220" i="2"/>
  <c r="UU220" i="2"/>
  <c r="US220" i="2"/>
  <c r="UQ220" i="2"/>
  <c r="UN220" i="2"/>
  <c r="UL220" i="2"/>
  <c r="UJ220" i="2"/>
  <c r="UG220" i="2"/>
  <c r="IB220" i="1" s="1"/>
  <c r="UC220" i="2"/>
  <c r="TZ220" i="2"/>
  <c r="TV220" i="2"/>
  <c r="TS220" i="2"/>
  <c r="TO220" i="2"/>
  <c r="TL220" i="2"/>
  <c r="TH220" i="2"/>
  <c r="TE220" i="2"/>
  <c r="TA220" i="2"/>
  <c r="SX220" i="2"/>
  <c r="ST220" i="2"/>
  <c r="SQ220" i="2"/>
  <c r="SM220" i="2"/>
  <c r="SJ220" i="2"/>
  <c r="SF220" i="2"/>
  <c r="SC220" i="2"/>
  <c r="RY220" i="2"/>
  <c r="RV220" i="2"/>
  <c r="RR220" i="2"/>
  <c r="RO220" i="2"/>
  <c r="RK220" i="2"/>
  <c r="RH220" i="2"/>
  <c r="RF220" i="2"/>
  <c r="RD220" i="2"/>
  <c r="RA220" i="2"/>
  <c r="QW220" i="2"/>
  <c r="QT220" i="2"/>
  <c r="QR220" i="2"/>
  <c r="QP220" i="2"/>
  <c r="QM220" i="2"/>
  <c r="QI220" i="2"/>
  <c r="QF220" i="2"/>
  <c r="QB220" i="2"/>
  <c r="PY220" i="2"/>
  <c r="PW220" i="2"/>
  <c r="PU220" i="2"/>
  <c r="PR220" i="2"/>
  <c r="PP220" i="2"/>
  <c r="PN220" i="2"/>
  <c r="PK220" i="2"/>
  <c r="PI220" i="2"/>
  <c r="PG220" i="2"/>
  <c r="PD220" i="2"/>
  <c r="PB220" i="2"/>
  <c r="OZ220" i="2"/>
  <c r="OW220" i="2"/>
  <c r="OU220" i="2"/>
  <c r="OS220" i="2"/>
  <c r="OP220" i="2"/>
  <c r="ON220" i="2"/>
  <c r="OL220" i="2"/>
  <c r="OI220" i="2"/>
  <c r="OG220" i="2"/>
  <c r="OE220" i="2"/>
  <c r="OB220" i="2"/>
  <c r="NZ220" i="2"/>
  <c r="NX220" i="2"/>
  <c r="NU220" i="2"/>
  <c r="NS220" i="2"/>
  <c r="NQ220" i="2"/>
  <c r="NN220" i="2"/>
  <c r="NL220" i="2"/>
  <c r="NJ220" i="2"/>
  <c r="NG220" i="2"/>
  <c r="NE220" i="2"/>
  <c r="NC220" i="2"/>
  <c r="MZ220" i="2"/>
  <c r="MX220" i="2"/>
  <c r="MV220" i="2"/>
  <c r="MS220" i="2"/>
  <c r="MO220" i="2"/>
  <c r="ML220" i="2"/>
  <c r="MJ220" i="2"/>
  <c r="MH220" i="2"/>
  <c r="ME220" i="2"/>
  <c r="MA220" i="2"/>
  <c r="LX220" i="2"/>
  <c r="LT220" i="2"/>
  <c r="LQ220" i="2"/>
  <c r="LO220" i="2"/>
  <c r="LM220" i="2"/>
  <c r="LJ220" i="2"/>
  <c r="LH220" i="2"/>
  <c r="LF220" i="2"/>
  <c r="LC220" i="2"/>
  <c r="KY220" i="2"/>
  <c r="KV220" i="2"/>
  <c r="KR220" i="2"/>
  <c r="KO220" i="2"/>
  <c r="KM220" i="2"/>
  <c r="KK220" i="2"/>
  <c r="KH220" i="2"/>
  <c r="KF220" i="2"/>
  <c r="KD220" i="2"/>
  <c r="KA220" i="2"/>
  <c r="JW220" i="2"/>
  <c r="JT220" i="2"/>
  <c r="JP220" i="2"/>
  <c r="JM220" i="2"/>
  <c r="JK220" i="2"/>
  <c r="JI220" i="2"/>
  <c r="JF220" i="2"/>
  <c r="JD220" i="2"/>
  <c r="JB220" i="2"/>
  <c r="IY220" i="2"/>
  <c r="IW220" i="2"/>
  <c r="IU220" i="2"/>
  <c r="IR220" i="2"/>
  <c r="IP220" i="2"/>
  <c r="IN220" i="2"/>
  <c r="IK220" i="2"/>
  <c r="II220" i="2"/>
  <c r="IG220" i="2"/>
  <c r="ID220" i="2"/>
  <c r="IB220" i="2"/>
  <c r="HZ220" i="2"/>
  <c r="HW220" i="2"/>
  <c r="HU220" i="2"/>
  <c r="HS220" i="2"/>
  <c r="HP220" i="2"/>
  <c r="HN220" i="2"/>
  <c r="HL220" i="2"/>
  <c r="HI220" i="2"/>
  <c r="HG220" i="2"/>
  <c r="HE220" i="2"/>
  <c r="HA220" i="2"/>
  <c r="GY220" i="2"/>
  <c r="GW220" i="2"/>
  <c r="GT220" i="2"/>
  <c r="GP220" i="2"/>
  <c r="GM220" i="2"/>
  <c r="GK220" i="2"/>
  <c r="GI220" i="2"/>
  <c r="GF220" i="2"/>
  <c r="GB220" i="2"/>
  <c r="FY220" i="2"/>
  <c r="FW220" i="2"/>
  <c r="FU220" i="2"/>
  <c r="FR220" i="2"/>
  <c r="FP220" i="2"/>
  <c r="FN220" i="2"/>
  <c r="FK220" i="2"/>
  <c r="FI220" i="2"/>
  <c r="FG220" i="2"/>
  <c r="FD220" i="2"/>
  <c r="EZ220" i="2"/>
  <c r="EW220" i="2"/>
  <c r="EU220" i="2"/>
  <c r="ES220" i="2"/>
  <c r="EP220" i="2"/>
  <c r="EN220" i="2"/>
  <c r="EL220" i="2"/>
  <c r="EI220" i="2"/>
  <c r="EG220" i="2"/>
  <c r="EE220" i="2"/>
  <c r="EB220" i="2"/>
  <c r="DZ220" i="2"/>
  <c r="DX220" i="2"/>
  <c r="DU220" i="2"/>
  <c r="DQ220" i="2"/>
  <c r="DN220" i="2"/>
  <c r="DL220" i="2"/>
  <c r="DJ220" i="2"/>
  <c r="DG220" i="2"/>
  <c r="DE220" i="2"/>
  <c r="DC220" i="2"/>
  <c r="CZ220" i="2"/>
  <c r="CX220" i="2"/>
  <c r="CV220" i="2"/>
  <c r="CS220" i="2"/>
  <c r="CQ220" i="2"/>
  <c r="CO220" i="2"/>
  <c r="CL220" i="2"/>
  <c r="CJ220" i="2"/>
  <c r="CH220" i="2"/>
  <c r="CE220" i="2"/>
  <c r="CC220" i="2"/>
  <c r="CB220" i="2"/>
  <c r="CA220" i="2"/>
  <c r="BX220" i="2"/>
  <c r="BV220" i="2"/>
  <c r="BT220" i="2"/>
  <c r="BQ220" i="2"/>
  <c r="BO220" i="2"/>
  <c r="BM220" i="2"/>
  <c r="BJ220" i="2"/>
  <c r="BF220" i="2"/>
  <c r="BC220" i="2"/>
  <c r="BA220" i="2"/>
  <c r="AY220" i="2"/>
  <c r="AV220" i="2"/>
  <c r="AT220" i="2"/>
  <c r="AR220" i="2"/>
  <c r="AO220" i="2"/>
  <c r="AM220" i="2"/>
  <c r="AK220" i="2"/>
  <c r="AH220" i="2"/>
  <c r="AF220" i="2"/>
  <c r="AD220" i="2"/>
  <c r="Y220" i="2"/>
  <c r="R220" i="2"/>
  <c r="Q220" i="2"/>
  <c r="P220" i="2"/>
  <c r="N220" i="2"/>
  <c r="M220" i="2"/>
  <c r="L220" i="2"/>
  <c r="J220" i="2"/>
  <c r="H220" i="2"/>
  <c r="I220" i="2" s="1"/>
  <c r="F220" i="2"/>
  <c r="E220" i="2"/>
  <c r="D220" i="2"/>
  <c r="B220" i="2"/>
  <c r="VI219" i="2"/>
  <c r="VG219" i="2"/>
  <c r="VE219" i="2"/>
  <c r="VB219" i="2"/>
  <c r="UZ219" i="2"/>
  <c r="UX219" i="2"/>
  <c r="UU219" i="2"/>
  <c r="US219" i="2"/>
  <c r="UQ219" i="2"/>
  <c r="UN219" i="2"/>
  <c r="UL219" i="2"/>
  <c r="UJ219" i="2"/>
  <c r="UG219" i="2"/>
  <c r="UC219" i="2"/>
  <c r="TZ219" i="2"/>
  <c r="TV219" i="2"/>
  <c r="TS219" i="2"/>
  <c r="TO219" i="2"/>
  <c r="TL219" i="2"/>
  <c r="TH219" i="2"/>
  <c r="TE219" i="2"/>
  <c r="TA219" i="2"/>
  <c r="SX219" i="2"/>
  <c r="ST219" i="2"/>
  <c r="SQ219" i="2"/>
  <c r="SM219" i="2"/>
  <c r="SJ219" i="2"/>
  <c r="SF219" i="2"/>
  <c r="SC219" i="2"/>
  <c r="RY219" i="2"/>
  <c r="RV219" i="2"/>
  <c r="RR219" i="2"/>
  <c r="RO219" i="2"/>
  <c r="RK219" i="2"/>
  <c r="RH219" i="2"/>
  <c r="RF219" i="2"/>
  <c r="RD219" i="2"/>
  <c r="RA219" i="2"/>
  <c r="QW219" i="2"/>
  <c r="QT219" i="2"/>
  <c r="QR219" i="2"/>
  <c r="QP219" i="2"/>
  <c r="QM219" i="2"/>
  <c r="QI219" i="2"/>
  <c r="QF219" i="2"/>
  <c r="QB219" i="2"/>
  <c r="PY219" i="2"/>
  <c r="PW219" i="2"/>
  <c r="PU219" i="2"/>
  <c r="PR219" i="2"/>
  <c r="PP219" i="2"/>
  <c r="PN219" i="2"/>
  <c r="PK219" i="2"/>
  <c r="PI219" i="2"/>
  <c r="PG219" i="2"/>
  <c r="PD219" i="2"/>
  <c r="PB219" i="2"/>
  <c r="OZ219" i="2"/>
  <c r="OW219" i="2"/>
  <c r="OU219" i="2"/>
  <c r="OS219" i="2"/>
  <c r="OP219" i="2"/>
  <c r="ON219" i="2"/>
  <c r="OL219" i="2"/>
  <c r="OI219" i="2"/>
  <c r="OG219" i="2"/>
  <c r="OE219" i="2"/>
  <c r="OB219" i="2"/>
  <c r="NZ219" i="2"/>
  <c r="NX219" i="2"/>
  <c r="NU219" i="2"/>
  <c r="NS219" i="2"/>
  <c r="NQ219" i="2"/>
  <c r="NN219" i="2"/>
  <c r="NL219" i="2"/>
  <c r="NJ219" i="2"/>
  <c r="NG219" i="2"/>
  <c r="NE219" i="2"/>
  <c r="NC219" i="2"/>
  <c r="MZ219" i="2"/>
  <c r="MX219" i="2"/>
  <c r="MV219" i="2"/>
  <c r="MS219" i="2"/>
  <c r="MO219" i="2"/>
  <c r="ML219" i="2"/>
  <c r="MJ219" i="2"/>
  <c r="MH219" i="2"/>
  <c r="ME219" i="2"/>
  <c r="MA219" i="2"/>
  <c r="LX219" i="2"/>
  <c r="LT219" i="2"/>
  <c r="LQ219" i="2"/>
  <c r="LO219" i="2"/>
  <c r="LM219" i="2"/>
  <c r="LJ219" i="2"/>
  <c r="LH219" i="2"/>
  <c r="LF219" i="2"/>
  <c r="LC219" i="2"/>
  <c r="KY219" i="2"/>
  <c r="KV219" i="2"/>
  <c r="KR219" i="2"/>
  <c r="KO219" i="2"/>
  <c r="KM219" i="2"/>
  <c r="KK219" i="2"/>
  <c r="KH219" i="2"/>
  <c r="KF219" i="2"/>
  <c r="KD219" i="2"/>
  <c r="KA219" i="2"/>
  <c r="JW219" i="2"/>
  <c r="JT219" i="2"/>
  <c r="JP219" i="2"/>
  <c r="JM219" i="2"/>
  <c r="JK219" i="2"/>
  <c r="JI219" i="2"/>
  <c r="JF219" i="2"/>
  <c r="JD219" i="2"/>
  <c r="JB219" i="2"/>
  <c r="IY219" i="2"/>
  <c r="IW219" i="2"/>
  <c r="IU219" i="2"/>
  <c r="IR219" i="2"/>
  <c r="IP219" i="2"/>
  <c r="IN219" i="2"/>
  <c r="IK219" i="2"/>
  <c r="II219" i="2"/>
  <c r="IG219" i="2"/>
  <c r="ID219" i="2"/>
  <c r="IB219" i="2"/>
  <c r="HZ219" i="2"/>
  <c r="HW219" i="2"/>
  <c r="HU219" i="2"/>
  <c r="HS219" i="2"/>
  <c r="HP219" i="2"/>
  <c r="HN219" i="2"/>
  <c r="HL219" i="2"/>
  <c r="HI219" i="2"/>
  <c r="HG219" i="2"/>
  <c r="HE219" i="2"/>
  <c r="HA219" i="2"/>
  <c r="GY219" i="2"/>
  <c r="GW219" i="2"/>
  <c r="GT219" i="2"/>
  <c r="GP219" i="2"/>
  <c r="GM219" i="2"/>
  <c r="GK219" i="2"/>
  <c r="GI219" i="2"/>
  <c r="GF219" i="2"/>
  <c r="GB219" i="2"/>
  <c r="FY219" i="2"/>
  <c r="FW219" i="2"/>
  <c r="FU219" i="2"/>
  <c r="FR219" i="2"/>
  <c r="FP219" i="2"/>
  <c r="FN219" i="2"/>
  <c r="FK219" i="2"/>
  <c r="FI219" i="2"/>
  <c r="FG219" i="2"/>
  <c r="FD219" i="2"/>
  <c r="EZ219" i="2"/>
  <c r="EW219" i="2"/>
  <c r="EU219" i="2"/>
  <c r="ES219" i="2"/>
  <c r="EP219" i="2"/>
  <c r="EN219" i="2"/>
  <c r="EL219" i="2"/>
  <c r="EI219" i="2"/>
  <c r="EG219" i="2"/>
  <c r="EE219" i="2"/>
  <c r="EB219" i="2"/>
  <c r="DZ219" i="2"/>
  <c r="DX219" i="2"/>
  <c r="DU219" i="2"/>
  <c r="DQ219" i="2"/>
  <c r="DN219" i="2"/>
  <c r="DL219" i="2"/>
  <c r="DJ219" i="2"/>
  <c r="DG219" i="2"/>
  <c r="DE219" i="2"/>
  <c r="DC219" i="2"/>
  <c r="CZ219" i="2"/>
  <c r="CX219" i="2"/>
  <c r="CV219" i="2"/>
  <c r="CS219" i="2"/>
  <c r="CQ219" i="2"/>
  <c r="CO219" i="2"/>
  <c r="CL219" i="2"/>
  <c r="CJ219" i="2"/>
  <c r="CH219" i="2"/>
  <c r="CE219" i="2"/>
  <c r="CC219" i="2"/>
  <c r="CB219" i="2"/>
  <c r="CA219" i="2"/>
  <c r="BX219" i="2"/>
  <c r="BV219" i="2"/>
  <c r="BT219" i="2"/>
  <c r="BQ219" i="2"/>
  <c r="BO219" i="2"/>
  <c r="BM219" i="2"/>
  <c r="BJ219" i="2"/>
  <c r="BF219" i="2"/>
  <c r="BC219" i="2"/>
  <c r="BA219" i="2"/>
  <c r="AY219" i="2"/>
  <c r="AV219" i="2"/>
  <c r="AT219" i="2"/>
  <c r="AR219" i="2"/>
  <c r="AO219" i="2"/>
  <c r="AM219" i="2"/>
  <c r="AK219" i="2"/>
  <c r="AH219" i="2"/>
  <c r="AF219" i="2"/>
  <c r="AD219" i="2"/>
  <c r="R219" i="2"/>
  <c r="Q219" i="2"/>
  <c r="P219" i="2"/>
  <c r="N219" i="2"/>
  <c r="M219" i="2"/>
  <c r="L219" i="2"/>
  <c r="J219" i="2"/>
  <c r="I219" i="2"/>
  <c r="S219" i="2" s="1"/>
  <c r="H219" i="2"/>
  <c r="F219" i="2"/>
  <c r="D219" i="2"/>
  <c r="E219" i="2" s="1"/>
  <c r="B219" i="2"/>
  <c r="VI218" i="2"/>
  <c r="VG218" i="2"/>
  <c r="VE218" i="2"/>
  <c r="VB218" i="2"/>
  <c r="UZ218" i="2"/>
  <c r="UX218" i="2"/>
  <c r="UU218" i="2"/>
  <c r="US218" i="2"/>
  <c r="UQ218" i="2"/>
  <c r="UN218" i="2"/>
  <c r="UL218" i="2"/>
  <c r="UJ218" i="2"/>
  <c r="UG218" i="2"/>
  <c r="UC218" i="2"/>
  <c r="TZ218" i="2"/>
  <c r="TV218" i="2"/>
  <c r="TS218" i="2"/>
  <c r="TO218" i="2"/>
  <c r="TL218" i="2"/>
  <c r="TH218" i="2"/>
  <c r="TE218" i="2"/>
  <c r="TA218" i="2"/>
  <c r="SX218" i="2"/>
  <c r="ST218" i="2"/>
  <c r="SQ218" i="2"/>
  <c r="SM218" i="2"/>
  <c r="SJ218" i="2"/>
  <c r="SF218" i="2"/>
  <c r="SC218" i="2"/>
  <c r="RY218" i="2"/>
  <c r="RV218" i="2"/>
  <c r="RR218" i="2"/>
  <c r="RO218" i="2"/>
  <c r="RK218" i="2"/>
  <c r="RH218" i="2"/>
  <c r="RF218" i="2"/>
  <c r="RD218" i="2"/>
  <c r="RA218" i="2"/>
  <c r="QW218" i="2"/>
  <c r="QT218" i="2"/>
  <c r="QR218" i="2"/>
  <c r="QP218" i="2"/>
  <c r="QM218" i="2"/>
  <c r="QI218" i="2"/>
  <c r="QF218" i="2"/>
  <c r="QB218" i="2"/>
  <c r="PY218" i="2"/>
  <c r="PW218" i="2"/>
  <c r="PU218" i="2"/>
  <c r="PR218" i="2"/>
  <c r="PP218" i="2"/>
  <c r="PN218" i="2"/>
  <c r="PK218" i="2"/>
  <c r="PI218" i="2"/>
  <c r="PG218" i="2"/>
  <c r="PD218" i="2"/>
  <c r="PB218" i="2"/>
  <c r="OZ218" i="2"/>
  <c r="OW218" i="2"/>
  <c r="OU218" i="2"/>
  <c r="OS218" i="2"/>
  <c r="OP218" i="2"/>
  <c r="ON218" i="2"/>
  <c r="OL218" i="2"/>
  <c r="OI218" i="2"/>
  <c r="OG218" i="2"/>
  <c r="OE218" i="2"/>
  <c r="OB218" i="2"/>
  <c r="NZ218" i="2"/>
  <c r="NX218" i="2"/>
  <c r="NU218" i="2"/>
  <c r="NS218" i="2"/>
  <c r="NQ218" i="2"/>
  <c r="NN218" i="2"/>
  <c r="NL218" i="2"/>
  <c r="NJ218" i="2"/>
  <c r="NG218" i="2"/>
  <c r="NE218" i="2"/>
  <c r="NC218" i="2"/>
  <c r="MZ218" i="2"/>
  <c r="MX218" i="2"/>
  <c r="MV218" i="2"/>
  <c r="MS218" i="2"/>
  <c r="MO218" i="2"/>
  <c r="ML218" i="2"/>
  <c r="MJ218" i="2"/>
  <c r="MH218" i="2"/>
  <c r="ME218" i="2"/>
  <c r="MA218" i="2"/>
  <c r="LX218" i="2"/>
  <c r="LT218" i="2"/>
  <c r="LQ218" i="2"/>
  <c r="LO218" i="2"/>
  <c r="LM218" i="2"/>
  <c r="LJ218" i="2"/>
  <c r="LH218" i="2"/>
  <c r="LF218" i="2"/>
  <c r="LC218" i="2"/>
  <c r="KY218" i="2"/>
  <c r="KV218" i="2"/>
  <c r="KR218" i="2"/>
  <c r="KO218" i="2"/>
  <c r="KM218" i="2"/>
  <c r="KK218" i="2"/>
  <c r="KH218" i="2"/>
  <c r="KF218" i="2"/>
  <c r="KD218" i="2"/>
  <c r="KA218" i="2"/>
  <c r="JW218" i="2"/>
  <c r="JT218" i="2"/>
  <c r="JP218" i="2"/>
  <c r="JM218" i="2"/>
  <c r="JK218" i="2"/>
  <c r="JI218" i="2"/>
  <c r="JF218" i="2"/>
  <c r="JD218" i="2"/>
  <c r="JB218" i="2"/>
  <c r="IY218" i="2"/>
  <c r="IW218" i="2"/>
  <c r="IU218" i="2"/>
  <c r="IR218" i="2"/>
  <c r="IP218" i="2"/>
  <c r="IN218" i="2"/>
  <c r="IK218" i="2"/>
  <c r="II218" i="2"/>
  <c r="IG218" i="2"/>
  <c r="ID218" i="2"/>
  <c r="IB218" i="2"/>
  <c r="HZ218" i="2"/>
  <c r="HW218" i="2"/>
  <c r="HU218" i="2"/>
  <c r="HS218" i="2"/>
  <c r="HP218" i="2"/>
  <c r="HN218" i="2"/>
  <c r="HL218" i="2"/>
  <c r="HI218" i="2"/>
  <c r="HG218" i="2"/>
  <c r="HE218" i="2"/>
  <c r="HA218" i="2"/>
  <c r="GY218" i="2"/>
  <c r="GW218" i="2"/>
  <c r="GT218" i="2"/>
  <c r="GP218" i="2"/>
  <c r="GM218" i="2"/>
  <c r="GK218" i="2"/>
  <c r="GI218" i="2"/>
  <c r="GF218" i="2"/>
  <c r="GB218" i="2"/>
  <c r="FY218" i="2"/>
  <c r="FW218" i="2"/>
  <c r="FU218" i="2"/>
  <c r="FR218" i="2"/>
  <c r="FP218" i="2"/>
  <c r="FN218" i="2"/>
  <c r="FK218" i="2"/>
  <c r="FI218" i="2"/>
  <c r="FG218" i="2"/>
  <c r="FD218" i="2"/>
  <c r="EZ218" i="2"/>
  <c r="EW218" i="2"/>
  <c r="EU218" i="2"/>
  <c r="ES218" i="2"/>
  <c r="EP218" i="2"/>
  <c r="EN218" i="2"/>
  <c r="EL218" i="2"/>
  <c r="EI218" i="2"/>
  <c r="EG218" i="2"/>
  <c r="EE218" i="2"/>
  <c r="EB218" i="2"/>
  <c r="DZ218" i="2"/>
  <c r="DX218" i="2"/>
  <c r="DU218" i="2"/>
  <c r="DQ218" i="2"/>
  <c r="DN218" i="2"/>
  <c r="DL218" i="2"/>
  <c r="DJ218" i="2"/>
  <c r="DG218" i="2"/>
  <c r="DE218" i="2"/>
  <c r="DC218" i="2"/>
  <c r="CZ218" i="2"/>
  <c r="CX218" i="2"/>
  <c r="CV218" i="2"/>
  <c r="CS218" i="2"/>
  <c r="CQ218" i="2"/>
  <c r="CO218" i="2"/>
  <c r="CL218" i="2"/>
  <c r="CJ218" i="2"/>
  <c r="CH218" i="2"/>
  <c r="CE218" i="2"/>
  <c r="CC218" i="2"/>
  <c r="CB218" i="2"/>
  <c r="CA218" i="2"/>
  <c r="BX218" i="2"/>
  <c r="BV218" i="2"/>
  <c r="BT218" i="2"/>
  <c r="BQ218" i="2"/>
  <c r="BO218" i="2"/>
  <c r="BM218" i="2"/>
  <c r="BJ218" i="2"/>
  <c r="BF218" i="2"/>
  <c r="BC218" i="2"/>
  <c r="BA218" i="2"/>
  <c r="AY218" i="2"/>
  <c r="AV218" i="2"/>
  <c r="AT218" i="2"/>
  <c r="AR218" i="2"/>
  <c r="AO218" i="2"/>
  <c r="AM218" i="2"/>
  <c r="AK218" i="2"/>
  <c r="AH218" i="2"/>
  <c r="AF218" i="2"/>
  <c r="AD218" i="2"/>
  <c r="R218" i="2"/>
  <c r="Q218" i="2"/>
  <c r="P218" i="2"/>
  <c r="N218" i="2"/>
  <c r="L218" i="2"/>
  <c r="M218" i="2" s="1"/>
  <c r="J218" i="2"/>
  <c r="H218" i="2"/>
  <c r="I218" i="2" s="1"/>
  <c r="F218" i="2"/>
  <c r="D218" i="2"/>
  <c r="E218" i="2" s="1"/>
  <c r="B218" i="2"/>
  <c r="VI217" i="2"/>
  <c r="VG217" i="2"/>
  <c r="VE217" i="2"/>
  <c r="VB217" i="2"/>
  <c r="UZ217" i="2"/>
  <c r="UX217" i="2"/>
  <c r="UU217" i="2"/>
  <c r="US217" i="2"/>
  <c r="UQ217" i="2"/>
  <c r="UN217" i="2"/>
  <c r="UL217" i="2"/>
  <c r="UJ217" i="2"/>
  <c r="UG217" i="2"/>
  <c r="UC217" i="2"/>
  <c r="TZ217" i="2"/>
  <c r="TV217" i="2"/>
  <c r="TS217" i="2"/>
  <c r="TO217" i="2"/>
  <c r="TL217" i="2"/>
  <c r="TH217" i="2"/>
  <c r="TE217" i="2"/>
  <c r="TA217" i="2"/>
  <c r="SX217" i="2"/>
  <c r="ST217" i="2"/>
  <c r="SQ217" i="2"/>
  <c r="SM217" i="2"/>
  <c r="SJ217" i="2"/>
  <c r="SF217" i="2"/>
  <c r="SC217" i="2"/>
  <c r="RY217" i="2"/>
  <c r="RV217" i="2"/>
  <c r="RR217" i="2"/>
  <c r="RO217" i="2"/>
  <c r="RK217" i="2"/>
  <c r="RH217" i="2"/>
  <c r="RF217" i="2"/>
  <c r="RD217" i="2"/>
  <c r="RA217" i="2"/>
  <c r="QW217" i="2"/>
  <c r="QT217" i="2"/>
  <c r="QR217" i="2"/>
  <c r="QP217" i="2"/>
  <c r="QM217" i="2"/>
  <c r="QI217" i="2"/>
  <c r="QF217" i="2"/>
  <c r="QB217" i="2"/>
  <c r="PY217" i="2"/>
  <c r="PW217" i="2"/>
  <c r="PU217" i="2"/>
  <c r="PR217" i="2"/>
  <c r="PP217" i="2"/>
  <c r="PN217" i="2"/>
  <c r="PK217" i="2"/>
  <c r="PI217" i="2"/>
  <c r="PG217" i="2"/>
  <c r="PD217" i="2"/>
  <c r="PB217" i="2"/>
  <c r="OZ217" i="2"/>
  <c r="OW217" i="2"/>
  <c r="OU217" i="2"/>
  <c r="OS217" i="2"/>
  <c r="OP217" i="2"/>
  <c r="ON217" i="2"/>
  <c r="OL217" i="2"/>
  <c r="OI217" i="2"/>
  <c r="OG217" i="2"/>
  <c r="OE217" i="2"/>
  <c r="OB217" i="2"/>
  <c r="NZ217" i="2"/>
  <c r="NX217" i="2"/>
  <c r="NU217" i="2"/>
  <c r="NS217" i="2"/>
  <c r="NQ217" i="2"/>
  <c r="NN217" i="2"/>
  <c r="NL217" i="2"/>
  <c r="NJ217" i="2"/>
  <c r="NG217" i="2"/>
  <c r="NE217" i="2"/>
  <c r="NC217" i="2"/>
  <c r="MZ217" i="2"/>
  <c r="MX217" i="2"/>
  <c r="MV217" i="2"/>
  <c r="MS217" i="2"/>
  <c r="MO217" i="2"/>
  <c r="ML217" i="2"/>
  <c r="MJ217" i="2"/>
  <c r="MH217" i="2"/>
  <c r="ME217" i="2"/>
  <c r="MA217" i="2"/>
  <c r="LX217" i="2"/>
  <c r="LT217" i="2"/>
  <c r="LQ217" i="2"/>
  <c r="LO217" i="2"/>
  <c r="LM217" i="2"/>
  <c r="LJ217" i="2"/>
  <c r="LH217" i="2"/>
  <c r="LF217" i="2"/>
  <c r="LC217" i="2"/>
  <c r="KY217" i="2"/>
  <c r="KV217" i="2"/>
  <c r="KR217" i="2"/>
  <c r="KO217" i="2"/>
  <c r="KM217" i="2"/>
  <c r="KK217" i="2"/>
  <c r="KH217" i="2"/>
  <c r="KF217" i="2"/>
  <c r="KD217" i="2"/>
  <c r="KA217" i="2"/>
  <c r="JW217" i="2"/>
  <c r="JT217" i="2"/>
  <c r="JP217" i="2"/>
  <c r="JM217" i="2"/>
  <c r="JK217" i="2"/>
  <c r="JI217" i="2"/>
  <c r="JF217" i="2"/>
  <c r="JD217" i="2"/>
  <c r="JB217" i="2"/>
  <c r="IY217" i="2"/>
  <c r="IW217" i="2"/>
  <c r="IU217" i="2"/>
  <c r="IR217" i="2"/>
  <c r="IP217" i="2"/>
  <c r="IN217" i="2"/>
  <c r="IK217" i="2"/>
  <c r="II217" i="2"/>
  <c r="IG217" i="2"/>
  <c r="ID217" i="2"/>
  <c r="IB217" i="2"/>
  <c r="HZ217" i="2"/>
  <c r="HW217" i="2"/>
  <c r="HU217" i="2"/>
  <c r="HS217" i="2"/>
  <c r="HP217" i="2"/>
  <c r="HN217" i="2"/>
  <c r="HL217" i="2"/>
  <c r="HI217" i="2"/>
  <c r="HG217" i="2"/>
  <c r="HE217" i="2"/>
  <c r="HA217" i="2"/>
  <c r="GY217" i="2"/>
  <c r="GW217" i="2"/>
  <c r="GT217" i="2"/>
  <c r="GP217" i="2"/>
  <c r="GM217" i="2"/>
  <c r="GK217" i="2"/>
  <c r="GI217" i="2"/>
  <c r="GF217" i="2"/>
  <c r="GB217" i="2"/>
  <c r="FY217" i="2"/>
  <c r="FW217" i="2"/>
  <c r="FU217" i="2"/>
  <c r="FR217" i="2"/>
  <c r="FP217" i="2"/>
  <c r="FN217" i="2"/>
  <c r="FK217" i="2"/>
  <c r="FI217" i="2"/>
  <c r="FG217" i="2"/>
  <c r="FD217" i="2"/>
  <c r="EZ217" i="2"/>
  <c r="EW217" i="2"/>
  <c r="EU217" i="2"/>
  <c r="ES217" i="2"/>
  <c r="EP217" i="2"/>
  <c r="EN217" i="2"/>
  <c r="EL217" i="2"/>
  <c r="EI217" i="2"/>
  <c r="EG217" i="2"/>
  <c r="EE217" i="2"/>
  <c r="EB217" i="2"/>
  <c r="DZ217" i="2"/>
  <c r="DX217" i="2"/>
  <c r="DU217" i="2"/>
  <c r="DQ217" i="2"/>
  <c r="DN217" i="2"/>
  <c r="DL217" i="2"/>
  <c r="DJ217" i="2"/>
  <c r="DG217" i="2"/>
  <c r="DE217" i="2"/>
  <c r="DC217" i="2"/>
  <c r="CZ217" i="2"/>
  <c r="CX217" i="2"/>
  <c r="CV217" i="2"/>
  <c r="CS217" i="2"/>
  <c r="CQ217" i="2"/>
  <c r="CO217" i="2"/>
  <c r="CL217" i="2"/>
  <c r="CJ217" i="2"/>
  <c r="CH217" i="2"/>
  <c r="CE217" i="2"/>
  <c r="CC217" i="2"/>
  <c r="CB217" i="2"/>
  <c r="CA217" i="2"/>
  <c r="BX217" i="2"/>
  <c r="BV217" i="2"/>
  <c r="BT217" i="2"/>
  <c r="BQ217" i="2"/>
  <c r="BO217" i="2"/>
  <c r="BM217" i="2"/>
  <c r="BJ217" i="2"/>
  <c r="BF217" i="2"/>
  <c r="BC217" i="2"/>
  <c r="BA217" i="2"/>
  <c r="AY217" i="2"/>
  <c r="AV217" i="2"/>
  <c r="AT217" i="2"/>
  <c r="AR217" i="2"/>
  <c r="AO217" i="2"/>
  <c r="AM217" i="2"/>
  <c r="AK217" i="2"/>
  <c r="AH217" i="2"/>
  <c r="AF217" i="2"/>
  <c r="AD217" i="2"/>
  <c r="R217" i="2"/>
  <c r="Q217" i="2"/>
  <c r="P217" i="2"/>
  <c r="N217" i="2"/>
  <c r="L217" i="2"/>
  <c r="M217" i="2" s="1"/>
  <c r="S217" i="2" s="1"/>
  <c r="J217" i="2"/>
  <c r="H217" i="2"/>
  <c r="I217" i="2" s="1"/>
  <c r="F217" i="2"/>
  <c r="D217" i="2"/>
  <c r="E217" i="2" s="1"/>
  <c r="B217" i="2"/>
  <c r="VI216" i="2"/>
  <c r="VG216" i="2"/>
  <c r="VE216" i="2"/>
  <c r="VB216" i="2"/>
  <c r="UZ216" i="2"/>
  <c r="UX216" i="2"/>
  <c r="UU216" i="2"/>
  <c r="US216" i="2"/>
  <c r="UQ216" i="2"/>
  <c r="UN216" i="2"/>
  <c r="UL216" i="2"/>
  <c r="UJ216" i="2"/>
  <c r="UG216" i="2"/>
  <c r="IB216" i="1" s="1"/>
  <c r="UC216" i="2"/>
  <c r="TZ216" i="2"/>
  <c r="TV216" i="2"/>
  <c r="TS216" i="2"/>
  <c r="TO216" i="2"/>
  <c r="TL216" i="2"/>
  <c r="TH216" i="2"/>
  <c r="TE216" i="2"/>
  <c r="TA216" i="2"/>
  <c r="SX216" i="2"/>
  <c r="ST216" i="2"/>
  <c r="SQ216" i="2"/>
  <c r="SM216" i="2"/>
  <c r="SJ216" i="2"/>
  <c r="SF216" i="2"/>
  <c r="SC216" i="2"/>
  <c r="RY216" i="2"/>
  <c r="RV216" i="2"/>
  <c r="RR216" i="2"/>
  <c r="RO216" i="2"/>
  <c r="RK216" i="2"/>
  <c r="RH216" i="2"/>
  <c r="RF216" i="2"/>
  <c r="RD216" i="2"/>
  <c r="RA216" i="2"/>
  <c r="QW216" i="2"/>
  <c r="QT216" i="2"/>
  <c r="QR216" i="2"/>
  <c r="QP216" i="2"/>
  <c r="QM216" i="2"/>
  <c r="QI216" i="2"/>
  <c r="QF216" i="2"/>
  <c r="QB216" i="2"/>
  <c r="PY216" i="2"/>
  <c r="PW216" i="2"/>
  <c r="PU216" i="2"/>
  <c r="PR216" i="2"/>
  <c r="PP216" i="2"/>
  <c r="PN216" i="2"/>
  <c r="PK216" i="2"/>
  <c r="PI216" i="2"/>
  <c r="PG216" i="2"/>
  <c r="PD216" i="2"/>
  <c r="PB216" i="2"/>
  <c r="OZ216" i="2"/>
  <c r="OW216" i="2"/>
  <c r="OU216" i="2"/>
  <c r="OS216" i="2"/>
  <c r="OP216" i="2"/>
  <c r="ON216" i="2"/>
  <c r="OL216" i="2"/>
  <c r="OI216" i="2"/>
  <c r="OG216" i="2"/>
  <c r="OE216" i="2"/>
  <c r="OB216" i="2"/>
  <c r="NZ216" i="2"/>
  <c r="NX216" i="2"/>
  <c r="NU216" i="2"/>
  <c r="NS216" i="2"/>
  <c r="NQ216" i="2"/>
  <c r="NN216" i="2"/>
  <c r="NL216" i="2"/>
  <c r="NJ216" i="2"/>
  <c r="NG216" i="2"/>
  <c r="NE216" i="2"/>
  <c r="NC216" i="2"/>
  <c r="MZ216" i="2"/>
  <c r="MX216" i="2"/>
  <c r="MV216" i="2"/>
  <c r="MS216" i="2"/>
  <c r="MO216" i="2"/>
  <c r="ML216" i="2"/>
  <c r="MJ216" i="2"/>
  <c r="MH216" i="2"/>
  <c r="ME216" i="2"/>
  <c r="MA216" i="2"/>
  <c r="LX216" i="2"/>
  <c r="LT216" i="2"/>
  <c r="LQ216" i="2"/>
  <c r="LO216" i="2"/>
  <c r="LM216" i="2"/>
  <c r="LJ216" i="2"/>
  <c r="LH216" i="2"/>
  <c r="LF216" i="2"/>
  <c r="LC216" i="2"/>
  <c r="KY216" i="2"/>
  <c r="KV216" i="2"/>
  <c r="KR216" i="2"/>
  <c r="KO216" i="2"/>
  <c r="KM216" i="2"/>
  <c r="KK216" i="2"/>
  <c r="KH216" i="2"/>
  <c r="KF216" i="2"/>
  <c r="KD216" i="2"/>
  <c r="KA216" i="2"/>
  <c r="JW216" i="2"/>
  <c r="JT216" i="2"/>
  <c r="JP216" i="2"/>
  <c r="JM216" i="2"/>
  <c r="JK216" i="2"/>
  <c r="JI216" i="2"/>
  <c r="JF216" i="2"/>
  <c r="JD216" i="2"/>
  <c r="JB216" i="2"/>
  <c r="IY216" i="2"/>
  <c r="IW216" i="2"/>
  <c r="IU216" i="2"/>
  <c r="IR216" i="2"/>
  <c r="IP216" i="2"/>
  <c r="IN216" i="2"/>
  <c r="IK216" i="2"/>
  <c r="II216" i="2"/>
  <c r="IG216" i="2"/>
  <c r="ID216" i="2"/>
  <c r="IB216" i="2"/>
  <c r="HZ216" i="2"/>
  <c r="HW216" i="2"/>
  <c r="HU216" i="2"/>
  <c r="HS216" i="2"/>
  <c r="HP216" i="2"/>
  <c r="HN216" i="2"/>
  <c r="HL216" i="2"/>
  <c r="HI216" i="2"/>
  <c r="HG216" i="2"/>
  <c r="HE216" i="2"/>
  <c r="HA216" i="2"/>
  <c r="GY216" i="2"/>
  <c r="GW216" i="2"/>
  <c r="GT216" i="2"/>
  <c r="GP216" i="2"/>
  <c r="GM216" i="2"/>
  <c r="GK216" i="2"/>
  <c r="GI216" i="2"/>
  <c r="GF216" i="2"/>
  <c r="GB216" i="2"/>
  <c r="FY216" i="2"/>
  <c r="FW216" i="2"/>
  <c r="FU216" i="2"/>
  <c r="FR216" i="2"/>
  <c r="FP216" i="2"/>
  <c r="FN216" i="2"/>
  <c r="FK216" i="2"/>
  <c r="FI216" i="2"/>
  <c r="FG216" i="2"/>
  <c r="FD216" i="2"/>
  <c r="EZ216" i="2"/>
  <c r="EW216" i="2"/>
  <c r="EU216" i="2"/>
  <c r="ES216" i="2"/>
  <c r="EP216" i="2"/>
  <c r="EN216" i="2"/>
  <c r="EL216" i="2"/>
  <c r="EI216" i="2"/>
  <c r="EG216" i="2"/>
  <c r="EE216" i="2"/>
  <c r="EB216" i="2"/>
  <c r="DZ216" i="2"/>
  <c r="DX216" i="2"/>
  <c r="DU216" i="2"/>
  <c r="DQ216" i="2"/>
  <c r="DN216" i="2"/>
  <c r="DL216" i="2"/>
  <c r="DJ216" i="2"/>
  <c r="DG216" i="2"/>
  <c r="DE216" i="2"/>
  <c r="DC216" i="2"/>
  <c r="CZ216" i="2"/>
  <c r="CX216" i="2"/>
  <c r="CV216" i="2"/>
  <c r="CS216" i="2"/>
  <c r="CQ216" i="2"/>
  <c r="CO216" i="2"/>
  <c r="CL216" i="2"/>
  <c r="CJ216" i="2"/>
  <c r="CH216" i="2"/>
  <c r="CE216" i="2"/>
  <c r="CC216" i="2"/>
  <c r="CB216" i="2"/>
  <c r="CA216" i="2"/>
  <c r="BX216" i="2"/>
  <c r="BV216" i="2"/>
  <c r="BT216" i="2"/>
  <c r="BQ216" i="2"/>
  <c r="BO216" i="2"/>
  <c r="BM216" i="2"/>
  <c r="BJ216" i="2"/>
  <c r="BF216" i="2"/>
  <c r="BC216" i="2"/>
  <c r="BA216" i="2"/>
  <c r="AY216" i="2"/>
  <c r="AV216" i="2"/>
  <c r="AT216" i="2"/>
  <c r="AR216" i="2"/>
  <c r="AO216" i="2"/>
  <c r="AM216" i="2"/>
  <c r="AK216" i="2"/>
  <c r="AH216" i="2"/>
  <c r="AF216" i="2"/>
  <c r="AD216" i="2"/>
  <c r="Y216" i="2"/>
  <c r="R216" i="2"/>
  <c r="P216" i="2"/>
  <c r="Q216" i="2" s="1"/>
  <c r="N216" i="2"/>
  <c r="L216" i="2"/>
  <c r="M216" i="2" s="1"/>
  <c r="J216" i="2"/>
  <c r="I216" i="2"/>
  <c r="H216" i="2"/>
  <c r="F216" i="2"/>
  <c r="E216" i="2"/>
  <c r="D216" i="2"/>
  <c r="B216" i="2"/>
  <c r="VI215" i="2"/>
  <c r="VG215" i="2"/>
  <c r="VE215" i="2"/>
  <c r="VB215" i="2"/>
  <c r="UZ215" i="2"/>
  <c r="UX215" i="2"/>
  <c r="UU215" i="2"/>
  <c r="US215" i="2"/>
  <c r="UQ215" i="2"/>
  <c r="UN215" i="2"/>
  <c r="UL215" i="2"/>
  <c r="UJ215" i="2"/>
  <c r="UG215" i="2"/>
  <c r="UC215" i="2"/>
  <c r="TZ215" i="2"/>
  <c r="TV215" i="2"/>
  <c r="TS215" i="2"/>
  <c r="TO215" i="2"/>
  <c r="TL215" i="2"/>
  <c r="TH215" i="2"/>
  <c r="TE215" i="2"/>
  <c r="TA215" i="2"/>
  <c r="SX215" i="2"/>
  <c r="ST215" i="2"/>
  <c r="SQ215" i="2"/>
  <c r="SM215" i="2"/>
  <c r="SJ215" i="2"/>
  <c r="SF215" i="2"/>
  <c r="SC215" i="2"/>
  <c r="RY215" i="2"/>
  <c r="RV215" i="2"/>
  <c r="RR215" i="2"/>
  <c r="RO215" i="2"/>
  <c r="RK215" i="2"/>
  <c r="RH215" i="2"/>
  <c r="RF215" i="2"/>
  <c r="RD215" i="2"/>
  <c r="RA215" i="2"/>
  <c r="QW215" i="2"/>
  <c r="QT215" i="2"/>
  <c r="QR215" i="2"/>
  <c r="QP215" i="2"/>
  <c r="QM215" i="2"/>
  <c r="QI215" i="2"/>
  <c r="QF215" i="2"/>
  <c r="QB215" i="2"/>
  <c r="PY215" i="2"/>
  <c r="PW215" i="2"/>
  <c r="PU215" i="2"/>
  <c r="PR215" i="2"/>
  <c r="PP215" i="2"/>
  <c r="PN215" i="2"/>
  <c r="PK215" i="2"/>
  <c r="PI215" i="2"/>
  <c r="PG215" i="2"/>
  <c r="PD215" i="2"/>
  <c r="PB215" i="2"/>
  <c r="OZ215" i="2"/>
  <c r="OW215" i="2"/>
  <c r="OU215" i="2"/>
  <c r="OS215" i="2"/>
  <c r="OP215" i="2"/>
  <c r="ON215" i="2"/>
  <c r="OL215" i="2"/>
  <c r="OI215" i="2"/>
  <c r="OG215" i="2"/>
  <c r="OE215" i="2"/>
  <c r="OB215" i="2"/>
  <c r="NZ215" i="2"/>
  <c r="NX215" i="2"/>
  <c r="NU215" i="2"/>
  <c r="NS215" i="2"/>
  <c r="NQ215" i="2"/>
  <c r="NN215" i="2"/>
  <c r="NL215" i="2"/>
  <c r="NJ215" i="2"/>
  <c r="NG215" i="2"/>
  <c r="NE215" i="2"/>
  <c r="NC215" i="2"/>
  <c r="MZ215" i="2"/>
  <c r="MX215" i="2"/>
  <c r="MV215" i="2"/>
  <c r="MS215" i="2"/>
  <c r="MO215" i="2"/>
  <c r="ML215" i="2"/>
  <c r="MJ215" i="2"/>
  <c r="MH215" i="2"/>
  <c r="ME215" i="2"/>
  <c r="MA215" i="2"/>
  <c r="LX215" i="2"/>
  <c r="LT215" i="2"/>
  <c r="LQ215" i="2"/>
  <c r="LO215" i="2"/>
  <c r="LM215" i="2"/>
  <c r="LJ215" i="2"/>
  <c r="LH215" i="2"/>
  <c r="LF215" i="2"/>
  <c r="LC215" i="2"/>
  <c r="KY215" i="2"/>
  <c r="KV215" i="2"/>
  <c r="KR215" i="2"/>
  <c r="KO215" i="2"/>
  <c r="KM215" i="2"/>
  <c r="KK215" i="2"/>
  <c r="KH215" i="2"/>
  <c r="KF215" i="2"/>
  <c r="KD215" i="2"/>
  <c r="KA215" i="2"/>
  <c r="JW215" i="2"/>
  <c r="JT215" i="2"/>
  <c r="JP215" i="2"/>
  <c r="JM215" i="2"/>
  <c r="JK215" i="2"/>
  <c r="JI215" i="2"/>
  <c r="JF215" i="2"/>
  <c r="JD215" i="2"/>
  <c r="JB215" i="2"/>
  <c r="IY215" i="2"/>
  <c r="IW215" i="2"/>
  <c r="IU215" i="2"/>
  <c r="IR215" i="2"/>
  <c r="IP215" i="2"/>
  <c r="IN215" i="2"/>
  <c r="IK215" i="2"/>
  <c r="II215" i="2"/>
  <c r="IG215" i="2"/>
  <c r="ID215" i="2"/>
  <c r="IB215" i="2"/>
  <c r="HZ215" i="2"/>
  <c r="HW215" i="2"/>
  <c r="HU215" i="2"/>
  <c r="HS215" i="2"/>
  <c r="HP215" i="2"/>
  <c r="HN215" i="2"/>
  <c r="HL215" i="2"/>
  <c r="HI215" i="2"/>
  <c r="HG215" i="2"/>
  <c r="HE215" i="2"/>
  <c r="HA215" i="2"/>
  <c r="GY215" i="2"/>
  <c r="GW215" i="2"/>
  <c r="GT215" i="2"/>
  <c r="GP215" i="2"/>
  <c r="GM215" i="2"/>
  <c r="GK215" i="2"/>
  <c r="GI215" i="2"/>
  <c r="GF215" i="2"/>
  <c r="GB215" i="2"/>
  <c r="FY215" i="2"/>
  <c r="FW215" i="2"/>
  <c r="FU215" i="2"/>
  <c r="FR215" i="2"/>
  <c r="FP215" i="2"/>
  <c r="FN215" i="2"/>
  <c r="FK215" i="2"/>
  <c r="FI215" i="2"/>
  <c r="FG215" i="2"/>
  <c r="FD215" i="2"/>
  <c r="EZ215" i="2"/>
  <c r="EW215" i="2"/>
  <c r="EU215" i="2"/>
  <c r="ES215" i="2"/>
  <c r="EP215" i="2"/>
  <c r="EN215" i="2"/>
  <c r="EL215" i="2"/>
  <c r="EI215" i="2"/>
  <c r="EG215" i="2"/>
  <c r="EE215" i="2"/>
  <c r="EB215" i="2"/>
  <c r="DZ215" i="2"/>
  <c r="DX215" i="2"/>
  <c r="DU215" i="2"/>
  <c r="DQ215" i="2"/>
  <c r="DN215" i="2"/>
  <c r="DL215" i="2"/>
  <c r="DJ215" i="2"/>
  <c r="DG215" i="2"/>
  <c r="DE215" i="2"/>
  <c r="DC215" i="2"/>
  <c r="CZ215" i="2"/>
  <c r="CX215" i="2"/>
  <c r="CV215" i="2"/>
  <c r="CS215" i="2"/>
  <c r="CQ215" i="2"/>
  <c r="CO215" i="2"/>
  <c r="CL215" i="2"/>
  <c r="CJ215" i="2"/>
  <c r="CH215" i="2"/>
  <c r="CE215" i="2"/>
  <c r="CC215" i="2"/>
  <c r="CB215" i="2"/>
  <c r="CA215" i="2"/>
  <c r="BX215" i="2"/>
  <c r="BV215" i="2"/>
  <c r="BT215" i="2"/>
  <c r="BQ215" i="2"/>
  <c r="BO215" i="2"/>
  <c r="BM215" i="2"/>
  <c r="BJ215" i="2"/>
  <c r="BF215" i="2"/>
  <c r="BC215" i="2"/>
  <c r="BA215" i="2"/>
  <c r="AY215" i="2"/>
  <c r="AV215" i="2"/>
  <c r="AT215" i="2"/>
  <c r="AR215" i="2"/>
  <c r="AO215" i="2"/>
  <c r="AM215" i="2"/>
  <c r="AK215" i="2"/>
  <c r="AH215" i="2"/>
  <c r="AF215" i="2"/>
  <c r="AD215" i="2"/>
  <c r="Y215" i="2"/>
  <c r="R215" i="2"/>
  <c r="Q215" i="2"/>
  <c r="P215" i="2"/>
  <c r="N215" i="2"/>
  <c r="M215" i="2"/>
  <c r="L215" i="2"/>
  <c r="J215" i="2"/>
  <c r="H215" i="2"/>
  <c r="I215" i="2" s="1"/>
  <c r="F215" i="2"/>
  <c r="E215" i="2"/>
  <c r="D215" i="2"/>
  <c r="B215" i="2"/>
  <c r="VI214" i="2"/>
  <c r="VG214" i="2"/>
  <c r="VE214" i="2"/>
  <c r="VB214" i="2"/>
  <c r="UZ214" i="2"/>
  <c r="UX214" i="2"/>
  <c r="UU214" i="2"/>
  <c r="US214" i="2"/>
  <c r="UQ214" i="2"/>
  <c r="UN214" i="2"/>
  <c r="UL214" i="2"/>
  <c r="UJ214" i="2"/>
  <c r="UG214" i="2"/>
  <c r="IB214" i="1" s="1"/>
  <c r="UC214" i="2"/>
  <c r="TZ214" i="2"/>
  <c r="TV214" i="2"/>
  <c r="TS214" i="2"/>
  <c r="TO214" i="2"/>
  <c r="TL214" i="2"/>
  <c r="TH214" i="2"/>
  <c r="TE214" i="2"/>
  <c r="TA214" i="2"/>
  <c r="SX214" i="2"/>
  <c r="ST214" i="2"/>
  <c r="SQ214" i="2"/>
  <c r="SM214" i="2"/>
  <c r="SJ214" i="2"/>
  <c r="SF214" i="2"/>
  <c r="SC214" i="2"/>
  <c r="RY214" i="2"/>
  <c r="RV214" i="2"/>
  <c r="RR214" i="2"/>
  <c r="RO214" i="2"/>
  <c r="RK214" i="2"/>
  <c r="RH214" i="2"/>
  <c r="RF214" i="2"/>
  <c r="RD214" i="2"/>
  <c r="RA214" i="2"/>
  <c r="QW214" i="2"/>
  <c r="QT214" i="2"/>
  <c r="QR214" i="2"/>
  <c r="QP214" i="2"/>
  <c r="QM214" i="2"/>
  <c r="QI214" i="2"/>
  <c r="QF214" i="2"/>
  <c r="QB214" i="2"/>
  <c r="PY214" i="2"/>
  <c r="PW214" i="2"/>
  <c r="PU214" i="2"/>
  <c r="PR214" i="2"/>
  <c r="PP214" i="2"/>
  <c r="PN214" i="2"/>
  <c r="PK214" i="2"/>
  <c r="PI214" i="2"/>
  <c r="PG214" i="2"/>
  <c r="PD214" i="2"/>
  <c r="PB214" i="2"/>
  <c r="OZ214" i="2"/>
  <c r="OW214" i="2"/>
  <c r="OU214" i="2"/>
  <c r="OS214" i="2"/>
  <c r="OP214" i="2"/>
  <c r="ON214" i="2"/>
  <c r="OL214" i="2"/>
  <c r="OI214" i="2"/>
  <c r="OG214" i="2"/>
  <c r="OE214" i="2"/>
  <c r="OB214" i="2"/>
  <c r="NZ214" i="2"/>
  <c r="NX214" i="2"/>
  <c r="NU214" i="2"/>
  <c r="NS214" i="2"/>
  <c r="NQ214" i="2"/>
  <c r="NN214" i="2"/>
  <c r="NL214" i="2"/>
  <c r="NJ214" i="2"/>
  <c r="NG214" i="2"/>
  <c r="NE214" i="2"/>
  <c r="NC214" i="2"/>
  <c r="MZ214" i="2"/>
  <c r="MX214" i="2"/>
  <c r="MV214" i="2"/>
  <c r="MS214" i="2"/>
  <c r="MO214" i="2"/>
  <c r="ML214" i="2"/>
  <c r="MJ214" i="2"/>
  <c r="MH214" i="2"/>
  <c r="ME214" i="2"/>
  <c r="MA214" i="2"/>
  <c r="LX214" i="2"/>
  <c r="LT214" i="2"/>
  <c r="LQ214" i="2"/>
  <c r="LO214" i="2"/>
  <c r="LM214" i="2"/>
  <c r="LJ214" i="2"/>
  <c r="LH214" i="2"/>
  <c r="LF214" i="2"/>
  <c r="LC214" i="2"/>
  <c r="KY214" i="2"/>
  <c r="KV214" i="2"/>
  <c r="KR214" i="2"/>
  <c r="KO214" i="2"/>
  <c r="KM214" i="2"/>
  <c r="KK214" i="2"/>
  <c r="KH214" i="2"/>
  <c r="KF214" i="2"/>
  <c r="KD214" i="2"/>
  <c r="KA214" i="2"/>
  <c r="JW214" i="2"/>
  <c r="JT214" i="2"/>
  <c r="JP214" i="2"/>
  <c r="JM214" i="2"/>
  <c r="JK214" i="2"/>
  <c r="JI214" i="2"/>
  <c r="JF214" i="2"/>
  <c r="JD214" i="2"/>
  <c r="JB214" i="2"/>
  <c r="IY214" i="2"/>
  <c r="IW214" i="2"/>
  <c r="IU214" i="2"/>
  <c r="IR214" i="2"/>
  <c r="IP214" i="2"/>
  <c r="IN214" i="2"/>
  <c r="IK214" i="2"/>
  <c r="II214" i="2"/>
  <c r="IG214" i="2"/>
  <c r="ID214" i="2"/>
  <c r="IB214" i="2"/>
  <c r="HZ214" i="2"/>
  <c r="HW214" i="2"/>
  <c r="HU214" i="2"/>
  <c r="HS214" i="2"/>
  <c r="HP214" i="2"/>
  <c r="HN214" i="2"/>
  <c r="HL214" i="2"/>
  <c r="HI214" i="2"/>
  <c r="HG214" i="2"/>
  <c r="HE214" i="2"/>
  <c r="HA214" i="2"/>
  <c r="GY214" i="2"/>
  <c r="GW214" i="2"/>
  <c r="GT214" i="2"/>
  <c r="GP214" i="2"/>
  <c r="GM214" i="2"/>
  <c r="GK214" i="2"/>
  <c r="GI214" i="2"/>
  <c r="GF214" i="2"/>
  <c r="GB214" i="2"/>
  <c r="FY214" i="2"/>
  <c r="FW214" i="2"/>
  <c r="FU214" i="2"/>
  <c r="FR214" i="2"/>
  <c r="FP214" i="2"/>
  <c r="FN214" i="2"/>
  <c r="FK214" i="2"/>
  <c r="FI214" i="2"/>
  <c r="FG214" i="2"/>
  <c r="FD214" i="2"/>
  <c r="EZ214" i="2"/>
  <c r="EW214" i="2"/>
  <c r="EU214" i="2"/>
  <c r="ES214" i="2"/>
  <c r="EP214" i="2"/>
  <c r="EN214" i="2"/>
  <c r="EL214" i="2"/>
  <c r="EI214" i="2"/>
  <c r="EG214" i="2"/>
  <c r="EE214" i="2"/>
  <c r="EB214" i="2"/>
  <c r="DZ214" i="2"/>
  <c r="DX214" i="2"/>
  <c r="DU214" i="2"/>
  <c r="DQ214" i="2"/>
  <c r="DN214" i="2"/>
  <c r="DL214" i="2"/>
  <c r="DJ214" i="2"/>
  <c r="DG214" i="2"/>
  <c r="DE214" i="2"/>
  <c r="DC214" i="2"/>
  <c r="CZ214" i="2"/>
  <c r="CX214" i="2"/>
  <c r="CV214" i="2"/>
  <c r="CS214" i="2"/>
  <c r="CQ214" i="2"/>
  <c r="CO214" i="2"/>
  <c r="CL214" i="2"/>
  <c r="CJ214" i="2"/>
  <c r="CH214" i="2"/>
  <c r="CE214" i="2"/>
  <c r="CC214" i="2"/>
  <c r="CB214" i="2"/>
  <c r="CA214" i="2"/>
  <c r="BX214" i="2"/>
  <c r="BV214" i="2"/>
  <c r="BT214" i="2"/>
  <c r="BQ214" i="2"/>
  <c r="BO214" i="2"/>
  <c r="BM214" i="2"/>
  <c r="BJ214" i="2"/>
  <c r="BF214" i="2"/>
  <c r="BC214" i="2"/>
  <c r="BA214" i="2"/>
  <c r="AY214" i="2"/>
  <c r="AV214" i="2"/>
  <c r="AT214" i="2"/>
  <c r="AR214" i="2"/>
  <c r="AO214" i="2"/>
  <c r="AM214" i="2"/>
  <c r="AK214" i="2"/>
  <c r="AH214" i="2"/>
  <c r="AF214" i="2"/>
  <c r="AD214" i="2"/>
  <c r="R214" i="2"/>
  <c r="P214" i="2"/>
  <c r="Q214" i="2" s="1"/>
  <c r="N214" i="2"/>
  <c r="M214" i="2"/>
  <c r="S214" i="2" s="1"/>
  <c r="L214" i="2"/>
  <c r="J214" i="2"/>
  <c r="I214" i="2"/>
  <c r="H214" i="2"/>
  <c r="F214" i="2"/>
  <c r="D214" i="2"/>
  <c r="E214" i="2" s="1"/>
  <c r="B214" i="2"/>
  <c r="VI213" i="2"/>
  <c r="VG213" i="2"/>
  <c r="VE213" i="2"/>
  <c r="VB213" i="2"/>
  <c r="UZ213" i="2"/>
  <c r="UX213" i="2"/>
  <c r="UU213" i="2"/>
  <c r="US213" i="2"/>
  <c r="UQ213" i="2"/>
  <c r="UN213" i="2"/>
  <c r="UL213" i="2"/>
  <c r="UJ213" i="2"/>
  <c r="UG213" i="2"/>
  <c r="IB213" i="1" s="1"/>
  <c r="UC213" i="2"/>
  <c r="TZ213" i="2"/>
  <c r="TV213" i="2"/>
  <c r="TS213" i="2"/>
  <c r="TO213" i="2"/>
  <c r="TL213" i="2"/>
  <c r="TH213" i="2"/>
  <c r="TE213" i="2"/>
  <c r="TA213" i="2"/>
  <c r="SX213" i="2"/>
  <c r="ST213" i="2"/>
  <c r="SQ213" i="2"/>
  <c r="SM213" i="2"/>
  <c r="SJ213" i="2"/>
  <c r="SF213" i="2"/>
  <c r="SC213" i="2"/>
  <c r="RY213" i="2"/>
  <c r="RV213" i="2"/>
  <c r="RR213" i="2"/>
  <c r="RO213" i="2"/>
  <c r="RK213" i="2"/>
  <c r="RH213" i="2"/>
  <c r="RF213" i="2"/>
  <c r="RD213" i="2"/>
  <c r="RA213" i="2"/>
  <c r="QW213" i="2"/>
  <c r="QT213" i="2"/>
  <c r="QR213" i="2"/>
  <c r="QP213" i="2"/>
  <c r="QM213" i="2"/>
  <c r="QI213" i="2"/>
  <c r="QF213" i="2"/>
  <c r="QB213" i="2"/>
  <c r="PY213" i="2"/>
  <c r="PW213" i="2"/>
  <c r="PU213" i="2"/>
  <c r="PR213" i="2"/>
  <c r="PP213" i="2"/>
  <c r="PN213" i="2"/>
  <c r="PK213" i="2"/>
  <c r="PI213" i="2"/>
  <c r="PG213" i="2"/>
  <c r="PD213" i="2"/>
  <c r="PB213" i="2"/>
  <c r="OZ213" i="2"/>
  <c r="OW213" i="2"/>
  <c r="OU213" i="2"/>
  <c r="OS213" i="2"/>
  <c r="OP213" i="2"/>
  <c r="ON213" i="2"/>
  <c r="OL213" i="2"/>
  <c r="OI213" i="2"/>
  <c r="OG213" i="2"/>
  <c r="OE213" i="2"/>
  <c r="OB213" i="2"/>
  <c r="NZ213" i="2"/>
  <c r="NX213" i="2"/>
  <c r="NU213" i="2"/>
  <c r="NS213" i="2"/>
  <c r="NQ213" i="2"/>
  <c r="NN213" i="2"/>
  <c r="NL213" i="2"/>
  <c r="NJ213" i="2"/>
  <c r="NG213" i="2"/>
  <c r="NE213" i="2"/>
  <c r="NC213" i="2"/>
  <c r="MZ213" i="2"/>
  <c r="MX213" i="2"/>
  <c r="MV213" i="2"/>
  <c r="MS213" i="2"/>
  <c r="MO213" i="2"/>
  <c r="ML213" i="2"/>
  <c r="MJ213" i="2"/>
  <c r="MH213" i="2"/>
  <c r="ME213" i="2"/>
  <c r="MA213" i="2"/>
  <c r="LX213" i="2"/>
  <c r="LT213" i="2"/>
  <c r="LQ213" i="2"/>
  <c r="LO213" i="2"/>
  <c r="LM213" i="2"/>
  <c r="LJ213" i="2"/>
  <c r="LH213" i="2"/>
  <c r="LF213" i="2"/>
  <c r="LC213" i="2"/>
  <c r="KY213" i="2"/>
  <c r="KV213" i="2"/>
  <c r="KR213" i="2"/>
  <c r="KO213" i="2"/>
  <c r="KM213" i="2"/>
  <c r="KK213" i="2"/>
  <c r="KH213" i="2"/>
  <c r="KF213" i="2"/>
  <c r="KD213" i="2"/>
  <c r="KA213" i="2"/>
  <c r="JW213" i="2"/>
  <c r="JT213" i="2"/>
  <c r="JP213" i="2"/>
  <c r="JM213" i="2"/>
  <c r="JK213" i="2"/>
  <c r="JI213" i="2"/>
  <c r="JF213" i="2"/>
  <c r="JD213" i="2"/>
  <c r="JB213" i="2"/>
  <c r="IY213" i="2"/>
  <c r="IW213" i="2"/>
  <c r="IU213" i="2"/>
  <c r="IR213" i="2"/>
  <c r="IP213" i="2"/>
  <c r="IN213" i="2"/>
  <c r="IK213" i="2"/>
  <c r="II213" i="2"/>
  <c r="IG213" i="2"/>
  <c r="ID213" i="2"/>
  <c r="IB213" i="2"/>
  <c r="HZ213" i="2"/>
  <c r="HW213" i="2"/>
  <c r="HU213" i="2"/>
  <c r="HS213" i="2"/>
  <c r="HP213" i="2"/>
  <c r="HN213" i="2"/>
  <c r="HL213" i="2"/>
  <c r="HI213" i="2"/>
  <c r="HG213" i="2"/>
  <c r="HE213" i="2"/>
  <c r="HA213" i="2"/>
  <c r="GY213" i="2"/>
  <c r="GW213" i="2"/>
  <c r="GT213" i="2"/>
  <c r="GP213" i="2"/>
  <c r="GM213" i="2"/>
  <c r="GK213" i="2"/>
  <c r="GI213" i="2"/>
  <c r="GF213" i="2"/>
  <c r="GB213" i="2"/>
  <c r="FY213" i="2"/>
  <c r="FW213" i="2"/>
  <c r="FU213" i="2"/>
  <c r="FR213" i="2"/>
  <c r="FP213" i="2"/>
  <c r="FN213" i="2"/>
  <c r="FK213" i="2"/>
  <c r="FI213" i="2"/>
  <c r="FG213" i="2"/>
  <c r="FD213" i="2"/>
  <c r="EZ213" i="2"/>
  <c r="EW213" i="2"/>
  <c r="EU213" i="2"/>
  <c r="ES213" i="2"/>
  <c r="EP213" i="2"/>
  <c r="EN213" i="2"/>
  <c r="EL213" i="2"/>
  <c r="EI213" i="2"/>
  <c r="EG213" i="2"/>
  <c r="EE213" i="2"/>
  <c r="EB213" i="2"/>
  <c r="DZ213" i="2"/>
  <c r="DX213" i="2"/>
  <c r="DU213" i="2"/>
  <c r="DQ213" i="2"/>
  <c r="DN213" i="2"/>
  <c r="DL213" i="2"/>
  <c r="DJ213" i="2"/>
  <c r="DG213" i="2"/>
  <c r="DE213" i="2"/>
  <c r="DC213" i="2"/>
  <c r="CZ213" i="2"/>
  <c r="CX213" i="2"/>
  <c r="CV213" i="2"/>
  <c r="CS213" i="2"/>
  <c r="CQ213" i="2"/>
  <c r="CO213" i="2"/>
  <c r="CL213" i="2"/>
  <c r="CJ213" i="2"/>
  <c r="CH213" i="2"/>
  <c r="CE213" i="2"/>
  <c r="CC213" i="2"/>
  <c r="CB213" i="2"/>
  <c r="CA213" i="2"/>
  <c r="BX213" i="2"/>
  <c r="BV213" i="2"/>
  <c r="BT213" i="2"/>
  <c r="BQ213" i="2"/>
  <c r="BO213" i="2"/>
  <c r="BM213" i="2"/>
  <c r="BJ213" i="2"/>
  <c r="BF213" i="2"/>
  <c r="BC213" i="2"/>
  <c r="BA213" i="2"/>
  <c r="AY213" i="2"/>
  <c r="AV213" i="2"/>
  <c r="AT213" i="2"/>
  <c r="AR213" i="2"/>
  <c r="AO213" i="2"/>
  <c r="AM213" i="2"/>
  <c r="AK213" i="2"/>
  <c r="AH213" i="2"/>
  <c r="AF213" i="2"/>
  <c r="AD213" i="2"/>
  <c r="R213" i="2"/>
  <c r="P213" i="2"/>
  <c r="Q213" i="2" s="1"/>
  <c r="N213" i="2"/>
  <c r="L213" i="2"/>
  <c r="M213" i="2" s="1"/>
  <c r="J213" i="2"/>
  <c r="I213" i="2"/>
  <c r="H213" i="2"/>
  <c r="F213" i="2"/>
  <c r="E213" i="2"/>
  <c r="D213" i="2"/>
  <c r="B213" i="2"/>
  <c r="VI212" i="2"/>
  <c r="VG212" i="2"/>
  <c r="VE212" i="2"/>
  <c r="VB212" i="2"/>
  <c r="UZ212" i="2"/>
  <c r="UX212" i="2"/>
  <c r="UU212" i="2"/>
  <c r="US212" i="2"/>
  <c r="UQ212" i="2"/>
  <c r="UN212" i="2"/>
  <c r="UL212" i="2"/>
  <c r="UJ212" i="2"/>
  <c r="UG212" i="2"/>
  <c r="UC212" i="2"/>
  <c r="TZ212" i="2"/>
  <c r="TV212" i="2"/>
  <c r="TS212" i="2"/>
  <c r="TO212" i="2"/>
  <c r="TL212" i="2"/>
  <c r="TH212" i="2"/>
  <c r="TE212" i="2"/>
  <c r="TA212" i="2"/>
  <c r="SX212" i="2"/>
  <c r="ST212" i="2"/>
  <c r="SQ212" i="2"/>
  <c r="SM212" i="2"/>
  <c r="SJ212" i="2"/>
  <c r="SF212" i="2"/>
  <c r="SC212" i="2"/>
  <c r="RY212" i="2"/>
  <c r="RV212" i="2"/>
  <c r="RR212" i="2"/>
  <c r="RO212" i="2"/>
  <c r="RK212" i="2"/>
  <c r="RH212" i="2"/>
  <c r="RF212" i="2"/>
  <c r="RD212" i="2"/>
  <c r="RA212" i="2"/>
  <c r="QW212" i="2"/>
  <c r="QT212" i="2"/>
  <c r="QR212" i="2"/>
  <c r="QP212" i="2"/>
  <c r="QM212" i="2"/>
  <c r="QI212" i="2"/>
  <c r="QF212" i="2"/>
  <c r="QB212" i="2"/>
  <c r="PY212" i="2"/>
  <c r="PW212" i="2"/>
  <c r="PU212" i="2"/>
  <c r="PR212" i="2"/>
  <c r="PP212" i="2"/>
  <c r="PN212" i="2"/>
  <c r="PK212" i="2"/>
  <c r="PI212" i="2"/>
  <c r="PG212" i="2"/>
  <c r="PD212" i="2"/>
  <c r="PB212" i="2"/>
  <c r="OZ212" i="2"/>
  <c r="OW212" i="2"/>
  <c r="OU212" i="2"/>
  <c r="OS212" i="2"/>
  <c r="OP212" i="2"/>
  <c r="ON212" i="2"/>
  <c r="OL212" i="2"/>
  <c r="OI212" i="2"/>
  <c r="OG212" i="2"/>
  <c r="OE212" i="2"/>
  <c r="OB212" i="2"/>
  <c r="NZ212" i="2"/>
  <c r="NX212" i="2"/>
  <c r="NU212" i="2"/>
  <c r="NS212" i="2"/>
  <c r="NQ212" i="2"/>
  <c r="NN212" i="2"/>
  <c r="NL212" i="2"/>
  <c r="NJ212" i="2"/>
  <c r="NG212" i="2"/>
  <c r="NE212" i="2"/>
  <c r="NC212" i="2"/>
  <c r="MZ212" i="2"/>
  <c r="MX212" i="2"/>
  <c r="MV212" i="2"/>
  <c r="MS212" i="2"/>
  <c r="MO212" i="2"/>
  <c r="ML212" i="2"/>
  <c r="MJ212" i="2"/>
  <c r="MH212" i="2"/>
  <c r="ME212" i="2"/>
  <c r="MA212" i="2"/>
  <c r="LX212" i="2"/>
  <c r="LT212" i="2"/>
  <c r="LQ212" i="2"/>
  <c r="LO212" i="2"/>
  <c r="LM212" i="2"/>
  <c r="LJ212" i="2"/>
  <c r="LH212" i="2"/>
  <c r="LF212" i="2"/>
  <c r="LC212" i="2"/>
  <c r="KY212" i="2"/>
  <c r="KV212" i="2"/>
  <c r="KR212" i="2"/>
  <c r="KO212" i="2"/>
  <c r="KM212" i="2"/>
  <c r="KK212" i="2"/>
  <c r="KH212" i="2"/>
  <c r="KF212" i="2"/>
  <c r="KD212" i="2"/>
  <c r="KA212" i="2"/>
  <c r="JW212" i="2"/>
  <c r="JT212" i="2"/>
  <c r="JP212" i="2"/>
  <c r="JM212" i="2"/>
  <c r="JK212" i="2"/>
  <c r="JI212" i="2"/>
  <c r="JF212" i="2"/>
  <c r="JD212" i="2"/>
  <c r="JB212" i="2"/>
  <c r="IY212" i="2"/>
  <c r="IW212" i="2"/>
  <c r="IU212" i="2"/>
  <c r="IR212" i="2"/>
  <c r="IP212" i="2"/>
  <c r="IN212" i="2"/>
  <c r="IK212" i="2"/>
  <c r="II212" i="2"/>
  <c r="IG212" i="2"/>
  <c r="ID212" i="2"/>
  <c r="IB212" i="2"/>
  <c r="HZ212" i="2"/>
  <c r="HW212" i="2"/>
  <c r="HU212" i="2"/>
  <c r="HS212" i="2"/>
  <c r="HP212" i="2"/>
  <c r="HN212" i="2"/>
  <c r="HL212" i="2"/>
  <c r="HI212" i="2"/>
  <c r="HG212" i="2"/>
  <c r="HE212" i="2"/>
  <c r="HA212" i="2"/>
  <c r="GY212" i="2"/>
  <c r="GW212" i="2"/>
  <c r="GT212" i="2"/>
  <c r="GP212" i="2"/>
  <c r="GM212" i="2"/>
  <c r="GK212" i="2"/>
  <c r="GI212" i="2"/>
  <c r="GF212" i="2"/>
  <c r="GB212" i="2"/>
  <c r="FY212" i="2"/>
  <c r="FW212" i="2"/>
  <c r="FU212" i="2"/>
  <c r="FR212" i="2"/>
  <c r="FP212" i="2"/>
  <c r="FN212" i="2"/>
  <c r="FK212" i="2"/>
  <c r="FI212" i="2"/>
  <c r="FG212" i="2"/>
  <c r="FD212" i="2"/>
  <c r="EZ212" i="2"/>
  <c r="EW212" i="2"/>
  <c r="EU212" i="2"/>
  <c r="ES212" i="2"/>
  <c r="EP212" i="2"/>
  <c r="EN212" i="2"/>
  <c r="EL212" i="2"/>
  <c r="EI212" i="2"/>
  <c r="EG212" i="2"/>
  <c r="EE212" i="2"/>
  <c r="EB212" i="2"/>
  <c r="DZ212" i="2"/>
  <c r="DX212" i="2"/>
  <c r="DU212" i="2"/>
  <c r="DQ212" i="2"/>
  <c r="DN212" i="2"/>
  <c r="DL212" i="2"/>
  <c r="DJ212" i="2"/>
  <c r="DG212" i="2"/>
  <c r="DE212" i="2"/>
  <c r="DC212" i="2"/>
  <c r="CZ212" i="2"/>
  <c r="CX212" i="2"/>
  <c r="CV212" i="2"/>
  <c r="CS212" i="2"/>
  <c r="CQ212" i="2"/>
  <c r="CO212" i="2"/>
  <c r="CL212" i="2"/>
  <c r="CJ212" i="2"/>
  <c r="CH212" i="2"/>
  <c r="CE212" i="2"/>
  <c r="CC212" i="2"/>
  <c r="CB212" i="2"/>
  <c r="CA212" i="2"/>
  <c r="BX212" i="2"/>
  <c r="BV212" i="2"/>
  <c r="BT212" i="2"/>
  <c r="BQ212" i="2"/>
  <c r="BO212" i="2"/>
  <c r="BM212" i="2"/>
  <c r="BJ212" i="2"/>
  <c r="BF212" i="2"/>
  <c r="BC212" i="2"/>
  <c r="BA212" i="2"/>
  <c r="AY212" i="2"/>
  <c r="AV212" i="2"/>
  <c r="AT212" i="2"/>
  <c r="AR212" i="2"/>
  <c r="AO212" i="2"/>
  <c r="AM212" i="2"/>
  <c r="AK212" i="2"/>
  <c r="AH212" i="2"/>
  <c r="AF212" i="2"/>
  <c r="AD212" i="2"/>
  <c r="R212" i="2"/>
  <c r="Q212" i="2"/>
  <c r="P212" i="2"/>
  <c r="N212" i="2"/>
  <c r="L212" i="2"/>
  <c r="M212" i="2" s="1"/>
  <c r="J212" i="2"/>
  <c r="H212" i="2"/>
  <c r="I212" i="2" s="1"/>
  <c r="F212" i="2"/>
  <c r="E212" i="2"/>
  <c r="D212" i="2"/>
  <c r="B212" i="2"/>
  <c r="VI211" i="2"/>
  <c r="VG211" i="2"/>
  <c r="VE211" i="2"/>
  <c r="VB211" i="2"/>
  <c r="UZ211" i="2"/>
  <c r="UX211" i="2"/>
  <c r="UU211" i="2"/>
  <c r="US211" i="2"/>
  <c r="UQ211" i="2"/>
  <c r="UN211" i="2"/>
  <c r="UL211" i="2"/>
  <c r="UJ211" i="2"/>
  <c r="UG211" i="2"/>
  <c r="UC211" i="2"/>
  <c r="TZ211" i="2"/>
  <c r="TV211" i="2"/>
  <c r="TS211" i="2"/>
  <c r="TO211" i="2"/>
  <c r="TL211" i="2"/>
  <c r="TH211" i="2"/>
  <c r="TE211" i="2"/>
  <c r="TA211" i="2"/>
  <c r="SX211" i="2"/>
  <c r="ST211" i="2"/>
  <c r="SQ211" i="2"/>
  <c r="SM211" i="2"/>
  <c r="SJ211" i="2"/>
  <c r="SF211" i="2"/>
  <c r="SC211" i="2"/>
  <c r="RY211" i="2"/>
  <c r="RV211" i="2"/>
  <c r="RR211" i="2"/>
  <c r="RO211" i="2"/>
  <c r="RK211" i="2"/>
  <c r="RH211" i="2"/>
  <c r="RF211" i="2"/>
  <c r="RD211" i="2"/>
  <c r="RA211" i="2"/>
  <c r="QW211" i="2"/>
  <c r="QT211" i="2"/>
  <c r="QR211" i="2"/>
  <c r="QP211" i="2"/>
  <c r="QM211" i="2"/>
  <c r="QI211" i="2"/>
  <c r="QF211" i="2"/>
  <c r="QB211" i="2"/>
  <c r="PY211" i="2"/>
  <c r="PW211" i="2"/>
  <c r="PU211" i="2"/>
  <c r="PR211" i="2"/>
  <c r="PP211" i="2"/>
  <c r="PN211" i="2"/>
  <c r="PK211" i="2"/>
  <c r="PI211" i="2"/>
  <c r="PG211" i="2"/>
  <c r="PD211" i="2"/>
  <c r="PB211" i="2"/>
  <c r="OZ211" i="2"/>
  <c r="OW211" i="2"/>
  <c r="OU211" i="2"/>
  <c r="OS211" i="2"/>
  <c r="OP211" i="2"/>
  <c r="ON211" i="2"/>
  <c r="OL211" i="2"/>
  <c r="OI211" i="2"/>
  <c r="OG211" i="2"/>
  <c r="OE211" i="2"/>
  <c r="OB211" i="2"/>
  <c r="NZ211" i="2"/>
  <c r="NX211" i="2"/>
  <c r="NU211" i="2"/>
  <c r="NS211" i="2"/>
  <c r="NQ211" i="2"/>
  <c r="NN211" i="2"/>
  <c r="NL211" i="2"/>
  <c r="NJ211" i="2"/>
  <c r="NG211" i="2"/>
  <c r="NE211" i="2"/>
  <c r="NC211" i="2"/>
  <c r="MZ211" i="2"/>
  <c r="MX211" i="2"/>
  <c r="MV211" i="2"/>
  <c r="MS211" i="2"/>
  <c r="MO211" i="2"/>
  <c r="ML211" i="2"/>
  <c r="MJ211" i="2"/>
  <c r="MH211" i="2"/>
  <c r="ME211" i="2"/>
  <c r="MA211" i="2"/>
  <c r="LX211" i="2"/>
  <c r="LT211" i="2"/>
  <c r="LQ211" i="2"/>
  <c r="LO211" i="2"/>
  <c r="LM211" i="2"/>
  <c r="LJ211" i="2"/>
  <c r="LH211" i="2"/>
  <c r="LF211" i="2"/>
  <c r="LC211" i="2"/>
  <c r="KY211" i="2"/>
  <c r="KV211" i="2"/>
  <c r="KR211" i="2"/>
  <c r="KO211" i="2"/>
  <c r="KM211" i="2"/>
  <c r="KK211" i="2"/>
  <c r="KH211" i="2"/>
  <c r="KF211" i="2"/>
  <c r="KD211" i="2"/>
  <c r="KA211" i="2"/>
  <c r="JW211" i="2"/>
  <c r="JT211" i="2"/>
  <c r="JP211" i="2"/>
  <c r="JM211" i="2"/>
  <c r="JK211" i="2"/>
  <c r="JI211" i="2"/>
  <c r="JF211" i="2"/>
  <c r="JD211" i="2"/>
  <c r="JB211" i="2"/>
  <c r="IY211" i="2"/>
  <c r="IW211" i="2"/>
  <c r="IU211" i="2"/>
  <c r="IR211" i="2"/>
  <c r="IP211" i="2"/>
  <c r="IN211" i="2"/>
  <c r="IK211" i="2"/>
  <c r="II211" i="2"/>
  <c r="IG211" i="2"/>
  <c r="ID211" i="2"/>
  <c r="IB211" i="2"/>
  <c r="HZ211" i="2"/>
  <c r="HW211" i="2"/>
  <c r="HU211" i="2"/>
  <c r="HS211" i="2"/>
  <c r="HP211" i="2"/>
  <c r="HN211" i="2"/>
  <c r="HL211" i="2"/>
  <c r="HI211" i="2"/>
  <c r="HG211" i="2"/>
  <c r="HE211" i="2"/>
  <c r="HA211" i="2"/>
  <c r="GY211" i="2"/>
  <c r="GW211" i="2"/>
  <c r="GT211" i="2"/>
  <c r="GP211" i="2"/>
  <c r="GM211" i="2"/>
  <c r="GK211" i="2"/>
  <c r="GI211" i="2"/>
  <c r="GF211" i="2"/>
  <c r="GB211" i="2"/>
  <c r="FY211" i="2"/>
  <c r="FW211" i="2"/>
  <c r="FU211" i="2"/>
  <c r="FR211" i="2"/>
  <c r="FP211" i="2"/>
  <c r="FN211" i="2"/>
  <c r="FK211" i="2"/>
  <c r="FI211" i="2"/>
  <c r="FG211" i="2"/>
  <c r="FD211" i="2"/>
  <c r="EZ211" i="2"/>
  <c r="EW211" i="2"/>
  <c r="EU211" i="2"/>
  <c r="ES211" i="2"/>
  <c r="EP211" i="2"/>
  <c r="EN211" i="2"/>
  <c r="EL211" i="2"/>
  <c r="EI211" i="2"/>
  <c r="EG211" i="2"/>
  <c r="EE211" i="2"/>
  <c r="EB211" i="2"/>
  <c r="DZ211" i="2"/>
  <c r="DX211" i="2"/>
  <c r="DU211" i="2"/>
  <c r="DQ211" i="2"/>
  <c r="DN211" i="2"/>
  <c r="DL211" i="2"/>
  <c r="DJ211" i="2"/>
  <c r="DG211" i="2"/>
  <c r="DE211" i="2"/>
  <c r="DC211" i="2"/>
  <c r="CZ211" i="2"/>
  <c r="CX211" i="2"/>
  <c r="CV211" i="2"/>
  <c r="CS211" i="2"/>
  <c r="CQ211" i="2"/>
  <c r="CO211" i="2"/>
  <c r="CL211" i="2"/>
  <c r="CJ211" i="2"/>
  <c r="CH211" i="2"/>
  <c r="CE211" i="2"/>
  <c r="CC211" i="2"/>
  <c r="CB211" i="2"/>
  <c r="CA211" i="2"/>
  <c r="BX211" i="2"/>
  <c r="BV211" i="2"/>
  <c r="BT211" i="2"/>
  <c r="BQ211" i="2"/>
  <c r="BO211" i="2"/>
  <c r="BM211" i="2"/>
  <c r="BJ211" i="2"/>
  <c r="BF211" i="2"/>
  <c r="BC211" i="2"/>
  <c r="BA211" i="2"/>
  <c r="AY211" i="2"/>
  <c r="AV211" i="2"/>
  <c r="AT211" i="2"/>
  <c r="AR211" i="2"/>
  <c r="AO211" i="2"/>
  <c r="AM211" i="2"/>
  <c r="AK211" i="2"/>
  <c r="AH211" i="2"/>
  <c r="AF211" i="2"/>
  <c r="AD211" i="2"/>
  <c r="R211" i="2"/>
  <c r="Q211" i="2"/>
  <c r="P211" i="2"/>
  <c r="N211" i="2"/>
  <c r="M211" i="2"/>
  <c r="L211" i="2"/>
  <c r="J211" i="2"/>
  <c r="H211" i="2"/>
  <c r="I211" i="2" s="1"/>
  <c r="S211" i="2" s="1"/>
  <c r="F211" i="2"/>
  <c r="D211" i="2"/>
  <c r="E211" i="2" s="1"/>
  <c r="B211" i="2"/>
  <c r="VI210" i="2"/>
  <c r="VG210" i="2"/>
  <c r="VE210" i="2"/>
  <c r="VB210" i="2"/>
  <c r="UZ210" i="2"/>
  <c r="UX210" i="2"/>
  <c r="UU210" i="2"/>
  <c r="US210" i="2"/>
  <c r="UQ210" i="2"/>
  <c r="UN210" i="2"/>
  <c r="UL210" i="2"/>
  <c r="UJ210" i="2"/>
  <c r="UG210" i="2"/>
  <c r="UC210" i="2"/>
  <c r="TZ210" i="2"/>
  <c r="TV210" i="2"/>
  <c r="TS210" i="2"/>
  <c r="TO210" i="2"/>
  <c r="TL210" i="2"/>
  <c r="TH210" i="2"/>
  <c r="TE210" i="2"/>
  <c r="TA210" i="2"/>
  <c r="SX210" i="2"/>
  <c r="ST210" i="2"/>
  <c r="SQ210" i="2"/>
  <c r="SM210" i="2"/>
  <c r="SJ210" i="2"/>
  <c r="SF210" i="2"/>
  <c r="SC210" i="2"/>
  <c r="RY210" i="2"/>
  <c r="RV210" i="2"/>
  <c r="RR210" i="2"/>
  <c r="RO210" i="2"/>
  <c r="RK210" i="2"/>
  <c r="RH210" i="2"/>
  <c r="RF210" i="2"/>
  <c r="RD210" i="2"/>
  <c r="RA210" i="2"/>
  <c r="QW210" i="2"/>
  <c r="QT210" i="2"/>
  <c r="QR210" i="2"/>
  <c r="QP210" i="2"/>
  <c r="QM210" i="2"/>
  <c r="QI210" i="2"/>
  <c r="QF210" i="2"/>
  <c r="QB210" i="2"/>
  <c r="PY210" i="2"/>
  <c r="PW210" i="2"/>
  <c r="PU210" i="2"/>
  <c r="PR210" i="2"/>
  <c r="PP210" i="2"/>
  <c r="PN210" i="2"/>
  <c r="PK210" i="2"/>
  <c r="PI210" i="2"/>
  <c r="PG210" i="2"/>
  <c r="PD210" i="2"/>
  <c r="PB210" i="2"/>
  <c r="OZ210" i="2"/>
  <c r="OW210" i="2"/>
  <c r="OU210" i="2"/>
  <c r="OS210" i="2"/>
  <c r="OP210" i="2"/>
  <c r="ON210" i="2"/>
  <c r="OL210" i="2"/>
  <c r="OI210" i="2"/>
  <c r="OG210" i="2"/>
  <c r="OE210" i="2"/>
  <c r="OB210" i="2"/>
  <c r="NZ210" i="2"/>
  <c r="NX210" i="2"/>
  <c r="NU210" i="2"/>
  <c r="NS210" i="2"/>
  <c r="NQ210" i="2"/>
  <c r="NN210" i="2"/>
  <c r="NL210" i="2"/>
  <c r="NJ210" i="2"/>
  <c r="NG210" i="2"/>
  <c r="NE210" i="2"/>
  <c r="NC210" i="2"/>
  <c r="MZ210" i="2"/>
  <c r="MX210" i="2"/>
  <c r="MV210" i="2"/>
  <c r="MS210" i="2"/>
  <c r="MO210" i="2"/>
  <c r="ML210" i="2"/>
  <c r="MJ210" i="2"/>
  <c r="MH210" i="2"/>
  <c r="ME210" i="2"/>
  <c r="MA210" i="2"/>
  <c r="LX210" i="2"/>
  <c r="LT210" i="2"/>
  <c r="LQ210" i="2"/>
  <c r="LO210" i="2"/>
  <c r="LM210" i="2"/>
  <c r="LJ210" i="2"/>
  <c r="LH210" i="2"/>
  <c r="LF210" i="2"/>
  <c r="LC210" i="2"/>
  <c r="KY210" i="2"/>
  <c r="KV210" i="2"/>
  <c r="KR210" i="2"/>
  <c r="KO210" i="2"/>
  <c r="KM210" i="2"/>
  <c r="KK210" i="2"/>
  <c r="KH210" i="2"/>
  <c r="KF210" i="2"/>
  <c r="KD210" i="2"/>
  <c r="KA210" i="2"/>
  <c r="JW210" i="2"/>
  <c r="JT210" i="2"/>
  <c r="JP210" i="2"/>
  <c r="JM210" i="2"/>
  <c r="JK210" i="2"/>
  <c r="JI210" i="2"/>
  <c r="JF210" i="2"/>
  <c r="JD210" i="2"/>
  <c r="JB210" i="2"/>
  <c r="IY210" i="2"/>
  <c r="IW210" i="2"/>
  <c r="IU210" i="2"/>
  <c r="IR210" i="2"/>
  <c r="IP210" i="2"/>
  <c r="IN210" i="2"/>
  <c r="IK210" i="2"/>
  <c r="II210" i="2"/>
  <c r="IG210" i="2"/>
  <c r="ID210" i="2"/>
  <c r="IB210" i="2"/>
  <c r="HZ210" i="2"/>
  <c r="HW210" i="2"/>
  <c r="HU210" i="2"/>
  <c r="HS210" i="2"/>
  <c r="HP210" i="2"/>
  <c r="HN210" i="2"/>
  <c r="HL210" i="2"/>
  <c r="HI210" i="2"/>
  <c r="HG210" i="2"/>
  <c r="HE210" i="2"/>
  <c r="HA210" i="2"/>
  <c r="GY210" i="2"/>
  <c r="GW210" i="2"/>
  <c r="GT210" i="2"/>
  <c r="GP210" i="2"/>
  <c r="GM210" i="2"/>
  <c r="GK210" i="2"/>
  <c r="GI210" i="2"/>
  <c r="GF210" i="2"/>
  <c r="GB210" i="2"/>
  <c r="FY210" i="2"/>
  <c r="FW210" i="2"/>
  <c r="FU210" i="2"/>
  <c r="FR210" i="2"/>
  <c r="FP210" i="2"/>
  <c r="FN210" i="2"/>
  <c r="FK210" i="2"/>
  <c r="FI210" i="2"/>
  <c r="FG210" i="2"/>
  <c r="FD210" i="2"/>
  <c r="EZ210" i="2"/>
  <c r="EW210" i="2"/>
  <c r="EU210" i="2"/>
  <c r="ES210" i="2"/>
  <c r="EP210" i="2"/>
  <c r="EN210" i="2"/>
  <c r="EL210" i="2"/>
  <c r="EI210" i="2"/>
  <c r="EG210" i="2"/>
  <c r="EE210" i="2"/>
  <c r="EB210" i="2"/>
  <c r="DZ210" i="2"/>
  <c r="DX210" i="2"/>
  <c r="DU210" i="2"/>
  <c r="DQ210" i="2"/>
  <c r="DN210" i="2"/>
  <c r="DL210" i="2"/>
  <c r="DJ210" i="2"/>
  <c r="DG210" i="2"/>
  <c r="DE210" i="2"/>
  <c r="DC210" i="2"/>
  <c r="CZ210" i="2"/>
  <c r="CX210" i="2"/>
  <c r="CV210" i="2"/>
  <c r="CS210" i="2"/>
  <c r="CQ210" i="2"/>
  <c r="CO210" i="2"/>
  <c r="CL210" i="2"/>
  <c r="CJ210" i="2"/>
  <c r="CH210" i="2"/>
  <c r="CE210" i="2"/>
  <c r="CC210" i="2"/>
  <c r="CB210" i="2"/>
  <c r="CA210" i="2"/>
  <c r="BX210" i="2"/>
  <c r="BV210" i="2"/>
  <c r="BT210" i="2"/>
  <c r="BQ210" i="2"/>
  <c r="BO210" i="2"/>
  <c r="BM210" i="2"/>
  <c r="BJ210" i="2"/>
  <c r="BF210" i="2"/>
  <c r="BC210" i="2"/>
  <c r="BA210" i="2"/>
  <c r="AY210" i="2"/>
  <c r="AV210" i="2"/>
  <c r="AT210" i="2"/>
  <c r="AR210" i="2"/>
  <c r="AO210" i="2"/>
  <c r="AM210" i="2"/>
  <c r="AK210" i="2"/>
  <c r="AH210" i="2"/>
  <c r="AF210" i="2"/>
  <c r="AD210" i="2"/>
  <c r="Y210" i="2"/>
  <c r="R210" i="2"/>
  <c r="Q210" i="2"/>
  <c r="S210" i="2" s="1"/>
  <c r="P210" i="2"/>
  <c r="N210" i="2"/>
  <c r="L210" i="2"/>
  <c r="M210" i="2" s="1"/>
  <c r="J210" i="2"/>
  <c r="H210" i="2"/>
  <c r="I210" i="2" s="1"/>
  <c r="F210" i="2"/>
  <c r="E210" i="2"/>
  <c r="D210" i="2"/>
  <c r="B210" i="2"/>
  <c r="VI209" i="2"/>
  <c r="VG209" i="2"/>
  <c r="VE209" i="2"/>
  <c r="VB209" i="2"/>
  <c r="UZ209" i="2"/>
  <c r="UX209" i="2"/>
  <c r="UU209" i="2"/>
  <c r="US209" i="2"/>
  <c r="UQ209" i="2"/>
  <c r="UN209" i="2"/>
  <c r="UL209" i="2"/>
  <c r="UJ209" i="2"/>
  <c r="UG209" i="2"/>
  <c r="UC209" i="2"/>
  <c r="TZ209" i="2"/>
  <c r="TV209" i="2"/>
  <c r="TS209" i="2"/>
  <c r="TO209" i="2"/>
  <c r="TL209" i="2"/>
  <c r="TH209" i="2"/>
  <c r="TE209" i="2"/>
  <c r="TA209" i="2"/>
  <c r="SX209" i="2"/>
  <c r="ST209" i="2"/>
  <c r="SQ209" i="2"/>
  <c r="SM209" i="2"/>
  <c r="SJ209" i="2"/>
  <c r="SF209" i="2"/>
  <c r="SC209" i="2"/>
  <c r="RY209" i="2"/>
  <c r="RV209" i="2"/>
  <c r="RR209" i="2"/>
  <c r="RO209" i="2"/>
  <c r="RK209" i="2"/>
  <c r="RH209" i="2"/>
  <c r="RF209" i="2"/>
  <c r="RD209" i="2"/>
  <c r="RA209" i="2"/>
  <c r="QW209" i="2"/>
  <c r="QT209" i="2"/>
  <c r="QR209" i="2"/>
  <c r="QP209" i="2"/>
  <c r="QM209" i="2"/>
  <c r="QI209" i="2"/>
  <c r="QF209" i="2"/>
  <c r="QB209" i="2"/>
  <c r="PY209" i="2"/>
  <c r="PW209" i="2"/>
  <c r="PU209" i="2"/>
  <c r="PR209" i="2"/>
  <c r="PP209" i="2"/>
  <c r="PN209" i="2"/>
  <c r="PK209" i="2"/>
  <c r="PI209" i="2"/>
  <c r="PG209" i="2"/>
  <c r="PD209" i="2"/>
  <c r="PB209" i="2"/>
  <c r="OZ209" i="2"/>
  <c r="OW209" i="2"/>
  <c r="OU209" i="2"/>
  <c r="OS209" i="2"/>
  <c r="OP209" i="2"/>
  <c r="ON209" i="2"/>
  <c r="OL209" i="2"/>
  <c r="OI209" i="2"/>
  <c r="OG209" i="2"/>
  <c r="OE209" i="2"/>
  <c r="OB209" i="2"/>
  <c r="NZ209" i="2"/>
  <c r="NX209" i="2"/>
  <c r="NU209" i="2"/>
  <c r="NS209" i="2"/>
  <c r="NQ209" i="2"/>
  <c r="NN209" i="2"/>
  <c r="NL209" i="2"/>
  <c r="NJ209" i="2"/>
  <c r="NG209" i="2"/>
  <c r="NE209" i="2"/>
  <c r="NC209" i="2"/>
  <c r="MZ209" i="2"/>
  <c r="MX209" i="2"/>
  <c r="MV209" i="2"/>
  <c r="MS209" i="2"/>
  <c r="MO209" i="2"/>
  <c r="ML209" i="2"/>
  <c r="MJ209" i="2"/>
  <c r="MH209" i="2"/>
  <c r="ME209" i="2"/>
  <c r="MA209" i="2"/>
  <c r="LX209" i="2"/>
  <c r="LT209" i="2"/>
  <c r="LQ209" i="2"/>
  <c r="LO209" i="2"/>
  <c r="LM209" i="2"/>
  <c r="LJ209" i="2"/>
  <c r="LH209" i="2"/>
  <c r="LF209" i="2"/>
  <c r="LC209" i="2"/>
  <c r="KY209" i="2"/>
  <c r="KV209" i="2"/>
  <c r="KR209" i="2"/>
  <c r="KO209" i="2"/>
  <c r="KM209" i="2"/>
  <c r="KK209" i="2"/>
  <c r="KH209" i="2"/>
  <c r="KF209" i="2"/>
  <c r="KD209" i="2"/>
  <c r="KA209" i="2"/>
  <c r="JW209" i="2"/>
  <c r="JT209" i="2"/>
  <c r="JP209" i="2"/>
  <c r="JM209" i="2"/>
  <c r="JK209" i="2"/>
  <c r="JI209" i="2"/>
  <c r="JF209" i="2"/>
  <c r="JD209" i="2"/>
  <c r="JB209" i="2"/>
  <c r="IY209" i="2"/>
  <c r="IW209" i="2"/>
  <c r="IU209" i="2"/>
  <c r="IR209" i="2"/>
  <c r="IP209" i="2"/>
  <c r="IN209" i="2"/>
  <c r="IK209" i="2"/>
  <c r="II209" i="2"/>
  <c r="IG209" i="2"/>
  <c r="ID209" i="2"/>
  <c r="IB209" i="2"/>
  <c r="HZ209" i="2"/>
  <c r="HW209" i="2"/>
  <c r="HU209" i="2"/>
  <c r="HS209" i="2"/>
  <c r="HP209" i="2"/>
  <c r="HN209" i="2"/>
  <c r="HL209" i="2"/>
  <c r="HI209" i="2"/>
  <c r="HG209" i="2"/>
  <c r="HE209" i="2"/>
  <c r="HA209" i="2"/>
  <c r="GY209" i="2"/>
  <c r="GW209" i="2"/>
  <c r="GT209" i="2"/>
  <c r="GP209" i="2"/>
  <c r="GM209" i="2"/>
  <c r="GK209" i="2"/>
  <c r="GI209" i="2"/>
  <c r="GF209" i="2"/>
  <c r="GB209" i="2"/>
  <c r="FY209" i="2"/>
  <c r="FW209" i="2"/>
  <c r="FU209" i="2"/>
  <c r="FR209" i="2"/>
  <c r="FP209" i="2"/>
  <c r="FN209" i="2"/>
  <c r="FK209" i="2"/>
  <c r="FI209" i="2"/>
  <c r="FG209" i="2"/>
  <c r="FD209" i="2"/>
  <c r="EZ209" i="2"/>
  <c r="EW209" i="2"/>
  <c r="EU209" i="2"/>
  <c r="ES209" i="2"/>
  <c r="EP209" i="2"/>
  <c r="EN209" i="2"/>
  <c r="EL209" i="2"/>
  <c r="EI209" i="2"/>
  <c r="EG209" i="2"/>
  <c r="EE209" i="2"/>
  <c r="EB209" i="2"/>
  <c r="DZ209" i="2"/>
  <c r="DX209" i="2"/>
  <c r="DU209" i="2"/>
  <c r="DQ209" i="2"/>
  <c r="DN209" i="2"/>
  <c r="DL209" i="2"/>
  <c r="DJ209" i="2"/>
  <c r="DG209" i="2"/>
  <c r="DE209" i="2"/>
  <c r="DC209" i="2"/>
  <c r="CZ209" i="2"/>
  <c r="CX209" i="2"/>
  <c r="CV209" i="2"/>
  <c r="CS209" i="2"/>
  <c r="CQ209" i="2"/>
  <c r="CO209" i="2"/>
  <c r="CL209" i="2"/>
  <c r="CJ209" i="2"/>
  <c r="CH209" i="2"/>
  <c r="CE209" i="2"/>
  <c r="CC209" i="2"/>
  <c r="CB209" i="2"/>
  <c r="CA209" i="2"/>
  <c r="BX209" i="2"/>
  <c r="BV209" i="2"/>
  <c r="BT209" i="2"/>
  <c r="BQ209" i="2"/>
  <c r="BO209" i="2"/>
  <c r="BM209" i="2"/>
  <c r="BJ209" i="2"/>
  <c r="BF209" i="2"/>
  <c r="BC209" i="2"/>
  <c r="BA209" i="2"/>
  <c r="AY209" i="2"/>
  <c r="AV209" i="2"/>
  <c r="AT209" i="2"/>
  <c r="AR209" i="2"/>
  <c r="AO209" i="2"/>
  <c r="AM209" i="2"/>
  <c r="AK209" i="2"/>
  <c r="AH209" i="2"/>
  <c r="AF209" i="2"/>
  <c r="AD209" i="2"/>
  <c r="R209" i="2"/>
  <c r="Q209" i="2"/>
  <c r="P209" i="2"/>
  <c r="N209" i="2"/>
  <c r="L209" i="2"/>
  <c r="M209" i="2" s="1"/>
  <c r="J209" i="2"/>
  <c r="H209" i="2"/>
  <c r="I209" i="2" s="1"/>
  <c r="F209" i="2"/>
  <c r="E209" i="2"/>
  <c r="D209" i="2"/>
  <c r="B209" i="2"/>
  <c r="VI208" i="2"/>
  <c r="VG208" i="2"/>
  <c r="VE208" i="2"/>
  <c r="VB208" i="2"/>
  <c r="UZ208" i="2"/>
  <c r="UX208" i="2"/>
  <c r="UU208" i="2"/>
  <c r="US208" i="2"/>
  <c r="UQ208" i="2"/>
  <c r="UN208" i="2"/>
  <c r="UL208" i="2"/>
  <c r="UJ208" i="2"/>
  <c r="UG208" i="2"/>
  <c r="UC208" i="2"/>
  <c r="TZ208" i="2"/>
  <c r="TV208" i="2"/>
  <c r="TS208" i="2"/>
  <c r="TO208" i="2"/>
  <c r="TL208" i="2"/>
  <c r="TH208" i="2"/>
  <c r="TE208" i="2"/>
  <c r="TA208" i="2"/>
  <c r="SX208" i="2"/>
  <c r="ST208" i="2"/>
  <c r="SQ208" i="2"/>
  <c r="SM208" i="2"/>
  <c r="SJ208" i="2"/>
  <c r="SF208" i="2"/>
  <c r="SC208" i="2"/>
  <c r="RY208" i="2"/>
  <c r="RV208" i="2"/>
  <c r="RR208" i="2"/>
  <c r="RO208" i="2"/>
  <c r="RK208" i="2"/>
  <c r="RH208" i="2"/>
  <c r="RF208" i="2"/>
  <c r="RD208" i="2"/>
  <c r="RA208" i="2"/>
  <c r="QW208" i="2"/>
  <c r="QT208" i="2"/>
  <c r="QR208" i="2"/>
  <c r="QP208" i="2"/>
  <c r="QM208" i="2"/>
  <c r="QI208" i="2"/>
  <c r="QF208" i="2"/>
  <c r="QB208" i="2"/>
  <c r="PY208" i="2"/>
  <c r="PW208" i="2"/>
  <c r="PU208" i="2"/>
  <c r="PR208" i="2"/>
  <c r="PP208" i="2"/>
  <c r="PN208" i="2"/>
  <c r="PK208" i="2"/>
  <c r="PI208" i="2"/>
  <c r="PG208" i="2"/>
  <c r="PD208" i="2"/>
  <c r="PB208" i="2"/>
  <c r="OZ208" i="2"/>
  <c r="OW208" i="2"/>
  <c r="OU208" i="2"/>
  <c r="OS208" i="2"/>
  <c r="OP208" i="2"/>
  <c r="ON208" i="2"/>
  <c r="OL208" i="2"/>
  <c r="OI208" i="2"/>
  <c r="OG208" i="2"/>
  <c r="OE208" i="2"/>
  <c r="OB208" i="2"/>
  <c r="NZ208" i="2"/>
  <c r="NX208" i="2"/>
  <c r="NU208" i="2"/>
  <c r="NS208" i="2"/>
  <c r="NQ208" i="2"/>
  <c r="NN208" i="2"/>
  <c r="NL208" i="2"/>
  <c r="NJ208" i="2"/>
  <c r="NG208" i="2"/>
  <c r="NE208" i="2"/>
  <c r="NC208" i="2"/>
  <c r="MZ208" i="2"/>
  <c r="MX208" i="2"/>
  <c r="MV208" i="2"/>
  <c r="MS208" i="2"/>
  <c r="MO208" i="2"/>
  <c r="ML208" i="2"/>
  <c r="MJ208" i="2"/>
  <c r="MH208" i="2"/>
  <c r="ME208" i="2"/>
  <c r="MA208" i="2"/>
  <c r="LX208" i="2"/>
  <c r="LT208" i="2"/>
  <c r="LQ208" i="2"/>
  <c r="LO208" i="2"/>
  <c r="LM208" i="2"/>
  <c r="LJ208" i="2"/>
  <c r="LH208" i="2"/>
  <c r="LF208" i="2"/>
  <c r="LC208" i="2"/>
  <c r="KY208" i="2"/>
  <c r="KV208" i="2"/>
  <c r="KR208" i="2"/>
  <c r="KO208" i="2"/>
  <c r="KM208" i="2"/>
  <c r="KK208" i="2"/>
  <c r="KH208" i="2"/>
  <c r="KF208" i="2"/>
  <c r="KD208" i="2"/>
  <c r="KA208" i="2"/>
  <c r="JW208" i="2"/>
  <c r="JT208" i="2"/>
  <c r="JP208" i="2"/>
  <c r="JM208" i="2"/>
  <c r="JK208" i="2"/>
  <c r="JI208" i="2"/>
  <c r="JF208" i="2"/>
  <c r="JD208" i="2"/>
  <c r="JB208" i="2"/>
  <c r="IY208" i="2"/>
  <c r="IW208" i="2"/>
  <c r="IU208" i="2"/>
  <c r="IR208" i="2"/>
  <c r="IP208" i="2"/>
  <c r="IN208" i="2"/>
  <c r="IK208" i="2"/>
  <c r="II208" i="2"/>
  <c r="IG208" i="2"/>
  <c r="ID208" i="2"/>
  <c r="IB208" i="2"/>
  <c r="HZ208" i="2"/>
  <c r="HW208" i="2"/>
  <c r="HU208" i="2"/>
  <c r="HS208" i="2"/>
  <c r="HP208" i="2"/>
  <c r="HN208" i="2"/>
  <c r="HL208" i="2"/>
  <c r="HI208" i="2"/>
  <c r="HG208" i="2"/>
  <c r="HE208" i="2"/>
  <c r="HA208" i="2"/>
  <c r="GY208" i="2"/>
  <c r="GW208" i="2"/>
  <c r="GT208" i="2"/>
  <c r="GP208" i="2"/>
  <c r="GM208" i="2"/>
  <c r="GK208" i="2"/>
  <c r="GI208" i="2"/>
  <c r="GF208" i="2"/>
  <c r="GB208" i="2"/>
  <c r="FY208" i="2"/>
  <c r="FW208" i="2"/>
  <c r="FU208" i="2"/>
  <c r="FR208" i="2"/>
  <c r="FP208" i="2"/>
  <c r="FN208" i="2"/>
  <c r="FK208" i="2"/>
  <c r="FI208" i="2"/>
  <c r="FG208" i="2"/>
  <c r="FD208" i="2"/>
  <c r="EZ208" i="2"/>
  <c r="EW208" i="2"/>
  <c r="EU208" i="2"/>
  <c r="ES208" i="2"/>
  <c r="EP208" i="2"/>
  <c r="EN208" i="2"/>
  <c r="EL208" i="2"/>
  <c r="EI208" i="2"/>
  <c r="EG208" i="2"/>
  <c r="EE208" i="2"/>
  <c r="EB208" i="2"/>
  <c r="DZ208" i="2"/>
  <c r="DX208" i="2"/>
  <c r="DU208" i="2"/>
  <c r="DQ208" i="2"/>
  <c r="DN208" i="2"/>
  <c r="DL208" i="2"/>
  <c r="DJ208" i="2"/>
  <c r="DG208" i="2"/>
  <c r="DE208" i="2"/>
  <c r="DC208" i="2"/>
  <c r="CZ208" i="2"/>
  <c r="CX208" i="2"/>
  <c r="CV208" i="2"/>
  <c r="CS208" i="2"/>
  <c r="CQ208" i="2"/>
  <c r="CO208" i="2"/>
  <c r="CL208" i="2"/>
  <c r="CJ208" i="2"/>
  <c r="CH208" i="2"/>
  <c r="CE208" i="2"/>
  <c r="CC208" i="2"/>
  <c r="CB208" i="2"/>
  <c r="CA208" i="2"/>
  <c r="BX208" i="2"/>
  <c r="BV208" i="2"/>
  <c r="BT208" i="2"/>
  <c r="BQ208" i="2"/>
  <c r="BO208" i="2"/>
  <c r="BM208" i="2"/>
  <c r="BJ208" i="2"/>
  <c r="BF208" i="2"/>
  <c r="BC208" i="2"/>
  <c r="BA208" i="2"/>
  <c r="AY208" i="2"/>
  <c r="AV208" i="2"/>
  <c r="AT208" i="2"/>
  <c r="AR208" i="2"/>
  <c r="AO208" i="2"/>
  <c r="AM208" i="2"/>
  <c r="AK208" i="2"/>
  <c r="AH208" i="2"/>
  <c r="AF208" i="2"/>
  <c r="AD208" i="2"/>
  <c r="R208" i="2"/>
  <c r="Q208" i="2"/>
  <c r="P208" i="2"/>
  <c r="N208" i="2"/>
  <c r="M208" i="2"/>
  <c r="L208" i="2"/>
  <c r="J208" i="2"/>
  <c r="H208" i="2"/>
  <c r="I208" i="2" s="1"/>
  <c r="F208" i="2"/>
  <c r="D208" i="2"/>
  <c r="E208" i="2" s="1"/>
  <c r="B208" i="2"/>
  <c r="VI207" i="2"/>
  <c r="VG207" i="2"/>
  <c r="VE207" i="2"/>
  <c r="VB207" i="2"/>
  <c r="UZ207" i="2"/>
  <c r="UX207" i="2"/>
  <c r="UU207" i="2"/>
  <c r="US207" i="2"/>
  <c r="UQ207" i="2"/>
  <c r="UN207" i="2"/>
  <c r="UL207" i="2"/>
  <c r="UJ207" i="2"/>
  <c r="UG207" i="2"/>
  <c r="IB207" i="1" s="1"/>
  <c r="UC207" i="2"/>
  <c r="TZ207" i="2"/>
  <c r="TV207" i="2"/>
  <c r="TS207" i="2"/>
  <c r="TO207" i="2"/>
  <c r="TL207" i="2"/>
  <c r="TH207" i="2"/>
  <c r="TE207" i="2"/>
  <c r="TA207" i="2"/>
  <c r="SX207" i="2"/>
  <c r="ST207" i="2"/>
  <c r="SQ207" i="2"/>
  <c r="SM207" i="2"/>
  <c r="SJ207" i="2"/>
  <c r="SF207" i="2"/>
  <c r="SC207" i="2"/>
  <c r="RY207" i="2"/>
  <c r="RV207" i="2"/>
  <c r="RR207" i="2"/>
  <c r="RO207" i="2"/>
  <c r="RK207" i="2"/>
  <c r="RH207" i="2"/>
  <c r="RF207" i="2"/>
  <c r="RD207" i="2"/>
  <c r="RA207" i="2"/>
  <c r="QW207" i="2"/>
  <c r="QT207" i="2"/>
  <c r="QR207" i="2"/>
  <c r="QP207" i="2"/>
  <c r="QM207" i="2"/>
  <c r="QI207" i="2"/>
  <c r="QF207" i="2"/>
  <c r="QB207" i="2"/>
  <c r="PY207" i="2"/>
  <c r="PW207" i="2"/>
  <c r="PU207" i="2"/>
  <c r="PR207" i="2"/>
  <c r="PP207" i="2"/>
  <c r="PN207" i="2"/>
  <c r="PK207" i="2"/>
  <c r="PI207" i="2"/>
  <c r="PG207" i="2"/>
  <c r="PD207" i="2"/>
  <c r="PB207" i="2"/>
  <c r="OZ207" i="2"/>
  <c r="OW207" i="2"/>
  <c r="OU207" i="2"/>
  <c r="OS207" i="2"/>
  <c r="OP207" i="2"/>
  <c r="ON207" i="2"/>
  <c r="OL207" i="2"/>
  <c r="OI207" i="2"/>
  <c r="OG207" i="2"/>
  <c r="OE207" i="2"/>
  <c r="OB207" i="2"/>
  <c r="NZ207" i="2"/>
  <c r="NX207" i="2"/>
  <c r="NU207" i="2"/>
  <c r="NS207" i="2"/>
  <c r="NQ207" i="2"/>
  <c r="NN207" i="2"/>
  <c r="NL207" i="2"/>
  <c r="NJ207" i="2"/>
  <c r="NG207" i="2"/>
  <c r="NE207" i="2"/>
  <c r="NC207" i="2"/>
  <c r="MZ207" i="2"/>
  <c r="MX207" i="2"/>
  <c r="MV207" i="2"/>
  <c r="MS207" i="2"/>
  <c r="MO207" i="2"/>
  <c r="ML207" i="2"/>
  <c r="MJ207" i="2"/>
  <c r="MH207" i="2"/>
  <c r="ME207" i="2"/>
  <c r="MA207" i="2"/>
  <c r="LX207" i="2"/>
  <c r="LT207" i="2"/>
  <c r="LQ207" i="2"/>
  <c r="LO207" i="2"/>
  <c r="LM207" i="2"/>
  <c r="LJ207" i="2"/>
  <c r="LH207" i="2"/>
  <c r="LF207" i="2"/>
  <c r="LC207" i="2"/>
  <c r="KY207" i="2"/>
  <c r="KV207" i="2"/>
  <c r="KR207" i="2"/>
  <c r="KO207" i="2"/>
  <c r="KM207" i="2"/>
  <c r="KK207" i="2"/>
  <c r="KH207" i="2"/>
  <c r="KF207" i="2"/>
  <c r="KD207" i="2"/>
  <c r="KA207" i="2"/>
  <c r="JW207" i="2"/>
  <c r="JT207" i="2"/>
  <c r="JP207" i="2"/>
  <c r="JM207" i="2"/>
  <c r="JK207" i="2"/>
  <c r="JI207" i="2"/>
  <c r="JF207" i="2"/>
  <c r="JD207" i="2"/>
  <c r="JB207" i="2"/>
  <c r="IY207" i="2"/>
  <c r="IW207" i="2"/>
  <c r="IU207" i="2"/>
  <c r="IR207" i="2"/>
  <c r="IP207" i="2"/>
  <c r="IN207" i="2"/>
  <c r="IK207" i="2"/>
  <c r="II207" i="2"/>
  <c r="IG207" i="2"/>
  <c r="ID207" i="2"/>
  <c r="IB207" i="2"/>
  <c r="HZ207" i="2"/>
  <c r="HW207" i="2"/>
  <c r="HU207" i="2"/>
  <c r="HS207" i="2"/>
  <c r="HP207" i="2"/>
  <c r="HN207" i="2"/>
  <c r="HL207" i="2"/>
  <c r="HI207" i="2"/>
  <c r="HG207" i="2"/>
  <c r="HE207" i="2"/>
  <c r="HA207" i="2"/>
  <c r="GY207" i="2"/>
  <c r="GW207" i="2"/>
  <c r="GT207" i="2"/>
  <c r="GP207" i="2"/>
  <c r="GM207" i="2"/>
  <c r="GK207" i="2"/>
  <c r="GI207" i="2"/>
  <c r="GF207" i="2"/>
  <c r="GB207" i="2"/>
  <c r="FY207" i="2"/>
  <c r="FW207" i="2"/>
  <c r="FU207" i="2"/>
  <c r="FR207" i="2"/>
  <c r="FP207" i="2"/>
  <c r="FN207" i="2"/>
  <c r="FK207" i="2"/>
  <c r="FI207" i="2"/>
  <c r="FG207" i="2"/>
  <c r="FD207" i="2"/>
  <c r="EZ207" i="2"/>
  <c r="EW207" i="2"/>
  <c r="EU207" i="2"/>
  <c r="ES207" i="2"/>
  <c r="EP207" i="2"/>
  <c r="EN207" i="2"/>
  <c r="EL207" i="2"/>
  <c r="EI207" i="2"/>
  <c r="EG207" i="2"/>
  <c r="EE207" i="2"/>
  <c r="EB207" i="2"/>
  <c r="DZ207" i="2"/>
  <c r="DX207" i="2"/>
  <c r="DU207" i="2"/>
  <c r="DQ207" i="2"/>
  <c r="DN207" i="2"/>
  <c r="DL207" i="2"/>
  <c r="DJ207" i="2"/>
  <c r="DG207" i="2"/>
  <c r="DE207" i="2"/>
  <c r="DC207" i="2"/>
  <c r="CZ207" i="2"/>
  <c r="CX207" i="2"/>
  <c r="CV207" i="2"/>
  <c r="CS207" i="2"/>
  <c r="CQ207" i="2"/>
  <c r="CO207" i="2"/>
  <c r="CL207" i="2"/>
  <c r="CJ207" i="2"/>
  <c r="CH207" i="2"/>
  <c r="CE207" i="2"/>
  <c r="CC207" i="2"/>
  <c r="CB207" i="2"/>
  <c r="CA207" i="2"/>
  <c r="BX207" i="2"/>
  <c r="BV207" i="2"/>
  <c r="BT207" i="2"/>
  <c r="BQ207" i="2"/>
  <c r="BO207" i="2"/>
  <c r="BM207" i="2"/>
  <c r="BJ207" i="2"/>
  <c r="BF207" i="2"/>
  <c r="BC207" i="2"/>
  <c r="BA207" i="2"/>
  <c r="AY207" i="2"/>
  <c r="AV207" i="2"/>
  <c r="AT207" i="2"/>
  <c r="AR207" i="2"/>
  <c r="AO207" i="2"/>
  <c r="AM207" i="2"/>
  <c r="AK207" i="2"/>
  <c r="AH207" i="2"/>
  <c r="AF207" i="2"/>
  <c r="AD207" i="2"/>
  <c r="R207" i="2"/>
  <c r="P207" i="2"/>
  <c r="Q207" i="2" s="1"/>
  <c r="S207" i="2" s="1"/>
  <c r="N207" i="2"/>
  <c r="M207" i="2"/>
  <c r="L207" i="2"/>
  <c r="J207" i="2"/>
  <c r="I207" i="2"/>
  <c r="H207" i="2"/>
  <c r="F207" i="2"/>
  <c r="E207" i="2"/>
  <c r="D207" i="2"/>
  <c r="B207" i="2"/>
  <c r="VI206" i="2"/>
  <c r="VG206" i="2"/>
  <c r="VE206" i="2"/>
  <c r="VB206" i="2"/>
  <c r="UZ206" i="2"/>
  <c r="UX206" i="2"/>
  <c r="UU206" i="2"/>
  <c r="US206" i="2"/>
  <c r="UQ206" i="2"/>
  <c r="UN206" i="2"/>
  <c r="UL206" i="2"/>
  <c r="UJ206" i="2"/>
  <c r="UG206" i="2"/>
  <c r="IB206" i="1" s="1"/>
  <c r="UC206" i="2"/>
  <c r="TZ206" i="2"/>
  <c r="TV206" i="2"/>
  <c r="TS206" i="2"/>
  <c r="TO206" i="2"/>
  <c r="TL206" i="2"/>
  <c r="TH206" i="2"/>
  <c r="TE206" i="2"/>
  <c r="TA206" i="2"/>
  <c r="SX206" i="2"/>
  <c r="ST206" i="2"/>
  <c r="SQ206" i="2"/>
  <c r="SM206" i="2"/>
  <c r="SJ206" i="2"/>
  <c r="SF206" i="2"/>
  <c r="SC206" i="2"/>
  <c r="RY206" i="2"/>
  <c r="RV206" i="2"/>
  <c r="RR206" i="2"/>
  <c r="RO206" i="2"/>
  <c r="RK206" i="2"/>
  <c r="RH206" i="2"/>
  <c r="RF206" i="2"/>
  <c r="RD206" i="2"/>
  <c r="RA206" i="2"/>
  <c r="QW206" i="2"/>
  <c r="QT206" i="2"/>
  <c r="QR206" i="2"/>
  <c r="QP206" i="2"/>
  <c r="QM206" i="2"/>
  <c r="QI206" i="2"/>
  <c r="QF206" i="2"/>
  <c r="QB206" i="2"/>
  <c r="PY206" i="2"/>
  <c r="PW206" i="2"/>
  <c r="PU206" i="2"/>
  <c r="PR206" i="2"/>
  <c r="PP206" i="2"/>
  <c r="PN206" i="2"/>
  <c r="PK206" i="2"/>
  <c r="PI206" i="2"/>
  <c r="PG206" i="2"/>
  <c r="PD206" i="2"/>
  <c r="PB206" i="2"/>
  <c r="OZ206" i="2"/>
  <c r="OW206" i="2"/>
  <c r="OU206" i="2"/>
  <c r="OS206" i="2"/>
  <c r="OP206" i="2"/>
  <c r="ON206" i="2"/>
  <c r="OL206" i="2"/>
  <c r="OI206" i="2"/>
  <c r="OG206" i="2"/>
  <c r="OE206" i="2"/>
  <c r="OB206" i="2"/>
  <c r="NZ206" i="2"/>
  <c r="NX206" i="2"/>
  <c r="NU206" i="2"/>
  <c r="NS206" i="2"/>
  <c r="NQ206" i="2"/>
  <c r="NN206" i="2"/>
  <c r="NL206" i="2"/>
  <c r="NJ206" i="2"/>
  <c r="NG206" i="2"/>
  <c r="NE206" i="2"/>
  <c r="NC206" i="2"/>
  <c r="MZ206" i="2"/>
  <c r="MX206" i="2"/>
  <c r="MV206" i="2"/>
  <c r="MS206" i="2"/>
  <c r="MO206" i="2"/>
  <c r="ML206" i="2"/>
  <c r="MJ206" i="2"/>
  <c r="MH206" i="2"/>
  <c r="ME206" i="2"/>
  <c r="MA206" i="2"/>
  <c r="LX206" i="2"/>
  <c r="LT206" i="2"/>
  <c r="LQ206" i="2"/>
  <c r="LO206" i="2"/>
  <c r="LM206" i="2"/>
  <c r="LJ206" i="2"/>
  <c r="LH206" i="2"/>
  <c r="LF206" i="2"/>
  <c r="LC206" i="2"/>
  <c r="KY206" i="2"/>
  <c r="KV206" i="2"/>
  <c r="KR206" i="2"/>
  <c r="KO206" i="2"/>
  <c r="KM206" i="2"/>
  <c r="KK206" i="2"/>
  <c r="KH206" i="2"/>
  <c r="KF206" i="2"/>
  <c r="KD206" i="2"/>
  <c r="KA206" i="2"/>
  <c r="JW206" i="2"/>
  <c r="JT206" i="2"/>
  <c r="JP206" i="2"/>
  <c r="JM206" i="2"/>
  <c r="JK206" i="2"/>
  <c r="JI206" i="2"/>
  <c r="JF206" i="2"/>
  <c r="JD206" i="2"/>
  <c r="JB206" i="2"/>
  <c r="IY206" i="2"/>
  <c r="IW206" i="2"/>
  <c r="IU206" i="2"/>
  <c r="IR206" i="2"/>
  <c r="IP206" i="2"/>
  <c r="IN206" i="2"/>
  <c r="IK206" i="2"/>
  <c r="II206" i="2"/>
  <c r="IG206" i="2"/>
  <c r="ID206" i="2"/>
  <c r="IB206" i="2"/>
  <c r="HZ206" i="2"/>
  <c r="HW206" i="2"/>
  <c r="HU206" i="2"/>
  <c r="HS206" i="2"/>
  <c r="HP206" i="2"/>
  <c r="HN206" i="2"/>
  <c r="HL206" i="2"/>
  <c r="HI206" i="2"/>
  <c r="HG206" i="2"/>
  <c r="HE206" i="2"/>
  <c r="HA206" i="2"/>
  <c r="GY206" i="2"/>
  <c r="GW206" i="2"/>
  <c r="GT206" i="2"/>
  <c r="GP206" i="2"/>
  <c r="GM206" i="2"/>
  <c r="GK206" i="2"/>
  <c r="GI206" i="2"/>
  <c r="GF206" i="2"/>
  <c r="GB206" i="2"/>
  <c r="FY206" i="2"/>
  <c r="FW206" i="2"/>
  <c r="FU206" i="2"/>
  <c r="FR206" i="2"/>
  <c r="FP206" i="2"/>
  <c r="FN206" i="2"/>
  <c r="FK206" i="2"/>
  <c r="FI206" i="2"/>
  <c r="FG206" i="2"/>
  <c r="FD206" i="2"/>
  <c r="EZ206" i="2"/>
  <c r="EW206" i="2"/>
  <c r="EU206" i="2"/>
  <c r="ES206" i="2"/>
  <c r="EP206" i="2"/>
  <c r="EN206" i="2"/>
  <c r="EL206" i="2"/>
  <c r="EI206" i="2"/>
  <c r="EG206" i="2"/>
  <c r="EE206" i="2"/>
  <c r="EB206" i="2"/>
  <c r="DZ206" i="2"/>
  <c r="DX206" i="2"/>
  <c r="DU206" i="2"/>
  <c r="DQ206" i="2"/>
  <c r="DN206" i="2"/>
  <c r="DL206" i="2"/>
  <c r="DJ206" i="2"/>
  <c r="DG206" i="2"/>
  <c r="DE206" i="2"/>
  <c r="DC206" i="2"/>
  <c r="CZ206" i="2"/>
  <c r="CX206" i="2"/>
  <c r="CV206" i="2"/>
  <c r="CS206" i="2"/>
  <c r="CQ206" i="2"/>
  <c r="CO206" i="2"/>
  <c r="CL206" i="2"/>
  <c r="CJ206" i="2"/>
  <c r="CH206" i="2"/>
  <c r="CE206" i="2"/>
  <c r="CC206" i="2"/>
  <c r="CB206" i="2"/>
  <c r="CA206" i="2"/>
  <c r="BX206" i="2"/>
  <c r="BV206" i="2"/>
  <c r="BT206" i="2"/>
  <c r="BQ206" i="2"/>
  <c r="BO206" i="2"/>
  <c r="BM206" i="2"/>
  <c r="BJ206" i="2"/>
  <c r="BF206" i="2"/>
  <c r="BC206" i="2"/>
  <c r="BA206" i="2"/>
  <c r="AY206" i="2"/>
  <c r="AV206" i="2"/>
  <c r="AT206" i="2"/>
  <c r="AR206" i="2"/>
  <c r="AO206" i="2"/>
  <c r="AM206" i="2"/>
  <c r="AK206" i="2"/>
  <c r="AH206" i="2"/>
  <c r="AF206" i="2"/>
  <c r="AD206" i="2"/>
  <c r="R206" i="2"/>
  <c r="Q206" i="2"/>
  <c r="S206" i="2" s="1"/>
  <c r="P206" i="2"/>
  <c r="N206" i="2"/>
  <c r="L206" i="2"/>
  <c r="M206" i="2" s="1"/>
  <c r="J206" i="2"/>
  <c r="I206" i="2"/>
  <c r="H206" i="2"/>
  <c r="F206" i="2"/>
  <c r="E206" i="2"/>
  <c r="D206" i="2"/>
  <c r="B206" i="2"/>
  <c r="VI205" i="2"/>
  <c r="VG205" i="2"/>
  <c r="VE205" i="2"/>
  <c r="VB205" i="2"/>
  <c r="UZ205" i="2"/>
  <c r="UX205" i="2"/>
  <c r="UU205" i="2"/>
  <c r="US205" i="2"/>
  <c r="UQ205" i="2"/>
  <c r="UN205" i="2"/>
  <c r="UL205" i="2"/>
  <c r="UJ205" i="2"/>
  <c r="UG205" i="2"/>
  <c r="UC205" i="2"/>
  <c r="TZ205" i="2"/>
  <c r="TV205" i="2"/>
  <c r="TS205" i="2"/>
  <c r="TO205" i="2"/>
  <c r="TL205" i="2"/>
  <c r="TH205" i="2"/>
  <c r="TE205" i="2"/>
  <c r="TA205" i="2"/>
  <c r="SX205" i="2"/>
  <c r="ST205" i="2"/>
  <c r="SQ205" i="2"/>
  <c r="SM205" i="2"/>
  <c r="SJ205" i="2"/>
  <c r="SF205" i="2"/>
  <c r="SC205" i="2"/>
  <c r="RY205" i="2"/>
  <c r="RV205" i="2"/>
  <c r="RR205" i="2"/>
  <c r="RO205" i="2"/>
  <c r="RK205" i="2"/>
  <c r="RH205" i="2"/>
  <c r="RF205" i="2"/>
  <c r="RD205" i="2"/>
  <c r="RA205" i="2"/>
  <c r="QW205" i="2"/>
  <c r="QT205" i="2"/>
  <c r="QR205" i="2"/>
  <c r="QP205" i="2"/>
  <c r="QM205" i="2"/>
  <c r="QI205" i="2"/>
  <c r="QF205" i="2"/>
  <c r="QB205" i="2"/>
  <c r="PY205" i="2"/>
  <c r="PW205" i="2"/>
  <c r="PU205" i="2"/>
  <c r="PR205" i="2"/>
  <c r="PP205" i="2"/>
  <c r="PN205" i="2"/>
  <c r="PK205" i="2"/>
  <c r="PI205" i="2"/>
  <c r="PG205" i="2"/>
  <c r="PD205" i="2"/>
  <c r="PB205" i="2"/>
  <c r="OZ205" i="2"/>
  <c r="OW205" i="2"/>
  <c r="OU205" i="2"/>
  <c r="OS205" i="2"/>
  <c r="OP205" i="2"/>
  <c r="ON205" i="2"/>
  <c r="OL205" i="2"/>
  <c r="OI205" i="2"/>
  <c r="OG205" i="2"/>
  <c r="OE205" i="2"/>
  <c r="OB205" i="2"/>
  <c r="NZ205" i="2"/>
  <c r="NX205" i="2"/>
  <c r="NU205" i="2"/>
  <c r="NS205" i="2"/>
  <c r="NQ205" i="2"/>
  <c r="NN205" i="2"/>
  <c r="NL205" i="2"/>
  <c r="NJ205" i="2"/>
  <c r="NG205" i="2"/>
  <c r="NE205" i="2"/>
  <c r="NC205" i="2"/>
  <c r="MZ205" i="2"/>
  <c r="MX205" i="2"/>
  <c r="MV205" i="2"/>
  <c r="MS205" i="2"/>
  <c r="MO205" i="2"/>
  <c r="ML205" i="2"/>
  <c r="MJ205" i="2"/>
  <c r="MH205" i="2"/>
  <c r="ME205" i="2"/>
  <c r="MA205" i="2"/>
  <c r="LX205" i="2"/>
  <c r="LT205" i="2"/>
  <c r="LQ205" i="2"/>
  <c r="LO205" i="2"/>
  <c r="LM205" i="2"/>
  <c r="LJ205" i="2"/>
  <c r="LH205" i="2"/>
  <c r="LF205" i="2"/>
  <c r="LC205" i="2"/>
  <c r="KY205" i="2"/>
  <c r="KV205" i="2"/>
  <c r="KR205" i="2"/>
  <c r="KO205" i="2"/>
  <c r="KM205" i="2"/>
  <c r="KK205" i="2"/>
  <c r="KH205" i="2"/>
  <c r="KF205" i="2"/>
  <c r="KD205" i="2"/>
  <c r="KA205" i="2"/>
  <c r="JW205" i="2"/>
  <c r="JT205" i="2"/>
  <c r="JP205" i="2"/>
  <c r="JM205" i="2"/>
  <c r="JK205" i="2"/>
  <c r="JI205" i="2"/>
  <c r="JF205" i="2"/>
  <c r="JD205" i="2"/>
  <c r="JB205" i="2"/>
  <c r="IY205" i="2"/>
  <c r="IW205" i="2"/>
  <c r="IU205" i="2"/>
  <c r="IR205" i="2"/>
  <c r="IP205" i="2"/>
  <c r="IN205" i="2"/>
  <c r="IK205" i="2"/>
  <c r="II205" i="2"/>
  <c r="IG205" i="2"/>
  <c r="ID205" i="2"/>
  <c r="IB205" i="2"/>
  <c r="HZ205" i="2"/>
  <c r="HW205" i="2"/>
  <c r="HU205" i="2"/>
  <c r="HS205" i="2"/>
  <c r="HP205" i="2"/>
  <c r="HN205" i="2"/>
  <c r="HL205" i="2"/>
  <c r="HI205" i="2"/>
  <c r="HG205" i="2"/>
  <c r="HE205" i="2"/>
  <c r="HA205" i="2"/>
  <c r="GY205" i="2"/>
  <c r="GW205" i="2"/>
  <c r="GT205" i="2"/>
  <c r="GP205" i="2"/>
  <c r="GM205" i="2"/>
  <c r="GK205" i="2"/>
  <c r="GI205" i="2"/>
  <c r="GF205" i="2"/>
  <c r="GB205" i="2"/>
  <c r="FY205" i="2"/>
  <c r="FW205" i="2"/>
  <c r="FU205" i="2"/>
  <c r="FR205" i="2"/>
  <c r="FP205" i="2"/>
  <c r="FN205" i="2"/>
  <c r="FK205" i="2"/>
  <c r="FI205" i="2"/>
  <c r="FG205" i="2"/>
  <c r="FD205" i="2"/>
  <c r="EZ205" i="2"/>
  <c r="EW205" i="2"/>
  <c r="EU205" i="2"/>
  <c r="ES205" i="2"/>
  <c r="EP205" i="2"/>
  <c r="EN205" i="2"/>
  <c r="EL205" i="2"/>
  <c r="EI205" i="2"/>
  <c r="EG205" i="2"/>
  <c r="EE205" i="2"/>
  <c r="EB205" i="2"/>
  <c r="DZ205" i="2"/>
  <c r="DX205" i="2"/>
  <c r="DU205" i="2"/>
  <c r="DQ205" i="2"/>
  <c r="DN205" i="2"/>
  <c r="DL205" i="2"/>
  <c r="DJ205" i="2"/>
  <c r="DG205" i="2"/>
  <c r="DE205" i="2"/>
  <c r="DC205" i="2"/>
  <c r="CZ205" i="2"/>
  <c r="CX205" i="2"/>
  <c r="CV205" i="2"/>
  <c r="CS205" i="2"/>
  <c r="CQ205" i="2"/>
  <c r="CO205" i="2"/>
  <c r="CL205" i="2"/>
  <c r="CJ205" i="2"/>
  <c r="CH205" i="2"/>
  <c r="CE205" i="2"/>
  <c r="CC205" i="2"/>
  <c r="CB205" i="2"/>
  <c r="CA205" i="2"/>
  <c r="BX205" i="2"/>
  <c r="BV205" i="2"/>
  <c r="BT205" i="2"/>
  <c r="BQ205" i="2"/>
  <c r="BO205" i="2"/>
  <c r="BM205" i="2"/>
  <c r="BJ205" i="2"/>
  <c r="BF205" i="2"/>
  <c r="BC205" i="2"/>
  <c r="BA205" i="2"/>
  <c r="AY205" i="2"/>
  <c r="AV205" i="2"/>
  <c r="AT205" i="2"/>
  <c r="AR205" i="2"/>
  <c r="AO205" i="2"/>
  <c r="AM205" i="2"/>
  <c r="AK205" i="2"/>
  <c r="AH205" i="2"/>
  <c r="AF205" i="2"/>
  <c r="AD205" i="2"/>
  <c r="R205" i="2"/>
  <c r="P205" i="2"/>
  <c r="Q205" i="2" s="1"/>
  <c r="S205" i="2" s="1"/>
  <c r="N205" i="2"/>
  <c r="M205" i="2"/>
  <c r="L205" i="2"/>
  <c r="J205" i="2"/>
  <c r="H205" i="2"/>
  <c r="I205" i="2" s="1"/>
  <c r="F205" i="2"/>
  <c r="E205" i="2"/>
  <c r="D205" i="2"/>
  <c r="B205" i="2"/>
  <c r="VI204" i="2"/>
  <c r="VG204" i="2"/>
  <c r="VE204" i="2"/>
  <c r="VB204" i="2"/>
  <c r="UZ204" i="2"/>
  <c r="UX204" i="2"/>
  <c r="UU204" i="2"/>
  <c r="US204" i="2"/>
  <c r="UQ204" i="2"/>
  <c r="UN204" i="2"/>
  <c r="UL204" i="2"/>
  <c r="UJ204" i="2"/>
  <c r="UG204" i="2"/>
  <c r="UC204" i="2"/>
  <c r="TZ204" i="2"/>
  <c r="TV204" i="2"/>
  <c r="TS204" i="2"/>
  <c r="TO204" i="2"/>
  <c r="TL204" i="2"/>
  <c r="TH204" i="2"/>
  <c r="TE204" i="2"/>
  <c r="TA204" i="2"/>
  <c r="SX204" i="2"/>
  <c r="ST204" i="2"/>
  <c r="SQ204" i="2"/>
  <c r="SM204" i="2"/>
  <c r="SJ204" i="2"/>
  <c r="SF204" i="2"/>
  <c r="SC204" i="2"/>
  <c r="RY204" i="2"/>
  <c r="RV204" i="2"/>
  <c r="RR204" i="2"/>
  <c r="RO204" i="2"/>
  <c r="RK204" i="2"/>
  <c r="RH204" i="2"/>
  <c r="RF204" i="2"/>
  <c r="RD204" i="2"/>
  <c r="RA204" i="2"/>
  <c r="QW204" i="2"/>
  <c r="QT204" i="2"/>
  <c r="QR204" i="2"/>
  <c r="QP204" i="2"/>
  <c r="QM204" i="2"/>
  <c r="QI204" i="2"/>
  <c r="QF204" i="2"/>
  <c r="QB204" i="2"/>
  <c r="PY204" i="2"/>
  <c r="PW204" i="2"/>
  <c r="PU204" i="2"/>
  <c r="PR204" i="2"/>
  <c r="PP204" i="2"/>
  <c r="PN204" i="2"/>
  <c r="PK204" i="2"/>
  <c r="PI204" i="2"/>
  <c r="PG204" i="2"/>
  <c r="PD204" i="2"/>
  <c r="PB204" i="2"/>
  <c r="OZ204" i="2"/>
  <c r="OW204" i="2"/>
  <c r="OU204" i="2"/>
  <c r="OS204" i="2"/>
  <c r="OP204" i="2"/>
  <c r="ON204" i="2"/>
  <c r="OL204" i="2"/>
  <c r="OI204" i="2"/>
  <c r="OG204" i="2"/>
  <c r="OE204" i="2"/>
  <c r="OB204" i="2"/>
  <c r="NZ204" i="2"/>
  <c r="NX204" i="2"/>
  <c r="NU204" i="2"/>
  <c r="NS204" i="2"/>
  <c r="NQ204" i="2"/>
  <c r="NN204" i="2"/>
  <c r="NL204" i="2"/>
  <c r="NJ204" i="2"/>
  <c r="NG204" i="2"/>
  <c r="NE204" i="2"/>
  <c r="NC204" i="2"/>
  <c r="MZ204" i="2"/>
  <c r="MX204" i="2"/>
  <c r="MV204" i="2"/>
  <c r="MS204" i="2"/>
  <c r="MO204" i="2"/>
  <c r="ML204" i="2"/>
  <c r="MJ204" i="2"/>
  <c r="MH204" i="2"/>
  <c r="ME204" i="2"/>
  <c r="MA204" i="2"/>
  <c r="LX204" i="2"/>
  <c r="LT204" i="2"/>
  <c r="LQ204" i="2"/>
  <c r="LO204" i="2"/>
  <c r="LM204" i="2"/>
  <c r="LJ204" i="2"/>
  <c r="LH204" i="2"/>
  <c r="LF204" i="2"/>
  <c r="LC204" i="2"/>
  <c r="KY204" i="2"/>
  <c r="KV204" i="2"/>
  <c r="KR204" i="2"/>
  <c r="KO204" i="2"/>
  <c r="KM204" i="2"/>
  <c r="KK204" i="2"/>
  <c r="KH204" i="2"/>
  <c r="KF204" i="2"/>
  <c r="KD204" i="2"/>
  <c r="KA204" i="2"/>
  <c r="JW204" i="2"/>
  <c r="JT204" i="2"/>
  <c r="JP204" i="2"/>
  <c r="JM204" i="2"/>
  <c r="JK204" i="2"/>
  <c r="JI204" i="2"/>
  <c r="JF204" i="2"/>
  <c r="JD204" i="2"/>
  <c r="JB204" i="2"/>
  <c r="IY204" i="2"/>
  <c r="IW204" i="2"/>
  <c r="IU204" i="2"/>
  <c r="IR204" i="2"/>
  <c r="IP204" i="2"/>
  <c r="IN204" i="2"/>
  <c r="IK204" i="2"/>
  <c r="II204" i="2"/>
  <c r="IG204" i="2"/>
  <c r="ID204" i="2"/>
  <c r="IB204" i="2"/>
  <c r="HZ204" i="2"/>
  <c r="HW204" i="2"/>
  <c r="HU204" i="2"/>
  <c r="HS204" i="2"/>
  <c r="HP204" i="2"/>
  <c r="HN204" i="2"/>
  <c r="HL204" i="2"/>
  <c r="HI204" i="2"/>
  <c r="HG204" i="2"/>
  <c r="HE204" i="2"/>
  <c r="HA204" i="2"/>
  <c r="GY204" i="2"/>
  <c r="GW204" i="2"/>
  <c r="GT204" i="2"/>
  <c r="GP204" i="2"/>
  <c r="GM204" i="2"/>
  <c r="GK204" i="2"/>
  <c r="GI204" i="2"/>
  <c r="GF204" i="2"/>
  <c r="GB204" i="2"/>
  <c r="FY204" i="2"/>
  <c r="FW204" i="2"/>
  <c r="FU204" i="2"/>
  <c r="FR204" i="2"/>
  <c r="FP204" i="2"/>
  <c r="FN204" i="2"/>
  <c r="FK204" i="2"/>
  <c r="FI204" i="2"/>
  <c r="FG204" i="2"/>
  <c r="FD204" i="2"/>
  <c r="EZ204" i="2"/>
  <c r="EW204" i="2"/>
  <c r="EU204" i="2"/>
  <c r="ES204" i="2"/>
  <c r="EP204" i="2"/>
  <c r="EN204" i="2"/>
  <c r="EL204" i="2"/>
  <c r="EI204" i="2"/>
  <c r="EG204" i="2"/>
  <c r="EE204" i="2"/>
  <c r="EB204" i="2"/>
  <c r="DZ204" i="2"/>
  <c r="DX204" i="2"/>
  <c r="DU204" i="2"/>
  <c r="DQ204" i="2"/>
  <c r="DN204" i="2"/>
  <c r="DL204" i="2"/>
  <c r="DJ204" i="2"/>
  <c r="DG204" i="2"/>
  <c r="DE204" i="2"/>
  <c r="DC204" i="2"/>
  <c r="CZ204" i="2"/>
  <c r="CX204" i="2"/>
  <c r="CV204" i="2"/>
  <c r="CS204" i="2"/>
  <c r="CQ204" i="2"/>
  <c r="CO204" i="2"/>
  <c r="CL204" i="2"/>
  <c r="CJ204" i="2"/>
  <c r="CH204" i="2"/>
  <c r="CE204" i="2"/>
  <c r="CC204" i="2"/>
  <c r="CB204" i="2"/>
  <c r="CA204" i="2"/>
  <c r="BX204" i="2"/>
  <c r="BV204" i="2"/>
  <c r="BT204" i="2"/>
  <c r="BQ204" i="2"/>
  <c r="BO204" i="2"/>
  <c r="BM204" i="2"/>
  <c r="BJ204" i="2"/>
  <c r="BF204" i="2"/>
  <c r="BC204" i="2"/>
  <c r="BA204" i="2"/>
  <c r="AY204" i="2"/>
  <c r="AV204" i="2"/>
  <c r="AT204" i="2"/>
  <c r="AR204" i="2"/>
  <c r="AO204" i="2"/>
  <c r="AM204" i="2"/>
  <c r="AK204" i="2"/>
  <c r="AH204" i="2"/>
  <c r="AF204" i="2"/>
  <c r="AD204" i="2"/>
  <c r="R204" i="2"/>
  <c r="Q204" i="2"/>
  <c r="P204" i="2"/>
  <c r="N204" i="2"/>
  <c r="L204" i="2"/>
  <c r="M204" i="2" s="1"/>
  <c r="S204" i="2" s="1"/>
  <c r="J204" i="2"/>
  <c r="I204" i="2"/>
  <c r="H204" i="2"/>
  <c r="F204" i="2"/>
  <c r="D204" i="2"/>
  <c r="E204" i="2" s="1"/>
  <c r="B204" i="2"/>
  <c r="VI203" i="2"/>
  <c r="VG203" i="2"/>
  <c r="VE203" i="2"/>
  <c r="VB203" i="2"/>
  <c r="UZ203" i="2"/>
  <c r="UX203" i="2"/>
  <c r="UU203" i="2"/>
  <c r="US203" i="2"/>
  <c r="UQ203" i="2"/>
  <c r="UN203" i="2"/>
  <c r="UL203" i="2"/>
  <c r="UJ203" i="2"/>
  <c r="UG203" i="2"/>
  <c r="IB203" i="1" s="1"/>
  <c r="UC203" i="2"/>
  <c r="TZ203" i="2"/>
  <c r="TV203" i="2"/>
  <c r="TS203" i="2"/>
  <c r="TO203" i="2"/>
  <c r="TL203" i="2"/>
  <c r="TH203" i="2"/>
  <c r="TE203" i="2"/>
  <c r="TA203" i="2"/>
  <c r="SX203" i="2"/>
  <c r="ST203" i="2"/>
  <c r="SQ203" i="2"/>
  <c r="SM203" i="2"/>
  <c r="SJ203" i="2"/>
  <c r="SF203" i="2"/>
  <c r="SC203" i="2"/>
  <c r="RY203" i="2"/>
  <c r="RV203" i="2"/>
  <c r="RR203" i="2"/>
  <c r="RO203" i="2"/>
  <c r="RK203" i="2"/>
  <c r="RH203" i="2"/>
  <c r="RF203" i="2"/>
  <c r="RD203" i="2"/>
  <c r="RA203" i="2"/>
  <c r="QW203" i="2"/>
  <c r="QT203" i="2"/>
  <c r="QR203" i="2"/>
  <c r="QP203" i="2"/>
  <c r="QM203" i="2"/>
  <c r="QI203" i="2"/>
  <c r="QF203" i="2"/>
  <c r="QB203" i="2"/>
  <c r="PY203" i="2"/>
  <c r="PW203" i="2"/>
  <c r="PU203" i="2"/>
  <c r="PR203" i="2"/>
  <c r="PP203" i="2"/>
  <c r="PN203" i="2"/>
  <c r="PK203" i="2"/>
  <c r="PI203" i="2"/>
  <c r="PG203" i="2"/>
  <c r="PD203" i="2"/>
  <c r="PB203" i="2"/>
  <c r="OZ203" i="2"/>
  <c r="OW203" i="2"/>
  <c r="OU203" i="2"/>
  <c r="OS203" i="2"/>
  <c r="OP203" i="2"/>
  <c r="ON203" i="2"/>
  <c r="OL203" i="2"/>
  <c r="OI203" i="2"/>
  <c r="OG203" i="2"/>
  <c r="OE203" i="2"/>
  <c r="OB203" i="2"/>
  <c r="NZ203" i="2"/>
  <c r="NX203" i="2"/>
  <c r="NU203" i="2"/>
  <c r="NS203" i="2"/>
  <c r="NQ203" i="2"/>
  <c r="NN203" i="2"/>
  <c r="NL203" i="2"/>
  <c r="NJ203" i="2"/>
  <c r="NG203" i="2"/>
  <c r="NE203" i="2"/>
  <c r="NC203" i="2"/>
  <c r="MZ203" i="2"/>
  <c r="MX203" i="2"/>
  <c r="MV203" i="2"/>
  <c r="MS203" i="2"/>
  <c r="MO203" i="2"/>
  <c r="ML203" i="2"/>
  <c r="MJ203" i="2"/>
  <c r="MH203" i="2"/>
  <c r="ME203" i="2"/>
  <c r="MA203" i="2"/>
  <c r="LX203" i="2"/>
  <c r="LT203" i="2"/>
  <c r="LQ203" i="2"/>
  <c r="LO203" i="2"/>
  <c r="LM203" i="2"/>
  <c r="LJ203" i="2"/>
  <c r="LH203" i="2"/>
  <c r="LF203" i="2"/>
  <c r="LC203" i="2"/>
  <c r="KY203" i="2"/>
  <c r="KV203" i="2"/>
  <c r="KR203" i="2"/>
  <c r="KO203" i="2"/>
  <c r="KM203" i="2"/>
  <c r="KK203" i="2"/>
  <c r="KH203" i="2"/>
  <c r="KF203" i="2"/>
  <c r="KD203" i="2"/>
  <c r="KA203" i="2"/>
  <c r="JW203" i="2"/>
  <c r="JT203" i="2"/>
  <c r="JP203" i="2"/>
  <c r="JM203" i="2"/>
  <c r="JK203" i="2"/>
  <c r="JI203" i="2"/>
  <c r="JF203" i="2"/>
  <c r="JD203" i="2"/>
  <c r="JB203" i="2"/>
  <c r="IY203" i="2"/>
  <c r="IW203" i="2"/>
  <c r="IU203" i="2"/>
  <c r="IR203" i="2"/>
  <c r="IP203" i="2"/>
  <c r="IN203" i="2"/>
  <c r="IK203" i="2"/>
  <c r="II203" i="2"/>
  <c r="IG203" i="2"/>
  <c r="ID203" i="2"/>
  <c r="IB203" i="2"/>
  <c r="HZ203" i="2"/>
  <c r="HW203" i="2"/>
  <c r="HU203" i="2"/>
  <c r="HS203" i="2"/>
  <c r="HP203" i="2"/>
  <c r="HN203" i="2"/>
  <c r="HL203" i="2"/>
  <c r="HI203" i="2"/>
  <c r="HG203" i="2"/>
  <c r="HE203" i="2"/>
  <c r="HA203" i="2"/>
  <c r="GY203" i="2"/>
  <c r="GW203" i="2"/>
  <c r="GT203" i="2"/>
  <c r="GP203" i="2"/>
  <c r="GM203" i="2"/>
  <c r="GK203" i="2"/>
  <c r="GI203" i="2"/>
  <c r="GF203" i="2"/>
  <c r="GB203" i="2"/>
  <c r="FY203" i="2"/>
  <c r="FW203" i="2"/>
  <c r="FU203" i="2"/>
  <c r="FR203" i="2"/>
  <c r="FP203" i="2"/>
  <c r="FN203" i="2"/>
  <c r="FK203" i="2"/>
  <c r="FI203" i="2"/>
  <c r="FG203" i="2"/>
  <c r="FD203" i="2"/>
  <c r="EZ203" i="2"/>
  <c r="EW203" i="2"/>
  <c r="EU203" i="2"/>
  <c r="ES203" i="2"/>
  <c r="EP203" i="2"/>
  <c r="EN203" i="2"/>
  <c r="EL203" i="2"/>
  <c r="EI203" i="2"/>
  <c r="EG203" i="2"/>
  <c r="EE203" i="2"/>
  <c r="EB203" i="2"/>
  <c r="DZ203" i="2"/>
  <c r="DX203" i="2"/>
  <c r="DU203" i="2"/>
  <c r="DQ203" i="2"/>
  <c r="DN203" i="2"/>
  <c r="DL203" i="2"/>
  <c r="DJ203" i="2"/>
  <c r="DG203" i="2"/>
  <c r="DE203" i="2"/>
  <c r="DC203" i="2"/>
  <c r="CZ203" i="2"/>
  <c r="CX203" i="2"/>
  <c r="CV203" i="2"/>
  <c r="CS203" i="2"/>
  <c r="CQ203" i="2"/>
  <c r="CO203" i="2"/>
  <c r="CL203" i="2"/>
  <c r="CJ203" i="2"/>
  <c r="CH203" i="2"/>
  <c r="CE203" i="2"/>
  <c r="CC203" i="2"/>
  <c r="CB203" i="2"/>
  <c r="CA203" i="2"/>
  <c r="BX203" i="2"/>
  <c r="BV203" i="2"/>
  <c r="BT203" i="2"/>
  <c r="BQ203" i="2"/>
  <c r="BO203" i="2"/>
  <c r="BM203" i="2"/>
  <c r="BJ203" i="2"/>
  <c r="BF203" i="2"/>
  <c r="BC203" i="2"/>
  <c r="BA203" i="2"/>
  <c r="AY203" i="2"/>
  <c r="AV203" i="2"/>
  <c r="AT203" i="2"/>
  <c r="AR203" i="2"/>
  <c r="AO203" i="2"/>
  <c r="AM203" i="2"/>
  <c r="AK203" i="2"/>
  <c r="AH203" i="2"/>
  <c r="AF203" i="2"/>
  <c r="AD203" i="2"/>
  <c r="R203" i="2"/>
  <c r="Q203" i="2"/>
  <c r="P203" i="2"/>
  <c r="N203" i="2"/>
  <c r="M203" i="2"/>
  <c r="L203" i="2"/>
  <c r="J203" i="2"/>
  <c r="H203" i="2"/>
  <c r="I203" i="2" s="1"/>
  <c r="F203" i="2"/>
  <c r="E203" i="2"/>
  <c r="D203" i="2"/>
  <c r="B203" i="2"/>
  <c r="VI202" i="2"/>
  <c r="VG202" i="2"/>
  <c r="VE202" i="2"/>
  <c r="VB202" i="2"/>
  <c r="UZ202" i="2"/>
  <c r="UX202" i="2"/>
  <c r="UU202" i="2"/>
  <c r="US202" i="2"/>
  <c r="UQ202" i="2"/>
  <c r="UN202" i="2"/>
  <c r="UL202" i="2"/>
  <c r="UJ202" i="2"/>
  <c r="UG202" i="2"/>
  <c r="IB202" i="1" s="1"/>
  <c r="UC202" i="2"/>
  <c r="TZ202" i="2"/>
  <c r="TV202" i="2"/>
  <c r="TS202" i="2"/>
  <c r="TO202" i="2"/>
  <c r="TL202" i="2"/>
  <c r="TH202" i="2"/>
  <c r="TE202" i="2"/>
  <c r="TA202" i="2"/>
  <c r="SX202" i="2"/>
  <c r="ST202" i="2"/>
  <c r="SQ202" i="2"/>
  <c r="SM202" i="2"/>
  <c r="SJ202" i="2"/>
  <c r="SF202" i="2"/>
  <c r="SC202" i="2"/>
  <c r="RY202" i="2"/>
  <c r="RV202" i="2"/>
  <c r="RR202" i="2"/>
  <c r="RO202" i="2"/>
  <c r="RK202" i="2"/>
  <c r="RH202" i="2"/>
  <c r="RF202" i="2"/>
  <c r="RD202" i="2"/>
  <c r="RA202" i="2"/>
  <c r="QW202" i="2"/>
  <c r="QT202" i="2"/>
  <c r="QR202" i="2"/>
  <c r="QP202" i="2"/>
  <c r="QM202" i="2"/>
  <c r="QI202" i="2"/>
  <c r="QF202" i="2"/>
  <c r="QB202" i="2"/>
  <c r="PY202" i="2"/>
  <c r="PW202" i="2"/>
  <c r="PU202" i="2"/>
  <c r="PR202" i="2"/>
  <c r="PP202" i="2"/>
  <c r="PN202" i="2"/>
  <c r="PK202" i="2"/>
  <c r="PI202" i="2"/>
  <c r="PG202" i="2"/>
  <c r="PD202" i="2"/>
  <c r="PB202" i="2"/>
  <c r="OZ202" i="2"/>
  <c r="OW202" i="2"/>
  <c r="OU202" i="2"/>
  <c r="OS202" i="2"/>
  <c r="OP202" i="2"/>
  <c r="ON202" i="2"/>
  <c r="OL202" i="2"/>
  <c r="OI202" i="2"/>
  <c r="OG202" i="2"/>
  <c r="OE202" i="2"/>
  <c r="OB202" i="2"/>
  <c r="NZ202" i="2"/>
  <c r="NX202" i="2"/>
  <c r="NU202" i="2"/>
  <c r="NS202" i="2"/>
  <c r="NQ202" i="2"/>
  <c r="NN202" i="2"/>
  <c r="NL202" i="2"/>
  <c r="NJ202" i="2"/>
  <c r="NG202" i="2"/>
  <c r="NE202" i="2"/>
  <c r="NC202" i="2"/>
  <c r="MZ202" i="2"/>
  <c r="MX202" i="2"/>
  <c r="MV202" i="2"/>
  <c r="MS202" i="2"/>
  <c r="MO202" i="2"/>
  <c r="ML202" i="2"/>
  <c r="MJ202" i="2"/>
  <c r="MH202" i="2"/>
  <c r="ME202" i="2"/>
  <c r="MA202" i="2"/>
  <c r="LX202" i="2"/>
  <c r="LT202" i="2"/>
  <c r="LQ202" i="2"/>
  <c r="LO202" i="2"/>
  <c r="LM202" i="2"/>
  <c r="LJ202" i="2"/>
  <c r="LH202" i="2"/>
  <c r="LF202" i="2"/>
  <c r="LC202" i="2"/>
  <c r="KY202" i="2"/>
  <c r="KV202" i="2"/>
  <c r="KR202" i="2"/>
  <c r="KO202" i="2"/>
  <c r="KM202" i="2"/>
  <c r="KK202" i="2"/>
  <c r="KH202" i="2"/>
  <c r="KF202" i="2"/>
  <c r="KD202" i="2"/>
  <c r="KA202" i="2"/>
  <c r="JW202" i="2"/>
  <c r="JT202" i="2"/>
  <c r="JP202" i="2"/>
  <c r="JM202" i="2"/>
  <c r="JK202" i="2"/>
  <c r="JI202" i="2"/>
  <c r="JF202" i="2"/>
  <c r="JD202" i="2"/>
  <c r="JB202" i="2"/>
  <c r="IY202" i="2"/>
  <c r="IW202" i="2"/>
  <c r="IU202" i="2"/>
  <c r="IR202" i="2"/>
  <c r="IP202" i="2"/>
  <c r="IN202" i="2"/>
  <c r="IK202" i="2"/>
  <c r="II202" i="2"/>
  <c r="IG202" i="2"/>
  <c r="ID202" i="2"/>
  <c r="IB202" i="2"/>
  <c r="HZ202" i="2"/>
  <c r="HW202" i="2"/>
  <c r="HU202" i="2"/>
  <c r="HS202" i="2"/>
  <c r="HP202" i="2"/>
  <c r="HN202" i="2"/>
  <c r="HL202" i="2"/>
  <c r="HI202" i="2"/>
  <c r="HG202" i="2"/>
  <c r="HE202" i="2"/>
  <c r="HA202" i="2"/>
  <c r="GY202" i="2"/>
  <c r="GW202" i="2"/>
  <c r="GT202" i="2"/>
  <c r="GP202" i="2"/>
  <c r="GM202" i="2"/>
  <c r="GK202" i="2"/>
  <c r="GI202" i="2"/>
  <c r="GF202" i="2"/>
  <c r="GB202" i="2"/>
  <c r="FY202" i="2"/>
  <c r="FW202" i="2"/>
  <c r="FU202" i="2"/>
  <c r="FR202" i="2"/>
  <c r="FP202" i="2"/>
  <c r="FN202" i="2"/>
  <c r="FK202" i="2"/>
  <c r="FI202" i="2"/>
  <c r="FG202" i="2"/>
  <c r="FD202" i="2"/>
  <c r="EZ202" i="2"/>
  <c r="EW202" i="2"/>
  <c r="EU202" i="2"/>
  <c r="ES202" i="2"/>
  <c r="EP202" i="2"/>
  <c r="EN202" i="2"/>
  <c r="EL202" i="2"/>
  <c r="EI202" i="2"/>
  <c r="EG202" i="2"/>
  <c r="EE202" i="2"/>
  <c r="EB202" i="2"/>
  <c r="DZ202" i="2"/>
  <c r="DX202" i="2"/>
  <c r="DU202" i="2"/>
  <c r="DQ202" i="2"/>
  <c r="DN202" i="2"/>
  <c r="DL202" i="2"/>
  <c r="DJ202" i="2"/>
  <c r="DG202" i="2"/>
  <c r="DE202" i="2"/>
  <c r="DC202" i="2"/>
  <c r="CZ202" i="2"/>
  <c r="CX202" i="2"/>
  <c r="CV202" i="2"/>
  <c r="CS202" i="2"/>
  <c r="CQ202" i="2"/>
  <c r="CO202" i="2"/>
  <c r="CL202" i="2"/>
  <c r="CJ202" i="2"/>
  <c r="CH202" i="2"/>
  <c r="CE202" i="2"/>
  <c r="CC202" i="2"/>
  <c r="CB202" i="2"/>
  <c r="CA202" i="2"/>
  <c r="BX202" i="2"/>
  <c r="BV202" i="2"/>
  <c r="BT202" i="2"/>
  <c r="BQ202" i="2"/>
  <c r="BO202" i="2"/>
  <c r="BM202" i="2"/>
  <c r="BJ202" i="2"/>
  <c r="BF202" i="2"/>
  <c r="BC202" i="2"/>
  <c r="BA202" i="2"/>
  <c r="AY202" i="2"/>
  <c r="AV202" i="2"/>
  <c r="AT202" i="2"/>
  <c r="AR202" i="2"/>
  <c r="AO202" i="2"/>
  <c r="AM202" i="2"/>
  <c r="AK202" i="2"/>
  <c r="AH202" i="2"/>
  <c r="AF202" i="2"/>
  <c r="AD202" i="2"/>
  <c r="R202" i="2"/>
  <c r="P202" i="2"/>
  <c r="Q202" i="2" s="1"/>
  <c r="N202" i="2"/>
  <c r="M202" i="2"/>
  <c r="L202" i="2"/>
  <c r="J202" i="2"/>
  <c r="I202" i="2"/>
  <c r="H202" i="2"/>
  <c r="F202" i="2"/>
  <c r="D202" i="2"/>
  <c r="E202" i="2" s="1"/>
  <c r="B202" i="2"/>
  <c r="VI201" i="2"/>
  <c r="VG201" i="2"/>
  <c r="VE201" i="2"/>
  <c r="VB201" i="2"/>
  <c r="UZ201" i="2"/>
  <c r="UX201" i="2"/>
  <c r="UU201" i="2"/>
  <c r="US201" i="2"/>
  <c r="UQ201" i="2"/>
  <c r="UN201" i="2"/>
  <c r="UL201" i="2"/>
  <c r="UJ201" i="2"/>
  <c r="UG201" i="2"/>
  <c r="IB201" i="1" s="1"/>
  <c r="UC201" i="2"/>
  <c r="TZ201" i="2"/>
  <c r="TV201" i="2"/>
  <c r="TS201" i="2"/>
  <c r="TO201" i="2"/>
  <c r="TL201" i="2"/>
  <c r="TH201" i="2"/>
  <c r="TE201" i="2"/>
  <c r="TA201" i="2"/>
  <c r="SX201" i="2"/>
  <c r="ST201" i="2"/>
  <c r="SQ201" i="2"/>
  <c r="SM201" i="2"/>
  <c r="SJ201" i="2"/>
  <c r="SF201" i="2"/>
  <c r="SC201" i="2"/>
  <c r="RY201" i="2"/>
  <c r="RV201" i="2"/>
  <c r="RR201" i="2"/>
  <c r="RO201" i="2"/>
  <c r="RK201" i="2"/>
  <c r="RH201" i="2"/>
  <c r="RF201" i="2"/>
  <c r="RD201" i="2"/>
  <c r="RA201" i="2"/>
  <c r="QW201" i="2"/>
  <c r="QT201" i="2"/>
  <c r="QR201" i="2"/>
  <c r="QP201" i="2"/>
  <c r="QM201" i="2"/>
  <c r="QI201" i="2"/>
  <c r="QF201" i="2"/>
  <c r="QB201" i="2"/>
  <c r="PY201" i="2"/>
  <c r="PW201" i="2"/>
  <c r="PU201" i="2"/>
  <c r="PR201" i="2"/>
  <c r="PP201" i="2"/>
  <c r="PN201" i="2"/>
  <c r="PK201" i="2"/>
  <c r="PI201" i="2"/>
  <c r="PG201" i="2"/>
  <c r="PD201" i="2"/>
  <c r="PB201" i="2"/>
  <c r="OZ201" i="2"/>
  <c r="OW201" i="2"/>
  <c r="OU201" i="2"/>
  <c r="OS201" i="2"/>
  <c r="OP201" i="2"/>
  <c r="ON201" i="2"/>
  <c r="OL201" i="2"/>
  <c r="OI201" i="2"/>
  <c r="OG201" i="2"/>
  <c r="OE201" i="2"/>
  <c r="OB201" i="2"/>
  <c r="NZ201" i="2"/>
  <c r="NX201" i="2"/>
  <c r="NU201" i="2"/>
  <c r="NS201" i="2"/>
  <c r="NQ201" i="2"/>
  <c r="NN201" i="2"/>
  <c r="NL201" i="2"/>
  <c r="NJ201" i="2"/>
  <c r="NG201" i="2"/>
  <c r="NE201" i="2"/>
  <c r="NC201" i="2"/>
  <c r="MZ201" i="2"/>
  <c r="MX201" i="2"/>
  <c r="MV201" i="2"/>
  <c r="MS201" i="2"/>
  <c r="MO201" i="2"/>
  <c r="ML201" i="2"/>
  <c r="MJ201" i="2"/>
  <c r="MH201" i="2"/>
  <c r="ME201" i="2"/>
  <c r="MA201" i="2"/>
  <c r="LX201" i="2"/>
  <c r="LT201" i="2"/>
  <c r="LQ201" i="2"/>
  <c r="LO201" i="2"/>
  <c r="LM201" i="2"/>
  <c r="LJ201" i="2"/>
  <c r="LH201" i="2"/>
  <c r="LF201" i="2"/>
  <c r="LC201" i="2"/>
  <c r="KY201" i="2"/>
  <c r="KV201" i="2"/>
  <c r="KR201" i="2"/>
  <c r="KO201" i="2"/>
  <c r="KM201" i="2"/>
  <c r="KK201" i="2"/>
  <c r="KH201" i="2"/>
  <c r="KF201" i="2"/>
  <c r="KD201" i="2"/>
  <c r="KA201" i="2"/>
  <c r="JW201" i="2"/>
  <c r="JT201" i="2"/>
  <c r="JP201" i="2"/>
  <c r="JM201" i="2"/>
  <c r="JK201" i="2"/>
  <c r="JI201" i="2"/>
  <c r="JF201" i="2"/>
  <c r="JD201" i="2"/>
  <c r="JB201" i="2"/>
  <c r="IY201" i="2"/>
  <c r="IW201" i="2"/>
  <c r="IU201" i="2"/>
  <c r="IR201" i="2"/>
  <c r="IP201" i="2"/>
  <c r="IN201" i="2"/>
  <c r="IK201" i="2"/>
  <c r="II201" i="2"/>
  <c r="IG201" i="2"/>
  <c r="ID201" i="2"/>
  <c r="IB201" i="2"/>
  <c r="HZ201" i="2"/>
  <c r="HW201" i="2"/>
  <c r="HU201" i="2"/>
  <c r="HS201" i="2"/>
  <c r="HP201" i="2"/>
  <c r="HN201" i="2"/>
  <c r="HL201" i="2"/>
  <c r="HI201" i="2"/>
  <c r="HG201" i="2"/>
  <c r="HE201" i="2"/>
  <c r="HA201" i="2"/>
  <c r="GY201" i="2"/>
  <c r="GW201" i="2"/>
  <c r="GT201" i="2"/>
  <c r="GP201" i="2"/>
  <c r="GM201" i="2"/>
  <c r="GK201" i="2"/>
  <c r="GI201" i="2"/>
  <c r="GF201" i="2"/>
  <c r="GB201" i="2"/>
  <c r="FY201" i="2"/>
  <c r="FW201" i="2"/>
  <c r="FU201" i="2"/>
  <c r="FR201" i="2"/>
  <c r="FP201" i="2"/>
  <c r="FN201" i="2"/>
  <c r="FK201" i="2"/>
  <c r="FI201" i="2"/>
  <c r="FG201" i="2"/>
  <c r="FD201" i="2"/>
  <c r="EZ201" i="2"/>
  <c r="EW201" i="2"/>
  <c r="EU201" i="2"/>
  <c r="ES201" i="2"/>
  <c r="EP201" i="2"/>
  <c r="EN201" i="2"/>
  <c r="EL201" i="2"/>
  <c r="EI201" i="2"/>
  <c r="EG201" i="2"/>
  <c r="EE201" i="2"/>
  <c r="EB201" i="2"/>
  <c r="DZ201" i="2"/>
  <c r="DX201" i="2"/>
  <c r="DU201" i="2"/>
  <c r="DQ201" i="2"/>
  <c r="DN201" i="2"/>
  <c r="DL201" i="2"/>
  <c r="DJ201" i="2"/>
  <c r="DG201" i="2"/>
  <c r="DE201" i="2"/>
  <c r="DC201" i="2"/>
  <c r="CZ201" i="2"/>
  <c r="CX201" i="2"/>
  <c r="CV201" i="2"/>
  <c r="CS201" i="2"/>
  <c r="CQ201" i="2"/>
  <c r="CO201" i="2"/>
  <c r="CL201" i="2"/>
  <c r="CJ201" i="2"/>
  <c r="CH201" i="2"/>
  <c r="CE201" i="2"/>
  <c r="CC201" i="2"/>
  <c r="CB201" i="2"/>
  <c r="CA201" i="2"/>
  <c r="BX201" i="2"/>
  <c r="BV201" i="2"/>
  <c r="BT201" i="2"/>
  <c r="BQ201" i="2"/>
  <c r="BO201" i="2"/>
  <c r="BM201" i="2"/>
  <c r="BJ201" i="2"/>
  <c r="BF201" i="2"/>
  <c r="BC201" i="2"/>
  <c r="BA201" i="2"/>
  <c r="AY201" i="2"/>
  <c r="AV201" i="2"/>
  <c r="AT201" i="2"/>
  <c r="AR201" i="2"/>
  <c r="AO201" i="2"/>
  <c r="AM201" i="2"/>
  <c r="AK201" i="2"/>
  <c r="AH201" i="2"/>
  <c r="AF201" i="2"/>
  <c r="AD201" i="2"/>
  <c r="R201" i="2"/>
  <c r="P201" i="2"/>
  <c r="Q201" i="2" s="1"/>
  <c r="N201" i="2"/>
  <c r="M201" i="2"/>
  <c r="L201" i="2"/>
  <c r="J201" i="2"/>
  <c r="H201" i="2"/>
  <c r="I201" i="2" s="1"/>
  <c r="F201" i="2"/>
  <c r="E201" i="2"/>
  <c r="D201" i="2"/>
  <c r="B201" i="2"/>
  <c r="VI200" i="2"/>
  <c r="VG200" i="2"/>
  <c r="VE200" i="2"/>
  <c r="VB200" i="2"/>
  <c r="UZ200" i="2"/>
  <c r="UX200" i="2"/>
  <c r="UU200" i="2"/>
  <c r="US200" i="2"/>
  <c r="UQ200" i="2"/>
  <c r="UN200" i="2"/>
  <c r="UL200" i="2"/>
  <c r="UJ200" i="2"/>
  <c r="UG200" i="2"/>
  <c r="UC200" i="2"/>
  <c r="TZ200" i="2"/>
  <c r="TV200" i="2"/>
  <c r="TS200" i="2"/>
  <c r="TO200" i="2"/>
  <c r="TL200" i="2"/>
  <c r="TH200" i="2"/>
  <c r="TE200" i="2"/>
  <c r="TA200" i="2"/>
  <c r="SX200" i="2"/>
  <c r="ST200" i="2"/>
  <c r="SQ200" i="2"/>
  <c r="SM200" i="2"/>
  <c r="SJ200" i="2"/>
  <c r="SF200" i="2"/>
  <c r="SC200" i="2"/>
  <c r="RY200" i="2"/>
  <c r="RV200" i="2"/>
  <c r="RR200" i="2"/>
  <c r="RO200" i="2"/>
  <c r="RK200" i="2"/>
  <c r="RH200" i="2"/>
  <c r="RF200" i="2"/>
  <c r="RD200" i="2"/>
  <c r="RA200" i="2"/>
  <c r="QW200" i="2"/>
  <c r="QT200" i="2"/>
  <c r="QR200" i="2"/>
  <c r="QP200" i="2"/>
  <c r="QM200" i="2"/>
  <c r="QI200" i="2"/>
  <c r="QF200" i="2"/>
  <c r="QB200" i="2"/>
  <c r="PY200" i="2"/>
  <c r="PW200" i="2"/>
  <c r="PU200" i="2"/>
  <c r="PR200" i="2"/>
  <c r="PP200" i="2"/>
  <c r="PN200" i="2"/>
  <c r="PK200" i="2"/>
  <c r="PI200" i="2"/>
  <c r="PG200" i="2"/>
  <c r="PD200" i="2"/>
  <c r="PB200" i="2"/>
  <c r="OZ200" i="2"/>
  <c r="OW200" i="2"/>
  <c r="OU200" i="2"/>
  <c r="OS200" i="2"/>
  <c r="OP200" i="2"/>
  <c r="ON200" i="2"/>
  <c r="OL200" i="2"/>
  <c r="OI200" i="2"/>
  <c r="OG200" i="2"/>
  <c r="OE200" i="2"/>
  <c r="OB200" i="2"/>
  <c r="NZ200" i="2"/>
  <c r="NX200" i="2"/>
  <c r="NU200" i="2"/>
  <c r="NS200" i="2"/>
  <c r="NQ200" i="2"/>
  <c r="NN200" i="2"/>
  <c r="NL200" i="2"/>
  <c r="NJ200" i="2"/>
  <c r="NG200" i="2"/>
  <c r="NE200" i="2"/>
  <c r="NC200" i="2"/>
  <c r="MZ200" i="2"/>
  <c r="MX200" i="2"/>
  <c r="MV200" i="2"/>
  <c r="MS200" i="2"/>
  <c r="MO200" i="2"/>
  <c r="ML200" i="2"/>
  <c r="MJ200" i="2"/>
  <c r="MH200" i="2"/>
  <c r="ME200" i="2"/>
  <c r="MA200" i="2"/>
  <c r="LX200" i="2"/>
  <c r="LT200" i="2"/>
  <c r="LQ200" i="2"/>
  <c r="LO200" i="2"/>
  <c r="LM200" i="2"/>
  <c r="LJ200" i="2"/>
  <c r="LH200" i="2"/>
  <c r="LF200" i="2"/>
  <c r="LC200" i="2"/>
  <c r="KY200" i="2"/>
  <c r="KV200" i="2"/>
  <c r="KR200" i="2"/>
  <c r="KO200" i="2"/>
  <c r="KM200" i="2"/>
  <c r="KK200" i="2"/>
  <c r="KH200" i="2"/>
  <c r="KF200" i="2"/>
  <c r="KD200" i="2"/>
  <c r="KA200" i="2"/>
  <c r="JW200" i="2"/>
  <c r="JT200" i="2"/>
  <c r="JP200" i="2"/>
  <c r="JM200" i="2"/>
  <c r="JK200" i="2"/>
  <c r="JI200" i="2"/>
  <c r="JF200" i="2"/>
  <c r="JD200" i="2"/>
  <c r="JB200" i="2"/>
  <c r="IY200" i="2"/>
  <c r="IW200" i="2"/>
  <c r="IU200" i="2"/>
  <c r="IR200" i="2"/>
  <c r="IP200" i="2"/>
  <c r="IN200" i="2"/>
  <c r="IK200" i="2"/>
  <c r="II200" i="2"/>
  <c r="IG200" i="2"/>
  <c r="ID200" i="2"/>
  <c r="IB200" i="2"/>
  <c r="HZ200" i="2"/>
  <c r="HW200" i="2"/>
  <c r="HU200" i="2"/>
  <c r="HS200" i="2"/>
  <c r="HP200" i="2"/>
  <c r="HN200" i="2"/>
  <c r="HL200" i="2"/>
  <c r="HI200" i="2"/>
  <c r="HG200" i="2"/>
  <c r="HE200" i="2"/>
  <c r="HA200" i="2"/>
  <c r="GY200" i="2"/>
  <c r="GW200" i="2"/>
  <c r="GT200" i="2"/>
  <c r="GP200" i="2"/>
  <c r="GM200" i="2"/>
  <c r="GK200" i="2"/>
  <c r="GI200" i="2"/>
  <c r="GF200" i="2"/>
  <c r="GB200" i="2"/>
  <c r="FY200" i="2"/>
  <c r="FW200" i="2"/>
  <c r="FU200" i="2"/>
  <c r="FR200" i="2"/>
  <c r="FP200" i="2"/>
  <c r="FN200" i="2"/>
  <c r="FK200" i="2"/>
  <c r="FI200" i="2"/>
  <c r="FG200" i="2"/>
  <c r="FD200" i="2"/>
  <c r="EZ200" i="2"/>
  <c r="EW200" i="2"/>
  <c r="EU200" i="2"/>
  <c r="ES200" i="2"/>
  <c r="EP200" i="2"/>
  <c r="EN200" i="2"/>
  <c r="EL200" i="2"/>
  <c r="EI200" i="2"/>
  <c r="EG200" i="2"/>
  <c r="EE200" i="2"/>
  <c r="EB200" i="2"/>
  <c r="DZ200" i="2"/>
  <c r="DX200" i="2"/>
  <c r="DU200" i="2"/>
  <c r="DQ200" i="2"/>
  <c r="DN200" i="2"/>
  <c r="DL200" i="2"/>
  <c r="DJ200" i="2"/>
  <c r="DG200" i="2"/>
  <c r="DE200" i="2"/>
  <c r="DC200" i="2"/>
  <c r="CZ200" i="2"/>
  <c r="CX200" i="2"/>
  <c r="CV200" i="2"/>
  <c r="CS200" i="2"/>
  <c r="CQ200" i="2"/>
  <c r="CO200" i="2"/>
  <c r="CL200" i="2"/>
  <c r="CJ200" i="2"/>
  <c r="CH200" i="2"/>
  <c r="CE200" i="2"/>
  <c r="CC200" i="2"/>
  <c r="CB200" i="2"/>
  <c r="CA200" i="2"/>
  <c r="BX200" i="2"/>
  <c r="BV200" i="2"/>
  <c r="BT200" i="2"/>
  <c r="BQ200" i="2"/>
  <c r="BO200" i="2"/>
  <c r="BM200" i="2"/>
  <c r="BJ200" i="2"/>
  <c r="BF200" i="2"/>
  <c r="BC200" i="2"/>
  <c r="BA200" i="2"/>
  <c r="AY200" i="2"/>
  <c r="AV200" i="2"/>
  <c r="AT200" i="2"/>
  <c r="AR200" i="2"/>
  <c r="AO200" i="2"/>
  <c r="AM200" i="2"/>
  <c r="AK200" i="2"/>
  <c r="AH200" i="2"/>
  <c r="AF200" i="2"/>
  <c r="AD200" i="2"/>
  <c r="Y200" i="2"/>
  <c r="R200" i="2"/>
  <c r="Q200" i="2"/>
  <c r="P200" i="2"/>
  <c r="N200" i="2"/>
  <c r="M200" i="2"/>
  <c r="L200" i="2"/>
  <c r="J200" i="2"/>
  <c r="H200" i="2"/>
  <c r="I200" i="2" s="1"/>
  <c r="F200" i="2"/>
  <c r="E200" i="2"/>
  <c r="D200" i="2"/>
  <c r="B200" i="2"/>
  <c r="VI199" i="2"/>
  <c r="VG199" i="2"/>
  <c r="VE199" i="2"/>
  <c r="VB199" i="2"/>
  <c r="UZ199" i="2"/>
  <c r="UX199" i="2"/>
  <c r="UU199" i="2"/>
  <c r="US199" i="2"/>
  <c r="UQ199" i="2"/>
  <c r="UN199" i="2"/>
  <c r="UL199" i="2"/>
  <c r="UJ199" i="2"/>
  <c r="UG199" i="2"/>
  <c r="UC199" i="2"/>
  <c r="TZ199" i="2"/>
  <c r="TV199" i="2"/>
  <c r="TS199" i="2"/>
  <c r="TO199" i="2"/>
  <c r="TL199" i="2"/>
  <c r="TH199" i="2"/>
  <c r="TE199" i="2"/>
  <c r="TA199" i="2"/>
  <c r="SX199" i="2"/>
  <c r="ST199" i="2"/>
  <c r="SQ199" i="2"/>
  <c r="SM199" i="2"/>
  <c r="SJ199" i="2"/>
  <c r="SF199" i="2"/>
  <c r="SC199" i="2"/>
  <c r="RY199" i="2"/>
  <c r="RV199" i="2"/>
  <c r="RR199" i="2"/>
  <c r="RO199" i="2"/>
  <c r="RK199" i="2"/>
  <c r="RH199" i="2"/>
  <c r="RF199" i="2"/>
  <c r="RD199" i="2"/>
  <c r="RA199" i="2"/>
  <c r="QW199" i="2"/>
  <c r="QT199" i="2"/>
  <c r="QR199" i="2"/>
  <c r="QP199" i="2"/>
  <c r="QM199" i="2"/>
  <c r="QI199" i="2"/>
  <c r="QF199" i="2"/>
  <c r="QB199" i="2"/>
  <c r="PY199" i="2"/>
  <c r="PW199" i="2"/>
  <c r="PU199" i="2"/>
  <c r="PR199" i="2"/>
  <c r="PP199" i="2"/>
  <c r="PN199" i="2"/>
  <c r="PK199" i="2"/>
  <c r="PI199" i="2"/>
  <c r="PG199" i="2"/>
  <c r="PD199" i="2"/>
  <c r="PB199" i="2"/>
  <c r="OZ199" i="2"/>
  <c r="OW199" i="2"/>
  <c r="OU199" i="2"/>
  <c r="OS199" i="2"/>
  <c r="OP199" i="2"/>
  <c r="ON199" i="2"/>
  <c r="OL199" i="2"/>
  <c r="OI199" i="2"/>
  <c r="OG199" i="2"/>
  <c r="OE199" i="2"/>
  <c r="OB199" i="2"/>
  <c r="NZ199" i="2"/>
  <c r="NX199" i="2"/>
  <c r="NU199" i="2"/>
  <c r="NS199" i="2"/>
  <c r="NQ199" i="2"/>
  <c r="NN199" i="2"/>
  <c r="NL199" i="2"/>
  <c r="NJ199" i="2"/>
  <c r="NG199" i="2"/>
  <c r="NE199" i="2"/>
  <c r="NC199" i="2"/>
  <c r="MZ199" i="2"/>
  <c r="MX199" i="2"/>
  <c r="MV199" i="2"/>
  <c r="MS199" i="2"/>
  <c r="MO199" i="2"/>
  <c r="ML199" i="2"/>
  <c r="MJ199" i="2"/>
  <c r="MH199" i="2"/>
  <c r="ME199" i="2"/>
  <c r="MA199" i="2"/>
  <c r="LX199" i="2"/>
  <c r="LT199" i="2"/>
  <c r="LQ199" i="2"/>
  <c r="LO199" i="2"/>
  <c r="LM199" i="2"/>
  <c r="LJ199" i="2"/>
  <c r="LH199" i="2"/>
  <c r="LF199" i="2"/>
  <c r="LC199" i="2"/>
  <c r="KY199" i="2"/>
  <c r="KV199" i="2"/>
  <c r="KR199" i="2"/>
  <c r="KO199" i="2"/>
  <c r="KM199" i="2"/>
  <c r="KK199" i="2"/>
  <c r="KH199" i="2"/>
  <c r="KF199" i="2"/>
  <c r="KD199" i="2"/>
  <c r="KA199" i="2"/>
  <c r="JW199" i="2"/>
  <c r="JT199" i="2"/>
  <c r="JP199" i="2"/>
  <c r="JM199" i="2"/>
  <c r="JK199" i="2"/>
  <c r="JI199" i="2"/>
  <c r="JF199" i="2"/>
  <c r="JD199" i="2"/>
  <c r="JB199" i="2"/>
  <c r="IY199" i="2"/>
  <c r="IW199" i="2"/>
  <c r="IU199" i="2"/>
  <c r="IR199" i="2"/>
  <c r="IP199" i="2"/>
  <c r="IN199" i="2"/>
  <c r="IK199" i="2"/>
  <c r="II199" i="2"/>
  <c r="IG199" i="2"/>
  <c r="ID199" i="2"/>
  <c r="IB199" i="2"/>
  <c r="HZ199" i="2"/>
  <c r="HW199" i="2"/>
  <c r="HU199" i="2"/>
  <c r="HS199" i="2"/>
  <c r="HP199" i="2"/>
  <c r="HN199" i="2"/>
  <c r="HL199" i="2"/>
  <c r="HI199" i="2"/>
  <c r="HG199" i="2"/>
  <c r="HE199" i="2"/>
  <c r="HA199" i="2"/>
  <c r="GY199" i="2"/>
  <c r="GW199" i="2"/>
  <c r="GT199" i="2"/>
  <c r="GP199" i="2"/>
  <c r="GM199" i="2"/>
  <c r="GK199" i="2"/>
  <c r="GI199" i="2"/>
  <c r="GF199" i="2"/>
  <c r="GB199" i="2"/>
  <c r="FY199" i="2"/>
  <c r="FW199" i="2"/>
  <c r="FU199" i="2"/>
  <c r="FR199" i="2"/>
  <c r="FP199" i="2"/>
  <c r="FN199" i="2"/>
  <c r="FK199" i="2"/>
  <c r="FI199" i="2"/>
  <c r="FG199" i="2"/>
  <c r="FD199" i="2"/>
  <c r="EZ199" i="2"/>
  <c r="EW199" i="2"/>
  <c r="EU199" i="2"/>
  <c r="ES199" i="2"/>
  <c r="EP199" i="2"/>
  <c r="EN199" i="2"/>
  <c r="EL199" i="2"/>
  <c r="EI199" i="2"/>
  <c r="EG199" i="2"/>
  <c r="EE199" i="2"/>
  <c r="EB199" i="2"/>
  <c r="DZ199" i="2"/>
  <c r="DX199" i="2"/>
  <c r="DU199" i="2"/>
  <c r="DQ199" i="2"/>
  <c r="DN199" i="2"/>
  <c r="DL199" i="2"/>
  <c r="DJ199" i="2"/>
  <c r="DG199" i="2"/>
  <c r="DE199" i="2"/>
  <c r="DC199" i="2"/>
  <c r="CZ199" i="2"/>
  <c r="CX199" i="2"/>
  <c r="CV199" i="2"/>
  <c r="CS199" i="2"/>
  <c r="CQ199" i="2"/>
  <c r="CO199" i="2"/>
  <c r="CL199" i="2"/>
  <c r="CJ199" i="2"/>
  <c r="CH199" i="2"/>
  <c r="CE199" i="2"/>
  <c r="CC199" i="2"/>
  <c r="CB199" i="2"/>
  <c r="CA199" i="2"/>
  <c r="BX199" i="2"/>
  <c r="BV199" i="2"/>
  <c r="BT199" i="2"/>
  <c r="BQ199" i="2"/>
  <c r="BO199" i="2"/>
  <c r="BM199" i="2"/>
  <c r="BJ199" i="2"/>
  <c r="BF199" i="2"/>
  <c r="BC199" i="2"/>
  <c r="BA199" i="2"/>
  <c r="AY199" i="2"/>
  <c r="AV199" i="2"/>
  <c r="AT199" i="2"/>
  <c r="AR199" i="2"/>
  <c r="AO199" i="2"/>
  <c r="AM199" i="2"/>
  <c r="AK199" i="2"/>
  <c r="AH199" i="2"/>
  <c r="AF199" i="2"/>
  <c r="AD199" i="2"/>
  <c r="Y199" i="2"/>
  <c r="Y264" i="2" s="1"/>
  <c r="R199" i="2"/>
  <c r="P199" i="2"/>
  <c r="Q199" i="2" s="1"/>
  <c r="S199" i="2" s="1"/>
  <c r="N199" i="2"/>
  <c r="L199" i="2"/>
  <c r="M199" i="2" s="1"/>
  <c r="J199" i="2"/>
  <c r="I199" i="2"/>
  <c r="H199" i="2"/>
  <c r="F199" i="2"/>
  <c r="D199" i="2"/>
  <c r="E199" i="2" s="1"/>
  <c r="B199" i="2"/>
  <c r="VI198" i="2"/>
  <c r="VG198" i="2"/>
  <c r="VE198" i="2"/>
  <c r="VB198" i="2"/>
  <c r="UZ198" i="2"/>
  <c r="UX198" i="2"/>
  <c r="UU198" i="2"/>
  <c r="US198" i="2"/>
  <c r="UQ198" i="2"/>
  <c r="UN198" i="2"/>
  <c r="UL198" i="2"/>
  <c r="UJ198" i="2"/>
  <c r="UG198" i="2"/>
  <c r="IB198" i="1" s="1"/>
  <c r="UC198" i="2"/>
  <c r="TZ198" i="2"/>
  <c r="TV198" i="2"/>
  <c r="TS198" i="2"/>
  <c r="TO198" i="2"/>
  <c r="TL198" i="2"/>
  <c r="TH198" i="2"/>
  <c r="TE198" i="2"/>
  <c r="TA198" i="2"/>
  <c r="SX198" i="2"/>
  <c r="ST198" i="2"/>
  <c r="SQ198" i="2"/>
  <c r="SM198" i="2"/>
  <c r="SJ198" i="2"/>
  <c r="SF198" i="2"/>
  <c r="SC198" i="2"/>
  <c r="RY198" i="2"/>
  <c r="RV198" i="2"/>
  <c r="RR198" i="2"/>
  <c r="RO198" i="2"/>
  <c r="RK198" i="2"/>
  <c r="RH198" i="2"/>
  <c r="RF198" i="2"/>
  <c r="RD198" i="2"/>
  <c r="RA198" i="2"/>
  <c r="QW198" i="2"/>
  <c r="QT198" i="2"/>
  <c r="QR198" i="2"/>
  <c r="QP198" i="2"/>
  <c r="QM198" i="2"/>
  <c r="QI198" i="2"/>
  <c r="QF198" i="2"/>
  <c r="QB198" i="2"/>
  <c r="PY198" i="2"/>
  <c r="PW198" i="2"/>
  <c r="PU198" i="2"/>
  <c r="PR198" i="2"/>
  <c r="PP198" i="2"/>
  <c r="PN198" i="2"/>
  <c r="PK198" i="2"/>
  <c r="PI198" i="2"/>
  <c r="PG198" i="2"/>
  <c r="PD198" i="2"/>
  <c r="PB198" i="2"/>
  <c r="OZ198" i="2"/>
  <c r="OW198" i="2"/>
  <c r="OU198" i="2"/>
  <c r="OS198" i="2"/>
  <c r="OP198" i="2"/>
  <c r="ON198" i="2"/>
  <c r="OL198" i="2"/>
  <c r="OI198" i="2"/>
  <c r="OG198" i="2"/>
  <c r="OE198" i="2"/>
  <c r="OB198" i="2"/>
  <c r="NZ198" i="2"/>
  <c r="NX198" i="2"/>
  <c r="NU198" i="2"/>
  <c r="NS198" i="2"/>
  <c r="NQ198" i="2"/>
  <c r="NN198" i="2"/>
  <c r="NL198" i="2"/>
  <c r="NJ198" i="2"/>
  <c r="NG198" i="2"/>
  <c r="NE198" i="2"/>
  <c r="NC198" i="2"/>
  <c r="MZ198" i="2"/>
  <c r="MX198" i="2"/>
  <c r="MV198" i="2"/>
  <c r="MS198" i="2"/>
  <c r="MO198" i="2"/>
  <c r="ML198" i="2"/>
  <c r="MJ198" i="2"/>
  <c r="MH198" i="2"/>
  <c r="ME198" i="2"/>
  <c r="MA198" i="2"/>
  <c r="LX198" i="2"/>
  <c r="LT198" i="2"/>
  <c r="LQ198" i="2"/>
  <c r="LO198" i="2"/>
  <c r="LM198" i="2"/>
  <c r="LJ198" i="2"/>
  <c r="LH198" i="2"/>
  <c r="LF198" i="2"/>
  <c r="LC198" i="2"/>
  <c r="KY198" i="2"/>
  <c r="KV198" i="2"/>
  <c r="KR198" i="2"/>
  <c r="KO198" i="2"/>
  <c r="KM198" i="2"/>
  <c r="KK198" i="2"/>
  <c r="KH198" i="2"/>
  <c r="KF198" i="2"/>
  <c r="KD198" i="2"/>
  <c r="KA198" i="2"/>
  <c r="JW198" i="2"/>
  <c r="JT198" i="2"/>
  <c r="JP198" i="2"/>
  <c r="JM198" i="2"/>
  <c r="JK198" i="2"/>
  <c r="JI198" i="2"/>
  <c r="JF198" i="2"/>
  <c r="JD198" i="2"/>
  <c r="JB198" i="2"/>
  <c r="IY198" i="2"/>
  <c r="IW198" i="2"/>
  <c r="IU198" i="2"/>
  <c r="IR198" i="2"/>
  <c r="IP198" i="2"/>
  <c r="IN198" i="2"/>
  <c r="IK198" i="2"/>
  <c r="II198" i="2"/>
  <c r="IG198" i="2"/>
  <c r="ID198" i="2"/>
  <c r="IB198" i="2"/>
  <c r="HZ198" i="2"/>
  <c r="HW198" i="2"/>
  <c r="HU198" i="2"/>
  <c r="HS198" i="2"/>
  <c r="HP198" i="2"/>
  <c r="HN198" i="2"/>
  <c r="HL198" i="2"/>
  <c r="HI198" i="2"/>
  <c r="HG198" i="2"/>
  <c r="HE198" i="2"/>
  <c r="HA198" i="2"/>
  <c r="GY198" i="2"/>
  <c r="GW198" i="2"/>
  <c r="GT198" i="2"/>
  <c r="GP198" i="2"/>
  <c r="GM198" i="2"/>
  <c r="GK198" i="2"/>
  <c r="GI198" i="2"/>
  <c r="GF198" i="2"/>
  <c r="GB198" i="2"/>
  <c r="FY198" i="2"/>
  <c r="FW198" i="2"/>
  <c r="FU198" i="2"/>
  <c r="FR198" i="2"/>
  <c r="FP198" i="2"/>
  <c r="FN198" i="2"/>
  <c r="FK198" i="2"/>
  <c r="FI198" i="2"/>
  <c r="FG198" i="2"/>
  <c r="FD198" i="2"/>
  <c r="EZ198" i="2"/>
  <c r="EW198" i="2"/>
  <c r="EU198" i="2"/>
  <c r="ES198" i="2"/>
  <c r="EP198" i="2"/>
  <c r="EN198" i="2"/>
  <c r="EL198" i="2"/>
  <c r="EI198" i="2"/>
  <c r="EG198" i="2"/>
  <c r="EE198" i="2"/>
  <c r="EB198" i="2"/>
  <c r="DZ198" i="2"/>
  <c r="DX198" i="2"/>
  <c r="DU198" i="2"/>
  <c r="DQ198" i="2"/>
  <c r="DN198" i="2"/>
  <c r="DL198" i="2"/>
  <c r="DJ198" i="2"/>
  <c r="DG198" i="2"/>
  <c r="DE198" i="2"/>
  <c r="DC198" i="2"/>
  <c r="CZ198" i="2"/>
  <c r="CX198" i="2"/>
  <c r="CV198" i="2"/>
  <c r="CS198" i="2"/>
  <c r="CQ198" i="2"/>
  <c r="CO198" i="2"/>
  <c r="CL198" i="2"/>
  <c r="CJ198" i="2"/>
  <c r="CH198" i="2"/>
  <c r="CE198" i="2"/>
  <c r="CC198" i="2"/>
  <c r="CB198" i="2"/>
  <c r="CA198" i="2"/>
  <c r="BX198" i="2"/>
  <c r="BV198" i="2"/>
  <c r="BT198" i="2"/>
  <c r="BQ198" i="2"/>
  <c r="BO198" i="2"/>
  <c r="BM198" i="2"/>
  <c r="BJ198" i="2"/>
  <c r="BF198" i="2"/>
  <c r="BC198" i="2"/>
  <c r="BA198" i="2"/>
  <c r="AY198" i="2"/>
  <c r="AV198" i="2"/>
  <c r="AT198" i="2"/>
  <c r="AR198" i="2"/>
  <c r="AO198" i="2"/>
  <c r="AM198" i="2"/>
  <c r="AK198" i="2"/>
  <c r="AH198" i="2"/>
  <c r="AF198" i="2"/>
  <c r="AD198" i="2"/>
  <c r="Y198" i="2"/>
  <c r="R198" i="2"/>
  <c r="Q198" i="2"/>
  <c r="P198" i="2"/>
  <c r="N198" i="2"/>
  <c r="L198" i="2"/>
  <c r="M198" i="2" s="1"/>
  <c r="J198" i="2"/>
  <c r="I198" i="2"/>
  <c r="H198" i="2"/>
  <c r="F198" i="2"/>
  <c r="D198" i="2"/>
  <c r="E198" i="2" s="1"/>
  <c r="B198" i="2"/>
  <c r="VI197" i="2"/>
  <c r="VG197" i="2"/>
  <c r="VE197" i="2"/>
  <c r="VB197" i="2"/>
  <c r="UZ197" i="2"/>
  <c r="UX197" i="2"/>
  <c r="UU197" i="2"/>
  <c r="US197" i="2"/>
  <c r="UQ197" i="2"/>
  <c r="UN197" i="2"/>
  <c r="UL197" i="2"/>
  <c r="UJ197" i="2"/>
  <c r="UG197" i="2"/>
  <c r="UC197" i="2"/>
  <c r="TZ197" i="2"/>
  <c r="TV197" i="2"/>
  <c r="TS197" i="2"/>
  <c r="TO197" i="2"/>
  <c r="TL197" i="2"/>
  <c r="TH197" i="2"/>
  <c r="TE197" i="2"/>
  <c r="TA197" i="2"/>
  <c r="SX197" i="2"/>
  <c r="ST197" i="2"/>
  <c r="SQ197" i="2"/>
  <c r="SM197" i="2"/>
  <c r="SJ197" i="2"/>
  <c r="SF197" i="2"/>
  <c r="SC197" i="2"/>
  <c r="RY197" i="2"/>
  <c r="RV197" i="2"/>
  <c r="RR197" i="2"/>
  <c r="RO197" i="2"/>
  <c r="RK197" i="2"/>
  <c r="RH197" i="2"/>
  <c r="RF197" i="2"/>
  <c r="RD197" i="2"/>
  <c r="RA197" i="2"/>
  <c r="QW197" i="2"/>
  <c r="QT197" i="2"/>
  <c r="QR197" i="2"/>
  <c r="QP197" i="2"/>
  <c r="QM197" i="2"/>
  <c r="QI197" i="2"/>
  <c r="QF197" i="2"/>
  <c r="QB197" i="2"/>
  <c r="PY197" i="2"/>
  <c r="PW197" i="2"/>
  <c r="PU197" i="2"/>
  <c r="PR197" i="2"/>
  <c r="PP197" i="2"/>
  <c r="PN197" i="2"/>
  <c r="PK197" i="2"/>
  <c r="PI197" i="2"/>
  <c r="PG197" i="2"/>
  <c r="PD197" i="2"/>
  <c r="PB197" i="2"/>
  <c r="OZ197" i="2"/>
  <c r="OW197" i="2"/>
  <c r="OU197" i="2"/>
  <c r="OS197" i="2"/>
  <c r="OP197" i="2"/>
  <c r="ON197" i="2"/>
  <c r="OL197" i="2"/>
  <c r="OI197" i="2"/>
  <c r="OG197" i="2"/>
  <c r="OE197" i="2"/>
  <c r="OB197" i="2"/>
  <c r="NZ197" i="2"/>
  <c r="NX197" i="2"/>
  <c r="NU197" i="2"/>
  <c r="NS197" i="2"/>
  <c r="NQ197" i="2"/>
  <c r="NN197" i="2"/>
  <c r="NL197" i="2"/>
  <c r="NJ197" i="2"/>
  <c r="NG197" i="2"/>
  <c r="NE197" i="2"/>
  <c r="NC197" i="2"/>
  <c r="MZ197" i="2"/>
  <c r="MX197" i="2"/>
  <c r="MV197" i="2"/>
  <c r="MS197" i="2"/>
  <c r="MO197" i="2"/>
  <c r="ML197" i="2"/>
  <c r="MJ197" i="2"/>
  <c r="MH197" i="2"/>
  <c r="ME197" i="2"/>
  <c r="MA197" i="2"/>
  <c r="LX197" i="2"/>
  <c r="LT197" i="2"/>
  <c r="LQ197" i="2"/>
  <c r="LO197" i="2"/>
  <c r="LM197" i="2"/>
  <c r="LJ197" i="2"/>
  <c r="LH197" i="2"/>
  <c r="LF197" i="2"/>
  <c r="LC197" i="2"/>
  <c r="KY197" i="2"/>
  <c r="KV197" i="2"/>
  <c r="KR197" i="2"/>
  <c r="KO197" i="2"/>
  <c r="KM197" i="2"/>
  <c r="KK197" i="2"/>
  <c r="KH197" i="2"/>
  <c r="KF197" i="2"/>
  <c r="KD197" i="2"/>
  <c r="KA197" i="2"/>
  <c r="JW197" i="2"/>
  <c r="JT197" i="2"/>
  <c r="JP197" i="2"/>
  <c r="JM197" i="2"/>
  <c r="JK197" i="2"/>
  <c r="JI197" i="2"/>
  <c r="JF197" i="2"/>
  <c r="JD197" i="2"/>
  <c r="JB197" i="2"/>
  <c r="IY197" i="2"/>
  <c r="IW197" i="2"/>
  <c r="IU197" i="2"/>
  <c r="IR197" i="2"/>
  <c r="IP197" i="2"/>
  <c r="IN197" i="2"/>
  <c r="IK197" i="2"/>
  <c r="II197" i="2"/>
  <c r="IG197" i="2"/>
  <c r="ID197" i="2"/>
  <c r="IB197" i="2"/>
  <c r="HZ197" i="2"/>
  <c r="HW197" i="2"/>
  <c r="HU197" i="2"/>
  <c r="HS197" i="2"/>
  <c r="HP197" i="2"/>
  <c r="HN197" i="2"/>
  <c r="HL197" i="2"/>
  <c r="HI197" i="2"/>
  <c r="HG197" i="2"/>
  <c r="HE197" i="2"/>
  <c r="HA197" i="2"/>
  <c r="GY197" i="2"/>
  <c r="GW197" i="2"/>
  <c r="GT197" i="2"/>
  <c r="GP197" i="2"/>
  <c r="GM197" i="2"/>
  <c r="GK197" i="2"/>
  <c r="GI197" i="2"/>
  <c r="GF197" i="2"/>
  <c r="GB197" i="2"/>
  <c r="FY197" i="2"/>
  <c r="FW197" i="2"/>
  <c r="FU197" i="2"/>
  <c r="FR197" i="2"/>
  <c r="FP197" i="2"/>
  <c r="FN197" i="2"/>
  <c r="FK197" i="2"/>
  <c r="FI197" i="2"/>
  <c r="FG197" i="2"/>
  <c r="FD197" i="2"/>
  <c r="EZ197" i="2"/>
  <c r="EW197" i="2"/>
  <c r="EU197" i="2"/>
  <c r="ES197" i="2"/>
  <c r="EP197" i="2"/>
  <c r="EN197" i="2"/>
  <c r="EL197" i="2"/>
  <c r="EI197" i="2"/>
  <c r="EG197" i="2"/>
  <c r="EE197" i="2"/>
  <c r="EB197" i="2"/>
  <c r="DZ197" i="2"/>
  <c r="DX197" i="2"/>
  <c r="DU197" i="2"/>
  <c r="DQ197" i="2"/>
  <c r="DN197" i="2"/>
  <c r="DL197" i="2"/>
  <c r="DJ197" i="2"/>
  <c r="DG197" i="2"/>
  <c r="DE197" i="2"/>
  <c r="DC197" i="2"/>
  <c r="CZ197" i="2"/>
  <c r="CX197" i="2"/>
  <c r="CV197" i="2"/>
  <c r="CS197" i="2"/>
  <c r="CQ197" i="2"/>
  <c r="CO197" i="2"/>
  <c r="CL197" i="2"/>
  <c r="CJ197" i="2"/>
  <c r="CH197" i="2"/>
  <c r="CE197" i="2"/>
  <c r="CC197" i="2"/>
  <c r="CB197" i="2"/>
  <c r="CA197" i="2"/>
  <c r="BX197" i="2"/>
  <c r="BV197" i="2"/>
  <c r="BT197" i="2"/>
  <c r="BQ197" i="2"/>
  <c r="BO197" i="2"/>
  <c r="BM197" i="2"/>
  <c r="BJ197" i="2"/>
  <c r="BF197" i="2"/>
  <c r="BC197" i="2"/>
  <c r="BA197" i="2"/>
  <c r="AY197" i="2"/>
  <c r="AV197" i="2"/>
  <c r="AT197" i="2"/>
  <c r="AR197" i="2"/>
  <c r="AO197" i="2"/>
  <c r="AM197" i="2"/>
  <c r="AK197" i="2"/>
  <c r="AH197" i="2"/>
  <c r="AF197" i="2"/>
  <c r="AD197" i="2"/>
  <c r="R197" i="2"/>
  <c r="P197" i="2"/>
  <c r="Q197" i="2" s="1"/>
  <c r="N197" i="2"/>
  <c r="M197" i="2"/>
  <c r="L197" i="2"/>
  <c r="J197" i="2"/>
  <c r="H197" i="2"/>
  <c r="I197" i="2" s="1"/>
  <c r="S197" i="2" s="1"/>
  <c r="F197" i="2"/>
  <c r="E197" i="2"/>
  <c r="D197" i="2"/>
  <c r="B197" i="2"/>
  <c r="VI196" i="2"/>
  <c r="VG196" i="2"/>
  <c r="VE196" i="2"/>
  <c r="VB196" i="2"/>
  <c r="UZ196" i="2"/>
  <c r="UX196" i="2"/>
  <c r="UU196" i="2"/>
  <c r="US196" i="2"/>
  <c r="UQ196" i="2"/>
  <c r="UN196" i="2"/>
  <c r="UL196" i="2"/>
  <c r="UJ196" i="2"/>
  <c r="UG196" i="2"/>
  <c r="UC196" i="2"/>
  <c r="TZ196" i="2"/>
  <c r="TV196" i="2"/>
  <c r="TS196" i="2"/>
  <c r="TO196" i="2"/>
  <c r="TL196" i="2"/>
  <c r="TH196" i="2"/>
  <c r="TE196" i="2"/>
  <c r="TA196" i="2"/>
  <c r="SX196" i="2"/>
  <c r="ST196" i="2"/>
  <c r="SQ196" i="2"/>
  <c r="SM196" i="2"/>
  <c r="SJ196" i="2"/>
  <c r="SF196" i="2"/>
  <c r="SC196" i="2"/>
  <c r="RY196" i="2"/>
  <c r="RV196" i="2"/>
  <c r="RR196" i="2"/>
  <c r="RO196" i="2"/>
  <c r="RK196" i="2"/>
  <c r="RH196" i="2"/>
  <c r="RF196" i="2"/>
  <c r="RD196" i="2"/>
  <c r="RA196" i="2"/>
  <c r="QW196" i="2"/>
  <c r="QT196" i="2"/>
  <c r="QR196" i="2"/>
  <c r="QP196" i="2"/>
  <c r="QM196" i="2"/>
  <c r="QI196" i="2"/>
  <c r="QF196" i="2"/>
  <c r="QB196" i="2"/>
  <c r="PY196" i="2"/>
  <c r="PW196" i="2"/>
  <c r="PU196" i="2"/>
  <c r="PR196" i="2"/>
  <c r="PP196" i="2"/>
  <c r="PN196" i="2"/>
  <c r="PK196" i="2"/>
  <c r="PI196" i="2"/>
  <c r="PG196" i="2"/>
  <c r="PD196" i="2"/>
  <c r="PB196" i="2"/>
  <c r="OZ196" i="2"/>
  <c r="OW196" i="2"/>
  <c r="OU196" i="2"/>
  <c r="OS196" i="2"/>
  <c r="OP196" i="2"/>
  <c r="ON196" i="2"/>
  <c r="OL196" i="2"/>
  <c r="OI196" i="2"/>
  <c r="OG196" i="2"/>
  <c r="OE196" i="2"/>
  <c r="OB196" i="2"/>
  <c r="NZ196" i="2"/>
  <c r="NX196" i="2"/>
  <c r="NU196" i="2"/>
  <c r="NS196" i="2"/>
  <c r="NQ196" i="2"/>
  <c r="NN196" i="2"/>
  <c r="NL196" i="2"/>
  <c r="NJ196" i="2"/>
  <c r="NG196" i="2"/>
  <c r="NE196" i="2"/>
  <c r="NC196" i="2"/>
  <c r="MZ196" i="2"/>
  <c r="MX196" i="2"/>
  <c r="MV196" i="2"/>
  <c r="MS196" i="2"/>
  <c r="MO196" i="2"/>
  <c r="ML196" i="2"/>
  <c r="MJ196" i="2"/>
  <c r="MH196" i="2"/>
  <c r="ME196" i="2"/>
  <c r="MA196" i="2"/>
  <c r="LX196" i="2"/>
  <c r="LT196" i="2"/>
  <c r="LQ196" i="2"/>
  <c r="LO196" i="2"/>
  <c r="LM196" i="2"/>
  <c r="LJ196" i="2"/>
  <c r="LH196" i="2"/>
  <c r="LF196" i="2"/>
  <c r="LC196" i="2"/>
  <c r="KY196" i="2"/>
  <c r="KV196" i="2"/>
  <c r="KR196" i="2"/>
  <c r="KO196" i="2"/>
  <c r="KM196" i="2"/>
  <c r="KK196" i="2"/>
  <c r="KH196" i="2"/>
  <c r="KF196" i="2"/>
  <c r="KD196" i="2"/>
  <c r="KA196" i="2"/>
  <c r="JW196" i="2"/>
  <c r="JT196" i="2"/>
  <c r="JP196" i="2"/>
  <c r="JM196" i="2"/>
  <c r="JK196" i="2"/>
  <c r="JI196" i="2"/>
  <c r="JF196" i="2"/>
  <c r="JD196" i="2"/>
  <c r="JB196" i="2"/>
  <c r="IY196" i="2"/>
  <c r="IW196" i="2"/>
  <c r="IU196" i="2"/>
  <c r="IR196" i="2"/>
  <c r="IP196" i="2"/>
  <c r="IN196" i="2"/>
  <c r="IK196" i="2"/>
  <c r="II196" i="2"/>
  <c r="IG196" i="2"/>
  <c r="ID196" i="2"/>
  <c r="IB196" i="2"/>
  <c r="HZ196" i="2"/>
  <c r="HW196" i="2"/>
  <c r="HU196" i="2"/>
  <c r="HS196" i="2"/>
  <c r="HP196" i="2"/>
  <c r="HN196" i="2"/>
  <c r="HL196" i="2"/>
  <c r="HI196" i="2"/>
  <c r="HG196" i="2"/>
  <c r="HE196" i="2"/>
  <c r="HA196" i="2"/>
  <c r="GY196" i="2"/>
  <c r="GW196" i="2"/>
  <c r="GT196" i="2"/>
  <c r="GP196" i="2"/>
  <c r="GM196" i="2"/>
  <c r="GK196" i="2"/>
  <c r="GI196" i="2"/>
  <c r="GF196" i="2"/>
  <c r="GB196" i="2"/>
  <c r="FY196" i="2"/>
  <c r="FW196" i="2"/>
  <c r="FU196" i="2"/>
  <c r="FR196" i="2"/>
  <c r="FP196" i="2"/>
  <c r="FN196" i="2"/>
  <c r="FK196" i="2"/>
  <c r="FI196" i="2"/>
  <c r="FG196" i="2"/>
  <c r="FD196" i="2"/>
  <c r="EZ196" i="2"/>
  <c r="EW196" i="2"/>
  <c r="EU196" i="2"/>
  <c r="ES196" i="2"/>
  <c r="EP196" i="2"/>
  <c r="EN196" i="2"/>
  <c r="EL196" i="2"/>
  <c r="EI196" i="2"/>
  <c r="EG196" i="2"/>
  <c r="EE196" i="2"/>
  <c r="EB196" i="2"/>
  <c r="DZ196" i="2"/>
  <c r="DX196" i="2"/>
  <c r="DU196" i="2"/>
  <c r="DQ196" i="2"/>
  <c r="DN196" i="2"/>
  <c r="DL196" i="2"/>
  <c r="DJ196" i="2"/>
  <c r="DG196" i="2"/>
  <c r="DE196" i="2"/>
  <c r="DC196" i="2"/>
  <c r="CZ196" i="2"/>
  <c r="CX196" i="2"/>
  <c r="CV196" i="2"/>
  <c r="CS196" i="2"/>
  <c r="CQ196" i="2"/>
  <c r="CO196" i="2"/>
  <c r="CL196" i="2"/>
  <c r="CJ196" i="2"/>
  <c r="CH196" i="2"/>
  <c r="CE196" i="2"/>
  <c r="CC196" i="2"/>
  <c r="CB196" i="2"/>
  <c r="CA196" i="2"/>
  <c r="BX196" i="2"/>
  <c r="BV196" i="2"/>
  <c r="BT196" i="2"/>
  <c r="BQ196" i="2"/>
  <c r="BO196" i="2"/>
  <c r="BM196" i="2"/>
  <c r="BJ196" i="2"/>
  <c r="BF196" i="2"/>
  <c r="BC196" i="2"/>
  <c r="BA196" i="2"/>
  <c r="AY196" i="2"/>
  <c r="AV196" i="2"/>
  <c r="AT196" i="2"/>
  <c r="AR196" i="2"/>
  <c r="AO196" i="2"/>
  <c r="AM196" i="2"/>
  <c r="AK196" i="2"/>
  <c r="AH196" i="2"/>
  <c r="AF196" i="2"/>
  <c r="AD196" i="2"/>
  <c r="R196" i="2"/>
  <c r="P196" i="2"/>
  <c r="Q196" i="2" s="1"/>
  <c r="N196" i="2"/>
  <c r="L196" i="2"/>
  <c r="M196" i="2" s="1"/>
  <c r="J196" i="2"/>
  <c r="I196" i="2"/>
  <c r="H196" i="2"/>
  <c r="F196" i="2"/>
  <c r="D196" i="2"/>
  <c r="E196" i="2" s="1"/>
  <c r="B196" i="2"/>
  <c r="VI195" i="2"/>
  <c r="VG195" i="2"/>
  <c r="VE195" i="2"/>
  <c r="VB195" i="2"/>
  <c r="UZ195" i="2"/>
  <c r="UX195" i="2"/>
  <c r="UU195" i="2"/>
  <c r="US195" i="2"/>
  <c r="UQ195" i="2"/>
  <c r="UN195" i="2"/>
  <c r="UL195" i="2"/>
  <c r="UJ195" i="2"/>
  <c r="UG195" i="2"/>
  <c r="UC195" i="2"/>
  <c r="TZ195" i="2"/>
  <c r="TV195" i="2"/>
  <c r="TS195" i="2"/>
  <c r="TO195" i="2"/>
  <c r="TL195" i="2"/>
  <c r="TH195" i="2"/>
  <c r="TE195" i="2"/>
  <c r="TA195" i="2"/>
  <c r="SX195" i="2"/>
  <c r="ST195" i="2"/>
  <c r="SQ195" i="2"/>
  <c r="SM195" i="2"/>
  <c r="SJ195" i="2"/>
  <c r="SF195" i="2"/>
  <c r="SC195" i="2"/>
  <c r="RY195" i="2"/>
  <c r="RV195" i="2"/>
  <c r="RR195" i="2"/>
  <c r="RO195" i="2"/>
  <c r="RK195" i="2"/>
  <c r="RH195" i="2"/>
  <c r="RF195" i="2"/>
  <c r="RD195" i="2"/>
  <c r="RA195" i="2"/>
  <c r="QW195" i="2"/>
  <c r="QT195" i="2"/>
  <c r="QR195" i="2"/>
  <c r="QP195" i="2"/>
  <c r="QM195" i="2"/>
  <c r="QI195" i="2"/>
  <c r="QF195" i="2"/>
  <c r="QB195" i="2"/>
  <c r="PY195" i="2"/>
  <c r="PW195" i="2"/>
  <c r="PU195" i="2"/>
  <c r="PR195" i="2"/>
  <c r="PP195" i="2"/>
  <c r="PN195" i="2"/>
  <c r="PK195" i="2"/>
  <c r="PI195" i="2"/>
  <c r="PG195" i="2"/>
  <c r="PD195" i="2"/>
  <c r="PB195" i="2"/>
  <c r="OZ195" i="2"/>
  <c r="OW195" i="2"/>
  <c r="OU195" i="2"/>
  <c r="OS195" i="2"/>
  <c r="OP195" i="2"/>
  <c r="ON195" i="2"/>
  <c r="OL195" i="2"/>
  <c r="OI195" i="2"/>
  <c r="OG195" i="2"/>
  <c r="OE195" i="2"/>
  <c r="OB195" i="2"/>
  <c r="NZ195" i="2"/>
  <c r="NX195" i="2"/>
  <c r="NU195" i="2"/>
  <c r="NS195" i="2"/>
  <c r="NQ195" i="2"/>
  <c r="NN195" i="2"/>
  <c r="NL195" i="2"/>
  <c r="NJ195" i="2"/>
  <c r="NG195" i="2"/>
  <c r="NE195" i="2"/>
  <c r="NC195" i="2"/>
  <c r="MZ195" i="2"/>
  <c r="MX195" i="2"/>
  <c r="MV195" i="2"/>
  <c r="MS195" i="2"/>
  <c r="MO195" i="2"/>
  <c r="ML195" i="2"/>
  <c r="MJ195" i="2"/>
  <c r="MH195" i="2"/>
  <c r="ME195" i="2"/>
  <c r="MA195" i="2"/>
  <c r="LX195" i="2"/>
  <c r="LT195" i="2"/>
  <c r="LQ195" i="2"/>
  <c r="LO195" i="2"/>
  <c r="LM195" i="2"/>
  <c r="LJ195" i="2"/>
  <c r="LH195" i="2"/>
  <c r="LF195" i="2"/>
  <c r="LC195" i="2"/>
  <c r="KY195" i="2"/>
  <c r="KV195" i="2"/>
  <c r="KR195" i="2"/>
  <c r="KO195" i="2"/>
  <c r="KM195" i="2"/>
  <c r="KK195" i="2"/>
  <c r="KH195" i="2"/>
  <c r="KF195" i="2"/>
  <c r="KD195" i="2"/>
  <c r="KA195" i="2"/>
  <c r="JW195" i="2"/>
  <c r="JT195" i="2"/>
  <c r="JP195" i="2"/>
  <c r="JM195" i="2"/>
  <c r="JK195" i="2"/>
  <c r="JI195" i="2"/>
  <c r="JF195" i="2"/>
  <c r="JD195" i="2"/>
  <c r="JB195" i="2"/>
  <c r="IY195" i="2"/>
  <c r="IW195" i="2"/>
  <c r="IU195" i="2"/>
  <c r="IR195" i="2"/>
  <c r="IP195" i="2"/>
  <c r="IN195" i="2"/>
  <c r="IK195" i="2"/>
  <c r="II195" i="2"/>
  <c r="IG195" i="2"/>
  <c r="ID195" i="2"/>
  <c r="IB195" i="2"/>
  <c r="HZ195" i="2"/>
  <c r="HW195" i="2"/>
  <c r="HU195" i="2"/>
  <c r="HS195" i="2"/>
  <c r="HP195" i="2"/>
  <c r="HN195" i="2"/>
  <c r="HL195" i="2"/>
  <c r="HI195" i="2"/>
  <c r="HG195" i="2"/>
  <c r="HE195" i="2"/>
  <c r="HA195" i="2"/>
  <c r="GY195" i="2"/>
  <c r="GW195" i="2"/>
  <c r="GT195" i="2"/>
  <c r="GP195" i="2"/>
  <c r="GM195" i="2"/>
  <c r="GK195" i="2"/>
  <c r="GI195" i="2"/>
  <c r="GF195" i="2"/>
  <c r="GB195" i="2"/>
  <c r="FY195" i="2"/>
  <c r="FW195" i="2"/>
  <c r="FU195" i="2"/>
  <c r="FR195" i="2"/>
  <c r="FP195" i="2"/>
  <c r="FN195" i="2"/>
  <c r="FK195" i="2"/>
  <c r="FI195" i="2"/>
  <c r="FG195" i="2"/>
  <c r="FD195" i="2"/>
  <c r="EZ195" i="2"/>
  <c r="EW195" i="2"/>
  <c r="EU195" i="2"/>
  <c r="ES195" i="2"/>
  <c r="EP195" i="2"/>
  <c r="EN195" i="2"/>
  <c r="EL195" i="2"/>
  <c r="EI195" i="2"/>
  <c r="EG195" i="2"/>
  <c r="EE195" i="2"/>
  <c r="EB195" i="2"/>
  <c r="DZ195" i="2"/>
  <c r="DX195" i="2"/>
  <c r="DU195" i="2"/>
  <c r="DQ195" i="2"/>
  <c r="DN195" i="2"/>
  <c r="DL195" i="2"/>
  <c r="DJ195" i="2"/>
  <c r="DG195" i="2"/>
  <c r="DE195" i="2"/>
  <c r="DC195" i="2"/>
  <c r="CZ195" i="2"/>
  <c r="CX195" i="2"/>
  <c r="CV195" i="2"/>
  <c r="CS195" i="2"/>
  <c r="CQ195" i="2"/>
  <c r="CO195" i="2"/>
  <c r="CL195" i="2"/>
  <c r="CJ195" i="2"/>
  <c r="CH195" i="2"/>
  <c r="CE195" i="2"/>
  <c r="CC195" i="2"/>
  <c r="CB195" i="2"/>
  <c r="CA195" i="2"/>
  <c r="BX195" i="2"/>
  <c r="BV195" i="2"/>
  <c r="BT195" i="2"/>
  <c r="BQ195" i="2"/>
  <c r="BO195" i="2"/>
  <c r="BM195" i="2"/>
  <c r="BJ195" i="2"/>
  <c r="BF195" i="2"/>
  <c r="BC195" i="2"/>
  <c r="BA195" i="2"/>
  <c r="AY195" i="2"/>
  <c r="AV195" i="2"/>
  <c r="AT195" i="2"/>
  <c r="AR195" i="2"/>
  <c r="AO195" i="2"/>
  <c r="AM195" i="2"/>
  <c r="AK195" i="2"/>
  <c r="AH195" i="2"/>
  <c r="AF195" i="2"/>
  <c r="AD195" i="2"/>
  <c r="R195" i="2"/>
  <c r="Q195" i="2"/>
  <c r="S195" i="2" s="1"/>
  <c r="P195" i="2"/>
  <c r="N195" i="2"/>
  <c r="L195" i="2"/>
  <c r="M195" i="2" s="1"/>
  <c r="J195" i="2"/>
  <c r="H195" i="2"/>
  <c r="I195" i="2" s="1"/>
  <c r="F195" i="2"/>
  <c r="E195" i="2"/>
  <c r="D195" i="2"/>
  <c r="B195" i="2"/>
  <c r="VI194" i="2"/>
  <c r="VG194" i="2"/>
  <c r="VE194" i="2"/>
  <c r="VB194" i="2"/>
  <c r="UZ194" i="2"/>
  <c r="UX194" i="2"/>
  <c r="UU194" i="2"/>
  <c r="US194" i="2"/>
  <c r="UQ194" i="2"/>
  <c r="UN194" i="2"/>
  <c r="UL194" i="2"/>
  <c r="UJ194" i="2"/>
  <c r="UG194" i="2"/>
  <c r="UC194" i="2"/>
  <c r="TZ194" i="2"/>
  <c r="TV194" i="2"/>
  <c r="TS194" i="2"/>
  <c r="TO194" i="2"/>
  <c r="TL194" i="2"/>
  <c r="TH194" i="2"/>
  <c r="TE194" i="2"/>
  <c r="TA194" i="2"/>
  <c r="SX194" i="2"/>
  <c r="ST194" i="2"/>
  <c r="SQ194" i="2"/>
  <c r="SM194" i="2"/>
  <c r="SJ194" i="2"/>
  <c r="SF194" i="2"/>
  <c r="SC194" i="2"/>
  <c r="RY194" i="2"/>
  <c r="RV194" i="2"/>
  <c r="RR194" i="2"/>
  <c r="RO194" i="2"/>
  <c r="RK194" i="2"/>
  <c r="RH194" i="2"/>
  <c r="RF194" i="2"/>
  <c r="RD194" i="2"/>
  <c r="RA194" i="2"/>
  <c r="QW194" i="2"/>
  <c r="QT194" i="2"/>
  <c r="QR194" i="2"/>
  <c r="QP194" i="2"/>
  <c r="QM194" i="2"/>
  <c r="QI194" i="2"/>
  <c r="QF194" i="2"/>
  <c r="QB194" i="2"/>
  <c r="PY194" i="2"/>
  <c r="PW194" i="2"/>
  <c r="PU194" i="2"/>
  <c r="PR194" i="2"/>
  <c r="PP194" i="2"/>
  <c r="PN194" i="2"/>
  <c r="PK194" i="2"/>
  <c r="PI194" i="2"/>
  <c r="PG194" i="2"/>
  <c r="PD194" i="2"/>
  <c r="PB194" i="2"/>
  <c r="OZ194" i="2"/>
  <c r="OW194" i="2"/>
  <c r="OU194" i="2"/>
  <c r="OS194" i="2"/>
  <c r="OP194" i="2"/>
  <c r="ON194" i="2"/>
  <c r="OL194" i="2"/>
  <c r="OI194" i="2"/>
  <c r="OG194" i="2"/>
  <c r="OE194" i="2"/>
  <c r="OB194" i="2"/>
  <c r="NZ194" i="2"/>
  <c r="NX194" i="2"/>
  <c r="NU194" i="2"/>
  <c r="NS194" i="2"/>
  <c r="NQ194" i="2"/>
  <c r="NN194" i="2"/>
  <c r="NL194" i="2"/>
  <c r="NJ194" i="2"/>
  <c r="NG194" i="2"/>
  <c r="NE194" i="2"/>
  <c r="NC194" i="2"/>
  <c r="MZ194" i="2"/>
  <c r="MX194" i="2"/>
  <c r="MV194" i="2"/>
  <c r="MS194" i="2"/>
  <c r="MO194" i="2"/>
  <c r="ML194" i="2"/>
  <c r="MJ194" i="2"/>
  <c r="MH194" i="2"/>
  <c r="ME194" i="2"/>
  <c r="MA194" i="2"/>
  <c r="LX194" i="2"/>
  <c r="LT194" i="2"/>
  <c r="LQ194" i="2"/>
  <c r="LO194" i="2"/>
  <c r="LM194" i="2"/>
  <c r="LJ194" i="2"/>
  <c r="LH194" i="2"/>
  <c r="LF194" i="2"/>
  <c r="LC194" i="2"/>
  <c r="KY194" i="2"/>
  <c r="KV194" i="2"/>
  <c r="KR194" i="2"/>
  <c r="KO194" i="2"/>
  <c r="KM194" i="2"/>
  <c r="KK194" i="2"/>
  <c r="KH194" i="2"/>
  <c r="KF194" i="2"/>
  <c r="KD194" i="2"/>
  <c r="KA194" i="2"/>
  <c r="JW194" i="2"/>
  <c r="JT194" i="2"/>
  <c r="JP194" i="2"/>
  <c r="JM194" i="2"/>
  <c r="JK194" i="2"/>
  <c r="JI194" i="2"/>
  <c r="JF194" i="2"/>
  <c r="JD194" i="2"/>
  <c r="JB194" i="2"/>
  <c r="IY194" i="2"/>
  <c r="IW194" i="2"/>
  <c r="IU194" i="2"/>
  <c r="IR194" i="2"/>
  <c r="IP194" i="2"/>
  <c r="IN194" i="2"/>
  <c r="IK194" i="2"/>
  <c r="II194" i="2"/>
  <c r="IG194" i="2"/>
  <c r="ID194" i="2"/>
  <c r="IB194" i="2"/>
  <c r="HZ194" i="2"/>
  <c r="HW194" i="2"/>
  <c r="HU194" i="2"/>
  <c r="HS194" i="2"/>
  <c r="HP194" i="2"/>
  <c r="HN194" i="2"/>
  <c r="HL194" i="2"/>
  <c r="HI194" i="2"/>
  <c r="HG194" i="2"/>
  <c r="HE194" i="2"/>
  <c r="HA194" i="2"/>
  <c r="GY194" i="2"/>
  <c r="GW194" i="2"/>
  <c r="GT194" i="2"/>
  <c r="GP194" i="2"/>
  <c r="GM194" i="2"/>
  <c r="GK194" i="2"/>
  <c r="GI194" i="2"/>
  <c r="GF194" i="2"/>
  <c r="GB194" i="2"/>
  <c r="FY194" i="2"/>
  <c r="FW194" i="2"/>
  <c r="FU194" i="2"/>
  <c r="FR194" i="2"/>
  <c r="FP194" i="2"/>
  <c r="FN194" i="2"/>
  <c r="FK194" i="2"/>
  <c r="FI194" i="2"/>
  <c r="FG194" i="2"/>
  <c r="FD194" i="2"/>
  <c r="EZ194" i="2"/>
  <c r="EW194" i="2"/>
  <c r="EU194" i="2"/>
  <c r="ES194" i="2"/>
  <c r="EP194" i="2"/>
  <c r="EN194" i="2"/>
  <c r="EL194" i="2"/>
  <c r="EI194" i="2"/>
  <c r="EG194" i="2"/>
  <c r="EE194" i="2"/>
  <c r="EB194" i="2"/>
  <c r="DZ194" i="2"/>
  <c r="DX194" i="2"/>
  <c r="DU194" i="2"/>
  <c r="DQ194" i="2"/>
  <c r="DN194" i="2"/>
  <c r="DL194" i="2"/>
  <c r="DJ194" i="2"/>
  <c r="DG194" i="2"/>
  <c r="DE194" i="2"/>
  <c r="DC194" i="2"/>
  <c r="CZ194" i="2"/>
  <c r="CX194" i="2"/>
  <c r="CV194" i="2"/>
  <c r="CS194" i="2"/>
  <c r="CQ194" i="2"/>
  <c r="CO194" i="2"/>
  <c r="CL194" i="2"/>
  <c r="CJ194" i="2"/>
  <c r="CH194" i="2"/>
  <c r="CE194" i="2"/>
  <c r="CC194" i="2"/>
  <c r="CB194" i="2"/>
  <c r="CA194" i="2"/>
  <c r="BX194" i="2"/>
  <c r="BV194" i="2"/>
  <c r="BT194" i="2"/>
  <c r="BQ194" i="2"/>
  <c r="BO194" i="2"/>
  <c r="BM194" i="2"/>
  <c r="BJ194" i="2"/>
  <c r="BF194" i="2"/>
  <c r="BC194" i="2"/>
  <c r="BA194" i="2"/>
  <c r="AY194" i="2"/>
  <c r="AV194" i="2"/>
  <c r="AT194" i="2"/>
  <c r="AR194" i="2"/>
  <c r="AO194" i="2"/>
  <c r="AM194" i="2"/>
  <c r="AK194" i="2"/>
  <c r="AH194" i="2"/>
  <c r="AF194" i="2"/>
  <c r="AD194" i="2"/>
  <c r="R194" i="2"/>
  <c r="Q194" i="2"/>
  <c r="P194" i="2"/>
  <c r="N194" i="2"/>
  <c r="M194" i="2"/>
  <c r="L194" i="2"/>
  <c r="J194" i="2"/>
  <c r="H194" i="2"/>
  <c r="I194" i="2" s="1"/>
  <c r="F194" i="2"/>
  <c r="D194" i="2"/>
  <c r="E194" i="2" s="1"/>
  <c r="B194" i="2"/>
  <c r="VI193" i="2"/>
  <c r="VG193" i="2"/>
  <c r="VE193" i="2"/>
  <c r="VB193" i="2"/>
  <c r="UZ193" i="2"/>
  <c r="UX193" i="2"/>
  <c r="UU193" i="2"/>
  <c r="US193" i="2"/>
  <c r="UQ193" i="2"/>
  <c r="UN193" i="2"/>
  <c r="UL193" i="2"/>
  <c r="UJ193" i="2"/>
  <c r="UG193" i="2"/>
  <c r="UC193" i="2"/>
  <c r="TZ193" i="2"/>
  <c r="TV193" i="2"/>
  <c r="TS193" i="2"/>
  <c r="TO193" i="2"/>
  <c r="TL193" i="2"/>
  <c r="TH193" i="2"/>
  <c r="TE193" i="2"/>
  <c r="TA193" i="2"/>
  <c r="SX193" i="2"/>
  <c r="ST193" i="2"/>
  <c r="SQ193" i="2"/>
  <c r="SM193" i="2"/>
  <c r="SJ193" i="2"/>
  <c r="SF193" i="2"/>
  <c r="SC193" i="2"/>
  <c r="RY193" i="2"/>
  <c r="RV193" i="2"/>
  <c r="RR193" i="2"/>
  <c r="RO193" i="2"/>
  <c r="RK193" i="2"/>
  <c r="RH193" i="2"/>
  <c r="RF193" i="2"/>
  <c r="RD193" i="2"/>
  <c r="RA193" i="2"/>
  <c r="QW193" i="2"/>
  <c r="QT193" i="2"/>
  <c r="QR193" i="2"/>
  <c r="QP193" i="2"/>
  <c r="QM193" i="2"/>
  <c r="QI193" i="2"/>
  <c r="QF193" i="2"/>
  <c r="QB193" i="2"/>
  <c r="PY193" i="2"/>
  <c r="PW193" i="2"/>
  <c r="PU193" i="2"/>
  <c r="PR193" i="2"/>
  <c r="PP193" i="2"/>
  <c r="PN193" i="2"/>
  <c r="PK193" i="2"/>
  <c r="PI193" i="2"/>
  <c r="PG193" i="2"/>
  <c r="PD193" i="2"/>
  <c r="PB193" i="2"/>
  <c r="OZ193" i="2"/>
  <c r="OW193" i="2"/>
  <c r="OU193" i="2"/>
  <c r="OS193" i="2"/>
  <c r="OP193" i="2"/>
  <c r="ON193" i="2"/>
  <c r="OL193" i="2"/>
  <c r="OI193" i="2"/>
  <c r="OG193" i="2"/>
  <c r="OE193" i="2"/>
  <c r="OB193" i="2"/>
  <c r="NZ193" i="2"/>
  <c r="NX193" i="2"/>
  <c r="NU193" i="2"/>
  <c r="NS193" i="2"/>
  <c r="NQ193" i="2"/>
  <c r="NN193" i="2"/>
  <c r="NL193" i="2"/>
  <c r="NJ193" i="2"/>
  <c r="NG193" i="2"/>
  <c r="NE193" i="2"/>
  <c r="NC193" i="2"/>
  <c r="MZ193" i="2"/>
  <c r="MX193" i="2"/>
  <c r="MV193" i="2"/>
  <c r="MS193" i="2"/>
  <c r="MO193" i="2"/>
  <c r="ML193" i="2"/>
  <c r="MJ193" i="2"/>
  <c r="MH193" i="2"/>
  <c r="ME193" i="2"/>
  <c r="MA193" i="2"/>
  <c r="LX193" i="2"/>
  <c r="LT193" i="2"/>
  <c r="LQ193" i="2"/>
  <c r="LO193" i="2"/>
  <c r="LM193" i="2"/>
  <c r="LJ193" i="2"/>
  <c r="LH193" i="2"/>
  <c r="LF193" i="2"/>
  <c r="LC193" i="2"/>
  <c r="KY193" i="2"/>
  <c r="KV193" i="2"/>
  <c r="KR193" i="2"/>
  <c r="KO193" i="2"/>
  <c r="KM193" i="2"/>
  <c r="KK193" i="2"/>
  <c r="KH193" i="2"/>
  <c r="KF193" i="2"/>
  <c r="KD193" i="2"/>
  <c r="KA193" i="2"/>
  <c r="JW193" i="2"/>
  <c r="JT193" i="2"/>
  <c r="JP193" i="2"/>
  <c r="JM193" i="2"/>
  <c r="JK193" i="2"/>
  <c r="JI193" i="2"/>
  <c r="JF193" i="2"/>
  <c r="JD193" i="2"/>
  <c r="JB193" i="2"/>
  <c r="IY193" i="2"/>
  <c r="IW193" i="2"/>
  <c r="IU193" i="2"/>
  <c r="IR193" i="2"/>
  <c r="IP193" i="2"/>
  <c r="IN193" i="2"/>
  <c r="IK193" i="2"/>
  <c r="II193" i="2"/>
  <c r="IG193" i="2"/>
  <c r="ID193" i="2"/>
  <c r="IB193" i="2"/>
  <c r="HZ193" i="2"/>
  <c r="HW193" i="2"/>
  <c r="HU193" i="2"/>
  <c r="HS193" i="2"/>
  <c r="HP193" i="2"/>
  <c r="HN193" i="2"/>
  <c r="HL193" i="2"/>
  <c r="HI193" i="2"/>
  <c r="HG193" i="2"/>
  <c r="HE193" i="2"/>
  <c r="HA193" i="2"/>
  <c r="GY193" i="2"/>
  <c r="GW193" i="2"/>
  <c r="GT193" i="2"/>
  <c r="GP193" i="2"/>
  <c r="GM193" i="2"/>
  <c r="GK193" i="2"/>
  <c r="GI193" i="2"/>
  <c r="GF193" i="2"/>
  <c r="GB193" i="2"/>
  <c r="FY193" i="2"/>
  <c r="FW193" i="2"/>
  <c r="FU193" i="2"/>
  <c r="FR193" i="2"/>
  <c r="FP193" i="2"/>
  <c r="FN193" i="2"/>
  <c r="FK193" i="2"/>
  <c r="FI193" i="2"/>
  <c r="FG193" i="2"/>
  <c r="FD193" i="2"/>
  <c r="EZ193" i="2"/>
  <c r="EW193" i="2"/>
  <c r="EU193" i="2"/>
  <c r="ES193" i="2"/>
  <c r="EP193" i="2"/>
  <c r="EN193" i="2"/>
  <c r="EL193" i="2"/>
  <c r="EI193" i="2"/>
  <c r="EG193" i="2"/>
  <c r="EE193" i="2"/>
  <c r="EB193" i="2"/>
  <c r="DZ193" i="2"/>
  <c r="DX193" i="2"/>
  <c r="DU193" i="2"/>
  <c r="DQ193" i="2"/>
  <c r="DN193" i="2"/>
  <c r="DL193" i="2"/>
  <c r="DJ193" i="2"/>
  <c r="DG193" i="2"/>
  <c r="DE193" i="2"/>
  <c r="DC193" i="2"/>
  <c r="CZ193" i="2"/>
  <c r="CX193" i="2"/>
  <c r="CV193" i="2"/>
  <c r="CS193" i="2"/>
  <c r="CQ193" i="2"/>
  <c r="CO193" i="2"/>
  <c r="CL193" i="2"/>
  <c r="CJ193" i="2"/>
  <c r="CH193" i="2"/>
  <c r="CE193" i="2"/>
  <c r="CC193" i="2"/>
  <c r="CB193" i="2"/>
  <c r="CA193" i="2"/>
  <c r="BX193" i="2"/>
  <c r="BV193" i="2"/>
  <c r="BT193" i="2"/>
  <c r="BQ193" i="2"/>
  <c r="BO193" i="2"/>
  <c r="BM193" i="2"/>
  <c r="BJ193" i="2"/>
  <c r="BF193" i="2"/>
  <c r="BC193" i="2"/>
  <c r="BA193" i="2"/>
  <c r="AY193" i="2"/>
  <c r="AV193" i="2"/>
  <c r="AT193" i="2"/>
  <c r="AR193" i="2"/>
  <c r="AO193" i="2"/>
  <c r="AM193" i="2"/>
  <c r="AK193" i="2"/>
  <c r="AH193" i="2"/>
  <c r="AF193" i="2"/>
  <c r="AD193" i="2"/>
  <c r="Y193" i="2"/>
  <c r="R193" i="2"/>
  <c r="P193" i="2"/>
  <c r="Q193" i="2" s="1"/>
  <c r="N193" i="2"/>
  <c r="L193" i="2"/>
  <c r="M193" i="2" s="1"/>
  <c r="J193" i="2"/>
  <c r="I193" i="2"/>
  <c r="H193" i="2"/>
  <c r="F193" i="2"/>
  <c r="E193" i="2"/>
  <c r="D193" i="2"/>
  <c r="B193" i="2"/>
  <c r="VI192" i="2"/>
  <c r="VG192" i="2"/>
  <c r="VE192" i="2"/>
  <c r="VB192" i="2"/>
  <c r="UZ192" i="2"/>
  <c r="UX192" i="2"/>
  <c r="UU192" i="2"/>
  <c r="US192" i="2"/>
  <c r="UQ192" i="2"/>
  <c r="UN192" i="2"/>
  <c r="UL192" i="2"/>
  <c r="UJ192" i="2"/>
  <c r="UG192" i="2"/>
  <c r="UC192" i="2"/>
  <c r="TZ192" i="2"/>
  <c r="TV192" i="2"/>
  <c r="TS192" i="2"/>
  <c r="TO192" i="2"/>
  <c r="TL192" i="2"/>
  <c r="TH192" i="2"/>
  <c r="TE192" i="2"/>
  <c r="TA192" i="2"/>
  <c r="SX192" i="2"/>
  <c r="ST192" i="2"/>
  <c r="SQ192" i="2"/>
  <c r="SM192" i="2"/>
  <c r="SJ192" i="2"/>
  <c r="SF192" i="2"/>
  <c r="SC192" i="2"/>
  <c r="RY192" i="2"/>
  <c r="RV192" i="2"/>
  <c r="RR192" i="2"/>
  <c r="RO192" i="2"/>
  <c r="RK192" i="2"/>
  <c r="RH192" i="2"/>
  <c r="RF192" i="2"/>
  <c r="RD192" i="2"/>
  <c r="RA192" i="2"/>
  <c r="QW192" i="2"/>
  <c r="QT192" i="2"/>
  <c r="QR192" i="2"/>
  <c r="QP192" i="2"/>
  <c r="QM192" i="2"/>
  <c r="QI192" i="2"/>
  <c r="QF192" i="2"/>
  <c r="QB192" i="2"/>
  <c r="PY192" i="2"/>
  <c r="PW192" i="2"/>
  <c r="PU192" i="2"/>
  <c r="PR192" i="2"/>
  <c r="PP192" i="2"/>
  <c r="PN192" i="2"/>
  <c r="PK192" i="2"/>
  <c r="PI192" i="2"/>
  <c r="PG192" i="2"/>
  <c r="PD192" i="2"/>
  <c r="PB192" i="2"/>
  <c r="OZ192" i="2"/>
  <c r="OW192" i="2"/>
  <c r="OU192" i="2"/>
  <c r="OS192" i="2"/>
  <c r="OP192" i="2"/>
  <c r="ON192" i="2"/>
  <c r="OL192" i="2"/>
  <c r="OI192" i="2"/>
  <c r="OG192" i="2"/>
  <c r="OE192" i="2"/>
  <c r="OB192" i="2"/>
  <c r="NZ192" i="2"/>
  <c r="NX192" i="2"/>
  <c r="NU192" i="2"/>
  <c r="NS192" i="2"/>
  <c r="NQ192" i="2"/>
  <c r="NN192" i="2"/>
  <c r="NL192" i="2"/>
  <c r="NJ192" i="2"/>
  <c r="NG192" i="2"/>
  <c r="NE192" i="2"/>
  <c r="NC192" i="2"/>
  <c r="MZ192" i="2"/>
  <c r="MX192" i="2"/>
  <c r="MV192" i="2"/>
  <c r="MS192" i="2"/>
  <c r="MO192" i="2"/>
  <c r="ML192" i="2"/>
  <c r="MJ192" i="2"/>
  <c r="MH192" i="2"/>
  <c r="ME192" i="2"/>
  <c r="MA192" i="2"/>
  <c r="LX192" i="2"/>
  <c r="LT192" i="2"/>
  <c r="LQ192" i="2"/>
  <c r="LO192" i="2"/>
  <c r="LM192" i="2"/>
  <c r="LJ192" i="2"/>
  <c r="LH192" i="2"/>
  <c r="LF192" i="2"/>
  <c r="LC192" i="2"/>
  <c r="KY192" i="2"/>
  <c r="KV192" i="2"/>
  <c r="KR192" i="2"/>
  <c r="KO192" i="2"/>
  <c r="KM192" i="2"/>
  <c r="KK192" i="2"/>
  <c r="KH192" i="2"/>
  <c r="KF192" i="2"/>
  <c r="KD192" i="2"/>
  <c r="KA192" i="2"/>
  <c r="JW192" i="2"/>
  <c r="JT192" i="2"/>
  <c r="JP192" i="2"/>
  <c r="JM192" i="2"/>
  <c r="JK192" i="2"/>
  <c r="JI192" i="2"/>
  <c r="JF192" i="2"/>
  <c r="JD192" i="2"/>
  <c r="JB192" i="2"/>
  <c r="IY192" i="2"/>
  <c r="IW192" i="2"/>
  <c r="IU192" i="2"/>
  <c r="IR192" i="2"/>
  <c r="IP192" i="2"/>
  <c r="IN192" i="2"/>
  <c r="IK192" i="2"/>
  <c r="II192" i="2"/>
  <c r="IG192" i="2"/>
  <c r="ID192" i="2"/>
  <c r="IB192" i="2"/>
  <c r="HZ192" i="2"/>
  <c r="HW192" i="2"/>
  <c r="HU192" i="2"/>
  <c r="HS192" i="2"/>
  <c r="HP192" i="2"/>
  <c r="HN192" i="2"/>
  <c r="HL192" i="2"/>
  <c r="HI192" i="2"/>
  <c r="HG192" i="2"/>
  <c r="HE192" i="2"/>
  <c r="HA192" i="2"/>
  <c r="GY192" i="2"/>
  <c r="GW192" i="2"/>
  <c r="GT192" i="2"/>
  <c r="GP192" i="2"/>
  <c r="GM192" i="2"/>
  <c r="GK192" i="2"/>
  <c r="GI192" i="2"/>
  <c r="GF192" i="2"/>
  <c r="GB192" i="2"/>
  <c r="FY192" i="2"/>
  <c r="FW192" i="2"/>
  <c r="FU192" i="2"/>
  <c r="FR192" i="2"/>
  <c r="FP192" i="2"/>
  <c r="FN192" i="2"/>
  <c r="FK192" i="2"/>
  <c r="FI192" i="2"/>
  <c r="FG192" i="2"/>
  <c r="FD192" i="2"/>
  <c r="EZ192" i="2"/>
  <c r="EW192" i="2"/>
  <c r="EU192" i="2"/>
  <c r="ES192" i="2"/>
  <c r="EP192" i="2"/>
  <c r="EN192" i="2"/>
  <c r="EL192" i="2"/>
  <c r="EI192" i="2"/>
  <c r="EG192" i="2"/>
  <c r="EE192" i="2"/>
  <c r="EB192" i="2"/>
  <c r="DZ192" i="2"/>
  <c r="DX192" i="2"/>
  <c r="DU192" i="2"/>
  <c r="DQ192" i="2"/>
  <c r="DN192" i="2"/>
  <c r="DL192" i="2"/>
  <c r="DJ192" i="2"/>
  <c r="DG192" i="2"/>
  <c r="DE192" i="2"/>
  <c r="DC192" i="2"/>
  <c r="CZ192" i="2"/>
  <c r="CX192" i="2"/>
  <c r="CV192" i="2"/>
  <c r="CS192" i="2"/>
  <c r="CQ192" i="2"/>
  <c r="CO192" i="2"/>
  <c r="CL192" i="2"/>
  <c r="CJ192" i="2"/>
  <c r="CH192" i="2"/>
  <c r="CE192" i="2"/>
  <c r="CC192" i="2"/>
  <c r="CB192" i="2"/>
  <c r="CA192" i="2"/>
  <c r="BX192" i="2"/>
  <c r="BV192" i="2"/>
  <c r="BT192" i="2"/>
  <c r="BQ192" i="2"/>
  <c r="BO192" i="2"/>
  <c r="BM192" i="2"/>
  <c r="BJ192" i="2"/>
  <c r="BF192" i="2"/>
  <c r="BC192" i="2"/>
  <c r="BA192" i="2"/>
  <c r="AY192" i="2"/>
  <c r="AV192" i="2"/>
  <c r="AT192" i="2"/>
  <c r="AR192" i="2"/>
  <c r="AO192" i="2"/>
  <c r="AM192" i="2"/>
  <c r="AK192" i="2"/>
  <c r="AH192" i="2"/>
  <c r="AF192" i="2"/>
  <c r="AD192" i="2"/>
  <c r="R192" i="2"/>
  <c r="Q192" i="2"/>
  <c r="S192" i="2" s="1"/>
  <c r="P192" i="2"/>
  <c r="N192" i="2"/>
  <c r="M192" i="2"/>
  <c r="L192" i="2"/>
  <c r="J192" i="2"/>
  <c r="H192" i="2"/>
  <c r="I192" i="2" s="1"/>
  <c r="F192" i="2"/>
  <c r="E192" i="2"/>
  <c r="D192" i="2"/>
  <c r="B192" i="2"/>
  <c r="VI191" i="2"/>
  <c r="VG191" i="2"/>
  <c r="VE191" i="2"/>
  <c r="VB191" i="2"/>
  <c r="UZ191" i="2"/>
  <c r="UX191" i="2"/>
  <c r="UU191" i="2"/>
  <c r="US191" i="2"/>
  <c r="UQ191" i="2"/>
  <c r="UN191" i="2"/>
  <c r="UL191" i="2"/>
  <c r="UJ191" i="2"/>
  <c r="UG191" i="2"/>
  <c r="UC191" i="2"/>
  <c r="TZ191" i="2"/>
  <c r="TV191" i="2"/>
  <c r="TS191" i="2"/>
  <c r="TO191" i="2"/>
  <c r="TL191" i="2"/>
  <c r="TH191" i="2"/>
  <c r="TE191" i="2"/>
  <c r="TA191" i="2"/>
  <c r="SX191" i="2"/>
  <c r="ST191" i="2"/>
  <c r="SQ191" i="2"/>
  <c r="SM191" i="2"/>
  <c r="SJ191" i="2"/>
  <c r="SF191" i="2"/>
  <c r="SC191" i="2"/>
  <c r="RY191" i="2"/>
  <c r="RV191" i="2"/>
  <c r="RR191" i="2"/>
  <c r="RO191" i="2"/>
  <c r="RK191" i="2"/>
  <c r="RH191" i="2"/>
  <c r="RF191" i="2"/>
  <c r="RD191" i="2"/>
  <c r="RA191" i="2"/>
  <c r="QW191" i="2"/>
  <c r="QT191" i="2"/>
  <c r="QR191" i="2"/>
  <c r="QP191" i="2"/>
  <c r="QM191" i="2"/>
  <c r="QI191" i="2"/>
  <c r="QF191" i="2"/>
  <c r="QB191" i="2"/>
  <c r="PY191" i="2"/>
  <c r="PW191" i="2"/>
  <c r="PU191" i="2"/>
  <c r="PR191" i="2"/>
  <c r="PP191" i="2"/>
  <c r="PN191" i="2"/>
  <c r="PK191" i="2"/>
  <c r="PI191" i="2"/>
  <c r="PG191" i="2"/>
  <c r="PD191" i="2"/>
  <c r="PB191" i="2"/>
  <c r="OZ191" i="2"/>
  <c r="OW191" i="2"/>
  <c r="OU191" i="2"/>
  <c r="OS191" i="2"/>
  <c r="OP191" i="2"/>
  <c r="ON191" i="2"/>
  <c r="OL191" i="2"/>
  <c r="OI191" i="2"/>
  <c r="OG191" i="2"/>
  <c r="OE191" i="2"/>
  <c r="OB191" i="2"/>
  <c r="NZ191" i="2"/>
  <c r="NX191" i="2"/>
  <c r="NU191" i="2"/>
  <c r="NS191" i="2"/>
  <c r="NQ191" i="2"/>
  <c r="NN191" i="2"/>
  <c r="NL191" i="2"/>
  <c r="NJ191" i="2"/>
  <c r="NG191" i="2"/>
  <c r="NE191" i="2"/>
  <c r="NC191" i="2"/>
  <c r="MZ191" i="2"/>
  <c r="MX191" i="2"/>
  <c r="MV191" i="2"/>
  <c r="MS191" i="2"/>
  <c r="MO191" i="2"/>
  <c r="ML191" i="2"/>
  <c r="MJ191" i="2"/>
  <c r="MH191" i="2"/>
  <c r="ME191" i="2"/>
  <c r="MA191" i="2"/>
  <c r="LX191" i="2"/>
  <c r="LT191" i="2"/>
  <c r="LQ191" i="2"/>
  <c r="LO191" i="2"/>
  <c r="LM191" i="2"/>
  <c r="LJ191" i="2"/>
  <c r="LH191" i="2"/>
  <c r="LF191" i="2"/>
  <c r="LC191" i="2"/>
  <c r="KY191" i="2"/>
  <c r="KV191" i="2"/>
  <c r="KR191" i="2"/>
  <c r="KO191" i="2"/>
  <c r="KM191" i="2"/>
  <c r="KK191" i="2"/>
  <c r="KH191" i="2"/>
  <c r="KF191" i="2"/>
  <c r="KD191" i="2"/>
  <c r="KA191" i="2"/>
  <c r="JW191" i="2"/>
  <c r="JT191" i="2"/>
  <c r="JP191" i="2"/>
  <c r="JM191" i="2"/>
  <c r="JK191" i="2"/>
  <c r="JI191" i="2"/>
  <c r="JF191" i="2"/>
  <c r="JD191" i="2"/>
  <c r="JB191" i="2"/>
  <c r="IY191" i="2"/>
  <c r="IW191" i="2"/>
  <c r="IU191" i="2"/>
  <c r="IR191" i="2"/>
  <c r="IP191" i="2"/>
  <c r="IN191" i="2"/>
  <c r="IK191" i="2"/>
  <c r="II191" i="2"/>
  <c r="IG191" i="2"/>
  <c r="ID191" i="2"/>
  <c r="IB191" i="2"/>
  <c r="HZ191" i="2"/>
  <c r="HW191" i="2"/>
  <c r="HU191" i="2"/>
  <c r="HS191" i="2"/>
  <c r="HP191" i="2"/>
  <c r="HN191" i="2"/>
  <c r="HL191" i="2"/>
  <c r="HI191" i="2"/>
  <c r="HG191" i="2"/>
  <c r="HE191" i="2"/>
  <c r="HA191" i="2"/>
  <c r="GY191" i="2"/>
  <c r="GW191" i="2"/>
  <c r="GT191" i="2"/>
  <c r="GP191" i="2"/>
  <c r="GM191" i="2"/>
  <c r="GK191" i="2"/>
  <c r="GI191" i="2"/>
  <c r="GF191" i="2"/>
  <c r="GB191" i="2"/>
  <c r="FY191" i="2"/>
  <c r="FW191" i="2"/>
  <c r="FU191" i="2"/>
  <c r="FR191" i="2"/>
  <c r="FP191" i="2"/>
  <c r="FN191" i="2"/>
  <c r="FK191" i="2"/>
  <c r="FI191" i="2"/>
  <c r="FG191" i="2"/>
  <c r="FD191" i="2"/>
  <c r="EZ191" i="2"/>
  <c r="EW191" i="2"/>
  <c r="EU191" i="2"/>
  <c r="ES191" i="2"/>
  <c r="EP191" i="2"/>
  <c r="EN191" i="2"/>
  <c r="EL191" i="2"/>
  <c r="EI191" i="2"/>
  <c r="EG191" i="2"/>
  <c r="EE191" i="2"/>
  <c r="EB191" i="2"/>
  <c r="DZ191" i="2"/>
  <c r="DX191" i="2"/>
  <c r="DU191" i="2"/>
  <c r="DQ191" i="2"/>
  <c r="DN191" i="2"/>
  <c r="DL191" i="2"/>
  <c r="DJ191" i="2"/>
  <c r="DG191" i="2"/>
  <c r="DE191" i="2"/>
  <c r="DC191" i="2"/>
  <c r="CZ191" i="2"/>
  <c r="CX191" i="2"/>
  <c r="CV191" i="2"/>
  <c r="CS191" i="2"/>
  <c r="CQ191" i="2"/>
  <c r="CO191" i="2"/>
  <c r="CL191" i="2"/>
  <c r="CJ191" i="2"/>
  <c r="CH191" i="2"/>
  <c r="CE191" i="2"/>
  <c r="CC191" i="2"/>
  <c r="CB191" i="2"/>
  <c r="CA191" i="2"/>
  <c r="BX191" i="2"/>
  <c r="BV191" i="2"/>
  <c r="BT191" i="2"/>
  <c r="BQ191" i="2"/>
  <c r="BO191" i="2"/>
  <c r="BM191" i="2"/>
  <c r="BJ191" i="2"/>
  <c r="BF191" i="2"/>
  <c r="BC191" i="2"/>
  <c r="BA191" i="2"/>
  <c r="AY191" i="2"/>
  <c r="AV191" i="2"/>
  <c r="AT191" i="2"/>
  <c r="AR191" i="2"/>
  <c r="AO191" i="2"/>
  <c r="AM191" i="2"/>
  <c r="AK191" i="2"/>
  <c r="AH191" i="2"/>
  <c r="AF191" i="2"/>
  <c r="AD191" i="2"/>
  <c r="Y191" i="2"/>
  <c r="R191" i="2"/>
  <c r="P191" i="2"/>
  <c r="Q191" i="2" s="1"/>
  <c r="N191" i="2"/>
  <c r="M191" i="2"/>
  <c r="L191" i="2"/>
  <c r="J191" i="2"/>
  <c r="H191" i="2"/>
  <c r="I191" i="2" s="1"/>
  <c r="F191" i="2"/>
  <c r="D191" i="2"/>
  <c r="E191" i="2" s="1"/>
  <c r="S191" i="2" s="1"/>
  <c r="B191" i="2"/>
  <c r="VI190" i="2"/>
  <c r="VG190" i="2"/>
  <c r="VE190" i="2"/>
  <c r="VB190" i="2"/>
  <c r="UZ190" i="2"/>
  <c r="UX190" i="2"/>
  <c r="UU190" i="2"/>
  <c r="US190" i="2"/>
  <c r="UQ190" i="2"/>
  <c r="UN190" i="2"/>
  <c r="UL190" i="2"/>
  <c r="UJ190" i="2"/>
  <c r="UG190" i="2"/>
  <c r="IB190" i="1" s="1"/>
  <c r="UC190" i="2"/>
  <c r="TZ190" i="2"/>
  <c r="TV190" i="2"/>
  <c r="TS190" i="2"/>
  <c r="TO190" i="2"/>
  <c r="TL190" i="2"/>
  <c r="TH190" i="2"/>
  <c r="TE190" i="2"/>
  <c r="TA190" i="2"/>
  <c r="SX190" i="2"/>
  <c r="ST190" i="2"/>
  <c r="SQ190" i="2"/>
  <c r="SM190" i="2"/>
  <c r="SJ190" i="2"/>
  <c r="SF190" i="2"/>
  <c r="SC190" i="2"/>
  <c r="RY190" i="2"/>
  <c r="RV190" i="2"/>
  <c r="RR190" i="2"/>
  <c r="RO190" i="2"/>
  <c r="RK190" i="2"/>
  <c r="RH190" i="2"/>
  <c r="RF190" i="2"/>
  <c r="RD190" i="2"/>
  <c r="RA190" i="2"/>
  <c r="QW190" i="2"/>
  <c r="QT190" i="2"/>
  <c r="QR190" i="2"/>
  <c r="QP190" i="2"/>
  <c r="QM190" i="2"/>
  <c r="QI190" i="2"/>
  <c r="QF190" i="2"/>
  <c r="QB190" i="2"/>
  <c r="PY190" i="2"/>
  <c r="PW190" i="2"/>
  <c r="PU190" i="2"/>
  <c r="PR190" i="2"/>
  <c r="PP190" i="2"/>
  <c r="PN190" i="2"/>
  <c r="PK190" i="2"/>
  <c r="PI190" i="2"/>
  <c r="PG190" i="2"/>
  <c r="PD190" i="2"/>
  <c r="PB190" i="2"/>
  <c r="OZ190" i="2"/>
  <c r="OW190" i="2"/>
  <c r="OU190" i="2"/>
  <c r="OS190" i="2"/>
  <c r="OP190" i="2"/>
  <c r="ON190" i="2"/>
  <c r="OL190" i="2"/>
  <c r="OI190" i="2"/>
  <c r="OG190" i="2"/>
  <c r="OE190" i="2"/>
  <c r="OB190" i="2"/>
  <c r="NZ190" i="2"/>
  <c r="NX190" i="2"/>
  <c r="NU190" i="2"/>
  <c r="NS190" i="2"/>
  <c r="NQ190" i="2"/>
  <c r="NN190" i="2"/>
  <c r="NL190" i="2"/>
  <c r="NJ190" i="2"/>
  <c r="NG190" i="2"/>
  <c r="NE190" i="2"/>
  <c r="NC190" i="2"/>
  <c r="MZ190" i="2"/>
  <c r="MX190" i="2"/>
  <c r="MV190" i="2"/>
  <c r="MS190" i="2"/>
  <c r="MO190" i="2"/>
  <c r="ML190" i="2"/>
  <c r="MJ190" i="2"/>
  <c r="MH190" i="2"/>
  <c r="ME190" i="2"/>
  <c r="MA190" i="2"/>
  <c r="LX190" i="2"/>
  <c r="LT190" i="2"/>
  <c r="LQ190" i="2"/>
  <c r="LO190" i="2"/>
  <c r="LM190" i="2"/>
  <c r="LJ190" i="2"/>
  <c r="LH190" i="2"/>
  <c r="LF190" i="2"/>
  <c r="LC190" i="2"/>
  <c r="KY190" i="2"/>
  <c r="KV190" i="2"/>
  <c r="KR190" i="2"/>
  <c r="KO190" i="2"/>
  <c r="KM190" i="2"/>
  <c r="KK190" i="2"/>
  <c r="KH190" i="2"/>
  <c r="KF190" i="2"/>
  <c r="KD190" i="2"/>
  <c r="KA190" i="2"/>
  <c r="JW190" i="2"/>
  <c r="JT190" i="2"/>
  <c r="JP190" i="2"/>
  <c r="JM190" i="2"/>
  <c r="JK190" i="2"/>
  <c r="JI190" i="2"/>
  <c r="JF190" i="2"/>
  <c r="JD190" i="2"/>
  <c r="JB190" i="2"/>
  <c r="IY190" i="2"/>
  <c r="IW190" i="2"/>
  <c r="IU190" i="2"/>
  <c r="IR190" i="2"/>
  <c r="IP190" i="2"/>
  <c r="IN190" i="2"/>
  <c r="IK190" i="2"/>
  <c r="II190" i="2"/>
  <c r="IG190" i="2"/>
  <c r="ID190" i="2"/>
  <c r="IB190" i="2"/>
  <c r="HZ190" i="2"/>
  <c r="HW190" i="2"/>
  <c r="HU190" i="2"/>
  <c r="HS190" i="2"/>
  <c r="HP190" i="2"/>
  <c r="HN190" i="2"/>
  <c r="HL190" i="2"/>
  <c r="HI190" i="2"/>
  <c r="HG190" i="2"/>
  <c r="HE190" i="2"/>
  <c r="HA190" i="2"/>
  <c r="GY190" i="2"/>
  <c r="GW190" i="2"/>
  <c r="GT190" i="2"/>
  <c r="GP190" i="2"/>
  <c r="GM190" i="2"/>
  <c r="GK190" i="2"/>
  <c r="GI190" i="2"/>
  <c r="GF190" i="2"/>
  <c r="GB190" i="2"/>
  <c r="FY190" i="2"/>
  <c r="FW190" i="2"/>
  <c r="FU190" i="2"/>
  <c r="FR190" i="2"/>
  <c r="FP190" i="2"/>
  <c r="FN190" i="2"/>
  <c r="FK190" i="2"/>
  <c r="FI190" i="2"/>
  <c r="FG190" i="2"/>
  <c r="FD190" i="2"/>
  <c r="EZ190" i="2"/>
  <c r="EW190" i="2"/>
  <c r="EU190" i="2"/>
  <c r="ES190" i="2"/>
  <c r="EP190" i="2"/>
  <c r="EN190" i="2"/>
  <c r="EL190" i="2"/>
  <c r="EI190" i="2"/>
  <c r="EG190" i="2"/>
  <c r="EE190" i="2"/>
  <c r="EB190" i="2"/>
  <c r="DZ190" i="2"/>
  <c r="DX190" i="2"/>
  <c r="DU190" i="2"/>
  <c r="DQ190" i="2"/>
  <c r="DN190" i="2"/>
  <c r="DL190" i="2"/>
  <c r="DJ190" i="2"/>
  <c r="DG190" i="2"/>
  <c r="DE190" i="2"/>
  <c r="DC190" i="2"/>
  <c r="CZ190" i="2"/>
  <c r="CX190" i="2"/>
  <c r="CV190" i="2"/>
  <c r="CS190" i="2"/>
  <c r="CQ190" i="2"/>
  <c r="CO190" i="2"/>
  <c r="CL190" i="2"/>
  <c r="CJ190" i="2"/>
  <c r="CH190" i="2"/>
  <c r="CE190" i="2"/>
  <c r="CC190" i="2"/>
  <c r="CB190" i="2"/>
  <c r="CA190" i="2"/>
  <c r="BX190" i="2"/>
  <c r="BV190" i="2"/>
  <c r="BT190" i="2"/>
  <c r="BQ190" i="2"/>
  <c r="BO190" i="2"/>
  <c r="BM190" i="2"/>
  <c r="BJ190" i="2"/>
  <c r="BF190" i="2"/>
  <c r="BC190" i="2"/>
  <c r="BA190" i="2"/>
  <c r="AY190" i="2"/>
  <c r="AV190" i="2"/>
  <c r="AT190" i="2"/>
  <c r="AR190" i="2"/>
  <c r="AO190" i="2"/>
  <c r="AM190" i="2"/>
  <c r="AK190" i="2"/>
  <c r="AH190" i="2"/>
  <c r="AF190" i="2"/>
  <c r="AD190" i="2"/>
  <c r="Y190" i="2"/>
  <c r="R190" i="2"/>
  <c r="P190" i="2"/>
  <c r="Q190" i="2" s="1"/>
  <c r="N190" i="2"/>
  <c r="M190" i="2"/>
  <c r="L190" i="2"/>
  <c r="J190" i="2"/>
  <c r="H190" i="2"/>
  <c r="I190" i="2" s="1"/>
  <c r="F190" i="2"/>
  <c r="D190" i="2"/>
  <c r="E190" i="2" s="1"/>
  <c r="B190" i="2"/>
  <c r="VI189" i="2"/>
  <c r="VG189" i="2"/>
  <c r="VE189" i="2"/>
  <c r="VB189" i="2"/>
  <c r="UZ189" i="2"/>
  <c r="UX189" i="2"/>
  <c r="UU189" i="2"/>
  <c r="US189" i="2"/>
  <c r="UQ189" i="2"/>
  <c r="UN189" i="2"/>
  <c r="UL189" i="2"/>
  <c r="UJ189" i="2"/>
  <c r="UG189" i="2"/>
  <c r="IB189" i="1" s="1"/>
  <c r="UC189" i="2"/>
  <c r="TZ189" i="2"/>
  <c r="TV189" i="2"/>
  <c r="TS189" i="2"/>
  <c r="TO189" i="2"/>
  <c r="TL189" i="2"/>
  <c r="TH189" i="2"/>
  <c r="TE189" i="2"/>
  <c r="TA189" i="2"/>
  <c r="SX189" i="2"/>
  <c r="ST189" i="2"/>
  <c r="SQ189" i="2"/>
  <c r="SM189" i="2"/>
  <c r="SJ189" i="2"/>
  <c r="SF189" i="2"/>
  <c r="SC189" i="2"/>
  <c r="RY189" i="2"/>
  <c r="RV189" i="2"/>
  <c r="RR189" i="2"/>
  <c r="RO189" i="2"/>
  <c r="RK189" i="2"/>
  <c r="RH189" i="2"/>
  <c r="RF189" i="2"/>
  <c r="RD189" i="2"/>
  <c r="RA189" i="2"/>
  <c r="QW189" i="2"/>
  <c r="QT189" i="2"/>
  <c r="QR189" i="2"/>
  <c r="QP189" i="2"/>
  <c r="QM189" i="2"/>
  <c r="QI189" i="2"/>
  <c r="QF189" i="2"/>
  <c r="QB189" i="2"/>
  <c r="PY189" i="2"/>
  <c r="PW189" i="2"/>
  <c r="PU189" i="2"/>
  <c r="PR189" i="2"/>
  <c r="PP189" i="2"/>
  <c r="PN189" i="2"/>
  <c r="PK189" i="2"/>
  <c r="PI189" i="2"/>
  <c r="PG189" i="2"/>
  <c r="PD189" i="2"/>
  <c r="PB189" i="2"/>
  <c r="OZ189" i="2"/>
  <c r="OW189" i="2"/>
  <c r="OU189" i="2"/>
  <c r="OS189" i="2"/>
  <c r="OP189" i="2"/>
  <c r="ON189" i="2"/>
  <c r="OL189" i="2"/>
  <c r="OI189" i="2"/>
  <c r="OG189" i="2"/>
  <c r="OE189" i="2"/>
  <c r="OB189" i="2"/>
  <c r="NZ189" i="2"/>
  <c r="NX189" i="2"/>
  <c r="NU189" i="2"/>
  <c r="NS189" i="2"/>
  <c r="NQ189" i="2"/>
  <c r="NN189" i="2"/>
  <c r="NL189" i="2"/>
  <c r="NJ189" i="2"/>
  <c r="NG189" i="2"/>
  <c r="NE189" i="2"/>
  <c r="NC189" i="2"/>
  <c r="MZ189" i="2"/>
  <c r="MX189" i="2"/>
  <c r="MV189" i="2"/>
  <c r="MS189" i="2"/>
  <c r="MO189" i="2"/>
  <c r="ML189" i="2"/>
  <c r="MJ189" i="2"/>
  <c r="MH189" i="2"/>
  <c r="ME189" i="2"/>
  <c r="MA189" i="2"/>
  <c r="LX189" i="2"/>
  <c r="LT189" i="2"/>
  <c r="LQ189" i="2"/>
  <c r="LO189" i="2"/>
  <c r="LM189" i="2"/>
  <c r="LJ189" i="2"/>
  <c r="LH189" i="2"/>
  <c r="LF189" i="2"/>
  <c r="LC189" i="2"/>
  <c r="KY189" i="2"/>
  <c r="KV189" i="2"/>
  <c r="KR189" i="2"/>
  <c r="KO189" i="2"/>
  <c r="KM189" i="2"/>
  <c r="KK189" i="2"/>
  <c r="KH189" i="2"/>
  <c r="KF189" i="2"/>
  <c r="KD189" i="2"/>
  <c r="KA189" i="2"/>
  <c r="JW189" i="2"/>
  <c r="JT189" i="2"/>
  <c r="JP189" i="2"/>
  <c r="JM189" i="2"/>
  <c r="JK189" i="2"/>
  <c r="JI189" i="2"/>
  <c r="JF189" i="2"/>
  <c r="JD189" i="2"/>
  <c r="JB189" i="2"/>
  <c r="IY189" i="2"/>
  <c r="IW189" i="2"/>
  <c r="IU189" i="2"/>
  <c r="IR189" i="2"/>
  <c r="IP189" i="2"/>
  <c r="IN189" i="2"/>
  <c r="IK189" i="2"/>
  <c r="II189" i="2"/>
  <c r="IG189" i="2"/>
  <c r="ID189" i="2"/>
  <c r="IB189" i="2"/>
  <c r="HZ189" i="2"/>
  <c r="HW189" i="2"/>
  <c r="HU189" i="2"/>
  <c r="HS189" i="2"/>
  <c r="HP189" i="2"/>
  <c r="HN189" i="2"/>
  <c r="HL189" i="2"/>
  <c r="HI189" i="2"/>
  <c r="HG189" i="2"/>
  <c r="HE189" i="2"/>
  <c r="HA189" i="2"/>
  <c r="GY189" i="2"/>
  <c r="GW189" i="2"/>
  <c r="GT189" i="2"/>
  <c r="GP189" i="2"/>
  <c r="GM189" i="2"/>
  <c r="GK189" i="2"/>
  <c r="GI189" i="2"/>
  <c r="GF189" i="2"/>
  <c r="GB189" i="2"/>
  <c r="FY189" i="2"/>
  <c r="FW189" i="2"/>
  <c r="FU189" i="2"/>
  <c r="FR189" i="2"/>
  <c r="FP189" i="2"/>
  <c r="FN189" i="2"/>
  <c r="FK189" i="2"/>
  <c r="FI189" i="2"/>
  <c r="FG189" i="2"/>
  <c r="FD189" i="2"/>
  <c r="EZ189" i="2"/>
  <c r="EW189" i="2"/>
  <c r="EU189" i="2"/>
  <c r="ES189" i="2"/>
  <c r="EP189" i="2"/>
  <c r="EN189" i="2"/>
  <c r="EL189" i="2"/>
  <c r="EI189" i="2"/>
  <c r="EG189" i="2"/>
  <c r="EE189" i="2"/>
  <c r="EB189" i="2"/>
  <c r="DZ189" i="2"/>
  <c r="DX189" i="2"/>
  <c r="DU189" i="2"/>
  <c r="DQ189" i="2"/>
  <c r="DN189" i="2"/>
  <c r="DL189" i="2"/>
  <c r="DJ189" i="2"/>
  <c r="DG189" i="2"/>
  <c r="DE189" i="2"/>
  <c r="DC189" i="2"/>
  <c r="CZ189" i="2"/>
  <c r="CX189" i="2"/>
  <c r="CV189" i="2"/>
  <c r="CS189" i="2"/>
  <c r="CQ189" i="2"/>
  <c r="CO189" i="2"/>
  <c r="CL189" i="2"/>
  <c r="CJ189" i="2"/>
  <c r="CH189" i="2"/>
  <c r="CE189" i="2"/>
  <c r="CC189" i="2"/>
  <c r="CB189" i="2"/>
  <c r="CA189" i="2"/>
  <c r="BX189" i="2"/>
  <c r="BV189" i="2"/>
  <c r="BT189" i="2"/>
  <c r="BQ189" i="2"/>
  <c r="BO189" i="2"/>
  <c r="BM189" i="2"/>
  <c r="BJ189" i="2"/>
  <c r="BF189" i="2"/>
  <c r="BC189" i="2"/>
  <c r="BA189" i="2"/>
  <c r="AY189" i="2"/>
  <c r="AV189" i="2"/>
  <c r="AT189" i="2"/>
  <c r="AR189" i="2"/>
  <c r="AO189" i="2"/>
  <c r="AM189" i="2"/>
  <c r="AK189" i="2"/>
  <c r="AH189" i="2"/>
  <c r="AF189" i="2"/>
  <c r="AD189" i="2"/>
  <c r="R189" i="2"/>
  <c r="Q189" i="2"/>
  <c r="P189" i="2"/>
  <c r="N189" i="2"/>
  <c r="M189" i="2"/>
  <c r="S189" i="2" s="1"/>
  <c r="L189" i="2"/>
  <c r="J189" i="2"/>
  <c r="I189" i="2"/>
  <c r="H189" i="2"/>
  <c r="F189" i="2"/>
  <c r="D189" i="2"/>
  <c r="E189" i="2" s="1"/>
  <c r="B189" i="2"/>
  <c r="VI188" i="2"/>
  <c r="VG188" i="2"/>
  <c r="VE188" i="2"/>
  <c r="VB188" i="2"/>
  <c r="UZ188" i="2"/>
  <c r="UX188" i="2"/>
  <c r="UU188" i="2"/>
  <c r="US188" i="2"/>
  <c r="UQ188" i="2"/>
  <c r="UN188" i="2"/>
  <c r="UL188" i="2"/>
  <c r="UJ188" i="2"/>
  <c r="UG188" i="2"/>
  <c r="UC188" i="2"/>
  <c r="TZ188" i="2"/>
  <c r="TV188" i="2"/>
  <c r="TS188" i="2"/>
  <c r="TO188" i="2"/>
  <c r="TL188" i="2"/>
  <c r="TH188" i="2"/>
  <c r="TE188" i="2"/>
  <c r="TA188" i="2"/>
  <c r="SX188" i="2"/>
  <c r="ST188" i="2"/>
  <c r="SQ188" i="2"/>
  <c r="SM188" i="2"/>
  <c r="SJ188" i="2"/>
  <c r="SF188" i="2"/>
  <c r="SC188" i="2"/>
  <c r="RY188" i="2"/>
  <c r="RV188" i="2"/>
  <c r="RR188" i="2"/>
  <c r="RO188" i="2"/>
  <c r="RK188" i="2"/>
  <c r="RH188" i="2"/>
  <c r="RF188" i="2"/>
  <c r="RD188" i="2"/>
  <c r="RA188" i="2"/>
  <c r="QW188" i="2"/>
  <c r="QT188" i="2"/>
  <c r="QR188" i="2"/>
  <c r="QP188" i="2"/>
  <c r="QM188" i="2"/>
  <c r="QI188" i="2"/>
  <c r="QF188" i="2"/>
  <c r="QB188" i="2"/>
  <c r="PY188" i="2"/>
  <c r="PW188" i="2"/>
  <c r="PU188" i="2"/>
  <c r="PR188" i="2"/>
  <c r="PP188" i="2"/>
  <c r="PN188" i="2"/>
  <c r="PK188" i="2"/>
  <c r="PI188" i="2"/>
  <c r="PG188" i="2"/>
  <c r="PD188" i="2"/>
  <c r="PB188" i="2"/>
  <c r="OZ188" i="2"/>
  <c r="OW188" i="2"/>
  <c r="OU188" i="2"/>
  <c r="OS188" i="2"/>
  <c r="OP188" i="2"/>
  <c r="ON188" i="2"/>
  <c r="OL188" i="2"/>
  <c r="OI188" i="2"/>
  <c r="OG188" i="2"/>
  <c r="OE188" i="2"/>
  <c r="OB188" i="2"/>
  <c r="NZ188" i="2"/>
  <c r="NX188" i="2"/>
  <c r="NU188" i="2"/>
  <c r="NS188" i="2"/>
  <c r="NQ188" i="2"/>
  <c r="NN188" i="2"/>
  <c r="NL188" i="2"/>
  <c r="NJ188" i="2"/>
  <c r="NG188" i="2"/>
  <c r="NE188" i="2"/>
  <c r="NC188" i="2"/>
  <c r="MZ188" i="2"/>
  <c r="MX188" i="2"/>
  <c r="MV188" i="2"/>
  <c r="MS188" i="2"/>
  <c r="MO188" i="2"/>
  <c r="ML188" i="2"/>
  <c r="MJ188" i="2"/>
  <c r="MH188" i="2"/>
  <c r="ME188" i="2"/>
  <c r="MA188" i="2"/>
  <c r="LX188" i="2"/>
  <c r="LT188" i="2"/>
  <c r="LQ188" i="2"/>
  <c r="LO188" i="2"/>
  <c r="LM188" i="2"/>
  <c r="LJ188" i="2"/>
  <c r="LH188" i="2"/>
  <c r="LF188" i="2"/>
  <c r="LC188" i="2"/>
  <c r="KY188" i="2"/>
  <c r="KV188" i="2"/>
  <c r="KR188" i="2"/>
  <c r="KO188" i="2"/>
  <c r="KM188" i="2"/>
  <c r="KK188" i="2"/>
  <c r="KH188" i="2"/>
  <c r="KF188" i="2"/>
  <c r="KD188" i="2"/>
  <c r="KA188" i="2"/>
  <c r="JW188" i="2"/>
  <c r="JT188" i="2"/>
  <c r="JP188" i="2"/>
  <c r="JM188" i="2"/>
  <c r="JK188" i="2"/>
  <c r="JI188" i="2"/>
  <c r="JF188" i="2"/>
  <c r="JD188" i="2"/>
  <c r="JB188" i="2"/>
  <c r="IY188" i="2"/>
  <c r="IW188" i="2"/>
  <c r="IU188" i="2"/>
  <c r="IR188" i="2"/>
  <c r="IP188" i="2"/>
  <c r="IN188" i="2"/>
  <c r="IK188" i="2"/>
  <c r="II188" i="2"/>
  <c r="IG188" i="2"/>
  <c r="ID188" i="2"/>
  <c r="IB188" i="2"/>
  <c r="HZ188" i="2"/>
  <c r="HW188" i="2"/>
  <c r="HU188" i="2"/>
  <c r="HS188" i="2"/>
  <c r="HP188" i="2"/>
  <c r="HN188" i="2"/>
  <c r="HL188" i="2"/>
  <c r="HI188" i="2"/>
  <c r="HG188" i="2"/>
  <c r="HE188" i="2"/>
  <c r="HA188" i="2"/>
  <c r="GY188" i="2"/>
  <c r="GW188" i="2"/>
  <c r="GT188" i="2"/>
  <c r="GP188" i="2"/>
  <c r="GM188" i="2"/>
  <c r="GK188" i="2"/>
  <c r="GI188" i="2"/>
  <c r="GF188" i="2"/>
  <c r="GB188" i="2"/>
  <c r="FY188" i="2"/>
  <c r="FW188" i="2"/>
  <c r="FU188" i="2"/>
  <c r="FR188" i="2"/>
  <c r="FP188" i="2"/>
  <c r="FN188" i="2"/>
  <c r="FK188" i="2"/>
  <c r="FI188" i="2"/>
  <c r="FG188" i="2"/>
  <c r="FD188" i="2"/>
  <c r="EZ188" i="2"/>
  <c r="EW188" i="2"/>
  <c r="EU188" i="2"/>
  <c r="ES188" i="2"/>
  <c r="EP188" i="2"/>
  <c r="EN188" i="2"/>
  <c r="EL188" i="2"/>
  <c r="EI188" i="2"/>
  <c r="EG188" i="2"/>
  <c r="EE188" i="2"/>
  <c r="EB188" i="2"/>
  <c r="DZ188" i="2"/>
  <c r="DX188" i="2"/>
  <c r="DU188" i="2"/>
  <c r="DQ188" i="2"/>
  <c r="DN188" i="2"/>
  <c r="DL188" i="2"/>
  <c r="DJ188" i="2"/>
  <c r="DG188" i="2"/>
  <c r="DE188" i="2"/>
  <c r="DC188" i="2"/>
  <c r="CZ188" i="2"/>
  <c r="CX188" i="2"/>
  <c r="CV188" i="2"/>
  <c r="CS188" i="2"/>
  <c r="CQ188" i="2"/>
  <c r="CO188" i="2"/>
  <c r="CL188" i="2"/>
  <c r="CJ188" i="2"/>
  <c r="CH188" i="2"/>
  <c r="CE188" i="2"/>
  <c r="CC188" i="2"/>
  <c r="CB188" i="2"/>
  <c r="CA188" i="2"/>
  <c r="BX188" i="2"/>
  <c r="BV188" i="2"/>
  <c r="BT188" i="2"/>
  <c r="BQ188" i="2"/>
  <c r="BO188" i="2"/>
  <c r="BM188" i="2"/>
  <c r="BJ188" i="2"/>
  <c r="BF188" i="2"/>
  <c r="BC188" i="2"/>
  <c r="BA188" i="2"/>
  <c r="AY188" i="2"/>
  <c r="AV188" i="2"/>
  <c r="AT188" i="2"/>
  <c r="AR188" i="2"/>
  <c r="AO188" i="2"/>
  <c r="AM188" i="2"/>
  <c r="AK188" i="2"/>
  <c r="AH188" i="2"/>
  <c r="AF188" i="2"/>
  <c r="AD188" i="2"/>
  <c r="R188" i="2"/>
  <c r="Q188" i="2"/>
  <c r="P188" i="2"/>
  <c r="N188" i="2"/>
  <c r="M188" i="2"/>
  <c r="S188" i="2" s="1"/>
  <c r="L188" i="2"/>
  <c r="J188" i="2"/>
  <c r="I188" i="2"/>
  <c r="H188" i="2"/>
  <c r="F188" i="2"/>
  <c r="D188" i="2"/>
  <c r="E188" i="2" s="1"/>
  <c r="B188" i="2"/>
  <c r="VI187" i="2"/>
  <c r="VG187" i="2"/>
  <c r="VE187" i="2"/>
  <c r="VB187" i="2"/>
  <c r="UZ187" i="2"/>
  <c r="UX187" i="2"/>
  <c r="UU187" i="2"/>
  <c r="US187" i="2"/>
  <c r="UQ187" i="2"/>
  <c r="UN187" i="2"/>
  <c r="UL187" i="2"/>
  <c r="UJ187" i="2"/>
  <c r="UG187" i="2"/>
  <c r="IB187" i="1" s="1"/>
  <c r="UC187" i="2"/>
  <c r="TZ187" i="2"/>
  <c r="TV187" i="2"/>
  <c r="TS187" i="2"/>
  <c r="TO187" i="2"/>
  <c r="TL187" i="2"/>
  <c r="TH187" i="2"/>
  <c r="TE187" i="2"/>
  <c r="TA187" i="2"/>
  <c r="SX187" i="2"/>
  <c r="ST187" i="2"/>
  <c r="SQ187" i="2"/>
  <c r="SM187" i="2"/>
  <c r="SJ187" i="2"/>
  <c r="SF187" i="2"/>
  <c r="SC187" i="2"/>
  <c r="RY187" i="2"/>
  <c r="RV187" i="2"/>
  <c r="RR187" i="2"/>
  <c r="RO187" i="2"/>
  <c r="RK187" i="2"/>
  <c r="RH187" i="2"/>
  <c r="RF187" i="2"/>
  <c r="RD187" i="2"/>
  <c r="RA187" i="2"/>
  <c r="QW187" i="2"/>
  <c r="QT187" i="2"/>
  <c r="QR187" i="2"/>
  <c r="QP187" i="2"/>
  <c r="QM187" i="2"/>
  <c r="QI187" i="2"/>
  <c r="QF187" i="2"/>
  <c r="QB187" i="2"/>
  <c r="PY187" i="2"/>
  <c r="PW187" i="2"/>
  <c r="PU187" i="2"/>
  <c r="PR187" i="2"/>
  <c r="PP187" i="2"/>
  <c r="PN187" i="2"/>
  <c r="PK187" i="2"/>
  <c r="PI187" i="2"/>
  <c r="PG187" i="2"/>
  <c r="PD187" i="2"/>
  <c r="PB187" i="2"/>
  <c r="OZ187" i="2"/>
  <c r="OW187" i="2"/>
  <c r="OU187" i="2"/>
  <c r="OS187" i="2"/>
  <c r="OP187" i="2"/>
  <c r="ON187" i="2"/>
  <c r="OL187" i="2"/>
  <c r="OI187" i="2"/>
  <c r="OG187" i="2"/>
  <c r="OE187" i="2"/>
  <c r="OB187" i="2"/>
  <c r="NZ187" i="2"/>
  <c r="NX187" i="2"/>
  <c r="NU187" i="2"/>
  <c r="NS187" i="2"/>
  <c r="NQ187" i="2"/>
  <c r="NN187" i="2"/>
  <c r="NL187" i="2"/>
  <c r="NJ187" i="2"/>
  <c r="NG187" i="2"/>
  <c r="NE187" i="2"/>
  <c r="NC187" i="2"/>
  <c r="MZ187" i="2"/>
  <c r="MX187" i="2"/>
  <c r="MV187" i="2"/>
  <c r="MS187" i="2"/>
  <c r="MO187" i="2"/>
  <c r="ML187" i="2"/>
  <c r="MJ187" i="2"/>
  <c r="MH187" i="2"/>
  <c r="ME187" i="2"/>
  <c r="MA187" i="2"/>
  <c r="LX187" i="2"/>
  <c r="LT187" i="2"/>
  <c r="LQ187" i="2"/>
  <c r="LO187" i="2"/>
  <c r="LM187" i="2"/>
  <c r="LJ187" i="2"/>
  <c r="LH187" i="2"/>
  <c r="LF187" i="2"/>
  <c r="LC187" i="2"/>
  <c r="KY187" i="2"/>
  <c r="KV187" i="2"/>
  <c r="KR187" i="2"/>
  <c r="KO187" i="2"/>
  <c r="KM187" i="2"/>
  <c r="KK187" i="2"/>
  <c r="KH187" i="2"/>
  <c r="KF187" i="2"/>
  <c r="KD187" i="2"/>
  <c r="KA187" i="2"/>
  <c r="JW187" i="2"/>
  <c r="JT187" i="2"/>
  <c r="JP187" i="2"/>
  <c r="JM187" i="2"/>
  <c r="JK187" i="2"/>
  <c r="JI187" i="2"/>
  <c r="JF187" i="2"/>
  <c r="JD187" i="2"/>
  <c r="JB187" i="2"/>
  <c r="IY187" i="2"/>
  <c r="IW187" i="2"/>
  <c r="IU187" i="2"/>
  <c r="IR187" i="2"/>
  <c r="IP187" i="2"/>
  <c r="IN187" i="2"/>
  <c r="IK187" i="2"/>
  <c r="II187" i="2"/>
  <c r="IG187" i="2"/>
  <c r="ID187" i="2"/>
  <c r="IB187" i="2"/>
  <c r="HZ187" i="2"/>
  <c r="HW187" i="2"/>
  <c r="HU187" i="2"/>
  <c r="HS187" i="2"/>
  <c r="HP187" i="2"/>
  <c r="HN187" i="2"/>
  <c r="HL187" i="2"/>
  <c r="HI187" i="2"/>
  <c r="HG187" i="2"/>
  <c r="HE187" i="2"/>
  <c r="HA187" i="2"/>
  <c r="GY187" i="2"/>
  <c r="GW187" i="2"/>
  <c r="GT187" i="2"/>
  <c r="GP187" i="2"/>
  <c r="GM187" i="2"/>
  <c r="GK187" i="2"/>
  <c r="GI187" i="2"/>
  <c r="GF187" i="2"/>
  <c r="GB187" i="2"/>
  <c r="FY187" i="2"/>
  <c r="FW187" i="2"/>
  <c r="FU187" i="2"/>
  <c r="FR187" i="2"/>
  <c r="FP187" i="2"/>
  <c r="FN187" i="2"/>
  <c r="FK187" i="2"/>
  <c r="FI187" i="2"/>
  <c r="FG187" i="2"/>
  <c r="FD187" i="2"/>
  <c r="EZ187" i="2"/>
  <c r="EW187" i="2"/>
  <c r="EU187" i="2"/>
  <c r="ES187" i="2"/>
  <c r="EP187" i="2"/>
  <c r="EN187" i="2"/>
  <c r="EL187" i="2"/>
  <c r="EI187" i="2"/>
  <c r="EG187" i="2"/>
  <c r="EE187" i="2"/>
  <c r="EB187" i="2"/>
  <c r="DZ187" i="2"/>
  <c r="DX187" i="2"/>
  <c r="DU187" i="2"/>
  <c r="DQ187" i="2"/>
  <c r="DN187" i="2"/>
  <c r="DL187" i="2"/>
  <c r="DJ187" i="2"/>
  <c r="DG187" i="2"/>
  <c r="DE187" i="2"/>
  <c r="DC187" i="2"/>
  <c r="CZ187" i="2"/>
  <c r="CX187" i="2"/>
  <c r="CV187" i="2"/>
  <c r="CS187" i="2"/>
  <c r="CQ187" i="2"/>
  <c r="CO187" i="2"/>
  <c r="CL187" i="2"/>
  <c r="CJ187" i="2"/>
  <c r="CH187" i="2"/>
  <c r="CE187" i="2"/>
  <c r="CC187" i="2"/>
  <c r="CB187" i="2"/>
  <c r="CA187" i="2"/>
  <c r="BX187" i="2"/>
  <c r="BV187" i="2"/>
  <c r="BT187" i="2"/>
  <c r="BQ187" i="2"/>
  <c r="BO187" i="2"/>
  <c r="BM187" i="2"/>
  <c r="BJ187" i="2"/>
  <c r="BF187" i="2"/>
  <c r="BC187" i="2"/>
  <c r="BA187" i="2"/>
  <c r="AY187" i="2"/>
  <c r="AV187" i="2"/>
  <c r="AT187" i="2"/>
  <c r="AR187" i="2"/>
  <c r="AO187" i="2"/>
  <c r="AM187" i="2"/>
  <c r="AK187" i="2"/>
  <c r="AH187" i="2"/>
  <c r="AF187" i="2"/>
  <c r="AD187" i="2"/>
  <c r="R187" i="2"/>
  <c r="Q187" i="2"/>
  <c r="P187" i="2"/>
  <c r="N187" i="2"/>
  <c r="M187" i="2"/>
  <c r="L187" i="2"/>
  <c r="J187" i="2"/>
  <c r="I187" i="2"/>
  <c r="S187" i="2" s="1"/>
  <c r="H187" i="2"/>
  <c r="F187" i="2"/>
  <c r="D187" i="2"/>
  <c r="E187" i="2" s="1"/>
  <c r="B187" i="2"/>
  <c r="VI186" i="2"/>
  <c r="VG186" i="2"/>
  <c r="VE186" i="2"/>
  <c r="VB186" i="2"/>
  <c r="UZ186" i="2"/>
  <c r="UX186" i="2"/>
  <c r="UU186" i="2"/>
  <c r="US186" i="2"/>
  <c r="UQ186" i="2"/>
  <c r="UN186" i="2"/>
  <c r="UL186" i="2"/>
  <c r="UJ186" i="2"/>
  <c r="UG186" i="2"/>
  <c r="UC186" i="2"/>
  <c r="TZ186" i="2"/>
  <c r="TV186" i="2"/>
  <c r="TS186" i="2"/>
  <c r="TO186" i="2"/>
  <c r="TL186" i="2"/>
  <c r="TH186" i="2"/>
  <c r="TE186" i="2"/>
  <c r="TA186" i="2"/>
  <c r="SX186" i="2"/>
  <c r="ST186" i="2"/>
  <c r="SQ186" i="2"/>
  <c r="SM186" i="2"/>
  <c r="SJ186" i="2"/>
  <c r="SF186" i="2"/>
  <c r="SC186" i="2"/>
  <c r="RY186" i="2"/>
  <c r="RV186" i="2"/>
  <c r="RR186" i="2"/>
  <c r="RO186" i="2"/>
  <c r="RK186" i="2"/>
  <c r="RH186" i="2"/>
  <c r="RF186" i="2"/>
  <c r="RD186" i="2"/>
  <c r="RA186" i="2"/>
  <c r="QW186" i="2"/>
  <c r="QT186" i="2"/>
  <c r="QR186" i="2"/>
  <c r="QP186" i="2"/>
  <c r="QM186" i="2"/>
  <c r="QI186" i="2"/>
  <c r="QF186" i="2"/>
  <c r="QB186" i="2"/>
  <c r="PY186" i="2"/>
  <c r="PW186" i="2"/>
  <c r="PU186" i="2"/>
  <c r="PR186" i="2"/>
  <c r="PP186" i="2"/>
  <c r="PN186" i="2"/>
  <c r="PK186" i="2"/>
  <c r="PI186" i="2"/>
  <c r="PG186" i="2"/>
  <c r="PD186" i="2"/>
  <c r="PB186" i="2"/>
  <c r="OZ186" i="2"/>
  <c r="OW186" i="2"/>
  <c r="OU186" i="2"/>
  <c r="OS186" i="2"/>
  <c r="OP186" i="2"/>
  <c r="ON186" i="2"/>
  <c r="OL186" i="2"/>
  <c r="OI186" i="2"/>
  <c r="OG186" i="2"/>
  <c r="OE186" i="2"/>
  <c r="OB186" i="2"/>
  <c r="NZ186" i="2"/>
  <c r="NX186" i="2"/>
  <c r="NU186" i="2"/>
  <c r="NS186" i="2"/>
  <c r="NQ186" i="2"/>
  <c r="NN186" i="2"/>
  <c r="NL186" i="2"/>
  <c r="NJ186" i="2"/>
  <c r="NG186" i="2"/>
  <c r="NE186" i="2"/>
  <c r="NC186" i="2"/>
  <c r="MZ186" i="2"/>
  <c r="MX186" i="2"/>
  <c r="MV186" i="2"/>
  <c r="MS186" i="2"/>
  <c r="MO186" i="2"/>
  <c r="ML186" i="2"/>
  <c r="MJ186" i="2"/>
  <c r="MH186" i="2"/>
  <c r="ME186" i="2"/>
  <c r="MA186" i="2"/>
  <c r="LX186" i="2"/>
  <c r="LT186" i="2"/>
  <c r="LQ186" i="2"/>
  <c r="LO186" i="2"/>
  <c r="LM186" i="2"/>
  <c r="LJ186" i="2"/>
  <c r="LH186" i="2"/>
  <c r="LF186" i="2"/>
  <c r="LC186" i="2"/>
  <c r="KY186" i="2"/>
  <c r="KV186" i="2"/>
  <c r="KR186" i="2"/>
  <c r="KO186" i="2"/>
  <c r="KM186" i="2"/>
  <c r="KK186" i="2"/>
  <c r="KH186" i="2"/>
  <c r="KF186" i="2"/>
  <c r="KD186" i="2"/>
  <c r="KA186" i="2"/>
  <c r="JW186" i="2"/>
  <c r="JT186" i="2"/>
  <c r="JP186" i="2"/>
  <c r="JM186" i="2"/>
  <c r="JK186" i="2"/>
  <c r="JI186" i="2"/>
  <c r="JF186" i="2"/>
  <c r="JD186" i="2"/>
  <c r="JB186" i="2"/>
  <c r="IY186" i="2"/>
  <c r="IW186" i="2"/>
  <c r="IU186" i="2"/>
  <c r="IR186" i="2"/>
  <c r="IP186" i="2"/>
  <c r="IN186" i="2"/>
  <c r="IK186" i="2"/>
  <c r="II186" i="2"/>
  <c r="IG186" i="2"/>
  <c r="ID186" i="2"/>
  <c r="IB186" i="2"/>
  <c r="HZ186" i="2"/>
  <c r="HW186" i="2"/>
  <c r="HU186" i="2"/>
  <c r="HS186" i="2"/>
  <c r="HP186" i="2"/>
  <c r="HN186" i="2"/>
  <c r="HL186" i="2"/>
  <c r="HI186" i="2"/>
  <c r="HG186" i="2"/>
  <c r="HE186" i="2"/>
  <c r="HA186" i="2"/>
  <c r="GY186" i="2"/>
  <c r="GW186" i="2"/>
  <c r="GT186" i="2"/>
  <c r="GP186" i="2"/>
  <c r="GM186" i="2"/>
  <c r="GK186" i="2"/>
  <c r="GI186" i="2"/>
  <c r="GF186" i="2"/>
  <c r="GB186" i="2"/>
  <c r="FY186" i="2"/>
  <c r="FW186" i="2"/>
  <c r="FU186" i="2"/>
  <c r="FR186" i="2"/>
  <c r="FP186" i="2"/>
  <c r="FN186" i="2"/>
  <c r="FK186" i="2"/>
  <c r="FI186" i="2"/>
  <c r="FG186" i="2"/>
  <c r="FD186" i="2"/>
  <c r="EZ186" i="2"/>
  <c r="EW186" i="2"/>
  <c r="EU186" i="2"/>
  <c r="ES186" i="2"/>
  <c r="EP186" i="2"/>
  <c r="EN186" i="2"/>
  <c r="EL186" i="2"/>
  <c r="EI186" i="2"/>
  <c r="EG186" i="2"/>
  <c r="EE186" i="2"/>
  <c r="EB186" i="2"/>
  <c r="DZ186" i="2"/>
  <c r="DX186" i="2"/>
  <c r="DU186" i="2"/>
  <c r="DQ186" i="2"/>
  <c r="DN186" i="2"/>
  <c r="DL186" i="2"/>
  <c r="DJ186" i="2"/>
  <c r="DG186" i="2"/>
  <c r="DE186" i="2"/>
  <c r="DC186" i="2"/>
  <c r="CZ186" i="2"/>
  <c r="CX186" i="2"/>
  <c r="CV186" i="2"/>
  <c r="CS186" i="2"/>
  <c r="CQ186" i="2"/>
  <c r="CO186" i="2"/>
  <c r="CL186" i="2"/>
  <c r="CJ186" i="2"/>
  <c r="CH186" i="2"/>
  <c r="CE186" i="2"/>
  <c r="CC186" i="2"/>
  <c r="CB186" i="2"/>
  <c r="CA186" i="2"/>
  <c r="BX186" i="2"/>
  <c r="BV186" i="2"/>
  <c r="BT186" i="2"/>
  <c r="BQ186" i="2"/>
  <c r="BO186" i="2"/>
  <c r="BM186" i="2"/>
  <c r="BJ186" i="2"/>
  <c r="BF186" i="2"/>
  <c r="BC186" i="2"/>
  <c r="BA186" i="2"/>
  <c r="AY186" i="2"/>
  <c r="AV186" i="2"/>
  <c r="AT186" i="2"/>
  <c r="AR186" i="2"/>
  <c r="AO186" i="2"/>
  <c r="AM186" i="2"/>
  <c r="AK186" i="2"/>
  <c r="AH186" i="2"/>
  <c r="AF186" i="2"/>
  <c r="AD186" i="2"/>
  <c r="R186" i="2"/>
  <c r="Q186" i="2"/>
  <c r="S186" i="2" s="1"/>
  <c r="P186" i="2"/>
  <c r="N186" i="2"/>
  <c r="L186" i="2"/>
  <c r="M186" i="2" s="1"/>
  <c r="J186" i="2"/>
  <c r="H186" i="2"/>
  <c r="I186" i="2" s="1"/>
  <c r="F186" i="2"/>
  <c r="E186" i="2"/>
  <c r="D186" i="2"/>
  <c r="B186" i="2"/>
  <c r="VI185" i="2"/>
  <c r="VG185" i="2"/>
  <c r="VE185" i="2"/>
  <c r="VB185" i="2"/>
  <c r="UZ185" i="2"/>
  <c r="UX185" i="2"/>
  <c r="UU185" i="2"/>
  <c r="US185" i="2"/>
  <c r="UQ185" i="2"/>
  <c r="UN185" i="2"/>
  <c r="UL185" i="2"/>
  <c r="UJ185" i="2"/>
  <c r="UG185" i="2"/>
  <c r="IB185" i="1" s="1"/>
  <c r="UC185" i="2"/>
  <c r="TZ185" i="2"/>
  <c r="TV185" i="2"/>
  <c r="TS185" i="2"/>
  <c r="TO185" i="2"/>
  <c r="TL185" i="2"/>
  <c r="TH185" i="2"/>
  <c r="TE185" i="2"/>
  <c r="TA185" i="2"/>
  <c r="SX185" i="2"/>
  <c r="ST185" i="2"/>
  <c r="SQ185" i="2"/>
  <c r="SM185" i="2"/>
  <c r="SJ185" i="2"/>
  <c r="SF185" i="2"/>
  <c r="SC185" i="2"/>
  <c r="RY185" i="2"/>
  <c r="RV185" i="2"/>
  <c r="RR185" i="2"/>
  <c r="RO185" i="2"/>
  <c r="RK185" i="2"/>
  <c r="RH185" i="2"/>
  <c r="RF185" i="2"/>
  <c r="RD185" i="2"/>
  <c r="RA185" i="2"/>
  <c r="QW185" i="2"/>
  <c r="QT185" i="2"/>
  <c r="QR185" i="2"/>
  <c r="QP185" i="2"/>
  <c r="QM185" i="2"/>
  <c r="QI185" i="2"/>
  <c r="QF185" i="2"/>
  <c r="QB185" i="2"/>
  <c r="PY185" i="2"/>
  <c r="PW185" i="2"/>
  <c r="PU185" i="2"/>
  <c r="PR185" i="2"/>
  <c r="PP185" i="2"/>
  <c r="PN185" i="2"/>
  <c r="PK185" i="2"/>
  <c r="PI185" i="2"/>
  <c r="PG185" i="2"/>
  <c r="PD185" i="2"/>
  <c r="PB185" i="2"/>
  <c r="OZ185" i="2"/>
  <c r="OW185" i="2"/>
  <c r="OU185" i="2"/>
  <c r="OS185" i="2"/>
  <c r="OP185" i="2"/>
  <c r="ON185" i="2"/>
  <c r="OL185" i="2"/>
  <c r="OI185" i="2"/>
  <c r="OG185" i="2"/>
  <c r="OE185" i="2"/>
  <c r="OB185" i="2"/>
  <c r="NZ185" i="2"/>
  <c r="NX185" i="2"/>
  <c r="NU185" i="2"/>
  <c r="NS185" i="2"/>
  <c r="NQ185" i="2"/>
  <c r="NN185" i="2"/>
  <c r="NL185" i="2"/>
  <c r="NJ185" i="2"/>
  <c r="NG185" i="2"/>
  <c r="NE185" i="2"/>
  <c r="NC185" i="2"/>
  <c r="MZ185" i="2"/>
  <c r="MX185" i="2"/>
  <c r="MV185" i="2"/>
  <c r="MS185" i="2"/>
  <c r="MO185" i="2"/>
  <c r="ML185" i="2"/>
  <c r="MJ185" i="2"/>
  <c r="MH185" i="2"/>
  <c r="ME185" i="2"/>
  <c r="MA185" i="2"/>
  <c r="LX185" i="2"/>
  <c r="LT185" i="2"/>
  <c r="LQ185" i="2"/>
  <c r="LO185" i="2"/>
  <c r="LM185" i="2"/>
  <c r="LJ185" i="2"/>
  <c r="LH185" i="2"/>
  <c r="LF185" i="2"/>
  <c r="LC185" i="2"/>
  <c r="KY185" i="2"/>
  <c r="KV185" i="2"/>
  <c r="KR185" i="2"/>
  <c r="KO185" i="2"/>
  <c r="KM185" i="2"/>
  <c r="KK185" i="2"/>
  <c r="KH185" i="2"/>
  <c r="KF185" i="2"/>
  <c r="KD185" i="2"/>
  <c r="KA185" i="2"/>
  <c r="JW185" i="2"/>
  <c r="JT185" i="2"/>
  <c r="JP185" i="2"/>
  <c r="JM185" i="2"/>
  <c r="JK185" i="2"/>
  <c r="JI185" i="2"/>
  <c r="JF185" i="2"/>
  <c r="JD185" i="2"/>
  <c r="JB185" i="2"/>
  <c r="IY185" i="2"/>
  <c r="IW185" i="2"/>
  <c r="IU185" i="2"/>
  <c r="IR185" i="2"/>
  <c r="IP185" i="2"/>
  <c r="IN185" i="2"/>
  <c r="IK185" i="2"/>
  <c r="II185" i="2"/>
  <c r="IG185" i="2"/>
  <c r="ID185" i="2"/>
  <c r="IB185" i="2"/>
  <c r="HZ185" i="2"/>
  <c r="HW185" i="2"/>
  <c r="HU185" i="2"/>
  <c r="HS185" i="2"/>
  <c r="HP185" i="2"/>
  <c r="HN185" i="2"/>
  <c r="HL185" i="2"/>
  <c r="HI185" i="2"/>
  <c r="HG185" i="2"/>
  <c r="HE185" i="2"/>
  <c r="HA185" i="2"/>
  <c r="GY185" i="2"/>
  <c r="GW185" i="2"/>
  <c r="GT185" i="2"/>
  <c r="GP185" i="2"/>
  <c r="GM185" i="2"/>
  <c r="GK185" i="2"/>
  <c r="GI185" i="2"/>
  <c r="GF185" i="2"/>
  <c r="GB185" i="2"/>
  <c r="FY185" i="2"/>
  <c r="FW185" i="2"/>
  <c r="FU185" i="2"/>
  <c r="FR185" i="2"/>
  <c r="FP185" i="2"/>
  <c r="FN185" i="2"/>
  <c r="FK185" i="2"/>
  <c r="FI185" i="2"/>
  <c r="FG185" i="2"/>
  <c r="FD185" i="2"/>
  <c r="EZ185" i="2"/>
  <c r="EW185" i="2"/>
  <c r="EU185" i="2"/>
  <c r="ES185" i="2"/>
  <c r="EP185" i="2"/>
  <c r="EN185" i="2"/>
  <c r="EL185" i="2"/>
  <c r="EI185" i="2"/>
  <c r="EG185" i="2"/>
  <c r="EE185" i="2"/>
  <c r="EB185" i="2"/>
  <c r="DZ185" i="2"/>
  <c r="DX185" i="2"/>
  <c r="DU185" i="2"/>
  <c r="DQ185" i="2"/>
  <c r="DN185" i="2"/>
  <c r="DL185" i="2"/>
  <c r="DJ185" i="2"/>
  <c r="DG185" i="2"/>
  <c r="DE185" i="2"/>
  <c r="DC185" i="2"/>
  <c r="CZ185" i="2"/>
  <c r="CX185" i="2"/>
  <c r="CV185" i="2"/>
  <c r="CS185" i="2"/>
  <c r="CQ185" i="2"/>
  <c r="CO185" i="2"/>
  <c r="CL185" i="2"/>
  <c r="CJ185" i="2"/>
  <c r="CH185" i="2"/>
  <c r="CE185" i="2"/>
  <c r="CC185" i="2"/>
  <c r="CB185" i="2"/>
  <c r="CA185" i="2"/>
  <c r="BX185" i="2"/>
  <c r="BV185" i="2"/>
  <c r="BT185" i="2"/>
  <c r="BQ185" i="2"/>
  <c r="BO185" i="2"/>
  <c r="BM185" i="2"/>
  <c r="BJ185" i="2"/>
  <c r="BF185" i="2"/>
  <c r="BC185" i="2"/>
  <c r="BA185" i="2"/>
  <c r="AY185" i="2"/>
  <c r="AV185" i="2"/>
  <c r="AT185" i="2"/>
  <c r="AR185" i="2"/>
  <c r="AO185" i="2"/>
  <c r="AM185" i="2"/>
  <c r="AK185" i="2"/>
  <c r="AH185" i="2"/>
  <c r="AF185" i="2"/>
  <c r="AD185" i="2"/>
  <c r="Y185" i="2"/>
  <c r="R185" i="2"/>
  <c r="P185" i="2"/>
  <c r="Q185" i="2" s="1"/>
  <c r="N185" i="2"/>
  <c r="M185" i="2"/>
  <c r="L185" i="2"/>
  <c r="J185" i="2"/>
  <c r="H185" i="2"/>
  <c r="I185" i="2" s="1"/>
  <c r="S185" i="2" s="1"/>
  <c r="F185" i="2"/>
  <c r="D185" i="2"/>
  <c r="E185" i="2" s="1"/>
  <c r="B185" i="2"/>
  <c r="VI184" i="2"/>
  <c r="VG184" i="2"/>
  <c r="VE184" i="2"/>
  <c r="VB184" i="2"/>
  <c r="UZ184" i="2"/>
  <c r="UX184" i="2"/>
  <c r="UU184" i="2"/>
  <c r="US184" i="2"/>
  <c r="UQ184" i="2"/>
  <c r="UN184" i="2"/>
  <c r="UL184" i="2"/>
  <c r="UJ184" i="2"/>
  <c r="UG184" i="2"/>
  <c r="UC184" i="2"/>
  <c r="TZ184" i="2"/>
  <c r="TV184" i="2"/>
  <c r="TS184" i="2"/>
  <c r="TO184" i="2"/>
  <c r="TL184" i="2"/>
  <c r="TH184" i="2"/>
  <c r="TE184" i="2"/>
  <c r="TA184" i="2"/>
  <c r="SX184" i="2"/>
  <c r="ST184" i="2"/>
  <c r="SQ184" i="2"/>
  <c r="SM184" i="2"/>
  <c r="SJ184" i="2"/>
  <c r="SF184" i="2"/>
  <c r="SC184" i="2"/>
  <c r="RY184" i="2"/>
  <c r="RV184" i="2"/>
  <c r="RR184" i="2"/>
  <c r="RO184" i="2"/>
  <c r="RK184" i="2"/>
  <c r="RH184" i="2"/>
  <c r="RF184" i="2"/>
  <c r="RD184" i="2"/>
  <c r="RA184" i="2"/>
  <c r="QW184" i="2"/>
  <c r="QT184" i="2"/>
  <c r="QR184" i="2"/>
  <c r="QP184" i="2"/>
  <c r="QM184" i="2"/>
  <c r="QI184" i="2"/>
  <c r="QF184" i="2"/>
  <c r="QB184" i="2"/>
  <c r="PY184" i="2"/>
  <c r="PW184" i="2"/>
  <c r="PU184" i="2"/>
  <c r="PR184" i="2"/>
  <c r="PP184" i="2"/>
  <c r="PN184" i="2"/>
  <c r="PK184" i="2"/>
  <c r="PI184" i="2"/>
  <c r="PG184" i="2"/>
  <c r="PD184" i="2"/>
  <c r="PB184" i="2"/>
  <c r="OZ184" i="2"/>
  <c r="OW184" i="2"/>
  <c r="OU184" i="2"/>
  <c r="OS184" i="2"/>
  <c r="OP184" i="2"/>
  <c r="ON184" i="2"/>
  <c r="OL184" i="2"/>
  <c r="OI184" i="2"/>
  <c r="OG184" i="2"/>
  <c r="OE184" i="2"/>
  <c r="OB184" i="2"/>
  <c r="NZ184" i="2"/>
  <c r="NX184" i="2"/>
  <c r="NU184" i="2"/>
  <c r="NS184" i="2"/>
  <c r="NQ184" i="2"/>
  <c r="NN184" i="2"/>
  <c r="NL184" i="2"/>
  <c r="NJ184" i="2"/>
  <c r="NG184" i="2"/>
  <c r="NE184" i="2"/>
  <c r="NC184" i="2"/>
  <c r="MZ184" i="2"/>
  <c r="MX184" i="2"/>
  <c r="MV184" i="2"/>
  <c r="MS184" i="2"/>
  <c r="MO184" i="2"/>
  <c r="ML184" i="2"/>
  <c r="MJ184" i="2"/>
  <c r="MH184" i="2"/>
  <c r="ME184" i="2"/>
  <c r="MA184" i="2"/>
  <c r="LX184" i="2"/>
  <c r="LT184" i="2"/>
  <c r="LQ184" i="2"/>
  <c r="LO184" i="2"/>
  <c r="LM184" i="2"/>
  <c r="LJ184" i="2"/>
  <c r="LH184" i="2"/>
  <c r="LF184" i="2"/>
  <c r="LC184" i="2"/>
  <c r="KY184" i="2"/>
  <c r="KV184" i="2"/>
  <c r="KR184" i="2"/>
  <c r="KO184" i="2"/>
  <c r="KM184" i="2"/>
  <c r="KK184" i="2"/>
  <c r="KH184" i="2"/>
  <c r="KF184" i="2"/>
  <c r="KD184" i="2"/>
  <c r="KA184" i="2"/>
  <c r="JW184" i="2"/>
  <c r="JT184" i="2"/>
  <c r="JP184" i="2"/>
  <c r="JM184" i="2"/>
  <c r="JK184" i="2"/>
  <c r="JI184" i="2"/>
  <c r="JF184" i="2"/>
  <c r="JD184" i="2"/>
  <c r="JB184" i="2"/>
  <c r="IY184" i="2"/>
  <c r="IW184" i="2"/>
  <c r="IU184" i="2"/>
  <c r="IR184" i="2"/>
  <c r="IP184" i="2"/>
  <c r="IN184" i="2"/>
  <c r="IK184" i="2"/>
  <c r="II184" i="2"/>
  <c r="IG184" i="2"/>
  <c r="ID184" i="2"/>
  <c r="IB184" i="2"/>
  <c r="HZ184" i="2"/>
  <c r="HW184" i="2"/>
  <c r="HU184" i="2"/>
  <c r="HS184" i="2"/>
  <c r="HP184" i="2"/>
  <c r="HN184" i="2"/>
  <c r="HL184" i="2"/>
  <c r="HI184" i="2"/>
  <c r="HG184" i="2"/>
  <c r="HE184" i="2"/>
  <c r="HA184" i="2"/>
  <c r="GY184" i="2"/>
  <c r="GW184" i="2"/>
  <c r="GT184" i="2"/>
  <c r="GP184" i="2"/>
  <c r="GM184" i="2"/>
  <c r="GK184" i="2"/>
  <c r="GI184" i="2"/>
  <c r="GF184" i="2"/>
  <c r="GB184" i="2"/>
  <c r="FY184" i="2"/>
  <c r="FW184" i="2"/>
  <c r="FU184" i="2"/>
  <c r="FR184" i="2"/>
  <c r="FP184" i="2"/>
  <c r="FN184" i="2"/>
  <c r="FK184" i="2"/>
  <c r="FI184" i="2"/>
  <c r="FG184" i="2"/>
  <c r="FD184" i="2"/>
  <c r="EZ184" i="2"/>
  <c r="EW184" i="2"/>
  <c r="EU184" i="2"/>
  <c r="ES184" i="2"/>
  <c r="EP184" i="2"/>
  <c r="EN184" i="2"/>
  <c r="EL184" i="2"/>
  <c r="EI184" i="2"/>
  <c r="EG184" i="2"/>
  <c r="EE184" i="2"/>
  <c r="EB184" i="2"/>
  <c r="DZ184" i="2"/>
  <c r="DX184" i="2"/>
  <c r="DU184" i="2"/>
  <c r="DQ184" i="2"/>
  <c r="DN184" i="2"/>
  <c r="DL184" i="2"/>
  <c r="DJ184" i="2"/>
  <c r="DG184" i="2"/>
  <c r="DE184" i="2"/>
  <c r="DC184" i="2"/>
  <c r="CZ184" i="2"/>
  <c r="CX184" i="2"/>
  <c r="CV184" i="2"/>
  <c r="CS184" i="2"/>
  <c r="CQ184" i="2"/>
  <c r="CO184" i="2"/>
  <c r="CL184" i="2"/>
  <c r="CJ184" i="2"/>
  <c r="CH184" i="2"/>
  <c r="CE184" i="2"/>
  <c r="CC184" i="2"/>
  <c r="CB184" i="2"/>
  <c r="CA184" i="2"/>
  <c r="BX184" i="2"/>
  <c r="BV184" i="2"/>
  <c r="BT184" i="2"/>
  <c r="BQ184" i="2"/>
  <c r="BO184" i="2"/>
  <c r="BM184" i="2"/>
  <c r="BJ184" i="2"/>
  <c r="BF184" i="2"/>
  <c r="BC184" i="2"/>
  <c r="BA184" i="2"/>
  <c r="AY184" i="2"/>
  <c r="AV184" i="2"/>
  <c r="AT184" i="2"/>
  <c r="AR184" i="2"/>
  <c r="AO184" i="2"/>
  <c r="AM184" i="2"/>
  <c r="AK184" i="2"/>
  <c r="AH184" i="2"/>
  <c r="AF184" i="2"/>
  <c r="AD184" i="2"/>
  <c r="R184" i="2"/>
  <c r="P184" i="2"/>
  <c r="Q184" i="2" s="1"/>
  <c r="N184" i="2"/>
  <c r="L184" i="2"/>
  <c r="M184" i="2" s="1"/>
  <c r="J184" i="2"/>
  <c r="I184" i="2"/>
  <c r="H184" i="2"/>
  <c r="F184" i="2"/>
  <c r="D184" i="2"/>
  <c r="E184" i="2" s="1"/>
  <c r="B184" i="2"/>
  <c r="VI183" i="2"/>
  <c r="VG183" i="2"/>
  <c r="VE183" i="2"/>
  <c r="VB183" i="2"/>
  <c r="UZ183" i="2"/>
  <c r="UX183" i="2"/>
  <c r="UU183" i="2"/>
  <c r="US183" i="2"/>
  <c r="UQ183" i="2"/>
  <c r="UN183" i="2"/>
  <c r="UL183" i="2"/>
  <c r="UJ183" i="2"/>
  <c r="UG183" i="2"/>
  <c r="UC183" i="2"/>
  <c r="TZ183" i="2"/>
  <c r="TV183" i="2"/>
  <c r="TS183" i="2"/>
  <c r="TO183" i="2"/>
  <c r="TL183" i="2"/>
  <c r="TH183" i="2"/>
  <c r="TE183" i="2"/>
  <c r="TA183" i="2"/>
  <c r="SX183" i="2"/>
  <c r="ST183" i="2"/>
  <c r="SQ183" i="2"/>
  <c r="SM183" i="2"/>
  <c r="SJ183" i="2"/>
  <c r="SF183" i="2"/>
  <c r="SC183" i="2"/>
  <c r="RY183" i="2"/>
  <c r="RV183" i="2"/>
  <c r="RR183" i="2"/>
  <c r="RO183" i="2"/>
  <c r="RK183" i="2"/>
  <c r="RH183" i="2"/>
  <c r="RF183" i="2"/>
  <c r="RD183" i="2"/>
  <c r="RA183" i="2"/>
  <c r="QW183" i="2"/>
  <c r="QT183" i="2"/>
  <c r="QR183" i="2"/>
  <c r="QP183" i="2"/>
  <c r="QM183" i="2"/>
  <c r="QI183" i="2"/>
  <c r="QF183" i="2"/>
  <c r="QB183" i="2"/>
  <c r="PY183" i="2"/>
  <c r="PW183" i="2"/>
  <c r="PU183" i="2"/>
  <c r="PR183" i="2"/>
  <c r="PP183" i="2"/>
  <c r="PN183" i="2"/>
  <c r="PK183" i="2"/>
  <c r="PI183" i="2"/>
  <c r="PG183" i="2"/>
  <c r="PD183" i="2"/>
  <c r="PB183" i="2"/>
  <c r="OZ183" i="2"/>
  <c r="OW183" i="2"/>
  <c r="OU183" i="2"/>
  <c r="OS183" i="2"/>
  <c r="OP183" i="2"/>
  <c r="ON183" i="2"/>
  <c r="OL183" i="2"/>
  <c r="OI183" i="2"/>
  <c r="OG183" i="2"/>
  <c r="OE183" i="2"/>
  <c r="OB183" i="2"/>
  <c r="NZ183" i="2"/>
  <c r="NX183" i="2"/>
  <c r="NU183" i="2"/>
  <c r="NS183" i="2"/>
  <c r="NQ183" i="2"/>
  <c r="NN183" i="2"/>
  <c r="NL183" i="2"/>
  <c r="NJ183" i="2"/>
  <c r="NG183" i="2"/>
  <c r="NE183" i="2"/>
  <c r="NC183" i="2"/>
  <c r="MZ183" i="2"/>
  <c r="MX183" i="2"/>
  <c r="MV183" i="2"/>
  <c r="MS183" i="2"/>
  <c r="MO183" i="2"/>
  <c r="ML183" i="2"/>
  <c r="MJ183" i="2"/>
  <c r="MH183" i="2"/>
  <c r="ME183" i="2"/>
  <c r="MA183" i="2"/>
  <c r="LX183" i="2"/>
  <c r="LT183" i="2"/>
  <c r="LQ183" i="2"/>
  <c r="LO183" i="2"/>
  <c r="LM183" i="2"/>
  <c r="LJ183" i="2"/>
  <c r="LH183" i="2"/>
  <c r="LF183" i="2"/>
  <c r="LC183" i="2"/>
  <c r="KY183" i="2"/>
  <c r="KV183" i="2"/>
  <c r="KR183" i="2"/>
  <c r="KO183" i="2"/>
  <c r="KM183" i="2"/>
  <c r="KK183" i="2"/>
  <c r="KH183" i="2"/>
  <c r="KF183" i="2"/>
  <c r="KD183" i="2"/>
  <c r="KA183" i="2"/>
  <c r="JW183" i="2"/>
  <c r="JT183" i="2"/>
  <c r="JP183" i="2"/>
  <c r="JM183" i="2"/>
  <c r="JK183" i="2"/>
  <c r="JI183" i="2"/>
  <c r="JF183" i="2"/>
  <c r="JD183" i="2"/>
  <c r="JB183" i="2"/>
  <c r="IY183" i="2"/>
  <c r="IW183" i="2"/>
  <c r="IU183" i="2"/>
  <c r="IR183" i="2"/>
  <c r="IP183" i="2"/>
  <c r="IN183" i="2"/>
  <c r="IK183" i="2"/>
  <c r="II183" i="2"/>
  <c r="IG183" i="2"/>
  <c r="ID183" i="2"/>
  <c r="IB183" i="2"/>
  <c r="HZ183" i="2"/>
  <c r="HW183" i="2"/>
  <c r="HU183" i="2"/>
  <c r="HS183" i="2"/>
  <c r="HP183" i="2"/>
  <c r="HN183" i="2"/>
  <c r="HL183" i="2"/>
  <c r="HI183" i="2"/>
  <c r="HG183" i="2"/>
  <c r="HE183" i="2"/>
  <c r="HA183" i="2"/>
  <c r="GY183" i="2"/>
  <c r="GW183" i="2"/>
  <c r="GT183" i="2"/>
  <c r="GP183" i="2"/>
  <c r="GM183" i="2"/>
  <c r="GK183" i="2"/>
  <c r="GI183" i="2"/>
  <c r="GF183" i="2"/>
  <c r="GB183" i="2"/>
  <c r="FY183" i="2"/>
  <c r="FW183" i="2"/>
  <c r="FU183" i="2"/>
  <c r="FR183" i="2"/>
  <c r="FP183" i="2"/>
  <c r="FN183" i="2"/>
  <c r="FK183" i="2"/>
  <c r="FI183" i="2"/>
  <c r="FG183" i="2"/>
  <c r="FD183" i="2"/>
  <c r="EZ183" i="2"/>
  <c r="EW183" i="2"/>
  <c r="EU183" i="2"/>
  <c r="ES183" i="2"/>
  <c r="EP183" i="2"/>
  <c r="EN183" i="2"/>
  <c r="EL183" i="2"/>
  <c r="EI183" i="2"/>
  <c r="EG183" i="2"/>
  <c r="EE183" i="2"/>
  <c r="EB183" i="2"/>
  <c r="DZ183" i="2"/>
  <c r="DX183" i="2"/>
  <c r="DU183" i="2"/>
  <c r="DQ183" i="2"/>
  <c r="DN183" i="2"/>
  <c r="DL183" i="2"/>
  <c r="DJ183" i="2"/>
  <c r="DG183" i="2"/>
  <c r="DE183" i="2"/>
  <c r="DC183" i="2"/>
  <c r="CZ183" i="2"/>
  <c r="CX183" i="2"/>
  <c r="CV183" i="2"/>
  <c r="CS183" i="2"/>
  <c r="CQ183" i="2"/>
  <c r="CO183" i="2"/>
  <c r="CL183" i="2"/>
  <c r="CJ183" i="2"/>
  <c r="CH183" i="2"/>
  <c r="CE183" i="2"/>
  <c r="CC183" i="2"/>
  <c r="CB183" i="2"/>
  <c r="CA183" i="2"/>
  <c r="BX183" i="2"/>
  <c r="BV183" i="2"/>
  <c r="BT183" i="2"/>
  <c r="BQ183" i="2"/>
  <c r="BO183" i="2"/>
  <c r="BM183" i="2"/>
  <c r="BJ183" i="2"/>
  <c r="BF183" i="2"/>
  <c r="BC183" i="2"/>
  <c r="BA183" i="2"/>
  <c r="AY183" i="2"/>
  <c r="AV183" i="2"/>
  <c r="AT183" i="2"/>
  <c r="AR183" i="2"/>
  <c r="AO183" i="2"/>
  <c r="AM183" i="2"/>
  <c r="AK183" i="2"/>
  <c r="AH183" i="2"/>
  <c r="AF183" i="2"/>
  <c r="AD183" i="2"/>
  <c r="R183" i="2"/>
  <c r="Q183" i="2"/>
  <c r="P183" i="2"/>
  <c r="N183" i="2"/>
  <c r="L183" i="2"/>
  <c r="M183" i="2" s="1"/>
  <c r="J183" i="2"/>
  <c r="H183" i="2"/>
  <c r="I183" i="2" s="1"/>
  <c r="F183" i="2"/>
  <c r="E183" i="2"/>
  <c r="D183" i="2"/>
  <c r="B183" i="2"/>
  <c r="VI182" i="2"/>
  <c r="VG182" i="2"/>
  <c r="VE182" i="2"/>
  <c r="VB182" i="2"/>
  <c r="UZ182" i="2"/>
  <c r="UX182" i="2"/>
  <c r="UU182" i="2"/>
  <c r="US182" i="2"/>
  <c r="UQ182" i="2"/>
  <c r="UN182" i="2"/>
  <c r="UL182" i="2"/>
  <c r="UJ182" i="2"/>
  <c r="UG182" i="2"/>
  <c r="UC182" i="2"/>
  <c r="TZ182" i="2"/>
  <c r="TV182" i="2"/>
  <c r="TS182" i="2"/>
  <c r="TO182" i="2"/>
  <c r="TL182" i="2"/>
  <c r="TH182" i="2"/>
  <c r="TE182" i="2"/>
  <c r="TA182" i="2"/>
  <c r="SX182" i="2"/>
  <c r="ST182" i="2"/>
  <c r="SQ182" i="2"/>
  <c r="SM182" i="2"/>
  <c r="SJ182" i="2"/>
  <c r="SF182" i="2"/>
  <c r="SC182" i="2"/>
  <c r="RY182" i="2"/>
  <c r="RV182" i="2"/>
  <c r="RR182" i="2"/>
  <c r="RO182" i="2"/>
  <c r="RK182" i="2"/>
  <c r="RH182" i="2"/>
  <c r="RF182" i="2"/>
  <c r="RD182" i="2"/>
  <c r="RA182" i="2"/>
  <c r="QW182" i="2"/>
  <c r="QT182" i="2"/>
  <c r="QR182" i="2"/>
  <c r="QP182" i="2"/>
  <c r="QM182" i="2"/>
  <c r="QI182" i="2"/>
  <c r="QF182" i="2"/>
  <c r="QB182" i="2"/>
  <c r="PY182" i="2"/>
  <c r="PW182" i="2"/>
  <c r="PU182" i="2"/>
  <c r="PR182" i="2"/>
  <c r="PP182" i="2"/>
  <c r="PN182" i="2"/>
  <c r="PK182" i="2"/>
  <c r="PI182" i="2"/>
  <c r="PG182" i="2"/>
  <c r="PD182" i="2"/>
  <c r="PB182" i="2"/>
  <c r="OZ182" i="2"/>
  <c r="OW182" i="2"/>
  <c r="OU182" i="2"/>
  <c r="OS182" i="2"/>
  <c r="OP182" i="2"/>
  <c r="ON182" i="2"/>
  <c r="OL182" i="2"/>
  <c r="OI182" i="2"/>
  <c r="OG182" i="2"/>
  <c r="OE182" i="2"/>
  <c r="OB182" i="2"/>
  <c r="NZ182" i="2"/>
  <c r="NX182" i="2"/>
  <c r="NU182" i="2"/>
  <c r="NS182" i="2"/>
  <c r="NQ182" i="2"/>
  <c r="NN182" i="2"/>
  <c r="NL182" i="2"/>
  <c r="NJ182" i="2"/>
  <c r="NG182" i="2"/>
  <c r="NE182" i="2"/>
  <c r="NC182" i="2"/>
  <c r="MZ182" i="2"/>
  <c r="MX182" i="2"/>
  <c r="MV182" i="2"/>
  <c r="MS182" i="2"/>
  <c r="MO182" i="2"/>
  <c r="ML182" i="2"/>
  <c r="MJ182" i="2"/>
  <c r="MH182" i="2"/>
  <c r="ME182" i="2"/>
  <c r="MA182" i="2"/>
  <c r="LX182" i="2"/>
  <c r="LT182" i="2"/>
  <c r="LQ182" i="2"/>
  <c r="LO182" i="2"/>
  <c r="LM182" i="2"/>
  <c r="LJ182" i="2"/>
  <c r="LH182" i="2"/>
  <c r="LF182" i="2"/>
  <c r="LC182" i="2"/>
  <c r="KY182" i="2"/>
  <c r="KV182" i="2"/>
  <c r="KR182" i="2"/>
  <c r="KO182" i="2"/>
  <c r="KM182" i="2"/>
  <c r="KK182" i="2"/>
  <c r="KH182" i="2"/>
  <c r="KF182" i="2"/>
  <c r="KD182" i="2"/>
  <c r="KA182" i="2"/>
  <c r="JW182" i="2"/>
  <c r="JT182" i="2"/>
  <c r="JP182" i="2"/>
  <c r="JM182" i="2"/>
  <c r="JK182" i="2"/>
  <c r="JI182" i="2"/>
  <c r="JF182" i="2"/>
  <c r="JD182" i="2"/>
  <c r="JB182" i="2"/>
  <c r="IY182" i="2"/>
  <c r="IW182" i="2"/>
  <c r="IU182" i="2"/>
  <c r="IR182" i="2"/>
  <c r="IP182" i="2"/>
  <c r="IN182" i="2"/>
  <c r="IK182" i="2"/>
  <c r="II182" i="2"/>
  <c r="IG182" i="2"/>
  <c r="ID182" i="2"/>
  <c r="IB182" i="2"/>
  <c r="HZ182" i="2"/>
  <c r="HW182" i="2"/>
  <c r="HU182" i="2"/>
  <c r="HS182" i="2"/>
  <c r="HP182" i="2"/>
  <c r="HN182" i="2"/>
  <c r="HL182" i="2"/>
  <c r="HI182" i="2"/>
  <c r="HG182" i="2"/>
  <c r="HE182" i="2"/>
  <c r="HA182" i="2"/>
  <c r="GY182" i="2"/>
  <c r="GW182" i="2"/>
  <c r="GT182" i="2"/>
  <c r="GP182" i="2"/>
  <c r="GM182" i="2"/>
  <c r="GK182" i="2"/>
  <c r="GI182" i="2"/>
  <c r="GF182" i="2"/>
  <c r="GB182" i="2"/>
  <c r="FY182" i="2"/>
  <c r="FW182" i="2"/>
  <c r="FU182" i="2"/>
  <c r="FR182" i="2"/>
  <c r="FP182" i="2"/>
  <c r="FN182" i="2"/>
  <c r="FK182" i="2"/>
  <c r="FI182" i="2"/>
  <c r="FG182" i="2"/>
  <c r="FD182" i="2"/>
  <c r="EZ182" i="2"/>
  <c r="EW182" i="2"/>
  <c r="EU182" i="2"/>
  <c r="ES182" i="2"/>
  <c r="EP182" i="2"/>
  <c r="EN182" i="2"/>
  <c r="EL182" i="2"/>
  <c r="EI182" i="2"/>
  <c r="EG182" i="2"/>
  <c r="EE182" i="2"/>
  <c r="EB182" i="2"/>
  <c r="DZ182" i="2"/>
  <c r="DX182" i="2"/>
  <c r="DU182" i="2"/>
  <c r="DQ182" i="2"/>
  <c r="DN182" i="2"/>
  <c r="DL182" i="2"/>
  <c r="DJ182" i="2"/>
  <c r="DG182" i="2"/>
  <c r="DE182" i="2"/>
  <c r="DC182" i="2"/>
  <c r="CZ182" i="2"/>
  <c r="CX182" i="2"/>
  <c r="CV182" i="2"/>
  <c r="CS182" i="2"/>
  <c r="CQ182" i="2"/>
  <c r="CO182" i="2"/>
  <c r="CL182" i="2"/>
  <c r="CJ182" i="2"/>
  <c r="CH182" i="2"/>
  <c r="CE182" i="2"/>
  <c r="CC182" i="2"/>
  <c r="CB182" i="2"/>
  <c r="CA182" i="2"/>
  <c r="BX182" i="2"/>
  <c r="BV182" i="2"/>
  <c r="BT182" i="2"/>
  <c r="BQ182" i="2"/>
  <c r="BO182" i="2"/>
  <c r="BM182" i="2"/>
  <c r="BJ182" i="2"/>
  <c r="BF182" i="2"/>
  <c r="BC182" i="2"/>
  <c r="BA182" i="2"/>
  <c r="AY182" i="2"/>
  <c r="AV182" i="2"/>
  <c r="AT182" i="2"/>
  <c r="AR182" i="2"/>
  <c r="AO182" i="2"/>
  <c r="AM182" i="2"/>
  <c r="AK182" i="2"/>
  <c r="AH182" i="2"/>
  <c r="AF182" i="2"/>
  <c r="AD182" i="2"/>
  <c r="R182" i="2"/>
  <c r="Q182" i="2"/>
  <c r="P182" i="2"/>
  <c r="N182" i="2"/>
  <c r="M182" i="2"/>
  <c r="L182" i="2"/>
  <c r="J182" i="2"/>
  <c r="H182" i="2"/>
  <c r="I182" i="2" s="1"/>
  <c r="F182" i="2"/>
  <c r="D182" i="2"/>
  <c r="E182" i="2" s="1"/>
  <c r="B182" i="2"/>
  <c r="VI181" i="2"/>
  <c r="VG181" i="2"/>
  <c r="VE181" i="2"/>
  <c r="VB181" i="2"/>
  <c r="UZ181" i="2"/>
  <c r="UX181" i="2"/>
  <c r="UU181" i="2"/>
  <c r="US181" i="2"/>
  <c r="UQ181" i="2"/>
  <c r="UN181" i="2"/>
  <c r="UL181" i="2"/>
  <c r="UJ181" i="2"/>
  <c r="UG181" i="2"/>
  <c r="UC181" i="2"/>
  <c r="TZ181" i="2"/>
  <c r="TV181" i="2"/>
  <c r="TS181" i="2"/>
  <c r="TO181" i="2"/>
  <c r="TL181" i="2"/>
  <c r="TH181" i="2"/>
  <c r="TE181" i="2"/>
  <c r="TA181" i="2"/>
  <c r="SX181" i="2"/>
  <c r="ST181" i="2"/>
  <c r="SQ181" i="2"/>
  <c r="SM181" i="2"/>
  <c r="SJ181" i="2"/>
  <c r="SF181" i="2"/>
  <c r="SC181" i="2"/>
  <c r="RY181" i="2"/>
  <c r="RV181" i="2"/>
  <c r="RR181" i="2"/>
  <c r="RO181" i="2"/>
  <c r="RK181" i="2"/>
  <c r="RH181" i="2"/>
  <c r="RF181" i="2"/>
  <c r="RD181" i="2"/>
  <c r="RA181" i="2"/>
  <c r="QW181" i="2"/>
  <c r="QT181" i="2"/>
  <c r="QR181" i="2"/>
  <c r="QP181" i="2"/>
  <c r="QM181" i="2"/>
  <c r="QI181" i="2"/>
  <c r="QF181" i="2"/>
  <c r="QB181" i="2"/>
  <c r="PY181" i="2"/>
  <c r="PW181" i="2"/>
  <c r="PU181" i="2"/>
  <c r="PR181" i="2"/>
  <c r="PP181" i="2"/>
  <c r="PN181" i="2"/>
  <c r="PK181" i="2"/>
  <c r="PI181" i="2"/>
  <c r="PG181" i="2"/>
  <c r="PD181" i="2"/>
  <c r="PB181" i="2"/>
  <c r="OZ181" i="2"/>
  <c r="OW181" i="2"/>
  <c r="OU181" i="2"/>
  <c r="OS181" i="2"/>
  <c r="OP181" i="2"/>
  <c r="ON181" i="2"/>
  <c r="OL181" i="2"/>
  <c r="OI181" i="2"/>
  <c r="OG181" i="2"/>
  <c r="OE181" i="2"/>
  <c r="OB181" i="2"/>
  <c r="NZ181" i="2"/>
  <c r="NX181" i="2"/>
  <c r="NU181" i="2"/>
  <c r="NS181" i="2"/>
  <c r="NQ181" i="2"/>
  <c r="NN181" i="2"/>
  <c r="NL181" i="2"/>
  <c r="NJ181" i="2"/>
  <c r="NG181" i="2"/>
  <c r="NE181" i="2"/>
  <c r="NC181" i="2"/>
  <c r="MZ181" i="2"/>
  <c r="MX181" i="2"/>
  <c r="MV181" i="2"/>
  <c r="MS181" i="2"/>
  <c r="MO181" i="2"/>
  <c r="ML181" i="2"/>
  <c r="MJ181" i="2"/>
  <c r="MH181" i="2"/>
  <c r="ME181" i="2"/>
  <c r="MA181" i="2"/>
  <c r="LX181" i="2"/>
  <c r="LT181" i="2"/>
  <c r="LQ181" i="2"/>
  <c r="LO181" i="2"/>
  <c r="LM181" i="2"/>
  <c r="LJ181" i="2"/>
  <c r="LH181" i="2"/>
  <c r="LF181" i="2"/>
  <c r="LC181" i="2"/>
  <c r="KY181" i="2"/>
  <c r="KV181" i="2"/>
  <c r="KR181" i="2"/>
  <c r="KO181" i="2"/>
  <c r="KM181" i="2"/>
  <c r="KK181" i="2"/>
  <c r="KH181" i="2"/>
  <c r="KF181" i="2"/>
  <c r="KD181" i="2"/>
  <c r="KA181" i="2"/>
  <c r="JW181" i="2"/>
  <c r="JT181" i="2"/>
  <c r="JP181" i="2"/>
  <c r="JM181" i="2"/>
  <c r="JK181" i="2"/>
  <c r="JI181" i="2"/>
  <c r="JF181" i="2"/>
  <c r="JD181" i="2"/>
  <c r="JB181" i="2"/>
  <c r="IY181" i="2"/>
  <c r="IW181" i="2"/>
  <c r="IU181" i="2"/>
  <c r="IR181" i="2"/>
  <c r="IP181" i="2"/>
  <c r="IN181" i="2"/>
  <c r="IK181" i="2"/>
  <c r="II181" i="2"/>
  <c r="IG181" i="2"/>
  <c r="ID181" i="2"/>
  <c r="IB181" i="2"/>
  <c r="HZ181" i="2"/>
  <c r="HW181" i="2"/>
  <c r="HU181" i="2"/>
  <c r="HS181" i="2"/>
  <c r="HP181" i="2"/>
  <c r="HN181" i="2"/>
  <c r="HL181" i="2"/>
  <c r="HI181" i="2"/>
  <c r="HG181" i="2"/>
  <c r="HE181" i="2"/>
  <c r="HA181" i="2"/>
  <c r="GY181" i="2"/>
  <c r="GW181" i="2"/>
  <c r="GT181" i="2"/>
  <c r="GP181" i="2"/>
  <c r="GM181" i="2"/>
  <c r="GK181" i="2"/>
  <c r="GI181" i="2"/>
  <c r="GF181" i="2"/>
  <c r="GB181" i="2"/>
  <c r="FY181" i="2"/>
  <c r="FW181" i="2"/>
  <c r="FU181" i="2"/>
  <c r="FR181" i="2"/>
  <c r="FP181" i="2"/>
  <c r="FN181" i="2"/>
  <c r="FK181" i="2"/>
  <c r="FI181" i="2"/>
  <c r="FG181" i="2"/>
  <c r="FD181" i="2"/>
  <c r="EZ181" i="2"/>
  <c r="EW181" i="2"/>
  <c r="EU181" i="2"/>
  <c r="ES181" i="2"/>
  <c r="EP181" i="2"/>
  <c r="EN181" i="2"/>
  <c r="EL181" i="2"/>
  <c r="EI181" i="2"/>
  <c r="EG181" i="2"/>
  <c r="EE181" i="2"/>
  <c r="EB181" i="2"/>
  <c r="DZ181" i="2"/>
  <c r="DX181" i="2"/>
  <c r="DU181" i="2"/>
  <c r="DQ181" i="2"/>
  <c r="DN181" i="2"/>
  <c r="DL181" i="2"/>
  <c r="DJ181" i="2"/>
  <c r="DG181" i="2"/>
  <c r="DE181" i="2"/>
  <c r="DC181" i="2"/>
  <c r="CZ181" i="2"/>
  <c r="CX181" i="2"/>
  <c r="CV181" i="2"/>
  <c r="CS181" i="2"/>
  <c r="CQ181" i="2"/>
  <c r="CO181" i="2"/>
  <c r="CL181" i="2"/>
  <c r="CJ181" i="2"/>
  <c r="CH181" i="2"/>
  <c r="CE181" i="2"/>
  <c r="CC181" i="2"/>
  <c r="CB181" i="2"/>
  <c r="CA181" i="2"/>
  <c r="BX181" i="2"/>
  <c r="BV181" i="2"/>
  <c r="BT181" i="2"/>
  <c r="BQ181" i="2"/>
  <c r="BO181" i="2"/>
  <c r="BM181" i="2"/>
  <c r="BJ181" i="2"/>
  <c r="BF181" i="2"/>
  <c r="BC181" i="2"/>
  <c r="BA181" i="2"/>
  <c r="AY181" i="2"/>
  <c r="AV181" i="2"/>
  <c r="AT181" i="2"/>
  <c r="AR181" i="2"/>
  <c r="AO181" i="2"/>
  <c r="AM181" i="2"/>
  <c r="AK181" i="2"/>
  <c r="AH181" i="2"/>
  <c r="AF181" i="2"/>
  <c r="AD181" i="2"/>
  <c r="S181" i="2"/>
  <c r="R181" i="2"/>
  <c r="P181" i="2"/>
  <c r="Q181" i="2" s="1"/>
  <c r="N181" i="2"/>
  <c r="M181" i="2"/>
  <c r="L181" i="2"/>
  <c r="J181" i="2"/>
  <c r="I181" i="2"/>
  <c r="H181" i="2"/>
  <c r="F181" i="2"/>
  <c r="D181" i="2"/>
  <c r="E181" i="2" s="1"/>
  <c r="B181" i="2"/>
  <c r="VI180" i="2"/>
  <c r="VG180" i="2"/>
  <c r="VE180" i="2"/>
  <c r="VB180" i="2"/>
  <c r="UZ180" i="2"/>
  <c r="UX180" i="2"/>
  <c r="UU180" i="2"/>
  <c r="US180" i="2"/>
  <c r="UQ180" i="2"/>
  <c r="UN180" i="2"/>
  <c r="UL180" i="2"/>
  <c r="UJ180" i="2"/>
  <c r="UG180" i="2"/>
  <c r="UC180" i="2"/>
  <c r="TZ180" i="2"/>
  <c r="TV180" i="2"/>
  <c r="TS180" i="2"/>
  <c r="TO180" i="2"/>
  <c r="TL180" i="2"/>
  <c r="TH180" i="2"/>
  <c r="TE180" i="2"/>
  <c r="TA180" i="2"/>
  <c r="SX180" i="2"/>
  <c r="ST180" i="2"/>
  <c r="SQ180" i="2"/>
  <c r="SM180" i="2"/>
  <c r="SJ180" i="2"/>
  <c r="SF180" i="2"/>
  <c r="SC180" i="2"/>
  <c r="RY180" i="2"/>
  <c r="RV180" i="2"/>
  <c r="RR180" i="2"/>
  <c r="RO180" i="2"/>
  <c r="RK180" i="2"/>
  <c r="RH180" i="2"/>
  <c r="RF180" i="2"/>
  <c r="RD180" i="2"/>
  <c r="RA180" i="2"/>
  <c r="QW180" i="2"/>
  <c r="QT180" i="2"/>
  <c r="QR180" i="2"/>
  <c r="QP180" i="2"/>
  <c r="QM180" i="2"/>
  <c r="QI180" i="2"/>
  <c r="QF180" i="2"/>
  <c r="QB180" i="2"/>
  <c r="PY180" i="2"/>
  <c r="PW180" i="2"/>
  <c r="PU180" i="2"/>
  <c r="PR180" i="2"/>
  <c r="PP180" i="2"/>
  <c r="PN180" i="2"/>
  <c r="PK180" i="2"/>
  <c r="PI180" i="2"/>
  <c r="PG180" i="2"/>
  <c r="PD180" i="2"/>
  <c r="PB180" i="2"/>
  <c r="OZ180" i="2"/>
  <c r="OW180" i="2"/>
  <c r="OU180" i="2"/>
  <c r="OS180" i="2"/>
  <c r="OP180" i="2"/>
  <c r="ON180" i="2"/>
  <c r="OL180" i="2"/>
  <c r="OI180" i="2"/>
  <c r="OG180" i="2"/>
  <c r="OE180" i="2"/>
  <c r="OB180" i="2"/>
  <c r="NZ180" i="2"/>
  <c r="NX180" i="2"/>
  <c r="NU180" i="2"/>
  <c r="NS180" i="2"/>
  <c r="NQ180" i="2"/>
  <c r="NN180" i="2"/>
  <c r="NL180" i="2"/>
  <c r="NJ180" i="2"/>
  <c r="NG180" i="2"/>
  <c r="NE180" i="2"/>
  <c r="NC180" i="2"/>
  <c r="MZ180" i="2"/>
  <c r="MX180" i="2"/>
  <c r="MV180" i="2"/>
  <c r="MS180" i="2"/>
  <c r="MO180" i="2"/>
  <c r="ML180" i="2"/>
  <c r="MJ180" i="2"/>
  <c r="MH180" i="2"/>
  <c r="ME180" i="2"/>
  <c r="MA180" i="2"/>
  <c r="LX180" i="2"/>
  <c r="LT180" i="2"/>
  <c r="LQ180" i="2"/>
  <c r="LO180" i="2"/>
  <c r="LM180" i="2"/>
  <c r="LJ180" i="2"/>
  <c r="LH180" i="2"/>
  <c r="LF180" i="2"/>
  <c r="LC180" i="2"/>
  <c r="KY180" i="2"/>
  <c r="KV180" i="2"/>
  <c r="KR180" i="2"/>
  <c r="KO180" i="2"/>
  <c r="KM180" i="2"/>
  <c r="KK180" i="2"/>
  <c r="KH180" i="2"/>
  <c r="KF180" i="2"/>
  <c r="KD180" i="2"/>
  <c r="KA180" i="2"/>
  <c r="JW180" i="2"/>
  <c r="JT180" i="2"/>
  <c r="JP180" i="2"/>
  <c r="JM180" i="2"/>
  <c r="JK180" i="2"/>
  <c r="JI180" i="2"/>
  <c r="JF180" i="2"/>
  <c r="JD180" i="2"/>
  <c r="JB180" i="2"/>
  <c r="IY180" i="2"/>
  <c r="IW180" i="2"/>
  <c r="IU180" i="2"/>
  <c r="IR180" i="2"/>
  <c r="IP180" i="2"/>
  <c r="IN180" i="2"/>
  <c r="IK180" i="2"/>
  <c r="II180" i="2"/>
  <c r="IG180" i="2"/>
  <c r="ID180" i="2"/>
  <c r="IB180" i="2"/>
  <c r="HZ180" i="2"/>
  <c r="HW180" i="2"/>
  <c r="HU180" i="2"/>
  <c r="HS180" i="2"/>
  <c r="HP180" i="2"/>
  <c r="HN180" i="2"/>
  <c r="HL180" i="2"/>
  <c r="HI180" i="2"/>
  <c r="HG180" i="2"/>
  <c r="HE180" i="2"/>
  <c r="HA180" i="2"/>
  <c r="GY180" i="2"/>
  <c r="GW180" i="2"/>
  <c r="GT180" i="2"/>
  <c r="GP180" i="2"/>
  <c r="GM180" i="2"/>
  <c r="GK180" i="2"/>
  <c r="GI180" i="2"/>
  <c r="GF180" i="2"/>
  <c r="GB180" i="2"/>
  <c r="FY180" i="2"/>
  <c r="FW180" i="2"/>
  <c r="FU180" i="2"/>
  <c r="FR180" i="2"/>
  <c r="FP180" i="2"/>
  <c r="FN180" i="2"/>
  <c r="FK180" i="2"/>
  <c r="FI180" i="2"/>
  <c r="FG180" i="2"/>
  <c r="FD180" i="2"/>
  <c r="EZ180" i="2"/>
  <c r="EW180" i="2"/>
  <c r="EU180" i="2"/>
  <c r="ES180" i="2"/>
  <c r="EP180" i="2"/>
  <c r="EN180" i="2"/>
  <c r="EL180" i="2"/>
  <c r="EI180" i="2"/>
  <c r="EG180" i="2"/>
  <c r="EE180" i="2"/>
  <c r="EB180" i="2"/>
  <c r="DZ180" i="2"/>
  <c r="DX180" i="2"/>
  <c r="DU180" i="2"/>
  <c r="DQ180" i="2"/>
  <c r="DN180" i="2"/>
  <c r="DL180" i="2"/>
  <c r="DJ180" i="2"/>
  <c r="DG180" i="2"/>
  <c r="DE180" i="2"/>
  <c r="DC180" i="2"/>
  <c r="CZ180" i="2"/>
  <c r="CX180" i="2"/>
  <c r="CV180" i="2"/>
  <c r="CS180" i="2"/>
  <c r="CQ180" i="2"/>
  <c r="CO180" i="2"/>
  <c r="CL180" i="2"/>
  <c r="CJ180" i="2"/>
  <c r="CH180" i="2"/>
  <c r="CE180" i="2"/>
  <c r="CC180" i="2"/>
  <c r="CB180" i="2"/>
  <c r="CA180" i="2"/>
  <c r="BX180" i="2"/>
  <c r="BV180" i="2"/>
  <c r="BT180" i="2"/>
  <c r="BQ180" i="2"/>
  <c r="BO180" i="2"/>
  <c r="BM180" i="2"/>
  <c r="BJ180" i="2"/>
  <c r="BF180" i="2"/>
  <c r="BC180" i="2"/>
  <c r="BA180" i="2"/>
  <c r="AY180" i="2"/>
  <c r="AV180" i="2"/>
  <c r="AT180" i="2"/>
  <c r="AR180" i="2"/>
  <c r="AO180" i="2"/>
  <c r="AM180" i="2"/>
  <c r="AK180" i="2"/>
  <c r="AH180" i="2"/>
  <c r="AF180" i="2"/>
  <c r="AD180" i="2"/>
  <c r="R180" i="2"/>
  <c r="Q180" i="2"/>
  <c r="P180" i="2"/>
  <c r="N180" i="2"/>
  <c r="L180" i="2"/>
  <c r="M180" i="2" s="1"/>
  <c r="J180" i="2"/>
  <c r="I180" i="2"/>
  <c r="H180" i="2"/>
  <c r="F180" i="2"/>
  <c r="E180" i="2"/>
  <c r="D180" i="2"/>
  <c r="B180" i="2"/>
  <c r="VI179" i="2"/>
  <c r="VG179" i="2"/>
  <c r="VE179" i="2"/>
  <c r="VB179" i="2"/>
  <c r="UZ179" i="2"/>
  <c r="UX179" i="2"/>
  <c r="UU179" i="2"/>
  <c r="US179" i="2"/>
  <c r="UQ179" i="2"/>
  <c r="UN179" i="2"/>
  <c r="UL179" i="2"/>
  <c r="UJ179" i="2"/>
  <c r="UG179" i="2"/>
  <c r="UC179" i="2"/>
  <c r="TZ179" i="2"/>
  <c r="TV179" i="2"/>
  <c r="TS179" i="2"/>
  <c r="TO179" i="2"/>
  <c r="TL179" i="2"/>
  <c r="TH179" i="2"/>
  <c r="TE179" i="2"/>
  <c r="TA179" i="2"/>
  <c r="SX179" i="2"/>
  <c r="ST179" i="2"/>
  <c r="SQ179" i="2"/>
  <c r="SM179" i="2"/>
  <c r="SJ179" i="2"/>
  <c r="SF179" i="2"/>
  <c r="SC179" i="2"/>
  <c r="RY179" i="2"/>
  <c r="RV179" i="2"/>
  <c r="RR179" i="2"/>
  <c r="RO179" i="2"/>
  <c r="RK179" i="2"/>
  <c r="RH179" i="2"/>
  <c r="RF179" i="2"/>
  <c r="RD179" i="2"/>
  <c r="RA179" i="2"/>
  <c r="QW179" i="2"/>
  <c r="QT179" i="2"/>
  <c r="QR179" i="2"/>
  <c r="QP179" i="2"/>
  <c r="QM179" i="2"/>
  <c r="QI179" i="2"/>
  <c r="QF179" i="2"/>
  <c r="QB179" i="2"/>
  <c r="PY179" i="2"/>
  <c r="PW179" i="2"/>
  <c r="PU179" i="2"/>
  <c r="PR179" i="2"/>
  <c r="PP179" i="2"/>
  <c r="PN179" i="2"/>
  <c r="PK179" i="2"/>
  <c r="PI179" i="2"/>
  <c r="PG179" i="2"/>
  <c r="PD179" i="2"/>
  <c r="PB179" i="2"/>
  <c r="OZ179" i="2"/>
  <c r="OW179" i="2"/>
  <c r="OU179" i="2"/>
  <c r="OS179" i="2"/>
  <c r="OP179" i="2"/>
  <c r="ON179" i="2"/>
  <c r="OL179" i="2"/>
  <c r="OI179" i="2"/>
  <c r="OG179" i="2"/>
  <c r="OE179" i="2"/>
  <c r="OB179" i="2"/>
  <c r="NZ179" i="2"/>
  <c r="NX179" i="2"/>
  <c r="NU179" i="2"/>
  <c r="NS179" i="2"/>
  <c r="NQ179" i="2"/>
  <c r="NN179" i="2"/>
  <c r="NL179" i="2"/>
  <c r="NJ179" i="2"/>
  <c r="NG179" i="2"/>
  <c r="NE179" i="2"/>
  <c r="NC179" i="2"/>
  <c r="MZ179" i="2"/>
  <c r="MX179" i="2"/>
  <c r="MV179" i="2"/>
  <c r="MS179" i="2"/>
  <c r="MO179" i="2"/>
  <c r="ML179" i="2"/>
  <c r="MJ179" i="2"/>
  <c r="MH179" i="2"/>
  <c r="ME179" i="2"/>
  <c r="MA179" i="2"/>
  <c r="LX179" i="2"/>
  <c r="LT179" i="2"/>
  <c r="LQ179" i="2"/>
  <c r="LO179" i="2"/>
  <c r="LM179" i="2"/>
  <c r="LJ179" i="2"/>
  <c r="LH179" i="2"/>
  <c r="LF179" i="2"/>
  <c r="LC179" i="2"/>
  <c r="KY179" i="2"/>
  <c r="KV179" i="2"/>
  <c r="KR179" i="2"/>
  <c r="KO179" i="2"/>
  <c r="KM179" i="2"/>
  <c r="KK179" i="2"/>
  <c r="KH179" i="2"/>
  <c r="KF179" i="2"/>
  <c r="KD179" i="2"/>
  <c r="KA179" i="2"/>
  <c r="JW179" i="2"/>
  <c r="JT179" i="2"/>
  <c r="JP179" i="2"/>
  <c r="JM179" i="2"/>
  <c r="JK179" i="2"/>
  <c r="JI179" i="2"/>
  <c r="JF179" i="2"/>
  <c r="JD179" i="2"/>
  <c r="JB179" i="2"/>
  <c r="IY179" i="2"/>
  <c r="IW179" i="2"/>
  <c r="IU179" i="2"/>
  <c r="IR179" i="2"/>
  <c r="IP179" i="2"/>
  <c r="IN179" i="2"/>
  <c r="IK179" i="2"/>
  <c r="II179" i="2"/>
  <c r="IG179" i="2"/>
  <c r="ID179" i="2"/>
  <c r="IB179" i="2"/>
  <c r="HZ179" i="2"/>
  <c r="HW179" i="2"/>
  <c r="HU179" i="2"/>
  <c r="HS179" i="2"/>
  <c r="HP179" i="2"/>
  <c r="HN179" i="2"/>
  <c r="HL179" i="2"/>
  <c r="HI179" i="2"/>
  <c r="HG179" i="2"/>
  <c r="HE179" i="2"/>
  <c r="HA179" i="2"/>
  <c r="GY179" i="2"/>
  <c r="GW179" i="2"/>
  <c r="GT179" i="2"/>
  <c r="GP179" i="2"/>
  <c r="GM179" i="2"/>
  <c r="GK179" i="2"/>
  <c r="GI179" i="2"/>
  <c r="GF179" i="2"/>
  <c r="GB179" i="2"/>
  <c r="FY179" i="2"/>
  <c r="FW179" i="2"/>
  <c r="FU179" i="2"/>
  <c r="FR179" i="2"/>
  <c r="FP179" i="2"/>
  <c r="FN179" i="2"/>
  <c r="FK179" i="2"/>
  <c r="FI179" i="2"/>
  <c r="FG179" i="2"/>
  <c r="FD179" i="2"/>
  <c r="EZ179" i="2"/>
  <c r="EW179" i="2"/>
  <c r="EU179" i="2"/>
  <c r="ES179" i="2"/>
  <c r="EP179" i="2"/>
  <c r="EN179" i="2"/>
  <c r="EL179" i="2"/>
  <c r="EI179" i="2"/>
  <c r="EG179" i="2"/>
  <c r="EE179" i="2"/>
  <c r="EB179" i="2"/>
  <c r="DZ179" i="2"/>
  <c r="DX179" i="2"/>
  <c r="DU179" i="2"/>
  <c r="DQ179" i="2"/>
  <c r="DN179" i="2"/>
  <c r="DL179" i="2"/>
  <c r="DJ179" i="2"/>
  <c r="DG179" i="2"/>
  <c r="DE179" i="2"/>
  <c r="DC179" i="2"/>
  <c r="CZ179" i="2"/>
  <c r="CX179" i="2"/>
  <c r="CV179" i="2"/>
  <c r="CS179" i="2"/>
  <c r="CQ179" i="2"/>
  <c r="CO179" i="2"/>
  <c r="CL179" i="2"/>
  <c r="CJ179" i="2"/>
  <c r="CH179" i="2"/>
  <c r="CE179" i="2"/>
  <c r="CC179" i="2"/>
  <c r="CB179" i="2"/>
  <c r="CA179" i="2"/>
  <c r="BX179" i="2"/>
  <c r="BV179" i="2"/>
  <c r="BT179" i="2"/>
  <c r="BQ179" i="2"/>
  <c r="BO179" i="2"/>
  <c r="BM179" i="2"/>
  <c r="BJ179" i="2"/>
  <c r="BF179" i="2"/>
  <c r="BC179" i="2"/>
  <c r="BA179" i="2"/>
  <c r="AY179" i="2"/>
  <c r="AV179" i="2"/>
  <c r="AT179" i="2"/>
  <c r="AR179" i="2"/>
  <c r="AO179" i="2"/>
  <c r="AM179" i="2"/>
  <c r="AK179" i="2"/>
  <c r="AH179" i="2"/>
  <c r="AF179" i="2"/>
  <c r="AD179" i="2"/>
  <c r="R179" i="2"/>
  <c r="P179" i="2"/>
  <c r="Q179" i="2" s="1"/>
  <c r="N179" i="2"/>
  <c r="L179" i="2"/>
  <c r="M179" i="2" s="1"/>
  <c r="J179" i="2"/>
  <c r="H179" i="2"/>
  <c r="I179" i="2" s="1"/>
  <c r="F179" i="2"/>
  <c r="E179" i="2"/>
  <c r="D179" i="2"/>
  <c r="B179" i="2"/>
  <c r="VI178" i="2"/>
  <c r="VG178" i="2"/>
  <c r="VE178" i="2"/>
  <c r="VB178" i="2"/>
  <c r="UZ178" i="2"/>
  <c r="UX178" i="2"/>
  <c r="UU178" i="2"/>
  <c r="US178" i="2"/>
  <c r="UQ178" i="2"/>
  <c r="UN178" i="2"/>
  <c r="UL178" i="2"/>
  <c r="UJ178" i="2"/>
  <c r="UG178" i="2"/>
  <c r="IB178" i="1" s="1"/>
  <c r="UC178" i="2"/>
  <c r="TZ178" i="2"/>
  <c r="TV178" i="2"/>
  <c r="TS178" i="2"/>
  <c r="TO178" i="2"/>
  <c r="TL178" i="2"/>
  <c r="TH178" i="2"/>
  <c r="TE178" i="2"/>
  <c r="TA178" i="2"/>
  <c r="SX178" i="2"/>
  <c r="ST178" i="2"/>
  <c r="SQ178" i="2"/>
  <c r="SM178" i="2"/>
  <c r="SJ178" i="2"/>
  <c r="SF178" i="2"/>
  <c r="SC178" i="2"/>
  <c r="RY178" i="2"/>
  <c r="RV178" i="2"/>
  <c r="RR178" i="2"/>
  <c r="RO178" i="2"/>
  <c r="RK178" i="2"/>
  <c r="RH178" i="2"/>
  <c r="RF178" i="2"/>
  <c r="RD178" i="2"/>
  <c r="RA178" i="2"/>
  <c r="QW178" i="2"/>
  <c r="QT178" i="2"/>
  <c r="QR178" i="2"/>
  <c r="QP178" i="2"/>
  <c r="QM178" i="2"/>
  <c r="QI178" i="2"/>
  <c r="QF178" i="2"/>
  <c r="QB178" i="2"/>
  <c r="PY178" i="2"/>
  <c r="PW178" i="2"/>
  <c r="PU178" i="2"/>
  <c r="PR178" i="2"/>
  <c r="PP178" i="2"/>
  <c r="PN178" i="2"/>
  <c r="PK178" i="2"/>
  <c r="PI178" i="2"/>
  <c r="PG178" i="2"/>
  <c r="PD178" i="2"/>
  <c r="PB178" i="2"/>
  <c r="OZ178" i="2"/>
  <c r="OW178" i="2"/>
  <c r="OU178" i="2"/>
  <c r="OS178" i="2"/>
  <c r="OP178" i="2"/>
  <c r="ON178" i="2"/>
  <c r="OL178" i="2"/>
  <c r="OI178" i="2"/>
  <c r="OG178" i="2"/>
  <c r="OE178" i="2"/>
  <c r="OB178" i="2"/>
  <c r="NZ178" i="2"/>
  <c r="NX178" i="2"/>
  <c r="NU178" i="2"/>
  <c r="NS178" i="2"/>
  <c r="NQ178" i="2"/>
  <c r="NN178" i="2"/>
  <c r="NL178" i="2"/>
  <c r="NJ178" i="2"/>
  <c r="NG178" i="2"/>
  <c r="NE178" i="2"/>
  <c r="NC178" i="2"/>
  <c r="MZ178" i="2"/>
  <c r="MX178" i="2"/>
  <c r="MV178" i="2"/>
  <c r="MS178" i="2"/>
  <c r="MO178" i="2"/>
  <c r="ML178" i="2"/>
  <c r="MJ178" i="2"/>
  <c r="MH178" i="2"/>
  <c r="ME178" i="2"/>
  <c r="MA178" i="2"/>
  <c r="LX178" i="2"/>
  <c r="LT178" i="2"/>
  <c r="LQ178" i="2"/>
  <c r="LO178" i="2"/>
  <c r="LM178" i="2"/>
  <c r="LJ178" i="2"/>
  <c r="LH178" i="2"/>
  <c r="LF178" i="2"/>
  <c r="LC178" i="2"/>
  <c r="KY178" i="2"/>
  <c r="KV178" i="2"/>
  <c r="KR178" i="2"/>
  <c r="KO178" i="2"/>
  <c r="KM178" i="2"/>
  <c r="KK178" i="2"/>
  <c r="KH178" i="2"/>
  <c r="KF178" i="2"/>
  <c r="KD178" i="2"/>
  <c r="KA178" i="2"/>
  <c r="JW178" i="2"/>
  <c r="JT178" i="2"/>
  <c r="JP178" i="2"/>
  <c r="JM178" i="2"/>
  <c r="JK178" i="2"/>
  <c r="JI178" i="2"/>
  <c r="JF178" i="2"/>
  <c r="JD178" i="2"/>
  <c r="JB178" i="2"/>
  <c r="IY178" i="2"/>
  <c r="IW178" i="2"/>
  <c r="IU178" i="2"/>
  <c r="IR178" i="2"/>
  <c r="IP178" i="2"/>
  <c r="IN178" i="2"/>
  <c r="IK178" i="2"/>
  <c r="II178" i="2"/>
  <c r="IG178" i="2"/>
  <c r="ID178" i="2"/>
  <c r="IB178" i="2"/>
  <c r="HZ178" i="2"/>
  <c r="HW178" i="2"/>
  <c r="HU178" i="2"/>
  <c r="HS178" i="2"/>
  <c r="HP178" i="2"/>
  <c r="HN178" i="2"/>
  <c r="HL178" i="2"/>
  <c r="HI178" i="2"/>
  <c r="HG178" i="2"/>
  <c r="HE178" i="2"/>
  <c r="HA178" i="2"/>
  <c r="GY178" i="2"/>
  <c r="GW178" i="2"/>
  <c r="GT178" i="2"/>
  <c r="GP178" i="2"/>
  <c r="GM178" i="2"/>
  <c r="GK178" i="2"/>
  <c r="GI178" i="2"/>
  <c r="GF178" i="2"/>
  <c r="GB178" i="2"/>
  <c r="FY178" i="2"/>
  <c r="FW178" i="2"/>
  <c r="FU178" i="2"/>
  <c r="FR178" i="2"/>
  <c r="FP178" i="2"/>
  <c r="FN178" i="2"/>
  <c r="FK178" i="2"/>
  <c r="FI178" i="2"/>
  <c r="FG178" i="2"/>
  <c r="FD178" i="2"/>
  <c r="EZ178" i="2"/>
  <c r="EW178" i="2"/>
  <c r="EU178" i="2"/>
  <c r="ES178" i="2"/>
  <c r="EP178" i="2"/>
  <c r="EN178" i="2"/>
  <c r="EL178" i="2"/>
  <c r="EI178" i="2"/>
  <c r="EG178" i="2"/>
  <c r="EE178" i="2"/>
  <c r="EB178" i="2"/>
  <c r="DZ178" i="2"/>
  <c r="DX178" i="2"/>
  <c r="DU178" i="2"/>
  <c r="DQ178" i="2"/>
  <c r="DN178" i="2"/>
  <c r="DL178" i="2"/>
  <c r="DJ178" i="2"/>
  <c r="DG178" i="2"/>
  <c r="DE178" i="2"/>
  <c r="DC178" i="2"/>
  <c r="CZ178" i="2"/>
  <c r="CX178" i="2"/>
  <c r="CV178" i="2"/>
  <c r="CS178" i="2"/>
  <c r="CQ178" i="2"/>
  <c r="CO178" i="2"/>
  <c r="CL178" i="2"/>
  <c r="CJ178" i="2"/>
  <c r="CH178" i="2"/>
  <c r="CE178" i="2"/>
  <c r="CC178" i="2"/>
  <c r="CB178" i="2"/>
  <c r="CA178" i="2"/>
  <c r="BX178" i="2"/>
  <c r="BV178" i="2"/>
  <c r="BT178" i="2"/>
  <c r="BQ178" i="2"/>
  <c r="BO178" i="2"/>
  <c r="BM178" i="2"/>
  <c r="BJ178" i="2"/>
  <c r="BF178" i="2"/>
  <c r="BC178" i="2"/>
  <c r="BA178" i="2"/>
  <c r="AY178" i="2"/>
  <c r="AV178" i="2"/>
  <c r="AT178" i="2"/>
  <c r="AR178" i="2"/>
  <c r="AO178" i="2"/>
  <c r="AM178" i="2"/>
  <c r="AK178" i="2"/>
  <c r="AH178" i="2"/>
  <c r="AF178" i="2"/>
  <c r="AD178" i="2"/>
  <c r="Y178" i="2"/>
  <c r="S178" i="2"/>
  <c r="R178" i="2"/>
  <c r="P178" i="2"/>
  <c r="Q178" i="2" s="1"/>
  <c r="N178" i="2"/>
  <c r="M178" i="2"/>
  <c r="L178" i="2"/>
  <c r="J178" i="2"/>
  <c r="I178" i="2"/>
  <c r="H178" i="2"/>
  <c r="F178" i="2"/>
  <c r="D178" i="2"/>
  <c r="E178" i="2" s="1"/>
  <c r="B178" i="2"/>
  <c r="VI177" i="2"/>
  <c r="VG177" i="2"/>
  <c r="VE177" i="2"/>
  <c r="VB177" i="2"/>
  <c r="UZ177" i="2"/>
  <c r="UX177" i="2"/>
  <c r="UU177" i="2"/>
  <c r="US177" i="2"/>
  <c r="UQ177" i="2"/>
  <c r="UN177" i="2"/>
  <c r="UL177" i="2"/>
  <c r="UJ177" i="2"/>
  <c r="UG177" i="2"/>
  <c r="IB177" i="1" s="1"/>
  <c r="UC177" i="2"/>
  <c r="TZ177" i="2"/>
  <c r="TV177" i="2"/>
  <c r="TS177" i="2"/>
  <c r="TO177" i="2"/>
  <c r="TL177" i="2"/>
  <c r="TH177" i="2"/>
  <c r="TE177" i="2"/>
  <c r="TA177" i="2"/>
  <c r="SX177" i="2"/>
  <c r="ST177" i="2"/>
  <c r="SQ177" i="2"/>
  <c r="SM177" i="2"/>
  <c r="SJ177" i="2"/>
  <c r="SF177" i="2"/>
  <c r="SC177" i="2"/>
  <c r="RY177" i="2"/>
  <c r="RV177" i="2"/>
  <c r="RR177" i="2"/>
  <c r="RO177" i="2"/>
  <c r="RK177" i="2"/>
  <c r="RH177" i="2"/>
  <c r="RF177" i="2"/>
  <c r="RD177" i="2"/>
  <c r="RA177" i="2"/>
  <c r="QW177" i="2"/>
  <c r="QT177" i="2"/>
  <c r="QR177" i="2"/>
  <c r="QP177" i="2"/>
  <c r="QM177" i="2"/>
  <c r="QI177" i="2"/>
  <c r="QF177" i="2"/>
  <c r="QB177" i="2"/>
  <c r="PY177" i="2"/>
  <c r="PW177" i="2"/>
  <c r="PU177" i="2"/>
  <c r="PR177" i="2"/>
  <c r="PP177" i="2"/>
  <c r="PN177" i="2"/>
  <c r="PK177" i="2"/>
  <c r="PI177" i="2"/>
  <c r="PG177" i="2"/>
  <c r="PD177" i="2"/>
  <c r="PB177" i="2"/>
  <c r="OZ177" i="2"/>
  <c r="OW177" i="2"/>
  <c r="OU177" i="2"/>
  <c r="OS177" i="2"/>
  <c r="OP177" i="2"/>
  <c r="ON177" i="2"/>
  <c r="OL177" i="2"/>
  <c r="OI177" i="2"/>
  <c r="OG177" i="2"/>
  <c r="OE177" i="2"/>
  <c r="OB177" i="2"/>
  <c r="NZ177" i="2"/>
  <c r="NX177" i="2"/>
  <c r="NU177" i="2"/>
  <c r="NS177" i="2"/>
  <c r="NQ177" i="2"/>
  <c r="NN177" i="2"/>
  <c r="NL177" i="2"/>
  <c r="NJ177" i="2"/>
  <c r="NG177" i="2"/>
  <c r="NE177" i="2"/>
  <c r="NC177" i="2"/>
  <c r="MZ177" i="2"/>
  <c r="MX177" i="2"/>
  <c r="MV177" i="2"/>
  <c r="MS177" i="2"/>
  <c r="MO177" i="2"/>
  <c r="ML177" i="2"/>
  <c r="MJ177" i="2"/>
  <c r="MH177" i="2"/>
  <c r="ME177" i="2"/>
  <c r="MA177" i="2"/>
  <c r="LX177" i="2"/>
  <c r="LT177" i="2"/>
  <c r="LQ177" i="2"/>
  <c r="LO177" i="2"/>
  <c r="LM177" i="2"/>
  <c r="LJ177" i="2"/>
  <c r="LH177" i="2"/>
  <c r="LF177" i="2"/>
  <c r="LC177" i="2"/>
  <c r="KY177" i="2"/>
  <c r="KV177" i="2"/>
  <c r="KR177" i="2"/>
  <c r="KO177" i="2"/>
  <c r="KM177" i="2"/>
  <c r="KK177" i="2"/>
  <c r="KH177" i="2"/>
  <c r="KF177" i="2"/>
  <c r="KD177" i="2"/>
  <c r="KA177" i="2"/>
  <c r="JW177" i="2"/>
  <c r="JT177" i="2"/>
  <c r="JP177" i="2"/>
  <c r="JM177" i="2"/>
  <c r="JK177" i="2"/>
  <c r="JI177" i="2"/>
  <c r="JF177" i="2"/>
  <c r="JD177" i="2"/>
  <c r="JB177" i="2"/>
  <c r="IY177" i="2"/>
  <c r="IW177" i="2"/>
  <c r="IU177" i="2"/>
  <c r="IR177" i="2"/>
  <c r="IP177" i="2"/>
  <c r="IN177" i="2"/>
  <c r="IK177" i="2"/>
  <c r="II177" i="2"/>
  <c r="IG177" i="2"/>
  <c r="ID177" i="2"/>
  <c r="IB177" i="2"/>
  <c r="HZ177" i="2"/>
  <c r="HW177" i="2"/>
  <c r="HU177" i="2"/>
  <c r="HS177" i="2"/>
  <c r="HP177" i="2"/>
  <c r="HN177" i="2"/>
  <c r="HL177" i="2"/>
  <c r="HI177" i="2"/>
  <c r="HG177" i="2"/>
  <c r="HE177" i="2"/>
  <c r="HA177" i="2"/>
  <c r="GY177" i="2"/>
  <c r="GW177" i="2"/>
  <c r="GT177" i="2"/>
  <c r="GP177" i="2"/>
  <c r="GM177" i="2"/>
  <c r="GK177" i="2"/>
  <c r="GI177" i="2"/>
  <c r="GF177" i="2"/>
  <c r="GB177" i="2"/>
  <c r="FY177" i="2"/>
  <c r="FW177" i="2"/>
  <c r="FU177" i="2"/>
  <c r="FR177" i="2"/>
  <c r="FP177" i="2"/>
  <c r="FN177" i="2"/>
  <c r="FK177" i="2"/>
  <c r="FI177" i="2"/>
  <c r="FG177" i="2"/>
  <c r="FD177" i="2"/>
  <c r="EZ177" i="2"/>
  <c r="EW177" i="2"/>
  <c r="EU177" i="2"/>
  <c r="ES177" i="2"/>
  <c r="EP177" i="2"/>
  <c r="EN177" i="2"/>
  <c r="EL177" i="2"/>
  <c r="EI177" i="2"/>
  <c r="EG177" i="2"/>
  <c r="EE177" i="2"/>
  <c r="EB177" i="2"/>
  <c r="DZ177" i="2"/>
  <c r="DX177" i="2"/>
  <c r="DU177" i="2"/>
  <c r="DQ177" i="2"/>
  <c r="DN177" i="2"/>
  <c r="DL177" i="2"/>
  <c r="DJ177" i="2"/>
  <c r="DG177" i="2"/>
  <c r="DE177" i="2"/>
  <c r="DC177" i="2"/>
  <c r="CZ177" i="2"/>
  <c r="CX177" i="2"/>
  <c r="CV177" i="2"/>
  <c r="CS177" i="2"/>
  <c r="CQ177" i="2"/>
  <c r="CO177" i="2"/>
  <c r="CL177" i="2"/>
  <c r="CJ177" i="2"/>
  <c r="CH177" i="2"/>
  <c r="CE177" i="2"/>
  <c r="CC177" i="2"/>
  <c r="CB177" i="2"/>
  <c r="CA177" i="2"/>
  <c r="BX177" i="2"/>
  <c r="BV177" i="2"/>
  <c r="BT177" i="2"/>
  <c r="BQ177" i="2"/>
  <c r="BO177" i="2"/>
  <c r="BM177" i="2"/>
  <c r="BJ177" i="2"/>
  <c r="BF177" i="2"/>
  <c r="BC177" i="2"/>
  <c r="BA177" i="2"/>
  <c r="AY177" i="2"/>
  <c r="AV177" i="2"/>
  <c r="AT177" i="2"/>
  <c r="AR177" i="2"/>
  <c r="AO177" i="2"/>
  <c r="AM177" i="2"/>
  <c r="AK177" i="2"/>
  <c r="AH177" i="2"/>
  <c r="AF177" i="2"/>
  <c r="AD177" i="2"/>
  <c r="R177" i="2"/>
  <c r="Q177" i="2"/>
  <c r="P177" i="2"/>
  <c r="N177" i="2"/>
  <c r="L177" i="2"/>
  <c r="M177" i="2" s="1"/>
  <c r="S177" i="2" s="1"/>
  <c r="J177" i="2"/>
  <c r="I177" i="2"/>
  <c r="H177" i="2"/>
  <c r="F177" i="2"/>
  <c r="E177" i="2"/>
  <c r="D177" i="2"/>
  <c r="B177" i="2"/>
  <c r="VI176" i="2"/>
  <c r="VG176" i="2"/>
  <c r="VE176" i="2"/>
  <c r="VB176" i="2"/>
  <c r="UZ176" i="2"/>
  <c r="UX176" i="2"/>
  <c r="UU176" i="2"/>
  <c r="US176" i="2"/>
  <c r="UQ176" i="2"/>
  <c r="UN176" i="2"/>
  <c r="UL176" i="2"/>
  <c r="UJ176" i="2"/>
  <c r="UG176" i="2"/>
  <c r="IB176" i="1" s="1"/>
  <c r="UC176" i="2"/>
  <c r="TZ176" i="2"/>
  <c r="TV176" i="2"/>
  <c r="TS176" i="2"/>
  <c r="TO176" i="2"/>
  <c r="TL176" i="2"/>
  <c r="TH176" i="2"/>
  <c r="TE176" i="2"/>
  <c r="TA176" i="2"/>
  <c r="SX176" i="2"/>
  <c r="ST176" i="2"/>
  <c r="SQ176" i="2"/>
  <c r="SM176" i="2"/>
  <c r="SJ176" i="2"/>
  <c r="SF176" i="2"/>
  <c r="SC176" i="2"/>
  <c r="RY176" i="2"/>
  <c r="RV176" i="2"/>
  <c r="RR176" i="2"/>
  <c r="RO176" i="2"/>
  <c r="RK176" i="2"/>
  <c r="RH176" i="2"/>
  <c r="RF176" i="2"/>
  <c r="RD176" i="2"/>
  <c r="RA176" i="2"/>
  <c r="QW176" i="2"/>
  <c r="QT176" i="2"/>
  <c r="QR176" i="2"/>
  <c r="QP176" i="2"/>
  <c r="QM176" i="2"/>
  <c r="QI176" i="2"/>
  <c r="QF176" i="2"/>
  <c r="QB176" i="2"/>
  <c r="PY176" i="2"/>
  <c r="PW176" i="2"/>
  <c r="PU176" i="2"/>
  <c r="PR176" i="2"/>
  <c r="PP176" i="2"/>
  <c r="PN176" i="2"/>
  <c r="PK176" i="2"/>
  <c r="PI176" i="2"/>
  <c r="PG176" i="2"/>
  <c r="PD176" i="2"/>
  <c r="PB176" i="2"/>
  <c r="OZ176" i="2"/>
  <c r="OW176" i="2"/>
  <c r="OU176" i="2"/>
  <c r="OS176" i="2"/>
  <c r="OP176" i="2"/>
  <c r="ON176" i="2"/>
  <c r="OL176" i="2"/>
  <c r="OI176" i="2"/>
  <c r="OG176" i="2"/>
  <c r="OE176" i="2"/>
  <c r="OB176" i="2"/>
  <c r="NZ176" i="2"/>
  <c r="NX176" i="2"/>
  <c r="NU176" i="2"/>
  <c r="NS176" i="2"/>
  <c r="NQ176" i="2"/>
  <c r="NN176" i="2"/>
  <c r="NL176" i="2"/>
  <c r="NJ176" i="2"/>
  <c r="NG176" i="2"/>
  <c r="NE176" i="2"/>
  <c r="NC176" i="2"/>
  <c r="MZ176" i="2"/>
  <c r="MX176" i="2"/>
  <c r="MV176" i="2"/>
  <c r="MS176" i="2"/>
  <c r="MO176" i="2"/>
  <c r="ML176" i="2"/>
  <c r="MJ176" i="2"/>
  <c r="MH176" i="2"/>
  <c r="ME176" i="2"/>
  <c r="MA176" i="2"/>
  <c r="LX176" i="2"/>
  <c r="LT176" i="2"/>
  <c r="LQ176" i="2"/>
  <c r="LO176" i="2"/>
  <c r="LM176" i="2"/>
  <c r="LJ176" i="2"/>
  <c r="LH176" i="2"/>
  <c r="LF176" i="2"/>
  <c r="LC176" i="2"/>
  <c r="KY176" i="2"/>
  <c r="KV176" i="2"/>
  <c r="KR176" i="2"/>
  <c r="KO176" i="2"/>
  <c r="KM176" i="2"/>
  <c r="KK176" i="2"/>
  <c r="KH176" i="2"/>
  <c r="KF176" i="2"/>
  <c r="KD176" i="2"/>
  <c r="KA176" i="2"/>
  <c r="JW176" i="2"/>
  <c r="JT176" i="2"/>
  <c r="JP176" i="2"/>
  <c r="JM176" i="2"/>
  <c r="JK176" i="2"/>
  <c r="JI176" i="2"/>
  <c r="JF176" i="2"/>
  <c r="JD176" i="2"/>
  <c r="JB176" i="2"/>
  <c r="IY176" i="2"/>
  <c r="IW176" i="2"/>
  <c r="IU176" i="2"/>
  <c r="IR176" i="2"/>
  <c r="IP176" i="2"/>
  <c r="IN176" i="2"/>
  <c r="IK176" i="2"/>
  <c r="II176" i="2"/>
  <c r="IG176" i="2"/>
  <c r="ID176" i="2"/>
  <c r="IB176" i="2"/>
  <c r="HZ176" i="2"/>
  <c r="HW176" i="2"/>
  <c r="HU176" i="2"/>
  <c r="HS176" i="2"/>
  <c r="HP176" i="2"/>
  <c r="HN176" i="2"/>
  <c r="HL176" i="2"/>
  <c r="HI176" i="2"/>
  <c r="HG176" i="2"/>
  <c r="HE176" i="2"/>
  <c r="HA176" i="2"/>
  <c r="GY176" i="2"/>
  <c r="GW176" i="2"/>
  <c r="GT176" i="2"/>
  <c r="GP176" i="2"/>
  <c r="GM176" i="2"/>
  <c r="GK176" i="2"/>
  <c r="GI176" i="2"/>
  <c r="GF176" i="2"/>
  <c r="GB176" i="2"/>
  <c r="FY176" i="2"/>
  <c r="FW176" i="2"/>
  <c r="FU176" i="2"/>
  <c r="FR176" i="2"/>
  <c r="FP176" i="2"/>
  <c r="FN176" i="2"/>
  <c r="FK176" i="2"/>
  <c r="FI176" i="2"/>
  <c r="FG176" i="2"/>
  <c r="FD176" i="2"/>
  <c r="EZ176" i="2"/>
  <c r="EW176" i="2"/>
  <c r="EU176" i="2"/>
  <c r="ES176" i="2"/>
  <c r="EP176" i="2"/>
  <c r="EN176" i="2"/>
  <c r="EL176" i="2"/>
  <c r="EI176" i="2"/>
  <c r="EG176" i="2"/>
  <c r="EE176" i="2"/>
  <c r="EB176" i="2"/>
  <c r="DZ176" i="2"/>
  <c r="DX176" i="2"/>
  <c r="DU176" i="2"/>
  <c r="DQ176" i="2"/>
  <c r="DN176" i="2"/>
  <c r="DL176" i="2"/>
  <c r="DJ176" i="2"/>
  <c r="DG176" i="2"/>
  <c r="DE176" i="2"/>
  <c r="DC176" i="2"/>
  <c r="CZ176" i="2"/>
  <c r="CX176" i="2"/>
  <c r="CV176" i="2"/>
  <c r="CS176" i="2"/>
  <c r="CQ176" i="2"/>
  <c r="CO176" i="2"/>
  <c r="CL176" i="2"/>
  <c r="CJ176" i="2"/>
  <c r="CH176" i="2"/>
  <c r="CE176" i="2"/>
  <c r="CC176" i="2"/>
  <c r="CB176" i="2"/>
  <c r="CA176" i="2"/>
  <c r="BX176" i="2"/>
  <c r="BV176" i="2"/>
  <c r="BT176" i="2"/>
  <c r="BQ176" i="2"/>
  <c r="BO176" i="2"/>
  <c r="BM176" i="2"/>
  <c r="BJ176" i="2"/>
  <c r="BF176" i="2"/>
  <c r="BC176" i="2"/>
  <c r="BA176" i="2"/>
  <c r="AY176" i="2"/>
  <c r="AV176" i="2"/>
  <c r="AT176" i="2"/>
  <c r="AR176" i="2"/>
  <c r="AO176" i="2"/>
  <c r="AM176" i="2"/>
  <c r="AK176" i="2"/>
  <c r="AH176" i="2"/>
  <c r="AF176" i="2"/>
  <c r="AD176" i="2"/>
  <c r="R176" i="2"/>
  <c r="Q176" i="2"/>
  <c r="P176" i="2"/>
  <c r="N176" i="2"/>
  <c r="L176" i="2"/>
  <c r="M176" i="2" s="1"/>
  <c r="J176" i="2"/>
  <c r="H176" i="2"/>
  <c r="I176" i="2" s="1"/>
  <c r="F176" i="2"/>
  <c r="E176" i="2"/>
  <c r="D176" i="2"/>
  <c r="B176" i="2"/>
  <c r="VI175" i="2"/>
  <c r="VG175" i="2"/>
  <c r="VE175" i="2"/>
  <c r="VB175" i="2"/>
  <c r="UZ175" i="2"/>
  <c r="UX175" i="2"/>
  <c r="UU175" i="2"/>
  <c r="US175" i="2"/>
  <c r="UQ175" i="2"/>
  <c r="UN175" i="2"/>
  <c r="UL175" i="2"/>
  <c r="UJ175" i="2"/>
  <c r="UG175" i="2"/>
  <c r="UC175" i="2"/>
  <c r="TZ175" i="2"/>
  <c r="TV175" i="2"/>
  <c r="TS175" i="2"/>
  <c r="TO175" i="2"/>
  <c r="TL175" i="2"/>
  <c r="TH175" i="2"/>
  <c r="TE175" i="2"/>
  <c r="TA175" i="2"/>
  <c r="SX175" i="2"/>
  <c r="ST175" i="2"/>
  <c r="SQ175" i="2"/>
  <c r="SM175" i="2"/>
  <c r="SJ175" i="2"/>
  <c r="SF175" i="2"/>
  <c r="SC175" i="2"/>
  <c r="RY175" i="2"/>
  <c r="RV175" i="2"/>
  <c r="RR175" i="2"/>
  <c r="RO175" i="2"/>
  <c r="RK175" i="2"/>
  <c r="RH175" i="2"/>
  <c r="RF175" i="2"/>
  <c r="RD175" i="2"/>
  <c r="RA175" i="2"/>
  <c r="QW175" i="2"/>
  <c r="QT175" i="2"/>
  <c r="QR175" i="2"/>
  <c r="QP175" i="2"/>
  <c r="QM175" i="2"/>
  <c r="QI175" i="2"/>
  <c r="QF175" i="2"/>
  <c r="QB175" i="2"/>
  <c r="PY175" i="2"/>
  <c r="PW175" i="2"/>
  <c r="PU175" i="2"/>
  <c r="PR175" i="2"/>
  <c r="PP175" i="2"/>
  <c r="PN175" i="2"/>
  <c r="PK175" i="2"/>
  <c r="PI175" i="2"/>
  <c r="PG175" i="2"/>
  <c r="PD175" i="2"/>
  <c r="PB175" i="2"/>
  <c r="OZ175" i="2"/>
  <c r="OW175" i="2"/>
  <c r="OU175" i="2"/>
  <c r="OS175" i="2"/>
  <c r="OP175" i="2"/>
  <c r="ON175" i="2"/>
  <c r="OL175" i="2"/>
  <c r="OI175" i="2"/>
  <c r="OG175" i="2"/>
  <c r="OE175" i="2"/>
  <c r="OB175" i="2"/>
  <c r="NZ175" i="2"/>
  <c r="NX175" i="2"/>
  <c r="NU175" i="2"/>
  <c r="NS175" i="2"/>
  <c r="NQ175" i="2"/>
  <c r="NN175" i="2"/>
  <c r="NL175" i="2"/>
  <c r="NJ175" i="2"/>
  <c r="NG175" i="2"/>
  <c r="NE175" i="2"/>
  <c r="NC175" i="2"/>
  <c r="MZ175" i="2"/>
  <c r="MX175" i="2"/>
  <c r="MV175" i="2"/>
  <c r="MS175" i="2"/>
  <c r="MO175" i="2"/>
  <c r="ML175" i="2"/>
  <c r="MJ175" i="2"/>
  <c r="MH175" i="2"/>
  <c r="ME175" i="2"/>
  <c r="MA175" i="2"/>
  <c r="LX175" i="2"/>
  <c r="LT175" i="2"/>
  <c r="LQ175" i="2"/>
  <c r="LO175" i="2"/>
  <c r="LM175" i="2"/>
  <c r="LJ175" i="2"/>
  <c r="LH175" i="2"/>
  <c r="LF175" i="2"/>
  <c r="LC175" i="2"/>
  <c r="KY175" i="2"/>
  <c r="KV175" i="2"/>
  <c r="KR175" i="2"/>
  <c r="KO175" i="2"/>
  <c r="KM175" i="2"/>
  <c r="KK175" i="2"/>
  <c r="KH175" i="2"/>
  <c r="KF175" i="2"/>
  <c r="KD175" i="2"/>
  <c r="KA175" i="2"/>
  <c r="JW175" i="2"/>
  <c r="JT175" i="2"/>
  <c r="JP175" i="2"/>
  <c r="JM175" i="2"/>
  <c r="JK175" i="2"/>
  <c r="JI175" i="2"/>
  <c r="JF175" i="2"/>
  <c r="JD175" i="2"/>
  <c r="JB175" i="2"/>
  <c r="IY175" i="2"/>
  <c r="IW175" i="2"/>
  <c r="IU175" i="2"/>
  <c r="IR175" i="2"/>
  <c r="IP175" i="2"/>
  <c r="IN175" i="2"/>
  <c r="IK175" i="2"/>
  <c r="II175" i="2"/>
  <c r="IG175" i="2"/>
  <c r="ID175" i="2"/>
  <c r="IB175" i="2"/>
  <c r="HZ175" i="2"/>
  <c r="HW175" i="2"/>
  <c r="HU175" i="2"/>
  <c r="HS175" i="2"/>
  <c r="HP175" i="2"/>
  <c r="HN175" i="2"/>
  <c r="HL175" i="2"/>
  <c r="HI175" i="2"/>
  <c r="HG175" i="2"/>
  <c r="HE175" i="2"/>
  <c r="HA175" i="2"/>
  <c r="GY175" i="2"/>
  <c r="GW175" i="2"/>
  <c r="GT175" i="2"/>
  <c r="GP175" i="2"/>
  <c r="GM175" i="2"/>
  <c r="GK175" i="2"/>
  <c r="GI175" i="2"/>
  <c r="GF175" i="2"/>
  <c r="GB175" i="2"/>
  <c r="FY175" i="2"/>
  <c r="FW175" i="2"/>
  <c r="FU175" i="2"/>
  <c r="FR175" i="2"/>
  <c r="FP175" i="2"/>
  <c r="FN175" i="2"/>
  <c r="FK175" i="2"/>
  <c r="FI175" i="2"/>
  <c r="FG175" i="2"/>
  <c r="FD175" i="2"/>
  <c r="EZ175" i="2"/>
  <c r="EW175" i="2"/>
  <c r="EU175" i="2"/>
  <c r="ES175" i="2"/>
  <c r="EP175" i="2"/>
  <c r="EN175" i="2"/>
  <c r="EL175" i="2"/>
  <c r="EI175" i="2"/>
  <c r="EG175" i="2"/>
  <c r="EE175" i="2"/>
  <c r="EB175" i="2"/>
  <c r="DZ175" i="2"/>
  <c r="DX175" i="2"/>
  <c r="DU175" i="2"/>
  <c r="DQ175" i="2"/>
  <c r="DN175" i="2"/>
  <c r="DL175" i="2"/>
  <c r="DJ175" i="2"/>
  <c r="DG175" i="2"/>
  <c r="DE175" i="2"/>
  <c r="DC175" i="2"/>
  <c r="CZ175" i="2"/>
  <c r="CX175" i="2"/>
  <c r="CV175" i="2"/>
  <c r="CS175" i="2"/>
  <c r="CQ175" i="2"/>
  <c r="CO175" i="2"/>
  <c r="CL175" i="2"/>
  <c r="CJ175" i="2"/>
  <c r="CH175" i="2"/>
  <c r="CE175" i="2"/>
  <c r="CC175" i="2"/>
  <c r="CB175" i="2"/>
  <c r="CA175" i="2"/>
  <c r="BX175" i="2"/>
  <c r="BV175" i="2"/>
  <c r="BT175" i="2"/>
  <c r="BQ175" i="2"/>
  <c r="BO175" i="2"/>
  <c r="BM175" i="2"/>
  <c r="BJ175" i="2"/>
  <c r="BF175" i="2"/>
  <c r="BC175" i="2"/>
  <c r="BA175" i="2"/>
  <c r="AY175" i="2"/>
  <c r="AV175" i="2"/>
  <c r="AT175" i="2"/>
  <c r="AR175" i="2"/>
  <c r="AO175" i="2"/>
  <c r="AM175" i="2"/>
  <c r="AK175" i="2"/>
  <c r="AH175" i="2"/>
  <c r="AF175" i="2"/>
  <c r="AD175" i="2"/>
  <c r="Y175" i="2"/>
  <c r="R175" i="2"/>
  <c r="P175" i="2"/>
  <c r="Q175" i="2" s="1"/>
  <c r="N175" i="2"/>
  <c r="M175" i="2"/>
  <c r="L175" i="2"/>
  <c r="J175" i="2"/>
  <c r="I175" i="2"/>
  <c r="H175" i="2"/>
  <c r="F175" i="2"/>
  <c r="D175" i="2"/>
  <c r="E175" i="2" s="1"/>
  <c r="B175" i="2"/>
  <c r="VI174" i="2"/>
  <c r="VG174" i="2"/>
  <c r="VE174" i="2"/>
  <c r="VB174" i="2"/>
  <c r="UZ174" i="2"/>
  <c r="UX174" i="2"/>
  <c r="UU174" i="2"/>
  <c r="US174" i="2"/>
  <c r="UQ174" i="2"/>
  <c r="UN174" i="2"/>
  <c r="UL174" i="2"/>
  <c r="UJ174" i="2"/>
  <c r="UG174" i="2"/>
  <c r="IB174" i="1" s="1"/>
  <c r="UC174" i="2"/>
  <c r="TZ174" i="2"/>
  <c r="TV174" i="2"/>
  <c r="TS174" i="2"/>
  <c r="TO174" i="2"/>
  <c r="TL174" i="2"/>
  <c r="TH174" i="2"/>
  <c r="TE174" i="2"/>
  <c r="TA174" i="2"/>
  <c r="SX174" i="2"/>
  <c r="ST174" i="2"/>
  <c r="SQ174" i="2"/>
  <c r="SM174" i="2"/>
  <c r="SJ174" i="2"/>
  <c r="SF174" i="2"/>
  <c r="SC174" i="2"/>
  <c r="RY174" i="2"/>
  <c r="RV174" i="2"/>
  <c r="RR174" i="2"/>
  <c r="RO174" i="2"/>
  <c r="RK174" i="2"/>
  <c r="RH174" i="2"/>
  <c r="RF174" i="2"/>
  <c r="RD174" i="2"/>
  <c r="RA174" i="2"/>
  <c r="QW174" i="2"/>
  <c r="QT174" i="2"/>
  <c r="QR174" i="2"/>
  <c r="QP174" i="2"/>
  <c r="QM174" i="2"/>
  <c r="QI174" i="2"/>
  <c r="QF174" i="2"/>
  <c r="QB174" i="2"/>
  <c r="PY174" i="2"/>
  <c r="PW174" i="2"/>
  <c r="PU174" i="2"/>
  <c r="PR174" i="2"/>
  <c r="PP174" i="2"/>
  <c r="PN174" i="2"/>
  <c r="PK174" i="2"/>
  <c r="PI174" i="2"/>
  <c r="PG174" i="2"/>
  <c r="PD174" i="2"/>
  <c r="PB174" i="2"/>
  <c r="OZ174" i="2"/>
  <c r="OW174" i="2"/>
  <c r="OU174" i="2"/>
  <c r="OS174" i="2"/>
  <c r="OP174" i="2"/>
  <c r="ON174" i="2"/>
  <c r="OL174" i="2"/>
  <c r="OI174" i="2"/>
  <c r="OG174" i="2"/>
  <c r="OE174" i="2"/>
  <c r="OB174" i="2"/>
  <c r="NZ174" i="2"/>
  <c r="NX174" i="2"/>
  <c r="NU174" i="2"/>
  <c r="NS174" i="2"/>
  <c r="NQ174" i="2"/>
  <c r="NN174" i="2"/>
  <c r="NL174" i="2"/>
  <c r="NJ174" i="2"/>
  <c r="NG174" i="2"/>
  <c r="NE174" i="2"/>
  <c r="NC174" i="2"/>
  <c r="MZ174" i="2"/>
  <c r="MX174" i="2"/>
  <c r="MV174" i="2"/>
  <c r="MS174" i="2"/>
  <c r="MO174" i="2"/>
  <c r="ML174" i="2"/>
  <c r="MJ174" i="2"/>
  <c r="MH174" i="2"/>
  <c r="ME174" i="2"/>
  <c r="MA174" i="2"/>
  <c r="LX174" i="2"/>
  <c r="LT174" i="2"/>
  <c r="LQ174" i="2"/>
  <c r="LO174" i="2"/>
  <c r="LM174" i="2"/>
  <c r="LJ174" i="2"/>
  <c r="LH174" i="2"/>
  <c r="LF174" i="2"/>
  <c r="LC174" i="2"/>
  <c r="KY174" i="2"/>
  <c r="KV174" i="2"/>
  <c r="KR174" i="2"/>
  <c r="KO174" i="2"/>
  <c r="KM174" i="2"/>
  <c r="KK174" i="2"/>
  <c r="KH174" i="2"/>
  <c r="KF174" i="2"/>
  <c r="KD174" i="2"/>
  <c r="KA174" i="2"/>
  <c r="JW174" i="2"/>
  <c r="JT174" i="2"/>
  <c r="JP174" i="2"/>
  <c r="JM174" i="2"/>
  <c r="JK174" i="2"/>
  <c r="JI174" i="2"/>
  <c r="JF174" i="2"/>
  <c r="JD174" i="2"/>
  <c r="JB174" i="2"/>
  <c r="IY174" i="2"/>
  <c r="IW174" i="2"/>
  <c r="IU174" i="2"/>
  <c r="IR174" i="2"/>
  <c r="IP174" i="2"/>
  <c r="IN174" i="2"/>
  <c r="IK174" i="2"/>
  <c r="II174" i="2"/>
  <c r="IG174" i="2"/>
  <c r="ID174" i="2"/>
  <c r="IB174" i="2"/>
  <c r="HZ174" i="2"/>
  <c r="HW174" i="2"/>
  <c r="HU174" i="2"/>
  <c r="HS174" i="2"/>
  <c r="HP174" i="2"/>
  <c r="HN174" i="2"/>
  <c r="HL174" i="2"/>
  <c r="HI174" i="2"/>
  <c r="HG174" i="2"/>
  <c r="HE174" i="2"/>
  <c r="HA174" i="2"/>
  <c r="GY174" i="2"/>
  <c r="GW174" i="2"/>
  <c r="GT174" i="2"/>
  <c r="GP174" i="2"/>
  <c r="GM174" i="2"/>
  <c r="GK174" i="2"/>
  <c r="GI174" i="2"/>
  <c r="GF174" i="2"/>
  <c r="GB174" i="2"/>
  <c r="FY174" i="2"/>
  <c r="FW174" i="2"/>
  <c r="FU174" i="2"/>
  <c r="FR174" i="2"/>
  <c r="FP174" i="2"/>
  <c r="FN174" i="2"/>
  <c r="FK174" i="2"/>
  <c r="FI174" i="2"/>
  <c r="FG174" i="2"/>
  <c r="FD174" i="2"/>
  <c r="EZ174" i="2"/>
  <c r="EW174" i="2"/>
  <c r="EU174" i="2"/>
  <c r="ES174" i="2"/>
  <c r="EP174" i="2"/>
  <c r="EN174" i="2"/>
  <c r="EL174" i="2"/>
  <c r="EI174" i="2"/>
  <c r="EG174" i="2"/>
  <c r="EE174" i="2"/>
  <c r="EB174" i="2"/>
  <c r="DZ174" i="2"/>
  <c r="DX174" i="2"/>
  <c r="DU174" i="2"/>
  <c r="DQ174" i="2"/>
  <c r="DN174" i="2"/>
  <c r="DL174" i="2"/>
  <c r="DJ174" i="2"/>
  <c r="DG174" i="2"/>
  <c r="DE174" i="2"/>
  <c r="DC174" i="2"/>
  <c r="CZ174" i="2"/>
  <c r="CX174" i="2"/>
  <c r="CV174" i="2"/>
  <c r="CS174" i="2"/>
  <c r="CQ174" i="2"/>
  <c r="CO174" i="2"/>
  <c r="CL174" i="2"/>
  <c r="CJ174" i="2"/>
  <c r="CH174" i="2"/>
  <c r="CE174" i="2"/>
  <c r="CC174" i="2"/>
  <c r="CB174" i="2"/>
  <c r="CA174" i="2"/>
  <c r="BX174" i="2"/>
  <c r="BV174" i="2"/>
  <c r="BT174" i="2"/>
  <c r="BQ174" i="2"/>
  <c r="BO174" i="2"/>
  <c r="BM174" i="2"/>
  <c r="BJ174" i="2"/>
  <c r="BF174" i="2"/>
  <c r="BC174" i="2"/>
  <c r="BA174" i="2"/>
  <c r="AY174" i="2"/>
  <c r="AV174" i="2"/>
  <c r="AT174" i="2"/>
  <c r="AR174" i="2"/>
  <c r="AO174" i="2"/>
  <c r="AM174" i="2"/>
  <c r="AK174" i="2"/>
  <c r="AH174" i="2"/>
  <c r="AF174" i="2"/>
  <c r="AD174" i="2"/>
  <c r="Y174" i="2"/>
  <c r="R174" i="2"/>
  <c r="Q174" i="2"/>
  <c r="P174" i="2"/>
  <c r="N174" i="2"/>
  <c r="L174" i="2"/>
  <c r="M174" i="2" s="1"/>
  <c r="J174" i="2"/>
  <c r="H174" i="2"/>
  <c r="I174" i="2" s="1"/>
  <c r="F174" i="2"/>
  <c r="E174" i="2"/>
  <c r="D174" i="2"/>
  <c r="B174" i="2"/>
  <c r="VI173" i="2"/>
  <c r="VG173" i="2"/>
  <c r="VE173" i="2"/>
  <c r="VB173" i="2"/>
  <c r="UZ173" i="2"/>
  <c r="UX173" i="2"/>
  <c r="UU173" i="2"/>
  <c r="US173" i="2"/>
  <c r="UQ173" i="2"/>
  <c r="UN173" i="2"/>
  <c r="UL173" i="2"/>
  <c r="UJ173" i="2"/>
  <c r="UG173" i="2"/>
  <c r="UC173" i="2"/>
  <c r="TZ173" i="2"/>
  <c r="TV173" i="2"/>
  <c r="TS173" i="2"/>
  <c r="TO173" i="2"/>
  <c r="TL173" i="2"/>
  <c r="TH173" i="2"/>
  <c r="TE173" i="2"/>
  <c r="TA173" i="2"/>
  <c r="SX173" i="2"/>
  <c r="ST173" i="2"/>
  <c r="SQ173" i="2"/>
  <c r="SM173" i="2"/>
  <c r="SJ173" i="2"/>
  <c r="SF173" i="2"/>
  <c r="SC173" i="2"/>
  <c r="RY173" i="2"/>
  <c r="RV173" i="2"/>
  <c r="RR173" i="2"/>
  <c r="RO173" i="2"/>
  <c r="RK173" i="2"/>
  <c r="RH173" i="2"/>
  <c r="RF173" i="2"/>
  <c r="RD173" i="2"/>
  <c r="RA173" i="2"/>
  <c r="QW173" i="2"/>
  <c r="QT173" i="2"/>
  <c r="QR173" i="2"/>
  <c r="QP173" i="2"/>
  <c r="QM173" i="2"/>
  <c r="QI173" i="2"/>
  <c r="QF173" i="2"/>
  <c r="QB173" i="2"/>
  <c r="PY173" i="2"/>
  <c r="PW173" i="2"/>
  <c r="PU173" i="2"/>
  <c r="PR173" i="2"/>
  <c r="PP173" i="2"/>
  <c r="PN173" i="2"/>
  <c r="PK173" i="2"/>
  <c r="PI173" i="2"/>
  <c r="PG173" i="2"/>
  <c r="PD173" i="2"/>
  <c r="PB173" i="2"/>
  <c r="OZ173" i="2"/>
  <c r="OW173" i="2"/>
  <c r="OU173" i="2"/>
  <c r="OS173" i="2"/>
  <c r="OP173" i="2"/>
  <c r="ON173" i="2"/>
  <c r="OL173" i="2"/>
  <c r="OI173" i="2"/>
  <c r="OG173" i="2"/>
  <c r="OE173" i="2"/>
  <c r="OB173" i="2"/>
  <c r="NZ173" i="2"/>
  <c r="NX173" i="2"/>
  <c r="NU173" i="2"/>
  <c r="NS173" i="2"/>
  <c r="NQ173" i="2"/>
  <c r="NN173" i="2"/>
  <c r="NL173" i="2"/>
  <c r="NJ173" i="2"/>
  <c r="NG173" i="2"/>
  <c r="NE173" i="2"/>
  <c r="NC173" i="2"/>
  <c r="MZ173" i="2"/>
  <c r="MX173" i="2"/>
  <c r="MV173" i="2"/>
  <c r="MS173" i="2"/>
  <c r="MO173" i="2"/>
  <c r="ML173" i="2"/>
  <c r="MJ173" i="2"/>
  <c r="MH173" i="2"/>
  <c r="ME173" i="2"/>
  <c r="MA173" i="2"/>
  <c r="LX173" i="2"/>
  <c r="LT173" i="2"/>
  <c r="LQ173" i="2"/>
  <c r="LO173" i="2"/>
  <c r="LM173" i="2"/>
  <c r="LJ173" i="2"/>
  <c r="LH173" i="2"/>
  <c r="LF173" i="2"/>
  <c r="LC173" i="2"/>
  <c r="KY173" i="2"/>
  <c r="KV173" i="2"/>
  <c r="KR173" i="2"/>
  <c r="KO173" i="2"/>
  <c r="KM173" i="2"/>
  <c r="KK173" i="2"/>
  <c r="KH173" i="2"/>
  <c r="KF173" i="2"/>
  <c r="KD173" i="2"/>
  <c r="KA173" i="2"/>
  <c r="JW173" i="2"/>
  <c r="JT173" i="2"/>
  <c r="JP173" i="2"/>
  <c r="JM173" i="2"/>
  <c r="JK173" i="2"/>
  <c r="JI173" i="2"/>
  <c r="JF173" i="2"/>
  <c r="JD173" i="2"/>
  <c r="JB173" i="2"/>
  <c r="IY173" i="2"/>
  <c r="IW173" i="2"/>
  <c r="IU173" i="2"/>
  <c r="IR173" i="2"/>
  <c r="IP173" i="2"/>
  <c r="IN173" i="2"/>
  <c r="IK173" i="2"/>
  <c r="II173" i="2"/>
  <c r="IG173" i="2"/>
  <c r="ID173" i="2"/>
  <c r="IB173" i="2"/>
  <c r="HZ173" i="2"/>
  <c r="HW173" i="2"/>
  <c r="HU173" i="2"/>
  <c r="HS173" i="2"/>
  <c r="HP173" i="2"/>
  <c r="HN173" i="2"/>
  <c r="HL173" i="2"/>
  <c r="HI173" i="2"/>
  <c r="HG173" i="2"/>
  <c r="HE173" i="2"/>
  <c r="HA173" i="2"/>
  <c r="GY173" i="2"/>
  <c r="GW173" i="2"/>
  <c r="GT173" i="2"/>
  <c r="GP173" i="2"/>
  <c r="GM173" i="2"/>
  <c r="GK173" i="2"/>
  <c r="GI173" i="2"/>
  <c r="GF173" i="2"/>
  <c r="GB173" i="2"/>
  <c r="FY173" i="2"/>
  <c r="FW173" i="2"/>
  <c r="FU173" i="2"/>
  <c r="FR173" i="2"/>
  <c r="FP173" i="2"/>
  <c r="FN173" i="2"/>
  <c r="FK173" i="2"/>
  <c r="FI173" i="2"/>
  <c r="FG173" i="2"/>
  <c r="FD173" i="2"/>
  <c r="EZ173" i="2"/>
  <c r="EW173" i="2"/>
  <c r="EU173" i="2"/>
  <c r="ES173" i="2"/>
  <c r="EP173" i="2"/>
  <c r="EN173" i="2"/>
  <c r="EL173" i="2"/>
  <c r="EI173" i="2"/>
  <c r="EG173" i="2"/>
  <c r="EE173" i="2"/>
  <c r="EB173" i="2"/>
  <c r="DZ173" i="2"/>
  <c r="DX173" i="2"/>
  <c r="DU173" i="2"/>
  <c r="DQ173" i="2"/>
  <c r="DN173" i="2"/>
  <c r="DL173" i="2"/>
  <c r="DJ173" i="2"/>
  <c r="DG173" i="2"/>
  <c r="DE173" i="2"/>
  <c r="DC173" i="2"/>
  <c r="CZ173" i="2"/>
  <c r="CX173" i="2"/>
  <c r="CV173" i="2"/>
  <c r="CS173" i="2"/>
  <c r="CQ173" i="2"/>
  <c r="CO173" i="2"/>
  <c r="CL173" i="2"/>
  <c r="CJ173" i="2"/>
  <c r="CH173" i="2"/>
  <c r="CE173" i="2"/>
  <c r="CC173" i="2"/>
  <c r="CB173" i="2"/>
  <c r="CA173" i="2"/>
  <c r="BX173" i="2"/>
  <c r="BV173" i="2"/>
  <c r="BT173" i="2"/>
  <c r="BQ173" i="2"/>
  <c r="BO173" i="2"/>
  <c r="BM173" i="2"/>
  <c r="BJ173" i="2"/>
  <c r="BF173" i="2"/>
  <c r="BC173" i="2"/>
  <c r="BA173" i="2"/>
  <c r="AY173" i="2"/>
  <c r="AV173" i="2"/>
  <c r="AT173" i="2"/>
  <c r="AR173" i="2"/>
  <c r="AO173" i="2"/>
  <c r="AM173" i="2"/>
  <c r="AK173" i="2"/>
  <c r="AH173" i="2"/>
  <c r="AF173" i="2"/>
  <c r="AD173" i="2"/>
  <c r="Y173" i="2"/>
  <c r="R173" i="2"/>
  <c r="P173" i="2"/>
  <c r="Q173" i="2" s="1"/>
  <c r="N173" i="2"/>
  <c r="M173" i="2"/>
  <c r="L173" i="2"/>
  <c r="J173" i="2"/>
  <c r="I173" i="2"/>
  <c r="H173" i="2"/>
  <c r="F173" i="2"/>
  <c r="E173" i="2"/>
  <c r="D173" i="2"/>
  <c r="B173" i="2"/>
  <c r="VI172" i="2"/>
  <c r="VG172" i="2"/>
  <c r="VE172" i="2"/>
  <c r="VB172" i="2"/>
  <c r="UZ172" i="2"/>
  <c r="UX172" i="2"/>
  <c r="UU172" i="2"/>
  <c r="US172" i="2"/>
  <c r="UQ172" i="2"/>
  <c r="UN172" i="2"/>
  <c r="UL172" i="2"/>
  <c r="UJ172" i="2"/>
  <c r="UG172" i="2"/>
  <c r="IB172" i="1" s="1"/>
  <c r="UC172" i="2"/>
  <c r="TZ172" i="2"/>
  <c r="TV172" i="2"/>
  <c r="TS172" i="2"/>
  <c r="TO172" i="2"/>
  <c r="TL172" i="2"/>
  <c r="TH172" i="2"/>
  <c r="TE172" i="2"/>
  <c r="TA172" i="2"/>
  <c r="SX172" i="2"/>
  <c r="ST172" i="2"/>
  <c r="SQ172" i="2"/>
  <c r="SM172" i="2"/>
  <c r="SJ172" i="2"/>
  <c r="SF172" i="2"/>
  <c r="SC172" i="2"/>
  <c r="RY172" i="2"/>
  <c r="RV172" i="2"/>
  <c r="RR172" i="2"/>
  <c r="RO172" i="2"/>
  <c r="RK172" i="2"/>
  <c r="RH172" i="2"/>
  <c r="RF172" i="2"/>
  <c r="RD172" i="2"/>
  <c r="RA172" i="2"/>
  <c r="QW172" i="2"/>
  <c r="QT172" i="2"/>
  <c r="QR172" i="2"/>
  <c r="QP172" i="2"/>
  <c r="QM172" i="2"/>
  <c r="QI172" i="2"/>
  <c r="QF172" i="2"/>
  <c r="QB172" i="2"/>
  <c r="PY172" i="2"/>
  <c r="PW172" i="2"/>
  <c r="PU172" i="2"/>
  <c r="PR172" i="2"/>
  <c r="PP172" i="2"/>
  <c r="PN172" i="2"/>
  <c r="PK172" i="2"/>
  <c r="PI172" i="2"/>
  <c r="PG172" i="2"/>
  <c r="PD172" i="2"/>
  <c r="PB172" i="2"/>
  <c r="OZ172" i="2"/>
  <c r="OW172" i="2"/>
  <c r="OU172" i="2"/>
  <c r="OS172" i="2"/>
  <c r="OP172" i="2"/>
  <c r="ON172" i="2"/>
  <c r="OL172" i="2"/>
  <c r="OI172" i="2"/>
  <c r="OG172" i="2"/>
  <c r="OE172" i="2"/>
  <c r="OB172" i="2"/>
  <c r="NZ172" i="2"/>
  <c r="NX172" i="2"/>
  <c r="NU172" i="2"/>
  <c r="NS172" i="2"/>
  <c r="NQ172" i="2"/>
  <c r="NN172" i="2"/>
  <c r="NL172" i="2"/>
  <c r="NJ172" i="2"/>
  <c r="NG172" i="2"/>
  <c r="NE172" i="2"/>
  <c r="NC172" i="2"/>
  <c r="MZ172" i="2"/>
  <c r="MX172" i="2"/>
  <c r="MV172" i="2"/>
  <c r="MS172" i="2"/>
  <c r="MO172" i="2"/>
  <c r="ML172" i="2"/>
  <c r="MJ172" i="2"/>
  <c r="MH172" i="2"/>
  <c r="ME172" i="2"/>
  <c r="MA172" i="2"/>
  <c r="LX172" i="2"/>
  <c r="LT172" i="2"/>
  <c r="LQ172" i="2"/>
  <c r="LO172" i="2"/>
  <c r="LM172" i="2"/>
  <c r="LJ172" i="2"/>
  <c r="LH172" i="2"/>
  <c r="LF172" i="2"/>
  <c r="LC172" i="2"/>
  <c r="KY172" i="2"/>
  <c r="KV172" i="2"/>
  <c r="KR172" i="2"/>
  <c r="KO172" i="2"/>
  <c r="KM172" i="2"/>
  <c r="KK172" i="2"/>
  <c r="KH172" i="2"/>
  <c r="KF172" i="2"/>
  <c r="KD172" i="2"/>
  <c r="KA172" i="2"/>
  <c r="JW172" i="2"/>
  <c r="JT172" i="2"/>
  <c r="JP172" i="2"/>
  <c r="JM172" i="2"/>
  <c r="JK172" i="2"/>
  <c r="JI172" i="2"/>
  <c r="JF172" i="2"/>
  <c r="JD172" i="2"/>
  <c r="JB172" i="2"/>
  <c r="IY172" i="2"/>
  <c r="IW172" i="2"/>
  <c r="IU172" i="2"/>
  <c r="IR172" i="2"/>
  <c r="IP172" i="2"/>
  <c r="IN172" i="2"/>
  <c r="IK172" i="2"/>
  <c r="II172" i="2"/>
  <c r="IG172" i="2"/>
  <c r="ID172" i="2"/>
  <c r="IB172" i="2"/>
  <c r="HZ172" i="2"/>
  <c r="HW172" i="2"/>
  <c r="HU172" i="2"/>
  <c r="HS172" i="2"/>
  <c r="HP172" i="2"/>
  <c r="HN172" i="2"/>
  <c r="HL172" i="2"/>
  <c r="HI172" i="2"/>
  <c r="HG172" i="2"/>
  <c r="HE172" i="2"/>
  <c r="HA172" i="2"/>
  <c r="GY172" i="2"/>
  <c r="GW172" i="2"/>
  <c r="GT172" i="2"/>
  <c r="GP172" i="2"/>
  <c r="GM172" i="2"/>
  <c r="GK172" i="2"/>
  <c r="GI172" i="2"/>
  <c r="GF172" i="2"/>
  <c r="GB172" i="2"/>
  <c r="FY172" i="2"/>
  <c r="FW172" i="2"/>
  <c r="FU172" i="2"/>
  <c r="FR172" i="2"/>
  <c r="FP172" i="2"/>
  <c r="FN172" i="2"/>
  <c r="FK172" i="2"/>
  <c r="FI172" i="2"/>
  <c r="FG172" i="2"/>
  <c r="FD172" i="2"/>
  <c r="EZ172" i="2"/>
  <c r="EW172" i="2"/>
  <c r="EU172" i="2"/>
  <c r="ES172" i="2"/>
  <c r="EP172" i="2"/>
  <c r="EN172" i="2"/>
  <c r="EL172" i="2"/>
  <c r="EI172" i="2"/>
  <c r="EG172" i="2"/>
  <c r="EE172" i="2"/>
  <c r="EB172" i="2"/>
  <c r="DZ172" i="2"/>
  <c r="DX172" i="2"/>
  <c r="DU172" i="2"/>
  <c r="DQ172" i="2"/>
  <c r="DN172" i="2"/>
  <c r="DL172" i="2"/>
  <c r="DJ172" i="2"/>
  <c r="DG172" i="2"/>
  <c r="DE172" i="2"/>
  <c r="DC172" i="2"/>
  <c r="CZ172" i="2"/>
  <c r="CX172" i="2"/>
  <c r="CV172" i="2"/>
  <c r="CS172" i="2"/>
  <c r="CQ172" i="2"/>
  <c r="CO172" i="2"/>
  <c r="CL172" i="2"/>
  <c r="CJ172" i="2"/>
  <c r="CH172" i="2"/>
  <c r="CE172" i="2"/>
  <c r="CC172" i="2"/>
  <c r="CB172" i="2"/>
  <c r="CA172" i="2"/>
  <c r="BX172" i="2"/>
  <c r="BV172" i="2"/>
  <c r="BT172" i="2"/>
  <c r="BQ172" i="2"/>
  <c r="BO172" i="2"/>
  <c r="BM172" i="2"/>
  <c r="BJ172" i="2"/>
  <c r="BF172" i="2"/>
  <c r="BC172" i="2"/>
  <c r="BA172" i="2"/>
  <c r="AY172" i="2"/>
  <c r="AV172" i="2"/>
  <c r="AT172" i="2"/>
  <c r="AR172" i="2"/>
  <c r="AO172" i="2"/>
  <c r="AM172" i="2"/>
  <c r="AK172" i="2"/>
  <c r="AH172" i="2"/>
  <c r="AF172" i="2"/>
  <c r="AD172" i="2"/>
  <c r="R172" i="2"/>
  <c r="P172" i="2"/>
  <c r="Q172" i="2" s="1"/>
  <c r="N172" i="2"/>
  <c r="L172" i="2"/>
  <c r="M172" i="2" s="1"/>
  <c r="J172" i="2"/>
  <c r="I172" i="2"/>
  <c r="H172" i="2"/>
  <c r="F172" i="2"/>
  <c r="E172" i="2"/>
  <c r="D172" i="2"/>
  <c r="B172" i="2"/>
  <c r="VI171" i="2"/>
  <c r="VG171" i="2"/>
  <c r="VE171" i="2"/>
  <c r="VB171" i="2"/>
  <c r="UZ171" i="2"/>
  <c r="UX171" i="2"/>
  <c r="UU171" i="2"/>
  <c r="US171" i="2"/>
  <c r="UQ171" i="2"/>
  <c r="UN171" i="2"/>
  <c r="UL171" i="2"/>
  <c r="UJ171" i="2"/>
  <c r="UG171" i="2"/>
  <c r="UC171" i="2"/>
  <c r="TZ171" i="2"/>
  <c r="TV171" i="2"/>
  <c r="TS171" i="2"/>
  <c r="TO171" i="2"/>
  <c r="TL171" i="2"/>
  <c r="TH171" i="2"/>
  <c r="TE171" i="2"/>
  <c r="TA171" i="2"/>
  <c r="SX171" i="2"/>
  <c r="ST171" i="2"/>
  <c r="SQ171" i="2"/>
  <c r="SM171" i="2"/>
  <c r="SJ171" i="2"/>
  <c r="SF171" i="2"/>
  <c r="SC171" i="2"/>
  <c r="RY171" i="2"/>
  <c r="RV171" i="2"/>
  <c r="RR171" i="2"/>
  <c r="RO171" i="2"/>
  <c r="RK171" i="2"/>
  <c r="RH171" i="2"/>
  <c r="RF171" i="2"/>
  <c r="RD171" i="2"/>
  <c r="RA171" i="2"/>
  <c r="QW171" i="2"/>
  <c r="QT171" i="2"/>
  <c r="QR171" i="2"/>
  <c r="QP171" i="2"/>
  <c r="QM171" i="2"/>
  <c r="QI171" i="2"/>
  <c r="QF171" i="2"/>
  <c r="QB171" i="2"/>
  <c r="PY171" i="2"/>
  <c r="PW171" i="2"/>
  <c r="PU171" i="2"/>
  <c r="PR171" i="2"/>
  <c r="PP171" i="2"/>
  <c r="PN171" i="2"/>
  <c r="PK171" i="2"/>
  <c r="PI171" i="2"/>
  <c r="PG171" i="2"/>
  <c r="PD171" i="2"/>
  <c r="PB171" i="2"/>
  <c r="OZ171" i="2"/>
  <c r="OW171" i="2"/>
  <c r="OU171" i="2"/>
  <c r="OS171" i="2"/>
  <c r="OP171" i="2"/>
  <c r="ON171" i="2"/>
  <c r="OL171" i="2"/>
  <c r="OI171" i="2"/>
  <c r="OG171" i="2"/>
  <c r="OE171" i="2"/>
  <c r="OB171" i="2"/>
  <c r="NZ171" i="2"/>
  <c r="NX171" i="2"/>
  <c r="NU171" i="2"/>
  <c r="NS171" i="2"/>
  <c r="NQ171" i="2"/>
  <c r="NN171" i="2"/>
  <c r="NL171" i="2"/>
  <c r="NJ171" i="2"/>
  <c r="NG171" i="2"/>
  <c r="NE171" i="2"/>
  <c r="NC171" i="2"/>
  <c r="MZ171" i="2"/>
  <c r="MX171" i="2"/>
  <c r="MV171" i="2"/>
  <c r="MS171" i="2"/>
  <c r="MO171" i="2"/>
  <c r="ML171" i="2"/>
  <c r="MJ171" i="2"/>
  <c r="MH171" i="2"/>
  <c r="ME171" i="2"/>
  <c r="MA171" i="2"/>
  <c r="LX171" i="2"/>
  <c r="LT171" i="2"/>
  <c r="LQ171" i="2"/>
  <c r="LO171" i="2"/>
  <c r="LM171" i="2"/>
  <c r="LJ171" i="2"/>
  <c r="LH171" i="2"/>
  <c r="LF171" i="2"/>
  <c r="LC171" i="2"/>
  <c r="KY171" i="2"/>
  <c r="KV171" i="2"/>
  <c r="KR171" i="2"/>
  <c r="KO171" i="2"/>
  <c r="KM171" i="2"/>
  <c r="KK171" i="2"/>
  <c r="KH171" i="2"/>
  <c r="KF171" i="2"/>
  <c r="KD171" i="2"/>
  <c r="KA171" i="2"/>
  <c r="JW171" i="2"/>
  <c r="JT171" i="2"/>
  <c r="JP171" i="2"/>
  <c r="JM171" i="2"/>
  <c r="JK171" i="2"/>
  <c r="JI171" i="2"/>
  <c r="JF171" i="2"/>
  <c r="JD171" i="2"/>
  <c r="JB171" i="2"/>
  <c r="IY171" i="2"/>
  <c r="IW171" i="2"/>
  <c r="IU171" i="2"/>
  <c r="IR171" i="2"/>
  <c r="IP171" i="2"/>
  <c r="IN171" i="2"/>
  <c r="IK171" i="2"/>
  <c r="II171" i="2"/>
  <c r="IG171" i="2"/>
  <c r="ID171" i="2"/>
  <c r="IB171" i="2"/>
  <c r="HZ171" i="2"/>
  <c r="HW171" i="2"/>
  <c r="HU171" i="2"/>
  <c r="HS171" i="2"/>
  <c r="HP171" i="2"/>
  <c r="HN171" i="2"/>
  <c r="HL171" i="2"/>
  <c r="HI171" i="2"/>
  <c r="HG171" i="2"/>
  <c r="HE171" i="2"/>
  <c r="HA171" i="2"/>
  <c r="GY171" i="2"/>
  <c r="GW171" i="2"/>
  <c r="GT171" i="2"/>
  <c r="GP171" i="2"/>
  <c r="GM171" i="2"/>
  <c r="GK171" i="2"/>
  <c r="GI171" i="2"/>
  <c r="GF171" i="2"/>
  <c r="GB171" i="2"/>
  <c r="FY171" i="2"/>
  <c r="FW171" i="2"/>
  <c r="FU171" i="2"/>
  <c r="FR171" i="2"/>
  <c r="FP171" i="2"/>
  <c r="FN171" i="2"/>
  <c r="FK171" i="2"/>
  <c r="FI171" i="2"/>
  <c r="FG171" i="2"/>
  <c r="FD171" i="2"/>
  <c r="EZ171" i="2"/>
  <c r="EW171" i="2"/>
  <c r="EU171" i="2"/>
  <c r="ES171" i="2"/>
  <c r="EP171" i="2"/>
  <c r="EN171" i="2"/>
  <c r="EL171" i="2"/>
  <c r="EI171" i="2"/>
  <c r="EG171" i="2"/>
  <c r="EE171" i="2"/>
  <c r="EB171" i="2"/>
  <c r="DZ171" i="2"/>
  <c r="DX171" i="2"/>
  <c r="DU171" i="2"/>
  <c r="DQ171" i="2"/>
  <c r="DN171" i="2"/>
  <c r="DL171" i="2"/>
  <c r="DJ171" i="2"/>
  <c r="DG171" i="2"/>
  <c r="DE171" i="2"/>
  <c r="DC171" i="2"/>
  <c r="CZ171" i="2"/>
  <c r="CX171" i="2"/>
  <c r="CV171" i="2"/>
  <c r="CS171" i="2"/>
  <c r="CQ171" i="2"/>
  <c r="CO171" i="2"/>
  <c r="CL171" i="2"/>
  <c r="CJ171" i="2"/>
  <c r="CH171" i="2"/>
  <c r="CE171" i="2"/>
  <c r="CC171" i="2"/>
  <c r="CB171" i="2"/>
  <c r="CA171" i="2"/>
  <c r="BX171" i="2"/>
  <c r="BV171" i="2"/>
  <c r="BT171" i="2"/>
  <c r="BQ171" i="2"/>
  <c r="BO171" i="2"/>
  <c r="BM171" i="2"/>
  <c r="BJ171" i="2"/>
  <c r="BF171" i="2"/>
  <c r="BC171" i="2"/>
  <c r="BA171" i="2"/>
  <c r="AY171" i="2"/>
  <c r="AV171" i="2"/>
  <c r="AT171" i="2"/>
  <c r="AR171" i="2"/>
  <c r="AO171" i="2"/>
  <c r="AM171" i="2"/>
  <c r="AK171" i="2"/>
  <c r="AH171" i="2"/>
  <c r="AF171" i="2"/>
  <c r="AD171" i="2"/>
  <c r="R171" i="2"/>
  <c r="Q171" i="2"/>
  <c r="S171" i="2" s="1"/>
  <c r="P171" i="2"/>
  <c r="N171" i="2"/>
  <c r="L171" i="2"/>
  <c r="M171" i="2" s="1"/>
  <c r="J171" i="2"/>
  <c r="H171" i="2"/>
  <c r="I171" i="2" s="1"/>
  <c r="F171" i="2"/>
  <c r="E171" i="2"/>
  <c r="D171" i="2"/>
  <c r="B171" i="2"/>
  <c r="VI170" i="2"/>
  <c r="VG170" i="2"/>
  <c r="VE170" i="2"/>
  <c r="VB170" i="2"/>
  <c r="UZ170" i="2"/>
  <c r="UX170" i="2"/>
  <c r="UU170" i="2"/>
  <c r="US170" i="2"/>
  <c r="UQ170" i="2"/>
  <c r="UN170" i="2"/>
  <c r="UL170" i="2"/>
  <c r="UJ170" i="2"/>
  <c r="UG170" i="2"/>
  <c r="UC170" i="2"/>
  <c r="TZ170" i="2"/>
  <c r="TV170" i="2"/>
  <c r="TS170" i="2"/>
  <c r="TO170" i="2"/>
  <c r="TL170" i="2"/>
  <c r="TH170" i="2"/>
  <c r="TE170" i="2"/>
  <c r="TA170" i="2"/>
  <c r="SX170" i="2"/>
  <c r="ST170" i="2"/>
  <c r="SQ170" i="2"/>
  <c r="SM170" i="2"/>
  <c r="SJ170" i="2"/>
  <c r="SF170" i="2"/>
  <c r="SC170" i="2"/>
  <c r="RY170" i="2"/>
  <c r="RV170" i="2"/>
  <c r="RR170" i="2"/>
  <c r="RO170" i="2"/>
  <c r="RK170" i="2"/>
  <c r="RH170" i="2"/>
  <c r="RF170" i="2"/>
  <c r="RD170" i="2"/>
  <c r="RA170" i="2"/>
  <c r="QW170" i="2"/>
  <c r="QT170" i="2"/>
  <c r="QR170" i="2"/>
  <c r="QP170" i="2"/>
  <c r="QM170" i="2"/>
  <c r="QI170" i="2"/>
  <c r="QF170" i="2"/>
  <c r="QB170" i="2"/>
  <c r="PY170" i="2"/>
  <c r="PW170" i="2"/>
  <c r="PU170" i="2"/>
  <c r="PR170" i="2"/>
  <c r="PP170" i="2"/>
  <c r="PN170" i="2"/>
  <c r="PK170" i="2"/>
  <c r="PI170" i="2"/>
  <c r="PG170" i="2"/>
  <c r="PD170" i="2"/>
  <c r="PB170" i="2"/>
  <c r="OZ170" i="2"/>
  <c r="OW170" i="2"/>
  <c r="OU170" i="2"/>
  <c r="OS170" i="2"/>
  <c r="OP170" i="2"/>
  <c r="ON170" i="2"/>
  <c r="OL170" i="2"/>
  <c r="OI170" i="2"/>
  <c r="OG170" i="2"/>
  <c r="OE170" i="2"/>
  <c r="OB170" i="2"/>
  <c r="NZ170" i="2"/>
  <c r="NX170" i="2"/>
  <c r="NU170" i="2"/>
  <c r="NS170" i="2"/>
  <c r="NQ170" i="2"/>
  <c r="NN170" i="2"/>
  <c r="NL170" i="2"/>
  <c r="NJ170" i="2"/>
  <c r="NG170" i="2"/>
  <c r="NE170" i="2"/>
  <c r="NC170" i="2"/>
  <c r="MZ170" i="2"/>
  <c r="MX170" i="2"/>
  <c r="MV170" i="2"/>
  <c r="MS170" i="2"/>
  <c r="MO170" i="2"/>
  <c r="ML170" i="2"/>
  <c r="MJ170" i="2"/>
  <c r="MH170" i="2"/>
  <c r="ME170" i="2"/>
  <c r="MA170" i="2"/>
  <c r="LX170" i="2"/>
  <c r="LT170" i="2"/>
  <c r="LQ170" i="2"/>
  <c r="LO170" i="2"/>
  <c r="LM170" i="2"/>
  <c r="LJ170" i="2"/>
  <c r="LH170" i="2"/>
  <c r="LF170" i="2"/>
  <c r="LC170" i="2"/>
  <c r="KY170" i="2"/>
  <c r="KV170" i="2"/>
  <c r="KR170" i="2"/>
  <c r="KO170" i="2"/>
  <c r="KM170" i="2"/>
  <c r="KK170" i="2"/>
  <c r="KH170" i="2"/>
  <c r="KF170" i="2"/>
  <c r="KD170" i="2"/>
  <c r="KA170" i="2"/>
  <c r="JW170" i="2"/>
  <c r="JT170" i="2"/>
  <c r="JP170" i="2"/>
  <c r="JM170" i="2"/>
  <c r="JK170" i="2"/>
  <c r="JI170" i="2"/>
  <c r="JF170" i="2"/>
  <c r="JD170" i="2"/>
  <c r="JB170" i="2"/>
  <c r="IY170" i="2"/>
  <c r="IW170" i="2"/>
  <c r="IU170" i="2"/>
  <c r="IR170" i="2"/>
  <c r="IP170" i="2"/>
  <c r="IN170" i="2"/>
  <c r="IK170" i="2"/>
  <c r="II170" i="2"/>
  <c r="IG170" i="2"/>
  <c r="ID170" i="2"/>
  <c r="IB170" i="2"/>
  <c r="HZ170" i="2"/>
  <c r="HW170" i="2"/>
  <c r="HU170" i="2"/>
  <c r="HS170" i="2"/>
  <c r="HP170" i="2"/>
  <c r="HN170" i="2"/>
  <c r="HL170" i="2"/>
  <c r="HI170" i="2"/>
  <c r="HG170" i="2"/>
  <c r="HE170" i="2"/>
  <c r="HA170" i="2"/>
  <c r="GY170" i="2"/>
  <c r="GW170" i="2"/>
  <c r="GT170" i="2"/>
  <c r="GP170" i="2"/>
  <c r="GM170" i="2"/>
  <c r="GK170" i="2"/>
  <c r="GI170" i="2"/>
  <c r="GF170" i="2"/>
  <c r="GB170" i="2"/>
  <c r="FY170" i="2"/>
  <c r="FW170" i="2"/>
  <c r="FU170" i="2"/>
  <c r="FR170" i="2"/>
  <c r="FP170" i="2"/>
  <c r="FN170" i="2"/>
  <c r="FK170" i="2"/>
  <c r="FI170" i="2"/>
  <c r="FG170" i="2"/>
  <c r="FD170" i="2"/>
  <c r="EZ170" i="2"/>
  <c r="EW170" i="2"/>
  <c r="EU170" i="2"/>
  <c r="ES170" i="2"/>
  <c r="EP170" i="2"/>
  <c r="EN170" i="2"/>
  <c r="EL170" i="2"/>
  <c r="EI170" i="2"/>
  <c r="EG170" i="2"/>
  <c r="EE170" i="2"/>
  <c r="EB170" i="2"/>
  <c r="DZ170" i="2"/>
  <c r="DX170" i="2"/>
  <c r="DU170" i="2"/>
  <c r="DQ170" i="2"/>
  <c r="DN170" i="2"/>
  <c r="DL170" i="2"/>
  <c r="DJ170" i="2"/>
  <c r="DG170" i="2"/>
  <c r="DE170" i="2"/>
  <c r="DC170" i="2"/>
  <c r="CZ170" i="2"/>
  <c r="CX170" i="2"/>
  <c r="CV170" i="2"/>
  <c r="CS170" i="2"/>
  <c r="CQ170" i="2"/>
  <c r="CO170" i="2"/>
  <c r="CL170" i="2"/>
  <c r="CJ170" i="2"/>
  <c r="CH170" i="2"/>
  <c r="CE170" i="2"/>
  <c r="CC170" i="2"/>
  <c r="CB170" i="2"/>
  <c r="CA170" i="2"/>
  <c r="BX170" i="2"/>
  <c r="BV170" i="2"/>
  <c r="BT170" i="2"/>
  <c r="BQ170" i="2"/>
  <c r="BO170" i="2"/>
  <c r="BM170" i="2"/>
  <c r="BJ170" i="2"/>
  <c r="BF170" i="2"/>
  <c r="BC170" i="2"/>
  <c r="BA170" i="2"/>
  <c r="AY170" i="2"/>
  <c r="AV170" i="2"/>
  <c r="AT170" i="2"/>
  <c r="AR170" i="2"/>
  <c r="AO170" i="2"/>
  <c r="AM170" i="2"/>
  <c r="AK170" i="2"/>
  <c r="AH170" i="2"/>
  <c r="AF170" i="2"/>
  <c r="AD170" i="2"/>
  <c r="R170" i="2"/>
  <c r="P170" i="2"/>
  <c r="Q170" i="2" s="1"/>
  <c r="N170" i="2"/>
  <c r="M170" i="2"/>
  <c r="L170" i="2"/>
  <c r="J170" i="2"/>
  <c r="H170" i="2"/>
  <c r="I170" i="2" s="1"/>
  <c r="F170" i="2"/>
  <c r="D170" i="2"/>
  <c r="E170" i="2" s="1"/>
  <c r="B170" i="2"/>
  <c r="VI169" i="2"/>
  <c r="VG169" i="2"/>
  <c r="VE169" i="2"/>
  <c r="VB169" i="2"/>
  <c r="UZ169" i="2"/>
  <c r="UX169" i="2"/>
  <c r="UU169" i="2"/>
  <c r="US169" i="2"/>
  <c r="UQ169" i="2"/>
  <c r="UN169" i="2"/>
  <c r="UL169" i="2"/>
  <c r="UJ169" i="2"/>
  <c r="UG169" i="2"/>
  <c r="UC169" i="2"/>
  <c r="TZ169" i="2"/>
  <c r="TV169" i="2"/>
  <c r="TS169" i="2"/>
  <c r="TO169" i="2"/>
  <c r="TL169" i="2"/>
  <c r="TH169" i="2"/>
  <c r="TE169" i="2"/>
  <c r="TA169" i="2"/>
  <c r="SX169" i="2"/>
  <c r="ST169" i="2"/>
  <c r="SQ169" i="2"/>
  <c r="SM169" i="2"/>
  <c r="SJ169" i="2"/>
  <c r="SF169" i="2"/>
  <c r="SC169" i="2"/>
  <c r="RY169" i="2"/>
  <c r="RV169" i="2"/>
  <c r="RR169" i="2"/>
  <c r="RO169" i="2"/>
  <c r="RK169" i="2"/>
  <c r="RH169" i="2"/>
  <c r="RF169" i="2"/>
  <c r="RD169" i="2"/>
  <c r="RA169" i="2"/>
  <c r="QW169" i="2"/>
  <c r="QT169" i="2"/>
  <c r="QR169" i="2"/>
  <c r="QP169" i="2"/>
  <c r="QM169" i="2"/>
  <c r="QI169" i="2"/>
  <c r="QF169" i="2"/>
  <c r="QB169" i="2"/>
  <c r="PY169" i="2"/>
  <c r="PW169" i="2"/>
  <c r="PU169" i="2"/>
  <c r="PR169" i="2"/>
  <c r="PP169" i="2"/>
  <c r="PN169" i="2"/>
  <c r="PK169" i="2"/>
  <c r="PI169" i="2"/>
  <c r="PG169" i="2"/>
  <c r="PD169" i="2"/>
  <c r="PB169" i="2"/>
  <c r="OZ169" i="2"/>
  <c r="OW169" i="2"/>
  <c r="OU169" i="2"/>
  <c r="OS169" i="2"/>
  <c r="OP169" i="2"/>
  <c r="ON169" i="2"/>
  <c r="OL169" i="2"/>
  <c r="OI169" i="2"/>
  <c r="OG169" i="2"/>
  <c r="OE169" i="2"/>
  <c r="OB169" i="2"/>
  <c r="NZ169" i="2"/>
  <c r="NX169" i="2"/>
  <c r="NU169" i="2"/>
  <c r="NS169" i="2"/>
  <c r="NQ169" i="2"/>
  <c r="NN169" i="2"/>
  <c r="NL169" i="2"/>
  <c r="NJ169" i="2"/>
  <c r="NG169" i="2"/>
  <c r="NE169" i="2"/>
  <c r="NC169" i="2"/>
  <c r="MZ169" i="2"/>
  <c r="MX169" i="2"/>
  <c r="MV169" i="2"/>
  <c r="MS169" i="2"/>
  <c r="MO169" i="2"/>
  <c r="ML169" i="2"/>
  <c r="MJ169" i="2"/>
  <c r="MH169" i="2"/>
  <c r="ME169" i="2"/>
  <c r="MA169" i="2"/>
  <c r="LX169" i="2"/>
  <c r="LT169" i="2"/>
  <c r="LQ169" i="2"/>
  <c r="LO169" i="2"/>
  <c r="LM169" i="2"/>
  <c r="LJ169" i="2"/>
  <c r="LH169" i="2"/>
  <c r="LF169" i="2"/>
  <c r="LC169" i="2"/>
  <c r="KY169" i="2"/>
  <c r="KV169" i="2"/>
  <c r="KR169" i="2"/>
  <c r="KO169" i="2"/>
  <c r="KM169" i="2"/>
  <c r="KK169" i="2"/>
  <c r="KH169" i="2"/>
  <c r="KF169" i="2"/>
  <c r="KD169" i="2"/>
  <c r="KA169" i="2"/>
  <c r="JW169" i="2"/>
  <c r="JT169" i="2"/>
  <c r="JP169" i="2"/>
  <c r="JM169" i="2"/>
  <c r="JK169" i="2"/>
  <c r="JI169" i="2"/>
  <c r="JF169" i="2"/>
  <c r="JD169" i="2"/>
  <c r="JB169" i="2"/>
  <c r="IY169" i="2"/>
  <c r="IW169" i="2"/>
  <c r="IU169" i="2"/>
  <c r="IR169" i="2"/>
  <c r="IP169" i="2"/>
  <c r="IN169" i="2"/>
  <c r="IK169" i="2"/>
  <c r="II169" i="2"/>
  <c r="IG169" i="2"/>
  <c r="ID169" i="2"/>
  <c r="IB169" i="2"/>
  <c r="HZ169" i="2"/>
  <c r="HW169" i="2"/>
  <c r="HU169" i="2"/>
  <c r="HS169" i="2"/>
  <c r="HP169" i="2"/>
  <c r="HN169" i="2"/>
  <c r="HL169" i="2"/>
  <c r="HI169" i="2"/>
  <c r="HG169" i="2"/>
  <c r="HE169" i="2"/>
  <c r="HA169" i="2"/>
  <c r="GY169" i="2"/>
  <c r="GW169" i="2"/>
  <c r="GT169" i="2"/>
  <c r="GP169" i="2"/>
  <c r="GM169" i="2"/>
  <c r="GK169" i="2"/>
  <c r="GI169" i="2"/>
  <c r="GF169" i="2"/>
  <c r="GB169" i="2"/>
  <c r="FY169" i="2"/>
  <c r="FW169" i="2"/>
  <c r="FU169" i="2"/>
  <c r="FR169" i="2"/>
  <c r="FP169" i="2"/>
  <c r="FN169" i="2"/>
  <c r="FK169" i="2"/>
  <c r="FI169" i="2"/>
  <c r="FG169" i="2"/>
  <c r="FD169" i="2"/>
  <c r="EZ169" i="2"/>
  <c r="EW169" i="2"/>
  <c r="EU169" i="2"/>
  <c r="ES169" i="2"/>
  <c r="EP169" i="2"/>
  <c r="EN169" i="2"/>
  <c r="EL169" i="2"/>
  <c r="EI169" i="2"/>
  <c r="EG169" i="2"/>
  <c r="EE169" i="2"/>
  <c r="EB169" i="2"/>
  <c r="DZ169" i="2"/>
  <c r="DX169" i="2"/>
  <c r="DU169" i="2"/>
  <c r="DQ169" i="2"/>
  <c r="DN169" i="2"/>
  <c r="DL169" i="2"/>
  <c r="DJ169" i="2"/>
  <c r="DG169" i="2"/>
  <c r="DE169" i="2"/>
  <c r="DC169" i="2"/>
  <c r="CZ169" i="2"/>
  <c r="CX169" i="2"/>
  <c r="CV169" i="2"/>
  <c r="CS169" i="2"/>
  <c r="CQ169" i="2"/>
  <c r="CO169" i="2"/>
  <c r="CL169" i="2"/>
  <c r="CJ169" i="2"/>
  <c r="CH169" i="2"/>
  <c r="CE169" i="2"/>
  <c r="CC169" i="2"/>
  <c r="CB169" i="2"/>
  <c r="CA169" i="2"/>
  <c r="BX169" i="2"/>
  <c r="BV169" i="2"/>
  <c r="BT169" i="2"/>
  <c r="BQ169" i="2"/>
  <c r="BO169" i="2"/>
  <c r="BM169" i="2"/>
  <c r="BJ169" i="2"/>
  <c r="BF169" i="2"/>
  <c r="BC169" i="2"/>
  <c r="BA169" i="2"/>
  <c r="AY169" i="2"/>
  <c r="AV169" i="2"/>
  <c r="AT169" i="2"/>
  <c r="AR169" i="2"/>
  <c r="AO169" i="2"/>
  <c r="AM169" i="2"/>
  <c r="AK169" i="2"/>
  <c r="AH169" i="2"/>
  <c r="AF169" i="2"/>
  <c r="AD169" i="2"/>
  <c r="R169" i="2"/>
  <c r="P169" i="2"/>
  <c r="Q169" i="2" s="1"/>
  <c r="N169" i="2"/>
  <c r="L169" i="2"/>
  <c r="M169" i="2" s="1"/>
  <c r="J169" i="2"/>
  <c r="I169" i="2"/>
  <c r="H169" i="2"/>
  <c r="F169" i="2"/>
  <c r="D169" i="2"/>
  <c r="E169" i="2" s="1"/>
  <c r="B169" i="2"/>
  <c r="VI168" i="2"/>
  <c r="VG168" i="2"/>
  <c r="VE168" i="2"/>
  <c r="VB168" i="2"/>
  <c r="UZ168" i="2"/>
  <c r="UX168" i="2"/>
  <c r="UU168" i="2"/>
  <c r="US168" i="2"/>
  <c r="UQ168" i="2"/>
  <c r="UN168" i="2"/>
  <c r="UL168" i="2"/>
  <c r="UJ168" i="2"/>
  <c r="UG168" i="2"/>
  <c r="UC168" i="2"/>
  <c r="TZ168" i="2"/>
  <c r="TV168" i="2"/>
  <c r="TS168" i="2"/>
  <c r="TO168" i="2"/>
  <c r="TL168" i="2"/>
  <c r="TH168" i="2"/>
  <c r="TE168" i="2"/>
  <c r="TA168" i="2"/>
  <c r="SX168" i="2"/>
  <c r="ST168" i="2"/>
  <c r="SQ168" i="2"/>
  <c r="SM168" i="2"/>
  <c r="SJ168" i="2"/>
  <c r="SF168" i="2"/>
  <c r="SC168" i="2"/>
  <c r="RY168" i="2"/>
  <c r="RV168" i="2"/>
  <c r="RR168" i="2"/>
  <c r="RO168" i="2"/>
  <c r="RK168" i="2"/>
  <c r="RH168" i="2"/>
  <c r="RF168" i="2"/>
  <c r="RD168" i="2"/>
  <c r="RA168" i="2"/>
  <c r="QW168" i="2"/>
  <c r="QT168" i="2"/>
  <c r="QR168" i="2"/>
  <c r="QP168" i="2"/>
  <c r="QM168" i="2"/>
  <c r="QI168" i="2"/>
  <c r="QF168" i="2"/>
  <c r="QB168" i="2"/>
  <c r="PY168" i="2"/>
  <c r="PW168" i="2"/>
  <c r="PU168" i="2"/>
  <c r="PR168" i="2"/>
  <c r="PP168" i="2"/>
  <c r="PN168" i="2"/>
  <c r="PK168" i="2"/>
  <c r="PI168" i="2"/>
  <c r="PG168" i="2"/>
  <c r="PD168" i="2"/>
  <c r="PB168" i="2"/>
  <c r="OZ168" i="2"/>
  <c r="OW168" i="2"/>
  <c r="OU168" i="2"/>
  <c r="OS168" i="2"/>
  <c r="OP168" i="2"/>
  <c r="ON168" i="2"/>
  <c r="OL168" i="2"/>
  <c r="OI168" i="2"/>
  <c r="OG168" i="2"/>
  <c r="OE168" i="2"/>
  <c r="OB168" i="2"/>
  <c r="NZ168" i="2"/>
  <c r="NX168" i="2"/>
  <c r="NU168" i="2"/>
  <c r="NS168" i="2"/>
  <c r="NQ168" i="2"/>
  <c r="NN168" i="2"/>
  <c r="NL168" i="2"/>
  <c r="NJ168" i="2"/>
  <c r="NG168" i="2"/>
  <c r="NE168" i="2"/>
  <c r="NC168" i="2"/>
  <c r="MZ168" i="2"/>
  <c r="MX168" i="2"/>
  <c r="MV168" i="2"/>
  <c r="MS168" i="2"/>
  <c r="MO168" i="2"/>
  <c r="ML168" i="2"/>
  <c r="MJ168" i="2"/>
  <c r="MH168" i="2"/>
  <c r="ME168" i="2"/>
  <c r="MA168" i="2"/>
  <c r="LX168" i="2"/>
  <c r="LT168" i="2"/>
  <c r="LQ168" i="2"/>
  <c r="LO168" i="2"/>
  <c r="LM168" i="2"/>
  <c r="LJ168" i="2"/>
  <c r="LH168" i="2"/>
  <c r="LF168" i="2"/>
  <c r="LC168" i="2"/>
  <c r="KY168" i="2"/>
  <c r="KV168" i="2"/>
  <c r="KR168" i="2"/>
  <c r="KO168" i="2"/>
  <c r="KM168" i="2"/>
  <c r="KK168" i="2"/>
  <c r="KH168" i="2"/>
  <c r="KF168" i="2"/>
  <c r="KD168" i="2"/>
  <c r="KA168" i="2"/>
  <c r="JW168" i="2"/>
  <c r="JT168" i="2"/>
  <c r="JP168" i="2"/>
  <c r="JM168" i="2"/>
  <c r="JK168" i="2"/>
  <c r="JI168" i="2"/>
  <c r="JF168" i="2"/>
  <c r="JD168" i="2"/>
  <c r="JB168" i="2"/>
  <c r="IY168" i="2"/>
  <c r="IW168" i="2"/>
  <c r="IU168" i="2"/>
  <c r="IR168" i="2"/>
  <c r="IP168" i="2"/>
  <c r="IN168" i="2"/>
  <c r="IK168" i="2"/>
  <c r="II168" i="2"/>
  <c r="IG168" i="2"/>
  <c r="ID168" i="2"/>
  <c r="IB168" i="2"/>
  <c r="HZ168" i="2"/>
  <c r="HW168" i="2"/>
  <c r="HU168" i="2"/>
  <c r="HS168" i="2"/>
  <c r="HP168" i="2"/>
  <c r="HN168" i="2"/>
  <c r="HL168" i="2"/>
  <c r="HI168" i="2"/>
  <c r="HG168" i="2"/>
  <c r="HE168" i="2"/>
  <c r="HA168" i="2"/>
  <c r="GY168" i="2"/>
  <c r="GW168" i="2"/>
  <c r="GT168" i="2"/>
  <c r="GP168" i="2"/>
  <c r="GM168" i="2"/>
  <c r="GK168" i="2"/>
  <c r="GI168" i="2"/>
  <c r="GF168" i="2"/>
  <c r="GB168" i="2"/>
  <c r="FY168" i="2"/>
  <c r="FW168" i="2"/>
  <c r="FU168" i="2"/>
  <c r="FR168" i="2"/>
  <c r="FP168" i="2"/>
  <c r="FN168" i="2"/>
  <c r="FK168" i="2"/>
  <c r="FI168" i="2"/>
  <c r="FG168" i="2"/>
  <c r="FD168" i="2"/>
  <c r="EZ168" i="2"/>
  <c r="EW168" i="2"/>
  <c r="EU168" i="2"/>
  <c r="ES168" i="2"/>
  <c r="EP168" i="2"/>
  <c r="EN168" i="2"/>
  <c r="EL168" i="2"/>
  <c r="EI168" i="2"/>
  <c r="EG168" i="2"/>
  <c r="EE168" i="2"/>
  <c r="EB168" i="2"/>
  <c r="DZ168" i="2"/>
  <c r="DX168" i="2"/>
  <c r="DU168" i="2"/>
  <c r="DQ168" i="2"/>
  <c r="DN168" i="2"/>
  <c r="DL168" i="2"/>
  <c r="DJ168" i="2"/>
  <c r="DG168" i="2"/>
  <c r="DE168" i="2"/>
  <c r="DC168" i="2"/>
  <c r="CZ168" i="2"/>
  <c r="CX168" i="2"/>
  <c r="CV168" i="2"/>
  <c r="CS168" i="2"/>
  <c r="CQ168" i="2"/>
  <c r="CO168" i="2"/>
  <c r="CL168" i="2"/>
  <c r="CJ168" i="2"/>
  <c r="CH168" i="2"/>
  <c r="CE168" i="2"/>
  <c r="CC168" i="2"/>
  <c r="CB168" i="2"/>
  <c r="CA168" i="2"/>
  <c r="BX168" i="2"/>
  <c r="BV168" i="2"/>
  <c r="BT168" i="2"/>
  <c r="BQ168" i="2"/>
  <c r="BO168" i="2"/>
  <c r="BM168" i="2"/>
  <c r="BJ168" i="2"/>
  <c r="BF168" i="2"/>
  <c r="BC168" i="2"/>
  <c r="BA168" i="2"/>
  <c r="AY168" i="2"/>
  <c r="AV168" i="2"/>
  <c r="AT168" i="2"/>
  <c r="AR168" i="2"/>
  <c r="AO168" i="2"/>
  <c r="AM168" i="2"/>
  <c r="AK168" i="2"/>
  <c r="AH168" i="2"/>
  <c r="AF168" i="2"/>
  <c r="AD168" i="2"/>
  <c r="R168" i="2"/>
  <c r="Q168" i="2"/>
  <c r="P168" i="2"/>
  <c r="N168" i="2"/>
  <c r="L168" i="2"/>
  <c r="M168" i="2" s="1"/>
  <c r="J168" i="2"/>
  <c r="I168" i="2"/>
  <c r="H168" i="2"/>
  <c r="F168" i="2"/>
  <c r="E168" i="2"/>
  <c r="D168" i="2"/>
  <c r="B168" i="2"/>
  <c r="VI167" i="2"/>
  <c r="VG167" i="2"/>
  <c r="VE167" i="2"/>
  <c r="VB167" i="2"/>
  <c r="UZ167" i="2"/>
  <c r="UX167" i="2"/>
  <c r="UU167" i="2"/>
  <c r="US167" i="2"/>
  <c r="UQ167" i="2"/>
  <c r="UN167" i="2"/>
  <c r="UL167" i="2"/>
  <c r="UJ167" i="2"/>
  <c r="UG167" i="2"/>
  <c r="UC167" i="2"/>
  <c r="TZ167" i="2"/>
  <c r="TV167" i="2"/>
  <c r="TS167" i="2"/>
  <c r="TO167" i="2"/>
  <c r="TL167" i="2"/>
  <c r="TH167" i="2"/>
  <c r="TE167" i="2"/>
  <c r="TA167" i="2"/>
  <c r="SX167" i="2"/>
  <c r="ST167" i="2"/>
  <c r="SQ167" i="2"/>
  <c r="SM167" i="2"/>
  <c r="SJ167" i="2"/>
  <c r="SF167" i="2"/>
  <c r="SC167" i="2"/>
  <c r="RY167" i="2"/>
  <c r="RV167" i="2"/>
  <c r="RR167" i="2"/>
  <c r="RO167" i="2"/>
  <c r="RK167" i="2"/>
  <c r="RH167" i="2"/>
  <c r="RF167" i="2"/>
  <c r="RD167" i="2"/>
  <c r="RA167" i="2"/>
  <c r="QW167" i="2"/>
  <c r="QT167" i="2"/>
  <c r="QR167" i="2"/>
  <c r="QP167" i="2"/>
  <c r="QM167" i="2"/>
  <c r="QI167" i="2"/>
  <c r="QF167" i="2"/>
  <c r="QB167" i="2"/>
  <c r="PY167" i="2"/>
  <c r="PW167" i="2"/>
  <c r="PU167" i="2"/>
  <c r="PR167" i="2"/>
  <c r="PP167" i="2"/>
  <c r="PN167" i="2"/>
  <c r="PK167" i="2"/>
  <c r="PI167" i="2"/>
  <c r="PG167" i="2"/>
  <c r="PD167" i="2"/>
  <c r="PB167" i="2"/>
  <c r="OZ167" i="2"/>
  <c r="OW167" i="2"/>
  <c r="OU167" i="2"/>
  <c r="OS167" i="2"/>
  <c r="OP167" i="2"/>
  <c r="ON167" i="2"/>
  <c r="OL167" i="2"/>
  <c r="OI167" i="2"/>
  <c r="OG167" i="2"/>
  <c r="OE167" i="2"/>
  <c r="OB167" i="2"/>
  <c r="NZ167" i="2"/>
  <c r="NX167" i="2"/>
  <c r="NU167" i="2"/>
  <c r="NS167" i="2"/>
  <c r="NQ167" i="2"/>
  <c r="NN167" i="2"/>
  <c r="NL167" i="2"/>
  <c r="NJ167" i="2"/>
  <c r="NG167" i="2"/>
  <c r="NE167" i="2"/>
  <c r="NC167" i="2"/>
  <c r="MZ167" i="2"/>
  <c r="MX167" i="2"/>
  <c r="MV167" i="2"/>
  <c r="MS167" i="2"/>
  <c r="MO167" i="2"/>
  <c r="ML167" i="2"/>
  <c r="MJ167" i="2"/>
  <c r="MH167" i="2"/>
  <c r="ME167" i="2"/>
  <c r="MA167" i="2"/>
  <c r="LX167" i="2"/>
  <c r="LT167" i="2"/>
  <c r="LQ167" i="2"/>
  <c r="LO167" i="2"/>
  <c r="LM167" i="2"/>
  <c r="LJ167" i="2"/>
  <c r="LH167" i="2"/>
  <c r="LF167" i="2"/>
  <c r="LC167" i="2"/>
  <c r="KY167" i="2"/>
  <c r="KV167" i="2"/>
  <c r="KR167" i="2"/>
  <c r="KO167" i="2"/>
  <c r="KM167" i="2"/>
  <c r="KK167" i="2"/>
  <c r="KH167" i="2"/>
  <c r="KF167" i="2"/>
  <c r="KD167" i="2"/>
  <c r="KA167" i="2"/>
  <c r="JW167" i="2"/>
  <c r="JT167" i="2"/>
  <c r="JP167" i="2"/>
  <c r="JM167" i="2"/>
  <c r="JK167" i="2"/>
  <c r="JI167" i="2"/>
  <c r="JF167" i="2"/>
  <c r="JD167" i="2"/>
  <c r="JB167" i="2"/>
  <c r="IY167" i="2"/>
  <c r="IW167" i="2"/>
  <c r="IU167" i="2"/>
  <c r="IR167" i="2"/>
  <c r="IP167" i="2"/>
  <c r="IN167" i="2"/>
  <c r="IK167" i="2"/>
  <c r="II167" i="2"/>
  <c r="IG167" i="2"/>
  <c r="ID167" i="2"/>
  <c r="IB167" i="2"/>
  <c r="HZ167" i="2"/>
  <c r="HW167" i="2"/>
  <c r="HU167" i="2"/>
  <c r="HS167" i="2"/>
  <c r="HP167" i="2"/>
  <c r="HN167" i="2"/>
  <c r="HL167" i="2"/>
  <c r="HI167" i="2"/>
  <c r="HG167" i="2"/>
  <c r="HE167" i="2"/>
  <c r="HA167" i="2"/>
  <c r="GY167" i="2"/>
  <c r="GW167" i="2"/>
  <c r="GT167" i="2"/>
  <c r="GP167" i="2"/>
  <c r="GM167" i="2"/>
  <c r="GK167" i="2"/>
  <c r="GI167" i="2"/>
  <c r="GF167" i="2"/>
  <c r="GB167" i="2"/>
  <c r="FY167" i="2"/>
  <c r="FW167" i="2"/>
  <c r="FU167" i="2"/>
  <c r="FR167" i="2"/>
  <c r="FP167" i="2"/>
  <c r="FN167" i="2"/>
  <c r="FK167" i="2"/>
  <c r="FI167" i="2"/>
  <c r="FG167" i="2"/>
  <c r="FD167" i="2"/>
  <c r="EZ167" i="2"/>
  <c r="EW167" i="2"/>
  <c r="EU167" i="2"/>
  <c r="ES167" i="2"/>
  <c r="EP167" i="2"/>
  <c r="EN167" i="2"/>
  <c r="EL167" i="2"/>
  <c r="EI167" i="2"/>
  <c r="EG167" i="2"/>
  <c r="EE167" i="2"/>
  <c r="EB167" i="2"/>
  <c r="DZ167" i="2"/>
  <c r="DX167" i="2"/>
  <c r="DU167" i="2"/>
  <c r="DQ167" i="2"/>
  <c r="DN167" i="2"/>
  <c r="DL167" i="2"/>
  <c r="DJ167" i="2"/>
  <c r="DG167" i="2"/>
  <c r="DE167" i="2"/>
  <c r="DC167" i="2"/>
  <c r="CZ167" i="2"/>
  <c r="CX167" i="2"/>
  <c r="CV167" i="2"/>
  <c r="CS167" i="2"/>
  <c r="CQ167" i="2"/>
  <c r="CO167" i="2"/>
  <c r="CL167" i="2"/>
  <c r="CJ167" i="2"/>
  <c r="CH167" i="2"/>
  <c r="CE167" i="2"/>
  <c r="CC167" i="2"/>
  <c r="CB167" i="2"/>
  <c r="CA167" i="2"/>
  <c r="BX167" i="2"/>
  <c r="BV167" i="2"/>
  <c r="BT167" i="2"/>
  <c r="BQ167" i="2"/>
  <c r="BO167" i="2"/>
  <c r="BM167" i="2"/>
  <c r="BJ167" i="2"/>
  <c r="BF167" i="2"/>
  <c r="BC167" i="2"/>
  <c r="BA167" i="2"/>
  <c r="AY167" i="2"/>
  <c r="AV167" i="2"/>
  <c r="AT167" i="2"/>
  <c r="AR167" i="2"/>
  <c r="AO167" i="2"/>
  <c r="AM167" i="2"/>
  <c r="AK167" i="2"/>
  <c r="AH167" i="2"/>
  <c r="AF167" i="2"/>
  <c r="AD167" i="2"/>
  <c r="R167" i="2"/>
  <c r="Q167" i="2"/>
  <c r="P167" i="2"/>
  <c r="N167" i="2"/>
  <c r="L167" i="2"/>
  <c r="M167" i="2" s="1"/>
  <c r="J167" i="2"/>
  <c r="H167" i="2"/>
  <c r="I167" i="2" s="1"/>
  <c r="F167" i="2"/>
  <c r="E167" i="2"/>
  <c r="D167" i="2"/>
  <c r="B167" i="2"/>
  <c r="VI166" i="2"/>
  <c r="VG166" i="2"/>
  <c r="VE166" i="2"/>
  <c r="VB166" i="2"/>
  <c r="UZ166" i="2"/>
  <c r="UX166" i="2"/>
  <c r="UU166" i="2"/>
  <c r="US166" i="2"/>
  <c r="UQ166" i="2"/>
  <c r="UN166" i="2"/>
  <c r="UL166" i="2"/>
  <c r="UJ166" i="2"/>
  <c r="UG166" i="2"/>
  <c r="UC166" i="2"/>
  <c r="TZ166" i="2"/>
  <c r="TV166" i="2"/>
  <c r="TS166" i="2"/>
  <c r="TO166" i="2"/>
  <c r="TL166" i="2"/>
  <c r="TH166" i="2"/>
  <c r="TE166" i="2"/>
  <c r="TA166" i="2"/>
  <c r="SX166" i="2"/>
  <c r="ST166" i="2"/>
  <c r="SQ166" i="2"/>
  <c r="SM166" i="2"/>
  <c r="SJ166" i="2"/>
  <c r="SF166" i="2"/>
  <c r="SC166" i="2"/>
  <c r="RY166" i="2"/>
  <c r="RV166" i="2"/>
  <c r="RR166" i="2"/>
  <c r="RO166" i="2"/>
  <c r="RK166" i="2"/>
  <c r="RH166" i="2"/>
  <c r="RF166" i="2"/>
  <c r="RD166" i="2"/>
  <c r="RA166" i="2"/>
  <c r="QW166" i="2"/>
  <c r="QT166" i="2"/>
  <c r="QR166" i="2"/>
  <c r="QP166" i="2"/>
  <c r="QM166" i="2"/>
  <c r="QI166" i="2"/>
  <c r="QF166" i="2"/>
  <c r="QB166" i="2"/>
  <c r="PY166" i="2"/>
  <c r="PW166" i="2"/>
  <c r="PU166" i="2"/>
  <c r="PR166" i="2"/>
  <c r="PP166" i="2"/>
  <c r="PN166" i="2"/>
  <c r="PK166" i="2"/>
  <c r="PI166" i="2"/>
  <c r="PG166" i="2"/>
  <c r="PD166" i="2"/>
  <c r="PB166" i="2"/>
  <c r="OZ166" i="2"/>
  <c r="OW166" i="2"/>
  <c r="OU166" i="2"/>
  <c r="OS166" i="2"/>
  <c r="OP166" i="2"/>
  <c r="ON166" i="2"/>
  <c r="OL166" i="2"/>
  <c r="OI166" i="2"/>
  <c r="OG166" i="2"/>
  <c r="OE166" i="2"/>
  <c r="OB166" i="2"/>
  <c r="NZ166" i="2"/>
  <c r="NX166" i="2"/>
  <c r="NU166" i="2"/>
  <c r="NS166" i="2"/>
  <c r="NQ166" i="2"/>
  <c r="NN166" i="2"/>
  <c r="NL166" i="2"/>
  <c r="NJ166" i="2"/>
  <c r="NG166" i="2"/>
  <c r="NE166" i="2"/>
  <c r="NC166" i="2"/>
  <c r="MZ166" i="2"/>
  <c r="MX166" i="2"/>
  <c r="MV166" i="2"/>
  <c r="MS166" i="2"/>
  <c r="MO166" i="2"/>
  <c r="ML166" i="2"/>
  <c r="MJ166" i="2"/>
  <c r="MH166" i="2"/>
  <c r="ME166" i="2"/>
  <c r="MA166" i="2"/>
  <c r="LX166" i="2"/>
  <c r="LT166" i="2"/>
  <c r="LQ166" i="2"/>
  <c r="LO166" i="2"/>
  <c r="LM166" i="2"/>
  <c r="LJ166" i="2"/>
  <c r="LH166" i="2"/>
  <c r="LF166" i="2"/>
  <c r="LC166" i="2"/>
  <c r="KY166" i="2"/>
  <c r="KV166" i="2"/>
  <c r="KR166" i="2"/>
  <c r="KO166" i="2"/>
  <c r="KM166" i="2"/>
  <c r="KK166" i="2"/>
  <c r="KH166" i="2"/>
  <c r="KF166" i="2"/>
  <c r="KD166" i="2"/>
  <c r="KA166" i="2"/>
  <c r="JW166" i="2"/>
  <c r="JT166" i="2"/>
  <c r="JP166" i="2"/>
  <c r="JM166" i="2"/>
  <c r="JK166" i="2"/>
  <c r="JI166" i="2"/>
  <c r="JF166" i="2"/>
  <c r="JD166" i="2"/>
  <c r="JB166" i="2"/>
  <c r="IY166" i="2"/>
  <c r="IW166" i="2"/>
  <c r="IU166" i="2"/>
  <c r="IR166" i="2"/>
  <c r="IP166" i="2"/>
  <c r="IN166" i="2"/>
  <c r="IK166" i="2"/>
  <c r="II166" i="2"/>
  <c r="IG166" i="2"/>
  <c r="ID166" i="2"/>
  <c r="IB166" i="2"/>
  <c r="HZ166" i="2"/>
  <c r="HW166" i="2"/>
  <c r="HU166" i="2"/>
  <c r="HS166" i="2"/>
  <c r="HP166" i="2"/>
  <c r="HN166" i="2"/>
  <c r="HL166" i="2"/>
  <c r="HI166" i="2"/>
  <c r="HG166" i="2"/>
  <c r="HE166" i="2"/>
  <c r="HA166" i="2"/>
  <c r="GY166" i="2"/>
  <c r="GW166" i="2"/>
  <c r="GT166" i="2"/>
  <c r="GP166" i="2"/>
  <c r="GM166" i="2"/>
  <c r="GK166" i="2"/>
  <c r="GI166" i="2"/>
  <c r="GF166" i="2"/>
  <c r="GB166" i="2"/>
  <c r="FY166" i="2"/>
  <c r="FW166" i="2"/>
  <c r="FU166" i="2"/>
  <c r="FR166" i="2"/>
  <c r="FP166" i="2"/>
  <c r="FN166" i="2"/>
  <c r="FK166" i="2"/>
  <c r="FI166" i="2"/>
  <c r="FG166" i="2"/>
  <c r="FD166" i="2"/>
  <c r="EZ166" i="2"/>
  <c r="EW166" i="2"/>
  <c r="EU166" i="2"/>
  <c r="ES166" i="2"/>
  <c r="EP166" i="2"/>
  <c r="EN166" i="2"/>
  <c r="EL166" i="2"/>
  <c r="EI166" i="2"/>
  <c r="EG166" i="2"/>
  <c r="EE166" i="2"/>
  <c r="EB166" i="2"/>
  <c r="DZ166" i="2"/>
  <c r="DX166" i="2"/>
  <c r="DU166" i="2"/>
  <c r="DQ166" i="2"/>
  <c r="DN166" i="2"/>
  <c r="DL166" i="2"/>
  <c r="DJ166" i="2"/>
  <c r="DG166" i="2"/>
  <c r="DE166" i="2"/>
  <c r="DC166" i="2"/>
  <c r="CZ166" i="2"/>
  <c r="CX166" i="2"/>
  <c r="CV166" i="2"/>
  <c r="CS166" i="2"/>
  <c r="CQ166" i="2"/>
  <c r="CO166" i="2"/>
  <c r="CL166" i="2"/>
  <c r="CJ166" i="2"/>
  <c r="CH166" i="2"/>
  <c r="CE166" i="2"/>
  <c r="CC166" i="2"/>
  <c r="CB166" i="2"/>
  <c r="CA166" i="2"/>
  <c r="BX166" i="2"/>
  <c r="BV166" i="2"/>
  <c r="BT166" i="2"/>
  <c r="BQ166" i="2"/>
  <c r="BO166" i="2"/>
  <c r="BM166" i="2"/>
  <c r="BJ166" i="2"/>
  <c r="BF166" i="2"/>
  <c r="BC166" i="2"/>
  <c r="BA166" i="2"/>
  <c r="AY166" i="2"/>
  <c r="AV166" i="2"/>
  <c r="AT166" i="2"/>
  <c r="AR166" i="2"/>
  <c r="AO166" i="2"/>
  <c r="AM166" i="2"/>
  <c r="AK166" i="2"/>
  <c r="AH166" i="2"/>
  <c r="AF166" i="2"/>
  <c r="AD166" i="2"/>
  <c r="R166" i="2"/>
  <c r="Q166" i="2"/>
  <c r="P166" i="2"/>
  <c r="N166" i="2"/>
  <c r="M166" i="2"/>
  <c r="S166" i="2" s="1"/>
  <c r="L166" i="2"/>
  <c r="J166" i="2"/>
  <c r="H166" i="2"/>
  <c r="I166" i="2" s="1"/>
  <c r="F166" i="2"/>
  <c r="D166" i="2"/>
  <c r="E166" i="2" s="1"/>
  <c r="B166" i="2"/>
  <c r="VI165" i="2"/>
  <c r="VG165" i="2"/>
  <c r="VE165" i="2"/>
  <c r="VB165" i="2"/>
  <c r="UZ165" i="2"/>
  <c r="UX165" i="2"/>
  <c r="UU165" i="2"/>
  <c r="US165" i="2"/>
  <c r="UQ165" i="2"/>
  <c r="UN165" i="2"/>
  <c r="UL165" i="2"/>
  <c r="UJ165" i="2"/>
  <c r="UG165" i="2"/>
  <c r="IB165" i="1" s="1"/>
  <c r="UC165" i="2"/>
  <c r="TZ165" i="2"/>
  <c r="TV165" i="2"/>
  <c r="TS165" i="2"/>
  <c r="TO165" i="2"/>
  <c r="TL165" i="2"/>
  <c r="TH165" i="2"/>
  <c r="TE165" i="2"/>
  <c r="TA165" i="2"/>
  <c r="SX165" i="2"/>
  <c r="ST165" i="2"/>
  <c r="SQ165" i="2"/>
  <c r="SM165" i="2"/>
  <c r="SJ165" i="2"/>
  <c r="SF165" i="2"/>
  <c r="SC165" i="2"/>
  <c r="RY165" i="2"/>
  <c r="RV165" i="2"/>
  <c r="RR165" i="2"/>
  <c r="RO165" i="2"/>
  <c r="RK165" i="2"/>
  <c r="RH165" i="2"/>
  <c r="RF165" i="2"/>
  <c r="RD165" i="2"/>
  <c r="RA165" i="2"/>
  <c r="QW165" i="2"/>
  <c r="QT165" i="2"/>
  <c r="QR165" i="2"/>
  <c r="QP165" i="2"/>
  <c r="QM165" i="2"/>
  <c r="QI165" i="2"/>
  <c r="QF165" i="2"/>
  <c r="QB165" i="2"/>
  <c r="PY165" i="2"/>
  <c r="PW165" i="2"/>
  <c r="PU165" i="2"/>
  <c r="PR165" i="2"/>
  <c r="PP165" i="2"/>
  <c r="PN165" i="2"/>
  <c r="PK165" i="2"/>
  <c r="PI165" i="2"/>
  <c r="PG165" i="2"/>
  <c r="PD165" i="2"/>
  <c r="PB165" i="2"/>
  <c r="OZ165" i="2"/>
  <c r="OW165" i="2"/>
  <c r="OU165" i="2"/>
  <c r="OS165" i="2"/>
  <c r="OP165" i="2"/>
  <c r="ON165" i="2"/>
  <c r="OL165" i="2"/>
  <c r="OI165" i="2"/>
  <c r="OG165" i="2"/>
  <c r="OE165" i="2"/>
  <c r="OB165" i="2"/>
  <c r="NZ165" i="2"/>
  <c r="NX165" i="2"/>
  <c r="NU165" i="2"/>
  <c r="NS165" i="2"/>
  <c r="NQ165" i="2"/>
  <c r="NN165" i="2"/>
  <c r="NL165" i="2"/>
  <c r="NJ165" i="2"/>
  <c r="NG165" i="2"/>
  <c r="NE165" i="2"/>
  <c r="NC165" i="2"/>
  <c r="MZ165" i="2"/>
  <c r="MX165" i="2"/>
  <c r="MV165" i="2"/>
  <c r="MS165" i="2"/>
  <c r="MO165" i="2"/>
  <c r="ML165" i="2"/>
  <c r="MJ165" i="2"/>
  <c r="MH165" i="2"/>
  <c r="ME165" i="2"/>
  <c r="MA165" i="2"/>
  <c r="LX165" i="2"/>
  <c r="LT165" i="2"/>
  <c r="LQ165" i="2"/>
  <c r="LO165" i="2"/>
  <c r="LM165" i="2"/>
  <c r="LJ165" i="2"/>
  <c r="LH165" i="2"/>
  <c r="LF165" i="2"/>
  <c r="LC165" i="2"/>
  <c r="KY165" i="2"/>
  <c r="KV165" i="2"/>
  <c r="KR165" i="2"/>
  <c r="KO165" i="2"/>
  <c r="KM165" i="2"/>
  <c r="KK165" i="2"/>
  <c r="KH165" i="2"/>
  <c r="KF165" i="2"/>
  <c r="KD165" i="2"/>
  <c r="KA165" i="2"/>
  <c r="JW165" i="2"/>
  <c r="JT165" i="2"/>
  <c r="JP165" i="2"/>
  <c r="JM165" i="2"/>
  <c r="JK165" i="2"/>
  <c r="JI165" i="2"/>
  <c r="JF165" i="2"/>
  <c r="JD165" i="2"/>
  <c r="JB165" i="2"/>
  <c r="IY165" i="2"/>
  <c r="IW165" i="2"/>
  <c r="IU165" i="2"/>
  <c r="IR165" i="2"/>
  <c r="IP165" i="2"/>
  <c r="IN165" i="2"/>
  <c r="IK165" i="2"/>
  <c r="II165" i="2"/>
  <c r="IG165" i="2"/>
  <c r="ID165" i="2"/>
  <c r="IB165" i="2"/>
  <c r="HZ165" i="2"/>
  <c r="HW165" i="2"/>
  <c r="HU165" i="2"/>
  <c r="HS165" i="2"/>
  <c r="HP165" i="2"/>
  <c r="HN165" i="2"/>
  <c r="HL165" i="2"/>
  <c r="HI165" i="2"/>
  <c r="HG165" i="2"/>
  <c r="HE165" i="2"/>
  <c r="HA165" i="2"/>
  <c r="GY165" i="2"/>
  <c r="GW165" i="2"/>
  <c r="GT165" i="2"/>
  <c r="GP165" i="2"/>
  <c r="GM165" i="2"/>
  <c r="GK165" i="2"/>
  <c r="GI165" i="2"/>
  <c r="GF165" i="2"/>
  <c r="GB165" i="2"/>
  <c r="FY165" i="2"/>
  <c r="FW165" i="2"/>
  <c r="FU165" i="2"/>
  <c r="FR165" i="2"/>
  <c r="FP165" i="2"/>
  <c r="FN165" i="2"/>
  <c r="FK165" i="2"/>
  <c r="FI165" i="2"/>
  <c r="FG165" i="2"/>
  <c r="FD165" i="2"/>
  <c r="EZ165" i="2"/>
  <c r="EW165" i="2"/>
  <c r="EU165" i="2"/>
  <c r="ES165" i="2"/>
  <c r="EP165" i="2"/>
  <c r="EN165" i="2"/>
  <c r="EL165" i="2"/>
  <c r="EI165" i="2"/>
  <c r="EG165" i="2"/>
  <c r="EE165" i="2"/>
  <c r="EB165" i="2"/>
  <c r="DZ165" i="2"/>
  <c r="DX165" i="2"/>
  <c r="DU165" i="2"/>
  <c r="DQ165" i="2"/>
  <c r="DN165" i="2"/>
  <c r="DL165" i="2"/>
  <c r="DJ165" i="2"/>
  <c r="DG165" i="2"/>
  <c r="DE165" i="2"/>
  <c r="DC165" i="2"/>
  <c r="CZ165" i="2"/>
  <c r="CX165" i="2"/>
  <c r="CV165" i="2"/>
  <c r="CS165" i="2"/>
  <c r="CQ165" i="2"/>
  <c r="CO165" i="2"/>
  <c r="CL165" i="2"/>
  <c r="CJ165" i="2"/>
  <c r="CH165" i="2"/>
  <c r="CE165" i="2"/>
  <c r="CC165" i="2"/>
  <c r="CB165" i="2"/>
  <c r="CA165" i="2"/>
  <c r="BX165" i="2"/>
  <c r="BV165" i="2"/>
  <c r="BT165" i="2"/>
  <c r="BQ165" i="2"/>
  <c r="BO165" i="2"/>
  <c r="BM165" i="2"/>
  <c r="BJ165" i="2"/>
  <c r="BF165" i="2"/>
  <c r="BC165" i="2"/>
  <c r="BA165" i="2"/>
  <c r="AY165" i="2"/>
  <c r="AV165" i="2"/>
  <c r="AT165" i="2"/>
  <c r="AR165" i="2"/>
  <c r="AO165" i="2"/>
  <c r="AM165" i="2"/>
  <c r="AK165" i="2"/>
  <c r="AH165" i="2"/>
  <c r="AF165" i="2"/>
  <c r="AD165" i="2"/>
  <c r="R165" i="2"/>
  <c r="Q165" i="2"/>
  <c r="P165" i="2"/>
  <c r="N165" i="2"/>
  <c r="M165" i="2"/>
  <c r="L165" i="2"/>
  <c r="J165" i="2"/>
  <c r="H165" i="2"/>
  <c r="I165" i="2" s="1"/>
  <c r="S165" i="2" s="1"/>
  <c r="F165" i="2"/>
  <c r="D165" i="2"/>
  <c r="E165" i="2" s="1"/>
  <c r="B165" i="2"/>
  <c r="VI164" i="2"/>
  <c r="VG164" i="2"/>
  <c r="VE164" i="2"/>
  <c r="VB164" i="2"/>
  <c r="UZ164" i="2"/>
  <c r="UX164" i="2"/>
  <c r="UU164" i="2"/>
  <c r="US164" i="2"/>
  <c r="UQ164" i="2"/>
  <c r="UN164" i="2"/>
  <c r="UL164" i="2"/>
  <c r="UJ164" i="2"/>
  <c r="UG164" i="2"/>
  <c r="UC164" i="2"/>
  <c r="TZ164" i="2"/>
  <c r="TV164" i="2"/>
  <c r="TS164" i="2"/>
  <c r="TO164" i="2"/>
  <c r="TL164" i="2"/>
  <c r="TH164" i="2"/>
  <c r="TE164" i="2"/>
  <c r="TA164" i="2"/>
  <c r="SX164" i="2"/>
  <c r="ST164" i="2"/>
  <c r="SQ164" i="2"/>
  <c r="SM164" i="2"/>
  <c r="SJ164" i="2"/>
  <c r="SF164" i="2"/>
  <c r="SC164" i="2"/>
  <c r="RY164" i="2"/>
  <c r="RV164" i="2"/>
  <c r="RR164" i="2"/>
  <c r="RO164" i="2"/>
  <c r="RK164" i="2"/>
  <c r="RH164" i="2"/>
  <c r="RF164" i="2"/>
  <c r="RD164" i="2"/>
  <c r="RA164" i="2"/>
  <c r="QW164" i="2"/>
  <c r="QT164" i="2"/>
  <c r="QR164" i="2"/>
  <c r="QP164" i="2"/>
  <c r="QM164" i="2"/>
  <c r="QI164" i="2"/>
  <c r="QF164" i="2"/>
  <c r="QB164" i="2"/>
  <c r="PY164" i="2"/>
  <c r="PW164" i="2"/>
  <c r="PU164" i="2"/>
  <c r="PR164" i="2"/>
  <c r="PP164" i="2"/>
  <c r="PN164" i="2"/>
  <c r="PK164" i="2"/>
  <c r="PI164" i="2"/>
  <c r="PG164" i="2"/>
  <c r="PD164" i="2"/>
  <c r="PB164" i="2"/>
  <c r="OZ164" i="2"/>
  <c r="OW164" i="2"/>
  <c r="OU164" i="2"/>
  <c r="OS164" i="2"/>
  <c r="OP164" i="2"/>
  <c r="ON164" i="2"/>
  <c r="OL164" i="2"/>
  <c r="OI164" i="2"/>
  <c r="OG164" i="2"/>
  <c r="OE164" i="2"/>
  <c r="OB164" i="2"/>
  <c r="NZ164" i="2"/>
  <c r="NX164" i="2"/>
  <c r="NU164" i="2"/>
  <c r="NS164" i="2"/>
  <c r="NQ164" i="2"/>
  <c r="NN164" i="2"/>
  <c r="NL164" i="2"/>
  <c r="NJ164" i="2"/>
  <c r="NG164" i="2"/>
  <c r="NE164" i="2"/>
  <c r="NC164" i="2"/>
  <c r="MZ164" i="2"/>
  <c r="MX164" i="2"/>
  <c r="MV164" i="2"/>
  <c r="MS164" i="2"/>
  <c r="MO164" i="2"/>
  <c r="ML164" i="2"/>
  <c r="MJ164" i="2"/>
  <c r="MH164" i="2"/>
  <c r="ME164" i="2"/>
  <c r="MA164" i="2"/>
  <c r="LX164" i="2"/>
  <c r="LT164" i="2"/>
  <c r="LQ164" i="2"/>
  <c r="LO164" i="2"/>
  <c r="LM164" i="2"/>
  <c r="LJ164" i="2"/>
  <c r="LH164" i="2"/>
  <c r="LF164" i="2"/>
  <c r="LC164" i="2"/>
  <c r="KY164" i="2"/>
  <c r="KV164" i="2"/>
  <c r="KR164" i="2"/>
  <c r="KO164" i="2"/>
  <c r="KM164" i="2"/>
  <c r="KK164" i="2"/>
  <c r="KH164" i="2"/>
  <c r="KF164" i="2"/>
  <c r="KD164" i="2"/>
  <c r="KA164" i="2"/>
  <c r="JW164" i="2"/>
  <c r="JT164" i="2"/>
  <c r="JP164" i="2"/>
  <c r="JM164" i="2"/>
  <c r="JK164" i="2"/>
  <c r="JI164" i="2"/>
  <c r="JF164" i="2"/>
  <c r="JD164" i="2"/>
  <c r="JB164" i="2"/>
  <c r="IY164" i="2"/>
  <c r="IW164" i="2"/>
  <c r="IU164" i="2"/>
  <c r="IR164" i="2"/>
  <c r="IP164" i="2"/>
  <c r="IN164" i="2"/>
  <c r="IK164" i="2"/>
  <c r="II164" i="2"/>
  <c r="IG164" i="2"/>
  <c r="ID164" i="2"/>
  <c r="IB164" i="2"/>
  <c r="HZ164" i="2"/>
  <c r="HW164" i="2"/>
  <c r="HU164" i="2"/>
  <c r="HS164" i="2"/>
  <c r="HP164" i="2"/>
  <c r="HN164" i="2"/>
  <c r="HL164" i="2"/>
  <c r="HI164" i="2"/>
  <c r="HG164" i="2"/>
  <c r="HE164" i="2"/>
  <c r="HA164" i="2"/>
  <c r="GY164" i="2"/>
  <c r="GW164" i="2"/>
  <c r="GT164" i="2"/>
  <c r="GP164" i="2"/>
  <c r="GM164" i="2"/>
  <c r="GK164" i="2"/>
  <c r="GI164" i="2"/>
  <c r="GF164" i="2"/>
  <c r="GB164" i="2"/>
  <c r="FY164" i="2"/>
  <c r="FW164" i="2"/>
  <c r="FU164" i="2"/>
  <c r="FR164" i="2"/>
  <c r="FP164" i="2"/>
  <c r="FN164" i="2"/>
  <c r="FK164" i="2"/>
  <c r="FI164" i="2"/>
  <c r="FG164" i="2"/>
  <c r="FD164" i="2"/>
  <c r="EZ164" i="2"/>
  <c r="EW164" i="2"/>
  <c r="EU164" i="2"/>
  <c r="ES164" i="2"/>
  <c r="EP164" i="2"/>
  <c r="EN164" i="2"/>
  <c r="EL164" i="2"/>
  <c r="EI164" i="2"/>
  <c r="EG164" i="2"/>
  <c r="EE164" i="2"/>
  <c r="EB164" i="2"/>
  <c r="DZ164" i="2"/>
  <c r="DX164" i="2"/>
  <c r="DU164" i="2"/>
  <c r="DQ164" i="2"/>
  <c r="DN164" i="2"/>
  <c r="DL164" i="2"/>
  <c r="DJ164" i="2"/>
  <c r="DG164" i="2"/>
  <c r="DE164" i="2"/>
  <c r="DC164" i="2"/>
  <c r="CZ164" i="2"/>
  <c r="CX164" i="2"/>
  <c r="CV164" i="2"/>
  <c r="CS164" i="2"/>
  <c r="CQ164" i="2"/>
  <c r="CO164" i="2"/>
  <c r="CL164" i="2"/>
  <c r="CJ164" i="2"/>
  <c r="CH164" i="2"/>
  <c r="CE164" i="2"/>
  <c r="CC164" i="2"/>
  <c r="CB164" i="2"/>
  <c r="CA164" i="2"/>
  <c r="BX164" i="2"/>
  <c r="BV164" i="2"/>
  <c r="BT164" i="2"/>
  <c r="BQ164" i="2"/>
  <c r="BO164" i="2"/>
  <c r="BM164" i="2"/>
  <c r="BJ164" i="2"/>
  <c r="BF164" i="2"/>
  <c r="BC164" i="2"/>
  <c r="BA164" i="2"/>
  <c r="AY164" i="2"/>
  <c r="AV164" i="2"/>
  <c r="AT164" i="2"/>
  <c r="AR164" i="2"/>
  <c r="AO164" i="2"/>
  <c r="AM164" i="2"/>
  <c r="AK164" i="2"/>
  <c r="AH164" i="2"/>
  <c r="AF164" i="2"/>
  <c r="AD164" i="2"/>
  <c r="R164" i="2"/>
  <c r="P164" i="2"/>
  <c r="Q164" i="2" s="1"/>
  <c r="N164" i="2"/>
  <c r="L164" i="2"/>
  <c r="M164" i="2" s="1"/>
  <c r="J164" i="2"/>
  <c r="I164" i="2"/>
  <c r="H164" i="2"/>
  <c r="F164" i="2"/>
  <c r="E164" i="2"/>
  <c r="D164" i="2"/>
  <c r="B164" i="2"/>
  <c r="VI163" i="2"/>
  <c r="VG163" i="2"/>
  <c r="VE163" i="2"/>
  <c r="VB163" i="2"/>
  <c r="UZ163" i="2"/>
  <c r="UX163" i="2"/>
  <c r="UU163" i="2"/>
  <c r="US163" i="2"/>
  <c r="UQ163" i="2"/>
  <c r="UN163" i="2"/>
  <c r="UL163" i="2"/>
  <c r="UJ163" i="2"/>
  <c r="UG163" i="2"/>
  <c r="UC163" i="2"/>
  <c r="TZ163" i="2"/>
  <c r="TV163" i="2"/>
  <c r="TS163" i="2"/>
  <c r="TO163" i="2"/>
  <c r="TL163" i="2"/>
  <c r="TH163" i="2"/>
  <c r="TE163" i="2"/>
  <c r="TA163" i="2"/>
  <c r="SX163" i="2"/>
  <c r="ST163" i="2"/>
  <c r="SQ163" i="2"/>
  <c r="SM163" i="2"/>
  <c r="SJ163" i="2"/>
  <c r="SF163" i="2"/>
  <c r="SC163" i="2"/>
  <c r="RY163" i="2"/>
  <c r="RV163" i="2"/>
  <c r="RR163" i="2"/>
  <c r="RO163" i="2"/>
  <c r="RK163" i="2"/>
  <c r="RH163" i="2"/>
  <c r="RF163" i="2"/>
  <c r="RD163" i="2"/>
  <c r="RA163" i="2"/>
  <c r="QW163" i="2"/>
  <c r="QT163" i="2"/>
  <c r="QR163" i="2"/>
  <c r="QP163" i="2"/>
  <c r="QM163" i="2"/>
  <c r="QI163" i="2"/>
  <c r="QF163" i="2"/>
  <c r="QB163" i="2"/>
  <c r="PY163" i="2"/>
  <c r="PW163" i="2"/>
  <c r="PU163" i="2"/>
  <c r="PR163" i="2"/>
  <c r="PP163" i="2"/>
  <c r="PN163" i="2"/>
  <c r="PK163" i="2"/>
  <c r="PI163" i="2"/>
  <c r="PG163" i="2"/>
  <c r="PD163" i="2"/>
  <c r="PB163" i="2"/>
  <c r="OZ163" i="2"/>
  <c r="OW163" i="2"/>
  <c r="OU163" i="2"/>
  <c r="OS163" i="2"/>
  <c r="OP163" i="2"/>
  <c r="ON163" i="2"/>
  <c r="OL163" i="2"/>
  <c r="OI163" i="2"/>
  <c r="OG163" i="2"/>
  <c r="OE163" i="2"/>
  <c r="OB163" i="2"/>
  <c r="NZ163" i="2"/>
  <c r="NX163" i="2"/>
  <c r="NU163" i="2"/>
  <c r="NS163" i="2"/>
  <c r="NQ163" i="2"/>
  <c r="NN163" i="2"/>
  <c r="NL163" i="2"/>
  <c r="NJ163" i="2"/>
  <c r="NG163" i="2"/>
  <c r="NE163" i="2"/>
  <c r="NC163" i="2"/>
  <c r="MZ163" i="2"/>
  <c r="MX163" i="2"/>
  <c r="MV163" i="2"/>
  <c r="MS163" i="2"/>
  <c r="MO163" i="2"/>
  <c r="ML163" i="2"/>
  <c r="MJ163" i="2"/>
  <c r="MH163" i="2"/>
  <c r="ME163" i="2"/>
  <c r="MA163" i="2"/>
  <c r="LX163" i="2"/>
  <c r="LT163" i="2"/>
  <c r="LQ163" i="2"/>
  <c r="LO163" i="2"/>
  <c r="LM163" i="2"/>
  <c r="LJ163" i="2"/>
  <c r="LH163" i="2"/>
  <c r="LF163" i="2"/>
  <c r="LC163" i="2"/>
  <c r="KY163" i="2"/>
  <c r="KV163" i="2"/>
  <c r="KR163" i="2"/>
  <c r="KO163" i="2"/>
  <c r="KM163" i="2"/>
  <c r="KK163" i="2"/>
  <c r="KH163" i="2"/>
  <c r="KF163" i="2"/>
  <c r="KD163" i="2"/>
  <c r="KA163" i="2"/>
  <c r="JW163" i="2"/>
  <c r="JT163" i="2"/>
  <c r="JP163" i="2"/>
  <c r="JM163" i="2"/>
  <c r="JK163" i="2"/>
  <c r="JI163" i="2"/>
  <c r="JF163" i="2"/>
  <c r="JD163" i="2"/>
  <c r="JB163" i="2"/>
  <c r="IY163" i="2"/>
  <c r="IW163" i="2"/>
  <c r="IU163" i="2"/>
  <c r="IR163" i="2"/>
  <c r="IP163" i="2"/>
  <c r="IN163" i="2"/>
  <c r="IK163" i="2"/>
  <c r="II163" i="2"/>
  <c r="IG163" i="2"/>
  <c r="ID163" i="2"/>
  <c r="IB163" i="2"/>
  <c r="HZ163" i="2"/>
  <c r="HW163" i="2"/>
  <c r="HU163" i="2"/>
  <c r="HS163" i="2"/>
  <c r="HP163" i="2"/>
  <c r="HN163" i="2"/>
  <c r="HL163" i="2"/>
  <c r="HI163" i="2"/>
  <c r="HG163" i="2"/>
  <c r="HE163" i="2"/>
  <c r="HA163" i="2"/>
  <c r="GY163" i="2"/>
  <c r="GW163" i="2"/>
  <c r="GT163" i="2"/>
  <c r="GP163" i="2"/>
  <c r="GM163" i="2"/>
  <c r="GK163" i="2"/>
  <c r="GI163" i="2"/>
  <c r="GF163" i="2"/>
  <c r="GB163" i="2"/>
  <c r="FY163" i="2"/>
  <c r="FW163" i="2"/>
  <c r="FU163" i="2"/>
  <c r="FR163" i="2"/>
  <c r="FP163" i="2"/>
  <c r="FN163" i="2"/>
  <c r="FK163" i="2"/>
  <c r="FI163" i="2"/>
  <c r="FG163" i="2"/>
  <c r="FD163" i="2"/>
  <c r="EZ163" i="2"/>
  <c r="EW163" i="2"/>
  <c r="EU163" i="2"/>
  <c r="ES163" i="2"/>
  <c r="EP163" i="2"/>
  <c r="EN163" i="2"/>
  <c r="EL163" i="2"/>
  <c r="EI163" i="2"/>
  <c r="EG163" i="2"/>
  <c r="EE163" i="2"/>
  <c r="EB163" i="2"/>
  <c r="DZ163" i="2"/>
  <c r="DX163" i="2"/>
  <c r="DU163" i="2"/>
  <c r="DQ163" i="2"/>
  <c r="DN163" i="2"/>
  <c r="DL163" i="2"/>
  <c r="DJ163" i="2"/>
  <c r="DG163" i="2"/>
  <c r="DE163" i="2"/>
  <c r="DC163" i="2"/>
  <c r="CZ163" i="2"/>
  <c r="CX163" i="2"/>
  <c r="CV163" i="2"/>
  <c r="CS163" i="2"/>
  <c r="CQ163" i="2"/>
  <c r="CO163" i="2"/>
  <c r="CL163" i="2"/>
  <c r="CJ163" i="2"/>
  <c r="CH163" i="2"/>
  <c r="CE163" i="2"/>
  <c r="CC163" i="2"/>
  <c r="CB163" i="2"/>
  <c r="CA163" i="2"/>
  <c r="BX163" i="2"/>
  <c r="BV163" i="2"/>
  <c r="BT163" i="2"/>
  <c r="BQ163" i="2"/>
  <c r="BO163" i="2"/>
  <c r="BM163" i="2"/>
  <c r="BJ163" i="2"/>
  <c r="BF163" i="2"/>
  <c r="BC163" i="2"/>
  <c r="BA163" i="2"/>
  <c r="AY163" i="2"/>
  <c r="AV163" i="2"/>
  <c r="AT163" i="2"/>
  <c r="AR163" i="2"/>
  <c r="AO163" i="2"/>
  <c r="AM163" i="2"/>
  <c r="AK163" i="2"/>
  <c r="AH163" i="2"/>
  <c r="AF163" i="2"/>
  <c r="AD163" i="2"/>
  <c r="S163" i="2"/>
  <c r="R163" i="2"/>
  <c r="Q163" i="2"/>
  <c r="P163" i="2"/>
  <c r="N163" i="2"/>
  <c r="L163" i="2"/>
  <c r="M163" i="2" s="1"/>
  <c r="J163" i="2"/>
  <c r="H163" i="2"/>
  <c r="I163" i="2" s="1"/>
  <c r="F163" i="2"/>
  <c r="E163" i="2"/>
  <c r="D163" i="2"/>
  <c r="B163" i="2"/>
  <c r="VI162" i="2"/>
  <c r="VG162" i="2"/>
  <c r="VE162" i="2"/>
  <c r="VB162" i="2"/>
  <c r="UZ162" i="2"/>
  <c r="UX162" i="2"/>
  <c r="UU162" i="2"/>
  <c r="US162" i="2"/>
  <c r="UQ162" i="2"/>
  <c r="UN162" i="2"/>
  <c r="UL162" i="2"/>
  <c r="UJ162" i="2"/>
  <c r="UG162" i="2"/>
  <c r="IB162" i="1" s="1"/>
  <c r="UC162" i="2"/>
  <c r="TZ162" i="2"/>
  <c r="TV162" i="2"/>
  <c r="TS162" i="2"/>
  <c r="TO162" i="2"/>
  <c r="TL162" i="2"/>
  <c r="TH162" i="2"/>
  <c r="TE162" i="2"/>
  <c r="TA162" i="2"/>
  <c r="SX162" i="2"/>
  <c r="ST162" i="2"/>
  <c r="SQ162" i="2"/>
  <c r="SM162" i="2"/>
  <c r="SJ162" i="2"/>
  <c r="SF162" i="2"/>
  <c r="SC162" i="2"/>
  <c r="RY162" i="2"/>
  <c r="RV162" i="2"/>
  <c r="RR162" i="2"/>
  <c r="RO162" i="2"/>
  <c r="RK162" i="2"/>
  <c r="RH162" i="2"/>
  <c r="RF162" i="2"/>
  <c r="RD162" i="2"/>
  <c r="RA162" i="2"/>
  <c r="QW162" i="2"/>
  <c r="QT162" i="2"/>
  <c r="QR162" i="2"/>
  <c r="QP162" i="2"/>
  <c r="QM162" i="2"/>
  <c r="QI162" i="2"/>
  <c r="QF162" i="2"/>
  <c r="QB162" i="2"/>
  <c r="PY162" i="2"/>
  <c r="PW162" i="2"/>
  <c r="PU162" i="2"/>
  <c r="PR162" i="2"/>
  <c r="PP162" i="2"/>
  <c r="PN162" i="2"/>
  <c r="PK162" i="2"/>
  <c r="PI162" i="2"/>
  <c r="PG162" i="2"/>
  <c r="PD162" i="2"/>
  <c r="PB162" i="2"/>
  <c r="OZ162" i="2"/>
  <c r="OW162" i="2"/>
  <c r="OU162" i="2"/>
  <c r="OS162" i="2"/>
  <c r="OP162" i="2"/>
  <c r="ON162" i="2"/>
  <c r="OL162" i="2"/>
  <c r="OI162" i="2"/>
  <c r="OG162" i="2"/>
  <c r="OE162" i="2"/>
  <c r="OB162" i="2"/>
  <c r="NZ162" i="2"/>
  <c r="NX162" i="2"/>
  <c r="NU162" i="2"/>
  <c r="NS162" i="2"/>
  <c r="NQ162" i="2"/>
  <c r="NN162" i="2"/>
  <c r="NL162" i="2"/>
  <c r="NJ162" i="2"/>
  <c r="NG162" i="2"/>
  <c r="NE162" i="2"/>
  <c r="NC162" i="2"/>
  <c r="MZ162" i="2"/>
  <c r="MX162" i="2"/>
  <c r="MV162" i="2"/>
  <c r="MS162" i="2"/>
  <c r="MO162" i="2"/>
  <c r="ML162" i="2"/>
  <c r="MJ162" i="2"/>
  <c r="MH162" i="2"/>
  <c r="ME162" i="2"/>
  <c r="MA162" i="2"/>
  <c r="LX162" i="2"/>
  <c r="LT162" i="2"/>
  <c r="LQ162" i="2"/>
  <c r="LO162" i="2"/>
  <c r="LM162" i="2"/>
  <c r="LJ162" i="2"/>
  <c r="LH162" i="2"/>
  <c r="LF162" i="2"/>
  <c r="LC162" i="2"/>
  <c r="KY162" i="2"/>
  <c r="KV162" i="2"/>
  <c r="KR162" i="2"/>
  <c r="KO162" i="2"/>
  <c r="KM162" i="2"/>
  <c r="KK162" i="2"/>
  <c r="KH162" i="2"/>
  <c r="KF162" i="2"/>
  <c r="KD162" i="2"/>
  <c r="KA162" i="2"/>
  <c r="JW162" i="2"/>
  <c r="JT162" i="2"/>
  <c r="JP162" i="2"/>
  <c r="JM162" i="2"/>
  <c r="JK162" i="2"/>
  <c r="JI162" i="2"/>
  <c r="JF162" i="2"/>
  <c r="JD162" i="2"/>
  <c r="JB162" i="2"/>
  <c r="IY162" i="2"/>
  <c r="IW162" i="2"/>
  <c r="IU162" i="2"/>
  <c r="IR162" i="2"/>
  <c r="IP162" i="2"/>
  <c r="IN162" i="2"/>
  <c r="IK162" i="2"/>
  <c r="II162" i="2"/>
  <c r="IG162" i="2"/>
  <c r="ID162" i="2"/>
  <c r="IB162" i="2"/>
  <c r="HZ162" i="2"/>
  <c r="HW162" i="2"/>
  <c r="HU162" i="2"/>
  <c r="HS162" i="2"/>
  <c r="HP162" i="2"/>
  <c r="HN162" i="2"/>
  <c r="HL162" i="2"/>
  <c r="HI162" i="2"/>
  <c r="HG162" i="2"/>
  <c r="HE162" i="2"/>
  <c r="HA162" i="2"/>
  <c r="GY162" i="2"/>
  <c r="GW162" i="2"/>
  <c r="GT162" i="2"/>
  <c r="GP162" i="2"/>
  <c r="GM162" i="2"/>
  <c r="GK162" i="2"/>
  <c r="GI162" i="2"/>
  <c r="GF162" i="2"/>
  <c r="GB162" i="2"/>
  <c r="FY162" i="2"/>
  <c r="FW162" i="2"/>
  <c r="FU162" i="2"/>
  <c r="FR162" i="2"/>
  <c r="FP162" i="2"/>
  <c r="FN162" i="2"/>
  <c r="FK162" i="2"/>
  <c r="FI162" i="2"/>
  <c r="FG162" i="2"/>
  <c r="FD162" i="2"/>
  <c r="EZ162" i="2"/>
  <c r="EW162" i="2"/>
  <c r="EU162" i="2"/>
  <c r="ES162" i="2"/>
  <c r="EP162" i="2"/>
  <c r="EN162" i="2"/>
  <c r="EL162" i="2"/>
  <c r="EI162" i="2"/>
  <c r="EG162" i="2"/>
  <c r="EE162" i="2"/>
  <c r="EB162" i="2"/>
  <c r="DZ162" i="2"/>
  <c r="DX162" i="2"/>
  <c r="DU162" i="2"/>
  <c r="DQ162" i="2"/>
  <c r="DN162" i="2"/>
  <c r="DL162" i="2"/>
  <c r="DJ162" i="2"/>
  <c r="DG162" i="2"/>
  <c r="DE162" i="2"/>
  <c r="DC162" i="2"/>
  <c r="CZ162" i="2"/>
  <c r="CX162" i="2"/>
  <c r="CV162" i="2"/>
  <c r="CS162" i="2"/>
  <c r="CQ162" i="2"/>
  <c r="CO162" i="2"/>
  <c r="CL162" i="2"/>
  <c r="CJ162" i="2"/>
  <c r="CH162" i="2"/>
  <c r="CE162" i="2"/>
  <c r="CC162" i="2"/>
  <c r="CB162" i="2"/>
  <c r="CA162" i="2"/>
  <c r="BX162" i="2"/>
  <c r="BV162" i="2"/>
  <c r="BT162" i="2"/>
  <c r="BQ162" i="2"/>
  <c r="BO162" i="2"/>
  <c r="BM162" i="2"/>
  <c r="BJ162" i="2"/>
  <c r="BF162" i="2"/>
  <c r="BC162" i="2"/>
  <c r="BA162" i="2"/>
  <c r="AY162" i="2"/>
  <c r="AV162" i="2"/>
  <c r="AT162" i="2"/>
  <c r="AR162" i="2"/>
  <c r="AO162" i="2"/>
  <c r="AM162" i="2"/>
  <c r="AK162" i="2"/>
  <c r="AH162" i="2"/>
  <c r="AF162" i="2"/>
  <c r="AD162" i="2"/>
  <c r="S162" i="2"/>
  <c r="R162" i="2"/>
  <c r="P162" i="2"/>
  <c r="Q162" i="2" s="1"/>
  <c r="N162" i="2"/>
  <c r="M162" i="2"/>
  <c r="L162" i="2"/>
  <c r="J162" i="2"/>
  <c r="I162" i="2"/>
  <c r="H162" i="2"/>
  <c r="F162" i="2"/>
  <c r="D162" i="2"/>
  <c r="E162" i="2" s="1"/>
  <c r="B162" i="2"/>
  <c r="VI161" i="2"/>
  <c r="VG161" i="2"/>
  <c r="VE161" i="2"/>
  <c r="VB161" i="2"/>
  <c r="UZ161" i="2"/>
  <c r="UX161" i="2"/>
  <c r="UU161" i="2"/>
  <c r="US161" i="2"/>
  <c r="UQ161" i="2"/>
  <c r="UN161" i="2"/>
  <c r="UL161" i="2"/>
  <c r="UJ161" i="2"/>
  <c r="UG161" i="2"/>
  <c r="UC161" i="2"/>
  <c r="TZ161" i="2"/>
  <c r="TV161" i="2"/>
  <c r="TS161" i="2"/>
  <c r="TO161" i="2"/>
  <c r="TL161" i="2"/>
  <c r="TH161" i="2"/>
  <c r="TE161" i="2"/>
  <c r="TA161" i="2"/>
  <c r="SX161" i="2"/>
  <c r="ST161" i="2"/>
  <c r="SQ161" i="2"/>
  <c r="SM161" i="2"/>
  <c r="SJ161" i="2"/>
  <c r="SF161" i="2"/>
  <c r="SC161" i="2"/>
  <c r="RY161" i="2"/>
  <c r="RV161" i="2"/>
  <c r="RR161" i="2"/>
  <c r="RO161" i="2"/>
  <c r="RK161" i="2"/>
  <c r="RH161" i="2"/>
  <c r="RF161" i="2"/>
  <c r="RD161" i="2"/>
  <c r="RA161" i="2"/>
  <c r="QW161" i="2"/>
  <c r="QT161" i="2"/>
  <c r="QR161" i="2"/>
  <c r="QP161" i="2"/>
  <c r="QM161" i="2"/>
  <c r="QI161" i="2"/>
  <c r="QF161" i="2"/>
  <c r="QB161" i="2"/>
  <c r="PY161" i="2"/>
  <c r="PW161" i="2"/>
  <c r="PU161" i="2"/>
  <c r="PR161" i="2"/>
  <c r="PP161" i="2"/>
  <c r="PN161" i="2"/>
  <c r="PK161" i="2"/>
  <c r="PI161" i="2"/>
  <c r="PG161" i="2"/>
  <c r="PD161" i="2"/>
  <c r="PB161" i="2"/>
  <c r="OZ161" i="2"/>
  <c r="OW161" i="2"/>
  <c r="OU161" i="2"/>
  <c r="OS161" i="2"/>
  <c r="OP161" i="2"/>
  <c r="ON161" i="2"/>
  <c r="OL161" i="2"/>
  <c r="OI161" i="2"/>
  <c r="OG161" i="2"/>
  <c r="OE161" i="2"/>
  <c r="OB161" i="2"/>
  <c r="NZ161" i="2"/>
  <c r="NX161" i="2"/>
  <c r="NU161" i="2"/>
  <c r="NS161" i="2"/>
  <c r="NQ161" i="2"/>
  <c r="NN161" i="2"/>
  <c r="NL161" i="2"/>
  <c r="NJ161" i="2"/>
  <c r="NG161" i="2"/>
  <c r="NE161" i="2"/>
  <c r="NC161" i="2"/>
  <c r="MZ161" i="2"/>
  <c r="MX161" i="2"/>
  <c r="MV161" i="2"/>
  <c r="MS161" i="2"/>
  <c r="MO161" i="2"/>
  <c r="ML161" i="2"/>
  <c r="MJ161" i="2"/>
  <c r="MH161" i="2"/>
  <c r="ME161" i="2"/>
  <c r="MA161" i="2"/>
  <c r="LX161" i="2"/>
  <c r="LT161" i="2"/>
  <c r="LQ161" i="2"/>
  <c r="LO161" i="2"/>
  <c r="LM161" i="2"/>
  <c r="LJ161" i="2"/>
  <c r="LH161" i="2"/>
  <c r="LF161" i="2"/>
  <c r="LC161" i="2"/>
  <c r="KY161" i="2"/>
  <c r="KV161" i="2"/>
  <c r="KR161" i="2"/>
  <c r="KO161" i="2"/>
  <c r="KM161" i="2"/>
  <c r="KK161" i="2"/>
  <c r="KH161" i="2"/>
  <c r="KF161" i="2"/>
  <c r="KD161" i="2"/>
  <c r="KA161" i="2"/>
  <c r="JW161" i="2"/>
  <c r="JT161" i="2"/>
  <c r="JP161" i="2"/>
  <c r="JM161" i="2"/>
  <c r="JK161" i="2"/>
  <c r="JI161" i="2"/>
  <c r="JF161" i="2"/>
  <c r="JD161" i="2"/>
  <c r="JB161" i="2"/>
  <c r="IY161" i="2"/>
  <c r="IW161" i="2"/>
  <c r="IU161" i="2"/>
  <c r="IR161" i="2"/>
  <c r="IP161" i="2"/>
  <c r="IN161" i="2"/>
  <c r="IK161" i="2"/>
  <c r="II161" i="2"/>
  <c r="IG161" i="2"/>
  <c r="ID161" i="2"/>
  <c r="IB161" i="2"/>
  <c r="HZ161" i="2"/>
  <c r="HW161" i="2"/>
  <c r="HU161" i="2"/>
  <c r="HS161" i="2"/>
  <c r="HP161" i="2"/>
  <c r="HN161" i="2"/>
  <c r="HL161" i="2"/>
  <c r="HI161" i="2"/>
  <c r="HG161" i="2"/>
  <c r="HE161" i="2"/>
  <c r="HA161" i="2"/>
  <c r="GY161" i="2"/>
  <c r="GW161" i="2"/>
  <c r="GT161" i="2"/>
  <c r="GP161" i="2"/>
  <c r="GM161" i="2"/>
  <c r="GK161" i="2"/>
  <c r="GI161" i="2"/>
  <c r="GF161" i="2"/>
  <c r="GB161" i="2"/>
  <c r="FY161" i="2"/>
  <c r="FW161" i="2"/>
  <c r="FU161" i="2"/>
  <c r="FR161" i="2"/>
  <c r="FP161" i="2"/>
  <c r="FN161" i="2"/>
  <c r="FK161" i="2"/>
  <c r="FI161" i="2"/>
  <c r="FG161" i="2"/>
  <c r="FD161" i="2"/>
  <c r="EZ161" i="2"/>
  <c r="EW161" i="2"/>
  <c r="EU161" i="2"/>
  <c r="ES161" i="2"/>
  <c r="EP161" i="2"/>
  <c r="EN161" i="2"/>
  <c r="EL161" i="2"/>
  <c r="EI161" i="2"/>
  <c r="EG161" i="2"/>
  <c r="EE161" i="2"/>
  <c r="EB161" i="2"/>
  <c r="DZ161" i="2"/>
  <c r="DX161" i="2"/>
  <c r="DU161" i="2"/>
  <c r="DQ161" i="2"/>
  <c r="DN161" i="2"/>
  <c r="DL161" i="2"/>
  <c r="DJ161" i="2"/>
  <c r="DG161" i="2"/>
  <c r="DE161" i="2"/>
  <c r="DC161" i="2"/>
  <c r="CZ161" i="2"/>
  <c r="CX161" i="2"/>
  <c r="CV161" i="2"/>
  <c r="CS161" i="2"/>
  <c r="CQ161" i="2"/>
  <c r="CO161" i="2"/>
  <c r="CL161" i="2"/>
  <c r="CJ161" i="2"/>
  <c r="CH161" i="2"/>
  <c r="CE161" i="2"/>
  <c r="CC161" i="2"/>
  <c r="CB161" i="2"/>
  <c r="CA161" i="2"/>
  <c r="BX161" i="2"/>
  <c r="BV161" i="2"/>
  <c r="BT161" i="2"/>
  <c r="BQ161" i="2"/>
  <c r="BO161" i="2"/>
  <c r="BM161" i="2"/>
  <c r="BJ161" i="2"/>
  <c r="BF161" i="2"/>
  <c r="BC161" i="2"/>
  <c r="BA161" i="2"/>
  <c r="AY161" i="2"/>
  <c r="AV161" i="2"/>
  <c r="AT161" i="2"/>
  <c r="AR161" i="2"/>
  <c r="AO161" i="2"/>
  <c r="AM161" i="2"/>
  <c r="AK161" i="2"/>
  <c r="AH161" i="2"/>
  <c r="AF161" i="2"/>
  <c r="AD161" i="2"/>
  <c r="Y161" i="2"/>
  <c r="R161" i="2"/>
  <c r="Q161" i="2"/>
  <c r="S161" i="2" s="1"/>
  <c r="P161" i="2"/>
  <c r="N161" i="2"/>
  <c r="M161" i="2"/>
  <c r="L161" i="2"/>
  <c r="J161" i="2"/>
  <c r="I161" i="2"/>
  <c r="H161" i="2"/>
  <c r="F161" i="2"/>
  <c r="D161" i="2"/>
  <c r="E161" i="2" s="1"/>
  <c r="B161" i="2"/>
  <c r="VI160" i="2"/>
  <c r="VG160" i="2"/>
  <c r="VE160" i="2"/>
  <c r="VB160" i="2"/>
  <c r="UZ160" i="2"/>
  <c r="UX160" i="2"/>
  <c r="UU160" i="2"/>
  <c r="US160" i="2"/>
  <c r="UQ160" i="2"/>
  <c r="UN160" i="2"/>
  <c r="UL160" i="2"/>
  <c r="UJ160" i="2"/>
  <c r="UG160" i="2"/>
  <c r="UC160" i="2"/>
  <c r="TZ160" i="2"/>
  <c r="TV160" i="2"/>
  <c r="TS160" i="2"/>
  <c r="TO160" i="2"/>
  <c r="TL160" i="2"/>
  <c r="TH160" i="2"/>
  <c r="TE160" i="2"/>
  <c r="TA160" i="2"/>
  <c r="SX160" i="2"/>
  <c r="ST160" i="2"/>
  <c r="SQ160" i="2"/>
  <c r="SM160" i="2"/>
  <c r="SJ160" i="2"/>
  <c r="SF160" i="2"/>
  <c r="SC160" i="2"/>
  <c r="RY160" i="2"/>
  <c r="RV160" i="2"/>
  <c r="RR160" i="2"/>
  <c r="RO160" i="2"/>
  <c r="RK160" i="2"/>
  <c r="RH160" i="2"/>
  <c r="RF160" i="2"/>
  <c r="RD160" i="2"/>
  <c r="RA160" i="2"/>
  <c r="QW160" i="2"/>
  <c r="QT160" i="2"/>
  <c r="QR160" i="2"/>
  <c r="QP160" i="2"/>
  <c r="QM160" i="2"/>
  <c r="QI160" i="2"/>
  <c r="QF160" i="2"/>
  <c r="QB160" i="2"/>
  <c r="PY160" i="2"/>
  <c r="PW160" i="2"/>
  <c r="PU160" i="2"/>
  <c r="PR160" i="2"/>
  <c r="PP160" i="2"/>
  <c r="PN160" i="2"/>
  <c r="PK160" i="2"/>
  <c r="PI160" i="2"/>
  <c r="PG160" i="2"/>
  <c r="PD160" i="2"/>
  <c r="PB160" i="2"/>
  <c r="OZ160" i="2"/>
  <c r="OW160" i="2"/>
  <c r="OU160" i="2"/>
  <c r="OS160" i="2"/>
  <c r="OP160" i="2"/>
  <c r="ON160" i="2"/>
  <c r="OL160" i="2"/>
  <c r="OI160" i="2"/>
  <c r="OG160" i="2"/>
  <c r="OE160" i="2"/>
  <c r="OB160" i="2"/>
  <c r="NZ160" i="2"/>
  <c r="NX160" i="2"/>
  <c r="NU160" i="2"/>
  <c r="NS160" i="2"/>
  <c r="NQ160" i="2"/>
  <c r="NN160" i="2"/>
  <c r="NL160" i="2"/>
  <c r="NJ160" i="2"/>
  <c r="NG160" i="2"/>
  <c r="NE160" i="2"/>
  <c r="NC160" i="2"/>
  <c r="MZ160" i="2"/>
  <c r="MX160" i="2"/>
  <c r="MV160" i="2"/>
  <c r="MS160" i="2"/>
  <c r="MO160" i="2"/>
  <c r="ML160" i="2"/>
  <c r="MJ160" i="2"/>
  <c r="MH160" i="2"/>
  <c r="ME160" i="2"/>
  <c r="MA160" i="2"/>
  <c r="LX160" i="2"/>
  <c r="LT160" i="2"/>
  <c r="LQ160" i="2"/>
  <c r="LO160" i="2"/>
  <c r="LM160" i="2"/>
  <c r="LJ160" i="2"/>
  <c r="LH160" i="2"/>
  <c r="LF160" i="2"/>
  <c r="LC160" i="2"/>
  <c r="KY160" i="2"/>
  <c r="KV160" i="2"/>
  <c r="KR160" i="2"/>
  <c r="KO160" i="2"/>
  <c r="KM160" i="2"/>
  <c r="KK160" i="2"/>
  <c r="KH160" i="2"/>
  <c r="KF160" i="2"/>
  <c r="KD160" i="2"/>
  <c r="KA160" i="2"/>
  <c r="JW160" i="2"/>
  <c r="JT160" i="2"/>
  <c r="JP160" i="2"/>
  <c r="JM160" i="2"/>
  <c r="JK160" i="2"/>
  <c r="JI160" i="2"/>
  <c r="JF160" i="2"/>
  <c r="JD160" i="2"/>
  <c r="JB160" i="2"/>
  <c r="IY160" i="2"/>
  <c r="IW160" i="2"/>
  <c r="IU160" i="2"/>
  <c r="IR160" i="2"/>
  <c r="IP160" i="2"/>
  <c r="IN160" i="2"/>
  <c r="IK160" i="2"/>
  <c r="II160" i="2"/>
  <c r="IG160" i="2"/>
  <c r="ID160" i="2"/>
  <c r="IB160" i="2"/>
  <c r="HZ160" i="2"/>
  <c r="HW160" i="2"/>
  <c r="HU160" i="2"/>
  <c r="HS160" i="2"/>
  <c r="HP160" i="2"/>
  <c r="HN160" i="2"/>
  <c r="HL160" i="2"/>
  <c r="HI160" i="2"/>
  <c r="HG160" i="2"/>
  <c r="HE160" i="2"/>
  <c r="HA160" i="2"/>
  <c r="GY160" i="2"/>
  <c r="GW160" i="2"/>
  <c r="GT160" i="2"/>
  <c r="GP160" i="2"/>
  <c r="GM160" i="2"/>
  <c r="GK160" i="2"/>
  <c r="GI160" i="2"/>
  <c r="GF160" i="2"/>
  <c r="GB160" i="2"/>
  <c r="FY160" i="2"/>
  <c r="FW160" i="2"/>
  <c r="FU160" i="2"/>
  <c r="FR160" i="2"/>
  <c r="FP160" i="2"/>
  <c r="FN160" i="2"/>
  <c r="FK160" i="2"/>
  <c r="FI160" i="2"/>
  <c r="FG160" i="2"/>
  <c r="FD160" i="2"/>
  <c r="EZ160" i="2"/>
  <c r="EW160" i="2"/>
  <c r="EU160" i="2"/>
  <c r="ES160" i="2"/>
  <c r="EP160" i="2"/>
  <c r="EN160" i="2"/>
  <c r="EL160" i="2"/>
  <c r="EI160" i="2"/>
  <c r="EG160" i="2"/>
  <c r="EE160" i="2"/>
  <c r="EB160" i="2"/>
  <c r="DZ160" i="2"/>
  <c r="DX160" i="2"/>
  <c r="DU160" i="2"/>
  <c r="DQ160" i="2"/>
  <c r="DN160" i="2"/>
  <c r="DL160" i="2"/>
  <c r="DJ160" i="2"/>
  <c r="DG160" i="2"/>
  <c r="DE160" i="2"/>
  <c r="DC160" i="2"/>
  <c r="CZ160" i="2"/>
  <c r="CX160" i="2"/>
  <c r="CV160" i="2"/>
  <c r="CS160" i="2"/>
  <c r="CQ160" i="2"/>
  <c r="CO160" i="2"/>
  <c r="CL160" i="2"/>
  <c r="CJ160" i="2"/>
  <c r="CH160" i="2"/>
  <c r="CE160" i="2"/>
  <c r="CC160" i="2"/>
  <c r="CB160" i="2"/>
  <c r="CA160" i="2"/>
  <c r="BX160" i="2"/>
  <c r="BV160" i="2"/>
  <c r="BT160" i="2"/>
  <c r="BQ160" i="2"/>
  <c r="BO160" i="2"/>
  <c r="BM160" i="2"/>
  <c r="BJ160" i="2"/>
  <c r="BF160" i="2"/>
  <c r="BC160" i="2"/>
  <c r="BA160" i="2"/>
  <c r="AY160" i="2"/>
  <c r="AV160" i="2"/>
  <c r="AT160" i="2"/>
  <c r="AR160" i="2"/>
  <c r="AO160" i="2"/>
  <c r="AM160" i="2"/>
  <c r="AK160" i="2"/>
  <c r="AH160" i="2"/>
  <c r="AF160" i="2"/>
  <c r="AD160" i="2"/>
  <c r="R160" i="2"/>
  <c r="Q160" i="2"/>
  <c r="P160" i="2"/>
  <c r="N160" i="2"/>
  <c r="L160" i="2"/>
  <c r="M160" i="2" s="1"/>
  <c r="J160" i="2"/>
  <c r="I160" i="2"/>
  <c r="S160" i="2" s="1"/>
  <c r="H160" i="2"/>
  <c r="F160" i="2"/>
  <c r="E160" i="2"/>
  <c r="D160" i="2"/>
  <c r="B160" i="2"/>
  <c r="VI159" i="2"/>
  <c r="VG159" i="2"/>
  <c r="VE159" i="2"/>
  <c r="VB159" i="2"/>
  <c r="UZ159" i="2"/>
  <c r="UX159" i="2"/>
  <c r="UU159" i="2"/>
  <c r="US159" i="2"/>
  <c r="UQ159" i="2"/>
  <c r="UN159" i="2"/>
  <c r="UL159" i="2"/>
  <c r="UJ159" i="2"/>
  <c r="UG159" i="2"/>
  <c r="IB159" i="1" s="1"/>
  <c r="UC159" i="2"/>
  <c r="TZ159" i="2"/>
  <c r="TV159" i="2"/>
  <c r="TS159" i="2"/>
  <c r="TO159" i="2"/>
  <c r="TL159" i="2"/>
  <c r="TH159" i="2"/>
  <c r="TE159" i="2"/>
  <c r="TA159" i="2"/>
  <c r="SX159" i="2"/>
  <c r="ST159" i="2"/>
  <c r="SQ159" i="2"/>
  <c r="SM159" i="2"/>
  <c r="SJ159" i="2"/>
  <c r="SF159" i="2"/>
  <c r="SC159" i="2"/>
  <c r="RY159" i="2"/>
  <c r="RV159" i="2"/>
  <c r="RR159" i="2"/>
  <c r="RO159" i="2"/>
  <c r="RK159" i="2"/>
  <c r="RH159" i="2"/>
  <c r="RF159" i="2"/>
  <c r="RD159" i="2"/>
  <c r="RA159" i="2"/>
  <c r="QW159" i="2"/>
  <c r="QT159" i="2"/>
  <c r="QR159" i="2"/>
  <c r="QP159" i="2"/>
  <c r="QM159" i="2"/>
  <c r="QI159" i="2"/>
  <c r="QF159" i="2"/>
  <c r="QB159" i="2"/>
  <c r="PY159" i="2"/>
  <c r="PW159" i="2"/>
  <c r="PU159" i="2"/>
  <c r="PR159" i="2"/>
  <c r="PP159" i="2"/>
  <c r="PN159" i="2"/>
  <c r="PK159" i="2"/>
  <c r="PI159" i="2"/>
  <c r="PG159" i="2"/>
  <c r="PD159" i="2"/>
  <c r="PB159" i="2"/>
  <c r="OZ159" i="2"/>
  <c r="OW159" i="2"/>
  <c r="OU159" i="2"/>
  <c r="OS159" i="2"/>
  <c r="OP159" i="2"/>
  <c r="ON159" i="2"/>
  <c r="OL159" i="2"/>
  <c r="OI159" i="2"/>
  <c r="OG159" i="2"/>
  <c r="OE159" i="2"/>
  <c r="OB159" i="2"/>
  <c r="NZ159" i="2"/>
  <c r="NX159" i="2"/>
  <c r="NU159" i="2"/>
  <c r="NS159" i="2"/>
  <c r="NQ159" i="2"/>
  <c r="NN159" i="2"/>
  <c r="NL159" i="2"/>
  <c r="NJ159" i="2"/>
  <c r="NG159" i="2"/>
  <c r="NE159" i="2"/>
  <c r="NC159" i="2"/>
  <c r="MZ159" i="2"/>
  <c r="MX159" i="2"/>
  <c r="MV159" i="2"/>
  <c r="MS159" i="2"/>
  <c r="MO159" i="2"/>
  <c r="ML159" i="2"/>
  <c r="MJ159" i="2"/>
  <c r="MH159" i="2"/>
  <c r="ME159" i="2"/>
  <c r="MA159" i="2"/>
  <c r="LX159" i="2"/>
  <c r="LT159" i="2"/>
  <c r="LQ159" i="2"/>
  <c r="LO159" i="2"/>
  <c r="LM159" i="2"/>
  <c r="LJ159" i="2"/>
  <c r="LH159" i="2"/>
  <c r="LF159" i="2"/>
  <c r="LC159" i="2"/>
  <c r="KY159" i="2"/>
  <c r="KV159" i="2"/>
  <c r="KR159" i="2"/>
  <c r="KO159" i="2"/>
  <c r="KM159" i="2"/>
  <c r="KK159" i="2"/>
  <c r="KH159" i="2"/>
  <c r="KF159" i="2"/>
  <c r="KD159" i="2"/>
  <c r="KA159" i="2"/>
  <c r="JW159" i="2"/>
  <c r="JT159" i="2"/>
  <c r="JP159" i="2"/>
  <c r="JM159" i="2"/>
  <c r="JK159" i="2"/>
  <c r="JI159" i="2"/>
  <c r="JF159" i="2"/>
  <c r="JD159" i="2"/>
  <c r="JB159" i="2"/>
  <c r="IY159" i="2"/>
  <c r="IW159" i="2"/>
  <c r="IU159" i="2"/>
  <c r="IR159" i="2"/>
  <c r="IP159" i="2"/>
  <c r="IN159" i="2"/>
  <c r="IK159" i="2"/>
  <c r="II159" i="2"/>
  <c r="IG159" i="2"/>
  <c r="ID159" i="2"/>
  <c r="IB159" i="2"/>
  <c r="HZ159" i="2"/>
  <c r="HW159" i="2"/>
  <c r="HU159" i="2"/>
  <c r="HS159" i="2"/>
  <c r="HP159" i="2"/>
  <c r="HN159" i="2"/>
  <c r="HL159" i="2"/>
  <c r="HI159" i="2"/>
  <c r="HG159" i="2"/>
  <c r="HE159" i="2"/>
  <c r="HA159" i="2"/>
  <c r="GY159" i="2"/>
  <c r="GW159" i="2"/>
  <c r="GT159" i="2"/>
  <c r="GP159" i="2"/>
  <c r="GM159" i="2"/>
  <c r="GK159" i="2"/>
  <c r="GI159" i="2"/>
  <c r="GF159" i="2"/>
  <c r="GB159" i="2"/>
  <c r="FY159" i="2"/>
  <c r="FW159" i="2"/>
  <c r="FU159" i="2"/>
  <c r="FR159" i="2"/>
  <c r="FP159" i="2"/>
  <c r="FN159" i="2"/>
  <c r="FK159" i="2"/>
  <c r="FI159" i="2"/>
  <c r="FG159" i="2"/>
  <c r="FD159" i="2"/>
  <c r="EZ159" i="2"/>
  <c r="EW159" i="2"/>
  <c r="EU159" i="2"/>
  <c r="ES159" i="2"/>
  <c r="EP159" i="2"/>
  <c r="EN159" i="2"/>
  <c r="EL159" i="2"/>
  <c r="EI159" i="2"/>
  <c r="EG159" i="2"/>
  <c r="EE159" i="2"/>
  <c r="EB159" i="2"/>
  <c r="DZ159" i="2"/>
  <c r="DX159" i="2"/>
  <c r="DU159" i="2"/>
  <c r="DQ159" i="2"/>
  <c r="DN159" i="2"/>
  <c r="DL159" i="2"/>
  <c r="DJ159" i="2"/>
  <c r="DG159" i="2"/>
  <c r="DE159" i="2"/>
  <c r="DC159" i="2"/>
  <c r="CZ159" i="2"/>
  <c r="CX159" i="2"/>
  <c r="CV159" i="2"/>
  <c r="CS159" i="2"/>
  <c r="CQ159" i="2"/>
  <c r="CO159" i="2"/>
  <c r="CL159" i="2"/>
  <c r="CJ159" i="2"/>
  <c r="CH159" i="2"/>
  <c r="CE159" i="2"/>
  <c r="CC159" i="2"/>
  <c r="CB159" i="2"/>
  <c r="CA159" i="2"/>
  <c r="BX159" i="2"/>
  <c r="BV159" i="2"/>
  <c r="BT159" i="2"/>
  <c r="BQ159" i="2"/>
  <c r="BO159" i="2"/>
  <c r="BM159" i="2"/>
  <c r="BJ159" i="2"/>
  <c r="BF159" i="2"/>
  <c r="BC159" i="2"/>
  <c r="BA159" i="2"/>
  <c r="AY159" i="2"/>
  <c r="AV159" i="2"/>
  <c r="AT159" i="2"/>
  <c r="AR159" i="2"/>
  <c r="AO159" i="2"/>
  <c r="AM159" i="2"/>
  <c r="AK159" i="2"/>
  <c r="AH159" i="2"/>
  <c r="AF159" i="2"/>
  <c r="AD159" i="2"/>
  <c r="Y159" i="2"/>
  <c r="R159" i="2"/>
  <c r="Q159" i="2"/>
  <c r="P159" i="2"/>
  <c r="N159" i="2"/>
  <c r="M159" i="2"/>
  <c r="L159" i="2"/>
  <c r="J159" i="2"/>
  <c r="H159" i="2"/>
  <c r="I159" i="2" s="1"/>
  <c r="F159" i="2"/>
  <c r="E159" i="2"/>
  <c r="D159" i="2"/>
  <c r="B159" i="2"/>
  <c r="VI158" i="2"/>
  <c r="VG158" i="2"/>
  <c r="VE158" i="2"/>
  <c r="VB158" i="2"/>
  <c r="UZ158" i="2"/>
  <c r="UX158" i="2"/>
  <c r="UU158" i="2"/>
  <c r="US158" i="2"/>
  <c r="UQ158" i="2"/>
  <c r="UN158" i="2"/>
  <c r="UL158" i="2"/>
  <c r="UJ158" i="2"/>
  <c r="UG158" i="2"/>
  <c r="UC158" i="2"/>
  <c r="TZ158" i="2"/>
  <c r="TV158" i="2"/>
  <c r="TS158" i="2"/>
  <c r="TO158" i="2"/>
  <c r="TL158" i="2"/>
  <c r="TH158" i="2"/>
  <c r="TE158" i="2"/>
  <c r="TA158" i="2"/>
  <c r="SX158" i="2"/>
  <c r="ST158" i="2"/>
  <c r="SQ158" i="2"/>
  <c r="SM158" i="2"/>
  <c r="SJ158" i="2"/>
  <c r="SF158" i="2"/>
  <c r="SC158" i="2"/>
  <c r="RY158" i="2"/>
  <c r="RV158" i="2"/>
  <c r="RR158" i="2"/>
  <c r="RO158" i="2"/>
  <c r="RK158" i="2"/>
  <c r="RH158" i="2"/>
  <c r="RF158" i="2"/>
  <c r="RD158" i="2"/>
  <c r="RA158" i="2"/>
  <c r="QW158" i="2"/>
  <c r="QT158" i="2"/>
  <c r="QR158" i="2"/>
  <c r="QP158" i="2"/>
  <c r="QM158" i="2"/>
  <c r="QI158" i="2"/>
  <c r="QF158" i="2"/>
  <c r="QB158" i="2"/>
  <c r="PY158" i="2"/>
  <c r="PW158" i="2"/>
  <c r="PU158" i="2"/>
  <c r="PR158" i="2"/>
  <c r="PP158" i="2"/>
  <c r="PN158" i="2"/>
  <c r="PK158" i="2"/>
  <c r="PI158" i="2"/>
  <c r="PG158" i="2"/>
  <c r="PD158" i="2"/>
  <c r="PB158" i="2"/>
  <c r="OZ158" i="2"/>
  <c r="OW158" i="2"/>
  <c r="OU158" i="2"/>
  <c r="OS158" i="2"/>
  <c r="OP158" i="2"/>
  <c r="ON158" i="2"/>
  <c r="OL158" i="2"/>
  <c r="OI158" i="2"/>
  <c r="OG158" i="2"/>
  <c r="OE158" i="2"/>
  <c r="OB158" i="2"/>
  <c r="NZ158" i="2"/>
  <c r="NX158" i="2"/>
  <c r="NU158" i="2"/>
  <c r="NS158" i="2"/>
  <c r="NQ158" i="2"/>
  <c r="NN158" i="2"/>
  <c r="NL158" i="2"/>
  <c r="NJ158" i="2"/>
  <c r="NG158" i="2"/>
  <c r="NE158" i="2"/>
  <c r="NC158" i="2"/>
  <c r="MZ158" i="2"/>
  <c r="MX158" i="2"/>
  <c r="MV158" i="2"/>
  <c r="MS158" i="2"/>
  <c r="MO158" i="2"/>
  <c r="ML158" i="2"/>
  <c r="MJ158" i="2"/>
  <c r="MH158" i="2"/>
  <c r="ME158" i="2"/>
  <c r="MA158" i="2"/>
  <c r="LX158" i="2"/>
  <c r="LT158" i="2"/>
  <c r="LQ158" i="2"/>
  <c r="LO158" i="2"/>
  <c r="LM158" i="2"/>
  <c r="LJ158" i="2"/>
  <c r="LH158" i="2"/>
  <c r="LF158" i="2"/>
  <c r="LC158" i="2"/>
  <c r="KY158" i="2"/>
  <c r="KV158" i="2"/>
  <c r="KR158" i="2"/>
  <c r="KO158" i="2"/>
  <c r="KM158" i="2"/>
  <c r="KK158" i="2"/>
  <c r="KH158" i="2"/>
  <c r="KF158" i="2"/>
  <c r="KD158" i="2"/>
  <c r="KA158" i="2"/>
  <c r="JW158" i="2"/>
  <c r="JT158" i="2"/>
  <c r="JP158" i="2"/>
  <c r="JM158" i="2"/>
  <c r="JK158" i="2"/>
  <c r="JI158" i="2"/>
  <c r="JF158" i="2"/>
  <c r="JD158" i="2"/>
  <c r="JB158" i="2"/>
  <c r="IY158" i="2"/>
  <c r="IW158" i="2"/>
  <c r="IU158" i="2"/>
  <c r="IR158" i="2"/>
  <c r="IP158" i="2"/>
  <c r="IN158" i="2"/>
  <c r="IK158" i="2"/>
  <c r="II158" i="2"/>
  <c r="IG158" i="2"/>
  <c r="ID158" i="2"/>
  <c r="IB158" i="2"/>
  <c r="HZ158" i="2"/>
  <c r="HW158" i="2"/>
  <c r="HU158" i="2"/>
  <c r="HS158" i="2"/>
  <c r="HP158" i="2"/>
  <c r="HN158" i="2"/>
  <c r="HL158" i="2"/>
  <c r="HI158" i="2"/>
  <c r="HG158" i="2"/>
  <c r="HE158" i="2"/>
  <c r="HA158" i="2"/>
  <c r="GY158" i="2"/>
  <c r="GW158" i="2"/>
  <c r="GT158" i="2"/>
  <c r="GP158" i="2"/>
  <c r="GM158" i="2"/>
  <c r="GK158" i="2"/>
  <c r="GI158" i="2"/>
  <c r="GF158" i="2"/>
  <c r="GB158" i="2"/>
  <c r="FY158" i="2"/>
  <c r="FW158" i="2"/>
  <c r="FU158" i="2"/>
  <c r="FR158" i="2"/>
  <c r="FP158" i="2"/>
  <c r="FN158" i="2"/>
  <c r="FK158" i="2"/>
  <c r="FI158" i="2"/>
  <c r="FG158" i="2"/>
  <c r="FD158" i="2"/>
  <c r="EZ158" i="2"/>
  <c r="EW158" i="2"/>
  <c r="EU158" i="2"/>
  <c r="ES158" i="2"/>
  <c r="EP158" i="2"/>
  <c r="EN158" i="2"/>
  <c r="EL158" i="2"/>
  <c r="EI158" i="2"/>
  <c r="EG158" i="2"/>
  <c r="EE158" i="2"/>
  <c r="EB158" i="2"/>
  <c r="DZ158" i="2"/>
  <c r="DX158" i="2"/>
  <c r="DU158" i="2"/>
  <c r="DQ158" i="2"/>
  <c r="DN158" i="2"/>
  <c r="DL158" i="2"/>
  <c r="DJ158" i="2"/>
  <c r="DG158" i="2"/>
  <c r="DE158" i="2"/>
  <c r="DC158" i="2"/>
  <c r="CZ158" i="2"/>
  <c r="CX158" i="2"/>
  <c r="CV158" i="2"/>
  <c r="CS158" i="2"/>
  <c r="CQ158" i="2"/>
  <c r="CO158" i="2"/>
  <c r="CL158" i="2"/>
  <c r="CJ158" i="2"/>
  <c r="CH158" i="2"/>
  <c r="CE158" i="2"/>
  <c r="CC158" i="2"/>
  <c r="CB158" i="2"/>
  <c r="CA158" i="2"/>
  <c r="BX158" i="2"/>
  <c r="BV158" i="2"/>
  <c r="BT158" i="2"/>
  <c r="BQ158" i="2"/>
  <c r="BO158" i="2"/>
  <c r="BM158" i="2"/>
  <c r="BJ158" i="2"/>
  <c r="BF158" i="2"/>
  <c r="BC158" i="2"/>
  <c r="BA158" i="2"/>
  <c r="AY158" i="2"/>
  <c r="AV158" i="2"/>
  <c r="AT158" i="2"/>
  <c r="AR158" i="2"/>
  <c r="AO158" i="2"/>
  <c r="AM158" i="2"/>
  <c r="AK158" i="2"/>
  <c r="AH158" i="2"/>
  <c r="AF158" i="2"/>
  <c r="AD158" i="2"/>
  <c r="R158" i="2"/>
  <c r="Q158" i="2"/>
  <c r="S158" i="2" s="1"/>
  <c r="P158" i="2"/>
  <c r="N158" i="2"/>
  <c r="M158" i="2"/>
  <c r="L158" i="2"/>
  <c r="J158" i="2"/>
  <c r="I158" i="2"/>
  <c r="H158" i="2"/>
  <c r="F158" i="2"/>
  <c r="E158" i="2"/>
  <c r="D158" i="2"/>
  <c r="B158" i="2"/>
  <c r="VI157" i="2"/>
  <c r="VG157" i="2"/>
  <c r="VE157" i="2"/>
  <c r="VB157" i="2"/>
  <c r="UZ157" i="2"/>
  <c r="UX157" i="2"/>
  <c r="UU157" i="2"/>
  <c r="US157" i="2"/>
  <c r="UQ157" i="2"/>
  <c r="UN157" i="2"/>
  <c r="UL157" i="2"/>
  <c r="UJ157" i="2"/>
  <c r="UG157" i="2"/>
  <c r="UC157" i="2"/>
  <c r="TZ157" i="2"/>
  <c r="TV157" i="2"/>
  <c r="TS157" i="2"/>
  <c r="TO157" i="2"/>
  <c r="TL157" i="2"/>
  <c r="TH157" i="2"/>
  <c r="TE157" i="2"/>
  <c r="TA157" i="2"/>
  <c r="SX157" i="2"/>
  <c r="ST157" i="2"/>
  <c r="SQ157" i="2"/>
  <c r="SM157" i="2"/>
  <c r="SJ157" i="2"/>
  <c r="SF157" i="2"/>
  <c r="SC157" i="2"/>
  <c r="RY157" i="2"/>
  <c r="RV157" i="2"/>
  <c r="RR157" i="2"/>
  <c r="RO157" i="2"/>
  <c r="RK157" i="2"/>
  <c r="RH157" i="2"/>
  <c r="RF157" i="2"/>
  <c r="RD157" i="2"/>
  <c r="RA157" i="2"/>
  <c r="QW157" i="2"/>
  <c r="QT157" i="2"/>
  <c r="QR157" i="2"/>
  <c r="QP157" i="2"/>
  <c r="QM157" i="2"/>
  <c r="QI157" i="2"/>
  <c r="QF157" i="2"/>
  <c r="QB157" i="2"/>
  <c r="PY157" i="2"/>
  <c r="PW157" i="2"/>
  <c r="PU157" i="2"/>
  <c r="PR157" i="2"/>
  <c r="PP157" i="2"/>
  <c r="PN157" i="2"/>
  <c r="PK157" i="2"/>
  <c r="PI157" i="2"/>
  <c r="PG157" i="2"/>
  <c r="PD157" i="2"/>
  <c r="PB157" i="2"/>
  <c r="OZ157" i="2"/>
  <c r="OW157" i="2"/>
  <c r="OU157" i="2"/>
  <c r="OS157" i="2"/>
  <c r="OP157" i="2"/>
  <c r="ON157" i="2"/>
  <c r="OL157" i="2"/>
  <c r="OI157" i="2"/>
  <c r="OG157" i="2"/>
  <c r="OE157" i="2"/>
  <c r="OB157" i="2"/>
  <c r="NZ157" i="2"/>
  <c r="NX157" i="2"/>
  <c r="NU157" i="2"/>
  <c r="NS157" i="2"/>
  <c r="NQ157" i="2"/>
  <c r="NN157" i="2"/>
  <c r="NL157" i="2"/>
  <c r="NJ157" i="2"/>
  <c r="NG157" i="2"/>
  <c r="NE157" i="2"/>
  <c r="NC157" i="2"/>
  <c r="MZ157" i="2"/>
  <c r="MX157" i="2"/>
  <c r="MV157" i="2"/>
  <c r="MS157" i="2"/>
  <c r="MO157" i="2"/>
  <c r="ML157" i="2"/>
  <c r="MJ157" i="2"/>
  <c r="MH157" i="2"/>
  <c r="ME157" i="2"/>
  <c r="MA157" i="2"/>
  <c r="LX157" i="2"/>
  <c r="LT157" i="2"/>
  <c r="LQ157" i="2"/>
  <c r="LO157" i="2"/>
  <c r="LM157" i="2"/>
  <c r="LJ157" i="2"/>
  <c r="LH157" i="2"/>
  <c r="LF157" i="2"/>
  <c r="LC157" i="2"/>
  <c r="KY157" i="2"/>
  <c r="KV157" i="2"/>
  <c r="KR157" i="2"/>
  <c r="KO157" i="2"/>
  <c r="KM157" i="2"/>
  <c r="KK157" i="2"/>
  <c r="KH157" i="2"/>
  <c r="KF157" i="2"/>
  <c r="KD157" i="2"/>
  <c r="KA157" i="2"/>
  <c r="JW157" i="2"/>
  <c r="JT157" i="2"/>
  <c r="JP157" i="2"/>
  <c r="JM157" i="2"/>
  <c r="JK157" i="2"/>
  <c r="JI157" i="2"/>
  <c r="JF157" i="2"/>
  <c r="JD157" i="2"/>
  <c r="JB157" i="2"/>
  <c r="IY157" i="2"/>
  <c r="IW157" i="2"/>
  <c r="IU157" i="2"/>
  <c r="IR157" i="2"/>
  <c r="IP157" i="2"/>
  <c r="IN157" i="2"/>
  <c r="IK157" i="2"/>
  <c r="II157" i="2"/>
  <c r="IG157" i="2"/>
  <c r="ID157" i="2"/>
  <c r="IB157" i="2"/>
  <c r="HZ157" i="2"/>
  <c r="HW157" i="2"/>
  <c r="HU157" i="2"/>
  <c r="HS157" i="2"/>
  <c r="HP157" i="2"/>
  <c r="HN157" i="2"/>
  <c r="HL157" i="2"/>
  <c r="HI157" i="2"/>
  <c r="HG157" i="2"/>
  <c r="HE157" i="2"/>
  <c r="HA157" i="2"/>
  <c r="GY157" i="2"/>
  <c r="GW157" i="2"/>
  <c r="GT157" i="2"/>
  <c r="GP157" i="2"/>
  <c r="GM157" i="2"/>
  <c r="GK157" i="2"/>
  <c r="GI157" i="2"/>
  <c r="GF157" i="2"/>
  <c r="GB157" i="2"/>
  <c r="FY157" i="2"/>
  <c r="FW157" i="2"/>
  <c r="FU157" i="2"/>
  <c r="FR157" i="2"/>
  <c r="FP157" i="2"/>
  <c r="FN157" i="2"/>
  <c r="FK157" i="2"/>
  <c r="FI157" i="2"/>
  <c r="FG157" i="2"/>
  <c r="FD157" i="2"/>
  <c r="EZ157" i="2"/>
  <c r="EW157" i="2"/>
  <c r="EU157" i="2"/>
  <c r="ES157" i="2"/>
  <c r="EP157" i="2"/>
  <c r="EN157" i="2"/>
  <c r="EL157" i="2"/>
  <c r="EI157" i="2"/>
  <c r="EG157" i="2"/>
  <c r="EE157" i="2"/>
  <c r="EB157" i="2"/>
  <c r="DZ157" i="2"/>
  <c r="DX157" i="2"/>
  <c r="DU157" i="2"/>
  <c r="DQ157" i="2"/>
  <c r="DN157" i="2"/>
  <c r="DL157" i="2"/>
  <c r="DJ157" i="2"/>
  <c r="DG157" i="2"/>
  <c r="DE157" i="2"/>
  <c r="DC157" i="2"/>
  <c r="CZ157" i="2"/>
  <c r="CX157" i="2"/>
  <c r="CV157" i="2"/>
  <c r="CS157" i="2"/>
  <c r="CQ157" i="2"/>
  <c r="CO157" i="2"/>
  <c r="CL157" i="2"/>
  <c r="CJ157" i="2"/>
  <c r="CH157" i="2"/>
  <c r="CE157" i="2"/>
  <c r="CC157" i="2"/>
  <c r="CB157" i="2"/>
  <c r="CA157" i="2"/>
  <c r="BX157" i="2"/>
  <c r="BV157" i="2"/>
  <c r="BT157" i="2"/>
  <c r="BQ157" i="2"/>
  <c r="BO157" i="2"/>
  <c r="BM157" i="2"/>
  <c r="BJ157" i="2"/>
  <c r="BF157" i="2"/>
  <c r="BC157" i="2"/>
  <c r="BA157" i="2"/>
  <c r="AY157" i="2"/>
  <c r="AV157" i="2"/>
  <c r="AT157" i="2"/>
  <c r="AR157" i="2"/>
  <c r="AO157" i="2"/>
  <c r="AM157" i="2"/>
  <c r="AK157" i="2"/>
  <c r="AH157" i="2"/>
  <c r="AF157" i="2"/>
  <c r="AD157" i="2"/>
  <c r="R157" i="2"/>
  <c r="Q157" i="2"/>
  <c r="S157" i="2" s="1"/>
  <c r="P157" i="2"/>
  <c r="N157" i="2"/>
  <c r="L157" i="2"/>
  <c r="M157" i="2" s="1"/>
  <c r="J157" i="2"/>
  <c r="H157" i="2"/>
  <c r="I157" i="2" s="1"/>
  <c r="F157" i="2"/>
  <c r="E157" i="2"/>
  <c r="D157" i="2"/>
  <c r="B157" i="2"/>
  <c r="VI156" i="2"/>
  <c r="VG156" i="2"/>
  <c r="VE156" i="2"/>
  <c r="VB156" i="2"/>
  <c r="UZ156" i="2"/>
  <c r="UX156" i="2"/>
  <c r="UU156" i="2"/>
  <c r="US156" i="2"/>
  <c r="UQ156" i="2"/>
  <c r="UN156" i="2"/>
  <c r="UL156" i="2"/>
  <c r="UJ156" i="2"/>
  <c r="UG156" i="2"/>
  <c r="IB156" i="1" s="1"/>
  <c r="UC156" i="2"/>
  <c r="TZ156" i="2"/>
  <c r="TV156" i="2"/>
  <c r="TS156" i="2"/>
  <c r="TO156" i="2"/>
  <c r="TL156" i="2"/>
  <c r="TH156" i="2"/>
  <c r="TE156" i="2"/>
  <c r="TA156" i="2"/>
  <c r="SX156" i="2"/>
  <c r="ST156" i="2"/>
  <c r="SQ156" i="2"/>
  <c r="SM156" i="2"/>
  <c r="SJ156" i="2"/>
  <c r="SF156" i="2"/>
  <c r="SC156" i="2"/>
  <c r="RY156" i="2"/>
  <c r="RV156" i="2"/>
  <c r="RR156" i="2"/>
  <c r="RO156" i="2"/>
  <c r="RK156" i="2"/>
  <c r="RH156" i="2"/>
  <c r="RF156" i="2"/>
  <c r="RD156" i="2"/>
  <c r="RA156" i="2"/>
  <c r="QW156" i="2"/>
  <c r="QT156" i="2"/>
  <c r="QR156" i="2"/>
  <c r="QP156" i="2"/>
  <c r="QM156" i="2"/>
  <c r="QI156" i="2"/>
  <c r="QF156" i="2"/>
  <c r="QB156" i="2"/>
  <c r="PY156" i="2"/>
  <c r="PW156" i="2"/>
  <c r="PU156" i="2"/>
  <c r="PR156" i="2"/>
  <c r="PP156" i="2"/>
  <c r="PN156" i="2"/>
  <c r="PK156" i="2"/>
  <c r="PI156" i="2"/>
  <c r="PG156" i="2"/>
  <c r="PD156" i="2"/>
  <c r="PB156" i="2"/>
  <c r="OZ156" i="2"/>
  <c r="OW156" i="2"/>
  <c r="OU156" i="2"/>
  <c r="OS156" i="2"/>
  <c r="OP156" i="2"/>
  <c r="ON156" i="2"/>
  <c r="OL156" i="2"/>
  <c r="OI156" i="2"/>
  <c r="OG156" i="2"/>
  <c r="OE156" i="2"/>
  <c r="OB156" i="2"/>
  <c r="NZ156" i="2"/>
  <c r="NX156" i="2"/>
  <c r="NU156" i="2"/>
  <c r="NS156" i="2"/>
  <c r="NQ156" i="2"/>
  <c r="NN156" i="2"/>
  <c r="NL156" i="2"/>
  <c r="NJ156" i="2"/>
  <c r="NG156" i="2"/>
  <c r="NE156" i="2"/>
  <c r="NC156" i="2"/>
  <c r="MZ156" i="2"/>
  <c r="MX156" i="2"/>
  <c r="MV156" i="2"/>
  <c r="MS156" i="2"/>
  <c r="MO156" i="2"/>
  <c r="ML156" i="2"/>
  <c r="MJ156" i="2"/>
  <c r="MH156" i="2"/>
  <c r="ME156" i="2"/>
  <c r="MA156" i="2"/>
  <c r="LX156" i="2"/>
  <c r="LT156" i="2"/>
  <c r="LQ156" i="2"/>
  <c r="LO156" i="2"/>
  <c r="LM156" i="2"/>
  <c r="LJ156" i="2"/>
  <c r="LH156" i="2"/>
  <c r="LF156" i="2"/>
  <c r="LC156" i="2"/>
  <c r="KY156" i="2"/>
  <c r="KV156" i="2"/>
  <c r="KR156" i="2"/>
  <c r="KO156" i="2"/>
  <c r="KM156" i="2"/>
  <c r="KK156" i="2"/>
  <c r="KH156" i="2"/>
  <c r="KF156" i="2"/>
  <c r="KD156" i="2"/>
  <c r="KA156" i="2"/>
  <c r="JW156" i="2"/>
  <c r="JT156" i="2"/>
  <c r="JP156" i="2"/>
  <c r="JM156" i="2"/>
  <c r="JK156" i="2"/>
  <c r="JI156" i="2"/>
  <c r="JF156" i="2"/>
  <c r="JD156" i="2"/>
  <c r="JB156" i="2"/>
  <c r="IY156" i="2"/>
  <c r="IW156" i="2"/>
  <c r="IU156" i="2"/>
  <c r="IR156" i="2"/>
  <c r="IP156" i="2"/>
  <c r="IN156" i="2"/>
  <c r="IK156" i="2"/>
  <c r="II156" i="2"/>
  <c r="IG156" i="2"/>
  <c r="ID156" i="2"/>
  <c r="IB156" i="2"/>
  <c r="HZ156" i="2"/>
  <c r="HW156" i="2"/>
  <c r="HU156" i="2"/>
  <c r="HS156" i="2"/>
  <c r="HP156" i="2"/>
  <c r="HN156" i="2"/>
  <c r="HL156" i="2"/>
  <c r="HI156" i="2"/>
  <c r="HG156" i="2"/>
  <c r="HE156" i="2"/>
  <c r="HA156" i="2"/>
  <c r="GY156" i="2"/>
  <c r="GW156" i="2"/>
  <c r="GT156" i="2"/>
  <c r="GP156" i="2"/>
  <c r="GM156" i="2"/>
  <c r="GK156" i="2"/>
  <c r="GI156" i="2"/>
  <c r="GF156" i="2"/>
  <c r="GB156" i="2"/>
  <c r="FY156" i="2"/>
  <c r="FW156" i="2"/>
  <c r="FU156" i="2"/>
  <c r="FR156" i="2"/>
  <c r="FP156" i="2"/>
  <c r="FN156" i="2"/>
  <c r="FK156" i="2"/>
  <c r="FI156" i="2"/>
  <c r="FG156" i="2"/>
  <c r="FD156" i="2"/>
  <c r="EZ156" i="2"/>
  <c r="EW156" i="2"/>
  <c r="EU156" i="2"/>
  <c r="ES156" i="2"/>
  <c r="EP156" i="2"/>
  <c r="EN156" i="2"/>
  <c r="EL156" i="2"/>
  <c r="EI156" i="2"/>
  <c r="EG156" i="2"/>
  <c r="EE156" i="2"/>
  <c r="EB156" i="2"/>
  <c r="DZ156" i="2"/>
  <c r="DX156" i="2"/>
  <c r="DU156" i="2"/>
  <c r="DQ156" i="2"/>
  <c r="DN156" i="2"/>
  <c r="DL156" i="2"/>
  <c r="DJ156" i="2"/>
  <c r="DG156" i="2"/>
  <c r="DE156" i="2"/>
  <c r="DC156" i="2"/>
  <c r="CZ156" i="2"/>
  <c r="CX156" i="2"/>
  <c r="CV156" i="2"/>
  <c r="CS156" i="2"/>
  <c r="CQ156" i="2"/>
  <c r="CO156" i="2"/>
  <c r="CL156" i="2"/>
  <c r="CJ156" i="2"/>
  <c r="CH156" i="2"/>
  <c r="CE156" i="2"/>
  <c r="CC156" i="2"/>
  <c r="CB156" i="2"/>
  <c r="CA156" i="2"/>
  <c r="BX156" i="2"/>
  <c r="BV156" i="2"/>
  <c r="BT156" i="2"/>
  <c r="BQ156" i="2"/>
  <c r="BO156" i="2"/>
  <c r="BM156" i="2"/>
  <c r="BJ156" i="2"/>
  <c r="BF156" i="2"/>
  <c r="BC156" i="2"/>
  <c r="BA156" i="2"/>
  <c r="AY156" i="2"/>
  <c r="AV156" i="2"/>
  <c r="AT156" i="2"/>
  <c r="AR156" i="2"/>
  <c r="AO156" i="2"/>
  <c r="AM156" i="2"/>
  <c r="AK156" i="2"/>
  <c r="AH156" i="2"/>
  <c r="AF156" i="2"/>
  <c r="AD156" i="2"/>
  <c r="R156" i="2"/>
  <c r="P156" i="2"/>
  <c r="Q156" i="2" s="1"/>
  <c r="N156" i="2"/>
  <c r="M156" i="2"/>
  <c r="L156" i="2"/>
  <c r="J156" i="2"/>
  <c r="I156" i="2"/>
  <c r="H156" i="2"/>
  <c r="F156" i="2"/>
  <c r="E156" i="2"/>
  <c r="D156" i="2"/>
  <c r="B156" i="2"/>
  <c r="VI155" i="2"/>
  <c r="VG155" i="2"/>
  <c r="VE155" i="2"/>
  <c r="VB155" i="2"/>
  <c r="UZ155" i="2"/>
  <c r="UX155" i="2"/>
  <c r="UU155" i="2"/>
  <c r="US155" i="2"/>
  <c r="UQ155" i="2"/>
  <c r="UN155" i="2"/>
  <c r="UL155" i="2"/>
  <c r="UJ155" i="2"/>
  <c r="UG155" i="2"/>
  <c r="IB155" i="1" s="1"/>
  <c r="UC155" i="2"/>
  <c r="TZ155" i="2"/>
  <c r="TV155" i="2"/>
  <c r="TS155" i="2"/>
  <c r="TO155" i="2"/>
  <c r="TL155" i="2"/>
  <c r="TH155" i="2"/>
  <c r="TE155" i="2"/>
  <c r="TA155" i="2"/>
  <c r="SX155" i="2"/>
  <c r="ST155" i="2"/>
  <c r="SQ155" i="2"/>
  <c r="SM155" i="2"/>
  <c r="SJ155" i="2"/>
  <c r="SF155" i="2"/>
  <c r="SC155" i="2"/>
  <c r="RY155" i="2"/>
  <c r="RV155" i="2"/>
  <c r="RR155" i="2"/>
  <c r="RO155" i="2"/>
  <c r="RK155" i="2"/>
  <c r="RH155" i="2"/>
  <c r="RF155" i="2"/>
  <c r="RD155" i="2"/>
  <c r="RA155" i="2"/>
  <c r="QW155" i="2"/>
  <c r="QT155" i="2"/>
  <c r="QR155" i="2"/>
  <c r="QP155" i="2"/>
  <c r="QM155" i="2"/>
  <c r="QI155" i="2"/>
  <c r="QF155" i="2"/>
  <c r="QB155" i="2"/>
  <c r="PY155" i="2"/>
  <c r="PW155" i="2"/>
  <c r="PU155" i="2"/>
  <c r="PR155" i="2"/>
  <c r="PP155" i="2"/>
  <c r="PN155" i="2"/>
  <c r="PK155" i="2"/>
  <c r="PI155" i="2"/>
  <c r="PG155" i="2"/>
  <c r="PD155" i="2"/>
  <c r="PB155" i="2"/>
  <c r="OZ155" i="2"/>
  <c r="OW155" i="2"/>
  <c r="OU155" i="2"/>
  <c r="OS155" i="2"/>
  <c r="OP155" i="2"/>
  <c r="ON155" i="2"/>
  <c r="OL155" i="2"/>
  <c r="OI155" i="2"/>
  <c r="OG155" i="2"/>
  <c r="OE155" i="2"/>
  <c r="OB155" i="2"/>
  <c r="NZ155" i="2"/>
  <c r="NX155" i="2"/>
  <c r="NU155" i="2"/>
  <c r="NS155" i="2"/>
  <c r="NQ155" i="2"/>
  <c r="NN155" i="2"/>
  <c r="NL155" i="2"/>
  <c r="NJ155" i="2"/>
  <c r="NG155" i="2"/>
  <c r="NE155" i="2"/>
  <c r="NC155" i="2"/>
  <c r="MZ155" i="2"/>
  <c r="MX155" i="2"/>
  <c r="MV155" i="2"/>
  <c r="MS155" i="2"/>
  <c r="MO155" i="2"/>
  <c r="ML155" i="2"/>
  <c r="MJ155" i="2"/>
  <c r="MH155" i="2"/>
  <c r="ME155" i="2"/>
  <c r="MA155" i="2"/>
  <c r="LX155" i="2"/>
  <c r="LT155" i="2"/>
  <c r="LQ155" i="2"/>
  <c r="LO155" i="2"/>
  <c r="LM155" i="2"/>
  <c r="LJ155" i="2"/>
  <c r="LH155" i="2"/>
  <c r="LF155" i="2"/>
  <c r="LC155" i="2"/>
  <c r="KY155" i="2"/>
  <c r="KV155" i="2"/>
  <c r="KR155" i="2"/>
  <c r="KO155" i="2"/>
  <c r="KM155" i="2"/>
  <c r="KK155" i="2"/>
  <c r="KH155" i="2"/>
  <c r="KF155" i="2"/>
  <c r="KD155" i="2"/>
  <c r="KA155" i="2"/>
  <c r="JW155" i="2"/>
  <c r="JT155" i="2"/>
  <c r="JP155" i="2"/>
  <c r="JM155" i="2"/>
  <c r="JK155" i="2"/>
  <c r="JI155" i="2"/>
  <c r="JF155" i="2"/>
  <c r="JD155" i="2"/>
  <c r="JB155" i="2"/>
  <c r="IY155" i="2"/>
  <c r="IW155" i="2"/>
  <c r="IU155" i="2"/>
  <c r="IR155" i="2"/>
  <c r="IP155" i="2"/>
  <c r="IN155" i="2"/>
  <c r="IK155" i="2"/>
  <c r="II155" i="2"/>
  <c r="IG155" i="2"/>
  <c r="ID155" i="2"/>
  <c r="IB155" i="2"/>
  <c r="HZ155" i="2"/>
  <c r="HW155" i="2"/>
  <c r="HU155" i="2"/>
  <c r="HS155" i="2"/>
  <c r="HP155" i="2"/>
  <c r="HN155" i="2"/>
  <c r="HL155" i="2"/>
  <c r="HI155" i="2"/>
  <c r="HG155" i="2"/>
  <c r="HE155" i="2"/>
  <c r="HA155" i="2"/>
  <c r="GY155" i="2"/>
  <c r="GW155" i="2"/>
  <c r="GT155" i="2"/>
  <c r="GP155" i="2"/>
  <c r="GM155" i="2"/>
  <c r="GK155" i="2"/>
  <c r="GI155" i="2"/>
  <c r="GF155" i="2"/>
  <c r="GB155" i="2"/>
  <c r="FY155" i="2"/>
  <c r="FW155" i="2"/>
  <c r="FU155" i="2"/>
  <c r="FR155" i="2"/>
  <c r="FP155" i="2"/>
  <c r="FN155" i="2"/>
  <c r="FK155" i="2"/>
  <c r="FI155" i="2"/>
  <c r="FG155" i="2"/>
  <c r="FD155" i="2"/>
  <c r="EZ155" i="2"/>
  <c r="EW155" i="2"/>
  <c r="EU155" i="2"/>
  <c r="ES155" i="2"/>
  <c r="EP155" i="2"/>
  <c r="EN155" i="2"/>
  <c r="EL155" i="2"/>
  <c r="EI155" i="2"/>
  <c r="EG155" i="2"/>
  <c r="EE155" i="2"/>
  <c r="EB155" i="2"/>
  <c r="DZ155" i="2"/>
  <c r="DX155" i="2"/>
  <c r="DU155" i="2"/>
  <c r="DQ155" i="2"/>
  <c r="DN155" i="2"/>
  <c r="DL155" i="2"/>
  <c r="DJ155" i="2"/>
  <c r="DG155" i="2"/>
  <c r="DE155" i="2"/>
  <c r="DC155" i="2"/>
  <c r="CZ155" i="2"/>
  <c r="CX155" i="2"/>
  <c r="CV155" i="2"/>
  <c r="CS155" i="2"/>
  <c r="CQ155" i="2"/>
  <c r="CO155" i="2"/>
  <c r="CL155" i="2"/>
  <c r="CJ155" i="2"/>
  <c r="CH155" i="2"/>
  <c r="CE155" i="2"/>
  <c r="CC155" i="2"/>
  <c r="CB155" i="2"/>
  <c r="CA155" i="2"/>
  <c r="BX155" i="2"/>
  <c r="BV155" i="2"/>
  <c r="BT155" i="2"/>
  <c r="BQ155" i="2"/>
  <c r="BO155" i="2"/>
  <c r="BM155" i="2"/>
  <c r="BJ155" i="2"/>
  <c r="BF155" i="2"/>
  <c r="BC155" i="2"/>
  <c r="BA155" i="2"/>
  <c r="AY155" i="2"/>
  <c r="AV155" i="2"/>
  <c r="AT155" i="2"/>
  <c r="AR155" i="2"/>
  <c r="AO155" i="2"/>
  <c r="AM155" i="2"/>
  <c r="AK155" i="2"/>
  <c r="AH155" i="2"/>
  <c r="AF155" i="2"/>
  <c r="AD155" i="2"/>
  <c r="R155" i="2"/>
  <c r="P155" i="2"/>
  <c r="Q155" i="2" s="1"/>
  <c r="N155" i="2"/>
  <c r="M155" i="2"/>
  <c r="L155" i="2"/>
  <c r="J155" i="2"/>
  <c r="H155" i="2"/>
  <c r="I155" i="2" s="1"/>
  <c r="F155" i="2"/>
  <c r="D155" i="2"/>
  <c r="E155" i="2" s="1"/>
  <c r="B155" i="2"/>
  <c r="VI154" i="2"/>
  <c r="VG154" i="2"/>
  <c r="VE154" i="2"/>
  <c r="VB154" i="2"/>
  <c r="UZ154" i="2"/>
  <c r="UX154" i="2"/>
  <c r="UU154" i="2"/>
  <c r="US154" i="2"/>
  <c r="UQ154" i="2"/>
  <c r="UN154" i="2"/>
  <c r="UL154" i="2"/>
  <c r="UJ154" i="2"/>
  <c r="UG154" i="2"/>
  <c r="IB154" i="1" s="1"/>
  <c r="UC154" i="2"/>
  <c r="TZ154" i="2"/>
  <c r="TV154" i="2"/>
  <c r="TS154" i="2"/>
  <c r="TO154" i="2"/>
  <c r="TL154" i="2"/>
  <c r="TH154" i="2"/>
  <c r="TE154" i="2"/>
  <c r="TA154" i="2"/>
  <c r="SX154" i="2"/>
  <c r="ST154" i="2"/>
  <c r="SQ154" i="2"/>
  <c r="SM154" i="2"/>
  <c r="SJ154" i="2"/>
  <c r="SF154" i="2"/>
  <c r="SC154" i="2"/>
  <c r="RY154" i="2"/>
  <c r="RV154" i="2"/>
  <c r="RR154" i="2"/>
  <c r="RO154" i="2"/>
  <c r="RK154" i="2"/>
  <c r="RH154" i="2"/>
  <c r="RF154" i="2"/>
  <c r="RD154" i="2"/>
  <c r="RA154" i="2"/>
  <c r="QW154" i="2"/>
  <c r="QT154" i="2"/>
  <c r="QR154" i="2"/>
  <c r="QP154" i="2"/>
  <c r="QM154" i="2"/>
  <c r="QI154" i="2"/>
  <c r="QF154" i="2"/>
  <c r="QB154" i="2"/>
  <c r="PY154" i="2"/>
  <c r="PW154" i="2"/>
  <c r="PU154" i="2"/>
  <c r="PR154" i="2"/>
  <c r="PP154" i="2"/>
  <c r="PN154" i="2"/>
  <c r="PK154" i="2"/>
  <c r="PI154" i="2"/>
  <c r="PG154" i="2"/>
  <c r="PD154" i="2"/>
  <c r="PB154" i="2"/>
  <c r="OZ154" i="2"/>
  <c r="OW154" i="2"/>
  <c r="OU154" i="2"/>
  <c r="OS154" i="2"/>
  <c r="OP154" i="2"/>
  <c r="ON154" i="2"/>
  <c r="OL154" i="2"/>
  <c r="OI154" i="2"/>
  <c r="OG154" i="2"/>
  <c r="OE154" i="2"/>
  <c r="OB154" i="2"/>
  <c r="NZ154" i="2"/>
  <c r="NX154" i="2"/>
  <c r="NU154" i="2"/>
  <c r="NS154" i="2"/>
  <c r="NQ154" i="2"/>
  <c r="NN154" i="2"/>
  <c r="NL154" i="2"/>
  <c r="NJ154" i="2"/>
  <c r="NG154" i="2"/>
  <c r="NE154" i="2"/>
  <c r="NC154" i="2"/>
  <c r="MZ154" i="2"/>
  <c r="MX154" i="2"/>
  <c r="MV154" i="2"/>
  <c r="MS154" i="2"/>
  <c r="MO154" i="2"/>
  <c r="ML154" i="2"/>
  <c r="MJ154" i="2"/>
  <c r="MH154" i="2"/>
  <c r="ME154" i="2"/>
  <c r="MA154" i="2"/>
  <c r="LX154" i="2"/>
  <c r="LT154" i="2"/>
  <c r="LQ154" i="2"/>
  <c r="LO154" i="2"/>
  <c r="LM154" i="2"/>
  <c r="LJ154" i="2"/>
  <c r="LH154" i="2"/>
  <c r="LF154" i="2"/>
  <c r="LC154" i="2"/>
  <c r="KY154" i="2"/>
  <c r="KV154" i="2"/>
  <c r="KR154" i="2"/>
  <c r="KO154" i="2"/>
  <c r="KM154" i="2"/>
  <c r="KK154" i="2"/>
  <c r="KH154" i="2"/>
  <c r="KF154" i="2"/>
  <c r="KD154" i="2"/>
  <c r="KA154" i="2"/>
  <c r="JW154" i="2"/>
  <c r="JT154" i="2"/>
  <c r="JP154" i="2"/>
  <c r="JM154" i="2"/>
  <c r="JK154" i="2"/>
  <c r="JI154" i="2"/>
  <c r="JF154" i="2"/>
  <c r="JD154" i="2"/>
  <c r="JB154" i="2"/>
  <c r="IY154" i="2"/>
  <c r="IW154" i="2"/>
  <c r="IU154" i="2"/>
  <c r="IR154" i="2"/>
  <c r="IP154" i="2"/>
  <c r="IN154" i="2"/>
  <c r="IK154" i="2"/>
  <c r="II154" i="2"/>
  <c r="IG154" i="2"/>
  <c r="ID154" i="2"/>
  <c r="IB154" i="2"/>
  <c r="HZ154" i="2"/>
  <c r="HW154" i="2"/>
  <c r="HU154" i="2"/>
  <c r="HS154" i="2"/>
  <c r="HP154" i="2"/>
  <c r="HN154" i="2"/>
  <c r="HL154" i="2"/>
  <c r="HI154" i="2"/>
  <c r="HG154" i="2"/>
  <c r="HE154" i="2"/>
  <c r="HA154" i="2"/>
  <c r="GY154" i="2"/>
  <c r="GW154" i="2"/>
  <c r="GT154" i="2"/>
  <c r="GP154" i="2"/>
  <c r="GM154" i="2"/>
  <c r="GK154" i="2"/>
  <c r="GI154" i="2"/>
  <c r="GF154" i="2"/>
  <c r="GB154" i="2"/>
  <c r="FY154" i="2"/>
  <c r="FW154" i="2"/>
  <c r="FU154" i="2"/>
  <c r="FR154" i="2"/>
  <c r="FP154" i="2"/>
  <c r="FN154" i="2"/>
  <c r="FK154" i="2"/>
  <c r="FI154" i="2"/>
  <c r="FG154" i="2"/>
  <c r="FD154" i="2"/>
  <c r="EZ154" i="2"/>
  <c r="EW154" i="2"/>
  <c r="EU154" i="2"/>
  <c r="ES154" i="2"/>
  <c r="EP154" i="2"/>
  <c r="EN154" i="2"/>
  <c r="EL154" i="2"/>
  <c r="EI154" i="2"/>
  <c r="EG154" i="2"/>
  <c r="EE154" i="2"/>
  <c r="EB154" i="2"/>
  <c r="DZ154" i="2"/>
  <c r="DX154" i="2"/>
  <c r="DU154" i="2"/>
  <c r="DQ154" i="2"/>
  <c r="DN154" i="2"/>
  <c r="DL154" i="2"/>
  <c r="DJ154" i="2"/>
  <c r="DG154" i="2"/>
  <c r="DE154" i="2"/>
  <c r="DC154" i="2"/>
  <c r="CZ154" i="2"/>
  <c r="CX154" i="2"/>
  <c r="CV154" i="2"/>
  <c r="CS154" i="2"/>
  <c r="CQ154" i="2"/>
  <c r="CO154" i="2"/>
  <c r="CL154" i="2"/>
  <c r="CJ154" i="2"/>
  <c r="CH154" i="2"/>
  <c r="CE154" i="2"/>
  <c r="CC154" i="2"/>
  <c r="CB154" i="2"/>
  <c r="CA154" i="2"/>
  <c r="BX154" i="2"/>
  <c r="BV154" i="2"/>
  <c r="BT154" i="2"/>
  <c r="BQ154" i="2"/>
  <c r="BO154" i="2"/>
  <c r="BM154" i="2"/>
  <c r="BJ154" i="2"/>
  <c r="BF154" i="2"/>
  <c r="BC154" i="2"/>
  <c r="BA154" i="2"/>
  <c r="AY154" i="2"/>
  <c r="AV154" i="2"/>
  <c r="AT154" i="2"/>
  <c r="AR154" i="2"/>
  <c r="AO154" i="2"/>
  <c r="AM154" i="2"/>
  <c r="AK154" i="2"/>
  <c r="AH154" i="2"/>
  <c r="AF154" i="2"/>
  <c r="AD154" i="2"/>
  <c r="R154" i="2"/>
  <c r="P154" i="2"/>
  <c r="Q154" i="2" s="1"/>
  <c r="N154" i="2"/>
  <c r="L154" i="2"/>
  <c r="M154" i="2" s="1"/>
  <c r="J154" i="2"/>
  <c r="I154" i="2"/>
  <c r="H154" i="2"/>
  <c r="F154" i="2"/>
  <c r="D154" i="2"/>
  <c r="E154" i="2" s="1"/>
  <c r="B154" i="2"/>
  <c r="VI153" i="2"/>
  <c r="VG153" i="2"/>
  <c r="VE153" i="2"/>
  <c r="VB153" i="2"/>
  <c r="UZ153" i="2"/>
  <c r="UX153" i="2"/>
  <c r="UU153" i="2"/>
  <c r="US153" i="2"/>
  <c r="UQ153" i="2"/>
  <c r="UN153" i="2"/>
  <c r="UL153" i="2"/>
  <c r="UJ153" i="2"/>
  <c r="UG153" i="2"/>
  <c r="UC153" i="2"/>
  <c r="TZ153" i="2"/>
  <c r="TV153" i="2"/>
  <c r="TS153" i="2"/>
  <c r="TO153" i="2"/>
  <c r="TL153" i="2"/>
  <c r="TH153" i="2"/>
  <c r="TE153" i="2"/>
  <c r="TA153" i="2"/>
  <c r="SX153" i="2"/>
  <c r="ST153" i="2"/>
  <c r="SQ153" i="2"/>
  <c r="SM153" i="2"/>
  <c r="SJ153" i="2"/>
  <c r="SF153" i="2"/>
  <c r="SC153" i="2"/>
  <c r="RY153" i="2"/>
  <c r="RV153" i="2"/>
  <c r="RR153" i="2"/>
  <c r="RO153" i="2"/>
  <c r="RK153" i="2"/>
  <c r="RH153" i="2"/>
  <c r="RF153" i="2"/>
  <c r="RD153" i="2"/>
  <c r="RA153" i="2"/>
  <c r="QW153" i="2"/>
  <c r="QT153" i="2"/>
  <c r="QR153" i="2"/>
  <c r="QP153" i="2"/>
  <c r="QM153" i="2"/>
  <c r="QI153" i="2"/>
  <c r="QF153" i="2"/>
  <c r="QB153" i="2"/>
  <c r="PY153" i="2"/>
  <c r="PW153" i="2"/>
  <c r="PU153" i="2"/>
  <c r="PR153" i="2"/>
  <c r="PP153" i="2"/>
  <c r="PN153" i="2"/>
  <c r="PK153" i="2"/>
  <c r="PI153" i="2"/>
  <c r="PG153" i="2"/>
  <c r="PD153" i="2"/>
  <c r="PB153" i="2"/>
  <c r="OZ153" i="2"/>
  <c r="OW153" i="2"/>
  <c r="OU153" i="2"/>
  <c r="OS153" i="2"/>
  <c r="OP153" i="2"/>
  <c r="ON153" i="2"/>
  <c r="OL153" i="2"/>
  <c r="OI153" i="2"/>
  <c r="OG153" i="2"/>
  <c r="OE153" i="2"/>
  <c r="OB153" i="2"/>
  <c r="NZ153" i="2"/>
  <c r="NX153" i="2"/>
  <c r="NU153" i="2"/>
  <c r="NS153" i="2"/>
  <c r="NQ153" i="2"/>
  <c r="NN153" i="2"/>
  <c r="NL153" i="2"/>
  <c r="NJ153" i="2"/>
  <c r="NG153" i="2"/>
  <c r="NE153" i="2"/>
  <c r="NC153" i="2"/>
  <c r="MZ153" i="2"/>
  <c r="MX153" i="2"/>
  <c r="MV153" i="2"/>
  <c r="MS153" i="2"/>
  <c r="MO153" i="2"/>
  <c r="ML153" i="2"/>
  <c r="MJ153" i="2"/>
  <c r="MH153" i="2"/>
  <c r="ME153" i="2"/>
  <c r="MA153" i="2"/>
  <c r="LX153" i="2"/>
  <c r="LT153" i="2"/>
  <c r="LQ153" i="2"/>
  <c r="LO153" i="2"/>
  <c r="LM153" i="2"/>
  <c r="LJ153" i="2"/>
  <c r="LH153" i="2"/>
  <c r="LF153" i="2"/>
  <c r="LC153" i="2"/>
  <c r="KY153" i="2"/>
  <c r="KV153" i="2"/>
  <c r="KR153" i="2"/>
  <c r="KO153" i="2"/>
  <c r="KM153" i="2"/>
  <c r="KK153" i="2"/>
  <c r="KH153" i="2"/>
  <c r="KF153" i="2"/>
  <c r="KD153" i="2"/>
  <c r="KA153" i="2"/>
  <c r="JW153" i="2"/>
  <c r="JT153" i="2"/>
  <c r="JP153" i="2"/>
  <c r="JM153" i="2"/>
  <c r="JK153" i="2"/>
  <c r="JI153" i="2"/>
  <c r="JF153" i="2"/>
  <c r="JD153" i="2"/>
  <c r="JB153" i="2"/>
  <c r="IY153" i="2"/>
  <c r="IW153" i="2"/>
  <c r="IU153" i="2"/>
  <c r="IR153" i="2"/>
  <c r="IP153" i="2"/>
  <c r="IN153" i="2"/>
  <c r="IK153" i="2"/>
  <c r="II153" i="2"/>
  <c r="IG153" i="2"/>
  <c r="ID153" i="2"/>
  <c r="IB153" i="2"/>
  <c r="HZ153" i="2"/>
  <c r="HW153" i="2"/>
  <c r="HU153" i="2"/>
  <c r="HS153" i="2"/>
  <c r="HP153" i="2"/>
  <c r="HN153" i="2"/>
  <c r="HL153" i="2"/>
  <c r="HI153" i="2"/>
  <c r="HG153" i="2"/>
  <c r="HE153" i="2"/>
  <c r="HA153" i="2"/>
  <c r="GY153" i="2"/>
  <c r="GW153" i="2"/>
  <c r="GT153" i="2"/>
  <c r="GP153" i="2"/>
  <c r="GM153" i="2"/>
  <c r="GK153" i="2"/>
  <c r="GI153" i="2"/>
  <c r="GF153" i="2"/>
  <c r="GB153" i="2"/>
  <c r="FY153" i="2"/>
  <c r="FW153" i="2"/>
  <c r="FU153" i="2"/>
  <c r="FR153" i="2"/>
  <c r="FP153" i="2"/>
  <c r="FN153" i="2"/>
  <c r="FK153" i="2"/>
  <c r="FI153" i="2"/>
  <c r="FG153" i="2"/>
  <c r="FD153" i="2"/>
  <c r="EZ153" i="2"/>
  <c r="EW153" i="2"/>
  <c r="EU153" i="2"/>
  <c r="ES153" i="2"/>
  <c r="EP153" i="2"/>
  <c r="EN153" i="2"/>
  <c r="EL153" i="2"/>
  <c r="EI153" i="2"/>
  <c r="EG153" i="2"/>
  <c r="EE153" i="2"/>
  <c r="EB153" i="2"/>
  <c r="DZ153" i="2"/>
  <c r="DX153" i="2"/>
  <c r="DU153" i="2"/>
  <c r="DQ153" i="2"/>
  <c r="DN153" i="2"/>
  <c r="DL153" i="2"/>
  <c r="DJ153" i="2"/>
  <c r="DG153" i="2"/>
  <c r="DE153" i="2"/>
  <c r="DC153" i="2"/>
  <c r="CZ153" i="2"/>
  <c r="CX153" i="2"/>
  <c r="CV153" i="2"/>
  <c r="CS153" i="2"/>
  <c r="CQ153" i="2"/>
  <c r="CO153" i="2"/>
  <c r="CL153" i="2"/>
  <c r="CJ153" i="2"/>
  <c r="CH153" i="2"/>
  <c r="CE153" i="2"/>
  <c r="CC153" i="2"/>
  <c r="CB153" i="2"/>
  <c r="CA153" i="2"/>
  <c r="BX153" i="2"/>
  <c r="BV153" i="2"/>
  <c r="BT153" i="2"/>
  <c r="BQ153" i="2"/>
  <c r="BO153" i="2"/>
  <c r="BM153" i="2"/>
  <c r="BJ153" i="2"/>
  <c r="BF153" i="2"/>
  <c r="BC153" i="2"/>
  <c r="BA153" i="2"/>
  <c r="AY153" i="2"/>
  <c r="AV153" i="2"/>
  <c r="AT153" i="2"/>
  <c r="AR153" i="2"/>
  <c r="AO153" i="2"/>
  <c r="AM153" i="2"/>
  <c r="AK153" i="2"/>
  <c r="AH153" i="2"/>
  <c r="AF153" i="2"/>
  <c r="AD153" i="2"/>
  <c r="R153" i="2"/>
  <c r="Q153" i="2"/>
  <c r="S153" i="2" s="1"/>
  <c r="P153" i="2"/>
  <c r="N153" i="2"/>
  <c r="L153" i="2"/>
  <c r="M153" i="2" s="1"/>
  <c r="J153" i="2"/>
  <c r="I153" i="2"/>
  <c r="H153" i="2"/>
  <c r="F153" i="2"/>
  <c r="E153" i="2"/>
  <c r="D153" i="2"/>
  <c r="B153" i="2"/>
  <c r="VI152" i="2"/>
  <c r="VG152" i="2"/>
  <c r="VE152" i="2"/>
  <c r="VB152" i="2"/>
  <c r="UZ152" i="2"/>
  <c r="UX152" i="2"/>
  <c r="UU152" i="2"/>
  <c r="US152" i="2"/>
  <c r="UQ152" i="2"/>
  <c r="UN152" i="2"/>
  <c r="UL152" i="2"/>
  <c r="UJ152" i="2"/>
  <c r="UG152" i="2"/>
  <c r="UC152" i="2"/>
  <c r="TZ152" i="2"/>
  <c r="TV152" i="2"/>
  <c r="TS152" i="2"/>
  <c r="TO152" i="2"/>
  <c r="TL152" i="2"/>
  <c r="TH152" i="2"/>
  <c r="TE152" i="2"/>
  <c r="TA152" i="2"/>
  <c r="SX152" i="2"/>
  <c r="ST152" i="2"/>
  <c r="SQ152" i="2"/>
  <c r="SM152" i="2"/>
  <c r="SJ152" i="2"/>
  <c r="SF152" i="2"/>
  <c r="SC152" i="2"/>
  <c r="RY152" i="2"/>
  <c r="RV152" i="2"/>
  <c r="RR152" i="2"/>
  <c r="RO152" i="2"/>
  <c r="RK152" i="2"/>
  <c r="RH152" i="2"/>
  <c r="RF152" i="2"/>
  <c r="RD152" i="2"/>
  <c r="RA152" i="2"/>
  <c r="QW152" i="2"/>
  <c r="QT152" i="2"/>
  <c r="QR152" i="2"/>
  <c r="QP152" i="2"/>
  <c r="QM152" i="2"/>
  <c r="QI152" i="2"/>
  <c r="QF152" i="2"/>
  <c r="QB152" i="2"/>
  <c r="PY152" i="2"/>
  <c r="PW152" i="2"/>
  <c r="PU152" i="2"/>
  <c r="PR152" i="2"/>
  <c r="PP152" i="2"/>
  <c r="PN152" i="2"/>
  <c r="PK152" i="2"/>
  <c r="PI152" i="2"/>
  <c r="PG152" i="2"/>
  <c r="PD152" i="2"/>
  <c r="PB152" i="2"/>
  <c r="OZ152" i="2"/>
  <c r="OW152" i="2"/>
  <c r="OU152" i="2"/>
  <c r="OS152" i="2"/>
  <c r="OP152" i="2"/>
  <c r="ON152" i="2"/>
  <c r="OL152" i="2"/>
  <c r="OI152" i="2"/>
  <c r="OG152" i="2"/>
  <c r="OE152" i="2"/>
  <c r="OB152" i="2"/>
  <c r="NZ152" i="2"/>
  <c r="NX152" i="2"/>
  <c r="NU152" i="2"/>
  <c r="NS152" i="2"/>
  <c r="NQ152" i="2"/>
  <c r="NN152" i="2"/>
  <c r="NL152" i="2"/>
  <c r="NJ152" i="2"/>
  <c r="NG152" i="2"/>
  <c r="NE152" i="2"/>
  <c r="NC152" i="2"/>
  <c r="MZ152" i="2"/>
  <c r="MX152" i="2"/>
  <c r="MV152" i="2"/>
  <c r="MS152" i="2"/>
  <c r="MO152" i="2"/>
  <c r="ML152" i="2"/>
  <c r="MJ152" i="2"/>
  <c r="MH152" i="2"/>
  <c r="ME152" i="2"/>
  <c r="MA152" i="2"/>
  <c r="LX152" i="2"/>
  <c r="LT152" i="2"/>
  <c r="LQ152" i="2"/>
  <c r="LO152" i="2"/>
  <c r="LM152" i="2"/>
  <c r="LJ152" i="2"/>
  <c r="LH152" i="2"/>
  <c r="LF152" i="2"/>
  <c r="LC152" i="2"/>
  <c r="KY152" i="2"/>
  <c r="KV152" i="2"/>
  <c r="KR152" i="2"/>
  <c r="KO152" i="2"/>
  <c r="KM152" i="2"/>
  <c r="KK152" i="2"/>
  <c r="KH152" i="2"/>
  <c r="KF152" i="2"/>
  <c r="KD152" i="2"/>
  <c r="KA152" i="2"/>
  <c r="JW152" i="2"/>
  <c r="JT152" i="2"/>
  <c r="JP152" i="2"/>
  <c r="JM152" i="2"/>
  <c r="JK152" i="2"/>
  <c r="JI152" i="2"/>
  <c r="JF152" i="2"/>
  <c r="JD152" i="2"/>
  <c r="JB152" i="2"/>
  <c r="IY152" i="2"/>
  <c r="IW152" i="2"/>
  <c r="IU152" i="2"/>
  <c r="IR152" i="2"/>
  <c r="IP152" i="2"/>
  <c r="IN152" i="2"/>
  <c r="IK152" i="2"/>
  <c r="II152" i="2"/>
  <c r="IG152" i="2"/>
  <c r="ID152" i="2"/>
  <c r="IB152" i="2"/>
  <c r="HZ152" i="2"/>
  <c r="HW152" i="2"/>
  <c r="HU152" i="2"/>
  <c r="HS152" i="2"/>
  <c r="HP152" i="2"/>
  <c r="HN152" i="2"/>
  <c r="HL152" i="2"/>
  <c r="HI152" i="2"/>
  <c r="HG152" i="2"/>
  <c r="HE152" i="2"/>
  <c r="HA152" i="2"/>
  <c r="GY152" i="2"/>
  <c r="GW152" i="2"/>
  <c r="GT152" i="2"/>
  <c r="GP152" i="2"/>
  <c r="GM152" i="2"/>
  <c r="GK152" i="2"/>
  <c r="GI152" i="2"/>
  <c r="GF152" i="2"/>
  <c r="GB152" i="2"/>
  <c r="FY152" i="2"/>
  <c r="FW152" i="2"/>
  <c r="FU152" i="2"/>
  <c r="FR152" i="2"/>
  <c r="FP152" i="2"/>
  <c r="FN152" i="2"/>
  <c r="FK152" i="2"/>
  <c r="FI152" i="2"/>
  <c r="FG152" i="2"/>
  <c r="FD152" i="2"/>
  <c r="EZ152" i="2"/>
  <c r="EW152" i="2"/>
  <c r="EU152" i="2"/>
  <c r="ES152" i="2"/>
  <c r="EP152" i="2"/>
  <c r="EN152" i="2"/>
  <c r="EL152" i="2"/>
  <c r="EI152" i="2"/>
  <c r="EG152" i="2"/>
  <c r="EE152" i="2"/>
  <c r="EB152" i="2"/>
  <c r="DZ152" i="2"/>
  <c r="DX152" i="2"/>
  <c r="DU152" i="2"/>
  <c r="DQ152" i="2"/>
  <c r="DN152" i="2"/>
  <c r="DL152" i="2"/>
  <c r="DJ152" i="2"/>
  <c r="DG152" i="2"/>
  <c r="DE152" i="2"/>
  <c r="DC152" i="2"/>
  <c r="CZ152" i="2"/>
  <c r="CX152" i="2"/>
  <c r="CV152" i="2"/>
  <c r="CS152" i="2"/>
  <c r="CQ152" i="2"/>
  <c r="CO152" i="2"/>
  <c r="CL152" i="2"/>
  <c r="CJ152" i="2"/>
  <c r="CH152" i="2"/>
  <c r="CE152" i="2"/>
  <c r="CC152" i="2"/>
  <c r="CB152" i="2"/>
  <c r="CA152" i="2"/>
  <c r="BX152" i="2"/>
  <c r="BV152" i="2"/>
  <c r="BT152" i="2"/>
  <c r="BQ152" i="2"/>
  <c r="BO152" i="2"/>
  <c r="BM152" i="2"/>
  <c r="BJ152" i="2"/>
  <c r="BF152" i="2"/>
  <c r="BC152" i="2"/>
  <c r="BA152" i="2"/>
  <c r="AY152" i="2"/>
  <c r="AV152" i="2"/>
  <c r="AT152" i="2"/>
  <c r="AR152" i="2"/>
  <c r="AO152" i="2"/>
  <c r="AM152" i="2"/>
  <c r="AK152" i="2"/>
  <c r="AH152" i="2"/>
  <c r="AF152" i="2"/>
  <c r="AD152" i="2"/>
  <c r="R152" i="2"/>
  <c r="Q152" i="2"/>
  <c r="P152" i="2"/>
  <c r="N152" i="2"/>
  <c r="M152" i="2"/>
  <c r="L152" i="2"/>
  <c r="J152" i="2"/>
  <c r="H152" i="2"/>
  <c r="I152" i="2" s="1"/>
  <c r="F152" i="2"/>
  <c r="E152" i="2"/>
  <c r="D152" i="2"/>
  <c r="B152" i="2"/>
  <c r="VI151" i="2"/>
  <c r="VG151" i="2"/>
  <c r="VE151" i="2"/>
  <c r="VB151" i="2"/>
  <c r="UZ151" i="2"/>
  <c r="UX151" i="2"/>
  <c r="UU151" i="2"/>
  <c r="US151" i="2"/>
  <c r="UQ151" i="2"/>
  <c r="UN151" i="2"/>
  <c r="UL151" i="2"/>
  <c r="UJ151" i="2"/>
  <c r="UG151" i="2"/>
  <c r="UC151" i="2"/>
  <c r="TZ151" i="2"/>
  <c r="TV151" i="2"/>
  <c r="TS151" i="2"/>
  <c r="TO151" i="2"/>
  <c r="TL151" i="2"/>
  <c r="TH151" i="2"/>
  <c r="TE151" i="2"/>
  <c r="TA151" i="2"/>
  <c r="SX151" i="2"/>
  <c r="ST151" i="2"/>
  <c r="SQ151" i="2"/>
  <c r="SM151" i="2"/>
  <c r="SJ151" i="2"/>
  <c r="SF151" i="2"/>
  <c r="SC151" i="2"/>
  <c r="RY151" i="2"/>
  <c r="RV151" i="2"/>
  <c r="RR151" i="2"/>
  <c r="RO151" i="2"/>
  <c r="RK151" i="2"/>
  <c r="RH151" i="2"/>
  <c r="RF151" i="2"/>
  <c r="RD151" i="2"/>
  <c r="RA151" i="2"/>
  <c r="QW151" i="2"/>
  <c r="QT151" i="2"/>
  <c r="QR151" i="2"/>
  <c r="QP151" i="2"/>
  <c r="QM151" i="2"/>
  <c r="QI151" i="2"/>
  <c r="QF151" i="2"/>
  <c r="QB151" i="2"/>
  <c r="PY151" i="2"/>
  <c r="PW151" i="2"/>
  <c r="PU151" i="2"/>
  <c r="PR151" i="2"/>
  <c r="PP151" i="2"/>
  <c r="PN151" i="2"/>
  <c r="PK151" i="2"/>
  <c r="PI151" i="2"/>
  <c r="PG151" i="2"/>
  <c r="PD151" i="2"/>
  <c r="PB151" i="2"/>
  <c r="OZ151" i="2"/>
  <c r="OW151" i="2"/>
  <c r="OU151" i="2"/>
  <c r="OS151" i="2"/>
  <c r="OP151" i="2"/>
  <c r="ON151" i="2"/>
  <c r="OL151" i="2"/>
  <c r="OI151" i="2"/>
  <c r="OG151" i="2"/>
  <c r="OE151" i="2"/>
  <c r="OB151" i="2"/>
  <c r="NZ151" i="2"/>
  <c r="NX151" i="2"/>
  <c r="NU151" i="2"/>
  <c r="NS151" i="2"/>
  <c r="NQ151" i="2"/>
  <c r="NN151" i="2"/>
  <c r="NL151" i="2"/>
  <c r="NJ151" i="2"/>
  <c r="NG151" i="2"/>
  <c r="NE151" i="2"/>
  <c r="NC151" i="2"/>
  <c r="MZ151" i="2"/>
  <c r="MX151" i="2"/>
  <c r="MV151" i="2"/>
  <c r="MS151" i="2"/>
  <c r="MO151" i="2"/>
  <c r="ML151" i="2"/>
  <c r="MJ151" i="2"/>
  <c r="MH151" i="2"/>
  <c r="ME151" i="2"/>
  <c r="MA151" i="2"/>
  <c r="LX151" i="2"/>
  <c r="LT151" i="2"/>
  <c r="LQ151" i="2"/>
  <c r="LO151" i="2"/>
  <c r="LM151" i="2"/>
  <c r="LJ151" i="2"/>
  <c r="LH151" i="2"/>
  <c r="LF151" i="2"/>
  <c r="LC151" i="2"/>
  <c r="KY151" i="2"/>
  <c r="KV151" i="2"/>
  <c r="KR151" i="2"/>
  <c r="KO151" i="2"/>
  <c r="KM151" i="2"/>
  <c r="KK151" i="2"/>
  <c r="KH151" i="2"/>
  <c r="KF151" i="2"/>
  <c r="KD151" i="2"/>
  <c r="KA151" i="2"/>
  <c r="JW151" i="2"/>
  <c r="JT151" i="2"/>
  <c r="JP151" i="2"/>
  <c r="JM151" i="2"/>
  <c r="JK151" i="2"/>
  <c r="JI151" i="2"/>
  <c r="JF151" i="2"/>
  <c r="JD151" i="2"/>
  <c r="JB151" i="2"/>
  <c r="IY151" i="2"/>
  <c r="IW151" i="2"/>
  <c r="IU151" i="2"/>
  <c r="IR151" i="2"/>
  <c r="IP151" i="2"/>
  <c r="IN151" i="2"/>
  <c r="IK151" i="2"/>
  <c r="II151" i="2"/>
  <c r="IG151" i="2"/>
  <c r="ID151" i="2"/>
  <c r="IB151" i="2"/>
  <c r="HZ151" i="2"/>
  <c r="HW151" i="2"/>
  <c r="HU151" i="2"/>
  <c r="HS151" i="2"/>
  <c r="HP151" i="2"/>
  <c r="HN151" i="2"/>
  <c r="HL151" i="2"/>
  <c r="HI151" i="2"/>
  <c r="HG151" i="2"/>
  <c r="HE151" i="2"/>
  <c r="HA151" i="2"/>
  <c r="GY151" i="2"/>
  <c r="GW151" i="2"/>
  <c r="GT151" i="2"/>
  <c r="GP151" i="2"/>
  <c r="GM151" i="2"/>
  <c r="GK151" i="2"/>
  <c r="GI151" i="2"/>
  <c r="GF151" i="2"/>
  <c r="GB151" i="2"/>
  <c r="FY151" i="2"/>
  <c r="FW151" i="2"/>
  <c r="FU151" i="2"/>
  <c r="FR151" i="2"/>
  <c r="FP151" i="2"/>
  <c r="FN151" i="2"/>
  <c r="FK151" i="2"/>
  <c r="FI151" i="2"/>
  <c r="FG151" i="2"/>
  <c r="FD151" i="2"/>
  <c r="EZ151" i="2"/>
  <c r="EW151" i="2"/>
  <c r="EU151" i="2"/>
  <c r="ES151" i="2"/>
  <c r="EP151" i="2"/>
  <c r="EN151" i="2"/>
  <c r="EL151" i="2"/>
  <c r="EI151" i="2"/>
  <c r="EG151" i="2"/>
  <c r="EE151" i="2"/>
  <c r="EB151" i="2"/>
  <c r="DZ151" i="2"/>
  <c r="DX151" i="2"/>
  <c r="DU151" i="2"/>
  <c r="DQ151" i="2"/>
  <c r="DN151" i="2"/>
  <c r="DL151" i="2"/>
  <c r="DJ151" i="2"/>
  <c r="DG151" i="2"/>
  <c r="DE151" i="2"/>
  <c r="DC151" i="2"/>
  <c r="CZ151" i="2"/>
  <c r="CX151" i="2"/>
  <c r="CV151" i="2"/>
  <c r="CS151" i="2"/>
  <c r="CQ151" i="2"/>
  <c r="CO151" i="2"/>
  <c r="CL151" i="2"/>
  <c r="CJ151" i="2"/>
  <c r="CH151" i="2"/>
  <c r="CE151" i="2"/>
  <c r="CC151" i="2"/>
  <c r="CB151" i="2"/>
  <c r="CA151" i="2"/>
  <c r="BX151" i="2"/>
  <c r="BV151" i="2"/>
  <c r="BT151" i="2"/>
  <c r="BQ151" i="2"/>
  <c r="BO151" i="2"/>
  <c r="BM151" i="2"/>
  <c r="BJ151" i="2"/>
  <c r="BF151" i="2"/>
  <c r="BC151" i="2"/>
  <c r="BA151" i="2"/>
  <c r="AY151" i="2"/>
  <c r="AV151" i="2"/>
  <c r="AT151" i="2"/>
  <c r="AR151" i="2"/>
  <c r="AO151" i="2"/>
  <c r="AM151" i="2"/>
  <c r="AK151" i="2"/>
  <c r="AH151" i="2"/>
  <c r="AF151" i="2"/>
  <c r="AD151" i="2"/>
  <c r="Y151" i="2"/>
  <c r="R151" i="2"/>
  <c r="P151" i="2"/>
  <c r="Q151" i="2" s="1"/>
  <c r="N151" i="2"/>
  <c r="M151" i="2"/>
  <c r="L151" i="2"/>
  <c r="J151" i="2"/>
  <c r="I151" i="2"/>
  <c r="H151" i="2"/>
  <c r="F151" i="2"/>
  <c r="D151" i="2"/>
  <c r="E151" i="2" s="1"/>
  <c r="B151" i="2"/>
  <c r="VI150" i="2"/>
  <c r="VG150" i="2"/>
  <c r="VE150" i="2"/>
  <c r="VB150" i="2"/>
  <c r="UZ150" i="2"/>
  <c r="UX150" i="2"/>
  <c r="UU150" i="2"/>
  <c r="US150" i="2"/>
  <c r="UQ150" i="2"/>
  <c r="UN150" i="2"/>
  <c r="UL150" i="2"/>
  <c r="UJ150" i="2"/>
  <c r="UG150" i="2"/>
  <c r="UC150" i="2"/>
  <c r="TZ150" i="2"/>
  <c r="TV150" i="2"/>
  <c r="TS150" i="2"/>
  <c r="TO150" i="2"/>
  <c r="TL150" i="2"/>
  <c r="TH150" i="2"/>
  <c r="TE150" i="2"/>
  <c r="TA150" i="2"/>
  <c r="SX150" i="2"/>
  <c r="ST150" i="2"/>
  <c r="SQ150" i="2"/>
  <c r="SM150" i="2"/>
  <c r="SJ150" i="2"/>
  <c r="SF150" i="2"/>
  <c r="SC150" i="2"/>
  <c r="RY150" i="2"/>
  <c r="RV150" i="2"/>
  <c r="RR150" i="2"/>
  <c r="RO150" i="2"/>
  <c r="RK150" i="2"/>
  <c r="RH150" i="2"/>
  <c r="RF150" i="2"/>
  <c r="RD150" i="2"/>
  <c r="RA150" i="2"/>
  <c r="QW150" i="2"/>
  <c r="QT150" i="2"/>
  <c r="QR150" i="2"/>
  <c r="QP150" i="2"/>
  <c r="QM150" i="2"/>
  <c r="QI150" i="2"/>
  <c r="QF150" i="2"/>
  <c r="QB150" i="2"/>
  <c r="PY150" i="2"/>
  <c r="PW150" i="2"/>
  <c r="PU150" i="2"/>
  <c r="PR150" i="2"/>
  <c r="PP150" i="2"/>
  <c r="PN150" i="2"/>
  <c r="PK150" i="2"/>
  <c r="PI150" i="2"/>
  <c r="PG150" i="2"/>
  <c r="PD150" i="2"/>
  <c r="PB150" i="2"/>
  <c r="OZ150" i="2"/>
  <c r="OW150" i="2"/>
  <c r="OU150" i="2"/>
  <c r="OS150" i="2"/>
  <c r="OP150" i="2"/>
  <c r="ON150" i="2"/>
  <c r="OL150" i="2"/>
  <c r="OI150" i="2"/>
  <c r="OG150" i="2"/>
  <c r="OE150" i="2"/>
  <c r="OB150" i="2"/>
  <c r="NZ150" i="2"/>
  <c r="NX150" i="2"/>
  <c r="NU150" i="2"/>
  <c r="NS150" i="2"/>
  <c r="NQ150" i="2"/>
  <c r="NN150" i="2"/>
  <c r="NL150" i="2"/>
  <c r="NJ150" i="2"/>
  <c r="NG150" i="2"/>
  <c r="NE150" i="2"/>
  <c r="NC150" i="2"/>
  <c r="MZ150" i="2"/>
  <c r="MX150" i="2"/>
  <c r="MV150" i="2"/>
  <c r="MS150" i="2"/>
  <c r="MO150" i="2"/>
  <c r="ML150" i="2"/>
  <c r="MJ150" i="2"/>
  <c r="MH150" i="2"/>
  <c r="ME150" i="2"/>
  <c r="MA150" i="2"/>
  <c r="LX150" i="2"/>
  <c r="LT150" i="2"/>
  <c r="LQ150" i="2"/>
  <c r="LO150" i="2"/>
  <c r="LM150" i="2"/>
  <c r="LJ150" i="2"/>
  <c r="LH150" i="2"/>
  <c r="LF150" i="2"/>
  <c r="LC150" i="2"/>
  <c r="KY150" i="2"/>
  <c r="KV150" i="2"/>
  <c r="KR150" i="2"/>
  <c r="KO150" i="2"/>
  <c r="KM150" i="2"/>
  <c r="KK150" i="2"/>
  <c r="KH150" i="2"/>
  <c r="KF150" i="2"/>
  <c r="KD150" i="2"/>
  <c r="KA150" i="2"/>
  <c r="JW150" i="2"/>
  <c r="JT150" i="2"/>
  <c r="JP150" i="2"/>
  <c r="JM150" i="2"/>
  <c r="JK150" i="2"/>
  <c r="JI150" i="2"/>
  <c r="JF150" i="2"/>
  <c r="JD150" i="2"/>
  <c r="JB150" i="2"/>
  <c r="IY150" i="2"/>
  <c r="IW150" i="2"/>
  <c r="IU150" i="2"/>
  <c r="IR150" i="2"/>
  <c r="IP150" i="2"/>
  <c r="IN150" i="2"/>
  <c r="IK150" i="2"/>
  <c r="II150" i="2"/>
  <c r="IG150" i="2"/>
  <c r="ID150" i="2"/>
  <c r="IB150" i="2"/>
  <c r="HZ150" i="2"/>
  <c r="HW150" i="2"/>
  <c r="HU150" i="2"/>
  <c r="HS150" i="2"/>
  <c r="HP150" i="2"/>
  <c r="HN150" i="2"/>
  <c r="HL150" i="2"/>
  <c r="HI150" i="2"/>
  <c r="HG150" i="2"/>
  <c r="HE150" i="2"/>
  <c r="HA150" i="2"/>
  <c r="GY150" i="2"/>
  <c r="GW150" i="2"/>
  <c r="GT150" i="2"/>
  <c r="GP150" i="2"/>
  <c r="GM150" i="2"/>
  <c r="GK150" i="2"/>
  <c r="GI150" i="2"/>
  <c r="GF150" i="2"/>
  <c r="GB150" i="2"/>
  <c r="FY150" i="2"/>
  <c r="FW150" i="2"/>
  <c r="FU150" i="2"/>
  <c r="FR150" i="2"/>
  <c r="FP150" i="2"/>
  <c r="FN150" i="2"/>
  <c r="FK150" i="2"/>
  <c r="FI150" i="2"/>
  <c r="FG150" i="2"/>
  <c r="FD150" i="2"/>
  <c r="EZ150" i="2"/>
  <c r="EW150" i="2"/>
  <c r="EU150" i="2"/>
  <c r="ES150" i="2"/>
  <c r="EP150" i="2"/>
  <c r="EN150" i="2"/>
  <c r="EL150" i="2"/>
  <c r="EI150" i="2"/>
  <c r="EG150" i="2"/>
  <c r="EE150" i="2"/>
  <c r="EB150" i="2"/>
  <c r="DZ150" i="2"/>
  <c r="DX150" i="2"/>
  <c r="DU150" i="2"/>
  <c r="DQ150" i="2"/>
  <c r="DN150" i="2"/>
  <c r="DL150" i="2"/>
  <c r="DJ150" i="2"/>
  <c r="DG150" i="2"/>
  <c r="DE150" i="2"/>
  <c r="DC150" i="2"/>
  <c r="CZ150" i="2"/>
  <c r="CX150" i="2"/>
  <c r="CV150" i="2"/>
  <c r="CS150" i="2"/>
  <c r="CQ150" i="2"/>
  <c r="CO150" i="2"/>
  <c r="CL150" i="2"/>
  <c r="CJ150" i="2"/>
  <c r="CH150" i="2"/>
  <c r="CE150" i="2"/>
  <c r="CC150" i="2"/>
  <c r="CB150" i="2"/>
  <c r="CA150" i="2"/>
  <c r="BX150" i="2"/>
  <c r="BV150" i="2"/>
  <c r="BT150" i="2"/>
  <c r="BQ150" i="2"/>
  <c r="BO150" i="2"/>
  <c r="BM150" i="2"/>
  <c r="BJ150" i="2"/>
  <c r="BF150" i="2"/>
  <c r="BC150" i="2"/>
  <c r="BA150" i="2"/>
  <c r="AY150" i="2"/>
  <c r="AV150" i="2"/>
  <c r="AT150" i="2"/>
  <c r="AR150" i="2"/>
  <c r="AO150" i="2"/>
  <c r="AM150" i="2"/>
  <c r="AK150" i="2"/>
  <c r="AH150" i="2"/>
  <c r="AF150" i="2"/>
  <c r="AD150" i="2"/>
  <c r="R150" i="2"/>
  <c r="Q150" i="2"/>
  <c r="S150" i="2" s="1"/>
  <c r="P150" i="2"/>
  <c r="N150" i="2"/>
  <c r="L150" i="2"/>
  <c r="M150" i="2" s="1"/>
  <c r="J150" i="2"/>
  <c r="I150" i="2"/>
  <c r="H150" i="2"/>
  <c r="F150" i="2"/>
  <c r="E150" i="2"/>
  <c r="D150" i="2"/>
  <c r="B150" i="2"/>
  <c r="VI149" i="2"/>
  <c r="VG149" i="2"/>
  <c r="VE149" i="2"/>
  <c r="VB149" i="2"/>
  <c r="UZ149" i="2"/>
  <c r="UX149" i="2"/>
  <c r="UU149" i="2"/>
  <c r="US149" i="2"/>
  <c r="UQ149" i="2"/>
  <c r="UN149" i="2"/>
  <c r="UL149" i="2"/>
  <c r="UJ149" i="2"/>
  <c r="UG149" i="2"/>
  <c r="UC149" i="2"/>
  <c r="TZ149" i="2"/>
  <c r="TV149" i="2"/>
  <c r="TS149" i="2"/>
  <c r="TO149" i="2"/>
  <c r="TL149" i="2"/>
  <c r="TH149" i="2"/>
  <c r="TE149" i="2"/>
  <c r="TA149" i="2"/>
  <c r="SX149" i="2"/>
  <c r="ST149" i="2"/>
  <c r="SQ149" i="2"/>
  <c r="SM149" i="2"/>
  <c r="SJ149" i="2"/>
  <c r="SF149" i="2"/>
  <c r="SC149" i="2"/>
  <c r="RY149" i="2"/>
  <c r="RV149" i="2"/>
  <c r="RR149" i="2"/>
  <c r="RO149" i="2"/>
  <c r="RK149" i="2"/>
  <c r="RH149" i="2"/>
  <c r="RF149" i="2"/>
  <c r="RD149" i="2"/>
  <c r="RA149" i="2"/>
  <c r="QW149" i="2"/>
  <c r="QT149" i="2"/>
  <c r="QR149" i="2"/>
  <c r="QP149" i="2"/>
  <c r="QM149" i="2"/>
  <c r="QI149" i="2"/>
  <c r="QF149" i="2"/>
  <c r="QB149" i="2"/>
  <c r="PY149" i="2"/>
  <c r="PW149" i="2"/>
  <c r="PU149" i="2"/>
  <c r="PR149" i="2"/>
  <c r="PP149" i="2"/>
  <c r="PN149" i="2"/>
  <c r="PK149" i="2"/>
  <c r="PI149" i="2"/>
  <c r="PG149" i="2"/>
  <c r="PD149" i="2"/>
  <c r="PB149" i="2"/>
  <c r="OZ149" i="2"/>
  <c r="OW149" i="2"/>
  <c r="OU149" i="2"/>
  <c r="OS149" i="2"/>
  <c r="OP149" i="2"/>
  <c r="ON149" i="2"/>
  <c r="OL149" i="2"/>
  <c r="OI149" i="2"/>
  <c r="OG149" i="2"/>
  <c r="OE149" i="2"/>
  <c r="OB149" i="2"/>
  <c r="NZ149" i="2"/>
  <c r="NX149" i="2"/>
  <c r="NU149" i="2"/>
  <c r="NS149" i="2"/>
  <c r="NQ149" i="2"/>
  <c r="NN149" i="2"/>
  <c r="NL149" i="2"/>
  <c r="NJ149" i="2"/>
  <c r="NG149" i="2"/>
  <c r="NE149" i="2"/>
  <c r="NC149" i="2"/>
  <c r="MZ149" i="2"/>
  <c r="MX149" i="2"/>
  <c r="MV149" i="2"/>
  <c r="MS149" i="2"/>
  <c r="MO149" i="2"/>
  <c r="ML149" i="2"/>
  <c r="MJ149" i="2"/>
  <c r="MH149" i="2"/>
  <c r="ME149" i="2"/>
  <c r="MA149" i="2"/>
  <c r="LX149" i="2"/>
  <c r="LT149" i="2"/>
  <c r="LQ149" i="2"/>
  <c r="LO149" i="2"/>
  <c r="LM149" i="2"/>
  <c r="LJ149" i="2"/>
  <c r="LH149" i="2"/>
  <c r="LF149" i="2"/>
  <c r="LC149" i="2"/>
  <c r="KY149" i="2"/>
  <c r="KV149" i="2"/>
  <c r="KR149" i="2"/>
  <c r="KO149" i="2"/>
  <c r="KM149" i="2"/>
  <c r="KK149" i="2"/>
  <c r="KH149" i="2"/>
  <c r="KF149" i="2"/>
  <c r="KD149" i="2"/>
  <c r="KA149" i="2"/>
  <c r="JW149" i="2"/>
  <c r="JT149" i="2"/>
  <c r="JP149" i="2"/>
  <c r="JM149" i="2"/>
  <c r="JK149" i="2"/>
  <c r="JI149" i="2"/>
  <c r="JF149" i="2"/>
  <c r="JD149" i="2"/>
  <c r="JB149" i="2"/>
  <c r="IY149" i="2"/>
  <c r="IW149" i="2"/>
  <c r="IU149" i="2"/>
  <c r="IR149" i="2"/>
  <c r="IP149" i="2"/>
  <c r="IN149" i="2"/>
  <c r="IK149" i="2"/>
  <c r="II149" i="2"/>
  <c r="IG149" i="2"/>
  <c r="ID149" i="2"/>
  <c r="IB149" i="2"/>
  <c r="HZ149" i="2"/>
  <c r="HW149" i="2"/>
  <c r="HU149" i="2"/>
  <c r="HS149" i="2"/>
  <c r="HP149" i="2"/>
  <c r="HN149" i="2"/>
  <c r="HL149" i="2"/>
  <c r="HI149" i="2"/>
  <c r="HG149" i="2"/>
  <c r="HE149" i="2"/>
  <c r="HA149" i="2"/>
  <c r="GY149" i="2"/>
  <c r="GW149" i="2"/>
  <c r="GT149" i="2"/>
  <c r="GP149" i="2"/>
  <c r="GM149" i="2"/>
  <c r="GK149" i="2"/>
  <c r="GI149" i="2"/>
  <c r="GF149" i="2"/>
  <c r="GB149" i="2"/>
  <c r="FY149" i="2"/>
  <c r="FW149" i="2"/>
  <c r="FU149" i="2"/>
  <c r="FR149" i="2"/>
  <c r="FP149" i="2"/>
  <c r="FN149" i="2"/>
  <c r="FK149" i="2"/>
  <c r="FI149" i="2"/>
  <c r="FG149" i="2"/>
  <c r="FD149" i="2"/>
  <c r="EZ149" i="2"/>
  <c r="EW149" i="2"/>
  <c r="EU149" i="2"/>
  <c r="ES149" i="2"/>
  <c r="EP149" i="2"/>
  <c r="EN149" i="2"/>
  <c r="EL149" i="2"/>
  <c r="EI149" i="2"/>
  <c r="EG149" i="2"/>
  <c r="EE149" i="2"/>
  <c r="EB149" i="2"/>
  <c r="DZ149" i="2"/>
  <c r="DX149" i="2"/>
  <c r="DU149" i="2"/>
  <c r="DQ149" i="2"/>
  <c r="DN149" i="2"/>
  <c r="DL149" i="2"/>
  <c r="DJ149" i="2"/>
  <c r="DG149" i="2"/>
  <c r="DE149" i="2"/>
  <c r="DC149" i="2"/>
  <c r="CZ149" i="2"/>
  <c r="CX149" i="2"/>
  <c r="CV149" i="2"/>
  <c r="CS149" i="2"/>
  <c r="CQ149" i="2"/>
  <c r="CO149" i="2"/>
  <c r="CL149" i="2"/>
  <c r="CJ149" i="2"/>
  <c r="CH149" i="2"/>
  <c r="CE149" i="2"/>
  <c r="CC149" i="2"/>
  <c r="CB149" i="2"/>
  <c r="CA149" i="2"/>
  <c r="BX149" i="2"/>
  <c r="BV149" i="2"/>
  <c r="BT149" i="2"/>
  <c r="BQ149" i="2"/>
  <c r="BO149" i="2"/>
  <c r="BM149" i="2"/>
  <c r="BJ149" i="2"/>
  <c r="BF149" i="2"/>
  <c r="BC149" i="2"/>
  <c r="BA149" i="2"/>
  <c r="AY149" i="2"/>
  <c r="AV149" i="2"/>
  <c r="AT149" i="2"/>
  <c r="AR149" i="2"/>
  <c r="AO149" i="2"/>
  <c r="AM149" i="2"/>
  <c r="AK149" i="2"/>
  <c r="AH149" i="2"/>
  <c r="AF149" i="2"/>
  <c r="AD149" i="2"/>
  <c r="R149" i="2"/>
  <c r="P149" i="2"/>
  <c r="Q149" i="2" s="1"/>
  <c r="N149" i="2"/>
  <c r="M149" i="2"/>
  <c r="L149" i="2"/>
  <c r="J149" i="2"/>
  <c r="H149" i="2"/>
  <c r="I149" i="2" s="1"/>
  <c r="F149" i="2"/>
  <c r="D149" i="2"/>
  <c r="E149" i="2" s="1"/>
  <c r="B149" i="2"/>
  <c r="VI148" i="2"/>
  <c r="VG148" i="2"/>
  <c r="VE148" i="2"/>
  <c r="VB148" i="2"/>
  <c r="UZ148" i="2"/>
  <c r="UX148" i="2"/>
  <c r="UU148" i="2"/>
  <c r="US148" i="2"/>
  <c r="UQ148" i="2"/>
  <c r="UN148" i="2"/>
  <c r="UL148" i="2"/>
  <c r="UJ148" i="2"/>
  <c r="UG148" i="2"/>
  <c r="UC148" i="2"/>
  <c r="TZ148" i="2"/>
  <c r="TV148" i="2"/>
  <c r="TS148" i="2"/>
  <c r="TO148" i="2"/>
  <c r="TL148" i="2"/>
  <c r="TH148" i="2"/>
  <c r="TE148" i="2"/>
  <c r="TA148" i="2"/>
  <c r="SX148" i="2"/>
  <c r="ST148" i="2"/>
  <c r="SQ148" i="2"/>
  <c r="SM148" i="2"/>
  <c r="SJ148" i="2"/>
  <c r="SF148" i="2"/>
  <c r="SC148" i="2"/>
  <c r="RY148" i="2"/>
  <c r="RV148" i="2"/>
  <c r="RR148" i="2"/>
  <c r="RO148" i="2"/>
  <c r="RK148" i="2"/>
  <c r="RH148" i="2"/>
  <c r="RF148" i="2"/>
  <c r="RD148" i="2"/>
  <c r="RA148" i="2"/>
  <c r="QW148" i="2"/>
  <c r="QT148" i="2"/>
  <c r="QR148" i="2"/>
  <c r="QP148" i="2"/>
  <c r="QM148" i="2"/>
  <c r="QI148" i="2"/>
  <c r="QF148" i="2"/>
  <c r="QB148" i="2"/>
  <c r="PY148" i="2"/>
  <c r="PW148" i="2"/>
  <c r="PU148" i="2"/>
  <c r="PR148" i="2"/>
  <c r="PP148" i="2"/>
  <c r="PN148" i="2"/>
  <c r="PK148" i="2"/>
  <c r="PI148" i="2"/>
  <c r="PG148" i="2"/>
  <c r="PD148" i="2"/>
  <c r="PB148" i="2"/>
  <c r="OZ148" i="2"/>
  <c r="OW148" i="2"/>
  <c r="OU148" i="2"/>
  <c r="OS148" i="2"/>
  <c r="OP148" i="2"/>
  <c r="ON148" i="2"/>
  <c r="OL148" i="2"/>
  <c r="OI148" i="2"/>
  <c r="OG148" i="2"/>
  <c r="OE148" i="2"/>
  <c r="OB148" i="2"/>
  <c r="NZ148" i="2"/>
  <c r="NX148" i="2"/>
  <c r="NU148" i="2"/>
  <c r="NS148" i="2"/>
  <c r="NQ148" i="2"/>
  <c r="NN148" i="2"/>
  <c r="NL148" i="2"/>
  <c r="NJ148" i="2"/>
  <c r="NG148" i="2"/>
  <c r="NE148" i="2"/>
  <c r="NC148" i="2"/>
  <c r="MZ148" i="2"/>
  <c r="MX148" i="2"/>
  <c r="MV148" i="2"/>
  <c r="MS148" i="2"/>
  <c r="MO148" i="2"/>
  <c r="ML148" i="2"/>
  <c r="MJ148" i="2"/>
  <c r="MH148" i="2"/>
  <c r="ME148" i="2"/>
  <c r="MA148" i="2"/>
  <c r="LX148" i="2"/>
  <c r="LT148" i="2"/>
  <c r="LQ148" i="2"/>
  <c r="LO148" i="2"/>
  <c r="LM148" i="2"/>
  <c r="LJ148" i="2"/>
  <c r="LH148" i="2"/>
  <c r="LF148" i="2"/>
  <c r="LC148" i="2"/>
  <c r="KY148" i="2"/>
  <c r="KV148" i="2"/>
  <c r="KR148" i="2"/>
  <c r="KO148" i="2"/>
  <c r="KM148" i="2"/>
  <c r="KK148" i="2"/>
  <c r="KH148" i="2"/>
  <c r="KF148" i="2"/>
  <c r="KD148" i="2"/>
  <c r="KA148" i="2"/>
  <c r="JW148" i="2"/>
  <c r="JT148" i="2"/>
  <c r="JP148" i="2"/>
  <c r="JM148" i="2"/>
  <c r="JK148" i="2"/>
  <c r="JI148" i="2"/>
  <c r="JF148" i="2"/>
  <c r="JD148" i="2"/>
  <c r="JB148" i="2"/>
  <c r="IY148" i="2"/>
  <c r="IW148" i="2"/>
  <c r="IU148" i="2"/>
  <c r="IR148" i="2"/>
  <c r="IP148" i="2"/>
  <c r="IN148" i="2"/>
  <c r="IK148" i="2"/>
  <c r="II148" i="2"/>
  <c r="IG148" i="2"/>
  <c r="ID148" i="2"/>
  <c r="IB148" i="2"/>
  <c r="HZ148" i="2"/>
  <c r="HW148" i="2"/>
  <c r="HU148" i="2"/>
  <c r="HS148" i="2"/>
  <c r="HP148" i="2"/>
  <c r="HN148" i="2"/>
  <c r="HL148" i="2"/>
  <c r="HI148" i="2"/>
  <c r="HG148" i="2"/>
  <c r="HE148" i="2"/>
  <c r="HA148" i="2"/>
  <c r="GY148" i="2"/>
  <c r="GW148" i="2"/>
  <c r="GT148" i="2"/>
  <c r="GP148" i="2"/>
  <c r="GM148" i="2"/>
  <c r="GK148" i="2"/>
  <c r="GI148" i="2"/>
  <c r="GF148" i="2"/>
  <c r="GB148" i="2"/>
  <c r="FY148" i="2"/>
  <c r="FW148" i="2"/>
  <c r="FU148" i="2"/>
  <c r="FR148" i="2"/>
  <c r="FP148" i="2"/>
  <c r="FN148" i="2"/>
  <c r="FK148" i="2"/>
  <c r="FI148" i="2"/>
  <c r="FG148" i="2"/>
  <c r="FD148" i="2"/>
  <c r="EZ148" i="2"/>
  <c r="EW148" i="2"/>
  <c r="EU148" i="2"/>
  <c r="ES148" i="2"/>
  <c r="EP148" i="2"/>
  <c r="EN148" i="2"/>
  <c r="EL148" i="2"/>
  <c r="EI148" i="2"/>
  <c r="EG148" i="2"/>
  <c r="EE148" i="2"/>
  <c r="EB148" i="2"/>
  <c r="DZ148" i="2"/>
  <c r="DX148" i="2"/>
  <c r="DU148" i="2"/>
  <c r="DQ148" i="2"/>
  <c r="DN148" i="2"/>
  <c r="DL148" i="2"/>
  <c r="DJ148" i="2"/>
  <c r="DG148" i="2"/>
  <c r="DE148" i="2"/>
  <c r="DC148" i="2"/>
  <c r="CZ148" i="2"/>
  <c r="CX148" i="2"/>
  <c r="CV148" i="2"/>
  <c r="CS148" i="2"/>
  <c r="CQ148" i="2"/>
  <c r="CO148" i="2"/>
  <c r="CL148" i="2"/>
  <c r="CJ148" i="2"/>
  <c r="CH148" i="2"/>
  <c r="CE148" i="2"/>
  <c r="CC148" i="2"/>
  <c r="CB148" i="2"/>
  <c r="CA148" i="2"/>
  <c r="BX148" i="2"/>
  <c r="BV148" i="2"/>
  <c r="BT148" i="2"/>
  <c r="BQ148" i="2"/>
  <c r="BO148" i="2"/>
  <c r="BM148" i="2"/>
  <c r="BJ148" i="2"/>
  <c r="BF148" i="2"/>
  <c r="BC148" i="2"/>
  <c r="BA148" i="2"/>
  <c r="AY148" i="2"/>
  <c r="AV148" i="2"/>
  <c r="AT148" i="2"/>
  <c r="AR148" i="2"/>
  <c r="AO148" i="2"/>
  <c r="AM148" i="2"/>
  <c r="AK148" i="2"/>
  <c r="AH148" i="2"/>
  <c r="AF148" i="2"/>
  <c r="AD148" i="2"/>
  <c r="R148" i="2"/>
  <c r="P148" i="2"/>
  <c r="Q148" i="2" s="1"/>
  <c r="N148" i="2"/>
  <c r="M148" i="2"/>
  <c r="S148" i="2" s="1"/>
  <c r="L148" i="2"/>
  <c r="J148" i="2"/>
  <c r="I148" i="2"/>
  <c r="H148" i="2"/>
  <c r="F148" i="2"/>
  <c r="D148" i="2"/>
  <c r="E148" i="2" s="1"/>
  <c r="B148" i="2"/>
  <c r="VI147" i="2"/>
  <c r="VG147" i="2"/>
  <c r="VE147" i="2"/>
  <c r="VB147" i="2"/>
  <c r="UZ147" i="2"/>
  <c r="UX147" i="2"/>
  <c r="UU147" i="2"/>
  <c r="US147" i="2"/>
  <c r="UQ147" i="2"/>
  <c r="UN147" i="2"/>
  <c r="UL147" i="2"/>
  <c r="UJ147" i="2"/>
  <c r="UG147" i="2"/>
  <c r="UC147" i="2"/>
  <c r="TZ147" i="2"/>
  <c r="TV147" i="2"/>
  <c r="TS147" i="2"/>
  <c r="TO147" i="2"/>
  <c r="TL147" i="2"/>
  <c r="TH147" i="2"/>
  <c r="TE147" i="2"/>
  <c r="TA147" i="2"/>
  <c r="SX147" i="2"/>
  <c r="ST147" i="2"/>
  <c r="SQ147" i="2"/>
  <c r="SM147" i="2"/>
  <c r="SJ147" i="2"/>
  <c r="SF147" i="2"/>
  <c r="SC147" i="2"/>
  <c r="RY147" i="2"/>
  <c r="RV147" i="2"/>
  <c r="RR147" i="2"/>
  <c r="RO147" i="2"/>
  <c r="RK147" i="2"/>
  <c r="RH147" i="2"/>
  <c r="RF147" i="2"/>
  <c r="RD147" i="2"/>
  <c r="RA147" i="2"/>
  <c r="QW147" i="2"/>
  <c r="QT147" i="2"/>
  <c r="QR147" i="2"/>
  <c r="QP147" i="2"/>
  <c r="QM147" i="2"/>
  <c r="QI147" i="2"/>
  <c r="QF147" i="2"/>
  <c r="QB147" i="2"/>
  <c r="PY147" i="2"/>
  <c r="PW147" i="2"/>
  <c r="PU147" i="2"/>
  <c r="PR147" i="2"/>
  <c r="PP147" i="2"/>
  <c r="PN147" i="2"/>
  <c r="PK147" i="2"/>
  <c r="PI147" i="2"/>
  <c r="PG147" i="2"/>
  <c r="PD147" i="2"/>
  <c r="PB147" i="2"/>
  <c r="OZ147" i="2"/>
  <c r="OW147" i="2"/>
  <c r="OU147" i="2"/>
  <c r="OS147" i="2"/>
  <c r="OP147" i="2"/>
  <c r="ON147" i="2"/>
  <c r="OL147" i="2"/>
  <c r="OI147" i="2"/>
  <c r="OG147" i="2"/>
  <c r="OE147" i="2"/>
  <c r="OB147" i="2"/>
  <c r="NZ147" i="2"/>
  <c r="NX147" i="2"/>
  <c r="NU147" i="2"/>
  <c r="NS147" i="2"/>
  <c r="NQ147" i="2"/>
  <c r="NN147" i="2"/>
  <c r="NL147" i="2"/>
  <c r="NJ147" i="2"/>
  <c r="NG147" i="2"/>
  <c r="NE147" i="2"/>
  <c r="NC147" i="2"/>
  <c r="MZ147" i="2"/>
  <c r="MX147" i="2"/>
  <c r="MV147" i="2"/>
  <c r="MS147" i="2"/>
  <c r="MO147" i="2"/>
  <c r="ML147" i="2"/>
  <c r="MJ147" i="2"/>
  <c r="MH147" i="2"/>
  <c r="ME147" i="2"/>
  <c r="MA147" i="2"/>
  <c r="LX147" i="2"/>
  <c r="LT147" i="2"/>
  <c r="LQ147" i="2"/>
  <c r="LO147" i="2"/>
  <c r="LM147" i="2"/>
  <c r="LJ147" i="2"/>
  <c r="LH147" i="2"/>
  <c r="LF147" i="2"/>
  <c r="LC147" i="2"/>
  <c r="KY147" i="2"/>
  <c r="KV147" i="2"/>
  <c r="KR147" i="2"/>
  <c r="KO147" i="2"/>
  <c r="KM147" i="2"/>
  <c r="KK147" i="2"/>
  <c r="KH147" i="2"/>
  <c r="KF147" i="2"/>
  <c r="KD147" i="2"/>
  <c r="KA147" i="2"/>
  <c r="JW147" i="2"/>
  <c r="JT147" i="2"/>
  <c r="JP147" i="2"/>
  <c r="JM147" i="2"/>
  <c r="JK147" i="2"/>
  <c r="JI147" i="2"/>
  <c r="JF147" i="2"/>
  <c r="JD147" i="2"/>
  <c r="JB147" i="2"/>
  <c r="IY147" i="2"/>
  <c r="IW147" i="2"/>
  <c r="IU147" i="2"/>
  <c r="IR147" i="2"/>
  <c r="IP147" i="2"/>
  <c r="IN147" i="2"/>
  <c r="IK147" i="2"/>
  <c r="II147" i="2"/>
  <c r="IG147" i="2"/>
  <c r="ID147" i="2"/>
  <c r="IB147" i="2"/>
  <c r="HZ147" i="2"/>
  <c r="HW147" i="2"/>
  <c r="HU147" i="2"/>
  <c r="HS147" i="2"/>
  <c r="HP147" i="2"/>
  <c r="HN147" i="2"/>
  <c r="HL147" i="2"/>
  <c r="HI147" i="2"/>
  <c r="HG147" i="2"/>
  <c r="HE147" i="2"/>
  <c r="HA147" i="2"/>
  <c r="GY147" i="2"/>
  <c r="GW147" i="2"/>
  <c r="GT147" i="2"/>
  <c r="GP147" i="2"/>
  <c r="GM147" i="2"/>
  <c r="GK147" i="2"/>
  <c r="GI147" i="2"/>
  <c r="GF147" i="2"/>
  <c r="GB147" i="2"/>
  <c r="FY147" i="2"/>
  <c r="FW147" i="2"/>
  <c r="FU147" i="2"/>
  <c r="FR147" i="2"/>
  <c r="FP147" i="2"/>
  <c r="FN147" i="2"/>
  <c r="FK147" i="2"/>
  <c r="FI147" i="2"/>
  <c r="FG147" i="2"/>
  <c r="FD147" i="2"/>
  <c r="EZ147" i="2"/>
  <c r="EW147" i="2"/>
  <c r="EU147" i="2"/>
  <c r="ES147" i="2"/>
  <c r="EP147" i="2"/>
  <c r="EN147" i="2"/>
  <c r="EL147" i="2"/>
  <c r="EI147" i="2"/>
  <c r="EG147" i="2"/>
  <c r="EE147" i="2"/>
  <c r="EB147" i="2"/>
  <c r="DZ147" i="2"/>
  <c r="DX147" i="2"/>
  <c r="DU147" i="2"/>
  <c r="DQ147" i="2"/>
  <c r="DN147" i="2"/>
  <c r="DL147" i="2"/>
  <c r="DJ147" i="2"/>
  <c r="DG147" i="2"/>
  <c r="DE147" i="2"/>
  <c r="DC147" i="2"/>
  <c r="CZ147" i="2"/>
  <c r="CX147" i="2"/>
  <c r="CV147" i="2"/>
  <c r="CS147" i="2"/>
  <c r="CQ147" i="2"/>
  <c r="CO147" i="2"/>
  <c r="CL147" i="2"/>
  <c r="CJ147" i="2"/>
  <c r="CH147" i="2"/>
  <c r="CE147" i="2"/>
  <c r="CC147" i="2"/>
  <c r="CB147" i="2"/>
  <c r="CA147" i="2"/>
  <c r="BX147" i="2"/>
  <c r="BV147" i="2"/>
  <c r="BT147" i="2"/>
  <c r="BQ147" i="2"/>
  <c r="BO147" i="2"/>
  <c r="BM147" i="2"/>
  <c r="BJ147" i="2"/>
  <c r="BF147" i="2"/>
  <c r="BC147" i="2"/>
  <c r="BA147" i="2"/>
  <c r="AY147" i="2"/>
  <c r="AV147" i="2"/>
  <c r="AT147" i="2"/>
  <c r="AR147" i="2"/>
  <c r="AO147" i="2"/>
  <c r="AM147" i="2"/>
  <c r="AK147" i="2"/>
  <c r="AH147" i="2"/>
  <c r="AF147" i="2"/>
  <c r="AD147" i="2"/>
  <c r="R147" i="2"/>
  <c r="P147" i="2"/>
  <c r="Q147" i="2" s="1"/>
  <c r="S147" i="2" s="1"/>
  <c r="N147" i="2"/>
  <c r="L147" i="2"/>
  <c r="M147" i="2" s="1"/>
  <c r="J147" i="2"/>
  <c r="I147" i="2"/>
  <c r="H147" i="2"/>
  <c r="F147" i="2"/>
  <c r="E147" i="2"/>
  <c r="D147" i="2"/>
  <c r="B147" i="2"/>
  <c r="VI146" i="2"/>
  <c r="VG146" i="2"/>
  <c r="VE146" i="2"/>
  <c r="VB146" i="2"/>
  <c r="UZ146" i="2"/>
  <c r="UX146" i="2"/>
  <c r="UU146" i="2"/>
  <c r="US146" i="2"/>
  <c r="UQ146" i="2"/>
  <c r="UN146" i="2"/>
  <c r="UL146" i="2"/>
  <c r="UJ146" i="2"/>
  <c r="UG146" i="2"/>
  <c r="IB146" i="1" s="1"/>
  <c r="UC146" i="2"/>
  <c r="TZ146" i="2"/>
  <c r="TV146" i="2"/>
  <c r="TS146" i="2"/>
  <c r="TO146" i="2"/>
  <c r="TL146" i="2"/>
  <c r="TH146" i="2"/>
  <c r="TE146" i="2"/>
  <c r="TA146" i="2"/>
  <c r="SX146" i="2"/>
  <c r="ST146" i="2"/>
  <c r="SQ146" i="2"/>
  <c r="SM146" i="2"/>
  <c r="SJ146" i="2"/>
  <c r="SF146" i="2"/>
  <c r="SC146" i="2"/>
  <c r="RY146" i="2"/>
  <c r="RV146" i="2"/>
  <c r="RR146" i="2"/>
  <c r="RO146" i="2"/>
  <c r="RK146" i="2"/>
  <c r="RH146" i="2"/>
  <c r="RF146" i="2"/>
  <c r="RD146" i="2"/>
  <c r="RA146" i="2"/>
  <c r="QW146" i="2"/>
  <c r="QT146" i="2"/>
  <c r="QR146" i="2"/>
  <c r="QP146" i="2"/>
  <c r="QM146" i="2"/>
  <c r="QI146" i="2"/>
  <c r="QF146" i="2"/>
  <c r="QB146" i="2"/>
  <c r="PY146" i="2"/>
  <c r="PW146" i="2"/>
  <c r="PU146" i="2"/>
  <c r="PR146" i="2"/>
  <c r="PP146" i="2"/>
  <c r="PN146" i="2"/>
  <c r="PK146" i="2"/>
  <c r="PI146" i="2"/>
  <c r="PG146" i="2"/>
  <c r="PD146" i="2"/>
  <c r="PB146" i="2"/>
  <c r="OZ146" i="2"/>
  <c r="OW146" i="2"/>
  <c r="OU146" i="2"/>
  <c r="OS146" i="2"/>
  <c r="OP146" i="2"/>
  <c r="ON146" i="2"/>
  <c r="OL146" i="2"/>
  <c r="OI146" i="2"/>
  <c r="OG146" i="2"/>
  <c r="OE146" i="2"/>
  <c r="OB146" i="2"/>
  <c r="NZ146" i="2"/>
  <c r="NX146" i="2"/>
  <c r="NU146" i="2"/>
  <c r="NS146" i="2"/>
  <c r="NQ146" i="2"/>
  <c r="NN146" i="2"/>
  <c r="NL146" i="2"/>
  <c r="NJ146" i="2"/>
  <c r="NG146" i="2"/>
  <c r="NE146" i="2"/>
  <c r="NC146" i="2"/>
  <c r="MZ146" i="2"/>
  <c r="MX146" i="2"/>
  <c r="MV146" i="2"/>
  <c r="MS146" i="2"/>
  <c r="MO146" i="2"/>
  <c r="ML146" i="2"/>
  <c r="MJ146" i="2"/>
  <c r="MH146" i="2"/>
  <c r="ME146" i="2"/>
  <c r="MA146" i="2"/>
  <c r="LX146" i="2"/>
  <c r="LT146" i="2"/>
  <c r="LQ146" i="2"/>
  <c r="LO146" i="2"/>
  <c r="LM146" i="2"/>
  <c r="LJ146" i="2"/>
  <c r="LH146" i="2"/>
  <c r="LF146" i="2"/>
  <c r="LC146" i="2"/>
  <c r="KY146" i="2"/>
  <c r="KV146" i="2"/>
  <c r="KR146" i="2"/>
  <c r="KO146" i="2"/>
  <c r="KM146" i="2"/>
  <c r="KK146" i="2"/>
  <c r="KH146" i="2"/>
  <c r="KF146" i="2"/>
  <c r="KD146" i="2"/>
  <c r="KA146" i="2"/>
  <c r="JW146" i="2"/>
  <c r="JT146" i="2"/>
  <c r="JP146" i="2"/>
  <c r="JM146" i="2"/>
  <c r="JK146" i="2"/>
  <c r="JI146" i="2"/>
  <c r="JF146" i="2"/>
  <c r="JD146" i="2"/>
  <c r="JB146" i="2"/>
  <c r="IY146" i="2"/>
  <c r="IW146" i="2"/>
  <c r="IU146" i="2"/>
  <c r="IR146" i="2"/>
  <c r="IP146" i="2"/>
  <c r="IN146" i="2"/>
  <c r="IK146" i="2"/>
  <c r="II146" i="2"/>
  <c r="IG146" i="2"/>
  <c r="ID146" i="2"/>
  <c r="IB146" i="2"/>
  <c r="HZ146" i="2"/>
  <c r="HW146" i="2"/>
  <c r="HU146" i="2"/>
  <c r="HS146" i="2"/>
  <c r="HP146" i="2"/>
  <c r="HN146" i="2"/>
  <c r="HL146" i="2"/>
  <c r="HI146" i="2"/>
  <c r="HG146" i="2"/>
  <c r="HE146" i="2"/>
  <c r="HA146" i="2"/>
  <c r="GY146" i="2"/>
  <c r="GW146" i="2"/>
  <c r="GT146" i="2"/>
  <c r="GP146" i="2"/>
  <c r="GM146" i="2"/>
  <c r="GK146" i="2"/>
  <c r="GI146" i="2"/>
  <c r="GF146" i="2"/>
  <c r="GB146" i="2"/>
  <c r="FY146" i="2"/>
  <c r="FW146" i="2"/>
  <c r="FU146" i="2"/>
  <c r="FR146" i="2"/>
  <c r="FP146" i="2"/>
  <c r="FN146" i="2"/>
  <c r="FK146" i="2"/>
  <c r="FI146" i="2"/>
  <c r="FG146" i="2"/>
  <c r="FD146" i="2"/>
  <c r="EZ146" i="2"/>
  <c r="EW146" i="2"/>
  <c r="EU146" i="2"/>
  <c r="ES146" i="2"/>
  <c r="EP146" i="2"/>
  <c r="EN146" i="2"/>
  <c r="EL146" i="2"/>
  <c r="EI146" i="2"/>
  <c r="EG146" i="2"/>
  <c r="EE146" i="2"/>
  <c r="EB146" i="2"/>
  <c r="DZ146" i="2"/>
  <c r="DX146" i="2"/>
  <c r="DU146" i="2"/>
  <c r="DQ146" i="2"/>
  <c r="DN146" i="2"/>
  <c r="DL146" i="2"/>
  <c r="DJ146" i="2"/>
  <c r="DG146" i="2"/>
  <c r="DE146" i="2"/>
  <c r="DC146" i="2"/>
  <c r="CZ146" i="2"/>
  <c r="CX146" i="2"/>
  <c r="CV146" i="2"/>
  <c r="CS146" i="2"/>
  <c r="CQ146" i="2"/>
  <c r="CO146" i="2"/>
  <c r="CL146" i="2"/>
  <c r="CJ146" i="2"/>
  <c r="CH146" i="2"/>
  <c r="CE146" i="2"/>
  <c r="CC146" i="2"/>
  <c r="CB146" i="2"/>
  <c r="CA146" i="2"/>
  <c r="BX146" i="2"/>
  <c r="BV146" i="2"/>
  <c r="BT146" i="2"/>
  <c r="BQ146" i="2"/>
  <c r="BO146" i="2"/>
  <c r="BM146" i="2"/>
  <c r="BJ146" i="2"/>
  <c r="BF146" i="2"/>
  <c r="BC146" i="2"/>
  <c r="BA146" i="2"/>
  <c r="AY146" i="2"/>
  <c r="AV146" i="2"/>
  <c r="AT146" i="2"/>
  <c r="AR146" i="2"/>
  <c r="AO146" i="2"/>
  <c r="AM146" i="2"/>
  <c r="AK146" i="2"/>
  <c r="AH146" i="2"/>
  <c r="AF146" i="2"/>
  <c r="AD146" i="2"/>
  <c r="R146" i="2"/>
  <c r="P146" i="2"/>
  <c r="Q146" i="2" s="1"/>
  <c r="N146" i="2"/>
  <c r="M146" i="2"/>
  <c r="L146" i="2"/>
  <c r="J146" i="2"/>
  <c r="H146" i="2"/>
  <c r="I146" i="2" s="1"/>
  <c r="F146" i="2"/>
  <c r="D146" i="2"/>
  <c r="E146" i="2" s="1"/>
  <c r="B146" i="2"/>
  <c r="VI145" i="2"/>
  <c r="VG145" i="2"/>
  <c r="VE145" i="2"/>
  <c r="VB145" i="2"/>
  <c r="UZ145" i="2"/>
  <c r="UX145" i="2"/>
  <c r="UU145" i="2"/>
  <c r="US145" i="2"/>
  <c r="UQ145" i="2"/>
  <c r="UN145" i="2"/>
  <c r="UL145" i="2"/>
  <c r="UJ145" i="2"/>
  <c r="UG145" i="2"/>
  <c r="IB145" i="1" s="1"/>
  <c r="UC145" i="2"/>
  <c r="TZ145" i="2"/>
  <c r="TV145" i="2"/>
  <c r="TS145" i="2"/>
  <c r="TO145" i="2"/>
  <c r="TL145" i="2"/>
  <c r="TH145" i="2"/>
  <c r="TE145" i="2"/>
  <c r="TA145" i="2"/>
  <c r="SX145" i="2"/>
  <c r="ST145" i="2"/>
  <c r="SQ145" i="2"/>
  <c r="SM145" i="2"/>
  <c r="SJ145" i="2"/>
  <c r="SF145" i="2"/>
  <c r="SC145" i="2"/>
  <c r="RY145" i="2"/>
  <c r="RV145" i="2"/>
  <c r="RR145" i="2"/>
  <c r="RO145" i="2"/>
  <c r="RK145" i="2"/>
  <c r="RH145" i="2"/>
  <c r="RF145" i="2"/>
  <c r="RD145" i="2"/>
  <c r="RA145" i="2"/>
  <c r="QW145" i="2"/>
  <c r="QT145" i="2"/>
  <c r="QR145" i="2"/>
  <c r="QP145" i="2"/>
  <c r="QM145" i="2"/>
  <c r="QI145" i="2"/>
  <c r="QF145" i="2"/>
  <c r="QB145" i="2"/>
  <c r="PY145" i="2"/>
  <c r="PW145" i="2"/>
  <c r="PU145" i="2"/>
  <c r="PR145" i="2"/>
  <c r="PP145" i="2"/>
  <c r="PN145" i="2"/>
  <c r="PK145" i="2"/>
  <c r="PI145" i="2"/>
  <c r="PG145" i="2"/>
  <c r="PD145" i="2"/>
  <c r="PB145" i="2"/>
  <c r="OZ145" i="2"/>
  <c r="OW145" i="2"/>
  <c r="OU145" i="2"/>
  <c r="OS145" i="2"/>
  <c r="OP145" i="2"/>
  <c r="ON145" i="2"/>
  <c r="OL145" i="2"/>
  <c r="OI145" i="2"/>
  <c r="OG145" i="2"/>
  <c r="OE145" i="2"/>
  <c r="OB145" i="2"/>
  <c r="NZ145" i="2"/>
  <c r="NX145" i="2"/>
  <c r="NU145" i="2"/>
  <c r="NS145" i="2"/>
  <c r="NQ145" i="2"/>
  <c r="NN145" i="2"/>
  <c r="NL145" i="2"/>
  <c r="NJ145" i="2"/>
  <c r="NG145" i="2"/>
  <c r="NE145" i="2"/>
  <c r="NC145" i="2"/>
  <c r="MZ145" i="2"/>
  <c r="MX145" i="2"/>
  <c r="MV145" i="2"/>
  <c r="MS145" i="2"/>
  <c r="MO145" i="2"/>
  <c r="ML145" i="2"/>
  <c r="MJ145" i="2"/>
  <c r="MH145" i="2"/>
  <c r="ME145" i="2"/>
  <c r="MA145" i="2"/>
  <c r="LX145" i="2"/>
  <c r="LT145" i="2"/>
  <c r="LQ145" i="2"/>
  <c r="LO145" i="2"/>
  <c r="LM145" i="2"/>
  <c r="LJ145" i="2"/>
  <c r="LH145" i="2"/>
  <c r="LF145" i="2"/>
  <c r="LC145" i="2"/>
  <c r="KY145" i="2"/>
  <c r="KV145" i="2"/>
  <c r="KR145" i="2"/>
  <c r="KO145" i="2"/>
  <c r="KM145" i="2"/>
  <c r="KK145" i="2"/>
  <c r="KH145" i="2"/>
  <c r="KF145" i="2"/>
  <c r="KD145" i="2"/>
  <c r="KA145" i="2"/>
  <c r="JW145" i="2"/>
  <c r="JT145" i="2"/>
  <c r="JP145" i="2"/>
  <c r="JM145" i="2"/>
  <c r="JK145" i="2"/>
  <c r="JI145" i="2"/>
  <c r="JF145" i="2"/>
  <c r="JD145" i="2"/>
  <c r="JB145" i="2"/>
  <c r="IY145" i="2"/>
  <c r="IW145" i="2"/>
  <c r="IU145" i="2"/>
  <c r="IR145" i="2"/>
  <c r="IP145" i="2"/>
  <c r="IN145" i="2"/>
  <c r="IK145" i="2"/>
  <c r="II145" i="2"/>
  <c r="IG145" i="2"/>
  <c r="ID145" i="2"/>
  <c r="IB145" i="2"/>
  <c r="HZ145" i="2"/>
  <c r="HW145" i="2"/>
  <c r="HU145" i="2"/>
  <c r="HS145" i="2"/>
  <c r="HP145" i="2"/>
  <c r="HN145" i="2"/>
  <c r="HL145" i="2"/>
  <c r="HI145" i="2"/>
  <c r="HG145" i="2"/>
  <c r="HE145" i="2"/>
  <c r="HA145" i="2"/>
  <c r="GY145" i="2"/>
  <c r="GW145" i="2"/>
  <c r="GT145" i="2"/>
  <c r="GP145" i="2"/>
  <c r="GM145" i="2"/>
  <c r="GK145" i="2"/>
  <c r="GI145" i="2"/>
  <c r="GF145" i="2"/>
  <c r="GB145" i="2"/>
  <c r="FY145" i="2"/>
  <c r="FW145" i="2"/>
  <c r="FU145" i="2"/>
  <c r="FR145" i="2"/>
  <c r="FP145" i="2"/>
  <c r="FN145" i="2"/>
  <c r="FK145" i="2"/>
  <c r="FI145" i="2"/>
  <c r="FG145" i="2"/>
  <c r="FD145" i="2"/>
  <c r="EZ145" i="2"/>
  <c r="EW145" i="2"/>
  <c r="EU145" i="2"/>
  <c r="ES145" i="2"/>
  <c r="EP145" i="2"/>
  <c r="EN145" i="2"/>
  <c r="EL145" i="2"/>
  <c r="EI145" i="2"/>
  <c r="EG145" i="2"/>
  <c r="EE145" i="2"/>
  <c r="EB145" i="2"/>
  <c r="DZ145" i="2"/>
  <c r="DX145" i="2"/>
  <c r="DU145" i="2"/>
  <c r="DQ145" i="2"/>
  <c r="DN145" i="2"/>
  <c r="DL145" i="2"/>
  <c r="DJ145" i="2"/>
  <c r="DG145" i="2"/>
  <c r="DE145" i="2"/>
  <c r="DC145" i="2"/>
  <c r="CZ145" i="2"/>
  <c r="CX145" i="2"/>
  <c r="CV145" i="2"/>
  <c r="CS145" i="2"/>
  <c r="CQ145" i="2"/>
  <c r="CO145" i="2"/>
  <c r="CL145" i="2"/>
  <c r="CJ145" i="2"/>
  <c r="CH145" i="2"/>
  <c r="CE145" i="2"/>
  <c r="CC145" i="2"/>
  <c r="CB145" i="2"/>
  <c r="CA145" i="2"/>
  <c r="BX145" i="2"/>
  <c r="BV145" i="2"/>
  <c r="BT145" i="2"/>
  <c r="BQ145" i="2"/>
  <c r="BO145" i="2"/>
  <c r="BM145" i="2"/>
  <c r="BJ145" i="2"/>
  <c r="BF145" i="2"/>
  <c r="BC145" i="2"/>
  <c r="BA145" i="2"/>
  <c r="AY145" i="2"/>
  <c r="AV145" i="2"/>
  <c r="AT145" i="2"/>
  <c r="AR145" i="2"/>
  <c r="AO145" i="2"/>
  <c r="AM145" i="2"/>
  <c r="AK145" i="2"/>
  <c r="AH145" i="2"/>
  <c r="AF145" i="2"/>
  <c r="AD145" i="2"/>
  <c r="Y145" i="2"/>
  <c r="R145" i="2"/>
  <c r="P145" i="2"/>
  <c r="Q145" i="2" s="1"/>
  <c r="N145" i="2"/>
  <c r="L145" i="2"/>
  <c r="M145" i="2" s="1"/>
  <c r="J145" i="2"/>
  <c r="I145" i="2"/>
  <c r="S145" i="2" s="1"/>
  <c r="H145" i="2"/>
  <c r="F145" i="2"/>
  <c r="D145" i="2"/>
  <c r="E145" i="2" s="1"/>
  <c r="B145" i="2"/>
  <c r="VI144" i="2"/>
  <c r="VG144" i="2"/>
  <c r="VE144" i="2"/>
  <c r="VB144" i="2"/>
  <c r="UZ144" i="2"/>
  <c r="UX144" i="2"/>
  <c r="UU144" i="2"/>
  <c r="US144" i="2"/>
  <c r="UQ144" i="2"/>
  <c r="UN144" i="2"/>
  <c r="UL144" i="2"/>
  <c r="UJ144" i="2"/>
  <c r="UG144" i="2"/>
  <c r="UC144" i="2"/>
  <c r="TZ144" i="2"/>
  <c r="TV144" i="2"/>
  <c r="TS144" i="2"/>
  <c r="TO144" i="2"/>
  <c r="TL144" i="2"/>
  <c r="TH144" i="2"/>
  <c r="TE144" i="2"/>
  <c r="TA144" i="2"/>
  <c r="SX144" i="2"/>
  <c r="ST144" i="2"/>
  <c r="SQ144" i="2"/>
  <c r="SM144" i="2"/>
  <c r="SJ144" i="2"/>
  <c r="SF144" i="2"/>
  <c r="SC144" i="2"/>
  <c r="RY144" i="2"/>
  <c r="RV144" i="2"/>
  <c r="RR144" i="2"/>
  <c r="RO144" i="2"/>
  <c r="RK144" i="2"/>
  <c r="RH144" i="2"/>
  <c r="RF144" i="2"/>
  <c r="RD144" i="2"/>
  <c r="RA144" i="2"/>
  <c r="QW144" i="2"/>
  <c r="QT144" i="2"/>
  <c r="QR144" i="2"/>
  <c r="QP144" i="2"/>
  <c r="QM144" i="2"/>
  <c r="QI144" i="2"/>
  <c r="QF144" i="2"/>
  <c r="QB144" i="2"/>
  <c r="PY144" i="2"/>
  <c r="PW144" i="2"/>
  <c r="PU144" i="2"/>
  <c r="PR144" i="2"/>
  <c r="PP144" i="2"/>
  <c r="PN144" i="2"/>
  <c r="PK144" i="2"/>
  <c r="PI144" i="2"/>
  <c r="PG144" i="2"/>
  <c r="PD144" i="2"/>
  <c r="PB144" i="2"/>
  <c r="OZ144" i="2"/>
  <c r="OW144" i="2"/>
  <c r="OU144" i="2"/>
  <c r="OS144" i="2"/>
  <c r="OP144" i="2"/>
  <c r="ON144" i="2"/>
  <c r="OL144" i="2"/>
  <c r="OI144" i="2"/>
  <c r="OG144" i="2"/>
  <c r="OE144" i="2"/>
  <c r="OB144" i="2"/>
  <c r="NZ144" i="2"/>
  <c r="NX144" i="2"/>
  <c r="NU144" i="2"/>
  <c r="NS144" i="2"/>
  <c r="NQ144" i="2"/>
  <c r="NN144" i="2"/>
  <c r="NL144" i="2"/>
  <c r="NJ144" i="2"/>
  <c r="NG144" i="2"/>
  <c r="NE144" i="2"/>
  <c r="NC144" i="2"/>
  <c r="MZ144" i="2"/>
  <c r="MX144" i="2"/>
  <c r="MV144" i="2"/>
  <c r="MS144" i="2"/>
  <c r="MO144" i="2"/>
  <c r="ML144" i="2"/>
  <c r="MJ144" i="2"/>
  <c r="MH144" i="2"/>
  <c r="ME144" i="2"/>
  <c r="MA144" i="2"/>
  <c r="LX144" i="2"/>
  <c r="LT144" i="2"/>
  <c r="LQ144" i="2"/>
  <c r="LO144" i="2"/>
  <c r="LM144" i="2"/>
  <c r="LJ144" i="2"/>
  <c r="LH144" i="2"/>
  <c r="LF144" i="2"/>
  <c r="LC144" i="2"/>
  <c r="KY144" i="2"/>
  <c r="KV144" i="2"/>
  <c r="KR144" i="2"/>
  <c r="KO144" i="2"/>
  <c r="KM144" i="2"/>
  <c r="KK144" i="2"/>
  <c r="KH144" i="2"/>
  <c r="KF144" i="2"/>
  <c r="KD144" i="2"/>
  <c r="KA144" i="2"/>
  <c r="JW144" i="2"/>
  <c r="JT144" i="2"/>
  <c r="JP144" i="2"/>
  <c r="JM144" i="2"/>
  <c r="JK144" i="2"/>
  <c r="JI144" i="2"/>
  <c r="JF144" i="2"/>
  <c r="JD144" i="2"/>
  <c r="JB144" i="2"/>
  <c r="IY144" i="2"/>
  <c r="IW144" i="2"/>
  <c r="IU144" i="2"/>
  <c r="IR144" i="2"/>
  <c r="IP144" i="2"/>
  <c r="IN144" i="2"/>
  <c r="IK144" i="2"/>
  <c r="II144" i="2"/>
  <c r="IG144" i="2"/>
  <c r="ID144" i="2"/>
  <c r="IB144" i="2"/>
  <c r="HZ144" i="2"/>
  <c r="HW144" i="2"/>
  <c r="HU144" i="2"/>
  <c r="HS144" i="2"/>
  <c r="HP144" i="2"/>
  <c r="HN144" i="2"/>
  <c r="HL144" i="2"/>
  <c r="HI144" i="2"/>
  <c r="HG144" i="2"/>
  <c r="HE144" i="2"/>
  <c r="HA144" i="2"/>
  <c r="GY144" i="2"/>
  <c r="GW144" i="2"/>
  <c r="GT144" i="2"/>
  <c r="GP144" i="2"/>
  <c r="GM144" i="2"/>
  <c r="GK144" i="2"/>
  <c r="GI144" i="2"/>
  <c r="GF144" i="2"/>
  <c r="GB144" i="2"/>
  <c r="FY144" i="2"/>
  <c r="FW144" i="2"/>
  <c r="FU144" i="2"/>
  <c r="FR144" i="2"/>
  <c r="FP144" i="2"/>
  <c r="FN144" i="2"/>
  <c r="FK144" i="2"/>
  <c r="FI144" i="2"/>
  <c r="FG144" i="2"/>
  <c r="FD144" i="2"/>
  <c r="EZ144" i="2"/>
  <c r="EW144" i="2"/>
  <c r="EU144" i="2"/>
  <c r="ES144" i="2"/>
  <c r="EP144" i="2"/>
  <c r="EN144" i="2"/>
  <c r="EL144" i="2"/>
  <c r="EI144" i="2"/>
  <c r="EG144" i="2"/>
  <c r="EE144" i="2"/>
  <c r="EB144" i="2"/>
  <c r="DZ144" i="2"/>
  <c r="DX144" i="2"/>
  <c r="DU144" i="2"/>
  <c r="DQ144" i="2"/>
  <c r="DN144" i="2"/>
  <c r="DL144" i="2"/>
  <c r="DJ144" i="2"/>
  <c r="DG144" i="2"/>
  <c r="DE144" i="2"/>
  <c r="DC144" i="2"/>
  <c r="CZ144" i="2"/>
  <c r="CX144" i="2"/>
  <c r="CV144" i="2"/>
  <c r="CS144" i="2"/>
  <c r="CQ144" i="2"/>
  <c r="CO144" i="2"/>
  <c r="CL144" i="2"/>
  <c r="CJ144" i="2"/>
  <c r="CH144" i="2"/>
  <c r="CE144" i="2"/>
  <c r="CC144" i="2"/>
  <c r="CB144" i="2"/>
  <c r="CA144" i="2"/>
  <c r="BX144" i="2"/>
  <c r="BV144" i="2"/>
  <c r="BT144" i="2"/>
  <c r="BQ144" i="2"/>
  <c r="BO144" i="2"/>
  <c r="BM144" i="2"/>
  <c r="BJ144" i="2"/>
  <c r="BF144" i="2"/>
  <c r="BC144" i="2"/>
  <c r="BA144" i="2"/>
  <c r="AY144" i="2"/>
  <c r="AV144" i="2"/>
  <c r="AT144" i="2"/>
  <c r="AR144" i="2"/>
  <c r="AO144" i="2"/>
  <c r="AM144" i="2"/>
  <c r="AK144" i="2"/>
  <c r="AH144" i="2"/>
  <c r="AF144" i="2"/>
  <c r="AD144" i="2"/>
  <c r="Y144" i="2"/>
  <c r="R144" i="2"/>
  <c r="Q144" i="2"/>
  <c r="P144" i="2"/>
  <c r="N144" i="2"/>
  <c r="L144" i="2"/>
  <c r="M144" i="2" s="1"/>
  <c r="J144" i="2"/>
  <c r="H144" i="2"/>
  <c r="I144" i="2" s="1"/>
  <c r="F144" i="2"/>
  <c r="E144" i="2"/>
  <c r="D144" i="2"/>
  <c r="B144" i="2"/>
  <c r="VI143" i="2"/>
  <c r="VG143" i="2"/>
  <c r="VE143" i="2"/>
  <c r="VB143" i="2"/>
  <c r="UZ143" i="2"/>
  <c r="UX143" i="2"/>
  <c r="UU143" i="2"/>
  <c r="US143" i="2"/>
  <c r="UQ143" i="2"/>
  <c r="UN143" i="2"/>
  <c r="UL143" i="2"/>
  <c r="UJ143" i="2"/>
  <c r="UG143" i="2"/>
  <c r="UC143" i="2"/>
  <c r="TZ143" i="2"/>
  <c r="TV143" i="2"/>
  <c r="TS143" i="2"/>
  <c r="TO143" i="2"/>
  <c r="TL143" i="2"/>
  <c r="TH143" i="2"/>
  <c r="TE143" i="2"/>
  <c r="TA143" i="2"/>
  <c r="SX143" i="2"/>
  <c r="ST143" i="2"/>
  <c r="SQ143" i="2"/>
  <c r="SM143" i="2"/>
  <c r="SJ143" i="2"/>
  <c r="SF143" i="2"/>
  <c r="SC143" i="2"/>
  <c r="RY143" i="2"/>
  <c r="RV143" i="2"/>
  <c r="RR143" i="2"/>
  <c r="RO143" i="2"/>
  <c r="RK143" i="2"/>
  <c r="RH143" i="2"/>
  <c r="RF143" i="2"/>
  <c r="RD143" i="2"/>
  <c r="RA143" i="2"/>
  <c r="QW143" i="2"/>
  <c r="QT143" i="2"/>
  <c r="QR143" i="2"/>
  <c r="QP143" i="2"/>
  <c r="QM143" i="2"/>
  <c r="QI143" i="2"/>
  <c r="QF143" i="2"/>
  <c r="QB143" i="2"/>
  <c r="PY143" i="2"/>
  <c r="PW143" i="2"/>
  <c r="PU143" i="2"/>
  <c r="PR143" i="2"/>
  <c r="PP143" i="2"/>
  <c r="PN143" i="2"/>
  <c r="PK143" i="2"/>
  <c r="PI143" i="2"/>
  <c r="PG143" i="2"/>
  <c r="PD143" i="2"/>
  <c r="PB143" i="2"/>
  <c r="OZ143" i="2"/>
  <c r="OW143" i="2"/>
  <c r="OU143" i="2"/>
  <c r="OS143" i="2"/>
  <c r="OP143" i="2"/>
  <c r="ON143" i="2"/>
  <c r="OL143" i="2"/>
  <c r="OI143" i="2"/>
  <c r="OG143" i="2"/>
  <c r="OE143" i="2"/>
  <c r="OB143" i="2"/>
  <c r="NZ143" i="2"/>
  <c r="NX143" i="2"/>
  <c r="NU143" i="2"/>
  <c r="NS143" i="2"/>
  <c r="NQ143" i="2"/>
  <c r="NN143" i="2"/>
  <c r="NL143" i="2"/>
  <c r="NJ143" i="2"/>
  <c r="NG143" i="2"/>
  <c r="NE143" i="2"/>
  <c r="NC143" i="2"/>
  <c r="MZ143" i="2"/>
  <c r="MX143" i="2"/>
  <c r="MV143" i="2"/>
  <c r="MS143" i="2"/>
  <c r="MO143" i="2"/>
  <c r="ML143" i="2"/>
  <c r="MJ143" i="2"/>
  <c r="MH143" i="2"/>
  <c r="ME143" i="2"/>
  <c r="MA143" i="2"/>
  <c r="LX143" i="2"/>
  <c r="LT143" i="2"/>
  <c r="LQ143" i="2"/>
  <c r="LO143" i="2"/>
  <c r="LM143" i="2"/>
  <c r="LJ143" i="2"/>
  <c r="LH143" i="2"/>
  <c r="LF143" i="2"/>
  <c r="LC143" i="2"/>
  <c r="KY143" i="2"/>
  <c r="KV143" i="2"/>
  <c r="KR143" i="2"/>
  <c r="KO143" i="2"/>
  <c r="KM143" i="2"/>
  <c r="KK143" i="2"/>
  <c r="KH143" i="2"/>
  <c r="KF143" i="2"/>
  <c r="KD143" i="2"/>
  <c r="KA143" i="2"/>
  <c r="JW143" i="2"/>
  <c r="JT143" i="2"/>
  <c r="JP143" i="2"/>
  <c r="JM143" i="2"/>
  <c r="JK143" i="2"/>
  <c r="JI143" i="2"/>
  <c r="JF143" i="2"/>
  <c r="JD143" i="2"/>
  <c r="JB143" i="2"/>
  <c r="IY143" i="2"/>
  <c r="IW143" i="2"/>
  <c r="IU143" i="2"/>
  <c r="IR143" i="2"/>
  <c r="IP143" i="2"/>
  <c r="IN143" i="2"/>
  <c r="IK143" i="2"/>
  <c r="II143" i="2"/>
  <c r="IG143" i="2"/>
  <c r="ID143" i="2"/>
  <c r="IB143" i="2"/>
  <c r="HZ143" i="2"/>
  <c r="HW143" i="2"/>
  <c r="HU143" i="2"/>
  <c r="HS143" i="2"/>
  <c r="HP143" i="2"/>
  <c r="HN143" i="2"/>
  <c r="HL143" i="2"/>
  <c r="HI143" i="2"/>
  <c r="HG143" i="2"/>
  <c r="HE143" i="2"/>
  <c r="HA143" i="2"/>
  <c r="GY143" i="2"/>
  <c r="GW143" i="2"/>
  <c r="GT143" i="2"/>
  <c r="GP143" i="2"/>
  <c r="GM143" i="2"/>
  <c r="GK143" i="2"/>
  <c r="GI143" i="2"/>
  <c r="GF143" i="2"/>
  <c r="GB143" i="2"/>
  <c r="FY143" i="2"/>
  <c r="FW143" i="2"/>
  <c r="FU143" i="2"/>
  <c r="FR143" i="2"/>
  <c r="FP143" i="2"/>
  <c r="FN143" i="2"/>
  <c r="FK143" i="2"/>
  <c r="FI143" i="2"/>
  <c r="FG143" i="2"/>
  <c r="FD143" i="2"/>
  <c r="EZ143" i="2"/>
  <c r="EW143" i="2"/>
  <c r="EU143" i="2"/>
  <c r="ES143" i="2"/>
  <c r="EP143" i="2"/>
  <c r="EN143" i="2"/>
  <c r="EL143" i="2"/>
  <c r="EI143" i="2"/>
  <c r="EG143" i="2"/>
  <c r="EE143" i="2"/>
  <c r="EB143" i="2"/>
  <c r="DZ143" i="2"/>
  <c r="DX143" i="2"/>
  <c r="DU143" i="2"/>
  <c r="DQ143" i="2"/>
  <c r="DN143" i="2"/>
  <c r="DL143" i="2"/>
  <c r="DJ143" i="2"/>
  <c r="DG143" i="2"/>
  <c r="DE143" i="2"/>
  <c r="DC143" i="2"/>
  <c r="CZ143" i="2"/>
  <c r="CX143" i="2"/>
  <c r="CV143" i="2"/>
  <c r="CS143" i="2"/>
  <c r="CQ143" i="2"/>
  <c r="CO143" i="2"/>
  <c r="CL143" i="2"/>
  <c r="CJ143" i="2"/>
  <c r="CH143" i="2"/>
  <c r="CE143" i="2"/>
  <c r="CC143" i="2"/>
  <c r="CB143" i="2"/>
  <c r="CA143" i="2"/>
  <c r="BX143" i="2"/>
  <c r="BV143" i="2"/>
  <c r="BT143" i="2"/>
  <c r="BQ143" i="2"/>
  <c r="BO143" i="2"/>
  <c r="BM143" i="2"/>
  <c r="BJ143" i="2"/>
  <c r="BF143" i="2"/>
  <c r="BC143" i="2"/>
  <c r="BA143" i="2"/>
  <c r="AY143" i="2"/>
  <c r="AV143" i="2"/>
  <c r="AT143" i="2"/>
  <c r="AR143" i="2"/>
  <c r="AO143" i="2"/>
  <c r="AM143" i="2"/>
  <c r="AK143" i="2"/>
  <c r="AH143" i="2"/>
  <c r="AF143" i="2"/>
  <c r="AD143" i="2"/>
  <c r="R143" i="2"/>
  <c r="P143" i="2"/>
  <c r="Q143" i="2" s="1"/>
  <c r="N143" i="2"/>
  <c r="M143" i="2"/>
  <c r="L143" i="2"/>
  <c r="J143" i="2"/>
  <c r="H143" i="2"/>
  <c r="I143" i="2" s="1"/>
  <c r="S143" i="2" s="1"/>
  <c r="F143" i="2"/>
  <c r="D143" i="2"/>
  <c r="E143" i="2" s="1"/>
  <c r="B143" i="2"/>
  <c r="VI142" i="2"/>
  <c r="VG142" i="2"/>
  <c r="VE142" i="2"/>
  <c r="VB142" i="2"/>
  <c r="UZ142" i="2"/>
  <c r="UX142" i="2"/>
  <c r="UU142" i="2"/>
  <c r="US142" i="2"/>
  <c r="UQ142" i="2"/>
  <c r="UN142" i="2"/>
  <c r="UL142" i="2"/>
  <c r="UJ142" i="2"/>
  <c r="UG142" i="2"/>
  <c r="UC142" i="2"/>
  <c r="TZ142" i="2"/>
  <c r="TV142" i="2"/>
  <c r="TS142" i="2"/>
  <c r="TO142" i="2"/>
  <c r="TL142" i="2"/>
  <c r="TH142" i="2"/>
  <c r="TE142" i="2"/>
  <c r="TA142" i="2"/>
  <c r="SX142" i="2"/>
  <c r="ST142" i="2"/>
  <c r="SQ142" i="2"/>
  <c r="SM142" i="2"/>
  <c r="SJ142" i="2"/>
  <c r="SF142" i="2"/>
  <c r="SC142" i="2"/>
  <c r="RY142" i="2"/>
  <c r="RV142" i="2"/>
  <c r="RR142" i="2"/>
  <c r="RO142" i="2"/>
  <c r="RK142" i="2"/>
  <c r="RH142" i="2"/>
  <c r="RF142" i="2"/>
  <c r="RD142" i="2"/>
  <c r="RA142" i="2"/>
  <c r="QW142" i="2"/>
  <c r="QT142" i="2"/>
  <c r="QR142" i="2"/>
  <c r="QP142" i="2"/>
  <c r="QM142" i="2"/>
  <c r="QI142" i="2"/>
  <c r="QF142" i="2"/>
  <c r="QB142" i="2"/>
  <c r="PY142" i="2"/>
  <c r="PW142" i="2"/>
  <c r="PU142" i="2"/>
  <c r="PR142" i="2"/>
  <c r="PP142" i="2"/>
  <c r="PN142" i="2"/>
  <c r="PK142" i="2"/>
  <c r="PI142" i="2"/>
  <c r="PG142" i="2"/>
  <c r="PD142" i="2"/>
  <c r="PB142" i="2"/>
  <c r="OZ142" i="2"/>
  <c r="OW142" i="2"/>
  <c r="OU142" i="2"/>
  <c r="OS142" i="2"/>
  <c r="OP142" i="2"/>
  <c r="ON142" i="2"/>
  <c r="OL142" i="2"/>
  <c r="OI142" i="2"/>
  <c r="OG142" i="2"/>
  <c r="OE142" i="2"/>
  <c r="OB142" i="2"/>
  <c r="NZ142" i="2"/>
  <c r="NX142" i="2"/>
  <c r="NU142" i="2"/>
  <c r="NS142" i="2"/>
  <c r="NQ142" i="2"/>
  <c r="NN142" i="2"/>
  <c r="NL142" i="2"/>
  <c r="NJ142" i="2"/>
  <c r="NG142" i="2"/>
  <c r="NE142" i="2"/>
  <c r="NC142" i="2"/>
  <c r="MZ142" i="2"/>
  <c r="MX142" i="2"/>
  <c r="MV142" i="2"/>
  <c r="MS142" i="2"/>
  <c r="MO142" i="2"/>
  <c r="ML142" i="2"/>
  <c r="MJ142" i="2"/>
  <c r="MH142" i="2"/>
  <c r="ME142" i="2"/>
  <c r="MA142" i="2"/>
  <c r="LX142" i="2"/>
  <c r="LT142" i="2"/>
  <c r="LQ142" i="2"/>
  <c r="LO142" i="2"/>
  <c r="LM142" i="2"/>
  <c r="LJ142" i="2"/>
  <c r="LH142" i="2"/>
  <c r="LF142" i="2"/>
  <c r="LC142" i="2"/>
  <c r="KY142" i="2"/>
  <c r="KV142" i="2"/>
  <c r="KR142" i="2"/>
  <c r="KO142" i="2"/>
  <c r="KM142" i="2"/>
  <c r="KK142" i="2"/>
  <c r="KH142" i="2"/>
  <c r="KF142" i="2"/>
  <c r="KD142" i="2"/>
  <c r="KA142" i="2"/>
  <c r="JW142" i="2"/>
  <c r="JT142" i="2"/>
  <c r="JP142" i="2"/>
  <c r="JM142" i="2"/>
  <c r="JK142" i="2"/>
  <c r="JI142" i="2"/>
  <c r="JF142" i="2"/>
  <c r="JD142" i="2"/>
  <c r="JB142" i="2"/>
  <c r="IY142" i="2"/>
  <c r="IW142" i="2"/>
  <c r="IU142" i="2"/>
  <c r="IR142" i="2"/>
  <c r="IP142" i="2"/>
  <c r="IN142" i="2"/>
  <c r="IK142" i="2"/>
  <c r="II142" i="2"/>
  <c r="IG142" i="2"/>
  <c r="ID142" i="2"/>
  <c r="IB142" i="2"/>
  <c r="HZ142" i="2"/>
  <c r="HW142" i="2"/>
  <c r="HU142" i="2"/>
  <c r="HS142" i="2"/>
  <c r="HP142" i="2"/>
  <c r="HN142" i="2"/>
  <c r="HL142" i="2"/>
  <c r="HI142" i="2"/>
  <c r="HG142" i="2"/>
  <c r="HE142" i="2"/>
  <c r="HA142" i="2"/>
  <c r="GY142" i="2"/>
  <c r="GW142" i="2"/>
  <c r="GT142" i="2"/>
  <c r="GP142" i="2"/>
  <c r="GM142" i="2"/>
  <c r="GK142" i="2"/>
  <c r="GI142" i="2"/>
  <c r="GF142" i="2"/>
  <c r="GB142" i="2"/>
  <c r="FY142" i="2"/>
  <c r="FW142" i="2"/>
  <c r="FU142" i="2"/>
  <c r="FR142" i="2"/>
  <c r="FP142" i="2"/>
  <c r="FN142" i="2"/>
  <c r="FK142" i="2"/>
  <c r="FI142" i="2"/>
  <c r="FG142" i="2"/>
  <c r="FD142" i="2"/>
  <c r="EZ142" i="2"/>
  <c r="EW142" i="2"/>
  <c r="EU142" i="2"/>
  <c r="ES142" i="2"/>
  <c r="EP142" i="2"/>
  <c r="EN142" i="2"/>
  <c r="EL142" i="2"/>
  <c r="EI142" i="2"/>
  <c r="EG142" i="2"/>
  <c r="EE142" i="2"/>
  <c r="EB142" i="2"/>
  <c r="DZ142" i="2"/>
  <c r="DX142" i="2"/>
  <c r="DU142" i="2"/>
  <c r="DQ142" i="2"/>
  <c r="DN142" i="2"/>
  <c r="DL142" i="2"/>
  <c r="DJ142" i="2"/>
  <c r="DG142" i="2"/>
  <c r="DE142" i="2"/>
  <c r="DC142" i="2"/>
  <c r="CZ142" i="2"/>
  <c r="CX142" i="2"/>
  <c r="CV142" i="2"/>
  <c r="CS142" i="2"/>
  <c r="CQ142" i="2"/>
  <c r="CO142" i="2"/>
  <c r="CL142" i="2"/>
  <c r="CJ142" i="2"/>
  <c r="CH142" i="2"/>
  <c r="CE142" i="2"/>
  <c r="CC142" i="2"/>
  <c r="CB142" i="2"/>
  <c r="CA142" i="2"/>
  <c r="BX142" i="2"/>
  <c r="BV142" i="2"/>
  <c r="BT142" i="2"/>
  <c r="BQ142" i="2"/>
  <c r="BO142" i="2"/>
  <c r="BM142" i="2"/>
  <c r="BJ142" i="2"/>
  <c r="BF142" i="2"/>
  <c r="BC142" i="2"/>
  <c r="BA142" i="2"/>
  <c r="AY142" i="2"/>
  <c r="AV142" i="2"/>
  <c r="AT142" i="2"/>
  <c r="AR142" i="2"/>
  <c r="AO142" i="2"/>
  <c r="AM142" i="2"/>
  <c r="AK142" i="2"/>
  <c r="AH142" i="2"/>
  <c r="AF142" i="2"/>
  <c r="AD142" i="2"/>
  <c r="R142" i="2"/>
  <c r="P142" i="2"/>
  <c r="Q142" i="2" s="1"/>
  <c r="N142" i="2"/>
  <c r="M142" i="2"/>
  <c r="L142" i="2"/>
  <c r="J142" i="2"/>
  <c r="I142" i="2"/>
  <c r="H142" i="2"/>
  <c r="F142" i="2"/>
  <c r="D142" i="2"/>
  <c r="E142" i="2" s="1"/>
  <c r="B142" i="2"/>
  <c r="VI141" i="2"/>
  <c r="VG141" i="2"/>
  <c r="VE141" i="2"/>
  <c r="VB141" i="2"/>
  <c r="UZ141" i="2"/>
  <c r="UX141" i="2"/>
  <c r="UU141" i="2"/>
  <c r="US141" i="2"/>
  <c r="UQ141" i="2"/>
  <c r="UN141" i="2"/>
  <c r="UL141" i="2"/>
  <c r="UJ141" i="2"/>
  <c r="UG141" i="2"/>
  <c r="UC141" i="2"/>
  <c r="TZ141" i="2"/>
  <c r="TV141" i="2"/>
  <c r="TS141" i="2"/>
  <c r="TO141" i="2"/>
  <c r="TL141" i="2"/>
  <c r="TH141" i="2"/>
  <c r="TE141" i="2"/>
  <c r="TA141" i="2"/>
  <c r="SX141" i="2"/>
  <c r="ST141" i="2"/>
  <c r="SQ141" i="2"/>
  <c r="SM141" i="2"/>
  <c r="SJ141" i="2"/>
  <c r="SF141" i="2"/>
  <c r="SC141" i="2"/>
  <c r="RY141" i="2"/>
  <c r="RV141" i="2"/>
  <c r="RR141" i="2"/>
  <c r="RO141" i="2"/>
  <c r="RK141" i="2"/>
  <c r="RH141" i="2"/>
  <c r="RF141" i="2"/>
  <c r="RD141" i="2"/>
  <c r="RA141" i="2"/>
  <c r="QW141" i="2"/>
  <c r="QT141" i="2"/>
  <c r="QR141" i="2"/>
  <c r="QP141" i="2"/>
  <c r="QM141" i="2"/>
  <c r="QI141" i="2"/>
  <c r="QF141" i="2"/>
  <c r="QB141" i="2"/>
  <c r="PY141" i="2"/>
  <c r="PW141" i="2"/>
  <c r="PU141" i="2"/>
  <c r="PR141" i="2"/>
  <c r="PP141" i="2"/>
  <c r="PN141" i="2"/>
  <c r="PK141" i="2"/>
  <c r="PI141" i="2"/>
  <c r="PG141" i="2"/>
  <c r="PD141" i="2"/>
  <c r="PB141" i="2"/>
  <c r="OZ141" i="2"/>
  <c r="OW141" i="2"/>
  <c r="OU141" i="2"/>
  <c r="OS141" i="2"/>
  <c r="OP141" i="2"/>
  <c r="ON141" i="2"/>
  <c r="OL141" i="2"/>
  <c r="OI141" i="2"/>
  <c r="OG141" i="2"/>
  <c r="OE141" i="2"/>
  <c r="OB141" i="2"/>
  <c r="NZ141" i="2"/>
  <c r="NX141" i="2"/>
  <c r="NU141" i="2"/>
  <c r="NS141" i="2"/>
  <c r="NQ141" i="2"/>
  <c r="NN141" i="2"/>
  <c r="NL141" i="2"/>
  <c r="NJ141" i="2"/>
  <c r="NG141" i="2"/>
  <c r="NE141" i="2"/>
  <c r="NC141" i="2"/>
  <c r="MZ141" i="2"/>
  <c r="MX141" i="2"/>
  <c r="MV141" i="2"/>
  <c r="MS141" i="2"/>
  <c r="MO141" i="2"/>
  <c r="ML141" i="2"/>
  <c r="MJ141" i="2"/>
  <c r="MH141" i="2"/>
  <c r="ME141" i="2"/>
  <c r="MA141" i="2"/>
  <c r="LX141" i="2"/>
  <c r="LT141" i="2"/>
  <c r="LQ141" i="2"/>
  <c r="LO141" i="2"/>
  <c r="LM141" i="2"/>
  <c r="LJ141" i="2"/>
  <c r="LH141" i="2"/>
  <c r="LF141" i="2"/>
  <c r="LC141" i="2"/>
  <c r="KY141" i="2"/>
  <c r="KV141" i="2"/>
  <c r="KR141" i="2"/>
  <c r="KO141" i="2"/>
  <c r="KM141" i="2"/>
  <c r="KK141" i="2"/>
  <c r="KH141" i="2"/>
  <c r="KF141" i="2"/>
  <c r="KD141" i="2"/>
  <c r="KA141" i="2"/>
  <c r="JW141" i="2"/>
  <c r="JT141" i="2"/>
  <c r="JP141" i="2"/>
  <c r="JM141" i="2"/>
  <c r="JK141" i="2"/>
  <c r="JI141" i="2"/>
  <c r="JF141" i="2"/>
  <c r="JD141" i="2"/>
  <c r="JB141" i="2"/>
  <c r="IY141" i="2"/>
  <c r="IW141" i="2"/>
  <c r="IU141" i="2"/>
  <c r="IR141" i="2"/>
  <c r="IP141" i="2"/>
  <c r="IN141" i="2"/>
  <c r="IK141" i="2"/>
  <c r="II141" i="2"/>
  <c r="IG141" i="2"/>
  <c r="ID141" i="2"/>
  <c r="IB141" i="2"/>
  <c r="HZ141" i="2"/>
  <c r="HW141" i="2"/>
  <c r="HU141" i="2"/>
  <c r="HS141" i="2"/>
  <c r="HP141" i="2"/>
  <c r="HN141" i="2"/>
  <c r="HL141" i="2"/>
  <c r="HI141" i="2"/>
  <c r="HG141" i="2"/>
  <c r="HE141" i="2"/>
  <c r="HA141" i="2"/>
  <c r="GY141" i="2"/>
  <c r="GW141" i="2"/>
  <c r="GT141" i="2"/>
  <c r="GP141" i="2"/>
  <c r="GM141" i="2"/>
  <c r="GK141" i="2"/>
  <c r="GI141" i="2"/>
  <c r="GF141" i="2"/>
  <c r="GB141" i="2"/>
  <c r="FY141" i="2"/>
  <c r="FW141" i="2"/>
  <c r="FU141" i="2"/>
  <c r="FR141" i="2"/>
  <c r="FP141" i="2"/>
  <c r="FN141" i="2"/>
  <c r="FK141" i="2"/>
  <c r="FI141" i="2"/>
  <c r="FG141" i="2"/>
  <c r="FD141" i="2"/>
  <c r="EZ141" i="2"/>
  <c r="EW141" i="2"/>
  <c r="EU141" i="2"/>
  <c r="ES141" i="2"/>
  <c r="EP141" i="2"/>
  <c r="EN141" i="2"/>
  <c r="EL141" i="2"/>
  <c r="EI141" i="2"/>
  <c r="EG141" i="2"/>
  <c r="EE141" i="2"/>
  <c r="EB141" i="2"/>
  <c r="DZ141" i="2"/>
  <c r="DX141" i="2"/>
  <c r="DU141" i="2"/>
  <c r="DQ141" i="2"/>
  <c r="DN141" i="2"/>
  <c r="DL141" i="2"/>
  <c r="DJ141" i="2"/>
  <c r="DG141" i="2"/>
  <c r="DE141" i="2"/>
  <c r="DC141" i="2"/>
  <c r="CZ141" i="2"/>
  <c r="CX141" i="2"/>
  <c r="CV141" i="2"/>
  <c r="CS141" i="2"/>
  <c r="CQ141" i="2"/>
  <c r="CO141" i="2"/>
  <c r="CL141" i="2"/>
  <c r="CJ141" i="2"/>
  <c r="CH141" i="2"/>
  <c r="CE141" i="2"/>
  <c r="CC141" i="2"/>
  <c r="CB141" i="2"/>
  <c r="CA141" i="2"/>
  <c r="BX141" i="2"/>
  <c r="BV141" i="2"/>
  <c r="BT141" i="2"/>
  <c r="BQ141" i="2"/>
  <c r="BO141" i="2"/>
  <c r="BM141" i="2"/>
  <c r="BJ141" i="2"/>
  <c r="BF141" i="2"/>
  <c r="BC141" i="2"/>
  <c r="BA141" i="2"/>
  <c r="AY141" i="2"/>
  <c r="AV141" i="2"/>
  <c r="AT141" i="2"/>
  <c r="AR141" i="2"/>
  <c r="AO141" i="2"/>
  <c r="AM141" i="2"/>
  <c r="AK141" i="2"/>
  <c r="AH141" i="2"/>
  <c r="AF141" i="2"/>
  <c r="AD141" i="2"/>
  <c r="Y141" i="2"/>
  <c r="R141" i="2"/>
  <c r="Q141" i="2"/>
  <c r="P141" i="2"/>
  <c r="N141" i="2"/>
  <c r="M141" i="2"/>
  <c r="L141" i="2"/>
  <c r="J141" i="2"/>
  <c r="I141" i="2"/>
  <c r="H141" i="2"/>
  <c r="F141" i="2"/>
  <c r="E141" i="2"/>
  <c r="D141" i="2"/>
  <c r="B141" i="2"/>
  <c r="VI140" i="2"/>
  <c r="VG140" i="2"/>
  <c r="VE140" i="2"/>
  <c r="VB140" i="2"/>
  <c r="UZ140" i="2"/>
  <c r="UX140" i="2"/>
  <c r="UU140" i="2"/>
  <c r="US140" i="2"/>
  <c r="UQ140" i="2"/>
  <c r="UN140" i="2"/>
  <c r="UL140" i="2"/>
  <c r="UJ140" i="2"/>
  <c r="UG140" i="2"/>
  <c r="UC140" i="2"/>
  <c r="TZ140" i="2"/>
  <c r="TV140" i="2"/>
  <c r="TS140" i="2"/>
  <c r="TO140" i="2"/>
  <c r="TL140" i="2"/>
  <c r="TH140" i="2"/>
  <c r="TE140" i="2"/>
  <c r="TA140" i="2"/>
  <c r="SX140" i="2"/>
  <c r="ST140" i="2"/>
  <c r="SQ140" i="2"/>
  <c r="SM140" i="2"/>
  <c r="SJ140" i="2"/>
  <c r="SF140" i="2"/>
  <c r="SC140" i="2"/>
  <c r="RY140" i="2"/>
  <c r="RV140" i="2"/>
  <c r="RR140" i="2"/>
  <c r="RO140" i="2"/>
  <c r="RK140" i="2"/>
  <c r="RH140" i="2"/>
  <c r="RF140" i="2"/>
  <c r="RD140" i="2"/>
  <c r="RA140" i="2"/>
  <c r="QW140" i="2"/>
  <c r="QT140" i="2"/>
  <c r="QR140" i="2"/>
  <c r="QP140" i="2"/>
  <c r="QM140" i="2"/>
  <c r="QI140" i="2"/>
  <c r="QF140" i="2"/>
  <c r="QB140" i="2"/>
  <c r="PY140" i="2"/>
  <c r="PW140" i="2"/>
  <c r="PU140" i="2"/>
  <c r="PR140" i="2"/>
  <c r="PP140" i="2"/>
  <c r="PN140" i="2"/>
  <c r="PK140" i="2"/>
  <c r="PI140" i="2"/>
  <c r="PG140" i="2"/>
  <c r="PD140" i="2"/>
  <c r="PB140" i="2"/>
  <c r="OZ140" i="2"/>
  <c r="OW140" i="2"/>
  <c r="OU140" i="2"/>
  <c r="OS140" i="2"/>
  <c r="OP140" i="2"/>
  <c r="ON140" i="2"/>
  <c r="OL140" i="2"/>
  <c r="OI140" i="2"/>
  <c r="OG140" i="2"/>
  <c r="OE140" i="2"/>
  <c r="OB140" i="2"/>
  <c r="NZ140" i="2"/>
  <c r="NX140" i="2"/>
  <c r="NU140" i="2"/>
  <c r="NS140" i="2"/>
  <c r="NQ140" i="2"/>
  <c r="NN140" i="2"/>
  <c r="NL140" i="2"/>
  <c r="NJ140" i="2"/>
  <c r="NG140" i="2"/>
  <c r="NE140" i="2"/>
  <c r="NC140" i="2"/>
  <c r="MZ140" i="2"/>
  <c r="MX140" i="2"/>
  <c r="MV140" i="2"/>
  <c r="MS140" i="2"/>
  <c r="MO140" i="2"/>
  <c r="ML140" i="2"/>
  <c r="MJ140" i="2"/>
  <c r="MH140" i="2"/>
  <c r="ME140" i="2"/>
  <c r="MA140" i="2"/>
  <c r="LX140" i="2"/>
  <c r="LT140" i="2"/>
  <c r="LQ140" i="2"/>
  <c r="LO140" i="2"/>
  <c r="LM140" i="2"/>
  <c r="LJ140" i="2"/>
  <c r="LH140" i="2"/>
  <c r="LF140" i="2"/>
  <c r="LC140" i="2"/>
  <c r="KY140" i="2"/>
  <c r="KV140" i="2"/>
  <c r="KR140" i="2"/>
  <c r="KO140" i="2"/>
  <c r="KM140" i="2"/>
  <c r="KK140" i="2"/>
  <c r="KH140" i="2"/>
  <c r="KF140" i="2"/>
  <c r="KD140" i="2"/>
  <c r="KA140" i="2"/>
  <c r="JW140" i="2"/>
  <c r="JT140" i="2"/>
  <c r="JP140" i="2"/>
  <c r="JM140" i="2"/>
  <c r="JK140" i="2"/>
  <c r="JI140" i="2"/>
  <c r="JF140" i="2"/>
  <c r="JD140" i="2"/>
  <c r="JB140" i="2"/>
  <c r="IY140" i="2"/>
  <c r="IW140" i="2"/>
  <c r="IU140" i="2"/>
  <c r="IR140" i="2"/>
  <c r="IP140" i="2"/>
  <c r="IN140" i="2"/>
  <c r="IK140" i="2"/>
  <c r="II140" i="2"/>
  <c r="IG140" i="2"/>
  <c r="ID140" i="2"/>
  <c r="IB140" i="2"/>
  <c r="HZ140" i="2"/>
  <c r="HW140" i="2"/>
  <c r="HU140" i="2"/>
  <c r="HS140" i="2"/>
  <c r="HP140" i="2"/>
  <c r="HN140" i="2"/>
  <c r="HL140" i="2"/>
  <c r="HI140" i="2"/>
  <c r="HG140" i="2"/>
  <c r="HE140" i="2"/>
  <c r="HA140" i="2"/>
  <c r="GY140" i="2"/>
  <c r="GW140" i="2"/>
  <c r="GT140" i="2"/>
  <c r="GP140" i="2"/>
  <c r="GM140" i="2"/>
  <c r="GK140" i="2"/>
  <c r="GI140" i="2"/>
  <c r="GF140" i="2"/>
  <c r="GB140" i="2"/>
  <c r="FY140" i="2"/>
  <c r="FW140" i="2"/>
  <c r="FU140" i="2"/>
  <c r="FR140" i="2"/>
  <c r="FP140" i="2"/>
  <c r="FN140" i="2"/>
  <c r="FK140" i="2"/>
  <c r="FI140" i="2"/>
  <c r="FG140" i="2"/>
  <c r="FD140" i="2"/>
  <c r="EZ140" i="2"/>
  <c r="EW140" i="2"/>
  <c r="EU140" i="2"/>
  <c r="ES140" i="2"/>
  <c r="EP140" i="2"/>
  <c r="EN140" i="2"/>
  <c r="EL140" i="2"/>
  <c r="EI140" i="2"/>
  <c r="EG140" i="2"/>
  <c r="EE140" i="2"/>
  <c r="EB140" i="2"/>
  <c r="DZ140" i="2"/>
  <c r="DX140" i="2"/>
  <c r="DU140" i="2"/>
  <c r="DQ140" i="2"/>
  <c r="DN140" i="2"/>
  <c r="DL140" i="2"/>
  <c r="DJ140" i="2"/>
  <c r="DG140" i="2"/>
  <c r="DE140" i="2"/>
  <c r="DC140" i="2"/>
  <c r="CZ140" i="2"/>
  <c r="CX140" i="2"/>
  <c r="CV140" i="2"/>
  <c r="CS140" i="2"/>
  <c r="CQ140" i="2"/>
  <c r="CO140" i="2"/>
  <c r="CL140" i="2"/>
  <c r="CJ140" i="2"/>
  <c r="CH140" i="2"/>
  <c r="CE140" i="2"/>
  <c r="CC140" i="2"/>
  <c r="CB140" i="2"/>
  <c r="CA140" i="2"/>
  <c r="BX140" i="2"/>
  <c r="BV140" i="2"/>
  <c r="BT140" i="2"/>
  <c r="BQ140" i="2"/>
  <c r="BO140" i="2"/>
  <c r="BM140" i="2"/>
  <c r="BJ140" i="2"/>
  <c r="BF140" i="2"/>
  <c r="BC140" i="2"/>
  <c r="BA140" i="2"/>
  <c r="AY140" i="2"/>
  <c r="AV140" i="2"/>
  <c r="AT140" i="2"/>
  <c r="AR140" i="2"/>
  <c r="AO140" i="2"/>
  <c r="AM140" i="2"/>
  <c r="AK140" i="2"/>
  <c r="AH140" i="2"/>
  <c r="AF140" i="2"/>
  <c r="AD140" i="2"/>
  <c r="Y140" i="2"/>
  <c r="R140" i="2"/>
  <c r="P140" i="2"/>
  <c r="Q140" i="2" s="1"/>
  <c r="N140" i="2"/>
  <c r="M140" i="2"/>
  <c r="L140" i="2"/>
  <c r="J140" i="2"/>
  <c r="H140" i="2"/>
  <c r="I140" i="2" s="1"/>
  <c r="F140" i="2"/>
  <c r="D140" i="2"/>
  <c r="E140" i="2" s="1"/>
  <c r="B140" i="2"/>
  <c r="VI139" i="2"/>
  <c r="VG139" i="2"/>
  <c r="VE139" i="2"/>
  <c r="VB139" i="2"/>
  <c r="UZ139" i="2"/>
  <c r="UX139" i="2"/>
  <c r="UU139" i="2"/>
  <c r="US139" i="2"/>
  <c r="UQ139" i="2"/>
  <c r="UN139" i="2"/>
  <c r="UL139" i="2"/>
  <c r="UJ139" i="2"/>
  <c r="UG139" i="2"/>
  <c r="UC139" i="2"/>
  <c r="TZ139" i="2"/>
  <c r="TV139" i="2"/>
  <c r="TS139" i="2"/>
  <c r="TO139" i="2"/>
  <c r="TL139" i="2"/>
  <c r="TH139" i="2"/>
  <c r="TE139" i="2"/>
  <c r="TA139" i="2"/>
  <c r="SX139" i="2"/>
  <c r="ST139" i="2"/>
  <c r="SQ139" i="2"/>
  <c r="SM139" i="2"/>
  <c r="SJ139" i="2"/>
  <c r="SF139" i="2"/>
  <c r="SC139" i="2"/>
  <c r="RY139" i="2"/>
  <c r="RV139" i="2"/>
  <c r="RR139" i="2"/>
  <c r="RO139" i="2"/>
  <c r="RK139" i="2"/>
  <c r="RH139" i="2"/>
  <c r="RF139" i="2"/>
  <c r="RD139" i="2"/>
  <c r="RA139" i="2"/>
  <c r="QW139" i="2"/>
  <c r="QT139" i="2"/>
  <c r="QR139" i="2"/>
  <c r="QP139" i="2"/>
  <c r="QM139" i="2"/>
  <c r="QI139" i="2"/>
  <c r="QF139" i="2"/>
  <c r="QB139" i="2"/>
  <c r="PY139" i="2"/>
  <c r="PW139" i="2"/>
  <c r="PU139" i="2"/>
  <c r="PR139" i="2"/>
  <c r="PP139" i="2"/>
  <c r="PN139" i="2"/>
  <c r="PK139" i="2"/>
  <c r="PI139" i="2"/>
  <c r="PG139" i="2"/>
  <c r="PD139" i="2"/>
  <c r="PB139" i="2"/>
  <c r="OZ139" i="2"/>
  <c r="OW139" i="2"/>
  <c r="OU139" i="2"/>
  <c r="OS139" i="2"/>
  <c r="OP139" i="2"/>
  <c r="ON139" i="2"/>
  <c r="OL139" i="2"/>
  <c r="OI139" i="2"/>
  <c r="OG139" i="2"/>
  <c r="OE139" i="2"/>
  <c r="OB139" i="2"/>
  <c r="NZ139" i="2"/>
  <c r="NX139" i="2"/>
  <c r="NU139" i="2"/>
  <c r="NS139" i="2"/>
  <c r="NQ139" i="2"/>
  <c r="NN139" i="2"/>
  <c r="NL139" i="2"/>
  <c r="NJ139" i="2"/>
  <c r="NG139" i="2"/>
  <c r="NE139" i="2"/>
  <c r="NC139" i="2"/>
  <c r="MZ139" i="2"/>
  <c r="MX139" i="2"/>
  <c r="MV139" i="2"/>
  <c r="MS139" i="2"/>
  <c r="MO139" i="2"/>
  <c r="ML139" i="2"/>
  <c r="MJ139" i="2"/>
  <c r="MH139" i="2"/>
  <c r="ME139" i="2"/>
  <c r="MA139" i="2"/>
  <c r="LX139" i="2"/>
  <c r="LT139" i="2"/>
  <c r="LQ139" i="2"/>
  <c r="LO139" i="2"/>
  <c r="LM139" i="2"/>
  <c r="LJ139" i="2"/>
  <c r="LH139" i="2"/>
  <c r="LF139" i="2"/>
  <c r="LC139" i="2"/>
  <c r="KY139" i="2"/>
  <c r="KV139" i="2"/>
  <c r="KR139" i="2"/>
  <c r="KO139" i="2"/>
  <c r="KM139" i="2"/>
  <c r="KK139" i="2"/>
  <c r="KH139" i="2"/>
  <c r="KF139" i="2"/>
  <c r="KD139" i="2"/>
  <c r="KA139" i="2"/>
  <c r="JW139" i="2"/>
  <c r="JT139" i="2"/>
  <c r="JP139" i="2"/>
  <c r="JM139" i="2"/>
  <c r="JK139" i="2"/>
  <c r="JI139" i="2"/>
  <c r="JF139" i="2"/>
  <c r="JD139" i="2"/>
  <c r="JB139" i="2"/>
  <c r="IY139" i="2"/>
  <c r="IW139" i="2"/>
  <c r="IU139" i="2"/>
  <c r="IR139" i="2"/>
  <c r="IP139" i="2"/>
  <c r="IN139" i="2"/>
  <c r="IK139" i="2"/>
  <c r="II139" i="2"/>
  <c r="IG139" i="2"/>
  <c r="ID139" i="2"/>
  <c r="IB139" i="2"/>
  <c r="HZ139" i="2"/>
  <c r="HW139" i="2"/>
  <c r="HU139" i="2"/>
  <c r="HS139" i="2"/>
  <c r="HP139" i="2"/>
  <c r="HN139" i="2"/>
  <c r="HL139" i="2"/>
  <c r="HI139" i="2"/>
  <c r="HG139" i="2"/>
  <c r="HE139" i="2"/>
  <c r="HA139" i="2"/>
  <c r="GY139" i="2"/>
  <c r="GW139" i="2"/>
  <c r="GT139" i="2"/>
  <c r="GP139" i="2"/>
  <c r="GM139" i="2"/>
  <c r="GK139" i="2"/>
  <c r="GI139" i="2"/>
  <c r="GF139" i="2"/>
  <c r="GB139" i="2"/>
  <c r="FY139" i="2"/>
  <c r="FW139" i="2"/>
  <c r="FU139" i="2"/>
  <c r="FR139" i="2"/>
  <c r="FP139" i="2"/>
  <c r="FN139" i="2"/>
  <c r="FK139" i="2"/>
  <c r="FI139" i="2"/>
  <c r="FG139" i="2"/>
  <c r="FD139" i="2"/>
  <c r="EZ139" i="2"/>
  <c r="EW139" i="2"/>
  <c r="EU139" i="2"/>
  <c r="ES139" i="2"/>
  <c r="EP139" i="2"/>
  <c r="EN139" i="2"/>
  <c r="EL139" i="2"/>
  <c r="EI139" i="2"/>
  <c r="EG139" i="2"/>
  <c r="EE139" i="2"/>
  <c r="EB139" i="2"/>
  <c r="DZ139" i="2"/>
  <c r="DX139" i="2"/>
  <c r="DU139" i="2"/>
  <c r="DQ139" i="2"/>
  <c r="DN139" i="2"/>
  <c r="DL139" i="2"/>
  <c r="DJ139" i="2"/>
  <c r="DG139" i="2"/>
  <c r="DE139" i="2"/>
  <c r="DC139" i="2"/>
  <c r="CZ139" i="2"/>
  <c r="CX139" i="2"/>
  <c r="CV139" i="2"/>
  <c r="CS139" i="2"/>
  <c r="CQ139" i="2"/>
  <c r="CO139" i="2"/>
  <c r="CL139" i="2"/>
  <c r="CJ139" i="2"/>
  <c r="CH139" i="2"/>
  <c r="CE139" i="2"/>
  <c r="CC139" i="2"/>
  <c r="CB139" i="2"/>
  <c r="CA139" i="2"/>
  <c r="BX139" i="2"/>
  <c r="BV139" i="2"/>
  <c r="BT139" i="2"/>
  <c r="BQ139" i="2"/>
  <c r="BO139" i="2"/>
  <c r="BM139" i="2"/>
  <c r="BJ139" i="2"/>
  <c r="BF139" i="2"/>
  <c r="BC139" i="2"/>
  <c r="BA139" i="2"/>
  <c r="AY139" i="2"/>
  <c r="AV139" i="2"/>
  <c r="AT139" i="2"/>
  <c r="AR139" i="2"/>
  <c r="AO139" i="2"/>
  <c r="AM139" i="2"/>
  <c r="AK139" i="2"/>
  <c r="AH139" i="2"/>
  <c r="AF139" i="2"/>
  <c r="AD139" i="2"/>
  <c r="R139" i="2"/>
  <c r="P139" i="2"/>
  <c r="Q139" i="2" s="1"/>
  <c r="N139" i="2"/>
  <c r="M139" i="2"/>
  <c r="L139" i="2"/>
  <c r="J139" i="2"/>
  <c r="I139" i="2"/>
  <c r="H139" i="2"/>
  <c r="F139" i="2"/>
  <c r="D139" i="2"/>
  <c r="E139" i="2" s="1"/>
  <c r="B139" i="2"/>
  <c r="VI138" i="2"/>
  <c r="VG138" i="2"/>
  <c r="VE138" i="2"/>
  <c r="VB138" i="2"/>
  <c r="UZ138" i="2"/>
  <c r="UX138" i="2"/>
  <c r="UU138" i="2"/>
  <c r="US138" i="2"/>
  <c r="UQ138" i="2"/>
  <c r="UN138" i="2"/>
  <c r="UL138" i="2"/>
  <c r="UJ138" i="2"/>
  <c r="UG138" i="2"/>
  <c r="IB138" i="1" s="1"/>
  <c r="UC138" i="2"/>
  <c r="TZ138" i="2"/>
  <c r="TV138" i="2"/>
  <c r="TS138" i="2"/>
  <c r="TO138" i="2"/>
  <c r="TL138" i="2"/>
  <c r="TH138" i="2"/>
  <c r="TE138" i="2"/>
  <c r="TA138" i="2"/>
  <c r="SX138" i="2"/>
  <c r="ST138" i="2"/>
  <c r="SQ138" i="2"/>
  <c r="SM138" i="2"/>
  <c r="SJ138" i="2"/>
  <c r="SF138" i="2"/>
  <c r="SC138" i="2"/>
  <c r="RY138" i="2"/>
  <c r="RV138" i="2"/>
  <c r="RR138" i="2"/>
  <c r="RO138" i="2"/>
  <c r="RK138" i="2"/>
  <c r="RH138" i="2"/>
  <c r="RF138" i="2"/>
  <c r="RD138" i="2"/>
  <c r="RA138" i="2"/>
  <c r="QW138" i="2"/>
  <c r="QT138" i="2"/>
  <c r="QR138" i="2"/>
  <c r="QP138" i="2"/>
  <c r="QM138" i="2"/>
  <c r="QI138" i="2"/>
  <c r="QF138" i="2"/>
  <c r="QB138" i="2"/>
  <c r="PY138" i="2"/>
  <c r="PW138" i="2"/>
  <c r="PU138" i="2"/>
  <c r="PR138" i="2"/>
  <c r="PP138" i="2"/>
  <c r="PN138" i="2"/>
  <c r="PK138" i="2"/>
  <c r="PI138" i="2"/>
  <c r="PG138" i="2"/>
  <c r="PD138" i="2"/>
  <c r="PB138" i="2"/>
  <c r="OZ138" i="2"/>
  <c r="OW138" i="2"/>
  <c r="OU138" i="2"/>
  <c r="OS138" i="2"/>
  <c r="OP138" i="2"/>
  <c r="ON138" i="2"/>
  <c r="OL138" i="2"/>
  <c r="OI138" i="2"/>
  <c r="OG138" i="2"/>
  <c r="OE138" i="2"/>
  <c r="OB138" i="2"/>
  <c r="NZ138" i="2"/>
  <c r="NX138" i="2"/>
  <c r="NU138" i="2"/>
  <c r="NS138" i="2"/>
  <c r="NQ138" i="2"/>
  <c r="NN138" i="2"/>
  <c r="NL138" i="2"/>
  <c r="NJ138" i="2"/>
  <c r="NG138" i="2"/>
  <c r="NE138" i="2"/>
  <c r="NC138" i="2"/>
  <c r="MZ138" i="2"/>
  <c r="MX138" i="2"/>
  <c r="MV138" i="2"/>
  <c r="MS138" i="2"/>
  <c r="MO138" i="2"/>
  <c r="ML138" i="2"/>
  <c r="MJ138" i="2"/>
  <c r="MH138" i="2"/>
  <c r="ME138" i="2"/>
  <c r="MA138" i="2"/>
  <c r="LX138" i="2"/>
  <c r="LT138" i="2"/>
  <c r="LQ138" i="2"/>
  <c r="LO138" i="2"/>
  <c r="LM138" i="2"/>
  <c r="LJ138" i="2"/>
  <c r="LH138" i="2"/>
  <c r="LF138" i="2"/>
  <c r="LC138" i="2"/>
  <c r="KY138" i="2"/>
  <c r="KV138" i="2"/>
  <c r="KR138" i="2"/>
  <c r="KO138" i="2"/>
  <c r="KM138" i="2"/>
  <c r="KK138" i="2"/>
  <c r="KH138" i="2"/>
  <c r="KF138" i="2"/>
  <c r="KD138" i="2"/>
  <c r="KA138" i="2"/>
  <c r="JW138" i="2"/>
  <c r="JT138" i="2"/>
  <c r="JP138" i="2"/>
  <c r="JM138" i="2"/>
  <c r="JK138" i="2"/>
  <c r="JI138" i="2"/>
  <c r="JF138" i="2"/>
  <c r="JD138" i="2"/>
  <c r="JB138" i="2"/>
  <c r="IY138" i="2"/>
  <c r="IW138" i="2"/>
  <c r="IU138" i="2"/>
  <c r="IR138" i="2"/>
  <c r="IP138" i="2"/>
  <c r="IN138" i="2"/>
  <c r="IK138" i="2"/>
  <c r="II138" i="2"/>
  <c r="IG138" i="2"/>
  <c r="ID138" i="2"/>
  <c r="IB138" i="2"/>
  <c r="HZ138" i="2"/>
  <c r="HW138" i="2"/>
  <c r="HU138" i="2"/>
  <c r="HS138" i="2"/>
  <c r="HP138" i="2"/>
  <c r="HN138" i="2"/>
  <c r="HL138" i="2"/>
  <c r="HI138" i="2"/>
  <c r="HG138" i="2"/>
  <c r="HE138" i="2"/>
  <c r="HA138" i="2"/>
  <c r="GY138" i="2"/>
  <c r="GW138" i="2"/>
  <c r="GT138" i="2"/>
  <c r="GP138" i="2"/>
  <c r="GM138" i="2"/>
  <c r="GK138" i="2"/>
  <c r="GI138" i="2"/>
  <c r="GF138" i="2"/>
  <c r="GB138" i="2"/>
  <c r="FY138" i="2"/>
  <c r="FW138" i="2"/>
  <c r="FU138" i="2"/>
  <c r="FR138" i="2"/>
  <c r="FP138" i="2"/>
  <c r="FN138" i="2"/>
  <c r="FK138" i="2"/>
  <c r="FI138" i="2"/>
  <c r="FG138" i="2"/>
  <c r="FD138" i="2"/>
  <c r="EZ138" i="2"/>
  <c r="EW138" i="2"/>
  <c r="EU138" i="2"/>
  <c r="ES138" i="2"/>
  <c r="EP138" i="2"/>
  <c r="EN138" i="2"/>
  <c r="EL138" i="2"/>
  <c r="EI138" i="2"/>
  <c r="EG138" i="2"/>
  <c r="EE138" i="2"/>
  <c r="EB138" i="2"/>
  <c r="DZ138" i="2"/>
  <c r="DX138" i="2"/>
  <c r="DU138" i="2"/>
  <c r="DQ138" i="2"/>
  <c r="DN138" i="2"/>
  <c r="DL138" i="2"/>
  <c r="DJ138" i="2"/>
  <c r="DG138" i="2"/>
  <c r="DE138" i="2"/>
  <c r="DC138" i="2"/>
  <c r="CZ138" i="2"/>
  <c r="CX138" i="2"/>
  <c r="CV138" i="2"/>
  <c r="CS138" i="2"/>
  <c r="CQ138" i="2"/>
  <c r="CO138" i="2"/>
  <c r="CL138" i="2"/>
  <c r="CJ138" i="2"/>
  <c r="CH138" i="2"/>
  <c r="CE138" i="2"/>
  <c r="CC138" i="2"/>
  <c r="CB138" i="2"/>
  <c r="CA138" i="2"/>
  <c r="BX138" i="2"/>
  <c r="BV138" i="2"/>
  <c r="BT138" i="2"/>
  <c r="BQ138" i="2"/>
  <c r="BO138" i="2"/>
  <c r="BM138" i="2"/>
  <c r="BJ138" i="2"/>
  <c r="BF138" i="2"/>
  <c r="BC138" i="2"/>
  <c r="BA138" i="2"/>
  <c r="AY138" i="2"/>
  <c r="AV138" i="2"/>
  <c r="AT138" i="2"/>
  <c r="AR138" i="2"/>
  <c r="AO138" i="2"/>
  <c r="AM138" i="2"/>
  <c r="AK138" i="2"/>
  <c r="AH138" i="2"/>
  <c r="AF138" i="2"/>
  <c r="AD138" i="2"/>
  <c r="R138" i="2"/>
  <c r="P138" i="2"/>
  <c r="Q138" i="2" s="1"/>
  <c r="S138" i="2" s="1"/>
  <c r="N138" i="2"/>
  <c r="L138" i="2"/>
  <c r="M138" i="2" s="1"/>
  <c r="J138" i="2"/>
  <c r="H138" i="2"/>
  <c r="I138" i="2" s="1"/>
  <c r="F138" i="2"/>
  <c r="E138" i="2"/>
  <c r="D138" i="2"/>
  <c r="B138" i="2"/>
  <c r="VI137" i="2"/>
  <c r="VG137" i="2"/>
  <c r="VE137" i="2"/>
  <c r="VB137" i="2"/>
  <c r="UZ137" i="2"/>
  <c r="UX137" i="2"/>
  <c r="UU137" i="2"/>
  <c r="US137" i="2"/>
  <c r="UQ137" i="2"/>
  <c r="UN137" i="2"/>
  <c r="UL137" i="2"/>
  <c r="UJ137" i="2"/>
  <c r="UG137" i="2"/>
  <c r="IB137" i="1" s="1"/>
  <c r="UC137" i="2"/>
  <c r="TZ137" i="2"/>
  <c r="TV137" i="2"/>
  <c r="TS137" i="2"/>
  <c r="TO137" i="2"/>
  <c r="TL137" i="2"/>
  <c r="TH137" i="2"/>
  <c r="TE137" i="2"/>
  <c r="TA137" i="2"/>
  <c r="SX137" i="2"/>
  <c r="ST137" i="2"/>
  <c r="SQ137" i="2"/>
  <c r="SM137" i="2"/>
  <c r="SJ137" i="2"/>
  <c r="SF137" i="2"/>
  <c r="SC137" i="2"/>
  <c r="RY137" i="2"/>
  <c r="RV137" i="2"/>
  <c r="RR137" i="2"/>
  <c r="RO137" i="2"/>
  <c r="RK137" i="2"/>
  <c r="RH137" i="2"/>
  <c r="RF137" i="2"/>
  <c r="RD137" i="2"/>
  <c r="RA137" i="2"/>
  <c r="QW137" i="2"/>
  <c r="QT137" i="2"/>
  <c r="QR137" i="2"/>
  <c r="QP137" i="2"/>
  <c r="QM137" i="2"/>
  <c r="QI137" i="2"/>
  <c r="QF137" i="2"/>
  <c r="QB137" i="2"/>
  <c r="PY137" i="2"/>
  <c r="PW137" i="2"/>
  <c r="PU137" i="2"/>
  <c r="PR137" i="2"/>
  <c r="PP137" i="2"/>
  <c r="PN137" i="2"/>
  <c r="PK137" i="2"/>
  <c r="PI137" i="2"/>
  <c r="PG137" i="2"/>
  <c r="PD137" i="2"/>
  <c r="PB137" i="2"/>
  <c r="OZ137" i="2"/>
  <c r="OW137" i="2"/>
  <c r="OU137" i="2"/>
  <c r="OS137" i="2"/>
  <c r="OP137" i="2"/>
  <c r="ON137" i="2"/>
  <c r="OL137" i="2"/>
  <c r="OI137" i="2"/>
  <c r="OG137" i="2"/>
  <c r="OE137" i="2"/>
  <c r="OB137" i="2"/>
  <c r="NZ137" i="2"/>
  <c r="NX137" i="2"/>
  <c r="NU137" i="2"/>
  <c r="NS137" i="2"/>
  <c r="NQ137" i="2"/>
  <c r="NN137" i="2"/>
  <c r="NL137" i="2"/>
  <c r="NJ137" i="2"/>
  <c r="NG137" i="2"/>
  <c r="NE137" i="2"/>
  <c r="NC137" i="2"/>
  <c r="MZ137" i="2"/>
  <c r="MX137" i="2"/>
  <c r="MV137" i="2"/>
  <c r="MS137" i="2"/>
  <c r="MO137" i="2"/>
  <c r="ML137" i="2"/>
  <c r="MJ137" i="2"/>
  <c r="MH137" i="2"/>
  <c r="ME137" i="2"/>
  <c r="MA137" i="2"/>
  <c r="LX137" i="2"/>
  <c r="LT137" i="2"/>
  <c r="LQ137" i="2"/>
  <c r="LO137" i="2"/>
  <c r="LM137" i="2"/>
  <c r="LJ137" i="2"/>
  <c r="LH137" i="2"/>
  <c r="LF137" i="2"/>
  <c r="LC137" i="2"/>
  <c r="KY137" i="2"/>
  <c r="KV137" i="2"/>
  <c r="KR137" i="2"/>
  <c r="KO137" i="2"/>
  <c r="KM137" i="2"/>
  <c r="KK137" i="2"/>
  <c r="KH137" i="2"/>
  <c r="KF137" i="2"/>
  <c r="KD137" i="2"/>
  <c r="KA137" i="2"/>
  <c r="JW137" i="2"/>
  <c r="JT137" i="2"/>
  <c r="JP137" i="2"/>
  <c r="JM137" i="2"/>
  <c r="JK137" i="2"/>
  <c r="JI137" i="2"/>
  <c r="JF137" i="2"/>
  <c r="JD137" i="2"/>
  <c r="JB137" i="2"/>
  <c r="IY137" i="2"/>
  <c r="IW137" i="2"/>
  <c r="IU137" i="2"/>
  <c r="IR137" i="2"/>
  <c r="IP137" i="2"/>
  <c r="IN137" i="2"/>
  <c r="IK137" i="2"/>
  <c r="II137" i="2"/>
  <c r="IG137" i="2"/>
  <c r="ID137" i="2"/>
  <c r="IB137" i="2"/>
  <c r="HZ137" i="2"/>
  <c r="HW137" i="2"/>
  <c r="HU137" i="2"/>
  <c r="HS137" i="2"/>
  <c r="HP137" i="2"/>
  <c r="HN137" i="2"/>
  <c r="HL137" i="2"/>
  <c r="HI137" i="2"/>
  <c r="HG137" i="2"/>
  <c r="HE137" i="2"/>
  <c r="HA137" i="2"/>
  <c r="GY137" i="2"/>
  <c r="GW137" i="2"/>
  <c r="GT137" i="2"/>
  <c r="GP137" i="2"/>
  <c r="GM137" i="2"/>
  <c r="GK137" i="2"/>
  <c r="GI137" i="2"/>
  <c r="GF137" i="2"/>
  <c r="GB137" i="2"/>
  <c r="FY137" i="2"/>
  <c r="FW137" i="2"/>
  <c r="FU137" i="2"/>
  <c r="FR137" i="2"/>
  <c r="FP137" i="2"/>
  <c r="FN137" i="2"/>
  <c r="FK137" i="2"/>
  <c r="FI137" i="2"/>
  <c r="FG137" i="2"/>
  <c r="FD137" i="2"/>
  <c r="EZ137" i="2"/>
  <c r="EW137" i="2"/>
  <c r="EU137" i="2"/>
  <c r="ES137" i="2"/>
  <c r="EP137" i="2"/>
  <c r="EN137" i="2"/>
  <c r="EL137" i="2"/>
  <c r="EI137" i="2"/>
  <c r="EG137" i="2"/>
  <c r="EE137" i="2"/>
  <c r="EB137" i="2"/>
  <c r="DZ137" i="2"/>
  <c r="DX137" i="2"/>
  <c r="DU137" i="2"/>
  <c r="DQ137" i="2"/>
  <c r="DN137" i="2"/>
  <c r="DL137" i="2"/>
  <c r="DJ137" i="2"/>
  <c r="DG137" i="2"/>
  <c r="DE137" i="2"/>
  <c r="DC137" i="2"/>
  <c r="CZ137" i="2"/>
  <c r="CX137" i="2"/>
  <c r="CV137" i="2"/>
  <c r="CS137" i="2"/>
  <c r="CQ137" i="2"/>
  <c r="CO137" i="2"/>
  <c r="CL137" i="2"/>
  <c r="CJ137" i="2"/>
  <c r="CH137" i="2"/>
  <c r="CE137" i="2"/>
  <c r="CC137" i="2"/>
  <c r="CB137" i="2"/>
  <c r="CA137" i="2"/>
  <c r="BX137" i="2"/>
  <c r="BV137" i="2"/>
  <c r="BT137" i="2"/>
  <c r="BQ137" i="2"/>
  <c r="BO137" i="2"/>
  <c r="BM137" i="2"/>
  <c r="BJ137" i="2"/>
  <c r="BF137" i="2"/>
  <c r="BC137" i="2"/>
  <c r="BA137" i="2"/>
  <c r="AY137" i="2"/>
  <c r="AV137" i="2"/>
  <c r="AT137" i="2"/>
  <c r="AR137" i="2"/>
  <c r="AO137" i="2"/>
  <c r="AM137" i="2"/>
  <c r="AK137" i="2"/>
  <c r="AH137" i="2"/>
  <c r="AF137" i="2"/>
  <c r="AD137" i="2"/>
  <c r="R137" i="2"/>
  <c r="P137" i="2"/>
  <c r="Q137" i="2" s="1"/>
  <c r="N137" i="2"/>
  <c r="L137" i="2"/>
  <c r="M137" i="2" s="1"/>
  <c r="J137" i="2"/>
  <c r="H137" i="2"/>
  <c r="I137" i="2" s="1"/>
  <c r="F137" i="2"/>
  <c r="D137" i="2"/>
  <c r="E137" i="2" s="1"/>
  <c r="B137" i="2"/>
  <c r="VI136" i="2"/>
  <c r="VG136" i="2"/>
  <c r="VE136" i="2"/>
  <c r="VB136" i="2"/>
  <c r="UZ136" i="2"/>
  <c r="UX136" i="2"/>
  <c r="UU136" i="2"/>
  <c r="US136" i="2"/>
  <c r="UQ136" i="2"/>
  <c r="UN136" i="2"/>
  <c r="UL136" i="2"/>
  <c r="UJ136" i="2"/>
  <c r="UG136" i="2"/>
  <c r="UC136" i="2"/>
  <c r="TZ136" i="2"/>
  <c r="TV136" i="2"/>
  <c r="TS136" i="2"/>
  <c r="TO136" i="2"/>
  <c r="TL136" i="2"/>
  <c r="TH136" i="2"/>
  <c r="TE136" i="2"/>
  <c r="TA136" i="2"/>
  <c r="SX136" i="2"/>
  <c r="ST136" i="2"/>
  <c r="SQ136" i="2"/>
  <c r="SM136" i="2"/>
  <c r="SJ136" i="2"/>
  <c r="SF136" i="2"/>
  <c r="SC136" i="2"/>
  <c r="RY136" i="2"/>
  <c r="RV136" i="2"/>
  <c r="RR136" i="2"/>
  <c r="RO136" i="2"/>
  <c r="RK136" i="2"/>
  <c r="RH136" i="2"/>
  <c r="RF136" i="2"/>
  <c r="RD136" i="2"/>
  <c r="RA136" i="2"/>
  <c r="QW136" i="2"/>
  <c r="QT136" i="2"/>
  <c r="QR136" i="2"/>
  <c r="QP136" i="2"/>
  <c r="QM136" i="2"/>
  <c r="QI136" i="2"/>
  <c r="QF136" i="2"/>
  <c r="QB136" i="2"/>
  <c r="PY136" i="2"/>
  <c r="PW136" i="2"/>
  <c r="PU136" i="2"/>
  <c r="PR136" i="2"/>
  <c r="PP136" i="2"/>
  <c r="PN136" i="2"/>
  <c r="PK136" i="2"/>
  <c r="PI136" i="2"/>
  <c r="PG136" i="2"/>
  <c r="PD136" i="2"/>
  <c r="PB136" i="2"/>
  <c r="OZ136" i="2"/>
  <c r="OW136" i="2"/>
  <c r="OU136" i="2"/>
  <c r="OS136" i="2"/>
  <c r="OP136" i="2"/>
  <c r="ON136" i="2"/>
  <c r="OL136" i="2"/>
  <c r="OI136" i="2"/>
  <c r="OG136" i="2"/>
  <c r="OE136" i="2"/>
  <c r="OB136" i="2"/>
  <c r="NZ136" i="2"/>
  <c r="NX136" i="2"/>
  <c r="NU136" i="2"/>
  <c r="NS136" i="2"/>
  <c r="NQ136" i="2"/>
  <c r="NN136" i="2"/>
  <c r="NL136" i="2"/>
  <c r="NJ136" i="2"/>
  <c r="NG136" i="2"/>
  <c r="NE136" i="2"/>
  <c r="NC136" i="2"/>
  <c r="MZ136" i="2"/>
  <c r="MX136" i="2"/>
  <c r="MV136" i="2"/>
  <c r="MS136" i="2"/>
  <c r="MO136" i="2"/>
  <c r="ML136" i="2"/>
  <c r="MJ136" i="2"/>
  <c r="MH136" i="2"/>
  <c r="ME136" i="2"/>
  <c r="MA136" i="2"/>
  <c r="LX136" i="2"/>
  <c r="LT136" i="2"/>
  <c r="LQ136" i="2"/>
  <c r="LO136" i="2"/>
  <c r="LM136" i="2"/>
  <c r="LJ136" i="2"/>
  <c r="LH136" i="2"/>
  <c r="LF136" i="2"/>
  <c r="LC136" i="2"/>
  <c r="KY136" i="2"/>
  <c r="KV136" i="2"/>
  <c r="KR136" i="2"/>
  <c r="KO136" i="2"/>
  <c r="KM136" i="2"/>
  <c r="KK136" i="2"/>
  <c r="KH136" i="2"/>
  <c r="KF136" i="2"/>
  <c r="KD136" i="2"/>
  <c r="KA136" i="2"/>
  <c r="JW136" i="2"/>
  <c r="JT136" i="2"/>
  <c r="JP136" i="2"/>
  <c r="JM136" i="2"/>
  <c r="JK136" i="2"/>
  <c r="JI136" i="2"/>
  <c r="JF136" i="2"/>
  <c r="JD136" i="2"/>
  <c r="JB136" i="2"/>
  <c r="IY136" i="2"/>
  <c r="IW136" i="2"/>
  <c r="IU136" i="2"/>
  <c r="IR136" i="2"/>
  <c r="IP136" i="2"/>
  <c r="IN136" i="2"/>
  <c r="IK136" i="2"/>
  <c r="II136" i="2"/>
  <c r="IG136" i="2"/>
  <c r="ID136" i="2"/>
  <c r="IB136" i="2"/>
  <c r="HZ136" i="2"/>
  <c r="HW136" i="2"/>
  <c r="HU136" i="2"/>
  <c r="HS136" i="2"/>
  <c r="HP136" i="2"/>
  <c r="HN136" i="2"/>
  <c r="HL136" i="2"/>
  <c r="HI136" i="2"/>
  <c r="HG136" i="2"/>
  <c r="HE136" i="2"/>
  <c r="HA136" i="2"/>
  <c r="GY136" i="2"/>
  <c r="GW136" i="2"/>
  <c r="GT136" i="2"/>
  <c r="GP136" i="2"/>
  <c r="GM136" i="2"/>
  <c r="GK136" i="2"/>
  <c r="GI136" i="2"/>
  <c r="GF136" i="2"/>
  <c r="GB136" i="2"/>
  <c r="FY136" i="2"/>
  <c r="FW136" i="2"/>
  <c r="FU136" i="2"/>
  <c r="FR136" i="2"/>
  <c r="FP136" i="2"/>
  <c r="FN136" i="2"/>
  <c r="FK136" i="2"/>
  <c r="FI136" i="2"/>
  <c r="FG136" i="2"/>
  <c r="FD136" i="2"/>
  <c r="EZ136" i="2"/>
  <c r="EW136" i="2"/>
  <c r="EU136" i="2"/>
  <c r="ES136" i="2"/>
  <c r="EP136" i="2"/>
  <c r="EN136" i="2"/>
  <c r="EL136" i="2"/>
  <c r="EI136" i="2"/>
  <c r="EG136" i="2"/>
  <c r="EE136" i="2"/>
  <c r="EB136" i="2"/>
  <c r="DZ136" i="2"/>
  <c r="DX136" i="2"/>
  <c r="DU136" i="2"/>
  <c r="DQ136" i="2"/>
  <c r="DN136" i="2"/>
  <c r="DL136" i="2"/>
  <c r="DJ136" i="2"/>
  <c r="DG136" i="2"/>
  <c r="DE136" i="2"/>
  <c r="DC136" i="2"/>
  <c r="CZ136" i="2"/>
  <c r="CX136" i="2"/>
  <c r="CV136" i="2"/>
  <c r="CS136" i="2"/>
  <c r="CQ136" i="2"/>
  <c r="CO136" i="2"/>
  <c r="CL136" i="2"/>
  <c r="CJ136" i="2"/>
  <c r="CH136" i="2"/>
  <c r="CE136" i="2"/>
  <c r="CC136" i="2"/>
  <c r="CB136" i="2"/>
  <c r="CA136" i="2"/>
  <c r="BX136" i="2"/>
  <c r="BV136" i="2"/>
  <c r="BT136" i="2"/>
  <c r="BQ136" i="2"/>
  <c r="BO136" i="2"/>
  <c r="BM136" i="2"/>
  <c r="BJ136" i="2"/>
  <c r="BF136" i="2"/>
  <c r="BC136" i="2"/>
  <c r="BA136" i="2"/>
  <c r="AY136" i="2"/>
  <c r="AV136" i="2"/>
  <c r="AT136" i="2"/>
  <c r="AR136" i="2"/>
  <c r="AO136" i="2"/>
  <c r="AM136" i="2"/>
  <c r="AK136" i="2"/>
  <c r="AH136" i="2"/>
  <c r="AF136" i="2"/>
  <c r="AD136" i="2"/>
  <c r="R136" i="2"/>
  <c r="Q136" i="2"/>
  <c r="P136" i="2"/>
  <c r="N136" i="2"/>
  <c r="L136" i="2"/>
  <c r="M136" i="2" s="1"/>
  <c r="J136" i="2"/>
  <c r="H136" i="2"/>
  <c r="I136" i="2" s="1"/>
  <c r="F136" i="2"/>
  <c r="D136" i="2"/>
  <c r="E136" i="2" s="1"/>
  <c r="B136" i="2"/>
  <c r="VI135" i="2"/>
  <c r="VG135" i="2"/>
  <c r="VE135" i="2"/>
  <c r="VB135" i="2"/>
  <c r="UZ135" i="2"/>
  <c r="UX135" i="2"/>
  <c r="UU135" i="2"/>
  <c r="US135" i="2"/>
  <c r="UQ135" i="2"/>
  <c r="UN135" i="2"/>
  <c r="UL135" i="2"/>
  <c r="UJ135" i="2"/>
  <c r="UG135" i="2"/>
  <c r="UC135" i="2"/>
  <c r="TZ135" i="2"/>
  <c r="TV135" i="2"/>
  <c r="TS135" i="2"/>
  <c r="TO135" i="2"/>
  <c r="TL135" i="2"/>
  <c r="TH135" i="2"/>
  <c r="TE135" i="2"/>
  <c r="TA135" i="2"/>
  <c r="SX135" i="2"/>
  <c r="ST135" i="2"/>
  <c r="SQ135" i="2"/>
  <c r="SM135" i="2"/>
  <c r="SJ135" i="2"/>
  <c r="SF135" i="2"/>
  <c r="SC135" i="2"/>
  <c r="RY135" i="2"/>
  <c r="RV135" i="2"/>
  <c r="RR135" i="2"/>
  <c r="RO135" i="2"/>
  <c r="RK135" i="2"/>
  <c r="RH135" i="2"/>
  <c r="RF135" i="2"/>
  <c r="RD135" i="2"/>
  <c r="RA135" i="2"/>
  <c r="QW135" i="2"/>
  <c r="QT135" i="2"/>
  <c r="QR135" i="2"/>
  <c r="QP135" i="2"/>
  <c r="QM135" i="2"/>
  <c r="QI135" i="2"/>
  <c r="QF135" i="2"/>
  <c r="QB135" i="2"/>
  <c r="PY135" i="2"/>
  <c r="PW135" i="2"/>
  <c r="PU135" i="2"/>
  <c r="PR135" i="2"/>
  <c r="PP135" i="2"/>
  <c r="PN135" i="2"/>
  <c r="PK135" i="2"/>
  <c r="PI135" i="2"/>
  <c r="PG135" i="2"/>
  <c r="PD135" i="2"/>
  <c r="PB135" i="2"/>
  <c r="OZ135" i="2"/>
  <c r="OW135" i="2"/>
  <c r="OU135" i="2"/>
  <c r="OS135" i="2"/>
  <c r="OP135" i="2"/>
  <c r="ON135" i="2"/>
  <c r="OL135" i="2"/>
  <c r="OI135" i="2"/>
  <c r="OG135" i="2"/>
  <c r="OE135" i="2"/>
  <c r="OB135" i="2"/>
  <c r="NZ135" i="2"/>
  <c r="NX135" i="2"/>
  <c r="NU135" i="2"/>
  <c r="NS135" i="2"/>
  <c r="NQ135" i="2"/>
  <c r="NN135" i="2"/>
  <c r="NL135" i="2"/>
  <c r="NJ135" i="2"/>
  <c r="NG135" i="2"/>
  <c r="NE135" i="2"/>
  <c r="NC135" i="2"/>
  <c r="MZ135" i="2"/>
  <c r="MX135" i="2"/>
  <c r="MV135" i="2"/>
  <c r="MS135" i="2"/>
  <c r="MO135" i="2"/>
  <c r="ML135" i="2"/>
  <c r="MJ135" i="2"/>
  <c r="MH135" i="2"/>
  <c r="ME135" i="2"/>
  <c r="MA135" i="2"/>
  <c r="LX135" i="2"/>
  <c r="LT135" i="2"/>
  <c r="LQ135" i="2"/>
  <c r="LO135" i="2"/>
  <c r="LM135" i="2"/>
  <c r="LJ135" i="2"/>
  <c r="LH135" i="2"/>
  <c r="LF135" i="2"/>
  <c r="LC135" i="2"/>
  <c r="KY135" i="2"/>
  <c r="KV135" i="2"/>
  <c r="KR135" i="2"/>
  <c r="KO135" i="2"/>
  <c r="KM135" i="2"/>
  <c r="KK135" i="2"/>
  <c r="KH135" i="2"/>
  <c r="KF135" i="2"/>
  <c r="KD135" i="2"/>
  <c r="KA135" i="2"/>
  <c r="JW135" i="2"/>
  <c r="JT135" i="2"/>
  <c r="JP135" i="2"/>
  <c r="JM135" i="2"/>
  <c r="JK135" i="2"/>
  <c r="JI135" i="2"/>
  <c r="JF135" i="2"/>
  <c r="JD135" i="2"/>
  <c r="JB135" i="2"/>
  <c r="IY135" i="2"/>
  <c r="IW135" i="2"/>
  <c r="IU135" i="2"/>
  <c r="IR135" i="2"/>
  <c r="IP135" i="2"/>
  <c r="IN135" i="2"/>
  <c r="IK135" i="2"/>
  <c r="II135" i="2"/>
  <c r="IG135" i="2"/>
  <c r="ID135" i="2"/>
  <c r="IB135" i="2"/>
  <c r="HZ135" i="2"/>
  <c r="HW135" i="2"/>
  <c r="HU135" i="2"/>
  <c r="HS135" i="2"/>
  <c r="HP135" i="2"/>
  <c r="HN135" i="2"/>
  <c r="HL135" i="2"/>
  <c r="HI135" i="2"/>
  <c r="HG135" i="2"/>
  <c r="HE135" i="2"/>
  <c r="HA135" i="2"/>
  <c r="GY135" i="2"/>
  <c r="GW135" i="2"/>
  <c r="GT135" i="2"/>
  <c r="GP135" i="2"/>
  <c r="GM135" i="2"/>
  <c r="GK135" i="2"/>
  <c r="GI135" i="2"/>
  <c r="GF135" i="2"/>
  <c r="GB135" i="2"/>
  <c r="FY135" i="2"/>
  <c r="FW135" i="2"/>
  <c r="FU135" i="2"/>
  <c r="FR135" i="2"/>
  <c r="FP135" i="2"/>
  <c r="FN135" i="2"/>
  <c r="FK135" i="2"/>
  <c r="FI135" i="2"/>
  <c r="FG135" i="2"/>
  <c r="FD135" i="2"/>
  <c r="EZ135" i="2"/>
  <c r="EW135" i="2"/>
  <c r="EU135" i="2"/>
  <c r="ES135" i="2"/>
  <c r="EP135" i="2"/>
  <c r="EN135" i="2"/>
  <c r="EL135" i="2"/>
  <c r="EI135" i="2"/>
  <c r="EG135" i="2"/>
  <c r="EE135" i="2"/>
  <c r="EB135" i="2"/>
  <c r="DZ135" i="2"/>
  <c r="DX135" i="2"/>
  <c r="DU135" i="2"/>
  <c r="DQ135" i="2"/>
  <c r="DN135" i="2"/>
  <c r="DL135" i="2"/>
  <c r="DJ135" i="2"/>
  <c r="DG135" i="2"/>
  <c r="DE135" i="2"/>
  <c r="DC135" i="2"/>
  <c r="CZ135" i="2"/>
  <c r="CX135" i="2"/>
  <c r="CV135" i="2"/>
  <c r="CS135" i="2"/>
  <c r="CQ135" i="2"/>
  <c r="CO135" i="2"/>
  <c r="CL135" i="2"/>
  <c r="CJ135" i="2"/>
  <c r="CH135" i="2"/>
  <c r="CE135" i="2"/>
  <c r="CC135" i="2"/>
  <c r="CB135" i="2"/>
  <c r="CA135" i="2"/>
  <c r="BX135" i="2"/>
  <c r="BV135" i="2"/>
  <c r="BT135" i="2"/>
  <c r="BQ135" i="2"/>
  <c r="BO135" i="2"/>
  <c r="BM135" i="2"/>
  <c r="BJ135" i="2"/>
  <c r="BF135" i="2"/>
  <c r="BC135" i="2"/>
  <c r="BA135" i="2"/>
  <c r="AY135" i="2"/>
  <c r="AV135" i="2"/>
  <c r="AT135" i="2"/>
  <c r="AR135" i="2"/>
  <c r="AO135" i="2"/>
  <c r="AM135" i="2"/>
  <c r="AK135" i="2"/>
  <c r="AH135" i="2"/>
  <c r="AF135" i="2"/>
  <c r="AD135" i="2"/>
  <c r="R135" i="2"/>
  <c r="Q135" i="2"/>
  <c r="P135" i="2"/>
  <c r="N135" i="2"/>
  <c r="M135" i="2"/>
  <c r="L135" i="2"/>
  <c r="J135" i="2"/>
  <c r="H135" i="2"/>
  <c r="I135" i="2" s="1"/>
  <c r="F135" i="2"/>
  <c r="E135" i="2"/>
  <c r="D135" i="2"/>
  <c r="B135" i="2"/>
  <c r="VI134" i="2"/>
  <c r="VG134" i="2"/>
  <c r="VE134" i="2"/>
  <c r="VB134" i="2"/>
  <c r="UZ134" i="2"/>
  <c r="UX134" i="2"/>
  <c r="UU134" i="2"/>
  <c r="US134" i="2"/>
  <c r="UQ134" i="2"/>
  <c r="UN134" i="2"/>
  <c r="UL134" i="2"/>
  <c r="UJ134" i="2"/>
  <c r="UG134" i="2"/>
  <c r="UC134" i="2"/>
  <c r="TZ134" i="2"/>
  <c r="TV134" i="2"/>
  <c r="TS134" i="2"/>
  <c r="TO134" i="2"/>
  <c r="TL134" i="2"/>
  <c r="TH134" i="2"/>
  <c r="TE134" i="2"/>
  <c r="TA134" i="2"/>
  <c r="SX134" i="2"/>
  <c r="ST134" i="2"/>
  <c r="SQ134" i="2"/>
  <c r="SM134" i="2"/>
  <c r="SJ134" i="2"/>
  <c r="SF134" i="2"/>
  <c r="SC134" i="2"/>
  <c r="RY134" i="2"/>
  <c r="RV134" i="2"/>
  <c r="RR134" i="2"/>
  <c r="RO134" i="2"/>
  <c r="RK134" i="2"/>
  <c r="RH134" i="2"/>
  <c r="RF134" i="2"/>
  <c r="RD134" i="2"/>
  <c r="RA134" i="2"/>
  <c r="QW134" i="2"/>
  <c r="QT134" i="2"/>
  <c r="QR134" i="2"/>
  <c r="QP134" i="2"/>
  <c r="QM134" i="2"/>
  <c r="QI134" i="2"/>
  <c r="QF134" i="2"/>
  <c r="QB134" i="2"/>
  <c r="PY134" i="2"/>
  <c r="PW134" i="2"/>
  <c r="PU134" i="2"/>
  <c r="PR134" i="2"/>
  <c r="PP134" i="2"/>
  <c r="PN134" i="2"/>
  <c r="PK134" i="2"/>
  <c r="PI134" i="2"/>
  <c r="PG134" i="2"/>
  <c r="PD134" i="2"/>
  <c r="PB134" i="2"/>
  <c r="OZ134" i="2"/>
  <c r="OW134" i="2"/>
  <c r="OU134" i="2"/>
  <c r="OS134" i="2"/>
  <c r="OP134" i="2"/>
  <c r="ON134" i="2"/>
  <c r="OL134" i="2"/>
  <c r="OI134" i="2"/>
  <c r="OG134" i="2"/>
  <c r="OE134" i="2"/>
  <c r="OB134" i="2"/>
  <c r="NZ134" i="2"/>
  <c r="NX134" i="2"/>
  <c r="NU134" i="2"/>
  <c r="NS134" i="2"/>
  <c r="NQ134" i="2"/>
  <c r="NN134" i="2"/>
  <c r="NL134" i="2"/>
  <c r="NJ134" i="2"/>
  <c r="NG134" i="2"/>
  <c r="NE134" i="2"/>
  <c r="NC134" i="2"/>
  <c r="MZ134" i="2"/>
  <c r="MX134" i="2"/>
  <c r="MV134" i="2"/>
  <c r="MS134" i="2"/>
  <c r="MO134" i="2"/>
  <c r="ML134" i="2"/>
  <c r="MJ134" i="2"/>
  <c r="MH134" i="2"/>
  <c r="ME134" i="2"/>
  <c r="MA134" i="2"/>
  <c r="LX134" i="2"/>
  <c r="LT134" i="2"/>
  <c r="LQ134" i="2"/>
  <c r="LO134" i="2"/>
  <c r="LM134" i="2"/>
  <c r="LJ134" i="2"/>
  <c r="LH134" i="2"/>
  <c r="LF134" i="2"/>
  <c r="LC134" i="2"/>
  <c r="KY134" i="2"/>
  <c r="KV134" i="2"/>
  <c r="KR134" i="2"/>
  <c r="KO134" i="2"/>
  <c r="KM134" i="2"/>
  <c r="KK134" i="2"/>
  <c r="KH134" i="2"/>
  <c r="KF134" i="2"/>
  <c r="KD134" i="2"/>
  <c r="KA134" i="2"/>
  <c r="JW134" i="2"/>
  <c r="JT134" i="2"/>
  <c r="JP134" i="2"/>
  <c r="JM134" i="2"/>
  <c r="JK134" i="2"/>
  <c r="JI134" i="2"/>
  <c r="JF134" i="2"/>
  <c r="JD134" i="2"/>
  <c r="JB134" i="2"/>
  <c r="IY134" i="2"/>
  <c r="IW134" i="2"/>
  <c r="IU134" i="2"/>
  <c r="IR134" i="2"/>
  <c r="IP134" i="2"/>
  <c r="IN134" i="2"/>
  <c r="IK134" i="2"/>
  <c r="II134" i="2"/>
  <c r="IG134" i="2"/>
  <c r="ID134" i="2"/>
  <c r="IB134" i="2"/>
  <c r="HZ134" i="2"/>
  <c r="HW134" i="2"/>
  <c r="HU134" i="2"/>
  <c r="HS134" i="2"/>
  <c r="HP134" i="2"/>
  <c r="HN134" i="2"/>
  <c r="HL134" i="2"/>
  <c r="HI134" i="2"/>
  <c r="HG134" i="2"/>
  <c r="HE134" i="2"/>
  <c r="HA134" i="2"/>
  <c r="GY134" i="2"/>
  <c r="GW134" i="2"/>
  <c r="GT134" i="2"/>
  <c r="GP134" i="2"/>
  <c r="GM134" i="2"/>
  <c r="GK134" i="2"/>
  <c r="GI134" i="2"/>
  <c r="GF134" i="2"/>
  <c r="GB134" i="2"/>
  <c r="FY134" i="2"/>
  <c r="FW134" i="2"/>
  <c r="FU134" i="2"/>
  <c r="FR134" i="2"/>
  <c r="FP134" i="2"/>
  <c r="FN134" i="2"/>
  <c r="FK134" i="2"/>
  <c r="FI134" i="2"/>
  <c r="FG134" i="2"/>
  <c r="FD134" i="2"/>
  <c r="EZ134" i="2"/>
  <c r="EW134" i="2"/>
  <c r="EU134" i="2"/>
  <c r="ES134" i="2"/>
  <c r="EP134" i="2"/>
  <c r="EN134" i="2"/>
  <c r="EL134" i="2"/>
  <c r="EI134" i="2"/>
  <c r="EG134" i="2"/>
  <c r="EE134" i="2"/>
  <c r="EB134" i="2"/>
  <c r="DZ134" i="2"/>
  <c r="DX134" i="2"/>
  <c r="DU134" i="2"/>
  <c r="DQ134" i="2"/>
  <c r="DN134" i="2"/>
  <c r="DL134" i="2"/>
  <c r="DJ134" i="2"/>
  <c r="DG134" i="2"/>
  <c r="DE134" i="2"/>
  <c r="DC134" i="2"/>
  <c r="CZ134" i="2"/>
  <c r="CX134" i="2"/>
  <c r="CV134" i="2"/>
  <c r="CS134" i="2"/>
  <c r="CQ134" i="2"/>
  <c r="CO134" i="2"/>
  <c r="CL134" i="2"/>
  <c r="CJ134" i="2"/>
  <c r="CH134" i="2"/>
  <c r="CE134" i="2"/>
  <c r="CC134" i="2"/>
  <c r="CB134" i="2"/>
  <c r="CA134" i="2"/>
  <c r="BX134" i="2"/>
  <c r="BV134" i="2"/>
  <c r="BT134" i="2"/>
  <c r="BQ134" i="2"/>
  <c r="BO134" i="2"/>
  <c r="BM134" i="2"/>
  <c r="BJ134" i="2"/>
  <c r="BF134" i="2"/>
  <c r="BC134" i="2"/>
  <c r="BA134" i="2"/>
  <c r="AY134" i="2"/>
  <c r="AV134" i="2"/>
  <c r="AT134" i="2"/>
  <c r="AR134" i="2"/>
  <c r="AO134" i="2"/>
  <c r="AM134" i="2"/>
  <c r="AK134" i="2"/>
  <c r="AH134" i="2"/>
  <c r="AF134" i="2"/>
  <c r="AD134" i="2"/>
  <c r="Y134" i="2"/>
  <c r="R134" i="2"/>
  <c r="P134" i="2"/>
  <c r="Q134" i="2" s="1"/>
  <c r="N134" i="2"/>
  <c r="L134" i="2"/>
  <c r="M134" i="2" s="1"/>
  <c r="J134" i="2"/>
  <c r="H134" i="2"/>
  <c r="I134" i="2" s="1"/>
  <c r="F134" i="2"/>
  <c r="E134" i="2"/>
  <c r="D134" i="2"/>
  <c r="B134" i="2"/>
  <c r="VI133" i="2"/>
  <c r="VG133" i="2"/>
  <c r="VE133" i="2"/>
  <c r="VB133" i="2"/>
  <c r="UZ133" i="2"/>
  <c r="UX133" i="2"/>
  <c r="UU133" i="2"/>
  <c r="US133" i="2"/>
  <c r="UQ133" i="2"/>
  <c r="UN133" i="2"/>
  <c r="UL133" i="2"/>
  <c r="UJ133" i="2"/>
  <c r="UG133" i="2"/>
  <c r="UC133" i="2"/>
  <c r="TZ133" i="2"/>
  <c r="TV133" i="2"/>
  <c r="TS133" i="2"/>
  <c r="TO133" i="2"/>
  <c r="TL133" i="2"/>
  <c r="TH133" i="2"/>
  <c r="TE133" i="2"/>
  <c r="TA133" i="2"/>
  <c r="SX133" i="2"/>
  <c r="ST133" i="2"/>
  <c r="SQ133" i="2"/>
  <c r="SM133" i="2"/>
  <c r="SJ133" i="2"/>
  <c r="SF133" i="2"/>
  <c r="SC133" i="2"/>
  <c r="RY133" i="2"/>
  <c r="RV133" i="2"/>
  <c r="RR133" i="2"/>
  <c r="RO133" i="2"/>
  <c r="RK133" i="2"/>
  <c r="RH133" i="2"/>
  <c r="RF133" i="2"/>
  <c r="RD133" i="2"/>
  <c r="RA133" i="2"/>
  <c r="QW133" i="2"/>
  <c r="QT133" i="2"/>
  <c r="QR133" i="2"/>
  <c r="QP133" i="2"/>
  <c r="QM133" i="2"/>
  <c r="QI133" i="2"/>
  <c r="QF133" i="2"/>
  <c r="QB133" i="2"/>
  <c r="PY133" i="2"/>
  <c r="PW133" i="2"/>
  <c r="PU133" i="2"/>
  <c r="PR133" i="2"/>
  <c r="PP133" i="2"/>
  <c r="PN133" i="2"/>
  <c r="PK133" i="2"/>
  <c r="PI133" i="2"/>
  <c r="PG133" i="2"/>
  <c r="PD133" i="2"/>
  <c r="PB133" i="2"/>
  <c r="OZ133" i="2"/>
  <c r="OW133" i="2"/>
  <c r="OU133" i="2"/>
  <c r="OS133" i="2"/>
  <c r="OP133" i="2"/>
  <c r="ON133" i="2"/>
  <c r="OL133" i="2"/>
  <c r="OI133" i="2"/>
  <c r="OG133" i="2"/>
  <c r="OE133" i="2"/>
  <c r="OB133" i="2"/>
  <c r="NZ133" i="2"/>
  <c r="NX133" i="2"/>
  <c r="NU133" i="2"/>
  <c r="NS133" i="2"/>
  <c r="NQ133" i="2"/>
  <c r="NN133" i="2"/>
  <c r="NL133" i="2"/>
  <c r="NJ133" i="2"/>
  <c r="NG133" i="2"/>
  <c r="NE133" i="2"/>
  <c r="NC133" i="2"/>
  <c r="MZ133" i="2"/>
  <c r="MX133" i="2"/>
  <c r="MV133" i="2"/>
  <c r="MS133" i="2"/>
  <c r="MO133" i="2"/>
  <c r="ML133" i="2"/>
  <c r="MJ133" i="2"/>
  <c r="MH133" i="2"/>
  <c r="ME133" i="2"/>
  <c r="MA133" i="2"/>
  <c r="LX133" i="2"/>
  <c r="LT133" i="2"/>
  <c r="LQ133" i="2"/>
  <c r="LO133" i="2"/>
  <c r="LM133" i="2"/>
  <c r="LJ133" i="2"/>
  <c r="LH133" i="2"/>
  <c r="LF133" i="2"/>
  <c r="LC133" i="2"/>
  <c r="KY133" i="2"/>
  <c r="KV133" i="2"/>
  <c r="KR133" i="2"/>
  <c r="KO133" i="2"/>
  <c r="KM133" i="2"/>
  <c r="KK133" i="2"/>
  <c r="KH133" i="2"/>
  <c r="KF133" i="2"/>
  <c r="KD133" i="2"/>
  <c r="KA133" i="2"/>
  <c r="JW133" i="2"/>
  <c r="JT133" i="2"/>
  <c r="JP133" i="2"/>
  <c r="JM133" i="2"/>
  <c r="JK133" i="2"/>
  <c r="JI133" i="2"/>
  <c r="JF133" i="2"/>
  <c r="JD133" i="2"/>
  <c r="JB133" i="2"/>
  <c r="IY133" i="2"/>
  <c r="IW133" i="2"/>
  <c r="IU133" i="2"/>
  <c r="IR133" i="2"/>
  <c r="IP133" i="2"/>
  <c r="IN133" i="2"/>
  <c r="IK133" i="2"/>
  <c r="II133" i="2"/>
  <c r="IG133" i="2"/>
  <c r="ID133" i="2"/>
  <c r="IB133" i="2"/>
  <c r="HZ133" i="2"/>
  <c r="HW133" i="2"/>
  <c r="HU133" i="2"/>
  <c r="HS133" i="2"/>
  <c r="HP133" i="2"/>
  <c r="HN133" i="2"/>
  <c r="HL133" i="2"/>
  <c r="HI133" i="2"/>
  <c r="HG133" i="2"/>
  <c r="HE133" i="2"/>
  <c r="HA133" i="2"/>
  <c r="GY133" i="2"/>
  <c r="GW133" i="2"/>
  <c r="GT133" i="2"/>
  <c r="GP133" i="2"/>
  <c r="GM133" i="2"/>
  <c r="GK133" i="2"/>
  <c r="GI133" i="2"/>
  <c r="GF133" i="2"/>
  <c r="GB133" i="2"/>
  <c r="FY133" i="2"/>
  <c r="FW133" i="2"/>
  <c r="FU133" i="2"/>
  <c r="FR133" i="2"/>
  <c r="FP133" i="2"/>
  <c r="FN133" i="2"/>
  <c r="FK133" i="2"/>
  <c r="FI133" i="2"/>
  <c r="FG133" i="2"/>
  <c r="FD133" i="2"/>
  <c r="EZ133" i="2"/>
  <c r="EW133" i="2"/>
  <c r="EU133" i="2"/>
  <c r="ES133" i="2"/>
  <c r="EP133" i="2"/>
  <c r="EN133" i="2"/>
  <c r="EL133" i="2"/>
  <c r="EI133" i="2"/>
  <c r="EG133" i="2"/>
  <c r="EE133" i="2"/>
  <c r="EB133" i="2"/>
  <c r="DZ133" i="2"/>
  <c r="DX133" i="2"/>
  <c r="DU133" i="2"/>
  <c r="DQ133" i="2"/>
  <c r="DN133" i="2"/>
  <c r="DL133" i="2"/>
  <c r="DJ133" i="2"/>
  <c r="DG133" i="2"/>
  <c r="DE133" i="2"/>
  <c r="DC133" i="2"/>
  <c r="CZ133" i="2"/>
  <c r="CX133" i="2"/>
  <c r="CV133" i="2"/>
  <c r="CS133" i="2"/>
  <c r="CQ133" i="2"/>
  <c r="CO133" i="2"/>
  <c r="CL133" i="2"/>
  <c r="CJ133" i="2"/>
  <c r="CH133" i="2"/>
  <c r="CE133" i="2"/>
  <c r="CC133" i="2"/>
  <c r="CB133" i="2"/>
  <c r="CA133" i="2"/>
  <c r="BX133" i="2"/>
  <c r="BV133" i="2"/>
  <c r="BT133" i="2"/>
  <c r="BQ133" i="2"/>
  <c r="BO133" i="2"/>
  <c r="BM133" i="2"/>
  <c r="BJ133" i="2"/>
  <c r="BF133" i="2"/>
  <c r="BC133" i="2"/>
  <c r="BA133" i="2"/>
  <c r="AY133" i="2"/>
  <c r="AV133" i="2"/>
  <c r="AT133" i="2"/>
  <c r="AR133" i="2"/>
  <c r="AO133" i="2"/>
  <c r="AM133" i="2"/>
  <c r="AK133" i="2"/>
  <c r="AH133" i="2"/>
  <c r="AF133" i="2"/>
  <c r="AD133" i="2"/>
  <c r="R133" i="2"/>
  <c r="Q133" i="2"/>
  <c r="P133" i="2"/>
  <c r="N133" i="2"/>
  <c r="L133" i="2"/>
  <c r="M133" i="2" s="1"/>
  <c r="J133" i="2"/>
  <c r="I133" i="2"/>
  <c r="H133" i="2"/>
  <c r="F133" i="2"/>
  <c r="D133" i="2"/>
  <c r="E133" i="2" s="1"/>
  <c r="B133" i="2"/>
  <c r="VI132" i="2"/>
  <c r="VG132" i="2"/>
  <c r="VE132" i="2"/>
  <c r="VB132" i="2"/>
  <c r="UZ132" i="2"/>
  <c r="UX132" i="2"/>
  <c r="UU132" i="2"/>
  <c r="US132" i="2"/>
  <c r="UQ132" i="2"/>
  <c r="UN132" i="2"/>
  <c r="UL132" i="2"/>
  <c r="UJ132" i="2"/>
  <c r="UG132" i="2"/>
  <c r="UC132" i="2"/>
  <c r="TZ132" i="2"/>
  <c r="TV132" i="2"/>
  <c r="TS132" i="2"/>
  <c r="TO132" i="2"/>
  <c r="TL132" i="2"/>
  <c r="TH132" i="2"/>
  <c r="TE132" i="2"/>
  <c r="TA132" i="2"/>
  <c r="SX132" i="2"/>
  <c r="ST132" i="2"/>
  <c r="SQ132" i="2"/>
  <c r="SM132" i="2"/>
  <c r="SJ132" i="2"/>
  <c r="SF132" i="2"/>
  <c r="SC132" i="2"/>
  <c r="RY132" i="2"/>
  <c r="RV132" i="2"/>
  <c r="RR132" i="2"/>
  <c r="RO132" i="2"/>
  <c r="RK132" i="2"/>
  <c r="RH132" i="2"/>
  <c r="RF132" i="2"/>
  <c r="RD132" i="2"/>
  <c r="RA132" i="2"/>
  <c r="QW132" i="2"/>
  <c r="QT132" i="2"/>
  <c r="QR132" i="2"/>
  <c r="QP132" i="2"/>
  <c r="QM132" i="2"/>
  <c r="QI132" i="2"/>
  <c r="QF132" i="2"/>
  <c r="QB132" i="2"/>
  <c r="PY132" i="2"/>
  <c r="PW132" i="2"/>
  <c r="PU132" i="2"/>
  <c r="PR132" i="2"/>
  <c r="PP132" i="2"/>
  <c r="PN132" i="2"/>
  <c r="PK132" i="2"/>
  <c r="PI132" i="2"/>
  <c r="PG132" i="2"/>
  <c r="PD132" i="2"/>
  <c r="PB132" i="2"/>
  <c r="OZ132" i="2"/>
  <c r="OW132" i="2"/>
  <c r="OU132" i="2"/>
  <c r="OS132" i="2"/>
  <c r="OP132" i="2"/>
  <c r="ON132" i="2"/>
  <c r="OL132" i="2"/>
  <c r="OI132" i="2"/>
  <c r="OG132" i="2"/>
  <c r="OE132" i="2"/>
  <c r="OB132" i="2"/>
  <c r="NZ132" i="2"/>
  <c r="NX132" i="2"/>
  <c r="NU132" i="2"/>
  <c r="NS132" i="2"/>
  <c r="NQ132" i="2"/>
  <c r="NN132" i="2"/>
  <c r="NL132" i="2"/>
  <c r="NJ132" i="2"/>
  <c r="NG132" i="2"/>
  <c r="NE132" i="2"/>
  <c r="NC132" i="2"/>
  <c r="MZ132" i="2"/>
  <c r="MX132" i="2"/>
  <c r="MV132" i="2"/>
  <c r="MS132" i="2"/>
  <c r="MO132" i="2"/>
  <c r="ML132" i="2"/>
  <c r="MJ132" i="2"/>
  <c r="MH132" i="2"/>
  <c r="ME132" i="2"/>
  <c r="MA132" i="2"/>
  <c r="LX132" i="2"/>
  <c r="LT132" i="2"/>
  <c r="LQ132" i="2"/>
  <c r="LO132" i="2"/>
  <c r="LM132" i="2"/>
  <c r="LJ132" i="2"/>
  <c r="LH132" i="2"/>
  <c r="LF132" i="2"/>
  <c r="LC132" i="2"/>
  <c r="KY132" i="2"/>
  <c r="KV132" i="2"/>
  <c r="KR132" i="2"/>
  <c r="KO132" i="2"/>
  <c r="KM132" i="2"/>
  <c r="KK132" i="2"/>
  <c r="KH132" i="2"/>
  <c r="KF132" i="2"/>
  <c r="KD132" i="2"/>
  <c r="KA132" i="2"/>
  <c r="JW132" i="2"/>
  <c r="JT132" i="2"/>
  <c r="JP132" i="2"/>
  <c r="JM132" i="2"/>
  <c r="JK132" i="2"/>
  <c r="JI132" i="2"/>
  <c r="JF132" i="2"/>
  <c r="JD132" i="2"/>
  <c r="JB132" i="2"/>
  <c r="IY132" i="2"/>
  <c r="IW132" i="2"/>
  <c r="IU132" i="2"/>
  <c r="IR132" i="2"/>
  <c r="IP132" i="2"/>
  <c r="IN132" i="2"/>
  <c r="IK132" i="2"/>
  <c r="II132" i="2"/>
  <c r="IG132" i="2"/>
  <c r="ID132" i="2"/>
  <c r="IB132" i="2"/>
  <c r="HZ132" i="2"/>
  <c r="HW132" i="2"/>
  <c r="HU132" i="2"/>
  <c r="HS132" i="2"/>
  <c r="HP132" i="2"/>
  <c r="HN132" i="2"/>
  <c r="HL132" i="2"/>
  <c r="HI132" i="2"/>
  <c r="HG132" i="2"/>
  <c r="HE132" i="2"/>
  <c r="HA132" i="2"/>
  <c r="GY132" i="2"/>
  <c r="GW132" i="2"/>
  <c r="GT132" i="2"/>
  <c r="GP132" i="2"/>
  <c r="GM132" i="2"/>
  <c r="GK132" i="2"/>
  <c r="GI132" i="2"/>
  <c r="GF132" i="2"/>
  <c r="GB132" i="2"/>
  <c r="FY132" i="2"/>
  <c r="FW132" i="2"/>
  <c r="FU132" i="2"/>
  <c r="FR132" i="2"/>
  <c r="FP132" i="2"/>
  <c r="FN132" i="2"/>
  <c r="FK132" i="2"/>
  <c r="FI132" i="2"/>
  <c r="FG132" i="2"/>
  <c r="FD132" i="2"/>
  <c r="EZ132" i="2"/>
  <c r="EW132" i="2"/>
  <c r="EU132" i="2"/>
  <c r="ES132" i="2"/>
  <c r="EP132" i="2"/>
  <c r="EN132" i="2"/>
  <c r="EL132" i="2"/>
  <c r="EI132" i="2"/>
  <c r="EG132" i="2"/>
  <c r="EE132" i="2"/>
  <c r="EB132" i="2"/>
  <c r="DZ132" i="2"/>
  <c r="DX132" i="2"/>
  <c r="DU132" i="2"/>
  <c r="DQ132" i="2"/>
  <c r="DN132" i="2"/>
  <c r="DL132" i="2"/>
  <c r="DJ132" i="2"/>
  <c r="DG132" i="2"/>
  <c r="DE132" i="2"/>
  <c r="DC132" i="2"/>
  <c r="CZ132" i="2"/>
  <c r="CX132" i="2"/>
  <c r="CV132" i="2"/>
  <c r="CS132" i="2"/>
  <c r="CQ132" i="2"/>
  <c r="CO132" i="2"/>
  <c r="CL132" i="2"/>
  <c r="CJ132" i="2"/>
  <c r="CH132" i="2"/>
  <c r="CE132" i="2"/>
  <c r="CC132" i="2"/>
  <c r="CB132" i="2"/>
  <c r="CA132" i="2"/>
  <c r="BX132" i="2"/>
  <c r="BV132" i="2"/>
  <c r="BT132" i="2"/>
  <c r="BQ132" i="2"/>
  <c r="BO132" i="2"/>
  <c r="BM132" i="2"/>
  <c r="BJ132" i="2"/>
  <c r="BF132" i="2"/>
  <c r="BC132" i="2"/>
  <c r="BA132" i="2"/>
  <c r="AY132" i="2"/>
  <c r="AV132" i="2"/>
  <c r="AT132" i="2"/>
  <c r="AR132" i="2"/>
  <c r="AO132" i="2"/>
  <c r="AM132" i="2"/>
  <c r="AK132" i="2"/>
  <c r="AH132" i="2"/>
  <c r="AF132" i="2"/>
  <c r="AD132" i="2"/>
  <c r="R132" i="2"/>
  <c r="P132" i="2"/>
  <c r="Q132" i="2" s="1"/>
  <c r="S132" i="2" s="1"/>
  <c r="N132" i="2"/>
  <c r="M132" i="2"/>
  <c r="L132" i="2"/>
  <c r="J132" i="2"/>
  <c r="H132" i="2"/>
  <c r="I132" i="2" s="1"/>
  <c r="F132" i="2"/>
  <c r="D132" i="2"/>
  <c r="E132" i="2" s="1"/>
  <c r="B132" i="2"/>
  <c r="VI131" i="2"/>
  <c r="VG131" i="2"/>
  <c r="VE131" i="2"/>
  <c r="VB131" i="2"/>
  <c r="UZ131" i="2"/>
  <c r="UX131" i="2"/>
  <c r="UU131" i="2"/>
  <c r="US131" i="2"/>
  <c r="UQ131" i="2"/>
  <c r="UN131" i="2"/>
  <c r="UL131" i="2"/>
  <c r="UJ131" i="2"/>
  <c r="UG131" i="2"/>
  <c r="IB131" i="1" s="1"/>
  <c r="UC131" i="2"/>
  <c r="TZ131" i="2"/>
  <c r="TV131" i="2"/>
  <c r="TS131" i="2"/>
  <c r="TO131" i="2"/>
  <c r="TL131" i="2"/>
  <c r="TH131" i="2"/>
  <c r="TE131" i="2"/>
  <c r="TA131" i="2"/>
  <c r="SX131" i="2"/>
  <c r="ST131" i="2"/>
  <c r="SQ131" i="2"/>
  <c r="SM131" i="2"/>
  <c r="SJ131" i="2"/>
  <c r="SF131" i="2"/>
  <c r="SC131" i="2"/>
  <c r="RY131" i="2"/>
  <c r="RV131" i="2"/>
  <c r="RR131" i="2"/>
  <c r="RO131" i="2"/>
  <c r="RK131" i="2"/>
  <c r="RH131" i="2"/>
  <c r="RF131" i="2"/>
  <c r="RD131" i="2"/>
  <c r="RA131" i="2"/>
  <c r="QW131" i="2"/>
  <c r="QT131" i="2"/>
  <c r="QR131" i="2"/>
  <c r="QP131" i="2"/>
  <c r="QM131" i="2"/>
  <c r="QI131" i="2"/>
  <c r="QF131" i="2"/>
  <c r="QB131" i="2"/>
  <c r="PY131" i="2"/>
  <c r="PW131" i="2"/>
  <c r="PU131" i="2"/>
  <c r="PR131" i="2"/>
  <c r="PP131" i="2"/>
  <c r="PN131" i="2"/>
  <c r="PK131" i="2"/>
  <c r="PI131" i="2"/>
  <c r="PG131" i="2"/>
  <c r="PD131" i="2"/>
  <c r="PB131" i="2"/>
  <c r="OZ131" i="2"/>
  <c r="OW131" i="2"/>
  <c r="OU131" i="2"/>
  <c r="OS131" i="2"/>
  <c r="OP131" i="2"/>
  <c r="ON131" i="2"/>
  <c r="OL131" i="2"/>
  <c r="OI131" i="2"/>
  <c r="OG131" i="2"/>
  <c r="OE131" i="2"/>
  <c r="OB131" i="2"/>
  <c r="NZ131" i="2"/>
  <c r="NX131" i="2"/>
  <c r="NU131" i="2"/>
  <c r="NS131" i="2"/>
  <c r="NQ131" i="2"/>
  <c r="NN131" i="2"/>
  <c r="NL131" i="2"/>
  <c r="NJ131" i="2"/>
  <c r="NG131" i="2"/>
  <c r="NE131" i="2"/>
  <c r="NC131" i="2"/>
  <c r="MZ131" i="2"/>
  <c r="MX131" i="2"/>
  <c r="MV131" i="2"/>
  <c r="MS131" i="2"/>
  <c r="MO131" i="2"/>
  <c r="ML131" i="2"/>
  <c r="MJ131" i="2"/>
  <c r="MH131" i="2"/>
  <c r="ME131" i="2"/>
  <c r="MA131" i="2"/>
  <c r="LX131" i="2"/>
  <c r="LT131" i="2"/>
  <c r="LQ131" i="2"/>
  <c r="LO131" i="2"/>
  <c r="LM131" i="2"/>
  <c r="LJ131" i="2"/>
  <c r="LH131" i="2"/>
  <c r="LF131" i="2"/>
  <c r="LC131" i="2"/>
  <c r="KY131" i="2"/>
  <c r="KV131" i="2"/>
  <c r="KR131" i="2"/>
  <c r="KO131" i="2"/>
  <c r="KM131" i="2"/>
  <c r="KK131" i="2"/>
  <c r="KH131" i="2"/>
  <c r="KF131" i="2"/>
  <c r="KD131" i="2"/>
  <c r="KA131" i="2"/>
  <c r="JW131" i="2"/>
  <c r="JT131" i="2"/>
  <c r="JP131" i="2"/>
  <c r="JM131" i="2"/>
  <c r="JK131" i="2"/>
  <c r="JI131" i="2"/>
  <c r="JF131" i="2"/>
  <c r="JD131" i="2"/>
  <c r="JB131" i="2"/>
  <c r="IY131" i="2"/>
  <c r="IW131" i="2"/>
  <c r="IU131" i="2"/>
  <c r="IR131" i="2"/>
  <c r="IP131" i="2"/>
  <c r="IN131" i="2"/>
  <c r="IK131" i="2"/>
  <c r="II131" i="2"/>
  <c r="IG131" i="2"/>
  <c r="ID131" i="2"/>
  <c r="IB131" i="2"/>
  <c r="HZ131" i="2"/>
  <c r="HW131" i="2"/>
  <c r="HU131" i="2"/>
  <c r="HS131" i="2"/>
  <c r="HP131" i="2"/>
  <c r="HN131" i="2"/>
  <c r="HL131" i="2"/>
  <c r="HI131" i="2"/>
  <c r="HG131" i="2"/>
  <c r="HE131" i="2"/>
  <c r="HA131" i="2"/>
  <c r="GY131" i="2"/>
  <c r="GW131" i="2"/>
  <c r="GT131" i="2"/>
  <c r="GP131" i="2"/>
  <c r="GM131" i="2"/>
  <c r="GK131" i="2"/>
  <c r="GI131" i="2"/>
  <c r="GF131" i="2"/>
  <c r="GB131" i="2"/>
  <c r="FY131" i="2"/>
  <c r="FW131" i="2"/>
  <c r="FU131" i="2"/>
  <c r="FR131" i="2"/>
  <c r="FP131" i="2"/>
  <c r="FN131" i="2"/>
  <c r="FK131" i="2"/>
  <c r="FI131" i="2"/>
  <c r="FG131" i="2"/>
  <c r="FD131" i="2"/>
  <c r="EZ131" i="2"/>
  <c r="EW131" i="2"/>
  <c r="EU131" i="2"/>
  <c r="ES131" i="2"/>
  <c r="EP131" i="2"/>
  <c r="EN131" i="2"/>
  <c r="EL131" i="2"/>
  <c r="EI131" i="2"/>
  <c r="EG131" i="2"/>
  <c r="EE131" i="2"/>
  <c r="EB131" i="2"/>
  <c r="DZ131" i="2"/>
  <c r="DX131" i="2"/>
  <c r="DU131" i="2"/>
  <c r="DQ131" i="2"/>
  <c r="DN131" i="2"/>
  <c r="DL131" i="2"/>
  <c r="DJ131" i="2"/>
  <c r="DG131" i="2"/>
  <c r="DE131" i="2"/>
  <c r="DC131" i="2"/>
  <c r="CZ131" i="2"/>
  <c r="CX131" i="2"/>
  <c r="CV131" i="2"/>
  <c r="CS131" i="2"/>
  <c r="CQ131" i="2"/>
  <c r="CO131" i="2"/>
  <c r="CL131" i="2"/>
  <c r="CJ131" i="2"/>
  <c r="CH131" i="2"/>
  <c r="CE131" i="2"/>
  <c r="CC131" i="2"/>
  <c r="CB131" i="2"/>
  <c r="CA131" i="2"/>
  <c r="BX131" i="2"/>
  <c r="BV131" i="2"/>
  <c r="BT131" i="2"/>
  <c r="BQ131" i="2"/>
  <c r="BO131" i="2"/>
  <c r="BM131" i="2"/>
  <c r="BJ131" i="2"/>
  <c r="BF131" i="2"/>
  <c r="BC131" i="2"/>
  <c r="BA131" i="2"/>
  <c r="AY131" i="2"/>
  <c r="AV131" i="2"/>
  <c r="AT131" i="2"/>
  <c r="AR131" i="2"/>
  <c r="AO131" i="2"/>
  <c r="AM131" i="2"/>
  <c r="AK131" i="2"/>
  <c r="AH131" i="2"/>
  <c r="AF131" i="2"/>
  <c r="AD131" i="2"/>
  <c r="R131" i="2"/>
  <c r="P131" i="2"/>
  <c r="Q131" i="2" s="1"/>
  <c r="N131" i="2"/>
  <c r="M131" i="2"/>
  <c r="L131" i="2"/>
  <c r="J131" i="2"/>
  <c r="I131" i="2"/>
  <c r="H131" i="2"/>
  <c r="F131" i="2"/>
  <c r="D131" i="2"/>
  <c r="E131" i="2" s="1"/>
  <c r="B131" i="2"/>
  <c r="VI130" i="2"/>
  <c r="VG130" i="2"/>
  <c r="VE130" i="2"/>
  <c r="VB130" i="2"/>
  <c r="UZ130" i="2"/>
  <c r="UX130" i="2"/>
  <c r="UU130" i="2"/>
  <c r="US130" i="2"/>
  <c r="UQ130" i="2"/>
  <c r="UN130" i="2"/>
  <c r="UL130" i="2"/>
  <c r="UJ130" i="2"/>
  <c r="UG130" i="2"/>
  <c r="UC130" i="2"/>
  <c r="TZ130" i="2"/>
  <c r="TV130" i="2"/>
  <c r="TS130" i="2"/>
  <c r="TO130" i="2"/>
  <c r="TL130" i="2"/>
  <c r="TH130" i="2"/>
  <c r="TE130" i="2"/>
  <c r="TA130" i="2"/>
  <c r="SX130" i="2"/>
  <c r="ST130" i="2"/>
  <c r="SQ130" i="2"/>
  <c r="SM130" i="2"/>
  <c r="SJ130" i="2"/>
  <c r="SF130" i="2"/>
  <c r="SC130" i="2"/>
  <c r="RY130" i="2"/>
  <c r="RV130" i="2"/>
  <c r="RR130" i="2"/>
  <c r="RO130" i="2"/>
  <c r="RK130" i="2"/>
  <c r="RH130" i="2"/>
  <c r="RF130" i="2"/>
  <c r="RD130" i="2"/>
  <c r="RA130" i="2"/>
  <c r="QW130" i="2"/>
  <c r="QT130" i="2"/>
  <c r="QR130" i="2"/>
  <c r="QP130" i="2"/>
  <c r="QM130" i="2"/>
  <c r="QI130" i="2"/>
  <c r="QF130" i="2"/>
  <c r="QB130" i="2"/>
  <c r="PY130" i="2"/>
  <c r="PW130" i="2"/>
  <c r="PU130" i="2"/>
  <c r="PR130" i="2"/>
  <c r="PP130" i="2"/>
  <c r="PN130" i="2"/>
  <c r="PK130" i="2"/>
  <c r="PI130" i="2"/>
  <c r="PG130" i="2"/>
  <c r="PD130" i="2"/>
  <c r="PB130" i="2"/>
  <c r="OZ130" i="2"/>
  <c r="OW130" i="2"/>
  <c r="OU130" i="2"/>
  <c r="OS130" i="2"/>
  <c r="OP130" i="2"/>
  <c r="ON130" i="2"/>
  <c r="OL130" i="2"/>
  <c r="OI130" i="2"/>
  <c r="OG130" i="2"/>
  <c r="OE130" i="2"/>
  <c r="OB130" i="2"/>
  <c r="NZ130" i="2"/>
  <c r="NX130" i="2"/>
  <c r="NU130" i="2"/>
  <c r="NS130" i="2"/>
  <c r="NQ130" i="2"/>
  <c r="NN130" i="2"/>
  <c r="NL130" i="2"/>
  <c r="NJ130" i="2"/>
  <c r="NG130" i="2"/>
  <c r="NE130" i="2"/>
  <c r="NC130" i="2"/>
  <c r="MZ130" i="2"/>
  <c r="MX130" i="2"/>
  <c r="MV130" i="2"/>
  <c r="MS130" i="2"/>
  <c r="MO130" i="2"/>
  <c r="ML130" i="2"/>
  <c r="MJ130" i="2"/>
  <c r="MH130" i="2"/>
  <c r="ME130" i="2"/>
  <c r="MA130" i="2"/>
  <c r="LX130" i="2"/>
  <c r="LT130" i="2"/>
  <c r="LQ130" i="2"/>
  <c r="LO130" i="2"/>
  <c r="LM130" i="2"/>
  <c r="LJ130" i="2"/>
  <c r="LH130" i="2"/>
  <c r="LF130" i="2"/>
  <c r="LC130" i="2"/>
  <c r="KY130" i="2"/>
  <c r="KV130" i="2"/>
  <c r="KR130" i="2"/>
  <c r="KO130" i="2"/>
  <c r="KM130" i="2"/>
  <c r="KK130" i="2"/>
  <c r="KH130" i="2"/>
  <c r="KF130" i="2"/>
  <c r="KD130" i="2"/>
  <c r="KA130" i="2"/>
  <c r="JW130" i="2"/>
  <c r="JT130" i="2"/>
  <c r="JP130" i="2"/>
  <c r="JM130" i="2"/>
  <c r="JK130" i="2"/>
  <c r="JI130" i="2"/>
  <c r="JF130" i="2"/>
  <c r="JD130" i="2"/>
  <c r="JB130" i="2"/>
  <c r="IY130" i="2"/>
  <c r="IW130" i="2"/>
  <c r="IU130" i="2"/>
  <c r="IR130" i="2"/>
  <c r="IP130" i="2"/>
  <c r="IN130" i="2"/>
  <c r="IK130" i="2"/>
  <c r="II130" i="2"/>
  <c r="IG130" i="2"/>
  <c r="ID130" i="2"/>
  <c r="IB130" i="2"/>
  <c r="HZ130" i="2"/>
  <c r="HW130" i="2"/>
  <c r="HU130" i="2"/>
  <c r="HS130" i="2"/>
  <c r="HP130" i="2"/>
  <c r="HN130" i="2"/>
  <c r="HL130" i="2"/>
  <c r="HI130" i="2"/>
  <c r="HG130" i="2"/>
  <c r="HE130" i="2"/>
  <c r="HA130" i="2"/>
  <c r="GY130" i="2"/>
  <c r="GW130" i="2"/>
  <c r="GT130" i="2"/>
  <c r="GP130" i="2"/>
  <c r="GM130" i="2"/>
  <c r="GK130" i="2"/>
  <c r="GI130" i="2"/>
  <c r="GF130" i="2"/>
  <c r="GB130" i="2"/>
  <c r="FY130" i="2"/>
  <c r="FW130" i="2"/>
  <c r="FU130" i="2"/>
  <c r="FR130" i="2"/>
  <c r="FP130" i="2"/>
  <c r="FN130" i="2"/>
  <c r="FK130" i="2"/>
  <c r="FI130" i="2"/>
  <c r="FG130" i="2"/>
  <c r="FD130" i="2"/>
  <c r="EZ130" i="2"/>
  <c r="EW130" i="2"/>
  <c r="EU130" i="2"/>
  <c r="ES130" i="2"/>
  <c r="EP130" i="2"/>
  <c r="EN130" i="2"/>
  <c r="EL130" i="2"/>
  <c r="EI130" i="2"/>
  <c r="EG130" i="2"/>
  <c r="EE130" i="2"/>
  <c r="EB130" i="2"/>
  <c r="DZ130" i="2"/>
  <c r="DX130" i="2"/>
  <c r="DU130" i="2"/>
  <c r="DQ130" i="2"/>
  <c r="DN130" i="2"/>
  <c r="DL130" i="2"/>
  <c r="DJ130" i="2"/>
  <c r="DG130" i="2"/>
  <c r="DE130" i="2"/>
  <c r="DC130" i="2"/>
  <c r="CZ130" i="2"/>
  <c r="CX130" i="2"/>
  <c r="CV130" i="2"/>
  <c r="CS130" i="2"/>
  <c r="CQ130" i="2"/>
  <c r="CO130" i="2"/>
  <c r="CL130" i="2"/>
  <c r="CJ130" i="2"/>
  <c r="CH130" i="2"/>
  <c r="CE130" i="2"/>
  <c r="CC130" i="2"/>
  <c r="CB130" i="2"/>
  <c r="CA130" i="2"/>
  <c r="BX130" i="2"/>
  <c r="BV130" i="2"/>
  <c r="BT130" i="2"/>
  <c r="BQ130" i="2"/>
  <c r="BO130" i="2"/>
  <c r="BM130" i="2"/>
  <c r="BJ130" i="2"/>
  <c r="BF130" i="2"/>
  <c r="BC130" i="2"/>
  <c r="BA130" i="2"/>
  <c r="AY130" i="2"/>
  <c r="AV130" i="2"/>
  <c r="AT130" i="2"/>
  <c r="AR130" i="2"/>
  <c r="AO130" i="2"/>
  <c r="AM130" i="2"/>
  <c r="AK130" i="2"/>
  <c r="AH130" i="2"/>
  <c r="AF130" i="2"/>
  <c r="AD130" i="2"/>
  <c r="Y130" i="2"/>
  <c r="R130" i="2"/>
  <c r="Q130" i="2"/>
  <c r="P130" i="2"/>
  <c r="N130" i="2"/>
  <c r="L130" i="2"/>
  <c r="M130" i="2" s="1"/>
  <c r="J130" i="2"/>
  <c r="I130" i="2"/>
  <c r="S130" i="2" s="1"/>
  <c r="H130" i="2"/>
  <c r="F130" i="2"/>
  <c r="D130" i="2"/>
  <c r="E130" i="2" s="1"/>
  <c r="B130" i="2"/>
  <c r="VI129" i="2"/>
  <c r="VG129" i="2"/>
  <c r="VE129" i="2"/>
  <c r="VB129" i="2"/>
  <c r="UZ129" i="2"/>
  <c r="UX129" i="2"/>
  <c r="UU129" i="2"/>
  <c r="US129" i="2"/>
  <c r="UQ129" i="2"/>
  <c r="UN129" i="2"/>
  <c r="UL129" i="2"/>
  <c r="UJ129" i="2"/>
  <c r="UG129" i="2"/>
  <c r="UC129" i="2"/>
  <c r="TZ129" i="2"/>
  <c r="TV129" i="2"/>
  <c r="TS129" i="2"/>
  <c r="TO129" i="2"/>
  <c r="TL129" i="2"/>
  <c r="TH129" i="2"/>
  <c r="TE129" i="2"/>
  <c r="TA129" i="2"/>
  <c r="SX129" i="2"/>
  <c r="ST129" i="2"/>
  <c r="SQ129" i="2"/>
  <c r="SM129" i="2"/>
  <c r="SJ129" i="2"/>
  <c r="SF129" i="2"/>
  <c r="SC129" i="2"/>
  <c r="RY129" i="2"/>
  <c r="RV129" i="2"/>
  <c r="RR129" i="2"/>
  <c r="RO129" i="2"/>
  <c r="RK129" i="2"/>
  <c r="RH129" i="2"/>
  <c r="RF129" i="2"/>
  <c r="RD129" i="2"/>
  <c r="RA129" i="2"/>
  <c r="QW129" i="2"/>
  <c r="QT129" i="2"/>
  <c r="QR129" i="2"/>
  <c r="QP129" i="2"/>
  <c r="QM129" i="2"/>
  <c r="QI129" i="2"/>
  <c r="QF129" i="2"/>
  <c r="QB129" i="2"/>
  <c r="PY129" i="2"/>
  <c r="PW129" i="2"/>
  <c r="PU129" i="2"/>
  <c r="PR129" i="2"/>
  <c r="PP129" i="2"/>
  <c r="PN129" i="2"/>
  <c r="PK129" i="2"/>
  <c r="PI129" i="2"/>
  <c r="PG129" i="2"/>
  <c r="PD129" i="2"/>
  <c r="PB129" i="2"/>
  <c r="OZ129" i="2"/>
  <c r="OW129" i="2"/>
  <c r="OU129" i="2"/>
  <c r="OS129" i="2"/>
  <c r="OP129" i="2"/>
  <c r="ON129" i="2"/>
  <c r="OL129" i="2"/>
  <c r="OI129" i="2"/>
  <c r="OG129" i="2"/>
  <c r="OE129" i="2"/>
  <c r="OB129" i="2"/>
  <c r="NZ129" i="2"/>
  <c r="NX129" i="2"/>
  <c r="NU129" i="2"/>
  <c r="NS129" i="2"/>
  <c r="NQ129" i="2"/>
  <c r="NN129" i="2"/>
  <c r="NL129" i="2"/>
  <c r="NJ129" i="2"/>
  <c r="NG129" i="2"/>
  <c r="NE129" i="2"/>
  <c r="NC129" i="2"/>
  <c r="MZ129" i="2"/>
  <c r="MX129" i="2"/>
  <c r="MV129" i="2"/>
  <c r="MS129" i="2"/>
  <c r="MO129" i="2"/>
  <c r="ML129" i="2"/>
  <c r="MJ129" i="2"/>
  <c r="MH129" i="2"/>
  <c r="ME129" i="2"/>
  <c r="MA129" i="2"/>
  <c r="LX129" i="2"/>
  <c r="LT129" i="2"/>
  <c r="LQ129" i="2"/>
  <c r="LO129" i="2"/>
  <c r="LM129" i="2"/>
  <c r="LJ129" i="2"/>
  <c r="LH129" i="2"/>
  <c r="LF129" i="2"/>
  <c r="LC129" i="2"/>
  <c r="KY129" i="2"/>
  <c r="KV129" i="2"/>
  <c r="KR129" i="2"/>
  <c r="KO129" i="2"/>
  <c r="KM129" i="2"/>
  <c r="KK129" i="2"/>
  <c r="KH129" i="2"/>
  <c r="KF129" i="2"/>
  <c r="KD129" i="2"/>
  <c r="KA129" i="2"/>
  <c r="JW129" i="2"/>
  <c r="JT129" i="2"/>
  <c r="JP129" i="2"/>
  <c r="JM129" i="2"/>
  <c r="JK129" i="2"/>
  <c r="JI129" i="2"/>
  <c r="JF129" i="2"/>
  <c r="JD129" i="2"/>
  <c r="JB129" i="2"/>
  <c r="IY129" i="2"/>
  <c r="IW129" i="2"/>
  <c r="IU129" i="2"/>
  <c r="IR129" i="2"/>
  <c r="IP129" i="2"/>
  <c r="IN129" i="2"/>
  <c r="IK129" i="2"/>
  <c r="II129" i="2"/>
  <c r="IG129" i="2"/>
  <c r="ID129" i="2"/>
  <c r="IB129" i="2"/>
  <c r="HZ129" i="2"/>
  <c r="HW129" i="2"/>
  <c r="HU129" i="2"/>
  <c r="HS129" i="2"/>
  <c r="HP129" i="2"/>
  <c r="HN129" i="2"/>
  <c r="HL129" i="2"/>
  <c r="HI129" i="2"/>
  <c r="HG129" i="2"/>
  <c r="HE129" i="2"/>
  <c r="HA129" i="2"/>
  <c r="GY129" i="2"/>
  <c r="GW129" i="2"/>
  <c r="GT129" i="2"/>
  <c r="GP129" i="2"/>
  <c r="GM129" i="2"/>
  <c r="GK129" i="2"/>
  <c r="GI129" i="2"/>
  <c r="GF129" i="2"/>
  <c r="GB129" i="2"/>
  <c r="FY129" i="2"/>
  <c r="FW129" i="2"/>
  <c r="FU129" i="2"/>
  <c r="FR129" i="2"/>
  <c r="FP129" i="2"/>
  <c r="FN129" i="2"/>
  <c r="FK129" i="2"/>
  <c r="FI129" i="2"/>
  <c r="FG129" i="2"/>
  <c r="FD129" i="2"/>
  <c r="EZ129" i="2"/>
  <c r="EW129" i="2"/>
  <c r="EU129" i="2"/>
  <c r="ES129" i="2"/>
  <c r="EP129" i="2"/>
  <c r="EN129" i="2"/>
  <c r="EL129" i="2"/>
  <c r="EI129" i="2"/>
  <c r="EG129" i="2"/>
  <c r="EE129" i="2"/>
  <c r="EB129" i="2"/>
  <c r="DZ129" i="2"/>
  <c r="DX129" i="2"/>
  <c r="DU129" i="2"/>
  <c r="DQ129" i="2"/>
  <c r="DN129" i="2"/>
  <c r="DL129" i="2"/>
  <c r="DJ129" i="2"/>
  <c r="DG129" i="2"/>
  <c r="DE129" i="2"/>
  <c r="DC129" i="2"/>
  <c r="CZ129" i="2"/>
  <c r="CX129" i="2"/>
  <c r="CV129" i="2"/>
  <c r="CS129" i="2"/>
  <c r="CQ129" i="2"/>
  <c r="CO129" i="2"/>
  <c r="CL129" i="2"/>
  <c r="CJ129" i="2"/>
  <c r="CH129" i="2"/>
  <c r="CE129" i="2"/>
  <c r="CC129" i="2"/>
  <c r="CB129" i="2"/>
  <c r="CA129" i="2"/>
  <c r="BX129" i="2"/>
  <c r="BV129" i="2"/>
  <c r="BT129" i="2"/>
  <c r="BQ129" i="2"/>
  <c r="BO129" i="2"/>
  <c r="BM129" i="2"/>
  <c r="BJ129" i="2"/>
  <c r="BF129" i="2"/>
  <c r="BC129" i="2"/>
  <c r="BA129" i="2"/>
  <c r="AY129" i="2"/>
  <c r="AV129" i="2"/>
  <c r="AT129" i="2"/>
  <c r="AR129" i="2"/>
  <c r="AO129" i="2"/>
  <c r="AM129" i="2"/>
  <c r="AK129" i="2"/>
  <c r="AH129" i="2"/>
  <c r="AF129" i="2"/>
  <c r="AD129" i="2"/>
  <c r="R129" i="2"/>
  <c r="P129" i="2"/>
  <c r="Q129" i="2" s="1"/>
  <c r="N129" i="2"/>
  <c r="M129" i="2"/>
  <c r="L129" i="2"/>
  <c r="J129" i="2"/>
  <c r="H129" i="2"/>
  <c r="I129" i="2" s="1"/>
  <c r="F129" i="2"/>
  <c r="D129" i="2"/>
  <c r="E129" i="2" s="1"/>
  <c r="B129" i="2"/>
  <c r="VI128" i="2"/>
  <c r="VG128" i="2"/>
  <c r="VE128" i="2"/>
  <c r="VB128" i="2"/>
  <c r="UZ128" i="2"/>
  <c r="UX128" i="2"/>
  <c r="UU128" i="2"/>
  <c r="US128" i="2"/>
  <c r="UQ128" i="2"/>
  <c r="UN128" i="2"/>
  <c r="UL128" i="2"/>
  <c r="UJ128" i="2"/>
  <c r="UG128" i="2"/>
  <c r="UC128" i="2"/>
  <c r="TZ128" i="2"/>
  <c r="TV128" i="2"/>
  <c r="TS128" i="2"/>
  <c r="TO128" i="2"/>
  <c r="TL128" i="2"/>
  <c r="TH128" i="2"/>
  <c r="TE128" i="2"/>
  <c r="TA128" i="2"/>
  <c r="SX128" i="2"/>
  <c r="ST128" i="2"/>
  <c r="SQ128" i="2"/>
  <c r="SM128" i="2"/>
  <c r="SJ128" i="2"/>
  <c r="SF128" i="2"/>
  <c r="SC128" i="2"/>
  <c r="RY128" i="2"/>
  <c r="RV128" i="2"/>
  <c r="RR128" i="2"/>
  <c r="RO128" i="2"/>
  <c r="RK128" i="2"/>
  <c r="RH128" i="2"/>
  <c r="RF128" i="2"/>
  <c r="RD128" i="2"/>
  <c r="RA128" i="2"/>
  <c r="QW128" i="2"/>
  <c r="QT128" i="2"/>
  <c r="QR128" i="2"/>
  <c r="QP128" i="2"/>
  <c r="QM128" i="2"/>
  <c r="QI128" i="2"/>
  <c r="QF128" i="2"/>
  <c r="QB128" i="2"/>
  <c r="PY128" i="2"/>
  <c r="PW128" i="2"/>
  <c r="PU128" i="2"/>
  <c r="PR128" i="2"/>
  <c r="PP128" i="2"/>
  <c r="PN128" i="2"/>
  <c r="PK128" i="2"/>
  <c r="PI128" i="2"/>
  <c r="PG128" i="2"/>
  <c r="PD128" i="2"/>
  <c r="PB128" i="2"/>
  <c r="OZ128" i="2"/>
  <c r="OW128" i="2"/>
  <c r="OU128" i="2"/>
  <c r="OS128" i="2"/>
  <c r="OP128" i="2"/>
  <c r="ON128" i="2"/>
  <c r="OL128" i="2"/>
  <c r="OI128" i="2"/>
  <c r="OG128" i="2"/>
  <c r="OE128" i="2"/>
  <c r="OB128" i="2"/>
  <c r="NZ128" i="2"/>
  <c r="NX128" i="2"/>
  <c r="NU128" i="2"/>
  <c r="NS128" i="2"/>
  <c r="NQ128" i="2"/>
  <c r="NN128" i="2"/>
  <c r="NL128" i="2"/>
  <c r="NJ128" i="2"/>
  <c r="NG128" i="2"/>
  <c r="NE128" i="2"/>
  <c r="NC128" i="2"/>
  <c r="MZ128" i="2"/>
  <c r="MX128" i="2"/>
  <c r="MV128" i="2"/>
  <c r="MS128" i="2"/>
  <c r="MO128" i="2"/>
  <c r="ML128" i="2"/>
  <c r="MJ128" i="2"/>
  <c r="MH128" i="2"/>
  <c r="ME128" i="2"/>
  <c r="MA128" i="2"/>
  <c r="LX128" i="2"/>
  <c r="LT128" i="2"/>
  <c r="LQ128" i="2"/>
  <c r="LO128" i="2"/>
  <c r="LM128" i="2"/>
  <c r="LJ128" i="2"/>
  <c r="LH128" i="2"/>
  <c r="LF128" i="2"/>
  <c r="LC128" i="2"/>
  <c r="KY128" i="2"/>
  <c r="KV128" i="2"/>
  <c r="KR128" i="2"/>
  <c r="KO128" i="2"/>
  <c r="KM128" i="2"/>
  <c r="KK128" i="2"/>
  <c r="KH128" i="2"/>
  <c r="KF128" i="2"/>
  <c r="KD128" i="2"/>
  <c r="KA128" i="2"/>
  <c r="JW128" i="2"/>
  <c r="JT128" i="2"/>
  <c r="JP128" i="2"/>
  <c r="JM128" i="2"/>
  <c r="JK128" i="2"/>
  <c r="JI128" i="2"/>
  <c r="JF128" i="2"/>
  <c r="JD128" i="2"/>
  <c r="JB128" i="2"/>
  <c r="IY128" i="2"/>
  <c r="IW128" i="2"/>
  <c r="IU128" i="2"/>
  <c r="IR128" i="2"/>
  <c r="IP128" i="2"/>
  <c r="IN128" i="2"/>
  <c r="IK128" i="2"/>
  <c r="II128" i="2"/>
  <c r="IG128" i="2"/>
  <c r="ID128" i="2"/>
  <c r="IB128" i="2"/>
  <c r="HZ128" i="2"/>
  <c r="HW128" i="2"/>
  <c r="HU128" i="2"/>
  <c r="HS128" i="2"/>
  <c r="HP128" i="2"/>
  <c r="HN128" i="2"/>
  <c r="HL128" i="2"/>
  <c r="HI128" i="2"/>
  <c r="HG128" i="2"/>
  <c r="HE128" i="2"/>
  <c r="HA128" i="2"/>
  <c r="GY128" i="2"/>
  <c r="GW128" i="2"/>
  <c r="GT128" i="2"/>
  <c r="GP128" i="2"/>
  <c r="GM128" i="2"/>
  <c r="GK128" i="2"/>
  <c r="GI128" i="2"/>
  <c r="GF128" i="2"/>
  <c r="GB128" i="2"/>
  <c r="FY128" i="2"/>
  <c r="FW128" i="2"/>
  <c r="FU128" i="2"/>
  <c r="FR128" i="2"/>
  <c r="FP128" i="2"/>
  <c r="FN128" i="2"/>
  <c r="FK128" i="2"/>
  <c r="FI128" i="2"/>
  <c r="FG128" i="2"/>
  <c r="FD128" i="2"/>
  <c r="EZ128" i="2"/>
  <c r="EW128" i="2"/>
  <c r="EU128" i="2"/>
  <c r="ES128" i="2"/>
  <c r="EP128" i="2"/>
  <c r="EN128" i="2"/>
  <c r="EL128" i="2"/>
  <c r="EI128" i="2"/>
  <c r="EG128" i="2"/>
  <c r="EE128" i="2"/>
  <c r="EB128" i="2"/>
  <c r="DZ128" i="2"/>
  <c r="DX128" i="2"/>
  <c r="DU128" i="2"/>
  <c r="DQ128" i="2"/>
  <c r="DN128" i="2"/>
  <c r="DL128" i="2"/>
  <c r="DJ128" i="2"/>
  <c r="DG128" i="2"/>
  <c r="DE128" i="2"/>
  <c r="DC128" i="2"/>
  <c r="CZ128" i="2"/>
  <c r="CX128" i="2"/>
  <c r="CV128" i="2"/>
  <c r="CS128" i="2"/>
  <c r="CQ128" i="2"/>
  <c r="CO128" i="2"/>
  <c r="CL128" i="2"/>
  <c r="CJ128" i="2"/>
  <c r="CH128" i="2"/>
  <c r="CE128" i="2"/>
  <c r="CC128" i="2"/>
  <c r="CB128" i="2"/>
  <c r="CA128" i="2"/>
  <c r="BX128" i="2"/>
  <c r="BV128" i="2"/>
  <c r="BT128" i="2"/>
  <c r="BQ128" i="2"/>
  <c r="BO128" i="2"/>
  <c r="BM128" i="2"/>
  <c r="BJ128" i="2"/>
  <c r="BF128" i="2"/>
  <c r="BC128" i="2"/>
  <c r="BA128" i="2"/>
  <c r="AY128" i="2"/>
  <c r="AV128" i="2"/>
  <c r="AT128" i="2"/>
  <c r="AR128" i="2"/>
  <c r="AO128" i="2"/>
  <c r="AM128" i="2"/>
  <c r="AK128" i="2"/>
  <c r="AH128" i="2"/>
  <c r="AF128" i="2"/>
  <c r="AD128" i="2"/>
  <c r="S128" i="2"/>
  <c r="R128" i="2"/>
  <c r="P128" i="2"/>
  <c r="Q128" i="2" s="1"/>
  <c r="N128" i="2"/>
  <c r="L128" i="2"/>
  <c r="M128" i="2" s="1"/>
  <c r="J128" i="2"/>
  <c r="I128" i="2"/>
  <c r="H128" i="2"/>
  <c r="F128" i="2"/>
  <c r="D128" i="2"/>
  <c r="E128" i="2" s="1"/>
  <c r="B128" i="2"/>
  <c r="VI127" i="2"/>
  <c r="VG127" i="2"/>
  <c r="VE127" i="2"/>
  <c r="VB127" i="2"/>
  <c r="UZ127" i="2"/>
  <c r="UX127" i="2"/>
  <c r="UU127" i="2"/>
  <c r="US127" i="2"/>
  <c r="UQ127" i="2"/>
  <c r="UN127" i="2"/>
  <c r="UL127" i="2"/>
  <c r="UJ127" i="2"/>
  <c r="UG127" i="2"/>
  <c r="UC127" i="2"/>
  <c r="TZ127" i="2"/>
  <c r="TV127" i="2"/>
  <c r="TS127" i="2"/>
  <c r="TO127" i="2"/>
  <c r="TL127" i="2"/>
  <c r="TH127" i="2"/>
  <c r="TE127" i="2"/>
  <c r="TA127" i="2"/>
  <c r="SX127" i="2"/>
  <c r="ST127" i="2"/>
  <c r="SQ127" i="2"/>
  <c r="SM127" i="2"/>
  <c r="SJ127" i="2"/>
  <c r="SF127" i="2"/>
  <c r="SC127" i="2"/>
  <c r="RY127" i="2"/>
  <c r="RV127" i="2"/>
  <c r="RR127" i="2"/>
  <c r="RO127" i="2"/>
  <c r="RK127" i="2"/>
  <c r="RH127" i="2"/>
  <c r="RF127" i="2"/>
  <c r="RD127" i="2"/>
  <c r="RA127" i="2"/>
  <c r="QW127" i="2"/>
  <c r="QT127" i="2"/>
  <c r="QR127" i="2"/>
  <c r="QP127" i="2"/>
  <c r="QM127" i="2"/>
  <c r="QI127" i="2"/>
  <c r="QF127" i="2"/>
  <c r="QB127" i="2"/>
  <c r="PY127" i="2"/>
  <c r="PW127" i="2"/>
  <c r="PU127" i="2"/>
  <c r="PR127" i="2"/>
  <c r="PP127" i="2"/>
  <c r="PN127" i="2"/>
  <c r="PK127" i="2"/>
  <c r="PI127" i="2"/>
  <c r="PG127" i="2"/>
  <c r="PD127" i="2"/>
  <c r="PB127" i="2"/>
  <c r="OZ127" i="2"/>
  <c r="OW127" i="2"/>
  <c r="OU127" i="2"/>
  <c r="OS127" i="2"/>
  <c r="OP127" i="2"/>
  <c r="ON127" i="2"/>
  <c r="OL127" i="2"/>
  <c r="OI127" i="2"/>
  <c r="OG127" i="2"/>
  <c r="OE127" i="2"/>
  <c r="OB127" i="2"/>
  <c r="NZ127" i="2"/>
  <c r="NX127" i="2"/>
  <c r="NU127" i="2"/>
  <c r="NS127" i="2"/>
  <c r="NQ127" i="2"/>
  <c r="NN127" i="2"/>
  <c r="NL127" i="2"/>
  <c r="NJ127" i="2"/>
  <c r="NG127" i="2"/>
  <c r="NE127" i="2"/>
  <c r="NC127" i="2"/>
  <c r="MZ127" i="2"/>
  <c r="MX127" i="2"/>
  <c r="MV127" i="2"/>
  <c r="MS127" i="2"/>
  <c r="MO127" i="2"/>
  <c r="ML127" i="2"/>
  <c r="MJ127" i="2"/>
  <c r="MH127" i="2"/>
  <c r="ME127" i="2"/>
  <c r="MA127" i="2"/>
  <c r="LX127" i="2"/>
  <c r="LT127" i="2"/>
  <c r="LQ127" i="2"/>
  <c r="LO127" i="2"/>
  <c r="LM127" i="2"/>
  <c r="LJ127" i="2"/>
  <c r="LH127" i="2"/>
  <c r="LF127" i="2"/>
  <c r="LC127" i="2"/>
  <c r="KY127" i="2"/>
  <c r="KV127" i="2"/>
  <c r="KR127" i="2"/>
  <c r="KO127" i="2"/>
  <c r="KM127" i="2"/>
  <c r="KK127" i="2"/>
  <c r="KH127" i="2"/>
  <c r="KF127" i="2"/>
  <c r="KD127" i="2"/>
  <c r="KA127" i="2"/>
  <c r="JW127" i="2"/>
  <c r="JT127" i="2"/>
  <c r="JP127" i="2"/>
  <c r="JM127" i="2"/>
  <c r="JK127" i="2"/>
  <c r="JI127" i="2"/>
  <c r="JF127" i="2"/>
  <c r="JD127" i="2"/>
  <c r="JB127" i="2"/>
  <c r="IY127" i="2"/>
  <c r="IW127" i="2"/>
  <c r="IU127" i="2"/>
  <c r="IR127" i="2"/>
  <c r="IP127" i="2"/>
  <c r="IN127" i="2"/>
  <c r="IK127" i="2"/>
  <c r="II127" i="2"/>
  <c r="IG127" i="2"/>
  <c r="ID127" i="2"/>
  <c r="IB127" i="2"/>
  <c r="HZ127" i="2"/>
  <c r="HW127" i="2"/>
  <c r="HU127" i="2"/>
  <c r="HS127" i="2"/>
  <c r="HP127" i="2"/>
  <c r="HN127" i="2"/>
  <c r="HL127" i="2"/>
  <c r="HI127" i="2"/>
  <c r="HG127" i="2"/>
  <c r="HE127" i="2"/>
  <c r="HA127" i="2"/>
  <c r="GY127" i="2"/>
  <c r="GW127" i="2"/>
  <c r="GT127" i="2"/>
  <c r="GP127" i="2"/>
  <c r="GM127" i="2"/>
  <c r="GK127" i="2"/>
  <c r="GI127" i="2"/>
  <c r="GF127" i="2"/>
  <c r="GB127" i="2"/>
  <c r="FY127" i="2"/>
  <c r="FW127" i="2"/>
  <c r="FU127" i="2"/>
  <c r="FR127" i="2"/>
  <c r="FP127" i="2"/>
  <c r="FN127" i="2"/>
  <c r="FK127" i="2"/>
  <c r="FI127" i="2"/>
  <c r="FG127" i="2"/>
  <c r="FD127" i="2"/>
  <c r="EZ127" i="2"/>
  <c r="EW127" i="2"/>
  <c r="EU127" i="2"/>
  <c r="ES127" i="2"/>
  <c r="EP127" i="2"/>
  <c r="EN127" i="2"/>
  <c r="EL127" i="2"/>
  <c r="EI127" i="2"/>
  <c r="EG127" i="2"/>
  <c r="EE127" i="2"/>
  <c r="EB127" i="2"/>
  <c r="DZ127" i="2"/>
  <c r="DX127" i="2"/>
  <c r="DU127" i="2"/>
  <c r="DQ127" i="2"/>
  <c r="DN127" i="2"/>
  <c r="DL127" i="2"/>
  <c r="DJ127" i="2"/>
  <c r="DG127" i="2"/>
  <c r="DE127" i="2"/>
  <c r="DC127" i="2"/>
  <c r="CZ127" i="2"/>
  <c r="CX127" i="2"/>
  <c r="CV127" i="2"/>
  <c r="CS127" i="2"/>
  <c r="CQ127" i="2"/>
  <c r="CO127" i="2"/>
  <c r="CL127" i="2"/>
  <c r="CJ127" i="2"/>
  <c r="CH127" i="2"/>
  <c r="CE127" i="2"/>
  <c r="CC127" i="2"/>
  <c r="CB127" i="2"/>
  <c r="CA127" i="2"/>
  <c r="BX127" i="2"/>
  <c r="BV127" i="2"/>
  <c r="BT127" i="2"/>
  <c r="BQ127" i="2"/>
  <c r="BO127" i="2"/>
  <c r="BM127" i="2"/>
  <c r="BJ127" i="2"/>
  <c r="BF127" i="2"/>
  <c r="BC127" i="2"/>
  <c r="BA127" i="2"/>
  <c r="AY127" i="2"/>
  <c r="AV127" i="2"/>
  <c r="AT127" i="2"/>
  <c r="AR127" i="2"/>
  <c r="AO127" i="2"/>
  <c r="AM127" i="2"/>
  <c r="AK127" i="2"/>
  <c r="AH127" i="2"/>
  <c r="AF127" i="2"/>
  <c r="AD127" i="2"/>
  <c r="Y127" i="2"/>
  <c r="R127" i="2"/>
  <c r="Q127" i="2"/>
  <c r="P127" i="2"/>
  <c r="N127" i="2"/>
  <c r="L127" i="2"/>
  <c r="M127" i="2" s="1"/>
  <c r="S127" i="2" s="1"/>
  <c r="J127" i="2"/>
  <c r="I127" i="2"/>
  <c r="H127" i="2"/>
  <c r="F127" i="2"/>
  <c r="D127" i="2"/>
  <c r="E127" i="2" s="1"/>
  <c r="B127" i="2"/>
  <c r="VI126" i="2"/>
  <c r="VG126" i="2"/>
  <c r="VE126" i="2"/>
  <c r="VB126" i="2"/>
  <c r="UZ126" i="2"/>
  <c r="UX126" i="2"/>
  <c r="UU126" i="2"/>
  <c r="US126" i="2"/>
  <c r="UQ126" i="2"/>
  <c r="UN126" i="2"/>
  <c r="UL126" i="2"/>
  <c r="UJ126" i="2"/>
  <c r="UG126" i="2"/>
  <c r="UC126" i="2"/>
  <c r="TZ126" i="2"/>
  <c r="TV126" i="2"/>
  <c r="TS126" i="2"/>
  <c r="TO126" i="2"/>
  <c r="TL126" i="2"/>
  <c r="TH126" i="2"/>
  <c r="TE126" i="2"/>
  <c r="TA126" i="2"/>
  <c r="SX126" i="2"/>
  <c r="ST126" i="2"/>
  <c r="SQ126" i="2"/>
  <c r="SM126" i="2"/>
  <c r="SJ126" i="2"/>
  <c r="SF126" i="2"/>
  <c r="SC126" i="2"/>
  <c r="RY126" i="2"/>
  <c r="RV126" i="2"/>
  <c r="RR126" i="2"/>
  <c r="RO126" i="2"/>
  <c r="RK126" i="2"/>
  <c r="RH126" i="2"/>
  <c r="RF126" i="2"/>
  <c r="RD126" i="2"/>
  <c r="RA126" i="2"/>
  <c r="QW126" i="2"/>
  <c r="QT126" i="2"/>
  <c r="QR126" i="2"/>
  <c r="QP126" i="2"/>
  <c r="QM126" i="2"/>
  <c r="QI126" i="2"/>
  <c r="QF126" i="2"/>
  <c r="QB126" i="2"/>
  <c r="PY126" i="2"/>
  <c r="PW126" i="2"/>
  <c r="PU126" i="2"/>
  <c r="PR126" i="2"/>
  <c r="PP126" i="2"/>
  <c r="PN126" i="2"/>
  <c r="PK126" i="2"/>
  <c r="PI126" i="2"/>
  <c r="PG126" i="2"/>
  <c r="PD126" i="2"/>
  <c r="PB126" i="2"/>
  <c r="OZ126" i="2"/>
  <c r="OW126" i="2"/>
  <c r="OU126" i="2"/>
  <c r="OS126" i="2"/>
  <c r="OP126" i="2"/>
  <c r="ON126" i="2"/>
  <c r="OL126" i="2"/>
  <c r="OI126" i="2"/>
  <c r="OG126" i="2"/>
  <c r="OE126" i="2"/>
  <c r="OB126" i="2"/>
  <c r="NZ126" i="2"/>
  <c r="NX126" i="2"/>
  <c r="NU126" i="2"/>
  <c r="NS126" i="2"/>
  <c r="NQ126" i="2"/>
  <c r="NN126" i="2"/>
  <c r="NL126" i="2"/>
  <c r="NJ126" i="2"/>
  <c r="NG126" i="2"/>
  <c r="NE126" i="2"/>
  <c r="NC126" i="2"/>
  <c r="MZ126" i="2"/>
  <c r="MX126" i="2"/>
  <c r="MV126" i="2"/>
  <c r="MS126" i="2"/>
  <c r="MO126" i="2"/>
  <c r="ML126" i="2"/>
  <c r="MJ126" i="2"/>
  <c r="MH126" i="2"/>
  <c r="ME126" i="2"/>
  <c r="MA126" i="2"/>
  <c r="LX126" i="2"/>
  <c r="LT126" i="2"/>
  <c r="LQ126" i="2"/>
  <c r="LO126" i="2"/>
  <c r="LM126" i="2"/>
  <c r="LJ126" i="2"/>
  <c r="LH126" i="2"/>
  <c r="LF126" i="2"/>
  <c r="LC126" i="2"/>
  <c r="KY126" i="2"/>
  <c r="KV126" i="2"/>
  <c r="KR126" i="2"/>
  <c r="KO126" i="2"/>
  <c r="KM126" i="2"/>
  <c r="KK126" i="2"/>
  <c r="KH126" i="2"/>
  <c r="KF126" i="2"/>
  <c r="KD126" i="2"/>
  <c r="KA126" i="2"/>
  <c r="JW126" i="2"/>
  <c r="JT126" i="2"/>
  <c r="JP126" i="2"/>
  <c r="JM126" i="2"/>
  <c r="JK126" i="2"/>
  <c r="JI126" i="2"/>
  <c r="JF126" i="2"/>
  <c r="JD126" i="2"/>
  <c r="JB126" i="2"/>
  <c r="IY126" i="2"/>
  <c r="IW126" i="2"/>
  <c r="IU126" i="2"/>
  <c r="IR126" i="2"/>
  <c r="IP126" i="2"/>
  <c r="IN126" i="2"/>
  <c r="IK126" i="2"/>
  <c r="II126" i="2"/>
  <c r="IG126" i="2"/>
  <c r="ID126" i="2"/>
  <c r="IB126" i="2"/>
  <c r="HZ126" i="2"/>
  <c r="HW126" i="2"/>
  <c r="HU126" i="2"/>
  <c r="HS126" i="2"/>
  <c r="HP126" i="2"/>
  <c r="HN126" i="2"/>
  <c r="HL126" i="2"/>
  <c r="HI126" i="2"/>
  <c r="HG126" i="2"/>
  <c r="HE126" i="2"/>
  <c r="HA126" i="2"/>
  <c r="GY126" i="2"/>
  <c r="GW126" i="2"/>
  <c r="GT126" i="2"/>
  <c r="GP126" i="2"/>
  <c r="GM126" i="2"/>
  <c r="GK126" i="2"/>
  <c r="GI126" i="2"/>
  <c r="GF126" i="2"/>
  <c r="GB126" i="2"/>
  <c r="FY126" i="2"/>
  <c r="FW126" i="2"/>
  <c r="FU126" i="2"/>
  <c r="FR126" i="2"/>
  <c r="FP126" i="2"/>
  <c r="FN126" i="2"/>
  <c r="FK126" i="2"/>
  <c r="FI126" i="2"/>
  <c r="FG126" i="2"/>
  <c r="FD126" i="2"/>
  <c r="EZ126" i="2"/>
  <c r="EW126" i="2"/>
  <c r="EU126" i="2"/>
  <c r="ES126" i="2"/>
  <c r="EP126" i="2"/>
  <c r="EN126" i="2"/>
  <c r="EL126" i="2"/>
  <c r="EI126" i="2"/>
  <c r="EG126" i="2"/>
  <c r="EE126" i="2"/>
  <c r="EB126" i="2"/>
  <c r="DZ126" i="2"/>
  <c r="DX126" i="2"/>
  <c r="DU126" i="2"/>
  <c r="DQ126" i="2"/>
  <c r="DN126" i="2"/>
  <c r="DL126" i="2"/>
  <c r="DJ126" i="2"/>
  <c r="DG126" i="2"/>
  <c r="DE126" i="2"/>
  <c r="DC126" i="2"/>
  <c r="CZ126" i="2"/>
  <c r="CX126" i="2"/>
  <c r="CV126" i="2"/>
  <c r="CS126" i="2"/>
  <c r="CQ126" i="2"/>
  <c r="CO126" i="2"/>
  <c r="CL126" i="2"/>
  <c r="CJ126" i="2"/>
  <c r="CH126" i="2"/>
  <c r="CE126" i="2"/>
  <c r="CC126" i="2"/>
  <c r="CB126" i="2"/>
  <c r="CA126" i="2"/>
  <c r="BX126" i="2"/>
  <c r="BV126" i="2"/>
  <c r="BT126" i="2"/>
  <c r="BQ126" i="2"/>
  <c r="BO126" i="2"/>
  <c r="BM126" i="2"/>
  <c r="BJ126" i="2"/>
  <c r="BF126" i="2"/>
  <c r="BC126" i="2"/>
  <c r="BA126" i="2"/>
  <c r="AY126" i="2"/>
  <c r="AV126" i="2"/>
  <c r="AT126" i="2"/>
  <c r="AR126" i="2"/>
  <c r="AO126" i="2"/>
  <c r="AM126" i="2"/>
  <c r="AK126" i="2"/>
  <c r="AH126" i="2"/>
  <c r="AF126" i="2"/>
  <c r="AD126" i="2"/>
  <c r="R126" i="2"/>
  <c r="Q126" i="2"/>
  <c r="P126" i="2"/>
  <c r="N126" i="2"/>
  <c r="M126" i="2"/>
  <c r="L126" i="2"/>
  <c r="J126" i="2"/>
  <c r="H126" i="2"/>
  <c r="I126" i="2" s="1"/>
  <c r="F126" i="2"/>
  <c r="E126" i="2"/>
  <c r="D126" i="2"/>
  <c r="B126" i="2"/>
  <c r="VI125" i="2"/>
  <c r="VG125" i="2"/>
  <c r="VE125" i="2"/>
  <c r="VB125" i="2"/>
  <c r="UZ125" i="2"/>
  <c r="UX125" i="2"/>
  <c r="UU125" i="2"/>
  <c r="US125" i="2"/>
  <c r="UQ125" i="2"/>
  <c r="UN125" i="2"/>
  <c r="UL125" i="2"/>
  <c r="UJ125" i="2"/>
  <c r="UG125" i="2"/>
  <c r="UC125" i="2"/>
  <c r="TZ125" i="2"/>
  <c r="TV125" i="2"/>
  <c r="TS125" i="2"/>
  <c r="TO125" i="2"/>
  <c r="TL125" i="2"/>
  <c r="TH125" i="2"/>
  <c r="TE125" i="2"/>
  <c r="TA125" i="2"/>
  <c r="SX125" i="2"/>
  <c r="ST125" i="2"/>
  <c r="SQ125" i="2"/>
  <c r="SM125" i="2"/>
  <c r="SJ125" i="2"/>
  <c r="SF125" i="2"/>
  <c r="SC125" i="2"/>
  <c r="RY125" i="2"/>
  <c r="RV125" i="2"/>
  <c r="RR125" i="2"/>
  <c r="RO125" i="2"/>
  <c r="RK125" i="2"/>
  <c r="RH125" i="2"/>
  <c r="RF125" i="2"/>
  <c r="RD125" i="2"/>
  <c r="RA125" i="2"/>
  <c r="QW125" i="2"/>
  <c r="QT125" i="2"/>
  <c r="QR125" i="2"/>
  <c r="QP125" i="2"/>
  <c r="QM125" i="2"/>
  <c r="QI125" i="2"/>
  <c r="QF125" i="2"/>
  <c r="QB125" i="2"/>
  <c r="PY125" i="2"/>
  <c r="PW125" i="2"/>
  <c r="PU125" i="2"/>
  <c r="PR125" i="2"/>
  <c r="PP125" i="2"/>
  <c r="PN125" i="2"/>
  <c r="PK125" i="2"/>
  <c r="PI125" i="2"/>
  <c r="PG125" i="2"/>
  <c r="PD125" i="2"/>
  <c r="PB125" i="2"/>
  <c r="OZ125" i="2"/>
  <c r="OW125" i="2"/>
  <c r="OU125" i="2"/>
  <c r="OS125" i="2"/>
  <c r="OP125" i="2"/>
  <c r="ON125" i="2"/>
  <c r="OL125" i="2"/>
  <c r="OI125" i="2"/>
  <c r="OG125" i="2"/>
  <c r="OE125" i="2"/>
  <c r="OB125" i="2"/>
  <c r="NZ125" i="2"/>
  <c r="NX125" i="2"/>
  <c r="NU125" i="2"/>
  <c r="NS125" i="2"/>
  <c r="NQ125" i="2"/>
  <c r="NN125" i="2"/>
  <c r="NL125" i="2"/>
  <c r="NJ125" i="2"/>
  <c r="NG125" i="2"/>
  <c r="NE125" i="2"/>
  <c r="NC125" i="2"/>
  <c r="MZ125" i="2"/>
  <c r="MX125" i="2"/>
  <c r="MV125" i="2"/>
  <c r="MS125" i="2"/>
  <c r="MO125" i="2"/>
  <c r="ML125" i="2"/>
  <c r="MJ125" i="2"/>
  <c r="MH125" i="2"/>
  <c r="ME125" i="2"/>
  <c r="MA125" i="2"/>
  <c r="LX125" i="2"/>
  <c r="LT125" i="2"/>
  <c r="LQ125" i="2"/>
  <c r="LO125" i="2"/>
  <c r="LM125" i="2"/>
  <c r="LJ125" i="2"/>
  <c r="LH125" i="2"/>
  <c r="LF125" i="2"/>
  <c r="LC125" i="2"/>
  <c r="KY125" i="2"/>
  <c r="KV125" i="2"/>
  <c r="KR125" i="2"/>
  <c r="KO125" i="2"/>
  <c r="KM125" i="2"/>
  <c r="KK125" i="2"/>
  <c r="KH125" i="2"/>
  <c r="KF125" i="2"/>
  <c r="KD125" i="2"/>
  <c r="KA125" i="2"/>
  <c r="JW125" i="2"/>
  <c r="JT125" i="2"/>
  <c r="JP125" i="2"/>
  <c r="JM125" i="2"/>
  <c r="JK125" i="2"/>
  <c r="JI125" i="2"/>
  <c r="JF125" i="2"/>
  <c r="JD125" i="2"/>
  <c r="JB125" i="2"/>
  <c r="IY125" i="2"/>
  <c r="IW125" i="2"/>
  <c r="IU125" i="2"/>
  <c r="IR125" i="2"/>
  <c r="IP125" i="2"/>
  <c r="IN125" i="2"/>
  <c r="IK125" i="2"/>
  <c r="II125" i="2"/>
  <c r="IG125" i="2"/>
  <c r="ID125" i="2"/>
  <c r="IB125" i="2"/>
  <c r="HZ125" i="2"/>
  <c r="HW125" i="2"/>
  <c r="HU125" i="2"/>
  <c r="HS125" i="2"/>
  <c r="HP125" i="2"/>
  <c r="HN125" i="2"/>
  <c r="HL125" i="2"/>
  <c r="HI125" i="2"/>
  <c r="HG125" i="2"/>
  <c r="HE125" i="2"/>
  <c r="HA125" i="2"/>
  <c r="GY125" i="2"/>
  <c r="GW125" i="2"/>
  <c r="GT125" i="2"/>
  <c r="GP125" i="2"/>
  <c r="GM125" i="2"/>
  <c r="GK125" i="2"/>
  <c r="GI125" i="2"/>
  <c r="GF125" i="2"/>
  <c r="GB125" i="2"/>
  <c r="FY125" i="2"/>
  <c r="FW125" i="2"/>
  <c r="FU125" i="2"/>
  <c r="FR125" i="2"/>
  <c r="FP125" i="2"/>
  <c r="FN125" i="2"/>
  <c r="FK125" i="2"/>
  <c r="FI125" i="2"/>
  <c r="FG125" i="2"/>
  <c r="FD125" i="2"/>
  <c r="EZ125" i="2"/>
  <c r="EW125" i="2"/>
  <c r="EU125" i="2"/>
  <c r="ES125" i="2"/>
  <c r="EP125" i="2"/>
  <c r="EN125" i="2"/>
  <c r="EL125" i="2"/>
  <c r="EI125" i="2"/>
  <c r="EG125" i="2"/>
  <c r="EE125" i="2"/>
  <c r="EB125" i="2"/>
  <c r="DZ125" i="2"/>
  <c r="DX125" i="2"/>
  <c r="DU125" i="2"/>
  <c r="DQ125" i="2"/>
  <c r="DN125" i="2"/>
  <c r="DL125" i="2"/>
  <c r="DJ125" i="2"/>
  <c r="DG125" i="2"/>
  <c r="DE125" i="2"/>
  <c r="DC125" i="2"/>
  <c r="CZ125" i="2"/>
  <c r="CX125" i="2"/>
  <c r="CV125" i="2"/>
  <c r="CS125" i="2"/>
  <c r="CQ125" i="2"/>
  <c r="CO125" i="2"/>
  <c r="CL125" i="2"/>
  <c r="CJ125" i="2"/>
  <c r="CH125" i="2"/>
  <c r="CE125" i="2"/>
  <c r="CC125" i="2"/>
  <c r="CB125" i="2"/>
  <c r="CA125" i="2"/>
  <c r="BX125" i="2"/>
  <c r="BV125" i="2"/>
  <c r="BT125" i="2"/>
  <c r="BQ125" i="2"/>
  <c r="BO125" i="2"/>
  <c r="BM125" i="2"/>
  <c r="BJ125" i="2"/>
  <c r="BF125" i="2"/>
  <c r="BC125" i="2"/>
  <c r="BA125" i="2"/>
  <c r="AY125" i="2"/>
  <c r="AV125" i="2"/>
  <c r="AT125" i="2"/>
  <c r="AR125" i="2"/>
  <c r="AO125" i="2"/>
  <c r="AM125" i="2"/>
  <c r="AK125" i="2"/>
  <c r="AH125" i="2"/>
  <c r="AF125" i="2"/>
  <c r="AD125" i="2"/>
  <c r="R125" i="2"/>
  <c r="P125" i="2"/>
  <c r="Q125" i="2" s="1"/>
  <c r="N125" i="2"/>
  <c r="M125" i="2"/>
  <c r="L125" i="2"/>
  <c r="J125" i="2"/>
  <c r="I125" i="2"/>
  <c r="H125" i="2"/>
  <c r="F125" i="2"/>
  <c r="D125" i="2"/>
  <c r="E125" i="2" s="1"/>
  <c r="B125" i="2"/>
  <c r="VI124" i="2"/>
  <c r="VG124" i="2"/>
  <c r="VE124" i="2"/>
  <c r="VB124" i="2"/>
  <c r="UZ124" i="2"/>
  <c r="UX124" i="2"/>
  <c r="UU124" i="2"/>
  <c r="US124" i="2"/>
  <c r="UQ124" i="2"/>
  <c r="UN124" i="2"/>
  <c r="UL124" i="2"/>
  <c r="UJ124" i="2"/>
  <c r="UG124" i="2"/>
  <c r="IB124" i="1" s="1"/>
  <c r="UC124" i="2"/>
  <c r="TZ124" i="2"/>
  <c r="TV124" i="2"/>
  <c r="TS124" i="2"/>
  <c r="TO124" i="2"/>
  <c r="TL124" i="2"/>
  <c r="TH124" i="2"/>
  <c r="TE124" i="2"/>
  <c r="TA124" i="2"/>
  <c r="SX124" i="2"/>
  <c r="ST124" i="2"/>
  <c r="SQ124" i="2"/>
  <c r="SM124" i="2"/>
  <c r="SJ124" i="2"/>
  <c r="SF124" i="2"/>
  <c r="SC124" i="2"/>
  <c r="RY124" i="2"/>
  <c r="RV124" i="2"/>
  <c r="RR124" i="2"/>
  <c r="RO124" i="2"/>
  <c r="RK124" i="2"/>
  <c r="RH124" i="2"/>
  <c r="RF124" i="2"/>
  <c r="RD124" i="2"/>
  <c r="RA124" i="2"/>
  <c r="QW124" i="2"/>
  <c r="QT124" i="2"/>
  <c r="QR124" i="2"/>
  <c r="QP124" i="2"/>
  <c r="QM124" i="2"/>
  <c r="QI124" i="2"/>
  <c r="QF124" i="2"/>
  <c r="QB124" i="2"/>
  <c r="PY124" i="2"/>
  <c r="PW124" i="2"/>
  <c r="PU124" i="2"/>
  <c r="PR124" i="2"/>
  <c r="PP124" i="2"/>
  <c r="PN124" i="2"/>
  <c r="PK124" i="2"/>
  <c r="PI124" i="2"/>
  <c r="PG124" i="2"/>
  <c r="PD124" i="2"/>
  <c r="PB124" i="2"/>
  <c r="OZ124" i="2"/>
  <c r="OW124" i="2"/>
  <c r="OU124" i="2"/>
  <c r="OS124" i="2"/>
  <c r="OP124" i="2"/>
  <c r="ON124" i="2"/>
  <c r="OL124" i="2"/>
  <c r="OI124" i="2"/>
  <c r="OG124" i="2"/>
  <c r="OE124" i="2"/>
  <c r="OB124" i="2"/>
  <c r="NZ124" i="2"/>
  <c r="NX124" i="2"/>
  <c r="NU124" i="2"/>
  <c r="NS124" i="2"/>
  <c r="NQ124" i="2"/>
  <c r="NN124" i="2"/>
  <c r="NL124" i="2"/>
  <c r="NJ124" i="2"/>
  <c r="NG124" i="2"/>
  <c r="NE124" i="2"/>
  <c r="NC124" i="2"/>
  <c r="MZ124" i="2"/>
  <c r="MX124" i="2"/>
  <c r="MV124" i="2"/>
  <c r="MS124" i="2"/>
  <c r="MO124" i="2"/>
  <c r="ML124" i="2"/>
  <c r="MJ124" i="2"/>
  <c r="MH124" i="2"/>
  <c r="ME124" i="2"/>
  <c r="MA124" i="2"/>
  <c r="LX124" i="2"/>
  <c r="LT124" i="2"/>
  <c r="LQ124" i="2"/>
  <c r="LO124" i="2"/>
  <c r="LM124" i="2"/>
  <c r="LJ124" i="2"/>
  <c r="LH124" i="2"/>
  <c r="LF124" i="2"/>
  <c r="LC124" i="2"/>
  <c r="KY124" i="2"/>
  <c r="KV124" i="2"/>
  <c r="KR124" i="2"/>
  <c r="KO124" i="2"/>
  <c r="KM124" i="2"/>
  <c r="KK124" i="2"/>
  <c r="KH124" i="2"/>
  <c r="KF124" i="2"/>
  <c r="KD124" i="2"/>
  <c r="KA124" i="2"/>
  <c r="JW124" i="2"/>
  <c r="JT124" i="2"/>
  <c r="JP124" i="2"/>
  <c r="JM124" i="2"/>
  <c r="JK124" i="2"/>
  <c r="JI124" i="2"/>
  <c r="JF124" i="2"/>
  <c r="JD124" i="2"/>
  <c r="JB124" i="2"/>
  <c r="IY124" i="2"/>
  <c r="IW124" i="2"/>
  <c r="IU124" i="2"/>
  <c r="IR124" i="2"/>
  <c r="IP124" i="2"/>
  <c r="IN124" i="2"/>
  <c r="IK124" i="2"/>
  <c r="II124" i="2"/>
  <c r="IG124" i="2"/>
  <c r="ID124" i="2"/>
  <c r="IB124" i="2"/>
  <c r="HZ124" i="2"/>
  <c r="HW124" i="2"/>
  <c r="HU124" i="2"/>
  <c r="HS124" i="2"/>
  <c r="HP124" i="2"/>
  <c r="HN124" i="2"/>
  <c r="HL124" i="2"/>
  <c r="HI124" i="2"/>
  <c r="HG124" i="2"/>
  <c r="HE124" i="2"/>
  <c r="HA124" i="2"/>
  <c r="GY124" i="2"/>
  <c r="GW124" i="2"/>
  <c r="GT124" i="2"/>
  <c r="GP124" i="2"/>
  <c r="GM124" i="2"/>
  <c r="GK124" i="2"/>
  <c r="GI124" i="2"/>
  <c r="GF124" i="2"/>
  <c r="GB124" i="2"/>
  <c r="FY124" i="2"/>
  <c r="FW124" i="2"/>
  <c r="FU124" i="2"/>
  <c r="FR124" i="2"/>
  <c r="FP124" i="2"/>
  <c r="FN124" i="2"/>
  <c r="FK124" i="2"/>
  <c r="FI124" i="2"/>
  <c r="FG124" i="2"/>
  <c r="FD124" i="2"/>
  <c r="EZ124" i="2"/>
  <c r="EW124" i="2"/>
  <c r="EU124" i="2"/>
  <c r="ES124" i="2"/>
  <c r="EP124" i="2"/>
  <c r="EN124" i="2"/>
  <c r="EL124" i="2"/>
  <c r="EI124" i="2"/>
  <c r="EG124" i="2"/>
  <c r="EE124" i="2"/>
  <c r="EB124" i="2"/>
  <c r="DZ124" i="2"/>
  <c r="DX124" i="2"/>
  <c r="DU124" i="2"/>
  <c r="DQ124" i="2"/>
  <c r="DN124" i="2"/>
  <c r="DL124" i="2"/>
  <c r="DJ124" i="2"/>
  <c r="DG124" i="2"/>
  <c r="DE124" i="2"/>
  <c r="DC124" i="2"/>
  <c r="CZ124" i="2"/>
  <c r="CX124" i="2"/>
  <c r="CV124" i="2"/>
  <c r="CS124" i="2"/>
  <c r="CQ124" i="2"/>
  <c r="CO124" i="2"/>
  <c r="CL124" i="2"/>
  <c r="CJ124" i="2"/>
  <c r="CH124" i="2"/>
  <c r="CE124" i="2"/>
  <c r="CC124" i="2"/>
  <c r="CB124" i="2"/>
  <c r="CA124" i="2"/>
  <c r="BX124" i="2"/>
  <c r="BV124" i="2"/>
  <c r="BT124" i="2"/>
  <c r="BQ124" i="2"/>
  <c r="BO124" i="2"/>
  <c r="BM124" i="2"/>
  <c r="BJ124" i="2"/>
  <c r="BF124" i="2"/>
  <c r="BC124" i="2"/>
  <c r="BA124" i="2"/>
  <c r="AY124" i="2"/>
  <c r="AV124" i="2"/>
  <c r="AT124" i="2"/>
  <c r="AR124" i="2"/>
  <c r="AO124" i="2"/>
  <c r="AM124" i="2"/>
  <c r="AK124" i="2"/>
  <c r="AH124" i="2"/>
  <c r="AF124" i="2"/>
  <c r="AD124" i="2"/>
  <c r="R124" i="2"/>
  <c r="P124" i="2"/>
  <c r="Q124" i="2" s="1"/>
  <c r="S124" i="2" s="1"/>
  <c r="N124" i="2"/>
  <c r="L124" i="2"/>
  <c r="M124" i="2" s="1"/>
  <c r="J124" i="2"/>
  <c r="I124" i="2"/>
  <c r="H124" i="2"/>
  <c r="F124" i="2"/>
  <c r="E124" i="2"/>
  <c r="D124" i="2"/>
  <c r="B124" i="2"/>
  <c r="VI123" i="2"/>
  <c r="VG123" i="2"/>
  <c r="VE123" i="2"/>
  <c r="VB123" i="2"/>
  <c r="UZ123" i="2"/>
  <c r="UX123" i="2"/>
  <c r="UU123" i="2"/>
  <c r="US123" i="2"/>
  <c r="UQ123" i="2"/>
  <c r="UN123" i="2"/>
  <c r="UL123" i="2"/>
  <c r="UJ123" i="2"/>
  <c r="UG123" i="2"/>
  <c r="UC123" i="2"/>
  <c r="TZ123" i="2"/>
  <c r="TV123" i="2"/>
  <c r="TS123" i="2"/>
  <c r="TO123" i="2"/>
  <c r="TL123" i="2"/>
  <c r="TH123" i="2"/>
  <c r="TE123" i="2"/>
  <c r="TA123" i="2"/>
  <c r="SX123" i="2"/>
  <c r="ST123" i="2"/>
  <c r="SQ123" i="2"/>
  <c r="SM123" i="2"/>
  <c r="SJ123" i="2"/>
  <c r="SF123" i="2"/>
  <c r="SC123" i="2"/>
  <c r="RY123" i="2"/>
  <c r="RV123" i="2"/>
  <c r="RR123" i="2"/>
  <c r="RO123" i="2"/>
  <c r="RK123" i="2"/>
  <c r="RH123" i="2"/>
  <c r="RF123" i="2"/>
  <c r="RD123" i="2"/>
  <c r="RA123" i="2"/>
  <c r="QW123" i="2"/>
  <c r="QT123" i="2"/>
  <c r="QR123" i="2"/>
  <c r="QP123" i="2"/>
  <c r="QM123" i="2"/>
  <c r="QI123" i="2"/>
  <c r="QF123" i="2"/>
  <c r="QB123" i="2"/>
  <c r="PY123" i="2"/>
  <c r="PW123" i="2"/>
  <c r="PU123" i="2"/>
  <c r="PR123" i="2"/>
  <c r="PP123" i="2"/>
  <c r="PN123" i="2"/>
  <c r="PK123" i="2"/>
  <c r="PI123" i="2"/>
  <c r="PG123" i="2"/>
  <c r="PD123" i="2"/>
  <c r="PB123" i="2"/>
  <c r="OZ123" i="2"/>
  <c r="OW123" i="2"/>
  <c r="OU123" i="2"/>
  <c r="OS123" i="2"/>
  <c r="OP123" i="2"/>
  <c r="ON123" i="2"/>
  <c r="OL123" i="2"/>
  <c r="OI123" i="2"/>
  <c r="OG123" i="2"/>
  <c r="OE123" i="2"/>
  <c r="OB123" i="2"/>
  <c r="NZ123" i="2"/>
  <c r="NX123" i="2"/>
  <c r="NU123" i="2"/>
  <c r="NS123" i="2"/>
  <c r="NQ123" i="2"/>
  <c r="NN123" i="2"/>
  <c r="NL123" i="2"/>
  <c r="NJ123" i="2"/>
  <c r="NG123" i="2"/>
  <c r="NE123" i="2"/>
  <c r="NC123" i="2"/>
  <c r="MZ123" i="2"/>
  <c r="MX123" i="2"/>
  <c r="MV123" i="2"/>
  <c r="MS123" i="2"/>
  <c r="MO123" i="2"/>
  <c r="ML123" i="2"/>
  <c r="MJ123" i="2"/>
  <c r="MH123" i="2"/>
  <c r="ME123" i="2"/>
  <c r="MA123" i="2"/>
  <c r="LX123" i="2"/>
  <c r="LT123" i="2"/>
  <c r="LQ123" i="2"/>
  <c r="LO123" i="2"/>
  <c r="LM123" i="2"/>
  <c r="LJ123" i="2"/>
  <c r="LH123" i="2"/>
  <c r="LF123" i="2"/>
  <c r="LC123" i="2"/>
  <c r="KY123" i="2"/>
  <c r="KV123" i="2"/>
  <c r="KR123" i="2"/>
  <c r="KO123" i="2"/>
  <c r="KM123" i="2"/>
  <c r="KK123" i="2"/>
  <c r="KH123" i="2"/>
  <c r="KF123" i="2"/>
  <c r="KD123" i="2"/>
  <c r="KA123" i="2"/>
  <c r="JW123" i="2"/>
  <c r="JT123" i="2"/>
  <c r="JP123" i="2"/>
  <c r="JM123" i="2"/>
  <c r="JK123" i="2"/>
  <c r="JI123" i="2"/>
  <c r="JF123" i="2"/>
  <c r="JD123" i="2"/>
  <c r="JB123" i="2"/>
  <c r="IY123" i="2"/>
  <c r="IW123" i="2"/>
  <c r="IU123" i="2"/>
  <c r="IR123" i="2"/>
  <c r="IP123" i="2"/>
  <c r="IN123" i="2"/>
  <c r="IK123" i="2"/>
  <c r="II123" i="2"/>
  <c r="IG123" i="2"/>
  <c r="ID123" i="2"/>
  <c r="IB123" i="2"/>
  <c r="HZ123" i="2"/>
  <c r="HW123" i="2"/>
  <c r="HU123" i="2"/>
  <c r="HS123" i="2"/>
  <c r="HP123" i="2"/>
  <c r="HN123" i="2"/>
  <c r="HL123" i="2"/>
  <c r="HI123" i="2"/>
  <c r="HG123" i="2"/>
  <c r="HE123" i="2"/>
  <c r="HA123" i="2"/>
  <c r="GY123" i="2"/>
  <c r="GW123" i="2"/>
  <c r="GT123" i="2"/>
  <c r="GP123" i="2"/>
  <c r="GM123" i="2"/>
  <c r="GK123" i="2"/>
  <c r="GI123" i="2"/>
  <c r="GF123" i="2"/>
  <c r="GB123" i="2"/>
  <c r="FY123" i="2"/>
  <c r="FW123" i="2"/>
  <c r="FU123" i="2"/>
  <c r="FR123" i="2"/>
  <c r="FP123" i="2"/>
  <c r="FN123" i="2"/>
  <c r="FK123" i="2"/>
  <c r="FI123" i="2"/>
  <c r="FG123" i="2"/>
  <c r="FD123" i="2"/>
  <c r="EZ123" i="2"/>
  <c r="EW123" i="2"/>
  <c r="EU123" i="2"/>
  <c r="ES123" i="2"/>
  <c r="EP123" i="2"/>
  <c r="EN123" i="2"/>
  <c r="EL123" i="2"/>
  <c r="EI123" i="2"/>
  <c r="EG123" i="2"/>
  <c r="EE123" i="2"/>
  <c r="EB123" i="2"/>
  <c r="DZ123" i="2"/>
  <c r="DX123" i="2"/>
  <c r="DU123" i="2"/>
  <c r="DQ123" i="2"/>
  <c r="DN123" i="2"/>
  <c r="DL123" i="2"/>
  <c r="DJ123" i="2"/>
  <c r="DG123" i="2"/>
  <c r="DE123" i="2"/>
  <c r="DC123" i="2"/>
  <c r="CZ123" i="2"/>
  <c r="CX123" i="2"/>
  <c r="CV123" i="2"/>
  <c r="CS123" i="2"/>
  <c r="CQ123" i="2"/>
  <c r="CO123" i="2"/>
  <c r="CL123" i="2"/>
  <c r="CJ123" i="2"/>
  <c r="CH123" i="2"/>
  <c r="CE123" i="2"/>
  <c r="CC123" i="2"/>
  <c r="CB123" i="2"/>
  <c r="CA123" i="2"/>
  <c r="BX123" i="2"/>
  <c r="BV123" i="2"/>
  <c r="BT123" i="2"/>
  <c r="BQ123" i="2"/>
  <c r="BO123" i="2"/>
  <c r="BM123" i="2"/>
  <c r="BJ123" i="2"/>
  <c r="BF123" i="2"/>
  <c r="BC123" i="2"/>
  <c r="BA123" i="2"/>
  <c r="AY123" i="2"/>
  <c r="AV123" i="2"/>
  <c r="AT123" i="2"/>
  <c r="AR123" i="2"/>
  <c r="AO123" i="2"/>
  <c r="AM123" i="2"/>
  <c r="AK123" i="2"/>
  <c r="AH123" i="2"/>
  <c r="AF123" i="2"/>
  <c r="AD123" i="2"/>
  <c r="Y123" i="2"/>
  <c r="R123" i="2"/>
  <c r="Q123" i="2"/>
  <c r="P123" i="2"/>
  <c r="N123" i="2"/>
  <c r="M123" i="2"/>
  <c r="L123" i="2"/>
  <c r="J123" i="2"/>
  <c r="H123" i="2"/>
  <c r="I123" i="2" s="1"/>
  <c r="F123" i="2"/>
  <c r="E123" i="2"/>
  <c r="D123" i="2"/>
  <c r="B123" i="2"/>
  <c r="VI122" i="2"/>
  <c r="VG122" i="2"/>
  <c r="VE122" i="2"/>
  <c r="VB122" i="2"/>
  <c r="UZ122" i="2"/>
  <c r="UX122" i="2"/>
  <c r="UU122" i="2"/>
  <c r="US122" i="2"/>
  <c r="UQ122" i="2"/>
  <c r="UN122" i="2"/>
  <c r="UL122" i="2"/>
  <c r="UJ122" i="2"/>
  <c r="UG122" i="2"/>
  <c r="UC122" i="2"/>
  <c r="TZ122" i="2"/>
  <c r="TV122" i="2"/>
  <c r="TS122" i="2"/>
  <c r="TO122" i="2"/>
  <c r="TL122" i="2"/>
  <c r="TH122" i="2"/>
  <c r="TE122" i="2"/>
  <c r="TA122" i="2"/>
  <c r="SX122" i="2"/>
  <c r="ST122" i="2"/>
  <c r="SQ122" i="2"/>
  <c r="SM122" i="2"/>
  <c r="SJ122" i="2"/>
  <c r="SF122" i="2"/>
  <c r="SC122" i="2"/>
  <c r="RY122" i="2"/>
  <c r="RV122" i="2"/>
  <c r="RR122" i="2"/>
  <c r="RO122" i="2"/>
  <c r="RK122" i="2"/>
  <c r="RH122" i="2"/>
  <c r="RF122" i="2"/>
  <c r="RD122" i="2"/>
  <c r="RA122" i="2"/>
  <c r="QW122" i="2"/>
  <c r="QT122" i="2"/>
  <c r="QR122" i="2"/>
  <c r="QP122" i="2"/>
  <c r="QM122" i="2"/>
  <c r="QI122" i="2"/>
  <c r="QF122" i="2"/>
  <c r="QB122" i="2"/>
  <c r="PY122" i="2"/>
  <c r="PW122" i="2"/>
  <c r="PU122" i="2"/>
  <c r="PR122" i="2"/>
  <c r="PP122" i="2"/>
  <c r="PN122" i="2"/>
  <c r="PK122" i="2"/>
  <c r="PI122" i="2"/>
  <c r="PG122" i="2"/>
  <c r="PD122" i="2"/>
  <c r="PB122" i="2"/>
  <c r="OZ122" i="2"/>
  <c r="OW122" i="2"/>
  <c r="OU122" i="2"/>
  <c r="OS122" i="2"/>
  <c r="OP122" i="2"/>
  <c r="ON122" i="2"/>
  <c r="OL122" i="2"/>
  <c r="OI122" i="2"/>
  <c r="OG122" i="2"/>
  <c r="OE122" i="2"/>
  <c r="OB122" i="2"/>
  <c r="NZ122" i="2"/>
  <c r="NX122" i="2"/>
  <c r="NU122" i="2"/>
  <c r="NS122" i="2"/>
  <c r="NQ122" i="2"/>
  <c r="NN122" i="2"/>
  <c r="NL122" i="2"/>
  <c r="NJ122" i="2"/>
  <c r="NG122" i="2"/>
  <c r="NE122" i="2"/>
  <c r="NC122" i="2"/>
  <c r="MZ122" i="2"/>
  <c r="MX122" i="2"/>
  <c r="MV122" i="2"/>
  <c r="MS122" i="2"/>
  <c r="MO122" i="2"/>
  <c r="ML122" i="2"/>
  <c r="MJ122" i="2"/>
  <c r="MH122" i="2"/>
  <c r="ME122" i="2"/>
  <c r="MA122" i="2"/>
  <c r="LX122" i="2"/>
  <c r="LT122" i="2"/>
  <c r="LQ122" i="2"/>
  <c r="LO122" i="2"/>
  <c r="LM122" i="2"/>
  <c r="LJ122" i="2"/>
  <c r="LH122" i="2"/>
  <c r="LF122" i="2"/>
  <c r="LC122" i="2"/>
  <c r="KY122" i="2"/>
  <c r="KV122" i="2"/>
  <c r="KR122" i="2"/>
  <c r="KO122" i="2"/>
  <c r="KM122" i="2"/>
  <c r="KK122" i="2"/>
  <c r="KH122" i="2"/>
  <c r="KF122" i="2"/>
  <c r="KD122" i="2"/>
  <c r="KA122" i="2"/>
  <c r="JW122" i="2"/>
  <c r="JT122" i="2"/>
  <c r="JP122" i="2"/>
  <c r="JM122" i="2"/>
  <c r="JK122" i="2"/>
  <c r="JI122" i="2"/>
  <c r="JF122" i="2"/>
  <c r="JD122" i="2"/>
  <c r="JB122" i="2"/>
  <c r="IY122" i="2"/>
  <c r="IW122" i="2"/>
  <c r="IU122" i="2"/>
  <c r="IR122" i="2"/>
  <c r="IP122" i="2"/>
  <c r="IN122" i="2"/>
  <c r="IK122" i="2"/>
  <c r="II122" i="2"/>
  <c r="IG122" i="2"/>
  <c r="ID122" i="2"/>
  <c r="IB122" i="2"/>
  <c r="HZ122" i="2"/>
  <c r="HW122" i="2"/>
  <c r="HU122" i="2"/>
  <c r="HS122" i="2"/>
  <c r="HP122" i="2"/>
  <c r="HN122" i="2"/>
  <c r="HL122" i="2"/>
  <c r="HI122" i="2"/>
  <c r="HG122" i="2"/>
  <c r="HE122" i="2"/>
  <c r="HA122" i="2"/>
  <c r="GY122" i="2"/>
  <c r="GW122" i="2"/>
  <c r="GT122" i="2"/>
  <c r="GP122" i="2"/>
  <c r="GM122" i="2"/>
  <c r="GK122" i="2"/>
  <c r="GI122" i="2"/>
  <c r="GF122" i="2"/>
  <c r="GB122" i="2"/>
  <c r="FY122" i="2"/>
  <c r="FW122" i="2"/>
  <c r="FU122" i="2"/>
  <c r="FR122" i="2"/>
  <c r="FP122" i="2"/>
  <c r="FN122" i="2"/>
  <c r="FK122" i="2"/>
  <c r="FI122" i="2"/>
  <c r="FG122" i="2"/>
  <c r="FD122" i="2"/>
  <c r="EZ122" i="2"/>
  <c r="EW122" i="2"/>
  <c r="EU122" i="2"/>
  <c r="ES122" i="2"/>
  <c r="EP122" i="2"/>
  <c r="EN122" i="2"/>
  <c r="EL122" i="2"/>
  <c r="EI122" i="2"/>
  <c r="EG122" i="2"/>
  <c r="EE122" i="2"/>
  <c r="EB122" i="2"/>
  <c r="DZ122" i="2"/>
  <c r="DX122" i="2"/>
  <c r="DU122" i="2"/>
  <c r="DQ122" i="2"/>
  <c r="DN122" i="2"/>
  <c r="DL122" i="2"/>
  <c r="DJ122" i="2"/>
  <c r="DG122" i="2"/>
  <c r="DE122" i="2"/>
  <c r="DC122" i="2"/>
  <c r="CZ122" i="2"/>
  <c r="CX122" i="2"/>
  <c r="CV122" i="2"/>
  <c r="CS122" i="2"/>
  <c r="CQ122" i="2"/>
  <c r="CO122" i="2"/>
  <c r="CL122" i="2"/>
  <c r="CJ122" i="2"/>
  <c r="CH122" i="2"/>
  <c r="CE122" i="2"/>
  <c r="CC122" i="2"/>
  <c r="CB122" i="2"/>
  <c r="CA122" i="2"/>
  <c r="BX122" i="2"/>
  <c r="BV122" i="2"/>
  <c r="BT122" i="2"/>
  <c r="BQ122" i="2"/>
  <c r="BO122" i="2"/>
  <c r="BM122" i="2"/>
  <c r="BJ122" i="2"/>
  <c r="BF122" i="2"/>
  <c r="BC122" i="2"/>
  <c r="BA122" i="2"/>
  <c r="AY122" i="2"/>
  <c r="AV122" i="2"/>
  <c r="AT122" i="2"/>
  <c r="AR122" i="2"/>
  <c r="AO122" i="2"/>
  <c r="AM122" i="2"/>
  <c r="AK122" i="2"/>
  <c r="AH122" i="2"/>
  <c r="AF122" i="2"/>
  <c r="AD122" i="2"/>
  <c r="R122" i="2"/>
  <c r="P122" i="2"/>
  <c r="Q122" i="2" s="1"/>
  <c r="N122" i="2"/>
  <c r="L122" i="2"/>
  <c r="M122" i="2" s="1"/>
  <c r="J122" i="2"/>
  <c r="I122" i="2"/>
  <c r="H122" i="2"/>
  <c r="F122" i="2"/>
  <c r="D122" i="2"/>
  <c r="E122" i="2" s="1"/>
  <c r="B122" i="2"/>
  <c r="VI121" i="2"/>
  <c r="VG121" i="2"/>
  <c r="VE121" i="2"/>
  <c r="VB121" i="2"/>
  <c r="UZ121" i="2"/>
  <c r="UX121" i="2"/>
  <c r="UU121" i="2"/>
  <c r="US121" i="2"/>
  <c r="UQ121" i="2"/>
  <c r="UN121" i="2"/>
  <c r="UL121" i="2"/>
  <c r="UJ121" i="2"/>
  <c r="UG121" i="2"/>
  <c r="IB121" i="1" s="1"/>
  <c r="UC121" i="2"/>
  <c r="TZ121" i="2"/>
  <c r="TV121" i="2"/>
  <c r="TS121" i="2"/>
  <c r="TO121" i="2"/>
  <c r="TL121" i="2"/>
  <c r="TH121" i="2"/>
  <c r="TE121" i="2"/>
  <c r="TA121" i="2"/>
  <c r="SX121" i="2"/>
  <c r="ST121" i="2"/>
  <c r="SQ121" i="2"/>
  <c r="SM121" i="2"/>
  <c r="SJ121" i="2"/>
  <c r="SF121" i="2"/>
  <c r="SC121" i="2"/>
  <c r="RY121" i="2"/>
  <c r="RV121" i="2"/>
  <c r="RR121" i="2"/>
  <c r="RO121" i="2"/>
  <c r="RK121" i="2"/>
  <c r="RH121" i="2"/>
  <c r="RF121" i="2"/>
  <c r="RD121" i="2"/>
  <c r="RA121" i="2"/>
  <c r="QW121" i="2"/>
  <c r="QT121" i="2"/>
  <c r="QR121" i="2"/>
  <c r="QP121" i="2"/>
  <c r="QM121" i="2"/>
  <c r="QI121" i="2"/>
  <c r="QF121" i="2"/>
  <c r="QB121" i="2"/>
  <c r="PY121" i="2"/>
  <c r="PW121" i="2"/>
  <c r="PU121" i="2"/>
  <c r="PR121" i="2"/>
  <c r="PP121" i="2"/>
  <c r="PN121" i="2"/>
  <c r="PK121" i="2"/>
  <c r="PI121" i="2"/>
  <c r="PG121" i="2"/>
  <c r="PD121" i="2"/>
  <c r="PB121" i="2"/>
  <c r="OZ121" i="2"/>
  <c r="OW121" i="2"/>
  <c r="OU121" i="2"/>
  <c r="OS121" i="2"/>
  <c r="OP121" i="2"/>
  <c r="ON121" i="2"/>
  <c r="OL121" i="2"/>
  <c r="OI121" i="2"/>
  <c r="OG121" i="2"/>
  <c r="OE121" i="2"/>
  <c r="OB121" i="2"/>
  <c r="NZ121" i="2"/>
  <c r="NX121" i="2"/>
  <c r="NU121" i="2"/>
  <c r="NS121" i="2"/>
  <c r="NQ121" i="2"/>
  <c r="NN121" i="2"/>
  <c r="NL121" i="2"/>
  <c r="NJ121" i="2"/>
  <c r="NG121" i="2"/>
  <c r="NE121" i="2"/>
  <c r="NC121" i="2"/>
  <c r="MZ121" i="2"/>
  <c r="MX121" i="2"/>
  <c r="MV121" i="2"/>
  <c r="MS121" i="2"/>
  <c r="MO121" i="2"/>
  <c r="ML121" i="2"/>
  <c r="MJ121" i="2"/>
  <c r="MH121" i="2"/>
  <c r="ME121" i="2"/>
  <c r="MA121" i="2"/>
  <c r="LX121" i="2"/>
  <c r="LT121" i="2"/>
  <c r="LQ121" i="2"/>
  <c r="LO121" i="2"/>
  <c r="LM121" i="2"/>
  <c r="LJ121" i="2"/>
  <c r="LH121" i="2"/>
  <c r="LF121" i="2"/>
  <c r="LC121" i="2"/>
  <c r="KY121" i="2"/>
  <c r="KV121" i="2"/>
  <c r="KR121" i="2"/>
  <c r="KO121" i="2"/>
  <c r="KM121" i="2"/>
  <c r="KK121" i="2"/>
  <c r="KH121" i="2"/>
  <c r="KF121" i="2"/>
  <c r="KD121" i="2"/>
  <c r="KA121" i="2"/>
  <c r="JW121" i="2"/>
  <c r="JT121" i="2"/>
  <c r="JP121" i="2"/>
  <c r="JM121" i="2"/>
  <c r="JK121" i="2"/>
  <c r="JI121" i="2"/>
  <c r="JF121" i="2"/>
  <c r="JD121" i="2"/>
  <c r="JB121" i="2"/>
  <c r="IY121" i="2"/>
  <c r="IW121" i="2"/>
  <c r="IU121" i="2"/>
  <c r="IR121" i="2"/>
  <c r="IP121" i="2"/>
  <c r="IN121" i="2"/>
  <c r="IK121" i="2"/>
  <c r="II121" i="2"/>
  <c r="IG121" i="2"/>
  <c r="ID121" i="2"/>
  <c r="IB121" i="2"/>
  <c r="HZ121" i="2"/>
  <c r="HW121" i="2"/>
  <c r="HU121" i="2"/>
  <c r="HS121" i="2"/>
  <c r="HP121" i="2"/>
  <c r="HN121" i="2"/>
  <c r="HL121" i="2"/>
  <c r="HI121" i="2"/>
  <c r="HG121" i="2"/>
  <c r="HE121" i="2"/>
  <c r="HA121" i="2"/>
  <c r="GY121" i="2"/>
  <c r="GW121" i="2"/>
  <c r="GT121" i="2"/>
  <c r="GP121" i="2"/>
  <c r="GM121" i="2"/>
  <c r="GK121" i="2"/>
  <c r="GI121" i="2"/>
  <c r="GF121" i="2"/>
  <c r="GB121" i="2"/>
  <c r="FY121" i="2"/>
  <c r="FW121" i="2"/>
  <c r="FU121" i="2"/>
  <c r="FR121" i="2"/>
  <c r="FP121" i="2"/>
  <c r="FN121" i="2"/>
  <c r="FK121" i="2"/>
  <c r="FI121" i="2"/>
  <c r="FG121" i="2"/>
  <c r="FD121" i="2"/>
  <c r="EZ121" i="2"/>
  <c r="EW121" i="2"/>
  <c r="EU121" i="2"/>
  <c r="ES121" i="2"/>
  <c r="EP121" i="2"/>
  <c r="EN121" i="2"/>
  <c r="EL121" i="2"/>
  <c r="EI121" i="2"/>
  <c r="EG121" i="2"/>
  <c r="EE121" i="2"/>
  <c r="EB121" i="2"/>
  <c r="DZ121" i="2"/>
  <c r="DX121" i="2"/>
  <c r="DU121" i="2"/>
  <c r="DQ121" i="2"/>
  <c r="DN121" i="2"/>
  <c r="DL121" i="2"/>
  <c r="DJ121" i="2"/>
  <c r="DG121" i="2"/>
  <c r="DE121" i="2"/>
  <c r="DC121" i="2"/>
  <c r="CZ121" i="2"/>
  <c r="CX121" i="2"/>
  <c r="CV121" i="2"/>
  <c r="CS121" i="2"/>
  <c r="CQ121" i="2"/>
  <c r="CO121" i="2"/>
  <c r="CL121" i="2"/>
  <c r="CJ121" i="2"/>
  <c r="CH121" i="2"/>
  <c r="CE121" i="2"/>
  <c r="CC121" i="2"/>
  <c r="CB121" i="2"/>
  <c r="CA121" i="2"/>
  <c r="BX121" i="2"/>
  <c r="BV121" i="2"/>
  <c r="BT121" i="2"/>
  <c r="BQ121" i="2"/>
  <c r="BO121" i="2"/>
  <c r="BM121" i="2"/>
  <c r="BJ121" i="2"/>
  <c r="BF121" i="2"/>
  <c r="BC121" i="2"/>
  <c r="BA121" i="2"/>
  <c r="AY121" i="2"/>
  <c r="AV121" i="2"/>
  <c r="AT121" i="2"/>
  <c r="AR121" i="2"/>
  <c r="AO121" i="2"/>
  <c r="AM121" i="2"/>
  <c r="AK121" i="2"/>
  <c r="AH121" i="2"/>
  <c r="AF121" i="2"/>
  <c r="AD121" i="2"/>
  <c r="Y121" i="2"/>
  <c r="R121" i="2"/>
  <c r="Q121" i="2"/>
  <c r="S121" i="2" s="1"/>
  <c r="P121" i="2"/>
  <c r="N121" i="2"/>
  <c r="L121" i="2"/>
  <c r="M121" i="2" s="1"/>
  <c r="J121" i="2"/>
  <c r="H121" i="2"/>
  <c r="I121" i="2" s="1"/>
  <c r="F121" i="2"/>
  <c r="D121" i="2"/>
  <c r="E121" i="2" s="1"/>
  <c r="B121" i="2"/>
  <c r="VI120" i="2"/>
  <c r="VG120" i="2"/>
  <c r="VE120" i="2"/>
  <c r="VB120" i="2"/>
  <c r="UZ120" i="2"/>
  <c r="UX120" i="2"/>
  <c r="UU120" i="2"/>
  <c r="US120" i="2"/>
  <c r="UQ120" i="2"/>
  <c r="UN120" i="2"/>
  <c r="UL120" i="2"/>
  <c r="UJ120" i="2"/>
  <c r="UG120" i="2"/>
  <c r="UC120" i="2"/>
  <c r="TZ120" i="2"/>
  <c r="TV120" i="2"/>
  <c r="TS120" i="2"/>
  <c r="TO120" i="2"/>
  <c r="TL120" i="2"/>
  <c r="TH120" i="2"/>
  <c r="TE120" i="2"/>
  <c r="TA120" i="2"/>
  <c r="SX120" i="2"/>
  <c r="ST120" i="2"/>
  <c r="SQ120" i="2"/>
  <c r="SM120" i="2"/>
  <c r="SJ120" i="2"/>
  <c r="SF120" i="2"/>
  <c r="SC120" i="2"/>
  <c r="RY120" i="2"/>
  <c r="RV120" i="2"/>
  <c r="RR120" i="2"/>
  <c r="RO120" i="2"/>
  <c r="RK120" i="2"/>
  <c r="RH120" i="2"/>
  <c r="RF120" i="2"/>
  <c r="RD120" i="2"/>
  <c r="RA120" i="2"/>
  <c r="QW120" i="2"/>
  <c r="QT120" i="2"/>
  <c r="QR120" i="2"/>
  <c r="QP120" i="2"/>
  <c r="QM120" i="2"/>
  <c r="QI120" i="2"/>
  <c r="QF120" i="2"/>
  <c r="QB120" i="2"/>
  <c r="PY120" i="2"/>
  <c r="PW120" i="2"/>
  <c r="PU120" i="2"/>
  <c r="PR120" i="2"/>
  <c r="PP120" i="2"/>
  <c r="PN120" i="2"/>
  <c r="PK120" i="2"/>
  <c r="PI120" i="2"/>
  <c r="PG120" i="2"/>
  <c r="PD120" i="2"/>
  <c r="PB120" i="2"/>
  <c r="OZ120" i="2"/>
  <c r="OW120" i="2"/>
  <c r="OU120" i="2"/>
  <c r="OS120" i="2"/>
  <c r="OP120" i="2"/>
  <c r="ON120" i="2"/>
  <c r="OL120" i="2"/>
  <c r="OI120" i="2"/>
  <c r="OG120" i="2"/>
  <c r="OE120" i="2"/>
  <c r="OB120" i="2"/>
  <c r="NZ120" i="2"/>
  <c r="NX120" i="2"/>
  <c r="NU120" i="2"/>
  <c r="NS120" i="2"/>
  <c r="NQ120" i="2"/>
  <c r="NN120" i="2"/>
  <c r="NL120" i="2"/>
  <c r="NJ120" i="2"/>
  <c r="NG120" i="2"/>
  <c r="NE120" i="2"/>
  <c r="NC120" i="2"/>
  <c r="MZ120" i="2"/>
  <c r="MX120" i="2"/>
  <c r="MV120" i="2"/>
  <c r="MS120" i="2"/>
  <c r="MO120" i="2"/>
  <c r="ML120" i="2"/>
  <c r="MJ120" i="2"/>
  <c r="MH120" i="2"/>
  <c r="ME120" i="2"/>
  <c r="MA120" i="2"/>
  <c r="LX120" i="2"/>
  <c r="LT120" i="2"/>
  <c r="LQ120" i="2"/>
  <c r="LO120" i="2"/>
  <c r="LM120" i="2"/>
  <c r="LJ120" i="2"/>
  <c r="LH120" i="2"/>
  <c r="LF120" i="2"/>
  <c r="LC120" i="2"/>
  <c r="KY120" i="2"/>
  <c r="KV120" i="2"/>
  <c r="KR120" i="2"/>
  <c r="KO120" i="2"/>
  <c r="KM120" i="2"/>
  <c r="KK120" i="2"/>
  <c r="KH120" i="2"/>
  <c r="KF120" i="2"/>
  <c r="KD120" i="2"/>
  <c r="KA120" i="2"/>
  <c r="JW120" i="2"/>
  <c r="JT120" i="2"/>
  <c r="JP120" i="2"/>
  <c r="JM120" i="2"/>
  <c r="JK120" i="2"/>
  <c r="JI120" i="2"/>
  <c r="JF120" i="2"/>
  <c r="JD120" i="2"/>
  <c r="JB120" i="2"/>
  <c r="IY120" i="2"/>
  <c r="IW120" i="2"/>
  <c r="IU120" i="2"/>
  <c r="IR120" i="2"/>
  <c r="IP120" i="2"/>
  <c r="IN120" i="2"/>
  <c r="IK120" i="2"/>
  <c r="II120" i="2"/>
  <c r="IG120" i="2"/>
  <c r="ID120" i="2"/>
  <c r="IB120" i="2"/>
  <c r="HZ120" i="2"/>
  <c r="HW120" i="2"/>
  <c r="HU120" i="2"/>
  <c r="HS120" i="2"/>
  <c r="HP120" i="2"/>
  <c r="HN120" i="2"/>
  <c r="HL120" i="2"/>
  <c r="HI120" i="2"/>
  <c r="HG120" i="2"/>
  <c r="HE120" i="2"/>
  <c r="HA120" i="2"/>
  <c r="GY120" i="2"/>
  <c r="GW120" i="2"/>
  <c r="GT120" i="2"/>
  <c r="GP120" i="2"/>
  <c r="GM120" i="2"/>
  <c r="GK120" i="2"/>
  <c r="GI120" i="2"/>
  <c r="GF120" i="2"/>
  <c r="GB120" i="2"/>
  <c r="FY120" i="2"/>
  <c r="FW120" i="2"/>
  <c r="FU120" i="2"/>
  <c r="FR120" i="2"/>
  <c r="FP120" i="2"/>
  <c r="FN120" i="2"/>
  <c r="FK120" i="2"/>
  <c r="FI120" i="2"/>
  <c r="FG120" i="2"/>
  <c r="FD120" i="2"/>
  <c r="EZ120" i="2"/>
  <c r="EW120" i="2"/>
  <c r="EU120" i="2"/>
  <c r="ES120" i="2"/>
  <c r="EP120" i="2"/>
  <c r="EN120" i="2"/>
  <c r="EL120" i="2"/>
  <c r="EI120" i="2"/>
  <c r="EG120" i="2"/>
  <c r="EE120" i="2"/>
  <c r="EB120" i="2"/>
  <c r="DZ120" i="2"/>
  <c r="DX120" i="2"/>
  <c r="DU120" i="2"/>
  <c r="DQ120" i="2"/>
  <c r="DN120" i="2"/>
  <c r="DL120" i="2"/>
  <c r="DJ120" i="2"/>
  <c r="DG120" i="2"/>
  <c r="DE120" i="2"/>
  <c r="DC120" i="2"/>
  <c r="CZ120" i="2"/>
  <c r="CX120" i="2"/>
  <c r="CV120" i="2"/>
  <c r="CS120" i="2"/>
  <c r="CQ120" i="2"/>
  <c r="CO120" i="2"/>
  <c r="CL120" i="2"/>
  <c r="CJ120" i="2"/>
  <c r="CH120" i="2"/>
  <c r="CE120" i="2"/>
  <c r="CC120" i="2"/>
  <c r="CB120" i="2"/>
  <c r="CA120" i="2"/>
  <c r="BX120" i="2"/>
  <c r="BV120" i="2"/>
  <c r="BT120" i="2"/>
  <c r="BQ120" i="2"/>
  <c r="BO120" i="2"/>
  <c r="BM120" i="2"/>
  <c r="BJ120" i="2"/>
  <c r="BF120" i="2"/>
  <c r="BC120" i="2"/>
  <c r="BA120" i="2"/>
  <c r="AY120" i="2"/>
  <c r="AV120" i="2"/>
  <c r="AT120" i="2"/>
  <c r="AR120" i="2"/>
  <c r="AO120" i="2"/>
  <c r="AM120" i="2"/>
  <c r="AK120" i="2"/>
  <c r="AH120" i="2"/>
  <c r="AF120" i="2"/>
  <c r="AD120" i="2"/>
  <c r="Y120" i="2"/>
  <c r="R120" i="2"/>
  <c r="P120" i="2"/>
  <c r="Q120" i="2" s="1"/>
  <c r="N120" i="2"/>
  <c r="L120" i="2"/>
  <c r="M120" i="2" s="1"/>
  <c r="J120" i="2"/>
  <c r="I120" i="2"/>
  <c r="H120" i="2"/>
  <c r="F120" i="2"/>
  <c r="D120" i="2"/>
  <c r="E120" i="2" s="1"/>
  <c r="B120" i="2"/>
  <c r="VI119" i="2"/>
  <c r="VG119" i="2"/>
  <c r="VE119" i="2"/>
  <c r="VB119" i="2"/>
  <c r="UZ119" i="2"/>
  <c r="UX119" i="2"/>
  <c r="UU119" i="2"/>
  <c r="US119" i="2"/>
  <c r="UQ119" i="2"/>
  <c r="UN119" i="2"/>
  <c r="UL119" i="2"/>
  <c r="UJ119" i="2"/>
  <c r="UG119" i="2"/>
  <c r="UC119" i="2"/>
  <c r="TZ119" i="2"/>
  <c r="TV119" i="2"/>
  <c r="TS119" i="2"/>
  <c r="TO119" i="2"/>
  <c r="TL119" i="2"/>
  <c r="TH119" i="2"/>
  <c r="TE119" i="2"/>
  <c r="TA119" i="2"/>
  <c r="SX119" i="2"/>
  <c r="ST119" i="2"/>
  <c r="SQ119" i="2"/>
  <c r="SM119" i="2"/>
  <c r="SJ119" i="2"/>
  <c r="SF119" i="2"/>
  <c r="SC119" i="2"/>
  <c r="RY119" i="2"/>
  <c r="RV119" i="2"/>
  <c r="RR119" i="2"/>
  <c r="RO119" i="2"/>
  <c r="RK119" i="2"/>
  <c r="RH119" i="2"/>
  <c r="RF119" i="2"/>
  <c r="RD119" i="2"/>
  <c r="RA119" i="2"/>
  <c r="QW119" i="2"/>
  <c r="QT119" i="2"/>
  <c r="QR119" i="2"/>
  <c r="QP119" i="2"/>
  <c r="QM119" i="2"/>
  <c r="QI119" i="2"/>
  <c r="QF119" i="2"/>
  <c r="QB119" i="2"/>
  <c r="PY119" i="2"/>
  <c r="PW119" i="2"/>
  <c r="PU119" i="2"/>
  <c r="PR119" i="2"/>
  <c r="PP119" i="2"/>
  <c r="PN119" i="2"/>
  <c r="PK119" i="2"/>
  <c r="PI119" i="2"/>
  <c r="PG119" i="2"/>
  <c r="PD119" i="2"/>
  <c r="PB119" i="2"/>
  <c r="OZ119" i="2"/>
  <c r="OW119" i="2"/>
  <c r="OU119" i="2"/>
  <c r="OS119" i="2"/>
  <c r="OP119" i="2"/>
  <c r="ON119" i="2"/>
  <c r="OL119" i="2"/>
  <c r="OI119" i="2"/>
  <c r="OG119" i="2"/>
  <c r="OE119" i="2"/>
  <c r="OB119" i="2"/>
  <c r="NZ119" i="2"/>
  <c r="NX119" i="2"/>
  <c r="NU119" i="2"/>
  <c r="NS119" i="2"/>
  <c r="NQ119" i="2"/>
  <c r="NN119" i="2"/>
  <c r="NL119" i="2"/>
  <c r="NJ119" i="2"/>
  <c r="NG119" i="2"/>
  <c r="NE119" i="2"/>
  <c r="NC119" i="2"/>
  <c r="MZ119" i="2"/>
  <c r="MX119" i="2"/>
  <c r="MV119" i="2"/>
  <c r="MS119" i="2"/>
  <c r="MO119" i="2"/>
  <c r="ML119" i="2"/>
  <c r="MJ119" i="2"/>
  <c r="MH119" i="2"/>
  <c r="ME119" i="2"/>
  <c r="MA119" i="2"/>
  <c r="LX119" i="2"/>
  <c r="LT119" i="2"/>
  <c r="LQ119" i="2"/>
  <c r="LO119" i="2"/>
  <c r="LM119" i="2"/>
  <c r="LJ119" i="2"/>
  <c r="LH119" i="2"/>
  <c r="LF119" i="2"/>
  <c r="LC119" i="2"/>
  <c r="KY119" i="2"/>
  <c r="KV119" i="2"/>
  <c r="KR119" i="2"/>
  <c r="KO119" i="2"/>
  <c r="KM119" i="2"/>
  <c r="KK119" i="2"/>
  <c r="KH119" i="2"/>
  <c r="KF119" i="2"/>
  <c r="KD119" i="2"/>
  <c r="KA119" i="2"/>
  <c r="JW119" i="2"/>
  <c r="JT119" i="2"/>
  <c r="JP119" i="2"/>
  <c r="JM119" i="2"/>
  <c r="JK119" i="2"/>
  <c r="JI119" i="2"/>
  <c r="JF119" i="2"/>
  <c r="JD119" i="2"/>
  <c r="JB119" i="2"/>
  <c r="IY119" i="2"/>
  <c r="IW119" i="2"/>
  <c r="IU119" i="2"/>
  <c r="IR119" i="2"/>
  <c r="IP119" i="2"/>
  <c r="IN119" i="2"/>
  <c r="IK119" i="2"/>
  <c r="II119" i="2"/>
  <c r="IG119" i="2"/>
  <c r="ID119" i="2"/>
  <c r="IB119" i="2"/>
  <c r="HZ119" i="2"/>
  <c r="HW119" i="2"/>
  <c r="HU119" i="2"/>
  <c r="HS119" i="2"/>
  <c r="HP119" i="2"/>
  <c r="HN119" i="2"/>
  <c r="HL119" i="2"/>
  <c r="HI119" i="2"/>
  <c r="HG119" i="2"/>
  <c r="HE119" i="2"/>
  <c r="HA119" i="2"/>
  <c r="GY119" i="2"/>
  <c r="GW119" i="2"/>
  <c r="GT119" i="2"/>
  <c r="GP119" i="2"/>
  <c r="GM119" i="2"/>
  <c r="GK119" i="2"/>
  <c r="GI119" i="2"/>
  <c r="GF119" i="2"/>
  <c r="GB119" i="2"/>
  <c r="FY119" i="2"/>
  <c r="FW119" i="2"/>
  <c r="FU119" i="2"/>
  <c r="FR119" i="2"/>
  <c r="FP119" i="2"/>
  <c r="FN119" i="2"/>
  <c r="FK119" i="2"/>
  <c r="FI119" i="2"/>
  <c r="FG119" i="2"/>
  <c r="FD119" i="2"/>
  <c r="EZ119" i="2"/>
  <c r="EW119" i="2"/>
  <c r="EU119" i="2"/>
  <c r="ES119" i="2"/>
  <c r="EP119" i="2"/>
  <c r="EN119" i="2"/>
  <c r="EL119" i="2"/>
  <c r="EI119" i="2"/>
  <c r="EG119" i="2"/>
  <c r="EE119" i="2"/>
  <c r="EB119" i="2"/>
  <c r="DZ119" i="2"/>
  <c r="DX119" i="2"/>
  <c r="DU119" i="2"/>
  <c r="DQ119" i="2"/>
  <c r="DN119" i="2"/>
  <c r="DL119" i="2"/>
  <c r="DJ119" i="2"/>
  <c r="DG119" i="2"/>
  <c r="DE119" i="2"/>
  <c r="DC119" i="2"/>
  <c r="CZ119" i="2"/>
  <c r="CX119" i="2"/>
  <c r="CV119" i="2"/>
  <c r="CS119" i="2"/>
  <c r="CQ119" i="2"/>
  <c r="CO119" i="2"/>
  <c r="CL119" i="2"/>
  <c r="CJ119" i="2"/>
  <c r="CH119" i="2"/>
  <c r="CE119" i="2"/>
  <c r="CC119" i="2"/>
  <c r="CB119" i="2"/>
  <c r="CA119" i="2"/>
  <c r="BX119" i="2"/>
  <c r="BV119" i="2"/>
  <c r="BT119" i="2"/>
  <c r="BQ119" i="2"/>
  <c r="BO119" i="2"/>
  <c r="BM119" i="2"/>
  <c r="BJ119" i="2"/>
  <c r="BF119" i="2"/>
  <c r="BC119" i="2"/>
  <c r="BA119" i="2"/>
  <c r="AY119" i="2"/>
  <c r="AV119" i="2"/>
  <c r="AT119" i="2"/>
  <c r="AR119" i="2"/>
  <c r="AO119" i="2"/>
  <c r="AM119" i="2"/>
  <c r="AK119" i="2"/>
  <c r="AH119" i="2"/>
  <c r="AF119" i="2"/>
  <c r="AD119" i="2"/>
  <c r="Y119" i="2"/>
  <c r="R119" i="2"/>
  <c r="P119" i="2"/>
  <c r="Q119" i="2" s="1"/>
  <c r="N119" i="2"/>
  <c r="M119" i="2"/>
  <c r="L119" i="2"/>
  <c r="J119" i="2"/>
  <c r="H119" i="2"/>
  <c r="I119" i="2" s="1"/>
  <c r="F119" i="2"/>
  <c r="D119" i="2"/>
  <c r="E119" i="2" s="1"/>
  <c r="B119" i="2"/>
  <c r="VI118" i="2"/>
  <c r="VG118" i="2"/>
  <c r="VE118" i="2"/>
  <c r="VB118" i="2"/>
  <c r="UZ118" i="2"/>
  <c r="UX118" i="2"/>
  <c r="UU118" i="2"/>
  <c r="US118" i="2"/>
  <c r="UQ118" i="2"/>
  <c r="UN118" i="2"/>
  <c r="UL118" i="2"/>
  <c r="UJ118" i="2"/>
  <c r="UG118" i="2"/>
  <c r="UC118" i="2"/>
  <c r="TZ118" i="2"/>
  <c r="TV118" i="2"/>
  <c r="TS118" i="2"/>
  <c r="TO118" i="2"/>
  <c r="TL118" i="2"/>
  <c r="TH118" i="2"/>
  <c r="TE118" i="2"/>
  <c r="TA118" i="2"/>
  <c r="SX118" i="2"/>
  <c r="ST118" i="2"/>
  <c r="SQ118" i="2"/>
  <c r="SM118" i="2"/>
  <c r="SJ118" i="2"/>
  <c r="SF118" i="2"/>
  <c r="SC118" i="2"/>
  <c r="RY118" i="2"/>
  <c r="RV118" i="2"/>
  <c r="RR118" i="2"/>
  <c r="RO118" i="2"/>
  <c r="RK118" i="2"/>
  <c r="RH118" i="2"/>
  <c r="RF118" i="2"/>
  <c r="RD118" i="2"/>
  <c r="RA118" i="2"/>
  <c r="QW118" i="2"/>
  <c r="QT118" i="2"/>
  <c r="QR118" i="2"/>
  <c r="QP118" i="2"/>
  <c r="QM118" i="2"/>
  <c r="QI118" i="2"/>
  <c r="QF118" i="2"/>
  <c r="QB118" i="2"/>
  <c r="PY118" i="2"/>
  <c r="PW118" i="2"/>
  <c r="PU118" i="2"/>
  <c r="PR118" i="2"/>
  <c r="PP118" i="2"/>
  <c r="PN118" i="2"/>
  <c r="PK118" i="2"/>
  <c r="PI118" i="2"/>
  <c r="PG118" i="2"/>
  <c r="PD118" i="2"/>
  <c r="PB118" i="2"/>
  <c r="OZ118" i="2"/>
  <c r="OW118" i="2"/>
  <c r="OU118" i="2"/>
  <c r="OS118" i="2"/>
  <c r="OP118" i="2"/>
  <c r="ON118" i="2"/>
  <c r="OL118" i="2"/>
  <c r="OI118" i="2"/>
  <c r="OG118" i="2"/>
  <c r="OE118" i="2"/>
  <c r="OB118" i="2"/>
  <c r="NZ118" i="2"/>
  <c r="NX118" i="2"/>
  <c r="NU118" i="2"/>
  <c r="NS118" i="2"/>
  <c r="NQ118" i="2"/>
  <c r="NN118" i="2"/>
  <c r="NL118" i="2"/>
  <c r="NJ118" i="2"/>
  <c r="NG118" i="2"/>
  <c r="NE118" i="2"/>
  <c r="NC118" i="2"/>
  <c r="MZ118" i="2"/>
  <c r="MX118" i="2"/>
  <c r="MV118" i="2"/>
  <c r="MS118" i="2"/>
  <c r="MO118" i="2"/>
  <c r="ML118" i="2"/>
  <c r="MJ118" i="2"/>
  <c r="MH118" i="2"/>
  <c r="ME118" i="2"/>
  <c r="MA118" i="2"/>
  <c r="LX118" i="2"/>
  <c r="LT118" i="2"/>
  <c r="LQ118" i="2"/>
  <c r="LO118" i="2"/>
  <c r="LM118" i="2"/>
  <c r="LJ118" i="2"/>
  <c r="LH118" i="2"/>
  <c r="LF118" i="2"/>
  <c r="LC118" i="2"/>
  <c r="KY118" i="2"/>
  <c r="KV118" i="2"/>
  <c r="KR118" i="2"/>
  <c r="KO118" i="2"/>
  <c r="KM118" i="2"/>
  <c r="KK118" i="2"/>
  <c r="KH118" i="2"/>
  <c r="KF118" i="2"/>
  <c r="KD118" i="2"/>
  <c r="KA118" i="2"/>
  <c r="JW118" i="2"/>
  <c r="JT118" i="2"/>
  <c r="JP118" i="2"/>
  <c r="JM118" i="2"/>
  <c r="JK118" i="2"/>
  <c r="JI118" i="2"/>
  <c r="JF118" i="2"/>
  <c r="JD118" i="2"/>
  <c r="JB118" i="2"/>
  <c r="IY118" i="2"/>
  <c r="IW118" i="2"/>
  <c r="IU118" i="2"/>
  <c r="IR118" i="2"/>
  <c r="IP118" i="2"/>
  <c r="IN118" i="2"/>
  <c r="IK118" i="2"/>
  <c r="II118" i="2"/>
  <c r="IG118" i="2"/>
  <c r="ID118" i="2"/>
  <c r="IB118" i="2"/>
  <c r="HZ118" i="2"/>
  <c r="HW118" i="2"/>
  <c r="HU118" i="2"/>
  <c r="HS118" i="2"/>
  <c r="HP118" i="2"/>
  <c r="HN118" i="2"/>
  <c r="HL118" i="2"/>
  <c r="HI118" i="2"/>
  <c r="HG118" i="2"/>
  <c r="HE118" i="2"/>
  <c r="HA118" i="2"/>
  <c r="GY118" i="2"/>
  <c r="GW118" i="2"/>
  <c r="GT118" i="2"/>
  <c r="GP118" i="2"/>
  <c r="GM118" i="2"/>
  <c r="GK118" i="2"/>
  <c r="GI118" i="2"/>
  <c r="GF118" i="2"/>
  <c r="GB118" i="2"/>
  <c r="FY118" i="2"/>
  <c r="FW118" i="2"/>
  <c r="FU118" i="2"/>
  <c r="FR118" i="2"/>
  <c r="FP118" i="2"/>
  <c r="FN118" i="2"/>
  <c r="FK118" i="2"/>
  <c r="FI118" i="2"/>
  <c r="FG118" i="2"/>
  <c r="FD118" i="2"/>
  <c r="EZ118" i="2"/>
  <c r="EW118" i="2"/>
  <c r="EU118" i="2"/>
  <c r="ES118" i="2"/>
  <c r="EP118" i="2"/>
  <c r="EN118" i="2"/>
  <c r="EL118" i="2"/>
  <c r="EI118" i="2"/>
  <c r="EG118" i="2"/>
  <c r="EE118" i="2"/>
  <c r="EB118" i="2"/>
  <c r="DZ118" i="2"/>
  <c r="DX118" i="2"/>
  <c r="DU118" i="2"/>
  <c r="DQ118" i="2"/>
  <c r="DN118" i="2"/>
  <c r="DL118" i="2"/>
  <c r="DJ118" i="2"/>
  <c r="DG118" i="2"/>
  <c r="DE118" i="2"/>
  <c r="DC118" i="2"/>
  <c r="CZ118" i="2"/>
  <c r="CX118" i="2"/>
  <c r="CV118" i="2"/>
  <c r="CS118" i="2"/>
  <c r="CQ118" i="2"/>
  <c r="CO118" i="2"/>
  <c r="CL118" i="2"/>
  <c r="CJ118" i="2"/>
  <c r="CH118" i="2"/>
  <c r="CE118" i="2"/>
  <c r="CC118" i="2"/>
  <c r="CB118" i="2"/>
  <c r="CA118" i="2"/>
  <c r="BX118" i="2"/>
  <c r="BV118" i="2"/>
  <c r="BT118" i="2"/>
  <c r="BQ118" i="2"/>
  <c r="BO118" i="2"/>
  <c r="BM118" i="2"/>
  <c r="BJ118" i="2"/>
  <c r="BF118" i="2"/>
  <c r="BC118" i="2"/>
  <c r="BA118" i="2"/>
  <c r="AY118" i="2"/>
  <c r="AV118" i="2"/>
  <c r="AT118" i="2"/>
  <c r="AR118" i="2"/>
  <c r="AO118" i="2"/>
  <c r="AM118" i="2"/>
  <c r="AK118" i="2"/>
  <c r="AH118" i="2"/>
  <c r="AF118" i="2"/>
  <c r="AD118" i="2"/>
  <c r="Y118" i="2"/>
  <c r="R118" i="2"/>
  <c r="P118" i="2"/>
  <c r="Q118" i="2" s="1"/>
  <c r="N118" i="2"/>
  <c r="M118" i="2"/>
  <c r="S118" i="2" s="1"/>
  <c r="L118" i="2"/>
  <c r="J118" i="2"/>
  <c r="I118" i="2"/>
  <c r="H118" i="2"/>
  <c r="F118" i="2"/>
  <c r="D118" i="2"/>
  <c r="E118" i="2" s="1"/>
  <c r="B118" i="2"/>
  <c r="VI117" i="2"/>
  <c r="VG117" i="2"/>
  <c r="VE117" i="2"/>
  <c r="VB117" i="2"/>
  <c r="UZ117" i="2"/>
  <c r="UX117" i="2"/>
  <c r="UU117" i="2"/>
  <c r="US117" i="2"/>
  <c r="UQ117" i="2"/>
  <c r="UN117" i="2"/>
  <c r="UL117" i="2"/>
  <c r="UJ117" i="2"/>
  <c r="UG117" i="2"/>
  <c r="UC117" i="2"/>
  <c r="TZ117" i="2"/>
  <c r="TV117" i="2"/>
  <c r="TS117" i="2"/>
  <c r="TO117" i="2"/>
  <c r="TL117" i="2"/>
  <c r="TH117" i="2"/>
  <c r="TE117" i="2"/>
  <c r="TA117" i="2"/>
  <c r="SX117" i="2"/>
  <c r="ST117" i="2"/>
  <c r="SQ117" i="2"/>
  <c r="SM117" i="2"/>
  <c r="SJ117" i="2"/>
  <c r="SF117" i="2"/>
  <c r="SC117" i="2"/>
  <c r="RY117" i="2"/>
  <c r="RV117" i="2"/>
  <c r="RR117" i="2"/>
  <c r="RO117" i="2"/>
  <c r="RK117" i="2"/>
  <c r="RH117" i="2"/>
  <c r="RF117" i="2"/>
  <c r="RD117" i="2"/>
  <c r="RA117" i="2"/>
  <c r="QW117" i="2"/>
  <c r="QT117" i="2"/>
  <c r="QR117" i="2"/>
  <c r="QP117" i="2"/>
  <c r="QM117" i="2"/>
  <c r="QI117" i="2"/>
  <c r="QF117" i="2"/>
  <c r="QB117" i="2"/>
  <c r="PY117" i="2"/>
  <c r="PW117" i="2"/>
  <c r="PU117" i="2"/>
  <c r="PR117" i="2"/>
  <c r="PP117" i="2"/>
  <c r="PN117" i="2"/>
  <c r="PK117" i="2"/>
  <c r="PI117" i="2"/>
  <c r="PG117" i="2"/>
  <c r="PD117" i="2"/>
  <c r="PB117" i="2"/>
  <c r="OZ117" i="2"/>
  <c r="OW117" i="2"/>
  <c r="OU117" i="2"/>
  <c r="OS117" i="2"/>
  <c r="OP117" i="2"/>
  <c r="ON117" i="2"/>
  <c r="OL117" i="2"/>
  <c r="OI117" i="2"/>
  <c r="OG117" i="2"/>
  <c r="OE117" i="2"/>
  <c r="OB117" i="2"/>
  <c r="NZ117" i="2"/>
  <c r="NX117" i="2"/>
  <c r="NU117" i="2"/>
  <c r="NS117" i="2"/>
  <c r="NQ117" i="2"/>
  <c r="NN117" i="2"/>
  <c r="NL117" i="2"/>
  <c r="NJ117" i="2"/>
  <c r="NG117" i="2"/>
  <c r="NE117" i="2"/>
  <c r="NC117" i="2"/>
  <c r="MZ117" i="2"/>
  <c r="MX117" i="2"/>
  <c r="MV117" i="2"/>
  <c r="MS117" i="2"/>
  <c r="MO117" i="2"/>
  <c r="ML117" i="2"/>
  <c r="MJ117" i="2"/>
  <c r="MH117" i="2"/>
  <c r="ME117" i="2"/>
  <c r="MA117" i="2"/>
  <c r="LX117" i="2"/>
  <c r="LT117" i="2"/>
  <c r="LQ117" i="2"/>
  <c r="LO117" i="2"/>
  <c r="LM117" i="2"/>
  <c r="LJ117" i="2"/>
  <c r="LH117" i="2"/>
  <c r="LF117" i="2"/>
  <c r="LC117" i="2"/>
  <c r="KY117" i="2"/>
  <c r="KV117" i="2"/>
  <c r="KR117" i="2"/>
  <c r="KO117" i="2"/>
  <c r="KM117" i="2"/>
  <c r="KK117" i="2"/>
  <c r="KH117" i="2"/>
  <c r="KF117" i="2"/>
  <c r="KD117" i="2"/>
  <c r="KA117" i="2"/>
  <c r="JW117" i="2"/>
  <c r="JT117" i="2"/>
  <c r="JP117" i="2"/>
  <c r="JM117" i="2"/>
  <c r="JK117" i="2"/>
  <c r="JI117" i="2"/>
  <c r="JF117" i="2"/>
  <c r="JD117" i="2"/>
  <c r="JB117" i="2"/>
  <c r="IY117" i="2"/>
  <c r="IW117" i="2"/>
  <c r="IU117" i="2"/>
  <c r="IR117" i="2"/>
  <c r="IP117" i="2"/>
  <c r="IN117" i="2"/>
  <c r="IK117" i="2"/>
  <c r="II117" i="2"/>
  <c r="IG117" i="2"/>
  <c r="ID117" i="2"/>
  <c r="IB117" i="2"/>
  <c r="HZ117" i="2"/>
  <c r="HW117" i="2"/>
  <c r="HU117" i="2"/>
  <c r="HS117" i="2"/>
  <c r="HP117" i="2"/>
  <c r="HN117" i="2"/>
  <c r="HL117" i="2"/>
  <c r="HI117" i="2"/>
  <c r="HG117" i="2"/>
  <c r="HE117" i="2"/>
  <c r="HA117" i="2"/>
  <c r="GY117" i="2"/>
  <c r="GW117" i="2"/>
  <c r="GT117" i="2"/>
  <c r="GP117" i="2"/>
  <c r="GM117" i="2"/>
  <c r="GK117" i="2"/>
  <c r="GI117" i="2"/>
  <c r="GF117" i="2"/>
  <c r="GB117" i="2"/>
  <c r="FY117" i="2"/>
  <c r="FW117" i="2"/>
  <c r="FU117" i="2"/>
  <c r="FR117" i="2"/>
  <c r="FP117" i="2"/>
  <c r="FN117" i="2"/>
  <c r="FK117" i="2"/>
  <c r="FI117" i="2"/>
  <c r="FG117" i="2"/>
  <c r="FD117" i="2"/>
  <c r="EZ117" i="2"/>
  <c r="EW117" i="2"/>
  <c r="EU117" i="2"/>
  <c r="ES117" i="2"/>
  <c r="EP117" i="2"/>
  <c r="EN117" i="2"/>
  <c r="EL117" i="2"/>
  <c r="EI117" i="2"/>
  <c r="EG117" i="2"/>
  <c r="EE117" i="2"/>
  <c r="EB117" i="2"/>
  <c r="DZ117" i="2"/>
  <c r="DX117" i="2"/>
  <c r="DU117" i="2"/>
  <c r="DQ117" i="2"/>
  <c r="DN117" i="2"/>
  <c r="DL117" i="2"/>
  <c r="DJ117" i="2"/>
  <c r="DG117" i="2"/>
  <c r="DE117" i="2"/>
  <c r="DC117" i="2"/>
  <c r="CZ117" i="2"/>
  <c r="CX117" i="2"/>
  <c r="CV117" i="2"/>
  <c r="CS117" i="2"/>
  <c r="CQ117" i="2"/>
  <c r="CO117" i="2"/>
  <c r="CL117" i="2"/>
  <c r="CJ117" i="2"/>
  <c r="CH117" i="2"/>
  <c r="CE117" i="2"/>
  <c r="CC117" i="2"/>
  <c r="CB117" i="2"/>
  <c r="CA117" i="2"/>
  <c r="BX117" i="2"/>
  <c r="BV117" i="2"/>
  <c r="BT117" i="2"/>
  <c r="BQ117" i="2"/>
  <c r="BO117" i="2"/>
  <c r="BM117" i="2"/>
  <c r="BJ117" i="2"/>
  <c r="BF117" i="2"/>
  <c r="BC117" i="2"/>
  <c r="BA117" i="2"/>
  <c r="AY117" i="2"/>
  <c r="AV117" i="2"/>
  <c r="AT117" i="2"/>
  <c r="AR117" i="2"/>
  <c r="AO117" i="2"/>
  <c r="AM117" i="2"/>
  <c r="AK117" i="2"/>
  <c r="AH117" i="2"/>
  <c r="AF117" i="2"/>
  <c r="AD117" i="2"/>
  <c r="R117" i="2"/>
  <c r="P117" i="2"/>
  <c r="Q117" i="2" s="1"/>
  <c r="N117" i="2"/>
  <c r="L117" i="2"/>
  <c r="M117" i="2" s="1"/>
  <c r="J117" i="2"/>
  <c r="I117" i="2"/>
  <c r="H117" i="2"/>
  <c r="F117" i="2"/>
  <c r="E117" i="2"/>
  <c r="D117" i="2"/>
  <c r="B117" i="2"/>
  <c r="VI116" i="2"/>
  <c r="VG116" i="2"/>
  <c r="VE116" i="2"/>
  <c r="VB116" i="2"/>
  <c r="UZ116" i="2"/>
  <c r="UX116" i="2"/>
  <c r="UU116" i="2"/>
  <c r="US116" i="2"/>
  <c r="UQ116" i="2"/>
  <c r="UN116" i="2"/>
  <c r="UL116" i="2"/>
  <c r="UJ116" i="2"/>
  <c r="UG116" i="2"/>
  <c r="UC116" i="2"/>
  <c r="TZ116" i="2"/>
  <c r="TV116" i="2"/>
  <c r="TS116" i="2"/>
  <c r="TO116" i="2"/>
  <c r="TL116" i="2"/>
  <c r="TH116" i="2"/>
  <c r="TE116" i="2"/>
  <c r="TA116" i="2"/>
  <c r="SX116" i="2"/>
  <c r="ST116" i="2"/>
  <c r="SQ116" i="2"/>
  <c r="SM116" i="2"/>
  <c r="SJ116" i="2"/>
  <c r="SF116" i="2"/>
  <c r="SC116" i="2"/>
  <c r="RY116" i="2"/>
  <c r="RV116" i="2"/>
  <c r="RR116" i="2"/>
  <c r="RO116" i="2"/>
  <c r="RK116" i="2"/>
  <c r="RH116" i="2"/>
  <c r="RF116" i="2"/>
  <c r="RD116" i="2"/>
  <c r="RA116" i="2"/>
  <c r="QW116" i="2"/>
  <c r="QT116" i="2"/>
  <c r="QR116" i="2"/>
  <c r="QP116" i="2"/>
  <c r="QM116" i="2"/>
  <c r="QI116" i="2"/>
  <c r="QF116" i="2"/>
  <c r="QB116" i="2"/>
  <c r="PY116" i="2"/>
  <c r="PW116" i="2"/>
  <c r="PU116" i="2"/>
  <c r="PR116" i="2"/>
  <c r="PP116" i="2"/>
  <c r="PN116" i="2"/>
  <c r="PK116" i="2"/>
  <c r="PI116" i="2"/>
  <c r="PG116" i="2"/>
  <c r="PD116" i="2"/>
  <c r="PB116" i="2"/>
  <c r="OZ116" i="2"/>
  <c r="OW116" i="2"/>
  <c r="OU116" i="2"/>
  <c r="OS116" i="2"/>
  <c r="OP116" i="2"/>
  <c r="ON116" i="2"/>
  <c r="OL116" i="2"/>
  <c r="OI116" i="2"/>
  <c r="OG116" i="2"/>
  <c r="OE116" i="2"/>
  <c r="OB116" i="2"/>
  <c r="NZ116" i="2"/>
  <c r="NX116" i="2"/>
  <c r="NU116" i="2"/>
  <c r="NS116" i="2"/>
  <c r="NQ116" i="2"/>
  <c r="NN116" i="2"/>
  <c r="NL116" i="2"/>
  <c r="NJ116" i="2"/>
  <c r="NG116" i="2"/>
  <c r="NE116" i="2"/>
  <c r="NC116" i="2"/>
  <c r="MZ116" i="2"/>
  <c r="MX116" i="2"/>
  <c r="MV116" i="2"/>
  <c r="MS116" i="2"/>
  <c r="MO116" i="2"/>
  <c r="ML116" i="2"/>
  <c r="MJ116" i="2"/>
  <c r="MH116" i="2"/>
  <c r="ME116" i="2"/>
  <c r="MA116" i="2"/>
  <c r="LX116" i="2"/>
  <c r="LT116" i="2"/>
  <c r="LQ116" i="2"/>
  <c r="LO116" i="2"/>
  <c r="LM116" i="2"/>
  <c r="LJ116" i="2"/>
  <c r="LH116" i="2"/>
  <c r="LF116" i="2"/>
  <c r="LC116" i="2"/>
  <c r="KY116" i="2"/>
  <c r="KV116" i="2"/>
  <c r="KR116" i="2"/>
  <c r="KO116" i="2"/>
  <c r="KM116" i="2"/>
  <c r="KK116" i="2"/>
  <c r="KH116" i="2"/>
  <c r="KF116" i="2"/>
  <c r="KD116" i="2"/>
  <c r="KA116" i="2"/>
  <c r="JW116" i="2"/>
  <c r="JT116" i="2"/>
  <c r="JP116" i="2"/>
  <c r="JM116" i="2"/>
  <c r="JK116" i="2"/>
  <c r="JI116" i="2"/>
  <c r="JF116" i="2"/>
  <c r="JD116" i="2"/>
  <c r="JB116" i="2"/>
  <c r="IY116" i="2"/>
  <c r="IW116" i="2"/>
  <c r="IU116" i="2"/>
  <c r="IR116" i="2"/>
  <c r="IP116" i="2"/>
  <c r="IN116" i="2"/>
  <c r="IK116" i="2"/>
  <c r="II116" i="2"/>
  <c r="IG116" i="2"/>
  <c r="ID116" i="2"/>
  <c r="IB116" i="2"/>
  <c r="HZ116" i="2"/>
  <c r="HW116" i="2"/>
  <c r="HU116" i="2"/>
  <c r="HS116" i="2"/>
  <c r="HP116" i="2"/>
  <c r="HN116" i="2"/>
  <c r="HL116" i="2"/>
  <c r="HI116" i="2"/>
  <c r="HG116" i="2"/>
  <c r="HE116" i="2"/>
  <c r="HA116" i="2"/>
  <c r="GY116" i="2"/>
  <c r="GW116" i="2"/>
  <c r="GT116" i="2"/>
  <c r="GP116" i="2"/>
  <c r="GM116" i="2"/>
  <c r="GK116" i="2"/>
  <c r="GI116" i="2"/>
  <c r="GF116" i="2"/>
  <c r="GB116" i="2"/>
  <c r="FY116" i="2"/>
  <c r="FW116" i="2"/>
  <c r="FU116" i="2"/>
  <c r="FR116" i="2"/>
  <c r="FP116" i="2"/>
  <c r="FN116" i="2"/>
  <c r="FK116" i="2"/>
  <c r="FI116" i="2"/>
  <c r="FG116" i="2"/>
  <c r="FD116" i="2"/>
  <c r="EZ116" i="2"/>
  <c r="EW116" i="2"/>
  <c r="EU116" i="2"/>
  <c r="ES116" i="2"/>
  <c r="EP116" i="2"/>
  <c r="EN116" i="2"/>
  <c r="EL116" i="2"/>
  <c r="EI116" i="2"/>
  <c r="EG116" i="2"/>
  <c r="EE116" i="2"/>
  <c r="EB116" i="2"/>
  <c r="DZ116" i="2"/>
  <c r="DX116" i="2"/>
  <c r="DU116" i="2"/>
  <c r="DQ116" i="2"/>
  <c r="DN116" i="2"/>
  <c r="DL116" i="2"/>
  <c r="DJ116" i="2"/>
  <c r="DG116" i="2"/>
  <c r="DE116" i="2"/>
  <c r="DC116" i="2"/>
  <c r="CZ116" i="2"/>
  <c r="CX116" i="2"/>
  <c r="CV116" i="2"/>
  <c r="CS116" i="2"/>
  <c r="CQ116" i="2"/>
  <c r="CO116" i="2"/>
  <c r="CL116" i="2"/>
  <c r="CJ116" i="2"/>
  <c r="CH116" i="2"/>
  <c r="CE116" i="2"/>
  <c r="CC116" i="2"/>
  <c r="CB116" i="2"/>
  <c r="CA116" i="2"/>
  <c r="BX116" i="2"/>
  <c r="BV116" i="2"/>
  <c r="BT116" i="2"/>
  <c r="BQ116" i="2"/>
  <c r="BO116" i="2"/>
  <c r="BM116" i="2"/>
  <c r="BJ116" i="2"/>
  <c r="BF116" i="2"/>
  <c r="BC116" i="2"/>
  <c r="BA116" i="2"/>
  <c r="AY116" i="2"/>
  <c r="AV116" i="2"/>
  <c r="AT116" i="2"/>
  <c r="AR116" i="2"/>
  <c r="AO116" i="2"/>
  <c r="AM116" i="2"/>
  <c r="AK116" i="2"/>
  <c r="AH116" i="2"/>
  <c r="AF116" i="2"/>
  <c r="AD116" i="2"/>
  <c r="R116" i="2"/>
  <c r="Q116" i="2"/>
  <c r="P116" i="2"/>
  <c r="N116" i="2"/>
  <c r="L116" i="2"/>
  <c r="M116" i="2" s="1"/>
  <c r="J116" i="2"/>
  <c r="H116" i="2"/>
  <c r="I116" i="2" s="1"/>
  <c r="F116" i="2"/>
  <c r="E116" i="2"/>
  <c r="D116" i="2"/>
  <c r="B116" i="2"/>
  <c r="VI115" i="2"/>
  <c r="VG115" i="2"/>
  <c r="VE115" i="2"/>
  <c r="VB115" i="2"/>
  <c r="UZ115" i="2"/>
  <c r="UX115" i="2"/>
  <c r="UU115" i="2"/>
  <c r="US115" i="2"/>
  <c r="UQ115" i="2"/>
  <c r="UN115" i="2"/>
  <c r="UL115" i="2"/>
  <c r="UJ115" i="2"/>
  <c r="UG115" i="2"/>
  <c r="UC115" i="2"/>
  <c r="TZ115" i="2"/>
  <c r="TV115" i="2"/>
  <c r="TS115" i="2"/>
  <c r="TO115" i="2"/>
  <c r="TL115" i="2"/>
  <c r="TH115" i="2"/>
  <c r="TE115" i="2"/>
  <c r="TA115" i="2"/>
  <c r="SX115" i="2"/>
  <c r="ST115" i="2"/>
  <c r="SQ115" i="2"/>
  <c r="SM115" i="2"/>
  <c r="SJ115" i="2"/>
  <c r="SF115" i="2"/>
  <c r="SC115" i="2"/>
  <c r="RY115" i="2"/>
  <c r="RV115" i="2"/>
  <c r="RR115" i="2"/>
  <c r="RO115" i="2"/>
  <c r="RK115" i="2"/>
  <c r="RH115" i="2"/>
  <c r="RF115" i="2"/>
  <c r="RD115" i="2"/>
  <c r="RA115" i="2"/>
  <c r="QW115" i="2"/>
  <c r="QT115" i="2"/>
  <c r="QR115" i="2"/>
  <c r="QP115" i="2"/>
  <c r="QM115" i="2"/>
  <c r="QI115" i="2"/>
  <c r="QF115" i="2"/>
  <c r="QB115" i="2"/>
  <c r="PY115" i="2"/>
  <c r="PW115" i="2"/>
  <c r="PU115" i="2"/>
  <c r="PR115" i="2"/>
  <c r="PP115" i="2"/>
  <c r="PN115" i="2"/>
  <c r="PK115" i="2"/>
  <c r="PI115" i="2"/>
  <c r="PG115" i="2"/>
  <c r="PD115" i="2"/>
  <c r="PB115" i="2"/>
  <c r="OZ115" i="2"/>
  <c r="OW115" i="2"/>
  <c r="OU115" i="2"/>
  <c r="OS115" i="2"/>
  <c r="OP115" i="2"/>
  <c r="ON115" i="2"/>
  <c r="OL115" i="2"/>
  <c r="OI115" i="2"/>
  <c r="OG115" i="2"/>
  <c r="OE115" i="2"/>
  <c r="OB115" i="2"/>
  <c r="NZ115" i="2"/>
  <c r="NX115" i="2"/>
  <c r="NU115" i="2"/>
  <c r="NS115" i="2"/>
  <c r="NQ115" i="2"/>
  <c r="NN115" i="2"/>
  <c r="NL115" i="2"/>
  <c r="NJ115" i="2"/>
  <c r="NG115" i="2"/>
  <c r="NE115" i="2"/>
  <c r="NC115" i="2"/>
  <c r="MZ115" i="2"/>
  <c r="MX115" i="2"/>
  <c r="MV115" i="2"/>
  <c r="MS115" i="2"/>
  <c r="MO115" i="2"/>
  <c r="ML115" i="2"/>
  <c r="MJ115" i="2"/>
  <c r="MH115" i="2"/>
  <c r="ME115" i="2"/>
  <c r="MA115" i="2"/>
  <c r="LX115" i="2"/>
  <c r="LT115" i="2"/>
  <c r="LQ115" i="2"/>
  <c r="LO115" i="2"/>
  <c r="LM115" i="2"/>
  <c r="LJ115" i="2"/>
  <c r="LH115" i="2"/>
  <c r="LF115" i="2"/>
  <c r="LC115" i="2"/>
  <c r="KY115" i="2"/>
  <c r="KV115" i="2"/>
  <c r="KR115" i="2"/>
  <c r="KO115" i="2"/>
  <c r="KM115" i="2"/>
  <c r="KK115" i="2"/>
  <c r="KH115" i="2"/>
  <c r="KF115" i="2"/>
  <c r="KD115" i="2"/>
  <c r="KA115" i="2"/>
  <c r="JW115" i="2"/>
  <c r="JT115" i="2"/>
  <c r="JP115" i="2"/>
  <c r="JM115" i="2"/>
  <c r="JK115" i="2"/>
  <c r="JI115" i="2"/>
  <c r="JF115" i="2"/>
  <c r="JD115" i="2"/>
  <c r="JB115" i="2"/>
  <c r="IY115" i="2"/>
  <c r="IW115" i="2"/>
  <c r="IU115" i="2"/>
  <c r="IR115" i="2"/>
  <c r="IP115" i="2"/>
  <c r="IN115" i="2"/>
  <c r="IK115" i="2"/>
  <c r="II115" i="2"/>
  <c r="IG115" i="2"/>
  <c r="ID115" i="2"/>
  <c r="IB115" i="2"/>
  <c r="HZ115" i="2"/>
  <c r="HW115" i="2"/>
  <c r="HU115" i="2"/>
  <c r="HS115" i="2"/>
  <c r="HP115" i="2"/>
  <c r="HN115" i="2"/>
  <c r="HL115" i="2"/>
  <c r="HI115" i="2"/>
  <c r="HG115" i="2"/>
  <c r="HE115" i="2"/>
  <c r="HA115" i="2"/>
  <c r="GY115" i="2"/>
  <c r="GW115" i="2"/>
  <c r="GT115" i="2"/>
  <c r="GP115" i="2"/>
  <c r="GM115" i="2"/>
  <c r="GK115" i="2"/>
  <c r="GI115" i="2"/>
  <c r="GF115" i="2"/>
  <c r="GB115" i="2"/>
  <c r="FY115" i="2"/>
  <c r="FW115" i="2"/>
  <c r="FU115" i="2"/>
  <c r="FR115" i="2"/>
  <c r="FP115" i="2"/>
  <c r="FN115" i="2"/>
  <c r="FK115" i="2"/>
  <c r="FI115" i="2"/>
  <c r="FG115" i="2"/>
  <c r="FD115" i="2"/>
  <c r="EZ115" i="2"/>
  <c r="EW115" i="2"/>
  <c r="EU115" i="2"/>
  <c r="ES115" i="2"/>
  <c r="EP115" i="2"/>
  <c r="EN115" i="2"/>
  <c r="EL115" i="2"/>
  <c r="EI115" i="2"/>
  <c r="EG115" i="2"/>
  <c r="EE115" i="2"/>
  <c r="EB115" i="2"/>
  <c r="DZ115" i="2"/>
  <c r="DX115" i="2"/>
  <c r="DU115" i="2"/>
  <c r="DQ115" i="2"/>
  <c r="DN115" i="2"/>
  <c r="DL115" i="2"/>
  <c r="DJ115" i="2"/>
  <c r="DG115" i="2"/>
  <c r="DE115" i="2"/>
  <c r="DC115" i="2"/>
  <c r="CZ115" i="2"/>
  <c r="CX115" i="2"/>
  <c r="CV115" i="2"/>
  <c r="CS115" i="2"/>
  <c r="CQ115" i="2"/>
  <c r="CO115" i="2"/>
  <c r="CL115" i="2"/>
  <c r="CJ115" i="2"/>
  <c r="CH115" i="2"/>
  <c r="CE115" i="2"/>
  <c r="CC115" i="2"/>
  <c r="CB115" i="2"/>
  <c r="CA115" i="2"/>
  <c r="BX115" i="2"/>
  <c r="BV115" i="2"/>
  <c r="BT115" i="2"/>
  <c r="BQ115" i="2"/>
  <c r="BO115" i="2"/>
  <c r="BM115" i="2"/>
  <c r="BJ115" i="2"/>
  <c r="BF115" i="2"/>
  <c r="BC115" i="2"/>
  <c r="BA115" i="2"/>
  <c r="AY115" i="2"/>
  <c r="AV115" i="2"/>
  <c r="AT115" i="2"/>
  <c r="AR115" i="2"/>
  <c r="AO115" i="2"/>
  <c r="AM115" i="2"/>
  <c r="AK115" i="2"/>
  <c r="AH115" i="2"/>
  <c r="AF115" i="2"/>
  <c r="AD115" i="2"/>
  <c r="R115" i="2"/>
  <c r="P115" i="2"/>
  <c r="Q115" i="2" s="1"/>
  <c r="N115" i="2"/>
  <c r="L115" i="2"/>
  <c r="M115" i="2" s="1"/>
  <c r="S115" i="2" s="1"/>
  <c r="J115" i="2"/>
  <c r="H115" i="2"/>
  <c r="I115" i="2" s="1"/>
  <c r="F115" i="2"/>
  <c r="D115" i="2"/>
  <c r="E115" i="2" s="1"/>
  <c r="B115" i="2"/>
  <c r="VI114" i="2"/>
  <c r="VG114" i="2"/>
  <c r="VE114" i="2"/>
  <c r="VB114" i="2"/>
  <c r="UZ114" i="2"/>
  <c r="UX114" i="2"/>
  <c r="UU114" i="2"/>
  <c r="US114" i="2"/>
  <c r="UQ114" i="2"/>
  <c r="UN114" i="2"/>
  <c r="UL114" i="2"/>
  <c r="UJ114" i="2"/>
  <c r="UG114" i="2"/>
  <c r="IB114" i="1" s="1"/>
  <c r="UC114" i="2"/>
  <c r="TZ114" i="2"/>
  <c r="TV114" i="2"/>
  <c r="TS114" i="2"/>
  <c r="TO114" i="2"/>
  <c r="TL114" i="2"/>
  <c r="TH114" i="2"/>
  <c r="TE114" i="2"/>
  <c r="TA114" i="2"/>
  <c r="SX114" i="2"/>
  <c r="ST114" i="2"/>
  <c r="SQ114" i="2"/>
  <c r="SM114" i="2"/>
  <c r="SJ114" i="2"/>
  <c r="SF114" i="2"/>
  <c r="SC114" i="2"/>
  <c r="RY114" i="2"/>
  <c r="RV114" i="2"/>
  <c r="RR114" i="2"/>
  <c r="RO114" i="2"/>
  <c r="RK114" i="2"/>
  <c r="RH114" i="2"/>
  <c r="RF114" i="2"/>
  <c r="RD114" i="2"/>
  <c r="RA114" i="2"/>
  <c r="QW114" i="2"/>
  <c r="QT114" i="2"/>
  <c r="QR114" i="2"/>
  <c r="QP114" i="2"/>
  <c r="QM114" i="2"/>
  <c r="QI114" i="2"/>
  <c r="QF114" i="2"/>
  <c r="QB114" i="2"/>
  <c r="PY114" i="2"/>
  <c r="PW114" i="2"/>
  <c r="PU114" i="2"/>
  <c r="PR114" i="2"/>
  <c r="PP114" i="2"/>
  <c r="PN114" i="2"/>
  <c r="PK114" i="2"/>
  <c r="PI114" i="2"/>
  <c r="PG114" i="2"/>
  <c r="PD114" i="2"/>
  <c r="PB114" i="2"/>
  <c r="OZ114" i="2"/>
  <c r="OW114" i="2"/>
  <c r="OU114" i="2"/>
  <c r="OS114" i="2"/>
  <c r="OP114" i="2"/>
  <c r="ON114" i="2"/>
  <c r="OL114" i="2"/>
  <c r="OI114" i="2"/>
  <c r="OG114" i="2"/>
  <c r="OE114" i="2"/>
  <c r="OB114" i="2"/>
  <c r="NZ114" i="2"/>
  <c r="NX114" i="2"/>
  <c r="NU114" i="2"/>
  <c r="NS114" i="2"/>
  <c r="NQ114" i="2"/>
  <c r="NN114" i="2"/>
  <c r="NL114" i="2"/>
  <c r="NJ114" i="2"/>
  <c r="NG114" i="2"/>
  <c r="NE114" i="2"/>
  <c r="NC114" i="2"/>
  <c r="MZ114" i="2"/>
  <c r="MX114" i="2"/>
  <c r="MV114" i="2"/>
  <c r="MS114" i="2"/>
  <c r="MO114" i="2"/>
  <c r="ML114" i="2"/>
  <c r="MJ114" i="2"/>
  <c r="MH114" i="2"/>
  <c r="ME114" i="2"/>
  <c r="MA114" i="2"/>
  <c r="LX114" i="2"/>
  <c r="LT114" i="2"/>
  <c r="LQ114" i="2"/>
  <c r="LO114" i="2"/>
  <c r="LM114" i="2"/>
  <c r="LJ114" i="2"/>
  <c r="LH114" i="2"/>
  <c r="LF114" i="2"/>
  <c r="LC114" i="2"/>
  <c r="KY114" i="2"/>
  <c r="KV114" i="2"/>
  <c r="KR114" i="2"/>
  <c r="KO114" i="2"/>
  <c r="KM114" i="2"/>
  <c r="KK114" i="2"/>
  <c r="KH114" i="2"/>
  <c r="KF114" i="2"/>
  <c r="KD114" i="2"/>
  <c r="KA114" i="2"/>
  <c r="JW114" i="2"/>
  <c r="JT114" i="2"/>
  <c r="JP114" i="2"/>
  <c r="JM114" i="2"/>
  <c r="JK114" i="2"/>
  <c r="JI114" i="2"/>
  <c r="JF114" i="2"/>
  <c r="JD114" i="2"/>
  <c r="JB114" i="2"/>
  <c r="IY114" i="2"/>
  <c r="IW114" i="2"/>
  <c r="IU114" i="2"/>
  <c r="IR114" i="2"/>
  <c r="IP114" i="2"/>
  <c r="IN114" i="2"/>
  <c r="IK114" i="2"/>
  <c r="II114" i="2"/>
  <c r="IG114" i="2"/>
  <c r="ID114" i="2"/>
  <c r="IB114" i="2"/>
  <c r="HZ114" i="2"/>
  <c r="HW114" i="2"/>
  <c r="HU114" i="2"/>
  <c r="HS114" i="2"/>
  <c r="HP114" i="2"/>
  <c r="HN114" i="2"/>
  <c r="HL114" i="2"/>
  <c r="HI114" i="2"/>
  <c r="HG114" i="2"/>
  <c r="HE114" i="2"/>
  <c r="HA114" i="2"/>
  <c r="GY114" i="2"/>
  <c r="GW114" i="2"/>
  <c r="GT114" i="2"/>
  <c r="GP114" i="2"/>
  <c r="GM114" i="2"/>
  <c r="GK114" i="2"/>
  <c r="GI114" i="2"/>
  <c r="GF114" i="2"/>
  <c r="GB114" i="2"/>
  <c r="FY114" i="2"/>
  <c r="FW114" i="2"/>
  <c r="FU114" i="2"/>
  <c r="FR114" i="2"/>
  <c r="FP114" i="2"/>
  <c r="FN114" i="2"/>
  <c r="FK114" i="2"/>
  <c r="FI114" i="2"/>
  <c r="FG114" i="2"/>
  <c r="FD114" i="2"/>
  <c r="EZ114" i="2"/>
  <c r="EW114" i="2"/>
  <c r="EU114" i="2"/>
  <c r="ES114" i="2"/>
  <c r="EP114" i="2"/>
  <c r="EN114" i="2"/>
  <c r="EL114" i="2"/>
  <c r="EI114" i="2"/>
  <c r="EG114" i="2"/>
  <c r="EE114" i="2"/>
  <c r="EB114" i="2"/>
  <c r="DZ114" i="2"/>
  <c r="DX114" i="2"/>
  <c r="DU114" i="2"/>
  <c r="DQ114" i="2"/>
  <c r="DN114" i="2"/>
  <c r="DL114" i="2"/>
  <c r="DJ114" i="2"/>
  <c r="DG114" i="2"/>
  <c r="DE114" i="2"/>
  <c r="DC114" i="2"/>
  <c r="CZ114" i="2"/>
  <c r="CX114" i="2"/>
  <c r="CV114" i="2"/>
  <c r="CS114" i="2"/>
  <c r="CQ114" i="2"/>
  <c r="CO114" i="2"/>
  <c r="CL114" i="2"/>
  <c r="CJ114" i="2"/>
  <c r="CH114" i="2"/>
  <c r="CE114" i="2"/>
  <c r="CC114" i="2"/>
  <c r="CB114" i="2"/>
  <c r="CA114" i="2"/>
  <c r="BX114" i="2"/>
  <c r="BV114" i="2"/>
  <c r="BT114" i="2"/>
  <c r="BQ114" i="2"/>
  <c r="BO114" i="2"/>
  <c r="BM114" i="2"/>
  <c r="BJ114" i="2"/>
  <c r="BF114" i="2"/>
  <c r="BC114" i="2"/>
  <c r="BA114" i="2"/>
  <c r="AY114" i="2"/>
  <c r="AV114" i="2"/>
  <c r="AT114" i="2"/>
  <c r="AR114" i="2"/>
  <c r="AO114" i="2"/>
  <c r="AM114" i="2"/>
  <c r="AK114" i="2"/>
  <c r="AH114" i="2"/>
  <c r="AF114" i="2"/>
  <c r="AD114" i="2"/>
  <c r="Y114" i="2"/>
  <c r="R114" i="2"/>
  <c r="Q114" i="2"/>
  <c r="P114" i="2"/>
  <c r="N114" i="2"/>
  <c r="L114" i="2"/>
  <c r="M114" i="2" s="1"/>
  <c r="J114" i="2"/>
  <c r="I114" i="2"/>
  <c r="H114" i="2"/>
  <c r="F114" i="2"/>
  <c r="E114" i="2"/>
  <c r="D114" i="2"/>
  <c r="B114" i="2"/>
  <c r="VI113" i="2"/>
  <c r="VG113" i="2"/>
  <c r="VE113" i="2"/>
  <c r="VB113" i="2"/>
  <c r="UZ113" i="2"/>
  <c r="UX113" i="2"/>
  <c r="UU113" i="2"/>
  <c r="US113" i="2"/>
  <c r="UQ113" i="2"/>
  <c r="UN113" i="2"/>
  <c r="UL113" i="2"/>
  <c r="UJ113" i="2"/>
  <c r="UG113" i="2"/>
  <c r="UC113" i="2"/>
  <c r="TZ113" i="2"/>
  <c r="TV113" i="2"/>
  <c r="TS113" i="2"/>
  <c r="TO113" i="2"/>
  <c r="TL113" i="2"/>
  <c r="TH113" i="2"/>
  <c r="TE113" i="2"/>
  <c r="TA113" i="2"/>
  <c r="SX113" i="2"/>
  <c r="ST113" i="2"/>
  <c r="SQ113" i="2"/>
  <c r="SM113" i="2"/>
  <c r="SJ113" i="2"/>
  <c r="SF113" i="2"/>
  <c r="SC113" i="2"/>
  <c r="RY113" i="2"/>
  <c r="RV113" i="2"/>
  <c r="RR113" i="2"/>
  <c r="RO113" i="2"/>
  <c r="RK113" i="2"/>
  <c r="RH113" i="2"/>
  <c r="RF113" i="2"/>
  <c r="RD113" i="2"/>
  <c r="RA113" i="2"/>
  <c r="QW113" i="2"/>
  <c r="QT113" i="2"/>
  <c r="QR113" i="2"/>
  <c r="QP113" i="2"/>
  <c r="QM113" i="2"/>
  <c r="QI113" i="2"/>
  <c r="QF113" i="2"/>
  <c r="QB113" i="2"/>
  <c r="PY113" i="2"/>
  <c r="PW113" i="2"/>
  <c r="PU113" i="2"/>
  <c r="PR113" i="2"/>
  <c r="PP113" i="2"/>
  <c r="PN113" i="2"/>
  <c r="PK113" i="2"/>
  <c r="PI113" i="2"/>
  <c r="PG113" i="2"/>
  <c r="PD113" i="2"/>
  <c r="PB113" i="2"/>
  <c r="OZ113" i="2"/>
  <c r="OW113" i="2"/>
  <c r="OU113" i="2"/>
  <c r="OS113" i="2"/>
  <c r="OP113" i="2"/>
  <c r="ON113" i="2"/>
  <c r="OL113" i="2"/>
  <c r="OI113" i="2"/>
  <c r="OG113" i="2"/>
  <c r="OE113" i="2"/>
  <c r="OB113" i="2"/>
  <c r="NZ113" i="2"/>
  <c r="NX113" i="2"/>
  <c r="NU113" i="2"/>
  <c r="NS113" i="2"/>
  <c r="NQ113" i="2"/>
  <c r="NN113" i="2"/>
  <c r="NL113" i="2"/>
  <c r="NJ113" i="2"/>
  <c r="NG113" i="2"/>
  <c r="NE113" i="2"/>
  <c r="NC113" i="2"/>
  <c r="MZ113" i="2"/>
  <c r="MX113" i="2"/>
  <c r="MV113" i="2"/>
  <c r="MS113" i="2"/>
  <c r="MO113" i="2"/>
  <c r="ML113" i="2"/>
  <c r="MJ113" i="2"/>
  <c r="MH113" i="2"/>
  <c r="ME113" i="2"/>
  <c r="MA113" i="2"/>
  <c r="LX113" i="2"/>
  <c r="LT113" i="2"/>
  <c r="LQ113" i="2"/>
  <c r="LO113" i="2"/>
  <c r="LM113" i="2"/>
  <c r="LJ113" i="2"/>
  <c r="LH113" i="2"/>
  <c r="LF113" i="2"/>
  <c r="LC113" i="2"/>
  <c r="KY113" i="2"/>
  <c r="KV113" i="2"/>
  <c r="KR113" i="2"/>
  <c r="KO113" i="2"/>
  <c r="KM113" i="2"/>
  <c r="KK113" i="2"/>
  <c r="KH113" i="2"/>
  <c r="KF113" i="2"/>
  <c r="KD113" i="2"/>
  <c r="KA113" i="2"/>
  <c r="JW113" i="2"/>
  <c r="JT113" i="2"/>
  <c r="JP113" i="2"/>
  <c r="JM113" i="2"/>
  <c r="JK113" i="2"/>
  <c r="JI113" i="2"/>
  <c r="JF113" i="2"/>
  <c r="JD113" i="2"/>
  <c r="JB113" i="2"/>
  <c r="IY113" i="2"/>
  <c r="IW113" i="2"/>
  <c r="IU113" i="2"/>
  <c r="IR113" i="2"/>
  <c r="IP113" i="2"/>
  <c r="IN113" i="2"/>
  <c r="IK113" i="2"/>
  <c r="II113" i="2"/>
  <c r="IG113" i="2"/>
  <c r="ID113" i="2"/>
  <c r="IB113" i="2"/>
  <c r="HZ113" i="2"/>
  <c r="HW113" i="2"/>
  <c r="HU113" i="2"/>
  <c r="HS113" i="2"/>
  <c r="HP113" i="2"/>
  <c r="HN113" i="2"/>
  <c r="HL113" i="2"/>
  <c r="HI113" i="2"/>
  <c r="HG113" i="2"/>
  <c r="HE113" i="2"/>
  <c r="HA113" i="2"/>
  <c r="GY113" i="2"/>
  <c r="GW113" i="2"/>
  <c r="GT113" i="2"/>
  <c r="GP113" i="2"/>
  <c r="GM113" i="2"/>
  <c r="GK113" i="2"/>
  <c r="GI113" i="2"/>
  <c r="GF113" i="2"/>
  <c r="GB113" i="2"/>
  <c r="FY113" i="2"/>
  <c r="FW113" i="2"/>
  <c r="FU113" i="2"/>
  <c r="FR113" i="2"/>
  <c r="FP113" i="2"/>
  <c r="FN113" i="2"/>
  <c r="FK113" i="2"/>
  <c r="FI113" i="2"/>
  <c r="FG113" i="2"/>
  <c r="FD113" i="2"/>
  <c r="EZ113" i="2"/>
  <c r="EW113" i="2"/>
  <c r="EU113" i="2"/>
  <c r="ES113" i="2"/>
  <c r="EP113" i="2"/>
  <c r="EN113" i="2"/>
  <c r="EL113" i="2"/>
  <c r="EI113" i="2"/>
  <c r="EG113" i="2"/>
  <c r="EE113" i="2"/>
  <c r="EB113" i="2"/>
  <c r="DZ113" i="2"/>
  <c r="DX113" i="2"/>
  <c r="DU113" i="2"/>
  <c r="DQ113" i="2"/>
  <c r="DN113" i="2"/>
  <c r="DL113" i="2"/>
  <c r="DJ113" i="2"/>
  <c r="DG113" i="2"/>
  <c r="DE113" i="2"/>
  <c r="DC113" i="2"/>
  <c r="CZ113" i="2"/>
  <c r="CX113" i="2"/>
  <c r="CV113" i="2"/>
  <c r="CS113" i="2"/>
  <c r="CQ113" i="2"/>
  <c r="CO113" i="2"/>
  <c r="CL113" i="2"/>
  <c r="CJ113" i="2"/>
  <c r="CH113" i="2"/>
  <c r="CE113" i="2"/>
  <c r="CC113" i="2"/>
  <c r="CB113" i="2"/>
  <c r="CA113" i="2"/>
  <c r="BX113" i="2"/>
  <c r="BV113" i="2"/>
  <c r="BT113" i="2"/>
  <c r="BQ113" i="2"/>
  <c r="BO113" i="2"/>
  <c r="BM113" i="2"/>
  <c r="BJ113" i="2"/>
  <c r="BF113" i="2"/>
  <c r="BC113" i="2"/>
  <c r="BA113" i="2"/>
  <c r="AY113" i="2"/>
  <c r="AV113" i="2"/>
  <c r="AT113" i="2"/>
  <c r="AR113" i="2"/>
  <c r="AO113" i="2"/>
  <c r="AM113" i="2"/>
  <c r="AK113" i="2"/>
  <c r="AH113" i="2"/>
  <c r="AF113" i="2"/>
  <c r="AD113" i="2"/>
  <c r="Y113" i="2"/>
  <c r="R113" i="2"/>
  <c r="P113" i="2"/>
  <c r="Q113" i="2" s="1"/>
  <c r="S113" i="2" s="1"/>
  <c r="N113" i="2"/>
  <c r="M113" i="2"/>
  <c r="L113" i="2"/>
  <c r="J113" i="2"/>
  <c r="H113" i="2"/>
  <c r="I113" i="2" s="1"/>
  <c r="F113" i="2"/>
  <c r="D113" i="2"/>
  <c r="E113" i="2" s="1"/>
  <c r="B113" i="2"/>
  <c r="VI112" i="2"/>
  <c r="VG112" i="2"/>
  <c r="VE112" i="2"/>
  <c r="VB112" i="2"/>
  <c r="UZ112" i="2"/>
  <c r="UX112" i="2"/>
  <c r="UU112" i="2"/>
  <c r="US112" i="2"/>
  <c r="UQ112" i="2"/>
  <c r="UN112" i="2"/>
  <c r="UL112" i="2"/>
  <c r="UJ112" i="2"/>
  <c r="UG112" i="2"/>
  <c r="IB112" i="1" s="1"/>
  <c r="UC112" i="2"/>
  <c r="TZ112" i="2"/>
  <c r="TV112" i="2"/>
  <c r="TS112" i="2"/>
  <c r="TO112" i="2"/>
  <c r="TL112" i="2"/>
  <c r="TH112" i="2"/>
  <c r="TE112" i="2"/>
  <c r="TA112" i="2"/>
  <c r="SX112" i="2"/>
  <c r="ST112" i="2"/>
  <c r="SQ112" i="2"/>
  <c r="SM112" i="2"/>
  <c r="SJ112" i="2"/>
  <c r="SF112" i="2"/>
  <c r="SC112" i="2"/>
  <c r="RY112" i="2"/>
  <c r="RV112" i="2"/>
  <c r="RR112" i="2"/>
  <c r="RO112" i="2"/>
  <c r="RK112" i="2"/>
  <c r="RH112" i="2"/>
  <c r="RF112" i="2"/>
  <c r="RD112" i="2"/>
  <c r="RA112" i="2"/>
  <c r="QW112" i="2"/>
  <c r="QT112" i="2"/>
  <c r="QR112" i="2"/>
  <c r="QP112" i="2"/>
  <c r="QM112" i="2"/>
  <c r="QI112" i="2"/>
  <c r="QF112" i="2"/>
  <c r="QB112" i="2"/>
  <c r="PY112" i="2"/>
  <c r="PW112" i="2"/>
  <c r="PU112" i="2"/>
  <c r="PR112" i="2"/>
  <c r="PP112" i="2"/>
  <c r="PN112" i="2"/>
  <c r="PK112" i="2"/>
  <c r="PI112" i="2"/>
  <c r="PG112" i="2"/>
  <c r="PD112" i="2"/>
  <c r="PB112" i="2"/>
  <c r="OZ112" i="2"/>
  <c r="OW112" i="2"/>
  <c r="OU112" i="2"/>
  <c r="OS112" i="2"/>
  <c r="OP112" i="2"/>
  <c r="ON112" i="2"/>
  <c r="OL112" i="2"/>
  <c r="OI112" i="2"/>
  <c r="OG112" i="2"/>
  <c r="OE112" i="2"/>
  <c r="OB112" i="2"/>
  <c r="NZ112" i="2"/>
  <c r="NX112" i="2"/>
  <c r="NU112" i="2"/>
  <c r="NS112" i="2"/>
  <c r="NQ112" i="2"/>
  <c r="NN112" i="2"/>
  <c r="NL112" i="2"/>
  <c r="NJ112" i="2"/>
  <c r="NG112" i="2"/>
  <c r="NE112" i="2"/>
  <c r="NC112" i="2"/>
  <c r="MZ112" i="2"/>
  <c r="MX112" i="2"/>
  <c r="MV112" i="2"/>
  <c r="MS112" i="2"/>
  <c r="MO112" i="2"/>
  <c r="ML112" i="2"/>
  <c r="MJ112" i="2"/>
  <c r="MH112" i="2"/>
  <c r="ME112" i="2"/>
  <c r="MA112" i="2"/>
  <c r="LX112" i="2"/>
  <c r="LT112" i="2"/>
  <c r="LQ112" i="2"/>
  <c r="LO112" i="2"/>
  <c r="LM112" i="2"/>
  <c r="LJ112" i="2"/>
  <c r="LH112" i="2"/>
  <c r="LF112" i="2"/>
  <c r="LC112" i="2"/>
  <c r="KY112" i="2"/>
  <c r="KV112" i="2"/>
  <c r="KR112" i="2"/>
  <c r="KO112" i="2"/>
  <c r="KM112" i="2"/>
  <c r="KK112" i="2"/>
  <c r="KH112" i="2"/>
  <c r="KF112" i="2"/>
  <c r="KD112" i="2"/>
  <c r="KA112" i="2"/>
  <c r="JW112" i="2"/>
  <c r="JT112" i="2"/>
  <c r="JP112" i="2"/>
  <c r="JM112" i="2"/>
  <c r="JK112" i="2"/>
  <c r="JI112" i="2"/>
  <c r="JF112" i="2"/>
  <c r="JD112" i="2"/>
  <c r="JB112" i="2"/>
  <c r="IY112" i="2"/>
  <c r="IW112" i="2"/>
  <c r="IU112" i="2"/>
  <c r="IR112" i="2"/>
  <c r="IP112" i="2"/>
  <c r="IN112" i="2"/>
  <c r="IK112" i="2"/>
  <c r="II112" i="2"/>
  <c r="IG112" i="2"/>
  <c r="ID112" i="2"/>
  <c r="IB112" i="2"/>
  <c r="HZ112" i="2"/>
  <c r="HW112" i="2"/>
  <c r="HU112" i="2"/>
  <c r="HS112" i="2"/>
  <c r="HP112" i="2"/>
  <c r="HN112" i="2"/>
  <c r="HL112" i="2"/>
  <c r="HI112" i="2"/>
  <c r="HG112" i="2"/>
  <c r="HE112" i="2"/>
  <c r="HA112" i="2"/>
  <c r="GY112" i="2"/>
  <c r="GW112" i="2"/>
  <c r="GT112" i="2"/>
  <c r="GP112" i="2"/>
  <c r="GM112" i="2"/>
  <c r="GK112" i="2"/>
  <c r="GI112" i="2"/>
  <c r="GF112" i="2"/>
  <c r="GB112" i="2"/>
  <c r="FY112" i="2"/>
  <c r="FW112" i="2"/>
  <c r="FU112" i="2"/>
  <c r="FR112" i="2"/>
  <c r="FP112" i="2"/>
  <c r="FN112" i="2"/>
  <c r="FK112" i="2"/>
  <c r="FI112" i="2"/>
  <c r="FG112" i="2"/>
  <c r="FD112" i="2"/>
  <c r="EZ112" i="2"/>
  <c r="EW112" i="2"/>
  <c r="EU112" i="2"/>
  <c r="ES112" i="2"/>
  <c r="EP112" i="2"/>
  <c r="EN112" i="2"/>
  <c r="EL112" i="2"/>
  <c r="EI112" i="2"/>
  <c r="EG112" i="2"/>
  <c r="EE112" i="2"/>
  <c r="EB112" i="2"/>
  <c r="DZ112" i="2"/>
  <c r="DX112" i="2"/>
  <c r="DU112" i="2"/>
  <c r="DQ112" i="2"/>
  <c r="DN112" i="2"/>
  <c r="DL112" i="2"/>
  <c r="DJ112" i="2"/>
  <c r="DG112" i="2"/>
  <c r="DE112" i="2"/>
  <c r="DC112" i="2"/>
  <c r="CZ112" i="2"/>
  <c r="CX112" i="2"/>
  <c r="CV112" i="2"/>
  <c r="CS112" i="2"/>
  <c r="CQ112" i="2"/>
  <c r="CO112" i="2"/>
  <c r="CL112" i="2"/>
  <c r="CJ112" i="2"/>
  <c r="CH112" i="2"/>
  <c r="CE112" i="2"/>
  <c r="CC112" i="2"/>
  <c r="CB112" i="2"/>
  <c r="CA112" i="2"/>
  <c r="BX112" i="2"/>
  <c r="BV112" i="2"/>
  <c r="BT112" i="2"/>
  <c r="BQ112" i="2"/>
  <c r="BO112" i="2"/>
  <c r="BM112" i="2"/>
  <c r="BJ112" i="2"/>
  <c r="BF112" i="2"/>
  <c r="BC112" i="2"/>
  <c r="BA112" i="2"/>
  <c r="AY112" i="2"/>
  <c r="AV112" i="2"/>
  <c r="AT112" i="2"/>
  <c r="AR112" i="2"/>
  <c r="AO112" i="2"/>
  <c r="AM112" i="2"/>
  <c r="AK112" i="2"/>
  <c r="AH112" i="2"/>
  <c r="AF112" i="2"/>
  <c r="AD112" i="2"/>
  <c r="Y112" i="2"/>
  <c r="R112" i="2"/>
  <c r="P112" i="2"/>
  <c r="Q112" i="2" s="1"/>
  <c r="N112" i="2"/>
  <c r="L112" i="2"/>
  <c r="M112" i="2" s="1"/>
  <c r="J112" i="2"/>
  <c r="H112" i="2"/>
  <c r="I112" i="2" s="1"/>
  <c r="F112" i="2"/>
  <c r="E112" i="2"/>
  <c r="D112" i="2"/>
  <c r="B112" i="2"/>
  <c r="VI111" i="2"/>
  <c r="VG111" i="2"/>
  <c r="VE111" i="2"/>
  <c r="VB111" i="2"/>
  <c r="UZ111" i="2"/>
  <c r="UX111" i="2"/>
  <c r="UU111" i="2"/>
  <c r="US111" i="2"/>
  <c r="UQ111" i="2"/>
  <c r="UN111" i="2"/>
  <c r="UL111" i="2"/>
  <c r="UJ111" i="2"/>
  <c r="UG111" i="2"/>
  <c r="IB111" i="1" s="1"/>
  <c r="UC111" i="2"/>
  <c r="TZ111" i="2"/>
  <c r="TV111" i="2"/>
  <c r="TS111" i="2"/>
  <c r="TO111" i="2"/>
  <c r="TL111" i="2"/>
  <c r="TH111" i="2"/>
  <c r="TE111" i="2"/>
  <c r="TA111" i="2"/>
  <c r="SX111" i="2"/>
  <c r="ST111" i="2"/>
  <c r="SQ111" i="2"/>
  <c r="SM111" i="2"/>
  <c r="SJ111" i="2"/>
  <c r="SF111" i="2"/>
  <c r="SC111" i="2"/>
  <c r="RY111" i="2"/>
  <c r="RV111" i="2"/>
  <c r="RR111" i="2"/>
  <c r="RO111" i="2"/>
  <c r="RK111" i="2"/>
  <c r="RH111" i="2"/>
  <c r="RF111" i="2"/>
  <c r="RD111" i="2"/>
  <c r="RA111" i="2"/>
  <c r="QW111" i="2"/>
  <c r="QT111" i="2"/>
  <c r="QR111" i="2"/>
  <c r="QP111" i="2"/>
  <c r="QM111" i="2"/>
  <c r="QI111" i="2"/>
  <c r="QF111" i="2"/>
  <c r="QB111" i="2"/>
  <c r="PY111" i="2"/>
  <c r="PW111" i="2"/>
  <c r="PU111" i="2"/>
  <c r="PR111" i="2"/>
  <c r="PP111" i="2"/>
  <c r="PN111" i="2"/>
  <c r="PK111" i="2"/>
  <c r="PI111" i="2"/>
  <c r="PG111" i="2"/>
  <c r="PD111" i="2"/>
  <c r="PB111" i="2"/>
  <c r="OZ111" i="2"/>
  <c r="OW111" i="2"/>
  <c r="OU111" i="2"/>
  <c r="OS111" i="2"/>
  <c r="OP111" i="2"/>
  <c r="ON111" i="2"/>
  <c r="OL111" i="2"/>
  <c r="OI111" i="2"/>
  <c r="OG111" i="2"/>
  <c r="OE111" i="2"/>
  <c r="OB111" i="2"/>
  <c r="NZ111" i="2"/>
  <c r="NX111" i="2"/>
  <c r="NU111" i="2"/>
  <c r="NS111" i="2"/>
  <c r="NQ111" i="2"/>
  <c r="NN111" i="2"/>
  <c r="NL111" i="2"/>
  <c r="NJ111" i="2"/>
  <c r="NG111" i="2"/>
  <c r="NE111" i="2"/>
  <c r="NC111" i="2"/>
  <c r="MZ111" i="2"/>
  <c r="MX111" i="2"/>
  <c r="MV111" i="2"/>
  <c r="MS111" i="2"/>
  <c r="MO111" i="2"/>
  <c r="ML111" i="2"/>
  <c r="MJ111" i="2"/>
  <c r="MH111" i="2"/>
  <c r="ME111" i="2"/>
  <c r="MA111" i="2"/>
  <c r="LX111" i="2"/>
  <c r="LT111" i="2"/>
  <c r="LQ111" i="2"/>
  <c r="LO111" i="2"/>
  <c r="LM111" i="2"/>
  <c r="LJ111" i="2"/>
  <c r="LH111" i="2"/>
  <c r="LF111" i="2"/>
  <c r="LC111" i="2"/>
  <c r="KY111" i="2"/>
  <c r="KV111" i="2"/>
  <c r="KR111" i="2"/>
  <c r="KO111" i="2"/>
  <c r="KM111" i="2"/>
  <c r="KK111" i="2"/>
  <c r="KH111" i="2"/>
  <c r="KF111" i="2"/>
  <c r="KD111" i="2"/>
  <c r="KA111" i="2"/>
  <c r="JW111" i="2"/>
  <c r="JT111" i="2"/>
  <c r="JP111" i="2"/>
  <c r="JM111" i="2"/>
  <c r="JK111" i="2"/>
  <c r="JI111" i="2"/>
  <c r="JF111" i="2"/>
  <c r="JD111" i="2"/>
  <c r="JB111" i="2"/>
  <c r="IY111" i="2"/>
  <c r="IW111" i="2"/>
  <c r="IU111" i="2"/>
  <c r="IR111" i="2"/>
  <c r="IP111" i="2"/>
  <c r="IN111" i="2"/>
  <c r="IK111" i="2"/>
  <c r="II111" i="2"/>
  <c r="IG111" i="2"/>
  <c r="ID111" i="2"/>
  <c r="IB111" i="2"/>
  <c r="HZ111" i="2"/>
  <c r="HW111" i="2"/>
  <c r="HU111" i="2"/>
  <c r="HS111" i="2"/>
  <c r="HP111" i="2"/>
  <c r="HN111" i="2"/>
  <c r="HL111" i="2"/>
  <c r="HI111" i="2"/>
  <c r="HG111" i="2"/>
  <c r="HE111" i="2"/>
  <c r="HA111" i="2"/>
  <c r="GY111" i="2"/>
  <c r="GW111" i="2"/>
  <c r="GT111" i="2"/>
  <c r="GP111" i="2"/>
  <c r="GM111" i="2"/>
  <c r="GK111" i="2"/>
  <c r="GI111" i="2"/>
  <c r="GF111" i="2"/>
  <c r="GB111" i="2"/>
  <c r="FY111" i="2"/>
  <c r="FW111" i="2"/>
  <c r="FU111" i="2"/>
  <c r="FR111" i="2"/>
  <c r="FP111" i="2"/>
  <c r="FN111" i="2"/>
  <c r="FK111" i="2"/>
  <c r="FI111" i="2"/>
  <c r="FG111" i="2"/>
  <c r="FD111" i="2"/>
  <c r="EZ111" i="2"/>
  <c r="EW111" i="2"/>
  <c r="EU111" i="2"/>
  <c r="ES111" i="2"/>
  <c r="EP111" i="2"/>
  <c r="EN111" i="2"/>
  <c r="EL111" i="2"/>
  <c r="EI111" i="2"/>
  <c r="EG111" i="2"/>
  <c r="EE111" i="2"/>
  <c r="EB111" i="2"/>
  <c r="DZ111" i="2"/>
  <c r="DX111" i="2"/>
  <c r="DU111" i="2"/>
  <c r="DQ111" i="2"/>
  <c r="DN111" i="2"/>
  <c r="DL111" i="2"/>
  <c r="DJ111" i="2"/>
  <c r="DG111" i="2"/>
  <c r="DE111" i="2"/>
  <c r="DC111" i="2"/>
  <c r="CZ111" i="2"/>
  <c r="CX111" i="2"/>
  <c r="CV111" i="2"/>
  <c r="CS111" i="2"/>
  <c r="CQ111" i="2"/>
  <c r="CO111" i="2"/>
  <c r="CL111" i="2"/>
  <c r="CJ111" i="2"/>
  <c r="CH111" i="2"/>
  <c r="CE111" i="2"/>
  <c r="CC111" i="2"/>
  <c r="CB111" i="2"/>
  <c r="CA111" i="2"/>
  <c r="BX111" i="2"/>
  <c r="BV111" i="2"/>
  <c r="BT111" i="2"/>
  <c r="BQ111" i="2"/>
  <c r="BO111" i="2"/>
  <c r="BM111" i="2"/>
  <c r="BJ111" i="2"/>
  <c r="BF111" i="2"/>
  <c r="BC111" i="2"/>
  <c r="BA111" i="2"/>
  <c r="AY111" i="2"/>
  <c r="AV111" i="2"/>
  <c r="AT111" i="2"/>
  <c r="AR111" i="2"/>
  <c r="AO111" i="2"/>
  <c r="AM111" i="2"/>
  <c r="AK111" i="2"/>
  <c r="AH111" i="2"/>
  <c r="AF111" i="2"/>
  <c r="AD111" i="2"/>
  <c r="Y111" i="2"/>
  <c r="R111" i="2"/>
  <c r="P111" i="2"/>
  <c r="Q111" i="2" s="1"/>
  <c r="S111" i="2" s="1"/>
  <c r="N111" i="2"/>
  <c r="M111" i="2"/>
  <c r="L111" i="2"/>
  <c r="J111" i="2"/>
  <c r="H111" i="2"/>
  <c r="I111" i="2" s="1"/>
  <c r="F111" i="2"/>
  <c r="D111" i="2"/>
  <c r="E111" i="2" s="1"/>
  <c r="B111" i="2"/>
  <c r="VI110" i="2"/>
  <c r="VG110" i="2"/>
  <c r="VE110" i="2"/>
  <c r="VB110" i="2"/>
  <c r="UZ110" i="2"/>
  <c r="UX110" i="2"/>
  <c r="UU110" i="2"/>
  <c r="US110" i="2"/>
  <c r="UQ110" i="2"/>
  <c r="UN110" i="2"/>
  <c r="UL110" i="2"/>
  <c r="UJ110" i="2"/>
  <c r="UG110" i="2"/>
  <c r="IB110" i="1" s="1"/>
  <c r="UC110" i="2"/>
  <c r="TZ110" i="2"/>
  <c r="TV110" i="2"/>
  <c r="TS110" i="2"/>
  <c r="TO110" i="2"/>
  <c r="TL110" i="2"/>
  <c r="TH110" i="2"/>
  <c r="TE110" i="2"/>
  <c r="TA110" i="2"/>
  <c r="SX110" i="2"/>
  <c r="ST110" i="2"/>
  <c r="SQ110" i="2"/>
  <c r="SM110" i="2"/>
  <c r="SJ110" i="2"/>
  <c r="SF110" i="2"/>
  <c r="SC110" i="2"/>
  <c r="RY110" i="2"/>
  <c r="RV110" i="2"/>
  <c r="RR110" i="2"/>
  <c r="RO110" i="2"/>
  <c r="RK110" i="2"/>
  <c r="RH110" i="2"/>
  <c r="RF110" i="2"/>
  <c r="RD110" i="2"/>
  <c r="RA110" i="2"/>
  <c r="QW110" i="2"/>
  <c r="QT110" i="2"/>
  <c r="QR110" i="2"/>
  <c r="QP110" i="2"/>
  <c r="QM110" i="2"/>
  <c r="QI110" i="2"/>
  <c r="QF110" i="2"/>
  <c r="QB110" i="2"/>
  <c r="PY110" i="2"/>
  <c r="PW110" i="2"/>
  <c r="PU110" i="2"/>
  <c r="PR110" i="2"/>
  <c r="PP110" i="2"/>
  <c r="PN110" i="2"/>
  <c r="PK110" i="2"/>
  <c r="PI110" i="2"/>
  <c r="PG110" i="2"/>
  <c r="PD110" i="2"/>
  <c r="PB110" i="2"/>
  <c r="OZ110" i="2"/>
  <c r="OW110" i="2"/>
  <c r="OU110" i="2"/>
  <c r="OS110" i="2"/>
  <c r="OP110" i="2"/>
  <c r="ON110" i="2"/>
  <c r="OL110" i="2"/>
  <c r="OI110" i="2"/>
  <c r="OG110" i="2"/>
  <c r="OE110" i="2"/>
  <c r="OB110" i="2"/>
  <c r="NZ110" i="2"/>
  <c r="NX110" i="2"/>
  <c r="NU110" i="2"/>
  <c r="NS110" i="2"/>
  <c r="NQ110" i="2"/>
  <c r="NN110" i="2"/>
  <c r="NL110" i="2"/>
  <c r="NJ110" i="2"/>
  <c r="NG110" i="2"/>
  <c r="NE110" i="2"/>
  <c r="NC110" i="2"/>
  <c r="MZ110" i="2"/>
  <c r="MX110" i="2"/>
  <c r="MV110" i="2"/>
  <c r="MS110" i="2"/>
  <c r="MO110" i="2"/>
  <c r="ML110" i="2"/>
  <c r="MJ110" i="2"/>
  <c r="MH110" i="2"/>
  <c r="ME110" i="2"/>
  <c r="MA110" i="2"/>
  <c r="LX110" i="2"/>
  <c r="LT110" i="2"/>
  <c r="LQ110" i="2"/>
  <c r="LO110" i="2"/>
  <c r="LM110" i="2"/>
  <c r="LJ110" i="2"/>
  <c r="LH110" i="2"/>
  <c r="LF110" i="2"/>
  <c r="LC110" i="2"/>
  <c r="KY110" i="2"/>
  <c r="KV110" i="2"/>
  <c r="KR110" i="2"/>
  <c r="KO110" i="2"/>
  <c r="KM110" i="2"/>
  <c r="KK110" i="2"/>
  <c r="KH110" i="2"/>
  <c r="KF110" i="2"/>
  <c r="KD110" i="2"/>
  <c r="KA110" i="2"/>
  <c r="JW110" i="2"/>
  <c r="JT110" i="2"/>
  <c r="JP110" i="2"/>
  <c r="JM110" i="2"/>
  <c r="JK110" i="2"/>
  <c r="JI110" i="2"/>
  <c r="JF110" i="2"/>
  <c r="JD110" i="2"/>
  <c r="JB110" i="2"/>
  <c r="IY110" i="2"/>
  <c r="IW110" i="2"/>
  <c r="IU110" i="2"/>
  <c r="IR110" i="2"/>
  <c r="IP110" i="2"/>
  <c r="IN110" i="2"/>
  <c r="IK110" i="2"/>
  <c r="II110" i="2"/>
  <c r="IG110" i="2"/>
  <c r="ID110" i="2"/>
  <c r="IB110" i="2"/>
  <c r="HZ110" i="2"/>
  <c r="HW110" i="2"/>
  <c r="HU110" i="2"/>
  <c r="HS110" i="2"/>
  <c r="HP110" i="2"/>
  <c r="HN110" i="2"/>
  <c r="HL110" i="2"/>
  <c r="HI110" i="2"/>
  <c r="HG110" i="2"/>
  <c r="HE110" i="2"/>
  <c r="HA110" i="2"/>
  <c r="GY110" i="2"/>
  <c r="GW110" i="2"/>
  <c r="GT110" i="2"/>
  <c r="GP110" i="2"/>
  <c r="GM110" i="2"/>
  <c r="GK110" i="2"/>
  <c r="GI110" i="2"/>
  <c r="GF110" i="2"/>
  <c r="GB110" i="2"/>
  <c r="FY110" i="2"/>
  <c r="FW110" i="2"/>
  <c r="FU110" i="2"/>
  <c r="FR110" i="2"/>
  <c r="FP110" i="2"/>
  <c r="FN110" i="2"/>
  <c r="FK110" i="2"/>
  <c r="FI110" i="2"/>
  <c r="FG110" i="2"/>
  <c r="FD110" i="2"/>
  <c r="EZ110" i="2"/>
  <c r="EW110" i="2"/>
  <c r="EU110" i="2"/>
  <c r="ES110" i="2"/>
  <c r="EP110" i="2"/>
  <c r="EN110" i="2"/>
  <c r="EL110" i="2"/>
  <c r="EI110" i="2"/>
  <c r="EG110" i="2"/>
  <c r="EE110" i="2"/>
  <c r="EB110" i="2"/>
  <c r="DZ110" i="2"/>
  <c r="DX110" i="2"/>
  <c r="DU110" i="2"/>
  <c r="DQ110" i="2"/>
  <c r="DN110" i="2"/>
  <c r="DL110" i="2"/>
  <c r="DJ110" i="2"/>
  <c r="DG110" i="2"/>
  <c r="DE110" i="2"/>
  <c r="DC110" i="2"/>
  <c r="CZ110" i="2"/>
  <c r="CX110" i="2"/>
  <c r="CV110" i="2"/>
  <c r="CS110" i="2"/>
  <c r="CQ110" i="2"/>
  <c r="CO110" i="2"/>
  <c r="CL110" i="2"/>
  <c r="CJ110" i="2"/>
  <c r="CH110" i="2"/>
  <c r="CE110" i="2"/>
  <c r="CC110" i="2"/>
  <c r="CB110" i="2"/>
  <c r="CA110" i="2"/>
  <c r="BX110" i="2"/>
  <c r="BV110" i="2"/>
  <c r="BT110" i="2"/>
  <c r="BQ110" i="2"/>
  <c r="BO110" i="2"/>
  <c r="BM110" i="2"/>
  <c r="BJ110" i="2"/>
  <c r="BF110" i="2"/>
  <c r="BC110" i="2"/>
  <c r="BA110" i="2"/>
  <c r="AY110" i="2"/>
  <c r="AV110" i="2"/>
  <c r="AT110" i="2"/>
  <c r="AR110" i="2"/>
  <c r="AO110" i="2"/>
  <c r="AM110" i="2"/>
  <c r="AK110" i="2"/>
  <c r="AH110" i="2"/>
  <c r="AF110" i="2"/>
  <c r="AD110" i="2"/>
  <c r="Y110" i="2"/>
  <c r="R110" i="2"/>
  <c r="Q110" i="2"/>
  <c r="P110" i="2"/>
  <c r="N110" i="2"/>
  <c r="L110" i="2"/>
  <c r="M110" i="2" s="1"/>
  <c r="S110" i="2" s="1"/>
  <c r="J110" i="2"/>
  <c r="H110" i="2"/>
  <c r="I110" i="2" s="1"/>
  <c r="F110" i="2"/>
  <c r="E110" i="2"/>
  <c r="D110" i="2"/>
  <c r="B110" i="2"/>
  <c r="VI109" i="2"/>
  <c r="VG109" i="2"/>
  <c r="VE109" i="2"/>
  <c r="VB109" i="2"/>
  <c r="UZ109" i="2"/>
  <c r="UX109" i="2"/>
  <c r="UU109" i="2"/>
  <c r="US109" i="2"/>
  <c r="UQ109" i="2"/>
  <c r="UN109" i="2"/>
  <c r="UL109" i="2"/>
  <c r="UJ109" i="2"/>
  <c r="UG109" i="2"/>
  <c r="UC109" i="2"/>
  <c r="TZ109" i="2"/>
  <c r="TV109" i="2"/>
  <c r="TS109" i="2"/>
  <c r="TO109" i="2"/>
  <c r="TL109" i="2"/>
  <c r="TH109" i="2"/>
  <c r="TE109" i="2"/>
  <c r="TA109" i="2"/>
  <c r="SX109" i="2"/>
  <c r="ST109" i="2"/>
  <c r="SQ109" i="2"/>
  <c r="SM109" i="2"/>
  <c r="SJ109" i="2"/>
  <c r="SF109" i="2"/>
  <c r="SC109" i="2"/>
  <c r="RY109" i="2"/>
  <c r="RV109" i="2"/>
  <c r="RR109" i="2"/>
  <c r="RO109" i="2"/>
  <c r="RK109" i="2"/>
  <c r="RH109" i="2"/>
  <c r="RF109" i="2"/>
  <c r="RD109" i="2"/>
  <c r="RA109" i="2"/>
  <c r="QW109" i="2"/>
  <c r="QT109" i="2"/>
  <c r="QR109" i="2"/>
  <c r="QP109" i="2"/>
  <c r="QM109" i="2"/>
  <c r="QI109" i="2"/>
  <c r="QF109" i="2"/>
  <c r="QB109" i="2"/>
  <c r="PY109" i="2"/>
  <c r="PW109" i="2"/>
  <c r="PU109" i="2"/>
  <c r="PR109" i="2"/>
  <c r="PP109" i="2"/>
  <c r="PN109" i="2"/>
  <c r="PK109" i="2"/>
  <c r="PI109" i="2"/>
  <c r="PG109" i="2"/>
  <c r="PD109" i="2"/>
  <c r="PB109" i="2"/>
  <c r="OZ109" i="2"/>
  <c r="OW109" i="2"/>
  <c r="OU109" i="2"/>
  <c r="OS109" i="2"/>
  <c r="OP109" i="2"/>
  <c r="ON109" i="2"/>
  <c r="OL109" i="2"/>
  <c r="OI109" i="2"/>
  <c r="OG109" i="2"/>
  <c r="OE109" i="2"/>
  <c r="OB109" i="2"/>
  <c r="NZ109" i="2"/>
  <c r="NX109" i="2"/>
  <c r="NU109" i="2"/>
  <c r="NS109" i="2"/>
  <c r="NQ109" i="2"/>
  <c r="NN109" i="2"/>
  <c r="NL109" i="2"/>
  <c r="NJ109" i="2"/>
  <c r="NG109" i="2"/>
  <c r="NE109" i="2"/>
  <c r="NC109" i="2"/>
  <c r="MZ109" i="2"/>
  <c r="MX109" i="2"/>
  <c r="MV109" i="2"/>
  <c r="MS109" i="2"/>
  <c r="MO109" i="2"/>
  <c r="ML109" i="2"/>
  <c r="MJ109" i="2"/>
  <c r="MH109" i="2"/>
  <c r="ME109" i="2"/>
  <c r="MA109" i="2"/>
  <c r="LX109" i="2"/>
  <c r="LT109" i="2"/>
  <c r="LQ109" i="2"/>
  <c r="LO109" i="2"/>
  <c r="LM109" i="2"/>
  <c r="LJ109" i="2"/>
  <c r="LH109" i="2"/>
  <c r="LF109" i="2"/>
  <c r="LC109" i="2"/>
  <c r="KY109" i="2"/>
  <c r="KV109" i="2"/>
  <c r="KR109" i="2"/>
  <c r="KO109" i="2"/>
  <c r="KM109" i="2"/>
  <c r="KK109" i="2"/>
  <c r="KH109" i="2"/>
  <c r="KF109" i="2"/>
  <c r="KD109" i="2"/>
  <c r="KA109" i="2"/>
  <c r="JW109" i="2"/>
  <c r="JT109" i="2"/>
  <c r="JP109" i="2"/>
  <c r="JM109" i="2"/>
  <c r="JK109" i="2"/>
  <c r="JI109" i="2"/>
  <c r="JF109" i="2"/>
  <c r="JD109" i="2"/>
  <c r="JB109" i="2"/>
  <c r="IY109" i="2"/>
  <c r="IW109" i="2"/>
  <c r="IU109" i="2"/>
  <c r="IR109" i="2"/>
  <c r="IP109" i="2"/>
  <c r="IN109" i="2"/>
  <c r="IK109" i="2"/>
  <c r="II109" i="2"/>
  <c r="IG109" i="2"/>
  <c r="ID109" i="2"/>
  <c r="IB109" i="2"/>
  <c r="HZ109" i="2"/>
  <c r="HW109" i="2"/>
  <c r="HU109" i="2"/>
  <c r="HS109" i="2"/>
  <c r="HP109" i="2"/>
  <c r="HN109" i="2"/>
  <c r="HL109" i="2"/>
  <c r="HI109" i="2"/>
  <c r="HG109" i="2"/>
  <c r="HE109" i="2"/>
  <c r="HA109" i="2"/>
  <c r="GY109" i="2"/>
  <c r="GW109" i="2"/>
  <c r="GT109" i="2"/>
  <c r="GP109" i="2"/>
  <c r="GM109" i="2"/>
  <c r="GK109" i="2"/>
  <c r="GI109" i="2"/>
  <c r="GF109" i="2"/>
  <c r="GB109" i="2"/>
  <c r="FY109" i="2"/>
  <c r="FW109" i="2"/>
  <c r="FU109" i="2"/>
  <c r="FR109" i="2"/>
  <c r="FP109" i="2"/>
  <c r="FN109" i="2"/>
  <c r="FK109" i="2"/>
  <c r="FI109" i="2"/>
  <c r="FG109" i="2"/>
  <c r="FD109" i="2"/>
  <c r="EZ109" i="2"/>
  <c r="EW109" i="2"/>
  <c r="EU109" i="2"/>
  <c r="ES109" i="2"/>
  <c r="EP109" i="2"/>
  <c r="EN109" i="2"/>
  <c r="EL109" i="2"/>
  <c r="EI109" i="2"/>
  <c r="EG109" i="2"/>
  <c r="EE109" i="2"/>
  <c r="EB109" i="2"/>
  <c r="DZ109" i="2"/>
  <c r="DX109" i="2"/>
  <c r="DU109" i="2"/>
  <c r="DQ109" i="2"/>
  <c r="DN109" i="2"/>
  <c r="DL109" i="2"/>
  <c r="DJ109" i="2"/>
  <c r="DG109" i="2"/>
  <c r="DE109" i="2"/>
  <c r="DC109" i="2"/>
  <c r="CZ109" i="2"/>
  <c r="CX109" i="2"/>
  <c r="CV109" i="2"/>
  <c r="CS109" i="2"/>
  <c r="CQ109" i="2"/>
  <c r="CO109" i="2"/>
  <c r="CL109" i="2"/>
  <c r="CJ109" i="2"/>
  <c r="CH109" i="2"/>
  <c r="CE109" i="2"/>
  <c r="CC109" i="2"/>
  <c r="CB109" i="2"/>
  <c r="CA109" i="2"/>
  <c r="BX109" i="2"/>
  <c r="BV109" i="2"/>
  <c r="BT109" i="2"/>
  <c r="BQ109" i="2"/>
  <c r="BO109" i="2"/>
  <c r="BM109" i="2"/>
  <c r="BJ109" i="2"/>
  <c r="BF109" i="2"/>
  <c r="BC109" i="2"/>
  <c r="BA109" i="2"/>
  <c r="AY109" i="2"/>
  <c r="AV109" i="2"/>
  <c r="AT109" i="2"/>
  <c r="AR109" i="2"/>
  <c r="AO109" i="2"/>
  <c r="AM109" i="2"/>
  <c r="AK109" i="2"/>
  <c r="AH109" i="2"/>
  <c r="AF109" i="2"/>
  <c r="AD109" i="2"/>
  <c r="Y109" i="2"/>
  <c r="R109" i="2"/>
  <c r="Q109" i="2"/>
  <c r="P109" i="2"/>
  <c r="N109" i="2"/>
  <c r="M109" i="2"/>
  <c r="L109" i="2"/>
  <c r="J109" i="2"/>
  <c r="H109" i="2"/>
  <c r="I109" i="2" s="1"/>
  <c r="F109" i="2"/>
  <c r="E109" i="2"/>
  <c r="D109" i="2"/>
  <c r="B109" i="2"/>
  <c r="VI108" i="2"/>
  <c r="VG108" i="2"/>
  <c r="VE108" i="2"/>
  <c r="VB108" i="2"/>
  <c r="UZ108" i="2"/>
  <c r="UX108" i="2"/>
  <c r="UU108" i="2"/>
  <c r="US108" i="2"/>
  <c r="UQ108" i="2"/>
  <c r="UN108" i="2"/>
  <c r="UL108" i="2"/>
  <c r="UJ108" i="2"/>
  <c r="UG108" i="2"/>
  <c r="UC108" i="2"/>
  <c r="TZ108" i="2"/>
  <c r="TV108" i="2"/>
  <c r="TS108" i="2"/>
  <c r="TO108" i="2"/>
  <c r="TL108" i="2"/>
  <c r="TH108" i="2"/>
  <c r="TE108" i="2"/>
  <c r="TA108" i="2"/>
  <c r="SX108" i="2"/>
  <c r="ST108" i="2"/>
  <c r="SQ108" i="2"/>
  <c r="SM108" i="2"/>
  <c r="SJ108" i="2"/>
  <c r="SF108" i="2"/>
  <c r="SC108" i="2"/>
  <c r="RY108" i="2"/>
  <c r="RV108" i="2"/>
  <c r="RR108" i="2"/>
  <c r="RO108" i="2"/>
  <c r="RK108" i="2"/>
  <c r="RH108" i="2"/>
  <c r="RF108" i="2"/>
  <c r="RD108" i="2"/>
  <c r="RA108" i="2"/>
  <c r="QY108" i="2"/>
  <c r="QW108" i="2"/>
  <c r="QT108" i="2"/>
  <c r="QR108" i="2"/>
  <c r="QP108" i="2"/>
  <c r="QM108" i="2"/>
  <c r="QI108" i="2"/>
  <c r="QF108" i="2"/>
  <c r="QB108" i="2"/>
  <c r="PY108" i="2"/>
  <c r="PW108" i="2"/>
  <c r="PU108" i="2"/>
  <c r="PR108" i="2"/>
  <c r="PP108" i="2"/>
  <c r="PN108" i="2"/>
  <c r="PK108" i="2"/>
  <c r="PI108" i="2"/>
  <c r="PG108" i="2"/>
  <c r="PD108" i="2"/>
  <c r="PB108" i="2"/>
  <c r="OZ108" i="2"/>
  <c r="OW108" i="2"/>
  <c r="OU108" i="2"/>
  <c r="OS108" i="2"/>
  <c r="OP108" i="2"/>
  <c r="ON108" i="2"/>
  <c r="OL108" i="2"/>
  <c r="OI108" i="2"/>
  <c r="OG108" i="2"/>
  <c r="OE108" i="2"/>
  <c r="OB108" i="2"/>
  <c r="NZ108" i="2"/>
  <c r="NX108" i="2"/>
  <c r="NU108" i="2"/>
  <c r="NS108" i="2"/>
  <c r="NQ108" i="2"/>
  <c r="NN108" i="2"/>
  <c r="NL108" i="2"/>
  <c r="NJ108" i="2"/>
  <c r="NG108" i="2"/>
  <c r="NE108" i="2"/>
  <c r="NC108" i="2"/>
  <c r="MZ108" i="2"/>
  <c r="MX108" i="2"/>
  <c r="MV108" i="2"/>
  <c r="MS108" i="2"/>
  <c r="MO108" i="2"/>
  <c r="ML108" i="2"/>
  <c r="MJ108" i="2"/>
  <c r="MH108" i="2"/>
  <c r="ME108" i="2"/>
  <c r="MA108" i="2"/>
  <c r="LX108" i="2"/>
  <c r="LT108" i="2"/>
  <c r="LQ108" i="2"/>
  <c r="LO108" i="2"/>
  <c r="LM108" i="2"/>
  <c r="LJ108" i="2"/>
  <c r="LH108" i="2"/>
  <c r="LF108" i="2"/>
  <c r="LC108" i="2"/>
  <c r="KY108" i="2"/>
  <c r="KV108" i="2"/>
  <c r="KR108" i="2"/>
  <c r="KO108" i="2"/>
  <c r="KM108" i="2"/>
  <c r="KK108" i="2"/>
  <c r="KH108" i="2"/>
  <c r="KF108" i="2"/>
  <c r="KD108" i="2"/>
  <c r="KA108" i="2"/>
  <c r="JW108" i="2"/>
  <c r="JT108" i="2"/>
  <c r="JP108" i="2"/>
  <c r="JM108" i="2"/>
  <c r="JK108" i="2"/>
  <c r="JI108" i="2"/>
  <c r="JF108" i="2"/>
  <c r="JD108" i="2"/>
  <c r="JB108" i="2"/>
  <c r="IY108" i="2"/>
  <c r="IW108" i="2"/>
  <c r="IU108" i="2"/>
  <c r="IR108" i="2"/>
  <c r="IP108" i="2"/>
  <c r="IN108" i="2"/>
  <c r="IK108" i="2"/>
  <c r="II108" i="2"/>
  <c r="IG108" i="2"/>
  <c r="ID108" i="2"/>
  <c r="IB108" i="2"/>
  <c r="HZ108" i="2"/>
  <c r="HW108" i="2"/>
  <c r="HU108" i="2"/>
  <c r="HS108" i="2"/>
  <c r="HP108" i="2"/>
  <c r="HN108" i="2"/>
  <c r="HL108" i="2"/>
  <c r="HI108" i="2"/>
  <c r="HG108" i="2"/>
  <c r="HE108" i="2"/>
  <c r="HA108" i="2"/>
  <c r="GY108" i="2"/>
  <c r="GW108" i="2"/>
  <c r="GT108" i="2"/>
  <c r="GP108" i="2"/>
  <c r="GM108" i="2"/>
  <c r="GK108" i="2"/>
  <c r="GI108" i="2"/>
  <c r="GF108" i="2"/>
  <c r="GB108" i="2"/>
  <c r="FY108" i="2"/>
  <c r="FW108" i="2"/>
  <c r="FU108" i="2"/>
  <c r="FR108" i="2"/>
  <c r="FP108" i="2"/>
  <c r="FN108" i="2"/>
  <c r="FK108" i="2"/>
  <c r="FI108" i="2"/>
  <c r="FG108" i="2"/>
  <c r="FD108" i="2"/>
  <c r="EZ108" i="2"/>
  <c r="EW108" i="2"/>
  <c r="EU108" i="2"/>
  <c r="ES108" i="2"/>
  <c r="EP108" i="2"/>
  <c r="EN108" i="2"/>
  <c r="EL108" i="2"/>
  <c r="EI108" i="2"/>
  <c r="EG108" i="2"/>
  <c r="EE108" i="2"/>
  <c r="EB108" i="2"/>
  <c r="DZ108" i="2"/>
  <c r="DX108" i="2"/>
  <c r="DU108" i="2"/>
  <c r="DQ108" i="2"/>
  <c r="DN108" i="2"/>
  <c r="DL108" i="2"/>
  <c r="DJ108" i="2"/>
  <c r="DG108" i="2"/>
  <c r="DE108" i="2"/>
  <c r="DC108" i="2"/>
  <c r="CZ108" i="2"/>
  <c r="CX108" i="2"/>
  <c r="CV108" i="2"/>
  <c r="CS108" i="2"/>
  <c r="CQ108" i="2"/>
  <c r="CO108" i="2"/>
  <c r="CL108" i="2"/>
  <c r="CJ108" i="2"/>
  <c r="CH108" i="2"/>
  <c r="CE108" i="2"/>
  <c r="CC108" i="2"/>
  <c r="CB108" i="2"/>
  <c r="CA108" i="2"/>
  <c r="BX108" i="2"/>
  <c r="BV108" i="2"/>
  <c r="BT108" i="2"/>
  <c r="BQ108" i="2"/>
  <c r="BO108" i="2"/>
  <c r="BM108" i="2"/>
  <c r="BJ108" i="2"/>
  <c r="BF108" i="2"/>
  <c r="BC108" i="2"/>
  <c r="BA108" i="2"/>
  <c r="AY108" i="2"/>
  <c r="AV108" i="2"/>
  <c r="AT108" i="2"/>
  <c r="AR108" i="2"/>
  <c r="AO108" i="2"/>
  <c r="AM108" i="2"/>
  <c r="AK108" i="2"/>
  <c r="AH108" i="2"/>
  <c r="AF108" i="2"/>
  <c r="AD108" i="2"/>
  <c r="R108" i="2"/>
  <c r="P108" i="2"/>
  <c r="Q108" i="2" s="1"/>
  <c r="N108" i="2"/>
  <c r="M108" i="2"/>
  <c r="L108" i="2"/>
  <c r="J108" i="2"/>
  <c r="I108" i="2"/>
  <c r="H108" i="2"/>
  <c r="F108" i="2"/>
  <c r="D108" i="2"/>
  <c r="E108" i="2" s="1"/>
  <c r="B108" i="2"/>
  <c r="VI107" i="2"/>
  <c r="VG107" i="2"/>
  <c r="VE107" i="2"/>
  <c r="VB107" i="2"/>
  <c r="UZ107" i="2"/>
  <c r="UX107" i="2"/>
  <c r="UU107" i="2"/>
  <c r="US107" i="2"/>
  <c r="UQ107" i="2"/>
  <c r="UN107" i="2"/>
  <c r="UL107" i="2"/>
  <c r="UJ107" i="2"/>
  <c r="UG107" i="2"/>
  <c r="UC107" i="2"/>
  <c r="TZ107" i="2"/>
  <c r="TV107" i="2"/>
  <c r="TS107" i="2"/>
  <c r="TO107" i="2"/>
  <c r="TL107" i="2"/>
  <c r="TJ107" i="2"/>
  <c r="TH107" i="2"/>
  <c r="TE107" i="2"/>
  <c r="TA107" i="2"/>
  <c r="SX107" i="2"/>
  <c r="ST107" i="2"/>
  <c r="SQ107" i="2"/>
  <c r="SM107" i="2"/>
  <c r="SJ107" i="2"/>
  <c r="SF107" i="2"/>
  <c r="SC107" i="2"/>
  <c r="RY107" i="2"/>
  <c r="RV107" i="2"/>
  <c r="RR107" i="2"/>
  <c r="RO107" i="2"/>
  <c r="RK107" i="2"/>
  <c r="RH107" i="2"/>
  <c r="RF107" i="2"/>
  <c r="RD107" i="2"/>
  <c r="RA107" i="2"/>
  <c r="QW107" i="2"/>
  <c r="QT107" i="2"/>
  <c r="QR107" i="2"/>
  <c r="QP107" i="2"/>
  <c r="QM107" i="2"/>
  <c r="QI107" i="2"/>
  <c r="QF107" i="2"/>
  <c r="QB107" i="2"/>
  <c r="PY107" i="2"/>
  <c r="PW107" i="2"/>
  <c r="PU107" i="2"/>
  <c r="PR107" i="2"/>
  <c r="PP107" i="2"/>
  <c r="PN107" i="2"/>
  <c r="PK107" i="2"/>
  <c r="PI107" i="2"/>
  <c r="PG107" i="2"/>
  <c r="PD107" i="2"/>
  <c r="PB107" i="2"/>
  <c r="OZ107" i="2"/>
  <c r="OW107" i="2"/>
  <c r="OU107" i="2"/>
  <c r="OS107" i="2"/>
  <c r="OP107" i="2"/>
  <c r="ON107" i="2"/>
  <c r="OL107" i="2"/>
  <c r="OI107" i="2"/>
  <c r="OG107" i="2"/>
  <c r="OE107" i="2"/>
  <c r="OB107" i="2"/>
  <c r="NZ107" i="2"/>
  <c r="NX107" i="2"/>
  <c r="NU107" i="2"/>
  <c r="NS107" i="2"/>
  <c r="NQ107" i="2"/>
  <c r="NN107" i="2"/>
  <c r="NL107" i="2"/>
  <c r="NJ107" i="2"/>
  <c r="NG107" i="2"/>
  <c r="NE107" i="2"/>
  <c r="NC107" i="2"/>
  <c r="MZ107" i="2"/>
  <c r="MX107" i="2"/>
  <c r="MV107" i="2"/>
  <c r="MS107" i="2"/>
  <c r="MO107" i="2"/>
  <c r="ML107" i="2"/>
  <c r="MJ107" i="2"/>
  <c r="MH107" i="2"/>
  <c r="ME107" i="2"/>
  <c r="MA107" i="2"/>
  <c r="LX107" i="2"/>
  <c r="LT107" i="2"/>
  <c r="LQ107" i="2"/>
  <c r="LO107" i="2"/>
  <c r="LM107" i="2"/>
  <c r="LJ107" i="2"/>
  <c r="LH107" i="2"/>
  <c r="LF107" i="2"/>
  <c r="LC107" i="2"/>
  <c r="KY107" i="2"/>
  <c r="KV107" i="2"/>
  <c r="KR107" i="2"/>
  <c r="KO107" i="2"/>
  <c r="KM107" i="2"/>
  <c r="KK107" i="2"/>
  <c r="KH107" i="2"/>
  <c r="KF107" i="2"/>
  <c r="KD107" i="2"/>
  <c r="KA107" i="2"/>
  <c r="JW107" i="2"/>
  <c r="JT107" i="2"/>
  <c r="JP107" i="2"/>
  <c r="JM107" i="2"/>
  <c r="JK107" i="2"/>
  <c r="JI107" i="2"/>
  <c r="JF107" i="2"/>
  <c r="JD107" i="2"/>
  <c r="JB107" i="2"/>
  <c r="IY107" i="2"/>
  <c r="IW107" i="2"/>
  <c r="IU107" i="2"/>
  <c r="IR107" i="2"/>
  <c r="IP107" i="2"/>
  <c r="IN107" i="2"/>
  <c r="IK107" i="2"/>
  <c r="II107" i="2"/>
  <c r="IG107" i="2"/>
  <c r="ID107" i="2"/>
  <c r="IB107" i="2"/>
  <c r="HZ107" i="2"/>
  <c r="HW107" i="2"/>
  <c r="HU107" i="2"/>
  <c r="HS107" i="2"/>
  <c r="HP107" i="2"/>
  <c r="HN107" i="2"/>
  <c r="HL107" i="2"/>
  <c r="HI107" i="2"/>
  <c r="HG107" i="2"/>
  <c r="HE107" i="2"/>
  <c r="HA107" i="2"/>
  <c r="GY107" i="2"/>
  <c r="GW107" i="2"/>
  <c r="GT107" i="2"/>
  <c r="GP107" i="2"/>
  <c r="GM107" i="2"/>
  <c r="GK107" i="2"/>
  <c r="GI107" i="2"/>
  <c r="GF107" i="2"/>
  <c r="GB107" i="2"/>
  <c r="FY107" i="2"/>
  <c r="FW107" i="2"/>
  <c r="FU107" i="2"/>
  <c r="FR107" i="2"/>
  <c r="FP107" i="2"/>
  <c r="FN107" i="2"/>
  <c r="FK107" i="2"/>
  <c r="FI107" i="2"/>
  <c r="FG107" i="2"/>
  <c r="FD107" i="2"/>
  <c r="EZ107" i="2"/>
  <c r="EW107" i="2"/>
  <c r="EU107" i="2"/>
  <c r="ES107" i="2"/>
  <c r="EP107" i="2"/>
  <c r="EN107" i="2"/>
  <c r="EL107" i="2"/>
  <c r="EI107" i="2"/>
  <c r="EG107" i="2"/>
  <c r="EE107" i="2"/>
  <c r="EB107" i="2"/>
  <c r="DZ107" i="2"/>
  <c r="DX107" i="2"/>
  <c r="DU107" i="2"/>
  <c r="DQ107" i="2"/>
  <c r="DN107" i="2"/>
  <c r="DL107" i="2"/>
  <c r="DJ107" i="2"/>
  <c r="DG107" i="2"/>
  <c r="DE107" i="2"/>
  <c r="DC107" i="2"/>
  <c r="CZ107" i="2"/>
  <c r="CX107" i="2"/>
  <c r="CV107" i="2"/>
  <c r="CS107" i="2"/>
  <c r="CQ107" i="2"/>
  <c r="CO107" i="2"/>
  <c r="CL107" i="2"/>
  <c r="CJ107" i="2"/>
  <c r="CH107" i="2"/>
  <c r="CE107" i="2"/>
  <c r="CC107" i="2"/>
  <c r="CB107" i="2"/>
  <c r="CA107" i="2"/>
  <c r="BX107" i="2"/>
  <c r="BV107" i="2"/>
  <c r="BT107" i="2"/>
  <c r="BQ107" i="2"/>
  <c r="BO107" i="2"/>
  <c r="BM107" i="2"/>
  <c r="BJ107" i="2"/>
  <c r="BF107" i="2"/>
  <c r="BC107" i="2"/>
  <c r="BA107" i="2"/>
  <c r="AY107" i="2"/>
  <c r="AV107" i="2"/>
  <c r="AT107" i="2"/>
  <c r="AR107" i="2"/>
  <c r="AO107" i="2"/>
  <c r="AM107" i="2"/>
  <c r="AK107" i="2"/>
  <c r="AH107" i="2"/>
  <c r="AF107" i="2"/>
  <c r="AD107" i="2"/>
  <c r="Y107" i="2"/>
  <c r="R107" i="2"/>
  <c r="Q107" i="2"/>
  <c r="P107" i="2"/>
  <c r="N107" i="2"/>
  <c r="L107" i="2"/>
  <c r="M107" i="2" s="1"/>
  <c r="J107" i="2"/>
  <c r="I107" i="2"/>
  <c r="H107" i="2"/>
  <c r="F107" i="2"/>
  <c r="D107" i="2"/>
  <c r="E107" i="2" s="1"/>
  <c r="B107" i="2"/>
  <c r="VI106" i="2"/>
  <c r="VG106" i="2"/>
  <c r="VE106" i="2"/>
  <c r="VB106" i="2"/>
  <c r="UZ106" i="2"/>
  <c r="UX106" i="2"/>
  <c r="UU106" i="2"/>
  <c r="US106" i="2"/>
  <c r="UQ106" i="2"/>
  <c r="UN106" i="2"/>
  <c r="UL106" i="2"/>
  <c r="UJ106" i="2"/>
  <c r="UG106" i="2"/>
  <c r="IB106" i="1" s="1"/>
  <c r="UC106" i="2"/>
  <c r="TZ106" i="2"/>
  <c r="TV106" i="2"/>
  <c r="TS106" i="2"/>
  <c r="TO106" i="2"/>
  <c r="TL106" i="2"/>
  <c r="TH106" i="2"/>
  <c r="TE106" i="2"/>
  <c r="TA106" i="2"/>
  <c r="SX106" i="2"/>
  <c r="ST106" i="2"/>
  <c r="SQ106" i="2"/>
  <c r="SM106" i="2"/>
  <c r="SJ106" i="2"/>
  <c r="SF106" i="2"/>
  <c r="SC106" i="2"/>
  <c r="RY106" i="2"/>
  <c r="RV106" i="2"/>
  <c r="RR106" i="2"/>
  <c r="RO106" i="2"/>
  <c r="RK106" i="2"/>
  <c r="RH106" i="2"/>
  <c r="RF106" i="2"/>
  <c r="RD106" i="2"/>
  <c r="RA106" i="2"/>
  <c r="QW106" i="2"/>
  <c r="QT106" i="2"/>
  <c r="QR106" i="2"/>
  <c r="QP106" i="2"/>
  <c r="QM106" i="2"/>
  <c r="QI106" i="2"/>
  <c r="QF106" i="2"/>
  <c r="QB106" i="2"/>
  <c r="PY106" i="2"/>
  <c r="PW106" i="2"/>
  <c r="PU106" i="2"/>
  <c r="PR106" i="2"/>
  <c r="PP106" i="2"/>
  <c r="PN106" i="2"/>
  <c r="PK106" i="2"/>
  <c r="PI106" i="2"/>
  <c r="PG106" i="2"/>
  <c r="PD106" i="2"/>
  <c r="PB106" i="2"/>
  <c r="OZ106" i="2"/>
  <c r="OW106" i="2"/>
  <c r="OU106" i="2"/>
  <c r="OS106" i="2"/>
  <c r="OP106" i="2"/>
  <c r="ON106" i="2"/>
  <c r="OL106" i="2"/>
  <c r="OI106" i="2"/>
  <c r="OG106" i="2"/>
  <c r="OE106" i="2"/>
  <c r="OB106" i="2"/>
  <c r="NZ106" i="2"/>
  <c r="NX106" i="2"/>
  <c r="NU106" i="2"/>
  <c r="NS106" i="2"/>
  <c r="NQ106" i="2"/>
  <c r="NN106" i="2"/>
  <c r="NL106" i="2"/>
  <c r="NJ106" i="2"/>
  <c r="NG106" i="2"/>
  <c r="NE106" i="2"/>
  <c r="NC106" i="2"/>
  <c r="MZ106" i="2"/>
  <c r="MX106" i="2"/>
  <c r="MV106" i="2"/>
  <c r="MS106" i="2"/>
  <c r="MO106" i="2"/>
  <c r="ML106" i="2"/>
  <c r="MJ106" i="2"/>
  <c r="MH106" i="2"/>
  <c r="ME106" i="2"/>
  <c r="MA106" i="2"/>
  <c r="LX106" i="2"/>
  <c r="LT106" i="2"/>
  <c r="LQ106" i="2"/>
  <c r="LO106" i="2"/>
  <c r="LM106" i="2"/>
  <c r="LJ106" i="2"/>
  <c r="LH106" i="2"/>
  <c r="LF106" i="2"/>
  <c r="LC106" i="2"/>
  <c r="KY106" i="2"/>
  <c r="KV106" i="2"/>
  <c r="KR106" i="2"/>
  <c r="KO106" i="2"/>
  <c r="KM106" i="2"/>
  <c r="KK106" i="2"/>
  <c r="KH106" i="2"/>
  <c r="KF106" i="2"/>
  <c r="KD106" i="2"/>
  <c r="KA106" i="2"/>
  <c r="JW106" i="2"/>
  <c r="JT106" i="2"/>
  <c r="JP106" i="2"/>
  <c r="JM106" i="2"/>
  <c r="JK106" i="2"/>
  <c r="JI106" i="2"/>
  <c r="JF106" i="2"/>
  <c r="JD106" i="2"/>
  <c r="JB106" i="2"/>
  <c r="IY106" i="2"/>
  <c r="IW106" i="2"/>
  <c r="IU106" i="2"/>
  <c r="IR106" i="2"/>
  <c r="IP106" i="2"/>
  <c r="IN106" i="2"/>
  <c r="IK106" i="2"/>
  <c r="II106" i="2"/>
  <c r="IG106" i="2"/>
  <c r="ID106" i="2"/>
  <c r="IB106" i="2"/>
  <c r="HZ106" i="2"/>
  <c r="HW106" i="2"/>
  <c r="HU106" i="2"/>
  <c r="HS106" i="2"/>
  <c r="HP106" i="2"/>
  <c r="HN106" i="2"/>
  <c r="HL106" i="2"/>
  <c r="HI106" i="2"/>
  <c r="HG106" i="2"/>
  <c r="HE106" i="2"/>
  <c r="HA106" i="2"/>
  <c r="GY106" i="2"/>
  <c r="GW106" i="2"/>
  <c r="GT106" i="2"/>
  <c r="GP106" i="2"/>
  <c r="GM106" i="2"/>
  <c r="GK106" i="2"/>
  <c r="GI106" i="2"/>
  <c r="GF106" i="2"/>
  <c r="GB106" i="2"/>
  <c r="FY106" i="2"/>
  <c r="FW106" i="2"/>
  <c r="FU106" i="2"/>
  <c r="FR106" i="2"/>
  <c r="FP106" i="2"/>
  <c r="FN106" i="2"/>
  <c r="FK106" i="2"/>
  <c r="FI106" i="2"/>
  <c r="FG106" i="2"/>
  <c r="FD106" i="2"/>
  <c r="EZ106" i="2"/>
  <c r="EW106" i="2"/>
  <c r="EU106" i="2"/>
  <c r="ES106" i="2"/>
  <c r="EP106" i="2"/>
  <c r="EN106" i="2"/>
  <c r="EL106" i="2"/>
  <c r="EI106" i="2"/>
  <c r="EG106" i="2"/>
  <c r="EE106" i="2"/>
  <c r="EB106" i="2"/>
  <c r="DZ106" i="2"/>
  <c r="DX106" i="2"/>
  <c r="DU106" i="2"/>
  <c r="DQ106" i="2"/>
  <c r="DN106" i="2"/>
  <c r="DL106" i="2"/>
  <c r="DJ106" i="2"/>
  <c r="DG106" i="2"/>
  <c r="DE106" i="2"/>
  <c r="DC106" i="2"/>
  <c r="CZ106" i="2"/>
  <c r="CX106" i="2"/>
  <c r="CV106" i="2"/>
  <c r="CS106" i="2"/>
  <c r="CQ106" i="2"/>
  <c r="CO106" i="2"/>
  <c r="CL106" i="2"/>
  <c r="CJ106" i="2"/>
  <c r="CH106" i="2"/>
  <c r="CE106" i="2"/>
  <c r="CC106" i="2"/>
  <c r="CB106" i="2"/>
  <c r="CA106" i="2"/>
  <c r="BX106" i="2"/>
  <c r="BV106" i="2"/>
  <c r="BT106" i="2"/>
  <c r="BQ106" i="2"/>
  <c r="BO106" i="2"/>
  <c r="BM106" i="2"/>
  <c r="BJ106" i="2"/>
  <c r="BF106" i="2"/>
  <c r="BC106" i="2"/>
  <c r="BA106" i="2"/>
  <c r="AY106" i="2"/>
  <c r="AV106" i="2"/>
  <c r="AT106" i="2"/>
  <c r="AR106" i="2"/>
  <c r="AO106" i="2"/>
  <c r="AM106" i="2"/>
  <c r="AK106" i="2"/>
  <c r="AH106" i="2"/>
  <c r="AF106" i="2"/>
  <c r="AD106" i="2"/>
  <c r="Y106" i="2"/>
  <c r="S106" i="2"/>
  <c r="R106" i="2"/>
  <c r="Q106" i="2"/>
  <c r="P106" i="2"/>
  <c r="N106" i="2"/>
  <c r="L106" i="2"/>
  <c r="M106" i="2" s="1"/>
  <c r="J106" i="2"/>
  <c r="H106" i="2"/>
  <c r="I106" i="2" s="1"/>
  <c r="F106" i="2"/>
  <c r="E106" i="2"/>
  <c r="D106" i="2"/>
  <c r="B106" i="2"/>
  <c r="VI105" i="2"/>
  <c r="VG105" i="2"/>
  <c r="VE105" i="2"/>
  <c r="VB105" i="2"/>
  <c r="UZ105" i="2"/>
  <c r="UX105" i="2"/>
  <c r="UU105" i="2"/>
  <c r="US105" i="2"/>
  <c r="UQ105" i="2"/>
  <c r="UN105" i="2"/>
  <c r="UL105" i="2"/>
  <c r="UJ105" i="2"/>
  <c r="UG105" i="2"/>
  <c r="UC105" i="2"/>
  <c r="TZ105" i="2"/>
  <c r="TV105" i="2"/>
  <c r="TS105" i="2"/>
  <c r="TO105" i="2"/>
  <c r="TL105" i="2"/>
  <c r="TH105" i="2"/>
  <c r="TE105" i="2"/>
  <c r="TA105" i="2"/>
  <c r="SX105" i="2"/>
  <c r="ST105" i="2"/>
  <c r="SQ105" i="2"/>
  <c r="SM105" i="2"/>
  <c r="SJ105" i="2"/>
  <c r="SF105" i="2"/>
  <c r="SC105" i="2"/>
  <c r="RY105" i="2"/>
  <c r="RV105" i="2"/>
  <c r="RR105" i="2"/>
  <c r="RO105" i="2"/>
  <c r="RK105" i="2"/>
  <c r="RH105" i="2"/>
  <c r="RF105" i="2"/>
  <c r="RD105" i="2"/>
  <c r="RA105" i="2"/>
  <c r="QW105" i="2"/>
  <c r="QT105" i="2"/>
  <c r="QR105" i="2"/>
  <c r="QP105" i="2"/>
  <c r="QM105" i="2"/>
  <c r="QI105" i="2"/>
  <c r="QF105" i="2"/>
  <c r="QB105" i="2"/>
  <c r="PY105" i="2"/>
  <c r="PW105" i="2"/>
  <c r="PU105" i="2"/>
  <c r="PR105" i="2"/>
  <c r="PP105" i="2"/>
  <c r="PN105" i="2"/>
  <c r="PK105" i="2"/>
  <c r="PI105" i="2"/>
  <c r="PG105" i="2"/>
  <c r="PD105" i="2"/>
  <c r="PB105" i="2"/>
  <c r="OZ105" i="2"/>
  <c r="OW105" i="2"/>
  <c r="OU105" i="2"/>
  <c r="OS105" i="2"/>
  <c r="OP105" i="2"/>
  <c r="ON105" i="2"/>
  <c r="OL105" i="2"/>
  <c r="OI105" i="2"/>
  <c r="OG105" i="2"/>
  <c r="OE105" i="2"/>
  <c r="OB105" i="2"/>
  <c r="NZ105" i="2"/>
  <c r="NX105" i="2"/>
  <c r="NU105" i="2"/>
  <c r="NS105" i="2"/>
  <c r="NQ105" i="2"/>
  <c r="NN105" i="2"/>
  <c r="NL105" i="2"/>
  <c r="NJ105" i="2"/>
  <c r="NG105" i="2"/>
  <c r="NE105" i="2"/>
  <c r="NC105" i="2"/>
  <c r="MZ105" i="2"/>
  <c r="MX105" i="2"/>
  <c r="MV105" i="2"/>
  <c r="MS105" i="2"/>
  <c r="MO105" i="2"/>
  <c r="ML105" i="2"/>
  <c r="MJ105" i="2"/>
  <c r="MH105" i="2"/>
  <c r="ME105" i="2"/>
  <c r="MA105" i="2"/>
  <c r="LX105" i="2"/>
  <c r="LT105" i="2"/>
  <c r="LQ105" i="2"/>
  <c r="LO105" i="2"/>
  <c r="LM105" i="2"/>
  <c r="LJ105" i="2"/>
  <c r="LH105" i="2"/>
  <c r="LF105" i="2"/>
  <c r="LC105" i="2"/>
  <c r="KY105" i="2"/>
  <c r="KV105" i="2"/>
  <c r="KR105" i="2"/>
  <c r="KO105" i="2"/>
  <c r="KM105" i="2"/>
  <c r="KK105" i="2"/>
  <c r="KH105" i="2"/>
  <c r="KF105" i="2"/>
  <c r="KD105" i="2"/>
  <c r="KA105" i="2"/>
  <c r="JW105" i="2"/>
  <c r="JT105" i="2"/>
  <c r="JP105" i="2"/>
  <c r="JM105" i="2"/>
  <c r="JK105" i="2"/>
  <c r="JI105" i="2"/>
  <c r="JF105" i="2"/>
  <c r="JD105" i="2"/>
  <c r="JB105" i="2"/>
  <c r="IY105" i="2"/>
  <c r="IW105" i="2"/>
  <c r="IU105" i="2"/>
  <c r="IR105" i="2"/>
  <c r="IP105" i="2"/>
  <c r="IN105" i="2"/>
  <c r="IK105" i="2"/>
  <c r="II105" i="2"/>
  <c r="IG105" i="2"/>
  <c r="ID105" i="2"/>
  <c r="IB105" i="2"/>
  <c r="HZ105" i="2"/>
  <c r="HW105" i="2"/>
  <c r="HU105" i="2"/>
  <c r="HS105" i="2"/>
  <c r="HP105" i="2"/>
  <c r="HN105" i="2"/>
  <c r="HL105" i="2"/>
  <c r="HI105" i="2"/>
  <c r="HG105" i="2"/>
  <c r="HE105" i="2"/>
  <c r="HA105" i="2"/>
  <c r="GY105" i="2"/>
  <c r="GW105" i="2"/>
  <c r="GT105" i="2"/>
  <c r="GP105" i="2"/>
  <c r="GM105" i="2"/>
  <c r="GK105" i="2"/>
  <c r="GI105" i="2"/>
  <c r="GF105" i="2"/>
  <c r="GB105" i="2"/>
  <c r="FY105" i="2"/>
  <c r="FW105" i="2"/>
  <c r="FU105" i="2"/>
  <c r="FR105" i="2"/>
  <c r="FP105" i="2"/>
  <c r="FN105" i="2"/>
  <c r="FK105" i="2"/>
  <c r="FI105" i="2"/>
  <c r="FG105" i="2"/>
  <c r="FD105" i="2"/>
  <c r="EZ105" i="2"/>
  <c r="EW105" i="2"/>
  <c r="EU105" i="2"/>
  <c r="ES105" i="2"/>
  <c r="EP105" i="2"/>
  <c r="EN105" i="2"/>
  <c r="EL105" i="2"/>
  <c r="EI105" i="2"/>
  <c r="EG105" i="2"/>
  <c r="EE105" i="2"/>
  <c r="EB105" i="2"/>
  <c r="DZ105" i="2"/>
  <c r="DX105" i="2"/>
  <c r="DU105" i="2"/>
  <c r="DQ105" i="2"/>
  <c r="DN105" i="2"/>
  <c r="DL105" i="2"/>
  <c r="DJ105" i="2"/>
  <c r="DG105" i="2"/>
  <c r="DE105" i="2"/>
  <c r="DC105" i="2"/>
  <c r="CZ105" i="2"/>
  <c r="CX105" i="2"/>
  <c r="CV105" i="2"/>
  <c r="CS105" i="2"/>
  <c r="CQ105" i="2"/>
  <c r="CO105" i="2"/>
  <c r="CL105" i="2"/>
  <c r="CJ105" i="2"/>
  <c r="CH105" i="2"/>
  <c r="CE105" i="2"/>
  <c r="CC105" i="2"/>
  <c r="CB105" i="2"/>
  <c r="CA105" i="2"/>
  <c r="BX105" i="2"/>
  <c r="BV105" i="2"/>
  <c r="BT105" i="2"/>
  <c r="BQ105" i="2"/>
  <c r="BO105" i="2"/>
  <c r="BM105" i="2"/>
  <c r="BJ105" i="2"/>
  <c r="BF105" i="2"/>
  <c r="BC105" i="2"/>
  <c r="BA105" i="2"/>
  <c r="AY105" i="2"/>
  <c r="AV105" i="2"/>
  <c r="AT105" i="2"/>
  <c r="AR105" i="2"/>
  <c r="AO105" i="2"/>
  <c r="AM105" i="2"/>
  <c r="AK105" i="2"/>
  <c r="AH105" i="2"/>
  <c r="AF105" i="2"/>
  <c r="AD105" i="2"/>
  <c r="Y105" i="2"/>
  <c r="R105" i="2"/>
  <c r="P105" i="2"/>
  <c r="Q105" i="2" s="1"/>
  <c r="N105" i="2"/>
  <c r="M105" i="2"/>
  <c r="L105" i="2"/>
  <c r="J105" i="2"/>
  <c r="H105" i="2"/>
  <c r="I105" i="2" s="1"/>
  <c r="F105" i="2"/>
  <c r="D105" i="2"/>
  <c r="E105" i="2" s="1"/>
  <c r="B105" i="2"/>
  <c r="VI104" i="2"/>
  <c r="VG104" i="2"/>
  <c r="VE104" i="2"/>
  <c r="VB104" i="2"/>
  <c r="UZ104" i="2"/>
  <c r="UX104" i="2"/>
  <c r="UU104" i="2"/>
  <c r="US104" i="2"/>
  <c r="UQ104" i="2"/>
  <c r="UN104" i="2"/>
  <c r="UL104" i="2"/>
  <c r="UJ104" i="2"/>
  <c r="UG104" i="2"/>
  <c r="IB104" i="1" s="1"/>
  <c r="UC104" i="2"/>
  <c r="TZ104" i="2"/>
  <c r="TV104" i="2"/>
  <c r="TS104" i="2"/>
  <c r="TO104" i="2"/>
  <c r="TL104" i="2"/>
  <c r="TH104" i="2"/>
  <c r="TE104" i="2"/>
  <c r="TA104" i="2"/>
  <c r="SX104" i="2"/>
  <c r="ST104" i="2"/>
  <c r="SQ104" i="2"/>
  <c r="SM104" i="2"/>
  <c r="SJ104" i="2"/>
  <c r="SF104" i="2"/>
  <c r="SC104" i="2"/>
  <c r="RY104" i="2"/>
  <c r="RV104" i="2"/>
  <c r="RR104" i="2"/>
  <c r="RO104" i="2"/>
  <c r="RK104" i="2"/>
  <c r="RH104" i="2"/>
  <c r="RF104" i="2"/>
  <c r="RD104" i="2"/>
  <c r="RA104" i="2"/>
  <c r="QW104" i="2"/>
  <c r="QT104" i="2"/>
  <c r="QR104" i="2"/>
  <c r="QP104" i="2"/>
  <c r="QM104" i="2"/>
  <c r="QI104" i="2"/>
  <c r="QF104" i="2"/>
  <c r="QB104" i="2"/>
  <c r="PY104" i="2"/>
  <c r="PW104" i="2"/>
  <c r="PU104" i="2"/>
  <c r="PR104" i="2"/>
  <c r="PP104" i="2"/>
  <c r="PN104" i="2"/>
  <c r="PK104" i="2"/>
  <c r="PI104" i="2"/>
  <c r="PG104" i="2"/>
  <c r="PD104" i="2"/>
  <c r="PB104" i="2"/>
  <c r="OZ104" i="2"/>
  <c r="OW104" i="2"/>
  <c r="OU104" i="2"/>
  <c r="OS104" i="2"/>
  <c r="OP104" i="2"/>
  <c r="ON104" i="2"/>
  <c r="OL104" i="2"/>
  <c r="OI104" i="2"/>
  <c r="OG104" i="2"/>
  <c r="OE104" i="2"/>
  <c r="OB104" i="2"/>
  <c r="NZ104" i="2"/>
  <c r="NX104" i="2"/>
  <c r="NU104" i="2"/>
  <c r="NS104" i="2"/>
  <c r="NQ104" i="2"/>
  <c r="NN104" i="2"/>
  <c r="NL104" i="2"/>
  <c r="NJ104" i="2"/>
  <c r="NG104" i="2"/>
  <c r="NE104" i="2"/>
  <c r="NC104" i="2"/>
  <c r="MZ104" i="2"/>
  <c r="MX104" i="2"/>
  <c r="MV104" i="2"/>
  <c r="MS104" i="2"/>
  <c r="MO104" i="2"/>
  <c r="ML104" i="2"/>
  <c r="MJ104" i="2"/>
  <c r="MH104" i="2"/>
  <c r="ME104" i="2"/>
  <c r="MA104" i="2"/>
  <c r="LX104" i="2"/>
  <c r="LT104" i="2"/>
  <c r="LQ104" i="2"/>
  <c r="LO104" i="2"/>
  <c r="LM104" i="2"/>
  <c r="LJ104" i="2"/>
  <c r="LH104" i="2"/>
  <c r="LF104" i="2"/>
  <c r="LC104" i="2"/>
  <c r="KY104" i="2"/>
  <c r="KV104" i="2"/>
  <c r="KR104" i="2"/>
  <c r="KO104" i="2"/>
  <c r="KM104" i="2"/>
  <c r="KK104" i="2"/>
  <c r="KH104" i="2"/>
  <c r="KF104" i="2"/>
  <c r="KD104" i="2"/>
  <c r="KA104" i="2"/>
  <c r="JW104" i="2"/>
  <c r="JT104" i="2"/>
  <c r="JP104" i="2"/>
  <c r="JM104" i="2"/>
  <c r="JK104" i="2"/>
  <c r="JI104" i="2"/>
  <c r="JF104" i="2"/>
  <c r="JD104" i="2"/>
  <c r="JB104" i="2"/>
  <c r="IY104" i="2"/>
  <c r="IW104" i="2"/>
  <c r="IU104" i="2"/>
  <c r="IR104" i="2"/>
  <c r="IP104" i="2"/>
  <c r="IN104" i="2"/>
  <c r="IK104" i="2"/>
  <c r="II104" i="2"/>
  <c r="IG104" i="2"/>
  <c r="ID104" i="2"/>
  <c r="IB104" i="2"/>
  <c r="HZ104" i="2"/>
  <c r="HW104" i="2"/>
  <c r="HU104" i="2"/>
  <c r="HS104" i="2"/>
  <c r="HP104" i="2"/>
  <c r="HN104" i="2"/>
  <c r="HL104" i="2"/>
  <c r="HI104" i="2"/>
  <c r="HG104" i="2"/>
  <c r="HE104" i="2"/>
  <c r="HA104" i="2"/>
  <c r="GY104" i="2"/>
  <c r="GW104" i="2"/>
  <c r="GT104" i="2"/>
  <c r="GP104" i="2"/>
  <c r="GM104" i="2"/>
  <c r="GK104" i="2"/>
  <c r="GI104" i="2"/>
  <c r="GF104" i="2"/>
  <c r="GB104" i="2"/>
  <c r="FY104" i="2"/>
  <c r="FW104" i="2"/>
  <c r="FU104" i="2"/>
  <c r="FR104" i="2"/>
  <c r="FP104" i="2"/>
  <c r="FN104" i="2"/>
  <c r="FK104" i="2"/>
  <c r="FI104" i="2"/>
  <c r="FG104" i="2"/>
  <c r="FD104" i="2"/>
  <c r="EZ104" i="2"/>
  <c r="EW104" i="2"/>
  <c r="EU104" i="2"/>
  <c r="ES104" i="2"/>
  <c r="EP104" i="2"/>
  <c r="EN104" i="2"/>
  <c r="EL104" i="2"/>
  <c r="EI104" i="2"/>
  <c r="EG104" i="2"/>
  <c r="EE104" i="2"/>
  <c r="EB104" i="2"/>
  <c r="DZ104" i="2"/>
  <c r="DX104" i="2"/>
  <c r="DU104" i="2"/>
  <c r="DQ104" i="2"/>
  <c r="DN104" i="2"/>
  <c r="DL104" i="2"/>
  <c r="DJ104" i="2"/>
  <c r="DG104" i="2"/>
  <c r="DE104" i="2"/>
  <c r="DC104" i="2"/>
  <c r="CZ104" i="2"/>
  <c r="CX104" i="2"/>
  <c r="CV104" i="2"/>
  <c r="CS104" i="2"/>
  <c r="CQ104" i="2"/>
  <c r="CO104" i="2"/>
  <c r="CL104" i="2"/>
  <c r="CJ104" i="2"/>
  <c r="CH104" i="2"/>
  <c r="CE104" i="2"/>
  <c r="CC104" i="2"/>
  <c r="CB104" i="2"/>
  <c r="CA104" i="2"/>
  <c r="BX104" i="2"/>
  <c r="BV104" i="2"/>
  <c r="BT104" i="2"/>
  <c r="BQ104" i="2"/>
  <c r="BO104" i="2"/>
  <c r="BM104" i="2"/>
  <c r="BJ104" i="2"/>
  <c r="BF104" i="2"/>
  <c r="BC104" i="2"/>
  <c r="BA104" i="2"/>
  <c r="AY104" i="2"/>
  <c r="AV104" i="2"/>
  <c r="AT104" i="2"/>
  <c r="AR104" i="2"/>
  <c r="AO104" i="2"/>
  <c r="AM104" i="2"/>
  <c r="AK104" i="2"/>
  <c r="AH104" i="2"/>
  <c r="AF104" i="2"/>
  <c r="AD104" i="2"/>
  <c r="R104" i="2"/>
  <c r="P104" i="2"/>
  <c r="Q104" i="2" s="1"/>
  <c r="S104" i="2" s="1"/>
  <c r="N104" i="2"/>
  <c r="M104" i="2"/>
  <c r="L104" i="2"/>
  <c r="J104" i="2"/>
  <c r="H104" i="2"/>
  <c r="I104" i="2" s="1"/>
  <c r="F104" i="2"/>
  <c r="D104" i="2"/>
  <c r="E104" i="2" s="1"/>
  <c r="B104" i="2"/>
  <c r="VI103" i="2"/>
  <c r="VG103" i="2"/>
  <c r="VE103" i="2"/>
  <c r="VB103" i="2"/>
  <c r="UZ103" i="2"/>
  <c r="UX103" i="2"/>
  <c r="UU103" i="2"/>
  <c r="US103" i="2"/>
  <c r="UQ103" i="2"/>
  <c r="UN103" i="2"/>
  <c r="UL103" i="2"/>
  <c r="UJ103" i="2"/>
  <c r="UG103" i="2"/>
  <c r="UC103" i="2"/>
  <c r="TZ103" i="2"/>
  <c r="TV103" i="2"/>
  <c r="TS103" i="2"/>
  <c r="TO103" i="2"/>
  <c r="TL103" i="2"/>
  <c r="TH103" i="2"/>
  <c r="TE103" i="2"/>
  <c r="TA103" i="2"/>
  <c r="SX103" i="2"/>
  <c r="ST103" i="2"/>
  <c r="SQ103" i="2"/>
  <c r="SM103" i="2"/>
  <c r="SJ103" i="2"/>
  <c r="SF103" i="2"/>
  <c r="SC103" i="2"/>
  <c r="RY103" i="2"/>
  <c r="RV103" i="2"/>
  <c r="RR103" i="2"/>
  <c r="RO103" i="2"/>
  <c r="RK103" i="2"/>
  <c r="RH103" i="2"/>
  <c r="RF103" i="2"/>
  <c r="RD103" i="2"/>
  <c r="RA103" i="2"/>
  <c r="QW103" i="2"/>
  <c r="QT103" i="2"/>
  <c r="QR103" i="2"/>
  <c r="QP103" i="2"/>
  <c r="QM103" i="2"/>
  <c r="QI103" i="2"/>
  <c r="QF103" i="2"/>
  <c r="QB103" i="2"/>
  <c r="PY103" i="2"/>
  <c r="PW103" i="2"/>
  <c r="PU103" i="2"/>
  <c r="PR103" i="2"/>
  <c r="PP103" i="2"/>
  <c r="PN103" i="2"/>
  <c r="PK103" i="2"/>
  <c r="PI103" i="2"/>
  <c r="PG103" i="2"/>
  <c r="PD103" i="2"/>
  <c r="PB103" i="2"/>
  <c r="OZ103" i="2"/>
  <c r="OW103" i="2"/>
  <c r="OU103" i="2"/>
  <c r="OS103" i="2"/>
  <c r="OP103" i="2"/>
  <c r="ON103" i="2"/>
  <c r="OL103" i="2"/>
  <c r="OI103" i="2"/>
  <c r="OG103" i="2"/>
  <c r="OE103" i="2"/>
  <c r="OB103" i="2"/>
  <c r="NZ103" i="2"/>
  <c r="NX103" i="2"/>
  <c r="NU103" i="2"/>
  <c r="NS103" i="2"/>
  <c r="NQ103" i="2"/>
  <c r="NN103" i="2"/>
  <c r="NL103" i="2"/>
  <c r="NJ103" i="2"/>
  <c r="NG103" i="2"/>
  <c r="NE103" i="2"/>
  <c r="NC103" i="2"/>
  <c r="MZ103" i="2"/>
  <c r="MX103" i="2"/>
  <c r="MV103" i="2"/>
  <c r="MS103" i="2"/>
  <c r="MO103" i="2"/>
  <c r="ML103" i="2"/>
  <c r="MJ103" i="2"/>
  <c r="MH103" i="2"/>
  <c r="ME103" i="2"/>
  <c r="MA103" i="2"/>
  <c r="LX103" i="2"/>
  <c r="LT103" i="2"/>
  <c r="LQ103" i="2"/>
  <c r="LO103" i="2"/>
  <c r="LM103" i="2"/>
  <c r="LJ103" i="2"/>
  <c r="LH103" i="2"/>
  <c r="LF103" i="2"/>
  <c r="LC103" i="2"/>
  <c r="KY103" i="2"/>
  <c r="KV103" i="2"/>
  <c r="KR103" i="2"/>
  <c r="KO103" i="2"/>
  <c r="KM103" i="2"/>
  <c r="KK103" i="2"/>
  <c r="KH103" i="2"/>
  <c r="KF103" i="2"/>
  <c r="KD103" i="2"/>
  <c r="KA103" i="2"/>
  <c r="JW103" i="2"/>
  <c r="JT103" i="2"/>
  <c r="JP103" i="2"/>
  <c r="JM103" i="2"/>
  <c r="JK103" i="2"/>
  <c r="JI103" i="2"/>
  <c r="JF103" i="2"/>
  <c r="JD103" i="2"/>
  <c r="JB103" i="2"/>
  <c r="IY103" i="2"/>
  <c r="IW103" i="2"/>
  <c r="IU103" i="2"/>
  <c r="IR103" i="2"/>
  <c r="IP103" i="2"/>
  <c r="IN103" i="2"/>
  <c r="IK103" i="2"/>
  <c r="II103" i="2"/>
  <c r="IG103" i="2"/>
  <c r="ID103" i="2"/>
  <c r="IB103" i="2"/>
  <c r="HZ103" i="2"/>
  <c r="HW103" i="2"/>
  <c r="HU103" i="2"/>
  <c r="HS103" i="2"/>
  <c r="HP103" i="2"/>
  <c r="HN103" i="2"/>
  <c r="HL103" i="2"/>
  <c r="HI103" i="2"/>
  <c r="HG103" i="2"/>
  <c r="HE103" i="2"/>
  <c r="HA103" i="2"/>
  <c r="GY103" i="2"/>
  <c r="GW103" i="2"/>
  <c r="GT103" i="2"/>
  <c r="GP103" i="2"/>
  <c r="GM103" i="2"/>
  <c r="GK103" i="2"/>
  <c r="GI103" i="2"/>
  <c r="GF103" i="2"/>
  <c r="GB103" i="2"/>
  <c r="FY103" i="2"/>
  <c r="FW103" i="2"/>
  <c r="FU103" i="2"/>
  <c r="FR103" i="2"/>
  <c r="FP103" i="2"/>
  <c r="FN103" i="2"/>
  <c r="FK103" i="2"/>
  <c r="FI103" i="2"/>
  <c r="FG103" i="2"/>
  <c r="FD103" i="2"/>
  <c r="EZ103" i="2"/>
  <c r="EW103" i="2"/>
  <c r="EU103" i="2"/>
  <c r="ES103" i="2"/>
  <c r="EP103" i="2"/>
  <c r="EN103" i="2"/>
  <c r="EL103" i="2"/>
  <c r="EI103" i="2"/>
  <c r="EG103" i="2"/>
  <c r="EE103" i="2"/>
  <c r="EB103" i="2"/>
  <c r="DZ103" i="2"/>
  <c r="DX103" i="2"/>
  <c r="DU103" i="2"/>
  <c r="DQ103" i="2"/>
  <c r="DN103" i="2"/>
  <c r="DL103" i="2"/>
  <c r="DJ103" i="2"/>
  <c r="DG103" i="2"/>
  <c r="DE103" i="2"/>
  <c r="DC103" i="2"/>
  <c r="CZ103" i="2"/>
  <c r="CX103" i="2"/>
  <c r="CV103" i="2"/>
  <c r="CS103" i="2"/>
  <c r="CQ103" i="2"/>
  <c r="CO103" i="2"/>
  <c r="CL103" i="2"/>
  <c r="CJ103" i="2"/>
  <c r="CH103" i="2"/>
  <c r="CE103" i="2"/>
  <c r="CC103" i="2"/>
  <c r="CB103" i="2"/>
  <c r="CA103" i="2"/>
  <c r="BX103" i="2"/>
  <c r="BV103" i="2"/>
  <c r="BT103" i="2"/>
  <c r="BQ103" i="2"/>
  <c r="BO103" i="2"/>
  <c r="BM103" i="2"/>
  <c r="BJ103" i="2"/>
  <c r="BF103" i="2"/>
  <c r="BC103" i="2"/>
  <c r="BA103" i="2"/>
  <c r="AY103" i="2"/>
  <c r="AV103" i="2"/>
  <c r="AT103" i="2"/>
  <c r="AR103" i="2"/>
  <c r="AO103" i="2"/>
  <c r="AM103" i="2"/>
  <c r="AK103" i="2"/>
  <c r="AH103" i="2"/>
  <c r="AF103" i="2"/>
  <c r="AD103" i="2"/>
  <c r="R103" i="2"/>
  <c r="P103" i="2"/>
  <c r="Q103" i="2" s="1"/>
  <c r="N103" i="2"/>
  <c r="L103" i="2"/>
  <c r="M103" i="2" s="1"/>
  <c r="J103" i="2"/>
  <c r="H103" i="2"/>
  <c r="I103" i="2" s="1"/>
  <c r="F103" i="2"/>
  <c r="D103" i="2"/>
  <c r="E103" i="2" s="1"/>
  <c r="B103" i="2"/>
  <c r="VI102" i="2"/>
  <c r="VG102" i="2"/>
  <c r="VE102" i="2"/>
  <c r="VB102" i="2"/>
  <c r="UZ102" i="2"/>
  <c r="UX102" i="2"/>
  <c r="UU102" i="2"/>
  <c r="US102" i="2"/>
  <c r="UQ102" i="2"/>
  <c r="UN102" i="2"/>
  <c r="UL102" i="2"/>
  <c r="UJ102" i="2"/>
  <c r="UG102" i="2"/>
  <c r="UC102" i="2"/>
  <c r="TZ102" i="2"/>
  <c r="TV102" i="2"/>
  <c r="TS102" i="2"/>
  <c r="TO102" i="2"/>
  <c r="TL102" i="2"/>
  <c r="TH102" i="2"/>
  <c r="TE102" i="2"/>
  <c r="TA102" i="2"/>
  <c r="SX102" i="2"/>
  <c r="ST102" i="2"/>
  <c r="SQ102" i="2"/>
  <c r="SM102" i="2"/>
  <c r="SJ102" i="2"/>
  <c r="SF102" i="2"/>
  <c r="SC102" i="2"/>
  <c r="RY102" i="2"/>
  <c r="RV102" i="2"/>
  <c r="RR102" i="2"/>
  <c r="RO102" i="2"/>
  <c r="RK102" i="2"/>
  <c r="RH102" i="2"/>
  <c r="RF102" i="2"/>
  <c r="RD102" i="2"/>
  <c r="RA102" i="2"/>
  <c r="QW102" i="2"/>
  <c r="QT102" i="2"/>
  <c r="QR102" i="2"/>
  <c r="QP102" i="2"/>
  <c r="QM102" i="2"/>
  <c r="QI102" i="2"/>
  <c r="QF102" i="2"/>
  <c r="QB102" i="2"/>
  <c r="PY102" i="2"/>
  <c r="PW102" i="2"/>
  <c r="PU102" i="2"/>
  <c r="PR102" i="2"/>
  <c r="PP102" i="2"/>
  <c r="PN102" i="2"/>
  <c r="PK102" i="2"/>
  <c r="PI102" i="2"/>
  <c r="PG102" i="2"/>
  <c r="PD102" i="2"/>
  <c r="PB102" i="2"/>
  <c r="OZ102" i="2"/>
  <c r="OW102" i="2"/>
  <c r="OU102" i="2"/>
  <c r="OS102" i="2"/>
  <c r="OP102" i="2"/>
  <c r="ON102" i="2"/>
  <c r="OL102" i="2"/>
  <c r="OI102" i="2"/>
  <c r="OG102" i="2"/>
  <c r="OE102" i="2"/>
  <c r="OB102" i="2"/>
  <c r="NZ102" i="2"/>
  <c r="NX102" i="2"/>
  <c r="NU102" i="2"/>
  <c r="NS102" i="2"/>
  <c r="NQ102" i="2"/>
  <c r="NN102" i="2"/>
  <c r="NL102" i="2"/>
  <c r="NJ102" i="2"/>
  <c r="NG102" i="2"/>
  <c r="NE102" i="2"/>
  <c r="NC102" i="2"/>
  <c r="MZ102" i="2"/>
  <c r="MX102" i="2"/>
  <c r="MV102" i="2"/>
  <c r="MS102" i="2"/>
  <c r="MO102" i="2"/>
  <c r="ML102" i="2"/>
  <c r="MJ102" i="2"/>
  <c r="MH102" i="2"/>
  <c r="ME102" i="2"/>
  <c r="MA102" i="2"/>
  <c r="LX102" i="2"/>
  <c r="LT102" i="2"/>
  <c r="LQ102" i="2"/>
  <c r="LO102" i="2"/>
  <c r="LM102" i="2"/>
  <c r="LJ102" i="2"/>
  <c r="LH102" i="2"/>
  <c r="LF102" i="2"/>
  <c r="LC102" i="2"/>
  <c r="KY102" i="2"/>
  <c r="KV102" i="2"/>
  <c r="KR102" i="2"/>
  <c r="KO102" i="2"/>
  <c r="KM102" i="2"/>
  <c r="KK102" i="2"/>
  <c r="KH102" i="2"/>
  <c r="KF102" i="2"/>
  <c r="KD102" i="2"/>
  <c r="KA102" i="2"/>
  <c r="JW102" i="2"/>
  <c r="JT102" i="2"/>
  <c r="JP102" i="2"/>
  <c r="JM102" i="2"/>
  <c r="JK102" i="2"/>
  <c r="JI102" i="2"/>
  <c r="JF102" i="2"/>
  <c r="JD102" i="2"/>
  <c r="JB102" i="2"/>
  <c r="IY102" i="2"/>
  <c r="IW102" i="2"/>
  <c r="IU102" i="2"/>
  <c r="IR102" i="2"/>
  <c r="IP102" i="2"/>
  <c r="IN102" i="2"/>
  <c r="IK102" i="2"/>
  <c r="II102" i="2"/>
  <c r="IG102" i="2"/>
  <c r="ID102" i="2"/>
  <c r="IB102" i="2"/>
  <c r="HZ102" i="2"/>
  <c r="HW102" i="2"/>
  <c r="HU102" i="2"/>
  <c r="HS102" i="2"/>
  <c r="HP102" i="2"/>
  <c r="HN102" i="2"/>
  <c r="HL102" i="2"/>
  <c r="HI102" i="2"/>
  <c r="HG102" i="2"/>
  <c r="HE102" i="2"/>
  <c r="HA102" i="2"/>
  <c r="GY102" i="2"/>
  <c r="GW102" i="2"/>
  <c r="GT102" i="2"/>
  <c r="GP102" i="2"/>
  <c r="GM102" i="2"/>
  <c r="GK102" i="2"/>
  <c r="GI102" i="2"/>
  <c r="GF102" i="2"/>
  <c r="GB102" i="2"/>
  <c r="FY102" i="2"/>
  <c r="FW102" i="2"/>
  <c r="FU102" i="2"/>
  <c r="FR102" i="2"/>
  <c r="FP102" i="2"/>
  <c r="FN102" i="2"/>
  <c r="FK102" i="2"/>
  <c r="FI102" i="2"/>
  <c r="FG102" i="2"/>
  <c r="FD102" i="2"/>
  <c r="EZ102" i="2"/>
  <c r="EW102" i="2"/>
  <c r="EU102" i="2"/>
  <c r="ES102" i="2"/>
  <c r="EP102" i="2"/>
  <c r="EN102" i="2"/>
  <c r="EL102" i="2"/>
  <c r="EI102" i="2"/>
  <c r="EG102" i="2"/>
  <c r="EE102" i="2"/>
  <c r="EB102" i="2"/>
  <c r="DZ102" i="2"/>
  <c r="DX102" i="2"/>
  <c r="DU102" i="2"/>
  <c r="DQ102" i="2"/>
  <c r="DN102" i="2"/>
  <c r="DL102" i="2"/>
  <c r="DJ102" i="2"/>
  <c r="DG102" i="2"/>
  <c r="DE102" i="2"/>
  <c r="DC102" i="2"/>
  <c r="CZ102" i="2"/>
  <c r="CX102" i="2"/>
  <c r="CV102" i="2"/>
  <c r="CS102" i="2"/>
  <c r="CQ102" i="2"/>
  <c r="CO102" i="2"/>
  <c r="CL102" i="2"/>
  <c r="CJ102" i="2"/>
  <c r="CH102" i="2"/>
  <c r="CE102" i="2"/>
  <c r="CC102" i="2"/>
  <c r="CB102" i="2"/>
  <c r="CA102" i="2"/>
  <c r="BX102" i="2"/>
  <c r="BV102" i="2"/>
  <c r="BT102" i="2"/>
  <c r="BQ102" i="2"/>
  <c r="BO102" i="2"/>
  <c r="BM102" i="2"/>
  <c r="BJ102" i="2"/>
  <c r="BF102" i="2"/>
  <c r="BC102" i="2"/>
  <c r="BA102" i="2"/>
  <c r="AY102" i="2"/>
  <c r="AV102" i="2"/>
  <c r="AT102" i="2"/>
  <c r="AR102" i="2"/>
  <c r="AO102" i="2"/>
  <c r="AM102" i="2"/>
  <c r="AK102" i="2"/>
  <c r="AH102" i="2"/>
  <c r="AF102" i="2"/>
  <c r="AD102" i="2"/>
  <c r="R102" i="2"/>
  <c r="Q102" i="2"/>
  <c r="P102" i="2"/>
  <c r="N102" i="2"/>
  <c r="L102" i="2"/>
  <c r="M102" i="2" s="1"/>
  <c r="J102" i="2"/>
  <c r="H102" i="2"/>
  <c r="I102" i="2" s="1"/>
  <c r="F102" i="2"/>
  <c r="E102" i="2"/>
  <c r="D102" i="2"/>
  <c r="B102" i="2"/>
  <c r="VI101" i="2"/>
  <c r="VG101" i="2"/>
  <c r="VE101" i="2"/>
  <c r="VB101" i="2"/>
  <c r="UZ101" i="2"/>
  <c r="UX101" i="2"/>
  <c r="UU101" i="2"/>
  <c r="US101" i="2"/>
  <c r="UQ101" i="2"/>
  <c r="UN101" i="2"/>
  <c r="UL101" i="2"/>
  <c r="UJ101" i="2"/>
  <c r="UG101" i="2"/>
  <c r="IB101" i="1" s="1"/>
  <c r="UC101" i="2"/>
  <c r="TZ101" i="2"/>
  <c r="TV101" i="2"/>
  <c r="TS101" i="2"/>
  <c r="TO101" i="2"/>
  <c r="TL101" i="2"/>
  <c r="TH101" i="2"/>
  <c r="TE101" i="2"/>
  <c r="TA101" i="2"/>
  <c r="SX101" i="2"/>
  <c r="ST101" i="2"/>
  <c r="SQ101" i="2"/>
  <c r="SM101" i="2"/>
  <c r="SJ101" i="2"/>
  <c r="SF101" i="2"/>
  <c r="SC101" i="2"/>
  <c r="RY101" i="2"/>
  <c r="RV101" i="2"/>
  <c r="RR101" i="2"/>
  <c r="RO101" i="2"/>
  <c r="RK101" i="2"/>
  <c r="RH101" i="2"/>
  <c r="RF101" i="2"/>
  <c r="RD101" i="2"/>
  <c r="RA101" i="2"/>
  <c r="QW101" i="2"/>
  <c r="QT101" i="2"/>
  <c r="QR101" i="2"/>
  <c r="QP101" i="2"/>
  <c r="QM101" i="2"/>
  <c r="QI101" i="2"/>
  <c r="QF101" i="2"/>
  <c r="QB101" i="2"/>
  <c r="PY101" i="2"/>
  <c r="PW101" i="2"/>
  <c r="PU101" i="2"/>
  <c r="PR101" i="2"/>
  <c r="PP101" i="2"/>
  <c r="PN101" i="2"/>
  <c r="PK101" i="2"/>
  <c r="PI101" i="2"/>
  <c r="PG101" i="2"/>
  <c r="PD101" i="2"/>
  <c r="PB101" i="2"/>
  <c r="OZ101" i="2"/>
  <c r="OW101" i="2"/>
  <c r="OU101" i="2"/>
  <c r="OS101" i="2"/>
  <c r="OP101" i="2"/>
  <c r="ON101" i="2"/>
  <c r="OL101" i="2"/>
  <c r="OI101" i="2"/>
  <c r="OG101" i="2"/>
  <c r="OE101" i="2"/>
  <c r="OB101" i="2"/>
  <c r="NZ101" i="2"/>
  <c r="NX101" i="2"/>
  <c r="NU101" i="2"/>
  <c r="NS101" i="2"/>
  <c r="NQ101" i="2"/>
  <c r="NN101" i="2"/>
  <c r="NL101" i="2"/>
  <c r="NJ101" i="2"/>
  <c r="NG101" i="2"/>
  <c r="NE101" i="2"/>
  <c r="NC101" i="2"/>
  <c r="MZ101" i="2"/>
  <c r="MX101" i="2"/>
  <c r="MV101" i="2"/>
  <c r="MS101" i="2"/>
  <c r="MO101" i="2"/>
  <c r="ML101" i="2"/>
  <c r="MJ101" i="2"/>
  <c r="MH101" i="2"/>
  <c r="ME101" i="2"/>
  <c r="MA101" i="2"/>
  <c r="LX101" i="2"/>
  <c r="LT101" i="2"/>
  <c r="LQ101" i="2"/>
  <c r="LO101" i="2"/>
  <c r="LM101" i="2"/>
  <c r="LJ101" i="2"/>
  <c r="LH101" i="2"/>
  <c r="LF101" i="2"/>
  <c r="LC101" i="2"/>
  <c r="KY101" i="2"/>
  <c r="KV101" i="2"/>
  <c r="KR101" i="2"/>
  <c r="KO101" i="2"/>
  <c r="KM101" i="2"/>
  <c r="KK101" i="2"/>
  <c r="KH101" i="2"/>
  <c r="KF101" i="2"/>
  <c r="KD101" i="2"/>
  <c r="KA101" i="2"/>
  <c r="JW101" i="2"/>
  <c r="JT101" i="2"/>
  <c r="JP101" i="2"/>
  <c r="JM101" i="2"/>
  <c r="JK101" i="2"/>
  <c r="JI101" i="2"/>
  <c r="JF101" i="2"/>
  <c r="JD101" i="2"/>
  <c r="JB101" i="2"/>
  <c r="IY101" i="2"/>
  <c r="IW101" i="2"/>
  <c r="IU101" i="2"/>
  <c r="IR101" i="2"/>
  <c r="IP101" i="2"/>
  <c r="IN101" i="2"/>
  <c r="IK101" i="2"/>
  <c r="II101" i="2"/>
  <c r="IG101" i="2"/>
  <c r="ID101" i="2"/>
  <c r="IB101" i="2"/>
  <c r="HZ101" i="2"/>
  <c r="HW101" i="2"/>
  <c r="HU101" i="2"/>
  <c r="HS101" i="2"/>
  <c r="HP101" i="2"/>
  <c r="HN101" i="2"/>
  <c r="HL101" i="2"/>
  <c r="HI101" i="2"/>
  <c r="HG101" i="2"/>
  <c r="HE101" i="2"/>
  <c r="HA101" i="2"/>
  <c r="GY101" i="2"/>
  <c r="GW101" i="2"/>
  <c r="GT101" i="2"/>
  <c r="GP101" i="2"/>
  <c r="GM101" i="2"/>
  <c r="GK101" i="2"/>
  <c r="GI101" i="2"/>
  <c r="GF101" i="2"/>
  <c r="GB101" i="2"/>
  <c r="FY101" i="2"/>
  <c r="FW101" i="2"/>
  <c r="FU101" i="2"/>
  <c r="FR101" i="2"/>
  <c r="FP101" i="2"/>
  <c r="FN101" i="2"/>
  <c r="FK101" i="2"/>
  <c r="FI101" i="2"/>
  <c r="FG101" i="2"/>
  <c r="FD101" i="2"/>
  <c r="EZ101" i="2"/>
  <c r="EW101" i="2"/>
  <c r="EU101" i="2"/>
  <c r="ES101" i="2"/>
  <c r="EP101" i="2"/>
  <c r="EN101" i="2"/>
  <c r="EL101" i="2"/>
  <c r="EI101" i="2"/>
  <c r="EG101" i="2"/>
  <c r="EE101" i="2"/>
  <c r="EB101" i="2"/>
  <c r="DZ101" i="2"/>
  <c r="DX101" i="2"/>
  <c r="DU101" i="2"/>
  <c r="DQ101" i="2"/>
  <c r="DN101" i="2"/>
  <c r="DL101" i="2"/>
  <c r="DJ101" i="2"/>
  <c r="DG101" i="2"/>
  <c r="DE101" i="2"/>
  <c r="DC101" i="2"/>
  <c r="CZ101" i="2"/>
  <c r="CX101" i="2"/>
  <c r="CV101" i="2"/>
  <c r="CS101" i="2"/>
  <c r="CQ101" i="2"/>
  <c r="CO101" i="2"/>
  <c r="CL101" i="2"/>
  <c r="CJ101" i="2"/>
  <c r="CH101" i="2"/>
  <c r="CE101" i="2"/>
  <c r="CC101" i="2"/>
  <c r="CB101" i="2"/>
  <c r="CA101" i="2"/>
  <c r="BX101" i="2"/>
  <c r="BV101" i="2"/>
  <c r="BT101" i="2"/>
  <c r="BQ101" i="2"/>
  <c r="BO101" i="2"/>
  <c r="BM101" i="2"/>
  <c r="BJ101" i="2"/>
  <c r="BF101" i="2"/>
  <c r="BC101" i="2"/>
  <c r="BA101" i="2"/>
  <c r="AY101" i="2"/>
  <c r="AV101" i="2"/>
  <c r="AT101" i="2"/>
  <c r="AR101" i="2"/>
  <c r="AO101" i="2"/>
  <c r="AM101" i="2"/>
  <c r="AK101" i="2"/>
  <c r="AH101" i="2"/>
  <c r="AF101" i="2"/>
  <c r="AD101" i="2"/>
  <c r="Y101" i="2"/>
  <c r="R101" i="2"/>
  <c r="P101" i="2"/>
  <c r="Q101" i="2" s="1"/>
  <c r="S101" i="2" s="1"/>
  <c r="N101" i="2"/>
  <c r="L101" i="2"/>
  <c r="M101" i="2" s="1"/>
  <c r="J101" i="2"/>
  <c r="I101" i="2"/>
  <c r="H101" i="2"/>
  <c r="F101" i="2"/>
  <c r="E101" i="2"/>
  <c r="D101" i="2"/>
  <c r="B101" i="2"/>
  <c r="VI100" i="2"/>
  <c r="VG100" i="2"/>
  <c r="VE100" i="2"/>
  <c r="VB100" i="2"/>
  <c r="UZ100" i="2"/>
  <c r="UX100" i="2"/>
  <c r="UU100" i="2"/>
  <c r="US100" i="2"/>
  <c r="UQ100" i="2"/>
  <c r="UN100" i="2"/>
  <c r="UL100" i="2"/>
  <c r="UJ100" i="2"/>
  <c r="UG100" i="2"/>
  <c r="IB100" i="1" s="1"/>
  <c r="UC100" i="2"/>
  <c r="TZ100" i="2"/>
  <c r="TV100" i="2"/>
  <c r="TS100" i="2"/>
  <c r="TO100" i="2"/>
  <c r="TL100" i="2"/>
  <c r="TH100" i="2"/>
  <c r="TE100" i="2"/>
  <c r="TA100" i="2"/>
  <c r="SX100" i="2"/>
  <c r="ST100" i="2"/>
  <c r="SQ100" i="2"/>
  <c r="SM100" i="2"/>
  <c r="SJ100" i="2"/>
  <c r="SF100" i="2"/>
  <c r="SC100" i="2"/>
  <c r="RY100" i="2"/>
  <c r="RV100" i="2"/>
  <c r="RR100" i="2"/>
  <c r="RO100" i="2"/>
  <c r="RK100" i="2"/>
  <c r="RH100" i="2"/>
  <c r="RF100" i="2"/>
  <c r="RD100" i="2"/>
  <c r="RA100" i="2"/>
  <c r="QW100" i="2"/>
  <c r="QT100" i="2"/>
  <c r="QR100" i="2"/>
  <c r="QP100" i="2"/>
  <c r="QM100" i="2"/>
  <c r="QI100" i="2"/>
  <c r="QF100" i="2"/>
  <c r="QB100" i="2"/>
  <c r="PY100" i="2"/>
  <c r="PW100" i="2"/>
  <c r="PU100" i="2"/>
  <c r="PR100" i="2"/>
  <c r="PP100" i="2"/>
  <c r="PN100" i="2"/>
  <c r="PK100" i="2"/>
  <c r="PI100" i="2"/>
  <c r="PG100" i="2"/>
  <c r="PD100" i="2"/>
  <c r="PB100" i="2"/>
  <c r="OZ100" i="2"/>
  <c r="OW100" i="2"/>
  <c r="OU100" i="2"/>
  <c r="OS100" i="2"/>
  <c r="OP100" i="2"/>
  <c r="ON100" i="2"/>
  <c r="OL100" i="2"/>
  <c r="OI100" i="2"/>
  <c r="OG100" i="2"/>
  <c r="OE100" i="2"/>
  <c r="OB100" i="2"/>
  <c r="NZ100" i="2"/>
  <c r="NX100" i="2"/>
  <c r="NU100" i="2"/>
  <c r="NS100" i="2"/>
  <c r="NQ100" i="2"/>
  <c r="NN100" i="2"/>
  <c r="NL100" i="2"/>
  <c r="NJ100" i="2"/>
  <c r="NG100" i="2"/>
  <c r="NE100" i="2"/>
  <c r="NC100" i="2"/>
  <c r="MZ100" i="2"/>
  <c r="MX100" i="2"/>
  <c r="MV100" i="2"/>
  <c r="MS100" i="2"/>
  <c r="MO100" i="2"/>
  <c r="ML100" i="2"/>
  <c r="MJ100" i="2"/>
  <c r="MH100" i="2"/>
  <c r="ME100" i="2"/>
  <c r="MA100" i="2"/>
  <c r="LX100" i="2"/>
  <c r="LT100" i="2"/>
  <c r="LQ100" i="2"/>
  <c r="LO100" i="2"/>
  <c r="LM100" i="2"/>
  <c r="LJ100" i="2"/>
  <c r="LH100" i="2"/>
  <c r="LF100" i="2"/>
  <c r="LC100" i="2"/>
  <c r="KY100" i="2"/>
  <c r="KV100" i="2"/>
  <c r="KR100" i="2"/>
  <c r="KO100" i="2"/>
  <c r="KM100" i="2"/>
  <c r="KK100" i="2"/>
  <c r="KH100" i="2"/>
  <c r="KF100" i="2"/>
  <c r="KD100" i="2"/>
  <c r="KA100" i="2"/>
  <c r="JW100" i="2"/>
  <c r="JT100" i="2"/>
  <c r="JP100" i="2"/>
  <c r="JM100" i="2"/>
  <c r="JK100" i="2"/>
  <c r="JI100" i="2"/>
  <c r="JF100" i="2"/>
  <c r="JD100" i="2"/>
  <c r="JB100" i="2"/>
  <c r="IY100" i="2"/>
  <c r="IW100" i="2"/>
  <c r="IU100" i="2"/>
  <c r="IR100" i="2"/>
  <c r="IP100" i="2"/>
  <c r="IN100" i="2"/>
  <c r="IK100" i="2"/>
  <c r="II100" i="2"/>
  <c r="IG100" i="2"/>
  <c r="ID100" i="2"/>
  <c r="IB100" i="2"/>
  <c r="HZ100" i="2"/>
  <c r="HW100" i="2"/>
  <c r="HU100" i="2"/>
  <c r="HS100" i="2"/>
  <c r="HP100" i="2"/>
  <c r="HN100" i="2"/>
  <c r="HL100" i="2"/>
  <c r="HI100" i="2"/>
  <c r="HG100" i="2"/>
  <c r="HE100" i="2"/>
  <c r="HA100" i="2"/>
  <c r="GY100" i="2"/>
  <c r="GW100" i="2"/>
  <c r="GT100" i="2"/>
  <c r="GP100" i="2"/>
  <c r="GM100" i="2"/>
  <c r="GK100" i="2"/>
  <c r="GI100" i="2"/>
  <c r="GF100" i="2"/>
  <c r="GB100" i="2"/>
  <c r="FY100" i="2"/>
  <c r="FW100" i="2"/>
  <c r="FU100" i="2"/>
  <c r="FR100" i="2"/>
  <c r="FP100" i="2"/>
  <c r="FN100" i="2"/>
  <c r="FK100" i="2"/>
  <c r="FI100" i="2"/>
  <c r="FG100" i="2"/>
  <c r="FD100" i="2"/>
  <c r="EZ100" i="2"/>
  <c r="EW100" i="2"/>
  <c r="EU100" i="2"/>
  <c r="ES100" i="2"/>
  <c r="EP100" i="2"/>
  <c r="EN100" i="2"/>
  <c r="EL100" i="2"/>
  <c r="EI100" i="2"/>
  <c r="EG100" i="2"/>
  <c r="EE100" i="2"/>
  <c r="EB100" i="2"/>
  <c r="DZ100" i="2"/>
  <c r="DX100" i="2"/>
  <c r="DU100" i="2"/>
  <c r="DQ100" i="2"/>
  <c r="DN100" i="2"/>
  <c r="DL100" i="2"/>
  <c r="DJ100" i="2"/>
  <c r="DG100" i="2"/>
  <c r="DE100" i="2"/>
  <c r="DC100" i="2"/>
  <c r="CZ100" i="2"/>
  <c r="CX100" i="2"/>
  <c r="CV100" i="2"/>
  <c r="CS100" i="2"/>
  <c r="CQ100" i="2"/>
  <c r="CO100" i="2"/>
  <c r="CL100" i="2"/>
  <c r="CJ100" i="2"/>
  <c r="CH100" i="2"/>
  <c r="CE100" i="2"/>
  <c r="CC100" i="2"/>
  <c r="CB100" i="2"/>
  <c r="CA100" i="2"/>
  <c r="BX100" i="2"/>
  <c r="BV100" i="2"/>
  <c r="BT100" i="2"/>
  <c r="BQ100" i="2"/>
  <c r="BO100" i="2"/>
  <c r="BM100" i="2"/>
  <c r="BJ100" i="2"/>
  <c r="BF100" i="2"/>
  <c r="BC100" i="2"/>
  <c r="BA100" i="2"/>
  <c r="AY100" i="2"/>
  <c r="AV100" i="2"/>
  <c r="AT100" i="2"/>
  <c r="AR100" i="2"/>
  <c r="AO100" i="2"/>
  <c r="AM100" i="2"/>
  <c r="AK100" i="2"/>
  <c r="AH100" i="2"/>
  <c r="AF100" i="2"/>
  <c r="AD100" i="2"/>
  <c r="Y100" i="2"/>
  <c r="R100" i="2"/>
  <c r="P100" i="2"/>
  <c r="Q100" i="2" s="1"/>
  <c r="N100" i="2"/>
  <c r="M100" i="2"/>
  <c r="L100" i="2"/>
  <c r="J100" i="2"/>
  <c r="I100" i="2"/>
  <c r="H100" i="2"/>
  <c r="F100" i="2"/>
  <c r="E100" i="2"/>
  <c r="D100" i="2"/>
  <c r="B100" i="2"/>
  <c r="VI99" i="2"/>
  <c r="VG99" i="2"/>
  <c r="VE99" i="2"/>
  <c r="VB99" i="2"/>
  <c r="UZ99" i="2"/>
  <c r="UX99" i="2"/>
  <c r="UU99" i="2"/>
  <c r="US99" i="2"/>
  <c r="UQ99" i="2"/>
  <c r="UN99" i="2"/>
  <c r="UL99" i="2"/>
  <c r="UJ99" i="2"/>
  <c r="UG99" i="2"/>
  <c r="UC99" i="2"/>
  <c r="TZ99" i="2"/>
  <c r="TV99" i="2"/>
  <c r="TS99" i="2"/>
  <c r="TO99" i="2"/>
  <c r="TL99" i="2"/>
  <c r="TH99" i="2"/>
  <c r="TE99" i="2"/>
  <c r="TA99" i="2"/>
  <c r="SX99" i="2"/>
  <c r="ST99" i="2"/>
  <c r="SQ99" i="2"/>
  <c r="SM99" i="2"/>
  <c r="SJ99" i="2"/>
  <c r="SF99" i="2"/>
  <c r="SC99" i="2"/>
  <c r="RY99" i="2"/>
  <c r="RV99" i="2"/>
  <c r="RR99" i="2"/>
  <c r="RO99" i="2"/>
  <c r="RK99" i="2"/>
  <c r="RH99" i="2"/>
  <c r="RF99" i="2"/>
  <c r="RD99" i="2"/>
  <c r="RA99" i="2"/>
  <c r="QW99" i="2"/>
  <c r="QT99" i="2"/>
  <c r="QR99" i="2"/>
  <c r="QP99" i="2"/>
  <c r="QM99" i="2"/>
  <c r="QI99" i="2"/>
  <c r="QF99" i="2"/>
  <c r="QB99" i="2"/>
  <c r="PY99" i="2"/>
  <c r="PW99" i="2"/>
  <c r="PU99" i="2"/>
  <c r="PR99" i="2"/>
  <c r="PP99" i="2"/>
  <c r="PN99" i="2"/>
  <c r="PK99" i="2"/>
  <c r="PI99" i="2"/>
  <c r="PG99" i="2"/>
  <c r="PD99" i="2"/>
  <c r="PB99" i="2"/>
  <c r="OZ99" i="2"/>
  <c r="OW99" i="2"/>
  <c r="OU99" i="2"/>
  <c r="OS99" i="2"/>
  <c r="OP99" i="2"/>
  <c r="ON99" i="2"/>
  <c r="OL99" i="2"/>
  <c r="OI99" i="2"/>
  <c r="OG99" i="2"/>
  <c r="OE99" i="2"/>
  <c r="OB99" i="2"/>
  <c r="NZ99" i="2"/>
  <c r="NX99" i="2"/>
  <c r="NU99" i="2"/>
  <c r="NS99" i="2"/>
  <c r="NQ99" i="2"/>
  <c r="NN99" i="2"/>
  <c r="NL99" i="2"/>
  <c r="NJ99" i="2"/>
  <c r="NG99" i="2"/>
  <c r="NE99" i="2"/>
  <c r="NC99" i="2"/>
  <c r="MZ99" i="2"/>
  <c r="MX99" i="2"/>
  <c r="MV99" i="2"/>
  <c r="MS99" i="2"/>
  <c r="MO99" i="2"/>
  <c r="ML99" i="2"/>
  <c r="MJ99" i="2"/>
  <c r="MH99" i="2"/>
  <c r="ME99" i="2"/>
  <c r="MA99" i="2"/>
  <c r="LX99" i="2"/>
  <c r="LT99" i="2"/>
  <c r="LQ99" i="2"/>
  <c r="LO99" i="2"/>
  <c r="LM99" i="2"/>
  <c r="LJ99" i="2"/>
  <c r="LH99" i="2"/>
  <c r="LF99" i="2"/>
  <c r="LC99" i="2"/>
  <c r="KY99" i="2"/>
  <c r="KV99" i="2"/>
  <c r="KR99" i="2"/>
  <c r="KO99" i="2"/>
  <c r="KM99" i="2"/>
  <c r="KK99" i="2"/>
  <c r="KH99" i="2"/>
  <c r="KF99" i="2"/>
  <c r="KD99" i="2"/>
  <c r="KA99" i="2"/>
  <c r="JW99" i="2"/>
  <c r="JT99" i="2"/>
  <c r="JP99" i="2"/>
  <c r="JM99" i="2"/>
  <c r="JK99" i="2"/>
  <c r="JI99" i="2"/>
  <c r="JF99" i="2"/>
  <c r="JD99" i="2"/>
  <c r="JB99" i="2"/>
  <c r="IY99" i="2"/>
  <c r="IW99" i="2"/>
  <c r="IU99" i="2"/>
  <c r="IR99" i="2"/>
  <c r="IP99" i="2"/>
  <c r="IN99" i="2"/>
  <c r="IK99" i="2"/>
  <c r="II99" i="2"/>
  <c r="IG99" i="2"/>
  <c r="ID99" i="2"/>
  <c r="IB99" i="2"/>
  <c r="HZ99" i="2"/>
  <c r="HW99" i="2"/>
  <c r="HU99" i="2"/>
  <c r="HS99" i="2"/>
  <c r="HP99" i="2"/>
  <c r="HN99" i="2"/>
  <c r="HL99" i="2"/>
  <c r="HI99" i="2"/>
  <c r="HG99" i="2"/>
  <c r="HE99" i="2"/>
  <c r="HA99" i="2"/>
  <c r="GY99" i="2"/>
  <c r="GW99" i="2"/>
  <c r="GT99" i="2"/>
  <c r="GP99" i="2"/>
  <c r="GM99" i="2"/>
  <c r="GK99" i="2"/>
  <c r="GI99" i="2"/>
  <c r="GF99" i="2"/>
  <c r="GB99" i="2"/>
  <c r="FY99" i="2"/>
  <c r="FW99" i="2"/>
  <c r="FU99" i="2"/>
  <c r="FR99" i="2"/>
  <c r="FP99" i="2"/>
  <c r="FN99" i="2"/>
  <c r="FK99" i="2"/>
  <c r="FI99" i="2"/>
  <c r="FG99" i="2"/>
  <c r="FD99" i="2"/>
  <c r="EZ99" i="2"/>
  <c r="EW99" i="2"/>
  <c r="EU99" i="2"/>
  <c r="ES99" i="2"/>
  <c r="EP99" i="2"/>
  <c r="EN99" i="2"/>
  <c r="EL99" i="2"/>
  <c r="EI99" i="2"/>
  <c r="EG99" i="2"/>
  <c r="EE99" i="2"/>
  <c r="EB99" i="2"/>
  <c r="DZ99" i="2"/>
  <c r="DX99" i="2"/>
  <c r="DU99" i="2"/>
  <c r="DQ99" i="2"/>
  <c r="DN99" i="2"/>
  <c r="DL99" i="2"/>
  <c r="DJ99" i="2"/>
  <c r="DG99" i="2"/>
  <c r="DE99" i="2"/>
  <c r="DC99" i="2"/>
  <c r="CZ99" i="2"/>
  <c r="CX99" i="2"/>
  <c r="CV99" i="2"/>
  <c r="CS99" i="2"/>
  <c r="CQ99" i="2"/>
  <c r="CO99" i="2"/>
  <c r="CL99" i="2"/>
  <c r="CJ99" i="2"/>
  <c r="CH99" i="2"/>
  <c r="CE99" i="2"/>
  <c r="CC99" i="2"/>
  <c r="CB99" i="2"/>
  <c r="CA99" i="2"/>
  <c r="BX99" i="2"/>
  <c r="BV99" i="2"/>
  <c r="BT99" i="2"/>
  <c r="BQ99" i="2"/>
  <c r="BO99" i="2"/>
  <c r="BM99" i="2"/>
  <c r="BJ99" i="2"/>
  <c r="BF99" i="2"/>
  <c r="BC99" i="2"/>
  <c r="BA99" i="2"/>
  <c r="AY99" i="2"/>
  <c r="AV99" i="2"/>
  <c r="AT99" i="2"/>
  <c r="AR99" i="2"/>
  <c r="AO99" i="2"/>
  <c r="AM99" i="2"/>
  <c r="AK99" i="2"/>
  <c r="AH99" i="2"/>
  <c r="AF99" i="2"/>
  <c r="AD99" i="2"/>
  <c r="R99" i="2"/>
  <c r="Q99" i="2"/>
  <c r="S99" i="2" s="1"/>
  <c r="P99" i="2"/>
  <c r="N99" i="2"/>
  <c r="L99" i="2"/>
  <c r="M99" i="2" s="1"/>
  <c r="J99" i="2"/>
  <c r="I99" i="2"/>
  <c r="H99" i="2"/>
  <c r="F99" i="2"/>
  <c r="E99" i="2"/>
  <c r="D99" i="2"/>
  <c r="B99" i="2"/>
  <c r="VI98" i="2"/>
  <c r="VG98" i="2"/>
  <c r="VE98" i="2"/>
  <c r="VB98" i="2"/>
  <c r="UZ98" i="2"/>
  <c r="UX98" i="2"/>
  <c r="UU98" i="2"/>
  <c r="US98" i="2"/>
  <c r="UQ98" i="2"/>
  <c r="UN98" i="2"/>
  <c r="UL98" i="2"/>
  <c r="UJ98" i="2"/>
  <c r="UG98" i="2"/>
  <c r="UC98" i="2"/>
  <c r="TZ98" i="2"/>
  <c r="TV98" i="2"/>
  <c r="TS98" i="2"/>
  <c r="TO98" i="2"/>
  <c r="TL98" i="2"/>
  <c r="TH98" i="2"/>
  <c r="TE98" i="2"/>
  <c r="TA98" i="2"/>
  <c r="SX98" i="2"/>
  <c r="ST98" i="2"/>
  <c r="SQ98" i="2"/>
  <c r="SM98" i="2"/>
  <c r="SJ98" i="2"/>
  <c r="SF98" i="2"/>
  <c r="SC98" i="2"/>
  <c r="RY98" i="2"/>
  <c r="RV98" i="2"/>
  <c r="RR98" i="2"/>
  <c r="RO98" i="2"/>
  <c r="RK98" i="2"/>
  <c r="RH98" i="2"/>
  <c r="RF98" i="2"/>
  <c r="RD98" i="2"/>
  <c r="RA98" i="2"/>
  <c r="QW98" i="2"/>
  <c r="QT98" i="2"/>
  <c r="QR98" i="2"/>
  <c r="QP98" i="2"/>
  <c r="QM98" i="2"/>
  <c r="QI98" i="2"/>
  <c r="QF98" i="2"/>
  <c r="QB98" i="2"/>
  <c r="PY98" i="2"/>
  <c r="PW98" i="2"/>
  <c r="PU98" i="2"/>
  <c r="PR98" i="2"/>
  <c r="PP98" i="2"/>
  <c r="PN98" i="2"/>
  <c r="PK98" i="2"/>
  <c r="PI98" i="2"/>
  <c r="PG98" i="2"/>
  <c r="PD98" i="2"/>
  <c r="PB98" i="2"/>
  <c r="OZ98" i="2"/>
  <c r="OW98" i="2"/>
  <c r="OU98" i="2"/>
  <c r="OS98" i="2"/>
  <c r="OP98" i="2"/>
  <c r="ON98" i="2"/>
  <c r="OL98" i="2"/>
  <c r="OI98" i="2"/>
  <c r="OG98" i="2"/>
  <c r="OE98" i="2"/>
  <c r="OB98" i="2"/>
  <c r="NZ98" i="2"/>
  <c r="NX98" i="2"/>
  <c r="NU98" i="2"/>
  <c r="NS98" i="2"/>
  <c r="NQ98" i="2"/>
  <c r="NN98" i="2"/>
  <c r="NL98" i="2"/>
  <c r="NJ98" i="2"/>
  <c r="NG98" i="2"/>
  <c r="NE98" i="2"/>
  <c r="NC98" i="2"/>
  <c r="MZ98" i="2"/>
  <c r="MX98" i="2"/>
  <c r="MV98" i="2"/>
  <c r="MS98" i="2"/>
  <c r="MO98" i="2"/>
  <c r="ML98" i="2"/>
  <c r="MJ98" i="2"/>
  <c r="MH98" i="2"/>
  <c r="ME98" i="2"/>
  <c r="MA98" i="2"/>
  <c r="LX98" i="2"/>
  <c r="LT98" i="2"/>
  <c r="LQ98" i="2"/>
  <c r="LO98" i="2"/>
  <c r="LM98" i="2"/>
  <c r="LJ98" i="2"/>
  <c r="LH98" i="2"/>
  <c r="LF98" i="2"/>
  <c r="LC98" i="2"/>
  <c r="KY98" i="2"/>
  <c r="KV98" i="2"/>
  <c r="KR98" i="2"/>
  <c r="KO98" i="2"/>
  <c r="KM98" i="2"/>
  <c r="KK98" i="2"/>
  <c r="KH98" i="2"/>
  <c r="KF98" i="2"/>
  <c r="KD98" i="2"/>
  <c r="KA98" i="2"/>
  <c r="JW98" i="2"/>
  <c r="JT98" i="2"/>
  <c r="JP98" i="2"/>
  <c r="JM98" i="2"/>
  <c r="JK98" i="2"/>
  <c r="JI98" i="2"/>
  <c r="JF98" i="2"/>
  <c r="JD98" i="2"/>
  <c r="JB98" i="2"/>
  <c r="IY98" i="2"/>
  <c r="IW98" i="2"/>
  <c r="IU98" i="2"/>
  <c r="IR98" i="2"/>
  <c r="IP98" i="2"/>
  <c r="IN98" i="2"/>
  <c r="IK98" i="2"/>
  <c r="II98" i="2"/>
  <c r="IG98" i="2"/>
  <c r="ID98" i="2"/>
  <c r="IB98" i="2"/>
  <c r="HZ98" i="2"/>
  <c r="HW98" i="2"/>
  <c r="HU98" i="2"/>
  <c r="HS98" i="2"/>
  <c r="HP98" i="2"/>
  <c r="HN98" i="2"/>
  <c r="HL98" i="2"/>
  <c r="HI98" i="2"/>
  <c r="HG98" i="2"/>
  <c r="HE98" i="2"/>
  <c r="HA98" i="2"/>
  <c r="GY98" i="2"/>
  <c r="GW98" i="2"/>
  <c r="GT98" i="2"/>
  <c r="GP98" i="2"/>
  <c r="GM98" i="2"/>
  <c r="GK98" i="2"/>
  <c r="GI98" i="2"/>
  <c r="GF98" i="2"/>
  <c r="GB98" i="2"/>
  <c r="FY98" i="2"/>
  <c r="FW98" i="2"/>
  <c r="FU98" i="2"/>
  <c r="FR98" i="2"/>
  <c r="FP98" i="2"/>
  <c r="FN98" i="2"/>
  <c r="FK98" i="2"/>
  <c r="FI98" i="2"/>
  <c r="FG98" i="2"/>
  <c r="FD98" i="2"/>
  <c r="EZ98" i="2"/>
  <c r="EW98" i="2"/>
  <c r="EU98" i="2"/>
  <c r="ES98" i="2"/>
  <c r="EP98" i="2"/>
  <c r="EN98" i="2"/>
  <c r="EL98" i="2"/>
  <c r="EI98" i="2"/>
  <c r="EG98" i="2"/>
  <c r="EE98" i="2"/>
  <c r="EB98" i="2"/>
  <c r="DZ98" i="2"/>
  <c r="DX98" i="2"/>
  <c r="DU98" i="2"/>
  <c r="DQ98" i="2"/>
  <c r="DN98" i="2"/>
  <c r="DL98" i="2"/>
  <c r="DJ98" i="2"/>
  <c r="DG98" i="2"/>
  <c r="DE98" i="2"/>
  <c r="DC98" i="2"/>
  <c r="CZ98" i="2"/>
  <c r="CX98" i="2"/>
  <c r="CV98" i="2"/>
  <c r="CS98" i="2"/>
  <c r="CQ98" i="2"/>
  <c r="CO98" i="2"/>
  <c r="CL98" i="2"/>
  <c r="CJ98" i="2"/>
  <c r="CH98" i="2"/>
  <c r="CE98" i="2"/>
  <c r="CC98" i="2"/>
  <c r="CB98" i="2"/>
  <c r="CA98" i="2"/>
  <c r="BX98" i="2"/>
  <c r="BV98" i="2"/>
  <c r="BT98" i="2"/>
  <c r="BQ98" i="2"/>
  <c r="BO98" i="2"/>
  <c r="BM98" i="2"/>
  <c r="BJ98" i="2"/>
  <c r="BF98" i="2"/>
  <c r="BC98" i="2"/>
  <c r="BA98" i="2"/>
  <c r="AY98" i="2"/>
  <c r="AV98" i="2"/>
  <c r="AT98" i="2"/>
  <c r="AR98" i="2"/>
  <c r="AO98" i="2"/>
  <c r="AM98" i="2"/>
  <c r="AK98" i="2"/>
  <c r="AH98" i="2"/>
  <c r="AF98" i="2"/>
  <c r="AD98" i="2"/>
  <c r="R98" i="2"/>
  <c r="P98" i="2"/>
  <c r="Q98" i="2" s="1"/>
  <c r="S98" i="2" s="1"/>
  <c r="N98" i="2"/>
  <c r="M98" i="2"/>
  <c r="L98" i="2"/>
  <c r="J98" i="2"/>
  <c r="I98" i="2"/>
  <c r="H98" i="2"/>
  <c r="F98" i="2"/>
  <c r="E98" i="2"/>
  <c r="D98" i="2"/>
  <c r="B98" i="2"/>
  <c r="VI97" i="2"/>
  <c r="VG97" i="2"/>
  <c r="VE97" i="2"/>
  <c r="VB97" i="2"/>
  <c r="UZ97" i="2"/>
  <c r="UX97" i="2"/>
  <c r="UU97" i="2"/>
  <c r="US97" i="2"/>
  <c r="UQ97" i="2"/>
  <c r="UN97" i="2"/>
  <c r="UL97" i="2"/>
  <c r="UJ97" i="2"/>
  <c r="UG97" i="2"/>
  <c r="UC97" i="2"/>
  <c r="TZ97" i="2"/>
  <c r="TV97" i="2"/>
  <c r="TS97" i="2"/>
  <c r="TO97" i="2"/>
  <c r="TL97" i="2"/>
  <c r="TH97" i="2"/>
  <c r="TE97" i="2"/>
  <c r="TA97" i="2"/>
  <c r="SX97" i="2"/>
  <c r="ST97" i="2"/>
  <c r="SQ97" i="2"/>
  <c r="SM97" i="2"/>
  <c r="SJ97" i="2"/>
  <c r="SF97" i="2"/>
  <c r="SC97" i="2"/>
  <c r="RY97" i="2"/>
  <c r="RV97" i="2"/>
  <c r="RR97" i="2"/>
  <c r="RO97" i="2"/>
  <c r="RK97" i="2"/>
  <c r="RH97" i="2"/>
  <c r="RF97" i="2"/>
  <c r="RD97" i="2"/>
  <c r="RA97" i="2"/>
  <c r="QW97" i="2"/>
  <c r="QT97" i="2"/>
  <c r="QR97" i="2"/>
  <c r="QP97" i="2"/>
  <c r="QM97" i="2"/>
  <c r="QI97" i="2"/>
  <c r="QF97" i="2"/>
  <c r="QB97" i="2"/>
  <c r="PY97" i="2"/>
  <c r="PW97" i="2"/>
  <c r="PU97" i="2"/>
  <c r="PR97" i="2"/>
  <c r="PP97" i="2"/>
  <c r="PN97" i="2"/>
  <c r="PK97" i="2"/>
  <c r="PI97" i="2"/>
  <c r="PG97" i="2"/>
  <c r="PD97" i="2"/>
  <c r="PB97" i="2"/>
  <c r="OZ97" i="2"/>
  <c r="OW97" i="2"/>
  <c r="OU97" i="2"/>
  <c r="OS97" i="2"/>
  <c r="OP97" i="2"/>
  <c r="ON97" i="2"/>
  <c r="OL97" i="2"/>
  <c r="OI97" i="2"/>
  <c r="OG97" i="2"/>
  <c r="OE97" i="2"/>
  <c r="OB97" i="2"/>
  <c r="NZ97" i="2"/>
  <c r="NX97" i="2"/>
  <c r="NU97" i="2"/>
  <c r="NS97" i="2"/>
  <c r="NQ97" i="2"/>
  <c r="NN97" i="2"/>
  <c r="NL97" i="2"/>
  <c r="NJ97" i="2"/>
  <c r="NG97" i="2"/>
  <c r="NE97" i="2"/>
  <c r="NC97" i="2"/>
  <c r="MZ97" i="2"/>
  <c r="MX97" i="2"/>
  <c r="MV97" i="2"/>
  <c r="MS97" i="2"/>
  <c r="MO97" i="2"/>
  <c r="ML97" i="2"/>
  <c r="MJ97" i="2"/>
  <c r="MH97" i="2"/>
  <c r="ME97" i="2"/>
  <c r="MA97" i="2"/>
  <c r="LX97" i="2"/>
  <c r="LT97" i="2"/>
  <c r="LQ97" i="2"/>
  <c r="LO97" i="2"/>
  <c r="LM97" i="2"/>
  <c r="LJ97" i="2"/>
  <c r="LH97" i="2"/>
  <c r="LF97" i="2"/>
  <c r="LC97" i="2"/>
  <c r="KY97" i="2"/>
  <c r="KV97" i="2"/>
  <c r="KR97" i="2"/>
  <c r="KO97" i="2"/>
  <c r="KM97" i="2"/>
  <c r="KK97" i="2"/>
  <c r="KH97" i="2"/>
  <c r="KF97" i="2"/>
  <c r="KD97" i="2"/>
  <c r="KA97" i="2"/>
  <c r="JW97" i="2"/>
  <c r="JT97" i="2"/>
  <c r="JP97" i="2"/>
  <c r="JM97" i="2"/>
  <c r="JK97" i="2"/>
  <c r="JI97" i="2"/>
  <c r="JF97" i="2"/>
  <c r="JD97" i="2"/>
  <c r="JB97" i="2"/>
  <c r="IY97" i="2"/>
  <c r="IW97" i="2"/>
  <c r="IU97" i="2"/>
  <c r="IR97" i="2"/>
  <c r="IP97" i="2"/>
  <c r="IN97" i="2"/>
  <c r="IK97" i="2"/>
  <c r="II97" i="2"/>
  <c r="IG97" i="2"/>
  <c r="ID97" i="2"/>
  <c r="IB97" i="2"/>
  <c r="HZ97" i="2"/>
  <c r="HW97" i="2"/>
  <c r="HU97" i="2"/>
  <c r="HS97" i="2"/>
  <c r="HP97" i="2"/>
  <c r="HN97" i="2"/>
  <c r="HL97" i="2"/>
  <c r="HI97" i="2"/>
  <c r="HG97" i="2"/>
  <c r="HE97" i="2"/>
  <c r="HA97" i="2"/>
  <c r="GY97" i="2"/>
  <c r="GW97" i="2"/>
  <c r="GT97" i="2"/>
  <c r="GP97" i="2"/>
  <c r="GM97" i="2"/>
  <c r="GK97" i="2"/>
  <c r="GI97" i="2"/>
  <c r="GF97" i="2"/>
  <c r="GB97" i="2"/>
  <c r="FY97" i="2"/>
  <c r="FW97" i="2"/>
  <c r="FU97" i="2"/>
  <c r="FR97" i="2"/>
  <c r="FP97" i="2"/>
  <c r="FN97" i="2"/>
  <c r="FK97" i="2"/>
  <c r="FI97" i="2"/>
  <c r="FG97" i="2"/>
  <c r="FD97" i="2"/>
  <c r="EZ97" i="2"/>
  <c r="EW97" i="2"/>
  <c r="EU97" i="2"/>
  <c r="ES97" i="2"/>
  <c r="EP97" i="2"/>
  <c r="EN97" i="2"/>
  <c r="EL97" i="2"/>
  <c r="EI97" i="2"/>
  <c r="EG97" i="2"/>
  <c r="EE97" i="2"/>
  <c r="EB97" i="2"/>
  <c r="DZ97" i="2"/>
  <c r="DX97" i="2"/>
  <c r="DU97" i="2"/>
  <c r="DQ97" i="2"/>
  <c r="DN97" i="2"/>
  <c r="DL97" i="2"/>
  <c r="DJ97" i="2"/>
  <c r="DG97" i="2"/>
  <c r="DE97" i="2"/>
  <c r="DC97" i="2"/>
  <c r="CZ97" i="2"/>
  <c r="CX97" i="2"/>
  <c r="CV97" i="2"/>
  <c r="CS97" i="2"/>
  <c r="CQ97" i="2"/>
  <c r="CO97" i="2"/>
  <c r="CL97" i="2"/>
  <c r="CJ97" i="2"/>
  <c r="CH97" i="2"/>
  <c r="CE97" i="2"/>
  <c r="CC97" i="2"/>
  <c r="CB97" i="2"/>
  <c r="CA97" i="2"/>
  <c r="BX97" i="2"/>
  <c r="BV97" i="2"/>
  <c r="BT97" i="2"/>
  <c r="BQ97" i="2"/>
  <c r="BO97" i="2"/>
  <c r="BM97" i="2"/>
  <c r="BJ97" i="2"/>
  <c r="BF97" i="2"/>
  <c r="BC97" i="2"/>
  <c r="BA97" i="2"/>
  <c r="AY97" i="2"/>
  <c r="AV97" i="2"/>
  <c r="AT97" i="2"/>
  <c r="AR97" i="2"/>
  <c r="AO97" i="2"/>
  <c r="AM97" i="2"/>
  <c r="AK97" i="2"/>
  <c r="AH97" i="2"/>
  <c r="AF97" i="2"/>
  <c r="AD97" i="2"/>
  <c r="R97" i="2"/>
  <c r="P97" i="2"/>
  <c r="Q97" i="2" s="1"/>
  <c r="N97" i="2"/>
  <c r="L97" i="2"/>
  <c r="M97" i="2" s="1"/>
  <c r="J97" i="2"/>
  <c r="H97" i="2"/>
  <c r="I97" i="2" s="1"/>
  <c r="F97" i="2"/>
  <c r="E97" i="2"/>
  <c r="S97" i="2" s="1"/>
  <c r="D97" i="2"/>
  <c r="B97" i="2"/>
  <c r="VI96" i="2"/>
  <c r="VG96" i="2"/>
  <c r="VE96" i="2"/>
  <c r="VB96" i="2"/>
  <c r="UZ96" i="2"/>
  <c r="UX96" i="2"/>
  <c r="UU96" i="2"/>
  <c r="US96" i="2"/>
  <c r="UQ96" i="2"/>
  <c r="UN96" i="2"/>
  <c r="UL96" i="2"/>
  <c r="UJ96" i="2"/>
  <c r="UG96" i="2"/>
  <c r="UC96" i="2"/>
  <c r="TZ96" i="2"/>
  <c r="TV96" i="2"/>
  <c r="TS96" i="2"/>
  <c r="TO96" i="2"/>
  <c r="TL96" i="2"/>
  <c r="TH96" i="2"/>
  <c r="TE96" i="2"/>
  <c r="TA96" i="2"/>
  <c r="SX96" i="2"/>
  <c r="ST96" i="2"/>
  <c r="SQ96" i="2"/>
  <c r="SM96" i="2"/>
  <c r="SJ96" i="2"/>
  <c r="SF96" i="2"/>
  <c r="SC96" i="2"/>
  <c r="RY96" i="2"/>
  <c r="RV96" i="2"/>
  <c r="RR96" i="2"/>
  <c r="RO96" i="2"/>
  <c r="RK96" i="2"/>
  <c r="RH96" i="2"/>
  <c r="RF96" i="2"/>
  <c r="RD96" i="2"/>
  <c r="RA96" i="2"/>
  <c r="QW96" i="2"/>
  <c r="QT96" i="2"/>
  <c r="QR96" i="2"/>
  <c r="QP96" i="2"/>
  <c r="QM96" i="2"/>
  <c r="QI96" i="2"/>
  <c r="QF96" i="2"/>
  <c r="QB96" i="2"/>
  <c r="PY96" i="2"/>
  <c r="PW96" i="2"/>
  <c r="PU96" i="2"/>
  <c r="PR96" i="2"/>
  <c r="PP96" i="2"/>
  <c r="PN96" i="2"/>
  <c r="PK96" i="2"/>
  <c r="PI96" i="2"/>
  <c r="PG96" i="2"/>
  <c r="PD96" i="2"/>
  <c r="PB96" i="2"/>
  <c r="OZ96" i="2"/>
  <c r="OW96" i="2"/>
  <c r="OU96" i="2"/>
  <c r="OS96" i="2"/>
  <c r="OP96" i="2"/>
  <c r="ON96" i="2"/>
  <c r="OL96" i="2"/>
  <c r="OI96" i="2"/>
  <c r="OG96" i="2"/>
  <c r="OE96" i="2"/>
  <c r="OB96" i="2"/>
  <c r="NZ96" i="2"/>
  <c r="NX96" i="2"/>
  <c r="NU96" i="2"/>
  <c r="NS96" i="2"/>
  <c r="NQ96" i="2"/>
  <c r="NN96" i="2"/>
  <c r="NL96" i="2"/>
  <c r="NJ96" i="2"/>
  <c r="NG96" i="2"/>
  <c r="NE96" i="2"/>
  <c r="NC96" i="2"/>
  <c r="MZ96" i="2"/>
  <c r="MX96" i="2"/>
  <c r="MV96" i="2"/>
  <c r="MS96" i="2"/>
  <c r="MO96" i="2"/>
  <c r="ML96" i="2"/>
  <c r="MJ96" i="2"/>
  <c r="MH96" i="2"/>
  <c r="ME96" i="2"/>
  <c r="MA96" i="2"/>
  <c r="LX96" i="2"/>
  <c r="LT96" i="2"/>
  <c r="LQ96" i="2"/>
  <c r="LO96" i="2"/>
  <c r="LM96" i="2"/>
  <c r="LJ96" i="2"/>
  <c r="LH96" i="2"/>
  <c r="LF96" i="2"/>
  <c r="LC96" i="2"/>
  <c r="KY96" i="2"/>
  <c r="KV96" i="2"/>
  <c r="KR96" i="2"/>
  <c r="KO96" i="2"/>
  <c r="KM96" i="2"/>
  <c r="KK96" i="2"/>
  <c r="KH96" i="2"/>
  <c r="KF96" i="2"/>
  <c r="KD96" i="2"/>
  <c r="KA96" i="2"/>
  <c r="JW96" i="2"/>
  <c r="JT96" i="2"/>
  <c r="JP96" i="2"/>
  <c r="JM96" i="2"/>
  <c r="JK96" i="2"/>
  <c r="JI96" i="2"/>
  <c r="JF96" i="2"/>
  <c r="JD96" i="2"/>
  <c r="JB96" i="2"/>
  <c r="IY96" i="2"/>
  <c r="IW96" i="2"/>
  <c r="IU96" i="2"/>
  <c r="IR96" i="2"/>
  <c r="IP96" i="2"/>
  <c r="IN96" i="2"/>
  <c r="IK96" i="2"/>
  <c r="II96" i="2"/>
  <c r="IG96" i="2"/>
  <c r="ID96" i="2"/>
  <c r="IB96" i="2"/>
  <c r="HZ96" i="2"/>
  <c r="HW96" i="2"/>
  <c r="HU96" i="2"/>
  <c r="HS96" i="2"/>
  <c r="HP96" i="2"/>
  <c r="HN96" i="2"/>
  <c r="HL96" i="2"/>
  <c r="HI96" i="2"/>
  <c r="HG96" i="2"/>
  <c r="HE96" i="2"/>
  <c r="HA96" i="2"/>
  <c r="GY96" i="2"/>
  <c r="GW96" i="2"/>
  <c r="GT96" i="2"/>
  <c r="GP96" i="2"/>
  <c r="GM96" i="2"/>
  <c r="GK96" i="2"/>
  <c r="GI96" i="2"/>
  <c r="GF96" i="2"/>
  <c r="GB96" i="2"/>
  <c r="FY96" i="2"/>
  <c r="FW96" i="2"/>
  <c r="FU96" i="2"/>
  <c r="FR96" i="2"/>
  <c r="FP96" i="2"/>
  <c r="FN96" i="2"/>
  <c r="FK96" i="2"/>
  <c r="FI96" i="2"/>
  <c r="FG96" i="2"/>
  <c r="FD96" i="2"/>
  <c r="EZ96" i="2"/>
  <c r="EW96" i="2"/>
  <c r="EU96" i="2"/>
  <c r="ES96" i="2"/>
  <c r="EP96" i="2"/>
  <c r="EN96" i="2"/>
  <c r="EL96" i="2"/>
  <c r="EI96" i="2"/>
  <c r="EG96" i="2"/>
  <c r="EE96" i="2"/>
  <c r="EB96" i="2"/>
  <c r="DZ96" i="2"/>
  <c r="DX96" i="2"/>
  <c r="DU96" i="2"/>
  <c r="DQ96" i="2"/>
  <c r="DN96" i="2"/>
  <c r="DL96" i="2"/>
  <c r="DJ96" i="2"/>
  <c r="DG96" i="2"/>
  <c r="DE96" i="2"/>
  <c r="DC96" i="2"/>
  <c r="CZ96" i="2"/>
  <c r="CX96" i="2"/>
  <c r="CV96" i="2"/>
  <c r="CS96" i="2"/>
  <c r="CQ96" i="2"/>
  <c r="CO96" i="2"/>
  <c r="CL96" i="2"/>
  <c r="CJ96" i="2"/>
  <c r="CH96" i="2"/>
  <c r="CE96" i="2"/>
  <c r="CC96" i="2"/>
  <c r="CB96" i="2"/>
  <c r="CA96" i="2"/>
  <c r="BX96" i="2"/>
  <c r="BV96" i="2"/>
  <c r="BT96" i="2"/>
  <c r="BQ96" i="2"/>
  <c r="BO96" i="2"/>
  <c r="BM96" i="2"/>
  <c r="BJ96" i="2"/>
  <c r="BF96" i="2"/>
  <c r="BC96" i="2"/>
  <c r="BA96" i="2"/>
  <c r="AY96" i="2"/>
  <c r="AV96" i="2"/>
  <c r="AT96" i="2"/>
  <c r="AR96" i="2"/>
  <c r="AO96" i="2"/>
  <c r="AM96" i="2"/>
  <c r="AK96" i="2"/>
  <c r="AH96" i="2"/>
  <c r="AF96" i="2"/>
  <c r="AD96" i="2"/>
  <c r="R96" i="2"/>
  <c r="P96" i="2"/>
  <c r="Q96" i="2" s="1"/>
  <c r="N96" i="2"/>
  <c r="L96" i="2"/>
  <c r="M96" i="2" s="1"/>
  <c r="J96" i="2"/>
  <c r="H96" i="2"/>
  <c r="I96" i="2" s="1"/>
  <c r="F96" i="2"/>
  <c r="D96" i="2"/>
  <c r="E96" i="2" s="1"/>
  <c r="S96" i="2" s="1"/>
  <c r="B96" i="2"/>
  <c r="VI95" i="2"/>
  <c r="VG95" i="2"/>
  <c r="VE95" i="2"/>
  <c r="VB95" i="2"/>
  <c r="UZ95" i="2"/>
  <c r="UX95" i="2"/>
  <c r="UU95" i="2"/>
  <c r="US95" i="2"/>
  <c r="UQ95" i="2"/>
  <c r="UN95" i="2"/>
  <c r="UL95" i="2"/>
  <c r="UJ95" i="2"/>
  <c r="UG95" i="2"/>
  <c r="IB95" i="1" s="1"/>
  <c r="UC95" i="2"/>
  <c r="TZ95" i="2"/>
  <c r="TV95" i="2"/>
  <c r="TS95" i="2"/>
  <c r="TO95" i="2"/>
  <c r="TL95" i="2"/>
  <c r="TH95" i="2"/>
  <c r="TE95" i="2"/>
  <c r="TA95" i="2"/>
  <c r="SX95" i="2"/>
  <c r="ST95" i="2"/>
  <c r="SQ95" i="2"/>
  <c r="SM95" i="2"/>
  <c r="SJ95" i="2"/>
  <c r="SF95" i="2"/>
  <c r="SC95" i="2"/>
  <c r="RY95" i="2"/>
  <c r="RV95" i="2"/>
  <c r="RR95" i="2"/>
  <c r="RO95" i="2"/>
  <c r="RK95" i="2"/>
  <c r="RH95" i="2"/>
  <c r="RF95" i="2"/>
  <c r="RD95" i="2"/>
  <c r="RA95" i="2"/>
  <c r="QW95" i="2"/>
  <c r="QT95" i="2"/>
  <c r="QR95" i="2"/>
  <c r="QP95" i="2"/>
  <c r="QM95" i="2"/>
  <c r="QI95" i="2"/>
  <c r="QF95" i="2"/>
  <c r="QB95" i="2"/>
  <c r="PY95" i="2"/>
  <c r="PW95" i="2"/>
  <c r="PU95" i="2"/>
  <c r="PR95" i="2"/>
  <c r="PP95" i="2"/>
  <c r="PN95" i="2"/>
  <c r="PK95" i="2"/>
  <c r="PI95" i="2"/>
  <c r="PG95" i="2"/>
  <c r="PD95" i="2"/>
  <c r="PB95" i="2"/>
  <c r="OZ95" i="2"/>
  <c r="OW95" i="2"/>
  <c r="OU95" i="2"/>
  <c r="OS95" i="2"/>
  <c r="OP95" i="2"/>
  <c r="ON95" i="2"/>
  <c r="OL95" i="2"/>
  <c r="OI95" i="2"/>
  <c r="OG95" i="2"/>
  <c r="OE95" i="2"/>
  <c r="OB95" i="2"/>
  <c r="NZ95" i="2"/>
  <c r="NX95" i="2"/>
  <c r="NU95" i="2"/>
  <c r="NS95" i="2"/>
  <c r="NQ95" i="2"/>
  <c r="NN95" i="2"/>
  <c r="NL95" i="2"/>
  <c r="NJ95" i="2"/>
  <c r="NG95" i="2"/>
  <c r="NE95" i="2"/>
  <c r="NC95" i="2"/>
  <c r="MZ95" i="2"/>
  <c r="MX95" i="2"/>
  <c r="MV95" i="2"/>
  <c r="MS95" i="2"/>
  <c r="MO95" i="2"/>
  <c r="ML95" i="2"/>
  <c r="MJ95" i="2"/>
  <c r="MH95" i="2"/>
  <c r="ME95" i="2"/>
  <c r="MA95" i="2"/>
  <c r="LX95" i="2"/>
  <c r="LT95" i="2"/>
  <c r="LQ95" i="2"/>
  <c r="LO95" i="2"/>
  <c r="LM95" i="2"/>
  <c r="LJ95" i="2"/>
  <c r="LH95" i="2"/>
  <c r="LF95" i="2"/>
  <c r="LC95" i="2"/>
  <c r="KY95" i="2"/>
  <c r="KV95" i="2"/>
  <c r="KR95" i="2"/>
  <c r="KO95" i="2"/>
  <c r="KM95" i="2"/>
  <c r="KK95" i="2"/>
  <c r="KH95" i="2"/>
  <c r="KF95" i="2"/>
  <c r="KD95" i="2"/>
  <c r="KA95" i="2"/>
  <c r="JW95" i="2"/>
  <c r="JT95" i="2"/>
  <c r="JP95" i="2"/>
  <c r="JM95" i="2"/>
  <c r="JK95" i="2"/>
  <c r="JI95" i="2"/>
  <c r="JF95" i="2"/>
  <c r="JD95" i="2"/>
  <c r="JB95" i="2"/>
  <c r="IY95" i="2"/>
  <c r="IW95" i="2"/>
  <c r="IU95" i="2"/>
  <c r="IR95" i="2"/>
  <c r="IP95" i="2"/>
  <c r="IN95" i="2"/>
  <c r="IK95" i="2"/>
  <c r="II95" i="2"/>
  <c r="IG95" i="2"/>
  <c r="ID95" i="2"/>
  <c r="IB95" i="2"/>
  <c r="HZ95" i="2"/>
  <c r="HW95" i="2"/>
  <c r="HU95" i="2"/>
  <c r="HS95" i="2"/>
  <c r="HP95" i="2"/>
  <c r="HN95" i="2"/>
  <c r="HL95" i="2"/>
  <c r="HI95" i="2"/>
  <c r="HG95" i="2"/>
  <c r="HE95" i="2"/>
  <c r="HA95" i="2"/>
  <c r="GY95" i="2"/>
  <c r="GW95" i="2"/>
  <c r="GT95" i="2"/>
  <c r="GP95" i="2"/>
  <c r="GM95" i="2"/>
  <c r="GK95" i="2"/>
  <c r="GI95" i="2"/>
  <c r="GF95" i="2"/>
  <c r="GB95" i="2"/>
  <c r="FY95" i="2"/>
  <c r="FW95" i="2"/>
  <c r="FU95" i="2"/>
  <c r="FR95" i="2"/>
  <c r="FP95" i="2"/>
  <c r="FN95" i="2"/>
  <c r="FK95" i="2"/>
  <c r="FI95" i="2"/>
  <c r="FG95" i="2"/>
  <c r="FD95" i="2"/>
  <c r="EZ95" i="2"/>
  <c r="EW95" i="2"/>
  <c r="EU95" i="2"/>
  <c r="ES95" i="2"/>
  <c r="EP95" i="2"/>
  <c r="EN95" i="2"/>
  <c r="EL95" i="2"/>
  <c r="EI95" i="2"/>
  <c r="EG95" i="2"/>
  <c r="EE95" i="2"/>
  <c r="EB95" i="2"/>
  <c r="DZ95" i="2"/>
  <c r="DX95" i="2"/>
  <c r="DU95" i="2"/>
  <c r="DQ95" i="2"/>
  <c r="DN95" i="2"/>
  <c r="DL95" i="2"/>
  <c r="DJ95" i="2"/>
  <c r="DG95" i="2"/>
  <c r="DE95" i="2"/>
  <c r="DC95" i="2"/>
  <c r="CZ95" i="2"/>
  <c r="CX95" i="2"/>
  <c r="CV95" i="2"/>
  <c r="CS95" i="2"/>
  <c r="CQ95" i="2"/>
  <c r="CO95" i="2"/>
  <c r="CL95" i="2"/>
  <c r="CJ95" i="2"/>
  <c r="CH95" i="2"/>
  <c r="CE95" i="2"/>
  <c r="CC95" i="2"/>
  <c r="CB95" i="2"/>
  <c r="CA95" i="2"/>
  <c r="BX95" i="2"/>
  <c r="BV95" i="2"/>
  <c r="BT95" i="2"/>
  <c r="BQ95" i="2"/>
  <c r="BO95" i="2"/>
  <c r="BM95" i="2"/>
  <c r="BJ95" i="2"/>
  <c r="BF95" i="2"/>
  <c r="BC95" i="2"/>
  <c r="BA95" i="2"/>
  <c r="AY95" i="2"/>
  <c r="AV95" i="2"/>
  <c r="AT95" i="2"/>
  <c r="AR95" i="2"/>
  <c r="AO95" i="2"/>
  <c r="AM95" i="2"/>
  <c r="AK95" i="2"/>
  <c r="AH95" i="2"/>
  <c r="AF95" i="2"/>
  <c r="AD95" i="2"/>
  <c r="R95" i="2"/>
  <c r="Q95" i="2"/>
  <c r="P95" i="2"/>
  <c r="N95" i="2"/>
  <c r="L95" i="2"/>
  <c r="M95" i="2" s="1"/>
  <c r="J95" i="2"/>
  <c r="I95" i="2"/>
  <c r="H95" i="2"/>
  <c r="F95" i="2"/>
  <c r="E95" i="2"/>
  <c r="D95" i="2"/>
  <c r="B95" i="2"/>
  <c r="VI94" i="2"/>
  <c r="VG94" i="2"/>
  <c r="VE94" i="2"/>
  <c r="VB94" i="2"/>
  <c r="UZ94" i="2"/>
  <c r="UX94" i="2"/>
  <c r="UU94" i="2"/>
  <c r="US94" i="2"/>
  <c r="UQ94" i="2"/>
  <c r="UN94" i="2"/>
  <c r="UL94" i="2"/>
  <c r="UJ94" i="2"/>
  <c r="UG94" i="2"/>
  <c r="IB94" i="1" s="1"/>
  <c r="UC94" i="2"/>
  <c r="TZ94" i="2"/>
  <c r="TX94" i="2"/>
  <c r="HZ94" i="1" s="1"/>
  <c r="TV94" i="2"/>
  <c r="TS94" i="2"/>
  <c r="TO94" i="2"/>
  <c r="TL94" i="2"/>
  <c r="TH94" i="2"/>
  <c r="TE94" i="2"/>
  <c r="TA94" i="2"/>
  <c r="SX94" i="2"/>
  <c r="ST94" i="2"/>
  <c r="SQ94" i="2"/>
  <c r="SM94" i="2"/>
  <c r="SJ94" i="2"/>
  <c r="SF94" i="2"/>
  <c r="SC94" i="2"/>
  <c r="RY94" i="2"/>
  <c r="RV94" i="2"/>
  <c r="RR94" i="2"/>
  <c r="RO94" i="2"/>
  <c r="RK94" i="2"/>
  <c r="RH94" i="2"/>
  <c r="RF94" i="2"/>
  <c r="RD94" i="2"/>
  <c r="RA94" i="2"/>
  <c r="QW94" i="2"/>
  <c r="QT94" i="2"/>
  <c r="QR94" i="2"/>
  <c r="QP94" i="2"/>
  <c r="QM94" i="2"/>
  <c r="QI94" i="2"/>
  <c r="QF94" i="2"/>
  <c r="QB94" i="2"/>
  <c r="PY94" i="2"/>
  <c r="GF94" i="1" s="1"/>
  <c r="PW94" i="2"/>
  <c r="PU94" i="2"/>
  <c r="PR94" i="2"/>
  <c r="PP94" i="2"/>
  <c r="PN94" i="2"/>
  <c r="PK94" i="2"/>
  <c r="PI94" i="2"/>
  <c r="PG94" i="2"/>
  <c r="PD94" i="2"/>
  <c r="PB94" i="2"/>
  <c r="OZ94" i="2"/>
  <c r="OW94" i="2"/>
  <c r="OU94" i="2"/>
  <c r="OS94" i="2"/>
  <c r="OP94" i="2"/>
  <c r="ON94" i="2"/>
  <c r="FU94" i="1" s="1"/>
  <c r="OL94" i="2"/>
  <c r="OI94" i="2"/>
  <c r="OG94" i="2"/>
  <c r="OE94" i="2"/>
  <c r="OB94" i="2"/>
  <c r="NZ94" i="2"/>
  <c r="NX94" i="2"/>
  <c r="NU94" i="2"/>
  <c r="NS94" i="2"/>
  <c r="NQ94" i="2"/>
  <c r="NN94" i="2"/>
  <c r="NL94" i="2"/>
  <c r="NJ94" i="2"/>
  <c r="NG94" i="2"/>
  <c r="NE94" i="2"/>
  <c r="NC94" i="2"/>
  <c r="MZ94" i="2"/>
  <c r="MX94" i="2"/>
  <c r="MV94" i="2"/>
  <c r="MS94" i="2"/>
  <c r="MO94" i="2"/>
  <c r="ML94" i="2"/>
  <c r="MJ94" i="2"/>
  <c r="MH94" i="2"/>
  <c r="ME94" i="2"/>
  <c r="MA94" i="2"/>
  <c r="LX94" i="2"/>
  <c r="LT94" i="2"/>
  <c r="LQ94" i="2"/>
  <c r="LO94" i="2"/>
  <c r="LM94" i="2"/>
  <c r="LJ94" i="2"/>
  <c r="LH94" i="2"/>
  <c r="LF94" i="2"/>
  <c r="LC94" i="2"/>
  <c r="KY94" i="2"/>
  <c r="KV94" i="2"/>
  <c r="KR94" i="2"/>
  <c r="KO94" i="2"/>
  <c r="KM94" i="2"/>
  <c r="KK94" i="2"/>
  <c r="KH94" i="2"/>
  <c r="KF94" i="2"/>
  <c r="KD94" i="2"/>
  <c r="KA94" i="2"/>
  <c r="JW94" i="2"/>
  <c r="JT94" i="2"/>
  <c r="JP94" i="2"/>
  <c r="JM94" i="2"/>
  <c r="JK94" i="2"/>
  <c r="JI94" i="2"/>
  <c r="JF94" i="2"/>
  <c r="JD94" i="2"/>
  <c r="JB94" i="2"/>
  <c r="IY94" i="2"/>
  <c r="IW94" i="2"/>
  <c r="IU94" i="2"/>
  <c r="IR94" i="2"/>
  <c r="IP94" i="2"/>
  <c r="IN94" i="2"/>
  <c r="IK94" i="2"/>
  <c r="II94" i="2"/>
  <c r="IG94" i="2"/>
  <c r="ID94" i="2"/>
  <c r="IB94" i="2"/>
  <c r="HZ94" i="2"/>
  <c r="HW94" i="2"/>
  <c r="HU94" i="2"/>
  <c r="HS94" i="2"/>
  <c r="HP94" i="2"/>
  <c r="HN94" i="2"/>
  <c r="HL94" i="2"/>
  <c r="HI94" i="2"/>
  <c r="HG94" i="2"/>
  <c r="HE94" i="2"/>
  <c r="HA94" i="2"/>
  <c r="GY94" i="2"/>
  <c r="GW94" i="2"/>
  <c r="GT94" i="2"/>
  <c r="GP94" i="2"/>
  <c r="GM94" i="2"/>
  <c r="GK94" i="2"/>
  <c r="GI94" i="2"/>
  <c r="GF94" i="2"/>
  <c r="GB94" i="2"/>
  <c r="FY94" i="2"/>
  <c r="FW94" i="2"/>
  <c r="FU94" i="2"/>
  <c r="FR94" i="2"/>
  <c r="FP94" i="2"/>
  <c r="FN94" i="2"/>
  <c r="FK94" i="2"/>
  <c r="FI94" i="2"/>
  <c r="FG94" i="2"/>
  <c r="FD94" i="2"/>
  <c r="EZ94" i="2"/>
  <c r="EW94" i="2"/>
  <c r="EU94" i="2"/>
  <c r="ES94" i="2"/>
  <c r="EP94" i="2"/>
  <c r="EN94" i="2"/>
  <c r="EL94" i="2"/>
  <c r="EI94" i="2"/>
  <c r="EG94" i="2"/>
  <c r="EE94" i="2"/>
  <c r="EB94" i="2"/>
  <c r="DZ94" i="2"/>
  <c r="DX94" i="2"/>
  <c r="DU94" i="2"/>
  <c r="DQ94" i="2"/>
  <c r="DN94" i="2"/>
  <c r="DL94" i="2"/>
  <c r="DJ94" i="2"/>
  <c r="DG94" i="2"/>
  <c r="DE94" i="2"/>
  <c r="DC94" i="2"/>
  <c r="CZ94" i="2"/>
  <c r="CX94" i="2"/>
  <c r="CV94" i="2"/>
  <c r="CS94" i="2"/>
  <c r="CQ94" i="2"/>
  <c r="CO94" i="2"/>
  <c r="CL94" i="2"/>
  <c r="CJ94" i="2"/>
  <c r="CH94" i="2"/>
  <c r="CE94" i="2"/>
  <c r="CC94" i="2"/>
  <c r="CB94" i="2"/>
  <c r="CA94" i="2"/>
  <c r="BX94" i="2"/>
  <c r="BV94" i="2"/>
  <c r="BT94" i="2"/>
  <c r="BQ94" i="2"/>
  <c r="BO94" i="2"/>
  <c r="BM94" i="2"/>
  <c r="BJ94" i="2"/>
  <c r="BF94" i="2"/>
  <c r="BC94" i="2"/>
  <c r="BA94" i="2"/>
  <c r="AY94" i="2"/>
  <c r="AV94" i="2"/>
  <c r="AT94" i="2"/>
  <c r="AR94" i="2"/>
  <c r="AO94" i="2"/>
  <c r="AM94" i="2"/>
  <c r="AK94" i="2"/>
  <c r="AH94" i="2"/>
  <c r="AF94" i="2"/>
  <c r="AD94" i="2"/>
  <c r="R94" i="2"/>
  <c r="Q94" i="2"/>
  <c r="P94" i="2"/>
  <c r="N94" i="2"/>
  <c r="M94" i="2"/>
  <c r="L94" i="2"/>
  <c r="J94" i="2"/>
  <c r="H94" i="2"/>
  <c r="I94" i="2" s="1"/>
  <c r="F94" i="2"/>
  <c r="D94" i="2"/>
  <c r="E94" i="2" s="1"/>
  <c r="B94" i="2"/>
  <c r="VI93" i="2"/>
  <c r="VG93" i="2"/>
  <c r="VE93" i="2"/>
  <c r="VB93" i="2"/>
  <c r="UZ93" i="2"/>
  <c r="UX93" i="2"/>
  <c r="UU93" i="2"/>
  <c r="US93" i="2"/>
  <c r="UQ93" i="2"/>
  <c r="UN93" i="2"/>
  <c r="UL93" i="2"/>
  <c r="UJ93" i="2"/>
  <c r="UG93" i="2"/>
  <c r="IB93" i="1" s="1"/>
  <c r="UC93" i="2"/>
  <c r="TZ93" i="2"/>
  <c r="TV93" i="2"/>
  <c r="TS93" i="2"/>
  <c r="TQ93" i="2"/>
  <c r="TO93" i="2"/>
  <c r="TL93" i="2"/>
  <c r="TH93" i="2"/>
  <c r="TE93" i="2"/>
  <c r="TA93" i="2"/>
  <c r="SX93" i="2"/>
  <c r="ST93" i="2"/>
  <c r="SQ93" i="2"/>
  <c r="SM93" i="2"/>
  <c r="SJ93" i="2"/>
  <c r="SF93" i="2"/>
  <c r="SC93" i="2"/>
  <c r="RY93" i="2"/>
  <c r="RV93" i="2"/>
  <c r="RR93" i="2"/>
  <c r="RO93" i="2"/>
  <c r="RK93" i="2"/>
  <c r="RH93" i="2"/>
  <c r="RF93" i="2"/>
  <c r="RD93" i="2"/>
  <c r="RA93" i="2"/>
  <c r="QW93" i="2"/>
  <c r="QT93" i="2"/>
  <c r="QR93" i="2"/>
  <c r="QP93" i="2"/>
  <c r="QM93" i="2"/>
  <c r="QI93" i="2"/>
  <c r="QF93" i="2"/>
  <c r="QB93" i="2"/>
  <c r="PY93" i="2"/>
  <c r="PW93" i="2"/>
  <c r="PU93" i="2"/>
  <c r="PR93" i="2"/>
  <c r="PP93" i="2"/>
  <c r="PN93" i="2"/>
  <c r="PK93" i="2"/>
  <c r="PI93" i="2"/>
  <c r="PG93" i="2"/>
  <c r="PD93" i="2"/>
  <c r="PB93" i="2"/>
  <c r="OZ93" i="2"/>
  <c r="OW93" i="2"/>
  <c r="OU93" i="2"/>
  <c r="OS93" i="2"/>
  <c r="OP93" i="2"/>
  <c r="ON93" i="2"/>
  <c r="OL93" i="2"/>
  <c r="OI93" i="2"/>
  <c r="OG93" i="2"/>
  <c r="OE93" i="2"/>
  <c r="OB93" i="2"/>
  <c r="NZ93" i="2"/>
  <c r="NX93" i="2"/>
  <c r="NU93" i="2"/>
  <c r="NS93" i="2"/>
  <c r="NQ93" i="2"/>
  <c r="NN93" i="2"/>
  <c r="NL93" i="2"/>
  <c r="NJ93" i="2"/>
  <c r="NG93" i="2"/>
  <c r="NE93" i="2"/>
  <c r="NC93" i="2"/>
  <c r="MZ93" i="2"/>
  <c r="MX93" i="2"/>
  <c r="MV93" i="2"/>
  <c r="MS93" i="2"/>
  <c r="MO93" i="2"/>
  <c r="ML93" i="2"/>
  <c r="MJ93" i="2"/>
  <c r="MH93" i="2"/>
  <c r="ME93" i="2"/>
  <c r="MA93" i="2"/>
  <c r="LX93" i="2"/>
  <c r="LT93" i="2"/>
  <c r="LQ93" i="2"/>
  <c r="LO93" i="2"/>
  <c r="LM93" i="2"/>
  <c r="LJ93" i="2"/>
  <c r="LH93" i="2"/>
  <c r="LF93" i="2"/>
  <c r="LC93" i="2"/>
  <c r="KY93" i="2"/>
  <c r="KV93" i="2"/>
  <c r="KR93" i="2"/>
  <c r="KO93" i="2"/>
  <c r="KM93" i="2"/>
  <c r="KK93" i="2"/>
  <c r="KH93" i="2"/>
  <c r="KF93" i="2"/>
  <c r="KD93" i="2"/>
  <c r="KA93" i="2"/>
  <c r="JW93" i="2"/>
  <c r="JT93" i="2"/>
  <c r="JP93" i="2"/>
  <c r="JM93" i="2"/>
  <c r="JK93" i="2"/>
  <c r="JI93" i="2"/>
  <c r="JF93" i="2"/>
  <c r="JD93" i="2"/>
  <c r="JB93" i="2"/>
  <c r="IY93" i="2"/>
  <c r="IW93" i="2"/>
  <c r="IU93" i="2"/>
  <c r="IR93" i="2"/>
  <c r="IP93" i="2"/>
  <c r="IN93" i="2"/>
  <c r="IK93" i="2"/>
  <c r="II93" i="2"/>
  <c r="IG93" i="2"/>
  <c r="ID93" i="2"/>
  <c r="IB93" i="2"/>
  <c r="HZ93" i="2"/>
  <c r="HW93" i="2"/>
  <c r="HU93" i="2"/>
  <c r="HS93" i="2"/>
  <c r="HP93" i="2"/>
  <c r="HN93" i="2"/>
  <c r="HL93" i="2"/>
  <c r="HI93" i="2"/>
  <c r="HG93" i="2"/>
  <c r="HE93" i="2"/>
  <c r="HA93" i="2"/>
  <c r="GY93" i="2"/>
  <c r="GW93" i="2"/>
  <c r="GT93" i="2"/>
  <c r="GP93" i="2"/>
  <c r="GM93" i="2"/>
  <c r="GK93" i="2"/>
  <c r="GI93" i="2"/>
  <c r="GF93" i="2"/>
  <c r="GB93" i="2"/>
  <c r="FY93" i="2"/>
  <c r="FW93" i="2"/>
  <c r="FU93" i="2"/>
  <c r="FR93" i="2"/>
  <c r="FP93" i="2"/>
  <c r="FN93" i="2"/>
  <c r="FK93" i="2"/>
  <c r="FI93" i="2"/>
  <c r="FG93" i="2"/>
  <c r="FD93" i="2"/>
  <c r="EZ93" i="2"/>
  <c r="EW93" i="2"/>
  <c r="EU93" i="2"/>
  <c r="ES93" i="2"/>
  <c r="EP93" i="2"/>
  <c r="EN93" i="2"/>
  <c r="EL93" i="2"/>
  <c r="EI93" i="2"/>
  <c r="EG93" i="2"/>
  <c r="EE93" i="2"/>
  <c r="EB93" i="2"/>
  <c r="DZ93" i="2"/>
  <c r="DX93" i="2"/>
  <c r="DU93" i="2"/>
  <c r="DQ93" i="2"/>
  <c r="DN93" i="2"/>
  <c r="DL93" i="2"/>
  <c r="DJ93" i="2"/>
  <c r="DG93" i="2"/>
  <c r="DE93" i="2"/>
  <c r="DC93" i="2"/>
  <c r="CZ93" i="2"/>
  <c r="CX93" i="2"/>
  <c r="CV93" i="2"/>
  <c r="CS93" i="2"/>
  <c r="CQ93" i="2"/>
  <c r="CO93" i="2"/>
  <c r="CL93" i="2"/>
  <c r="CJ93" i="2"/>
  <c r="CH93" i="2"/>
  <c r="CE93" i="2"/>
  <c r="CC93" i="2"/>
  <c r="CB93" i="2"/>
  <c r="CA93" i="2"/>
  <c r="BX93" i="2"/>
  <c r="BV93" i="2"/>
  <c r="BT93" i="2"/>
  <c r="BQ93" i="2"/>
  <c r="BO93" i="2"/>
  <c r="BM93" i="2"/>
  <c r="BJ93" i="2"/>
  <c r="BF93" i="2"/>
  <c r="BC93" i="2"/>
  <c r="BA93" i="2"/>
  <c r="AY93" i="2"/>
  <c r="AV93" i="2"/>
  <c r="AT93" i="2"/>
  <c r="AR93" i="2"/>
  <c r="AO93" i="2"/>
  <c r="AM93" i="2"/>
  <c r="AK93" i="2"/>
  <c r="AH93" i="2"/>
  <c r="AF93" i="2"/>
  <c r="AD93" i="2"/>
  <c r="R93" i="2"/>
  <c r="P93" i="2"/>
  <c r="Q93" i="2" s="1"/>
  <c r="N93" i="2"/>
  <c r="L93" i="2"/>
  <c r="M93" i="2" s="1"/>
  <c r="J93" i="2"/>
  <c r="I93" i="2"/>
  <c r="H93" i="2"/>
  <c r="F93" i="2"/>
  <c r="D93" i="2"/>
  <c r="E93" i="2" s="1"/>
  <c r="B93" i="2"/>
  <c r="VI92" i="2"/>
  <c r="VG92" i="2"/>
  <c r="VE92" i="2"/>
  <c r="VB92" i="2"/>
  <c r="UZ92" i="2"/>
  <c r="UX92" i="2"/>
  <c r="UU92" i="2"/>
  <c r="US92" i="2"/>
  <c r="UQ92" i="2"/>
  <c r="UN92" i="2"/>
  <c r="UL92" i="2"/>
  <c r="UJ92" i="2"/>
  <c r="UG92" i="2"/>
  <c r="UC92" i="2"/>
  <c r="TZ92" i="2"/>
  <c r="TV92" i="2"/>
  <c r="TS92" i="2"/>
  <c r="TO92" i="2"/>
  <c r="TL92" i="2"/>
  <c r="TJ92" i="2"/>
  <c r="TH92" i="2"/>
  <c r="TE92" i="2"/>
  <c r="TA92" i="2"/>
  <c r="SX92" i="2"/>
  <c r="ST92" i="2"/>
  <c r="SQ92" i="2"/>
  <c r="SM92" i="2"/>
  <c r="SJ92" i="2"/>
  <c r="SF92" i="2"/>
  <c r="SC92" i="2"/>
  <c r="RY92" i="2"/>
  <c r="RV92" i="2"/>
  <c r="RR92" i="2"/>
  <c r="RO92" i="2"/>
  <c r="RK92" i="2"/>
  <c r="RH92" i="2"/>
  <c r="RF92" i="2"/>
  <c r="RD92" i="2"/>
  <c r="RA92" i="2"/>
  <c r="QW92" i="2"/>
  <c r="QT92" i="2"/>
  <c r="QR92" i="2"/>
  <c r="QP92" i="2"/>
  <c r="QM92" i="2"/>
  <c r="QI92" i="2"/>
  <c r="QF92" i="2"/>
  <c r="QB92" i="2"/>
  <c r="PY92" i="2"/>
  <c r="PW92" i="2"/>
  <c r="PU92" i="2"/>
  <c r="PR92" i="2"/>
  <c r="PP92" i="2"/>
  <c r="PN92" i="2"/>
  <c r="PK92" i="2"/>
  <c r="PI92" i="2"/>
  <c r="PG92" i="2"/>
  <c r="PD92" i="2"/>
  <c r="PB92" i="2"/>
  <c r="OZ92" i="2"/>
  <c r="OW92" i="2"/>
  <c r="OU92" i="2"/>
  <c r="OS92" i="2"/>
  <c r="OP92" i="2"/>
  <c r="ON92" i="2"/>
  <c r="OL92" i="2"/>
  <c r="OI92" i="2"/>
  <c r="OG92" i="2"/>
  <c r="OE92" i="2"/>
  <c r="OB92" i="2"/>
  <c r="NZ92" i="2"/>
  <c r="NX92" i="2"/>
  <c r="NU92" i="2"/>
  <c r="NS92" i="2"/>
  <c r="NQ92" i="2"/>
  <c r="NN92" i="2"/>
  <c r="NL92" i="2"/>
  <c r="NJ92" i="2"/>
  <c r="NG92" i="2"/>
  <c r="NE92" i="2"/>
  <c r="NC92" i="2"/>
  <c r="MZ92" i="2"/>
  <c r="MX92" i="2"/>
  <c r="MV92" i="2"/>
  <c r="MS92" i="2"/>
  <c r="MO92" i="2"/>
  <c r="ML92" i="2"/>
  <c r="MJ92" i="2"/>
  <c r="MH92" i="2"/>
  <c r="ME92" i="2"/>
  <c r="MA92" i="2"/>
  <c r="LX92" i="2"/>
  <c r="LT92" i="2"/>
  <c r="LQ92" i="2"/>
  <c r="LO92" i="2"/>
  <c r="LM92" i="2"/>
  <c r="LJ92" i="2"/>
  <c r="LH92" i="2"/>
  <c r="LF92" i="2"/>
  <c r="LC92" i="2"/>
  <c r="KY92" i="2"/>
  <c r="KV92" i="2"/>
  <c r="KR92" i="2"/>
  <c r="KO92" i="2"/>
  <c r="KM92" i="2"/>
  <c r="KK92" i="2"/>
  <c r="KH92" i="2"/>
  <c r="KF92" i="2"/>
  <c r="KD92" i="2"/>
  <c r="KA92" i="2"/>
  <c r="JW92" i="2"/>
  <c r="JT92" i="2"/>
  <c r="JP92" i="2"/>
  <c r="JM92" i="2"/>
  <c r="JK92" i="2"/>
  <c r="JI92" i="2"/>
  <c r="JF92" i="2"/>
  <c r="JD92" i="2"/>
  <c r="JB92" i="2"/>
  <c r="IY92" i="2"/>
  <c r="IW92" i="2"/>
  <c r="IU92" i="2"/>
  <c r="IR92" i="2"/>
  <c r="IP92" i="2"/>
  <c r="IN92" i="2"/>
  <c r="IK92" i="2"/>
  <c r="II92" i="2"/>
  <c r="IG92" i="2"/>
  <c r="ID92" i="2"/>
  <c r="IB92" i="2"/>
  <c r="HZ92" i="2"/>
  <c r="HW92" i="2"/>
  <c r="HU92" i="2"/>
  <c r="HS92" i="2"/>
  <c r="HP92" i="2"/>
  <c r="HN92" i="2"/>
  <c r="HL92" i="2"/>
  <c r="HI92" i="2"/>
  <c r="HG92" i="2"/>
  <c r="HE92" i="2"/>
  <c r="HA92" i="2"/>
  <c r="GY92" i="2"/>
  <c r="GW92" i="2"/>
  <c r="GT92" i="2"/>
  <c r="GP92" i="2"/>
  <c r="GM92" i="2"/>
  <c r="GK92" i="2"/>
  <c r="GI92" i="2"/>
  <c r="GF92" i="2"/>
  <c r="GB92" i="2"/>
  <c r="FY92" i="2"/>
  <c r="FW92" i="2"/>
  <c r="FU92" i="2"/>
  <c r="FR92" i="2"/>
  <c r="FP92" i="2"/>
  <c r="FN92" i="2"/>
  <c r="FK92" i="2"/>
  <c r="FI92" i="2"/>
  <c r="FG92" i="2"/>
  <c r="FD92" i="2"/>
  <c r="EZ92" i="2"/>
  <c r="EW92" i="2"/>
  <c r="EU92" i="2"/>
  <c r="ES92" i="2"/>
  <c r="EP92" i="2"/>
  <c r="EN92" i="2"/>
  <c r="EL92" i="2"/>
  <c r="EI92" i="2"/>
  <c r="EG92" i="2"/>
  <c r="EE92" i="2"/>
  <c r="EB92" i="2"/>
  <c r="DZ92" i="2"/>
  <c r="DX92" i="2"/>
  <c r="DU92" i="2"/>
  <c r="DQ92" i="2"/>
  <c r="DN92" i="2"/>
  <c r="DL92" i="2"/>
  <c r="BH92" i="1" s="1"/>
  <c r="DJ92" i="2"/>
  <c r="DG92" i="2"/>
  <c r="DE92" i="2"/>
  <c r="DC92" i="2"/>
  <c r="CZ92" i="2"/>
  <c r="CX92" i="2"/>
  <c r="CV92" i="2"/>
  <c r="CS92" i="2"/>
  <c r="CQ92" i="2"/>
  <c r="CO92" i="2"/>
  <c r="CL92" i="2"/>
  <c r="CJ92" i="2"/>
  <c r="CH92" i="2"/>
  <c r="CE92" i="2"/>
  <c r="CC92" i="2"/>
  <c r="CB92" i="2"/>
  <c r="CA92" i="2"/>
  <c r="BX92" i="2"/>
  <c r="BV92" i="2"/>
  <c r="BT92" i="2"/>
  <c r="BQ92" i="2"/>
  <c r="BO92" i="2"/>
  <c r="BM92" i="2"/>
  <c r="BJ92" i="2"/>
  <c r="BF92" i="2"/>
  <c r="BC92" i="2"/>
  <c r="BA92" i="2"/>
  <c r="AY92" i="2"/>
  <c r="AV92" i="2"/>
  <c r="AT92" i="2"/>
  <c r="AR92" i="2"/>
  <c r="AO92" i="2"/>
  <c r="AM92" i="2"/>
  <c r="AK92" i="2"/>
  <c r="AH92" i="2"/>
  <c r="AF92" i="2"/>
  <c r="AD92" i="2"/>
  <c r="R92" i="2"/>
  <c r="Q92" i="2"/>
  <c r="P92" i="2"/>
  <c r="N92" i="2"/>
  <c r="L92" i="2"/>
  <c r="M92" i="2" s="1"/>
  <c r="J92" i="2"/>
  <c r="H92" i="2"/>
  <c r="I92" i="2" s="1"/>
  <c r="S92" i="2" s="1"/>
  <c r="F92" i="2"/>
  <c r="E92" i="2"/>
  <c r="D92" i="2"/>
  <c r="B92" i="2"/>
  <c r="VI91" i="2"/>
  <c r="VG91" i="2"/>
  <c r="VE91" i="2"/>
  <c r="VB91" i="2"/>
  <c r="UZ91" i="2"/>
  <c r="UX91" i="2"/>
  <c r="UU91" i="2"/>
  <c r="US91" i="2"/>
  <c r="UQ91" i="2"/>
  <c r="UN91" i="2"/>
  <c r="UL91" i="2"/>
  <c r="UJ91" i="2"/>
  <c r="UG91" i="2"/>
  <c r="UC91" i="2"/>
  <c r="TZ91" i="2"/>
  <c r="TV91" i="2"/>
  <c r="TS91" i="2"/>
  <c r="TO91" i="2"/>
  <c r="TL91" i="2"/>
  <c r="TJ91" i="2"/>
  <c r="TH91" i="2"/>
  <c r="TE91" i="2"/>
  <c r="TA91" i="2"/>
  <c r="SX91" i="2"/>
  <c r="ST91" i="2"/>
  <c r="SQ91" i="2"/>
  <c r="SM91" i="2"/>
  <c r="SJ91" i="2"/>
  <c r="SF91" i="2"/>
  <c r="SC91" i="2"/>
  <c r="RY91" i="2"/>
  <c r="RV91" i="2"/>
  <c r="RR91" i="2"/>
  <c r="RO91" i="2"/>
  <c r="RK91" i="2"/>
  <c r="RH91" i="2"/>
  <c r="RF91" i="2"/>
  <c r="GV91" i="1" s="1"/>
  <c r="RD91" i="2"/>
  <c r="RA91" i="2"/>
  <c r="QW91" i="2"/>
  <c r="QT91" i="2"/>
  <c r="QR91" i="2"/>
  <c r="QP91" i="2"/>
  <c r="QM91" i="2"/>
  <c r="QI91" i="2"/>
  <c r="QF91" i="2"/>
  <c r="QB91" i="2"/>
  <c r="PY91" i="2"/>
  <c r="PW91" i="2"/>
  <c r="PU91" i="2"/>
  <c r="PR91" i="2"/>
  <c r="PP91" i="2"/>
  <c r="PN91" i="2"/>
  <c r="PK91" i="2"/>
  <c r="PI91" i="2"/>
  <c r="PG91" i="2"/>
  <c r="PD91" i="2"/>
  <c r="PB91" i="2"/>
  <c r="OZ91" i="2"/>
  <c r="OW91" i="2"/>
  <c r="OU91" i="2"/>
  <c r="OS91" i="2"/>
  <c r="OP91" i="2"/>
  <c r="ON91" i="2"/>
  <c r="OL91" i="2"/>
  <c r="OI91" i="2"/>
  <c r="OG91" i="2"/>
  <c r="OE91" i="2"/>
  <c r="OB91" i="2"/>
  <c r="NZ91" i="2"/>
  <c r="NX91" i="2"/>
  <c r="NU91" i="2"/>
  <c r="NS91" i="2"/>
  <c r="NQ91" i="2"/>
  <c r="NN91" i="2"/>
  <c r="NL91" i="2"/>
  <c r="NJ91" i="2"/>
  <c r="NG91" i="2"/>
  <c r="NE91" i="2"/>
  <c r="NC91" i="2"/>
  <c r="MZ91" i="2"/>
  <c r="MX91" i="2"/>
  <c r="MV91" i="2"/>
  <c r="MS91" i="2"/>
  <c r="MO91" i="2"/>
  <c r="ML91" i="2"/>
  <c r="MJ91" i="2"/>
  <c r="MH91" i="2"/>
  <c r="ME91" i="2"/>
  <c r="MA91" i="2"/>
  <c r="LX91" i="2"/>
  <c r="LT91" i="2"/>
  <c r="LQ91" i="2"/>
  <c r="LO91" i="2"/>
  <c r="LM91" i="2"/>
  <c r="LJ91" i="2"/>
  <c r="LH91" i="2"/>
  <c r="LF91" i="2"/>
  <c r="LC91" i="2"/>
  <c r="KY91" i="2"/>
  <c r="KV91" i="2"/>
  <c r="KR91" i="2"/>
  <c r="KO91" i="2"/>
  <c r="KM91" i="2"/>
  <c r="KK91" i="2"/>
  <c r="KH91" i="2"/>
  <c r="KF91" i="2"/>
  <c r="KD91" i="2"/>
  <c r="KA91" i="2"/>
  <c r="JW91" i="2"/>
  <c r="JT91" i="2"/>
  <c r="JP91" i="2"/>
  <c r="JM91" i="2"/>
  <c r="JK91" i="2"/>
  <c r="JI91" i="2"/>
  <c r="JF91" i="2"/>
  <c r="JD91" i="2"/>
  <c r="JB91" i="2"/>
  <c r="IY91" i="2"/>
  <c r="IW91" i="2"/>
  <c r="IU91" i="2"/>
  <c r="IR91" i="2"/>
  <c r="IP91" i="2"/>
  <c r="IN91" i="2"/>
  <c r="IK91" i="2"/>
  <c r="II91" i="2"/>
  <c r="IG91" i="2"/>
  <c r="ID91" i="2"/>
  <c r="IB91" i="2"/>
  <c r="HZ91" i="2"/>
  <c r="HW91" i="2"/>
  <c r="HU91" i="2"/>
  <c r="HS91" i="2"/>
  <c r="HP91" i="2"/>
  <c r="HN91" i="2"/>
  <c r="HL91" i="2"/>
  <c r="HI91" i="2"/>
  <c r="HG91" i="2"/>
  <c r="HE91" i="2"/>
  <c r="HA91" i="2"/>
  <c r="GY91" i="2"/>
  <c r="GW91" i="2"/>
  <c r="GT91" i="2"/>
  <c r="GP91" i="2"/>
  <c r="GM91" i="2"/>
  <c r="GK91" i="2"/>
  <c r="GI91" i="2"/>
  <c r="GF91" i="2"/>
  <c r="GB91" i="2"/>
  <c r="FY91" i="2"/>
  <c r="FW91" i="2"/>
  <c r="FU91" i="2"/>
  <c r="FR91" i="2"/>
  <c r="FP91" i="2"/>
  <c r="FN91" i="2"/>
  <c r="FK91" i="2"/>
  <c r="FI91" i="2"/>
  <c r="FG91" i="2"/>
  <c r="FD91" i="2"/>
  <c r="EZ91" i="2"/>
  <c r="EW91" i="2"/>
  <c r="EU91" i="2"/>
  <c r="ES91" i="2"/>
  <c r="EP91" i="2"/>
  <c r="EN91" i="2"/>
  <c r="EL91" i="2"/>
  <c r="EI91" i="2"/>
  <c r="EG91" i="2"/>
  <c r="EE91" i="2"/>
  <c r="EB91" i="2"/>
  <c r="DZ91" i="2"/>
  <c r="DX91" i="2"/>
  <c r="DU91" i="2"/>
  <c r="DQ91" i="2"/>
  <c r="DN91" i="2"/>
  <c r="DL91" i="2"/>
  <c r="DJ91" i="2"/>
  <c r="DG91" i="2"/>
  <c r="DE91" i="2"/>
  <c r="BE91" i="1" s="1"/>
  <c r="DC91" i="2"/>
  <c r="CZ91" i="2"/>
  <c r="CX91" i="2"/>
  <c r="CV91" i="2"/>
  <c r="CS91" i="2"/>
  <c r="CQ91" i="2"/>
  <c r="CO91" i="2"/>
  <c r="CL91" i="2"/>
  <c r="CJ91" i="2"/>
  <c r="CH91" i="2"/>
  <c r="CE91" i="2"/>
  <c r="CC91" i="2"/>
  <c r="CB91" i="2"/>
  <c r="CA91" i="2"/>
  <c r="BX91" i="2"/>
  <c r="BV91" i="2"/>
  <c r="BT91" i="2"/>
  <c r="BQ91" i="2"/>
  <c r="BO91" i="2"/>
  <c r="BM91" i="2"/>
  <c r="BJ91" i="2"/>
  <c r="BF91" i="2"/>
  <c r="BC91" i="2"/>
  <c r="BA91" i="2"/>
  <c r="AY91" i="2"/>
  <c r="AV91" i="2"/>
  <c r="AT91" i="2"/>
  <c r="AR91" i="2"/>
  <c r="AO91" i="2"/>
  <c r="AM91" i="2"/>
  <c r="AK91" i="2"/>
  <c r="AH91" i="2"/>
  <c r="AF91" i="2"/>
  <c r="AD91" i="2"/>
  <c r="Y91" i="2"/>
  <c r="R91" i="2"/>
  <c r="P91" i="2"/>
  <c r="Q91" i="2" s="1"/>
  <c r="S91" i="2" s="1"/>
  <c r="N91" i="2"/>
  <c r="M91" i="2"/>
  <c r="L91" i="2"/>
  <c r="J91" i="2"/>
  <c r="H91" i="2"/>
  <c r="I91" i="2" s="1"/>
  <c r="F91" i="2"/>
  <c r="E91" i="2"/>
  <c r="D91" i="2"/>
  <c r="B91" i="2"/>
  <c r="VI90" i="2"/>
  <c r="VG90" i="2"/>
  <c r="VE90" i="2"/>
  <c r="VB90" i="2"/>
  <c r="UZ90" i="2"/>
  <c r="UX90" i="2"/>
  <c r="UU90" i="2"/>
  <c r="US90" i="2"/>
  <c r="UQ90" i="2"/>
  <c r="UN90" i="2"/>
  <c r="UL90" i="2"/>
  <c r="UJ90" i="2"/>
  <c r="UG90" i="2"/>
  <c r="UC90" i="2"/>
  <c r="TZ90" i="2"/>
  <c r="TV90" i="2"/>
  <c r="TS90" i="2"/>
  <c r="TO90" i="2"/>
  <c r="TL90" i="2"/>
  <c r="TH90" i="2"/>
  <c r="TE90" i="2"/>
  <c r="TA90" i="2"/>
  <c r="SX90" i="2"/>
  <c r="ST90" i="2"/>
  <c r="SQ90" i="2"/>
  <c r="SM90" i="2"/>
  <c r="SJ90" i="2"/>
  <c r="SF90" i="2"/>
  <c r="SC90" i="2"/>
  <c r="RY90" i="2"/>
  <c r="RV90" i="2"/>
  <c r="RR90" i="2"/>
  <c r="RO90" i="2"/>
  <c r="RK90" i="2"/>
  <c r="RH90" i="2"/>
  <c r="RF90" i="2"/>
  <c r="RD90" i="2"/>
  <c r="RA90" i="2"/>
  <c r="QW90" i="2"/>
  <c r="QT90" i="2"/>
  <c r="QR90" i="2"/>
  <c r="QP90" i="2"/>
  <c r="QM90" i="2"/>
  <c r="QI90" i="2"/>
  <c r="QF90" i="2"/>
  <c r="QB90" i="2"/>
  <c r="PY90" i="2"/>
  <c r="PW90" i="2"/>
  <c r="PU90" i="2"/>
  <c r="PR90" i="2"/>
  <c r="PP90" i="2"/>
  <c r="PN90" i="2"/>
  <c r="PK90" i="2"/>
  <c r="PI90" i="2"/>
  <c r="PG90" i="2"/>
  <c r="PD90" i="2"/>
  <c r="PB90" i="2"/>
  <c r="OZ90" i="2"/>
  <c r="OW90" i="2"/>
  <c r="OU90" i="2"/>
  <c r="OS90" i="2"/>
  <c r="OP90" i="2"/>
  <c r="ON90" i="2"/>
  <c r="OL90" i="2"/>
  <c r="OI90" i="2"/>
  <c r="OG90" i="2"/>
  <c r="OE90" i="2"/>
  <c r="OB90" i="2"/>
  <c r="NZ90" i="2"/>
  <c r="NX90" i="2"/>
  <c r="NU90" i="2"/>
  <c r="NS90" i="2"/>
  <c r="NQ90" i="2"/>
  <c r="NN90" i="2"/>
  <c r="NL90" i="2"/>
  <c r="NJ90" i="2"/>
  <c r="NG90" i="2"/>
  <c r="NE90" i="2"/>
  <c r="NC90" i="2"/>
  <c r="MZ90" i="2"/>
  <c r="MX90" i="2"/>
  <c r="MV90" i="2"/>
  <c r="MS90" i="2"/>
  <c r="MO90" i="2"/>
  <c r="ML90" i="2"/>
  <c r="MJ90" i="2"/>
  <c r="MH90" i="2"/>
  <c r="ME90" i="2"/>
  <c r="MA90" i="2"/>
  <c r="LX90" i="2"/>
  <c r="LT90" i="2"/>
  <c r="LQ90" i="2"/>
  <c r="LO90" i="2"/>
  <c r="LM90" i="2"/>
  <c r="LJ90" i="2"/>
  <c r="LH90" i="2"/>
  <c r="LF90" i="2"/>
  <c r="LC90" i="2"/>
  <c r="KY90" i="2"/>
  <c r="KV90" i="2"/>
  <c r="KR90" i="2"/>
  <c r="KO90" i="2"/>
  <c r="KM90" i="2"/>
  <c r="KK90" i="2"/>
  <c r="KH90" i="2"/>
  <c r="KF90" i="2"/>
  <c r="KD90" i="2"/>
  <c r="KA90" i="2"/>
  <c r="JW90" i="2"/>
  <c r="JT90" i="2"/>
  <c r="JP90" i="2"/>
  <c r="JM90" i="2"/>
  <c r="JK90" i="2"/>
  <c r="JI90" i="2"/>
  <c r="JF90" i="2"/>
  <c r="JD90" i="2"/>
  <c r="JB90" i="2"/>
  <c r="IY90" i="2"/>
  <c r="IW90" i="2"/>
  <c r="IU90" i="2"/>
  <c r="IR90" i="2"/>
  <c r="IP90" i="2"/>
  <c r="IN90" i="2"/>
  <c r="IK90" i="2"/>
  <c r="II90" i="2"/>
  <c r="IG90" i="2"/>
  <c r="ID90" i="2"/>
  <c r="IB90" i="2"/>
  <c r="HZ90" i="2"/>
  <c r="HW90" i="2"/>
  <c r="HU90" i="2"/>
  <c r="HS90" i="2"/>
  <c r="HP90" i="2"/>
  <c r="HN90" i="2"/>
  <c r="HL90" i="2"/>
  <c r="HI90" i="2"/>
  <c r="HG90" i="2"/>
  <c r="HE90" i="2"/>
  <c r="HA90" i="2"/>
  <c r="GY90" i="2"/>
  <c r="GW90" i="2"/>
  <c r="GT90" i="2"/>
  <c r="GP90" i="2"/>
  <c r="GM90" i="2"/>
  <c r="GK90" i="2"/>
  <c r="GI90" i="2"/>
  <c r="GF90" i="2"/>
  <c r="GB90" i="2"/>
  <c r="FY90" i="2"/>
  <c r="FW90" i="2"/>
  <c r="FU90" i="2"/>
  <c r="FR90" i="2"/>
  <c r="FP90" i="2"/>
  <c r="FN90" i="2"/>
  <c r="FK90" i="2"/>
  <c r="FI90" i="2"/>
  <c r="FG90" i="2"/>
  <c r="FD90" i="2"/>
  <c r="EZ90" i="2"/>
  <c r="EW90" i="2"/>
  <c r="EU90" i="2"/>
  <c r="ES90" i="2"/>
  <c r="EP90" i="2"/>
  <c r="EN90" i="2"/>
  <c r="EL90" i="2"/>
  <c r="EI90" i="2"/>
  <c r="EG90" i="2"/>
  <c r="EE90" i="2"/>
  <c r="EB90" i="2"/>
  <c r="DZ90" i="2"/>
  <c r="DX90" i="2"/>
  <c r="DU90" i="2"/>
  <c r="DQ90" i="2"/>
  <c r="DN90" i="2"/>
  <c r="DL90" i="2"/>
  <c r="DJ90" i="2"/>
  <c r="DG90" i="2"/>
  <c r="DE90" i="2"/>
  <c r="DC90" i="2"/>
  <c r="CZ90" i="2"/>
  <c r="CX90" i="2"/>
  <c r="CV90" i="2"/>
  <c r="CS90" i="2"/>
  <c r="CQ90" i="2"/>
  <c r="CO90" i="2"/>
  <c r="CL90" i="2"/>
  <c r="CJ90" i="2"/>
  <c r="CH90" i="2"/>
  <c r="CE90" i="2"/>
  <c r="CC90" i="2"/>
  <c r="CB90" i="2"/>
  <c r="CA90" i="2"/>
  <c r="BX90" i="2"/>
  <c r="BV90" i="2"/>
  <c r="BT90" i="2"/>
  <c r="BQ90" i="2"/>
  <c r="BO90" i="2"/>
  <c r="BM90" i="2"/>
  <c r="BJ90" i="2"/>
  <c r="BF90" i="2"/>
  <c r="BC90" i="2"/>
  <c r="BA90" i="2"/>
  <c r="AY90" i="2"/>
  <c r="AV90" i="2"/>
  <c r="AT90" i="2"/>
  <c r="AR90" i="2"/>
  <c r="AO90" i="2"/>
  <c r="AM90" i="2"/>
  <c r="AK90" i="2"/>
  <c r="AH90" i="2"/>
  <c r="AF90" i="2"/>
  <c r="AD90" i="2"/>
  <c r="R90" i="2"/>
  <c r="P90" i="2"/>
  <c r="Q90" i="2" s="1"/>
  <c r="N90" i="2"/>
  <c r="M90" i="2"/>
  <c r="L90" i="2"/>
  <c r="J90" i="2"/>
  <c r="I90" i="2"/>
  <c r="H90" i="2"/>
  <c r="F90" i="2"/>
  <c r="D90" i="2"/>
  <c r="E90" i="2" s="1"/>
  <c r="B90" i="2"/>
  <c r="VI89" i="2"/>
  <c r="VG89" i="2"/>
  <c r="VE89" i="2"/>
  <c r="VB89" i="2"/>
  <c r="UZ89" i="2"/>
  <c r="UX89" i="2"/>
  <c r="UU89" i="2"/>
  <c r="US89" i="2"/>
  <c r="UQ89" i="2"/>
  <c r="UN89" i="2"/>
  <c r="UL89" i="2"/>
  <c r="UJ89" i="2"/>
  <c r="UG89" i="2"/>
  <c r="UC89" i="2"/>
  <c r="TZ89" i="2"/>
  <c r="TV89" i="2"/>
  <c r="TS89" i="2"/>
  <c r="TO89" i="2"/>
  <c r="TL89" i="2"/>
  <c r="TH89" i="2"/>
  <c r="TE89" i="2"/>
  <c r="TA89" i="2"/>
  <c r="SX89" i="2"/>
  <c r="ST89" i="2"/>
  <c r="SQ89" i="2"/>
  <c r="SM89" i="2"/>
  <c r="SJ89" i="2"/>
  <c r="SF89" i="2"/>
  <c r="SC89" i="2"/>
  <c r="RY89" i="2"/>
  <c r="RV89" i="2"/>
  <c r="RR89" i="2"/>
  <c r="RO89" i="2"/>
  <c r="RK89" i="2"/>
  <c r="RH89" i="2"/>
  <c r="RF89" i="2"/>
  <c r="RD89" i="2"/>
  <c r="RA89" i="2"/>
  <c r="QW89" i="2"/>
  <c r="QT89" i="2"/>
  <c r="QR89" i="2"/>
  <c r="QP89" i="2"/>
  <c r="QM89" i="2"/>
  <c r="QI89" i="2"/>
  <c r="QF89" i="2"/>
  <c r="QB89" i="2"/>
  <c r="PY89" i="2"/>
  <c r="PW89" i="2"/>
  <c r="PU89" i="2"/>
  <c r="PR89" i="2"/>
  <c r="PP89" i="2"/>
  <c r="PN89" i="2"/>
  <c r="PK89" i="2"/>
  <c r="PI89" i="2"/>
  <c r="PG89" i="2"/>
  <c r="PD89" i="2"/>
  <c r="PB89" i="2"/>
  <c r="OZ89" i="2"/>
  <c r="OW89" i="2"/>
  <c r="OU89" i="2"/>
  <c r="OS89" i="2"/>
  <c r="OP89" i="2"/>
  <c r="ON89" i="2"/>
  <c r="OL89" i="2"/>
  <c r="OI89" i="2"/>
  <c r="OG89" i="2"/>
  <c r="OE89" i="2"/>
  <c r="OB89" i="2"/>
  <c r="NZ89" i="2"/>
  <c r="NX89" i="2"/>
  <c r="NU89" i="2"/>
  <c r="NS89" i="2"/>
  <c r="NQ89" i="2"/>
  <c r="NN89" i="2"/>
  <c r="NL89" i="2"/>
  <c r="NJ89" i="2"/>
  <c r="NG89" i="2"/>
  <c r="NE89" i="2"/>
  <c r="NC89" i="2"/>
  <c r="MZ89" i="2"/>
  <c r="MX89" i="2"/>
  <c r="MV89" i="2"/>
  <c r="MS89" i="2"/>
  <c r="MO89" i="2"/>
  <c r="ML89" i="2"/>
  <c r="MJ89" i="2"/>
  <c r="MH89" i="2"/>
  <c r="ME89" i="2"/>
  <c r="MA89" i="2"/>
  <c r="LX89" i="2"/>
  <c r="LT89" i="2"/>
  <c r="LQ89" i="2"/>
  <c r="LO89" i="2"/>
  <c r="LM89" i="2"/>
  <c r="LJ89" i="2"/>
  <c r="LH89" i="2"/>
  <c r="LF89" i="2"/>
  <c r="LC89" i="2"/>
  <c r="KY89" i="2"/>
  <c r="KV89" i="2"/>
  <c r="KR89" i="2"/>
  <c r="KO89" i="2"/>
  <c r="KM89" i="2"/>
  <c r="KK89" i="2"/>
  <c r="KH89" i="2"/>
  <c r="KF89" i="2"/>
  <c r="KD89" i="2"/>
  <c r="KA89" i="2"/>
  <c r="JW89" i="2"/>
  <c r="JT89" i="2"/>
  <c r="JP89" i="2"/>
  <c r="JM89" i="2"/>
  <c r="JK89" i="2"/>
  <c r="JI89" i="2"/>
  <c r="JF89" i="2"/>
  <c r="JD89" i="2"/>
  <c r="JB89" i="2"/>
  <c r="IY89" i="2"/>
  <c r="IW89" i="2"/>
  <c r="IU89" i="2"/>
  <c r="IR89" i="2"/>
  <c r="IP89" i="2"/>
  <c r="IN89" i="2"/>
  <c r="IK89" i="2"/>
  <c r="II89" i="2"/>
  <c r="IG89" i="2"/>
  <c r="ID89" i="2"/>
  <c r="IB89" i="2"/>
  <c r="HZ89" i="2"/>
  <c r="HW89" i="2"/>
  <c r="HU89" i="2"/>
  <c r="HS89" i="2"/>
  <c r="HP89" i="2"/>
  <c r="HN89" i="2"/>
  <c r="HL89" i="2"/>
  <c r="HI89" i="2"/>
  <c r="HG89" i="2"/>
  <c r="HE89" i="2"/>
  <c r="HA89" i="2"/>
  <c r="GY89" i="2"/>
  <c r="GW89" i="2"/>
  <c r="GT89" i="2"/>
  <c r="GP89" i="2"/>
  <c r="GM89" i="2"/>
  <c r="GK89" i="2"/>
  <c r="GI89" i="2"/>
  <c r="GF89" i="2"/>
  <c r="GB89" i="2"/>
  <c r="FY89" i="2"/>
  <c r="FW89" i="2"/>
  <c r="FU89" i="2"/>
  <c r="FR89" i="2"/>
  <c r="FP89" i="2"/>
  <c r="FN89" i="2"/>
  <c r="FK89" i="2"/>
  <c r="FI89" i="2"/>
  <c r="FG89" i="2"/>
  <c r="FD89" i="2"/>
  <c r="EZ89" i="2"/>
  <c r="EW89" i="2"/>
  <c r="EU89" i="2"/>
  <c r="ES89" i="2"/>
  <c r="EP89" i="2"/>
  <c r="EN89" i="2"/>
  <c r="EL89" i="2"/>
  <c r="EI89" i="2"/>
  <c r="EG89" i="2"/>
  <c r="EE89" i="2"/>
  <c r="EB89" i="2"/>
  <c r="DZ89" i="2"/>
  <c r="DX89" i="2"/>
  <c r="DU89" i="2"/>
  <c r="DQ89" i="2"/>
  <c r="DN89" i="2"/>
  <c r="DL89" i="2"/>
  <c r="DJ89" i="2"/>
  <c r="DG89" i="2"/>
  <c r="DE89" i="2"/>
  <c r="DC89" i="2"/>
  <c r="CZ89" i="2"/>
  <c r="CX89" i="2"/>
  <c r="CV89" i="2"/>
  <c r="CS89" i="2"/>
  <c r="CQ89" i="2"/>
  <c r="CO89" i="2"/>
  <c r="CL89" i="2"/>
  <c r="CJ89" i="2"/>
  <c r="CH89" i="2"/>
  <c r="CE89" i="2"/>
  <c r="CC89" i="2"/>
  <c r="CB89" i="2"/>
  <c r="CA89" i="2"/>
  <c r="BX89" i="2"/>
  <c r="BV89" i="2"/>
  <c r="BT89" i="2"/>
  <c r="BQ89" i="2"/>
  <c r="BO89" i="2"/>
  <c r="BM89" i="2"/>
  <c r="BJ89" i="2"/>
  <c r="BF89" i="2"/>
  <c r="BC89" i="2"/>
  <c r="BA89" i="2"/>
  <c r="AY89" i="2"/>
  <c r="AV89" i="2"/>
  <c r="AT89" i="2"/>
  <c r="AR89" i="2"/>
  <c r="AO89" i="2"/>
  <c r="AM89" i="2"/>
  <c r="AK89" i="2"/>
  <c r="AH89" i="2"/>
  <c r="AF89" i="2"/>
  <c r="AD89" i="2"/>
  <c r="R89" i="2"/>
  <c r="Q89" i="2"/>
  <c r="P89" i="2"/>
  <c r="N89" i="2"/>
  <c r="L89" i="2"/>
  <c r="M89" i="2" s="1"/>
  <c r="J89" i="2"/>
  <c r="H89" i="2"/>
  <c r="I89" i="2" s="1"/>
  <c r="F89" i="2"/>
  <c r="E89" i="2"/>
  <c r="D89" i="2"/>
  <c r="B89" i="2"/>
  <c r="VI88" i="2"/>
  <c r="VG88" i="2"/>
  <c r="VE88" i="2"/>
  <c r="VB88" i="2"/>
  <c r="UZ88" i="2"/>
  <c r="UX88" i="2"/>
  <c r="UU88" i="2"/>
  <c r="US88" i="2"/>
  <c r="UQ88" i="2"/>
  <c r="UN88" i="2"/>
  <c r="UL88" i="2"/>
  <c r="UJ88" i="2"/>
  <c r="UG88" i="2"/>
  <c r="UC88" i="2"/>
  <c r="TZ88" i="2"/>
  <c r="TV88" i="2"/>
  <c r="TS88" i="2"/>
  <c r="TO88" i="2"/>
  <c r="TL88" i="2"/>
  <c r="TH88" i="2"/>
  <c r="TE88" i="2"/>
  <c r="TA88" i="2"/>
  <c r="SX88" i="2"/>
  <c r="ST88" i="2"/>
  <c r="SQ88" i="2"/>
  <c r="SM88" i="2"/>
  <c r="SJ88" i="2"/>
  <c r="SF88" i="2"/>
  <c r="SC88" i="2"/>
  <c r="RY88" i="2"/>
  <c r="RV88" i="2"/>
  <c r="RR88" i="2"/>
  <c r="RO88" i="2"/>
  <c r="RM88" i="2"/>
  <c r="RK88" i="2"/>
  <c r="RH88" i="2"/>
  <c r="RF88" i="2"/>
  <c r="RD88" i="2"/>
  <c r="RA88" i="2"/>
  <c r="QW88" i="2"/>
  <c r="QT88" i="2"/>
  <c r="QR88" i="2"/>
  <c r="QP88" i="2"/>
  <c r="QM88" i="2"/>
  <c r="QI88" i="2"/>
  <c r="QF88" i="2"/>
  <c r="QB88" i="2"/>
  <c r="PY88" i="2"/>
  <c r="PW88" i="2"/>
  <c r="PU88" i="2"/>
  <c r="PR88" i="2"/>
  <c r="PP88" i="2"/>
  <c r="PN88" i="2"/>
  <c r="PK88" i="2"/>
  <c r="PI88" i="2"/>
  <c r="PG88" i="2"/>
  <c r="PD88" i="2"/>
  <c r="PB88" i="2"/>
  <c r="OZ88" i="2"/>
  <c r="OW88" i="2"/>
  <c r="OU88" i="2"/>
  <c r="OS88" i="2"/>
  <c r="OP88" i="2"/>
  <c r="ON88" i="2"/>
  <c r="OL88" i="2"/>
  <c r="OI88" i="2"/>
  <c r="OG88" i="2"/>
  <c r="OE88" i="2"/>
  <c r="OB88" i="2"/>
  <c r="NZ88" i="2"/>
  <c r="NX88" i="2"/>
  <c r="NU88" i="2"/>
  <c r="NS88" i="2"/>
  <c r="NQ88" i="2"/>
  <c r="NN88" i="2"/>
  <c r="NL88" i="2"/>
  <c r="NJ88" i="2"/>
  <c r="NG88" i="2"/>
  <c r="NE88" i="2"/>
  <c r="NC88" i="2"/>
  <c r="MZ88" i="2"/>
  <c r="MX88" i="2"/>
  <c r="MV88" i="2"/>
  <c r="MS88" i="2"/>
  <c r="MO88" i="2"/>
  <c r="ML88" i="2"/>
  <c r="MJ88" i="2"/>
  <c r="MH88" i="2"/>
  <c r="ME88" i="2"/>
  <c r="MA88" i="2"/>
  <c r="LX88" i="2"/>
  <c r="LT88" i="2"/>
  <c r="LQ88" i="2"/>
  <c r="LO88" i="2"/>
  <c r="LM88" i="2"/>
  <c r="LJ88" i="2"/>
  <c r="LH88" i="2"/>
  <c r="LF88" i="2"/>
  <c r="LC88" i="2"/>
  <c r="KY88" i="2"/>
  <c r="KV88" i="2"/>
  <c r="KR88" i="2"/>
  <c r="KO88" i="2"/>
  <c r="KM88" i="2"/>
  <c r="KK88" i="2"/>
  <c r="KH88" i="2"/>
  <c r="KF88" i="2"/>
  <c r="KD88" i="2"/>
  <c r="KA88" i="2"/>
  <c r="JY88" i="2"/>
  <c r="JW88" i="2"/>
  <c r="JT88" i="2"/>
  <c r="JP88" i="2"/>
  <c r="JM88" i="2"/>
  <c r="JK88" i="2"/>
  <c r="JI88" i="2"/>
  <c r="JF88" i="2"/>
  <c r="JD88" i="2"/>
  <c r="JB88" i="2"/>
  <c r="IY88" i="2"/>
  <c r="IW88" i="2"/>
  <c r="IU88" i="2"/>
  <c r="IR88" i="2"/>
  <c r="IP88" i="2"/>
  <c r="IN88" i="2"/>
  <c r="IK88" i="2"/>
  <c r="II88" i="2"/>
  <c r="IG88" i="2"/>
  <c r="ID88" i="2"/>
  <c r="IB88" i="2"/>
  <c r="HZ88" i="2"/>
  <c r="HW88" i="2"/>
  <c r="HU88" i="2"/>
  <c r="HS88" i="2"/>
  <c r="HP88" i="2"/>
  <c r="HN88" i="2"/>
  <c r="HL88" i="2"/>
  <c r="HI88" i="2"/>
  <c r="HG88" i="2"/>
  <c r="HE88" i="2"/>
  <c r="HA88" i="2"/>
  <c r="GY88" i="2"/>
  <c r="GW88" i="2"/>
  <c r="GT88" i="2"/>
  <c r="GP88" i="2"/>
  <c r="GM88" i="2"/>
  <c r="GK88" i="2"/>
  <c r="GI88" i="2"/>
  <c r="GF88" i="2"/>
  <c r="GB88" i="2"/>
  <c r="FY88" i="2"/>
  <c r="FW88" i="2"/>
  <c r="FU88" i="2"/>
  <c r="FR88" i="2"/>
  <c r="FP88" i="2"/>
  <c r="FN88" i="2"/>
  <c r="FK88" i="2"/>
  <c r="FI88" i="2"/>
  <c r="FG88" i="2"/>
  <c r="FD88" i="2"/>
  <c r="EZ88" i="2"/>
  <c r="EW88" i="2"/>
  <c r="EU88" i="2"/>
  <c r="ES88" i="2"/>
  <c r="EP88" i="2"/>
  <c r="EN88" i="2"/>
  <c r="EL88" i="2"/>
  <c r="EI88" i="2"/>
  <c r="EG88" i="2"/>
  <c r="EE88" i="2"/>
  <c r="EB88" i="2"/>
  <c r="DZ88" i="2"/>
  <c r="DX88" i="2"/>
  <c r="DU88" i="2"/>
  <c r="DQ88" i="2"/>
  <c r="DN88" i="2"/>
  <c r="DL88" i="2"/>
  <c r="DJ88" i="2"/>
  <c r="DG88" i="2"/>
  <c r="DE88" i="2"/>
  <c r="DC88" i="2"/>
  <c r="CZ88" i="2"/>
  <c r="CX88" i="2"/>
  <c r="CV88" i="2"/>
  <c r="CS88" i="2"/>
  <c r="CQ88" i="2"/>
  <c r="CO88" i="2"/>
  <c r="CL88" i="2"/>
  <c r="CJ88" i="2"/>
  <c r="CH88" i="2"/>
  <c r="CE88" i="2"/>
  <c r="CC88" i="2"/>
  <c r="CB88" i="2"/>
  <c r="CA88" i="2"/>
  <c r="BX88" i="2"/>
  <c r="BV88" i="2"/>
  <c r="BT88" i="2"/>
  <c r="BQ88" i="2"/>
  <c r="BO88" i="2"/>
  <c r="BM88" i="2"/>
  <c r="BJ88" i="2"/>
  <c r="BF88" i="2"/>
  <c r="BC88" i="2"/>
  <c r="BA88" i="2"/>
  <c r="AY88" i="2"/>
  <c r="AV88" i="2"/>
  <c r="AT88" i="2"/>
  <c r="AR88" i="2"/>
  <c r="AO88" i="2"/>
  <c r="AM88" i="2"/>
  <c r="AK88" i="2"/>
  <c r="AH88" i="2"/>
  <c r="AF88" i="2"/>
  <c r="AD88" i="2"/>
  <c r="Y88" i="2"/>
  <c r="R88" i="2"/>
  <c r="P88" i="2"/>
  <c r="Q88" i="2" s="1"/>
  <c r="S88" i="2" s="1"/>
  <c r="N88" i="2"/>
  <c r="M88" i="2"/>
  <c r="L88" i="2"/>
  <c r="J88" i="2"/>
  <c r="I88" i="2"/>
  <c r="H88" i="2"/>
  <c r="F88" i="2"/>
  <c r="D88" i="2"/>
  <c r="E88" i="2" s="1"/>
  <c r="B88" i="2"/>
  <c r="VI87" i="2"/>
  <c r="VG87" i="2"/>
  <c r="VE87" i="2"/>
  <c r="VB87" i="2"/>
  <c r="UZ87" i="2"/>
  <c r="UX87" i="2"/>
  <c r="UU87" i="2"/>
  <c r="US87" i="2"/>
  <c r="UQ87" i="2"/>
  <c r="UN87" i="2"/>
  <c r="UL87" i="2"/>
  <c r="UJ87" i="2"/>
  <c r="UG87" i="2"/>
  <c r="IB87" i="1" s="1"/>
  <c r="UC87" i="2"/>
  <c r="TZ87" i="2"/>
  <c r="TV87" i="2"/>
  <c r="TS87" i="2"/>
  <c r="TO87" i="2"/>
  <c r="TL87" i="2"/>
  <c r="TH87" i="2"/>
  <c r="TE87" i="2"/>
  <c r="TA87" i="2"/>
  <c r="SX87" i="2"/>
  <c r="ST87" i="2"/>
  <c r="SQ87" i="2"/>
  <c r="SM87" i="2"/>
  <c r="SJ87" i="2"/>
  <c r="SF87" i="2"/>
  <c r="SC87" i="2"/>
  <c r="SA87" i="2"/>
  <c r="RY87" i="2"/>
  <c r="RV87" i="2"/>
  <c r="RR87" i="2"/>
  <c r="RO87" i="2"/>
  <c r="RM87" i="2"/>
  <c r="RK87" i="2"/>
  <c r="RH87" i="2"/>
  <c r="RF87" i="2"/>
  <c r="RD87" i="2"/>
  <c r="RA87" i="2"/>
  <c r="QW87" i="2"/>
  <c r="QT87" i="2"/>
  <c r="QR87" i="2"/>
  <c r="QP87" i="2"/>
  <c r="QM87" i="2"/>
  <c r="QI87" i="2"/>
  <c r="QF87" i="2"/>
  <c r="QB87" i="2"/>
  <c r="PY87" i="2"/>
  <c r="PW87" i="2"/>
  <c r="PU87" i="2"/>
  <c r="PR87" i="2"/>
  <c r="PP87" i="2"/>
  <c r="PN87" i="2"/>
  <c r="PK87" i="2"/>
  <c r="PI87" i="2"/>
  <c r="PG87" i="2"/>
  <c r="PD87" i="2"/>
  <c r="PB87" i="2"/>
  <c r="OZ87" i="2"/>
  <c r="OW87" i="2"/>
  <c r="OU87" i="2"/>
  <c r="OS87" i="2"/>
  <c r="OP87" i="2"/>
  <c r="ON87" i="2"/>
  <c r="OL87" i="2"/>
  <c r="OI87" i="2"/>
  <c r="OG87" i="2"/>
  <c r="OE87" i="2"/>
  <c r="OB87" i="2"/>
  <c r="NZ87" i="2"/>
  <c r="NX87" i="2"/>
  <c r="NU87" i="2"/>
  <c r="NS87" i="2"/>
  <c r="NQ87" i="2"/>
  <c r="NN87" i="2"/>
  <c r="NL87" i="2"/>
  <c r="NJ87" i="2"/>
  <c r="NG87" i="2"/>
  <c r="NE87" i="2"/>
  <c r="NC87" i="2"/>
  <c r="MZ87" i="2"/>
  <c r="MX87" i="2"/>
  <c r="MV87" i="2"/>
  <c r="MS87" i="2"/>
  <c r="MO87" i="2"/>
  <c r="ML87" i="2"/>
  <c r="MJ87" i="2"/>
  <c r="MH87" i="2"/>
  <c r="ME87" i="2"/>
  <c r="MA87" i="2"/>
  <c r="LX87" i="2"/>
  <c r="LT87" i="2"/>
  <c r="LQ87" i="2"/>
  <c r="LO87" i="2"/>
  <c r="LM87" i="2"/>
  <c r="LJ87" i="2"/>
  <c r="LH87" i="2"/>
  <c r="LF87" i="2"/>
  <c r="LC87" i="2"/>
  <c r="KY87" i="2"/>
  <c r="KV87" i="2"/>
  <c r="KR87" i="2"/>
  <c r="KO87" i="2"/>
  <c r="KM87" i="2"/>
  <c r="KK87" i="2"/>
  <c r="KH87" i="2"/>
  <c r="KF87" i="2"/>
  <c r="KD87" i="2"/>
  <c r="KA87" i="2"/>
  <c r="JW87" i="2"/>
  <c r="JT87" i="2"/>
  <c r="JP87" i="2"/>
  <c r="JM87" i="2"/>
  <c r="JK87" i="2"/>
  <c r="JI87" i="2"/>
  <c r="JF87" i="2"/>
  <c r="JD87" i="2"/>
  <c r="JB87" i="2"/>
  <c r="IY87" i="2"/>
  <c r="IW87" i="2"/>
  <c r="IU87" i="2"/>
  <c r="IR87" i="2"/>
  <c r="IP87" i="2"/>
  <c r="IN87" i="2"/>
  <c r="IK87" i="2"/>
  <c r="II87" i="2"/>
  <c r="IG87" i="2"/>
  <c r="ID87" i="2"/>
  <c r="IB87" i="2"/>
  <c r="HZ87" i="2"/>
  <c r="HW87" i="2"/>
  <c r="HU87" i="2"/>
  <c r="HS87" i="2"/>
  <c r="HP87" i="2"/>
  <c r="HN87" i="2"/>
  <c r="HL87" i="2"/>
  <c r="HI87" i="2"/>
  <c r="HG87" i="2"/>
  <c r="HE87" i="2"/>
  <c r="HA87" i="2"/>
  <c r="GY87" i="2"/>
  <c r="GW87" i="2"/>
  <c r="GT87" i="2"/>
  <c r="GP87" i="2"/>
  <c r="GM87" i="2"/>
  <c r="GK87" i="2"/>
  <c r="GI87" i="2"/>
  <c r="GF87" i="2"/>
  <c r="GB87" i="2"/>
  <c r="FY87" i="2"/>
  <c r="FW87" i="2"/>
  <c r="FU87" i="2"/>
  <c r="FR87" i="2"/>
  <c r="FP87" i="2"/>
  <c r="FN87" i="2"/>
  <c r="FK87" i="2"/>
  <c r="FI87" i="2"/>
  <c r="FG87" i="2"/>
  <c r="FD87" i="2"/>
  <c r="EZ87" i="2"/>
  <c r="EW87" i="2"/>
  <c r="EU87" i="2"/>
  <c r="ES87" i="2"/>
  <c r="EP87" i="2"/>
  <c r="EN87" i="2"/>
  <c r="EL87" i="2"/>
  <c r="EI87" i="2"/>
  <c r="EG87" i="2"/>
  <c r="EE87" i="2"/>
  <c r="EB87" i="2"/>
  <c r="DZ87" i="2"/>
  <c r="DX87" i="2"/>
  <c r="DU87" i="2"/>
  <c r="DQ87" i="2"/>
  <c r="DN87" i="2"/>
  <c r="DL87" i="2"/>
  <c r="DJ87" i="2"/>
  <c r="DG87" i="2"/>
  <c r="DE87" i="2"/>
  <c r="DC87" i="2"/>
  <c r="CZ87" i="2"/>
  <c r="CX87" i="2"/>
  <c r="CV87" i="2"/>
  <c r="CS87" i="2"/>
  <c r="CQ87" i="2"/>
  <c r="CO87" i="2"/>
  <c r="CL87" i="2"/>
  <c r="CJ87" i="2"/>
  <c r="CH87" i="2"/>
  <c r="CE87" i="2"/>
  <c r="CC87" i="2"/>
  <c r="CB87" i="2"/>
  <c r="CA87" i="2"/>
  <c r="BX87" i="2"/>
  <c r="BV87" i="2"/>
  <c r="BT87" i="2"/>
  <c r="BQ87" i="2"/>
  <c r="BO87" i="2"/>
  <c r="BM87" i="2"/>
  <c r="BJ87" i="2"/>
  <c r="BF87" i="2"/>
  <c r="BC87" i="2"/>
  <c r="BA87" i="2"/>
  <c r="AY87" i="2"/>
  <c r="AV87" i="2"/>
  <c r="AT87" i="2"/>
  <c r="AR87" i="2"/>
  <c r="AO87" i="2"/>
  <c r="AM87" i="2"/>
  <c r="AK87" i="2"/>
  <c r="AH87" i="2"/>
  <c r="AF87" i="2"/>
  <c r="AD87" i="2"/>
  <c r="R87" i="2"/>
  <c r="P87" i="2"/>
  <c r="Q87" i="2" s="1"/>
  <c r="N87" i="2"/>
  <c r="L87" i="2"/>
  <c r="M87" i="2" s="1"/>
  <c r="J87" i="2"/>
  <c r="I87" i="2"/>
  <c r="H87" i="2"/>
  <c r="F87" i="2"/>
  <c r="D87" i="2"/>
  <c r="E87" i="2" s="1"/>
  <c r="B87" i="2"/>
  <c r="VI86" i="2"/>
  <c r="VG86" i="2"/>
  <c r="VE86" i="2"/>
  <c r="VB86" i="2"/>
  <c r="UZ86" i="2"/>
  <c r="UX86" i="2"/>
  <c r="UU86" i="2"/>
  <c r="US86" i="2"/>
  <c r="UQ86" i="2"/>
  <c r="UN86" i="2"/>
  <c r="UL86" i="2"/>
  <c r="UJ86" i="2"/>
  <c r="UG86" i="2"/>
  <c r="IB86" i="1" s="1"/>
  <c r="UC86" i="2"/>
  <c r="TZ86" i="2"/>
  <c r="TV86" i="2"/>
  <c r="TS86" i="2"/>
  <c r="TO86" i="2"/>
  <c r="TL86" i="2"/>
  <c r="TH86" i="2"/>
  <c r="TE86" i="2"/>
  <c r="TA86" i="2"/>
  <c r="SX86" i="2"/>
  <c r="SV86" i="2"/>
  <c r="ST86" i="2"/>
  <c r="SQ86" i="2"/>
  <c r="SM86" i="2"/>
  <c r="SJ86" i="2"/>
  <c r="SF86" i="2"/>
  <c r="SC86" i="2"/>
  <c r="RY86" i="2"/>
  <c r="RV86" i="2"/>
  <c r="RR86" i="2"/>
  <c r="RO86" i="2"/>
  <c r="RK86" i="2"/>
  <c r="RH86" i="2"/>
  <c r="RF86" i="2"/>
  <c r="RD86" i="2"/>
  <c r="RA86" i="2"/>
  <c r="QW86" i="2"/>
  <c r="QT86" i="2"/>
  <c r="QR86" i="2"/>
  <c r="QP86" i="2"/>
  <c r="QM86" i="2"/>
  <c r="QI86" i="2"/>
  <c r="QF86" i="2"/>
  <c r="QB86" i="2"/>
  <c r="PY86" i="2"/>
  <c r="PW86" i="2"/>
  <c r="PU86" i="2"/>
  <c r="PR86" i="2"/>
  <c r="PP86" i="2"/>
  <c r="PN86" i="2"/>
  <c r="PK86" i="2"/>
  <c r="PI86" i="2"/>
  <c r="PG86" i="2"/>
  <c r="PD86" i="2"/>
  <c r="PB86" i="2"/>
  <c r="OZ86" i="2"/>
  <c r="OW86" i="2"/>
  <c r="OU86" i="2"/>
  <c r="OS86" i="2"/>
  <c r="OP86" i="2"/>
  <c r="ON86" i="2"/>
  <c r="OL86" i="2"/>
  <c r="OI86" i="2"/>
  <c r="OG86" i="2"/>
  <c r="OE86" i="2"/>
  <c r="OB86" i="2"/>
  <c r="NZ86" i="2"/>
  <c r="NX86" i="2"/>
  <c r="NU86" i="2"/>
  <c r="NS86" i="2"/>
  <c r="NQ86" i="2"/>
  <c r="NN86" i="2"/>
  <c r="NL86" i="2"/>
  <c r="NJ86" i="2"/>
  <c r="NG86" i="2"/>
  <c r="NE86" i="2"/>
  <c r="NC86" i="2"/>
  <c r="MZ86" i="2"/>
  <c r="MX86" i="2"/>
  <c r="MV86" i="2"/>
  <c r="MS86" i="2"/>
  <c r="MO86" i="2"/>
  <c r="ML86" i="2"/>
  <c r="MJ86" i="2"/>
  <c r="MH86" i="2"/>
  <c r="ME86" i="2"/>
  <c r="MA86" i="2"/>
  <c r="LX86" i="2"/>
  <c r="LT86" i="2"/>
  <c r="LQ86" i="2"/>
  <c r="LO86" i="2"/>
  <c r="LM86" i="2"/>
  <c r="LJ86" i="2"/>
  <c r="LH86" i="2"/>
  <c r="LF86" i="2"/>
  <c r="LC86" i="2"/>
  <c r="KY86" i="2"/>
  <c r="KV86" i="2"/>
  <c r="KR86" i="2"/>
  <c r="KO86" i="2"/>
  <c r="KM86" i="2"/>
  <c r="KK86" i="2"/>
  <c r="KH86" i="2"/>
  <c r="KF86" i="2"/>
  <c r="KD86" i="2"/>
  <c r="KA86" i="2"/>
  <c r="JW86" i="2"/>
  <c r="JT86" i="2"/>
  <c r="JP86" i="2"/>
  <c r="JM86" i="2"/>
  <c r="JK86" i="2"/>
  <c r="JI86" i="2"/>
  <c r="JF86" i="2"/>
  <c r="JD86" i="2"/>
  <c r="JB86" i="2"/>
  <c r="IY86" i="2"/>
  <c r="IW86" i="2"/>
  <c r="IU86" i="2"/>
  <c r="IR86" i="2"/>
  <c r="IP86" i="2"/>
  <c r="IN86" i="2"/>
  <c r="IK86" i="2"/>
  <c r="II86" i="2"/>
  <c r="IG86" i="2"/>
  <c r="ID86" i="2"/>
  <c r="IB86" i="2"/>
  <c r="HZ86" i="2"/>
  <c r="HW86" i="2"/>
  <c r="HU86" i="2"/>
  <c r="HS86" i="2"/>
  <c r="HP86" i="2"/>
  <c r="HN86" i="2"/>
  <c r="HL86" i="2"/>
  <c r="HI86" i="2"/>
  <c r="HG86" i="2"/>
  <c r="HE86" i="2"/>
  <c r="HA86" i="2"/>
  <c r="GY86" i="2"/>
  <c r="GW86" i="2"/>
  <c r="GT86" i="2"/>
  <c r="GP86" i="2"/>
  <c r="GM86" i="2"/>
  <c r="GK86" i="2"/>
  <c r="GI86" i="2"/>
  <c r="GF86" i="2"/>
  <c r="GB86" i="2"/>
  <c r="FY86" i="2"/>
  <c r="FW86" i="2"/>
  <c r="FU86" i="2"/>
  <c r="FR86" i="2"/>
  <c r="FP86" i="2"/>
  <c r="FN86" i="2"/>
  <c r="FK86" i="2"/>
  <c r="FI86" i="2"/>
  <c r="FG86" i="2"/>
  <c r="FD86" i="2"/>
  <c r="EZ86" i="2"/>
  <c r="EW86" i="2"/>
  <c r="EU86" i="2"/>
  <c r="ES86" i="2"/>
  <c r="EP86" i="2"/>
  <c r="EN86" i="2"/>
  <c r="EL86" i="2"/>
  <c r="EI86" i="2"/>
  <c r="EG86" i="2"/>
  <c r="EE86" i="2"/>
  <c r="EB86" i="2"/>
  <c r="DZ86" i="2"/>
  <c r="DX86" i="2"/>
  <c r="DU86" i="2"/>
  <c r="DQ86" i="2"/>
  <c r="DN86" i="2"/>
  <c r="DL86" i="2"/>
  <c r="DJ86" i="2"/>
  <c r="DG86" i="2"/>
  <c r="DE86" i="2"/>
  <c r="DC86" i="2"/>
  <c r="CZ86" i="2"/>
  <c r="CX86" i="2"/>
  <c r="CV86" i="2"/>
  <c r="CS86" i="2"/>
  <c r="CQ86" i="2"/>
  <c r="CO86" i="2"/>
  <c r="CL86" i="2"/>
  <c r="CJ86" i="2"/>
  <c r="CH86" i="2"/>
  <c r="CE86" i="2"/>
  <c r="CC86" i="2"/>
  <c r="CB86" i="2"/>
  <c r="CA86" i="2"/>
  <c r="BX86" i="2"/>
  <c r="BV86" i="2"/>
  <c r="BT86" i="2"/>
  <c r="BQ86" i="2"/>
  <c r="BO86" i="2"/>
  <c r="BM86" i="2"/>
  <c r="BJ86" i="2"/>
  <c r="BF86" i="2"/>
  <c r="BC86" i="2"/>
  <c r="BA86" i="2"/>
  <c r="AY86" i="2"/>
  <c r="AV86" i="2"/>
  <c r="AT86" i="2"/>
  <c r="AR86" i="2"/>
  <c r="AO86" i="2"/>
  <c r="AM86" i="2"/>
  <c r="AK86" i="2"/>
  <c r="AH86" i="2"/>
  <c r="AF86" i="2"/>
  <c r="AD86" i="2"/>
  <c r="R86" i="2"/>
  <c r="Q86" i="2"/>
  <c r="S86" i="2" s="1"/>
  <c r="P86" i="2"/>
  <c r="N86" i="2"/>
  <c r="L86" i="2"/>
  <c r="M86" i="2" s="1"/>
  <c r="J86" i="2"/>
  <c r="I86" i="2"/>
  <c r="H86" i="2"/>
  <c r="F86" i="2"/>
  <c r="E86" i="2"/>
  <c r="D86" i="2"/>
  <c r="B86" i="2"/>
  <c r="VI85" i="2"/>
  <c r="VG85" i="2"/>
  <c r="VE85" i="2"/>
  <c r="VB85" i="2"/>
  <c r="UZ85" i="2"/>
  <c r="UX85" i="2"/>
  <c r="UU85" i="2"/>
  <c r="US85" i="2"/>
  <c r="UQ85" i="2"/>
  <c r="UN85" i="2"/>
  <c r="UL85" i="2"/>
  <c r="UJ85" i="2"/>
  <c r="UG85" i="2"/>
  <c r="IB85" i="1" s="1"/>
  <c r="UC85" i="2"/>
  <c r="TZ85" i="2"/>
  <c r="TV85" i="2"/>
  <c r="TS85" i="2"/>
  <c r="TO85" i="2"/>
  <c r="TL85" i="2"/>
  <c r="TJ85" i="2"/>
  <c r="TH85" i="2"/>
  <c r="TE85" i="2"/>
  <c r="TA85" i="2"/>
  <c r="SX85" i="2"/>
  <c r="ST85" i="2"/>
  <c r="SQ85" i="2"/>
  <c r="SM85" i="2"/>
  <c r="SJ85" i="2"/>
  <c r="SF85" i="2"/>
  <c r="SC85" i="2"/>
  <c r="RY85" i="2"/>
  <c r="RV85" i="2"/>
  <c r="RR85" i="2"/>
  <c r="RO85" i="2"/>
  <c r="RK85" i="2"/>
  <c r="RH85" i="2"/>
  <c r="RF85" i="2"/>
  <c r="RD85" i="2"/>
  <c r="RA85" i="2"/>
  <c r="QY85" i="2"/>
  <c r="QW85" i="2"/>
  <c r="QT85" i="2"/>
  <c r="QR85" i="2"/>
  <c r="QP85" i="2"/>
  <c r="QM85" i="2"/>
  <c r="QI85" i="2"/>
  <c r="QF85" i="2"/>
  <c r="QB85" i="2"/>
  <c r="PY85" i="2"/>
  <c r="PW85" i="2"/>
  <c r="PU85" i="2"/>
  <c r="PR85" i="2"/>
  <c r="PP85" i="2"/>
  <c r="PN85" i="2"/>
  <c r="PK85" i="2"/>
  <c r="PI85" i="2"/>
  <c r="PG85" i="2"/>
  <c r="PD85" i="2"/>
  <c r="PB85" i="2"/>
  <c r="OZ85" i="2"/>
  <c r="OW85" i="2"/>
  <c r="OU85" i="2"/>
  <c r="OS85" i="2"/>
  <c r="OP85" i="2"/>
  <c r="ON85" i="2"/>
  <c r="OL85" i="2"/>
  <c r="OI85" i="2"/>
  <c r="OG85" i="2"/>
  <c r="OE85" i="2"/>
  <c r="OB85" i="2"/>
  <c r="NZ85" i="2"/>
  <c r="NX85" i="2"/>
  <c r="NU85" i="2"/>
  <c r="NS85" i="2"/>
  <c r="NQ85" i="2"/>
  <c r="NN85" i="2"/>
  <c r="NL85" i="2"/>
  <c r="NJ85" i="2"/>
  <c r="NG85" i="2"/>
  <c r="NE85" i="2"/>
  <c r="NC85" i="2"/>
  <c r="MZ85" i="2"/>
  <c r="MX85" i="2"/>
  <c r="MV85" i="2"/>
  <c r="MS85" i="2"/>
  <c r="MO85" i="2"/>
  <c r="ML85" i="2"/>
  <c r="MJ85" i="2"/>
  <c r="MH85" i="2"/>
  <c r="ME85" i="2"/>
  <c r="MA85" i="2"/>
  <c r="LX85" i="2"/>
  <c r="LT85" i="2"/>
  <c r="LQ85" i="2"/>
  <c r="LO85" i="2"/>
  <c r="LM85" i="2"/>
  <c r="LJ85" i="2"/>
  <c r="LH85" i="2"/>
  <c r="LF85" i="2"/>
  <c r="LC85" i="2"/>
  <c r="LA85" i="2"/>
  <c r="KY85" i="2"/>
  <c r="KV85" i="2"/>
  <c r="KR85" i="2"/>
  <c r="KO85" i="2"/>
  <c r="KM85" i="2"/>
  <c r="KK85" i="2"/>
  <c r="KH85" i="2"/>
  <c r="KF85" i="2"/>
  <c r="KD85" i="2"/>
  <c r="KA85" i="2"/>
  <c r="JW85" i="2"/>
  <c r="JT85" i="2"/>
  <c r="JP85" i="2"/>
  <c r="JM85" i="2"/>
  <c r="JK85" i="2"/>
  <c r="JI85" i="2"/>
  <c r="JF85" i="2"/>
  <c r="JD85" i="2"/>
  <c r="JB85" i="2"/>
  <c r="IY85" i="2"/>
  <c r="IW85" i="2"/>
  <c r="IU85" i="2"/>
  <c r="IR85" i="2"/>
  <c r="IP85" i="2"/>
  <c r="IN85" i="2"/>
  <c r="IK85" i="2"/>
  <c r="II85" i="2"/>
  <c r="IG85" i="2"/>
  <c r="ID85" i="2"/>
  <c r="IB85" i="2"/>
  <c r="HZ85" i="2"/>
  <c r="HW85" i="2"/>
  <c r="HU85" i="2"/>
  <c r="HS85" i="2"/>
  <c r="HP85" i="2"/>
  <c r="HN85" i="2"/>
  <c r="HL85" i="2"/>
  <c r="HI85" i="2"/>
  <c r="HG85" i="2"/>
  <c r="HE85" i="2"/>
  <c r="HA85" i="2"/>
  <c r="GY85" i="2"/>
  <c r="GW85" i="2"/>
  <c r="GT85" i="2"/>
  <c r="GP85" i="2"/>
  <c r="GM85" i="2"/>
  <c r="GK85" i="2"/>
  <c r="GI85" i="2"/>
  <c r="GF85" i="2"/>
  <c r="GB85" i="2"/>
  <c r="FY85" i="2"/>
  <c r="FW85" i="2"/>
  <c r="FU85" i="2"/>
  <c r="FR85" i="2"/>
  <c r="FP85" i="2"/>
  <c r="FN85" i="2"/>
  <c r="FK85" i="2"/>
  <c r="FI85" i="2"/>
  <c r="FG85" i="2"/>
  <c r="FD85" i="2"/>
  <c r="EZ85" i="2"/>
  <c r="EW85" i="2"/>
  <c r="EU85" i="2"/>
  <c r="ES85" i="2"/>
  <c r="EP85" i="2"/>
  <c r="EN85" i="2"/>
  <c r="EL85" i="2"/>
  <c r="EI85" i="2"/>
  <c r="EG85" i="2"/>
  <c r="EE85" i="2"/>
  <c r="EB85" i="2"/>
  <c r="DZ85" i="2"/>
  <c r="DX85" i="2"/>
  <c r="DU85" i="2"/>
  <c r="DQ85" i="2"/>
  <c r="DN85" i="2"/>
  <c r="DL85" i="2"/>
  <c r="DJ85" i="2"/>
  <c r="DG85" i="2"/>
  <c r="DE85" i="2"/>
  <c r="DC85" i="2"/>
  <c r="CZ85" i="2"/>
  <c r="CX85" i="2"/>
  <c r="CV85" i="2"/>
  <c r="CS85" i="2"/>
  <c r="CQ85" i="2"/>
  <c r="CO85" i="2"/>
  <c r="CL85" i="2"/>
  <c r="CJ85" i="2"/>
  <c r="CH85" i="2"/>
  <c r="CE85" i="2"/>
  <c r="CC85" i="2"/>
  <c r="CB85" i="2"/>
  <c r="CA85" i="2"/>
  <c r="BX85" i="2"/>
  <c r="BV85" i="2"/>
  <c r="BT85" i="2"/>
  <c r="BQ85" i="2"/>
  <c r="BO85" i="2"/>
  <c r="BM85" i="2"/>
  <c r="BJ85" i="2"/>
  <c r="BF85" i="2"/>
  <c r="BC85" i="2"/>
  <c r="BA85" i="2"/>
  <c r="AY85" i="2"/>
  <c r="AV85" i="2"/>
  <c r="AT85" i="2"/>
  <c r="AR85" i="2"/>
  <c r="AO85" i="2"/>
  <c r="AM85" i="2"/>
  <c r="AK85" i="2"/>
  <c r="AH85" i="2"/>
  <c r="AF85" i="2"/>
  <c r="AD85" i="2"/>
  <c r="R85" i="2"/>
  <c r="Q85" i="2"/>
  <c r="P85" i="2"/>
  <c r="N85" i="2"/>
  <c r="M85" i="2"/>
  <c r="L85" i="2"/>
  <c r="J85" i="2"/>
  <c r="H85" i="2"/>
  <c r="I85" i="2" s="1"/>
  <c r="F85" i="2"/>
  <c r="E85" i="2"/>
  <c r="D85" i="2"/>
  <c r="B85" i="2"/>
  <c r="VI84" i="2"/>
  <c r="VG84" i="2"/>
  <c r="VE84" i="2"/>
  <c r="VB84" i="2"/>
  <c r="UZ84" i="2"/>
  <c r="UX84" i="2"/>
  <c r="UU84" i="2"/>
  <c r="US84" i="2"/>
  <c r="UQ84" i="2"/>
  <c r="UN84" i="2"/>
  <c r="UL84" i="2"/>
  <c r="UJ84" i="2"/>
  <c r="UG84" i="2"/>
  <c r="UC84" i="2"/>
  <c r="TZ84" i="2"/>
  <c r="TV84" i="2"/>
  <c r="TS84" i="2"/>
  <c r="TQ84" i="2"/>
  <c r="TO84" i="2"/>
  <c r="TL84" i="2"/>
  <c r="TH84" i="2"/>
  <c r="TE84" i="2"/>
  <c r="TA84" i="2"/>
  <c r="SX84" i="2"/>
  <c r="ST84" i="2"/>
  <c r="SQ84" i="2"/>
  <c r="SM84" i="2"/>
  <c r="SJ84" i="2"/>
  <c r="SF84" i="2"/>
  <c r="SC84" i="2"/>
  <c r="RY84" i="2"/>
  <c r="RV84" i="2"/>
  <c r="RR84" i="2"/>
  <c r="RO84" i="2"/>
  <c r="RK84" i="2"/>
  <c r="RH84" i="2"/>
  <c r="RF84" i="2"/>
  <c r="RD84" i="2"/>
  <c r="RA84" i="2"/>
  <c r="QY84" i="2"/>
  <c r="QW84" i="2"/>
  <c r="QT84" i="2"/>
  <c r="QR84" i="2"/>
  <c r="QP84" i="2"/>
  <c r="QM84" i="2"/>
  <c r="QI84" i="2"/>
  <c r="QF84" i="2"/>
  <c r="QB84" i="2"/>
  <c r="PY84" i="2"/>
  <c r="PW84" i="2"/>
  <c r="PU84" i="2"/>
  <c r="PR84" i="2"/>
  <c r="PP84" i="2"/>
  <c r="PN84" i="2"/>
  <c r="PK84" i="2"/>
  <c r="PI84" i="2"/>
  <c r="PG84" i="2"/>
  <c r="PD84" i="2"/>
  <c r="PB84" i="2"/>
  <c r="OZ84" i="2"/>
  <c r="OW84" i="2"/>
  <c r="OU84" i="2"/>
  <c r="OS84" i="2"/>
  <c r="OP84" i="2"/>
  <c r="ON84" i="2"/>
  <c r="OL84" i="2"/>
  <c r="OI84" i="2"/>
  <c r="OG84" i="2"/>
  <c r="OE84" i="2"/>
  <c r="OB84" i="2"/>
  <c r="NZ84" i="2"/>
  <c r="NX84" i="2"/>
  <c r="NU84" i="2"/>
  <c r="NS84" i="2"/>
  <c r="NQ84" i="2"/>
  <c r="NN84" i="2"/>
  <c r="NL84" i="2"/>
  <c r="NJ84" i="2"/>
  <c r="NG84" i="2"/>
  <c r="NE84" i="2"/>
  <c r="NC84" i="2"/>
  <c r="MZ84" i="2"/>
  <c r="MX84" i="2"/>
  <c r="MV84" i="2"/>
  <c r="MS84" i="2"/>
  <c r="MO84" i="2"/>
  <c r="ML84" i="2"/>
  <c r="MJ84" i="2"/>
  <c r="MH84" i="2"/>
  <c r="ME84" i="2"/>
  <c r="MA84" i="2"/>
  <c r="LX84" i="2"/>
  <c r="LT84" i="2"/>
  <c r="LQ84" i="2"/>
  <c r="LO84" i="2"/>
  <c r="LM84" i="2"/>
  <c r="LJ84" i="2"/>
  <c r="LH84" i="2"/>
  <c r="LF84" i="2"/>
  <c r="LC84" i="2"/>
  <c r="KY84" i="2"/>
  <c r="KV84" i="2"/>
  <c r="KR84" i="2"/>
  <c r="KO84" i="2"/>
  <c r="KM84" i="2"/>
  <c r="KK84" i="2"/>
  <c r="KH84" i="2"/>
  <c r="KF84" i="2"/>
  <c r="KD84" i="2"/>
  <c r="KA84" i="2"/>
  <c r="JW84" i="2"/>
  <c r="JT84" i="2"/>
  <c r="JR84" i="2"/>
  <c r="JP84" i="2"/>
  <c r="JM84" i="2"/>
  <c r="JK84" i="2"/>
  <c r="JI84" i="2"/>
  <c r="JF84" i="2"/>
  <c r="JD84" i="2"/>
  <c r="JB84" i="2"/>
  <c r="IY84" i="2"/>
  <c r="IW84" i="2"/>
  <c r="IU84" i="2"/>
  <c r="IR84" i="2"/>
  <c r="IP84" i="2"/>
  <c r="IN84" i="2"/>
  <c r="IK84" i="2"/>
  <c r="II84" i="2"/>
  <c r="IG84" i="2"/>
  <c r="ID84" i="2"/>
  <c r="IB84" i="2"/>
  <c r="HZ84" i="2"/>
  <c r="HW84" i="2"/>
  <c r="HU84" i="2"/>
  <c r="HS84" i="2"/>
  <c r="HP84" i="2"/>
  <c r="HN84" i="2"/>
  <c r="HL84" i="2"/>
  <c r="HI84" i="2"/>
  <c r="HG84" i="2"/>
  <c r="HE84" i="2"/>
  <c r="HA84" i="2"/>
  <c r="GY84" i="2"/>
  <c r="GW84" i="2"/>
  <c r="GT84" i="2"/>
  <c r="GP84" i="2"/>
  <c r="GM84" i="2"/>
  <c r="GK84" i="2"/>
  <c r="GI84" i="2"/>
  <c r="GF84" i="2"/>
  <c r="GB84" i="2"/>
  <c r="FY84" i="2"/>
  <c r="FW84" i="2"/>
  <c r="FU84" i="2"/>
  <c r="FR84" i="2"/>
  <c r="FP84" i="2"/>
  <c r="FN84" i="2"/>
  <c r="FK84" i="2"/>
  <c r="FI84" i="2"/>
  <c r="FG84" i="2"/>
  <c r="FD84" i="2"/>
  <c r="EZ84" i="2"/>
  <c r="EW84" i="2"/>
  <c r="EU84" i="2"/>
  <c r="ES84" i="2"/>
  <c r="EP84" i="2"/>
  <c r="EN84" i="2"/>
  <c r="EL84" i="2"/>
  <c r="EI84" i="2"/>
  <c r="EG84" i="2"/>
  <c r="EE84" i="2"/>
  <c r="EB84" i="2"/>
  <c r="DZ84" i="2"/>
  <c r="DX84" i="2"/>
  <c r="DU84" i="2"/>
  <c r="DQ84" i="2"/>
  <c r="DN84" i="2"/>
  <c r="DL84" i="2"/>
  <c r="DJ84" i="2"/>
  <c r="DG84" i="2"/>
  <c r="DE84" i="2"/>
  <c r="DC84" i="2"/>
  <c r="CZ84" i="2"/>
  <c r="CX84" i="2"/>
  <c r="CV84" i="2"/>
  <c r="CS84" i="2"/>
  <c r="CQ84" i="2"/>
  <c r="CO84" i="2"/>
  <c r="CL84" i="2"/>
  <c r="CJ84" i="2"/>
  <c r="CH84" i="2"/>
  <c r="CE84" i="2"/>
  <c r="CC84" i="2"/>
  <c r="CB84" i="2"/>
  <c r="CA84" i="2"/>
  <c r="BX84" i="2"/>
  <c r="BV84" i="2"/>
  <c r="BT84" i="2"/>
  <c r="BQ84" i="2"/>
  <c r="BO84" i="2"/>
  <c r="BM84" i="2"/>
  <c r="BJ84" i="2"/>
  <c r="BF84" i="2"/>
  <c r="BC84" i="2"/>
  <c r="BA84" i="2"/>
  <c r="AY84" i="2"/>
  <c r="AV84" i="2"/>
  <c r="AT84" i="2"/>
  <c r="AR84" i="2"/>
  <c r="AO84" i="2"/>
  <c r="AM84" i="2"/>
  <c r="AK84" i="2"/>
  <c r="AH84" i="2"/>
  <c r="AF84" i="2"/>
  <c r="AD84" i="2"/>
  <c r="R84" i="2"/>
  <c r="Q84" i="2"/>
  <c r="P84" i="2"/>
  <c r="N84" i="2"/>
  <c r="M84" i="2"/>
  <c r="L84" i="2"/>
  <c r="J84" i="2"/>
  <c r="I84" i="2"/>
  <c r="S84" i="2" s="1"/>
  <c r="H84" i="2"/>
  <c r="F84" i="2"/>
  <c r="D84" i="2"/>
  <c r="E84" i="2" s="1"/>
  <c r="B84" i="2"/>
  <c r="VI83" i="2"/>
  <c r="VG83" i="2"/>
  <c r="VE83" i="2"/>
  <c r="VB83" i="2"/>
  <c r="UZ83" i="2"/>
  <c r="UX83" i="2"/>
  <c r="UU83" i="2"/>
  <c r="US83" i="2"/>
  <c r="UQ83" i="2"/>
  <c r="UN83" i="2"/>
  <c r="UL83" i="2"/>
  <c r="UJ83" i="2"/>
  <c r="UG83" i="2"/>
  <c r="UC83" i="2"/>
  <c r="TZ83" i="2"/>
  <c r="TX83" i="2"/>
  <c r="TV83" i="2"/>
  <c r="TS83" i="2"/>
  <c r="TO83" i="2"/>
  <c r="TL83" i="2"/>
  <c r="TJ83" i="2"/>
  <c r="TH83" i="2"/>
  <c r="TE83" i="2"/>
  <c r="TA83" i="2"/>
  <c r="SX83" i="2"/>
  <c r="ST83" i="2"/>
  <c r="SQ83" i="2"/>
  <c r="SM83" i="2"/>
  <c r="SJ83" i="2"/>
  <c r="SF83" i="2"/>
  <c r="SC83" i="2"/>
  <c r="RY83" i="2"/>
  <c r="RV83" i="2"/>
  <c r="RR83" i="2"/>
  <c r="RO83" i="2"/>
  <c r="RK83" i="2"/>
  <c r="RH83" i="2"/>
  <c r="RF83" i="2"/>
  <c r="RD83" i="2"/>
  <c r="RA83" i="2"/>
  <c r="QW83" i="2"/>
  <c r="QT83" i="2"/>
  <c r="QR83" i="2"/>
  <c r="QP83" i="2"/>
  <c r="QM83" i="2"/>
  <c r="QI83" i="2"/>
  <c r="QF83" i="2"/>
  <c r="QB83" i="2"/>
  <c r="PY83" i="2"/>
  <c r="PW83" i="2"/>
  <c r="PU83" i="2"/>
  <c r="PR83" i="2"/>
  <c r="PP83" i="2"/>
  <c r="PN83" i="2"/>
  <c r="PK83" i="2"/>
  <c r="PI83" i="2"/>
  <c r="PG83" i="2"/>
  <c r="PD83" i="2"/>
  <c r="PB83" i="2"/>
  <c r="OZ83" i="2"/>
  <c r="OW83" i="2"/>
  <c r="OU83" i="2"/>
  <c r="OS83" i="2"/>
  <c r="OP83" i="2"/>
  <c r="ON83" i="2"/>
  <c r="OL83" i="2"/>
  <c r="OI83" i="2"/>
  <c r="OG83" i="2"/>
  <c r="OE83" i="2"/>
  <c r="OB83" i="2"/>
  <c r="NZ83" i="2"/>
  <c r="NX83" i="2"/>
  <c r="NU83" i="2"/>
  <c r="NS83" i="2"/>
  <c r="NQ83" i="2"/>
  <c r="NN83" i="2"/>
  <c r="NL83" i="2"/>
  <c r="NJ83" i="2"/>
  <c r="NG83" i="2"/>
  <c r="NE83" i="2"/>
  <c r="NC83" i="2"/>
  <c r="MZ83" i="2"/>
  <c r="MX83" i="2"/>
  <c r="MV83" i="2"/>
  <c r="MS83" i="2"/>
  <c r="MO83" i="2"/>
  <c r="ML83" i="2"/>
  <c r="MJ83" i="2"/>
  <c r="MH83" i="2"/>
  <c r="ME83" i="2"/>
  <c r="MA83" i="2"/>
  <c r="LX83" i="2"/>
  <c r="LT83" i="2"/>
  <c r="LQ83" i="2"/>
  <c r="LO83" i="2"/>
  <c r="LM83" i="2"/>
  <c r="LJ83" i="2"/>
  <c r="LH83" i="2"/>
  <c r="LF83" i="2"/>
  <c r="LC83" i="2"/>
  <c r="KY83" i="2"/>
  <c r="KV83" i="2"/>
  <c r="KR83" i="2"/>
  <c r="KO83" i="2"/>
  <c r="KM83" i="2"/>
  <c r="KK83" i="2"/>
  <c r="KH83" i="2"/>
  <c r="KF83" i="2"/>
  <c r="KD83" i="2"/>
  <c r="KA83" i="2"/>
  <c r="JW83" i="2"/>
  <c r="JT83" i="2"/>
  <c r="JP83" i="2"/>
  <c r="JM83" i="2"/>
  <c r="JK83" i="2"/>
  <c r="JI83" i="2"/>
  <c r="JF83" i="2"/>
  <c r="JD83" i="2"/>
  <c r="JB83" i="2"/>
  <c r="IY83" i="2"/>
  <c r="IW83" i="2"/>
  <c r="IU83" i="2"/>
  <c r="IR83" i="2"/>
  <c r="IP83" i="2"/>
  <c r="IN83" i="2"/>
  <c r="IK83" i="2"/>
  <c r="II83" i="2"/>
  <c r="IG83" i="2"/>
  <c r="ID83" i="2"/>
  <c r="IB83" i="2"/>
  <c r="HZ83" i="2"/>
  <c r="HW83" i="2"/>
  <c r="HU83" i="2"/>
  <c r="HS83" i="2"/>
  <c r="HP83" i="2"/>
  <c r="HN83" i="2"/>
  <c r="HL83" i="2"/>
  <c r="HI83" i="2"/>
  <c r="HG83" i="2"/>
  <c r="HE83" i="2"/>
  <c r="HA83" i="2"/>
  <c r="GY83" i="2"/>
  <c r="GW83" i="2"/>
  <c r="GT83" i="2"/>
  <c r="GP83" i="2"/>
  <c r="GM83" i="2"/>
  <c r="GK83" i="2"/>
  <c r="GI83" i="2"/>
  <c r="GF83" i="2"/>
  <c r="GB83" i="2"/>
  <c r="FY83" i="2"/>
  <c r="FW83" i="2"/>
  <c r="FU83" i="2"/>
  <c r="FR83" i="2"/>
  <c r="FP83" i="2"/>
  <c r="FN83" i="2"/>
  <c r="FK83" i="2"/>
  <c r="FI83" i="2"/>
  <c r="FG83" i="2"/>
  <c r="FD83" i="2"/>
  <c r="EZ83" i="2"/>
  <c r="EW83" i="2"/>
  <c r="EU83" i="2"/>
  <c r="ES83" i="2"/>
  <c r="EP83" i="2"/>
  <c r="EN83" i="2"/>
  <c r="EL83" i="2"/>
  <c r="EI83" i="2"/>
  <c r="EG83" i="2"/>
  <c r="EE83" i="2"/>
  <c r="EB83" i="2"/>
  <c r="DZ83" i="2"/>
  <c r="DX83" i="2"/>
  <c r="DU83" i="2"/>
  <c r="DQ83" i="2"/>
  <c r="DN83" i="2"/>
  <c r="DL83" i="2"/>
  <c r="DJ83" i="2"/>
  <c r="DG83" i="2"/>
  <c r="DE83" i="2"/>
  <c r="DC83" i="2"/>
  <c r="CZ83" i="2"/>
  <c r="CX83" i="2"/>
  <c r="CV83" i="2"/>
  <c r="CS83" i="2"/>
  <c r="CQ83" i="2"/>
  <c r="CO83" i="2"/>
  <c r="CL83" i="2"/>
  <c r="CJ83" i="2"/>
  <c r="CH83" i="2"/>
  <c r="CE83" i="2"/>
  <c r="CC83" i="2"/>
  <c r="CB83" i="2"/>
  <c r="CA83" i="2"/>
  <c r="BX83" i="2"/>
  <c r="BV83" i="2"/>
  <c r="BT83" i="2"/>
  <c r="BQ83" i="2"/>
  <c r="BO83" i="2"/>
  <c r="BM83" i="2"/>
  <c r="BJ83" i="2"/>
  <c r="BF83" i="2"/>
  <c r="BC83" i="2"/>
  <c r="BA83" i="2"/>
  <c r="AY83" i="2"/>
  <c r="AV83" i="2"/>
  <c r="AT83" i="2"/>
  <c r="AR83" i="2"/>
  <c r="AO83" i="2"/>
  <c r="AM83" i="2"/>
  <c r="AK83" i="2"/>
  <c r="AH83" i="2"/>
  <c r="AF83" i="2"/>
  <c r="AD83" i="2"/>
  <c r="Y83" i="2"/>
  <c r="R83" i="2"/>
  <c r="Q83" i="2"/>
  <c r="P83" i="2"/>
  <c r="N83" i="2"/>
  <c r="L83" i="2"/>
  <c r="M83" i="2" s="1"/>
  <c r="J83" i="2"/>
  <c r="I83" i="2"/>
  <c r="H83" i="2"/>
  <c r="F83" i="2"/>
  <c r="E83" i="2"/>
  <c r="D83" i="2"/>
  <c r="B83" i="2"/>
  <c r="VI82" i="2"/>
  <c r="VG82" i="2"/>
  <c r="VE82" i="2"/>
  <c r="VB82" i="2"/>
  <c r="UZ82" i="2"/>
  <c r="UX82" i="2"/>
  <c r="UU82" i="2"/>
  <c r="US82" i="2"/>
  <c r="UQ82" i="2"/>
  <c r="UN82" i="2"/>
  <c r="UL82" i="2"/>
  <c r="UJ82" i="2"/>
  <c r="UG82" i="2"/>
  <c r="IB82" i="1" s="1"/>
  <c r="UC82" i="2"/>
  <c r="TZ82" i="2"/>
  <c r="TV82" i="2"/>
  <c r="TS82" i="2"/>
  <c r="TQ82" i="2"/>
  <c r="TO82" i="2"/>
  <c r="TL82" i="2"/>
  <c r="TH82" i="2"/>
  <c r="TE82" i="2"/>
  <c r="TA82" i="2"/>
  <c r="SX82" i="2"/>
  <c r="ST82" i="2"/>
  <c r="SQ82" i="2"/>
  <c r="SM82" i="2"/>
  <c r="SJ82" i="2"/>
  <c r="SF82" i="2"/>
  <c r="SC82" i="2"/>
  <c r="RY82" i="2"/>
  <c r="RV82" i="2"/>
  <c r="RR82" i="2"/>
  <c r="RO82" i="2"/>
  <c r="RM82" i="2"/>
  <c r="RK82" i="2"/>
  <c r="RH82" i="2"/>
  <c r="RF82" i="2"/>
  <c r="RD82" i="2"/>
  <c r="RA82" i="2"/>
  <c r="QW82" i="2"/>
  <c r="QT82" i="2"/>
  <c r="QR82" i="2"/>
  <c r="QP82" i="2"/>
  <c r="QM82" i="2"/>
  <c r="QI82" i="2"/>
  <c r="QF82" i="2"/>
  <c r="QB82" i="2"/>
  <c r="PY82" i="2"/>
  <c r="PW82" i="2"/>
  <c r="PU82" i="2"/>
  <c r="PR82" i="2"/>
  <c r="PP82" i="2"/>
  <c r="PN82" i="2"/>
  <c r="PK82" i="2"/>
  <c r="PI82" i="2"/>
  <c r="PG82" i="2"/>
  <c r="PD82" i="2"/>
  <c r="PB82" i="2"/>
  <c r="OZ82" i="2"/>
  <c r="OW82" i="2"/>
  <c r="OU82" i="2"/>
  <c r="OS82" i="2"/>
  <c r="OP82" i="2"/>
  <c r="ON82" i="2"/>
  <c r="OL82" i="2"/>
  <c r="OI82" i="2"/>
  <c r="OG82" i="2"/>
  <c r="OE82" i="2"/>
  <c r="OB82" i="2"/>
  <c r="NZ82" i="2"/>
  <c r="NX82" i="2"/>
  <c r="NU82" i="2"/>
  <c r="NS82" i="2"/>
  <c r="NQ82" i="2"/>
  <c r="NN82" i="2"/>
  <c r="NL82" i="2"/>
  <c r="NJ82" i="2"/>
  <c r="NG82" i="2"/>
  <c r="NE82" i="2"/>
  <c r="NC82" i="2"/>
  <c r="MZ82" i="2"/>
  <c r="MX82" i="2"/>
  <c r="MV82" i="2"/>
  <c r="MS82" i="2"/>
  <c r="MO82" i="2"/>
  <c r="ML82" i="2"/>
  <c r="MJ82" i="2"/>
  <c r="MH82" i="2"/>
  <c r="ME82" i="2"/>
  <c r="MA82" i="2"/>
  <c r="LX82" i="2"/>
  <c r="LT82" i="2"/>
  <c r="LQ82" i="2"/>
  <c r="LO82" i="2"/>
  <c r="LM82" i="2"/>
  <c r="LJ82" i="2"/>
  <c r="LH82" i="2"/>
  <c r="LF82" i="2"/>
  <c r="LC82" i="2"/>
  <c r="KY82" i="2"/>
  <c r="KV82" i="2"/>
  <c r="KR82" i="2"/>
  <c r="KO82" i="2"/>
  <c r="KM82" i="2"/>
  <c r="KK82" i="2"/>
  <c r="KH82" i="2"/>
  <c r="KF82" i="2"/>
  <c r="KD82" i="2"/>
  <c r="KA82" i="2"/>
  <c r="JW82" i="2"/>
  <c r="JT82" i="2"/>
  <c r="JP82" i="2"/>
  <c r="JM82" i="2"/>
  <c r="JK82" i="2"/>
  <c r="JI82" i="2"/>
  <c r="JF82" i="2"/>
  <c r="JD82" i="2"/>
  <c r="JB82" i="2"/>
  <c r="IY82" i="2"/>
  <c r="IW82" i="2"/>
  <c r="IU82" i="2"/>
  <c r="IR82" i="2"/>
  <c r="IP82" i="2"/>
  <c r="IN82" i="2"/>
  <c r="IK82" i="2"/>
  <c r="II82" i="2"/>
  <c r="IG82" i="2"/>
  <c r="ID82" i="2"/>
  <c r="IB82" i="2"/>
  <c r="HZ82" i="2"/>
  <c r="HW82" i="2"/>
  <c r="HU82" i="2"/>
  <c r="HS82" i="2"/>
  <c r="HP82" i="2"/>
  <c r="HN82" i="2"/>
  <c r="HL82" i="2"/>
  <c r="HI82" i="2"/>
  <c r="HG82" i="2"/>
  <c r="HE82" i="2"/>
  <c r="HA82" i="2"/>
  <c r="GY82" i="2"/>
  <c r="GW82" i="2"/>
  <c r="GT82" i="2"/>
  <c r="GP82" i="2"/>
  <c r="GM82" i="2"/>
  <c r="GK82" i="2"/>
  <c r="GI82" i="2"/>
  <c r="GF82" i="2"/>
  <c r="GB82" i="2"/>
  <c r="FY82" i="2"/>
  <c r="FW82" i="2"/>
  <c r="FU82" i="2"/>
  <c r="FR82" i="2"/>
  <c r="FP82" i="2"/>
  <c r="FN82" i="2"/>
  <c r="FK82" i="2"/>
  <c r="FI82" i="2"/>
  <c r="FG82" i="2"/>
  <c r="FD82" i="2"/>
  <c r="EZ82" i="2"/>
  <c r="EW82" i="2"/>
  <c r="EU82" i="2"/>
  <c r="ES82" i="2"/>
  <c r="EP82" i="2"/>
  <c r="EN82" i="2"/>
  <c r="EL82" i="2"/>
  <c r="EI82" i="2"/>
  <c r="EG82" i="2"/>
  <c r="EE82" i="2"/>
  <c r="EB82" i="2"/>
  <c r="DZ82" i="2"/>
  <c r="DX82" i="2"/>
  <c r="DU82" i="2"/>
  <c r="DQ82" i="2"/>
  <c r="DN82" i="2"/>
  <c r="DL82" i="2"/>
  <c r="DJ82" i="2"/>
  <c r="DG82" i="2"/>
  <c r="DE82" i="2"/>
  <c r="DC82" i="2"/>
  <c r="CZ82" i="2"/>
  <c r="CX82" i="2"/>
  <c r="CV82" i="2"/>
  <c r="CS82" i="2"/>
  <c r="CQ82" i="2"/>
  <c r="CO82" i="2"/>
  <c r="CL82" i="2"/>
  <c r="CJ82" i="2"/>
  <c r="CH82" i="2"/>
  <c r="CE82" i="2"/>
  <c r="CC82" i="2"/>
  <c r="CB82" i="2"/>
  <c r="CA82" i="2"/>
  <c r="BX82" i="2"/>
  <c r="BV82" i="2"/>
  <c r="BT82" i="2"/>
  <c r="BQ82" i="2"/>
  <c r="BO82" i="2"/>
  <c r="BM82" i="2"/>
  <c r="BJ82" i="2"/>
  <c r="BF82" i="2"/>
  <c r="BC82" i="2"/>
  <c r="BA82" i="2"/>
  <c r="AY82" i="2"/>
  <c r="AV82" i="2"/>
  <c r="AT82" i="2"/>
  <c r="AR82" i="2"/>
  <c r="AO82" i="2"/>
  <c r="AM82" i="2"/>
  <c r="AK82" i="2"/>
  <c r="AH82" i="2"/>
  <c r="AF82" i="2"/>
  <c r="AD82" i="2"/>
  <c r="Y82" i="2"/>
  <c r="R82" i="2"/>
  <c r="Q82" i="2"/>
  <c r="P82" i="2"/>
  <c r="N82" i="2"/>
  <c r="M82" i="2"/>
  <c r="L82" i="2"/>
  <c r="J82" i="2"/>
  <c r="H82" i="2"/>
  <c r="I82" i="2" s="1"/>
  <c r="S82" i="2" s="1"/>
  <c r="F82" i="2"/>
  <c r="D82" i="2"/>
  <c r="E82" i="2" s="1"/>
  <c r="B82" i="2"/>
  <c r="VI81" i="2"/>
  <c r="VG81" i="2"/>
  <c r="VE81" i="2"/>
  <c r="VB81" i="2"/>
  <c r="UZ81" i="2"/>
  <c r="UX81" i="2"/>
  <c r="UU81" i="2"/>
  <c r="US81" i="2"/>
  <c r="UQ81" i="2"/>
  <c r="UN81" i="2"/>
  <c r="UL81" i="2"/>
  <c r="UJ81" i="2"/>
  <c r="UG81" i="2"/>
  <c r="IB81" i="1" s="1"/>
  <c r="UC81" i="2"/>
  <c r="TZ81" i="2"/>
  <c r="TV81" i="2"/>
  <c r="TS81" i="2"/>
  <c r="TQ81" i="2"/>
  <c r="TO81" i="2"/>
  <c r="TL81" i="2"/>
  <c r="TH81" i="2"/>
  <c r="TE81" i="2"/>
  <c r="TA81" i="2"/>
  <c r="SX81" i="2"/>
  <c r="ST81" i="2"/>
  <c r="SQ81" i="2"/>
  <c r="SO81" i="2"/>
  <c r="SM81" i="2"/>
  <c r="SJ81" i="2"/>
  <c r="SF81" i="2"/>
  <c r="SC81" i="2"/>
  <c r="RY81" i="2"/>
  <c r="RV81" i="2"/>
  <c r="RR81" i="2"/>
  <c r="RO81" i="2"/>
  <c r="RK81" i="2"/>
  <c r="RH81" i="2"/>
  <c r="RF81" i="2"/>
  <c r="RD81" i="2"/>
  <c r="RA81" i="2"/>
  <c r="QW81" i="2"/>
  <c r="QT81" i="2"/>
  <c r="QR81" i="2"/>
  <c r="QP81" i="2"/>
  <c r="QM81" i="2"/>
  <c r="QI81" i="2"/>
  <c r="QF81" i="2"/>
  <c r="QB81" i="2"/>
  <c r="PY81" i="2"/>
  <c r="PW81" i="2"/>
  <c r="PU81" i="2"/>
  <c r="PR81" i="2"/>
  <c r="PP81" i="2"/>
  <c r="PN81" i="2"/>
  <c r="PK81" i="2"/>
  <c r="PI81" i="2"/>
  <c r="PG81" i="2"/>
  <c r="PD81" i="2"/>
  <c r="PB81" i="2"/>
  <c r="OZ81" i="2"/>
  <c r="OW81" i="2"/>
  <c r="OU81" i="2"/>
  <c r="OS81" i="2"/>
  <c r="OP81" i="2"/>
  <c r="ON81" i="2"/>
  <c r="OL81" i="2"/>
  <c r="OI81" i="2"/>
  <c r="OG81" i="2"/>
  <c r="OE81" i="2"/>
  <c r="OB81" i="2"/>
  <c r="NZ81" i="2"/>
  <c r="NX81" i="2"/>
  <c r="NU81" i="2"/>
  <c r="NS81" i="2"/>
  <c r="NQ81" i="2"/>
  <c r="NN81" i="2"/>
  <c r="NL81" i="2"/>
  <c r="NJ81" i="2"/>
  <c r="NG81" i="2"/>
  <c r="NE81" i="2"/>
  <c r="NC81" i="2"/>
  <c r="MZ81" i="2"/>
  <c r="MX81" i="2"/>
  <c r="MV81" i="2"/>
  <c r="MS81" i="2"/>
  <c r="MO81" i="2"/>
  <c r="ML81" i="2"/>
  <c r="MJ81" i="2"/>
  <c r="MH81" i="2"/>
  <c r="ME81" i="2"/>
  <c r="MA81" i="2"/>
  <c r="LX81" i="2"/>
  <c r="LT81" i="2"/>
  <c r="LQ81" i="2"/>
  <c r="LO81" i="2"/>
  <c r="LM81" i="2"/>
  <c r="LJ81" i="2"/>
  <c r="LH81" i="2"/>
  <c r="LF81" i="2"/>
  <c r="LC81" i="2"/>
  <c r="KY81" i="2"/>
  <c r="KV81" i="2"/>
  <c r="KR81" i="2"/>
  <c r="KO81" i="2"/>
  <c r="KM81" i="2"/>
  <c r="KK81" i="2"/>
  <c r="KH81" i="2"/>
  <c r="KF81" i="2"/>
  <c r="KD81" i="2"/>
  <c r="KA81" i="2"/>
  <c r="JW81" i="2"/>
  <c r="JT81" i="2"/>
  <c r="JP81" i="2"/>
  <c r="JM81" i="2"/>
  <c r="JK81" i="2"/>
  <c r="JI81" i="2"/>
  <c r="JF81" i="2"/>
  <c r="JD81" i="2"/>
  <c r="JB81" i="2"/>
  <c r="IY81" i="2"/>
  <c r="IW81" i="2"/>
  <c r="IU81" i="2"/>
  <c r="IR81" i="2"/>
  <c r="IP81" i="2"/>
  <c r="IN81" i="2"/>
  <c r="IK81" i="2"/>
  <c r="II81" i="2"/>
  <c r="IG81" i="2"/>
  <c r="ID81" i="2"/>
  <c r="IB81" i="2"/>
  <c r="HZ81" i="2"/>
  <c r="HW81" i="2"/>
  <c r="HU81" i="2"/>
  <c r="HS81" i="2"/>
  <c r="HP81" i="2"/>
  <c r="HN81" i="2"/>
  <c r="HL81" i="2"/>
  <c r="HI81" i="2"/>
  <c r="HG81" i="2"/>
  <c r="HE81" i="2"/>
  <c r="HA81" i="2"/>
  <c r="GY81" i="2"/>
  <c r="GW81" i="2"/>
  <c r="GT81" i="2"/>
  <c r="GP81" i="2"/>
  <c r="GM81" i="2"/>
  <c r="GK81" i="2"/>
  <c r="GI81" i="2"/>
  <c r="GF81" i="2"/>
  <c r="GB81" i="2"/>
  <c r="FY81" i="2"/>
  <c r="FW81" i="2"/>
  <c r="FU81" i="2"/>
  <c r="FR81" i="2"/>
  <c r="FP81" i="2"/>
  <c r="FN81" i="2"/>
  <c r="FK81" i="2"/>
  <c r="FI81" i="2"/>
  <c r="FG81" i="2"/>
  <c r="FD81" i="2"/>
  <c r="EZ81" i="2"/>
  <c r="EW81" i="2"/>
  <c r="EU81" i="2"/>
  <c r="ES81" i="2"/>
  <c r="EP81" i="2"/>
  <c r="EN81" i="2"/>
  <c r="EL81" i="2"/>
  <c r="EI81" i="2"/>
  <c r="EG81" i="2"/>
  <c r="EE81" i="2"/>
  <c r="EB81" i="2"/>
  <c r="DZ81" i="2"/>
  <c r="DX81" i="2"/>
  <c r="DU81" i="2"/>
  <c r="DQ81" i="2"/>
  <c r="DN81" i="2"/>
  <c r="DL81" i="2"/>
  <c r="DJ81" i="2"/>
  <c r="DG81" i="2"/>
  <c r="DE81" i="2"/>
  <c r="DC81" i="2"/>
  <c r="CZ81" i="2"/>
  <c r="CX81" i="2"/>
  <c r="CV81" i="2"/>
  <c r="CS81" i="2"/>
  <c r="CQ81" i="2"/>
  <c r="CO81" i="2"/>
  <c r="CL81" i="2"/>
  <c r="CJ81" i="2"/>
  <c r="CH81" i="2"/>
  <c r="CE81" i="2"/>
  <c r="CC81" i="2"/>
  <c r="CB81" i="2"/>
  <c r="CA81" i="2"/>
  <c r="BX81" i="2"/>
  <c r="BV81" i="2"/>
  <c r="BT81" i="2"/>
  <c r="BQ81" i="2"/>
  <c r="BO81" i="2"/>
  <c r="BM81" i="2"/>
  <c r="BJ81" i="2"/>
  <c r="BF81" i="2"/>
  <c r="BC81" i="2"/>
  <c r="BA81" i="2"/>
  <c r="AY81" i="2"/>
  <c r="AV81" i="2"/>
  <c r="AT81" i="2"/>
  <c r="AR81" i="2"/>
  <c r="AO81" i="2"/>
  <c r="AM81" i="2"/>
  <c r="AK81" i="2"/>
  <c r="AH81" i="2"/>
  <c r="AF81" i="2"/>
  <c r="AD81" i="2"/>
  <c r="R81" i="2"/>
  <c r="P81" i="2"/>
  <c r="Q81" i="2" s="1"/>
  <c r="N81" i="2"/>
  <c r="M81" i="2"/>
  <c r="L81" i="2"/>
  <c r="J81" i="2"/>
  <c r="I81" i="2"/>
  <c r="H81" i="2"/>
  <c r="F81" i="2"/>
  <c r="E81" i="2"/>
  <c r="D81" i="2"/>
  <c r="B81" i="2"/>
  <c r="VI80" i="2"/>
  <c r="VG80" i="2"/>
  <c r="VE80" i="2"/>
  <c r="VB80" i="2"/>
  <c r="UZ80" i="2"/>
  <c r="UX80" i="2"/>
  <c r="UU80" i="2"/>
  <c r="US80" i="2"/>
  <c r="UQ80" i="2"/>
  <c r="UN80" i="2"/>
  <c r="UL80" i="2"/>
  <c r="UJ80" i="2"/>
  <c r="UG80" i="2"/>
  <c r="UC80" i="2"/>
  <c r="TZ80" i="2"/>
  <c r="TV80" i="2"/>
  <c r="TS80" i="2"/>
  <c r="TO80" i="2"/>
  <c r="TL80" i="2"/>
  <c r="TH80" i="2"/>
  <c r="TE80" i="2"/>
  <c r="TA80" i="2"/>
  <c r="SX80" i="2"/>
  <c r="ST80" i="2"/>
  <c r="SQ80" i="2"/>
  <c r="SM80" i="2"/>
  <c r="SJ80" i="2"/>
  <c r="SF80" i="2"/>
  <c r="SC80" i="2"/>
  <c r="RY80" i="2"/>
  <c r="RV80" i="2"/>
  <c r="RR80" i="2"/>
  <c r="RO80" i="2"/>
  <c r="RK80" i="2"/>
  <c r="RH80" i="2"/>
  <c r="RF80" i="2"/>
  <c r="RD80" i="2"/>
  <c r="RA80" i="2"/>
  <c r="QW80" i="2"/>
  <c r="QT80" i="2"/>
  <c r="QR80" i="2"/>
  <c r="QP80" i="2"/>
  <c r="QM80" i="2"/>
  <c r="QI80" i="2"/>
  <c r="QF80" i="2"/>
  <c r="QB80" i="2"/>
  <c r="PY80" i="2"/>
  <c r="PW80" i="2"/>
  <c r="PU80" i="2"/>
  <c r="PR80" i="2"/>
  <c r="PP80" i="2"/>
  <c r="PN80" i="2"/>
  <c r="PK80" i="2"/>
  <c r="PI80" i="2"/>
  <c r="PG80" i="2"/>
  <c r="PD80" i="2"/>
  <c r="PB80" i="2"/>
  <c r="OZ80" i="2"/>
  <c r="OW80" i="2"/>
  <c r="OU80" i="2"/>
  <c r="OS80" i="2"/>
  <c r="OP80" i="2"/>
  <c r="ON80" i="2"/>
  <c r="OL80" i="2"/>
  <c r="OI80" i="2"/>
  <c r="OG80" i="2"/>
  <c r="OE80" i="2"/>
  <c r="OB80" i="2"/>
  <c r="NZ80" i="2"/>
  <c r="NX80" i="2"/>
  <c r="NU80" i="2"/>
  <c r="NS80" i="2"/>
  <c r="NQ80" i="2"/>
  <c r="NN80" i="2"/>
  <c r="NL80" i="2"/>
  <c r="NJ80" i="2"/>
  <c r="NG80" i="2"/>
  <c r="NE80" i="2"/>
  <c r="NC80" i="2"/>
  <c r="MZ80" i="2"/>
  <c r="MX80" i="2"/>
  <c r="MV80" i="2"/>
  <c r="MS80" i="2"/>
  <c r="MO80" i="2"/>
  <c r="ML80" i="2"/>
  <c r="MJ80" i="2"/>
  <c r="MH80" i="2"/>
  <c r="ME80" i="2"/>
  <c r="MA80" i="2"/>
  <c r="LX80" i="2"/>
  <c r="LT80" i="2"/>
  <c r="LQ80" i="2"/>
  <c r="LO80" i="2"/>
  <c r="LM80" i="2"/>
  <c r="LJ80" i="2"/>
  <c r="LH80" i="2"/>
  <c r="LF80" i="2"/>
  <c r="LC80" i="2"/>
  <c r="KY80" i="2"/>
  <c r="KV80" i="2"/>
  <c r="KT80" i="2"/>
  <c r="KR80" i="2"/>
  <c r="KO80" i="2"/>
  <c r="KM80" i="2"/>
  <c r="KK80" i="2"/>
  <c r="KH80" i="2"/>
  <c r="KF80" i="2"/>
  <c r="KD80" i="2"/>
  <c r="KA80" i="2"/>
  <c r="JW80" i="2"/>
  <c r="JT80" i="2"/>
  <c r="JP80" i="2"/>
  <c r="JM80" i="2"/>
  <c r="JK80" i="2"/>
  <c r="JI80" i="2"/>
  <c r="JF80" i="2"/>
  <c r="JD80" i="2"/>
  <c r="JB80" i="2"/>
  <c r="IY80" i="2"/>
  <c r="IW80" i="2"/>
  <c r="IU80" i="2"/>
  <c r="IR80" i="2"/>
  <c r="IP80" i="2"/>
  <c r="IN80" i="2"/>
  <c r="IK80" i="2"/>
  <c r="II80" i="2"/>
  <c r="IG80" i="2"/>
  <c r="ID80" i="2"/>
  <c r="IB80" i="2"/>
  <c r="HZ80" i="2"/>
  <c r="HW80" i="2"/>
  <c r="HU80" i="2"/>
  <c r="HS80" i="2"/>
  <c r="HP80" i="2"/>
  <c r="HN80" i="2"/>
  <c r="HL80" i="2"/>
  <c r="HI80" i="2"/>
  <c r="HG80" i="2"/>
  <c r="HE80" i="2"/>
  <c r="HA80" i="2"/>
  <c r="GY80" i="2"/>
  <c r="GW80" i="2"/>
  <c r="GT80" i="2"/>
  <c r="GP80" i="2"/>
  <c r="GM80" i="2"/>
  <c r="GK80" i="2"/>
  <c r="GI80" i="2"/>
  <c r="GF80" i="2"/>
  <c r="GB80" i="2"/>
  <c r="FY80" i="2"/>
  <c r="FW80" i="2"/>
  <c r="FU80" i="2"/>
  <c r="FR80" i="2"/>
  <c r="FP80" i="2"/>
  <c r="FN80" i="2"/>
  <c r="FK80" i="2"/>
  <c r="FI80" i="2"/>
  <c r="FG80" i="2"/>
  <c r="FD80" i="2"/>
  <c r="EZ80" i="2"/>
  <c r="EW80" i="2"/>
  <c r="EU80" i="2"/>
  <c r="ES80" i="2"/>
  <c r="EP80" i="2"/>
  <c r="EN80" i="2"/>
  <c r="EL80" i="2"/>
  <c r="EI80" i="2"/>
  <c r="EG80" i="2"/>
  <c r="EE80" i="2"/>
  <c r="EB80" i="2"/>
  <c r="DZ80" i="2"/>
  <c r="DX80" i="2"/>
  <c r="DU80" i="2"/>
  <c r="DQ80" i="2"/>
  <c r="DN80" i="2"/>
  <c r="DL80" i="2"/>
  <c r="DJ80" i="2"/>
  <c r="DG80" i="2"/>
  <c r="DE80" i="2"/>
  <c r="DC80" i="2"/>
  <c r="CZ80" i="2"/>
  <c r="CX80" i="2"/>
  <c r="CV80" i="2"/>
  <c r="CS80" i="2"/>
  <c r="CQ80" i="2"/>
  <c r="CO80" i="2"/>
  <c r="CL80" i="2"/>
  <c r="CJ80" i="2"/>
  <c r="CH80" i="2"/>
  <c r="CE80" i="2"/>
  <c r="CC80" i="2"/>
  <c r="CB80" i="2"/>
  <c r="CA80" i="2"/>
  <c r="BX80" i="2"/>
  <c r="BV80" i="2"/>
  <c r="BT80" i="2"/>
  <c r="BQ80" i="2"/>
  <c r="BO80" i="2"/>
  <c r="BM80" i="2"/>
  <c r="BJ80" i="2"/>
  <c r="BF80" i="2"/>
  <c r="BC80" i="2"/>
  <c r="BA80" i="2"/>
  <c r="AY80" i="2"/>
  <c r="AV80" i="2"/>
  <c r="AT80" i="2"/>
  <c r="AR80" i="2"/>
  <c r="AO80" i="2"/>
  <c r="AM80" i="2"/>
  <c r="AK80" i="2"/>
  <c r="AH80" i="2"/>
  <c r="AF80" i="2"/>
  <c r="AD80" i="2"/>
  <c r="Y80" i="2"/>
  <c r="R80" i="2"/>
  <c r="Q80" i="2"/>
  <c r="P80" i="2"/>
  <c r="N80" i="2"/>
  <c r="M80" i="2"/>
  <c r="L80" i="2"/>
  <c r="J80" i="2"/>
  <c r="H80" i="2"/>
  <c r="I80" i="2" s="1"/>
  <c r="F80" i="2"/>
  <c r="E80" i="2"/>
  <c r="D80" i="2"/>
  <c r="B80" i="2"/>
  <c r="VI79" i="2"/>
  <c r="VG79" i="2"/>
  <c r="VE79" i="2"/>
  <c r="VB79" i="2"/>
  <c r="UZ79" i="2"/>
  <c r="UX79" i="2"/>
  <c r="UU79" i="2"/>
  <c r="US79" i="2"/>
  <c r="UQ79" i="2"/>
  <c r="UN79" i="2"/>
  <c r="UL79" i="2"/>
  <c r="UJ79" i="2"/>
  <c r="UG79" i="2"/>
  <c r="UC79" i="2"/>
  <c r="TZ79" i="2"/>
  <c r="TV79" i="2"/>
  <c r="TS79" i="2"/>
  <c r="TO79" i="2"/>
  <c r="TL79" i="2"/>
  <c r="TH79" i="2"/>
  <c r="TE79" i="2"/>
  <c r="TA79" i="2"/>
  <c r="SX79" i="2"/>
  <c r="ST79" i="2"/>
  <c r="SQ79" i="2"/>
  <c r="SM79" i="2"/>
  <c r="SJ79" i="2"/>
  <c r="SF79" i="2"/>
  <c r="SC79" i="2"/>
  <c r="RY79" i="2"/>
  <c r="RV79" i="2"/>
  <c r="RR79" i="2"/>
  <c r="RO79" i="2"/>
  <c r="RK79" i="2"/>
  <c r="RH79" i="2"/>
  <c r="RF79" i="2"/>
  <c r="RD79" i="2"/>
  <c r="RA79" i="2"/>
  <c r="QW79" i="2"/>
  <c r="QT79" i="2"/>
  <c r="QR79" i="2"/>
  <c r="QP79" i="2"/>
  <c r="QM79" i="2"/>
  <c r="QI79" i="2"/>
  <c r="QF79" i="2"/>
  <c r="QB79" i="2"/>
  <c r="PY79" i="2"/>
  <c r="PW79" i="2"/>
  <c r="PU79" i="2"/>
  <c r="PR79" i="2"/>
  <c r="PP79" i="2"/>
  <c r="PN79" i="2"/>
  <c r="PK79" i="2"/>
  <c r="PI79" i="2"/>
  <c r="PG79" i="2"/>
  <c r="PD79" i="2"/>
  <c r="PB79" i="2"/>
  <c r="OZ79" i="2"/>
  <c r="OW79" i="2"/>
  <c r="OU79" i="2"/>
  <c r="OS79" i="2"/>
  <c r="OP79" i="2"/>
  <c r="ON79" i="2"/>
  <c r="OL79" i="2"/>
  <c r="OI79" i="2"/>
  <c r="OG79" i="2"/>
  <c r="OE79" i="2"/>
  <c r="OB79" i="2"/>
  <c r="NZ79" i="2"/>
  <c r="NX79" i="2"/>
  <c r="NU79" i="2"/>
  <c r="NS79" i="2"/>
  <c r="NQ79" i="2"/>
  <c r="NN79" i="2"/>
  <c r="NL79" i="2"/>
  <c r="NJ79" i="2"/>
  <c r="NG79" i="2"/>
  <c r="NE79" i="2"/>
  <c r="NC79" i="2"/>
  <c r="MZ79" i="2"/>
  <c r="MX79" i="2"/>
  <c r="MV79" i="2"/>
  <c r="MS79" i="2"/>
  <c r="MO79" i="2"/>
  <c r="ML79" i="2"/>
  <c r="MJ79" i="2"/>
  <c r="MH79" i="2"/>
  <c r="ME79" i="2"/>
  <c r="MA79" i="2"/>
  <c r="LX79" i="2"/>
  <c r="LT79" i="2"/>
  <c r="LQ79" i="2"/>
  <c r="LO79" i="2"/>
  <c r="LM79" i="2"/>
  <c r="LJ79" i="2"/>
  <c r="LH79" i="2"/>
  <c r="LF79" i="2"/>
  <c r="LC79" i="2"/>
  <c r="KY79" i="2"/>
  <c r="KV79" i="2"/>
  <c r="KR79" i="2"/>
  <c r="KO79" i="2"/>
  <c r="KM79" i="2"/>
  <c r="KK79" i="2"/>
  <c r="KH79" i="2"/>
  <c r="KF79" i="2"/>
  <c r="KD79" i="2"/>
  <c r="KA79" i="2"/>
  <c r="JY79" i="2"/>
  <c r="JW79" i="2"/>
  <c r="JT79" i="2"/>
  <c r="JP79" i="2"/>
  <c r="JM79" i="2"/>
  <c r="JK79" i="2"/>
  <c r="JI79" i="2"/>
  <c r="JF79" i="2"/>
  <c r="JD79" i="2"/>
  <c r="JB79" i="2"/>
  <c r="IY79" i="2"/>
  <c r="IW79" i="2"/>
  <c r="IU79" i="2"/>
  <c r="IR79" i="2"/>
  <c r="IP79" i="2"/>
  <c r="IN79" i="2"/>
  <c r="IK79" i="2"/>
  <c r="II79" i="2"/>
  <c r="IG79" i="2"/>
  <c r="ID79" i="2"/>
  <c r="IB79" i="2"/>
  <c r="HZ79" i="2"/>
  <c r="HW79" i="2"/>
  <c r="HU79" i="2"/>
  <c r="HS79" i="2"/>
  <c r="HP79" i="2"/>
  <c r="HN79" i="2"/>
  <c r="HL79" i="2"/>
  <c r="HI79" i="2"/>
  <c r="HG79" i="2"/>
  <c r="HE79" i="2"/>
  <c r="HA79" i="2"/>
  <c r="GY79" i="2"/>
  <c r="GW79" i="2"/>
  <c r="GT79" i="2"/>
  <c r="GP79" i="2"/>
  <c r="GM79" i="2"/>
  <c r="GK79" i="2"/>
  <c r="GI79" i="2"/>
  <c r="GF79" i="2"/>
  <c r="GB79" i="2"/>
  <c r="FY79" i="2"/>
  <c r="FW79" i="2"/>
  <c r="FU79" i="2"/>
  <c r="FR79" i="2"/>
  <c r="FP79" i="2"/>
  <c r="FN79" i="2"/>
  <c r="FK79" i="2"/>
  <c r="FI79" i="2"/>
  <c r="FG79" i="2"/>
  <c r="FD79" i="2"/>
  <c r="EZ79" i="2"/>
  <c r="EW79" i="2"/>
  <c r="EU79" i="2"/>
  <c r="ES79" i="2"/>
  <c r="EP79" i="2"/>
  <c r="EN79" i="2"/>
  <c r="EL79" i="2"/>
  <c r="EI79" i="2"/>
  <c r="EG79" i="2"/>
  <c r="EE79" i="2"/>
  <c r="EB79" i="2"/>
  <c r="DZ79" i="2"/>
  <c r="DX79" i="2"/>
  <c r="DU79" i="2"/>
  <c r="DQ79" i="2"/>
  <c r="DN79" i="2"/>
  <c r="DL79" i="2"/>
  <c r="DJ79" i="2"/>
  <c r="DG79" i="2"/>
  <c r="DE79" i="2"/>
  <c r="DC79" i="2"/>
  <c r="CZ79" i="2"/>
  <c r="CX79" i="2"/>
  <c r="CV79" i="2"/>
  <c r="CS79" i="2"/>
  <c r="CQ79" i="2"/>
  <c r="CO79" i="2"/>
  <c r="CL79" i="2"/>
  <c r="CJ79" i="2"/>
  <c r="CH79" i="2"/>
  <c r="CE79" i="2"/>
  <c r="CC79" i="2"/>
  <c r="CB79" i="2"/>
  <c r="CA79" i="2"/>
  <c r="BX79" i="2"/>
  <c r="BV79" i="2"/>
  <c r="BT79" i="2"/>
  <c r="BQ79" i="2"/>
  <c r="BO79" i="2"/>
  <c r="BM79" i="2"/>
  <c r="BJ79" i="2"/>
  <c r="BF79" i="2"/>
  <c r="BC79" i="2"/>
  <c r="BA79" i="2"/>
  <c r="AY79" i="2"/>
  <c r="AV79" i="2"/>
  <c r="AT79" i="2"/>
  <c r="AR79" i="2"/>
  <c r="AO79" i="2"/>
  <c r="AM79" i="2"/>
  <c r="AK79" i="2"/>
  <c r="AH79" i="2"/>
  <c r="AF79" i="2"/>
  <c r="AD79" i="2"/>
  <c r="R79" i="2"/>
  <c r="P79" i="2"/>
  <c r="Q79" i="2" s="1"/>
  <c r="N79" i="2"/>
  <c r="M79" i="2"/>
  <c r="L79" i="2"/>
  <c r="J79" i="2"/>
  <c r="H79" i="2"/>
  <c r="I79" i="2" s="1"/>
  <c r="S79" i="2" s="1"/>
  <c r="F79" i="2"/>
  <c r="D79" i="2"/>
  <c r="E79" i="2" s="1"/>
  <c r="B79" i="2"/>
  <c r="VI78" i="2"/>
  <c r="VG78" i="2"/>
  <c r="VE78" i="2"/>
  <c r="VB78" i="2"/>
  <c r="UZ78" i="2"/>
  <c r="UX78" i="2"/>
  <c r="UU78" i="2"/>
  <c r="US78" i="2"/>
  <c r="UQ78" i="2"/>
  <c r="UN78" i="2"/>
  <c r="UL78" i="2"/>
  <c r="UJ78" i="2"/>
  <c r="UG78" i="2"/>
  <c r="UC78" i="2"/>
  <c r="TZ78" i="2"/>
  <c r="TV78" i="2"/>
  <c r="TS78" i="2"/>
  <c r="TQ78" i="2"/>
  <c r="TO78" i="2"/>
  <c r="TL78" i="2"/>
  <c r="TH78" i="2"/>
  <c r="TE78" i="2"/>
  <c r="TA78" i="2"/>
  <c r="SX78" i="2"/>
  <c r="ST78" i="2"/>
  <c r="SQ78" i="2"/>
  <c r="SM78" i="2"/>
  <c r="SJ78" i="2"/>
  <c r="SF78" i="2"/>
  <c r="SC78" i="2"/>
  <c r="RY78" i="2"/>
  <c r="RV78" i="2"/>
  <c r="RR78" i="2"/>
  <c r="RO78" i="2"/>
  <c r="RK78" i="2"/>
  <c r="RH78" i="2"/>
  <c r="RF78" i="2"/>
  <c r="RD78" i="2"/>
  <c r="RA78" i="2"/>
  <c r="QY78" i="2"/>
  <c r="QW78" i="2"/>
  <c r="QT78" i="2"/>
  <c r="QR78" i="2"/>
  <c r="QP78" i="2"/>
  <c r="QM78" i="2"/>
  <c r="QI78" i="2"/>
  <c r="QF78" i="2"/>
  <c r="QB78" i="2"/>
  <c r="PY78" i="2"/>
  <c r="PW78" i="2"/>
  <c r="PU78" i="2"/>
  <c r="PR78" i="2"/>
  <c r="PP78" i="2"/>
  <c r="PN78" i="2"/>
  <c r="PK78" i="2"/>
  <c r="PI78" i="2"/>
  <c r="PG78" i="2"/>
  <c r="PD78" i="2"/>
  <c r="PB78" i="2"/>
  <c r="OZ78" i="2"/>
  <c r="OW78" i="2"/>
  <c r="OU78" i="2"/>
  <c r="OS78" i="2"/>
  <c r="OP78" i="2"/>
  <c r="ON78" i="2"/>
  <c r="OL78" i="2"/>
  <c r="OI78" i="2"/>
  <c r="OG78" i="2"/>
  <c r="OE78" i="2"/>
  <c r="OB78" i="2"/>
  <c r="NZ78" i="2"/>
  <c r="NX78" i="2"/>
  <c r="NU78" i="2"/>
  <c r="NS78" i="2"/>
  <c r="NQ78" i="2"/>
  <c r="NN78" i="2"/>
  <c r="NL78" i="2"/>
  <c r="NJ78" i="2"/>
  <c r="NG78" i="2"/>
  <c r="NE78" i="2"/>
  <c r="NC78" i="2"/>
  <c r="MZ78" i="2"/>
  <c r="MX78" i="2"/>
  <c r="MV78" i="2"/>
  <c r="MS78" i="2"/>
  <c r="MO78" i="2"/>
  <c r="ML78" i="2"/>
  <c r="MJ78" i="2"/>
  <c r="MH78" i="2"/>
  <c r="ME78" i="2"/>
  <c r="MA78" i="2"/>
  <c r="LX78" i="2"/>
  <c r="LT78" i="2"/>
  <c r="LQ78" i="2"/>
  <c r="LO78" i="2"/>
  <c r="LM78" i="2"/>
  <c r="LJ78" i="2"/>
  <c r="LH78" i="2"/>
  <c r="LF78" i="2"/>
  <c r="LC78" i="2"/>
  <c r="KY78" i="2"/>
  <c r="KV78" i="2"/>
  <c r="KR78" i="2"/>
  <c r="KO78" i="2"/>
  <c r="KM78" i="2"/>
  <c r="KK78" i="2"/>
  <c r="KH78" i="2"/>
  <c r="KF78" i="2"/>
  <c r="KD78" i="2"/>
  <c r="KA78" i="2"/>
  <c r="JW78" i="2"/>
  <c r="JT78" i="2"/>
  <c r="JP78" i="2"/>
  <c r="JM78" i="2"/>
  <c r="JK78" i="2"/>
  <c r="JI78" i="2"/>
  <c r="JF78" i="2"/>
  <c r="JD78" i="2"/>
  <c r="JB78" i="2"/>
  <c r="IY78" i="2"/>
  <c r="IW78" i="2"/>
  <c r="IU78" i="2"/>
  <c r="IR78" i="2"/>
  <c r="IP78" i="2"/>
  <c r="IN78" i="2"/>
  <c r="IK78" i="2"/>
  <c r="II78" i="2"/>
  <c r="IG78" i="2"/>
  <c r="ID78" i="2"/>
  <c r="IB78" i="2"/>
  <c r="HZ78" i="2"/>
  <c r="HW78" i="2"/>
  <c r="HU78" i="2"/>
  <c r="HS78" i="2"/>
  <c r="HP78" i="2"/>
  <c r="HN78" i="2"/>
  <c r="HL78" i="2"/>
  <c r="HI78" i="2"/>
  <c r="HG78" i="2"/>
  <c r="HE78" i="2"/>
  <c r="HA78" i="2"/>
  <c r="GY78" i="2"/>
  <c r="GW78" i="2"/>
  <c r="GT78" i="2"/>
  <c r="GP78" i="2"/>
  <c r="GM78" i="2"/>
  <c r="GK78" i="2"/>
  <c r="GI78" i="2"/>
  <c r="GF78" i="2"/>
  <c r="GB78" i="2"/>
  <c r="FY78" i="2"/>
  <c r="FW78" i="2"/>
  <c r="FU78" i="2"/>
  <c r="FR78" i="2"/>
  <c r="FP78" i="2"/>
  <c r="FN78" i="2"/>
  <c r="FK78" i="2"/>
  <c r="FI78" i="2"/>
  <c r="FG78" i="2"/>
  <c r="FD78" i="2"/>
  <c r="EZ78" i="2"/>
  <c r="EW78" i="2"/>
  <c r="EU78" i="2"/>
  <c r="ES78" i="2"/>
  <c r="EP78" i="2"/>
  <c r="EN78" i="2"/>
  <c r="EL78" i="2"/>
  <c r="EI78" i="2"/>
  <c r="EG78" i="2"/>
  <c r="EE78" i="2"/>
  <c r="EB78" i="2"/>
  <c r="DZ78" i="2"/>
  <c r="DX78" i="2"/>
  <c r="DU78" i="2"/>
  <c r="DQ78" i="2"/>
  <c r="DN78" i="2"/>
  <c r="DL78" i="2"/>
  <c r="DJ78" i="2"/>
  <c r="DG78" i="2"/>
  <c r="DE78" i="2"/>
  <c r="DC78" i="2"/>
  <c r="CZ78" i="2"/>
  <c r="CX78" i="2"/>
  <c r="CV78" i="2"/>
  <c r="CS78" i="2"/>
  <c r="CQ78" i="2"/>
  <c r="CO78" i="2"/>
  <c r="CL78" i="2"/>
  <c r="CJ78" i="2"/>
  <c r="CH78" i="2"/>
  <c r="CE78" i="2"/>
  <c r="CC78" i="2"/>
  <c r="CB78" i="2"/>
  <c r="CA78" i="2"/>
  <c r="BX78" i="2"/>
  <c r="BV78" i="2"/>
  <c r="BT78" i="2"/>
  <c r="BQ78" i="2"/>
  <c r="BO78" i="2"/>
  <c r="BM78" i="2"/>
  <c r="BJ78" i="2"/>
  <c r="BF78" i="2"/>
  <c r="BC78" i="2"/>
  <c r="BA78" i="2"/>
  <c r="AY78" i="2"/>
  <c r="AV78" i="2"/>
  <c r="AT78" i="2"/>
  <c r="AR78" i="2"/>
  <c r="AO78" i="2"/>
  <c r="AM78" i="2"/>
  <c r="AK78" i="2"/>
  <c r="AH78" i="2"/>
  <c r="AF78" i="2"/>
  <c r="AD78" i="2"/>
  <c r="Y78" i="2"/>
  <c r="R78" i="2"/>
  <c r="Q78" i="2"/>
  <c r="P78" i="2"/>
  <c r="N78" i="2"/>
  <c r="M78" i="2"/>
  <c r="L78" i="2"/>
  <c r="J78" i="2"/>
  <c r="I78" i="2"/>
  <c r="H78" i="2"/>
  <c r="F78" i="2"/>
  <c r="E78" i="2"/>
  <c r="D78" i="2"/>
  <c r="B78" i="2"/>
  <c r="VI77" i="2"/>
  <c r="VG77" i="2"/>
  <c r="VE77" i="2"/>
  <c r="VB77" i="2"/>
  <c r="UZ77" i="2"/>
  <c r="UX77" i="2"/>
  <c r="UU77" i="2"/>
  <c r="US77" i="2"/>
  <c r="UQ77" i="2"/>
  <c r="UN77" i="2"/>
  <c r="UL77" i="2"/>
  <c r="UJ77" i="2"/>
  <c r="UG77" i="2"/>
  <c r="UC77" i="2"/>
  <c r="TZ77" i="2"/>
  <c r="TV77" i="2"/>
  <c r="TS77" i="2"/>
  <c r="TQ77" i="2"/>
  <c r="TO77" i="2"/>
  <c r="TL77" i="2"/>
  <c r="TH77" i="2"/>
  <c r="TE77" i="2"/>
  <c r="TA77" i="2"/>
  <c r="SX77" i="2"/>
  <c r="ST77" i="2"/>
  <c r="SQ77" i="2"/>
  <c r="SM77" i="2"/>
  <c r="SJ77" i="2"/>
  <c r="SF77" i="2"/>
  <c r="SC77" i="2"/>
  <c r="RY77" i="2"/>
  <c r="RV77" i="2"/>
  <c r="RR77" i="2"/>
  <c r="RO77" i="2"/>
  <c r="RM77" i="2"/>
  <c r="RK77" i="2"/>
  <c r="RH77" i="2"/>
  <c r="RF77" i="2"/>
  <c r="RD77" i="2"/>
  <c r="RA77" i="2"/>
  <c r="QW77" i="2"/>
  <c r="QT77" i="2"/>
  <c r="QR77" i="2"/>
  <c r="QP77" i="2"/>
  <c r="QM77" i="2"/>
  <c r="QI77" i="2"/>
  <c r="QF77" i="2"/>
  <c r="QB77" i="2"/>
  <c r="PY77" i="2"/>
  <c r="PW77" i="2"/>
  <c r="PU77" i="2"/>
  <c r="PR77" i="2"/>
  <c r="PP77" i="2"/>
  <c r="PN77" i="2"/>
  <c r="PK77" i="2"/>
  <c r="PI77" i="2"/>
  <c r="PG77" i="2"/>
  <c r="PD77" i="2"/>
  <c r="PB77" i="2"/>
  <c r="OZ77" i="2"/>
  <c r="OW77" i="2"/>
  <c r="OU77" i="2"/>
  <c r="OS77" i="2"/>
  <c r="OP77" i="2"/>
  <c r="ON77" i="2"/>
  <c r="OL77" i="2"/>
  <c r="OI77" i="2"/>
  <c r="OG77" i="2"/>
  <c r="OE77" i="2"/>
  <c r="OB77" i="2"/>
  <c r="NZ77" i="2"/>
  <c r="NX77" i="2"/>
  <c r="NU77" i="2"/>
  <c r="NS77" i="2"/>
  <c r="NQ77" i="2"/>
  <c r="NN77" i="2"/>
  <c r="NL77" i="2"/>
  <c r="NJ77" i="2"/>
  <c r="NG77" i="2"/>
  <c r="NE77" i="2"/>
  <c r="NC77" i="2"/>
  <c r="MZ77" i="2"/>
  <c r="MX77" i="2"/>
  <c r="MV77" i="2"/>
  <c r="MS77" i="2"/>
  <c r="MQ77" i="2"/>
  <c r="MO77" i="2"/>
  <c r="ML77" i="2"/>
  <c r="MJ77" i="2"/>
  <c r="MH77" i="2"/>
  <c r="ME77" i="2"/>
  <c r="MA77" i="2"/>
  <c r="LX77" i="2"/>
  <c r="LT77" i="2"/>
  <c r="LQ77" i="2"/>
  <c r="LO77" i="2"/>
  <c r="LM77" i="2"/>
  <c r="LJ77" i="2"/>
  <c r="LH77" i="2"/>
  <c r="LF77" i="2"/>
  <c r="LC77" i="2"/>
  <c r="KY77" i="2"/>
  <c r="KV77" i="2"/>
  <c r="KR77" i="2"/>
  <c r="KO77" i="2"/>
  <c r="KM77" i="2"/>
  <c r="KK77" i="2"/>
  <c r="KH77" i="2"/>
  <c r="KF77" i="2"/>
  <c r="KD77" i="2"/>
  <c r="KA77" i="2"/>
  <c r="JW77" i="2"/>
  <c r="JT77" i="2"/>
  <c r="JR77" i="2"/>
  <c r="JP77" i="2"/>
  <c r="JM77" i="2"/>
  <c r="JK77" i="2"/>
  <c r="JI77" i="2"/>
  <c r="JF77" i="2"/>
  <c r="JD77" i="2"/>
  <c r="JB77" i="2"/>
  <c r="IY77" i="2"/>
  <c r="IW77" i="2"/>
  <c r="IU77" i="2"/>
  <c r="IR77" i="2"/>
  <c r="IP77" i="2"/>
  <c r="IN77" i="2"/>
  <c r="IK77" i="2"/>
  <c r="II77" i="2"/>
  <c r="IG77" i="2"/>
  <c r="ID77" i="2"/>
  <c r="IB77" i="2"/>
  <c r="HZ77" i="2"/>
  <c r="HW77" i="2"/>
  <c r="HU77" i="2"/>
  <c r="HS77" i="2"/>
  <c r="HP77" i="2"/>
  <c r="HN77" i="2"/>
  <c r="HL77" i="2"/>
  <c r="HI77" i="2"/>
  <c r="HG77" i="2"/>
  <c r="HE77" i="2"/>
  <c r="HA77" i="2"/>
  <c r="GY77" i="2"/>
  <c r="GW77" i="2"/>
  <c r="GT77" i="2"/>
  <c r="GP77" i="2"/>
  <c r="GM77" i="2"/>
  <c r="GK77" i="2"/>
  <c r="GI77" i="2"/>
  <c r="GF77" i="2"/>
  <c r="GB77" i="2"/>
  <c r="FY77" i="2"/>
  <c r="FW77" i="2"/>
  <c r="FU77" i="2"/>
  <c r="FR77" i="2"/>
  <c r="FP77" i="2"/>
  <c r="FN77" i="2"/>
  <c r="FK77" i="2"/>
  <c r="FI77" i="2"/>
  <c r="FG77" i="2"/>
  <c r="FD77" i="2"/>
  <c r="EZ77" i="2"/>
  <c r="EW77" i="2"/>
  <c r="EU77" i="2"/>
  <c r="ES77" i="2"/>
  <c r="EP77" i="2"/>
  <c r="EN77" i="2"/>
  <c r="EL77" i="2"/>
  <c r="EI77" i="2"/>
  <c r="EG77" i="2"/>
  <c r="EE77" i="2"/>
  <c r="EB77" i="2"/>
  <c r="DZ77" i="2"/>
  <c r="DX77" i="2"/>
  <c r="DU77" i="2"/>
  <c r="DQ77" i="2"/>
  <c r="DN77" i="2"/>
  <c r="DL77" i="2"/>
  <c r="DJ77" i="2"/>
  <c r="DG77" i="2"/>
  <c r="DE77" i="2"/>
  <c r="DC77" i="2"/>
  <c r="CZ77" i="2"/>
  <c r="CX77" i="2"/>
  <c r="CV77" i="2"/>
  <c r="CS77" i="2"/>
  <c r="CQ77" i="2"/>
  <c r="CO77" i="2"/>
  <c r="CL77" i="2"/>
  <c r="CJ77" i="2"/>
  <c r="CH77" i="2"/>
  <c r="CE77" i="2"/>
  <c r="CC77" i="2"/>
  <c r="CB77" i="2"/>
  <c r="CA77" i="2"/>
  <c r="BX77" i="2"/>
  <c r="BV77" i="2"/>
  <c r="BT77" i="2"/>
  <c r="BQ77" i="2"/>
  <c r="BO77" i="2"/>
  <c r="BM77" i="2"/>
  <c r="BJ77" i="2"/>
  <c r="BF77" i="2"/>
  <c r="BC77" i="2"/>
  <c r="BA77" i="2"/>
  <c r="AY77" i="2"/>
  <c r="AV77" i="2"/>
  <c r="AT77" i="2"/>
  <c r="AR77" i="2"/>
  <c r="AO77" i="2"/>
  <c r="AM77" i="2"/>
  <c r="AK77" i="2"/>
  <c r="AH77" i="2"/>
  <c r="AF77" i="2"/>
  <c r="AD77" i="2"/>
  <c r="Y77" i="2"/>
  <c r="R77" i="2"/>
  <c r="Q77" i="2"/>
  <c r="P77" i="2"/>
  <c r="N77" i="2"/>
  <c r="L77" i="2"/>
  <c r="M77" i="2" s="1"/>
  <c r="J77" i="2"/>
  <c r="I77" i="2"/>
  <c r="H77" i="2"/>
  <c r="F77" i="2"/>
  <c r="D77" i="2"/>
  <c r="E77" i="2" s="1"/>
  <c r="B77" i="2"/>
  <c r="VI76" i="2"/>
  <c r="VG76" i="2"/>
  <c r="VE76" i="2"/>
  <c r="VB76" i="2"/>
  <c r="UZ76" i="2"/>
  <c r="UX76" i="2"/>
  <c r="UU76" i="2"/>
  <c r="US76" i="2"/>
  <c r="UQ76" i="2"/>
  <c r="UN76" i="2"/>
  <c r="UL76" i="2"/>
  <c r="UJ76" i="2"/>
  <c r="UG76" i="2"/>
  <c r="UC76" i="2"/>
  <c r="TZ76" i="2"/>
  <c r="TV76" i="2"/>
  <c r="TS76" i="2"/>
  <c r="TO76" i="2"/>
  <c r="TL76" i="2"/>
  <c r="TH76" i="2"/>
  <c r="TE76" i="2"/>
  <c r="TA76" i="2"/>
  <c r="SX76" i="2"/>
  <c r="ST76" i="2"/>
  <c r="SQ76" i="2"/>
  <c r="SM76" i="2"/>
  <c r="SJ76" i="2"/>
  <c r="SF76" i="2"/>
  <c r="SC76" i="2"/>
  <c r="RY76" i="2"/>
  <c r="RV76" i="2"/>
  <c r="RR76" i="2"/>
  <c r="RO76" i="2"/>
  <c r="RK76" i="2"/>
  <c r="RH76" i="2"/>
  <c r="RF76" i="2"/>
  <c r="RD76" i="2"/>
  <c r="RA76" i="2"/>
  <c r="QW76" i="2"/>
  <c r="QT76" i="2"/>
  <c r="QR76" i="2"/>
  <c r="QP76" i="2"/>
  <c r="QM76" i="2"/>
  <c r="QI76" i="2"/>
  <c r="QF76" i="2"/>
  <c r="QB76" i="2"/>
  <c r="PY76" i="2"/>
  <c r="PW76" i="2"/>
  <c r="PU76" i="2"/>
  <c r="PR76" i="2"/>
  <c r="PP76" i="2"/>
  <c r="PN76" i="2"/>
  <c r="PK76" i="2"/>
  <c r="PI76" i="2"/>
  <c r="PG76" i="2"/>
  <c r="PD76" i="2"/>
  <c r="PB76" i="2"/>
  <c r="OZ76" i="2"/>
  <c r="OW76" i="2"/>
  <c r="OU76" i="2"/>
  <c r="OS76" i="2"/>
  <c r="OP76" i="2"/>
  <c r="ON76" i="2"/>
  <c r="OL76" i="2"/>
  <c r="OI76" i="2"/>
  <c r="OG76" i="2"/>
  <c r="OE76" i="2"/>
  <c r="OB76" i="2"/>
  <c r="NZ76" i="2"/>
  <c r="NX76" i="2"/>
  <c r="NU76" i="2"/>
  <c r="NS76" i="2"/>
  <c r="NQ76" i="2"/>
  <c r="NN76" i="2"/>
  <c r="NL76" i="2"/>
  <c r="NJ76" i="2"/>
  <c r="NG76" i="2"/>
  <c r="NE76" i="2"/>
  <c r="NC76" i="2"/>
  <c r="MZ76" i="2"/>
  <c r="MX76" i="2"/>
  <c r="MV76" i="2"/>
  <c r="MS76" i="2"/>
  <c r="MO76" i="2"/>
  <c r="ML76" i="2"/>
  <c r="MJ76" i="2"/>
  <c r="MH76" i="2"/>
  <c r="ME76" i="2"/>
  <c r="MA76" i="2"/>
  <c r="LX76" i="2"/>
  <c r="LT76" i="2"/>
  <c r="LQ76" i="2"/>
  <c r="LO76" i="2"/>
  <c r="LM76" i="2"/>
  <c r="LJ76" i="2"/>
  <c r="LH76" i="2"/>
  <c r="LF76" i="2"/>
  <c r="LC76" i="2"/>
  <c r="KY76" i="2"/>
  <c r="KV76" i="2"/>
  <c r="KR76" i="2"/>
  <c r="KO76" i="2"/>
  <c r="KM76" i="2"/>
  <c r="KK76" i="2"/>
  <c r="KH76" i="2"/>
  <c r="KF76" i="2"/>
  <c r="KD76" i="2"/>
  <c r="KA76" i="2"/>
  <c r="JW76" i="2"/>
  <c r="JT76" i="2"/>
  <c r="JP76" i="2"/>
  <c r="JM76" i="2"/>
  <c r="JK76" i="2"/>
  <c r="JI76" i="2"/>
  <c r="JF76" i="2"/>
  <c r="JD76" i="2"/>
  <c r="JB76" i="2"/>
  <c r="IY76" i="2"/>
  <c r="IW76" i="2"/>
  <c r="IU76" i="2"/>
  <c r="IR76" i="2"/>
  <c r="IP76" i="2"/>
  <c r="IN76" i="2"/>
  <c r="IK76" i="2"/>
  <c r="II76" i="2"/>
  <c r="IG76" i="2"/>
  <c r="ID76" i="2"/>
  <c r="IB76" i="2"/>
  <c r="HZ76" i="2"/>
  <c r="HW76" i="2"/>
  <c r="HU76" i="2"/>
  <c r="HS76" i="2"/>
  <c r="HP76" i="2"/>
  <c r="HN76" i="2"/>
  <c r="HL76" i="2"/>
  <c r="HI76" i="2"/>
  <c r="HG76" i="2"/>
  <c r="HE76" i="2"/>
  <c r="HA76" i="2"/>
  <c r="GY76" i="2"/>
  <c r="GW76" i="2"/>
  <c r="GT76" i="2"/>
  <c r="GP76" i="2"/>
  <c r="GM76" i="2"/>
  <c r="GK76" i="2"/>
  <c r="GI76" i="2"/>
  <c r="GF76" i="2"/>
  <c r="GB76" i="2"/>
  <c r="FY76" i="2"/>
  <c r="FW76" i="2"/>
  <c r="FU76" i="2"/>
  <c r="FR76" i="2"/>
  <c r="FP76" i="2"/>
  <c r="FN76" i="2"/>
  <c r="FK76" i="2"/>
  <c r="FI76" i="2"/>
  <c r="FG76" i="2"/>
  <c r="FD76" i="2"/>
  <c r="EZ76" i="2"/>
  <c r="EW76" i="2"/>
  <c r="EU76" i="2"/>
  <c r="ES76" i="2"/>
  <c r="EP76" i="2"/>
  <c r="EN76" i="2"/>
  <c r="EL76" i="2"/>
  <c r="EI76" i="2"/>
  <c r="EG76" i="2"/>
  <c r="EE76" i="2"/>
  <c r="EB76" i="2"/>
  <c r="DZ76" i="2"/>
  <c r="DX76" i="2"/>
  <c r="DU76" i="2"/>
  <c r="DQ76" i="2"/>
  <c r="DN76" i="2"/>
  <c r="DL76" i="2"/>
  <c r="DJ76" i="2"/>
  <c r="DG76" i="2"/>
  <c r="DE76" i="2"/>
  <c r="DC76" i="2"/>
  <c r="CZ76" i="2"/>
  <c r="CX76" i="2"/>
  <c r="CV76" i="2"/>
  <c r="CS76" i="2"/>
  <c r="CQ76" i="2"/>
  <c r="CO76" i="2"/>
  <c r="CL76" i="2"/>
  <c r="CJ76" i="2"/>
  <c r="CH76" i="2"/>
  <c r="CE76" i="2"/>
  <c r="CC76" i="2"/>
  <c r="CB76" i="2"/>
  <c r="CA76" i="2"/>
  <c r="BX76" i="2"/>
  <c r="BV76" i="2"/>
  <c r="BT76" i="2"/>
  <c r="BQ76" i="2"/>
  <c r="BO76" i="2"/>
  <c r="BM76" i="2"/>
  <c r="BJ76" i="2"/>
  <c r="BF76" i="2"/>
  <c r="BC76" i="2"/>
  <c r="BA76" i="2"/>
  <c r="AY76" i="2"/>
  <c r="AV76" i="2"/>
  <c r="AT76" i="2"/>
  <c r="AR76" i="2"/>
  <c r="AO76" i="2"/>
  <c r="AM76" i="2"/>
  <c r="AK76" i="2"/>
  <c r="AH76" i="2"/>
  <c r="AF76" i="2"/>
  <c r="AD76" i="2"/>
  <c r="Y76" i="2"/>
  <c r="R76" i="2"/>
  <c r="Q76" i="2"/>
  <c r="P76" i="2"/>
  <c r="N76" i="2"/>
  <c r="L76" i="2"/>
  <c r="M76" i="2" s="1"/>
  <c r="J76" i="2"/>
  <c r="I76" i="2"/>
  <c r="H76" i="2"/>
  <c r="F76" i="2"/>
  <c r="E76" i="2"/>
  <c r="D76" i="2"/>
  <c r="B76" i="2"/>
  <c r="VI75" i="2"/>
  <c r="VG75" i="2"/>
  <c r="VE75" i="2"/>
  <c r="VB75" i="2"/>
  <c r="UZ75" i="2"/>
  <c r="UX75" i="2"/>
  <c r="UU75" i="2"/>
  <c r="US75" i="2"/>
  <c r="UQ75" i="2"/>
  <c r="UN75" i="2"/>
  <c r="UL75" i="2"/>
  <c r="UJ75" i="2"/>
  <c r="UG75" i="2"/>
  <c r="UC75" i="2"/>
  <c r="TZ75" i="2"/>
  <c r="TV75" i="2"/>
  <c r="TS75" i="2"/>
  <c r="TO75" i="2"/>
  <c r="TL75" i="2"/>
  <c r="TJ75" i="2"/>
  <c r="TH75" i="2"/>
  <c r="TE75" i="2"/>
  <c r="TA75" i="2"/>
  <c r="SX75" i="2"/>
  <c r="ST75" i="2"/>
  <c r="SQ75" i="2"/>
  <c r="SM75" i="2"/>
  <c r="SJ75" i="2"/>
  <c r="SF75" i="2"/>
  <c r="SC75" i="2"/>
  <c r="RY75" i="2"/>
  <c r="RV75" i="2"/>
  <c r="RR75" i="2"/>
  <c r="RO75" i="2"/>
  <c r="RK75" i="2"/>
  <c r="RH75" i="2"/>
  <c r="RF75" i="2"/>
  <c r="RD75" i="2"/>
  <c r="RA75" i="2"/>
  <c r="QW75" i="2"/>
  <c r="QT75" i="2"/>
  <c r="QR75" i="2"/>
  <c r="QP75" i="2"/>
  <c r="QM75" i="2"/>
  <c r="QI75" i="2"/>
  <c r="QF75" i="2"/>
  <c r="QB75" i="2"/>
  <c r="PY75" i="2"/>
  <c r="PW75" i="2"/>
  <c r="PU75" i="2"/>
  <c r="PR75" i="2"/>
  <c r="PP75" i="2"/>
  <c r="PN75" i="2"/>
  <c r="PK75" i="2"/>
  <c r="PI75" i="2"/>
  <c r="PG75" i="2"/>
  <c r="PD75" i="2"/>
  <c r="PB75" i="2"/>
  <c r="OZ75" i="2"/>
  <c r="OW75" i="2"/>
  <c r="OU75" i="2"/>
  <c r="OS75" i="2"/>
  <c r="OP75" i="2"/>
  <c r="ON75" i="2"/>
  <c r="OL75" i="2"/>
  <c r="OI75" i="2"/>
  <c r="OG75" i="2"/>
  <c r="OE75" i="2"/>
  <c r="OB75" i="2"/>
  <c r="NZ75" i="2"/>
  <c r="NX75" i="2"/>
  <c r="NU75" i="2"/>
  <c r="NS75" i="2"/>
  <c r="NQ75" i="2"/>
  <c r="NN75" i="2"/>
  <c r="NL75" i="2"/>
  <c r="NJ75" i="2"/>
  <c r="NG75" i="2"/>
  <c r="NE75" i="2"/>
  <c r="NC75" i="2"/>
  <c r="MZ75" i="2"/>
  <c r="MX75" i="2"/>
  <c r="MV75" i="2"/>
  <c r="MS75" i="2"/>
  <c r="MO75" i="2"/>
  <c r="ML75" i="2"/>
  <c r="MJ75" i="2"/>
  <c r="MH75" i="2"/>
  <c r="ME75" i="2"/>
  <c r="MA75" i="2"/>
  <c r="LX75" i="2"/>
  <c r="LT75" i="2"/>
  <c r="LQ75" i="2"/>
  <c r="LO75" i="2"/>
  <c r="LM75" i="2"/>
  <c r="LJ75" i="2"/>
  <c r="LH75" i="2"/>
  <c r="LF75" i="2"/>
  <c r="LC75" i="2"/>
  <c r="KY75" i="2"/>
  <c r="KV75" i="2"/>
  <c r="KR75" i="2"/>
  <c r="KO75" i="2"/>
  <c r="KM75" i="2"/>
  <c r="KK75" i="2"/>
  <c r="KH75" i="2"/>
  <c r="KF75" i="2"/>
  <c r="KD75" i="2"/>
  <c r="KA75" i="2"/>
  <c r="JW75" i="2"/>
  <c r="JT75" i="2"/>
  <c r="JP75" i="2"/>
  <c r="JM75" i="2"/>
  <c r="JK75" i="2"/>
  <c r="JI75" i="2"/>
  <c r="JF75" i="2"/>
  <c r="JD75" i="2"/>
  <c r="JB75" i="2"/>
  <c r="IY75" i="2"/>
  <c r="IW75" i="2"/>
  <c r="IU75" i="2"/>
  <c r="IR75" i="2"/>
  <c r="IP75" i="2"/>
  <c r="IN75" i="2"/>
  <c r="IK75" i="2"/>
  <c r="II75" i="2"/>
  <c r="IG75" i="2"/>
  <c r="ID75" i="2"/>
  <c r="IB75" i="2"/>
  <c r="HZ75" i="2"/>
  <c r="HW75" i="2"/>
  <c r="HU75" i="2"/>
  <c r="HS75" i="2"/>
  <c r="HP75" i="2"/>
  <c r="HN75" i="2"/>
  <c r="HL75" i="2"/>
  <c r="HI75" i="2"/>
  <c r="HG75" i="2"/>
  <c r="HE75" i="2"/>
  <c r="HA75" i="2"/>
  <c r="GY75" i="2"/>
  <c r="GW75" i="2"/>
  <c r="GT75" i="2"/>
  <c r="GP75" i="2"/>
  <c r="GM75" i="2"/>
  <c r="GK75" i="2"/>
  <c r="GI75" i="2"/>
  <c r="GF75" i="2"/>
  <c r="GB75" i="2"/>
  <c r="FY75" i="2"/>
  <c r="FW75" i="2"/>
  <c r="FU75" i="2"/>
  <c r="FR75" i="2"/>
  <c r="FP75" i="2"/>
  <c r="FN75" i="2"/>
  <c r="FK75" i="2"/>
  <c r="FI75" i="2"/>
  <c r="FG75" i="2"/>
  <c r="FD75" i="2"/>
  <c r="EZ75" i="2"/>
  <c r="EW75" i="2"/>
  <c r="EU75" i="2"/>
  <c r="ES75" i="2"/>
  <c r="EP75" i="2"/>
  <c r="EN75" i="2"/>
  <c r="EL75" i="2"/>
  <c r="EI75" i="2"/>
  <c r="EG75" i="2"/>
  <c r="EE75" i="2"/>
  <c r="EB75" i="2"/>
  <c r="DZ75" i="2"/>
  <c r="DX75" i="2"/>
  <c r="DU75" i="2"/>
  <c r="DQ75" i="2"/>
  <c r="DN75" i="2"/>
  <c r="DL75" i="2"/>
  <c r="DJ75" i="2"/>
  <c r="DG75" i="2"/>
  <c r="DE75" i="2"/>
  <c r="DC75" i="2"/>
  <c r="CZ75" i="2"/>
  <c r="CX75" i="2"/>
  <c r="CV75" i="2"/>
  <c r="CS75" i="2"/>
  <c r="CQ75" i="2"/>
  <c r="CO75" i="2"/>
  <c r="CL75" i="2"/>
  <c r="CJ75" i="2"/>
  <c r="CH75" i="2"/>
  <c r="CE75" i="2"/>
  <c r="CC75" i="2"/>
  <c r="CB75" i="2"/>
  <c r="CA75" i="2"/>
  <c r="BX75" i="2"/>
  <c r="BV75" i="2"/>
  <c r="BT75" i="2"/>
  <c r="BQ75" i="2"/>
  <c r="BO75" i="2"/>
  <c r="BM75" i="2"/>
  <c r="BJ75" i="2"/>
  <c r="BF75" i="2"/>
  <c r="BC75" i="2"/>
  <c r="BA75" i="2"/>
  <c r="AY75" i="2"/>
  <c r="AV75" i="2"/>
  <c r="AT75" i="2"/>
  <c r="AR75" i="2"/>
  <c r="AO75" i="2"/>
  <c r="AM75" i="2"/>
  <c r="AK75" i="2"/>
  <c r="AH75" i="2"/>
  <c r="AF75" i="2"/>
  <c r="AD75" i="2"/>
  <c r="R75" i="2"/>
  <c r="P75" i="2"/>
  <c r="Q75" i="2" s="1"/>
  <c r="N75" i="2"/>
  <c r="M75" i="2"/>
  <c r="L75" i="2"/>
  <c r="J75" i="2"/>
  <c r="H75" i="2"/>
  <c r="I75" i="2" s="1"/>
  <c r="F75" i="2"/>
  <c r="D75" i="2"/>
  <c r="B75" i="2"/>
  <c r="VI74" i="2"/>
  <c r="VG74" i="2"/>
  <c r="VE74" i="2"/>
  <c r="VB74" i="2"/>
  <c r="UZ74" i="2"/>
  <c r="UX74" i="2"/>
  <c r="UU74" i="2"/>
  <c r="US74" i="2"/>
  <c r="UQ74" i="2"/>
  <c r="UN74" i="2"/>
  <c r="UL74" i="2"/>
  <c r="UJ74" i="2"/>
  <c r="UG74" i="2"/>
  <c r="UC74" i="2"/>
  <c r="TZ74" i="2"/>
  <c r="TV74" i="2"/>
  <c r="TS74" i="2"/>
  <c r="TO74" i="2"/>
  <c r="TL74" i="2"/>
  <c r="TH74" i="2"/>
  <c r="TE74" i="2"/>
  <c r="TA74" i="2"/>
  <c r="SX74" i="2"/>
  <c r="ST74" i="2"/>
  <c r="SQ74" i="2"/>
  <c r="SM74" i="2"/>
  <c r="SJ74" i="2"/>
  <c r="SF74" i="2"/>
  <c r="SC74" i="2"/>
  <c r="RY74" i="2"/>
  <c r="RV74" i="2"/>
  <c r="RR74" i="2"/>
  <c r="RO74" i="2"/>
  <c r="RK74" i="2"/>
  <c r="RH74" i="2"/>
  <c r="RF74" i="2"/>
  <c r="RD74" i="2"/>
  <c r="RA74" i="2"/>
  <c r="QW74" i="2"/>
  <c r="QT74" i="2"/>
  <c r="QR74" i="2"/>
  <c r="QP74" i="2"/>
  <c r="QM74" i="2"/>
  <c r="QK74" i="2"/>
  <c r="QI74" i="2"/>
  <c r="QF74" i="2"/>
  <c r="QB74" i="2"/>
  <c r="PY74" i="2"/>
  <c r="PW74" i="2"/>
  <c r="PU74" i="2"/>
  <c r="PR74" i="2"/>
  <c r="PP74" i="2"/>
  <c r="PN74" i="2"/>
  <c r="PK74" i="2"/>
  <c r="PI74" i="2"/>
  <c r="PG74" i="2"/>
  <c r="PD74" i="2"/>
  <c r="PB74" i="2"/>
  <c r="OZ74" i="2"/>
  <c r="OW74" i="2"/>
  <c r="OU74" i="2"/>
  <c r="OS74" i="2"/>
  <c r="OP74" i="2"/>
  <c r="ON74" i="2"/>
  <c r="OL74" i="2"/>
  <c r="OI74" i="2"/>
  <c r="OG74" i="2"/>
  <c r="OE74" i="2"/>
  <c r="OB74" i="2"/>
  <c r="NZ74" i="2"/>
  <c r="NX74" i="2"/>
  <c r="NU74" i="2"/>
  <c r="NS74" i="2"/>
  <c r="NQ74" i="2"/>
  <c r="NN74" i="2"/>
  <c r="NL74" i="2"/>
  <c r="NJ74" i="2"/>
  <c r="NG74" i="2"/>
  <c r="NE74" i="2"/>
  <c r="NC74" i="2"/>
  <c r="MZ74" i="2"/>
  <c r="MX74" i="2"/>
  <c r="MV74" i="2"/>
  <c r="MS74" i="2"/>
  <c r="MO74" i="2"/>
  <c r="ML74" i="2"/>
  <c r="MJ74" i="2"/>
  <c r="MH74" i="2"/>
  <c r="ME74" i="2"/>
  <c r="MA74" i="2"/>
  <c r="LX74" i="2"/>
  <c r="LT74" i="2"/>
  <c r="LQ74" i="2"/>
  <c r="LO74" i="2"/>
  <c r="LM74" i="2"/>
  <c r="LJ74" i="2"/>
  <c r="LH74" i="2"/>
  <c r="LF74" i="2"/>
  <c r="LC74" i="2"/>
  <c r="KY74" i="2"/>
  <c r="KV74" i="2"/>
  <c r="KR74" i="2"/>
  <c r="KO74" i="2"/>
  <c r="KM74" i="2"/>
  <c r="KK74" i="2"/>
  <c r="KH74" i="2"/>
  <c r="KF74" i="2"/>
  <c r="KD74" i="2"/>
  <c r="KA74" i="2"/>
  <c r="JW74" i="2"/>
  <c r="JT74" i="2"/>
  <c r="JP74" i="2"/>
  <c r="JM74" i="2"/>
  <c r="JK74" i="2"/>
  <c r="JI74" i="2"/>
  <c r="JF74" i="2"/>
  <c r="JD74" i="2"/>
  <c r="JB74" i="2"/>
  <c r="IY74" i="2"/>
  <c r="IW74" i="2"/>
  <c r="IU74" i="2"/>
  <c r="IR74" i="2"/>
  <c r="IP74" i="2"/>
  <c r="IN74" i="2"/>
  <c r="IK74" i="2"/>
  <c r="II74" i="2"/>
  <c r="IG74" i="2"/>
  <c r="ID74" i="2"/>
  <c r="IB74" i="2"/>
  <c r="HZ74" i="2"/>
  <c r="HW74" i="2"/>
  <c r="HU74" i="2"/>
  <c r="HS74" i="2"/>
  <c r="HP74" i="2"/>
  <c r="HN74" i="2"/>
  <c r="HL74" i="2"/>
  <c r="HI74" i="2"/>
  <c r="HG74" i="2"/>
  <c r="HE74" i="2"/>
  <c r="HA74" i="2"/>
  <c r="GY74" i="2"/>
  <c r="GW74" i="2"/>
  <c r="GT74" i="2"/>
  <c r="GP74" i="2"/>
  <c r="GM74" i="2"/>
  <c r="GK74" i="2"/>
  <c r="GI74" i="2"/>
  <c r="GF74" i="2"/>
  <c r="GB74" i="2"/>
  <c r="FY74" i="2"/>
  <c r="FW74" i="2"/>
  <c r="FU74" i="2"/>
  <c r="FR74" i="2"/>
  <c r="FP74" i="2"/>
  <c r="FN74" i="2"/>
  <c r="FK74" i="2"/>
  <c r="FI74" i="2"/>
  <c r="FG74" i="2"/>
  <c r="FD74" i="2"/>
  <c r="EZ74" i="2"/>
  <c r="EW74" i="2"/>
  <c r="EU74" i="2"/>
  <c r="ES74" i="2"/>
  <c r="EP74" i="2"/>
  <c r="EN74" i="2"/>
  <c r="EL74" i="2"/>
  <c r="EI74" i="2"/>
  <c r="EG74" i="2"/>
  <c r="EE74" i="2"/>
  <c r="EB74" i="2"/>
  <c r="DZ74" i="2"/>
  <c r="DX74" i="2"/>
  <c r="DU74" i="2"/>
  <c r="DQ74" i="2"/>
  <c r="DN74" i="2"/>
  <c r="DL74" i="2"/>
  <c r="DJ74" i="2"/>
  <c r="DG74" i="2"/>
  <c r="DE74" i="2"/>
  <c r="DC74" i="2"/>
  <c r="CZ74" i="2"/>
  <c r="CX74" i="2"/>
  <c r="CV74" i="2"/>
  <c r="CS74" i="2"/>
  <c r="CQ74" i="2"/>
  <c r="CO74" i="2"/>
  <c r="CL74" i="2"/>
  <c r="CJ74" i="2"/>
  <c r="CH74" i="2"/>
  <c r="CE74" i="2"/>
  <c r="CC74" i="2"/>
  <c r="CB74" i="2"/>
  <c r="CA74" i="2"/>
  <c r="BX74" i="2"/>
  <c r="BV74" i="2"/>
  <c r="BT74" i="2"/>
  <c r="BQ74" i="2"/>
  <c r="BO74" i="2"/>
  <c r="BM74" i="2"/>
  <c r="BJ74" i="2"/>
  <c r="BF74" i="2"/>
  <c r="BC74" i="2"/>
  <c r="BA74" i="2"/>
  <c r="AY74" i="2"/>
  <c r="AV74" i="2"/>
  <c r="AT74" i="2"/>
  <c r="AR74" i="2"/>
  <c r="AO74" i="2"/>
  <c r="AM74" i="2"/>
  <c r="AK74" i="2"/>
  <c r="AH74" i="2"/>
  <c r="AF74" i="2"/>
  <c r="AD74" i="2"/>
  <c r="Y74" i="2"/>
  <c r="R74" i="2"/>
  <c r="P74" i="2"/>
  <c r="Q74" i="2" s="1"/>
  <c r="N74" i="2"/>
  <c r="L74" i="2"/>
  <c r="M74" i="2" s="1"/>
  <c r="J74" i="2"/>
  <c r="I74" i="2"/>
  <c r="H74" i="2"/>
  <c r="F74" i="2"/>
  <c r="E74" i="2"/>
  <c r="D74" i="2"/>
  <c r="B74" i="2"/>
  <c r="VI73" i="2"/>
  <c r="VG73" i="2"/>
  <c r="VE73" i="2"/>
  <c r="VB73" i="2"/>
  <c r="UZ73" i="2"/>
  <c r="UX73" i="2"/>
  <c r="UU73" i="2"/>
  <c r="US73" i="2"/>
  <c r="UQ73" i="2"/>
  <c r="UN73" i="2"/>
  <c r="UL73" i="2"/>
  <c r="UJ73" i="2"/>
  <c r="UG73" i="2"/>
  <c r="IB73" i="1" s="1"/>
  <c r="UC73" i="2"/>
  <c r="TZ73" i="2"/>
  <c r="TV73" i="2"/>
  <c r="TS73" i="2"/>
  <c r="TO73" i="2"/>
  <c r="TL73" i="2"/>
  <c r="TJ73" i="2"/>
  <c r="TH73" i="2"/>
  <c r="TE73" i="2"/>
  <c r="TA73" i="2"/>
  <c r="SX73" i="2"/>
  <c r="ST73" i="2"/>
  <c r="SQ73" i="2"/>
  <c r="SM73" i="2"/>
  <c r="SJ73" i="2"/>
  <c r="SF73" i="2"/>
  <c r="SC73" i="2"/>
  <c r="RY73" i="2"/>
  <c r="RV73" i="2"/>
  <c r="RR73" i="2"/>
  <c r="RO73" i="2"/>
  <c r="RK73" i="2"/>
  <c r="RH73" i="2"/>
  <c r="RF73" i="2"/>
  <c r="RD73" i="2"/>
  <c r="RA73" i="2"/>
  <c r="QW73" i="2"/>
  <c r="QT73" i="2"/>
  <c r="QR73" i="2"/>
  <c r="QP73" i="2"/>
  <c r="QM73" i="2"/>
  <c r="QI73" i="2"/>
  <c r="QF73" i="2"/>
  <c r="QB73" i="2"/>
  <c r="PY73" i="2"/>
  <c r="PW73" i="2"/>
  <c r="PU73" i="2"/>
  <c r="PR73" i="2"/>
  <c r="PP73" i="2"/>
  <c r="PN73" i="2"/>
  <c r="PK73" i="2"/>
  <c r="PI73" i="2"/>
  <c r="PG73" i="2"/>
  <c r="PD73" i="2"/>
  <c r="PB73" i="2"/>
  <c r="OZ73" i="2"/>
  <c r="OW73" i="2"/>
  <c r="OU73" i="2"/>
  <c r="OS73" i="2"/>
  <c r="OP73" i="2"/>
  <c r="ON73" i="2"/>
  <c r="OL73" i="2"/>
  <c r="OI73" i="2"/>
  <c r="OG73" i="2"/>
  <c r="OE73" i="2"/>
  <c r="OB73" i="2"/>
  <c r="NZ73" i="2"/>
  <c r="NX73" i="2"/>
  <c r="NU73" i="2"/>
  <c r="NS73" i="2"/>
  <c r="NQ73" i="2"/>
  <c r="NN73" i="2"/>
  <c r="NL73" i="2"/>
  <c r="NJ73" i="2"/>
  <c r="NG73" i="2"/>
  <c r="NE73" i="2"/>
  <c r="NC73" i="2"/>
  <c r="MZ73" i="2"/>
  <c r="MX73" i="2"/>
  <c r="MV73" i="2"/>
  <c r="MS73" i="2"/>
  <c r="MO73" i="2"/>
  <c r="ML73" i="2"/>
  <c r="MJ73" i="2"/>
  <c r="MH73" i="2"/>
  <c r="ME73" i="2"/>
  <c r="MA73" i="2"/>
  <c r="LX73" i="2"/>
  <c r="LT73" i="2"/>
  <c r="LQ73" i="2"/>
  <c r="LO73" i="2"/>
  <c r="LM73" i="2"/>
  <c r="LJ73" i="2"/>
  <c r="LH73" i="2"/>
  <c r="LF73" i="2"/>
  <c r="LC73" i="2"/>
  <c r="KY73" i="2"/>
  <c r="KV73" i="2"/>
  <c r="KR73" i="2"/>
  <c r="KO73" i="2"/>
  <c r="KM73" i="2"/>
  <c r="KK73" i="2"/>
  <c r="KH73" i="2"/>
  <c r="KF73" i="2"/>
  <c r="KD73" i="2"/>
  <c r="KA73" i="2"/>
  <c r="JW73" i="2"/>
  <c r="JT73" i="2"/>
  <c r="JP73" i="2"/>
  <c r="JM73" i="2"/>
  <c r="JK73" i="2"/>
  <c r="JI73" i="2"/>
  <c r="JF73" i="2"/>
  <c r="JD73" i="2"/>
  <c r="JB73" i="2"/>
  <c r="IY73" i="2"/>
  <c r="IW73" i="2"/>
  <c r="IU73" i="2"/>
  <c r="IR73" i="2"/>
  <c r="IP73" i="2"/>
  <c r="IN73" i="2"/>
  <c r="IK73" i="2"/>
  <c r="II73" i="2"/>
  <c r="IG73" i="2"/>
  <c r="ID73" i="2"/>
  <c r="IB73" i="2"/>
  <c r="HZ73" i="2"/>
  <c r="HW73" i="2"/>
  <c r="HU73" i="2"/>
  <c r="HS73" i="2"/>
  <c r="HP73" i="2"/>
  <c r="HN73" i="2"/>
  <c r="HL73" i="2"/>
  <c r="HI73" i="2"/>
  <c r="HG73" i="2"/>
  <c r="HE73" i="2"/>
  <c r="HA73" i="2"/>
  <c r="GY73" i="2"/>
  <c r="GW73" i="2"/>
  <c r="GT73" i="2"/>
  <c r="GP73" i="2"/>
  <c r="GM73" i="2"/>
  <c r="GK73" i="2"/>
  <c r="GI73" i="2"/>
  <c r="GF73" i="2"/>
  <c r="GB73" i="2"/>
  <c r="FY73" i="2"/>
  <c r="FW73" i="2"/>
  <c r="FU73" i="2"/>
  <c r="FR73" i="2"/>
  <c r="FP73" i="2"/>
  <c r="FN73" i="2"/>
  <c r="FK73" i="2"/>
  <c r="FI73" i="2"/>
  <c r="FG73" i="2"/>
  <c r="FD73" i="2"/>
  <c r="EZ73" i="2"/>
  <c r="EW73" i="2"/>
  <c r="EU73" i="2"/>
  <c r="ES73" i="2"/>
  <c r="EP73" i="2"/>
  <c r="EN73" i="2"/>
  <c r="EL73" i="2"/>
  <c r="EI73" i="2"/>
  <c r="EG73" i="2"/>
  <c r="EE73" i="2"/>
  <c r="EB73" i="2"/>
  <c r="DZ73" i="2"/>
  <c r="DX73" i="2"/>
  <c r="DU73" i="2"/>
  <c r="DQ73" i="2"/>
  <c r="DN73" i="2"/>
  <c r="DL73" i="2"/>
  <c r="DJ73" i="2"/>
  <c r="DG73" i="2"/>
  <c r="DE73" i="2"/>
  <c r="DC73" i="2"/>
  <c r="CZ73" i="2"/>
  <c r="CX73" i="2"/>
  <c r="CV73" i="2"/>
  <c r="CS73" i="2"/>
  <c r="CQ73" i="2"/>
  <c r="CO73" i="2"/>
  <c r="CL73" i="2"/>
  <c r="CJ73" i="2"/>
  <c r="CH73" i="2"/>
  <c r="CE73" i="2"/>
  <c r="CC73" i="2"/>
  <c r="CB73" i="2"/>
  <c r="CA73" i="2"/>
  <c r="BX73" i="2"/>
  <c r="BV73" i="2"/>
  <c r="BT73" i="2"/>
  <c r="BQ73" i="2"/>
  <c r="BO73" i="2"/>
  <c r="BM73" i="2"/>
  <c r="BJ73" i="2"/>
  <c r="BF73" i="2"/>
  <c r="BC73" i="2"/>
  <c r="BA73" i="2"/>
  <c r="AY73" i="2"/>
  <c r="AV73" i="2"/>
  <c r="AT73" i="2"/>
  <c r="AR73" i="2"/>
  <c r="AO73" i="2"/>
  <c r="AM73" i="2"/>
  <c r="AK73" i="2"/>
  <c r="AH73" i="2"/>
  <c r="AF73" i="2"/>
  <c r="AD73" i="2"/>
  <c r="R73" i="2"/>
  <c r="Q73" i="2"/>
  <c r="S73" i="2" s="1"/>
  <c r="P73" i="2"/>
  <c r="N73" i="2"/>
  <c r="L73" i="2"/>
  <c r="M73" i="2" s="1"/>
  <c r="J73" i="2"/>
  <c r="H73" i="2"/>
  <c r="I73" i="2" s="1"/>
  <c r="F73" i="2"/>
  <c r="E73" i="2"/>
  <c r="D73" i="2"/>
  <c r="B73" i="2"/>
  <c r="VI72" i="2"/>
  <c r="VG72" i="2"/>
  <c r="VE72" i="2"/>
  <c r="VB72" i="2"/>
  <c r="UZ72" i="2"/>
  <c r="UX72" i="2"/>
  <c r="UU72" i="2"/>
  <c r="US72" i="2"/>
  <c r="UQ72" i="2"/>
  <c r="UN72" i="2"/>
  <c r="UL72" i="2"/>
  <c r="UJ72" i="2"/>
  <c r="UG72" i="2"/>
  <c r="UC72" i="2"/>
  <c r="TZ72" i="2"/>
  <c r="TV72" i="2"/>
  <c r="TS72" i="2"/>
  <c r="TO72" i="2"/>
  <c r="TL72" i="2"/>
  <c r="TH72" i="2"/>
  <c r="TE72" i="2"/>
  <c r="TA72" i="2"/>
  <c r="SX72" i="2"/>
  <c r="ST72" i="2"/>
  <c r="SQ72" i="2"/>
  <c r="SM72" i="2"/>
  <c r="SJ72" i="2"/>
  <c r="SF72" i="2"/>
  <c r="SC72" i="2"/>
  <c r="RY72" i="2"/>
  <c r="RV72" i="2"/>
  <c r="RR72" i="2"/>
  <c r="RO72" i="2"/>
  <c r="RM72" i="2"/>
  <c r="RK72" i="2"/>
  <c r="RH72" i="2"/>
  <c r="RF72" i="2"/>
  <c r="RD72" i="2"/>
  <c r="RA72" i="2"/>
  <c r="QW72" i="2"/>
  <c r="QT72" i="2"/>
  <c r="QR72" i="2"/>
  <c r="QP72" i="2"/>
  <c r="QM72" i="2"/>
  <c r="QI72" i="2"/>
  <c r="QF72" i="2"/>
  <c r="QB72" i="2"/>
  <c r="PY72" i="2"/>
  <c r="PW72" i="2"/>
  <c r="PU72" i="2"/>
  <c r="PR72" i="2"/>
  <c r="PP72" i="2"/>
  <c r="PN72" i="2"/>
  <c r="PK72" i="2"/>
  <c r="PI72" i="2"/>
  <c r="PG72" i="2"/>
  <c r="PD72" i="2"/>
  <c r="PB72" i="2"/>
  <c r="OZ72" i="2"/>
  <c r="OW72" i="2"/>
  <c r="OU72" i="2"/>
  <c r="OS72" i="2"/>
  <c r="OP72" i="2"/>
  <c r="ON72" i="2"/>
  <c r="OL72" i="2"/>
  <c r="OI72" i="2"/>
  <c r="OG72" i="2"/>
  <c r="OE72" i="2"/>
  <c r="OB72" i="2"/>
  <c r="NZ72" i="2"/>
  <c r="FO72" i="1" s="1"/>
  <c r="NX72" i="2"/>
  <c r="NU72" i="2"/>
  <c r="NS72" i="2"/>
  <c r="NQ72" i="2"/>
  <c r="NN72" i="2"/>
  <c r="NL72" i="2"/>
  <c r="NJ72" i="2"/>
  <c r="NG72" i="2"/>
  <c r="NE72" i="2"/>
  <c r="NC72" i="2"/>
  <c r="MZ72" i="2"/>
  <c r="MX72" i="2"/>
  <c r="MV72" i="2"/>
  <c r="MS72" i="2"/>
  <c r="MO72" i="2"/>
  <c r="ML72" i="2"/>
  <c r="MJ72" i="2"/>
  <c r="MH72" i="2"/>
  <c r="ME72" i="2"/>
  <c r="MA72" i="2"/>
  <c r="LX72" i="2"/>
  <c r="LT72" i="2"/>
  <c r="LQ72" i="2"/>
  <c r="LO72" i="2"/>
  <c r="LM72" i="2"/>
  <c r="LJ72" i="2"/>
  <c r="LH72" i="2"/>
  <c r="LF72" i="2"/>
  <c r="LC72" i="2"/>
  <c r="KY72" i="2"/>
  <c r="KV72" i="2"/>
  <c r="KR72" i="2"/>
  <c r="KO72" i="2"/>
  <c r="KM72" i="2"/>
  <c r="KK72" i="2"/>
  <c r="KH72" i="2"/>
  <c r="KF72" i="2"/>
  <c r="KD72" i="2"/>
  <c r="KA72" i="2"/>
  <c r="JW72" i="2"/>
  <c r="JT72" i="2"/>
  <c r="JP72" i="2"/>
  <c r="JM72" i="2"/>
  <c r="JK72" i="2"/>
  <c r="JI72" i="2"/>
  <c r="JF72" i="2"/>
  <c r="JD72" i="2"/>
  <c r="JB72" i="2"/>
  <c r="IY72" i="2"/>
  <c r="IW72" i="2"/>
  <c r="IU72" i="2"/>
  <c r="IR72" i="2"/>
  <c r="IP72" i="2"/>
  <c r="IN72" i="2"/>
  <c r="IK72" i="2"/>
  <c r="II72" i="2"/>
  <c r="IG72" i="2"/>
  <c r="ID72" i="2"/>
  <c r="IB72" i="2"/>
  <c r="HZ72" i="2"/>
  <c r="HW72" i="2"/>
  <c r="HU72" i="2"/>
  <c r="HS72" i="2"/>
  <c r="HP72" i="2"/>
  <c r="HN72" i="2"/>
  <c r="HL72" i="2"/>
  <c r="HI72" i="2"/>
  <c r="HG72" i="2"/>
  <c r="HE72" i="2"/>
  <c r="HA72" i="2"/>
  <c r="GY72" i="2"/>
  <c r="GW72" i="2"/>
  <c r="GT72" i="2"/>
  <c r="GP72" i="2"/>
  <c r="GM72" i="2"/>
  <c r="GK72" i="2"/>
  <c r="GI72" i="2"/>
  <c r="GF72" i="2"/>
  <c r="GB72" i="2"/>
  <c r="FY72" i="2"/>
  <c r="FW72" i="2"/>
  <c r="FU72" i="2"/>
  <c r="FR72" i="2"/>
  <c r="FP72" i="2"/>
  <c r="FN72" i="2"/>
  <c r="FK72" i="2"/>
  <c r="FI72" i="2"/>
  <c r="FG72" i="2"/>
  <c r="FD72" i="2"/>
  <c r="EZ72" i="2"/>
  <c r="EW72" i="2"/>
  <c r="EU72" i="2"/>
  <c r="ES72" i="2"/>
  <c r="EP72" i="2"/>
  <c r="EN72" i="2"/>
  <c r="EL72" i="2"/>
  <c r="EI72" i="2"/>
  <c r="EG72" i="2"/>
  <c r="EE72" i="2"/>
  <c r="EB72" i="2"/>
  <c r="DZ72" i="2"/>
  <c r="DX72" i="2"/>
  <c r="DU72" i="2"/>
  <c r="DQ72" i="2"/>
  <c r="DN72" i="2"/>
  <c r="DL72" i="2"/>
  <c r="DJ72" i="2"/>
  <c r="DG72" i="2"/>
  <c r="DE72" i="2"/>
  <c r="DC72" i="2"/>
  <c r="CZ72" i="2"/>
  <c r="CX72" i="2"/>
  <c r="CV72" i="2"/>
  <c r="CS72" i="2"/>
  <c r="CQ72" i="2"/>
  <c r="CO72" i="2"/>
  <c r="CL72" i="2"/>
  <c r="CJ72" i="2"/>
  <c r="CH72" i="2"/>
  <c r="CE72" i="2"/>
  <c r="CC72" i="2"/>
  <c r="CB72" i="2"/>
  <c r="CA72" i="2"/>
  <c r="BX72" i="2"/>
  <c r="BV72" i="2"/>
  <c r="BT72" i="2"/>
  <c r="BQ72" i="2"/>
  <c r="BO72" i="2"/>
  <c r="BM72" i="2"/>
  <c r="BJ72" i="2"/>
  <c r="BF72" i="2"/>
  <c r="BC72" i="2"/>
  <c r="BA72" i="2"/>
  <c r="AY72" i="2"/>
  <c r="AV72" i="2"/>
  <c r="AT72" i="2"/>
  <c r="AR72" i="2"/>
  <c r="AO72" i="2"/>
  <c r="AM72" i="2"/>
  <c r="AK72" i="2"/>
  <c r="AH72" i="2"/>
  <c r="AF72" i="2"/>
  <c r="AD72" i="2"/>
  <c r="R72" i="2"/>
  <c r="P72" i="2"/>
  <c r="Q72" i="2" s="1"/>
  <c r="N72" i="2"/>
  <c r="M72" i="2"/>
  <c r="L72" i="2"/>
  <c r="J72" i="2"/>
  <c r="H72" i="2"/>
  <c r="I72" i="2" s="1"/>
  <c r="F72" i="2"/>
  <c r="D72" i="2"/>
  <c r="E72" i="2" s="1"/>
  <c r="B72" i="2"/>
  <c r="VI71" i="2"/>
  <c r="VG71" i="2"/>
  <c r="VE71" i="2"/>
  <c r="VB71" i="2"/>
  <c r="UZ71" i="2"/>
  <c r="UX71" i="2"/>
  <c r="UU71" i="2"/>
  <c r="US71" i="2"/>
  <c r="UQ71" i="2"/>
  <c r="UN71" i="2"/>
  <c r="UL71" i="2"/>
  <c r="UJ71" i="2"/>
  <c r="UG71" i="2"/>
  <c r="UC71" i="2"/>
  <c r="TZ71" i="2"/>
  <c r="TV71" i="2"/>
  <c r="TS71" i="2"/>
  <c r="TQ71" i="2"/>
  <c r="TO71" i="2"/>
  <c r="TL71" i="2"/>
  <c r="TH71" i="2"/>
  <c r="TE71" i="2"/>
  <c r="TA71" i="2"/>
  <c r="SX71" i="2"/>
  <c r="ST71" i="2"/>
  <c r="SQ71" i="2"/>
  <c r="SO71" i="2"/>
  <c r="SM71" i="2"/>
  <c r="SJ71" i="2"/>
  <c r="SF71" i="2"/>
  <c r="SC71" i="2"/>
  <c r="RY71" i="2"/>
  <c r="RV71" i="2"/>
  <c r="RR71" i="2"/>
  <c r="RO71" i="2"/>
  <c r="RM71" i="2"/>
  <c r="RK71" i="2"/>
  <c r="RH71" i="2"/>
  <c r="RF71" i="2"/>
  <c r="RD71" i="2"/>
  <c r="RA71" i="2"/>
  <c r="QW71" i="2"/>
  <c r="QT71" i="2"/>
  <c r="QR71" i="2"/>
  <c r="QP71" i="2"/>
  <c r="QM71" i="2"/>
  <c r="QI71" i="2"/>
  <c r="QF71" i="2"/>
  <c r="QB71" i="2"/>
  <c r="PY71" i="2"/>
  <c r="PW71" i="2"/>
  <c r="PU71" i="2"/>
  <c r="PR71" i="2"/>
  <c r="PP71" i="2"/>
  <c r="PN71" i="2"/>
  <c r="PK71" i="2"/>
  <c r="PI71" i="2"/>
  <c r="PG71" i="2"/>
  <c r="PD71" i="2"/>
  <c r="PB71" i="2"/>
  <c r="OZ71" i="2"/>
  <c r="OW71" i="2"/>
  <c r="OU71" i="2"/>
  <c r="OS71" i="2"/>
  <c r="OP71" i="2"/>
  <c r="ON71" i="2"/>
  <c r="OL71" i="2"/>
  <c r="OI71" i="2"/>
  <c r="OG71" i="2"/>
  <c r="OE71" i="2"/>
  <c r="OB71" i="2"/>
  <c r="NZ71" i="2"/>
  <c r="NX71" i="2"/>
  <c r="NU71" i="2"/>
  <c r="NS71" i="2"/>
  <c r="NQ71" i="2"/>
  <c r="NN71" i="2"/>
  <c r="NL71" i="2"/>
  <c r="NJ71" i="2"/>
  <c r="NG71" i="2"/>
  <c r="NE71" i="2"/>
  <c r="NC71" i="2"/>
  <c r="MZ71" i="2"/>
  <c r="MX71" i="2"/>
  <c r="MV71" i="2"/>
  <c r="MS71" i="2"/>
  <c r="MO71" i="2"/>
  <c r="ML71" i="2"/>
  <c r="MJ71" i="2"/>
  <c r="MH71" i="2"/>
  <c r="ME71" i="2"/>
  <c r="MA71" i="2"/>
  <c r="LX71" i="2"/>
  <c r="LT71" i="2"/>
  <c r="LQ71" i="2"/>
  <c r="LO71" i="2"/>
  <c r="LM71" i="2"/>
  <c r="LJ71" i="2"/>
  <c r="LH71" i="2"/>
  <c r="LF71" i="2"/>
  <c r="LC71" i="2"/>
  <c r="KY71" i="2"/>
  <c r="KV71" i="2"/>
  <c r="KR71" i="2"/>
  <c r="KO71" i="2"/>
  <c r="KM71" i="2"/>
  <c r="KK71" i="2"/>
  <c r="KH71" i="2"/>
  <c r="KF71" i="2"/>
  <c r="KD71" i="2"/>
  <c r="KA71" i="2"/>
  <c r="JW71" i="2"/>
  <c r="JT71" i="2"/>
  <c r="JP71" i="2"/>
  <c r="JM71" i="2"/>
  <c r="JK71" i="2"/>
  <c r="JI71" i="2"/>
  <c r="JF71" i="2"/>
  <c r="JD71" i="2"/>
  <c r="JB71" i="2"/>
  <c r="IY71" i="2"/>
  <c r="IW71" i="2"/>
  <c r="IU71" i="2"/>
  <c r="IR71" i="2"/>
  <c r="IP71" i="2"/>
  <c r="IN71" i="2"/>
  <c r="IK71" i="2"/>
  <c r="II71" i="2"/>
  <c r="IG71" i="2"/>
  <c r="ID71" i="2"/>
  <c r="IB71" i="2"/>
  <c r="HZ71" i="2"/>
  <c r="HW71" i="2"/>
  <c r="HU71" i="2"/>
  <c r="HS71" i="2"/>
  <c r="HP71" i="2"/>
  <c r="HN71" i="2"/>
  <c r="HL71" i="2"/>
  <c r="HI71" i="2"/>
  <c r="HG71" i="2"/>
  <c r="HE71" i="2"/>
  <c r="HA71" i="2"/>
  <c r="GY71" i="2"/>
  <c r="GW71" i="2"/>
  <c r="GT71" i="2"/>
  <c r="GP71" i="2"/>
  <c r="GM71" i="2"/>
  <c r="GK71" i="2"/>
  <c r="GI71" i="2"/>
  <c r="GF71" i="2"/>
  <c r="GB71" i="2"/>
  <c r="FY71" i="2"/>
  <c r="FW71" i="2"/>
  <c r="FU71" i="2"/>
  <c r="FR71" i="2"/>
  <c r="FP71" i="2"/>
  <c r="FN71" i="2"/>
  <c r="FK71" i="2"/>
  <c r="FI71" i="2"/>
  <c r="FG71" i="2"/>
  <c r="FD71" i="2"/>
  <c r="EZ71" i="2"/>
  <c r="EW71" i="2"/>
  <c r="EU71" i="2"/>
  <c r="ES71" i="2"/>
  <c r="EP71" i="2"/>
  <c r="EN71" i="2"/>
  <c r="EL71" i="2"/>
  <c r="EI71" i="2"/>
  <c r="EG71" i="2"/>
  <c r="EE71" i="2"/>
  <c r="EB71" i="2"/>
  <c r="DZ71" i="2"/>
  <c r="DX71" i="2"/>
  <c r="DU71" i="2"/>
  <c r="DQ71" i="2"/>
  <c r="DN71" i="2"/>
  <c r="DL71" i="2"/>
  <c r="DJ71" i="2"/>
  <c r="DG71" i="2"/>
  <c r="DE71" i="2"/>
  <c r="DC71" i="2"/>
  <c r="CZ71" i="2"/>
  <c r="CX71" i="2"/>
  <c r="CV71" i="2"/>
  <c r="CS71" i="2"/>
  <c r="CQ71" i="2"/>
  <c r="CO71" i="2"/>
  <c r="CL71" i="2"/>
  <c r="CJ71" i="2"/>
  <c r="CH71" i="2"/>
  <c r="CE71" i="2"/>
  <c r="CC71" i="2"/>
  <c r="CB71" i="2"/>
  <c r="CA71" i="2"/>
  <c r="BX71" i="2"/>
  <c r="BV71" i="2"/>
  <c r="BT71" i="2"/>
  <c r="BQ71" i="2"/>
  <c r="BO71" i="2"/>
  <c r="BM71" i="2"/>
  <c r="BJ71" i="2"/>
  <c r="BF71" i="2"/>
  <c r="BC71" i="2"/>
  <c r="BA71" i="2"/>
  <c r="AY71" i="2"/>
  <c r="AV71" i="2"/>
  <c r="AT71" i="2"/>
  <c r="AR71" i="2"/>
  <c r="AO71" i="2"/>
  <c r="AM71" i="2"/>
  <c r="AK71" i="2"/>
  <c r="AH71" i="2"/>
  <c r="AF71" i="2"/>
  <c r="AD71" i="2"/>
  <c r="R71" i="2"/>
  <c r="Q71" i="2"/>
  <c r="P71" i="2"/>
  <c r="N71" i="2"/>
  <c r="M71" i="2"/>
  <c r="L71" i="2"/>
  <c r="J71" i="2"/>
  <c r="I71" i="2"/>
  <c r="S71" i="2" s="1"/>
  <c r="H71" i="2"/>
  <c r="F71" i="2"/>
  <c r="D71" i="2"/>
  <c r="E71" i="2" s="1"/>
  <c r="B71" i="2"/>
  <c r="VI70" i="2"/>
  <c r="VG70" i="2"/>
  <c r="VE70" i="2"/>
  <c r="VB70" i="2"/>
  <c r="UZ70" i="2"/>
  <c r="UX70" i="2"/>
  <c r="UU70" i="2"/>
  <c r="US70" i="2"/>
  <c r="UQ70" i="2"/>
  <c r="UN70" i="2"/>
  <c r="UL70" i="2"/>
  <c r="UJ70" i="2"/>
  <c r="UG70" i="2"/>
  <c r="IB70" i="1" s="1"/>
  <c r="UC70" i="2"/>
  <c r="TZ70" i="2"/>
  <c r="TV70" i="2"/>
  <c r="TS70" i="2"/>
  <c r="TO70" i="2"/>
  <c r="TL70" i="2"/>
  <c r="TH70" i="2"/>
  <c r="TE70" i="2"/>
  <c r="TA70" i="2"/>
  <c r="SX70" i="2"/>
  <c r="ST70" i="2"/>
  <c r="SQ70" i="2"/>
  <c r="SM70" i="2"/>
  <c r="SJ70" i="2"/>
  <c r="SF70" i="2"/>
  <c r="SC70" i="2"/>
  <c r="RY70" i="2"/>
  <c r="RV70" i="2"/>
  <c r="RR70" i="2"/>
  <c r="RO70" i="2"/>
  <c r="RK70" i="2"/>
  <c r="RH70" i="2"/>
  <c r="RF70" i="2"/>
  <c r="RD70" i="2"/>
  <c r="RA70" i="2"/>
  <c r="QW70" i="2"/>
  <c r="QT70" i="2"/>
  <c r="QR70" i="2"/>
  <c r="QP70" i="2"/>
  <c r="QM70" i="2"/>
  <c r="QI70" i="2"/>
  <c r="QF70" i="2"/>
  <c r="QB70" i="2"/>
  <c r="PY70" i="2"/>
  <c r="PW70" i="2"/>
  <c r="PU70" i="2"/>
  <c r="PR70" i="2"/>
  <c r="PP70" i="2"/>
  <c r="PN70" i="2"/>
  <c r="PK70" i="2"/>
  <c r="PI70" i="2"/>
  <c r="PG70" i="2"/>
  <c r="PD70" i="2"/>
  <c r="PB70" i="2"/>
  <c r="OZ70" i="2"/>
  <c r="OW70" i="2"/>
  <c r="OU70" i="2"/>
  <c r="OS70" i="2"/>
  <c r="OP70" i="2"/>
  <c r="ON70" i="2"/>
  <c r="OL70" i="2"/>
  <c r="OI70" i="2"/>
  <c r="OG70" i="2"/>
  <c r="OE70" i="2"/>
  <c r="OB70" i="2"/>
  <c r="NZ70" i="2"/>
  <c r="NX70" i="2"/>
  <c r="NU70" i="2"/>
  <c r="NS70" i="2"/>
  <c r="NQ70" i="2"/>
  <c r="NN70" i="2"/>
  <c r="NL70" i="2"/>
  <c r="NJ70" i="2"/>
  <c r="NG70" i="2"/>
  <c r="NE70" i="2"/>
  <c r="NC70" i="2"/>
  <c r="MZ70" i="2"/>
  <c r="MX70" i="2"/>
  <c r="MV70" i="2"/>
  <c r="MS70" i="2"/>
  <c r="MO70" i="2"/>
  <c r="ML70" i="2"/>
  <c r="MJ70" i="2"/>
  <c r="MH70" i="2"/>
  <c r="ME70" i="2"/>
  <c r="MA70" i="2"/>
  <c r="LX70" i="2"/>
  <c r="LT70" i="2"/>
  <c r="LQ70" i="2"/>
  <c r="LO70" i="2"/>
  <c r="LM70" i="2"/>
  <c r="LJ70" i="2"/>
  <c r="LH70" i="2"/>
  <c r="LF70" i="2"/>
  <c r="LC70" i="2"/>
  <c r="KY70" i="2"/>
  <c r="KV70" i="2"/>
  <c r="KR70" i="2"/>
  <c r="KO70" i="2"/>
  <c r="KM70" i="2"/>
  <c r="KK70" i="2"/>
  <c r="KH70" i="2"/>
  <c r="KF70" i="2"/>
  <c r="KD70" i="2"/>
  <c r="KA70" i="2"/>
  <c r="JW70" i="2"/>
  <c r="JT70" i="2"/>
  <c r="JP70" i="2"/>
  <c r="JM70" i="2"/>
  <c r="JK70" i="2"/>
  <c r="JI70" i="2"/>
  <c r="JF70" i="2"/>
  <c r="JD70" i="2"/>
  <c r="JB70" i="2"/>
  <c r="IY70" i="2"/>
  <c r="IW70" i="2"/>
  <c r="IU70" i="2"/>
  <c r="IR70" i="2"/>
  <c r="IP70" i="2"/>
  <c r="IN70" i="2"/>
  <c r="IK70" i="2"/>
  <c r="II70" i="2"/>
  <c r="IG70" i="2"/>
  <c r="ID70" i="2"/>
  <c r="IB70" i="2"/>
  <c r="HZ70" i="2"/>
  <c r="HW70" i="2"/>
  <c r="HU70" i="2"/>
  <c r="HS70" i="2"/>
  <c r="HP70" i="2"/>
  <c r="HN70" i="2"/>
  <c r="HL70" i="2"/>
  <c r="HI70" i="2"/>
  <c r="HG70" i="2"/>
  <c r="HE70" i="2"/>
  <c r="HA70" i="2"/>
  <c r="GY70" i="2"/>
  <c r="GW70" i="2"/>
  <c r="GT70" i="2"/>
  <c r="GP70" i="2"/>
  <c r="GM70" i="2"/>
  <c r="GK70" i="2"/>
  <c r="GI70" i="2"/>
  <c r="GF70" i="2"/>
  <c r="GB70" i="2"/>
  <c r="FY70" i="2"/>
  <c r="FW70" i="2"/>
  <c r="FU70" i="2"/>
  <c r="FR70" i="2"/>
  <c r="FP70" i="2"/>
  <c r="FN70" i="2"/>
  <c r="FK70" i="2"/>
  <c r="FI70" i="2"/>
  <c r="FG70" i="2"/>
  <c r="FD70" i="2"/>
  <c r="EZ70" i="2"/>
  <c r="EW70" i="2"/>
  <c r="EU70" i="2"/>
  <c r="ES70" i="2"/>
  <c r="EP70" i="2"/>
  <c r="EN70" i="2"/>
  <c r="EL70" i="2"/>
  <c r="EI70" i="2"/>
  <c r="EG70" i="2"/>
  <c r="EE70" i="2"/>
  <c r="EB70" i="2"/>
  <c r="DZ70" i="2"/>
  <c r="DX70" i="2"/>
  <c r="DU70" i="2"/>
  <c r="DQ70" i="2"/>
  <c r="DN70" i="2"/>
  <c r="DL70" i="2"/>
  <c r="DJ70" i="2"/>
  <c r="DG70" i="2"/>
  <c r="DE70" i="2"/>
  <c r="DC70" i="2"/>
  <c r="CZ70" i="2"/>
  <c r="CX70" i="2"/>
  <c r="CV70" i="2"/>
  <c r="CS70" i="2"/>
  <c r="CQ70" i="2"/>
  <c r="CO70" i="2"/>
  <c r="CL70" i="2"/>
  <c r="CJ70" i="2"/>
  <c r="CH70" i="2"/>
  <c r="CE70" i="2"/>
  <c r="CC70" i="2"/>
  <c r="CB70" i="2"/>
  <c r="CA70" i="2"/>
  <c r="BX70" i="2"/>
  <c r="BV70" i="2"/>
  <c r="BT70" i="2"/>
  <c r="BQ70" i="2"/>
  <c r="BO70" i="2"/>
  <c r="BM70" i="2"/>
  <c r="BJ70" i="2"/>
  <c r="BF70" i="2"/>
  <c r="BC70" i="2"/>
  <c r="BA70" i="2"/>
  <c r="AY70" i="2"/>
  <c r="AV70" i="2"/>
  <c r="AT70" i="2"/>
  <c r="AR70" i="2"/>
  <c r="AO70" i="2"/>
  <c r="AM70" i="2"/>
  <c r="AK70" i="2"/>
  <c r="AH70" i="2"/>
  <c r="AF70" i="2"/>
  <c r="AD70" i="2"/>
  <c r="R70" i="2"/>
  <c r="P70" i="2"/>
  <c r="Q70" i="2" s="1"/>
  <c r="N70" i="2"/>
  <c r="M70" i="2"/>
  <c r="L70" i="2"/>
  <c r="J70" i="2"/>
  <c r="H70" i="2"/>
  <c r="I70" i="2" s="1"/>
  <c r="S70" i="2" s="1"/>
  <c r="F70" i="2"/>
  <c r="E70" i="2"/>
  <c r="D70" i="2"/>
  <c r="B70" i="2"/>
  <c r="VI69" i="2"/>
  <c r="VG69" i="2"/>
  <c r="VE69" i="2"/>
  <c r="VB69" i="2"/>
  <c r="UZ69" i="2"/>
  <c r="UX69" i="2"/>
  <c r="UU69" i="2"/>
  <c r="US69" i="2"/>
  <c r="UQ69" i="2"/>
  <c r="UN69" i="2"/>
  <c r="UL69" i="2"/>
  <c r="UJ69" i="2"/>
  <c r="UG69" i="2"/>
  <c r="UC69" i="2"/>
  <c r="TZ69" i="2"/>
  <c r="TV69" i="2"/>
  <c r="TS69" i="2"/>
  <c r="TQ69" i="2"/>
  <c r="TO69" i="2"/>
  <c r="TL69" i="2"/>
  <c r="TH69" i="2"/>
  <c r="TE69" i="2"/>
  <c r="TA69" i="2"/>
  <c r="SX69" i="2"/>
  <c r="ST69" i="2"/>
  <c r="SQ69" i="2"/>
  <c r="SM69" i="2"/>
  <c r="SJ69" i="2"/>
  <c r="SF69" i="2"/>
  <c r="SC69" i="2"/>
  <c r="RY69" i="2"/>
  <c r="RV69" i="2"/>
  <c r="RR69" i="2"/>
  <c r="RO69" i="2"/>
  <c r="RK69" i="2"/>
  <c r="RH69" i="2"/>
  <c r="RF69" i="2"/>
  <c r="RD69" i="2"/>
  <c r="RA69" i="2"/>
  <c r="QW69" i="2"/>
  <c r="QT69" i="2"/>
  <c r="QR69" i="2"/>
  <c r="QP69" i="2"/>
  <c r="QM69" i="2"/>
  <c r="QI69" i="2"/>
  <c r="QF69" i="2"/>
  <c r="QB69" i="2"/>
  <c r="PY69" i="2"/>
  <c r="PW69" i="2"/>
  <c r="PU69" i="2"/>
  <c r="PR69" i="2"/>
  <c r="PP69" i="2"/>
  <c r="PN69" i="2"/>
  <c r="PK69" i="2"/>
  <c r="PI69" i="2"/>
  <c r="PG69" i="2"/>
  <c r="PD69" i="2"/>
  <c r="PB69" i="2"/>
  <c r="OZ69" i="2"/>
  <c r="OW69" i="2"/>
  <c r="OU69" i="2"/>
  <c r="OS69" i="2"/>
  <c r="OP69" i="2"/>
  <c r="ON69" i="2"/>
  <c r="OL69" i="2"/>
  <c r="OI69" i="2"/>
  <c r="OG69" i="2"/>
  <c r="OE69" i="2"/>
  <c r="OB69" i="2"/>
  <c r="NZ69" i="2"/>
  <c r="NX69" i="2"/>
  <c r="NU69" i="2"/>
  <c r="NS69" i="2"/>
  <c r="NQ69" i="2"/>
  <c r="NN69" i="2"/>
  <c r="NL69" i="2"/>
  <c r="NJ69" i="2"/>
  <c r="NG69" i="2"/>
  <c r="NE69" i="2"/>
  <c r="NC69" i="2"/>
  <c r="MZ69" i="2"/>
  <c r="MX69" i="2"/>
  <c r="MV69" i="2"/>
  <c r="MS69" i="2"/>
  <c r="MO69" i="2"/>
  <c r="ML69" i="2"/>
  <c r="MJ69" i="2"/>
  <c r="MH69" i="2"/>
  <c r="ME69" i="2"/>
  <c r="MA69" i="2"/>
  <c r="LX69" i="2"/>
  <c r="LT69" i="2"/>
  <c r="LQ69" i="2"/>
  <c r="LO69" i="2"/>
  <c r="LM69" i="2"/>
  <c r="LJ69" i="2"/>
  <c r="LH69" i="2"/>
  <c r="LF69" i="2"/>
  <c r="LC69" i="2"/>
  <c r="KY69" i="2"/>
  <c r="KV69" i="2"/>
  <c r="KR69" i="2"/>
  <c r="KO69" i="2"/>
  <c r="KM69" i="2"/>
  <c r="KK69" i="2"/>
  <c r="KH69" i="2"/>
  <c r="KF69" i="2"/>
  <c r="KD69" i="2"/>
  <c r="KA69" i="2"/>
  <c r="JY69" i="2"/>
  <c r="JW69" i="2"/>
  <c r="JT69" i="2"/>
  <c r="JP69" i="2"/>
  <c r="JM69" i="2"/>
  <c r="JK69" i="2"/>
  <c r="JI69" i="2"/>
  <c r="JF69" i="2"/>
  <c r="JD69" i="2"/>
  <c r="JB69" i="2"/>
  <c r="IY69" i="2"/>
  <c r="IW69" i="2"/>
  <c r="IU69" i="2"/>
  <c r="IR69" i="2"/>
  <c r="IP69" i="2"/>
  <c r="IN69" i="2"/>
  <c r="IK69" i="2"/>
  <c r="II69" i="2"/>
  <c r="IG69" i="2"/>
  <c r="ID69" i="2"/>
  <c r="IB69" i="2"/>
  <c r="HZ69" i="2"/>
  <c r="HW69" i="2"/>
  <c r="HU69" i="2"/>
  <c r="HS69" i="2"/>
  <c r="HP69" i="2"/>
  <c r="HN69" i="2"/>
  <c r="HL69" i="2"/>
  <c r="HI69" i="2"/>
  <c r="HG69" i="2"/>
  <c r="HE69" i="2"/>
  <c r="HA69" i="2"/>
  <c r="GY69" i="2"/>
  <c r="GW69" i="2"/>
  <c r="GT69" i="2"/>
  <c r="GP69" i="2"/>
  <c r="GM69" i="2"/>
  <c r="GK69" i="2"/>
  <c r="GI69" i="2"/>
  <c r="GF69" i="2"/>
  <c r="GB69" i="2"/>
  <c r="FY69" i="2"/>
  <c r="FW69" i="2"/>
  <c r="FU69" i="2"/>
  <c r="FR69" i="2"/>
  <c r="FP69" i="2"/>
  <c r="FN69" i="2"/>
  <c r="FK69" i="2"/>
  <c r="FI69" i="2"/>
  <c r="FG69" i="2"/>
  <c r="FD69" i="2"/>
  <c r="EZ69" i="2"/>
  <c r="EW69" i="2"/>
  <c r="EU69" i="2"/>
  <c r="ES69" i="2"/>
  <c r="EP69" i="2"/>
  <c r="EN69" i="2"/>
  <c r="EL69" i="2"/>
  <c r="EI69" i="2"/>
  <c r="EG69" i="2"/>
  <c r="EE69" i="2"/>
  <c r="EB69" i="2"/>
  <c r="DZ69" i="2"/>
  <c r="DX69" i="2"/>
  <c r="DU69" i="2"/>
  <c r="DQ69" i="2"/>
  <c r="DN69" i="2"/>
  <c r="DL69" i="2"/>
  <c r="DJ69" i="2"/>
  <c r="DG69" i="2"/>
  <c r="DE69" i="2"/>
  <c r="DC69" i="2"/>
  <c r="CZ69" i="2"/>
  <c r="CX69" i="2"/>
  <c r="CV69" i="2"/>
  <c r="CS69" i="2"/>
  <c r="CQ69" i="2"/>
  <c r="CO69" i="2"/>
  <c r="CL69" i="2"/>
  <c r="CJ69" i="2"/>
  <c r="CH69" i="2"/>
  <c r="CE69" i="2"/>
  <c r="CC69" i="2"/>
  <c r="CB69" i="2"/>
  <c r="CA69" i="2"/>
  <c r="BX69" i="2"/>
  <c r="BV69" i="2"/>
  <c r="BT69" i="2"/>
  <c r="BQ69" i="2"/>
  <c r="BO69" i="2"/>
  <c r="BM69" i="2"/>
  <c r="BJ69" i="2"/>
  <c r="BF69" i="2"/>
  <c r="BC69" i="2"/>
  <c r="BA69" i="2"/>
  <c r="AY69" i="2"/>
  <c r="AV69" i="2"/>
  <c r="AT69" i="2"/>
  <c r="AR69" i="2"/>
  <c r="AO69" i="2"/>
  <c r="AM69" i="2"/>
  <c r="AK69" i="2"/>
  <c r="AH69" i="2"/>
  <c r="AF69" i="2"/>
  <c r="AD69" i="2"/>
  <c r="R69" i="2"/>
  <c r="P69" i="2"/>
  <c r="Q69" i="2" s="1"/>
  <c r="N69" i="2"/>
  <c r="L69" i="2"/>
  <c r="M69" i="2" s="1"/>
  <c r="J69" i="2"/>
  <c r="I69" i="2"/>
  <c r="H69" i="2"/>
  <c r="F69" i="2"/>
  <c r="E69" i="2"/>
  <c r="D69" i="2"/>
  <c r="B69" i="2"/>
  <c r="VI68" i="2"/>
  <c r="VG68" i="2"/>
  <c r="VE68" i="2"/>
  <c r="VB68" i="2"/>
  <c r="UZ68" i="2"/>
  <c r="UX68" i="2"/>
  <c r="UU68" i="2"/>
  <c r="US68" i="2"/>
  <c r="UQ68" i="2"/>
  <c r="UN68" i="2"/>
  <c r="UL68" i="2"/>
  <c r="UJ68" i="2"/>
  <c r="UG68" i="2"/>
  <c r="IB68" i="1" s="1"/>
  <c r="UC68" i="2"/>
  <c r="TZ68" i="2"/>
  <c r="TV68" i="2"/>
  <c r="TS68" i="2"/>
  <c r="TO68" i="2"/>
  <c r="TL68" i="2"/>
  <c r="TJ68" i="2"/>
  <c r="TH68" i="2"/>
  <c r="TE68" i="2"/>
  <c r="TA68" i="2"/>
  <c r="SX68" i="2"/>
  <c r="ST68" i="2"/>
  <c r="SQ68" i="2"/>
  <c r="SO68" i="2"/>
  <c r="SM68" i="2"/>
  <c r="SJ68" i="2"/>
  <c r="SF68" i="2"/>
  <c r="SC68" i="2"/>
  <c r="RY68" i="2"/>
  <c r="RV68" i="2"/>
  <c r="RR68" i="2"/>
  <c r="RO68" i="2"/>
  <c r="RK68" i="2"/>
  <c r="RH68" i="2"/>
  <c r="RF68" i="2"/>
  <c r="RD68" i="2"/>
  <c r="RA68" i="2"/>
  <c r="QY68" i="2"/>
  <c r="QW68" i="2"/>
  <c r="QT68" i="2"/>
  <c r="QR68" i="2"/>
  <c r="QP68" i="2"/>
  <c r="QM68" i="2"/>
  <c r="QI68" i="2"/>
  <c r="QF68" i="2"/>
  <c r="QB68" i="2"/>
  <c r="PY68" i="2"/>
  <c r="PW68" i="2"/>
  <c r="PU68" i="2"/>
  <c r="PR68" i="2"/>
  <c r="PP68" i="2"/>
  <c r="PN68" i="2"/>
  <c r="PK68" i="2"/>
  <c r="PI68" i="2"/>
  <c r="PG68" i="2"/>
  <c r="PD68" i="2"/>
  <c r="PB68" i="2"/>
  <c r="OZ68" i="2"/>
  <c r="OW68" i="2"/>
  <c r="OU68" i="2"/>
  <c r="OS68" i="2"/>
  <c r="OP68" i="2"/>
  <c r="ON68" i="2"/>
  <c r="OL68" i="2"/>
  <c r="OI68" i="2"/>
  <c r="OG68" i="2"/>
  <c r="OE68" i="2"/>
  <c r="OB68" i="2"/>
  <c r="NZ68" i="2"/>
  <c r="NX68" i="2"/>
  <c r="NU68" i="2"/>
  <c r="NS68" i="2"/>
  <c r="NQ68" i="2"/>
  <c r="NN68" i="2"/>
  <c r="NL68" i="2"/>
  <c r="NJ68" i="2"/>
  <c r="NG68" i="2"/>
  <c r="NE68" i="2"/>
  <c r="NC68" i="2"/>
  <c r="MZ68" i="2"/>
  <c r="MX68" i="2"/>
  <c r="MV68" i="2"/>
  <c r="MS68" i="2"/>
  <c r="MO68" i="2"/>
  <c r="ML68" i="2"/>
  <c r="MJ68" i="2"/>
  <c r="MH68" i="2"/>
  <c r="ME68" i="2"/>
  <c r="MA68" i="2"/>
  <c r="LX68" i="2"/>
  <c r="LT68" i="2"/>
  <c r="LQ68" i="2"/>
  <c r="LO68" i="2"/>
  <c r="LM68" i="2"/>
  <c r="LJ68" i="2"/>
  <c r="LH68" i="2"/>
  <c r="LF68" i="2"/>
  <c r="LC68" i="2"/>
  <c r="KY68" i="2"/>
  <c r="KV68" i="2"/>
  <c r="KR68" i="2"/>
  <c r="KO68" i="2"/>
  <c r="KM68" i="2"/>
  <c r="KK68" i="2"/>
  <c r="KH68" i="2"/>
  <c r="KF68" i="2"/>
  <c r="KD68" i="2"/>
  <c r="KA68" i="2"/>
  <c r="JW68" i="2"/>
  <c r="JT68" i="2"/>
  <c r="JP68" i="2"/>
  <c r="JM68" i="2"/>
  <c r="JK68" i="2"/>
  <c r="JI68" i="2"/>
  <c r="JF68" i="2"/>
  <c r="JD68" i="2"/>
  <c r="JB68" i="2"/>
  <c r="IY68" i="2"/>
  <c r="IW68" i="2"/>
  <c r="IU68" i="2"/>
  <c r="IR68" i="2"/>
  <c r="IP68" i="2"/>
  <c r="IN68" i="2"/>
  <c r="IK68" i="2"/>
  <c r="II68" i="2"/>
  <c r="IG68" i="2"/>
  <c r="ID68" i="2"/>
  <c r="IB68" i="2"/>
  <c r="HZ68" i="2"/>
  <c r="HW68" i="2"/>
  <c r="HU68" i="2"/>
  <c r="HS68" i="2"/>
  <c r="HP68" i="2"/>
  <c r="HN68" i="2"/>
  <c r="HL68" i="2"/>
  <c r="HI68" i="2"/>
  <c r="HG68" i="2"/>
  <c r="HE68" i="2"/>
  <c r="HA68" i="2"/>
  <c r="GY68" i="2"/>
  <c r="GW68" i="2"/>
  <c r="GT68" i="2"/>
  <c r="GP68" i="2"/>
  <c r="GM68" i="2"/>
  <c r="GK68" i="2"/>
  <c r="GI68" i="2"/>
  <c r="GF68" i="2"/>
  <c r="GB68" i="2"/>
  <c r="FY68" i="2"/>
  <c r="FW68" i="2"/>
  <c r="FU68" i="2"/>
  <c r="FR68" i="2"/>
  <c r="FP68" i="2"/>
  <c r="FN68" i="2"/>
  <c r="FK68" i="2"/>
  <c r="FI68" i="2"/>
  <c r="FG68" i="2"/>
  <c r="FD68" i="2"/>
  <c r="EZ68" i="2"/>
  <c r="EW68" i="2"/>
  <c r="EU68" i="2"/>
  <c r="ES68" i="2"/>
  <c r="EP68" i="2"/>
  <c r="EN68" i="2"/>
  <c r="EL68" i="2"/>
  <c r="EI68" i="2"/>
  <c r="EG68" i="2"/>
  <c r="EE68" i="2"/>
  <c r="EB68" i="2"/>
  <c r="DZ68" i="2"/>
  <c r="DX68" i="2"/>
  <c r="DU68" i="2"/>
  <c r="DQ68" i="2"/>
  <c r="DN68" i="2"/>
  <c r="DL68" i="2"/>
  <c r="DJ68" i="2"/>
  <c r="DG68" i="2"/>
  <c r="DE68" i="2"/>
  <c r="DC68" i="2"/>
  <c r="CZ68" i="2"/>
  <c r="CX68" i="2"/>
  <c r="CV68" i="2"/>
  <c r="CS68" i="2"/>
  <c r="CQ68" i="2"/>
  <c r="CO68" i="2"/>
  <c r="CL68" i="2"/>
  <c r="CJ68" i="2"/>
  <c r="CH68" i="2"/>
  <c r="CE68" i="2"/>
  <c r="CC68" i="2"/>
  <c r="CB68" i="2"/>
  <c r="CA68" i="2"/>
  <c r="BX68" i="2"/>
  <c r="BV68" i="2"/>
  <c r="BT68" i="2"/>
  <c r="BQ68" i="2"/>
  <c r="BO68" i="2"/>
  <c r="BM68" i="2"/>
  <c r="BJ68" i="2"/>
  <c r="BF68" i="2"/>
  <c r="BC68" i="2"/>
  <c r="BA68" i="2"/>
  <c r="AY68" i="2"/>
  <c r="AV68" i="2"/>
  <c r="AT68" i="2"/>
  <c r="AR68" i="2"/>
  <c r="AO68" i="2"/>
  <c r="AM68" i="2"/>
  <c r="AK68" i="2"/>
  <c r="AH68" i="2"/>
  <c r="AF68" i="2"/>
  <c r="AD68" i="2"/>
  <c r="R68" i="2"/>
  <c r="P68" i="2"/>
  <c r="Q68" i="2" s="1"/>
  <c r="S68" i="2" s="1"/>
  <c r="N68" i="2"/>
  <c r="L68" i="2"/>
  <c r="M68" i="2" s="1"/>
  <c r="J68" i="2"/>
  <c r="H68" i="2"/>
  <c r="I68" i="2" s="1"/>
  <c r="F68" i="2"/>
  <c r="E68" i="2"/>
  <c r="D68" i="2"/>
  <c r="B68" i="2"/>
  <c r="VI67" i="2"/>
  <c r="VG67" i="2"/>
  <c r="VE67" i="2"/>
  <c r="VB67" i="2"/>
  <c r="UZ67" i="2"/>
  <c r="UX67" i="2"/>
  <c r="UU67" i="2"/>
  <c r="US67" i="2"/>
  <c r="UQ67" i="2"/>
  <c r="UN67" i="2"/>
  <c r="UL67" i="2"/>
  <c r="UJ67" i="2"/>
  <c r="UG67" i="2"/>
  <c r="UC67" i="2"/>
  <c r="TZ67" i="2"/>
  <c r="TV67" i="2"/>
  <c r="TS67" i="2"/>
  <c r="HV67" i="1" s="1"/>
  <c r="TO67" i="2"/>
  <c r="TL67" i="2"/>
  <c r="TH67" i="2"/>
  <c r="TE67" i="2"/>
  <c r="TA67" i="2"/>
  <c r="SX67" i="2"/>
  <c r="ST67" i="2"/>
  <c r="SQ67" i="2"/>
  <c r="SM67" i="2"/>
  <c r="SJ67" i="2"/>
  <c r="SF67" i="2"/>
  <c r="SC67" i="2"/>
  <c r="RY67" i="2"/>
  <c r="RV67" i="2"/>
  <c r="RR67" i="2"/>
  <c r="RO67" i="2"/>
  <c r="RK67" i="2"/>
  <c r="RH67" i="2"/>
  <c r="RF67" i="2"/>
  <c r="RD67" i="2"/>
  <c r="RA67" i="2"/>
  <c r="QW67" i="2"/>
  <c r="QT67" i="2"/>
  <c r="QR67" i="2"/>
  <c r="QP67" i="2"/>
  <c r="QM67" i="2"/>
  <c r="QI67" i="2"/>
  <c r="QF67" i="2"/>
  <c r="QB67" i="2"/>
  <c r="PY67" i="2"/>
  <c r="PW67" i="2"/>
  <c r="PU67" i="2"/>
  <c r="PR67" i="2"/>
  <c r="PP67" i="2"/>
  <c r="PN67" i="2"/>
  <c r="PK67" i="2"/>
  <c r="PI67" i="2"/>
  <c r="PG67" i="2"/>
  <c r="PD67" i="2"/>
  <c r="PB67" i="2"/>
  <c r="OZ67" i="2"/>
  <c r="OW67" i="2"/>
  <c r="OU67" i="2"/>
  <c r="OS67" i="2"/>
  <c r="OP67" i="2"/>
  <c r="ON67" i="2"/>
  <c r="OL67" i="2"/>
  <c r="OI67" i="2"/>
  <c r="OG67" i="2"/>
  <c r="OE67" i="2"/>
  <c r="OB67" i="2"/>
  <c r="NZ67" i="2"/>
  <c r="NX67" i="2"/>
  <c r="NU67" i="2"/>
  <c r="NS67" i="2"/>
  <c r="NQ67" i="2"/>
  <c r="NN67" i="2"/>
  <c r="NL67" i="2"/>
  <c r="NJ67" i="2"/>
  <c r="NG67" i="2"/>
  <c r="NE67" i="2"/>
  <c r="NC67" i="2"/>
  <c r="MZ67" i="2"/>
  <c r="MX67" i="2"/>
  <c r="MV67" i="2"/>
  <c r="MS67" i="2"/>
  <c r="MO67" i="2"/>
  <c r="ML67" i="2"/>
  <c r="MJ67" i="2"/>
  <c r="MH67" i="2"/>
  <c r="ME67" i="2"/>
  <c r="MA67" i="2"/>
  <c r="LX67" i="2"/>
  <c r="LT67" i="2"/>
  <c r="LQ67" i="2"/>
  <c r="LO67" i="2"/>
  <c r="LM67" i="2"/>
  <c r="LJ67" i="2"/>
  <c r="LH67" i="2"/>
  <c r="LF67" i="2"/>
  <c r="LC67" i="2"/>
  <c r="LA67" i="2"/>
  <c r="KY67" i="2"/>
  <c r="KV67" i="2"/>
  <c r="KR67" i="2"/>
  <c r="KO67" i="2"/>
  <c r="KM67" i="2"/>
  <c r="KK67" i="2"/>
  <c r="KH67" i="2"/>
  <c r="KF67" i="2"/>
  <c r="KD67" i="2"/>
  <c r="KA67" i="2"/>
  <c r="JW67" i="2"/>
  <c r="JT67" i="2"/>
  <c r="JR67" i="2"/>
  <c r="JP67" i="2"/>
  <c r="JM67" i="2"/>
  <c r="JK67" i="2"/>
  <c r="JI67" i="2"/>
  <c r="JF67" i="2"/>
  <c r="JD67" i="2"/>
  <c r="JB67" i="2"/>
  <c r="IY67" i="2"/>
  <c r="IW67" i="2"/>
  <c r="IU67" i="2"/>
  <c r="IR67" i="2"/>
  <c r="IP67" i="2"/>
  <c r="IN67" i="2"/>
  <c r="IK67" i="2"/>
  <c r="II67" i="2"/>
  <c r="IG67" i="2"/>
  <c r="ID67" i="2"/>
  <c r="IB67" i="2"/>
  <c r="HZ67" i="2"/>
  <c r="HW67" i="2"/>
  <c r="HU67" i="2"/>
  <c r="HS67" i="2"/>
  <c r="HP67" i="2"/>
  <c r="HN67" i="2"/>
  <c r="HL67" i="2"/>
  <c r="HI67" i="2"/>
  <c r="HG67" i="2"/>
  <c r="HE67" i="2"/>
  <c r="HA67" i="2"/>
  <c r="GY67" i="2"/>
  <c r="GW67" i="2"/>
  <c r="GT67" i="2"/>
  <c r="GP67" i="2"/>
  <c r="GM67" i="2"/>
  <c r="GK67" i="2"/>
  <c r="GI67" i="2"/>
  <c r="GF67" i="2"/>
  <c r="GB67" i="2"/>
  <c r="FY67" i="2"/>
  <c r="FW67" i="2"/>
  <c r="FU67" i="2"/>
  <c r="FR67" i="2"/>
  <c r="FP67" i="2"/>
  <c r="FN67" i="2"/>
  <c r="FK67" i="2"/>
  <c r="FI67" i="2"/>
  <c r="FG67" i="2"/>
  <c r="FD67" i="2"/>
  <c r="EZ67" i="2"/>
  <c r="EW67" i="2"/>
  <c r="EU67" i="2"/>
  <c r="ES67" i="2"/>
  <c r="EP67" i="2"/>
  <c r="EN67" i="2"/>
  <c r="EL67" i="2"/>
  <c r="EI67" i="2"/>
  <c r="EG67" i="2"/>
  <c r="EE67" i="2"/>
  <c r="EB67" i="2"/>
  <c r="DZ67" i="2"/>
  <c r="DX67" i="2"/>
  <c r="DU67" i="2"/>
  <c r="DQ67" i="2"/>
  <c r="DN67" i="2"/>
  <c r="DL67" i="2"/>
  <c r="DJ67" i="2"/>
  <c r="DG67" i="2"/>
  <c r="DE67" i="2"/>
  <c r="DC67" i="2"/>
  <c r="CZ67" i="2"/>
  <c r="CX67" i="2"/>
  <c r="CV67" i="2"/>
  <c r="CS67" i="2"/>
  <c r="CQ67" i="2"/>
  <c r="CO67" i="2"/>
  <c r="CL67" i="2"/>
  <c r="CJ67" i="2"/>
  <c r="CH67" i="2"/>
  <c r="CE67" i="2"/>
  <c r="CC67" i="2"/>
  <c r="CB67" i="2"/>
  <c r="CA67" i="2"/>
  <c r="BX67" i="2"/>
  <c r="BV67" i="2"/>
  <c r="BT67" i="2"/>
  <c r="BQ67" i="2"/>
  <c r="BO67" i="2"/>
  <c r="BM67" i="2"/>
  <c r="BJ67" i="2"/>
  <c r="BF67" i="2"/>
  <c r="BC67" i="2"/>
  <c r="BA67" i="2"/>
  <c r="AY67" i="2"/>
  <c r="AV67" i="2"/>
  <c r="AT67" i="2"/>
  <c r="AR67" i="2"/>
  <c r="AO67" i="2"/>
  <c r="AM67" i="2"/>
  <c r="AK67" i="2"/>
  <c r="AH67" i="2"/>
  <c r="AF67" i="2"/>
  <c r="AD67" i="2"/>
  <c r="R67" i="2"/>
  <c r="Q67" i="2"/>
  <c r="P67" i="2"/>
  <c r="N67" i="2"/>
  <c r="L67" i="2"/>
  <c r="M67" i="2" s="1"/>
  <c r="J67" i="2"/>
  <c r="H67" i="2"/>
  <c r="I67" i="2" s="1"/>
  <c r="F67" i="2"/>
  <c r="E67" i="2"/>
  <c r="D67" i="2"/>
  <c r="B67" i="2"/>
  <c r="VI66" i="2"/>
  <c r="VG66" i="2"/>
  <c r="VE66" i="2"/>
  <c r="VB66" i="2"/>
  <c r="UZ66" i="2"/>
  <c r="UX66" i="2"/>
  <c r="UU66" i="2"/>
  <c r="US66" i="2"/>
  <c r="UQ66" i="2"/>
  <c r="UN66" i="2"/>
  <c r="UL66" i="2"/>
  <c r="UJ66" i="2"/>
  <c r="UG66" i="2"/>
  <c r="UC66" i="2"/>
  <c r="TZ66" i="2"/>
  <c r="TV66" i="2"/>
  <c r="TS66" i="2"/>
  <c r="TO66" i="2"/>
  <c r="TL66" i="2"/>
  <c r="TH66" i="2"/>
  <c r="TE66" i="2"/>
  <c r="TA66" i="2"/>
  <c r="SX66" i="2"/>
  <c r="ST66" i="2"/>
  <c r="SQ66" i="2"/>
  <c r="SO66" i="2"/>
  <c r="SM66" i="2"/>
  <c r="SJ66" i="2"/>
  <c r="SF66" i="2"/>
  <c r="SC66" i="2"/>
  <c r="RY66" i="2"/>
  <c r="RV66" i="2"/>
  <c r="RR66" i="2"/>
  <c r="RO66" i="2"/>
  <c r="RK66" i="2"/>
  <c r="RH66" i="2"/>
  <c r="RF66" i="2"/>
  <c r="RD66" i="2"/>
  <c r="RA66" i="2"/>
  <c r="QY66" i="2"/>
  <c r="QW66" i="2"/>
  <c r="QT66" i="2"/>
  <c r="QR66" i="2"/>
  <c r="QP66" i="2"/>
  <c r="QM66" i="2"/>
  <c r="QI66" i="2"/>
  <c r="QF66" i="2"/>
  <c r="QB66" i="2"/>
  <c r="PY66" i="2"/>
  <c r="PW66" i="2"/>
  <c r="PU66" i="2"/>
  <c r="PR66" i="2"/>
  <c r="PP66" i="2"/>
  <c r="PN66" i="2"/>
  <c r="PK66" i="2"/>
  <c r="PI66" i="2"/>
  <c r="PG66" i="2"/>
  <c r="PD66" i="2"/>
  <c r="PB66" i="2"/>
  <c r="OZ66" i="2"/>
  <c r="OW66" i="2"/>
  <c r="OU66" i="2"/>
  <c r="OS66" i="2"/>
  <c r="OP66" i="2"/>
  <c r="ON66" i="2"/>
  <c r="OL66" i="2"/>
  <c r="OI66" i="2"/>
  <c r="OG66" i="2"/>
  <c r="OE66" i="2"/>
  <c r="OB66" i="2"/>
  <c r="NZ66" i="2"/>
  <c r="NX66" i="2"/>
  <c r="NU66" i="2"/>
  <c r="NS66" i="2"/>
  <c r="NQ66" i="2"/>
  <c r="NN66" i="2"/>
  <c r="NL66" i="2"/>
  <c r="NJ66" i="2"/>
  <c r="NG66" i="2"/>
  <c r="NE66" i="2"/>
  <c r="NC66" i="2"/>
  <c r="MZ66" i="2"/>
  <c r="MX66" i="2"/>
  <c r="MV66" i="2"/>
  <c r="MS66" i="2"/>
  <c r="MO66" i="2"/>
  <c r="ML66" i="2"/>
  <c r="MJ66" i="2"/>
  <c r="MH66" i="2"/>
  <c r="ME66" i="2"/>
  <c r="MA66" i="2"/>
  <c r="LX66" i="2"/>
  <c r="LT66" i="2"/>
  <c r="LQ66" i="2"/>
  <c r="LO66" i="2"/>
  <c r="LM66" i="2"/>
  <c r="LJ66" i="2"/>
  <c r="LH66" i="2"/>
  <c r="LF66" i="2"/>
  <c r="LC66" i="2"/>
  <c r="LA66" i="2"/>
  <c r="KY66" i="2"/>
  <c r="KV66" i="2"/>
  <c r="KR66" i="2"/>
  <c r="KO66" i="2"/>
  <c r="KM66" i="2"/>
  <c r="KK66" i="2"/>
  <c r="KH66" i="2"/>
  <c r="KF66" i="2"/>
  <c r="KD66" i="2"/>
  <c r="KA66" i="2"/>
  <c r="JY66" i="2"/>
  <c r="JW66" i="2"/>
  <c r="JT66" i="2"/>
  <c r="JP66" i="2"/>
  <c r="JM66" i="2"/>
  <c r="JK66" i="2"/>
  <c r="JI66" i="2"/>
  <c r="JF66" i="2"/>
  <c r="JD66" i="2"/>
  <c r="JB66" i="2"/>
  <c r="IY66" i="2"/>
  <c r="IW66" i="2"/>
  <c r="IU66" i="2"/>
  <c r="IR66" i="2"/>
  <c r="IP66" i="2"/>
  <c r="IN66" i="2"/>
  <c r="IK66" i="2"/>
  <c r="II66" i="2"/>
  <c r="IG66" i="2"/>
  <c r="ID66" i="2"/>
  <c r="IB66" i="2"/>
  <c r="HZ66" i="2"/>
  <c r="HW66" i="2"/>
  <c r="HU66" i="2"/>
  <c r="HS66" i="2"/>
  <c r="HP66" i="2"/>
  <c r="HN66" i="2"/>
  <c r="HL66" i="2"/>
  <c r="HI66" i="2"/>
  <c r="HG66" i="2"/>
  <c r="HE66" i="2"/>
  <c r="HA66" i="2"/>
  <c r="GY66" i="2"/>
  <c r="GW66" i="2"/>
  <c r="GT66" i="2"/>
  <c r="GP66" i="2"/>
  <c r="GM66" i="2"/>
  <c r="GK66" i="2"/>
  <c r="GI66" i="2"/>
  <c r="GF66" i="2"/>
  <c r="GB66" i="2"/>
  <c r="FY66" i="2"/>
  <c r="FW66" i="2"/>
  <c r="FU66" i="2"/>
  <c r="FR66" i="2"/>
  <c r="FP66" i="2"/>
  <c r="FN66" i="2"/>
  <c r="FK66" i="2"/>
  <c r="FI66" i="2"/>
  <c r="FG66" i="2"/>
  <c r="FD66" i="2"/>
  <c r="EZ66" i="2"/>
  <c r="EW66" i="2"/>
  <c r="EU66" i="2"/>
  <c r="ES66" i="2"/>
  <c r="EP66" i="2"/>
  <c r="EN66" i="2"/>
  <c r="EL66" i="2"/>
  <c r="EI66" i="2"/>
  <c r="EG66" i="2"/>
  <c r="EE66" i="2"/>
  <c r="EB66" i="2"/>
  <c r="DZ66" i="2"/>
  <c r="DX66" i="2"/>
  <c r="DU66" i="2"/>
  <c r="DQ66" i="2"/>
  <c r="DN66" i="2"/>
  <c r="DL66" i="2"/>
  <c r="DJ66" i="2"/>
  <c r="DG66" i="2"/>
  <c r="DE66" i="2"/>
  <c r="DC66" i="2"/>
  <c r="CZ66" i="2"/>
  <c r="CX66" i="2"/>
  <c r="CV66" i="2"/>
  <c r="CS66" i="2"/>
  <c r="CQ66" i="2"/>
  <c r="CO66" i="2"/>
  <c r="CL66" i="2"/>
  <c r="CJ66" i="2"/>
  <c r="CH66" i="2"/>
  <c r="CE66" i="2"/>
  <c r="CC66" i="2"/>
  <c r="CB66" i="2"/>
  <c r="CA66" i="2"/>
  <c r="BX66" i="2"/>
  <c r="BV66" i="2"/>
  <c r="BT66" i="2"/>
  <c r="BQ66" i="2"/>
  <c r="BO66" i="2"/>
  <c r="BM66" i="2"/>
  <c r="BJ66" i="2"/>
  <c r="BF66" i="2"/>
  <c r="BC66" i="2"/>
  <c r="BA66" i="2"/>
  <c r="AY66" i="2"/>
  <c r="AV66" i="2"/>
  <c r="AT66" i="2"/>
  <c r="AR66" i="2"/>
  <c r="AO66" i="2"/>
  <c r="AM66" i="2"/>
  <c r="AK66" i="2"/>
  <c r="AH66" i="2"/>
  <c r="AF66" i="2"/>
  <c r="AD66" i="2"/>
  <c r="R66" i="2"/>
  <c r="P66" i="2"/>
  <c r="Q66" i="2" s="1"/>
  <c r="N66" i="2"/>
  <c r="M66" i="2"/>
  <c r="L66" i="2"/>
  <c r="J66" i="2"/>
  <c r="H66" i="2"/>
  <c r="I66" i="2" s="1"/>
  <c r="F66" i="2"/>
  <c r="D66" i="2"/>
  <c r="E66" i="2" s="1"/>
  <c r="B66" i="2"/>
  <c r="VI65" i="2"/>
  <c r="VG65" i="2"/>
  <c r="VE65" i="2"/>
  <c r="VB65" i="2"/>
  <c r="UZ65" i="2"/>
  <c r="UX65" i="2"/>
  <c r="UU65" i="2"/>
  <c r="US65" i="2"/>
  <c r="UQ65" i="2"/>
  <c r="UN65" i="2"/>
  <c r="UL65" i="2"/>
  <c r="UJ65" i="2"/>
  <c r="UG65" i="2"/>
  <c r="UC65" i="2"/>
  <c r="TZ65" i="2"/>
  <c r="TV65" i="2"/>
  <c r="TS65" i="2"/>
  <c r="TO65" i="2"/>
  <c r="TL65" i="2"/>
  <c r="TH65" i="2"/>
  <c r="TE65" i="2"/>
  <c r="TA65" i="2"/>
  <c r="SX65" i="2"/>
  <c r="ST65" i="2"/>
  <c r="SQ65" i="2"/>
  <c r="SM65" i="2"/>
  <c r="SJ65" i="2"/>
  <c r="SF65" i="2"/>
  <c r="SC65" i="2"/>
  <c r="RY65" i="2"/>
  <c r="RV65" i="2"/>
  <c r="RR65" i="2"/>
  <c r="RO65" i="2"/>
  <c r="RK65" i="2"/>
  <c r="RH65" i="2"/>
  <c r="RF65" i="2"/>
  <c r="RD65" i="2"/>
  <c r="RA65" i="2"/>
  <c r="QW65" i="2"/>
  <c r="QT65" i="2"/>
  <c r="QR65" i="2"/>
  <c r="QP65" i="2"/>
  <c r="QM65" i="2"/>
  <c r="QI65" i="2"/>
  <c r="QF65" i="2"/>
  <c r="QB65" i="2"/>
  <c r="PY65" i="2"/>
  <c r="PW65" i="2"/>
  <c r="PU65" i="2"/>
  <c r="PR65" i="2"/>
  <c r="PP65" i="2"/>
  <c r="PN65" i="2"/>
  <c r="PK65" i="2"/>
  <c r="PI65" i="2"/>
  <c r="PG65" i="2"/>
  <c r="PD65" i="2"/>
  <c r="PB65" i="2"/>
  <c r="OZ65" i="2"/>
  <c r="OW65" i="2"/>
  <c r="OU65" i="2"/>
  <c r="OS65" i="2"/>
  <c r="OP65" i="2"/>
  <c r="ON65" i="2"/>
  <c r="OL65" i="2"/>
  <c r="OI65" i="2"/>
  <c r="OG65" i="2"/>
  <c r="OE65" i="2"/>
  <c r="OB65" i="2"/>
  <c r="NZ65" i="2"/>
  <c r="NX65" i="2"/>
  <c r="NU65" i="2"/>
  <c r="NS65" i="2"/>
  <c r="NQ65" i="2"/>
  <c r="NN65" i="2"/>
  <c r="NL65" i="2"/>
  <c r="NJ65" i="2"/>
  <c r="NG65" i="2"/>
  <c r="NE65" i="2"/>
  <c r="NC65" i="2"/>
  <c r="MZ65" i="2"/>
  <c r="MX65" i="2"/>
  <c r="MV65" i="2"/>
  <c r="MS65" i="2"/>
  <c r="MO65" i="2"/>
  <c r="ML65" i="2"/>
  <c r="MJ65" i="2"/>
  <c r="MH65" i="2"/>
  <c r="ME65" i="2"/>
  <c r="MA65" i="2"/>
  <c r="LX65" i="2"/>
  <c r="LT65" i="2"/>
  <c r="LQ65" i="2"/>
  <c r="LO65" i="2"/>
  <c r="LM65" i="2"/>
  <c r="LJ65" i="2"/>
  <c r="LH65" i="2"/>
  <c r="LF65" i="2"/>
  <c r="LC65" i="2"/>
  <c r="KY65" i="2"/>
  <c r="KV65" i="2"/>
  <c r="KR65" i="2"/>
  <c r="KO65" i="2"/>
  <c r="KM65" i="2"/>
  <c r="KK65" i="2"/>
  <c r="KH65" i="2"/>
  <c r="KF65" i="2"/>
  <c r="KD65" i="2"/>
  <c r="KA65" i="2"/>
  <c r="JW65" i="2"/>
  <c r="JT65" i="2"/>
  <c r="JP65" i="2"/>
  <c r="JM65" i="2"/>
  <c r="JK65" i="2"/>
  <c r="JI65" i="2"/>
  <c r="JF65" i="2"/>
  <c r="JD65" i="2"/>
  <c r="JB65" i="2"/>
  <c r="IY65" i="2"/>
  <c r="IW65" i="2"/>
  <c r="IU65" i="2"/>
  <c r="IR65" i="2"/>
  <c r="IP65" i="2"/>
  <c r="IN65" i="2"/>
  <c r="IK65" i="2"/>
  <c r="II65" i="2"/>
  <c r="IG65" i="2"/>
  <c r="ID65" i="2"/>
  <c r="IB65" i="2"/>
  <c r="HZ65" i="2"/>
  <c r="HW65" i="2"/>
  <c r="HU65" i="2"/>
  <c r="HS65" i="2"/>
  <c r="HP65" i="2"/>
  <c r="HN65" i="2"/>
  <c r="HL65" i="2"/>
  <c r="HI65" i="2"/>
  <c r="HG65" i="2"/>
  <c r="HE65" i="2"/>
  <c r="HA65" i="2"/>
  <c r="GY65" i="2"/>
  <c r="GW65" i="2"/>
  <c r="GT65" i="2"/>
  <c r="GP65" i="2"/>
  <c r="GM65" i="2"/>
  <c r="GK65" i="2"/>
  <c r="GI65" i="2"/>
  <c r="GF65" i="2"/>
  <c r="GB65" i="2"/>
  <c r="FY65" i="2"/>
  <c r="FW65" i="2"/>
  <c r="FU65" i="2"/>
  <c r="FR65" i="2"/>
  <c r="FP65" i="2"/>
  <c r="FN65" i="2"/>
  <c r="FK65" i="2"/>
  <c r="FI65" i="2"/>
  <c r="FG65" i="2"/>
  <c r="FD65" i="2"/>
  <c r="EZ65" i="2"/>
  <c r="EW65" i="2"/>
  <c r="EU65" i="2"/>
  <c r="ES65" i="2"/>
  <c r="EP65" i="2"/>
  <c r="EN65" i="2"/>
  <c r="EL65" i="2"/>
  <c r="EI65" i="2"/>
  <c r="EG65" i="2"/>
  <c r="EE65" i="2"/>
  <c r="EB65" i="2"/>
  <c r="DZ65" i="2"/>
  <c r="DX65" i="2"/>
  <c r="DU65" i="2"/>
  <c r="DQ65" i="2"/>
  <c r="DN65" i="2"/>
  <c r="DL65" i="2"/>
  <c r="DJ65" i="2"/>
  <c r="DG65" i="2"/>
  <c r="DE65" i="2"/>
  <c r="DC65" i="2"/>
  <c r="CZ65" i="2"/>
  <c r="CX65" i="2"/>
  <c r="CV65" i="2"/>
  <c r="CS65" i="2"/>
  <c r="CQ65" i="2"/>
  <c r="CO65" i="2"/>
  <c r="CL65" i="2"/>
  <c r="CJ65" i="2"/>
  <c r="CH65" i="2"/>
  <c r="CE65" i="2"/>
  <c r="CC65" i="2"/>
  <c r="CB65" i="2"/>
  <c r="CA65" i="2"/>
  <c r="BX65" i="2"/>
  <c r="BV65" i="2"/>
  <c r="BT65" i="2"/>
  <c r="BQ65" i="2"/>
  <c r="BO65" i="2"/>
  <c r="BM65" i="2"/>
  <c r="BJ65" i="2"/>
  <c r="BF65" i="2"/>
  <c r="BC65" i="2"/>
  <c r="BA65" i="2"/>
  <c r="AY65" i="2"/>
  <c r="AV65" i="2"/>
  <c r="AT65" i="2"/>
  <c r="AR65" i="2"/>
  <c r="AO65" i="2"/>
  <c r="AM65" i="2"/>
  <c r="AK65" i="2"/>
  <c r="AH65" i="2"/>
  <c r="AF65" i="2"/>
  <c r="AD65" i="2"/>
  <c r="R65" i="2"/>
  <c r="Q65" i="2"/>
  <c r="P65" i="2"/>
  <c r="N65" i="2"/>
  <c r="L65" i="2"/>
  <c r="M65" i="2" s="1"/>
  <c r="J65" i="2"/>
  <c r="H65" i="2"/>
  <c r="I65" i="2" s="1"/>
  <c r="F65" i="2"/>
  <c r="D65" i="2"/>
  <c r="E65" i="2" s="1"/>
  <c r="B65" i="2"/>
  <c r="VI64" i="2"/>
  <c r="VG64" i="2"/>
  <c r="VE64" i="2"/>
  <c r="VB64" i="2"/>
  <c r="UZ64" i="2"/>
  <c r="UX64" i="2"/>
  <c r="UU64" i="2"/>
  <c r="US64" i="2"/>
  <c r="UQ64" i="2"/>
  <c r="UN64" i="2"/>
  <c r="UL64" i="2"/>
  <c r="UJ64" i="2"/>
  <c r="UG64" i="2"/>
  <c r="IB64" i="1" s="1"/>
  <c r="UE64" i="2"/>
  <c r="UC64" i="2"/>
  <c r="TZ64" i="2"/>
  <c r="TV64" i="2"/>
  <c r="TS64" i="2"/>
  <c r="TQ64" i="2"/>
  <c r="TO64" i="2"/>
  <c r="TL64" i="2"/>
  <c r="TH64" i="2"/>
  <c r="TE64" i="2"/>
  <c r="TA64" i="2"/>
  <c r="SX64" i="2"/>
  <c r="ST64" i="2"/>
  <c r="SQ64" i="2"/>
  <c r="SM64" i="2"/>
  <c r="SJ64" i="2"/>
  <c r="SF64" i="2"/>
  <c r="SC64" i="2"/>
  <c r="RY64" i="2"/>
  <c r="RV64" i="2"/>
  <c r="RR64" i="2"/>
  <c r="RO64" i="2"/>
  <c r="RM64" i="2"/>
  <c r="RK64" i="2"/>
  <c r="RH64" i="2"/>
  <c r="RF64" i="2"/>
  <c r="RD64" i="2"/>
  <c r="RA64" i="2"/>
  <c r="QW64" i="2"/>
  <c r="QT64" i="2"/>
  <c r="QR64" i="2"/>
  <c r="QP64" i="2"/>
  <c r="QM64" i="2"/>
  <c r="QI64" i="2"/>
  <c r="QF64" i="2"/>
  <c r="QB64" i="2"/>
  <c r="PY64" i="2"/>
  <c r="PW64" i="2"/>
  <c r="PU64" i="2"/>
  <c r="PR64" i="2"/>
  <c r="PP64" i="2"/>
  <c r="PN64" i="2"/>
  <c r="PK64" i="2"/>
  <c r="PI64" i="2"/>
  <c r="PG64" i="2"/>
  <c r="PD64" i="2"/>
  <c r="PB64" i="2"/>
  <c r="OZ64" i="2"/>
  <c r="OW64" i="2"/>
  <c r="OU64" i="2"/>
  <c r="OS64" i="2"/>
  <c r="OP64" i="2"/>
  <c r="ON64" i="2"/>
  <c r="OL64" i="2"/>
  <c r="OI64" i="2"/>
  <c r="OG64" i="2"/>
  <c r="OE64" i="2"/>
  <c r="OB64" i="2"/>
  <c r="NZ64" i="2"/>
  <c r="NX64" i="2"/>
  <c r="NU64" i="2"/>
  <c r="NS64" i="2"/>
  <c r="NQ64" i="2"/>
  <c r="NN64" i="2"/>
  <c r="NL64" i="2"/>
  <c r="NJ64" i="2"/>
  <c r="NG64" i="2"/>
  <c r="NE64" i="2"/>
  <c r="NC64" i="2"/>
  <c r="MZ64" i="2"/>
  <c r="MX64" i="2"/>
  <c r="MV64" i="2"/>
  <c r="MS64" i="2"/>
  <c r="MO64" i="2"/>
  <c r="ML64" i="2"/>
  <c r="MJ64" i="2"/>
  <c r="MH64" i="2"/>
  <c r="ME64" i="2"/>
  <c r="MA64" i="2"/>
  <c r="LX64" i="2"/>
  <c r="LT64" i="2"/>
  <c r="LQ64" i="2"/>
  <c r="LO64" i="2"/>
  <c r="LM64" i="2"/>
  <c r="LJ64" i="2"/>
  <c r="LH64" i="2"/>
  <c r="LF64" i="2"/>
  <c r="LC64" i="2"/>
  <c r="KY64" i="2"/>
  <c r="KV64" i="2"/>
  <c r="KR64" i="2"/>
  <c r="KO64" i="2"/>
  <c r="KM64" i="2"/>
  <c r="KK64" i="2"/>
  <c r="KH64" i="2"/>
  <c r="KF64" i="2"/>
  <c r="KD64" i="2"/>
  <c r="KA64" i="2"/>
  <c r="JY64" i="2"/>
  <c r="JW64" i="2"/>
  <c r="JT64" i="2"/>
  <c r="JR64" i="2"/>
  <c r="JP64" i="2"/>
  <c r="JM64" i="2"/>
  <c r="JK64" i="2"/>
  <c r="JI64" i="2"/>
  <c r="JF64" i="2"/>
  <c r="JD64" i="2"/>
  <c r="JB64" i="2"/>
  <c r="IY64" i="2"/>
  <c r="IW64" i="2"/>
  <c r="IU64" i="2"/>
  <c r="IR64" i="2"/>
  <c r="IP64" i="2"/>
  <c r="IN64" i="2"/>
  <c r="IK64" i="2"/>
  <c r="II64" i="2"/>
  <c r="IG64" i="2"/>
  <c r="ID64" i="2"/>
  <c r="IB64" i="2"/>
  <c r="HZ64" i="2"/>
  <c r="HW64" i="2"/>
  <c r="HU64" i="2"/>
  <c r="HS64" i="2"/>
  <c r="HP64" i="2"/>
  <c r="HN64" i="2"/>
  <c r="HL64" i="2"/>
  <c r="HI64" i="2"/>
  <c r="HG64" i="2"/>
  <c r="HE64" i="2"/>
  <c r="HA64" i="2"/>
  <c r="GY64" i="2"/>
  <c r="GW64" i="2"/>
  <c r="GT64" i="2"/>
  <c r="GP64" i="2"/>
  <c r="GM64" i="2"/>
  <c r="GK64" i="2"/>
  <c r="GI64" i="2"/>
  <c r="GF64" i="2"/>
  <c r="GB64" i="2"/>
  <c r="FY64" i="2"/>
  <c r="FW64" i="2"/>
  <c r="FU64" i="2"/>
  <c r="FR64" i="2"/>
  <c r="FP64" i="2"/>
  <c r="FN64" i="2"/>
  <c r="FK64" i="2"/>
  <c r="FI64" i="2"/>
  <c r="FG64" i="2"/>
  <c r="FD64" i="2"/>
  <c r="EZ64" i="2"/>
  <c r="EW64" i="2"/>
  <c r="EU64" i="2"/>
  <c r="ES64" i="2"/>
  <c r="EP64" i="2"/>
  <c r="EN64" i="2"/>
  <c r="EL64" i="2"/>
  <c r="EI64" i="2"/>
  <c r="EG64" i="2"/>
  <c r="EE64" i="2"/>
  <c r="EB64" i="2"/>
  <c r="DZ64" i="2"/>
  <c r="DX64" i="2"/>
  <c r="DU64" i="2"/>
  <c r="DQ64" i="2"/>
  <c r="DN64" i="2"/>
  <c r="DL64" i="2"/>
  <c r="DJ64" i="2"/>
  <c r="DG64" i="2"/>
  <c r="DE64" i="2"/>
  <c r="DC64" i="2"/>
  <c r="CZ64" i="2"/>
  <c r="CX64" i="2"/>
  <c r="CV64" i="2"/>
  <c r="CS64" i="2"/>
  <c r="CQ64" i="2"/>
  <c r="CO64" i="2"/>
  <c r="CL64" i="2"/>
  <c r="CJ64" i="2"/>
  <c r="CH64" i="2"/>
  <c r="CE64" i="2"/>
  <c r="CC64" i="2"/>
  <c r="CB64" i="2"/>
  <c r="CA64" i="2"/>
  <c r="BX64" i="2"/>
  <c r="BV64" i="2"/>
  <c r="BT64" i="2"/>
  <c r="BQ64" i="2"/>
  <c r="BO64" i="2"/>
  <c r="BM64" i="2"/>
  <c r="BJ64" i="2"/>
  <c r="BF64" i="2"/>
  <c r="BC64" i="2"/>
  <c r="BA64" i="2"/>
  <c r="AY64" i="2"/>
  <c r="AV64" i="2"/>
  <c r="AT64" i="2"/>
  <c r="AR64" i="2"/>
  <c r="AO64" i="2"/>
  <c r="AM64" i="2"/>
  <c r="AK64" i="2"/>
  <c r="AH64" i="2"/>
  <c r="AF64" i="2"/>
  <c r="AD64" i="2"/>
  <c r="Y64" i="2"/>
  <c r="R64" i="2"/>
  <c r="P64" i="2"/>
  <c r="Q64" i="2" s="1"/>
  <c r="S64" i="2" s="1"/>
  <c r="N64" i="2"/>
  <c r="L64" i="2"/>
  <c r="M64" i="2" s="1"/>
  <c r="J64" i="2"/>
  <c r="I64" i="2"/>
  <c r="H64" i="2"/>
  <c r="F64" i="2"/>
  <c r="D64" i="2"/>
  <c r="E64" i="2" s="1"/>
  <c r="B64" i="2"/>
  <c r="VI63" i="2"/>
  <c r="VG63" i="2"/>
  <c r="VE63" i="2"/>
  <c r="VB63" i="2"/>
  <c r="UZ63" i="2"/>
  <c r="UX63" i="2"/>
  <c r="UU63" i="2"/>
  <c r="US63" i="2"/>
  <c r="UQ63" i="2"/>
  <c r="UN63" i="2"/>
  <c r="UL63" i="2"/>
  <c r="UJ63" i="2"/>
  <c r="UG63" i="2"/>
  <c r="UC63" i="2"/>
  <c r="TZ63" i="2"/>
  <c r="TV63" i="2"/>
  <c r="TS63" i="2"/>
  <c r="TO63" i="2"/>
  <c r="TL63" i="2"/>
  <c r="TJ63" i="2"/>
  <c r="TH63" i="2"/>
  <c r="TE63" i="2"/>
  <c r="TA63" i="2"/>
  <c r="SX63" i="2"/>
  <c r="ST63" i="2"/>
  <c r="SQ63" i="2"/>
  <c r="SM63" i="2"/>
  <c r="SJ63" i="2"/>
  <c r="SF63" i="2"/>
  <c r="SC63" i="2"/>
  <c r="RY63" i="2"/>
  <c r="RV63" i="2"/>
  <c r="RR63" i="2"/>
  <c r="RO63" i="2"/>
  <c r="RK63" i="2"/>
  <c r="RH63" i="2"/>
  <c r="RF63" i="2"/>
  <c r="RD63" i="2"/>
  <c r="RA63" i="2"/>
  <c r="QW63" i="2"/>
  <c r="QT63" i="2"/>
  <c r="QR63" i="2"/>
  <c r="QP63" i="2"/>
  <c r="QM63" i="2"/>
  <c r="QI63" i="2"/>
  <c r="QF63" i="2"/>
  <c r="QB63" i="2"/>
  <c r="PY63" i="2"/>
  <c r="PW63" i="2"/>
  <c r="PU63" i="2"/>
  <c r="PR63" i="2"/>
  <c r="PP63" i="2"/>
  <c r="PN63" i="2"/>
  <c r="PK63" i="2"/>
  <c r="PI63" i="2"/>
  <c r="PG63" i="2"/>
  <c r="PD63" i="2"/>
  <c r="PB63" i="2"/>
  <c r="OZ63" i="2"/>
  <c r="OW63" i="2"/>
  <c r="OU63" i="2"/>
  <c r="OS63" i="2"/>
  <c r="OP63" i="2"/>
  <c r="ON63" i="2"/>
  <c r="OL63" i="2"/>
  <c r="OI63" i="2"/>
  <c r="OG63" i="2"/>
  <c r="OE63" i="2"/>
  <c r="OB63" i="2"/>
  <c r="NZ63" i="2"/>
  <c r="NX63" i="2"/>
  <c r="NU63" i="2"/>
  <c r="NS63" i="2"/>
  <c r="NQ63" i="2"/>
  <c r="NN63" i="2"/>
  <c r="NL63" i="2"/>
  <c r="NJ63" i="2"/>
  <c r="NG63" i="2"/>
  <c r="NE63" i="2"/>
  <c r="NC63" i="2"/>
  <c r="MZ63" i="2"/>
  <c r="MX63" i="2"/>
  <c r="MV63" i="2"/>
  <c r="MS63" i="2"/>
  <c r="MO63" i="2"/>
  <c r="ML63" i="2"/>
  <c r="MJ63" i="2"/>
  <c r="MH63" i="2"/>
  <c r="ME63" i="2"/>
  <c r="MA63" i="2"/>
  <c r="LX63" i="2"/>
  <c r="LT63" i="2"/>
  <c r="LQ63" i="2"/>
  <c r="LO63" i="2"/>
  <c r="LM63" i="2"/>
  <c r="LJ63" i="2"/>
  <c r="LH63" i="2"/>
  <c r="LF63" i="2"/>
  <c r="LC63" i="2"/>
  <c r="KY63" i="2"/>
  <c r="KV63" i="2"/>
  <c r="KR63" i="2"/>
  <c r="KO63" i="2"/>
  <c r="KM63" i="2"/>
  <c r="KK63" i="2"/>
  <c r="KH63" i="2"/>
  <c r="KF63" i="2"/>
  <c r="KD63" i="2"/>
  <c r="KA63" i="2"/>
  <c r="JW63" i="2"/>
  <c r="JT63" i="2"/>
  <c r="JP63" i="2"/>
  <c r="JM63" i="2"/>
  <c r="JK63" i="2"/>
  <c r="JI63" i="2"/>
  <c r="JF63" i="2"/>
  <c r="JD63" i="2"/>
  <c r="JB63" i="2"/>
  <c r="IY63" i="2"/>
  <c r="IW63" i="2"/>
  <c r="IU63" i="2"/>
  <c r="IR63" i="2"/>
  <c r="IP63" i="2"/>
  <c r="IN63" i="2"/>
  <c r="IK63" i="2"/>
  <c r="II63" i="2"/>
  <c r="IG63" i="2"/>
  <c r="ID63" i="2"/>
  <c r="IB63" i="2"/>
  <c r="HZ63" i="2"/>
  <c r="HW63" i="2"/>
  <c r="HU63" i="2"/>
  <c r="HS63" i="2"/>
  <c r="HP63" i="2"/>
  <c r="HN63" i="2"/>
  <c r="HL63" i="2"/>
  <c r="HI63" i="2"/>
  <c r="HG63" i="2"/>
  <c r="HE63" i="2"/>
  <c r="HA63" i="2"/>
  <c r="GY63" i="2"/>
  <c r="GW63" i="2"/>
  <c r="GT63" i="2"/>
  <c r="GP63" i="2"/>
  <c r="GM63" i="2"/>
  <c r="GK63" i="2"/>
  <c r="GI63" i="2"/>
  <c r="GF63" i="2"/>
  <c r="GB63" i="2"/>
  <c r="FY63" i="2"/>
  <c r="FW63" i="2"/>
  <c r="FU63" i="2"/>
  <c r="FR63" i="2"/>
  <c r="FP63" i="2"/>
  <c r="FN63" i="2"/>
  <c r="FK63" i="2"/>
  <c r="FI63" i="2"/>
  <c r="FG63" i="2"/>
  <c r="FD63" i="2"/>
  <c r="EZ63" i="2"/>
  <c r="EW63" i="2"/>
  <c r="EU63" i="2"/>
  <c r="ES63" i="2"/>
  <c r="EP63" i="2"/>
  <c r="EN63" i="2"/>
  <c r="EL63" i="2"/>
  <c r="EI63" i="2"/>
  <c r="EG63" i="2"/>
  <c r="EE63" i="2"/>
  <c r="EB63" i="2"/>
  <c r="DZ63" i="2"/>
  <c r="DX63" i="2"/>
  <c r="DU63" i="2"/>
  <c r="DQ63" i="2"/>
  <c r="DN63" i="2"/>
  <c r="DL63" i="2"/>
  <c r="DJ63" i="2"/>
  <c r="DG63" i="2"/>
  <c r="DE63" i="2"/>
  <c r="DC63" i="2"/>
  <c r="CZ63" i="2"/>
  <c r="CX63" i="2"/>
  <c r="CV63" i="2"/>
  <c r="CS63" i="2"/>
  <c r="CQ63" i="2"/>
  <c r="CO63" i="2"/>
  <c r="CL63" i="2"/>
  <c r="CJ63" i="2"/>
  <c r="CH63" i="2"/>
  <c r="CE63" i="2"/>
  <c r="CC63" i="2"/>
  <c r="CB63" i="2"/>
  <c r="CA63" i="2"/>
  <c r="BX63" i="2"/>
  <c r="BV63" i="2"/>
  <c r="BT63" i="2"/>
  <c r="BQ63" i="2"/>
  <c r="BO63" i="2"/>
  <c r="BM63" i="2"/>
  <c r="BJ63" i="2"/>
  <c r="BF63" i="2"/>
  <c r="BC63" i="2"/>
  <c r="BA63" i="2"/>
  <c r="AY63" i="2"/>
  <c r="AV63" i="2"/>
  <c r="AT63" i="2"/>
  <c r="AR63" i="2"/>
  <c r="AO63" i="2"/>
  <c r="AM63" i="2"/>
  <c r="AK63" i="2"/>
  <c r="AH63" i="2"/>
  <c r="AF63" i="2"/>
  <c r="AD63" i="2"/>
  <c r="R63" i="2"/>
  <c r="Q63" i="2"/>
  <c r="P63" i="2"/>
  <c r="N63" i="2"/>
  <c r="L63" i="2"/>
  <c r="M63" i="2" s="1"/>
  <c r="J63" i="2"/>
  <c r="H63" i="2"/>
  <c r="I63" i="2" s="1"/>
  <c r="F63" i="2"/>
  <c r="E63" i="2"/>
  <c r="D63" i="2"/>
  <c r="B63" i="2"/>
  <c r="VI62" i="2"/>
  <c r="VG62" i="2"/>
  <c r="VE62" i="2"/>
  <c r="VB62" i="2"/>
  <c r="UZ62" i="2"/>
  <c r="UX62" i="2"/>
  <c r="UU62" i="2"/>
  <c r="US62" i="2"/>
  <c r="UQ62" i="2"/>
  <c r="UN62" i="2"/>
  <c r="UL62" i="2"/>
  <c r="UJ62" i="2"/>
  <c r="UG62" i="2"/>
  <c r="IB62" i="1" s="1"/>
  <c r="UC62" i="2"/>
  <c r="TZ62" i="2"/>
  <c r="TV62" i="2"/>
  <c r="TS62" i="2"/>
  <c r="TO62" i="2"/>
  <c r="TL62" i="2"/>
  <c r="TH62" i="2"/>
  <c r="TE62" i="2"/>
  <c r="TA62" i="2"/>
  <c r="SX62" i="2"/>
  <c r="ST62" i="2"/>
  <c r="SQ62" i="2"/>
  <c r="SM62" i="2"/>
  <c r="SJ62" i="2"/>
  <c r="SF62" i="2"/>
  <c r="SC62" i="2"/>
  <c r="RY62" i="2"/>
  <c r="RV62" i="2"/>
  <c r="RR62" i="2"/>
  <c r="RO62" i="2"/>
  <c r="RK62" i="2"/>
  <c r="RH62" i="2"/>
  <c r="RF62" i="2"/>
  <c r="RD62" i="2"/>
  <c r="RA62" i="2"/>
  <c r="QW62" i="2"/>
  <c r="QT62" i="2"/>
  <c r="QR62" i="2"/>
  <c r="QP62" i="2"/>
  <c r="QM62" i="2"/>
  <c r="QI62" i="2"/>
  <c r="QF62" i="2"/>
  <c r="QB62" i="2"/>
  <c r="PY62" i="2"/>
  <c r="PW62" i="2"/>
  <c r="PU62" i="2"/>
  <c r="PR62" i="2"/>
  <c r="PP62" i="2"/>
  <c r="PN62" i="2"/>
  <c r="PK62" i="2"/>
  <c r="PI62" i="2"/>
  <c r="PG62" i="2"/>
  <c r="PD62" i="2"/>
  <c r="PB62" i="2"/>
  <c r="OZ62" i="2"/>
  <c r="OW62" i="2"/>
  <c r="OU62" i="2"/>
  <c r="OS62" i="2"/>
  <c r="OP62" i="2"/>
  <c r="ON62" i="2"/>
  <c r="OL62" i="2"/>
  <c r="OI62" i="2"/>
  <c r="OG62" i="2"/>
  <c r="OE62" i="2"/>
  <c r="OB62" i="2"/>
  <c r="NZ62" i="2"/>
  <c r="NX62" i="2"/>
  <c r="NU62" i="2"/>
  <c r="NS62" i="2"/>
  <c r="NQ62" i="2"/>
  <c r="NN62" i="2"/>
  <c r="NL62" i="2"/>
  <c r="NJ62" i="2"/>
  <c r="NG62" i="2"/>
  <c r="NE62" i="2"/>
  <c r="NC62" i="2"/>
  <c r="MZ62" i="2"/>
  <c r="MX62" i="2"/>
  <c r="MV62" i="2"/>
  <c r="MS62" i="2"/>
  <c r="MO62" i="2"/>
  <c r="ML62" i="2"/>
  <c r="MJ62" i="2"/>
  <c r="MH62" i="2"/>
  <c r="ME62" i="2"/>
  <c r="MC62" i="2"/>
  <c r="MA62" i="2"/>
  <c r="LX62" i="2"/>
  <c r="LT62" i="2"/>
  <c r="LQ62" i="2"/>
  <c r="LO62" i="2"/>
  <c r="LM62" i="2"/>
  <c r="LJ62" i="2"/>
  <c r="LH62" i="2"/>
  <c r="LF62" i="2"/>
  <c r="LC62" i="2"/>
  <c r="KY62" i="2"/>
  <c r="KV62" i="2"/>
  <c r="KR62" i="2"/>
  <c r="KO62" i="2"/>
  <c r="KM62" i="2"/>
  <c r="KK62" i="2"/>
  <c r="KH62" i="2"/>
  <c r="KF62" i="2"/>
  <c r="KD62" i="2"/>
  <c r="KA62" i="2"/>
  <c r="JW62" i="2"/>
  <c r="JT62" i="2"/>
  <c r="JP62" i="2"/>
  <c r="JM62" i="2"/>
  <c r="JK62" i="2"/>
  <c r="JI62" i="2"/>
  <c r="JF62" i="2"/>
  <c r="JD62" i="2"/>
  <c r="JB62" i="2"/>
  <c r="IY62" i="2"/>
  <c r="IW62" i="2"/>
  <c r="IU62" i="2"/>
  <c r="IR62" i="2"/>
  <c r="IP62" i="2"/>
  <c r="IN62" i="2"/>
  <c r="IK62" i="2"/>
  <c r="II62" i="2"/>
  <c r="IG62" i="2"/>
  <c r="ID62" i="2"/>
  <c r="IB62" i="2"/>
  <c r="HZ62" i="2"/>
  <c r="HW62" i="2"/>
  <c r="HU62" i="2"/>
  <c r="HS62" i="2"/>
  <c r="HP62" i="2"/>
  <c r="HN62" i="2"/>
  <c r="HL62" i="2"/>
  <c r="HI62" i="2"/>
  <c r="HG62" i="2"/>
  <c r="HE62" i="2"/>
  <c r="HA62" i="2"/>
  <c r="GY62" i="2"/>
  <c r="GW62" i="2"/>
  <c r="GT62" i="2"/>
  <c r="GP62" i="2"/>
  <c r="GM62" i="2"/>
  <c r="GK62" i="2"/>
  <c r="GI62" i="2"/>
  <c r="GF62" i="2"/>
  <c r="GB62" i="2"/>
  <c r="FY62" i="2"/>
  <c r="FW62" i="2"/>
  <c r="FU62" i="2"/>
  <c r="FR62" i="2"/>
  <c r="FP62" i="2"/>
  <c r="FN62" i="2"/>
  <c r="FK62" i="2"/>
  <c r="FI62" i="2"/>
  <c r="FG62" i="2"/>
  <c r="FD62" i="2"/>
  <c r="EZ62" i="2"/>
  <c r="EW62" i="2"/>
  <c r="EU62" i="2"/>
  <c r="ES62" i="2"/>
  <c r="EP62" i="2"/>
  <c r="EN62" i="2"/>
  <c r="EL62" i="2"/>
  <c r="EI62" i="2"/>
  <c r="EG62" i="2"/>
  <c r="EE62" i="2"/>
  <c r="EB62" i="2"/>
  <c r="DZ62" i="2"/>
  <c r="DX62" i="2"/>
  <c r="DU62" i="2"/>
  <c r="DQ62" i="2"/>
  <c r="DN62" i="2"/>
  <c r="DL62" i="2"/>
  <c r="DJ62" i="2"/>
  <c r="DG62" i="2"/>
  <c r="DE62" i="2"/>
  <c r="DC62" i="2"/>
  <c r="CZ62" i="2"/>
  <c r="CX62" i="2"/>
  <c r="CV62" i="2"/>
  <c r="CS62" i="2"/>
  <c r="CQ62" i="2"/>
  <c r="CO62" i="2"/>
  <c r="CL62" i="2"/>
  <c r="CJ62" i="2"/>
  <c r="CH62" i="2"/>
  <c r="CE62" i="2"/>
  <c r="CC62" i="2"/>
  <c r="CB62" i="2"/>
  <c r="CA62" i="2"/>
  <c r="BX62" i="2"/>
  <c r="BV62" i="2"/>
  <c r="BT62" i="2"/>
  <c r="BQ62" i="2"/>
  <c r="BO62" i="2"/>
  <c r="BM62" i="2"/>
  <c r="BJ62" i="2"/>
  <c r="BF62" i="2"/>
  <c r="BC62" i="2"/>
  <c r="BA62" i="2"/>
  <c r="AY62" i="2"/>
  <c r="AV62" i="2"/>
  <c r="AT62" i="2"/>
  <c r="AR62" i="2"/>
  <c r="AO62" i="2"/>
  <c r="AM62" i="2"/>
  <c r="AK62" i="2"/>
  <c r="AH62" i="2"/>
  <c r="AF62" i="2"/>
  <c r="AD62" i="2"/>
  <c r="Y62" i="2"/>
  <c r="R62" i="2"/>
  <c r="P62" i="2"/>
  <c r="Q62" i="2" s="1"/>
  <c r="N62" i="2"/>
  <c r="L62" i="2"/>
  <c r="M62" i="2" s="1"/>
  <c r="S62" i="2" s="1"/>
  <c r="J62" i="2"/>
  <c r="I62" i="2"/>
  <c r="H62" i="2"/>
  <c r="F62" i="2"/>
  <c r="D62" i="2"/>
  <c r="E62" i="2" s="1"/>
  <c r="B62" i="2"/>
  <c r="VI61" i="2"/>
  <c r="VG61" i="2"/>
  <c r="VE61" i="2"/>
  <c r="VB61" i="2"/>
  <c r="UZ61" i="2"/>
  <c r="UX61" i="2"/>
  <c r="UU61" i="2"/>
  <c r="US61" i="2"/>
  <c r="UQ61" i="2"/>
  <c r="UN61" i="2"/>
  <c r="UL61" i="2"/>
  <c r="UJ61" i="2"/>
  <c r="UG61" i="2"/>
  <c r="IB61" i="1" s="1"/>
  <c r="UC61" i="2"/>
  <c r="TZ61" i="2"/>
  <c r="TV61" i="2"/>
  <c r="TS61" i="2"/>
  <c r="TO61" i="2"/>
  <c r="TL61" i="2"/>
  <c r="TJ61" i="2"/>
  <c r="TH61" i="2"/>
  <c r="TE61" i="2"/>
  <c r="TA61" i="2"/>
  <c r="SX61" i="2"/>
  <c r="ST61" i="2"/>
  <c r="SQ61" i="2"/>
  <c r="SM61" i="2"/>
  <c r="SJ61" i="2"/>
  <c r="SF61" i="2"/>
  <c r="SC61" i="2"/>
  <c r="RY61" i="2"/>
  <c r="RV61" i="2"/>
  <c r="RR61" i="2"/>
  <c r="RO61" i="2"/>
  <c r="RK61" i="2"/>
  <c r="RH61" i="2"/>
  <c r="RF61" i="2"/>
  <c r="RD61" i="2"/>
  <c r="RA61" i="2"/>
  <c r="QW61" i="2"/>
  <c r="QT61" i="2"/>
  <c r="QR61" i="2"/>
  <c r="QP61" i="2"/>
  <c r="QM61" i="2"/>
  <c r="QI61" i="2"/>
  <c r="QF61" i="2"/>
  <c r="QB61" i="2"/>
  <c r="PY61" i="2"/>
  <c r="PW61" i="2"/>
  <c r="PU61" i="2"/>
  <c r="PR61" i="2"/>
  <c r="PP61" i="2"/>
  <c r="PN61" i="2"/>
  <c r="PK61" i="2"/>
  <c r="PI61" i="2"/>
  <c r="PG61" i="2"/>
  <c r="PD61" i="2"/>
  <c r="PB61" i="2"/>
  <c r="OZ61" i="2"/>
  <c r="OW61" i="2"/>
  <c r="OU61" i="2"/>
  <c r="OS61" i="2"/>
  <c r="OP61" i="2"/>
  <c r="ON61" i="2"/>
  <c r="OL61" i="2"/>
  <c r="OI61" i="2"/>
  <c r="OG61" i="2"/>
  <c r="OE61" i="2"/>
  <c r="OB61" i="2"/>
  <c r="NZ61" i="2"/>
  <c r="NX61" i="2"/>
  <c r="NU61" i="2"/>
  <c r="NS61" i="2"/>
  <c r="NQ61" i="2"/>
  <c r="NN61" i="2"/>
  <c r="NL61" i="2"/>
  <c r="NJ61" i="2"/>
  <c r="NG61" i="2"/>
  <c r="NE61" i="2"/>
  <c r="NC61" i="2"/>
  <c r="MZ61" i="2"/>
  <c r="MX61" i="2"/>
  <c r="MV61" i="2"/>
  <c r="MS61" i="2"/>
  <c r="MO61" i="2"/>
  <c r="ML61" i="2"/>
  <c r="MJ61" i="2"/>
  <c r="MH61" i="2"/>
  <c r="ME61" i="2"/>
  <c r="MA61" i="2"/>
  <c r="LX61" i="2"/>
  <c r="LT61" i="2"/>
  <c r="LQ61" i="2"/>
  <c r="LO61" i="2"/>
  <c r="LM61" i="2"/>
  <c r="LJ61" i="2"/>
  <c r="LH61" i="2"/>
  <c r="LF61" i="2"/>
  <c r="LC61" i="2"/>
  <c r="KY61" i="2"/>
  <c r="KV61" i="2"/>
  <c r="KT61" i="2"/>
  <c r="KR61" i="2"/>
  <c r="KO61" i="2"/>
  <c r="KM61" i="2"/>
  <c r="KK61" i="2"/>
  <c r="KH61" i="2"/>
  <c r="KF61" i="2"/>
  <c r="KD61" i="2"/>
  <c r="KA61" i="2"/>
  <c r="JW61" i="2"/>
  <c r="JT61" i="2"/>
  <c r="JP61" i="2"/>
  <c r="JM61" i="2"/>
  <c r="JK61" i="2"/>
  <c r="JI61" i="2"/>
  <c r="JF61" i="2"/>
  <c r="JD61" i="2"/>
  <c r="JB61" i="2"/>
  <c r="IY61" i="2"/>
  <c r="IW61" i="2"/>
  <c r="IU61" i="2"/>
  <c r="IR61" i="2"/>
  <c r="IP61" i="2"/>
  <c r="IN61" i="2"/>
  <c r="IK61" i="2"/>
  <c r="II61" i="2"/>
  <c r="IG61" i="2"/>
  <c r="ID61" i="2"/>
  <c r="IB61" i="2"/>
  <c r="HZ61" i="2"/>
  <c r="HW61" i="2"/>
  <c r="HU61" i="2"/>
  <c r="HS61" i="2"/>
  <c r="HP61" i="2"/>
  <c r="HN61" i="2"/>
  <c r="HL61" i="2"/>
  <c r="HI61" i="2"/>
  <c r="HG61" i="2"/>
  <c r="HE61" i="2"/>
  <c r="HA61" i="2"/>
  <c r="GY61" i="2"/>
  <c r="GW61" i="2"/>
  <c r="GT61" i="2"/>
  <c r="GP61" i="2"/>
  <c r="GM61" i="2"/>
  <c r="GK61" i="2"/>
  <c r="GI61" i="2"/>
  <c r="GF61" i="2"/>
  <c r="GB61" i="2"/>
  <c r="FY61" i="2"/>
  <c r="FW61" i="2"/>
  <c r="FU61" i="2"/>
  <c r="FR61" i="2"/>
  <c r="FP61" i="2"/>
  <c r="FN61" i="2"/>
  <c r="FK61" i="2"/>
  <c r="FI61" i="2"/>
  <c r="FG61" i="2"/>
  <c r="FD61" i="2"/>
  <c r="EZ61" i="2"/>
  <c r="EW61" i="2"/>
  <c r="EU61" i="2"/>
  <c r="ES61" i="2"/>
  <c r="EP61" i="2"/>
  <c r="EN61" i="2"/>
  <c r="EL61" i="2"/>
  <c r="EI61" i="2"/>
  <c r="EG61" i="2"/>
  <c r="EE61" i="2"/>
  <c r="EB61" i="2"/>
  <c r="DZ61" i="2"/>
  <c r="DX61" i="2"/>
  <c r="DU61" i="2"/>
  <c r="DQ61" i="2"/>
  <c r="DN61" i="2"/>
  <c r="DL61" i="2"/>
  <c r="DJ61" i="2"/>
  <c r="DG61" i="2"/>
  <c r="DE61" i="2"/>
  <c r="DC61" i="2"/>
  <c r="CZ61" i="2"/>
  <c r="CX61" i="2"/>
  <c r="CV61" i="2"/>
  <c r="CS61" i="2"/>
  <c r="CQ61" i="2"/>
  <c r="CO61" i="2"/>
  <c r="CL61" i="2"/>
  <c r="CJ61" i="2"/>
  <c r="CH61" i="2"/>
  <c r="CE61" i="2"/>
  <c r="CC61" i="2"/>
  <c r="CB61" i="2"/>
  <c r="CA61" i="2"/>
  <c r="BX61" i="2"/>
  <c r="BV61" i="2"/>
  <c r="BT61" i="2"/>
  <c r="BQ61" i="2"/>
  <c r="BO61" i="2"/>
  <c r="BM61" i="2"/>
  <c r="BJ61" i="2"/>
  <c r="BF61" i="2"/>
  <c r="BC61" i="2"/>
  <c r="BA61" i="2"/>
  <c r="AY61" i="2"/>
  <c r="AV61" i="2"/>
  <c r="AT61" i="2"/>
  <c r="AR61" i="2"/>
  <c r="AO61" i="2"/>
  <c r="AM61" i="2"/>
  <c r="AK61" i="2"/>
  <c r="AH61" i="2"/>
  <c r="AF61" i="2"/>
  <c r="AD61" i="2"/>
  <c r="R61" i="2"/>
  <c r="P61" i="2"/>
  <c r="Q61" i="2" s="1"/>
  <c r="S61" i="2" s="1"/>
  <c r="N61" i="2"/>
  <c r="L61" i="2"/>
  <c r="M61" i="2" s="1"/>
  <c r="J61" i="2"/>
  <c r="H61" i="2"/>
  <c r="I61" i="2" s="1"/>
  <c r="F61" i="2"/>
  <c r="E61" i="2"/>
  <c r="D61" i="2"/>
  <c r="B61" i="2"/>
  <c r="VI60" i="2"/>
  <c r="VG60" i="2"/>
  <c r="VE60" i="2"/>
  <c r="VB60" i="2"/>
  <c r="UZ60" i="2"/>
  <c r="UX60" i="2"/>
  <c r="UU60" i="2"/>
  <c r="US60" i="2"/>
  <c r="UQ60" i="2"/>
  <c r="UN60" i="2"/>
  <c r="UL60" i="2"/>
  <c r="UJ60" i="2"/>
  <c r="UG60" i="2"/>
  <c r="IB60" i="1" s="1"/>
  <c r="UC60" i="2"/>
  <c r="TZ60" i="2"/>
  <c r="TV60" i="2"/>
  <c r="TS60" i="2"/>
  <c r="TQ60" i="2"/>
  <c r="TO60" i="2"/>
  <c r="TL60" i="2"/>
  <c r="TH60" i="2"/>
  <c r="TE60" i="2"/>
  <c r="TA60" i="2"/>
  <c r="SX60" i="2"/>
  <c r="ST60" i="2"/>
  <c r="SQ60" i="2"/>
  <c r="SM60" i="2"/>
  <c r="SJ60" i="2"/>
  <c r="SF60" i="2"/>
  <c r="SC60" i="2"/>
  <c r="RY60" i="2"/>
  <c r="RV60" i="2"/>
  <c r="RR60" i="2"/>
  <c r="RO60" i="2"/>
  <c r="RM60" i="2"/>
  <c r="RK60" i="2"/>
  <c r="RH60" i="2"/>
  <c r="RF60" i="2"/>
  <c r="RD60" i="2"/>
  <c r="RA60" i="2"/>
  <c r="QY60" i="2"/>
  <c r="QW60" i="2"/>
  <c r="QT60" i="2"/>
  <c r="QR60" i="2"/>
  <c r="QP60" i="2"/>
  <c r="QM60" i="2"/>
  <c r="QI60" i="2"/>
  <c r="QF60" i="2"/>
  <c r="QB60" i="2"/>
  <c r="PY60" i="2"/>
  <c r="PW60" i="2"/>
  <c r="PU60" i="2"/>
  <c r="PR60" i="2"/>
  <c r="PP60" i="2"/>
  <c r="PN60" i="2"/>
  <c r="PK60" i="2"/>
  <c r="PI60" i="2"/>
  <c r="PG60" i="2"/>
  <c r="PD60" i="2"/>
  <c r="PB60" i="2"/>
  <c r="OZ60" i="2"/>
  <c r="OW60" i="2"/>
  <c r="OU60" i="2"/>
  <c r="OS60" i="2"/>
  <c r="OP60" i="2"/>
  <c r="ON60" i="2"/>
  <c r="OL60" i="2"/>
  <c r="OI60" i="2"/>
  <c r="OG60" i="2"/>
  <c r="OE60" i="2"/>
  <c r="OB60" i="2"/>
  <c r="NZ60" i="2"/>
  <c r="NX60" i="2"/>
  <c r="NU60" i="2"/>
  <c r="NS60" i="2"/>
  <c r="NQ60" i="2"/>
  <c r="NN60" i="2"/>
  <c r="NL60" i="2"/>
  <c r="NJ60" i="2"/>
  <c r="NG60" i="2"/>
  <c r="NE60" i="2"/>
  <c r="NC60" i="2"/>
  <c r="MZ60" i="2"/>
  <c r="MX60" i="2"/>
  <c r="MV60" i="2"/>
  <c r="MS60" i="2"/>
  <c r="MO60" i="2"/>
  <c r="ML60" i="2"/>
  <c r="MJ60" i="2"/>
  <c r="MH60" i="2"/>
  <c r="ME60" i="2"/>
  <c r="MA60" i="2"/>
  <c r="LX60" i="2"/>
  <c r="LT60" i="2"/>
  <c r="LQ60" i="2"/>
  <c r="LO60" i="2"/>
  <c r="LM60" i="2"/>
  <c r="LJ60" i="2"/>
  <c r="LH60" i="2"/>
  <c r="LF60" i="2"/>
  <c r="LC60" i="2"/>
  <c r="KY60" i="2"/>
  <c r="KV60" i="2"/>
  <c r="KR60" i="2"/>
  <c r="KO60" i="2"/>
  <c r="KM60" i="2"/>
  <c r="KK60" i="2"/>
  <c r="KH60" i="2"/>
  <c r="KF60" i="2"/>
  <c r="KD60" i="2"/>
  <c r="KA60" i="2"/>
  <c r="JY60" i="2"/>
  <c r="JW60" i="2"/>
  <c r="JT60" i="2"/>
  <c r="JP60" i="2"/>
  <c r="JM60" i="2"/>
  <c r="JK60" i="2"/>
  <c r="JI60" i="2"/>
  <c r="JF60" i="2"/>
  <c r="JD60" i="2"/>
  <c r="JB60" i="2"/>
  <c r="IY60" i="2"/>
  <c r="IW60" i="2"/>
  <c r="IU60" i="2"/>
  <c r="IR60" i="2"/>
  <c r="IP60" i="2"/>
  <c r="IN60" i="2"/>
  <c r="IK60" i="2"/>
  <c r="II60" i="2"/>
  <c r="IG60" i="2"/>
  <c r="ID60" i="2"/>
  <c r="IB60" i="2"/>
  <c r="HZ60" i="2"/>
  <c r="HW60" i="2"/>
  <c r="HU60" i="2"/>
  <c r="HS60" i="2"/>
  <c r="HP60" i="2"/>
  <c r="HN60" i="2"/>
  <c r="HL60" i="2"/>
  <c r="HI60" i="2"/>
  <c r="HG60" i="2"/>
  <c r="HE60" i="2"/>
  <c r="HA60" i="2"/>
  <c r="GY60" i="2"/>
  <c r="GW60" i="2"/>
  <c r="GT60" i="2"/>
  <c r="GP60" i="2"/>
  <c r="GM60" i="2"/>
  <c r="GK60" i="2"/>
  <c r="GI60" i="2"/>
  <c r="GF60" i="2"/>
  <c r="GB60" i="2"/>
  <c r="FY60" i="2"/>
  <c r="FW60" i="2"/>
  <c r="FU60" i="2"/>
  <c r="FR60" i="2"/>
  <c r="FP60" i="2"/>
  <c r="FN60" i="2"/>
  <c r="FK60" i="2"/>
  <c r="FI60" i="2"/>
  <c r="FG60" i="2"/>
  <c r="FD60" i="2"/>
  <c r="EZ60" i="2"/>
  <c r="EW60" i="2"/>
  <c r="EU60" i="2"/>
  <c r="ES60" i="2"/>
  <c r="EP60" i="2"/>
  <c r="EN60" i="2"/>
  <c r="EL60" i="2"/>
  <c r="EI60" i="2"/>
  <c r="EG60" i="2"/>
  <c r="EE60" i="2"/>
  <c r="EB60" i="2"/>
  <c r="DZ60" i="2"/>
  <c r="DX60" i="2"/>
  <c r="DU60" i="2"/>
  <c r="DQ60" i="2"/>
  <c r="DN60" i="2"/>
  <c r="DL60" i="2"/>
  <c r="DJ60" i="2"/>
  <c r="DG60" i="2"/>
  <c r="DE60" i="2"/>
  <c r="DC60" i="2"/>
  <c r="CZ60" i="2"/>
  <c r="CX60" i="2"/>
  <c r="CV60" i="2"/>
  <c r="CS60" i="2"/>
  <c r="CQ60" i="2"/>
  <c r="CO60" i="2"/>
  <c r="CL60" i="2"/>
  <c r="CJ60" i="2"/>
  <c r="CH60" i="2"/>
  <c r="CE60" i="2"/>
  <c r="CC60" i="2"/>
  <c r="CB60" i="2"/>
  <c r="CA60" i="2"/>
  <c r="BX60" i="2"/>
  <c r="BV60" i="2"/>
  <c r="BT60" i="2"/>
  <c r="BQ60" i="2"/>
  <c r="BO60" i="2"/>
  <c r="BM60" i="2"/>
  <c r="BJ60" i="2"/>
  <c r="BF60" i="2"/>
  <c r="BC60" i="2"/>
  <c r="BA60" i="2"/>
  <c r="AY60" i="2"/>
  <c r="AV60" i="2"/>
  <c r="AT60" i="2"/>
  <c r="AR60" i="2"/>
  <c r="AO60" i="2"/>
  <c r="AM60" i="2"/>
  <c r="AK60" i="2"/>
  <c r="AH60" i="2"/>
  <c r="AF60" i="2"/>
  <c r="AD60" i="2"/>
  <c r="Y60" i="2"/>
  <c r="R60" i="2"/>
  <c r="P60" i="2"/>
  <c r="Q60" i="2" s="1"/>
  <c r="S60" i="2" s="1"/>
  <c r="N60" i="2"/>
  <c r="L60" i="2"/>
  <c r="M60" i="2" s="1"/>
  <c r="J60" i="2"/>
  <c r="H60" i="2"/>
  <c r="I60" i="2" s="1"/>
  <c r="F60" i="2"/>
  <c r="D60" i="2"/>
  <c r="E60" i="2" s="1"/>
  <c r="B60" i="2"/>
  <c r="VI59" i="2"/>
  <c r="VG59" i="2"/>
  <c r="VE59" i="2"/>
  <c r="VB59" i="2"/>
  <c r="UZ59" i="2"/>
  <c r="UX59" i="2"/>
  <c r="UU59" i="2"/>
  <c r="US59" i="2"/>
  <c r="UQ59" i="2"/>
  <c r="UN59" i="2"/>
  <c r="UL59" i="2"/>
  <c r="UJ59" i="2"/>
  <c r="UG59" i="2"/>
  <c r="IB59" i="1" s="1"/>
  <c r="UC59" i="2"/>
  <c r="TZ59" i="2"/>
  <c r="TV59" i="2"/>
  <c r="TS59" i="2"/>
  <c r="TO59" i="2"/>
  <c r="TL59" i="2"/>
  <c r="TH59" i="2"/>
  <c r="TE59" i="2"/>
  <c r="TC59" i="2"/>
  <c r="TA59" i="2"/>
  <c r="SX59" i="2"/>
  <c r="ST59" i="2"/>
  <c r="SQ59" i="2"/>
  <c r="SM59" i="2"/>
  <c r="SJ59" i="2"/>
  <c r="SF59" i="2"/>
  <c r="SC59" i="2"/>
  <c r="RY59" i="2"/>
  <c r="RV59" i="2"/>
  <c r="RR59" i="2"/>
  <c r="RO59" i="2"/>
  <c r="RM59" i="2"/>
  <c r="RK59" i="2"/>
  <c r="RH59" i="2"/>
  <c r="RF59" i="2"/>
  <c r="RD59" i="2"/>
  <c r="RA59" i="2"/>
  <c r="QW59" i="2"/>
  <c r="QT59" i="2"/>
  <c r="QR59" i="2"/>
  <c r="QP59" i="2"/>
  <c r="QM59" i="2"/>
  <c r="QI59" i="2"/>
  <c r="QF59" i="2"/>
  <c r="QB59" i="2"/>
  <c r="PY59" i="2"/>
  <c r="PW59" i="2"/>
  <c r="PU59" i="2"/>
  <c r="PR59" i="2"/>
  <c r="PP59" i="2"/>
  <c r="PN59" i="2"/>
  <c r="PK59" i="2"/>
  <c r="PI59" i="2"/>
  <c r="PG59" i="2"/>
  <c r="PD59" i="2"/>
  <c r="PB59" i="2"/>
  <c r="OZ59" i="2"/>
  <c r="OW59" i="2"/>
  <c r="OU59" i="2"/>
  <c r="OS59" i="2"/>
  <c r="OP59" i="2"/>
  <c r="ON59" i="2"/>
  <c r="OL59" i="2"/>
  <c r="OI59" i="2"/>
  <c r="OG59" i="2"/>
  <c r="OE59" i="2"/>
  <c r="OB59" i="2"/>
  <c r="NZ59" i="2"/>
  <c r="NX59" i="2"/>
  <c r="NU59" i="2"/>
  <c r="NS59" i="2"/>
  <c r="NQ59" i="2"/>
  <c r="NN59" i="2"/>
  <c r="NL59" i="2"/>
  <c r="NJ59" i="2"/>
  <c r="NG59" i="2"/>
  <c r="NE59" i="2"/>
  <c r="NC59" i="2"/>
  <c r="MZ59" i="2"/>
  <c r="MX59" i="2"/>
  <c r="MV59" i="2"/>
  <c r="MS59" i="2"/>
  <c r="MQ59" i="2"/>
  <c r="MO59" i="2"/>
  <c r="ML59" i="2"/>
  <c r="MJ59" i="2"/>
  <c r="MH59" i="2"/>
  <c r="ME59" i="2"/>
  <c r="MA59" i="2"/>
  <c r="LX59" i="2"/>
  <c r="LT59" i="2"/>
  <c r="LQ59" i="2"/>
  <c r="LO59" i="2"/>
  <c r="LM59" i="2"/>
  <c r="LJ59" i="2"/>
  <c r="LH59" i="2"/>
  <c r="LF59" i="2"/>
  <c r="LC59" i="2"/>
  <c r="KY59" i="2"/>
  <c r="KV59" i="2"/>
  <c r="KR59" i="2"/>
  <c r="KO59" i="2"/>
  <c r="KM59" i="2"/>
  <c r="KK59" i="2"/>
  <c r="KH59" i="2"/>
  <c r="KF59" i="2"/>
  <c r="KD59" i="2"/>
  <c r="KA59" i="2"/>
  <c r="JW59" i="2"/>
  <c r="JT59" i="2"/>
  <c r="JP59" i="2"/>
  <c r="JM59" i="2"/>
  <c r="JK59" i="2"/>
  <c r="JI59" i="2"/>
  <c r="JF59" i="2"/>
  <c r="JD59" i="2"/>
  <c r="JB59" i="2"/>
  <c r="IY59" i="2"/>
  <c r="IW59" i="2"/>
  <c r="IU59" i="2"/>
  <c r="IR59" i="2"/>
  <c r="IP59" i="2"/>
  <c r="IN59" i="2"/>
  <c r="IK59" i="2"/>
  <c r="II59" i="2"/>
  <c r="IG59" i="2"/>
  <c r="ID59" i="2"/>
  <c r="IB59" i="2"/>
  <c r="CX59" i="1" s="1"/>
  <c r="HZ59" i="2"/>
  <c r="HW59" i="2"/>
  <c r="HU59" i="2"/>
  <c r="HS59" i="2"/>
  <c r="HP59" i="2"/>
  <c r="HN59" i="2"/>
  <c r="HL59" i="2"/>
  <c r="HI59" i="2"/>
  <c r="HG59" i="2"/>
  <c r="HE59" i="2"/>
  <c r="HA59" i="2"/>
  <c r="GY59" i="2"/>
  <c r="GW59" i="2"/>
  <c r="GT59" i="2"/>
  <c r="GP59" i="2"/>
  <c r="GM59" i="2"/>
  <c r="GK59" i="2"/>
  <c r="GI59" i="2"/>
  <c r="GF59" i="2"/>
  <c r="GB59" i="2"/>
  <c r="FY59" i="2"/>
  <c r="FW59" i="2"/>
  <c r="FU59" i="2"/>
  <c r="FR59" i="2"/>
  <c r="FP59" i="2"/>
  <c r="FN59" i="2"/>
  <c r="FK59" i="2"/>
  <c r="FI59" i="2"/>
  <c r="FG59" i="2"/>
  <c r="FD59" i="2"/>
  <c r="EZ59" i="2"/>
  <c r="EW59" i="2"/>
  <c r="EU59" i="2"/>
  <c r="ES59" i="2"/>
  <c r="EP59" i="2"/>
  <c r="EN59" i="2"/>
  <c r="EL59" i="2"/>
  <c r="EI59" i="2"/>
  <c r="EG59" i="2"/>
  <c r="EE59" i="2"/>
  <c r="EB59" i="2"/>
  <c r="DZ59" i="2"/>
  <c r="DX59" i="2"/>
  <c r="DU59" i="2"/>
  <c r="DQ59" i="2"/>
  <c r="DN59" i="2"/>
  <c r="DL59" i="2"/>
  <c r="DJ59" i="2"/>
  <c r="DG59" i="2"/>
  <c r="DE59" i="2"/>
  <c r="DC59" i="2"/>
  <c r="CZ59" i="2"/>
  <c r="CX59" i="2"/>
  <c r="CV59" i="2"/>
  <c r="CS59" i="2"/>
  <c r="CQ59" i="2"/>
  <c r="CO59" i="2"/>
  <c r="CL59" i="2"/>
  <c r="CJ59" i="2"/>
  <c r="CH59" i="2"/>
  <c r="CE59" i="2"/>
  <c r="CC59" i="2"/>
  <c r="CB59" i="2"/>
  <c r="CA59" i="2"/>
  <c r="BX59" i="2"/>
  <c r="BV59" i="2"/>
  <c r="BT59" i="2"/>
  <c r="BQ59" i="2"/>
  <c r="BO59" i="2"/>
  <c r="BM59" i="2"/>
  <c r="BJ59" i="2"/>
  <c r="BF59" i="2"/>
  <c r="BC59" i="2"/>
  <c r="BA59" i="2"/>
  <c r="AY59" i="2"/>
  <c r="AV59" i="2"/>
  <c r="AT59" i="2"/>
  <c r="AR59" i="2"/>
  <c r="AO59" i="2"/>
  <c r="AM59" i="2"/>
  <c r="AK59" i="2"/>
  <c r="AH59" i="2"/>
  <c r="AF59" i="2"/>
  <c r="AD59" i="2"/>
  <c r="Y59" i="2"/>
  <c r="R59" i="2"/>
  <c r="Q59" i="2"/>
  <c r="P59" i="2"/>
  <c r="N59" i="2"/>
  <c r="L59" i="2"/>
  <c r="M59" i="2" s="1"/>
  <c r="J59" i="2"/>
  <c r="H59" i="2"/>
  <c r="I59" i="2" s="1"/>
  <c r="F59" i="2"/>
  <c r="D59" i="2"/>
  <c r="E59" i="2" s="1"/>
  <c r="B59" i="2"/>
  <c r="VI58" i="2"/>
  <c r="VG58" i="2"/>
  <c r="VE58" i="2"/>
  <c r="VB58" i="2"/>
  <c r="UZ58" i="2"/>
  <c r="UX58" i="2"/>
  <c r="UU58" i="2"/>
  <c r="US58" i="2"/>
  <c r="UQ58" i="2"/>
  <c r="UN58" i="2"/>
  <c r="UL58" i="2"/>
  <c r="UJ58" i="2"/>
  <c r="UG58" i="2"/>
  <c r="UE58" i="2"/>
  <c r="UC58" i="2"/>
  <c r="TZ58" i="2"/>
  <c r="TX58" i="2"/>
  <c r="TV58" i="2"/>
  <c r="TS58" i="2"/>
  <c r="TQ58" i="2"/>
  <c r="TO58" i="2"/>
  <c r="TL58" i="2"/>
  <c r="TJ58" i="2"/>
  <c r="TH58" i="2"/>
  <c r="TE58" i="2"/>
  <c r="TA58" i="2"/>
  <c r="SX58" i="2"/>
  <c r="ST58" i="2"/>
  <c r="SQ58" i="2"/>
  <c r="SM58" i="2"/>
  <c r="SJ58" i="2"/>
  <c r="SF58" i="2"/>
  <c r="SC58" i="2"/>
  <c r="SA58" i="2"/>
  <c r="RY58" i="2"/>
  <c r="RV58" i="2"/>
  <c r="RR58" i="2"/>
  <c r="RO58" i="2"/>
  <c r="RM58" i="2"/>
  <c r="RK58" i="2"/>
  <c r="RH58" i="2"/>
  <c r="RF58" i="2"/>
  <c r="RD58" i="2"/>
  <c r="RA58" i="2"/>
  <c r="QY58" i="2"/>
  <c r="QW58" i="2"/>
  <c r="QT58" i="2"/>
  <c r="QR58" i="2"/>
  <c r="QP58" i="2"/>
  <c r="QM58" i="2"/>
  <c r="QI58" i="2"/>
  <c r="QF58" i="2"/>
  <c r="QB58" i="2"/>
  <c r="PY58" i="2"/>
  <c r="PW58" i="2"/>
  <c r="PU58" i="2"/>
  <c r="PR58" i="2"/>
  <c r="PP58" i="2"/>
  <c r="PN58" i="2"/>
  <c r="PK58" i="2"/>
  <c r="PI58" i="2"/>
  <c r="PG58" i="2"/>
  <c r="PD58" i="2"/>
  <c r="PB58" i="2"/>
  <c r="OZ58" i="2"/>
  <c r="OW58" i="2"/>
  <c r="OU58" i="2"/>
  <c r="OS58" i="2"/>
  <c r="OP58" i="2"/>
  <c r="ON58" i="2"/>
  <c r="OL58" i="2"/>
  <c r="OI58" i="2"/>
  <c r="OG58" i="2"/>
  <c r="OE58" i="2"/>
  <c r="OB58" i="2"/>
  <c r="NZ58" i="2"/>
  <c r="NX58" i="2"/>
  <c r="NU58" i="2"/>
  <c r="NS58" i="2"/>
  <c r="NQ58" i="2"/>
  <c r="NN58" i="2"/>
  <c r="NL58" i="2"/>
  <c r="NJ58" i="2"/>
  <c r="NG58" i="2"/>
  <c r="NE58" i="2"/>
  <c r="NC58" i="2"/>
  <c r="MZ58" i="2"/>
  <c r="MX58" i="2"/>
  <c r="MV58" i="2"/>
  <c r="MS58" i="2"/>
  <c r="MQ58" i="2"/>
  <c r="MO58" i="2"/>
  <c r="ML58" i="2"/>
  <c r="MJ58" i="2"/>
  <c r="MH58" i="2"/>
  <c r="ME58" i="2"/>
  <c r="MA58" i="2"/>
  <c r="LX58" i="2"/>
  <c r="LT58" i="2"/>
  <c r="LQ58" i="2"/>
  <c r="LO58" i="2"/>
  <c r="LM58" i="2"/>
  <c r="LJ58" i="2"/>
  <c r="LH58" i="2"/>
  <c r="LF58" i="2"/>
  <c r="LC58" i="2"/>
  <c r="KY58" i="2"/>
  <c r="KV58" i="2"/>
  <c r="KR58" i="2"/>
  <c r="KO58" i="2"/>
  <c r="KM58" i="2"/>
  <c r="KK58" i="2"/>
  <c r="KH58" i="2"/>
  <c r="KF58" i="2"/>
  <c r="KD58" i="2"/>
  <c r="KA58" i="2"/>
  <c r="JY58" i="2"/>
  <c r="JW58" i="2"/>
  <c r="JT58" i="2"/>
  <c r="JR58" i="2"/>
  <c r="JP58" i="2"/>
  <c r="JM58" i="2"/>
  <c r="JK58" i="2"/>
  <c r="JI58" i="2"/>
  <c r="JF58" i="2"/>
  <c r="JD58" i="2"/>
  <c r="JB58" i="2"/>
  <c r="IY58" i="2"/>
  <c r="IW58" i="2"/>
  <c r="IU58" i="2"/>
  <c r="IR58" i="2"/>
  <c r="IP58" i="2"/>
  <c r="IN58" i="2"/>
  <c r="IK58" i="2"/>
  <c r="II58" i="2"/>
  <c r="IG58" i="2"/>
  <c r="ID58" i="2"/>
  <c r="IB58" i="2"/>
  <c r="HZ58" i="2"/>
  <c r="HW58" i="2"/>
  <c r="HU58" i="2"/>
  <c r="HS58" i="2"/>
  <c r="HP58" i="2"/>
  <c r="HN58" i="2"/>
  <c r="HL58" i="2"/>
  <c r="HI58" i="2"/>
  <c r="HG58" i="2"/>
  <c r="HE58" i="2"/>
  <c r="HA58" i="2"/>
  <c r="GY58" i="2"/>
  <c r="GW58" i="2"/>
  <c r="GT58" i="2"/>
  <c r="GP58" i="2"/>
  <c r="GM58" i="2"/>
  <c r="GK58" i="2"/>
  <c r="GI58" i="2"/>
  <c r="GF58" i="2"/>
  <c r="GB58" i="2"/>
  <c r="FY58" i="2"/>
  <c r="FW58" i="2"/>
  <c r="FU58" i="2"/>
  <c r="FR58" i="2"/>
  <c r="FP58" i="2"/>
  <c r="FN58" i="2"/>
  <c r="FK58" i="2"/>
  <c r="FI58" i="2"/>
  <c r="FG58" i="2"/>
  <c r="FD58" i="2"/>
  <c r="EZ58" i="2"/>
  <c r="EW58" i="2"/>
  <c r="EU58" i="2"/>
  <c r="ES58" i="2"/>
  <c r="EP58" i="2"/>
  <c r="EN58" i="2"/>
  <c r="EL58" i="2"/>
  <c r="EI58" i="2"/>
  <c r="EG58" i="2"/>
  <c r="EE58" i="2"/>
  <c r="EB58" i="2"/>
  <c r="DZ58" i="2"/>
  <c r="DX58" i="2"/>
  <c r="DU58" i="2"/>
  <c r="DQ58" i="2"/>
  <c r="DN58" i="2"/>
  <c r="DL58" i="2"/>
  <c r="DJ58" i="2"/>
  <c r="DG58" i="2"/>
  <c r="DE58" i="2"/>
  <c r="DC58" i="2"/>
  <c r="CZ58" i="2"/>
  <c r="CX58" i="2"/>
  <c r="CV58" i="2"/>
  <c r="CS58" i="2"/>
  <c r="CQ58" i="2"/>
  <c r="CO58" i="2"/>
  <c r="CL58" i="2"/>
  <c r="CJ58" i="2"/>
  <c r="CH58" i="2"/>
  <c r="CE58" i="2"/>
  <c r="CC58" i="2"/>
  <c r="CB58" i="2"/>
  <c r="CA58" i="2"/>
  <c r="BX58" i="2"/>
  <c r="BV58" i="2"/>
  <c r="BT58" i="2"/>
  <c r="BQ58" i="2"/>
  <c r="BO58" i="2"/>
  <c r="BM58" i="2"/>
  <c r="BJ58" i="2"/>
  <c r="BF58" i="2"/>
  <c r="BC58" i="2"/>
  <c r="BA58" i="2"/>
  <c r="AY58" i="2"/>
  <c r="AV58" i="2"/>
  <c r="AT58" i="2"/>
  <c r="AR58" i="2"/>
  <c r="AO58" i="2"/>
  <c r="AM58" i="2"/>
  <c r="AK58" i="2"/>
  <c r="AH58" i="2"/>
  <c r="AF58" i="2"/>
  <c r="AD58" i="2"/>
  <c r="R58" i="2"/>
  <c r="P58" i="2"/>
  <c r="Q58" i="2" s="1"/>
  <c r="N58" i="2"/>
  <c r="M58" i="2"/>
  <c r="L58" i="2"/>
  <c r="J58" i="2"/>
  <c r="H58" i="2"/>
  <c r="I58" i="2" s="1"/>
  <c r="F58" i="2"/>
  <c r="E58" i="2"/>
  <c r="D58" i="2"/>
  <c r="B58" i="2"/>
  <c r="VI57" i="2"/>
  <c r="VG57" i="2"/>
  <c r="VE57" i="2"/>
  <c r="VB57" i="2"/>
  <c r="UZ57" i="2"/>
  <c r="UX57" i="2"/>
  <c r="UU57" i="2"/>
  <c r="US57" i="2"/>
  <c r="UQ57" i="2"/>
  <c r="UN57" i="2"/>
  <c r="UL57" i="2"/>
  <c r="UJ57" i="2"/>
  <c r="UG57" i="2"/>
  <c r="UE57" i="2"/>
  <c r="UC57" i="2"/>
  <c r="TZ57" i="2"/>
  <c r="TV57" i="2"/>
  <c r="TS57" i="2"/>
  <c r="TO57" i="2"/>
  <c r="TL57" i="2"/>
  <c r="TH57" i="2"/>
  <c r="TE57" i="2"/>
  <c r="TA57" i="2"/>
  <c r="SX57" i="2"/>
  <c r="ST57" i="2"/>
  <c r="SQ57" i="2"/>
  <c r="SM57" i="2"/>
  <c r="SJ57" i="2"/>
  <c r="SF57" i="2"/>
  <c r="SC57" i="2"/>
  <c r="HD57" i="1" s="1"/>
  <c r="RY57" i="2"/>
  <c r="RV57" i="2"/>
  <c r="RR57" i="2"/>
  <c r="RO57" i="2"/>
  <c r="RK57" i="2"/>
  <c r="RH57" i="2"/>
  <c r="RF57" i="2"/>
  <c r="RD57" i="2"/>
  <c r="RA57" i="2"/>
  <c r="QY57" i="2"/>
  <c r="QW57" i="2"/>
  <c r="QT57" i="2"/>
  <c r="QR57" i="2"/>
  <c r="QP57" i="2"/>
  <c r="QM57" i="2"/>
  <c r="QI57" i="2"/>
  <c r="QF57" i="2"/>
  <c r="QB57" i="2"/>
  <c r="PY57" i="2"/>
  <c r="PW57" i="2"/>
  <c r="PU57" i="2"/>
  <c r="PR57" i="2"/>
  <c r="PP57" i="2"/>
  <c r="PN57" i="2"/>
  <c r="PK57" i="2"/>
  <c r="PI57" i="2"/>
  <c r="PG57" i="2"/>
  <c r="PD57" i="2"/>
  <c r="PB57" i="2"/>
  <c r="OZ57" i="2"/>
  <c r="OW57" i="2"/>
  <c r="OU57" i="2"/>
  <c r="OS57" i="2"/>
  <c r="OP57" i="2"/>
  <c r="ON57" i="2"/>
  <c r="OL57" i="2"/>
  <c r="OI57" i="2"/>
  <c r="OG57" i="2"/>
  <c r="OE57" i="2"/>
  <c r="OB57" i="2"/>
  <c r="NZ57" i="2"/>
  <c r="NX57" i="2"/>
  <c r="NU57" i="2"/>
  <c r="NS57" i="2"/>
  <c r="NQ57" i="2"/>
  <c r="NN57" i="2"/>
  <c r="NL57" i="2"/>
  <c r="NJ57" i="2"/>
  <c r="NG57" i="2"/>
  <c r="NE57" i="2"/>
  <c r="NC57" i="2"/>
  <c r="MZ57" i="2"/>
  <c r="MX57" i="2"/>
  <c r="MV57" i="2"/>
  <c r="MS57" i="2"/>
  <c r="MO57" i="2"/>
  <c r="ML57" i="2"/>
  <c r="MJ57" i="2"/>
  <c r="MH57" i="2"/>
  <c r="ME57" i="2"/>
  <c r="MA57" i="2"/>
  <c r="LX57" i="2"/>
  <c r="LT57" i="2"/>
  <c r="LQ57" i="2"/>
  <c r="EJ57" i="1" s="1"/>
  <c r="LO57" i="2"/>
  <c r="LM57" i="2"/>
  <c r="LJ57" i="2"/>
  <c r="LH57" i="2"/>
  <c r="LF57" i="2"/>
  <c r="LC57" i="2"/>
  <c r="LA57" i="2"/>
  <c r="KY57" i="2"/>
  <c r="KV57" i="2"/>
  <c r="KR57" i="2"/>
  <c r="KO57" i="2"/>
  <c r="KM57" i="2"/>
  <c r="KK57" i="2"/>
  <c r="KH57" i="2"/>
  <c r="KF57" i="2"/>
  <c r="KD57" i="2"/>
  <c r="KA57" i="2"/>
  <c r="JW57" i="2"/>
  <c r="JT57" i="2"/>
  <c r="JP57" i="2"/>
  <c r="JM57" i="2"/>
  <c r="JK57" i="2"/>
  <c r="JI57" i="2"/>
  <c r="JF57" i="2"/>
  <c r="JD57" i="2"/>
  <c r="JB57" i="2"/>
  <c r="IY57" i="2"/>
  <c r="IW57" i="2"/>
  <c r="IU57" i="2"/>
  <c r="IR57" i="2"/>
  <c r="IP57" i="2"/>
  <c r="IN57" i="2"/>
  <c r="IK57" i="2"/>
  <c r="II57" i="2"/>
  <c r="IG57" i="2"/>
  <c r="ID57" i="2"/>
  <c r="IB57" i="2"/>
  <c r="HZ57" i="2"/>
  <c r="HW57" i="2"/>
  <c r="HU57" i="2"/>
  <c r="HS57" i="2"/>
  <c r="HP57" i="2"/>
  <c r="HN57" i="2"/>
  <c r="HL57" i="2"/>
  <c r="HI57" i="2"/>
  <c r="HG57" i="2"/>
  <c r="HE57" i="2"/>
  <c r="HA57" i="2"/>
  <c r="GY57" i="2"/>
  <c r="GW57" i="2"/>
  <c r="GT57" i="2"/>
  <c r="GP57" i="2"/>
  <c r="GM57" i="2"/>
  <c r="GK57" i="2"/>
  <c r="GI57" i="2"/>
  <c r="GF57" i="2"/>
  <c r="GB57" i="2"/>
  <c r="FY57" i="2"/>
  <c r="FW57" i="2"/>
  <c r="FU57" i="2"/>
  <c r="FR57" i="2"/>
  <c r="FP57" i="2"/>
  <c r="FN57" i="2"/>
  <c r="FK57" i="2"/>
  <c r="FI57" i="2"/>
  <c r="FG57" i="2"/>
  <c r="FD57" i="2"/>
  <c r="EZ57" i="2"/>
  <c r="EW57" i="2"/>
  <c r="EU57" i="2"/>
  <c r="ES57" i="2"/>
  <c r="EP57" i="2"/>
  <c r="EN57" i="2"/>
  <c r="EL57" i="2"/>
  <c r="EI57" i="2"/>
  <c r="EG57" i="2"/>
  <c r="EE57" i="2"/>
  <c r="EB57" i="2"/>
  <c r="DZ57" i="2"/>
  <c r="DX57" i="2"/>
  <c r="DU57" i="2"/>
  <c r="DQ57" i="2"/>
  <c r="DN57" i="2"/>
  <c r="DL57" i="2"/>
  <c r="DJ57" i="2"/>
  <c r="DG57" i="2"/>
  <c r="DE57" i="2"/>
  <c r="DC57" i="2"/>
  <c r="CZ57" i="2"/>
  <c r="CX57" i="2"/>
  <c r="CV57" i="2"/>
  <c r="CS57" i="2"/>
  <c r="CQ57" i="2"/>
  <c r="CO57" i="2"/>
  <c r="CL57" i="2"/>
  <c r="CJ57" i="2"/>
  <c r="CH57" i="2"/>
  <c r="CE57" i="2"/>
  <c r="CC57" i="2"/>
  <c r="CB57" i="2"/>
  <c r="CA57" i="2"/>
  <c r="BX57" i="2"/>
  <c r="BV57" i="2"/>
  <c r="BT57" i="2"/>
  <c r="BQ57" i="2"/>
  <c r="BO57" i="2"/>
  <c r="BM57" i="2"/>
  <c r="BJ57" i="2"/>
  <c r="BF57" i="2"/>
  <c r="BC57" i="2"/>
  <c r="BA57" i="2"/>
  <c r="AY57" i="2"/>
  <c r="AV57" i="2"/>
  <c r="AT57" i="2"/>
  <c r="AR57" i="2"/>
  <c r="AO57" i="2"/>
  <c r="AM57" i="2"/>
  <c r="AK57" i="2"/>
  <c r="AH57" i="2"/>
  <c r="AF57" i="2"/>
  <c r="AD57" i="2"/>
  <c r="Y57" i="2"/>
  <c r="R57" i="2"/>
  <c r="P57" i="2"/>
  <c r="Q57" i="2" s="1"/>
  <c r="N57" i="2"/>
  <c r="M57" i="2"/>
  <c r="L57" i="2"/>
  <c r="J57" i="2"/>
  <c r="I57" i="2"/>
  <c r="H57" i="2"/>
  <c r="F57" i="2"/>
  <c r="E57" i="2"/>
  <c r="D57" i="2"/>
  <c r="B57" i="2"/>
  <c r="VI56" i="2"/>
  <c r="VG56" i="2"/>
  <c r="VE56" i="2"/>
  <c r="VB56" i="2"/>
  <c r="UZ56" i="2"/>
  <c r="UX56" i="2"/>
  <c r="UU56" i="2"/>
  <c r="US56" i="2"/>
  <c r="UQ56" i="2"/>
  <c r="UN56" i="2"/>
  <c r="UL56" i="2"/>
  <c r="UJ56" i="2"/>
  <c r="UG56" i="2"/>
  <c r="UE56" i="2"/>
  <c r="IC56" i="1" s="1"/>
  <c r="UC56" i="2"/>
  <c r="TZ56" i="2"/>
  <c r="TV56" i="2"/>
  <c r="TS56" i="2"/>
  <c r="TQ56" i="2"/>
  <c r="TO56" i="2"/>
  <c r="TL56" i="2"/>
  <c r="TJ56" i="2"/>
  <c r="TH56" i="2"/>
  <c r="TE56" i="2"/>
  <c r="TA56" i="2"/>
  <c r="SX56" i="2"/>
  <c r="ST56" i="2"/>
  <c r="SQ56" i="2"/>
  <c r="SO56" i="2"/>
  <c r="SM56" i="2"/>
  <c r="SJ56" i="2"/>
  <c r="SF56" i="2"/>
  <c r="SC56" i="2"/>
  <c r="SA56" i="2"/>
  <c r="RY56" i="2"/>
  <c r="RV56" i="2"/>
  <c r="RR56" i="2"/>
  <c r="RO56" i="2"/>
  <c r="RM56" i="2"/>
  <c r="RK56" i="2"/>
  <c r="RH56" i="2"/>
  <c r="RF56" i="2"/>
  <c r="RD56" i="2"/>
  <c r="RA56" i="2"/>
  <c r="QY56" i="2"/>
  <c r="QW56" i="2"/>
  <c r="QT56" i="2"/>
  <c r="QR56" i="2"/>
  <c r="QP56" i="2"/>
  <c r="QM56" i="2"/>
  <c r="QK56" i="2"/>
  <c r="QI56" i="2"/>
  <c r="QF56" i="2"/>
  <c r="QB56" i="2"/>
  <c r="PY56" i="2"/>
  <c r="PW56" i="2"/>
  <c r="PU56" i="2"/>
  <c r="PR56" i="2"/>
  <c r="PP56" i="2"/>
  <c r="PN56" i="2"/>
  <c r="PK56" i="2"/>
  <c r="PI56" i="2"/>
  <c r="PG56" i="2"/>
  <c r="PD56" i="2"/>
  <c r="PB56" i="2"/>
  <c r="OZ56" i="2"/>
  <c r="OW56" i="2"/>
  <c r="OU56" i="2"/>
  <c r="OS56" i="2"/>
  <c r="OP56" i="2"/>
  <c r="ON56" i="2"/>
  <c r="OL56" i="2"/>
  <c r="OI56" i="2"/>
  <c r="OG56" i="2"/>
  <c r="OE56" i="2"/>
  <c r="OB56" i="2"/>
  <c r="NZ56" i="2"/>
  <c r="NX56" i="2"/>
  <c r="NU56" i="2"/>
  <c r="NS56" i="2"/>
  <c r="NQ56" i="2"/>
  <c r="NN56" i="2"/>
  <c r="NL56" i="2"/>
  <c r="NJ56" i="2"/>
  <c r="NG56" i="2"/>
  <c r="NE56" i="2"/>
  <c r="NC56" i="2"/>
  <c r="MZ56" i="2"/>
  <c r="MX56" i="2"/>
  <c r="MV56" i="2"/>
  <c r="MS56" i="2"/>
  <c r="MO56" i="2"/>
  <c r="ML56" i="2"/>
  <c r="MJ56" i="2"/>
  <c r="MH56" i="2"/>
  <c r="ME56" i="2"/>
  <c r="MC56" i="2"/>
  <c r="MA56" i="2"/>
  <c r="LX56" i="2"/>
  <c r="LT56" i="2"/>
  <c r="LQ56" i="2"/>
  <c r="LO56" i="2"/>
  <c r="LM56" i="2"/>
  <c r="LJ56" i="2"/>
  <c r="LH56" i="2"/>
  <c r="LF56" i="2"/>
  <c r="LC56" i="2"/>
  <c r="KY56" i="2"/>
  <c r="KV56" i="2"/>
  <c r="KT56" i="2"/>
  <c r="KR56" i="2"/>
  <c r="KO56" i="2"/>
  <c r="KM56" i="2"/>
  <c r="KK56" i="2"/>
  <c r="KH56" i="2"/>
  <c r="KF56" i="2"/>
  <c r="KD56" i="2"/>
  <c r="KA56" i="2"/>
  <c r="JW56" i="2"/>
  <c r="JT56" i="2"/>
  <c r="JP56" i="2"/>
  <c r="JM56" i="2"/>
  <c r="JK56" i="2"/>
  <c r="JI56" i="2"/>
  <c r="JF56" i="2"/>
  <c r="JD56" i="2"/>
  <c r="JB56" i="2"/>
  <c r="IY56" i="2"/>
  <c r="IW56" i="2"/>
  <c r="IU56" i="2"/>
  <c r="IR56" i="2"/>
  <c r="IP56" i="2"/>
  <c r="IN56" i="2"/>
  <c r="IK56" i="2"/>
  <c r="II56" i="2"/>
  <c r="IG56" i="2"/>
  <c r="ID56" i="2"/>
  <c r="IB56" i="2"/>
  <c r="HZ56" i="2"/>
  <c r="HW56" i="2"/>
  <c r="HU56" i="2"/>
  <c r="HS56" i="2"/>
  <c r="HP56" i="2"/>
  <c r="HN56" i="2"/>
  <c r="HL56" i="2"/>
  <c r="HI56" i="2"/>
  <c r="HG56" i="2"/>
  <c r="HE56" i="2"/>
  <c r="HA56" i="2"/>
  <c r="GY56" i="2"/>
  <c r="GW56" i="2"/>
  <c r="GT56" i="2"/>
  <c r="GP56" i="2"/>
  <c r="GM56" i="2"/>
  <c r="GK56" i="2"/>
  <c r="GI56" i="2"/>
  <c r="GF56" i="2"/>
  <c r="GB56" i="2"/>
  <c r="FY56" i="2"/>
  <c r="FW56" i="2"/>
  <c r="FU56" i="2"/>
  <c r="FR56" i="2"/>
  <c r="FP56" i="2"/>
  <c r="FN56" i="2"/>
  <c r="FK56" i="2"/>
  <c r="FI56" i="2"/>
  <c r="FG56" i="2"/>
  <c r="FD56" i="2"/>
  <c r="EZ56" i="2"/>
  <c r="EW56" i="2"/>
  <c r="EU56" i="2"/>
  <c r="ES56" i="2"/>
  <c r="EP56" i="2"/>
  <c r="EN56" i="2"/>
  <c r="EL56" i="2"/>
  <c r="EI56" i="2"/>
  <c r="EG56" i="2"/>
  <c r="EE56" i="2"/>
  <c r="EB56" i="2"/>
  <c r="DZ56" i="2"/>
  <c r="DX56" i="2"/>
  <c r="DU56" i="2"/>
  <c r="DQ56" i="2"/>
  <c r="DN56" i="2"/>
  <c r="DL56" i="2"/>
  <c r="DJ56" i="2"/>
  <c r="DG56" i="2"/>
  <c r="DE56" i="2"/>
  <c r="DC56" i="2"/>
  <c r="CZ56" i="2"/>
  <c r="CX56" i="2"/>
  <c r="CV56" i="2"/>
  <c r="CS56" i="2"/>
  <c r="CQ56" i="2"/>
  <c r="CO56" i="2"/>
  <c r="CL56" i="2"/>
  <c r="CJ56" i="2"/>
  <c r="CH56" i="2"/>
  <c r="CE56" i="2"/>
  <c r="CC56" i="2"/>
  <c r="CB56" i="2"/>
  <c r="CA56" i="2"/>
  <c r="BX56" i="2"/>
  <c r="BV56" i="2"/>
  <c r="BT56" i="2"/>
  <c r="BQ56" i="2"/>
  <c r="BO56" i="2"/>
  <c r="BM56" i="2"/>
  <c r="BJ56" i="2"/>
  <c r="BF56" i="2"/>
  <c r="BC56" i="2"/>
  <c r="BA56" i="2"/>
  <c r="AY56" i="2"/>
  <c r="AV56" i="2"/>
  <c r="AT56" i="2"/>
  <c r="AR56" i="2"/>
  <c r="AO56" i="2"/>
  <c r="AM56" i="2"/>
  <c r="AK56" i="2"/>
  <c r="AH56" i="2"/>
  <c r="AF56" i="2"/>
  <c r="AD56" i="2"/>
  <c r="R56" i="2"/>
  <c r="Q56" i="2"/>
  <c r="P56" i="2"/>
  <c r="N56" i="2"/>
  <c r="L56" i="2"/>
  <c r="M56" i="2" s="1"/>
  <c r="J56" i="2"/>
  <c r="H56" i="2"/>
  <c r="I56" i="2" s="1"/>
  <c r="S56" i="2" s="1"/>
  <c r="F56" i="2"/>
  <c r="D56" i="2"/>
  <c r="E56" i="2" s="1"/>
  <c r="B56" i="2"/>
  <c r="VI55" i="2"/>
  <c r="VG55" i="2"/>
  <c r="VE55" i="2"/>
  <c r="VB55" i="2"/>
  <c r="UZ55" i="2"/>
  <c r="UX55" i="2"/>
  <c r="UU55" i="2"/>
  <c r="US55" i="2"/>
  <c r="UQ55" i="2"/>
  <c r="UN55" i="2"/>
  <c r="UL55" i="2"/>
  <c r="UJ55" i="2"/>
  <c r="UG55" i="2"/>
  <c r="IB55" i="1" s="1"/>
  <c r="UC55" i="2"/>
  <c r="TZ55" i="2"/>
  <c r="TV55" i="2"/>
  <c r="TS55" i="2"/>
  <c r="TQ55" i="2"/>
  <c r="TO55" i="2"/>
  <c r="TL55" i="2"/>
  <c r="TJ55" i="2"/>
  <c r="TH55" i="2"/>
  <c r="TE55" i="2"/>
  <c r="TA55" i="2"/>
  <c r="SX55" i="2"/>
  <c r="ST55" i="2"/>
  <c r="SQ55" i="2"/>
  <c r="SM55" i="2"/>
  <c r="SJ55" i="2"/>
  <c r="SF55" i="2"/>
  <c r="SC55" i="2"/>
  <c r="RY55" i="2"/>
  <c r="RV55" i="2"/>
  <c r="RT55" i="2"/>
  <c r="RR55" i="2"/>
  <c r="RO55" i="2"/>
  <c r="RM55" i="2"/>
  <c r="RK55" i="2"/>
  <c r="RH55" i="2"/>
  <c r="RF55" i="2"/>
  <c r="RD55" i="2"/>
  <c r="RA55" i="2"/>
  <c r="QY55" i="2"/>
  <c r="QW55" i="2"/>
  <c r="QT55" i="2"/>
  <c r="QR55" i="2"/>
  <c r="QP55" i="2"/>
  <c r="QM55" i="2"/>
  <c r="QK55" i="2"/>
  <c r="QI55" i="2"/>
  <c r="QF55" i="2"/>
  <c r="QB55" i="2"/>
  <c r="PY55" i="2"/>
  <c r="PW55" i="2"/>
  <c r="PU55" i="2"/>
  <c r="PR55" i="2"/>
  <c r="PP55" i="2"/>
  <c r="PN55" i="2"/>
  <c r="PK55" i="2"/>
  <c r="PI55" i="2"/>
  <c r="PG55" i="2"/>
  <c r="PD55" i="2"/>
  <c r="PB55" i="2"/>
  <c r="OZ55" i="2"/>
  <c r="OW55" i="2"/>
  <c r="OU55" i="2"/>
  <c r="OS55" i="2"/>
  <c r="OP55" i="2"/>
  <c r="ON55" i="2"/>
  <c r="OL55" i="2"/>
  <c r="OI55" i="2"/>
  <c r="OG55" i="2"/>
  <c r="OE55" i="2"/>
  <c r="OB55" i="2"/>
  <c r="NZ55" i="2"/>
  <c r="NX55" i="2"/>
  <c r="NU55" i="2"/>
  <c r="NS55" i="2"/>
  <c r="NQ55" i="2"/>
  <c r="NN55" i="2"/>
  <c r="NL55" i="2"/>
  <c r="NJ55" i="2"/>
  <c r="NG55" i="2"/>
  <c r="NE55" i="2"/>
  <c r="NC55" i="2"/>
  <c r="MZ55" i="2"/>
  <c r="MX55" i="2"/>
  <c r="MV55" i="2"/>
  <c r="MS55" i="2"/>
  <c r="MQ55" i="2"/>
  <c r="MO55" i="2"/>
  <c r="ML55" i="2"/>
  <c r="MJ55" i="2"/>
  <c r="MH55" i="2"/>
  <c r="ME55" i="2"/>
  <c r="MA55" i="2"/>
  <c r="LX55" i="2"/>
  <c r="LT55" i="2"/>
  <c r="LQ55" i="2"/>
  <c r="LO55" i="2"/>
  <c r="LM55" i="2"/>
  <c r="LJ55" i="2"/>
  <c r="LH55" i="2"/>
  <c r="LF55" i="2"/>
  <c r="LC55" i="2"/>
  <c r="LA55" i="2"/>
  <c r="KY55" i="2"/>
  <c r="KV55" i="2"/>
  <c r="KT55" i="2"/>
  <c r="KR55" i="2"/>
  <c r="KO55" i="2"/>
  <c r="KM55" i="2"/>
  <c r="KK55" i="2"/>
  <c r="KH55" i="2"/>
  <c r="KF55" i="2"/>
  <c r="KD55" i="2"/>
  <c r="KA55" i="2"/>
  <c r="JY55" i="2"/>
  <c r="JW55" i="2"/>
  <c r="JT55" i="2"/>
  <c r="JR55" i="2"/>
  <c r="JP55" i="2"/>
  <c r="JM55" i="2"/>
  <c r="JK55" i="2"/>
  <c r="JI55" i="2"/>
  <c r="JF55" i="2"/>
  <c r="JD55" i="2"/>
  <c r="JB55" i="2"/>
  <c r="IY55" i="2"/>
  <c r="IW55" i="2"/>
  <c r="IU55" i="2"/>
  <c r="IR55" i="2"/>
  <c r="IP55" i="2"/>
  <c r="IN55" i="2"/>
  <c r="IK55" i="2"/>
  <c r="II55" i="2"/>
  <c r="IG55" i="2"/>
  <c r="ID55" i="2"/>
  <c r="IB55" i="2"/>
  <c r="HZ55" i="2"/>
  <c r="HW55" i="2"/>
  <c r="HU55" i="2"/>
  <c r="HS55" i="2"/>
  <c r="HP55" i="2"/>
  <c r="HN55" i="2"/>
  <c r="HL55" i="2"/>
  <c r="HI55" i="2"/>
  <c r="HG55" i="2"/>
  <c r="HE55" i="2"/>
  <c r="HA55" i="2"/>
  <c r="GY55" i="2"/>
  <c r="GW55" i="2"/>
  <c r="GT55" i="2"/>
  <c r="GP55" i="2"/>
  <c r="GM55" i="2"/>
  <c r="GK55" i="2"/>
  <c r="GI55" i="2"/>
  <c r="GF55" i="2"/>
  <c r="GB55" i="2"/>
  <c r="FY55" i="2"/>
  <c r="FW55" i="2"/>
  <c r="FU55" i="2"/>
  <c r="FR55" i="2"/>
  <c r="FP55" i="2"/>
  <c r="FN55" i="2"/>
  <c r="FK55" i="2"/>
  <c r="FI55" i="2"/>
  <c r="FG55" i="2"/>
  <c r="FD55" i="2"/>
  <c r="EZ55" i="2"/>
  <c r="EW55" i="2"/>
  <c r="EU55" i="2"/>
  <c r="ES55" i="2"/>
  <c r="EP55" i="2"/>
  <c r="EN55" i="2"/>
  <c r="EL55" i="2"/>
  <c r="EI55" i="2"/>
  <c r="EG55" i="2"/>
  <c r="EE55" i="2"/>
  <c r="EB55" i="2"/>
  <c r="DZ55" i="2"/>
  <c r="DX55" i="2"/>
  <c r="DU55" i="2"/>
  <c r="DQ55" i="2"/>
  <c r="DN55" i="2"/>
  <c r="DL55" i="2"/>
  <c r="DJ55" i="2"/>
  <c r="DG55" i="2"/>
  <c r="DE55" i="2"/>
  <c r="DC55" i="2"/>
  <c r="CZ55" i="2"/>
  <c r="CX55" i="2"/>
  <c r="CV55" i="2"/>
  <c r="CS55" i="2"/>
  <c r="CQ55" i="2"/>
  <c r="CO55" i="2"/>
  <c r="CL55" i="2"/>
  <c r="CJ55" i="2"/>
  <c r="CH55" i="2"/>
  <c r="CE55" i="2"/>
  <c r="CC55" i="2"/>
  <c r="CB55" i="2"/>
  <c r="CA55" i="2"/>
  <c r="BX55" i="2"/>
  <c r="BV55" i="2"/>
  <c r="BT55" i="2"/>
  <c r="BQ55" i="2"/>
  <c r="BO55" i="2"/>
  <c r="BM55" i="2"/>
  <c r="BJ55" i="2"/>
  <c r="BF55" i="2"/>
  <c r="BC55" i="2"/>
  <c r="BA55" i="2"/>
  <c r="AY55" i="2"/>
  <c r="AV55" i="2"/>
  <c r="AT55" i="2"/>
  <c r="AR55" i="2"/>
  <c r="AO55" i="2"/>
  <c r="AM55" i="2"/>
  <c r="AK55" i="2"/>
  <c r="AH55" i="2"/>
  <c r="AF55" i="2"/>
  <c r="AD55" i="2"/>
  <c r="R55" i="2"/>
  <c r="Q55" i="2"/>
  <c r="P55" i="2"/>
  <c r="N55" i="2"/>
  <c r="M55" i="2"/>
  <c r="L55" i="2"/>
  <c r="J55" i="2"/>
  <c r="H55" i="2"/>
  <c r="I55" i="2" s="1"/>
  <c r="F55" i="2"/>
  <c r="D55" i="2"/>
  <c r="E55" i="2" s="1"/>
  <c r="B55" i="2"/>
  <c r="VI54" i="2"/>
  <c r="VG54" i="2"/>
  <c r="VE54" i="2"/>
  <c r="VB54" i="2"/>
  <c r="UZ54" i="2"/>
  <c r="UX54" i="2"/>
  <c r="UU54" i="2"/>
  <c r="US54" i="2"/>
  <c r="UQ54" i="2"/>
  <c r="UN54" i="2"/>
  <c r="UL54" i="2"/>
  <c r="UJ54" i="2"/>
  <c r="UG54" i="2"/>
  <c r="UC54" i="2"/>
  <c r="TZ54" i="2"/>
  <c r="TV54" i="2"/>
  <c r="TS54" i="2"/>
  <c r="TQ54" i="2"/>
  <c r="TO54" i="2"/>
  <c r="TL54" i="2"/>
  <c r="TH54" i="2"/>
  <c r="TE54" i="2"/>
  <c r="TA54" i="2"/>
  <c r="SX54" i="2"/>
  <c r="ST54" i="2"/>
  <c r="SQ54" i="2"/>
  <c r="SM54" i="2"/>
  <c r="SJ54" i="2"/>
  <c r="SF54" i="2"/>
  <c r="SC54" i="2"/>
  <c r="SA54" i="2"/>
  <c r="RY54" i="2"/>
  <c r="RV54" i="2"/>
  <c r="RR54" i="2"/>
  <c r="RO54" i="2"/>
  <c r="RM54" i="2"/>
  <c r="RK54" i="2"/>
  <c r="RH54" i="2"/>
  <c r="RF54" i="2"/>
  <c r="RD54" i="2"/>
  <c r="RA54" i="2"/>
  <c r="QW54" i="2"/>
  <c r="QT54" i="2"/>
  <c r="QR54" i="2"/>
  <c r="QP54" i="2"/>
  <c r="QM54" i="2"/>
  <c r="QI54" i="2"/>
  <c r="QF54" i="2"/>
  <c r="QB54" i="2"/>
  <c r="PY54" i="2"/>
  <c r="PW54" i="2"/>
  <c r="PU54" i="2"/>
  <c r="PR54" i="2"/>
  <c r="PP54" i="2"/>
  <c r="PN54" i="2"/>
  <c r="PK54" i="2"/>
  <c r="PI54" i="2"/>
  <c r="PG54" i="2"/>
  <c r="PD54" i="2"/>
  <c r="PB54" i="2"/>
  <c r="OZ54" i="2"/>
  <c r="OW54" i="2"/>
  <c r="OU54" i="2"/>
  <c r="OS54" i="2"/>
  <c r="OP54" i="2"/>
  <c r="ON54" i="2"/>
  <c r="OL54" i="2"/>
  <c r="OI54" i="2"/>
  <c r="OG54" i="2"/>
  <c r="OE54" i="2"/>
  <c r="OB54" i="2"/>
  <c r="NZ54" i="2"/>
  <c r="NX54" i="2"/>
  <c r="NU54" i="2"/>
  <c r="NS54" i="2"/>
  <c r="NQ54" i="2"/>
  <c r="NN54" i="2"/>
  <c r="NL54" i="2"/>
  <c r="NJ54" i="2"/>
  <c r="NG54" i="2"/>
  <c r="NE54" i="2"/>
  <c r="NC54" i="2"/>
  <c r="MZ54" i="2"/>
  <c r="MX54" i="2"/>
  <c r="MV54" i="2"/>
  <c r="MS54" i="2"/>
  <c r="MO54" i="2"/>
  <c r="ML54" i="2"/>
  <c r="MJ54" i="2"/>
  <c r="MH54" i="2"/>
  <c r="ME54" i="2"/>
  <c r="MA54" i="2"/>
  <c r="LX54" i="2"/>
  <c r="LT54" i="2"/>
  <c r="LQ54" i="2"/>
  <c r="LO54" i="2"/>
  <c r="LM54" i="2"/>
  <c r="LJ54" i="2"/>
  <c r="LH54" i="2"/>
  <c r="LF54" i="2"/>
  <c r="LC54" i="2"/>
  <c r="LA54" i="2"/>
  <c r="KY54" i="2"/>
  <c r="KV54" i="2"/>
  <c r="KT54" i="2"/>
  <c r="KR54" i="2"/>
  <c r="KO54" i="2"/>
  <c r="KM54" i="2"/>
  <c r="KK54" i="2"/>
  <c r="KH54" i="2"/>
  <c r="KF54" i="2"/>
  <c r="KD54" i="2"/>
  <c r="KA54" i="2"/>
  <c r="JY54" i="2"/>
  <c r="JW54" i="2"/>
  <c r="JT54" i="2"/>
  <c r="JP54" i="2"/>
  <c r="JM54" i="2"/>
  <c r="JK54" i="2"/>
  <c r="JI54" i="2"/>
  <c r="JF54" i="2"/>
  <c r="JD54" i="2"/>
  <c r="JB54" i="2"/>
  <c r="IY54" i="2"/>
  <c r="IW54" i="2"/>
  <c r="IU54" i="2"/>
  <c r="IR54" i="2"/>
  <c r="IP54" i="2"/>
  <c r="IN54" i="2"/>
  <c r="IK54" i="2"/>
  <c r="II54" i="2"/>
  <c r="IG54" i="2"/>
  <c r="ID54" i="2"/>
  <c r="IB54" i="2"/>
  <c r="HZ54" i="2"/>
  <c r="HW54" i="2"/>
  <c r="HU54" i="2"/>
  <c r="HS54" i="2"/>
  <c r="HP54" i="2"/>
  <c r="HN54" i="2"/>
  <c r="HL54" i="2"/>
  <c r="HI54" i="2"/>
  <c r="HG54" i="2"/>
  <c r="HE54" i="2"/>
  <c r="HA54" i="2"/>
  <c r="GY54" i="2"/>
  <c r="GW54" i="2"/>
  <c r="GT54" i="2"/>
  <c r="GP54" i="2"/>
  <c r="GM54" i="2"/>
  <c r="GK54" i="2"/>
  <c r="GI54" i="2"/>
  <c r="GF54" i="2"/>
  <c r="GB54" i="2"/>
  <c r="FY54" i="2"/>
  <c r="FW54" i="2"/>
  <c r="FU54" i="2"/>
  <c r="FR54" i="2"/>
  <c r="FP54" i="2"/>
  <c r="FN54" i="2"/>
  <c r="FK54" i="2"/>
  <c r="FI54" i="2"/>
  <c r="FG54" i="2"/>
  <c r="FD54" i="2"/>
  <c r="EZ54" i="2"/>
  <c r="EW54" i="2"/>
  <c r="EU54" i="2"/>
  <c r="ES54" i="2"/>
  <c r="EP54" i="2"/>
  <c r="EN54" i="2"/>
  <c r="EL54" i="2"/>
  <c r="EI54" i="2"/>
  <c r="EG54" i="2"/>
  <c r="EE54" i="2"/>
  <c r="EB54" i="2"/>
  <c r="DZ54" i="2"/>
  <c r="DX54" i="2"/>
  <c r="DU54" i="2"/>
  <c r="DQ54" i="2"/>
  <c r="DN54" i="2"/>
  <c r="DL54" i="2"/>
  <c r="DJ54" i="2"/>
  <c r="DG54" i="2"/>
  <c r="DE54" i="2"/>
  <c r="DC54" i="2"/>
  <c r="CZ54" i="2"/>
  <c r="CX54" i="2"/>
  <c r="CV54" i="2"/>
  <c r="CS54" i="2"/>
  <c r="CQ54" i="2"/>
  <c r="CO54" i="2"/>
  <c r="CL54" i="2"/>
  <c r="CJ54" i="2"/>
  <c r="CH54" i="2"/>
  <c r="CE54" i="2"/>
  <c r="CC54" i="2"/>
  <c r="CB54" i="2"/>
  <c r="CA54" i="2"/>
  <c r="BX54" i="2"/>
  <c r="BV54" i="2"/>
  <c r="BT54" i="2"/>
  <c r="BQ54" i="2"/>
  <c r="BO54" i="2"/>
  <c r="BM54" i="2"/>
  <c r="BJ54" i="2"/>
  <c r="BF54" i="2"/>
  <c r="BC54" i="2"/>
  <c r="BA54" i="2"/>
  <c r="AY54" i="2"/>
  <c r="AV54" i="2"/>
  <c r="AT54" i="2"/>
  <c r="AR54" i="2"/>
  <c r="AO54" i="2"/>
  <c r="AM54" i="2"/>
  <c r="AK54" i="2"/>
  <c r="AH54" i="2"/>
  <c r="AF54" i="2"/>
  <c r="AD54" i="2"/>
  <c r="R54" i="2"/>
  <c r="P54" i="2"/>
  <c r="Q54" i="2" s="1"/>
  <c r="N54" i="2"/>
  <c r="M54" i="2"/>
  <c r="L54" i="2"/>
  <c r="J54" i="2"/>
  <c r="I54" i="2"/>
  <c r="H54" i="2"/>
  <c r="F54" i="2"/>
  <c r="E54" i="2"/>
  <c r="D54" i="2"/>
  <c r="B54" i="2"/>
  <c r="VI53" i="2"/>
  <c r="VG53" i="2"/>
  <c r="VE53" i="2"/>
  <c r="VB53" i="2"/>
  <c r="UZ53" i="2"/>
  <c r="UX53" i="2"/>
  <c r="UU53" i="2"/>
  <c r="US53" i="2"/>
  <c r="UQ53" i="2"/>
  <c r="UN53" i="2"/>
  <c r="UL53" i="2"/>
  <c r="UJ53" i="2"/>
  <c r="UG53" i="2"/>
  <c r="UC53" i="2"/>
  <c r="TZ53" i="2"/>
  <c r="TV53" i="2"/>
  <c r="TS53" i="2"/>
  <c r="TO53" i="2"/>
  <c r="TL53" i="2"/>
  <c r="TJ53" i="2"/>
  <c r="TH53" i="2"/>
  <c r="TE53" i="2"/>
  <c r="TA53" i="2"/>
  <c r="SX53" i="2"/>
  <c r="ST53" i="2"/>
  <c r="SQ53" i="2"/>
  <c r="SM53" i="2"/>
  <c r="SJ53" i="2"/>
  <c r="SF53" i="2"/>
  <c r="SC53" i="2"/>
  <c r="RY53" i="2"/>
  <c r="RV53" i="2"/>
  <c r="RR53" i="2"/>
  <c r="RO53" i="2"/>
  <c r="RK53" i="2"/>
  <c r="RH53" i="2"/>
  <c r="RF53" i="2"/>
  <c r="RD53" i="2"/>
  <c r="RA53" i="2"/>
  <c r="QW53" i="2"/>
  <c r="QT53" i="2"/>
  <c r="QR53" i="2"/>
  <c r="QP53" i="2"/>
  <c r="QM53" i="2"/>
  <c r="QI53" i="2"/>
  <c r="QF53" i="2"/>
  <c r="QB53" i="2"/>
  <c r="PY53" i="2"/>
  <c r="PW53" i="2"/>
  <c r="PU53" i="2"/>
  <c r="PR53" i="2"/>
  <c r="PP53" i="2"/>
  <c r="PN53" i="2"/>
  <c r="PK53" i="2"/>
  <c r="PI53" i="2"/>
  <c r="PG53" i="2"/>
  <c r="PD53" i="2"/>
  <c r="PB53" i="2"/>
  <c r="OZ53" i="2"/>
  <c r="OW53" i="2"/>
  <c r="OU53" i="2"/>
  <c r="OS53" i="2"/>
  <c r="OP53" i="2"/>
  <c r="ON53" i="2"/>
  <c r="OL53" i="2"/>
  <c r="OI53" i="2"/>
  <c r="OG53" i="2"/>
  <c r="OE53" i="2"/>
  <c r="OB53" i="2"/>
  <c r="NZ53" i="2"/>
  <c r="NX53" i="2"/>
  <c r="NU53" i="2"/>
  <c r="NS53" i="2"/>
  <c r="NQ53" i="2"/>
  <c r="NN53" i="2"/>
  <c r="NL53" i="2"/>
  <c r="NJ53" i="2"/>
  <c r="NG53" i="2"/>
  <c r="NE53" i="2"/>
  <c r="NC53" i="2"/>
  <c r="MZ53" i="2"/>
  <c r="MX53" i="2"/>
  <c r="MV53" i="2"/>
  <c r="MS53" i="2"/>
  <c r="MO53" i="2"/>
  <c r="ML53" i="2"/>
  <c r="MJ53" i="2"/>
  <c r="MH53" i="2"/>
  <c r="ME53" i="2"/>
  <c r="MA53" i="2"/>
  <c r="LX53" i="2"/>
  <c r="LT53" i="2"/>
  <c r="LQ53" i="2"/>
  <c r="LO53" i="2"/>
  <c r="LM53" i="2"/>
  <c r="LJ53" i="2"/>
  <c r="LH53" i="2"/>
  <c r="LF53" i="2"/>
  <c r="LC53" i="2"/>
  <c r="KY53" i="2"/>
  <c r="KV53" i="2"/>
  <c r="KR53" i="2"/>
  <c r="KO53" i="2"/>
  <c r="KM53" i="2"/>
  <c r="KK53" i="2"/>
  <c r="KH53" i="2"/>
  <c r="KF53" i="2"/>
  <c r="KD53" i="2"/>
  <c r="KA53" i="2"/>
  <c r="JW53" i="2"/>
  <c r="JT53" i="2"/>
  <c r="JR53" i="2"/>
  <c r="JP53" i="2"/>
  <c r="JM53" i="2"/>
  <c r="JK53" i="2"/>
  <c r="JI53" i="2"/>
  <c r="JF53" i="2"/>
  <c r="JD53" i="2"/>
  <c r="JB53" i="2"/>
  <c r="IY53" i="2"/>
  <c r="IW53" i="2"/>
  <c r="IU53" i="2"/>
  <c r="IR53" i="2"/>
  <c r="IP53" i="2"/>
  <c r="IN53" i="2"/>
  <c r="IK53" i="2"/>
  <c r="II53" i="2"/>
  <c r="IG53" i="2"/>
  <c r="ID53" i="2"/>
  <c r="IB53" i="2"/>
  <c r="HZ53" i="2"/>
  <c r="HW53" i="2"/>
  <c r="HU53" i="2"/>
  <c r="HS53" i="2"/>
  <c r="HP53" i="2"/>
  <c r="HN53" i="2"/>
  <c r="HL53" i="2"/>
  <c r="HI53" i="2"/>
  <c r="HG53" i="2"/>
  <c r="HE53" i="2"/>
  <c r="HA53" i="2"/>
  <c r="GY53" i="2"/>
  <c r="GW53" i="2"/>
  <c r="GT53" i="2"/>
  <c r="GP53" i="2"/>
  <c r="GM53" i="2"/>
  <c r="GK53" i="2"/>
  <c r="GI53" i="2"/>
  <c r="GF53" i="2"/>
  <c r="GB53" i="2"/>
  <c r="FY53" i="2"/>
  <c r="FW53" i="2"/>
  <c r="FU53" i="2"/>
  <c r="FR53" i="2"/>
  <c r="FP53" i="2"/>
  <c r="FN53" i="2"/>
  <c r="FK53" i="2"/>
  <c r="FI53" i="2"/>
  <c r="FG53" i="2"/>
  <c r="FD53" i="2"/>
  <c r="EZ53" i="2"/>
  <c r="EW53" i="2"/>
  <c r="EU53" i="2"/>
  <c r="ES53" i="2"/>
  <c r="EP53" i="2"/>
  <c r="EN53" i="2"/>
  <c r="EL53" i="2"/>
  <c r="EI53" i="2"/>
  <c r="EG53" i="2"/>
  <c r="EE53" i="2"/>
  <c r="EB53" i="2"/>
  <c r="DZ53" i="2"/>
  <c r="DX53" i="2"/>
  <c r="DU53" i="2"/>
  <c r="DQ53" i="2"/>
  <c r="DN53" i="2"/>
  <c r="DL53" i="2"/>
  <c r="DJ53" i="2"/>
  <c r="DG53" i="2"/>
  <c r="DE53" i="2"/>
  <c r="DC53" i="2"/>
  <c r="CZ53" i="2"/>
  <c r="CX53" i="2"/>
  <c r="CV53" i="2"/>
  <c r="CS53" i="2"/>
  <c r="CQ53" i="2"/>
  <c r="CO53" i="2"/>
  <c r="CL53" i="2"/>
  <c r="CJ53" i="2"/>
  <c r="CH53" i="2"/>
  <c r="CE53" i="2"/>
  <c r="CC53" i="2"/>
  <c r="CB53" i="2"/>
  <c r="CA53" i="2"/>
  <c r="BX53" i="2"/>
  <c r="BV53" i="2"/>
  <c r="BT53" i="2"/>
  <c r="BQ53" i="2"/>
  <c r="BO53" i="2"/>
  <c r="BM53" i="2"/>
  <c r="BJ53" i="2"/>
  <c r="BF53" i="2"/>
  <c r="BC53" i="2"/>
  <c r="BA53" i="2"/>
  <c r="AY53" i="2"/>
  <c r="AV53" i="2"/>
  <c r="AT53" i="2"/>
  <c r="AR53" i="2"/>
  <c r="AO53" i="2"/>
  <c r="AM53" i="2"/>
  <c r="AK53" i="2"/>
  <c r="AH53" i="2"/>
  <c r="AF53" i="2"/>
  <c r="AD53" i="2"/>
  <c r="R53" i="2"/>
  <c r="Q53" i="2"/>
  <c r="P53" i="2"/>
  <c r="N53" i="2"/>
  <c r="L53" i="2"/>
  <c r="M53" i="2" s="1"/>
  <c r="J53" i="2"/>
  <c r="H53" i="2"/>
  <c r="I53" i="2" s="1"/>
  <c r="F53" i="2"/>
  <c r="E53" i="2"/>
  <c r="D53" i="2"/>
  <c r="B53" i="2"/>
  <c r="VI52" i="2"/>
  <c r="VG52" i="2"/>
  <c r="VE52" i="2"/>
  <c r="VB52" i="2"/>
  <c r="UZ52" i="2"/>
  <c r="UX52" i="2"/>
  <c r="UU52" i="2"/>
  <c r="US52" i="2"/>
  <c r="UQ52" i="2"/>
  <c r="UN52" i="2"/>
  <c r="UL52" i="2"/>
  <c r="UJ52" i="2"/>
  <c r="UG52" i="2"/>
  <c r="IB52" i="1" s="1"/>
  <c r="UC52" i="2"/>
  <c r="TZ52" i="2"/>
  <c r="TV52" i="2"/>
  <c r="TS52" i="2"/>
  <c r="TQ52" i="2"/>
  <c r="TO52" i="2"/>
  <c r="TL52" i="2"/>
  <c r="TJ52" i="2"/>
  <c r="TH52" i="2"/>
  <c r="TE52" i="2"/>
  <c r="TA52" i="2"/>
  <c r="SX52" i="2"/>
  <c r="ST52" i="2"/>
  <c r="SQ52" i="2"/>
  <c r="SM52" i="2"/>
  <c r="SJ52" i="2"/>
  <c r="SH52" i="2"/>
  <c r="SF52" i="2"/>
  <c r="SC52" i="2"/>
  <c r="RY52" i="2"/>
  <c r="RV52" i="2"/>
  <c r="RR52" i="2"/>
  <c r="RO52" i="2"/>
  <c r="RM52" i="2"/>
  <c r="RK52" i="2"/>
  <c r="RH52" i="2"/>
  <c r="RF52" i="2"/>
  <c r="RD52" i="2"/>
  <c r="RA52" i="2"/>
  <c r="QY52" i="2"/>
  <c r="QW52" i="2"/>
  <c r="QT52" i="2"/>
  <c r="QR52" i="2"/>
  <c r="QP52" i="2"/>
  <c r="QM52" i="2"/>
  <c r="QI52" i="2"/>
  <c r="QF52" i="2"/>
  <c r="QB52" i="2"/>
  <c r="PY52" i="2"/>
  <c r="PW52" i="2"/>
  <c r="PU52" i="2"/>
  <c r="PR52" i="2"/>
  <c r="PP52" i="2"/>
  <c r="PN52" i="2"/>
  <c r="PK52" i="2"/>
  <c r="PI52" i="2"/>
  <c r="PG52" i="2"/>
  <c r="PD52" i="2"/>
  <c r="PB52" i="2"/>
  <c r="OZ52" i="2"/>
  <c r="OW52" i="2"/>
  <c r="OU52" i="2"/>
  <c r="OS52" i="2"/>
  <c r="OP52" i="2"/>
  <c r="ON52" i="2"/>
  <c r="OL52" i="2"/>
  <c r="OI52" i="2"/>
  <c r="OG52" i="2"/>
  <c r="OE52" i="2"/>
  <c r="OB52" i="2"/>
  <c r="NZ52" i="2"/>
  <c r="NX52" i="2"/>
  <c r="NU52" i="2"/>
  <c r="NS52" i="2"/>
  <c r="NQ52" i="2"/>
  <c r="NN52" i="2"/>
  <c r="NL52" i="2"/>
  <c r="NJ52" i="2"/>
  <c r="NG52" i="2"/>
  <c r="NE52" i="2"/>
  <c r="NC52" i="2"/>
  <c r="MZ52" i="2"/>
  <c r="MX52" i="2"/>
  <c r="MV52" i="2"/>
  <c r="MS52" i="2"/>
  <c r="MO52" i="2"/>
  <c r="ML52" i="2"/>
  <c r="MJ52" i="2"/>
  <c r="MH52" i="2"/>
  <c r="ME52" i="2"/>
  <c r="MA52" i="2"/>
  <c r="LX52" i="2"/>
  <c r="LT52" i="2"/>
  <c r="LQ52" i="2"/>
  <c r="LO52" i="2"/>
  <c r="LM52" i="2"/>
  <c r="LJ52" i="2"/>
  <c r="LH52" i="2"/>
  <c r="LF52" i="2"/>
  <c r="LC52" i="2"/>
  <c r="KY52" i="2"/>
  <c r="KV52" i="2"/>
  <c r="KR52" i="2"/>
  <c r="KO52" i="2"/>
  <c r="KM52" i="2"/>
  <c r="KK52" i="2"/>
  <c r="KH52" i="2"/>
  <c r="KF52" i="2"/>
  <c r="KD52" i="2"/>
  <c r="KA52" i="2"/>
  <c r="JW52" i="2"/>
  <c r="JT52" i="2"/>
  <c r="JP52" i="2"/>
  <c r="JM52" i="2"/>
  <c r="JK52" i="2"/>
  <c r="JI52" i="2"/>
  <c r="JF52" i="2"/>
  <c r="JD52" i="2"/>
  <c r="JB52" i="2"/>
  <c r="IY52" i="2"/>
  <c r="IW52" i="2"/>
  <c r="IU52" i="2"/>
  <c r="IR52" i="2"/>
  <c r="IP52" i="2"/>
  <c r="IN52" i="2"/>
  <c r="IK52" i="2"/>
  <c r="II52" i="2"/>
  <c r="IG52" i="2"/>
  <c r="ID52" i="2"/>
  <c r="IB52" i="2"/>
  <c r="HZ52" i="2"/>
  <c r="HW52" i="2"/>
  <c r="HU52" i="2"/>
  <c r="HS52" i="2"/>
  <c r="HP52" i="2"/>
  <c r="HN52" i="2"/>
  <c r="HL52" i="2"/>
  <c r="HI52" i="2"/>
  <c r="HG52" i="2"/>
  <c r="HE52" i="2"/>
  <c r="HA52" i="2"/>
  <c r="GY52" i="2"/>
  <c r="GW52" i="2"/>
  <c r="GT52" i="2"/>
  <c r="GP52" i="2"/>
  <c r="GM52" i="2"/>
  <c r="GK52" i="2"/>
  <c r="GI52" i="2"/>
  <c r="GF52" i="2"/>
  <c r="GB52" i="2"/>
  <c r="FY52" i="2"/>
  <c r="FW52" i="2"/>
  <c r="FU52" i="2"/>
  <c r="FR52" i="2"/>
  <c r="FP52" i="2"/>
  <c r="FN52" i="2"/>
  <c r="FK52" i="2"/>
  <c r="FI52" i="2"/>
  <c r="FG52" i="2"/>
  <c r="FD52" i="2"/>
  <c r="EZ52" i="2"/>
  <c r="EW52" i="2"/>
  <c r="EU52" i="2"/>
  <c r="ES52" i="2"/>
  <c r="EP52" i="2"/>
  <c r="EN52" i="2"/>
  <c r="EL52" i="2"/>
  <c r="EI52" i="2"/>
  <c r="EG52" i="2"/>
  <c r="EE52" i="2"/>
  <c r="EB52" i="2"/>
  <c r="DZ52" i="2"/>
  <c r="DX52" i="2"/>
  <c r="DU52" i="2"/>
  <c r="DQ52" i="2"/>
  <c r="DN52" i="2"/>
  <c r="DL52" i="2"/>
  <c r="DJ52" i="2"/>
  <c r="DG52" i="2"/>
  <c r="DE52" i="2"/>
  <c r="DC52" i="2"/>
  <c r="CZ52" i="2"/>
  <c r="CX52" i="2"/>
  <c r="CV52" i="2"/>
  <c r="CS52" i="2"/>
  <c r="CQ52" i="2"/>
  <c r="CO52" i="2"/>
  <c r="CL52" i="2"/>
  <c r="CJ52" i="2"/>
  <c r="CH52" i="2"/>
  <c r="CE52" i="2"/>
  <c r="CC52" i="2"/>
  <c r="CB52" i="2"/>
  <c r="CA52" i="2"/>
  <c r="BX52" i="2"/>
  <c r="BV52" i="2"/>
  <c r="BT52" i="2"/>
  <c r="BQ52" i="2"/>
  <c r="BO52" i="2"/>
  <c r="BM52" i="2"/>
  <c r="BJ52" i="2"/>
  <c r="BF52" i="2"/>
  <c r="BC52" i="2"/>
  <c r="BA52" i="2"/>
  <c r="AY52" i="2"/>
  <c r="AV52" i="2"/>
  <c r="AT52" i="2"/>
  <c r="AR52" i="2"/>
  <c r="AO52" i="2"/>
  <c r="AM52" i="2"/>
  <c r="AK52" i="2"/>
  <c r="AH52" i="2"/>
  <c r="AF52" i="2"/>
  <c r="AD52" i="2"/>
  <c r="R52" i="2"/>
  <c r="Q52" i="2"/>
  <c r="P52" i="2"/>
  <c r="N52" i="2"/>
  <c r="L52" i="2"/>
  <c r="M52" i="2" s="1"/>
  <c r="J52" i="2"/>
  <c r="H52" i="2"/>
  <c r="I52" i="2" s="1"/>
  <c r="F52" i="2"/>
  <c r="D52" i="2"/>
  <c r="E52" i="2" s="1"/>
  <c r="B52" i="2"/>
  <c r="VI51" i="2"/>
  <c r="VG51" i="2"/>
  <c r="VE51" i="2"/>
  <c r="VB51" i="2"/>
  <c r="UZ51" i="2"/>
  <c r="UX51" i="2"/>
  <c r="UU51" i="2"/>
  <c r="US51" i="2"/>
  <c r="UQ51" i="2"/>
  <c r="UN51" i="2"/>
  <c r="UL51" i="2"/>
  <c r="UJ51" i="2"/>
  <c r="UG51" i="2"/>
  <c r="UC51" i="2"/>
  <c r="TZ51" i="2"/>
  <c r="TV51" i="2"/>
  <c r="TS51" i="2"/>
  <c r="TQ51" i="2"/>
  <c r="TO51" i="2"/>
  <c r="TL51" i="2"/>
  <c r="TJ51" i="2"/>
  <c r="TH51" i="2"/>
  <c r="TE51" i="2"/>
  <c r="TA51" i="2"/>
  <c r="SX51" i="2"/>
  <c r="ST51" i="2"/>
  <c r="SQ51" i="2"/>
  <c r="SO51" i="2"/>
  <c r="SM51" i="2"/>
  <c r="SJ51" i="2"/>
  <c r="SF51" i="2"/>
  <c r="SC51" i="2"/>
  <c r="RY51" i="2"/>
  <c r="RV51" i="2"/>
  <c r="RR51" i="2"/>
  <c r="RO51" i="2"/>
  <c r="RM51" i="2"/>
  <c r="RK51" i="2"/>
  <c r="RH51" i="2"/>
  <c r="RF51" i="2"/>
  <c r="RD51" i="2"/>
  <c r="RA51" i="2"/>
  <c r="QY51" i="2"/>
  <c r="QW51" i="2"/>
  <c r="QT51" i="2"/>
  <c r="QR51" i="2"/>
  <c r="QP51" i="2"/>
  <c r="QM51" i="2"/>
  <c r="QI51" i="2"/>
  <c r="QF51" i="2"/>
  <c r="QB51" i="2"/>
  <c r="PY51" i="2"/>
  <c r="PW51" i="2"/>
  <c r="PU51" i="2"/>
  <c r="PR51" i="2"/>
  <c r="PP51" i="2"/>
  <c r="PN51" i="2"/>
  <c r="PK51" i="2"/>
  <c r="PI51" i="2"/>
  <c r="PG51" i="2"/>
  <c r="PD51" i="2"/>
  <c r="PB51" i="2"/>
  <c r="OZ51" i="2"/>
  <c r="OW51" i="2"/>
  <c r="OU51" i="2"/>
  <c r="OS51" i="2"/>
  <c r="OP51" i="2"/>
  <c r="ON51" i="2"/>
  <c r="OL51" i="2"/>
  <c r="OI51" i="2"/>
  <c r="OG51" i="2"/>
  <c r="OE51" i="2"/>
  <c r="OB51" i="2"/>
  <c r="NZ51" i="2"/>
  <c r="NX51" i="2"/>
  <c r="NU51" i="2"/>
  <c r="NS51" i="2"/>
  <c r="NQ51" i="2"/>
  <c r="NN51" i="2"/>
  <c r="NL51" i="2"/>
  <c r="NJ51" i="2"/>
  <c r="NG51" i="2"/>
  <c r="NE51" i="2"/>
  <c r="NC51" i="2"/>
  <c r="MZ51" i="2"/>
  <c r="MX51" i="2"/>
  <c r="MV51" i="2"/>
  <c r="MS51" i="2"/>
  <c r="MO51" i="2"/>
  <c r="ML51" i="2"/>
  <c r="MJ51" i="2"/>
  <c r="MH51" i="2"/>
  <c r="ME51" i="2"/>
  <c r="MA51" i="2"/>
  <c r="LX51" i="2"/>
  <c r="LT51" i="2"/>
  <c r="LQ51" i="2"/>
  <c r="LO51" i="2"/>
  <c r="LM51" i="2"/>
  <c r="LJ51" i="2"/>
  <c r="LH51" i="2"/>
  <c r="LF51" i="2"/>
  <c r="LC51" i="2"/>
  <c r="KY51" i="2"/>
  <c r="KV51" i="2"/>
  <c r="KR51" i="2"/>
  <c r="KO51" i="2"/>
  <c r="KM51" i="2"/>
  <c r="KK51" i="2"/>
  <c r="KH51" i="2"/>
  <c r="KF51" i="2"/>
  <c r="KD51" i="2"/>
  <c r="KA51" i="2"/>
  <c r="JW51" i="2"/>
  <c r="JT51" i="2"/>
  <c r="JP51" i="2"/>
  <c r="JM51" i="2"/>
  <c r="JK51" i="2"/>
  <c r="JI51" i="2"/>
  <c r="JF51" i="2"/>
  <c r="JD51" i="2"/>
  <c r="JB51" i="2"/>
  <c r="IY51" i="2"/>
  <c r="IW51" i="2"/>
  <c r="IU51" i="2"/>
  <c r="IR51" i="2"/>
  <c r="IP51" i="2"/>
  <c r="IN51" i="2"/>
  <c r="IK51" i="2"/>
  <c r="II51" i="2"/>
  <c r="IG51" i="2"/>
  <c r="ID51" i="2"/>
  <c r="IB51" i="2"/>
  <c r="HZ51" i="2"/>
  <c r="HW51" i="2"/>
  <c r="HU51" i="2"/>
  <c r="HS51" i="2"/>
  <c r="HP51" i="2"/>
  <c r="HN51" i="2"/>
  <c r="HL51" i="2"/>
  <c r="HI51" i="2"/>
  <c r="HG51" i="2"/>
  <c r="HE51" i="2"/>
  <c r="HA51" i="2"/>
  <c r="GY51" i="2"/>
  <c r="GW51" i="2"/>
  <c r="GT51" i="2"/>
  <c r="GP51" i="2"/>
  <c r="GM51" i="2"/>
  <c r="GK51" i="2"/>
  <c r="GI51" i="2"/>
  <c r="GF51" i="2"/>
  <c r="GB51" i="2"/>
  <c r="FY51" i="2"/>
  <c r="FW51" i="2"/>
  <c r="FU51" i="2"/>
  <c r="FR51" i="2"/>
  <c r="FP51" i="2"/>
  <c r="FN51" i="2"/>
  <c r="FK51" i="2"/>
  <c r="FI51" i="2"/>
  <c r="FG51" i="2"/>
  <c r="FD51" i="2"/>
  <c r="EZ51" i="2"/>
  <c r="EW51" i="2"/>
  <c r="EU51" i="2"/>
  <c r="ES51" i="2"/>
  <c r="EP51" i="2"/>
  <c r="EN51" i="2"/>
  <c r="EL51" i="2"/>
  <c r="EI51" i="2"/>
  <c r="EG51" i="2"/>
  <c r="EE51" i="2"/>
  <c r="EB51" i="2"/>
  <c r="DZ51" i="2"/>
  <c r="DX51" i="2"/>
  <c r="DU51" i="2"/>
  <c r="DQ51" i="2"/>
  <c r="DN51" i="2"/>
  <c r="DL51" i="2"/>
  <c r="DJ51" i="2"/>
  <c r="DG51" i="2"/>
  <c r="DE51" i="2"/>
  <c r="DC51" i="2"/>
  <c r="CZ51" i="2"/>
  <c r="CX51" i="2"/>
  <c r="CV51" i="2"/>
  <c r="CS51" i="2"/>
  <c r="CQ51" i="2"/>
  <c r="CO51" i="2"/>
  <c r="CL51" i="2"/>
  <c r="CJ51" i="2"/>
  <c r="CH51" i="2"/>
  <c r="CE51" i="2"/>
  <c r="CC51" i="2"/>
  <c r="CB51" i="2"/>
  <c r="CA51" i="2"/>
  <c r="BX51" i="2"/>
  <c r="BV51" i="2"/>
  <c r="BT51" i="2"/>
  <c r="BQ51" i="2"/>
  <c r="BO51" i="2"/>
  <c r="BM51" i="2"/>
  <c r="BJ51" i="2"/>
  <c r="BF51" i="2"/>
  <c r="BC51" i="2"/>
  <c r="BA51" i="2"/>
  <c r="AY51" i="2"/>
  <c r="AV51" i="2"/>
  <c r="AT51" i="2"/>
  <c r="AR51" i="2"/>
  <c r="AO51" i="2"/>
  <c r="AM51" i="2"/>
  <c r="AK51" i="2"/>
  <c r="AH51" i="2"/>
  <c r="AF51" i="2"/>
  <c r="AD51" i="2"/>
  <c r="R51" i="2"/>
  <c r="Q51" i="2"/>
  <c r="P51" i="2"/>
  <c r="N51" i="2"/>
  <c r="L51" i="2"/>
  <c r="M51" i="2" s="1"/>
  <c r="J51" i="2"/>
  <c r="H51" i="2"/>
  <c r="I51" i="2" s="1"/>
  <c r="S51" i="2" s="1"/>
  <c r="F51" i="2"/>
  <c r="D51" i="2"/>
  <c r="E51" i="2" s="1"/>
  <c r="B51" i="2"/>
  <c r="VI50" i="2"/>
  <c r="VG50" i="2"/>
  <c r="VE50" i="2"/>
  <c r="VB50" i="2"/>
  <c r="UZ50" i="2"/>
  <c r="UX50" i="2"/>
  <c r="UU50" i="2"/>
  <c r="US50" i="2"/>
  <c r="UQ50" i="2"/>
  <c r="UN50" i="2"/>
  <c r="UL50" i="2"/>
  <c r="UJ50" i="2"/>
  <c r="UG50" i="2"/>
  <c r="UC50" i="2"/>
  <c r="TZ50" i="2"/>
  <c r="TV50" i="2"/>
  <c r="TS50" i="2"/>
  <c r="TO50" i="2"/>
  <c r="TL50" i="2"/>
  <c r="TJ50" i="2"/>
  <c r="TH50" i="2"/>
  <c r="TE50" i="2"/>
  <c r="TA50" i="2"/>
  <c r="SX50" i="2"/>
  <c r="ST50" i="2"/>
  <c r="SQ50" i="2"/>
  <c r="SM50" i="2"/>
  <c r="SJ50" i="2"/>
  <c r="SF50" i="2"/>
  <c r="SC50" i="2"/>
  <c r="RY50" i="2"/>
  <c r="RV50" i="2"/>
  <c r="RR50" i="2"/>
  <c r="RO50" i="2"/>
  <c r="RK50" i="2"/>
  <c r="RH50" i="2"/>
  <c r="RF50" i="2"/>
  <c r="RD50" i="2"/>
  <c r="RA50" i="2"/>
  <c r="QW50" i="2"/>
  <c r="QT50" i="2"/>
  <c r="QR50" i="2"/>
  <c r="QP50" i="2"/>
  <c r="QM50" i="2"/>
  <c r="QI50" i="2"/>
  <c r="QF50" i="2"/>
  <c r="QB50" i="2"/>
  <c r="PY50" i="2"/>
  <c r="PW50" i="2"/>
  <c r="PU50" i="2"/>
  <c r="PR50" i="2"/>
  <c r="PP50" i="2"/>
  <c r="PN50" i="2"/>
  <c r="PK50" i="2"/>
  <c r="PI50" i="2"/>
  <c r="PG50" i="2"/>
  <c r="PD50" i="2"/>
  <c r="PB50" i="2"/>
  <c r="OZ50" i="2"/>
  <c r="OW50" i="2"/>
  <c r="OU50" i="2"/>
  <c r="OS50" i="2"/>
  <c r="OP50" i="2"/>
  <c r="ON50" i="2"/>
  <c r="OL50" i="2"/>
  <c r="OI50" i="2"/>
  <c r="OG50" i="2"/>
  <c r="OE50" i="2"/>
  <c r="OB50" i="2"/>
  <c r="NZ50" i="2"/>
  <c r="NX50" i="2"/>
  <c r="NU50" i="2"/>
  <c r="NS50" i="2"/>
  <c r="NQ50" i="2"/>
  <c r="NN50" i="2"/>
  <c r="NL50" i="2"/>
  <c r="NJ50" i="2"/>
  <c r="NG50" i="2"/>
  <c r="NE50" i="2"/>
  <c r="NC50" i="2"/>
  <c r="MZ50" i="2"/>
  <c r="MX50" i="2"/>
  <c r="MV50" i="2"/>
  <c r="MS50" i="2"/>
  <c r="MO50" i="2"/>
  <c r="ML50" i="2"/>
  <c r="MJ50" i="2"/>
  <c r="MH50" i="2"/>
  <c r="ME50" i="2"/>
  <c r="MA50" i="2"/>
  <c r="LX50" i="2"/>
  <c r="LT50" i="2"/>
  <c r="LQ50" i="2"/>
  <c r="LO50" i="2"/>
  <c r="LM50" i="2"/>
  <c r="LJ50" i="2"/>
  <c r="LH50" i="2"/>
  <c r="LF50" i="2"/>
  <c r="LC50" i="2"/>
  <c r="KY50" i="2"/>
  <c r="KV50" i="2"/>
  <c r="KR50" i="2"/>
  <c r="KO50" i="2"/>
  <c r="KM50" i="2"/>
  <c r="KK50" i="2"/>
  <c r="KH50" i="2"/>
  <c r="KF50" i="2"/>
  <c r="KD50" i="2"/>
  <c r="KA50" i="2"/>
  <c r="JY50" i="2"/>
  <c r="JW50" i="2"/>
  <c r="JT50" i="2"/>
  <c r="JP50" i="2"/>
  <c r="JM50" i="2"/>
  <c r="JK50" i="2"/>
  <c r="JI50" i="2"/>
  <c r="JF50" i="2"/>
  <c r="JD50" i="2"/>
  <c r="JB50" i="2"/>
  <c r="IY50" i="2"/>
  <c r="IW50" i="2"/>
  <c r="IU50" i="2"/>
  <c r="IR50" i="2"/>
  <c r="IP50" i="2"/>
  <c r="IN50" i="2"/>
  <c r="IK50" i="2"/>
  <c r="II50" i="2"/>
  <c r="IG50" i="2"/>
  <c r="ID50" i="2"/>
  <c r="IB50" i="2"/>
  <c r="HZ50" i="2"/>
  <c r="HW50" i="2"/>
  <c r="HU50" i="2"/>
  <c r="HS50" i="2"/>
  <c r="HP50" i="2"/>
  <c r="HN50" i="2"/>
  <c r="HL50" i="2"/>
  <c r="HI50" i="2"/>
  <c r="HG50" i="2"/>
  <c r="HE50" i="2"/>
  <c r="HA50" i="2"/>
  <c r="GY50" i="2"/>
  <c r="GW50" i="2"/>
  <c r="GT50" i="2"/>
  <c r="GP50" i="2"/>
  <c r="GM50" i="2"/>
  <c r="GK50" i="2"/>
  <c r="GI50" i="2"/>
  <c r="GF50" i="2"/>
  <c r="GB50" i="2"/>
  <c r="FY50" i="2"/>
  <c r="FW50" i="2"/>
  <c r="FU50" i="2"/>
  <c r="FR50" i="2"/>
  <c r="FP50" i="2"/>
  <c r="FN50" i="2"/>
  <c r="FK50" i="2"/>
  <c r="FI50" i="2"/>
  <c r="FG50" i="2"/>
  <c r="FD50" i="2"/>
  <c r="EZ50" i="2"/>
  <c r="EW50" i="2"/>
  <c r="EU50" i="2"/>
  <c r="ES50" i="2"/>
  <c r="EP50" i="2"/>
  <c r="EN50" i="2"/>
  <c r="EL50" i="2"/>
  <c r="EI50" i="2"/>
  <c r="EG50" i="2"/>
  <c r="EE50" i="2"/>
  <c r="EB50" i="2"/>
  <c r="DZ50" i="2"/>
  <c r="DX50" i="2"/>
  <c r="DU50" i="2"/>
  <c r="DQ50" i="2"/>
  <c r="DN50" i="2"/>
  <c r="DL50" i="2"/>
  <c r="DJ50" i="2"/>
  <c r="DG50" i="2"/>
  <c r="DE50" i="2"/>
  <c r="DC50" i="2"/>
  <c r="CZ50" i="2"/>
  <c r="CX50" i="2"/>
  <c r="CV50" i="2"/>
  <c r="CS50" i="2"/>
  <c r="CQ50" i="2"/>
  <c r="CO50" i="2"/>
  <c r="CL50" i="2"/>
  <c r="CJ50" i="2"/>
  <c r="CH50" i="2"/>
  <c r="CE50" i="2"/>
  <c r="CC50" i="2"/>
  <c r="CB50" i="2"/>
  <c r="CA50" i="2"/>
  <c r="BX50" i="2"/>
  <c r="BV50" i="2"/>
  <c r="BT50" i="2"/>
  <c r="BQ50" i="2"/>
  <c r="BO50" i="2"/>
  <c r="BM50" i="2"/>
  <c r="BJ50" i="2"/>
  <c r="BF50" i="2"/>
  <c r="BC50" i="2"/>
  <c r="BA50" i="2"/>
  <c r="AY50" i="2"/>
  <c r="AV50" i="2"/>
  <c r="AT50" i="2"/>
  <c r="AR50" i="2"/>
  <c r="AO50" i="2"/>
  <c r="AM50" i="2"/>
  <c r="AK50" i="2"/>
  <c r="AH50" i="2"/>
  <c r="AF50" i="2"/>
  <c r="AD50" i="2"/>
  <c r="Y50" i="2"/>
  <c r="R50" i="2"/>
  <c r="Q50" i="2"/>
  <c r="S50" i="2" s="1"/>
  <c r="P50" i="2"/>
  <c r="N50" i="2"/>
  <c r="L50" i="2"/>
  <c r="M50" i="2" s="1"/>
  <c r="J50" i="2"/>
  <c r="H50" i="2"/>
  <c r="I50" i="2" s="1"/>
  <c r="F50" i="2"/>
  <c r="E50" i="2"/>
  <c r="D50" i="2"/>
  <c r="B50" i="2"/>
  <c r="VI49" i="2"/>
  <c r="VG49" i="2"/>
  <c r="VE49" i="2"/>
  <c r="VB49" i="2"/>
  <c r="UZ49" i="2"/>
  <c r="UX49" i="2"/>
  <c r="UU49" i="2"/>
  <c r="US49" i="2"/>
  <c r="UQ49" i="2"/>
  <c r="UN49" i="2"/>
  <c r="UL49" i="2"/>
  <c r="UJ49" i="2"/>
  <c r="UG49" i="2"/>
  <c r="IB49" i="1" s="1"/>
  <c r="UE49" i="2"/>
  <c r="UC49" i="2"/>
  <c r="TZ49" i="2"/>
  <c r="TV49" i="2"/>
  <c r="TS49" i="2"/>
  <c r="TQ49" i="2"/>
  <c r="TO49" i="2"/>
  <c r="TL49" i="2"/>
  <c r="TJ49" i="2"/>
  <c r="TH49" i="2"/>
  <c r="TE49" i="2"/>
  <c r="TA49" i="2"/>
  <c r="SX49" i="2"/>
  <c r="ST49" i="2"/>
  <c r="SQ49" i="2"/>
  <c r="SM49" i="2"/>
  <c r="SJ49" i="2"/>
  <c r="SF49" i="2"/>
  <c r="SC49" i="2"/>
  <c r="RY49" i="2"/>
  <c r="RV49" i="2"/>
  <c r="RR49" i="2"/>
  <c r="RO49" i="2"/>
  <c r="RM49" i="2"/>
  <c r="RK49" i="2"/>
  <c r="RH49" i="2"/>
  <c r="RF49" i="2"/>
  <c r="RD49" i="2"/>
  <c r="RA49" i="2"/>
  <c r="QY49" i="2"/>
  <c r="QW49" i="2"/>
  <c r="QT49" i="2"/>
  <c r="QR49" i="2"/>
  <c r="QP49" i="2"/>
  <c r="QM49" i="2"/>
  <c r="QK49" i="2"/>
  <c r="QI49" i="2"/>
  <c r="QF49" i="2"/>
  <c r="QB49" i="2"/>
  <c r="PY49" i="2"/>
  <c r="PW49" i="2"/>
  <c r="GG49" i="1" s="1"/>
  <c r="PU49" i="2"/>
  <c r="PR49" i="2"/>
  <c r="PP49" i="2"/>
  <c r="PN49" i="2"/>
  <c r="PK49" i="2"/>
  <c r="PI49" i="2"/>
  <c r="PG49" i="2"/>
  <c r="PD49" i="2"/>
  <c r="PB49" i="2"/>
  <c r="OZ49" i="2"/>
  <c r="OW49" i="2"/>
  <c r="OU49" i="2"/>
  <c r="OS49" i="2"/>
  <c r="OP49" i="2"/>
  <c r="ON49" i="2"/>
  <c r="OL49" i="2"/>
  <c r="OI49" i="2"/>
  <c r="OG49" i="2"/>
  <c r="OE49" i="2"/>
  <c r="OB49" i="2"/>
  <c r="NZ49" i="2"/>
  <c r="NX49" i="2"/>
  <c r="NU49" i="2"/>
  <c r="NS49" i="2"/>
  <c r="NQ49" i="2"/>
  <c r="NN49" i="2"/>
  <c r="NL49" i="2"/>
  <c r="NJ49" i="2"/>
  <c r="NG49" i="2"/>
  <c r="NE49" i="2"/>
  <c r="FF49" i="1" s="1"/>
  <c r="NC49" i="2"/>
  <c r="MZ49" i="2"/>
  <c r="MX49" i="2"/>
  <c r="MV49" i="2"/>
  <c r="MS49" i="2"/>
  <c r="MQ49" i="2"/>
  <c r="MO49" i="2"/>
  <c r="ML49" i="2"/>
  <c r="MJ49" i="2"/>
  <c r="MH49" i="2"/>
  <c r="ME49" i="2"/>
  <c r="MC49" i="2"/>
  <c r="MA49" i="2"/>
  <c r="LX49" i="2"/>
  <c r="LT49" i="2"/>
  <c r="LQ49" i="2"/>
  <c r="LO49" i="2"/>
  <c r="LM49" i="2"/>
  <c r="LJ49" i="2"/>
  <c r="LH49" i="2"/>
  <c r="LF49" i="2"/>
  <c r="LC49" i="2"/>
  <c r="LA49" i="2"/>
  <c r="KY49" i="2"/>
  <c r="KV49" i="2"/>
  <c r="KR49" i="2"/>
  <c r="KO49" i="2"/>
  <c r="KM49" i="2"/>
  <c r="KK49" i="2"/>
  <c r="KH49" i="2"/>
  <c r="KF49" i="2"/>
  <c r="KD49" i="2"/>
  <c r="KA49" i="2"/>
  <c r="JY49" i="2"/>
  <c r="JW49" i="2"/>
  <c r="JT49" i="2"/>
  <c r="JP49" i="2"/>
  <c r="JM49" i="2"/>
  <c r="JK49" i="2"/>
  <c r="JI49" i="2"/>
  <c r="JF49" i="2"/>
  <c r="JD49" i="2"/>
  <c r="JB49" i="2"/>
  <c r="IY49" i="2"/>
  <c r="IW49" i="2"/>
  <c r="IU49" i="2"/>
  <c r="IR49" i="2"/>
  <c r="IP49" i="2"/>
  <c r="IN49" i="2"/>
  <c r="IK49" i="2"/>
  <c r="II49" i="2"/>
  <c r="IG49" i="2"/>
  <c r="ID49" i="2"/>
  <c r="IB49" i="2"/>
  <c r="HZ49" i="2"/>
  <c r="HW49" i="2"/>
  <c r="HU49" i="2"/>
  <c r="HS49" i="2"/>
  <c r="HP49" i="2"/>
  <c r="HN49" i="2"/>
  <c r="HL49" i="2"/>
  <c r="HI49" i="2"/>
  <c r="HG49" i="2"/>
  <c r="HE49" i="2"/>
  <c r="HA49" i="2"/>
  <c r="GY49" i="2"/>
  <c r="GW49" i="2"/>
  <c r="GT49" i="2"/>
  <c r="GP49" i="2"/>
  <c r="GM49" i="2"/>
  <c r="GK49" i="2"/>
  <c r="GI49" i="2"/>
  <c r="GF49" i="2"/>
  <c r="GB49" i="2"/>
  <c r="FY49" i="2"/>
  <c r="FW49" i="2"/>
  <c r="FU49" i="2"/>
  <c r="FR49" i="2"/>
  <c r="FP49" i="2"/>
  <c r="FN49" i="2"/>
  <c r="FK49" i="2"/>
  <c r="FI49" i="2"/>
  <c r="FG49" i="2"/>
  <c r="FD49" i="2"/>
  <c r="EZ49" i="2"/>
  <c r="EW49" i="2"/>
  <c r="EU49" i="2"/>
  <c r="ES49" i="2"/>
  <c r="EP49" i="2"/>
  <c r="EN49" i="2"/>
  <c r="EL49" i="2"/>
  <c r="EI49" i="2"/>
  <c r="EG49" i="2"/>
  <c r="EE49" i="2"/>
  <c r="EB49" i="2"/>
  <c r="DZ49" i="2"/>
  <c r="DX49" i="2"/>
  <c r="DU49" i="2"/>
  <c r="DQ49" i="2"/>
  <c r="DN49" i="2"/>
  <c r="DL49" i="2"/>
  <c r="DJ49" i="2"/>
  <c r="DG49" i="2"/>
  <c r="DE49" i="2"/>
  <c r="DC49" i="2"/>
  <c r="CZ49" i="2"/>
  <c r="CX49" i="2"/>
  <c r="CV49" i="2"/>
  <c r="CS49" i="2"/>
  <c r="CQ49" i="2"/>
  <c r="CO49" i="2"/>
  <c r="CL49" i="2"/>
  <c r="CJ49" i="2"/>
  <c r="CH49" i="2"/>
  <c r="CE49" i="2"/>
  <c r="CC49" i="2"/>
  <c r="CB49" i="2"/>
  <c r="CA49" i="2"/>
  <c r="BX49" i="2"/>
  <c r="BV49" i="2"/>
  <c r="BT49" i="2"/>
  <c r="BQ49" i="2"/>
  <c r="BO49" i="2"/>
  <c r="BM49" i="2"/>
  <c r="BJ49" i="2"/>
  <c r="BF49" i="2"/>
  <c r="BC49" i="2"/>
  <c r="BA49" i="2"/>
  <c r="AY49" i="2"/>
  <c r="AV49" i="2"/>
  <c r="AT49" i="2"/>
  <c r="AR49" i="2"/>
  <c r="AO49" i="2"/>
  <c r="AM49" i="2"/>
  <c r="AK49" i="2"/>
  <c r="AH49" i="2"/>
  <c r="AF49" i="2"/>
  <c r="AD49" i="2"/>
  <c r="R49" i="2"/>
  <c r="P49" i="2"/>
  <c r="Q49" i="2" s="1"/>
  <c r="N49" i="2"/>
  <c r="L49" i="2"/>
  <c r="M49" i="2" s="1"/>
  <c r="J49" i="2"/>
  <c r="H49" i="2"/>
  <c r="I49" i="2" s="1"/>
  <c r="F49" i="2"/>
  <c r="D49" i="2"/>
  <c r="E49" i="2" s="1"/>
  <c r="B49" i="2"/>
  <c r="VI48" i="2"/>
  <c r="VG48" i="2"/>
  <c r="VE48" i="2"/>
  <c r="VB48" i="2"/>
  <c r="UZ48" i="2"/>
  <c r="UX48" i="2"/>
  <c r="UU48" i="2"/>
  <c r="US48" i="2"/>
  <c r="UQ48" i="2"/>
  <c r="UN48" i="2"/>
  <c r="UL48" i="2"/>
  <c r="UJ48" i="2"/>
  <c r="UG48" i="2"/>
  <c r="IB48" i="1" s="1"/>
  <c r="UC48" i="2"/>
  <c r="TZ48" i="2"/>
  <c r="TV48" i="2"/>
  <c r="TS48" i="2"/>
  <c r="TQ48" i="2"/>
  <c r="TO48" i="2"/>
  <c r="TL48" i="2"/>
  <c r="TJ48" i="2"/>
  <c r="TH48" i="2"/>
  <c r="TE48" i="2"/>
  <c r="TA48" i="2"/>
  <c r="SX48" i="2"/>
  <c r="ST48" i="2"/>
  <c r="SQ48" i="2"/>
  <c r="SM48" i="2"/>
  <c r="SJ48" i="2"/>
  <c r="SH48" i="2"/>
  <c r="SF48" i="2"/>
  <c r="SC48" i="2"/>
  <c r="RY48" i="2"/>
  <c r="RV48" i="2"/>
  <c r="RR48" i="2"/>
  <c r="RO48" i="2"/>
  <c r="RM48" i="2"/>
  <c r="RK48" i="2"/>
  <c r="RH48" i="2"/>
  <c r="RF48" i="2"/>
  <c r="RD48" i="2"/>
  <c r="RA48" i="2"/>
  <c r="QY48" i="2"/>
  <c r="QW48" i="2"/>
  <c r="QT48" i="2"/>
  <c r="QR48" i="2"/>
  <c r="QP48" i="2"/>
  <c r="QM48" i="2"/>
  <c r="QK48" i="2"/>
  <c r="QI48" i="2"/>
  <c r="QF48" i="2"/>
  <c r="QB48" i="2"/>
  <c r="PY48" i="2"/>
  <c r="PW48" i="2"/>
  <c r="PU48" i="2"/>
  <c r="PR48" i="2"/>
  <c r="PP48" i="2"/>
  <c r="PN48" i="2"/>
  <c r="PK48" i="2"/>
  <c r="PI48" i="2"/>
  <c r="PG48" i="2"/>
  <c r="PD48" i="2"/>
  <c r="PB48" i="2"/>
  <c r="OZ48" i="2"/>
  <c r="OW48" i="2"/>
  <c r="OU48" i="2"/>
  <c r="OS48" i="2"/>
  <c r="OP48" i="2"/>
  <c r="ON48" i="2"/>
  <c r="OL48" i="2"/>
  <c r="OI48" i="2"/>
  <c r="OG48" i="2"/>
  <c r="OE48" i="2"/>
  <c r="OB48" i="2"/>
  <c r="NZ48" i="2"/>
  <c r="NX48" i="2"/>
  <c r="NU48" i="2"/>
  <c r="NS48" i="2"/>
  <c r="NQ48" i="2"/>
  <c r="NN48" i="2"/>
  <c r="NL48" i="2"/>
  <c r="NJ48" i="2"/>
  <c r="NG48" i="2"/>
  <c r="NE48" i="2"/>
  <c r="NC48" i="2"/>
  <c r="MZ48" i="2"/>
  <c r="MX48" i="2"/>
  <c r="MV48" i="2"/>
  <c r="MS48" i="2"/>
  <c r="MQ48" i="2"/>
  <c r="MO48" i="2"/>
  <c r="ML48" i="2"/>
  <c r="MJ48" i="2"/>
  <c r="MH48" i="2"/>
  <c r="ME48" i="2"/>
  <c r="MA48" i="2"/>
  <c r="LX48" i="2"/>
  <c r="LT48" i="2"/>
  <c r="LQ48" i="2"/>
  <c r="LO48" i="2"/>
  <c r="LM48" i="2"/>
  <c r="LJ48" i="2"/>
  <c r="LH48" i="2"/>
  <c r="LF48" i="2"/>
  <c r="LC48" i="2"/>
  <c r="KY48" i="2"/>
  <c r="KV48" i="2"/>
  <c r="KR48" i="2"/>
  <c r="KO48" i="2"/>
  <c r="KM48" i="2"/>
  <c r="KK48" i="2"/>
  <c r="KH48" i="2"/>
  <c r="KF48" i="2"/>
  <c r="KD48" i="2"/>
  <c r="KA48" i="2"/>
  <c r="JY48" i="2"/>
  <c r="JW48" i="2"/>
  <c r="JT48" i="2"/>
  <c r="JP48" i="2"/>
  <c r="JM48" i="2"/>
  <c r="JK48" i="2"/>
  <c r="JI48" i="2"/>
  <c r="JF48" i="2"/>
  <c r="JD48" i="2"/>
  <c r="JB48" i="2"/>
  <c r="IY48" i="2"/>
  <c r="IW48" i="2"/>
  <c r="IU48" i="2"/>
  <c r="IR48" i="2"/>
  <c r="IP48" i="2"/>
  <c r="IN48" i="2"/>
  <c r="IK48" i="2"/>
  <c r="II48" i="2"/>
  <c r="IG48" i="2"/>
  <c r="ID48" i="2"/>
  <c r="IB48" i="2"/>
  <c r="HZ48" i="2"/>
  <c r="HW48" i="2"/>
  <c r="HU48" i="2"/>
  <c r="HS48" i="2"/>
  <c r="HP48" i="2"/>
  <c r="HN48" i="2"/>
  <c r="HL48" i="2"/>
  <c r="HI48" i="2"/>
  <c r="HG48" i="2"/>
  <c r="HE48" i="2"/>
  <c r="HA48" i="2"/>
  <c r="GY48" i="2"/>
  <c r="GW48" i="2"/>
  <c r="GT48" i="2"/>
  <c r="GP48" i="2"/>
  <c r="GM48" i="2"/>
  <c r="GK48" i="2"/>
  <c r="GI48" i="2"/>
  <c r="GF48" i="2"/>
  <c r="GB48" i="2"/>
  <c r="FY48" i="2"/>
  <c r="FW48" i="2"/>
  <c r="FU48" i="2"/>
  <c r="FR48" i="2"/>
  <c r="FP48" i="2"/>
  <c r="FN48" i="2"/>
  <c r="FK48" i="2"/>
  <c r="FI48" i="2"/>
  <c r="FG48" i="2"/>
  <c r="FD48" i="2"/>
  <c r="EZ48" i="2"/>
  <c r="EW48" i="2"/>
  <c r="EU48" i="2"/>
  <c r="ES48" i="2"/>
  <c r="EP48" i="2"/>
  <c r="EN48" i="2"/>
  <c r="EL48" i="2"/>
  <c r="EI48" i="2"/>
  <c r="EG48" i="2"/>
  <c r="EE48" i="2"/>
  <c r="EB48" i="2"/>
  <c r="DZ48" i="2"/>
  <c r="DX48" i="2"/>
  <c r="DU48" i="2"/>
  <c r="DQ48" i="2"/>
  <c r="DN48" i="2"/>
  <c r="DL48" i="2"/>
  <c r="DJ48" i="2"/>
  <c r="DG48" i="2"/>
  <c r="DE48" i="2"/>
  <c r="DC48" i="2"/>
  <c r="CZ48" i="2"/>
  <c r="CX48" i="2"/>
  <c r="CV48" i="2"/>
  <c r="CS48" i="2"/>
  <c r="CQ48" i="2"/>
  <c r="CO48" i="2"/>
  <c r="CL48" i="2"/>
  <c r="CJ48" i="2"/>
  <c r="CH48" i="2"/>
  <c r="CE48" i="2"/>
  <c r="CC48" i="2"/>
  <c r="CB48" i="2"/>
  <c r="CA48" i="2"/>
  <c r="BX48" i="2"/>
  <c r="BV48" i="2"/>
  <c r="BT48" i="2"/>
  <c r="BQ48" i="2"/>
  <c r="BO48" i="2"/>
  <c r="BM48" i="2"/>
  <c r="BJ48" i="2"/>
  <c r="BF48" i="2"/>
  <c r="BC48" i="2"/>
  <c r="BA48" i="2"/>
  <c r="AY48" i="2"/>
  <c r="AV48" i="2"/>
  <c r="AT48" i="2"/>
  <c r="AR48" i="2"/>
  <c r="AO48" i="2"/>
  <c r="AM48" i="2"/>
  <c r="AK48" i="2"/>
  <c r="AH48" i="2"/>
  <c r="AF48" i="2"/>
  <c r="AD48" i="2"/>
  <c r="R48" i="2"/>
  <c r="P48" i="2"/>
  <c r="Q48" i="2" s="1"/>
  <c r="N48" i="2"/>
  <c r="L48" i="2"/>
  <c r="M48" i="2" s="1"/>
  <c r="J48" i="2"/>
  <c r="H48" i="2"/>
  <c r="I48" i="2" s="1"/>
  <c r="F48" i="2"/>
  <c r="E48" i="2"/>
  <c r="D48" i="2"/>
  <c r="B48" i="2"/>
  <c r="VI47" i="2"/>
  <c r="VG47" i="2"/>
  <c r="VE47" i="2"/>
  <c r="VB47" i="2"/>
  <c r="UZ47" i="2"/>
  <c r="UX47" i="2"/>
  <c r="UU47" i="2"/>
  <c r="US47" i="2"/>
  <c r="UQ47" i="2"/>
  <c r="UN47" i="2"/>
  <c r="UL47" i="2"/>
  <c r="UJ47" i="2"/>
  <c r="UG47" i="2"/>
  <c r="UC47" i="2"/>
  <c r="TZ47" i="2"/>
  <c r="TV47" i="2"/>
  <c r="TS47" i="2"/>
  <c r="TQ47" i="2"/>
  <c r="TO47" i="2"/>
  <c r="TL47" i="2"/>
  <c r="TJ47" i="2"/>
  <c r="TH47" i="2"/>
  <c r="TE47" i="2"/>
  <c r="TA47" i="2"/>
  <c r="SX47" i="2"/>
  <c r="ST47" i="2"/>
  <c r="SQ47" i="2"/>
  <c r="SM47" i="2"/>
  <c r="SJ47" i="2"/>
  <c r="SH47" i="2"/>
  <c r="SF47" i="2"/>
  <c r="SC47" i="2"/>
  <c r="RY47" i="2"/>
  <c r="RV47" i="2"/>
  <c r="RR47" i="2"/>
  <c r="RO47" i="2"/>
  <c r="RM47" i="2"/>
  <c r="RK47" i="2"/>
  <c r="RH47" i="2"/>
  <c r="RF47" i="2"/>
  <c r="RD47" i="2"/>
  <c r="RA47" i="2"/>
  <c r="QY47" i="2"/>
  <c r="QW47" i="2"/>
  <c r="QT47" i="2"/>
  <c r="QR47" i="2"/>
  <c r="QP47" i="2"/>
  <c r="QM47" i="2"/>
  <c r="QI47" i="2"/>
  <c r="QF47" i="2"/>
  <c r="QB47" i="2"/>
  <c r="PY47" i="2"/>
  <c r="PW47" i="2"/>
  <c r="PU47" i="2"/>
  <c r="PR47" i="2"/>
  <c r="PP47" i="2"/>
  <c r="PN47" i="2"/>
  <c r="PK47" i="2"/>
  <c r="PI47" i="2"/>
  <c r="PG47" i="2"/>
  <c r="PD47" i="2"/>
  <c r="PB47" i="2"/>
  <c r="OZ47" i="2"/>
  <c r="OW47" i="2"/>
  <c r="OU47" i="2"/>
  <c r="OS47" i="2"/>
  <c r="OP47" i="2"/>
  <c r="ON47" i="2"/>
  <c r="OL47" i="2"/>
  <c r="OI47" i="2"/>
  <c r="OG47" i="2"/>
  <c r="OE47" i="2"/>
  <c r="OB47" i="2"/>
  <c r="NZ47" i="2"/>
  <c r="NX47" i="2"/>
  <c r="NU47" i="2"/>
  <c r="NS47" i="2"/>
  <c r="NQ47" i="2"/>
  <c r="NN47" i="2"/>
  <c r="NL47" i="2"/>
  <c r="NJ47" i="2"/>
  <c r="NG47" i="2"/>
  <c r="NE47" i="2"/>
  <c r="NC47" i="2"/>
  <c r="MZ47" i="2"/>
  <c r="MX47" i="2"/>
  <c r="MV47" i="2"/>
  <c r="MS47" i="2"/>
  <c r="MO47" i="2"/>
  <c r="ML47" i="2"/>
  <c r="MJ47" i="2"/>
  <c r="MH47" i="2"/>
  <c r="ME47" i="2"/>
  <c r="MA47" i="2"/>
  <c r="LX47" i="2"/>
  <c r="LT47" i="2"/>
  <c r="LQ47" i="2"/>
  <c r="LO47" i="2"/>
  <c r="LM47" i="2"/>
  <c r="LJ47" i="2"/>
  <c r="LH47" i="2"/>
  <c r="LF47" i="2"/>
  <c r="LC47" i="2"/>
  <c r="KY47" i="2"/>
  <c r="KV47" i="2"/>
  <c r="KT47" i="2"/>
  <c r="KR47" i="2"/>
  <c r="KO47" i="2"/>
  <c r="KM47" i="2"/>
  <c r="KK47" i="2"/>
  <c r="KH47" i="2"/>
  <c r="KF47" i="2"/>
  <c r="KD47" i="2"/>
  <c r="KA47" i="2"/>
  <c r="JW47" i="2"/>
  <c r="JT47" i="2"/>
  <c r="JR47" i="2"/>
  <c r="JP47" i="2"/>
  <c r="JM47" i="2"/>
  <c r="JK47" i="2"/>
  <c r="JI47" i="2"/>
  <c r="JF47" i="2"/>
  <c r="JD47" i="2"/>
  <c r="JB47" i="2"/>
  <c r="IY47" i="2"/>
  <c r="IW47" i="2"/>
  <c r="IU47" i="2"/>
  <c r="IR47" i="2"/>
  <c r="IP47" i="2"/>
  <c r="IN47" i="2"/>
  <c r="IK47" i="2"/>
  <c r="II47" i="2"/>
  <c r="IG47" i="2"/>
  <c r="ID47" i="2"/>
  <c r="IB47" i="2"/>
  <c r="HZ47" i="2"/>
  <c r="HW47" i="2"/>
  <c r="HU47" i="2"/>
  <c r="HS47" i="2"/>
  <c r="HP47" i="2"/>
  <c r="HN47" i="2"/>
  <c r="HL47" i="2"/>
  <c r="HI47" i="2"/>
  <c r="HG47" i="2"/>
  <c r="HE47" i="2"/>
  <c r="HA47" i="2"/>
  <c r="GY47" i="2"/>
  <c r="GW47" i="2"/>
  <c r="GT47" i="2"/>
  <c r="GP47" i="2"/>
  <c r="GM47" i="2"/>
  <c r="GK47" i="2"/>
  <c r="GI47" i="2"/>
  <c r="GF47" i="2"/>
  <c r="GB47" i="2"/>
  <c r="FY47" i="2"/>
  <c r="FW47" i="2"/>
  <c r="FU47" i="2"/>
  <c r="FR47" i="2"/>
  <c r="FP47" i="2"/>
  <c r="FN47" i="2"/>
  <c r="FK47" i="2"/>
  <c r="FI47" i="2"/>
  <c r="FG47" i="2"/>
  <c r="FD47" i="2"/>
  <c r="EZ47" i="2"/>
  <c r="EW47" i="2"/>
  <c r="EU47" i="2"/>
  <c r="ES47" i="2"/>
  <c r="EP47" i="2"/>
  <c r="EN47" i="2"/>
  <c r="EL47" i="2"/>
  <c r="EI47" i="2"/>
  <c r="EG47" i="2"/>
  <c r="EE47" i="2"/>
  <c r="EB47" i="2"/>
  <c r="DZ47" i="2"/>
  <c r="DX47" i="2"/>
  <c r="DU47" i="2"/>
  <c r="DQ47" i="2"/>
  <c r="DN47" i="2"/>
  <c r="DL47" i="2"/>
  <c r="DJ47" i="2"/>
  <c r="DG47" i="2"/>
  <c r="DE47" i="2"/>
  <c r="DC47" i="2"/>
  <c r="CZ47" i="2"/>
  <c r="CX47" i="2"/>
  <c r="CV47" i="2"/>
  <c r="CS47" i="2"/>
  <c r="CQ47" i="2"/>
  <c r="CO47" i="2"/>
  <c r="CL47" i="2"/>
  <c r="CJ47" i="2"/>
  <c r="CH47" i="2"/>
  <c r="CE47" i="2"/>
  <c r="CC47" i="2"/>
  <c r="CB47" i="2"/>
  <c r="CA47" i="2"/>
  <c r="BX47" i="2"/>
  <c r="BV47" i="2"/>
  <c r="BT47" i="2"/>
  <c r="BQ47" i="2"/>
  <c r="BO47" i="2"/>
  <c r="BM47" i="2"/>
  <c r="BJ47" i="2"/>
  <c r="BF47" i="2"/>
  <c r="BC47" i="2"/>
  <c r="BA47" i="2"/>
  <c r="AY47" i="2"/>
  <c r="AV47" i="2"/>
  <c r="AT47" i="2"/>
  <c r="AR47" i="2"/>
  <c r="AO47" i="2"/>
  <c r="AM47" i="2"/>
  <c r="AK47" i="2"/>
  <c r="AH47" i="2"/>
  <c r="AF47" i="2"/>
  <c r="AD47" i="2"/>
  <c r="Y47" i="2"/>
  <c r="R47" i="2"/>
  <c r="Q47" i="2"/>
  <c r="P47" i="2"/>
  <c r="N47" i="2"/>
  <c r="M47" i="2"/>
  <c r="S47" i="2" s="1"/>
  <c r="L47" i="2"/>
  <c r="J47" i="2"/>
  <c r="H47" i="2"/>
  <c r="I47" i="2" s="1"/>
  <c r="F47" i="2"/>
  <c r="D47" i="2"/>
  <c r="E47" i="2" s="1"/>
  <c r="B47" i="2"/>
  <c r="VI46" i="2"/>
  <c r="VG46" i="2"/>
  <c r="VE46" i="2"/>
  <c r="VB46" i="2"/>
  <c r="UZ46" i="2"/>
  <c r="UX46" i="2"/>
  <c r="UU46" i="2"/>
  <c r="US46" i="2"/>
  <c r="UQ46" i="2"/>
  <c r="UN46" i="2"/>
  <c r="UL46" i="2"/>
  <c r="UJ46" i="2"/>
  <c r="UG46" i="2"/>
  <c r="UC46" i="2"/>
  <c r="TZ46" i="2"/>
  <c r="TV46" i="2"/>
  <c r="TS46" i="2"/>
  <c r="TO46" i="2"/>
  <c r="TL46" i="2"/>
  <c r="TJ46" i="2"/>
  <c r="TH46" i="2"/>
  <c r="TE46" i="2"/>
  <c r="TA46" i="2"/>
  <c r="SX46" i="2"/>
  <c r="ST46" i="2"/>
  <c r="SQ46" i="2"/>
  <c r="SM46" i="2"/>
  <c r="SJ46" i="2"/>
  <c r="SF46" i="2"/>
  <c r="SC46" i="2"/>
  <c r="RY46" i="2"/>
  <c r="RV46" i="2"/>
  <c r="RR46" i="2"/>
  <c r="RO46" i="2"/>
  <c r="RK46" i="2"/>
  <c r="RH46" i="2"/>
  <c r="RF46" i="2"/>
  <c r="RD46" i="2"/>
  <c r="RA46" i="2"/>
  <c r="QW46" i="2"/>
  <c r="QT46" i="2"/>
  <c r="QR46" i="2"/>
  <c r="QP46" i="2"/>
  <c r="QM46" i="2"/>
  <c r="QI46" i="2"/>
  <c r="QF46" i="2"/>
  <c r="QB46" i="2"/>
  <c r="PY46" i="2"/>
  <c r="PW46" i="2"/>
  <c r="PU46" i="2"/>
  <c r="PR46" i="2"/>
  <c r="PP46" i="2"/>
  <c r="PN46" i="2"/>
  <c r="PK46" i="2"/>
  <c r="PI46" i="2"/>
  <c r="PG46" i="2"/>
  <c r="PD46" i="2"/>
  <c r="PB46" i="2"/>
  <c r="OZ46" i="2"/>
  <c r="OW46" i="2"/>
  <c r="OU46" i="2"/>
  <c r="OS46" i="2"/>
  <c r="OP46" i="2"/>
  <c r="ON46" i="2"/>
  <c r="OL46" i="2"/>
  <c r="OI46" i="2"/>
  <c r="OG46" i="2"/>
  <c r="OE46" i="2"/>
  <c r="OB46" i="2"/>
  <c r="NZ46" i="2"/>
  <c r="NX46" i="2"/>
  <c r="NU46" i="2"/>
  <c r="NS46" i="2"/>
  <c r="NQ46" i="2"/>
  <c r="NN46" i="2"/>
  <c r="NL46" i="2"/>
  <c r="NJ46" i="2"/>
  <c r="NG46" i="2"/>
  <c r="NE46" i="2"/>
  <c r="NC46" i="2"/>
  <c r="MZ46" i="2"/>
  <c r="MX46" i="2"/>
  <c r="MV46" i="2"/>
  <c r="MS46" i="2"/>
  <c r="MO46" i="2"/>
  <c r="ML46" i="2"/>
  <c r="MJ46" i="2"/>
  <c r="MH46" i="2"/>
  <c r="ME46" i="2"/>
  <c r="MA46" i="2"/>
  <c r="LX46" i="2"/>
  <c r="LT46" i="2"/>
  <c r="LQ46" i="2"/>
  <c r="LO46" i="2"/>
  <c r="LM46" i="2"/>
  <c r="LJ46" i="2"/>
  <c r="LH46" i="2"/>
  <c r="LF46" i="2"/>
  <c r="LC46" i="2"/>
  <c r="KY46" i="2"/>
  <c r="KV46" i="2"/>
  <c r="KR46" i="2"/>
  <c r="KO46" i="2"/>
  <c r="KM46" i="2"/>
  <c r="KK46" i="2"/>
  <c r="KH46" i="2"/>
  <c r="KF46" i="2"/>
  <c r="KD46" i="2"/>
  <c r="KA46" i="2"/>
  <c r="JY46" i="2"/>
  <c r="JW46" i="2"/>
  <c r="JT46" i="2"/>
  <c r="JR46" i="2"/>
  <c r="JP46" i="2"/>
  <c r="JM46" i="2"/>
  <c r="JK46" i="2"/>
  <c r="JI46" i="2"/>
  <c r="JF46" i="2"/>
  <c r="JD46" i="2"/>
  <c r="JB46" i="2"/>
  <c r="IY46" i="2"/>
  <c r="IW46" i="2"/>
  <c r="IU46" i="2"/>
  <c r="IR46" i="2"/>
  <c r="IP46" i="2"/>
  <c r="IN46" i="2"/>
  <c r="IK46" i="2"/>
  <c r="II46" i="2"/>
  <c r="IG46" i="2"/>
  <c r="ID46" i="2"/>
  <c r="IB46" i="2"/>
  <c r="HZ46" i="2"/>
  <c r="HW46" i="2"/>
  <c r="HU46" i="2"/>
  <c r="HS46" i="2"/>
  <c r="HP46" i="2"/>
  <c r="HN46" i="2"/>
  <c r="HL46" i="2"/>
  <c r="HI46" i="2"/>
  <c r="HG46" i="2"/>
  <c r="HE46" i="2"/>
  <c r="HA46" i="2"/>
  <c r="GY46" i="2"/>
  <c r="GW46" i="2"/>
  <c r="GT46" i="2"/>
  <c r="GP46" i="2"/>
  <c r="GM46" i="2"/>
  <c r="GK46" i="2"/>
  <c r="GI46" i="2"/>
  <c r="GF46" i="2"/>
  <c r="GB46" i="2"/>
  <c r="FY46" i="2"/>
  <c r="FW46" i="2"/>
  <c r="FU46" i="2"/>
  <c r="FR46" i="2"/>
  <c r="FP46" i="2"/>
  <c r="FN46" i="2"/>
  <c r="FK46" i="2"/>
  <c r="FI46" i="2"/>
  <c r="FG46" i="2"/>
  <c r="FD46" i="2"/>
  <c r="EZ46" i="2"/>
  <c r="EW46" i="2"/>
  <c r="EU46" i="2"/>
  <c r="ES46" i="2"/>
  <c r="EP46" i="2"/>
  <c r="EN46" i="2"/>
  <c r="EL46" i="2"/>
  <c r="EI46" i="2"/>
  <c r="EG46" i="2"/>
  <c r="EE46" i="2"/>
  <c r="EB46" i="2"/>
  <c r="DZ46" i="2"/>
  <c r="DX46" i="2"/>
  <c r="DU46" i="2"/>
  <c r="DQ46" i="2"/>
  <c r="DN46" i="2"/>
  <c r="DL46" i="2"/>
  <c r="DJ46" i="2"/>
  <c r="DG46" i="2"/>
  <c r="DE46" i="2"/>
  <c r="DC46" i="2"/>
  <c r="CZ46" i="2"/>
  <c r="CX46" i="2"/>
  <c r="CV46" i="2"/>
  <c r="CS46" i="2"/>
  <c r="CQ46" i="2"/>
  <c r="CO46" i="2"/>
  <c r="CL46" i="2"/>
  <c r="CJ46" i="2"/>
  <c r="CH46" i="2"/>
  <c r="CE46" i="2"/>
  <c r="CC46" i="2"/>
  <c r="CB46" i="2"/>
  <c r="CA46" i="2"/>
  <c r="BX46" i="2"/>
  <c r="BV46" i="2"/>
  <c r="BT46" i="2"/>
  <c r="BQ46" i="2"/>
  <c r="BO46" i="2"/>
  <c r="BM46" i="2"/>
  <c r="BJ46" i="2"/>
  <c r="BF46" i="2"/>
  <c r="BC46" i="2"/>
  <c r="BA46" i="2"/>
  <c r="AY46" i="2"/>
  <c r="AV46" i="2"/>
  <c r="AT46" i="2"/>
  <c r="AR46" i="2"/>
  <c r="AO46" i="2"/>
  <c r="AM46" i="2"/>
  <c r="AK46" i="2"/>
  <c r="AH46" i="2"/>
  <c r="AF46" i="2"/>
  <c r="AD46" i="2"/>
  <c r="Y46" i="2"/>
  <c r="R46" i="2"/>
  <c r="Q46" i="2"/>
  <c r="P46" i="2"/>
  <c r="N46" i="2"/>
  <c r="L46" i="2"/>
  <c r="M46" i="2" s="1"/>
  <c r="J46" i="2"/>
  <c r="H46" i="2"/>
  <c r="I46" i="2" s="1"/>
  <c r="F46" i="2"/>
  <c r="E46" i="2"/>
  <c r="D46" i="2"/>
  <c r="B46" i="2"/>
  <c r="VI45" i="2"/>
  <c r="VG45" i="2"/>
  <c r="VE45" i="2"/>
  <c r="VB45" i="2"/>
  <c r="UZ45" i="2"/>
  <c r="UX45" i="2"/>
  <c r="UU45" i="2"/>
  <c r="US45" i="2"/>
  <c r="UQ45" i="2"/>
  <c r="UN45" i="2"/>
  <c r="UL45" i="2"/>
  <c r="UJ45" i="2"/>
  <c r="UG45" i="2"/>
  <c r="UC45" i="2"/>
  <c r="TZ45" i="2"/>
  <c r="TV45" i="2"/>
  <c r="TS45" i="2"/>
  <c r="TQ45" i="2"/>
  <c r="TO45" i="2"/>
  <c r="TL45" i="2"/>
  <c r="TJ45" i="2"/>
  <c r="TH45" i="2"/>
  <c r="TE45" i="2"/>
  <c r="TC45" i="2"/>
  <c r="TA45" i="2"/>
  <c r="SX45" i="2"/>
  <c r="ST45" i="2"/>
  <c r="SQ45" i="2"/>
  <c r="SO45" i="2"/>
  <c r="SM45" i="2"/>
  <c r="SJ45" i="2"/>
  <c r="SF45" i="2"/>
  <c r="SC45" i="2"/>
  <c r="RY45" i="2"/>
  <c r="RV45" i="2"/>
  <c r="RR45" i="2"/>
  <c r="RO45" i="2"/>
  <c r="RM45" i="2"/>
  <c r="RK45" i="2"/>
  <c r="RH45" i="2"/>
  <c r="RF45" i="2"/>
  <c r="RD45" i="2"/>
  <c r="RA45" i="2"/>
  <c r="QY45" i="2"/>
  <c r="QW45" i="2"/>
  <c r="QT45" i="2"/>
  <c r="QR45" i="2"/>
  <c r="QP45" i="2"/>
  <c r="QM45" i="2"/>
  <c r="QI45" i="2"/>
  <c r="QF45" i="2"/>
  <c r="QB45" i="2"/>
  <c r="PY45" i="2"/>
  <c r="PW45" i="2"/>
  <c r="PU45" i="2"/>
  <c r="PR45" i="2"/>
  <c r="PP45" i="2"/>
  <c r="PN45" i="2"/>
  <c r="PK45" i="2"/>
  <c r="PI45" i="2"/>
  <c r="PG45" i="2"/>
  <c r="PD45" i="2"/>
  <c r="PB45" i="2"/>
  <c r="OZ45" i="2"/>
  <c r="OW45" i="2"/>
  <c r="OU45" i="2"/>
  <c r="OS45" i="2"/>
  <c r="OP45" i="2"/>
  <c r="ON45" i="2"/>
  <c r="OL45" i="2"/>
  <c r="OI45" i="2"/>
  <c r="OG45" i="2"/>
  <c r="OE45" i="2"/>
  <c r="OB45" i="2"/>
  <c r="NZ45" i="2"/>
  <c r="NX45" i="2"/>
  <c r="NU45" i="2"/>
  <c r="NS45" i="2"/>
  <c r="NQ45" i="2"/>
  <c r="NN45" i="2"/>
  <c r="NL45" i="2"/>
  <c r="NJ45" i="2"/>
  <c r="NG45" i="2"/>
  <c r="NE45" i="2"/>
  <c r="NC45" i="2"/>
  <c r="MZ45" i="2"/>
  <c r="MX45" i="2"/>
  <c r="MV45" i="2"/>
  <c r="MS45" i="2"/>
  <c r="MQ45" i="2"/>
  <c r="MO45" i="2"/>
  <c r="ML45" i="2"/>
  <c r="MJ45" i="2"/>
  <c r="MH45" i="2"/>
  <c r="ME45" i="2"/>
  <c r="MC45" i="2"/>
  <c r="MA45" i="2"/>
  <c r="LX45" i="2"/>
  <c r="LT45" i="2"/>
  <c r="LQ45" i="2"/>
  <c r="LO45" i="2"/>
  <c r="LM45" i="2"/>
  <c r="LJ45" i="2"/>
  <c r="LH45" i="2"/>
  <c r="LF45" i="2"/>
  <c r="LC45" i="2"/>
  <c r="KY45" i="2"/>
  <c r="KV45" i="2"/>
  <c r="KR45" i="2"/>
  <c r="KO45" i="2"/>
  <c r="KM45" i="2"/>
  <c r="KK45" i="2"/>
  <c r="KH45" i="2"/>
  <c r="KF45" i="2"/>
  <c r="KD45" i="2"/>
  <c r="KA45" i="2"/>
  <c r="JY45" i="2"/>
  <c r="JW45" i="2"/>
  <c r="JT45" i="2"/>
  <c r="JP45" i="2"/>
  <c r="JM45" i="2"/>
  <c r="JK45" i="2"/>
  <c r="JI45" i="2"/>
  <c r="JF45" i="2"/>
  <c r="JD45" i="2"/>
  <c r="JB45" i="2"/>
  <c r="IY45" i="2"/>
  <c r="IW45" i="2"/>
  <c r="IU45" i="2"/>
  <c r="IR45" i="2"/>
  <c r="IP45" i="2"/>
  <c r="IN45" i="2"/>
  <c r="IK45" i="2"/>
  <c r="II45" i="2"/>
  <c r="IG45" i="2"/>
  <c r="ID45" i="2"/>
  <c r="IB45" i="2"/>
  <c r="HZ45" i="2"/>
  <c r="HW45" i="2"/>
  <c r="HU45" i="2"/>
  <c r="HS45" i="2"/>
  <c r="HP45" i="2"/>
  <c r="HN45" i="2"/>
  <c r="HL45" i="2"/>
  <c r="HI45" i="2"/>
  <c r="HG45" i="2"/>
  <c r="HE45" i="2"/>
  <c r="HA45" i="2"/>
  <c r="GY45" i="2"/>
  <c r="GW45" i="2"/>
  <c r="GT45" i="2"/>
  <c r="GP45" i="2"/>
  <c r="GM45" i="2"/>
  <c r="GK45" i="2"/>
  <c r="GI45" i="2"/>
  <c r="GF45" i="2"/>
  <c r="GB45" i="2"/>
  <c r="FY45" i="2"/>
  <c r="FW45" i="2"/>
  <c r="FU45" i="2"/>
  <c r="FR45" i="2"/>
  <c r="FP45" i="2"/>
  <c r="FN45" i="2"/>
  <c r="FK45" i="2"/>
  <c r="FI45" i="2"/>
  <c r="FG45" i="2"/>
  <c r="FD45" i="2"/>
  <c r="EZ45" i="2"/>
  <c r="EW45" i="2"/>
  <c r="EU45" i="2"/>
  <c r="ES45" i="2"/>
  <c r="EP45" i="2"/>
  <c r="EN45" i="2"/>
  <c r="EL45" i="2"/>
  <c r="EI45" i="2"/>
  <c r="EG45" i="2"/>
  <c r="EE45" i="2"/>
  <c r="EB45" i="2"/>
  <c r="DZ45" i="2"/>
  <c r="DX45" i="2"/>
  <c r="DU45" i="2"/>
  <c r="DQ45" i="2"/>
  <c r="DN45" i="2"/>
  <c r="DL45" i="2"/>
  <c r="DJ45" i="2"/>
  <c r="DG45" i="2"/>
  <c r="DE45" i="2"/>
  <c r="DC45" i="2"/>
  <c r="CZ45" i="2"/>
  <c r="CX45" i="2"/>
  <c r="CV45" i="2"/>
  <c r="CS45" i="2"/>
  <c r="CQ45" i="2"/>
  <c r="CO45" i="2"/>
  <c r="CL45" i="2"/>
  <c r="CJ45" i="2"/>
  <c r="CH45" i="2"/>
  <c r="CE45" i="2"/>
  <c r="CC45" i="2"/>
  <c r="CB45" i="2"/>
  <c r="CA45" i="2"/>
  <c r="BX45" i="2"/>
  <c r="BV45" i="2"/>
  <c r="BT45" i="2"/>
  <c r="BQ45" i="2"/>
  <c r="BO45" i="2"/>
  <c r="BM45" i="2"/>
  <c r="BJ45" i="2"/>
  <c r="BF45" i="2"/>
  <c r="BC45" i="2"/>
  <c r="BA45" i="2"/>
  <c r="AY45" i="2"/>
  <c r="AV45" i="2"/>
  <c r="AT45" i="2"/>
  <c r="AR45" i="2"/>
  <c r="AO45" i="2"/>
  <c r="AM45" i="2"/>
  <c r="AK45" i="2"/>
  <c r="AH45" i="2"/>
  <c r="AF45" i="2"/>
  <c r="AD45" i="2"/>
  <c r="Y45" i="2"/>
  <c r="R45" i="2"/>
  <c r="P45" i="2"/>
  <c r="Q45" i="2" s="1"/>
  <c r="S45" i="2" s="1"/>
  <c r="N45" i="2"/>
  <c r="M45" i="2"/>
  <c r="L45" i="2"/>
  <c r="J45" i="2"/>
  <c r="H45" i="2"/>
  <c r="I45" i="2" s="1"/>
  <c r="F45" i="2"/>
  <c r="D45" i="2"/>
  <c r="E45" i="2" s="1"/>
  <c r="B45" i="2"/>
  <c r="VI44" i="2"/>
  <c r="VG44" i="2"/>
  <c r="VE44" i="2"/>
  <c r="VB44" i="2"/>
  <c r="UZ44" i="2"/>
  <c r="UX44" i="2"/>
  <c r="UU44" i="2"/>
  <c r="US44" i="2"/>
  <c r="UQ44" i="2"/>
  <c r="UN44" i="2"/>
  <c r="UL44" i="2"/>
  <c r="UJ44" i="2"/>
  <c r="UG44" i="2"/>
  <c r="UC44" i="2"/>
  <c r="TZ44" i="2"/>
  <c r="TV44" i="2"/>
  <c r="TS44" i="2"/>
  <c r="TQ44" i="2"/>
  <c r="TO44" i="2"/>
  <c r="TL44" i="2"/>
  <c r="TH44" i="2"/>
  <c r="TE44" i="2"/>
  <c r="TA44" i="2"/>
  <c r="SX44" i="2"/>
  <c r="ST44" i="2"/>
  <c r="SQ44" i="2"/>
  <c r="SM44" i="2"/>
  <c r="SJ44" i="2"/>
  <c r="SF44" i="2"/>
  <c r="SC44" i="2"/>
  <c r="RY44" i="2"/>
  <c r="RV44" i="2"/>
  <c r="HA44" i="1" s="1"/>
  <c r="RR44" i="2"/>
  <c r="RO44" i="2"/>
  <c r="RM44" i="2"/>
  <c r="RK44" i="2"/>
  <c r="RH44" i="2"/>
  <c r="RF44" i="2"/>
  <c r="RD44" i="2"/>
  <c r="RA44" i="2"/>
  <c r="QY44" i="2"/>
  <c r="QW44" i="2"/>
  <c r="QT44" i="2"/>
  <c r="QR44" i="2"/>
  <c r="QP44" i="2"/>
  <c r="QM44" i="2"/>
  <c r="QI44" i="2"/>
  <c r="QF44" i="2"/>
  <c r="QB44" i="2"/>
  <c r="PY44" i="2"/>
  <c r="PW44" i="2"/>
  <c r="PU44" i="2"/>
  <c r="PR44" i="2"/>
  <c r="PP44" i="2"/>
  <c r="PN44" i="2"/>
  <c r="PK44" i="2"/>
  <c r="PI44" i="2"/>
  <c r="PG44" i="2"/>
  <c r="PD44" i="2"/>
  <c r="PB44" i="2"/>
  <c r="OZ44" i="2"/>
  <c r="OW44" i="2"/>
  <c r="OU44" i="2"/>
  <c r="OS44" i="2"/>
  <c r="OP44" i="2"/>
  <c r="ON44" i="2"/>
  <c r="OL44" i="2"/>
  <c r="OI44" i="2"/>
  <c r="OG44" i="2"/>
  <c r="OE44" i="2"/>
  <c r="OB44" i="2"/>
  <c r="NZ44" i="2"/>
  <c r="NX44" i="2"/>
  <c r="NU44" i="2"/>
  <c r="NS44" i="2"/>
  <c r="NQ44" i="2"/>
  <c r="NN44" i="2"/>
  <c r="NL44" i="2"/>
  <c r="NJ44" i="2"/>
  <c r="NG44" i="2"/>
  <c r="NE44" i="2"/>
  <c r="NC44" i="2"/>
  <c r="MZ44" i="2"/>
  <c r="MX44" i="2"/>
  <c r="MV44" i="2"/>
  <c r="MS44" i="2"/>
  <c r="MO44" i="2"/>
  <c r="ML44" i="2"/>
  <c r="MJ44" i="2"/>
  <c r="MH44" i="2"/>
  <c r="ME44" i="2"/>
  <c r="MA44" i="2"/>
  <c r="LX44" i="2"/>
  <c r="LT44" i="2"/>
  <c r="LQ44" i="2"/>
  <c r="LO44" i="2"/>
  <c r="LM44" i="2"/>
  <c r="LJ44" i="2"/>
  <c r="LH44" i="2"/>
  <c r="LF44" i="2"/>
  <c r="LC44" i="2"/>
  <c r="LA44" i="2"/>
  <c r="KY44" i="2"/>
  <c r="KV44" i="2"/>
  <c r="KR44" i="2"/>
  <c r="KO44" i="2"/>
  <c r="KM44" i="2"/>
  <c r="KK44" i="2"/>
  <c r="KH44" i="2"/>
  <c r="KF44" i="2"/>
  <c r="KD44" i="2"/>
  <c r="KA44" i="2"/>
  <c r="JY44" i="2"/>
  <c r="JW44" i="2"/>
  <c r="JT44" i="2"/>
  <c r="JR44" i="2"/>
  <c r="JP44" i="2"/>
  <c r="JM44" i="2"/>
  <c r="JK44" i="2"/>
  <c r="JI44" i="2"/>
  <c r="JF44" i="2"/>
  <c r="JD44" i="2"/>
  <c r="JB44" i="2"/>
  <c r="IY44" i="2"/>
  <c r="IW44" i="2"/>
  <c r="IU44" i="2"/>
  <c r="IR44" i="2"/>
  <c r="IP44" i="2"/>
  <c r="IN44" i="2"/>
  <c r="IK44" i="2"/>
  <c r="II44" i="2"/>
  <c r="IG44" i="2"/>
  <c r="ID44" i="2"/>
  <c r="IB44" i="2"/>
  <c r="HZ44" i="2"/>
  <c r="HW44" i="2"/>
  <c r="HU44" i="2"/>
  <c r="HS44" i="2"/>
  <c r="HP44" i="2"/>
  <c r="HN44" i="2"/>
  <c r="HL44" i="2"/>
  <c r="HI44" i="2"/>
  <c r="HG44" i="2"/>
  <c r="HE44" i="2"/>
  <c r="HA44" i="2"/>
  <c r="GY44" i="2"/>
  <c r="GW44" i="2"/>
  <c r="GT44" i="2"/>
  <c r="GP44" i="2"/>
  <c r="GM44" i="2"/>
  <c r="GK44" i="2"/>
  <c r="GI44" i="2"/>
  <c r="GF44" i="2"/>
  <c r="GB44" i="2"/>
  <c r="FY44" i="2"/>
  <c r="FW44" i="2"/>
  <c r="FU44" i="2"/>
  <c r="FR44" i="2"/>
  <c r="FP44" i="2"/>
  <c r="FN44" i="2"/>
  <c r="FK44" i="2"/>
  <c r="FI44" i="2"/>
  <c r="FG44" i="2"/>
  <c r="FD44" i="2"/>
  <c r="EZ44" i="2"/>
  <c r="EW44" i="2"/>
  <c r="EU44" i="2"/>
  <c r="ES44" i="2"/>
  <c r="EP44" i="2"/>
  <c r="EN44" i="2"/>
  <c r="EL44" i="2"/>
  <c r="EI44" i="2"/>
  <c r="EG44" i="2"/>
  <c r="EE44" i="2"/>
  <c r="EB44" i="2"/>
  <c r="DZ44" i="2"/>
  <c r="DX44" i="2"/>
  <c r="DU44" i="2"/>
  <c r="DQ44" i="2"/>
  <c r="DN44" i="2"/>
  <c r="DL44" i="2"/>
  <c r="DJ44" i="2"/>
  <c r="DG44" i="2"/>
  <c r="DE44" i="2"/>
  <c r="DC44" i="2"/>
  <c r="CZ44" i="2"/>
  <c r="CX44" i="2"/>
  <c r="CV44" i="2"/>
  <c r="CS44" i="2"/>
  <c r="CQ44" i="2"/>
  <c r="CO44" i="2"/>
  <c r="CL44" i="2"/>
  <c r="CJ44" i="2"/>
  <c r="CH44" i="2"/>
  <c r="CE44" i="2"/>
  <c r="CC44" i="2"/>
  <c r="CB44" i="2"/>
  <c r="CA44" i="2"/>
  <c r="BX44" i="2"/>
  <c r="BV44" i="2"/>
  <c r="BT44" i="2"/>
  <c r="BQ44" i="2"/>
  <c r="BO44" i="2"/>
  <c r="BM44" i="2"/>
  <c r="BJ44" i="2"/>
  <c r="BF44" i="2"/>
  <c r="BC44" i="2"/>
  <c r="BA44" i="2"/>
  <c r="AY44" i="2"/>
  <c r="AV44" i="2"/>
  <c r="AT44" i="2"/>
  <c r="AR44" i="2"/>
  <c r="AO44" i="2"/>
  <c r="AM44" i="2"/>
  <c r="AK44" i="2"/>
  <c r="AH44" i="2"/>
  <c r="AF44" i="2"/>
  <c r="AD44" i="2"/>
  <c r="Y44" i="2"/>
  <c r="R44" i="2"/>
  <c r="P44" i="2"/>
  <c r="Q44" i="2" s="1"/>
  <c r="S44" i="2" s="1"/>
  <c r="N44" i="2"/>
  <c r="L44" i="2"/>
  <c r="M44" i="2" s="1"/>
  <c r="J44" i="2"/>
  <c r="H44" i="2"/>
  <c r="I44" i="2" s="1"/>
  <c r="F44" i="2"/>
  <c r="E44" i="2"/>
  <c r="D44" i="2"/>
  <c r="B44" i="2"/>
  <c r="VI43" i="2"/>
  <c r="VG43" i="2"/>
  <c r="VE43" i="2"/>
  <c r="VB43" i="2"/>
  <c r="UZ43" i="2"/>
  <c r="UX43" i="2"/>
  <c r="UU43" i="2"/>
  <c r="US43" i="2"/>
  <c r="UQ43" i="2"/>
  <c r="UN43" i="2"/>
  <c r="UL43" i="2"/>
  <c r="UJ43" i="2"/>
  <c r="UG43" i="2"/>
  <c r="UC43" i="2"/>
  <c r="TZ43" i="2"/>
  <c r="TV43" i="2"/>
  <c r="TS43" i="2"/>
  <c r="TQ43" i="2"/>
  <c r="TO43" i="2"/>
  <c r="TL43" i="2"/>
  <c r="TJ43" i="2"/>
  <c r="TH43" i="2"/>
  <c r="TE43" i="2"/>
  <c r="TA43" i="2"/>
  <c r="SX43" i="2"/>
  <c r="ST43" i="2"/>
  <c r="SQ43" i="2"/>
  <c r="SM43" i="2"/>
  <c r="SJ43" i="2"/>
  <c r="SH43" i="2"/>
  <c r="SF43" i="2"/>
  <c r="SC43" i="2"/>
  <c r="RY43" i="2"/>
  <c r="RV43" i="2"/>
  <c r="RR43" i="2"/>
  <c r="RO43" i="2"/>
  <c r="RM43" i="2"/>
  <c r="RK43" i="2"/>
  <c r="RH43" i="2"/>
  <c r="RF43" i="2"/>
  <c r="RD43" i="2"/>
  <c r="RA43" i="2"/>
  <c r="QY43" i="2"/>
  <c r="QW43" i="2"/>
  <c r="QT43" i="2"/>
  <c r="QR43" i="2"/>
  <c r="QP43" i="2"/>
  <c r="QM43" i="2"/>
  <c r="QI43" i="2"/>
  <c r="QF43" i="2"/>
  <c r="QB43" i="2"/>
  <c r="PY43" i="2"/>
  <c r="PW43" i="2"/>
  <c r="PU43" i="2"/>
  <c r="PR43" i="2"/>
  <c r="PP43" i="2"/>
  <c r="PN43" i="2"/>
  <c r="PK43" i="2"/>
  <c r="PI43" i="2"/>
  <c r="PG43" i="2"/>
  <c r="PD43" i="2"/>
  <c r="PB43" i="2"/>
  <c r="OZ43" i="2"/>
  <c r="OW43" i="2"/>
  <c r="OU43" i="2"/>
  <c r="OS43" i="2"/>
  <c r="OP43" i="2"/>
  <c r="ON43" i="2"/>
  <c r="OL43" i="2"/>
  <c r="OI43" i="2"/>
  <c r="OG43" i="2"/>
  <c r="OE43" i="2"/>
  <c r="OB43" i="2"/>
  <c r="NZ43" i="2"/>
  <c r="NX43" i="2"/>
  <c r="NU43" i="2"/>
  <c r="NS43" i="2"/>
  <c r="NQ43" i="2"/>
  <c r="NN43" i="2"/>
  <c r="NL43" i="2"/>
  <c r="NJ43" i="2"/>
  <c r="NG43" i="2"/>
  <c r="NE43" i="2"/>
  <c r="NC43" i="2"/>
  <c r="MZ43" i="2"/>
  <c r="MX43" i="2"/>
  <c r="MV43" i="2"/>
  <c r="MS43" i="2"/>
  <c r="MO43" i="2"/>
  <c r="ML43" i="2"/>
  <c r="MJ43" i="2"/>
  <c r="MH43" i="2"/>
  <c r="ME43" i="2"/>
  <c r="MA43" i="2"/>
  <c r="LX43" i="2"/>
  <c r="LT43" i="2"/>
  <c r="LQ43" i="2"/>
  <c r="LO43" i="2"/>
  <c r="LM43" i="2"/>
  <c r="LJ43" i="2"/>
  <c r="LH43" i="2"/>
  <c r="LF43" i="2"/>
  <c r="LC43" i="2"/>
  <c r="KY43" i="2"/>
  <c r="KV43" i="2"/>
  <c r="KT43" i="2"/>
  <c r="KR43" i="2"/>
  <c r="KO43" i="2"/>
  <c r="KM43" i="2"/>
  <c r="KK43" i="2"/>
  <c r="KH43" i="2"/>
  <c r="KF43" i="2"/>
  <c r="KD43" i="2"/>
  <c r="KA43" i="2"/>
  <c r="JW43" i="2"/>
  <c r="JT43" i="2"/>
  <c r="JR43" i="2"/>
  <c r="JP43" i="2"/>
  <c r="JM43" i="2"/>
  <c r="JK43" i="2"/>
  <c r="JI43" i="2"/>
  <c r="JF43" i="2"/>
  <c r="JD43" i="2"/>
  <c r="JB43" i="2"/>
  <c r="IY43" i="2"/>
  <c r="IW43" i="2"/>
  <c r="IU43" i="2"/>
  <c r="IR43" i="2"/>
  <c r="IP43" i="2"/>
  <c r="IN43" i="2"/>
  <c r="IK43" i="2"/>
  <c r="II43" i="2"/>
  <c r="IG43" i="2"/>
  <c r="ID43" i="2"/>
  <c r="IB43" i="2"/>
  <c r="HZ43" i="2"/>
  <c r="HW43" i="2"/>
  <c r="HU43" i="2"/>
  <c r="HS43" i="2"/>
  <c r="HP43" i="2"/>
  <c r="HN43" i="2"/>
  <c r="HL43" i="2"/>
  <c r="HI43" i="2"/>
  <c r="HG43" i="2"/>
  <c r="HE43" i="2"/>
  <c r="HA43" i="2"/>
  <c r="GY43" i="2"/>
  <c r="GW43" i="2"/>
  <c r="GT43" i="2"/>
  <c r="GP43" i="2"/>
  <c r="GM43" i="2"/>
  <c r="GK43" i="2"/>
  <c r="GI43" i="2"/>
  <c r="GF43" i="2"/>
  <c r="GB43" i="2"/>
  <c r="FY43" i="2"/>
  <c r="FW43" i="2"/>
  <c r="FU43" i="2"/>
  <c r="FR43" i="2"/>
  <c r="FP43" i="2"/>
  <c r="FN43" i="2"/>
  <c r="FK43" i="2"/>
  <c r="FI43" i="2"/>
  <c r="FG43" i="2"/>
  <c r="FD43" i="2"/>
  <c r="EZ43" i="2"/>
  <c r="EW43" i="2"/>
  <c r="EU43" i="2"/>
  <c r="ES43" i="2"/>
  <c r="EP43" i="2"/>
  <c r="EN43" i="2"/>
  <c r="EL43" i="2"/>
  <c r="EI43" i="2"/>
  <c r="EG43" i="2"/>
  <c r="EE43" i="2"/>
  <c r="EB43" i="2"/>
  <c r="DZ43" i="2"/>
  <c r="DX43" i="2"/>
  <c r="DU43" i="2"/>
  <c r="DQ43" i="2"/>
  <c r="DN43" i="2"/>
  <c r="DL43" i="2"/>
  <c r="DJ43" i="2"/>
  <c r="DG43" i="2"/>
  <c r="DE43" i="2"/>
  <c r="DC43" i="2"/>
  <c r="CZ43" i="2"/>
  <c r="CX43" i="2"/>
  <c r="CV43" i="2"/>
  <c r="CS43" i="2"/>
  <c r="CQ43" i="2"/>
  <c r="CO43" i="2"/>
  <c r="CL43" i="2"/>
  <c r="CJ43" i="2"/>
  <c r="CH43" i="2"/>
  <c r="CE43" i="2"/>
  <c r="CC43" i="2"/>
  <c r="CB43" i="2"/>
  <c r="CA43" i="2"/>
  <c r="BX43" i="2"/>
  <c r="BV43" i="2"/>
  <c r="BT43" i="2"/>
  <c r="BQ43" i="2"/>
  <c r="BO43" i="2"/>
  <c r="BM43" i="2"/>
  <c r="BJ43" i="2"/>
  <c r="BF43" i="2"/>
  <c r="BC43" i="2"/>
  <c r="BA43" i="2"/>
  <c r="AY43" i="2"/>
  <c r="AV43" i="2"/>
  <c r="AT43" i="2"/>
  <c r="AR43" i="2"/>
  <c r="AO43" i="2"/>
  <c r="AM43" i="2"/>
  <c r="AK43" i="2"/>
  <c r="AH43" i="2"/>
  <c r="AF43" i="2"/>
  <c r="AD43" i="2"/>
  <c r="Y43" i="2"/>
  <c r="R43" i="2"/>
  <c r="Q43" i="2"/>
  <c r="P43" i="2"/>
  <c r="N43" i="2"/>
  <c r="M43" i="2"/>
  <c r="S43" i="2" s="1"/>
  <c r="L43" i="2"/>
  <c r="J43" i="2"/>
  <c r="I43" i="2"/>
  <c r="H43" i="2"/>
  <c r="F43" i="2"/>
  <c r="D43" i="2"/>
  <c r="E43" i="2" s="1"/>
  <c r="B43" i="2"/>
  <c r="VI42" i="2"/>
  <c r="VG42" i="2"/>
  <c r="VE42" i="2"/>
  <c r="VB42" i="2"/>
  <c r="UZ42" i="2"/>
  <c r="UX42" i="2"/>
  <c r="UU42" i="2"/>
  <c r="US42" i="2"/>
  <c r="UQ42" i="2"/>
  <c r="UN42" i="2"/>
  <c r="UL42" i="2"/>
  <c r="UJ42" i="2"/>
  <c r="UG42" i="2"/>
  <c r="UC42" i="2"/>
  <c r="TZ42" i="2"/>
  <c r="TV42" i="2"/>
  <c r="TS42" i="2"/>
  <c r="TO42" i="2"/>
  <c r="TL42" i="2"/>
  <c r="TJ42" i="2"/>
  <c r="TH42" i="2"/>
  <c r="TE42" i="2"/>
  <c r="TA42" i="2"/>
  <c r="SX42" i="2"/>
  <c r="ST42" i="2"/>
  <c r="SQ42" i="2"/>
  <c r="SM42" i="2"/>
  <c r="SJ42" i="2"/>
  <c r="SF42" i="2"/>
  <c r="SC42" i="2"/>
  <c r="RY42" i="2"/>
  <c r="RV42" i="2"/>
  <c r="RR42" i="2"/>
  <c r="RO42" i="2"/>
  <c r="RK42" i="2"/>
  <c r="RH42" i="2"/>
  <c r="RF42" i="2"/>
  <c r="RD42" i="2"/>
  <c r="RA42" i="2"/>
  <c r="QW42" i="2"/>
  <c r="QT42" i="2"/>
  <c r="QR42" i="2"/>
  <c r="QP42" i="2"/>
  <c r="QM42" i="2"/>
  <c r="QI42" i="2"/>
  <c r="QF42" i="2"/>
  <c r="QB42" i="2"/>
  <c r="PY42" i="2"/>
  <c r="PW42" i="2"/>
  <c r="PU42" i="2"/>
  <c r="PR42" i="2"/>
  <c r="PP42" i="2"/>
  <c r="PN42" i="2"/>
  <c r="PK42" i="2"/>
  <c r="PI42" i="2"/>
  <c r="PG42" i="2"/>
  <c r="PD42" i="2"/>
  <c r="PB42" i="2"/>
  <c r="OZ42" i="2"/>
  <c r="OW42" i="2"/>
  <c r="OU42" i="2"/>
  <c r="OS42" i="2"/>
  <c r="OP42" i="2"/>
  <c r="ON42" i="2"/>
  <c r="OL42" i="2"/>
  <c r="OI42" i="2"/>
  <c r="OG42" i="2"/>
  <c r="OE42" i="2"/>
  <c r="OB42" i="2"/>
  <c r="NZ42" i="2"/>
  <c r="NX42" i="2"/>
  <c r="NU42" i="2"/>
  <c r="NS42" i="2"/>
  <c r="NQ42" i="2"/>
  <c r="NN42" i="2"/>
  <c r="NL42" i="2"/>
  <c r="NJ42" i="2"/>
  <c r="NG42" i="2"/>
  <c r="NE42" i="2"/>
  <c r="NC42" i="2"/>
  <c r="MZ42" i="2"/>
  <c r="MX42" i="2"/>
  <c r="MV42" i="2"/>
  <c r="MS42" i="2"/>
  <c r="MO42" i="2"/>
  <c r="ML42" i="2"/>
  <c r="MJ42" i="2"/>
  <c r="MH42" i="2"/>
  <c r="ME42" i="2"/>
  <c r="MA42" i="2"/>
  <c r="LX42" i="2"/>
  <c r="LT42" i="2"/>
  <c r="LQ42" i="2"/>
  <c r="LO42" i="2"/>
  <c r="LM42" i="2"/>
  <c r="LJ42" i="2"/>
  <c r="LH42" i="2"/>
  <c r="LF42" i="2"/>
  <c r="LC42" i="2"/>
  <c r="KY42" i="2"/>
  <c r="KV42" i="2"/>
  <c r="KR42" i="2"/>
  <c r="KO42" i="2"/>
  <c r="KM42" i="2"/>
  <c r="KK42" i="2"/>
  <c r="KH42" i="2"/>
  <c r="KF42" i="2"/>
  <c r="KD42" i="2"/>
  <c r="KA42" i="2"/>
  <c r="JY42" i="2"/>
  <c r="JW42" i="2"/>
  <c r="JT42" i="2"/>
  <c r="JR42" i="2"/>
  <c r="JP42" i="2"/>
  <c r="JM42" i="2"/>
  <c r="JK42" i="2"/>
  <c r="JI42" i="2"/>
  <c r="JF42" i="2"/>
  <c r="JD42" i="2"/>
  <c r="JB42" i="2"/>
  <c r="IY42" i="2"/>
  <c r="IW42" i="2"/>
  <c r="IU42" i="2"/>
  <c r="IR42" i="2"/>
  <c r="IP42" i="2"/>
  <c r="IN42" i="2"/>
  <c r="IK42" i="2"/>
  <c r="II42" i="2"/>
  <c r="IG42" i="2"/>
  <c r="ID42" i="2"/>
  <c r="IB42" i="2"/>
  <c r="HZ42" i="2"/>
  <c r="HW42" i="2"/>
  <c r="HU42" i="2"/>
  <c r="HS42" i="2"/>
  <c r="HP42" i="2"/>
  <c r="HN42" i="2"/>
  <c r="HL42" i="2"/>
  <c r="HI42" i="2"/>
  <c r="HG42" i="2"/>
  <c r="HE42" i="2"/>
  <c r="HA42" i="2"/>
  <c r="GY42" i="2"/>
  <c r="GW42" i="2"/>
  <c r="GT42" i="2"/>
  <c r="GP42" i="2"/>
  <c r="GM42" i="2"/>
  <c r="GK42" i="2"/>
  <c r="GI42" i="2"/>
  <c r="GF42" i="2"/>
  <c r="GB42" i="2"/>
  <c r="FY42" i="2"/>
  <c r="FW42" i="2"/>
  <c r="FU42" i="2"/>
  <c r="FR42" i="2"/>
  <c r="FP42" i="2"/>
  <c r="FN42" i="2"/>
  <c r="FK42" i="2"/>
  <c r="FI42" i="2"/>
  <c r="FG42" i="2"/>
  <c r="FD42" i="2"/>
  <c r="EZ42" i="2"/>
  <c r="EW42" i="2"/>
  <c r="EU42" i="2"/>
  <c r="ES42" i="2"/>
  <c r="EP42" i="2"/>
  <c r="EN42" i="2"/>
  <c r="EL42" i="2"/>
  <c r="EI42" i="2"/>
  <c r="EG42" i="2"/>
  <c r="EE42" i="2"/>
  <c r="EB42" i="2"/>
  <c r="DZ42" i="2"/>
  <c r="DX42" i="2"/>
  <c r="DU42" i="2"/>
  <c r="DQ42" i="2"/>
  <c r="DN42" i="2"/>
  <c r="DL42" i="2"/>
  <c r="DJ42" i="2"/>
  <c r="DG42" i="2"/>
  <c r="DE42" i="2"/>
  <c r="DC42" i="2"/>
  <c r="CZ42" i="2"/>
  <c r="CX42" i="2"/>
  <c r="CV42" i="2"/>
  <c r="CS42" i="2"/>
  <c r="CQ42" i="2"/>
  <c r="CO42" i="2"/>
  <c r="CL42" i="2"/>
  <c r="CJ42" i="2"/>
  <c r="CH42" i="2"/>
  <c r="CE42" i="2"/>
  <c r="CC42" i="2"/>
  <c r="CB42" i="2"/>
  <c r="CA42" i="2"/>
  <c r="BX42" i="2"/>
  <c r="BV42" i="2"/>
  <c r="BT42" i="2"/>
  <c r="BQ42" i="2"/>
  <c r="BO42" i="2"/>
  <c r="BM42" i="2"/>
  <c r="BJ42" i="2"/>
  <c r="BF42" i="2"/>
  <c r="BC42" i="2"/>
  <c r="BA42" i="2"/>
  <c r="AY42" i="2"/>
  <c r="AV42" i="2"/>
  <c r="AT42" i="2"/>
  <c r="AR42" i="2"/>
  <c r="AO42" i="2"/>
  <c r="AM42" i="2"/>
  <c r="AK42" i="2"/>
  <c r="AH42" i="2"/>
  <c r="AF42" i="2"/>
  <c r="AD42" i="2"/>
  <c r="Y42" i="2"/>
  <c r="R42" i="2"/>
  <c r="P42" i="2"/>
  <c r="Q42" i="2" s="1"/>
  <c r="N42" i="2"/>
  <c r="L42" i="2"/>
  <c r="M42" i="2" s="1"/>
  <c r="J42" i="2"/>
  <c r="H42" i="2"/>
  <c r="F42" i="2"/>
  <c r="E42" i="2"/>
  <c r="D42" i="2"/>
  <c r="B42" i="2"/>
  <c r="VI41" i="2"/>
  <c r="VG41" i="2"/>
  <c r="VE41" i="2"/>
  <c r="VB41" i="2"/>
  <c r="UZ41" i="2"/>
  <c r="UX41" i="2"/>
  <c r="UU41" i="2"/>
  <c r="US41" i="2"/>
  <c r="UQ41" i="2"/>
  <c r="UN41" i="2"/>
  <c r="UL41" i="2"/>
  <c r="UJ41" i="2"/>
  <c r="UG41" i="2"/>
  <c r="UC41" i="2"/>
  <c r="TZ41" i="2"/>
  <c r="TV41" i="2"/>
  <c r="TS41" i="2"/>
  <c r="TQ41" i="2"/>
  <c r="HW41" i="1" s="1"/>
  <c r="TO41" i="2"/>
  <c r="TL41" i="2"/>
  <c r="TJ41" i="2"/>
  <c r="TH41" i="2"/>
  <c r="TE41" i="2"/>
  <c r="TC41" i="2"/>
  <c r="TA41" i="2"/>
  <c r="SX41" i="2"/>
  <c r="ST41" i="2"/>
  <c r="SQ41" i="2"/>
  <c r="SO41" i="2"/>
  <c r="SM41" i="2"/>
  <c r="SJ41" i="2"/>
  <c r="SF41" i="2"/>
  <c r="SC41" i="2"/>
  <c r="RY41" i="2"/>
  <c r="RV41" i="2"/>
  <c r="RR41" i="2"/>
  <c r="RO41" i="2"/>
  <c r="RM41" i="2"/>
  <c r="RK41" i="2"/>
  <c r="RH41" i="2"/>
  <c r="RF41" i="2"/>
  <c r="RD41" i="2"/>
  <c r="RA41" i="2"/>
  <c r="QY41" i="2"/>
  <c r="QW41" i="2"/>
  <c r="QT41" i="2"/>
  <c r="QR41" i="2"/>
  <c r="QP41" i="2"/>
  <c r="QM41" i="2"/>
  <c r="QI41" i="2"/>
  <c r="QF41" i="2"/>
  <c r="QB41" i="2"/>
  <c r="PY41" i="2"/>
  <c r="PW41" i="2"/>
  <c r="PU41" i="2"/>
  <c r="PR41" i="2"/>
  <c r="PP41" i="2"/>
  <c r="PN41" i="2"/>
  <c r="PK41" i="2"/>
  <c r="PI41" i="2"/>
  <c r="PG41" i="2"/>
  <c r="PD41" i="2"/>
  <c r="PB41" i="2"/>
  <c r="OZ41" i="2"/>
  <c r="OW41" i="2"/>
  <c r="OU41" i="2"/>
  <c r="OS41" i="2"/>
  <c r="OP41" i="2"/>
  <c r="ON41" i="2"/>
  <c r="OL41" i="2"/>
  <c r="OI41" i="2"/>
  <c r="OG41" i="2"/>
  <c r="OE41" i="2"/>
  <c r="OB41" i="2"/>
  <c r="NZ41" i="2"/>
  <c r="NX41" i="2"/>
  <c r="NU41" i="2"/>
  <c r="NS41" i="2"/>
  <c r="NQ41" i="2"/>
  <c r="NN41" i="2"/>
  <c r="NL41" i="2"/>
  <c r="NJ41" i="2"/>
  <c r="NG41" i="2"/>
  <c r="NE41" i="2"/>
  <c r="NC41" i="2"/>
  <c r="MZ41" i="2"/>
  <c r="MX41" i="2"/>
  <c r="MV41" i="2"/>
  <c r="MS41" i="2"/>
  <c r="MO41" i="2"/>
  <c r="ML41" i="2"/>
  <c r="MJ41" i="2"/>
  <c r="MH41" i="2"/>
  <c r="ME41" i="2"/>
  <c r="MA41" i="2"/>
  <c r="LX41" i="2"/>
  <c r="LV41" i="2"/>
  <c r="LT41" i="2"/>
  <c r="LQ41" i="2"/>
  <c r="LO41" i="2"/>
  <c r="LM41" i="2"/>
  <c r="LJ41" i="2"/>
  <c r="LH41" i="2"/>
  <c r="LF41" i="2"/>
  <c r="LC41" i="2"/>
  <c r="KY41" i="2"/>
  <c r="KV41" i="2"/>
  <c r="KR41" i="2"/>
  <c r="KO41" i="2"/>
  <c r="KM41" i="2"/>
  <c r="KK41" i="2"/>
  <c r="KH41" i="2"/>
  <c r="KF41" i="2"/>
  <c r="KD41" i="2"/>
  <c r="KA41" i="2"/>
  <c r="JY41" i="2"/>
  <c r="JW41" i="2"/>
  <c r="JT41" i="2"/>
  <c r="JR41" i="2"/>
  <c r="JP41" i="2"/>
  <c r="JM41" i="2"/>
  <c r="JK41" i="2"/>
  <c r="JI41" i="2"/>
  <c r="JF41" i="2"/>
  <c r="JD41" i="2"/>
  <c r="JB41" i="2"/>
  <c r="IY41" i="2"/>
  <c r="IW41" i="2"/>
  <c r="DG41" i="1" s="1"/>
  <c r="IU41" i="2"/>
  <c r="IR41" i="2"/>
  <c r="IP41" i="2"/>
  <c r="IN41" i="2"/>
  <c r="IK41" i="2"/>
  <c r="II41" i="2"/>
  <c r="IG41" i="2"/>
  <c r="ID41" i="2"/>
  <c r="IB41" i="2"/>
  <c r="HZ41" i="2"/>
  <c r="HW41" i="2"/>
  <c r="HU41" i="2"/>
  <c r="HS41" i="2"/>
  <c r="HP41" i="2"/>
  <c r="HN41" i="2"/>
  <c r="HL41" i="2"/>
  <c r="HI41" i="2"/>
  <c r="HG41" i="2"/>
  <c r="HE41" i="2"/>
  <c r="HA41" i="2"/>
  <c r="GY41" i="2"/>
  <c r="GW41" i="2"/>
  <c r="GT41" i="2"/>
  <c r="GP41" i="2"/>
  <c r="GM41" i="2"/>
  <c r="GK41" i="2"/>
  <c r="GI41" i="2"/>
  <c r="GF41" i="2"/>
  <c r="GB41" i="2"/>
  <c r="FY41" i="2"/>
  <c r="FW41" i="2"/>
  <c r="FU41" i="2"/>
  <c r="FR41" i="2"/>
  <c r="FP41" i="2"/>
  <c r="FN41" i="2"/>
  <c r="FK41" i="2"/>
  <c r="FI41" i="2"/>
  <c r="FG41" i="2"/>
  <c r="FD41" i="2"/>
  <c r="EZ41" i="2"/>
  <c r="EW41" i="2"/>
  <c r="EU41" i="2"/>
  <c r="ES41" i="2"/>
  <c r="EP41" i="2"/>
  <c r="EN41" i="2"/>
  <c r="EL41" i="2"/>
  <c r="EI41" i="2"/>
  <c r="EG41" i="2"/>
  <c r="EE41" i="2"/>
  <c r="EB41" i="2"/>
  <c r="DZ41" i="2"/>
  <c r="DX41" i="2"/>
  <c r="DU41" i="2"/>
  <c r="DQ41" i="2"/>
  <c r="DN41" i="2"/>
  <c r="DL41" i="2"/>
  <c r="DJ41" i="2"/>
  <c r="DG41" i="2"/>
  <c r="DE41" i="2"/>
  <c r="DC41" i="2"/>
  <c r="CZ41" i="2"/>
  <c r="CX41" i="2"/>
  <c r="CV41" i="2"/>
  <c r="CS41" i="2"/>
  <c r="CQ41" i="2"/>
  <c r="CO41" i="2"/>
  <c r="CL41" i="2"/>
  <c r="CJ41" i="2"/>
  <c r="CH41" i="2"/>
  <c r="CE41" i="2"/>
  <c r="CC41" i="2"/>
  <c r="CB41" i="2"/>
  <c r="CA41" i="2"/>
  <c r="BX41" i="2"/>
  <c r="BV41" i="2"/>
  <c r="BT41" i="2"/>
  <c r="BQ41" i="2"/>
  <c r="BO41" i="2"/>
  <c r="AM41" i="1" s="1"/>
  <c r="BM41" i="2"/>
  <c r="BJ41" i="2"/>
  <c r="BF41" i="2"/>
  <c r="BC41" i="2"/>
  <c r="BA41" i="2"/>
  <c r="AY41" i="2"/>
  <c r="AV41" i="2"/>
  <c r="AT41" i="2"/>
  <c r="AR41" i="2"/>
  <c r="AO41" i="2"/>
  <c r="AM41" i="2"/>
  <c r="AK41" i="2"/>
  <c r="AH41" i="2"/>
  <c r="AF41" i="2"/>
  <c r="AD41" i="2"/>
  <c r="Y41" i="2"/>
  <c r="R41" i="2"/>
  <c r="Q41" i="2"/>
  <c r="P41" i="2"/>
  <c r="N41" i="2"/>
  <c r="M41" i="2"/>
  <c r="L41" i="2"/>
  <c r="J41" i="2"/>
  <c r="I41" i="2"/>
  <c r="H41" i="2"/>
  <c r="F41" i="2"/>
  <c r="D41" i="2"/>
  <c r="E41" i="2" s="1"/>
  <c r="B41" i="2"/>
  <c r="VI40" i="2"/>
  <c r="VG40" i="2"/>
  <c r="VE40" i="2"/>
  <c r="VB40" i="2"/>
  <c r="UZ40" i="2"/>
  <c r="UX40" i="2"/>
  <c r="UU40" i="2"/>
  <c r="US40" i="2"/>
  <c r="UQ40" i="2"/>
  <c r="UN40" i="2"/>
  <c r="UL40" i="2"/>
  <c r="UJ40" i="2"/>
  <c r="UG40" i="2"/>
  <c r="IB40" i="1" s="1"/>
  <c r="UE40" i="2"/>
  <c r="UC40" i="2"/>
  <c r="TZ40" i="2"/>
  <c r="TV40" i="2"/>
  <c r="TS40" i="2"/>
  <c r="TQ40" i="2"/>
  <c r="TO40" i="2"/>
  <c r="TL40" i="2"/>
  <c r="TH40" i="2"/>
  <c r="TE40" i="2"/>
  <c r="TA40" i="2"/>
  <c r="SX40" i="2"/>
  <c r="ST40" i="2"/>
  <c r="SQ40" i="2"/>
  <c r="SM40" i="2"/>
  <c r="SJ40" i="2"/>
  <c r="SF40" i="2"/>
  <c r="SC40" i="2"/>
  <c r="SA40" i="2"/>
  <c r="RY40" i="2"/>
  <c r="RV40" i="2"/>
  <c r="RR40" i="2"/>
  <c r="RO40" i="2"/>
  <c r="RM40" i="2"/>
  <c r="RK40" i="2"/>
  <c r="RH40" i="2"/>
  <c r="RF40" i="2"/>
  <c r="RD40" i="2"/>
  <c r="RA40" i="2"/>
  <c r="QY40" i="2"/>
  <c r="QW40" i="2"/>
  <c r="QT40" i="2"/>
  <c r="QR40" i="2"/>
  <c r="QP40" i="2"/>
  <c r="QM40" i="2"/>
  <c r="QK40" i="2"/>
  <c r="QI40" i="2"/>
  <c r="QF40" i="2"/>
  <c r="QB40" i="2"/>
  <c r="PY40" i="2"/>
  <c r="PW40" i="2"/>
  <c r="PU40" i="2"/>
  <c r="PR40" i="2"/>
  <c r="PP40" i="2"/>
  <c r="PN40" i="2"/>
  <c r="PK40" i="2"/>
  <c r="PI40" i="2"/>
  <c r="PG40" i="2"/>
  <c r="PD40" i="2"/>
  <c r="PB40" i="2"/>
  <c r="OZ40" i="2"/>
  <c r="OW40" i="2"/>
  <c r="OU40" i="2"/>
  <c r="OS40" i="2"/>
  <c r="OP40" i="2"/>
  <c r="ON40" i="2"/>
  <c r="OL40" i="2"/>
  <c r="OI40" i="2"/>
  <c r="OG40" i="2"/>
  <c r="OE40" i="2"/>
  <c r="OB40" i="2"/>
  <c r="NZ40" i="2"/>
  <c r="NX40" i="2"/>
  <c r="NU40" i="2"/>
  <c r="NS40" i="2"/>
  <c r="NQ40" i="2"/>
  <c r="NN40" i="2"/>
  <c r="NL40" i="2"/>
  <c r="NJ40" i="2"/>
  <c r="NG40" i="2"/>
  <c r="NE40" i="2"/>
  <c r="NC40" i="2"/>
  <c r="MZ40" i="2"/>
  <c r="MX40" i="2"/>
  <c r="MV40" i="2"/>
  <c r="MS40" i="2"/>
  <c r="MQ40" i="2"/>
  <c r="MO40" i="2"/>
  <c r="ML40" i="2"/>
  <c r="MJ40" i="2"/>
  <c r="MH40" i="2"/>
  <c r="ME40" i="2"/>
  <c r="MC40" i="2"/>
  <c r="MA40" i="2"/>
  <c r="LX40" i="2"/>
  <c r="LT40" i="2"/>
  <c r="LQ40" i="2"/>
  <c r="LO40" i="2"/>
  <c r="LM40" i="2"/>
  <c r="LJ40" i="2"/>
  <c r="LH40" i="2"/>
  <c r="LF40" i="2"/>
  <c r="LC40" i="2"/>
  <c r="KY40" i="2"/>
  <c r="KV40" i="2"/>
  <c r="KR40" i="2"/>
  <c r="KO40" i="2"/>
  <c r="KM40" i="2"/>
  <c r="KK40" i="2"/>
  <c r="KH40" i="2"/>
  <c r="KF40" i="2"/>
  <c r="KD40" i="2"/>
  <c r="KA40" i="2"/>
  <c r="JY40" i="2"/>
  <c r="JW40" i="2"/>
  <c r="JT40" i="2"/>
  <c r="JP40" i="2"/>
  <c r="JM40" i="2"/>
  <c r="JK40" i="2"/>
  <c r="JI40" i="2"/>
  <c r="JF40" i="2"/>
  <c r="JD40" i="2"/>
  <c r="JB40" i="2"/>
  <c r="IY40" i="2"/>
  <c r="IW40" i="2"/>
  <c r="IU40" i="2"/>
  <c r="IR40" i="2"/>
  <c r="IP40" i="2"/>
  <c r="IN40" i="2"/>
  <c r="IK40" i="2"/>
  <c r="II40" i="2"/>
  <c r="IG40" i="2"/>
  <c r="ID40" i="2"/>
  <c r="IB40" i="2"/>
  <c r="HZ40" i="2"/>
  <c r="HW40" i="2"/>
  <c r="HU40" i="2"/>
  <c r="HS40" i="2"/>
  <c r="HP40" i="2"/>
  <c r="HN40" i="2"/>
  <c r="HL40" i="2"/>
  <c r="HI40" i="2"/>
  <c r="HG40" i="2"/>
  <c r="HE40" i="2"/>
  <c r="HA40" i="2"/>
  <c r="GY40" i="2"/>
  <c r="GW40" i="2"/>
  <c r="GT40" i="2"/>
  <c r="GP40" i="2"/>
  <c r="GM40" i="2"/>
  <c r="GK40" i="2"/>
  <c r="GI40" i="2"/>
  <c r="GF40" i="2"/>
  <c r="GB40" i="2"/>
  <c r="FY40" i="2"/>
  <c r="FW40" i="2"/>
  <c r="FU40" i="2"/>
  <c r="FR40" i="2"/>
  <c r="FP40" i="2"/>
  <c r="FN40" i="2"/>
  <c r="FK40" i="2"/>
  <c r="FI40" i="2"/>
  <c r="FG40" i="2"/>
  <c r="FD40" i="2"/>
  <c r="EZ40" i="2"/>
  <c r="EW40" i="2"/>
  <c r="EU40" i="2"/>
  <c r="ES40" i="2"/>
  <c r="EP40" i="2"/>
  <c r="EN40" i="2"/>
  <c r="EL40" i="2"/>
  <c r="EI40" i="2"/>
  <c r="EG40" i="2"/>
  <c r="EE40" i="2"/>
  <c r="EB40" i="2"/>
  <c r="DZ40" i="2"/>
  <c r="DX40" i="2"/>
  <c r="DU40" i="2"/>
  <c r="DQ40" i="2"/>
  <c r="DN40" i="2"/>
  <c r="DL40" i="2"/>
  <c r="DJ40" i="2"/>
  <c r="DG40" i="2"/>
  <c r="DE40" i="2"/>
  <c r="DC40" i="2"/>
  <c r="CZ40" i="2"/>
  <c r="CX40" i="2"/>
  <c r="CV40" i="2"/>
  <c r="CS40" i="2"/>
  <c r="CQ40" i="2"/>
  <c r="CO40" i="2"/>
  <c r="CL40" i="2"/>
  <c r="CJ40" i="2"/>
  <c r="CH40" i="2"/>
  <c r="CE40" i="2"/>
  <c r="CC40" i="2"/>
  <c r="CB40" i="2"/>
  <c r="CA40" i="2"/>
  <c r="BX40" i="2"/>
  <c r="BV40" i="2"/>
  <c r="BT40" i="2"/>
  <c r="BQ40" i="2"/>
  <c r="BO40" i="2"/>
  <c r="BM40" i="2"/>
  <c r="BJ40" i="2"/>
  <c r="BF40" i="2"/>
  <c r="BC40" i="2"/>
  <c r="BA40" i="2"/>
  <c r="AY40" i="2"/>
  <c r="AV40" i="2"/>
  <c r="AT40" i="2"/>
  <c r="AR40" i="2"/>
  <c r="AO40" i="2"/>
  <c r="AM40" i="2"/>
  <c r="AK40" i="2"/>
  <c r="AH40" i="2"/>
  <c r="AF40" i="2"/>
  <c r="AD40" i="2"/>
  <c r="R40" i="2"/>
  <c r="P40" i="2"/>
  <c r="Q40" i="2" s="1"/>
  <c r="N40" i="2"/>
  <c r="M40" i="2"/>
  <c r="L40" i="2"/>
  <c r="J40" i="2"/>
  <c r="I40" i="2"/>
  <c r="H40" i="2"/>
  <c r="F40" i="2"/>
  <c r="E40" i="2"/>
  <c r="D40" i="2"/>
  <c r="B40" i="2"/>
  <c r="VI39" i="2"/>
  <c r="VG39" i="2"/>
  <c r="VE39" i="2"/>
  <c r="VB39" i="2"/>
  <c r="UZ39" i="2"/>
  <c r="UX39" i="2"/>
  <c r="UU39" i="2"/>
  <c r="US39" i="2"/>
  <c r="UQ39" i="2"/>
  <c r="UN39" i="2"/>
  <c r="UL39" i="2"/>
  <c r="UJ39" i="2"/>
  <c r="UG39" i="2"/>
  <c r="UC39" i="2"/>
  <c r="TZ39" i="2"/>
  <c r="TX39" i="2"/>
  <c r="HZ39" i="1" s="1"/>
  <c r="TV39" i="2"/>
  <c r="TS39" i="2"/>
  <c r="TQ39" i="2"/>
  <c r="TO39" i="2"/>
  <c r="TL39" i="2"/>
  <c r="TJ39" i="2"/>
  <c r="TH39" i="2"/>
  <c r="TE39" i="2"/>
  <c r="TA39" i="2"/>
  <c r="SX39" i="2"/>
  <c r="ST39" i="2"/>
  <c r="SQ39" i="2"/>
  <c r="SM39" i="2"/>
  <c r="SJ39" i="2"/>
  <c r="SH39" i="2"/>
  <c r="SF39" i="2"/>
  <c r="SC39" i="2"/>
  <c r="RY39" i="2"/>
  <c r="RV39" i="2"/>
  <c r="RT39" i="2"/>
  <c r="RR39" i="2"/>
  <c r="RO39" i="2"/>
  <c r="RM39" i="2"/>
  <c r="RK39" i="2"/>
  <c r="RH39" i="2"/>
  <c r="RF39" i="2"/>
  <c r="RD39" i="2"/>
  <c r="RA39" i="2"/>
  <c r="QY39" i="2"/>
  <c r="QW39" i="2"/>
  <c r="QT39" i="2"/>
  <c r="QR39" i="2"/>
  <c r="QP39" i="2"/>
  <c r="QM39" i="2"/>
  <c r="QI39" i="2"/>
  <c r="QF39" i="2"/>
  <c r="QB39" i="2"/>
  <c r="PY39" i="2"/>
  <c r="PW39" i="2"/>
  <c r="PU39" i="2"/>
  <c r="PR39" i="2"/>
  <c r="PP39" i="2"/>
  <c r="PN39" i="2"/>
  <c r="PK39" i="2"/>
  <c r="PI39" i="2"/>
  <c r="PG39" i="2"/>
  <c r="PD39" i="2"/>
  <c r="PB39" i="2"/>
  <c r="OZ39" i="2"/>
  <c r="OW39" i="2"/>
  <c r="OU39" i="2"/>
  <c r="OS39" i="2"/>
  <c r="OP39" i="2"/>
  <c r="ON39" i="2"/>
  <c r="OL39" i="2"/>
  <c r="OI39" i="2"/>
  <c r="OG39" i="2"/>
  <c r="OE39" i="2"/>
  <c r="OB39" i="2"/>
  <c r="NZ39" i="2"/>
  <c r="NX39" i="2"/>
  <c r="NU39" i="2"/>
  <c r="NS39" i="2"/>
  <c r="NQ39" i="2"/>
  <c r="NN39" i="2"/>
  <c r="NL39" i="2"/>
  <c r="NJ39" i="2"/>
  <c r="NG39" i="2"/>
  <c r="NE39" i="2"/>
  <c r="NC39" i="2"/>
  <c r="MZ39" i="2"/>
  <c r="MX39" i="2"/>
  <c r="MV39" i="2"/>
  <c r="MS39" i="2"/>
  <c r="MO39" i="2"/>
  <c r="ML39" i="2"/>
  <c r="MJ39" i="2"/>
  <c r="MH39" i="2"/>
  <c r="ME39" i="2"/>
  <c r="MA39" i="2"/>
  <c r="LX39" i="2"/>
  <c r="LT39" i="2"/>
  <c r="LQ39" i="2"/>
  <c r="LO39" i="2"/>
  <c r="LM39" i="2"/>
  <c r="LJ39" i="2"/>
  <c r="LH39" i="2"/>
  <c r="LF39" i="2"/>
  <c r="LC39" i="2"/>
  <c r="KY39" i="2"/>
  <c r="KV39" i="2"/>
  <c r="KT39" i="2"/>
  <c r="KR39" i="2"/>
  <c r="KO39" i="2"/>
  <c r="KM39" i="2"/>
  <c r="KK39" i="2"/>
  <c r="KH39" i="2"/>
  <c r="KF39" i="2"/>
  <c r="KD39" i="2"/>
  <c r="KA39" i="2"/>
  <c r="JW39" i="2"/>
  <c r="JT39" i="2"/>
  <c r="JR39" i="2"/>
  <c r="JP39" i="2"/>
  <c r="JM39" i="2"/>
  <c r="JK39" i="2"/>
  <c r="JI39" i="2"/>
  <c r="JF39" i="2"/>
  <c r="JD39" i="2"/>
  <c r="JB39" i="2"/>
  <c r="IY39" i="2"/>
  <c r="IW39" i="2"/>
  <c r="IU39" i="2"/>
  <c r="IR39" i="2"/>
  <c r="IP39" i="2"/>
  <c r="IN39" i="2"/>
  <c r="IK39" i="2"/>
  <c r="II39" i="2"/>
  <c r="IG39" i="2"/>
  <c r="ID39" i="2"/>
  <c r="IB39" i="2"/>
  <c r="HZ39" i="2"/>
  <c r="HW39" i="2"/>
  <c r="HU39" i="2"/>
  <c r="HS39" i="2"/>
  <c r="HP39" i="2"/>
  <c r="HN39" i="2"/>
  <c r="HL39" i="2"/>
  <c r="HI39" i="2"/>
  <c r="HG39" i="2"/>
  <c r="HE39" i="2"/>
  <c r="HA39" i="2"/>
  <c r="GY39" i="2"/>
  <c r="GW39" i="2"/>
  <c r="GT39" i="2"/>
  <c r="GP39" i="2"/>
  <c r="GM39" i="2"/>
  <c r="GK39" i="2"/>
  <c r="GI39" i="2"/>
  <c r="GF39" i="2"/>
  <c r="GB39" i="2"/>
  <c r="FY39" i="2"/>
  <c r="FW39" i="2"/>
  <c r="FU39" i="2"/>
  <c r="FR39" i="2"/>
  <c r="FP39" i="2"/>
  <c r="FN39" i="2"/>
  <c r="FK39" i="2"/>
  <c r="FI39" i="2"/>
  <c r="FG39" i="2"/>
  <c r="FD39" i="2"/>
  <c r="EZ39" i="2"/>
  <c r="EW39" i="2"/>
  <c r="EU39" i="2"/>
  <c r="ES39" i="2"/>
  <c r="EP39" i="2"/>
  <c r="EN39" i="2"/>
  <c r="EL39" i="2"/>
  <c r="EI39" i="2"/>
  <c r="EG39" i="2"/>
  <c r="EE39" i="2"/>
  <c r="EB39" i="2"/>
  <c r="DZ39" i="2"/>
  <c r="DX39" i="2"/>
  <c r="DU39" i="2"/>
  <c r="DQ39" i="2"/>
  <c r="DN39" i="2"/>
  <c r="DL39" i="2"/>
  <c r="DJ39" i="2"/>
  <c r="DG39" i="2"/>
  <c r="DE39" i="2"/>
  <c r="DC39" i="2"/>
  <c r="CZ39" i="2"/>
  <c r="CX39" i="2"/>
  <c r="CV39" i="2"/>
  <c r="CS39" i="2"/>
  <c r="CQ39" i="2"/>
  <c r="CO39" i="2"/>
  <c r="CL39" i="2"/>
  <c r="CJ39" i="2"/>
  <c r="CH39" i="2"/>
  <c r="CE39" i="2"/>
  <c r="CC39" i="2"/>
  <c r="CB39" i="2"/>
  <c r="CA39" i="2"/>
  <c r="BX39" i="2"/>
  <c r="BV39" i="2"/>
  <c r="BT39" i="2"/>
  <c r="BQ39" i="2"/>
  <c r="BO39" i="2"/>
  <c r="BM39" i="2"/>
  <c r="BJ39" i="2"/>
  <c r="BF39" i="2"/>
  <c r="BC39" i="2"/>
  <c r="BA39" i="2"/>
  <c r="AY39" i="2"/>
  <c r="AV39" i="2"/>
  <c r="AT39" i="2"/>
  <c r="AR39" i="2"/>
  <c r="AO39" i="2"/>
  <c r="AM39" i="2"/>
  <c r="AK39" i="2"/>
  <c r="AH39" i="2"/>
  <c r="AF39" i="2"/>
  <c r="AD39" i="2"/>
  <c r="R39" i="2"/>
  <c r="Q39" i="2"/>
  <c r="P39" i="2"/>
  <c r="N39" i="2"/>
  <c r="L39" i="2"/>
  <c r="M39" i="2" s="1"/>
  <c r="J39" i="2"/>
  <c r="I39" i="2"/>
  <c r="H39" i="2"/>
  <c r="F39" i="2"/>
  <c r="D39" i="2"/>
  <c r="E39" i="2" s="1"/>
  <c r="B39" i="2"/>
  <c r="VI38" i="2"/>
  <c r="VG38" i="2"/>
  <c r="VE38" i="2"/>
  <c r="VB38" i="2"/>
  <c r="UZ38" i="2"/>
  <c r="UX38" i="2"/>
  <c r="UU38" i="2"/>
  <c r="US38" i="2"/>
  <c r="UQ38" i="2"/>
  <c r="UN38" i="2"/>
  <c r="UL38" i="2"/>
  <c r="UJ38" i="2"/>
  <c r="UG38" i="2"/>
  <c r="UC38" i="2"/>
  <c r="TZ38" i="2"/>
  <c r="TX38" i="2"/>
  <c r="TV38" i="2"/>
  <c r="TS38" i="2"/>
  <c r="TQ38" i="2"/>
  <c r="TO38" i="2"/>
  <c r="TL38" i="2"/>
  <c r="TJ38" i="2"/>
  <c r="TH38" i="2"/>
  <c r="TE38" i="2"/>
  <c r="TC38" i="2"/>
  <c r="TA38" i="2"/>
  <c r="SX38" i="2"/>
  <c r="ST38" i="2"/>
  <c r="SQ38" i="2"/>
  <c r="SM38" i="2"/>
  <c r="SJ38" i="2"/>
  <c r="SF38" i="2"/>
  <c r="SC38" i="2"/>
  <c r="RY38" i="2"/>
  <c r="RV38" i="2"/>
  <c r="RR38" i="2"/>
  <c r="RO38" i="2"/>
  <c r="RM38" i="2"/>
  <c r="RK38" i="2"/>
  <c r="RH38" i="2"/>
  <c r="RF38" i="2"/>
  <c r="RD38" i="2"/>
  <c r="RA38" i="2"/>
  <c r="QY38" i="2"/>
  <c r="QW38" i="2"/>
  <c r="QT38" i="2"/>
  <c r="QR38" i="2"/>
  <c r="QP38" i="2"/>
  <c r="QM38" i="2"/>
  <c r="QI38" i="2"/>
  <c r="QF38" i="2"/>
  <c r="QB38" i="2"/>
  <c r="PY38" i="2"/>
  <c r="PW38" i="2"/>
  <c r="PU38" i="2"/>
  <c r="PR38" i="2"/>
  <c r="PP38" i="2"/>
  <c r="PN38" i="2"/>
  <c r="PK38" i="2"/>
  <c r="PI38" i="2"/>
  <c r="PG38" i="2"/>
  <c r="PD38" i="2"/>
  <c r="PB38" i="2"/>
  <c r="OZ38" i="2"/>
  <c r="OW38" i="2"/>
  <c r="OU38" i="2"/>
  <c r="OS38" i="2"/>
  <c r="OP38" i="2"/>
  <c r="ON38" i="2"/>
  <c r="OL38" i="2"/>
  <c r="OI38" i="2"/>
  <c r="OG38" i="2"/>
  <c r="OE38" i="2"/>
  <c r="OB38" i="2"/>
  <c r="NZ38" i="2"/>
  <c r="NX38" i="2"/>
  <c r="NU38" i="2"/>
  <c r="NS38" i="2"/>
  <c r="NQ38" i="2"/>
  <c r="NN38" i="2"/>
  <c r="NL38" i="2"/>
  <c r="NJ38" i="2"/>
  <c r="NG38" i="2"/>
  <c r="NE38" i="2"/>
  <c r="NC38" i="2"/>
  <c r="MZ38" i="2"/>
  <c r="MX38" i="2"/>
  <c r="MV38" i="2"/>
  <c r="MS38" i="2"/>
  <c r="MQ38" i="2"/>
  <c r="MO38" i="2"/>
  <c r="ML38" i="2"/>
  <c r="MJ38" i="2"/>
  <c r="MH38" i="2"/>
  <c r="ME38" i="2"/>
  <c r="MA38" i="2"/>
  <c r="LX38" i="2"/>
  <c r="LT38" i="2"/>
  <c r="LQ38" i="2"/>
  <c r="LO38" i="2"/>
  <c r="LM38" i="2"/>
  <c r="LJ38" i="2"/>
  <c r="LH38" i="2"/>
  <c r="LF38" i="2"/>
  <c r="LC38" i="2"/>
  <c r="KY38" i="2"/>
  <c r="KV38" i="2"/>
  <c r="KR38" i="2"/>
  <c r="KO38" i="2"/>
  <c r="KM38" i="2"/>
  <c r="KK38" i="2"/>
  <c r="KH38" i="2"/>
  <c r="KF38" i="2"/>
  <c r="KD38" i="2"/>
  <c r="KA38" i="2"/>
  <c r="JY38" i="2"/>
  <c r="DV38" i="1" s="1"/>
  <c r="JW38" i="2"/>
  <c r="JT38" i="2"/>
  <c r="JR38" i="2"/>
  <c r="JP38" i="2"/>
  <c r="JM38" i="2"/>
  <c r="JK38" i="2"/>
  <c r="JI38" i="2"/>
  <c r="JF38" i="2"/>
  <c r="JD38" i="2"/>
  <c r="JB38" i="2"/>
  <c r="IY38" i="2"/>
  <c r="IW38" i="2"/>
  <c r="IU38" i="2"/>
  <c r="IR38" i="2"/>
  <c r="IP38" i="2"/>
  <c r="IN38" i="2"/>
  <c r="IK38" i="2"/>
  <c r="II38" i="2"/>
  <c r="IG38" i="2"/>
  <c r="ID38" i="2"/>
  <c r="IB38" i="2"/>
  <c r="HZ38" i="2"/>
  <c r="HW38" i="2"/>
  <c r="HU38" i="2"/>
  <c r="HS38" i="2"/>
  <c r="HP38" i="2"/>
  <c r="HN38" i="2"/>
  <c r="HL38" i="2"/>
  <c r="HI38" i="2"/>
  <c r="HG38" i="2"/>
  <c r="CR38" i="1" s="1"/>
  <c r="HE38" i="2"/>
  <c r="HA38" i="2"/>
  <c r="GY38" i="2"/>
  <c r="GW38" i="2"/>
  <c r="GT38" i="2"/>
  <c r="GP38" i="2"/>
  <c r="GM38" i="2"/>
  <c r="GK38" i="2"/>
  <c r="GI38" i="2"/>
  <c r="GF38" i="2"/>
  <c r="GB38" i="2"/>
  <c r="FY38" i="2"/>
  <c r="FW38" i="2"/>
  <c r="FU38" i="2"/>
  <c r="FR38" i="2"/>
  <c r="FP38" i="2"/>
  <c r="FN38" i="2"/>
  <c r="FK38" i="2"/>
  <c r="FI38" i="2"/>
  <c r="FG38" i="2"/>
  <c r="FD38" i="2"/>
  <c r="EZ38" i="2"/>
  <c r="EW38" i="2"/>
  <c r="EU38" i="2"/>
  <c r="ES38" i="2"/>
  <c r="EP38" i="2"/>
  <c r="EN38" i="2"/>
  <c r="EL38" i="2"/>
  <c r="EI38" i="2"/>
  <c r="EG38" i="2"/>
  <c r="EE38" i="2"/>
  <c r="EB38" i="2"/>
  <c r="DZ38" i="2"/>
  <c r="DX38" i="2"/>
  <c r="DU38" i="2"/>
  <c r="DQ38" i="2"/>
  <c r="DN38" i="2"/>
  <c r="DL38" i="2"/>
  <c r="DJ38" i="2"/>
  <c r="DG38" i="2"/>
  <c r="DE38" i="2"/>
  <c r="DC38" i="2"/>
  <c r="CZ38" i="2"/>
  <c r="CX38" i="2"/>
  <c r="CV38" i="2"/>
  <c r="CS38" i="2"/>
  <c r="CQ38" i="2"/>
  <c r="CO38" i="2"/>
  <c r="CL38" i="2"/>
  <c r="CJ38" i="2"/>
  <c r="CH38" i="2"/>
  <c r="CE38" i="2"/>
  <c r="CC38" i="2"/>
  <c r="CB38" i="2"/>
  <c r="CA38" i="2"/>
  <c r="BX38" i="2"/>
  <c r="BV38" i="2"/>
  <c r="BT38" i="2"/>
  <c r="BQ38" i="2"/>
  <c r="BO38" i="2"/>
  <c r="BM38" i="2"/>
  <c r="BJ38" i="2"/>
  <c r="BF38" i="2"/>
  <c r="BC38" i="2"/>
  <c r="BA38" i="2"/>
  <c r="AY38" i="2"/>
  <c r="AV38" i="2"/>
  <c r="AT38" i="2"/>
  <c r="AR38" i="2"/>
  <c r="AO38" i="2"/>
  <c r="AM38" i="2"/>
  <c r="AK38" i="2"/>
  <c r="AH38" i="2"/>
  <c r="AF38" i="2"/>
  <c r="AD38" i="2"/>
  <c r="Y38" i="2"/>
  <c r="R38" i="2"/>
  <c r="Q38" i="2"/>
  <c r="P38" i="2"/>
  <c r="N38" i="2"/>
  <c r="L38" i="2"/>
  <c r="M38" i="2" s="1"/>
  <c r="J38" i="2"/>
  <c r="I38" i="2"/>
  <c r="H38" i="2"/>
  <c r="F38" i="2"/>
  <c r="E38" i="2"/>
  <c r="D38" i="2"/>
  <c r="B38" i="2"/>
  <c r="VI37" i="2"/>
  <c r="VG37" i="2"/>
  <c r="VE37" i="2"/>
  <c r="VB37" i="2"/>
  <c r="UZ37" i="2"/>
  <c r="UX37" i="2"/>
  <c r="UU37" i="2"/>
  <c r="US37" i="2"/>
  <c r="UQ37" i="2"/>
  <c r="UN37" i="2"/>
  <c r="UL37" i="2"/>
  <c r="UJ37" i="2"/>
  <c r="UG37" i="2"/>
  <c r="UC37" i="2"/>
  <c r="TZ37" i="2"/>
  <c r="TV37" i="2"/>
  <c r="TS37" i="2"/>
  <c r="TQ37" i="2"/>
  <c r="TO37" i="2"/>
  <c r="TL37" i="2"/>
  <c r="TH37" i="2"/>
  <c r="TE37" i="2"/>
  <c r="TC37" i="2"/>
  <c r="TA37" i="2"/>
  <c r="SX37" i="2"/>
  <c r="ST37" i="2"/>
  <c r="SQ37" i="2"/>
  <c r="SO37" i="2"/>
  <c r="SM37" i="2"/>
  <c r="SJ37" i="2"/>
  <c r="SF37" i="2"/>
  <c r="SC37" i="2"/>
  <c r="RY37" i="2"/>
  <c r="RV37" i="2"/>
  <c r="RR37" i="2"/>
  <c r="RO37" i="2"/>
  <c r="RM37" i="2"/>
  <c r="RK37" i="2"/>
  <c r="RH37" i="2"/>
  <c r="RF37" i="2"/>
  <c r="RD37" i="2"/>
  <c r="RA37" i="2"/>
  <c r="QY37" i="2"/>
  <c r="QW37" i="2"/>
  <c r="QT37" i="2"/>
  <c r="QR37" i="2"/>
  <c r="QP37" i="2"/>
  <c r="QM37" i="2"/>
  <c r="QK37" i="2"/>
  <c r="GM37" i="1" s="1"/>
  <c r="QI37" i="2"/>
  <c r="QF37" i="2"/>
  <c r="QB37" i="2"/>
  <c r="PY37" i="2"/>
  <c r="PW37" i="2"/>
  <c r="PU37" i="2"/>
  <c r="PR37" i="2"/>
  <c r="PP37" i="2"/>
  <c r="PN37" i="2"/>
  <c r="PK37" i="2"/>
  <c r="PI37" i="2"/>
  <c r="PG37" i="2"/>
  <c r="PD37" i="2"/>
  <c r="PB37" i="2"/>
  <c r="OZ37" i="2"/>
  <c r="OW37" i="2"/>
  <c r="OU37" i="2"/>
  <c r="OS37" i="2"/>
  <c r="OP37" i="2"/>
  <c r="ON37" i="2"/>
  <c r="OL37" i="2"/>
  <c r="OI37" i="2"/>
  <c r="OG37" i="2"/>
  <c r="OE37" i="2"/>
  <c r="OB37" i="2"/>
  <c r="NZ37" i="2"/>
  <c r="NX37" i="2"/>
  <c r="NU37" i="2"/>
  <c r="NS37" i="2"/>
  <c r="NQ37" i="2"/>
  <c r="NN37" i="2"/>
  <c r="NL37" i="2"/>
  <c r="NJ37" i="2"/>
  <c r="NG37" i="2"/>
  <c r="NE37" i="2"/>
  <c r="NC37" i="2"/>
  <c r="MZ37" i="2"/>
  <c r="MX37" i="2"/>
  <c r="MV37" i="2"/>
  <c r="MS37" i="2"/>
  <c r="MQ37" i="2"/>
  <c r="MO37" i="2"/>
  <c r="ML37" i="2"/>
  <c r="MJ37" i="2"/>
  <c r="MH37" i="2"/>
  <c r="ME37" i="2"/>
  <c r="MA37" i="2"/>
  <c r="LX37" i="2"/>
  <c r="LT37" i="2"/>
  <c r="LQ37" i="2"/>
  <c r="LO37" i="2"/>
  <c r="LM37" i="2"/>
  <c r="LJ37" i="2"/>
  <c r="LH37" i="2"/>
  <c r="LF37" i="2"/>
  <c r="LC37" i="2"/>
  <c r="KY37" i="2"/>
  <c r="KV37" i="2"/>
  <c r="KR37" i="2"/>
  <c r="KO37" i="2"/>
  <c r="KM37" i="2"/>
  <c r="KK37" i="2"/>
  <c r="KH37" i="2"/>
  <c r="KF37" i="2"/>
  <c r="KD37" i="2"/>
  <c r="KA37" i="2"/>
  <c r="JY37" i="2"/>
  <c r="JW37" i="2"/>
  <c r="JT37" i="2"/>
  <c r="JP37" i="2"/>
  <c r="JM37" i="2"/>
  <c r="JK37" i="2"/>
  <c r="JI37" i="2"/>
  <c r="JF37" i="2"/>
  <c r="JD37" i="2"/>
  <c r="JB37" i="2"/>
  <c r="IY37" i="2"/>
  <c r="IW37" i="2"/>
  <c r="IU37" i="2"/>
  <c r="IR37" i="2"/>
  <c r="IP37" i="2"/>
  <c r="IN37" i="2"/>
  <c r="IK37" i="2"/>
  <c r="II37" i="2"/>
  <c r="IG37" i="2"/>
  <c r="ID37" i="2"/>
  <c r="IB37" i="2"/>
  <c r="HZ37" i="2"/>
  <c r="HW37" i="2"/>
  <c r="HU37" i="2"/>
  <c r="HS37" i="2"/>
  <c r="HP37" i="2"/>
  <c r="HN37" i="2"/>
  <c r="HL37" i="2"/>
  <c r="HI37" i="2"/>
  <c r="HG37" i="2"/>
  <c r="HE37" i="2"/>
  <c r="HA37" i="2"/>
  <c r="GY37" i="2"/>
  <c r="GW37" i="2"/>
  <c r="GT37" i="2"/>
  <c r="GP37" i="2"/>
  <c r="GM37" i="2"/>
  <c r="GK37" i="2"/>
  <c r="GI37" i="2"/>
  <c r="GF37" i="2"/>
  <c r="GB37" i="2"/>
  <c r="FY37" i="2"/>
  <c r="FW37" i="2"/>
  <c r="FU37" i="2"/>
  <c r="FR37" i="2"/>
  <c r="FP37" i="2"/>
  <c r="FN37" i="2"/>
  <c r="FK37" i="2"/>
  <c r="FI37" i="2"/>
  <c r="FG37" i="2"/>
  <c r="FD37" i="2"/>
  <c r="EZ37" i="2"/>
  <c r="EW37" i="2"/>
  <c r="EU37" i="2"/>
  <c r="ES37" i="2"/>
  <c r="EP37" i="2"/>
  <c r="EN37" i="2"/>
  <c r="EL37" i="2"/>
  <c r="EI37" i="2"/>
  <c r="EG37" i="2"/>
  <c r="EE37" i="2"/>
  <c r="EB37" i="2"/>
  <c r="DZ37" i="2"/>
  <c r="DX37" i="2"/>
  <c r="DU37" i="2"/>
  <c r="DQ37" i="2"/>
  <c r="DN37" i="2"/>
  <c r="DL37" i="2"/>
  <c r="DJ37" i="2"/>
  <c r="DG37" i="2"/>
  <c r="DE37" i="2"/>
  <c r="DC37" i="2"/>
  <c r="CZ37" i="2"/>
  <c r="CX37" i="2"/>
  <c r="CV37" i="2"/>
  <c r="CS37" i="2"/>
  <c r="CQ37" i="2"/>
  <c r="CO37" i="2"/>
  <c r="CL37" i="2"/>
  <c r="CJ37" i="2"/>
  <c r="CH37" i="2"/>
  <c r="CE37" i="2"/>
  <c r="CC37" i="2"/>
  <c r="CB37" i="2"/>
  <c r="CA37" i="2"/>
  <c r="BX37" i="2"/>
  <c r="BV37" i="2"/>
  <c r="BT37" i="2"/>
  <c r="BQ37" i="2"/>
  <c r="BO37" i="2"/>
  <c r="BM37" i="2"/>
  <c r="BJ37" i="2"/>
  <c r="BF37" i="2"/>
  <c r="BC37" i="2"/>
  <c r="BA37" i="2"/>
  <c r="AY37" i="2"/>
  <c r="AV37" i="2"/>
  <c r="AT37" i="2"/>
  <c r="AR37" i="2"/>
  <c r="AO37" i="2"/>
  <c r="AM37" i="2"/>
  <c r="AK37" i="2"/>
  <c r="AH37" i="2"/>
  <c r="AF37" i="2"/>
  <c r="AD37" i="2"/>
  <c r="R37" i="2"/>
  <c r="P37" i="2"/>
  <c r="Q37" i="2" s="1"/>
  <c r="N37" i="2"/>
  <c r="M37" i="2"/>
  <c r="L37" i="2"/>
  <c r="J37" i="2"/>
  <c r="H37" i="2"/>
  <c r="I37" i="2" s="1"/>
  <c r="F37" i="2"/>
  <c r="E37" i="2"/>
  <c r="D37" i="2"/>
  <c r="B37" i="2"/>
  <c r="VI36" i="2"/>
  <c r="VG36" i="2"/>
  <c r="VE36" i="2"/>
  <c r="VB36" i="2"/>
  <c r="UZ36" i="2"/>
  <c r="UX36" i="2"/>
  <c r="UU36" i="2"/>
  <c r="US36" i="2"/>
  <c r="UQ36" i="2"/>
  <c r="UN36" i="2"/>
  <c r="UL36" i="2"/>
  <c r="UJ36" i="2"/>
  <c r="UG36" i="2"/>
  <c r="IB36" i="1" s="1"/>
  <c r="UC36" i="2"/>
  <c r="TZ36" i="2"/>
  <c r="HY36" i="1" s="1"/>
  <c r="TX36" i="2"/>
  <c r="TV36" i="2"/>
  <c r="TS36" i="2"/>
  <c r="TQ36" i="2"/>
  <c r="TO36" i="2"/>
  <c r="TL36" i="2"/>
  <c r="TJ36" i="2"/>
  <c r="TH36" i="2"/>
  <c r="TE36" i="2"/>
  <c r="TA36" i="2"/>
  <c r="SX36" i="2"/>
  <c r="ST36" i="2"/>
  <c r="SQ36" i="2"/>
  <c r="SM36" i="2"/>
  <c r="SJ36" i="2"/>
  <c r="SF36" i="2"/>
  <c r="SC36" i="2"/>
  <c r="RY36" i="2"/>
  <c r="RV36" i="2"/>
  <c r="RR36" i="2"/>
  <c r="RO36" i="2"/>
  <c r="RM36" i="2"/>
  <c r="RK36" i="2"/>
  <c r="RH36" i="2"/>
  <c r="RF36" i="2"/>
  <c r="RD36" i="2"/>
  <c r="RA36" i="2"/>
  <c r="QY36" i="2"/>
  <c r="QW36" i="2"/>
  <c r="QT36" i="2"/>
  <c r="QR36" i="2"/>
  <c r="QP36" i="2"/>
  <c r="QM36" i="2"/>
  <c r="QI36" i="2"/>
  <c r="QF36" i="2"/>
  <c r="QB36" i="2"/>
  <c r="PY36" i="2"/>
  <c r="PW36" i="2"/>
  <c r="PU36" i="2"/>
  <c r="PR36" i="2"/>
  <c r="PP36" i="2"/>
  <c r="PN36" i="2"/>
  <c r="PK36" i="2"/>
  <c r="PI36" i="2"/>
  <c r="PG36" i="2"/>
  <c r="PD36" i="2"/>
  <c r="PB36" i="2"/>
  <c r="OZ36" i="2"/>
  <c r="OW36" i="2"/>
  <c r="OU36" i="2"/>
  <c r="OS36" i="2"/>
  <c r="OP36" i="2"/>
  <c r="ON36" i="2"/>
  <c r="OL36" i="2"/>
  <c r="OI36" i="2"/>
  <c r="OG36" i="2"/>
  <c r="OE36" i="2"/>
  <c r="OB36" i="2"/>
  <c r="NZ36" i="2"/>
  <c r="NX36" i="2"/>
  <c r="NU36" i="2"/>
  <c r="NS36" i="2"/>
  <c r="NQ36" i="2"/>
  <c r="NN36" i="2"/>
  <c r="NL36" i="2"/>
  <c r="NJ36" i="2"/>
  <c r="NG36" i="2"/>
  <c r="NE36" i="2"/>
  <c r="NC36" i="2"/>
  <c r="MZ36" i="2"/>
  <c r="MX36" i="2"/>
  <c r="MV36" i="2"/>
  <c r="MS36" i="2"/>
  <c r="MO36" i="2"/>
  <c r="ML36" i="2"/>
  <c r="MJ36" i="2"/>
  <c r="MH36" i="2"/>
  <c r="ME36" i="2"/>
  <c r="MA36" i="2"/>
  <c r="LX36" i="2"/>
  <c r="LT36" i="2"/>
  <c r="LQ36" i="2"/>
  <c r="LO36" i="2"/>
  <c r="LM36" i="2"/>
  <c r="LJ36" i="2"/>
  <c r="LH36" i="2"/>
  <c r="EH36" i="1" s="1"/>
  <c r="LF36" i="2"/>
  <c r="LC36" i="2"/>
  <c r="KY36" i="2"/>
  <c r="KV36" i="2"/>
  <c r="KR36" i="2"/>
  <c r="KO36" i="2"/>
  <c r="KM36" i="2"/>
  <c r="KK36" i="2"/>
  <c r="KH36" i="2"/>
  <c r="KF36" i="2"/>
  <c r="KD36" i="2"/>
  <c r="KA36" i="2"/>
  <c r="JW36" i="2"/>
  <c r="JT36" i="2"/>
  <c r="JR36" i="2"/>
  <c r="DS36" i="1" s="1"/>
  <c r="JP36" i="2"/>
  <c r="JM36" i="2"/>
  <c r="JK36" i="2"/>
  <c r="JI36" i="2"/>
  <c r="JF36" i="2"/>
  <c r="JD36" i="2"/>
  <c r="JB36" i="2"/>
  <c r="IY36" i="2"/>
  <c r="IW36" i="2"/>
  <c r="IU36" i="2"/>
  <c r="IR36" i="2"/>
  <c r="IP36" i="2"/>
  <c r="IN36" i="2"/>
  <c r="IK36" i="2"/>
  <c r="II36" i="2"/>
  <c r="IG36" i="2"/>
  <c r="ID36" i="2"/>
  <c r="IB36" i="2"/>
  <c r="HZ36" i="2"/>
  <c r="HW36" i="2"/>
  <c r="HU36" i="2"/>
  <c r="HS36" i="2"/>
  <c r="HP36" i="2"/>
  <c r="HN36" i="2"/>
  <c r="HL36" i="2"/>
  <c r="HI36" i="2"/>
  <c r="HG36" i="2"/>
  <c r="HE36" i="2"/>
  <c r="HA36" i="2"/>
  <c r="GY36" i="2"/>
  <c r="GW36" i="2"/>
  <c r="GT36" i="2"/>
  <c r="GP36" i="2"/>
  <c r="GM36" i="2"/>
  <c r="GK36" i="2"/>
  <c r="GI36" i="2"/>
  <c r="GF36" i="2"/>
  <c r="GB36" i="2"/>
  <c r="FY36" i="2"/>
  <c r="FW36" i="2"/>
  <c r="FU36" i="2"/>
  <c r="FR36" i="2"/>
  <c r="FP36" i="2"/>
  <c r="FN36" i="2"/>
  <c r="FK36" i="2"/>
  <c r="FI36" i="2"/>
  <c r="FG36" i="2"/>
  <c r="FD36" i="2"/>
  <c r="EZ36" i="2"/>
  <c r="EW36" i="2"/>
  <c r="EU36" i="2"/>
  <c r="ES36" i="2"/>
  <c r="EP36" i="2"/>
  <c r="EN36" i="2"/>
  <c r="EL36" i="2"/>
  <c r="EI36" i="2"/>
  <c r="EG36" i="2"/>
  <c r="EE36" i="2"/>
  <c r="EB36" i="2"/>
  <c r="DZ36" i="2"/>
  <c r="DX36" i="2"/>
  <c r="DU36" i="2"/>
  <c r="DQ36" i="2"/>
  <c r="DN36" i="2"/>
  <c r="DL36" i="2"/>
  <c r="DJ36" i="2"/>
  <c r="DG36" i="2"/>
  <c r="DE36" i="2"/>
  <c r="DC36" i="2"/>
  <c r="CZ36" i="2"/>
  <c r="CX36" i="2"/>
  <c r="CV36" i="2"/>
  <c r="CS36" i="2"/>
  <c r="CQ36" i="2"/>
  <c r="CO36" i="2"/>
  <c r="CL36" i="2"/>
  <c r="CJ36" i="2"/>
  <c r="CH36" i="2"/>
  <c r="CE36" i="2"/>
  <c r="CC36" i="2"/>
  <c r="CB36" i="2"/>
  <c r="CA36" i="2"/>
  <c r="BX36" i="2"/>
  <c r="BV36" i="2"/>
  <c r="BT36" i="2"/>
  <c r="BQ36" i="2"/>
  <c r="BO36" i="2"/>
  <c r="BM36" i="2"/>
  <c r="BJ36" i="2"/>
  <c r="BF36" i="2"/>
  <c r="BC36" i="2"/>
  <c r="BA36" i="2"/>
  <c r="AY36" i="2"/>
  <c r="AV36" i="2"/>
  <c r="AT36" i="2"/>
  <c r="AR36" i="2"/>
  <c r="AO36" i="2"/>
  <c r="AM36" i="2"/>
  <c r="AK36" i="2"/>
  <c r="AH36" i="2"/>
  <c r="AF36" i="2"/>
  <c r="AD36" i="2"/>
  <c r="S36" i="2"/>
  <c r="R36" i="2"/>
  <c r="Q36" i="2"/>
  <c r="P36" i="2"/>
  <c r="N36" i="2"/>
  <c r="L36" i="2"/>
  <c r="M36" i="2" s="1"/>
  <c r="J36" i="2"/>
  <c r="H36" i="2"/>
  <c r="I36" i="2" s="1"/>
  <c r="F36" i="2"/>
  <c r="D36" i="2"/>
  <c r="E36" i="2" s="1"/>
  <c r="B36" i="2"/>
  <c r="VI35" i="2"/>
  <c r="VG35" i="2"/>
  <c r="VE35" i="2"/>
  <c r="VB35" i="2"/>
  <c r="UZ35" i="2"/>
  <c r="UX35" i="2"/>
  <c r="UU35" i="2"/>
  <c r="IH35" i="1" s="1"/>
  <c r="US35" i="2"/>
  <c r="UQ35" i="2"/>
  <c r="UN35" i="2"/>
  <c r="UL35" i="2"/>
  <c r="UJ35" i="2"/>
  <c r="UG35" i="2"/>
  <c r="IB35" i="1" s="1"/>
  <c r="UE35" i="2"/>
  <c r="UC35" i="2"/>
  <c r="TZ35" i="2"/>
  <c r="TV35" i="2"/>
  <c r="TS35" i="2"/>
  <c r="TQ35" i="2"/>
  <c r="TO35" i="2"/>
  <c r="TL35" i="2"/>
  <c r="TJ35" i="2"/>
  <c r="TH35" i="2"/>
  <c r="TE35" i="2"/>
  <c r="TA35" i="2"/>
  <c r="SX35" i="2"/>
  <c r="ST35" i="2"/>
  <c r="SQ35" i="2"/>
  <c r="SM35" i="2"/>
  <c r="SJ35" i="2"/>
  <c r="SH35" i="2"/>
  <c r="SF35" i="2"/>
  <c r="SC35" i="2"/>
  <c r="SA35" i="2"/>
  <c r="RY35" i="2"/>
  <c r="RV35" i="2"/>
  <c r="RR35" i="2"/>
  <c r="RO35" i="2"/>
  <c r="RM35" i="2"/>
  <c r="GY35" i="1" s="1"/>
  <c r="RK35" i="2"/>
  <c r="RH35" i="2"/>
  <c r="RF35" i="2"/>
  <c r="RD35" i="2"/>
  <c r="RA35" i="2"/>
  <c r="QY35" i="2"/>
  <c r="QW35" i="2"/>
  <c r="QT35" i="2"/>
  <c r="QR35" i="2"/>
  <c r="QP35" i="2"/>
  <c r="QM35" i="2"/>
  <c r="QI35" i="2"/>
  <c r="QF35" i="2"/>
  <c r="QB35" i="2"/>
  <c r="PY35" i="2"/>
  <c r="PW35" i="2"/>
  <c r="PU35" i="2"/>
  <c r="PR35" i="2"/>
  <c r="PP35" i="2"/>
  <c r="PN35" i="2"/>
  <c r="PK35" i="2"/>
  <c r="PI35" i="2"/>
  <c r="PG35" i="2"/>
  <c r="PD35" i="2"/>
  <c r="PB35" i="2"/>
  <c r="GA35" i="1" s="1"/>
  <c r="OZ35" i="2"/>
  <c r="OW35" i="2"/>
  <c r="OU35" i="2"/>
  <c r="OS35" i="2"/>
  <c r="OP35" i="2"/>
  <c r="ON35" i="2"/>
  <c r="OL35" i="2"/>
  <c r="OI35" i="2"/>
  <c r="OG35" i="2"/>
  <c r="OE35" i="2"/>
  <c r="OB35" i="2"/>
  <c r="NZ35" i="2"/>
  <c r="NX35" i="2"/>
  <c r="NU35" i="2"/>
  <c r="NS35" i="2"/>
  <c r="NQ35" i="2"/>
  <c r="NN35" i="2"/>
  <c r="NL35" i="2"/>
  <c r="NJ35" i="2"/>
  <c r="NG35" i="2"/>
  <c r="NE35" i="2"/>
  <c r="NC35" i="2"/>
  <c r="MZ35" i="2"/>
  <c r="MX35" i="2"/>
  <c r="FC35" i="1" s="1"/>
  <c r="MV35" i="2"/>
  <c r="MS35" i="2"/>
  <c r="MO35" i="2"/>
  <c r="ML35" i="2"/>
  <c r="MJ35" i="2"/>
  <c r="MH35" i="2"/>
  <c r="ME35" i="2"/>
  <c r="MA35" i="2"/>
  <c r="LX35" i="2"/>
  <c r="LT35" i="2"/>
  <c r="LQ35" i="2"/>
  <c r="LO35" i="2"/>
  <c r="LM35" i="2"/>
  <c r="LJ35" i="2"/>
  <c r="LH35" i="2"/>
  <c r="LF35" i="2"/>
  <c r="LC35" i="2"/>
  <c r="LA35" i="2"/>
  <c r="KY35" i="2"/>
  <c r="KV35" i="2"/>
  <c r="KR35" i="2"/>
  <c r="KO35" i="2"/>
  <c r="KM35" i="2"/>
  <c r="KK35" i="2"/>
  <c r="KH35" i="2"/>
  <c r="KF35" i="2"/>
  <c r="KD35" i="2"/>
  <c r="KA35" i="2"/>
  <c r="JY35" i="2"/>
  <c r="JW35" i="2"/>
  <c r="JT35" i="2"/>
  <c r="JR35" i="2"/>
  <c r="JP35" i="2"/>
  <c r="JM35" i="2"/>
  <c r="JK35" i="2"/>
  <c r="JI35" i="2"/>
  <c r="JF35" i="2"/>
  <c r="JD35" i="2"/>
  <c r="JB35" i="2"/>
  <c r="IY35" i="2"/>
  <c r="IW35" i="2"/>
  <c r="IU35" i="2"/>
  <c r="IR35" i="2"/>
  <c r="IP35" i="2"/>
  <c r="IN35" i="2"/>
  <c r="IK35" i="2"/>
  <c r="II35" i="2"/>
  <c r="IG35" i="2"/>
  <c r="ID35" i="2"/>
  <c r="IB35" i="2"/>
  <c r="HZ35" i="2"/>
  <c r="HW35" i="2"/>
  <c r="HU35" i="2"/>
  <c r="HS35" i="2"/>
  <c r="HP35" i="2"/>
  <c r="HN35" i="2"/>
  <c r="HL35" i="2"/>
  <c r="HI35" i="2"/>
  <c r="HG35" i="2"/>
  <c r="HE35" i="2"/>
  <c r="HA35" i="2"/>
  <c r="GY35" i="2"/>
  <c r="GW35" i="2"/>
  <c r="GT35" i="2"/>
  <c r="GP35" i="2"/>
  <c r="GM35" i="2"/>
  <c r="GK35" i="2"/>
  <c r="GI35" i="2"/>
  <c r="GF35" i="2"/>
  <c r="GB35" i="2"/>
  <c r="FY35" i="2"/>
  <c r="FW35" i="2"/>
  <c r="FU35" i="2"/>
  <c r="FR35" i="2"/>
  <c r="FP35" i="2"/>
  <c r="FN35" i="2"/>
  <c r="FK35" i="2"/>
  <c r="FI35" i="2"/>
  <c r="FG35" i="2"/>
  <c r="FD35" i="2"/>
  <c r="EZ35" i="2"/>
  <c r="EW35" i="2"/>
  <c r="EU35" i="2"/>
  <c r="ES35" i="2"/>
  <c r="EP35" i="2"/>
  <c r="EN35" i="2"/>
  <c r="EL35" i="2"/>
  <c r="EI35" i="2"/>
  <c r="EG35" i="2"/>
  <c r="EE35" i="2"/>
  <c r="EB35" i="2"/>
  <c r="DZ35" i="2"/>
  <c r="DX35" i="2"/>
  <c r="DU35" i="2"/>
  <c r="DQ35" i="2"/>
  <c r="DN35" i="2"/>
  <c r="DL35" i="2"/>
  <c r="DJ35" i="2"/>
  <c r="DG35" i="2"/>
  <c r="DE35" i="2"/>
  <c r="DC35" i="2"/>
  <c r="CZ35" i="2"/>
  <c r="CX35" i="2"/>
  <c r="CV35" i="2"/>
  <c r="CS35" i="2"/>
  <c r="CQ35" i="2"/>
  <c r="CO35" i="2"/>
  <c r="CL35" i="2"/>
  <c r="CJ35" i="2"/>
  <c r="CH35" i="2"/>
  <c r="CE35" i="2"/>
  <c r="CC35" i="2"/>
  <c r="CB35" i="2"/>
  <c r="CA35" i="2"/>
  <c r="BX35" i="2"/>
  <c r="BV35" i="2"/>
  <c r="BT35" i="2"/>
  <c r="BQ35" i="2"/>
  <c r="BO35" i="2"/>
  <c r="BM35" i="2"/>
  <c r="BJ35" i="2"/>
  <c r="BF35" i="2"/>
  <c r="BC35" i="2"/>
  <c r="BA35" i="2"/>
  <c r="AY35" i="2"/>
  <c r="AV35" i="2"/>
  <c r="AT35" i="2"/>
  <c r="AR35" i="2"/>
  <c r="AO35" i="2"/>
  <c r="AM35" i="2"/>
  <c r="AK35" i="2"/>
  <c r="AH35" i="2"/>
  <c r="AF35" i="2"/>
  <c r="AD35" i="2"/>
  <c r="R35" i="2"/>
  <c r="P35" i="2"/>
  <c r="Q35" i="2" s="1"/>
  <c r="N35" i="2"/>
  <c r="M35" i="2"/>
  <c r="L35" i="2"/>
  <c r="J35" i="2"/>
  <c r="H35" i="2"/>
  <c r="I35" i="2" s="1"/>
  <c r="F35" i="2"/>
  <c r="E35" i="2"/>
  <c r="D35" i="2"/>
  <c r="B35" i="2"/>
  <c r="VI34" i="2"/>
  <c r="VG34" i="2"/>
  <c r="VE34" i="2"/>
  <c r="VB34" i="2"/>
  <c r="UZ34" i="2"/>
  <c r="UX34" i="2"/>
  <c r="UU34" i="2"/>
  <c r="US34" i="2"/>
  <c r="UQ34" i="2"/>
  <c r="UN34" i="2"/>
  <c r="UL34" i="2"/>
  <c r="UJ34" i="2"/>
  <c r="UG34" i="2"/>
  <c r="IB34" i="1" s="1"/>
  <c r="UC34" i="2"/>
  <c r="TZ34" i="2"/>
  <c r="TV34" i="2"/>
  <c r="TS34" i="2"/>
  <c r="TQ34" i="2"/>
  <c r="TO34" i="2"/>
  <c r="TL34" i="2"/>
  <c r="TH34" i="2"/>
  <c r="TE34" i="2"/>
  <c r="TA34" i="2"/>
  <c r="SX34" i="2"/>
  <c r="ST34" i="2"/>
  <c r="SQ34" i="2"/>
  <c r="SM34" i="2"/>
  <c r="SJ34" i="2"/>
  <c r="SF34" i="2"/>
  <c r="SC34" i="2"/>
  <c r="RY34" i="2"/>
  <c r="RV34" i="2"/>
  <c r="RR34" i="2"/>
  <c r="RO34" i="2"/>
  <c r="RM34" i="2"/>
  <c r="RK34" i="2"/>
  <c r="RH34" i="2"/>
  <c r="RF34" i="2"/>
  <c r="RD34" i="2"/>
  <c r="RA34" i="2"/>
  <c r="QY34" i="2"/>
  <c r="QW34" i="2"/>
  <c r="QT34" i="2"/>
  <c r="QR34" i="2"/>
  <c r="QP34" i="2"/>
  <c r="QM34" i="2"/>
  <c r="QI34" i="2"/>
  <c r="QF34" i="2"/>
  <c r="QB34" i="2"/>
  <c r="PY34" i="2"/>
  <c r="PW34" i="2"/>
  <c r="PU34" i="2"/>
  <c r="PR34" i="2"/>
  <c r="PP34" i="2"/>
  <c r="PN34" i="2"/>
  <c r="PK34" i="2"/>
  <c r="PI34" i="2"/>
  <c r="PG34" i="2"/>
  <c r="PD34" i="2"/>
  <c r="PB34" i="2"/>
  <c r="OZ34" i="2"/>
  <c r="OW34" i="2"/>
  <c r="OU34" i="2"/>
  <c r="OS34" i="2"/>
  <c r="OP34" i="2"/>
  <c r="ON34" i="2"/>
  <c r="OL34" i="2"/>
  <c r="OI34" i="2"/>
  <c r="OG34" i="2"/>
  <c r="OE34" i="2"/>
  <c r="OB34" i="2"/>
  <c r="NZ34" i="2"/>
  <c r="NX34" i="2"/>
  <c r="NU34" i="2"/>
  <c r="NS34" i="2"/>
  <c r="NQ34" i="2"/>
  <c r="NN34" i="2"/>
  <c r="NL34" i="2"/>
  <c r="NJ34" i="2"/>
  <c r="NG34" i="2"/>
  <c r="NE34" i="2"/>
  <c r="NC34" i="2"/>
  <c r="MZ34" i="2"/>
  <c r="MX34" i="2"/>
  <c r="MV34" i="2"/>
  <c r="MS34" i="2"/>
  <c r="MO34" i="2"/>
  <c r="ML34" i="2"/>
  <c r="MJ34" i="2"/>
  <c r="MH34" i="2"/>
  <c r="ME34" i="2"/>
  <c r="MA34" i="2"/>
  <c r="LX34" i="2"/>
  <c r="LT34" i="2"/>
  <c r="LQ34" i="2"/>
  <c r="LO34" i="2"/>
  <c r="LM34" i="2"/>
  <c r="LJ34" i="2"/>
  <c r="LH34" i="2"/>
  <c r="LF34" i="2"/>
  <c r="LC34" i="2"/>
  <c r="KY34" i="2"/>
  <c r="KV34" i="2"/>
  <c r="KR34" i="2"/>
  <c r="KO34" i="2"/>
  <c r="KM34" i="2"/>
  <c r="KK34" i="2"/>
  <c r="KH34" i="2"/>
  <c r="KF34" i="2"/>
  <c r="KD34" i="2"/>
  <c r="KA34" i="2"/>
  <c r="JY34" i="2"/>
  <c r="JW34" i="2"/>
  <c r="JT34" i="2"/>
  <c r="JR34" i="2"/>
  <c r="JP34" i="2"/>
  <c r="JM34" i="2"/>
  <c r="JK34" i="2"/>
  <c r="JI34" i="2"/>
  <c r="JF34" i="2"/>
  <c r="JD34" i="2"/>
  <c r="JB34" i="2"/>
  <c r="IY34" i="2"/>
  <c r="IW34" i="2"/>
  <c r="IU34" i="2"/>
  <c r="IR34" i="2"/>
  <c r="IP34" i="2"/>
  <c r="IN34" i="2"/>
  <c r="IK34" i="2"/>
  <c r="II34" i="2"/>
  <c r="IG34" i="2"/>
  <c r="ID34" i="2"/>
  <c r="IB34" i="2"/>
  <c r="HZ34" i="2"/>
  <c r="HW34" i="2"/>
  <c r="HU34" i="2"/>
  <c r="HS34" i="2"/>
  <c r="HP34" i="2"/>
  <c r="HN34" i="2"/>
  <c r="HL34" i="2"/>
  <c r="HI34" i="2"/>
  <c r="HG34" i="2"/>
  <c r="HE34" i="2"/>
  <c r="HA34" i="2"/>
  <c r="GY34" i="2"/>
  <c r="GW34" i="2"/>
  <c r="GT34" i="2"/>
  <c r="GP34" i="2"/>
  <c r="GM34" i="2"/>
  <c r="GK34" i="2"/>
  <c r="GI34" i="2"/>
  <c r="GF34" i="2"/>
  <c r="GB34" i="2"/>
  <c r="FY34" i="2"/>
  <c r="FW34" i="2"/>
  <c r="FU34" i="2"/>
  <c r="FR34" i="2"/>
  <c r="FP34" i="2"/>
  <c r="FN34" i="2"/>
  <c r="FK34" i="2"/>
  <c r="FI34" i="2"/>
  <c r="FG34" i="2"/>
  <c r="FD34" i="2"/>
  <c r="EZ34" i="2"/>
  <c r="EW34" i="2"/>
  <c r="EU34" i="2"/>
  <c r="ES34" i="2"/>
  <c r="EP34" i="2"/>
  <c r="EN34" i="2"/>
  <c r="EL34" i="2"/>
  <c r="EI34" i="2"/>
  <c r="EG34" i="2"/>
  <c r="EE34" i="2"/>
  <c r="EB34" i="2"/>
  <c r="DZ34" i="2"/>
  <c r="DX34" i="2"/>
  <c r="DU34" i="2"/>
  <c r="DQ34" i="2"/>
  <c r="DN34" i="2"/>
  <c r="DL34" i="2"/>
  <c r="DJ34" i="2"/>
  <c r="DG34" i="2"/>
  <c r="DE34" i="2"/>
  <c r="DC34" i="2"/>
  <c r="CZ34" i="2"/>
  <c r="CX34" i="2"/>
  <c r="CV34" i="2"/>
  <c r="CS34" i="2"/>
  <c r="CQ34" i="2"/>
  <c r="CO34" i="2"/>
  <c r="CL34" i="2"/>
  <c r="CJ34" i="2"/>
  <c r="CH34" i="2"/>
  <c r="CE34" i="2"/>
  <c r="CC34" i="2"/>
  <c r="CB34" i="2"/>
  <c r="CA34" i="2"/>
  <c r="BX34" i="2"/>
  <c r="BV34" i="2"/>
  <c r="BT34" i="2"/>
  <c r="BQ34" i="2"/>
  <c r="BO34" i="2"/>
  <c r="BM34" i="2"/>
  <c r="BJ34" i="2"/>
  <c r="BF34" i="2"/>
  <c r="BC34" i="2"/>
  <c r="BA34" i="2"/>
  <c r="AY34" i="2"/>
  <c r="AV34" i="2"/>
  <c r="AT34" i="2"/>
  <c r="AR34" i="2"/>
  <c r="AO34" i="2"/>
  <c r="AM34" i="2"/>
  <c r="AK34" i="2"/>
  <c r="AH34" i="2"/>
  <c r="AF34" i="2"/>
  <c r="AD34" i="2"/>
  <c r="R34" i="2"/>
  <c r="P34" i="2"/>
  <c r="Q34" i="2" s="1"/>
  <c r="S34" i="2" s="1"/>
  <c r="N34" i="2"/>
  <c r="L34" i="2"/>
  <c r="M34" i="2" s="1"/>
  <c r="J34" i="2"/>
  <c r="I34" i="2"/>
  <c r="H34" i="2"/>
  <c r="F34" i="2"/>
  <c r="D34" i="2"/>
  <c r="E34" i="2" s="1"/>
  <c r="B34" i="2"/>
  <c r="VI33" i="2"/>
  <c r="VG33" i="2"/>
  <c r="VE33" i="2"/>
  <c r="VB33" i="2"/>
  <c r="UZ33" i="2"/>
  <c r="UX33" i="2"/>
  <c r="UU33" i="2"/>
  <c r="US33" i="2"/>
  <c r="UQ33" i="2"/>
  <c r="UN33" i="2"/>
  <c r="UL33" i="2"/>
  <c r="UJ33" i="2"/>
  <c r="UG33" i="2"/>
  <c r="UC33" i="2"/>
  <c r="TZ33" i="2"/>
  <c r="TV33" i="2"/>
  <c r="TS33" i="2"/>
  <c r="TO33" i="2"/>
  <c r="TL33" i="2"/>
  <c r="TJ33" i="2"/>
  <c r="TH33" i="2"/>
  <c r="TE33" i="2"/>
  <c r="TA33" i="2"/>
  <c r="SX33" i="2"/>
  <c r="SV33" i="2"/>
  <c r="ST33" i="2"/>
  <c r="SQ33" i="2"/>
  <c r="SM33" i="2"/>
  <c r="SJ33" i="2"/>
  <c r="SF33" i="2"/>
  <c r="SC33" i="2"/>
  <c r="RY33" i="2"/>
  <c r="RV33" i="2"/>
  <c r="RR33" i="2"/>
  <c r="RO33" i="2"/>
  <c r="RK33" i="2"/>
  <c r="RH33" i="2"/>
  <c r="RF33" i="2"/>
  <c r="RD33" i="2"/>
  <c r="RA33" i="2"/>
  <c r="QW33" i="2"/>
  <c r="QT33" i="2"/>
  <c r="QR33" i="2"/>
  <c r="QP33" i="2"/>
  <c r="QM33" i="2"/>
  <c r="QI33" i="2"/>
  <c r="QF33" i="2"/>
  <c r="QB33" i="2"/>
  <c r="PY33" i="2"/>
  <c r="PW33" i="2"/>
  <c r="PU33" i="2"/>
  <c r="PR33" i="2"/>
  <c r="PP33" i="2"/>
  <c r="PN33" i="2"/>
  <c r="PK33" i="2"/>
  <c r="PI33" i="2"/>
  <c r="PG33" i="2"/>
  <c r="PD33" i="2"/>
  <c r="PB33" i="2"/>
  <c r="OZ33" i="2"/>
  <c r="OW33" i="2"/>
  <c r="OU33" i="2"/>
  <c r="OS33" i="2"/>
  <c r="OP33" i="2"/>
  <c r="ON33" i="2"/>
  <c r="OL33" i="2"/>
  <c r="OI33" i="2"/>
  <c r="OG33" i="2"/>
  <c r="OE33" i="2"/>
  <c r="OB33" i="2"/>
  <c r="NZ33" i="2"/>
  <c r="NX33" i="2"/>
  <c r="NU33" i="2"/>
  <c r="NS33" i="2"/>
  <c r="NQ33" i="2"/>
  <c r="NN33" i="2"/>
  <c r="NL33" i="2"/>
  <c r="NJ33" i="2"/>
  <c r="NG33" i="2"/>
  <c r="NE33" i="2"/>
  <c r="NC33" i="2"/>
  <c r="MZ33" i="2"/>
  <c r="MX33" i="2"/>
  <c r="MV33" i="2"/>
  <c r="MS33" i="2"/>
  <c r="MO33" i="2"/>
  <c r="ML33" i="2"/>
  <c r="MJ33" i="2"/>
  <c r="MH33" i="2"/>
  <c r="ME33" i="2"/>
  <c r="MA33" i="2"/>
  <c r="LX33" i="2"/>
  <c r="LT33" i="2"/>
  <c r="LQ33" i="2"/>
  <c r="LO33" i="2"/>
  <c r="LM33" i="2"/>
  <c r="LJ33" i="2"/>
  <c r="LH33" i="2"/>
  <c r="LF33" i="2"/>
  <c r="LC33" i="2"/>
  <c r="KY33" i="2"/>
  <c r="KV33" i="2"/>
  <c r="KR33" i="2"/>
  <c r="KO33" i="2"/>
  <c r="KM33" i="2"/>
  <c r="KK33" i="2"/>
  <c r="KH33" i="2"/>
  <c r="KF33" i="2"/>
  <c r="KD33" i="2"/>
  <c r="KA33" i="2"/>
  <c r="JW33" i="2"/>
  <c r="JT33" i="2"/>
  <c r="JR33" i="2"/>
  <c r="JP33" i="2"/>
  <c r="JM33" i="2"/>
  <c r="JK33" i="2"/>
  <c r="JI33" i="2"/>
  <c r="JF33" i="2"/>
  <c r="JD33" i="2"/>
  <c r="JB33" i="2"/>
  <c r="IY33" i="2"/>
  <c r="IW33" i="2"/>
  <c r="IU33" i="2"/>
  <c r="IR33" i="2"/>
  <c r="IP33" i="2"/>
  <c r="IN33" i="2"/>
  <c r="IK33" i="2"/>
  <c r="II33" i="2"/>
  <c r="IG33" i="2"/>
  <c r="ID33" i="2"/>
  <c r="IB33" i="2"/>
  <c r="HZ33" i="2"/>
  <c r="HW33" i="2"/>
  <c r="HU33" i="2"/>
  <c r="HS33" i="2"/>
  <c r="HP33" i="2"/>
  <c r="HN33" i="2"/>
  <c r="HL33" i="2"/>
  <c r="HI33" i="2"/>
  <c r="HG33" i="2"/>
  <c r="HE33" i="2"/>
  <c r="HA33" i="2"/>
  <c r="GY33" i="2"/>
  <c r="GW33" i="2"/>
  <c r="GT33" i="2"/>
  <c r="GP33" i="2"/>
  <c r="GM33" i="2"/>
  <c r="GK33" i="2"/>
  <c r="GI33" i="2"/>
  <c r="GF33" i="2"/>
  <c r="GB33" i="2"/>
  <c r="FY33" i="2"/>
  <c r="FW33" i="2"/>
  <c r="FU33" i="2"/>
  <c r="FR33" i="2"/>
  <c r="FP33" i="2"/>
  <c r="FN33" i="2"/>
  <c r="FK33" i="2"/>
  <c r="FI33" i="2"/>
  <c r="FG33" i="2"/>
  <c r="FD33" i="2"/>
  <c r="EZ33" i="2"/>
  <c r="EW33" i="2"/>
  <c r="EU33" i="2"/>
  <c r="ES33" i="2"/>
  <c r="EP33" i="2"/>
  <c r="EN33" i="2"/>
  <c r="EL33" i="2"/>
  <c r="EI33" i="2"/>
  <c r="EG33" i="2"/>
  <c r="EE33" i="2"/>
  <c r="EB33" i="2"/>
  <c r="DZ33" i="2"/>
  <c r="DX33" i="2"/>
  <c r="DU33" i="2"/>
  <c r="DQ33" i="2"/>
  <c r="DN33" i="2"/>
  <c r="DL33" i="2"/>
  <c r="DJ33" i="2"/>
  <c r="DG33" i="2"/>
  <c r="DE33" i="2"/>
  <c r="DC33" i="2"/>
  <c r="CZ33" i="2"/>
  <c r="CX33" i="2"/>
  <c r="CV33" i="2"/>
  <c r="CS33" i="2"/>
  <c r="CQ33" i="2"/>
  <c r="CO33" i="2"/>
  <c r="CL33" i="2"/>
  <c r="CJ33" i="2"/>
  <c r="CH33" i="2"/>
  <c r="CE33" i="2"/>
  <c r="CC33" i="2"/>
  <c r="CB33" i="2"/>
  <c r="CA33" i="2"/>
  <c r="BX33" i="2"/>
  <c r="BV33" i="2"/>
  <c r="BT33" i="2"/>
  <c r="BQ33" i="2"/>
  <c r="BO33" i="2"/>
  <c r="BM33" i="2"/>
  <c r="BJ33" i="2"/>
  <c r="BF33" i="2"/>
  <c r="BC33" i="2"/>
  <c r="BA33" i="2"/>
  <c r="AY33" i="2"/>
  <c r="AV33" i="2"/>
  <c r="AT33" i="2"/>
  <c r="AR33" i="2"/>
  <c r="AO33" i="2"/>
  <c r="AM33" i="2"/>
  <c r="AK33" i="2"/>
  <c r="AH33" i="2"/>
  <c r="AF33" i="2"/>
  <c r="AD33" i="2"/>
  <c r="R33" i="2"/>
  <c r="Q33" i="2"/>
  <c r="P33" i="2"/>
  <c r="N33" i="2"/>
  <c r="L33" i="2"/>
  <c r="M33" i="2" s="1"/>
  <c r="K33" i="1" s="1"/>
  <c r="J33" i="2"/>
  <c r="H33" i="2"/>
  <c r="I33" i="2" s="1"/>
  <c r="F33" i="2"/>
  <c r="E33" i="2"/>
  <c r="D33" i="2"/>
  <c r="B33" i="2"/>
  <c r="VI32" i="2"/>
  <c r="VG32" i="2"/>
  <c r="VE32" i="2"/>
  <c r="VB32" i="2"/>
  <c r="UZ32" i="2"/>
  <c r="UX32" i="2"/>
  <c r="UU32" i="2"/>
  <c r="US32" i="2"/>
  <c r="UQ32" i="2"/>
  <c r="UN32" i="2"/>
  <c r="UL32" i="2"/>
  <c r="UJ32" i="2"/>
  <c r="UG32" i="2"/>
  <c r="UC32" i="2"/>
  <c r="TZ32" i="2"/>
  <c r="TV32" i="2"/>
  <c r="TS32" i="2"/>
  <c r="TQ32" i="2"/>
  <c r="TO32" i="2"/>
  <c r="TL32" i="2"/>
  <c r="TJ32" i="2"/>
  <c r="TH32" i="2"/>
  <c r="TE32" i="2"/>
  <c r="TC32" i="2"/>
  <c r="TA32" i="2"/>
  <c r="SX32" i="2"/>
  <c r="ST32" i="2"/>
  <c r="SQ32" i="2"/>
  <c r="SO32" i="2"/>
  <c r="SM32" i="2"/>
  <c r="SJ32" i="2"/>
  <c r="SF32" i="2"/>
  <c r="SC32" i="2"/>
  <c r="HD32" i="1" s="1"/>
  <c r="SA32" i="2"/>
  <c r="RY32" i="2"/>
  <c r="RV32" i="2"/>
  <c r="RR32" i="2"/>
  <c r="RO32" i="2"/>
  <c r="RM32" i="2"/>
  <c r="RK32" i="2"/>
  <c r="RH32" i="2"/>
  <c r="RF32" i="2"/>
  <c r="RD32" i="2"/>
  <c r="RA32" i="2"/>
  <c r="QY32" i="2"/>
  <c r="QW32" i="2"/>
  <c r="QT32" i="2"/>
  <c r="QR32" i="2"/>
  <c r="QP32" i="2"/>
  <c r="QM32" i="2"/>
  <c r="QK32" i="2"/>
  <c r="QI32" i="2"/>
  <c r="QF32" i="2"/>
  <c r="QB32" i="2"/>
  <c r="PY32" i="2"/>
  <c r="PW32" i="2"/>
  <c r="PU32" i="2"/>
  <c r="PR32" i="2"/>
  <c r="PP32" i="2"/>
  <c r="PN32" i="2"/>
  <c r="PK32" i="2"/>
  <c r="PI32" i="2"/>
  <c r="PG32" i="2"/>
  <c r="PD32" i="2"/>
  <c r="PB32" i="2"/>
  <c r="OZ32" i="2"/>
  <c r="OW32" i="2"/>
  <c r="OU32" i="2"/>
  <c r="OS32" i="2"/>
  <c r="OP32" i="2"/>
  <c r="ON32" i="2"/>
  <c r="OL32" i="2"/>
  <c r="OI32" i="2"/>
  <c r="OG32" i="2"/>
  <c r="OE32" i="2"/>
  <c r="OB32" i="2"/>
  <c r="NZ32" i="2"/>
  <c r="NX32" i="2"/>
  <c r="NU32" i="2"/>
  <c r="NS32" i="2"/>
  <c r="FL32" i="1" s="1"/>
  <c r="NQ32" i="2"/>
  <c r="NN32" i="2"/>
  <c r="NL32" i="2"/>
  <c r="NJ32" i="2"/>
  <c r="NG32" i="2"/>
  <c r="NE32" i="2"/>
  <c r="NC32" i="2"/>
  <c r="MZ32" i="2"/>
  <c r="MX32" i="2"/>
  <c r="MV32" i="2"/>
  <c r="MS32" i="2"/>
  <c r="MQ32" i="2"/>
  <c r="EZ32" i="1" s="1"/>
  <c r="MO32" i="2"/>
  <c r="ML32" i="2"/>
  <c r="MJ32" i="2"/>
  <c r="MH32" i="2"/>
  <c r="ME32" i="2"/>
  <c r="MC32" i="2"/>
  <c r="MA32" i="2"/>
  <c r="LX32" i="2"/>
  <c r="LT32" i="2"/>
  <c r="LQ32" i="2"/>
  <c r="LO32" i="2"/>
  <c r="LM32" i="2"/>
  <c r="LJ32" i="2"/>
  <c r="LH32" i="2"/>
  <c r="LF32" i="2"/>
  <c r="LC32" i="2"/>
  <c r="KY32" i="2"/>
  <c r="KV32" i="2"/>
  <c r="KR32" i="2"/>
  <c r="KO32" i="2"/>
  <c r="KM32" i="2"/>
  <c r="KK32" i="2"/>
  <c r="KH32" i="2"/>
  <c r="KF32" i="2"/>
  <c r="KD32" i="2"/>
  <c r="KA32" i="2"/>
  <c r="JY32" i="2"/>
  <c r="JW32" i="2"/>
  <c r="JT32" i="2"/>
  <c r="JP32" i="2"/>
  <c r="JM32" i="2"/>
  <c r="JK32" i="2"/>
  <c r="JI32" i="2"/>
  <c r="JF32" i="2"/>
  <c r="JD32" i="2"/>
  <c r="JB32" i="2"/>
  <c r="IY32" i="2"/>
  <c r="IW32" i="2"/>
  <c r="IU32" i="2"/>
  <c r="IR32" i="2"/>
  <c r="IP32" i="2"/>
  <c r="IN32" i="2"/>
  <c r="IK32" i="2"/>
  <c r="II32" i="2"/>
  <c r="IG32" i="2"/>
  <c r="ID32" i="2"/>
  <c r="IB32" i="2"/>
  <c r="HZ32" i="2"/>
  <c r="HW32" i="2"/>
  <c r="HU32" i="2"/>
  <c r="HS32" i="2"/>
  <c r="HP32" i="2"/>
  <c r="HN32" i="2"/>
  <c r="HL32" i="2"/>
  <c r="HI32" i="2"/>
  <c r="HG32" i="2"/>
  <c r="HE32" i="2"/>
  <c r="HA32" i="2"/>
  <c r="GY32" i="2"/>
  <c r="GW32" i="2"/>
  <c r="GT32" i="2"/>
  <c r="GP32" i="2"/>
  <c r="GM32" i="2"/>
  <c r="GK32" i="2"/>
  <c r="GI32" i="2"/>
  <c r="GF32" i="2"/>
  <c r="GB32" i="2"/>
  <c r="FY32" i="2"/>
  <c r="FW32" i="2"/>
  <c r="FU32" i="2"/>
  <c r="FR32" i="2"/>
  <c r="FP32" i="2"/>
  <c r="FN32" i="2"/>
  <c r="FK32" i="2"/>
  <c r="FI32" i="2"/>
  <c r="FG32" i="2"/>
  <c r="FD32" i="2"/>
  <c r="EZ32" i="2"/>
  <c r="EW32" i="2"/>
  <c r="EU32" i="2"/>
  <c r="ES32" i="2"/>
  <c r="EP32" i="2"/>
  <c r="EN32" i="2"/>
  <c r="EL32" i="2"/>
  <c r="EI32" i="2"/>
  <c r="EG32" i="2"/>
  <c r="EE32" i="2"/>
  <c r="EB32" i="2"/>
  <c r="DZ32" i="2"/>
  <c r="DX32" i="2"/>
  <c r="DU32" i="2"/>
  <c r="DQ32" i="2"/>
  <c r="DN32" i="2"/>
  <c r="DL32" i="2"/>
  <c r="DJ32" i="2"/>
  <c r="DG32" i="2"/>
  <c r="DE32" i="2"/>
  <c r="DC32" i="2"/>
  <c r="CZ32" i="2"/>
  <c r="CX32" i="2"/>
  <c r="CV32" i="2"/>
  <c r="CS32" i="2"/>
  <c r="CQ32" i="2"/>
  <c r="AY32" i="1" s="1"/>
  <c r="CO32" i="2"/>
  <c r="CL32" i="2"/>
  <c r="CJ32" i="2"/>
  <c r="CH32" i="2"/>
  <c r="CE32" i="2"/>
  <c r="CC32" i="2"/>
  <c r="CB32" i="2"/>
  <c r="CA32" i="2"/>
  <c r="BX32" i="2"/>
  <c r="BV32" i="2"/>
  <c r="BT32" i="2"/>
  <c r="BQ32" i="2"/>
  <c r="BO32" i="2"/>
  <c r="BM32" i="2"/>
  <c r="BJ32" i="2"/>
  <c r="BF32" i="2"/>
  <c r="BC32" i="2"/>
  <c r="BA32" i="2"/>
  <c r="AY32" i="2"/>
  <c r="AV32" i="2"/>
  <c r="AT32" i="2"/>
  <c r="AR32" i="2"/>
  <c r="AO32" i="2"/>
  <c r="AM32" i="2"/>
  <c r="AK32" i="2"/>
  <c r="AH32" i="2"/>
  <c r="AF32" i="2"/>
  <c r="AD32" i="2"/>
  <c r="R32" i="2"/>
  <c r="Q32" i="2"/>
  <c r="P32" i="2"/>
  <c r="N32" i="2"/>
  <c r="L32" i="2"/>
  <c r="M32" i="2" s="1"/>
  <c r="J32" i="2"/>
  <c r="H32" i="2"/>
  <c r="I32" i="2" s="1"/>
  <c r="F32" i="2"/>
  <c r="D32" i="2"/>
  <c r="E32" i="2" s="1"/>
  <c r="B32" i="2"/>
  <c r="VI31" i="2"/>
  <c r="VG31" i="2"/>
  <c r="VE31" i="2"/>
  <c r="VB31" i="2"/>
  <c r="UZ31" i="2"/>
  <c r="UX31" i="2"/>
  <c r="UU31" i="2"/>
  <c r="US31" i="2"/>
  <c r="II31" i="1" s="1"/>
  <c r="UQ31" i="2"/>
  <c r="UN31" i="2"/>
  <c r="UL31" i="2"/>
  <c r="UJ31" i="2"/>
  <c r="UG31" i="2"/>
  <c r="UE31" i="2"/>
  <c r="IC31" i="1" s="1"/>
  <c r="UC31" i="2"/>
  <c r="TZ31" i="2"/>
  <c r="HY31" i="1" s="1"/>
  <c r="TV31" i="2"/>
  <c r="TS31" i="2"/>
  <c r="TQ31" i="2"/>
  <c r="TO31" i="2"/>
  <c r="TL31" i="2"/>
  <c r="TJ31" i="2"/>
  <c r="TH31" i="2"/>
  <c r="TE31" i="2"/>
  <c r="TA31" i="2"/>
  <c r="SX31" i="2"/>
  <c r="ST31" i="2"/>
  <c r="SQ31" i="2"/>
  <c r="SO31" i="2"/>
  <c r="SM31" i="2"/>
  <c r="SJ31" i="2"/>
  <c r="SF31" i="2"/>
  <c r="SC31" i="2"/>
  <c r="SA31" i="2"/>
  <c r="RY31" i="2"/>
  <c r="RV31" i="2"/>
  <c r="RR31" i="2"/>
  <c r="RO31" i="2"/>
  <c r="RM31" i="2"/>
  <c r="GY31" i="1" s="1"/>
  <c r="RK31" i="2"/>
  <c r="RH31" i="2"/>
  <c r="RF31" i="2"/>
  <c r="RD31" i="2"/>
  <c r="RA31" i="2"/>
  <c r="QY31" i="2"/>
  <c r="QW31" i="2"/>
  <c r="QT31" i="2"/>
  <c r="GO31" i="1" s="1"/>
  <c r="QR31" i="2"/>
  <c r="QP31" i="2"/>
  <c r="QM31" i="2"/>
  <c r="QK31" i="2"/>
  <c r="QI31" i="2"/>
  <c r="QF31" i="2"/>
  <c r="QB31" i="2"/>
  <c r="PY31" i="2"/>
  <c r="PW31" i="2"/>
  <c r="PU31" i="2"/>
  <c r="PR31" i="2"/>
  <c r="PP31" i="2"/>
  <c r="PN31" i="2"/>
  <c r="PK31" i="2"/>
  <c r="PI31" i="2"/>
  <c r="PG31" i="2"/>
  <c r="PD31" i="2"/>
  <c r="PB31" i="2"/>
  <c r="OZ31" i="2"/>
  <c r="OW31" i="2"/>
  <c r="OU31" i="2"/>
  <c r="OS31" i="2"/>
  <c r="OP31" i="2"/>
  <c r="ON31" i="2"/>
  <c r="OL31" i="2"/>
  <c r="OI31" i="2"/>
  <c r="OG31" i="2"/>
  <c r="OE31" i="2"/>
  <c r="OB31" i="2"/>
  <c r="NZ31" i="2"/>
  <c r="NX31" i="2"/>
  <c r="NU31" i="2"/>
  <c r="NS31" i="2"/>
  <c r="NQ31" i="2"/>
  <c r="NN31" i="2"/>
  <c r="NL31" i="2"/>
  <c r="NJ31" i="2"/>
  <c r="NG31" i="2"/>
  <c r="NE31" i="2"/>
  <c r="FF31" i="1" s="1"/>
  <c r="NC31" i="2"/>
  <c r="MZ31" i="2"/>
  <c r="MX31" i="2"/>
  <c r="MV31" i="2"/>
  <c r="MS31" i="2"/>
  <c r="MQ31" i="2"/>
  <c r="MO31" i="2"/>
  <c r="ML31" i="2"/>
  <c r="MJ31" i="2"/>
  <c r="MH31" i="2"/>
  <c r="ME31" i="2"/>
  <c r="MA31" i="2"/>
  <c r="LX31" i="2"/>
  <c r="LT31" i="2"/>
  <c r="LQ31" i="2"/>
  <c r="LO31" i="2"/>
  <c r="LM31" i="2"/>
  <c r="LJ31" i="2"/>
  <c r="LH31" i="2"/>
  <c r="LF31" i="2"/>
  <c r="LC31" i="2"/>
  <c r="KY31" i="2"/>
  <c r="KV31" i="2"/>
  <c r="KT31" i="2"/>
  <c r="KR31" i="2"/>
  <c r="KO31" i="2"/>
  <c r="KM31" i="2"/>
  <c r="KK31" i="2"/>
  <c r="KH31" i="2"/>
  <c r="KF31" i="2"/>
  <c r="KD31" i="2"/>
  <c r="KA31" i="2"/>
  <c r="JY31" i="2"/>
  <c r="JW31" i="2"/>
  <c r="JT31" i="2"/>
  <c r="JR31" i="2"/>
  <c r="JP31" i="2"/>
  <c r="JM31" i="2"/>
  <c r="JK31" i="2"/>
  <c r="JI31" i="2"/>
  <c r="JF31" i="2"/>
  <c r="JD31" i="2"/>
  <c r="JB31" i="2"/>
  <c r="IY31" i="2"/>
  <c r="IW31" i="2"/>
  <c r="IU31" i="2"/>
  <c r="IR31" i="2"/>
  <c r="IP31" i="2"/>
  <c r="IN31" i="2"/>
  <c r="IK31" i="2"/>
  <c r="II31" i="2"/>
  <c r="IG31" i="2"/>
  <c r="ID31" i="2"/>
  <c r="IB31" i="2"/>
  <c r="HZ31" i="2"/>
  <c r="HW31" i="2"/>
  <c r="HU31" i="2"/>
  <c r="HS31" i="2"/>
  <c r="HP31" i="2"/>
  <c r="HN31" i="2"/>
  <c r="HL31" i="2"/>
  <c r="HI31" i="2"/>
  <c r="HG31" i="2"/>
  <c r="HE31" i="2"/>
  <c r="HA31" i="2"/>
  <c r="GY31" i="2"/>
  <c r="GW31" i="2"/>
  <c r="GT31" i="2"/>
  <c r="GP31" i="2"/>
  <c r="GM31" i="2"/>
  <c r="GK31" i="2"/>
  <c r="GI31" i="2"/>
  <c r="GF31" i="2"/>
  <c r="GB31" i="2"/>
  <c r="FY31" i="2"/>
  <c r="FW31" i="2"/>
  <c r="FU31" i="2"/>
  <c r="FR31" i="2"/>
  <c r="FP31" i="2"/>
  <c r="FN31" i="2"/>
  <c r="FK31" i="2"/>
  <c r="FI31" i="2"/>
  <c r="FG31" i="2"/>
  <c r="FD31" i="2"/>
  <c r="EZ31" i="2"/>
  <c r="EW31" i="2"/>
  <c r="EU31" i="2"/>
  <c r="ES31" i="2"/>
  <c r="EP31" i="2"/>
  <c r="EN31" i="2"/>
  <c r="EL31" i="2"/>
  <c r="EI31" i="2"/>
  <c r="EG31" i="2"/>
  <c r="EE31" i="2"/>
  <c r="EB31" i="2"/>
  <c r="DZ31" i="2"/>
  <c r="DX31" i="2"/>
  <c r="DU31" i="2"/>
  <c r="DQ31" i="2"/>
  <c r="DN31" i="2"/>
  <c r="DL31" i="2"/>
  <c r="DJ31" i="2"/>
  <c r="DG31" i="2"/>
  <c r="DE31" i="2"/>
  <c r="DC31" i="2"/>
  <c r="CZ31" i="2"/>
  <c r="CX31" i="2"/>
  <c r="CV31" i="2"/>
  <c r="CS31" i="2"/>
  <c r="CQ31" i="2"/>
  <c r="CO31" i="2"/>
  <c r="CL31" i="2"/>
  <c r="CJ31" i="2"/>
  <c r="CH31" i="2"/>
  <c r="CE31" i="2"/>
  <c r="CC31" i="2"/>
  <c r="CB31" i="2"/>
  <c r="CA31" i="2"/>
  <c r="BX31" i="2"/>
  <c r="BV31" i="2"/>
  <c r="AP31" i="1" s="1"/>
  <c r="BT31" i="2"/>
  <c r="BQ31" i="2"/>
  <c r="BO31" i="2"/>
  <c r="BM31" i="2"/>
  <c r="BJ31" i="2"/>
  <c r="BF31" i="2"/>
  <c r="BC31" i="2"/>
  <c r="BA31" i="2"/>
  <c r="AY31" i="2"/>
  <c r="AV31" i="2"/>
  <c r="AT31" i="2"/>
  <c r="AR31" i="2"/>
  <c r="AO31" i="2"/>
  <c r="AM31" i="2"/>
  <c r="AK31" i="2"/>
  <c r="AH31" i="2"/>
  <c r="AF31" i="2"/>
  <c r="AD31" i="2"/>
  <c r="Y31" i="2"/>
  <c r="S31" i="2"/>
  <c r="R31" i="2"/>
  <c r="P31" i="2"/>
  <c r="Q31" i="2" s="1"/>
  <c r="N31" i="2"/>
  <c r="M31" i="2"/>
  <c r="L31" i="2"/>
  <c r="J31" i="2"/>
  <c r="I31" i="2"/>
  <c r="H31" i="2"/>
  <c r="F31" i="2"/>
  <c r="D31" i="2"/>
  <c r="E31" i="2" s="1"/>
  <c r="B31" i="2"/>
  <c r="VI30" i="2"/>
  <c r="VG30" i="2"/>
  <c r="VE30" i="2"/>
  <c r="VB30" i="2"/>
  <c r="UZ30" i="2"/>
  <c r="UX30" i="2"/>
  <c r="UU30" i="2"/>
  <c r="US30" i="2"/>
  <c r="UQ30" i="2"/>
  <c r="UN30" i="2"/>
  <c r="UL30" i="2"/>
  <c r="UJ30" i="2"/>
  <c r="UG30" i="2"/>
  <c r="UC30" i="2"/>
  <c r="TZ30" i="2"/>
  <c r="TX30" i="2"/>
  <c r="TV30" i="2"/>
  <c r="TS30" i="2"/>
  <c r="TO30" i="2"/>
  <c r="TL30" i="2"/>
  <c r="TJ30" i="2"/>
  <c r="TH30" i="2"/>
  <c r="TE30" i="2"/>
  <c r="TA30" i="2"/>
  <c r="SX30" i="2"/>
  <c r="ST30" i="2"/>
  <c r="SQ30" i="2"/>
  <c r="SM30" i="2"/>
  <c r="SJ30" i="2"/>
  <c r="SH30" i="2"/>
  <c r="SF30" i="2"/>
  <c r="SC30" i="2"/>
  <c r="RY30" i="2"/>
  <c r="RV30" i="2"/>
  <c r="RR30" i="2"/>
  <c r="RO30" i="2"/>
  <c r="RK30" i="2"/>
  <c r="RH30" i="2"/>
  <c r="RF30" i="2"/>
  <c r="RD30" i="2"/>
  <c r="RA30" i="2"/>
  <c r="QW30" i="2"/>
  <c r="QT30" i="2"/>
  <c r="QR30" i="2"/>
  <c r="GP30" i="1" s="1"/>
  <c r="QP30" i="2"/>
  <c r="QM30" i="2"/>
  <c r="QI30" i="2"/>
  <c r="QF30" i="2"/>
  <c r="QB30" i="2"/>
  <c r="PY30" i="2"/>
  <c r="PW30" i="2"/>
  <c r="PU30" i="2"/>
  <c r="PR30" i="2"/>
  <c r="PP30" i="2"/>
  <c r="PN30" i="2"/>
  <c r="PK30" i="2"/>
  <c r="PI30" i="2"/>
  <c r="PG30" i="2"/>
  <c r="PD30" i="2"/>
  <c r="PB30" i="2"/>
  <c r="GA30" i="1" s="1"/>
  <c r="OZ30" i="2"/>
  <c r="OW30" i="2"/>
  <c r="OU30" i="2"/>
  <c r="OS30" i="2"/>
  <c r="OP30" i="2"/>
  <c r="ON30" i="2"/>
  <c r="OL30" i="2"/>
  <c r="OI30" i="2"/>
  <c r="OG30" i="2"/>
  <c r="OE30" i="2"/>
  <c r="OB30" i="2"/>
  <c r="NZ30" i="2"/>
  <c r="NX30" i="2"/>
  <c r="NU30" i="2"/>
  <c r="NS30" i="2"/>
  <c r="NQ30" i="2"/>
  <c r="NN30" i="2"/>
  <c r="NL30" i="2"/>
  <c r="NJ30" i="2"/>
  <c r="NG30" i="2"/>
  <c r="NE30" i="2"/>
  <c r="NC30" i="2"/>
  <c r="MZ30" i="2"/>
  <c r="MX30" i="2"/>
  <c r="MV30" i="2"/>
  <c r="MS30" i="2"/>
  <c r="MO30" i="2"/>
  <c r="ML30" i="2"/>
  <c r="MJ30" i="2"/>
  <c r="MH30" i="2"/>
  <c r="ME30" i="2"/>
  <c r="MA30" i="2"/>
  <c r="LX30" i="2"/>
  <c r="LT30" i="2"/>
  <c r="LQ30" i="2"/>
  <c r="LO30" i="2"/>
  <c r="LM30" i="2"/>
  <c r="LJ30" i="2"/>
  <c r="LH30" i="2"/>
  <c r="LF30" i="2"/>
  <c r="LC30" i="2"/>
  <c r="KY30" i="2"/>
  <c r="KV30" i="2"/>
  <c r="KT30" i="2"/>
  <c r="EE30" i="1" s="1"/>
  <c r="KR30" i="2"/>
  <c r="KO30" i="2"/>
  <c r="KM30" i="2"/>
  <c r="KK30" i="2"/>
  <c r="KH30" i="2"/>
  <c r="KF30" i="2"/>
  <c r="KD30" i="2"/>
  <c r="KA30" i="2"/>
  <c r="JW30" i="2"/>
  <c r="JT30" i="2"/>
  <c r="JR30" i="2"/>
  <c r="JP30" i="2"/>
  <c r="JM30" i="2"/>
  <c r="JK30" i="2"/>
  <c r="JI30" i="2"/>
  <c r="JF30" i="2"/>
  <c r="JD30" i="2"/>
  <c r="JB30" i="2"/>
  <c r="IY30" i="2"/>
  <c r="IW30" i="2"/>
  <c r="IU30" i="2"/>
  <c r="IR30" i="2"/>
  <c r="IP30" i="2"/>
  <c r="IN30" i="2"/>
  <c r="IK30" i="2"/>
  <c r="II30" i="2"/>
  <c r="IG30" i="2"/>
  <c r="ID30" i="2"/>
  <c r="IB30" i="2"/>
  <c r="HZ30" i="2"/>
  <c r="HW30" i="2"/>
  <c r="HU30" i="2"/>
  <c r="HS30" i="2"/>
  <c r="HP30" i="2"/>
  <c r="HN30" i="2"/>
  <c r="HL30" i="2"/>
  <c r="HI30" i="2"/>
  <c r="HG30" i="2"/>
  <c r="HE30" i="2"/>
  <c r="HA30" i="2"/>
  <c r="GY30" i="2"/>
  <c r="GW30" i="2"/>
  <c r="GT30" i="2"/>
  <c r="GP30" i="2"/>
  <c r="GM30" i="2"/>
  <c r="GK30" i="2"/>
  <c r="GI30" i="2"/>
  <c r="GF30" i="2"/>
  <c r="GB30" i="2"/>
  <c r="FY30" i="2"/>
  <c r="FW30" i="2"/>
  <c r="FU30" i="2"/>
  <c r="FR30" i="2"/>
  <c r="FP30" i="2"/>
  <c r="FN30" i="2"/>
  <c r="FK30" i="2"/>
  <c r="FI30" i="2"/>
  <c r="FG30" i="2"/>
  <c r="FD30" i="2"/>
  <c r="EZ30" i="2"/>
  <c r="EW30" i="2"/>
  <c r="EU30" i="2"/>
  <c r="ES30" i="2"/>
  <c r="EP30" i="2"/>
  <c r="EN30" i="2"/>
  <c r="EL30" i="2"/>
  <c r="EI30" i="2"/>
  <c r="EG30" i="2"/>
  <c r="EE30" i="2"/>
  <c r="EB30" i="2"/>
  <c r="DZ30" i="2"/>
  <c r="DX30" i="2"/>
  <c r="DU30" i="2"/>
  <c r="DQ30" i="2"/>
  <c r="DN30" i="2"/>
  <c r="DL30" i="2"/>
  <c r="DJ30" i="2"/>
  <c r="DG30" i="2"/>
  <c r="DE30" i="2"/>
  <c r="DC30" i="2"/>
  <c r="CZ30" i="2"/>
  <c r="CX30" i="2"/>
  <c r="CV30" i="2"/>
  <c r="CS30" i="2"/>
  <c r="CQ30" i="2"/>
  <c r="CO30" i="2"/>
  <c r="CL30" i="2"/>
  <c r="CJ30" i="2"/>
  <c r="CH30" i="2"/>
  <c r="CE30" i="2"/>
  <c r="CC30" i="2"/>
  <c r="CB30" i="2"/>
  <c r="CA30" i="2"/>
  <c r="BX30" i="2"/>
  <c r="BV30" i="2"/>
  <c r="BT30" i="2"/>
  <c r="BQ30" i="2"/>
  <c r="BO30" i="2"/>
  <c r="BM30" i="2"/>
  <c r="BJ30" i="2"/>
  <c r="BF30" i="2"/>
  <c r="BC30" i="2"/>
  <c r="BA30" i="2"/>
  <c r="AY30" i="2"/>
  <c r="AV30" i="2"/>
  <c r="AT30" i="2"/>
  <c r="AR30" i="2"/>
  <c r="AO30" i="2"/>
  <c r="AM30" i="2"/>
  <c r="AK30" i="2"/>
  <c r="AH30" i="2"/>
  <c r="AF30" i="2"/>
  <c r="AD30" i="2"/>
  <c r="R30" i="2"/>
  <c r="P30" i="2"/>
  <c r="Q30" i="2" s="1"/>
  <c r="S30" i="2" s="1"/>
  <c r="N30" i="2"/>
  <c r="L30" i="2"/>
  <c r="M30" i="2" s="1"/>
  <c r="J30" i="2"/>
  <c r="H30" i="2"/>
  <c r="I30" i="2" s="1"/>
  <c r="F30" i="2"/>
  <c r="E30" i="2"/>
  <c r="D30" i="2"/>
  <c r="B30" i="2"/>
  <c r="VI29" i="2"/>
  <c r="VG29" i="2"/>
  <c r="VE29" i="2"/>
  <c r="VB29" i="2"/>
  <c r="UZ29" i="2"/>
  <c r="UX29" i="2"/>
  <c r="UU29" i="2"/>
  <c r="US29" i="2"/>
  <c r="UQ29" i="2"/>
  <c r="UN29" i="2"/>
  <c r="UL29" i="2"/>
  <c r="UJ29" i="2"/>
  <c r="UG29" i="2"/>
  <c r="UE29" i="2"/>
  <c r="IC29" i="1" s="1"/>
  <c r="UC29" i="2"/>
  <c r="TZ29" i="2"/>
  <c r="TV29" i="2"/>
  <c r="TS29" i="2"/>
  <c r="TQ29" i="2"/>
  <c r="TO29" i="2"/>
  <c r="TL29" i="2"/>
  <c r="TJ29" i="2"/>
  <c r="TH29" i="2"/>
  <c r="TE29" i="2"/>
  <c r="TA29" i="2"/>
  <c r="SX29" i="2"/>
  <c r="ST29" i="2"/>
  <c r="SQ29" i="2"/>
  <c r="SM29" i="2"/>
  <c r="SJ29" i="2"/>
  <c r="SF29" i="2"/>
  <c r="SC29" i="2"/>
  <c r="RY29" i="2"/>
  <c r="RV29" i="2"/>
  <c r="RR29" i="2"/>
  <c r="RO29" i="2"/>
  <c r="RM29" i="2"/>
  <c r="RK29" i="2"/>
  <c r="RH29" i="2"/>
  <c r="RF29" i="2"/>
  <c r="RD29" i="2"/>
  <c r="RA29" i="2"/>
  <c r="QY29" i="2"/>
  <c r="QW29" i="2"/>
  <c r="QT29" i="2"/>
  <c r="QR29" i="2"/>
  <c r="QP29" i="2"/>
  <c r="QM29" i="2"/>
  <c r="QI29" i="2"/>
  <c r="QF29" i="2"/>
  <c r="QB29" i="2"/>
  <c r="PY29" i="2"/>
  <c r="PW29" i="2"/>
  <c r="PU29" i="2"/>
  <c r="PR29" i="2"/>
  <c r="PP29" i="2"/>
  <c r="PN29" i="2"/>
  <c r="PK29" i="2"/>
  <c r="PI29" i="2"/>
  <c r="PG29" i="2"/>
  <c r="PD29" i="2"/>
  <c r="PB29" i="2"/>
  <c r="OZ29" i="2"/>
  <c r="OW29" i="2"/>
  <c r="OU29" i="2"/>
  <c r="OS29" i="2"/>
  <c r="OP29" i="2"/>
  <c r="ON29" i="2"/>
  <c r="OL29" i="2"/>
  <c r="OI29" i="2"/>
  <c r="OG29" i="2"/>
  <c r="FR29" i="1" s="1"/>
  <c r="OE29" i="2"/>
  <c r="OB29" i="2"/>
  <c r="NZ29" i="2"/>
  <c r="NX29" i="2"/>
  <c r="NU29" i="2"/>
  <c r="NS29" i="2"/>
  <c r="NQ29" i="2"/>
  <c r="NN29" i="2"/>
  <c r="NL29" i="2"/>
  <c r="NJ29" i="2"/>
  <c r="NG29" i="2"/>
  <c r="NE29" i="2"/>
  <c r="NC29" i="2"/>
  <c r="MZ29" i="2"/>
  <c r="MX29" i="2"/>
  <c r="MV29" i="2"/>
  <c r="MS29" i="2"/>
  <c r="MQ29" i="2"/>
  <c r="MO29" i="2"/>
  <c r="ML29" i="2"/>
  <c r="MJ29" i="2"/>
  <c r="MH29" i="2"/>
  <c r="ME29" i="2"/>
  <c r="MC29" i="2"/>
  <c r="MA29" i="2"/>
  <c r="LX29" i="2"/>
  <c r="LT29" i="2"/>
  <c r="LQ29" i="2"/>
  <c r="LO29" i="2"/>
  <c r="LM29" i="2"/>
  <c r="LJ29" i="2"/>
  <c r="LH29" i="2"/>
  <c r="LF29" i="2"/>
  <c r="LC29" i="2"/>
  <c r="LA29" i="2"/>
  <c r="KY29" i="2"/>
  <c r="KV29" i="2"/>
  <c r="KR29" i="2"/>
  <c r="KO29" i="2"/>
  <c r="KM29" i="2"/>
  <c r="KK29" i="2"/>
  <c r="KH29" i="2"/>
  <c r="KF29" i="2"/>
  <c r="KD29" i="2"/>
  <c r="KA29" i="2"/>
  <c r="JY29" i="2"/>
  <c r="JW29" i="2"/>
  <c r="JT29" i="2"/>
  <c r="JP29" i="2"/>
  <c r="JM29" i="2"/>
  <c r="JK29" i="2"/>
  <c r="DM29" i="1" s="1"/>
  <c r="JI29" i="2"/>
  <c r="JF29" i="2"/>
  <c r="JD29" i="2"/>
  <c r="JB29" i="2"/>
  <c r="IY29" i="2"/>
  <c r="IW29" i="2"/>
  <c r="IU29" i="2"/>
  <c r="IR29" i="2"/>
  <c r="IP29" i="2"/>
  <c r="IN29" i="2"/>
  <c r="IK29" i="2"/>
  <c r="II29" i="2"/>
  <c r="IG29" i="2"/>
  <c r="ID29" i="2"/>
  <c r="IB29" i="2"/>
  <c r="HZ29" i="2"/>
  <c r="HW29" i="2"/>
  <c r="HU29" i="2"/>
  <c r="HS29" i="2"/>
  <c r="HP29" i="2"/>
  <c r="HN29" i="2"/>
  <c r="HL29" i="2"/>
  <c r="HI29" i="2"/>
  <c r="HG29" i="2"/>
  <c r="HE29" i="2"/>
  <c r="HA29" i="2"/>
  <c r="GY29" i="2"/>
  <c r="GW29" i="2"/>
  <c r="GT29" i="2"/>
  <c r="GP29" i="2"/>
  <c r="GM29" i="2"/>
  <c r="GK29" i="2"/>
  <c r="GI29" i="2"/>
  <c r="GF29" i="2"/>
  <c r="GB29" i="2"/>
  <c r="FY29" i="2"/>
  <c r="FW29" i="2"/>
  <c r="FU29" i="2"/>
  <c r="FR29" i="2"/>
  <c r="FP29" i="2"/>
  <c r="FN29" i="2"/>
  <c r="FK29" i="2"/>
  <c r="FI29" i="2"/>
  <c r="FG29" i="2"/>
  <c r="FD29" i="2"/>
  <c r="EZ29" i="2"/>
  <c r="EW29" i="2"/>
  <c r="EU29" i="2"/>
  <c r="ES29" i="2"/>
  <c r="EP29" i="2"/>
  <c r="EN29" i="2"/>
  <c r="EL29" i="2"/>
  <c r="EI29" i="2"/>
  <c r="EG29" i="2"/>
  <c r="BN29" i="1" s="1"/>
  <c r="EE29" i="2"/>
  <c r="EB29" i="2"/>
  <c r="DZ29" i="2"/>
  <c r="DX29" i="2"/>
  <c r="DU29" i="2"/>
  <c r="DQ29" i="2"/>
  <c r="DN29" i="2"/>
  <c r="DL29" i="2"/>
  <c r="DJ29" i="2"/>
  <c r="DG29" i="2"/>
  <c r="DE29" i="2"/>
  <c r="DC29" i="2"/>
  <c r="CZ29" i="2"/>
  <c r="CX29" i="2"/>
  <c r="CV29" i="2"/>
  <c r="CS29" i="2"/>
  <c r="CQ29" i="2"/>
  <c r="CO29" i="2"/>
  <c r="CL29" i="2"/>
  <c r="CJ29" i="2"/>
  <c r="CH29" i="2"/>
  <c r="CE29" i="2"/>
  <c r="CC29" i="2"/>
  <c r="CB29" i="2"/>
  <c r="CA29" i="2"/>
  <c r="BX29" i="2"/>
  <c r="BV29" i="2"/>
  <c r="BT29" i="2"/>
  <c r="BQ29" i="2"/>
  <c r="BO29" i="2"/>
  <c r="BM29" i="2"/>
  <c r="BJ29" i="2"/>
  <c r="BF29" i="2"/>
  <c r="BC29" i="2"/>
  <c r="BA29" i="2"/>
  <c r="AY29" i="2"/>
  <c r="AV29" i="2"/>
  <c r="AT29" i="2"/>
  <c r="AR29" i="2"/>
  <c r="AO29" i="2"/>
  <c r="AM29" i="2"/>
  <c r="AK29" i="2"/>
  <c r="AH29" i="2"/>
  <c r="AF29" i="2"/>
  <c r="AD29" i="2"/>
  <c r="R29" i="2"/>
  <c r="Q29" i="2"/>
  <c r="P29" i="2"/>
  <c r="N29" i="2"/>
  <c r="M29" i="2"/>
  <c r="L29" i="2"/>
  <c r="J29" i="2"/>
  <c r="H29" i="2"/>
  <c r="I29" i="2" s="1"/>
  <c r="F29" i="2"/>
  <c r="E29" i="2"/>
  <c r="D29" i="2"/>
  <c r="B29" i="2"/>
  <c r="VI28" i="2"/>
  <c r="VG28" i="2"/>
  <c r="VE28" i="2"/>
  <c r="VB28" i="2"/>
  <c r="UZ28" i="2"/>
  <c r="UX28" i="2"/>
  <c r="UU28" i="2"/>
  <c r="US28" i="2"/>
  <c r="UQ28" i="2"/>
  <c r="UN28" i="2"/>
  <c r="UL28" i="2"/>
  <c r="UJ28" i="2"/>
  <c r="UG28" i="2"/>
  <c r="IB28" i="1" s="1"/>
  <c r="UE28" i="2"/>
  <c r="IC28" i="1" s="1"/>
  <c r="UC28" i="2"/>
  <c r="TZ28" i="2"/>
  <c r="TV28" i="2"/>
  <c r="TS28" i="2"/>
  <c r="TQ28" i="2"/>
  <c r="TO28" i="2"/>
  <c r="TL28" i="2"/>
  <c r="TJ28" i="2"/>
  <c r="TH28" i="2"/>
  <c r="TE28" i="2"/>
  <c r="TC28" i="2"/>
  <c r="TA28" i="2"/>
  <c r="SX28" i="2"/>
  <c r="ST28" i="2"/>
  <c r="SQ28" i="2"/>
  <c r="SO28" i="2"/>
  <c r="SM28" i="2"/>
  <c r="SJ28" i="2"/>
  <c r="SH28" i="2"/>
  <c r="SF28" i="2"/>
  <c r="SC28" i="2"/>
  <c r="RY28" i="2"/>
  <c r="RV28" i="2"/>
  <c r="RT28" i="2"/>
  <c r="RR28" i="2"/>
  <c r="RO28" i="2"/>
  <c r="RM28" i="2"/>
  <c r="RK28" i="2"/>
  <c r="RH28" i="2"/>
  <c r="RF28" i="2"/>
  <c r="RD28" i="2"/>
  <c r="RA28" i="2"/>
  <c r="QY28" i="2"/>
  <c r="QW28" i="2"/>
  <c r="QT28" i="2"/>
  <c r="QR28" i="2"/>
  <c r="QP28" i="2"/>
  <c r="QM28" i="2"/>
  <c r="QI28" i="2"/>
  <c r="QF28" i="2"/>
  <c r="QD28" i="2"/>
  <c r="GJ28" i="1" s="1"/>
  <c r="QB28" i="2"/>
  <c r="PY28" i="2"/>
  <c r="PW28" i="2"/>
  <c r="PU28" i="2"/>
  <c r="PR28" i="2"/>
  <c r="PP28" i="2"/>
  <c r="PN28" i="2"/>
  <c r="PK28" i="2"/>
  <c r="PI28" i="2"/>
  <c r="PG28" i="2"/>
  <c r="PD28" i="2"/>
  <c r="PB28" i="2"/>
  <c r="OZ28" i="2"/>
  <c r="OW28" i="2"/>
  <c r="OU28" i="2"/>
  <c r="OS28" i="2"/>
  <c r="OP28" i="2"/>
  <c r="ON28" i="2"/>
  <c r="OL28" i="2"/>
  <c r="OI28" i="2"/>
  <c r="OG28" i="2"/>
  <c r="OE28" i="2"/>
  <c r="OB28" i="2"/>
  <c r="NZ28" i="2"/>
  <c r="NX28" i="2"/>
  <c r="NU28" i="2"/>
  <c r="NS28" i="2"/>
  <c r="NQ28" i="2"/>
  <c r="NN28" i="2"/>
  <c r="NL28" i="2"/>
  <c r="NJ28" i="2"/>
  <c r="NG28" i="2"/>
  <c r="NE28" i="2"/>
  <c r="NC28" i="2"/>
  <c r="MZ28" i="2"/>
  <c r="MX28" i="2"/>
  <c r="MV28" i="2"/>
  <c r="MS28" i="2"/>
  <c r="MO28" i="2"/>
  <c r="ML28" i="2"/>
  <c r="MJ28" i="2"/>
  <c r="MH28" i="2"/>
  <c r="ME28" i="2"/>
  <c r="MC28" i="2"/>
  <c r="MA28" i="2"/>
  <c r="LX28" i="2"/>
  <c r="LT28" i="2"/>
  <c r="LQ28" i="2"/>
  <c r="LO28" i="2"/>
  <c r="LM28" i="2"/>
  <c r="LJ28" i="2"/>
  <c r="LH28" i="2"/>
  <c r="LF28" i="2"/>
  <c r="LC28" i="2"/>
  <c r="KY28" i="2"/>
  <c r="KV28" i="2"/>
  <c r="KR28" i="2"/>
  <c r="KO28" i="2"/>
  <c r="KM28" i="2"/>
  <c r="KK28" i="2"/>
  <c r="KH28" i="2"/>
  <c r="KF28" i="2"/>
  <c r="KD28" i="2"/>
  <c r="KA28" i="2"/>
  <c r="JY28" i="2"/>
  <c r="JW28" i="2"/>
  <c r="JT28" i="2"/>
  <c r="JR28" i="2"/>
  <c r="JP28" i="2"/>
  <c r="JM28" i="2"/>
  <c r="JK28" i="2"/>
  <c r="JI28" i="2"/>
  <c r="JF28" i="2"/>
  <c r="JD28" i="2"/>
  <c r="JB28" i="2"/>
  <c r="IY28" i="2"/>
  <c r="IW28" i="2"/>
  <c r="IU28" i="2"/>
  <c r="IR28" i="2"/>
  <c r="IP28" i="2"/>
  <c r="IN28" i="2"/>
  <c r="IK28" i="2"/>
  <c r="II28" i="2"/>
  <c r="IG28" i="2"/>
  <c r="ID28" i="2"/>
  <c r="IB28" i="2"/>
  <c r="HZ28" i="2"/>
  <c r="HW28" i="2"/>
  <c r="HU28" i="2"/>
  <c r="HS28" i="2"/>
  <c r="HP28" i="2"/>
  <c r="HN28" i="2"/>
  <c r="HL28" i="2"/>
  <c r="HI28" i="2"/>
  <c r="HG28" i="2"/>
  <c r="HE28" i="2"/>
  <c r="HA28" i="2"/>
  <c r="GY28" i="2"/>
  <c r="GW28" i="2"/>
  <c r="GT28" i="2"/>
  <c r="GP28" i="2"/>
  <c r="GM28" i="2"/>
  <c r="GK28" i="2"/>
  <c r="GI28" i="2"/>
  <c r="GF28" i="2"/>
  <c r="GB28" i="2"/>
  <c r="FY28" i="2"/>
  <c r="FW28" i="2"/>
  <c r="FU28" i="2"/>
  <c r="FR28" i="2"/>
  <c r="FP28" i="2"/>
  <c r="FN28" i="2"/>
  <c r="FK28" i="2"/>
  <c r="FI28" i="2"/>
  <c r="FG28" i="2"/>
  <c r="FD28" i="2"/>
  <c r="EZ28" i="2"/>
  <c r="EW28" i="2"/>
  <c r="EU28" i="2"/>
  <c r="ES28" i="2"/>
  <c r="EP28" i="2"/>
  <c r="EN28" i="2"/>
  <c r="EL28" i="2"/>
  <c r="EI28" i="2"/>
  <c r="EG28" i="2"/>
  <c r="EE28" i="2"/>
  <c r="EB28" i="2"/>
  <c r="DZ28" i="2"/>
  <c r="DX28" i="2"/>
  <c r="DU28" i="2"/>
  <c r="DQ28" i="2"/>
  <c r="DN28" i="2"/>
  <c r="DL28" i="2"/>
  <c r="DJ28" i="2"/>
  <c r="DG28" i="2"/>
  <c r="DE28" i="2"/>
  <c r="DC28" i="2"/>
  <c r="CZ28" i="2"/>
  <c r="CX28" i="2"/>
  <c r="CV28" i="2"/>
  <c r="CS28" i="2"/>
  <c r="CQ28" i="2"/>
  <c r="CO28" i="2"/>
  <c r="CL28" i="2"/>
  <c r="CJ28" i="2"/>
  <c r="CH28" i="2"/>
  <c r="CE28" i="2"/>
  <c r="CC28" i="2"/>
  <c r="CB28" i="2"/>
  <c r="CA28" i="2"/>
  <c r="BX28" i="2"/>
  <c r="BV28" i="2"/>
  <c r="BT28" i="2"/>
  <c r="BQ28" i="2"/>
  <c r="BO28" i="2"/>
  <c r="BM28" i="2"/>
  <c r="BJ28" i="2"/>
  <c r="BF28" i="2"/>
  <c r="BC28" i="2"/>
  <c r="BA28" i="2"/>
  <c r="AY28" i="2"/>
  <c r="AV28" i="2"/>
  <c r="AT28" i="2"/>
  <c r="AR28" i="2"/>
  <c r="AO28" i="2"/>
  <c r="AM28" i="2"/>
  <c r="AK28" i="2"/>
  <c r="AH28" i="2"/>
  <c r="AF28" i="2"/>
  <c r="AD28" i="2"/>
  <c r="R28" i="2"/>
  <c r="P28" i="2"/>
  <c r="Q28" i="2" s="1"/>
  <c r="N28" i="2"/>
  <c r="L28" i="2"/>
  <c r="M28" i="2" s="1"/>
  <c r="J28" i="2"/>
  <c r="H28" i="2"/>
  <c r="I28" i="2" s="1"/>
  <c r="F28" i="2"/>
  <c r="D28" i="2"/>
  <c r="E28" i="2" s="1"/>
  <c r="B28" i="2"/>
  <c r="VI27" i="2"/>
  <c r="VG27" i="2"/>
  <c r="VE27" i="2"/>
  <c r="VB27" i="2"/>
  <c r="UZ27" i="2"/>
  <c r="UX27" i="2"/>
  <c r="UU27" i="2"/>
  <c r="US27" i="2"/>
  <c r="UQ27" i="2"/>
  <c r="UN27" i="2"/>
  <c r="UL27" i="2"/>
  <c r="UJ27" i="2"/>
  <c r="UG27" i="2"/>
  <c r="UC27" i="2"/>
  <c r="TZ27" i="2"/>
  <c r="TX27" i="2"/>
  <c r="TV27" i="2"/>
  <c r="TS27" i="2"/>
  <c r="TO27" i="2"/>
  <c r="TL27" i="2"/>
  <c r="TJ27" i="2"/>
  <c r="TH27" i="2"/>
  <c r="TE27" i="2"/>
  <c r="TA27" i="2"/>
  <c r="SX27" i="2"/>
  <c r="ST27" i="2"/>
  <c r="SQ27" i="2"/>
  <c r="SM27" i="2"/>
  <c r="SJ27" i="2"/>
  <c r="SF27" i="2"/>
  <c r="SC27" i="2"/>
  <c r="RY27" i="2"/>
  <c r="RV27" i="2"/>
  <c r="RR27" i="2"/>
  <c r="RO27" i="2"/>
  <c r="RK27" i="2"/>
  <c r="RH27" i="2"/>
  <c r="RF27" i="2"/>
  <c r="RD27" i="2"/>
  <c r="RA27" i="2"/>
  <c r="QW27" i="2"/>
  <c r="QT27" i="2"/>
  <c r="QR27" i="2"/>
  <c r="QP27" i="2"/>
  <c r="QM27" i="2"/>
  <c r="QI27" i="2"/>
  <c r="QF27" i="2"/>
  <c r="QB27" i="2"/>
  <c r="PY27" i="2"/>
  <c r="PW27" i="2"/>
  <c r="PU27" i="2"/>
  <c r="PR27" i="2"/>
  <c r="PP27" i="2"/>
  <c r="PN27" i="2"/>
  <c r="PK27" i="2"/>
  <c r="PI27" i="2"/>
  <c r="PG27" i="2"/>
  <c r="PD27" i="2"/>
  <c r="PB27" i="2"/>
  <c r="OZ27" i="2"/>
  <c r="OW27" i="2"/>
  <c r="OU27" i="2"/>
  <c r="OS27" i="2"/>
  <c r="OP27" i="2"/>
  <c r="ON27" i="2"/>
  <c r="OL27" i="2"/>
  <c r="OI27" i="2"/>
  <c r="OG27" i="2"/>
  <c r="OE27" i="2"/>
  <c r="OB27" i="2"/>
  <c r="NZ27" i="2"/>
  <c r="FO27" i="1" s="1"/>
  <c r="NX27" i="2"/>
  <c r="NU27" i="2"/>
  <c r="NS27" i="2"/>
  <c r="NQ27" i="2"/>
  <c r="NN27" i="2"/>
  <c r="NL27" i="2"/>
  <c r="NJ27" i="2"/>
  <c r="NG27" i="2"/>
  <c r="NE27" i="2"/>
  <c r="NC27" i="2"/>
  <c r="MZ27" i="2"/>
  <c r="MX27" i="2"/>
  <c r="MV27" i="2"/>
  <c r="MS27" i="2"/>
  <c r="MO27" i="2"/>
  <c r="ML27" i="2"/>
  <c r="MJ27" i="2"/>
  <c r="MH27" i="2"/>
  <c r="ME27" i="2"/>
  <c r="MA27" i="2"/>
  <c r="LX27" i="2"/>
  <c r="LT27" i="2"/>
  <c r="LQ27" i="2"/>
  <c r="LO27" i="2"/>
  <c r="LM27" i="2"/>
  <c r="LJ27" i="2"/>
  <c r="LH27" i="2"/>
  <c r="LF27" i="2"/>
  <c r="LC27" i="2"/>
  <c r="KY27" i="2"/>
  <c r="KV27" i="2"/>
  <c r="KT27" i="2"/>
  <c r="KR27" i="2"/>
  <c r="KO27" i="2"/>
  <c r="KM27" i="2"/>
  <c r="KK27" i="2"/>
  <c r="KH27" i="2"/>
  <c r="KF27" i="2"/>
  <c r="KD27" i="2"/>
  <c r="KA27" i="2"/>
  <c r="JY27" i="2"/>
  <c r="JW27" i="2"/>
  <c r="JT27" i="2"/>
  <c r="JR27" i="2"/>
  <c r="JP27" i="2"/>
  <c r="JM27" i="2"/>
  <c r="JK27" i="2"/>
  <c r="JI27" i="2"/>
  <c r="JF27" i="2"/>
  <c r="JD27" i="2"/>
  <c r="JB27" i="2"/>
  <c r="IY27" i="2"/>
  <c r="IW27" i="2"/>
  <c r="DG27" i="1" s="1"/>
  <c r="IU27" i="2"/>
  <c r="IR27" i="2"/>
  <c r="IP27" i="2"/>
  <c r="IN27" i="2"/>
  <c r="IK27" i="2"/>
  <c r="II27" i="2"/>
  <c r="IG27" i="2"/>
  <c r="ID27" i="2"/>
  <c r="IB27" i="2"/>
  <c r="HZ27" i="2"/>
  <c r="HW27" i="2"/>
  <c r="HU27" i="2"/>
  <c r="HS27" i="2"/>
  <c r="HP27" i="2"/>
  <c r="HN27" i="2"/>
  <c r="HL27" i="2"/>
  <c r="HI27" i="2"/>
  <c r="HG27" i="2"/>
  <c r="HE27" i="2"/>
  <c r="HA27" i="2"/>
  <c r="GY27" i="2"/>
  <c r="GW27" i="2"/>
  <c r="GT27" i="2"/>
  <c r="GP27" i="2"/>
  <c r="GM27" i="2"/>
  <c r="GK27" i="2"/>
  <c r="GI27" i="2"/>
  <c r="GF27" i="2"/>
  <c r="GB27" i="2"/>
  <c r="FY27" i="2"/>
  <c r="FW27" i="2"/>
  <c r="FU27" i="2"/>
  <c r="FR27" i="2"/>
  <c r="FP27" i="2"/>
  <c r="FN27" i="2"/>
  <c r="FK27" i="2"/>
  <c r="FI27" i="2"/>
  <c r="FG27" i="2"/>
  <c r="FD27" i="2"/>
  <c r="EZ27" i="2"/>
  <c r="EW27" i="2"/>
  <c r="EU27" i="2"/>
  <c r="ES27" i="2"/>
  <c r="EP27" i="2"/>
  <c r="EN27" i="2"/>
  <c r="EL27" i="2"/>
  <c r="EI27" i="2"/>
  <c r="EG27" i="2"/>
  <c r="EE27" i="2"/>
  <c r="EB27" i="2"/>
  <c r="DZ27" i="2"/>
  <c r="DX27" i="2"/>
  <c r="DU27" i="2"/>
  <c r="DQ27" i="2"/>
  <c r="DN27" i="2"/>
  <c r="DL27" i="2"/>
  <c r="DJ27" i="2"/>
  <c r="DG27" i="2"/>
  <c r="DE27" i="2"/>
  <c r="DC27" i="2"/>
  <c r="CZ27" i="2"/>
  <c r="CX27" i="2"/>
  <c r="CV27" i="2"/>
  <c r="CS27" i="2"/>
  <c r="CQ27" i="2"/>
  <c r="CO27" i="2"/>
  <c r="CL27" i="2"/>
  <c r="CJ27" i="2"/>
  <c r="CH27" i="2"/>
  <c r="CE27" i="2"/>
  <c r="CC27" i="2"/>
  <c r="CB27" i="2"/>
  <c r="CA27" i="2"/>
  <c r="BX27" i="2"/>
  <c r="BV27" i="2"/>
  <c r="BT27" i="2"/>
  <c r="BQ27" i="2"/>
  <c r="BO27" i="2"/>
  <c r="BM27" i="2"/>
  <c r="BJ27" i="2"/>
  <c r="BF27" i="2"/>
  <c r="BC27" i="2"/>
  <c r="BA27" i="2"/>
  <c r="AY27" i="2"/>
  <c r="AV27" i="2"/>
  <c r="AT27" i="2"/>
  <c r="AR27" i="2"/>
  <c r="AO27" i="2"/>
  <c r="AM27" i="2"/>
  <c r="AK27" i="2"/>
  <c r="AH27" i="2"/>
  <c r="AF27" i="2"/>
  <c r="AD27" i="2"/>
  <c r="R27" i="2"/>
  <c r="Q27" i="2"/>
  <c r="P27" i="2"/>
  <c r="N27" i="2"/>
  <c r="L27" i="2"/>
  <c r="M27" i="2" s="1"/>
  <c r="J27" i="2"/>
  <c r="H27" i="2"/>
  <c r="I27" i="2" s="1"/>
  <c r="H27" i="1" s="1"/>
  <c r="F27" i="2"/>
  <c r="D27" i="2"/>
  <c r="E27" i="2" s="1"/>
  <c r="B27" i="2"/>
  <c r="VI26" i="2"/>
  <c r="VG26" i="2"/>
  <c r="VE26" i="2"/>
  <c r="VB26" i="2"/>
  <c r="UZ26" i="2"/>
  <c r="UX26" i="2"/>
  <c r="UU26" i="2"/>
  <c r="US26" i="2"/>
  <c r="UQ26" i="2"/>
  <c r="UN26" i="2"/>
  <c r="UL26" i="2"/>
  <c r="UJ26" i="2"/>
  <c r="UG26" i="2"/>
  <c r="UE26" i="2"/>
  <c r="UC26" i="2"/>
  <c r="TZ26" i="2"/>
  <c r="TV26" i="2"/>
  <c r="TS26" i="2"/>
  <c r="TQ26" i="2"/>
  <c r="TO26" i="2"/>
  <c r="TL26" i="2"/>
  <c r="TH26" i="2"/>
  <c r="TE26" i="2"/>
  <c r="TA26" i="2"/>
  <c r="SX26" i="2"/>
  <c r="ST26" i="2"/>
  <c r="SQ26" i="2"/>
  <c r="SM26" i="2"/>
  <c r="SJ26" i="2"/>
  <c r="SF26" i="2"/>
  <c r="SC26" i="2"/>
  <c r="SA26" i="2"/>
  <c r="RY26" i="2"/>
  <c r="RV26" i="2"/>
  <c r="RR26" i="2"/>
  <c r="RO26" i="2"/>
  <c r="RM26" i="2"/>
  <c r="RK26" i="2"/>
  <c r="RH26" i="2"/>
  <c r="RF26" i="2"/>
  <c r="RD26" i="2"/>
  <c r="RA26" i="2"/>
  <c r="QY26" i="2"/>
  <c r="QW26" i="2"/>
  <c r="QT26" i="2"/>
  <c r="QR26" i="2"/>
  <c r="QP26" i="2"/>
  <c r="QM26" i="2"/>
  <c r="QI26" i="2"/>
  <c r="QF26" i="2"/>
  <c r="QB26" i="2"/>
  <c r="PY26" i="2"/>
  <c r="PW26" i="2"/>
  <c r="PU26" i="2"/>
  <c r="PR26" i="2"/>
  <c r="PP26" i="2"/>
  <c r="PN26" i="2"/>
  <c r="PK26" i="2"/>
  <c r="PI26" i="2"/>
  <c r="PG26" i="2"/>
  <c r="PD26" i="2"/>
  <c r="PB26" i="2"/>
  <c r="OZ26" i="2"/>
  <c r="OW26" i="2"/>
  <c r="OU26" i="2"/>
  <c r="OS26" i="2"/>
  <c r="OP26" i="2"/>
  <c r="ON26" i="2"/>
  <c r="OL26" i="2"/>
  <c r="OI26" i="2"/>
  <c r="OG26" i="2"/>
  <c r="OE26" i="2"/>
  <c r="OB26" i="2"/>
  <c r="NZ26" i="2"/>
  <c r="NX26" i="2"/>
  <c r="NU26" i="2"/>
  <c r="NS26" i="2"/>
  <c r="NQ26" i="2"/>
  <c r="NN26" i="2"/>
  <c r="NL26" i="2"/>
  <c r="NJ26" i="2"/>
  <c r="NG26" i="2"/>
  <c r="NE26" i="2"/>
  <c r="NC26" i="2"/>
  <c r="MZ26" i="2"/>
  <c r="MX26" i="2"/>
  <c r="MV26" i="2"/>
  <c r="MS26" i="2"/>
  <c r="MO26" i="2"/>
  <c r="ML26" i="2"/>
  <c r="MJ26" i="2"/>
  <c r="MH26" i="2"/>
  <c r="ME26" i="2"/>
  <c r="MA26" i="2"/>
  <c r="LX26" i="2"/>
  <c r="LT26" i="2"/>
  <c r="LQ26" i="2"/>
  <c r="LO26" i="2"/>
  <c r="LM26" i="2"/>
  <c r="LJ26" i="2"/>
  <c r="LH26" i="2"/>
  <c r="LF26" i="2"/>
  <c r="LC26" i="2"/>
  <c r="LA26" i="2"/>
  <c r="KY26" i="2"/>
  <c r="KV26" i="2"/>
  <c r="KR26" i="2"/>
  <c r="KO26" i="2"/>
  <c r="KM26" i="2"/>
  <c r="KK26" i="2"/>
  <c r="KH26" i="2"/>
  <c r="KF26" i="2"/>
  <c r="KD26" i="2"/>
  <c r="KA26" i="2"/>
  <c r="JY26" i="2"/>
  <c r="JW26" i="2"/>
  <c r="JT26" i="2"/>
  <c r="JP26" i="2"/>
  <c r="JM26" i="2"/>
  <c r="JK26" i="2"/>
  <c r="JI26" i="2"/>
  <c r="JF26" i="2"/>
  <c r="JD26" i="2"/>
  <c r="JB26" i="2"/>
  <c r="IY26" i="2"/>
  <c r="IW26" i="2"/>
  <c r="IU26" i="2"/>
  <c r="IR26" i="2"/>
  <c r="IP26" i="2"/>
  <c r="IN26" i="2"/>
  <c r="IK26" i="2"/>
  <c r="II26" i="2"/>
  <c r="IG26" i="2"/>
  <c r="ID26" i="2"/>
  <c r="IB26" i="2"/>
  <c r="HZ26" i="2"/>
  <c r="HW26" i="2"/>
  <c r="HU26" i="2"/>
  <c r="HS26" i="2"/>
  <c r="HP26" i="2"/>
  <c r="HN26" i="2"/>
  <c r="HL26" i="2"/>
  <c r="HI26" i="2"/>
  <c r="HG26" i="2"/>
  <c r="HE26" i="2"/>
  <c r="HA26" i="2"/>
  <c r="GY26" i="2"/>
  <c r="GW26" i="2"/>
  <c r="GT26" i="2"/>
  <c r="CO26" i="1" s="1"/>
  <c r="GP26" i="2"/>
  <c r="GM26" i="2"/>
  <c r="GK26" i="2"/>
  <c r="GI26" i="2"/>
  <c r="GF26" i="2"/>
  <c r="GB26" i="2"/>
  <c r="FY26" i="2"/>
  <c r="FW26" i="2"/>
  <c r="FU26" i="2"/>
  <c r="FR26" i="2"/>
  <c r="FP26" i="2"/>
  <c r="FN26" i="2"/>
  <c r="FK26" i="2"/>
  <c r="FI26" i="2"/>
  <c r="FG26" i="2"/>
  <c r="FD26" i="2"/>
  <c r="EZ26" i="2"/>
  <c r="EW26" i="2"/>
  <c r="EU26" i="2"/>
  <c r="ES26" i="2"/>
  <c r="EP26" i="2"/>
  <c r="EN26" i="2"/>
  <c r="EL26" i="2"/>
  <c r="EI26" i="2"/>
  <c r="EG26" i="2"/>
  <c r="EE26" i="2"/>
  <c r="EB26" i="2"/>
  <c r="DZ26" i="2"/>
  <c r="DX26" i="2"/>
  <c r="DU26" i="2"/>
  <c r="DQ26" i="2"/>
  <c r="DN26" i="2"/>
  <c r="DL26" i="2"/>
  <c r="DJ26" i="2"/>
  <c r="DG26" i="2"/>
  <c r="DE26" i="2"/>
  <c r="DC26" i="2"/>
  <c r="CZ26" i="2"/>
  <c r="CX26" i="2"/>
  <c r="CV26" i="2"/>
  <c r="CS26" i="2"/>
  <c r="CQ26" i="2"/>
  <c r="CO26" i="2"/>
  <c r="CL26" i="2"/>
  <c r="CJ26" i="2"/>
  <c r="CH26" i="2"/>
  <c r="CE26" i="2"/>
  <c r="CC26" i="2"/>
  <c r="CB26" i="2"/>
  <c r="CA26" i="2"/>
  <c r="BX26" i="2"/>
  <c r="BV26" i="2"/>
  <c r="BT26" i="2"/>
  <c r="BQ26" i="2"/>
  <c r="BO26" i="2"/>
  <c r="BM26" i="2"/>
  <c r="BJ26" i="2"/>
  <c r="BF26" i="2"/>
  <c r="BC26" i="2"/>
  <c r="BA26" i="2"/>
  <c r="AY26" i="2"/>
  <c r="AV26" i="2"/>
  <c r="AT26" i="2"/>
  <c r="AR26" i="2"/>
  <c r="AO26" i="2"/>
  <c r="AM26" i="2"/>
  <c r="AK26" i="2"/>
  <c r="AH26" i="2"/>
  <c r="AF26" i="2"/>
  <c r="AD26" i="2"/>
  <c r="R26" i="2"/>
  <c r="P26" i="2"/>
  <c r="Q26" i="2" s="1"/>
  <c r="N26" i="2"/>
  <c r="M26" i="2"/>
  <c r="L26" i="2"/>
  <c r="J26" i="2"/>
  <c r="H26" i="2"/>
  <c r="I26" i="2" s="1"/>
  <c r="F26" i="2"/>
  <c r="E26" i="2"/>
  <c r="D26" i="2"/>
  <c r="B26" i="2"/>
  <c r="VI25" i="2"/>
  <c r="VG25" i="2"/>
  <c r="VE25" i="2"/>
  <c r="VB25" i="2"/>
  <c r="UZ25" i="2"/>
  <c r="UX25" i="2"/>
  <c r="UU25" i="2"/>
  <c r="US25" i="2"/>
  <c r="UQ25" i="2"/>
  <c r="UN25" i="2"/>
  <c r="UL25" i="2"/>
  <c r="UJ25" i="2"/>
  <c r="UG25" i="2"/>
  <c r="IB25" i="1" s="1"/>
  <c r="UC25" i="2"/>
  <c r="TZ25" i="2"/>
  <c r="TV25" i="2"/>
  <c r="TS25" i="2"/>
  <c r="TQ25" i="2"/>
  <c r="TO25" i="2"/>
  <c r="TL25" i="2"/>
  <c r="TJ25" i="2"/>
  <c r="TH25" i="2"/>
  <c r="TE25" i="2"/>
  <c r="TA25" i="2"/>
  <c r="SX25" i="2"/>
  <c r="ST25" i="2"/>
  <c r="SQ25" i="2"/>
  <c r="SM25" i="2"/>
  <c r="SJ25" i="2"/>
  <c r="SH25" i="2"/>
  <c r="SF25" i="2"/>
  <c r="SC25" i="2"/>
  <c r="RY25" i="2"/>
  <c r="RV25" i="2"/>
  <c r="RR25" i="2"/>
  <c r="RO25" i="2"/>
  <c r="RM25" i="2"/>
  <c r="RK25" i="2"/>
  <c r="RH25" i="2"/>
  <c r="RF25" i="2"/>
  <c r="RD25" i="2"/>
  <c r="RA25" i="2"/>
  <c r="QY25" i="2"/>
  <c r="QW25" i="2"/>
  <c r="QT25" i="2"/>
  <c r="QR25" i="2"/>
  <c r="QP25" i="2"/>
  <c r="QM25" i="2"/>
  <c r="QI25" i="2"/>
  <c r="QF25" i="2"/>
  <c r="QB25" i="2"/>
  <c r="PY25" i="2"/>
  <c r="PW25" i="2"/>
  <c r="PU25" i="2"/>
  <c r="PR25" i="2"/>
  <c r="PP25" i="2"/>
  <c r="PN25" i="2"/>
  <c r="PK25" i="2"/>
  <c r="PI25" i="2"/>
  <c r="PG25" i="2"/>
  <c r="PD25" i="2"/>
  <c r="PB25" i="2"/>
  <c r="OZ25" i="2"/>
  <c r="OW25" i="2"/>
  <c r="OU25" i="2"/>
  <c r="OS25" i="2"/>
  <c r="OP25" i="2"/>
  <c r="ON25" i="2"/>
  <c r="OL25" i="2"/>
  <c r="OI25" i="2"/>
  <c r="OG25" i="2"/>
  <c r="OE25" i="2"/>
  <c r="OB25" i="2"/>
  <c r="NZ25" i="2"/>
  <c r="NX25" i="2"/>
  <c r="NU25" i="2"/>
  <c r="NS25" i="2"/>
  <c r="NQ25" i="2"/>
  <c r="NN25" i="2"/>
  <c r="NL25" i="2"/>
  <c r="NJ25" i="2"/>
  <c r="NG25" i="2"/>
  <c r="NE25" i="2"/>
  <c r="NC25" i="2"/>
  <c r="MZ25" i="2"/>
  <c r="MX25" i="2"/>
  <c r="MV25" i="2"/>
  <c r="MS25" i="2"/>
  <c r="MO25" i="2"/>
  <c r="ML25" i="2"/>
  <c r="MJ25" i="2"/>
  <c r="MH25" i="2"/>
  <c r="ME25" i="2"/>
  <c r="MA25" i="2"/>
  <c r="LX25" i="2"/>
  <c r="LT25" i="2"/>
  <c r="LQ25" i="2"/>
  <c r="LO25" i="2"/>
  <c r="LM25" i="2"/>
  <c r="LJ25" i="2"/>
  <c r="LH25" i="2"/>
  <c r="LF25" i="2"/>
  <c r="LC25" i="2"/>
  <c r="KY25" i="2"/>
  <c r="KV25" i="2"/>
  <c r="KR25" i="2"/>
  <c r="KO25" i="2"/>
  <c r="KM25" i="2"/>
  <c r="KK25" i="2"/>
  <c r="KH25" i="2"/>
  <c r="KF25" i="2"/>
  <c r="KD25" i="2"/>
  <c r="KA25" i="2"/>
  <c r="JW25" i="2"/>
  <c r="JT25" i="2"/>
  <c r="JR25" i="2"/>
  <c r="JP25" i="2"/>
  <c r="JM25" i="2"/>
  <c r="JK25" i="2"/>
  <c r="JI25" i="2"/>
  <c r="JF25" i="2"/>
  <c r="JD25" i="2"/>
  <c r="JB25" i="2"/>
  <c r="IY25" i="2"/>
  <c r="IW25" i="2"/>
  <c r="IU25" i="2"/>
  <c r="IR25" i="2"/>
  <c r="IP25" i="2"/>
  <c r="IN25" i="2"/>
  <c r="IK25" i="2"/>
  <c r="II25" i="2"/>
  <c r="IG25" i="2"/>
  <c r="ID25" i="2"/>
  <c r="IB25" i="2"/>
  <c r="HZ25" i="2"/>
  <c r="HW25" i="2"/>
  <c r="HU25" i="2"/>
  <c r="HS25" i="2"/>
  <c r="HP25" i="2"/>
  <c r="HN25" i="2"/>
  <c r="HL25" i="2"/>
  <c r="HI25" i="2"/>
  <c r="HG25" i="2"/>
  <c r="HE25" i="2"/>
  <c r="HA25" i="2"/>
  <c r="GY25" i="2"/>
  <c r="GW25" i="2"/>
  <c r="GT25" i="2"/>
  <c r="GP25" i="2"/>
  <c r="GM25" i="2"/>
  <c r="GK25" i="2"/>
  <c r="GI25" i="2"/>
  <c r="GF25" i="2"/>
  <c r="GB25" i="2"/>
  <c r="FY25" i="2"/>
  <c r="FW25" i="2"/>
  <c r="FU25" i="2"/>
  <c r="FR25" i="2"/>
  <c r="FP25" i="2"/>
  <c r="FN25" i="2"/>
  <c r="FK25" i="2"/>
  <c r="FI25" i="2"/>
  <c r="FG25" i="2"/>
  <c r="FD25" i="2"/>
  <c r="EZ25" i="2"/>
  <c r="EW25" i="2"/>
  <c r="EU25" i="2"/>
  <c r="ES25" i="2"/>
  <c r="EP25" i="2"/>
  <c r="EN25" i="2"/>
  <c r="EL25" i="2"/>
  <c r="EI25" i="2"/>
  <c r="EG25" i="2"/>
  <c r="EE25" i="2"/>
  <c r="EB25" i="2"/>
  <c r="DZ25" i="2"/>
  <c r="DX25" i="2"/>
  <c r="DU25" i="2"/>
  <c r="DQ25" i="2"/>
  <c r="DN25" i="2"/>
  <c r="DL25" i="2"/>
  <c r="BH25" i="1" s="1"/>
  <c r="DJ25" i="2"/>
  <c r="DG25" i="2"/>
  <c r="DE25" i="2"/>
  <c r="DC25" i="2"/>
  <c r="CZ25" i="2"/>
  <c r="CX25" i="2"/>
  <c r="CV25" i="2"/>
  <c r="CS25" i="2"/>
  <c r="CQ25" i="2"/>
  <c r="CO25" i="2"/>
  <c r="CL25" i="2"/>
  <c r="CJ25" i="2"/>
  <c r="CH25" i="2"/>
  <c r="CE25" i="2"/>
  <c r="CC25" i="2"/>
  <c r="CB25" i="2"/>
  <c r="CA25" i="2"/>
  <c r="BX25" i="2"/>
  <c r="BV25" i="2"/>
  <c r="BT25" i="2"/>
  <c r="BQ25" i="2"/>
  <c r="BO25" i="2"/>
  <c r="BM25" i="2"/>
  <c r="BJ25" i="2"/>
  <c r="BF25" i="2"/>
  <c r="BC25" i="2"/>
  <c r="BA25" i="2"/>
  <c r="AY25" i="2"/>
  <c r="AV25" i="2"/>
  <c r="AT25" i="2"/>
  <c r="AR25" i="2"/>
  <c r="AO25" i="2"/>
  <c r="AM25" i="2"/>
  <c r="AK25" i="2"/>
  <c r="AH25" i="2"/>
  <c r="AF25" i="2"/>
  <c r="AD25" i="2"/>
  <c r="Y25" i="2"/>
  <c r="R25" i="2"/>
  <c r="P25" i="2"/>
  <c r="Q25" i="2" s="1"/>
  <c r="S25" i="2" s="1"/>
  <c r="N25" i="2"/>
  <c r="L25" i="2"/>
  <c r="M25" i="2" s="1"/>
  <c r="J25" i="2"/>
  <c r="H25" i="2"/>
  <c r="I25" i="2" s="1"/>
  <c r="F25" i="2"/>
  <c r="D25" i="2"/>
  <c r="E25" i="2" s="1"/>
  <c r="B25" i="2"/>
  <c r="VI24" i="2"/>
  <c r="VG24" i="2"/>
  <c r="VE24" i="2"/>
  <c r="VB24" i="2"/>
  <c r="UZ24" i="2"/>
  <c r="UX24" i="2"/>
  <c r="UU24" i="2"/>
  <c r="US24" i="2"/>
  <c r="UQ24" i="2"/>
  <c r="UN24" i="2"/>
  <c r="UL24" i="2"/>
  <c r="UJ24" i="2"/>
  <c r="UG24" i="2"/>
  <c r="UC24" i="2"/>
  <c r="TZ24" i="2"/>
  <c r="TV24" i="2"/>
  <c r="TS24" i="2"/>
  <c r="TO24" i="2"/>
  <c r="TL24" i="2"/>
  <c r="TJ24" i="2"/>
  <c r="TH24" i="2"/>
  <c r="TE24" i="2"/>
  <c r="TA24" i="2"/>
  <c r="SX24" i="2"/>
  <c r="ST24" i="2"/>
  <c r="SQ24" i="2"/>
  <c r="SM24" i="2"/>
  <c r="SJ24" i="2"/>
  <c r="SH24" i="2"/>
  <c r="SF24" i="2"/>
  <c r="SC24" i="2"/>
  <c r="RY24" i="2"/>
  <c r="RV24" i="2"/>
  <c r="RR24" i="2"/>
  <c r="RO24" i="2"/>
  <c r="RK24" i="2"/>
  <c r="RH24" i="2"/>
  <c r="RF24" i="2"/>
  <c r="RD24" i="2"/>
  <c r="RA24" i="2"/>
  <c r="QW24" i="2"/>
  <c r="QT24" i="2"/>
  <c r="QR24" i="2"/>
  <c r="QP24" i="2"/>
  <c r="QM24" i="2"/>
  <c r="QI24" i="2"/>
  <c r="QF24" i="2"/>
  <c r="QB24" i="2"/>
  <c r="PY24" i="2"/>
  <c r="PW24" i="2"/>
  <c r="PU24" i="2"/>
  <c r="PR24" i="2"/>
  <c r="PP24" i="2"/>
  <c r="PN24" i="2"/>
  <c r="PK24" i="2"/>
  <c r="PI24" i="2"/>
  <c r="PG24" i="2"/>
  <c r="PD24" i="2"/>
  <c r="PB24" i="2"/>
  <c r="OZ24" i="2"/>
  <c r="OW24" i="2"/>
  <c r="OU24" i="2"/>
  <c r="OS24" i="2"/>
  <c r="OP24" i="2"/>
  <c r="ON24" i="2"/>
  <c r="OL24" i="2"/>
  <c r="OI24" i="2"/>
  <c r="OG24" i="2"/>
  <c r="OE24" i="2"/>
  <c r="OB24" i="2"/>
  <c r="NZ24" i="2"/>
  <c r="NX24" i="2"/>
  <c r="NU24" i="2"/>
  <c r="NS24" i="2"/>
  <c r="NQ24" i="2"/>
  <c r="NN24" i="2"/>
  <c r="NL24" i="2"/>
  <c r="NJ24" i="2"/>
  <c r="NG24" i="2"/>
  <c r="NE24" i="2"/>
  <c r="NC24" i="2"/>
  <c r="MZ24" i="2"/>
  <c r="MX24" i="2"/>
  <c r="MV24" i="2"/>
  <c r="MS24" i="2"/>
  <c r="MO24" i="2"/>
  <c r="ML24" i="2"/>
  <c r="MJ24" i="2"/>
  <c r="MH24" i="2"/>
  <c r="ME24" i="2"/>
  <c r="MA24" i="2"/>
  <c r="LX24" i="2"/>
  <c r="LT24" i="2"/>
  <c r="LQ24" i="2"/>
  <c r="LO24" i="2"/>
  <c r="LM24" i="2"/>
  <c r="LJ24" i="2"/>
  <c r="LH24" i="2"/>
  <c r="EH24" i="1" s="1"/>
  <c r="LF24" i="2"/>
  <c r="LC24" i="2"/>
  <c r="LA24" i="2"/>
  <c r="KY24" i="2"/>
  <c r="KV24" i="2"/>
  <c r="KT24" i="2"/>
  <c r="KR24" i="2"/>
  <c r="KO24" i="2"/>
  <c r="KM24" i="2"/>
  <c r="KK24" i="2"/>
  <c r="KH24" i="2"/>
  <c r="KF24" i="2"/>
  <c r="KD24" i="2"/>
  <c r="KA24" i="2"/>
  <c r="JY24" i="2"/>
  <c r="JW24" i="2"/>
  <c r="JT24" i="2"/>
  <c r="JR24" i="2"/>
  <c r="JP24" i="2"/>
  <c r="JM24" i="2"/>
  <c r="JK24" i="2"/>
  <c r="JI24" i="2"/>
  <c r="JF24" i="2"/>
  <c r="JD24" i="2"/>
  <c r="DJ24" i="1" s="1"/>
  <c r="JB24" i="2"/>
  <c r="IY24" i="2"/>
  <c r="IW24" i="2"/>
  <c r="IU24" i="2"/>
  <c r="IR24" i="2"/>
  <c r="IP24" i="2"/>
  <c r="IN24" i="2"/>
  <c r="IK24" i="2"/>
  <c r="II24" i="2"/>
  <c r="IG24" i="2"/>
  <c r="ID24" i="2"/>
  <c r="IB24" i="2"/>
  <c r="HZ24" i="2"/>
  <c r="HW24" i="2"/>
  <c r="HU24" i="2"/>
  <c r="HS24" i="2"/>
  <c r="HP24" i="2"/>
  <c r="HN24" i="2"/>
  <c r="HL24" i="2"/>
  <c r="HI24" i="2"/>
  <c r="HG24" i="2"/>
  <c r="HE24" i="2"/>
  <c r="HA24" i="2"/>
  <c r="GY24" i="2"/>
  <c r="GW24" i="2"/>
  <c r="GT24" i="2"/>
  <c r="GP24" i="2"/>
  <c r="GM24" i="2"/>
  <c r="GK24" i="2"/>
  <c r="GI24" i="2"/>
  <c r="GF24" i="2"/>
  <c r="GB24" i="2"/>
  <c r="FY24" i="2"/>
  <c r="FW24" i="2"/>
  <c r="FU24" i="2"/>
  <c r="FR24" i="2"/>
  <c r="FP24" i="2"/>
  <c r="FN24" i="2"/>
  <c r="FK24" i="2"/>
  <c r="FI24" i="2"/>
  <c r="FG24" i="2"/>
  <c r="FD24" i="2"/>
  <c r="EZ24" i="2"/>
  <c r="EW24" i="2"/>
  <c r="EU24" i="2"/>
  <c r="ES24" i="2"/>
  <c r="EP24" i="2"/>
  <c r="EN24" i="2"/>
  <c r="EL24" i="2"/>
  <c r="EI24" i="2"/>
  <c r="EG24" i="2"/>
  <c r="EE24" i="2"/>
  <c r="EB24" i="2"/>
  <c r="DZ24" i="2"/>
  <c r="BK24" i="1" s="1"/>
  <c r="DX24" i="2"/>
  <c r="DU24" i="2"/>
  <c r="DQ24" i="2"/>
  <c r="DN24" i="2"/>
  <c r="DL24" i="2"/>
  <c r="DJ24" i="2"/>
  <c r="DG24" i="2"/>
  <c r="DE24" i="2"/>
  <c r="DC24" i="2"/>
  <c r="CZ24" i="2"/>
  <c r="CX24" i="2"/>
  <c r="CV24" i="2"/>
  <c r="CS24" i="2"/>
  <c r="CQ24" i="2"/>
  <c r="CO24" i="2"/>
  <c r="CL24" i="2"/>
  <c r="CJ24" i="2"/>
  <c r="CH24" i="2"/>
  <c r="CE24" i="2"/>
  <c r="CC24" i="2"/>
  <c r="CB24" i="2"/>
  <c r="CA24" i="2"/>
  <c r="BX24" i="2"/>
  <c r="BV24" i="2"/>
  <c r="BT24" i="2"/>
  <c r="BQ24" i="2"/>
  <c r="BO24" i="2"/>
  <c r="BM24" i="2"/>
  <c r="BJ24" i="2"/>
  <c r="BF24" i="2"/>
  <c r="BC24" i="2"/>
  <c r="BA24" i="2"/>
  <c r="AY24" i="2"/>
  <c r="AV24" i="2"/>
  <c r="AT24" i="2"/>
  <c r="AR24" i="2"/>
  <c r="AO24" i="2"/>
  <c r="AM24" i="2"/>
  <c r="AK24" i="2"/>
  <c r="AH24" i="2"/>
  <c r="AF24" i="2"/>
  <c r="AD24" i="2"/>
  <c r="R24" i="2"/>
  <c r="P24" i="2"/>
  <c r="Q24" i="2" s="1"/>
  <c r="S24" i="2" s="1"/>
  <c r="N24" i="2"/>
  <c r="L24" i="2"/>
  <c r="M24" i="2" s="1"/>
  <c r="J24" i="2"/>
  <c r="H24" i="2"/>
  <c r="I24" i="2" s="1"/>
  <c r="F24" i="2"/>
  <c r="D24" i="2"/>
  <c r="E24" i="2" s="1"/>
  <c r="B24" i="2"/>
  <c r="VI23" i="2"/>
  <c r="VG23" i="2"/>
  <c r="IO23" i="1" s="1"/>
  <c r="VE23" i="2"/>
  <c r="VB23" i="2"/>
  <c r="UZ23" i="2"/>
  <c r="UX23" i="2"/>
  <c r="UU23" i="2"/>
  <c r="US23" i="2"/>
  <c r="UQ23" i="2"/>
  <c r="UN23" i="2"/>
  <c r="UL23" i="2"/>
  <c r="UJ23" i="2"/>
  <c r="UG23" i="2"/>
  <c r="UC23" i="2"/>
  <c r="TZ23" i="2"/>
  <c r="TV23" i="2"/>
  <c r="TS23" i="2"/>
  <c r="TQ23" i="2"/>
  <c r="TO23" i="2"/>
  <c r="TL23" i="2"/>
  <c r="TH23" i="2"/>
  <c r="TE23" i="2"/>
  <c r="TA23" i="2"/>
  <c r="SX23" i="2"/>
  <c r="ST23" i="2"/>
  <c r="SQ23" i="2"/>
  <c r="SO23" i="2"/>
  <c r="SM23" i="2"/>
  <c r="SJ23" i="2"/>
  <c r="SF23" i="2"/>
  <c r="SC23" i="2"/>
  <c r="RY23" i="2"/>
  <c r="RV23" i="2"/>
  <c r="RR23" i="2"/>
  <c r="RO23" i="2"/>
  <c r="RM23" i="2"/>
  <c r="RK23" i="2"/>
  <c r="RH23" i="2"/>
  <c r="RF23" i="2"/>
  <c r="RD23" i="2"/>
  <c r="RA23" i="2"/>
  <c r="QY23" i="2"/>
  <c r="QW23" i="2"/>
  <c r="QT23" i="2"/>
  <c r="QR23" i="2"/>
  <c r="QP23" i="2"/>
  <c r="QM23" i="2"/>
  <c r="QI23" i="2"/>
  <c r="QF23" i="2"/>
  <c r="QB23" i="2"/>
  <c r="PY23" i="2"/>
  <c r="PW23" i="2"/>
  <c r="PU23" i="2"/>
  <c r="PR23" i="2"/>
  <c r="PP23" i="2"/>
  <c r="PN23" i="2"/>
  <c r="PK23" i="2"/>
  <c r="PI23" i="2"/>
  <c r="PG23" i="2"/>
  <c r="PD23" i="2"/>
  <c r="PB23" i="2"/>
  <c r="OZ23" i="2"/>
  <c r="OW23" i="2"/>
  <c r="OU23" i="2"/>
  <c r="OS23" i="2"/>
  <c r="OP23" i="2"/>
  <c r="ON23" i="2"/>
  <c r="OL23" i="2"/>
  <c r="OI23" i="2"/>
  <c r="OG23" i="2"/>
  <c r="OE23" i="2"/>
  <c r="OB23" i="2"/>
  <c r="NZ23" i="2"/>
  <c r="NX23" i="2"/>
  <c r="NU23" i="2"/>
  <c r="NS23" i="2"/>
  <c r="NQ23" i="2"/>
  <c r="NN23" i="2"/>
  <c r="NL23" i="2"/>
  <c r="NJ23" i="2"/>
  <c r="NG23" i="2"/>
  <c r="NE23" i="2"/>
  <c r="NC23" i="2"/>
  <c r="MZ23" i="2"/>
  <c r="MX23" i="2"/>
  <c r="MV23" i="2"/>
  <c r="MS23" i="2"/>
  <c r="MQ23" i="2"/>
  <c r="MO23" i="2"/>
  <c r="ML23" i="2"/>
  <c r="MJ23" i="2"/>
  <c r="MH23" i="2"/>
  <c r="ME23" i="2"/>
  <c r="MC23" i="2"/>
  <c r="MA23" i="2"/>
  <c r="LX23" i="2"/>
  <c r="LT23" i="2"/>
  <c r="LQ23" i="2"/>
  <c r="LO23" i="2"/>
  <c r="LM23" i="2"/>
  <c r="LJ23" i="2"/>
  <c r="LH23" i="2"/>
  <c r="LF23" i="2"/>
  <c r="LC23" i="2"/>
  <c r="KY23" i="2"/>
  <c r="KV23" i="2"/>
  <c r="KR23" i="2"/>
  <c r="KO23" i="2"/>
  <c r="KM23" i="2"/>
  <c r="KK23" i="2"/>
  <c r="KH23" i="2"/>
  <c r="KF23" i="2"/>
  <c r="KD23" i="2"/>
  <c r="KA23" i="2"/>
  <c r="JY23" i="2"/>
  <c r="JW23" i="2"/>
  <c r="JT23" i="2"/>
  <c r="JP23" i="2"/>
  <c r="JM23" i="2"/>
  <c r="JK23" i="2"/>
  <c r="JI23" i="2"/>
  <c r="JF23" i="2"/>
  <c r="JD23" i="2"/>
  <c r="JB23" i="2"/>
  <c r="IY23" i="2"/>
  <c r="IW23" i="2"/>
  <c r="IU23" i="2"/>
  <c r="IR23" i="2"/>
  <c r="IP23" i="2"/>
  <c r="IN23" i="2"/>
  <c r="IK23" i="2"/>
  <c r="II23" i="2"/>
  <c r="IG23" i="2"/>
  <c r="ID23" i="2"/>
  <c r="IB23" i="2"/>
  <c r="HZ23" i="2"/>
  <c r="HW23" i="2"/>
  <c r="HU23" i="2"/>
  <c r="HS23" i="2"/>
  <c r="HP23" i="2"/>
  <c r="HN23" i="2"/>
  <c r="HL23" i="2"/>
  <c r="HI23" i="2"/>
  <c r="HG23" i="2"/>
  <c r="HE23" i="2"/>
  <c r="HA23" i="2"/>
  <c r="GY23" i="2"/>
  <c r="GW23" i="2"/>
  <c r="GT23" i="2"/>
  <c r="GP23" i="2"/>
  <c r="GM23" i="2"/>
  <c r="GK23" i="2"/>
  <c r="GI23" i="2"/>
  <c r="GF23" i="2"/>
  <c r="GB23" i="2"/>
  <c r="FY23" i="2"/>
  <c r="FW23" i="2"/>
  <c r="FU23" i="2"/>
  <c r="FR23" i="2"/>
  <c r="FP23" i="2"/>
  <c r="FN23" i="2"/>
  <c r="FK23" i="2"/>
  <c r="FI23" i="2"/>
  <c r="FG23" i="2"/>
  <c r="FD23" i="2"/>
  <c r="EZ23" i="2"/>
  <c r="EW23" i="2"/>
  <c r="EU23" i="2"/>
  <c r="BW23" i="1" s="1"/>
  <c r="ES23" i="2"/>
  <c r="EP23" i="2"/>
  <c r="EN23" i="2"/>
  <c r="EL23" i="2"/>
  <c r="EI23" i="2"/>
  <c r="EG23" i="2"/>
  <c r="EE23" i="2"/>
  <c r="EB23" i="2"/>
  <c r="DZ23" i="2"/>
  <c r="DX23" i="2"/>
  <c r="DU23" i="2"/>
  <c r="DQ23" i="2"/>
  <c r="DN23" i="2"/>
  <c r="DL23" i="2"/>
  <c r="DJ23" i="2"/>
  <c r="DG23" i="2"/>
  <c r="DE23" i="2"/>
  <c r="DC23" i="2"/>
  <c r="CZ23" i="2"/>
  <c r="CX23" i="2"/>
  <c r="CV23" i="2"/>
  <c r="CS23" i="2"/>
  <c r="CQ23" i="2"/>
  <c r="CO23" i="2"/>
  <c r="CL23" i="2"/>
  <c r="CJ23" i="2"/>
  <c r="CH23" i="2"/>
  <c r="CE23" i="2"/>
  <c r="CC23" i="2"/>
  <c r="CB23" i="2"/>
  <c r="CA23" i="2"/>
  <c r="BX23" i="2"/>
  <c r="BV23" i="2"/>
  <c r="BT23" i="2"/>
  <c r="BQ23" i="2"/>
  <c r="BO23" i="2"/>
  <c r="BM23" i="2"/>
  <c r="BJ23" i="2"/>
  <c r="BF23" i="2"/>
  <c r="BC23" i="2"/>
  <c r="BA23" i="2"/>
  <c r="AY23" i="2"/>
  <c r="AV23" i="2"/>
  <c r="AT23" i="2"/>
  <c r="AR23" i="2"/>
  <c r="AO23" i="2"/>
  <c r="AM23" i="2"/>
  <c r="AK23" i="2"/>
  <c r="AH23" i="2"/>
  <c r="AF23" i="2"/>
  <c r="AD23" i="2"/>
  <c r="R23" i="2"/>
  <c r="P23" i="2"/>
  <c r="Q23" i="2" s="1"/>
  <c r="N23" i="2"/>
  <c r="L23" i="2"/>
  <c r="M23" i="2" s="1"/>
  <c r="J23" i="2"/>
  <c r="H23" i="2"/>
  <c r="I23" i="2" s="1"/>
  <c r="F23" i="2"/>
  <c r="E23" i="2"/>
  <c r="D23" i="2"/>
  <c r="B23" i="2"/>
  <c r="VI22" i="2"/>
  <c r="VG22" i="2"/>
  <c r="VE22" i="2"/>
  <c r="VB22" i="2"/>
  <c r="UZ22" i="2"/>
  <c r="UX22" i="2"/>
  <c r="UU22" i="2"/>
  <c r="US22" i="2"/>
  <c r="UQ22" i="2"/>
  <c r="UN22" i="2"/>
  <c r="UL22" i="2"/>
  <c r="UJ22" i="2"/>
  <c r="UG22" i="2"/>
  <c r="IB22" i="1" s="1"/>
  <c r="UC22" i="2"/>
  <c r="TZ22" i="2"/>
  <c r="HY22" i="1" s="1"/>
  <c r="TV22" i="2"/>
  <c r="TS22" i="2"/>
  <c r="TQ22" i="2"/>
  <c r="TO22" i="2"/>
  <c r="TL22" i="2"/>
  <c r="TJ22" i="2"/>
  <c r="TH22" i="2"/>
  <c r="TE22" i="2"/>
  <c r="TA22" i="2"/>
  <c r="SX22" i="2"/>
  <c r="ST22" i="2"/>
  <c r="SQ22" i="2"/>
  <c r="SM22" i="2"/>
  <c r="SJ22" i="2"/>
  <c r="SH22" i="2"/>
  <c r="SF22" i="2"/>
  <c r="SC22" i="2"/>
  <c r="RY22" i="2"/>
  <c r="RV22" i="2"/>
  <c r="RR22" i="2"/>
  <c r="RO22" i="2"/>
  <c r="RM22" i="2"/>
  <c r="RK22" i="2"/>
  <c r="RH22" i="2"/>
  <c r="RF22" i="2"/>
  <c r="RD22" i="2"/>
  <c r="RA22" i="2"/>
  <c r="QY22" i="2"/>
  <c r="QW22" i="2"/>
  <c r="QT22" i="2"/>
  <c r="GO22" i="1" s="1"/>
  <c r="QR22" i="2"/>
  <c r="QP22" i="2"/>
  <c r="QM22" i="2"/>
  <c r="QI22" i="2"/>
  <c r="QF22" i="2"/>
  <c r="QB22" i="2"/>
  <c r="PY22" i="2"/>
  <c r="PW22" i="2"/>
  <c r="PU22" i="2"/>
  <c r="PR22" i="2"/>
  <c r="PP22" i="2"/>
  <c r="PN22" i="2"/>
  <c r="PK22" i="2"/>
  <c r="PI22" i="2"/>
  <c r="PG22" i="2"/>
  <c r="PD22" i="2"/>
  <c r="PB22" i="2"/>
  <c r="OZ22" i="2"/>
  <c r="OW22" i="2"/>
  <c r="OU22" i="2"/>
  <c r="OS22" i="2"/>
  <c r="OP22" i="2"/>
  <c r="ON22" i="2"/>
  <c r="OL22" i="2"/>
  <c r="OI22" i="2"/>
  <c r="OG22" i="2"/>
  <c r="OE22" i="2"/>
  <c r="OB22" i="2"/>
  <c r="NZ22" i="2"/>
  <c r="NX22" i="2"/>
  <c r="NU22" i="2"/>
  <c r="NS22" i="2"/>
  <c r="NQ22" i="2"/>
  <c r="NN22" i="2"/>
  <c r="NL22" i="2"/>
  <c r="NJ22" i="2"/>
  <c r="NG22" i="2"/>
  <c r="NE22" i="2"/>
  <c r="NC22" i="2"/>
  <c r="MZ22" i="2"/>
  <c r="MX22" i="2"/>
  <c r="MV22" i="2"/>
  <c r="MS22" i="2"/>
  <c r="MO22" i="2"/>
  <c r="ML22" i="2"/>
  <c r="MJ22" i="2"/>
  <c r="MH22" i="2"/>
  <c r="ME22" i="2"/>
  <c r="MA22" i="2"/>
  <c r="LX22" i="2"/>
  <c r="LT22" i="2"/>
  <c r="LQ22" i="2"/>
  <c r="LO22" i="2"/>
  <c r="LM22" i="2"/>
  <c r="LJ22" i="2"/>
  <c r="LH22" i="2"/>
  <c r="LF22" i="2"/>
  <c r="LC22" i="2"/>
  <c r="KY22" i="2"/>
  <c r="KV22" i="2"/>
  <c r="KR22" i="2"/>
  <c r="KO22" i="2"/>
  <c r="KM22" i="2"/>
  <c r="KK22" i="2"/>
  <c r="KH22" i="2"/>
  <c r="KF22" i="2"/>
  <c r="KD22" i="2"/>
  <c r="KA22" i="2"/>
  <c r="JW22" i="2"/>
  <c r="JT22" i="2"/>
  <c r="JR22" i="2"/>
  <c r="JP22" i="2"/>
  <c r="JM22" i="2"/>
  <c r="JK22" i="2"/>
  <c r="JI22" i="2"/>
  <c r="JF22" i="2"/>
  <c r="JD22" i="2"/>
  <c r="JB22" i="2"/>
  <c r="IY22" i="2"/>
  <c r="IW22" i="2"/>
  <c r="IU22" i="2"/>
  <c r="IR22" i="2"/>
  <c r="IP22" i="2"/>
  <c r="IN22" i="2"/>
  <c r="IK22" i="2"/>
  <c r="II22" i="2"/>
  <c r="IG22" i="2"/>
  <c r="ID22" i="2"/>
  <c r="IB22" i="2"/>
  <c r="HZ22" i="2"/>
  <c r="HW22" i="2"/>
  <c r="HU22" i="2"/>
  <c r="HS22" i="2"/>
  <c r="HP22" i="2"/>
  <c r="HN22" i="2"/>
  <c r="HL22" i="2"/>
  <c r="HI22" i="2"/>
  <c r="HG22" i="2"/>
  <c r="HE22" i="2"/>
  <c r="HA22" i="2"/>
  <c r="GY22" i="2"/>
  <c r="GW22" i="2"/>
  <c r="GT22" i="2"/>
  <c r="GP22" i="2"/>
  <c r="GM22" i="2"/>
  <c r="GK22" i="2"/>
  <c r="GI22" i="2"/>
  <c r="GF22" i="2"/>
  <c r="GB22" i="2"/>
  <c r="FY22" i="2"/>
  <c r="FW22" i="2"/>
  <c r="FU22" i="2"/>
  <c r="FR22" i="2"/>
  <c r="FP22" i="2"/>
  <c r="FN22" i="2"/>
  <c r="FK22" i="2"/>
  <c r="FI22" i="2"/>
  <c r="FG22" i="2"/>
  <c r="FD22" i="2"/>
  <c r="EZ22" i="2"/>
  <c r="EW22" i="2"/>
  <c r="EU22" i="2"/>
  <c r="ES22" i="2"/>
  <c r="EP22" i="2"/>
  <c r="EN22" i="2"/>
  <c r="EL22" i="2"/>
  <c r="EI22" i="2"/>
  <c r="EG22" i="2"/>
  <c r="EE22" i="2"/>
  <c r="EB22" i="2"/>
  <c r="DZ22" i="2"/>
  <c r="DX22" i="2"/>
  <c r="DU22" i="2"/>
  <c r="DQ22" i="2"/>
  <c r="DN22" i="2"/>
  <c r="DL22" i="2"/>
  <c r="DJ22" i="2"/>
  <c r="DG22" i="2"/>
  <c r="DE22" i="2"/>
  <c r="DC22" i="2"/>
  <c r="CZ22" i="2"/>
  <c r="CX22" i="2"/>
  <c r="CV22" i="2"/>
  <c r="CS22" i="2"/>
  <c r="CQ22" i="2"/>
  <c r="CO22" i="2"/>
  <c r="CL22" i="2"/>
  <c r="CJ22" i="2"/>
  <c r="CH22" i="2"/>
  <c r="CE22" i="2"/>
  <c r="CC22" i="2"/>
  <c r="CB22" i="2"/>
  <c r="CA22" i="2"/>
  <c r="BX22" i="2"/>
  <c r="BV22" i="2"/>
  <c r="BT22" i="2"/>
  <c r="BQ22" i="2"/>
  <c r="BO22" i="2"/>
  <c r="BM22" i="2"/>
  <c r="BJ22" i="2"/>
  <c r="BF22" i="2"/>
  <c r="BC22" i="2"/>
  <c r="BA22" i="2"/>
  <c r="AY22" i="2"/>
  <c r="AV22" i="2"/>
  <c r="AT22" i="2"/>
  <c r="AR22" i="2"/>
  <c r="AO22" i="2"/>
  <c r="AM22" i="2"/>
  <c r="AK22" i="2"/>
  <c r="AH22" i="2"/>
  <c r="AF22" i="2"/>
  <c r="AD22" i="2"/>
  <c r="R22" i="2"/>
  <c r="Q22" i="2"/>
  <c r="P22" i="2"/>
  <c r="N22" i="2"/>
  <c r="L22" i="2"/>
  <c r="M22" i="2" s="1"/>
  <c r="J22" i="2"/>
  <c r="H22" i="2"/>
  <c r="I22" i="2" s="1"/>
  <c r="F22" i="2"/>
  <c r="D22" i="2"/>
  <c r="E22" i="2" s="1"/>
  <c r="B22" i="2"/>
  <c r="VI21" i="2"/>
  <c r="VG21" i="2"/>
  <c r="VE21" i="2"/>
  <c r="VB21" i="2"/>
  <c r="UZ21" i="2"/>
  <c r="UX21" i="2"/>
  <c r="UU21" i="2"/>
  <c r="US21" i="2"/>
  <c r="UQ21" i="2"/>
  <c r="UN21" i="2"/>
  <c r="UL21" i="2"/>
  <c r="UJ21" i="2"/>
  <c r="UG21" i="2"/>
  <c r="UC21" i="2"/>
  <c r="TZ21" i="2"/>
  <c r="TV21" i="2"/>
  <c r="TS21" i="2"/>
  <c r="TQ21" i="2"/>
  <c r="TO21" i="2"/>
  <c r="TL21" i="2"/>
  <c r="TJ21" i="2"/>
  <c r="TH21" i="2"/>
  <c r="TE21" i="2"/>
  <c r="TC21" i="2"/>
  <c r="TA21" i="2"/>
  <c r="SX21" i="2"/>
  <c r="ST21" i="2"/>
  <c r="SQ21" i="2"/>
  <c r="SO21" i="2"/>
  <c r="SM21" i="2"/>
  <c r="SJ21" i="2"/>
  <c r="SF21" i="2"/>
  <c r="SC21" i="2"/>
  <c r="SA21" i="2"/>
  <c r="RY21" i="2"/>
  <c r="RV21" i="2"/>
  <c r="RR21" i="2"/>
  <c r="RO21" i="2"/>
  <c r="RM21" i="2"/>
  <c r="RK21" i="2"/>
  <c r="RH21" i="2"/>
  <c r="RF21" i="2"/>
  <c r="RD21" i="2"/>
  <c r="RA21" i="2"/>
  <c r="QY21" i="2"/>
  <c r="QW21" i="2"/>
  <c r="QT21" i="2"/>
  <c r="QR21" i="2"/>
  <c r="QP21" i="2"/>
  <c r="QM21" i="2"/>
  <c r="QI21" i="2"/>
  <c r="QF21" i="2"/>
  <c r="QB21" i="2"/>
  <c r="PY21" i="2"/>
  <c r="PW21" i="2"/>
  <c r="PU21" i="2"/>
  <c r="PR21" i="2"/>
  <c r="PP21" i="2"/>
  <c r="PN21" i="2"/>
  <c r="PK21" i="2"/>
  <c r="PI21" i="2"/>
  <c r="PG21" i="2"/>
  <c r="PD21" i="2"/>
  <c r="PB21" i="2"/>
  <c r="OZ21" i="2"/>
  <c r="OW21" i="2"/>
  <c r="OU21" i="2"/>
  <c r="OS21" i="2"/>
  <c r="OP21" i="2"/>
  <c r="ON21" i="2"/>
  <c r="OL21" i="2"/>
  <c r="OI21" i="2"/>
  <c r="OG21" i="2"/>
  <c r="OE21" i="2"/>
  <c r="OB21" i="2"/>
  <c r="NZ21" i="2"/>
  <c r="NX21" i="2"/>
  <c r="NU21" i="2"/>
  <c r="NS21" i="2"/>
  <c r="NQ21" i="2"/>
  <c r="NN21" i="2"/>
  <c r="NL21" i="2"/>
  <c r="FI21" i="1" s="1"/>
  <c r="NJ21" i="2"/>
  <c r="NG21" i="2"/>
  <c r="NE21" i="2"/>
  <c r="NC21" i="2"/>
  <c r="MZ21" i="2"/>
  <c r="MX21" i="2"/>
  <c r="MV21" i="2"/>
  <c r="MS21" i="2"/>
  <c r="MQ21" i="2"/>
  <c r="MO21" i="2"/>
  <c r="ML21" i="2"/>
  <c r="MJ21" i="2"/>
  <c r="MH21" i="2"/>
  <c r="ME21" i="2"/>
  <c r="MA21" i="2"/>
  <c r="LX21" i="2"/>
  <c r="LT21" i="2"/>
  <c r="LQ21" i="2"/>
  <c r="LO21" i="2"/>
  <c r="LM21" i="2"/>
  <c r="LJ21" i="2"/>
  <c r="LH21" i="2"/>
  <c r="LF21" i="2"/>
  <c r="LC21" i="2"/>
  <c r="LA21" i="2"/>
  <c r="KY21" i="2"/>
  <c r="KV21" i="2"/>
  <c r="KR21" i="2"/>
  <c r="KO21" i="2"/>
  <c r="KM21" i="2"/>
  <c r="KK21" i="2"/>
  <c r="KH21" i="2"/>
  <c r="KF21" i="2"/>
  <c r="KD21" i="2"/>
  <c r="KA21" i="2"/>
  <c r="JY21" i="2"/>
  <c r="JW21" i="2"/>
  <c r="JT21" i="2"/>
  <c r="JR21" i="2"/>
  <c r="JP21" i="2"/>
  <c r="JM21" i="2"/>
  <c r="JK21" i="2"/>
  <c r="JI21" i="2"/>
  <c r="JF21" i="2"/>
  <c r="JD21" i="2"/>
  <c r="JB21" i="2"/>
  <c r="IY21" i="2"/>
  <c r="IW21" i="2"/>
  <c r="IU21" i="2"/>
  <c r="IR21" i="2"/>
  <c r="IP21" i="2"/>
  <c r="IN21" i="2"/>
  <c r="IK21" i="2"/>
  <c r="II21" i="2"/>
  <c r="IG21" i="2"/>
  <c r="ID21" i="2"/>
  <c r="IB21" i="2"/>
  <c r="HZ21" i="2"/>
  <c r="HW21" i="2"/>
  <c r="HU21" i="2"/>
  <c r="HS21" i="2"/>
  <c r="HP21" i="2"/>
  <c r="HN21" i="2"/>
  <c r="HL21" i="2"/>
  <c r="HI21" i="2"/>
  <c r="HG21" i="2"/>
  <c r="HE21" i="2"/>
  <c r="HA21" i="2"/>
  <c r="GY21" i="2"/>
  <c r="GW21" i="2"/>
  <c r="GT21" i="2"/>
  <c r="GP21" i="2"/>
  <c r="GM21" i="2"/>
  <c r="GK21" i="2"/>
  <c r="GI21" i="2"/>
  <c r="GF21" i="2"/>
  <c r="GB21" i="2"/>
  <c r="FY21" i="2"/>
  <c r="FW21" i="2"/>
  <c r="FU21" i="2"/>
  <c r="FR21" i="2"/>
  <c r="FP21" i="2"/>
  <c r="FN21" i="2"/>
  <c r="FK21" i="2"/>
  <c r="FI21" i="2"/>
  <c r="FG21" i="2"/>
  <c r="FD21" i="2"/>
  <c r="EZ21" i="2"/>
  <c r="EW21" i="2"/>
  <c r="EU21" i="2"/>
  <c r="ES21" i="2"/>
  <c r="EP21" i="2"/>
  <c r="EN21" i="2"/>
  <c r="EL21" i="2"/>
  <c r="EI21" i="2"/>
  <c r="EG21" i="2"/>
  <c r="BN21" i="1" s="1"/>
  <c r="EE21" i="2"/>
  <c r="EB21" i="2"/>
  <c r="DZ21" i="2"/>
  <c r="DX21" i="2"/>
  <c r="DU21" i="2"/>
  <c r="DQ21" i="2"/>
  <c r="DN21" i="2"/>
  <c r="DL21" i="2"/>
  <c r="DJ21" i="2"/>
  <c r="DG21" i="2"/>
  <c r="DE21" i="2"/>
  <c r="DC21" i="2"/>
  <c r="CZ21" i="2"/>
  <c r="CX21" i="2"/>
  <c r="CV21" i="2"/>
  <c r="CS21" i="2"/>
  <c r="CQ21" i="2"/>
  <c r="CO21" i="2"/>
  <c r="CL21" i="2"/>
  <c r="CJ21" i="2"/>
  <c r="CH21" i="2"/>
  <c r="CE21" i="2"/>
  <c r="CC21" i="2"/>
  <c r="CB21" i="2"/>
  <c r="CA21" i="2"/>
  <c r="BX21" i="2"/>
  <c r="BV21" i="2"/>
  <c r="BT21" i="2"/>
  <c r="BQ21" i="2"/>
  <c r="BO21" i="2"/>
  <c r="BM21" i="2"/>
  <c r="BJ21" i="2"/>
  <c r="BF21" i="2"/>
  <c r="BC21" i="2"/>
  <c r="BA21" i="2"/>
  <c r="AY21" i="2"/>
  <c r="AV21" i="2"/>
  <c r="AT21" i="2"/>
  <c r="AR21" i="2"/>
  <c r="AO21" i="2"/>
  <c r="AM21" i="2"/>
  <c r="AK21" i="2"/>
  <c r="AH21" i="2"/>
  <c r="AF21" i="2"/>
  <c r="AD21" i="2"/>
  <c r="R21" i="2"/>
  <c r="P21" i="2"/>
  <c r="Q21" i="2" s="1"/>
  <c r="N21" i="2"/>
  <c r="M21" i="2"/>
  <c r="L21" i="2"/>
  <c r="J21" i="2"/>
  <c r="H21" i="2"/>
  <c r="I21" i="2" s="1"/>
  <c r="F21" i="2"/>
  <c r="D21" i="2"/>
  <c r="E21" i="2" s="1"/>
  <c r="B21" i="2"/>
  <c r="VI20" i="2"/>
  <c r="VG20" i="2"/>
  <c r="VE20" i="2"/>
  <c r="VB20" i="2"/>
  <c r="UZ20" i="2"/>
  <c r="UX20" i="2"/>
  <c r="UU20" i="2"/>
  <c r="US20" i="2"/>
  <c r="UQ20" i="2"/>
  <c r="UN20" i="2"/>
  <c r="UL20" i="2"/>
  <c r="UJ20" i="2"/>
  <c r="UG20" i="2"/>
  <c r="UE20" i="2"/>
  <c r="UC20" i="2"/>
  <c r="TZ20" i="2"/>
  <c r="HY20" i="1" s="1"/>
  <c r="TV20" i="2"/>
  <c r="TS20" i="2"/>
  <c r="TQ20" i="2"/>
  <c r="TO20" i="2"/>
  <c r="TL20" i="2"/>
  <c r="TH20" i="2"/>
  <c r="TE20" i="2"/>
  <c r="TC20" i="2"/>
  <c r="TA20" i="2"/>
  <c r="SX20" i="2"/>
  <c r="ST20" i="2"/>
  <c r="SQ20" i="2"/>
  <c r="SO20" i="2"/>
  <c r="SM20" i="2"/>
  <c r="SJ20" i="2"/>
  <c r="SF20" i="2"/>
  <c r="SC20" i="2"/>
  <c r="SA20" i="2"/>
  <c r="RY20" i="2"/>
  <c r="RV20" i="2"/>
  <c r="RR20" i="2"/>
  <c r="RO20" i="2"/>
  <c r="RM20" i="2"/>
  <c r="RK20" i="2"/>
  <c r="RH20" i="2"/>
  <c r="RF20" i="2"/>
  <c r="RD20" i="2"/>
  <c r="RA20" i="2"/>
  <c r="QY20" i="2"/>
  <c r="QW20" i="2"/>
  <c r="QT20" i="2"/>
  <c r="GO20" i="1" s="1"/>
  <c r="QR20" i="2"/>
  <c r="QP20" i="2"/>
  <c r="QM20" i="2"/>
  <c r="QI20" i="2"/>
  <c r="QF20" i="2"/>
  <c r="QB20" i="2"/>
  <c r="PY20" i="2"/>
  <c r="GF20" i="1" s="1"/>
  <c r="PW20" i="2"/>
  <c r="PU20" i="2"/>
  <c r="PR20" i="2"/>
  <c r="PP20" i="2"/>
  <c r="PN20" i="2"/>
  <c r="PK20" i="2"/>
  <c r="PI20" i="2"/>
  <c r="PG20" i="2"/>
  <c r="PD20" i="2"/>
  <c r="PB20" i="2"/>
  <c r="OZ20" i="2"/>
  <c r="OW20" i="2"/>
  <c r="OU20" i="2"/>
  <c r="OS20" i="2"/>
  <c r="OP20" i="2"/>
  <c r="ON20" i="2"/>
  <c r="OL20" i="2"/>
  <c r="OI20" i="2"/>
  <c r="OG20" i="2"/>
  <c r="OE20" i="2"/>
  <c r="OB20" i="2"/>
  <c r="NZ20" i="2"/>
  <c r="NX20" i="2"/>
  <c r="NU20" i="2"/>
  <c r="NS20" i="2"/>
  <c r="NQ20" i="2"/>
  <c r="NN20" i="2"/>
  <c r="NL20" i="2"/>
  <c r="NJ20" i="2"/>
  <c r="NG20" i="2"/>
  <c r="NE20" i="2"/>
  <c r="NC20" i="2"/>
  <c r="MZ20" i="2"/>
  <c r="MX20" i="2"/>
  <c r="MV20" i="2"/>
  <c r="MS20" i="2"/>
  <c r="MQ20" i="2"/>
  <c r="MO20" i="2"/>
  <c r="ML20" i="2"/>
  <c r="MJ20" i="2"/>
  <c r="MH20" i="2"/>
  <c r="ME20" i="2"/>
  <c r="MC20" i="2"/>
  <c r="MA20" i="2"/>
  <c r="LX20" i="2"/>
  <c r="LT20" i="2"/>
  <c r="LQ20" i="2"/>
  <c r="LO20" i="2"/>
  <c r="LM20" i="2"/>
  <c r="LJ20" i="2"/>
  <c r="LH20" i="2"/>
  <c r="LF20" i="2"/>
  <c r="LC20" i="2"/>
  <c r="LA20" i="2"/>
  <c r="KY20" i="2"/>
  <c r="KV20" i="2"/>
  <c r="KT20" i="2"/>
  <c r="KR20" i="2"/>
  <c r="KO20" i="2"/>
  <c r="KM20" i="2"/>
  <c r="KK20" i="2"/>
  <c r="KH20" i="2"/>
  <c r="KF20" i="2"/>
  <c r="DY20" i="1" s="1"/>
  <c r="KD20" i="2"/>
  <c r="KA20" i="2"/>
  <c r="JY20" i="2"/>
  <c r="JW20" i="2"/>
  <c r="JT20" i="2"/>
  <c r="JR20" i="2"/>
  <c r="JP20" i="2"/>
  <c r="JM20" i="2"/>
  <c r="JK20" i="2"/>
  <c r="JI20" i="2"/>
  <c r="JF20" i="2"/>
  <c r="JD20" i="2"/>
  <c r="JB20" i="2"/>
  <c r="IY20" i="2"/>
  <c r="IW20" i="2"/>
  <c r="IU20" i="2"/>
  <c r="IR20" i="2"/>
  <c r="IP20" i="2"/>
  <c r="IN20" i="2"/>
  <c r="IK20" i="2"/>
  <c r="II20" i="2"/>
  <c r="IG20" i="2"/>
  <c r="ID20" i="2"/>
  <c r="IB20" i="2"/>
  <c r="HZ20" i="2"/>
  <c r="HW20" i="2"/>
  <c r="HU20" i="2"/>
  <c r="HS20" i="2"/>
  <c r="HP20" i="2"/>
  <c r="HN20" i="2"/>
  <c r="HL20" i="2"/>
  <c r="HI20" i="2"/>
  <c r="HG20" i="2"/>
  <c r="HE20" i="2"/>
  <c r="HA20" i="2"/>
  <c r="GY20" i="2"/>
  <c r="GW20" i="2"/>
  <c r="GT20" i="2"/>
  <c r="GP20" i="2"/>
  <c r="GM20" i="2"/>
  <c r="GK20" i="2"/>
  <c r="GI20" i="2"/>
  <c r="GF20" i="2"/>
  <c r="GB20" i="2"/>
  <c r="FY20" i="2"/>
  <c r="FW20" i="2"/>
  <c r="CI20" i="1" s="1"/>
  <c r="FU20" i="2"/>
  <c r="FR20" i="2"/>
  <c r="FP20" i="2"/>
  <c r="FN20" i="2"/>
  <c r="FK20" i="2"/>
  <c r="FI20" i="2"/>
  <c r="FG20" i="2"/>
  <c r="FD20" i="2"/>
  <c r="EZ20" i="2"/>
  <c r="EW20" i="2"/>
  <c r="EU20" i="2"/>
  <c r="ES20" i="2"/>
  <c r="EP20" i="2"/>
  <c r="EN20" i="2"/>
  <c r="EL20" i="2"/>
  <c r="EI20" i="2"/>
  <c r="EG20" i="2"/>
  <c r="EE20" i="2"/>
  <c r="EB20" i="2"/>
  <c r="DZ20" i="2"/>
  <c r="DX20" i="2"/>
  <c r="DU20" i="2"/>
  <c r="DQ20" i="2"/>
  <c r="DN20" i="2"/>
  <c r="DL20" i="2"/>
  <c r="DJ20" i="2"/>
  <c r="DG20" i="2"/>
  <c r="DE20" i="2"/>
  <c r="DC20" i="2"/>
  <c r="CZ20" i="2"/>
  <c r="CX20" i="2"/>
  <c r="CV20" i="2"/>
  <c r="CS20" i="2"/>
  <c r="CQ20" i="2"/>
  <c r="CO20" i="2"/>
  <c r="CL20" i="2"/>
  <c r="CJ20" i="2"/>
  <c r="CH20" i="2"/>
  <c r="CE20" i="2"/>
  <c r="CC20" i="2"/>
  <c r="CB20" i="2"/>
  <c r="CA20" i="2"/>
  <c r="BX20" i="2"/>
  <c r="BV20" i="2"/>
  <c r="BT20" i="2"/>
  <c r="BQ20" i="2"/>
  <c r="BO20" i="2"/>
  <c r="BM20" i="2"/>
  <c r="BJ20" i="2"/>
  <c r="BF20" i="2"/>
  <c r="BC20" i="2"/>
  <c r="BA20" i="2"/>
  <c r="AY20" i="2"/>
  <c r="AV20" i="2"/>
  <c r="AT20" i="2"/>
  <c r="AR20" i="2"/>
  <c r="AO20" i="2"/>
  <c r="AM20" i="2"/>
  <c r="AK20" i="2"/>
  <c r="AH20" i="2"/>
  <c r="AF20" i="2"/>
  <c r="AD20" i="2"/>
  <c r="Y20" i="2"/>
  <c r="R20" i="2"/>
  <c r="P20" i="2"/>
  <c r="Q20" i="2" s="1"/>
  <c r="N20" i="2"/>
  <c r="L20" i="2"/>
  <c r="M20" i="2" s="1"/>
  <c r="J20" i="2"/>
  <c r="H20" i="2"/>
  <c r="I20" i="2" s="1"/>
  <c r="F20" i="2"/>
  <c r="D20" i="2"/>
  <c r="E20" i="2" s="1"/>
  <c r="E20" i="1" s="1"/>
  <c r="B20" i="2"/>
  <c r="VI19" i="2"/>
  <c r="VG19" i="2"/>
  <c r="VE19" i="2"/>
  <c r="VB19" i="2"/>
  <c r="UZ19" i="2"/>
  <c r="UX19" i="2"/>
  <c r="UU19" i="2"/>
  <c r="US19" i="2"/>
  <c r="UQ19" i="2"/>
  <c r="UN19" i="2"/>
  <c r="UL19" i="2"/>
  <c r="UJ19" i="2"/>
  <c r="UG19" i="2"/>
  <c r="IB19" i="1" s="1"/>
  <c r="UC19" i="2"/>
  <c r="TZ19" i="2"/>
  <c r="TV19" i="2"/>
  <c r="TS19" i="2"/>
  <c r="TQ19" i="2"/>
  <c r="TO19" i="2"/>
  <c r="TL19" i="2"/>
  <c r="TJ19" i="2"/>
  <c r="TH19" i="2"/>
  <c r="TE19" i="2"/>
  <c r="TA19" i="2"/>
  <c r="SX19" i="2"/>
  <c r="ST19" i="2"/>
  <c r="SQ19" i="2"/>
  <c r="SM19" i="2"/>
  <c r="SJ19" i="2"/>
  <c r="SH19" i="2"/>
  <c r="SF19" i="2"/>
  <c r="SC19" i="2"/>
  <c r="RY19" i="2"/>
  <c r="RV19" i="2"/>
  <c r="RT19" i="2"/>
  <c r="RR19" i="2"/>
  <c r="RO19" i="2"/>
  <c r="RM19" i="2"/>
  <c r="RK19" i="2"/>
  <c r="RH19" i="2"/>
  <c r="RF19" i="2"/>
  <c r="RD19" i="2"/>
  <c r="RA19" i="2"/>
  <c r="QY19" i="2"/>
  <c r="QW19" i="2"/>
  <c r="QT19" i="2"/>
  <c r="QR19" i="2"/>
  <c r="GP19" i="1" s="1"/>
  <c r="QP19" i="2"/>
  <c r="QM19" i="2"/>
  <c r="QI19" i="2"/>
  <c r="QF19" i="2"/>
  <c r="QB19" i="2"/>
  <c r="PY19" i="2"/>
  <c r="PW19" i="2"/>
  <c r="PU19" i="2"/>
  <c r="PR19" i="2"/>
  <c r="PP19" i="2"/>
  <c r="PN19" i="2"/>
  <c r="PK19" i="2"/>
  <c r="PI19" i="2"/>
  <c r="PG19" i="2"/>
  <c r="PD19" i="2"/>
  <c r="PB19" i="2"/>
  <c r="OZ19" i="2"/>
  <c r="OW19" i="2"/>
  <c r="OU19" i="2"/>
  <c r="OS19" i="2"/>
  <c r="OP19" i="2"/>
  <c r="ON19" i="2"/>
  <c r="OL19" i="2"/>
  <c r="OI19" i="2"/>
  <c r="OG19" i="2"/>
  <c r="OE19" i="2"/>
  <c r="OB19" i="2"/>
  <c r="NZ19" i="2"/>
  <c r="NX19" i="2"/>
  <c r="NU19" i="2"/>
  <c r="NS19" i="2"/>
  <c r="NQ19" i="2"/>
  <c r="NN19" i="2"/>
  <c r="NL19" i="2"/>
  <c r="NJ19" i="2"/>
  <c r="NG19" i="2"/>
  <c r="NE19" i="2"/>
  <c r="NC19" i="2"/>
  <c r="MZ19" i="2"/>
  <c r="MX19" i="2"/>
  <c r="MV19" i="2"/>
  <c r="MS19" i="2"/>
  <c r="MO19" i="2"/>
  <c r="ML19" i="2"/>
  <c r="MJ19" i="2"/>
  <c r="MH19" i="2"/>
  <c r="ME19" i="2"/>
  <c r="MA19" i="2"/>
  <c r="LX19" i="2"/>
  <c r="LT19" i="2"/>
  <c r="LQ19" i="2"/>
  <c r="LO19" i="2"/>
  <c r="LM19" i="2"/>
  <c r="LJ19" i="2"/>
  <c r="LH19" i="2"/>
  <c r="LF19" i="2"/>
  <c r="LC19" i="2"/>
  <c r="KY19" i="2"/>
  <c r="KV19" i="2"/>
  <c r="KR19" i="2"/>
  <c r="KO19" i="2"/>
  <c r="KM19" i="2"/>
  <c r="KK19" i="2"/>
  <c r="KH19" i="2"/>
  <c r="KF19" i="2"/>
  <c r="KD19" i="2"/>
  <c r="KA19" i="2"/>
  <c r="JW19" i="2"/>
  <c r="JT19" i="2"/>
  <c r="JR19" i="2"/>
  <c r="JP19" i="2"/>
  <c r="JM19" i="2"/>
  <c r="JK19" i="2"/>
  <c r="JI19" i="2"/>
  <c r="JF19" i="2"/>
  <c r="JD19" i="2"/>
  <c r="JB19" i="2"/>
  <c r="IY19" i="2"/>
  <c r="IW19" i="2"/>
  <c r="IU19" i="2"/>
  <c r="IR19" i="2"/>
  <c r="IP19" i="2"/>
  <c r="IN19" i="2"/>
  <c r="IK19" i="2"/>
  <c r="II19" i="2"/>
  <c r="IG19" i="2"/>
  <c r="ID19" i="2"/>
  <c r="IB19" i="2"/>
  <c r="HZ19" i="2"/>
  <c r="HW19" i="2"/>
  <c r="HU19" i="2"/>
  <c r="HS19" i="2"/>
  <c r="HP19" i="2"/>
  <c r="HN19" i="2"/>
  <c r="HL19" i="2"/>
  <c r="HI19" i="2"/>
  <c r="HG19" i="2"/>
  <c r="HE19" i="2"/>
  <c r="HA19" i="2"/>
  <c r="GY19" i="2"/>
  <c r="GW19" i="2"/>
  <c r="GT19" i="2"/>
  <c r="GP19" i="2"/>
  <c r="GM19" i="2"/>
  <c r="GK19" i="2"/>
  <c r="GI19" i="2"/>
  <c r="GF19" i="2"/>
  <c r="GB19" i="2"/>
  <c r="FY19" i="2"/>
  <c r="FW19" i="2"/>
  <c r="FU19" i="2"/>
  <c r="FR19" i="2"/>
  <c r="FP19" i="2"/>
  <c r="FN19" i="2"/>
  <c r="FK19" i="2"/>
  <c r="FI19" i="2"/>
  <c r="FG19" i="2"/>
  <c r="FD19" i="2"/>
  <c r="EZ19" i="2"/>
  <c r="EW19" i="2"/>
  <c r="EU19" i="2"/>
  <c r="ES19" i="2"/>
  <c r="EP19" i="2"/>
  <c r="EN19" i="2"/>
  <c r="EL19" i="2"/>
  <c r="EI19" i="2"/>
  <c r="EG19" i="2"/>
  <c r="EE19" i="2"/>
  <c r="EB19" i="2"/>
  <c r="DZ19" i="2"/>
  <c r="BK19" i="1" s="1"/>
  <c r="DX19" i="2"/>
  <c r="DU19" i="2"/>
  <c r="DQ19" i="2"/>
  <c r="DN19" i="2"/>
  <c r="DL19" i="2"/>
  <c r="DJ19" i="2"/>
  <c r="DG19" i="2"/>
  <c r="DE19" i="2"/>
  <c r="DC19" i="2"/>
  <c r="CZ19" i="2"/>
  <c r="CX19" i="2"/>
  <c r="CV19" i="2"/>
  <c r="CS19" i="2"/>
  <c r="CQ19" i="2"/>
  <c r="CO19" i="2"/>
  <c r="CL19" i="2"/>
  <c r="CJ19" i="2"/>
  <c r="CH19" i="2"/>
  <c r="CE19" i="2"/>
  <c r="CC19" i="2"/>
  <c r="CB19" i="2"/>
  <c r="CA19" i="2"/>
  <c r="BX19" i="2"/>
  <c r="BV19" i="2"/>
  <c r="BT19" i="2"/>
  <c r="BQ19" i="2"/>
  <c r="BO19" i="2"/>
  <c r="BM19" i="2"/>
  <c r="BJ19" i="2"/>
  <c r="BF19" i="2"/>
  <c r="BC19" i="2"/>
  <c r="BA19" i="2"/>
  <c r="AY19" i="2"/>
  <c r="AV19" i="2"/>
  <c r="AT19" i="2"/>
  <c r="AR19" i="2"/>
  <c r="AO19" i="2"/>
  <c r="AM19" i="2"/>
  <c r="AK19" i="2"/>
  <c r="AH19" i="2"/>
  <c r="AF19" i="2"/>
  <c r="AD19" i="2"/>
  <c r="R19" i="2"/>
  <c r="Q19" i="2"/>
  <c r="P19" i="2"/>
  <c r="N19" i="2"/>
  <c r="L19" i="2"/>
  <c r="J19" i="2"/>
  <c r="H19" i="2"/>
  <c r="I19" i="2" s="1"/>
  <c r="F19" i="2"/>
  <c r="D19" i="2"/>
  <c r="E19" i="2" s="1"/>
  <c r="B19" i="2"/>
  <c r="VI18" i="2"/>
  <c r="VG18" i="2"/>
  <c r="VE18" i="2"/>
  <c r="VB18" i="2"/>
  <c r="UZ18" i="2"/>
  <c r="UX18" i="2"/>
  <c r="UU18" i="2"/>
  <c r="US18" i="2"/>
  <c r="UQ18" i="2"/>
  <c r="UN18" i="2"/>
  <c r="UL18" i="2"/>
  <c r="UJ18" i="2"/>
  <c r="UG18" i="2"/>
  <c r="UE18" i="2"/>
  <c r="UC18" i="2"/>
  <c r="TZ18" i="2"/>
  <c r="TV18" i="2"/>
  <c r="TS18" i="2"/>
  <c r="TQ18" i="2"/>
  <c r="HW18" i="1" s="1"/>
  <c r="TO18" i="2"/>
  <c r="TL18" i="2"/>
  <c r="TJ18" i="2"/>
  <c r="TH18" i="2"/>
  <c r="TE18" i="2"/>
  <c r="TA18" i="2"/>
  <c r="SX18" i="2"/>
  <c r="ST18" i="2"/>
  <c r="SQ18" i="2"/>
  <c r="SO18" i="2"/>
  <c r="SM18" i="2"/>
  <c r="SJ18" i="2"/>
  <c r="SH18" i="2"/>
  <c r="SF18" i="2"/>
  <c r="SC18" i="2"/>
  <c r="SA18" i="2"/>
  <c r="RY18" i="2"/>
  <c r="RV18" i="2"/>
  <c r="RT18" i="2"/>
  <c r="RR18" i="2"/>
  <c r="RO18" i="2"/>
  <c r="RM18" i="2"/>
  <c r="RK18" i="2"/>
  <c r="RH18" i="2"/>
  <c r="RF18" i="2"/>
  <c r="RD18" i="2"/>
  <c r="RA18" i="2"/>
  <c r="QY18" i="2"/>
  <c r="QW18" i="2"/>
  <c r="QT18" i="2"/>
  <c r="QR18" i="2"/>
  <c r="QP18" i="2"/>
  <c r="QM18" i="2"/>
  <c r="QI18" i="2"/>
  <c r="QF18" i="2"/>
  <c r="QB18" i="2"/>
  <c r="PY18" i="2"/>
  <c r="PW18" i="2"/>
  <c r="PU18" i="2"/>
  <c r="PR18" i="2"/>
  <c r="PP18" i="2"/>
  <c r="PN18" i="2"/>
  <c r="PK18" i="2"/>
  <c r="PI18" i="2"/>
  <c r="PG18" i="2"/>
  <c r="PD18" i="2"/>
  <c r="PB18" i="2"/>
  <c r="OZ18" i="2"/>
  <c r="OW18" i="2"/>
  <c r="OU18" i="2"/>
  <c r="OS18" i="2"/>
  <c r="OP18" i="2"/>
  <c r="ON18" i="2"/>
  <c r="OL18" i="2"/>
  <c r="OI18" i="2"/>
  <c r="OG18" i="2"/>
  <c r="OE18" i="2"/>
  <c r="OB18" i="2"/>
  <c r="NZ18" i="2"/>
  <c r="NX18" i="2"/>
  <c r="NU18" i="2"/>
  <c r="NS18" i="2"/>
  <c r="NQ18" i="2"/>
  <c r="NN18" i="2"/>
  <c r="NL18" i="2"/>
  <c r="NJ18" i="2"/>
  <c r="NG18" i="2"/>
  <c r="NE18" i="2"/>
  <c r="NC18" i="2"/>
  <c r="MZ18" i="2"/>
  <c r="MX18" i="2"/>
  <c r="MV18" i="2"/>
  <c r="MS18" i="2"/>
  <c r="MO18" i="2"/>
  <c r="ML18" i="2"/>
  <c r="MJ18" i="2"/>
  <c r="MH18" i="2"/>
  <c r="ME18" i="2"/>
  <c r="MA18" i="2"/>
  <c r="LX18" i="2"/>
  <c r="LT18" i="2"/>
  <c r="LQ18" i="2"/>
  <c r="LO18" i="2"/>
  <c r="LM18" i="2"/>
  <c r="LJ18" i="2"/>
  <c r="LH18" i="2"/>
  <c r="LF18" i="2"/>
  <c r="LC18" i="2"/>
  <c r="LA18" i="2"/>
  <c r="KY18" i="2"/>
  <c r="KV18" i="2"/>
  <c r="KR18" i="2"/>
  <c r="KO18" i="2"/>
  <c r="KM18" i="2"/>
  <c r="KK18" i="2"/>
  <c r="KH18" i="2"/>
  <c r="KF18" i="2"/>
  <c r="KD18" i="2"/>
  <c r="KA18" i="2"/>
  <c r="JY18" i="2"/>
  <c r="JW18" i="2"/>
  <c r="JT18" i="2"/>
  <c r="JR18" i="2"/>
  <c r="JP18" i="2"/>
  <c r="JM18" i="2"/>
  <c r="JK18" i="2"/>
  <c r="JI18" i="2"/>
  <c r="JF18" i="2"/>
  <c r="JD18" i="2"/>
  <c r="JB18" i="2"/>
  <c r="IY18" i="2"/>
  <c r="IW18" i="2"/>
  <c r="IU18" i="2"/>
  <c r="IR18" i="2"/>
  <c r="IP18" i="2"/>
  <c r="IN18" i="2"/>
  <c r="IK18" i="2"/>
  <c r="II18" i="2"/>
  <c r="IG18" i="2"/>
  <c r="ID18" i="2"/>
  <c r="IB18" i="2"/>
  <c r="HZ18" i="2"/>
  <c r="HW18" i="2"/>
  <c r="HU18" i="2"/>
  <c r="HS18" i="2"/>
  <c r="HP18" i="2"/>
  <c r="HN18" i="2"/>
  <c r="HL18" i="2"/>
  <c r="HI18" i="2"/>
  <c r="HG18" i="2"/>
  <c r="HE18" i="2"/>
  <c r="HA18" i="2"/>
  <c r="GY18" i="2"/>
  <c r="GW18" i="2"/>
  <c r="GT18" i="2"/>
  <c r="GP18" i="2"/>
  <c r="GM18" i="2"/>
  <c r="GK18" i="2"/>
  <c r="GI18" i="2"/>
  <c r="GF18" i="2"/>
  <c r="GB18" i="2"/>
  <c r="FY18" i="2"/>
  <c r="FW18" i="2"/>
  <c r="FU18" i="2"/>
  <c r="FR18" i="2"/>
  <c r="FP18" i="2"/>
  <c r="FN18" i="2"/>
  <c r="FK18" i="2"/>
  <c r="FI18" i="2"/>
  <c r="FG18" i="2"/>
  <c r="FD18" i="2"/>
  <c r="EZ18" i="2"/>
  <c r="EW18" i="2"/>
  <c r="EU18" i="2"/>
  <c r="ES18" i="2"/>
  <c r="EP18" i="2"/>
  <c r="EN18" i="2"/>
  <c r="EL18" i="2"/>
  <c r="EI18" i="2"/>
  <c r="EG18" i="2"/>
  <c r="EE18" i="2"/>
  <c r="EB18" i="2"/>
  <c r="DZ18" i="2"/>
  <c r="DX18" i="2"/>
  <c r="DU18" i="2"/>
  <c r="DQ18" i="2"/>
  <c r="DN18" i="2"/>
  <c r="DL18" i="2"/>
  <c r="DJ18" i="2"/>
  <c r="DG18" i="2"/>
  <c r="DE18" i="2"/>
  <c r="DC18" i="2"/>
  <c r="CZ18" i="2"/>
  <c r="CX18" i="2"/>
  <c r="CV18" i="2"/>
  <c r="CS18" i="2"/>
  <c r="CQ18" i="2"/>
  <c r="CO18" i="2"/>
  <c r="CL18" i="2"/>
  <c r="CJ18" i="2"/>
  <c r="CH18" i="2"/>
  <c r="CE18" i="2"/>
  <c r="CC18" i="2"/>
  <c r="CB18" i="2"/>
  <c r="CA18" i="2"/>
  <c r="BX18" i="2"/>
  <c r="BV18" i="2"/>
  <c r="BT18" i="2"/>
  <c r="BQ18" i="2"/>
  <c r="BO18" i="2"/>
  <c r="BM18" i="2"/>
  <c r="BJ18" i="2"/>
  <c r="BF18" i="2"/>
  <c r="BC18" i="2"/>
  <c r="BA18" i="2"/>
  <c r="AY18" i="2"/>
  <c r="AV18" i="2"/>
  <c r="AT18" i="2"/>
  <c r="AR18" i="2"/>
  <c r="AO18" i="2"/>
  <c r="AM18" i="2"/>
  <c r="AK18" i="2"/>
  <c r="AH18" i="2"/>
  <c r="AF18" i="2"/>
  <c r="AD18" i="2"/>
  <c r="R18" i="2"/>
  <c r="P18" i="2"/>
  <c r="Q18" i="2" s="1"/>
  <c r="N18" i="2"/>
  <c r="M18" i="2"/>
  <c r="L18" i="2"/>
  <c r="J18" i="2"/>
  <c r="H18" i="2"/>
  <c r="I18" i="2" s="1"/>
  <c r="F18" i="2"/>
  <c r="D18" i="2"/>
  <c r="E18" i="2" s="1"/>
  <c r="B18" i="2"/>
  <c r="VI17" i="2"/>
  <c r="VG17" i="2"/>
  <c r="VE17" i="2"/>
  <c r="VB17" i="2"/>
  <c r="UZ17" i="2"/>
  <c r="UX17" i="2"/>
  <c r="UU17" i="2"/>
  <c r="US17" i="2"/>
  <c r="UQ17" i="2"/>
  <c r="UN17" i="2"/>
  <c r="UL17" i="2"/>
  <c r="UJ17" i="2"/>
  <c r="UG17" i="2"/>
  <c r="UC17" i="2"/>
  <c r="TZ17" i="2"/>
  <c r="TV17" i="2"/>
  <c r="TS17" i="2"/>
  <c r="TQ17" i="2"/>
  <c r="TO17" i="2"/>
  <c r="TL17" i="2"/>
  <c r="TH17" i="2"/>
  <c r="TE17" i="2"/>
  <c r="TC17" i="2"/>
  <c r="TA17" i="2"/>
  <c r="SX17" i="2"/>
  <c r="ST17" i="2"/>
  <c r="SQ17" i="2"/>
  <c r="SO17" i="2"/>
  <c r="SM17" i="2"/>
  <c r="SJ17" i="2"/>
  <c r="SF17" i="2"/>
  <c r="SC17" i="2"/>
  <c r="RY17" i="2"/>
  <c r="RV17" i="2"/>
  <c r="RR17" i="2"/>
  <c r="RO17" i="2"/>
  <c r="RM17" i="2"/>
  <c r="RK17" i="2"/>
  <c r="RH17" i="2"/>
  <c r="GU17" i="1" s="1"/>
  <c r="RF17" i="2"/>
  <c r="RD17" i="2"/>
  <c r="RA17" i="2"/>
  <c r="QY17" i="2"/>
  <c r="QW17" i="2"/>
  <c r="QT17" i="2"/>
  <c r="QR17" i="2"/>
  <c r="QP17" i="2"/>
  <c r="QM17" i="2"/>
  <c r="QI17" i="2"/>
  <c r="QF17" i="2"/>
  <c r="QB17" i="2"/>
  <c r="PY17" i="2"/>
  <c r="PW17" i="2"/>
  <c r="PU17" i="2"/>
  <c r="PR17" i="2"/>
  <c r="PP17" i="2"/>
  <c r="PN17" i="2"/>
  <c r="PK17" i="2"/>
  <c r="PI17" i="2"/>
  <c r="PG17" i="2"/>
  <c r="PD17" i="2"/>
  <c r="PB17" i="2"/>
  <c r="OZ17" i="2"/>
  <c r="OW17" i="2"/>
  <c r="OU17" i="2"/>
  <c r="OS17" i="2"/>
  <c r="OP17" i="2"/>
  <c r="ON17" i="2"/>
  <c r="OL17" i="2"/>
  <c r="OI17" i="2"/>
  <c r="OG17" i="2"/>
  <c r="OE17" i="2"/>
  <c r="OB17" i="2"/>
  <c r="NZ17" i="2"/>
  <c r="NX17" i="2"/>
  <c r="NU17" i="2"/>
  <c r="NS17" i="2"/>
  <c r="NQ17" i="2"/>
  <c r="NN17" i="2"/>
  <c r="NL17" i="2"/>
  <c r="NJ17" i="2"/>
  <c r="NG17" i="2"/>
  <c r="NE17" i="2"/>
  <c r="NC17" i="2"/>
  <c r="MZ17" i="2"/>
  <c r="MX17" i="2"/>
  <c r="MV17" i="2"/>
  <c r="MS17" i="2"/>
  <c r="MQ17" i="2"/>
  <c r="MO17" i="2"/>
  <c r="ML17" i="2"/>
  <c r="MJ17" i="2"/>
  <c r="MH17" i="2"/>
  <c r="ME17" i="2"/>
  <c r="MC17" i="2"/>
  <c r="MA17" i="2"/>
  <c r="LX17" i="2"/>
  <c r="LT17" i="2"/>
  <c r="LQ17" i="2"/>
  <c r="LO17" i="2"/>
  <c r="LM17" i="2"/>
  <c r="LJ17" i="2"/>
  <c r="LH17" i="2"/>
  <c r="LF17" i="2"/>
  <c r="LC17" i="2"/>
  <c r="KY17" i="2"/>
  <c r="KV17" i="2"/>
  <c r="KR17" i="2"/>
  <c r="KO17" i="2"/>
  <c r="KM17" i="2"/>
  <c r="KK17" i="2"/>
  <c r="KH17" i="2"/>
  <c r="KF17" i="2"/>
  <c r="KD17" i="2"/>
  <c r="KA17" i="2"/>
  <c r="JY17" i="2"/>
  <c r="JW17" i="2"/>
  <c r="JT17" i="2"/>
  <c r="JR17" i="2"/>
  <c r="JP17" i="2"/>
  <c r="JM17" i="2"/>
  <c r="JK17" i="2"/>
  <c r="JI17" i="2"/>
  <c r="JF17" i="2"/>
  <c r="JD17" i="2"/>
  <c r="JB17" i="2"/>
  <c r="IY17" i="2"/>
  <c r="IW17" i="2"/>
  <c r="IU17" i="2"/>
  <c r="IR17" i="2"/>
  <c r="IP17" i="2"/>
  <c r="IN17" i="2"/>
  <c r="IK17" i="2"/>
  <c r="II17" i="2"/>
  <c r="IG17" i="2"/>
  <c r="ID17" i="2"/>
  <c r="IB17" i="2"/>
  <c r="HZ17" i="2"/>
  <c r="HW17" i="2"/>
  <c r="HU17" i="2"/>
  <c r="DP17" i="1" s="1"/>
  <c r="HS17" i="2"/>
  <c r="HP17" i="2"/>
  <c r="HN17" i="2"/>
  <c r="HL17" i="2"/>
  <c r="HI17" i="2"/>
  <c r="HG17" i="2"/>
  <c r="HE17" i="2"/>
  <c r="HA17" i="2"/>
  <c r="GY17" i="2"/>
  <c r="GW17" i="2"/>
  <c r="GT17" i="2"/>
  <c r="GP17" i="2"/>
  <c r="GM17" i="2"/>
  <c r="GK17" i="2"/>
  <c r="GI17" i="2"/>
  <c r="GF17" i="2"/>
  <c r="GB17" i="2"/>
  <c r="FY17" i="2"/>
  <c r="FW17" i="2"/>
  <c r="FU17" i="2"/>
  <c r="FR17" i="2"/>
  <c r="FP17" i="2"/>
  <c r="FN17" i="2"/>
  <c r="FK17" i="2"/>
  <c r="FI17" i="2"/>
  <c r="FG17" i="2"/>
  <c r="FD17" i="2"/>
  <c r="EZ17" i="2"/>
  <c r="EW17" i="2"/>
  <c r="EU17" i="2"/>
  <c r="ES17" i="2"/>
  <c r="EP17" i="2"/>
  <c r="EN17" i="2"/>
  <c r="EL17" i="2"/>
  <c r="EI17" i="2"/>
  <c r="EG17" i="2"/>
  <c r="EE17" i="2"/>
  <c r="EB17" i="2"/>
  <c r="DZ17" i="2"/>
  <c r="DX17" i="2"/>
  <c r="DU17" i="2"/>
  <c r="DQ17" i="2"/>
  <c r="DN17" i="2"/>
  <c r="DL17" i="2"/>
  <c r="DJ17" i="2"/>
  <c r="DG17" i="2"/>
  <c r="DE17" i="2"/>
  <c r="DC17" i="2"/>
  <c r="CZ17" i="2"/>
  <c r="CX17" i="2"/>
  <c r="CV17" i="2"/>
  <c r="CS17" i="2"/>
  <c r="CQ17" i="2"/>
  <c r="CO17" i="2"/>
  <c r="CL17" i="2"/>
  <c r="CJ17" i="2"/>
  <c r="AV17" i="1" s="1"/>
  <c r="CH17" i="2"/>
  <c r="CE17" i="2"/>
  <c r="CC17" i="2"/>
  <c r="CB17" i="2"/>
  <c r="CA17" i="2"/>
  <c r="BX17" i="2"/>
  <c r="BV17" i="2"/>
  <c r="BT17" i="2"/>
  <c r="BQ17" i="2"/>
  <c r="BO17" i="2"/>
  <c r="BM17" i="2"/>
  <c r="BJ17" i="2"/>
  <c r="BF17" i="2"/>
  <c r="BC17" i="2"/>
  <c r="BA17" i="2"/>
  <c r="AY17" i="2"/>
  <c r="AV17" i="2"/>
  <c r="AT17" i="2"/>
  <c r="AR17" i="2"/>
  <c r="AO17" i="2"/>
  <c r="AM17" i="2"/>
  <c r="AK17" i="2"/>
  <c r="AH17" i="2"/>
  <c r="AF17" i="2"/>
  <c r="AD17" i="2"/>
  <c r="S17" i="2"/>
  <c r="R17" i="2"/>
  <c r="P17" i="2"/>
  <c r="Q17" i="2" s="1"/>
  <c r="N17" i="2"/>
  <c r="M17" i="2"/>
  <c r="L17" i="2"/>
  <c r="J17" i="2"/>
  <c r="I17" i="2"/>
  <c r="H17" i="2"/>
  <c r="F17" i="2"/>
  <c r="D17" i="2"/>
  <c r="E17" i="2" s="1"/>
  <c r="B17" i="2"/>
  <c r="VI16" i="2"/>
  <c r="VG16" i="2"/>
  <c r="VE16" i="2"/>
  <c r="VB16" i="2"/>
  <c r="UZ16" i="2"/>
  <c r="UX16" i="2"/>
  <c r="UU16" i="2"/>
  <c r="US16" i="2"/>
  <c r="UQ16" i="2"/>
  <c r="UN16" i="2"/>
  <c r="UL16" i="2"/>
  <c r="UJ16" i="2"/>
  <c r="UG16" i="2"/>
  <c r="IB16" i="1" s="1"/>
  <c r="UC16" i="2"/>
  <c r="TZ16" i="2"/>
  <c r="TX16" i="2"/>
  <c r="TV16" i="2"/>
  <c r="TS16" i="2"/>
  <c r="TO16" i="2"/>
  <c r="TL16" i="2"/>
  <c r="TJ16" i="2"/>
  <c r="TH16" i="2"/>
  <c r="TE16" i="2"/>
  <c r="TA16" i="2"/>
  <c r="SX16" i="2"/>
  <c r="ST16" i="2"/>
  <c r="SQ16" i="2"/>
  <c r="SM16" i="2"/>
  <c r="SJ16" i="2"/>
  <c r="SH16" i="2"/>
  <c r="SF16" i="2"/>
  <c r="SC16" i="2"/>
  <c r="RY16" i="2"/>
  <c r="RV16" i="2"/>
  <c r="RR16" i="2"/>
  <c r="RO16" i="2"/>
  <c r="RK16" i="2"/>
  <c r="RH16" i="2"/>
  <c r="RF16" i="2"/>
  <c r="RD16" i="2"/>
  <c r="RA16" i="2"/>
  <c r="QW16" i="2"/>
  <c r="QT16" i="2"/>
  <c r="QR16" i="2"/>
  <c r="QP16" i="2"/>
  <c r="QM16" i="2"/>
  <c r="QI16" i="2"/>
  <c r="QF16" i="2"/>
  <c r="QB16" i="2"/>
  <c r="PY16" i="2"/>
  <c r="PW16" i="2"/>
  <c r="PU16" i="2"/>
  <c r="PR16" i="2"/>
  <c r="PP16" i="2"/>
  <c r="PN16" i="2"/>
  <c r="PK16" i="2"/>
  <c r="PI16" i="2"/>
  <c r="PG16" i="2"/>
  <c r="PD16" i="2"/>
  <c r="PB16" i="2"/>
  <c r="OZ16" i="2"/>
  <c r="OW16" i="2"/>
  <c r="OU16" i="2"/>
  <c r="OS16" i="2"/>
  <c r="OP16" i="2"/>
  <c r="ON16" i="2"/>
  <c r="OL16" i="2"/>
  <c r="OI16" i="2"/>
  <c r="OG16" i="2"/>
  <c r="OE16" i="2"/>
  <c r="OB16" i="2"/>
  <c r="NZ16" i="2"/>
  <c r="NX16" i="2"/>
  <c r="NU16" i="2"/>
  <c r="NS16" i="2"/>
  <c r="NQ16" i="2"/>
  <c r="NN16" i="2"/>
  <c r="NL16" i="2"/>
  <c r="NJ16" i="2"/>
  <c r="NG16" i="2"/>
  <c r="NE16" i="2"/>
  <c r="NC16" i="2"/>
  <c r="MZ16" i="2"/>
  <c r="MX16" i="2"/>
  <c r="MV16" i="2"/>
  <c r="MS16" i="2"/>
  <c r="MO16" i="2"/>
  <c r="ML16" i="2"/>
  <c r="MJ16" i="2"/>
  <c r="MH16" i="2"/>
  <c r="ME16" i="2"/>
  <c r="MA16" i="2"/>
  <c r="LX16" i="2"/>
  <c r="LT16" i="2"/>
  <c r="LQ16" i="2"/>
  <c r="LO16" i="2"/>
  <c r="LM16" i="2"/>
  <c r="LJ16" i="2"/>
  <c r="LH16" i="2"/>
  <c r="LF16" i="2"/>
  <c r="LC16" i="2"/>
  <c r="KY16" i="2"/>
  <c r="KV16" i="2"/>
  <c r="KT16" i="2"/>
  <c r="KR16" i="2"/>
  <c r="KO16" i="2"/>
  <c r="KM16" i="2"/>
  <c r="KK16" i="2"/>
  <c r="KH16" i="2"/>
  <c r="KF16" i="2"/>
  <c r="KD16" i="2"/>
  <c r="KA16" i="2"/>
  <c r="JW16" i="2"/>
  <c r="JT16" i="2"/>
  <c r="JR16" i="2"/>
  <c r="JP16" i="2"/>
  <c r="JM16" i="2"/>
  <c r="JK16" i="2"/>
  <c r="JI16" i="2"/>
  <c r="JF16" i="2"/>
  <c r="JD16" i="2"/>
  <c r="JB16" i="2"/>
  <c r="IY16" i="2"/>
  <c r="IW16" i="2"/>
  <c r="IU16" i="2"/>
  <c r="IR16" i="2"/>
  <c r="IP16" i="2"/>
  <c r="IN16" i="2"/>
  <c r="IK16" i="2"/>
  <c r="II16" i="2"/>
  <c r="IG16" i="2"/>
  <c r="ID16" i="2"/>
  <c r="IB16" i="2"/>
  <c r="HZ16" i="2"/>
  <c r="HW16" i="2"/>
  <c r="HU16" i="2"/>
  <c r="HS16" i="2"/>
  <c r="HP16" i="2"/>
  <c r="HN16" i="2"/>
  <c r="HL16" i="2"/>
  <c r="HI16" i="2"/>
  <c r="HG16" i="2"/>
  <c r="HE16" i="2"/>
  <c r="HA16" i="2"/>
  <c r="GY16" i="2"/>
  <c r="GW16" i="2"/>
  <c r="GT16" i="2"/>
  <c r="GP16" i="2"/>
  <c r="GM16" i="2"/>
  <c r="GK16" i="2"/>
  <c r="GI16" i="2"/>
  <c r="GF16" i="2"/>
  <c r="GB16" i="2"/>
  <c r="FY16" i="2"/>
  <c r="FW16" i="2"/>
  <c r="FU16" i="2"/>
  <c r="FR16" i="2"/>
  <c r="FP16" i="2"/>
  <c r="FN16" i="2"/>
  <c r="FK16" i="2"/>
  <c r="FI16" i="2"/>
  <c r="FG16" i="2"/>
  <c r="FD16" i="2"/>
  <c r="EZ16" i="2"/>
  <c r="EW16" i="2"/>
  <c r="EU16" i="2"/>
  <c r="ES16" i="2"/>
  <c r="EP16" i="2"/>
  <c r="EN16" i="2"/>
  <c r="EL16" i="2"/>
  <c r="EI16" i="2"/>
  <c r="EG16" i="2"/>
  <c r="EE16" i="2"/>
  <c r="EB16" i="2"/>
  <c r="DZ16" i="2"/>
  <c r="DX16" i="2"/>
  <c r="DU16" i="2"/>
  <c r="DQ16" i="2"/>
  <c r="DN16" i="2"/>
  <c r="DL16" i="2"/>
  <c r="DJ16" i="2"/>
  <c r="DG16" i="2"/>
  <c r="DE16" i="2"/>
  <c r="DC16" i="2"/>
  <c r="CZ16" i="2"/>
  <c r="CX16" i="2"/>
  <c r="CV16" i="2"/>
  <c r="CS16" i="2"/>
  <c r="CQ16" i="2"/>
  <c r="CO16" i="2"/>
  <c r="CL16" i="2"/>
  <c r="CJ16" i="2"/>
  <c r="CH16" i="2"/>
  <c r="CE16" i="2"/>
  <c r="CC16" i="2"/>
  <c r="CB16" i="2"/>
  <c r="CA16" i="2"/>
  <c r="BX16" i="2"/>
  <c r="BV16" i="2"/>
  <c r="BT16" i="2"/>
  <c r="BQ16" i="2"/>
  <c r="BO16" i="2"/>
  <c r="BM16" i="2"/>
  <c r="BJ16" i="2"/>
  <c r="BF16" i="2"/>
  <c r="BC16" i="2"/>
  <c r="BA16" i="2"/>
  <c r="AY16" i="2"/>
  <c r="AV16" i="2"/>
  <c r="AT16" i="2"/>
  <c r="AR16" i="2"/>
  <c r="AO16" i="2"/>
  <c r="AM16" i="2"/>
  <c r="AK16" i="2"/>
  <c r="AH16" i="2"/>
  <c r="AF16" i="2"/>
  <c r="AD16" i="2"/>
  <c r="Y16" i="2"/>
  <c r="R16" i="2"/>
  <c r="Q16" i="2"/>
  <c r="P16" i="2"/>
  <c r="N16" i="2"/>
  <c r="L16" i="2"/>
  <c r="M16" i="2" s="1"/>
  <c r="J16" i="2"/>
  <c r="I16" i="2"/>
  <c r="H16" i="2"/>
  <c r="F16" i="2"/>
  <c r="D16" i="2"/>
  <c r="E16" i="2" s="1"/>
  <c r="E16" i="1" s="1"/>
  <c r="B16" i="2"/>
  <c r="VI15" i="2"/>
  <c r="VG15" i="2"/>
  <c r="VE15" i="2"/>
  <c r="VB15" i="2"/>
  <c r="UZ15" i="2"/>
  <c r="UX15" i="2"/>
  <c r="UU15" i="2"/>
  <c r="US15" i="2"/>
  <c r="UQ15" i="2"/>
  <c r="UN15" i="2"/>
  <c r="UL15" i="2"/>
  <c r="UJ15" i="2"/>
  <c r="UG15" i="2"/>
  <c r="UC15" i="2"/>
  <c r="TZ15" i="2"/>
  <c r="TV15" i="2"/>
  <c r="TS15" i="2"/>
  <c r="TQ15" i="2"/>
  <c r="TO15" i="2"/>
  <c r="TL15" i="2"/>
  <c r="TJ15" i="2"/>
  <c r="TH15" i="2"/>
  <c r="TE15" i="2"/>
  <c r="TA15" i="2"/>
  <c r="SX15" i="2"/>
  <c r="ST15" i="2"/>
  <c r="SQ15" i="2"/>
  <c r="SO15" i="2"/>
  <c r="SM15" i="2"/>
  <c r="SJ15" i="2"/>
  <c r="SH15" i="2"/>
  <c r="SF15" i="2"/>
  <c r="SC15" i="2"/>
  <c r="SA15" i="2"/>
  <c r="RY15" i="2"/>
  <c r="RV15" i="2"/>
  <c r="RR15" i="2"/>
  <c r="RO15" i="2"/>
  <c r="RM15" i="2"/>
  <c r="RK15" i="2"/>
  <c r="RH15" i="2"/>
  <c r="RF15" i="2"/>
  <c r="RD15" i="2"/>
  <c r="RA15" i="2"/>
  <c r="QY15" i="2"/>
  <c r="QW15" i="2"/>
  <c r="QT15" i="2"/>
  <c r="QR15" i="2"/>
  <c r="QP15" i="2"/>
  <c r="QM15" i="2"/>
  <c r="QI15" i="2"/>
  <c r="QF15" i="2"/>
  <c r="QB15" i="2"/>
  <c r="PY15" i="2"/>
  <c r="PW15" i="2"/>
  <c r="PU15" i="2"/>
  <c r="PR15" i="2"/>
  <c r="PP15" i="2"/>
  <c r="PN15" i="2"/>
  <c r="PK15" i="2"/>
  <c r="PI15" i="2"/>
  <c r="PG15" i="2"/>
  <c r="PD15" i="2"/>
  <c r="PB15" i="2"/>
  <c r="OZ15" i="2"/>
  <c r="OW15" i="2"/>
  <c r="OU15" i="2"/>
  <c r="OS15" i="2"/>
  <c r="OP15" i="2"/>
  <c r="ON15" i="2"/>
  <c r="OL15" i="2"/>
  <c r="OI15" i="2"/>
  <c r="OG15" i="2"/>
  <c r="OE15" i="2"/>
  <c r="OB15" i="2"/>
  <c r="NZ15" i="2"/>
  <c r="NX15" i="2"/>
  <c r="NU15" i="2"/>
  <c r="NS15" i="2"/>
  <c r="NQ15" i="2"/>
  <c r="NN15" i="2"/>
  <c r="NL15" i="2"/>
  <c r="NJ15" i="2"/>
  <c r="NG15" i="2"/>
  <c r="NE15" i="2"/>
  <c r="NC15" i="2"/>
  <c r="MZ15" i="2"/>
  <c r="MX15" i="2"/>
  <c r="MV15" i="2"/>
  <c r="MS15" i="2"/>
  <c r="MQ15" i="2"/>
  <c r="MO15" i="2"/>
  <c r="ML15" i="2"/>
  <c r="MJ15" i="2"/>
  <c r="MH15" i="2"/>
  <c r="ME15" i="2"/>
  <c r="MC15" i="2"/>
  <c r="MA15" i="2"/>
  <c r="LX15" i="2"/>
  <c r="LT15" i="2"/>
  <c r="LQ15" i="2"/>
  <c r="LO15" i="2"/>
  <c r="LM15" i="2"/>
  <c r="LJ15" i="2"/>
  <c r="LH15" i="2"/>
  <c r="LF15" i="2"/>
  <c r="LC15" i="2"/>
  <c r="KY15" i="2"/>
  <c r="KV15" i="2"/>
  <c r="KR15" i="2"/>
  <c r="KO15" i="2"/>
  <c r="KM15" i="2"/>
  <c r="KK15" i="2"/>
  <c r="KH15" i="2"/>
  <c r="KF15" i="2"/>
  <c r="KD15" i="2"/>
  <c r="KA15" i="2"/>
  <c r="JY15" i="2"/>
  <c r="JW15" i="2"/>
  <c r="JT15" i="2"/>
  <c r="JR15" i="2"/>
  <c r="JP15" i="2"/>
  <c r="JM15" i="2"/>
  <c r="JK15" i="2"/>
  <c r="JI15" i="2"/>
  <c r="JF15" i="2"/>
  <c r="JD15" i="2"/>
  <c r="JB15" i="2"/>
  <c r="IY15" i="2"/>
  <c r="IW15" i="2"/>
  <c r="IU15" i="2"/>
  <c r="IR15" i="2"/>
  <c r="IP15" i="2"/>
  <c r="IN15" i="2"/>
  <c r="IK15" i="2"/>
  <c r="II15" i="2"/>
  <c r="IG15" i="2"/>
  <c r="ID15" i="2"/>
  <c r="IB15" i="2"/>
  <c r="HZ15" i="2"/>
  <c r="HW15" i="2"/>
  <c r="HU15" i="2"/>
  <c r="HS15" i="2"/>
  <c r="HP15" i="2"/>
  <c r="HN15" i="2"/>
  <c r="HL15" i="2"/>
  <c r="HI15" i="2"/>
  <c r="HG15" i="2"/>
  <c r="HE15" i="2"/>
  <c r="HA15" i="2"/>
  <c r="GY15" i="2"/>
  <c r="GW15" i="2"/>
  <c r="GT15" i="2"/>
  <c r="GP15" i="2"/>
  <c r="GM15" i="2"/>
  <c r="GK15" i="2"/>
  <c r="GI15" i="2"/>
  <c r="GF15" i="2"/>
  <c r="GB15" i="2"/>
  <c r="FY15" i="2"/>
  <c r="FW15" i="2"/>
  <c r="FU15" i="2"/>
  <c r="FR15" i="2"/>
  <c r="FP15" i="2"/>
  <c r="FN15" i="2"/>
  <c r="FK15" i="2"/>
  <c r="FI15" i="2"/>
  <c r="FG15" i="2"/>
  <c r="FD15" i="2"/>
  <c r="EZ15" i="2"/>
  <c r="EW15" i="2"/>
  <c r="EU15" i="2"/>
  <c r="ES15" i="2"/>
  <c r="EP15" i="2"/>
  <c r="EN15" i="2"/>
  <c r="EL15" i="2"/>
  <c r="EI15" i="2"/>
  <c r="EG15" i="2"/>
  <c r="EE15" i="2"/>
  <c r="EB15" i="2"/>
  <c r="DZ15" i="2"/>
  <c r="DX15" i="2"/>
  <c r="DU15" i="2"/>
  <c r="DQ15" i="2"/>
  <c r="DN15" i="2"/>
  <c r="DL15" i="2"/>
  <c r="DJ15" i="2"/>
  <c r="DG15" i="2"/>
  <c r="DE15" i="2"/>
  <c r="DC15" i="2"/>
  <c r="CZ15" i="2"/>
  <c r="CX15" i="2"/>
  <c r="CV15" i="2"/>
  <c r="CS15" i="2"/>
  <c r="CQ15" i="2"/>
  <c r="CO15" i="2"/>
  <c r="CL15" i="2"/>
  <c r="CJ15" i="2"/>
  <c r="CH15" i="2"/>
  <c r="CE15" i="2"/>
  <c r="CC15" i="2"/>
  <c r="CB15" i="2"/>
  <c r="CA15" i="2"/>
  <c r="BX15" i="2"/>
  <c r="BV15" i="2"/>
  <c r="BT15" i="2"/>
  <c r="BQ15" i="2"/>
  <c r="BO15" i="2"/>
  <c r="BM15" i="2"/>
  <c r="BJ15" i="2"/>
  <c r="BF15" i="2"/>
  <c r="BC15" i="2"/>
  <c r="BA15" i="2"/>
  <c r="AY15" i="2"/>
  <c r="AV15" i="2"/>
  <c r="AT15" i="2"/>
  <c r="AR15" i="2"/>
  <c r="AO15" i="2"/>
  <c r="AM15" i="2"/>
  <c r="AK15" i="2"/>
  <c r="AH15" i="2"/>
  <c r="AF15" i="2"/>
  <c r="AD15" i="2"/>
  <c r="Y15" i="2"/>
  <c r="R15" i="2"/>
  <c r="Q15" i="2"/>
  <c r="S15" i="2" s="1"/>
  <c r="P15" i="2"/>
  <c r="N15" i="2"/>
  <c r="L15" i="2"/>
  <c r="M15" i="2" s="1"/>
  <c r="J15" i="2"/>
  <c r="H15" i="2"/>
  <c r="I15" i="2" s="1"/>
  <c r="F15" i="2"/>
  <c r="E15" i="2"/>
  <c r="D15" i="2"/>
  <c r="B15" i="2"/>
  <c r="VI14" i="2"/>
  <c r="VG14" i="2"/>
  <c r="VE14" i="2"/>
  <c r="VB14" i="2"/>
  <c r="UZ14" i="2"/>
  <c r="UX14" i="2"/>
  <c r="UU14" i="2"/>
  <c r="US14" i="2"/>
  <c r="UQ14" i="2"/>
  <c r="UN14" i="2"/>
  <c r="UL14" i="2"/>
  <c r="UJ14" i="2"/>
  <c r="UG14" i="2"/>
  <c r="UE14" i="2"/>
  <c r="IC14" i="1" s="1"/>
  <c r="UC14" i="2"/>
  <c r="TZ14" i="2"/>
  <c r="TV14" i="2"/>
  <c r="TS14" i="2"/>
  <c r="TQ14" i="2"/>
  <c r="TO14" i="2"/>
  <c r="TL14" i="2"/>
  <c r="TH14" i="2"/>
  <c r="TE14" i="2"/>
  <c r="TA14" i="2"/>
  <c r="SX14" i="2"/>
  <c r="ST14" i="2"/>
  <c r="SQ14" i="2"/>
  <c r="SM14" i="2"/>
  <c r="SJ14" i="2"/>
  <c r="SF14" i="2"/>
  <c r="SC14" i="2"/>
  <c r="SA14" i="2"/>
  <c r="RY14" i="2"/>
  <c r="RV14" i="2"/>
  <c r="RR14" i="2"/>
  <c r="RO14" i="2"/>
  <c r="RM14" i="2"/>
  <c r="RK14" i="2"/>
  <c r="RH14" i="2"/>
  <c r="RF14" i="2"/>
  <c r="RD14" i="2"/>
  <c r="RA14" i="2"/>
  <c r="QY14" i="2"/>
  <c r="QW14" i="2"/>
  <c r="QT14" i="2"/>
  <c r="QR14" i="2"/>
  <c r="QP14" i="2"/>
  <c r="QM14" i="2"/>
  <c r="QK14" i="2"/>
  <c r="QI14" i="2"/>
  <c r="QF14" i="2"/>
  <c r="QB14" i="2"/>
  <c r="PY14" i="2"/>
  <c r="PW14" i="2"/>
  <c r="PU14" i="2"/>
  <c r="PR14" i="2"/>
  <c r="PP14" i="2"/>
  <c r="PN14" i="2"/>
  <c r="PK14" i="2"/>
  <c r="PI14" i="2"/>
  <c r="PG14" i="2"/>
  <c r="PD14" i="2"/>
  <c r="OZ14" i="2"/>
  <c r="OW14" i="2"/>
  <c r="OU14" i="2"/>
  <c r="OS14" i="2"/>
  <c r="OP14" i="2"/>
  <c r="ON14" i="2"/>
  <c r="OL14" i="2"/>
  <c r="OI14" i="2"/>
  <c r="OG14" i="2"/>
  <c r="OE14" i="2"/>
  <c r="OB14" i="2"/>
  <c r="NZ14" i="2"/>
  <c r="NX14" i="2"/>
  <c r="NU14" i="2"/>
  <c r="NS14" i="2"/>
  <c r="NQ14" i="2"/>
  <c r="NN14" i="2"/>
  <c r="NL14" i="2"/>
  <c r="NJ14" i="2"/>
  <c r="NG14" i="2"/>
  <c r="NE14" i="2"/>
  <c r="NC14" i="2"/>
  <c r="MZ14" i="2"/>
  <c r="MX14" i="2"/>
  <c r="MV14" i="2"/>
  <c r="MS14" i="2"/>
  <c r="MQ14" i="2"/>
  <c r="MO14" i="2"/>
  <c r="ML14" i="2"/>
  <c r="MJ14" i="2"/>
  <c r="MH14" i="2"/>
  <c r="ME14" i="2"/>
  <c r="MA14" i="2"/>
  <c r="LX14" i="2"/>
  <c r="LT14" i="2"/>
  <c r="LQ14" i="2"/>
  <c r="LO14" i="2"/>
  <c r="EK14" i="1" s="1"/>
  <c r="LM14" i="2"/>
  <c r="LJ14" i="2"/>
  <c r="LH14" i="2"/>
  <c r="LF14" i="2"/>
  <c r="LC14" i="2"/>
  <c r="LA14" i="2"/>
  <c r="KY14" i="2"/>
  <c r="KV14" i="2"/>
  <c r="KR14" i="2"/>
  <c r="KO14" i="2"/>
  <c r="KM14" i="2"/>
  <c r="KK14" i="2"/>
  <c r="KH14" i="2"/>
  <c r="KF14" i="2"/>
  <c r="KD14" i="2"/>
  <c r="KA14" i="2"/>
  <c r="JY14" i="2"/>
  <c r="DV14" i="1" s="1"/>
  <c r="JW14" i="2"/>
  <c r="JT14" i="2"/>
  <c r="JR14" i="2"/>
  <c r="JP14" i="2"/>
  <c r="JM14" i="2"/>
  <c r="JK14" i="2"/>
  <c r="JI14" i="2"/>
  <c r="JF14" i="2"/>
  <c r="JD14" i="2"/>
  <c r="JB14" i="2"/>
  <c r="IY14" i="2"/>
  <c r="IW14" i="2"/>
  <c r="IU14" i="2"/>
  <c r="IR14" i="2"/>
  <c r="IP14" i="2"/>
  <c r="IN14" i="2"/>
  <c r="IK14" i="2"/>
  <c r="II14" i="2"/>
  <c r="IG14" i="2"/>
  <c r="ID14" i="2"/>
  <c r="IB14" i="2"/>
  <c r="HZ14" i="2"/>
  <c r="HW14" i="2"/>
  <c r="HU14" i="2"/>
  <c r="HS14" i="2"/>
  <c r="HP14" i="2"/>
  <c r="HN14" i="2"/>
  <c r="HL14" i="2"/>
  <c r="HI14" i="2"/>
  <c r="HG14" i="2"/>
  <c r="CR14" i="1" s="1"/>
  <c r="HE14" i="2"/>
  <c r="HA14" i="2"/>
  <c r="GY14" i="2"/>
  <c r="GW14" i="2"/>
  <c r="GT14" i="2"/>
  <c r="GP14" i="2"/>
  <c r="GM14" i="2"/>
  <c r="GK14" i="2"/>
  <c r="GI14" i="2"/>
  <c r="GF14" i="2"/>
  <c r="GB14" i="2"/>
  <c r="FY14" i="2"/>
  <c r="FW14" i="2"/>
  <c r="FU14" i="2"/>
  <c r="FR14" i="2"/>
  <c r="FP14" i="2"/>
  <c r="FN14" i="2"/>
  <c r="FK14" i="2"/>
  <c r="FI14" i="2"/>
  <c r="FG14" i="2"/>
  <c r="FD14" i="2"/>
  <c r="EZ14" i="2"/>
  <c r="EW14" i="2"/>
  <c r="EU14" i="2"/>
  <c r="ES14" i="2"/>
  <c r="EP14" i="2"/>
  <c r="EN14" i="2"/>
  <c r="EL14" i="2"/>
  <c r="EI14" i="2"/>
  <c r="EG14" i="2"/>
  <c r="EE14" i="2"/>
  <c r="EB14" i="2"/>
  <c r="DZ14" i="2"/>
  <c r="DX14" i="2"/>
  <c r="DU14" i="2"/>
  <c r="DQ14" i="2"/>
  <c r="DN14" i="2"/>
  <c r="DL14" i="2"/>
  <c r="DJ14" i="2"/>
  <c r="DG14" i="2"/>
  <c r="DE14" i="2"/>
  <c r="DC14" i="2"/>
  <c r="CZ14" i="2"/>
  <c r="CX14" i="2"/>
  <c r="CV14" i="2"/>
  <c r="CS14" i="2"/>
  <c r="CQ14" i="2"/>
  <c r="CO14" i="2"/>
  <c r="CL14" i="2"/>
  <c r="CJ14" i="2"/>
  <c r="CH14" i="2"/>
  <c r="CE14" i="2"/>
  <c r="CC14" i="2"/>
  <c r="CB14" i="2"/>
  <c r="CA14" i="2"/>
  <c r="BX14" i="2"/>
  <c r="BV14" i="2"/>
  <c r="BT14" i="2"/>
  <c r="BQ14" i="2"/>
  <c r="BO14" i="2"/>
  <c r="BM14" i="2"/>
  <c r="BJ14" i="2"/>
  <c r="BF14" i="2"/>
  <c r="BC14" i="2"/>
  <c r="BA14" i="2"/>
  <c r="AY14" i="2"/>
  <c r="AV14" i="2"/>
  <c r="AT14" i="2"/>
  <c r="AR14" i="2"/>
  <c r="AO14" i="2"/>
  <c r="AM14" i="2"/>
  <c r="AK14" i="2"/>
  <c r="AH14" i="2"/>
  <c r="AF14" i="2"/>
  <c r="AD14" i="2"/>
  <c r="R14" i="2"/>
  <c r="P14" i="2"/>
  <c r="Q14" i="2" s="1"/>
  <c r="N14" i="2"/>
  <c r="M14" i="2"/>
  <c r="S14" i="2" s="1"/>
  <c r="L14" i="2"/>
  <c r="J14" i="2"/>
  <c r="I14" i="2"/>
  <c r="H14" i="2"/>
  <c r="F14" i="2"/>
  <c r="D14" i="2"/>
  <c r="E14" i="2" s="1"/>
  <c r="B14" i="2"/>
  <c r="VI13" i="2"/>
  <c r="VG13" i="2"/>
  <c r="VE13" i="2"/>
  <c r="VB13" i="2"/>
  <c r="UZ13" i="2"/>
  <c r="UX13" i="2"/>
  <c r="UU13" i="2"/>
  <c r="US13" i="2"/>
  <c r="UQ13" i="2"/>
  <c r="UN13" i="2"/>
  <c r="UL13" i="2"/>
  <c r="UJ13" i="2"/>
  <c r="UG13" i="2"/>
  <c r="UC13" i="2"/>
  <c r="TZ13" i="2"/>
  <c r="HY13" i="1" s="1"/>
  <c r="TV13" i="2"/>
  <c r="TS13" i="2"/>
  <c r="TO13" i="2"/>
  <c r="TL13" i="2"/>
  <c r="TJ13" i="2"/>
  <c r="TH13" i="2"/>
  <c r="TE13" i="2"/>
  <c r="TA13" i="2"/>
  <c r="SX13" i="2"/>
  <c r="ST13" i="2"/>
  <c r="SQ13" i="2"/>
  <c r="SM13" i="2"/>
  <c r="SJ13" i="2"/>
  <c r="SF13" i="2"/>
  <c r="SC13" i="2"/>
  <c r="RY13" i="2"/>
  <c r="RV13" i="2"/>
  <c r="RT13" i="2"/>
  <c r="RR13" i="2"/>
  <c r="RO13" i="2"/>
  <c r="RK13" i="2"/>
  <c r="RH13" i="2"/>
  <c r="RF13" i="2"/>
  <c r="RD13" i="2"/>
  <c r="RA13" i="2"/>
  <c r="QW13" i="2"/>
  <c r="QT13" i="2"/>
  <c r="QR13" i="2"/>
  <c r="QP13" i="2"/>
  <c r="QM13" i="2"/>
  <c r="QI13" i="2"/>
  <c r="QF13" i="2"/>
  <c r="QB13" i="2"/>
  <c r="PY13" i="2"/>
  <c r="PW13" i="2"/>
  <c r="PU13" i="2"/>
  <c r="PR13" i="2"/>
  <c r="PP13" i="2"/>
  <c r="PN13" i="2"/>
  <c r="PK13" i="2"/>
  <c r="PI13" i="2"/>
  <c r="PG13" i="2"/>
  <c r="PD13" i="2"/>
  <c r="OZ13" i="2"/>
  <c r="OW13" i="2"/>
  <c r="OU13" i="2"/>
  <c r="OS13" i="2"/>
  <c r="OP13" i="2"/>
  <c r="ON13" i="2"/>
  <c r="OL13" i="2"/>
  <c r="OI13" i="2"/>
  <c r="OG13" i="2"/>
  <c r="OE13" i="2"/>
  <c r="OB13" i="2"/>
  <c r="NZ13" i="2"/>
  <c r="NX13" i="2"/>
  <c r="NU13" i="2"/>
  <c r="NS13" i="2"/>
  <c r="NQ13" i="2"/>
  <c r="NN13" i="2"/>
  <c r="NL13" i="2"/>
  <c r="NJ13" i="2"/>
  <c r="NG13" i="2"/>
  <c r="NE13" i="2"/>
  <c r="NC13" i="2"/>
  <c r="MZ13" i="2"/>
  <c r="MX13" i="2"/>
  <c r="MV13" i="2"/>
  <c r="MS13" i="2"/>
  <c r="MO13" i="2"/>
  <c r="ML13" i="2"/>
  <c r="MJ13" i="2"/>
  <c r="MH13" i="2"/>
  <c r="ME13" i="2"/>
  <c r="MA13" i="2"/>
  <c r="LX13" i="2"/>
  <c r="LT13" i="2"/>
  <c r="LQ13" i="2"/>
  <c r="LO13" i="2"/>
  <c r="LM13" i="2"/>
  <c r="LJ13" i="2"/>
  <c r="LH13" i="2"/>
  <c r="LF13" i="2"/>
  <c r="LC13" i="2"/>
  <c r="KY13" i="2"/>
  <c r="KV13" i="2"/>
  <c r="KR13" i="2"/>
  <c r="KO13" i="2"/>
  <c r="KM13" i="2"/>
  <c r="KK13" i="2"/>
  <c r="KH13" i="2"/>
  <c r="KF13" i="2"/>
  <c r="KD13" i="2"/>
  <c r="KA13" i="2"/>
  <c r="JY13" i="2"/>
  <c r="JW13" i="2"/>
  <c r="JT13" i="2"/>
  <c r="JR13" i="2"/>
  <c r="JP13" i="2"/>
  <c r="JM13" i="2"/>
  <c r="JK13" i="2"/>
  <c r="JI13" i="2"/>
  <c r="JF13" i="2"/>
  <c r="JD13" i="2"/>
  <c r="JB13" i="2"/>
  <c r="IY13" i="2"/>
  <c r="IW13" i="2"/>
  <c r="IU13" i="2"/>
  <c r="IR13" i="2"/>
  <c r="IP13" i="2"/>
  <c r="IN13" i="2"/>
  <c r="IK13" i="2"/>
  <c r="II13" i="2"/>
  <c r="IG13" i="2"/>
  <c r="ID13" i="2"/>
  <c r="IB13" i="2"/>
  <c r="HZ13" i="2"/>
  <c r="HW13" i="2"/>
  <c r="HU13" i="2"/>
  <c r="HS13" i="2"/>
  <c r="HP13" i="2"/>
  <c r="HN13" i="2"/>
  <c r="HL13" i="2"/>
  <c r="HI13" i="2"/>
  <c r="HG13" i="2"/>
  <c r="HE13" i="2"/>
  <c r="HA13" i="2"/>
  <c r="GY13" i="2"/>
  <c r="GW13" i="2"/>
  <c r="GT13" i="2"/>
  <c r="GP13" i="2"/>
  <c r="GM13" i="2"/>
  <c r="GK13" i="2"/>
  <c r="GI13" i="2"/>
  <c r="GF13" i="2"/>
  <c r="GB13" i="2"/>
  <c r="FY13" i="2"/>
  <c r="FW13" i="2"/>
  <c r="FU13" i="2"/>
  <c r="FR13" i="2"/>
  <c r="FP13" i="2"/>
  <c r="FN13" i="2"/>
  <c r="FK13" i="2"/>
  <c r="FI13" i="2"/>
  <c r="FG13" i="2"/>
  <c r="FD13" i="2"/>
  <c r="EZ13" i="2"/>
  <c r="EW13" i="2"/>
  <c r="EU13" i="2"/>
  <c r="ES13" i="2"/>
  <c r="EP13" i="2"/>
  <c r="EN13" i="2"/>
  <c r="EL13" i="2"/>
  <c r="EI13" i="2"/>
  <c r="EG13" i="2"/>
  <c r="EE13" i="2"/>
  <c r="EB13" i="2"/>
  <c r="DZ13" i="2"/>
  <c r="DX13" i="2"/>
  <c r="DU13" i="2"/>
  <c r="DQ13" i="2"/>
  <c r="DN13" i="2"/>
  <c r="DL13" i="2"/>
  <c r="DJ13" i="2"/>
  <c r="DG13" i="2"/>
  <c r="DE13" i="2"/>
  <c r="DC13" i="2"/>
  <c r="CZ13" i="2"/>
  <c r="CX13" i="2"/>
  <c r="CV13" i="2"/>
  <c r="CS13" i="2"/>
  <c r="CQ13" i="2"/>
  <c r="CO13" i="2"/>
  <c r="CL13" i="2"/>
  <c r="CJ13" i="2"/>
  <c r="CH13" i="2"/>
  <c r="CE13" i="2"/>
  <c r="CC13" i="2"/>
  <c r="CB13" i="2"/>
  <c r="CA13" i="2"/>
  <c r="BX13" i="2"/>
  <c r="BV13" i="2"/>
  <c r="BT13" i="2"/>
  <c r="BQ13" i="2"/>
  <c r="BO13" i="2"/>
  <c r="BM13" i="2"/>
  <c r="BJ13" i="2"/>
  <c r="BF13" i="2"/>
  <c r="BC13" i="2"/>
  <c r="BA13" i="2"/>
  <c r="AY13" i="2"/>
  <c r="AV13" i="2"/>
  <c r="AT13" i="2"/>
  <c r="AR13" i="2"/>
  <c r="AO13" i="2"/>
  <c r="AM13" i="2"/>
  <c r="AK13" i="2"/>
  <c r="AH13" i="2"/>
  <c r="AF13" i="2"/>
  <c r="AD13" i="2"/>
  <c r="R13" i="2"/>
  <c r="P13" i="2"/>
  <c r="Q13" i="2" s="1"/>
  <c r="S13" i="2" s="1"/>
  <c r="N13" i="2"/>
  <c r="L13" i="2"/>
  <c r="M13" i="2" s="1"/>
  <c r="J13" i="2"/>
  <c r="H13" i="2"/>
  <c r="I13" i="2" s="1"/>
  <c r="F13" i="2"/>
  <c r="D13" i="2"/>
  <c r="E13" i="2" s="1"/>
  <c r="B13" i="2"/>
  <c r="VI12" i="2"/>
  <c r="VG12" i="2"/>
  <c r="VE12" i="2"/>
  <c r="VB12" i="2"/>
  <c r="UZ12" i="2"/>
  <c r="UX12" i="2"/>
  <c r="UU12" i="2"/>
  <c r="US12" i="2"/>
  <c r="UQ12" i="2"/>
  <c r="UN12" i="2"/>
  <c r="UL12" i="2"/>
  <c r="UJ12" i="2"/>
  <c r="UG12" i="2"/>
  <c r="IB12" i="1" s="1"/>
  <c r="UE12" i="2"/>
  <c r="UC12" i="2"/>
  <c r="TZ12" i="2"/>
  <c r="TV12" i="2"/>
  <c r="TS12" i="2"/>
  <c r="TQ12" i="2"/>
  <c r="TO12" i="2"/>
  <c r="TL12" i="2"/>
  <c r="TH12" i="2"/>
  <c r="TE12" i="2"/>
  <c r="TA12" i="2"/>
  <c r="SX12" i="2"/>
  <c r="ST12" i="2"/>
  <c r="SQ12" i="2"/>
  <c r="SM12" i="2"/>
  <c r="SJ12" i="2"/>
  <c r="SF12" i="2"/>
  <c r="SC12" i="2"/>
  <c r="SA12" i="2"/>
  <c r="RY12" i="2"/>
  <c r="RV12" i="2"/>
  <c r="RR12" i="2"/>
  <c r="RO12" i="2"/>
  <c r="RM12" i="2"/>
  <c r="RK12" i="2"/>
  <c r="RH12" i="2"/>
  <c r="RF12" i="2"/>
  <c r="RD12" i="2"/>
  <c r="RA12" i="2"/>
  <c r="QY12" i="2"/>
  <c r="QW12" i="2"/>
  <c r="QT12" i="2"/>
  <c r="QR12" i="2"/>
  <c r="QP12" i="2"/>
  <c r="QM12" i="2"/>
  <c r="QI12" i="2"/>
  <c r="QF12" i="2"/>
  <c r="QB12" i="2"/>
  <c r="PY12" i="2"/>
  <c r="PW12" i="2"/>
  <c r="PU12" i="2"/>
  <c r="PR12" i="2"/>
  <c r="PP12" i="2"/>
  <c r="PN12" i="2"/>
  <c r="PK12" i="2"/>
  <c r="PI12" i="2"/>
  <c r="PG12" i="2"/>
  <c r="PD12" i="2"/>
  <c r="OZ12" i="2"/>
  <c r="OW12" i="2"/>
  <c r="OU12" i="2"/>
  <c r="OS12" i="2"/>
  <c r="OP12" i="2"/>
  <c r="ON12" i="2"/>
  <c r="OL12" i="2"/>
  <c r="OI12" i="2"/>
  <c r="OG12" i="2"/>
  <c r="OE12" i="2"/>
  <c r="OB12" i="2"/>
  <c r="NZ12" i="2"/>
  <c r="NX12" i="2"/>
  <c r="NU12" i="2"/>
  <c r="NS12" i="2"/>
  <c r="NQ12" i="2"/>
  <c r="NN12" i="2"/>
  <c r="NL12" i="2"/>
  <c r="NJ12" i="2"/>
  <c r="NG12" i="2"/>
  <c r="NE12" i="2"/>
  <c r="NC12" i="2"/>
  <c r="MZ12" i="2"/>
  <c r="MX12" i="2"/>
  <c r="MV12" i="2"/>
  <c r="MS12" i="2"/>
  <c r="MO12" i="2"/>
  <c r="ML12" i="2"/>
  <c r="MJ12" i="2"/>
  <c r="MH12" i="2"/>
  <c r="ME12" i="2"/>
  <c r="MA12" i="2"/>
  <c r="LX12" i="2"/>
  <c r="LT12" i="2"/>
  <c r="LQ12" i="2"/>
  <c r="LO12" i="2"/>
  <c r="LM12" i="2"/>
  <c r="LJ12" i="2"/>
  <c r="LH12" i="2"/>
  <c r="LF12" i="2"/>
  <c r="LC12" i="2"/>
  <c r="LA12" i="2"/>
  <c r="KY12" i="2"/>
  <c r="KV12" i="2"/>
  <c r="KR12" i="2"/>
  <c r="KO12" i="2"/>
  <c r="KM12" i="2"/>
  <c r="KK12" i="2"/>
  <c r="KH12" i="2"/>
  <c r="KF12" i="2"/>
  <c r="KD12" i="2"/>
  <c r="KA12" i="2"/>
  <c r="JY12" i="2"/>
  <c r="JW12" i="2"/>
  <c r="JT12" i="2"/>
  <c r="JR12" i="2"/>
  <c r="JP12" i="2"/>
  <c r="JM12" i="2"/>
  <c r="JK12" i="2"/>
  <c r="JI12" i="2"/>
  <c r="JF12" i="2"/>
  <c r="JD12" i="2"/>
  <c r="DJ12" i="1" s="1"/>
  <c r="JB12" i="2"/>
  <c r="IY12" i="2"/>
  <c r="IW12" i="2"/>
  <c r="IU12" i="2"/>
  <c r="IR12" i="2"/>
  <c r="IP12" i="2"/>
  <c r="IN12" i="2"/>
  <c r="IK12" i="2"/>
  <c r="II12" i="2"/>
  <c r="IG12" i="2"/>
  <c r="ID12" i="2"/>
  <c r="IB12" i="2"/>
  <c r="HZ12" i="2"/>
  <c r="HW12" i="2"/>
  <c r="HU12" i="2"/>
  <c r="DP12" i="1" s="1"/>
  <c r="HS12" i="2"/>
  <c r="HP12" i="2"/>
  <c r="HN12" i="2"/>
  <c r="HL12" i="2"/>
  <c r="HI12" i="2"/>
  <c r="HG12" i="2"/>
  <c r="HE12" i="2"/>
  <c r="HA12" i="2"/>
  <c r="GY12" i="2"/>
  <c r="GW12" i="2"/>
  <c r="GT12" i="2"/>
  <c r="GP12" i="2"/>
  <c r="GM12" i="2"/>
  <c r="GK12" i="2"/>
  <c r="GI12" i="2"/>
  <c r="GF12" i="2"/>
  <c r="GB12" i="2"/>
  <c r="FY12" i="2"/>
  <c r="FW12" i="2"/>
  <c r="FU12" i="2"/>
  <c r="FR12" i="2"/>
  <c r="FP12" i="2"/>
  <c r="FN12" i="2"/>
  <c r="FK12" i="2"/>
  <c r="FI12" i="2"/>
  <c r="FG12" i="2"/>
  <c r="FD12" i="2"/>
  <c r="EZ12" i="2"/>
  <c r="EW12" i="2"/>
  <c r="EU12" i="2"/>
  <c r="ES12" i="2"/>
  <c r="EP12" i="2"/>
  <c r="EN12" i="2"/>
  <c r="EL12" i="2"/>
  <c r="EI12" i="2"/>
  <c r="EG12" i="2"/>
  <c r="EE12" i="2"/>
  <c r="EB12" i="2"/>
  <c r="DZ12" i="2"/>
  <c r="DX12" i="2"/>
  <c r="DU12" i="2"/>
  <c r="DQ12" i="2"/>
  <c r="DN12" i="2"/>
  <c r="DL12" i="2"/>
  <c r="DJ12" i="2"/>
  <c r="DG12" i="2"/>
  <c r="DE12" i="2"/>
  <c r="DC12" i="2"/>
  <c r="CZ12" i="2"/>
  <c r="CX12" i="2"/>
  <c r="CV12" i="2"/>
  <c r="CS12" i="2"/>
  <c r="CQ12" i="2"/>
  <c r="CO12" i="2"/>
  <c r="CL12" i="2"/>
  <c r="CJ12" i="2"/>
  <c r="CH12" i="2"/>
  <c r="CE12" i="2"/>
  <c r="CC12" i="2"/>
  <c r="CB12" i="2"/>
  <c r="CA12" i="2"/>
  <c r="BX12" i="2"/>
  <c r="BV12" i="2"/>
  <c r="BT12" i="2"/>
  <c r="BQ12" i="2"/>
  <c r="BO12" i="2"/>
  <c r="BM12" i="2"/>
  <c r="BJ12" i="2"/>
  <c r="BF12" i="2"/>
  <c r="BC12" i="2"/>
  <c r="BA12" i="2"/>
  <c r="AY12" i="2"/>
  <c r="AV12" i="2"/>
  <c r="AT12" i="2"/>
  <c r="AR12" i="2"/>
  <c r="AO12" i="2"/>
  <c r="AM12" i="2"/>
  <c r="AK12" i="2"/>
  <c r="AH12" i="2"/>
  <c r="AF12" i="2"/>
  <c r="AD12" i="2"/>
  <c r="R12" i="2"/>
  <c r="P12" i="2"/>
  <c r="Q12" i="2" s="1"/>
  <c r="N12" i="2"/>
  <c r="L12" i="2"/>
  <c r="M12" i="2" s="1"/>
  <c r="S12" i="2" s="1"/>
  <c r="J12" i="2"/>
  <c r="I12" i="2"/>
  <c r="H12" i="2"/>
  <c r="F12" i="2"/>
  <c r="D12" i="2"/>
  <c r="E12" i="2" s="1"/>
  <c r="B12" i="2"/>
  <c r="VI11" i="2"/>
  <c r="VG11" i="2"/>
  <c r="VE11" i="2"/>
  <c r="VB11" i="2"/>
  <c r="UZ11" i="2"/>
  <c r="UX11" i="2"/>
  <c r="UU11" i="2"/>
  <c r="US11" i="2"/>
  <c r="UQ11" i="2"/>
  <c r="UN11" i="2"/>
  <c r="UL11" i="2"/>
  <c r="UJ11" i="2"/>
  <c r="UG11" i="2"/>
  <c r="UC11" i="2"/>
  <c r="TZ11" i="2"/>
  <c r="TX11" i="2"/>
  <c r="TV11" i="2"/>
  <c r="TS11" i="2"/>
  <c r="TO11" i="2"/>
  <c r="TL11" i="2"/>
  <c r="TJ11" i="2"/>
  <c r="TH11" i="2"/>
  <c r="TE11" i="2"/>
  <c r="TA11" i="2"/>
  <c r="SX11" i="2"/>
  <c r="ST11" i="2"/>
  <c r="SQ11" i="2"/>
  <c r="SM11" i="2"/>
  <c r="SJ11" i="2"/>
  <c r="SF11" i="2"/>
  <c r="SC11" i="2"/>
  <c r="RY11" i="2"/>
  <c r="RV11" i="2"/>
  <c r="RT11" i="2"/>
  <c r="RR11" i="2"/>
  <c r="RO11" i="2"/>
  <c r="RK11" i="2"/>
  <c r="RH11" i="2"/>
  <c r="RF11" i="2"/>
  <c r="RD11" i="2"/>
  <c r="RA11" i="2"/>
  <c r="QW11" i="2"/>
  <c r="QT11" i="2"/>
  <c r="QR11" i="2"/>
  <c r="QP11" i="2"/>
  <c r="QM11" i="2"/>
  <c r="QI11" i="2"/>
  <c r="QF11" i="2"/>
  <c r="QB11" i="2"/>
  <c r="PY11" i="2"/>
  <c r="PW11" i="2"/>
  <c r="PU11" i="2"/>
  <c r="PR11" i="2"/>
  <c r="PP11" i="2"/>
  <c r="PN11" i="2"/>
  <c r="PK11" i="2"/>
  <c r="PI11" i="2"/>
  <c r="PG11" i="2"/>
  <c r="PD11" i="2"/>
  <c r="OZ11" i="2"/>
  <c r="OW11" i="2"/>
  <c r="OU11" i="2"/>
  <c r="OS11" i="2"/>
  <c r="OP11" i="2"/>
  <c r="ON11" i="2"/>
  <c r="OL11" i="2"/>
  <c r="OI11" i="2"/>
  <c r="OG11" i="2"/>
  <c r="OE11" i="2"/>
  <c r="OB11" i="2"/>
  <c r="NZ11" i="2"/>
  <c r="NX11" i="2"/>
  <c r="NU11" i="2"/>
  <c r="NS11" i="2"/>
  <c r="NQ11" i="2"/>
  <c r="NN11" i="2"/>
  <c r="NL11" i="2"/>
  <c r="NJ11" i="2"/>
  <c r="NG11" i="2"/>
  <c r="NE11" i="2"/>
  <c r="NC11" i="2"/>
  <c r="MZ11" i="2"/>
  <c r="MX11" i="2"/>
  <c r="MV11" i="2"/>
  <c r="MS11" i="2"/>
  <c r="MO11" i="2"/>
  <c r="ML11" i="2"/>
  <c r="MJ11" i="2"/>
  <c r="MH11" i="2"/>
  <c r="ME11" i="2"/>
  <c r="MA11" i="2"/>
  <c r="LX11" i="2"/>
  <c r="LT11" i="2"/>
  <c r="LQ11" i="2"/>
  <c r="LO11" i="2"/>
  <c r="LM11" i="2"/>
  <c r="LJ11" i="2"/>
  <c r="LH11" i="2"/>
  <c r="LF11" i="2"/>
  <c r="LC11" i="2"/>
  <c r="LA11" i="2"/>
  <c r="KY11" i="2"/>
  <c r="KV11" i="2"/>
  <c r="KR11" i="2"/>
  <c r="KO11" i="2"/>
  <c r="KM11" i="2"/>
  <c r="KK11" i="2"/>
  <c r="KH11" i="2"/>
  <c r="KF11" i="2"/>
  <c r="KD11" i="2"/>
  <c r="KA11" i="2"/>
  <c r="JY11" i="2"/>
  <c r="JW11" i="2"/>
  <c r="JT11" i="2"/>
  <c r="JR11" i="2"/>
  <c r="JP11" i="2"/>
  <c r="JM11" i="2"/>
  <c r="JK11" i="2"/>
  <c r="JI11" i="2"/>
  <c r="JF11" i="2"/>
  <c r="JD11" i="2"/>
  <c r="JB11" i="2"/>
  <c r="IY11" i="2"/>
  <c r="IW11" i="2"/>
  <c r="IU11" i="2"/>
  <c r="IR11" i="2"/>
  <c r="IP11" i="2"/>
  <c r="IN11" i="2"/>
  <c r="IK11" i="2"/>
  <c r="II11" i="2"/>
  <c r="IG11" i="2"/>
  <c r="ID11" i="2"/>
  <c r="IB11" i="2"/>
  <c r="CX11" i="1" s="1"/>
  <c r="HZ11" i="2"/>
  <c r="HW11" i="2"/>
  <c r="HU11" i="2"/>
  <c r="HS11" i="2"/>
  <c r="HP11" i="2"/>
  <c r="HN11" i="2"/>
  <c r="HL11" i="2"/>
  <c r="HI11" i="2"/>
  <c r="HG11" i="2"/>
  <c r="HE11" i="2"/>
  <c r="HA11" i="2"/>
  <c r="GY11" i="2"/>
  <c r="GW11" i="2"/>
  <c r="GT11" i="2"/>
  <c r="GP11" i="2"/>
  <c r="GM11" i="2"/>
  <c r="GK11" i="2"/>
  <c r="GI11" i="2"/>
  <c r="GF11" i="2"/>
  <c r="GB11" i="2"/>
  <c r="FY11" i="2"/>
  <c r="FW11" i="2"/>
  <c r="FU11" i="2"/>
  <c r="FR11" i="2"/>
  <c r="FP11" i="2"/>
  <c r="FN11" i="2"/>
  <c r="FK11" i="2"/>
  <c r="FI11" i="2"/>
  <c r="FG11" i="2"/>
  <c r="FD11" i="2"/>
  <c r="EZ11" i="2"/>
  <c r="EW11" i="2"/>
  <c r="EU11" i="2"/>
  <c r="ES11" i="2"/>
  <c r="EP11" i="2"/>
  <c r="EN11" i="2"/>
  <c r="EL11" i="2"/>
  <c r="EI11" i="2"/>
  <c r="EG11" i="2"/>
  <c r="EE11" i="2"/>
  <c r="EB11" i="2"/>
  <c r="DZ11" i="2"/>
  <c r="DX11" i="2"/>
  <c r="DU11" i="2"/>
  <c r="DQ11" i="2"/>
  <c r="DN11" i="2"/>
  <c r="DL11" i="2"/>
  <c r="DJ11" i="2"/>
  <c r="DG11" i="2"/>
  <c r="DE11" i="2"/>
  <c r="DC11" i="2"/>
  <c r="CZ11" i="2"/>
  <c r="CX11" i="2"/>
  <c r="CV11" i="2"/>
  <c r="CS11" i="2"/>
  <c r="CQ11" i="2"/>
  <c r="CO11" i="2"/>
  <c r="CL11" i="2"/>
  <c r="CJ11" i="2"/>
  <c r="CH11" i="2"/>
  <c r="CE11" i="2"/>
  <c r="CC11" i="2"/>
  <c r="CA11" i="2"/>
  <c r="BX11" i="2"/>
  <c r="BV11" i="2"/>
  <c r="BT11" i="2"/>
  <c r="BQ11" i="2"/>
  <c r="BO11" i="2"/>
  <c r="AM11" i="1" s="1"/>
  <c r="BM11" i="2"/>
  <c r="BJ11" i="2"/>
  <c r="BF11" i="2"/>
  <c r="BC11" i="2"/>
  <c r="BA11" i="2"/>
  <c r="AY11" i="2"/>
  <c r="AV11" i="2"/>
  <c r="AT11" i="2"/>
  <c r="AR11" i="2"/>
  <c r="AO11" i="2"/>
  <c r="AM11" i="2"/>
  <c r="AK11" i="2"/>
  <c r="AH11" i="2"/>
  <c r="AF11" i="2"/>
  <c r="AD11" i="2"/>
  <c r="Y11" i="2"/>
  <c r="R11" i="2"/>
  <c r="P11" i="2"/>
  <c r="Q11" i="2" s="1"/>
  <c r="N11" i="2"/>
  <c r="L11" i="2"/>
  <c r="M11" i="2" s="1"/>
  <c r="J11" i="2"/>
  <c r="H11" i="2"/>
  <c r="I11" i="2" s="1"/>
  <c r="F11" i="2"/>
  <c r="E11" i="2"/>
  <c r="D11" i="2"/>
  <c r="B11" i="2"/>
  <c r="VG10" i="2"/>
  <c r="UZ10" i="2"/>
  <c r="US10" i="2"/>
  <c r="UL10" i="2"/>
  <c r="UE10" i="2"/>
  <c r="UE75" i="2" s="1"/>
  <c r="TX10" i="2"/>
  <c r="TX19" i="2" s="1"/>
  <c r="TQ10" i="2"/>
  <c r="TQ97" i="2" s="1"/>
  <c r="TJ10" i="2"/>
  <c r="TJ80" i="2" s="1"/>
  <c r="TC10" i="2"/>
  <c r="SV10" i="2"/>
  <c r="SV52" i="2" s="1"/>
  <c r="SO10" i="2"/>
  <c r="SO75" i="2" s="1"/>
  <c r="SH10" i="2"/>
  <c r="SH110" i="2" s="1"/>
  <c r="SA10" i="2"/>
  <c r="SA82" i="2" s="1"/>
  <c r="RT10" i="2"/>
  <c r="RT38" i="2" s="1"/>
  <c r="RM10" i="2"/>
  <c r="RM85" i="2" s="1"/>
  <c r="QY10" i="2"/>
  <c r="QY77" i="2" s="1"/>
  <c r="QK10" i="2"/>
  <c r="QD10" i="2"/>
  <c r="MQ10" i="2"/>
  <c r="MQ18" i="2" s="1"/>
  <c r="MC10" i="2"/>
  <c r="MC48" i="2" s="1"/>
  <c r="LA10" i="2"/>
  <c r="LA46" i="2" s="1"/>
  <c r="KT10" i="2"/>
  <c r="KT13" i="2" s="1"/>
  <c r="JY10" i="2"/>
  <c r="JY95" i="2" s="1"/>
  <c r="JR10" i="2"/>
  <c r="JR99" i="2" s="1"/>
  <c r="Q6" i="2"/>
  <c r="VE5" i="2"/>
  <c r="UX5" i="2"/>
  <c r="UQ5" i="2"/>
  <c r="UJ5" i="2"/>
  <c r="UC5" i="2"/>
  <c r="TV5" i="2"/>
  <c r="TO5" i="2"/>
  <c r="TH5" i="2"/>
  <c r="TA5" i="2"/>
  <c r="ST5" i="2"/>
  <c r="SM5" i="2"/>
  <c r="SF5" i="2"/>
  <c r="RY5" i="2"/>
  <c r="RR5" i="2"/>
  <c r="RK5" i="2"/>
  <c r="RD5" i="2"/>
  <c r="QW5" i="2"/>
  <c r="QP5" i="2"/>
  <c r="QI5" i="2"/>
  <c r="QB5" i="2"/>
  <c r="PU5" i="2"/>
  <c r="PG5" i="2"/>
  <c r="OZ5" i="2"/>
  <c r="OS5" i="2"/>
  <c r="OL5" i="2"/>
  <c r="FT5" i="1" s="1"/>
  <c r="OE5" i="2"/>
  <c r="NX5" i="2"/>
  <c r="NQ5" i="2"/>
  <c r="P49" i="4" s="1"/>
  <c r="NJ5" i="2"/>
  <c r="NC5" i="2"/>
  <c r="MV5" i="2"/>
  <c r="MO5" i="2"/>
  <c r="MH5" i="2"/>
  <c r="EV5" i="1" s="1"/>
  <c r="EU264" i="1" s="1"/>
  <c r="MA5" i="2"/>
  <c r="LT5" i="2"/>
  <c r="LM5" i="2"/>
  <c r="LF5" i="2"/>
  <c r="KY5" i="2"/>
  <c r="KR5" i="2"/>
  <c r="KK5" i="2"/>
  <c r="KD5" i="2"/>
  <c r="JW5" i="2"/>
  <c r="JP5" i="2"/>
  <c r="JI5" i="2"/>
  <c r="JB5" i="2"/>
  <c r="IU5" i="2"/>
  <c r="M39" i="4" s="1"/>
  <c r="IN5" i="2"/>
  <c r="IG5" i="2"/>
  <c r="HZ5" i="2"/>
  <c r="HS5" i="2"/>
  <c r="HL5" i="2"/>
  <c r="HE5" i="2"/>
  <c r="P5" i="2"/>
  <c r="L5" i="2"/>
  <c r="H5" i="2"/>
  <c r="D5" i="2"/>
  <c r="EP4" i="2"/>
  <c r="VI3" i="2"/>
  <c r="VE3" i="2"/>
  <c r="VB3" i="2"/>
  <c r="UX3" i="2"/>
  <c r="UU3" i="2"/>
  <c r="UQ3" i="2"/>
  <c r="IK5" i="1" s="1"/>
  <c r="IJ264" i="1" s="1"/>
  <c r="UN3" i="2"/>
  <c r="UG3" i="2"/>
  <c r="UC3" i="2"/>
  <c r="TZ3" i="2"/>
  <c r="TV3" i="2"/>
  <c r="M17" i="4" s="1"/>
  <c r="TS3" i="2"/>
  <c r="TL3" i="2"/>
  <c r="TE3" i="2"/>
  <c r="SX3" i="2"/>
  <c r="SQ3" i="2"/>
  <c r="SJ3" i="2"/>
  <c r="SH3" i="2"/>
  <c r="SC3" i="2"/>
  <c r="SA3" i="2"/>
  <c r="RV3" i="2"/>
  <c r="RR3" i="2"/>
  <c r="M12" i="4" s="1"/>
  <c r="RO3" i="2"/>
  <c r="RH3" i="2"/>
  <c r="RA3" i="2"/>
  <c r="QT3" i="2"/>
  <c r="QM3" i="2"/>
  <c r="QF3" i="2"/>
  <c r="PY3" i="2"/>
  <c r="PK3" i="2"/>
  <c r="PD3" i="2"/>
  <c r="OW3" i="2"/>
  <c r="OP3" i="2"/>
  <c r="OI3" i="2"/>
  <c r="OB3" i="2"/>
  <c r="NU3" i="2"/>
  <c r="NN3" i="2"/>
  <c r="NG3" i="2"/>
  <c r="MZ3" i="2"/>
  <c r="MS3" i="2"/>
  <c r="MQ3" i="2"/>
  <c r="ML3" i="2"/>
  <c r="ME3" i="2"/>
  <c r="LX3" i="2"/>
  <c r="LQ3" i="2"/>
  <c r="LJ3" i="2"/>
  <c r="LC3" i="2"/>
  <c r="KV3" i="2"/>
  <c r="KO3" i="2"/>
  <c r="KH3" i="2"/>
  <c r="KA3" i="2"/>
  <c r="JT3" i="2"/>
  <c r="JM3" i="2"/>
  <c r="JF3" i="2"/>
  <c r="IY3" i="2"/>
  <c r="IR3" i="2"/>
  <c r="IK3" i="2"/>
  <c r="ID3" i="2"/>
  <c r="IB3" i="2"/>
  <c r="HP3" i="2"/>
  <c r="HI3" i="2"/>
  <c r="HG3" i="2"/>
  <c r="TZ2" i="2"/>
  <c r="TS2" i="2"/>
  <c r="TE2" i="2"/>
  <c r="SX2" i="2"/>
  <c r="SQ2" i="2"/>
  <c r="SJ2" i="2"/>
  <c r="SC2" i="2"/>
  <c r="RV2" i="2"/>
  <c r="RO2" i="2"/>
  <c r="RH2" i="2"/>
  <c r="RA2" i="2"/>
  <c r="QT2" i="2"/>
  <c r="QM2" i="2"/>
  <c r="QF2" i="2"/>
  <c r="PY2" i="2"/>
  <c r="PK2" i="2"/>
  <c r="PD2" i="2"/>
  <c r="OW2" i="2"/>
  <c r="OP2" i="2"/>
  <c r="OI2" i="2"/>
  <c r="OB2" i="2"/>
  <c r="NU2" i="2"/>
  <c r="NN2" i="2"/>
  <c r="NG2" i="2"/>
  <c r="MZ2" i="2"/>
  <c r="MS2" i="2"/>
  <c r="ML2" i="2"/>
  <c r="ME2" i="2"/>
  <c r="LX2" i="2"/>
  <c r="LQ2" i="2"/>
  <c r="LJ2" i="2"/>
  <c r="LC2" i="2"/>
  <c r="KV2" i="2"/>
  <c r="KO2" i="2"/>
  <c r="KH2" i="2"/>
  <c r="KA2" i="2"/>
  <c r="JT2" i="2"/>
  <c r="JM2" i="2"/>
  <c r="JF2" i="2"/>
  <c r="IY2" i="2"/>
  <c r="IR2" i="2"/>
  <c r="IK2" i="2"/>
  <c r="ID2" i="2"/>
  <c r="HW2" i="2"/>
  <c r="HP2" i="2"/>
  <c r="HI2" i="2"/>
  <c r="FM2" i="2"/>
  <c r="CZ2" i="2"/>
  <c r="AH2" i="2"/>
  <c r="PP1" i="2"/>
  <c r="ND1" i="2"/>
  <c r="HC1" i="2"/>
  <c r="GK1" i="2"/>
  <c r="GD1" i="2"/>
  <c r="FW1" i="2"/>
  <c r="FI1" i="2"/>
  <c r="EU1" i="2"/>
  <c r="DL1" i="2"/>
  <c r="DE1" i="2"/>
  <c r="CC1" i="2"/>
  <c r="BH1" i="2"/>
  <c r="BA1" i="2"/>
  <c r="AT1" i="2"/>
  <c r="AM1" i="2"/>
  <c r="AF1" i="2"/>
  <c r="IV265" i="1"/>
  <c r="IZ264" i="1"/>
  <c r="IY264" i="1"/>
  <c r="IX264" i="1"/>
  <c r="IW264" i="1"/>
  <c r="IV264" i="1"/>
  <c r="IU264" i="1"/>
  <c r="IT264" i="1"/>
  <c r="IM264" i="1"/>
  <c r="IO5" i="1" s="1"/>
  <c r="AZ264" i="1"/>
  <c r="P264" i="1"/>
  <c r="I264" i="1"/>
  <c r="F264" i="1"/>
  <c r="D264" i="1"/>
  <c r="IZ263" i="1"/>
  <c r="IY263" i="1"/>
  <c r="IX263" i="1"/>
  <c r="IW263" i="1"/>
  <c r="IO263" i="1"/>
  <c r="IN263" i="1"/>
  <c r="IL263" i="1"/>
  <c r="IK263" i="1"/>
  <c r="II263" i="1"/>
  <c r="IH263" i="1"/>
  <c r="IF263" i="1"/>
  <c r="IE263" i="1"/>
  <c r="IC263" i="1"/>
  <c r="IB263" i="1"/>
  <c r="HZ263" i="1"/>
  <c r="HY263" i="1"/>
  <c r="HW263" i="1"/>
  <c r="HV263" i="1"/>
  <c r="HT263" i="1"/>
  <c r="HS263" i="1"/>
  <c r="HQ263" i="1"/>
  <c r="HP263" i="1"/>
  <c r="HM263" i="1"/>
  <c r="HK263" i="1"/>
  <c r="HJ263" i="1"/>
  <c r="HH263" i="1"/>
  <c r="HG263" i="1"/>
  <c r="HE263" i="1"/>
  <c r="HD263" i="1"/>
  <c r="HB263" i="1"/>
  <c r="HA263" i="1"/>
  <c r="GY263" i="1"/>
  <c r="GX263" i="1"/>
  <c r="GV263" i="1"/>
  <c r="GU263" i="1"/>
  <c r="GS263" i="1"/>
  <c r="GR263" i="1"/>
  <c r="GP263" i="1"/>
  <c r="GO263" i="1"/>
  <c r="GM263" i="1"/>
  <c r="GL263" i="1"/>
  <c r="GJ263" i="1"/>
  <c r="GI263" i="1"/>
  <c r="GG263" i="1"/>
  <c r="GF263" i="1"/>
  <c r="GD263" i="1"/>
  <c r="GC263" i="1"/>
  <c r="GA263" i="1"/>
  <c r="FZ263" i="1"/>
  <c r="FX263" i="1"/>
  <c r="FW263" i="1"/>
  <c r="FU263" i="1"/>
  <c r="FT263" i="1"/>
  <c r="FR263" i="1"/>
  <c r="FQ263" i="1"/>
  <c r="FO263" i="1"/>
  <c r="FN263" i="1"/>
  <c r="FL263" i="1"/>
  <c r="FK263" i="1"/>
  <c r="FI263" i="1"/>
  <c r="FH263" i="1"/>
  <c r="FF263" i="1"/>
  <c r="FE263" i="1"/>
  <c r="FC263" i="1"/>
  <c r="FB263" i="1"/>
  <c r="EZ263" i="1"/>
  <c r="EY263" i="1"/>
  <c r="EW263" i="1"/>
  <c r="EV263" i="1"/>
  <c r="ET263" i="1"/>
  <c r="ES263" i="1"/>
  <c r="EQ263" i="1"/>
  <c r="EP263" i="1"/>
  <c r="EN263" i="1"/>
  <c r="EM263" i="1"/>
  <c r="EK263" i="1"/>
  <c r="EJ263" i="1"/>
  <c r="EH263" i="1"/>
  <c r="EG263" i="1"/>
  <c r="EE263" i="1"/>
  <c r="ED263" i="1"/>
  <c r="EB263" i="1"/>
  <c r="EA263" i="1"/>
  <c r="DY263" i="1"/>
  <c r="DX263" i="1"/>
  <c r="DV263" i="1"/>
  <c r="DU263" i="1"/>
  <c r="DS263" i="1"/>
  <c r="DR263" i="1"/>
  <c r="DO263" i="1"/>
  <c r="DM263" i="1"/>
  <c r="DL263" i="1"/>
  <c r="DJ263" i="1"/>
  <c r="DI263" i="1"/>
  <c r="DG263" i="1"/>
  <c r="DF263" i="1"/>
  <c r="DD263" i="1"/>
  <c r="DC263" i="1"/>
  <c r="DA263" i="1"/>
  <c r="CZ263" i="1"/>
  <c r="CX263" i="1"/>
  <c r="CW263" i="1"/>
  <c r="CU263" i="1"/>
  <c r="CT263" i="1"/>
  <c r="CR263" i="1"/>
  <c r="CQ263" i="1"/>
  <c r="CO263" i="1"/>
  <c r="CN263" i="1"/>
  <c r="CL263" i="1"/>
  <c r="CK263" i="1"/>
  <c r="CI263" i="1"/>
  <c r="CH263" i="1"/>
  <c r="CF263" i="1"/>
  <c r="CE263" i="1"/>
  <c r="CC263" i="1"/>
  <c r="CB263" i="1"/>
  <c r="BZ263" i="1"/>
  <c r="BY263" i="1"/>
  <c r="BW263" i="1"/>
  <c r="BV263" i="1"/>
  <c r="BT263" i="1"/>
  <c r="BS263" i="1"/>
  <c r="BQ263" i="1"/>
  <c r="BP263" i="1"/>
  <c r="BN263" i="1"/>
  <c r="BM263" i="1"/>
  <c r="BK263" i="1"/>
  <c r="BJ263" i="1"/>
  <c r="BH263" i="1"/>
  <c r="BG263" i="1"/>
  <c r="BE263" i="1"/>
  <c r="BD263" i="1"/>
  <c r="BB263" i="1"/>
  <c r="BA263" i="1"/>
  <c r="AY263" i="1"/>
  <c r="AX263" i="1"/>
  <c r="AV263" i="1"/>
  <c r="AU263" i="1"/>
  <c r="AS263" i="1"/>
  <c r="AR263" i="1"/>
  <c r="AP263" i="1"/>
  <c r="AO263" i="1"/>
  <c r="AM263" i="1"/>
  <c r="AL263" i="1"/>
  <c r="AJ263" i="1"/>
  <c r="AI263" i="1"/>
  <c r="AG263" i="1"/>
  <c r="AF263" i="1"/>
  <c r="AD263" i="1"/>
  <c r="AC263" i="1"/>
  <c r="AA263" i="1"/>
  <c r="Z263" i="1"/>
  <c r="X263" i="1"/>
  <c r="W263" i="1"/>
  <c r="U263" i="1"/>
  <c r="T263" i="1"/>
  <c r="P263" i="1"/>
  <c r="IT263" i="1" s="1"/>
  <c r="IU263" i="1" s="1"/>
  <c r="N263" i="1"/>
  <c r="M263" i="1"/>
  <c r="L263" i="1"/>
  <c r="K263" i="1"/>
  <c r="J263" i="1"/>
  <c r="I263" i="1"/>
  <c r="H263" i="1"/>
  <c r="G263" i="1"/>
  <c r="E263" i="1"/>
  <c r="D263" i="1"/>
  <c r="C263" i="1"/>
  <c r="B263" i="1"/>
  <c r="A263" i="1"/>
  <c r="IW262" i="1"/>
  <c r="IU262" i="1"/>
  <c r="IO262" i="1"/>
  <c r="IN262" i="1"/>
  <c r="IL262" i="1"/>
  <c r="IK262" i="1"/>
  <c r="II262" i="1"/>
  <c r="IH262" i="1"/>
  <c r="IF262" i="1"/>
  <c r="IE262" i="1"/>
  <c r="IC262" i="1"/>
  <c r="IB262" i="1"/>
  <c r="HZ262" i="1"/>
  <c r="HY262" i="1"/>
  <c r="HW262" i="1"/>
  <c r="HV262" i="1"/>
  <c r="HT262" i="1"/>
  <c r="HS262" i="1"/>
  <c r="HQ262" i="1"/>
  <c r="HP262" i="1"/>
  <c r="HN262" i="1"/>
  <c r="HM262" i="1"/>
  <c r="HK262" i="1"/>
  <c r="HJ262" i="1"/>
  <c r="HH262" i="1"/>
  <c r="HG262" i="1"/>
  <c r="HE262" i="1"/>
  <c r="HD262" i="1"/>
  <c r="HB262" i="1"/>
  <c r="HA262" i="1"/>
  <c r="GY262" i="1"/>
  <c r="GX262" i="1"/>
  <c r="GV262" i="1"/>
  <c r="GU262" i="1"/>
  <c r="GS262" i="1"/>
  <c r="GR262" i="1"/>
  <c r="GP262" i="1"/>
  <c r="GO262" i="1"/>
  <c r="GM262" i="1"/>
  <c r="GL262" i="1"/>
  <c r="GJ262" i="1"/>
  <c r="GI262" i="1"/>
  <c r="GG262" i="1"/>
  <c r="GF262" i="1"/>
  <c r="GD262" i="1"/>
  <c r="GC262" i="1"/>
  <c r="GA262" i="1"/>
  <c r="FZ262" i="1"/>
  <c r="FX262" i="1"/>
  <c r="FW262" i="1"/>
  <c r="FU262" i="1"/>
  <c r="FT262" i="1"/>
  <c r="FR262" i="1"/>
  <c r="FQ262" i="1"/>
  <c r="FO262" i="1"/>
  <c r="FN262" i="1"/>
  <c r="FL262" i="1"/>
  <c r="FK262" i="1"/>
  <c r="FI262" i="1"/>
  <c r="FH262" i="1"/>
  <c r="FF262" i="1"/>
  <c r="FE262" i="1"/>
  <c r="FC262" i="1"/>
  <c r="FB262" i="1"/>
  <c r="EZ262" i="1"/>
  <c r="EY262" i="1"/>
  <c r="EW262" i="1"/>
  <c r="EV262" i="1"/>
  <c r="ET262" i="1"/>
  <c r="ES262" i="1"/>
  <c r="EQ262" i="1"/>
  <c r="EP262" i="1"/>
  <c r="EN262" i="1"/>
  <c r="EM262" i="1"/>
  <c r="EK262" i="1"/>
  <c r="EJ262" i="1"/>
  <c r="EH262" i="1"/>
  <c r="EG262" i="1"/>
  <c r="EE262" i="1"/>
  <c r="ED262" i="1"/>
  <c r="EB262" i="1"/>
  <c r="EA262" i="1"/>
  <c r="DY262" i="1"/>
  <c r="DX262" i="1"/>
  <c r="DV262" i="1"/>
  <c r="DU262" i="1"/>
  <c r="DS262" i="1"/>
  <c r="DR262" i="1"/>
  <c r="DP262" i="1"/>
  <c r="DO262" i="1"/>
  <c r="DM262" i="1"/>
  <c r="DL262" i="1"/>
  <c r="DJ262" i="1"/>
  <c r="DI262" i="1"/>
  <c r="DG262" i="1"/>
  <c r="DF262" i="1"/>
  <c r="DD262" i="1"/>
  <c r="DC262" i="1"/>
  <c r="DA262" i="1"/>
  <c r="CZ262" i="1"/>
  <c r="CX262" i="1"/>
  <c r="CW262" i="1"/>
  <c r="CU262" i="1"/>
  <c r="CT262" i="1"/>
  <c r="CR262" i="1"/>
  <c r="CQ262" i="1"/>
  <c r="CO262" i="1"/>
  <c r="CN262" i="1"/>
  <c r="CL262" i="1"/>
  <c r="CK262" i="1"/>
  <c r="CI262" i="1"/>
  <c r="CH262" i="1"/>
  <c r="CF262" i="1"/>
  <c r="CE262" i="1"/>
  <c r="CC262" i="1"/>
  <c r="CB262" i="1"/>
  <c r="BZ262" i="1"/>
  <c r="BY262" i="1"/>
  <c r="BW262" i="1"/>
  <c r="BV262" i="1"/>
  <c r="BT262" i="1"/>
  <c r="BS262" i="1"/>
  <c r="BQ262" i="1"/>
  <c r="BP262" i="1"/>
  <c r="BN262" i="1"/>
  <c r="BM262" i="1"/>
  <c r="BK262" i="1"/>
  <c r="BJ262" i="1"/>
  <c r="BH262" i="1"/>
  <c r="BG262" i="1"/>
  <c r="BE262" i="1"/>
  <c r="BD262" i="1"/>
  <c r="BB262" i="1"/>
  <c r="BA262" i="1"/>
  <c r="AY262" i="1"/>
  <c r="AX262" i="1"/>
  <c r="AV262" i="1"/>
  <c r="AU262" i="1"/>
  <c r="AS262" i="1"/>
  <c r="AR262" i="1"/>
  <c r="AP262" i="1"/>
  <c r="AO262" i="1"/>
  <c r="AM262" i="1"/>
  <c r="AL262" i="1"/>
  <c r="AJ262" i="1"/>
  <c r="AI262" i="1"/>
  <c r="AG262" i="1"/>
  <c r="AF262" i="1"/>
  <c r="AD262" i="1"/>
  <c r="AC262" i="1"/>
  <c r="AA262" i="1"/>
  <c r="Z262" i="1"/>
  <c r="X262" i="1"/>
  <c r="W262" i="1"/>
  <c r="U262" i="1"/>
  <c r="T262" i="1"/>
  <c r="P262" i="1"/>
  <c r="IT262" i="1" s="1"/>
  <c r="N262" i="1"/>
  <c r="M262" i="1"/>
  <c r="L262" i="1"/>
  <c r="K262" i="1"/>
  <c r="J262" i="1"/>
  <c r="I262" i="1"/>
  <c r="H262" i="1"/>
  <c r="G262" i="1"/>
  <c r="F262" i="1"/>
  <c r="E262" i="1"/>
  <c r="D262" i="1"/>
  <c r="B262" i="1"/>
  <c r="A262" i="1"/>
  <c r="IZ261" i="1"/>
  <c r="IY261" i="1"/>
  <c r="IX261" i="1"/>
  <c r="IT261" i="1"/>
  <c r="IU261" i="1" s="1"/>
  <c r="IS261" i="1"/>
  <c r="IO261" i="1"/>
  <c r="IN261" i="1"/>
  <c r="IL261" i="1"/>
  <c r="IK261" i="1"/>
  <c r="II261" i="1"/>
  <c r="IH261" i="1"/>
  <c r="IF261" i="1"/>
  <c r="IE261" i="1"/>
  <c r="IC261" i="1"/>
  <c r="IB261" i="1"/>
  <c r="HZ261" i="1"/>
  <c r="HY261" i="1"/>
  <c r="HW261" i="1"/>
  <c r="HV261" i="1"/>
  <c r="HT261" i="1"/>
  <c r="HS261" i="1"/>
  <c r="HQ261" i="1"/>
  <c r="HP261" i="1"/>
  <c r="HN261" i="1"/>
  <c r="HM261" i="1"/>
  <c r="HK261" i="1"/>
  <c r="HJ261" i="1"/>
  <c r="HH261" i="1"/>
  <c r="HG261" i="1"/>
  <c r="HE261" i="1"/>
  <c r="HD261" i="1"/>
  <c r="HB261" i="1"/>
  <c r="HA261" i="1"/>
  <c r="GY261" i="1"/>
  <c r="GX261" i="1"/>
  <c r="GV261" i="1"/>
  <c r="GU261" i="1"/>
  <c r="GS261" i="1"/>
  <c r="GR261" i="1"/>
  <c r="GP261" i="1"/>
  <c r="GO261" i="1"/>
  <c r="GM261" i="1"/>
  <c r="GL261" i="1"/>
  <c r="GJ261" i="1"/>
  <c r="GI261" i="1"/>
  <c r="GG261" i="1"/>
  <c r="GF261" i="1"/>
  <c r="GD261" i="1"/>
  <c r="GC261" i="1"/>
  <c r="GA261" i="1"/>
  <c r="FZ261" i="1"/>
  <c r="FX261" i="1"/>
  <c r="FW261" i="1"/>
  <c r="FU261" i="1"/>
  <c r="FT261" i="1"/>
  <c r="FR261" i="1"/>
  <c r="FQ261" i="1"/>
  <c r="FO261" i="1"/>
  <c r="FN261" i="1"/>
  <c r="FL261" i="1"/>
  <c r="FK261" i="1"/>
  <c r="FI261" i="1"/>
  <c r="FH261" i="1"/>
  <c r="FF261" i="1"/>
  <c r="FE261" i="1"/>
  <c r="FC261" i="1"/>
  <c r="FB261" i="1"/>
  <c r="EZ261" i="1"/>
  <c r="EY261" i="1"/>
  <c r="EW261" i="1"/>
  <c r="EV261" i="1"/>
  <c r="ET261" i="1"/>
  <c r="ES261" i="1"/>
  <c r="EQ261" i="1"/>
  <c r="EP261" i="1"/>
  <c r="EK261" i="1"/>
  <c r="EJ261" i="1"/>
  <c r="EH261" i="1"/>
  <c r="EG261" i="1"/>
  <c r="EE261" i="1"/>
  <c r="ED261" i="1"/>
  <c r="EB261" i="1"/>
  <c r="EA261" i="1"/>
  <c r="DY261" i="1"/>
  <c r="DX261" i="1"/>
  <c r="DV261" i="1"/>
  <c r="DU261" i="1"/>
  <c r="DS261" i="1"/>
  <c r="DR261" i="1"/>
  <c r="DP261" i="1"/>
  <c r="DO261" i="1"/>
  <c r="DM261" i="1"/>
  <c r="DL261" i="1"/>
  <c r="DJ261" i="1"/>
  <c r="DI261" i="1"/>
  <c r="DG261" i="1"/>
  <c r="DF261" i="1"/>
  <c r="DD261" i="1"/>
  <c r="DC261" i="1"/>
  <c r="DA261" i="1"/>
  <c r="CZ261" i="1"/>
  <c r="CU261" i="1"/>
  <c r="CT261" i="1"/>
  <c r="CR261" i="1"/>
  <c r="CQ261" i="1"/>
  <c r="CO261" i="1"/>
  <c r="CN261" i="1"/>
  <c r="CI261" i="1"/>
  <c r="CH261" i="1"/>
  <c r="CF261" i="1"/>
  <c r="CE261" i="1"/>
  <c r="CC261" i="1"/>
  <c r="CB261" i="1"/>
  <c r="BW261" i="1"/>
  <c r="BV261" i="1"/>
  <c r="BT261" i="1"/>
  <c r="BS261" i="1"/>
  <c r="BN261" i="1"/>
  <c r="BM261" i="1"/>
  <c r="BK261" i="1"/>
  <c r="BJ261" i="1"/>
  <c r="BH261" i="1"/>
  <c r="BG261" i="1"/>
  <c r="BE261" i="1"/>
  <c r="BD261" i="1"/>
  <c r="BB261" i="1"/>
  <c r="BA261" i="1"/>
  <c r="AY261" i="1"/>
  <c r="AX261" i="1"/>
  <c r="AV261" i="1"/>
  <c r="AU261" i="1"/>
  <c r="AP261" i="1"/>
  <c r="AO261" i="1"/>
  <c r="AM261" i="1"/>
  <c r="AL261" i="1"/>
  <c r="AG261" i="1"/>
  <c r="AF261" i="1"/>
  <c r="AD261" i="1"/>
  <c r="AC261" i="1"/>
  <c r="AA261" i="1"/>
  <c r="Z261" i="1"/>
  <c r="X261" i="1"/>
  <c r="W261" i="1"/>
  <c r="U261" i="1"/>
  <c r="T261" i="1"/>
  <c r="N261" i="1"/>
  <c r="M261" i="1"/>
  <c r="L261" i="1"/>
  <c r="J261" i="1"/>
  <c r="I261" i="1"/>
  <c r="G261" i="1"/>
  <c r="F261" i="1"/>
  <c r="D261" i="1"/>
  <c r="C261" i="1"/>
  <c r="B261" i="1"/>
  <c r="A261" i="1"/>
  <c r="IT260" i="1"/>
  <c r="IO260" i="1"/>
  <c r="IN260" i="1"/>
  <c r="IL260" i="1"/>
  <c r="IK260" i="1"/>
  <c r="II260" i="1"/>
  <c r="IH260" i="1"/>
  <c r="IF260" i="1"/>
  <c r="IE260" i="1"/>
  <c r="IC260" i="1"/>
  <c r="IB260" i="1"/>
  <c r="HZ260" i="1"/>
  <c r="HY260" i="1"/>
  <c r="HW260" i="1"/>
  <c r="HV260" i="1"/>
  <c r="HT260" i="1"/>
  <c r="HS260" i="1"/>
  <c r="HQ260" i="1"/>
  <c r="HP260" i="1"/>
  <c r="HM260" i="1"/>
  <c r="HK260" i="1"/>
  <c r="HJ260" i="1"/>
  <c r="HH260" i="1"/>
  <c r="HG260" i="1"/>
  <c r="HE260" i="1"/>
  <c r="HD260" i="1"/>
  <c r="HB260" i="1"/>
  <c r="HA260" i="1"/>
  <c r="GY260" i="1"/>
  <c r="GX260" i="1"/>
  <c r="GV260" i="1"/>
  <c r="GU260" i="1"/>
  <c r="GS260" i="1"/>
  <c r="GR260" i="1"/>
  <c r="GP260" i="1"/>
  <c r="GO260" i="1"/>
  <c r="GM260" i="1"/>
  <c r="GL260" i="1"/>
  <c r="GJ260" i="1"/>
  <c r="GI260" i="1"/>
  <c r="GG260" i="1"/>
  <c r="GF260" i="1"/>
  <c r="GD260" i="1"/>
  <c r="GC260" i="1"/>
  <c r="GA260" i="1"/>
  <c r="FZ260" i="1"/>
  <c r="FX260" i="1"/>
  <c r="FW260" i="1"/>
  <c r="FU260" i="1"/>
  <c r="FT260" i="1"/>
  <c r="FR260" i="1"/>
  <c r="FQ260" i="1"/>
  <c r="FO260" i="1"/>
  <c r="FN260" i="1"/>
  <c r="FL260" i="1"/>
  <c r="FK260" i="1"/>
  <c r="FI260" i="1"/>
  <c r="FH260" i="1"/>
  <c r="FF260" i="1"/>
  <c r="FE260" i="1"/>
  <c r="FC260" i="1"/>
  <c r="FB260" i="1"/>
  <c r="EZ260" i="1"/>
  <c r="EY260" i="1"/>
  <c r="EW260" i="1"/>
  <c r="EV260" i="1"/>
  <c r="ET260" i="1"/>
  <c r="ES260" i="1"/>
  <c r="EQ260" i="1"/>
  <c r="EP260" i="1"/>
  <c r="EN260" i="1"/>
  <c r="EM260" i="1"/>
  <c r="EK260" i="1"/>
  <c r="EJ260" i="1"/>
  <c r="EH260" i="1"/>
  <c r="EG260" i="1"/>
  <c r="EE260" i="1"/>
  <c r="ED260" i="1"/>
  <c r="EB260" i="1"/>
  <c r="EA260" i="1"/>
  <c r="DY260" i="1"/>
  <c r="DX260" i="1"/>
  <c r="DV260" i="1"/>
  <c r="DU260" i="1"/>
  <c r="DS260" i="1"/>
  <c r="DR260" i="1"/>
  <c r="DP260" i="1"/>
  <c r="DO260" i="1"/>
  <c r="DM260" i="1"/>
  <c r="DL260" i="1"/>
  <c r="DJ260" i="1"/>
  <c r="DI260" i="1"/>
  <c r="DG260" i="1"/>
  <c r="DF260" i="1"/>
  <c r="DD260" i="1"/>
  <c r="DC260" i="1"/>
  <c r="DA260" i="1"/>
  <c r="CZ260" i="1"/>
  <c r="CX260" i="1"/>
  <c r="CW260" i="1"/>
  <c r="CU260" i="1"/>
  <c r="CT260" i="1"/>
  <c r="CR260" i="1"/>
  <c r="CQ260" i="1"/>
  <c r="CO260" i="1"/>
  <c r="CN260" i="1"/>
  <c r="CL260" i="1"/>
  <c r="CK260" i="1"/>
  <c r="CI260" i="1"/>
  <c r="CH260" i="1"/>
  <c r="CF260" i="1"/>
  <c r="CE260" i="1"/>
  <c r="CC260" i="1"/>
  <c r="CB260" i="1"/>
  <c r="BZ260" i="1"/>
  <c r="BY260" i="1"/>
  <c r="BW260" i="1"/>
  <c r="BV260" i="1"/>
  <c r="BT260" i="1"/>
  <c r="BS260" i="1"/>
  <c r="BQ260" i="1"/>
  <c r="BP260" i="1"/>
  <c r="BN260" i="1"/>
  <c r="BM260" i="1"/>
  <c r="BK260" i="1"/>
  <c r="BJ260" i="1"/>
  <c r="BH260" i="1"/>
  <c r="BG260" i="1"/>
  <c r="BE260" i="1"/>
  <c r="BD260" i="1"/>
  <c r="BB260" i="1"/>
  <c r="BA260" i="1"/>
  <c r="AY260" i="1"/>
  <c r="AX260" i="1"/>
  <c r="AV260" i="1"/>
  <c r="AU260" i="1"/>
  <c r="AS260" i="1"/>
  <c r="AR260" i="1"/>
  <c r="AP260" i="1"/>
  <c r="AO260" i="1"/>
  <c r="AM260" i="1"/>
  <c r="AL260" i="1"/>
  <c r="AJ260" i="1"/>
  <c r="AI260" i="1"/>
  <c r="AG260" i="1"/>
  <c r="AF260" i="1"/>
  <c r="AD260" i="1"/>
  <c r="AC260" i="1"/>
  <c r="AA260" i="1"/>
  <c r="Z260" i="1"/>
  <c r="X260" i="1"/>
  <c r="W260" i="1"/>
  <c r="U260" i="1"/>
  <c r="T260" i="1"/>
  <c r="P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IZ259" i="1"/>
  <c r="IY259" i="1"/>
  <c r="IU259" i="1"/>
  <c r="IO259" i="1"/>
  <c r="IN259" i="1"/>
  <c r="IL259" i="1"/>
  <c r="IK259" i="1"/>
  <c r="II259" i="1"/>
  <c r="IH259" i="1"/>
  <c r="IF259" i="1"/>
  <c r="IE259" i="1"/>
  <c r="IC259" i="1"/>
  <c r="IB259" i="1"/>
  <c r="HZ259" i="1"/>
  <c r="HY259" i="1"/>
  <c r="HW259" i="1"/>
  <c r="HV259" i="1"/>
  <c r="HT259" i="1"/>
  <c r="HS259" i="1"/>
  <c r="HQ259" i="1"/>
  <c r="HP259" i="1"/>
  <c r="HM259" i="1"/>
  <c r="HK259" i="1"/>
  <c r="HJ259" i="1"/>
  <c r="HH259" i="1"/>
  <c r="HG259" i="1"/>
  <c r="HE259" i="1"/>
  <c r="HD259" i="1"/>
  <c r="HB259" i="1"/>
  <c r="HA259" i="1"/>
  <c r="GY259" i="1"/>
  <c r="GX259" i="1"/>
  <c r="GV259" i="1"/>
  <c r="GU259" i="1"/>
  <c r="GS259" i="1"/>
  <c r="GR259" i="1"/>
  <c r="GP259" i="1"/>
  <c r="GO259" i="1"/>
  <c r="GM259" i="1"/>
  <c r="GL259" i="1"/>
  <c r="GJ259" i="1"/>
  <c r="GI259" i="1"/>
  <c r="GG259" i="1"/>
  <c r="GF259" i="1"/>
  <c r="GD259" i="1"/>
  <c r="GC259" i="1"/>
  <c r="GA259" i="1"/>
  <c r="FZ259" i="1"/>
  <c r="FX259" i="1"/>
  <c r="FW259" i="1"/>
  <c r="FU259" i="1"/>
  <c r="FT259" i="1"/>
  <c r="FR259" i="1"/>
  <c r="FQ259" i="1"/>
  <c r="FO259" i="1"/>
  <c r="FN259" i="1"/>
  <c r="FL259" i="1"/>
  <c r="FK259" i="1"/>
  <c r="FI259" i="1"/>
  <c r="FH259" i="1"/>
  <c r="FF259" i="1"/>
  <c r="FE259" i="1"/>
  <c r="FC259" i="1"/>
  <c r="FB259" i="1"/>
  <c r="EZ259" i="1"/>
  <c r="EY259" i="1"/>
  <c r="EW259" i="1"/>
  <c r="EV259" i="1"/>
  <c r="ET259" i="1"/>
  <c r="ES259" i="1"/>
  <c r="EQ259" i="1"/>
  <c r="EP259" i="1"/>
  <c r="EN259" i="1"/>
  <c r="EM259" i="1"/>
  <c r="EK259" i="1"/>
  <c r="EJ259" i="1"/>
  <c r="EH259" i="1"/>
  <c r="EG259" i="1"/>
  <c r="EE259" i="1"/>
  <c r="ED259" i="1"/>
  <c r="EB259" i="1"/>
  <c r="EA259" i="1"/>
  <c r="DY259" i="1"/>
  <c r="DX259" i="1"/>
  <c r="DV259" i="1"/>
  <c r="DU259" i="1"/>
  <c r="DS259" i="1"/>
  <c r="DR259" i="1"/>
  <c r="DP259" i="1"/>
  <c r="DO259" i="1"/>
  <c r="DM259" i="1"/>
  <c r="DL259" i="1"/>
  <c r="DJ259" i="1"/>
  <c r="DI259" i="1"/>
  <c r="DG259" i="1"/>
  <c r="DF259" i="1"/>
  <c r="DD259" i="1"/>
  <c r="DC259" i="1"/>
  <c r="DA259" i="1"/>
  <c r="CZ259" i="1"/>
  <c r="CX259" i="1"/>
  <c r="CW259" i="1"/>
  <c r="CU259" i="1"/>
  <c r="CT259" i="1"/>
  <c r="CR259" i="1"/>
  <c r="CQ259" i="1"/>
  <c r="CO259" i="1"/>
  <c r="CN259" i="1"/>
  <c r="CL259" i="1"/>
  <c r="CK259" i="1"/>
  <c r="CI259" i="1"/>
  <c r="CH259" i="1"/>
  <c r="CF259" i="1"/>
  <c r="CE259" i="1"/>
  <c r="CC259" i="1"/>
  <c r="CB259" i="1"/>
  <c r="BZ259" i="1"/>
  <c r="BY259" i="1"/>
  <c r="BW259" i="1"/>
  <c r="BV259" i="1"/>
  <c r="BT259" i="1"/>
  <c r="BS259" i="1"/>
  <c r="BQ259" i="1"/>
  <c r="BP259" i="1"/>
  <c r="BN259" i="1"/>
  <c r="BM259" i="1"/>
  <c r="BK259" i="1"/>
  <c r="BJ259" i="1"/>
  <c r="BH259" i="1"/>
  <c r="BG259" i="1"/>
  <c r="BE259" i="1"/>
  <c r="BD259" i="1"/>
  <c r="BB259" i="1"/>
  <c r="BA259" i="1"/>
  <c r="AY259" i="1"/>
  <c r="AX259" i="1"/>
  <c r="AV259" i="1"/>
  <c r="AU259" i="1"/>
  <c r="AS259" i="1"/>
  <c r="AR259" i="1"/>
  <c r="AP259" i="1"/>
  <c r="AO259" i="1"/>
  <c r="AM259" i="1"/>
  <c r="AL259" i="1"/>
  <c r="AJ259" i="1"/>
  <c r="AI259" i="1"/>
  <c r="AG259" i="1"/>
  <c r="AF259" i="1"/>
  <c r="AD259" i="1"/>
  <c r="AC259" i="1"/>
  <c r="AA259" i="1"/>
  <c r="Z259" i="1"/>
  <c r="X259" i="1"/>
  <c r="W259" i="1"/>
  <c r="U259" i="1"/>
  <c r="T259" i="1"/>
  <c r="P259" i="1"/>
  <c r="IT259" i="1" s="1"/>
  <c r="L259" i="1"/>
  <c r="K259" i="1"/>
  <c r="J259" i="1"/>
  <c r="I259" i="1"/>
  <c r="H259" i="1"/>
  <c r="G259" i="1"/>
  <c r="F259" i="1"/>
  <c r="E259" i="1"/>
  <c r="D259" i="1"/>
  <c r="C259" i="1"/>
  <c r="B259" i="1"/>
  <c r="A259" i="1"/>
  <c r="IT258" i="1"/>
  <c r="IO258" i="1"/>
  <c r="IN258" i="1"/>
  <c r="IL258" i="1"/>
  <c r="IK258" i="1"/>
  <c r="II258" i="1"/>
  <c r="IH258" i="1"/>
  <c r="IF258" i="1"/>
  <c r="IE258" i="1"/>
  <c r="IC258" i="1"/>
  <c r="IB258" i="1"/>
  <c r="HZ258" i="1"/>
  <c r="HY258" i="1"/>
  <c r="HW258" i="1"/>
  <c r="HV258" i="1"/>
  <c r="HT258" i="1"/>
  <c r="HS258" i="1"/>
  <c r="HQ258" i="1"/>
  <c r="HP258" i="1"/>
  <c r="HM258" i="1"/>
  <c r="HK258" i="1"/>
  <c r="HJ258" i="1"/>
  <c r="HH258" i="1"/>
  <c r="HG258" i="1"/>
  <c r="HE258" i="1"/>
  <c r="HD258" i="1"/>
  <c r="HB258" i="1"/>
  <c r="HA258" i="1"/>
  <c r="GY258" i="1"/>
  <c r="GX258" i="1"/>
  <c r="GV258" i="1"/>
  <c r="GU258" i="1"/>
  <c r="GS258" i="1"/>
  <c r="GR258" i="1"/>
  <c r="GP258" i="1"/>
  <c r="GO258" i="1"/>
  <c r="GM258" i="1"/>
  <c r="GL258" i="1"/>
  <c r="GJ258" i="1"/>
  <c r="GI258" i="1"/>
  <c r="GG258" i="1"/>
  <c r="GF258" i="1"/>
  <c r="GD258" i="1"/>
  <c r="GC258" i="1"/>
  <c r="GA258" i="1"/>
  <c r="FZ258" i="1"/>
  <c r="FX258" i="1"/>
  <c r="FW258" i="1"/>
  <c r="FU258" i="1"/>
  <c r="FT258" i="1"/>
  <c r="FR258" i="1"/>
  <c r="FQ258" i="1"/>
  <c r="FO258" i="1"/>
  <c r="FN258" i="1"/>
  <c r="FL258" i="1"/>
  <c r="FK258" i="1"/>
  <c r="FI258" i="1"/>
  <c r="FH258" i="1"/>
  <c r="FF258" i="1"/>
  <c r="FE258" i="1"/>
  <c r="FC258" i="1"/>
  <c r="FB258" i="1"/>
  <c r="EZ258" i="1"/>
  <c r="EY258" i="1"/>
  <c r="EW258" i="1"/>
  <c r="EV258" i="1"/>
  <c r="ET258" i="1"/>
  <c r="ES258" i="1"/>
  <c r="EQ258" i="1"/>
  <c r="EP258" i="1"/>
  <c r="EN258" i="1"/>
  <c r="EM258" i="1"/>
  <c r="EK258" i="1"/>
  <c r="EJ258" i="1"/>
  <c r="EH258" i="1"/>
  <c r="EG258" i="1"/>
  <c r="EE258" i="1"/>
  <c r="ED258" i="1"/>
  <c r="EB258" i="1"/>
  <c r="EA258" i="1"/>
  <c r="DY258" i="1"/>
  <c r="DX258" i="1"/>
  <c r="DV258" i="1"/>
  <c r="DU258" i="1"/>
  <c r="DS258" i="1"/>
  <c r="DR258" i="1"/>
  <c r="DP258" i="1"/>
  <c r="DO258" i="1"/>
  <c r="DM258" i="1"/>
  <c r="DL258" i="1"/>
  <c r="DJ258" i="1"/>
  <c r="DI258" i="1"/>
  <c r="DG258" i="1"/>
  <c r="DF258" i="1"/>
  <c r="DD258" i="1"/>
  <c r="DC258" i="1"/>
  <c r="DA258" i="1"/>
  <c r="CZ258" i="1"/>
  <c r="CX258" i="1"/>
  <c r="CW258" i="1"/>
  <c r="CU258" i="1"/>
  <c r="CT258" i="1"/>
  <c r="CR258" i="1"/>
  <c r="CQ258" i="1"/>
  <c r="CO258" i="1"/>
  <c r="CN258" i="1"/>
  <c r="CL258" i="1"/>
  <c r="CK258" i="1"/>
  <c r="CI258" i="1"/>
  <c r="CH258" i="1"/>
  <c r="CF258" i="1"/>
  <c r="CE258" i="1"/>
  <c r="CC258" i="1"/>
  <c r="CB258" i="1"/>
  <c r="BZ258" i="1"/>
  <c r="BY258" i="1"/>
  <c r="BW258" i="1"/>
  <c r="BV258" i="1"/>
  <c r="BT258" i="1"/>
  <c r="BS258" i="1"/>
  <c r="BQ258" i="1"/>
  <c r="BP258" i="1"/>
  <c r="BN258" i="1"/>
  <c r="BM258" i="1"/>
  <c r="BK258" i="1"/>
  <c r="BJ258" i="1"/>
  <c r="BH258" i="1"/>
  <c r="BG258" i="1"/>
  <c r="BE258" i="1"/>
  <c r="BD258" i="1"/>
  <c r="BB258" i="1"/>
  <c r="BA258" i="1"/>
  <c r="AY258" i="1"/>
  <c r="AX258" i="1"/>
  <c r="AV258" i="1"/>
  <c r="AU258" i="1"/>
  <c r="AS258" i="1"/>
  <c r="AR258" i="1"/>
  <c r="AP258" i="1"/>
  <c r="AO258" i="1"/>
  <c r="AM258" i="1"/>
  <c r="AL258" i="1"/>
  <c r="AJ258" i="1"/>
  <c r="AI258" i="1"/>
  <c r="AG258" i="1"/>
  <c r="AF258" i="1"/>
  <c r="AD258" i="1"/>
  <c r="AC258" i="1"/>
  <c r="AA258" i="1"/>
  <c r="Z258" i="1"/>
  <c r="X258" i="1"/>
  <c r="W258" i="1"/>
  <c r="U258" i="1"/>
  <c r="T258" i="1"/>
  <c r="P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IZ257" i="1"/>
  <c r="IO257" i="1"/>
  <c r="IN257" i="1"/>
  <c r="IL257" i="1"/>
  <c r="IK257" i="1"/>
  <c r="II257" i="1"/>
  <c r="IH257" i="1"/>
  <c r="IF257" i="1"/>
  <c r="IE257" i="1"/>
  <c r="IC257" i="1"/>
  <c r="IB257" i="1"/>
  <c r="HZ257" i="1"/>
  <c r="HY257" i="1"/>
  <c r="HW257" i="1"/>
  <c r="HV257" i="1"/>
  <c r="HT257" i="1"/>
  <c r="HS257" i="1"/>
  <c r="HQ257" i="1"/>
  <c r="HP257" i="1"/>
  <c r="HM257" i="1"/>
  <c r="HK257" i="1"/>
  <c r="HJ257" i="1"/>
  <c r="HH257" i="1"/>
  <c r="HG257" i="1"/>
  <c r="HE257" i="1"/>
  <c r="HD257" i="1"/>
  <c r="HB257" i="1"/>
  <c r="HA257" i="1"/>
  <c r="GY257" i="1"/>
  <c r="GX257" i="1"/>
  <c r="GV257" i="1"/>
  <c r="GU257" i="1"/>
  <c r="GS257" i="1"/>
  <c r="GR257" i="1"/>
  <c r="GP257" i="1"/>
  <c r="GO257" i="1"/>
  <c r="GM257" i="1"/>
  <c r="GL257" i="1"/>
  <c r="GJ257" i="1"/>
  <c r="GI257" i="1"/>
  <c r="GG257" i="1"/>
  <c r="GF257" i="1"/>
  <c r="GD257" i="1"/>
  <c r="GC257" i="1"/>
  <c r="GA257" i="1"/>
  <c r="FZ257" i="1"/>
  <c r="FX257" i="1"/>
  <c r="FW257" i="1"/>
  <c r="FU257" i="1"/>
  <c r="FT257" i="1"/>
  <c r="FR257" i="1"/>
  <c r="FQ257" i="1"/>
  <c r="FO257" i="1"/>
  <c r="FN257" i="1"/>
  <c r="FL257" i="1"/>
  <c r="FK257" i="1"/>
  <c r="FI257" i="1"/>
  <c r="FH257" i="1"/>
  <c r="FF257" i="1"/>
  <c r="FE257" i="1"/>
  <c r="FC257" i="1"/>
  <c r="FB257" i="1"/>
  <c r="EZ257" i="1"/>
  <c r="EY257" i="1"/>
  <c r="EW257" i="1"/>
  <c r="EV257" i="1"/>
  <c r="ET257" i="1"/>
  <c r="ES257" i="1"/>
  <c r="EQ257" i="1"/>
  <c r="EP257" i="1"/>
  <c r="EN257" i="1"/>
  <c r="EM257" i="1"/>
  <c r="EK257" i="1"/>
  <c r="EJ257" i="1"/>
  <c r="EH257" i="1"/>
  <c r="EG257" i="1"/>
  <c r="EE257" i="1"/>
  <c r="ED257" i="1"/>
  <c r="EB257" i="1"/>
  <c r="EA257" i="1"/>
  <c r="DY257" i="1"/>
  <c r="DX257" i="1"/>
  <c r="DV257" i="1"/>
  <c r="DU257" i="1"/>
  <c r="DS257" i="1"/>
  <c r="DR257" i="1"/>
  <c r="DP257" i="1"/>
  <c r="DO257" i="1"/>
  <c r="DM257" i="1"/>
  <c r="DL257" i="1"/>
  <c r="DJ257" i="1"/>
  <c r="DI257" i="1"/>
  <c r="DG257" i="1"/>
  <c r="DF257" i="1"/>
  <c r="DD257" i="1"/>
  <c r="DC257" i="1"/>
  <c r="DA257" i="1"/>
  <c r="CZ257" i="1"/>
  <c r="CX257" i="1"/>
  <c r="CW257" i="1"/>
  <c r="CU257" i="1"/>
  <c r="CT257" i="1"/>
  <c r="CR257" i="1"/>
  <c r="CQ257" i="1"/>
  <c r="CO257" i="1"/>
  <c r="CN257" i="1"/>
  <c r="CL257" i="1"/>
  <c r="CK257" i="1"/>
  <c r="CI257" i="1"/>
  <c r="CH257" i="1"/>
  <c r="CF257" i="1"/>
  <c r="CE257" i="1"/>
  <c r="CC257" i="1"/>
  <c r="CB257" i="1"/>
  <c r="BZ257" i="1"/>
  <c r="BY257" i="1"/>
  <c r="BW257" i="1"/>
  <c r="BV257" i="1"/>
  <c r="BT257" i="1"/>
  <c r="BS257" i="1"/>
  <c r="BQ257" i="1"/>
  <c r="BP257" i="1"/>
  <c r="BN257" i="1"/>
  <c r="BM257" i="1"/>
  <c r="BK257" i="1"/>
  <c r="BJ257" i="1"/>
  <c r="BH257" i="1"/>
  <c r="BG257" i="1"/>
  <c r="BE257" i="1"/>
  <c r="BD257" i="1"/>
  <c r="BB257" i="1"/>
  <c r="BA257" i="1"/>
  <c r="AY257" i="1"/>
  <c r="AX257" i="1"/>
  <c r="AV257" i="1"/>
  <c r="AU257" i="1"/>
  <c r="AS257" i="1"/>
  <c r="AR257" i="1"/>
  <c r="AP257" i="1"/>
  <c r="AO257" i="1"/>
  <c r="AM257" i="1"/>
  <c r="AL257" i="1"/>
  <c r="AJ257" i="1"/>
  <c r="AI257" i="1"/>
  <c r="AG257" i="1"/>
  <c r="AF257" i="1"/>
  <c r="AD257" i="1"/>
  <c r="AC257" i="1"/>
  <c r="AA257" i="1"/>
  <c r="Z257" i="1"/>
  <c r="X257" i="1"/>
  <c r="W257" i="1"/>
  <c r="U257" i="1"/>
  <c r="T257" i="1"/>
  <c r="P257" i="1"/>
  <c r="IT257" i="1" s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IY256" i="1"/>
  <c r="IT256" i="1"/>
  <c r="IS256" i="1" s="1"/>
  <c r="IO256" i="1"/>
  <c r="IN256" i="1"/>
  <c r="IL256" i="1"/>
  <c r="IK256" i="1"/>
  <c r="II256" i="1"/>
  <c r="IH256" i="1"/>
  <c r="IF256" i="1"/>
  <c r="IE256" i="1"/>
  <c r="IC256" i="1"/>
  <c r="IB256" i="1"/>
  <c r="HZ256" i="1"/>
  <c r="HY256" i="1"/>
  <c r="HW256" i="1"/>
  <c r="HV256" i="1"/>
  <c r="HT256" i="1"/>
  <c r="HS256" i="1"/>
  <c r="HQ256" i="1"/>
  <c r="HP256" i="1"/>
  <c r="HM256" i="1"/>
  <c r="HK256" i="1"/>
  <c r="HJ256" i="1"/>
  <c r="HH256" i="1"/>
  <c r="HG256" i="1"/>
  <c r="HE256" i="1"/>
  <c r="HD256" i="1"/>
  <c r="HB256" i="1"/>
  <c r="HA256" i="1"/>
  <c r="GY256" i="1"/>
  <c r="GX256" i="1"/>
  <c r="GV256" i="1"/>
  <c r="GU256" i="1"/>
  <c r="GS256" i="1"/>
  <c r="GR256" i="1"/>
  <c r="GP256" i="1"/>
  <c r="GO256" i="1"/>
  <c r="GM256" i="1"/>
  <c r="GL256" i="1"/>
  <c r="GJ256" i="1"/>
  <c r="GI256" i="1"/>
  <c r="GG256" i="1"/>
  <c r="GF256" i="1"/>
  <c r="GD256" i="1"/>
  <c r="GC256" i="1"/>
  <c r="GA256" i="1"/>
  <c r="FZ256" i="1"/>
  <c r="FX256" i="1"/>
  <c r="FW256" i="1"/>
  <c r="FU256" i="1"/>
  <c r="FT256" i="1"/>
  <c r="FR256" i="1"/>
  <c r="FQ256" i="1"/>
  <c r="FO256" i="1"/>
  <c r="FN256" i="1"/>
  <c r="FL256" i="1"/>
  <c r="FK256" i="1"/>
  <c r="FI256" i="1"/>
  <c r="FH256" i="1"/>
  <c r="FF256" i="1"/>
  <c r="FE256" i="1"/>
  <c r="FC256" i="1"/>
  <c r="FB256" i="1"/>
  <c r="EZ256" i="1"/>
  <c r="EY256" i="1"/>
  <c r="EW256" i="1"/>
  <c r="EV256" i="1"/>
  <c r="ET256" i="1"/>
  <c r="ES256" i="1"/>
  <c r="EQ256" i="1"/>
  <c r="EP256" i="1"/>
  <c r="EN256" i="1"/>
  <c r="EM256" i="1"/>
  <c r="EK256" i="1"/>
  <c r="EJ256" i="1"/>
  <c r="EH256" i="1"/>
  <c r="EG256" i="1"/>
  <c r="EE256" i="1"/>
  <c r="ED256" i="1"/>
  <c r="EB256" i="1"/>
  <c r="EA256" i="1"/>
  <c r="DY256" i="1"/>
  <c r="DX256" i="1"/>
  <c r="DV256" i="1"/>
  <c r="DU256" i="1"/>
  <c r="DS256" i="1"/>
  <c r="DR256" i="1"/>
  <c r="DP256" i="1"/>
  <c r="DO256" i="1"/>
  <c r="DM256" i="1"/>
  <c r="DL256" i="1"/>
  <c r="DJ256" i="1"/>
  <c r="DI256" i="1"/>
  <c r="DG256" i="1"/>
  <c r="DF256" i="1"/>
  <c r="DD256" i="1"/>
  <c r="DC256" i="1"/>
  <c r="DA256" i="1"/>
  <c r="CZ256" i="1"/>
  <c r="CX256" i="1"/>
  <c r="CW256" i="1"/>
  <c r="CU256" i="1"/>
  <c r="CT256" i="1"/>
  <c r="CR256" i="1"/>
  <c r="CQ256" i="1"/>
  <c r="CO256" i="1"/>
  <c r="CN256" i="1"/>
  <c r="CL256" i="1"/>
  <c r="CK256" i="1"/>
  <c r="CI256" i="1"/>
  <c r="CH256" i="1"/>
  <c r="CF256" i="1"/>
  <c r="CE256" i="1"/>
  <c r="CC256" i="1"/>
  <c r="CB256" i="1"/>
  <c r="BZ256" i="1"/>
  <c r="BY256" i="1"/>
  <c r="BW256" i="1"/>
  <c r="BV256" i="1"/>
  <c r="BT256" i="1"/>
  <c r="BS256" i="1"/>
  <c r="BQ256" i="1"/>
  <c r="BP256" i="1"/>
  <c r="BN256" i="1"/>
  <c r="BM256" i="1"/>
  <c r="BK256" i="1"/>
  <c r="BJ256" i="1"/>
  <c r="BH256" i="1"/>
  <c r="BG256" i="1"/>
  <c r="BE256" i="1"/>
  <c r="BD256" i="1"/>
  <c r="BB256" i="1"/>
  <c r="BA256" i="1"/>
  <c r="AY256" i="1"/>
  <c r="AX256" i="1"/>
  <c r="AV256" i="1"/>
  <c r="AU256" i="1"/>
  <c r="AS256" i="1"/>
  <c r="AR256" i="1"/>
  <c r="AP256" i="1"/>
  <c r="AO256" i="1"/>
  <c r="AM256" i="1"/>
  <c r="AL256" i="1"/>
  <c r="AJ256" i="1"/>
  <c r="AI256" i="1"/>
  <c r="AG256" i="1"/>
  <c r="AF256" i="1"/>
  <c r="AD256" i="1"/>
  <c r="AC256" i="1"/>
  <c r="AA256" i="1"/>
  <c r="Z256" i="1"/>
  <c r="X256" i="1"/>
  <c r="W256" i="1"/>
  <c r="U256" i="1"/>
  <c r="T256" i="1"/>
  <c r="P256" i="1"/>
  <c r="N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IT255" i="1"/>
  <c r="IO255" i="1"/>
  <c r="IN255" i="1"/>
  <c r="IL255" i="1"/>
  <c r="IK255" i="1"/>
  <c r="II255" i="1"/>
  <c r="IH255" i="1"/>
  <c r="IF255" i="1"/>
  <c r="IE255" i="1"/>
  <c r="IC255" i="1"/>
  <c r="IB255" i="1"/>
  <c r="HZ255" i="1"/>
  <c r="HY255" i="1"/>
  <c r="HW255" i="1"/>
  <c r="HV255" i="1"/>
  <c r="HT255" i="1"/>
  <c r="HS255" i="1"/>
  <c r="HQ255" i="1"/>
  <c r="HP255" i="1"/>
  <c r="HN255" i="1"/>
  <c r="HM255" i="1"/>
  <c r="HK255" i="1"/>
  <c r="HJ255" i="1"/>
  <c r="HH255" i="1"/>
  <c r="HG255" i="1"/>
  <c r="HE255" i="1"/>
  <c r="HD255" i="1"/>
  <c r="HB255" i="1"/>
  <c r="HA255" i="1"/>
  <c r="GY255" i="1"/>
  <c r="GX255" i="1"/>
  <c r="GV255" i="1"/>
  <c r="GU255" i="1"/>
  <c r="GS255" i="1"/>
  <c r="GR255" i="1"/>
  <c r="GP255" i="1"/>
  <c r="GO255" i="1"/>
  <c r="GM255" i="1"/>
  <c r="GL255" i="1"/>
  <c r="GJ255" i="1"/>
  <c r="GI255" i="1"/>
  <c r="GG255" i="1"/>
  <c r="GF255" i="1"/>
  <c r="GD255" i="1"/>
  <c r="GC255" i="1"/>
  <c r="GA255" i="1"/>
  <c r="FZ255" i="1"/>
  <c r="FX255" i="1"/>
  <c r="FW255" i="1"/>
  <c r="FU255" i="1"/>
  <c r="FT255" i="1"/>
  <c r="FR255" i="1"/>
  <c r="FQ255" i="1"/>
  <c r="FO255" i="1"/>
  <c r="FN255" i="1"/>
  <c r="FL255" i="1"/>
  <c r="FK255" i="1"/>
  <c r="FI255" i="1"/>
  <c r="FH255" i="1"/>
  <c r="FF255" i="1"/>
  <c r="FE255" i="1"/>
  <c r="FC255" i="1"/>
  <c r="FB255" i="1"/>
  <c r="EZ255" i="1"/>
  <c r="EY255" i="1"/>
  <c r="EW255" i="1"/>
  <c r="EV255" i="1"/>
  <c r="ET255" i="1"/>
  <c r="ES255" i="1"/>
  <c r="EQ255" i="1"/>
  <c r="EP255" i="1"/>
  <c r="EN255" i="1"/>
  <c r="EM255" i="1"/>
  <c r="EK255" i="1"/>
  <c r="EJ255" i="1"/>
  <c r="EH255" i="1"/>
  <c r="EG255" i="1"/>
  <c r="EE255" i="1"/>
  <c r="ED255" i="1"/>
  <c r="EB255" i="1"/>
  <c r="EA255" i="1"/>
  <c r="DY255" i="1"/>
  <c r="DX255" i="1"/>
  <c r="DV255" i="1"/>
  <c r="DU255" i="1"/>
  <c r="DS255" i="1"/>
  <c r="DR255" i="1"/>
  <c r="DP255" i="1"/>
  <c r="DO255" i="1"/>
  <c r="DM255" i="1"/>
  <c r="DL255" i="1"/>
  <c r="DJ255" i="1"/>
  <c r="DI255" i="1"/>
  <c r="DG255" i="1"/>
  <c r="DF255" i="1"/>
  <c r="DD255" i="1"/>
  <c r="DC255" i="1"/>
  <c r="DA255" i="1"/>
  <c r="CZ255" i="1"/>
  <c r="CX255" i="1"/>
  <c r="CW255" i="1"/>
  <c r="CU255" i="1"/>
  <c r="CT255" i="1"/>
  <c r="CR255" i="1"/>
  <c r="CQ255" i="1"/>
  <c r="CO255" i="1"/>
  <c r="CN255" i="1"/>
  <c r="CL255" i="1"/>
  <c r="CK255" i="1"/>
  <c r="CI255" i="1"/>
  <c r="CH255" i="1"/>
  <c r="CF255" i="1"/>
  <c r="CE255" i="1"/>
  <c r="CC255" i="1"/>
  <c r="CB255" i="1"/>
  <c r="BZ255" i="1"/>
  <c r="BY255" i="1"/>
  <c r="BW255" i="1"/>
  <c r="BV255" i="1"/>
  <c r="BT255" i="1"/>
  <c r="BS255" i="1"/>
  <c r="BQ255" i="1"/>
  <c r="BP255" i="1"/>
  <c r="BN255" i="1"/>
  <c r="BM255" i="1"/>
  <c r="BK255" i="1"/>
  <c r="BJ255" i="1"/>
  <c r="BH255" i="1"/>
  <c r="BG255" i="1"/>
  <c r="BE255" i="1"/>
  <c r="BD255" i="1"/>
  <c r="BB255" i="1"/>
  <c r="BA255" i="1"/>
  <c r="AY255" i="1"/>
  <c r="AX255" i="1"/>
  <c r="AV255" i="1"/>
  <c r="AU255" i="1"/>
  <c r="AS255" i="1"/>
  <c r="AR255" i="1"/>
  <c r="AP255" i="1"/>
  <c r="AO255" i="1"/>
  <c r="AM255" i="1"/>
  <c r="AL255" i="1"/>
  <c r="AJ255" i="1"/>
  <c r="AI255" i="1"/>
  <c r="AG255" i="1"/>
  <c r="AF255" i="1"/>
  <c r="AD255" i="1"/>
  <c r="AC255" i="1"/>
  <c r="AA255" i="1"/>
  <c r="Z255" i="1"/>
  <c r="X255" i="1"/>
  <c r="W255" i="1"/>
  <c r="U255" i="1"/>
  <c r="T255" i="1"/>
  <c r="P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IO254" i="1"/>
  <c r="IN254" i="1"/>
  <c r="IL254" i="1"/>
  <c r="IK254" i="1"/>
  <c r="II254" i="1"/>
  <c r="IH254" i="1"/>
  <c r="IF254" i="1"/>
  <c r="IE254" i="1"/>
  <c r="IC254" i="1"/>
  <c r="IB254" i="1"/>
  <c r="HZ254" i="1"/>
  <c r="HY254" i="1"/>
  <c r="HW254" i="1"/>
  <c r="HV254" i="1"/>
  <c r="HT254" i="1"/>
  <c r="HS254" i="1"/>
  <c r="HQ254" i="1"/>
  <c r="HP254" i="1"/>
  <c r="HM254" i="1"/>
  <c r="HK254" i="1"/>
  <c r="HJ254" i="1"/>
  <c r="HH254" i="1"/>
  <c r="HG254" i="1"/>
  <c r="HE254" i="1"/>
  <c r="HD254" i="1"/>
  <c r="HB254" i="1"/>
  <c r="HA254" i="1"/>
  <c r="GY254" i="1"/>
  <c r="GX254" i="1"/>
  <c r="GV254" i="1"/>
  <c r="GU254" i="1"/>
  <c r="GS254" i="1"/>
  <c r="GR254" i="1"/>
  <c r="GP254" i="1"/>
  <c r="GO254" i="1"/>
  <c r="GM254" i="1"/>
  <c r="GL254" i="1"/>
  <c r="GJ254" i="1"/>
  <c r="GI254" i="1"/>
  <c r="GG254" i="1"/>
  <c r="GF254" i="1"/>
  <c r="GD254" i="1"/>
  <c r="GC254" i="1"/>
  <c r="GA254" i="1"/>
  <c r="FZ254" i="1"/>
  <c r="FX254" i="1"/>
  <c r="FW254" i="1"/>
  <c r="FU254" i="1"/>
  <c r="FT254" i="1"/>
  <c r="FR254" i="1"/>
  <c r="FQ254" i="1"/>
  <c r="FO254" i="1"/>
  <c r="FN254" i="1"/>
  <c r="FL254" i="1"/>
  <c r="FK254" i="1"/>
  <c r="FI254" i="1"/>
  <c r="FH254" i="1"/>
  <c r="FF254" i="1"/>
  <c r="FE254" i="1"/>
  <c r="FC254" i="1"/>
  <c r="FB254" i="1"/>
  <c r="EZ254" i="1"/>
  <c r="EY254" i="1"/>
  <c r="EW254" i="1"/>
  <c r="EV254" i="1"/>
  <c r="ET254" i="1"/>
  <c r="ES254" i="1"/>
  <c r="EQ254" i="1"/>
  <c r="EP254" i="1"/>
  <c r="EN254" i="1"/>
  <c r="EM254" i="1"/>
  <c r="EK254" i="1"/>
  <c r="EJ254" i="1"/>
  <c r="EH254" i="1"/>
  <c r="EG254" i="1"/>
  <c r="EE254" i="1"/>
  <c r="ED254" i="1"/>
  <c r="EB254" i="1"/>
  <c r="EA254" i="1"/>
  <c r="DY254" i="1"/>
  <c r="DX254" i="1"/>
  <c r="DV254" i="1"/>
  <c r="DU254" i="1"/>
  <c r="DS254" i="1"/>
  <c r="DR254" i="1"/>
  <c r="DP254" i="1"/>
  <c r="DO254" i="1"/>
  <c r="DM254" i="1"/>
  <c r="DL254" i="1"/>
  <c r="DJ254" i="1"/>
  <c r="DI254" i="1"/>
  <c r="DG254" i="1"/>
  <c r="DF254" i="1"/>
  <c r="DD254" i="1"/>
  <c r="DC254" i="1"/>
  <c r="DA254" i="1"/>
  <c r="CZ254" i="1"/>
  <c r="CX254" i="1"/>
  <c r="CW254" i="1"/>
  <c r="CU254" i="1"/>
  <c r="CT254" i="1"/>
  <c r="CR254" i="1"/>
  <c r="CQ254" i="1"/>
  <c r="CO254" i="1"/>
  <c r="CN254" i="1"/>
  <c r="CL254" i="1"/>
  <c r="CK254" i="1"/>
  <c r="CI254" i="1"/>
  <c r="CH254" i="1"/>
  <c r="CF254" i="1"/>
  <c r="CE254" i="1"/>
  <c r="CC254" i="1"/>
  <c r="CB254" i="1"/>
  <c r="BZ254" i="1"/>
  <c r="BY254" i="1"/>
  <c r="BW254" i="1"/>
  <c r="BV254" i="1"/>
  <c r="BT254" i="1"/>
  <c r="BS254" i="1"/>
  <c r="BQ254" i="1"/>
  <c r="BP254" i="1"/>
  <c r="BN254" i="1"/>
  <c r="BM254" i="1"/>
  <c r="BK254" i="1"/>
  <c r="BJ254" i="1"/>
  <c r="BH254" i="1"/>
  <c r="BG254" i="1"/>
  <c r="BE254" i="1"/>
  <c r="BD254" i="1"/>
  <c r="BB254" i="1"/>
  <c r="BA254" i="1"/>
  <c r="AY254" i="1"/>
  <c r="AX254" i="1"/>
  <c r="AV254" i="1"/>
  <c r="AU254" i="1"/>
  <c r="AS254" i="1"/>
  <c r="AR254" i="1"/>
  <c r="AP254" i="1"/>
  <c r="AO254" i="1"/>
  <c r="AM254" i="1"/>
  <c r="AL254" i="1"/>
  <c r="AJ254" i="1"/>
  <c r="AI254" i="1"/>
  <c r="AG254" i="1"/>
  <c r="AF254" i="1"/>
  <c r="AD254" i="1"/>
  <c r="AC254" i="1"/>
  <c r="AA254" i="1"/>
  <c r="Z254" i="1"/>
  <c r="X254" i="1"/>
  <c r="W254" i="1"/>
  <c r="U254" i="1"/>
  <c r="T254" i="1"/>
  <c r="P254" i="1"/>
  <c r="IT254" i="1" s="1"/>
  <c r="L254" i="1"/>
  <c r="K254" i="1"/>
  <c r="J254" i="1"/>
  <c r="I254" i="1"/>
  <c r="H254" i="1"/>
  <c r="G254" i="1"/>
  <c r="F254" i="1"/>
  <c r="E254" i="1"/>
  <c r="D254" i="1"/>
  <c r="C254" i="1"/>
  <c r="B254" i="1"/>
  <c r="A254" i="1"/>
  <c r="IT253" i="1"/>
  <c r="IS253" i="1"/>
  <c r="IO253" i="1"/>
  <c r="IN253" i="1"/>
  <c r="IL253" i="1"/>
  <c r="IK253" i="1"/>
  <c r="II253" i="1"/>
  <c r="IH253" i="1"/>
  <c r="IF253" i="1"/>
  <c r="IE253" i="1"/>
  <c r="IC253" i="1"/>
  <c r="IB253" i="1"/>
  <c r="HZ253" i="1"/>
  <c r="HY253" i="1"/>
  <c r="HW253" i="1"/>
  <c r="HV253" i="1"/>
  <c r="HT253" i="1"/>
  <c r="HS253" i="1"/>
  <c r="HQ253" i="1"/>
  <c r="HP253" i="1"/>
  <c r="HM253" i="1"/>
  <c r="HK253" i="1"/>
  <c r="HJ253" i="1"/>
  <c r="HH253" i="1"/>
  <c r="HG253" i="1"/>
  <c r="HE253" i="1"/>
  <c r="HD253" i="1"/>
  <c r="HB253" i="1"/>
  <c r="HA253" i="1"/>
  <c r="GY253" i="1"/>
  <c r="GX253" i="1"/>
  <c r="GV253" i="1"/>
  <c r="GU253" i="1"/>
  <c r="GS253" i="1"/>
  <c r="GR253" i="1"/>
  <c r="GP253" i="1"/>
  <c r="GO253" i="1"/>
  <c r="GM253" i="1"/>
  <c r="GL253" i="1"/>
  <c r="GJ253" i="1"/>
  <c r="GI253" i="1"/>
  <c r="GG253" i="1"/>
  <c r="GF253" i="1"/>
  <c r="GD253" i="1"/>
  <c r="GC253" i="1"/>
  <c r="GA253" i="1"/>
  <c r="FZ253" i="1"/>
  <c r="FX253" i="1"/>
  <c r="FW253" i="1"/>
  <c r="FU253" i="1"/>
  <c r="FT253" i="1"/>
  <c r="FR253" i="1"/>
  <c r="FQ253" i="1"/>
  <c r="FO253" i="1"/>
  <c r="FN253" i="1"/>
  <c r="FL253" i="1"/>
  <c r="FK253" i="1"/>
  <c r="FI253" i="1"/>
  <c r="FH253" i="1"/>
  <c r="FF253" i="1"/>
  <c r="FE253" i="1"/>
  <c r="FC253" i="1"/>
  <c r="FB253" i="1"/>
  <c r="EZ253" i="1"/>
  <c r="EY253" i="1"/>
  <c r="EW253" i="1"/>
  <c r="EV253" i="1"/>
  <c r="ET253" i="1"/>
  <c r="ES253" i="1"/>
  <c r="EQ253" i="1"/>
  <c r="EP253" i="1"/>
  <c r="EN253" i="1"/>
  <c r="EM253" i="1"/>
  <c r="EK253" i="1"/>
  <c r="EJ253" i="1"/>
  <c r="EH253" i="1"/>
  <c r="EG253" i="1"/>
  <c r="EE253" i="1"/>
  <c r="ED253" i="1"/>
  <c r="EB253" i="1"/>
  <c r="EA253" i="1"/>
  <c r="DY253" i="1"/>
  <c r="DX253" i="1"/>
  <c r="DV253" i="1"/>
  <c r="DU253" i="1"/>
  <c r="DS253" i="1"/>
  <c r="DR253" i="1"/>
  <c r="DP253" i="1"/>
  <c r="DO253" i="1"/>
  <c r="DM253" i="1"/>
  <c r="DL253" i="1"/>
  <c r="DJ253" i="1"/>
  <c r="DI253" i="1"/>
  <c r="DG253" i="1"/>
  <c r="DF253" i="1"/>
  <c r="DD253" i="1"/>
  <c r="DC253" i="1"/>
  <c r="DA253" i="1"/>
  <c r="CZ253" i="1"/>
  <c r="CX253" i="1"/>
  <c r="CW253" i="1"/>
  <c r="CU253" i="1"/>
  <c r="CT253" i="1"/>
  <c r="CR253" i="1"/>
  <c r="CQ253" i="1"/>
  <c r="CO253" i="1"/>
  <c r="CN253" i="1"/>
  <c r="CL253" i="1"/>
  <c r="CK253" i="1"/>
  <c r="CI253" i="1"/>
  <c r="CH253" i="1"/>
  <c r="CF253" i="1"/>
  <c r="CE253" i="1"/>
  <c r="CC253" i="1"/>
  <c r="CB253" i="1"/>
  <c r="BZ253" i="1"/>
  <c r="BY253" i="1"/>
  <c r="BW253" i="1"/>
  <c r="BV253" i="1"/>
  <c r="BT253" i="1"/>
  <c r="BS253" i="1"/>
  <c r="BQ253" i="1"/>
  <c r="BP253" i="1"/>
  <c r="BN253" i="1"/>
  <c r="BM253" i="1"/>
  <c r="BK253" i="1"/>
  <c r="BJ253" i="1"/>
  <c r="BH253" i="1"/>
  <c r="BG253" i="1"/>
  <c r="BE253" i="1"/>
  <c r="BD253" i="1"/>
  <c r="BB253" i="1"/>
  <c r="BA253" i="1"/>
  <c r="AY253" i="1"/>
  <c r="AX253" i="1"/>
  <c r="AV253" i="1"/>
  <c r="AU253" i="1"/>
  <c r="AS253" i="1"/>
  <c r="AR253" i="1"/>
  <c r="AP253" i="1"/>
  <c r="AO253" i="1"/>
  <c r="AM253" i="1"/>
  <c r="AL253" i="1"/>
  <c r="AJ253" i="1"/>
  <c r="AI253" i="1"/>
  <c r="AG253" i="1"/>
  <c r="AF253" i="1"/>
  <c r="AD253" i="1"/>
  <c r="AC253" i="1"/>
  <c r="AA253" i="1"/>
  <c r="Z253" i="1"/>
  <c r="X253" i="1"/>
  <c r="W253" i="1"/>
  <c r="U253" i="1"/>
  <c r="T253" i="1"/>
  <c r="P253" i="1"/>
  <c r="N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IZ252" i="1"/>
  <c r="IY252" i="1"/>
  <c r="IO252" i="1"/>
  <c r="IN252" i="1"/>
  <c r="IL252" i="1"/>
  <c r="IK252" i="1"/>
  <c r="II252" i="1"/>
  <c r="IH252" i="1"/>
  <c r="IF252" i="1"/>
  <c r="IE252" i="1"/>
  <c r="IC252" i="1"/>
  <c r="IB252" i="1"/>
  <c r="HZ252" i="1"/>
  <c r="HY252" i="1"/>
  <c r="HW252" i="1"/>
  <c r="HV252" i="1"/>
  <c r="HT252" i="1"/>
  <c r="HS252" i="1"/>
  <c r="HQ252" i="1"/>
  <c r="HP252" i="1"/>
  <c r="HM252" i="1"/>
  <c r="HK252" i="1"/>
  <c r="HJ252" i="1"/>
  <c r="HH252" i="1"/>
  <c r="HG252" i="1"/>
  <c r="HE252" i="1"/>
  <c r="HD252" i="1"/>
  <c r="HB252" i="1"/>
  <c r="HA252" i="1"/>
  <c r="GY252" i="1"/>
  <c r="GX252" i="1"/>
  <c r="GV252" i="1"/>
  <c r="GU252" i="1"/>
  <c r="GS252" i="1"/>
  <c r="GR252" i="1"/>
  <c r="GP252" i="1"/>
  <c r="GO252" i="1"/>
  <c r="GM252" i="1"/>
  <c r="GL252" i="1"/>
  <c r="GJ252" i="1"/>
  <c r="GI252" i="1"/>
  <c r="GG252" i="1"/>
  <c r="GF252" i="1"/>
  <c r="GD252" i="1"/>
  <c r="GC252" i="1"/>
  <c r="GA252" i="1"/>
  <c r="FZ252" i="1"/>
  <c r="FX252" i="1"/>
  <c r="FW252" i="1"/>
  <c r="FU252" i="1"/>
  <c r="FT252" i="1"/>
  <c r="FR252" i="1"/>
  <c r="FQ252" i="1"/>
  <c r="FO252" i="1"/>
  <c r="FN252" i="1"/>
  <c r="FL252" i="1"/>
  <c r="FK252" i="1"/>
  <c r="FI252" i="1"/>
  <c r="FH252" i="1"/>
  <c r="FF252" i="1"/>
  <c r="FE252" i="1"/>
  <c r="FC252" i="1"/>
  <c r="FB252" i="1"/>
  <c r="EZ252" i="1"/>
  <c r="EY252" i="1"/>
  <c r="EW252" i="1"/>
  <c r="EV252" i="1"/>
  <c r="ET252" i="1"/>
  <c r="ES252" i="1"/>
  <c r="EQ252" i="1"/>
  <c r="EP252" i="1"/>
  <c r="EN252" i="1"/>
  <c r="EM252" i="1"/>
  <c r="EK252" i="1"/>
  <c r="EJ252" i="1"/>
  <c r="EH252" i="1"/>
  <c r="EG252" i="1"/>
  <c r="EE252" i="1"/>
  <c r="ED252" i="1"/>
  <c r="EB252" i="1"/>
  <c r="EA252" i="1"/>
  <c r="DY252" i="1"/>
  <c r="DX252" i="1"/>
  <c r="DV252" i="1"/>
  <c r="DU252" i="1"/>
  <c r="DS252" i="1"/>
  <c r="DR252" i="1"/>
  <c r="DP252" i="1"/>
  <c r="DO252" i="1"/>
  <c r="DM252" i="1"/>
  <c r="DL252" i="1"/>
  <c r="DJ252" i="1"/>
  <c r="DI252" i="1"/>
  <c r="DG252" i="1"/>
  <c r="DF252" i="1"/>
  <c r="DD252" i="1"/>
  <c r="DC252" i="1"/>
  <c r="DA252" i="1"/>
  <c r="CZ252" i="1"/>
  <c r="CX252" i="1"/>
  <c r="CW252" i="1"/>
  <c r="CU252" i="1"/>
  <c r="CT252" i="1"/>
  <c r="CR252" i="1"/>
  <c r="CQ252" i="1"/>
  <c r="CO252" i="1"/>
  <c r="CN252" i="1"/>
  <c r="CL252" i="1"/>
  <c r="CK252" i="1"/>
  <c r="CI252" i="1"/>
  <c r="CH252" i="1"/>
  <c r="CF252" i="1"/>
  <c r="CE252" i="1"/>
  <c r="CC252" i="1"/>
  <c r="CB252" i="1"/>
  <c r="BZ252" i="1"/>
  <c r="BY252" i="1"/>
  <c r="BW252" i="1"/>
  <c r="BV252" i="1"/>
  <c r="BT252" i="1"/>
  <c r="BS252" i="1"/>
  <c r="BQ252" i="1"/>
  <c r="BP252" i="1"/>
  <c r="BN252" i="1"/>
  <c r="BM252" i="1"/>
  <c r="BK252" i="1"/>
  <c r="BJ252" i="1"/>
  <c r="BH252" i="1"/>
  <c r="BG252" i="1"/>
  <c r="BE252" i="1"/>
  <c r="BD252" i="1"/>
  <c r="BB252" i="1"/>
  <c r="BA252" i="1"/>
  <c r="AY252" i="1"/>
  <c r="AX252" i="1"/>
  <c r="AV252" i="1"/>
  <c r="AU252" i="1"/>
  <c r="AS252" i="1"/>
  <c r="AR252" i="1"/>
  <c r="AP252" i="1"/>
  <c r="AO252" i="1"/>
  <c r="AM252" i="1"/>
  <c r="AL252" i="1"/>
  <c r="AJ252" i="1"/>
  <c r="AI252" i="1"/>
  <c r="AG252" i="1"/>
  <c r="AF252" i="1"/>
  <c r="AD252" i="1"/>
  <c r="AC252" i="1"/>
  <c r="AA252" i="1"/>
  <c r="Z252" i="1"/>
  <c r="X252" i="1"/>
  <c r="W252" i="1"/>
  <c r="U252" i="1"/>
  <c r="T252" i="1"/>
  <c r="P252" i="1"/>
  <c r="IT252" i="1" s="1"/>
  <c r="L252" i="1"/>
  <c r="K252" i="1"/>
  <c r="J252" i="1"/>
  <c r="I252" i="1"/>
  <c r="H252" i="1"/>
  <c r="G252" i="1"/>
  <c r="F252" i="1"/>
  <c r="E252" i="1"/>
  <c r="D252" i="1"/>
  <c r="C252" i="1"/>
  <c r="B252" i="1"/>
  <c r="A252" i="1"/>
  <c r="IY251" i="1"/>
  <c r="IU251" i="1"/>
  <c r="IT251" i="1"/>
  <c r="IS251" i="1"/>
  <c r="IO251" i="1"/>
  <c r="IN251" i="1"/>
  <c r="IL251" i="1"/>
  <c r="IK251" i="1"/>
  <c r="II251" i="1"/>
  <c r="IH251" i="1"/>
  <c r="IF251" i="1"/>
  <c r="IE251" i="1"/>
  <c r="IC251" i="1"/>
  <c r="IB251" i="1"/>
  <c r="HZ251" i="1"/>
  <c r="HY251" i="1"/>
  <c r="HW251" i="1"/>
  <c r="HV251" i="1"/>
  <c r="HT251" i="1"/>
  <c r="HS251" i="1"/>
  <c r="HQ251" i="1"/>
  <c r="HP251" i="1"/>
  <c r="HM251" i="1"/>
  <c r="HK251" i="1"/>
  <c r="HJ251" i="1"/>
  <c r="HH251" i="1"/>
  <c r="HG251" i="1"/>
  <c r="HE251" i="1"/>
  <c r="HD251" i="1"/>
  <c r="HB251" i="1"/>
  <c r="HA251" i="1"/>
  <c r="GY251" i="1"/>
  <c r="GX251" i="1"/>
  <c r="GV251" i="1"/>
  <c r="GU251" i="1"/>
  <c r="GS251" i="1"/>
  <c r="GR251" i="1"/>
  <c r="GP251" i="1"/>
  <c r="GO251" i="1"/>
  <c r="GM251" i="1"/>
  <c r="GL251" i="1"/>
  <c r="GJ251" i="1"/>
  <c r="GI251" i="1"/>
  <c r="GG251" i="1"/>
  <c r="GF251" i="1"/>
  <c r="GD251" i="1"/>
  <c r="GC251" i="1"/>
  <c r="GA251" i="1"/>
  <c r="FZ251" i="1"/>
  <c r="FX251" i="1"/>
  <c r="FW251" i="1"/>
  <c r="FU251" i="1"/>
  <c r="FT251" i="1"/>
  <c r="FR251" i="1"/>
  <c r="FQ251" i="1"/>
  <c r="FO251" i="1"/>
  <c r="FN251" i="1"/>
  <c r="FL251" i="1"/>
  <c r="FK251" i="1"/>
  <c r="FI251" i="1"/>
  <c r="FH251" i="1"/>
  <c r="FF251" i="1"/>
  <c r="FE251" i="1"/>
  <c r="FC251" i="1"/>
  <c r="FB251" i="1"/>
  <c r="EZ251" i="1"/>
  <c r="EY251" i="1"/>
  <c r="EW251" i="1"/>
  <c r="EV251" i="1"/>
  <c r="ET251" i="1"/>
  <c r="ES251" i="1"/>
  <c r="EQ251" i="1"/>
  <c r="EP251" i="1"/>
  <c r="EN251" i="1"/>
  <c r="EM251" i="1"/>
  <c r="EK251" i="1"/>
  <c r="EJ251" i="1"/>
  <c r="EH251" i="1"/>
  <c r="EG251" i="1"/>
  <c r="EE251" i="1"/>
  <c r="ED251" i="1"/>
  <c r="EB251" i="1"/>
  <c r="EA251" i="1"/>
  <c r="DY251" i="1"/>
  <c r="DX251" i="1"/>
  <c r="DV251" i="1"/>
  <c r="DU251" i="1"/>
  <c r="DS251" i="1"/>
  <c r="DR251" i="1"/>
  <c r="DP251" i="1"/>
  <c r="DO251" i="1"/>
  <c r="DM251" i="1"/>
  <c r="DL251" i="1"/>
  <c r="DJ251" i="1"/>
  <c r="DI251" i="1"/>
  <c r="DG251" i="1"/>
  <c r="DF251" i="1"/>
  <c r="DD251" i="1"/>
  <c r="DC251" i="1"/>
  <c r="DA251" i="1"/>
  <c r="CZ251" i="1"/>
  <c r="CX251" i="1"/>
  <c r="CW251" i="1"/>
  <c r="CU251" i="1"/>
  <c r="CT251" i="1"/>
  <c r="CR251" i="1"/>
  <c r="CQ251" i="1"/>
  <c r="CO251" i="1"/>
  <c r="CN251" i="1"/>
  <c r="CL251" i="1"/>
  <c r="CK251" i="1"/>
  <c r="CI251" i="1"/>
  <c r="CH251" i="1"/>
  <c r="CF251" i="1"/>
  <c r="CE251" i="1"/>
  <c r="CC251" i="1"/>
  <c r="CB251" i="1"/>
  <c r="BZ251" i="1"/>
  <c r="BY251" i="1"/>
  <c r="BW251" i="1"/>
  <c r="BV251" i="1"/>
  <c r="BT251" i="1"/>
  <c r="BS251" i="1"/>
  <c r="BQ251" i="1"/>
  <c r="BP251" i="1"/>
  <c r="BN251" i="1"/>
  <c r="BM251" i="1"/>
  <c r="BK251" i="1"/>
  <c r="BJ251" i="1"/>
  <c r="BH251" i="1"/>
  <c r="BG251" i="1"/>
  <c r="BE251" i="1"/>
  <c r="BD251" i="1"/>
  <c r="BB251" i="1"/>
  <c r="BA251" i="1"/>
  <c r="AY251" i="1"/>
  <c r="AX251" i="1"/>
  <c r="AV251" i="1"/>
  <c r="AU251" i="1"/>
  <c r="AS251" i="1"/>
  <c r="AR251" i="1"/>
  <c r="AP251" i="1"/>
  <c r="AO251" i="1"/>
  <c r="AM251" i="1"/>
  <c r="AL251" i="1"/>
  <c r="AJ251" i="1"/>
  <c r="AI251" i="1"/>
  <c r="AG251" i="1"/>
  <c r="AF251" i="1"/>
  <c r="AD251" i="1"/>
  <c r="AC251" i="1"/>
  <c r="AA251" i="1"/>
  <c r="Z251" i="1"/>
  <c r="X251" i="1"/>
  <c r="W251" i="1"/>
  <c r="U251" i="1"/>
  <c r="T251" i="1"/>
  <c r="P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IO250" i="1"/>
  <c r="IN250" i="1"/>
  <c r="IL250" i="1"/>
  <c r="IK250" i="1"/>
  <c r="II250" i="1"/>
  <c r="IH250" i="1"/>
  <c r="IF250" i="1"/>
  <c r="IE250" i="1"/>
  <c r="IC250" i="1"/>
  <c r="IB250" i="1"/>
  <c r="HZ250" i="1"/>
  <c r="HY250" i="1"/>
  <c r="HW250" i="1"/>
  <c r="HV250" i="1"/>
  <c r="HT250" i="1"/>
  <c r="HS250" i="1"/>
  <c r="HQ250" i="1"/>
  <c r="HP250" i="1"/>
  <c r="HM250" i="1"/>
  <c r="HK250" i="1"/>
  <c r="HJ250" i="1"/>
  <c r="HH250" i="1"/>
  <c r="HG250" i="1"/>
  <c r="HE250" i="1"/>
  <c r="HD250" i="1"/>
  <c r="HB250" i="1"/>
  <c r="HA250" i="1"/>
  <c r="GY250" i="1"/>
  <c r="GX250" i="1"/>
  <c r="GV250" i="1"/>
  <c r="GU250" i="1"/>
  <c r="GS250" i="1"/>
  <c r="GR250" i="1"/>
  <c r="GP250" i="1"/>
  <c r="GO250" i="1"/>
  <c r="GM250" i="1"/>
  <c r="GL250" i="1"/>
  <c r="GJ250" i="1"/>
  <c r="GI250" i="1"/>
  <c r="GG250" i="1"/>
  <c r="GF250" i="1"/>
  <c r="GD250" i="1"/>
  <c r="GC250" i="1"/>
  <c r="GA250" i="1"/>
  <c r="FZ250" i="1"/>
  <c r="FX250" i="1"/>
  <c r="FW250" i="1"/>
  <c r="FU250" i="1"/>
  <c r="FT250" i="1"/>
  <c r="FR250" i="1"/>
  <c r="FQ250" i="1"/>
  <c r="FO250" i="1"/>
  <c r="FN250" i="1"/>
  <c r="FL250" i="1"/>
  <c r="FK250" i="1"/>
  <c r="FI250" i="1"/>
  <c r="FH250" i="1"/>
  <c r="FF250" i="1"/>
  <c r="FE250" i="1"/>
  <c r="FC250" i="1"/>
  <c r="FB250" i="1"/>
  <c r="EZ250" i="1"/>
  <c r="EY250" i="1"/>
  <c r="EW250" i="1"/>
  <c r="EV250" i="1"/>
  <c r="ET250" i="1"/>
  <c r="ES250" i="1"/>
  <c r="EQ250" i="1"/>
  <c r="EP250" i="1"/>
  <c r="EN250" i="1"/>
  <c r="EM250" i="1"/>
  <c r="EK250" i="1"/>
  <c r="EJ250" i="1"/>
  <c r="EH250" i="1"/>
  <c r="EG250" i="1"/>
  <c r="EE250" i="1"/>
  <c r="ED250" i="1"/>
  <c r="EB250" i="1"/>
  <c r="EA250" i="1"/>
  <c r="DY250" i="1"/>
  <c r="DX250" i="1"/>
  <c r="DV250" i="1"/>
  <c r="DU250" i="1"/>
  <c r="DS250" i="1"/>
  <c r="DR250" i="1"/>
  <c r="DP250" i="1"/>
  <c r="DO250" i="1"/>
  <c r="DM250" i="1"/>
  <c r="DL250" i="1"/>
  <c r="DJ250" i="1"/>
  <c r="DI250" i="1"/>
  <c r="DG250" i="1"/>
  <c r="DF250" i="1"/>
  <c r="DD250" i="1"/>
  <c r="DC250" i="1"/>
  <c r="DA250" i="1"/>
  <c r="CZ250" i="1"/>
  <c r="CX250" i="1"/>
  <c r="CW250" i="1"/>
  <c r="CU250" i="1"/>
  <c r="CT250" i="1"/>
  <c r="CR250" i="1"/>
  <c r="CQ250" i="1"/>
  <c r="CO250" i="1"/>
  <c r="CN250" i="1"/>
  <c r="CL250" i="1"/>
  <c r="CK250" i="1"/>
  <c r="CI250" i="1"/>
  <c r="CH250" i="1"/>
  <c r="CF250" i="1"/>
  <c r="CE250" i="1"/>
  <c r="CC250" i="1"/>
  <c r="CB250" i="1"/>
  <c r="BZ250" i="1"/>
  <c r="BY250" i="1"/>
  <c r="BW250" i="1"/>
  <c r="BV250" i="1"/>
  <c r="BT250" i="1"/>
  <c r="BS250" i="1"/>
  <c r="BQ250" i="1"/>
  <c r="BP250" i="1"/>
  <c r="BN250" i="1"/>
  <c r="BM250" i="1"/>
  <c r="BK250" i="1"/>
  <c r="BJ250" i="1"/>
  <c r="BH250" i="1"/>
  <c r="BG250" i="1"/>
  <c r="BE250" i="1"/>
  <c r="BD250" i="1"/>
  <c r="BB250" i="1"/>
  <c r="BA250" i="1"/>
  <c r="AY250" i="1"/>
  <c r="AX250" i="1"/>
  <c r="AV250" i="1"/>
  <c r="AU250" i="1"/>
  <c r="AS250" i="1"/>
  <c r="AR250" i="1"/>
  <c r="AP250" i="1"/>
  <c r="AO250" i="1"/>
  <c r="AM250" i="1"/>
  <c r="AL250" i="1"/>
  <c r="AJ250" i="1"/>
  <c r="AI250" i="1"/>
  <c r="AG250" i="1"/>
  <c r="AF250" i="1"/>
  <c r="AD250" i="1"/>
  <c r="AC250" i="1"/>
  <c r="AA250" i="1"/>
  <c r="Z250" i="1"/>
  <c r="X250" i="1"/>
  <c r="W250" i="1"/>
  <c r="U250" i="1"/>
  <c r="T250" i="1"/>
  <c r="P250" i="1"/>
  <c r="IT250" i="1" s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IY249" i="1"/>
  <c r="IU249" i="1"/>
  <c r="IT249" i="1"/>
  <c r="IO249" i="1"/>
  <c r="IN249" i="1"/>
  <c r="IL249" i="1"/>
  <c r="IK249" i="1"/>
  <c r="II249" i="1"/>
  <c r="IH249" i="1"/>
  <c r="IF249" i="1"/>
  <c r="IE249" i="1"/>
  <c r="IC249" i="1"/>
  <c r="IB249" i="1"/>
  <c r="HZ249" i="1"/>
  <c r="HY249" i="1"/>
  <c r="HW249" i="1"/>
  <c r="HV249" i="1"/>
  <c r="HT249" i="1"/>
  <c r="HS249" i="1"/>
  <c r="HQ249" i="1"/>
  <c r="HP249" i="1"/>
  <c r="HN249" i="1"/>
  <c r="HM249" i="1"/>
  <c r="HK249" i="1"/>
  <c r="HJ249" i="1"/>
  <c r="HH249" i="1"/>
  <c r="HG249" i="1"/>
  <c r="HE249" i="1"/>
  <c r="HD249" i="1"/>
  <c r="HB249" i="1"/>
  <c r="HA249" i="1"/>
  <c r="GY249" i="1"/>
  <c r="GX249" i="1"/>
  <c r="GV249" i="1"/>
  <c r="GU249" i="1"/>
  <c r="GS249" i="1"/>
  <c r="GR249" i="1"/>
  <c r="GP249" i="1"/>
  <c r="GO249" i="1"/>
  <c r="GM249" i="1"/>
  <c r="GL249" i="1"/>
  <c r="GJ249" i="1"/>
  <c r="GI249" i="1"/>
  <c r="GG249" i="1"/>
  <c r="GF249" i="1"/>
  <c r="GD249" i="1"/>
  <c r="GC249" i="1"/>
  <c r="GA249" i="1"/>
  <c r="FZ249" i="1"/>
  <c r="FX249" i="1"/>
  <c r="FW249" i="1"/>
  <c r="FU249" i="1"/>
  <c r="FT249" i="1"/>
  <c r="FR249" i="1"/>
  <c r="FQ249" i="1"/>
  <c r="FO249" i="1"/>
  <c r="FN249" i="1"/>
  <c r="FL249" i="1"/>
  <c r="FK249" i="1"/>
  <c r="FI249" i="1"/>
  <c r="FH249" i="1"/>
  <c r="FF249" i="1"/>
  <c r="FE249" i="1"/>
  <c r="FC249" i="1"/>
  <c r="FB249" i="1"/>
  <c r="EZ249" i="1"/>
  <c r="EY249" i="1"/>
  <c r="EW249" i="1"/>
  <c r="EV249" i="1"/>
  <c r="ET249" i="1"/>
  <c r="ES249" i="1"/>
  <c r="EQ249" i="1"/>
  <c r="EP249" i="1"/>
  <c r="EN249" i="1"/>
  <c r="EM249" i="1"/>
  <c r="EK249" i="1"/>
  <c r="EJ249" i="1"/>
  <c r="EH249" i="1"/>
  <c r="EG249" i="1"/>
  <c r="EE249" i="1"/>
  <c r="ED249" i="1"/>
  <c r="EB249" i="1"/>
  <c r="EA249" i="1"/>
  <c r="DY249" i="1"/>
  <c r="DX249" i="1"/>
  <c r="DV249" i="1"/>
  <c r="DU249" i="1"/>
  <c r="DS249" i="1"/>
  <c r="DR249" i="1"/>
  <c r="DP249" i="1"/>
  <c r="DO249" i="1"/>
  <c r="DM249" i="1"/>
  <c r="DL249" i="1"/>
  <c r="DJ249" i="1"/>
  <c r="DI249" i="1"/>
  <c r="DG249" i="1"/>
  <c r="DF249" i="1"/>
  <c r="DD249" i="1"/>
  <c r="DC249" i="1"/>
  <c r="DA249" i="1"/>
  <c r="CZ249" i="1"/>
  <c r="CX249" i="1"/>
  <c r="CW249" i="1"/>
  <c r="CU249" i="1"/>
  <c r="CT249" i="1"/>
  <c r="CR249" i="1"/>
  <c r="CQ249" i="1"/>
  <c r="CO249" i="1"/>
  <c r="CN249" i="1"/>
  <c r="CL249" i="1"/>
  <c r="CK249" i="1"/>
  <c r="CI249" i="1"/>
  <c r="CH249" i="1"/>
  <c r="CF249" i="1"/>
  <c r="CE249" i="1"/>
  <c r="CC249" i="1"/>
  <c r="CB249" i="1"/>
  <c r="BZ249" i="1"/>
  <c r="BY249" i="1"/>
  <c r="BW249" i="1"/>
  <c r="BV249" i="1"/>
  <c r="BT249" i="1"/>
  <c r="BS249" i="1"/>
  <c r="BQ249" i="1"/>
  <c r="BP249" i="1"/>
  <c r="BN249" i="1"/>
  <c r="BM249" i="1"/>
  <c r="BK249" i="1"/>
  <c r="BJ249" i="1"/>
  <c r="BH249" i="1"/>
  <c r="BG249" i="1"/>
  <c r="BE249" i="1"/>
  <c r="BD249" i="1"/>
  <c r="BB249" i="1"/>
  <c r="BA249" i="1"/>
  <c r="AY249" i="1"/>
  <c r="AX249" i="1"/>
  <c r="AV249" i="1"/>
  <c r="AU249" i="1"/>
  <c r="AS249" i="1"/>
  <c r="AR249" i="1"/>
  <c r="AP249" i="1"/>
  <c r="AO249" i="1"/>
  <c r="AM249" i="1"/>
  <c r="AL249" i="1"/>
  <c r="AJ249" i="1"/>
  <c r="AI249" i="1"/>
  <c r="AG249" i="1"/>
  <c r="AF249" i="1"/>
  <c r="AD249" i="1"/>
  <c r="AC249" i="1"/>
  <c r="AA249" i="1"/>
  <c r="Z249" i="1"/>
  <c r="X249" i="1"/>
  <c r="W249" i="1"/>
  <c r="U249" i="1"/>
  <c r="T249" i="1"/>
  <c r="P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IT248" i="1"/>
  <c r="IO248" i="1"/>
  <c r="IN248" i="1"/>
  <c r="IL248" i="1"/>
  <c r="IK248" i="1"/>
  <c r="II248" i="1"/>
  <c r="IH248" i="1"/>
  <c r="IF248" i="1"/>
  <c r="IE248" i="1"/>
  <c r="IC248" i="1"/>
  <c r="IB248" i="1"/>
  <c r="HZ248" i="1"/>
  <c r="HY248" i="1"/>
  <c r="HW248" i="1"/>
  <c r="HV248" i="1"/>
  <c r="HT248" i="1"/>
  <c r="HS248" i="1"/>
  <c r="HQ248" i="1"/>
  <c r="HP248" i="1"/>
  <c r="HM248" i="1"/>
  <c r="HK248" i="1"/>
  <c r="HJ248" i="1"/>
  <c r="HH248" i="1"/>
  <c r="HG248" i="1"/>
  <c r="HE248" i="1"/>
  <c r="HD248" i="1"/>
  <c r="HB248" i="1"/>
  <c r="HA248" i="1"/>
  <c r="GY248" i="1"/>
  <c r="GX248" i="1"/>
  <c r="GV248" i="1"/>
  <c r="GU248" i="1"/>
  <c r="GS248" i="1"/>
  <c r="GR248" i="1"/>
  <c r="GP248" i="1"/>
  <c r="GO248" i="1"/>
  <c r="GM248" i="1"/>
  <c r="GL248" i="1"/>
  <c r="GJ248" i="1"/>
  <c r="GI248" i="1"/>
  <c r="GG248" i="1"/>
  <c r="GF248" i="1"/>
  <c r="GD248" i="1"/>
  <c r="GC248" i="1"/>
  <c r="GA248" i="1"/>
  <c r="FZ248" i="1"/>
  <c r="FX248" i="1"/>
  <c r="FW248" i="1"/>
  <c r="FU248" i="1"/>
  <c r="FT248" i="1"/>
  <c r="FR248" i="1"/>
  <c r="FQ248" i="1"/>
  <c r="FO248" i="1"/>
  <c r="FN248" i="1"/>
  <c r="FL248" i="1"/>
  <c r="FK248" i="1"/>
  <c r="FI248" i="1"/>
  <c r="FH248" i="1"/>
  <c r="FF248" i="1"/>
  <c r="FE248" i="1"/>
  <c r="FC248" i="1"/>
  <c r="FB248" i="1"/>
  <c r="EZ248" i="1"/>
  <c r="EY248" i="1"/>
  <c r="EW248" i="1"/>
  <c r="EV248" i="1"/>
  <c r="ET248" i="1"/>
  <c r="ES248" i="1"/>
  <c r="EQ248" i="1"/>
  <c r="EP248" i="1"/>
  <c r="EN248" i="1"/>
  <c r="EM248" i="1"/>
  <c r="EK248" i="1"/>
  <c r="EJ248" i="1"/>
  <c r="EH248" i="1"/>
  <c r="EG248" i="1"/>
  <c r="EE248" i="1"/>
  <c r="ED248" i="1"/>
  <c r="EB248" i="1"/>
  <c r="EA248" i="1"/>
  <c r="DY248" i="1"/>
  <c r="DX248" i="1"/>
  <c r="DV248" i="1"/>
  <c r="DU248" i="1"/>
  <c r="DS248" i="1"/>
  <c r="DR248" i="1"/>
  <c r="DP248" i="1"/>
  <c r="DO248" i="1"/>
  <c r="DM248" i="1"/>
  <c r="DL248" i="1"/>
  <c r="DJ248" i="1"/>
  <c r="DI248" i="1"/>
  <c r="DG248" i="1"/>
  <c r="DF248" i="1"/>
  <c r="DD248" i="1"/>
  <c r="DC248" i="1"/>
  <c r="DA248" i="1"/>
  <c r="CZ248" i="1"/>
  <c r="CX248" i="1"/>
  <c r="CW248" i="1"/>
  <c r="CU248" i="1"/>
  <c r="CT248" i="1"/>
  <c r="CR248" i="1"/>
  <c r="CQ248" i="1"/>
  <c r="CO248" i="1"/>
  <c r="CN248" i="1"/>
  <c r="CL248" i="1"/>
  <c r="CK248" i="1"/>
  <c r="CI248" i="1"/>
  <c r="CH248" i="1"/>
  <c r="CF248" i="1"/>
  <c r="CE248" i="1"/>
  <c r="CC248" i="1"/>
  <c r="CB248" i="1"/>
  <c r="BZ248" i="1"/>
  <c r="BY248" i="1"/>
  <c r="BW248" i="1"/>
  <c r="BV248" i="1"/>
  <c r="BT248" i="1"/>
  <c r="BS248" i="1"/>
  <c r="BQ248" i="1"/>
  <c r="BP248" i="1"/>
  <c r="BN248" i="1"/>
  <c r="BM248" i="1"/>
  <c r="BK248" i="1"/>
  <c r="BJ248" i="1"/>
  <c r="BH248" i="1"/>
  <c r="BG248" i="1"/>
  <c r="BE248" i="1"/>
  <c r="BD248" i="1"/>
  <c r="BB248" i="1"/>
  <c r="BA248" i="1"/>
  <c r="AY248" i="1"/>
  <c r="AX248" i="1"/>
  <c r="AV248" i="1"/>
  <c r="AU248" i="1"/>
  <c r="AS248" i="1"/>
  <c r="AR248" i="1"/>
  <c r="AP248" i="1"/>
  <c r="AO248" i="1"/>
  <c r="AM248" i="1"/>
  <c r="AL248" i="1"/>
  <c r="AJ248" i="1"/>
  <c r="AI248" i="1"/>
  <c r="AG248" i="1"/>
  <c r="AF248" i="1"/>
  <c r="AD248" i="1"/>
  <c r="AC248" i="1"/>
  <c r="AA248" i="1"/>
  <c r="Z248" i="1"/>
  <c r="X248" i="1"/>
  <c r="W248" i="1"/>
  <c r="U248" i="1"/>
  <c r="T248" i="1"/>
  <c r="P248" i="1"/>
  <c r="N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IO247" i="1"/>
  <c r="IN247" i="1"/>
  <c r="IL247" i="1"/>
  <c r="IK247" i="1"/>
  <c r="II247" i="1"/>
  <c r="IH247" i="1"/>
  <c r="IF247" i="1"/>
  <c r="IE247" i="1"/>
  <c r="IC247" i="1"/>
  <c r="IB247" i="1"/>
  <c r="HZ247" i="1"/>
  <c r="HY247" i="1"/>
  <c r="HW247" i="1"/>
  <c r="HV247" i="1"/>
  <c r="HT247" i="1"/>
  <c r="HS247" i="1"/>
  <c r="HQ247" i="1"/>
  <c r="HP247" i="1"/>
  <c r="HM247" i="1"/>
  <c r="HK247" i="1"/>
  <c r="HJ247" i="1"/>
  <c r="HH247" i="1"/>
  <c r="HG247" i="1"/>
  <c r="HE247" i="1"/>
  <c r="HD247" i="1"/>
  <c r="HB247" i="1"/>
  <c r="HA247" i="1"/>
  <c r="GY247" i="1"/>
  <c r="GX247" i="1"/>
  <c r="GV247" i="1"/>
  <c r="GU247" i="1"/>
  <c r="GS247" i="1"/>
  <c r="GR247" i="1"/>
  <c r="GP247" i="1"/>
  <c r="GO247" i="1"/>
  <c r="GM247" i="1"/>
  <c r="GL247" i="1"/>
  <c r="GJ247" i="1"/>
  <c r="GI247" i="1"/>
  <c r="GG247" i="1"/>
  <c r="GF247" i="1"/>
  <c r="GD247" i="1"/>
  <c r="GC247" i="1"/>
  <c r="GA247" i="1"/>
  <c r="FZ247" i="1"/>
  <c r="FX247" i="1"/>
  <c r="FW247" i="1"/>
  <c r="FU247" i="1"/>
  <c r="FT247" i="1"/>
  <c r="FR247" i="1"/>
  <c r="FQ247" i="1"/>
  <c r="FO247" i="1"/>
  <c r="FN247" i="1"/>
  <c r="FL247" i="1"/>
  <c r="FK247" i="1"/>
  <c r="FI247" i="1"/>
  <c r="FH247" i="1"/>
  <c r="FF247" i="1"/>
  <c r="FE247" i="1"/>
  <c r="FC247" i="1"/>
  <c r="FB247" i="1"/>
  <c r="EZ247" i="1"/>
  <c r="EY247" i="1"/>
  <c r="EW247" i="1"/>
  <c r="EV247" i="1"/>
  <c r="ET247" i="1"/>
  <c r="ES247" i="1"/>
  <c r="EQ247" i="1"/>
  <c r="EP247" i="1"/>
  <c r="EN247" i="1"/>
  <c r="EM247" i="1"/>
  <c r="EK247" i="1"/>
  <c r="EJ247" i="1"/>
  <c r="EH247" i="1"/>
  <c r="EG247" i="1"/>
  <c r="EE247" i="1"/>
  <c r="ED247" i="1"/>
  <c r="EB247" i="1"/>
  <c r="EA247" i="1"/>
  <c r="DY247" i="1"/>
  <c r="DX247" i="1"/>
  <c r="DV247" i="1"/>
  <c r="DU247" i="1"/>
  <c r="DS247" i="1"/>
  <c r="DR247" i="1"/>
  <c r="DP247" i="1"/>
  <c r="DO247" i="1"/>
  <c r="DM247" i="1"/>
  <c r="DL247" i="1"/>
  <c r="DJ247" i="1"/>
  <c r="DI247" i="1"/>
  <c r="DG247" i="1"/>
  <c r="DF247" i="1"/>
  <c r="DD247" i="1"/>
  <c r="DC247" i="1"/>
  <c r="DA247" i="1"/>
  <c r="CZ247" i="1"/>
  <c r="CX247" i="1"/>
  <c r="CW247" i="1"/>
  <c r="CU247" i="1"/>
  <c r="CT247" i="1"/>
  <c r="CR247" i="1"/>
  <c r="CQ247" i="1"/>
  <c r="CO247" i="1"/>
  <c r="CN247" i="1"/>
  <c r="CL247" i="1"/>
  <c r="CK247" i="1"/>
  <c r="CI247" i="1"/>
  <c r="CH247" i="1"/>
  <c r="CF247" i="1"/>
  <c r="CE247" i="1"/>
  <c r="CC247" i="1"/>
  <c r="CB247" i="1"/>
  <c r="BZ247" i="1"/>
  <c r="BY247" i="1"/>
  <c r="BW247" i="1"/>
  <c r="BV247" i="1"/>
  <c r="BT247" i="1"/>
  <c r="BS247" i="1"/>
  <c r="BQ247" i="1"/>
  <c r="BP247" i="1"/>
  <c r="BN247" i="1"/>
  <c r="BM247" i="1"/>
  <c r="BK247" i="1"/>
  <c r="BJ247" i="1"/>
  <c r="BH247" i="1"/>
  <c r="BG247" i="1"/>
  <c r="BE247" i="1"/>
  <c r="BD247" i="1"/>
  <c r="BB247" i="1"/>
  <c r="BA247" i="1"/>
  <c r="AY247" i="1"/>
  <c r="AX247" i="1"/>
  <c r="AV247" i="1"/>
  <c r="AU247" i="1"/>
  <c r="AS247" i="1"/>
  <c r="AR247" i="1"/>
  <c r="AP247" i="1"/>
  <c r="AO247" i="1"/>
  <c r="AM247" i="1"/>
  <c r="AL247" i="1"/>
  <c r="AJ247" i="1"/>
  <c r="AI247" i="1"/>
  <c r="AG247" i="1"/>
  <c r="AF247" i="1"/>
  <c r="AD247" i="1"/>
  <c r="AC247" i="1"/>
  <c r="AA247" i="1"/>
  <c r="Z247" i="1"/>
  <c r="X247" i="1"/>
  <c r="W247" i="1"/>
  <c r="U247" i="1"/>
  <c r="T247" i="1"/>
  <c r="P247" i="1"/>
  <c r="IT247" i="1" s="1"/>
  <c r="L247" i="1"/>
  <c r="K247" i="1"/>
  <c r="J247" i="1"/>
  <c r="I247" i="1"/>
  <c r="H247" i="1"/>
  <c r="G247" i="1"/>
  <c r="F247" i="1"/>
  <c r="E247" i="1"/>
  <c r="D247" i="1"/>
  <c r="C247" i="1"/>
  <c r="B247" i="1"/>
  <c r="A247" i="1"/>
  <c r="IU246" i="1"/>
  <c r="IT246" i="1"/>
  <c r="IO246" i="1"/>
  <c r="IN246" i="1"/>
  <c r="IL246" i="1"/>
  <c r="IK246" i="1"/>
  <c r="II246" i="1"/>
  <c r="IH246" i="1"/>
  <c r="IF246" i="1"/>
  <c r="IE246" i="1"/>
  <c r="IC246" i="1"/>
  <c r="IB246" i="1"/>
  <c r="HZ246" i="1"/>
  <c r="HY246" i="1"/>
  <c r="HW246" i="1"/>
  <c r="HV246" i="1"/>
  <c r="HT246" i="1"/>
  <c r="HS246" i="1"/>
  <c r="HQ246" i="1"/>
  <c r="HP246" i="1"/>
  <c r="HM246" i="1"/>
  <c r="HK246" i="1"/>
  <c r="HJ246" i="1"/>
  <c r="HH246" i="1"/>
  <c r="HG246" i="1"/>
  <c r="HE246" i="1"/>
  <c r="HD246" i="1"/>
  <c r="HB246" i="1"/>
  <c r="HA246" i="1"/>
  <c r="GY246" i="1"/>
  <c r="GX246" i="1"/>
  <c r="GV246" i="1"/>
  <c r="GU246" i="1"/>
  <c r="GS246" i="1"/>
  <c r="GR246" i="1"/>
  <c r="GP246" i="1"/>
  <c r="GO246" i="1"/>
  <c r="GM246" i="1"/>
  <c r="GL246" i="1"/>
  <c r="GJ246" i="1"/>
  <c r="GI246" i="1"/>
  <c r="GG246" i="1"/>
  <c r="GF246" i="1"/>
  <c r="GD246" i="1"/>
  <c r="GC246" i="1"/>
  <c r="GA246" i="1"/>
  <c r="FZ246" i="1"/>
  <c r="FX246" i="1"/>
  <c r="FW246" i="1"/>
  <c r="FU246" i="1"/>
  <c r="FT246" i="1"/>
  <c r="FR246" i="1"/>
  <c r="FQ246" i="1"/>
  <c r="FO246" i="1"/>
  <c r="FN246" i="1"/>
  <c r="FL246" i="1"/>
  <c r="FK246" i="1"/>
  <c r="FI246" i="1"/>
  <c r="FH246" i="1"/>
  <c r="FF246" i="1"/>
  <c r="FE246" i="1"/>
  <c r="FC246" i="1"/>
  <c r="FB246" i="1"/>
  <c r="EZ246" i="1"/>
  <c r="EY246" i="1"/>
  <c r="EW246" i="1"/>
  <c r="EV246" i="1"/>
  <c r="ET246" i="1"/>
  <c r="ES246" i="1"/>
  <c r="EQ246" i="1"/>
  <c r="EP246" i="1"/>
  <c r="EN246" i="1"/>
  <c r="EM246" i="1"/>
  <c r="EK246" i="1"/>
  <c r="EJ246" i="1"/>
  <c r="EH246" i="1"/>
  <c r="EG246" i="1"/>
  <c r="EE246" i="1"/>
  <c r="ED246" i="1"/>
  <c r="EB246" i="1"/>
  <c r="EA246" i="1"/>
  <c r="DY246" i="1"/>
  <c r="DX246" i="1"/>
  <c r="DV246" i="1"/>
  <c r="DU246" i="1"/>
  <c r="DS246" i="1"/>
  <c r="DR246" i="1"/>
  <c r="DO246" i="1"/>
  <c r="DM246" i="1"/>
  <c r="DL246" i="1"/>
  <c r="DJ246" i="1"/>
  <c r="DI246" i="1"/>
  <c r="DG246" i="1"/>
  <c r="DF246" i="1"/>
  <c r="DD246" i="1"/>
  <c r="DC246" i="1"/>
  <c r="DA246" i="1"/>
  <c r="CZ246" i="1"/>
  <c r="CX246" i="1"/>
  <c r="CW246" i="1"/>
  <c r="CU246" i="1"/>
  <c r="CT246" i="1"/>
  <c r="CR246" i="1"/>
  <c r="CQ246" i="1"/>
  <c r="CO246" i="1"/>
  <c r="CN246" i="1"/>
  <c r="CL246" i="1"/>
  <c r="CK246" i="1"/>
  <c r="CI246" i="1"/>
  <c r="CH246" i="1"/>
  <c r="CF246" i="1"/>
  <c r="CE246" i="1"/>
  <c r="CC246" i="1"/>
  <c r="CB246" i="1"/>
  <c r="BZ246" i="1"/>
  <c r="BY246" i="1"/>
  <c r="BW246" i="1"/>
  <c r="BV246" i="1"/>
  <c r="BT246" i="1"/>
  <c r="BS246" i="1"/>
  <c r="BQ246" i="1"/>
  <c r="BP246" i="1"/>
  <c r="BN246" i="1"/>
  <c r="BM246" i="1"/>
  <c r="BK246" i="1"/>
  <c r="BJ246" i="1"/>
  <c r="BH246" i="1"/>
  <c r="BG246" i="1"/>
  <c r="BE246" i="1"/>
  <c r="BD246" i="1"/>
  <c r="BB246" i="1"/>
  <c r="BA246" i="1"/>
  <c r="AY246" i="1"/>
  <c r="AX246" i="1"/>
  <c r="AV246" i="1"/>
  <c r="AU246" i="1"/>
  <c r="AS246" i="1"/>
  <c r="AR246" i="1"/>
  <c r="AP246" i="1"/>
  <c r="AO246" i="1"/>
  <c r="AM246" i="1"/>
  <c r="AL246" i="1"/>
  <c r="AJ246" i="1"/>
  <c r="AI246" i="1"/>
  <c r="AG246" i="1"/>
  <c r="AF246" i="1"/>
  <c r="AD246" i="1"/>
  <c r="AC246" i="1"/>
  <c r="AA246" i="1"/>
  <c r="Z246" i="1"/>
  <c r="X246" i="1"/>
  <c r="W246" i="1"/>
  <c r="U246" i="1"/>
  <c r="T246" i="1"/>
  <c r="P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IZ245" i="1"/>
  <c r="IO245" i="1"/>
  <c r="IN245" i="1"/>
  <c r="IL245" i="1"/>
  <c r="IK245" i="1"/>
  <c r="II245" i="1"/>
  <c r="IH245" i="1"/>
  <c r="IF245" i="1"/>
  <c r="IE245" i="1"/>
  <c r="IC245" i="1"/>
  <c r="IB245" i="1"/>
  <c r="HZ245" i="1"/>
  <c r="HY245" i="1"/>
  <c r="HW245" i="1"/>
  <c r="HV245" i="1"/>
  <c r="HT245" i="1"/>
  <c r="HS245" i="1"/>
  <c r="HQ245" i="1"/>
  <c r="HP245" i="1"/>
  <c r="HN245" i="1"/>
  <c r="HM245" i="1"/>
  <c r="HK245" i="1"/>
  <c r="HJ245" i="1"/>
  <c r="HH245" i="1"/>
  <c r="HG245" i="1"/>
  <c r="HE245" i="1"/>
  <c r="HD245" i="1"/>
  <c r="HB245" i="1"/>
  <c r="HA245" i="1"/>
  <c r="GY245" i="1"/>
  <c r="GX245" i="1"/>
  <c r="GV245" i="1"/>
  <c r="GU245" i="1"/>
  <c r="GS245" i="1"/>
  <c r="GR245" i="1"/>
  <c r="GP245" i="1"/>
  <c r="GO245" i="1"/>
  <c r="GM245" i="1"/>
  <c r="GL245" i="1"/>
  <c r="GJ245" i="1"/>
  <c r="GI245" i="1"/>
  <c r="GG245" i="1"/>
  <c r="GF245" i="1"/>
  <c r="GD245" i="1"/>
  <c r="GC245" i="1"/>
  <c r="GA245" i="1"/>
  <c r="FZ245" i="1"/>
  <c r="FX245" i="1"/>
  <c r="FW245" i="1"/>
  <c r="FU245" i="1"/>
  <c r="FT245" i="1"/>
  <c r="FR245" i="1"/>
  <c r="FQ245" i="1"/>
  <c r="FO245" i="1"/>
  <c r="FN245" i="1"/>
  <c r="FL245" i="1"/>
  <c r="FK245" i="1"/>
  <c r="FI245" i="1"/>
  <c r="FH245" i="1"/>
  <c r="FF245" i="1"/>
  <c r="FE245" i="1"/>
  <c r="FC245" i="1"/>
  <c r="FB245" i="1"/>
  <c r="EZ245" i="1"/>
  <c r="EY245" i="1"/>
  <c r="EW245" i="1"/>
  <c r="EV245" i="1"/>
  <c r="ET245" i="1"/>
  <c r="ES245" i="1"/>
  <c r="EQ245" i="1"/>
  <c r="EP245" i="1"/>
  <c r="EN245" i="1"/>
  <c r="EM245" i="1"/>
  <c r="EK245" i="1"/>
  <c r="EJ245" i="1"/>
  <c r="EH245" i="1"/>
  <c r="EG245" i="1"/>
  <c r="EE245" i="1"/>
  <c r="ED245" i="1"/>
  <c r="EB245" i="1"/>
  <c r="EA245" i="1"/>
  <c r="DY245" i="1"/>
  <c r="DX245" i="1"/>
  <c r="DV245" i="1"/>
  <c r="DU245" i="1"/>
  <c r="DS245" i="1"/>
  <c r="DR245" i="1"/>
  <c r="DP245" i="1"/>
  <c r="DO245" i="1"/>
  <c r="DM245" i="1"/>
  <c r="DL245" i="1"/>
  <c r="DJ245" i="1"/>
  <c r="DI245" i="1"/>
  <c r="DG245" i="1"/>
  <c r="DF245" i="1"/>
  <c r="DD245" i="1"/>
  <c r="DC245" i="1"/>
  <c r="DA245" i="1"/>
  <c r="CZ245" i="1"/>
  <c r="CX245" i="1"/>
  <c r="CW245" i="1"/>
  <c r="CU245" i="1"/>
  <c r="CT245" i="1"/>
  <c r="CR245" i="1"/>
  <c r="CQ245" i="1"/>
  <c r="CO245" i="1"/>
  <c r="CN245" i="1"/>
  <c r="CL245" i="1"/>
  <c r="CK245" i="1"/>
  <c r="CI245" i="1"/>
  <c r="CH245" i="1"/>
  <c r="CF245" i="1"/>
  <c r="CE245" i="1"/>
  <c r="CC245" i="1"/>
  <c r="CB245" i="1"/>
  <c r="BZ245" i="1"/>
  <c r="BY245" i="1"/>
  <c r="BW245" i="1"/>
  <c r="BV245" i="1"/>
  <c r="BT245" i="1"/>
  <c r="BS245" i="1"/>
  <c r="BQ245" i="1"/>
  <c r="BP245" i="1"/>
  <c r="BN245" i="1"/>
  <c r="BM245" i="1"/>
  <c r="BK245" i="1"/>
  <c r="BJ245" i="1"/>
  <c r="BH245" i="1"/>
  <c r="BG245" i="1"/>
  <c r="BE245" i="1"/>
  <c r="BD245" i="1"/>
  <c r="BB245" i="1"/>
  <c r="BA245" i="1"/>
  <c r="AY245" i="1"/>
  <c r="AX245" i="1"/>
  <c r="AV245" i="1"/>
  <c r="AU245" i="1"/>
  <c r="AS245" i="1"/>
  <c r="AR245" i="1"/>
  <c r="AP245" i="1"/>
  <c r="AO245" i="1"/>
  <c r="AM245" i="1"/>
  <c r="AL245" i="1"/>
  <c r="AJ245" i="1"/>
  <c r="AI245" i="1"/>
  <c r="AG245" i="1"/>
  <c r="AF245" i="1"/>
  <c r="AD245" i="1"/>
  <c r="AC245" i="1"/>
  <c r="AA245" i="1"/>
  <c r="Z245" i="1"/>
  <c r="X245" i="1"/>
  <c r="W245" i="1"/>
  <c r="U245" i="1"/>
  <c r="T245" i="1"/>
  <c r="P245" i="1"/>
  <c r="IT245" i="1" s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IZ244" i="1"/>
  <c r="IU244" i="1"/>
  <c r="IO244" i="1"/>
  <c r="IN244" i="1"/>
  <c r="IL244" i="1"/>
  <c r="IK244" i="1"/>
  <c r="II244" i="1"/>
  <c r="IH244" i="1"/>
  <c r="IF244" i="1"/>
  <c r="IE244" i="1"/>
  <c r="IC244" i="1"/>
  <c r="IB244" i="1"/>
  <c r="HZ244" i="1"/>
  <c r="HY244" i="1"/>
  <c r="HW244" i="1"/>
  <c r="HV244" i="1"/>
  <c r="HT244" i="1"/>
  <c r="HS244" i="1"/>
  <c r="HQ244" i="1"/>
  <c r="HP244" i="1"/>
  <c r="HM244" i="1"/>
  <c r="HK244" i="1"/>
  <c r="HJ244" i="1"/>
  <c r="HH244" i="1"/>
  <c r="HG244" i="1"/>
  <c r="HE244" i="1"/>
  <c r="HD244" i="1"/>
  <c r="HB244" i="1"/>
  <c r="HA244" i="1"/>
  <c r="GY244" i="1"/>
  <c r="GX244" i="1"/>
  <c r="GV244" i="1"/>
  <c r="GU244" i="1"/>
  <c r="GS244" i="1"/>
  <c r="GR244" i="1"/>
  <c r="GP244" i="1"/>
  <c r="GO244" i="1"/>
  <c r="GM244" i="1"/>
  <c r="GL244" i="1"/>
  <c r="GJ244" i="1"/>
  <c r="GI244" i="1"/>
  <c r="GG244" i="1"/>
  <c r="GF244" i="1"/>
  <c r="GD244" i="1"/>
  <c r="GC244" i="1"/>
  <c r="GA244" i="1"/>
  <c r="FZ244" i="1"/>
  <c r="FX244" i="1"/>
  <c r="FW244" i="1"/>
  <c r="FU244" i="1"/>
  <c r="FT244" i="1"/>
  <c r="FR244" i="1"/>
  <c r="FQ244" i="1"/>
  <c r="FO244" i="1"/>
  <c r="FN244" i="1"/>
  <c r="FL244" i="1"/>
  <c r="FK244" i="1"/>
  <c r="FI244" i="1"/>
  <c r="FH244" i="1"/>
  <c r="FF244" i="1"/>
  <c r="FE244" i="1"/>
  <c r="FC244" i="1"/>
  <c r="FB244" i="1"/>
  <c r="EZ244" i="1"/>
  <c r="EY244" i="1"/>
  <c r="EW244" i="1"/>
  <c r="EV244" i="1"/>
  <c r="ET244" i="1"/>
  <c r="ES244" i="1"/>
  <c r="EQ244" i="1"/>
  <c r="EP244" i="1"/>
  <c r="EN244" i="1"/>
  <c r="EM244" i="1"/>
  <c r="EK244" i="1"/>
  <c r="EJ244" i="1"/>
  <c r="EH244" i="1"/>
  <c r="EG244" i="1"/>
  <c r="EE244" i="1"/>
  <c r="ED244" i="1"/>
  <c r="EB244" i="1"/>
  <c r="EA244" i="1"/>
  <c r="DY244" i="1"/>
  <c r="DX244" i="1"/>
  <c r="DV244" i="1"/>
  <c r="DU244" i="1"/>
  <c r="DS244" i="1"/>
  <c r="DR244" i="1"/>
  <c r="DP244" i="1"/>
  <c r="DO244" i="1"/>
  <c r="DM244" i="1"/>
  <c r="DL244" i="1"/>
  <c r="DJ244" i="1"/>
  <c r="DI244" i="1"/>
  <c r="DG244" i="1"/>
  <c r="DF244" i="1"/>
  <c r="DD244" i="1"/>
  <c r="DC244" i="1"/>
  <c r="DA244" i="1"/>
  <c r="CZ244" i="1"/>
  <c r="CX244" i="1"/>
  <c r="CW244" i="1"/>
  <c r="CU244" i="1"/>
  <c r="CT244" i="1"/>
  <c r="CR244" i="1"/>
  <c r="CQ244" i="1"/>
  <c r="CO244" i="1"/>
  <c r="CN244" i="1"/>
  <c r="CL244" i="1"/>
  <c r="CK244" i="1"/>
  <c r="CI244" i="1"/>
  <c r="CH244" i="1"/>
  <c r="CF244" i="1"/>
  <c r="CE244" i="1"/>
  <c r="CC244" i="1"/>
  <c r="CB244" i="1"/>
  <c r="BZ244" i="1"/>
  <c r="BY244" i="1"/>
  <c r="BW244" i="1"/>
  <c r="BV244" i="1"/>
  <c r="BT244" i="1"/>
  <c r="BS244" i="1"/>
  <c r="BQ244" i="1"/>
  <c r="BP244" i="1"/>
  <c r="BN244" i="1"/>
  <c r="BM244" i="1"/>
  <c r="BK244" i="1"/>
  <c r="BJ244" i="1"/>
  <c r="BH244" i="1"/>
  <c r="BG244" i="1"/>
  <c r="BE244" i="1"/>
  <c r="BD244" i="1"/>
  <c r="BB244" i="1"/>
  <c r="BA244" i="1"/>
  <c r="AY244" i="1"/>
  <c r="AX244" i="1"/>
  <c r="AV244" i="1"/>
  <c r="AU244" i="1"/>
  <c r="AS244" i="1"/>
  <c r="AR244" i="1"/>
  <c r="AP244" i="1"/>
  <c r="AO244" i="1"/>
  <c r="AM244" i="1"/>
  <c r="AL244" i="1"/>
  <c r="AJ244" i="1"/>
  <c r="AI244" i="1"/>
  <c r="AG244" i="1"/>
  <c r="AF244" i="1"/>
  <c r="AD244" i="1"/>
  <c r="AC244" i="1"/>
  <c r="AA244" i="1"/>
  <c r="Z244" i="1"/>
  <c r="X244" i="1"/>
  <c r="W244" i="1"/>
  <c r="U244" i="1"/>
  <c r="T244" i="1"/>
  <c r="P244" i="1"/>
  <c r="IT244" i="1" s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IO243" i="1"/>
  <c r="IN243" i="1"/>
  <c r="IL243" i="1"/>
  <c r="IK243" i="1"/>
  <c r="II243" i="1"/>
  <c r="IH243" i="1"/>
  <c r="IF243" i="1"/>
  <c r="IE243" i="1"/>
  <c r="HZ243" i="1"/>
  <c r="HY243" i="1"/>
  <c r="HW243" i="1"/>
  <c r="HV243" i="1"/>
  <c r="HT243" i="1"/>
  <c r="HS243" i="1"/>
  <c r="HQ243" i="1"/>
  <c r="HP243" i="1"/>
  <c r="HN243" i="1"/>
  <c r="HM243" i="1"/>
  <c r="HK243" i="1"/>
  <c r="HJ243" i="1"/>
  <c r="HH243" i="1"/>
  <c r="HG243" i="1"/>
  <c r="HE243" i="1"/>
  <c r="HD243" i="1"/>
  <c r="HB243" i="1"/>
  <c r="HA243" i="1"/>
  <c r="GY243" i="1"/>
  <c r="GX243" i="1"/>
  <c r="GV243" i="1"/>
  <c r="GU243" i="1"/>
  <c r="GS243" i="1"/>
  <c r="GR243" i="1"/>
  <c r="GP243" i="1"/>
  <c r="GO243" i="1"/>
  <c r="GM243" i="1"/>
  <c r="GL243" i="1"/>
  <c r="GJ243" i="1"/>
  <c r="GI243" i="1"/>
  <c r="GG243" i="1"/>
  <c r="GF243" i="1"/>
  <c r="GD243" i="1"/>
  <c r="GC243" i="1"/>
  <c r="GA243" i="1"/>
  <c r="FZ243" i="1"/>
  <c r="FX243" i="1"/>
  <c r="FW243" i="1"/>
  <c r="FU243" i="1"/>
  <c r="FT243" i="1"/>
  <c r="FR243" i="1"/>
  <c r="FQ243" i="1"/>
  <c r="FO243" i="1"/>
  <c r="FN243" i="1"/>
  <c r="FL243" i="1"/>
  <c r="FK243" i="1"/>
  <c r="FI243" i="1"/>
  <c r="FH243" i="1"/>
  <c r="FF243" i="1"/>
  <c r="FE243" i="1"/>
  <c r="FC243" i="1"/>
  <c r="FB243" i="1"/>
  <c r="EZ243" i="1"/>
  <c r="EY243" i="1"/>
  <c r="EW243" i="1"/>
  <c r="EV243" i="1"/>
  <c r="ET243" i="1"/>
  <c r="ES243" i="1"/>
  <c r="EQ243" i="1"/>
  <c r="EP243" i="1"/>
  <c r="EN243" i="1"/>
  <c r="EM243" i="1"/>
  <c r="EK243" i="1"/>
  <c r="EJ243" i="1"/>
  <c r="EH243" i="1"/>
  <c r="EG243" i="1"/>
  <c r="EE243" i="1"/>
  <c r="ED243" i="1"/>
  <c r="EB243" i="1"/>
  <c r="EA243" i="1"/>
  <c r="DY243" i="1"/>
  <c r="DX243" i="1"/>
  <c r="DV243" i="1"/>
  <c r="DU243" i="1"/>
  <c r="DS243" i="1"/>
  <c r="DR243" i="1"/>
  <c r="DP243" i="1"/>
  <c r="DO243" i="1"/>
  <c r="DM243" i="1"/>
  <c r="DL243" i="1"/>
  <c r="DJ243" i="1"/>
  <c r="DI243" i="1"/>
  <c r="DG243" i="1"/>
  <c r="DF243" i="1"/>
  <c r="DD243" i="1"/>
  <c r="DC243" i="1"/>
  <c r="DA243" i="1"/>
  <c r="CZ243" i="1"/>
  <c r="CX243" i="1"/>
  <c r="CW243" i="1"/>
  <c r="CU243" i="1"/>
  <c r="CT243" i="1"/>
  <c r="CR243" i="1"/>
  <c r="CQ243" i="1"/>
  <c r="CO243" i="1"/>
  <c r="CN243" i="1"/>
  <c r="CL243" i="1"/>
  <c r="CK243" i="1"/>
  <c r="CI243" i="1"/>
  <c r="CH243" i="1"/>
  <c r="CF243" i="1"/>
  <c r="CE243" i="1"/>
  <c r="CC243" i="1"/>
  <c r="CB243" i="1"/>
  <c r="BZ243" i="1"/>
  <c r="BY243" i="1"/>
  <c r="BW243" i="1"/>
  <c r="BV243" i="1"/>
  <c r="BT243" i="1"/>
  <c r="BS243" i="1"/>
  <c r="BQ243" i="1"/>
  <c r="BP243" i="1"/>
  <c r="BN243" i="1"/>
  <c r="BM243" i="1"/>
  <c r="BK243" i="1"/>
  <c r="BJ243" i="1"/>
  <c r="BH243" i="1"/>
  <c r="BG243" i="1"/>
  <c r="BE243" i="1"/>
  <c r="BD243" i="1"/>
  <c r="BB243" i="1"/>
  <c r="BA243" i="1"/>
  <c r="AY243" i="1"/>
  <c r="AX243" i="1"/>
  <c r="AV243" i="1"/>
  <c r="AU243" i="1"/>
  <c r="AS243" i="1"/>
  <c r="AR243" i="1"/>
  <c r="AP243" i="1"/>
  <c r="AO243" i="1"/>
  <c r="AM243" i="1"/>
  <c r="AL243" i="1"/>
  <c r="AJ243" i="1"/>
  <c r="AI243" i="1"/>
  <c r="AG243" i="1"/>
  <c r="AF243" i="1"/>
  <c r="AD243" i="1"/>
  <c r="AC243" i="1"/>
  <c r="AA243" i="1"/>
  <c r="Z243" i="1"/>
  <c r="X243" i="1"/>
  <c r="W243" i="1"/>
  <c r="U243" i="1"/>
  <c r="T243" i="1"/>
  <c r="P243" i="1"/>
  <c r="IT243" i="1" s="1"/>
  <c r="L243" i="1"/>
  <c r="K243" i="1"/>
  <c r="J243" i="1"/>
  <c r="I243" i="1"/>
  <c r="H243" i="1"/>
  <c r="G243" i="1"/>
  <c r="F243" i="1"/>
  <c r="E243" i="1"/>
  <c r="D243" i="1"/>
  <c r="C243" i="1"/>
  <c r="B243" i="1"/>
  <c r="A243" i="1"/>
  <c r="IZ242" i="1"/>
  <c r="IT242" i="1"/>
  <c r="IS242" i="1"/>
  <c r="IO242" i="1"/>
  <c r="IN242" i="1"/>
  <c r="IL242" i="1"/>
  <c r="IK242" i="1"/>
  <c r="II242" i="1"/>
  <c r="IH242" i="1"/>
  <c r="IF242" i="1"/>
  <c r="IE242" i="1"/>
  <c r="IB242" i="1"/>
  <c r="HZ242" i="1"/>
  <c r="HY242" i="1"/>
  <c r="HW242" i="1"/>
  <c r="HV242" i="1"/>
  <c r="HT242" i="1"/>
  <c r="HS242" i="1"/>
  <c r="HQ242" i="1"/>
  <c r="HP242" i="1"/>
  <c r="HN242" i="1"/>
  <c r="HM242" i="1"/>
  <c r="HK242" i="1"/>
  <c r="HJ242" i="1"/>
  <c r="HH242" i="1"/>
  <c r="HG242" i="1"/>
  <c r="HE242" i="1"/>
  <c r="HD242" i="1"/>
  <c r="HB242" i="1"/>
  <c r="HA242" i="1"/>
  <c r="GY242" i="1"/>
  <c r="GX242" i="1"/>
  <c r="GV242" i="1"/>
  <c r="GU242" i="1"/>
  <c r="GS242" i="1"/>
  <c r="GR242" i="1"/>
  <c r="GP242" i="1"/>
  <c r="GO242" i="1"/>
  <c r="GM242" i="1"/>
  <c r="GL242" i="1"/>
  <c r="GJ242" i="1"/>
  <c r="GI242" i="1"/>
  <c r="GG242" i="1"/>
  <c r="GF242" i="1"/>
  <c r="GD242" i="1"/>
  <c r="GC242" i="1"/>
  <c r="GA242" i="1"/>
  <c r="FZ242" i="1"/>
  <c r="FX242" i="1"/>
  <c r="FW242" i="1"/>
  <c r="FU242" i="1"/>
  <c r="FT242" i="1"/>
  <c r="FR242" i="1"/>
  <c r="FQ242" i="1"/>
  <c r="FO242" i="1"/>
  <c r="FN242" i="1"/>
  <c r="FL242" i="1"/>
  <c r="FK242" i="1"/>
  <c r="FI242" i="1"/>
  <c r="FH242" i="1"/>
  <c r="FF242" i="1"/>
  <c r="FE242" i="1"/>
  <c r="FC242" i="1"/>
  <c r="FB242" i="1"/>
  <c r="EZ242" i="1"/>
  <c r="EY242" i="1"/>
  <c r="EW242" i="1"/>
  <c r="EV242" i="1"/>
  <c r="ET242" i="1"/>
  <c r="ES242" i="1"/>
  <c r="EQ242" i="1"/>
  <c r="EP242" i="1"/>
  <c r="EN242" i="1"/>
  <c r="EM242" i="1"/>
  <c r="EK242" i="1"/>
  <c r="EJ242" i="1"/>
  <c r="EH242" i="1"/>
  <c r="EG242" i="1"/>
  <c r="EE242" i="1"/>
  <c r="ED242" i="1"/>
  <c r="EB242" i="1"/>
  <c r="EA242" i="1"/>
  <c r="DY242" i="1"/>
  <c r="DX242" i="1"/>
  <c r="DV242" i="1"/>
  <c r="DU242" i="1"/>
  <c r="DS242" i="1"/>
  <c r="DR242" i="1"/>
  <c r="DP242" i="1"/>
  <c r="DO242" i="1"/>
  <c r="DM242" i="1"/>
  <c r="DL242" i="1"/>
  <c r="DJ242" i="1"/>
  <c r="DI242" i="1"/>
  <c r="DG242" i="1"/>
  <c r="DF242" i="1"/>
  <c r="DD242" i="1"/>
  <c r="DC242" i="1"/>
  <c r="DA242" i="1"/>
  <c r="CZ242" i="1"/>
  <c r="CX242" i="1"/>
  <c r="CW242" i="1"/>
  <c r="CU242" i="1"/>
  <c r="CT242" i="1"/>
  <c r="CR242" i="1"/>
  <c r="CQ242" i="1"/>
  <c r="CO242" i="1"/>
  <c r="CN242" i="1"/>
  <c r="CL242" i="1"/>
  <c r="CK242" i="1"/>
  <c r="CI242" i="1"/>
  <c r="CH242" i="1"/>
  <c r="CF242" i="1"/>
  <c r="CE242" i="1"/>
  <c r="CC242" i="1"/>
  <c r="CB242" i="1"/>
  <c r="BZ242" i="1"/>
  <c r="BY242" i="1"/>
  <c r="BW242" i="1"/>
  <c r="BV242" i="1"/>
  <c r="BT242" i="1"/>
  <c r="BS242" i="1"/>
  <c r="BQ242" i="1"/>
  <c r="BP242" i="1"/>
  <c r="BN242" i="1"/>
  <c r="BM242" i="1"/>
  <c r="BK242" i="1"/>
  <c r="BJ242" i="1"/>
  <c r="BH242" i="1"/>
  <c r="BG242" i="1"/>
  <c r="BE242" i="1"/>
  <c r="BD242" i="1"/>
  <c r="BB242" i="1"/>
  <c r="BA242" i="1"/>
  <c r="AY242" i="1"/>
  <c r="AX242" i="1"/>
  <c r="AV242" i="1"/>
  <c r="AU242" i="1"/>
  <c r="AS242" i="1"/>
  <c r="AR242" i="1"/>
  <c r="AP242" i="1"/>
  <c r="AO242" i="1"/>
  <c r="AM242" i="1"/>
  <c r="AL242" i="1"/>
  <c r="AJ242" i="1"/>
  <c r="AI242" i="1"/>
  <c r="AG242" i="1"/>
  <c r="AF242" i="1"/>
  <c r="AD242" i="1"/>
  <c r="AC242" i="1"/>
  <c r="AA242" i="1"/>
  <c r="Z242" i="1"/>
  <c r="X242" i="1"/>
  <c r="W242" i="1"/>
  <c r="U242" i="1"/>
  <c r="T242" i="1"/>
  <c r="P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IT241" i="1"/>
  <c r="IO241" i="1"/>
  <c r="IN241" i="1"/>
  <c r="IL241" i="1"/>
  <c r="IK241" i="1"/>
  <c r="II241" i="1"/>
  <c r="IH241" i="1"/>
  <c r="IF241" i="1"/>
  <c r="IE241" i="1"/>
  <c r="IB241" i="1"/>
  <c r="HZ241" i="1"/>
  <c r="HY241" i="1"/>
  <c r="HW241" i="1"/>
  <c r="HV241" i="1"/>
  <c r="HT241" i="1"/>
  <c r="HS241" i="1"/>
  <c r="HQ241" i="1"/>
  <c r="HP241" i="1"/>
  <c r="HN241" i="1"/>
  <c r="HM241" i="1"/>
  <c r="HK241" i="1"/>
  <c r="HJ241" i="1"/>
  <c r="HH241" i="1"/>
  <c r="HG241" i="1"/>
  <c r="HE241" i="1"/>
  <c r="HD241" i="1"/>
  <c r="HB241" i="1"/>
  <c r="HA241" i="1"/>
  <c r="GY241" i="1"/>
  <c r="GX241" i="1"/>
  <c r="GV241" i="1"/>
  <c r="GU241" i="1"/>
  <c r="GS241" i="1"/>
  <c r="GR241" i="1"/>
  <c r="GP241" i="1"/>
  <c r="GO241" i="1"/>
  <c r="GM241" i="1"/>
  <c r="GL241" i="1"/>
  <c r="GJ241" i="1"/>
  <c r="GI241" i="1"/>
  <c r="GG241" i="1"/>
  <c r="GF241" i="1"/>
  <c r="GD241" i="1"/>
  <c r="GC241" i="1"/>
  <c r="GA241" i="1"/>
  <c r="FZ241" i="1"/>
  <c r="FX241" i="1"/>
  <c r="FW241" i="1"/>
  <c r="FU241" i="1"/>
  <c r="FT241" i="1"/>
  <c r="FR241" i="1"/>
  <c r="FQ241" i="1"/>
  <c r="FO241" i="1"/>
  <c r="FN241" i="1"/>
  <c r="FL241" i="1"/>
  <c r="FK241" i="1"/>
  <c r="FI241" i="1"/>
  <c r="FH241" i="1"/>
  <c r="FF241" i="1"/>
  <c r="FE241" i="1"/>
  <c r="FC241" i="1"/>
  <c r="FB241" i="1"/>
  <c r="EZ241" i="1"/>
  <c r="EY241" i="1"/>
  <c r="EW241" i="1"/>
  <c r="EV241" i="1"/>
  <c r="ET241" i="1"/>
  <c r="ES241" i="1"/>
  <c r="EQ241" i="1"/>
  <c r="EP241" i="1"/>
  <c r="EN241" i="1"/>
  <c r="EM241" i="1"/>
  <c r="EK241" i="1"/>
  <c r="EJ241" i="1"/>
  <c r="EH241" i="1"/>
  <c r="EG241" i="1"/>
  <c r="EE241" i="1"/>
  <c r="ED241" i="1"/>
  <c r="EB241" i="1"/>
  <c r="EA241" i="1"/>
  <c r="DY241" i="1"/>
  <c r="DX241" i="1"/>
  <c r="DV241" i="1"/>
  <c r="DU241" i="1"/>
  <c r="DS241" i="1"/>
  <c r="DR241" i="1"/>
  <c r="DP241" i="1"/>
  <c r="DO241" i="1"/>
  <c r="DM241" i="1"/>
  <c r="DL241" i="1"/>
  <c r="DJ241" i="1"/>
  <c r="DI241" i="1"/>
  <c r="DG241" i="1"/>
  <c r="DF241" i="1"/>
  <c r="DD241" i="1"/>
  <c r="DC241" i="1"/>
  <c r="DA241" i="1"/>
  <c r="CZ241" i="1"/>
  <c r="CX241" i="1"/>
  <c r="CW241" i="1"/>
  <c r="CU241" i="1"/>
  <c r="CT241" i="1"/>
  <c r="CR241" i="1"/>
  <c r="CQ241" i="1"/>
  <c r="CO241" i="1"/>
  <c r="CN241" i="1"/>
  <c r="CL241" i="1"/>
  <c r="CK241" i="1"/>
  <c r="CI241" i="1"/>
  <c r="CH241" i="1"/>
  <c r="CF241" i="1"/>
  <c r="CE241" i="1"/>
  <c r="CC241" i="1"/>
  <c r="CB241" i="1"/>
  <c r="BZ241" i="1"/>
  <c r="BY241" i="1"/>
  <c r="BW241" i="1"/>
  <c r="BV241" i="1"/>
  <c r="BT241" i="1"/>
  <c r="BS241" i="1"/>
  <c r="BQ241" i="1"/>
  <c r="BP241" i="1"/>
  <c r="BN241" i="1"/>
  <c r="BM241" i="1"/>
  <c r="BK241" i="1"/>
  <c r="BJ241" i="1"/>
  <c r="BH241" i="1"/>
  <c r="BG241" i="1"/>
  <c r="BE241" i="1"/>
  <c r="BD241" i="1"/>
  <c r="BB241" i="1"/>
  <c r="BA241" i="1"/>
  <c r="AY241" i="1"/>
  <c r="AX241" i="1"/>
  <c r="AV241" i="1"/>
  <c r="AU241" i="1"/>
  <c r="AS241" i="1"/>
  <c r="AR241" i="1"/>
  <c r="AP241" i="1"/>
  <c r="AO241" i="1"/>
  <c r="AM241" i="1"/>
  <c r="AL241" i="1"/>
  <c r="AJ241" i="1"/>
  <c r="AI241" i="1"/>
  <c r="AG241" i="1"/>
  <c r="AF241" i="1"/>
  <c r="AD241" i="1"/>
  <c r="AC241" i="1"/>
  <c r="AA241" i="1"/>
  <c r="Z241" i="1"/>
  <c r="X241" i="1"/>
  <c r="W241" i="1"/>
  <c r="U241" i="1"/>
  <c r="T241" i="1"/>
  <c r="P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IT240" i="1"/>
  <c r="IO240" i="1"/>
  <c r="IN240" i="1"/>
  <c r="IL240" i="1"/>
  <c r="IK240" i="1"/>
  <c r="II240" i="1"/>
  <c r="IH240" i="1"/>
  <c r="IF240" i="1"/>
  <c r="IE240" i="1"/>
  <c r="HZ240" i="1"/>
  <c r="HY240" i="1"/>
  <c r="HW240" i="1"/>
  <c r="HV240" i="1"/>
  <c r="HT240" i="1"/>
  <c r="HS240" i="1"/>
  <c r="HQ240" i="1"/>
  <c r="HP240" i="1"/>
  <c r="HN240" i="1"/>
  <c r="HM240" i="1"/>
  <c r="HK240" i="1"/>
  <c r="HJ240" i="1"/>
  <c r="HH240" i="1"/>
  <c r="HG240" i="1"/>
  <c r="HE240" i="1"/>
  <c r="HD240" i="1"/>
  <c r="HB240" i="1"/>
  <c r="HA240" i="1"/>
  <c r="GY240" i="1"/>
  <c r="GX240" i="1"/>
  <c r="GV240" i="1"/>
  <c r="GU240" i="1"/>
  <c r="GS240" i="1"/>
  <c r="GR240" i="1"/>
  <c r="GP240" i="1"/>
  <c r="GO240" i="1"/>
  <c r="GM240" i="1"/>
  <c r="GL240" i="1"/>
  <c r="GJ240" i="1"/>
  <c r="GI240" i="1"/>
  <c r="GG240" i="1"/>
  <c r="GF240" i="1"/>
  <c r="GD240" i="1"/>
  <c r="GC240" i="1"/>
  <c r="GA240" i="1"/>
  <c r="FZ240" i="1"/>
  <c r="FX240" i="1"/>
  <c r="FW240" i="1"/>
  <c r="FU240" i="1"/>
  <c r="FT240" i="1"/>
  <c r="FR240" i="1"/>
  <c r="FQ240" i="1"/>
  <c r="FO240" i="1"/>
  <c r="FN240" i="1"/>
  <c r="FL240" i="1"/>
  <c r="FK240" i="1"/>
  <c r="FI240" i="1"/>
  <c r="FH240" i="1"/>
  <c r="FF240" i="1"/>
  <c r="FE240" i="1"/>
  <c r="FC240" i="1"/>
  <c r="FB240" i="1"/>
  <c r="EZ240" i="1"/>
  <c r="EY240" i="1"/>
  <c r="EW240" i="1"/>
  <c r="EV240" i="1"/>
  <c r="ET240" i="1"/>
  <c r="ES240" i="1"/>
  <c r="EQ240" i="1"/>
  <c r="EP240" i="1"/>
  <c r="EN240" i="1"/>
  <c r="EM240" i="1"/>
  <c r="EK240" i="1"/>
  <c r="EJ240" i="1"/>
  <c r="EH240" i="1"/>
  <c r="EG240" i="1"/>
  <c r="EE240" i="1"/>
  <c r="ED240" i="1"/>
  <c r="EB240" i="1"/>
  <c r="EA240" i="1"/>
  <c r="DY240" i="1"/>
  <c r="DX240" i="1"/>
  <c r="DV240" i="1"/>
  <c r="DU240" i="1"/>
  <c r="DS240" i="1"/>
  <c r="DR240" i="1"/>
  <c r="DP240" i="1"/>
  <c r="DO240" i="1"/>
  <c r="DM240" i="1"/>
  <c r="DL240" i="1"/>
  <c r="DJ240" i="1"/>
  <c r="DI240" i="1"/>
  <c r="DG240" i="1"/>
  <c r="DF240" i="1"/>
  <c r="DD240" i="1"/>
  <c r="DC240" i="1"/>
  <c r="DA240" i="1"/>
  <c r="CZ240" i="1"/>
  <c r="CX240" i="1"/>
  <c r="CW240" i="1"/>
  <c r="CU240" i="1"/>
  <c r="CT240" i="1"/>
  <c r="CR240" i="1"/>
  <c r="CQ240" i="1"/>
  <c r="CO240" i="1"/>
  <c r="CN240" i="1"/>
  <c r="CL240" i="1"/>
  <c r="CK240" i="1"/>
  <c r="CI240" i="1"/>
  <c r="CH240" i="1"/>
  <c r="CF240" i="1"/>
  <c r="CE240" i="1"/>
  <c r="CC240" i="1"/>
  <c r="CB240" i="1"/>
  <c r="BZ240" i="1"/>
  <c r="BY240" i="1"/>
  <c r="BW240" i="1"/>
  <c r="BV240" i="1"/>
  <c r="BT240" i="1"/>
  <c r="BS240" i="1"/>
  <c r="BQ240" i="1"/>
  <c r="BP240" i="1"/>
  <c r="BN240" i="1"/>
  <c r="BM240" i="1"/>
  <c r="BK240" i="1"/>
  <c r="BJ240" i="1"/>
  <c r="BH240" i="1"/>
  <c r="BG240" i="1"/>
  <c r="BE240" i="1"/>
  <c r="BD240" i="1"/>
  <c r="BB240" i="1"/>
  <c r="BA240" i="1"/>
  <c r="AY240" i="1"/>
  <c r="AX240" i="1"/>
  <c r="AV240" i="1"/>
  <c r="AU240" i="1"/>
  <c r="AS240" i="1"/>
  <c r="AR240" i="1"/>
  <c r="AP240" i="1"/>
  <c r="AO240" i="1"/>
  <c r="AM240" i="1"/>
  <c r="AL240" i="1"/>
  <c r="AJ240" i="1"/>
  <c r="AI240" i="1"/>
  <c r="AG240" i="1"/>
  <c r="AF240" i="1"/>
  <c r="AD240" i="1"/>
  <c r="AC240" i="1"/>
  <c r="AA240" i="1"/>
  <c r="Z240" i="1"/>
  <c r="X240" i="1"/>
  <c r="W240" i="1"/>
  <c r="U240" i="1"/>
  <c r="T240" i="1"/>
  <c r="P240" i="1"/>
  <c r="N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IS239" i="1"/>
  <c r="IO239" i="1"/>
  <c r="IN239" i="1"/>
  <c r="IL239" i="1"/>
  <c r="IK239" i="1"/>
  <c r="II239" i="1"/>
  <c r="IH239" i="1"/>
  <c r="IF239" i="1"/>
  <c r="IE239" i="1"/>
  <c r="HZ239" i="1"/>
  <c r="HY239" i="1"/>
  <c r="HW239" i="1"/>
  <c r="HV239" i="1"/>
  <c r="HT239" i="1"/>
  <c r="HS239" i="1"/>
  <c r="HQ239" i="1"/>
  <c r="HP239" i="1"/>
  <c r="HN239" i="1"/>
  <c r="HM239" i="1"/>
  <c r="HK239" i="1"/>
  <c r="HJ239" i="1"/>
  <c r="HH239" i="1"/>
  <c r="HG239" i="1"/>
  <c r="HE239" i="1"/>
  <c r="HD239" i="1"/>
  <c r="HB239" i="1"/>
  <c r="HA239" i="1"/>
  <c r="GY239" i="1"/>
  <c r="GX239" i="1"/>
  <c r="GV239" i="1"/>
  <c r="GU239" i="1"/>
  <c r="GS239" i="1"/>
  <c r="GR239" i="1"/>
  <c r="GP239" i="1"/>
  <c r="GO239" i="1"/>
  <c r="GM239" i="1"/>
  <c r="GL239" i="1"/>
  <c r="GJ239" i="1"/>
  <c r="GI239" i="1"/>
  <c r="GG239" i="1"/>
  <c r="GF239" i="1"/>
  <c r="GD239" i="1"/>
  <c r="GC239" i="1"/>
  <c r="GA239" i="1"/>
  <c r="FZ239" i="1"/>
  <c r="FX239" i="1"/>
  <c r="FW239" i="1"/>
  <c r="FU239" i="1"/>
  <c r="FT239" i="1"/>
  <c r="FR239" i="1"/>
  <c r="FQ239" i="1"/>
  <c r="FO239" i="1"/>
  <c r="FN239" i="1"/>
  <c r="FL239" i="1"/>
  <c r="FK239" i="1"/>
  <c r="FI239" i="1"/>
  <c r="FH239" i="1"/>
  <c r="FF239" i="1"/>
  <c r="FE239" i="1"/>
  <c r="FC239" i="1"/>
  <c r="FB239" i="1"/>
  <c r="EZ239" i="1"/>
  <c r="EY239" i="1"/>
  <c r="EW239" i="1"/>
  <c r="EV239" i="1"/>
  <c r="ET239" i="1"/>
  <c r="ES239" i="1"/>
  <c r="EQ239" i="1"/>
  <c r="EP239" i="1"/>
  <c r="EN239" i="1"/>
  <c r="EM239" i="1"/>
  <c r="EK239" i="1"/>
  <c r="EJ239" i="1"/>
  <c r="EH239" i="1"/>
  <c r="EG239" i="1"/>
  <c r="EE239" i="1"/>
  <c r="ED239" i="1"/>
  <c r="EB239" i="1"/>
  <c r="EA239" i="1"/>
  <c r="DY239" i="1"/>
  <c r="DX239" i="1"/>
  <c r="DV239" i="1"/>
  <c r="DU239" i="1"/>
  <c r="DS239" i="1"/>
  <c r="DR239" i="1"/>
  <c r="DP239" i="1"/>
  <c r="DO239" i="1"/>
  <c r="DM239" i="1"/>
  <c r="DL239" i="1"/>
  <c r="DJ239" i="1"/>
  <c r="DI239" i="1"/>
  <c r="DG239" i="1"/>
  <c r="DF239" i="1"/>
  <c r="DD239" i="1"/>
  <c r="DC239" i="1"/>
  <c r="DA239" i="1"/>
  <c r="CZ239" i="1"/>
  <c r="CX239" i="1"/>
  <c r="CW239" i="1"/>
  <c r="CU239" i="1"/>
  <c r="CT239" i="1"/>
  <c r="CR239" i="1"/>
  <c r="CQ239" i="1"/>
  <c r="CO239" i="1"/>
  <c r="CN239" i="1"/>
  <c r="CL239" i="1"/>
  <c r="CK239" i="1"/>
  <c r="CI239" i="1"/>
  <c r="CH239" i="1"/>
  <c r="CF239" i="1"/>
  <c r="CE239" i="1"/>
  <c r="CC239" i="1"/>
  <c r="CB239" i="1"/>
  <c r="BZ239" i="1"/>
  <c r="BY239" i="1"/>
  <c r="BW239" i="1"/>
  <c r="BV239" i="1"/>
  <c r="BT239" i="1"/>
  <c r="BS239" i="1"/>
  <c r="BQ239" i="1"/>
  <c r="BP239" i="1"/>
  <c r="BN239" i="1"/>
  <c r="BM239" i="1"/>
  <c r="BK239" i="1"/>
  <c r="BJ239" i="1"/>
  <c r="BH239" i="1"/>
  <c r="BG239" i="1"/>
  <c r="BE239" i="1"/>
  <c r="BD239" i="1"/>
  <c r="BB239" i="1"/>
  <c r="BA239" i="1"/>
  <c r="AY239" i="1"/>
  <c r="AX239" i="1"/>
  <c r="AV239" i="1"/>
  <c r="AU239" i="1"/>
  <c r="AS239" i="1"/>
  <c r="AR239" i="1"/>
  <c r="AP239" i="1"/>
  <c r="AO239" i="1"/>
  <c r="AM239" i="1"/>
  <c r="AL239" i="1"/>
  <c r="AJ239" i="1"/>
  <c r="AI239" i="1"/>
  <c r="AG239" i="1"/>
  <c r="AF239" i="1"/>
  <c r="AD239" i="1"/>
  <c r="AC239" i="1"/>
  <c r="AA239" i="1"/>
  <c r="Z239" i="1"/>
  <c r="X239" i="1"/>
  <c r="W239" i="1"/>
  <c r="U239" i="1"/>
  <c r="T239" i="1"/>
  <c r="P239" i="1"/>
  <c r="IT239" i="1" s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IZ238" i="1"/>
  <c r="IY238" i="1"/>
  <c r="IU238" i="1"/>
  <c r="IO238" i="1"/>
  <c r="IN238" i="1"/>
  <c r="IL238" i="1"/>
  <c r="IK238" i="1"/>
  <c r="II238" i="1"/>
  <c r="IH238" i="1"/>
  <c r="IF238" i="1"/>
  <c r="IE238" i="1"/>
  <c r="IB238" i="1"/>
  <c r="HZ238" i="1"/>
  <c r="HY238" i="1"/>
  <c r="HW238" i="1"/>
  <c r="HV238" i="1"/>
  <c r="HT238" i="1"/>
  <c r="HS238" i="1"/>
  <c r="HQ238" i="1"/>
  <c r="HP238" i="1"/>
  <c r="HN238" i="1"/>
  <c r="HM238" i="1"/>
  <c r="HK238" i="1"/>
  <c r="HJ238" i="1"/>
  <c r="HH238" i="1"/>
  <c r="HG238" i="1"/>
  <c r="HE238" i="1"/>
  <c r="HD238" i="1"/>
  <c r="HB238" i="1"/>
  <c r="HA238" i="1"/>
  <c r="GY238" i="1"/>
  <c r="GX238" i="1"/>
  <c r="GV238" i="1"/>
  <c r="GU238" i="1"/>
  <c r="GS238" i="1"/>
  <c r="GR238" i="1"/>
  <c r="GP238" i="1"/>
  <c r="GO238" i="1"/>
  <c r="GM238" i="1"/>
  <c r="GL238" i="1"/>
  <c r="GJ238" i="1"/>
  <c r="GI238" i="1"/>
  <c r="GG238" i="1"/>
  <c r="GF238" i="1"/>
  <c r="GD238" i="1"/>
  <c r="GC238" i="1"/>
  <c r="GA238" i="1"/>
  <c r="FZ238" i="1"/>
  <c r="FX238" i="1"/>
  <c r="FW238" i="1"/>
  <c r="FU238" i="1"/>
  <c r="FT238" i="1"/>
  <c r="FR238" i="1"/>
  <c r="FQ238" i="1"/>
  <c r="FO238" i="1"/>
  <c r="FN238" i="1"/>
  <c r="FL238" i="1"/>
  <c r="FK238" i="1"/>
  <c r="FI238" i="1"/>
  <c r="FH238" i="1"/>
  <c r="FF238" i="1"/>
  <c r="FE238" i="1"/>
  <c r="FC238" i="1"/>
  <c r="FB238" i="1"/>
  <c r="EZ238" i="1"/>
  <c r="EY238" i="1"/>
  <c r="EW238" i="1"/>
  <c r="EV238" i="1"/>
  <c r="ET238" i="1"/>
  <c r="ES238" i="1"/>
  <c r="EQ238" i="1"/>
  <c r="EP238" i="1"/>
  <c r="EN238" i="1"/>
  <c r="EM238" i="1"/>
  <c r="EK238" i="1"/>
  <c r="EJ238" i="1"/>
  <c r="EH238" i="1"/>
  <c r="EG238" i="1"/>
  <c r="EE238" i="1"/>
  <c r="ED238" i="1"/>
  <c r="EB238" i="1"/>
  <c r="EA238" i="1"/>
  <c r="DY238" i="1"/>
  <c r="DX238" i="1"/>
  <c r="DV238" i="1"/>
  <c r="DU238" i="1"/>
  <c r="DS238" i="1"/>
  <c r="DR238" i="1"/>
  <c r="DP238" i="1"/>
  <c r="DO238" i="1"/>
  <c r="DM238" i="1"/>
  <c r="DL238" i="1"/>
  <c r="DJ238" i="1"/>
  <c r="DI238" i="1"/>
  <c r="DG238" i="1"/>
  <c r="DF238" i="1"/>
  <c r="DD238" i="1"/>
  <c r="DC238" i="1"/>
  <c r="DA238" i="1"/>
  <c r="CZ238" i="1"/>
  <c r="CX238" i="1"/>
  <c r="CW238" i="1"/>
  <c r="CU238" i="1"/>
  <c r="CT238" i="1"/>
  <c r="CR238" i="1"/>
  <c r="CQ238" i="1"/>
  <c r="CO238" i="1"/>
  <c r="CN238" i="1"/>
  <c r="CL238" i="1"/>
  <c r="CK238" i="1"/>
  <c r="CI238" i="1"/>
  <c r="CH238" i="1"/>
  <c r="CF238" i="1"/>
  <c r="CE238" i="1"/>
  <c r="CC238" i="1"/>
  <c r="CB238" i="1"/>
  <c r="BZ238" i="1"/>
  <c r="BY238" i="1"/>
  <c r="BW238" i="1"/>
  <c r="BV238" i="1"/>
  <c r="BT238" i="1"/>
  <c r="BS238" i="1"/>
  <c r="BQ238" i="1"/>
  <c r="BP238" i="1"/>
  <c r="BN238" i="1"/>
  <c r="BM238" i="1"/>
  <c r="BK238" i="1"/>
  <c r="BJ238" i="1"/>
  <c r="BH238" i="1"/>
  <c r="BG238" i="1"/>
  <c r="BE238" i="1"/>
  <c r="BD238" i="1"/>
  <c r="BB238" i="1"/>
  <c r="BA238" i="1"/>
  <c r="AY238" i="1"/>
  <c r="AX238" i="1"/>
  <c r="AV238" i="1"/>
  <c r="AU238" i="1"/>
  <c r="AS238" i="1"/>
  <c r="AR238" i="1"/>
  <c r="AP238" i="1"/>
  <c r="AO238" i="1"/>
  <c r="AM238" i="1"/>
  <c r="AL238" i="1"/>
  <c r="AJ238" i="1"/>
  <c r="AI238" i="1"/>
  <c r="AG238" i="1"/>
  <c r="AF238" i="1"/>
  <c r="AD238" i="1"/>
  <c r="AC238" i="1"/>
  <c r="AA238" i="1"/>
  <c r="Z238" i="1"/>
  <c r="X238" i="1"/>
  <c r="W238" i="1"/>
  <c r="U238" i="1"/>
  <c r="T238" i="1"/>
  <c r="P238" i="1"/>
  <c r="IT238" i="1" s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IT237" i="1"/>
  <c r="IS237" i="1" s="1"/>
  <c r="IO237" i="1"/>
  <c r="IN237" i="1"/>
  <c r="IL237" i="1"/>
  <c r="IK237" i="1"/>
  <c r="II237" i="1"/>
  <c r="IH237" i="1"/>
  <c r="IF237" i="1"/>
  <c r="IE237" i="1"/>
  <c r="IB237" i="1"/>
  <c r="HZ237" i="1"/>
  <c r="HY237" i="1"/>
  <c r="HW237" i="1"/>
  <c r="HV237" i="1"/>
  <c r="HT237" i="1"/>
  <c r="HS237" i="1"/>
  <c r="HQ237" i="1"/>
  <c r="HP237" i="1"/>
  <c r="HN237" i="1"/>
  <c r="HM237" i="1"/>
  <c r="HK237" i="1"/>
  <c r="HJ237" i="1"/>
  <c r="HH237" i="1"/>
  <c r="HG237" i="1"/>
  <c r="HE237" i="1"/>
  <c r="HD237" i="1"/>
  <c r="HB237" i="1"/>
  <c r="HA237" i="1"/>
  <c r="GY237" i="1"/>
  <c r="GX237" i="1"/>
  <c r="GV237" i="1"/>
  <c r="GU237" i="1"/>
  <c r="GS237" i="1"/>
  <c r="GR237" i="1"/>
  <c r="GP237" i="1"/>
  <c r="GO237" i="1"/>
  <c r="GM237" i="1"/>
  <c r="GL237" i="1"/>
  <c r="GJ237" i="1"/>
  <c r="GI237" i="1"/>
  <c r="GG237" i="1"/>
  <c r="GF237" i="1"/>
  <c r="GD237" i="1"/>
  <c r="GC237" i="1"/>
  <c r="GA237" i="1"/>
  <c r="FZ237" i="1"/>
  <c r="FX237" i="1"/>
  <c r="FW237" i="1"/>
  <c r="FU237" i="1"/>
  <c r="FT237" i="1"/>
  <c r="FR237" i="1"/>
  <c r="FQ237" i="1"/>
  <c r="FO237" i="1"/>
  <c r="FN237" i="1"/>
  <c r="FL237" i="1"/>
  <c r="FK237" i="1"/>
  <c r="FI237" i="1"/>
  <c r="FH237" i="1"/>
  <c r="FF237" i="1"/>
  <c r="FE237" i="1"/>
  <c r="FC237" i="1"/>
  <c r="FB237" i="1"/>
  <c r="EZ237" i="1"/>
  <c r="EY237" i="1"/>
  <c r="EW237" i="1"/>
  <c r="EV237" i="1"/>
  <c r="ET237" i="1"/>
  <c r="ES237" i="1"/>
  <c r="EQ237" i="1"/>
  <c r="EP237" i="1"/>
  <c r="EN237" i="1"/>
  <c r="EM237" i="1"/>
  <c r="EK237" i="1"/>
  <c r="EJ237" i="1"/>
  <c r="EH237" i="1"/>
  <c r="EG237" i="1"/>
  <c r="EE237" i="1"/>
  <c r="ED237" i="1"/>
  <c r="EB237" i="1"/>
  <c r="EA237" i="1"/>
  <c r="DY237" i="1"/>
  <c r="DX237" i="1"/>
  <c r="DV237" i="1"/>
  <c r="DU237" i="1"/>
  <c r="DS237" i="1"/>
  <c r="DR237" i="1"/>
  <c r="DP237" i="1"/>
  <c r="DO237" i="1"/>
  <c r="DM237" i="1"/>
  <c r="DL237" i="1"/>
  <c r="DJ237" i="1"/>
  <c r="DI237" i="1"/>
  <c r="DG237" i="1"/>
  <c r="DF237" i="1"/>
  <c r="DD237" i="1"/>
  <c r="DC237" i="1"/>
  <c r="DA237" i="1"/>
  <c r="CZ237" i="1"/>
  <c r="CX237" i="1"/>
  <c r="CW237" i="1"/>
  <c r="CU237" i="1"/>
  <c r="CT237" i="1"/>
  <c r="CR237" i="1"/>
  <c r="CQ237" i="1"/>
  <c r="CO237" i="1"/>
  <c r="CN237" i="1"/>
  <c r="CL237" i="1"/>
  <c r="CK237" i="1"/>
  <c r="CI237" i="1"/>
  <c r="CH237" i="1"/>
  <c r="CF237" i="1"/>
  <c r="CE237" i="1"/>
  <c r="CC237" i="1"/>
  <c r="CB237" i="1"/>
  <c r="BZ237" i="1"/>
  <c r="BY237" i="1"/>
  <c r="BW237" i="1"/>
  <c r="BV237" i="1"/>
  <c r="BT237" i="1"/>
  <c r="BS237" i="1"/>
  <c r="BQ237" i="1"/>
  <c r="BP237" i="1"/>
  <c r="BN237" i="1"/>
  <c r="BM237" i="1"/>
  <c r="BK237" i="1"/>
  <c r="BJ237" i="1"/>
  <c r="BH237" i="1"/>
  <c r="BG237" i="1"/>
  <c r="BE237" i="1"/>
  <c r="BD237" i="1"/>
  <c r="BB237" i="1"/>
  <c r="BA237" i="1"/>
  <c r="AY237" i="1"/>
  <c r="AX237" i="1"/>
  <c r="AV237" i="1"/>
  <c r="AU237" i="1"/>
  <c r="AS237" i="1"/>
  <c r="AR237" i="1"/>
  <c r="AP237" i="1"/>
  <c r="AO237" i="1"/>
  <c r="AM237" i="1"/>
  <c r="AL237" i="1"/>
  <c r="AJ237" i="1"/>
  <c r="AI237" i="1"/>
  <c r="AG237" i="1"/>
  <c r="AF237" i="1"/>
  <c r="AD237" i="1"/>
  <c r="AC237" i="1"/>
  <c r="AA237" i="1"/>
  <c r="Z237" i="1"/>
  <c r="X237" i="1"/>
  <c r="W237" i="1"/>
  <c r="U237" i="1"/>
  <c r="T237" i="1"/>
  <c r="P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IT236" i="1"/>
  <c r="IO236" i="1"/>
  <c r="IN236" i="1"/>
  <c r="IL236" i="1"/>
  <c r="IK236" i="1"/>
  <c r="II236" i="1"/>
  <c r="IH236" i="1"/>
  <c r="IF236" i="1"/>
  <c r="IE236" i="1"/>
  <c r="IB236" i="1"/>
  <c r="HY236" i="1"/>
  <c r="HV236" i="1"/>
  <c r="HS236" i="1"/>
  <c r="HP236" i="1"/>
  <c r="HM236" i="1"/>
  <c r="HK236" i="1"/>
  <c r="HJ236" i="1"/>
  <c r="HG236" i="1"/>
  <c r="HD236" i="1"/>
  <c r="HA236" i="1"/>
  <c r="GX236" i="1"/>
  <c r="GV236" i="1"/>
  <c r="GU236" i="1"/>
  <c r="GR236" i="1"/>
  <c r="GP236" i="1"/>
  <c r="GO236" i="1"/>
  <c r="GL236" i="1"/>
  <c r="GI236" i="1"/>
  <c r="GG236" i="1"/>
  <c r="GF236" i="1"/>
  <c r="GD236" i="1"/>
  <c r="GC236" i="1"/>
  <c r="GA236" i="1"/>
  <c r="FX236" i="1"/>
  <c r="FW236" i="1"/>
  <c r="FU236" i="1"/>
  <c r="FR236" i="1"/>
  <c r="FO236" i="1"/>
  <c r="FL236" i="1"/>
  <c r="FI236" i="1"/>
  <c r="FF236" i="1"/>
  <c r="FC236" i="1"/>
  <c r="EW236" i="1"/>
  <c r="EV236" i="1"/>
  <c r="ES236" i="1"/>
  <c r="EN236" i="1"/>
  <c r="EM236" i="1"/>
  <c r="EK236" i="1"/>
  <c r="EJ236" i="1"/>
  <c r="EH236" i="1"/>
  <c r="ED236" i="1"/>
  <c r="EB236" i="1"/>
  <c r="DY236" i="1"/>
  <c r="DP236" i="1"/>
  <c r="DO236" i="1"/>
  <c r="DM236" i="1"/>
  <c r="DJ236" i="1"/>
  <c r="DG236" i="1"/>
  <c r="DF236" i="1"/>
  <c r="DD236" i="1"/>
  <c r="DA236" i="1"/>
  <c r="CZ236" i="1"/>
  <c r="CX236" i="1"/>
  <c r="CU236" i="1"/>
  <c r="CR236" i="1"/>
  <c r="CO236" i="1"/>
  <c r="CL236" i="1"/>
  <c r="CK236" i="1"/>
  <c r="CI236" i="1"/>
  <c r="CH236" i="1"/>
  <c r="CF236" i="1"/>
  <c r="CE236" i="1"/>
  <c r="CC236" i="1"/>
  <c r="BZ236" i="1"/>
  <c r="BW236" i="1"/>
  <c r="BT236" i="1"/>
  <c r="BS236" i="1"/>
  <c r="BQ236" i="1"/>
  <c r="BP236" i="1"/>
  <c r="BN236" i="1"/>
  <c r="BM236" i="1"/>
  <c r="BK236" i="1"/>
  <c r="BJ236" i="1"/>
  <c r="BH236" i="1"/>
  <c r="BG236" i="1"/>
  <c r="BE236" i="1"/>
  <c r="BB236" i="1"/>
  <c r="BA236" i="1"/>
  <c r="AY236" i="1"/>
  <c r="AV236" i="1"/>
  <c r="AU236" i="1"/>
  <c r="AS236" i="1"/>
  <c r="AP236" i="1"/>
  <c r="AM236" i="1"/>
  <c r="AJ236" i="1"/>
  <c r="AI236" i="1"/>
  <c r="AG236" i="1"/>
  <c r="AF236" i="1"/>
  <c r="AD236" i="1"/>
  <c r="AA236" i="1"/>
  <c r="X236" i="1"/>
  <c r="W236" i="1"/>
  <c r="U236" i="1"/>
  <c r="T236" i="1"/>
  <c r="P236" i="1"/>
  <c r="K236" i="1"/>
  <c r="J236" i="1"/>
  <c r="I236" i="1"/>
  <c r="H236" i="1"/>
  <c r="G236" i="1"/>
  <c r="F236" i="1"/>
  <c r="E236" i="1"/>
  <c r="D236" i="1"/>
  <c r="C236" i="1"/>
  <c r="B236" i="1"/>
  <c r="A236" i="1"/>
  <c r="IU235" i="1"/>
  <c r="IO235" i="1"/>
  <c r="IN235" i="1"/>
  <c r="IL235" i="1"/>
  <c r="IK235" i="1"/>
  <c r="II235" i="1"/>
  <c r="IH235" i="1"/>
  <c r="IF235" i="1"/>
  <c r="IE235" i="1"/>
  <c r="HY235" i="1"/>
  <c r="HV235" i="1"/>
  <c r="HS235" i="1"/>
  <c r="HP235" i="1"/>
  <c r="HM235" i="1"/>
  <c r="HK235" i="1"/>
  <c r="HJ235" i="1"/>
  <c r="HG235" i="1"/>
  <c r="HD235" i="1"/>
  <c r="HA235" i="1"/>
  <c r="GX235" i="1"/>
  <c r="GV235" i="1"/>
  <c r="GU235" i="1"/>
  <c r="GR235" i="1"/>
  <c r="GP235" i="1"/>
  <c r="GO235" i="1"/>
  <c r="GL235" i="1"/>
  <c r="GI235" i="1"/>
  <c r="GG235" i="1"/>
  <c r="GF235" i="1"/>
  <c r="GD235" i="1"/>
  <c r="GC235" i="1"/>
  <c r="GA235" i="1"/>
  <c r="FX235" i="1"/>
  <c r="FU235" i="1"/>
  <c r="FR235" i="1"/>
  <c r="FO235" i="1"/>
  <c r="FL235" i="1"/>
  <c r="FI235" i="1"/>
  <c r="FF235" i="1"/>
  <c r="FC235" i="1"/>
  <c r="EW235" i="1"/>
  <c r="EV235" i="1"/>
  <c r="ES235" i="1"/>
  <c r="EN235" i="1"/>
  <c r="EM235" i="1"/>
  <c r="EK235" i="1"/>
  <c r="EJ235" i="1"/>
  <c r="EH235" i="1"/>
  <c r="ED235" i="1"/>
  <c r="EB235" i="1"/>
  <c r="DY235" i="1"/>
  <c r="DR235" i="1"/>
  <c r="DP235" i="1"/>
  <c r="DM235" i="1"/>
  <c r="DJ235" i="1"/>
  <c r="DG235" i="1"/>
  <c r="DF235" i="1"/>
  <c r="DD235" i="1"/>
  <c r="DA235" i="1"/>
  <c r="CX235" i="1"/>
  <c r="CU235" i="1"/>
  <c r="CR235" i="1"/>
  <c r="CO235" i="1"/>
  <c r="CN235" i="1"/>
  <c r="CL235" i="1"/>
  <c r="CK235" i="1"/>
  <c r="CI235" i="1"/>
  <c r="CH235" i="1"/>
  <c r="CF235" i="1"/>
  <c r="CE235" i="1"/>
  <c r="CC235" i="1"/>
  <c r="CB235" i="1"/>
  <c r="BZ235" i="1"/>
  <c r="BW235" i="1"/>
  <c r="BT235" i="1"/>
  <c r="BS235" i="1"/>
  <c r="BQ235" i="1"/>
  <c r="BP235" i="1"/>
  <c r="BN235" i="1"/>
  <c r="BM235" i="1"/>
  <c r="BK235" i="1"/>
  <c r="BJ235" i="1"/>
  <c r="BH235" i="1"/>
  <c r="BG235" i="1"/>
  <c r="BE235" i="1"/>
  <c r="BB235" i="1"/>
  <c r="BA235" i="1"/>
  <c r="AY235" i="1"/>
  <c r="AV235" i="1"/>
  <c r="AU235" i="1"/>
  <c r="AS235" i="1"/>
  <c r="AP235" i="1"/>
  <c r="AM235" i="1"/>
  <c r="AJ235" i="1"/>
  <c r="AI235" i="1"/>
  <c r="AG235" i="1"/>
  <c r="AF235" i="1"/>
  <c r="AD235" i="1"/>
  <c r="AA235" i="1"/>
  <c r="X235" i="1"/>
  <c r="W235" i="1"/>
  <c r="U235" i="1"/>
  <c r="T235" i="1"/>
  <c r="P235" i="1"/>
  <c r="IT235" i="1" s="1"/>
  <c r="K235" i="1"/>
  <c r="J235" i="1"/>
  <c r="I235" i="1"/>
  <c r="H235" i="1"/>
  <c r="G235" i="1"/>
  <c r="F235" i="1"/>
  <c r="E235" i="1"/>
  <c r="D235" i="1"/>
  <c r="C235" i="1"/>
  <c r="B235" i="1"/>
  <c r="A235" i="1"/>
  <c r="IU234" i="1"/>
  <c r="IS234" i="1"/>
  <c r="IO234" i="1"/>
  <c r="IN234" i="1"/>
  <c r="IL234" i="1"/>
  <c r="IK234" i="1"/>
  <c r="II234" i="1"/>
  <c r="IH234" i="1"/>
  <c r="IF234" i="1"/>
  <c r="IE234" i="1"/>
  <c r="IB234" i="1"/>
  <c r="HY234" i="1"/>
  <c r="HV234" i="1"/>
  <c r="HS234" i="1"/>
  <c r="HP234" i="1"/>
  <c r="HM234" i="1"/>
  <c r="HK234" i="1"/>
  <c r="HJ234" i="1"/>
  <c r="HG234" i="1"/>
  <c r="HD234" i="1"/>
  <c r="HA234" i="1"/>
  <c r="GX234" i="1"/>
  <c r="GV234" i="1"/>
  <c r="GU234" i="1"/>
  <c r="GR234" i="1"/>
  <c r="GP234" i="1"/>
  <c r="GO234" i="1"/>
  <c r="GL234" i="1"/>
  <c r="GI234" i="1"/>
  <c r="GG234" i="1"/>
  <c r="GF234" i="1"/>
  <c r="GD234" i="1"/>
  <c r="GC234" i="1"/>
  <c r="GA234" i="1"/>
  <c r="FX234" i="1"/>
  <c r="FU234" i="1"/>
  <c r="FR234" i="1"/>
  <c r="FO234" i="1"/>
  <c r="FL234" i="1"/>
  <c r="FI234" i="1"/>
  <c r="FF234" i="1"/>
  <c r="FC234" i="1"/>
  <c r="EW234" i="1"/>
  <c r="EV234" i="1"/>
  <c r="ES234" i="1"/>
  <c r="EN234" i="1"/>
  <c r="EM234" i="1"/>
  <c r="EK234" i="1"/>
  <c r="EJ234" i="1"/>
  <c r="EH234" i="1"/>
  <c r="ED234" i="1"/>
  <c r="EB234" i="1"/>
  <c r="DY234" i="1"/>
  <c r="DP234" i="1"/>
  <c r="DM234" i="1"/>
  <c r="DJ234" i="1"/>
  <c r="DG234" i="1"/>
  <c r="DF234" i="1"/>
  <c r="DD234" i="1"/>
  <c r="DA234" i="1"/>
  <c r="CX234" i="1"/>
  <c r="CU234" i="1"/>
  <c r="CR234" i="1"/>
  <c r="CO234" i="1"/>
  <c r="CN234" i="1"/>
  <c r="CL234" i="1"/>
  <c r="CK234" i="1"/>
  <c r="CI234" i="1"/>
  <c r="CH234" i="1"/>
  <c r="CF234" i="1"/>
  <c r="CE234" i="1"/>
  <c r="CC234" i="1"/>
  <c r="CB234" i="1"/>
  <c r="BZ234" i="1"/>
  <c r="BW234" i="1"/>
  <c r="BT234" i="1"/>
  <c r="BS234" i="1"/>
  <c r="BQ234" i="1"/>
  <c r="BP234" i="1"/>
  <c r="BN234" i="1"/>
  <c r="BM234" i="1"/>
  <c r="BK234" i="1"/>
  <c r="BJ234" i="1"/>
  <c r="BH234" i="1"/>
  <c r="BG234" i="1"/>
  <c r="BE234" i="1"/>
  <c r="BB234" i="1"/>
  <c r="BA234" i="1"/>
  <c r="AY234" i="1"/>
  <c r="AV234" i="1"/>
  <c r="AU234" i="1"/>
  <c r="AS234" i="1"/>
  <c r="AP234" i="1"/>
  <c r="AM234" i="1"/>
  <c r="AJ234" i="1"/>
  <c r="AI234" i="1"/>
  <c r="AG234" i="1"/>
  <c r="AF234" i="1"/>
  <c r="AD234" i="1"/>
  <c r="AA234" i="1"/>
  <c r="X234" i="1"/>
  <c r="W234" i="1"/>
  <c r="U234" i="1"/>
  <c r="T234" i="1"/>
  <c r="P234" i="1"/>
  <c r="IT234" i="1" s="1"/>
  <c r="K234" i="1"/>
  <c r="J234" i="1"/>
  <c r="I234" i="1"/>
  <c r="H234" i="1"/>
  <c r="G234" i="1"/>
  <c r="F234" i="1"/>
  <c r="E234" i="1"/>
  <c r="D234" i="1"/>
  <c r="C234" i="1"/>
  <c r="B234" i="1"/>
  <c r="A234" i="1"/>
  <c r="IO233" i="1"/>
  <c r="IN233" i="1"/>
  <c r="IL233" i="1"/>
  <c r="IK233" i="1"/>
  <c r="II233" i="1"/>
  <c r="IH233" i="1"/>
  <c r="IF233" i="1"/>
  <c r="IE233" i="1"/>
  <c r="IB233" i="1"/>
  <c r="HY233" i="1"/>
  <c r="HV233" i="1"/>
  <c r="HS233" i="1"/>
  <c r="HP233" i="1"/>
  <c r="HM233" i="1"/>
  <c r="HK233" i="1"/>
  <c r="HJ233" i="1"/>
  <c r="HG233" i="1"/>
  <c r="HD233" i="1"/>
  <c r="HA233" i="1"/>
  <c r="GX233" i="1"/>
  <c r="GV233" i="1"/>
  <c r="GU233" i="1"/>
  <c r="GR233" i="1"/>
  <c r="GP233" i="1"/>
  <c r="GO233" i="1"/>
  <c r="GL233" i="1"/>
  <c r="GI233" i="1"/>
  <c r="GG233" i="1"/>
  <c r="GF233" i="1"/>
  <c r="GD233" i="1"/>
  <c r="GC233" i="1"/>
  <c r="GA233" i="1"/>
  <c r="FX233" i="1"/>
  <c r="FU233" i="1"/>
  <c r="FR233" i="1"/>
  <c r="FO233" i="1"/>
  <c r="FL233" i="1"/>
  <c r="FI233" i="1"/>
  <c r="FF233" i="1"/>
  <c r="FC233" i="1"/>
  <c r="EW233" i="1"/>
  <c r="EV233" i="1"/>
  <c r="ES233" i="1"/>
  <c r="EN233" i="1"/>
  <c r="EM233" i="1"/>
  <c r="EK233" i="1"/>
  <c r="EJ233" i="1"/>
  <c r="EH233" i="1"/>
  <c r="ED233" i="1"/>
  <c r="EB233" i="1"/>
  <c r="DY233" i="1"/>
  <c r="DP233" i="1"/>
  <c r="DM233" i="1"/>
  <c r="DJ233" i="1"/>
  <c r="DG233" i="1"/>
  <c r="DF233" i="1"/>
  <c r="DD233" i="1"/>
  <c r="DA233" i="1"/>
  <c r="CX233" i="1"/>
  <c r="CU233" i="1"/>
  <c r="CR233" i="1"/>
  <c r="CO233" i="1"/>
  <c r="CL233" i="1"/>
  <c r="CK233" i="1"/>
  <c r="CI233" i="1"/>
  <c r="CH233" i="1"/>
  <c r="CF233" i="1"/>
  <c r="CE233" i="1"/>
  <c r="CC233" i="1"/>
  <c r="BZ233" i="1"/>
  <c r="BW233" i="1"/>
  <c r="BT233" i="1"/>
  <c r="BS233" i="1"/>
  <c r="BQ233" i="1"/>
  <c r="BP233" i="1"/>
  <c r="BN233" i="1"/>
  <c r="BM233" i="1"/>
  <c r="BK233" i="1"/>
  <c r="BJ233" i="1"/>
  <c r="BH233" i="1"/>
  <c r="BG233" i="1"/>
  <c r="BE233" i="1"/>
  <c r="BB233" i="1"/>
  <c r="BA233" i="1"/>
  <c r="AY233" i="1"/>
  <c r="AV233" i="1"/>
  <c r="AU233" i="1"/>
  <c r="AS233" i="1"/>
  <c r="AP233" i="1"/>
  <c r="AM233" i="1"/>
  <c r="AJ233" i="1"/>
  <c r="AI233" i="1"/>
  <c r="AG233" i="1"/>
  <c r="AF233" i="1"/>
  <c r="AD233" i="1"/>
  <c r="AA233" i="1"/>
  <c r="X233" i="1"/>
  <c r="W233" i="1"/>
  <c r="U233" i="1"/>
  <c r="T233" i="1"/>
  <c r="P233" i="1"/>
  <c r="IT233" i="1" s="1"/>
  <c r="K233" i="1"/>
  <c r="J233" i="1"/>
  <c r="I233" i="1"/>
  <c r="H233" i="1"/>
  <c r="G233" i="1"/>
  <c r="F233" i="1"/>
  <c r="E233" i="1"/>
  <c r="D233" i="1"/>
  <c r="C233" i="1"/>
  <c r="B233" i="1"/>
  <c r="A233" i="1"/>
  <c r="IZ232" i="1"/>
  <c r="IT232" i="1"/>
  <c r="IO232" i="1"/>
  <c r="IN232" i="1"/>
  <c r="IL232" i="1"/>
  <c r="IK232" i="1"/>
  <c r="II232" i="1"/>
  <c r="IH232" i="1"/>
  <c r="IF232" i="1"/>
  <c r="IE232" i="1"/>
  <c r="IB232" i="1"/>
  <c r="HY232" i="1"/>
  <c r="HV232" i="1"/>
  <c r="HS232" i="1"/>
  <c r="HP232" i="1"/>
  <c r="HM232" i="1"/>
  <c r="HK232" i="1"/>
  <c r="HJ232" i="1"/>
  <c r="HG232" i="1"/>
  <c r="HD232" i="1"/>
  <c r="HA232" i="1"/>
  <c r="GX232" i="1"/>
  <c r="GV232" i="1"/>
  <c r="GU232" i="1"/>
  <c r="GR232" i="1"/>
  <c r="GP232" i="1"/>
  <c r="GO232" i="1"/>
  <c r="GL232" i="1"/>
  <c r="GI232" i="1"/>
  <c r="GG232" i="1"/>
  <c r="GF232" i="1"/>
  <c r="GD232" i="1"/>
  <c r="GC232" i="1"/>
  <c r="GA232" i="1"/>
  <c r="FX232" i="1"/>
  <c r="FU232" i="1"/>
  <c r="FR232" i="1"/>
  <c r="FO232" i="1"/>
  <c r="FN232" i="1"/>
  <c r="FL232" i="1"/>
  <c r="FI232" i="1"/>
  <c r="FF232" i="1"/>
  <c r="FC232" i="1"/>
  <c r="EW232" i="1"/>
  <c r="EV232" i="1"/>
  <c r="ES232" i="1"/>
  <c r="EP232" i="1"/>
  <c r="EN232" i="1"/>
  <c r="EM232" i="1"/>
  <c r="EK232" i="1"/>
  <c r="EJ232" i="1"/>
  <c r="EH232" i="1"/>
  <c r="ED232" i="1"/>
  <c r="EB232" i="1"/>
  <c r="DY232" i="1"/>
  <c r="DU232" i="1"/>
  <c r="DP232" i="1"/>
  <c r="DM232" i="1"/>
  <c r="DJ232" i="1"/>
  <c r="DG232" i="1"/>
  <c r="DF232" i="1"/>
  <c r="DD232" i="1"/>
  <c r="DA232" i="1"/>
  <c r="CX232" i="1"/>
  <c r="CU232" i="1"/>
  <c r="CR232" i="1"/>
  <c r="CO232" i="1"/>
  <c r="CL232" i="1"/>
  <c r="CK232" i="1"/>
  <c r="CI232" i="1"/>
  <c r="CH232" i="1"/>
  <c r="CF232" i="1"/>
  <c r="CE232" i="1"/>
  <c r="CC232" i="1"/>
  <c r="BZ232" i="1"/>
  <c r="BW232" i="1"/>
  <c r="BT232" i="1"/>
  <c r="BS232" i="1"/>
  <c r="BQ232" i="1"/>
  <c r="BP232" i="1"/>
  <c r="BN232" i="1"/>
  <c r="BM232" i="1"/>
  <c r="BK232" i="1"/>
  <c r="BJ232" i="1"/>
  <c r="BH232" i="1"/>
  <c r="BG232" i="1"/>
  <c r="BE232" i="1"/>
  <c r="BB232" i="1"/>
  <c r="BA232" i="1"/>
  <c r="AY232" i="1"/>
  <c r="AV232" i="1"/>
  <c r="AU232" i="1"/>
  <c r="AS232" i="1"/>
  <c r="AP232" i="1"/>
  <c r="AM232" i="1"/>
  <c r="AJ232" i="1"/>
  <c r="AI232" i="1"/>
  <c r="AG232" i="1"/>
  <c r="AF232" i="1"/>
  <c r="AD232" i="1"/>
  <c r="AA232" i="1"/>
  <c r="X232" i="1"/>
  <c r="W232" i="1"/>
  <c r="U232" i="1"/>
  <c r="T232" i="1"/>
  <c r="P232" i="1"/>
  <c r="K232" i="1"/>
  <c r="J232" i="1"/>
  <c r="I232" i="1"/>
  <c r="H232" i="1"/>
  <c r="G232" i="1"/>
  <c r="F232" i="1"/>
  <c r="E232" i="1"/>
  <c r="D232" i="1"/>
  <c r="C232" i="1"/>
  <c r="B232" i="1"/>
  <c r="A232" i="1"/>
  <c r="IU231" i="1"/>
  <c r="IO231" i="1"/>
  <c r="IN231" i="1"/>
  <c r="IL231" i="1"/>
  <c r="IK231" i="1"/>
  <c r="II231" i="1"/>
  <c r="IH231" i="1"/>
  <c r="IF231" i="1"/>
  <c r="IE231" i="1"/>
  <c r="IB231" i="1"/>
  <c r="HY231" i="1"/>
  <c r="HV231" i="1"/>
  <c r="HS231" i="1"/>
  <c r="HP231" i="1"/>
  <c r="HM231" i="1"/>
  <c r="HK231" i="1"/>
  <c r="HJ231" i="1"/>
  <c r="HG231" i="1"/>
  <c r="HD231" i="1"/>
  <c r="HA231" i="1"/>
  <c r="GX231" i="1"/>
  <c r="GV231" i="1"/>
  <c r="GU231" i="1"/>
  <c r="GR231" i="1"/>
  <c r="GP231" i="1"/>
  <c r="GO231" i="1"/>
  <c r="GL231" i="1"/>
  <c r="GI231" i="1"/>
  <c r="GG231" i="1"/>
  <c r="GF231" i="1"/>
  <c r="GD231" i="1"/>
  <c r="GC231" i="1"/>
  <c r="GA231" i="1"/>
  <c r="FX231" i="1"/>
  <c r="FU231" i="1"/>
  <c r="FR231" i="1"/>
  <c r="FO231" i="1"/>
  <c r="FL231" i="1"/>
  <c r="FI231" i="1"/>
  <c r="FF231" i="1"/>
  <c r="FC231" i="1"/>
  <c r="EW231" i="1"/>
  <c r="EV231" i="1"/>
  <c r="ES231" i="1"/>
  <c r="EP231" i="1"/>
  <c r="EN231" i="1"/>
  <c r="EM231" i="1"/>
  <c r="EK231" i="1"/>
  <c r="EJ231" i="1"/>
  <c r="EH231" i="1"/>
  <c r="ED231" i="1"/>
  <c r="EB231" i="1"/>
  <c r="DY231" i="1"/>
  <c r="DP231" i="1"/>
  <c r="DM231" i="1"/>
  <c r="DJ231" i="1"/>
  <c r="DG231" i="1"/>
  <c r="DF231" i="1"/>
  <c r="DD231" i="1"/>
  <c r="DA231" i="1"/>
  <c r="CX231" i="1"/>
  <c r="CU231" i="1"/>
  <c r="CR231" i="1"/>
  <c r="CO231" i="1"/>
  <c r="CN231" i="1"/>
  <c r="CL231" i="1"/>
  <c r="CK231" i="1"/>
  <c r="CI231" i="1"/>
  <c r="CH231" i="1"/>
  <c r="CF231" i="1"/>
  <c r="CE231" i="1"/>
  <c r="CC231" i="1"/>
  <c r="CB231" i="1"/>
  <c r="BZ231" i="1"/>
  <c r="BW231" i="1"/>
  <c r="BT231" i="1"/>
  <c r="BS231" i="1"/>
  <c r="BQ231" i="1"/>
  <c r="BP231" i="1"/>
  <c r="BN231" i="1"/>
  <c r="BM231" i="1"/>
  <c r="BK231" i="1"/>
  <c r="BJ231" i="1"/>
  <c r="BH231" i="1"/>
  <c r="BG231" i="1"/>
  <c r="BE231" i="1"/>
  <c r="BB231" i="1"/>
  <c r="BA231" i="1"/>
  <c r="AY231" i="1"/>
  <c r="AV231" i="1"/>
  <c r="AU231" i="1"/>
  <c r="AS231" i="1"/>
  <c r="AP231" i="1"/>
  <c r="AM231" i="1"/>
  <c r="AJ231" i="1"/>
  <c r="AI231" i="1"/>
  <c r="AG231" i="1"/>
  <c r="AF231" i="1"/>
  <c r="AD231" i="1"/>
  <c r="AA231" i="1"/>
  <c r="X231" i="1"/>
  <c r="W231" i="1"/>
  <c r="U231" i="1"/>
  <c r="T231" i="1"/>
  <c r="P231" i="1"/>
  <c r="IT231" i="1" s="1"/>
  <c r="K231" i="1"/>
  <c r="J231" i="1"/>
  <c r="I231" i="1"/>
  <c r="H231" i="1"/>
  <c r="G231" i="1"/>
  <c r="F231" i="1"/>
  <c r="E231" i="1"/>
  <c r="D231" i="1"/>
  <c r="C231" i="1"/>
  <c r="B231" i="1"/>
  <c r="A231" i="1"/>
  <c r="IO230" i="1"/>
  <c r="IN230" i="1"/>
  <c r="IL230" i="1"/>
  <c r="IK230" i="1"/>
  <c r="II230" i="1"/>
  <c r="IH230" i="1"/>
  <c r="IF230" i="1"/>
  <c r="IE230" i="1"/>
  <c r="HY230" i="1"/>
  <c r="HV230" i="1"/>
  <c r="HS230" i="1"/>
  <c r="HP230" i="1"/>
  <c r="HM230" i="1"/>
  <c r="HK230" i="1"/>
  <c r="HJ230" i="1"/>
  <c r="HG230" i="1"/>
  <c r="HD230" i="1"/>
  <c r="HA230" i="1"/>
  <c r="GX230" i="1"/>
  <c r="GV230" i="1"/>
  <c r="GU230" i="1"/>
  <c r="GR230" i="1"/>
  <c r="GP230" i="1"/>
  <c r="GO230" i="1"/>
  <c r="GL230" i="1"/>
  <c r="GI230" i="1"/>
  <c r="GG230" i="1"/>
  <c r="GF230" i="1"/>
  <c r="GD230" i="1"/>
  <c r="GC230" i="1"/>
  <c r="GA230" i="1"/>
  <c r="FX230" i="1"/>
  <c r="FU230" i="1"/>
  <c r="FR230" i="1"/>
  <c r="FO230" i="1"/>
  <c r="FL230" i="1"/>
  <c r="FK230" i="1"/>
  <c r="FI230" i="1"/>
  <c r="FF230" i="1"/>
  <c r="FC230" i="1"/>
  <c r="EW230" i="1"/>
  <c r="EV230" i="1"/>
  <c r="ES230" i="1"/>
  <c r="EP230" i="1"/>
  <c r="EN230" i="1"/>
  <c r="EM230" i="1"/>
  <c r="EK230" i="1"/>
  <c r="EJ230" i="1"/>
  <c r="EH230" i="1"/>
  <c r="ED230" i="1"/>
  <c r="EB230" i="1"/>
  <c r="DY230" i="1"/>
  <c r="DP230" i="1"/>
  <c r="DM230" i="1"/>
  <c r="DJ230" i="1"/>
  <c r="DG230" i="1"/>
  <c r="DF230" i="1"/>
  <c r="DD230" i="1"/>
  <c r="DA230" i="1"/>
  <c r="CX230" i="1"/>
  <c r="CU230" i="1"/>
  <c r="CR230" i="1"/>
  <c r="CO230" i="1"/>
  <c r="CL230" i="1"/>
  <c r="CK230" i="1"/>
  <c r="CI230" i="1"/>
  <c r="CH230" i="1"/>
  <c r="CF230" i="1"/>
  <c r="CE230" i="1"/>
  <c r="CC230" i="1"/>
  <c r="BZ230" i="1"/>
  <c r="BW230" i="1"/>
  <c r="BT230" i="1"/>
  <c r="BS230" i="1"/>
  <c r="BQ230" i="1"/>
  <c r="BP230" i="1"/>
  <c r="BN230" i="1"/>
  <c r="BM230" i="1"/>
  <c r="BK230" i="1"/>
  <c r="BJ230" i="1"/>
  <c r="BH230" i="1"/>
  <c r="BG230" i="1"/>
  <c r="BE230" i="1"/>
  <c r="BB230" i="1"/>
  <c r="BA230" i="1"/>
  <c r="AY230" i="1"/>
  <c r="AV230" i="1"/>
  <c r="AU230" i="1"/>
  <c r="AS230" i="1"/>
  <c r="AP230" i="1"/>
  <c r="AM230" i="1"/>
  <c r="AJ230" i="1"/>
  <c r="AI230" i="1"/>
  <c r="AG230" i="1"/>
  <c r="AF230" i="1"/>
  <c r="AD230" i="1"/>
  <c r="AA230" i="1"/>
  <c r="X230" i="1"/>
  <c r="W230" i="1"/>
  <c r="U230" i="1"/>
  <c r="T230" i="1"/>
  <c r="P230" i="1"/>
  <c r="IT230" i="1" s="1"/>
  <c r="K230" i="1"/>
  <c r="J230" i="1"/>
  <c r="I230" i="1"/>
  <c r="H230" i="1"/>
  <c r="G230" i="1"/>
  <c r="F230" i="1"/>
  <c r="E230" i="1"/>
  <c r="D230" i="1"/>
  <c r="C230" i="1"/>
  <c r="B230" i="1"/>
  <c r="A230" i="1"/>
  <c r="IT229" i="1"/>
  <c r="IO229" i="1"/>
  <c r="IN229" i="1"/>
  <c r="IL229" i="1"/>
  <c r="IK229" i="1"/>
  <c r="II229" i="1"/>
  <c r="IH229" i="1"/>
  <c r="IF229" i="1"/>
  <c r="IE229" i="1"/>
  <c r="IB229" i="1"/>
  <c r="HY229" i="1"/>
  <c r="HV229" i="1"/>
  <c r="HS229" i="1"/>
  <c r="HP229" i="1"/>
  <c r="HM229" i="1"/>
  <c r="HK229" i="1"/>
  <c r="HJ229" i="1"/>
  <c r="HG229" i="1"/>
  <c r="HD229" i="1"/>
  <c r="HA229" i="1"/>
  <c r="GX229" i="1"/>
  <c r="GV229" i="1"/>
  <c r="GU229" i="1"/>
  <c r="GR229" i="1"/>
  <c r="GP229" i="1"/>
  <c r="GO229" i="1"/>
  <c r="GL229" i="1"/>
  <c r="GI229" i="1"/>
  <c r="GG229" i="1"/>
  <c r="GF229" i="1"/>
  <c r="GD229" i="1"/>
  <c r="GC229" i="1"/>
  <c r="GA229" i="1"/>
  <c r="FX229" i="1"/>
  <c r="FU229" i="1"/>
  <c r="FR229" i="1"/>
  <c r="FO229" i="1"/>
  <c r="FL229" i="1"/>
  <c r="FI229" i="1"/>
  <c r="FF229" i="1"/>
  <c r="FC229" i="1"/>
  <c r="EW229" i="1"/>
  <c r="EV229" i="1"/>
  <c r="ES229" i="1"/>
  <c r="EP229" i="1"/>
  <c r="EN229" i="1"/>
  <c r="EM229" i="1"/>
  <c r="EK229" i="1"/>
  <c r="EJ229" i="1"/>
  <c r="EH229" i="1"/>
  <c r="ED229" i="1"/>
  <c r="EB229" i="1"/>
  <c r="DY229" i="1"/>
  <c r="DX229" i="1"/>
  <c r="DP229" i="1"/>
  <c r="DM229" i="1"/>
  <c r="DJ229" i="1"/>
  <c r="DG229" i="1"/>
  <c r="DF229" i="1"/>
  <c r="DD229" i="1"/>
  <c r="DA229" i="1"/>
  <c r="CX229" i="1"/>
  <c r="CU229" i="1"/>
  <c r="CR229" i="1"/>
  <c r="CO229" i="1"/>
  <c r="CL229" i="1"/>
  <c r="CK229" i="1"/>
  <c r="CI229" i="1"/>
  <c r="CH229" i="1"/>
  <c r="CF229" i="1"/>
  <c r="CE229" i="1"/>
  <c r="CC229" i="1"/>
  <c r="BZ229" i="1"/>
  <c r="BW229" i="1"/>
  <c r="BT229" i="1"/>
  <c r="BS229" i="1"/>
  <c r="BQ229" i="1"/>
  <c r="BP229" i="1"/>
  <c r="BN229" i="1"/>
  <c r="BM229" i="1"/>
  <c r="BK229" i="1"/>
  <c r="BJ229" i="1"/>
  <c r="BH229" i="1"/>
  <c r="BG229" i="1"/>
  <c r="BE229" i="1"/>
  <c r="BB229" i="1"/>
  <c r="BA229" i="1"/>
  <c r="AY229" i="1"/>
  <c r="AV229" i="1"/>
  <c r="AU229" i="1"/>
  <c r="AS229" i="1"/>
  <c r="AP229" i="1"/>
  <c r="AM229" i="1"/>
  <c r="AJ229" i="1"/>
  <c r="AI229" i="1"/>
  <c r="AG229" i="1"/>
  <c r="AF229" i="1"/>
  <c r="AD229" i="1"/>
  <c r="AA229" i="1"/>
  <c r="X229" i="1"/>
  <c r="W229" i="1"/>
  <c r="U229" i="1"/>
  <c r="T229" i="1"/>
  <c r="P229" i="1"/>
  <c r="K229" i="1"/>
  <c r="J229" i="1"/>
  <c r="I229" i="1"/>
  <c r="H229" i="1"/>
  <c r="G229" i="1"/>
  <c r="F229" i="1"/>
  <c r="E229" i="1"/>
  <c r="D229" i="1"/>
  <c r="C229" i="1"/>
  <c r="B229" i="1"/>
  <c r="A229" i="1"/>
  <c r="IO228" i="1"/>
  <c r="IN228" i="1"/>
  <c r="IL228" i="1"/>
  <c r="IK228" i="1"/>
  <c r="II228" i="1"/>
  <c r="IH228" i="1"/>
  <c r="IF228" i="1"/>
  <c r="IE228" i="1"/>
  <c r="IB228" i="1"/>
  <c r="HY228" i="1"/>
  <c r="HV228" i="1"/>
  <c r="HS228" i="1"/>
  <c r="HP228" i="1"/>
  <c r="HM228" i="1"/>
  <c r="HK228" i="1"/>
  <c r="HJ228" i="1"/>
  <c r="HG228" i="1"/>
  <c r="HD228" i="1"/>
  <c r="HA228" i="1"/>
  <c r="GX228" i="1"/>
  <c r="GV228" i="1"/>
  <c r="GU228" i="1"/>
  <c r="GR228" i="1"/>
  <c r="GP228" i="1"/>
  <c r="GO228" i="1"/>
  <c r="GL228" i="1"/>
  <c r="GI228" i="1"/>
  <c r="GG228" i="1"/>
  <c r="GF228" i="1"/>
  <c r="GD228" i="1"/>
  <c r="GC228" i="1"/>
  <c r="GA228" i="1"/>
  <c r="FX228" i="1"/>
  <c r="FW228" i="1"/>
  <c r="FU228" i="1"/>
  <c r="FR228" i="1"/>
  <c r="FO228" i="1"/>
  <c r="FL228" i="1"/>
  <c r="FK228" i="1"/>
  <c r="FI228" i="1"/>
  <c r="FF228" i="1"/>
  <c r="FC228" i="1"/>
  <c r="EW228" i="1"/>
  <c r="EV228" i="1"/>
  <c r="ES228" i="1"/>
  <c r="EP228" i="1"/>
  <c r="EN228" i="1"/>
  <c r="EM228" i="1"/>
  <c r="EK228" i="1"/>
  <c r="EJ228" i="1"/>
  <c r="EH228" i="1"/>
  <c r="ED228" i="1"/>
  <c r="EB228" i="1"/>
  <c r="DY228" i="1"/>
  <c r="DP228" i="1"/>
  <c r="DM228" i="1"/>
  <c r="DJ228" i="1"/>
  <c r="DG228" i="1"/>
  <c r="DF228" i="1"/>
  <c r="DD228" i="1"/>
  <c r="DA228" i="1"/>
  <c r="CZ228" i="1"/>
  <c r="CX228" i="1"/>
  <c r="CU228" i="1"/>
  <c r="CR228" i="1"/>
  <c r="CO228" i="1"/>
  <c r="CL228" i="1"/>
  <c r="CK228" i="1"/>
  <c r="CI228" i="1"/>
  <c r="CH228" i="1"/>
  <c r="CF228" i="1"/>
  <c r="CE228" i="1"/>
  <c r="CC228" i="1"/>
  <c r="BZ228" i="1"/>
  <c r="BW228" i="1"/>
  <c r="BT228" i="1"/>
  <c r="BS228" i="1"/>
  <c r="BQ228" i="1"/>
  <c r="BP228" i="1"/>
  <c r="BN228" i="1"/>
  <c r="BM228" i="1"/>
  <c r="BK228" i="1"/>
  <c r="BJ228" i="1"/>
  <c r="BH228" i="1"/>
  <c r="BG228" i="1"/>
  <c r="BE228" i="1"/>
  <c r="BB228" i="1"/>
  <c r="BA228" i="1"/>
  <c r="AY228" i="1"/>
  <c r="AV228" i="1"/>
  <c r="AU228" i="1"/>
  <c r="AS228" i="1"/>
  <c r="AP228" i="1"/>
  <c r="AM228" i="1"/>
  <c r="AJ228" i="1"/>
  <c r="AI228" i="1"/>
  <c r="AG228" i="1"/>
  <c r="AF228" i="1"/>
  <c r="AD228" i="1"/>
  <c r="AA228" i="1"/>
  <c r="X228" i="1"/>
  <c r="W228" i="1"/>
  <c r="U228" i="1"/>
  <c r="T228" i="1"/>
  <c r="P228" i="1"/>
  <c r="IT228" i="1" s="1"/>
  <c r="K228" i="1"/>
  <c r="J228" i="1"/>
  <c r="I228" i="1"/>
  <c r="H228" i="1"/>
  <c r="G228" i="1"/>
  <c r="F228" i="1"/>
  <c r="E228" i="1"/>
  <c r="D228" i="1"/>
  <c r="C228" i="1"/>
  <c r="B228" i="1"/>
  <c r="A228" i="1"/>
  <c r="IT227" i="1"/>
  <c r="IO227" i="1"/>
  <c r="IN227" i="1"/>
  <c r="IL227" i="1"/>
  <c r="IK227" i="1"/>
  <c r="II227" i="1"/>
  <c r="IH227" i="1"/>
  <c r="IF227" i="1"/>
  <c r="IE227" i="1"/>
  <c r="IB227" i="1"/>
  <c r="HY227" i="1"/>
  <c r="HV227" i="1"/>
  <c r="HS227" i="1"/>
  <c r="HP227" i="1"/>
  <c r="HM227" i="1"/>
  <c r="HK227" i="1"/>
  <c r="HJ227" i="1"/>
  <c r="HG227" i="1"/>
  <c r="HD227" i="1"/>
  <c r="HA227" i="1"/>
  <c r="GX227" i="1"/>
  <c r="GV227" i="1"/>
  <c r="GU227" i="1"/>
  <c r="GR227" i="1"/>
  <c r="GP227" i="1"/>
  <c r="GO227" i="1"/>
  <c r="GL227" i="1"/>
  <c r="GI227" i="1"/>
  <c r="GG227" i="1"/>
  <c r="GF227" i="1"/>
  <c r="GD227" i="1"/>
  <c r="GC227" i="1"/>
  <c r="GA227" i="1"/>
  <c r="FX227" i="1"/>
  <c r="FW227" i="1"/>
  <c r="FU227" i="1"/>
  <c r="FR227" i="1"/>
  <c r="FO227" i="1"/>
  <c r="FL227" i="1"/>
  <c r="FI227" i="1"/>
  <c r="FF227" i="1"/>
  <c r="FC227" i="1"/>
  <c r="EW227" i="1"/>
  <c r="EV227" i="1"/>
  <c r="ES227" i="1"/>
  <c r="EP227" i="1"/>
  <c r="EN227" i="1"/>
  <c r="EM227" i="1"/>
  <c r="EK227" i="1"/>
  <c r="EJ227" i="1"/>
  <c r="EH227" i="1"/>
  <c r="ED227" i="1"/>
  <c r="EB227" i="1"/>
  <c r="DY227" i="1"/>
  <c r="DP227" i="1"/>
  <c r="DM227" i="1"/>
  <c r="DJ227" i="1"/>
  <c r="DG227" i="1"/>
  <c r="DF227" i="1"/>
  <c r="DD227" i="1"/>
  <c r="DA227" i="1"/>
  <c r="CX227" i="1"/>
  <c r="CU227" i="1"/>
  <c r="CR227" i="1"/>
  <c r="CO227" i="1"/>
  <c r="CL227" i="1"/>
  <c r="CK227" i="1"/>
  <c r="CI227" i="1"/>
  <c r="CH227" i="1"/>
  <c r="CF227" i="1"/>
  <c r="CE227" i="1"/>
  <c r="CC227" i="1"/>
  <c r="BZ227" i="1"/>
  <c r="BW227" i="1"/>
  <c r="BT227" i="1"/>
  <c r="BS227" i="1"/>
  <c r="BQ227" i="1"/>
  <c r="BP227" i="1"/>
  <c r="BN227" i="1"/>
  <c r="BM227" i="1"/>
  <c r="BK227" i="1"/>
  <c r="BJ227" i="1"/>
  <c r="BH227" i="1"/>
  <c r="BG227" i="1"/>
  <c r="BE227" i="1"/>
  <c r="BB227" i="1"/>
  <c r="BA227" i="1"/>
  <c r="AY227" i="1"/>
  <c r="AV227" i="1"/>
  <c r="AU227" i="1"/>
  <c r="AS227" i="1"/>
  <c r="AP227" i="1"/>
  <c r="AM227" i="1"/>
  <c r="AJ227" i="1"/>
  <c r="AI227" i="1"/>
  <c r="AG227" i="1"/>
  <c r="AF227" i="1"/>
  <c r="AD227" i="1"/>
  <c r="AA227" i="1"/>
  <c r="Z227" i="1"/>
  <c r="X227" i="1"/>
  <c r="W227" i="1"/>
  <c r="U227" i="1"/>
  <c r="T227" i="1"/>
  <c r="P227" i="1"/>
  <c r="K227" i="1"/>
  <c r="J227" i="1"/>
  <c r="I227" i="1"/>
  <c r="H227" i="1"/>
  <c r="G227" i="1"/>
  <c r="F227" i="1"/>
  <c r="E227" i="1"/>
  <c r="D227" i="1"/>
  <c r="C227" i="1"/>
  <c r="B227" i="1"/>
  <c r="A227" i="1"/>
  <c r="IO226" i="1"/>
  <c r="IN226" i="1"/>
  <c r="IL226" i="1"/>
  <c r="IK226" i="1"/>
  <c r="II226" i="1"/>
  <c r="IH226" i="1"/>
  <c r="IF226" i="1"/>
  <c r="IE226" i="1"/>
  <c r="HY226" i="1"/>
  <c r="HV226" i="1"/>
  <c r="HS226" i="1"/>
  <c r="HP226" i="1"/>
  <c r="HM226" i="1"/>
  <c r="HK226" i="1"/>
  <c r="HJ226" i="1"/>
  <c r="HG226" i="1"/>
  <c r="HD226" i="1"/>
  <c r="HA226" i="1"/>
  <c r="GX226" i="1"/>
  <c r="GV226" i="1"/>
  <c r="GU226" i="1"/>
  <c r="GR226" i="1"/>
  <c r="GP226" i="1"/>
  <c r="GO226" i="1"/>
  <c r="GL226" i="1"/>
  <c r="GI226" i="1"/>
  <c r="GG226" i="1"/>
  <c r="GF226" i="1"/>
  <c r="GD226" i="1"/>
  <c r="GC226" i="1"/>
  <c r="GA226" i="1"/>
  <c r="FX226" i="1"/>
  <c r="FU226" i="1"/>
  <c r="FR226" i="1"/>
  <c r="FO226" i="1"/>
  <c r="FL226" i="1"/>
  <c r="FI226" i="1"/>
  <c r="FF226" i="1"/>
  <c r="FC226" i="1"/>
  <c r="EW226" i="1"/>
  <c r="EV226" i="1"/>
  <c r="ES226" i="1"/>
  <c r="EP226" i="1"/>
  <c r="EN226" i="1"/>
  <c r="EM226" i="1"/>
  <c r="EK226" i="1"/>
  <c r="EJ226" i="1"/>
  <c r="EH226" i="1"/>
  <c r="ED226" i="1"/>
  <c r="EB226" i="1"/>
  <c r="DY226" i="1"/>
  <c r="DP226" i="1"/>
  <c r="DM226" i="1"/>
  <c r="DJ226" i="1"/>
  <c r="DG226" i="1"/>
  <c r="DF226" i="1"/>
  <c r="DD226" i="1"/>
  <c r="DA226" i="1"/>
  <c r="CX226" i="1"/>
  <c r="CU226" i="1"/>
  <c r="CR226" i="1"/>
  <c r="CO226" i="1"/>
  <c r="CL226" i="1"/>
  <c r="CK226" i="1"/>
  <c r="CI226" i="1"/>
  <c r="CH226" i="1"/>
  <c r="CF226" i="1"/>
  <c r="CE226" i="1"/>
  <c r="CC226" i="1"/>
  <c r="BZ226" i="1"/>
  <c r="BW226" i="1"/>
  <c r="BT226" i="1"/>
  <c r="BS226" i="1"/>
  <c r="BQ226" i="1"/>
  <c r="BP226" i="1"/>
  <c r="BN226" i="1"/>
  <c r="BM226" i="1"/>
  <c r="BK226" i="1"/>
  <c r="BJ226" i="1"/>
  <c r="BH226" i="1"/>
  <c r="BG226" i="1"/>
  <c r="BE226" i="1"/>
  <c r="BB226" i="1"/>
  <c r="BA226" i="1"/>
  <c r="AY226" i="1"/>
  <c r="AV226" i="1"/>
  <c r="AU226" i="1"/>
  <c r="AS226" i="1"/>
  <c r="AP226" i="1"/>
  <c r="AM226" i="1"/>
  <c r="AJ226" i="1"/>
  <c r="AI226" i="1"/>
  <c r="AG226" i="1"/>
  <c r="AF226" i="1"/>
  <c r="AD226" i="1"/>
  <c r="AA226" i="1"/>
  <c r="X226" i="1"/>
  <c r="W226" i="1"/>
  <c r="U226" i="1"/>
  <c r="T226" i="1"/>
  <c r="P226" i="1"/>
  <c r="IT226" i="1" s="1"/>
  <c r="IZ226" i="1" s="1"/>
  <c r="K226" i="1"/>
  <c r="J226" i="1"/>
  <c r="I226" i="1"/>
  <c r="H226" i="1"/>
  <c r="G226" i="1"/>
  <c r="F226" i="1"/>
  <c r="E226" i="1"/>
  <c r="D226" i="1"/>
  <c r="C226" i="1"/>
  <c r="B226" i="1"/>
  <c r="A226" i="1"/>
  <c r="IT225" i="1"/>
  <c r="IS225" i="1" s="1"/>
  <c r="IO225" i="1"/>
  <c r="IN225" i="1"/>
  <c r="IL225" i="1"/>
  <c r="IK225" i="1"/>
  <c r="II225" i="1"/>
  <c r="IH225" i="1"/>
  <c r="IF225" i="1"/>
  <c r="IE225" i="1"/>
  <c r="IB225" i="1"/>
  <c r="HY225" i="1"/>
  <c r="HV225" i="1"/>
  <c r="HS225" i="1"/>
  <c r="HP225" i="1"/>
  <c r="HM225" i="1"/>
  <c r="HK225" i="1"/>
  <c r="HJ225" i="1"/>
  <c r="HG225" i="1"/>
  <c r="HD225" i="1"/>
  <c r="HA225" i="1"/>
  <c r="GX225" i="1"/>
  <c r="GV225" i="1"/>
  <c r="GU225" i="1"/>
  <c r="GR225" i="1"/>
  <c r="GP225" i="1"/>
  <c r="GO225" i="1"/>
  <c r="GL225" i="1"/>
  <c r="GI225" i="1"/>
  <c r="GG225" i="1"/>
  <c r="GF225" i="1"/>
  <c r="GD225" i="1"/>
  <c r="GC225" i="1"/>
  <c r="GA225" i="1"/>
  <c r="FX225" i="1"/>
  <c r="FU225" i="1"/>
  <c r="FR225" i="1"/>
  <c r="FO225" i="1"/>
  <c r="FL225" i="1"/>
  <c r="FI225" i="1"/>
  <c r="FF225" i="1"/>
  <c r="FC225" i="1"/>
  <c r="EW225" i="1"/>
  <c r="EV225" i="1"/>
  <c r="ES225" i="1"/>
  <c r="EP225" i="1"/>
  <c r="EN225" i="1"/>
  <c r="EM225" i="1"/>
  <c r="EK225" i="1"/>
  <c r="EJ225" i="1"/>
  <c r="EH225" i="1"/>
  <c r="ED225" i="1"/>
  <c r="EB225" i="1"/>
  <c r="EA225" i="1"/>
  <c r="DY225" i="1"/>
  <c r="DP225" i="1"/>
  <c r="DM225" i="1"/>
  <c r="DJ225" i="1"/>
  <c r="DG225" i="1"/>
  <c r="DF225" i="1"/>
  <c r="DD225" i="1"/>
  <c r="DA225" i="1"/>
  <c r="CX225" i="1"/>
  <c r="CU225" i="1"/>
  <c r="CR225" i="1"/>
  <c r="CO225" i="1"/>
  <c r="CL225" i="1"/>
  <c r="CK225" i="1"/>
  <c r="CI225" i="1"/>
  <c r="CH225" i="1"/>
  <c r="CF225" i="1"/>
  <c r="CE225" i="1"/>
  <c r="CC225" i="1"/>
  <c r="BZ225" i="1"/>
  <c r="BW225" i="1"/>
  <c r="BT225" i="1"/>
  <c r="BS225" i="1"/>
  <c r="BQ225" i="1"/>
  <c r="BP225" i="1"/>
  <c r="BN225" i="1"/>
  <c r="BM225" i="1"/>
  <c r="BK225" i="1"/>
  <c r="BJ225" i="1"/>
  <c r="BH225" i="1"/>
  <c r="BG225" i="1"/>
  <c r="BE225" i="1"/>
  <c r="BD225" i="1"/>
  <c r="BB225" i="1"/>
  <c r="BA225" i="1"/>
  <c r="AY225" i="1"/>
  <c r="AV225" i="1"/>
  <c r="AU225" i="1"/>
  <c r="AS225" i="1"/>
  <c r="AR225" i="1"/>
  <c r="AP225" i="1"/>
  <c r="AM225" i="1"/>
  <c r="AJ225" i="1"/>
  <c r="AI225" i="1"/>
  <c r="AG225" i="1"/>
  <c r="AF225" i="1"/>
  <c r="AD225" i="1"/>
  <c r="AA225" i="1"/>
  <c r="X225" i="1"/>
  <c r="W225" i="1"/>
  <c r="U225" i="1"/>
  <c r="T225" i="1"/>
  <c r="P225" i="1"/>
  <c r="K225" i="1"/>
  <c r="J225" i="1"/>
  <c r="I225" i="1"/>
  <c r="H225" i="1"/>
  <c r="G225" i="1"/>
  <c r="F225" i="1"/>
  <c r="E225" i="1"/>
  <c r="D225" i="1"/>
  <c r="C225" i="1"/>
  <c r="B225" i="1"/>
  <c r="A225" i="1"/>
  <c r="IO224" i="1"/>
  <c r="IN224" i="1"/>
  <c r="IL224" i="1"/>
  <c r="IK224" i="1"/>
  <c r="II224" i="1"/>
  <c r="IH224" i="1"/>
  <c r="IF224" i="1"/>
  <c r="IE224" i="1"/>
  <c r="IB224" i="1"/>
  <c r="HY224" i="1"/>
  <c r="HV224" i="1"/>
  <c r="HS224" i="1"/>
  <c r="HP224" i="1"/>
  <c r="HM224" i="1"/>
  <c r="HK224" i="1"/>
  <c r="HJ224" i="1"/>
  <c r="HG224" i="1"/>
  <c r="HD224" i="1"/>
  <c r="HA224" i="1"/>
  <c r="GX224" i="1"/>
  <c r="GV224" i="1"/>
  <c r="GU224" i="1"/>
  <c r="GR224" i="1"/>
  <c r="GP224" i="1"/>
  <c r="GO224" i="1"/>
  <c r="GL224" i="1"/>
  <c r="GI224" i="1"/>
  <c r="GG224" i="1"/>
  <c r="GF224" i="1"/>
  <c r="GD224" i="1"/>
  <c r="GC224" i="1"/>
  <c r="GA224" i="1"/>
  <c r="FX224" i="1"/>
  <c r="FU224" i="1"/>
  <c r="FR224" i="1"/>
  <c r="FO224" i="1"/>
  <c r="FL224" i="1"/>
  <c r="FI224" i="1"/>
  <c r="FF224" i="1"/>
  <c r="FC224" i="1"/>
  <c r="EW224" i="1"/>
  <c r="EV224" i="1"/>
  <c r="ES224" i="1"/>
  <c r="EP224" i="1"/>
  <c r="EN224" i="1"/>
  <c r="EM224" i="1"/>
  <c r="EK224" i="1"/>
  <c r="EJ224" i="1"/>
  <c r="EH224" i="1"/>
  <c r="ED224" i="1"/>
  <c r="EB224" i="1"/>
  <c r="DY224" i="1"/>
  <c r="DP224" i="1"/>
  <c r="DM224" i="1"/>
  <c r="DJ224" i="1"/>
  <c r="DG224" i="1"/>
  <c r="DF224" i="1"/>
  <c r="DD224" i="1"/>
  <c r="DA224" i="1"/>
  <c r="CX224" i="1"/>
  <c r="CU224" i="1"/>
  <c r="CR224" i="1"/>
  <c r="CO224" i="1"/>
  <c r="CL224" i="1"/>
  <c r="CK224" i="1"/>
  <c r="CI224" i="1"/>
  <c r="CH224" i="1"/>
  <c r="CF224" i="1"/>
  <c r="CE224" i="1"/>
  <c r="CC224" i="1"/>
  <c r="BZ224" i="1"/>
  <c r="BW224" i="1"/>
  <c r="BT224" i="1"/>
  <c r="BS224" i="1"/>
  <c r="BQ224" i="1"/>
  <c r="BP224" i="1"/>
  <c r="BN224" i="1"/>
  <c r="BM224" i="1"/>
  <c r="BK224" i="1"/>
  <c r="BJ224" i="1"/>
  <c r="BH224" i="1"/>
  <c r="BG224" i="1"/>
  <c r="BE224" i="1"/>
  <c r="BB224" i="1"/>
  <c r="BA224" i="1"/>
  <c r="AY224" i="1"/>
  <c r="AV224" i="1"/>
  <c r="AU224" i="1"/>
  <c r="AS224" i="1"/>
  <c r="AP224" i="1"/>
  <c r="AM224" i="1"/>
  <c r="AJ224" i="1"/>
  <c r="AI224" i="1"/>
  <c r="AG224" i="1"/>
  <c r="AF224" i="1"/>
  <c r="AD224" i="1"/>
  <c r="AA224" i="1"/>
  <c r="X224" i="1"/>
  <c r="W224" i="1"/>
  <c r="U224" i="1"/>
  <c r="T224" i="1"/>
  <c r="P224" i="1"/>
  <c r="IT224" i="1" s="1"/>
  <c r="K224" i="1"/>
  <c r="J224" i="1"/>
  <c r="I224" i="1"/>
  <c r="H224" i="1"/>
  <c r="G224" i="1"/>
  <c r="F224" i="1"/>
  <c r="E224" i="1"/>
  <c r="D224" i="1"/>
  <c r="C224" i="1"/>
  <c r="B224" i="1"/>
  <c r="A224" i="1"/>
  <c r="IZ223" i="1"/>
  <c r="IY223" i="1"/>
  <c r="IO223" i="1"/>
  <c r="IN223" i="1"/>
  <c r="IL223" i="1"/>
  <c r="IK223" i="1"/>
  <c r="II223" i="1"/>
  <c r="IH223" i="1"/>
  <c r="IF223" i="1"/>
  <c r="IE223" i="1"/>
  <c r="IB223" i="1"/>
  <c r="HY223" i="1"/>
  <c r="HV223" i="1"/>
  <c r="HS223" i="1"/>
  <c r="HP223" i="1"/>
  <c r="HM223" i="1"/>
  <c r="HK223" i="1"/>
  <c r="HJ223" i="1"/>
  <c r="HG223" i="1"/>
  <c r="HD223" i="1"/>
  <c r="HA223" i="1"/>
  <c r="GX223" i="1"/>
  <c r="GV223" i="1"/>
  <c r="GU223" i="1"/>
  <c r="GR223" i="1"/>
  <c r="GP223" i="1"/>
  <c r="GO223" i="1"/>
  <c r="GL223" i="1"/>
  <c r="GI223" i="1"/>
  <c r="GG223" i="1"/>
  <c r="GF223" i="1"/>
  <c r="GD223" i="1"/>
  <c r="GC223" i="1"/>
  <c r="GA223" i="1"/>
  <c r="FX223" i="1"/>
  <c r="FU223" i="1"/>
  <c r="FR223" i="1"/>
  <c r="FO223" i="1"/>
  <c r="FL223" i="1"/>
  <c r="FI223" i="1"/>
  <c r="FF223" i="1"/>
  <c r="FC223" i="1"/>
  <c r="EW223" i="1"/>
  <c r="EV223" i="1"/>
  <c r="ES223" i="1"/>
  <c r="EP223" i="1"/>
  <c r="EN223" i="1"/>
  <c r="EM223" i="1"/>
  <c r="EK223" i="1"/>
  <c r="EJ223" i="1"/>
  <c r="EH223" i="1"/>
  <c r="ED223" i="1"/>
  <c r="EB223" i="1"/>
  <c r="DY223" i="1"/>
  <c r="DP223" i="1"/>
  <c r="DM223" i="1"/>
  <c r="DJ223" i="1"/>
  <c r="DG223" i="1"/>
  <c r="DF223" i="1"/>
  <c r="DD223" i="1"/>
  <c r="DA223" i="1"/>
  <c r="CX223" i="1"/>
  <c r="CU223" i="1"/>
  <c r="CR223" i="1"/>
  <c r="CO223" i="1"/>
  <c r="CL223" i="1"/>
  <c r="CK223" i="1"/>
  <c r="CI223" i="1"/>
  <c r="CH223" i="1"/>
  <c r="CF223" i="1"/>
  <c r="CE223" i="1"/>
  <c r="CC223" i="1"/>
  <c r="BZ223" i="1"/>
  <c r="BW223" i="1"/>
  <c r="BT223" i="1"/>
  <c r="BS223" i="1"/>
  <c r="BQ223" i="1"/>
  <c r="BP223" i="1"/>
  <c r="BN223" i="1"/>
  <c r="BM223" i="1"/>
  <c r="BK223" i="1"/>
  <c r="BJ223" i="1"/>
  <c r="BH223" i="1"/>
  <c r="BG223" i="1"/>
  <c r="BE223" i="1"/>
  <c r="BB223" i="1"/>
  <c r="BA223" i="1"/>
  <c r="AY223" i="1"/>
  <c r="AV223" i="1"/>
  <c r="AU223" i="1"/>
  <c r="AS223" i="1"/>
  <c r="AP223" i="1"/>
  <c r="AM223" i="1"/>
  <c r="AJ223" i="1"/>
  <c r="AI223" i="1"/>
  <c r="AG223" i="1"/>
  <c r="AF223" i="1"/>
  <c r="AD223" i="1"/>
  <c r="AA223" i="1"/>
  <c r="X223" i="1"/>
  <c r="W223" i="1"/>
  <c r="U223" i="1"/>
  <c r="T223" i="1"/>
  <c r="P223" i="1"/>
  <c r="IT223" i="1" s="1"/>
  <c r="K223" i="1"/>
  <c r="J223" i="1"/>
  <c r="I223" i="1"/>
  <c r="H223" i="1"/>
  <c r="G223" i="1"/>
  <c r="F223" i="1"/>
  <c r="E223" i="1"/>
  <c r="D223" i="1"/>
  <c r="C223" i="1"/>
  <c r="B223" i="1"/>
  <c r="A223" i="1"/>
  <c r="IT222" i="1"/>
  <c r="IO222" i="1"/>
  <c r="IN222" i="1"/>
  <c r="IL222" i="1"/>
  <c r="IK222" i="1"/>
  <c r="II222" i="1"/>
  <c r="IH222" i="1"/>
  <c r="IF222" i="1"/>
  <c r="IE222" i="1"/>
  <c r="IB222" i="1"/>
  <c r="HY222" i="1"/>
  <c r="HV222" i="1"/>
  <c r="HS222" i="1"/>
  <c r="HP222" i="1"/>
  <c r="HM222" i="1"/>
  <c r="HK222" i="1"/>
  <c r="HJ222" i="1"/>
  <c r="HG222" i="1"/>
  <c r="HD222" i="1"/>
  <c r="HA222" i="1"/>
  <c r="GX222" i="1"/>
  <c r="GV222" i="1"/>
  <c r="GU222" i="1"/>
  <c r="GR222" i="1"/>
  <c r="GP222" i="1"/>
  <c r="GO222" i="1"/>
  <c r="GL222" i="1"/>
  <c r="GI222" i="1"/>
  <c r="GG222" i="1"/>
  <c r="GF222" i="1"/>
  <c r="GD222" i="1"/>
  <c r="GC222" i="1"/>
  <c r="GA222" i="1"/>
  <c r="FX222" i="1"/>
  <c r="FU222" i="1"/>
  <c r="FR222" i="1"/>
  <c r="FO222" i="1"/>
  <c r="FL222" i="1"/>
  <c r="FI222" i="1"/>
  <c r="FF222" i="1"/>
  <c r="FC222" i="1"/>
  <c r="EW222" i="1"/>
  <c r="EV222" i="1"/>
  <c r="ES222" i="1"/>
  <c r="EP222" i="1"/>
  <c r="EN222" i="1"/>
  <c r="EM222" i="1"/>
  <c r="EK222" i="1"/>
  <c r="EJ222" i="1"/>
  <c r="EH222" i="1"/>
  <c r="ED222" i="1"/>
  <c r="EB222" i="1"/>
  <c r="DY222" i="1"/>
  <c r="DP222" i="1"/>
  <c r="DM222" i="1"/>
  <c r="DJ222" i="1"/>
  <c r="DG222" i="1"/>
  <c r="DF222" i="1"/>
  <c r="DD222" i="1"/>
  <c r="DA222" i="1"/>
  <c r="CX222" i="1"/>
  <c r="CU222" i="1"/>
  <c r="CR222" i="1"/>
  <c r="CO222" i="1"/>
  <c r="CN222" i="1"/>
  <c r="CL222" i="1"/>
  <c r="CK222" i="1"/>
  <c r="CI222" i="1"/>
  <c r="CH222" i="1"/>
  <c r="CF222" i="1"/>
  <c r="CE222" i="1"/>
  <c r="CC222" i="1"/>
  <c r="CB222" i="1"/>
  <c r="BZ222" i="1"/>
  <c r="BW222" i="1"/>
  <c r="BT222" i="1"/>
  <c r="BS222" i="1"/>
  <c r="BQ222" i="1"/>
  <c r="BP222" i="1"/>
  <c r="BN222" i="1"/>
  <c r="BM222" i="1"/>
  <c r="BK222" i="1"/>
  <c r="BJ222" i="1"/>
  <c r="BH222" i="1"/>
  <c r="BG222" i="1"/>
  <c r="BE222" i="1"/>
  <c r="BB222" i="1"/>
  <c r="BA222" i="1"/>
  <c r="AY222" i="1"/>
  <c r="AV222" i="1"/>
  <c r="AU222" i="1"/>
  <c r="AS222" i="1"/>
  <c r="AP222" i="1"/>
  <c r="AM222" i="1"/>
  <c r="AJ222" i="1"/>
  <c r="AI222" i="1"/>
  <c r="AG222" i="1"/>
  <c r="AF222" i="1"/>
  <c r="AD222" i="1"/>
  <c r="AA222" i="1"/>
  <c r="X222" i="1"/>
  <c r="W222" i="1"/>
  <c r="U222" i="1"/>
  <c r="T222" i="1"/>
  <c r="P222" i="1"/>
  <c r="K222" i="1"/>
  <c r="J222" i="1"/>
  <c r="I222" i="1"/>
  <c r="H222" i="1"/>
  <c r="G222" i="1"/>
  <c r="F222" i="1"/>
  <c r="E222" i="1"/>
  <c r="D222" i="1"/>
  <c r="C222" i="1"/>
  <c r="B222" i="1"/>
  <c r="A222" i="1"/>
  <c r="IO221" i="1"/>
  <c r="IN221" i="1"/>
  <c r="IL221" i="1"/>
  <c r="IK221" i="1"/>
  <c r="II221" i="1"/>
  <c r="IH221" i="1"/>
  <c r="IF221" i="1"/>
  <c r="IE221" i="1"/>
  <c r="IB221" i="1"/>
  <c r="HY221" i="1"/>
  <c r="HV221" i="1"/>
  <c r="HS221" i="1"/>
  <c r="HP221" i="1"/>
  <c r="HM221" i="1"/>
  <c r="HK221" i="1"/>
  <c r="HJ221" i="1"/>
  <c r="HG221" i="1"/>
  <c r="HD221" i="1"/>
  <c r="HA221" i="1"/>
  <c r="GX221" i="1"/>
  <c r="GV221" i="1"/>
  <c r="GU221" i="1"/>
  <c r="GR221" i="1"/>
  <c r="GP221" i="1"/>
  <c r="GO221" i="1"/>
  <c r="GL221" i="1"/>
  <c r="GI221" i="1"/>
  <c r="GG221" i="1"/>
  <c r="GF221" i="1"/>
  <c r="GD221" i="1"/>
  <c r="GC221" i="1"/>
  <c r="GA221" i="1"/>
  <c r="FX221" i="1"/>
  <c r="FU221" i="1"/>
  <c r="FR221" i="1"/>
  <c r="FO221" i="1"/>
  <c r="FL221" i="1"/>
  <c r="FK221" i="1"/>
  <c r="FI221" i="1"/>
  <c r="FF221" i="1"/>
  <c r="FC221" i="1"/>
  <c r="EW221" i="1"/>
  <c r="EV221" i="1"/>
  <c r="ES221" i="1"/>
  <c r="EP221" i="1"/>
  <c r="EN221" i="1"/>
  <c r="EM221" i="1"/>
  <c r="EK221" i="1"/>
  <c r="EJ221" i="1"/>
  <c r="EH221" i="1"/>
  <c r="ED221" i="1"/>
  <c r="EB221" i="1"/>
  <c r="DY221" i="1"/>
  <c r="DR221" i="1"/>
  <c r="DP221" i="1"/>
  <c r="DM221" i="1"/>
  <c r="DJ221" i="1"/>
  <c r="DG221" i="1"/>
  <c r="DF221" i="1"/>
  <c r="DD221" i="1"/>
  <c r="DA221" i="1"/>
  <c r="CZ221" i="1"/>
  <c r="CX221" i="1"/>
  <c r="CU221" i="1"/>
  <c r="CR221" i="1"/>
  <c r="CO221" i="1"/>
  <c r="CL221" i="1"/>
  <c r="CK221" i="1"/>
  <c r="CI221" i="1"/>
  <c r="CH221" i="1"/>
  <c r="CF221" i="1"/>
  <c r="CE221" i="1"/>
  <c r="CC221" i="1"/>
  <c r="BZ221" i="1"/>
  <c r="BW221" i="1"/>
  <c r="BT221" i="1"/>
  <c r="BS221" i="1"/>
  <c r="BQ221" i="1"/>
  <c r="BP221" i="1"/>
  <c r="BN221" i="1"/>
  <c r="BM221" i="1"/>
  <c r="BK221" i="1"/>
  <c r="BJ221" i="1"/>
  <c r="BH221" i="1"/>
  <c r="BG221" i="1"/>
  <c r="BE221" i="1"/>
  <c r="BB221" i="1"/>
  <c r="BA221" i="1"/>
  <c r="AY221" i="1"/>
  <c r="AV221" i="1"/>
  <c r="AU221" i="1"/>
  <c r="AS221" i="1"/>
  <c r="AP221" i="1"/>
  <c r="AM221" i="1"/>
  <c r="AJ221" i="1"/>
  <c r="AI221" i="1"/>
  <c r="AG221" i="1"/>
  <c r="AF221" i="1"/>
  <c r="AD221" i="1"/>
  <c r="AA221" i="1"/>
  <c r="X221" i="1"/>
  <c r="W221" i="1"/>
  <c r="U221" i="1"/>
  <c r="T221" i="1"/>
  <c r="P221" i="1"/>
  <c r="IT221" i="1" s="1"/>
  <c r="K221" i="1"/>
  <c r="J221" i="1"/>
  <c r="I221" i="1"/>
  <c r="H221" i="1"/>
  <c r="G221" i="1"/>
  <c r="F221" i="1"/>
  <c r="E221" i="1"/>
  <c r="D221" i="1"/>
  <c r="C221" i="1"/>
  <c r="B221" i="1"/>
  <c r="A221" i="1"/>
  <c r="IO220" i="1"/>
  <c r="IN220" i="1"/>
  <c r="IL220" i="1"/>
  <c r="IK220" i="1"/>
  <c r="II220" i="1"/>
  <c r="IH220" i="1"/>
  <c r="IF220" i="1"/>
  <c r="IE220" i="1"/>
  <c r="HY220" i="1"/>
  <c r="HV220" i="1"/>
  <c r="HS220" i="1"/>
  <c r="HP220" i="1"/>
  <c r="HM220" i="1"/>
  <c r="HK220" i="1"/>
  <c r="HJ220" i="1"/>
  <c r="HG220" i="1"/>
  <c r="HD220" i="1"/>
  <c r="HA220" i="1"/>
  <c r="GX220" i="1"/>
  <c r="GV220" i="1"/>
  <c r="GU220" i="1"/>
  <c r="GR220" i="1"/>
  <c r="GP220" i="1"/>
  <c r="GO220" i="1"/>
  <c r="GL220" i="1"/>
  <c r="GI220" i="1"/>
  <c r="GG220" i="1"/>
  <c r="GF220" i="1"/>
  <c r="GD220" i="1"/>
  <c r="GC220" i="1"/>
  <c r="GA220" i="1"/>
  <c r="FX220" i="1"/>
  <c r="FU220" i="1"/>
  <c r="FR220" i="1"/>
  <c r="FO220" i="1"/>
  <c r="FL220" i="1"/>
  <c r="FI220" i="1"/>
  <c r="FF220" i="1"/>
  <c r="FC220" i="1"/>
  <c r="EW220" i="1"/>
  <c r="EV220" i="1"/>
  <c r="ES220" i="1"/>
  <c r="EP220" i="1"/>
  <c r="EN220" i="1"/>
  <c r="EM220" i="1"/>
  <c r="EK220" i="1"/>
  <c r="EJ220" i="1"/>
  <c r="EH220" i="1"/>
  <c r="ED220" i="1"/>
  <c r="EB220" i="1"/>
  <c r="DY220" i="1"/>
  <c r="DP220" i="1"/>
  <c r="DM220" i="1"/>
  <c r="DJ220" i="1"/>
  <c r="DG220" i="1"/>
  <c r="DF220" i="1"/>
  <c r="DD220" i="1"/>
  <c r="DA220" i="1"/>
  <c r="CX220" i="1"/>
  <c r="CU220" i="1"/>
  <c r="CR220" i="1"/>
  <c r="CO220" i="1"/>
  <c r="CL220" i="1"/>
  <c r="CK220" i="1"/>
  <c r="CI220" i="1"/>
  <c r="CH220" i="1"/>
  <c r="CF220" i="1"/>
  <c r="CE220" i="1"/>
  <c r="CC220" i="1"/>
  <c r="BZ220" i="1"/>
  <c r="BW220" i="1"/>
  <c r="BT220" i="1"/>
  <c r="BS220" i="1"/>
  <c r="BQ220" i="1"/>
  <c r="BP220" i="1"/>
  <c r="BN220" i="1"/>
  <c r="BM220" i="1"/>
  <c r="BK220" i="1"/>
  <c r="BJ220" i="1"/>
  <c r="BH220" i="1"/>
  <c r="BG220" i="1"/>
  <c r="BE220" i="1"/>
  <c r="BB220" i="1"/>
  <c r="BA220" i="1"/>
  <c r="AY220" i="1"/>
  <c r="AV220" i="1"/>
  <c r="AU220" i="1"/>
  <c r="AS220" i="1"/>
  <c r="AP220" i="1"/>
  <c r="AM220" i="1"/>
  <c r="AJ220" i="1"/>
  <c r="AI220" i="1"/>
  <c r="AG220" i="1"/>
  <c r="AF220" i="1"/>
  <c r="AD220" i="1"/>
  <c r="AA220" i="1"/>
  <c r="X220" i="1"/>
  <c r="W220" i="1"/>
  <c r="U220" i="1"/>
  <c r="T220" i="1"/>
  <c r="P220" i="1"/>
  <c r="IT220" i="1" s="1"/>
  <c r="K220" i="1"/>
  <c r="J220" i="1"/>
  <c r="I220" i="1"/>
  <c r="H220" i="1"/>
  <c r="G220" i="1"/>
  <c r="F220" i="1"/>
  <c r="E220" i="1"/>
  <c r="D220" i="1"/>
  <c r="C220" i="1"/>
  <c r="B220" i="1"/>
  <c r="A220" i="1"/>
  <c r="IT219" i="1"/>
  <c r="IS219" i="1" s="1"/>
  <c r="IO219" i="1"/>
  <c r="IN219" i="1"/>
  <c r="IL219" i="1"/>
  <c r="IK219" i="1"/>
  <c r="II219" i="1"/>
  <c r="IH219" i="1"/>
  <c r="IF219" i="1"/>
  <c r="IE219" i="1"/>
  <c r="IB219" i="1"/>
  <c r="HY219" i="1"/>
  <c r="HV219" i="1"/>
  <c r="HS219" i="1"/>
  <c r="HP219" i="1"/>
  <c r="HM219" i="1"/>
  <c r="HK219" i="1"/>
  <c r="HJ219" i="1"/>
  <c r="HG219" i="1"/>
  <c r="HD219" i="1"/>
  <c r="HA219" i="1"/>
  <c r="GX219" i="1"/>
  <c r="GV219" i="1"/>
  <c r="GU219" i="1"/>
  <c r="GR219" i="1"/>
  <c r="GP219" i="1"/>
  <c r="GO219" i="1"/>
  <c r="GL219" i="1"/>
  <c r="GI219" i="1"/>
  <c r="GG219" i="1"/>
  <c r="GF219" i="1"/>
  <c r="GD219" i="1"/>
  <c r="GC219" i="1"/>
  <c r="GA219" i="1"/>
  <c r="FX219" i="1"/>
  <c r="FU219" i="1"/>
  <c r="FR219" i="1"/>
  <c r="FO219" i="1"/>
  <c r="FL219" i="1"/>
  <c r="FI219" i="1"/>
  <c r="FF219" i="1"/>
  <c r="FC219" i="1"/>
  <c r="EW219" i="1"/>
  <c r="EV219" i="1"/>
  <c r="ES219" i="1"/>
  <c r="EN219" i="1"/>
  <c r="EM219" i="1"/>
  <c r="EK219" i="1"/>
  <c r="EJ219" i="1"/>
  <c r="EH219" i="1"/>
  <c r="ED219" i="1"/>
  <c r="EB219" i="1"/>
  <c r="DY219" i="1"/>
  <c r="DP219" i="1"/>
  <c r="DM219" i="1"/>
  <c r="DJ219" i="1"/>
  <c r="DG219" i="1"/>
  <c r="DF219" i="1"/>
  <c r="DD219" i="1"/>
  <c r="DA219" i="1"/>
  <c r="CX219" i="1"/>
  <c r="CU219" i="1"/>
  <c r="CR219" i="1"/>
  <c r="CO219" i="1"/>
  <c r="CL219" i="1"/>
  <c r="CK219" i="1"/>
  <c r="CI219" i="1"/>
  <c r="CH219" i="1"/>
  <c r="CF219" i="1"/>
  <c r="CE219" i="1"/>
  <c r="CC219" i="1"/>
  <c r="BZ219" i="1"/>
  <c r="BW219" i="1"/>
  <c r="BT219" i="1"/>
  <c r="BS219" i="1"/>
  <c r="BQ219" i="1"/>
  <c r="BP219" i="1"/>
  <c r="BN219" i="1"/>
  <c r="BM219" i="1"/>
  <c r="BK219" i="1"/>
  <c r="BJ219" i="1"/>
  <c r="BH219" i="1"/>
  <c r="BG219" i="1"/>
  <c r="BE219" i="1"/>
  <c r="BD219" i="1"/>
  <c r="BB219" i="1"/>
  <c r="BA219" i="1"/>
  <c r="AY219" i="1"/>
  <c r="AV219" i="1"/>
  <c r="AU219" i="1"/>
  <c r="AS219" i="1"/>
  <c r="AP219" i="1"/>
  <c r="AM219" i="1"/>
  <c r="AJ219" i="1"/>
  <c r="AI219" i="1"/>
  <c r="AG219" i="1"/>
  <c r="AF219" i="1"/>
  <c r="AD219" i="1"/>
  <c r="AA219" i="1"/>
  <c r="X219" i="1"/>
  <c r="W219" i="1"/>
  <c r="U219" i="1"/>
  <c r="T219" i="1"/>
  <c r="P219" i="1"/>
  <c r="K219" i="1"/>
  <c r="J219" i="1"/>
  <c r="I219" i="1"/>
  <c r="H219" i="1"/>
  <c r="G219" i="1"/>
  <c r="F219" i="1"/>
  <c r="E219" i="1"/>
  <c r="D219" i="1"/>
  <c r="C219" i="1"/>
  <c r="B219" i="1"/>
  <c r="A219" i="1"/>
  <c r="IY218" i="1"/>
  <c r="IS218" i="1"/>
  <c r="IO218" i="1"/>
  <c r="IN218" i="1"/>
  <c r="IL218" i="1"/>
  <c r="IK218" i="1"/>
  <c r="II218" i="1"/>
  <c r="IH218" i="1"/>
  <c r="IF218" i="1"/>
  <c r="IE218" i="1"/>
  <c r="IB218" i="1"/>
  <c r="HY218" i="1"/>
  <c r="HV218" i="1"/>
  <c r="HS218" i="1"/>
  <c r="HP218" i="1"/>
  <c r="HM218" i="1"/>
  <c r="HK218" i="1"/>
  <c r="HJ218" i="1"/>
  <c r="HG218" i="1"/>
  <c r="HD218" i="1"/>
  <c r="HA218" i="1"/>
  <c r="GX218" i="1"/>
  <c r="GV218" i="1"/>
  <c r="GU218" i="1"/>
  <c r="GR218" i="1"/>
  <c r="GP218" i="1"/>
  <c r="GO218" i="1"/>
  <c r="GL218" i="1"/>
  <c r="GI218" i="1"/>
  <c r="GG218" i="1"/>
  <c r="GF218" i="1"/>
  <c r="GD218" i="1"/>
  <c r="GC218" i="1"/>
  <c r="GA218" i="1"/>
  <c r="FX218" i="1"/>
  <c r="FU218" i="1"/>
  <c r="FR218" i="1"/>
  <c r="FO218" i="1"/>
  <c r="FL218" i="1"/>
  <c r="FI218" i="1"/>
  <c r="FF218" i="1"/>
  <c r="FC218" i="1"/>
  <c r="EW218" i="1"/>
  <c r="EV218" i="1"/>
  <c r="ES218" i="1"/>
  <c r="EN218" i="1"/>
  <c r="EM218" i="1"/>
  <c r="EK218" i="1"/>
  <c r="EJ218" i="1"/>
  <c r="EH218" i="1"/>
  <c r="ED218" i="1"/>
  <c r="EB218" i="1"/>
  <c r="DY218" i="1"/>
  <c r="DX218" i="1"/>
  <c r="DP218" i="1"/>
  <c r="DM218" i="1"/>
  <c r="DJ218" i="1"/>
  <c r="DG218" i="1"/>
  <c r="DF218" i="1"/>
  <c r="DD218" i="1"/>
  <c r="DA218" i="1"/>
  <c r="CX218" i="1"/>
  <c r="CU218" i="1"/>
  <c r="CR218" i="1"/>
  <c r="CO218" i="1"/>
  <c r="CL218" i="1"/>
  <c r="CK218" i="1"/>
  <c r="CI218" i="1"/>
  <c r="CH218" i="1"/>
  <c r="CF218" i="1"/>
  <c r="CE218" i="1"/>
  <c r="CC218" i="1"/>
  <c r="BZ218" i="1"/>
  <c r="BW218" i="1"/>
  <c r="BT218" i="1"/>
  <c r="BS218" i="1"/>
  <c r="BQ218" i="1"/>
  <c r="BP218" i="1"/>
  <c r="BN218" i="1"/>
  <c r="BM218" i="1"/>
  <c r="BK218" i="1"/>
  <c r="BJ218" i="1"/>
  <c r="BH218" i="1"/>
  <c r="BG218" i="1"/>
  <c r="BE218" i="1"/>
  <c r="BD218" i="1"/>
  <c r="BB218" i="1"/>
  <c r="BA218" i="1"/>
  <c r="AY218" i="1"/>
  <c r="AV218" i="1"/>
  <c r="AU218" i="1"/>
  <c r="AS218" i="1"/>
  <c r="AP218" i="1"/>
  <c r="AM218" i="1"/>
  <c r="AJ218" i="1"/>
  <c r="AI218" i="1"/>
  <c r="AG218" i="1"/>
  <c r="AF218" i="1"/>
  <c r="AD218" i="1"/>
  <c r="AA218" i="1"/>
  <c r="X218" i="1"/>
  <c r="W218" i="1"/>
  <c r="U218" i="1"/>
  <c r="T218" i="1"/>
  <c r="P218" i="1"/>
  <c r="IT218" i="1" s="1"/>
  <c r="IZ218" i="1" s="1"/>
  <c r="K218" i="1"/>
  <c r="J218" i="1"/>
  <c r="I218" i="1"/>
  <c r="H218" i="1"/>
  <c r="G218" i="1"/>
  <c r="F218" i="1"/>
  <c r="E218" i="1"/>
  <c r="D218" i="1"/>
  <c r="C218" i="1"/>
  <c r="B218" i="1"/>
  <c r="A218" i="1"/>
  <c r="IU217" i="1"/>
  <c r="IT217" i="1"/>
  <c r="IO217" i="1"/>
  <c r="IN217" i="1"/>
  <c r="IL217" i="1"/>
  <c r="IK217" i="1"/>
  <c r="II217" i="1"/>
  <c r="IH217" i="1"/>
  <c r="IF217" i="1"/>
  <c r="IE217" i="1"/>
  <c r="IB217" i="1"/>
  <c r="HY217" i="1"/>
  <c r="HV217" i="1"/>
  <c r="HS217" i="1"/>
  <c r="HP217" i="1"/>
  <c r="HM217" i="1"/>
  <c r="HK217" i="1"/>
  <c r="HJ217" i="1"/>
  <c r="HG217" i="1"/>
  <c r="HD217" i="1"/>
  <c r="HA217" i="1"/>
  <c r="GX217" i="1"/>
  <c r="GV217" i="1"/>
  <c r="GU217" i="1"/>
  <c r="GR217" i="1"/>
  <c r="GP217" i="1"/>
  <c r="GO217" i="1"/>
  <c r="GL217" i="1"/>
  <c r="GI217" i="1"/>
  <c r="GG217" i="1"/>
  <c r="GF217" i="1"/>
  <c r="GD217" i="1"/>
  <c r="GC217" i="1"/>
  <c r="GA217" i="1"/>
  <c r="FX217" i="1"/>
  <c r="FU217" i="1"/>
  <c r="FR217" i="1"/>
  <c r="FO217" i="1"/>
  <c r="FL217" i="1"/>
  <c r="FI217" i="1"/>
  <c r="FF217" i="1"/>
  <c r="FC217" i="1"/>
  <c r="EW217" i="1"/>
  <c r="EV217" i="1"/>
  <c r="ES217" i="1"/>
  <c r="EN217" i="1"/>
  <c r="EM217" i="1"/>
  <c r="EK217" i="1"/>
  <c r="EJ217" i="1"/>
  <c r="EH217" i="1"/>
  <c r="ED217" i="1"/>
  <c r="EB217" i="1"/>
  <c r="DY217" i="1"/>
  <c r="DP217" i="1"/>
  <c r="DM217" i="1"/>
  <c r="DJ217" i="1"/>
  <c r="DG217" i="1"/>
  <c r="DF217" i="1"/>
  <c r="DD217" i="1"/>
  <c r="DA217" i="1"/>
  <c r="CZ217" i="1"/>
  <c r="CX217" i="1"/>
  <c r="CU217" i="1"/>
  <c r="CR217" i="1"/>
  <c r="CO217" i="1"/>
  <c r="CL217" i="1"/>
  <c r="CK217" i="1"/>
  <c r="CI217" i="1"/>
  <c r="CH217" i="1"/>
  <c r="CF217" i="1"/>
  <c r="CE217" i="1"/>
  <c r="CC217" i="1"/>
  <c r="BZ217" i="1"/>
  <c r="BW217" i="1"/>
  <c r="BT217" i="1"/>
  <c r="BS217" i="1"/>
  <c r="BQ217" i="1"/>
  <c r="BP217" i="1"/>
  <c r="BN217" i="1"/>
  <c r="BM217" i="1"/>
  <c r="BK217" i="1"/>
  <c r="BJ217" i="1"/>
  <c r="BH217" i="1"/>
  <c r="BG217" i="1"/>
  <c r="BE217" i="1"/>
  <c r="BB217" i="1"/>
  <c r="BA217" i="1"/>
  <c r="AY217" i="1"/>
  <c r="AV217" i="1"/>
  <c r="AU217" i="1"/>
  <c r="AS217" i="1"/>
  <c r="AP217" i="1"/>
  <c r="AM217" i="1"/>
  <c r="AJ217" i="1"/>
  <c r="AI217" i="1"/>
  <c r="AG217" i="1"/>
  <c r="AF217" i="1"/>
  <c r="AD217" i="1"/>
  <c r="AA217" i="1"/>
  <c r="X217" i="1"/>
  <c r="W217" i="1"/>
  <c r="U217" i="1"/>
  <c r="T217" i="1"/>
  <c r="P217" i="1"/>
  <c r="K217" i="1"/>
  <c r="J217" i="1"/>
  <c r="I217" i="1"/>
  <c r="H217" i="1"/>
  <c r="G217" i="1"/>
  <c r="F217" i="1"/>
  <c r="E217" i="1"/>
  <c r="D217" i="1"/>
  <c r="C217" i="1"/>
  <c r="B217" i="1"/>
  <c r="A217" i="1"/>
  <c r="IO216" i="1"/>
  <c r="IN216" i="1"/>
  <c r="IL216" i="1"/>
  <c r="IK216" i="1"/>
  <c r="II216" i="1"/>
  <c r="IH216" i="1"/>
  <c r="IF216" i="1"/>
  <c r="IE216" i="1"/>
  <c r="HY216" i="1"/>
  <c r="HV216" i="1"/>
  <c r="HS216" i="1"/>
  <c r="HP216" i="1"/>
  <c r="HM216" i="1"/>
  <c r="HK216" i="1"/>
  <c r="HJ216" i="1"/>
  <c r="HG216" i="1"/>
  <c r="HD216" i="1"/>
  <c r="HA216" i="1"/>
  <c r="GX216" i="1"/>
  <c r="GV216" i="1"/>
  <c r="GU216" i="1"/>
  <c r="GR216" i="1"/>
  <c r="GP216" i="1"/>
  <c r="GO216" i="1"/>
  <c r="GL216" i="1"/>
  <c r="GI216" i="1"/>
  <c r="GG216" i="1"/>
  <c r="GF216" i="1"/>
  <c r="GD216" i="1"/>
  <c r="GC216" i="1"/>
  <c r="GA216" i="1"/>
  <c r="FX216" i="1"/>
  <c r="FU216" i="1"/>
  <c r="FR216" i="1"/>
  <c r="FO216" i="1"/>
  <c r="FN216" i="1"/>
  <c r="FL216" i="1"/>
  <c r="FI216" i="1"/>
  <c r="FF216" i="1"/>
  <c r="FC216" i="1"/>
  <c r="EW216" i="1"/>
  <c r="EV216" i="1"/>
  <c r="ES216" i="1"/>
  <c r="EN216" i="1"/>
  <c r="EM216" i="1"/>
  <c r="EK216" i="1"/>
  <c r="EJ216" i="1"/>
  <c r="EH216" i="1"/>
  <c r="ED216" i="1"/>
  <c r="EB216" i="1"/>
  <c r="DY216" i="1"/>
  <c r="DP216" i="1"/>
  <c r="DM216" i="1"/>
  <c r="DJ216" i="1"/>
  <c r="DG216" i="1"/>
  <c r="DF216" i="1"/>
  <c r="DD216" i="1"/>
  <c r="DA216" i="1"/>
  <c r="CX216" i="1"/>
  <c r="CU216" i="1"/>
  <c r="CR216" i="1"/>
  <c r="CO216" i="1"/>
  <c r="CL216" i="1"/>
  <c r="CK216" i="1"/>
  <c r="CI216" i="1"/>
  <c r="CH216" i="1"/>
  <c r="CF216" i="1"/>
  <c r="CE216" i="1"/>
  <c r="CC216" i="1"/>
  <c r="BZ216" i="1"/>
  <c r="BW216" i="1"/>
  <c r="BT216" i="1"/>
  <c r="BS216" i="1"/>
  <c r="BQ216" i="1"/>
  <c r="BP216" i="1"/>
  <c r="BN216" i="1"/>
  <c r="BM216" i="1"/>
  <c r="BK216" i="1"/>
  <c r="BJ216" i="1"/>
  <c r="BH216" i="1"/>
  <c r="BG216" i="1"/>
  <c r="BE216" i="1"/>
  <c r="BB216" i="1"/>
  <c r="BA216" i="1"/>
  <c r="AY216" i="1"/>
  <c r="AV216" i="1"/>
  <c r="AU216" i="1"/>
  <c r="AS216" i="1"/>
  <c r="AP216" i="1"/>
  <c r="AM216" i="1"/>
  <c r="AJ216" i="1"/>
  <c r="AI216" i="1"/>
  <c r="AG216" i="1"/>
  <c r="AF216" i="1"/>
  <c r="AD216" i="1"/>
  <c r="AA216" i="1"/>
  <c r="X216" i="1"/>
  <c r="W216" i="1"/>
  <c r="U216" i="1"/>
  <c r="T216" i="1"/>
  <c r="P216" i="1"/>
  <c r="IT216" i="1" s="1"/>
  <c r="K216" i="1"/>
  <c r="J216" i="1"/>
  <c r="I216" i="1"/>
  <c r="H216" i="1"/>
  <c r="G216" i="1"/>
  <c r="F216" i="1"/>
  <c r="E216" i="1"/>
  <c r="D216" i="1"/>
  <c r="C216" i="1"/>
  <c r="B216" i="1"/>
  <c r="A216" i="1"/>
  <c r="IU215" i="1"/>
  <c r="IO215" i="1"/>
  <c r="IN215" i="1"/>
  <c r="IL215" i="1"/>
  <c r="IK215" i="1"/>
  <c r="II215" i="1"/>
  <c r="IH215" i="1"/>
  <c r="IF215" i="1"/>
  <c r="IE215" i="1"/>
  <c r="IB215" i="1"/>
  <c r="HY215" i="1"/>
  <c r="HV215" i="1"/>
  <c r="HS215" i="1"/>
  <c r="HP215" i="1"/>
  <c r="HM215" i="1"/>
  <c r="HK215" i="1"/>
  <c r="HJ215" i="1"/>
  <c r="HG215" i="1"/>
  <c r="HD215" i="1"/>
  <c r="HA215" i="1"/>
  <c r="GX215" i="1"/>
  <c r="GV215" i="1"/>
  <c r="GU215" i="1"/>
  <c r="GR215" i="1"/>
  <c r="GP215" i="1"/>
  <c r="GO215" i="1"/>
  <c r="GL215" i="1"/>
  <c r="GI215" i="1"/>
  <c r="GG215" i="1"/>
  <c r="GF215" i="1"/>
  <c r="GD215" i="1"/>
  <c r="GC215" i="1"/>
  <c r="GA215" i="1"/>
  <c r="FX215" i="1"/>
  <c r="FW215" i="1"/>
  <c r="FU215" i="1"/>
  <c r="FR215" i="1"/>
  <c r="FO215" i="1"/>
  <c r="FL215" i="1"/>
  <c r="FI215" i="1"/>
  <c r="FF215" i="1"/>
  <c r="FC215" i="1"/>
  <c r="FB215" i="1"/>
  <c r="EW215" i="1"/>
  <c r="EV215" i="1"/>
  <c r="ES215" i="1"/>
  <c r="EN215" i="1"/>
  <c r="EM215" i="1"/>
  <c r="EK215" i="1"/>
  <c r="EJ215" i="1"/>
  <c r="EH215" i="1"/>
  <c r="ED215" i="1"/>
  <c r="EB215" i="1"/>
  <c r="DY215" i="1"/>
  <c r="DP215" i="1"/>
  <c r="DM215" i="1"/>
  <c r="DJ215" i="1"/>
  <c r="DG215" i="1"/>
  <c r="DF215" i="1"/>
  <c r="DD215" i="1"/>
  <c r="DA215" i="1"/>
  <c r="CX215" i="1"/>
  <c r="CU215" i="1"/>
  <c r="CR215" i="1"/>
  <c r="CO215" i="1"/>
  <c r="CL215" i="1"/>
  <c r="CK215" i="1"/>
  <c r="CI215" i="1"/>
  <c r="CH215" i="1"/>
  <c r="CF215" i="1"/>
  <c r="CE215" i="1"/>
  <c r="CC215" i="1"/>
  <c r="BZ215" i="1"/>
  <c r="BW215" i="1"/>
  <c r="BT215" i="1"/>
  <c r="BS215" i="1"/>
  <c r="BQ215" i="1"/>
  <c r="BP215" i="1"/>
  <c r="BN215" i="1"/>
  <c r="BM215" i="1"/>
  <c r="BK215" i="1"/>
  <c r="BJ215" i="1"/>
  <c r="BH215" i="1"/>
  <c r="BG215" i="1"/>
  <c r="BE215" i="1"/>
  <c r="BB215" i="1"/>
  <c r="BA215" i="1"/>
  <c r="AY215" i="1"/>
  <c r="AV215" i="1"/>
  <c r="AU215" i="1"/>
  <c r="AS215" i="1"/>
  <c r="AP215" i="1"/>
  <c r="AM215" i="1"/>
  <c r="AJ215" i="1"/>
  <c r="AI215" i="1"/>
  <c r="AG215" i="1"/>
  <c r="AF215" i="1"/>
  <c r="AD215" i="1"/>
  <c r="AA215" i="1"/>
  <c r="X215" i="1"/>
  <c r="W215" i="1"/>
  <c r="U215" i="1"/>
  <c r="T215" i="1"/>
  <c r="P215" i="1"/>
  <c r="IT215" i="1" s="1"/>
  <c r="K215" i="1"/>
  <c r="J215" i="1"/>
  <c r="I215" i="1"/>
  <c r="H215" i="1"/>
  <c r="G215" i="1"/>
  <c r="F215" i="1"/>
  <c r="E215" i="1"/>
  <c r="D215" i="1"/>
  <c r="C215" i="1"/>
  <c r="B215" i="1"/>
  <c r="A215" i="1"/>
  <c r="IZ214" i="1"/>
  <c r="IU214" i="1"/>
  <c r="IO214" i="1"/>
  <c r="IN214" i="1"/>
  <c r="IL214" i="1"/>
  <c r="IK214" i="1"/>
  <c r="II214" i="1"/>
  <c r="IH214" i="1"/>
  <c r="IF214" i="1"/>
  <c r="IE214" i="1"/>
  <c r="HY214" i="1"/>
  <c r="HV214" i="1"/>
  <c r="HS214" i="1"/>
  <c r="HP214" i="1"/>
  <c r="HM214" i="1"/>
  <c r="HK214" i="1"/>
  <c r="HJ214" i="1"/>
  <c r="HG214" i="1"/>
  <c r="HD214" i="1"/>
  <c r="HA214" i="1"/>
  <c r="GX214" i="1"/>
  <c r="GV214" i="1"/>
  <c r="GU214" i="1"/>
  <c r="GR214" i="1"/>
  <c r="GP214" i="1"/>
  <c r="GO214" i="1"/>
  <c r="GL214" i="1"/>
  <c r="GI214" i="1"/>
  <c r="GG214" i="1"/>
  <c r="GF214" i="1"/>
  <c r="GD214" i="1"/>
  <c r="GC214" i="1"/>
  <c r="GA214" i="1"/>
  <c r="FX214" i="1"/>
  <c r="FU214" i="1"/>
  <c r="FR214" i="1"/>
  <c r="FO214" i="1"/>
  <c r="FL214" i="1"/>
  <c r="FI214" i="1"/>
  <c r="FF214" i="1"/>
  <c r="FC214" i="1"/>
  <c r="EW214" i="1"/>
  <c r="EV214" i="1"/>
  <c r="ES214" i="1"/>
  <c r="EN214" i="1"/>
  <c r="EM214" i="1"/>
  <c r="EK214" i="1"/>
  <c r="EJ214" i="1"/>
  <c r="EH214" i="1"/>
  <c r="ED214" i="1"/>
  <c r="EB214" i="1"/>
  <c r="DY214" i="1"/>
  <c r="DP214" i="1"/>
  <c r="DO214" i="1"/>
  <c r="DM214" i="1"/>
  <c r="DJ214" i="1"/>
  <c r="DG214" i="1"/>
  <c r="DF214" i="1"/>
  <c r="DD214" i="1"/>
  <c r="DA214" i="1"/>
  <c r="CZ214" i="1"/>
  <c r="CX214" i="1"/>
  <c r="CU214" i="1"/>
  <c r="CR214" i="1"/>
  <c r="CO214" i="1"/>
  <c r="CL214" i="1"/>
  <c r="CK214" i="1"/>
  <c r="CI214" i="1"/>
  <c r="CH214" i="1"/>
  <c r="CF214" i="1"/>
  <c r="CE214" i="1"/>
  <c r="CC214" i="1"/>
  <c r="BZ214" i="1"/>
  <c r="BW214" i="1"/>
  <c r="BT214" i="1"/>
  <c r="BS214" i="1"/>
  <c r="BQ214" i="1"/>
  <c r="BP214" i="1"/>
  <c r="BN214" i="1"/>
  <c r="BM214" i="1"/>
  <c r="BK214" i="1"/>
  <c r="BJ214" i="1"/>
  <c r="BH214" i="1"/>
  <c r="BG214" i="1"/>
  <c r="BE214" i="1"/>
  <c r="BB214" i="1"/>
  <c r="BA214" i="1"/>
  <c r="AY214" i="1"/>
  <c r="AV214" i="1"/>
  <c r="AU214" i="1"/>
  <c r="AS214" i="1"/>
  <c r="AP214" i="1"/>
  <c r="AM214" i="1"/>
  <c r="AJ214" i="1"/>
  <c r="AI214" i="1"/>
  <c r="AG214" i="1"/>
  <c r="AF214" i="1"/>
  <c r="AD214" i="1"/>
  <c r="AA214" i="1"/>
  <c r="X214" i="1"/>
  <c r="W214" i="1"/>
  <c r="U214" i="1"/>
  <c r="T214" i="1"/>
  <c r="P214" i="1"/>
  <c r="IT214" i="1" s="1"/>
  <c r="K214" i="1"/>
  <c r="J214" i="1"/>
  <c r="I214" i="1"/>
  <c r="H214" i="1"/>
  <c r="G214" i="1"/>
  <c r="F214" i="1"/>
  <c r="E214" i="1"/>
  <c r="D214" i="1"/>
  <c r="C214" i="1"/>
  <c r="B214" i="1"/>
  <c r="A214" i="1"/>
  <c r="IO213" i="1"/>
  <c r="IN213" i="1"/>
  <c r="IL213" i="1"/>
  <c r="IK213" i="1"/>
  <c r="II213" i="1"/>
  <c r="IH213" i="1"/>
  <c r="IF213" i="1"/>
  <c r="IE213" i="1"/>
  <c r="HY213" i="1"/>
  <c r="HV213" i="1"/>
  <c r="HS213" i="1"/>
  <c r="HP213" i="1"/>
  <c r="HM213" i="1"/>
  <c r="HK213" i="1"/>
  <c r="HJ213" i="1"/>
  <c r="HG213" i="1"/>
  <c r="HD213" i="1"/>
  <c r="HA213" i="1"/>
  <c r="GX213" i="1"/>
  <c r="GV213" i="1"/>
  <c r="GU213" i="1"/>
  <c r="GR213" i="1"/>
  <c r="GP213" i="1"/>
  <c r="GO213" i="1"/>
  <c r="GL213" i="1"/>
  <c r="GI213" i="1"/>
  <c r="GG213" i="1"/>
  <c r="GF213" i="1"/>
  <c r="GD213" i="1"/>
  <c r="GC213" i="1"/>
  <c r="GA213" i="1"/>
  <c r="FX213" i="1"/>
  <c r="FU213" i="1"/>
  <c r="FR213" i="1"/>
  <c r="FO213" i="1"/>
  <c r="FL213" i="1"/>
  <c r="FI213" i="1"/>
  <c r="FF213" i="1"/>
  <c r="FC213" i="1"/>
  <c r="EW213" i="1"/>
  <c r="EV213" i="1"/>
  <c r="ES213" i="1"/>
  <c r="EN213" i="1"/>
  <c r="EM213" i="1"/>
  <c r="EK213" i="1"/>
  <c r="EJ213" i="1"/>
  <c r="EH213" i="1"/>
  <c r="ED213" i="1"/>
  <c r="EB213" i="1"/>
  <c r="DY213" i="1"/>
  <c r="DX213" i="1"/>
  <c r="DP213" i="1"/>
  <c r="DM213" i="1"/>
  <c r="DJ213" i="1"/>
  <c r="DG213" i="1"/>
  <c r="DF213" i="1"/>
  <c r="DD213" i="1"/>
  <c r="DA213" i="1"/>
  <c r="CX213" i="1"/>
  <c r="CU213" i="1"/>
  <c r="CR213" i="1"/>
  <c r="CO213" i="1"/>
  <c r="CL213" i="1"/>
  <c r="CK213" i="1"/>
  <c r="CI213" i="1"/>
  <c r="CH213" i="1"/>
  <c r="CF213" i="1"/>
  <c r="CE213" i="1"/>
  <c r="CC213" i="1"/>
  <c r="BZ213" i="1"/>
  <c r="BW213" i="1"/>
  <c r="BT213" i="1"/>
  <c r="BS213" i="1"/>
  <c r="BQ213" i="1"/>
  <c r="BP213" i="1"/>
  <c r="BN213" i="1"/>
  <c r="BM213" i="1"/>
  <c r="BK213" i="1"/>
  <c r="BJ213" i="1"/>
  <c r="BH213" i="1"/>
  <c r="BG213" i="1"/>
  <c r="BE213" i="1"/>
  <c r="BB213" i="1"/>
  <c r="BA213" i="1"/>
  <c r="AY213" i="1"/>
  <c r="AV213" i="1"/>
  <c r="AU213" i="1"/>
  <c r="AS213" i="1"/>
  <c r="AP213" i="1"/>
  <c r="AM213" i="1"/>
  <c r="AJ213" i="1"/>
  <c r="AI213" i="1"/>
  <c r="AG213" i="1"/>
  <c r="AF213" i="1"/>
  <c r="AD213" i="1"/>
  <c r="AA213" i="1"/>
  <c r="X213" i="1"/>
  <c r="W213" i="1"/>
  <c r="U213" i="1"/>
  <c r="T213" i="1"/>
  <c r="P213" i="1"/>
  <c r="IT213" i="1" s="1"/>
  <c r="K213" i="1"/>
  <c r="J213" i="1"/>
  <c r="I213" i="1"/>
  <c r="H213" i="1"/>
  <c r="G213" i="1"/>
  <c r="F213" i="1"/>
  <c r="E213" i="1"/>
  <c r="D213" i="1"/>
  <c r="C213" i="1"/>
  <c r="B213" i="1"/>
  <c r="A213" i="1"/>
  <c r="IU212" i="1"/>
  <c r="IT212" i="1"/>
  <c r="IO212" i="1"/>
  <c r="IN212" i="1"/>
  <c r="IL212" i="1"/>
  <c r="IK212" i="1"/>
  <c r="II212" i="1"/>
  <c r="IH212" i="1"/>
  <c r="IF212" i="1"/>
  <c r="IE212" i="1"/>
  <c r="IB212" i="1"/>
  <c r="HY212" i="1"/>
  <c r="HV212" i="1"/>
  <c r="HS212" i="1"/>
  <c r="HP212" i="1"/>
  <c r="HM212" i="1"/>
  <c r="HK212" i="1"/>
  <c r="HJ212" i="1"/>
  <c r="HG212" i="1"/>
  <c r="HD212" i="1"/>
  <c r="HA212" i="1"/>
  <c r="GX212" i="1"/>
  <c r="GV212" i="1"/>
  <c r="GU212" i="1"/>
  <c r="GR212" i="1"/>
  <c r="GP212" i="1"/>
  <c r="GO212" i="1"/>
  <c r="GL212" i="1"/>
  <c r="GI212" i="1"/>
  <c r="GG212" i="1"/>
  <c r="GF212" i="1"/>
  <c r="GD212" i="1"/>
  <c r="GC212" i="1"/>
  <c r="GA212" i="1"/>
  <c r="FX212" i="1"/>
  <c r="FU212" i="1"/>
  <c r="FR212" i="1"/>
  <c r="FO212" i="1"/>
  <c r="FL212" i="1"/>
  <c r="FK212" i="1"/>
  <c r="FI212" i="1"/>
  <c r="FF212" i="1"/>
  <c r="FC212" i="1"/>
  <c r="EW212" i="1"/>
  <c r="EV212" i="1"/>
  <c r="ES212" i="1"/>
  <c r="EN212" i="1"/>
  <c r="EM212" i="1"/>
  <c r="EK212" i="1"/>
  <c r="EJ212" i="1"/>
  <c r="EH212" i="1"/>
  <c r="ED212" i="1"/>
  <c r="EB212" i="1"/>
  <c r="DY212" i="1"/>
  <c r="DX212" i="1"/>
  <c r="DR212" i="1"/>
  <c r="DP212" i="1"/>
  <c r="DM212" i="1"/>
  <c r="DJ212" i="1"/>
  <c r="DG212" i="1"/>
  <c r="DF212" i="1"/>
  <c r="DD212" i="1"/>
  <c r="DC212" i="1"/>
  <c r="DA212" i="1"/>
  <c r="CX212" i="1"/>
  <c r="CU212" i="1"/>
  <c r="CR212" i="1"/>
  <c r="CO212" i="1"/>
  <c r="CL212" i="1"/>
  <c r="CK212" i="1"/>
  <c r="CI212" i="1"/>
  <c r="CH212" i="1"/>
  <c r="CF212" i="1"/>
  <c r="CE212" i="1"/>
  <c r="CC212" i="1"/>
  <c r="BZ212" i="1"/>
  <c r="BW212" i="1"/>
  <c r="BT212" i="1"/>
  <c r="BS212" i="1"/>
  <c r="BQ212" i="1"/>
  <c r="BP212" i="1"/>
  <c r="BN212" i="1"/>
  <c r="BM212" i="1"/>
  <c r="BK212" i="1"/>
  <c r="BJ212" i="1"/>
  <c r="BH212" i="1"/>
  <c r="BG212" i="1"/>
  <c r="BE212" i="1"/>
  <c r="BB212" i="1"/>
  <c r="BA212" i="1"/>
  <c r="AY212" i="1"/>
  <c r="AV212" i="1"/>
  <c r="AU212" i="1"/>
  <c r="AS212" i="1"/>
  <c r="AP212" i="1"/>
  <c r="AM212" i="1"/>
  <c r="AJ212" i="1"/>
  <c r="AI212" i="1"/>
  <c r="AG212" i="1"/>
  <c r="AF212" i="1"/>
  <c r="AD212" i="1"/>
  <c r="AA212" i="1"/>
  <c r="X212" i="1"/>
  <c r="W212" i="1"/>
  <c r="U212" i="1"/>
  <c r="T212" i="1"/>
  <c r="P212" i="1"/>
  <c r="K212" i="1"/>
  <c r="J212" i="1"/>
  <c r="I212" i="1"/>
  <c r="H212" i="1"/>
  <c r="G212" i="1"/>
  <c r="F212" i="1"/>
  <c r="E212" i="1"/>
  <c r="D212" i="1"/>
  <c r="C212" i="1"/>
  <c r="B212" i="1"/>
  <c r="A212" i="1"/>
  <c r="IO211" i="1"/>
  <c r="IN211" i="1"/>
  <c r="IL211" i="1"/>
  <c r="IK211" i="1"/>
  <c r="II211" i="1"/>
  <c r="IH211" i="1"/>
  <c r="IF211" i="1"/>
  <c r="IE211" i="1"/>
  <c r="IB211" i="1"/>
  <c r="HY211" i="1"/>
  <c r="HV211" i="1"/>
  <c r="HS211" i="1"/>
  <c r="HP211" i="1"/>
  <c r="HM211" i="1"/>
  <c r="HK211" i="1"/>
  <c r="HJ211" i="1"/>
  <c r="HG211" i="1"/>
  <c r="HD211" i="1"/>
  <c r="HA211" i="1"/>
  <c r="GX211" i="1"/>
  <c r="GV211" i="1"/>
  <c r="GU211" i="1"/>
  <c r="GR211" i="1"/>
  <c r="GP211" i="1"/>
  <c r="GO211" i="1"/>
  <c r="GL211" i="1"/>
  <c r="GI211" i="1"/>
  <c r="GG211" i="1"/>
  <c r="GF211" i="1"/>
  <c r="GD211" i="1"/>
  <c r="GC211" i="1"/>
  <c r="GA211" i="1"/>
  <c r="FX211" i="1"/>
  <c r="FU211" i="1"/>
  <c r="FR211" i="1"/>
  <c r="FO211" i="1"/>
  <c r="FL211" i="1"/>
  <c r="FI211" i="1"/>
  <c r="FF211" i="1"/>
  <c r="FC211" i="1"/>
  <c r="EW211" i="1"/>
  <c r="EV211" i="1"/>
  <c r="ES211" i="1"/>
  <c r="EN211" i="1"/>
  <c r="EM211" i="1"/>
  <c r="EK211" i="1"/>
  <c r="EJ211" i="1"/>
  <c r="EH211" i="1"/>
  <c r="ED211" i="1"/>
  <c r="EB211" i="1"/>
  <c r="DY211" i="1"/>
  <c r="DP211" i="1"/>
  <c r="DM211" i="1"/>
  <c r="DJ211" i="1"/>
  <c r="DG211" i="1"/>
  <c r="DF211" i="1"/>
  <c r="DD211" i="1"/>
  <c r="DA211" i="1"/>
  <c r="CX211" i="1"/>
  <c r="CU211" i="1"/>
  <c r="CR211" i="1"/>
  <c r="CO211" i="1"/>
  <c r="CL211" i="1"/>
  <c r="CK211" i="1"/>
  <c r="CI211" i="1"/>
  <c r="CH211" i="1"/>
  <c r="CF211" i="1"/>
  <c r="CE211" i="1"/>
  <c r="CC211" i="1"/>
  <c r="BZ211" i="1"/>
  <c r="BW211" i="1"/>
  <c r="BT211" i="1"/>
  <c r="BS211" i="1"/>
  <c r="BQ211" i="1"/>
  <c r="BP211" i="1"/>
  <c r="BN211" i="1"/>
  <c r="BM211" i="1"/>
  <c r="BK211" i="1"/>
  <c r="BJ211" i="1"/>
  <c r="BH211" i="1"/>
  <c r="BG211" i="1"/>
  <c r="BE211" i="1"/>
  <c r="BB211" i="1"/>
  <c r="BA211" i="1"/>
  <c r="AY211" i="1"/>
  <c r="AV211" i="1"/>
  <c r="AU211" i="1"/>
  <c r="AS211" i="1"/>
  <c r="AP211" i="1"/>
  <c r="AM211" i="1"/>
  <c r="AJ211" i="1"/>
  <c r="AI211" i="1"/>
  <c r="AG211" i="1"/>
  <c r="AF211" i="1"/>
  <c r="AD211" i="1"/>
  <c r="AA211" i="1"/>
  <c r="X211" i="1"/>
  <c r="W211" i="1"/>
  <c r="U211" i="1"/>
  <c r="T211" i="1"/>
  <c r="P211" i="1"/>
  <c r="IT211" i="1" s="1"/>
  <c r="K211" i="1"/>
  <c r="J211" i="1"/>
  <c r="I211" i="1"/>
  <c r="H211" i="1"/>
  <c r="G211" i="1"/>
  <c r="F211" i="1"/>
  <c r="E211" i="1"/>
  <c r="D211" i="1"/>
  <c r="C211" i="1"/>
  <c r="B211" i="1"/>
  <c r="A211" i="1"/>
  <c r="IO210" i="1"/>
  <c r="IN210" i="1"/>
  <c r="IL210" i="1"/>
  <c r="IK210" i="1"/>
  <c r="II210" i="1"/>
  <c r="IH210" i="1"/>
  <c r="IF210" i="1"/>
  <c r="IE210" i="1"/>
  <c r="IB210" i="1"/>
  <c r="HY210" i="1"/>
  <c r="HV210" i="1"/>
  <c r="HS210" i="1"/>
  <c r="HP210" i="1"/>
  <c r="HM210" i="1"/>
  <c r="HK210" i="1"/>
  <c r="HJ210" i="1"/>
  <c r="HG210" i="1"/>
  <c r="HD210" i="1"/>
  <c r="HA210" i="1"/>
  <c r="GX210" i="1"/>
  <c r="GV210" i="1"/>
  <c r="GU210" i="1"/>
  <c r="GR210" i="1"/>
  <c r="GP210" i="1"/>
  <c r="GO210" i="1"/>
  <c r="GL210" i="1"/>
  <c r="GI210" i="1"/>
  <c r="GG210" i="1"/>
  <c r="GF210" i="1"/>
  <c r="GD210" i="1"/>
  <c r="GC210" i="1"/>
  <c r="GA210" i="1"/>
  <c r="FX210" i="1"/>
  <c r="FU210" i="1"/>
  <c r="FR210" i="1"/>
  <c r="FO210" i="1"/>
  <c r="FL210" i="1"/>
  <c r="FI210" i="1"/>
  <c r="FF210" i="1"/>
  <c r="FC210" i="1"/>
  <c r="EW210" i="1"/>
  <c r="EV210" i="1"/>
  <c r="ES210" i="1"/>
  <c r="EP210" i="1"/>
  <c r="EN210" i="1"/>
  <c r="EM210" i="1"/>
  <c r="EK210" i="1"/>
  <c r="EJ210" i="1"/>
  <c r="EH210" i="1"/>
  <c r="ED210" i="1"/>
  <c r="EB210" i="1"/>
  <c r="DY210" i="1"/>
  <c r="DP210" i="1"/>
  <c r="DM210" i="1"/>
  <c r="DJ210" i="1"/>
  <c r="DG210" i="1"/>
  <c r="DF210" i="1"/>
  <c r="DD210" i="1"/>
  <c r="DA210" i="1"/>
  <c r="CX210" i="1"/>
  <c r="CU210" i="1"/>
  <c r="CR210" i="1"/>
  <c r="CO210" i="1"/>
  <c r="CL210" i="1"/>
  <c r="CK210" i="1"/>
  <c r="CI210" i="1"/>
  <c r="CH210" i="1"/>
  <c r="CF210" i="1"/>
  <c r="CE210" i="1"/>
  <c r="CC210" i="1"/>
  <c r="BZ210" i="1"/>
  <c r="BW210" i="1"/>
  <c r="BT210" i="1"/>
  <c r="BS210" i="1"/>
  <c r="BQ210" i="1"/>
  <c r="BP210" i="1"/>
  <c r="BN210" i="1"/>
  <c r="BM210" i="1"/>
  <c r="BK210" i="1"/>
  <c r="BJ210" i="1"/>
  <c r="BH210" i="1"/>
  <c r="BG210" i="1"/>
  <c r="BE210" i="1"/>
  <c r="BB210" i="1"/>
  <c r="BA210" i="1"/>
  <c r="AY210" i="1"/>
  <c r="AV210" i="1"/>
  <c r="AU210" i="1"/>
  <c r="AS210" i="1"/>
  <c r="AP210" i="1"/>
  <c r="AM210" i="1"/>
  <c r="AJ210" i="1"/>
  <c r="AI210" i="1"/>
  <c r="AG210" i="1"/>
  <c r="AF210" i="1"/>
  <c r="AD210" i="1"/>
  <c r="AA210" i="1"/>
  <c r="X210" i="1"/>
  <c r="W210" i="1"/>
  <c r="U210" i="1"/>
  <c r="T210" i="1"/>
  <c r="P210" i="1"/>
  <c r="IT210" i="1" s="1"/>
  <c r="K210" i="1"/>
  <c r="J210" i="1"/>
  <c r="I210" i="1"/>
  <c r="H210" i="1"/>
  <c r="G210" i="1"/>
  <c r="F210" i="1"/>
  <c r="E210" i="1"/>
  <c r="D210" i="1"/>
  <c r="C210" i="1"/>
  <c r="B210" i="1"/>
  <c r="A210" i="1"/>
  <c r="IX209" i="1"/>
  <c r="IW209" i="1"/>
  <c r="IO209" i="1"/>
  <c r="IN209" i="1"/>
  <c r="IL209" i="1"/>
  <c r="IK209" i="1"/>
  <c r="II209" i="1"/>
  <c r="IH209" i="1"/>
  <c r="IF209" i="1"/>
  <c r="IE209" i="1"/>
  <c r="IB209" i="1"/>
  <c r="HY209" i="1"/>
  <c r="HV209" i="1"/>
  <c r="HS209" i="1"/>
  <c r="HP209" i="1"/>
  <c r="HM209" i="1"/>
  <c r="HK209" i="1"/>
  <c r="HJ209" i="1"/>
  <c r="HG209" i="1"/>
  <c r="HD209" i="1"/>
  <c r="HA209" i="1"/>
  <c r="GX209" i="1"/>
  <c r="GV209" i="1"/>
  <c r="GU209" i="1"/>
  <c r="GR209" i="1"/>
  <c r="GP209" i="1"/>
  <c r="GO209" i="1"/>
  <c r="GL209" i="1"/>
  <c r="GI209" i="1"/>
  <c r="GG209" i="1"/>
  <c r="GF209" i="1"/>
  <c r="GD209" i="1"/>
  <c r="GC209" i="1"/>
  <c r="GA209" i="1"/>
  <c r="FX209" i="1"/>
  <c r="FU209" i="1"/>
  <c r="FR209" i="1"/>
  <c r="FO209" i="1"/>
  <c r="FL209" i="1"/>
  <c r="FI209" i="1"/>
  <c r="FF209" i="1"/>
  <c r="FC209" i="1"/>
  <c r="EW209" i="1"/>
  <c r="EV209" i="1"/>
  <c r="ES209" i="1"/>
  <c r="EN209" i="1"/>
  <c r="EM209" i="1"/>
  <c r="EK209" i="1"/>
  <c r="EJ209" i="1"/>
  <c r="EH209" i="1"/>
  <c r="ED209" i="1"/>
  <c r="EB209" i="1"/>
  <c r="DY209" i="1"/>
  <c r="DP209" i="1"/>
  <c r="DM209" i="1"/>
  <c r="DJ209" i="1"/>
  <c r="DG209" i="1"/>
  <c r="DF209" i="1"/>
  <c r="DD209" i="1"/>
  <c r="DA209" i="1"/>
  <c r="CX209" i="1"/>
  <c r="CU209" i="1"/>
  <c r="CR209" i="1"/>
  <c r="CO209" i="1"/>
  <c r="CL209" i="1"/>
  <c r="CK209" i="1"/>
  <c r="CI209" i="1"/>
  <c r="CH209" i="1"/>
  <c r="CF209" i="1"/>
  <c r="CE209" i="1"/>
  <c r="CC209" i="1"/>
  <c r="BZ209" i="1"/>
  <c r="BW209" i="1"/>
  <c r="BT209" i="1"/>
  <c r="BS209" i="1"/>
  <c r="BQ209" i="1"/>
  <c r="BP209" i="1"/>
  <c r="BN209" i="1"/>
  <c r="BM209" i="1"/>
  <c r="BK209" i="1"/>
  <c r="BJ209" i="1"/>
  <c r="BH209" i="1"/>
  <c r="BG209" i="1"/>
  <c r="BE209" i="1"/>
  <c r="BB209" i="1"/>
  <c r="BA209" i="1"/>
  <c r="AY209" i="1"/>
  <c r="AV209" i="1"/>
  <c r="AU209" i="1"/>
  <c r="AS209" i="1"/>
  <c r="AP209" i="1"/>
  <c r="AM209" i="1"/>
  <c r="AJ209" i="1"/>
  <c r="AI209" i="1"/>
  <c r="AG209" i="1"/>
  <c r="AF209" i="1"/>
  <c r="AD209" i="1"/>
  <c r="AA209" i="1"/>
  <c r="X209" i="1"/>
  <c r="W209" i="1"/>
  <c r="U209" i="1"/>
  <c r="T209" i="1"/>
  <c r="P209" i="1"/>
  <c r="IT209" i="1" s="1"/>
  <c r="K209" i="1"/>
  <c r="J209" i="1"/>
  <c r="I209" i="1"/>
  <c r="H209" i="1"/>
  <c r="G209" i="1"/>
  <c r="F209" i="1"/>
  <c r="E209" i="1"/>
  <c r="D209" i="1"/>
  <c r="C209" i="1"/>
  <c r="B209" i="1"/>
  <c r="A209" i="1"/>
  <c r="IX208" i="1"/>
  <c r="IO208" i="1"/>
  <c r="IN208" i="1"/>
  <c r="IL208" i="1"/>
  <c r="IK208" i="1"/>
  <c r="II208" i="1"/>
  <c r="IH208" i="1"/>
  <c r="IF208" i="1"/>
  <c r="IE208" i="1"/>
  <c r="IB208" i="1"/>
  <c r="HY208" i="1"/>
  <c r="HV208" i="1"/>
  <c r="HS208" i="1"/>
  <c r="HP208" i="1"/>
  <c r="HM208" i="1"/>
  <c r="HK208" i="1"/>
  <c r="HJ208" i="1"/>
  <c r="HG208" i="1"/>
  <c r="HD208" i="1"/>
  <c r="HA208" i="1"/>
  <c r="GX208" i="1"/>
  <c r="GV208" i="1"/>
  <c r="GU208" i="1"/>
  <c r="GR208" i="1"/>
  <c r="GP208" i="1"/>
  <c r="GO208" i="1"/>
  <c r="GL208" i="1"/>
  <c r="GI208" i="1"/>
  <c r="GG208" i="1"/>
  <c r="GF208" i="1"/>
  <c r="GD208" i="1"/>
  <c r="GC208" i="1"/>
  <c r="GA208" i="1"/>
  <c r="FX208" i="1"/>
  <c r="FU208" i="1"/>
  <c r="FR208" i="1"/>
  <c r="FO208" i="1"/>
  <c r="FL208" i="1"/>
  <c r="FI208" i="1"/>
  <c r="FF208" i="1"/>
  <c r="FC208" i="1"/>
  <c r="EW208" i="1"/>
  <c r="EV208" i="1"/>
  <c r="ES208" i="1"/>
  <c r="EP208" i="1"/>
  <c r="EN208" i="1"/>
  <c r="EM208" i="1"/>
  <c r="EK208" i="1"/>
  <c r="EJ208" i="1"/>
  <c r="EH208" i="1"/>
  <c r="ED208" i="1"/>
  <c r="EB208" i="1"/>
  <c r="DY208" i="1"/>
  <c r="DP208" i="1"/>
  <c r="DM208" i="1"/>
  <c r="DJ208" i="1"/>
  <c r="DG208" i="1"/>
  <c r="DF208" i="1"/>
  <c r="DD208" i="1"/>
  <c r="DA208" i="1"/>
  <c r="CX208" i="1"/>
  <c r="CU208" i="1"/>
  <c r="CR208" i="1"/>
  <c r="CO208" i="1"/>
  <c r="CL208" i="1"/>
  <c r="CK208" i="1"/>
  <c r="CI208" i="1"/>
  <c r="CH208" i="1"/>
  <c r="CF208" i="1"/>
  <c r="CE208" i="1"/>
  <c r="CC208" i="1"/>
  <c r="BZ208" i="1"/>
  <c r="BW208" i="1"/>
  <c r="BT208" i="1"/>
  <c r="BS208" i="1"/>
  <c r="BQ208" i="1"/>
  <c r="BP208" i="1"/>
  <c r="BN208" i="1"/>
  <c r="BM208" i="1"/>
  <c r="BK208" i="1"/>
  <c r="BJ208" i="1"/>
  <c r="BH208" i="1"/>
  <c r="BG208" i="1"/>
  <c r="BE208" i="1"/>
  <c r="BB208" i="1"/>
  <c r="BA208" i="1"/>
  <c r="AY208" i="1"/>
  <c r="AV208" i="1"/>
  <c r="AU208" i="1"/>
  <c r="AS208" i="1"/>
  <c r="AP208" i="1"/>
  <c r="AM208" i="1"/>
  <c r="AJ208" i="1"/>
  <c r="AI208" i="1"/>
  <c r="AG208" i="1"/>
  <c r="AF208" i="1"/>
  <c r="AD208" i="1"/>
  <c r="AA208" i="1"/>
  <c r="X208" i="1"/>
  <c r="W208" i="1"/>
  <c r="U208" i="1"/>
  <c r="T208" i="1"/>
  <c r="P208" i="1"/>
  <c r="IT208" i="1" s="1"/>
  <c r="IU208" i="1" s="1"/>
  <c r="K208" i="1"/>
  <c r="J208" i="1"/>
  <c r="I208" i="1"/>
  <c r="H208" i="1"/>
  <c r="G208" i="1"/>
  <c r="F208" i="1"/>
  <c r="E208" i="1"/>
  <c r="D208" i="1"/>
  <c r="C208" i="1"/>
  <c r="B208" i="1"/>
  <c r="A208" i="1"/>
  <c r="IO207" i="1"/>
  <c r="IN207" i="1"/>
  <c r="IL207" i="1"/>
  <c r="IK207" i="1"/>
  <c r="II207" i="1"/>
  <c r="IH207" i="1"/>
  <c r="IF207" i="1"/>
  <c r="IE207" i="1"/>
  <c r="HY207" i="1"/>
  <c r="HV207" i="1"/>
  <c r="HS207" i="1"/>
  <c r="HP207" i="1"/>
  <c r="HM207" i="1"/>
  <c r="HK207" i="1"/>
  <c r="HJ207" i="1"/>
  <c r="HG207" i="1"/>
  <c r="HD207" i="1"/>
  <c r="HA207" i="1"/>
  <c r="GX207" i="1"/>
  <c r="GV207" i="1"/>
  <c r="GU207" i="1"/>
  <c r="GR207" i="1"/>
  <c r="GP207" i="1"/>
  <c r="GO207" i="1"/>
  <c r="GL207" i="1"/>
  <c r="GI207" i="1"/>
  <c r="GG207" i="1"/>
  <c r="GF207" i="1"/>
  <c r="GD207" i="1"/>
  <c r="GC207" i="1"/>
  <c r="GA207" i="1"/>
  <c r="FX207" i="1"/>
  <c r="FU207" i="1"/>
  <c r="FR207" i="1"/>
  <c r="FO207" i="1"/>
  <c r="FL207" i="1"/>
  <c r="FI207" i="1"/>
  <c r="FF207" i="1"/>
  <c r="FC207" i="1"/>
  <c r="EW207" i="1"/>
  <c r="EV207" i="1"/>
  <c r="ES207" i="1"/>
  <c r="EN207" i="1"/>
  <c r="EM207" i="1"/>
  <c r="EK207" i="1"/>
  <c r="EJ207" i="1"/>
  <c r="EH207" i="1"/>
  <c r="ED207" i="1"/>
  <c r="EB207" i="1"/>
  <c r="DY207" i="1"/>
  <c r="DR207" i="1"/>
  <c r="DP207" i="1"/>
  <c r="DM207" i="1"/>
  <c r="DJ207" i="1"/>
  <c r="DG207" i="1"/>
  <c r="DF207" i="1"/>
  <c r="DD207" i="1"/>
  <c r="DA207" i="1"/>
  <c r="CX207" i="1"/>
  <c r="CW207" i="1"/>
  <c r="CU207" i="1"/>
  <c r="CR207" i="1"/>
  <c r="CO207" i="1"/>
  <c r="CL207" i="1"/>
  <c r="CK207" i="1"/>
  <c r="CI207" i="1"/>
  <c r="CH207" i="1"/>
  <c r="CF207" i="1"/>
  <c r="CE207" i="1"/>
  <c r="CC207" i="1"/>
  <c r="BZ207" i="1"/>
  <c r="BW207" i="1"/>
  <c r="BT207" i="1"/>
  <c r="BS207" i="1"/>
  <c r="BQ207" i="1"/>
  <c r="BP207" i="1"/>
  <c r="BN207" i="1"/>
  <c r="BM207" i="1"/>
  <c r="BK207" i="1"/>
  <c r="BJ207" i="1"/>
  <c r="BH207" i="1"/>
  <c r="BG207" i="1"/>
  <c r="BE207" i="1"/>
  <c r="BB207" i="1"/>
  <c r="BA207" i="1"/>
  <c r="AY207" i="1"/>
  <c r="AV207" i="1"/>
  <c r="AU207" i="1"/>
  <c r="AS207" i="1"/>
  <c r="AP207" i="1"/>
  <c r="AM207" i="1"/>
  <c r="AJ207" i="1"/>
  <c r="AI207" i="1"/>
  <c r="AG207" i="1"/>
  <c r="AF207" i="1"/>
  <c r="AD207" i="1"/>
  <c r="AA207" i="1"/>
  <c r="X207" i="1"/>
  <c r="W207" i="1"/>
  <c r="U207" i="1"/>
  <c r="T207" i="1"/>
  <c r="P207" i="1"/>
  <c r="IT207" i="1" s="1"/>
  <c r="IU207" i="1" s="1"/>
  <c r="K207" i="1"/>
  <c r="J207" i="1"/>
  <c r="I207" i="1"/>
  <c r="H207" i="1"/>
  <c r="G207" i="1"/>
  <c r="F207" i="1"/>
  <c r="E207" i="1"/>
  <c r="D207" i="1"/>
  <c r="C207" i="1"/>
  <c r="B207" i="1"/>
  <c r="A207" i="1"/>
  <c r="IO206" i="1"/>
  <c r="IN206" i="1"/>
  <c r="IL206" i="1"/>
  <c r="IK206" i="1"/>
  <c r="II206" i="1"/>
  <c r="IH206" i="1"/>
  <c r="IF206" i="1"/>
  <c r="IE206" i="1"/>
  <c r="HY206" i="1"/>
  <c r="HV206" i="1"/>
  <c r="HS206" i="1"/>
  <c r="HP206" i="1"/>
  <c r="HM206" i="1"/>
  <c r="HK206" i="1"/>
  <c r="HJ206" i="1"/>
  <c r="HG206" i="1"/>
  <c r="HD206" i="1"/>
  <c r="HA206" i="1"/>
  <c r="GX206" i="1"/>
  <c r="GV206" i="1"/>
  <c r="GU206" i="1"/>
  <c r="GR206" i="1"/>
  <c r="GP206" i="1"/>
  <c r="GO206" i="1"/>
  <c r="GL206" i="1"/>
  <c r="GI206" i="1"/>
  <c r="GG206" i="1"/>
  <c r="GF206" i="1"/>
  <c r="GD206" i="1"/>
  <c r="GC206" i="1"/>
  <c r="GA206" i="1"/>
  <c r="FX206" i="1"/>
  <c r="FU206" i="1"/>
  <c r="FR206" i="1"/>
  <c r="FO206" i="1"/>
  <c r="FN206" i="1"/>
  <c r="FL206" i="1"/>
  <c r="FI206" i="1"/>
  <c r="FF206" i="1"/>
  <c r="FC206" i="1"/>
  <c r="EW206" i="1"/>
  <c r="EV206" i="1"/>
  <c r="ES206" i="1"/>
  <c r="EN206" i="1"/>
  <c r="EM206" i="1"/>
  <c r="EK206" i="1"/>
  <c r="EJ206" i="1"/>
  <c r="EH206" i="1"/>
  <c r="ED206" i="1"/>
  <c r="EB206" i="1"/>
  <c r="DY206" i="1"/>
  <c r="DP206" i="1"/>
  <c r="DM206" i="1"/>
  <c r="DJ206" i="1"/>
  <c r="DG206" i="1"/>
  <c r="DF206" i="1"/>
  <c r="DD206" i="1"/>
  <c r="DA206" i="1"/>
  <c r="CX206" i="1"/>
  <c r="CU206" i="1"/>
  <c r="CR206" i="1"/>
  <c r="CO206" i="1"/>
  <c r="CL206" i="1"/>
  <c r="CK206" i="1"/>
  <c r="CI206" i="1"/>
  <c r="CH206" i="1"/>
  <c r="CF206" i="1"/>
  <c r="CE206" i="1"/>
  <c r="CC206" i="1"/>
  <c r="BZ206" i="1"/>
  <c r="BW206" i="1"/>
  <c r="BT206" i="1"/>
  <c r="BS206" i="1"/>
  <c r="BQ206" i="1"/>
  <c r="BP206" i="1"/>
  <c r="BN206" i="1"/>
  <c r="BM206" i="1"/>
  <c r="BK206" i="1"/>
  <c r="BJ206" i="1"/>
  <c r="BH206" i="1"/>
  <c r="BG206" i="1"/>
  <c r="BE206" i="1"/>
  <c r="BB206" i="1"/>
  <c r="BA206" i="1"/>
  <c r="AY206" i="1"/>
  <c r="AV206" i="1"/>
  <c r="AU206" i="1"/>
  <c r="AS206" i="1"/>
  <c r="AP206" i="1"/>
  <c r="AM206" i="1"/>
  <c r="AJ206" i="1"/>
  <c r="AI206" i="1"/>
  <c r="AG206" i="1"/>
  <c r="AF206" i="1"/>
  <c r="AD206" i="1"/>
  <c r="AA206" i="1"/>
  <c r="Z206" i="1"/>
  <c r="X206" i="1"/>
  <c r="W206" i="1"/>
  <c r="U206" i="1"/>
  <c r="T206" i="1"/>
  <c r="P206" i="1"/>
  <c r="IT206" i="1" s="1"/>
  <c r="IU206" i="1" s="1"/>
  <c r="K206" i="1"/>
  <c r="J206" i="1"/>
  <c r="I206" i="1"/>
  <c r="H206" i="1"/>
  <c r="G206" i="1"/>
  <c r="F206" i="1"/>
  <c r="E206" i="1"/>
  <c r="D206" i="1"/>
  <c r="C206" i="1"/>
  <c r="B206" i="1"/>
  <c r="A206" i="1"/>
  <c r="IU205" i="1"/>
  <c r="IO205" i="1"/>
  <c r="IN205" i="1"/>
  <c r="IL205" i="1"/>
  <c r="IK205" i="1"/>
  <c r="II205" i="1"/>
  <c r="IH205" i="1"/>
  <c r="IF205" i="1"/>
  <c r="IE205" i="1"/>
  <c r="IB205" i="1"/>
  <c r="HY205" i="1"/>
  <c r="HV205" i="1"/>
  <c r="HS205" i="1"/>
  <c r="HP205" i="1"/>
  <c r="HM205" i="1"/>
  <c r="HK205" i="1"/>
  <c r="HJ205" i="1"/>
  <c r="HG205" i="1"/>
  <c r="HD205" i="1"/>
  <c r="HA205" i="1"/>
  <c r="GX205" i="1"/>
  <c r="GV205" i="1"/>
  <c r="GU205" i="1"/>
  <c r="GR205" i="1"/>
  <c r="GP205" i="1"/>
  <c r="GO205" i="1"/>
  <c r="GL205" i="1"/>
  <c r="GI205" i="1"/>
  <c r="GG205" i="1"/>
  <c r="GF205" i="1"/>
  <c r="GD205" i="1"/>
  <c r="GC205" i="1"/>
  <c r="GA205" i="1"/>
  <c r="FX205" i="1"/>
  <c r="FU205" i="1"/>
  <c r="FR205" i="1"/>
  <c r="FO205" i="1"/>
  <c r="FL205" i="1"/>
  <c r="FI205" i="1"/>
  <c r="FF205" i="1"/>
  <c r="FC205" i="1"/>
  <c r="EW205" i="1"/>
  <c r="EV205" i="1"/>
  <c r="ES205" i="1"/>
  <c r="EN205" i="1"/>
  <c r="EM205" i="1"/>
  <c r="EK205" i="1"/>
  <c r="EJ205" i="1"/>
  <c r="EH205" i="1"/>
  <c r="ED205" i="1"/>
  <c r="EB205" i="1"/>
  <c r="DY205" i="1"/>
  <c r="DP205" i="1"/>
  <c r="DM205" i="1"/>
  <c r="DJ205" i="1"/>
  <c r="DG205" i="1"/>
  <c r="DF205" i="1"/>
  <c r="DD205" i="1"/>
  <c r="DA205" i="1"/>
  <c r="CX205" i="1"/>
  <c r="CU205" i="1"/>
  <c r="CR205" i="1"/>
  <c r="CO205" i="1"/>
  <c r="CL205" i="1"/>
  <c r="CK205" i="1"/>
  <c r="CI205" i="1"/>
  <c r="CH205" i="1"/>
  <c r="CF205" i="1"/>
  <c r="CE205" i="1"/>
  <c r="CC205" i="1"/>
  <c r="BZ205" i="1"/>
  <c r="BY205" i="1"/>
  <c r="BW205" i="1"/>
  <c r="BT205" i="1"/>
  <c r="BS205" i="1"/>
  <c r="BQ205" i="1"/>
  <c r="BP205" i="1"/>
  <c r="BN205" i="1"/>
  <c r="BM205" i="1"/>
  <c r="BK205" i="1"/>
  <c r="BJ205" i="1"/>
  <c r="BH205" i="1"/>
  <c r="BG205" i="1"/>
  <c r="BE205" i="1"/>
  <c r="BB205" i="1"/>
  <c r="BA205" i="1"/>
  <c r="AY205" i="1"/>
  <c r="AV205" i="1"/>
  <c r="AU205" i="1"/>
  <c r="AS205" i="1"/>
  <c r="AP205" i="1"/>
  <c r="AM205" i="1"/>
  <c r="AJ205" i="1"/>
  <c r="AI205" i="1"/>
  <c r="AG205" i="1"/>
  <c r="AF205" i="1"/>
  <c r="AD205" i="1"/>
  <c r="AA205" i="1"/>
  <c r="Z205" i="1"/>
  <c r="X205" i="1"/>
  <c r="W205" i="1"/>
  <c r="U205" i="1"/>
  <c r="T205" i="1"/>
  <c r="P205" i="1"/>
  <c r="IT205" i="1" s="1"/>
  <c r="K205" i="1"/>
  <c r="J205" i="1"/>
  <c r="I205" i="1"/>
  <c r="H205" i="1"/>
  <c r="G205" i="1"/>
  <c r="F205" i="1"/>
  <c r="E205" i="1"/>
  <c r="D205" i="1"/>
  <c r="C205" i="1"/>
  <c r="B205" i="1"/>
  <c r="A205" i="1"/>
  <c r="IO204" i="1"/>
  <c r="IN204" i="1"/>
  <c r="IL204" i="1"/>
  <c r="IK204" i="1"/>
  <c r="II204" i="1"/>
  <c r="IH204" i="1"/>
  <c r="IF204" i="1"/>
  <c r="IE204" i="1"/>
  <c r="IB204" i="1"/>
  <c r="HY204" i="1"/>
  <c r="HV204" i="1"/>
  <c r="HS204" i="1"/>
  <c r="HP204" i="1"/>
  <c r="HM204" i="1"/>
  <c r="HK204" i="1"/>
  <c r="HJ204" i="1"/>
  <c r="HG204" i="1"/>
  <c r="HD204" i="1"/>
  <c r="HA204" i="1"/>
  <c r="GX204" i="1"/>
  <c r="GV204" i="1"/>
  <c r="GU204" i="1"/>
  <c r="GR204" i="1"/>
  <c r="GP204" i="1"/>
  <c r="GO204" i="1"/>
  <c r="GL204" i="1"/>
  <c r="GI204" i="1"/>
  <c r="GG204" i="1"/>
  <c r="GF204" i="1"/>
  <c r="GD204" i="1"/>
  <c r="GC204" i="1"/>
  <c r="GA204" i="1"/>
  <c r="FX204" i="1"/>
  <c r="FU204" i="1"/>
  <c r="FR204" i="1"/>
  <c r="FO204" i="1"/>
  <c r="FL204" i="1"/>
  <c r="FI204" i="1"/>
  <c r="FF204" i="1"/>
  <c r="FC204" i="1"/>
  <c r="EW204" i="1"/>
  <c r="EV204" i="1"/>
  <c r="ES204" i="1"/>
  <c r="EN204" i="1"/>
  <c r="EM204" i="1"/>
  <c r="EK204" i="1"/>
  <c r="EJ204" i="1"/>
  <c r="EH204" i="1"/>
  <c r="ED204" i="1"/>
  <c r="EB204" i="1"/>
  <c r="DY204" i="1"/>
  <c r="DP204" i="1"/>
  <c r="DM204" i="1"/>
  <c r="DJ204" i="1"/>
  <c r="DG204" i="1"/>
  <c r="DF204" i="1"/>
  <c r="DD204" i="1"/>
  <c r="DA204" i="1"/>
  <c r="CX204" i="1"/>
  <c r="CU204" i="1"/>
  <c r="CR204" i="1"/>
  <c r="CO204" i="1"/>
  <c r="CL204" i="1"/>
  <c r="CK204" i="1"/>
  <c r="CI204" i="1"/>
  <c r="CH204" i="1"/>
  <c r="CF204" i="1"/>
  <c r="CE204" i="1"/>
  <c r="CC204" i="1"/>
  <c r="BZ204" i="1"/>
  <c r="BY204" i="1"/>
  <c r="BW204" i="1"/>
  <c r="BT204" i="1"/>
  <c r="BS204" i="1"/>
  <c r="BQ204" i="1"/>
  <c r="BP204" i="1"/>
  <c r="BN204" i="1"/>
  <c r="BM204" i="1"/>
  <c r="BK204" i="1"/>
  <c r="BJ204" i="1"/>
  <c r="BH204" i="1"/>
  <c r="BG204" i="1"/>
  <c r="BE204" i="1"/>
  <c r="BB204" i="1"/>
  <c r="BA204" i="1"/>
  <c r="AY204" i="1"/>
  <c r="AV204" i="1"/>
  <c r="AU204" i="1"/>
  <c r="AS204" i="1"/>
  <c r="AP204" i="1"/>
  <c r="AM204" i="1"/>
  <c r="AJ204" i="1"/>
  <c r="AI204" i="1"/>
  <c r="AG204" i="1"/>
  <c r="AF204" i="1"/>
  <c r="AD204" i="1"/>
  <c r="AA204" i="1"/>
  <c r="Z204" i="1"/>
  <c r="X204" i="1"/>
  <c r="W204" i="1"/>
  <c r="U204" i="1"/>
  <c r="T204" i="1"/>
  <c r="P204" i="1"/>
  <c r="IT204" i="1" s="1"/>
  <c r="K204" i="1"/>
  <c r="J204" i="1"/>
  <c r="I204" i="1"/>
  <c r="H204" i="1"/>
  <c r="G204" i="1"/>
  <c r="F204" i="1"/>
  <c r="E204" i="1"/>
  <c r="D204" i="1"/>
  <c r="C204" i="1"/>
  <c r="B204" i="1"/>
  <c r="A204" i="1"/>
  <c r="IO203" i="1"/>
  <c r="IN203" i="1"/>
  <c r="IL203" i="1"/>
  <c r="IK203" i="1"/>
  <c r="II203" i="1"/>
  <c r="IH203" i="1"/>
  <c r="IF203" i="1"/>
  <c r="IE203" i="1"/>
  <c r="HY203" i="1"/>
  <c r="HV203" i="1"/>
  <c r="HS203" i="1"/>
  <c r="HP203" i="1"/>
  <c r="HM203" i="1"/>
  <c r="HK203" i="1"/>
  <c r="HJ203" i="1"/>
  <c r="HG203" i="1"/>
  <c r="HD203" i="1"/>
  <c r="HA203" i="1"/>
  <c r="GX203" i="1"/>
  <c r="GV203" i="1"/>
  <c r="GU203" i="1"/>
  <c r="GR203" i="1"/>
  <c r="GP203" i="1"/>
  <c r="GO203" i="1"/>
  <c r="GL203" i="1"/>
  <c r="GI203" i="1"/>
  <c r="GG203" i="1"/>
  <c r="GF203" i="1"/>
  <c r="GD203" i="1"/>
  <c r="GC203" i="1"/>
  <c r="GA203" i="1"/>
  <c r="FX203" i="1"/>
  <c r="FU203" i="1"/>
  <c r="FR203" i="1"/>
  <c r="FO203" i="1"/>
  <c r="FL203" i="1"/>
  <c r="FI203" i="1"/>
  <c r="FF203" i="1"/>
  <c r="FC203" i="1"/>
  <c r="EW203" i="1"/>
  <c r="EV203" i="1"/>
  <c r="ES203" i="1"/>
  <c r="EN203" i="1"/>
  <c r="EM203" i="1"/>
  <c r="EK203" i="1"/>
  <c r="EJ203" i="1"/>
  <c r="EH203" i="1"/>
  <c r="ED203" i="1"/>
  <c r="EB203" i="1"/>
  <c r="DY203" i="1"/>
  <c r="DP203" i="1"/>
  <c r="DM203" i="1"/>
  <c r="DJ203" i="1"/>
  <c r="DI203" i="1"/>
  <c r="DG203" i="1"/>
  <c r="DF203" i="1"/>
  <c r="DD203" i="1"/>
  <c r="DA203" i="1"/>
  <c r="CX203" i="1"/>
  <c r="CU203" i="1"/>
  <c r="CR203" i="1"/>
  <c r="CO203" i="1"/>
  <c r="CL203" i="1"/>
  <c r="CK203" i="1"/>
  <c r="CI203" i="1"/>
  <c r="CH203" i="1"/>
  <c r="CF203" i="1"/>
  <c r="CE203" i="1"/>
  <c r="CC203" i="1"/>
  <c r="BZ203" i="1"/>
  <c r="BW203" i="1"/>
  <c r="BT203" i="1"/>
  <c r="BS203" i="1"/>
  <c r="BQ203" i="1"/>
  <c r="BP203" i="1"/>
  <c r="BN203" i="1"/>
  <c r="BM203" i="1"/>
  <c r="BK203" i="1"/>
  <c r="BJ203" i="1"/>
  <c r="BH203" i="1"/>
  <c r="BG203" i="1"/>
  <c r="BE203" i="1"/>
  <c r="BB203" i="1"/>
  <c r="BA203" i="1"/>
  <c r="AY203" i="1"/>
  <c r="AV203" i="1"/>
  <c r="AU203" i="1"/>
  <c r="AS203" i="1"/>
  <c r="AP203" i="1"/>
  <c r="AM203" i="1"/>
  <c r="AJ203" i="1"/>
  <c r="AI203" i="1"/>
  <c r="AG203" i="1"/>
  <c r="AF203" i="1"/>
  <c r="AD203" i="1"/>
  <c r="AA203" i="1"/>
  <c r="X203" i="1"/>
  <c r="W203" i="1"/>
  <c r="U203" i="1"/>
  <c r="T203" i="1"/>
  <c r="P203" i="1"/>
  <c r="IT203" i="1" s="1"/>
  <c r="K203" i="1"/>
  <c r="J203" i="1"/>
  <c r="I203" i="1"/>
  <c r="H203" i="1"/>
  <c r="G203" i="1"/>
  <c r="F203" i="1"/>
  <c r="E203" i="1"/>
  <c r="D203" i="1"/>
  <c r="C203" i="1"/>
  <c r="B203" i="1"/>
  <c r="A203" i="1"/>
  <c r="IY202" i="1"/>
  <c r="IX202" i="1"/>
  <c r="IW202" i="1"/>
  <c r="IU202" i="1"/>
  <c r="IO202" i="1"/>
  <c r="IN202" i="1"/>
  <c r="IL202" i="1"/>
  <c r="IK202" i="1"/>
  <c r="II202" i="1"/>
  <c r="IH202" i="1"/>
  <c r="IF202" i="1"/>
  <c r="IE202" i="1"/>
  <c r="HY202" i="1"/>
  <c r="HV202" i="1"/>
  <c r="HS202" i="1"/>
  <c r="HP202" i="1"/>
  <c r="HM202" i="1"/>
  <c r="HK202" i="1"/>
  <c r="HJ202" i="1"/>
  <c r="HG202" i="1"/>
  <c r="HD202" i="1"/>
  <c r="HA202" i="1"/>
  <c r="GX202" i="1"/>
  <c r="GV202" i="1"/>
  <c r="GU202" i="1"/>
  <c r="GR202" i="1"/>
  <c r="GP202" i="1"/>
  <c r="GO202" i="1"/>
  <c r="GL202" i="1"/>
  <c r="GI202" i="1"/>
  <c r="GG202" i="1"/>
  <c r="GF202" i="1"/>
  <c r="GD202" i="1"/>
  <c r="GC202" i="1"/>
  <c r="GA202" i="1"/>
  <c r="FX202" i="1"/>
  <c r="FU202" i="1"/>
  <c r="FR202" i="1"/>
  <c r="FO202" i="1"/>
  <c r="FL202" i="1"/>
  <c r="FI202" i="1"/>
  <c r="FF202" i="1"/>
  <c r="FE202" i="1"/>
  <c r="FC202" i="1"/>
  <c r="EW202" i="1"/>
  <c r="EV202" i="1"/>
  <c r="ES202" i="1"/>
  <c r="EN202" i="1"/>
  <c r="EM202" i="1"/>
  <c r="EK202" i="1"/>
  <c r="EJ202" i="1"/>
  <c r="EH202" i="1"/>
  <c r="ED202" i="1"/>
  <c r="EB202" i="1"/>
  <c r="DY202" i="1"/>
  <c r="DP202" i="1"/>
  <c r="DM202" i="1"/>
  <c r="DJ202" i="1"/>
  <c r="DG202" i="1"/>
  <c r="DF202" i="1"/>
  <c r="DD202" i="1"/>
  <c r="DA202" i="1"/>
  <c r="CX202" i="1"/>
  <c r="CW202" i="1"/>
  <c r="CU202" i="1"/>
  <c r="CR202" i="1"/>
  <c r="CO202" i="1"/>
  <c r="CL202" i="1"/>
  <c r="CK202" i="1"/>
  <c r="CI202" i="1"/>
  <c r="CH202" i="1"/>
  <c r="CF202" i="1"/>
  <c r="CE202" i="1"/>
  <c r="CC202" i="1"/>
  <c r="BZ202" i="1"/>
  <c r="BW202" i="1"/>
  <c r="BT202" i="1"/>
  <c r="BS202" i="1"/>
  <c r="BQ202" i="1"/>
  <c r="BP202" i="1"/>
  <c r="BN202" i="1"/>
  <c r="BM202" i="1"/>
  <c r="BK202" i="1"/>
  <c r="BJ202" i="1"/>
  <c r="BH202" i="1"/>
  <c r="BG202" i="1"/>
  <c r="BE202" i="1"/>
  <c r="BB202" i="1"/>
  <c r="BA202" i="1"/>
  <c r="AY202" i="1"/>
  <c r="AV202" i="1"/>
  <c r="AU202" i="1"/>
  <c r="AS202" i="1"/>
  <c r="AP202" i="1"/>
  <c r="AO202" i="1"/>
  <c r="AM202" i="1"/>
  <c r="AJ202" i="1"/>
  <c r="AI202" i="1"/>
  <c r="AG202" i="1"/>
  <c r="AF202" i="1"/>
  <c r="AD202" i="1"/>
  <c r="AA202" i="1"/>
  <c r="X202" i="1"/>
  <c r="W202" i="1"/>
  <c r="U202" i="1"/>
  <c r="T202" i="1"/>
  <c r="P202" i="1"/>
  <c r="IT202" i="1" s="1"/>
  <c r="K202" i="1"/>
  <c r="J202" i="1"/>
  <c r="I202" i="1"/>
  <c r="H202" i="1"/>
  <c r="G202" i="1"/>
  <c r="F202" i="1"/>
  <c r="E202" i="1"/>
  <c r="D202" i="1"/>
  <c r="C202" i="1"/>
  <c r="B202" i="1"/>
  <c r="A202" i="1"/>
  <c r="IY201" i="1"/>
  <c r="IW201" i="1"/>
  <c r="IO201" i="1"/>
  <c r="IN201" i="1"/>
  <c r="IL201" i="1"/>
  <c r="IK201" i="1"/>
  <c r="II201" i="1"/>
  <c r="IH201" i="1"/>
  <c r="IF201" i="1"/>
  <c r="IE201" i="1"/>
  <c r="HY201" i="1"/>
  <c r="HV201" i="1"/>
  <c r="HS201" i="1"/>
  <c r="HP201" i="1"/>
  <c r="HM201" i="1"/>
  <c r="HK201" i="1"/>
  <c r="HJ201" i="1"/>
  <c r="HG201" i="1"/>
  <c r="HD201" i="1"/>
  <c r="HA201" i="1"/>
  <c r="GX201" i="1"/>
  <c r="GV201" i="1"/>
  <c r="GU201" i="1"/>
  <c r="GR201" i="1"/>
  <c r="GP201" i="1"/>
  <c r="GO201" i="1"/>
  <c r="GL201" i="1"/>
  <c r="GI201" i="1"/>
  <c r="GG201" i="1"/>
  <c r="GF201" i="1"/>
  <c r="GD201" i="1"/>
  <c r="GC201" i="1"/>
  <c r="GA201" i="1"/>
  <c r="FX201" i="1"/>
  <c r="FU201" i="1"/>
  <c r="FR201" i="1"/>
  <c r="FO201" i="1"/>
  <c r="FL201" i="1"/>
  <c r="FI201" i="1"/>
  <c r="FF201" i="1"/>
  <c r="FE201" i="1"/>
  <c r="FC201" i="1"/>
  <c r="EW201" i="1"/>
  <c r="EV201" i="1"/>
  <c r="ES201" i="1"/>
  <c r="EN201" i="1"/>
  <c r="EM201" i="1"/>
  <c r="EK201" i="1"/>
  <c r="EJ201" i="1"/>
  <c r="EH201" i="1"/>
  <c r="ED201" i="1"/>
  <c r="EB201" i="1"/>
  <c r="DY201" i="1"/>
  <c r="DP201" i="1"/>
  <c r="DM201" i="1"/>
  <c r="DJ201" i="1"/>
  <c r="DG201" i="1"/>
  <c r="DF201" i="1"/>
  <c r="DD201" i="1"/>
  <c r="DA201" i="1"/>
  <c r="CX201" i="1"/>
  <c r="CU201" i="1"/>
  <c r="CR201" i="1"/>
  <c r="CO201" i="1"/>
  <c r="CL201" i="1"/>
  <c r="CK201" i="1"/>
  <c r="CI201" i="1"/>
  <c r="CH201" i="1"/>
  <c r="CF201" i="1"/>
  <c r="CE201" i="1"/>
  <c r="CC201" i="1"/>
  <c r="BZ201" i="1"/>
  <c r="BW201" i="1"/>
  <c r="BT201" i="1"/>
  <c r="BS201" i="1"/>
  <c r="BQ201" i="1"/>
  <c r="BP201" i="1"/>
  <c r="BN201" i="1"/>
  <c r="BM201" i="1"/>
  <c r="BK201" i="1"/>
  <c r="BJ201" i="1"/>
  <c r="BH201" i="1"/>
  <c r="BG201" i="1"/>
  <c r="BE201" i="1"/>
  <c r="BB201" i="1"/>
  <c r="BA201" i="1"/>
  <c r="AY201" i="1"/>
  <c r="AV201" i="1"/>
  <c r="AU201" i="1"/>
  <c r="AS201" i="1"/>
  <c r="AP201" i="1"/>
  <c r="AM201" i="1"/>
  <c r="AJ201" i="1"/>
  <c r="AI201" i="1"/>
  <c r="AG201" i="1"/>
  <c r="AF201" i="1"/>
  <c r="AD201" i="1"/>
  <c r="AA201" i="1"/>
  <c r="X201" i="1"/>
  <c r="W201" i="1"/>
  <c r="U201" i="1"/>
  <c r="T201" i="1"/>
  <c r="P201" i="1"/>
  <c r="IT201" i="1" s="1"/>
  <c r="K201" i="1"/>
  <c r="J201" i="1"/>
  <c r="I201" i="1"/>
  <c r="H201" i="1"/>
  <c r="G201" i="1"/>
  <c r="F201" i="1"/>
  <c r="E201" i="1"/>
  <c r="D201" i="1"/>
  <c r="C201" i="1"/>
  <c r="B201" i="1"/>
  <c r="A201" i="1"/>
  <c r="IY200" i="1"/>
  <c r="IX200" i="1"/>
  <c r="IO200" i="1"/>
  <c r="IN200" i="1"/>
  <c r="IL200" i="1"/>
  <c r="IK200" i="1"/>
  <c r="II200" i="1"/>
  <c r="IH200" i="1"/>
  <c r="IF200" i="1"/>
  <c r="IE200" i="1"/>
  <c r="IB200" i="1"/>
  <c r="HY200" i="1"/>
  <c r="HV200" i="1"/>
  <c r="HS200" i="1"/>
  <c r="HP200" i="1"/>
  <c r="HM200" i="1"/>
  <c r="HK200" i="1"/>
  <c r="HJ200" i="1"/>
  <c r="HG200" i="1"/>
  <c r="HD200" i="1"/>
  <c r="HA200" i="1"/>
  <c r="GX200" i="1"/>
  <c r="GV200" i="1"/>
  <c r="GU200" i="1"/>
  <c r="GR200" i="1"/>
  <c r="GP200" i="1"/>
  <c r="GO200" i="1"/>
  <c r="GL200" i="1"/>
  <c r="GI200" i="1"/>
  <c r="GG200" i="1"/>
  <c r="GF200" i="1"/>
  <c r="GD200" i="1"/>
  <c r="GC200" i="1"/>
  <c r="GA200" i="1"/>
  <c r="FX200" i="1"/>
  <c r="FU200" i="1"/>
  <c r="FR200" i="1"/>
  <c r="FO200" i="1"/>
  <c r="FL200" i="1"/>
  <c r="FI200" i="1"/>
  <c r="FF200" i="1"/>
  <c r="FE200" i="1"/>
  <c r="FC200" i="1"/>
  <c r="EW200" i="1"/>
  <c r="EV200" i="1"/>
  <c r="ES200" i="1"/>
  <c r="EN200" i="1"/>
  <c r="EM200" i="1"/>
  <c r="EK200" i="1"/>
  <c r="EJ200" i="1"/>
  <c r="EH200" i="1"/>
  <c r="ED200" i="1"/>
  <c r="EB200" i="1"/>
  <c r="DY200" i="1"/>
  <c r="DP200" i="1"/>
  <c r="DM200" i="1"/>
  <c r="DJ200" i="1"/>
  <c r="DG200" i="1"/>
  <c r="DF200" i="1"/>
  <c r="DD200" i="1"/>
  <c r="DA200" i="1"/>
  <c r="CX200" i="1"/>
  <c r="CW200" i="1"/>
  <c r="CU200" i="1"/>
  <c r="CR200" i="1"/>
  <c r="CO200" i="1"/>
  <c r="CL200" i="1"/>
  <c r="CK200" i="1"/>
  <c r="CI200" i="1"/>
  <c r="CH200" i="1"/>
  <c r="CF200" i="1"/>
  <c r="CE200" i="1"/>
  <c r="CC200" i="1"/>
  <c r="BZ200" i="1"/>
  <c r="BW200" i="1"/>
  <c r="BT200" i="1"/>
  <c r="BS200" i="1"/>
  <c r="BQ200" i="1"/>
  <c r="BP200" i="1"/>
  <c r="BN200" i="1"/>
  <c r="BM200" i="1"/>
  <c r="BK200" i="1"/>
  <c r="BJ200" i="1"/>
  <c r="BH200" i="1"/>
  <c r="BG200" i="1"/>
  <c r="BE200" i="1"/>
  <c r="BB200" i="1"/>
  <c r="BA200" i="1"/>
  <c r="AY200" i="1"/>
  <c r="AV200" i="1"/>
  <c r="AU200" i="1"/>
  <c r="AS200" i="1"/>
  <c r="AP200" i="1"/>
  <c r="AM200" i="1"/>
  <c r="AJ200" i="1"/>
  <c r="AI200" i="1"/>
  <c r="AG200" i="1"/>
  <c r="AF200" i="1"/>
  <c r="AD200" i="1"/>
  <c r="AA200" i="1"/>
  <c r="X200" i="1"/>
  <c r="W200" i="1"/>
  <c r="U200" i="1"/>
  <c r="T200" i="1"/>
  <c r="P200" i="1"/>
  <c r="IT200" i="1" s="1"/>
  <c r="IU200" i="1" s="1"/>
  <c r="K200" i="1"/>
  <c r="J200" i="1"/>
  <c r="I200" i="1"/>
  <c r="H200" i="1"/>
  <c r="G200" i="1"/>
  <c r="F200" i="1"/>
  <c r="E200" i="1"/>
  <c r="D200" i="1"/>
  <c r="C200" i="1"/>
  <c r="B200" i="1"/>
  <c r="A200" i="1"/>
  <c r="IY199" i="1"/>
  <c r="IO199" i="1"/>
  <c r="IN199" i="1"/>
  <c r="IL199" i="1"/>
  <c r="IK199" i="1"/>
  <c r="II199" i="1"/>
  <c r="IH199" i="1"/>
  <c r="IF199" i="1"/>
  <c r="IE199" i="1"/>
  <c r="IB199" i="1"/>
  <c r="HY199" i="1"/>
  <c r="HV199" i="1"/>
  <c r="HS199" i="1"/>
  <c r="HP199" i="1"/>
  <c r="HM199" i="1"/>
  <c r="HK199" i="1"/>
  <c r="HJ199" i="1"/>
  <c r="HG199" i="1"/>
  <c r="HD199" i="1"/>
  <c r="HA199" i="1"/>
  <c r="GX199" i="1"/>
  <c r="GV199" i="1"/>
  <c r="GU199" i="1"/>
  <c r="GR199" i="1"/>
  <c r="GP199" i="1"/>
  <c r="GO199" i="1"/>
  <c r="GL199" i="1"/>
  <c r="GI199" i="1"/>
  <c r="GG199" i="1"/>
  <c r="GF199" i="1"/>
  <c r="GD199" i="1"/>
  <c r="GC199" i="1"/>
  <c r="GA199" i="1"/>
  <c r="FX199" i="1"/>
  <c r="FU199" i="1"/>
  <c r="FR199" i="1"/>
  <c r="FO199" i="1"/>
  <c r="FL199" i="1"/>
  <c r="FI199" i="1"/>
  <c r="FF199" i="1"/>
  <c r="FE199" i="1"/>
  <c r="FC199" i="1"/>
  <c r="EW199" i="1"/>
  <c r="EV199" i="1"/>
  <c r="ES199" i="1"/>
  <c r="EP199" i="1"/>
  <c r="EN199" i="1"/>
  <c r="EM199" i="1"/>
  <c r="EK199" i="1"/>
  <c r="EJ199" i="1"/>
  <c r="EH199" i="1"/>
  <c r="ED199" i="1"/>
  <c r="EB199" i="1"/>
  <c r="DY199" i="1"/>
  <c r="DP199" i="1"/>
  <c r="DM199" i="1"/>
  <c r="DJ199" i="1"/>
  <c r="DG199" i="1"/>
  <c r="DF199" i="1"/>
  <c r="DD199" i="1"/>
  <c r="DA199" i="1"/>
  <c r="CX199" i="1"/>
  <c r="CU199" i="1"/>
  <c r="CR199" i="1"/>
  <c r="CO199" i="1"/>
  <c r="CL199" i="1"/>
  <c r="CK199" i="1"/>
  <c r="CI199" i="1"/>
  <c r="CH199" i="1"/>
  <c r="CF199" i="1"/>
  <c r="CE199" i="1"/>
  <c r="CC199" i="1"/>
  <c r="BZ199" i="1"/>
  <c r="BW199" i="1"/>
  <c r="BT199" i="1"/>
  <c r="BS199" i="1"/>
  <c r="BQ199" i="1"/>
  <c r="BP199" i="1"/>
  <c r="BN199" i="1"/>
  <c r="BM199" i="1"/>
  <c r="BK199" i="1"/>
  <c r="BJ199" i="1"/>
  <c r="BH199" i="1"/>
  <c r="BG199" i="1"/>
  <c r="BE199" i="1"/>
  <c r="BB199" i="1"/>
  <c r="BA199" i="1"/>
  <c r="AY199" i="1"/>
  <c r="AV199" i="1"/>
  <c r="AU199" i="1"/>
  <c r="AS199" i="1"/>
  <c r="AP199" i="1"/>
  <c r="AM199" i="1"/>
  <c r="AL199" i="1"/>
  <c r="AJ199" i="1"/>
  <c r="AI199" i="1"/>
  <c r="AG199" i="1"/>
  <c r="AF199" i="1"/>
  <c r="AD199" i="1"/>
  <c r="AA199" i="1"/>
  <c r="X199" i="1"/>
  <c r="W199" i="1"/>
  <c r="U199" i="1"/>
  <c r="T199" i="1"/>
  <c r="P199" i="1"/>
  <c r="IT199" i="1" s="1"/>
  <c r="IU199" i="1" s="1"/>
  <c r="K199" i="1"/>
  <c r="J199" i="1"/>
  <c r="I199" i="1"/>
  <c r="H199" i="1"/>
  <c r="G199" i="1"/>
  <c r="F199" i="1"/>
  <c r="E199" i="1"/>
  <c r="D199" i="1"/>
  <c r="C199" i="1"/>
  <c r="B199" i="1"/>
  <c r="A199" i="1"/>
  <c r="IO198" i="1"/>
  <c r="IN198" i="1"/>
  <c r="IL198" i="1"/>
  <c r="IK198" i="1"/>
  <c r="II198" i="1"/>
  <c r="IH198" i="1"/>
  <c r="IF198" i="1"/>
  <c r="IE198" i="1"/>
  <c r="HY198" i="1"/>
  <c r="HV198" i="1"/>
  <c r="HS198" i="1"/>
  <c r="HP198" i="1"/>
  <c r="HM198" i="1"/>
  <c r="HK198" i="1"/>
  <c r="HJ198" i="1"/>
  <c r="HG198" i="1"/>
  <c r="HD198" i="1"/>
  <c r="HA198" i="1"/>
  <c r="GX198" i="1"/>
  <c r="GV198" i="1"/>
  <c r="GU198" i="1"/>
  <c r="GR198" i="1"/>
  <c r="GP198" i="1"/>
  <c r="GO198" i="1"/>
  <c r="GL198" i="1"/>
  <c r="GI198" i="1"/>
  <c r="GG198" i="1"/>
  <c r="GF198" i="1"/>
  <c r="GD198" i="1"/>
  <c r="GC198" i="1"/>
  <c r="GA198" i="1"/>
  <c r="FX198" i="1"/>
  <c r="FU198" i="1"/>
  <c r="FR198" i="1"/>
  <c r="FO198" i="1"/>
  <c r="FL198" i="1"/>
  <c r="FI198" i="1"/>
  <c r="FF198" i="1"/>
  <c r="FC198" i="1"/>
  <c r="EW198" i="1"/>
  <c r="EV198" i="1"/>
  <c r="ES198" i="1"/>
  <c r="EN198" i="1"/>
  <c r="EM198" i="1"/>
  <c r="EK198" i="1"/>
  <c r="EJ198" i="1"/>
  <c r="EH198" i="1"/>
  <c r="ED198" i="1"/>
  <c r="EB198" i="1"/>
  <c r="DY198" i="1"/>
  <c r="DP198" i="1"/>
  <c r="DM198" i="1"/>
  <c r="DJ198" i="1"/>
  <c r="DG198" i="1"/>
  <c r="DF198" i="1"/>
  <c r="DD198" i="1"/>
  <c r="DA198" i="1"/>
  <c r="CX198" i="1"/>
  <c r="CU198" i="1"/>
  <c r="CR198" i="1"/>
  <c r="CO198" i="1"/>
  <c r="CL198" i="1"/>
  <c r="CK198" i="1"/>
  <c r="CI198" i="1"/>
  <c r="CH198" i="1"/>
  <c r="CF198" i="1"/>
  <c r="CE198" i="1"/>
  <c r="CC198" i="1"/>
  <c r="BZ198" i="1"/>
  <c r="BW198" i="1"/>
  <c r="BT198" i="1"/>
  <c r="BS198" i="1"/>
  <c r="BQ198" i="1"/>
  <c r="BP198" i="1"/>
  <c r="BN198" i="1"/>
  <c r="BM198" i="1"/>
  <c r="BK198" i="1"/>
  <c r="BJ198" i="1"/>
  <c r="BH198" i="1"/>
  <c r="BG198" i="1"/>
  <c r="BE198" i="1"/>
  <c r="BB198" i="1"/>
  <c r="BA198" i="1"/>
  <c r="AY198" i="1"/>
  <c r="AV198" i="1"/>
  <c r="AU198" i="1"/>
  <c r="AS198" i="1"/>
  <c r="AP198" i="1"/>
  <c r="AM198" i="1"/>
  <c r="AJ198" i="1"/>
  <c r="AI198" i="1"/>
  <c r="AG198" i="1"/>
  <c r="AF198" i="1"/>
  <c r="AD198" i="1"/>
  <c r="AA198" i="1"/>
  <c r="X198" i="1"/>
  <c r="W198" i="1"/>
  <c r="U198" i="1"/>
  <c r="T198" i="1"/>
  <c r="P198" i="1"/>
  <c r="IT198" i="1" s="1"/>
  <c r="IU198" i="1" s="1"/>
  <c r="K198" i="1"/>
  <c r="J198" i="1"/>
  <c r="I198" i="1"/>
  <c r="H198" i="1"/>
  <c r="G198" i="1"/>
  <c r="F198" i="1"/>
  <c r="E198" i="1"/>
  <c r="D198" i="1"/>
  <c r="C198" i="1"/>
  <c r="B198" i="1"/>
  <c r="A198" i="1"/>
  <c r="IU197" i="1"/>
  <c r="IO197" i="1"/>
  <c r="IN197" i="1"/>
  <c r="IL197" i="1"/>
  <c r="IK197" i="1"/>
  <c r="II197" i="1"/>
  <c r="IH197" i="1"/>
  <c r="IF197" i="1"/>
  <c r="IE197" i="1"/>
  <c r="IB197" i="1"/>
  <c r="HY197" i="1"/>
  <c r="HV197" i="1"/>
  <c r="HS197" i="1"/>
  <c r="HP197" i="1"/>
  <c r="HM197" i="1"/>
  <c r="HK197" i="1"/>
  <c r="HJ197" i="1"/>
  <c r="HG197" i="1"/>
  <c r="HD197" i="1"/>
  <c r="HA197" i="1"/>
  <c r="GX197" i="1"/>
  <c r="GV197" i="1"/>
  <c r="GU197" i="1"/>
  <c r="GR197" i="1"/>
  <c r="GP197" i="1"/>
  <c r="GO197" i="1"/>
  <c r="GL197" i="1"/>
  <c r="GI197" i="1"/>
  <c r="GG197" i="1"/>
  <c r="GF197" i="1"/>
  <c r="GD197" i="1"/>
  <c r="GC197" i="1"/>
  <c r="GA197" i="1"/>
  <c r="FX197" i="1"/>
  <c r="FU197" i="1"/>
  <c r="FR197" i="1"/>
  <c r="FO197" i="1"/>
  <c r="FL197" i="1"/>
  <c r="FI197" i="1"/>
  <c r="FF197" i="1"/>
  <c r="FC197" i="1"/>
  <c r="EW197" i="1"/>
  <c r="EV197" i="1"/>
  <c r="ES197" i="1"/>
  <c r="EN197" i="1"/>
  <c r="EM197" i="1"/>
  <c r="EK197" i="1"/>
  <c r="EJ197" i="1"/>
  <c r="EH197" i="1"/>
  <c r="ED197" i="1"/>
  <c r="EB197" i="1"/>
  <c r="DY197" i="1"/>
  <c r="DR197" i="1"/>
  <c r="DP197" i="1"/>
  <c r="DM197" i="1"/>
  <c r="DJ197" i="1"/>
  <c r="DG197" i="1"/>
  <c r="DF197" i="1"/>
  <c r="DD197" i="1"/>
  <c r="DA197" i="1"/>
  <c r="CX197" i="1"/>
  <c r="CU197" i="1"/>
  <c r="CR197" i="1"/>
  <c r="CO197" i="1"/>
  <c r="CL197" i="1"/>
  <c r="CK197" i="1"/>
  <c r="CI197" i="1"/>
  <c r="CH197" i="1"/>
  <c r="CF197" i="1"/>
  <c r="CE197" i="1"/>
  <c r="CC197" i="1"/>
  <c r="BZ197" i="1"/>
  <c r="BW197" i="1"/>
  <c r="BT197" i="1"/>
  <c r="BS197" i="1"/>
  <c r="BQ197" i="1"/>
  <c r="BP197" i="1"/>
  <c r="BN197" i="1"/>
  <c r="BM197" i="1"/>
  <c r="BK197" i="1"/>
  <c r="BJ197" i="1"/>
  <c r="BH197" i="1"/>
  <c r="BG197" i="1"/>
  <c r="BE197" i="1"/>
  <c r="BB197" i="1"/>
  <c r="BA197" i="1"/>
  <c r="AY197" i="1"/>
  <c r="AV197" i="1"/>
  <c r="AU197" i="1"/>
  <c r="AS197" i="1"/>
  <c r="AP197" i="1"/>
  <c r="AM197" i="1"/>
  <c r="AJ197" i="1"/>
  <c r="AI197" i="1"/>
  <c r="AG197" i="1"/>
  <c r="AF197" i="1"/>
  <c r="AD197" i="1"/>
  <c r="AA197" i="1"/>
  <c r="X197" i="1"/>
  <c r="W197" i="1"/>
  <c r="U197" i="1"/>
  <c r="T197" i="1"/>
  <c r="P197" i="1"/>
  <c r="IT197" i="1" s="1"/>
  <c r="K197" i="1"/>
  <c r="J197" i="1"/>
  <c r="I197" i="1"/>
  <c r="H197" i="1"/>
  <c r="G197" i="1"/>
  <c r="F197" i="1"/>
  <c r="E197" i="1"/>
  <c r="D197" i="1"/>
  <c r="C197" i="1"/>
  <c r="B197" i="1"/>
  <c r="A197" i="1"/>
  <c r="IO196" i="1"/>
  <c r="IN196" i="1"/>
  <c r="IL196" i="1"/>
  <c r="IK196" i="1"/>
  <c r="II196" i="1"/>
  <c r="IH196" i="1"/>
  <c r="IF196" i="1"/>
  <c r="IE196" i="1"/>
  <c r="IB196" i="1"/>
  <c r="HY196" i="1"/>
  <c r="HV196" i="1"/>
  <c r="HS196" i="1"/>
  <c r="HP196" i="1"/>
  <c r="HM196" i="1"/>
  <c r="HK196" i="1"/>
  <c r="HJ196" i="1"/>
  <c r="HG196" i="1"/>
  <c r="HD196" i="1"/>
  <c r="HA196" i="1"/>
  <c r="GX196" i="1"/>
  <c r="GV196" i="1"/>
  <c r="GU196" i="1"/>
  <c r="GR196" i="1"/>
  <c r="GP196" i="1"/>
  <c r="GO196" i="1"/>
  <c r="GL196" i="1"/>
  <c r="GI196" i="1"/>
  <c r="GG196" i="1"/>
  <c r="GF196" i="1"/>
  <c r="GD196" i="1"/>
  <c r="GC196" i="1"/>
  <c r="GA196" i="1"/>
  <c r="FX196" i="1"/>
  <c r="FU196" i="1"/>
  <c r="FR196" i="1"/>
  <c r="FO196" i="1"/>
  <c r="FL196" i="1"/>
  <c r="FI196" i="1"/>
  <c r="FF196" i="1"/>
  <c r="FC196" i="1"/>
  <c r="FB196" i="1"/>
  <c r="EW196" i="1"/>
  <c r="EV196" i="1"/>
  <c r="ES196" i="1"/>
  <c r="EN196" i="1"/>
  <c r="EM196" i="1"/>
  <c r="EK196" i="1"/>
  <c r="EJ196" i="1"/>
  <c r="EH196" i="1"/>
  <c r="ED196" i="1"/>
  <c r="EB196" i="1"/>
  <c r="DY196" i="1"/>
  <c r="DP196" i="1"/>
  <c r="DM196" i="1"/>
  <c r="DJ196" i="1"/>
  <c r="DG196" i="1"/>
  <c r="DF196" i="1"/>
  <c r="DD196" i="1"/>
  <c r="DA196" i="1"/>
  <c r="CX196" i="1"/>
  <c r="CU196" i="1"/>
  <c r="CR196" i="1"/>
  <c r="CO196" i="1"/>
  <c r="CL196" i="1"/>
  <c r="CK196" i="1"/>
  <c r="CI196" i="1"/>
  <c r="CH196" i="1"/>
  <c r="CF196" i="1"/>
  <c r="CE196" i="1"/>
  <c r="CC196" i="1"/>
  <c r="BZ196" i="1"/>
  <c r="BW196" i="1"/>
  <c r="BT196" i="1"/>
  <c r="BS196" i="1"/>
  <c r="BQ196" i="1"/>
  <c r="BP196" i="1"/>
  <c r="BN196" i="1"/>
  <c r="BM196" i="1"/>
  <c r="BK196" i="1"/>
  <c r="BJ196" i="1"/>
  <c r="BH196" i="1"/>
  <c r="BG196" i="1"/>
  <c r="BE196" i="1"/>
  <c r="BB196" i="1"/>
  <c r="BA196" i="1"/>
  <c r="AY196" i="1"/>
  <c r="AV196" i="1"/>
  <c r="AU196" i="1"/>
  <c r="AS196" i="1"/>
  <c r="AP196" i="1"/>
  <c r="AM196" i="1"/>
  <c r="AJ196" i="1"/>
  <c r="AI196" i="1"/>
  <c r="AG196" i="1"/>
  <c r="AF196" i="1"/>
  <c r="AD196" i="1"/>
  <c r="AA196" i="1"/>
  <c r="X196" i="1"/>
  <c r="W196" i="1"/>
  <c r="U196" i="1"/>
  <c r="T196" i="1"/>
  <c r="P196" i="1"/>
  <c r="IT196" i="1" s="1"/>
  <c r="K196" i="1"/>
  <c r="J196" i="1"/>
  <c r="I196" i="1"/>
  <c r="H196" i="1"/>
  <c r="G196" i="1"/>
  <c r="F196" i="1"/>
  <c r="E196" i="1"/>
  <c r="D196" i="1"/>
  <c r="C196" i="1"/>
  <c r="B196" i="1"/>
  <c r="A196" i="1"/>
  <c r="IX195" i="1"/>
  <c r="IW195" i="1"/>
  <c r="IU195" i="1"/>
  <c r="IO195" i="1"/>
  <c r="IN195" i="1"/>
  <c r="IL195" i="1"/>
  <c r="IK195" i="1"/>
  <c r="II195" i="1"/>
  <c r="IH195" i="1"/>
  <c r="IF195" i="1"/>
  <c r="IE195" i="1"/>
  <c r="IB195" i="1"/>
  <c r="HY195" i="1"/>
  <c r="HV195" i="1"/>
  <c r="HS195" i="1"/>
  <c r="HP195" i="1"/>
  <c r="HM195" i="1"/>
  <c r="HK195" i="1"/>
  <c r="HJ195" i="1"/>
  <c r="HG195" i="1"/>
  <c r="HD195" i="1"/>
  <c r="HA195" i="1"/>
  <c r="GX195" i="1"/>
  <c r="GV195" i="1"/>
  <c r="GU195" i="1"/>
  <c r="GR195" i="1"/>
  <c r="GP195" i="1"/>
  <c r="GO195" i="1"/>
  <c r="GL195" i="1"/>
  <c r="GI195" i="1"/>
  <c r="GG195" i="1"/>
  <c r="GF195" i="1"/>
  <c r="GD195" i="1"/>
  <c r="GC195" i="1"/>
  <c r="GA195" i="1"/>
  <c r="FX195" i="1"/>
  <c r="FU195" i="1"/>
  <c r="FR195" i="1"/>
  <c r="FO195" i="1"/>
  <c r="FL195" i="1"/>
  <c r="FI195" i="1"/>
  <c r="FF195" i="1"/>
  <c r="FC195" i="1"/>
  <c r="EW195" i="1"/>
  <c r="EV195" i="1"/>
  <c r="ES195" i="1"/>
  <c r="EN195" i="1"/>
  <c r="EM195" i="1"/>
  <c r="EK195" i="1"/>
  <c r="EJ195" i="1"/>
  <c r="EH195" i="1"/>
  <c r="ED195" i="1"/>
  <c r="EB195" i="1"/>
  <c r="DY195" i="1"/>
  <c r="DP195" i="1"/>
  <c r="DM195" i="1"/>
  <c r="DJ195" i="1"/>
  <c r="DG195" i="1"/>
  <c r="DF195" i="1"/>
  <c r="DD195" i="1"/>
  <c r="DA195" i="1"/>
  <c r="CX195" i="1"/>
  <c r="CU195" i="1"/>
  <c r="CT195" i="1"/>
  <c r="CR195" i="1"/>
  <c r="CO195" i="1"/>
  <c r="CL195" i="1"/>
  <c r="CK195" i="1"/>
  <c r="CI195" i="1"/>
  <c r="CH195" i="1"/>
  <c r="CF195" i="1"/>
  <c r="CE195" i="1"/>
  <c r="CC195" i="1"/>
  <c r="BZ195" i="1"/>
  <c r="BW195" i="1"/>
  <c r="BT195" i="1"/>
  <c r="BS195" i="1"/>
  <c r="BQ195" i="1"/>
  <c r="BP195" i="1"/>
  <c r="BN195" i="1"/>
  <c r="BM195" i="1"/>
  <c r="BK195" i="1"/>
  <c r="BJ195" i="1"/>
  <c r="BH195" i="1"/>
  <c r="BG195" i="1"/>
  <c r="BE195" i="1"/>
  <c r="BB195" i="1"/>
  <c r="BA195" i="1"/>
  <c r="AY195" i="1"/>
  <c r="AV195" i="1"/>
  <c r="AU195" i="1"/>
  <c r="AS195" i="1"/>
  <c r="AP195" i="1"/>
  <c r="AM195" i="1"/>
  <c r="AJ195" i="1"/>
  <c r="AI195" i="1"/>
  <c r="AG195" i="1"/>
  <c r="AF195" i="1"/>
  <c r="AD195" i="1"/>
  <c r="AA195" i="1"/>
  <c r="X195" i="1"/>
  <c r="W195" i="1"/>
  <c r="U195" i="1"/>
  <c r="T195" i="1"/>
  <c r="P195" i="1"/>
  <c r="IT195" i="1" s="1"/>
  <c r="K195" i="1"/>
  <c r="J195" i="1"/>
  <c r="I195" i="1"/>
  <c r="H195" i="1"/>
  <c r="G195" i="1"/>
  <c r="F195" i="1"/>
  <c r="E195" i="1"/>
  <c r="D195" i="1"/>
  <c r="C195" i="1"/>
  <c r="B195" i="1"/>
  <c r="A195" i="1"/>
  <c r="IX194" i="1"/>
  <c r="IW194" i="1"/>
  <c r="IU194" i="1"/>
  <c r="IO194" i="1"/>
  <c r="IN194" i="1"/>
  <c r="IL194" i="1"/>
  <c r="IK194" i="1"/>
  <c r="II194" i="1"/>
  <c r="IH194" i="1"/>
  <c r="IF194" i="1"/>
  <c r="IE194" i="1"/>
  <c r="IB194" i="1"/>
  <c r="HY194" i="1"/>
  <c r="HV194" i="1"/>
  <c r="HS194" i="1"/>
  <c r="HP194" i="1"/>
  <c r="HM194" i="1"/>
  <c r="HK194" i="1"/>
  <c r="HJ194" i="1"/>
  <c r="HG194" i="1"/>
  <c r="HD194" i="1"/>
  <c r="HA194" i="1"/>
  <c r="GX194" i="1"/>
  <c r="GV194" i="1"/>
  <c r="GU194" i="1"/>
  <c r="GR194" i="1"/>
  <c r="GP194" i="1"/>
  <c r="GO194" i="1"/>
  <c r="GL194" i="1"/>
  <c r="GI194" i="1"/>
  <c r="GG194" i="1"/>
  <c r="GF194" i="1"/>
  <c r="GD194" i="1"/>
  <c r="GC194" i="1"/>
  <c r="GA194" i="1"/>
  <c r="FX194" i="1"/>
  <c r="FU194" i="1"/>
  <c r="FR194" i="1"/>
  <c r="FO194" i="1"/>
  <c r="FL194" i="1"/>
  <c r="FI194" i="1"/>
  <c r="FF194" i="1"/>
  <c r="FC194" i="1"/>
  <c r="EW194" i="1"/>
  <c r="EV194" i="1"/>
  <c r="ES194" i="1"/>
  <c r="EP194" i="1"/>
  <c r="EN194" i="1"/>
  <c r="EM194" i="1"/>
  <c r="EK194" i="1"/>
  <c r="EJ194" i="1"/>
  <c r="EH194" i="1"/>
  <c r="ED194" i="1"/>
  <c r="EB194" i="1"/>
  <c r="DY194" i="1"/>
  <c r="DP194" i="1"/>
  <c r="DM194" i="1"/>
  <c r="DJ194" i="1"/>
  <c r="DG194" i="1"/>
  <c r="DF194" i="1"/>
  <c r="DD194" i="1"/>
  <c r="DA194" i="1"/>
  <c r="CX194" i="1"/>
  <c r="CU194" i="1"/>
  <c r="CR194" i="1"/>
  <c r="CO194" i="1"/>
  <c r="CL194" i="1"/>
  <c r="CK194" i="1"/>
  <c r="CI194" i="1"/>
  <c r="CH194" i="1"/>
  <c r="CF194" i="1"/>
  <c r="CE194" i="1"/>
  <c r="CC194" i="1"/>
  <c r="BZ194" i="1"/>
  <c r="BW194" i="1"/>
  <c r="BT194" i="1"/>
  <c r="BS194" i="1"/>
  <c r="BQ194" i="1"/>
  <c r="BP194" i="1"/>
  <c r="BN194" i="1"/>
  <c r="BM194" i="1"/>
  <c r="BK194" i="1"/>
  <c r="BJ194" i="1"/>
  <c r="BH194" i="1"/>
  <c r="BG194" i="1"/>
  <c r="BE194" i="1"/>
  <c r="BB194" i="1"/>
  <c r="BA194" i="1"/>
  <c r="AY194" i="1"/>
  <c r="AV194" i="1"/>
  <c r="AU194" i="1"/>
  <c r="AS194" i="1"/>
  <c r="AP194" i="1"/>
  <c r="AM194" i="1"/>
  <c r="AJ194" i="1"/>
  <c r="AI194" i="1"/>
  <c r="AG194" i="1"/>
  <c r="AF194" i="1"/>
  <c r="AD194" i="1"/>
  <c r="AA194" i="1"/>
  <c r="X194" i="1"/>
  <c r="W194" i="1"/>
  <c r="U194" i="1"/>
  <c r="T194" i="1"/>
  <c r="P194" i="1"/>
  <c r="IT194" i="1" s="1"/>
  <c r="K194" i="1"/>
  <c r="J194" i="1"/>
  <c r="I194" i="1"/>
  <c r="H194" i="1"/>
  <c r="G194" i="1"/>
  <c r="F194" i="1"/>
  <c r="E194" i="1"/>
  <c r="D194" i="1"/>
  <c r="C194" i="1"/>
  <c r="B194" i="1"/>
  <c r="A194" i="1"/>
  <c r="IT193" i="1"/>
  <c r="IS193" i="1"/>
  <c r="IO193" i="1"/>
  <c r="IN193" i="1"/>
  <c r="IL193" i="1"/>
  <c r="IK193" i="1"/>
  <c r="II193" i="1"/>
  <c r="IH193" i="1"/>
  <c r="IF193" i="1"/>
  <c r="IE193" i="1"/>
  <c r="IB193" i="1"/>
  <c r="HY193" i="1"/>
  <c r="HV193" i="1"/>
  <c r="HS193" i="1"/>
  <c r="HP193" i="1"/>
  <c r="HM193" i="1"/>
  <c r="HK193" i="1"/>
  <c r="HJ193" i="1"/>
  <c r="HG193" i="1"/>
  <c r="HD193" i="1"/>
  <c r="HA193" i="1"/>
  <c r="GX193" i="1"/>
  <c r="GV193" i="1"/>
  <c r="GU193" i="1"/>
  <c r="GR193" i="1"/>
  <c r="GP193" i="1"/>
  <c r="GO193" i="1"/>
  <c r="GL193" i="1"/>
  <c r="GI193" i="1"/>
  <c r="GG193" i="1"/>
  <c r="GF193" i="1"/>
  <c r="GD193" i="1"/>
  <c r="GC193" i="1"/>
  <c r="GA193" i="1"/>
  <c r="FX193" i="1"/>
  <c r="FU193" i="1"/>
  <c r="FR193" i="1"/>
  <c r="FO193" i="1"/>
  <c r="FL193" i="1"/>
  <c r="FK193" i="1"/>
  <c r="FI193" i="1"/>
  <c r="FF193" i="1"/>
  <c r="FC193" i="1"/>
  <c r="EW193" i="1"/>
  <c r="EV193" i="1"/>
  <c r="ES193" i="1"/>
  <c r="EN193" i="1"/>
  <c r="EM193" i="1"/>
  <c r="EK193" i="1"/>
  <c r="EJ193" i="1"/>
  <c r="EH193" i="1"/>
  <c r="ED193" i="1"/>
  <c r="EB193" i="1"/>
  <c r="DY193" i="1"/>
  <c r="DP193" i="1"/>
  <c r="DM193" i="1"/>
  <c r="DJ193" i="1"/>
  <c r="DG193" i="1"/>
  <c r="DF193" i="1"/>
  <c r="DD193" i="1"/>
  <c r="DA193" i="1"/>
  <c r="CX193" i="1"/>
  <c r="CU193" i="1"/>
  <c r="CR193" i="1"/>
  <c r="CO193" i="1"/>
  <c r="CL193" i="1"/>
  <c r="CK193" i="1"/>
  <c r="CI193" i="1"/>
  <c r="CH193" i="1"/>
  <c r="CF193" i="1"/>
  <c r="CE193" i="1"/>
  <c r="CC193" i="1"/>
  <c r="BZ193" i="1"/>
  <c r="BW193" i="1"/>
  <c r="BT193" i="1"/>
  <c r="BS193" i="1"/>
  <c r="BQ193" i="1"/>
  <c r="BP193" i="1"/>
  <c r="BN193" i="1"/>
  <c r="BM193" i="1"/>
  <c r="BK193" i="1"/>
  <c r="BJ193" i="1"/>
  <c r="BH193" i="1"/>
  <c r="BG193" i="1"/>
  <c r="BE193" i="1"/>
  <c r="BB193" i="1"/>
  <c r="BA193" i="1"/>
  <c r="AY193" i="1"/>
  <c r="AV193" i="1"/>
  <c r="AU193" i="1"/>
  <c r="AS193" i="1"/>
  <c r="AP193" i="1"/>
  <c r="AM193" i="1"/>
  <c r="AJ193" i="1"/>
  <c r="AI193" i="1"/>
  <c r="AG193" i="1"/>
  <c r="AF193" i="1"/>
  <c r="AD193" i="1"/>
  <c r="AA193" i="1"/>
  <c r="X193" i="1"/>
  <c r="W193" i="1"/>
  <c r="U193" i="1"/>
  <c r="T193" i="1"/>
  <c r="P193" i="1"/>
  <c r="K193" i="1"/>
  <c r="J193" i="1"/>
  <c r="I193" i="1"/>
  <c r="H193" i="1"/>
  <c r="G193" i="1"/>
  <c r="F193" i="1"/>
  <c r="E193" i="1"/>
  <c r="D193" i="1"/>
  <c r="C193" i="1"/>
  <c r="B193" i="1"/>
  <c r="A193" i="1"/>
  <c r="IU192" i="1"/>
  <c r="IT192" i="1"/>
  <c r="IS192" i="1"/>
  <c r="IO192" i="1"/>
  <c r="IN192" i="1"/>
  <c r="IL192" i="1"/>
  <c r="IK192" i="1"/>
  <c r="II192" i="1"/>
  <c r="IH192" i="1"/>
  <c r="IF192" i="1"/>
  <c r="IE192" i="1"/>
  <c r="IB192" i="1"/>
  <c r="HY192" i="1"/>
  <c r="HV192" i="1"/>
  <c r="HS192" i="1"/>
  <c r="HP192" i="1"/>
  <c r="HM192" i="1"/>
  <c r="HK192" i="1"/>
  <c r="HJ192" i="1"/>
  <c r="HG192" i="1"/>
  <c r="HD192" i="1"/>
  <c r="HA192" i="1"/>
  <c r="GX192" i="1"/>
  <c r="GV192" i="1"/>
  <c r="GU192" i="1"/>
  <c r="GR192" i="1"/>
  <c r="GP192" i="1"/>
  <c r="GO192" i="1"/>
  <c r="GL192" i="1"/>
  <c r="GI192" i="1"/>
  <c r="GG192" i="1"/>
  <c r="GF192" i="1"/>
  <c r="GD192" i="1"/>
  <c r="GC192" i="1"/>
  <c r="GA192" i="1"/>
  <c r="FX192" i="1"/>
  <c r="FW192" i="1"/>
  <c r="FU192" i="1"/>
  <c r="FR192" i="1"/>
  <c r="FO192" i="1"/>
  <c r="FL192" i="1"/>
  <c r="FI192" i="1"/>
  <c r="FF192" i="1"/>
  <c r="FC192" i="1"/>
  <c r="EW192" i="1"/>
  <c r="EV192" i="1"/>
  <c r="ES192" i="1"/>
  <c r="EP192" i="1"/>
  <c r="EN192" i="1"/>
  <c r="EM192" i="1"/>
  <c r="EK192" i="1"/>
  <c r="EJ192" i="1"/>
  <c r="EH192" i="1"/>
  <c r="ED192" i="1"/>
  <c r="EB192" i="1"/>
  <c r="EA192" i="1"/>
  <c r="DY192" i="1"/>
  <c r="DP192" i="1"/>
  <c r="DM192" i="1"/>
  <c r="DJ192" i="1"/>
  <c r="DG192" i="1"/>
  <c r="DF192" i="1"/>
  <c r="DD192" i="1"/>
  <c r="DA192" i="1"/>
  <c r="CX192" i="1"/>
  <c r="CU192" i="1"/>
  <c r="CT192" i="1"/>
  <c r="CR192" i="1"/>
  <c r="CO192" i="1"/>
  <c r="CL192" i="1"/>
  <c r="CK192" i="1"/>
  <c r="CI192" i="1"/>
  <c r="CH192" i="1"/>
  <c r="CF192" i="1"/>
  <c r="CE192" i="1"/>
  <c r="CC192" i="1"/>
  <c r="BZ192" i="1"/>
  <c r="BW192" i="1"/>
  <c r="BT192" i="1"/>
  <c r="BS192" i="1"/>
  <c r="BQ192" i="1"/>
  <c r="BP192" i="1"/>
  <c r="BN192" i="1"/>
  <c r="BM192" i="1"/>
  <c r="BK192" i="1"/>
  <c r="BJ192" i="1"/>
  <c r="BH192" i="1"/>
  <c r="BG192" i="1"/>
  <c r="BE192" i="1"/>
  <c r="BB192" i="1"/>
  <c r="BA192" i="1"/>
  <c r="AY192" i="1"/>
  <c r="AV192" i="1"/>
  <c r="AU192" i="1"/>
  <c r="AS192" i="1"/>
  <c r="AP192" i="1"/>
  <c r="AM192" i="1"/>
  <c r="AJ192" i="1"/>
  <c r="AI192" i="1"/>
  <c r="AG192" i="1"/>
  <c r="AF192" i="1"/>
  <c r="AD192" i="1"/>
  <c r="AA192" i="1"/>
  <c r="Z192" i="1"/>
  <c r="X192" i="1"/>
  <c r="W192" i="1"/>
  <c r="U192" i="1"/>
  <c r="T192" i="1"/>
  <c r="P192" i="1"/>
  <c r="K192" i="1"/>
  <c r="J192" i="1"/>
  <c r="I192" i="1"/>
  <c r="H192" i="1"/>
  <c r="G192" i="1"/>
  <c r="F192" i="1"/>
  <c r="E192" i="1"/>
  <c r="D192" i="1"/>
  <c r="C192" i="1"/>
  <c r="B192" i="1"/>
  <c r="A192" i="1"/>
  <c r="IU191" i="1"/>
  <c r="IT191" i="1"/>
  <c r="IO191" i="1"/>
  <c r="IN191" i="1"/>
  <c r="IL191" i="1"/>
  <c r="IK191" i="1"/>
  <c r="II191" i="1"/>
  <c r="IH191" i="1"/>
  <c r="IF191" i="1"/>
  <c r="IE191" i="1"/>
  <c r="IB191" i="1"/>
  <c r="HY191" i="1"/>
  <c r="HV191" i="1"/>
  <c r="HS191" i="1"/>
  <c r="HP191" i="1"/>
  <c r="HM191" i="1"/>
  <c r="HK191" i="1"/>
  <c r="HJ191" i="1"/>
  <c r="HG191" i="1"/>
  <c r="HD191" i="1"/>
  <c r="HA191" i="1"/>
  <c r="GX191" i="1"/>
  <c r="GV191" i="1"/>
  <c r="GU191" i="1"/>
  <c r="GR191" i="1"/>
  <c r="GP191" i="1"/>
  <c r="GO191" i="1"/>
  <c r="GL191" i="1"/>
  <c r="GI191" i="1"/>
  <c r="GG191" i="1"/>
  <c r="GF191" i="1"/>
  <c r="GD191" i="1"/>
  <c r="GC191" i="1"/>
  <c r="GA191" i="1"/>
  <c r="FX191" i="1"/>
  <c r="FU191" i="1"/>
  <c r="FR191" i="1"/>
  <c r="FO191" i="1"/>
  <c r="FL191" i="1"/>
  <c r="FI191" i="1"/>
  <c r="FF191" i="1"/>
  <c r="FC191" i="1"/>
  <c r="FB191" i="1"/>
  <c r="EW191" i="1"/>
  <c r="EV191" i="1"/>
  <c r="ES191" i="1"/>
  <c r="EN191" i="1"/>
  <c r="EM191" i="1"/>
  <c r="EK191" i="1"/>
  <c r="EJ191" i="1"/>
  <c r="EH191" i="1"/>
  <c r="ED191" i="1"/>
  <c r="EB191" i="1"/>
  <c r="DY191" i="1"/>
  <c r="DR191" i="1"/>
  <c r="DP191" i="1"/>
  <c r="DM191" i="1"/>
  <c r="DJ191" i="1"/>
  <c r="DG191" i="1"/>
  <c r="DF191" i="1"/>
  <c r="DD191" i="1"/>
  <c r="DA191" i="1"/>
  <c r="CX191" i="1"/>
  <c r="CU191" i="1"/>
  <c r="CR191" i="1"/>
  <c r="CO191" i="1"/>
  <c r="CL191" i="1"/>
  <c r="CK191" i="1"/>
  <c r="CI191" i="1"/>
  <c r="CH191" i="1"/>
  <c r="CF191" i="1"/>
  <c r="CE191" i="1"/>
  <c r="CC191" i="1"/>
  <c r="BZ191" i="1"/>
  <c r="BW191" i="1"/>
  <c r="BT191" i="1"/>
  <c r="BS191" i="1"/>
  <c r="BQ191" i="1"/>
  <c r="BP191" i="1"/>
  <c r="BN191" i="1"/>
  <c r="BM191" i="1"/>
  <c r="BK191" i="1"/>
  <c r="BJ191" i="1"/>
  <c r="BH191" i="1"/>
  <c r="BG191" i="1"/>
  <c r="BE191" i="1"/>
  <c r="BB191" i="1"/>
  <c r="BA191" i="1"/>
  <c r="AY191" i="1"/>
  <c r="AV191" i="1"/>
  <c r="AU191" i="1"/>
  <c r="AS191" i="1"/>
  <c r="AP191" i="1"/>
  <c r="AM191" i="1"/>
  <c r="AJ191" i="1"/>
  <c r="AI191" i="1"/>
  <c r="AG191" i="1"/>
  <c r="AF191" i="1"/>
  <c r="AD191" i="1"/>
  <c r="AA191" i="1"/>
  <c r="X191" i="1"/>
  <c r="W191" i="1"/>
  <c r="U191" i="1"/>
  <c r="T191" i="1"/>
  <c r="P191" i="1"/>
  <c r="K191" i="1"/>
  <c r="J191" i="1"/>
  <c r="I191" i="1"/>
  <c r="H191" i="1"/>
  <c r="G191" i="1"/>
  <c r="F191" i="1"/>
  <c r="E191" i="1"/>
  <c r="D191" i="1"/>
  <c r="C191" i="1"/>
  <c r="B191" i="1"/>
  <c r="A191" i="1"/>
  <c r="IT190" i="1"/>
  <c r="IS190" i="1"/>
  <c r="IO190" i="1"/>
  <c r="IN190" i="1"/>
  <c r="IL190" i="1"/>
  <c r="IK190" i="1"/>
  <c r="II190" i="1"/>
  <c r="IH190" i="1"/>
  <c r="IF190" i="1"/>
  <c r="IE190" i="1"/>
  <c r="HY190" i="1"/>
  <c r="HV190" i="1"/>
  <c r="HS190" i="1"/>
  <c r="HP190" i="1"/>
  <c r="HM190" i="1"/>
  <c r="HK190" i="1"/>
  <c r="HJ190" i="1"/>
  <c r="HG190" i="1"/>
  <c r="HD190" i="1"/>
  <c r="HA190" i="1"/>
  <c r="GX190" i="1"/>
  <c r="GV190" i="1"/>
  <c r="GU190" i="1"/>
  <c r="GR190" i="1"/>
  <c r="GP190" i="1"/>
  <c r="GO190" i="1"/>
  <c r="GL190" i="1"/>
  <c r="GI190" i="1"/>
  <c r="GG190" i="1"/>
  <c r="GF190" i="1"/>
  <c r="GD190" i="1"/>
  <c r="GC190" i="1"/>
  <c r="GA190" i="1"/>
  <c r="FX190" i="1"/>
  <c r="FU190" i="1"/>
  <c r="FR190" i="1"/>
  <c r="FO190" i="1"/>
  <c r="FL190" i="1"/>
  <c r="FK190" i="1"/>
  <c r="FI190" i="1"/>
  <c r="FF190" i="1"/>
  <c r="FC190" i="1"/>
  <c r="EW190" i="1"/>
  <c r="EV190" i="1"/>
  <c r="ES190" i="1"/>
  <c r="EN190" i="1"/>
  <c r="EM190" i="1"/>
  <c r="EK190" i="1"/>
  <c r="EJ190" i="1"/>
  <c r="EH190" i="1"/>
  <c r="ED190" i="1"/>
  <c r="EB190" i="1"/>
  <c r="DY190" i="1"/>
  <c r="DP190" i="1"/>
  <c r="DM190" i="1"/>
  <c r="DJ190" i="1"/>
  <c r="DG190" i="1"/>
  <c r="DF190" i="1"/>
  <c r="DD190" i="1"/>
  <c r="DA190" i="1"/>
  <c r="CX190" i="1"/>
  <c r="CU190" i="1"/>
  <c r="CR190" i="1"/>
  <c r="CO190" i="1"/>
  <c r="CL190" i="1"/>
  <c r="CK190" i="1"/>
  <c r="CI190" i="1"/>
  <c r="CH190" i="1"/>
  <c r="CF190" i="1"/>
  <c r="CE190" i="1"/>
  <c r="CC190" i="1"/>
  <c r="BZ190" i="1"/>
  <c r="BW190" i="1"/>
  <c r="BT190" i="1"/>
  <c r="BS190" i="1"/>
  <c r="BQ190" i="1"/>
  <c r="BP190" i="1"/>
  <c r="BN190" i="1"/>
  <c r="BM190" i="1"/>
  <c r="BK190" i="1"/>
  <c r="BJ190" i="1"/>
  <c r="BH190" i="1"/>
  <c r="BG190" i="1"/>
  <c r="BE190" i="1"/>
  <c r="BB190" i="1"/>
  <c r="BA190" i="1"/>
  <c r="AY190" i="1"/>
  <c r="AV190" i="1"/>
  <c r="AU190" i="1"/>
  <c r="AS190" i="1"/>
  <c r="AP190" i="1"/>
  <c r="AM190" i="1"/>
  <c r="AJ190" i="1"/>
  <c r="AI190" i="1"/>
  <c r="AG190" i="1"/>
  <c r="AF190" i="1"/>
  <c r="AD190" i="1"/>
  <c r="AA190" i="1"/>
  <c r="X190" i="1"/>
  <c r="W190" i="1"/>
  <c r="U190" i="1"/>
  <c r="T190" i="1"/>
  <c r="P190" i="1"/>
  <c r="K190" i="1"/>
  <c r="J190" i="1"/>
  <c r="I190" i="1"/>
  <c r="H190" i="1"/>
  <c r="G190" i="1"/>
  <c r="F190" i="1"/>
  <c r="E190" i="1"/>
  <c r="D190" i="1"/>
  <c r="C190" i="1"/>
  <c r="B190" i="1"/>
  <c r="A190" i="1"/>
  <c r="IT189" i="1"/>
  <c r="IO189" i="1"/>
  <c r="IN189" i="1"/>
  <c r="IL189" i="1"/>
  <c r="IK189" i="1"/>
  <c r="II189" i="1"/>
  <c r="IH189" i="1"/>
  <c r="IF189" i="1"/>
  <c r="IE189" i="1"/>
  <c r="HY189" i="1"/>
  <c r="HV189" i="1"/>
  <c r="HS189" i="1"/>
  <c r="HP189" i="1"/>
  <c r="HM189" i="1"/>
  <c r="HK189" i="1"/>
  <c r="HJ189" i="1"/>
  <c r="HG189" i="1"/>
  <c r="HD189" i="1"/>
  <c r="HA189" i="1"/>
  <c r="GX189" i="1"/>
  <c r="GV189" i="1"/>
  <c r="GU189" i="1"/>
  <c r="GR189" i="1"/>
  <c r="GP189" i="1"/>
  <c r="GO189" i="1"/>
  <c r="GL189" i="1"/>
  <c r="GI189" i="1"/>
  <c r="GG189" i="1"/>
  <c r="GF189" i="1"/>
  <c r="GD189" i="1"/>
  <c r="GC189" i="1"/>
  <c r="GA189" i="1"/>
  <c r="FX189" i="1"/>
  <c r="FU189" i="1"/>
  <c r="FR189" i="1"/>
  <c r="FO189" i="1"/>
  <c r="FL189" i="1"/>
  <c r="FI189" i="1"/>
  <c r="FF189" i="1"/>
  <c r="FC189" i="1"/>
  <c r="EW189" i="1"/>
  <c r="EV189" i="1"/>
  <c r="ES189" i="1"/>
  <c r="EP189" i="1"/>
  <c r="EN189" i="1"/>
  <c r="EM189" i="1"/>
  <c r="EK189" i="1"/>
  <c r="EJ189" i="1"/>
  <c r="EH189" i="1"/>
  <c r="ED189" i="1"/>
  <c r="EB189" i="1"/>
  <c r="EA189" i="1"/>
  <c r="DY189" i="1"/>
  <c r="DP189" i="1"/>
  <c r="DM189" i="1"/>
  <c r="DJ189" i="1"/>
  <c r="DG189" i="1"/>
  <c r="DF189" i="1"/>
  <c r="DD189" i="1"/>
  <c r="DC189" i="1"/>
  <c r="DA189" i="1"/>
  <c r="CX189" i="1"/>
  <c r="CU189" i="1"/>
  <c r="CR189" i="1"/>
  <c r="CO189" i="1"/>
  <c r="CL189" i="1"/>
  <c r="CK189" i="1"/>
  <c r="CI189" i="1"/>
  <c r="CH189" i="1"/>
  <c r="CF189" i="1"/>
  <c r="CE189" i="1"/>
  <c r="CC189" i="1"/>
  <c r="BZ189" i="1"/>
  <c r="BW189" i="1"/>
  <c r="BT189" i="1"/>
  <c r="BS189" i="1"/>
  <c r="BQ189" i="1"/>
  <c r="BP189" i="1"/>
  <c r="BN189" i="1"/>
  <c r="BM189" i="1"/>
  <c r="BK189" i="1"/>
  <c r="BJ189" i="1"/>
  <c r="BH189" i="1"/>
  <c r="BG189" i="1"/>
  <c r="BE189" i="1"/>
  <c r="BB189" i="1"/>
  <c r="BA189" i="1"/>
  <c r="AY189" i="1"/>
  <c r="AV189" i="1"/>
  <c r="AU189" i="1"/>
  <c r="AS189" i="1"/>
  <c r="AP189" i="1"/>
  <c r="AM189" i="1"/>
  <c r="AJ189" i="1"/>
  <c r="AI189" i="1"/>
  <c r="AG189" i="1"/>
  <c r="AF189" i="1"/>
  <c r="AD189" i="1"/>
  <c r="AA189" i="1"/>
  <c r="X189" i="1"/>
  <c r="W189" i="1"/>
  <c r="U189" i="1"/>
  <c r="T189" i="1"/>
  <c r="P189" i="1"/>
  <c r="K189" i="1"/>
  <c r="J189" i="1"/>
  <c r="I189" i="1"/>
  <c r="H189" i="1"/>
  <c r="G189" i="1"/>
  <c r="F189" i="1"/>
  <c r="E189" i="1"/>
  <c r="D189" i="1"/>
  <c r="C189" i="1"/>
  <c r="B189" i="1"/>
  <c r="A189" i="1"/>
  <c r="IU188" i="1"/>
  <c r="IT188" i="1"/>
  <c r="IO188" i="1"/>
  <c r="IN188" i="1"/>
  <c r="IL188" i="1"/>
  <c r="IK188" i="1"/>
  <c r="II188" i="1"/>
  <c r="IH188" i="1"/>
  <c r="IF188" i="1"/>
  <c r="IE188" i="1"/>
  <c r="IB188" i="1"/>
  <c r="HY188" i="1"/>
  <c r="HV188" i="1"/>
  <c r="HS188" i="1"/>
  <c r="HP188" i="1"/>
  <c r="HM188" i="1"/>
  <c r="HK188" i="1"/>
  <c r="HJ188" i="1"/>
  <c r="HG188" i="1"/>
  <c r="HD188" i="1"/>
  <c r="HA188" i="1"/>
  <c r="GX188" i="1"/>
  <c r="GV188" i="1"/>
  <c r="GU188" i="1"/>
  <c r="GR188" i="1"/>
  <c r="GP188" i="1"/>
  <c r="GO188" i="1"/>
  <c r="GL188" i="1"/>
  <c r="GI188" i="1"/>
  <c r="GG188" i="1"/>
  <c r="GF188" i="1"/>
  <c r="GD188" i="1"/>
  <c r="GC188" i="1"/>
  <c r="GA188" i="1"/>
  <c r="FX188" i="1"/>
  <c r="FU188" i="1"/>
  <c r="FR188" i="1"/>
  <c r="FO188" i="1"/>
  <c r="FN188" i="1"/>
  <c r="FL188" i="1"/>
  <c r="FI188" i="1"/>
  <c r="FF188" i="1"/>
  <c r="FC188" i="1"/>
  <c r="FB188" i="1"/>
  <c r="EW188" i="1"/>
  <c r="EV188" i="1"/>
  <c r="ES188" i="1"/>
  <c r="EN188" i="1"/>
  <c r="EM188" i="1"/>
  <c r="EK188" i="1"/>
  <c r="EJ188" i="1"/>
  <c r="EH188" i="1"/>
  <c r="ED188" i="1"/>
  <c r="EB188" i="1"/>
  <c r="DY188" i="1"/>
  <c r="DP188" i="1"/>
  <c r="DM188" i="1"/>
  <c r="DJ188" i="1"/>
  <c r="DG188" i="1"/>
  <c r="DF188" i="1"/>
  <c r="DD188" i="1"/>
  <c r="DA188" i="1"/>
  <c r="CX188" i="1"/>
  <c r="CU188" i="1"/>
  <c r="CR188" i="1"/>
  <c r="CO188" i="1"/>
  <c r="CL188" i="1"/>
  <c r="CK188" i="1"/>
  <c r="CI188" i="1"/>
  <c r="CH188" i="1"/>
  <c r="CF188" i="1"/>
  <c r="CE188" i="1"/>
  <c r="CC188" i="1"/>
  <c r="BZ188" i="1"/>
  <c r="BW188" i="1"/>
  <c r="BT188" i="1"/>
  <c r="BS188" i="1"/>
  <c r="BQ188" i="1"/>
  <c r="BP188" i="1"/>
  <c r="BN188" i="1"/>
  <c r="BM188" i="1"/>
  <c r="BK188" i="1"/>
  <c r="BJ188" i="1"/>
  <c r="BH188" i="1"/>
  <c r="BG188" i="1"/>
  <c r="BE188" i="1"/>
  <c r="BB188" i="1"/>
  <c r="BA188" i="1"/>
  <c r="AY188" i="1"/>
  <c r="AV188" i="1"/>
  <c r="AU188" i="1"/>
  <c r="AS188" i="1"/>
  <c r="AP188" i="1"/>
  <c r="AM188" i="1"/>
  <c r="AJ188" i="1"/>
  <c r="AI188" i="1"/>
  <c r="AG188" i="1"/>
  <c r="AF188" i="1"/>
  <c r="AD188" i="1"/>
  <c r="AA188" i="1"/>
  <c r="X188" i="1"/>
  <c r="W188" i="1"/>
  <c r="U188" i="1"/>
  <c r="T188" i="1"/>
  <c r="P188" i="1"/>
  <c r="K188" i="1"/>
  <c r="J188" i="1"/>
  <c r="I188" i="1"/>
  <c r="H188" i="1"/>
  <c r="G188" i="1"/>
  <c r="F188" i="1"/>
  <c r="E188" i="1"/>
  <c r="D188" i="1"/>
  <c r="C188" i="1"/>
  <c r="B188" i="1"/>
  <c r="A188" i="1"/>
  <c r="IT187" i="1"/>
  <c r="IS187" i="1"/>
  <c r="IO187" i="1"/>
  <c r="IN187" i="1"/>
  <c r="IL187" i="1"/>
  <c r="IK187" i="1"/>
  <c r="II187" i="1"/>
  <c r="IH187" i="1"/>
  <c r="IF187" i="1"/>
  <c r="IE187" i="1"/>
  <c r="HY187" i="1"/>
  <c r="HV187" i="1"/>
  <c r="HS187" i="1"/>
  <c r="HP187" i="1"/>
  <c r="HM187" i="1"/>
  <c r="HK187" i="1"/>
  <c r="HJ187" i="1"/>
  <c r="HG187" i="1"/>
  <c r="HD187" i="1"/>
  <c r="HA187" i="1"/>
  <c r="GX187" i="1"/>
  <c r="GV187" i="1"/>
  <c r="GU187" i="1"/>
  <c r="GR187" i="1"/>
  <c r="GP187" i="1"/>
  <c r="GO187" i="1"/>
  <c r="GL187" i="1"/>
  <c r="GI187" i="1"/>
  <c r="GG187" i="1"/>
  <c r="GF187" i="1"/>
  <c r="GD187" i="1"/>
  <c r="GC187" i="1"/>
  <c r="GA187" i="1"/>
  <c r="FX187" i="1"/>
  <c r="FW187" i="1"/>
  <c r="FU187" i="1"/>
  <c r="FR187" i="1"/>
  <c r="FO187" i="1"/>
  <c r="FL187" i="1"/>
  <c r="FI187" i="1"/>
  <c r="FF187" i="1"/>
  <c r="FC187" i="1"/>
  <c r="EW187" i="1"/>
  <c r="EV187" i="1"/>
  <c r="ES187" i="1"/>
  <c r="EP187" i="1"/>
  <c r="EN187" i="1"/>
  <c r="EM187" i="1"/>
  <c r="EK187" i="1"/>
  <c r="EJ187" i="1"/>
  <c r="EH187" i="1"/>
  <c r="ED187" i="1"/>
  <c r="EB187" i="1"/>
  <c r="EA187" i="1"/>
  <c r="DY187" i="1"/>
  <c r="DP187" i="1"/>
  <c r="DM187" i="1"/>
  <c r="DJ187" i="1"/>
  <c r="DG187" i="1"/>
  <c r="DF187" i="1"/>
  <c r="DD187" i="1"/>
  <c r="DA187" i="1"/>
  <c r="CX187" i="1"/>
  <c r="CU187" i="1"/>
  <c r="CR187" i="1"/>
  <c r="CO187" i="1"/>
  <c r="CL187" i="1"/>
  <c r="CK187" i="1"/>
  <c r="CI187" i="1"/>
  <c r="CH187" i="1"/>
  <c r="CF187" i="1"/>
  <c r="CE187" i="1"/>
  <c r="CC187" i="1"/>
  <c r="BZ187" i="1"/>
  <c r="BW187" i="1"/>
  <c r="BT187" i="1"/>
  <c r="BS187" i="1"/>
  <c r="BQ187" i="1"/>
  <c r="BP187" i="1"/>
  <c r="BN187" i="1"/>
  <c r="BM187" i="1"/>
  <c r="BK187" i="1"/>
  <c r="BJ187" i="1"/>
  <c r="BH187" i="1"/>
  <c r="BG187" i="1"/>
  <c r="BE187" i="1"/>
  <c r="BB187" i="1"/>
  <c r="BA187" i="1"/>
  <c r="AY187" i="1"/>
  <c r="AV187" i="1"/>
  <c r="AU187" i="1"/>
  <c r="AS187" i="1"/>
  <c r="AP187" i="1"/>
  <c r="AM187" i="1"/>
  <c r="AJ187" i="1"/>
  <c r="AI187" i="1"/>
  <c r="AG187" i="1"/>
  <c r="AF187" i="1"/>
  <c r="AD187" i="1"/>
  <c r="AA187" i="1"/>
  <c r="X187" i="1"/>
  <c r="W187" i="1"/>
  <c r="U187" i="1"/>
  <c r="T187" i="1"/>
  <c r="P187" i="1"/>
  <c r="K187" i="1"/>
  <c r="J187" i="1"/>
  <c r="I187" i="1"/>
  <c r="H187" i="1"/>
  <c r="G187" i="1"/>
  <c r="F187" i="1"/>
  <c r="E187" i="1"/>
  <c r="D187" i="1"/>
  <c r="C187" i="1"/>
  <c r="B187" i="1"/>
  <c r="A187" i="1"/>
  <c r="IT186" i="1"/>
  <c r="IO186" i="1"/>
  <c r="IN186" i="1"/>
  <c r="IL186" i="1"/>
  <c r="IK186" i="1"/>
  <c r="II186" i="1"/>
  <c r="IH186" i="1"/>
  <c r="IF186" i="1"/>
  <c r="IE186" i="1"/>
  <c r="IB186" i="1"/>
  <c r="HY186" i="1"/>
  <c r="HV186" i="1"/>
  <c r="HS186" i="1"/>
  <c r="HP186" i="1"/>
  <c r="HM186" i="1"/>
  <c r="HK186" i="1"/>
  <c r="HJ186" i="1"/>
  <c r="HG186" i="1"/>
  <c r="HD186" i="1"/>
  <c r="HA186" i="1"/>
  <c r="GX186" i="1"/>
  <c r="GV186" i="1"/>
  <c r="GU186" i="1"/>
  <c r="GR186" i="1"/>
  <c r="GP186" i="1"/>
  <c r="GO186" i="1"/>
  <c r="GL186" i="1"/>
  <c r="GI186" i="1"/>
  <c r="GG186" i="1"/>
  <c r="GF186" i="1"/>
  <c r="GD186" i="1"/>
  <c r="GC186" i="1"/>
  <c r="GA186" i="1"/>
  <c r="FX186" i="1"/>
  <c r="FU186" i="1"/>
  <c r="FR186" i="1"/>
  <c r="FO186" i="1"/>
  <c r="FL186" i="1"/>
  <c r="FI186" i="1"/>
  <c r="FF186" i="1"/>
  <c r="FC186" i="1"/>
  <c r="EW186" i="1"/>
  <c r="EV186" i="1"/>
  <c r="ES186" i="1"/>
  <c r="EP186" i="1"/>
  <c r="EN186" i="1"/>
  <c r="EM186" i="1"/>
  <c r="EK186" i="1"/>
  <c r="EJ186" i="1"/>
  <c r="EH186" i="1"/>
  <c r="ED186" i="1"/>
  <c r="EB186" i="1"/>
  <c r="EA186" i="1"/>
  <c r="DY186" i="1"/>
  <c r="DR186" i="1"/>
  <c r="DP186" i="1"/>
  <c r="DM186" i="1"/>
  <c r="DJ186" i="1"/>
  <c r="DG186" i="1"/>
  <c r="DF186" i="1"/>
  <c r="DD186" i="1"/>
  <c r="DA186" i="1"/>
  <c r="CX186" i="1"/>
  <c r="CU186" i="1"/>
  <c r="CR186" i="1"/>
  <c r="CQ186" i="1"/>
  <c r="CO186" i="1"/>
  <c r="CL186" i="1"/>
  <c r="CK186" i="1"/>
  <c r="CI186" i="1"/>
  <c r="CH186" i="1"/>
  <c r="CF186" i="1"/>
  <c r="CE186" i="1"/>
  <c r="CC186" i="1"/>
  <c r="BZ186" i="1"/>
  <c r="BW186" i="1"/>
  <c r="BT186" i="1"/>
  <c r="BS186" i="1"/>
  <c r="BQ186" i="1"/>
  <c r="BP186" i="1"/>
  <c r="BN186" i="1"/>
  <c r="BM186" i="1"/>
  <c r="BK186" i="1"/>
  <c r="BJ186" i="1"/>
  <c r="BH186" i="1"/>
  <c r="BG186" i="1"/>
  <c r="BE186" i="1"/>
  <c r="BB186" i="1"/>
  <c r="BA186" i="1"/>
  <c r="AY186" i="1"/>
  <c r="AV186" i="1"/>
  <c r="AU186" i="1"/>
  <c r="AS186" i="1"/>
  <c r="AP186" i="1"/>
  <c r="AM186" i="1"/>
  <c r="AJ186" i="1"/>
  <c r="AI186" i="1"/>
  <c r="AG186" i="1"/>
  <c r="AF186" i="1"/>
  <c r="AD186" i="1"/>
  <c r="AA186" i="1"/>
  <c r="X186" i="1"/>
  <c r="W186" i="1"/>
  <c r="U186" i="1"/>
  <c r="T186" i="1"/>
  <c r="P186" i="1"/>
  <c r="K186" i="1"/>
  <c r="J186" i="1"/>
  <c r="I186" i="1"/>
  <c r="H186" i="1"/>
  <c r="G186" i="1"/>
  <c r="F186" i="1"/>
  <c r="E186" i="1"/>
  <c r="D186" i="1"/>
  <c r="C186" i="1"/>
  <c r="B186" i="1"/>
  <c r="A186" i="1"/>
  <c r="IT185" i="1"/>
  <c r="IU185" i="1" s="1"/>
  <c r="IO185" i="1"/>
  <c r="IN185" i="1"/>
  <c r="IL185" i="1"/>
  <c r="IK185" i="1"/>
  <c r="II185" i="1"/>
  <c r="IH185" i="1"/>
  <c r="IF185" i="1"/>
  <c r="IE185" i="1"/>
  <c r="HY185" i="1"/>
  <c r="HV185" i="1"/>
  <c r="HS185" i="1"/>
  <c r="HP185" i="1"/>
  <c r="HM185" i="1"/>
  <c r="HK185" i="1"/>
  <c r="HJ185" i="1"/>
  <c r="HG185" i="1"/>
  <c r="HD185" i="1"/>
  <c r="HA185" i="1"/>
  <c r="GX185" i="1"/>
  <c r="GV185" i="1"/>
  <c r="GU185" i="1"/>
  <c r="GR185" i="1"/>
  <c r="GP185" i="1"/>
  <c r="GO185" i="1"/>
  <c r="GL185" i="1"/>
  <c r="GI185" i="1"/>
  <c r="GG185" i="1"/>
  <c r="GF185" i="1"/>
  <c r="GD185" i="1"/>
  <c r="GC185" i="1"/>
  <c r="GA185" i="1"/>
  <c r="FX185" i="1"/>
  <c r="FU185" i="1"/>
  <c r="FR185" i="1"/>
  <c r="FO185" i="1"/>
  <c r="FN185" i="1"/>
  <c r="FL185" i="1"/>
  <c r="FK185" i="1"/>
  <c r="FI185" i="1"/>
  <c r="FF185" i="1"/>
  <c r="FC185" i="1"/>
  <c r="EW185" i="1"/>
  <c r="EV185" i="1"/>
  <c r="ES185" i="1"/>
  <c r="EN185" i="1"/>
  <c r="EM185" i="1"/>
  <c r="EK185" i="1"/>
  <c r="EJ185" i="1"/>
  <c r="EH185" i="1"/>
  <c r="ED185" i="1"/>
  <c r="EB185" i="1"/>
  <c r="DY185" i="1"/>
  <c r="DP185" i="1"/>
  <c r="DM185" i="1"/>
  <c r="DJ185" i="1"/>
  <c r="DG185" i="1"/>
  <c r="DF185" i="1"/>
  <c r="DD185" i="1"/>
  <c r="DA185" i="1"/>
  <c r="CX185" i="1"/>
  <c r="CU185" i="1"/>
  <c r="CR185" i="1"/>
  <c r="CO185" i="1"/>
  <c r="CL185" i="1"/>
  <c r="CK185" i="1"/>
  <c r="CI185" i="1"/>
  <c r="CH185" i="1"/>
  <c r="CF185" i="1"/>
  <c r="CE185" i="1"/>
  <c r="CC185" i="1"/>
  <c r="BZ185" i="1"/>
  <c r="BW185" i="1"/>
  <c r="BT185" i="1"/>
  <c r="BS185" i="1"/>
  <c r="BQ185" i="1"/>
  <c r="BP185" i="1"/>
  <c r="BN185" i="1"/>
  <c r="BM185" i="1"/>
  <c r="BK185" i="1"/>
  <c r="BJ185" i="1"/>
  <c r="BH185" i="1"/>
  <c r="BG185" i="1"/>
  <c r="BE185" i="1"/>
  <c r="BB185" i="1"/>
  <c r="BA185" i="1"/>
  <c r="AY185" i="1"/>
  <c r="AV185" i="1"/>
  <c r="AU185" i="1"/>
  <c r="AS185" i="1"/>
  <c r="AP185" i="1"/>
  <c r="AM185" i="1"/>
  <c r="AJ185" i="1"/>
  <c r="AI185" i="1"/>
  <c r="AG185" i="1"/>
  <c r="AF185" i="1"/>
  <c r="AD185" i="1"/>
  <c r="AA185" i="1"/>
  <c r="X185" i="1"/>
  <c r="W185" i="1"/>
  <c r="U185" i="1"/>
  <c r="T185" i="1"/>
  <c r="P185" i="1"/>
  <c r="K185" i="1"/>
  <c r="J185" i="1"/>
  <c r="I185" i="1"/>
  <c r="H185" i="1"/>
  <c r="G185" i="1"/>
  <c r="F185" i="1"/>
  <c r="E185" i="1"/>
  <c r="D185" i="1"/>
  <c r="C185" i="1"/>
  <c r="B185" i="1"/>
  <c r="A185" i="1"/>
  <c r="IU184" i="1"/>
  <c r="IT184" i="1"/>
  <c r="IS184" i="1"/>
  <c r="IO184" i="1"/>
  <c r="IN184" i="1"/>
  <c r="IL184" i="1"/>
  <c r="IK184" i="1"/>
  <c r="II184" i="1"/>
  <c r="IH184" i="1"/>
  <c r="IF184" i="1"/>
  <c r="IE184" i="1"/>
  <c r="IB184" i="1"/>
  <c r="HY184" i="1"/>
  <c r="HV184" i="1"/>
  <c r="HS184" i="1"/>
  <c r="HP184" i="1"/>
  <c r="HM184" i="1"/>
  <c r="HK184" i="1"/>
  <c r="HJ184" i="1"/>
  <c r="HG184" i="1"/>
  <c r="HD184" i="1"/>
  <c r="HA184" i="1"/>
  <c r="GX184" i="1"/>
  <c r="GV184" i="1"/>
  <c r="GU184" i="1"/>
  <c r="GR184" i="1"/>
  <c r="GP184" i="1"/>
  <c r="GO184" i="1"/>
  <c r="GL184" i="1"/>
  <c r="GI184" i="1"/>
  <c r="GG184" i="1"/>
  <c r="GF184" i="1"/>
  <c r="GD184" i="1"/>
  <c r="GC184" i="1"/>
  <c r="GA184" i="1"/>
  <c r="FX184" i="1"/>
  <c r="FU184" i="1"/>
  <c r="FR184" i="1"/>
  <c r="FO184" i="1"/>
  <c r="FL184" i="1"/>
  <c r="FK184" i="1"/>
  <c r="FI184" i="1"/>
  <c r="FF184" i="1"/>
  <c r="FC184" i="1"/>
  <c r="EW184" i="1"/>
  <c r="EV184" i="1"/>
  <c r="ES184" i="1"/>
  <c r="EN184" i="1"/>
  <c r="EM184" i="1"/>
  <c r="EK184" i="1"/>
  <c r="EJ184" i="1"/>
  <c r="EH184" i="1"/>
  <c r="ED184" i="1"/>
  <c r="EB184" i="1"/>
  <c r="DY184" i="1"/>
  <c r="DP184" i="1"/>
  <c r="DM184" i="1"/>
  <c r="DJ184" i="1"/>
  <c r="DG184" i="1"/>
  <c r="DF184" i="1"/>
  <c r="DD184" i="1"/>
  <c r="DA184" i="1"/>
  <c r="CX184" i="1"/>
  <c r="CU184" i="1"/>
  <c r="CT184" i="1"/>
  <c r="CR184" i="1"/>
  <c r="CO184" i="1"/>
  <c r="CL184" i="1"/>
  <c r="CK184" i="1"/>
  <c r="CI184" i="1"/>
  <c r="CH184" i="1"/>
  <c r="CF184" i="1"/>
  <c r="CE184" i="1"/>
  <c r="CC184" i="1"/>
  <c r="BZ184" i="1"/>
  <c r="BW184" i="1"/>
  <c r="BT184" i="1"/>
  <c r="BS184" i="1"/>
  <c r="BQ184" i="1"/>
  <c r="BP184" i="1"/>
  <c r="BN184" i="1"/>
  <c r="BM184" i="1"/>
  <c r="BK184" i="1"/>
  <c r="BJ184" i="1"/>
  <c r="BH184" i="1"/>
  <c r="BG184" i="1"/>
  <c r="BE184" i="1"/>
  <c r="BB184" i="1"/>
  <c r="BA184" i="1"/>
  <c r="AY184" i="1"/>
  <c r="AV184" i="1"/>
  <c r="AU184" i="1"/>
  <c r="AS184" i="1"/>
  <c r="AP184" i="1"/>
  <c r="AM184" i="1"/>
  <c r="AJ184" i="1"/>
  <c r="AI184" i="1"/>
  <c r="AG184" i="1"/>
  <c r="AF184" i="1"/>
  <c r="AD184" i="1"/>
  <c r="AA184" i="1"/>
  <c r="Z184" i="1"/>
  <c r="X184" i="1"/>
  <c r="W184" i="1"/>
  <c r="U184" i="1"/>
  <c r="T184" i="1"/>
  <c r="P184" i="1"/>
  <c r="K184" i="1"/>
  <c r="J184" i="1"/>
  <c r="I184" i="1"/>
  <c r="H184" i="1"/>
  <c r="G184" i="1"/>
  <c r="F184" i="1"/>
  <c r="E184" i="1"/>
  <c r="D184" i="1"/>
  <c r="C184" i="1"/>
  <c r="B184" i="1"/>
  <c r="A184" i="1"/>
  <c r="IU183" i="1"/>
  <c r="IT183" i="1"/>
  <c r="IO183" i="1"/>
  <c r="IN183" i="1"/>
  <c r="IL183" i="1"/>
  <c r="IK183" i="1"/>
  <c r="II183" i="1"/>
  <c r="IH183" i="1"/>
  <c r="IF183" i="1"/>
  <c r="IE183" i="1"/>
  <c r="IB183" i="1"/>
  <c r="HY183" i="1"/>
  <c r="HV183" i="1"/>
  <c r="HS183" i="1"/>
  <c r="HP183" i="1"/>
  <c r="HM183" i="1"/>
  <c r="HK183" i="1"/>
  <c r="HJ183" i="1"/>
  <c r="HG183" i="1"/>
  <c r="HD183" i="1"/>
  <c r="HA183" i="1"/>
  <c r="GX183" i="1"/>
  <c r="GV183" i="1"/>
  <c r="GU183" i="1"/>
  <c r="GR183" i="1"/>
  <c r="GP183" i="1"/>
  <c r="GO183" i="1"/>
  <c r="GL183" i="1"/>
  <c r="GI183" i="1"/>
  <c r="GG183" i="1"/>
  <c r="GF183" i="1"/>
  <c r="GD183" i="1"/>
  <c r="GC183" i="1"/>
  <c r="GA183" i="1"/>
  <c r="FX183" i="1"/>
  <c r="FU183" i="1"/>
  <c r="FR183" i="1"/>
  <c r="FO183" i="1"/>
  <c r="FL183" i="1"/>
  <c r="FI183" i="1"/>
  <c r="FF183" i="1"/>
  <c r="FC183" i="1"/>
  <c r="FB183" i="1"/>
  <c r="EW183" i="1"/>
  <c r="EV183" i="1"/>
  <c r="ES183" i="1"/>
  <c r="EN183" i="1"/>
  <c r="EM183" i="1"/>
  <c r="EK183" i="1"/>
  <c r="EJ183" i="1"/>
  <c r="EH183" i="1"/>
  <c r="ED183" i="1"/>
  <c r="EB183" i="1"/>
  <c r="DY183" i="1"/>
  <c r="DP183" i="1"/>
  <c r="DM183" i="1"/>
  <c r="DJ183" i="1"/>
  <c r="DG183" i="1"/>
  <c r="DF183" i="1"/>
  <c r="DD183" i="1"/>
  <c r="DA183" i="1"/>
  <c r="CX183" i="1"/>
  <c r="CU183" i="1"/>
  <c r="CR183" i="1"/>
  <c r="CO183" i="1"/>
  <c r="CL183" i="1"/>
  <c r="CK183" i="1"/>
  <c r="CI183" i="1"/>
  <c r="CH183" i="1"/>
  <c r="CF183" i="1"/>
  <c r="CE183" i="1"/>
  <c r="CC183" i="1"/>
  <c r="BZ183" i="1"/>
  <c r="BW183" i="1"/>
  <c r="BT183" i="1"/>
  <c r="BS183" i="1"/>
  <c r="BQ183" i="1"/>
  <c r="BP183" i="1"/>
  <c r="BN183" i="1"/>
  <c r="BM183" i="1"/>
  <c r="BK183" i="1"/>
  <c r="BJ183" i="1"/>
  <c r="BH183" i="1"/>
  <c r="BG183" i="1"/>
  <c r="BE183" i="1"/>
  <c r="BB183" i="1"/>
  <c r="BA183" i="1"/>
  <c r="AY183" i="1"/>
  <c r="AV183" i="1"/>
  <c r="AU183" i="1"/>
  <c r="AS183" i="1"/>
  <c r="AP183" i="1"/>
  <c r="AM183" i="1"/>
  <c r="AJ183" i="1"/>
  <c r="AI183" i="1"/>
  <c r="AG183" i="1"/>
  <c r="AF183" i="1"/>
  <c r="AD183" i="1"/>
  <c r="AA183" i="1"/>
  <c r="X183" i="1"/>
  <c r="W183" i="1"/>
  <c r="U183" i="1"/>
  <c r="T183" i="1"/>
  <c r="P183" i="1"/>
  <c r="K183" i="1"/>
  <c r="J183" i="1"/>
  <c r="I183" i="1"/>
  <c r="H183" i="1"/>
  <c r="G183" i="1"/>
  <c r="F183" i="1"/>
  <c r="E183" i="1"/>
  <c r="D183" i="1"/>
  <c r="C183" i="1"/>
  <c r="B183" i="1"/>
  <c r="A183" i="1"/>
  <c r="IU182" i="1"/>
  <c r="IT182" i="1"/>
  <c r="IO182" i="1"/>
  <c r="IN182" i="1"/>
  <c r="IL182" i="1"/>
  <c r="IK182" i="1"/>
  <c r="II182" i="1"/>
  <c r="IH182" i="1"/>
  <c r="IF182" i="1"/>
  <c r="IE182" i="1"/>
  <c r="IB182" i="1"/>
  <c r="HY182" i="1"/>
  <c r="HV182" i="1"/>
  <c r="HS182" i="1"/>
  <c r="HP182" i="1"/>
  <c r="HM182" i="1"/>
  <c r="HK182" i="1"/>
  <c r="HJ182" i="1"/>
  <c r="HG182" i="1"/>
  <c r="HD182" i="1"/>
  <c r="HA182" i="1"/>
  <c r="GX182" i="1"/>
  <c r="GV182" i="1"/>
  <c r="GU182" i="1"/>
  <c r="GR182" i="1"/>
  <c r="GP182" i="1"/>
  <c r="GO182" i="1"/>
  <c r="GL182" i="1"/>
  <c r="GI182" i="1"/>
  <c r="GG182" i="1"/>
  <c r="GF182" i="1"/>
  <c r="GD182" i="1"/>
  <c r="GC182" i="1"/>
  <c r="GA182" i="1"/>
  <c r="FX182" i="1"/>
  <c r="FU182" i="1"/>
  <c r="FR182" i="1"/>
  <c r="FO182" i="1"/>
  <c r="FL182" i="1"/>
  <c r="FI182" i="1"/>
  <c r="FF182" i="1"/>
  <c r="FC182" i="1"/>
  <c r="EW182" i="1"/>
  <c r="EV182" i="1"/>
  <c r="ES182" i="1"/>
  <c r="EN182" i="1"/>
  <c r="EM182" i="1"/>
  <c r="EK182" i="1"/>
  <c r="EJ182" i="1"/>
  <c r="EH182" i="1"/>
  <c r="ED182" i="1"/>
  <c r="EB182" i="1"/>
  <c r="DY182" i="1"/>
  <c r="DP182" i="1"/>
  <c r="DM182" i="1"/>
  <c r="DJ182" i="1"/>
  <c r="DG182" i="1"/>
  <c r="DF182" i="1"/>
  <c r="DD182" i="1"/>
  <c r="DA182" i="1"/>
  <c r="CX182" i="1"/>
  <c r="CU182" i="1"/>
  <c r="CT182" i="1"/>
  <c r="CR182" i="1"/>
  <c r="CO182" i="1"/>
  <c r="CL182" i="1"/>
  <c r="CK182" i="1"/>
  <c r="CI182" i="1"/>
  <c r="CH182" i="1"/>
  <c r="CF182" i="1"/>
  <c r="CE182" i="1"/>
  <c r="CC182" i="1"/>
  <c r="BZ182" i="1"/>
  <c r="BW182" i="1"/>
  <c r="BT182" i="1"/>
  <c r="BS182" i="1"/>
  <c r="BQ182" i="1"/>
  <c r="BP182" i="1"/>
  <c r="BN182" i="1"/>
  <c r="BM182" i="1"/>
  <c r="BK182" i="1"/>
  <c r="BJ182" i="1"/>
  <c r="BH182" i="1"/>
  <c r="BG182" i="1"/>
  <c r="BE182" i="1"/>
  <c r="BB182" i="1"/>
  <c r="BA182" i="1"/>
  <c r="AY182" i="1"/>
  <c r="AV182" i="1"/>
  <c r="AU182" i="1"/>
  <c r="AS182" i="1"/>
  <c r="AP182" i="1"/>
  <c r="AM182" i="1"/>
  <c r="AJ182" i="1"/>
  <c r="AI182" i="1"/>
  <c r="AG182" i="1"/>
  <c r="AF182" i="1"/>
  <c r="AD182" i="1"/>
  <c r="AA182" i="1"/>
  <c r="Z182" i="1"/>
  <c r="X182" i="1"/>
  <c r="W182" i="1"/>
  <c r="U182" i="1"/>
  <c r="T182" i="1"/>
  <c r="P182" i="1"/>
  <c r="K182" i="1"/>
  <c r="J182" i="1"/>
  <c r="I182" i="1"/>
  <c r="H182" i="1"/>
  <c r="G182" i="1"/>
  <c r="F182" i="1"/>
  <c r="E182" i="1"/>
  <c r="D182" i="1"/>
  <c r="C182" i="1"/>
  <c r="B182" i="1"/>
  <c r="A182" i="1"/>
  <c r="IT181" i="1"/>
  <c r="IO181" i="1"/>
  <c r="IN181" i="1"/>
  <c r="IL181" i="1"/>
  <c r="IK181" i="1"/>
  <c r="II181" i="1"/>
  <c r="IH181" i="1"/>
  <c r="IF181" i="1"/>
  <c r="IE181" i="1"/>
  <c r="IB181" i="1"/>
  <c r="HY181" i="1"/>
  <c r="HV181" i="1"/>
  <c r="HS181" i="1"/>
  <c r="HP181" i="1"/>
  <c r="HM181" i="1"/>
  <c r="HK181" i="1"/>
  <c r="HJ181" i="1"/>
  <c r="HG181" i="1"/>
  <c r="HD181" i="1"/>
  <c r="HA181" i="1"/>
  <c r="GX181" i="1"/>
  <c r="GV181" i="1"/>
  <c r="GU181" i="1"/>
  <c r="GR181" i="1"/>
  <c r="GP181" i="1"/>
  <c r="GO181" i="1"/>
  <c r="GL181" i="1"/>
  <c r="GI181" i="1"/>
  <c r="GG181" i="1"/>
  <c r="GF181" i="1"/>
  <c r="GD181" i="1"/>
  <c r="GC181" i="1"/>
  <c r="GA181" i="1"/>
  <c r="FX181" i="1"/>
  <c r="FW181" i="1"/>
  <c r="FU181" i="1"/>
  <c r="FR181" i="1"/>
  <c r="FO181" i="1"/>
  <c r="FL181" i="1"/>
  <c r="FI181" i="1"/>
  <c r="FF181" i="1"/>
  <c r="FC181" i="1"/>
  <c r="FB181" i="1"/>
  <c r="EW181" i="1"/>
  <c r="EV181" i="1"/>
  <c r="ES181" i="1"/>
  <c r="EP181" i="1"/>
  <c r="EN181" i="1"/>
  <c r="EM181" i="1"/>
  <c r="EK181" i="1"/>
  <c r="EJ181" i="1"/>
  <c r="EH181" i="1"/>
  <c r="ED181" i="1"/>
  <c r="EB181" i="1"/>
  <c r="EA181" i="1"/>
  <c r="DY181" i="1"/>
  <c r="DP181" i="1"/>
  <c r="DM181" i="1"/>
  <c r="DJ181" i="1"/>
  <c r="DG181" i="1"/>
  <c r="DF181" i="1"/>
  <c r="DD181" i="1"/>
  <c r="DA181" i="1"/>
  <c r="CX181" i="1"/>
  <c r="CU181" i="1"/>
  <c r="CR181" i="1"/>
  <c r="CQ181" i="1"/>
  <c r="CO181" i="1"/>
  <c r="CL181" i="1"/>
  <c r="CK181" i="1"/>
  <c r="CI181" i="1"/>
  <c r="CH181" i="1"/>
  <c r="CF181" i="1"/>
  <c r="CE181" i="1"/>
  <c r="CC181" i="1"/>
  <c r="BZ181" i="1"/>
  <c r="BW181" i="1"/>
  <c r="BT181" i="1"/>
  <c r="BS181" i="1"/>
  <c r="BQ181" i="1"/>
  <c r="BP181" i="1"/>
  <c r="BN181" i="1"/>
  <c r="BM181" i="1"/>
  <c r="BK181" i="1"/>
  <c r="BJ181" i="1"/>
  <c r="BH181" i="1"/>
  <c r="BG181" i="1"/>
  <c r="BE181" i="1"/>
  <c r="BB181" i="1"/>
  <c r="BA181" i="1"/>
  <c r="AY181" i="1"/>
  <c r="AV181" i="1"/>
  <c r="AU181" i="1"/>
  <c r="AS181" i="1"/>
  <c r="AP181" i="1"/>
  <c r="AM181" i="1"/>
  <c r="AJ181" i="1"/>
  <c r="AI181" i="1"/>
  <c r="AG181" i="1"/>
  <c r="AF181" i="1"/>
  <c r="AD181" i="1"/>
  <c r="AA181" i="1"/>
  <c r="Z181" i="1"/>
  <c r="X181" i="1"/>
  <c r="W181" i="1"/>
  <c r="U181" i="1"/>
  <c r="T181" i="1"/>
  <c r="P181" i="1"/>
  <c r="K181" i="1"/>
  <c r="J181" i="1"/>
  <c r="I181" i="1"/>
  <c r="H181" i="1"/>
  <c r="G181" i="1"/>
  <c r="F181" i="1"/>
  <c r="E181" i="1"/>
  <c r="D181" i="1"/>
  <c r="C181" i="1"/>
  <c r="B181" i="1"/>
  <c r="A181" i="1"/>
  <c r="IT180" i="1"/>
  <c r="IO180" i="1"/>
  <c r="IN180" i="1"/>
  <c r="IL180" i="1"/>
  <c r="IK180" i="1"/>
  <c r="II180" i="1"/>
  <c r="IH180" i="1"/>
  <c r="IF180" i="1"/>
  <c r="IE180" i="1"/>
  <c r="IB180" i="1"/>
  <c r="HY180" i="1"/>
  <c r="HV180" i="1"/>
  <c r="HS180" i="1"/>
  <c r="HP180" i="1"/>
  <c r="HM180" i="1"/>
  <c r="HK180" i="1"/>
  <c r="HJ180" i="1"/>
  <c r="HG180" i="1"/>
  <c r="HD180" i="1"/>
  <c r="HA180" i="1"/>
  <c r="GX180" i="1"/>
  <c r="GV180" i="1"/>
  <c r="GU180" i="1"/>
  <c r="GR180" i="1"/>
  <c r="GP180" i="1"/>
  <c r="GO180" i="1"/>
  <c r="GL180" i="1"/>
  <c r="GI180" i="1"/>
  <c r="GG180" i="1"/>
  <c r="GF180" i="1"/>
  <c r="GD180" i="1"/>
  <c r="GC180" i="1"/>
  <c r="GA180" i="1"/>
  <c r="FX180" i="1"/>
  <c r="FU180" i="1"/>
  <c r="FR180" i="1"/>
  <c r="FO180" i="1"/>
  <c r="FN180" i="1"/>
  <c r="FL180" i="1"/>
  <c r="FI180" i="1"/>
  <c r="FF180" i="1"/>
  <c r="FC180" i="1"/>
  <c r="EW180" i="1"/>
  <c r="EV180" i="1"/>
  <c r="ES180" i="1"/>
  <c r="EN180" i="1"/>
  <c r="EM180" i="1"/>
  <c r="EK180" i="1"/>
  <c r="EJ180" i="1"/>
  <c r="EH180" i="1"/>
  <c r="ED180" i="1"/>
  <c r="EB180" i="1"/>
  <c r="DY180" i="1"/>
  <c r="DP180" i="1"/>
  <c r="DM180" i="1"/>
  <c r="DJ180" i="1"/>
  <c r="DG180" i="1"/>
  <c r="DF180" i="1"/>
  <c r="DD180" i="1"/>
  <c r="DA180" i="1"/>
  <c r="CX180" i="1"/>
  <c r="CU180" i="1"/>
  <c r="CR180" i="1"/>
  <c r="CO180" i="1"/>
  <c r="CL180" i="1"/>
  <c r="CK180" i="1"/>
  <c r="CI180" i="1"/>
  <c r="CH180" i="1"/>
  <c r="CF180" i="1"/>
  <c r="CE180" i="1"/>
  <c r="CC180" i="1"/>
  <c r="BZ180" i="1"/>
  <c r="BW180" i="1"/>
  <c r="BT180" i="1"/>
  <c r="BS180" i="1"/>
  <c r="BQ180" i="1"/>
  <c r="BP180" i="1"/>
  <c r="BN180" i="1"/>
  <c r="BM180" i="1"/>
  <c r="BK180" i="1"/>
  <c r="BJ180" i="1"/>
  <c r="BH180" i="1"/>
  <c r="BG180" i="1"/>
  <c r="BE180" i="1"/>
  <c r="BB180" i="1"/>
  <c r="BA180" i="1"/>
  <c r="AY180" i="1"/>
  <c r="AV180" i="1"/>
  <c r="AU180" i="1"/>
  <c r="AS180" i="1"/>
  <c r="AP180" i="1"/>
  <c r="AM180" i="1"/>
  <c r="AJ180" i="1"/>
  <c r="AI180" i="1"/>
  <c r="AG180" i="1"/>
  <c r="AF180" i="1"/>
  <c r="AD180" i="1"/>
  <c r="AA180" i="1"/>
  <c r="X180" i="1"/>
  <c r="W180" i="1"/>
  <c r="U180" i="1"/>
  <c r="T180" i="1"/>
  <c r="P180" i="1"/>
  <c r="K180" i="1"/>
  <c r="J180" i="1"/>
  <c r="I180" i="1"/>
  <c r="H180" i="1"/>
  <c r="G180" i="1"/>
  <c r="F180" i="1"/>
  <c r="E180" i="1"/>
  <c r="D180" i="1"/>
  <c r="C180" i="1"/>
  <c r="B180" i="1"/>
  <c r="A180" i="1"/>
  <c r="IT179" i="1"/>
  <c r="IS179" i="1"/>
  <c r="IO179" i="1"/>
  <c r="IN179" i="1"/>
  <c r="IL179" i="1"/>
  <c r="IK179" i="1"/>
  <c r="II179" i="1"/>
  <c r="IH179" i="1"/>
  <c r="IF179" i="1"/>
  <c r="IE179" i="1"/>
  <c r="IB179" i="1"/>
  <c r="HY179" i="1"/>
  <c r="HV179" i="1"/>
  <c r="HS179" i="1"/>
  <c r="HP179" i="1"/>
  <c r="HM179" i="1"/>
  <c r="HK179" i="1"/>
  <c r="HJ179" i="1"/>
  <c r="HG179" i="1"/>
  <c r="HD179" i="1"/>
  <c r="HA179" i="1"/>
  <c r="GX179" i="1"/>
  <c r="GV179" i="1"/>
  <c r="GU179" i="1"/>
  <c r="GR179" i="1"/>
  <c r="GP179" i="1"/>
  <c r="GO179" i="1"/>
  <c r="GL179" i="1"/>
  <c r="GI179" i="1"/>
  <c r="GG179" i="1"/>
  <c r="GF179" i="1"/>
  <c r="GD179" i="1"/>
  <c r="GC179" i="1"/>
  <c r="GA179" i="1"/>
  <c r="FX179" i="1"/>
  <c r="FU179" i="1"/>
  <c r="FR179" i="1"/>
  <c r="FO179" i="1"/>
  <c r="FL179" i="1"/>
  <c r="FI179" i="1"/>
  <c r="FF179" i="1"/>
  <c r="FC179" i="1"/>
  <c r="EW179" i="1"/>
  <c r="EV179" i="1"/>
  <c r="ES179" i="1"/>
  <c r="EN179" i="1"/>
  <c r="EM179" i="1"/>
  <c r="EK179" i="1"/>
  <c r="EJ179" i="1"/>
  <c r="EH179" i="1"/>
  <c r="ED179" i="1"/>
  <c r="EB179" i="1"/>
  <c r="DY179" i="1"/>
  <c r="DP179" i="1"/>
  <c r="DM179" i="1"/>
  <c r="DJ179" i="1"/>
  <c r="DG179" i="1"/>
  <c r="DF179" i="1"/>
  <c r="DD179" i="1"/>
  <c r="DA179" i="1"/>
  <c r="CX179" i="1"/>
  <c r="CU179" i="1"/>
  <c r="CR179" i="1"/>
  <c r="CQ179" i="1"/>
  <c r="CO179" i="1"/>
  <c r="CL179" i="1"/>
  <c r="CK179" i="1"/>
  <c r="CI179" i="1"/>
  <c r="CH179" i="1"/>
  <c r="CF179" i="1"/>
  <c r="CE179" i="1"/>
  <c r="CC179" i="1"/>
  <c r="BZ179" i="1"/>
  <c r="BW179" i="1"/>
  <c r="BT179" i="1"/>
  <c r="BS179" i="1"/>
  <c r="BQ179" i="1"/>
  <c r="BP179" i="1"/>
  <c r="BN179" i="1"/>
  <c r="BM179" i="1"/>
  <c r="BK179" i="1"/>
  <c r="BJ179" i="1"/>
  <c r="BH179" i="1"/>
  <c r="BG179" i="1"/>
  <c r="BE179" i="1"/>
  <c r="BB179" i="1"/>
  <c r="BA179" i="1"/>
  <c r="AY179" i="1"/>
  <c r="AV179" i="1"/>
  <c r="AU179" i="1"/>
  <c r="AS179" i="1"/>
  <c r="AP179" i="1"/>
  <c r="AM179" i="1"/>
  <c r="AJ179" i="1"/>
  <c r="AI179" i="1"/>
  <c r="AG179" i="1"/>
  <c r="AF179" i="1"/>
  <c r="AD179" i="1"/>
  <c r="AA179" i="1"/>
  <c r="X179" i="1"/>
  <c r="W179" i="1"/>
  <c r="U179" i="1"/>
  <c r="T179" i="1"/>
  <c r="P179" i="1"/>
  <c r="K179" i="1"/>
  <c r="J179" i="1"/>
  <c r="I179" i="1"/>
  <c r="H179" i="1"/>
  <c r="G179" i="1"/>
  <c r="F179" i="1"/>
  <c r="E179" i="1"/>
  <c r="D179" i="1"/>
  <c r="C179" i="1"/>
  <c r="B179" i="1"/>
  <c r="A179" i="1"/>
  <c r="IT178" i="1"/>
  <c r="IO178" i="1"/>
  <c r="IN178" i="1"/>
  <c r="IL178" i="1"/>
  <c r="IK178" i="1"/>
  <c r="II178" i="1"/>
  <c r="IH178" i="1"/>
  <c r="IF178" i="1"/>
  <c r="IE178" i="1"/>
  <c r="HY178" i="1"/>
  <c r="HV178" i="1"/>
  <c r="HS178" i="1"/>
  <c r="HP178" i="1"/>
  <c r="HM178" i="1"/>
  <c r="HK178" i="1"/>
  <c r="HJ178" i="1"/>
  <c r="HG178" i="1"/>
  <c r="HD178" i="1"/>
  <c r="HA178" i="1"/>
  <c r="GX178" i="1"/>
  <c r="GV178" i="1"/>
  <c r="GU178" i="1"/>
  <c r="GR178" i="1"/>
  <c r="GP178" i="1"/>
  <c r="GO178" i="1"/>
  <c r="GL178" i="1"/>
  <c r="GI178" i="1"/>
  <c r="GG178" i="1"/>
  <c r="GF178" i="1"/>
  <c r="GD178" i="1"/>
  <c r="GC178" i="1"/>
  <c r="GA178" i="1"/>
  <c r="FX178" i="1"/>
  <c r="FU178" i="1"/>
  <c r="FR178" i="1"/>
  <c r="FO178" i="1"/>
  <c r="FL178" i="1"/>
  <c r="FI178" i="1"/>
  <c r="FF178" i="1"/>
  <c r="FC178" i="1"/>
  <c r="EW178" i="1"/>
  <c r="EV178" i="1"/>
  <c r="ES178" i="1"/>
  <c r="EP178" i="1"/>
  <c r="EN178" i="1"/>
  <c r="EM178" i="1"/>
  <c r="EK178" i="1"/>
  <c r="EJ178" i="1"/>
  <c r="EH178" i="1"/>
  <c r="ED178" i="1"/>
  <c r="EB178" i="1"/>
  <c r="EA178" i="1"/>
  <c r="DY178" i="1"/>
  <c r="DP178" i="1"/>
  <c r="DM178" i="1"/>
  <c r="DJ178" i="1"/>
  <c r="DG178" i="1"/>
  <c r="DF178" i="1"/>
  <c r="DD178" i="1"/>
  <c r="DA178" i="1"/>
  <c r="CX178" i="1"/>
  <c r="CU178" i="1"/>
  <c r="CR178" i="1"/>
  <c r="CO178" i="1"/>
  <c r="CL178" i="1"/>
  <c r="CK178" i="1"/>
  <c r="CI178" i="1"/>
  <c r="CH178" i="1"/>
  <c r="CF178" i="1"/>
  <c r="CE178" i="1"/>
  <c r="CC178" i="1"/>
  <c r="BZ178" i="1"/>
  <c r="BW178" i="1"/>
  <c r="BT178" i="1"/>
  <c r="BS178" i="1"/>
  <c r="BQ178" i="1"/>
  <c r="BP178" i="1"/>
  <c r="BN178" i="1"/>
  <c r="BM178" i="1"/>
  <c r="BK178" i="1"/>
  <c r="BJ178" i="1"/>
  <c r="BH178" i="1"/>
  <c r="BG178" i="1"/>
  <c r="BE178" i="1"/>
  <c r="BB178" i="1"/>
  <c r="BA178" i="1"/>
  <c r="AY178" i="1"/>
  <c r="AV178" i="1"/>
  <c r="AU178" i="1"/>
  <c r="AS178" i="1"/>
  <c r="AP178" i="1"/>
  <c r="AM178" i="1"/>
  <c r="AJ178" i="1"/>
  <c r="AI178" i="1"/>
  <c r="AG178" i="1"/>
  <c r="AF178" i="1"/>
  <c r="AD178" i="1"/>
  <c r="AA178" i="1"/>
  <c r="X178" i="1"/>
  <c r="W178" i="1"/>
  <c r="U178" i="1"/>
  <c r="T178" i="1"/>
  <c r="P178" i="1"/>
  <c r="K178" i="1"/>
  <c r="J178" i="1"/>
  <c r="I178" i="1"/>
  <c r="H178" i="1"/>
  <c r="G178" i="1"/>
  <c r="F178" i="1"/>
  <c r="E178" i="1"/>
  <c r="D178" i="1"/>
  <c r="C178" i="1"/>
  <c r="B178" i="1"/>
  <c r="A178" i="1"/>
  <c r="IU177" i="1"/>
  <c r="IT177" i="1"/>
  <c r="IS177" i="1"/>
  <c r="IO177" i="1"/>
  <c r="IN177" i="1"/>
  <c r="IL177" i="1"/>
  <c r="IK177" i="1"/>
  <c r="II177" i="1"/>
  <c r="IH177" i="1"/>
  <c r="IF177" i="1"/>
  <c r="IE177" i="1"/>
  <c r="HY177" i="1"/>
  <c r="HV177" i="1"/>
  <c r="HS177" i="1"/>
  <c r="HP177" i="1"/>
  <c r="HM177" i="1"/>
  <c r="HK177" i="1"/>
  <c r="HJ177" i="1"/>
  <c r="HG177" i="1"/>
  <c r="HD177" i="1"/>
  <c r="HA177" i="1"/>
  <c r="GX177" i="1"/>
  <c r="GV177" i="1"/>
  <c r="GU177" i="1"/>
  <c r="GR177" i="1"/>
  <c r="GP177" i="1"/>
  <c r="GO177" i="1"/>
  <c r="GL177" i="1"/>
  <c r="GI177" i="1"/>
  <c r="GG177" i="1"/>
  <c r="GF177" i="1"/>
  <c r="GD177" i="1"/>
  <c r="GC177" i="1"/>
  <c r="GA177" i="1"/>
  <c r="FX177" i="1"/>
  <c r="FU177" i="1"/>
  <c r="FR177" i="1"/>
  <c r="FO177" i="1"/>
  <c r="FN177" i="1"/>
  <c r="FL177" i="1"/>
  <c r="FI177" i="1"/>
  <c r="FF177" i="1"/>
  <c r="FC177" i="1"/>
  <c r="EW177" i="1"/>
  <c r="EV177" i="1"/>
  <c r="ES177" i="1"/>
  <c r="EN177" i="1"/>
  <c r="EM177" i="1"/>
  <c r="EK177" i="1"/>
  <c r="EJ177" i="1"/>
  <c r="EH177" i="1"/>
  <c r="ED177" i="1"/>
  <c r="EB177" i="1"/>
  <c r="DY177" i="1"/>
  <c r="DP177" i="1"/>
  <c r="DM177" i="1"/>
  <c r="DJ177" i="1"/>
  <c r="DG177" i="1"/>
  <c r="DF177" i="1"/>
  <c r="DD177" i="1"/>
  <c r="DA177" i="1"/>
  <c r="CX177" i="1"/>
  <c r="CU177" i="1"/>
  <c r="CR177" i="1"/>
  <c r="CO177" i="1"/>
  <c r="CL177" i="1"/>
  <c r="CK177" i="1"/>
  <c r="CI177" i="1"/>
  <c r="CH177" i="1"/>
  <c r="CF177" i="1"/>
  <c r="CE177" i="1"/>
  <c r="CC177" i="1"/>
  <c r="BZ177" i="1"/>
  <c r="BW177" i="1"/>
  <c r="BT177" i="1"/>
  <c r="BS177" i="1"/>
  <c r="BQ177" i="1"/>
  <c r="BP177" i="1"/>
  <c r="BN177" i="1"/>
  <c r="BM177" i="1"/>
  <c r="BK177" i="1"/>
  <c r="BJ177" i="1"/>
  <c r="BH177" i="1"/>
  <c r="BG177" i="1"/>
  <c r="BE177" i="1"/>
  <c r="BB177" i="1"/>
  <c r="BA177" i="1"/>
  <c r="AY177" i="1"/>
  <c r="AV177" i="1"/>
  <c r="AU177" i="1"/>
  <c r="AS177" i="1"/>
  <c r="AP177" i="1"/>
  <c r="AM177" i="1"/>
  <c r="AJ177" i="1"/>
  <c r="AI177" i="1"/>
  <c r="AG177" i="1"/>
  <c r="AF177" i="1"/>
  <c r="AD177" i="1"/>
  <c r="AA177" i="1"/>
  <c r="X177" i="1"/>
  <c r="W177" i="1"/>
  <c r="U177" i="1"/>
  <c r="T177" i="1"/>
  <c r="P177" i="1"/>
  <c r="K177" i="1"/>
  <c r="J177" i="1"/>
  <c r="I177" i="1"/>
  <c r="H177" i="1"/>
  <c r="G177" i="1"/>
  <c r="F177" i="1"/>
  <c r="E177" i="1"/>
  <c r="D177" i="1"/>
  <c r="C177" i="1"/>
  <c r="B177" i="1"/>
  <c r="A177" i="1"/>
  <c r="IU176" i="1"/>
  <c r="IT176" i="1"/>
  <c r="IS176" i="1"/>
  <c r="IO176" i="1"/>
  <c r="IN176" i="1"/>
  <c r="IL176" i="1"/>
  <c r="IK176" i="1"/>
  <c r="II176" i="1"/>
  <c r="IH176" i="1"/>
  <c r="IF176" i="1"/>
  <c r="IE176" i="1"/>
  <c r="HY176" i="1"/>
  <c r="HV176" i="1"/>
  <c r="HS176" i="1"/>
  <c r="HP176" i="1"/>
  <c r="HM176" i="1"/>
  <c r="HK176" i="1"/>
  <c r="HJ176" i="1"/>
  <c r="HG176" i="1"/>
  <c r="HD176" i="1"/>
  <c r="HA176" i="1"/>
  <c r="GX176" i="1"/>
  <c r="GV176" i="1"/>
  <c r="GU176" i="1"/>
  <c r="GR176" i="1"/>
  <c r="GP176" i="1"/>
  <c r="GO176" i="1"/>
  <c r="GL176" i="1"/>
  <c r="GI176" i="1"/>
  <c r="GG176" i="1"/>
  <c r="GF176" i="1"/>
  <c r="GD176" i="1"/>
  <c r="GC176" i="1"/>
  <c r="GA176" i="1"/>
  <c r="FX176" i="1"/>
  <c r="FU176" i="1"/>
  <c r="FR176" i="1"/>
  <c r="FO176" i="1"/>
  <c r="FL176" i="1"/>
  <c r="FK176" i="1"/>
  <c r="FI176" i="1"/>
  <c r="FF176" i="1"/>
  <c r="FC176" i="1"/>
  <c r="EW176" i="1"/>
  <c r="EV176" i="1"/>
  <c r="ES176" i="1"/>
  <c r="EP176" i="1"/>
  <c r="EN176" i="1"/>
  <c r="EM176" i="1"/>
  <c r="EK176" i="1"/>
  <c r="EJ176" i="1"/>
  <c r="EH176" i="1"/>
  <c r="ED176" i="1"/>
  <c r="EB176" i="1"/>
  <c r="EA176" i="1"/>
  <c r="DY176" i="1"/>
  <c r="DP176" i="1"/>
  <c r="DM176" i="1"/>
  <c r="DJ176" i="1"/>
  <c r="DG176" i="1"/>
  <c r="DF176" i="1"/>
  <c r="DD176" i="1"/>
  <c r="DA176" i="1"/>
  <c r="CX176" i="1"/>
  <c r="CU176" i="1"/>
  <c r="CR176" i="1"/>
  <c r="CO176" i="1"/>
  <c r="CL176" i="1"/>
  <c r="CK176" i="1"/>
  <c r="CI176" i="1"/>
  <c r="CH176" i="1"/>
  <c r="CF176" i="1"/>
  <c r="CE176" i="1"/>
  <c r="CC176" i="1"/>
  <c r="BZ176" i="1"/>
  <c r="BW176" i="1"/>
  <c r="BT176" i="1"/>
  <c r="BS176" i="1"/>
  <c r="BQ176" i="1"/>
  <c r="BP176" i="1"/>
  <c r="BN176" i="1"/>
  <c r="BM176" i="1"/>
  <c r="BK176" i="1"/>
  <c r="BJ176" i="1"/>
  <c r="BH176" i="1"/>
  <c r="BG176" i="1"/>
  <c r="BE176" i="1"/>
  <c r="BB176" i="1"/>
  <c r="BA176" i="1"/>
  <c r="AY176" i="1"/>
  <c r="AV176" i="1"/>
  <c r="AU176" i="1"/>
  <c r="AS176" i="1"/>
  <c r="AP176" i="1"/>
  <c r="AM176" i="1"/>
  <c r="AJ176" i="1"/>
  <c r="AI176" i="1"/>
  <c r="AG176" i="1"/>
  <c r="AF176" i="1"/>
  <c r="AD176" i="1"/>
  <c r="AA176" i="1"/>
  <c r="Z176" i="1"/>
  <c r="X176" i="1"/>
  <c r="W176" i="1"/>
  <c r="U176" i="1"/>
  <c r="T176" i="1"/>
  <c r="P176" i="1"/>
  <c r="K176" i="1"/>
  <c r="J176" i="1"/>
  <c r="I176" i="1"/>
  <c r="H176" i="1"/>
  <c r="G176" i="1"/>
  <c r="F176" i="1"/>
  <c r="E176" i="1"/>
  <c r="D176" i="1"/>
  <c r="C176" i="1"/>
  <c r="B176" i="1"/>
  <c r="A176" i="1"/>
  <c r="IU175" i="1"/>
  <c r="IT175" i="1"/>
  <c r="IO175" i="1"/>
  <c r="IN175" i="1"/>
  <c r="IL175" i="1"/>
  <c r="IK175" i="1"/>
  <c r="II175" i="1"/>
  <c r="IH175" i="1"/>
  <c r="IF175" i="1"/>
  <c r="IE175" i="1"/>
  <c r="IB175" i="1"/>
  <c r="HY175" i="1"/>
  <c r="HV175" i="1"/>
  <c r="HS175" i="1"/>
  <c r="HP175" i="1"/>
  <c r="HM175" i="1"/>
  <c r="HK175" i="1"/>
  <c r="HJ175" i="1"/>
  <c r="HG175" i="1"/>
  <c r="HD175" i="1"/>
  <c r="HA175" i="1"/>
  <c r="GX175" i="1"/>
  <c r="GV175" i="1"/>
  <c r="GU175" i="1"/>
  <c r="GR175" i="1"/>
  <c r="GP175" i="1"/>
  <c r="GO175" i="1"/>
  <c r="GL175" i="1"/>
  <c r="GI175" i="1"/>
  <c r="GG175" i="1"/>
  <c r="GF175" i="1"/>
  <c r="GD175" i="1"/>
  <c r="GC175" i="1"/>
  <c r="GA175" i="1"/>
  <c r="FX175" i="1"/>
  <c r="FU175" i="1"/>
  <c r="FR175" i="1"/>
  <c r="FO175" i="1"/>
  <c r="FL175" i="1"/>
  <c r="FI175" i="1"/>
  <c r="FF175" i="1"/>
  <c r="FC175" i="1"/>
  <c r="FB175" i="1"/>
  <c r="EW175" i="1"/>
  <c r="EV175" i="1"/>
  <c r="ES175" i="1"/>
  <c r="EN175" i="1"/>
  <c r="EM175" i="1"/>
  <c r="EK175" i="1"/>
  <c r="EJ175" i="1"/>
  <c r="EH175" i="1"/>
  <c r="ED175" i="1"/>
  <c r="EB175" i="1"/>
  <c r="DY175" i="1"/>
  <c r="DR175" i="1"/>
  <c r="DP175" i="1"/>
  <c r="DM175" i="1"/>
  <c r="DJ175" i="1"/>
  <c r="DG175" i="1"/>
  <c r="DF175" i="1"/>
  <c r="DD175" i="1"/>
  <c r="DA175" i="1"/>
  <c r="CX175" i="1"/>
  <c r="CU175" i="1"/>
  <c r="CR175" i="1"/>
  <c r="CO175" i="1"/>
  <c r="CL175" i="1"/>
  <c r="CK175" i="1"/>
  <c r="CI175" i="1"/>
  <c r="CH175" i="1"/>
  <c r="CF175" i="1"/>
  <c r="CE175" i="1"/>
  <c r="CC175" i="1"/>
  <c r="BZ175" i="1"/>
  <c r="BW175" i="1"/>
  <c r="BT175" i="1"/>
  <c r="BS175" i="1"/>
  <c r="BQ175" i="1"/>
  <c r="BP175" i="1"/>
  <c r="BN175" i="1"/>
  <c r="BM175" i="1"/>
  <c r="BK175" i="1"/>
  <c r="BJ175" i="1"/>
  <c r="BH175" i="1"/>
  <c r="BG175" i="1"/>
  <c r="BE175" i="1"/>
  <c r="BB175" i="1"/>
  <c r="BA175" i="1"/>
  <c r="AY175" i="1"/>
  <c r="AV175" i="1"/>
  <c r="AU175" i="1"/>
  <c r="AS175" i="1"/>
  <c r="AP175" i="1"/>
  <c r="AM175" i="1"/>
  <c r="AJ175" i="1"/>
  <c r="AI175" i="1"/>
  <c r="AG175" i="1"/>
  <c r="AF175" i="1"/>
  <c r="AD175" i="1"/>
  <c r="AA175" i="1"/>
  <c r="X175" i="1"/>
  <c r="W175" i="1"/>
  <c r="U175" i="1"/>
  <c r="T175" i="1"/>
  <c r="P175" i="1"/>
  <c r="K175" i="1"/>
  <c r="J175" i="1"/>
  <c r="I175" i="1"/>
  <c r="H175" i="1"/>
  <c r="G175" i="1"/>
  <c r="F175" i="1"/>
  <c r="E175" i="1"/>
  <c r="D175" i="1"/>
  <c r="C175" i="1"/>
  <c r="B175" i="1"/>
  <c r="A175" i="1"/>
  <c r="IU174" i="1"/>
  <c r="IT174" i="1"/>
  <c r="IS174" i="1" s="1"/>
  <c r="IO174" i="1"/>
  <c r="IN174" i="1"/>
  <c r="IL174" i="1"/>
  <c r="IK174" i="1"/>
  <c r="II174" i="1"/>
  <c r="IH174" i="1"/>
  <c r="IF174" i="1"/>
  <c r="IE174" i="1"/>
  <c r="HY174" i="1"/>
  <c r="HV174" i="1"/>
  <c r="HS174" i="1"/>
  <c r="HP174" i="1"/>
  <c r="HM174" i="1"/>
  <c r="HK174" i="1"/>
  <c r="HJ174" i="1"/>
  <c r="HG174" i="1"/>
  <c r="HD174" i="1"/>
  <c r="HA174" i="1"/>
  <c r="GX174" i="1"/>
  <c r="GV174" i="1"/>
  <c r="GU174" i="1"/>
  <c r="GR174" i="1"/>
  <c r="GP174" i="1"/>
  <c r="GO174" i="1"/>
  <c r="GL174" i="1"/>
  <c r="GI174" i="1"/>
  <c r="GG174" i="1"/>
  <c r="GF174" i="1"/>
  <c r="GD174" i="1"/>
  <c r="GC174" i="1"/>
  <c r="GA174" i="1"/>
  <c r="FX174" i="1"/>
  <c r="FU174" i="1"/>
  <c r="FR174" i="1"/>
  <c r="FO174" i="1"/>
  <c r="FN174" i="1"/>
  <c r="FL174" i="1"/>
  <c r="FK174" i="1"/>
  <c r="FI174" i="1"/>
  <c r="FF174" i="1"/>
  <c r="FC174" i="1"/>
  <c r="EW174" i="1"/>
  <c r="EV174" i="1"/>
  <c r="ES174" i="1"/>
  <c r="EN174" i="1"/>
  <c r="EM174" i="1"/>
  <c r="EK174" i="1"/>
  <c r="EJ174" i="1"/>
  <c r="EH174" i="1"/>
  <c r="ED174" i="1"/>
  <c r="EB174" i="1"/>
  <c r="DY174" i="1"/>
  <c r="DP174" i="1"/>
  <c r="DM174" i="1"/>
  <c r="DJ174" i="1"/>
  <c r="DG174" i="1"/>
  <c r="DF174" i="1"/>
  <c r="DD174" i="1"/>
  <c r="DA174" i="1"/>
  <c r="CX174" i="1"/>
  <c r="CU174" i="1"/>
  <c r="CT174" i="1"/>
  <c r="CR174" i="1"/>
  <c r="CO174" i="1"/>
  <c r="CL174" i="1"/>
  <c r="CK174" i="1"/>
  <c r="CI174" i="1"/>
  <c r="CH174" i="1"/>
  <c r="CF174" i="1"/>
  <c r="CE174" i="1"/>
  <c r="CC174" i="1"/>
  <c r="BZ174" i="1"/>
  <c r="BW174" i="1"/>
  <c r="BT174" i="1"/>
  <c r="BS174" i="1"/>
  <c r="BQ174" i="1"/>
  <c r="BP174" i="1"/>
  <c r="BN174" i="1"/>
  <c r="BM174" i="1"/>
  <c r="BK174" i="1"/>
  <c r="BJ174" i="1"/>
  <c r="BH174" i="1"/>
  <c r="BG174" i="1"/>
  <c r="BE174" i="1"/>
  <c r="BB174" i="1"/>
  <c r="BA174" i="1"/>
  <c r="AY174" i="1"/>
  <c r="AV174" i="1"/>
  <c r="AU174" i="1"/>
  <c r="AS174" i="1"/>
  <c r="AP174" i="1"/>
  <c r="AM174" i="1"/>
  <c r="AJ174" i="1"/>
  <c r="AI174" i="1"/>
  <c r="AG174" i="1"/>
  <c r="AF174" i="1"/>
  <c r="AD174" i="1"/>
  <c r="AA174" i="1"/>
  <c r="X174" i="1"/>
  <c r="W174" i="1"/>
  <c r="U174" i="1"/>
  <c r="T174" i="1"/>
  <c r="P174" i="1"/>
  <c r="K174" i="1"/>
  <c r="J174" i="1"/>
  <c r="I174" i="1"/>
  <c r="H174" i="1"/>
  <c r="G174" i="1"/>
  <c r="F174" i="1"/>
  <c r="E174" i="1"/>
  <c r="D174" i="1"/>
  <c r="C174" i="1"/>
  <c r="B174" i="1"/>
  <c r="A174" i="1"/>
  <c r="IT173" i="1"/>
  <c r="IO173" i="1"/>
  <c r="IN173" i="1"/>
  <c r="IL173" i="1"/>
  <c r="IK173" i="1"/>
  <c r="II173" i="1"/>
  <c r="IH173" i="1"/>
  <c r="IF173" i="1"/>
  <c r="IE173" i="1"/>
  <c r="IB173" i="1"/>
  <c r="HY173" i="1"/>
  <c r="HV173" i="1"/>
  <c r="HS173" i="1"/>
  <c r="HP173" i="1"/>
  <c r="HM173" i="1"/>
  <c r="HK173" i="1"/>
  <c r="HJ173" i="1"/>
  <c r="HG173" i="1"/>
  <c r="HD173" i="1"/>
  <c r="HA173" i="1"/>
  <c r="GX173" i="1"/>
  <c r="GV173" i="1"/>
  <c r="GU173" i="1"/>
  <c r="GR173" i="1"/>
  <c r="GP173" i="1"/>
  <c r="GO173" i="1"/>
  <c r="GL173" i="1"/>
  <c r="GI173" i="1"/>
  <c r="GG173" i="1"/>
  <c r="GF173" i="1"/>
  <c r="GD173" i="1"/>
  <c r="GC173" i="1"/>
  <c r="GA173" i="1"/>
  <c r="FX173" i="1"/>
  <c r="FU173" i="1"/>
  <c r="FR173" i="1"/>
  <c r="FO173" i="1"/>
  <c r="FL173" i="1"/>
  <c r="FI173" i="1"/>
  <c r="FF173" i="1"/>
  <c r="FC173" i="1"/>
  <c r="EW173" i="1"/>
  <c r="EV173" i="1"/>
  <c r="ES173" i="1"/>
  <c r="EN173" i="1"/>
  <c r="EM173" i="1"/>
  <c r="EK173" i="1"/>
  <c r="EJ173" i="1"/>
  <c r="EH173" i="1"/>
  <c r="ED173" i="1"/>
  <c r="EB173" i="1"/>
  <c r="DY173" i="1"/>
  <c r="DP173" i="1"/>
  <c r="DM173" i="1"/>
  <c r="DJ173" i="1"/>
  <c r="DG173" i="1"/>
  <c r="DF173" i="1"/>
  <c r="DD173" i="1"/>
  <c r="DA173" i="1"/>
  <c r="CX173" i="1"/>
  <c r="CU173" i="1"/>
  <c r="CR173" i="1"/>
  <c r="CQ173" i="1"/>
  <c r="CO173" i="1"/>
  <c r="CL173" i="1"/>
  <c r="CK173" i="1"/>
  <c r="CI173" i="1"/>
  <c r="CH173" i="1"/>
  <c r="CF173" i="1"/>
  <c r="CE173" i="1"/>
  <c r="CC173" i="1"/>
  <c r="BZ173" i="1"/>
  <c r="BW173" i="1"/>
  <c r="BT173" i="1"/>
  <c r="BS173" i="1"/>
  <c r="BQ173" i="1"/>
  <c r="BP173" i="1"/>
  <c r="BN173" i="1"/>
  <c r="BM173" i="1"/>
  <c r="BK173" i="1"/>
  <c r="BJ173" i="1"/>
  <c r="BH173" i="1"/>
  <c r="BG173" i="1"/>
  <c r="BE173" i="1"/>
  <c r="BB173" i="1"/>
  <c r="BA173" i="1"/>
  <c r="AY173" i="1"/>
  <c r="AV173" i="1"/>
  <c r="AU173" i="1"/>
  <c r="AS173" i="1"/>
  <c r="AP173" i="1"/>
  <c r="AM173" i="1"/>
  <c r="AJ173" i="1"/>
  <c r="AI173" i="1"/>
  <c r="AG173" i="1"/>
  <c r="AF173" i="1"/>
  <c r="AD173" i="1"/>
  <c r="AA173" i="1"/>
  <c r="X173" i="1"/>
  <c r="W173" i="1"/>
  <c r="U173" i="1"/>
  <c r="T173" i="1"/>
  <c r="P173" i="1"/>
  <c r="K173" i="1"/>
  <c r="J173" i="1"/>
  <c r="I173" i="1"/>
  <c r="H173" i="1"/>
  <c r="G173" i="1"/>
  <c r="F173" i="1"/>
  <c r="E173" i="1"/>
  <c r="D173" i="1"/>
  <c r="C173" i="1"/>
  <c r="B173" i="1"/>
  <c r="A173" i="1"/>
  <c r="IT172" i="1"/>
  <c r="IO172" i="1"/>
  <c r="IN172" i="1"/>
  <c r="IL172" i="1"/>
  <c r="IK172" i="1"/>
  <c r="II172" i="1"/>
  <c r="IH172" i="1"/>
  <c r="IF172" i="1"/>
  <c r="IE172" i="1"/>
  <c r="HY172" i="1"/>
  <c r="HV172" i="1"/>
  <c r="HS172" i="1"/>
  <c r="HP172" i="1"/>
  <c r="HM172" i="1"/>
  <c r="HK172" i="1"/>
  <c r="HJ172" i="1"/>
  <c r="HG172" i="1"/>
  <c r="HD172" i="1"/>
  <c r="HA172" i="1"/>
  <c r="GX172" i="1"/>
  <c r="GV172" i="1"/>
  <c r="GU172" i="1"/>
  <c r="GR172" i="1"/>
  <c r="GP172" i="1"/>
  <c r="GO172" i="1"/>
  <c r="GL172" i="1"/>
  <c r="GI172" i="1"/>
  <c r="GG172" i="1"/>
  <c r="GF172" i="1"/>
  <c r="GD172" i="1"/>
  <c r="GC172" i="1"/>
  <c r="GA172" i="1"/>
  <c r="FX172" i="1"/>
  <c r="FU172" i="1"/>
  <c r="FR172" i="1"/>
  <c r="FO172" i="1"/>
  <c r="FL172" i="1"/>
  <c r="FI172" i="1"/>
  <c r="FF172" i="1"/>
  <c r="FC172" i="1"/>
  <c r="FB172" i="1"/>
  <c r="EW172" i="1"/>
  <c r="EV172" i="1"/>
  <c r="ES172" i="1"/>
  <c r="EN172" i="1"/>
  <c r="EM172" i="1"/>
  <c r="EK172" i="1"/>
  <c r="EJ172" i="1"/>
  <c r="EH172" i="1"/>
  <c r="ED172" i="1"/>
  <c r="EB172" i="1"/>
  <c r="DY172" i="1"/>
  <c r="DR172" i="1"/>
  <c r="DP172" i="1"/>
  <c r="DM172" i="1"/>
  <c r="DJ172" i="1"/>
  <c r="DG172" i="1"/>
  <c r="DF172" i="1"/>
  <c r="DD172" i="1"/>
  <c r="DA172" i="1"/>
  <c r="CX172" i="1"/>
  <c r="CU172" i="1"/>
  <c r="CR172" i="1"/>
  <c r="CO172" i="1"/>
  <c r="CL172" i="1"/>
  <c r="CK172" i="1"/>
  <c r="CI172" i="1"/>
  <c r="CH172" i="1"/>
  <c r="CF172" i="1"/>
  <c r="CE172" i="1"/>
  <c r="CC172" i="1"/>
  <c r="BZ172" i="1"/>
  <c r="BW172" i="1"/>
  <c r="BT172" i="1"/>
  <c r="BS172" i="1"/>
  <c r="BQ172" i="1"/>
  <c r="BP172" i="1"/>
  <c r="BN172" i="1"/>
  <c r="BM172" i="1"/>
  <c r="BK172" i="1"/>
  <c r="BJ172" i="1"/>
  <c r="BH172" i="1"/>
  <c r="BG172" i="1"/>
  <c r="BE172" i="1"/>
  <c r="BB172" i="1"/>
  <c r="BA172" i="1"/>
  <c r="AY172" i="1"/>
  <c r="AV172" i="1"/>
  <c r="AU172" i="1"/>
  <c r="AS172" i="1"/>
  <c r="AP172" i="1"/>
  <c r="AM172" i="1"/>
  <c r="AJ172" i="1"/>
  <c r="AI172" i="1"/>
  <c r="AG172" i="1"/>
  <c r="AF172" i="1"/>
  <c r="AD172" i="1"/>
  <c r="AA172" i="1"/>
  <c r="X172" i="1"/>
  <c r="W172" i="1"/>
  <c r="U172" i="1"/>
  <c r="T172" i="1"/>
  <c r="P172" i="1"/>
  <c r="K172" i="1"/>
  <c r="J172" i="1"/>
  <c r="I172" i="1"/>
  <c r="H172" i="1"/>
  <c r="G172" i="1"/>
  <c r="F172" i="1"/>
  <c r="E172" i="1"/>
  <c r="D172" i="1"/>
  <c r="C172" i="1"/>
  <c r="B172" i="1"/>
  <c r="A172" i="1"/>
  <c r="IT171" i="1"/>
  <c r="IS171" i="1"/>
  <c r="IO171" i="1"/>
  <c r="IN171" i="1"/>
  <c r="IL171" i="1"/>
  <c r="IK171" i="1"/>
  <c r="II171" i="1"/>
  <c r="IH171" i="1"/>
  <c r="IF171" i="1"/>
  <c r="IE171" i="1"/>
  <c r="IB171" i="1"/>
  <c r="HY171" i="1"/>
  <c r="HV171" i="1"/>
  <c r="HS171" i="1"/>
  <c r="HP171" i="1"/>
  <c r="HM171" i="1"/>
  <c r="HK171" i="1"/>
  <c r="HJ171" i="1"/>
  <c r="HG171" i="1"/>
  <c r="HD171" i="1"/>
  <c r="HA171" i="1"/>
  <c r="GX171" i="1"/>
  <c r="GV171" i="1"/>
  <c r="GU171" i="1"/>
  <c r="GR171" i="1"/>
  <c r="GP171" i="1"/>
  <c r="GO171" i="1"/>
  <c r="GL171" i="1"/>
  <c r="GI171" i="1"/>
  <c r="GG171" i="1"/>
  <c r="GF171" i="1"/>
  <c r="GD171" i="1"/>
  <c r="GC171" i="1"/>
  <c r="GA171" i="1"/>
  <c r="FX171" i="1"/>
  <c r="FW171" i="1"/>
  <c r="FU171" i="1"/>
  <c r="FR171" i="1"/>
  <c r="FO171" i="1"/>
  <c r="FL171" i="1"/>
  <c r="FI171" i="1"/>
  <c r="FF171" i="1"/>
  <c r="FC171" i="1"/>
  <c r="EW171" i="1"/>
  <c r="EV171" i="1"/>
  <c r="ES171" i="1"/>
  <c r="EN171" i="1"/>
  <c r="EM171" i="1"/>
  <c r="EK171" i="1"/>
  <c r="EJ171" i="1"/>
  <c r="EH171" i="1"/>
  <c r="ED171" i="1"/>
  <c r="EB171" i="1"/>
  <c r="DY171" i="1"/>
  <c r="DP171" i="1"/>
  <c r="DM171" i="1"/>
  <c r="DJ171" i="1"/>
  <c r="DG171" i="1"/>
  <c r="DF171" i="1"/>
  <c r="DD171" i="1"/>
  <c r="DA171" i="1"/>
  <c r="CX171" i="1"/>
  <c r="CU171" i="1"/>
  <c r="CR171" i="1"/>
  <c r="CQ171" i="1"/>
  <c r="CO171" i="1"/>
  <c r="CL171" i="1"/>
  <c r="CK171" i="1"/>
  <c r="CI171" i="1"/>
  <c r="CH171" i="1"/>
  <c r="CF171" i="1"/>
  <c r="CE171" i="1"/>
  <c r="CC171" i="1"/>
  <c r="BZ171" i="1"/>
  <c r="BW171" i="1"/>
  <c r="BT171" i="1"/>
  <c r="BS171" i="1"/>
  <c r="BQ171" i="1"/>
  <c r="BP171" i="1"/>
  <c r="BN171" i="1"/>
  <c r="BM171" i="1"/>
  <c r="BK171" i="1"/>
  <c r="BJ171" i="1"/>
  <c r="BH171" i="1"/>
  <c r="BG171" i="1"/>
  <c r="BE171" i="1"/>
  <c r="BB171" i="1"/>
  <c r="BA171" i="1"/>
  <c r="AY171" i="1"/>
  <c r="AV171" i="1"/>
  <c r="AU171" i="1"/>
  <c r="AS171" i="1"/>
  <c r="AP171" i="1"/>
  <c r="AM171" i="1"/>
  <c r="AJ171" i="1"/>
  <c r="AI171" i="1"/>
  <c r="AG171" i="1"/>
  <c r="AF171" i="1"/>
  <c r="AD171" i="1"/>
  <c r="AA171" i="1"/>
  <c r="Z171" i="1"/>
  <c r="X171" i="1"/>
  <c r="W171" i="1"/>
  <c r="U171" i="1"/>
  <c r="T171" i="1"/>
  <c r="P171" i="1"/>
  <c r="K171" i="1"/>
  <c r="J171" i="1"/>
  <c r="I171" i="1"/>
  <c r="H171" i="1"/>
  <c r="G171" i="1"/>
  <c r="F171" i="1"/>
  <c r="E171" i="1"/>
  <c r="D171" i="1"/>
  <c r="C171" i="1"/>
  <c r="B171" i="1"/>
  <c r="A171" i="1"/>
  <c r="IT170" i="1"/>
  <c r="IO170" i="1"/>
  <c r="IN170" i="1"/>
  <c r="IL170" i="1"/>
  <c r="IK170" i="1"/>
  <c r="II170" i="1"/>
  <c r="IH170" i="1"/>
  <c r="IF170" i="1"/>
  <c r="IE170" i="1"/>
  <c r="IB170" i="1"/>
  <c r="HY170" i="1"/>
  <c r="HV170" i="1"/>
  <c r="HS170" i="1"/>
  <c r="HP170" i="1"/>
  <c r="HM170" i="1"/>
  <c r="HK170" i="1"/>
  <c r="HJ170" i="1"/>
  <c r="HG170" i="1"/>
  <c r="HD170" i="1"/>
  <c r="HA170" i="1"/>
  <c r="GX170" i="1"/>
  <c r="GV170" i="1"/>
  <c r="GU170" i="1"/>
  <c r="GR170" i="1"/>
  <c r="GP170" i="1"/>
  <c r="GO170" i="1"/>
  <c r="GL170" i="1"/>
  <c r="GI170" i="1"/>
  <c r="GG170" i="1"/>
  <c r="GF170" i="1"/>
  <c r="GD170" i="1"/>
  <c r="GC170" i="1"/>
  <c r="GA170" i="1"/>
  <c r="FX170" i="1"/>
  <c r="FU170" i="1"/>
  <c r="FR170" i="1"/>
  <c r="FO170" i="1"/>
  <c r="FL170" i="1"/>
  <c r="FI170" i="1"/>
  <c r="FF170" i="1"/>
  <c r="FC170" i="1"/>
  <c r="EW170" i="1"/>
  <c r="EV170" i="1"/>
  <c r="ES170" i="1"/>
  <c r="EP170" i="1"/>
  <c r="EN170" i="1"/>
  <c r="EM170" i="1"/>
  <c r="EK170" i="1"/>
  <c r="EJ170" i="1"/>
  <c r="EH170" i="1"/>
  <c r="ED170" i="1"/>
  <c r="EB170" i="1"/>
  <c r="EA170" i="1"/>
  <c r="DY170" i="1"/>
  <c r="DP170" i="1"/>
  <c r="DM170" i="1"/>
  <c r="DJ170" i="1"/>
  <c r="DG170" i="1"/>
  <c r="DF170" i="1"/>
  <c r="DD170" i="1"/>
  <c r="DA170" i="1"/>
  <c r="CX170" i="1"/>
  <c r="CU170" i="1"/>
  <c r="CR170" i="1"/>
  <c r="CQ170" i="1"/>
  <c r="CO170" i="1"/>
  <c r="CL170" i="1"/>
  <c r="CK170" i="1"/>
  <c r="CI170" i="1"/>
  <c r="CH170" i="1"/>
  <c r="CF170" i="1"/>
  <c r="CE170" i="1"/>
  <c r="CC170" i="1"/>
  <c r="BZ170" i="1"/>
  <c r="BW170" i="1"/>
  <c r="BT170" i="1"/>
  <c r="BS170" i="1"/>
  <c r="BQ170" i="1"/>
  <c r="BP170" i="1"/>
  <c r="BN170" i="1"/>
  <c r="BM170" i="1"/>
  <c r="BK170" i="1"/>
  <c r="BJ170" i="1"/>
  <c r="BH170" i="1"/>
  <c r="BG170" i="1"/>
  <c r="BE170" i="1"/>
  <c r="BB170" i="1"/>
  <c r="BA170" i="1"/>
  <c r="AY170" i="1"/>
  <c r="AV170" i="1"/>
  <c r="AU170" i="1"/>
  <c r="AS170" i="1"/>
  <c r="AP170" i="1"/>
  <c r="AM170" i="1"/>
  <c r="AJ170" i="1"/>
  <c r="AI170" i="1"/>
  <c r="AG170" i="1"/>
  <c r="AF170" i="1"/>
  <c r="AD170" i="1"/>
  <c r="AA170" i="1"/>
  <c r="X170" i="1"/>
  <c r="W170" i="1"/>
  <c r="U170" i="1"/>
  <c r="T170" i="1"/>
  <c r="P170" i="1"/>
  <c r="K170" i="1"/>
  <c r="J170" i="1"/>
  <c r="I170" i="1"/>
  <c r="H170" i="1"/>
  <c r="G170" i="1"/>
  <c r="F170" i="1"/>
  <c r="E170" i="1"/>
  <c r="D170" i="1"/>
  <c r="C170" i="1"/>
  <c r="B170" i="1"/>
  <c r="A170" i="1"/>
  <c r="IT169" i="1"/>
  <c r="IS169" i="1"/>
  <c r="IO169" i="1"/>
  <c r="IN169" i="1"/>
  <c r="IL169" i="1"/>
  <c r="IK169" i="1"/>
  <c r="II169" i="1"/>
  <c r="IH169" i="1"/>
  <c r="IF169" i="1"/>
  <c r="IE169" i="1"/>
  <c r="IB169" i="1"/>
  <c r="HY169" i="1"/>
  <c r="HV169" i="1"/>
  <c r="HS169" i="1"/>
  <c r="HP169" i="1"/>
  <c r="HM169" i="1"/>
  <c r="HK169" i="1"/>
  <c r="HJ169" i="1"/>
  <c r="HG169" i="1"/>
  <c r="HD169" i="1"/>
  <c r="HA169" i="1"/>
  <c r="GX169" i="1"/>
  <c r="GV169" i="1"/>
  <c r="GU169" i="1"/>
  <c r="GR169" i="1"/>
  <c r="GP169" i="1"/>
  <c r="GO169" i="1"/>
  <c r="GL169" i="1"/>
  <c r="GI169" i="1"/>
  <c r="GG169" i="1"/>
  <c r="GF169" i="1"/>
  <c r="GD169" i="1"/>
  <c r="GC169" i="1"/>
  <c r="GA169" i="1"/>
  <c r="FX169" i="1"/>
  <c r="FU169" i="1"/>
  <c r="FR169" i="1"/>
  <c r="FO169" i="1"/>
  <c r="FN169" i="1"/>
  <c r="FL169" i="1"/>
  <c r="FI169" i="1"/>
  <c r="FF169" i="1"/>
  <c r="FC169" i="1"/>
  <c r="EW169" i="1"/>
  <c r="EV169" i="1"/>
  <c r="ES169" i="1"/>
  <c r="EN169" i="1"/>
  <c r="EM169" i="1"/>
  <c r="EK169" i="1"/>
  <c r="EJ169" i="1"/>
  <c r="EH169" i="1"/>
  <c r="ED169" i="1"/>
  <c r="EB169" i="1"/>
  <c r="DY169" i="1"/>
  <c r="DP169" i="1"/>
  <c r="DM169" i="1"/>
  <c r="DJ169" i="1"/>
  <c r="DG169" i="1"/>
  <c r="DF169" i="1"/>
  <c r="DD169" i="1"/>
  <c r="DA169" i="1"/>
  <c r="CX169" i="1"/>
  <c r="CU169" i="1"/>
  <c r="CR169" i="1"/>
  <c r="CO169" i="1"/>
  <c r="CL169" i="1"/>
  <c r="CK169" i="1"/>
  <c r="CI169" i="1"/>
  <c r="CH169" i="1"/>
  <c r="CF169" i="1"/>
  <c r="CE169" i="1"/>
  <c r="CC169" i="1"/>
  <c r="BZ169" i="1"/>
  <c r="BW169" i="1"/>
  <c r="BT169" i="1"/>
  <c r="BS169" i="1"/>
  <c r="BQ169" i="1"/>
  <c r="BP169" i="1"/>
  <c r="BN169" i="1"/>
  <c r="BM169" i="1"/>
  <c r="BK169" i="1"/>
  <c r="BJ169" i="1"/>
  <c r="BH169" i="1"/>
  <c r="BG169" i="1"/>
  <c r="BE169" i="1"/>
  <c r="BB169" i="1"/>
  <c r="BA169" i="1"/>
  <c r="AY169" i="1"/>
  <c r="AV169" i="1"/>
  <c r="AU169" i="1"/>
  <c r="AS169" i="1"/>
  <c r="AP169" i="1"/>
  <c r="AM169" i="1"/>
  <c r="AJ169" i="1"/>
  <c r="AI169" i="1"/>
  <c r="AG169" i="1"/>
  <c r="AF169" i="1"/>
  <c r="AD169" i="1"/>
  <c r="AA169" i="1"/>
  <c r="X169" i="1"/>
  <c r="W169" i="1"/>
  <c r="U169" i="1"/>
  <c r="T169" i="1"/>
  <c r="P169" i="1"/>
  <c r="K169" i="1"/>
  <c r="J169" i="1"/>
  <c r="I169" i="1"/>
  <c r="H169" i="1"/>
  <c r="G169" i="1"/>
  <c r="F169" i="1"/>
  <c r="E169" i="1"/>
  <c r="D169" i="1"/>
  <c r="C169" i="1"/>
  <c r="B169" i="1"/>
  <c r="A169" i="1"/>
  <c r="IU168" i="1"/>
  <c r="IT168" i="1"/>
  <c r="IO168" i="1"/>
  <c r="IN168" i="1"/>
  <c r="IL168" i="1"/>
  <c r="IK168" i="1"/>
  <c r="II168" i="1"/>
  <c r="IH168" i="1"/>
  <c r="IF168" i="1"/>
  <c r="IE168" i="1"/>
  <c r="IB168" i="1"/>
  <c r="HY168" i="1"/>
  <c r="HV168" i="1"/>
  <c r="HS168" i="1"/>
  <c r="HP168" i="1"/>
  <c r="HM168" i="1"/>
  <c r="HK168" i="1"/>
  <c r="HJ168" i="1"/>
  <c r="HG168" i="1"/>
  <c r="HD168" i="1"/>
  <c r="HA168" i="1"/>
  <c r="GX168" i="1"/>
  <c r="GV168" i="1"/>
  <c r="GU168" i="1"/>
  <c r="GR168" i="1"/>
  <c r="GP168" i="1"/>
  <c r="GO168" i="1"/>
  <c r="GL168" i="1"/>
  <c r="GI168" i="1"/>
  <c r="GG168" i="1"/>
  <c r="GF168" i="1"/>
  <c r="GD168" i="1"/>
  <c r="GC168" i="1"/>
  <c r="GA168" i="1"/>
  <c r="FX168" i="1"/>
  <c r="FU168" i="1"/>
  <c r="FR168" i="1"/>
  <c r="FO168" i="1"/>
  <c r="FL168" i="1"/>
  <c r="FK168" i="1"/>
  <c r="FI168" i="1"/>
  <c r="FF168" i="1"/>
  <c r="FC168" i="1"/>
  <c r="EW168" i="1"/>
  <c r="EV168" i="1"/>
  <c r="ES168" i="1"/>
  <c r="EP168" i="1"/>
  <c r="EN168" i="1"/>
  <c r="EM168" i="1"/>
  <c r="EK168" i="1"/>
  <c r="EJ168" i="1"/>
  <c r="EH168" i="1"/>
  <c r="ED168" i="1"/>
  <c r="EB168" i="1"/>
  <c r="EA168" i="1"/>
  <c r="DY168" i="1"/>
  <c r="DP168" i="1"/>
  <c r="DM168" i="1"/>
  <c r="DJ168" i="1"/>
  <c r="DG168" i="1"/>
  <c r="DF168" i="1"/>
  <c r="DD168" i="1"/>
  <c r="DA168" i="1"/>
  <c r="CX168" i="1"/>
  <c r="CU168" i="1"/>
  <c r="CR168" i="1"/>
  <c r="CQ168" i="1"/>
  <c r="CO168" i="1"/>
  <c r="CL168" i="1"/>
  <c r="CK168" i="1"/>
  <c r="CI168" i="1"/>
  <c r="CH168" i="1"/>
  <c r="CF168" i="1"/>
  <c r="CE168" i="1"/>
  <c r="CC168" i="1"/>
  <c r="BZ168" i="1"/>
  <c r="BW168" i="1"/>
  <c r="BT168" i="1"/>
  <c r="BS168" i="1"/>
  <c r="BQ168" i="1"/>
  <c r="BP168" i="1"/>
  <c r="BN168" i="1"/>
  <c r="BM168" i="1"/>
  <c r="BK168" i="1"/>
  <c r="BJ168" i="1"/>
  <c r="BH168" i="1"/>
  <c r="BG168" i="1"/>
  <c r="BE168" i="1"/>
  <c r="BB168" i="1"/>
  <c r="BA168" i="1"/>
  <c r="AY168" i="1"/>
  <c r="AV168" i="1"/>
  <c r="AU168" i="1"/>
  <c r="AS168" i="1"/>
  <c r="AP168" i="1"/>
  <c r="AM168" i="1"/>
  <c r="AJ168" i="1"/>
  <c r="AI168" i="1"/>
  <c r="AG168" i="1"/>
  <c r="AF168" i="1"/>
  <c r="AD168" i="1"/>
  <c r="AA168" i="1"/>
  <c r="X168" i="1"/>
  <c r="W168" i="1"/>
  <c r="U168" i="1"/>
  <c r="T168" i="1"/>
  <c r="P168" i="1"/>
  <c r="K168" i="1"/>
  <c r="J168" i="1"/>
  <c r="I168" i="1"/>
  <c r="H168" i="1"/>
  <c r="G168" i="1"/>
  <c r="F168" i="1"/>
  <c r="E168" i="1"/>
  <c r="D168" i="1"/>
  <c r="C168" i="1"/>
  <c r="B168" i="1"/>
  <c r="A168" i="1"/>
  <c r="IO167" i="1"/>
  <c r="IN167" i="1"/>
  <c r="IL167" i="1"/>
  <c r="IK167" i="1"/>
  <c r="II167" i="1"/>
  <c r="IH167" i="1"/>
  <c r="IF167" i="1"/>
  <c r="IE167" i="1"/>
  <c r="IB167" i="1"/>
  <c r="HY167" i="1"/>
  <c r="HV167" i="1"/>
  <c r="HS167" i="1"/>
  <c r="HP167" i="1"/>
  <c r="HM167" i="1"/>
  <c r="HK167" i="1"/>
  <c r="HJ167" i="1"/>
  <c r="HG167" i="1"/>
  <c r="HD167" i="1"/>
  <c r="HA167" i="1"/>
  <c r="GX167" i="1"/>
  <c r="GV167" i="1"/>
  <c r="GU167" i="1"/>
  <c r="GR167" i="1"/>
  <c r="GP167" i="1"/>
  <c r="GO167" i="1"/>
  <c r="GL167" i="1"/>
  <c r="GI167" i="1"/>
  <c r="GG167" i="1"/>
  <c r="GF167" i="1"/>
  <c r="GD167" i="1"/>
  <c r="GC167" i="1"/>
  <c r="GA167" i="1"/>
  <c r="FX167" i="1"/>
  <c r="FU167" i="1"/>
  <c r="FR167" i="1"/>
  <c r="FO167" i="1"/>
  <c r="FL167" i="1"/>
  <c r="FI167" i="1"/>
  <c r="FF167" i="1"/>
  <c r="FC167" i="1"/>
  <c r="FB167" i="1"/>
  <c r="EW167" i="1"/>
  <c r="EV167" i="1"/>
  <c r="ES167" i="1"/>
  <c r="EN167" i="1"/>
  <c r="EM167" i="1"/>
  <c r="EK167" i="1"/>
  <c r="EJ167" i="1"/>
  <c r="EH167" i="1"/>
  <c r="ED167" i="1"/>
  <c r="EB167" i="1"/>
  <c r="DY167" i="1"/>
  <c r="DR167" i="1"/>
  <c r="DP167" i="1"/>
  <c r="DM167" i="1"/>
  <c r="DJ167" i="1"/>
  <c r="DG167" i="1"/>
  <c r="DF167" i="1"/>
  <c r="DD167" i="1"/>
  <c r="DA167" i="1"/>
  <c r="CX167" i="1"/>
  <c r="CU167" i="1"/>
  <c r="CR167" i="1"/>
  <c r="CO167" i="1"/>
  <c r="CM167" i="1"/>
  <c r="CN167" i="1" s="1"/>
  <c r="CL167" i="1"/>
  <c r="CK167" i="1"/>
  <c r="CI167" i="1"/>
  <c r="CH167" i="1"/>
  <c r="CG167" i="1"/>
  <c r="CF167" i="1"/>
  <c r="CE167" i="1"/>
  <c r="CD167" i="1"/>
  <c r="CC167" i="1"/>
  <c r="CA167" i="1"/>
  <c r="CB167" i="1" s="1"/>
  <c r="BZ167" i="1"/>
  <c r="BX167" i="1"/>
  <c r="BY167" i="1" s="1"/>
  <c r="BW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C167" i="1"/>
  <c r="BD167" i="1" s="1"/>
  <c r="BB167" i="1"/>
  <c r="BA167" i="1"/>
  <c r="AZ167" i="1"/>
  <c r="AY167" i="1"/>
  <c r="AW167" i="1"/>
  <c r="AV167" i="1"/>
  <c r="AU167" i="1"/>
  <c r="AT167" i="1"/>
  <c r="AS167" i="1"/>
  <c r="AQ167" i="1"/>
  <c r="AP167" i="1"/>
  <c r="AN167" i="1"/>
  <c r="AM167" i="1"/>
  <c r="AK167" i="1"/>
  <c r="AJ167" i="1"/>
  <c r="AI167" i="1"/>
  <c r="AG167" i="1"/>
  <c r="AF167" i="1"/>
  <c r="AE167" i="1"/>
  <c r="AD167" i="1"/>
  <c r="AB167" i="1"/>
  <c r="AA167" i="1"/>
  <c r="Y167" i="1"/>
  <c r="X167" i="1"/>
  <c r="W167" i="1"/>
  <c r="V167" i="1"/>
  <c r="U167" i="1"/>
  <c r="T167" i="1"/>
  <c r="S167" i="1"/>
  <c r="P167" i="1"/>
  <c r="K167" i="1"/>
  <c r="J167" i="1"/>
  <c r="I167" i="1"/>
  <c r="H167" i="1"/>
  <c r="G167" i="1"/>
  <c r="F167" i="1"/>
  <c r="E167" i="1"/>
  <c r="D167" i="1"/>
  <c r="C167" i="1"/>
  <c r="B167" i="1"/>
  <c r="A167" i="1"/>
  <c r="IT166" i="1"/>
  <c r="IO166" i="1"/>
  <c r="IN166" i="1"/>
  <c r="IL166" i="1"/>
  <c r="IK166" i="1"/>
  <c r="II166" i="1"/>
  <c r="IH166" i="1"/>
  <c r="IF166" i="1"/>
  <c r="IE166" i="1"/>
  <c r="IB166" i="1"/>
  <c r="HY166" i="1"/>
  <c r="HV166" i="1"/>
  <c r="HS166" i="1"/>
  <c r="HP166" i="1"/>
  <c r="HM166" i="1"/>
  <c r="HK166" i="1"/>
  <c r="HJ166" i="1"/>
  <c r="HG166" i="1"/>
  <c r="HD166" i="1"/>
  <c r="HA166" i="1"/>
  <c r="GX166" i="1"/>
  <c r="GV166" i="1"/>
  <c r="GU166" i="1"/>
  <c r="GR166" i="1"/>
  <c r="GP166" i="1"/>
  <c r="GO166" i="1"/>
  <c r="GL166" i="1"/>
  <c r="GI166" i="1"/>
  <c r="GG166" i="1"/>
  <c r="GF166" i="1"/>
  <c r="GD166" i="1"/>
  <c r="GC166" i="1"/>
  <c r="GA166" i="1"/>
  <c r="FX166" i="1"/>
  <c r="FU166" i="1"/>
  <c r="FR166" i="1"/>
  <c r="FO166" i="1"/>
  <c r="FL166" i="1"/>
  <c r="FI166" i="1"/>
  <c r="FF166" i="1"/>
  <c r="FC166" i="1"/>
  <c r="EW166" i="1"/>
  <c r="EV166" i="1"/>
  <c r="ES166" i="1"/>
  <c r="EN166" i="1"/>
  <c r="EM166" i="1"/>
  <c r="EK166" i="1"/>
  <c r="EJ166" i="1"/>
  <c r="EH166" i="1"/>
  <c r="ED166" i="1"/>
  <c r="EB166" i="1"/>
  <c r="DY166" i="1"/>
  <c r="DX166" i="1"/>
  <c r="DP166" i="1"/>
  <c r="DM166" i="1"/>
  <c r="DJ166" i="1"/>
  <c r="DG166" i="1"/>
  <c r="DF166" i="1"/>
  <c r="DD166" i="1"/>
  <c r="DA166" i="1"/>
  <c r="CX166" i="1"/>
  <c r="CU166" i="1"/>
  <c r="CR166" i="1"/>
  <c r="CQ166" i="1"/>
  <c r="CO166" i="1"/>
  <c r="CL166" i="1"/>
  <c r="CK166" i="1"/>
  <c r="CI166" i="1"/>
  <c r="CH166" i="1"/>
  <c r="CF166" i="1"/>
  <c r="CE166" i="1"/>
  <c r="CC166" i="1"/>
  <c r="CB166" i="1"/>
  <c r="BZ166" i="1"/>
  <c r="BW166" i="1"/>
  <c r="BT166" i="1"/>
  <c r="BS166" i="1"/>
  <c r="BQ166" i="1"/>
  <c r="BP166" i="1"/>
  <c r="BN166" i="1"/>
  <c r="BM166" i="1"/>
  <c r="BK166" i="1"/>
  <c r="BJ166" i="1"/>
  <c r="BH166" i="1"/>
  <c r="BG166" i="1"/>
  <c r="BE166" i="1"/>
  <c r="BD166" i="1"/>
  <c r="BB166" i="1"/>
  <c r="BA166" i="1"/>
  <c r="AY166" i="1"/>
  <c r="AV166" i="1"/>
  <c r="AU166" i="1"/>
  <c r="AS166" i="1"/>
  <c r="AR166" i="1"/>
  <c r="AP166" i="1"/>
  <c r="AM166" i="1"/>
  <c r="AJ166" i="1"/>
  <c r="AI166" i="1"/>
  <c r="AG166" i="1"/>
  <c r="AF166" i="1"/>
  <c r="AD166" i="1"/>
  <c r="AA166" i="1"/>
  <c r="X166" i="1"/>
  <c r="W166" i="1"/>
  <c r="U166" i="1"/>
  <c r="T166" i="1"/>
  <c r="P166" i="1"/>
  <c r="K166" i="1"/>
  <c r="J166" i="1"/>
  <c r="I166" i="1"/>
  <c r="H166" i="1"/>
  <c r="G166" i="1"/>
  <c r="F166" i="1"/>
  <c r="E166" i="1"/>
  <c r="D166" i="1"/>
  <c r="C166" i="1"/>
  <c r="B166" i="1"/>
  <c r="A166" i="1"/>
  <c r="IT165" i="1"/>
  <c r="IO165" i="1"/>
  <c r="IN165" i="1"/>
  <c r="IL165" i="1"/>
  <c r="IK165" i="1"/>
  <c r="II165" i="1"/>
  <c r="IH165" i="1"/>
  <c r="IF165" i="1"/>
  <c r="IE165" i="1"/>
  <c r="HY165" i="1"/>
  <c r="HV165" i="1"/>
  <c r="HS165" i="1"/>
  <c r="HP165" i="1"/>
  <c r="HM165" i="1"/>
  <c r="HK165" i="1"/>
  <c r="HJ165" i="1"/>
  <c r="HG165" i="1"/>
  <c r="HD165" i="1"/>
  <c r="HA165" i="1"/>
  <c r="GX165" i="1"/>
  <c r="GV165" i="1"/>
  <c r="GU165" i="1"/>
  <c r="GR165" i="1"/>
  <c r="GP165" i="1"/>
  <c r="GO165" i="1"/>
  <c r="GL165" i="1"/>
  <c r="GI165" i="1"/>
  <c r="GG165" i="1"/>
  <c r="GF165" i="1"/>
  <c r="GD165" i="1"/>
  <c r="GC165" i="1"/>
  <c r="GA165" i="1"/>
  <c r="FX165" i="1"/>
  <c r="FU165" i="1"/>
  <c r="FR165" i="1"/>
  <c r="FO165" i="1"/>
  <c r="FL165" i="1"/>
  <c r="FI165" i="1"/>
  <c r="FF165" i="1"/>
  <c r="FC165" i="1"/>
  <c r="EW165" i="1"/>
  <c r="EV165" i="1"/>
  <c r="ES165" i="1"/>
  <c r="EN165" i="1"/>
  <c r="EM165" i="1"/>
  <c r="EK165" i="1"/>
  <c r="EJ165" i="1"/>
  <c r="EH165" i="1"/>
  <c r="ED165" i="1"/>
  <c r="EB165" i="1"/>
  <c r="DY165" i="1"/>
  <c r="DP165" i="1"/>
  <c r="DM165" i="1"/>
  <c r="DJ165" i="1"/>
  <c r="DG165" i="1"/>
  <c r="DF165" i="1"/>
  <c r="DD165" i="1"/>
  <c r="DA165" i="1"/>
  <c r="CZ165" i="1"/>
  <c r="CX165" i="1"/>
  <c r="CU165" i="1"/>
  <c r="CR165" i="1"/>
  <c r="CO165" i="1"/>
  <c r="CL165" i="1"/>
  <c r="CK165" i="1"/>
  <c r="CI165" i="1"/>
  <c r="CH165" i="1"/>
  <c r="CF165" i="1"/>
  <c r="CE165" i="1"/>
  <c r="CC165" i="1"/>
  <c r="BZ165" i="1"/>
  <c r="BW165" i="1"/>
  <c r="BT165" i="1"/>
  <c r="BS165" i="1"/>
  <c r="BQ165" i="1"/>
  <c r="BP165" i="1"/>
  <c r="BN165" i="1"/>
  <c r="BM165" i="1"/>
  <c r="BK165" i="1"/>
  <c r="BJ165" i="1"/>
  <c r="BH165" i="1"/>
  <c r="BG165" i="1"/>
  <c r="BE165" i="1"/>
  <c r="BB165" i="1"/>
  <c r="BA165" i="1"/>
  <c r="AY165" i="1"/>
  <c r="AV165" i="1"/>
  <c r="AU165" i="1"/>
  <c r="AS165" i="1"/>
  <c r="AP165" i="1"/>
  <c r="AM165" i="1"/>
  <c r="AJ165" i="1"/>
  <c r="AI165" i="1"/>
  <c r="AG165" i="1"/>
  <c r="AF165" i="1"/>
  <c r="AD165" i="1"/>
  <c r="AA165" i="1"/>
  <c r="X165" i="1"/>
  <c r="W165" i="1"/>
  <c r="U165" i="1"/>
  <c r="T165" i="1"/>
  <c r="P165" i="1"/>
  <c r="K165" i="1"/>
  <c r="J165" i="1"/>
  <c r="I165" i="1"/>
  <c r="H165" i="1"/>
  <c r="G165" i="1"/>
  <c r="F165" i="1"/>
  <c r="E165" i="1"/>
  <c r="D165" i="1"/>
  <c r="C165" i="1"/>
  <c r="B165" i="1"/>
  <c r="A165" i="1"/>
  <c r="IT164" i="1"/>
  <c r="IO164" i="1"/>
  <c r="IN164" i="1"/>
  <c r="IL164" i="1"/>
  <c r="IK164" i="1"/>
  <c r="II164" i="1"/>
  <c r="IH164" i="1"/>
  <c r="IF164" i="1"/>
  <c r="IE164" i="1"/>
  <c r="IB164" i="1"/>
  <c r="HY164" i="1"/>
  <c r="HV164" i="1"/>
  <c r="HS164" i="1"/>
  <c r="HP164" i="1"/>
  <c r="HM164" i="1"/>
  <c r="HK164" i="1"/>
  <c r="HJ164" i="1"/>
  <c r="HG164" i="1"/>
  <c r="HD164" i="1"/>
  <c r="HA164" i="1"/>
  <c r="GX164" i="1"/>
  <c r="GV164" i="1"/>
  <c r="GU164" i="1"/>
  <c r="GR164" i="1"/>
  <c r="GP164" i="1"/>
  <c r="GO164" i="1"/>
  <c r="GL164" i="1"/>
  <c r="GI164" i="1"/>
  <c r="GG164" i="1"/>
  <c r="GF164" i="1"/>
  <c r="GD164" i="1"/>
  <c r="GC164" i="1"/>
  <c r="GA164" i="1"/>
  <c r="FX164" i="1"/>
  <c r="FU164" i="1"/>
  <c r="FR164" i="1"/>
  <c r="FO164" i="1"/>
  <c r="FL164" i="1"/>
  <c r="FI164" i="1"/>
  <c r="FF164" i="1"/>
  <c r="FC164" i="1"/>
  <c r="EW164" i="1"/>
  <c r="EV164" i="1"/>
  <c r="ES164" i="1"/>
  <c r="EN164" i="1"/>
  <c r="EM164" i="1"/>
  <c r="EK164" i="1"/>
  <c r="EJ164" i="1"/>
  <c r="EH164" i="1"/>
  <c r="ED164" i="1"/>
  <c r="EB164" i="1"/>
  <c r="DY164" i="1"/>
  <c r="DX164" i="1"/>
  <c r="DP164" i="1"/>
  <c r="DO164" i="1"/>
  <c r="DM164" i="1"/>
  <c r="DJ164" i="1"/>
  <c r="DG164" i="1"/>
  <c r="DF164" i="1"/>
  <c r="DD164" i="1"/>
  <c r="DA164" i="1"/>
  <c r="CZ164" i="1"/>
  <c r="CX164" i="1"/>
  <c r="CU164" i="1"/>
  <c r="CR164" i="1"/>
  <c r="CO164" i="1"/>
  <c r="CN164" i="1"/>
  <c r="CL164" i="1"/>
  <c r="CK164" i="1"/>
  <c r="CI164" i="1"/>
  <c r="CH164" i="1"/>
  <c r="CF164" i="1"/>
  <c r="CE164" i="1"/>
  <c r="CC164" i="1"/>
  <c r="CB164" i="1"/>
  <c r="BZ164" i="1"/>
  <c r="BW164" i="1"/>
  <c r="BT164" i="1"/>
  <c r="BS164" i="1"/>
  <c r="BQ164" i="1"/>
  <c r="BP164" i="1"/>
  <c r="BN164" i="1"/>
  <c r="BM164" i="1"/>
  <c r="BK164" i="1"/>
  <c r="BJ164" i="1"/>
  <c r="BH164" i="1"/>
  <c r="BG164" i="1"/>
  <c r="BE164" i="1"/>
  <c r="BB164" i="1"/>
  <c r="BA164" i="1"/>
  <c r="AY164" i="1"/>
  <c r="AV164" i="1"/>
  <c r="AU164" i="1"/>
  <c r="AS164" i="1"/>
  <c r="AP164" i="1"/>
  <c r="AM164" i="1"/>
  <c r="AJ164" i="1"/>
  <c r="AI164" i="1"/>
  <c r="AG164" i="1"/>
  <c r="AF164" i="1"/>
  <c r="AD164" i="1"/>
  <c r="AA164" i="1"/>
  <c r="X164" i="1"/>
  <c r="W164" i="1"/>
  <c r="U164" i="1"/>
  <c r="T164" i="1"/>
  <c r="P164" i="1"/>
  <c r="K164" i="1"/>
  <c r="J164" i="1"/>
  <c r="I164" i="1"/>
  <c r="H164" i="1"/>
  <c r="G164" i="1"/>
  <c r="F164" i="1"/>
  <c r="E164" i="1"/>
  <c r="D164" i="1"/>
  <c r="C164" i="1"/>
  <c r="B164" i="1"/>
  <c r="A164" i="1"/>
  <c r="IT163" i="1"/>
  <c r="IO163" i="1"/>
  <c r="IN163" i="1"/>
  <c r="IL163" i="1"/>
  <c r="IK163" i="1"/>
  <c r="II163" i="1"/>
  <c r="IH163" i="1"/>
  <c r="IF163" i="1"/>
  <c r="IE163" i="1"/>
  <c r="IB163" i="1"/>
  <c r="HY163" i="1"/>
  <c r="HV163" i="1"/>
  <c r="HS163" i="1"/>
  <c r="HP163" i="1"/>
  <c r="HM163" i="1"/>
  <c r="HK163" i="1"/>
  <c r="HJ163" i="1"/>
  <c r="HG163" i="1"/>
  <c r="HD163" i="1"/>
  <c r="HA163" i="1"/>
  <c r="GX163" i="1"/>
  <c r="GV163" i="1"/>
  <c r="GU163" i="1"/>
  <c r="GR163" i="1"/>
  <c r="GP163" i="1"/>
  <c r="GO163" i="1"/>
  <c r="GL163" i="1"/>
  <c r="GI163" i="1"/>
  <c r="GG163" i="1"/>
  <c r="GF163" i="1"/>
  <c r="GD163" i="1"/>
  <c r="GC163" i="1"/>
  <c r="GA163" i="1"/>
  <c r="FX163" i="1"/>
  <c r="FW163" i="1"/>
  <c r="FU163" i="1"/>
  <c r="FR163" i="1"/>
  <c r="FO163" i="1"/>
  <c r="FL163" i="1"/>
  <c r="FI163" i="1"/>
  <c r="FF163" i="1"/>
  <c r="FC163" i="1"/>
  <c r="EW163" i="1"/>
  <c r="EV163" i="1"/>
  <c r="ES163" i="1"/>
  <c r="EN163" i="1"/>
  <c r="EM163" i="1"/>
  <c r="EK163" i="1"/>
  <c r="EJ163" i="1"/>
  <c r="EH163" i="1"/>
  <c r="ED163" i="1"/>
  <c r="EB163" i="1"/>
  <c r="DY163" i="1"/>
  <c r="DX163" i="1"/>
  <c r="DP163" i="1"/>
  <c r="DM163" i="1"/>
  <c r="DJ163" i="1"/>
  <c r="DG163" i="1"/>
  <c r="DF163" i="1"/>
  <c r="DD163" i="1"/>
  <c r="DA163" i="1"/>
  <c r="CX163" i="1"/>
  <c r="CU163" i="1"/>
  <c r="CR163" i="1"/>
  <c r="CQ163" i="1"/>
  <c r="CO163" i="1"/>
  <c r="CL163" i="1"/>
  <c r="CK163" i="1"/>
  <c r="CI163" i="1"/>
  <c r="CH163" i="1"/>
  <c r="CF163" i="1"/>
  <c r="CE163" i="1"/>
  <c r="CC163" i="1"/>
  <c r="BZ163" i="1"/>
  <c r="BW163" i="1"/>
  <c r="BT163" i="1"/>
  <c r="BS163" i="1"/>
  <c r="BQ163" i="1"/>
  <c r="BP163" i="1"/>
  <c r="BN163" i="1"/>
  <c r="BM163" i="1"/>
  <c r="BK163" i="1"/>
  <c r="BJ163" i="1"/>
  <c r="BH163" i="1"/>
  <c r="BG163" i="1"/>
  <c r="BE163" i="1"/>
  <c r="BD163" i="1"/>
  <c r="BB163" i="1"/>
  <c r="BA163" i="1"/>
  <c r="AY163" i="1"/>
  <c r="AV163" i="1"/>
  <c r="AU163" i="1"/>
  <c r="AS163" i="1"/>
  <c r="AR163" i="1"/>
  <c r="AP163" i="1"/>
  <c r="AM163" i="1"/>
  <c r="AJ163" i="1"/>
  <c r="AI163" i="1"/>
  <c r="AG163" i="1"/>
  <c r="AF163" i="1"/>
  <c r="AD163" i="1"/>
  <c r="AA163" i="1"/>
  <c r="X163" i="1"/>
  <c r="W163" i="1"/>
  <c r="U163" i="1"/>
  <c r="T163" i="1"/>
  <c r="P163" i="1"/>
  <c r="K163" i="1"/>
  <c r="J163" i="1"/>
  <c r="I163" i="1"/>
  <c r="H163" i="1"/>
  <c r="G163" i="1"/>
  <c r="F163" i="1"/>
  <c r="E163" i="1"/>
  <c r="D163" i="1"/>
  <c r="C163" i="1"/>
  <c r="B163" i="1"/>
  <c r="A163" i="1"/>
  <c r="IT162" i="1"/>
  <c r="IO162" i="1"/>
  <c r="IN162" i="1"/>
  <c r="IL162" i="1"/>
  <c r="IK162" i="1"/>
  <c r="II162" i="1"/>
  <c r="IH162" i="1"/>
  <c r="IF162" i="1"/>
  <c r="IE162" i="1"/>
  <c r="HY162" i="1"/>
  <c r="HV162" i="1"/>
  <c r="HS162" i="1"/>
  <c r="HP162" i="1"/>
  <c r="HM162" i="1"/>
  <c r="HK162" i="1"/>
  <c r="HJ162" i="1"/>
  <c r="HG162" i="1"/>
  <c r="HD162" i="1"/>
  <c r="HA162" i="1"/>
  <c r="GX162" i="1"/>
  <c r="GV162" i="1"/>
  <c r="GU162" i="1"/>
  <c r="GR162" i="1"/>
  <c r="GP162" i="1"/>
  <c r="GO162" i="1"/>
  <c r="GL162" i="1"/>
  <c r="GI162" i="1"/>
  <c r="GG162" i="1"/>
  <c r="GF162" i="1"/>
  <c r="GD162" i="1"/>
  <c r="GC162" i="1"/>
  <c r="GA162" i="1"/>
  <c r="FX162" i="1"/>
  <c r="FU162" i="1"/>
  <c r="FR162" i="1"/>
  <c r="FO162" i="1"/>
  <c r="FL162" i="1"/>
  <c r="FI162" i="1"/>
  <c r="FF162" i="1"/>
  <c r="FC162" i="1"/>
  <c r="EW162" i="1"/>
  <c r="EV162" i="1"/>
  <c r="ES162" i="1"/>
  <c r="EN162" i="1"/>
  <c r="EM162" i="1"/>
  <c r="EK162" i="1"/>
  <c r="EJ162" i="1"/>
  <c r="EH162" i="1"/>
  <c r="ED162" i="1"/>
  <c r="EB162" i="1"/>
  <c r="DY162" i="1"/>
  <c r="DP162" i="1"/>
  <c r="DM162" i="1"/>
  <c r="DJ162" i="1"/>
  <c r="DG162" i="1"/>
  <c r="DF162" i="1"/>
  <c r="DD162" i="1"/>
  <c r="DA162" i="1"/>
  <c r="CZ162" i="1"/>
  <c r="CX162" i="1"/>
  <c r="CU162" i="1"/>
  <c r="CR162" i="1"/>
  <c r="CO162" i="1"/>
  <c r="CL162" i="1"/>
  <c r="CK162" i="1"/>
  <c r="CI162" i="1"/>
  <c r="CH162" i="1"/>
  <c r="CF162" i="1"/>
  <c r="CE162" i="1"/>
  <c r="CC162" i="1"/>
  <c r="BZ162" i="1"/>
  <c r="BW162" i="1"/>
  <c r="BT162" i="1"/>
  <c r="BS162" i="1"/>
  <c r="BQ162" i="1"/>
  <c r="BP162" i="1"/>
  <c r="BN162" i="1"/>
  <c r="BM162" i="1"/>
  <c r="BK162" i="1"/>
  <c r="BJ162" i="1"/>
  <c r="BH162" i="1"/>
  <c r="BG162" i="1"/>
  <c r="BE162" i="1"/>
  <c r="BB162" i="1"/>
  <c r="BA162" i="1"/>
  <c r="AY162" i="1"/>
  <c r="AV162" i="1"/>
  <c r="AU162" i="1"/>
  <c r="AS162" i="1"/>
  <c r="AP162" i="1"/>
  <c r="AM162" i="1"/>
  <c r="AJ162" i="1"/>
  <c r="AI162" i="1"/>
  <c r="AG162" i="1"/>
  <c r="AF162" i="1"/>
  <c r="AD162" i="1"/>
  <c r="AA162" i="1"/>
  <c r="X162" i="1"/>
  <c r="W162" i="1"/>
  <c r="U162" i="1"/>
  <c r="T162" i="1"/>
  <c r="P162" i="1"/>
  <c r="K162" i="1"/>
  <c r="J162" i="1"/>
  <c r="I162" i="1"/>
  <c r="H162" i="1"/>
  <c r="G162" i="1"/>
  <c r="F162" i="1"/>
  <c r="E162" i="1"/>
  <c r="D162" i="1"/>
  <c r="C162" i="1"/>
  <c r="B162" i="1"/>
  <c r="A162" i="1"/>
  <c r="IT161" i="1"/>
  <c r="IO161" i="1"/>
  <c r="IN161" i="1"/>
  <c r="IL161" i="1"/>
  <c r="IK161" i="1"/>
  <c r="II161" i="1"/>
  <c r="IH161" i="1"/>
  <c r="IF161" i="1"/>
  <c r="IE161" i="1"/>
  <c r="IB161" i="1"/>
  <c r="HY161" i="1"/>
  <c r="HV161" i="1"/>
  <c r="HS161" i="1"/>
  <c r="HP161" i="1"/>
  <c r="HM161" i="1"/>
  <c r="HK161" i="1"/>
  <c r="HJ161" i="1"/>
  <c r="HG161" i="1"/>
  <c r="HD161" i="1"/>
  <c r="HA161" i="1"/>
  <c r="GX161" i="1"/>
  <c r="GV161" i="1"/>
  <c r="GU161" i="1"/>
  <c r="GR161" i="1"/>
  <c r="GP161" i="1"/>
  <c r="GO161" i="1"/>
  <c r="GL161" i="1"/>
  <c r="GI161" i="1"/>
  <c r="GG161" i="1"/>
  <c r="GF161" i="1"/>
  <c r="GD161" i="1"/>
  <c r="GC161" i="1"/>
  <c r="GA161" i="1"/>
  <c r="FX161" i="1"/>
  <c r="FW161" i="1"/>
  <c r="FU161" i="1"/>
  <c r="FR161" i="1"/>
  <c r="FO161" i="1"/>
  <c r="FL161" i="1"/>
  <c r="FI161" i="1"/>
  <c r="FH161" i="1"/>
  <c r="FF161" i="1"/>
  <c r="FC161" i="1"/>
  <c r="EW161" i="1"/>
  <c r="EV161" i="1"/>
  <c r="ES161" i="1"/>
  <c r="EN161" i="1"/>
  <c r="EM161" i="1"/>
  <c r="EK161" i="1"/>
  <c r="EJ161" i="1"/>
  <c r="EH161" i="1"/>
  <c r="ED161" i="1"/>
  <c r="EB161" i="1"/>
  <c r="DY161" i="1"/>
  <c r="DX161" i="1"/>
  <c r="DP161" i="1"/>
  <c r="DO161" i="1"/>
  <c r="DM161" i="1"/>
  <c r="DJ161" i="1"/>
  <c r="DG161" i="1"/>
  <c r="DF161" i="1"/>
  <c r="DD161" i="1"/>
  <c r="DA161" i="1"/>
  <c r="CX161" i="1"/>
  <c r="CU161" i="1"/>
  <c r="CR161" i="1"/>
  <c r="CO161" i="1"/>
  <c r="CL161" i="1"/>
  <c r="CK161" i="1"/>
  <c r="CI161" i="1"/>
  <c r="CH161" i="1"/>
  <c r="CF161" i="1"/>
  <c r="CE161" i="1"/>
  <c r="CC161" i="1"/>
  <c r="CB161" i="1"/>
  <c r="BZ161" i="1"/>
  <c r="BW161" i="1"/>
  <c r="BT161" i="1"/>
  <c r="BS161" i="1"/>
  <c r="BQ161" i="1"/>
  <c r="BP161" i="1"/>
  <c r="BN161" i="1"/>
  <c r="BM161" i="1"/>
  <c r="BK161" i="1"/>
  <c r="BJ161" i="1"/>
  <c r="BH161" i="1"/>
  <c r="BG161" i="1"/>
  <c r="BE161" i="1"/>
  <c r="BD161" i="1"/>
  <c r="BB161" i="1"/>
  <c r="BA161" i="1"/>
  <c r="AY161" i="1"/>
  <c r="AV161" i="1"/>
  <c r="AU161" i="1"/>
  <c r="AS161" i="1"/>
  <c r="AP161" i="1"/>
  <c r="AM161" i="1"/>
  <c r="AJ161" i="1"/>
  <c r="AI161" i="1"/>
  <c r="AG161" i="1"/>
  <c r="AF161" i="1"/>
  <c r="AD161" i="1"/>
  <c r="AA161" i="1"/>
  <c r="X161" i="1"/>
  <c r="W161" i="1"/>
  <c r="U161" i="1"/>
  <c r="T161" i="1"/>
  <c r="P161" i="1"/>
  <c r="K161" i="1"/>
  <c r="J161" i="1"/>
  <c r="I161" i="1"/>
  <c r="H161" i="1"/>
  <c r="G161" i="1"/>
  <c r="F161" i="1"/>
  <c r="E161" i="1"/>
  <c r="D161" i="1"/>
  <c r="C161" i="1"/>
  <c r="B161" i="1"/>
  <c r="A161" i="1"/>
  <c r="IT160" i="1"/>
  <c r="IS160" i="1"/>
  <c r="IO160" i="1"/>
  <c r="IN160" i="1"/>
  <c r="IL160" i="1"/>
  <c r="IK160" i="1"/>
  <c r="II160" i="1"/>
  <c r="IH160" i="1"/>
  <c r="IF160" i="1"/>
  <c r="IE160" i="1"/>
  <c r="IB160" i="1"/>
  <c r="HY160" i="1"/>
  <c r="HV160" i="1"/>
  <c r="HS160" i="1"/>
  <c r="HP160" i="1"/>
  <c r="HM160" i="1"/>
  <c r="HK160" i="1"/>
  <c r="HJ160" i="1"/>
  <c r="HG160" i="1"/>
  <c r="HD160" i="1"/>
  <c r="HA160" i="1"/>
  <c r="GX160" i="1"/>
  <c r="GV160" i="1"/>
  <c r="GU160" i="1"/>
  <c r="GR160" i="1"/>
  <c r="GP160" i="1"/>
  <c r="GO160" i="1"/>
  <c r="GL160" i="1"/>
  <c r="GI160" i="1"/>
  <c r="GG160" i="1"/>
  <c r="GF160" i="1"/>
  <c r="GD160" i="1"/>
  <c r="GC160" i="1"/>
  <c r="GA160" i="1"/>
  <c r="FX160" i="1"/>
  <c r="FU160" i="1"/>
  <c r="FR160" i="1"/>
  <c r="FO160" i="1"/>
  <c r="FL160" i="1"/>
  <c r="FK160" i="1"/>
  <c r="FI160" i="1"/>
  <c r="FF160" i="1"/>
  <c r="FC160" i="1"/>
  <c r="EW160" i="1"/>
  <c r="EV160" i="1"/>
  <c r="ES160" i="1"/>
  <c r="EN160" i="1"/>
  <c r="EM160" i="1"/>
  <c r="EK160" i="1"/>
  <c r="EJ160" i="1"/>
  <c r="EH160" i="1"/>
  <c r="ED160" i="1"/>
  <c r="EB160" i="1"/>
  <c r="EA160" i="1"/>
  <c r="DY160" i="1"/>
  <c r="DP160" i="1"/>
  <c r="DM160" i="1"/>
  <c r="DJ160" i="1"/>
  <c r="DG160" i="1"/>
  <c r="DF160" i="1"/>
  <c r="DD160" i="1"/>
  <c r="DA160" i="1"/>
  <c r="CX160" i="1"/>
  <c r="CU160" i="1"/>
  <c r="CR160" i="1"/>
  <c r="CO160" i="1"/>
  <c r="CL160" i="1"/>
  <c r="CK160" i="1"/>
  <c r="CI160" i="1"/>
  <c r="CH160" i="1"/>
  <c r="CF160" i="1"/>
  <c r="CE160" i="1"/>
  <c r="CC160" i="1"/>
  <c r="BZ160" i="1"/>
  <c r="BW160" i="1"/>
  <c r="BT160" i="1"/>
  <c r="BS160" i="1"/>
  <c r="BQ160" i="1"/>
  <c r="BP160" i="1"/>
  <c r="BN160" i="1"/>
  <c r="BM160" i="1"/>
  <c r="BK160" i="1"/>
  <c r="BJ160" i="1"/>
  <c r="BH160" i="1"/>
  <c r="BG160" i="1"/>
  <c r="BE160" i="1"/>
  <c r="BD160" i="1"/>
  <c r="BB160" i="1"/>
  <c r="BA160" i="1"/>
  <c r="AY160" i="1"/>
  <c r="AV160" i="1"/>
  <c r="AU160" i="1"/>
  <c r="AS160" i="1"/>
  <c r="AR160" i="1"/>
  <c r="AP160" i="1"/>
  <c r="AM160" i="1"/>
  <c r="AJ160" i="1"/>
  <c r="AI160" i="1"/>
  <c r="AG160" i="1"/>
  <c r="AF160" i="1"/>
  <c r="AD160" i="1"/>
  <c r="AA160" i="1"/>
  <c r="X160" i="1"/>
  <c r="W160" i="1"/>
  <c r="U160" i="1"/>
  <c r="T160" i="1"/>
  <c r="P160" i="1"/>
  <c r="K160" i="1"/>
  <c r="J160" i="1"/>
  <c r="I160" i="1"/>
  <c r="H160" i="1"/>
  <c r="G160" i="1"/>
  <c r="F160" i="1"/>
  <c r="E160" i="1"/>
  <c r="D160" i="1"/>
  <c r="C160" i="1"/>
  <c r="B160" i="1"/>
  <c r="A160" i="1"/>
  <c r="IZ159" i="1"/>
  <c r="IT159" i="1"/>
  <c r="IS159" i="1"/>
  <c r="IO159" i="1"/>
  <c r="IN159" i="1"/>
  <c r="IL159" i="1"/>
  <c r="IK159" i="1"/>
  <c r="II159" i="1"/>
  <c r="IH159" i="1"/>
  <c r="IF159" i="1"/>
  <c r="IE159" i="1"/>
  <c r="HY159" i="1"/>
  <c r="HV159" i="1"/>
  <c r="HS159" i="1"/>
  <c r="HP159" i="1"/>
  <c r="HM159" i="1"/>
  <c r="HK159" i="1"/>
  <c r="HJ159" i="1"/>
  <c r="HG159" i="1"/>
  <c r="HD159" i="1"/>
  <c r="HA159" i="1"/>
  <c r="GX159" i="1"/>
  <c r="GV159" i="1"/>
  <c r="GU159" i="1"/>
  <c r="GR159" i="1"/>
  <c r="GP159" i="1"/>
  <c r="GO159" i="1"/>
  <c r="GL159" i="1"/>
  <c r="GI159" i="1"/>
  <c r="GG159" i="1"/>
  <c r="GF159" i="1"/>
  <c r="GD159" i="1"/>
  <c r="GC159" i="1"/>
  <c r="GA159" i="1"/>
  <c r="FX159" i="1"/>
  <c r="FU159" i="1"/>
  <c r="FR159" i="1"/>
  <c r="FO159" i="1"/>
  <c r="FL159" i="1"/>
  <c r="FI159" i="1"/>
  <c r="FF159" i="1"/>
  <c r="FC159" i="1"/>
  <c r="EW159" i="1"/>
  <c r="EV159" i="1"/>
  <c r="ES159" i="1"/>
  <c r="EN159" i="1"/>
  <c r="EM159" i="1"/>
  <c r="EK159" i="1"/>
  <c r="EJ159" i="1"/>
  <c r="EH159" i="1"/>
  <c r="ED159" i="1"/>
  <c r="EB159" i="1"/>
  <c r="DY159" i="1"/>
  <c r="DP159" i="1"/>
  <c r="DM159" i="1"/>
  <c r="DJ159" i="1"/>
  <c r="DG159" i="1"/>
  <c r="DF159" i="1"/>
  <c r="DD159" i="1"/>
  <c r="DA159" i="1"/>
  <c r="CZ159" i="1"/>
  <c r="CX159" i="1"/>
  <c r="CU159" i="1"/>
  <c r="CR159" i="1"/>
  <c r="CO159" i="1"/>
  <c r="CL159" i="1"/>
  <c r="CK159" i="1"/>
  <c r="CI159" i="1"/>
  <c r="CH159" i="1"/>
  <c r="CF159" i="1"/>
  <c r="CE159" i="1"/>
  <c r="CC159" i="1"/>
  <c r="CB159" i="1"/>
  <c r="BZ159" i="1"/>
  <c r="BW159" i="1"/>
  <c r="BT159" i="1"/>
  <c r="BS159" i="1"/>
  <c r="BQ159" i="1"/>
  <c r="BP159" i="1"/>
  <c r="BN159" i="1"/>
  <c r="BM159" i="1"/>
  <c r="BK159" i="1"/>
  <c r="BJ159" i="1"/>
  <c r="BH159" i="1"/>
  <c r="BG159" i="1"/>
  <c r="BE159" i="1"/>
  <c r="BB159" i="1"/>
  <c r="BA159" i="1"/>
  <c r="AY159" i="1"/>
  <c r="AV159" i="1"/>
  <c r="AU159" i="1"/>
  <c r="AS159" i="1"/>
  <c r="AP159" i="1"/>
  <c r="AM159" i="1"/>
  <c r="AJ159" i="1"/>
  <c r="AI159" i="1"/>
  <c r="AG159" i="1"/>
  <c r="AF159" i="1"/>
  <c r="AD159" i="1"/>
  <c r="AA159" i="1"/>
  <c r="X159" i="1"/>
  <c r="W159" i="1"/>
  <c r="U159" i="1"/>
  <c r="T159" i="1"/>
  <c r="P159" i="1"/>
  <c r="K159" i="1"/>
  <c r="J159" i="1"/>
  <c r="I159" i="1"/>
  <c r="H159" i="1"/>
  <c r="G159" i="1"/>
  <c r="F159" i="1"/>
  <c r="E159" i="1"/>
  <c r="D159" i="1"/>
  <c r="C159" i="1"/>
  <c r="B159" i="1"/>
  <c r="A159" i="1"/>
  <c r="IT158" i="1"/>
  <c r="IO158" i="1"/>
  <c r="IN158" i="1"/>
  <c r="IL158" i="1"/>
  <c r="IK158" i="1"/>
  <c r="II158" i="1"/>
  <c r="IH158" i="1"/>
  <c r="IF158" i="1"/>
  <c r="IE158" i="1"/>
  <c r="IB158" i="1"/>
  <c r="HY158" i="1"/>
  <c r="HV158" i="1"/>
  <c r="HS158" i="1"/>
  <c r="HP158" i="1"/>
  <c r="HM158" i="1"/>
  <c r="HK158" i="1"/>
  <c r="HJ158" i="1"/>
  <c r="HG158" i="1"/>
  <c r="HD158" i="1"/>
  <c r="HA158" i="1"/>
  <c r="GX158" i="1"/>
  <c r="GV158" i="1"/>
  <c r="GU158" i="1"/>
  <c r="GR158" i="1"/>
  <c r="GP158" i="1"/>
  <c r="GO158" i="1"/>
  <c r="GL158" i="1"/>
  <c r="GI158" i="1"/>
  <c r="GG158" i="1"/>
  <c r="GF158" i="1"/>
  <c r="GD158" i="1"/>
  <c r="GC158" i="1"/>
  <c r="GA158" i="1"/>
  <c r="FX158" i="1"/>
  <c r="FW158" i="1"/>
  <c r="FU158" i="1"/>
  <c r="FR158" i="1"/>
  <c r="FO158" i="1"/>
  <c r="FL158" i="1"/>
  <c r="FI158" i="1"/>
  <c r="FF158" i="1"/>
  <c r="FC158" i="1"/>
  <c r="EW158" i="1"/>
  <c r="EV158" i="1"/>
  <c r="ES158" i="1"/>
  <c r="EN158" i="1"/>
  <c r="EM158" i="1"/>
  <c r="EK158" i="1"/>
  <c r="EJ158" i="1"/>
  <c r="EH158" i="1"/>
  <c r="ED158" i="1"/>
  <c r="EB158" i="1"/>
  <c r="DY158" i="1"/>
  <c r="DX158" i="1"/>
  <c r="DP158" i="1"/>
  <c r="DM158" i="1"/>
  <c r="DJ158" i="1"/>
  <c r="DG158" i="1"/>
  <c r="DF158" i="1"/>
  <c r="DD158" i="1"/>
  <c r="DA158" i="1"/>
  <c r="CX158" i="1"/>
  <c r="CU158" i="1"/>
  <c r="CR158" i="1"/>
  <c r="CQ158" i="1"/>
  <c r="CO158" i="1"/>
  <c r="CL158" i="1"/>
  <c r="CK158" i="1"/>
  <c r="CI158" i="1"/>
  <c r="CH158" i="1"/>
  <c r="CF158" i="1"/>
  <c r="CE158" i="1"/>
  <c r="CC158" i="1"/>
  <c r="CB158" i="1"/>
  <c r="BZ158" i="1"/>
  <c r="BW158" i="1"/>
  <c r="BT158" i="1"/>
  <c r="BS158" i="1"/>
  <c r="BQ158" i="1"/>
  <c r="BP158" i="1"/>
  <c r="BN158" i="1"/>
  <c r="BM158" i="1"/>
  <c r="BK158" i="1"/>
  <c r="BJ158" i="1"/>
  <c r="BH158" i="1"/>
  <c r="BG158" i="1"/>
  <c r="BE158" i="1"/>
  <c r="BD158" i="1"/>
  <c r="BB158" i="1"/>
  <c r="BA158" i="1"/>
  <c r="AY158" i="1"/>
  <c r="AV158" i="1"/>
  <c r="AU158" i="1"/>
  <c r="AS158" i="1"/>
  <c r="AR158" i="1"/>
  <c r="AP158" i="1"/>
  <c r="AM158" i="1"/>
  <c r="AJ158" i="1"/>
  <c r="AI158" i="1"/>
  <c r="AG158" i="1"/>
  <c r="AF158" i="1"/>
  <c r="AD158" i="1"/>
  <c r="AA158" i="1"/>
  <c r="X158" i="1"/>
  <c r="W158" i="1"/>
  <c r="U158" i="1"/>
  <c r="T158" i="1"/>
  <c r="P158" i="1"/>
  <c r="K158" i="1"/>
  <c r="J158" i="1"/>
  <c r="I158" i="1"/>
  <c r="H158" i="1"/>
  <c r="G158" i="1"/>
  <c r="F158" i="1"/>
  <c r="E158" i="1"/>
  <c r="D158" i="1"/>
  <c r="C158" i="1"/>
  <c r="B158" i="1"/>
  <c r="A158" i="1"/>
  <c r="IZ157" i="1"/>
  <c r="IT157" i="1"/>
  <c r="IS158" i="1" s="1"/>
  <c r="IO157" i="1"/>
  <c r="IN157" i="1"/>
  <c r="IL157" i="1"/>
  <c r="IK157" i="1"/>
  <c r="II157" i="1"/>
  <c r="IH157" i="1"/>
  <c r="IF157" i="1"/>
  <c r="IE157" i="1"/>
  <c r="IB157" i="1"/>
  <c r="HY157" i="1"/>
  <c r="HV157" i="1"/>
  <c r="HS157" i="1"/>
  <c r="HP157" i="1"/>
  <c r="HM157" i="1"/>
  <c r="HK157" i="1"/>
  <c r="HJ157" i="1"/>
  <c r="HG157" i="1"/>
  <c r="HD157" i="1"/>
  <c r="HA157" i="1"/>
  <c r="GX157" i="1"/>
  <c r="GV157" i="1"/>
  <c r="GU157" i="1"/>
  <c r="GR157" i="1"/>
  <c r="GP157" i="1"/>
  <c r="GO157" i="1"/>
  <c r="GL157" i="1"/>
  <c r="GI157" i="1"/>
  <c r="GG157" i="1"/>
  <c r="GF157" i="1"/>
  <c r="GD157" i="1"/>
  <c r="GC157" i="1"/>
  <c r="GA157" i="1"/>
  <c r="FX157" i="1"/>
  <c r="FU157" i="1"/>
  <c r="FR157" i="1"/>
  <c r="FO157" i="1"/>
  <c r="FL157" i="1"/>
  <c r="FI157" i="1"/>
  <c r="FF157" i="1"/>
  <c r="FC157" i="1"/>
  <c r="EW157" i="1"/>
  <c r="EV157" i="1"/>
  <c r="ES157" i="1"/>
  <c r="EN157" i="1"/>
  <c r="EM157" i="1"/>
  <c r="EK157" i="1"/>
  <c r="EJ157" i="1"/>
  <c r="EH157" i="1"/>
  <c r="ED157" i="1"/>
  <c r="EB157" i="1"/>
  <c r="DY157" i="1"/>
  <c r="DP157" i="1"/>
  <c r="DM157" i="1"/>
  <c r="DJ157" i="1"/>
  <c r="DG157" i="1"/>
  <c r="DF157" i="1"/>
  <c r="DD157" i="1"/>
  <c r="DA157" i="1"/>
  <c r="CZ157" i="1"/>
  <c r="CX157" i="1"/>
  <c r="CU157" i="1"/>
  <c r="CR157" i="1"/>
  <c r="CO157" i="1"/>
  <c r="CL157" i="1"/>
  <c r="CK157" i="1"/>
  <c r="CI157" i="1"/>
  <c r="CH157" i="1"/>
  <c r="CF157" i="1"/>
  <c r="CE157" i="1"/>
  <c r="CC157" i="1"/>
  <c r="BZ157" i="1"/>
  <c r="BW157" i="1"/>
  <c r="BT157" i="1"/>
  <c r="BS157" i="1"/>
  <c r="BQ157" i="1"/>
  <c r="BP157" i="1"/>
  <c r="BN157" i="1"/>
  <c r="BM157" i="1"/>
  <c r="BK157" i="1"/>
  <c r="BJ157" i="1"/>
  <c r="BH157" i="1"/>
  <c r="BG157" i="1"/>
  <c r="BE157" i="1"/>
  <c r="BB157" i="1"/>
  <c r="BA157" i="1"/>
  <c r="AY157" i="1"/>
  <c r="AV157" i="1"/>
  <c r="AU157" i="1"/>
  <c r="AS157" i="1"/>
  <c r="AP157" i="1"/>
  <c r="AM157" i="1"/>
  <c r="AJ157" i="1"/>
  <c r="AI157" i="1"/>
  <c r="AG157" i="1"/>
  <c r="AF157" i="1"/>
  <c r="AD157" i="1"/>
  <c r="AA157" i="1"/>
  <c r="X157" i="1"/>
  <c r="W157" i="1"/>
  <c r="U157" i="1"/>
  <c r="T157" i="1"/>
  <c r="P157" i="1"/>
  <c r="K157" i="1"/>
  <c r="J157" i="1"/>
  <c r="I157" i="1"/>
  <c r="H157" i="1"/>
  <c r="G157" i="1"/>
  <c r="F157" i="1"/>
  <c r="E157" i="1"/>
  <c r="D157" i="1"/>
  <c r="C157" i="1"/>
  <c r="B157" i="1"/>
  <c r="A157" i="1"/>
  <c r="IT156" i="1"/>
  <c r="IS156" i="1" s="1"/>
  <c r="IO156" i="1"/>
  <c r="IN156" i="1"/>
  <c r="IL156" i="1"/>
  <c r="IK156" i="1"/>
  <c r="II156" i="1"/>
  <c r="IH156" i="1"/>
  <c r="IF156" i="1"/>
  <c r="IE156" i="1"/>
  <c r="HY156" i="1"/>
  <c r="HV156" i="1"/>
  <c r="HS156" i="1"/>
  <c r="HP156" i="1"/>
  <c r="HM156" i="1"/>
  <c r="HK156" i="1"/>
  <c r="HJ156" i="1"/>
  <c r="HG156" i="1"/>
  <c r="HD156" i="1"/>
  <c r="HA156" i="1"/>
  <c r="GX156" i="1"/>
  <c r="GV156" i="1"/>
  <c r="GU156" i="1"/>
  <c r="GR156" i="1"/>
  <c r="GP156" i="1"/>
  <c r="GO156" i="1"/>
  <c r="GL156" i="1"/>
  <c r="GI156" i="1"/>
  <c r="GG156" i="1"/>
  <c r="GF156" i="1"/>
  <c r="GD156" i="1"/>
  <c r="GC156" i="1"/>
  <c r="GA156" i="1"/>
  <c r="FX156" i="1"/>
  <c r="FU156" i="1"/>
  <c r="FR156" i="1"/>
  <c r="FO156" i="1"/>
  <c r="FL156" i="1"/>
  <c r="FI156" i="1"/>
  <c r="FF156" i="1"/>
  <c r="FC156" i="1"/>
  <c r="EW156" i="1"/>
  <c r="EV156" i="1"/>
  <c r="ES156" i="1"/>
  <c r="EN156" i="1"/>
  <c r="EM156" i="1"/>
  <c r="EK156" i="1"/>
  <c r="EJ156" i="1"/>
  <c r="EH156" i="1"/>
  <c r="ED156" i="1"/>
  <c r="EB156" i="1"/>
  <c r="DY156" i="1"/>
  <c r="DX156" i="1"/>
  <c r="DP156" i="1"/>
  <c r="DO156" i="1"/>
  <c r="DM156" i="1"/>
  <c r="DJ156" i="1"/>
  <c r="DG156" i="1"/>
  <c r="DF156" i="1"/>
  <c r="DD156" i="1"/>
  <c r="DA156" i="1"/>
  <c r="CZ156" i="1"/>
  <c r="CX156" i="1"/>
  <c r="CU156" i="1"/>
  <c r="CR156" i="1"/>
  <c r="CO156" i="1"/>
  <c r="CL156" i="1"/>
  <c r="CK156" i="1"/>
  <c r="CI156" i="1"/>
  <c r="CH156" i="1"/>
  <c r="CF156" i="1"/>
  <c r="CE156" i="1"/>
  <c r="CC156" i="1"/>
  <c r="CB156" i="1"/>
  <c r="BZ156" i="1"/>
  <c r="BW156" i="1"/>
  <c r="BT156" i="1"/>
  <c r="BS156" i="1"/>
  <c r="BQ156" i="1"/>
  <c r="BP156" i="1"/>
  <c r="BN156" i="1"/>
  <c r="BM156" i="1"/>
  <c r="BK156" i="1"/>
  <c r="BJ156" i="1"/>
  <c r="BH156" i="1"/>
  <c r="BG156" i="1"/>
  <c r="BE156" i="1"/>
  <c r="BB156" i="1"/>
  <c r="BA156" i="1"/>
  <c r="AY156" i="1"/>
  <c r="AV156" i="1"/>
  <c r="AU156" i="1"/>
  <c r="AS156" i="1"/>
  <c r="AP156" i="1"/>
  <c r="AM156" i="1"/>
  <c r="AJ156" i="1"/>
  <c r="AI156" i="1"/>
  <c r="AG156" i="1"/>
  <c r="AF156" i="1"/>
  <c r="AD156" i="1"/>
  <c r="AA156" i="1"/>
  <c r="X156" i="1"/>
  <c r="W156" i="1"/>
  <c r="U156" i="1"/>
  <c r="T156" i="1"/>
  <c r="P156" i="1"/>
  <c r="K156" i="1"/>
  <c r="J156" i="1"/>
  <c r="I156" i="1"/>
  <c r="H156" i="1"/>
  <c r="G156" i="1"/>
  <c r="F156" i="1"/>
  <c r="E156" i="1"/>
  <c r="D156" i="1"/>
  <c r="C156" i="1"/>
  <c r="B156" i="1"/>
  <c r="A156" i="1"/>
  <c r="IT155" i="1"/>
  <c r="IO155" i="1"/>
  <c r="IN155" i="1"/>
  <c r="IL155" i="1"/>
  <c r="IK155" i="1"/>
  <c r="II155" i="1"/>
  <c r="IH155" i="1"/>
  <c r="IF155" i="1"/>
  <c r="IE155" i="1"/>
  <c r="HY155" i="1"/>
  <c r="HV155" i="1"/>
  <c r="HS155" i="1"/>
  <c r="HP155" i="1"/>
  <c r="HM155" i="1"/>
  <c r="HK155" i="1"/>
  <c r="HJ155" i="1"/>
  <c r="HG155" i="1"/>
  <c r="HD155" i="1"/>
  <c r="HA155" i="1"/>
  <c r="GX155" i="1"/>
  <c r="GV155" i="1"/>
  <c r="GU155" i="1"/>
  <c r="GR155" i="1"/>
  <c r="GP155" i="1"/>
  <c r="GO155" i="1"/>
  <c r="GL155" i="1"/>
  <c r="GI155" i="1"/>
  <c r="GG155" i="1"/>
  <c r="GF155" i="1"/>
  <c r="GD155" i="1"/>
  <c r="GC155" i="1"/>
  <c r="GA155" i="1"/>
  <c r="FX155" i="1"/>
  <c r="FW155" i="1"/>
  <c r="FU155" i="1"/>
  <c r="FR155" i="1"/>
  <c r="FO155" i="1"/>
  <c r="FL155" i="1"/>
  <c r="FK155" i="1"/>
  <c r="FI155" i="1"/>
  <c r="FF155" i="1"/>
  <c r="FC155" i="1"/>
  <c r="EW155" i="1"/>
  <c r="EV155" i="1"/>
  <c r="ES155" i="1"/>
  <c r="EN155" i="1"/>
  <c r="EM155" i="1"/>
  <c r="EK155" i="1"/>
  <c r="EJ155" i="1"/>
  <c r="EH155" i="1"/>
  <c r="ED155" i="1"/>
  <c r="EB155" i="1"/>
  <c r="DY155" i="1"/>
  <c r="DX155" i="1"/>
  <c r="DP155" i="1"/>
  <c r="DM155" i="1"/>
  <c r="DJ155" i="1"/>
  <c r="DG155" i="1"/>
  <c r="DF155" i="1"/>
  <c r="DD155" i="1"/>
  <c r="DA155" i="1"/>
  <c r="CX155" i="1"/>
  <c r="CU155" i="1"/>
  <c r="CR155" i="1"/>
  <c r="CQ155" i="1"/>
  <c r="CO155" i="1"/>
  <c r="CL155" i="1"/>
  <c r="CK155" i="1"/>
  <c r="CI155" i="1"/>
  <c r="CH155" i="1"/>
  <c r="CF155" i="1"/>
  <c r="CE155" i="1"/>
  <c r="CC155" i="1"/>
  <c r="BZ155" i="1"/>
  <c r="BW155" i="1"/>
  <c r="BT155" i="1"/>
  <c r="BS155" i="1"/>
  <c r="BQ155" i="1"/>
  <c r="BP155" i="1"/>
  <c r="BN155" i="1"/>
  <c r="BM155" i="1"/>
  <c r="BK155" i="1"/>
  <c r="BJ155" i="1"/>
  <c r="BH155" i="1"/>
  <c r="BG155" i="1"/>
  <c r="BE155" i="1"/>
  <c r="BD155" i="1"/>
  <c r="BB155" i="1"/>
  <c r="BA155" i="1"/>
  <c r="AY155" i="1"/>
  <c r="AV155" i="1"/>
  <c r="AU155" i="1"/>
  <c r="AS155" i="1"/>
  <c r="AP155" i="1"/>
  <c r="AM155" i="1"/>
  <c r="AJ155" i="1"/>
  <c r="AI155" i="1"/>
  <c r="AG155" i="1"/>
  <c r="AF155" i="1"/>
  <c r="AD155" i="1"/>
  <c r="AA155" i="1"/>
  <c r="X155" i="1"/>
  <c r="W155" i="1"/>
  <c r="U155" i="1"/>
  <c r="T155" i="1"/>
  <c r="P155" i="1"/>
  <c r="K155" i="1"/>
  <c r="J155" i="1"/>
  <c r="I155" i="1"/>
  <c r="H155" i="1"/>
  <c r="G155" i="1"/>
  <c r="F155" i="1"/>
  <c r="E155" i="1"/>
  <c r="D155" i="1"/>
  <c r="C155" i="1"/>
  <c r="B155" i="1"/>
  <c r="A155" i="1"/>
  <c r="IT154" i="1"/>
  <c r="IO154" i="1"/>
  <c r="IN154" i="1"/>
  <c r="IL154" i="1"/>
  <c r="IK154" i="1"/>
  <c r="II154" i="1"/>
  <c r="IH154" i="1"/>
  <c r="IF154" i="1"/>
  <c r="IE154" i="1"/>
  <c r="HY154" i="1"/>
  <c r="HV154" i="1"/>
  <c r="HS154" i="1"/>
  <c r="HP154" i="1"/>
  <c r="HM154" i="1"/>
  <c r="HK154" i="1"/>
  <c r="HJ154" i="1"/>
  <c r="HG154" i="1"/>
  <c r="HD154" i="1"/>
  <c r="HA154" i="1"/>
  <c r="GX154" i="1"/>
  <c r="GV154" i="1"/>
  <c r="GU154" i="1"/>
  <c r="GR154" i="1"/>
  <c r="GP154" i="1"/>
  <c r="GO154" i="1"/>
  <c r="GL154" i="1"/>
  <c r="GI154" i="1"/>
  <c r="GG154" i="1"/>
  <c r="GF154" i="1"/>
  <c r="GD154" i="1"/>
  <c r="GC154" i="1"/>
  <c r="GA154" i="1"/>
  <c r="FX154" i="1"/>
  <c r="FU154" i="1"/>
  <c r="FR154" i="1"/>
  <c r="FO154" i="1"/>
  <c r="FL154" i="1"/>
  <c r="FI154" i="1"/>
  <c r="FF154" i="1"/>
  <c r="FC154" i="1"/>
  <c r="EW154" i="1"/>
  <c r="EV154" i="1"/>
  <c r="ES154" i="1"/>
  <c r="EN154" i="1"/>
  <c r="EM154" i="1"/>
  <c r="EK154" i="1"/>
  <c r="EJ154" i="1"/>
  <c r="EH154" i="1"/>
  <c r="ED154" i="1"/>
  <c r="EB154" i="1"/>
  <c r="DY154" i="1"/>
  <c r="DP154" i="1"/>
  <c r="DM154" i="1"/>
  <c r="DJ154" i="1"/>
  <c r="DG154" i="1"/>
  <c r="DF154" i="1"/>
  <c r="DD154" i="1"/>
  <c r="DA154" i="1"/>
  <c r="CZ154" i="1"/>
  <c r="CX154" i="1"/>
  <c r="CU154" i="1"/>
  <c r="CR154" i="1"/>
  <c r="CO154" i="1"/>
  <c r="CL154" i="1"/>
  <c r="CK154" i="1"/>
  <c r="CI154" i="1"/>
  <c r="CH154" i="1"/>
  <c r="CF154" i="1"/>
  <c r="CE154" i="1"/>
  <c r="CC154" i="1"/>
  <c r="BZ154" i="1"/>
  <c r="BW154" i="1"/>
  <c r="BT154" i="1"/>
  <c r="BS154" i="1"/>
  <c r="BQ154" i="1"/>
  <c r="BP154" i="1"/>
  <c r="BN154" i="1"/>
  <c r="BM154" i="1"/>
  <c r="BK154" i="1"/>
  <c r="BJ154" i="1"/>
  <c r="BH154" i="1"/>
  <c r="BG154" i="1"/>
  <c r="BE154" i="1"/>
  <c r="BB154" i="1"/>
  <c r="BA154" i="1"/>
  <c r="AY154" i="1"/>
  <c r="AV154" i="1"/>
  <c r="AU154" i="1"/>
  <c r="AS154" i="1"/>
  <c r="AP154" i="1"/>
  <c r="AM154" i="1"/>
  <c r="AJ154" i="1"/>
  <c r="AI154" i="1"/>
  <c r="AG154" i="1"/>
  <c r="AF154" i="1"/>
  <c r="AD154" i="1"/>
  <c r="AA154" i="1"/>
  <c r="X154" i="1"/>
  <c r="W154" i="1"/>
  <c r="U154" i="1"/>
  <c r="T154" i="1"/>
  <c r="P154" i="1"/>
  <c r="K154" i="1"/>
  <c r="J154" i="1"/>
  <c r="I154" i="1"/>
  <c r="H154" i="1"/>
  <c r="G154" i="1"/>
  <c r="F154" i="1"/>
  <c r="E154" i="1"/>
  <c r="D154" i="1"/>
  <c r="C154" i="1"/>
  <c r="B154" i="1"/>
  <c r="A154" i="1"/>
  <c r="IT153" i="1"/>
  <c r="IO153" i="1"/>
  <c r="IN153" i="1"/>
  <c r="IL153" i="1"/>
  <c r="IK153" i="1"/>
  <c r="II153" i="1"/>
  <c r="IH153" i="1"/>
  <c r="IF153" i="1"/>
  <c r="IE153" i="1"/>
  <c r="IB153" i="1"/>
  <c r="HY153" i="1"/>
  <c r="HV153" i="1"/>
  <c r="HS153" i="1"/>
  <c r="HP153" i="1"/>
  <c r="HM153" i="1"/>
  <c r="HK153" i="1"/>
  <c r="HJ153" i="1"/>
  <c r="HG153" i="1"/>
  <c r="HD153" i="1"/>
  <c r="HA153" i="1"/>
  <c r="GX153" i="1"/>
  <c r="GV153" i="1"/>
  <c r="GU153" i="1"/>
  <c r="GR153" i="1"/>
  <c r="GP153" i="1"/>
  <c r="GO153" i="1"/>
  <c r="GL153" i="1"/>
  <c r="GI153" i="1"/>
  <c r="GG153" i="1"/>
  <c r="GF153" i="1"/>
  <c r="GD153" i="1"/>
  <c r="GC153" i="1"/>
  <c r="GA153" i="1"/>
  <c r="FX153" i="1"/>
  <c r="FU153" i="1"/>
  <c r="FR153" i="1"/>
  <c r="FO153" i="1"/>
  <c r="FL153" i="1"/>
  <c r="FI153" i="1"/>
  <c r="FH153" i="1"/>
  <c r="FF153" i="1"/>
  <c r="FC153" i="1"/>
  <c r="EW153" i="1"/>
  <c r="EV153" i="1"/>
  <c r="ES153" i="1"/>
  <c r="EN153" i="1"/>
  <c r="EM153" i="1"/>
  <c r="EK153" i="1"/>
  <c r="EJ153" i="1"/>
  <c r="EH153" i="1"/>
  <c r="ED153" i="1"/>
  <c r="EB153" i="1"/>
  <c r="DY153" i="1"/>
  <c r="DX153" i="1"/>
  <c r="DP153" i="1"/>
  <c r="DM153" i="1"/>
  <c r="DJ153" i="1"/>
  <c r="DG153" i="1"/>
  <c r="DF153" i="1"/>
  <c r="DD153" i="1"/>
  <c r="DA153" i="1"/>
  <c r="CX153" i="1"/>
  <c r="CU153" i="1"/>
  <c r="CR153" i="1"/>
  <c r="CQ153" i="1"/>
  <c r="CO153" i="1"/>
  <c r="CN153" i="1"/>
  <c r="CL153" i="1"/>
  <c r="CK153" i="1"/>
  <c r="CI153" i="1"/>
  <c r="CH153" i="1"/>
  <c r="CF153" i="1"/>
  <c r="CE153" i="1"/>
  <c r="CC153" i="1"/>
  <c r="CB153" i="1"/>
  <c r="BZ153" i="1"/>
  <c r="BW153" i="1"/>
  <c r="BT153" i="1"/>
  <c r="BS153" i="1"/>
  <c r="BQ153" i="1"/>
  <c r="BP153" i="1"/>
  <c r="BN153" i="1"/>
  <c r="BM153" i="1"/>
  <c r="BK153" i="1"/>
  <c r="BJ153" i="1"/>
  <c r="BH153" i="1"/>
  <c r="BG153" i="1"/>
  <c r="BE153" i="1"/>
  <c r="BD153" i="1"/>
  <c r="BB153" i="1"/>
  <c r="BA153" i="1"/>
  <c r="AY153" i="1"/>
  <c r="AV153" i="1"/>
  <c r="AU153" i="1"/>
  <c r="AS153" i="1"/>
  <c r="AP153" i="1"/>
  <c r="AM153" i="1"/>
  <c r="AJ153" i="1"/>
  <c r="AI153" i="1"/>
  <c r="AG153" i="1"/>
  <c r="AF153" i="1"/>
  <c r="AD153" i="1"/>
  <c r="AA153" i="1"/>
  <c r="X153" i="1"/>
  <c r="W153" i="1"/>
  <c r="U153" i="1"/>
  <c r="T153" i="1"/>
  <c r="P153" i="1"/>
  <c r="K153" i="1"/>
  <c r="J153" i="1"/>
  <c r="I153" i="1"/>
  <c r="H153" i="1"/>
  <c r="G153" i="1"/>
  <c r="F153" i="1"/>
  <c r="E153" i="1"/>
  <c r="D153" i="1"/>
  <c r="C153" i="1"/>
  <c r="B153" i="1"/>
  <c r="A153" i="1"/>
  <c r="IT152" i="1"/>
  <c r="IZ152" i="1" s="1"/>
  <c r="IO152" i="1"/>
  <c r="IN152" i="1"/>
  <c r="IL152" i="1"/>
  <c r="IK152" i="1"/>
  <c r="II152" i="1"/>
  <c r="IH152" i="1"/>
  <c r="IF152" i="1"/>
  <c r="IE152" i="1"/>
  <c r="IB152" i="1"/>
  <c r="HY152" i="1"/>
  <c r="HV152" i="1"/>
  <c r="HS152" i="1"/>
  <c r="HP152" i="1"/>
  <c r="HM152" i="1"/>
  <c r="HK152" i="1"/>
  <c r="HJ152" i="1"/>
  <c r="HG152" i="1"/>
  <c r="HD152" i="1"/>
  <c r="HA152" i="1"/>
  <c r="GX152" i="1"/>
  <c r="GV152" i="1"/>
  <c r="GU152" i="1"/>
  <c r="GR152" i="1"/>
  <c r="GP152" i="1"/>
  <c r="GO152" i="1"/>
  <c r="GL152" i="1"/>
  <c r="GI152" i="1"/>
  <c r="GG152" i="1"/>
  <c r="GF152" i="1"/>
  <c r="GD152" i="1"/>
  <c r="GC152" i="1"/>
  <c r="GA152" i="1"/>
  <c r="FX152" i="1"/>
  <c r="FU152" i="1"/>
  <c r="FR152" i="1"/>
  <c r="FO152" i="1"/>
  <c r="FL152" i="1"/>
  <c r="FK152" i="1"/>
  <c r="FI152" i="1"/>
  <c r="FF152" i="1"/>
  <c r="FC152" i="1"/>
  <c r="EW152" i="1"/>
  <c r="EV152" i="1"/>
  <c r="ES152" i="1"/>
  <c r="EN152" i="1"/>
  <c r="EM152" i="1"/>
  <c r="EK152" i="1"/>
  <c r="EJ152" i="1"/>
  <c r="EH152" i="1"/>
  <c r="ED152" i="1"/>
  <c r="EB152" i="1"/>
  <c r="EA152" i="1"/>
  <c r="DY152" i="1"/>
  <c r="DP152" i="1"/>
  <c r="DM152" i="1"/>
  <c r="DJ152" i="1"/>
  <c r="DG152" i="1"/>
  <c r="DF152" i="1"/>
  <c r="DD152" i="1"/>
  <c r="DA152" i="1"/>
  <c r="CX152" i="1"/>
  <c r="CU152" i="1"/>
  <c r="CR152" i="1"/>
  <c r="CQ152" i="1"/>
  <c r="CO152" i="1"/>
  <c r="CL152" i="1"/>
  <c r="CK152" i="1"/>
  <c r="CI152" i="1"/>
  <c r="CH152" i="1"/>
  <c r="CF152" i="1"/>
  <c r="CE152" i="1"/>
  <c r="CC152" i="1"/>
  <c r="BZ152" i="1"/>
  <c r="BW152" i="1"/>
  <c r="BT152" i="1"/>
  <c r="BS152" i="1"/>
  <c r="BQ152" i="1"/>
  <c r="BP152" i="1"/>
  <c r="BN152" i="1"/>
  <c r="BM152" i="1"/>
  <c r="BK152" i="1"/>
  <c r="BJ152" i="1"/>
  <c r="BH152" i="1"/>
  <c r="BG152" i="1"/>
  <c r="BE152" i="1"/>
  <c r="BD152" i="1"/>
  <c r="BB152" i="1"/>
  <c r="BA152" i="1"/>
  <c r="AY152" i="1"/>
  <c r="AV152" i="1"/>
  <c r="AU152" i="1"/>
  <c r="AS152" i="1"/>
  <c r="AP152" i="1"/>
  <c r="AM152" i="1"/>
  <c r="AJ152" i="1"/>
  <c r="AI152" i="1"/>
  <c r="AG152" i="1"/>
  <c r="AF152" i="1"/>
  <c r="AD152" i="1"/>
  <c r="AA152" i="1"/>
  <c r="X152" i="1"/>
  <c r="W152" i="1"/>
  <c r="U152" i="1"/>
  <c r="T152" i="1"/>
  <c r="P152" i="1"/>
  <c r="K152" i="1"/>
  <c r="J152" i="1"/>
  <c r="I152" i="1"/>
  <c r="H152" i="1"/>
  <c r="G152" i="1"/>
  <c r="F152" i="1"/>
  <c r="E152" i="1"/>
  <c r="D152" i="1"/>
  <c r="C152" i="1"/>
  <c r="B152" i="1"/>
  <c r="A152" i="1"/>
  <c r="IZ151" i="1"/>
  <c r="IT151" i="1"/>
  <c r="IS151" i="1"/>
  <c r="IO151" i="1"/>
  <c r="IN151" i="1"/>
  <c r="IL151" i="1"/>
  <c r="IK151" i="1"/>
  <c r="II151" i="1"/>
  <c r="IH151" i="1"/>
  <c r="IF151" i="1"/>
  <c r="IE151" i="1"/>
  <c r="IB151" i="1"/>
  <c r="HY151" i="1"/>
  <c r="HV151" i="1"/>
  <c r="HS151" i="1"/>
  <c r="HP151" i="1"/>
  <c r="HM151" i="1"/>
  <c r="HK151" i="1"/>
  <c r="HJ151" i="1"/>
  <c r="HG151" i="1"/>
  <c r="HD151" i="1"/>
  <c r="HA151" i="1"/>
  <c r="GX151" i="1"/>
  <c r="GV151" i="1"/>
  <c r="GU151" i="1"/>
  <c r="GR151" i="1"/>
  <c r="GP151" i="1"/>
  <c r="GO151" i="1"/>
  <c r="GL151" i="1"/>
  <c r="GI151" i="1"/>
  <c r="GG151" i="1"/>
  <c r="GF151" i="1"/>
  <c r="GD151" i="1"/>
  <c r="GC151" i="1"/>
  <c r="GA151" i="1"/>
  <c r="FX151" i="1"/>
  <c r="FU151" i="1"/>
  <c r="FR151" i="1"/>
  <c r="FO151" i="1"/>
  <c r="FL151" i="1"/>
  <c r="FI151" i="1"/>
  <c r="FF151" i="1"/>
  <c r="FC151" i="1"/>
  <c r="EW151" i="1"/>
  <c r="EV151" i="1"/>
  <c r="ES151" i="1"/>
  <c r="EN151" i="1"/>
  <c r="EM151" i="1"/>
  <c r="EK151" i="1"/>
  <c r="EJ151" i="1"/>
  <c r="EH151" i="1"/>
  <c r="ED151" i="1"/>
  <c r="EB151" i="1"/>
  <c r="DY151" i="1"/>
  <c r="DP151" i="1"/>
  <c r="DO151" i="1"/>
  <c r="DM151" i="1"/>
  <c r="DJ151" i="1"/>
  <c r="DG151" i="1"/>
  <c r="DF151" i="1"/>
  <c r="DD151" i="1"/>
  <c r="DA151" i="1"/>
  <c r="CZ151" i="1"/>
  <c r="CX151" i="1"/>
  <c r="CU151" i="1"/>
  <c r="CR151" i="1"/>
  <c r="CO151" i="1"/>
  <c r="CN151" i="1"/>
  <c r="CL151" i="1"/>
  <c r="CK151" i="1"/>
  <c r="CI151" i="1"/>
  <c r="CH151" i="1"/>
  <c r="CF151" i="1"/>
  <c r="CE151" i="1"/>
  <c r="CC151" i="1"/>
  <c r="CB151" i="1"/>
  <c r="BZ151" i="1"/>
  <c r="BW151" i="1"/>
  <c r="BT151" i="1"/>
  <c r="BS151" i="1"/>
  <c r="BQ151" i="1"/>
  <c r="BP151" i="1"/>
  <c r="BN151" i="1"/>
  <c r="BM151" i="1"/>
  <c r="BK151" i="1"/>
  <c r="BJ151" i="1"/>
  <c r="BH151" i="1"/>
  <c r="BG151" i="1"/>
  <c r="BE151" i="1"/>
  <c r="BB151" i="1"/>
  <c r="BA151" i="1"/>
  <c r="AY151" i="1"/>
  <c r="AV151" i="1"/>
  <c r="AU151" i="1"/>
  <c r="AS151" i="1"/>
  <c r="AP151" i="1"/>
  <c r="AM151" i="1"/>
  <c r="AJ151" i="1"/>
  <c r="AI151" i="1"/>
  <c r="AG151" i="1"/>
  <c r="AF151" i="1"/>
  <c r="AD151" i="1"/>
  <c r="AA151" i="1"/>
  <c r="X151" i="1"/>
  <c r="W151" i="1"/>
  <c r="U151" i="1"/>
  <c r="T151" i="1"/>
  <c r="P151" i="1"/>
  <c r="K151" i="1"/>
  <c r="J151" i="1"/>
  <c r="I151" i="1"/>
  <c r="H151" i="1"/>
  <c r="G151" i="1"/>
  <c r="F151" i="1"/>
  <c r="E151" i="1"/>
  <c r="D151" i="1"/>
  <c r="C151" i="1"/>
  <c r="B151" i="1"/>
  <c r="A151" i="1"/>
  <c r="IT150" i="1"/>
  <c r="IS150" i="1"/>
  <c r="IO150" i="1"/>
  <c r="IN150" i="1"/>
  <c r="IL150" i="1"/>
  <c r="IK150" i="1"/>
  <c r="II150" i="1"/>
  <c r="IH150" i="1"/>
  <c r="IF150" i="1"/>
  <c r="IE150" i="1"/>
  <c r="IB150" i="1"/>
  <c r="HY150" i="1"/>
  <c r="HV150" i="1"/>
  <c r="HS150" i="1"/>
  <c r="HP150" i="1"/>
  <c r="HM150" i="1"/>
  <c r="HK150" i="1"/>
  <c r="HJ150" i="1"/>
  <c r="HG150" i="1"/>
  <c r="HD150" i="1"/>
  <c r="HA150" i="1"/>
  <c r="GX150" i="1"/>
  <c r="GV150" i="1"/>
  <c r="GU150" i="1"/>
  <c r="GR150" i="1"/>
  <c r="GP150" i="1"/>
  <c r="GO150" i="1"/>
  <c r="GL150" i="1"/>
  <c r="GI150" i="1"/>
  <c r="GG150" i="1"/>
  <c r="GF150" i="1"/>
  <c r="GD150" i="1"/>
  <c r="GC150" i="1"/>
  <c r="GA150" i="1"/>
  <c r="FX150" i="1"/>
  <c r="FW150" i="1"/>
  <c r="FU150" i="1"/>
  <c r="FR150" i="1"/>
  <c r="FO150" i="1"/>
  <c r="FL150" i="1"/>
  <c r="FI150" i="1"/>
  <c r="FF150" i="1"/>
  <c r="FC150" i="1"/>
  <c r="EW150" i="1"/>
  <c r="EV150" i="1"/>
  <c r="ES150" i="1"/>
  <c r="EN150" i="1"/>
  <c r="EM150" i="1"/>
  <c r="EK150" i="1"/>
  <c r="EJ150" i="1"/>
  <c r="EH150" i="1"/>
  <c r="ED150" i="1"/>
  <c r="EB150" i="1"/>
  <c r="DY150" i="1"/>
  <c r="DX150" i="1"/>
  <c r="DP150" i="1"/>
  <c r="DM150" i="1"/>
  <c r="DJ150" i="1"/>
  <c r="DG150" i="1"/>
  <c r="DF150" i="1"/>
  <c r="DD150" i="1"/>
  <c r="DA150" i="1"/>
  <c r="CX150" i="1"/>
  <c r="CU150" i="1"/>
  <c r="CR150" i="1"/>
  <c r="CO150" i="1"/>
  <c r="CL150" i="1"/>
  <c r="CK150" i="1"/>
  <c r="CI150" i="1"/>
  <c r="CH150" i="1"/>
  <c r="CF150" i="1"/>
  <c r="CE150" i="1"/>
  <c r="CC150" i="1"/>
  <c r="CB150" i="1"/>
  <c r="BZ150" i="1"/>
  <c r="BW150" i="1"/>
  <c r="BT150" i="1"/>
  <c r="BS150" i="1"/>
  <c r="BQ150" i="1"/>
  <c r="BP150" i="1"/>
  <c r="BN150" i="1"/>
  <c r="BM150" i="1"/>
  <c r="BK150" i="1"/>
  <c r="BJ150" i="1"/>
  <c r="BH150" i="1"/>
  <c r="BG150" i="1"/>
  <c r="BE150" i="1"/>
  <c r="BD150" i="1"/>
  <c r="BB150" i="1"/>
  <c r="BA150" i="1"/>
  <c r="AY150" i="1"/>
  <c r="AV150" i="1"/>
  <c r="AU150" i="1"/>
  <c r="AS150" i="1"/>
  <c r="AR150" i="1"/>
  <c r="AP150" i="1"/>
  <c r="AM150" i="1"/>
  <c r="AJ150" i="1"/>
  <c r="AI150" i="1"/>
  <c r="AG150" i="1"/>
  <c r="AF150" i="1"/>
  <c r="AD150" i="1"/>
  <c r="AA150" i="1"/>
  <c r="X150" i="1"/>
  <c r="W150" i="1"/>
  <c r="U150" i="1"/>
  <c r="T150" i="1"/>
  <c r="P150" i="1"/>
  <c r="K150" i="1"/>
  <c r="J150" i="1"/>
  <c r="I150" i="1"/>
  <c r="H150" i="1"/>
  <c r="G150" i="1"/>
  <c r="F150" i="1"/>
  <c r="E150" i="1"/>
  <c r="D150" i="1"/>
  <c r="C150" i="1"/>
  <c r="B150" i="1"/>
  <c r="A150" i="1"/>
  <c r="IZ149" i="1"/>
  <c r="IT149" i="1"/>
  <c r="IS149" i="1"/>
  <c r="IO149" i="1"/>
  <c r="IN149" i="1"/>
  <c r="IL149" i="1"/>
  <c r="IK149" i="1"/>
  <c r="II149" i="1"/>
  <c r="IH149" i="1"/>
  <c r="IF149" i="1"/>
  <c r="IE149" i="1"/>
  <c r="IB149" i="1"/>
  <c r="HY149" i="1"/>
  <c r="HV149" i="1"/>
  <c r="HS149" i="1"/>
  <c r="HP149" i="1"/>
  <c r="HM149" i="1"/>
  <c r="HK149" i="1"/>
  <c r="HJ149" i="1"/>
  <c r="HG149" i="1"/>
  <c r="HD149" i="1"/>
  <c r="HA149" i="1"/>
  <c r="GX149" i="1"/>
  <c r="GV149" i="1"/>
  <c r="GU149" i="1"/>
  <c r="GR149" i="1"/>
  <c r="GP149" i="1"/>
  <c r="GO149" i="1"/>
  <c r="GL149" i="1"/>
  <c r="GI149" i="1"/>
  <c r="GG149" i="1"/>
  <c r="GF149" i="1"/>
  <c r="GD149" i="1"/>
  <c r="GC149" i="1"/>
  <c r="GA149" i="1"/>
  <c r="FX149" i="1"/>
  <c r="FU149" i="1"/>
  <c r="FR149" i="1"/>
  <c r="FO149" i="1"/>
  <c r="FL149" i="1"/>
  <c r="FK149" i="1"/>
  <c r="FI149" i="1"/>
  <c r="FF149" i="1"/>
  <c r="FC149" i="1"/>
  <c r="EW149" i="1"/>
  <c r="EV149" i="1"/>
  <c r="ES149" i="1"/>
  <c r="EN149" i="1"/>
  <c r="EM149" i="1"/>
  <c r="EK149" i="1"/>
  <c r="EJ149" i="1"/>
  <c r="EH149" i="1"/>
  <c r="ED149" i="1"/>
  <c r="EB149" i="1"/>
  <c r="DY149" i="1"/>
  <c r="DP149" i="1"/>
  <c r="DM149" i="1"/>
  <c r="DJ149" i="1"/>
  <c r="DG149" i="1"/>
  <c r="DF149" i="1"/>
  <c r="DD149" i="1"/>
  <c r="DA149" i="1"/>
  <c r="CZ149" i="1"/>
  <c r="CX149" i="1"/>
  <c r="CU149" i="1"/>
  <c r="CR149" i="1"/>
  <c r="CO149" i="1"/>
  <c r="CL149" i="1"/>
  <c r="CK149" i="1"/>
  <c r="CI149" i="1"/>
  <c r="CH149" i="1"/>
  <c r="CF149" i="1"/>
  <c r="CE149" i="1"/>
  <c r="CC149" i="1"/>
  <c r="BZ149" i="1"/>
  <c r="BW149" i="1"/>
  <c r="BT149" i="1"/>
  <c r="BS149" i="1"/>
  <c r="BQ149" i="1"/>
  <c r="BP149" i="1"/>
  <c r="BN149" i="1"/>
  <c r="BM149" i="1"/>
  <c r="BK149" i="1"/>
  <c r="BJ149" i="1"/>
  <c r="BH149" i="1"/>
  <c r="BG149" i="1"/>
  <c r="BE149" i="1"/>
  <c r="BB149" i="1"/>
  <c r="BA149" i="1"/>
  <c r="AY149" i="1"/>
  <c r="AV149" i="1"/>
  <c r="AU149" i="1"/>
  <c r="AS149" i="1"/>
  <c r="AR149" i="1"/>
  <c r="AP149" i="1"/>
  <c r="AM149" i="1"/>
  <c r="AJ149" i="1"/>
  <c r="AI149" i="1"/>
  <c r="AG149" i="1"/>
  <c r="AF149" i="1"/>
  <c r="AD149" i="1"/>
  <c r="AA149" i="1"/>
  <c r="X149" i="1"/>
  <c r="W149" i="1"/>
  <c r="U149" i="1"/>
  <c r="T149" i="1"/>
  <c r="P149" i="1"/>
  <c r="K149" i="1"/>
  <c r="J149" i="1"/>
  <c r="I149" i="1"/>
  <c r="H149" i="1"/>
  <c r="G149" i="1"/>
  <c r="F149" i="1"/>
  <c r="E149" i="1"/>
  <c r="D149" i="1"/>
  <c r="C149" i="1"/>
  <c r="B149" i="1"/>
  <c r="A149" i="1"/>
  <c r="IT148" i="1"/>
  <c r="IO148" i="1"/>
  <c r="IN148" i="1"/>
  <c r="IL148" i="1"/>
  <c r="IK148" i="1"/>
  <c r="II148" i="1"/>
  <c r="IH148" i="1"/>
  <c r="IF148" i="1"/>
  <c r="IE148" i="1"/>
  <c r="IB148" i="1"/>
  <c r="HY148" i="1"/>
  <c r="HV148" i="1"/>
  <c r="HS148" i="1"/>
  <c r="HP148" i="1"/>
  <c r="HM148" i="1"/>
  <c r="HK148" i="1"/>
  <c r="HJ148" i="1"/>
  <c r="HG148" i="1"/>
  <c r="HD148" i="1"/>
  <c r="HA148" i="1"/>
  <c r="GX148" i="1"/>
  <c r="GV148" i="1"/>
  <c r="GU148" i="1"/>
  <c r="GR148" i="1"/>
  <c r="GP148" i="1"/>
  <c r="GO148" i="1"/>
  <c r="GL148" i="1"/>
  <c r="GI148" i="1"/>
  <c r="GG148" i="1"/>
  <c r="GF148" i="1"/>
  <c r="GD148" i="1"/>
  <c r="GC148" i="1"/>
  <c r="GA148" i="1"/>
  <c r="FX148" i="1"/>
  <c r="FU148" i="1"/>
  <c r="FR148" i="1"/>
  <c r="FO148" i="1"/>
  <c r="FL148" i="1"/>
  <c r="FI148" i="1"/>
  <c r="FF148" i="1"/>
  <c r="FC148" i="1"/>
  <c r="EW148" i="1"/>
  <c r="EV148" i="1"/>
  <c r="ES148" i="1"/>
  <c r="EN148" i="1"/>
  <c r="EM148" i="1"/>
  <c r="EK148" i="1"/>
  <c r="EJ148" i="1"/>
  <c r="EH148" i="1"/>
  <c r="ED148" i="1"/>
  <c r="EB148" i="1"/>
  <c r="DY148" i="1"/>
  <c r="DX148" i="1"/>
  <c r="DP148" i="1"/>
  <c r="DM148" i="1"/>
  <c r="DJ148" i="1"/>
  <c r="DG148" i="1"/>
  <c r="DF148" i="1"/>
  <c r="DD148" i="1"/>
  <c r="DA148" i="1"/>
  <c r="CZ148" i="1"/>
  <c r="CX148" i="1"/>
  <c r="CU148" i="1"/>
  <c r="CR148" i="1"/>
  <c r="CO148" i="1"/>
  <c r="CN148" i="1"/>
  <c r="CL148" i="1"/>
  <c r="CK148" i="1"/>
  <c r="CI148" i="1"/>
  <c r="CH148" i="1"/>
  <c r="CF148" i="1"/>
  <c r="CE148" i="1"/>
  <c r="CC148" i="1"/>
  <c r="CB148" i="1"/>
  <c r="BZ148" i="1"/>
  <c r="BW148" i="1"/>
  <c r="BT148" i="1"/>
  <c r="BS148" i="1"/>
  <c r="BQ148" i="1"/>
  <c r="BP148" i="1"/>
  <c r="BN148" i="1"/>
  <c r="BM148" i="1"/>
  <c r="BK148" i="1"/>
  <c r="BJ148" i="1"/>
  <c r="BH148" i="1"/>
  <c r="BG148" i="1"/>
  <c r="BE148" i="1"/>
  <c r="BB148" i="1"/>
  <c r="BA148" i="1"/>
  <c r="AY148" i="1"/>
  <c r="AV148" i="1"/>
  <c r="AU148" i="1"/>
  <c r="AS148" i="1"/>
  <c r="AP148" i="1"/>
  <c r="AM148" i="1"/>
  <c r="AJ148" i="1"/>
  <c r="AI148" i="1"/>
  <c r="AG148" i="1"/>
  <c r="AF148" i="1"/>
  <c r="AD148" i="1"/>
  <c r="AA148" i="1"/>
  <c r="X148" i="1"/>
  <c r="W148" i="1"/>
  <c r="U148" i="1"/>
  <c r="T148" i="1"/>
  <c r="P148" i="1"/>
  <c r="K148" i="1"/>
  <c r="J148" i="1"/>
  <c r="I148" i="1"/>
  <c r="H148" i="1"/>
  <c r="G148" i="1"/>
  <c r="F148" i="1"/>
  <c r="E148" i="1"/>
  <c r="D148" i="1"/>
  <c r="C148" i="1"/>
  <c r="B148" i="1"/>
  <c r="A148" i="1"/>
  <c r="IT147" i="1"/>
  <c r="IO147" i="1"/>
  <c r="IN147" i="1"/>
  <c r="IL147" i="1"/>
  <c r="IK147" i="1"/>
  <c r="II147" i="1"/>
  <c r="IH147" i="1"/>
  <c r="IF147" i="1"/>
  <c r="IE147" i="1"/>
  <c r="IB147" i="1"/>
  <c r="HY147" i="1"/>
  <c r="HV147" i="1"/>
  <c r="HS147" i="1"/>
  <c r="HP147" i="1"/>
  <c r="HM147" i="1"/>
  <c r="HK147" i="1"/>
  <c r="HJ147" i="1"/>
  <c r="HG147" i="1"/>
  <c r="HD147" i="1"/>
  <c r="HA147" i="1"/>
  <c r="GX147" i="1"/>
  <c r="GV147" i="1"/>
  <c r="GU147" i="1"/>
  <c r="GR147" i="1"/>
  <c r="GP147" i="1"/>
  <c r="GO147" i="1"/>
  <c r="GL147" i="1"/>
  <c r="GI147" i="1"/>
  <c r="GG147" i="1"/>
  <c r="GF147" i="1"/>
  <c r="GD147" i="1"/>
  <c r="GC147" i="1"/>
  <c r="GA147" i="1"/>
  <c r="FX147" i="1"/>
  <c r="FW147" i="1"/>
  <c r="FU147" i="1"/>
  <c r="FR147" i="1"/>
  <c r="FO147" i="1"/>
  <c r="FL147" i="1"/>
  <c r="FI147" i="1"/>
  <c r="FF147" i="1"/>
  <c r="FC147" i="1"/>
  <c r="EW147" i="1"/>
  <c r="EV147" i="1"/>
  <c r="ES147" i="1"/>
  <c r="EN147" i="1"/>
  <c r="EM147" i="1"/>
  <c r="EK147" i="1"/>
  <c r="EJ147" i="1"/>
  <c r="EH147" i="1"/>
  <c r="ED147" i="1"/>
  <c r="EB147" i="1"/>
  <c r="EA147" i="1"/>
  <c r="DY147" i="1"/>
  <c r="DX147" i="1"/>
  <c r="DP147" i="1"/>
  <c r="DM147" i="1"/>
  <c r="DJ147" i="1"/>
  <c r="DG147" i="1"/>
  <c r="DF147" i="1"/>
  <c r="DD147" i="1"/>
  <c r="DA147" i="1"/>
  <c r="CX147" i="1"/>
  <c r="CU147" i="1"/>
  <c r="CR147" i="1"/>
  <c r="CO147" i="1"/>
  <c r="CL147" i="1"/>
  <c r="CK147" i="1"/>
  <c r="CI147" i="1"/>
  <c r="CH147" i="1"/>
  <c r="CF147" i="1"/>
  <c r="CE147" i="1"/>
  <c r="CC147" i="1"/>
  <c r="BZ147" i="1"/>
  <c r="BW147" i="1"/>
  <c r="BT147" i="1"/>
  <c r="BS147" i="1"/>
  <c r="BQ147" i="1"/>
  <c r="BP147" i="1"/>
  <c r="BN147" i="1"/>
  <c r="BM147" i="1"/>
  <c r="BK147" i="1"/>
  <c r="BJ147" i="1"/>
  <c r="BH147" i="1"/>
  <c r="BG147" i="1"/>
  <c r="BE147" i="1"/>
  <c r="BD147" i="1"/>
  <c r="BB147" i="1"/>
  <c r="BA147" i="1"/>
  <c r="AY147" i="1"/>
  <c r="AV147" i="1"/>
  <c r="AU147" i="1"/>
  <c r="AS147" i="1"/>
  <c r="AR147" i="1"/>
  <c r="AP147" i="1"/>
  <c r="AM147" i="1"/>
  <c r="AJ147" i="1"/>
  <c r="AI147" i="1"/>
  <c r="AG147" i="1"/>
  <c r="AF147" i="1"/>
  <c r="AD147" i="1"/>
  <c r="AA147" i="1"/>
  <c r="X147" i="1"/>
  <c r="W147" i="1"/>
  <c r="U147" i="1"/>
  <c r="T147" i="1"/>
  <c r="P147" i="1"/>
  <c r="K147" i="1"/>
  <c r="J147" i="1"/>
  <c r="I147" i="1"/>
  <c r="H147" i="1"/>
  <c r="G147" i="1"/>
  <c r="F147" i="1"/>
  <c r="E147" i="1"/>
  <c r="D147" i="1"/>
  <c r="C147" i="1"/>
  <c r="B147" i="1"/>
  <c r="A147" i="1"/>
  <c r="IZ146" i="1"/>
  <c r="IT146" i="1"/>
  <c r="IO146" i="1"/>
  <c r="IN146" i="1"/>
  <c r="IL146" i="1"/>
  <c r="IK146" i="1"/>
  <c r="II146" i="1"/>
  <c r="IH146" i="1"/>
  <c r="IF146" i="1"/>
  <c r="IE146" i="1"/>
  <c r="HY146" i="1"/>
  <c r="HV146" i="1"/>
  <c r="HS146" i="1"/>
  <c r="HP146" i="1"/>
  <c r="HM146" i="1"/>
  <c r="HK146" i="1"/>
  <c r="HJ146" i="1"/>
  <c r="HG146" i="1"/>
  <c r="HD146" i="1"/>
  <c r="HA146" i="1"/>
  <c r="GX146" i="1"/>
  <c r="GV146" i="1"/>
  <c r="GU146" i="1"/>
  <c r="GR146" i="1"/>
  <c r="GP146" i="1"/>
  <c r="GO146" i="1"/>
  <c r="GL146" i="1"/>
  <c r="GI146" i="1"/>
  <c r="GG146" i="1"/>
  <c r="GF146" i="1"/>
  <c r="GD146" i="1"/>
  <c r="GC146" i="1"/>
  <c r="GA146" i="1"/>
  <c r="FX146" i="1"/>
  <c r="FU146" i="1"/>
  <c r="FR146" i="1"/>
  <c r="FO146" i="1"/>
  <c r="FL146" i="1"/>
  <c r="FI146" i="1"/>
  <c r="FF146" i="1"/>
  <c r="FC146" i="1"/>
  <c r="EW146" i="1"/>
  <c r="EV146" i="1"/>
  <c r="ES146" i="1"/>
  <c r="EN146" i="1"/>
  <c r="EM146" i="1"/>
  <c r="EK146" i="1"/>
  <c r="EJ146" i="1"/>
  <c r="EH146" i="1"/>
  <c r="ED146" i="1"/>
  <c r="EB146" i="1"/>
  <c r="DY146" i="1"/>
  <c r="DP146" i="1"/>
  <c r="DM146" i="1"/>
  <c r="DJ146" i="1"/>
  <c r="DG146" i="1"/>
  <c r="DF146" i="1"/>
  <c r="DD146" i="1"/>
  <c r="DA146" i="1"/>
  <c r="CZ146" i="1"/>
  <c r="CX146" i="1"/>
  <c r="CU146" i="1"/>
  <c r="CR146" i="1"/>
  <c r="CO146" i="1"/>
  <c r="CL146" i="1"/>
  <c r="CK146" i="1"/>
  <c r="CI146" i="1"/>
  <c r="CH146" i="1"/>
  <c r="CF146" i="1"/>
  <c r="CE146" i="1"/>
  <c r="CC146" i="1"/>
  <c r="BZ146" i="1"/>
  <c r="BW146" i="1"/>
  <c r="BT146" i="1"/>
  <c r="BS146" i="1"/>
  <c r="BQ146" i="1"/>
  <c r="BP146" i="1"/>
  <c r="BN146" i="1"/>
  <c r="BM146" i="1"/>
  <c r="BK146" i="1"/>
  <c r="BJ146" i="1"/>
  <c r="BH146" i="1"/>
  <c r="BG146" i="1"/>
  <c r="BE146" i="1"/>
  <c r="BB146" i="1"/>
  <c r="BA146" i="1"/>
  <c r="AY146" i="1"/>
  <c r="AV146" i="1"/>
  <c r="AU146" i="1"/>
  <c r="AS146" i="1"/>
  <c r="AP146" i="1"/>
  <c r="AM146" i="1"/>
  <c r="AJ146" i="1"/>
  <c r="AI146" i="1"/>
  <c r="AG146" i="1"/>
  <c r="AF146" i="1"/>
  <c r="AD146" i="1"/>
  <c r="AA146" i="1"/>
  <c r="X146" i="1"/>
  <c r="W146" i="1"/>
  <c r="U146" i="1"/>
  <c r="T146" i="1"/>
  <c r="P146" i="1"/>
  <c r="K146" i="1"/>
  <c r="J146" i="1"/>
  <c r="I146" i="1"/>
  <c r="H146" i="1"/>
  <c r="G146" i="1"/>
  <c r="F146" i="1"/>
  <c r="E146" i="1"/>
  <c r="D146" i="1"/>
  <c r="C146" i="1"/>
  <c r="B146" i="1"/>
  <c r="A146" i="1"/>
  <c r="IT145" i="1"/>
  <c r="IS145" i="1" s="1"/>
  <c r="IO145" i="1"/>
  <c r="IN145" i="1"/>
  <c r="IL145" i="1"/>
  <c r="IK145" i="1"/>
  <c r="II145" i="1"/>
  <c r="IH145" i="1"/>
  <c r="IF145" i="1"/>
  <c r="IE145" i="1"/>
  <c r="HY145" i="1"/>
  <c r="HV145" i="1"/>
  <c r="HS145" i="1"/>
  <c r="HP145" i="1"/>
  <c r="HM145" i="1"/>
  <c r="HK145" i="1"/>
  <c r="HJ145" i="1"/>
  <c r="HG145" i="1"/>
  <c r="HD145" i="1"/>
  <c r="HA145" i="1"/>
  <c r="GX145" i="1"/>
  <c r="GV145" i="1"/>
  <c r="GU145" i="1"/>
  <c r="GR145" i="1"/>
  <c r="GP145" i="1"/>
  <c r="GO145" i="1"/>
  <c r="GL145" i="1"/>
  <c r="GI145" i="1"/>
  <c r="GG145" i="1"/>
  <c r="GF145" i="1"/>
  <c r="GD145" i="1"/>
  <c r="GC145" i="1"/>
  <c r="GA145" i="1"/>
  <c r="FX145" i="1"/>
  <c r="FU145" i="1"/>
  <c r="FR145" i="1"/>
  <c r="FO145" i="1"/>
  <c r="FL145" i="1"/>
  <c r="FI145" i="1"/>
  <c r="FF145" i="1"/>
  <c r="FC145" i="1"/>
  <c r="EW145" i="1"/>
  <c r="EV145" i="1"/>
  <c r="ES145" i="1"/>
  <c r="EN145" i="1"/>
  <c r="EM145" i="1"/>
  <c r="EK145" i="1"/>
  <c r="EJ145" i="1"/>
  <c r="EH145" i="1"/>
  <c r="ED145" i="1"/>
  <c r="EB145" i="1"/>
  <c r="DY145" i="1"/>
  <c r="DX145" i="1"/>
  <c r="DP145" i="1"/>
  <c r="DM145" i="1"/>
  <c r="DJ145" i="1"/>
  <c r="DG145" i="1"/>
  <c r="DF145" i="1"/>
  <c r="DD145" i="1"/>
  <c r="DA145" i="1"/>
  <c r="CX145" i="1"/>
  <c r="CU145" i="1"/>
  <c r="CR145" i="1"/>
  <c r="CO145" i="1"/>
  <c r="CN145" i="1"/>
  <c r="CL145" i="1"/>
  <c r="CK145" i="1"/>
  <c r="CI145" i="1"/>
  <c r="CH145" i="1"/>
  <c r="CF145" i="1"/>
  <c r="CE145" i="1"/>
  <c r="CC145" i="1"/>
  <c r="CB145" i="1"/>
  <c r="BZ145" i="1"/>
  <c r="BW145" i="1"/>
  <c r="BT145" i="1"/>
  <c r="BS145" i="1"/>
  <c r="BQ145" i="1"/>
  <c r="BP145" i="1"/>
  <c r="BN145" i="1"/>
  <c r="BM145" i="1"/>
  <c r="BK145" i="1"/>
  <c r="BJ145" i="1"/>
  <c r="BH145" i="1"/>
  <c r="BG145" i="1"/>
  <c r="BE145" i="1"/>
  <c r="BD145" i="1"/>
  <c r="BB145" i="1"/>
  <c r="BA145" i="1"/>
  <c r="AY145" i="1"/>
  <c r="AV145" i="1"/>
  <c r="AU145" i="1"/>
  <c r="AS145" i="1"/>
  <c r="AP145" i="1"/>
  <c r="AM145" i="1"/>
  <c r="AJ145" i="1"/>
  <c r="AI145" i="1"/>
  <c r="AG145" i="1"/>
  <c r="AF145" i="1"/>
  <c r="AD145" i="1"/>
  <c r="AA145" i="1"/>
  <c r="X145" i="1"/>
  <c r="W145" i="1"/>
  <c r="U145" i="1"/>
  <c r="T145" i="1"/>
  <c r="P145" i="1"/>
  <c r="K145" i="1"/>
  <c r="J145" i="1"/>
  <c r="I145" i="1"/>
  <c r="H145" i="1"/>
  <c r="G145" i="1"/>
  <c r="F145" i="1"/>
  <c r="E145" i="1"/>
  <c r="D145" i="1"/>
  <c r="C145" i="1"/>
  <c r="B145" i="1"/>
  <c r="A145" i="1"/>
  <c r="IZ144" i="1"/>
  <c r="IT144" i="1"/>
  <c r="IS144" i="1"/>
  <c r="IO144" i="1"/>
  <c r="IN144" i="1"/>
  <c r="IL144" i="1"/>
  <c r="IK144" i="1"/>
  <c r="II144" i="1"/>
  <c r="IH144" i="1"/>
  <c r="IF144" i="1"/>
  <c r="IE144" i="1"/>
  <c r="IB144" i="1"/>
  <c r="HY144" i="1"/>
  <c r="HV144" i="1"/>
  <c r="HS144" i="1"/>
  <c r="HP144" i="1"/>
  <c r="HM144" i="1"/>
  <c r="HK144" i="1"/>
  <c r="HJ144" i="1"/>
  <c r="HG144" i="1"/>
  <c r="HD144" i="1"/>
  <c r="HA144" i="1"/>
  <c r="GX144" i="1"/>
  <c r="GV144" i="1"/>
  <c r="GU144" i="1"/>
  <c r="GR144" i="1"/>
  <c r="GP144" i="1"/>
  <c r="GO144" i="1"/>
  <c r="GL144" i="1"/>
  <c r="GI144" i="1"/>
  <c r="GG144" i="1"/>
  <c r="GF144" i="1"/>
  <c r="GD144" i="1"/>
  <c r="GC144" i="1"/>
  <c r="GA144" i="1"/>
  <c r="FX144" i="1"/>
  <c r="FW144" i="1"/>
  <c r="FU144" i="1"/>
  <c r="FR144" i="1"/>
  <c r="FO144" i="1"/>
  <c r="FL144" i="1"/>
  <c r="FI144" i="1"/>
  <c r="FF144" i="1"/>
  <c r="FC144" i="1"/>
  <c r="EW144" i="1"/>
  <c r="EV144" i="1"/>
  <c r="ES144" i="1"/>
  <c r="EN144" i="1"/>
  <c r="EM144" i="1"/>
  <c r="EK144" i="1"/>
  <c r="EJ144" i="1"/>
  <c r="EH144" i="1"/>
  <c r="ED144" i="1"/>
  <c r="EB144" i="1"/>
  <c r="EA144" i="1"/>
  <c r="DY144" i="1"/>
  <c r="DP144" i="1"/>
  <c r="DM144" i="1"/>
  <c r="DJ144" i="1"/>
  <c r="DG144" i="1"/>
  <c r="DF144" i="1"/>
  <c r="DD144" i="1"/>
  <c r="DA144" i="1"/>
  <c r="CX144" i="1"/>
  <c r="CU144" i="1"/>
  <c r="CR144" i="1"/>
  <c r="CO144" i="1"/>
  <c r="CL144" i="1"/>
  <c r="CK144" i="1"/>
  <c r="CI144" i="1"/>
  <c r="CH144" i="1"/>
  <c r="CF144" i="1"/>
  <c r="CE144" i="1"/>
  <c r="CC144" i="1"/>
  <c r="BZ144" i="1"/>
  <c r="BW144" i="1"/>
  <c r="BT144" i="1"/>
  <c r="BS144" i="1"/>
  <c r="BQ144" i="1"/>
  <c r="BP144" i="1"/>
  <c r="BN144" i="1"/>
  <c r="BM144" i="1"/>
  <c r="BK144" i="1"/>
  <c r="BJ144" i="1"/>
  <c r="BH144" i="1"/>
  <c r="BG144" i="1"/>
  <c r="BE144" i="1"/>
  <c r="BD144" i="1"/>
  <c r="BB144" i="1"/>
  <c r="BA144" i="1"/>
  <c r="AY144" i="1"/>
  <c r="AV144" i="1"/>
  <c r="AU144" i="1"/>
  <c r="AS144" i="1"/>
  <c r="AP144" i="1"/>
  <c r="AM144" i="1"/>
  <c r="AJ144" i="1"/>
  <c r="AI144" i="1"/>
  <c r="AG144" i="1"/>
  <c r="AF144" i="1"/>
  <c r="AD144" i="1"/>
  <c r="AA144" i="1"/>
  <c r="X144" i="1"/>
  <c r="W144" i="1"/>
  <c r="U144" i="1"/>
  <c r="T144" i="1"/>
  <c r="P144" i="1"/>
  <c r="K144" i="1"/>
  <c r="J144" i="1"/>
  <c r="I144" i="1"/>
  <c r="H144" i="1"/>
  <c r="G144" i="1"/>
  <c r="F144" i="1"/>
  <c r="E144" i="1"/>
  <c r="D144" i="1"/>
  <c r="C144" i="1"/>
  <c r="B144" i="1"/>
  <c r="A144" i="1"/>
  <c r="IZ143" i="1"/>
  <c r="IT143" i="1"/>
  <c r="IS143" i="1"/>
  <c r="IO143" i="1"/>
  <c r="IN143" i="1"/>
  <c r="IL143" i="1"/>
  <c r="IK143" i="1"/>
  <c r="II143" i="1"/>
  <c r="IH143" i="1"/>
  <c r="IF143" i="1"/>
  <c r="IE143" i="1"/>
  <c r="IB143" i="1"/>
  <c r="HY143" i="1"/>
  <c r="HV143" i="1"/>
  <c r="HS143" i="1"/>
  <c r="HP143" i="1"/>
  <c r="HM143" i="1"/>
  <c r="HK143" i="1"/>
  <c r="HJ143" i="1"/>
  <c r="HG143" i="1"/>
  <c r="HD143" i="1"/>
  <c r="HA143" i="1"/>
  <c r="GX143" i="1"/>
  <c r="GV143" i="1"/>
  <c r="GU143" i="1"/>
  <c r="GR143" i="1"/>
  <c r="GP143" i="1"/>
  <c r="GO143" i="1"/>
  <c r="GL143" i="1"/>
  <c r="GI143" i="1"/>
  <c r="GG143" i="1"/>
  <c r="GF143" i="1"/>
  <c r="GD143" i="1"/>
  <c r="GC143" i="1"/>
  <c r="GA143" i="1"/>
  <c r="FX143" i="1"/>
  <c r="FU143" i="1"/>
  <c r="FR143" i="1"/>
  <c r="FO143" i="1"/>
  <c r="FL143" i="1"/>
  <c r="FI143" i="1"/>
  <c r="FF143" i="1"/>
  <c r="FC143" i="1"/>
  <c r="EW143" i="1"/>
  <c r="EV143" i="1"/>
  <c r="ES143" i="1"/>
  <c r="EN143" i="1"/>
  <c r="EM143" i="1"/>
  <c r="EK143" i="1"/>
  <c r="EJ143" i="1"/>
  <c r="EH143" i="1"/>
  <c r="ED143" i="1"/>
  <c r="EB143" i="1"/>
  <c r="DY143" i="1"/>
  <c r="DP143" i="1"/>
  <c r="DM143" i="1"/>
  <c r="DJ143" i="1"/>
  <c r="DG143" i="1"/>
  <c r="DF143" i="1"/>
  <c r="DD143" i="1"/>
  <c r="DA143" i="1"/>
  <c r="CZ143" i="1"/>
  <c r="CX143" i="1"/>
  <c r="CU143" i="1"/>
  <c r="CR143" i="1"/>
  <c r="CO143" i="1"/>
  <c r="CN143" i="1"/>
  <c r="CL143" i="1"/>
  <c r="CK143" i="1"/>
  <c r="CI143" i="1"/>
  <c r="CH143" i="1"/>
  <c r="CF143" i="1"/>
  <c r="CE143" i="1"/>
  <c r="CC143" i="1"/>
  <c r="CB143" i="1"/>
  <c r="BZ143" i="1"/>
  <c r="BW143" i="1"/>
  <c r="BT143" i="1"/>
  <c r="BS143" i="1"/>
  <c r="BQ143" i="1"/>
  <c r="BP143" i="1"/>
  <c r="BN143" i="1"/>
  <c r="BM143" i="1"/>
  <c r="BK143" i="1"/>
  <c r="BJ143" i="1"/>
  <c r="BH143" i="1"/>
  <c r="BG143" i="1"/>
  <c r="BE143" i="1"/>
  <c r="BB143" i="1"/>
  <c r="BA143" i="1"/>
  <c r="AY143" i="1"/>
  <c r="AV143" i="1"/>
  <c r="AU143" i="1"/>
  <c r="AS143" i="1"/>
  <c r="AP143" i="1"/>
  <c r="AM143" i="1"/>
  <c r="AJ143" i="1"/>
  <c r="AI143" i="1"/>
  <c r="AG143" i="1"/>
  <c r="AF143" i="1"/>
  <c r="AD143" i="1"/>
  <c r="AA143" i="1"/>
  <c r="X143" i="1"/>
  <c r="W143" i="1"/>
  <c r="U143" i="1"/>
  <c r="T143" i="1"/>
  <c r="P143" i="1"/>
  <c r="K143" i="1"/>
  <c r="J143" i="1"/>
  <c r="I143" i="1"/>
  <c r="H143" i="1"/>
  <c r="G143" i="1"/>
  <c r="F143" i="1"/>
  <c r="E143" i="1"/>
  <c r="D143" i="1"/>
  <c r="C143" i="1"/>
  <c r="B143" i="1"/>
  <c r="A143" i="1"/>
  <c r="IT142" i="1"/>
  <c r="IS142" i="1"/>
  <c r="IO142" i="1"/>
  <c r="IN142" i="1"/>
  <c r="IL142" i="1"/>
  <c r="IK142" i="1"/>
  <c r="II142" i="1"/>
  <c r="IH142" i="1"/>
  <c r="IF142" i="1"/>
  <c r="IE142" i="1"/>
  <c r="IB142" i="1"/>
  <c r="HY142" i="1"/>
  <c r="HV142" i="1"/>
  <c r="HS142" i="1"/>
  <c r="HP142" i="1"/>
  <c r="HM142" i="1"/>
  <c r="HK142" i="1"/>
  <c r="HJ142" i="1"/>
  <c r="HG142" i="1"/>
  <c r="HD142" i="1"/>
  <c r="HA142" i="1"/>
  <c r="GX142" i="1"/>
  <c r="GV142" i="1"/>
  <c r="GU142" i="1"/>
  <c r="GR142" i="1"/>
  <c r="GP142" i="1"/>
  <c r="GO142" i="1"/>
  <c r="GL142" i="1"/>
  <c r="GI142" i="1"/>
  <c r="GG142" i="1"/>
  <c r="GF142" i="1"/>
  <c r="GD142" i="1"/>
  <c r="GC142" i="1"/>
  <c r="GA142" i="1"/>
  <c r="FX142" i="1"/>
  <c r="FW142" i="1"/>
  <c r="FU142" i="1"/>
  <c r="FR142" i="1"/>
  <c r="FO142" i="1"/>
  <c r="FL142" i="1"/>
  <c r="FI142" i="1"/>
  <c r="FH142" i="1"/>
  <c r="FF142" i="1"/>
  <c r="FC142" i="1"/>
  <c r="EW142" i="1"/>
  <c r="EV142" i="1"/>
  <c r="ES142" i="1"/>
  <c r="EN142" i="1"/>
  <c r="EM142" i="1"/>
  <c r="EK142" i="1"/>
  <c r="EJ142" i="1"/>
  <c r="EH142" i="1"/>
  <c r="ED142" i="1"/>
  <c r="EB142" i="1"/>
  <c r="EA142" i="1"/>
  <c r="DY142" i="1"/>
  <c r="DX142" i="1"/>
  <c r="DP142" i="1"/>
  <c r="DM142" i="1"/>
  <c r="DJ142" i="1"/>
  <c r="DG142" i="1"/>
  <c r="DF142" i="1"/>
  <c r="DD142" i="1"/>
  <c r="DA142" i="1"/>
  <c r="CX142" i="1"/>
  <c r="CU142" i="1"/>
  <c r="CR142" i="1"/>
  <c r="CO142" i="1"/>
  <c r="CN142" i="1"/>
  <c r="CL142" i="1"/>
  <c r="CK142" i="1"/>
  <c r="CI142" i="1"/>
  <c r="CH142" i="1"/>
  <c r="CF142" i="1"/>
  <c r="CE142" i="1"/>
  <c r="CC142" i="1"/>
  <c r="CB142" i="1"/>
  <c r="BZ142" i="1"/>
  <c r="BW142" i="1"/>
  <c r="BT142" i="1"/>
  <c r="BS142" i="1"/>
  <c r="BQ142" i="1"/>
  <c r="BP142" i="1"/>
  <c r="BN142" i="1"/>
  <c r="BM142" i="1"/>
  <c r="BK142" i="1"/>
  <c r="BJ142" i="1"/>
  <c r="BH142" i="1"/>
  <c r="BG142" i="1"/>
  <c r="BE142" i="1"/>
  <c r="BD142" i="1"/>
  <c r="BB142" i="1"/>
  <c r="BA142" i="1"/>
  <c r="AY142" i="1"/>
  <c r="AV142" i="1"/>
  <c r="AU142" i="1"/>
  <c r="AS142" i="1"/>
  <c r="AP142" i="1"/>
  <c r="AM142" i="1"/>
  <c r="AJ142" i="1"/>
  <c r="AI142" i="1"/>
  <c r="AG142" i="1"/>
  <c r="AF142" i="1"/>
  <c r="AD142" i="1"/>
  <c r="AA142" i="1"/>
  <c r="X142" i="1"/>
  <c r="W142" i="1"/>
  <c r="U142" i="1"/>
  <c r="T142" i="1"/>
  <c r="P142" i="1"/>
  <c r="K142" i="1"/>
  <c r="J142" i="1"/>
  <c r="I142" i="1"/>
  <c r="H142" i="1"/>
  <c r="G142" i="1"/>
  <c r="F142" i="1"/>
  <c r="E142" i="1"/>
  <c r="D142" i="1"/>
  <c r="C142" i="1"/>
  <c r="B142" i="1"/>
  <c r="A142" i="1"/>
  <c r="IT141" i="1"/>
  <c r="IS141" i="1"/>
  <c r="IO141" i="1"/>
  <c r="IN141" i="1"/>
  <c r="IL141" i="1"/>
  <c r="IK141" i="1"/>
  <c r="II141" i="1"/>
  <c r="IH141" i="1"/>
  <c r="IF141" i="1"/>
  <c r="IE141" i="1"/>
  <c r="IB141" i="1"/>
  <c r="HY141" i="1"/>
  <c r="HV141" i="1"/>
  <c r="HS141" i="1"/>
  <c r="HP141" i="1"/>
  <c r="HM141" i="1"/>
  <c r="HK141" i="1"/>
  <c r="HJ141" i="1"/>
  <c r="HG141" i="1"/>
  <c r="HD141" i="1"/>
  <c r="HA141" i="1"/>
  <c r="GX141" i="1"/>
  <c r="GV141" i="1"/>
  <c r="GU141" i="1"/>
  <c r="GR141" i="1"/>
  <c r="GP141" i="1"/>
  <c r="GO141" i="1"/>
  <c r="GL141" i="1"/>
  <c r="GI141" i="1"/>
  <c r="GG141" i="1"/>
  <c r="GF141" i="1"/>
  <c r="GD141" i="1"/>
  <c r="GC141" i="1"/>
  <c r="GA141" i="1"/>
  <c r="FX141" i="1"/>
  <c r="FU141" i="1"/>
  <c r="FR141" i="1"/>
  <c r="FO141" i="1"/>
  <c r="FL141" i="1"/>
  <c r="FI141" i="1"/>
  <c r="FF141" i="1"/>
  <c r="FC141" i="1"/>
  <c r="EW141" i="1"/>
  <c r="EV141" i="1"/>
  <c r="ES141" i="1"/>
  <c r="EN141" i="1"/>
  <c r="EM141" i="1"/>
  <c r="EK141" i="1"/>
  <c r="EJ141" i="1"/>
  <c r="EH141" i="1"/>
  <c r="ED141" i="1"/>
  <c r="EB141" i="1"/>
  <c r="EA141" i="1"/>
  <c r="DY141" i="1"/>
  <c r="DP141" i="1"/>
  <c r="DM141" i="1"/>
  <c r="DL141" i="1"/>
  <c r="DJ141" i="1"/>
  <c r="DG141" i="1"/>
  <c r="DF141" i="1"/>
  <c r="DD141" i="1"/>
  <c r="DA141" i="1"/>
  <c r="CZ141" i="1"/>
  <c r="CX141" i="1"/>
  <c r="CU141" i="1"/>
  <c r="CR141" i="1"/>
  <c r="CO141" i="1"/>
  <c r="CL141" i="1"/>
  <c r="CK141" i="1"/>
  <c r="CI141" i="1"/>
  <c r="CH141" i="1"/>
  <c r="CF141" i="1"/>
  <c r="CE141" i="1"/>
  <c r="CC141" i="1"/>
  <c r="BZ141" i="1"/>
  <c r="BW141" i="1"/>
  <c r="BT141" i="1"/>
  <c r="BS141" i="1"/>
  <c r="BQ141" i="1"/>
  <c r="BP141" i="1"/>
  <c r="BN141" i="1"/>
  <c r="BM141" i="1"/>
  <c r="BK141" i="1"/>
  <c r="BJ141" i="1"/>
  <c r="BH141" i="1"/>
  <c r="BG141" i="1"/>
  <c r="BE141" i="1"/>
  <c r="BB141" i="1"/>
  <c r="BA141" i="1"/>
  <c r="AY141" i="1"/>
  <c r="AV141" i="1"/>
  <c r="AU141" i="1"/>
  <c r="AS141" i="1"/>
  <c r="AP141" i="1"/>
  <c r="AM141" i="1"/>
  <c r="AJ141" i="1"/>
  <c r="AI141" i="1"/>
  <c r="AG141" i="1"/>
  <c r="AF141" i="1"/>
  <c r="AD141" i="1"/>
  <c r="AA141" i="1"/>
  <c r="X141" i="1"/>
  <c r="W141" i="1"/>
  <c r="U141" i="1"/>
  <c r="T141" i="1"/>
  <c r="P141" i="1"/>
  <c r="K141" i="1"/>
  <c r="J141" i="1"/>
  <c r="I141" i="1"/>
  <c r="H141" i="1"/>
  <c r="G141" i="1"/>
  <c r="F141" i="1"/>
  <c r="E141" i="1"/>
  <c r="D141" i="1"/>
  <c r="C141" i="1"/>
  <c r="B141" i="1"/>
  <c r="A141" i="1"/>
  <c r="IT140" i="1"/>
  <c r="IO140" i="1"/>
  <c r="IN140" i="1"/>
  <c r="IL140" i="1"/>
  <c r="IK140" i="1"/>
  <c r="II140" i="1"/>
  <c r="IH140" i="1"/>
  <c r="IF140" i="1"/>
  <c r="IE140" i="1"/>
  <c r="IB140" i="1"/>
  <c r="HY140" i="1"/>
  <c r="HV140" i="1"/>
  <c r="HS140" i="1"/>
  <c r="HP140" i="1"/>
  <c r="HM140" i="1"/>
  <c r="HK140" i="1"/>
  <c r="HJ140" i="1"/>
  <c r="HG140" i="1"/>
  <c r="HD140" i="1"/>
  <c r="HA140" i="1"/>
  <c r="GX140" i="1"/>
  <c r="GV140" i="1"/>
  <c r="GU140" i="1"/>
  <c r="GR140" i="1"/>
  <c r="GP140" i="1"/>
  <c r="GO140" i="1"/>
  <c r="GL140" i="1"/>
  <c r="GI140" i="1"/>
  <c r="GG140" i="1"/>
  <c r="GF140" i="1"/>
  <c r="GD140" i="1"/>
  <c r="GC140" i="1"/>
  <c r="GA140" i="1"/>
  <c r="FX140" i="1"/>
  <c r="FU140" i="1"/>
  <c r="FR140" i="1"/>
  <c r="FO140" i="1"/>
  <c r="FL140" i="1"/>
  <c r="FI140" i="1"/>
  <c r="FF140" i="1"/>
  <c r="FC140" i="1"/>
  <c r="EW140" i="1"/>
  <c r="EV140" i="1"/>
  <c r="ES140" i="1"/>
  <c r="EN140" i="1"/>
  <c r="EM140" i="1"/>
  <c r="EK140" i="1"/>
  <c r="EJ140" i="1"/>
  <c r="EH140" i="1"/>
  <c r="ED140" i="1"/>
  <c r="EB140" i="1"/>
  <c r="DY140" i="1"/>
  <c r="DX140" i="1"/>
  <c r="DP140" i="1"/>
  <c r="DM140" i="1"/>
  <c r="DJ140" i="1"/>
  <c r="DG140" i="1"/>
  <c r="DF140" i="1"/>
  <c r="DD140" i="1"/>
  <c r="DA140" i="1"/>
  <c r="CZ140" i="1"/>
  <c r="CX140" i="1"/>
  <c r="CU140" i="1"/>
  <c r="CR140" i="1"/>
  <c r="CO140" i="1"/>
  <c r="CN140" i="1"/>
  <c r="CL140" i="1"/>
  <c r="CK140" i="1"/>
  <c r="CI140" i="1"/>
  <c r="CH140" i="1"/>
  <c r="CF140" i="1"/>
  <c r="CE140" i="1"/>
  <c r="CC140" i="1"/>
  <c r="CB140" i="1"/>
  <c r="BZ140" i="1"/>
  <c r="BW140" i="1"/>
  <c r="BT140" i="1"/>
  <c r="BS140" i="1"/>
  <c r="BQ140" i="1"/>
  <c r="BP140" i="1"/>
  <c r="BN140" i="1"/>
  <c r="BM140" i="1"/>
  <c r="BK140" i="1"/>
  <c r="BJ140" i="1"/>
  <c r="BH140" i="1"/>
  <c r="BG140" i="1"/>
  <c r="BE140" i="1"/>
  <c r="BB140" i="1"/>
  <c r="BA140" i="1"/>
  <c r="AY140" i="1"/>
  <c r="AV140" i="1"/>
  <c r="AU140" i="1"/>
  <c r="AS140" i="1"/>
  <c r="AP140" i="1"/>
  <c r="AM140" i="1"/>
  <c r="AJ140" i="1"/>
  <c r="AI140" i="1"/>
  <c r="AG140" i="1"/>
  <c r="AF140" i="1"/>
  <c r="AD140" i="1"/>
  <c r="AA140" i="1"/>
  <c r="X140" i="1"/>
  <c r="W140" i="1"/>
  <c r="U140" i="1"/>
  <c r="T140" i="1"/>
  <c r="P140" i="1"/>
  <c r="K140" i="1"/>
  <c r="J140" i="1"/>
  <c r="I140" i="1"/>
  <c r="H140" i="1"/>
  <c r="G140" i="1"/>
  <c r="F140" i="1"/>
  <c r="E140" i="1"/>
  <c r="D140" i="1"/>
  <c r="C140" i="1"/>
  <c r="B140" i="1"/>
  <c r="A140" i="1"/>
  <c r="IT139" i="1"/>
  <c r="IS139" i="1"/>
  <c r="IO139" i="1"/>
  <c r="IN139" i="1"/>
  <c r="IL139" i="1"/>
  <c r="IK139" i="1"/>
  <c r="II139" i="1"/>
  <c r="IH139" i="1"/>
  <c r="IF139" i="1"/>
  <c r="IE139" i="1"/>
  <c r="IB139" i="1"/>
  <c r="HY139" i="1"/>
  <c r="HV139" i="1"/>
  <c r="HS139" i="1"/>
  <c r="HP139" i="1"/>
  <c r="HM139" i="1"/>
  <c r="HK139" i="1"/>
  <c r="HJ139" i="1"/>
  <c r="HG139" i="1"/>
  <c r="HD139" i="1"/>
  <c r="HA139" i="1"/>
  <c r="GX139" i="1"/>
  <c r="GV139" i="1"/>
  <c r="GU139" i="1"/>
  <c r="GR139" i="1"/>
  <c r="GP139" i="1"/>
  <c r="GO139" i="1"/>
  <c r="GL139" i="1"/>
  <c r="GI139" i="1"/>
  <c r="GG139" i="1"/>
  <c r="GF139" i="1"/>
  <c r="GD139" i="1"/>
  <c r="GC139" i="1"/>
  <c r="GA139" i="1"/>
  <c r="FX139" i="1"/>
  <c r="FU139" i="1"/>
  <c r="FR139" i="1"/>
  <c r="FO139" i="1"/>
  <c r="FL139" i="1"/>
  <c r="FK139" i="1"/>
  <c r="FI139" i="1"/>
  <c r="FH139" i="1"/>
  <c r="FF139" i="1"/>
  <c r="FC139" i="1"/>
  <c r="EW139" i="1"/>
  <c r="EV139" i="1"/>
  <c r="ES139" i="1"/>
  <c r="EN139" i="1"/>
  <c r="EM139" i="1"/>
  <c r="EK139" i="1"/>
  <c r="EJ139" i="1"/>
  <c r="EH139" i="1"/>
  <c r="ED139" i="1"/>
  <c r="EB139" i="1"/>
  <c r="DY139" i="1"/>
  <c r="DX139" i="1"/>
  <c r="DP139" i="1"/>
  <c r="DM139" i="1"/>
  <c r="DJ139" i="1"/>
  <c r="DG139" i="1"/>
  <c r="DF139" i="1"/>
  <c r="DD139" i="1"/>
  <c r="DA139" i="1"/>
  <c r="CX139" i="1"/>
  <c r="CU139" i="1"/>
  <c r="CR139" i="1"/>
  <c r="CO139" i="1"/>
  <c r="CL139" i="1"/>
  <c r="CK139" i="1"/>
  <c r="CI139" i="1"/>
  <c r="CH139" i="1"/>
  <c r="CF139" i="1"/>
  <c r="CE139" i="1"/>
  <c r="CC139" i="1"/>
  <c r="BZ139" i="1"/>
  <c r="BW139" i="1"/>
  <c r="BT139" i="1"/>
  <c r="BS139" i="1"/>
  <c r="BQ139" i="1"/>
  <c r="BP139" i="1"/>
  <c r="BN139" i="1"/>
  <c r="BM139" i="1"/>
  <c r="BK139" i="1"/>
  <c r="BJ139" i="1"/>
  <c r="BH139" i="1"/>
  <c r="BG139" i="1"/>
  <c r="BE139" i="1"/>
  <c r="BD139" i="1"/>
  <c r="BB139" i="1"/>
  <c r="BA139" i="1"/>
  <c r="AY139" i="1"/>
  <c r="AV139" i="1"/>
  <c r="AU139" i="1"/>
  <c r="AS139" i="1"/>
  <c r="AR139" i="1"/>
  <c r="AP139" i="1"/>
  <c r="AM139" i="1"/>
  <c r="AJ139" i="1"/>
  <c r="AI139" i="1"/>
  <c r="AG139" i="1"/>
  <c r="AF139" i="1"/>
  <c r="AD139" i="1"/>
  <c r="AA139" i="1"/>
  <c r="X139" i="1"/>
  <c r="W139" i="1"/>
  <c r="U139" i="1"/>
  <c r="T139" i="1"/>
  <c r="P139" i="1"/>
  <c r="K139" i="1"/>
  <c r="J139" i="1"/>
  <c r="I139" i="1"/>
  <c r="H139" i="1"/>
  <c r="G139" i="1"/>
  <c r="F139" i="1"/>
  <c r="E139" i="1"/>
  <c r="D139" i="1"/>
  <c r="C139" i="1"/>
  <c r="B139" i="1"/>
  <c r="A139" i="1"/>
  <c r="IZ138" i="1"/>
  <c r="IT138" i="1"/>
  <c r="IO138" i="1"/>
  <c r="IN138" i="1"/>
  <c r="IL138" i="1"/>
  <c r="IK138" i="1"/>
  <c r="II138" i="1"/>
  <c r="IH138" i="1"/>
  <c r="IF138" i="1"/>
  <c r="IE138" i="1"/>
  <c r="HY138" i="1"/>
  <c r="HV138" i="1"/>
  <c r="HS138" i="1"/>
  <c r="HP138" i="1"/>
  <c r="HM138" i="1"/>
  <c r="HK138" i="1"/>
  <c r="HJ138" i="1"/>
  <c r="HG138" i="1"/>
  <c r="HD138" i="1"/>
  <c r="HA138" i="1"/>
  <c r="GX138" i="1"/>
  <c r="GV138" i="1"/>
  <c r="GU138" i="1"/>
  <c r="GR138" i="1"/>
  <c r="GP138" i="1"/>
  <c r="GO138" i="1"/>
  <c r="GL138" i="1"/>
  <c r="GI138" i="1"/>
  <c r="GG138" i="1"/>
  <c r="GF138" i="1"/>
  <c r="GD138" i="1"/>
  <c r="GC138" i="1"/>
  <c r="GA138" i="1"/>
  <c r="FX138" i="1"/>
  <c r="FU138" i="1"/>
  <c r="FR138" i="1"/>
  <c r="FO138" i="1"/>
  <c r="FL138" i="1"/>
  <c r="FK138" i="1"/>
  <c r="FI138" i="1"/>
  <c r="FF138" i="1"/>
  <c r="FC138" i="1"/>
  <c r="EW138" i="1"/>
  <c r="EV138" i="1"/>
  <c r="ES138" i="1"/>
  <c r="EN138" i="1"/>
  <c r="EM138" i="1"/>
  <c r="EK138" i="1"/>
  <c r="EJ138" i="1"/>
  <c r="EH138" i="1"/>
  <c r="ED138" i="1"/>
  <c r="EB138" i="1"/>
  <c r="DY138" i="1"/>
  <c r="DP138" i="1"/>
  <c r="DM138" i="1"/>
  <c r="DJ138" i="1"/>
  <c r="DG138" i="1"/>
  <c r="DF138" i="1"/>
  <c r="DD138" i="1"/>
  <c r="DA138" i="1"/>
  <c r="CZ138" i="1"/>
  <c r="CX138" i="1"/>
  <c r="CU138" i="1"/>
  <c r="CR138" i="1"/>
  <c r="CO138" i="1"/>
  <c r="CL138" i="1"/>
  <c r="CK138" i="1"/>
  <c r="CI138" i="1"/>
  <c r="CH138" i="1"/>
  <c r="CF138" i="1"/>
  <c r="CE138" i="1"/>
  <c r="CC138" i="1"/>
  <c r="BZ138" i="1"/>
  <c r="BW138" i="1"/>
  <c r="BT138" i="1"/>
  <c r="BS138" i="1"/>
  <c r="BQ138" i="1"/>
  <c r="BP138" i="1"/>
  <c r="BN138" i="1"/>
  <c r="BM138" i="1"/>
  <c r="BK138" i="1"/>
  <c r="BJ138" i="1"/>
  <c r="BH138" i="1"/>
  <c r="BG138" i="1"/>
  <c r="BE138" i="1"/>
  <c r="BB138" i="1"/>
  <c r="BA138" i="1"/>
  <c r="AY138" i="1"/>
  <c r="AV138" i="1"/>
  <c r="AU138" i="1"/>
  <c r="AS138" i="1"/>
  <c r="AP138" i="1"/>
  <c r="AM138" i="1"/>
  <c r="AJ138" i="1"/>
  <c r="AI138" i="1"/>
  <c r="AG138" i="1"/>
  <c r="AF138" i="1"/>
  <c r="AD138" i="1"/>
  <c r="AA138" i="1"/>
  <c r="X138" i="1"/>
  <c r="W138" i="1"/>
  <c r="U138" i="1"/>
  <c r="T138" i="1"/>
  <c r="P138" i="1"/>
  <c r="K138" i="1"/>
  <c r="J138" i="1"/>
  <c r="I138" i="1"/>
  <c r="H138" i="1"/>
  <c r="G138" i="1"/>
  <c r="F138" i="1"/>
  <c r="E138" i="1"/>
  <c r="D138" i="1"/>
  <c r="C138" i="1"/>
  <c r="B138" i="1"/>
  <c r="A138" i="1"/>
  <c r="IT137" i="1"/>
  <c r="IO137" i="1"/>
  <c r="IN137" i="1"/>
  <c r="IL137" i="1"/>
  <c r="IK137" i="1"/>
  <c r="II137" i="1"/>
  <c r="IH137" i="1"/>
  <c r="IF137" i="1"/>
  <c r="IE137" i="1"/>
  <c r="HY137" i="1"/>
  <c r="HV137" i="1"/>
  <c r="HS137" i="1"/>
  <c r="HP137" i="1"/>
  <c r="HM137" i="1"/>
  <c r="HK137" i="1"/>
  <c r="HJ137" i="1"/>
  <c r="HG137" i="1"/>
  <c r="HD137" i="1"/>
  <c r="HA137" i="1"/>
  <c r="GX137" i="1"/>
  <c r="GV137" i="1"/>
  <c r="GU137" i="1"/>
  <c r="GR137" i="1"/>
  <c r="GP137" i="1"/>
  <c r="GO137" i="1"/>
  <c r="GL137" i="1"/>
  <c r="GI137" i="1"/>
  <c r="GG137" i="1"/>
  <c r="GF137" i="1"/>
  <c r="GD137" i="1"/>
  <c r="GC137" i="1"/>
  <c r="GA137" i="1"/>
  <c r="FX137" i="1"/>
  <c r="FU137" i="1"/>
  <c r="FR137" i="1"/>
  <c r="FO137" i="1"/>
  <c r="FL137" i="1"/>
  <c r="FI137" i="1"/>
  <c r="FF137" i="1"/>
  <c r="FC137" i="1"/>
  <c r="EW137" i="1"/>
  <c r="EV137" i="1"/>
  <c r="ES137" i="1"/>
  <c r="EN137" i="1"/>
  <c r="EM137" i="1"/>
  <c r="EK137" i="1"/>
  <c r="EJ137" i="1"/>
  <c r="EH137" i="1"/>
  <c r="ED137" i="1"/>
  <c r="EB137" i="1"/>
  <c r="DY137" i="1"/>
  <c r="DX137" i="1"/>
  <c r="DP137" i="1"/>
  <c r="DM137" i="1"/>
  <c r="DJ137" i="1"/>
  <c r="DG137" i="1"/>
  <c r="DF137" i="1"/>
  <c r="DD137" i="1"/>
  <c r="DA137" i="1"/>
  <c r="CX137" i="1"/>
  <c r="CU137" i="1"/>
  <c r="CR137" i="1"/>
  <c r="CQ137" i="1"/>
  <c r="CO137" i="1"/>
  <c r="CN137" i="1"/>
  <c r="CL137" i="1"/>
  <c r="CK137" i="1"/>
  <c r="CI137" i="1"/>
  <c r="CH137" i="1"/>
  <c r="CF137" i="1"/>
  <c r="CE137" i="1"/>
  <c r="CC137" i="1"/>
  <c r="CB137" i="1"/>
  <c r="BZ137" i="1"/>
  <c r="BW137" i="1"/>
  <c r="BT137" i="1"/>
  <c r="BS137" i="1"/>
  <c r="BQ137" i="1"/>
  <c r="BP137" i="1"/>
  <c r="BN137" i="1"/>
  <c r="BM137" i="1"/>
  <c r="BK137" i="1"/>
  <c r="BJ137" i="1"/>
  <c r="BH137" i="1"/>
  <c r="BG137" i="1"/>
  <c r="BE137" i="1"/>
  <c r="BD137" i="1"/>
  <c r="BB137" i="1"/>
  <c r="BA137" i="1"/>
  <c r="AY137" i="1"/>
  <c r="AV137" i="1"/>
  <c r="AU137" i="1"/>
  <c r="AS137" i="1"/>
  <c r="AP137" i="1"/>
  <c r="AM137" i="1"/>
  <c r="AJ137" i="1"/>
  <c r="AI137" i="1"/>
  <c r="AG137" i="1"/>
  <c r="AF137" i="1"/>
  <c r="AD137" i="1"/>
  <c r="AA137" i="1"/>
  <c r="X137" i="1"/>
  <c r="W137" i="1"/>
  <c r="U137" i="1"/>
  <c r="T137" i="1"/>
  <c r="P137" i="1"/>
  <c r="K137" i="1"/>
  <c r="J137" i="1"/>
  <c r="I137" i="1"/>
  <c r="H137" i="1"/>
  <c r="G137" i="1"/>
  <c r="F137" i="1"/>
  <c r="E137" i="1"/>
  <c r="D137" i="1"/>
  <c r="C137" i="1"/>
  <c r="B137" i="1"/>
  <c r="A137" i="1"/>
  <c r="IT136" i="1"/>
  <c r="IS136" i="1"/>
  <c r="IO136" i="1"/>
  <c r="IN136" i="1"/>
  <c r="IL136" i="1"/>
  <c r="IK136" i="1"/>
  <c r="II136" i="1"/>
  <c r="IH136" i="1"/>
  <c r="IF136" i="1"/>
  <c r="IE136" i="1"/>
  <c r="IB136" i="1"/>
  <c r="HY136" i="1"/>
  <c r="HV136" i="1"/>
  <c r="HS136" i="1"/>
  <c r="HP136" i="1"/>
  <c r="HM136" i="1"/>
  <c r="HK136" i="1"/>
  <c r="HJ136" i="1"/>
  <c r="HG136" i="1"/>
  <c r="HD136" i="1"/>
  <c r="HA136" i="1"/>
  <c r="GX136" i="1"/>
  <c r="GV136" i="1"/>
  <c r="GU136" i="1"/>
  <c r="GR136" i="1"/>
  <c r="GP136" i="1"/>
  <c r="GO136" i="1"/>
  <c r="GL136" i="1"/>
  <c r="GI136" i="1"/>
  <c r="GG136" i="1"/>
  <c r="GF136" i="1"/>
  <c r="GD136" i="1"/>
  <c r="GC136" i="1"/>
  <c r="GA136" i="1"/>
  <c r="FX136" i="1"/>
  <c r="FU136" i="1"/>
  <c r="FR136" i="1"/>
  <c r="FO136" i="1"/>
  <c r="FL136" i="1"/>
  <c r="FI136" i="1"/>
  <c r="FF136" i="1"/>
  <c r="FC136" i="1"/>
  <c r="EW136" i="1"/>
  <c r="EV136" i="1"/>
  <c r="ES136" i="1"/>
  <c r="EN136" i="1"/>
  <c r="EM136" i="1"/>
  <c r="EK136" i="1"/>
  <c r="EJ136" i="1"/>
  <c r="EH136" i="1"/>
  <c r="ED136" i="1"/>
  <c r="EB136" i="1"/>
  <c r="DY136" i="1"/>
  <c r="DP136" i="1"/>
  <c r="DM136" i="1"/>
  <c r="DJ136" i="1"/>
  <c r="DG136" i="1"/>
  <c r="DF136" i="1"/>
  <c r="DD136" i="1"/>
  <c r="DA136" i="1"/>
  <c r="CX136" i="1"/>
  <c r="CU136" i="1"/>
  <c r="CR136" i="1"/>
  <c r="CQ136" i="1"/>
  <c r="CO136" i="1"/>
  <c r="CL136" i="1"/>
  <c r="CK136" i="1"/>
  <c r="CI136" i="1"/>
  <c r="CH136" i="1"/>
  <c r="CF136" i="1"/>
  <c r="CE136" i="1"/>
  <c r="CC136" i="1"/>
  <c r="BZ136" i="1"/>
  <c r="BW136" i="1"/>
  <c r="BT136" i="1"/>
  <c r="BS136" i="1"/>
  <c r="BQ136" i="1"/>
  <c r="BP136" i="1"/>
  <c r="BN136" i="1"/>
  <c r="BM136" i="1"/>
  <c r="BK136" i="1"/>
  <c r="BJ136" i="1"/>
  <c r="BH136" i="1"/>
  <c r="BG136" i="1"/>
  <c r="BE136" i="1"/>
  <c r="BD136" i="1"/>
  <c r="BB136" i="1"/>
  <c r="BA136" i="1"/>
  <c r="AY136" i="1"/>
  <c r="AV136" i="1"/>
  <c r="AU136" i="1"/>
  <c r="AS136" i="1"/>
  <c r="AP136" i="1"/>
  <c r="AM136" i="1"/>
  <c r="AJ136" i="1"/>
  <c r="AI136" i="1"/>
  <c r="AG136" i="1"/>
  <c r="AF136" i="1"/>
  <c r="AD136" i="1"/>
  <c r="AA136" i="1"/>
  <c r="X136" i="1"/>
  <c r="W136" i="1"/>
  <c r="U136" i="1"/>
  <c r="T136" i="1"/>
  <c r="P136" i="1"/>
  <c r="K136" i="1"/>
  <c r="J136" i="1"/>
  <c r="I136" i="1"/>
  <c r="H136" i="1"/>
  <c r="G136" i="1"/>
  <c r="F136" i="1"/>
  <c r="E136" i="1"/>
  <c r="D136" i="1"/>
  <c r="C136" i="1"/>
  <c r="C264" i="1" s="1"/>
  <c r="B136" i="1"/>
  <c r="A136" i="1"/>
  <c r="IZ135" i="1"/>
  <c r="IO135" i="1"/>
  <c r="IN135" i="1"/>
  <c r="IL135" i="1"/>
  <c r="IK135" i="1"/>
  <c r="II135" i="1"/>
  <c r="IH135" i="1"/>
  <c r="IF135" i="1"/>
  <c r="IE135" i="1"/>
  <c r="IB135" i="1"/>
  <c r="HY135" i="1"/>
  <c r="HV135" i="1"/>
  <c r="HS135" i="1"/>
  <c r="HR135" i="1"/>
  <c r="IT135" i="1" s="1"/>
  <c r="HP135" i="1"/>
  <c r="HM135" i="1"/>
  <c r="HK135" i="1"/>
  <c r="HJ135" i="1"/>
  <c r="HG135" i="1"/>
  <c r="HD135" i="1"/>
  <c r="HA135" i="1"/>
  <c r="GX135" i="1"/>
  <c r="GV135" i="1"/>
  <c r="GU135" i="1"/>
  <c r="GR135" i="1"/>
  <c r="GP135" i="1"/>
  <c r="GO135" i="1"/>
  <c r="GL135" i="1"/>
  <c r="GI135" i="1"/>
  <c r="GG135" i="1"/>
  <c r="GF135" i="1"/>
  <c r="GD135" i="1"/>
  <c r="GC135" i="1"/>
  <c r="GA135" i="1"/>
  <c r="FX135" i="1"/>
  <c r="FU135" i="1"/>
  <c r="FR135" i="1"/>
  <c r="FO135" i="1"/>
  <c r="FL135" i="1"/>
  <c r="FI135" i="1"/>
  <c r="FF135" i="1"/>
  <c r="FC135" i="1"/>
  <c r="EW135" i="1"/>
  <c r="EV135" i="1"/>
  <c r="ES135" i="1"/>
  <c r="EP135" i="1"/>
  <c r="EN135" i="1"/>
  <c r="EM135" i="1"/>
  <c r="EK135" i="1"/>
  <c r="EJ135" i="1"/>
  <c r="EH135" i="1"/>
  <c r="ED135" i="1"/>
  <c r="EB135" i="1"/>
  <c r="EA135" i="1"/>
  <c r="DY135" i="1"/>
  <c r="DP135" i="1"/>
  <c r="DM135" i="1"/>
  <c r="DJ135" i="1"/>
  <c r="DG135" i="1"/>
  <c r="DF135" i="1"/>
  <c r="DD135" i="1"/>
  <c r="DA135" i="1"/>
  <c r="CX135" i="1"/>
  <c r="CU135" i="1"/>
  <c r="CR135" i="1"/>
  <c r="CO135" i="1"/>
  <c r="CL135" i="1"/>
  <c r="CK135" i="1"/>
  <c r="CI135" i="1"/>
  <c r="CH135" i="1"/>
  <c r="CF135" i="1"/>
  <c r="CE135" i="1"/>
  <c r="CC135" i="1"/>
  <c r="BZ135" i="1"/>
  <c r="BW135" i="1"/>
  <c r="BT135" i="1"/>
  <c r="BS135" i="1"/>
  <c r="BQ135" i="1"/>
  <c r="BP135" i="1"/>
  <c r="BN135" i="1"/>
  <c r="BM135" i="1"/>
  <c r="BK135" i="1"/>
  <c r="BJ135" i="1"/>
  <c r="BH135" i="1"/>
  <c r="BG135" i="1"/>
  <c r="BE135" i="1"/>
  <c r="BB135" i="1"/>
  <c r="BA135" i="1"/>
  <c r="AY135" i="1"/>
  <c r="AV135" i="1"/>
  <c r="AU135" i="1"/>
  <c r="AS135" i="1"/>
  <c r="AP135" i="1"/>
  <c r="AM135" i="1"/>
  <c r="AJ135" i="1"/>
  <c r="AI135" i="1"/>
  <c r="AG135" i="1"/>
  <c r="AF135" i="1"/>
  <c r="AD135" i="1"/>
  <c r="AA135" i="1"/>
  <c r="X135" i="1"/>
  <c r="W135" i="1"/>
  <c r="U135" i="1"/>
  <c r="T135" i="1"/>
  <c r="P135" i="1"/>
  <c r="K135" i="1"/>
  <c r="J135" i="1"/>
  <c r="I135" i="1"/>
  <c r="H135" i="1"/>
  <c r="G135" i="1"/>
  <c r="F135" i="1"/>
  <c r="E135" i="1"/>
  <c r="D135" i="1"/>
  <c r="C135" i="1"/>
  <c r="B135" i="1"/>
  <c r="A135" i="1"/>
  <c r="IU134" i="1"/>
  <c r="IT134" i="1"/>
  <c r="IS134" i="1"/>
  <c r="IO134" i="1"/>
  <c r="IN134" i="1"/>
  <c r="IL134" i="1"/>
  <c r="IK134" i="1"/>
  <c r="II134" i="1"/>
  <c r="IH134" i="1"/>
  <c r="IF134" i="1"/>
  <c r="IE134" i="1"/>
  <c r="IB134" i="1"/>
  <c r="HY134" i="1"/>
  <c r="HV134" i="1"/>
  <c r="HS134" i="1"/>
  <c r="HP134" i="1"/>
  <c r="HM134" i="1"/>
  <c r="HK134" i="1"/>
  <c r="HJ134" i="1"/>
  <c r="HG134" i="1"/>
  <c r="HD134" i="1"/>
  <c r="HA134" i="1"/>
  <c r="GX134" i="1"/>
  <c r="GV134" i="1"/>
  <c r="GU134" i="1"/>
  <c r="GR134" i="1"/>
  <c r="GP134" i="1"/>
  <c r="GO134" i="1"/>
  <c r="GL134" i="1"/>
  <c r="GI134" i="1"/>
  <c r="GG134" i="1"/>
  <c r="GF134" i="1"/>
  <c r="GD134" i="1"/>
  <c r="GC134" i="1"/>
  <c r="GA134" i="1"/>
  <c r="FX134" i="1"/>
  <c r="FU134" i="1"/>
  <c r="FR134" i="1"/>
  <c r="FO134" i="1"/>
  <c r="FN134" i="1"/>
  <c r="FL134" i="1"/>
  <c r="FI134" i="1"/>
  <c r="FF134" i="1"/>
  <c r="FC134" i="1"/>
  <c r="EW134" i="1"/>
  <c r="EV134" i="1"/>
  <c r="ES134" i="1"/>
  <c r="EN134" i="1"/>
  <c r="EM134" i="1"/>
  <c r="EK134" i="1"/>
  <c r="EJ134" i="1"/>
  <c r="EH134" i="1"/>
  <c r="ED134" i="1"/>
  <c r="EB134" i="1"/>
  <c r="DY134" i="1"/>
  <c r="DP134" i="1"/>
  <c r="DM134" i="1"/>
  <c r="DJ134" i="1"/>
  <c r="DG134" i="1"/>
  <c r="DF134" i="1"/>
  <c r="DD134" i="1"/>
  <c r="DA134" i="1"/>
  <c r="CX134" i="1"/>
  <c r="CU134" i="1"/>
  <c r="CR134" i="1"/>
  <c r="CO134" i="1"/>
  <c r="CL134" i="1"/>
  <c r="CK134" i="1"/>
  <c r="CI134" i="1"/>
  <c r="CH134" i="1"/>
  <c r="CF134" i="1"/>
  <c r="CE134" i="1"/>
  <c r="CC134" i="1"/>
  <c r="BZ134" i="1"/>
  <c r="BW134" i="1"/>
  <c r="BT134" i="1"/>
  <c r="BS134" i="1"/>
  <c r="BQ134" i="1"/>
  <c r="BP134" i="1"/>
  <c r="BN134" i="1"/>
  <c r="BM134" i="1"/>
  <c r="BK134" i="1"/>
  <c r="BJ134" i="1"/>
  <c r="BH134" i="1"/>
  <c r="BG134" i="1"/>
  <c r="BE134" i="1"/>
  <c r="BB134" i="1"/>
  <c r="BA134" i="1"/>
  <c r="AY134" i="1"/>
  <c r="AV134" i="1"/>
  <c r="AU134" i="1"/>
  <c r="AS134" i="1"/>
  <c r="AP134" i="1"/>
  <c r="AM134" i="1"/>
  <c r="AJ134" i="1"/>
  <c r="AI134" i="1"/>
  <c r="AG134" i="1"/>
  <c r="AF134" i="1"/>
  <c r="AD134" i="1"/>
  <c r="AA134" i="1"/>
  <c r="X134" i="1"/>
  <c r="W134" i="1"/>
  <c r="U134" i="1"/>
  <c r="T134" i="1"/>
  <c r="P134" i="1"/>
  <c r="K134" i="1"/>
  <c r="J134" i="1"/>
  <c r="I134" i="1"/>
  <c r="H134" i="1"/>
  <c r="G134" i="1"/>
  <c r="F134" i="1"/>
  <c r="E134" i="1"/>
  <c r="D134" i="1"/>
  <c r="C134" i="1"/>
  <c r="B134" i="1"/>
  <c r="A134" i="1"/>
  <c r="IU133" i="1"/>
  <c r="IT133" i="1"/>
  <c r="IS133" i="1"/>
  <c r="IO133" i="1"/>
  <c r="IN133" i="1"/>
  <c r="IL133" i="1"/>
  <c r="IK133" i="1"/>
  <c r="II133" i="1"/>
  <c r="IH133" i="1"/>
  <c r="IF133" i="1"/>
  <c r="IE133" i="1"/>
  <c r="IB133" i="1"/>
  <c r="HY133" i="1"/>
  <c r="HV133" i="1"/>
  <c r="HS133" i="1"/>
  <c r="HP133" i="1"/>
  <c r="HM133" i="1"/>
  <c r="HK133" i="1"/>
  <c r="HJ133" i="1"/>
  <c r="HG133" i="1"/>
  <c r="HD133" i="1"/>
  <c r="HA133" i="1"/>
  <c r="GX133" i="1"/>
  <c r="GV133" i="1"/>
  <c r="GU133" i="1"/>
  <c r="GR133" i="1"/>
  <c r="GP133" i="1"/>
  <c r="GO133" i="1"/>
  <c r="GL133" i="1"/>
  <c r="GI133" i="1"/>
  <c r="GG133" i="1"/>
  <c r="GF133" i="1"/>
  <c r="GD133" i="1"/>
  <c r="GC133" i="1"/>
  <c r="GA133" i="1"/>
  <c r="FX133" i="1"/>
  <c r="FU133" i="1"/>
  <c r="FR133" i="1"/>
  <c r="FO133" i="1"/>
  <c r="FL133" i="1"/>
  <c r="FK133" i="1"/>
  <c r="FI133" i="1"/>
  <c r="FF133" i="1"/>
  <c r="FC133" i="1"/>
  <c r="EW133" i="1"/>
  <c r="EV133" i="1"/>
  <c r="ES133" i="1"/>
  <c r="EP133" i="1"/>
  <c r="EN133" i="1"/>
  <c r="EM133" i="1"/>
  <c r="EK133" i="1"/>
  <c r="EJ133" i="1"/>
  <c r="EH133" i="1"/>
  <c r="ED133" i="1"/>
  <c r="EB133" i="1"/>
  <c r="EA133" i="1"/>
  <c r="DY133" i="1"/>
  <c r="DP133" i="1"/>
  <c r="DM133" i="1"/>
  <c r="DJ133" i="1"/>
  <c r="DG133" i="1"/>
  <c r="DF133" i="1"/>
  <c r="DD133" i="1"/>
  <c r="DA133" i="1"/>
  <c r="CX133" i="1"/>
  <c r="CU133" i="1"/>
  <c r="CR133" i="1"/>
  <c r="CO133" i="1"/>
  <c r="CL133" i="1"/>
  <c r="CK133" i="1"/>
  <c r="CI133" i="1"/>
  <c r="CH133" i="1"/>
  <c r="CF133" i="1"/>
  <c r="CE133" i="1"/>
  <c r="CC133" i="1"/>
  <c r="BZ133" i="1"/>
  <c r="BW133" i="1"/>
  <c r="BT133" i="1"/>
  <c r="BS133" i="1"/>
  <c r="BQ133" i="1"/>
  <c r="BP133" i="1"/>
  <c r="BN133" i="1"/>
  <c r="BM133" i="1"/>
  <c r="BK133" i="1"/>
  <c r="BJ133" i="1"/>
  <c r="BH133" i="1"/>
  <c r="BG133" i="1"/>
  <c r="BE133" i="1"/>
  <c r="BB133" i="1"/>
  <c r="BA133" i="1"/>
  <c r="AY133" i="1"/>
  <c r="AV133" i="1"/>
  <c r="AU133" i="1"/>
  <c r="AS133" i="1"/>
  <c r="AP133" i="1"/>
  <c r="AM133" i="1"/>
  <c r="AJ133" i="1"/>
  <c r="AI133" i="1"/>
  <c r="AG133" i="1"/>
  <c r="AF133" i="1"/>
  <c r="AD133" i="1"/>
  <c r="AA133" i="1"/>
  <c r="Z133" i="1"/>
  <c r="X133" i="1"/>
  <c r="W133" i="1"/>
  <c r="U133" i="1"/>
  <c r="T133" i="1"/>
  <c r="P133" i="1"/>
  <c r="K133" i="1"/>
  <c r="J133" i="1"/>
  <c r="I133" i="1"/>
  <c r="H133" i="1"/>
  <c r="G133" i="1"/>
  <c r="F133" i="1"/>
  <c r="E133" i="1"/>
  <c r="D133" i="1"/>
  <c r="C133" i="1"/>
  <c r="B133" i="1"/>
  <c r="A133" i="1"/>
  <c r="IU132" i="1"/>
  <c r="IT132" i="1"/>
  <c r="IO132" i="1"/>
  <c r="IN132" i="1"/>
  <c r="IL132" i="1"/>
  <c r="IK132" i="1"/>
  <c r="II132" i="1"/>
  <c r="IH132" i="1"/>
  <c r="IF132" i="1"/>
  <c r="IE132" i="1"/>
  <c r="IB132" i="1"/>
  <c r="HY132" i="1"/>
  <c r="HV132" i="1"/>
  <c r="HS132" i="1"/>
  <c r="HP132" i="1"/>
  <c r="HM132" i="1"/>
  <c r="HK132" i="1"/>
  <c r="HJ132" i="1"/>
  <c r="HG132" i="1"/>
  <c r="HD132" i="1"/>
  <c r="HA132" i="1"/>
  <c r="GX132" i="1"/>
  <c r="GV132" i="1"/>
  <c r="GU132" i="1"/>
  <c r="GR132" i="1"/>
  <c r="GP132" i="1"/>
  <c r="GO132" i="1"/>
  <c r="GL132" i="1"/>
  <c r="GI132" i="1"/>
  <c r="GG132" i="1"/>
  <c r="GF132" i="1"/>
  <c r="GD132" i="1"/>
  <c r="GC132" i="1"/>
  <c r="GA132" i="1"/>
  <c r="FX132" i="1"/>
  <c r="FU132" i="1"/>
  <c r="FR132" i="1"/>
  <c r="FO132" i="1"/>
  <c r="FL132" i="1"/>
  <c r="FI132" i="1"/>
  <c r="FF132" i="1"/>
  <c r="FC132" i="1"/>
  <c r="FB132" i="1"/>
  <c r="EW132" i="1"/>
  <c r="EV132" i="1"/>
  <c r="ES132" i="1"/>
  <c r="EN132" i="1"/>
  <c r="EM132" i="1"/>
  <c r="EK132" i="1"/>
  <c r="EJ132" i="1"/>
  <c r="EH132" i="1"/>
  <c r="ED132" i="1"/>
  <c r="EB132" i="1"/>
  <c r="DY132" i="1"/>
  <c r="DR132" i="1"/>
  <c r="DP132" i="1"/>
  <c r="DO132" i="1"/>
  <c r="DM132" i="1"/>
  <c r="DJ132" i="1"/>
  <c r="DG132" i="1"/>
  <c r="DF132" i="1"/>
  <c r="DD132" i="1"/>
  <c r="DA132" i="1"/>
  <c r="CX132" i="1"/>
  <c r="CU132" i="1"/>
  <c r="CR132" i="1"/>
  <c r="CO132" i="1"/>
  <c r="CL132" i="1"/>
  <c r="CK132" i="1"/>
  <c r="CI132" i="1"/>
  <c r="CH132" i="1"/>
  <c r="CF132" i="1"/>
  <c r="CE132" i="1"/>
  <c r="CC132" i="1"/>
  <c r="BZ132" i="1"/>
  <c r="BW132" i="1"/>
  <c r="BT132" i="1"/>
  <c r="BS132" i="1"/>
  <c r="BQ132" i="1"/>
  <c r="BP132" i="1"/>
  <c r="BN132" i="1"/>
  <c r="BM132" i="1"/>
  <c r="BK132" i="1"/>
  <c r="BJ132" i="1"/>
  <c r="BH132" i="1"/>
  <c r="BG132" i="1"/>
  <c r="BE132" i="1"/>
  <c r="BB132" i="1"/>
  <c r="BA132" i="1"/>
  <c r="AY132" i="1"/>
  <c r="AV132" i="1"/>
  <c r="AU132" i="1"/>
  <c r="AS132" i="1"/>
  <c r="AP132" i="1"/>
  <c r="AM132" i="1"/>
  <c r="AJ132" i="1"/>
  <c r="AI132" i="1"/>
  <c r="AG132" i="1"/>
  <c r="AF132" i="1"/>
  <c r="AD132" i="1"/>
  <c r="AA132" i="1"/>
  <c r="X132" i="1"/>
  <c r="W132" i="1"/>
  <c r="U132" i="1"/>
  <c r="T132" i="1"/>
  <c r="P132" i="1"/>
  <c r="K132" i="1"/>
  <c r="J132" i="1"/>
  <c r="I132" i="1"/>
  <c r="H132" i="1"/>
  <c r="G132" i="1"/>
  <c r="F132" i="1"/>
  <c r="E132" i="1"/>
  <c r="D132" i="1"/>
  <c r="C132" i="1"/>
  <c r="B132" i="1"/>
  <c r="A132" i="1"/>
  <c r="IU131" i="1"/>
  <c r="IT131" i="1"/>
  <c r="IS131" i="1" s="1"/>
  <c r="IO131" i="1"/>
  <c r="IN131" i="1"/>
  <c r="IL131" i="1"/>
  <c r="IK131" i="1"/>
  <c r="II131" i="1"/>
  <c r="IH131" i="1"/>
  <c r="IF131" i="1"/>
  <c r="IE131" i="1"/>
  <c r="HY131" i="1"/>
  <c r="HV131" i="1"/>
  <c r="HS131" i="1"/>
  <c r="HP131" i="1"/>
  <c r="HM131" i="1"/>
  <c r="HK131" i="1"/>
  <c r="HJ131" i="1"/>
  <c r="HG131" i="1"/>
  <c r="HD131" i="1"/>
  <c r="HA131" i="1"/>
  <c r="GX131" i="1"/>
  <c r="GV131" i="1"/>
  <c r="GU131" i="1"/>
  <c r="GR131" i="1"/>
  <c r="GP131" i="1"/>
  <c r="GO131" i="1"/>
  <c r="GL131" i="1"/>
  <c r="GI131" i="1"/>
  <c r="GG131" i="1"/>
  <c r="GF131" i="1"/>
  <c r="GD131" i="1"/>
  <c r="GC131" i="1"/>
  <c r="GA131" i="1"/>
  <c r="FX131" i="1"/>
  <c r="FU131" i="1"/>
  <c r="FR131" i="1"/>
  <c r="FO131" i="1"/>
  <c r="FN131" i="1"/>
  <c r="FL131" i="1"/>
  <c r="FK131" i="1"/>
  <c r="FI131" i="1"/>
  <c r="FF131" i="1"/>
  <c r="FC131" i="1"/>
  <c r="EW131" i="1"/>
  <c r="EV131" i="1"/>
  <c r="ES131" i="1"/>
  <c r="EN131" i="1"/>
  <c r="EM131" i="1"/>
  <c r="EK131" i="1"/>
  <c r="EJ131" i="1"/>
  <c r="EH131" i="1"/>
  <c r="ED131" i="1"/>
  <c r="EB131" i="1"/>
  <c r="DY131" i="1"/>
  <c r="DP131" i="1"/>
  <c r="DO131" i="1"/>
  <c r="DM131" i="1"/>
  <c r="DJ131" i="1"/>
  <c r="DG131" i="1"/>
  <c r="DF131" i="1"/>
  <c r="DD131" i="1"/>
  <c r="DA131" i="1"/>
  <c r="CX131" i="1"/>
  <c r="CU131" i="1"/>
  <c r="CT131" i="1"/>
  <c r="CR131" i="1"/>
  <c r="CO131" i="1"/>
  <c r="CL131" i="1"/>
  <c r="CK131" i="1"/>
  <c r="CI131" i="1"/>
  <c r="CH131" i="1"/>
  <c r="CF131" i="1"/>
  <c r="CE131" i="1"/>
  <c r="CC131" i="1"/>
  <c r="BZ131" i="1"/>
  <c r="BW131" i="1"/>
  <c r="BT131" i="1"/>
  <c r="BS131" i="1"/>
  <c r="BQ131" i="1"/>
  <c r="BP131" i="1"/>
  <c r="BN131" i="1"/>
  <c r="BM131" i="1"/>
  <c r="BK131" i="1"/>
  <c r="BJ131" i="1"/>
  <c r="BH131" i="1"/>
  <c r="BG131" i="1"/>
  <c r="BE131" i="1"/>
  <c r="BB131" i="1"/>
  <c r="BA131" i="1"/>
  <c r="AY131" i="1"/>
  <c r="AV131" i="1"/>
  <c r="AU131" i="1"/>
  <c r="AS131" i="1"/>
  <c r="AP131" i="1"/>
  <c r="AM131" i="1"/>
  <c r="AJ131" i="1"/>
  <c r="AI131" i="1"/>
  <c r="AG131" i="1"/>
  <c r="AF131" i="1"/>
  <c r="AD131" i="1"/>
  <c r="AA131" i="1"/>
  <c r="X131" i="1"/>
  <c r="W131" i="1"/>
  <c r="U131" i="1"/>
  <c r="T131" i="1"/>
  <c r="P131" i="1"/>
  <c r="K131" i="1"/>
  <c r="J131" i="1"/>
  <c r="I131" i="1"/>
  <c r="H131" i="1"/>
  <c r="G131" i="1"/>
  <c r="F131" i="1"/>
  <c r="E131" i="1"/>
  <c r="D131" i="1"/>
  <c r="C131" i="1"/>
  <c r="B131" i="1"/>
  <c r="A131" i="1"/>
  <c r="IT130" i="1"/>
  <c r="IS130" i="1" s="1"/>
  <c r="IO130" i="1"/>
  <c r="IN130" i="1"/>
  <c r="IL130" i="1"/>
  <c r="IK130" i="1"/>
  <c r="II130" i="1"/>
  <c r="IH130" i="1"/>
  <c r="IF130" i="1"/>
  <c r="IE130" i="1"/>
  <c r="IB130" i="1"/>
  <c r="HY130" i="1"/>
  <c r="HV130" i="1"/>
  <c r="HS130" i="1"/>
  <c r="HP130" i="1"/>
  <c r="HM130" i="1"/>
  <c r="HK130" i="1"/>
  <c r="HJ130" i="1"/>
  <c r="HG130" i="1"/>
  <c r="HD130" i="1"/>
  <c r="HA130" i="1"/>
  <c r="GX130" i="1"/>
  <c r="GV130" i="1"/>
  <c r="GU130" i="1"/>
  <c r="GR130" i="1"/>
  <c r="GP130" i="1"/>
  <c r="GO130" i="1"/>
  <c r="GL130" i="1"/>
  <c r="GI130" i="1"/>
  <c r="GG130" i="1"/>
  <c r="GF130" i="1"/>
  <c r="GD130" i="1"/>
  <c r="GC130" i="1"/>
  <c r="GA130" i="1"/>
  <c r="FX130" i="1"/>
  <c r="FU130" i="1"/>
  <c r="FR130" i="1"/>
  <c r="FO130" i="1"/>
  <c r="FL130" i="1"/>
  <c r="FI130" i="1"/>
  <c r="FF130" i="1"/>
  <c r="FC130" i="1"/>
  <c r="EW130" i="1"/>
  <c r="EV130" i="1"/>
  <c r="ES130" i="1"/>
  <c r="EN130" i="1"/>
  <c r="EM130" i="1"/>
  <c r="EK130" i="1"/>
  <c r="EJ130" i="1"/>
  <c r="EH130" i="1"/>
  <c r="ED130" i="1"/>
  <c r="EB130" i="1"/>
  <c r="DY130" i="1"/>
  <c r="DP130" i="1"/>
  <c r="DM130" i="1"/>
  <c r="DJ130" i="1"/>
  <c r="DG130" i="1"/>
  <c r="DF130" i="1"/>
  <c r="DD130" i="1"/>
  <c r="DA130" i="1"/>
  <c r="CX130" i="1"/>
  <c r="CU130" i="1"/>
  <c r="CR130" i="1"/>
  <c r="CQ130" i="1"/>
  <c r="CO130" i="1"/>
  <c r="CL130" i="1"/>
  <c r="CK130" i="1"/>
  <c r="CI130" i="1"/>
  <c r="CH130" i="1"/>
  <c r="CF130" i="1"/>
  <c r="CE130" i="1"/>
  <c r="CC130" i="1"/>
  <c r="BZ130" i="1"/>
  <c r="BW130" i="1"/>
  <c r="BT130" i="1"/>
  <c r="BS130" i="1"/>
  <c r="BQ130" i="1"/>
  <c r="BP130" i="1"/>
  <c r="BN130" i="1"/>
  <c r="BM130" i="1"/>
  <c r="BK130" i="1"/>
  <c r="BJ130" i="1"/>
  <c r="BH130" i="1"/>
  <c r="BG130" i="1"/>
  <c r="BE130" i="1"/>
  <c r="BB130" i="1"/>
  <c r="BA130" i="1"/>
  <c r="AY130" i="1"/>
  <c r="AV130" i="1"/>
  <c r="AU130" i="1"/>
  <c r="AS130" i="1"/>
  <c r="AP130" i="1"/>
  <c r="AM130" i="1"/>
  <c r="AJ130" i="1"/>
  <c r="AI130" i="1"/>
  <c r="AG130" i="1"/>
  <c r="AF130" i="1"/>
  <c r="AD130" i="1"/>
  <c r="AA130" i="1"/>
  <c r="X130" i="1"/>
  <c r="W130" i="1"/>
  <c r="U130" i="1"/>
  <c r="T130" i="1"/>
  <c r="P130" i="1"/>
  <c r="K130" i="1"/>
  <c r="J130" i="1"/>
  <c r="I130" i="1"/>
  <c r="H130" i="1"/>
  <c r="G130" i="1"/>
  <c r="F130" i="1"/>
  <c r="E130" i="1"/>
  <c r="D130" i="1"/>
  <c r="C130" i="1"/>
  <c r="B130" i="1"/>
  <c r="A130" i="1"/>
  <c r="IT129" i="1"/>
  <c r="IO129" i="1"/>
  <c r="IN129" i="1"/>
  <c r="IL129" i="1"/>
  <c r="IK129" i="1"/>
  <c r="II129" i="1"/>
  <c r="IH129" i="1"/>
  <c r="IF129" i="1"/>
  <c r="IE129" i="1"/>
  <c r="IB129" i="1"/>
  <c r="HY129" i="1"/>
  <c r="HV129" i="1"/>
  <c r="HS129" i="1"/>
  <c r="HP129" i="1"/>
  <c r="HM129" i="1"/>
  <c r="HK129" i="1"/>
  <c r="HJ129" i="1"/>
  <c r="HG129" i="1"/>
  <c r="HD129" i="1"/>
  <c r="HA129" i="1"/>
  <c r="GX129" i="1"/>
  <c r="GV129" i="1"/>
  <c r="GU129" i="1"/>
  <c r="GR129" i="1"/>
  <c r="GP129" i="1"/>
  <c r="GO129" i="1"/>
  <c r="GL129" i="1"/>
  <c r="GI129" i="1"/>
  <c r="GG129" i="1"/>
  <c r="GF129" i="1"/>
  <c r="GD129" i="1"/>
  <c r="GC129" i="1"/>
  <c r="GA129" i="1"/>
  <c r="FX129" i="1"/>
  <c r="FU129" i="1"/>
  <c r="FR129" i="1"/>
  <c r="FO129" i="1"/>
  <c r="FL129" i="1"/>
  <c r="FI129" i="1"/>
  <c r="FF129" i="1"/>
  <c r="FC129" i="1"/>
  <c r="FB129" i="1"/>
  <c r="EW129" i="1"/>
  <c r="EV129" i="1"/>
  <c r="ES129" i="1"/>
  <c r="EN129" i="1"/>
  <c r="EM129" i="1"/>
  <c r="EK129" i="1"/>
  <c r="EJ129" i="1"/>
  <c r="EH129" i="1"/>
  <c r="ED129" i="1"/>
  <c r="EB129" i="1"/>
  <c r="DY129" i="1"/>
  <c r="DR129" i="1"/>
  <c r="DP129" i="1"/>
  <c r="DM129" i="1"/>
  <c r="DJ129" i="1"/>
  <c r="DG129" i="1"/>
  <c r="DF129" i="1"/>
  <c r="DD129" i="1"/>
  <c r="DA129" i="1"/>
  <c r="CX129" i="1"/>
  <c r="CU129" i="1"/>
  <c r="CR129" i="1"/>
  <c r="CO129" i="1"/>
  <c r="CL129" i="1"/>
  <c r="CK129" i="1"/>
  <c r="CI129" i="1"/>
  <c r="CH129" i="1"/>
  <c r="CF129" i="1"/>
  <c r="CE129" i="1"/>
  <c r="CC129" i="1"/>
  <c r="BZ129" i="1"/>
  <c r="BW129" i="1"/>
  <c r="BT129" i="1"/>
  <c r="BS129" i="1"/>
  <c r="BQ129" i="1"/>
  <c r="BP129" i="1"/>
  <c r="BN129" i="1"/>
  <c r="BM129" i="1"/>
  <c r="BK129" i="1"/>
  <c r="BJ129" i="1"/>
  <c r="BH129" i="1"/>
  <c r="BG129" i="1"/>
  <c r="BE129" i="1"/>
  <c r="BB129" i="1"/>
  <c r="BA129" i="1"/>
  <c r="AY129" i="1"/>
  <c r="AV129" i="1"/>
  <c r="AU129" i="1"/>
  <c r="AS129" i="1"/>
  <c r="AP129" i="1"/>
  <c r="AM129" i="1"/>
  <c r="AJ129" i="1"/>
  <c r="AI129" i="1"/>
  <c r="AG129" i="1"/>
  <c r="AF129" i="1"/>
  <c r="AD129" i="1"/>
  <c r="AA129" i="1"/>
  <c r="X129" i="1"/>
  <c r="W129" i="1"/>
  <c r="U129" i="1"/>
  <c r="T129" i="1"/>
  <c r="P129" i="1"/>
  <c r="K129" i="1"/>
  <c r="J129" i="1"/>
  <c r="I129" i="1"/>
  <c r="H129" i="1"/>
  <c r="G129" i="1"/>
  <c r="F129" i="1"/>
  <c r="E129" i="1"/>
  <c r="D129" i="1"/>
  <c r="C129" i="1"/>
  <c r="B129" i="1"/>
  <c r="A129" i="1"/>
  <c r="IT128" i="1"/>
  <c r="IS128" i="1"/>
  <c r="IO128" i="1"/>
  <c r="IN128" i="1"/>
  <c r="IL128" i="1"/>
  <c r="IK128" i="1"/>
  <c r="II128" i="1"/>
  <c r="IH128" i="1"/>
  <c r="IF128" i="1"/>
  <c r="IE128" i="1"/>
  <c r="IB128" i="1"/>
  <c r="HY128" i="1"/>
  <c r="HV128" i="1"/>
  <c r="HS128" i="1"/>
  <c r="HP128" i="1"/>
  <c r="HM128" i="1"/>
  <c r="HK128" i="1"/>
  <c r="HJ128" i="1"/>
  <c r="HG128" i="1"/>
  <c r="HD128" i="1"/>
  <c r="HA128" i="1"/>
  <c r="GX128" i="1"/>
  <c r="GV128" i="1"/>
  <c r="GU128" i="1"/>
  <c r="GR128" i="1"/>
  <c r="GP128" i="1"/>
  <c r="GO128" i="1"/>
  <c r="GL128" i="1"/>
  <c r="GI128" i="1"/>
  <c r="GG128" i="1"/>
  <c r="GF128" i="1"/>
  <c r="GD128" i="1"/>
  <c r="GC128" i="1"/>
  <c r="GA128" i="1"/>
  <c r="FX128" i="1"/>
  <c r="FW128" i="1"/>
  <c r="FU128" i="1"/>
  <c r="FR128" i="1"/>
  <c r="FO128" i="1"/>
  <c r="FL128" i="1"/>
  <c r="FI128" i="1"/>
  <c r="FF128" i="1"/>
  <c r="FC128" i="1"/>
  <c r="EW128" i="1"/>
  <c r="EV128" i="1"/>
  <c r="ES128" i="1"/>
  <c r="EN128" i="1"/>
  <c r="EM128" i="1"/>
  <c r="EK128" i="1"/>
  <c r="EJ128" i="1"/>
  <c r="EH128" i="1"/>
  <c r="ED128" i="1"/>
  <c r="EB128" i="1"/>
  <c r="DY128" i="1"/>
  <c r="DP128" i="1"/>
  <c r="DM128" i="1"/>
  <c r="DJ128" i="1"/>
  <c r="DG128" i="1"/>
  <c r="DF128" i="1"/>
  <c r="DD128" i="1"/>
  <c r="DA128" i="1"/>
  <c r="CX128" i="1"/>
  <c r="CU128" i="1"/>
  <c r="CR128" i="1"/>
  <c r="CQ128" i="1"/>
  <c r="CO128" i="1"/>
  <c r="CL128" i="1"/>
  <c r="CK128" i="1"/>
  <c r="CI128" i="1"/>
  <c r="CH128" i="1"/>
  <c r="CF128" i="1"/>
  <c r="CE128" i="1"/>
  <c r="CC128" i="1"/>
  <c r="BZ128" i="1"/>
  <c r="BW128" i="1"/>
  <c r="BT128" i="1"/>
  <c r="BS128" i="1"/>
  <c r="BQ128" i="1"/>
  <c r="BP128" i="1"/>
  <c r="BN128" i="1"/>
  <c r="BM128" i="1"/>
  <c r="BK128" i="1"/>
  <c r="BJ128" i="1"/>
  <c r="BH128" i="1"/>
  <c r="BG128" i="1"/>
  <c r="BE128" i="1"/>
  <c r="BB128" i="1"/>
  <c r="BA128" i="1"/>
  <c r="AY128" i="1"/>
  <c r="AV128" i="1"/>
  <c r="AU128" i="1"/>
  <c r="AS128" i="1"/>
  <c r="AP128" i="1"/>
  <c r="AM128" i="1"/>
  <c r="AJ128" i="1"/>
  <c r="AI128" i="1"/>
  <c r="AG128" i="1"/>
  <c r="AF128" i="1"/>
  <c r="AD128" i="1"/>
  <c r="AA128" i="1"/>
  <c r="Z128" i="1"/>
  <c r="X128" i="1"/>
  <c r="W128" i="1"/>
  <c r="U128" i="1"/>
  <c r="T128" i="1"/>
  <c r="P128" i="1"/>
  <c r="K128" i="1"/>
  <c r="J128" i="1"/>
  <c r="I128" i="1"/>
  <c r="H128" i="1"/>
  <c r="G128" i="1"/>
  <c r="F128" i="1"/>
  <c r="E128" i="1"/>
  <c r="D128" i="1"/>
  <c r="C128" i="1"/>
  <c r="B128" i="1"/>
  <c r="A128" i="1"/>
  <c r="IT127" i="1"/>
  <c r="IO127" i="1"/>
  <c r="IN127" i="1"/>
  <c r="IL127" i="1"/>
  <c r="IK127" i="1"/>
  <c r="II127" i="1"/>
  <c r="IH127" i="1"/>
  <c r="IF127" i="1"/>
  <c r="IE127" i="1"/>
  <c r="IB127" i="1"/>
  <c r="HY127" i="1"/>
  <c r="HV127" i="1"/>
  <c r="HS127" i="1"/>
  <c r="HP127" i="1"/>
  <c r="HM127" i="1"/>
  <c r="HK127" i="1"/>
  <c r="HJ127" i="1"/>
  <c r="HG127" i="1"/>
  <c r="HD127" i="1"/>
  <c r="HA127" i="1"/>
  <c r="GX127" i="1"/>
  <c r="GV127" i="1"/>
  <c r="GU127" i="1"/>
  <c r="GR127" i="1"/>
  <c r="GP127" i="1"/>
  <c r="GO127" i="1"/>
  <c r="GL127" i="1"/>
  <c r="GI127" i="1"/>
  <c r="GG127" i="1"/>
  <c r="GF127" i="1"/>
  <c r="GD127" i="1"/>
  <c r="GC127" i="1"/>
  <c r="GA127" i="1"/>
  <c r="FX127" i="1"/>
  <c r="FU127" i="1"/>
  <c r="FR127" i="1"/>
  <c r="FO127" i="1"/>
  <c r="FL127" i="1"/>
  <c r="FI127" i="1"/>
  <c r="FF127" i="1"/>
  <c r="FC127" i="1"/>
  <c r="EW127" i="1"/>
  <c r="EV127" i="1"/>
  <c r="ES127" i="1"/>
  <c r="EP127" i="1"/>
  <c r="EN127" i="1"/>
  <c r="EM127" i="1"/>
  <c r="EK127" i="1"/>
  <c r="EJ127" i="1"/>
  <c r="EH127" i="1"/>
  <c r="ED127" i="1"/>
  <c r="EB127" i="1"/>
  <c r="EA127" i="1"/>
  <c r="DY127" i="1"/>
  <c r="DP127" i="1"/>
  <c r="DM127" i="1"/>
  <c r="DJ127" i="1"/>
  <c r="DG127" i="1"/>
  <c r="DF127" i="1"/>
  <c r="DD127" i="1"/>
  <c r="DA127" i="1"/>
  <c r="CX127" i="1"/>
  <c r="CU127" i="1"/>
  <c r="CR127" i="1"/>
  <c r="CQ127" i="1"/>
  <c r="CO127" i="1"/>
  <c r="CL127" i="1"/>
  <c r="CK127" i="1"/>
  <c r="CI127" i="1"/>
  <c r="CH127" i="1"/>
  <c r="CF127" i="1"/>
  <c r="CE127" i="1"/>
  <c r="CC127" i="1"/>
  <c r="BZ127" i="1"/>
  <c r="BW127" i="1"/>
  <c r="BT127" i="1"/>
  <c r="BS127" i="1"/>
  <c r="BQ127" i="1"/>
  <c r="BP127" i="1"/>
  <c r="BN127" i="1"/>
  <c r="BM127" i="1"/>
  <c r="BK127" i="1"/>
  <c r="BJ127" i="1"/>
  <c r="BH127" i="1"/>
  <c r="BG127" i="1"/>
  <c r="BE127" i="1"/>
  <c r="BB127" i="1"/>
  <c r="BA127" i="1"/>
  <c r="AY127" i="1"/>
  <c r="AV127" i="1"/>
  <c r="AU127" i="1"/>
  <c r="AS127" i="1"/>
  <c r="AP127" i="1"/>
  <c r="AM127" i="1"/>
  <c r="AJ127" i="1"/>
  <c r="AI127" i="1"/>
  <c r="AG127" i="1"/>
  <c r="AF127" i="1"/>
  <c r="AD127" i="1"/>
  <c r="AA127" i="1"/>
  <c r="X127" i="1"/>
  <c r="W127" i="1"/>
  <c r="U127" i="1"/>
  <c r="T127" i="1"/>
  <c r="P127" i="1"/>
  <c r="K127" i="1"/>
  <c r="J127" i="1"/>
  <c r="I127" i="1"/>
  <c r="H127" i="1"/>
  <c r="G127" i="1"/>
  <c r="F127" i="1"/>
  <c r="E127" i="1"/>
  <c r="D127" i="1"/>
  <c r="C127" i="1"/>
  <c r="B127" i="1"/>
  <c r="A127" i="1"/>
  <c r="IT126" i="1"/>
  <c r="IS126" i="1"/>
  <c r="IO126" i="1"/>
  <c r="IN126" i="1"/>
  <c r="IL126" i="1"/>
  <c r="IK126" i="1"/>
  <c r="II126" i="1"/>
  <c r="IH126" i="1"/>
  <c r="IF126" i="1"/>
  <c r="IE126" i="1"/>
  <c r="IB126" i="1"/>
  <c r="HY126" i="1"/>
  <c r="HV126" i="1"/>
  <c r="HS126" i="1"/>
  <c r="HP126" i="1"/>
  <c r="HM126" i="1"/>
  <c r="HK126" i="1"/>
  <c r="HJ126" i="1"/>
  <c r="HG126" i="1"/>
  <c r="HD126" i="1"/>
  <c r="HA126" i="1"/>
  <c r="GX126" i="1"/>
  <c r="GV126" i="1"/>
  <c r="GU126" i="1"/>
  <c r="GR126" i="1"/>
  <c r="GP126" i="1"/>
  <c r="GO126" i="1"/>
  <c r="GL126" i="1"/>
  <c r="GI126" i="1"/>
  <c r="GG126" i="1"/>
  <c r="GF126" i="1"/>
  <c r="GD126" i="1"/>
  <c r="GC126" i="1"/>
  <c r="GA126" i="1"/>
  <c r="FX126" i="1"/>
  <c r="FU126" i="1"/>
  <c r="FR126" i="1"/>
  <c r="FO126" i="1"/>
  <c r="FN126" i="1"/>
  <c r="FL126" i="1"/>
  <c r="FI126" i="1"/>
  <c r="FF126" i="1"/>
  <c r="FC126" i="1"/>
  <c r="EW126" i="1"/>
  <c r="EV126" i="1"/>
  <c r="ES126" i="1"/>
  <c r="EN126" i="1"/>
  <c r="EM126" i="1"/>
  <c r="EK126" i="1"/>
  <c r="EJ126" i="1"/>
  <c r="EH126" i="1"/>
  <c r="ED126" i="1"/>
  <c r="EB126" i="1"/>
  <c r="DY126" i="1"/>
  <c r="DP126" i="1"/>
  <c r="DM126" i="1"/>
  <c r="DJ126" i="1"/>
  <c r="DG126" i="1"/>
  <c r="DF126" i="1"/>
  <c r="DD126" i="1"/>
  <c r="DA126" i="1"/>
  <c r="CX126" i="1"/>
  <c r="CU126" i="1"/>
  <c r="CR126" i="1"/>
  <c r="CO126" i="1"/>
  <c r="CL126" i="1"/>
  <c r="CK126" i="1"/>
  <c r="CI126" i="1"/>
  <c r="CH126" i="1"/>
  <c r="CF126" i="1"/>
  <c r="CE126" i="1"/>
  <c r="CC126" i="1"/>
  <c r="BZ126" i="1"/>
  <c r="BW126" i="1"/>
  <c r="BT126" i="1"/>
  <c r="BS126" i="1"/>
  <c r="BQ126" i="1"/>
  <c r="BP126" i="1"/>
  <c r="BN126" i="1"/>
  <c r="BM126" i="1"/>
  <c r="BK126" i="1"/>
  <c r="BJ126" i="1"/>
  <c r="BH126" i="1"/>
  <c r="BG126" i="1"/>
  <c r="BE126" i="1"/>
  <c r="BB126" i="1"/>
  <c r="BA126" i="1"/>
  <c r="AY126" i="1"/>
  <c r="AV126" i="1"/>
  <c r="AU126" i="1"/>
  <c r="AS126" i="1"/>
  <c r="AP126" i="1"/>
  <c r="AM126" i="1"/>
  <c r="AJ126" i="1"/>
  <c r="AI126" i="1"/>
  <c r="AG126" i="1"/>
  <c r="AF126" i="1"/>
  <c r="AD126" i="1"/>
  <c r="AA126" i="1"/>
  <c r="X126" i="1"/>
  <c r="W126" i="1"/>
  <c r="U126" i="1"/>
  <c r="T126" i="1"/>
  <c r="P126" i="1"/>
  <c r="K126" i="1"/>
  <c r="J126" i="1"/>
  <c r="I126" i="1"/>
  <c r="H126" i="1"/>
  <c r="G126" i="1"/>
  <c r="F126" i="1"/>
  <c r="E126" i="1"/>
  <c r="D126" i="1"/>
  <c r="C126" i="1"/>
  <c r="B126" i="1"/>
  <c r="A126" i="1"/>
  <c r="IU125" i="1"/>
  <c r="IT125" i="1"/>
  <c r="IS125" i="1"/>
  <c r="IO125" i="1"/>
  <c r="IN125" i="1"/>
  <c r="IL125" i="1"/>
  <c r="IK125" i="1"/>
  <c r="II125" i="1"/>
  <c r="IH125" i="1"/>
  <c r="IF125" i="1"/>
  <c r="IE125" i="1"/>
  <c r="IB125" i="1"/>
  <c r="HY125" i="1"/>
  <c r="HV125" i="1"/>
  <c r="HS125" i="1"/>
  <c r="HP125" i="1"/>
  <c r="HM125" i="1"/>
  <c r="HK125" i="1"/>
  <c r="HJ125" i="1"/>
  <c r="HG125" i="1"/>
  <c r="HD125" i="1"/>
  <c r="HA125" i="1"/>
  <c r="GX125" i="1"/>
  <c r="GV125" i="1"/>
  <c r="GU125" i="1"/>
  <c r="GR125" i="1"/>
  <c r="GP125" i="1"/>
  <c r="GO125" i="1"/>
  <c r="GL125" i="1"/>
  <c r="GI125" i="1"/>
  <c r="GG125" i="1"/>
  <c r="GF125" i="1"/>
  <c r="GD125" i="1"/>
  <c r="GC125" i="1"/>
  <c r="GA125" i="1"/>
  <c r="FX125" i="1"/>
  <c r="FU125" i="1"/>
  <c r="FR125" i="1"/>
  <c r="FO125" i="1"/>
  <c r="FL125" i="1"/>
  <c r="FK125" i="1"/>
  <c r="FI125" i="1"/>
  <c r="FF125" i="1"/>
  <c r="FC125" i="1"/>
  <c r="EW125" i="1"/>
  <c r="EV125" i="1"/>
  <c r="ES125" i="1"/>
  <c r="EP125" i="1"/>
  <c r="EN125" i="1"/>
  <c r="EM125" i="1"/>
  <c r="EK125" i="1"/>
  <c r="EJ125" i="1"/>
  <c r="EH125" i="1"/>
  <c r="ED125" i="1"/>
  <c r="EB125" i="1"/>
  <c r="EA125" i="1"/>
  <c r="DY125" i="1"/>
  <c r="DP125" i="1"/>
  <c r="DM125" i="1"/>
  <c r="DJ125" i="1"/>
  <c r="DG125" i="1"/>
  <c r="DF125" i="1"/>
  <c r="DD125" i="1"/>
  <c r="DA125" i="1"/>
  <c r="CX125" i="1"/>
  <c r="CU125" i="1"/>
  <c r="CR125" i="1"/>
  <c r="CQ125" i="1"/>
  <c r="CO125" i="1"/>
  <c r="CL125" i="1"/>
  <c r="CK125" i="1"/>
  <c r="CI125" i="1"/>
  <c r="CH125" i="1"/>
  <c r="CF125" i="1"/>
  <c r="CE125" i="1"/>
  <c r="CC125" i="1"/>
  <c r="BZ125" i="1"/>
  <c r="BW125" i="1"/>
  <c r="BT125" i="1"/>
  <c r="BS125" i="1"/>
  <c r="BQ125" i="1"/>
  <c r="BP125" i="1"/>
  <c r="BN125" i="1"/>
  <c r="BM125" i="1"/>
  <c r="BK125" i="1"/>
  <c r="BJ125" i="1"/>
  <c r="BH125" i="1"/>
  <c r="BG125" i="1"/>
  <c r="BE125" i="1"/>
  <c r="BB125" i="1"/>
  <c r="BA125" i="1"/>
  <c r="AY125" i="1"/>
  <c r="AV125" i="1"/>
  <c r="AU125" i="1"/>
  <c r="AS125" i="1"/>
  <c r="AP125" i="1"/>
  <c r="AM125" i="1"/>
  <c r="AJ125" i="1"/>
  <c r="AI125" i="1"/>
  <c r="AG125" i="1"/>
  <c r="AF125" i="1"/>
  <c r="AD125" i="1"/>
  <c r="AA125" i="1"/>
  <c r="X125" i="1"/>
  <c r="W125" i="1"/>
  <c r="U125" i="1"/>
  <c r="T125" i="1"/>
  <c r="P125" i="1"/>
  <c r="K125" i="1"/>
  <c r="J125" i="1"/>
  <c r="I125" i="1"/>
  <c r="H125" i="1"/>
  <c r="G125" i="1"/>
  <c r="F125" i="1"/>
  <c r="E125" i="1"/>
  <c r="D125" i="1"/>
  <c r="C125" i="1"/>
  <c r="B125" i="1"/>
  <c r="A125" i="1"/>
  <c r="IU124" i="1"/>
  <c r="IT124" i="1"/>
  <c r="IO124" i="1"/>
  <c r="IN124" i="1"/>
  <c r="IL124" i="1"/>
  <c r="IK124" i="1"/>
  <c r="II124" i="1"/>
  <c r="IH124" i="1"/>
  <c r="IF124" i="1"/>
  <c r="IE124" i="1"/>
  <c r="HY124" i="1"/>
  <c r="HV124" i="1"/>
  <c r="HS124" i="1"/>
  <c r="HP124" i="1"/>
  <c r="HM124" i="1"/>
  <c r="HK124" i="1"/>
  <c r="HJ124" i="1"/>
  <c r="HG124" i="1"/>
  <c r="HD124" i="1"/>
  <c r="HA124" i="1"/>
  <c r="GX124" i="1"/>
  <c r="GV124" i="1"/>
  <c r="GU124" i="1"/>
  <c r="GR124" i="1"/>
  <c r="GP124" i="1"/>
  <c r="GO124" i="1"/>
  <c r="GL124" i="1"/>
  <c r="GI124" i="1"/>
  <c r="GG124" i="1"/>
  <c r="GF124" i="1"/>
  <c r="GD124" i="1"/>
  <c r="GC124" i="1"/>
  <c r="GA124" i="1"/>
  <c r="FX124" i="1"/>
  <c r="FU124" i="1"/>
  <c r="FR124" i="1"/>
  <c r="FO124" i="1"/>
  <c r="FN124" i="1"/>
  <c r="FL124" i="1"/>
  <c r="FI124" i="1"/>
  <c r="FF124" i="1"/>
  <c r="FC124" i="1"/>
  <c r="EW124" i="1"/>
  <c r="EV124" i="1"/>
  <c r="ES124" i="1"/>
  <c r="EN124" i="1"/>
  <c r="EM124" i="1"/>
  <c r="EK124" i="1"/>
  <c r="EJ124" i="1"/>
  <c r="EH124" i="1"/>
  <c r="ED124" i="1"/>
  <c r="EB124" i="1"/>
  <c r="DY124" i="1"/>
  <c r="DR124" i="1"/>
  <c r="DP124" i="1"/>
  <c r="DM124" i="1"/>
  <c r="DJ124" i="1"/>
  <c r="DG124" i="1"/>
  <c r="DF124" i="1"/>
  <c r="DD124" i="1"/>
  <c r="DA124" i="1"/>
  <c r="CX124" i="1"/>
  <c r="CU124" i="1"/>
  <c r="CR124" i="1"/>
  <c r="CO124" i="1"/>
  <c r="CL124" i="1"/>
  <c r="CK124" i="1"/>
  <c r="CI124" i="1"/>
  <c r="CH124" i="1"/>
  <c r="CF124" i="1"/>
  <c r="CE124" i="1"/>
  <c r="CC124" i="1"/>
  <c r="BZ124" i="1"/>
  <c r="BW124" i="1"/>
  <c r="BT124" i="1"/>
  <c r="BS124" i="1"/>
  <c r="BQ124" i="1"/>
  <c r="BP124" i="1"/>
  <c r="BN124" i="1"/>
  <c r="BM124" i="1"/>
  <c r="BK124" i="1"/>
  <c r="BJ124" i="1"/>
  <c r="BH124" i="1"/>
  <c r="BG124" i="1"/>
  <c r="BE124" i="1"/>
  <c r="BB124" i="1"/>
  <c r="BA124" i="1"/>
  <c r="AY124" i="1"/>
  <c r="AV124" i="1"/>
  <c r="AU124" i="1"/>
  <c r="AS124" i="1"/>
  <c r="AP124" i="1"/>
  <c r="AM124" i="1"/>
  <c r="AJ124" i="1"/>
  <c r="AI124" i="1"/>
  <c r="AG124" i="1"/>
  <c r="AF124" i="1"/>
  <c r="AD124" i="1"/>
  <c r="AA124" i="1"/>
  <c r="X124" i="1"/>
  <c r="W124" i="1"/>
  <c r="U124" i="1"/>
  <c r="T124" i="1"/>
  <c r="P124" i="1"/>
  <c r="K124" i="1"/>
  <c r="J124" i="1"/>
  <c r="I124" i="1"/>
  <c r="H124" i="1"/>
  <c r="G124" i="1"/>
  <c r="F124" i="1"/>
  <c r="E124" i="1"/>
  <c r="D124" i="1"/>
  <c r="C124" i="1"/>
  <c r="B124" i="1"/>
  <c r="A124" i="1"/>
  <c r="IU123" i="1"/>
  <c r="IT123" i="1"/>
  <c r="IS123" i="1"/>
  <c r="IO123" i="1"/>
  <c r="IN123" i="1"/>
  <c r="IL123" i="1"/>
  <c r="IK123" i="1"/>
  <c r="II123" i="1"/>
  <c r="IH123" i="1"/>
  <c r="IF123" i="1"/>
  <c r="IE123" i="1"/>
  <c r="IB123" i="1"/>
  <c r="HY123" i="1"/>
  <c r="HV123" i="1"/>
  <c r="HS123" i="1"/>
  <c r="HP123" i="1"/>
  <c r="HM123" i="1"/>
  <c r="HK123" i="1"/>
  <c r="HJ123" i="1"/>
  <c r="HG123" i="1"/>
  <c r="HD123" i="1"/>
  <c r="HA123" i="1"/>
  <c r="GX123" i="1"/>
  <c r="GV123" i="1"/>
  <c r="GU123" i="1"/>
  <c r="GR123" i="1"/>
  <c r="GP123" i="1"/>
  <c r="GO123" i="1"/>
  <c r="GL123" i="1"/>
  <c r="GI123" i="1"/>
  <c r="GG123" i="1"/>
  <c r="GF123" i="1"/>
  <c r="GD123" i="1"/>
  <c r="GC123" i="1"/>
  <c r="GA123" i="1"/>
  <c r="FX123" i="1"/>
  <c r="FU123" i="1"/>
  <c r="FR123" i="1"/>
  <c r="FO123" i="1"/>
  <c r="FL123" i="1"/>
  <c r="FK123" i="1"/>
  <c r="FI123" i="1"/>
  <c r="FF123" i="1"/>
  <c r="FC123" i="1"/>
  <c r="EW123" i="1"/>
  <c r="EV123" i="1"/>
  <c r="ES123" i="1"/>
  <c r="EN123" i="1"/>
  <c r="EM123" i="1"/>
  <c r="EK123" i="1"/>
  <c r="EJ123" i="1"/>
  <c r="EH123" i="1"/>
  <c r="ED123" i="1"/>
  <c r="EB123" i="1"/>
  <c r="DY123" i="1"/>
  <c r="DP123" i="1"/>
  <c r="DO123" i="1"/>
  <c r="DM123" i="1"/>
  <c r="DJ123" i="1"/>
  <c r="DG123" i="1"/>
  <c r="DF123" i="1"/>
  <c r="DD123" i="1"/>
  <c r="DA123" i="1"/>
  <c r="CX123" i="1"/>
  <c r="CU123" i="1"/>
  <c r="CR123" i="1"/>
  <c r="CO123" i="1"/>
  <c r="CL123" i="1"/>
  <c r="CK123" i="1"/>
  <c r="CI123" i="1"/>
  <c r="CH123" i="1"/>
  <c r="CF123" i="1"/>
  <c r="CE123" i="1"/>
  <c r="CC123" i="1"/>
  <c r="BZ123" i="1"/>
  <c r="BW123" i="1"/>
  <c r="BT123" i="1"/>
  <c r="BS123" i="1"/>
  <c r="BQ123" i="1"/>
  <c r="BP123" i="1"/>
  <c r="BN123" i="1"/>
  <c r="BM123" i="1"/>
  <c r="BK123" i="1"/>
  <c r="BJ123" i="1"/>
  <c r="BH123" i="1"/>
  <c r="BG123" i="1"/>
  <c r="BE123" i="1"/>
  <c r="BB123" i="1"/>
  <c r="BA123" i="1"/>
  <c r="AY123" i="1"/>
  <c r="AV123" i="1"/>
  <c r="AU123" i="1"/>
  <c r="AS123" i="1"/>
  <c r="AP123" i="1"/>
  <c r="AM123" i="1"/>
  <c r="AJ123" i="1"/>
  <c r="AI123" i="1"/>
  <c r="AG123" i="1"/>
  <c r="AF123" i="1"/>
  <c r="AD123" i="1"/>
  <c r="AA123" i="1"/>
  <c r="Z123" i="1"/>
  <c r="X123" i="1"/>
  <c r="W123" i="1"/>
  <c r="U123" i="1"/>
  <c r="T123" i="1"/>
  <c r="P123" i="1"/>
  <c r="K123" i="1"/>
  <c r="J123" i="1"/>
  <c r="I123" i="1"/>
  <c r="H123" i="1"/>
  <c r="G123" i="1"/>
  <c r="F123" i="1"/>
  <c r="E123" i="1"/>
  <c r="D123" i="1"/>
  <c r="C123" i="1"/>
  <c r="B123" i="1"/>
  <c r="A123" i="1"/>
  <c r="IT122" i="1"/>
  <c r="IS122" i="1" s="1"/>
  <c r="IO122" i="1"/>
  <c r="IN122" i="1"/>
  <c r="IL122" i="1"/>
  <c r="IK122" i="1"/>
  <c r="II122" i="1"/>
  <c r="IH122" i="1"/>
  <c r="IF122" i="1"/>
  <c r="IE122" i="1"/>
  <c r="IB122" i="1"/>
  <c r="HY122" i="1"/>
  <c r="HV122" i="1"/>
  <c r="HS122" i="1"/>
  <c r="HP122" i="1"/>
  <c r="HM122" i="1"/>
  <c r="HK122" i="1"/>
  <c r="HJ122" i="1"/>
  <c r="HG122" i="1"/>
  <c r="HD122" i="1"/>
  <c r="HA122" i="1"/>
  <c r="GX122" i="1"/>
  <c r="GV122" i="1"/>
  <c r="GU122" i="1"/>
  <c r="GR122" i="1"/>
  <c r="GP122" i="1"/>
  <c r="GO122" i="1"/>
  <c r="GL122" i="1"/>
  <c r="GI122" i="1"/>
  <c r="GG122" i="1"/>
  <c r="GF122" i="1"/>
  <c r="GD122" i="1"/>
  <c r="GC122" i="1"/>
  <c r="GA122" i="1"/>
  <c r="FZ122" i="1"/>
  <c r="FX122" i="1"/>
  <c r="FW122" i="1"/>
  <c r="FU122" i="1"/>
  <c r="FR122" i="1"/>
  <c r="FQ122" i="1"/>
  <c r="FO122" i="1"/>
  <c r="FL122" i="1"/>
  <c r="FI122" i="1"/>
  <c r="FH122" i="1"/>
  <c r="FF122" i="1"/>
  <c r="FC122" i="1"/>
  <c r="FB122" i="1"/>
  <c r="EW122" i="1"/>
  <c r="EV122" i="1"/>
  <c r="ES122" i="1"/>
  <c r="EP122" i="1"/>
  <c r="EN122" i="1"/>
  <c r="EM122" i="1"/>
  <c r="EK122" i="1"/>
  <c r="EJ122" i="1"/>
  <c r="EH122" i="1"/>
  <c r="ED122" i="1"/>
  <c r="EB122" i="1"/>
  <c r="EA122" i="1"/>
  <c r="DY122" i="1"/>
  <c r="DP122" i="1"/>
  <c r="DM122" i="1"/>
  <c r="DJ122" i="1"/>
  <c r="DG122" i="1"/>
  <c r="DF122" i="1"/>
  <c r="DD122" i="1"/>
  <c r="DA122" i="1"/>
  <c r="CX122" i="1"/>
  <c r="CU122" i="1"/>
  <c r="CR122" i="1"/>
  <c r="CO122" i="1"/>
  <c r="CL122" i="1"/>
  <c r="CK122" i="1"/>
  <c r="CI122" i="1"/>
  <c r="CH122" i="1"/>
  <c r="CF122" i="1"/>
  <c r="CE122" i="1"/>
  <c r="CC122" i="1"/>
  <c r="BZ122" i="1"/>
  <c r="BW122" i="1"/>
  <c r="BT122" i="1"/>
  <c r="BS122" i="1"/>
  <c r="BQ122" i="1"/>
  <c r="BP122" i="1"/>
  <c r="BN122" i="1"/>
  <c r="BM122" i="1"/>
  <c r="BK122" i="1"/>
  <c r="BJ122" i="1"/>
  <c r="BH122" i="1"/>
  <c r="BG122" i="1"/>
  <c r="BE122" i="1"/>
  <c r="BB122" i="1"/>
  <c r="BA122" i="1"/>
  <c r="AY122" i="1"/>
  <c r="AV122" i="1"/>
  <c r="AU122" i="1"/>
  <c r="AS122" i="1"/>
  <c r="AP122" i="1"/>
  <c r="AM122" i="1"/>
  <c r="AJ122" i="1"/>
  <c r="AI122" i="1"/>
  <c r="AG122" i="1"/>
  <c r="AF122" i="1"/>
  <c r="AD122" i="1"/>
  <c r="AA122" i="1"/>
  <c r="Z122" i="1"/>
  <c r="X122" i="1"/>
  <c r="W122" i="1"/>
  <c r="U122" i="1"/>
  <c r="T122" i="1"/>
  <c r="P122" i="1"/>
  <c r="K122" i="1"/>
  <c r="J122" i="1"/>
  <c r="I122" i="1"/>
  <c r="H122" i="1"/>
  <c r="G122" i="1"/>
  <c r="F122" i="1"/>
  <c r="E122" i="1"/>
  <c r="D122" i="1"/>
  <c r="C122" i="1"/>
  <c r="B122" i="1"/>
  <c r="A122" i="1"/>
  <c r="IT121" i="1"/>
  <c r="IS121" i="1"/>
  <c r="IO121" i="1"/>
  <c r="IN121" i="1"/>
  <c r="IL121" i="1"/>
  <c r="IK121" i="1"/>
  <c r="II121" i="1"/>
  <c r="IH121" i="1"/>
  <c r="IF121" i="1"/>
  <c r="IE121" i="1"/>
  <c r="HY121" i="1"/>
  <c r="HV121" i="1"/>
  <c r="HS121" i="1"/>
  <c r="HP121" i="1"/>
  <c r="HM121" i="1"/>
  <c r="HK121" i="1"/>
  <c r="HJ121" i="1"/>
  <c r="HG121" i="1"/>
  <c r="HD121" i="1"/>
  <c r="HA121" i="1"/>
  <c r="GX121" i="1"/>
  <c r="GV121" i="1"/>
  <c r="GU121" i="1"/>
  <c r="GR121" i="1"/>
  <c r="GP121" i="1"/>
  <c r="GO121" i="1"/>
  <c r="GL121" i="1"/>
  <c r="GI121" i="1"/>
  <c r="GG121" i="1"/>
  <c r="GF121" i="1"/>
  <c r="GD121" i="1"/>
  <c r="GC121" i="1"/>
  <c r="GA121" i="1"/>
  <c r="FZ121" i="1"/>
  <c r="FX121" i="1"/>
  <c r="FW121" i="1"/>
  <c r="FU121" i="1"/>
  <c r="FR121" i="1"/>
  <c r="FQ121" i="1"/>
  <c r="FO121" i="1"/>
  <c r="FL121" i="1"/>
  <c r="FI121" i="1"/>
  <c r="FH121" i="1"/>
  <c r="FF121" i="1"/>
  <c r="FC121" i="1"/>
  <c r="FB121" i="1"/>
  <c r="EW121" i="1"/>
  <c r="EV121" i="1"/>
  <c r="ES121" i="1"/>
  <c r="EP121" i="1"/>
  <c r="EN121" i="1"/>
  <c r="EM121" i="1"/>
  <c r="EK121" i="1"/>
  <c r="EJ121" i="1"/>
  <c r="EH121" i="1"/>
  <c r="ED121" i="1"/>
  <c r="EB121" i="1"/>
  <c r="EA121" i="1"/>
  <c r="DY121" i="1"/>
  <c r="DP121" i="1"/>
  <c r="DM121" i="1"/>
  <c r="DJ121" i="1"/>
  <c r="DG121" i="1"/>
  <c r="DF121" i="1"/>
  <c r="DD121" i="1"/>
  <c r="DA121" i="1"/>
  <c r="CX121" i="1"/>
  <c r="CU121" i="1"/>
  <c r="CR121" i="1"/>
  <c r="CQ121" i="1"/>
  <c r="CO121" i="1"/>
  <c r="CL121" i="1"/>
  <c r="CK121" i="1"/>
  <c r="CI121" i="1"/>
  <c r="CH121" i="1"/>
  <c r="CF121" i="1"/>
  <c r="CE121" i="1"/>
  <c r="CC121" i="1"/>
  <c r="BZ121" i="1"/>
  <c r="BW121" i="1"/>
  <c r="BT121" i="1"/>
  <c r="BS121" i="1"/>
  <c r="BQ121" i="1"/>
  <c r="BP121" i="1"/>
  <c r="BN121" i="1"/>
  <c r="BM121" i="1"/>
  <c r="BK121" i="1"/>
  <c r="BJ121" i="1"/>
  <c r="BH121" i="1"/>
  <c r="BG121" i="1"/>
  <c r="BE121" i="1"/>
  <c r="BB121" i="1"/>
  <c r="BA121" i="1"/>
  <c r="AY121" i="1"/>
  <c r="AV121" i="1"/>
  <c r="AU121" i="1"/>
  <c r="AS121" i="1"/>
  <c r="AP121" i="1"/>
  <c r="AM121" i="1"/>
  <c r="AJ121" i="1"/>
  <c r="AI121" i="1"/>
  <c r="AG121" i="1"/>
  <c r="AF121" i="1"/>
  <c r="AD121" i="1"/>
  <c r="AA121" i="1"/>
  <c r="X121" i="1"/>
  <c r="W121" i="1"/>
  <c r="U121" i="1"/>
  <c r="T121" i="1"/>
  <c r="P121" i="1"/>
  <c r="K121" i="1"/>
  <c r="J121" i="1"/>
  <c r="I121" i="1"/>
  <c r="H121" i="1"/>
  <c r="G121" i="1"/>
  <c r="F121" i="1"/>
  <c r="E121" i="1"/>
  <c r="D121" i="1"/>
  <c r="C121" i="1"/>
  <c r="B121" i="1"/>
  <c r="A121" i="1"/>
  <c r="IU120" i="1"/>
  <c r="IT120" i="1"/>
  <c r="IO120" i="1"/>
  <c r="IN120" i="1"/>
  <c r="IL120" i="1"/>
  <c r="IK120" i="1"/>
  <c r="II120" i="1"/>
  <c r="IH120" i="1"/>
  <c r="IF120" i="1"/>
  <c r="IE120" i="1"/>
  <c r="IB120" i="1"/>
  <c r="HY120" i="1"/>
  <c r="HV120" i="1"/>
  <c r="HS120" i="1"/>
  <c r="HP120" i="1"/>
  <c r="HM120" i="1"/>
  <c r="HK120" i="1"/>
  <c r="HJ120" i="1"/>
  <c r="HG120" i="1"/>
  <c r="HD120" i="1"/>
  <c r="HA120" i="1"/>
  <c r="GX120" i="1"/>
  <c r="GV120" i="1"/>
  <c r="GU120" i="1"/>
  <c r="GR120" i="1"/>
  <c r="GP120" i="1"/>
  <c r="GO120" i="1"/>
  <c r="GL120" i="1"/>
  <c r="GI120" i="1"/>
  <c r="GG120" i="1"/>
  <c r="GF120" i="1"/>
  <c r="GD120" i="1"/>
  <c r="GC120" i="1"/>
  <c r="GA120" i="1"/>
  <c r="FZ120" i="1"/>
  <c r="FX120" i="1"/>
  <c r="FW120" i="1"/>
  <c r="FU120" i="1"/>
  <c r="FR120" i="1"/>
  <c r="FQ120" i="1"/>
  <c r="FO120" i="1"/>
  <c r="FL120" i="1"/>
  <c r="FI120" i="1"/>
  <c r="FH120" i="1"/>
  <c r="FF120" i="1"/>
  <c r="FC120" i="1"/>
  <c r="FB120" i="1"/>
  <c r="EW120" i="1"/>
  <c r="EV120" i="1"/>
  <c r="ES120" i="1"/>
  <c r="EP120" i="1"/>
  <c r="EN120" i="1"/>
  <c r="EM120" i="1"/>
  <c r="EK120" i="1"/>
  <c r="EJ120" i="1"/>
  <c r="EH120" i="1"/>
  <c r="ED120" i="1"/>
  <c r="EB120" i="1"/>
  <c r="EA120" i="1"/>
  <c r="DY120" i="1"/>
  <c r="DP120" i="1"/>
  <c r="DM120" i="1"/>
  <c r="DJ120" i="1"/>
  <c r="DG120" i="1"/>
  <c r="DF120" i="1"/>
  <c r="DD120" i="1"/>
  <c r="DA120" i="1"/>
  <c r="CX120" i="1"/>
  <c r="CU120" i="1"/>
  <c r="CR120" i="1"/>
  <c r="CQ120" i="1"/>
  <c r="CO120" i="1"/>
  <c r="CL120" i="1"/>
  <c r="CK120" i="1"/>
  <c r="CI120" i="1"/>
  <c r="CH120" i="1"/>
  <c r="CF120" i="1"/>
  <c r="CE120" i="1"/>
  <c r="CC120" i="1"/>
  <c r="BZ120" i="1"/>
  <c r="BW120" i="1"/>
  <c r="BT120" i="1"/>
  <c r="BS120" i="1"/>
  <c r="BQ120" i="1"/>
  <c r="BP120" i="1"/>
  <c r="BN120" i="1"/>
  <c r="BM120" i="1"/>
  <c r="BK120" i="1"/>
  <c r="BJ120" i="1"/>
  <c r="BH120" i="1"/>
  <c r="BG120" i="1"/>
  <c r="BE120" i="1"/>
  <c r="BB120" i="1"/>
  <c r="BA120" i="1"/>
  <c r="AY120" i="1"/>
  <c r="AV120" i="1"/>
  <c r="AU120" i="1"/>
  <c r="AS120" i="1"/>
  <c r="AP120" i="1"/>
  <c r="AM120" i="1"/>
  <c r="AJ120" i="1"/>
  <c r="AI120" i="1"/>
  <c r="AG120" i="1"/>
  <c r="AF120" i="1"/>
  <c r="AD120" i="1"/>
  <c r="AA120" i="1"/>
  <c r="Z120" i="1"/>
  <c r="X120" i="1"/>
  <c r="W120" i="1"/>
  <c r="U120" i="1"/>
  <c r="T120" i="1"/>
  <c r="P120" i="1"/>
  <c r="K120" i="1"/>
  <c r="J120" i="1"/>
  <c r="I120" i="1"/>
  <c r="H120" i="1"/>
  <c r="G120" i="1"/>
  <c r="F120" i="1"/>
  <c r="E120" i="1"/>
  <c r="D120" i="1"/>
  <c r="C120" i="1"/>
  <c r="B120" i="1"/>
  <c r="A120" i="1"/>
  <c r="IT119" i="1"/>
  <c r="IO119" i="1"/>
  <c r="IN119" i="1"/>
  <c r="IL119" i="1"/>
  <c r="IK119" i="1"/>
  <c r="II119" i="1"/>
  <c r="IH119" i="1"/>
  <c r="IF119" i="1"/>
  <c r="IE119" i="1"/>
  <c r="IB119" i="1"/>
  <c r="HY119" i="1"/>
  <c r="HV119" i="1"/>
  <c r="HS119" i="1"/>
  <c r="HP119" i="1"/>
  <c r="HM119" i="1"/>
  <c r="HK119" i="1"/>
  <c r="HJ119" i="1"/>
  <c r="HG119" i="1"/>
  <c r="HD119" i="1"/>
  <c r="HA119" i="1"/>
  <c r="GX119" i="1"/>
  <c r="GV119" i="1"/>
  <c r="GU119" i="1"/>
  <c r="GR119" i="1"/>
  <c r="GP119" i="1"/>
  <c r="GO119" i="1"/>
  <c r="GL119" i="1"/>
  <c r="GI119" i="1"/>
  <c r="GG119" i="1"/>
  <c r="GF119" i="1"/>
  <c r="GD119" i="1"/>
  <c r="GC119" i="1"/>
  <c r="GA119" i="1"/>
  <c r="FZ119" i="1"/>
  <c r="FX119" i="1"/>
  <c r="FW119" i="1"/>
  <c r="FU119" i="1"/>
  <c r="FR119" i="1"/>
  <c r="FQ119" i="1"/>
  <c r="FO119" i="1"/>
  <c r="FL119" i="1"/>
  <c r="FI119" i="1"/>
  <c r="FH119" i="1"/>
  <c r="FF119" i="1"/>
  <c r="FC119" i="1"/>
  <c r="FB119" i="1"/>
  <c r="EW119" i="1"/>
  <c r="EV119" i="1"/>
  <c r="ES119" i="1"/>
  <c r="EP119" i="1"/>
  <c r="EN119" i="1"/>
  <c r="EM119" i="1"/>
  <c r="EK119" i="1"/>
  <c r="EJ119" i="1"/>
  <c r="EH119" i="1"/>
  <c r="ED119" i="1"/>
  <c r="EB119" i="1"/>
  <c r="EA119" i="1"/>
  <c r="DY119" i="1"/>
  <c r="DR119" i="1"/>
  <c r="DP119" i="1"/>
  <c r="DM119" i="1"/>
  <c r="DJ119" i="1"/>
  <c r="DG119" i="1"/>
  <c r="DF119" i="1"/>
  <c r="DD119" i="1"/>
  <c r="DA119" i="1"/>
  <c r="CX119" i="1"/>
  <c r="CU119" i="1"/>
  <c r="CR119" i="1"/>
  <c r="CQ119" i="1"/>
  <c r="CO119" i="1"/>
  <c r="CL119" i="1"/>
  <c r="CK119" i="1"/>
  <c r="CI119" i="1"/>
  <c r="CH119" i="1"/>
  <c r="CF119" i="1"/>
  <c r="CE119" i="1"/>
  <c r="CC119" i="1"/>
  <c r="BZ119" i="1"/>
  <c r="BW119" i="1"/>
  <c r="BT119" i="1"/>
  <c r="BS119" i="1"/>
  <c r="BQ119" i="1"/>
  <c r="BP119" i="1"/>
  <c r="BN119" i="1"/>
  <c r="BM119" i="1"/>
  <c r="BK119" i="1"/>
  <c r="BJ119" i="1"/>
  <c r="BH119" i="1"/>
  <c r="BG119" i="1"/>
  <c r="BE119" i="1"/>
  <c r="BB119" i="1"/>
  <c r="BA119" i="1"/>
  <c r="AY119" i="1"/>
  <c r="AV119" i="1"/>
  <c r="AU119" i="1"/>
  <c r="AS119" i="1"/>
  <c r="AP119" i="1"/>
  <c r="AM119" i="1"/>
  <c r="AJ119" i="1"/>
  <c r="AI119" i="1"/>
  <c r="AG119" i="1"/>
  <c r="AF119" i="1"/>
  <c r="AD119" i="1"/>
  <c r="AA119" i="1"/>
  <c r="X119" i="1"/>
  <c r="W119" i="1"/>
  <c r="U119" i="1"/>
  <c r="T119" i="1"/>
  <c r="P119" i="1"/>
  <c r="K119" i="1"/>
  <c r="J119" i="1"/>
  <c r="I119" i="1"/>
  <c r="H119" i="1"/>
  <c r="G119" i="1"/>
  <c r="F119" i="1"/>
  <c r="E119" i="1"/>
  <c r="D119" i="1"/>
  <c r="C119" i="1"/>
  <c r="B119" i="1"/>
  <c r="A119" i="1"/>
  <c r="IT118" i="1"/>
  <c r="IU118" i="1" s="1"/>
  <c r="IO118" i="1"/>
  <c r="IN118" i="1"/>
  <c r="IL118" i="1"/>
  <c r="IK118" i="1"/>
  <c r="II118" i="1"/>
  <c r="IH118" i="1"/>
  <c r="IF118" i="1"/>
  <c r="IE118" i="1"/>
  <c r="IB118" i="1"/>
  <c r="HY118" i="1"/>
  <c r="HV118" i="1"/>
  <c r="HS118" i="1"/>
  <c r="HP118" i="1"/>
  <c r="HM118" i="1"/>
  <c r="HK118" i="1"/>
  <c r="HJ118" i="1"/>
  <c r="HG118" i="1"/>
  <c r="HD118" i="1"/>
  <c r="HA118" i="1"/>
  <c r="GX118" i="1"/>
  <c r="GV118" i="1"/>
  <c r="GU118" i="1"/>
  <c r="GR118" i="1"/>
  <c r="GP118" i="1"/>
  <c r="GO118" i="1"/>
  <c r="GL118" i="1"/>
  <c r="GI118" i="1"/>
  <c r="GG118" i="1"/>
  <c r="GF118" i="1"/>
  <c r="GD118" i="1"/>
  <c r="GC118" i="1"/>
  <c r="GA118" i="1"/>
  <c r="FZ118" i="1"/>
  <c r="FX118" i="1"/>
  <c r="FW118" i="1"/>
  <c r="FU118" i="1"/>
  <c r="FR118" i="1"/>
  <c r="FQ118" i="1"/>
  <c r="FO118" i="1"/>
  <c r="FN118" i="1"/>
  <c r="FL118" i="1"/>
  <c r="FI118" i="1"/>
  <c r="FH118" i="1"/>
  <c r="FF118" i="1"/>
  <c r="FC118" i="1"/>
  <c r="FB118" i="1"/>
  <c r="EW118" i="1"/>
  <c r="EV118" i="1"/>
  <c r="ES118" i="1"/>
  <c r="EN118" i="1"/>
  <c r="EM118" i="1"/>
  <c r="EK118" i="1"/>
  <c r="EJ118" i="1"/>
  <c r="EH118" i="1"/>
  <c r="ED118" i="1"/>
  <c r="EB118" i="1"/>
  <c r="DY118" i="1"/>
  <c r="DR118" i="1"/>
  <c r="DP118" i="1"/>
  <c r="DM118" i="1"/>
  <c r="DJ118" i="1"/>
  <c r="DG118" i="1"/>
  <c r="DF118" i="1"/>
  <c r="DD118" i="1"/>
  <c r="DA118" i="1"/>
  <c r="CX118" i="1"/>
  <c r="CU118" i="1"/>
  <c r="CR118" i="1"/>
  <c r="CO118" i="1"/>
  <c r="CL118" i="1"/>
  <c r="CK118" i="1"/>
  <c r="CI118" i="1"/>
  <c r="CH118" i="1"/>
  <c r="CF118" i="1"/>
  <c r="CE118" i="1"/>
  <c r="CC118" i="1"/>
  <c r="BZ118" i="1"/>
  <c r="BW118" i="1"/>
  <c r="BT118" i="1"/>
  <c r="BS118" i="1"/>
  <c r="BQ118" i="1"/>
  <c r="BP118" i="1"/>
  <c r="BN118" i="1"/>
  <c r="BM118" i="1"/>
  <c r="BK118" i="1"/>
  <c r="BJ118" i="1"/>
  <c r="BH118" i="1"/>
  <c r="BG118" i="1"/>
  <c r="BE118" i="1"/>
  <c r="BB118" i="1"/>
  <c r="BA118" i="1"/>
  <c r="AY118" i="1"/>
  <c r="AV118" i="1"/>
  <c r="AU118" i="1"/>
  <c r="AS118" i="1"/>
  <c r="AP118" i="1"/>
  <c r="AM118" i="1"/>
  <c r="AJ118" i="1"/>
  <c r="AI118" i="1"/>
  <c r="AG118" i="1"/>
  <c r="AF118" i="1"/>
  <c r="AD118" i="1"/>
  <c r="AA118" i="1"/>
  <c r="X118" i="1"/>
  <c r="W118" i="1"/>
  <c r="U118" i="1"/>
  <c r="T118" i="1"/>
  <c r="P118" i="1"/>
  <c r="K118" i="1"/>
  <c r="J118" i="1"/>
  <c r="I118" i="1"/>
  <c r="H118" i="1"/>
  <c r="G118" i="1"/>
  <c r="F118" i="1"/>
  <c r="E118" i="1"/>
  <c r="D118" i="1"/>
  <c r="C118" i="1"/>
  <c r="B118" i="1"/>
  <c r="A118" i="1"/>
  <c r="IT117" i="1"/>
  <c r="IS117" i="1"/>
  <c r="IO117" i="1"/>
  <c r="IN117" i="1"/>
  <c r="IL117" i="1"/>
  <c r="IK117" i="1"/>
  <c r="II117" i="1"/>
  <c r="IH117" i="1"/>
  <c r="IF117" i="1"/>
  <c r="IE117" i="1"/>
  <c r="IB117" i="1"/>
  <c r="HY117" i="1"/>
  <c r="HV117" i="1"/>
  <c r="HS117" i="1"/>
  <c r="HP117" i="1"/>
  <c r="HM117" i="1"/>
  <c r="HK117" i="1"/>
  <c r="HJ117" i="1"/>
  <c r="HG117" i="1"/>
  <c r="HD117" i="1"/>
  <c r="HA117" i="1"/>
  <c r="GX117" i="1"/>
  <c r="GV117" i="1"/>
  <c r="GU117" i="1"/>
  <c r="GR117" i="1"/>
  <c r="GP117" i="1"/>
  <c r="GO117" i="1"/>
  <c r="GL117" i="1"/>
  <c r="GI117" i="1"/>
  <c r="GG117" i="1"/>
  <c r="GF117" i="1"/>
  <c r="GD117" i="1"/>
  <c r="GC117" i="1"/>
  <c r="GA117" i="1"/>
  <c r="FZ117" i="1"/>
  <c r="FX117" i="1"/>
  <c r="FW117" i="1"/>
  <c r="FU117" i="1"/>
  <c r="FR117" i="1"/>
  <c r="FQ117" i="1"/>
  <c r="FO117" i="1"/>
  <c r="FN117" i="1"/>
  <c r="FL117" i="1"/>
  <c r="FK117" i="1"/>
  <c r="FI117" i="1"/>
  <c r="FH117" i="1"/>
  <c r="FF117" i="1"/>
  <c r="FC117" i="1"/>
  <c r="FB117" i="1"/>
  <c r="EW117" i="1"/>
  <c r="EV117" i="1"/>
  <c r="ES117" i="1"/>
  <c r="EN117" i="1"/>
  <c r="EM117" i="1"/>
  <c r="EK117" i="1"/>
  <c r="EJ117" i="1"/>
  <c r="EH117" i="1"/>
  <c r="ED117" i="1"/>
  <c r="EB117" i="1"/>
  <c r="DY117" i="1"/>
  <c r="DP117" i="1"/>
  <c r="DM117" i="1"/>
  <c r="DJ117" i="1"/>
  <c r="DG117" i="1"/>
  <c r="DF117" i="1"/>
  <c r="DD117" i="1"/>
  <c r="DA117" i="1"/>
  <c r="CX117" i="1"/>
  <c r="CU117" i="1"/>
  <c r="CR117" i="1"/>
  <c r="CO117" i="1"/>
  <c r="CL117" i="1"/>
  <c r="CK117" i="1"/>
  <c r="CI117" i="1"/>
  <c r="CH117" i="1"/>
  <c r="CF117" i="1"/>
  <c r="CE117" i="1"/>
  <c r="CC117" i="1"/>
  <c r="BZ117" i="1"/>
  <c r="BW117" i="1"/>
  <c r="BT117" i="1"/>
  <c r="BS117" i="1"/>
  <c r="BQ117" i="1"/>
  <c r="BP117" i="1"/>
  <c r="BN117" i="1"/>
  <c r="BM117" i="1"/>
  <c r="BK117" i="1"/>
  <c r="BJ117" i="1"/>
  <c r="BH117" i="1"/>
  <c r="BG117" i="1"/>
  <c r="BE117" i="1"/>
  <c r="BB117" i="1"/>
  <c r="BA117" i="1"/>
  <c r="AY117" i="1"/>
  <c r="AV117" i="1"/>
  <c r="AU117" i="1"/>
  <c r="AS117" i="1"/>
  <c r="AP117" i="1"/>
  <c r="AM117" i="1"/>
  <c r="AJ117" i="1"/>
  <c r="AI117" i="1"/>
  <c r="AG117" i="1"/>
  <c r="AF117" i="1"/>
  <c r="AD117" i="1"/>
  <c r="AA117" i="1"/>
  <c r="X117" i="1"/>
  <c r="W117" i="1"/>
  <c r="U117" i="1"/>
  <c r="T117" i="1"/>
  <c r="P117" i="1"/>
  <c r="K117" i="1"/>
  <c r="J117" i="1"/>
  <c r="I117" i="1"/>
  <c r="H117" i="1"/>
  <c r="G117" i="1"/>
  <c r="F117" i="1"/>
  <c r="E117" i="1"/>
  <c r="D117" i="1"/>
  <c r="C117" i="1"/>
  <c r="B117" i="1"/>
  <c r="A117" i="1"/>
  <c r="IT116" i="1"/>
  <c r="IS116" i="1" s="1"/>
  <c r="IO116" i="1"/>
  <c r="IN116" i="1"/>
  <c r="IL116" i="1"/>
  <c r="IK116" i="1"/>
  <c r="II116" i="1"/>
  <c r="IH116" i="1"/>
  <c r="IF116" i="1"/>
  <c r="IE116" i="1"/>
  <c r="IB116" i="1"/>
  <c r="HY116" i="1"/>
  <c r="HV116" i="1"/>
  <c r="HS116" i="1"/>
  <c r="HP116" i="1"/>
  <c r="HM116" i="1"/>
  <c r="HK116" i="1"/>
  <c r="HJ116" i="1"/>
  <c r="HG116" i="1"/>
  <c r="HD116" i="1"/>
  <c r="HA116" i="1"/>
  <c r="GX116" i="1"/>
  <c r="GV116" i="1"/>
  <c r="GU116" i="1"/>
  <c r="GR116" i="1"/>
  <c r="GP116" i="1"/>
  <c r="GO116" i="1"/>
  <c r="GL116" i="1"/>
  <c r="GI116" i="1"/>
  <c r="GG116" i="1"/>
  <c r="GF116" i="1"/>
  <c r="GD116" i="1"/>
  <c r="GC116" i="1"/>
  <c r="GA116" i="1"/>
  <c r="FZ116" i="1"/>
  <c r="FX116" i="1"/>
  <c r="FW116" i="1"/>
  <c r="FU116" i="1"/>
  <c r="FR116" i="1"/>
  <c r="FQ116" i="1"/>
  <c r="FO116" i="1"/>
  <c r="FN116" i="1"/>
  <c r="FL116" i="1"/>
  <c r="FI116" i="1"/>
  <c r="FH116" i="1"/>
  <c r="FF116" i="1"/>
  <c r="FC116" i="1"/>
  <c r="FB116" i="1"/>
  <c r="EW116" i="1"/>
  <c r="EV116" i="1"/>
  <c r="ES116" i="1"/>
  <c r="EN116" i="1"/>
  <c r="EK116" i="1"/>
  <c r="EJ116" i="1"/>
  <c r="EH116" i="1"/>
  <c r="ED116" i="1"/>
  <c r="EB116" i="1"/>
  <c r="DY116" i="1"/>
  <c r="DP116" i="1"/>
  <c r="DM116" i="1"/>
  <c r="DJ116" i="1"/>
  <c r="DG116" i="1"/>
  <c r="DF116" i="1"/>
  <c r="DD116" i="1"/>
  <c r="DA116" i="1"/>
  <c r="CX116" i="1"/>
  <c r="CU116" i="1"/>
  <c r="CR116" i="1"/>
  <c r="CO116" i="1"/>
  <c r="CL116" i="1"/>
  <c r="CK116" i="1"/>
  <c r="CI116" i="1"/>
  <c r="CH116" i="1"/>
  <c r="CF116" i="1"/>
  <c r="CE116" i="1"/>
  <c r="CC116" i="1"/>
  <c r="BZ116" i="1"/>
  <c r="BW116" i="1"/>
  <c r="BT116" i="1"/>
  <c r="BS116" i="1"/>
  <c r="BQ116" i="1"/>
  <c r="BP116" i="1"/>
  <c r="BN116" i="1"/>
  <c r="BM116" i="1"/>
  <c r="BK116" i="1"/>
  <c r="BJ116" i="1"/>
  <c r="BH116" i="1"/>
  <c r="BG116" i="1"/>
  <c r="BE116" i="1"/>
  <c r="BB116" i="1"/>
  <c r="BA116" i="1"/>
  <c r="AY116" i="1"/>
  <c r="AV116" i="1"/>
  <c r="AU116" i="1"/>
  <c r="AS116" i="1"/>
  <c r="AP116" i="1"/>
  <c r="AM116" i="1"/>
  <c r="AJ116" i="1"/>
  <c r="AI116" i="1"/>
  <c r="AG116" i="1"/>
  <c r="AF116" i="1"/>
  <c r="AD116" i="1"/>
  <c r="AA116" i="1"/>
  <c r="X116" i="1"/>
  <c r="W116" i="1"/>
  <c r="U116" i="1"/>
  <c r="T116" i="1"/>
  <c r="P116" i="1"/>
  <c r="K116" i="1"/>
  <c r="J116" i="1"/>
  <c r="I116" i="1"/>
  <c r="H116" i="1"/>
  <c r="G116" i="1"/>
  <c r="F116" i="1"/>
  <c r="E116" i="1"/>
  <c r="D116" i="1"/>
  <c r="C116" i="1"/>
  <c r="B116" i="1"/>
  <c r="A116" i="1"/>
  <c r="IU115" i="1"/>
  <c r="IT115" i="1"/>
  <c r="IS115" i="1"/>
  <c r="IO115" i="1"/>
  <c r="IN115" i="1"/>
  <c r="IL115" i="1"/>
  <c r="IK115" i="1"/>
  <c r="II115" i="1"/>
  <c r="IH115" i="1"/>
  <c r="IF115" i="1"/>
  <c r="IE115" i="1"/>
  <c r="IB115" i="1"/>
  <c r="HY115" i="1"/>
  <c r="HV115" i="1"/>
  <c r="HS115" i="1"/>
  <c r="HP115" i="1"/>
  <c r="HM115" i="1"/>
  <c r="HK115" i="1"/>
  <c r="HJ115" i="1"/>
  <c r="HG115" i="1"/>
  <c r="HD115" i="1"/>
  <c r="HA115" i="1"/>
  <c r="GX115" i="1"/>
  <c r="GV115" i="1"/>
  <c r="GU115" i="1"/>
  <c r="GR115" i="1"/>
  <c r="GP115" i="1"/>
  <c r="GO115" i="1"/>
  <c r="GL115" i="1"/>
  <c r="GI115" i="1"/>
  <c r="GG115" i="1"/>
  <c r="GF115" i="1"/>
  <c r="GD115" i="1"/>
  <c r="GC115" i="1"/>
  <c r="GA115" i="1"/>
  <c r="FZ115" i="1"/>
  <c r="FX115" i="1"/>
  <c r="FW115" i="1"/>
  <c r="FU115" i="1"/>
  <c r="FR115" i="1"/>
  <c r="FQ115" i="1"/>
  <c r="FO115" i="1"/>
  <c r="FL115" i="1"/>
  <c r="FI115" i="1"/>
  <c r="FH115" i="1"/>
  <c r="FF115" i="1"/>
  <c r="FC115" i="1"/>
  <c r="FB115" i="1"/>
  <c r="EW115" i="1"/>
  <c r="EV115" i="1"/>
  <c r="ES115" i="1"/>
  <c r="EN115" i="1"/>
  <c r="EM115" i="1"/>
  <c r="EK115" i="1"/>
  <c r="EJ115" i="1"/>
  <c r="EH115" i="1"/>
  <c r="ED115" i="1"/>
  <c r="EB115" i="1"/>
  <c r="DY115" i="1"/>
  <c r="DP115" i="1"/>
  <c r="DM115" i="1"/>
  <c r="DJ115" i="1"/>
  <c r="DG115" i="1"/>
  <c r="DF115" i="1"/>
  <c r="DD115" i="1"/>
  <c r="DA115" i="1"/>
  <c r="CX115" i="1"/>
  <c r="CU115" i="1"/>
  <c r="CR115" i="1"/>
  <c r="CO115" i="1"/>
  <c r="CL115" i="1"/>
  <c r="CK115" i="1"/>
  <c r="CI115" i="1"/>
  <c r="CH115" i="1"/>
  <c r="CF115" i="1"/>
  <c r="CE115" i="1"/>
  <c r="CC115" i="1"/>
  <c r="BZ115" i="1"/>
  <c r="BW115" i="1"/>
  <c r="BT115" i="1"/>
  <c r="BS115" i="1"/>
  <c r="BQ115" i="1"/>
  <c r="BP115" i="1"/>
  <c r="BN115" i="1"/>
  <c r="BM115" i="1"/>
  <c r="BK115" i="1"/>
  <c r="BJ115" i="1"/>
  <c r="BH115" i="1"/>
  <c r="BG115" i="1"/>
  <c r="BE115" i="1"/>
  <c r="BB115" i="1"/>
  <c r="BA115" i="1"/>
  <c r="AY115" i="1"/>
  <c r="AV115" i="1"/>
  <c r="AU115" i="1"/>
  <c r="AS115" i="1"/>
  <c r="AP115" i="1"/>
  <c r="AM115" i="1"/>
  <c r="AJ115" i="1"/>
  <c r="AI115" i="1"/>
  <c r="AG115" i="1"/>
  <c r="AF115" i="1"/>
  <c r="AD115" i="1"/>
  <c r="AA115" i="1"/>
  <c r="X115" i="1"/>
  <c r="W115" i="1"/>
  <c r="U115" i="1"/>
  <c r="T115" i="1"/>
  <c r="P115" i="1"/>
  <c r="K115" i="1"/>
  <c r="J115" i="1"/>
  <c r="I115" i="1"/>
  <c r="H115" i="1"/>
  <c r="G115" i="1"/>
  <c r="F115" i="1"/>
  <c r="E115" i="1"/>
  <c r="D115" i="1"/>
  <c r="C115" i="1"/>
  <c r="B115" i="1"/>
  <c r="A115" i="1"/>
  <c r="IT114" i="1"/>
  <c r="IS114" i="1" s="1"/>
  <c r="IO114" i="1"/>
  <c r="IN114" i="1"/>
  <c r="IL114" i="1"/>
  <c r="IK114" i="1"/>
  <c r="II114" i="1"/>
  <c r="IH114" i="1"/>
  <c r="IF114" i="1"/>
  <c r="IE114" i="1"/>
  <c r="HY114" i="1"/>
  <c r="HV114" i="1"/>
  <c r="HS114" i="1"/>
  <c r="HP114" i="1"/>
  <c r="HM114" i="1"/>
  <c r="HK114" i="1"/>
  <c r="HJ114" i="1"/>
  <c r="HG114" i="1"/>
  <c r="HD114" i="1"/>
  <c r="HA114" i="1"/>
  <c r="GX114" i="1"/>
  <c r="GV114" i="1"/>
  <c r="GU114" i="1"/>
  <c r="GR114" i="1"/>
  <c r="GP114" i="1"/>
  <c r="GO114" i="1"/>
  <c r="GL114" i="1"/>
  <c r="GI114" i="1"/>
  <c r="GG114" i="1"/>
  <c r="GF114" i="1"/>
  <c r="GD114" i="1"/>
  <c r="GC114" i="1"/>
  <c r="GA114" i="1"/>
  <c r="FZ114" i="1"/>
  <c r="FX114" i="1"/>
  <c r="FW114" i="1"/>
  <c r="FU114" i="1"/>
  <c r="FR114" i="1"/>
  <c r="FQ114" i="1"/>
  <c r="FO114" i="1"/>
  <c r="FL114" i="1"/>
  <c r="FI114" i="1"/>
  <c r="FH114" i="1"/>
  <c r="FF114" i="1"/>
  <c r="FC114" i="1"/>
  <c r="FB114" i="1"/>
  <c r="EW114" i="1"/>
  <c r="EV114" i="1"/>
  <c r="ES114" i="1"/>
  <c r="EN114" i="1"/>
  <c r="EM114" i="1"/>
  <c r="EK114" i="1"/>
  <c r="EJ114" i="1"/>
  <c r="EH114" i="1"/>
  <c r="ED114" i="1"/>
  <c r="EB114" i="1"/>
  <c r="DY114" i="1"/>
  <c r="DP114" i="1"/>
  <c r="DM114" i="1"/>
  <c r="DJ114" i="1"/>
  <c r="DG114" i="1"/>
  <c r="DF114" i="1"/>
  <c r="DD114" i="1"/>
  <c r="DA114" i="1"/>
  <c r="CX114" i="1"/>
  <c r="CU114" i="1"/>
  <c r="CR114" i="1"/>
  <c r="CQ114" i="1"/>
  <c r="CO114" i="1"/>
  <c r="CL114" i="1"/>
  <c r="CK114" i="1"/>
  <c r="CI114" i="1"/>
  <c r="CH114" i="1"/>
  <c r="CF114" i="1"/>
  <c r="CE114" i="1"/>
  <c r="CC114" i="1"/>
  <c r="BZ114" i="1"/>
  <c r="BW114" i="1"/>
  <c r="BT114" i="1"/>
  <c r="BS114" i="1"/>
  <c r="BQ114" i="1"/>
  <c r="BP114" i="1"/>
  <c r="BN114" i="1"/>
  <c r="BM114" i="1"/>
  <c r="BK114" i="1"/>
  <c r="BJ114" i="1"/>
  <c r="BH114" i="1"/>
  <c r="BG114" i="1"/>
  <c r="BE114" i="1"/>
  <c r="BB114" i="1"/>
  <c r="BA114" i="1"/>
  <c r="AY114" i="1"/>
  <c r="AV114" i="1"/>
  <c r="AU114" i="1"/>
  <c r="AS114" i="1"/>
  <c r="AP114" i="1"/>
  <c r="AM114" i="1"/>
  <c r="AJ114" i="1"/>
  <c r="AI114" i="1"/>
  <c r="AG114" i="1"/>
  <c r="AF114" i="1"/>
  <c r="AD114" i="1"/>
  <c r="AA114" i="1"/>
  <c r="X114" i="1"/>
  <c r="W114" i="1"/>
  <c r="U114" i="1"/>
  <c r="T114" i="1"/>
  <c r="P114" i="1"/>
  <c r="K114" i="1"/>
  <c r="J114" i="1"/>
  <c r="I114" i="1"/>
  <c r="H114" i="1"/>
  <c r="G114" i="1"/>
  <c r="F114" i="1"/>
  <c r="E114" i="1"/>
  <c r="D114" i="1"/>
  <c r="C114" i="1"/>
  <c r="B114" i="1"/>
  <c r="A114" i="1"/>
  <c r="IT113" i="1"/>
  <c r="IS113" i="1"/>
  <c r="IO113" i="1"/>
  <c r="IN113" i="1"/>
  <c r="IL113" i="1"/>
  <c r="IK113" i="1"/>
  <c r="II113" i="1"/>
  <c r="IH113" i="1"/>
  <c r="IF113" i="1"/>
  <c r="IE113" i="1"/>
  <c r="IB113" i="1"/>
  <c r="HY113" i="1"/>
  <c r="HV113" i="1"/>
  <c r="HS113" i="1"/>
  <c r="HP113" i="1"/>
  <c r="HM113" i="1"/>
  <c r="HK113" i="1"/>
  <c r="HJ113" i="1"/>
  <c r="HG113" i="1"/>
  <c r="HD113" i="1"/>
  <c r="HA113" i="1"/>
  <c r="GX113" i="1"/>
  <c r="GV113" i="1"/>
  <c r="GU113" i="1"/>
  <c r="GR113" i="1"/>
  <c r="GP113" i="1"/>
  <c r="GO113" i="1"/>
  <c r="GL113" i="1"/>
  <c r="GI113" i="1"/>
  <c r="GG113" i="1"/>
  <c r="GF113" i="1"/>
  <c r="GD113" i="1"/>
  <c r="GC113" i="1"/>
  <c r="GA113" i="1"/>
  <c r="FZ113" i="1"/>
  <c r="FX113" i="1"/>
  <c r="FW113" i="1"/>
  <c r="FU113" i="1"/>
  <c r="FR113" i="1"/>
  <c r="FQ113" i="1"/>
  <c r="FO113" i="1"/>
  <c r="FL113" i="1"/>
  <c r="FI113" i="1"/>
  <c r="FH113" i="1"/>
  <c r="FF113" i="1"/>
  <c r="FC113" i="1"/>
  <c r="FB113" i="1"/>
  <c r="EW113" i="1"/>
  <c r="EV113" i="1"/>
  <c r="ES113" i="1"/>
  <c r="EP113" i="1"/>
  <c r="EN113" i="1"/>
  <c r="EM113" i="1"/>
  <c r="EK113" i="1"/>
  <c r="EJ113" i="1"/>
  <c r="EH113" i="1"/>
  <c r="ED113" i="1"/>
  <c r="EB113" i="1"/>
  <c r="EA113" i="1"/>
  <c r="DY113" i="1"/>
  <c r="DP113" i="1"/>
  <c r="DM113" i="1"/>
  <c r="DJ113" i="1"/>
  <c r="DG113" i="1"/>
  <c r="DF113" i="1"/>
  <c r="DD113" i="1"/>
  <c r="DA113" i="1"/>
  <c r="CX113" i="1"/>
  <c r="CU113" i="1"/>
  <c r="CT113" i="1"/>
  <c r="CR113" i="1"/>
  <c r="CO113" i="1"/>
  <c r="CL113" i="1"/>
  <c r="CK113" i="1"/>
  <c r="CI113" i="1"/>
  <c r="CH113" i="1"/>
  <c r="CF113" i="1"/>
  <c r="CE113" i="1"/>
  <c r="CC113" i="1"/>
  <c r="BZ113" i="1"/>
  <c r="BW113" i="1"/>
  <c r="BT113" i="1"/>
  <c r="BS113" i="1"/>
  <c r="BQ113" i="1"/>
  <c r="BP113" i="1"/>
  <c r="BN113" i="1"/>
  <c r="BM113" i="1"/>
  <c r="BK113" i="1"/>
  <c r="BJ113" i="1"/>
  <c r="BH113" i="1"/>
  <c r="BG113" i="1"/>
  <c r="BE113" i="1"/>
  <c r="BB113" i="1"/>
  <c r="BA113" i="1"/>
  <c r="AY113" i="1"/>
  <c r="AV113" i="1"/>
  <c r="AU113" i="1"/>
  <c r="AS113" i="1"/>
  <c r="AP113" i="1"/>
  <c r="AM113" i="1"/>
  <c r="AL113" i="1"/>
  <c r="AJ113" i="1"/>
  <c r="AI113" i="1"/>
  <c r="AG113" i="1"/>
  <c r="AF113" i="1"/>
  <c r="AD113" i="1"/>
  <c r="AA113" i="1"/>
  <c r="Z113" i="1"/>
  <c r="X113" i="1"/>
  <c r="W113" i="1"/>
  <c r="U113" i="1"/>
  <c r="T113" i="1"/>
  <c r="P113" i="1"/>
  <c r="K113" i="1"/>
  <c r="J113" i="1"/>
  <c r="I113" i="1"/>
  <c r="H113" i="1"/>
  <c r="G113" i="1"/>
  <c r="F113" i="1"/>
  <c r="E113" i="1"/>
  <c r="D113" i="1"/>
  <c r="C113" i="1"/>
  <c r="B113" i="1"/>
  <c r="A113" i="1"/>
  <c r="IU112" i="1"/>
  <c r="IT112" i="1"/>
  <c r="IO112" i="1"/>
  <c r="IN112" i="1"/>
  <c r="IL112" i="1"/>
  <c r="IK112" i="1"/>
  <c r="II112" i="1"/>
  <c r="IH112" i="1"/>
  <c r="IF112" i="1"/>
  <c r="IE112" i="1"/>
  <c r="HY112" i="1"/>
  <c r="HV112" i="1"/>
  <c r="HS112" i="1"/>
  <c r="HP112" i="1"/>
  <c r="HM112" i="1"/>
  <c r="HK112" i="1"/>
  <c r="HJ112" i="1"/>
  <c r="HG112" i="1"/>
  <c r="HD112" i="1"/>
  <c r="HA112" i="1"/>
  <c r="GX112" i="1"/>
  <c r="GV112" i="1"/>
  <c r="GU112" i="1"/>
  <c r="GR112" i="1"/>
  <c r="GP112" i="1"/>
  <c r="GO112" i="1"/>
  <c r="GL112" i="1"/>
  <c r="GI112" i="1"/>
  <c r="GG112" i="1"/>
  <c r="GF112" i="1"/>
  <c r="GD112" i="1"/>
  <c r="GC112" i="1"/>
  <c r="GA112" i="1"/>
  <c r="FZ112" i="1"/>
  <c r="FX112" i="1"/>
  <c r="FW112" i="1"/>
  <c r="FU112" i="1"/>
  <c r="FR112" i="1"/>
  <c r="FQ112" i="1"/>
  <c r="FO112" i="1"/>
  <c r="FL112" i="1"/>
  <c r="FI112" i="1"/>
  <c r="FH112" i="1"/>
  <c r="FF112" i="1"/>
  <c r="FC112" i="1"/>
  <c r="FB112" i="1"/>
  <c r="EW112" i="1"/>
  <c r="EV112" i="1"/>
  <c r="ES112" i="1"/>
  <c r="EN112" i="1"/>
  <c r="EM112" i="1"/>
  <c r="EK112" i="1"/>
  <c r="EJ112" i="1"/>
  <c r="EH112" i="1"/>
  <c r="ED112" i="1"/>
  <c r="EB112" i="1"/>
  <c r="DY112" i="1"/>
  <c r="DR112" i="1"/>
  <c r="DP112" i="1"/>
  <c r="DM112" i="1"/>
  <c r="DJ112" i="1"/>
  <c r="DG112" i="1"/>
  <c r="DF112" i="1"/>
  <c r="DD112" i="1"/>
  <c r="DA112" i="1"/>
  <c r="CX112" i="1"/>
  <c r="CU112" i="1"/>
  <c r="CR112" i="1"/>
  <c r="CO112" i="1"/>
  <c r="CL112" i="1"/>
  <c r="CK112" i="1"/>
  <c r="CI112" i="1"/>
  <c r="CH112" i="1"/>
  <c r="CF112" i="1"/>
  <c r="CE112" i="1"/>
  <c r="CC112" i="1"/>
  <c r="BZ112" i="1"/>
  <c r="BW112" i="1"/>
  <c r="BT112" i="1"/>
  <c r="BS112" i="1"/>
  <c r="BQ112" i="1"/>
  <c r="BP112" i="1"/>
  <c r="BN112" i="1"/>
  <c r="BM112" i="1"/>
  <c r="BK112" i="1"/>
  <c r="BJ112" i="1"/>
  <c r="BH112" i="1"/>
  <c r="BG112" i="1"/>
  <c r="BE112" i="1"/>
  <c r="BB112" i="1"/>
  <c r="BA112" i="1"/>
  <c r="AY112" i="1"/>
  <c r="AV112" i="1"/>
  <c r="AU112" i="1"/>
  <c r="AS112" i="1"/>
  <c r="AP112" i="1"/>
  <c r="AM112" i="1"/>
  <c r="AJ112" i="1"/>
  <c r="AI112" i="1"/>
  <c r="AG112" i="1"/>
  <c r="AF112" i="1"/>
  <c r="AD112" i="1"/>
  <c r="AA112" i="1"/>
  <c r="X112" i="1"/>
  <c r="W112" i="1"/>
  <c r="U112" i="1"/>
  <c r="T112" i="1"/>
  <c r="P112" i="1"/>
  <c r="K112" i="1"/>
  <c r="J112" i="1"/>
  <c r="I112" i="1"/>
  <c r="H112" i="1"/>
  <c r="G112" i="1"/>
  <c r="F112" i="1"/>
  <c r="E112" i="1"/>
  <c r="D112" i="1"/>
  <c r="C112" i="1"/>
  <c r="B112" i="1"/>
  <c r="A112" i="1"/>
  <c r="IT111" i="1"/>
  <c r="IO111" i="1"/>
  <c r="IN111" i="1"/>
  <c r="IL111" i="1"/>
  <c r="IK111" i="1"/>
  <c r="II111" i="1"/>
  <c r="IH111" i="1"/>
  <c r="IF111" i="1"/>
  <c r="IE111" i="1"/>
  <c r="HY111" i="1"/>
  <c r="HV111" i="1"/>
  <c r="HS111" i="1"/>
  <c r="HP111" i="1"/>
  <c r="HM111" i="1"/>
  <c r="HK111" i="1"/>
  <c r="HJ111" i="1"/>
  <c r="HG111" i="1"/>
  <c r="HD111" i="1"/>
  <c r="HA111" i="1"/>
  <c r="GX111" i="1"/>
  <c r="GV111" i="1"/>
  <c r="GU111" i="1"/>
  <c r="GR111" i="1"/>
  <c r="GP111" i="1"/>
  <c r="GO111" i="1"/>
  <c r="GL111" i="1"/>
  <c r="GI111" i="1"/>
  <c r="GG111" i="1"/>
  <c r="GF111" i="1"/>
  <c r="GD111" i="1"/>
  <c r="GC111" i="1"/>
  <c r="GA111" i="1"/>
  <c r="FZ111" i="1"/>
  <c r="FX111" i="1"/>
  <c r="FW111" i="1"/>
  <c r="FU111" i="1"/>
  <c r="FR111" i="1"/>
  <c r="FQ111" i="1"/>
  <c r="FO111" i="1"/>
  <c r="FN111" i="1"/>
  <c r="FL111" i="1"/>
  <c r="FI111" i="1"/>
  <c r="FH111" i="1"/>
  <c r="FF111" i="1"/>
  <c r="FC111" i="1"/>
  <c r="FB111" i="1"/>
  <c r="EW111" i="1"/>
  <c r="EV111" i="1"/>
  <c r="ES111" i="1"/>
  <c r="EN111" i="1"/>
  <c r="EM111" i="1"/>
  <c r="EK111" i="1"/>
  <c r="EJ111" i="1"/>
  <c r="EH111" i="1"/>
  <c r="ED111" i="1"/>
  <c r="EB111" i="1"/>
  <c r="DY111" i="1"/>
  <c r="DP111" i="1"/>
  <c r="DM111" i="1"/>
  <c r="DJ111" i="1"/>
  <c r="DG111" i="1"/>
  <c r="DF111" i="1"/>
  <c r="DD111" i="1"/>
  <c r="DA111" i="1"/>
  <c r="CX111" i="1"/>
  <c r="CU111" i="1"/>
  <c r="CR111" i="1"/>
  <c r="CO111" i="1"/>
  <c r="CL111" i="1"/>
  <c r="CK111" i="1"/>
  <c r="CI111" i="1"/>
  <c r="CH111" i="1"/>
  <c r="CF111" i="1"/>
  <c r="CE111" i="1"/>
  <c r="CC111" i="1"/>
  <c r="BZ111" i="1"/>
  <c r="BW111" i="1"/>
  <c r="BT111" i="1"/>
  <c r="BS111" i="1"/>
  <c r="BQ111" i="1"/>
  <c r="BP111" i="1"/>
  <c r="BN111" i="1"/>
  <c r="BM111" i="1"/>
  <c r="BK111" i="1"/>
  <c r="BJ111" i="1"/>
  <c r="BH111" i="1"/>
  <c r="BG111" i="1"/>
  <c r="BE111" i="1"/>
  <c r="BB111" i="1"/>
  <c r="BA111" i="1"/>
  <c r="AY111" i="1"/>
  <c r="AV111" i="1"/>
  <c r="AU111" i="1"/>
  <c r="AS111" i="1"/>
  <c r="AP111" i="1"/>
  <c r="AM111" i="1"/>
  <c r="AJ111" i="1"/>
  <c r="AI111" i="1"/>
  <c r="AG111" i="1"/>
  <c r="AF111" i="1"/>
  <c r="AD111" i="1"/>
  <c r="AA111" i="1"/>
  <c r="X111" i="1"/>
  <c r="W111" i="1"/>
  <c r="U111" i="1"/>
  <c r="T111" i="1"/>
  <c r="P111" i="1"/>
  <c r="K111" i="1"/>
  <c r="J111" i="1"/>
  <c r="I111" i="1"/>
  <c r="H111" i="1"/>
  <c r="G111" i="1"/>
  <c r="F111" i="1"/>
  <c r="E111" i="1"/>
  <c r="D111" i="1"/>
  <c r="C111" i="1"/>
  <c r="B111" i="1"/>
  <c r="A111" i="1"/>
  <c r="IU110" i="1"/>
  <c r="IT110" i="1"/>
  <c r="IS110" i="1" s="1"/>
  <c r="IO110" i="1"/>
  <c r="IN110" i="1"/>
  <c r="IL110" i="1"/>
  <c r="IK110" i="1"/>
  <c r="II110" i="1"/>
  <c r="IH110" i="1"/>
  <c r="IF110" i="1"/>
  <c r="IE110" i="1"/>
  <c r="HY110" i="1"/>
  <c r="HV110" i="1"/>
  <c r="HS110" i="1"/>
  <c r="HP110" i="1"/>
  <c r="HM110" i="1"/>
  <c r="HK110" i="1"/>
  <c r="HJ110" i="1"/>
  <c r="HH110" i="1"/>
  <c r="HG110" i="1"/>
  <c r="HD110" i="1"/>
  <c r="HA110" i="1"/>
  <c r="GX110" i="1"/>
  <c r="GV110" i="1"/>
  <c r="GU110" i="1"/>
  <c r="GR110" i="1"/>
  <c r="GP110" i="1"/>
  <c r="GO110" i="1"/>
  <c r="GL110" i="1"/>
  <c r="GI110" i="1"/>
  <c r="GG110" i="1"/>
  <c r="GF110" i="1"/>
  <c r="GD110" i="1"/>
  <c r="GC110" i="1"/>
  <c r="GA110" i="1"/>
  <c r="FZ110" i="1"/>
  <c r="FX110" i="1"/>
  <c r="FW110" i="1"/>
  <c r="FU110" i="1"/>
  <c r="FR110" i="1"/>
  <c r="FQ110" i="1"/>
  <c r="FO110" i="1"/>
  <c r="FN110" i="1"/>
  <c r="FL110" i="1"/>
  <c r="FI110" i="1"/>
  <c r="FH110" i="1"/>
  <c r="FF110" i="1"/>
  <c r="FC110" i="1"/>
  <c r="FB110" i="1"/>
  <c r="EW110" i="1"/>
  <c r="EV110" i="1"/>
  <c r="ES110" i="1"/>
  <c r="EN110" i="1"/>
  <c r="EM110" i="1"/>
  <c r="EK110" i="1"/>
  <c r="EJ110" i="1"/>
  <c r="EH110" i="1"/>
  <c r="ED110" i="1"/>
  <c r="EB110" i="1"/>
  <c r="DY110" i="1"/>
  <c r="DP110" i="1"/>
  <c r="DM110" i="1"/>
  <c r="DJ110" i="1"/>
  <c r="DG110" i="1"/>
  <c r="DF110" i="1"/>
  <c r="DD110" i="1"/>
  <c r="DA110" i="1"/>
  <c r="CX110" i="1"/>
  <c r="CU110" i="1"/>
  <c r="CR110" i="1"/>
  <c r="CO110" i="1"/>
  <c r="CL110" i="1"/>
  <c r="CK110" i="1"/>
  <c r="CI110" i="1"/>
  <c r="CH110" i="1"/>
  <c r="CF110" i="1"/>
  <c r="CE110" i="1"/>
  <c r="CC110" i="1"/>
  <c r="BZ110" i="1"/>
  <c r="BW110" i="1"/>
  <c r="BT110" i="1"/>
  <c r="BS110" i="1"/>
  <c r="BQ110" i="1"/>
  <c r="BP110" i="1"/>
  <c r="BN110" i="1"/>
  <c r="BM110" i="1"/>
  <c r="BK110" i="1"/>
  <c r="BJ110" i="1"/>
  <c r="BH110" i="1"/>
  <c r="BG110" i="1"/>
  <c r="BE110" i="1"/>
  <c r="BB110" i="1"/>
  <c r="BA110" i="1"/>
  <c r="AY110" i="1"/>
  <c r="AV110" i="1"/>
  <c r="AU110" i="1"/>
  <c r="AS110" i="1"/>
  <c r="AP110" i="1"/>
  <c r="AM110" i="1"/>
  <c r="AJ110" i="1"/>
  <c r="AI110" i="1"/>
  <c r="AG110" i="1"/>
  <c r="AF110" i="1"/>
  <c r="AD110" i="1"/>
  <c r="AA110" i="1"/>
  <c r="X110" i="1"/>
  <c r="W110" i="1"/>
  <c r="U110" i="1"/>
  <c r="T110" i="1"/>
  <c r="P110" i="1"/>
  <c r="K110" i="1"/>
  <c r="J110" i="1"/>
  <c r="I110" i="1"/>
  <c r="H110" i="1"/>
  <c r="G110" i="1"/>
  <c r="F110" i="1"/>
  <c r="E110" i="1"/>
  <c r="D110" i="1"/>
  <c r="C110" i="1"/>
  <c r="B110" i="1"/>
  <c r="A110" i="1"/>
  <c r="IU109" i="1"/>
  <c r="IT109" i="1"/>
  <c r="IS109" i="1"/>
  <c r="IO109" i="1"/>
  <c r="IN109" i="1"/>
  <c r="IL109" i="1"/>
  <c r="IK109" i="1"/>
  <c r="II109" i="1"/>
  <c r="IH109" i="1"/>
  <c r="IF109" i="1"/>
  <c r="IE109" i="1"/>
  <c r="IB109" i="1"/>
  <c r="HY109" i="1"/>
  <c r="HV109" i="1"/>
  <c r="HS109" i="1"/>
  <c r="HP109" i="1"/>
  <c r="HM109" i="1"/>
  <c r="HK109" i="1"/>
  <c r="HJ109" i="1"/>
  <c r="HG109" i="1"/>
  <c r="HD109" i="1"/>
  <c r="HA109" i="1"/>
  <c r="GX109" i="1"/>
  <c r="GV109" i="1"/>
  <c r="GU109" i="1"/>
  <c r="GR109" i="1"/>
  <c r="GP109" i="1"/>
  <c r="GO109" i="1"/>
  <c r="GL109" i="1"/>
  <c r="GI109" i="1"/>
  <c r="GG109" i="1"/>
  <c r="GF109" i="1"/>
  <c r="GD109" i="1"/>
  <c r="GC109" i="1"/>
  <c r="GA109" i="1"/>
  <c r="FZ109" i="1"/>
  <c r="FX109" i="1"/>
  <c r="FW109" i="1"/>
  <c r="FU109" i="1"/>
  <c r="FR109" i="1"/>
  <c r="FQ109" i="1"/>
  <c r="FO109" i="1"/>
  <c r="FL109" i="1"/>
  <c r="FK109" i="1"/>
  <c r="FI109" i="1"/>
  <c r="FH109" i="1"/>
  <c r="FF109" i="1"/>
  <c r="FC109" i="1"/>
  <c r="FB109" i="1"/>
  <c r="EW109" i="1"/>
  <c r="EV109" i="1"/>
  <c r="ES109" i="1"/>
  <c r="EN109" i="1"/>
  <c r="EM109" i="1"/>
  <c r="EK109" i="1"/>
  <c r="EJ109" i="1"/>
  <c r="EH109" i="1"/>
  <c r="ED109" i="1"/>
  <c r="EB109" i="1"/>
  <c r="DY109" i="1"/>
  <c r="DR109" i="1"/>
  <c r="DP109" i="1"/>
  <c r="DM109" i="1"/>
  <c r="DJ109" i="1"/>
  <c r="DG109" i="1"/>
  <c r="DF109" i="1"/>
  <c r="DD109" i="1"/>
  <c r="DA109" i="1"/>
  <c r="CX109" i="1"/>
  <c r="CU109" i="1"/>
  <c r="CR109" i="1"/>
  <c r="CO109" i="1"/>
  <c r="CL109" i="1"/>
  <c r="CK109" i="1"/>
  <c r="CI109" i="1"/>
  <c r="CH109" i="1"/>
  <c r="CF109" i="1"/>
  <c r="CE109" i="1"/>
  <c r="CC109" i="1"/>
  <c r="BZ109" i="1"/>
  <c r="BW109" i="1"/>
  <c r="BT109" i="1"/>
  <c r="BS109" i="1"/>
  <c r="BQ109" i="1"/>
  <c r="BP109" i="1"/>
  <c r="BN109" i="1"/>
  <c r="BM109" i="1"/>
  <c r="BK109" i="1"/>
  <c r="BJ109" i="1"/>
  <c r="BH109" i="1"/>
  <c r="BG109" i="1"/>
  <c r="BE109" i="1"/>
  <c r="BB109" i="1"/>
  <c r="BA109" i="1"/>
  <c r="AY109" i="1"/>
  <c r="AV109" i="1"/>
  <c r="AU109" i="1"/>
  <c r="AS109" i="1"/>
  <c r="AP109" i="1"/>
  <c r="AM109" i="1"/>
  <c r="AJ109" i="1"/>
  <c r="AI109" i="1"/>
  <c r="AG109" i="1"/>
  <c r="AF109" i="1"/>
  <c r="AD109" i="1"/>
  <c r="AA109" i="1"/>
  <c r="X109" i="1"/>
  <c r="W109" i="1"/>
  <c r="U109" i="1"/>
  <c r="T109" i="1"/>
  <c r="P109" i="1"/>
  <c r="K109" i="1"/>
  <c r="J109" i="1"/>
  <c r="I109" i="1"/>
  <c r="H109" i="1"/>
  <c r="G109" i="1"/>
  <c r="F109" i="1"/>
  <c r="E109" i="1"/>
  <c r="D109" i="1"/>
  <c r="C109" i="1"/>
  <c r="B109" i="1"/>
  <c r="A109" i="1"/>
  <c r="IT108" i="1"/>
  <c r="IS108" i="1"/>
  <c r="IO108" i="1"/>
  <c r="IN108" i="1"/>
  <c r="IL108" i="1"/>
  <c r="IK108" i="1"/>
  <c r="II108" i="1"/>
  <c r="IH108" i="1"/>
  <c r="IF108" i="1"/>
  <c r="IE108" i="1"/>
  <c r="IB108" i="1"/>
  <c r="HY108" i="1"/>
  <c r="HV108" i="1"/>
  <c r="HS108" i="1"/>
  <c r="HP108" i="1"/>
  <c r="HM108" i="1"/>
  <c r="HK108" i="1"/>
  <c r="HJ108" i="1"/>
  <c r="HG108" i="1"/>
  <c r="HD108" i="1"/>
  <c r="HA108" i="1"/>
  <c r="GX108" i="1"/>
  <c r="GV108" i="1"/>
  <c r="GU108" i="1"/>
  <c r="GS108" i="1"/>
  <c r="GR108" i="1"/>
  <c r="GP108" i="1"/>
  <c r="GO108" i="1"/>
  <c r="GL108" i="1"/>
  <c r="GI108" i="1"/>
  <c r="GG108" i="1"/>
  <c r="GF108" i="1"/>
  <c r="GD108" i="1"/>
  <c r="GC108" i="1"/>
  <c r="GA108" i="1"/>
  <c r="FZ108" i="1"/>
  <c r="FX108" i="1"/>
  <c r="FW108" i="1"/>
  <c r="FU108" i="1"/>
  <c r="FR108" i="1"/>
  <c r="FQ108" i="1"/>
  <c r="FO108" i="1"/>
  <c r="FN108" i="1"/>
  <c r="FL108" i="1"/>
  <c r="FI108" i="1"/>
  <c r="FH108" i="1"/>
  <c r="FF108" i="1"/>
  <c r="FC108" i="1"/>
  <c r="FB108" i="1"/>
  <c r="EW108" i="1"/>
  <c r="EV108" i="1"/>
  <c r="ES108" i="1"/>
  <c r="EN108" i="1"/>
  <c r="EM108" i="1"/>
  <c r="EK108" i="1"/>
  <c r="EJ108" i="1"/>
  <c r="EH108" i="1"/>
  <c r="ED108" i="1"/>
  <c r="EB108" i="1"/>
  <c r="DY108" i="1"/>
  <c r="DP108" i="1"/>
  <c r="DM108" i="1"/>
  <c r="DJ108" i="1"/>
  <c r="DG108" i="1"/>
  <c r="DF108" i="1"/>
  <c r="DD108" i="1"/>
  <c r="DC108" i="1"/>
  <c r="DA108" i="1"/>
  <c r="CX108" i="1"/>
  <c r="CU108" i="1"/>
  <c r="CR108" i="1"/>
  <c r="CO108" i="1"/>
  <c r="CL108" i="1"/>
  <c r="CK108" i="1"/>
  <c r="CI108" i="1"/>
  <c r="CH108" i="1"/>
  <c r="CF108" i="1"/>
  <c r="CE108" i="1"/>
  <c r="CC108" i="1"/>
  <c r="BZ108" i="1"/>
  <c r="BW108" i="1"/>
  <c r="BT108" i="1"/>
  <c r="BS108" i="1"/>
  <c r="BQ108" i="1"/>
  <c r="BP108" i="1"/>
  <c r="BN108" i="1"/>
  <c r="BM108" i="1"/>
  <c r="BK108" i="1"/>
  <c r="BJ108" i="1"/>
  <c r="BH108" i="1"/>
  <c r="BG108" i="1"/>
  <c r="BE108" i="1"/>
  <c r="BB108" i="1"/>
  <c r="BA108" i="1"/>
  <c r="AY108" i="1"/>
  <c r="AV108" i="1"/>
  <c r="AU108" i="1"/>
  <c r="AS108" i="1"/>
  <c r="AP108" i="1"/>
  <c r="AM108" i="1"/>
  <c r="AJ108" i="1"/>
  <c r="AI108" i="1"/>
  <c r="AG108" i="1"/>
  <c r="AF108" i="1"/>
  <c r="AD108" i="1"/>
  <c r="AA108" i="1"/>
  <c r="X108" i="1"/>
  <c r="W108" i="1"/>
  <c r="U108" i="1"/>
  <c r="T108" i="1"/>
  <c r="P108" i="1"/>
  <c r="K108" i="1"/>
  <c r="J108" i="1"/>
  <c r="I108" i="1"/>
  <c r="H108" i="1"/>
  <c r="G108" i="1"/>
  <c r="F108" i="1"/>
  <c r="E108" i="1"/>
  <c r="D108" i="1"/>
  <c r="C108" i="1"/>
  <c r="B108" i="1"/>
  <c r="A108" i="1"/>
  <c r="IU107" i="1"/>
  <c r="IT107" i="1"/>
  <c r="IS107" i="1"/>
  <c r="IO107" i="1"/>
  <c r="IN107" i="1"/>
  <c r="IL107" i="1"/>
  <c r="IK107" i="1"/>
  <c r="II107" i="1"/>
  <c r="IH107" i="1"/>
  <c r="IF107" i="1"/>
  <c r="IE107" i="1"/>
  <c r="IB107" i="1"/>
  <c r="HY107" i="1"/>
  <c r="HV107" i="1"/>
  <c r="HT107" i="1"/>
  <c r="HS107" i="1"/>
  <c r="HP107" i="1"/>
  <c r="HM107" i="1"/>
  <c r="HK107" i="1"/>
  <c r="HJ107" i="1"/>
  <c r="HG107" i="1"/>
  <c r="HD107" i="1"/>
  <c r="HA107" i="1"/>
  <c r="GX107" i="1"/>
  <c r="GV107" i="1"/>
  <c r="GU107" i="1"/>
  <c r="GR107" i="1"/>
  <c r="GP107" i="1"/>
  <c r="GO107" i="1"/>
  <c r="GL107" i="1"/>
  <c r="GI107" i="1"/>
  <c r="GG107" i="1"/>
  <c r="GF107" i="1"/>
  <c r="GD107" i="1"/>
  <c r="GC107" i="1"/>
  <c r="GA107" i="1"/>
  <c r="FZ107" i="1"/>
  <c r="FX107" i="1"/>
  <c r="FW107" i="1"/>
  <c r="FU107" i="1"/>
  <c r="FR107" i="1"/>
  <c r="FQ107" i="1"/>
  <c r="FO107" i="1"/>
  <c r="FL107" i="1"/>
  <c r="FK107" i="1"/>
  <c r="FI107" i="1"/>
  <c r="FH107" i="1"/>
  <c r="FF107" i="1"/>
  <c r="FC107" i="1"/>
  <c r="FB107" i="1"/>
  <c r="EW107" i="1"/>
  <c r="EV107" i="1"/>
  <c r="ES107" i="1"/>
  <c r="EN107" i="1"/>
  <c r="EM107" i="1"/>
  <c r="EK107" i="1"/>
  <c r="EJ107" i="1"/>
  <c r="EH107" i="1"/>
  <c r="ED107" i="1"/>
  <c r="EB107" i="1"/>
  <c r="DY107" i="1"/>
  <c r="DP107" i="1"/>
  <c r="DO107" i="1"/>
  <c r="DM107" i="1"/>
  <c r="DJ107" i="1"/>
  <c r="DG107" i="1"/>
  <c r="DF107" i="1"/>
  <c r="DD107" i="1"/>
  <c r="DC107" i="1"/>
  <c r="DA107" i="1"/>
  <c r="CX107" i="1"/>
  <c r="CU107" i="1"/>
  <c r="CR107" i="1"/>
  <c r="CO107" i="1"/>
  <c r="CL107" i="1"/>
  <c r="CK107" i="1"/>
  <c r="CI107" i="1"/>
  <c r="CH107" i="1"/>
  <c r="CF107" i="1"/>
  <c r="CE107" i="1"/>
  <c r="CC107" i="1"/>
  <c r="BZ107" i="1"/>
  <c r="BW107" i="1"/>
  <c r="BT107" i="1"/>
  <c r="BS107" i="1"/>
  <c r="BQ107" i="1"/>
  <c r="BP107" i="1"/>
  <c r="BN107" i="1"/>
  <c r="BM107" i="1"/>
  <c r="BK107" i="1"/>
  <c r="BJ107" i="1"/>
  <c r="BH107" i="1"/>
  <c r="BG107" i="1"/>
  <c r="BE107" i="1"/>
  <c r="BB107" i="1"/>
  <c r="BA107" i="1"/>
  <c r="AY107" i="1"/>
  <c r="AV107" i="1"/>
  <c r="AU107" i="1"/>
  <c r="AS107" i="1"/>
  <c r="AP107" i="1"/>
  <c r="AM107" i="1"/>
  <c r="AJ107" i="1"/>
  <c r="AI107" i="1"/>
  <c r="AG107" i="1"/>
  <c r="AF107" i="1"/>
  <c r="AD107" i="1"/>
  <c r="AA107" i="1"/>
  <c r="Z107" i="1"/>
  <c r="X107" i="1"/>
  <c r="W107" i="1"/>
  <c r="U107" i="1"/>
  <c r="T107" i="1"/>
  <c r="P107" i="1"/>
  <c r="K107" i="1"/>
  <c r="J107" i="1"/>
  <c r="I107" i="1"/>
  <c r="H107" i="1"/>
  <c r="G107" i="1"/>
  <c r="F107" i="1"/>
  <c r="E107" i="1"/>
  <c r="D107" i="1"/>
  <c r="C107" i="1"/>
  <c r="B107" i="1"/>
  <c r="A107" i="1"/>
  <c r="IT106" i="1"/>
  <c r="IS106" i="1" s="1"/>
  <c r="IO106" i="1"/>
  <c r="IN106" i="1"/>
  <c r="IL106" i="1"/>
  <c r="IK106" i="1"/>
  <c r="II106" i="1"/>
  <c r="IH106" i="1"/>
  <c r="IF106" i="1"/>
  <c r="IE106" i="1"/>
  <c r="HY106" i="1"/>
  <c r="HV106" i="1"/>
  <c r="HS106" i="1"/>
  <c r="HP106" i="1"/>
  <c r="HM106" i="1"/>
  <c r="HK106" i="1"/>
  <c r="HJ106" i="1"/>
  <c r="HG106" i="1"/>
  <c r="HD106" i="1"/>
  <c r="HA106" i="1"/>
  <c r="GX106" i="1"/>
  <c r="GV106" i="1"/>
  <c r="GU106" i="1"/>
  <c r="GR106" i="1"/>
  <c r="GP106" i="1"/>
  <c r="GO106" i="1"/>
  <c r="GL106" i="1"/>
  <c r="GI106" i="1"/>
  <c r="GG106" i="1"/>
  <c r="GF106" i="1"/>
  <c r="GD106" i="1"/>
  <c r="GC106" i="1"/>
  <c r="GA106" i="1"/>
  <c r="FZ106" i="1"/>
  <c r="FX106" i="1"/>
  <c r="FW106" i="1"/>
  <c r="FU106" i="1"/>
  <c r="FR106" i="1"/>
  <c r="FQ106" i="1"/>
  <c r="FO106" i="1"/>
  <c r="FL106" i="1"/>
  <c r="FI106" i="1"/>
  <c r="FH106" i="1"/>
  <c r="FF106" i="1"/>
  <c r="FC106" i="1"/>
  <c r="FB106" i="1"/>
  <c r="EW106" i="1"/>
  <c r="EV106" i="1"/>
  <c r="ES106" i="1"/>
  <c r="EP106" i="1"/>
  <c r="EN106" i="1"/>
  <c r="EM106" i="1"/>
  <c r="EK106" i="1"/>
  <c r="EJ106" i="1"/>
  <c r="EH106" i="1"/>
  <c r="ED106" i="1"/>
  <c r="EB106" i="1"/>
  <c r="EA106" i="1"/>
  <c r="DY106" i="1"/>
  <c r="DP106" i="1"/>
  <c r="DM106" i="1"/>
  <c r="DJ106" i="1"/>
  <c r="DG106" i="1"/>
  <c r="DF106" i="1"/>
  <c r="DD106" i="1"/>
  <c r="DC106" i="1"/>
  <c r="DA106" i="1"/>
  <c r="CX106" i="1"/>
  <c r="CU106" i="1"/>
  <c r="CR106" i="1"/>
  <c r="CQ106" i="1"/>
  <c r="CO106" i="1"/>
  <c r="CL106" i="1"/>
  <c r="CK106" i="1"/>
  <c r="CI106" i="1"/>
  <c r="CH106" i="1"/>
  <c r="CF106" i="1"/>
  <c r="CE106" i="1"/>
  <c r="CC106" i="1"/>
  <c r="BZ106" i="1"/>
  <c r="BW106" i="1"/>
  <c r="BT106" i="1"/>
  <c r="BS106" i="1"/>
  <c r="BQ106" i="1"/>
  <c r="BP106" i="1"/>
  <c r="BN106" i="1"/>
  <c r="BM106" i="1"/>
  <c r="BK106" i="1"/>
  <c r="BJ106" i="1"/>
  <c r="BH106" i="1"/>
  <c r="BG106" i="1"/>
  <c r="BE106" i="1"/>
  <c r="BB106" i="1"/>
  <c r="BA106" i="1"/>
  <c r="AY106" i="1"/>
  <c r="AV106" i="1"/>
  <c r="AU106" i="1"/>
  <c r="AS106" i="1"/>
  <c r="AR106" i="1"/>
  <c r="AP106" i="1"/>
  <c r="AM106" i="1"/>
  <c r="AJ106" i="1"/>
  <c r="AI106" i="1"/>
  <c r="AG106" i="1"/>
  <c r="AF106" i="1"/>
  <c r="AD106" i="1"/>
  <c r="AA106" i="1"/>
  <c r="X106" i="1"/>
  <c r="W106" i="1"/>
  <c r="U106" i="1"/>
  <c r="T106" i="1"/>
  <c r="P106" i="1"/>
  <c r="K106" i="1"/>
  <c r="J106" i="1"/>
  <c r="I106" i="1"/>
  <c r="H106" i="1"/>
  <c r="G106" i="1"/>
  <c r="F106" i="1"/>
  <c r="E106" i="1"/>
  <c r="D106" i="1"/>
  <c r="C106" i="1"/>
  <c r="B106" i="1"/>
  <c r="A106" i="1"/>
  <c r="IT105" i="1"/>
  <c r="IS105" i="1" s="1"/>
  <c r="IO105" i="1"/>
  <c r="IN105" i="1"/>
  <c r="IL105" i="1"/>
  <c r="IK105" i="1"/>
  <c r="II105" i="1"/>
  <c r="IH105" i="1"/>
  <c r="IF105" i="1"/>
  <c r="IE105" i="1"/>
  <c r="IB105" i="1"/>
  <c r="HY105" i="1"/>
  <c r="HV105" i="1"/>
  <c r="HS105" i="1"/>
  <c r="HP105" i="1"/>
  <c r="HM105" i="1"/>
  <c r="HK105" i="1"/>
  <c r="HJ105" i="1"/>
  <c r="HG105" i="1"/>
  <c r="HD105" i="1"/>
  <c r="HA105" i="1"/>
  <c r="GX105" i="1"/>
  <c r="GV105" i="1"/>
  <c r="GU105" i="1"/>
  <c r="GR105" i="1"/>
  <c r="GP105" i="1"/>
  <c r="GO105" i="1"/>
  <c r="GL105" i="1"/>
  <c r="GI105" i="1"/>
  <c r="GG105" i="1"/>
  <c r="GF105" i="1"/>
  <c r="GD105" i="1"/>
  <c r="GC105" i="1"/>
  <c r="GA105" i="1"/>
  <c r="FZ105" i="1"/>
  <c r="FX105" i="1"/>
  <c r="FW105" i="1"/>
  <c r="FU105" i="1"/>
  <c r="FR105" i="1"/>
  <c r="FQ105" i="1"/>
  <c r="FO105" i="1"/>
  <c r="FL105" i="1"/>
  <c r="FK105" i="1"/>
  <c r="FI105" i="1"/>
  <c r="FH105" i="1"/>
  <c r="FF105" i="1"/>
  <c r="FC105" i="1"/>
  <c r="FB105" i="1"/>
  <c r="EW105" i="1"/>
  <c r="EV105" i="1"/>
  <c r="ES105" i="1"/>
  <c r="EN105" i="1"/>
  <c r="EM105" i="1"/>
  <c r="EK105" i="1"/>
  <c r="EJ105" i="1"/>
  <c r="EH105" i="1"/>
  <c r="ED105" i="1"/>
  <c r="EB105" i="1"/>
  <c r="DY105" i="1"/>
  <c r="DP105" i="1"/>
  <c r="DM105" i="1"/>
  <c r="DJ105" i="1"/>
  <c r="DG105" i="1"/>
  <c r="DF105" i="1"/>
  <c r="DD105" i="1"/>
  <c r="DC105" i="1"/>
  <c r="DA105" i="1"/>
  <c r="CX105" i="1"/>
  <c r="CU105" i="1"/>
  <c r="CR105" i="1"/>
  <c r="CQ105" i="1"/>
  <c r="CO105" i="1"/>
  <c r="CL105" i="1"/>
  <c r="CK105" i="1"/>
  <c r="CI105" i="1"/>
  <c r="CH105" i="1"/>
  <c r="CF105" i="1"/>
  <c r="CE105" i="1"/>
  <c r="CC105" i="1"/>
  <c r="BZ105" i="1"/>
  <c r="BW105" i="1"/>
  <c r="BT105" i="1"/>
  <c r="BS105" i="1"/>
  <c r="BQ105" i="1"/>
  <c r="BP105" i="1"/>
  <c r="BN105" i="1"/>
  <c r="BM105" i="1"/>
  <c r="BK105" i="1"/>
  <c r="BJ105" i="1"/>
  <c r="BH105" i="1"/>
  <c r="BG105" i="1"/>
  <c r="BE105" i="1"/>
  <c r="BB105" i="1"/>
  <c r="BA105" i="1"/>
  <c r="AY105" i="1"/>
  <c r="AV105" i="1"/>
  <c r="AU105" i="1"/>
  <c r="AS105" i="1"/>
  <c r="AR105" i="1"/>
  <c r="AP105" i="1"/>
  <c r="AM105" i="1"/>
  <c r="AJ105" i="1"/>
  <c r="AI105" i="1"/>
  <c r="AG105" i="1"/>
  <c r="AF105" i="1"/>
  <c r="AD105" i="1"/>
  <c r="AA105" i="1"/>
  <c r="Z105" i="1"/>
  <c r="X105" i="1"/>
  <c r="W105" i="1"/>
  <c r="U105" i="1"/>
  <c r="T105" i="1"/>
  <c r="P105" i="1"/>
  <c r="K105" i="1"/>
  <c r="J105" i="1"/>
  <c r="I105" i="1"/>
  <c r="H105" i="1"/>
  <c r="G105" i="1"/>
  <c r="F105" i="1"/>
  <c r="E105" i="1"/>
  <c r="D105" i="1"/>
  <c r="C105" i="1"/>
  <c r="B105" i="1"/>
  <c r="A105" i="1"/>
  <c r="IT104" i="1"/>
  <c r="IS104" i="1" s="1"/>
  <c r="IO104" i="1"/>
  <c r="IN104" i="1"/>
  <c r="IL104" i="1"/>
  <c r="IK104" i="1"/>
  <c r="II104" i="1"/>
  <c r="IH104" i="1"/>
  <c r="IF104" i="1"/>
  <c r="IE104" i="1"/>
  <c r="HY104" i="1"/>
  <c r="HV104" i="1"/>
  <c r="HS104" i="1"/>
  <c r="HP104" i="1"/>
  <c r="HM104" i="1"/>
  <c r="HK104" i="1"/>
  <c r="HJ104" i="1"/>
  <c r="HG104" i="1"/>
  <c r="HD104" i="1"/>
  <c r="HA104" i="1"/>
  <c r="GX104" i="1"/>
  <c r="GV104" i="1"/>
  <c r="GU104" i="1"/>
  <c r="GR104" i="1"/>
  <c r="GP104" i="1"/>
  <c r="GO104" i="1"/>
  <c r="GL104" i="1"/>
  <c r="GI104" i="1"/>
  <c r="GG104" i="1"/>
  <c r="GF104" i="1"/>
  <c r="GD104" i="1"/>
  <c r="GC104" i="1"/>
  <c r="GA104" i="1"/>
  <c r="FZ104" i="1"/>
  <c r="FX104" i="1"/>
  <c r="FW104" i="1"/>
  <c r="FU104" i="1"/>
  <c r="FR104" i="1"/>
  <c r="FQ104" i="1"/>
  <c r="FO104" i="1"/>
  <c r="FL104" i="1"/>
  <c r="FI104" i="1"/>
  <c r="FH104" i="1"/>
  <c r="FF104" i="1"/>
  <c r="FC104" i="1"/>
  <c r="FB104" i="1"/>
  <c r="EW104" i="1"/>
  <c r="EV104" i="1"/>
  <c r="ES104" i="1"/>
  <c r="EP104" i="1"/>
  <c r="EN104" i="1"/>
  <c r="EM104" i="1"/>
  <c r="EK104" i="1"/>
  <c r="EJ104" i="1"/>
  <c r="EH104" i="1"/>
  <c r="ED104" i="1"/>
  <c r="EB104" i="1"/>
  <c r="EA104" i="1"/>
  <c r="DY104" i="1"/>
  <c r="DP104" i="1"/>
  <c r="DM104" i="1"/>
  <c r="DJ104" i="1"/>
  <c r="DG104" i="1"/>
  <c r="DF104" i="1"/>
  <c r="DD104" i="1"/>
  <c r="DC104" i="1"/>
  <c r="DA104" i="1"/>
  <c r="CX104" i="1"/>
  <c r="CU104" i="1"/>
  <c r="CT104" i="1"/>
  <c r="CR104" i="1"/>
  <c r="CO104" i="1"/>
  <c r="CL104" i="1"/>
  <c r="CK104" i="1"/>
  <c r="CI104" i="1"/>
  <c r="CH104" i="1"/>
  <c r="CF104" i="1"/>
  <c r="CE104" i="1"/>
  <c r="CC104" i="1"/>
  <c r="BZ104" i="1"/>
  <c r="BW104" i="1"/>
  <c r="BT104" i="1"/>
  <c r="BS104" i="1"/>
  <c r="BQ104" i="1"/>
  <c r="BP104" i="1"/>
  <c r="BN104" i="1"/>
  <c r="BM104" i="1"/>
  <c r="BK104" i="1"/>
  <c r="BJ104" i="1"/>
  <c r="BH104" i="1"/>
  <c r="BG104" i="1"/>
  <c r="BE104" i="1"/>
  <c r="BB104" i="1"/>
  <c r="BA104" i="1"/>
  <c r="AY104" i="1"/>
  <c r="AV104" i="1"/>
  <c r="AU104" i="1"/>
  <c r="AS104" i="1"/>
  <c r="AR104" i="1"/>
  <c r="AP104" i="1"/>
  <c r="AM104" i="1"/>
  <c r="AJ104" i="1"/>
  <c r="AI104" i="1"/>
  <c r="AG104" i="1"/>
  <c r="AF104" i="1"/>
  <c r="AD104" i="1"/>
  <c r="AA104" i="1"/>
  <c r="Z104" i="1"/>
  <c r="X104" i="1"/>
  <c r="W104" i="1"/>
  <c r="U104" i="1"/>
  <c r="T104" i="1"/>
  <c r="P104" i="1"/>
  <c r="K104" i="1"/>
  <c r="J104" i="1"/>
  <c r="I104" i="1"/>
  <c r="H104" i="1"/>
  <c r="G104" i="1"/>
  <c r="F104" i="1"/>
  <c r="E104" i="1"/>
  <c r="D104" i="1"/>
  <c r="C104" i="1"/>
  <c r="B104" i="1"/>
  <c r="A104" i="1"/>
  <c r="IT103" i="1"/>
  <c r="IS103" i="1" s="1"/>
  <c r="IO103" i="1"/>
  <c r="IN103" i="1"/>
  <c r="IL103" i="1"/>
  <c r="IK103" i="1"/>
  <c r="II103" i="1"/>
  <c r="IH103" i="1"/>
  <c r="IF103" i="1"/>
  <c r="IE103" i="1"/>
  <c r="IB103" i="1"/>
  <c r="HY103" i="1"/>
  <c r="HV103" i="1"/>
  <c r="HS103" i="1"/>
  <c r="HP103" i="1"/>
  <c r="HM103" i="1"/>
  <c r="HK103" i="1"/>
  <c r="HJ103" i="1"/>
  <c r="HG103" i="1"/>
  <c r="HD103" i="1"/>
  <c r="HA103" i="1"/>
  <c r="GX103" i="1"/>
  <c r="GV103" i="1"/>
  <c r="GU103" i="1"/>
  <c r="GR103" i="1"/>
  <c r="GP103" i="1"/>
  <c r="GO103" i="1"/>
  <c r="GL103" i="1"/>
  <c r="GI103" i="1"/>
  <c r="GG103" i="1"/>
  <c r="GF103" i="1"/>
  <c r="GD103" i="1"/>
  <c r="GC103" i="1"/>
  <c r="GA103" i="1"/>
  <c r="FZ103" i="1"/>
  <c r="FX103" i="1"/>
  <c r="FW103" i="1"/>
  <c r="FU103" i="1"/>
  <c r="FR103" i="1"/>
  <c r="FQ103" i="1"/>
  <c r="FO103" i="1"/>
  <c r="FL103" i="1"/>
  <c r="FK103" i="1"/>
  <c r="FI103" i="1"/>
  <c r="FH103" i="1"/>
  <c r="FF103" i="1"/>
  <c r="FC103" i="1"/>
  <c r="FB103" i="1"/>
  <c r="EW103" i="1"/>
  <c r="EV103" i="1"/>
  <c r="ES103" i="1"/>
  <c r="EP103" i="1"/>
  <c r="EN103" i="1"/>
  <c r="EM103" i="1"/>
  <c r="EK103" i="1"/>
  <c r="EJ103" i="1"/>
  <c r="EH103" i="1"/>
  <c r="ED103" i="1"/>
  <c r="EB103" i="1"/>
  <c r="EA103" i="1"/>
  <c r="DY103" i="1"/>
  <c r="DP103" i="1"/>
  <c r="DM103" i="1"/>
  <c r="DJ103" i="1"/>
  <c r="DG103" i="1"/>
  <c r="DF103" i="1"/>
  <c r="DD103" i="1"/>
  <c r="DC103" i="1"/>
  <c r="DA103" i="1"/>
  <c r="CX103" i="1"/>
  <c r="CU103" i="1"/>
  <c r="CR103" i="1"/>
  <c r="CO103" i="1"/>
  <c r="CL103" i="1"/>
  <c r="CK103" i="1"/>
  <c r="CI103" i="1"/>
  <c r="CH103" i="1"/>
  <c r="CF103" i="1"/>
  <c r="CE103" i="1"/>
  <c r="CC103" i="1"/>
  <c r="BZ103" i="1"/>
  <c r="BW103" i="1"/>
  <c r="BT103" i="1"/>
  <c r="BS103" i="1"/>
  <c r="BQ103" i="1"/>
  <c r="BP103" i="1"/>
  <c r="BN103" i="1"/>
  <c r="BM103" i="1"/>
  <c r="BK103" i="1"/>
  <c r="BJ103" i="1"/>
  <c r="BH103" i="1"/>
  <c r="BG103" i="1"/>
  <c r="BE103" i="1"/>
  <c r="BB103" i="1"/>
  <c r="BA103" i="1"/>
  <c r="AY103" i="1"/>
  <c r="AV103" i="1"/>
  <c r="AU103" i="1"/>
  <c r="AS103" i="1"/>
  <c r="AR103" i="1"/>
  <c r="AP103" i="1"/>
  <c r="AM103" i="1"/>
  <c r="AJ103" i="1"/>
  <c r="AI103" i="1"/>
  <c r="AG103" i="1"/>
  <c r="AF103" i="1"/>
  <c r="AD103" i="1"/>
  <c r="AA103" i="1"/>
  <c r="X103" i="1"/>
  <c r="W103" i="1"/>
  <c r="U103" i="1"/>
  <c r="T103" i="1"/>
  <c r="P103" i="1"/>
  <c r="K103" i="1"/>
  <c r="J103" i="1"/>
  <c r="I103" i="1"/>
  <c r="H103" i="1"/>
  <c r="G103" i="1"/>
  <c r="F103" i="1"/>
  <c r="E103" i="1"/>
  <c r="D103" i="1"/>
  <c r="C103" i="1"/>
  <c r="B103" i="1"/>
  <c r="A103" i="1"/>
  <c r="IT102" i="1"/>
  <c r="IS102" i="1" s="1"/>
  <c r="IO102" i="1"/>
  <c r="IN102" i="1"/>
  <c r="IL102" i="1"/>
  <c r="IK102" i="1"/>
  <c r="II102" i="1"/>
  <c r="IH102" i="1"/>
  <c r="IF102" i="1"/>
  <c r="IE102" i="1"/>
  <c r="IB102" i="1"/>
  <c r="HY102" i="1"/>
  <c r="HV102" i="1"/>
  <c r="HS102" i="1"/>
  <c r="HP102" i="1"/>
  <c r="HM102" i="1"/>
  <c r="HK102" i="1"/>
  <c r="HJ102" i="1"/>
  <c r="HG102" i="1"/>
  <c r="HD102" i="1"/>
  <c r="HA102" i="1"/>
  <c r="GX102" i="1"/>
  <c r="GV102" i="1"/>
  <c r="GU102" i="1"/>
  <c r="GR102" i="1"/>
  <c r="GP102" i="1"/>
  <c r="GO102" i="1"/>
  <c r="GL102" i="1"/>
  <c r="GI102" i="1"/>
  <c r="GG102" i="1"/>
  <c r="GF102" i="1"/>
  <c r="GD102" i="1"/>
  <c r="GC102" i="1"/>
  <c r="GA102" i="1"/>
  <c r="FZ102" i="1"/>
  <c r="FX102" i="1"/>
  <c r="FW102" i="1"/>
  <c r="FU102" i="1"/>
  <c r="FR102" i="1"/>
  <c r="FQ102" i="1"/>
  <c r="FO102" i="1"/>
  <c r="FL102" i="1"/>
  <c r="FI102" i="1"/>
  <c r="FH102" i="1"/>
  <c r="FF102" i="1"/>
  <c r="FC102" i="1"/>
  <c r="FB102" i="1"/>
  <c r="EW102" i="1"/>
  <c r="EV102" i="1"/>
  <c r="ES102" i="1"/>
  <c r="EN102" i="1"/>
  <c r="EM102" i="1"/>
  <c r="EK102" i="1"/>
  <c r="EJ102" i="1"/>
  <c r="EH102" i="1"/>
  <c r="ED102" i="1"/>
  <c r="EB102" i="1"/>
  <c r="DY102" i="1"/>
  <c r="DP102" i="1"/>
  <c r="DM102" i="1"/>
  <c r="DJ102" i="1"/>
  <c r="DG102" i="1"/>
  <c r="DF102" i="1"/>
  <c r="DD102" i="1"/>
  <c r="DC102" i="1"/>
  <c r="DA102" i="1"/>
  <c r="CX102" i="1"/>
  <c r="CU102" i="1"/>
  <c r="CR102" i="1"/>
  <c r="CQ102" i="1"/>
  <c r="CO102" i="1"/>
  <c r="CL102" i="1"/>
  <c r="CK102" i="1"/>
  <c r="CI102" i="1"/>
  <c r="CH102" i="1"/>
  <c r="CF102" i="1"/>
  <c r="CE102" i="1"/>
  <c r="CC102" i="1"/>
  <c r="BZ102" i="1"/>
  <c r="BW102" i="1"/>
  <c r="BT102" i="1"/>
  <c r="BS102" i="1"/>
  <c r="BQ102" i="1"/>
  <c r="BP102" i="1"/>
  <c r="BN102" i="1"/>
  <c r="BM102" i="1"/>
  <c r="BK102" i="1"/>
  <c r="BJ102" i="1"/>
  <c r="BH102" i="1"/>
  <c r="BG102" i="1"/>
  <c r="BE102" i="1"/>
  <c r="BB102" i="1"/>
  <c r="BA102" i="1"/>
  <c r="AY102" i="1"/>
  <c r="AV102" i="1"/>
  <c r="AU102" i="1"/>
  <c r="AS102" i="1"/>
  <c r="AR102" i="1"/>
  <c r="AP102" i="1"/>
  <c r="AM102" i="1"/>
  <c r="AJ102" i="1"/>
  <c r="AI102" i="1"/>
  <c r="AG102" i="1"/>
  <c r="AF102" i="1"/>
  <c r="AD102" i="1"/>
  <c r="AA102" i="1"/>
  <c r="X102" i="1"/>
  <c r="W102" i="1"/>
  <c r="U102" i="1"/>
  <c r="T102" i="1"/>
  <c r="P102" i="1"/>
  <c r="K102" i="1"/>
  <c r="J102" i="1"/>
  <c r="I102" i="1"/>
  <c r="H102" i="1"/>
  <c r="G102" i="1"/>
  <c r="F102" i="1"/>
  <c r="E102" i="1"/>
  <c r="D102" i="1"/>
  <c r="C102" i="1"/>
  <c r="B102" i="1"/>
  <c r="A102" i="1"/>
  <c r="IT101" i="1"/>
  <c r="IS101" i="1" s="1"/>
  <c r="IO101" i="1"/>
  <c r="IN101" i="1"/>
  <c r="IL101" i="1"/>
  <c r="IK101" i="1"/>
  <c r="II101" i="1"/>
  <c r="IH101" i="1"/>
  <c r="IF101" i="1"/>
  <c r="IE101" i="1"/>
  <c r="HY101" i="1"/>
  <c r="HV101" i="1"/>
  <c r="HS101" i="1"/>
  <c r="HP101" i="1"/>
  <c r="HM101" i="1"/>
  <c r="HK101" i="1"/>
  <c r="HJ101" i="1"/>
  <c r="HG101" i="1"/>
  <c r="HD101" i="1"/>
  <c r="HA101" i="1"/>
  <c r="GX101" i="1"/>
  <c r="GV101" i="1"/>
  <c r="GU101" i="1"/>
  <c r="GR101" i="1"/>
  <c r="GP101" i="1"/>
  <c r="GO101" i="1"/>
  <c r="GL101" i="1"/>
  <c r="GI101" i="1"/>
  <c r="GG101" i="1"/>
  <c r="GF101" i="1"/>
  <c r="GD101" i="1"/>
  <c r="GC101" i="1"/>
  <c r="GA101" i="1"/>
  <c r="FZ101" i="1"/>
  <c r="FX101" i="1"/>
  <c r="FW101" i="1"/>
  <c r="FU101" i="1"/>
  <c r="FR101" i="1"/>
  <c r="FQ101" i="1"/>
  <c r="FO101" i="1"/>
  <c r="FL101" i="1"/>
  <c r="FK101" i="1"/>
  <c r="FI101" i="1"/>
  <c r="FH101" i="1"/>
  <c r="FF101" i="1"/>
  <c r="FC101" i="1"/>
  <c r="FB101" i="1"/>
  <c r="EW101" i="1"/>
  <c r="EV101" i="1"/>
  <c r="ES101" i="1"/>
  <c r="EN101" i="1"/>
  <c r="EM101" i="1"/>
  <c r="EK101" i="1"/>
  <c r="EJ101" i="1"/>
  <c r="EH101" i="1"/>
  <c r="ED101" i="1"/>
  <c r="EB101" i="1"/>
  <c r="DY101" i="1"/>
  <c r="DP101" i="1"/>
  <c r="DM101" i="1"/>
  <c r="DJ101" i="1"/>
  <c r="DG101" i="1"/>
  <c r="DF101" i="1"/>
  <c r="DD101" i="1"/>
  <c r="DC101" i="1"/>
  <c r="DA101" i="1"/>
  <c r="CX101" i="1"/>
  <c r="CU101" i="1"/>
  <c r="CR101" i="1"/>
  <c r="CO101" i="1"/>
  <c r="CL101" i="1"/>
  <c r="CK101" i="1"/>
  <c r="CI101" i="1"/>
  <c r="CH101" i="1"/>
  <c r="CF101" i="1"/>
  <c r="CE101" i="1"/>
  <c r="CC101" i="1"/>
  <c r="BZ101" i="1"/>
  <c r="BW101" i="1"/>
  <c r="BT101" i="1"/>
  <c r="BS101" i="1"/>
  <c r="BQ101" i="1"/>
  <c r="BP101" i="1"/>
  <c r="BN101" i="1"/>
  <c r="BM101" i="1"/>
  <c r="BK101" i="1"/>
  <c r="BJ101" i="1"/>
  <c r="BH101" i="1"/>
  <c r="BG101" i="1"/>
  <c r="BE101" i="1"/>
  <c r="BB101" i="1"/>
  <c r="BA101" i="1"/>
  <c r="AY101" i="1"/>
  <c r="AV101" i="1"/>
  <c r="AU101" i="1"/>
  <c r="AS101" i="1"/>
  <c r="AR101" i="1"/>
  <c r="AP101" i="1"/>
  <c r="AM101" i="1"/>
  <c r="AJ101" i="1"/>
  <c r="AI101" i="1"/>
  <c r="AG101" i="1"/>
  <c r="AF101" i="1"/>
  <c r="AD101" i="1"/>
  <c r="AA101" i="1"/>
  <c r="Z101" i="1"/>
  <c r="X101" i="1"/>
  <c r="W101" i="1"/>
  <c r="U101" i="1"/>
  <c r="T101" i="1"/>
  <c r="P101" i="1"/>
  <c r="K101" i="1"/>
  <c r="J101" i="1"/>
  <c r="I101" i="1"/>
  <c r="H101" i="1"/>
  <c r="G101" i="1"/>
  <c r="F101" i="1"/>
  <c r="E101" i="1"/>
  <c r="D101" i="1"/>
  <c r="C101" i="1"/>
  <c r="B101" i="1"/>
  <c r="A101" i="1"/>
  <c r="IT100" i="1"/>
  <c r="IS100" i="1" s="1"/>
  <c r="IO100" i="1"/>
  <c r="IN100" i="1"/>
  <c r="IL100" i="1"/>
  <c r="IK100" i="1"/>
  <c r="II100" i="1"/>
  <c r="IH100" i="1"/>
  <c r="IF100" i="1"/>
  <c r="IE100" i="1"/>
  <c r="HY100" i="1"/>
  <c r="HV100" i="1"/>
  <c r="HS100" i="1"/>
  <c r="HP100" i="1"/>
  <c r="HM100" i="1"/>
  <c r="HK100" i="1"/>
  <c r="HJ100" i="1"/>
  <c r="HG100" i="1"/>
  <c r="HD100" i="1"/>
  <c r="HA100" i="1"/>
  <c r="GX100" i="1"/>
  <c r="GV100" i="1"/>
  <c r="GU100" i="1"/>
  <c r="GR100" i="1"/>
  <c r="GP100" i="1"/>
  <c r="GO100" i="1"/>
  <c r="GL100" i="1"/>
  <c r="GI100" i="1"/>
  <c r="GG100" i="1"/>
  <c r="GF100" i="1"/>
  <c r="GD100" i="1"/>
  <c r="GC100" i="1"/>
  <c r="GA100" i="1"/>
  <c r="FZ100" i="1"/>
  <c r="FX100" i="1"/>
  <c r="FW100" i="1"/>
  <c r="FU100" i="1"/>
  <c r="FR100" i="1"/>
  <c r="FQ100" i="1"/>
  <c r="FO100" i="1"/>
  <c r="FL100" i="1"/>
  <c r="FK100" i="1"/>
  <c r="FI100" i="1"/>
  <c r="FH100" i="1"/>
  <c r="FF100" i="1"/>
  <c r="FC100" i="1"/>
  <c r="FB100" i="1"/>
  <c r="EW100" i="1"/>
  <c r="EV100" i="1"/>
  <c r="ES100" i="1"/>
  <c r="EP100" i="1"/>
  <c r="EN100" i="1"/>
  <c r="EM100" i="1"/>
  <c r="EK100" i="1"/>
  <c r="EJ100" i="1"/>
  <c r="EH100" i="1"/>
  <c r="ED100" i="1"/>
  <c r="EB100" i="1"/>
  <c r="EA100" i="1"/>
  <c r="DY100" i="1"/>
  <c r="DP100" i="1"/>
  <c r="DM100" i="1"/>
  <c r="DJ100" i="1"/>
  <c r="DG100" i="1"/>
  <c r="DF100" i="1"/>
  <c r="DD100" i="1"/>
  <c r="DC100" i="1"/>
  <c r="DA100" i="1"/>
  <c r="CX100" i="1"/>
  <c r="CU100" i="1"/>
  <c r="CR100" i="1"/>
  <c r="CQ100" i="1"/>
  <c r="CO100" i="1"/>
  <c r="CL100" i="1"/>
  <c r="CK100" i="1"/>
  <c r="CI100" i="1"/>
  <c r="CH100" i="1"/>
  <c r="CF100" i="1"/>
  <c r="CE100" i="1"/>
  <c r="CC100" i="1"/>
  <c r="BZ100" i="1"/>
  <c r="BW100" i="1"/>
  <c r="BT100" i="1"/>
  <c r="BS100" i="1"/>
  <c r="BQ100" i="1"/>
  <c r="BP100" i="1"/>
  <c r="BN100" i="1"/>
  <c r="BM100" i="1"/>
  <c r="BK100" i="1"/>
  <c r="BJ100" i="1"/>
  <c r="BH100" i="1"/>
  <c r="BG100" i="1"/>
  <c r="BE100" i="1"/>
  <c r="BB100" i="1"/>
  <c r="BA100" i="1"/>
  <c r="AY100" i="1"/>
  <c r="AV100" i="1"/>
  <c r="AU100" i="1"/>
  <c r="AS100" i="1"/>
  <c r="AR100" i="1"/>
  <c r="AP100" i="1"/>
  <c r="AM100" i="1"/>
  <c r="AJ100" i="1"/>
  <c r="AI100" i="1"/>
  <c r="AG100" i="1"/>
  <c r="AF100" i="1"/>
  <c r="AD100" i="1"/>
  <c r="AA100" i="1"/>
  <c r="X100" i="1"/>
  <c r="W100" i="1"/>
  <c r="U100" i="1"/>
  <c r="T100" i="1"/>
  <c r="P100" i="1"/>
  <c r="K100" i="1"/>
  <c r="J100" i="1"/>
  <c r="I100" i="1"/>
  <c r="H100" i="1"/>
  <c r="G100" i="1"/>
  <c r="F100" i="1"/>
  <c r="E100" i="1"/>
  <c r="D100" i="1"/>
  <c r="C100" i="1"/>
  <c r="B100" i="1"/>
  <c r="A100" i="1"/>
  <c r="IT99" i="1"/>
  <c r="IS99" i="1" s="1"/>
  <c r="IO99" i="1"/>
  <c r="IN99" i="1"/>
  <c r="IL99" i="1"/>
  <c r="IK99" i="1"/>
  <c r="II99" i="1"/>
  <c r="IH99" i="1"/>
  <c r="IF99" i="1"/>
  <c r="IE99" i="1"/>
  <c r="IB99" i="1"/>
  <c r="HY99" i="1"/>
  <c r="HV99" i="1"/>
  <c r="HS99" i="1"/>
  <c r="HP99" i="1"/>
  <c r="HM99" i="1"/>
  <c r="HK99" i="1"/>
  <c r="HJ99" i="1"/>
  <c r="HG99" i="1"/>
  <c r="HD99" i="1"/>
  <c r="HA99" i="1"/>
  <c r="GX99" i="1"/>
  <c r="GV99" i="1"/>
  <c r="GU99" i="1"/>
  <c r="GR99" i="1"/>
  <c r="GP99" i="1"/>
  <c r="GO99" i="1"/>
  <c r="GL99" i="1"/>
  <c r="GI99" i="1"/>
  <c r="GG99" i="1"/>
  <c r="GF99" i="1"/>
  <c r="GD99" i="1"/>
  <c r="GC99" i="1"/>
  <c r="GA99" i="1"/>
  <c r="FZ99" i="1"/>
  <c r="FX99" i="1"/>
  <c r="FW99" i="1"/>
  <c r="FU99" i="1"/>
  <c r="FR99" i="1"/>
  <c r="FQ99" i="1"/>
  <c r="FO99" i="1"/>
  <c r="FL99" i="1"/>
  <c r="FI99" i="1"/>
  <c r="FH99" i="1"/>
  <c r="FF99" i="1"/>
  <c r="FC99" i="1"/>
  <c r="FB99" i="1"/>
  <c r="EW99" i="1"/>
  <c r="EV99" i="1"/>
  <c r="ES99" i="1"/>
  <c r="EN99" i="1"/>
  <c r="EM99" i="1"/>
  <c r="EK99" i="1"/>
  <c r="EJ99" i="1"/>
  <c r="EH99" i="1"/>
  <c r="ED99" i="1"/>
  <c r="EB99" i="1"/>
  <c r="DY99" i="1"/>
  <c r="DS99" i="1"/>
  <c r="DP99" i="1"/>
  <c r="DO99" i="1"/>
  <c r="DM99" i="1"/>
  <c r="DJ99" i="1"/>
  <c r="DG99" i="1"/>
  <c r="DF99" i="1"/>
  <c r="DD99" i="1"/>
  <c r="DC99" i="1"/>
  <c r="DA99" i="1"/>
  <c r="CX99" i="1"/>
  <c r="CU99" i="1"/>
  <c r="CR99" i="1"/>
  <c r="CO99" i="1"/>
  <c r="CL99" i="1"/>
  <c r="CK99" i="1"/>
  <c r="CI99" i="1"/>
  <c r="CH99" i="1"/>
  <c r="CF99" i="1"/>
  <c r="CE99" i="1"/>
  <c r="CC99" i="1"/>
  <c r="BZ99" i="1"/>
  <c r="BW99" i="1"/>
  <c r="BT99" i="1"/>
  <c r="BS99" i="1"/>
  <c r="BQ99" i="1"/>
  <c r="BP99" i="1"/>
  <c r="BN99" i="1"/>
  <c r="BM99" i="1"/>
  <c r="BK99" i="1"/>
  <c r="BJ99" i="1"/>
  <c r="BH99" i="1"/>
  <c r="BG99" i="1"/>
  <c r="BE99" i="1"/>
  <c r="BB99" i="1"/>
  <c r="BA99" i="1"/>
  <c r="AY99" i="1"/>
  <c r="AV99" i="1"/>
  <c r="AU99" i="1"/>
  <c r="AS99" i="1"/>
  <c r="AR99" i="1"/>
  <c r="AP99" i="1"/>
  <c r="AM99" i="1"/>
  <c r="AJ99" i="1"/>
  <c r="AI99" i="1"/>
  <c r="AG99" i="1"/>
  <c r="AF99" i="1"/>
  <c r="AD99" i="1"/>
  <c r="AA99" i="1"/>
  <c r="X99" i="1"/>
  <c r="W99" i="1"/>
  <c r="U99" i="1"/>
  <c r="T99" i="1"/>
  <c r="P99" i="1"/>
  <c r="K99" i="1"/>
  <c r="J99" i="1"/>
  <c r="I99" i="1"/>
  <c r="H99" i="1"/>
  <c r="G99" i="1"/>
  <c r="F99" i="1"/>
  <c r="E99" i="1"/>
  <c r="D99" i="1"/>
  <c r="C99" i="1"/>
  <c r="B99" i="1"/>
  <c r="A99" i="1"/>
  <c r="IU98" i="1"/>
  <c r="IT98" i="1"/>
  <c r="IS98" i="1"/>
  <c r="IO98" i="1"/>
  <c r="IN98" i="1"/>
  <c r="IL98" i="1"/>
  <c r="IK98" i="1"/>
  <c r="II98" i="1"/>
  <c r="IH98" i="1"/>
  <c r="IF98" i="1"/>
  <c r="IE98" i="1"/>
  <c r="IB98" i="1"/>
  <c r="HY98" i="1"/>
  <c r="HV98" i="1"/>
  <c r="HS98" i="1"/>
  <c r="HP98" i="1"/>
  <c r="HM98" i="1"/>
  <c r="HK98" i="1"/>
  <c r="HJ98" i="1"/>
  <c r="HG98" i="1"/>
  <c r="HD98" i="1"/>
  <c r="HA98" i="1"/>
  <c r="GX98" i="1"/>
  <c r="GV98" i="1"/>
  <c r="GU98" i="1"/>
  <c r="GR98" i="1"/>
  <c r="GP98" i="1"/>
  <c r="GO98" i="1"/>
  <c r="GL98" i="1"/>
  <c r="GI98" i="1"/>
  <c r="GG98" i="1"/>
  <c r="GF98" i="1"/>
  <c r="GD98" i="1"/>
  <c r="GC98" i="1"/>
  <c r="GA98" i="1"/>
  <c r="FZ98" i="1"/>
  <c r="FX98" i="1"/>
  <c r="FW98" i="1"/>
  <c r="FU98" i="1"/>
  <c r="FR98" i="1"/>
  <c r="FQ98" i="1"/>
  <c r="FO98" i="1"/>
  <c r="FL98" i="1"/>
  <c r="FI98" i="1"/>
  <c r="FH98" i="1"/>
  <c r="FF98" i="1"/>
  <c r="FC98" i="1"/>
  <c r="FB98" i="1"/>
  <c r="EW98" i="1"/>
  <c r="EV98" i="1"/>
  <c r="ES98" i="1"/>
  <c r="EN98" i="1"/>
  <c r="EM98" i="1"/>
  <c r="EK98" i="1"/>
  <c r="EJ98" i="1"/>
  <c r="EH98" i="1"/>
  <c r="ED98" i="1"/>
  <c r="EB98" i="1"/>
  <c r="DY98" i="1"/>
  <c r="DP98" i="1"/>
  <c r="DO98" i="1"/>
  <c r="DM98" i="1"/>
  <c r="DJ98" i="1"/>
  <c r="DG98" i="1"/>
  <c r="DF98" i="1"/>
  <c r="DD98" i="1"/>
  <c r="DC98" i="1"/>
  <c r="DA98" i="1"/>
  <c r="CX98" i="1"/>
  <c r="CU98" i="1"/>
  <c r="CR98" i="1"/>
  <c r="CO98" i="1"/>
  <c r="CL98" i="1"/>
  <c r="CK98" i="1"/>
  <c r="CI98" i="1"/>
  <c r="CH98" i="1"/>
  <c r="CF98" i="1"/>
  <c r="CE98" i="1"/>
  <c r="CC98" i="1"/>
  <c r="BZ98" i="1"/>
  <c r="BW98" i="1"/>
  <c r="BT98" i="1"/>
  <c r="BS98" i="1"/>
  <c r="BQ98" i="1"/>
  <c r="BP98" i="1"/>
  <c r="BN98" i="1"/>
  <c r="BM98" i="1"/>
  <c r="BK98" i="1"/>
  <c r="BJ98" i="1"/>
  <c r="BH98" i="1"/>
  <c r="BG98" i="1"/>
  <c r="BE98" i="1"/>
  <c r="BB98" i="1"/>
  <c r="BA98" i="1"/>
  <c r="AY98" i="1"/>
  <c r="AV98" i="1"/>
  <c r="AU98" i="1"/>
  <c r="AS98" i="1"/>
  <c r="AR98" i="1"/>
  <c r="AP98" i="1"/>
  <c r="AM98" i="1"/>
  <c r="AJ98" i="1"/>
  <c r="AI98" i="1"/>
  <c r="AG98" i="1"/>
  <c r="AF98" i="1"/>
  <c r="AD98" i="1"/>
  <c r="AA98" i="1"/>
  <c r="X98" i="1"/>
  <c r="W98" i="1"/>
  <c r="U98" i="1"/>
  <c r="T98" i="1"/>
  <c r="P98" i="1"/>
  <c r="K98" i="1"/>
  <c r="J98" i="1"/>
  <c r="I98" i="1"/>
  <c r="H98" i="1"/>
  <c r="G98" i="1"/>
  <c r="F98" i="1"/>
  <c r="E98" i="1"/>
  <c r="D98" i="1"/>
  <c r="C98" i="1"/>
  <c r="B98" i="1"/>
  <c r="A98" i="1"/>
  <c r="IU97" i="1"/>
  <c r="IT97" i="1"/>
  <c r="IO97" i="1"/>
  <c r="IN97" i="1"/>
  <c r="IL97" i="1"/>
  <c r="IK97" i="1"/>
  <c r="II97" i="1"/>
  <c r="IH97" i="1"/>
  <c r="IF97" i="1"/>
  <c r="IE97" i="1"/>
  <c r="IB97" i="1"/>
  <c r="HY97" i="1"/>
  <c r="HW97" i="1"/>
  <c r="HV97" i="1"/>
  <c r="HS97" i="1"/>
  <c r="HP97" i="1"/>
  <c r="HM97" i="1"/>
  <c r="HK97" i="1"/>
  <c r="HJ97" i="1"/>
  <c r="HG97" i="1"/>
  <c r="HD97" i="1"/>
  <c r="HA97" i="1"/>
  <c r="GX97" i="1"/>
  <c r="GV97" i="1"/>
  <c r="GU97" i="1"/>
  <c r="GR97" i="1"/>
  <c r="GP97" i="1"/>
  <c r="GO97" i="1"/>
  <c r="GL97" i="1"/>
  <c r="GI97" i="1"/>
  <c r="GG97" i="1"/>
  <c r="GF97" i="1"/>
  <c r="GD97" i="1"/>
  <c r="GC97" i="1"/>
  <c r="GA97" i="1"/>
  <c r="FZ97" i="1"/>
  <c r="FX97" i="1"/>
  <c r="FW97" i="1"/>
  <c r="FU97" i="1"/>
  <c r="FR97" i="1"/>
  <c r="FQ97" i="1"/>
  <c r="FO97" i="1"/>
  <c r="FN97" i="1"/>
  <c r="FL97" i="1"/>
  <c r="FI97" i="1"/>
  <c r="FH97" i="1"/>
  <c r="FF97" i="1"/>
  <c r="FC97" i="1"/>
  <c r="FB97" i="1"/>
  <c r="EY97" i="1"/>
  <c r="EW97" i="1"/>
  <c r="EV97" i="1"/>
  <c r="ES97" i="1"/>
  <c r="EN97" i="1"/>
  <c r="EM97" i="1"/>
  <c r="EK97" i="1"/>
  <c r="EJ97" i="1"/>
  <c r="EH97" i="1"/>
  <c r="ED97" i="1"/>
  <c r="EB97" i="1"/>
  <c r="DY97" i="1"/>
  <c r="DP97" i="1"/>
  <c r="DM97" i="1"/>
  <c r="DJ97" i="1"/>
  <c r="DG97" i="1"/>
  <c r="DF97" i="1"/>
  <c r="DD97" i="1"/>
  <c r="DC97" i="1"/>
  <c r="DA97" i="1"/>
  <c r="CX97" i="1"/>
  <c r="CU97" i="1"/>
  <c r="CT97" i="1"/>
  <c r="CR97" i="1"/>
  <c r="CO97" i="1"/>
  <c r="CL97" i="1"/>
  <c r="CK97" i="1"/>
  <c r="CI97" i="1"/>
  <c r="CH97" i="1"/>
  <c r="CF97" i="1"/>
  <c r="CE97" i="1"/>
  <c r="CC97" i="1"/>
  <c r="BZ97" i="1"/>
  <c r="BW97" i="1"/>
  <c r="BT97" i="1"/>
  <c r="BS97" i="1"/>
  <c r="BQ97" i="1"/>
  <c r="BP97" i="1"/>
  <c r="BN97" i="1"/>
  <c r="BM97" i="1"/>
  <c r="BK97" i="1"/>
  <c r="BJ97" i="1"/>
  <c r="BH97" i="1"/>
  <c r="BG97" i="1"/>
  <c r="BE97" i="1"/>
  <c r="BB97" i="1"/>
  <c r="BA97" i="1"/>
  <c r="AY97" i="1"/>
  <c r="AV97" i="1"/>
  <c r="AU97" i="1"/>
  <c r="AS97" i="1"/>
  <c r="AR97" i="1"/>
  <c r="AP97" i="1"/>
  <c r="AM97" i="1"/>
  <c r="AJ97" i="1"/>
  <c r="AI97" i="1"/>
  <c r="AG97" i="1"/>
  <c r="AF97" i="1"/>
  <c r="AD97" i="1"/>
  <c r="AA97" i="1"/>
  <c r="X97" i="1"/>
  <c r="W97" i="1"/>
  <c r="U97" i="1"/>
  <c r="T97" i="1"/>
  <c r="P97" i="1"/>
  <c r="K97" i="1"/>
  <c r="J97" i="1"/>
  <c r="I97" i="1"/>
  <c r="H97" i="1"/>
  <c r="G97" i="1"/>
  <c r="F97" i="1"/>
  <c r="E97" i="1"/>
  <c r="D97" i="1"/>
  <c r="C97" i="1"/>
  <c r="B97" i="1"/>
  <c r="A97" i="1"/>
  <c r="IT96" i="1"/>
  <c r="IS96" i="1" s="1"/>
  <c r="IO96" i="1"/>
  <c r="IN96" i="1"/>
  <c r="IL96" i="1"/>
  <c r="IK96" i="1"/>
  <c r="II96" i="1"/>
  <c r="IH96" i="1"/>
  <c r="IF96" i="1"/>
  <c r="IE96" i="1"/>
  <c r="IB96" i="1"/>
  <c r="HY96" i="1"/>
  <c r="HV96" i="1"/>
  <c r="HS96" i="1"/>
  <c r="HP96" i="1"/>
  <c r="HM96" i="1"/>
  <c r="HK96" i="1"/>
  <c r="HJ96" i="1"/>
  <c r="HG96" i="1"/>
  <c r="HD96" i="1"/>
  <c r="HA96" i="1"/>
  <c r="GX96" i="1"/>
  <c r="GV96" i="1"/>
  <c r="GU96" i="1"/>
  <c r="GR96" i="1"/>
  <c r="GP96" i="1"/>
  <c r="GO96" i="1"/>
  <c r="GL96" i="1"/>
  <c r="GI96" i="1"/>
  <c r="GG96" i="1"/>
  <c r="GF96" i="1"/>
  <c r="GD96" i="1"/>
  <c r="GC96" i="1"/>
  <c r="GA96" i="1"/>
  <c r="FZ96" i="1"/>
  <c r="FX96" i="1"/>
  <c r="FW96" i="1"/>
  <c r="FU96" i="1"/>
  <c r="FR96" i="1"/>
  <c r="FQ96" i="1"/>
  <c r="FO96" i="1"/>
  <c r="FL96" i="1"/>
  <c r="FI96" i="1"/>
  <c r="FH96" i="1"/>
  <c r="FF96" i="1"/>
  <c r="FC96" i="1"/>
  <c r="FB96" i="1"/>
  <c r="EW96" i="1"/>
  <c r="EV96" i="1"/>
  <c r="ES96" i="1"/>
  <c r="EN96" i="1"/>
  <c r="EM96" i="1"/>
  <c r="EK96" i="1"/>
  <c r="EJ96" i="1"/>
  <c r="EH96" i="1"/>
  <c r="ED96" i="1"/>
  <c r="EB96" i="1"/>
  <c r="DY96" i="1"/>
  <c r="DP96" i="1"/>
  <c r="DM96" i="1"/>
  <c r="DJ96" i="1"/>
  <c r="DG96" i="1"/>
  <c r="DF96" i="1"/>
  <c r="DD96" i="1"/>
  <c r="DC96" i="1"/>
  <c r="DA96" i="1"/>
  <c r="CX96" i="1"/>
  <c r="CU96" i="1"/>
  <c r="CR96" i="1"/>
  <c r="CO96" i="1"/>
  <c r="CL96" i="1"/>
  <c r="CK96" i="1"/>
  <c r="CI96" i="1"/>
  <c r="CH96" i="1"/>
  <c r="CF96" i="1"/>
  <c r="CE96" i="1"/>
  <c r="CC96" i="1"/>
  <c r="BZ96" i="1"/>
  <c r="BW96" i="1"/>
  <c r="BT96" i="1"/>
  <c r="BS96" i="1"/>
  <c r="BQ96" i="1"/>
  <c r="BP96" i="1"/>
  <c r="BN96" i="1"/>
  <c r="BM96" i="1"/>
  <c r="BK96" i="1"/>
  <c r="BJ96" i="1"/>
  <c r="BH96" i="1"/>
  <c r="BG96" i="1"/>
  <c r="BE96" i="1"/>
  <c r="BB96" i="1"/>
  <c r="BA96" i="1"/>
  <c r="AY96" i="1"/>
  <c r="AV96" i="1"/>
  <c r="AU96" i="1"/>
  <c r="AS96" i="1"/>
  <c r="AR96" i="1"/>
  <c r="AP96" i="1"/>
  <c r="AM96" i="1"/>
  <c r="AJ96" i="1"/>
  <c r="AI96" i="1"/>
  <c r="AG96" i="1"/>
  <c r="AF96" i="1"/>
  <c r="AD96" i="1"/>
  <c r="AA96" i="1"/>
  <c r="X96" i="1"/>
  <c r="W96" i="1"/>
  <c r="U96" i="1"/>
  <c r="T96" i="1"/>
  <c r="P96" i="1"/>
  <c r="K96" i="1"/>
  <c r="J96" i="1"/>
  <c r="I96" i="1"/>
  <c r="H96" i="1"/>
  <c r="G96" i="1"/>
  <c r="F96" i="1"/>
  <c r="E96" i="1"/>
  <c r="D96" i="1"/>
  <c r="C96" i="1"/>
  <c r="B96" i="1"/>
  <c r="A96" i="1"/>
  <c r="IT95" i="1"/>
  <c r="IO95" i="1"/>
  <c r="IN95" i="1"/>
  <c r="IL95" i="1"/>
  <c r="IK95" i="1"/>
  <c r="II95" i="1"/>
  <c r="IH95" i="1"/>
  <c r="IF95" i="1"/>
  <c r="IE95" i="1"/>
  <c r="HY95" i="1"/>
  <c r="HV95" i="1"/>
  <c r="HS95" i="1"/>
  <c r="HP95" i="1"/>
  <c r="HM95" i="1"/>
  <c r="HK95" i="1"/>
  <c r="HJ95" i="1"/>
  <c r="HG95" i="1"/>
  <c r="HD95" i="1"/>
  <c r="HA95" i="1"/>
  <c r="GX95" i="1"/>
  <c r="GV95" i="1"/>
  <c r="GU95" i="1"/>
  <c r="GR95" i="1"/>
  <c r="GP95" i="1"/>
  <c r="GO95" i="1"/>
  <c r="GL95" i="1"/>
  <c r="GI95" i="1"/>
  <c r="GG95" i="1"/>
  <c r="GF95" i="1"/>
  <c r="GD95" i="1"/>
  <c r="GC95" i="1"/>
  <c r="GA95" i="1"/>
  <c r="FZ95" i="1"/>
  <c r="FX95" i="1"/>
  <c r="FW95" i="1"/>
  <c r="FU95" i="1"/>
  <c r="FR95" i="1"/>
  <c r="FQ95" i="1"/>
  <c r="FO95" i="1"/>
  <c r="FN95" i="1"/>
  <c r="FL95" i="1"/>
  <c r="FI95" i="1"/>
  <c r="FH95" i="1"/>
  <c r="FF95" i="1"/>
  <c r="FC95" i="1"/>
  <c r="FB95" i="1"/>
  <c r="EW95" i="1"/>
  <c r="EV95" i="1"/>
  <c r="ES95" i="1"/>
  <c r="EN95" i="1"/>
  <c r="EM95" i="1"/>
  <c r="EK95" i="1"/>
  <c r="EJ95" i="1"/>
  <c r="EH95" i="1"/>
  <c r="ED95" i="1"/>
  <c r="EB95" i="1"/>
  <c r="DY95" i="1"/>
  <c r="DV95" i="1"/>
  <c r="DP95" i="1"/>
  <c r="DO95" i="1"/>
  <c r="DM95" i="1"/>
  <c r="DJ95" i="1"/>
  <c r="DG95" i="1"/>
  <c r="DF95" i="1"/>
  <c r="DD95" i="1"/>
  <c r="DC95" i="1"/>
  <c r="DA95" i="1"/>
  <c r="CX95" i="1"/>
  <c r="CU95" i="1"/>
  <c r="CR95" i="1"/>
  <c r="CO95" i="1"/>
  <c r="CL95" i="1"/>
  <c r="CK95" i="1"/>
  <c r="CI95" i="1"/>
  <c r="CH95" i="1"/>
  <c r="CF95" i="1"/>
  <c r="CE95" i="1"/>
  <c r="CC95" i="1"/>
  <c r="BZ95" i="1"/>
  <c r="BW95" i="1"/>
  <c r="BT95" i="1"/>
  <c r="BS95" i="1"/>
  <c r="BQ95" i="1"/>
  <c r="BP95" i="1"/>
  <c r="BN95" i="1"/>
  <c r="BM95" i="1"/>
  <c r="BK95" i="1"/>
  <c r="BJ95" i="1"/>
  <c r="BH95" i="1"/>
  <c r="BG95" i="1"/>
  <c r="BE95" i="1"/>
  <c r="BB95" i="1"/>
  <c r="BA95" i="1"/>
  <c r="AY95" i="1"/>
  <c r="AV95" i="1"/>
  <c r="AU95" i="1"/>
  <c r="AS95" i="1"/>
  <c r="AR95" i="1"/>
  <c r="AP95" i="1"/>
  <c r="AM95" i="1"/>
  <c r="AJ95" i="1"/>
  <c r="AI95" i="1"/>
  <c r="AG95" i="1"/>
  <c r="AF95" i="1"/>
  <c r="AD95" i="1"/>
  <c r="AA95" i="1"/>
  <c r="X95" i="1"/>
  <c r="W95" i="1"/>
  <c r="U95" i="1"/>
  <c r="T95" i="1"/>
  <c r="P95" i="1"/>
  <c r="J95" i="1"/>
  <c r="I95" i="1"/>
  <c r="H95" i="1"/>
  <c r="G95" i="1"/>
  <c r="F95" i="1"/>
  <c r="E95" i="1"/>
  <c r="D95" i="1"/>
  <c r="C95" i="1"/>
  <c r="B95" i="1"/>
  <c r="A95" i="1"/>
  <c r="IT94" i="1"/>
  <c r="IO94" i="1"/>
  <c r="IN94" i="1"/>
  <c r="IL94" i="1"/>
  <c r="IK94" i="1"/>
  <c r="II94" i="1"/>
  <c r="IH94" i="1"/>
  <c r="IF94" i="1"/>
  <c r="IE94" i="1"/>
  <c r="HY94" i="1"/>
  <c r="HV94" i="1"/>
  <c r="HS94" i="1"/>
  <c r="HP94" i="1"/>
  <c r="HM94" i="1"/>
  <c r="HK94" i="1"/>
  <c r="HJ94" i="1"/>
  <c r="HG94" i="1"/>
  <c r="HD94" i="1"/>
  <c r="HA94" i="1"/>
  <c r="GX94" i="1"/>
  <c r="GV94" i="1"/>
  <c r="GU94" i="1"/>
  <c r="GR94" i="1"/>
  <c r="GP94" i="1"/>
  <c r="GO94" i="1"/>
  <c r="GL94" i="1"/>
  <c r="GI94" i="1"/>
  <c r="GG94" i="1"/>
  <c r="GD94" i="1"/>
  <c r="GC94" i="1"/>
  <c r="GA94" i="1"/>
  <c r="FZ94" i="1"/>
  <c r="FX94" i="1"/>
  <c r="FW94" i="1"/>
  <c r="FR94" i="1"/>
  <c r="FQ94" i="1"/>
  <c r="FO94" i="1"/>
  <c r="FL94" i="1"/>
  <c r="FI94" i="1"/>
  <c r="FH94" i="1"/>
  <c r="FF94" i="1"/>
  <c r="FC94" i="1"/>
  <c r="FB94" i="1"/>
  <c r="EW94" i="1"/>
  <c r="EV94" i="1"/>
  <c r="ES94" i="1"/>
  <c r="EN94" i="1"/>
  <c r="EM94" i="1"/>
  <c r="EK94" i="1"/>
  <c r="EJ94" i="1"/>
  <c r="EH94" i="1"/>
  <c r="ED94" i="1"/>
  <c r="EB94" i="1"/>
  <c r="DY94" i="1"/>
  <c r="DP94" i="1"/>
  <c r="DM94" i="1"/>
  <c r="DJ94" i="1"/>
  <c r="DG94" i="1"/>
  <c r="DF94" i="1"/>
  <c r="DD94" i="1"/>
  <c r="DC94" i="1"/>
  <c r="DA94" i="1"/>
  <c r="CX94" i="1"/>
  <c r="CU94" i="1"/>
  <c r="CR94" i="1"/>
  <c r="CO94" i="1"/>
  <c r="CL94" i="1"/>
  <c r="CK94" i="1"/>
  <c r="CI94" i="1"/>
  <c r="CH94" i="1"/>
  <c r="CF94" i="1"/>
  <c r="CE94" i="1"/>
  <c r="CC94" i="1"/>
  <c r="BZ94" i="1"/>
  <c r="BW94" i="1"/>
  <c r="BT94" i="1"/>
  <c r="BS94" i="1"/>
  <c r="BQ94" i="1"/>
  <c r="BP94" i="1"/>
  <c r="BN94" i="1"/>
  <c r="BM94" i="1"/>
  <c r="BK94" i="1"/>
  <c r="BJ94" i="1"/>
  <c r="BH94" i="1"/>
  <c r="BG94" i="1"/>
  <c r="BE94" i="1"/>
  <c r="BB94" i="1"/>
  <c r="BA94" i="1"/>
  <c r="AY94" i="1"/>
  <c r="AV94" i="1"/>
  <c r="AU94" i="1"/>
  <c r="AS94" i="1"/>
  <c r="AR94" i="1"/>
  <c r="AP94" i="1"/>
  <c r="AM94" i="1"/>
  <c r="AJ94" i="1"/>
  <c r="AI94" i="1"/>
  <c r="AG94" i="1"/>
  <c r="AF94" i="1"/>
  <c r="AD94" i="1"/>
  <c r="AA94" i="1"/>
  <c r="X94" i="1"/>
  <c r="W94" i="1"/>
  <c r="U94" i="1"/>
  <c r="T94" i="1"/>
  <c r="P94" i="1"/>
  <c r="K94" i="1"/>
  <c r="J94" i="1"/>
  <c r="I94" i="1"/>
  <c r="H94" i="1"/>
  <c r="G94" i="1"/>
  <c r="F94" i="1"/>
  <c r="E94" i="1"/>
  <c r="D94" i="1"/>
  <c r="C94" i="1"/>
  <c r="B94" i="1"/>
  <c r="A94" i="1"/>
  <c r="IT93" i="1"/>
  <c r="IO93" i="1"/>
  <c r="IN93" i="1"/>
  <c r="IL93" i="1"/>
  <c r="IK93" i="1"/>
  <c r="II93" i="1"/>
  <c r="IH93" i="1"/>
  <c r="IF93" i="1"/>
  <c r="IE93" i="1"/>
  <c r="HY93" i="1"/>
  <c r="HW93" i="1"/>
  <c r="HV93" i="1"/>
  <c r="HS93" i="1"/>
  <c r="HP93" i="1"/>
  <c r="HM93" i="1"/>
  <c r="HK93" i="1"/>
  <c r="HJ93" i="1"/>
  <c r="HG93" i="1"/>
  <c r="HD93" i="1"/>
  <c r="HA93" i="1"/>
  <c r="GX93" i="1"/>
  <c r="GV93" i="1"/>
  <c r="GU93" i="1"/>
  <c r="GR93" i="1"/>
  <c r="GP93" i="1"/>
  <c r="GO93" i="1"/>
  <c r="GL93" i="1"/>
  <c r="GI93" i="1"/>
  <c r="GG93" i="1"/>
  <c r="GF93" i="1"/>
  <c r="GD93" i="1"/>
  <c r="GC93" i="1"/>
  <c r="GA93" i="1"/>
  <c r="FZ93" i="1"/>
  <c r="FX93" i="1"/>
  <c r="FW93" i="1"/>
  <c r="FU93" i="1"/>
  <c r="FR93" i="1"/>
  <c r="FQ93" i="1"/>
  <c r="FO93" i="1"/>
  <c r="FL93" i="1"/>
  <c r="FI93" i="1"/>
  <c r="FH93" i="1"/>
  <c r="FF93" i="1"/>
  <c r="FC93" i="1"/>
  <c r="FB93" i="1"/>
  <c r="EW93" i="1"/>
  <c r="EV93" i="1"/>
  <c r="ES93" i="1"/>
  <c r="EN93" i="1"/>
  <c r="EM93" i="1"/>
  <c r="EK93" i="1"/>
  <c r="EJ93" i="1"/>
  <c r="EH93" i="1"/>
  <c r="ED93" i="1"/>
  <c r="EB93" i="1"/>
  <c r="DY93" i="1"/>
  <c r="DR93" i="1"/>
  <c r="DP93" i="1"/>
  <c r="DO93" i="1"/>
  <c r="DM93" i="1"/>
  <c r="DJ93" i="1"/>
  <c r="DG93" i="1"/>
  <c r="DF93" i="1"/>
  <c r="DD93" i="1"/>
  <c r="DC93" i="1"/>
  <c r="DA93" i="1"/>
  <c r="CX93" i="1"/>
  <c r="CU93" i="1"/>
  <c r="CR93" i="1"/>
  <c r="CO93" i="1"/>
  <c r="CL93" i="1"/>
  <c r="CK93" i="1"/>
  <c r="CI93" i="1"/>
  <c r="CH93" i="1"/>
  <c r="CF93" i="1"/>
  <c r="CE93" i="1"/>
  <c r="CC93" i="1"/>
  <c r="BZ93" i="1"/>
  <c r="BW93" i="1"/>
  <c r="BT93" i="1"/>
  <c r="BS93" i="1"/>
  <c r="BQ93" i="1"/>
  <c r="BP93" i="1"/>
  <c r="BN93" i="1"/>
  <c r="BM93" i="1"/>
  <c r="BK93" i="1"/>
  <c r="BJ93" i="1"/>
  <c r="BH93" i="1"/>
  <c r="BG93" i="1"/>
  <c r="BE93" i="1"/>
  <c r="BB93" i="1"/>
  <c r="BA93" i="1"/>
  <c r="AY93" i="1"/>
  <c r="AV93" i="1"/>
  <c r="AU93" i="1"/>
  <c r="AS93" i="1"/>
  <c r="AR93" i="1"/>
  <c r="AP93" i="1"/>
  <c r="AM93" i="1"/>
  <c r="AJ93" i="1"/>
  <c r="AI93" i="1"/>
  <c r="AG93" i="1"/>
  <c r="AF93" i="1"/>
  <c r="AD93" i="1"/>
  <c r="AA93" i="1"/>
  <c r="X93" i="1"/>
  <c r="W93" i="1"/>
  <c r="U93" i="1"/>
  <c r="T93" i="1"/>
  <c r="P93" i="1"/>
  <c r="K93" i="1"/>
  <c r="J93" i="1"/>
  <c r="I93" i="1"/>
  <c r="H93" i="1"/>
  <c r="G93" i="1"/>
  <c r="F93" i="1"/>
  <c r="E93" i="1"/>
  <c r="D93" i="1"/>
  <c r="C93" i="1"/>
  <c r="B93" i="1"/>
  <c r="A93" i="1"/>
  <c r="IO92" i="1"/>
  <c r="IN92" i="1"/>
  <c r="IL92" i="1"/>
  <c r="IK92" i="1"/>
  <c r="II92" i="1"/>
  <c r="IH92" i="1"/>
  <c r="IF92" i="1"/>
  <c r="IE92" i="1"/>
  <c r="IB92" i="1"/>
  <c r="HY92" i="1"/>
  <c r="HV92" i="1"/>
  <c r="HT92" i="1"/>
  <c r="HS92" i="1"/>
  <c r="HP92" i="1"/>
  <c r="HM92" i="1"/>
  <c r="HK92" i="1"/>
  <c r="HJ92" i="1"/>
  <c r="HG92" i="1"/>
  <c r="HD92" i="1"/>
  <c r="HA92" i="1"/>
  <c r="GX92" i="1"/>
  <c r="GV92" i="1"/>
  <c r="GU92" i="1"/>
  <c r="GR92" i="1"/>
  <c r="GP92" i="1"/>
  <c r="GO92" i="1"/>
  <c r="GL92" i="1"/>
  <c r="GI92" i="1"/>
  <c r="GG92" i="1"/>
  <c r="GF92" i="1"/>
  <c r="GD92" i="1"/>
  <c r="GC92" i="1"/>
  <c r="GA92" i="1"/>
  <c r="FZ92" i="1"/>
  <c r="FX92" i="1"/>
  <c r="FW92" i="1"/>
  <c r="FU92" i="1"/>
  <c r="FR92" i="1"/>
  <c r="FQ92" i="1"/>
  <c r="FO92" i="1"/>
  <c r="FN92" i="1"/>
  <c r="FL92" i="1"/>
  <c r="FI92" i="1"/>
  <c r="FH92" i="1"/>
  <c r="FF92" i="1"/>
  <c r="FC92" i="1"/>
  <c r="FB92" i="1"/>
  <c r="EW92" i="1"/>
  <c r="EV92" i="1"/>
  <c r="ES92" i="1"/>
  <c r="EN92" i="1"/>
  <c r="EM92" i="1"/>
  <c r="EK92" i="1"/>
  <c r="EJ92" i="1"/>
  <c r="EH92" i="1"/>
  <c r="ED92" i="1"/>
  <c r="EB92" i="1"/>
  <c r="DY92" i="1"/>
  <c r="DX92" i="1"/>
  <c r="DT92" i="1"/>
  <c r="DP92" i="1"/>
  <c r="DM92" i="1"/>
  <c r="DJ92" i="1"/>
  <c r="DG92" i="1"/>
  <c r="DF92" i="1"/>
  <c r="DD92" i="1"/>
  <c r="DC92" i="1"/>
  <c r="DA92" i="1"/>
  <c r="CZ92" i="1"/>
  <c r="CX92" i="1"/>
  <c r="CU92" i="1"/>
  <c r="CR92" i="1"/>
  <c r="CQ92" i="1"/>
  <c r="CO92" i="1"/>
  <c r="CL92" i="1"/>
  <c r="CK92" i="1"/>
  <c r="CI92" i="1"/>
  <c r="CH92" i="1"/>
  <c r="CF92" i="1"/>
  <c r="CE92" i="1"/>
  <c r="CC92" i="1"/>
  <c r="CB92" i="1"/>
  <c r="BZ92" i="1"/>
  <c r="BW92" i="1"/>
  <c r="BT92" i="1"/>
  <c r="BS92" i="1"/>
  <c r="BQ92" i="1"/>
  <c r="BP92" i="1"/>
  <c r="BN92" i="1"/>
  <c r="BM92" i="1"/>
  <c r="BK92" i="1"/>
  <c r="BJ92" i="1"/>
  <c r="BG92" i="1"/>
  <c r="BE92" i="1"/>
  <c r="BD92" i="1"/>
  <c r="BB92" i="1"/>
  <c r="BA92" i="1"/>
  <c r="AY92" i="1"/>
  <c r="AV92" i="1"/>
  <c r="AU92" i="1"/>
  <c r="AS92" i="1"/>
  <c r="AR92" i="1"/>
  <c r="AP92" i="1"/>
  <c r="AM92" i="1"/>
  <c r="AJ92" i="1"/>
  <c r="AI92" i="1"/>
  <c r="AG92" i="1"/>
  <c r="AF92" i="1"/>
  <c r="AD92" i="1"/>
  <c r="AA92" i="1"/>
  <c r="X92" i="1"/>
  <c r="W92" i="1"/>
  <c r="U92" i="1"/>
  <c r="T92" i="1"/>
  <c r="P92" i="1"/>
  <c r="IT92" i="1" s="1"/>
  <c r="K92" i="1"/>
  <c r="J92" i="1"/>
  <c r="I92" i="1"/>
  <c r="H92" i="1"/>
  <c r="G92" i="1"/>
  <c r="F92" i="1"/>
  <c r="E92" i="1"/>
  <c r="D92" i="1"/>
  <c r="C92" i="1"/>
  <c r="B92" i="1"/>
  <c r="A92" i="1"/>
  <c r="IZ91" i="1"/>
  <c r="IY91" i="1"/>
  <c r="IS91" i="1"/>
  <c r="IO91" i="1"/>
  <c r="IN91" i="1"/>
  <c r="IL91" i="1"/>
  <c r="IK91" i="1"/>
  <c r="II91" i="1"/>
  <c r="IH91" i="1"/>
  <c r="IF91" i="1"/>
  <c r="IE91" i="1"/>
  <c r="IB91" i="1"/>
  <c r="HY91" i="1"/>
  <c r="HV91" i="1"/>
  <c r="HT91" i="1"/>
  <c r="HS91" i="1"/>
  <c r="HP91" i="1"/>
  <c r="HM91" i="1"/>
  <c r="HK91" i="1"/>
  <c r="HJ91" i="1"/>
  <c r="HG91" i="1"/>
  <c r="HD91" i="1"/>
  <c r="HA91" i="1"/>
  <c r="GX91" i="1"/>
  <c r="GU91" i="1"/>
  <c r="GR91" i="1"/>
  <c r="GP91" i="1"/>
  <c r="GO91" i="1"/>
  <c r="GL91" i="1"/>
  <c r="GI91" i="1"/>
  <c r="GG91" i="1"/>
  <c r="GF91" i="1"/>
  <c r="GD91" i="1"/>
  <c r="GC91" i="1"/>
  <c r="GA91" i="1"/>
  <c r="FZ91" i="1"/>
  <c r="FX91" i="1"/>
  <c r="FW91" i="1"/>
  <c r="FU91" i="1"/>
  <c r="FR91" i="1"/>
  <c r="FQ91" i="1"/>
  <c r="FO91" i="1"/>
  <c r="FL91" i="1"/>
  <c r="FI91" i="1"/>
  <c r="FH91" i="1"/>
  <c r="FF91" i="1"/>
  <c r="FC91" i="1"/>
  <c r="FB91" i="1"/>
  <c r="EW91" i="1"/>
  <c r="EV91" i="1"/>
  <c r="ES91" i="1"/>
  <c r="EN91" i="1"/>
  <c r="EM91" i="1"/>
  <c r="EK91" i="1"/>
  <c r="EJ91" i="1"/>
  <c r="EH91" i="1"/>
  <c r="ED91" i="1"/>
  <c r="EB91" i="1"/>
  <c r="DY91" i="1"/>
  <c r="DX91" i="1"/>
  <c r="DP91" i="1"/>
  <c r="DO91" i="1"/>
  <c r="DM91" i="1"/>
  <c r="DJ91" i="1"/>
  <c r="DG91" i="1"/>
  <c r="DF91" i="1"/>
  <c r="DD91" i="1"/>
  <c r="DC91" i="1"/>
  <c r="DA91" i="1"/>
  <c r="CZ91" i="1"/>
  <c r="CX91" i="1"/>
  <c r="CU91" i="1"/>
  <c r="CR91" i="1"/>
  <c r="CO91" i="1"/>
  <c r="CN91" i="1"/>
  <c r="CL91" i="1"/>
  <c r="CK91" i="1"/>
  <c r="CI91" i="1"/>
  <c r="CH91" i="1"/>
  <c r="CF91" i="1"/>
  <c r="CE91" i="1"/>
  <c r="CC91" i="1"/>
  <c r="CB91" i="1"/>
  <c r="BZ91" i="1"/>
  <c r="BY91" i="1"/>
  <c r="BW91" i="1"/>
  <c r="BT91" i="1"/>
  <c r="BS91" i="1"/>
  <c r="BQ91" i="1"/>
  <c r="BP91" i="1"/>
  <c r="BN91" i="1"/>
  <c r="BM91" i="1"/>
  <c r="BK91" i="1"/>
  <c r="BJ91" i="1"/>
  <c r="BH91" i="1"/>
  <c r="BG91" i="1"/>
  <c r="BD91" i="1"/>
  <c r="BB91" i="1"/>
  <c r="BA91" i="1"/>
  <c r="AY91" i="1"/>
  <c r="AV91" i="1"/>
  <c r="AU91" i="1"/>
  <c r="AS91" i="1"/>
  <c r="AR91" i="1"/>
  <c r="AP91" i="1"/>
  <c r="AM91" i="1"/>
  <c r="AJ91" i="1"/>
  <c r="AI91" i="1"/>
  <c r="AG91" i="1"/>
  <c r="AF91" i="1"/>
  <c r="AD91" i="1"/>
  <c r="AA91" i="1"/>
  <c r="X91" i="1"/>
  <c r="W91" i="1"/>
  <c r="U91" i="1"/>
  <c r="T91" i="1"/>
  <c r="P91" i="1"/>
  <c r="IT91" i="1" s="1"/>
  <c r="K91" i="1"/>
  <c r="J91" i="1"/>
  <c r="I91" i="1"/>
  <c r="H91" i="1"/>
  <c r="G91" i="1"/>
  <c r="F91" i="1"/>
  <c r="E91" i="1"/>
  <c r="D91" i="1"/>
  <c r="C91" i="1"/>
  <c r="B91" i="1"/>
  <c r="A91" i="1"/>
  <c r="IZ90" i="1"/>
  <c r="IY90" i="1"/>
  <c r="IS90" i="1"/>
  <c r="IO90" i="1"/>
  <c r="IN90" i="1"/>
  <c r="IL90" i="1"/>
  <c r="IK90" i="1"/>
  <c r="II90" i="1"/>
  <c r="IH90" i="1"/>
  <c r="IF90" i="1"/>
  <c r="IE90" i="1"/>
  <c r="IB90" i="1"/>
  <c r="HY90" i="1"/>
  <c r="HV90" i="1"/>
  <c r="HS90" i="1"/>
  <c r="HP90" i="1"/>
  <c r="HM90" i="1"/>
  <c r="HK90" i="1"/>
  <c r="HJ90" i="1"/>
  <c r="HG90" i="1"/>
  <c r="HD90" i="1"/>
  <c r="HA90" i="1"/>
  <c r="GX90" i="1"/>
  <c r="GV90" i="1"/>
  <c r="GU90" i="1"/>
  <c r="GR90" i="1"/>
  <c r="GP90" i="1"/>
  <c r="GO90" i="1"/>
  <c r="GL90" i="1"/>
  <c r="GI90" i="1"/>
  <c r="GG90" i="1"/>
  <c r="GF90" i="1"/>
  <c r="GD90" i="1"/>
  <c r="GC90" i="1"/>
  <c r="GA90" i="1"/>
  <c r="FZ90" i="1"/>
  <c r="FX90" i="1"/>
  <c r="FW90" i="1"/>
  <c r="FU90" i="1"/>
  <c r="FR90" i="1"/>
  <c r="FQ90" i="1"/>
  <c r="FO90" i="1"/>
  <c r="FL90" i="1"/>
  <c r="FI90" i="1"/>
  <c r="FH90" i="1"/>
  <c r="FF90" i="1"/>
  <c r="FC90" i="1"/>
  <c r="FB90" i="1"/>
  <c r="EW90" i="1"/>
  <c r="EV90" i="1"/>
  <c r="ES90" i="1"/>
  <c r="EN90" i="1"/>
  <c r="EM90" i="1"/>
  <c r="EK90" i="1"/>
  <c r="EJ90" i="1"/>
  <c r="EH90" i="1"/>
  <c r="ED90" i="1"/>
  <c r="EB90" i="1"/>
  <c r="DY90" i="1"/>
  <c r="DX90" i="1"/>
  <c r="DP90" i="1"/>
  <c r="DO90" i="1"/>
  <c r="DM90" i="1"/>
  <c r="DJ90" i="1"/>
  <c r="DG90" i="1"/>
  <c r="DF90" i="1"/>
  <c r="DD90" i="1"/>
  <c r="DC90" i="1"/>
  <c r="DA90" i="1"/>
  <c r="CZ90" i="1"/>
  <c r="CX90" i="1"/>
  <c r="CU90" i="1"/>
  <c r="CR90" i="1"/>
  <c r="CO90" i="1"/>
  <c r="CN90" i="1"/>
  <c r="CL90" i="1"/>
  <c r="CK90" i="1"/>
  <c r="CI90" i="1"/>
  <c r="CH90" i="1"/>
  <c r="CF90" i="1"/>
  <c r="CE90" i="1"/>
  <c r="CC90" i="1"/>
  <c r="CB90" i="1"/>
  <c r="BZ90" i="1"/>
  <c r="BY90" i="1"/>
  <c r="BW90" i="1"/>
  <c r="BT90" i="1"/>
  <c r="BS90" i="1"/>
  <c r="BQ90" i="1"/>
  <c r="BP90" i="1"/>
  <c r="BN90" i="1"/>
  <c r="BM90" i="1"/>
  <c r="BK90" i="1"/>
  <c r="BJ90" i="1"/>
  <c r="BH90" i="1"/>
  <c r="BG90" i="1"/>
  <c r="BE90" i="1"/>
  <c r="BD90" i="1"/>
  <c r="BB90" i="1"/>
  <c r="BA90" i="1"/>
  <c r="AY90" i="1"/>
  <c r="AV90" i="1"/>
  <c r="AU90" i="1"/>
  <c r="AS90" i="1"/>
  <c r="AR90" i="1"/>
  <c r="AP90" i="1"/>
  <c r="AM90" i="1"/>
  <c r="AJ90" i="1"/>
  <c r="AI90" i="1"/>
  <c r="AG90" i="1"/>
  <c r="AF90" i="1"/>
  <c r="AD90" i="1"/>
  <c r="AA90" i="1"/>
  <c r="X90" i="1"/>
  <c r="W90" i="1"/>
  <c r="U90" i="1"/>
  <c r="T90" i="1"/>
  <c r="P90" i="1"/>
  <c r="IT90" i="1" s="1"/>
  <c r="K90" i="1"/>
  <c r="J90" i="1"/>
  <c r="I90" i="1"/>
  <c r="H90" i="1"/>
  <c r="G90" i="1"/>
  <c r="F90" i="1"/>
  <c r="E90" i="1"/>
  <c r="D90" i="1"/>
  <c r="C90" i="1"/>
  <c r="B90" i="1"/>
  <c r="A90" i="1"/>
  <c r="IZ89" i="1"/>
  <c r="IY89" i="1"/>
  <c r="IS89" i="1"/>
  <c r="IO89" i="1"/>
  <c r="IN89" i="1"/>
  <c r="IL89" i="1"/>
  <c r="IK89" i="1"/>
  <c r="II89" i="1"/>
  <c r="IH89" i="1"/>
  <c r="IF89" i="1"/>
  <c r="IE89" i="1"/>
  <c r="IB89" i="1"/>
  <c r="HY89" i="1"/>
  <c r="HV89" i="1"/>
  <c r="HS89" i="1"/>
  <c r="HP89" i="1"/>
  <c r="HM89" i="1"/>
  <c r="HK89" i="1"/>
  <c r="HJ89" i="1"/>
  <c r="HG89" i="1"/>
  <c r="HD89" i="1"/>
  <c r="HA89" i="1"/>
  <c r="GX89" i="1"/>
  <c r="GV89" i="1"/>
  <c r="GU89" i="1"/>
  <c r="GR89" i="1"/>
  <c r="GP89" i="1"/>
  <c r="GO89" i="1"/>
  <c r="GL89" i="1"/>
  <c r="GI89" i="1"/>
  <c r="GG89" i="1"/>
  <c r="GF89" i="1"/>
  <c r="GD89" i="1"/>
  <c r="GC89" i="1"/>
  <c r="GA89" i="1"/>
  <c r="FZ89" i="1"/>
  <c r="FX89" i="1"/>
  <c r="FW89" i="1"/>
  <c r="FU89" i="1"/>
  <c r="FR89" i="1"/>
  <c r="FQ89" i="1"/>
  <c r="FO89" i="1"/>
  <c r="FL89" i="1"/>
  <c r="FI89" i="1"/>
  <c r="FH89" i="1"/>
  <c r="FF89" i="1"/>
  <c r="FC89" i="1"/>
  <c r="FB89" i="1"/>
  <c r="EW89" i="1"/>
  <c r="EV89" i="1"/>
  <c r="ES89" i="1"/>
  <c r="EN89" i="1"/>
  <c r="EM89" i="1"/>
  <c r="EK89" i="1"/>
  <c r="EJ89" i="1"/>
  <c r="EH89" i="1"/>
  <c r="ED89" i="1"/>
  <c r="EB89" i="1"/>
  <c r="DY89" i="1"/>
  <c r="DX89" i="1"/>
  <c r="DP89" i="1"/>
  <c r="DM89" i="1"/>
  <c r="DJ89" i="1"/>
  <c r="DG89" i="1"/>
  <c r="DF89" i="1"/>
  <c r="DD89" i="1"/>
  <c r="DC89" i="1"/>
  <c r="DA89" i="1"/>
  <c r="CZ89" i="1"/>
  <c r="CX89" i="1"/>
  <c r="CU89" i="1"/>
  <c r="CR89" i="1"/>
  <c r="CO89" i="1"/>
  <c r="CN89" i="1"/>
  <c r="CL89" i="1"/>
  <c r="CK89" i="1"/>
  <c r="CI89" i="1"/>
  <c r="CH89" i="1"/>
  <c r="CF89" i="1"/>
  <c r="CE89" i="1"/>
  <c r="CC89" i="1"/>
  <c r="CB89" i="1"/>
  <c r="BZ89" i="1"/>
  <c r="BY89" i="1"/>
  <c r="BW89" i="1"/>
  <c r="BT89" i="1"/>
  <c r="BS89" i="1"/>
  <c r="BQ89" i="1"/>
  <c r="BP89" i="1"/>
  <c r="BN89" i="1"/>
  <c r="BM89" i="1"/>
  <c r="BK89" i="1"/>
  <c r="BJ89" i="1"/>
  <c r="BH89" i="1"/>
  <c r="BG89" i="1"/>
  <c r="BE89" i="1"/>
  <c r="BD89" i="1"/>
  <c r="BB89" i="1"/>
  <c r="BA89" i="1"/>
  <c r="AY89" i="1"/>
  <c r="AV89" i="1"/>
  <c r="AU89" i="1"/>
  <c r="AS89" i="1"/>
  <c r="AR89" i="1"/>
  <c r="AP89" i="1"/>
  <c r="AM89" i="1"/>
  <c r="AJ89" i="1"/>
  <c r="AI89" i="1"/>
  <c r="AG89" i="1"/>
  <c r="AF89" i="1"/>
  <c r="AD89" i="1"/>
  <c r="AA89" i="1"/>
  <c r="X89" i="1"/>
  <c r="W89" i="1"/>
  <c r="U89" i="1"/>
  <c r="T89" i="1"/>
  <c r="P89" i="1"/>
  <c r="IT89" i="1" s="1"/>
  <c r="K89" i="1"/>
  <c r="J89" i="1"/>
  <c r="I89" i="1"/>
  <c r="H89" i="1"/>
  <c r="G89" i="1"/>
  <c r="F89" i="1"/>
  <c r="E89" i="1"/>
  <c r="D89" i="1"/>
  <c r="C89" i="1"/>
  <c r="B89" i="1"/>
  <c r="A89" i="1"/>
  <c r="IZ88" i="1"/>
  <c r="IY88" i="1"/>
  <c r="IS88" i="1"/>
  <c r="IO88" i="1"/>
  <c r="IN88" i="1"/>
  <c r="IL88" i="1"/>
  <c r="IK88" i="1"/>
  <c r="II88" i="1"/>
  <c r="IH88" i="1"/>
  <c r="IF88" i="1"/>
  <c r="IE88" i="1"/>
  <c r="IB88" i="1"/>
  <c r="HY88" i="1"/>
  <c r="HV88" i="1"/>
  <c r="HS88" i="1"/>
  <c r="HP88" i="1"/>
  <c r="HM88" i="1"/>
  <c r="HK88" i="1"/>
  <c r="HJ88" i="1"/>
  <c r="HG88" i="1"/>
  <c r="HD88" i="1"/>
  <c r="HA88" i="1"/>
  <c r="GY88" i="1"/>
  <c r="GX88" i="1"/>
  <c r="GV88" i="1"/>
  <c r="GU88" i="1"/>
  <c r="GR88" i="1"/>
  <c r="GP88" i="1"/>
  <c r="GO88" i="1"/>
  <c r="GL88" i="1"/>
  <c r="GI88" i="1"/>
  <c r="GG88" i="1"/>
  <c r="GF88" i="1"/>
  <c r="GD88" i="1"/>
  <c r="GC88" i="1"/>
  <c r="GA88" i="1"/>
  <c r="FZ88" i="1"/>
  <c r="FX88" i="1"/>
  <c r="FW88" i="1"/>
  <c r="FU88" i="1"/>
  <c r="FR88" i="1"/>
  <c r="FQ88" i="1"/>
  <c r="FO88" i="1"/>
  <c r="FL88" i="1"/>
  <c r="FI88" i="1"/>
  <c r="FH88" i="1"/>
  <c r="FF88" i="1"/>
  <c r="FC88" i="1"/>
  <c r="FB88" i="1"/>
  <c r="EY88" i="1"/>
  <c r="EW88" i="1"/>
  <c r="EV88" i="1"/>
  <c r="ES88" i="1"/>
  <c r="EN88" i="1"/>
  <c r="EM88" i="1"/>
  <c r="EK88" i="1"/>
  <c r="EJ88" i="1"/>
  <c r="EH88" i="1"/>
  <c r="ED88" i="1"/>
  <c r="EB88" i="1"/>
  <c r="EA88" i="1"/>
  <c r="DY88" i="1"/>
  <c r="DX88" i="1"/>
  <c r="DV88" i="1"/>
  <c r="DP88" i="1"/>
  <c r="DM88" i="1"/>
  <c r="DJ88" i="1"/>
  <c r="DG88" i="1"/>
  <c r="DF88" i="1"/>
  <c r="DD88" i="1"/>
  <c r="DC88" i="1"/>
  <c r="DA88" i="1"/>
  <c r="CZ88" i="1"/>
  <c r="CX88" i="1"/>
  <c r="CU88" i="1"/>
  <c r="CR88" i="1"/>
  <c r="CQ88" i="1"/>
  <c r="CO88" i="1"/>
  <c r="CN88" i="1"/>
  <c r="CL88" i="1"/>
  <c r="CK88" i="1"/>
  <c r="CI88" i="1"/>
  <c r="CH88" i="1"/>
  <c r="CF88" i="1"/>
  <c r="CE88" i="1"/>
  <c r="CC88" i="1"/>
  <c r="CB88" i="1"/>
  <c r="BZ88" i="1"/>
  <c r="BY88" i="1"/>
  <c r="BW88" i="1"/>
  <c r="BT88" i="1"/>
  <c r="BS88" i="1"/>
  <c r="BQ88" i="1"/>
  <c r="BP88" i="1"/>
  <c r="BN88" i="1"/>
  <c r="BM88" i="1"/>
  <c r="BK88" i="1"/>
  <c r="BJ88" i="1"/>
  <c r="BH88" i="1"/>
  <c r="BG88" i="1"/>
  <c r="BE88" i="1"/>
  <c r="BD88" i="1"/>
  <c r="BB88" i="1"/>
  <c r="BA88" i="1"/>
  <c r="AY88" i="1"/>
  <c r="AV88" i="1"/>
  <c r="AU88" i="1"/>
  <c r="AS88" i="1"/>
  <c r="AR88" i="1"/>
  <c r="AP88" i="1"/>
  <c r="AM88" i="1"/>
  <c r="AJ88" i="1"/>
  <c r="AI88" i="1"/>
  <c r="AG88" i="1"/>
  <c r="AF88" i="1"/>
  <c r="AD88" i="1"/>
  <c r="AA88" i="1"/>
  <c r="X88" i="1"/>
  <c r="W88" i="1"/>
  <c r="U88" i="1"/>
  <c r="T88" i="1"/>
  <c r="P88" i="1"/>
  <c r="IT88" i="1" s="1"/>
  <c r="K88" i="1"/>
  <c r="J88" i="1"/>
  <c r="I88" i="1"/>
  <c r="H88" i="1"/>
  <c r="G88" i="1"/>
  <c r="F88" i="1"/>
  <c r="E88" i="1"/>
  <c r="D88" i="1"/>
  <c r="C88" i="1"/>
  <c r="B88" i="1"/>
  <c r="A88" i="1"/>
  <c r="IZ87" i="1"/>
  <c r="IY87" i="1"/>
  <c r="IO87" i="1"/>
  <c r="IN87" i="1"/>
  <c r="IL87" i="1"/>
  <c r="IK87" i="1"/>
  <c r="II87" i="1"/>
  <c r="IH87" i="1"/>
  <c r="IF87" i="1"/>
  <c r="IE87" i="1"/>
  <c r="HY87" i="1"/>
  <c r="HV87" i="1"/>
  <c r="HS87" i="1"/>
  <c r="HP87" i="1"/>
  <c r="HM87" i="1"/>
  <c r="HK87" i="1"/>
  <c r="HJ87" i="1"/>
  <c r="HG87" i="1"/>
  <c r="HE87" i="1"/>
  <c r="HD87" i="1"/>
  <c r="HA87" i="1"/>
  <c r="GY87" i="1"/>
  <c r="GX87" i="1"/>
  <c r="GV87" i="1"/>
  <c r="GU87" i="1"/>
  <c r="GR87" i="1"/>
  <c r="GP87" i="1"/>
  <c r="GO87" i="1"/>
  <c r="GL87" i="1"/>
  <c r="GI87" i="1"/>
  <c r="GG87" i="1"/>
  <c r="GF87" i="1"/>
  <c r="GD87" i="1"/>
  <c r="GC87" i="1"/>
  <c r="GA87" i="1"/>
  <c r="FZ87" i="1"/>
  <c r="FX87" i="1"/>
  <c r="FW87" i="1"/>
  <c r="FU87" i="1"/>
  <c r="FR87" i="1"/>
  <c r="FQ87" i="1"/>
  <c r="FO87" i="1"/>
  <c r="FL87" i="1"/>
  <c r="FI87" i="1"/>
  <c r="FH87" i="1"/>
  <c r="FF87" i="1"/>
  <c r="FC87" i="1"/>
  <c r="FB87" i="1"/>
  <c r="EW87" i="1"/>
  <c r="EV87" i="1"/>
  <c r="ES87" i="1"/>
  <c r="EN87" i="1"/>
  <c r="EM87" i="1"/>
  <c r="EK87" i="1"/>
  <c r="EJ87" i="1"/>
  <c r="EH87" i="1"/>
  <c r="ED87" i="1"/>
  <c r="EB87" i="1"/>
  <c r="DY87" i="1"/>
  <c r="DX87" i="1"/>
  <c r="DP87" i="1"/>
  <c r="DM87" i="1"/>
  <c r="DJ87" i="1"/>
  <c r="DG87" i="1"/>
  <c r="DF87" i="1"/>
  <c r="DD87" i="1"/>
  <c r="DC87" i="1"/>
  <c r="DA87" i="1"/>
  <c r="CZ87" i="1"/>
  <c r="CX87" i="1"/>
  <c r="CU87" i="1"/>
  <c r="CR87" i="1"/>
  <c r="CQ87" i="1"/>
  <c r="CO87" i="1"/>
  <c r="CL87" i="1"/>
  <c r="CK87" i="1"/>
  <c r="CI87" i="1"/>
  <c r="CH87" i="1"/>
  <c r="CF87" i="1"/>
  <c r="CE87" i="1"/>
  <c r="CC87" i="1"/>
  <c r="CB87" i="1"/>
  <c r="BZ87" i="1"/>
  <c r="BY87" i="1"/>
  <c r="BW87" i="1"/>
  <c r="BT87" i="1"/>
  <c r="BS87" i="1"/>
  <c r="BQ87" i="1"/>
  <c r="BP87" i="1"/>
  <c r="BN87" i="1"/>
  <c r="BM87" i="1"/>
  <c r="BK87" i="1"/>
  <c r="BJ87" i="1"/>
  <c r="BH87" i="1"/>
  <c r="BG87" i="1"/>
  <c r="BE87" i="1"/>
  <c r="BD87" i="1"/>
  <c r="BB87" i="1"/>
  <c r="BA87" i="1"/>
  <c r="AY87" i="1"/>
  <c r="AV87" i="1"/>
  <c r="AU87" i="1"/>
  <c r="AS87" i="1"/>
  <c r="AR87" i="1"/>
  <c r="AP87" i="1"/>
  <c r="AM87" i="1"/>
  <c r="AJ87" i="1"/>
  <c r="AI87" i="1"/>
  <c r="AG87" i="1"/>
  <c r="AF87" i="1"/>
  <c r="AD87" i="1"/>
  <c r="AA87" i="1"/>
  <c r="X87" i="1"/>
  <c r="W87" i="1"/>
  <c r="U87" i="1"/>
  <c r="T87" i="1"/>
  <c r="P87" i="1"/>
  <c r="IT87" i="1" s="1"/>
  <c r="K87" i="1"/>
  <c r="J87" i="1"/>
  <c r="I87" i="1"/>
  <c r="H87" i="1"/>
  <c r="G87" i="1"/>
  <c r="F87" i="1"/>
  <c r="E87" i="1"/>
  <c r="D87" i="1"/>
  <c r="C87" i="1"/>
  <c r="B87" i="1"/>
  <c r="A87" i="1"/>
  <c r="IZ86" i="1"/>
  <c r="IO86" i="1"/>
  <c r="IN86" i="1"/>
  <c r="IL86" i="1"/>
  <c r="IK86" i="1"/>
  <c r="II86" i="1"/>
  <c r="IH86" i="1"/>
  <c r="IF86" i="1"/>
  <c r="IE86" i="1"/>
  <c r="HY86" i="1"/>
  <c r="HV86" i="1"/>
  <c r="HS86" i="1"/>
  <c r="HP86" i="1"/>
  <c r="HM86" i="1"/>
  <c r="HK86" i="1"/>
  <c r="HJ86" i="1"/>
  <c r="HG86" i="1"/>
  <c r="HD86" i="1"/>
  <c r="HA86" i="1"/>
  <c r="GX86" i="1"/>
  <c r="GV86" i="1"/>
  <c r="GU86" i="1"/>
  <c r="GR86" i="1"/>
  <c r="GP86" i="1"/>
  <c r="GO86" i="1"/>
  <c r="GL86" i="1"/>
  <c r="GI86" i="1"/>
  <c r="GG86" i="1"/>
  <c r="GF86" i="1"/>
  <c r="GD86" i="1"/>
  <c r="GC86" i="1"/>
  <c r="GA86" i="1"/>
  <c r="FZ86" i="1"/>
  <c r="FX86" i="1"/>
  <c r="FW86" i="1"/>
  <c r="FU86" i="1"/>
  <c r="FR86" i="1"/>
  <c r="FQ86" i="1"/>
  <c r="FO86" i="1"/>
  <c r="FL86" i="1"/>
  <c r="FI86" i="1"/>
  <c r="FH86" i="1"/>
  <c r="FF86" i="1"/>
  <c r="FC86" i="1"/>
  <c r="FB86" i="1"/>
  <c r="EW86" i="1"/>
  <c r="EV86" i="1"/>
  <c r="ES86" i="1"/>
  <c r="EN86" i="1"/>
  <c r="EM86" i="1"/>
  <c r="EK86" i="1"/>
  <c r="EJ86" i="1"/>
  <c r="EH86" i="1"/>
  <c r="ED86" i="1"/>
  <c r="EB86" i="1"/>
  <c r="DY86" i="1"/>
  <c r="DX86" i="1"/>
  <c r="DP86" i="1"/>
  <c r="DM86" i="1"/>
  <c r="DJ86" i="1"/>
  <c r="DG86" i="1"/>
  <c r="DF86" i="1"/>
  <c r="DD86" i="1"/>
  <c r="DC86" i="1"/>
  <c r="DA86" i="1"/>
  <c r="CZ86" i="1"/>
  <c r="CX86" i="1"/>
  <c r="CU86" i="1"/>
  <c r="CR86" i="1"/>
  <c r="CQ86" i="1"/>
  <c r="CO86" i="1"/>
  <c r="CL86" i="1"/>
  <c r="CK86" i="1"/>
  <c r="CI86" i="1"/>
  <c r="CH86" i="1"/>
  <c r="CF86" i="1"/>
  <c r="CE86" i="1"/>
  <c r="CC86" i="1"/>
  <c r="CB86" i="1"/>
  <c r="BZ86" i="1"/>
  <c r="BY86" i="1"/>
  <c r="BW86" i="1"/>
  <c r="BT86" i="1"/>
  <c r="BS86" i="1"/>
  <c r="BQ86" i="1"/>
  <c r="BP86" i="1"/>
  <c r="BN86" i="1"/>
  <c r="BM86" i="1"/>
  <c r="BK86" i="1"/>
  <c r="BJ86" i="1"/>
  <c r="BH86" i="1"/>
  <c r="BG86" i="1"/>
  <c r="BE86" i="1"/>
  <c r="BD86" i="1"/>
  <c r="BB86" i="1"/>
  <c r="BA86" i="1"/>
  <c r="AY86" i="1"/>
  <c r="AV86" i="1"/>
  <c r="AU86" i="1"/>
  <c r="AS86" i="1"/>
  <c r="AR86" i="1"/>
  <c r="AP86" i="1"/>
  <c r="AM86" i="1"/>
  <c r="AJ86" i="1"/>
  <c r="AI86" i="1"/>
  <c r="AG86" i="1"/>
  <c r="AF86" i="1"/>
  <c r="AD86" i="1"/>
  <c r="AA86" i="1"/>
  <c r="X86" i="1"/>
  <c r="W86" i="1"/>
  <c r="U86" i="1"/>
  <c r="T86" i="1"/>
  <c r="P86" i="1"/>
  <c r="IT86" i="1" s="1"/>
  <c r="K86" i="1"/>
  <c r="J86" i="1"/>
  <c r="I86" i="1"/>
  <c r="H86" i="1"/>
  <c r="G86" i="1"/>
  <c r="F86" i="1"/>
  <c r="E86" i="1"/>
  <c r="D86" i="1"/>
  <c r="C86" i="1"/>
  <c r="B86" i="1"/>
  <c r="A86" i="1"/>
  <c r="IZ85" i="1"/>
  <c r="IO85" i="1"/>
  <c r="IN85" i="1"/>
  <c r="IL85" i="1"/>
  <c r="IK85" i="1"/>
  <c r="II85" i="1"/>
  <c r="IH85" i="1"/>
  <c r="IF85" i="1"/>
  <c r="IE85" i="1"/>
  <c r="HY85" i="1"/>
  <c r="HV85" i="1"/>
  <c r="HT85" i="1"/>
  <c r="HS85" i="1"/>
  <c r="HP85" i="1"/>
  <c r="HM85" i="1"/>
  <c r="HK85" i="1"/>
  <c r="HJ85" i="1"/>
  <c r="HG85" i="1"/>
  <c r="HD85" i="1"/>
  <c r="HA85" i="1"/>
  <c r="GY85" i="1"/>
  <c r="GX85" i="1"/>
  <c r="GV85" i="1"/>
  <c r="GU85" i="1"/>
  <c r="GS85" i="1"/>
  <c r="GR85" i="1"/>
  <c r="GP85" i="1"/>
  <c r="GO85" i="1"/>
  <c r="GL85" i="1"/>
  <c r="GI85" i="1"/>
  <c r="GG85" i="1"/>
  <c r="GF85" i="1"/>
  <c r="GD85" i="1"/>
  <c r="GC85" i="1"/>
  <c r="GA85" i="1"/>
  <c r="FZ85" i="1"/>
  <c r="FX85" i="1"/>
  <c r="FW85" i="1"/>
  <c r="FU85" i="1"/>
  <c r="FR85" i="1"/>
  <c r="FQ85" i="1"/>
  <c r="FO85" i="1"/>
  <c r="FL85" i="1"/>
  <c r="FI85" i="1"/>
  <c r="FH85" i="1"/>
  <c r="FF85" i="1"/>
  <c r="FC85" i="1"/>
  <c r="FB85" i="1"/>
  <c r="EW85" i="1"/>
  <c r="EV85" i="1"/>
  <c r="ET85" i="1"/>
  <c r="ES85" i="1"/>
  <c r="EN85" i="1"/>
  <c r="EM85" i="1"/>
  <c r="EK85" i="1"/>
  <c r="EJ85" i="1"/>
  <c r="EH85" i="1"/>
  <c r="ED85" i="1"/>
  <c r="EB85" i="1"/>
  <c r="EA85" i="1"/>
  <c r="DY85" i="1"/>
  <c r="DX85" i="1"/>
  <c r="DP85" i="1"/>
  <c r="DM85" i="1"/>
  <c r="DJ85" i="1"/>
  <c r="DG85" i="1"/>
  <c r="DF85" i="1"/>
  <c r="DD85" i="1"/>
  <c r="DC85" i="1"/>
  <c r="DA85" i="1"/>
  <c r="CZ85" i="1"/>
  <c r="CX85" i="1"/>
  <c r="CU85" i="1"/>
  <c r="CR85" i="1"/>
  <c r="CO85" i="1"/>
  <c r="CL85" i="1"/>
  <c r="CK85" i="1"/>
  <c r="CI85" i="1"/>
  <c r="CH85" i="1"/>
  <c r="CF85" i="1"/>
  <c r="CE85" i="1"/>
  <c r="CC85" i="1"/>
  <c r="CB85" i="1"/>
  <c r="BZ85" i="1"/>
  <c r="BY85" i="1"/>
  <c r="BW85" i="1"/>
  <c r="BT85" i="1"/>
  <c r="BS85" i="1"/>
  <c r="BQ85" i="1"/>
  <c r="BP85" i="1"/>
  <c r="BN85" i="1"/>
  <c r="BM85" i="1"/>
  <c r="BK85" i="1"/>
  <c r="BJ85" i="1"/>
  <c r="BH85" i="1"/>
  <c r="BG85" i="1"/>
  <c r="BE85" i="1"/>
  <c r="BD85" i="1"/>
  <c r="BB85" i="1"/>
  <c r="BA85" i="1"/>
  <c r="AY85" i="1"/>
  <c r="AV85" i="1"/>
  <c r="AU85" i="1"/>
  <c r="AS85" i="1"/>
  <c r="AR85" i="1"/>
  <c r="AP85" i="1"/>
  <c r="AM85" i="1"/>
  <c r="AJ85" i="1"/>
  <c r="AI85" i="1"/>
  <c r="AG85" i="1"/>
  <c r="AF85" i="1"/>
  <c r="AD85" i="1"/>
  <c r="AA85" i="1"/>
  <c r="X85" i="1"/>
  <c r="W85" i="1"/>
  <c r="U85" i="1"/>
  <c r="T85" i="1"/>
  <c r="P85" i="1"/>
  <c r="IT85" i="1" s="1"/>
  <c r="K85" i="1"/>
  <c r="J85" i="1"/>
  <c r="I85" i="1"/>
  <c r="H85" i="1"/>
  <c r="G85" i="1"/>
  <c r="F85" i="1"/>
  <c r="E85" i="1"/>
  <c r="D85" i="1"/>
  <c r="C85" i="1"/>
  <c r="B85" i="1"/>
  <c r="A85" i="1"/>
  <c r="IO84" i="1"/>
  <c r="IN84" i="1"/>
  <c r="IL84" i="1"/>
  <c r="IK84" i="1"/>
  <c r="II84" i="1"/>
  <c r="IH84" i="1"/>
  <c r="IF84" i="1"/>
  <c r="IE84" i="1"/>
  <c r="IB84" i="1"/>
  <c r="HY84" i="1"/>
  <c r="HW84" i="1"/>
  <c r="HV84" i="1"/>
  <c r="HS84" i="1"/>
  <c r="HP84" i="1"/>
  <c r="HM84" i="1"/>
  <c r="HK84" i="1"/>
  <c r="HJ84" i="1"/>
  <c r="HG84" i="1"/>
  <c r="HD84" i="1"/>
  <c r="HA84" i="1"/>
  <c r="GX84" i="1"/>
  <c r="GV84" i="1"/>
  <c r="GU84" i="1"/>
  <c r="GS84" i="1"/>
  <c r="GR84" i="1"/>
  <c r="GP84" i="1"/>
  <c r="GO84" i="1"/>
  <c r="GL84" i="1"/>
  <c r="GI84" i="1"/>
  <c r="GG84" i="1"/>
  <c r="GF84" i="1"/>
  <c r="GD84" i="1"/>
  <c r="GC84" i="1"/>
  <c r="GA84" i="1"/>
  <c r="FZ84" i="1"/>
  <c r="FX84" i="1"/>
  <c r="FW84" i="1"/>
  <c r="FU84" i="1"/>
  <c r="FR84" i="1"/>
  <c r="FQ84" i="1"/>
  <c r="FO84" i="1"/>
  <c r="FL84" i="1"/>
  <c r="FK84" i="1"/>
  <c r="FI84" i="1"/>
  <c r="FH84" i="1"/>
  <c r="FF84" i="1"/>
  <c r="FC84" i="1"/>
  <c r="FB84" i="1"/>
  <c r="EW84" i="1"/>
  <c r="EV84" i="1"/>
  <c r="ES84" i="1"/>
  <c r="EN84" i="1"/>
  <c r="EM84" i="1"/>
  <c r="EK84" i="1"/>
  <c r="EJ84" i="1"/>
  <c r="EH84" i="1"/>
  <c r="ED84" i="1"/>
  <c r="EB84" i="1"/>
  <c r="EA84" i="1"/>
  <c r="DY84" i="1"/>
  <c r="DX84" i="1"/>
  <c r="DS84" i="1"/>
  <c r="DP84" i="1"/>
  <c r="DM84" i="1"/>
  <c r="DJ84" i="1"/>
  <c r="DG84" i="1"/>
  <c r="DF84" i="1"/>
  <c r="DD84" i="1"/>
  <c r="DC84" i="1"/>
  <c r="DA84" i="1"/>
  <c r="CZ84" i="1"/>
  <c r="CX84" i="1"/>
  <c r="CU84" i="1"/>
  <c r="CR84" i="1"/>
  <c r="CO84" i="1"/>
  <c r="CL84" i="1"/>
  <c r="CK84" i="1"/>
  <c r="CI84" i="1"/>
  <c r="CH84" i="1"/>
  <c r="CF84" i="1"/>
  <c r="CE84" i="1"/>
  <c r="CC84" i="1"/>
  <c r="CB84" i="1"/>
  <c r="BZ84" i="1"/>
  <c r="BY84" i="1"/>
  <c r="BW84" i="1"/>
  <c r="BT84" i="1"/>
  <c r="BS84" i="1"/>
  <c r="BQ84" i="1"/>
  <c r="BP84" i="1"/>
  <c r="BN84" i="1"/>
  <c r="BM84" i="1"/>
  <c r="BK84" i="1"/>
  <c r="BJ84" i="1"/>
  <c r="BH84" i="1"/>
  <c r="BG84" i="1"/>
  <c r="BE84" i="1"/>
  <c r="BD84" i="1"/>
  <c r="BB84" i="1"/>
  <c r="BA84" i="1"/>
  <c r="AY84" i="1"/>
  <c r="AV84" i="1"/>
  <c r="AU84" i="1"/>
  <c r="AS84" i="1"/>
  <c r="AR84" i="1"/>
  <c r="AP84" i="1"/>
  <c r="AM84" i="1"/>
  <c r="AJ84" i="1"/>
  <c r="AI84" i="1"/>
  <c r="AG84" i="1"/>
  <c r="AF84" i="1"/>
  <c r="AD84" i="1"/>
  <c r="AA84" i="1"/>
  <c r="X84" i="1"/>
  <c r="W84" i="1"/>
  <c r="U84" i="1"/>
  <c r="T84" i="1"/>
  <c r="P84" i="1"/>
  <c r="IT84" i="1" s="1"/>
  <c r="K84" i="1"/>
  <c r="J84" i="1"/>
  <c r="I84" i="1"/>
  <c r="H84" i="1"/>
  <c r="G84" i="1"/>
  <c r="F84" i="1"/>
  <c r="E84" i="1"/>
  <c r="D84" i="1"/>
  <c r="C84" i="1"/>
  <c r="B84" i="1"/>
  <c r="A84" i="1"/>
  <c r="IZ83" i="1"/>
  <c r="IS83" i="1"/>
  <c r="IO83" i="1"/>
  <c r="IN83" i="1"/>
  <c r="IL83" i="1"/>
  <c r="IK83" i="1"/>
  <c r="II83" i="1"/>
  <c r="IH83" i="1"/>
  <c r="IF83" i="1"/>
  <c r="IE83" i="1"/>
  <c r="IB83" i="1"/>
  <c r="HZ83" i="1"/>
  <c r="HY83" i="1"/>
  <c r="HV83" i="1"/>
  <c r="HT83" i="1"/>
  <c r="HS83" i="1"/>
  <c r="HP83" i="1"/>
  <c r="HM83" i="1"/>
  <c r="HK83" i="1"/>
  <c r="HJ83" i="1"/>
  <c r="HG83" i="1"/>
  <c r="HD83" i="1"/>
  <c r="HA83" i="1"/>
  <c r="GX83" i="1"/>
  <c r="GV83" i="1"/>
  <c r="GU83" i="1"/>
  <c r="GR83" i="1"/>
  <c r="GP83" i="1"/>
  <c r="GO83" i="1"/>
  <c r="GL83" i="1"/>
  <c r="GI83" i="1"/>
  <c r="GG83" i="1"/>
  <c r="GF83" i="1"/>
  <c r="GD83" i="1"/>
  <c r="GC83" i="1"/>
  <c r="GA83" i="1"/>
  <c r="FZ83" i="1"/>
  <c r="FX83" i="1"/>
  <c r="FW83" i="1"/>
  <c r="FU83" i="1"/>
  <c r="FR83" i="1"/>
  <c r="FQ83" i="1"/>
  <c r="FO83" i="1"/>
  <c r="FL83" i="1"/>
  <c r="FK83" i="1"/>
  <c r="FI83" i="1"/>
  <c r="FH83" i="1"/>
  <c r="FF83" i="1"/>
  <c r="FC83" i="1"/>
  <c r="FB83" i="1"/>
  <c r="EW83" i="1"/>
  <c r="EV83" i="1"/>
  <c r="ES83" i="1"/>
  <c r="EN83" i="1"/>
  <c r="EM83" i="1"/>
  <c r="EK83" i="1"/>
  <c r="EJ83" i="1"/>
  <c r="EH83" i="1"/>
  <c r="ED83" i="1"/>
  <c r="EB83" i="1"/>
  <c r="DY83" i="1"/>
  <c r="DX83" i="1"/>
  <c r="DP83" i="1"/>
  <c r="DO83" i="1"/>
  <c r="DM83" i="1"/>
  <c r="DJ83" i="1"/>
  <c r="DG83" i="1"/>
  <c r="DF83" i="1"/>
  <c r="DD83" i="1"/>
  <c r="DC83" i="1"/>
  <c r="DA83" i="1"/>
  <c r="CZ83" i="1"/>
  <c r="CX83" i="1"/>
  <c r="CU83" i="1"/>
  <c r="CR83" i="1"/>
  <c r="CQ83" i="1"/>
  <c r="CO83" i="1"/>
  <c r="CN83" i="1"/>
  <c r="CL83" i="1"/>
  <c r="CK83" i="1"/>
  <c r="CI83" i="1"/>
  <c r="CH83" i="1"/>
  <c r="CF83" i="1"/>
  <c r="CE83" i="1"/>
  <c r="CC83" i="1"/>
  <c r="CB83" i="1"/>
  <c r="BZ83" i="1"/>
  <c r="BY83" i="1"/>
  <c r="BW83" i="1"/>
  <c r="BT83" i="1"/>
  <c r="BS83" i="1"/>
  <c r="BQ83" i="1"/>
  <c r="BP83" i="1"/>
  <c r="BN83" i="1"/>
  <c r="BM83" i="1"/>
  <c r="BK83" i="1"/>
  <c r="BJ83" i="1"/>
  <c r="BH83" i="1"/>
  <c r="BG83" i="1"/>
  <c r="BE83" i="1"/>
  <c r="BD83" i="1"/>
  <c r="BB83" i="1"/>
  <c r="BA83" i="1"/>
  <c r="AY83" i="1"/>
  <c r="AV83" i="1"/>
  <c r="AU83" i="1"/>
  <c r="AS83" i="1"/>
  <c r="AR83" i="1"/>
  <c r="AP83" i="1"/>
  <c r="AM83" i="1"/>
  <c r="AJ83" i="1"/>
  <c r="AI83" i="1"/>
  <c r="AG83" i="1"/>
  <c r="AF83" i="1"/>
  <c r="AD83" i="1"/>
  <c r="AA83" i="1"/>
  <c r="X83" i="1"/>
  <c r="W83" i="1"/>
  <c r="U83" i="1"/>
  <c r="T83" i="1"/>
  <c r="P83" i="1"/>
  <c r="IT83" i="1" s="1"/>
  <c r="IY83" i="1" s="1"/>
  <c r="K83" i="1"/>
  <c r="J83" i="1"/>
  <c r="I83" i="1"/>
  <c r="H83" i="1"/>
  <c r="G83" i="1"/>
  <c r="F83" i="1"/>
  <c r="E83" i="1"/>
  <c r="D83" i="1"/>
  <c r="C83" i="1"/>
  <c r="B83" i="1"/>
  <c r="A83" i="1"/>
  <c r="IY82" i="1"/>
  <c r="IS82" i="1"/>
  <c r="IO82" i="1"/>
  <c r="IN82" i="1"/>
  <c r="IL82" i="1"/>
  <c r="IK82" i="1"/>
  <c r="II82" i="1"/>
  <c r="IH82" i="1"/>
  <c r="IF82" i="1"/>
  <c r="IE82" i="1"/>
  <c r="HY82" i="1"/>
  <c r="HW82" i="1"/>
  <c r="HV82" i="1"/>
  <c r="HS82" i="1"/>
  <c r="HP82" i="1"/>
  <c r="HM82" i="1"/>
  <c r="HK82" i="1"/>
  <c r="HJ82" i="1"/>
  <c r="HG82" i="1"/>
  <c r="HE82" i="1"/>
  <c r="HD82" i="1"/>
  <c r="HA82" i="1"/>
  <c r="GY82" i="1"/>
  <c r="GX82" i="1"/>
  <c r="GV82" i="1"/>
  <c r="GU82" i="1"/>
  <c r="GR82" i="1"/>
  <c r="GP82" i="1"/>
  <c r="GO82" i="1"/>
  <c r="GL82" i="1"/>
  <c r="GI82" i="1"/>
  <c r="GG82" i="1"/>
  <c r="GF82" i="1"/>
  <c r="GD82" i="1"/>
  <c r="GC82" i="1"/>
  <c r="GA82" i="1"/>
  <c r="FZ82" i="1"/>
  <c r="FX82" i="1"/>
  <c r="FW82" i="1"/>
  <c r="FU82" i="1"/>
  <c r="FR82" i="1"/>
  <c r="FQ82" i="1"/>
  <c r="FO82" i="1"/>
  <c r="FL82" i="1"/>
  <c r="FI82" i="1"/>
  <c r="FH82" i="1"/>
  <c r="FF82" i="1"/>
  <c r="FC82" i="1"/>
  <c r="FB82" i="1"/>
  <c r="EW82" i="1"/>
  <c r="EV82" i="1"/>
  <c r="ES82" i="1"/>
  <c r="EN82" i="1"/>
  <c r="EM82" i="1"/>
  <c r="EK82" i="1"/>
  <c r="EJ82" i="1"/>
  <c r="EH82" i="1"/>
  <c r="ED82" i="1"/>
  <c r="EB82" i="1"/>
  <c r="EA82" i="1"/>
  <c r="DY82" i="1"/>
  <c r="DX82" i="1"/>
  <c r="DP82" i="1"/>
  <c r="DM82" i="1"/>
  <c r="DJ82" i="1"/>
  <c r="DG82" i="1"/>
  <c r="DF82" i="1"/>
  <c r="DD82" i="1"/>
  <c r="DC82" i="1"/>
  <c r="DA82" i="1"/>
  <c r="CZ82" i="1"/>
  <c r="CX82" i="1"/>
  <c r="CU82" i="1"/>
  <c r="CR82" i="1"/>
  <c r="CQ82" i="1"/>
  <c r="CO82" i="1"/>
  <c r="CN82" i="1"/>
  <c r="CL82" i="1"/>
  <c r="CK82" i="1"/>
  <c r="CI82" i="1"/>
  <c r="CH82" i="1"/>
  <c r="CF82" i="1"/>
  <c r="CE82" i="1"/>
  <c r="CC82" i="1"/>
  <c r="CB82" i="1"/>
  <c r="BZ82" i="1"/>
  <c r="BY82" i="1"/>
  <c r="BW82" i="1"/>
  <c r="BT82" i="1"/>
  <c r="BS82" i="1"/>
  <c r="BQ82" i="1"/>
  <c r="BP82" i="1"/>
  <c r="BN82" i="1"/>
  <c r="BM82" i="1"/>
  <c r="BK82" i="1"/>
  <c r="BJ82" i="1"/>
  <c r="BH82" i="1"/>
  <c r="BG82" i="1"/>
  <c r="BE82" i="1"/>
  <c r="BD82" i="1"/>
  <c r="BB82" i="1"/>
  <c r="BA82" i="1"/>
  <c r="AY82" i="1"/>
  <c r="AV82" i="1"/>
  <c r="AU82" i="1"/>
  <c r="AS82" i="1"/>
  <c r="AR82" i="1"/>
  <c r="AP82" i="1"/>
  <c r="AM82" i="1"/>
  <c r="AJ82" i="1"/>
  <c r="AI82" i="1"/>
  <c r="AG82" i="1"/>
  <c r="AF82" i="1"/>
  <c r="AD82" i="1"/>
  <c r="AA82" i="1"/>
  <c r="X82" i="1"/>
  <c r="W82" i="1"/>
  <c r="U82" i="1"/>
  <c r="T82" i="1"/>
  <c r="P82" i="1"/>
  <c r="IT82" i="1" s="1"/>
  <c r="IZ82" i="1" s="1"/>
  <c r="K82" i="1"/>
  <c r="J82" i="1"/>
  <c r="I82" i="1"/>
  <c r="H82" i="1"/>
  <c r="G82" i="1"/>
  <c r="F82" i="1"/>
  <c r="E82" i="1"/>
  <c r="D82" i="1"/>
  <c r="C82" i="1"/>
  <c r="B82" i="1"/>
  <c r="A82" i="1"/>
  <c r="IZ81" i="1"/>
  <c r="IY81" i="1"/>
  <c r="IO81" i="1"/>
  <c r="IN81" i="1"/>
  <c r="IL81" i="1"/>
  <c r="IK81" i="1"/>
  <c r="II81" i="1"/>
  <c r="IH81" i="1"/>
  <c r="IF81" i="1"/>
  <c r="IE81" i="1"/>
  <c r="HY81" i="1"/>
  <c r="HW81" i="1"/>
  <c r="HV81" i="1"/>
  <c r="HS81" i="1"/>
  <c r="HP81" i="1"/>
  <c r="HM81" i="1"/>
  <c r="HK81" i="1"/>
  <c r="HJ81" i="1"/>
  <c r="HG81" i="1"/>
  <c r="HD81" i="1"/>
  <c r="HA81" i="1"/>
  <c r="GX81" i="1"/>
  <c r="GV81" i="1"/>
  <c r="GU81" i="1"/>
  <c r="GR81" i="1"/>
  <c r="GP81" i="1"/>
  <c r="GO81" i="1"/>
  <c r="GL81" i="1"/>
  <c r="GI81" i="1"/>
  <c r="GG81" i="1"/>
  <c r="GF81" i="1"/>
  <c r="GD81" i="1"/>
  <c r="GC81" i="1"/>
  <c r="GA81" i="1"/>
  <c r="FZ81" i="1"/>
  <c r="FX81" i="1"/>
  <c r="FW81" i="1"/>
  <c r="FU81" i="1"/>
  <c r="FR81" i="1"/>
  <c r="FQ81" i="1"/>
  <c r="FO81" i="1"/>
  <c r="FL81" i="1"/>
  <c r="FI81" i="1"/>
  <c r="FH81" i="1"/>
  <c r="FF81" i="1"/>
  <c r="FC81" i="1"/>
  <c r="FB81" i="1"/>
  <c r="EW81" i="1"/>
  <c r="EV81" i="1"/>
  <c r="ES81" i="1"/>
  <c r="EP81" i="1"/>
  <c r="EN81" i="1"/>
  <c r="EM81" i="1"/>
  <c r="EK81" i="1"/>
  <c r="EJ81" i="1"/>
  <c r="EH81" i="1"/>
  <c r="ED81" i="1"/>
  <c r="EB81" i="1"/>
  <c r="EA81" i="1"/>
  <c r="DY81" i="1"/>
  <c r="DX81" i="1"/>
  <c r="DP81" i="1"/>
  <c r="DM81" i="1"/>
  <c r="DJ81" i="1"/>
  <c r="DG81" i="1"/>
  <c r="DF81" i="1"/>
  <c r="DD81" i="1"/>
  <c r="DC81" i="1"/>
  <c r="DA81" i="1"/>
  <c r="CZ81" i="1"/>
  <c r="CX81" i="1"/>
  <c r="CU81" i="1"/>
  <c r="CR81" i="1"/>
  <c r="CQ81" i="1"/>
  <c r="CO81" i="1"/>
  <c r="CL81" i="1"/>
  <c r="CK81" i="1"/>
  <c r="CI81" i="1"/>
  <c r="CH81" i="1"/>
  <c r="CF81" i="1"/>
  <c r="CE81" i="1"/>
  <c r="CC81" i="1"/>
  <c r="CB81" i="1"/>
  <c r="BZ81" i="1"/>
  <c r="BY81" i="1"/>
  <c r="BW81" i="1"/>
  <c r="BT81" i="1"/>
  <c r="BS81" i="1"/>
  <c r="BQ81" i="1"/>
  <c r="BP81" i="1"/>
  <c r="BN81" i="1"/>
  <c r="BM81" i="1"/>
  <c r="BK81" i="1"/>
  <c r="BJ81" i="1"/>
  <c r="BH81" i="1"/>
  <c r="BG81" i="1"/>
  <c r="BE81" i="1"/>
  <c r="BD81" i="1"/>
  <c r="BB81" i="1"/>
  <c r="BA81" i="1"/>
  <c r="AY81" i="1"/>
  <c r="AV81" i="1"/>
  <c r="AU81" i="1"/>
  <c r="AS81" i="1"/>
  <c r="AR81" i="1"/>
  <c r="AP81" i="1"/>
  <c r="AM81" i="1"/>
  <c r="AJ81" i="1"/>
  <c r="AI81" i="1"/>
  <c r="AG81" i="1"/>
  <c r="AF81" i="1"/>
  <c r="AD81" i="1"/>
  <c r="AA81" i="1"/>
  <c r="X81" i="1"/>
  <c r="W81" i="1"/>
  <c r="U81" i="1"/>
  <c r="T81" i="1"/>
  <c r="P81" i="1"/>
  <c r="IT81" i="1" s="1"/>
  <c r="K81" i="1"/>
  <c r="J81" i="1"/>
  <c r="I81" i="1"/>
  <c r="H81" i="1"/>
  <c r="G81" i="1"/>
  <c r="F81" i="1"/>
  <c r="E81" i="1"/>
  <c r="D81" i="1"/>
  <c r="C81" i="1"/>
  <c r="B81" i="1"/>
  <c r="A81" i="1"/>
  <c r="IO80" i="1"/>
  <c r="IN80" i="1"/>
  <c r="IL80" i="1"/>
  <c r="IK80" i="1"/>
  <c r="II80" i="1"/>
  <c r="IH80" i="1"/>
  <c r="IF80" i="1"/>
  <c r="IE80" i="1"/>
  <c r="IB80" i="1"/>
  <c r="HY80" i="1"/>
  <c r="HV80" i="1"/>
  <c r="HT80" i="1"/>
  <c r="HS80" i="1"/>
  <c r="HP80" i="1"/>
  <c r="HM80" i="1"/>
  <c r="HK80" i="1"/>
  <c r="HJ80" i="1"/>
  <c r="HG80" i="1"/>
  <c r="HD80" i="1"/>
  <c r="HA80" i="1"/>
  <c r="GX80" i="1"/>
  <c r="GV80" i="1"/>
  <c r="GU80" i="1"/>
  <c r="GR80" i="1"/>
  <c r="GP80" i="1"/>
  <c r="GO80" i="1"/>
  <c r="GL80" i="1"/>
  <c r="GI80" i="1"/>
  <c r="GG80" i="1"/>
  <c r="GF80" i="1"/>
  <c r="GD80" i="1"/>
  <c r="GC80" i="1"/>
  <c r="GA80" i="1"/>
  <c r="FZ80" i="1"/>
  <c r="FX80" i="1"/>
  <c r="FW80" i="1"/>
  <c r="FU80" i="1"/>
  <c r="FR80" i="1"/>
  <c r="FQ80" i="1"/>
  <c r="FO80" i="1"/>
  <c r="FL80" i="1"/>
  <c r="FI80" i="1"/>
  <c r="FH80" i="1"/>
  <c r="FF80" i="1"/>
  <c r="FC80" i="1"/>
  <c r="FB80" i="1"/>
  <c r="EW80" i="1"/>
  <c r="EV80" i="1"/>
  <c r="ES80" i="1"/>
  <c r="EP80" i="1"/>
  <c r="EN80" i="1"/>
  <c r="EM80" i="1"/>
  <c r="EK80" i="1"/>
  <c r="EJ80" i="1"/>
  <c r="EH80" i="1"/>
  <c r="EE80" i="1"/>
  <c r="ED80" i="1"/>
  <c r="EB80" i="1"/>
  <c r="DY80" i="1"/>
  <c r="DX80" i="1"/>
  <c r="DP80" i="1"/>
  <c r="DM80" i="1"/>
  <c r="DJ80" i="1"/>
  <c r="DG80" i="1"/>
  <c r="DF80" i="1"/>
  <c r="DD80" i="1"/>
  <c r="DC80" i="1"/>
  <c r="DA80" i="1"/>
  <c r="CZ80" i="1"/>
  <c r="CX80" i="1"/>
  <c r="CU80" i="1"/>
  <c r="CR80" i="1"/>
  <c r="CO80" i="1"/>
  <c r="CL80" i="1"/>
  <c r="CK80" i="1"/>
  <c r="CI80" i="1"/>
  <c r="CH80" i="1"/>
  <c r="CF80" i="1"/>
  <c r="CE80" i="1"/>
  <c r="CC80" i="1"/>
  <c r="CB80" i="1"/>
  <c r="BZ80" i="1"/>
  <c r="BY80" i="1"/>
  <c r="BW80" i="1"/>
  <c r="BT80" i="1"/>
  <c r="BS80" i="1"/>
  <c r="BQ80" i="1"/>
  <c r="BP80" i="1"/>
  <c r="BN80" i="1"/>
  <c r="BM80" i="1"/>
  <c r="BK80" i="1"/>
  <c r="BJ80" i="1"/>
  <c r="BH80" i="1"/>
  <c r="BG80" i="1"/>
  <c r="BE80" i="1"/>
  <c r="BD80" i="1"/>
  <c r="BB80" i="1"/>
  <c r="BA80" i="1"/>
  <c r="AY80" i="1"/>
  <c r="AV80" i="1"/>
  <c r="AU80" i="1"/>
  <c r="AS80" i="1"/>
  <c r="AR80" i="1"/>
  <c r="AP80" i="1"/>
  <c r="AM80" i="1"/>
  <c r="AJ80" i="1"/>
  <c r="AI80" i="1"/>
  <c r="AG80" i="1"/>
  <c r="AF80" i="1"/>
  <c r="AD80" i="1"/>
  <c r="AA80" i="1"/>
  <c r="X80" i="1"/>
  <c r="W80" i="1"/>
  <c r="U80" i="1"/>
  <c r="T80" i="1"/>
  <c r="P80" i="1"/>
  <c r="IT80" i="1" s="1"/>
  <c r="K80" i="1"/>
  <c r="J80" i="1"/>
  <c r="I80" i="1"/>
  <c r="H80" i="1"/>
  <c r="G80" i="1"/>
  <c r="F80" i="1"/>
  <c r="E80" i="1"/>
  <c r="D80" i="1"/>
  <c r="C80" i="1"/>
  <c r="B80" i="1"/>
  <c r="A80" i="1"/>
  <c r="IZ79" i="1"/>
  <c r="IS79" i="1"/>
  <c r="IO79" i="1"/>
  <c r="IN79" i="1"/>
  <c r="IL79" i="1"/>
  <c r="IK79" i="1"/>
  <c r="II79" i="1"/>
  <c r="IH79" i="1"/>
  <c r="IF79" i="1"/>
  <c r="IE79" i="1"/>
  <c r="IB79" i="1"/>
  <c r="HY79" i="1"/>
  <c r="HV79" i="1"/>
  <c r="HS79" i="1"/>
  <c r="HP79" i="1"/>
  <c r="HM79" i="1"/>
  <c r="HK79" i="1"/>
  <c r="HJ79" i="1"/>
  <c r="HG79" i="1"/>
  <c r="HD79" i="1"/>
  <c r="HA79" i="1"/>
  <c r="GX79" i="1"/>
  <c r="GV79" i="1"/>
  <c r="GU79" i="1"/>
  <c r="GR79" i="1"/>
  <c r="GP79" i="1"/>
  <c r="GO79" i="1"/>
  <c r="GL79" i="1"/>
  <c r="GI79" i="1"/>
  <c r="GG79" i="1"/>
  <c r="GF79" i="1"/>
  <c r="GD79" i="1"/>
  <c r="GC79" i="1"/>
  <c r="GA79" i="1"/>
  <c r="FZ79" i="1"/>
  <c r="FX79" i="1"/>
  <c r="FW79" i="1"/>
  <c r="FU79" i="1"/>
  <c r="FR79" i="1"/>
  <c r="FQ79" i="1"/>
  <c r="FO79" i="1"/>
  <c r="FL79" i="1"/>
  <c r="FK79" i="1"/>
  <c r="FI79" i="1"/>
  <c r="FH79" i="1"/>
  <c r="FF79" i="1"/>
  <c r="FC79" i="1"/>
  <c r="FB79" i="1"/>
  <c r="EW79" i="1"/>
  <c r="EV79" i="1"/>
  <c r="ES79" i="1"/>
  <c r="EP79" i="1"/>
  <c r="EN79" i="1"/>
  <c r="EM79" i="1"/>
  <c r="EK79" i="1"/>
  <c r="EJ79" i="1"/>
  <c r="EH79" i="1"/>
  <c r="ED79" i="1"/>
  <c r="EB79" i="1"/>
  <c r="DY79" i="1"/>
  <c r="DX79" i="1"/>
  <c r="DV79" i="1"/>
  <c r="DP79" i="1"/>
  <c r="DO79" i="1"/>
  <c r="DM79" i="1"/>
  <c r="DJ79" i="1"/>
  <c r="DG79" i="1"/>
  <c r="DF79" i="1"/>
  <c r="DD79" i="1"/>
  <c r="DC79" i="1"/>
  <c r="DA79" i="1"/>
  <c r="CZ79" i="1"/>
  <c r="CX79" i="1"/>
  <c r="CU79" i="1"/>
  <c r="CR79" i="1"/>
  <c r="CQ79" i="1"/>
  <c r="CO79" i="1"/>
  <c r="CN79" i="1"/>
  <c r="CL79" i="1"/>
  <c r="CK79" i="1"/>
  <c r="CI79" i="1"/>
  <c r="CH79" i="1"/>
  <c r="CF79" i="1"/>
  <c r="CE79" i="1"/>
  <c r="CC79" i="1"/>
  <c r="CB79" i="1"/>
  <c r="BZ79" i="1"/>
  <c r="BY79" i="1"/>
  <c r="BW79" i="1"/>
  <c r="BT79" i="1"/>
  <c r="BS79" i="1"/>
  <c r="BQ79" i="1"/>
  <c r="BP79" i="1"/>
  <c r="BN79" i="1"/>
  <c r="BM79" i="1"/>
  <c r="BK79" i="1"/>
  <c r="BJ79" i="1"/>
  <c r="BH79" i="1"/>
  <c r="BG79" i="1"/>
  <c r="BE79" i="1"/>
  <c r="BD79" i="1"/>
  <c r="BB79" i="1"/>
  <c r="BA79" i="1"/>
  <c r="AY79" i="1"/>
  <c r="AV79" i="1"/>
  <c r="AU79" i="1"/>
  <c r="AS79" i="1"/>
  <c r="AR79" i="1"/>
  <c r="AP79" i="1"/>
  <c r="AM79" i="1"/>
  <c r="AJ79" i="1"/>
  <c r="AI79" i="1"/>
  <c r="AG79" i="1"/>
  <c r="AF79" i="1"/>
  <c r="AD79" i="1"/>
  <c r="AA79" i="1"/>
  <c r="X79" i="1"/>
  <c r="W79" i="1"/>
  <c r="U79" i="1"/>
  <c r="T79" i="1"/>
  <c r="P79" i="1"/>
  <c r="IT79" i="1" s="1"/>
  <c r="IY79" i="1" s="1"/>
  <c r="K79" i="1"/>
  <c r="J79" i="1"/>
  <c r="I79" i="1"/>
  <c r="H79" i="1"/>
  <c r="G79" i="1"/>
  <c r="F79" i="1"/>
  <c r="E79" i="1"/>
  <c r="D79" i="1"/>
  <c r="C79" i="1"/>
  <c r="B79" i="1"/>
  <c r="A79" i="1"/>
  <c r="IY78" i="1"/>
  <c r="IO78" i="1"/>
  <c r="IN78" i="1"/>
  <c r="IL78" i="1"/>
  <c r="IK78" i="1"/>
  <c r="II78" i="1"/>
  <c r="IH78" i="1"/>
  <c r="IF78" i="1"/>
  <c r="IE78" i="1"/>
  <c r="IB78" i="1"/>
  <c r="HY78" i="1"/>
  <c r="HW78" i="1"/>
  <c r="HV78" i="1"/>
  <c r="HS78" i="1"/>
  <c r="HP78" i="1"/>
  <c r="HM78" i="1"/>
  <c r="HK78" i="1"/>
  <c r="HJ78" i="1"/>
  <c r="HG78" i="1"/>
  <c r="HD78" i="1"/>
  <c r="HA78" i="1"/>
  <c r="GX78" i="1"/>
  <c r="GV78" i="1"/>
  <c r="GU78" i="1"/>
  <c r="GS78" i="1"/>
  <c r="GR78" i="1"/>
  <c r="GP78" i="1"/>
  <c r="GO78" i="1"/>
  <c r="GL78" i="1"/>
  <c r="GI78" i="1"/>
  <c r="GG78" i="1"/>
  <c r="GF78" i="1"/>
  <c r="GD78" i="1"/>
  <c r="GC78" i="1"/>
  <c r="GA78" i="1"/>
  <c r="FZ78" i="1"/>
  <c r="FX78" i="1"/>
  <c r="FW78" i="1"/>
  <c r="FU78" i="1"/>
  <c r="FR78" i="1"/>
  <c r="FQ78" i="1"/>
  <c r="FO78" i="1"/>
  <c r="FL78" i="1"/>
  <c r="FI78" i="1"/>
  <c r="FH78" i="1"/>
  <c r="FF78" i="1"/>
  <c r="FC78" i="1"/>
  <c r="FB78" i="1"/>
  <c r="EY78" i="1"/>
  <c r="EW78" i="1"/>
  <c r="EV78" i="1"/>
  <c r="ES78" i="1"/>
  <c r="EP78" i="1"/>
  <c r="EN78" i="1"/>
  <c r="EM78" i="1"/>
  <c r="EK78" i="1"/>
  <c r="EJ78" i="1"/>
  <c r="EH78" i="1"/>
  <c r="ED78" i="1"/>
  <c r="EB78" i="1"/>
  <c r="EA78" i="1"/>
  <c r="DY78" i="1"/>
  <c r="DX78" i="1"/>
  <c r="DP78" i="1"/>
  <c r="DM78" i="1"/>
  <c r="DJ78" i="1"/>
  <c r="DG78" i="1"/>
  <c r="DF78" i="1"/>
  <c r="DD78" i="1"/>
  <c r="DC78" i="1"/>
  <c r="DA78" i="1"/>
  <c r="CZ78" i="1"/>
  <c r="CX78" i="1"/>
  <c r="CU78" i="1"/>
  <c r="CR78" i="1"/>
  <c r="CQ78" i="1"/>
  <c r="CO78" i="1"/>
  <c r="CN78" i="1"/>
  <c r="CL78" i="1"/>
  <c r="CK78" i="1"/>
  <c r="CI78" i="1"/>
  <c r="CH78" i="1"/>
  <c r="CF78" i="1"/>
  <c r="CE78" i="1"/>
  <c r="CC78" i="1"/>
  <c r="CB78" i="1"/>
  <c r="BZ78" i="1"/>
  <c r="BY78" i="1"/>
  <c r="BW78" i="1"/>
  <c r="BT78" i="1"/>
  <c r="BS78" i="1"/>
  <c r="BQ78" i="1"/>
  <c r="BP78" i="1"/>
  <c r="BN78" i="1"/>
  <c r="BM78" i="1"/>
  <c r="BK78" i="1"/>
  <c r="BJ78" i="1"/>
  <c r="BH78" i="1"/>
  <c r="BG78" i="1"/>
  <c r="BE78" i="1"/>
  <c r="BD78" i="1"/>
  <c r="BB78" i="1"/>
  <c r="BA78" i="1"/>
  <c r="AY78" i="1"/>
  <c r="AV78" i="1"/>
  <c r="AU78" i="1"/>
  <c r="AS78" i="1"/>
  <c r="AR78" i="1"/>
  <c r="AP78" i="1"/>
  <c r="AM78" i="1"/>
  <c r="AJ78" i="1"/>
  <c r="AI78" i="1"/>
  <c r="AG78" i="1"/>
  <c r="AF78" i="1"/>
  <c r="AD78" i="1"/>
  <c r="AA78" i="1"/>
  <c r="X78" i="1"/>
  <c r="W78" i="1"/>
  <c r="U78" i="1"/>
  <c r="T78" i="1"/>
  <c r="P78" i="1"/>
  <c r="IT78" i="1" s="1"/>
  <c r="IZ78" i="1" s="1"/>
  <c r="K78" i="1"/>
  <c r="J78" i="1"/>
  <c r="I78" i="1"/>
  <c r="H78" i="1"/>
  <c r="G78" i="1"/>
  <c r="F78" i="1"/>
  <c r="E78" i="1"/>
  <c r="D78" i="1"/>
  <c r="C78" i="1"/>
  <c r="B78" i="1"/>
  <c r="A78" i="1"/>
  <c r="IO77" i="1"/>
  <c r="IN77" i="1"/>
  <c r="IL77" i="1"/>
  <c r="IK77" i="1"/>
  <c r="II77" i="1"/>
  <c r="IH77" i="1"/>
  <c r="IF77" i="1"/>
  <c r="IE77" i="1"/>
  <c r="IB77" i="1"/>
  <c r="HY77" i="1"/>
  <c r="HW77" i="1"/>
  <c r="HV77" i="1"/>
  <c r="HS77" i="1"/>
  <c r="HP77" i="1"/>
  <c r="HM77" i="1"/>
  <c r="HK77" i="1"/>
  <c r="HJ77" i="1"/>
  <c r="HG77" i="1"/>
  <c r="HD77" i="1"/>
  <c r="HA77" i="1"/>
  <c r="GY77" i="1"/>
  <c r="GX77" i="1"/>
  <c r="GV77" i="1"/>
  <c r="GU77" i="1"/>
  <c r="GS77" i="1"/>
  <c r="GR77" i="1"/>
  <c r="GP77" i="1"/>
  <c r="GO77" i="1"/>
  <c r="GL77" i="1"/>
  <c r="GI77" i="1"/>
  <c r="GG77" i="1"/>
  <c r="GF77" i="1"/>
  <c r="GD77" i="1"/>
  <c r="GC77" i="1"/>
  <c r="GA77" i="1"/>
  <c r="FZ77" i="1"/>
  <c r="FX77" i="1"/>
  <c r="FW77" i="1"/>
  <c r="FU77" i="1"/>
  <c r="FT77" i="1"/>
  <c r="FR77" i="1"/>
  <c r="FQ77" i="1"/>
  <c r="FO77" i="1"/>
  <c r="FL77" i="1"/>
  <c r="FK77" i="1"/>
  <c r="FI77" i="1"/>
  <c r="FH77" i="1"/>
  <c r="FF77" i="1"/>
  <c r="FC77" i="1"/>
  <c r="FB77" i="1"/>
  <c r="EZ77" i="1"/>
  <c r="EW77" i="1"/>
  <c r="EV77" i="1"/>
  <c r="ES77" i="1"/>
  <c r="EP77" i="1"/>
  <c r="EN77" i="1"/>
  <c r="EM77" i="1"/>
  <c r="EK77" i="1"/>
  <c r="EJ77" i="1"/>
  <c r="EH77" i="1"/>
  <c r="ED77" i="1"/>
  <c r="EB77" i="1"/>
  <c r="EA77" i="1"/>
  <c r="DY77" i="1"/>
  <c r="DX77" i="1"/>
  <c r="DS77" i="1"/>
  <c r="DP77" i="1"/>
  <c r="DM77" i="1"/>
  <c r="DL77" i="1"/>
  <c r="DJ77" i="1"/>
  <c r="DG77" i="1"/>
  <c r="DF77" i="1"/>
  <c r="DD77" i="1"/>
  <c r="DC77" i="1"/>
  <c r="DA77" i="1"/>
  <c r="CZ77" i="1"/>
  <c r="CX77" i="1"/>
  <c r="CU77" i="1"/>
  <c r="CR77" i="1"/>
  <c r="CO77" i="1"/>
  <c r="CL77" i="1"/>
  <c r="CK77" i="1"/>
  <c r="CI77" i="1"/>
  <c r="CH77" i="1"/>
  <c r="CF77" i="1"/>
  <c r="CE77" i="1"/>
  <c r="CC77" i="1"/>
  <c r="CB77" i="1"/>
  <c r="BZ77" i="1"/>
  <c r="BY77" i="1"/>
  <c r="BW77" i="1"/>
  <c r="BT77" i="1"/>
  <c r="BS77" i="1"/>
  <c r="BQ77" i="1"/>
  <c r="BP77" i="1"/>
  <c r="BN77" i="1"/>
  <c r="BM77" i="1"/>
  <c r="BK77" i="1"/>
  <c r="BJ77" i="1"/>
  <c r="BH77" i="1"/>
  <c r="BG77" i="1"/>
  <c r="BE77" i="1"/>
  <c r="BD77" i="1"/>
  <c r="BB77" i="1"/>
  <c r="BA77" i="1"/>
  <c r="AY77" i="1"/>
  <c r="AV77" i="1"/>
  <c r="AU77" i="1"/>
  <c r="AS77" i="1"/>
  <c r="AR77" i="1"/>
  <c r="AP77" i="1"/>
  <c r="AM77" i="1"/>
  <c r="AJ77" i="1"/>
  <c r="AI77" i="1"/>
  <c r="AG77" i="1"/>
  <c r="AF77" i="1"/>
  <c r="AD77" i="1"/>
  <c r="AA77" i="1"/>
  <c r="X77" i="1"/>
  <c r="W77" i="1"/>
  <c r="U77" i="1"/>
  <c r="T77" i="1"/>
  <c r="P77" i="1"/>
  <c r="IT77" i="1" s="1"/>
  <c r="IS78" i="1" s="1"/>
  <c r="K77" i="1"/>
  <c r="J77" i="1"/>
  <c r="I77" i="1"/>
  <c r="H77" i="1"/>
  <c r="G77" i="1"/>
  <c r="F77" i="1"/>
  <c r="E77" i="1"/>
  <c r="D77" i="1"/>
  <c r="C77" i="1"/>
  <c r="B77" i="1"/>
  <c r="A77" i="1"/>
  <c r="IZ76" i="1"/>
  <c r="IS76" i="1"/>
  <c r="IO76" i="1"/>
  <c r="IN76" i="1"/>
  <c r="IL76" i="1"/>
  <c r="IK76" i="1"/>
  <c r="II76" i="1"/>
  <c r="IH76" i="1"/>
  <c r="IF76" i="1"/>
  <c r="IE76" i="1"/>
  <c r="IB76" i="1"/>
  <c r="HY76" i="1"/>
  <c r="HV76" i="1"/>
  <c r="HS76" i="1"/>
  <c r="HP76" i="1"/>
  <c r="HM76" i="1"/>
  <c r="HK76" i="1"/>
  <c r="HJ76" i="1"/>
  <c r="HG76" i="1"/>
  <c r="HD76" i="1"/>
  <c r="HA76" i="1"/>
  <c r="GX76" i="1"/>
  <c r="GV76" i="1"/>
  <c r="GU76" i="1"/>
  <c r="GR76" i="1"/>
  <c r="GP76" i="1"/>
  <c r="GO76" i="1"/>
  <c r="GL76" i="1"/>
  <c r="GI76" i="1"/>
  <c r="GG76" i="1"/>
  <c r="GF76" i="1"/>
  <c r="GD76" i="1"/>
  <c r="GC76" i="1"/>
  <c r="GA76" i="1"/>
  <c r="FZ76" i="1"/>
  <c r="FX76" i="1"/>
  <c r="FW76" i="1"/>
  <c r="FU76" i="1"/>
  <c r="FR76" i="1"/>
  <c r="FQ76" i="1"/>
  <c r="FO76" i="1"/>
  <c r="FL76" i="1"/>
  <c r="FK76" i="1"/>
  <c r="FI76" i="1"/>
  <c r="FH76" i="1"/>
  <c r="FF76" i="1"/>
  <c r="FC76" i="1"/>
  <c r="FB76" i="1"/>
  <c r="EW76" i="1"/>
  <c r="EV76" i="1"/>
  <c r="ES76" i="1"/>
  <c r="EP76" i="1"/>
  <c r="EN76" i="1"/>
  <c r="EM76" i="1"/>
  <c r="EK76" i="1"/>
  <c r="EJ76" i="1"/>
  <c r="EH76" i="1"/>
  <c r="ED76" i="1"/>
  <c r="EB76" i="1"/>
  <c r="DY76" i="1"/>
  <c r="DX76" i="1"/>
  <c r="DP76" i="1"/>
  <c r="DO76" i="1"/>
  <c r="DM76" i="1"/>
  <c r="DJ76" i="1"/>
  <c r="DG76" i="1"/>
  <c r="DF76" i="1"/>
  <c r="DD76" i="1"/>
  <c r="DC76" i="1"/>
  <c r="DA76" i="1"/>
  <c r="CZ76" i="1"/>
  <c r="CX76" i="1"/>
  <c r="CU76" i="1"/>
  <c r="CR76" i="1"/>
  <c r="CQ76" i="1"/>
  <c r="CO76" i="1"/>
  <c r="CN76" i="1"/>
  <c r="CL76" i="1"/>
  <c r="CK76" i="1"/>
  <c r="CI76" i="1"/>
  <c r="CH76" i="1"/>
  <c r="CF76" i="1"/>
  <c r="CE76" i="1"/>
  <c r="CC76" i="1"/>
  <c r="CB76" i="1"/>
  <c r="BZ76" i="1"/>
  <c r="BY76" i="1"/>
  <c r="BW76" i="1"/>
  <c r="BT76" i="1"/>
  <c r="BS76" i="1"/>
  <c r="BQ76" i="1"/>
  <c r="BP76" i="1"/>
  <c r="BN76" i="1"/>
  <c r="BM76" i="1"/>
  <c r="BK76" i="1"/>
  <c r="BJ76" i="1"/>
  <c r="BH76" i="1"/>
  <c r="BG76" i="1"/>
  <c r="BE76" i="1"/>
  <c r="BD76" i="1"/>
  <c r="BB76" i="1"/>
  <c r="BA76" i="1"/>
  <c r="AY76" i="1"/>
  <c r="AV76" i="1"/>
  <c r="AU76" i="1"/>
  <c r="AS76" i="1"/>
  <c r="AR76" i="1"/>
  <c r="AP76" i="1"/>
  <c r="AM76" i="1"/>
  <c r="AJ76" i="1"/>
  <c r="AI76" i="1"/>
  <c r="AG76" i="1"/>
  <c r="AF76" i="1"/>
  <c r="AD76" i="1"/>
  <c r="AA76" i="1"/>
  <c r="X76" i="1"/>
  <c r="W76" i="1"/>
  <c r="U76" i="1"/>
  <c r="T76" i="1"/>
  <c r="P76" i="1"/>
  <c r="IT76" i="1" s="1"/>
  <c r="IY76" i="1" s="1"/>
  <c r="K76" i="1"/>
  <c r="J76" i="1"/>
  <c r="I76" i="1"/>
  <c r="H76" i="1"/>
  <c r="G76" i="1"/>
  <c r="F76" i="1"/>
  <c r="E76" i="1"/>
  <c r="D76" i="1"/>
  <c r="C76" i="1"/>
  <c r="B76" i="1"/>
  <c r="A76" i="1"/>
  <c r="IY75" i="1"/>
  <c r="IS75" i="1"/>
  <c r="IO75" i="1"/>
  <c r="IN75" i="1"/>
  <c r="IL75" i="1"/>
  <c r="IK75" i="1"/>
  <c r="II75" i="1"/>
  <c r="IH75" i="1"/>
  <c r="IF75" i="1"/>
  <c r="IE75" i="1"/>
  <c r="IC75" i="1"/>
  <c r="IB75" i="1"/>
  <c r="HY75" i="1"/>
  <c r="HV75" i="1"/>
  <c r="HT75" i="1"/>
  <c r="HS75" i="1"/>
  <c r="HP75" i="1"/>
  <c r="HM75" i="1"/>
  <c r="HK75" i="1"/>
  <c r="HJ75" i="1"/>
  <c r="HG75" i="1"/>
  <c r="HD75" i="1"/>
  <c r="HA75" i="1"/>
  <c r="GX75" i="1"/>
  <c r="GV75" i="1"/>
  <c r="GU75" i="1"/>
  <c r="GR75" i="1"/>
  <c r="GP75" i="1"/>
  <c r="GO75" i="1"/>
  <c r="GL75" i="1"/>
  <c r="GI75" i="1"/>
  <c r="GG75" i="1"/>
  <c r="GF75" i="1"/>
  <c r="GD75" i="1"/>
  <c r="GC75" i="1"/>
  <c r="GA75" i="1"/>
  <c r="FZ75" i="1"/>
  <c r="FX75" i="1"/>
  <c r="FW75" i="1"/>
  <c r="FU75" i="1"/>
  <c r="FR75" i="1"/>
  <c r="FQ75" i="1"/>
  <c r="FO75" i="1"/>
  <c r="FL75" i="1"/>
  <c r="FI75" i="1"/>
  <c r="FH75" i="1"/>
  <c r="FF75" i="1"/>
  <c r="FC75" i="1"/>
  <c r="FB75" i="1"/>
  <c r="EW75" i="1"/>
  <c r="EV75" i="1"/>
  <c r="ES75" i="1"/>
  <c r="EP75" i="1"/>
  <c r="EN75" i="1"/>
  <c r="EM75" i="1"/>
  <c r="EK75" i="1"/>
  <c r="EJ75" i="1"/>
  <c r="EH75" i="1"/>
  <c r="ED75" i="1"/>
  <c r="EB75" i="1"/>
  <c r="EA75" i="1"/>
  <c r="DY75" i="1"/>
  <c r="DX75" i="1"/>
  <c r="DP75" i="1"/>
  <c r="DM75" i="1"/>
  <c r="DJ75" i="1"/>
  <c r="DG75" i="1"/>
  <c r="DF75" i="1"/>
  <c r="DD75" i="1"/>
  <c r="DC75" i="1"/>
  <c r="DA75" i="1"/>
  <c r="CZ75" i="1"/>
  <c r="CX75" i="1"/>
  <c r="CU75" i="1"/>
  <c r="CR75" i="1"/>
  <c r="CQ75" i="1"/>
  <c r="CO75" i="1"/>
  <c r="CN75" i="1"/>
  <c r="CL75" i="1"/>
  <c r="CK75" i="1"/>
  <c r="CI75" i="1"/>
  <c r="CH75" i="1"/>
  <c r="CF75" i="1"/>
  <c r="CE75" i="1"/>
  <c r="CC75" i="1"/>
  <c r="CB75" i="1"/>
  <c r="BZ75" i="1"/>
  <c r="BY75" i="1"/>
  <c r="BW75" i="1"/>
  <c r="BT75" i="1"/>
  <c r="BS75" i="1"/>
  <c r="BQ75" i="1"/>
  <c r="BP75" i="1"/>
  <c r="BN75" i="1"/>
  <c r="BM75" i="1"/>
  <c r="BK75" i="1"/>
  <c r="BJ75" i="1"/>
  <c r="BH75" i="1"/>
  <c r="BG75" i="1"/>
  <c r="BE75" i="1"/>
  <c r="BD75" i="1"/>
  <c r="BB75" i="1"/>
  <c r="BA75" i="1"/>
  <c r="AY75" i="1"/>
  <c r="AV75" i="1"/>
  <c r="AU75" i="1"/>
  <c r="AS75" i="1"/>
  <c r="AR75" i="1"/>
  <c r="AP75" i="1"/>
  <c r="AM75" i="1"/>
  <c r="AJ75" i="1"/>
  <c r="AI75" i="1"/>
  <c r="AG75" i="1"/>
  <c r="AF75" i="1"/>
  <c r="AD75" i="1"/>
  <c r="AA75" i="1"/>
  <c r="X75" i="1"/>
  <c r="W75" i="1"/>
  <c r="U75" i="1"/>
  <c r="T75" i="1"/>
  <c r="P75" i="1"/>
  <c r="IT75" i="1" s="1"/>
  <c r="IZ75" i="1" s="1"/>
  <c r="K75" i="1"/>
  <c r="J75" i="1"/>
  <c r="I75" i="1"/>
  <c r="H75" i="1"/>
  <c r="G75" i="1"/>
  <c r="F75" i="1"/>
  <c r="C75" i="1"/>
  <c r="B75" i="1"/>
  <c r="A75" i="1"/>
  <c r="IY74" i="1"/>
  <c r="IO74" i="1"/>
  <c r="IN74" i="1"/>
  <c r="IL74" i="1"/>
  <c r="IK74" i="1"/>
  <c r="II74" i="1"/>
  <c r="IH74" i="1"/>
  <c r="IF74" i="1"/>
  <c r="IE74" i="1"/>
  <c r="IB74" i="1"/>
  <c r="HY74" i="1"/>
  <c r="HV74" i="1"/>
  <c r="HS74" i="1"/>
  <c r="HP74" i="1"/>
  <c r="HM74" i="1"/>
  <c r="HK74" i="1"/>
  <c r="HJ74" i="1"/>
  <c r="HG74" i="1"/>
  <c r="HD74" i="1"/>
  <c r="HA74" i="1"/>
  <c r="GX74" i="1"/>
  <c r="GV74" i="1"/>
  <c r="GU74" i="1"/>
  <c r="GR74" i="1"/>
  <c r="GP74" i="1"/>
  <c r="GO74" i="1"/>
  <c r="GM74" i="1"/>
  <c r="GL74" i="1"/>
  <c r="GI74" i="1"/>
  <c r="GG74" i="1"/>
  <c r="GF74" i="1"/>
  <c r="GD74" i="1"/>
  <c r="GC74" i="1"/>
  <c r="GA74" i="1"/>
  <c r="FZ74" i="1"/>
  <c r="FX74" i="1"/>
  <c r="FW74" i="1"/>
  <c r="FU74" i="1"/>
  <c r="FR74" i="1"/>
  <c r="FQ74" i="1"/>
  <c r="FO74" i="1"/>
  <c r="FL74" i="1"/>
  <c r="FI74" i="1"/>
  <c r="FH74" i="1"/>
  <c r="FF74" i="1"/>
  <c r="FC74" i="1"/>
  <c r="FB74" i="1"/>
  <c r="EW74" i="1"/>
  <c r="EV74" i="1"/>
  <c r="ES74" i="1"/>
  <c r="EP74" i="1"/>
  <c r="EN74" i="1"/>
  <c r="EM74" i="1"/>
  <c r="EK74" i="1"/>
  <c r="EJ74" i="1"/>
  <c r="EH74" i="1"/>
  <c r="ED74" i="1"/>
  <c r="EB74" i="1"/>
  <c r="EA74" i="1"/>
  <c r="DY74" i="1"/>
  <c r="DX74" i="1"/>
  <c r="DP74" i="1"/>
  <c r="DM74" i="1"/>
  <c r="DJ74" i="1"/>
  <c r="DG74" i="1"/>
  <c r="DF74" i="1"/>
  <c r="DD74" i="1"/>
  <c r="DC74" i="1"/>
  <c r="DA74" i="1"/>
  <c r="CZ74" i="1"/>
  <c r="CX74" i="1"/>
  <c r="CU74" i="1"/>
  <c r="CR74" i="1"/>
  <c r="CQ74" i="1"/>
  <c r="CO74" i="1"/>
  <c r="CN74" i="1"/>
  <c r="CL74" i="1"/>
  <c r="CK74" i="1"/>
  <c r="CI74" i="1"/>
  <c r="CH74" i="1"/>
  <c r="CF74" i="1"/>
  <c r="CE74" i="1"/>
  <c r="CC74" i="1"/>
  <c r="CB74" i="1"/>
  <c r="BZ74" i="1"/>
  <c r="BY74" i="1"/>
  <c r="BW74" i="1"/>
  <c r="BT74" i="1"/>
  <c r="BS74" i="1"/>
  <c r="BQ74" i="1"/>
  <c r="BP74" i="1"/>
  <c r="BN74" i="1"/>
  <c r="BM74" i="1"/>
  <c r="BK74" i="1"/>
  <c r="BJ74" i="1"/>
  <c r="BH74" i="1"/>
  <c r="BG74" i="1"/>
  <c r="BE74" i="1"/>
  <c r="BD74" i="1"/>
  <c r="BB74" i="1"/>
  <c r="BA74" i="1"/>
  <c r="AY74" i="1"/>
  <c r="AV74" i="1"/>
  <c r="AU74" i="1"/>
  <c r="AS74" i="1"/>
  <c r="AR74" i="1"/>
  <c r="AP74" i="1"/>
  <c r="AM74" i="1"/>
  <c r="AJ74" i="1"/>
  <c r="AI74" i="1"/>
  <c r="AG74" i="1"/>
  <c r="AF74" i="1"/>
  <c r="AD74" i="1"/>
  <c r="AA74" i="1"/>
  <c r="X74" i="1"/>
  <c r="W74" i="1"/>
  <c r="U74" i="1"/>
  <c r="T74" i="1"/>
  <c r="P74" i="1"/>
  <c r="IT74" i="1" s="1"/>
  <c r="IZ74" i="1" s="1"/>
  <c r="K74" i="1"/>
  <c r="J74" i="1"/>
  <c r="I74" i="1"/>
  <c r="H74" i="1"/>
  <c r="G74" i="1"/>
  <c r="F74" i="1"/>
  <c r="E74" i="1"/>
  <c r="D74" i="1"/>
  <c r="C74" i="1"/>
  <c r="B74" i="1"/>
  <c r="A74" i="1"/>
  <c r="IO73" i="1"/>
  <c r="IN73" i="1"/>
  <c r="IL73" i="1"/>
  <c r="IK73" i="1"/>
  <c r="II73" i="1"/>
  <c r="IH73" i="1"/>
  <c r="IF73" i="1"/>
  <c r="IE73" i="1"/>
  <c r="HY73" i="1"/>
  <c r="HV73" i="1"/>
  <c r="HT73" i="1"/>
  <c r="HS73" i="1"/>
  <c r="HP73" i="1"/>
  <c r="HM73" i="1"/>
  <c r="HK73" i="1"/>
  <c r="HJ73" i="1"/>
  <c r="HG73" i="1"/>
  <c r="HD73" i="1"/>
  <c r="HA73" i="1"/>
  <c r="GX73" i="1"/>
  <c r="GV73" i="1"/>
  <c r="GU73" i="1"/>
  <c r="GR73" i="1"/>
  <c r="GP73" i="1"/>
  <c r="GO73" i="1"/>
  <c r="GL73" i="1"/>
  <c r="GI73" i="1"/>
  <c r="GG73" i="1"/>
  <c r="GF73" i="1"/>
  <c r="GD73" i="1"/>
  <c r="GC73" i="1"/>
  <c r="GA73" i="1"/>
  <c r="FZ73" i="1"/>
  <c r="FX73" i="1"/>
  <c r="FW73" i="1"/>
  <c r="FU73" i="1"/>
  <c r="FR73" i="1"/>
  <c r="FQ73" i="1"/>
  <c r="FO73" i="1"/>
  <c r="FL73" i="1"/>
  <c r="FI73" i="1"/>
  <c r="FH73" i="1"/>
  <c r="FF73" i="1"/>
  <c r="FC73" i="1"/>
  <c r="FB73" i="1"/>
  <c r="EW73" i="1"/>
  <c r="EV73" i="1"/>
  <c r="ES73" i="1"/>
  <c r="EP73" i="1"/>
  <c r="EN73" i="1"/>
  <c r="EK73" i="1"/>
  <c r="EJ73" i="1"/>
  <c r="EH73" i="1"/>
  <c r="ED73" i="1"/>
  <c r="EB73" i="1"/>
  <c r="EA73" i="1"/>
  <c r="DY73" i="1"/>
  <c r="DX73" i="1"/>
  <c r="DP73" i="1"/>
  <c r="DM73" i="1"/>
  <c r="DJ73" i="1"/>
  <c r="DG73" i="1"/>
  <c r="DF73" i="1"/>
  <c r="DD73" i="1"/>
  <c r="DA73" i="1"/>
  <c r="CZ73" i="1"/>
  <c r="CX73" i="1"/>
  <c r="CU73" i="1"/>
  <c r="CR73" i="1"/>
  <c r="CQ73" i="1"/>
  <c r="CO73" i="1"/>
  <c r="CL73" i="1"/>
  <c r="CK73" i="1"/>
  <c r="CI73" i="1"/>
  <c r="CH73" i="1"/>
  <c r="CF73" i="1"/>
  <c r="CE73" i="1"/>
  <c r="CC73" i="1"/>
  <c r="CB73" i="1"/>
  <c r="BZ73" i="1"/>
  <c r="BY73" i="1"/>
  <c r="BW73" i="1"/>
  <c r="BT73" i="1"/>
  <c r="BS73" i="1"/>
  <c r="BQ73" i="1"/>
  <c r="BP73" i="1"/>
  <c r="BN73" i="1"/>
  <c r="BM73" i="1"/>
  <c r="BK73" i="1"/>
  <c r="BJ73" i="1"/>
  <c r="BH73" i="1"/>
  <c r="BG73" i="1"/>
  <c r="BE73" i="1"/>
  <c r="BD73" i="1"/>
  <c r="BB73" i="1"/>
  <c r="BA73" i="1"/>
  <c r="AY73" i="1"/>
  <c r="AV73" i="1"/>
  <c r="AU73" i="1"/>
  <c r="AS73" i="1"/>
  <c r="AR73" i="1"/>
  <c r="AP73" i="1"/>
  <c r="AN73" i="1"/>
  <c r="AM73" i="1"/>
  <c r="AJ73" i="1"/>
  <c r="AI73" i="1"/>
  <c r="AG73" i="1"/>
  <c r="AF73" i="1"/>
  <c r="AD73" i="1"/>
  <c r="AA73" i="1"/>
  <c r="X73" i="1"/>
  <c r="W73" i="1"/>
  <c r="U73" i="1"/>
  <c r="T73" i="1"/>
  <c r="P73" i="1"/>
  <c r="K73" i="1"/>
  <c r="J73" i="1"/>
  <c r="I73" i="1"/>
  <c r="H73" i="1"/>
  <c r="G73" i="1"/>
  <c r="F73" i="1"/>
  <c r="E73" i="1"/>
  <c r="D73" i="1"/>
  <c r="C73" i="1"/>
  <c r="B73" i="1"/>
  <c r="A73" i="1"/>
  <c r="IT72" i="1"/>
  <c r="IS72" i="1"/>
  <c r="IO72" i="1"/>
  <c r="IN72" i="1"/>
  <c r="IL72" i="1"/>
  <c r="IK72" i="1"/>
  <c r="II72" i="1"/>
  <c r="IH72" i="1"/>
  <c r="IF72" i="1"/>
  <c r="IE72" i="1"/>
  <c r="IB72" i="1"/>
  <c r="HY72" i="1"/>
  <c r="HV72" i="1"/>
  <c r="HS72" i="1"/>
  <c r="HP72" i="1"/>
  <c r="HM72" i="1"/>
  <c r="HK72" i="1"/>
  <c r="HJ72" i="1"/>
  <c r="HG72" i="1"/>
  <c r="HD72" i="1"/>
  <c r="HA72" i="1"/>
  <c r="GY72" i="1"/>
  <c r="GX72" i="1"/>
  <c r="GV72" i="1"/>
  <c r="GU72" i="1"/>
  <c r="GR72" i="1"/>
  <c r="GP72" i="1"/>
  <c r="GO72" i="1"/>
  <c r="GL72" i="1"/>
  <c r="GI72" i="1"/>
  <c r="GG72" i="1"/>
  <c r="GF72" i="1"/>
  <c r="GD72" i="1"/>
  <c r="GC72" i="1"/>
  <c r="GA72" i="1"/>
  <c r="FZ72" i="1"/>
  <c r="FX72" i="1"/>
  <c r="FW72" i="1"/>
  <c r="FU72" i="1"/>
  <c r="FR72" i="1"/>
  <c r="FQ72" i="1"/>
  <c r="FL72" i="1"/>
  <c r="FI72" i="1"/>
  <c r="FH72" i="1"/>
  <c r="FF72" i="1"/>
  <c r="FC72" i="1"/>
  <c r="FB72" i="1"/>
  <c r="EW72" i="1"/>
  <c r="EV72" i="1"/>
  <c r="ES72" i="1"/>
  <c r="EP72" i="1"/>
  <c r="EN72" i="1"/>
  <c r="EK72" i="1"/>
  <c r="EJ72" i="1"/>
  <c r="EH72" i="1"/>
  <c r="ED72" i="1"/>
  <c r="EB72" i="1"/>
  <c r="EA72" i="1"/>
  <c r="DY72" i="1"/>
  <c r="DX72" i="1"/>
  <c r="DP72" i="1"/>
  <c r="DM72" i="1"/>
  <c r="DJ72" i="1"/>
  <c r="DG72" i="1"/>
  <c r="DF72" i="1"/>
  <c r="DD72" i="1"/>
  <c r="DA72" i="1"/>
  <c r="CZ72" i="1"/>
  <c r="CX72" i="1"/>
  <c r="CU72" i="1"/>
  <c r="CR72" i="1"/>
  <c r="CO72" i="1"/>
  <c r="CL72" i="1"/>
  <c r="CK72" i="1"/>
  <c r="CI72" i="1"/>
  <c r="CH72" i="1"/>
  <c r="CF72" i="1"/>
  <c r="CE72" i="1"/>
  <c r="CC72" i="1"/>
  <c r="CB72" i="1"/>
  <c r="BZ72" i="1"/>
  <c r="BY72" i="1"/>
  <c r="BW72" i="1"/>
  <c r="BT72" i="1"/>
  <c r="BS72" i="1"/>
  <c r="BQ72" i="1"/>
  <c r="BP72" i="1"/>
  <c r="BN72" i="1"/>
  <c r="BM72" i="1"/>
  <c r="BK72" i="1"/>
  <c r="BJ72" i="1"/>
  <c r="BH72" i="1"/>
  <c r="BG72" i="1"/>
  <c r="BE72" i="1"/>
  <c r="BD72" i="1"/>
  <c r="BB72" i="1"/>
  <c r="BA72" i="1"/>
  <c r="AY72" i="1"/>
  <c r="AV72" i="1"/>
  <c r="AU72" i="1"/>
  <c r="AS72" i="1"/>
  <c r="AR72" i="1"/>
  <c r="AP72" i="1"/>
  <c r="AM72" i="1"/>
  <c r="AJ72" i="1"/>
  <c r="AI72" i="1"/>
  <c r="AG72" i="1"/>
  <c r="AF72" i="1"/>
  <c r="AD72" i="1"/>
  <c r="AA72" i="1"/>
  <c r="X72" i="1"/>
  <c r="W72" i="1"/>
  <c r="U72" i="1"/>
  <c r="T72" i="1"/>
  <c r="P72" i="1"/>
  <c r="K72" i="1"/>
  <c r="J72" i="1"/>
  <c r="I72" i="1"/>
  <c r="H72" i="1"/>
  <c r="G72" i="1"/>
  <c r="F72" i="1"/>
  <c r="E72" i="1"/>
  <c r="D72" i="1"/>
  <c r="C72" i="1"/>
  <c r="B72" i="1"/>
  <c r="A72" i="1"/>
  <c r="IT71" i="1"/>
  <c r="IS71" i="1"/>
  <c r="IO71" i="1"/>
  <c r="IN71" i="1"/>
  <c r="IL71" i="1"/>
  <c r="IK71" i="1"/>
  <c r="II71" i="1"/>
  <c r="IH71" i="1"/>
  <c r="IF71" i="1"/>
  <c r="IE71" i="1"/>
  <c r="IB71" i="1"/>
  <c r="HY71" i="1"/>
  <c r="HW71" i="1"/>
  <c r="HV71" i="1"/>
  <c r="HS71" i="1"/>
  <c r="HP71" i="1"/>
  <c r="HM71" i="1"/>
  <c r="HK71" i="1"/>
  <c r="HJ71" i="1"/>
  <c r="HG71" i="1"/>
  <c r="HD71" i="1"/>
  <c r="HA71" i="1"/>
  <c r="GY71" i="1"/>
  <c r="GX71" i="1"/>
  <c r="GV71" i="1"/>
  <c r="GU71" i="1"/>
  <c r="GR71" i="1"/>
  <c r="GP71" i="1"/>
  <c r="GO71" i="1"/>
  <c r="GL71" i="1"/>
  <c r="GI71" i="1"/>
  <c r="GG71" i="1"/>
  <c r="GF71" i="1"/>
  <c r="GD71" i="1"/>
  <c r="GC71" i="1"/>
  <c r="GA71" i="1"/>
  <c r="FZ71" i="1"/>
  <c r="FX71" i="1"/>
  <c r="FW71" i="1"/>
  <c r="FU71" i="1"/>
  <c r="FR71" i="1"/>
  <c r="FQ71" i="1"/>
  <c r="FO71" i="1"/>
  <c r="FL71" i="1"/>
  <c r="FK71" i="1"/>
  <c r="FI71" i="1"/>
  <c r="FH71" i="1"/>
  <c r="FF71" i="1"/>
  <c r="FC71" i="1"/>
  <c r="FB71" i="1"/>
  <c r="EW71" i="1"/>
  <c r="EV71" i="1"/>
  <c r="ES71" i="1"/>
  <c r="EP71" i="1"/>
  <c r="EN71" i="1"/>
  <c r="EK71" i="1"/>
  <c r="EJ71" i="1"/>
  <c r="EH71" i="1"/>
  <c r="ED71" i="1"/>
  <c r="EB71" i="1"/>
  <c r="DY71" i="1"/>
  <c r="DX71" i="1"/>
  <c r="DP71" i="1"/>
  <c r="DM71" i="1"/>
  <c r="DJ71" i="1"/>
  <c r="DG71" i="1"/>
  <c r="DF71" i="1"/>
  <c r="DD71" i="1"/>
  <c r="DA71" i="1"/>
  <c r="CZ71" i="1"/>
  <c r="CX71" i="1"/>
  <c r="CU71" i="1"/>
  <c r="CR71" i="1"/>
  <c r="CO71" i="1"/>
  <c r="CL71" i="1"/>
  <c r="CK71" i="1"/>
  <c r="CI71" i="1"/>
  <c r="CH71" i="1"/>
  <c r="CF71" i="1"/>
  <c r="CE71" i="1"/>
  <c r="CC71" i="1"/>
  <c r="CB71" i="1"/>
  <c r="BZ71" i="1"/>
  <c r="BY71" i="1"/>
  <c r="BW71" i="1"/>
  <c r="BT71" i="1"/>
  <c r="BS71" i="1"/>
  <c r="BQ71" i="1"/>
  <c r="BP71" i="1"/>
  <c r="BN71" i="1"/>
  <c r="BM71" i="1"/>
  <c r="BK71" i="1"/>
  <c r="BJ71" i="1"/>
  <c r="BH71" i="1"/>
  <c r="BG71" i="1"/>
  <c r="BE71" i="1"/>
  <c r="BD71" i="1"/>
  <c r="BB71" i="1"/>
  <c r="BA71" i="1"/>
  <c r="AY71" i="1"/>
  <c r="AV71" i="1"/>
  <c r="AU71" i="1"/>
  <c r="AS71" i="1"/>
  <c r="AR71" i="1"/>
  <c r="AP71" i="1"/>
  <c r="AM71" i="1"/>
  <c r="AJ71" i="1"/>
  <c r="AI71" i="1"/>
  <c r="AG71" i="1"/>
  <c r="AF71" i="1"/>
  <c r="AD71" i="1"/>
  <c r="AA71" i="1"/>
  <c r="X71" i="1"/>
  <c r="W71" i="1"/>
  <c r="U71" i="1"/>
  <c r="T71" i="1"/>
  <c r="P71" i="1"/>
  <c r="K71" i="1"/>
  <c r="J71" i="1"/>
  <c r="I71" i="1"/>
  <c r="H71" i="1"/>
  <c r="G71" i="1"/>
  <c r="F71" i="1"/>
  <c r="E71" i="1"/>
  <c r="D71" i="1"/>
  <c r="C71" i="1"/>
  <c r="B71" i="1"/>
  <c r="A71" i="1"/>
  <c r="IZ70" i="1"/>
  <c r="IT70" i="1"/>
  <c r="IS70" i="1"/>
  <c r="IO70" i="1"/>
  <c r="IN70" i="1"/>
  <c r="IL70" i="1"/>
  <c r="IK70" i="1"/>
  <c r="II70" i="1"/>
  <c r="IH70" i="1"/>
  <c r="IF70" i="1"/>
  <c r="IE70" i="1"/>
  <c r="HY70" i="1"/>
  <c r="HV70" i="1"/>
  <c r="HS70" i="1"/>
  <c r="HP70" i="1"/>
  <c r="HM70" i="1"/>
  <c r="HK70" i="1"/>
  <c r="HJ70" i="1"/>
  <c r="HG70" i="1"/>
  <c r="HD70" i="1"/>
  <c r="HA70" i="1"/>
  <c r="GX70" i="1"/>
  <c r="GV70" i="1"/>
  <c r="GU70" i="1"/>
  <c r="GR70" i="1"/>
  <c r="GP70" i="1"/>
  <c r="GO70" i="1"/>
  <c r="GL70" i="1"/>
  <c r="GI70" i="1"/>
  <c r="GG70" i="1"/>
  <c r="GF70" i="1"/>
  <c r="GD70" i="1"/>
  <c r="GC70" i="1"/>
  <c r="GA70" i="1"/>
  <c r="FZ70" i="1"/>
  <c r="FX70" i="1"/>
  <c r="FW70" i="1"/>
  <c r="FU70" i="1"/>
  <c r="FR70" i="1"/>
  <c r="FQ70" i="1"/>
  <c r="FO70" i="1"/>
  <c r="FL70" i="1"/>
  <c r="FK70" i="1"/>
  <c r="FI70" i="1"/>
  <c r="FH70" i="1"/>
  <c r="FF70" i="1"/>
  <c r="FC70" i="1"/>
  <c r="FB70" i="1"/>
  <c r="EW70" i="1"/>
  <c r="EV70" i="1"/>
  <c r="ES70" i="1"/>
  <c r="EP70" i="1"/>
  <c r="EN70" i="1"/>
  <c r="EK70" i="1"/>
  <c r="EJ70" i="1"/>
  <c r="EH70" i="1"/>
  <c r="ED70" i="1"/>
  <c r="EB70" i="1"/>
  <c r="DY70" i="1"/>
  <c r="DX70" i="1"/>
  <c r="DP70" i="1"/>
  <c r="DM70" i="1"/>
  <c r="DL70" i="1"/>
  <c r="DJ70" i="1"/>
  <c r="DG70" i="1"/>
  <c r="DF70" i="1"/>
  <c r="DD70" i="1"/>
  <c r="DA70" i="1"/>
  <c r="CZ70" i="1"/>
  <c r="CX70" i="1"/>
  <c r="CU70" i="1"/>
  <c r="CR70" i="1"/>
  <c r="CO70" i="1"/>
  <c r="CL70" i="1"/>
  <c r="CK70" i="1"/>
  <c r="CI70" i="1"/>
  <c r="CH70" i="1"/>
  <c r="CF70" i="1"/>
  <c r="CE70" i="1"/>
  <c r="CC70" i="1"/>
  <c r="CB70" i="1"/>
  <c r="BZ70" i="1"/>
  <c r="BY70" i="1"/>
  <c r="BW70" i="1"/>
  <c r="BT70" i="1"/>
  <c r="BS70" i="1"/>
  <c r="BQ70" i="1"/>
  <c r="BP70" i="1"/>
  <c r="BN70" i="1"/>
  <c r="BM70" i="1"/>
  <c r="BK70" i="1"/>
  <c r="BJ70" i="1"/>
  <c r="BH70" i="1"/>
  <c r="BG70" i="1"/>
  <c r="BE70" i="1"/>
  <c r="BD70" i="1"/>
  <c r="BB70" i="1"/>
  <c r="BA70" i="1"/>
  <c r="AY70" i="1"/>
  <c r="AV70" i="1"/>
  <c r="AU70" i="1"/>
  <c r="AS70" i="1"/>
  <c r="AR70" i="1"/>
  <c r="AP70" i="1"/>
  <c r="AM70" i="1"/>
  <c r="AJ70" i="1"/>
  <c r="AI70" i="1"/>
  <c r="AG70" i="1"/>
  <c r="AF70" i="1"/>
  <c r="AD70" i="1"/>
  <c r="AA70" i="1"/>
  <c r="X70" i="1"/>
  <c r="W70" i="1"/>
  <c r="U70" i="1"/>
  <c r="T70" i="1"/>
  <c r="P70" i="1"/>
  <c r="K70" i="1"/>
  <c r="J70" i="1"/>
  <c r="I70" i="1"/>
  <c r="H70" i="1"/>
  <c r="G70" i="1"/>
  <c r="F70" i="1"/>
  <c r="E70" i="1"/>
  <c r="D70" i="1"/>
  <c r="C70" i="1"/>
  <c r="B70" i="1"/>
  <c r="A70" i="1"/>
  <c r="IZ69" i="1"/>
  <c r="IT69" i="1"/>
  <c r="IO69" i="1"/>
  <c r="IN69" i="1"/>
  <c r="IL69" i="1"/>
  <c r="IK69" i="1"/>
  <c r="II69" i="1"/>
  <c r="IH69" i="1"/>
  <c r="IF69" i="1"/>
  <c r="IE69" i="1"/>
  <c r="IB69" i="1"/>
  <c r="HY69" i="1"/>
  <c r="HW69" i="1"/>
  <c r="HV69" i="1"/>
  <c r="HS69" i="1"/>
  <c r="HP69" i="1"/>
  <c r="HM69" i="1"/>
  <c r="HK69" i="1"/>
  <c r="HJ69" i="1"/>
  <c r="HG69" i="1"/>
  <c r="HD69" i="1"/>
  <c r="HA69" i="1"/>
  <c r="GX69" i="1"/>
  <c r="GV69" i="1"/>
  <c r="GU69" i="1"/>
  <c r="GR69" i="1"/>
  <c r="GP69" i="1"/>
  <c r="GO69" i="1"/>
  <c r="GL69" i="1"/>
  <c r="GI69" i="1"/>
  <c r="GG69" i="1"/>
  <c r="GF69" i="1"/>
  <c r="GD69" i="1"/>
  <c r="GC69" i="1"/>
  <c r="GA69" i="1"/>
  <c r="FZ69" i="1"/>
  <c r="FX69" i="1"/>
  <c r="FW69" i="1"/>
  <c r="FU69" i="1"/>
  <c r="FR69" i="1"/>
  <c r="FQ69" i="1"/>
  <c r="FO69" i="1"/>
  <c r="FL69" i="1"/>
  <c r="FK69" i="1"/>
  <c r="FI69" i="1"/>
  <c r="FH69" i="1"/>
  <c r="FF69" i="1"/>
  <c r="FC69" i="1"/>
  <c r="FB69" i="1"/>
  <c r="EW69" i="1"/>
  <c r="EV69" i="1"/>
  <c r="ES69" i="1"/>
  <c r="EP69" i="1"/>
  <c r="EN69" i="1"/>
  <c r="EK69" i="1"/>
  <c r="EJ69" i="1"/>
  <c r="EH69" i="1"/>
  <c r="ED69" i="1"/>
  <c r="EB69" i="1"/>
  <c r="DY69" i="1"/>
  <c r="DX69" i="1"/>
  <c r="DV69" i="1"/>
  <c r="DP69" i="1"/>
  <c r="DM69" i="1"/>
  <c r="DJ69" i="1"/>
  <c r="DG69" i="1"/>
  <c r="DF69" i="1"/>
  <c r="DD69" i="1"/>
  <c r="DA69" i="1"/>
  <c r="CZ69" i="1"/>
  <c r="CX69" i="1"/>
  <c r="CU69" i="1"/>
  <c r="CR69" i="1"/>
  <c r="CO69" i="1"/>
  <c r="CN69" i="1"/>
  <c r="CL69" i="1"/>
  <c r="CK69" i="1"/>
  <c r="CI69" i="1"/>
  <c r="CH69" i="1"/>
  <c r="CF69" i="1"/>
  <c r="CE69" i="1"/>
  <c r="CC69" i="1"/>
  <c r="CB69" i="1"/>
  <c r="BZ69" i="1"/>
  <c r="BY69" i="1"/>
  <c r="BW69" i="1"/>
  <c r="BT69" i="1"/>
  <c r="BS69" i="1"/>
  <c r="BQ69" i="1"/>
  <c r="BP69" i="1"/>
  <c r="BN69" i="1"/>
  <c r="BM69" i="1"/>
  <c r="BK69" i="1"/>
  <c r="BJ69" i="1"/>
  <c r="BH69" i="1"/>
  <c r="BG69" i="1"/>
  <c r="BE69" i="1"/>
  <c r="BD69" i="1"/>
  <c r="BB69" i="1"/>
  <c r="BA69" i="1"/>
  <c r="AY69" i="1"/>
  <c r="AV69" i="1"/>
  <c r="AU69" i="1"/>
  <c r="AS69" i="1"/>
  <c r="AR69" i="1"/>
  <c r="AP69" i="1"/>
  <c r="AM69" i="1"/>
  <c r="AJ69" i="1"/>
  <c r="AI69" i="1"/>
  <c r="AG69" i="1"/>
  <c r="AF69" i="1"/>
  <c r="AD69" i="1"/>
  <c r="AA69" i="1"/>
  <c r="X69" i="1"/>
  <c r="W69" i="1"/>
  <c r="U69" i="1"/>
  <c r="T69" i="1"/>
  <c r="P69" i="1"/>
  <c r="K69" i="1"/>
  <c r="J69" i="1"/>
  <c r="I69" i="1"/>
  <c r="H69" i="1"/>
  <c r="G69" i="1"/>
  <c r="F69" i="1"/>
  <c r="E69" i="1"/>
  <c r="D69" i="1"/>
  <c r="C69" i="1"/>
  <c r="B69" i="1"/>
  <c r="A69" i="1"/>
  <c r="IT68" i="1"/>
  <c r="IS68" i="1"/>
  <c r="IO68" i="1"/>
  <c r="IN68" i="1"/>
  <c r="IL68" i="1"/>
  <c r="IK68" i="1"/>
  <c r="II68" i="1"/>
  <c r="IH68" i="1"/>
  <c r="IF68" i="1"/>
  <c r="IE68" i="1"/>
  <c r="HY68" i="1"/>
  <c r="HV68" i="1"/>
  <c r="HT68" i="1"/>
  <c r="HS68" i="1"/>
  <c r="HP68" i="1"/>
  <c r="HM68" i="1"/>
  <c r="HK68" i="1"/>
  <c r="HJ68" i="1"/>
  <c r="HG68" i="1"/>
  <c r="HD68" i="1"/>
  <c r="HA68" i="1"/>
  <c r="GX68" i="1"/>
  <c r="GV68" i="1"/>
  <c r="GU68" i="1"/>
  <c r="GS68" i="1"/>
  <c r="GR68" i="1"/>
  <c r="GP68" i="1"/>
  <c r="GO68" i="1"/>
  <c r="GL68" i="1"/>
  <c r="GI68" i="1"/>
  <c r="GG68" i="1"/>
  <c r="GF68" i="1"/>
  <c r="GD68" i="1"/>
  <c r="GC68" i="1"/>
  <c r="GA68" i="1"/>
  <c r="FZ68" i="1"/>
  <c r="FX68" i="1"/>
  <c r="FW68" i="1"/>
  <c r="FU68" i="1"/>
  <c r="FR68" i="1"/>
  <c r="FQ68" i="1"/>
  <c r="FO68" i="1"/>
  <c r="FL68" i="1"/>
  <c r="FI68" i="1"/>
  <c r="FH68" i="1"/>
  <c r="FF68" i="1"/>
  <c r="FC68" i="1"/>
  <c r="FB68" i="1"/>
  <c r="EW68" i="1"/>
  <c r="EV68" i="1"/>
  <c r="ES68" i="1"/>
  <c r="EP68" i="1"/>
  <c r="EN68" i="1"/>
  <c r="EK68" i="1"/>
  <c r="EJ68" i="1"/>
  <c r="EH68" i="1"/>
  <c r="ED68" i="1"/>
  <c r="EB68" i="1"/>
  <c r="EA68" i="1"/>
  <c r="DY68" i="1"/>
  <c r="DX68" i="1"/>
  <c r="DP68" i="1"/>
  <c r="DM68" i="1"/>
  <c r="DJ68" i="1"/>
  <c r="DG68" i="1"/>
  <c r="DF68" i="1"/>
  <c r="DD68" i="1"/>
  <c r="DC68" i="1"/>
  <c r="DA68" i="1"/>
  <c r="CZ68" i="1"/>
  <c r="CX68" i="1"/>
  <c r="CU68" i="1"/>
  <c r="CR68" i="1"/>
  <c r="CO68" i="1"/>
  <c r="CN68" i="1"/>
  <c r="CL68" i="1"/>
  <c r="CK68" i="1"/>
  <c r="CI68" i="1"/>
  <c r="CH68" i="1"/>
  <c r="CF68" i="1"/>
  <c r="CE68" i="1"/>
  <c r="CC68" i="1"/>
  <c r="CB68" i="1"/>
  <c r="BZ68" i="1"/>
  <c r="BY68" i="1"/>
  <c r="BW68" i="1"/>
  <c r="BT68" i="1"/>
  <c r="BS68" i="1"/>
  <c r="BQ68" i="1"/>
  <c r="BP68" i="1"/>
  <c r="BN68" i="1"/>
  <c r="BM68" i="1"/>
  <c r="BK68" i="1"/>
  <c r="BJ68" i="1"/>
  <c r="BH68" i="1"/>
  <c r="BG68" i="1"/>
  <c r="BE68" i="1"/>
  <c r="BD68" i="1"/>
  <c r="BB68" i="1"/>
  <c r="BA68" i="1"/>
  <c r="AY68" i="1"/>
  <c r="AV68" i="1"/>
  <c r="AU68" i="1"/>
  <c r="AS68" i="1"/>
  <c r="AR68" i="1"/>
  <c r="AP68" i="1"/>
  <c r="AM68" i="1"/>
  <c r="AJ68" i="1"/>
  <c r="AI68" i="1"/>
  <c r="AG68" i="1"/>
  <c r="AF68" i="1"/>
  <c r="AD68" i="1"/>
  <c r="AA68" i="1"/>
  <c r="X68" i="1"/>
  <c r="W68" i="1"/>
  <c r="U68" i="1"/>
  <c r="T68" i="1"/>
  <c r="P68" i="1"/>
  <c r="K68" i="1"/>
  <c r="J68" i="1"/>
  <c r="I68" i="1"/>
  <c r="H68" i="1"/>
  <c r="G68" i="1"/>
  <c r="F68" i="1"/>
  <c r="E68" i="1"/>
  <c r="D68" i="1"/>
  <c r="C68" i="1"/>
  <c r="B68" i="1"/>
  <c r="A68" i="1"/>
  <c r="IT67" i="1"/>
  <c r="IO67" i="1"/>
  <c r="IN67" i="1"/>
  <c r="IL67" i="1"/>
  <c r="IK67" i="1"/>
  <c r="II67" i="1"/>
  <c r="IH67" i="1"/>
  <c r="IF67" i="1"/>
  <c r="IE67" i="1"/>
  <c r="IB67" i="1"/>
  <c r="HY67" i="1"/>
  <c r="HS67" i="1"/>
  <c r="HP67" i="1"/>
  <c r="HM67" i="1"/>
  <c r="HK67" i="1"/>
  <c r="HJ67" i="1"/>
  <c r="HG67" i="1"/>
  <c r="HD67" i="1"/>
  <c r="HA67" i="1"/>
  <c r="GX67" i="1"/>
  <c r="GV67" i="1"/>
  <c r="GU67" i="1"/>
  <c r="GR67" i="1"/>
  <c r="GP67" i="1"/>
  <c r="GO67" i="1"/>
  <c r="GL67" i="1"/>
  <c r="GI67" i="1"/>
  <c r="GG67" i="1"/>
  <c r="GF67" i="1"/>
  <c r="GD67" i="1"/>
  <c r="GC67" i="1"/>
  <c r="GA67" i="1"/>
  <c r="FZ67" i="1"/>
  <c r="FX67" i="1"/>
  <c r="FW67" i="1"/>
  <c r="FU67" i="1"/>
  <c r="FR67" i="1"/>
  <c r="FQ67" i="1"/>
  <c r="FO67" i="1"/>
  <c r="FL67" i="1"/>
  <c r="FK67" i="1"/>
  <c r="FI67" i="1"/>
  <c r="FH67" i="1"/>
  <c r="FF67" i="1"/>
  <c r="FC67" i="1"/>
  <c r="FB67" i="1"/>
  <c r="EY67" i="1"/>
  <c r="EW67" i="1"/>
  <c r="EV67" i="1"/>
  <c r="ET67" i="1"/>
  <c r="ES67" i="1"/>
  <c r="EP67" i="1"/>
  <c r="EN67" i="1"/>
  <c r="EM67" i="1"/>
  <c r="EK67" i="1"/>
  <c r="EJ67" i="1"/>
  <c r="EH67" i="1"/>
  <c r="ED67" i="1"/>
  <c r="EB67" i="1"/>
  <c r="EA67" i="1"/>
  <c r="DY67" i="1"/>
  <c r="DX67" i="1"/>
  <c r="DS67" i="1"/>
  <c r="DP67" i="1"/>
  <c r="DM67" i="1"/>
  <c r="DJ67" i="1"/>
  <c r="DG67" i="1"/>
  <c r="DF67" i="1"/>
  <c r="DD67" i="1"/>
  <c r="DC67" i="1"/>
  <c r="DA67" i="1"/>
  <c r="CZ67" i="1"/>
  <c r="CX67" i="1"/>
  <c r="CU67" i="1"/>
  <c r="CR67" i="1"/>
  <c r="CQ67" i="1"/>
  <c r="CO67" i="1"/>
  <c r="CN67" i="1"/>
  <c r="CL67" i="1"/>
  <c r="CK67" i="1"/>
  <c r="CI67" i="1"/>
  <c r="CH67" i="1"/>
  <c r="CF67" i="1"/>
  <c r="CE67" i="1"/>
  <c r="CC67" i="1"/>
  <c r="CB67" i="1"/>
  <c r="BZ67" i="1"/>
  <c r="BY67" i="1"/>
  <c r="BW67" i="1"/>
  <c r="BT67" i="1"/>
  <c r="BS67" i="1"/>
  <c r="BQ67" i="1"/>
  <c r="BP67" i="1"/>
  <c r="BN67" i="1"/>
  <c r="BM67" i="1"/>
  <c r="BK67" i="1"/>
  <c r="BJ67" i="1"/>
  <c r="BH67" i="1"/>
  <c r="BG67" i="1"/>
  <c r="BE67" i="1"/>
  <c r="BD67" i="1"/>
  <c r="BB67" i="1"/>
  <c r="BA67" i="1"/>
  <c r="AY67" i="1"/>
  <c r="AV67" i="1"/>
  <c r="AU67" i="1"/>
  <c r="AS67" i="1"/>
  <c r="AR67" i="1"/>
  <c r="AP67" i="1"/>
  <c r="AM67" i="1"/>
  <c r="AJ67" i="1"/>
  <c r="AI67" i="1"/>
  <c r="AG67" i="1"/>
  <c r="AF67" i="1"/>
  <c r="AD67" i="1"/>
  <c r="AA67" i="1"/>
  <c r="X67" i="1"/>
  <c r="W67" i="1"/>
  <c r="U67" i="1"/>
  <c r="T67" i="1"/>
  <c r="P67" i="1"/>
  <c r="K67" i="1"/>
  <c r="J67" i="1"/>
  <c r="I67" i="1"/>
  <c r="H67" i="1"/>
  <c r="G67" i="1"/>
  <c r="F67" i="1"/>
  <c r="E67" i="1"/>
  <c r="D67" i="1"/>
  <c r="C67" i="1"/>
  <c r="B67" i="1"/>
  <c r="A67" i="1"/>
  <c r="IT66" i="1"/>
  <c r="IZ66" i="1" s="1"/>
  <c r="IO66" i="1"/>
  <c r="IN66" i="1"/>
  <c r="IL66" i="1"/>
  <c r="IK66" i="1"/>
  <c r="II66" i="1"/>
  <c r="IH66" i="1"/>
  <c r="IF66" i="1"/>
  <c r="IE66" i="1"/>
  <c r="IB66" i="1"/>
  <c r="HY66" i="1"/>
  <c r="HV66" i="1"/>
  <c r="HS66" i="1"/>
  <c r="HP66" i="1"/>
  <c r="HM66" i="1"/>
  <c r="HK66" i="1"/>
  <c r="HJ66" i="1"/>
  <c r="HG66" i="1"/>
  <c r="HD66" i="1"/>
  <c r="HA66" i="1"/>
  <c r="GX66" i="1"/>
  <c r="GV66" i="1"/>
  <c r="GU66" i="1"/>
  <c r="GS66" i="1"/>
  <c r="GR66" i="1"/>
  <c r="GP66" i="1"/>
  <c r="GO66" i="1"/>
  <c r="GL66" i="1"/>
  <c r="GI66" i="1"/>
  <c r="GG66" i="1"/>
  <c r="GF66" i="1"/>
  <c r="GD66" i="1"/>
  <c r="GC66" i="1"/>
  <c r="GA66" i="1"/>
  <c r="FZ66" i="1"/>
  <c r="FX66" i="1"/>
  <c r="FW66" i="1"/>
  <c r="FU66" i="1"/>
  <c r="FR66" i="1"/>
  <c r="FQ66" i="1"/>
  <c r="FO66" i="1"/>
  <c r="FL66" i="1"/>
  <c r="FI66" i="1"/>
  <c r="FH66" i="1"/>
  <c r="FF66" i="1"/>
  <c r="FC66" i="1"/>
  <c r="FB66" i="1"/>
  <c r="EW66" i="1"/>
  <c r="EV66" i="1"/>
  <c r="ET66" i="1"/>
  <c r="ES66" i="1"/>
  <c r="EP66" i="1"/>
  <c r="EN66" i="1"/>
  <c r="EM66" i="1"/>
  <c r="EK66" i="1"/>
  <c r="EJ66" i="1"/>
  <c r="EH66" i="1"/>
  <c r="ED66" i="1"/>
  <c r="EB66" i="1"/>
  <c r="EA66" i="1"/>
  <c r="DY66" i="1"/>
  <c r="DX66" i="1"/>
  <c r="DV66" i="1"/>
  <c r="DP66" i="1"/>
  <c r="DM66" i="1"/>
  <c r="DJ66" i="1"/>
  <c r="DG66" i="1"/>
  <c r="DF66" i="1"/>
  <c r="DD66" i="1"/>
  <c r="DA66" i="1"/>
  <c r="CZ66" i="1"/>
  <c r="CX66" i="1"/>
  <c r="CU66" i="1"/>
  <c r="CR66" i="1"/>
  <c r="CQ66" i="1"/>
  <c r="CO66" i="1"/>
  <c r="CL66" i="1"/>
  <c r="CK66" i="1"/>
  <c r="CI66" i="1"/>
  <c r="CH66" i="1"/>
  <c r="CF66" i="1"/>
  <c r="CE66" i="1"/>
  <c r="CC66" i="1"/>
  <c r="CB66" i="1"/>
  <c r="BZ66" i="1"/>
  <c r="BY66" i="1"/>
  <c r="BW66" i="1"/>
  <c r="BT66" i="1"/>
  <c r="BS66" i="1"/>
  <c r="BQ66" i="1"/>
  <c r="BP66" i="1"/>
  <c r="BN66" i="1"/>
  <c r="BM66" i="1"/>
  <c r="BK66" i="1"/>
  <c r="BJ66" i="1"/>
  <c r="BH66" i="1"/>
  <c r="BG66" i="1"/>
  <c r="BE66" i="1"/>
  <c r="BD66" i="1"/>
  <c r="BB66" i="1"/>
  <c r="BA66" i="1"/>
  <c r="AY66" i="1"/>
  <c r="AV66" i="1"/>
  <c r="AU66" i="1"/>
  <c r="AS66" i="1"/>
  <c r="AR66" i="1"/>
  <c r="AP66" i="1"/>
  <c r="AM66" i="1"/>
  <c r="AJ66" i="1"/>
  <c r="AI66" i="1"/>
  <c r="AG66" i="1"/>
  <c r="AF66" i="1"/>
  <c r="AD66" i="1"/>
  <c r="AA66" i="1"/>
  <c r="X66" i="1"/>
  <c r="W66" i="1"/>
  <c r="U66" i="1"/>
  <c r="T66" i="1"/>
  <c r="P66" i="1"/>
  <c r="K66" i="1"/>
  <c r="J66" i="1"/>
  <c r="I66" i="1"/>
  <c r="H66" i="1"/>
  <c r="G66" i="1"/>
  <c r="F66" i="1"/>
  <c r="E66" i="1"/>
  <c r="D66" i="1"/>
  <c r="C66" i="1"/>
  <c r="B66" i="1"/>
  <c r="A66" i="1"/>
  <c r="IZ65" i="1"/>
  <c r="IT65" i="1"/>
  <c r="IS65" i="1"/>
  <c r="IO65" i="1"/>
  <c r="IN65" i="1"/>
  <c r="IL65" i="1"/>
  <c r="IK65" i="1"/>
  <c r="II65" i="1"/>
  <c r="IH65" i="1"/>
  <c r="IF65" i="1"/>
  <c r="IE65" i="1"/>
  <c r="IB65" i="1"/>
  <c r="HY65" i="1"/>
  <c r="HV65" i="1"/>
  <c r="HS65" i="1"/>
  <c r="HP65" i="1"/>
  <c r="HM65" i="1"/>
  <c r="HK65" i="1"/>
  <c r="HJ65" i="1"/>
  <c r="HG65" i="1"/>
  <c r="HD65" i="1"/>
  <c r="HA65" i="1"/>
  <c r="GX65" i="1"/>
  <c r="GV65" i="1"/>
  <c r="GU65" i="1"/>
  <c r="GR65" i="1"/>
  <c r="GP65" i="1"/>
  <c r="GO65" i="1"/>
  <c r="GL65" i="1"/>
  <c r="GI65" i="1"/>
  <c r="GG65" i="1"/>
  <c r="GF65" i="1"/>
  <c r="GD65" i="1"/>
  <c r="GC65" i="1"/>
  <c r="GA65" i="1"/>
  <c r="FZ65" i="1"/>
  <c r="FX65" i="1"/>
  <c r="FW65" i="1"/>
  <c r="FU65" i="1"/>
  <c r="FT65" i="1"/>
  <c r="FR65" i="1"/>
  <c r="FQ65" i="1"/>
  <c r="FO65" i="1"/>
  <c r="FL65" i="1"/>
  <c r="FK65" i="1"/>
  <c r="FI65" i="1"/>
  <c r="FH65" i="1"/>
  <c r="FF65" i="1"/>
  <c r="FC65" i="1"/>
  <c r="FB65" i="1"/>
  <c r="EW65" i="1"/>
  <c r="EV65" i="1"/>
  <c r="ES65" i="1"/>
  <c r="EP65" i="1"/>
  <c r="EN65" i="1"/>
  <c r="EK65" i="1"/>
  <c r="EJ65" i="1"/>
  <c r="EH65" i="1"/>
  <c r="ED65" i="1"/>
  <c r="EB65" i="1"/>
  <c r="EA65" i="1"/>
  <c r="DY65" i="1"/>
  <c r="DX65" i="1"/>
  <c r="DP65" i="1"/>
  <c r="DM65" i="1"/>
  <c r="DJ65" i="1"/>
  <c r="DG65" i="1"/>
  <c r="DF65" i="1"/>
  <c r="DD65" i="1"/>
  <c r="DA65" i="1"/>
  <c r="CZ65" i="1"/>
  <c r="CX65" i="1"/>
  <c r="CU65" i="1"/>
  <c r="CR65" i="1"/>
  <c r="CQ65" i="1"/>
  <c r="CO65" i="1"/>
  <c r="CL65" i="1"/>
  <c r="CK65" i="1"/>
  <c r="CI65" i="1"/>
  <c r="CH65" i="1"/>
  <c r="CF65" i="1"/>
  <c r="CE65" i="1"/>
  <c r="CC65" i="1"/>
  <c r="CB65" i="1"/>
  <c r="BZ65" i="1"/>
  <c r="BY65" i="1"/>
  <c r="BW65" i="1"/>
  <c r="BT65" i="1"/>
  <c r="BS65" i="1"/>
  <c r="BQ65" i="1"/>
  <c r="BP65" i="1"/>
  <c r="BN65" i="1"/>
  <c r="BM65" i="1"/>
  <c r="BK65" i="1"/>
  <c r="BJ65" i="1"/>
  <c r="BH65" i="1"/>
  <c r="BG65" i="1"/>
  <c r="BE65" i="1"/>
  <c r="BD65" i="1"/>
  <c r="BB65" i="1"/>
  <c r="BA65" i="1"/>
  <c r="AY65" i="1"/>
  <c r="AV65" i="1"/>
  <c r="AU65" i="1"/>
  <c r="AS65" i="1"/>
  <c r="AR65" i="1"/>
  <c r="AP65" i="1"/>
  <c r="AM65" i="1"/>
  <c r="AJ65" i="1"/>
  <c r="AI65" i="1"/>
  <c r="AG65" i="1"/>
  <c r="AF65" i="1"/>
  <c r="AD65" i="1"/>
  <c r="AA65" i="1"/>
  <c r="X65" i="1"/>
  <c r="W65" i="1"/>
  <c r="U65" i="1"/>
  <c r="T65" i="1"/>
  <c r="P65" i="1"/>
  <c r="K65" i="1"/>
  <c r="J65" i="1"/>
  <c r="I65" i="1"/>
  <c r="H65" i="1"/>
  <c r="G65" i="1"/>
  <c r="F65" i="1"/>
  <c r="E65" i="1"/>
  <c r="D65" i="1"/>
  <c r="C65" i="1"/>
  <c r="B65" i="1"/>
  <c r="A65" i="1"/>
  <c r="IZ64" i="1"/>
  <c r="IT64" i="1"/>
  <c r="IO64" i="1"/>
  <c r="IN64" i="1"/>
  <c r="IL64" i="1"/>
  <c r="IK64" i="1"/>
  <c r="II64" i="1"/>
  <c r="IH64" i="1"/>
  <c r="IF64" i="1"/>
  <c r="IE64" i="1"/>
  <c r="IC64" i="1"/>
  <c r="HY64" i="1"/>
  <c r="HW64" i="1"/>
  <c r="HV64" i="1"/>
  <c r="HS64" i="1"/>
  <c r="HP64" i="1"/>
  <c r="HM64" i="1"/>
  <c r="HK64" i="1"/>
  <c r="HJ64" i="1"/>
  <c r="HG64" i="1"/>
  <c r="HD64" i="1"/>
  <c r="HA64" i="1"/>
  <c r="GY64" i="1"/>
  <c r="GX64" i="1"/>
  <c r="GV64" i="1"/>
  <c r="GU64" i="1"/>
  <c r="GR64" i="1"/>
  <c r="GP64" i="1"/>
  <c r="GO64" i="1"/>
  <c r="GL64" i="1"/>
  <c r="GI64" i="1"/>
  <c r="GG64" i="1"/>
  <c r="GF64" i="1"/>
  <c r="GD64" i="1"/>
  <c r="GC64" i="1"/>
  <c r="GA64" i="1"/>
  <c r="FZ64" i="1"/>
  <c r="FX64" i="1"/>
  <c r="FW64" i="1"/>
  <c r="FU64" i="1"/>
  <c r="FR64" i="1"/>
  <c r="FQ64" i="1"/>
  <c r="FO64" i="1"/>
  <c r="FL64" i="1"/>
  <c r="FK64" i="1"/>
  <c r="FI64" i="1"/>
  <c r="FH64" i="1"/>
  <c r="FF64" i="1"/>
  <c r="FC64" i="1"/>
  <c r="FB64" i="1"/>
  <c r="EW64" i="1"/>
  <c r="EV64" i="1"/>
  <c r="ES64" i="1"/>
  <c r="EP64" i="1"/>
  <c r="EN64" i="1"/>
  <c r="EK64" i="1"/>
  <c r="EJ64" i="1"/>
  <c r="EH64" i="1"/>
  <c r="ED64" i="1"/>
  <c r="EB64" i="1"/>
  <c r="DY64" i="1"/>
  <c r="DX64" i="1"/>
  <c r="DV64" i="1"/>
  <c r="DS64" i="1"/>
  <c r="DP64" i="1"/>
  <c r="DO64" i="1"/>
  <c r="DM64" i="1"/>
  <c r="DJ64" i="1"/>
  <c r="DG64" i="1"/>
  <c r="DF64" i="1"/>
  <c r="DD64" i="1"/>
  <c r="DA64" i="1"/>
  <c r="CZ64" i="1"/>
  <c r="CX64" i="1"/>
  <c r="CU64" i="1"/>
  <c r="CR64" i="1"/>
  <c r="CQ64" i="1"/>
  <c r="CO64" i="1"/>
  <c r="CN64" i="1"/>
  <c r="CL64" i="1"/>
  <c r="CK64" i="1"/>
  <c r="CI64" i="1"/>
  <c r="CH64" i="1"/>
  <c r="CF64" i="1"/>
  <c r="CE64" i="1"/>
  <c r="CC64" i="1"/>
  <c r="CB64" i="1"/>
  <c r="BZ64" i="1"/>
  <c r="BY64" i="1"/>
  <c r="BW64" i="1"/>
  <c r="BT64" i="1"/>
  <c r="BS64" i="1"/>
  <c r="BQ64" i="1"/>
  <c r="BP64" i="1"/>
  <c r="BN64" i="1"/>
  <c r="BM64" i="1"/>
  <c r="BK64" i="1"/>
  <c r="BJ64" i="1"/>
  <c r="BH64" i="1"/>
  <c r="BG64" i="1"/>
  <c r="BE64" i="1"/>
  <c r="BD64" i="1"/>
  <c r="BB64" i="1"/>
  <c r="BA64" i="1"/>
  <c r="AY64" i="1"/>
  <c r="AV64" i="1"/>
  <c r="AU64" i="1"/>
  <c r="AS64" i="1"/>
  <c r="AR64" i="1"/>
  <c r="AP64" i="1"/>
  <c r="AM64" i="1"/>
  <c r="AJ64" i="1"/>
  <c r="AI64" i="1"/>
  <c r="AG64" i="1"/>
  <c r="AF64" i="1"/>
  <c r="AD64" i="1"/>
  <c r="AA64" i="1"/>
  <c r="X64" i="1"/>
  <c r="W64" i="1"/>
  <c r="U64" i="1"/>
  <c r="T64" i="1"/>
  <c r="P64" i="1"/>
  <c r="K64" i="1"/>
  <c r="J64" i="1"/>
  <c r="I64" i="1"/>
  <c r="H64" i="1"/>
  <c r="G64" i="1"/>
  <c r="F64" i="1"/>
  <c r="E64" i="1"/>
  <c r="D64" i="1"/>
  <c r="C64" i="1"/>
  <c r="B64" i="1"/>
  <c r="A64" i="1"/>
  <c r="IT63" i="1"/>
  <c r="IS63" i="1" s="1"/>
  <c r="IO63" i="1"/>
  <c r="IN63" i="1"/>
  <c r="IL63" i="1"/>
  <c r="IK63" i="1"/>
  <c r="II63" i="1"/>
  <c r="IH63" i="1"/>
  <c r="IF63" i="1"/>
  <c r="IE63" i="1"/>
  <c r="IB63" i="1"/>
  <c r="HY63" i="1"/>
  <c r="HV63" i="1"/>
  <c r="HT63" i="1"/>
  <c r="HS63" i="1"/>
  <c r="HP63" i="1"/>
  <c r="HM63" i="1"/>
  <c r="HK63" i="1"/>
  <c r="HJ63" i="1"/>
  <c r="HG63" i="1"/>
  <c r="HD63" i="1"/>
  <c r="HA63" i="1"/>
  <c r="GX63" i="1"/>
  <c r="GV63" i="1"/>
  <c r="GU63" i="1"/>
  <c r="GR63" i="1"/>
  <c r="GP63" i="1"/>
  <c r="GO63" i="1"/>
  <c r="GL63" i="1"/>
  <c r="GI63" i="1"/>
  <c r="GG63" i="1"/>
  <c r="GF63" i="1"/>
  <c r="GD63" i="1"/>
  <c r="GC63" i="1"/>
  <c r="GA63" i="1"/>
  <c r="FZ63" i="1"/>
  <c r="FX63" i="1"/>
  <c r="FW63" i="1"/>
  <c r="FU63" i="1"/>
  <c r="FR63" i="1"/>
  <c r="FQ63" i="1"/>
  <c r="FO63" i="1"/>
  <c r="FL63" i="1"/>
  <c r="FK63" i="1"/>
  <c r="FI63" i="1"/>
  <c r="FH63" i="1"/>
  <c r="FF63" i="1"/>
  <c r="FC63" i="1"/>
  <c r="FB63" i="1"/>
  <c r="EW63" i="1"/>
  <c r="EV63" i="1"/>
  <c r="ES63" i="1"/>
  <c r="EP63" i="1"/>
  <c r="EN63" i="1"/>
  <c r="EK63" i="1"/>
  <c r="EJ63" i="1"/>
  <c r="EH63" i="1"/>
  <c r="ED63" i="1"/>
  <c r="EB63" i="1"/>
  <c r="DY63" i="1"/>
  <c r="DX63" i="1"/>
  <c r="DP63" i="1"/>
  <c r="DO63" i="1"/>
  <c r="DM63" i="1"/>
  <c r="DJ63" i="1"/>
  <c r="DG63" i="1"/>
  <c r="DF63" i="1"/>
  <c r="DD63" i="1"/>
  <c r="DA63" i="1"/>
  <c r="CZ63" i="1"/>
  <c r="CX63" i="1"/>
  <c r="CU63" i="1"/>
  <c r="CR63" i="1"/>
  <c r="CQ63" i="1"/>
  <c r="CO63" i="1"/>
  <c r="CN63" i="1"/>
  <c r="CL63" i="1"/>
  <c r="CK63" i="1"/>
  <c r="CI63" i="1"/>
  <c r="CH63" i="1"/>
  <c r="CF63" i="1"/>
  <c r="CE63" i="1"/>
  <c r="CC63" i="1"/>
  <c r="CB63" i="1"/>
  <c r="BZ63" i="1"/>
  <c r="BY63" i="1"/>
  <c r="BW63" i="1"/>
  <c r="BT63" i="1"/>
  <c r="BS63" i="1"/>
  <c r="BQ63" i="1"/>
  <c r="BP63" i="1"/>
  <c r="BN63" i="1"/>
  <c r="BM63" i="1"/>
  <c r="BK63" i="1"/>
  <c r="BJ63" i="1"/>
  <c r="BH63" i="1"/>
  <c r="BG63" i="1"/>
  <c r="BE63" i="1"/>
  <c r="BD63" i="1"/>
  <c r="BB63" i="1"/>
  <c r="BA63" i="1"/>
  <c r="AY63" i="1"/>
  <c r="AV63" i="1"/>
  <c r="AU63" i="1"/>
  <c r="AS63" i="1"/>
  <c r="AR63" i="1"/>
  <c r="AP63" i="1"/>
  <c r="AM63" i="1"/>
  <c r="AJ63" i="1"/>
  <c r="AI63" i="1"/>
  <c r="AG63" i="1"/>
  <c r="AF63" i="1"/>
  <c r="AD63" i="1"/>
  <c r="AA63" i="1"/>
  <c r="X63" i="1"/>
  <c r="W63" i="1"/>
  <c r="U63" i="1"/>
  <c r="T63" i="1"/>
  <c r="P63" i="1"/>
  <c r="K63" i="1"/>
  <c r="J63" i="1"/>
  <c r="I63" i="1"/>
  <c r="H63" i="1"/>
  <c r="G63" i="1"/>
  <c r="F63" i="1"/>
  <c r="E63" i="1"/>
  <c r="D63" i="1"/>
  <c r="C63" i="1"/>
  <c r="B63" i="1"/>
  <c r="A63" i="1"/>
  <c r="IT62" i="1"/>
  <c r="IS62" i="1" s="1"/>
  <c r="IO62" i="1"/>
  <c r="IN62" i="1"/>
  <c r="IL62" i="1"/>
  <c r="IK62" i="1"/>
  <c r="II62" i="1"/>
  <c r="IH62" i="1"/>
  <c r="IF62" i="1"/>
  <c r="IE62" i="1"/>
  <c r="HY62" i="1"/>
  <c r="HV62" i="1"/>
  <c r="HS62" i="1"/>
  <c r="HP62" i="1"/>
  <c r="HM62" i="1"/>
  <c r="HK62" i="1"/>
  <c r="HJ62" i="1"/>
  <c r="HG62" i="1"/>
  <c r="HD62" i="1"/>
  <c r="HA62" i="1"/>
  <c r="GX62" i="1"/>
  <c r="GV62" i="1"/>
  <c r="GU62" i="1"/>
  <c r="GR62" i="1"/>
  <c r="GP62" i="1"/>
  <c r="GO62" i="1"/>
  <c r="GL62" i="1"/>
  <c r="GI62" i="1"/>
  <c r="GG62" i="1"/>
  <c r="GF62" i="1"/>
  <c r="GD62" i="1"/>
  <c r="GC62" i="1"/>
  <c r="GA62" i="1"/>
  <c r="FZ62" i="1"/>
  <c r="FX62" i="1"/>
  <c r="FW62" i="1"/>
  <c r="FU62" i="1"/>
  <c r="FR62" i="1"/>
  <c r="FQ62" i="1"/>
  <c r="FO62" i="1"/>
  <c r="FL62" i="1"/>
  <c r="FK62" i="1"/>
  <c r="FI62" i="1"/>
  <c r="FH62" i="1"/>
  <c r="FF62" i="1"/>
  <c r="FC62" i="1"/>
  <c r="FB62" i="1"/>
  <c r="EW62" i="1"/>
  <c r="EV62" i="1"/>
  <c r="ES62" i="1"/>
  <c r="EQ62" i="1"/>
  <c r="EP62" i="1"/>
  <c r="EN62" i="1"/>
  <c r="EM62" i="1"/>
  <c r="EK62" i="1"/>
  <c r="EJ62" i="1"/>
  <c r="EH62" i="1"/>
  <c r="ED62" i="1"/>
  <c r="EB62" i="1"/>
  <c r="EA62" i="1"/>
  <c r="DY62" i="1"/>
  <c r="DX62" i="1"/>
  <c r="DP62" i="1"/>
  <c r="DO62" i="1"/>
  <c r="DM62" i="1"/>
  <c r="DJ62" i="1"/>
  <c r="DG62" i="1"/>
  <c r="DF62" i="1"/>
  <c r="DD62" i="1"/>
  <c r="DC62" i="1"/>
  <c r="DA62" i="1"/>
  <c r="CZ62" i="1"/>
  <c r="CX62" i="1"/>
  <c r="CU62" i="1"/>
  <c r="CR62" i="1"/>
  <c r="CO62" i="1"/>
  <c r="CN62" i="1"/>
  <c r="CL62" i="1"/>
  <c r="CK62" i="1"/>
  <c r="CI62" i="1"/>
  <c r="CH62" i="1"/>
  <c r="CF62" i="1"/>
  <c r="CE62" i="1"/>
  <c r="CC62" i="1"/>
  <c r="CB62" i="1"/>
  <c r="BZ62" i="1"/>
  <c r="BY62" i="1"/>
  <c r="BW62" i="1"/>
  <c r="BT62" i="1"/>
  <c r="BS62" i="1"/>
  <c r="BQ62" i="1"/>
  <c r="BP62" i="1"/>
  <c r="BN62" i="1"/>
  <c r="BM62" i="1"/>
  <c r="BK62" i="1"/>
  <c r="BJ62" i="1"/>
  <c r="BH62" i="1"/>
  <c r="BG62" i="1"/>
  <c r="BE62" i="1"/>
  <c r="BD62" i="1"/>
  <c r="BB62" i="1"/>
  <c r="BA62" i="1"/>
  <c r="AY62" i="1"/>
  <c r="AV62" i="1"/>
  <c r="AU62" i="1"/>
  <c r="AS62" i="1"/>
  <c r="AR62" i="1"/>
  <c r="AP62" i="1"/>
  <c r="AM62" i="1"/>
  <c r="AJ62" i="1"/>
  <c r="AI62" i="1"/>
  <c r="AG62" i="1"/>
  <c r="AF62" i="1"/>
  <c r="AD62" i="1"/>
  <c r="AA62" i="1"/>
  <c r="X62" i="1"/>
  <c r="W62" i="1"/>
  <c r="U62" i="1"/>
  <c r="T62" i="1"/>
  <c r="P62" i="1"/>
  <c r="K62" i="1"/>
  <c r="J62" i="1"/>
  <c r="I62" i="1"/>
  <c r="H62" i="1"/>
  <c r="G62" i="1"/>
  <c r="F62" i="1"/>
  <c r="E62" i="1"/>
  <c r="D62" i="1"/>
  <c r="C62" i="1"/>
  <c r="B62" i="1"/>
  <c r="A62" i="1"/>
  <c r="IT61" i="1"/>
  <c r="IZ61" i="1" s="1"/>
  <c r="IS61" i="1"/>
  <c r="IO61" i="1"/>
  <c r="IN61" i="1"/>
  <c r="IL61" i="1"/>
  <c r="IK61" i="1"/>
  <c r="II61" i="1"/>
  <c r="IH61" i="1"/>
  <c r="IF61" i="1"/>
  <c r="IE61" i="1"/>
  <c r="HY61" i="1"/>
  <c r="HV61" i="1"/>
  <c r="HT61" i="1"/>
  <c r="HS61" i="1"/>
  <c r="HP61" i="1"/>
  <c r="HM61" i="1"/>
  <c r="HK61" i="1"/>
  <c r="HJ61" i="1"/>
  <c r="HG61" i="1"/>
  <c r="HD61" i="1"/>
  <c r="HA61" i="1"/>
  <c r="GX61" i="1"/>
  <c r="GV61" i="1"/>
  <c r="GU61" i="1"/>
  <c r="GR61" i="1"/>
  <c r="GP61" i="1"/>
  <c r="GO61" i="1"/>
  <c r="GL61" i="1"/>
  <c r="GI61" i="1"/>
  <c r="GG61" i="1"/>
  <c r="GF61" i="1"/>
  <c r="GD61" i="1"/>
  <c r="GC61" i="1"/>
  <c r="GA61" i="1"/>
  <c r="FZ61" i="1"/>
  <c r="FX61" i="1"/>
  <c r="FW61" i="1"/>
  <c r="FU61" i="1"/>
  <c r="FR61" i="1"/>
  <c r="FQ61" i="1"/>
  <c r="FO61" i="1"/>
  <c r="FL61" i="1"/>
  <c r="FI61" i="1"/>
  <c r="FH61" i="1"/>
  <c r="FF61" i="1"/>
  <c r="FC61" i="1"/>
  <c r="FB61" i="1"/>
  <c r="EW61" i="1"/>
  <c r="EV61" i="1"/>
  <c r="ES61" i="1"/>
  <c r="EP61" i="1"/>
  <c r="EN61" i="1"/>
  <c r="EK61" i="1"/>
  <c r="EJ61" i="1"/>
  <c r="EH61" i="1"/>
  <c r="EE61" i="1"/>
  <c r="ED61" i="1"/>
  <c r="EB61" i="1"/>
  <c r="DY61" i="1"/>
  <c r="DX61" i="1"/>
  <c r="DP61" i="1"/>
  <c r="DM61" i="1"/>
  <c r="DJ61" i="1"/>
  <c r="DG61" i="1"/>
  <c r="DF61" i="1"/>
  <c r="DD61" i="1"/>
  <c r="DA61" i="1"/>
  <c r="CZ61" i="1"/>
  <c r="CX61" i="1"/>
  <c r="CU61" i="1"/>
  <c r="CR61" i="1"/>
  <c r="CQ61" i="1"/>
  <c r="CO61" i="1"/>
  <c r="CN61" i="1"/>
  <c r="CL61" i="1"/>
  <c r="CK61" i="1"/>
  <c r="CI61" i="1"/>
  <c r="CH61" i="1"/>
  <c r="CF61" i="1"/>
  <c r="CE61" i="1"/>
  <c r="CC61" i="1"/>
  <c r="CB61" i="1"/>
  <c r="BZ61" i="1"/>
  <c r="BY61" i="1"/>
  <c r="BW61" i="1"/>
  <c r="BT61" i="1"/>
  <c r="BS61" i="1"/>
  <c r="BQ61" i="1"/>
  <c r="BP61" i="1"/>
  <c r="BN61" i="1"/>
  <c r="BM61" i="1"/>
  <c r="BK61" i="1"/>
  <c r="BJ61" i="1"/>
  <c r="BH61" i="1"/>
  <c r="BG61" i="1"/>
  <c r="BE61" i="1"/>
  <c r="BD61" i="1"/>
  <c r="BB61" i="1"/>
  <c r="BA61" i="1"/>
  <c r="AY61" i="1"/>
  <c r="AV61" i="1"/>
  <c r="AU61" i="1"/>
  <c r="AS61" i="1"/>
  <c r="AR61" i="1"/>
  <c r="AP61" i="1"/>
  <c r="AM61" i="1"/>
  <c r="AJ61" i="1"/>
  <c r="AI61" i="1"/>
  <c r="AG61" i="1"/>
  <c r="AF61" i="1"/>
  <c r="AD61" i="1"/>
  <c r="AA61" i="1"/>
  <c r="X61" i="1"/>
  <c r="W61" i="1"/>
  <c r="U61" i="1"/>
  <c r="T61" i="1"/>
  <c r="P61" i="1"/>
  <c r="K61" i="1"/>
  <c r="J61" i="1"/>
  <c r="I61" i="1"/>
  <c r="H61" i="1"/>
  <c r="G61" i="1"/>
  <c r="F61" i="1"/>
  <c r="E61" i="1"/>
  <c r="D61" i="1"/>
  <c r="C61" i="1"/>
  <c r="B61" i="1"/>
  <c r="A61" i="1"/>
  <c r="IT60" i="1"/>
  <c r="IO60" i="1"/>
  <c r="IN60" i="1"/>
  <c r="IL60" i="1"/>
  <c r="IK60" i="1"/>
  <c r="II60" i="1"/>
  <c r="IH60" i="1"/>
  <c r="IF60" i="1"/>
  <c r="IE60" i="1"/>
  <c r="HY60" i="1"/>
  <c r="HW60" i="1"/>
  <c r="HV60" i="1"/>
  <c r="HS60" i="1"/>
  <c r="HP60" i="1"/>
  <c r="HM60" i="1"/>
  <c r="HK60" i="1"/>
  <c r="HJ60" i="1"/>
  <c r="HG60" i="1"/>
  <c r="HD60" i="1"/>
  <c r="HA60" i="1"/>
  <c r="GY60" i="1"/>
  <c r="GX60" i="1"/>
  <c r="GV60" i="1"/>
  <c r="GU60" i="1"/>
  <c r="GS60" i="1"/>
  <c r="GR60" i="1"/>
  <c r="GP60" i="1"/>
  <c r="GO60" i="1"/>
  <c r="GL60" i="1"/>
  <c r="GI60" i="1"/>
  <c r="GG60" i="1"/>
  <c r="GF60" i="1"/>
  <c r="GD60" i="1"/>
  <c r="GC60" i="1"/>
  <c r="GA60" i="1"/>
  <c r="FZ60" i="1"/>
  <c r="FX60" i="1"/>
  <c r="FW60" i="1"/>
  <c r="FU60" i="1"/>
  <c r="FR60" i="1"/>
  <c r="FQ60" i="1"/>
  <c r="FO60" i="1"/>
  <c r="FL60" i="1"/>
  <c r="FK60" i="1"/>
  <c r="FI60" i="1"/>
  <c r="FH60" i="1"/>
  <c r="FF60" i="1"/>
  <c r="FC60" i="1"/>
  <c r="FB60" i="1"/>
  <c r="EW60" i="1"/>
  <c r="EV60" i="1"/>
  <c r="ES60" i="1"/>
  <c r="EP60" i="1"/>
  <c r="EN60" i="1"/>
  <c r="EK60" i="1"/>
  <c r="EJ60" i="1"/>
  <c r="EH60" i="1"/>
  <c r="ED60" i="1"/>
  <c r="EB60" i="1"/>
  <c r="EA60" i="1"/>
  <c r="DY60" i="1"/>
  <c r="DX60" i="1"/>
  <c r="DV60" i="1"/>
  <c r="DP60" i="1"/>
  <c r="DO60" i="1"/>
  <c r="DM60" i="1"/>
  <c r="DL60" i="1"/>
  <c r="DJ60" i="1"/>
  <c r="DG60" i="1"/>
  <c r="DF60" i="1"/>
  <c r="DD60" i="1"/>
  <c r="DA60" i="1"/>
  <c r="CZ60" i="1"/>
  <c r="CX60" i="1"/>
  <c r="CU60" i="1"/>
  <c r="CR60" i="1"/>
  <c r="CO60" i="1"/>
  <c r="CL60" i="1"/>
  <c r="CK60" i="1"/>
  <c r="CI60" i="1"/>
  <c r="CH60" i="1"/>
  <c r="CF60" i="1"/>
  <c r="CE60" i="1"/>
  <c r="CC60" i="1"/>
  <c r="CB60" i="1"/>
  <c r="BZ60" i="1"/>
  <c r="BY60" i="1"/>
  <c r="BW60" i="1"/>
  <c r="BT60" i="1"/>
  <c r="BS60" i="1"/>
  <c r="BQ60" i="1"/>
  <c r="BP60" i="1"/>
  <c r="BN60" i="1"/>
  <c r="BM60" i="1"/>
  <c r="BK60" i="1"/>
  <c r="BJ60" i="1"/>
  <c r="BH60" i="1"/>
  <c r="BG60" i="1"/>
  <c r="BE60" i="1"/>
  <c r="BD60" i="1"/>
  <c r="BB60" i="1"/>
  <c r="BA60" i="1"/>
  <c r="AY60" i="1"/>
  <c r="AV60" i="1"/>
  <c r="AU60" i="1"/>
  <c r="AS60" i="1"/>
  <c r="AR60" i="1"/>
  <c r="AP60" i="1"/>
  <c r="AM60" i="1"/>
  <c r="AJ60" i="1"/>
  <c r="AI60" i="1"/>
  <c r="AG60" i="1"/>
  <c r="AF60" i="1"/>
  <c r="AD60" i="1"/>
  <c r="AA60" i="1"/>
  <c r="X60" i="1"/>
  <c r="W60" i="1"/>
  <c r="U60" i="1"/>
  <c r="T60" i="1"/>
  <c r="P60" i="1"/>
  <c r="K60" i="1"/>
  <c r="J60" i="1"/>
  <c r="I60" i="1"/>
  <c r="H60" i="1"/>
  <c r="G60" i="1"/>
  <c r="F60" i="1"/>
  <c r="E60" i="1"/>
  <c r="D60" i="1"/>
  <c r="C60" i="1"/>
  <c r="B60" i="1"/>
  <c r="A60" i="1"/>
  <c r="IT59" i="1"/>
  <c r="IS59" i="1"/>
  <c r="IO59" i="1"/>
  <c r="IN59" i="1"/>
  <c r="IL59" i="1"/>
  <c r="IK59" i="1"/>
  <c r="II59" i="1"/>
  <c r="IH59" i="1"/>
  <c r="IF59" i="1"/>
  <c r="IE59" i="1"/>
  <c r="HY59" i="1"/>
  <c r="HV59" i="1"/>
  <c r="HS59" i="1"/>
  <c r="HQ59" i="1"/>
  <c r="HP59" i="1"/>
  <c r="HM59" i="1"/>
  <c r="HK59" i="1"/>
  <c r="HJ59" i="1"/>
  <c r="HG59" i="1"/>
  <c r="HD59" i="1"/>
  <c r="HA59" i="1"/>
  <c r="GY59" i="1"/>
  <c r="GX59" i="1"/>
  <c r="GV59" i="1"/>
  <c r="GU59" i="1"/>
  <c r="GR59" i="1"/>
  <c r="GP59" i="1"/>
  <c r="GO59" i="1"/>
  <c r="GL59" i="1"/>
  <c r="GI59" i="1"/>
  <c r="GG59" i="1"/>
  <c r="GF59" i="1"/>
  <c r="GD59" i="1"/>
  <c r="GC59" i="1"/>
  <c r="GA59" i="1"/>
  <c r="FZ59" i="1"/>
  <c r="FX59" i="1"/>
  <c r="FW59" i="1"/>
  <c r="FU59" i="1"/>
  <c r="FR59" i="1"/>
  <c r="FQ59" i="1"/>
  <c r="FO59" i="1"/>
  <c r="FL59" i="1"/>
  <c r="FK59" i="1"/>
  <c r="FI59" i="1"/>
  <c r="FH59" i="1"/>
  <c r="FF59" i="1"/>
  <c r="FC59" i="1"/>
  <c r="FB59" i="1"/>
  <c r="EZ59" i="1"/>
  <c r="EW59" i="1"/>
  <c r="EV59" i="1"/>
  <c r="EP59" i="1"/>
  <c r="EN59" i="1"/>
  <c r="EK59" i="1"/>
  <c r="EJ59" i="1"/>
  <c r="EH59" i="1"/>
  <c r="ED59" i="1"/>
  <c r="EB59" i="1"/>
  <c r="EA59" i="1"/>
  <c r="DY59" i="1"/>
  <c r="DX59" i="1"/>
  <c r="DP59" i="1"/>
  <c r="DO59" i="1"/>
  <c r="DM59" i="1"/>
  <c r="DL59" i="1"/>
  <c r="DJ59" i="1"/>
  <c r="DG59" i="1"/>
  <c r="DF59" i="1"/>
  <c r="DD59" i="1"/>
  <c r="DA59" i="1"/>
  <c r="CZ59" i="1"/>
  <c r="CU59" i="1"/>
  <c r="CR59" i="1"/>
  <c r="CQ59" i="1"/>
  <c r="CO59" i="1"/>
  <c r="CL59" i="1"/>
  <c r="CK59" i="1"/>
  <c r="CI59" i="1"/>
  <c r="CH59" i="1"/>
  <c r="CF59" i="1"/>
  <c r="CE59" i="1"/>
  <c r="CC59" i="1"/>
  <c r="CB59" i="1"/>
  <c r="BZ59" i="1"/>
  <c r="BY59" i="1"/>
  <c r="BW59" i="1"/>
  <c r="BT59" i="1"/>
  <c r="BS59" i="1"/>
  <c r="BQ59" i="1"/>
  <c r="BP59" i="1"/>
  <c r="BN59" i="1"/>
  <c r="BM59" i="1"/>
  <c r="BK59" i="1"/>
  <c r="BJ59" i="1"/>
  <c r="BH59" i="1"/>
  <c r="BG59" i="1"/>
  <c r="BE59" i="1"/>
  <c r="BD59" i="1"/>
  <c r="BB59" i="1"/>
  <c r="BA59" i="1"/>
  <c r="AY59" i="1"/>
  <c r="AV59" i="1"/>
  <c r="AU59" i="1"/>
  <c r="AS59" i="1"/>
  <c r="AR59" i="1"/>
  <c r="AP59" i="1"/>
  <c r="AM59" i="1"/>
  <c r="AJ59" i="1"/>
  <c r="AI59" i="1"/>
  <c r="AG59" i="1"/>
  <c r="AF59" i="1"/>
  <c r="AD59" i="1"/>
  <c r="AA59" i="1"/>
  <c r="X59" i="1"/>
  <c r="W59" i="1"/>
  <c r="U59" i="1"/>
  <c r="T59" i="1"/>
  <c r="P59" i="1"/>
  <c r="K59" i="1"/>
  <c r="J59" i="1"/>
  <c r="I59" i="1"/>
  <c r="H59" i="1"/>
  <c r="G59" i="1"/>
  <c r="F59" i="1"/>
  <c r="E59" i="1"/>
  <c r="D59" i="1"/>
  <c r="C59" i="1"/>
  <c r="B59" i="1"/>
  <c r="A59" i="1"/>
  <c r="IZ58" i="1"/>
  <c r="IT58" i="1"/>
  <c r="IS58" i="1"/>
  <c r="IO58" i="1"/>
  <c r="IN58" i="1"/>
  <c r="IL58" i="1"/>
  <c r="IK58" i="1"/>
  <c r="II58" i="1"/>
  <c r="IH58" i="1"/>
  <c r="IF58" i="1"/>
  <c r="IE58" i="1"/>
  <c r="IC58" i="1"/>
  <c r="IB58" i="1"/>
  <c r="HZ58" i="1"/>
  <c r="HY58" i="1"/>
  <c r="HW58" i="1"/>
  <c r="HV58" i="1"/>
  <c r="HT58" i="1"/>
  <c r="HS58" i="1"/>
  <c r="HP58" i="1"/>
  <c r="HM58" i="1"/>
  <c r="HK58" i="1"/>
  <c r="HJ58" i="1"/>
  <c r="HG58" i="1"/>
  <c r="HE58" i="1"/>
  <c r="HD58" i="1"/>
  <c r="HA58" i="1"/>
  <c r="GY58" i="1"/>
  <c r="GX58" i="1"/>
  <c r="GV58" i="1"/>
  <c r="GU58" i="1"/>
  <c r="GS58" i="1"/>
  <c r="GR58" i="1"/>
  <c r="GP58" i="1"/>
  <c r="GO58" i="1"/>
  <c r="GL58" i="1"/>
  <c r="GI58" i="1"/>
  <c r="GG58" i="1"/>
  <c r="GF58" i="1"/>
  <c r="GD58" i="1"/>
  <c r="GC58" i="1"/>
  <c r="GA58" i="1"/>
  <c r="FZ58" i="1"/>
  <c r="FX58" i="1"/>
  <c r="FW58" i="1"/>
  <c r="FU58" i="1"/>
  <c r="FR58" i="1"/>
  <c r="FQ58" i="1"/>
  <c r="FO58" i="1"/>
  <c r="FL58" i="1"/>
  <c r="FK58" i="1"/>
  <c r="FI58" i="1"/>
  <c r="FH58" i="1"/>
  <c r="FF58" i="1"/>
  <c r="FC58" i="1"/>
  <c r="FB58" i="1"/>
  <c r="EZ58" i="1"/>
  <c r="EW58" i="1"/>
  <c r="EV58" i="1"/>
  <c r="EP58" i="1"/>
  <c r="EN58" i="1"/>
  <c r="EK58" i="1"/>
  <c r="EJ58" i="1"/>
  <c r="EH58" i="1"/>
  <c r="ED58" i="1"/>
  <c r="EB58" i="1"/>
  <c r="DY58" i="1"/>
  <c r="DX58" i="1"/>
  <c r="DV58" i="1"/>
  <c r="DS58" i="1"/>
  <c r="DP58" i="1"/>
  <c r="DO58" i="1"/>
  <c r="DM58" i="1"/>
  <c r="DJ58" i="1"/>
  <c r="DG58" i="1"/>
  <c r="DF58" i="1"/>
  <c r="DD58" i="1"/>
  <c r="DC58" i="1"/>
  <c r="DA58" i="1"/>
  <c r="CZ58" i="1"/>
  <c r="CX58" i="1"/>
  <c r="CU58" i="1"/>
  <c r="CR58" i="1"/>
  <c r="CQ58" i="1"/>
  <c r="CO58" i="1"/>
  <c r="CN58" i="1"/>
  <c r="CL58" i="1"/>
  <c r="CK58" i="1"/>
  <c r="CI58" i="1"/>
  <c r="CH58" i="1"/>
  <c r="CF58" i="1"/>
  <c r="CE58" i="1"/>
  <c r="CC58" i="1"/>
  <c r="CB58" i="1"/>
  <c r="BZ58" i="1"/>
  <c r="BY58" i="1"/>
  <c r="BW58" i="1"/>
  <c r="BT58" i="1"/>
  <c r="BS58" i="1"/>
  <c r="BQ58" i="1"/>
  <c r="BP58" i="1"/>
  <c r="BN58" i="1"/>
  <c r="BM58" i="1"/>
  <c r="BK58" i="1"/>
  <c r="BJ58" i="1"/>
  <c r="BH58" i="1"/>
  <c r="BG58" i="1"/>
  <c r="BE58" i="1"/>
  <c r="BD58" i="1"/>
  <c r="BB58" i="1"/>
  <c r="AY58" i="1"/>
  <c r="AV58" i="1"/>
  <c r="AS58" i="1"/>
  <c r="AR58" i="1"/>
  <c r="AP58" i="1"/>
  <c r="AM58" i="1"/>
  <c r="AJ58" i="1"/>
  <c r="AI58" i="1"/>
  <c r="AG58" i="1"/>
  <c r="AF58" i="1"/>
  <c r="AD58" i="1"/>
  <c r="AA58" i="1"/>
  <c r="X58" i="1"/>
  <c r="W58" i="1"/>
  <c r="U58" i="1"/>
  <c r="T58" i="1"/>
  <c r="P58" i="1"/>
  <c r="K58" i="1"/>
  <c r="J58" i="1"/>
  <c r="I58" i="1"/>
  <c r="H58" i="1"/>
  <c r="G58" i="1"/>
  <c r="F58" i="1"/>
  <c r="E58" i="1"/>
  <c r="D58" i="1"/>
  <c r="C58" i="1"/>
  <c r="B58" i="1"/>
  <c r="A58" i="1"/>
  <c r="IZ57" i="1"/>
  <c r="IT57" i="1"/>
  <c r="IS57" i="1"/>
  <c r="IO57" i="1"/>
  <c r="IN57" i="1"/>
  <c r="IL57" i="1"/>
  <c r="IK57" i="1"/>
  <c r="II57" i="1"/>
  <c r="IH57" i="1"/>
  <c r="IF57" i="1"/>
  <c r="IE57" i="1"/>
  <c r="IC57" i="1"/>
  <c r="IB57" i="1"/>
  <c r="HY57" i="1"/>
  <c r="HV57" i="1"/>
  <c r="HS57" i="1"/>
  <c r="HP57" i="1"/>
  <c r="HM57" i="1"/>
  <c r="HK57" i="1"/>
  <c r="HJ57" i="1"/>
  <c r="HG57" i="1"/>
  <c r="HA57" i="1"/>
  <c r="GX57" i="1"/>
  <c r="GV57" i="1"/>
  <c r="GU57" i="1"/>
  <c r="GS57" i="1"/>
  <c r="GR57" i="1"/>
  <c r="GP57" i="1"/>
  <c r="GO57" i="1"/>
  <c r="GL57" i="1"/>
  <c r="GI57" i="1"/>
  <c r="GG57" i="1"/>
  <c r="GF57" i="1"/>
  <c r="GD57" i="1"/>
  <c r="GC57" i="1"/>
  <c r="GA57" i="1"/>
  <c r="FZ57" i="1"/>
  <c r="FX57" i="1"/>
  <c r="FW57" i="1"/>
  <c r="FU57" i="1"/>
  <c r="FR57" i="1"/>
  <c r="FQ57" i="1"/>
  <c r="FO57" i="1"/>
  <c r="FL57" i="1"/>
  <c r="FK57" i="1"/>
  <c r="FI57" i="1"/>
  <c r="FH57" i="1"/>
  <c r="FF57" i="1"/>
  <c r="FC57" i="1"/>
  <c r="FB57" i="1"/>
  <c r="EW57" i="1"/>
  <c r="EV57" i="1"/>
  <c r="ET57" i="1"/>
  <c r="EP57" i="1"/>
  <c r="EN57" i="1"/>
  <c r="EM57" i="1"/>
  <c r="EK57" i="1"/>
  <c r="EH57" i="1"/>
  <c r="ED57" i="1"/>
  <c r="EB57" i="1"/>
  <c r="DY57" i="1"/>
  <c r="DX57" i="1"/>
  <c r="DP57" i="1"/>
  <c r="DO57" i="1"/>
  <c r="DM57" i="1"/>
  <c r="DL57" i="1"/>
  <c r="DJ57" i="1"/>
  <c r="DG57" i="1"/>
  <c r="DF57" i="1"/>
  <c r="DD57" i="1"/>
  <c r="DA57" i="1"/>
  <c r="CZ57" i="1"/>
  <c r="CX57" i="1"/>
  <c r="CU57" i="1"/>
  <c r="CR57" i="1"/>
  <c r="CO57" i="1"/>
  <c r="CL57" i="1"/>
  <c r="CK57" i="1"/>
  <c r="CI57" i="1"/>
  <c r="CH57" i="1"/>
  <c r="CF57" i="1"/>
  <c r="CE57" i="1"/>
  <c r="CC57" i="1"/>
  <c r="CB57" i="1"/>
  <c r="BZ57" i="1"/>
  <c r="BY57" i="1"/>
  <c r="BW57" i="1"/>
  <c r="BT57" i="1"/>
  <c r="BS57" i="1"/>
  <c r="BQ57" i="1"/>
  <c r="BP57" i="1"/>
  <c r="BN57" i="1"/>
  <c r="BM57" i="1"/>
  <c r="BK57" i="1"/>
  <c r="BJ57" i="1"/>
  <c r="BH57" i="1"/>
  <c r="BG57" i="1"/>
  <c r="BE57" i="1"/>
  <c r="BD57" i="1"/>
  <c r="BB57" i="1"/>
  <c r="AY57" i="1"/>
  <c r="AV57" i="1"/>
  <c r="AS57" i="1"/>
  <c r="AR57" i="1"/>
  <c r="AP57" i="1"/>
  <c r="AM57" i="1"/>
  <c r="AJ57" i="1"/>
  <c r="AI57" i="1"/>
  <c r="AG57" i="1"/>
  <c r="AF57" i="1"/>
  <c r="AD57" i="1"/>
  <c r="AA57" i="1"/>
  <c r="X57" i="1"/>
  <c r="W57" i="1"/>
  <c r="U57" i="1"/>
  <c r="T57" i="1"/>
  <c r="P57" i="1"/>
  <c r="K57" i="1"/>
  <c r="J57" i="1"/>
  <c r="I57" i="1"/>
  <c r="H57" i="1"/>
  <c r="G57" i="1"/>
  <c r="F57" i="1"/>
  <c r="E57" i="1"/>
  <c r="D57" i="1"/>
  <c r="C57" i="1"/>
  <c r="B57" i="1"/>
  <c r="A57" i="1"/>
  <c r="IT56" i="1"/>
  <c r="IO56" i="1"/>
  <c r="IN56" i="1"/>
  <c r="IL56" i="1"/>
  <c r="IK56" i="1"/>
  <c r="II56" i="1"/>
  <c r="IH56" i="1"/>
  <c r="IF56" i="1"/>
  <c r="IE56" i="1"/>
  <c r="IB56" i="1"/>
  <c r="HY56" i="1"/>
  <c r="HW56" i="1"/>
  <c r="HV56" i="1"/>
  <c r="HT56" i="1"/>
  <c r="HS56" i="1"/>
  <c r="HP56" i="1"/>
  <c r="HM56" i="1"/>
  <c r="HK56" i="1"/>
  <c r="HJ56" i="1"/>
  <c r="HG56" i="1"/>
  <c r="HE56" i="1"/>
  <c r="HD56" i="1"/>
  <c r="HA56" i="1"/>
  <c r="GY56" i="1"/>
  <c r="GX56" i="1"/>
  <c r="GV56" i="1"/>
  <c r="GU56" i="1"/>
  <c r="GS56" i="1"/>
  <c r="GR56" i="1"/>
  <c r="GP56" i="1"/>
  <c r="GO56" i="1"/>
  <c r="GM56" i="1"/>
  <c r="GL56" i="1"/>
  <c r="GI56" i="1"/>
  <c r="GG56" i="1"/>
  <c r="GF56" i="1"/>
  <c r="GD56" i="1"/>
  <c r="GC56" i="1"/>
  <c r="GA56" i="1"/>
  <c r="FZ56" i="1"/>
  <c r="FX56" i="1"/>
  <c r="FW56" i="1"/>
  <c r="FU56" i="1"/>
  <c r="FR56" i="1"/>
  <c r="FQ56" i="1"/>
  <c r="FO56" i="1"/>
  <c r="FL56" i="1"/>
  <c r="FI56" i="1"/>
  <c r="FH56" i="1"/>
  <c r="FF56" i="1"/>
  <c r="FC56" i="1"/>
  <c r="FB56" i="1"/>
  <c r="EW56" i="1"/>
  <c r="EV56" i="1"/>
  <c r="EQ56" i="1"/>
  <c r="EP56" i="1"/>
  <c r="EN56" i="1"/>
  <c r="EM56" i="1"/>
  <c r="EK56" i="1"/>
  <c r="EJ56" i="1"/>
  <c r="EH56" i="1"/>
  <c r="EE56" i="1"/>
  <c r="ED56" i="1"/>
  <c r="EB56" i="1"/>
  <c r="DY56" i="1"/>
  <c r="DX56" i="1"/>
  <c r="DP56" i="1"/>
  <c r="DM56" i="1"/>
  <c r="DJ56" i="1"/>
  <c r="DG56" i="1"/>
  <c r="DF56" i="1"/>
  <c r="DD56" i="1"/>
  <c r="DA56" i="1"/>
  <c r="CZ56" i="1"/>
  <c r="CX56" i="1"/>
  <c r="CU56" i="1"/>
  <c r="CR56" i="1"/>
  <c r="CQ56" i="1"/>
  <c r="CO56" i="1"/>
  <c r="CN56" i="1"/>
  <c r="CL56" i="1"/>
  <c r="CK56" i="1"/>
  <c r="CI56" i="1"/>
  <c r="CH56" i="1"/>
  <c r="CF56" i="1"/>
  <c r="CE56" i="1"/>
  <c r="CC56" i="1"/>
  <c r="CB56" i="1"/>
  <c r="BZ56" i="1"/>
  <c r="BY56" i="1"/>
  <c r="BW56" i="1"/>
  <c r="BT56" i="1"/>
  <c r="BS56" i="1"/>
  <c r="BQ56" i="1"/>
  <c r="BP56" i="1"/>
  <c r="BN56" i="1"/>
  <c r="BM56" i="1"/>
  <c r="BK56" i="1"/>
  <c r="BJ56" i="1"/>
  <c r="BH56" i="1"/>
  <c r="BG56" i="1"/>
  <c r="BE56" i="1"/>
  <c r="BD56" i="1"/>
  <c r="BB56" i="1"/>
  <c r="AY56" i="1"/>
  <c r="AV56" i="1"/>
  <c r="AS56" i="1"/>
  <c r="AR56" i="1"/>
  <c r="AP56" i="1"/>
  <c r="AM56" i="1"/>
  <c r="AJ56" i="1"/>
  <c r="AI56" i="1"/>
  <c r="AG56" i="1"/>
  <c r="AF56" i="1"/>
  <c r="AD56" i="1"/>
  <c r="AA56" i="1"/>
  <c r="X56" i="1"/>
  <c r="W56" i="1"/>
  <c r="U56" i="1"/>
  <c r="P56" i="1"/>
  <c r="K56" i="1"/>
  <c r="J56" i="1"/>
  <c r="I56" i="1"/>
  <c r="H56" i="1"/>
  <c r="G56" i="1"/>
  <c r="F56" i="1"/>
  <c r="E56" i="1"/>
  <c r="D56" i="1"/>
  <c r="C56" i="1"/>
  <c r="B56" i="1"/>
  <c r="A56" i="1"/>
  <c r="IZ55" i="1"/>
  <c r="IT55" i="1"/>
  <c r="IS55" i="1"/>
  <c r="IO55" i="1"/>
  <c r="IN55" i="1"/>
  <c r="IL55" i="1"/>
  <c r="IK55" i="1"/>
  <c r="II55" i="1"/>
  <c r="IH55" i="1"/>
  <c r="IF55" i="1"/>
  <c r="IE55" i="1"/>
  <c r="HY55" i="1"/>
  <c r="HW55" i="1"/>
  <c r="HV55" i="1"/>
  <c r="HT55" i="1"/>
  <c r="HS55" i="1"/>
  <c r="HP55" i="1"/>
  <c r="HM55" i="1"/>
  <c r="HK55" i="1"/>
  <c r="HJ55" i="1"/>
  <c r="HG55" i="1"/>
  <c r="HD55" i="1"/>
  <c r="HB55" i="1"/>
  <c r="HA55" i="1"/>
  <c r="GY55" i="1"/>
  <c r="GX55" i="1"/>
  <c r="GV55" i="1"/>
  <c r="GU55" i="1"/>
  <c r="GS55" i="1"/>
  <c r="GR55" i="1"/>
  <c r="GP55" i="1"/>
  <c r="GO55" i="1"/>
  <c r="GM55" i="1"/>
  <c r="GL55" i="1"/>
  <c r="GI55" i="1"/>
  <c r="GG55" i="1"/>
  <c r="GF55" i="1"/>
  <c r="GD55" i="1"/>
  <c r="GC55" i="1"/>
  <c r="GA55" i="1"/>
  <c r="FZ55" i="1"/>
  <c r="FX55" i="1"/>
  <c r="FW55" i="1"/>
  <c r="FU55" i="1"/>
  <c r="FR55" i="1"/>
  <c r="FQ55" i="1"/>
  <c r="FO55" i="1"/>
  <c r="FL55" i="1"/>
  <c r="FI55" i="1"/>
  <c r="FH55" i="1"/>
  <c r="FF55" i="1"/>
  <c r="FC55" i="1"/>
  <c r="FB55" i="1"/>
  <c r="EZ55" i="1"/>
  <c r="EW55" i="1"/>
  <c r="EV55" i="1"/>
  <c r="ET55" i="1"/>
  <c r="EP55" i="1"/>
  <c r="EN55" i="1"/>
  <c r="EK55" i="1"/>
  <c r="EJ55" i="1"/>
  <c r="EH55" i="1"/>
  <c r="EE55" i="1"/>
  <c r="ED55" i="1"/>
  <c r="EB55" i="1"/>
  <c r="DY55" i="1"/>
  <c r="DX55" i="1"/>
  <c r="DV55" i="1"/>
  <c r="DS55" i="1"/>
  <c r="DP55" i="1"/>
  <c r="DO55" i="1"/>
  <c r="DM55" i="1"/>
  <c r="DJ55" i="1"/>
  <c r="DG55" i="1"/>
  <c r="DF55" i="1"/>
  <c r="DD55" i="1"/>
  <c r="DA55" i="1"/>
  <c r="CZ55" i="1"/>
  <c r="CX55" i="1"/>
  <c r="CU55" i="1"/>
  <c r="CR55" i="1"/>
  <c r="CQ55" i="1"/>
  <c r="CO55" i="1"/>
  <c r="CN55" i="1"/>
  <c r="CL55" i="1"/>
  <c r="CK55" i="1"/>
  <c r="CI55" i="1"/>
  <c r="CH55" i="1"/>
  <c r="CF55" i="1"/>
  <c r="CE55" i="1"/>
  <c r="CC55" i="1"/>
  <c r="CB55" i="1"/>
  <c r="BZ55" i="1"/>
  <c r="BY55" i="1"/>
  <c r="BW55" i="1"/>
  <c r="BT55" i="1"/>
  <c r="BS55" i="1"/>
  <c r="BQ55" i="1"/>
  <c r="BP55" i="1"/>
  <c r="BN55" i="1"/>
  <c r="BM55" i="1"/>
  <c r="BK55" i="1"/>
  <c r="BJ55" i="1"/>
  <c r="BH55" i="1"/>
  <c r="BG55" i="1"/>
  <c r="BE55" i="1"/>
  <c r="BD55" i="1"/>
  <c r="BB55" i="1"/>
  <c r="AY55" i="1"/>
  <c r="AV55" i="1"/>
  <c r="AS55" i="1"/>
  <c r="AR55" i="1"/>
  <c r="AP55" i="1"/>
  <c r="AM55" i="1"/>
  <c r="AJ55" i="1"/>
  <c r="AI55" i="1"/>
  <c r="AG55" i="1"/>
  <c r="AF55" i="1"/>
  <c r="AD55" i="1"/>
  <c r="AA55" i="1"/>
  <c r="X55" i="1"/>
  <c r="U55" i="1"/>
  <c r="T55" i="1"/>
  <c r="P55" i="1"/>
  <c r="K55" i="1"/>
  <c r="J55" i="1"/>
  <c r="I55" i="1"/>
  <c r="H55" i="1"/>
  <c r="G55" i="1"/>
  <c r="F55" i="1"/>
  <c r="E55" i="1"/>
  <c r="D55" i="1"/>
  <c r="C55" i="1"/>
  <c r="B55" i="1"/>
  <c r="A55" i="1"/>
  <c r="IZ54" i="1"/>
  <c r="IT54" i="1"/>
  <c r="IO54" i="1"/>
  <c r="IN54" i="1"/>
  <c r="IL54" i="1"/>
  <c r="IK54" i="1"/>
  <c r="II54" i="1"/>
  <c r="IH54" i="1"/>
  <c r="IF54" i="1"/>
  <c r="IE54" i="1"/>
  <c r="IB54" i="1"/>
  <c r="HY54" i="1"/>
  <c r="HW54" i="1"/>
  <c r="HV54" i="1"/>
  <c r="HS54" i="1"/>
  <c r="HP54" i="1"/>
  <c r="HM54" i="1"/>
  <c r="HK54" i="1"/>
  <c r="HJ54" i="1"/>
  <c r="HG54" i="1"/>
  <c r="HE54" i="1"/>
  <c r="HD54" i="1"/>
  <c r="HA54" i="1"/>
  <c r="GY54" i="1"/>
  <c r="GX54" i="1"/>
  <c r="GV54" i="1"/>
  <c r="GU54" i="1"/>
  <c r="GR54" i="1"/>
  <c r="GP54" i="1"/>
  <c r="GO54" i="1"/>
  <c r="GL54" i="1"/>
  <c r="GI54" i="1"/>
  <c r="GG54" i="1"/>
  <c r="GF54" i="1"/>
  <c r="GD54" i="1"/>
  <c r="GC54" i="1"/>
  <c r="GA54" i="1"/>
  <c r="FZ54" i="1"/>
  <c r="FX54" i="1"/>
  <c r="FW54" i="1"/>
  <c r="FU54" i="1"/>
  <c r="FR54" i="1"/>
  <c r="FQ54" i="1"/>
  <c r="FO54" i="1"/>
  <c r="FL54" i="1"/>
  <c r="FI54" i="1"/>
  <c r="FH54" i="1"/>
  <c r="FF54" i="1"/>
  <c r="FC54" i="1"/>
  <c r="FB54" i="1"/>
  <c r="EY54" i="1"/>
  <c r="EW54" i="1"/>
  <c r="EV54" i="1"/>
  <c r="ET54" i="1"/>
  <c r="EP54" i="1"/>
  <c r="EN54" i="1"/>
  <c r="EM54" i="1"/>
  <c r="EK54" i="1"/>
  <c r="EJ54" i="1"/>
  <c r="EH54" i="1"/>
  <c r="EE54" i="1"/>
  <c r="ED54" i="1"/>
  <c r="EB54" i="1"/>
  <c r="DY54" i="1"/>
  <c r="DX54" i="1"/>
  <c r="DV54" i="1"/>
  <c r="DP54" i="1"/>
  <c r="DM54" i="1"/>
  <c r="DL54" i="1"/>
  <c r="DJ54" i="1"/>
  <c r="DG54" i="1"/>
  <c r="DF54" i="1"/>
  <c r="DD54" i="1"/>
  <c r="DA54" i="1"/>
  <c r="CZ54" i="1"/>
  <c r="CX54" i="1"/>
  <c r="CU54" i="1"/>
  <c r="CR54" i="1"/>
  <c r="CQ54" i="1"/>
  <c r="CO54" i="1"/>
  <c r="CL54" i="1"/>
  <c r="CK54" i="1"/>
  <c r="CI54" i="1"/>
  <c r="CH54" i="1"/>
  <c r="CF54" i="1"/>
  <c r="CE54" i="1"/>
  <c r="CC54" i="1"/>
  <c r="CB54" i="1"/>
  <c r="BZ54" i="1"/>
  <c r="BY54" i="1"/>
  <c r="BW54" i="1"/>
  <c r="BT54" i="1"/>
  <c r="BS54" i="1"/>
  <c r="BQ54" i="1"/>
  <c r="BP54" i="1"/>
  <c r="BN54" i="1"/>
  <c r="BM54" i="1"/>
  <c r="BK54" i="1"/>
  <c r="BJ54" i="1"/>
  <c r="BH54" i="1"/>
  <c r="BG54" i="1"/>
  <c r="BE54" i="1"/>
  <c r="BD54" i="1"/>
  <c r="BB54" i="1"/>
  <c r="AY54" i="1"/>
  <c r="AV54" i="1"/>
  <c r="AU54" i="1"/>
  <c r="AS54" i="1"/>
  <c r="AR54" i="1"/>
  <c r="AP54" i="1"/>
  <c r="AM54" i="1"/>
  <c r="AJ54" i="1"/>
  <c r="AI54" i="1"/>
  <c r="AG54" i="1"/>
  <c r="AF54" i="1"/>
  <c r="AD54" i="1"/>
  <c r="AA54" i="1"/>
  <c r="X54" i="1"/>
  <c r="W54" i="1"/>
  <c r="U54" i="1"/>
  <c r="P54" i="1"/>
  <c r="K54" i="1"/>
  <c r="J54" i="1"/>
  <c r="I54" i="1"/>
  <c r="H54" i="1"/>
  <c r="G54" i="1"/>
  <c r="F54" i="1"/>
  <c r="E54" i="1"/>
  <c r="D54" i="1"/>
  <c r="C54" i="1"/>
  <c r="B54" i="1"/>
  <c r="A54" i="1"/>
  <c r="IZ53" i="1"/>
  <c r="IT53" i="1"/>
  <c r="IO53" i="1"/>
  <c r="IN53" i="1"/>
  <c r="IL53" i="1"/>
  <c r="IK53" i="1"/>
  <c r="II53" i="1"/>
  <c r="IH53" i="1"/>
  <c r="IF53" i="1"/>
  <c r="IE53" i="1"/>
  <c r="IB53" i="1"/>
  <c r="HY53" i="1"/>
  <c r="HV53" i="1"/>
  <c r="HT53" i="1"/>
  <c r="HS53" i="1"/>
  <c r="HP53" i="1"/>
  <c r="HM53" i="1"/>
  <c r="HK53" i="1"/>
  <c r="HJ53" i="1"/>
  <c r="HG53" i="1"/>
  <c r="HD53" i="1"/>
  <c r="HA53" i="1"/>
  <c r="GX53" i="1"/>
  <c r="GV53" i="1"/>
  <c r="GU53" i="1"/>
  <c r="GR53" i="1"/>
  <c r="GP53" i="1"/>
  <c r="GO53" i="1"/>
  <c r="GL53" i="1"/>
  <c r="GI53" i="1"/>
  <c r="GG53" i="1"/>
  <c r="GF53" i="1"/>
  <c r="GD53" i="1"/>
  <c r="GC53" i="1"/>
  <c r="GA53" i="1"/>
  <c r="FZ53" i="1"/>
  <c r="FX53" i="1"/>
  <c r="FW53" i="1"/>
  <c r="FU53" i="1"/>
  <c r="FR53" i="1"/>
  <c r="FQ53" i="1"/>
  <c r="FO53" i="1"/>
  <c r="FL53" i="1"/>
  <c r="FI53" i="1"/>
  <c r="FH53" i="1"/>
  <c r="FF53" i="1"/>
  <c r="FC53" i="1"/>
  <c r="FB53" i="1"/>
  <c r="EW53" i="1"/>
  <c r="EV53" i="1"/>
  <c r="EP53" i="1"/>
  <c r="EN53" i="1"/>
  <c r="EK53" i="1"/>
  <c r="EJ53" i="1"/>
  <c r="EH53" i="1"/>
  <c r="ED53" i="1"/>
  <c r="EB53" i="1"/>
  <c r="EA53" i="1"/>
  <c r="DY53" i="1"/>
  <c r="DX53" i="1"/>
  <c r="DS53" i="1"/>
  <c r="DP53" i="1"/>
  <c r="DM53" i="1"/>
  <c r="DJ53" i="1"/>
  <c r="DG53" i="1"/>
  <c r="DF53" i="1"/>
  <c r="DD53" i="1"/>
  <c r="DA53" i="1"/>
  <c r="CZ53" i="1"/>
  <c r="CX53" i="1"/>
  <c r="CU53" i="1"/>
  <c r="CR53" i="1"/>
  <c r="CQ53" i="1"/>
  <c r="CO53" i="1"/>
  <c r="CN53" i="1"/>
  <c r="CL53" i="1"/>
  <c r="CK53" i="1"/>
  <c r="CI53" i="1"/>
  <c r="CF53" i="1"/>
  <c r="CC53" i="1"/>
  <c r="CB53" i="1"/>
  <c r="BZ53" i="1"/>
  <c r="BY53" i="1"/>
  <c r="BW53" i="1"/>
  <c r="BT53" i="1"/>
  <c r="BQ53" i="1"/>
  <c r="BP53" i="1"/>
  <c r="BN53" i="1"/>
  <c r="BK53" i="1"/>
  <c r="BH53" i="1"/>
  <c r="BE53" i="1"/>
  <c r="BD53" i="1"/>
  <c r="BB53" i="1"/>
  <c r="AY53" i="1"/>
  <c r="AV53" i="1"/>
  <c r="AS53" i="1"/>
  <c r="AR53" i="1"/>
  <c r="AP53" i="1"/>
  <c r="AM53" i="1"/>
  <c r="AJ53" i="1"/>
  <c r="AI53" i="1"/>
  <c r="AG53" i="1"/>
  <c r="AF53" i="1"/>
  <c r="AD53" i="1"/>
  <c r="AA53" i="1"/>
  <c r="X53" i="1"/>
  <c r="W53" i="1"/>
  <c r="U53" i="1"/>
  <c r="T53" i="1"/>
  <c r="P53" i="1"/>
  <c r="K53" i="1"/>
  <c r="J53" i="1"/>
  <c r="I53" i="1"/>
  <c r="H53" i="1"/>
  <c r="G53" i="1"/>
  <c r="F53" i="1"/>
  <c r="E53" i="1"/>
  <c r="D53" i="1"/>
  <c r="C53" i="1"/>
  <c r="B53" i="1"/>
  <c r="A53" i="1"/>
  <c r="IT52" i="1"/>
  <c r="IO52" i="1"/>
  <c r="IN52" i="1"/>
  <c r="IL52" i="1"/>
  <c r="IK52" i="1"/>
  <c r="II52" i="1"/>
  <c r="IH52" i="1"/>
  <c r="IF52" i="1"/>
  <c r="IE52" i="1"/>
  <c r="HY52" i="1"/>
  <c r="HW52" i="1"/>
  <c r="HV52" i="1"/>
  <c r="HT52" i="1"/>
  <c r="HS52" i="1"/>
  <c r="HP52" i="1"/>
  <c r="HM52" i="1"/>
  <c r="HK52" i="1"/>
  <c r="HJ52" i="1"/>
  <c r="HH52" i="1"/>
  <c r="HG52" i="1"/>
  <c r="HD52" i="1"/>
  <c r="HA52" i="1"/>
  <c r="GY52" i="1"/>
  <c r="GX52" i="1"/>
  <c r="GV52" i="1"/>
  <c r="GU52" i="1"/>
  <c r="GS52" i="1"/>
  <c r="GR52" i="1"/>
  <c r="GP52" i="1"/>
  <c r="GO52" i="1"/>
  <c r="GL52" i="1"/>
  <c r="GI52" i="1"/>
  <c r="GG52" i="1"/>
  <c r="GF52" i="1"/>
  <c r="GD52" i="1"/>
  <c r="GC52" i="1"/>
  <c r="GA52" i="1"/>
  <c r="FZ52" i="1"/>
  <c r="FX52" i="1"/>
  <c r="FW52" i="1"/>
  <c r="FU52" i="1"/>
  <c r="FR52" i="1"/>
  <c r="FQ52" i="1"/>
  <c r="FO52" i="1"/>
  <c r="FL52" i="1"/>
  <c r="FK52" i="1"/>
  <c r="FI52" i="1"/>
  <c r="FH52" i="1"/>
  <c r="FF52" i="1"/>
  <c r="FC52" i="1"/>
  <c r="FB52" i="1"/>
  <c r="EW52" i="1"/>
  <c r="EV52" i="1"/>
  <c r="EP52" i="1"/>
  <c r="EN52" i="1"/>
  <c r="EM52" i="1"/>
  <c r="EK52" i="1"/>
  <c r="EJ52" i="1"/>
  <c r="EH52" i="1"/>
  <c r="ED52" i="1"/>
  <c r="EB52" i="1"/>
  <c r="DY52" i="1"/>
  <c r="DX52" i="1"/>
  <c r="DP52" i="1"/>
  <c r="DO52" i="1"/>
  <c r="DM52" i="1"/>
  <c r="DL52" i="1"/>
  <c r="DJ52" i="1"/>
  <c r="DG52" i="1"/>
  <c r="DF52" i="1"/>
  <c r="DD52" i="1"/>
  <c r="DA52" i="1"/>
  <c r="CZ52" i="1"/>
  <c r="CX52" i="1"/>
  <c r="CU52" i="1"/>
  <c r="CR52" i="1"/>
  <c r="CO52" i="1"/>
  <c r="CL52" i="1"/>
  <c r="CK52" i="1"/>
  <c r="CI52" i="1"/>
  <c r="CF52" i="1"/>
  <c r="CC52" i="1"/>
  <c r="CB52" i="1"/>
  <c r="BZ52" i="1"/>
  <c r="BY52" i="1"/>
  <c r="BW52" i="1"/>
  <c r="BT52" i="1"/>
  <c r="BQ52" i="1"/>
  <c r="BP52" i="1"/>
  <c r="BN52" i="1"/>
  <c r="BK52" i="1"/>
  <c r="BH52" i="1"/>
  <c r="BG52" i="1"/>
  <c r="BE52" i="1"/>
  <c r="BD52" i="1"/>
  <c r="BB52" i="1"/>
  <c r="AY52" i="1"/>
  <c r="AV52" i="1"/>
  <c r="AS52" i="1"/>
  <c r="AR52" i="1"/>
  <c r="AP52" i="1"/>
  <c r="AM52" i="1"/>
  <c r="AJ52" i="1"/>
  <c r="AI52" i="1"/>
  <c r="AG52" i="1"/>
  <c r="AF52" i="1"/>
  <c r="AD52" i="1"/>
  <c r="AA52" i="1"/>
  <c r="X52" i="1"/>
  <c r="U52" i="1"/>
  <c r="P52" i="1"/>
  <c r="K52" i="1"/>
  <c r="J52" i="1"/>
  <c r="I52" i="1"/>
  <c r="H52" i="1"/>
  <c r="G52" i="1"/>
  <c r="F52" i="1"/>
  <c r="E52" i="1"/>
  <c r="D52" i="1"/>
  <c r="C52" i="1"/>
  <c r="B52" i="1"/>
  <c r="A52" i="1"/>
  <c r="IZ51" i="1"/>
  <c r="IT51" i="1"/>
  <c r="IS51" i="1" s="1"/>
  <c r="IO51" i="1"/>
  <c r="IN51" i="1"/>
  <c r="IL51" i="1"/>
  <c r="IK51" i="1"/>
  <c r="II51" i="1"/>
  <c r="IH51" i="1"/>
  <c r="IF51" i="1"/>
  <c r="IE51" i="1"/>
  <c r="IB51" i="1"/>
  <c r="HY51" i="1"/>
  <c r="HW51" i="1"/>
  <c r="HV51" i="1"/>
  <c r="HT51" i="1"/>
  <c r="HS51" i="1"/>
  <c r="HP51" i="1"/>
  <c r="HM51" i="1"/>
  <c r="HK51" i="1"/>
  <c r="HJ51" i="1"/>
  <c r="HG51" i="1"/>
  <c r="HD51" i="1"/>
  <c r="HA51" i="1"/>
  <c r="GY51" i="1"/>
  <c r="GX51" i="1"/>
  <c r="GV51" i="1"/>
  <c r="GU51" i="1"/>
  <c r="GS51" i="1"/>
  <c r="GR51" i="1"/>
  <c r="GP51" i="1"/>
  <c r="GO51" i="1"/>
  <c r="GL51" i="1"/>
  <c r="GI51" i="1"/>
  <c r="GG51" i="1"/>
  <c r="GF51" i="1"/>
  <c r="GD51" i="1"/>
  <c r="GC51" i="1"/>
  <c r="GA51" i="1"/>
  <c r="FZ51" i="1"/>
  <c r="FX51" i="1"/>
  <c r="FW51" i="1"/>
  <c r="FU51" i="1"/>
  <c r="FR51" i="1"/>
  <c r="FQ51" i="1"/>
  <c r="FO51" i="1"/>
  <c r="FL51" i="1"/>
  <c r="FI51" i="1"/>
  <c r="FH51" i="1"/>
  <c r="FF51" i="1"/>
  <c r="FC51" i="1"/>
  <c r="FB51" i="1"/>
  <c r="EW51" i="1"/>
  <c r="EV51" i="1"/>
  <c r="EP51" i="1"/>
  <c r="EN51" i="1"/>
  <c r="EK51" i="1"/>
  <c r="EH51" i="1"/>
  <c r="ED51" i="1"/>
  <c r="EB51" i="1"/>
  <c r="EA51" i="1"/>
  <c r="DY51" i="1"/>
  <c r="DX51" i="1"/>
  <c r="DP51" i="1"/>
  <c r="DM51" i="1"/>
  <c r="DJ51" i="1"/>
  <c r="DG51" i="1"/>
  <c r="DF51" i="1"/>
  <c r="DD51" i="1"/>
  <c r="DA51" i="1"/>
  <c r="CZ51" i="1"/>
  <c r="CX51" i="1"/>
  <c r="CU51" i="1"/>
  <c r="CR51" i="1"/>
  <c r="CQ51" i="1"/>
  <c r="CO51" i="1"/>
  <c r="CL51" i="1"/>
  <c r="CK51" i="1"/>
  <c r="CI51" i="1"/>
  <c r="CF51" i="1"/>
  <c r="CE51" i="1"/>
  <c r="CC51" i="1"/>
  <c r="CB51" i="1"/>
  <c r="BZ51" i="1"/>
  <c r="BY51" i="1"/>
  <c r="BW51" i="1"/>
  <c r="BT51" i="1"/>
  <c r="BQ51" i="1"/>
  <c r="BP51" i="1"/>
  <c r="BN51" i="1"/>
  <c r="BK51" i="1"/>
  <c r="BH51" i="1"/>
  <c r="BG51" i="1"/>
  <c r="BE51" i="1"/>
  <c r="BD51" i="1"/>
  <c r="BB51" i="1"/>
  <c r="AY51" i="1"/>
  <c r="AV51" i="1"/>
  <c r="AS51" i="1"/>
  <c r="AR51" i="1"/>
  <c r="AP51" i="1"/>
  <c r="AM51" i="1"/>
  <c r="AJ51" i="1"/>
  <c r="AI51" i="1"/>
  <c r="AG51" i="1"/>
  <c r="AF51" i="1"/>
  <c r="AD51" i="1"/>
  <c r="AA51" i="1"/>
  <c r="X51" i="1"/>
  <c r="W51" i="1"/>
  <c r="U51" i="1"/>
  <c r="T51" i="1"/>
  <c r="P51" i="1"/>
  <c r="K51" i="1"/>
  <c r="J51" i="1"/>
  <c r="I51" i="1"/>
  <c r="H51" i="1"/>
  <c r="G51" i="1"/>
  <c r="F51" i="1"/>
  <c r="E51" i="1"/>
  <c r="D51" i="1"/>
  <c r="C51" i="1"/>
  <c r="B51" i="1"/>
  <c r="A51" i="1"/>
  <c r="IT50" i="1"/>
  <c r="IS50" i="1"/>
  <c r="IO50" i="1"/>
  <c r="IN50" i="1"/>
  <c r="IL50" i="1"/>
  <c r="IK50" i="1"/>
  <c r="II50" i="1"/>
  <c r="IH50" i="1"/>
  <c r="IF50" i="1"/>
  <c r="IE50" i="1"/>
  <c r="IB50" i="1"/>
  <c r="HY50" i="1"/>
  <c r="HV50" i="1"/>
  <c r="HT50" i="1"/>
  <c r="HS50" i="1"/>
  <c r="HP50" i="1"/>
  <c r="HM50" i="1"/>
  <c r="HK50" i="1"/>
  <c r="HJ50" i="1"/>
  <c r="HG50" i="1"/>
  <c r="HD50" i="1"/>
  <c r="HA50" i="1"/>
  <c r="GX50" i="1"/>
  <c r="GV50" i="1"/>
  <c r="GU50" i="1"/>
  <c r="GR50" i="1"/>
  <c r="GP50" i="1"/>
  <c r="GO50" i="1"/>
  <c r="GL50" i="1"/>
  <c r="GI50" i="1"/>
  <c r="GG50" i="1"/>
  <c r="GF50" i="1"/>
  <c r="GD50" i="1"/>
  <c r="GC50" i="1"/>
  <c r="GA50" i="1"/>
  <c r="FZ50" i="1"/>
  <c r="FX50" i="1"/>
  <c r="FW50" i="1"/>
  <c r="FU50" i="1"/>
  <c r="FR50" i="1"/>
  <c r="FQ50" i="1"/>
  <c r="FO50" i="1"/>
  <c r="FL50" i="1"/>
  <c r="FK50" i="1"/>
  <c r="FI50" i="1"/>
  <c r="FH50" i="1"/>
  <c r="FF50" i="1"/>
  <c r="FC50" i="1"/>
  <c r="FB50" i="1"/>
  <c r="EW50" i="1"/>
  <c r="EV50" i="1"/>
  <c r="EP50" i="1"/>
  <c r="EN50" i="1"/>
  <c r="EK50" i="1"/>
  <c r="EJ50" i="1"/>
  <c r="EH50" i="1"/>
  <c r="ED50" i="1"/>
  <c r="EB50" i="1"/>
  <c r="DY50" i="1"/>
  <c r="DX50" i="1"/>
  <c r="DV50" i="1"/>
  <c r="DP50" i="1"/>
  <c r="DO50" i="1"/>
  <c r="DM50" i="1"/>
  <c r="DJ50" i="1"/>
  <c r="DG50" i="1"/>
  <c r="DF50" i="1"/>
  <c r="DD50" i="1"/>
  <c r="DA50" i="1"/>
  <c r="CZ50" i="1"/>
  <c r="CX50" i="1"/>
  <c r="CU50" i="1"/>
  <c r="CR50" i="1"/>
  <c r="CQ50" i="1"/>
  <c r="CO50" i="1"/>
  <c r="CN50" i="1"/>
  <c r="CL50" i="1"/>
  <c r="CK50" i="1"/>
  <c r="CI50" i="1"/>
  <c r="CF50" i="1"/>
  <c r="CC50" i="1"/>
  <c r="CB50" i="1"/>
  <c r="BZ50" i="1"/>
  <c r="BY50" i="1"/>
  <c r="BW50" i="1"/>
  <c r="BT50" i="1"/>
  <c r="BQ50" i="1"/>
  <c r="BP50" i="1"/>
  <c r="BN50" i="1"/>
  <c r="BK50" i="1"/>
  <c r="BH50" i="1"/>
  <c r="BG50" i="1"/>
  <c r="BE50" i="1"/>
  <c r="BD50" i="1"/>
  <c r="BB50" i="1"/>
  <c r="AY50" i="1"/>
  <c r="AV50" i="1"/>
  <c r="AS50" i="1"/>
  <c r="AR50" i="1"/>
  <c r="AP50" i="1"/>
  <c r="AM50" i="1"/>
  <c r="AJ50" i="1"/>
  <c r="AI50" i="1"/>
  <c r="AG50" i="1"/>
  <c r="AF50" i="1"/>
  <c r="AD50" i="1"/>
  <c r="AA50" i="1"/>
  <c r="X50" i="1"/>
  <c r="U50" i="1"/>
  <c r="T50" i="1"/>
  <c r="P50" i="1"/>
  <c r="K50" i="1"/>
  <c r="J50" i="1"/>
  <c r="I50" i="1"/>
  <c r="H50" i="1"/>
  <c r="G50" i="1"/>
  <c r="F50" i="1"/>
  <c r="E50" i="1"/>
  <c r="D50" i="1"/>
  <c r="C50" i="1"/>
  <c r="B50" i="1"/>
  <c r="A50" i="1"/>
  <c r="IZ49" i="1"/>
  <c r="IT49" i="1"/>
  <c r="IS49" i="1"/>
  <c r="IO49" i="1"/>
  <c r="IN49" i="1"/>
  <c r="IL49" i="1"/>
  <c r="IK49" i="1"/>
  <c r="II49" i="1"/>
  <c r="IH49" i="1"/>
  <c r="IF49" i="1"/>
  <c r="IE49" i="1"/>
  <c r="IC49" i="1"/>
  <c r="HY49" i="1"/>
  <c r="HW49" i="1"/>
  <c r="HV49" i="1"/>
  <c r="HT49" i="1"/>
  <c r="HS49" i="1"/>
  <c r="HP49" i="1"/>
  <c r="HM49" i="1"/>
  <c r="HK49" i="1"/>
  <c r="HJ49" i="1"/>
  <c r="HG49" i="1"/>
  <c r="HD49" i="1"/>
  <c r="HA49" i="1"/>
  <c r="GY49" i="1"/>
  <c r="GX49" i="1"/>
  <c r="GV49" i="1"/>
  <c r="GU49" i="1"/>
  <c r="GS49" i="1"/>
  <c r="GR49" i="1"/>
  <c r="GP49" i="1"/>
  <c r="GO49" i="1"/>
  <c r="GM49" i="1"/>
  <c r="GL49" i="1"/>
  <c r="GI49" i="1"/>
  <c r="GF49" i="1"/>
  <c r="GD49" i="1"/>
  <c r="GC49" i="1"/>
  <c r="GA49" i="1"/>
  <c r="FZ49" i="1"/>
  <c r="FX49" i="1"/>
  <c r="FW49" i="1"/>
  <c r="FU49" i="1"/>
  <c r="FR49" i="1"/>
  <c r="FQ49" i="1"/>
  <c r="FO49" i="1"/>
  <c r="FL49" i="1"/>
  <c r="FK49" i="1"/>
  <c r="FI49" i="1"/>
  <c r="FH49" i="1"/>
  <c r="FC49" i="1"/>
  <c r="FB49" i="1"/>
  <c r="EZ49" i="1"/>
  <c r="EW49" i="1"/>
  <c r="EV49" i="1"/>
  <c r="ET49" i="1"/>
  <c r="EQ49" i="1"/>
  <c r="EP49" i="1"/>
  <c r="EN49" i="1"/>
  <c r="EK49" i="1"/>
  <c r="EJ49" i="1"/>
  <c r="EH49" i="1"/>
  <c r="ED49" i="1"/>
  <c r="EB49" i="1"/>
  <c r="DY49" i="1"/>
  <c r="DX49" i="1"/>
  <c r="DV49" i="1"/>
  <c r="DP49" i="1"/>
  <c r="DM49" i="1"/>
  <c r="DJ49" i="1"/>
  <c r="DG49" i="1"/>
  <c r="DF49" i="1"/>
  <c r="DD49" i="1"/>
  <c r="DA49" i="1"/>
  <c r="CZ49" i="1"/>
  <c r="CX49" i="1"/>
  <c r="CU49" i="1"/>
  <c r="CR49" i="1"/>
  <c r="CQ49" i="1"/>
  <c r="CO49" i="1"/>
  <c r="CN49" i="1"/>
  <c r="CL49" i="1"/>
  <c r="CK49" i="1"/>
  <c r="CI49" i="1"/>
  <c r="CF49" i="1"/>
  <c r="CC49" i="1"/>
  <c r="CB49" i="1"/>
  <c r="BZ49" i="1"/>
  <c r="BY49" i="1"/>
  <c r="BW49" i="1"/>
  <c r="BT49" i="1"/>
  <c r="BQ49" i="1"/>
  <c r="BP49" i="1"/>
  <c r="BN49" i="1"/>
  <c r="BK49" i="1"/>
  <c r="BH49" i="1"/>
  <c r="BG49" i="1"/>
  <c r="BE49" i="1"/>
  <c r="BD49" i="1"/>
  <c r="BB49" i="1"/>
  <c r="AY49" i="1"/>
  <c r="AV49" i="1"/>
  <c r="AS49" i="1"/>
  <c r="AR49" i="1"/>
  <c r="AP49" i="1"/>
  <c r="AM49" i="1"/>
  <c r="AJ49" i="1"/>
  <c r="AI49" i="1"/>
  <c r="AG49" i="1"/>
  <c r="AF49" i="1"/>
  <c r="AD49" i="1"/>
  <c r="AA49" i="1"/>
  <c r="X49" i="1"/>
  <c r="U49" i="1"/>
  <c r="T49" i="1"/>
  <c r="P49" i="1"/>
  <c r="K49" i="1"/>
  <c r="J49" i="1"/>
  <c r="I49" i="1"/>
  <c r="H49" i="1"/>
  <c r="G49" i="1"/>
  <c r="F49" i="1"/>
  <c r="E49" i="1"/>
  <c r="D49" i="1"/>
  <c r="C49" i="1"/>
  <c r="B49" i="1"/>
  <c r="A49" i="1"/>
  <c r="IZ48" i="1"/>
  <c r="IT48" i="1"/>
  <c r="IS48" i="1"/>
  <c r="IO48" i="1"/>
  <c r="IN48" i="1"/>
  <c r="IL48" i="1"/>
  <c r="IK48" i="1"/>
  <c r="II48" i="1"/>
  <c r="IH48" i="1"/>
  <c r="IF48" i="1"/>
  <c r="IE48" i="1"/>
  <c r="HY48" i="1"/>
  <c r="HW48" i="1"/>
  <c r="HV48" i="1"/>
  <c r="HT48" i="1"/>
  <c r="HS48" i="1"/>
  <c r="HP48" i="1"/>
  <c r="HM48" i="1"/>
  <c r="HK48" i="1"/>
  <c r="HJ48" i="1"/>
  <c r="HH48" i="1"/>
  <c r="HG48" i="1"/>
  <c r="HD48" i="1"/>
  <c r="HA48" i="1"/>
  <c r="GY48" i="1"/>
  <c r="GX48" i="1"/>
  <c r="GV48" i="1"/>
  <c r="GU48" i="1"/>
  <c r="GS48" i="1"/>
  <c r="GR48" i="1"/>
  <c r="GP48" i="1"/>
  <c r="GO48" i="1"/>
  <c r="GM48" i="1"/>
  <c r="GL48" i="1"/>
  <c r="GI48" i="1"/>
  <c r="GG48" i="1"/>
  <c r="GF48" i="1"/>
  <c r="GD48" i="1"/>
  <c r="GC48" i="1"/>
  <c r="GA48" i="1"/>
  <c r="FZ48" i="1"/>
  <c r="FX48" i="1"/>
  <c r="FW48" i="1"/>
  <c r="FU48" i="1"/>
  <c r="FR48" i="1"/>
  <c r="FQ48" i="1"/>
  <c r="FO48" i="1"/>
  <c r="FL48" i="1"/>
  <c r="FK48" i="1"/>
  <c r="FI48" i="1"/>
  <c r="FH48" i="1"/>
  <c r="FF48" i="1"/>
  <c r="FC48" i="1"/>
  <c r="FB48" i="1"/>
  <c r="EZ48" i="1"/>
  <c r="EW48" i="1"/>
  <c r="EV48" i="1"/>
  <c r="EQ48" i="1"/>
  <c r="EP48" i="1"/>
  <c r="EN48" i="1"/>
  <c r="EK48" i="1"/>
  <c r="EJ48" i="1"/>
  <c r="EH48" i="1"/>
  <c r="ED48" i="1"/>
  <c r="EB48" i="1"/>
  <c r="DY48" i="1"/>
  <c r="DX48" i="1"/>
  <c r="DV48" i="1"/>
  <c r="DP48" i="1"/>
  <c r="DM48" i="1"/>
  <c r="DJ48" i="1"/>
  <c r="DG48" i="1"/>
  <c r="DF48" i="1"/>
  <c r="DD48" i="1"/>
  <c r="DA48" i="1"/>
  <c r="CZ48" i="1"/>
  <c r="CX48" i="1"/>
  <c r="CU48" i="1"/>
  <c r="CR48" i="1"/>
  <c r="CQ48" i="1"/>
  <c r="CO48" i="1"/>
  <c r="CN48" i="1"/>
  <c r="CL48" i="1"/>
  <c r="CK48" i="1"/>
  <c r="CI48" i="1"/>
  <c r="CF48" i="1"/>
  <c r="CC48" i="1"/>
  <c r="CB48" i="1"/>
  <c r="BZ48" i="1"/>
  <c r="BY48" i="1"/>
  <c r="BW48" i="1"/>
  <c r="BT48" i="1"/>
  <c r="BQ48" i="1"/>
  <c r="BP48" i="1"/>
  <c r="BN48" i="1"/>
  <c r="BK48" i="1"/>
  <c r="BH48" i="1"/>
  <c r="BG48" i="1"/>
  <c r="BE48" i="1"/>
  <c r="BD48" i="1"/>
  <c r="BB48" i="1"/>
  <c r="AY48" i="1"/>
  <c r="AV48" i="1"/>
  <c r="AS48" i="1"/>
  <c r="AR48" i="1"/>
  <c r="AP48" i="1"/>
  <c r="AM48" i="1"/>
  <c r="AJ48" i="1"/>
  <c r="AI48" i="1"/>
  <c r="AG48" i="1"/>
  <c r="AF48" i="1"/>
  <c r="AD48" i="1"/>
  <c r="AA48" i="1"/>
  <c r="X48" i="1"/>
  <c r="U48" i="1"/>
  <c r="T48" i="1"/>
  <c r="P48" i="1"/>
  <c r="K48" i="1"/>
  <c r="J48" i="1"/>
  <c r="I48" i="1"/>
  <c r="H48" i="1"/>
  <c r="G48" i="1"/>
  <c r="F48" i="1"/>
  <c r="E48" i="1"/>
  <c r="D48" i="1"/>
  <c r="C48" i="1"/>
  <c r="B48" i="1"/>
  <c r="A48" i="1"/>
  <c r="IZ47" i="1"/>
  <c r="IT47" i="1"/>
  <c r="IO47" i="1"/>
  <c r="IN47" i="1"/>
  <c r="IL47" i="1"/>
  <c r="IK47" i="1"/>
  <c r="II47" i="1"/>
  <c r="IH47" i="1"/>
  <c r="IF47" i="1"/>
  <c r="IE47" i="1"/>
  <c r="IB47" i="1"/>
  <c r="HY47" i="1"/>
  <c r="HW47" i="1"/>
  <c r="HV47" i="1"/>
  <c r="HT47" i="1"/>
  <c r="HS47" i="1"/>
  <c r="HP47" i="1"/>
  <c r="HM47" i="1"/>
  <c r="HK47" i="1"/>
  <c r="HJ47" i="1"/>
  <c r="HH47" i="1"/>
  <c r="HG47" i="1"/>
  <c r="HD47" i="1"/>
  <c r="HA47" i="1"/>
  <c r="GY47" i="1"/>
  <c r="GX47" i="1"/>
  <c r="GV47" i="1"/>
  <c r="GU47" i="1"/>
  <c r="GS47" i="1"/>
  <c r="GR47" i="1"/>
  <c r="GP47" i="1"/>
  <c r="GO47" i="1"/>
  <c r="GL47" i="1"/>
  <c r="GI47" i="1"/>
  <c r="GG47" i="1"/>
  <c r="GF47" i="1"/>
  <c r="GD47" i="1"/>
  <c r="GC47" i="1"/>
  <c r="GA47" i="1"/>
  <c r="FZ47" i="1"/>
  <c r="FX47" i="1"/>
  <c r="FW47" i="1"/>
  <c r="FU47" i="1"/>
  <c r="FR47" i="1"/>
  <c r="FQ47" i="1"/>
  <c r="FO47" i="1"/>
  <c r="FL47" i="1"/>
  <c r="FK47" i="1"/>
  <c r="FI47" i="1"/>
  <c r="FH47" i="1"/>
  <c r="FF47" i="1"/>
  <c r="FC47" i="1"/>
  <c r="FB47" i="1"/>
  <c r="EW47" i="1"/>
  <c r="EV47" i="1"/>
  <c r="EP47" i="1"/>
  <c r="EN47" i="1"/>
  <c r="EK47" i="1"/>
  <c r="EJ47" i="1"/>
  <c r="EH47" i="1"/>
  <c r="EE47" i="1"/>
  <c r="ED47" i="1"/>
  <c r="EB47" i="1"/>
  <c r="DY47" i="1"/>
  <c r="DX47" i="1"/>
  <c r="DS47" i="1"/>
  <c r="DP47" i="1"/>
  <c r="DO47" i="1"/>
  <c r="DM47" i="1"/>
  <c r="DJ47" i="1"/>
  <c r="DG47" i="1"/>
  <c r="DF47" i="1"/>
  <c r="DD47" i="1"/>
  <c r="DA47" i="1"/>
  <c r="CZ47" i="1"/>
  <c r="CX47" i="1"/>
  <c r="CU47" i="1"/>
  <c r="CR47" i="1"/>
  <c r="CO47" i="1"/>
  <c r="CL47" i="1"/>
  <c r="CK47" i="1"/>
  <c r="CI47" i="1"/>
  <c r="CF47" i="1"/>
  <c r="CC47" i="1"/>
  <c r="CB47" i="1"/>
  <c r="BZ47" i="1"/>
  <c r="BY47" i="1"/>
  <c r="BW47" i="1"/>
  <c r="BT47" i="1"/>
  <c r="BQ47" i="1"/>
  <c r="BP47" i="1"/>
  <c r="BN47" i="1"/>
  <c r="BK47" i="1"/>
  <c r="BH47" i="1"/>
  <c r="BG47" i="1"/>
  <c r="BE47" i="1"/>
  <c r="BD47" i="1"/>
  <c r="BB47" i="1"/>
  <c r="AY47" i="1"/>
  <c r="AV47" i="1"/>
  <c r="AS47" i="1"/>
  <c r="AR47" i="1"/>
  <c r="AP47" i="1"/>
  <c r="AM47" i="1"/>
  <c r="AJ47" i="1"/>
  <c r="AI47" i="1"/>
  <c r="AG47" i="1"/>
  <c r="AF47" i="1"/>
  <c r="AD47" i="1"/>
  <c r="AA47" i="1"/>
  <c r="X47" i="1"/>
  <c r="U47" i="1"/>
  <c r="P47" i="1"/>
  <c r="K47" i="1"/>
  <c r="J47" i="1"/>
  <c r="I47" i="1"/>
  <c r="H47" i="1"/>
  <c r="G47" i="1"/>
  <c r="F47" i="1"/>
  <c r="E47" i="1"/>
  <c r="D47" i="1"/>
  <c r="C47" i="1"/>
  <c r="B47" i="1"/>
  <c r="A47" i="1"/>
  <c r="IZ46" i="1"/>
  <c r="IT46" i="1"/>
  <c r="IO46" i="1"/>
  <c r="IN46" i="1"/>
  <c r="IL46" i="1"/>
  <c r="IK46" i="1"/>
  <c r="II46" i="1"/>
  <c r="IH46" i="1"/>
  <c r="IF46" i="1"/>
  <c r="IE46" i="1"/>
  <c r="IB46" i="1"/>
  <c r="HY46" i="1"/>
  <c r="HV46" i="1"/>
  <c r="HT46" i="1"/>
  <c r="HS46" i="1"/>
  <c r="HP46" i="1"/>
  <c r="HM46" i="1"/>
  <c r="HK46" i="1"/>
  <c r="HJ46" i="1"/>
  <c r="HG46" i="1"/>
  <c r="HD46" i="1"/>
  <c r="HA46" i="1"/>
  <c r="GX46" i="1"/>
  <c r="GV46" i="1"/>
  <c r="GU46" i="1"/>
  <c r="GR46" i="1"/>
  <c r="GP46" i="1"/>
  <c r="GO46" i="1"/>
  <c r="GL46" i="1"/>
  <c r="GI46" i="1"/>
  <c r="GG46" i="1"/>
  <c r="GF46" i="1"/>
  <c r="GD46" i="1"/>
  <c r="GC46" i="1"/>
  <c r="GA46" i="1"/>
  <c r="FZ46" i="1"/>
  <c r="FX46" i="1"/>
  <c r="FW46" i="1"/>
  <c r="FU46" i="1"/>
  <c r="FR46" i="1"/>
  <c r="FQ46" i="1"/>
  <c r="FO46" i="1"/>
  <c r="FL46" i="1"/>
  <c r="FI46" i="1"/>
  <c r="FH46" i="1"/>
  <c r="FF46" i="1"/>
  <c r="FC46" i="1"/>
  <c r="FB46" i="1"/>
  <c r="EW46" i="1"/>
  <c r="EV46" i="1"/>
  <c r="ET46" i="1"/>
  <c r="EP46" i="1"/>
  <c r="EN46" i="1"/>
  <c r="EM46" i="1"/>
  <c r="EK46" i="1"/>
  <c r="EH46" i="1"/>
  <c r="ED46" i="1"/>
  <c r="EB46" i="1"/>
  <c r="EA46" i="1"/>
  <c r="DY46" i="1"/>
  <c r="DX46" i="1"/>
  <c r="DV46" i="1"/>
  <c r="DS46" i="1"/>
  <c r="DP46" i="1"/>
  <c r="DO46" i="1"/>
  <c r="DM46" i="1"/>
  <c r="DL46" i="1"/>
  <c r="DJ46" i="1"/>
  <c r="DG46" i="1"/>
  <c r="DF46" i="1"/>
  <c r="DD46" i="1"/>
  <c r="DA46" i="1"/>
  <c r="CZ46" i="1"/>
  <c r="CX46" i="1"/>
  <c r="CU46" i="1"/>
  <c r="CR46" i="1"/>
  <c r="CO46" i="1"/>
  <c r="CL46" i="1"/>
  <c r="CK46" i="1"/>
  <c r="CI46" i="1"/>
  <c r="CF46" i="1"/>
  <c r="CE46" i="1"/>
  <c r="CC46" i="1"/>
  <c r="CB46" i="1"/>
  <c r="BZ46" i="1"/>
  <c r="BY46" i="1"/>
  <c r="BW46" i="1"/>
  <c r="BT46" i="1"/>
  <c r="BQ46" i="1"/>
  <c r="BP46" i="1"/>
  <c r="BN46" i="1"/>
  <c r="BK46" i="1"/>
  <c r="BH46" i="1"/>
  <c r="BE46" i="1"/>
  <c r="BD46" i="1"/>
  <c r="BB46" i="1"/>
  <c r="AY46" i="1"/>
  <c r="AV46" i="1"/>
  <c r="AS46" i="1"/>
  <c r="AR46" i="1"/>
  <c r="AP46" i="1"/>
  <c r="AM46" i="1"/>
  <c r="AJ46" i="1"/>
  <c r="AI46" i="1"/>
  <c r="AG46" i="1"/>
  <c r="AF46" i="1"/>
  <c r="AD46" i="1"/>
  <c r="AA46" i="1"/>
  <c r="X46" i="1"/>
  <c r="W46" i="1"/>
  <c r="U46" i="1"/>
  <c r="P46" i="1"/>
  <c r="K46" i="1"/>
  <c r="J46" i="1"/>
  <c r="I46" i="1"/>
  <c r="H46" i="1"/>
  <c r="G46" i="1"/>
  <c r="F46" i="1"/>
  <c r="E46" i="1"/>
  <c r="D46" i="1"/>
  <c r="C46" i="1"/>
  <c r="B46" i="1"/>
  <c r="A46" i="1"/>
  <c r="IT45" i="1"/>
  <c r="IS45" i="1" s="1"/>
  <c r="IO45" i="1"/>
  <c r="IN45" i="1"/>
  <c r="IL45" i="1"/>
  <c r="IK45" i="1"/>
  <c r="II45" i="1"/>
  <c r="IH45" i="1"/>
  <c r="IF45" i="1"/>
  <c r="IE45" i="1"/>
  <c r="IB45" i="1"/>
  <c r="HY45" i="1"/>
  <c r="HW45" i="1"/>
  <c r="HV45" i="1"/>
  <c r="HT45" i="1"/>
  <c r="HS45" i="1"/>
  <c r="HQ45" i="1"/>
  <c r="HP45" i="1"/>
  <c r="HM45" i="1"/>
  <c r="HK45" i="1"/>
  <c r="HJ45" i="1"/>
  <c r="HG45" i="1"/>
  <c r="HD45" i="1"/>
  <c r="HA45" i="1"/>
  <c r="GY45" i="1"/>
  <c r="GX45" i="1"/>
  <c r="GV45" i="1"/>
  <c r="GU45" i="1"/>
  <c r="GS45" i="1"/>
  <c r="GR45" i="1"/>
  <c r="GP45" i="1"/>
  <c r="GO45" i="1"/>
  <c r="GL45" i="1"/>
  <c r="GI45" i="1"/>
  <c r="GG45" i="1"/>
  <c r="GF45" i="1"/>
  <c r="GD45" i="1"/>
  <c r="GC45" i="1"/>
  <c r="GA45" i="1"/>
  <c r="FZ45" i="1"/>
  <c r="FX45" i="1"/>
  <c r="FW45" i="1"/>
  <c r="FU45" i="1"/>
  <c r="FR45" i="1"/>
  <c r="FQ45" i="1"/>
  <c r="FO45" i="1"/>
  <c r="FL45" i="1"/>
  <c r="FI45" i="1"/>
  <c r="FH45" i="1"/>
  <c r="FF45" i="1"/>
  <c r="FC45" i="1"/>
  <c r="FB45" i="1"/>
  <c r="EZ45" i="1"/>
  <c r="EW45" i="1"/>
  <c r="EV45" i="1"/>
  <c r="EQ45" i="1"/>
  <c r="EP45" i="1"/>
  <c r="EN45" i="1"/>
  <c r="EM45" i="1"/>
  <c r="EK45" i="1"/>
  <c r="EH45" i="1"/>
  <c r="ED45" i="1"/>
  <c r="EB45" i="1"/>
  <c r="EA45" i="1"/>
  <c r="DY45" i="1"/>
  <c r="DX45" i="1"/>
  <c r="DV45" i="1"/>
  <c r="DP45" i="1"/>
  <c r="DM45" i="1"/>
  <c r="DJ45" i="1"/>
  <c r="DG45" i="1"/>
  <c r="DF45" i="1"/>
  <c r="DD45" i="1"/>
  <c r="DA45" i="1"/>
  <c r="CZ45" i="1"/>
  <c r="CX45" i="1"/>
  <c r="CU45" i="1"/>
  <c r="CR45" i="1"/>
  <c r="CQ45" i="1"/>
  <c r="CO45" i="1"/>
  <c r="CL45" i="1"/>
  <c r="CK45" i="1"/>
  <c r="CI45" i="1"/>
  <c r="CF45" i="1"/>
  <c r="CE45" i="1"/>
  <c r="CC45" i="1"/>
  <c r="CB45" i="1"/>
  <c r="BZ45" i="1"/>
  <c r="BY45" i="1"/>
  <c r="BW45" i="1"/>
  <c r="BT45" i="1"/>
  <c r="BS45" i="1"/>
  <c r="BQ45" i="1"/>
  <c r="BP45" i="1"/>
  <c r="BN45" i="1"/>
  <c r="BK45" i="1"/>
  <c r="BH45" i="1"/>
  <c r="BG45" i="1"/>
  <c r="BE45" i="1"/>
  <c r="BD45" i="1"/>
  <c r="BB45" i="1"/>
  <c r="AY45" i="1"/>
  <c r="AV45" i="1"/>
  <c r="AS45" i="1"/>
  <c r="AR45" i="1"/>
  <c r="AP45" i="1"/>
  <c r="AM45" i="1"/>
  <c r="AJ45" i="1"/>
  <c r="AI45" i="1"/>
  <c r="AG45" i="1"/>
  <c r="AF45" i="1"/>
  <c r="AD45" i="1"/>
  <c r="AA45" i="1"/>
  <c r="X45" i="1"/>
  <c r="W45" i="1"/>
  <c r="U45" i="1"/>
  <c r="T45" i="1"/>
  <c r="P45" i="1"/>
  <c r="K45" i="1"/>
  <c r="J45" i="1"/>
  <c r="I45" i="1"/>
  <c r="H45" i="1"/>
  <c r="G45" i="1"/>
  <c r="F45" i="1"/>
  <c r="E45" i="1"/>
  <c r="D45" i="1"/>
  <c r="C45" i="1"/>
  <c r="B45" i="1"/>
  <c r="A45" i="1"/>
  <c r="IT44" i="1"/>
  <c r="IS44" i="1"/>
  <c r="IO44" i="1"/>
  <c r="IN44" i="1"/>
  <c r="IL44" i="1"/>
  <c r="IK44" i="1"/>
  <c r="II44" i="1"/>
  <c r="IH44" i="1"/>
  <c r="IF44" i="1"/>
  <c r="IE44" i="1"/>
  <c r="IB44" i="1"/>
  <c r="HY44" i="1"/>
  <c r="HW44" i="1"/>
  <c r="HV44" i="1"/>
  <c r="HS44" i="1"/>
  <c r="HP44" i="1"/>
  <c r="HM44" i="1"/>
  <c r="HK44" i="1"/>
  <c r="HJ44" i="1"/>
  <c r="HG44" i="1"/>
  <c r="HD44" i="1"/>
  <c r="GY44" i="1"/>
  <c r="GX44" i="1"/>
  <c r="GV44" i="1"/>
  <c r="GU44" i="1"/>
  <c r="GS44" i="1"/>
  <c r="GR44" i="1"/>
  <c r="GP44" i="1"/>
  <c r="GO44" i="1"/>
  <c r="GL44" i="1"/>
  <c r="GI44" i="1"/>
  <c r="GG44" i="1"/>
  <c r="GF44" i="1"/>
  <c r="GD44" i="1"/>
  <c r="GC44" i="1"/>
  <c r="GA44" i="1"/>
  <c r="FZ44" i="1"/>
  <c r="FX44" i="1"/>
  <c r="FW44" i="1"/>
  <c r="FU44" i="1"/>
  <c r="FR44" i="1"/>
  <c r="FQ44" i="1"/>
  <c r="FO44" i="1"/>
  <c r="FL44" i="1"/>
  <c r="FI44" i="1"/>
  <c r="FH44" i="1"/>
  <c r="FF44" i="1"/>
  <c r="FC44" i="1"/>
  <c r="FB44" i="1"/>
  <c r="EW44" i="1"/>
  <c r="EV44" i="1"/>
  <c r="ET44" i="1"/>
  <c r="EP44" i="1"/>
  <c r="EN44" i="1"/>
  <c r="EM44" i="1"/>
  <c r="EK44" i="1"/>
  <c r="EJ44" i="1"/>
  <c r="EH44" i="1"/>
  <c r="ED44" i="1"/>
  <c r="EB44" i="1"/>
  <c r="EA44" i="1"/>
  <c r="DY44" i="1"/>
  <c r="DX44" i="1"/>
  <c r="DV44" i="1"/>
  <c r="DS44" i="1"/>
  <c r="DP44" i="1"/>
  <c r="DM44" i="1"/>
  <c r="DL44" i="1"/>
  <c r="DJ44" i="1"/>
  <c r="DG44" i="1"/>
  <c r="DF44" i="1"/>
  <c r="DD44" i="1"/>
  <c r="DA44" i="1"/>
  <c r="CZ44" i="1"/>
  <c r="CX44" i="1"/>
  <c r="CU44" i="1"/>
  <c r="CR44" i="1"/>
  <c r="CQ44" i="1"/>
  <c r="CO44" i="1"/>
  <c r="CL44" i="1"/>
  <c r="CK44" i="1"/>
  <c r="CI44" i="1"/>
  <c r="CF44" i="1"/>
  <c r="CE44" i="1"/>
  <c r="CC44" i="1"/>
  <c r="CB44" i="1"/>
  <c r="BZ44" i="1"/>
  <c r="BY44" i="1"/>
  <c r="BW44" i="1"/>
  <c r="BT44" i="1"/>
  <c r="BQ44" i="1"/>
  <c r="BP44" i="1"/>
  <c r="BN44" i="1"/>
  <c r="BK44" i="1"/>
  <c r="BH44" i="1"/>
  <c r="BE44" i="1"/>
  <c r="BD44" i="1"/>
  <c r="BB44" i="1"/>
  <c r="AY44" i="1"/>
  <c r="AV44" i="1"/>
  <c r="AS44" i="1"/>
  <c r="AR44" i="1"/>
  <c r="AP44" i="1"/>
  <c r="AM44" i="1"/>
  <c r="AJ44" i="1"/>
  <c r="AI44" i="1"/>
  <c r="AG44" i="1"/>
  <c r="AF44" i="1"/>
  <c r="AD44" i="1"/>
  <c r="AA44" i="1"/>
  <c r="X44" i="1"/>
  <c r="U44" i="1"/>
  <c r="T44" i="1"/>
  <c r="P44" i="1"/>
  <c r="K44" i="1"/>
  <c r="J44" i="1"/>
  <c r="I44" i="1"/>
  <c r="H44" i="1"/>
  <c r="G44" i="1"/>
  <c r="F44" i="1"/>
  <c r="E44" i="1"/>
  <c r="D44" i="1"/>
  <c r="C44" i="1"/>
  <c r="B44" i="1"/>
  <c r="A44" i="1"/>
  <c r="IZ43" i="1"/>
  <c r="IT43" i="1"/>
  <c r="IO43" i="1"/>
  <c r="IN43" i="1"/>
  <c r="IL43" i="1"/>
  <c r="IK43" i="1"/>
  <c r="II43" i="1"/>
  <c r="IH43" i="1"/>
  <c r="IF43" i="1"/>
  <c r="IE43" i="1"/>
  <c r="IB43" i="1"/>
  <c r="HY43" i="1"/>
  <c r="HW43" i="1"/>
  <c r="HV43" i="1"/>
  <c r="HT43" i="1"/>
  <c r="HS43" i="1"/>
  <c r="HP43" i="1"/>
  <c r="HM43" i="1"/>
  <c r="HK43" i="1"/>
  <c r="HJ43" i="1"/>
  <c r="HH43" i="1"/>
  <c r="HG43" i="1"/>
  <c r="HD43" i="1"/>
  <c r="HA43" i="1"/>
  <c r="GY43" i="1"/>
  <c r="GX43" i="1"/>
  <c r="GV43" i="1"/>
  <c r="GU43" i="1"/>
  <c r="GS43" i="1"/>
  <c r="GR43" i="1"/>
  <c r="GP43" i="1"/>
  <c r="GO43" i="1"/>
  <c r="GL43" i="1"/>
  <c r="GI43" i="1"/>
  <c r="GG43" i="1"/>
  <c r="GF43" i="1"/>
  <c r="GD43" i="1"/>
  <c r="GC43" i="1"/>
  <c r="GA43" i="1"/>
  <c r="FZ43" i="1"/>
  <c r="FX43" i="1"/>
  <c r="FW43" i="1"/>
  <c r="FU43" i="1"/>
  <c r="FT43" i="1"/>
  <c r="FR43" i="1"/>
  <c r="FQ43" i="1"/>
  <c r="FO43" i="1"/>
  <c r="FL43" i="1"/>
  <c r="FI43" i="1"/>
  <c r="FH43" i="1"/>
  <c r="FF43" i="1"/>
  <c r="FC43" i="1"/>
  <c r="FB43" i="1"/>
  <c r="EW43" i="1"/>
  <c r="EV43" i="1"/>
  <c r="EP43" i="1"/>
  <c r="EN43" i="1"/>
  <c r="EK43" i="1"/>
  <c r="EJ43" i="1"/>
  <c r="EH43" i="1"/>
  <c r="EE43" i="1"/>
  <c r="ED43" i="1"/>
  <c r="EB43" i="1"/>
  <c r="EA43" i="1"/>
  <c r="DY43" i="1"/>
  <c r="DX43" i="1"/>
  <c r="DS43" i="1"/>
  <c r="DP43" i="1"/>
  <c r="DM43" i="1"/>
  <c r="DJ43" i="1"/>
  <c r="DG43" i="1"/>
  <c r="DF43" i="1"/>
  <c r="DD43" i="1"/>
  <c r="DC43" i="1"/>
  <c r="DA43" i="1"/>
  <c r="CZ43" i="1"/>
  <c r="CX43" i="1"/>
  <c r="CU43" i="1"/>
  <c r="CR43" i="1"/>
  <c r="CQ43" i="1"/>
  <c r="CO43" i="1"/>
  <c r="CN43" i="1"/>
  <c r="CL43" i="1"/>
  <c r="CK43" i="1"/>
  <c r="CI43" i="1"/>
  <c r="CF43" i="1"/>
  <c r="CC43" i="1"/>
  <c r="CB43" i="1"/>
  <c r="BZ43" i="1"/>
  <c r="BY43" i="1"/>
  <c r="BW43" i="1"/>
  <c r="BT43" i="1"/>
  <c r="BQ43" i="1"/>
  <c r="BP43" i="1"/>
  <c r="BN43" i="1"/>
  <c r="BK43" i="1"/>
  <c r="BH43" i="1"/>
  <c r="BE43" i="1"/>
  <c r="BD43" i="1"/>
  <c r="BB43" i="1"/>
  <c r="AY43" i="1"/>
  <c r="AV43" i="1"/>
  <c r="AS43" i="1"/>
  <c r="AR43" i="1"/>
  <c r="AP43" i="1"/>
  <c r="AM43" i="1"/>
  <c r="AJ43" i="1"/>
  <c r="AI43" i="1"/>
  <c r="AG43" i="1"/>
  <c r="AF43" i="1"/>
  <c r="AD43" i="1"/>
  <c r="AA43" i="1"/>
  <c r="X43" i="1"/>
  <c r="W43" i="1"/>
  <c r="U43" i="1"/>
  <c r="P43" i="1"/>
  <c r="K43" i="1"/>
  <c r="J43" i="1"/>
  <c r="I43" i="1"/>
  <c r="H43" i="1"/>
  <c r="G43" i="1"/>
  <c r="F43" i="1"/>
  <c r="E43" i="1"/>
  <c r="D43" i="1"/>
  <c r="C43" i="1"/>
  <c r="B43" i="1"/>
  <c r="A43" i="1"/>
  <c r="IT42" i="1"/>
  <c r="IO42" i="1"/>
  <c r="IN42" i="1"/>
  <c r="IL42" i="1"/>
  <c r="IK42" i="1"/>
  <c r="II42" i="1"/>
  <c r="IH42" i="1"/>
  <c r="IF42" i="1"/>
  <c r="IE42" i="1"/>
  <c r="IB42" i="1"/>
  <c r="HY42" i="1"/>
  <c r="HV42" i="1"/>
  <c r="HT42" i="1"/>
  <c r="HS42" i="1"/>
  <c r="HP42" i="1"/>
  <c r="HM42" i="1"/>
  <c r="HK42" i="1"/>
  <c r="HJ42" i="1"/>
  <c r="HG42" i="1"/>
  <c r="HD42" i="1"/>
  <c r="HA42" i="1"/>
  <c r="GX42" i="1"/>
  <c r="GV42" i="1"/>
  <c r="GU42" i="1"/>
  <c r="GR42" i="1"/>
  <c r="GP42" i="1"/>
  <c r="GO42" i="1"/>
  <c r="GL42" i="1"/>
  <c r="GI42" i="1"/>
  <c r="GG42" i="1"/>
  <c r="GF42" i="1"/>
  <c r="GD42" i="1"/>
  <c r="GC42" i="1"/>
  <c r="GA42" i="1"/>
  <c r="FZ42" i="1"/>
  <c r="FX42" i="1"/>
  <c r="FW42" i="1"/>
  <c r="FU42" i="1"/>
  <c r="FR42" i="1"/>
  <c r="FQ42" i="1"/>
  <c r="FO42" i="1"/>
  <c r="FL42" i="1"/>
  <c r="FK42" i="1"/>
  <c r="FI42" i="1"/>
  <c r="FH42" i="1"/>
  <c r="FF42" i="1"/>
  <c r="FC42" i="1"/>
  <c r="FB42" i="1"/>
  <c r="EW42" i="1"/>
  <c r="EV42" i="1"/>
  <c r="EP42" i="1"/>
  <c r="EN42" i="1"/>
  <c r="EK42" i="1"/>
  <c r="EJ42" i="1"/>
  <c r="EH42" i="1"/>
  <c r="EB42" i="1"/>
  <c r="EA42" i="1"/>
  <c r="DY42" i="1"/>
  <c r="DX42" i="1"/>
  <c r="DV42" i="1"/>
  <c r="DS42" i="1"/>
  <c r="DP42" i="1"/>
  <c r="DM42" i="1"/>
  <c r="DJ42" i="1"/>
  <c r="DG42" i="1"/>
  <c r="DF42" i="1"/>
  <c r="DD42" i="1"/>
  <c r="DC42" i="1"/>
  <c r="DA42" i="1"/>
  <c r="CZ42" i="1"/>
  <c r="CX42" i="1"/>
  <c r="CU42" i="1"/>
  <c r="CR42" i="1"/>
  <c r="CO42" i="1"/>
  <c r="CN42" i="1"/>
  <c r="CL42" i="1"/>
  <c r="CK42" i="1"/>
  <c r="CI42" i="1"/>
  <c r="CF42" i="1"/>
  <c r="CC42" i="1"/>
  <c r="CB42" i="1"/>
  <c r="BZ42" i="1"/>
  <c r="BY42" i="1"/>
  <c r="BW42" i="1"/>
  <c r="BT42" i="1"/>
  <c r="BQ42" i="1"/>
  <c r="BP42" i="1"/>
  <c r="BN42" i="1"/>
  <c r="BK42" i="1"/>
  <c r="BH42" i="1"/>
  <c r="BG42" i="1"/>
  <c r="BE42" i="1"/>
  <c r="BD42" i="1"/>
  <c r="BB42" i="1"/>
  <c r="AY42" i="1"/>
  <c r="AV42" i="1"/>
  <c r="AS42" i="1"/>
  <c r="AR42" i="1"/>
  <c r="AP42" i="1"/>
  <c r="AM42" i="1"/>
  <c r="AJ42" i="1"/>
  <c r="AI42" i="1"/>
  <c r="AG42" i="1"/>
  <c r="AF42" i="1"/>
  <c r="AD42" i="1"/>
  <c r="AA42" i="1"/>
  <c r="X42" i="1"/>
  <c r="W42" i="1"/>
  <c r="U42" i="1"/>
  <c r="P42" i="1"/>
  <c r="K42" i="1"/>
  <c r="J42" i="1"/>
  <c r="I42" i="1"/>
  <c r="F42" i="1"/>
  <c r="E42" i="1"/>
  <c r="D42" i="1"/>
  <c r="C42" i="1"/>
  <c r="B42" i="1"/>
  <c r="A42" i="1"/>
  <c r="IT41" i="1"/>
  <c r="IO41" i="1"/>
  <c r="IN41" i="1"/>
  <c r="IL41" i="1"/>
  <c r="IK41" i="1"/>
  <c r="II41" i="1"/>
  <c r="IH41" i="1"/>
  <c r="IF41" i="1"/>
  <c r="IE41" i="1"/>
  <c r="IB41" i="1"/>
  <c r="HY41" i="1"/>
  <c r="HV41" i="1"/>
  <c r="HT41" i="1"/>
  <c r="HS41" i="1"/>
  <c r="HQ41" i="1"/>
  <c r="HP41" i="1"/>
  <c r="HM41" i="1"/>
  <c r="HK41" i="1"/>
  <c r="HJ41" i="1"/>
  <c r="HG41" i="1"/>
  <c r="HD41" i="1"/>
  <c r="HA41" i="1"/>
  <c r="GY41" i="1"/>
  <c r="GX41" i="1"/>
  <c r="GV41" i="1"/>
  <c r="GU41" i="1"/>
  <c r="GS41" i="1"/>
  <c r="GR41" i="1"/>
  <c r="GP41" i="1"/>
  <c r="GO41" i="1"/>
  <c r="GL41" i="1"/>
  <c r="GI41" i="1"/>
  <c r="GG41" i="1"/>
  <c r="GF41" i="1"/>
  <c r="GD41" i="1"/>
  <c r="GC41" i="1"/>
  <c r="GA41" i="1"/>
  <c r="FZ41" i="1"/>
  <c r="FX41" i="1"/>
  <c r="FW41" i="1"/>
  <c r="FU41" i="1"/>
  <c r="FR41" i="1"/>
  <c r="FQ41" i="1"/>
  <c r="FO41" i="1"/>
  <c r="FL41" i="1"/>
  <c r="FI41" i="1"/>
  <c r="FH41" i="1"/>
  <c r="FF41" i="1"/>
  <c r="FC41" i="1"/>
  <c r="FB41" i="1"/>
  <c r="EW41" i="1"/>
  <c r="EV41" i="1"/>
  <c r="EP41" i="1"/>
  <c r="EN41" i="1"/>
  <c r="EM41" i="1"/>
  <c r="EK41" i="1"/>
  <c r="EJ41" i="1"/>
  <c r="EH41" i="1"/>
  <c r="EB41" i="1"/>
  <c r="DY41" i="1"/>
  <c r="DX41" i="1"/>
  <c r="DV41" i="1"/>
  <c r="DS41" i="1"/>
  <c r="DP41" i="1"/>
  <c r="DM41" i="1"/>
  <c r="DJ41" i="1"/>
  <c r="DF41" i="1"/>
  <c r="DD41" i="1"/>
  <c r="DC41" i="1"/>
  <c r="DA41" i="1"/>
  <c r="CZ41" i="1"/>
  <c r="CX41" i="1"/>
  <c r="CU41" i="1"/>
  <c r="CR41" i="1"/>
  <c r="CO41" i="1"/>
  <c r="CN41" i="1"/>
  <c r="CL41" i="1"/>
  <c r="CK41" i="1"/>
  <c r="CI41" i="1"/>
  <c r="CF41" i="1"/>
  <c r="CE41" i="1"/>
  <c r="CC41" i="1"/>
  <c r="CB41" i="1"/>
  <c r="BZ41" i="1"/>
  <c r="BY41" i="1"/>
  <c r="BW41" i="1"/>
  <c r="BT41" i="1"/>
  <c r="BQ41" i="1"/>
  <c r="BP41" i="1"/>
  <c r="BN41" i="1"/>
  <c r="BK41" i="1"/>
  <c r="BH41" i="1"/>
  <c r="BE41" i="1"/>
  <c r="BD41" i="1"/>
  <c r="BB41" i="1"/>
  <c r="AY41" i="1"/>
  <c r="AV41" i="1"/>
  <c r="AS41" i="1"/>
  <c r="AR41" i="1"/>
  <c r="AP41" i="1"/>
  <c r="AJ41" i="1"/>
  <c r="AI41" i="1"/>
  <c r="AG41" i="1"/>
  <c r="AF41" i="1"/>
  <c r="AD41" i="1"/>
  <c r="AA41" i="1"/>
  <c r="X41" i="1"/>
  <c r="U41" i="1"/>
  <c r="P41" i="1"/>
  <c r="K41" i="1"/>
  <c r="J41" i="1"/>
  <c r="I41" i="1"/>
  <c r="H41" i="1"/>
  <c r="G41" i="1"/>
  <c r="F41" i="1"/>
  <c r="E41" i="1"/>
  <c r="D41" i="1"/>
  <c r="C41" i="1"/>
  <c r="B41" i="1"/>
  <c r="A41" i="1"/>
  <c r="IZ40" i="1"/>
  <c r="IT40" i="1"/>
  <c r="IO40" i="1"/>
  <c r="IN40" i="1"/>
  <c r="IL40" i="1"/>
  <c r="IK40" i="1"/>
  <c r="II40" i="1"/>
  <c r="IH40" i="1"/>
  <c r="IF40" i="1"/>
  <c r="IE40" i="1"/>
  <c r="IC40" i="1"/>
  <c r="HY40" i="1"/>
  <c r="HW40" i="1"/>
  <c r="HV40" i="1"/>
  <c r="HS40" i="1"/>
  <c r="HP40" i="1"/>
  <c r="HM40" i="1"/>
  <c r="HK40" i="1"/>
  <c r="HJ40" i="1"/>
  <c r="HG40" i="1"/>
  <c r="HE40" i="1"/>
  <c r="HD40" i="1"/>
  <c r="HA40" i="1"/>
  <c r="GY40" i="1"/>
  <c r="GX40" i="1"/>
  <c r="GV40" i="1"/>
  <c r="GU40" i="1"/>
  <c r="GS40" i="1"/>
  <c r="GR40" i="1"/>
  <c r="GP40" i="1"/>
  <c r="GO40" i="1"/>
  <c r="GM40" i="1"/>
  <c r="GL40" i="1"/>
  <c r="GI40" i="1"/>
  <c r="GG40" i="1"/>
  <c r="GF40" i="1"/>
  <c r="GD40" i="1"/>
  <c r="GC40" i="1"/>
  <c r="GA40" i="1"/>
  <c r="FZ40" i="1"/>
  <c r="FX40" i="1"/>
  <c r="FW40" i="1"/>
  <c r="FU40" i="1"/>
  <c r="FR40" i="1"/>
  <c r="FQ40" i="1"/>
  <c r="FO40" i="1"/>
  <c r="FL40" i="1"/>
  <c r="FK40" i="1"/>
  <c r="FI40" i="1"/>
  <c r="FH40" i="1"/>
  <c r="FF40" i="1"/>
  <c r="FC40" i="1"/>
  <c r="FB40" i="1"/>
  <c r="EZ40" i="1"/>
  <c r="EW40" i="1"/>
  <c r="EV40" i="1"/>
  <c r="EQ40" i="1"/>
  <c r="EP40" i="1"/>
  <c r="EN40" i="1"/>
  <c r="EM40" i="1"/>
  <c r="EK40" i="1"/>
  <c r="EJ40" i="1"/>
  <c r="EH40" i="1"/>
  <c r="EB40" i="1"/>
  <c r="DY40" i="1"/>
  <c r="DX40" i="1"/>
  <c r="DV40" i="1"/>
  <c r="DP40" i="1"/>
  <c r="DO40" i="1"/>
  <c r="DM40" i="1"/>
  <c r="DL40" i="1"/>
  <c r="DJ40" i="1"/>
  <c r="DG40" i="1"/>
  <c r="DF40" i="1"/>
  <c r="DD40" i="1"/>
  <c r="DA40" i="1"/>
  <c r="CZ40" i="1"/>
  <c r="CX40" i="1"/>
  <c r="CU40" i="1"/>
  <c r="CR40" i="1"/>
  <c r="CO40" i="1"/>
  <c r="CL40" i="1"/>
  <c r="CK40" i="1"/>
  <c r="CI40" i="1"/>
  <c r="CF40" i="1"/>
  <c r="CC40" i="1"/>
  <c r="CB40" i="1"/>
  <c r="BZ40" i="1"/>
  <c r="BY40" i="1"/>
  <c r="BW40" i="1"/>
  <c r="BT40" i="1"/>
  <c r="BQ40" i="1"/>
  <c r="BP40" i="1"/>
  <c r="BN40" i="1"/>
  <c r="BK40" i="1"/>
  <c r="BH40" i="1"/>
  <c r="BG40" i="1"/>
  <c r="BE40" i="1"/>
  <c r="BD40" i="1"/>
  <c r="BB40" i="1"/>
  <c r="AY40" i="1"/>
  <c r="AV40" i="1"/>
  <c r="AS40" i="1"/>
  <c r="AR40" i="1"/>
  <c r="AP40" i="1"/>
  <c r="AM40" i="1"/>
  <c r="AJ40" i="1"/>
  <c r="AI40" i="1"/>
  <c r="AG40" i="1"/>
  <c r="AF40" i="1"/>
  <c r="AD40" i="1"/>
  <c r="AA40" i="1"/>
  <c r="X40" i="1"/>
  <c r="U40" i="1"/>
  <c r="P40" i="1"/>
  <c r="K40" i="1"/>
  <c r="J40" i="1"/>
  <c r="I40" i="1"/>
  <c r="H40" i="1"/>
  <c r="G40" i="1"/>
  <c r="F40" i="1"/>
  <c r="E40" i="1"/>
  <c r="D40" i="1"/>
  <c r="C40" i="1"/>
  <c r="B40" i="1"/>
  <c r="A40" i="1"/>
  <c r="IZ39" i="1"/>
  <c r="IT39" i="1"/>
  <c r="IO39" i="1"/>
  <c r="IN39" i="1"/>
  <c r="IL39" i="1"/>
  <c r="IK39" i="1"/>
  <c r="II39" i="1"/>
  <c r="IH39" i="1"/>
  <c r="IF39" i="1"/>
  <c r="IE39" i="1"/>
  <c r="IB39" i="1"/>
  <c r="HY39" i="1"/>
  <c r="HW39" i="1"/>
  <c r="HV39" i="1"/>
  <c r="HT39" i="1"/>
  <c r="HS39" i="1"/>
  <c r="HP39" i="1"/>
  <c r="HM39" i="1"/>
  <c r="HK39" i="1"/>
  <c r="HJ39" i="1"/>
  <c r="HH39" i="1"/>
  <c r="HG39" i="1"/>
  <c r="HD39" i="1"/>
  <c r="HB39" i="1"/>
  <c r="HA39" i="1"/>
  <c r="GY39" i="1"/>
  <c r="GX39" i="1"/>
  <c r="GV39" i="1"/>
  <c r="GU39" i="1"/>
  <c r="GS39" i="1"/>
  <c r="GR39" i="1"/>
  <c r="GP39" i="1"/>
  <c r="GO39" i="1"/>
  <c r="GL39" i="1"/>
  <c r="GI39" i="1"/>
  <c r="GG39" i="1"/>
  <c r="GF39" i="1"/>
  <c r="GD39" i="1"/>
  <c r="GC39" i="1"/>
  <c r="GA39" i="1"/>
  <c r="FZ39" i="1"/>
  <c r="FX39" i="1"/>
  <c r="FW39" i="1"/>
  <c r="FU39" i="1"/>
  <c r="FR39" i="1"/>
  <c r="FQ39" i="1"/>
  <c r="FO39" i="1"/>
  <c r="FL39" i="1"/>
  <c r="FK39" i="1"/>
  <c r="FI39" i="1"/>
  <c r="FH39" i="1"/>
  <c r="FF39" i="1"/>
  <c r="FC39" i="1"/>
  <c r="FB39" i="1"/>
  <c r="EW39" i="1"/>
  <c r="EV39" i="1"/>
  <c r="EP39" i="1"/>
  <c r="EN39" i="1"/>
  <c r="EM39" i="1"/>
  <c r="EK39" i="1"/>
  <c r="EJ39" i="1"/>
  <c r="EH39" i="1"/>
  <c r="EE39" i="1"/>
  <c r="EB39" i="1"/>
  <c r="EA39" i="1"/>
  <c r="DY39" i="1"/>
  <c r="DX39" i="1"/>
  <c r="DS39" i="1"/>
  <c r="DP39" i="1"/>
  <c r="DM39" i="1"/>
  <c r="DL39" i="1"/>
  <c r="DJ39" i="1"/>
  <c r="DG39" i="1"/>
  <c r="DF39" i="1"/>
  <c r="DD39" i="1"/>
  <c r="DA39" i="1"/>
  <c r="CZ39" i="1"/>
  <c r="CX39" i="1"/>
  <c r="CU39" i="1"/>
  <c r="CR39" i="1"/>
  <c r="CO39" i="1"/>
  <c r="CN39" i="1"/>
  <c r="CL39" i="1"/>
  <c r="CK39" i="1"/>
  <c r="CI39" i="1"/>
  <c r="CF39" i="1"/>
  <c r="CC39" i="1"/>
  <c r="CB39" i="1"/>
  <c r="BZ39" i="1"/>
  <c r="BY39" i="1"/>
  <c r="BW39" i="1"/>
  <c r="BT39" i="1"/>
  <c r="BS39" i="1"/>
  <c r="BQ39" i="1"/>
  <c r="BP39" i="1"/>
  <c r="BN39" i="1"/>
  <c r="BK39" i="1"/>
  <c r="BH39" i="1"/>
  <c r="BG39" i="1"/>
  <c r="BE39" i="1"/>
  <c r="BD39" i="1"/>
  <c r="BB39" i="1"/>
  <c r="AY39" i="1"/>
  <c r="AV39" i="1"/>
  <c r="AS39" i="1"/>
  <c r="AR39" i="1"/>
  <c r="AP39" i="1"/>
  <c r="AM39" i="1"/>
  <c r="AJ39" i="1"/>
  <c r="AI39" i="1"/>
  <c r="AG39" i="1"/>
  <c r="AF39" i="1"/>
  <c r="AD39" i="1"/>
  <c r="AA39" i="1"/>
  <c r="X39" i="1"/>
  <c r="W39" i="1"/>
  <c r="U39" i="1"/>
  <c r="P39" i="1"/>
  <c r="K39" i="1"/>
  <c r="J39" i="1"/>
  <c r="I39" i="1"/>
  <c r="H39" i="1"/>
  <c r="G39" i="1"/>
  <c r="F39" i="1"/>
  <c r="E39" i="1"/>
  <c r="D39" i="1"/>
  <c r="C39" i="1"/>
  <c r="B39" i="1"/>
  <c r="A39" i="1"/>
  <c r="IT38" i="1"/>
  <c r="IO38" i="1"/>
  <c r="IN38" i="1"/>
  <c r="IL38" i="1"/>
  <c r="IK38" i="1"/>
  <c r="II38" i="1"/>
  <c r="IH38" i="1"/>
  <c r="IF38" i="1"/>
  <c r="IE38" i="1"/>
  <c r="IB38" i="1"/>
  <c r="HZ38" i="1"/>
  <c r="HY38" i="1"/>
  <c r="HW38" i="1"/>
  <c r="HV38" i="1"/>
  <c r="HT38" i="1"/>
  <c r="HS38" i="1"/>
  <c r="HQ38" i="1"/>
  <c r="HP38" i="1"/>
  <c r="HM38" i="1"/>
  <c r="HK38" i="1"/>
  <c r="HJ38" i="1"/>
  <c r="HG38" i="1"/>
  <c r="HD38" i="1"/>
  <c r="HB38" i="1"/>
  <c r="HA38" i="1"/>
  <c r="GY38" i="1"/>
  <c r="GX38" i="1"/>
  <c r="GV38" i="1"/>
  <c r="GU38" i="1"/>
  <c r="GS38" i="1"/>
  <c r="GR38" i="1"/>
  <c r="GP38" i="1"/>
  <c r="GO38" i="1"/>
  <c r="GL38" i="1"/>
  <c r="GI38" i="1"/>
  <c r="GG38" i="1"/>
  <c r="GF38" i="1"/>
  <c r="GD38" i="1"/>
  <c r="GC38" i="1"/>
  <c r="GA38" i="1"/>
  <c r="FZ38" i="1"/>
  <c r="FX38" i="1"/>
  <c r="FW38" i="1"/>
  <c r="FU38" i="1"/>
  <c r="FR38" i="1"/>
  <c r="FQ38" i="1"/>
  <c r="FO38" i="1"/>
  <c r="FL38" i="1"/>
  <c r="FK38" i="1"/>
  <c r="FI38" i="1"/>
  <c r="FH38" i="1"/>
  <c r="FF38" i="1"/>
  <c r="FC38" i="1"/>
  <c r="FB38" i="1"/>
  <c r="EZ38" i="1"/>
  <c r="EW38" i="1"/>
  <c r="EV38" i="1"/>
  <c r="EP38" i="1"/>
  <c r="EN38" i="1"/>
  <c r="EM38" i="1"/>
  <c r="EK38" i="1"/>
  <c r="EJ38" i="1"/>
  <c r="EH38" i="1"/>
  <c r="EB38" i="1"/>
  <c r="EA38" i="1"/>
  <c r="DY38" i="1"/>
  <c r="DX38" i="1"/>
  <c r="DS38" i="1"/>
  <c r="DP38" i="1"/>
  <c r="DO38" i="1"/>
  <c r="DM38" i="1"/>
  <c r="DL38" i="1"/>
  <c r="DJ38" i="1"/>
  <c r="DG38" i="1"/>
  <c r="DF38" i="1"/>
  <c r="DD38" i="1"/>
  <c r="DA38" i="1"/>
  <c r="CZ38" i="1"/>
  <c r="CX38" i="1"/>
  <c r="CU38" i="1"/>
  <c r="CO38" i="1"/>
  <c r="CL38" i="1"/>
  <c r="CK38" i="1"/>
  <c r="CI38" i="1"/>
  <c r="CF38" i="1"/>
  <c r="CE38" i="1"/>
  <c r="CC38" i="1"/>
  <c r="CB38" i="1"/>
  <c r="BZ38" i="1"/>
  <c r="BY38" i="1"/>
  <c r="BW38" i="1"/>
  <c r="BT38" i="1"/>
  <c r="BQ38" i="1"/>
  <c r="BP38" i="1"/>
  <c r="BN38" i="1"/>
  <c r="BK38" i="1"/>
  <c r="BH38" i="1"/>
  <c r="BE38" i="1"/>
  <c r="BD38" i="1"/>
  <c r="BB38" i="1"/>
  <c r="AY38" i="1"/>
  <c r="AV38" i="1"/>
  <c r="AS38" i="1"/>
  <c r="AR38" i="1"/>
  <c r="AP38" i="1"/>
  <c r="AM38" i="1"/>
  <c r="AJ38" i="1"/>
  <c r="AI38" i="1"/>
  <c r="AG38" i="1"/>
  <c r="AF38" i="1"/>
  <c r="AD38" i="1"/>
  <c r="AA38" i="1"/>
  <c r="X38" i="1"/>
  <c r="W38" i="1"/>
  <c r="U38" i="1"/>
  <c r="P38" i="1"/>
  <c r="K38" i="1"/>
  <c r="J38" i="1"/>
  <c r="I38" i="1"/>
  <c r="H38" i="1"/>
  <c r="G38" i="1"/>
  <c r="F38" i="1"/>
  <c r="E38" i="1"/>
  <c r="D38" i="1"/>
  <c r="C38" i="1"/>
  <c r="B38" i="1"/>
  <c r="A38" i="1"/>
  <c r="IT37" i="1"/>
  <c r="IS37" i="1" s="1"/>
  <c r="IO37" i="1"/>
  <c r="IN37" i="1"/>
  <c r="IL37" i="1"/>
  <c r="IK37" i="1"/>
  <c r="II37" i="1"/>
  <c r="IH37" i="1"/>
  <c r="IF37" i="1"/>
  <c r="IE37" i="1"/>
  <c r="IB37" i="1"/>
  <c r="HY37" i="1"/>
  <c r="HW37" i="1"/>
  <c r="HV37" i="1"/>
  <c r="HS37" i="1"/>
  <c r="HQ37" i="1"/>
  <c r="HP37" i="1"/>
  <c r="HM37" i="1"/>
  <c r="HK37" i="1"/>
  <c r="HJ37" i="1"/>
  <c r="HG37" i="1"/>
  <c r="HD37" i="1"/>
  <c r="HA37" i="1"/>
  <c r="GY37" i="1"/>
  <c r="GX37" i="1"/>
  <c r="GV37" i="1"/>
  <c r="GU37" i="1"/>
  <c r="GS37" i="1"/>
  <c r="GR37" i="1"/>
  <c r="GP37" i="1"/>
  <c r="GO37" i="1"/>
  <c r="GL37" i="1"/>
  <c r="GI37" i="1"/>
  <c r="GG37" i="1"/>
  <c r="GF37" i="1"/>
  <c r="GD37" i="1"/>
  <c r="GC37" i="1"/>
  <c r="GA37" i="1"/>
  <c r="FZ37" i="1"/>
  <c r="FX37" i="1"/>
  <c r="FW37" i="1"/>
  <c r="FU37" i="1"/>
  <c r="FR37" i="1"/>
  <c r="FQ37" i="1"/>
  <c r="FO37" i="1"/>
  <c r="FL37" i="1"/>
  <c r="FI37" i="1"/>
  <c r="FH37" i="1"/>
  <c r="FF37" i="1"/>
  <c r="FC37" i="1"/>
  <c r="FB37" i="1"/>
  <c r="EZ37" i="1"/>
  <c r="EW37" i="1"/>
  <c r="EV37" i="1"/>
  <c r="EP37" i="1"/>
  <c r="EN37" i="1"/>
  <c r="EM37" i="1"/>
  <c r="EK37" i="1"/>
  <c r="EH37" i="1"/>
  <c r="EB37" i="1"/>
  <c r="EA37" i="1"/>
  <c r="DY37" i="1"/>
  <c r="DX37" i="1"/>
  <c r="DV37" i="1"/>
  <c r="DP37" i="1"/>
  <c r="DM37" i="1"/>
  <c r="DJ37" i="1"/>
  <c r="DG37" i="1"/>
  <c r="DF37" i="1"/>
  <c r="DD37" i="1"/>
  <c r="DC37" i="1"/>
  <c r="DA37" i="1"/>
  <c r="CZ37" i="1"/>
  <c r="CX37" i="1"/>
  <c r="CU37" i="1"/>
  <c r="CR37" i="1"/>
  <c r="CQ37" i="1"/>
  <c r="CO37" i="1"/>
  <c r="CN37" i="1"/>
  <c r="CL37" i="1"/>
  <c r="CK37" i="1"/>
  <c r="CI37" i="1"/>
  <c r="CF37" i="1"/>
  <c r="CC37" i="1"/>
  <c r="CB37" i="1"/>
  <c r="BZ37" i="1"/>
  <c r="BY37" i="1"/>
  <c r="BW37" i="1"/>
  <c r="BT37" i="1"/>
  <c r="BQ37" i="1"/>
  <c r="BP37" i="1"/>
  <c r="BN37" i="1"/>
  <c r="BK37" i="1"/>
  <c r="BH37" i="1"/>
  <c r="BE37" i="1"/>
  <c r="BD37" i="1"/>
  <c r="BB37" i="1"/>
  <c r="AY37" i="1"/>
  <c r="AV37" i="1"/>
  <c r="AS37" i="1"/>
  <c r="AR37" i="1"/>
  <c r="AP37" i="1"/>
  <c r="AM37" i="1"/>
  <c r="AJ37" i="1"/>
  <c r="AI37" i="1"/>
  <c r="AG37" i="1"/>
  <c r="AF37" i="1"/>
  <c r="AD37" i="1"/>
  <c r="AA37" i="1"/>
  <c r="X37" i="1"/>
  <c r="W37" i="1"/>
  <c r="U37" i="1"/>
  <c r="T37" i="1"/>
  <c r="P37" i="1"/>
  <c r="K37" i="1"/>
  <c r="J37" i="1"/>
  <c r="I37" i="1"/>
  <c r="H37" i="1"/>
  <c r="G37" i="1"/>
  <c r="F37" i="1"/>
  <c r="E37" i="1"/>
  <c r="D37" i="1"/>
  <c r="C37" i="1"/>
  <c r="B37" i="1"/>
  <c r="A37" i="1"/>
  <c r="IT36" i="1"/>
  <c r="IO36" i="1"/>
  <c r="IN36" i="1"/>
  <c r="IL36" i="1"/>
  <c r="IK36" i="1"/>
  <c r="II36" i="1"/>
  <c r="IH36" i="1"/>
  <c r="IF36" i="1"/>
  <c r="IE36" i="1"/>
  <c r="HZ36" i="1"/>
  <c r="HW36" i="1"/>
  <c r="HV36" i="1"/>
  <c r="HT36" i="1"/>
  <c r="HS36" i="1"/>
  <c r="HP36" i="1"/>
  <c r="HM36" i="1"/>
  <c r="HK36" i="1"/>
  <c r="HJ36" i="1"/>
  <c r="HG36" i="1"/>
  <c r="HD36" i="1"/>
  <c r="HA36" i="1"/>
  <c r="GY36" i="1"/>
  <c r="GX36" i="1"/>
  <c r="GV36" i="1"/>
  <c r="GU36" i="1"/>
  <c r="GS36" i="1"/>
  <c r="GR36" i="1"/>
  <c r="GP36" i="1"/>
  <c r="GO36" i="1"/>
  <c r="GL36" i="1"/>
  <c r="GI36" i="1"/>
  <c r="GG36" i="1"/>
  <c r="GF36" i="1"/>
  <c r="GD36" i="1"/>
  <c r="GC36" i="1"/>
  <c r="GA36" i="1"/>
  <c r="FZ36" i="1"/>
  <c r="FX36" i="1"/>
  <c r="FW36" i="1"/>
  <c r="FU36" i="1"/>
  <c r="FR36" i="1"/>
  <c r="FQ36" i="1"/>
  <c r="FO36" i="1"/>
  <c r="FL36" i="1"/>
  <c r="FK36" i="1"/>
  <c r="FI36" i="1"/>
  <c r="FH36" i="1"/>
  <c r="FF36" i="1"/>
  <c r="FC36" i="1"/>
  <c r="FB36" i="1"/>
  <c r="EW36" i="1"/>
  <c r="EV36" i="1"/>
  <c r="EP36" i="1"/>
  <c r="EN36" i="1"/>
  <c r="EM36" i="1"/>
  <c r="EK36" i="1"/>
  <c r="EJ36" i="1"/>
  <c r="EB36" i="1"/>
  <c r="EA36" i="1"/>
  <c r="DY36" i="1"/>
  <c r="DX36" i="1"/>
  <c r="DP36" i="1"/>
  <c r="DO36" i="1"/>
  <c r="DM36" i="1"/>
  <c r="DL36" i="1"/>
  <c r="DJ36" i="1"/>
  <c r="DG36" i="1"/>
  <c r="DF36" i="1"/>
  <c r="DD36" i="1"/>
  <c r="DC36" i="1"/>
  <c r="DA36" i="1"/>
  <c r="CZ36" i="1"/>
  <c r="CX36" i="1"/>
  <c r="CU36" i="1"/>
  <c r="CR36" i="1"/>
  <c r="CO36" i="1"/>
  <c r="CL36" i="1"/>
  <c r="CK36" i="1"/>
  <c r="CI36" i="1"/>
  <c r="CF36" i="1"/>
  <c r="CE36" i="1"/>
  <c r="CC36" i="1"/>
  <c r="CB36" i="1"/>
  <c r="BZ36" i="1"/>
  <c r="BY36" i="1"/>
  <c r="BW36" i="1"/>
  <c r="BT36" i="1"/>
  <c r="BQ36" i="1"/>
  <c r="BP36" i="1"/>
  <c r="BN36" i="1"/>
  <c r="BK36" i="1"/>
  <c r="BH36" i="1"/>
  <c r="BE36" i="1"/>
  <c r="BD36" i="1"/>
  <c r="BB36" i="1"/>
  <c r="AY36" i="1"/>
  <c r="AV36" i="1"/>
  <c r="AS36" i="1"/>
  <c r="AR36" i="1"/>
  <c r="AP36" i="1"/>
  <c r="AM36" i="1"/>
  <c r="AJ36" i="1"/>
  <c r="AI36" i="1"/>
  <c r="AG36" i="1"/>
  <c r="AF36" i="1"/>
  <c r="AD36" i="1"/>
  <c r="AA36" i="1"/>
  <c r="X36" i="1"/>
  <c r="W36" i="1"/>
  <c r="U36" i="1"/>
  <c r="P36" i="1"/>
  <c r="K36" i="1"/>
  <c r="J36" i="1"/>
  <c r="I36" i="1"/>
  <c r="H36" i="1"/>
  <c r="G36" i="1"/>
  <c r="F36" i="1"/>
  <c r="E36" i="1"/>
  <c r="D36" i="1"/>
  <c r="C36" i="1"/>
  <c r="B36" i="1"/>
  <c r="A36" i="1"/>
  <c r="IT35" i="1"/>
  <c r="IS35" i="1"/>
  <c r="IO35" i="1"/>
  <c r="IN35" i="1"/>
  <c r="IL35" i="1"/>
  <c r="IK35" i="1"/>
  <c r="II35" i="1"/>
  <c r="IF35" i="1"/>
  <c r="IE35" i="1"/>
  <c r="IC35" i="1"/>
  <c r="HY35" i="1"/>
  <c r="HW35" i="1"/>
  <c r="HV35" i="1"/>
  <c r="HT35" i="1"/>
  <c r="HS35" i="1"/>
  <c r="HP35" i="1"/>
  <c r="HM35" i="1"/>
  <c r="HK35" i="1"/>
  <c r="HJ35" i="1"/>
  <c r="HH35" i="1"/>
  <c r="HG35" i="1"/>
  <c r="HE35" i="1"/>
  <c r="HD35" i="1"/>
  <c r="HA35" i="1"/>
  <c r="GX35" i="1"/>
  <c r="GV35" i="1"/>
  <c r="GU35" i="1"/>
  <c r="GS35" i="1"/>
  <c r="GR35" i="1"/>
  <c r="GP35" i="1"/>
  <c r="GO35" i="1"/>
  <c r="GL35" i="1"/>
  <c r="GI35" i="1"/>
  <c r="GG35" i="1"/>
  <c r="GF35" i="1"/>
  <c r="GD35" i="1"/>
  <c r="GC35" i="1"/>
  <c r="FZ35" i="1"/>
  <c r="FX35" i="1"/>
  <c r="FW35" i="1"/>
  <c r="FU35" i="1"/>
  <c r="FR35" i="1"/>
  <c r="FQ35" i="1"/>
  <c r="FO35" i="1"/>
  <c r="FL35" i="1"/>
  <c r="FK35" i="1"/>
  <c r="FI35" i="1"/>
  <c r="FH35" i="1"/>
  <c r="FF35" i="1"/>
  <c r="FB35" i="1"/>
  <c r="EW35" i="1"/>
  <c r="EV35" i="1"/>
  <c r="ET35" i="1"/>
  <c r="EP35" i="1"/>
  <c r="EN35" i="1"/>
  <c r="EM35" i="1"/>
  <c r="EK35" i="1"/>
  <c r="EJ35" i="1"/>
  <c r="EH35" i="1"/>
  <c r="EB35" i="1"/>
  <c r="DY35" i="1"/>
  <c r="DX35" i="1"/>
  <c r="DV35" i="1"/>
  <c r="DS35" i="1"/>
  <c r="DP35" i="1"/>
  <c r="DO35" i="1"/>
  <c r="DM35" i="1"/>
  <c r="DJ35" i="1"/>
  <c r="DG35" i="1"/>
  <c r="DF35" i="1"/>
  <c r="DD35" i="1"/>
  <c r="DC35" i="1"/>
  <c r="DA35" i="1"/>
  <c r="CZ35" i="1"/>
  <c r="CX35" i="1"/>
  <c r="CU35" i="1"/>
  <c r="CR35" i="1"/>
  <c r="CQ35" i="1"/>
  <c r="CO35" i="1"/>
  <c r="CN35" i="1"/>
  <c r="CL35" i="1"/>
  <c r="CK35" i="1"/>
  <c r="CI35" i="1"/>
  <c r="CF35" i="1"/>
  <c r="CC35" i="1"/>
  <c r="CB35" i="1"/>
  <c r="BZ35" i="1"/>
  <c r="BY35" i="1"/>
  <c r="BW35" i="1"/>
  <c r="BT35" i="1"/>
  <c r="BQ35" i="1"/>
  <c r="BP35" i="1"/>
  <c r="BN35" i="1"/>
  <c r="BK35" i="1"/>
  <c r="BH35" i="1"/>
  <c r="BG35" i="1"/>
  <c r="BE35" i="1"/>
  <c r="BD35" i="1"/>
  <c r="BB35" i="1"/>
  <c r="AY35" i="1"/>
  <c r="AV35" i="1"/>
  <c r="AS35" i="1"/>
  <c r="AR35" i="1"/>
  <c r="AP35" i="1"/>
  <c r="AM35" i="1"/>
  <c r="AJ35" i="1"/>
  <c r="AI35" i="1"/>
  <c r="AG35" i="1"/>
  <c r="AF35" i="1"/>
  <c r="AD35" i="1"/>
  <c r="AA35" i="1"/>
  <c r="X35" i="1"/>
  <c r="U35" i="1"/>
  <c r="P35" i="1"/>
  <c r="K35" i="1"/>
  <c r="J35" i="1"/>
  <c r="I35" i="1"/>
  <c r="H35" i="1"/>
  <c r="G35" i="1"/>
  <c r="F35" i="1"/>
  <c r="E35" i="1"/>
  <c r="D35" i="1"/>
  <c r="C35" i="1"/>
  <c r="B35" i="1"/>
  <c r="A35" i="1"/>
  <c r="IZ34" i="1"/>
  <c r="IT34" i="1"/>
  <c r="IO34" i="1"/>
  <c r="IN34" i="1"/>
  <c r="IL34" i="1"/>
  <c r="IK34" i="1"/>
  <c r="II34" i="1"/>
  <c r="IH34" i="1"/>
  <c r="IF34" i="1"/>
  <c r="IE34" i="1"/>
  <c r="HY34" i="1"/>
  <c r="HW34" i="1"/>
  <c r="HV34" i="1"/>
  <c r="HS34" i="1"/>
  <c r="HP34" i="1"/>
  <c r="HM34" i="1"/>
  <c r="HK34" i="1"/>
  <c r="HJ34" i="1"/>
  <c r="HG34" i="1"/>
  <c r="HD34" i="1"/>
  <c r="HA34" i="1"/>
  <c r="GY34" i="1"/>
  <c r="GX34" i="1"/>
  <c r="GV34" i="1"/>
  <c r="GU34" i="1"/>
  <c r="GS34" i="1"/>
  <c r="GR34" i="1"/>
  <c r="GP34" i="1"/>
  <c r="GO34" i="1"/>
  <c r="GL34" i="1"/>
  <c r="GI34" i="1"/>
  <c r="GG34" i="1"/>
  <c r="GF34" i="1"/>
  <c r="GD34" i="1"/>
  <c r="GC34" i="1"/>
  <c r="GA34" i="1"/>
  <c r="FZ34" i="1"/>
  <c r="FX34" i="1"/>
  <c r="FW34" i="1"/>
  <c r="FU34" i="1"/>
  <c r="FR34" i="1"/>
  <c r="FQ34" i="1"/>
  <c r="FO34" i="1"/>
  <c r="FL34" i="1"/>
  <c r="FK34" i="1"/>
  <c r="FI34" i="1"/>
  <c r="FH34" i="1"/>
  <c r="FF34" i="1"/>
  <c r="FC34" i="1"/>
  <c r="FB34" i="1"/>
  <c r="EW34" i="1"/>
  <c r="EV34" i="1"/>
  <c r="EP34" i="1"/>
  <c r="EN34" i="1"/>
  <c r="EM34" i="1"/>
  <c r="EK34" i="1"/>
  <c r="EJ34" i="1"/>
  <c r="EH34" i="1"/>
  <c r="EB34" i="1"/>
  <c r="EA34" i="1"/>
  <c r="DY34" i="1"/>
  <c r="DX34" i="1"/>
  <c r="DV34" i="1"/>
  <c r="DS34" i="1"/>
  <c r="DP34" i="1"/>
  <c r="DM34" i="1"/>
  <c r="DL34" i="1"/>
  <c r="DJ34" i="1"/>
  <c r="DG34" i="1"/>
  <c r="DF34" i="1"/>
  <c r="DD34" i="1"/>
  <c r="DC34" i="1"/>
  <c r="DA34" i="1"/>
  <c r="CZ34" i="1"/>
  <c r="CX34" i="1"/>
  <c r="CU34" i="1"/>
  <c r="CR34" i="1"/>
  <c r="CO34" i="1"/>
  <c r="CN34" i="1"/>
  <c r="CL34" i="1"/>
  <c r="CK34" i="1"/>
  <c r="CI34" i="1"/>
  <c r="CF34" i="1"/>
  <c r="CC34" i="1"/>
  <c r="CB34" i="1"/>
  <c r="BZ34" i="1"/>
  <c r="BY34" i="1"/>
  <c r="BW34" i="1"/>
  <c r="BT34" i="1"/>
  <c r="BQ34" i="1"/>
  <c r="BP34" i="1"/>
  <c r="BN34" i="1"/>
  <c r="BK34" i="1"/>
  <c r="BH34" i="1"/>
  <c r="BG34" i="1"/>
  <c r="BE34" i="1"/>
  <c r="BD34" i="1"/>
  <c r="BB34" i="1"/>
  <c r="AY34" i="1"/>
  <c r="AV34" i="1"/>
  <c r="AS34" i="1"/>
  <c r="AR34" i="1"/>
  <c r="AP34" i="1"/>
  <c r="AM34" i="1"/>
  <c r="AJ34" i="1"/>
  <c r="AI34" i="1"/>
  <c r="AG34" i="1"/>
  <c r="AF34" i="1"/>
  <c r="AD34" i="1"/>
  <c r="AA34" i="1"/>
  <c r="X34" i="1"/>
  <c r="W34" i="1"/>
  <c r="U34" i="1"/>
  <c r="P34" i="1"/>
  <c r="K34" i="1"/>
  <c r="J34" i="1"/>
  <c r="I34" i="1"/>
  <c r="H34" i="1"/>
  <c r="G34" i="1"/>
  <c r="F34" i="1"/>
  <c r="E34" i="1"/>
  <c r="D34" i="1"/>
  <c r="C34" i="1"/>
  <c r="B34" i="1"/>
  <c r="A34" i="1"/>
  <c r="IZ33" i="1"/>
  <c r="IT33" i="1"/>
  <c r="IO33" i="1"/>
  <c r="IN33" i="1"/>
  <c r="IL33" i="1"/>
  <c r="IK33" i="1"/>
  <c r="II33" i="1"/>
  <c r="IH33" i="1"/>
  <c r="IF33" i="1"/>
  <c r="IE33" i="1"/>
  <c r="IB33" i="1"/>
  <c r="HY33" i="1"/>
  <c r="HV33" i="1"/>
  <c r="HT33" i="1"/>
  <c r="HS33" i="1"/>
  <c r="HP33" i="1"/>
  <c r="HM33" i="1"/>
  <c r="HK33" i="1"/>
  <c r="HJ33" i="1"/>
  <c r="HG33" i="1"/>
  <c r="HD33" i="1"/>
  <c r="HA33" i="1"/>
  <c r="GX33" i="1"/>
  <c r="GV33" i="1"/>
  <c r="GU33" i="1"/>
  <c r="GR33" i="1"/>
  <c r="GP33" i="1"/>
  <c r="GO33" i="1"/>
  <c r="GL33" i="1"/>
  <c r="GI33" i="1"/>
  <c r="GG33" i="1"/>
  <c r="GF33" i="1"/>
  <c r="GD33" i="1"/>
  <c r="GC33" i="1"/>
  <c r="GA33" i="1"/>
  <c r="FZ33" i="1"/>
  <c r="FX33" i="1"/>
  <c r="FW33" i="1"/>
  <c r="FU33" i="1"/>
  <c r="FT33" i="1"/>
  <c r="FR33" i="1"/>
  <c r="FQ33" i="1"/>
  <c r="FO33" i="1"/>
  <c r="FN33" i="1"/>
  <c r="FL33" i="1"/>
  <c r="FK33" i="1"/>
  <c r="FI33" i="1"/>
  <c r="FH33" i="1"/>
  <c r="FF33" i="1"/>
  <c r="FE33" i="1"/>
  <c r="FC33" i="1"/>
  <c r="FB33" i="1"/>
  <c r="EY33" i="1"/>
  <c r="EW33" i="1"/>
  <c r="EV33" i="1"/>
  <c r="ES33" i="1"/>
  <c r="EP33" i="1"/>
  <c r="EN33" i="1"/>
  <c r="EM33" i="1"/>
  <c r="EK33" i="1"/>
  <c r="EJ33" i="1"/>
  <c r="EH33" i="1"/>
  <c r="EG33" i="1"/>
  <c r="ED33" i="1"/>
  <c r="EB33" i="1"/>
  <c r="EA33" i="1"/>
  <c r="DY33" i="1"/>
  <c r="DX33" i="1"/>
  <c r="DU33" i="1"/>
  <c r="DS33" i="1"/>
  <c r="DR33" i="1"/>
  <c r="DP33" i="1"/>
  <c r="DO33" i="1"/>
  <c r="DM33" i="1"/>
  <c r="DL33" i="1"/>
  <c r="DJ33" i="1"/>
  <c r="DI33" i="1"/>
  <c r="DG33" i="1"/>
  <c r="DF33" i="1"/>
  <c r="DD33" i="1"/>
  <c r="DC33" i="1"/>
  <c r="DA33" i="1"/>
  <c r="CZ33" i="1"/>
  <c r="CX33" i="1"/>
  <c r="CW33" i="1"/>
  <c r="CU33" i="1"/>
  <c r="CT33" i="1"/>
  <c r="CR33" i="1"/>
  <c r="CQ33" i="1"/>
  <c r="CO33" i="1"/>
  <c r="CN33" i="1"/>
  <c r="CL33" i="1"/>
  <c r="CK33" i="1"/>
  <c r="CI33" i="1"/>
  <c r="CH33" i="1"/>
  <c r="CF33" i="1"/>
  <c r="CE33" i="1"/>
  <c r="CC33" i="1"/>
  <c r="CB33" i="1"/>
  <c r="BZ33" i="1"/>
  <c r="BY33" i="1"/>
  <c r="BW33" i="1"/>
  <c r="BV33" i="1"/>
  <c r="BT33" i="1"/>
  <c r="BS33" i="1"/>
  <c r="BQ33" i="1"/>
  <c r="BP33" i="1"/>
  <c r="BN33" i="1"/>
  <c r="BM33" i="1"/>
  <c r="BK33" i="1"/>
  <c r="BJ33" i="1"/>
  <c r="BH33" i="1"/>
  <c r="BG33" i="1"/>
  <c r="BE33" i="1"/>
  <c r="BD33" i="1"/>
  <c r="BB33" i="1"/>
  <c r="BA33" i="1"/>
  <c r="AY33" i="1"/>
  <c r="AX33" i="1"/>
  <c r="AV33" i="1"/>
  <c r="AU33" i="1"/>
  <c r="AS33" i="1"/>
  <c r="AR33" i="1"/>
  <c r="AP33" i="1"/>
  <c r="AO33" i="1"/>
  <c r="AM33" i="1"/>
  <c r="AL33" i="1"/>
  <c r="AJ33" i="1"/>
  <c r="AI33" i="1"/>
  <c r="AG33" i="1"/>
  <c r="AF33" i="1"/>
  <c r="AD33" i="1"/>
  <c r="AC33" i="1"/>
  <c r="AA33" i="1"/>
  <c r="Z33" i="1"/>
  <c r="X33" i="1"/>
  <c r="W33" i="1"/>
  <c r="U33" i="1"/>
  <c r="T33" i="1"/>
  <c r="P33" i="1"/>
  <c r="J33" i="1"/>
  <c r="I33" i="1"/>
  <c r="H33" i="1"/>
  <c r="G33" i="1"/>
  <c r="F33" i="1"/>
  <c r="E33" i="1"/>
  <c r="D33" i="1"/>
  <c r="C33" i="1"/>
  <c r="B33" i="1"/>
  <c r="A33" i="1"/>
  <c r="IZ32" i="1"/>
  <c r="IT32" i="1"/>
  <c r="IS32" i="1"/>
  <c r="IO32" i="1"/>
  <c r="IN32" i="1"/>
  <c r="IL32" i="1"/>
  <c r="IK32" i="1"/>
  <c r="II32" i="1"/>
  <c r="IH32" i="1"/>
  <c r="IF32" i="1"/>
  <c r="IE32" i="1"/>
  <c r="IB32" i="1"/>
  <c r="HY32" i="1"/>
  <c r="HW32" i="1"/>
  <c r="HV32" i="1"/>
  <c r="HT32" i="1"/>
  <c r="HS32" i="1"/>
  <c r="HQ32" i="1"/>
  <c r="HP32" i="1"/>
  <c r="HM32" i="1"/>
  <c r="HK32" i="1"/>
  <c r="HJ32" i="1"/>
  <c r="HG32" i="1"/>
  <c r="HE32" i="1"/>
  <c r="HA32" i="1"/>
  <c r="GY32" i="1"/>
  <c r="GX32" i="1"/>
  <c r="GV32" i="1"/>
  <c r="GU32" i="1"/>
  <c r="GS32" i="1"/>
  <c r="GR32" i="1"/>
  <c r="GP32" i="1"/>
  <c r="GO32" i="1"/>
  <c r="GM32" i="1"/>
  <c r="GL32" i="1"/>
  <c r="GI32" i="1"/>
  <c r="GG32" i="1"/>
  <c r="GF32" i="1"/>
  <c r="GD32" i="1"/>
  <c r="GC32" i="1"/>
  <c r="GA32" i="1"/>
  <c r="FZ32" i="1"/>
  <c r="FX32" i="1"/>
  <c r="FW32" i="1"/>
  <c r="FU32" i="1"/>
  <c r="FR32" i="1"/>
  <c r="FQ32" i="1"/>
  <c r="FO32" i="1"/>
  <c r="FK32" i="1"/>
  <c r="FI32" i="1"/>
  <c r="FH32" i="1"/>
  <c r="FF32" i="1"/>
  <c r="FC32" i="1"/>
  <c r="FB32" i="1"/>
  <c r="EW32" i="1"/>
  <c r="EV32" i="1"/>
  <c r="EQ32" i="1"/>
  <c r="EP32" i="1"/>
  <c r="EN32" i="1"/>
  <c r="EM32" i="1"/>
  <c r="EK32" i="1"/>
  <c r="EH32" i="1"/>
  <c r="EB32" i="1"/>
  <c r="EA32" i="1"/>
  <c r="DY32" i="1"/>
  <c r="DX32" i="1"/>
  <c r="DV32" i="1"/>
  <c r="DP32" i="1"/>
  <c r="DM32" i="1"/>
  <c r="DJ32" i="1"/>
  <c r="DG32" i="1"/>
  <c r="DF32" i="1"/>
  <c r="DD32" i="1"/>
  <c r="DC32" i="1"/>
  <c r="DA32" i="1"/>
  <c r="CZ32" i="1"/>
  <c r="CX32" i="1"/>
  <c r="CU32" i="1"/>
  <c r="CR32" i="1"/>
  <c r="CQ32" i="1"/>
  <c r="CO32" i="1"/>
  <c r="CL32" i="1"/>
  <c r="CK32" i="1"/>
  <c r="CI32" i="1"/>
  <c r="CF32" i="1"/>
  <c r="CE32" i="1"/>
  <c r="CC32" i="1"/>
  <c r="CB32" i="1"/>
  <c r="BZ32" i="1"/>
  <c r="BY32" i="1"/>
  <c r="BW32" i="1"/>
  <c r="BT32" i="1"/>
  <c r="BQ32" i="1"/>
  <c r="BP32" i="1"/>
  <c r="BN32" i="1"/>
  <c r="BK32" i="1"/>
  <c r="BH32" i="1"/>
  <c r="BG32" i="1"/>
  <c r="BE32" i="1"/>
  <c r="BD32" i="1"/>
  <c r="BB32" i="1"/>
  <c r="AV32" i="1"/>
  <c r="AS32" i="1"/>
  <c r="AR32" i="1"/>
  <c r="AP32" i="1"/>
  <c r="AM32" i="1"/>
  <c r="AJ32" i="1"/>
  <c r="AI32" i="1"/>
  <c r="AG32" i="1"/>
  <c r="AF32" i="1"/>
  <c r="AD32" i="1"/>
  <c r="AA32" i="1"/>
  <c r="X32" i="1"/>
  <c r="U32" i="1"/>
  <c r="T32" i="1"/>
  <c r="P32" i="1"/>
  <c r="K32" i="1"/>
  <c r="J32" i="1"/>
  <c r="I32" i="1"/>
  <c r="H32" i="1"/>
  <c r="G32" i="1"/>
  <c r="F32" i="1"/>
  <c r="E32" i="1"/>
  <c r="D32" i="1"/>
  <c r="C32" i="1"/>
  <c r="B32" i="1"/>
  <c r="A32" i="1"/>
  <c r="IZ31" i="1"/>
  <c r="IT31" i="1"/>
  <c r="IO31" i="1"/>
  <c r="IN31" i="1"/>
  <c r="IL31" i="1"/>
  <c r="IK31" i="1"/>
  <c r="IH31" i="1"/>
  <c r="IF31" i="1"/>
  <c r="IE31" i="1"/>
  <c r="IB31" i="1"/>
  <c r="HW31" i="1"/>
  <c r="HV31" i="1"/>
  <c r="HT31" i="1"/>
  <c r="HS31" i="1"/>
  <c r="HP31" i="1"/>
  <c r="HM31" i="1"/>
  <c r="HK31" i="1"/>
  <c r="HJ31" i="1"/>
  <c r="HG31" i="1"/>
  <c r="HE31" i="1"/>
  <c r="HD31" i="1"/>
  <c r="HA31" i="1"/>
  <c r="GX31" i="1"/>
  <c r="GV31" i="1"/>
  <c r="GU31" i="1"/>
  <c r="GS31" i="1"/>
  <c r="GR31" i="1"/>
  <c r="GP31" i="1"/>
  <c r="GM31" i="1"/>
  <c r="GL31" i="1"/>
  <c r="GI31" i="1"/>
  <c r="GG31" i="1"/>
  <c r="GF31" i="1"/>
  <c r="GD31" i="1"/>
  <c r="GC31" i="1"/>
  <c r="GA31" i="1"/>
  <c r="FZ31" i="1"/>
  <c r="FX31" i="1"/>
  <c r="FW31" i="1"/>
  <c r="FU31" i="1"/>
  <c r="FR31" i="1"/>
  <c r="FQ31" i="1"/>
  <c r="FO31" i="1"/>
  <c r="FL31" i="1"/>
  <c r="FK31" i="1"/>
  <c r="FI31" i="1"/>
  <c r="FH31" i="1"/>
  <c r="FC31" i="1"/>
  <c r="FB31" i="1"/>
  <c r="EZ31" i="1"/>
  <c r="EW31" i="1"/>
  <c r="EV31" i="1"/>
  <c r="EP31" i="1"/>
  <c r="EN31" i="1"/>
  <c r="EM31" i="1"/>
  <c r="EK31" i="1"/>
  <c r="EH31" i="1"/>
  <c r="EE31" i="1"/>
  <c r="EB31" i="1"/>
  <c r="EA31" i="1"/>
  <c r="DY31" i="1"/>
  <c r="DX31" i="1"/>
  <c r="DV31" i="1"/>
  <c r="DS31" i="1"/>
  <c r="DP31" i="1"/>
  <c r="DM31" i="1"/>
  <c r="DL31" i="1"/>
  <c r="DJ31" i="1"/>
  <c r="DG31" i="1"/>
  <c r="DF31" i="1"/>
  <c r="DD31" i="1"/>
  <c r="DC31" i="1"/>
  <c r="DA31" i="1"/>
  <c r="CZ31" i="1"/>
  <c r="CX31" i="1"/>
  <c r="CU31" i="1"/>
  <c r="CR31" i="1"/>
  <c r="CO31" i="1"/>
  <c r="CN31" i="1"/>
  <c r="CL31" i="1"/>
  <c r="CK31" i="1"/>
  <c r="CI31" i="1"/>
  <c r="CF31" i="1"/>
  <c r="CC31" i="1"/>
  <c r="CB31" i="1"/>
  <c r="BZ31" i="1"/>
  <c r="BY31" i="1"/>
  <c r="BW31" i="1"/>
  <c r="BT31" i="1"/>
  <c r="BQ31" i="1"/>
  <c r="BP31" i="1"/>
  <c r="BN31" i="1"/>
  <c r="BK31" i="1"/>
  <c r="BH31" i="1"/>
  <c r="BG31" i="1"/>
  <c r="BE31" i="1"/>
  <c r="BD31" i="1"/>
  <c r="BB31" i="1"/>
  <c r="AY31" i="1"/>
  <c r="AV31" i="1"/>
  <c r="AS31" i="1"/>
  <c r="AR31" i="1"/>
  <c r="AM31" i="1"/>
  <c r="AJ31" i="1"/>
  <c r="AI31" i="1"/>
  <c r="AG31" i="1"/>
  <c r="AF31" i="1"/>
  <c r="AD31" i="1"/>
  <c r="AA31" i="1"/>
  <c r="X31" i="1"/>
  <c r="W31" i="1"/>
  <c r="U31" i="1"/>
  <c r="P31" i="1"/>
  <c r="K31" i="1"/>
  <c r="J31" i="1"/>
  <c r="I31" i="1"/>
  <c r="H31" i="1"/>
  <c r="G31" i="1"/>
  <c r="F31" i="1"/>
  <c r="E31" i="1"/>
  <c r="D31" i="1"/>
  <c r="C31" i="1"/>
  <c r="B31" i="1"/>
  <c r="A31" i="1"/>
  <c r="IZ30" i="1"/>
  <c r="IT30" i="1"/>
  <c r="IS30" i="1"/>
  <c r="IO30" i="1"/>
  <c r="IN30" i="1"/>
  <c r="IL30" i="1"/>
  <c r="IK30" i="1"/>
  <c r="II30" i="1"/>
  <c r="IH30" i="1"/>
  <c r="IF30" i="1"/>
  <c r="IE30" i="1"/>
  <c r="IB30" i="1"/>
  <c r="HZ30" i="1"/>
  <c r="HY30" i="1"/>
  <c r="HV30" i="1"/>
  <c r="HT30" i="1"/>
  <c r="HS30" i="1"/>
  <c r="HP30" i="1"/>
  <c r="HM30" i="1"/>
  <c r="HK30" i="1"/>
  <c r="HJ30" i="1"/>
  <c r="HH30" i="1"/>
  <c r="HG30" i="1"/>
  <c r="HD30" i="1"/>
  <c r="HA30" i="1"/>
  <c r="GX30" i="1"/>
  <c r="GV30" i="1"/>
  <c r="GU30" i="1"/>
  <c r="GR30" i="1"/>
  <c r="GO30" i="1"/>
  <c r="GL30" i="1"/>
  <c r="GI30" i="1"/>
  <c r="GG30" i="1"/>
  <c r="GF30" i="1"/>
  <c r="GD30" i="1"/>
  <c r="GC30" i="1"/>
  <c r="FZ30" i="1"/>
  <c r="FX30" i="1"/>
  <c r="FW30" i="1"/>
  <c r="FU30" i="1"/>
  <c r="FR30" i="1"/>
  <c r="FQ30" i="1"/>
  <c r="FO30" i="1"/>
  <c r="FL30" i="1"/>
  <c r="FK30" i="1"/>
  <c r="FI30" i="1"/>
  <c r="FH30" i="1"/>
  <c r="FF30" i="1"/>
  <c r="FC30" i="1"/>
  <c r="FB30" i="1"/>
  <c r="EW30" i="1"/>
  <c r="EV30" i="1"/>
  <c r="EP30" i="1"/>
  <c r="EN30" i="1"/>
  <c r="EM30" i="1"/>
  <c r="EK30" i="1"/>
  <c r="EJ30" i="1"/>
  <c r="EH30" i="1"/>
  <c r="EB30" i="1"/>
  <c r="DY30" i="1"/>
  <c r="DX30" i="1"/>
  <c r="DS30" i="1"/>
  <c r="DP30" i="1"/>
  <c r="DO30" i="1"/>
  <c r="DM30" i="1"/>
  <c r="DL30" i="1"/>
  <c r="DJ30" i="1"/>
  <c r="DG30" i="1"/>
  <c r="DF30" i="1"/>
  <c r="DD30" i="1"/>
  <c r="DC30" i="1"/>
  <c r="DA30" i="1"/>
  <c r="CZ30" i="1"/>
  <c r="CX30" i="1"/>
  <c r="CU30" i="1"/>
  <c r="CR30" i="1"/>
  <c r="CO30" i="1"/>
  <c r="CL30" i="1"/>
  <c r="CK30" i="1"/>
  <c r="CI30" i="1"/>
  <c r="CF30" i="1"/>
  <c r="CC30" i="1"/>
  <c r="CB30" i="1"/>
  <c r="BZ30" i="1"/>
  <c r="BY30" i="1"/>
  <c r="BW30" i="1"/>
  <c r="BT30" i="1"/>
  <c r="BQ30" i="1"/>
  <c r="BP30" i="1"/>
  <c r="BN30" i="1"/>
  <c r="BK30" i="1"/>
  <c r="BH30" i="1"/>
  <c r="BG30" i="1"/>
  <c r="BE30" i="1"/>
  <c r="BD30" i="1"/>
  <c r="BB30" i="1"/>
  <c r="AY30" i="1"/>
  <c r="AV30" i="1"/>
  <c r="AS30" i="1"/>
  <c r="AR30" i="1"/>
  <c r="AP30" i="1"/>
  <c r="AM30" i="1"/>
  <c r="AJ30" i="1"/>
  <c r="AI30" i="1"/>
  <c r="AG30" i="1"/>
  <c r="AF30" i="1"/>
  <c r="AD30" i="1"/>
  <c r="AA30" i="1"/>
  <c r="X30" i="1"/>
  <c r="U30" i="1"/>
  <c r="P30" i="1"/>
  <c r="K30" i="1"/>
  <c r="J30" i="1"/>
  <c r="I30" i="1"/>
  <c r="H30" i="1"/>
  <c r="G30" i="1"/>
  <c r="F30" i="1"/>
  <c r="E30" i="1"/>
  <c r="D30" i="1"/>
  <c r="C30" i="1"/>
  <c r="B30" i="1"/>
  <c r="A30" i="1"/>
  <c r="IZ29" i="1"/>
  <c r="IT29" i="1"/>
  <c r="IO29" i="1"/>
  <c r="IN29" i="1"/>
  <c r="IL29" i="1"/>
  <c r="IK29" i="1"/>
  <c r="II29" i="1"/>
  <c r="IH29" i="1"/>
  <c r="IF29" i="1"/>
  <c r="IE29" i="1"/>
  <c r="IB29" i="1"/>
  <c r="HY29" i="1"/>
  <c r="HW29" i="1"/>
  <c r="HV29" i="1"/>
  <c r="HT29" i="1"/>
  <c r="HS29" i="1"/>
  <c r="HP29" i="1"/>
  <c r="HM29" i="1"/>
  <c r="HK29" i="1"/>
  <c r="HJ29" i="1"/>
  <c r="HG29" i="1"/>
  <c r="HD29" i="1"/>
  <c r="HA29" i="1"/>
  <c r="GY29" i="1"/>
  <c r="GX29" i="1"/>
  <c r="GV29" i="1"/>
  <c r="GU29" i="1"/>
  <c r="GS29" i="1"/>
  <c r="GR29" i="1"/>
  <c r="GP29" i="1"/>
  <c r="GO29" i="1"/>
  <c r="GL29" i="1"/>
  <c r="GI29" i="1"/>
  <c r="GG29" i="1"/>
  <c r="GF29" i="1"/>
  <c r="GD29" i="1"/>
  <c r="GC29" i="1"/>
  <c r="GA29" i="1"/>
  <c r="FZ29" i="1"/>
  <c r="FX29" i="1"/>
  <c r="FW29" i="1"/>
  <c r="FU29" i="1"/>
  <c r="FQ29" i="1"/>
  <c r="FO29" i="1"/>
  <c r="FL29" i="1"/>
  <c r="FK29" i="1"/>
  <c r="FI29" i="1"/>
  <c r="FH29" i="1"/>
  <c r="FF29" i="1"/>
  <c r="FC29" i="1"/>
  <c r="FB29" i="1"/>
  <c r="EZ29" i="1"/>
  <c r="EW29" i="1"/>
  <c r="EV29" i="1"/>
  <c r="ET29" i="1"/>
  <c r="EQ29" i="1"/>
  <c r="EP29" i="1"/>
  <c r="EN29" i="1"/>
  <c r="EM29" i="1"/>
  <c r="EK29" i="1"/>
  <c r="EJ29" i="1"/>
  <c r="EH29" i="1"/>
  <c r="EB29" i="1"/>
  <c r="EA29" i="1"/>
  <c r="DY29" i="1"/>
  <c r="DX29" i="1"/>
  <c r="DV29" i="1"/>
  <c r="DP29" i="1"/>
  <c r="DO29" i="1"/>
  <c r="DL29" i="1"/>
  <c r="DJ29" i="1"/>
  <c r="DG29" i="1"/>
  <c r="DF29" i="1"/>
  <c r="DD29" i="1"/>
  <c r="DC29" i="1"/>
  <c r="DA29" i="1"/>
  <c r="CZ29" i="1"/>
  <c r="CX29" i="1"/>
  <c r="CU29" i="1"/>
  <c r="CR29" i="1"/>
  <c r="CO29" i="1"/>
  <c r="CL29" i="1"/>
  <c r="CK29" i="1"/>
  <c r="CI29" i="1"/>
  <c r="CF29" i="1"/>
  <c r="CE29" i="1"/>
  <c r="CC29" i="1"/>
  <c r="CB29" i="1"/>
  <c r="BZ29" i="1"/>
  <c r="BY29" i="1"/>
  <c r="BW29" i="1"/>
  <c r="BT29" i="1"/>
  <c r="BS29" i="1"/>
  <c r="BQ29" i="1"/>
  <c r="BP29" i="1"/>
  <c r="BK29" i="1"/>
  <c r="BH29" i="1"/>
  <c r="BG29" i="1"/>
  <c r="BE29" i="1"/>
  <c r="BD29" i="1"/>
  <c r="BB29" i="1"/>
  <c r="AY29" i="1"/>
  <c r="AV29" i="1"/>
  <c r="AS29" i="1"/>
  <c r="AR29" i="1"/>
  <c r="AP29" i="1"/>
  <c r="AM29" i="1"/>
  <c r="AJ29" i="1"/>
  <c r="AI29" i="1"/>
  <c r="AG29" i="1"/>
  <c r="AF29" i="1"/>
  <c r="AD29" i="1"/>
  <c r="AA29" i="1"/>
  <c r="X29" i="1"/>
  <c r="W29" i="1"/>
  <c r="U29" i="1"/>
  <c r="T29" i="1"/>
  <c r="P29" i="1"/>
  <c r="K29" i="1"/>
  <c r="J29" i="1"/>
  <c r="I29" i="1"/>
  <c r="H29" i="1"/>
  <c r="G29" i="1"/>
  <c r="F29" i="1"/>
  <c r="E29" i="1"/>
  <c r="D29" i="1"/>
  <c r="C29" i="1"/>
  <c r="B29" i="1"/>
  <c r="A29" i="1"/>
  <c r="IT28" i="1"/>
  <c r="IS28" i="1" s="1"/>
  <c r="IO28" i="1"/>
  <c r="IN28" i="1"/>
  <c r="IL28" i="1"/>
  <c r="IK28" i="1"/>
  <c r="II28" i="1"/>
  <c r="IH28" i="1"/>
  <c r="IF28" i="1"/>
  <c r="IE28" i="1"/>
  <c r="HY28" i="1"/>
  <c r="HW28" i="1"/>
  <c r="HV28" i="1"/>
  <c r="HT28" i="1"/>
  <c r="HS28" i="1"/>
  <c r="HQ28" i="1"/>
  <c r="HP28" i="1"/>
  <c r="HM28" i="1"/>
  <c r="HK28" i="1"/>
  <c r="HJ28" i="1"/>
  <c r="HH28" i="1"/>
  <c r="HG28" i="1"/>
  <c r="HD28" i="1"/>
  <c r="HB28" i="1"/>
  <c r="HA28" i="1"/>
  <c r="GY28" i="1"/>
  <c r="GX28" i="1"/>
  <c r="GV28" i="1"/>
  <c r="GU28" i="1"/>
  <c r="GS28" i="1"/>
  <c r="GR28" i="1"/>
  <c r="GP28" i="1"/>
  <c r="GO28" i="1"/>
  <c r="GL28" i="1"/>
  <c r="GI28" i="1"/>
  <c r="GG28" i="1"/>
  <c r="GF28" i="1"/>
  <c r="GD28" i="1"/>
  <c r="GC28" i="1"/>
  <c r="GA28" i="1"/>
  <c r="FZ28" i="1"/>
  <c r="FX28" i="1"/>
  <c r="FW28" i="1"/>
  <c r="FU28" i="1"/>
  <c r="FR28" i="1"/>
  <c r="FQ28" i="1"/>
  <c r="FO28" i="1"/>
  <c r="FL28" i="1"/>
  <c r="FI28" i="1"/>
  <c r="FH28" i="1"/>
  <c r="FF28" i="1"/>
  <c r="FC28" i="1"/>
  <c r="FB28" i="1"/>
  <c r="EW28" i="1"/>
  <c r="EV28" i="1"/>
  <c r="EQ28" i="1"/>
  <c r="EP28" i="1"/>
  <c r="EN28" i="1"/>
  <c r="EM28" i="1"/>
  <c r="EK28" i="1"/>
  <c r="EH28" i="1"/>
  <c r="EB28" i="1"/>
  <c r="DY28" i="1"/>
  <c r="DX28" i="1"/>
  <c r="DV28" i="1"/>
  <c r="DS28" i="1"/>
  <c r="DP28" i="1"/>
  <c r="DM28" i="1"/>
  <c r="DJ28" i="1"/>
  <c r="DG28" i="1"/>
  <c r="DF28" i="1"/>
  <c r="DD28" i="1"/>
  <c r="DC28" i="1"/>
  <c r="DA28" i="1"/>
  <c r="CZ28" i="1"/>
  <c r="CX28" i="1"/>
  <c r="CU28" i="1"/>
  <c r="CR28" i="1"/>
  <c r="CQ28" i="1"/>
  <c r="CO28" i="1"/>
  <c r="CL28" i="1"/>
  <c r="CK28" i="1"/>
  <c r="CI28" i="1"/>
  <c r="CF28" i="1"/>
  <c r="CE28" i="1"/>
  <c r="CC28" i="1"/>
  <c r="CB28" i="1"/>
  <c r="BZ28" i="1"/>
  <c r="BY28" i="1"/>
  <c r="BW28" i="1"/>
  <c r="BT28" i="1"/>
  <c r="BQ28" i="1"/>
  <c r="BP28" i="1"/>
  <c r="BN28" i="1"/>
  <c r="BK28" i="1"/>
  <c r="BH28" i="1"/>
  <c r="BG28" i="1"/>
  <c r="BE28" i="1"/>
  <c r="BD28" i="1"/>
  <c r="BB28" i="1"/>
  <c r="AY28" i="1"/>
  <c r="AV28" i="1"/>
  <c r="AS28" i="1"/>
  <c r="AR28" i="1"/>
  <c r="AP28" i="1"/>
  <c r="AM28" i="1"/>
  <c r="AJ28" i="1"/>
  <c r="AI28" i="1"/>
  <c r="AG28" i="1"/>
  <c r="AF28" i="1"/>
  <c r="AD28" i="1"/>
  <c r="AA28" i="1"/>
  <c r="X28" i="1"/>
  <c r="W28" i="1"/>
  <c r="U28" i="1"/>
  <c r="T28" i="1"/>
  <c r="P28" i="1"/>
  <c r="K28" i="1"/>
  <c r="J28" i="1"/>
  <c r="I28" i="1"/>
  <c r="H28" i="1"/>
  <c r="G28" i="1"/>
  <c r="F28" i="1"/>
  <c r="E28" i="1"/>
  <c r="D28" i="1"/>
  <c r="C28" i="1"/>
  <c r="B28" i="1"/>
  <c r="A28" i="1"/>
  <c r="IT27" i="1"/>
  <c r="IS27" i="1"/>
  <c r="IO27" i="1"/>
  <c r="IN27" i="1"/>
  <c r="IL27" i="1"/>
  <c r="IK27" i="1"/>
  <c r="II27" i="1"/>
  <c r="IH27" i="1"/>
  <c r="IF27" i="1"/>
  <c r="IE27" i="1"/>
  <c r="IB27" i="1"/>
  <c r="HZ27" i="1"/>
  <c r="HY27" i="1"/>
  <c r="HV27" i="1"/>
  <c r="HT27" i="1"/>
  <c r="HS27" i="1"/>
  <c r="HP27" i="1"/>
  <c r="HM27" i="1"/>
  <c r="HK27" i="1"/>
  <c r="HJ27" i="1"/>
  <c r="HG27" i="1"/>
  <c r="HD27" i="1"/>
  <c r="HA27" i="1"/>
  <c r="GX27" i="1"/>
  <c r="GV27" i="1"/>
  <c r="GU27" i="1"/>
  <c r="GR27" i="1"/>
  <c r="GP27" i="1"/>
  <c r="GO27" i="1"/>
  <c r="GL27" i="1"/>
  <c r="GI27" i="1"/>
  <c r="GG27" i="1"/>
  <c r="GF27" i="1"/>
  <c r="GD27" i="1"/>
  <c r="GC27" i="1"/>
  <c r="GA27" i="1"/>
  <c r="FZ27" i="1"/>
  <c r="FX27" i="1"/>
  <c r="FW27" i="1"/>
  <c r="FU27" i="1"/>
  <c r="FR27" i="1"/>
  <c r="FQ27" i="1"/>
  <c r="FL27" i="1"/>
  <c r="FK27" i="1"/>
  <c r="FI27" i="1"/>
  <c r="FH27" i="1"/>
  <c r="FF27" i="1"/>
  <c r="FC27" i="1"/>
  <c r="FB27" i="1"/>
  <c r="EW27" i="1"/>
  <c r="EV27" i="1"/>
  <c r="EP27" i="1"/>
  <c r="EN27" i="1"/>
  <c r="EM27" i="1"/>
  <c r="EK27" i="1"/>
  <c r="EJ27" i="1"/>
  <c r="EH27" i="1"/>
  <c r="EE27" i="1"/>
  <c r="EB27" i="1"/>
  <c r="DY27" i="1"/>
  <c r="DX27" i="1"/>
  <c r="DV27" i="1"/>
  <c r="DS27" i="1"/>
  <c r="DP27" i="1"/>
  <c r="DM27" i="1"/>
  <c r="DJ27" i="1"/>
  <c r="DF27" i="1"/>
  <c r="DD27" i="1"/>
  <c r="DC27" i="1"/>
  <c r="DA27" i="1"/>
  <c r="CZ27" i="1"/>
  <c r="CX27" i="1"/>
  <c r="CU27" i="1"/>
  <c r="CR27" i="1"/>
  <c r="CQ27" i="1"/>
  <c r="CO27" i="1"/>
  <c r="CN27" i="1"/>
  <c r="CL27" i="1"/>
  <c r="CK27" i="1"/>
  <c r="CI27" i="1"/>
  <c r="CF27" i="1"/>
  <c r="CC27" i="1"/>
  <c r="CB27" i="1"/>
  <c r="BZ27" i="1"/>
  <c r="BY27" i="1"/>
  <c r="BW27" i="1"/>
  <c r="BT27" i="1"/>
  <c r="BQ27" i="1"/>
  <c r="BP27" i="1"/>
  <c r="BN27" i="1"/>
  <c r="BK27" i="1"/>
  <c r="BH27" i="1"/>
  <c r="BG27" i="1"/>
  <c r="BE27" i="1"/>
  <c r="BD27" i="1"/>
  <c r="BB27" i="1"/>
  <c r="AY27" i="1"/>
  <c r="AV27" i="1"/>
  <c r="AS27" i="1"/>
  <c r="AR27" i="1"/>
  <c r="AP27" i="1"/>
  <c r="AM27" i="1"/>
  <c r="AJ27" i="1"/>
  <c r="AI27" i="1"/>
  <c r="AG27" i="1"/>
  <c r="AF27" i="1"/>
  <c r="AD27" i="1"/>
  <c r="AA27" i="1"/>
  <c r="X27" i="1"/>
  <c r="U27" i="1"/>
  <c r="P27" i="1"/>
  <c r="K27" i="1"/>
  <c r="J27" i="1"/>
  <c r="I27" i="1"/>
  <c r="G27" i="1"/>
  <c r="F27" i="1"/>
  <c r="E27" i="1"/>
  <c r="D27" i="1"/>
  <c r="C27" i="1"/>
  <c r="B27" i="1"/>
  <c r="A27" i="1"/>
  <c r="IZ26" i="1"/>
  <c r="IT26" i="1"/>
  <c r="IO26" i="1"/>
  <c r="IN26" i="1"/>
  <c r="IL26" i="1"/>
  <c r="IK26" i="1"/>
  <c r="II26" i="1"/>
  <c r="IH26" i="1"/>
  <c r="IF26" i="1"/>
  <c r="IE26" i="1"/>
  <c r="IC26" i="1"/>
  <c r="IB26" i="1"/>
  <c r="HY26" i="1"/>
  <c r="HW26" i="1"/>
  <c r="HV26" i="1"/>
  <c r="HS26" i="1"/>
  <c r="HP26" i="1"/>
  <c r="HM26" i="1"/>
  <c r="HK26" i="1"/>
  <c r="HJ26" i="1"/>
  <c r="HG26" i="1"/>
  <c r="HE26" i="1"/>
  <c r="HD26" i="1"/>
  <c r="HA26" i="1"/>
  <c r="GY26" i="1"/>
  <c r="GX26" i="1"/>
  <c r="GV26" i="1"/>
  <c r="GU26" i="1"/>
  <c r="GS26" i="1"/>
  <c r="GR26" i="1"/>
  <c r="GP26" i="1"/>
  <c r="GO26" i="1"/>
  <c r="GL26" i="1"/>
  <c r="GI26" i="1"/>
  <c r="GG26" i="1"/>
  <c r="GF26" i="1"/>
  <c r="GD26" i="1"/>
  <c r="GC26" i="1"/>
  <c r="GA26" i="1"/>
  <c r="FZ26" i="1"/>
  <c r="FX26" i="1"/>
  <c r="FW26" i="1"/>
  <c r="FU26" i="1"/>
  <c r="FR26" i="1"/>
  <c r="FQ26" i="1"/>
  <c r="FO26" i="1"/>
  <c r="FL26" i="1"/>
  <c r="FK26" i="1"/>
  <c r="FI26" i="1"/>
  <c r="FH26" i="1"/>
  <c r="FF26" i="1"/>
  <c r="FC26" i="1"/>
  <c r="FB26" i="1"/>
  <c r="EW26" i="1"/>
  <c r="EV26" i="1"/>
  <c r="ET26" i="1"/>
  <c r="EP26" i="1"/>
  <c r="EN26" i="1"/>
  <c r="EM26" i="1"/>
  <c r="EK26" i="1"/>
  <c r="EH26" i="1"/>
  <c r="EB26" i="1"/>
  <c r="EA26" i="1"/>
  <c r="DY26" i="1"/>
  <c r="DX26" i="1"/>
  <c r="DV26" i="1"/>
  <c r="DP26" i="1"/>
  <c r="DM26" i="1"/>
  <c r="DL26" i="1"/>
  <c r="DJ26" i="1"/>
  <c r="DG26" i="1"/>
  <c r="DF26" i="1"/>
  <c r="DD26" i="1"/>
  <c r="DC26" i="1"/>
  <c r="DA26" i="1"/>
  <c r="CZ26" i="1"/>
  <c r="CX26" i="1"/>
  <c r="CU26" i="1"/>
  <c r="CR26" i="1"/>
  <c r="CN26" i="1"/>
  <c r="CL26" i="1"/>
  <c r="CK26" i="1"/>
  <c r="CI26" i="1"/>
  <c r="CF26" i="1"/>
  <c r="CE26" i="1"/>
  <c r="CC26" i="1"/>
  <c r="CB26" i="1"/>
  <c r="BZ26" i="1"/>
  <c r="BY26" i="1"/>
  <c r="BW26" i="1"/>
  <c r="BT26" i="1"/>
  <c r="BQ26" i="1"/>
  <c r="BP26" i="1"/>
  <c r="BN26" i="1"/>
  <c r="BK26" i="1"/>
  <c r="BH26" i="1"/>
  <c r="BG26" i="1"/>
  <c r="BE26" i="1"/>
  <c r="BD26" i="1"/>
  <c r="BB26" i="1"/>
  <c r="AY26" i="1"/>
  <c r="AV26" i="1"/>
  <c r="AS26" i="1"/>
  <c r="AR26" i="1"/>
  <c r="AP26" i="1"/>
  <c r="AM26" i="1"/>
  <c r="AJ26" i="1"/>
  <c r="AI26" i="1"/>
  <c r="AG26" i="1"/>
  <c r="AF26" i="1"/>
  <c r="AD26" i="1"/>
  <c r="AA26" i="1"/>
  <c r="X26" i="1"/>
  <c r="W26" i="1"/>
  <c r="U26" i="1"/>
  <c r="P26" i="1"/>
  <c r="K26" i="1"/>
  <c r="J26" i="1"/>
  <c r="I26" i="1"/>
  <c r="H26" i="1"/>
  <c r="G26" i="1"/>
  <c r="F26" i="1"/>
  <c r="E26" i="1"/>
  <c r="D26" i="1"/>
  <c r="C26" i="1"/>
  <c r="B26" i="1"/>
  <c r="A26" i="1"/>
  <c r="IT25" i="1"/>
  <c r="IO25" i="1"/>
  <c r="IN25" i="1"/>
  <c r="IL25" i="1"/>
  <c r="IK25" i="1"/>
  <c r="II25" i="1"/>
  <c r="IH25" i="1"/>
  <c r="IF25" i="1"/>
  <c r="IE25" i="1"/>
  <c r="HY25" i="1"/>
  <c r="HW25" i="1"/>
  <c r="HV25" i="1"/>
  <c r="HT25" i="1"/>
  <c r="HS25" i="1"/>
  <c r="HP25" i="1"/>
  <c r="HM25" i="1"/>
  <c r="HK25" i="1"/>
  <c r="HJ25" i="1"/>
  <c r="HH25" i="1"/>
  <c r="HG25" i="1"/>
  <c r="HD25" i="1"/>
  <c r="HA25" i="1"/>
  <c r="GY25" i="1"/>
  <c r="GX25" i="1"/>
  <c r="GV25" i="1"/>
  <c r="GU25" i="1"/>
  <c r="GS25" i="1"/>
  <c r="GR25" i="1"/>
  <c r="GP25" i="1"/>
  <c r="GO25" i="1"/>
  <c r="GL25" i="1"/>
  <c r="GI25" i="1"/>
  <c r="GG25" i="1"/>
  <c r="GF25" i="1"/>
  <c r="GD25" i="1"/>
  <c r="GC25" i="1"/>
  <c r="GA25" i="1"/>
  <c r="FZ25" i="1"/>
  <c r="FX25" i="1"/>
  <c r="FW25" i="1"/>
  <c r="FU25" i="1"/>
  <c r="FR25" i="1"/>
  <c r="FQ25" i="1"/>
  <c r="FO25" i="1"/>
  <c r="FL25" i="1"/>
  <c r="FK25" i="1"/>
  <c r="FI25" i="1"/>
  <c r="FH25" i="1"/>
  <c r="FF25" i="1"/>
  <c r="FC25" i="1"/>
  <c r="FB25" i="1"/>
  <c r="EW25" i="1"/>
  <c r="EV25" i="1"/>
  <c r="EP25" i="1"/>
  <c r="EN25" i="1"/>
  <c r="EM25" i="1"/>
  <c r="EK25" i="1"/>
  <c r="EH25" i="1"/>
  <c r="EB25" i="1"/>
  <c r="DY25" i="1"/>
  <c r="DX25" i="1"/>
  <c r="DS25" i="1"/>
  <c r="DP25" i="1"/>
  <c r="DM25" i="1"/>
  <c r="DL25" i="1"/>
  <c r="DJ25" i="1"/>
  <c r="DG25" i="1"/>
  <c r="DF25" i="1"/>
  <c r="DD25" i="1"/>
  <c r="DC25" i="1"/>
  <c r="DA25" i="1"/>
  <c r="CZ25" i="1"/>
  <c r="CX25" i="1"/>
  <c r="CU25" i="1"/>
  <c r="CR25" i="1"/>
  <c r="CQ25" i="1"/>
  <c r="CO25" i="1"/>
  <c r="CN25" i="1"/>
  <c r="CL25" i="1"/>
  <c r="CK25" i="1"/>
  <c r="CI25" i="1"/>
  <c r="CF25" i="1"/>
  <c r="CE25" i="1"/>
  <c r="CC25" i="1"/>
  <c r="CB25" i="1"/>
  <c r="BZ25" i="1"/>
  <c r="BY25" i="1"/>
  <c r="BW25" i="1"/>
  <c r="BT25" i="1"/>
  <c r="BQ25" i="1"/>
  <c r="BP25" i="1"/>
  <c r="BN25" i="1"/>
  <c r="BK25" i="1"/>
  <c r="BE25" i="1"/>
  <c r="BD25" i="1"/>
  <c r="BB25" i="1"/>
  <c r="AY25" i="1"/>
  <c r="AV25" i="1"/>
  <c r="AS25" i="1"/>
  <c r="AR25" i="1"/>
  <c r="AP25" i="1"/>
  <c r="AM25" i="1"/>
  <c r="AJ25" i="1"/>
  <c r="AI25" i="1"/>
  <c r="AG25" i="1"/>
  <c r="AF25" i="1"/>
  <c r="AD25" i="1"/>
  <c r="AA25" i="1"/>
  <c r="X25" i="1"/>
  <c r="U25" i="1"/>
  <c r="T25" i="1"/>
  <c r="P25" i="1"/>
  <c r="K25" i="1"/>
  <c r="J25" i="1"/>
  <c r="I25" i="1"/>
  <c r="H25" i="1"/>
  <c r="G25" i="1"/>
  <c r="F25" i="1"/>
  <c r="E25" i="1"/>
  <c r="D25" i="1"/>
  <c r="C25" i="1"/>
  <c r="B25" i="1"/>
  <c r="A25" i="1"/>
  <c r="IZ24" i="1"/>
  <c r="IT24" i="1"/>
  <c r="IO24" i="1"/>
  <c r="IN24" i="1"/>
  <c r="IL24" i="1"/>
  <c r="IK24" i="1"/>
  <c r="II24" i="1"/>
  <c r="IH24" i="1"/>
  <c r="IF24" i="1"/>
  <c r="IE24" i="1"/>
  <c r="IB24" i="1"/>
  <c r="HY24" i="1"/>
  <c r="HV24" i="1"/>
  <c r="HT24" i="1"/>
  <c r="HS24" i="1"/>
  <c r="HP24" i="1"/>
  <c r="HM24" i="1"/>
  <c r="HK24" i="1"/>
  <c r="HJ24" i="1"/>
  <c r="HH24" i="1"/>
  <c r="HG24" i="1"/>
  <c r="HD24" i="1"/>
  <c r="HA24" i="1"/>
  <c r="GX24" i="1"/>
  <c r="GV24" i="1"/>
  <c r="GU24" i="1"/>
  <c r="GR24" i="1"/>
  <c r="GP24" i="1"/>
  <c r="GO24" i="1"/>
  <c r="GL24" i="1"/>
  <c r="GI24" i="1"/>
  <c r="GG24" i="1"/>
  <c r="GF24" i="1"/>
  <c r="GD24" i="1"/>
  <c r="GC24" i="1"/>
  <c r="GA24" i="1"/>
  <c r="FZ24" i="1"/>
  <c r="FX24" i="1"/>
  <c r="FW24" i="1"/>
  <c r="FU24" i="1"/>
  <c r="FR24" i="1"/>
  <c r="FQ24" i="1"/>
  <c r="FO24" i="1"/>
  <c r="FL24" i="1"/>
  <c r="FK24" i="1"/>
  <c r="FI24" i="1"/>
  <c r="FH24" i="1"/>
  <c r="FF24" i="1"/>
  <c r="FC24" i="1"/>
  <c r="FB24" i="1"/>
  <c r="EW24" i="1"/>
  <c r="EV24" i="1"/>
  <c r="ET24" i="1"/>
  <c r="EP24" i="1"/>
  <c r="EN24" i="1"/>
  <c r="EM24" i="1"/>
  <c r="EK24" i="1"/>
  <c r="EJ24" i="1"/>
  <c r="EE24" i="1"/>
  <c r="EB24" i="1"/>
  <c r="DY24" i="1"/>
  <c r="DX24" i="1"/>
  <c r="DV24" i="1"/>
  <c r="DS24" i="1"/>
  <c r="DP24" i="1"/>
  <c r="DO24" i="1"/>
  <c r="DM24" i="1"/>
  <c r="DG24" i="1"/>
  <c r="DF24" i="1"/>
  <c r="DD24" i="1"/>
  <c r="DC24" i="1"/>
  <c r="DA24" i="1"/>
  <c r="CZ24" i="1"/>
  <c r="CX24" i="1"/>
  <c r="CU24" i="1"/>
  <c r="CR24" i="1"/>
  <c r="CO24" i="1"/>
  <c r="CL24" i="1"/>
  <c r="CK24" i="1"/>
  <c r="CI24" i="1"/>
  <c r="CF24" i="1"/>
  <c r="CC24" i="1"/>
  <c r="CB24" i="1"/>
  <c r="BZ24" i="1"/>
  <c r="BY24" i="1"/>
  <c r="BW24" i="1"/>
  <c r="BT24" i="1"/>
  <c r="BQ24" i="1"/>
  <c r="BP24" i="1"/>
  <c r="BN24" i="1"/>
  <c r="BH24" i="1"/>
  <c r="BG24" i="1"/>
  <c r="BE24" i="1"/>
  <c r="BD24" i="1"/>
  <c r="BB24" i="1"/>
  <c r="AY24" i="1"/>
  <c r="AV24" i="1"/>
  <c r="AS24" i="1"/>
  <c r="AR24" i="1"/>
  <c r="AP24" i="1"/>
  <c r="AM24" i="1"/>
  <c r="AJ24" i="1"/>
  <c r="AI24" i="1"/>
  <c r="AG24" i="1"/>
  <c r="AF24" i="1"/>
  <c r="AD24" i="1"/>
  <c r="AA24" i="1"/>
  <c r="X24" i="1"/>
  <c r="W24" i="1"/>
  <c r="U24" i="1"/>
  <c r="P24" i="1"/>
  <c r="K24" i="1"/>
  <c r="J24" i="1"/>
  <c r="I24" i="1"/>
  <c r="H24" i="1"/>
  <c r="G24" i="1"/>
  <c r="F24" i="1"/>
  <c r="E24" i="1"/>
  <c r="D24" i="1"/>
  <c r="C24" i="1"/>
  <c r="B24" i="1"/>
  <c r="A24" i="1"/>
  <c r="IT23" i="1"/>
  <c r="IS24" i="1" s="1"/>
  <c r="IN23" i="1"/>
  <c r="IL23" i="1"/>
  <c r="IK23" i="1"/>
  <c r="II23" i="1"/>
  <c r="IH23" i="1"/>
  <c r="IF23" i="1"/>
  <c r="IE23" i="1"/>
  <c r="IB23" i="1"/>
  <c r="HY23" i="1"/>
  <c r="HW23" i="1"/>
  <c r="HV23" i="1"/>
  <c r="HS23" i="1"/>
  <c r="HP23" i="1"/>
  <c r="HM23" i="1"/>
  <c r="HK23" i="1"/>
  <c r="HJ23" i="1"/>
  <c r="HG23" i="1"/>
  <c r="HD23" i="1"/>
  <c r="HA23" i="1"/>
  <c r="GY23" i="1"/>
  <c r="GX23" i="1"/>
  <c r="GV23" i="1"/>
  <c r="GU23" i="1"/>
  <c r="GS23" i="1"/>
  <c r="GR23" i="1"/>
  <c r="GP23" i="1"/>
  <c r="GO23" i="1"/>
  <c r="GL23" i="1"/>
  <c r="GI23" i="1"/>
  <c r="GG23" i="1"/>
  <c r="GF23" i="1"/>
  <c r="GD23" i="1"/>
  <c r="GC23" i="1"/>
  <c r="GA23" i="1"/>
  <c r="FZ23" i="1"/>
  <c r="FX23" i="1"/>
  <c r="FW23" i="1"/>
  <c r="FU23" i="1"/>
  <c r="FR23" i="1"/>
  <c r="FQ23" i="1"/>
  <c r="FO23" i="1"/>
  <c r="FL23" i="1"/>
  <c r="FK23" i="1"/>
  <c r="FI23" i="1"/>
  <c r="FH23" i="1"/>
  <c r="FF23" i="1"/>
  <c r="FC23" i="1"/>
  <c r="FB23" i="1"/>
  <c r="EZ23" i="1"/>
  <c r="EW23" i="1"/>
  <c r="EV23" i="1"/>
  <c r="EQ23" i="1"/>
  <c r="EP23" i="1"/>
  <c r="EN23" i="1"/>
  <c r="EM23" i="1"/>
  <c r="EK23" i="1"/>
  <c r="EH23" i="1"/>
  <c r="EB23" i="1"/>
  <c r="EA23" i="1"/>
  <c r="DY23" i="1"/>
  <c r="DX23" i="1"/>
  <c r="DV23" i="1"/>
  <c r="DP23" i="1"/>
  <c r="DM23" i="1"/>
  <c r="DJ23" i="1"/>
  <c r="DG23" i="1"/>
  <c r="DF23" i="1"/>
  <c r="DD23" i="1"/>
  <c r="DC23" i="1"/>
  <c r="DA23" i="1"/>
  <c r="CZ23" i="1"/>
  <c r="CX23" i="1"/>
  <c r="CU23" i="1"/>
  <c r="CR23" i="1"/>
  <c r="CQ23" i="1"/>
  <c r="CO23" i="1"/>
  <c r="CL23" i="1"/>
  <c r="CK23" i="1"/>
  <c r="CI23" i="1"/>
  <c r="CF23" i="1"/>
  <c r="CE23" i="1"/>
  <c r="CC23" i="1"/>
  <c r="CB23" i="1"/>
  <c r="BZ23" i="1"/>
  <c r="BY23" i="1"/>
  <c r="BT23" i="1"/>
  <c r="BQ23" i="1"/>
  <c r="BP23" i="1"/>
  <c r="BN23" i="1"/>
  <c r="BK23" i="1"/>
  <c r="BH23" i="1"/>
  <c r="BE23" i="1"/>
  <c r="BD23" i="1"/>
  <c r="BB23" i="1"/>
  <c r="AY23" i="1"/>
  <c r="AV23" i="1"/>
  <c r="AS23" i="1"/>
  <c r="AR23" i="1"/>
  <c r="AP23" i="1"/>
  <c r="AM23" i="1"/>
  <c r="AJ23" i="1"/>
  <c r="AI23" i="1"/>
  <c r="AG23" i="1"/>
  <c r="AF23" i="1"/>
  <c r="AD23" i="1"/>
  <c r="AA23" i="1"/>
  <c r="X23" i="1"/>
  <c r="U23" i="1"/>
  <c r="T23" i="1"/>
  <c r="P23" i="1"/>
  <c r="K23" i="1"/>
  <c r="J23" i="1"/>
  <c r="I23" i="1"/>
  <c r="H23" i="1"/>
  <c r="G23" i="1"/>
  <c r="F23" i="1"/>
  <c r="E23" i="1"/>
  <c r="D23" i="1"/>
  <c r="C23" i="1"/>
  <c r="B23" i="1"/>
  <c r="A23" i="1"/>
  <c r="IZ22" i="1"/>
  <c r="IT22" i="1"/>
  <c r="IO22" i="1"/>
  <c r="IN22" i="1"/>
  <c r="IL22" i="1"/>
  <c r="IK22" i="1"/>
  <c r="II22" i="1"/>
  <c r="IH22" i="1"/>
  <c r="IF22" i="1"/>
  <c r="IE22" i="1"/>
  <c r="HW22" i="1"/>
  <c r="HV22" i="1"/>
  <c r="HT22" i="1"/>
  <c r="HS22" i="1"/>
  <c r="HP22" i="1"/>
  <c r="HM22" i="1"/>
  <c r="HK22" i="1"/>
  <c r="HJ22" i="1"/>
  <c r="HH22" i="1"/>
  <c r="HG22" i="1"/>
  <c r="HD22" i="1"/>
  <c r="HA22" i="1"/>
  <c r="GY22" i="1"/>
  <c r="GX22" i="1"/>
  <c r="GV22" i="1"/>
  <c r="GU22" i="1"/>
  <c r="GS22" i="1"/>
  <c r="GR22" i="1"/>
  <c r="GP22" i="1"/>
  <c r="GL22" i="1"/>
  <c r="GI22" i="1"/>
  <c r="GG22" i="1"/>
  <c r="GF22" i="1"/>
  <c r="GD22" i="1"/>
  <c r="GC22" i="1"/>
  <c r="GA22" i="1"/>
  <c r="FZ22" i="1"/>
  <c r="FX22" i="1"/>
  <c r="FW22" i="1"/>
  <c r="FU22" i="1"/>
  <c r="FR22" i="1"/>
  <c r="FQ22" i="1"/>
  <c r="FO22" i="1"/>
  <c r="FL22" i="1"/>
  <c r="FK22" i="1"/>
  <c r="FI22" i="1"/>
  <c r="FH22" i="1"/>
  <c r="FF22" i="1"/>
  <c r="FC22" i="1"/>
  <c r="FB22" i="1"/>
  <c r="EY22" i="1"/>
  <c r="EW22" i="1"/>
  <c r="EV22" i="1"/>
  <c r="EP22" i="1"/>
  <c r="EN22" i="1"/>
  <c r="EM22" i="1"/>
  <c r="EK22" i="1"/>
  <c r="EH22" i="1"/>
  <c r="EB22" i="1"/>
  <c r="EA22" i="1"/>
  <c r="DY22" i="1"/>
  <c r="DX22" i="1"/>
  <c r="DS22" i="1"/>
  <c r="DP22" i="1"/>
  <c r="DM22" i="1"/>
  <c r="DL22" i="1"/>
  <c r="DJ22" i="1"/>
  <c r="DG22" i="1"/>
  <c r="DF22" i="1"/>
  <c r="DD22" i="1"/>
  <c r="DC22" i="1"/>
  <c r="DA22" i="1"/>
  <c r="CZ22" i="1"/>
  <c r="CX22" i="1"/>
  <c r="CU22" i="1"/>
  <c r="CR22" i="1"/>
  <c r="CO22" i="1"/>
  <c r="CN22" i="1"/>
  <c r="CL22" i="1"/>
  <c r="CK22" i="1"/>
  <c r="CI22" i="1"/>
  <c r="CF22" i="1"/>
  <c r="CE22" i="1"/>
  <c r="CC22" i="1"/>
  <c r="CB22" i="1"/>
  <c r="BZ22" i="1"/>
  <c r="BY22" i="1"/>
  <c r="BW22" i="1"/>
  <c r="BT22" i="1"/>
  <c r="BS22" i="1"/>
  <c r="BQ22" i="1"/>
  <c r="BP22" i="1"/>
  <c r="BN22" i="1"/>
  <c r="BK22" i="1"/>
  <c r="BH22" i="1"/>
  <c r="BG22" i="1"/>
  <c r="BE22" i="1"/>
  <c r="BD22" i="1"/>
  <c r="BB22" i="1"/>
  <c r="AY22" i="1"/>
  <c r="AV22" i="1"/>
  <c r="AS22" i="1"/>
  <c r="AR22" i="1"/>
  <c r="AP22" i="1"/>
  <c r="AM22" i="1"/>
  <c r="AJ22" i="1"/>
  <c r="AI22" i="1"/>
  <c r="AG22" i="1"/>
  <c r="AF22" i="1"/>
  <c r="AD22" i="1"/>
  <c r="AA22" i="1"/>
  <c r="X22" i="1"/>
  <c r="W22" i="1"/>
  <c r="U22" i="1"/>
  <c r="P22" i="1"/>
  <c r="K22" i="1"/>
  <c r="J22" i="1"/>
  <c r="I22" i="1"/>
  <c r="H22" i="1"/>
  <c r="G22" i="1"/>
  <c r="F22" i="1"/>
  <c r="E22" i="1"/>
  <c r="D22" i="1"/>
  <c r="C22" i="1"/>
  <c r="B22" i="1"/>
  <c r="A22" i="1"/>
  <c r="IT21" i="1"/>
  <c r="IO21" i="1"/>
  <c r="IN21" i="1"/>
  <c r="IL21" i="1"/>
  <c r="IK21" i="1"/>
  <c r="II21" i="1"/>
  <c r="IH21" i="1"/>
  <c r="IF21" i="1"/>
  <c r="IE21" i="1"/>
  <c r="IB21" i="1"/>
  <c r="HY21" i="1"/>
  <c r="HW21" i="1"/>
  <c r="HV21" i="1"/>
  <c r="HT21" i="1"/>
  <c r="HS21" i="1"/>
  <c r="HQ21" i="1"/>
  <c r="HP21" i="1"/>
  <c r="HM21" i="1"/>
  <c r="HK21" i="1"/>
  <c r="HJ21" i="1"/>
  <c r="HG21" i="1"/>
  <c r="HE21" i="1"/>
  <c r="HD21" i="1"/>
  <c r="HA21" i="1"/>
  <c r="GY21" i="1"/>
  <c r="GX21" i="1"/>
  <c r="GV21" i="1"/>
  <c r="GU21" i="1"/>
  <c r="GS21" i="1"/>
  <c r="GR21" i="1"/>
  <c r="GP21" i="1"/>
  <c r="GO21" i="1"/>
  <c r="GL21" i="1"/>
  <c r="GI21" i="1"/>
  <c r="GG21" i="1"/>
  <c r="GF21" i="1"/>
  <c r="GD21" i="1"/>
  <c r="GC21" i="1"/>
  <c r="GA21" i="1"/>
  <c r="FZ21" i="1"/>
  <c r="FX21" i="1"/>
  <c r="FW21" i="1"/>
  <c r="FU21" i="1"/>
  <c r="FR21" i="1"/>
  <c r="FQ21" i="1"/>
  <c r="FO21" i="1"/>
  <c r="FL21" i="1"/>
  <c r="FK21" i="1"/>
  <c r="FH21" i="1"/>
  <c r="FF21" i="1"/>
  <c r="FC21" i="1"/>
  <c r="FB21" i="1"/>
  <c r="EZ21" i="1"/>
  <c r="EW21" i="1"/>
  <c r="EV21" i="1"/>
  <c r="ET21" i="1"/>
  <c r="EP21" i="1"/>
  <c r="EN21" i="1"/>
  <c r="EM21" i="1"/>
  <c r="EK21" i="1"/>
  <c r="EH21" i="1"/>
  <c r="EB21" i="1"/>
  <c r="EA21" i="1"/>
  <c r="DY21" i="1"/>
  <c r="DX21" i="1"/>
  <c r="DV21" i="1"/>
  <c r="DS21" i="1"/>
  <c r="DP21" i="1"/>
  <c r="DO21" i="1"/>
  <c r="DM21" i="1"/>
  <c r="DL21" i="1"/>
  <c r="DJ21" i="1"/>
  <c r="DG21" i="1"/>
  <c r="DF21" i="1"/>
  <c r="DD21" i="1"/>
  <c r="DC21" i="1"/>
  <c r="DA21" i="1"/>
  <c r="CZ21" i="1"/>
  <c r="CX21" i="1"/>
  <c r="CU21" i="1"/>
  <c r="CR21" i="1"/>
  <c r="CO21" i="1"/>
  <c r="CN21" i="1"/>
  <c r="CL21" i="1"/>
  <c r="CK21" i="1"/>
  <c r="CI21" i="1"/>
  <c r="CF21" i="1"/>
  <c r="CE21" i="1"/>
  <c r="CC21" i="1"/>
  <c r="CB21" i="1"/>
  <c r="BZ21" i="1"/>
  <c r="BY21" i="1"/>
  <c r="BW21" i="1"/>
  <c r="BT21" i="1"/>
  <c r="BS21" i="1"/>
  <c r="BQ21" i="1"/>
  <c r="BP21" i="1"/>
  <c r="BK21" i="1"/>
  <c r="BH21" i="1"/>
  <c r="BG21" i="1"/>
  <c r="BE21" i="1"/>
  <c r="BD21" i="1"/>
  <c r="BB21" i="1"/>
  <c r="AY21" i="1"/>
  <c r="AV21" i="1"/>
  <c r="AS21" i="1"/>
  <c r="AR21" i="1"/>
  <c r="AP21" i="1"/>
  <c r="AM21" i="1"/>
  <c r="AJ21" i="1"/>
  <c r="AI21" i="1"/>
  <c r="AG21" i="1"/>
  <c r="AF21" i="1"/>
  <c r="AD21" i="1"/>
  <c r="AA21" i="1"/>
  <c r="X21" i="1"/>
  <c r="W21" i="1"/>
  <c r="U21" i="1"/>
  <c r="T21" i="1"/>
  <c r="P21" i="1"/>
  <c r="K21" i="1"/>
  <c r="J21" i="1"/>
  <c r="I21" i="1"/>
  <c r="H21" i="1"/>
  <c r="G21" i="1"/>
  <c r="F21" i="1"/>
  <c r="E21" i="1"/>
  <c r="D21" i="1"/>
  <c r="C21" i="1"/>
  <c r="B21" i="1"/>
  <c r="A21" i="1"/>
  <c r="IT20" i="1"/>
  <c r="IS20" i="1" s="1"/>
  <c r="IO20" i="1"/>
  <c r="IN20" i="1"/>
  <c r="IL20" i="1"/>
  <c r="IK20" i="1"/>
  <c r="II20" i="1"/>
  <c r="IH20" i="1"/>
  <c r="IF20" i="1"/>
  <c r="IE20" i="1"/>
  <c r="IC20" i="1"/>
  <c r="IB20" i="1"/>
  <c r="HW20" i="1"/>
  <c r="HV20" i="1"/>
  <c r="HS20" i="1"/>
  <c r="HQ20" i="1"/>
  <c r="HP20" i="1"/>
  <c r="HM20" i="1"/>
  <c r="HK20" i="1"/>
  <c r="HJ20" i="1"/>
  <c r="HG20" i="1"/>
  <c r="HE20" i="1"/>
  <c r="HD20" i="1"/>
  <c r="HA20" i="1"/>
  <c r="GY20" i="1"/>
  <c r="GX20" i="1"/>
  <c r="GV20" i="1"/>
  <c r="GU20" i="1"/>
  <c r="GS20" i="1"/>
  <c r="GR20" i="1"/>
  <c r="GP20" i="1"/>
  <c r="GL20" i="1"/>
  <c r="GI20" i="1"/>
  <c r="GG20" i="1"/>
  <c r="GD20" i="1"/>
  <c r="GC20" i="1"/>
  <c r="GA20" i="1"/>
  <c r="FZ20" i="1"/>
  <c r="FX20" i="1"/>
  <c r="FW20" i="1"/>
  <c r="FU20" i="1"/>
  <c r="FR20" i="1"/>
  <c r="FQ20" i="1"/>
  <c r="FO20" i="1"/>
  <c r="FL20" i="1"/>
  <c r="FK20" i="1"/>
  <c r="FI20" i="1"/>
  <c r="FH20" i="1"/>
  <c r="FF20" i="1"/>
  <c r="FC20" i="1"/>
  <c r="FB20" i="1"/>
  <c r="EZ20" i="1"/>
  <c r="EW20" i="1"/>
  <c r="EV20" i="1"/>
  <c r="ET20" i="1"/>
  <c r="EQ20" i="1"/>
  <c r="EP20" i="1"/>
  <c r="EN20" i="1"/>
  <c r="EM20" i="1"/>
  <c r="EK20" i="1"/>
  <c r="EJ20" i="1"/>
  <c r="EH20" i="1"/>
  <c r="EE20" i="1"/>
  <c r="EB20" i="1"/>
  <c r="EA20" i="1"/>
  <c r="DX20" i="1"/>
  <c r="DV20" i="1"/>
  <c r="DS20" i="1"/>
  <c r="DP20" i="1"/>
  <c r="DM20" i="1"/>
  <c r="DJ20" i="1"/>
  <c r="DG20" i="1"/>
  <c r="DF20" i="1"/>
  <c r="DD20" i="1"/>
  <c r="DC20" i="1"/>
  <c r="DA20" i="1"/>
  <c r="CZ20" i="1"/>
  <c r="CX20" i="1"/>
  <c r="CU20" i="1"/>
  <c r="CR20" i="1"/>
  <c r="CQ20" i="1"/>
  <c r="CO20" i="1"/>
  <c r="CN20" i="1"/>
  <c r="CL20" i="1"/>
  <c r="CK20" i="1"/>
  <c r="CF20" i="1"/>
  <c r="CC20" i="1"/>
  <c r="CB20" i="1"/>
  <c r="BZ20" i="1"/>
  <c r="BY20" i="1"/>
  <c r="BW20" i="1"/>
  <c r="BT20" i="1"/>
  <c r="BQ20" i="1"/>
  <c r="BP20" i="1"/>
  <c r="BN20" i="1"/>
  <c r="BK20" i="1"/>
  <c r="BH20" i="1"/>
  <c r="BE20" i="1"/>
  <c r="BD20" i="1"/>
  <c r="BB20" i="1"/>
  <c r="AY20" i="1"/>
  <c r="AV20" i="1"/>
  <c r="AS20" i="1"/>
  <c r="AR20" i="1"/>
  <c r="AP20" i="1"/>
  <c r="AM20" i="1"/>
  <c r="AJ20" i="1"/>
  <c r="AI20" i="1"/>
  <c r="AG20" i="1"/>
  <c r="AF20" i="1"/>
  <c r="AD20" i="1"/>
  <c r="AA20" i="1"/>
  <c r="X20" i="1"/>
  <c r="W20" i="1"/>
  <c r="U20" i="1"/>
  <c r="T20" i="1"/>
  <c r="P20" i="1"/>
  <c r="K20" i="1"/>
  <c r="J20" i="1"/>
  <c r="I20" i="1"/>
  <c r="H20" i="1"/>
  <c r="G20" i="1"/>
  <c r="F20" i="1"/>
  <c r="D20" i="1"/>
  <c r="C20" i="1"/>
  <c r="B20" i="1"/>
  <c r="A20" i="1"/>
  <c r="IT19" i="1"/>
  <c r="IS19" i="1"/>
  <c r="IO19" i="1"/>
  <c r="IN19" i="1"/>
  <c r="IL19" i="1"/>
  <c r="IK19" i="1"/>
  <c r="II19" i="1"/>
  <c r="IH19" i="1"/>
  <c r="IF19" i="1"/>
  <c r="IE19" i="1"/>
  <c r="HZ19" i="1"/>
  <c r="HY19" i="1"/>
  <c r="HW19" i="1"/>
  <c r="HV19" i="1"/>
  <c r="HT19" i="1"/>
  <c r="HS19" i="1"/>
  <c r="HP19" i="1"/>
  <c r="HM19" i="1"/>
  <c r="HK19" i="1"/>
  <c r="HJ19" i="1"/>
  <c r="HH19" i="1"/>
  <c r="HG19" i="1"/>
  <c r="HD19" i="1"/>
  <c r="HB19" i="1"/>
  <c r="HA19" i="1"/>
  <c r="GY19" i="1"/>
  <c r="GX19" i="1"/>
  <c r="GV19" i="1"/>
  <c r="GU19" i="1"/>
  <c r="GS19" i="1"/>
  <c r="GR19" i="1"/>
  <c r="GO19" i="1"/>
  <c r="GL19" i="1"/>
  <c r="GI19" i="1"/>
  <c r="GG19" i="1"/>
  <c r="GF19" i="1"/>
  <c r="GD19" i="1"/>
  <c r="GC19" i="1"/>
  <c r="GA19" i="1"/>
  <c r="FZ19" i="1"/>
  <c r="FX19" i="1"/>
  <c r="FW19" i="1"/>
  <c r="FU19" i="1"/>
  <c r="FR19" i="1"/>
  <c r="FQ19" i="1"/>
  <c r="FO19" i="1"/>
  <c r="FL19" i="1"/>
  <c r="FK19" i="1"/>
  <c r="FI19" i="1"/>
  <c r="FH19" i="1"/>
  <c r="FF19" i="1"/>
  <c r="FC19" i="1"/>
  <c r="FB19" i="1"/>
  <c r="EW19" i="1"/>
  <c r="EV19" i="1"/>
  <c r="EP19" i="1"/>
  <c r="EN19" i="1"/>
  <c r="EM19" i="1"/>
  <c r="EK19" i="1"/>
  <c r="EJ19" i="1"/>
  <c r="EH19" i="1"/>
  <c r="EB19" i="1"/>
  <c r="DY19" i="1"/>
  <c r="DX19" i="1"/>
  <c r="DS19" i="1"/>
  <c r="DP19" i="1"/>
  <c r="DO19" i="1"/>
  <c r="DM19" i="1"/>
  <c r="DL19" i="1"/>
  <c r="DJ19" i="1"/>
  <c r="DG19" i="1"/>
  <c r="DF19" i="1"/>
  <c r="DD19" i="1"/>
  <c r="DC19" i="1"/>
  <c r="DA19" i="1"/>
  <c r="CZ19" i="1"/>
  <c r="CX19" i="1"/>
  <c r="CU19" i="1"/>
  <c r="CR19" i="1"/>
  <c r="CO19" i="1"/>
  <c r="CL19" i="1"/>
  <c r="CK19" i="1"/>
  <c r="CI19" i="1"/>
  <c r="CF19" i="1"/>
  <c r="CC19" i="1"/>
  <c r="CB19" i="1"/>
  <c r="BZ19" i="1"/>
  <c r="BY19" i="1"/>
  <c r="BW19" i="1"/>
  <c r="BT19" i="1"/>
  <c r="BQ19" i="1"/>
  <c r="BP19" i="1"/>
  <c r="BN19" i="1"/>
  <c r="BH19" i="1"/>
  <c r="BG19" i="1"/>
  <c r="BE19" i="1"/>
  <c r="BD19" i="1"/>
  <c r="BB19" i="1"/>
  <c r="AY19" i="1"/>
  <c r="AV19" i="1"/>
  <c r="AS19" i="1"/>
  <c r="AR19" i="1"/>
  <c r="AP19" i="1"/>
  <c r="AM19" i="1"/>
  <c r="AJ19" i="1"/>
  <c r="AI19" i="1"/>
  <c r="AG19" i="1"/>
  <c r="AF19" i="1"/>
  <c r="AD19" i="1"/>
  <c r="AA19" i="1"/>
  <c r="X19" i="1"/>
  <c r="W19" i="1"/>
  <c r="U19" i="1"/>
  <c r="P19" i="1"/>
  <c r="I19" i="1"/>
  <c r="H19" i="1"/>
  <c r="G19" i="1"/>
  <c r="F19" i="1"/>
  <c r="E19" i="1"/>
  <c r="D19" i="1"/>
  <c r="C19" i="1"/>
  <c r="B19" i="1"/>
  <c r="A19" i="1"/>
  <c r="IT18" i="1"/>
  <c r="IO18" i="1"/>
  <c r="IN18" i="1"/>
  <c r="IL18" i="1"/>
  <c r="IK18" i="1"/>
  <c r="II18" i="1"/>
  <c r="IH18" i="1"/>
  <c r="IF18" i="1"/>
  <c r="IE18" i="1"/>
  <c r="IC18" i="1"/>
  <c r="IB18" i="1"/>
  <c r="HY18" i="1"/>
  <c r="HV18" i="1"/>
  <c r="HT18" i="1"/>
  <c r="HS18" i="1"/>
  <c r="HP18" i="1"/>
  <c r="HM18" i="1"/>
  <c r="HK18" i="1"/>
  <c r="HJ18" i="1"/>
  <c r="HH18" i="1"/>
  <c r="HG18" i="1"/>
  <c r="HE18" i="1"/>
  <c r="HD18" i="1"/>
  <c r="HB18" i="1"/>
  <c r="HA18" i="1"/>
  <c r="GY18" i="1"/>
  <c r="GX18" i="1"/>
  <c r="GV18" i="1"/>
  <c r="GU18" i="1"/>
  <c r="GS18" i="1"/>
  <c r="GR18" i="1"/>
  <c r="GP18" i="1"/>
  <c r="GO18" i="1"/>
  <c r="GL18" i="1"/>
  <c r="GI18" i="1"/>
  <c r="GG18" i="1"/>
  <c r="GF18" i="1"/>
  <c r="GD18" i="1"/>
  <c r="GC18" i="1"/>
  <c r="GA18" i="1"/>
  <c r="FZ18" i="1"/>
  <c r="FX18" i="1"/>
  <c r="FW18" i="1"/>
  <c r="FU18" i="1"/>
  <c r="FR18" i="1"/>
  <c r="FQ18" i="1"/>
  <c r="FO18" i="1"/>
  <c r="FL18" i="1"/>
  <c r="FK18" i="1"/>
  <c r="FI18" i="1"/>
  <c r="FH18" i="1"/>
  <c r="FF18" i="1"/>
  <c r="FC18" i="1"/>
  <c r="FB18" i="1"/>
  <c r="EZ18" i="1"/>
  <c r="EW18" i="1"/>
  <c r="EV18" i="1"/>
  <c r="ET18" i="1"/>
  <c r="EP18" i="1"/>
  <c r="EN18" i="1"/>
  <c r="EM18" i="1"/>
  <c r="EK18" i="1"/>
  <c r="EH18" i="1"/>
  <c r="EB18" i="1"/>
  <c r="EA18" i="1"/>
  <c r="DY18" i="1"/>
  <c r="DX18" i="1"/>
  <c r="DV18" i="1"/>
  <c r="DS18" i="1"/>
  <c r="DP18" i="1"/>
  <c r="DO18" i="1"/>
  <c r="DM18" i="1"/>
  <c r="DL18" i="1"/>
  <c r="DJ18" i="1"/>
  <c r="DG18" i="1"/>
  <c r="DF18" i="1"/>
  <c r="DD18" i="1"/>
  <c r="DC18" i="1"/>
  <c r="DA18" i="1"/>
  <c r="CZ18" i="1"/>
  <c r="CX18" i="1"/>
  <c r="CU18" i="1"/>
  <c r="CR18" i="1"/>
  <c r="CQ18" i="1"/>
  <c r="CO18" i="1"/>
  <c r="CN18" i="1"/>
  <c r="CL18" i="1"/>
  <c r="CK18" i="1"/>
  <c r="CI18" i="1"/>
  <c r="CF18" i="1"/>
  <c r="CE18" i="1"/>
  <c r="CC18" i="1"/>
  <c r="CB18" i="1"/>
  <c r="BZ18" i="1"/>
  <c r="BY18" i="1"/>
  <c r="BW18" i="1"/>
  <c r="BT18" i="1"/>
  <c r="BS18" i="1"/>
  <c r="BQ18" i="1"/>
  <c r="BP18" i="1"/>
  <c r="BN18" i="1"/>
  <c r="BK18" i="1"/>
  <c r="BH18" i="1"/>
  <c r="BE18" i="1"/>
  <c r="BD18" i="1"/>
  <c r="BB18" i="1"/>
  <c r="AY18" i="1"/>
  <c r="AV18" i="1"/>
  <c r="AS18" i="1"/>
  <c r="AR18" i="1"/>
  <c r="AP18" i="1"/>
  <c r="AM18" i="1"/>
  <c r="AJ18" i="1"/>
  <c r="AI18" i="1"/>
  <c r="AG18" i="1"/>
  <c r="AF18" i="1"/>
  <c r="AD18" i="1"/>
  <c r="AA18" i="1"/>
  <c r="X18" i="1"/>
  <c r="W18" i="1"/>
  <c r="U18" i="1"/>
  <c r="P18" i="1"/>
  <c r="K18" i="1"/>
  <c r="J18" i="1"/>
  <c r="I18" i="1"/>
  <c r="H18" i="1"/>
  <c r="G18" i="1"/>
  <c r="F18" i="1"/>
  <c r="E18" i="1"/>
  <c r="D18" i="1"/>
  <c r="C18" i="1"/>
  <c r="B18" i="1"/>
  <c r="A18" i="1"/>
  <c r="IZ17" i="1"/>
  <c r="IT17" i="1"/>
  <c r="IS17" i="1"/>
  <c r="IO17" i="1"/>
  <c r="IN17" i="1"/>
  <c r="IL17" i="1"/>
  <c r="IK17" i="1"/>
  <c r="II17" i="1"/>
  <c r="IH17" i="1"/>
  <c r="IF17" i="1"/>
  <c r="IE17" i="1"/>
  <c r="IB17" i="1"/>
  <c r="HY17" i="1"/>
  <c r="HW17" i="1"/>
  <c r="HV17" i="1"/>
  <c r="HS17" i="1"/>
  <c r="HQ17" i="1"/>
  <c r="HP17" i="1"/>
  <c r="HM17" i="1"/>
  <c r="HK17" i="1"/>
  <c r="HJ17" i="1"/>
  <c r="HG17" i="1"/>
  <c r="HD17" i="1"/>
  <c r="HA17" i="1"/>
  <c r="GY17" i="1"/>
  <c r="GX17" i="1"/>
  <c r="GV17" i="1"/>
  <c r="GS17" i="1"/>
  <c r="GR17" i="1"/>
  <c r="GP17" i="1"/>
  <c r="GO17" i="1"/>
  <c r="GL17" i="1"/>
  <c r="GI17" i="1"/>
  <c r="GG17" i="1"/>
  <c r="GF17" i="1"/>
  <c r="GD17" i="1"/>
  <c r="GC17" i="1"/>
  <c r="GA17" i="1"/>
  <c r="FZ17" i="1"/>
  <c r="FX17" i="1"/>
  <c r="FW17" i="1"/>
  <c r="FU17" i="1"/>
  <c r="FT17" i="1"/>
  <c r="FR17" i="1"/>
  <c r="FQ17" i="1"/>
  <c r="FO17" i="1"/>
  <c r="FL17" i="1"/>
  <c r="FI17" i="1"/>
  <c r="FH17" i="1"/>
  <c r="FF17" i="1"/>
  <c r="FC17" i="1"/>
  <c r="FB17" i="1"/>
  <c r="EZ17" i="1"/>
  <c r="EW17" i="1"/>
  <c r="EV17" i="1"/>
  <c r="EQ17" i="1"/>
  <c r="EP17" i="1"/>
  <c r="EN17" i="1"/>
  <c r="EM17" i="1"/>
  <c r="EK17" i="1"/>
  <c r="EH17" i="1"/>
  <c r="EB17" i="1"/>
  <c r="DY17" i="1"/>
  <c r="DX17" i="1"/>
  <c r="DV17" i="1"/>
  <c r="DS17" i="1"/>
  <c r="DM17" i="1"/>
  <c r="DJ17" i="1"/>
  <c r="DG17" i="1"/>
  <c r="DF17" i="1"/>
  <c r="DD17" i="1"/>
  <c r="DC17" i="1"/>
  <c r="DA17" i="1"/>
  <c r="CZ17" i="1"/>
  <c r="CX17" i="1"/>
  <c r="CU17" i="1"/>
  <c r="CR17" i="1"/>
  <c r="CQ17" i="1"/>
  <c r="CO17" i="1"/>
  <c r="CL17" i="1"/>
  <c r="CK17" i="1"/>
  <c r="CI17" i="1"/>
  <c r="CF17" i="1"/>
  <c r="CE17" i="1"/>
  <c r="CC17" i="1"/>
  <c r="CB17" i="1"/>
  <c r="BZ17" i="1"/>
  <c r="BY17" i="1"/>
  <c r="BW17" i="1"/>
  <c r="BT17" i="1"/>
  <c r="BS17" i="1"/>
  <c r="BQ17" i="1"/>
  <c r="BP17" i="1"/>
  <c r="BN17" i="1"/>
  <c r="BK17" i="1"/>
  <c r="BH17" i="1"/>
  <c r="BG17" i="1"/>
  <c r="BE17" i="1"/>
  <c r="BD17" i="1"/>
  <c r="BB17" i="1"/>
  <c r="AY17" i="1"/>
  <c r="AS17" i="1"/>
  <c r="AR17" i="1"/>
  <c r="AP17" i="1"/>
  <c r="AM17" i="1"/>
  <c r="AJ17" i="1"/>
  <c r="AI17" i="1"/>
  <c r="AG17" i="1"/>
  <c r="AF17" i="1"/>
  <c r="AD17" i="1"/>
  <c r="AA17" i="1"/>
  <c r="X17" i="1"/>
  <c r="W17" i="1"/>
  <c r="U17" i="1"/>
  <c r="T17" i="1"/>
  <c r="P17" i="1"/>
  <c r="K17" i="1"/>
  <c r="J17" i="1"/>
  <c r="I17" i="1"/>
  <c r="H17" i="1"/>
  <c r="G17" i="1"/>
  <c r="F17" i="1"/>
  <c r="E17" i="1"/>
  <c r="D17" i="1"/>
  <c r="C17" i="1"/>
  <c r="B17" i="1"/>
  <c r="A17" i="1"/>
  <c r="IT16" i="1"/>
  <c r="IS16" i="1"/>
  <c r="IO16" i="1"/>
  <c r="IN16" i="1"/>
  <c r="IL16" i="1"/>
  <c r="IK16" i="1"/>
  <c r="II16" i="1"/>
  <c r="IH16" i="1"/>
  <c r="IF16" i="1"/>
  <c r="IE16" i="1"/>
  <c r="HZ16" i="1"/>
  <c r="HY16" i="1"/>
  <c r="HV16" i="1"/>
  <c r="HT16" i="1"/>
  <c r="HS16" i="1"/>
  <c r="HP16" i="1"/>
  <c r="HM16" i="1"/>
  <c r="HK16" i="1"/>
  <c r="HJ16" i="1"/>
  <c r="HH16" i="1"/>
  <c r="HG16" i="1"/>
  <c r="HD16" i="1"/>
  <c r="HA16" i="1"/>
  <c r="GX16" i="1"/>
  <c r="GV16" i="1"/>
  <c r="GU16" i="1"/>
  <c r="GR16" i="1"/>
  <c r="GP16" i="1"/>
  <c r="GO16" i="1"/>
  <c r="GL16" i="1"/>
  <c r="GI16" i="1"/>
  <c r="GG16" i="1"/>
  <c r="GF16" i="1"/>
  <c r="GD16" i="1"/>
  <c r="GC16" i="1"/>
  <c r="GA16" i="1"/>
  <c r="FZ16" i="1"/>
  <c r="FX16" i="1"/>
  <c r="FW16" i="1"/>
  <c r="FU16" i="1"/>
  <c r="FR16" i="1"/>
  <c r="FQ16" i="1"/>
  <c r="FO16" i="1"/>
  <c r="FL16" i="1"/>
  <c r="FI16" i="1"/>
  <c r="FH16" i="1"/>
  <c r="FF16" i="1"/>
  <c r="FC16" i="1"/>
  <c r="FB16" i="1"/>
  <c r="EW16" i="1"/>
  <c r="EV16" i="1"/>
  <c r="EP16" i="1"/>
  <c r="EN16" i="1"/>
  <c r="EM16" i="1"/>
  <c r="EK16" i="1"/>
  <c r="EJ16" i="1"/>
  <c r="EH16" i="1"/>
  <c r="EE16" i="1"/>
  <c r="EB16" i="1"/>
  <c r="DY16" i="1"/>
  <c r="DX16" i="1"/>
  <c r="DS16" i="1"/>
  <c r="DP16" i="1"/>
  <c r="DO16" i="1"/>
  <c r="DM16" i="1"/>
  <c r="DJ16" i="1"/>
  <c r="DG16" i="1"/>
  <c r="DF16" i="1"/>
  <c r="DD16" i="1"/>
  <c r="DC16" i="1"/>
  <c r="DA16" i="1"/>
  <c r="CZ16" i="1"/>
  <c r="CX16" i="1"/>
  <c r="CU16" i="1"/>
  <c r="CR16" i="1"/>
  <c r="CO16" i="1"/>
  <c r="CN16" i="1"/>
  <c r="CL16" i="1"/>
  <c r="CK16" i="1"/>
  <c r="CI16" i="1"/>
  <c r="CF16" i="1"/>
  <c r="CE16" i="1"/>
  <c r="CC16" i="1"/>
  <c r="CB16" i="1"/>
  <c r="BZ16" i="1"/>
  <c r="BY16" i="1"/>
  <c r="BW16" i="1"/>
  <c r="BT16" i="1"/>
  <c r="BQ16" i="1"/>
  <c r="BP16" i="1"/>
  <c r="BN16" i="1"/>
  <c r="BK16" i="1"/>
  <c r="BH16" i="1"/>
  <c r="BE16" i="1"/>
  <c r="BD16" i="1"/>
  <c r="BB16" i="1"/>
  <c r="AY16" i="1"/>
  <c r="AV16" i="1"/>
  <c r="AS16" i="1"/>
  <c r="AR16" i="1"/>
  <c r="AP16" i="1"/>
  <c r="AM16" i="1"/>
  <c r="AJ16" i="1"/>
  <c r="AI16" i="1"/>
  <c r="AG16" i="1"/>
  <c r="AF16" i="1"/>
  <c r="AD16" i="1"/>
  <c r="AA16" i="1"/>
  <c r="X16" i="1"/>
  <c r="W16" i="1"/>
  <c r="U16" i="1"/>
  <c r="P16" i="1"/>
  <c r="K16" i="1"/>
  <c r="J16" i="1"/>
  <c r="I16" i="1"/>
  <c r="H16" i="1"/>
  <c r="G16" i="1"/>
  <c r="F16" i="1"/>
  <c r="D16" i="1"/>
  <c r="C16" i="1"/>
  <c r="B16" i="1"/>
  <c r="A16" i="1"/>
  <c r="IZ15" i="1"/>
  <c r="IT15" i="1"/>
  <c r="IO15" i="1"/>
  <c r="IN15" i="1"/>
  <c r="IL15" i="1"/>
  <c r="IK15" i="1"/>
  <c r="II15" i="1"/>
  <c r="IH15" i="1"/>
  <c r="IF15" i="1"/>
  <c r="IE15" i="1"/>
  <c r="IB15" i="1"/>
  <c r="HY15" i="1"/>
  <c r="HW15" i="1"/>
  <c r="HV15" i="1"/>
  <c r="HT15" i="1"/>
  <c r="HS15" i="1"/>
  <c r="HP15" i="1"/>
  <c r="HM15" i="1"/>
  <c r="HK15" i="1"/>
  <c r="HJ15" i="1"/>
  <c r="HH15" i="1"/>
  <c r="HG15" i="1"/>
  <c r="HE15" i="1"/>
  <c r="HD15" i="1"/>
  <c r="HA15" i="1"/>
  <c r="GY15" i="1"/>
  <c r="GX15" i="1"/>
  <c r="GV15" i="1"/>
  <c r="GU15" i="1"/>
  <c r="GS15" i="1"/>
  <c r="GR15" i="1"/>
  <c r="GP15" i="1"/>
  <c r="GO15" i="1"/>
  <c r="GL15" i="1"/>
  <c r="GI15" i="1"/>
  <c r="GG15" i="1"/>
  <c r="GF15" i="1"/>
  <c r="GD15" i="1"/>
  <c r="GC15" i="1"/>
  <c r="GA15" i="1"/>
  <c r="FZ15" i="1"/>
  <c r="FX15" i="1"/>
  <c r="FW15" i="1"/>
  <c r="FU15" i="1"/>
  <c r="FR15" i="1"/>
  <c r="FQ15" i="1"/>
  <c r="FO15" i="1"/>
  <c r="FL15" i="1"/>
  <c r="FK15" i="1"/>
  <c r="FI15" i="1"/>
  <c r="FH15" i="1"/>
  <c r="FF15" i="1"/>
  <c r="FC15" i="1"/>
  <c r="FB15" i="1"/>
  <c r="EZ15" i="1"/>
  <c r="EW15" i="1"/>
  <c r="EV15" i="1"/>
  <c r="EQ15" i="1"/>
  <c r="EP15" i="1"/>
  <c r="EN15" i="1"/>
  <c r="EM15" i="1"/>
  <c r="EK15" i="1"/>
  <c r="EH15" i="1"/>
  <c r="EB15" i="1"/>
  <c r="EA15" i="1"/>
  <c r="DY15" i="1"/>
  <c r="DX15" i="1"/>
  <c r="DV15" i="1"/>
  <c r="DS15" i="1"/>
  <c r="DP15" i="1"/>
  <c r="DO15" i="1"/>
  <c r="DM15" i="1"/>
  <c r="DL15" i="1"/>
  <c r="DJ15" i="1"/>
  <c r="DG15" i="1"/>
  <c r="DF15" i="1"/>
  <c r="DD15" i="1"/>
  <c r="DA15" i="1"/>
  <c r="CZ15" i="1"/>
  <c r="CX15" i="1"/>
  <c r="CU15" i="1"/>
  <c r="CR15" i="1"/>
  <c r="CO15" i="1"/>
  <c r="CL15" i="1"/>
  <c r="CK15" i="1"/>
  <c r="CI15" i="1"/>
  <c r="CF15" i="1"/>
  <c r="CE15" i="1"/>
  <c r="CC15" i="1"/>
  <c r="CB15" i="1"/>
  <c r="BZ15" i="1"/>
  <c r="BY15" i="1"/>
  <c r="BW15" i="1"/>
  <c r="BT15" i="1"/>
  <c r="BQ15" i="1"/>
  <c r="BP15" i="1"/>
  <c r="BN15" i="1"/>
  <c r="BK15" i="1"/>
  <c r="BH15" i="1"/>
  <c r="BG15" i="1"/>
  <c r="BE15" i="1"/>
  <c r="BD15" i="1"/>
  <c r="BB15" i="1"/>
  <c r="AY15" i="1"/>
  <c r="AV15" i="1"/>
  <c r="AS15" i="1"/>
  <c r="AR15" i="1"/>
  <c r="AP15" i="1"/>
  <c r="AM15" i="1"/>
  <c r="AJ15" i="1"/>
  <c r="AI15" i="1"/>
  <c r="AG15" i="1"/>
  <c r="AF15" i="1"/>
  <c r="AD15" i="1"/>
  <c r="AA15" i="1"/>
  <c r="X15" i="1"/>
  <c r="W15" i="1"/>
  <c r="U15" i="1"/>
  <c r="P15" i="1"/>
  <c r="K15" i="1"/>
  <c r="J15" i="1"/>
  <c r="I15" i="1"/>
  <c r="H15" i="1"/>
  <c r="G15" i="1"/>
  <c r="F15" i="1"/>
  <c r="E15" i="1"/>
  <c r="D15" i="1"/>
  <c r="C15" i="1"/>
  <c r="B15" i="1"/>
  <c r="A15" i="1"/>
  <c r="IZ14" i="1"/>
  <c r="IT14" i="1"/>
  <c r="IS14" i="1" s="1"/>
  <c r="IO14" i="1"/>
  <c r="IN14" i="1"/>
  <c r="IL14" i="1"/>
  <c r="IK14" i="1"/>
  <c r="II14" i="1"/>
  <c r="IH14" i="1"/>
  <c r="IF14" i="1"/>
  <c r="IE14" i="1"/>
  <c r="IB14" i="1"/>
  <c r="HY14" i="1"/>
  <c r="HW14" i="1"/>
  <c r="HV14" i="1"/>
  <c r="HS14" i="1"/>
  <c r="HP14" i="1"/>
  <c r="HM14" i="1"/>
  <c r="HK14" i="1"/>
  <c r="HJ14" i="1"/>
  <c r="HG14" i="1"/>
  <c r="HE14" i="1"/>
  <c r="HD14" i="1"/>
  <c r="HA14" i="1"/>
  <c r="GY14" i="1"/>
  <c r="GX14" i="1"/>
  <c r="GV14" i="1"/>
  <c r="GU14" i="1"/>
  <c r="GS14" i="1"/>
  <c r="GR14" i="1"/>
  <c r="GP14" i="1"/>
  <c r="GO14" i="1"/>
  <c r="GM14" i="1"/>
  <c r="GL14" i="1"/>
  <c r="GI14" i="1"/>
  <c r="GG14" i="1"/>
  <c r="GF14" i="1"/>
  <c r="GD14" i="1"/>
  <c r="GC14" i="1"/>
  <c r="GA14" i="1"/>
  <c r="FZ14" i="1"/>
  <c r="FX14" i="1"/>
  <c r="FW14" i="1"/>
  <c r="FU14" i="1"/>
  <c r="FR14" i="1"/>
  <c r="FQ14" i="1"/>
  <c r="FO14" i="1"/>
  <c r="FL14" i="1"/>
  <c r="FK14" i="1"/>
  <c r="FI14" i="1"/>
  <c r="FH14" i="1"/>
  <c r="FF14" i="1"/>
  <c r="FC14" i="1"/>
  <c r="FB14" i="1"/>
  <c r="EZ14" i="1"/>
  <c r="EW14" i="1"/>
  <c r="EV14" i="1"/>
  <c r="ET14" i="1"/>
  <c r="EP14" i="1"/>
  <c r="EN14" i="1"/>
  <c r="EM14" i="1"/>
  <c r="EH14" i="1"/>
  <c r="EB14" i="1"/>
  <c r="EA14" i="1"/>
  <c r="DY14" i="1"/>
  <c r="DX14" i="1"/>
  <c r="DS14" i="1"/>
  <c r="DP14" i="1"/>
  <c r="DM14" i="1"/>
  <c r="DJ14" i="1"/>
  <c r="DG14" i="1"/>
  <c r="DF14" i="1"/>
  <c r="DD14" i="1"/>
  <c r="DA14" i="1"/>
  <c r="CZ14" i="1"/>
  <c r="CX14" i="1"/>
  <c r="CW14" i="1"/>
  <c r="CU14" i="1"/>
  <c r="CO14" i="1"/>
  <c r="CL14" i="1"/>
  <c r="CK14" i="1"/>
  <c r="CI14" i="1"/>
  <c r="CF14" i="1"/>
  <c r="CE14" i="1"/>
  <c r="CC14" i="1"/>
  <c r="CB14" i="1"/>
  <c r="BZ14" i="1"/>
  <c r="BY14" i="1"/>
  <c r="BW14" i="1"/>
  <c r="BT14" i="1"/>
  <c r="BQ14" i="1"/>
  <c r="BP14" i="1"/>
  <c r="BN14" i="1"/>
  <c r="BK14" i="1"/>
  <c r="BH14" i="1"/>
  <c r="BG14" i="1"/>
  <c r="BE14" i="1"/>
  <c r="BD14" i="1"/>
  <c r="BB14" i="1"/>
  <c r="AY14" i="1"/>
  <c r="AV14" i="1"/>
  <c r="AS14" i="1"/>
  <c r="AR14" i="1"/>
  <c r="AP14" i="1"/>
  <c r="AM14" i="1"/>
  <c r="AJ14" i="1"/>
  <c r="AI14" i="1"/>
  <c r="AG14" i="1"/>
  <c r="AF14" i="1"/>
  <c r="AD14" i="1"/>
  <c r="AA14" i="1"/>
  <c r="X14" i="1"/>
  <c r="W14" i="1"/>
  <c r="U14" i="1"/>
  <c r="P14" i="1"/>
  <c r="J14" i="1"/>
  <c r="I14" i="1"/>
  <c r="H14" i="1"/>
  <c r="G14" i="1"/>
  <c r="F14" i="1"/>
  <c r="E14" i="1"/>
  <c r="D14" i="1"/>
  <c r="C14" i="1"/>
  <c r="B14" i="1"/>
  <c r="A14" i="1"/>
  <c r="IZ13" i="1"/>
  <c r="IT13" i="1"/>
  <c r="IS13" i="1" s="1"/>
  <c r="IO13" i="1"/>
  <c r="IN13" i="1"/>
  <c r="IL13" i="1"/>
  <c r="IK13" i="1"/>
  <c r="II13" i="1"/>
  <c r="IH13" i="1"/>
  <c r="IF13" i="1"/>
  <c r="IE13" i="1"/>
  <c r="IB13" i="1"/>
  <c r="HV13" i="1"/>
  <c r="HT13" i="1"/>
  <c r="HS13" i="1"/>
  <c r="HP13" i="1"/>
  <c r="HM13" i="1"/>
  <c r="HK13" i="1"/>
  <c r="HJ13" i="1"/>
  <c r="HG13" i="1"/>
  <c r="HD13" i="1"/>
  <c r="HB13" i="1"/>
  <c r="HA13" i="1"/>
  <c r="GX13" i="1"/>
  <c r="GV13" i="1"/>
  <c r="GU13" i="1"/>
  <c r="GR13" i="1"/>
  <c r="GP13" i="1"/>
  <c r="GO13" i="1"/>
  <c r="GL13" i="1"/>
  <c r="GI13" i="1"/>
  <c r="GG13" i="1"/>
  <c r="GF13" i="1"/>
  <c r="GD13" i="1"/>
  <c r="GC13" i="1"/>
  <c r="GA13" i="1"/>
  <c r="FZ13" i="1"/>
  <c r="FX13" i="1"/>
  <c r="FW13" i="1"/>
  <c r="FU13" i="1"/>
  <c r="FR13" i="1"/>
  <c r="FQ13" i="1"/>
  <c r="FO13" i="1"/>
  <c r="FL13" i="1"/>
  <c r="FI13" i="1"/>
  <c r="FH13" i="1"/>
  <c r="FF13" i="1"/>
  <c r="FC13" i="1"/>
  <c r="FB13" i="1"/>
  <c r="EW13" i="1"/>
  <c r="EV13" i="1"/>
  <c r="EP13" i="1"/>
  <c r="EN13" i="1"/>
  <c r="EM13" i="1"/>
  <c r="EK13" i="1"/>
  <c r="EH13" i="1"/>
  <c r="EE13" i="1"/>
  <c r="EB13" i="1"/>
  <c r="DY13" i="1"/>
  <c r="DX13" i="1"/>
  <c r="DV13" i="1"/>
  <c r="DS13" i="1"/>
  <c r="DP13" i="1"/>
  <c r="DM13" i="1"/>
  <c r="DJ13" i="1"/>
  <c r="DG13" i="1"/>
  <c r="DF13" i="1"/>
  <c r="DD13" i="1"/>
  <c r="DA13" i="1"/>
  <c r="CZ13" i="1"/>
  <c r="CX13" i="1"/>
  <c r="CW13" i="1"/>
  <c r="CU13" i="1"/>
  <c r="CR13" i="1"/>
  <c r="CQ13" i="1"/>
  <c r="CO13" i="1"/>
  <c r="CN13" i="1"/>
  <c r="CL13" i="1"/>
  <c r="CK13" i="1"/>
  <c r="CI13" i="1"/>
  <c r="CF13" i="1"/>
  <c r="CE13" i="1"/>
  <c r="CC13" i="1"/>
  <c r="CB13" i="1"/>
  <c r="BZ13" i="1"/>
  <c r="BY13" i="1"/>
  <c r="BW13" i="1"/>
  <c r="BT13" i="1"/>
  <c r="BQ13" i="1"/>
  <c r="BP13" i="1"/>
  <c r="BN13" i="1"/>
  <c r="BK13" i="1"/>
  <c r="BH13" i="1"/>
  <c r="BE13" i="1"/>
  <c r="BD13" i="1"/>
  <c r="BB13" i="1"/>
  <c r="AY13" i="1"/>
  <c r="AV13" i="1"/>
  <c r="AS13" i="1"/>
  <c r="AR13" i="1"/>
  <c r="AP13" i="1"/>
  <c r="AM13" i="1"/>
  <c r="AJ13" i="1"/>
  <c r="AI13" i="1"/>
  <c r="AG13" i="1"/>
  <c r="AF13" i="1"/>
  <c r="AD13" i="1"/>
  <c r="AA13" i="1"/>
  <c r="X13" i="1"/>
  <c r="W13" i="1"/>
  <c r="U13" i="1"/>
  <c r="P13" i="1"/>
  <c r="K13" i="1"/>
  <c r="J13" i="1"/>
  <c r="I13" i="1"/>
  <c r="H13" i="1"/>
  <c r="G13" i="1"/>
  <c r="F13" i="1"/>
  <c r="E13" i="1"/>
  <c r="D13" i="1"/>
  <c r="C13" i="1"/>
  <c r="B13" i="1"/>
  <c r="A13" i="1"/>
  <c r="IT12" i="1"/>
  <c r="IS12" i="1"/>
  <c r="IO12" i="1"/>
  <c r="IN12" i="1"/>
  <c r="IL12" i="1"/>
  <c r="IK12" i="1"/>
  <c r="II12" i="1"/>
  <c r="IH12" i="1"/>
  <c r="IF12" i="1"/>
  <c r="IE12" i="1"/>
  <c r="IC12" i="1"/>
  <c r="HY12" i="1"/>
  <c r="HW12" i="1"/>
  <c r="HV12" i="1"/>
  <c r="HS12" i="1"/>
  <c r="HP12" i="1"/>
  <c r="HO12" i="1"/>
  <c r="HM12" i="1"/>
  <c r="HK12" i="1"/>
  <c r="HJ12" i="1"/>
  <c r="HG12" i="1"/>
  <c r="HE12" i="1"/>
  <c r="HD12" i="1"/>
  <c r="HA12" i="1"/>
  <c r="GY12" i="1"/>
  <c r="GX12" i="1"/>
  <c r="GV12" i="1"/>
  <c r="GU12" i="1"/>
  <c r="GS12" i="1"/>
  <c r="GR12" i="1"/>
  <c r="GP12" i="1"/>
  <c r="GO12" i="1"/>
  <c r="GL12" i="1"/>
  <c r="GI12" i="1"/>
  <c r="GG12" i="1"/>
  <c r="GF12" i="1"/>
  <c r="GD12" i="1"/>
  <c r="GC12" i="1"/>
  <c r="GA12" i="1"/>
  <c r="FZ12" i="1"/>
  <c r="FX12" i="1"/>
  <c r="FW12" i="1"/>
  <c r="FU12" i="1"/>
  <c r="FR12" i="1"/>
  <c r="FQ12" i="1"/>
  <c r="FO12" i="1"/>
  <c r="FL12" i="1"/>
  <c r="FK12" i="1"/>
  <c r="FI12" i="1"/>
  <c r="FH12" i="1"/>
  <c r="FF12" i="1"/>
  <c r="FC12" i="1"/>
  <c r="FB12" i="1"/>
  <c r="EW12" i="1"/>
  <c r="EV12" i="1"/>
  <c r="ET12" i="1"/>
  <c r="EP12" i="1"/>
  <c r="EN12" i="1"/>
  <c r="EM12" i="1"/>
  <c r="EK12" i="1"/>
  <c r="EH12" i="1"/>
  <c r="EB12" i="1"/>
  <c r="EA12" i="1"/>
  <c r="DY12" i="1"/>
  <c r="DV12" i="1"/>
  <c r="DS12" i="1"/>
  <c r="DO12" i="1"/>
  <c r="DM12" i="1"/>
  <c r="DG12" i="1"/>
  <c r="DF12" i="1"/>
  <c r="DD12" i="1"/>
  <c r="DA12" i="1"/>
  <c r="CX12" i="1"/>
  <c r="CW12" i="1"/>
  <c r="CU12" i="1"/>
  <c r="CT12" i="1"/>
  <c r="CR12" i="1"/>
  <c r="CQ12" i="1"/>
  <c r="CO12" i="1"/>
  <c r="CL12" i="1"/>
  <c r="CK12" i="1"/>
  <c r="CI12" i="1"/>
  <c r="CF12" i="1"/>
  <c r="CE12" i="1"/>
  <c r="CC12" i="1"/>
  <c r="BZ12" i="1"/>
  <c r="BY12" i="1"/>
  <c r="BW12" i="1"/>
  <c r="BT12" i="1"/>
  <c r="BS12" i="1"/>
  <c r="BQ12" i="1"/>
  <c r="BP12" i="1"/>
  <c r="BN12" i="1"/>
  <c r="BK12" i="1"/>
  <c r="BH12" i="1"/>
  <c r="BE12" i="1"/>
  <c r="BB12" i="1"/>
  <c r="AY12" i="1"/>
  <c r="AV12" i="1"/>
  <c r="AS12" i="1"/>
  <c r="AR12" i="1"/>
  <c r="AP12" i="1"/>
  <c r="AM12" i="1"/>
  <c r="AJ12" i="1"/>
  <c r="AI12" i="1"/>
  <c r="AG12" i="1"/>
  <c r="AD12" i="1"/>
  <c r="AA12" i="1"/>
  <c r="Z12" i="1"/>
  <c r="X12" i="1"/>
  <c r="W12" i="1"/>
  <c r="U12" i="1"/>
  <c r="P12" i="1"/>
  <c r="K12" i="1"/>
  <c r="J12" i="1"/>
  <c r="I12" i="1"/>
  <c r="H12" i="1"/>
  <c r="G12" i="1"/>
  <c r="F12" i="1"/>
  <c r="E12" i="1"/>
  <c r="D12" i="1"/>
  <c r="C12" i="1"/>
  <c r="B12" i="1"/>
  <c r="A12" i="1"/>
  <c r="IT11" i="1"/>
  <c r="IO11" i="1"/>
  <c r="IN11" i="1"/>
  <c r="IL11" i="1"/>
  <c r="IK11" i="1"/>
  <c r="II11" i="1"/>
  <c r="IH11" i="1"/>
  <c r="IF11" i="1"/>
  <c r="IE11" i="1"/>
  <c r="IB11" i="1"/>
  <c r="HZ11" i="1"/>
  <c r="HY11" i="1"/>
  <c r="HV11" i="1"/>
  <c r="HT11" i="1"/>
  <c r="HS11" i="1"/>
  <c r="HP11" i="1"/>
  <c r="HM11" i="1"/>
  <c r="HK11" i="1"/>
  <c r="HJ11" i="1"/>
  <c r="HG11" i="1"/>
  <c r="HD11" i="1"/>
  <c r="HB11" i="1"/>
  <c r="HA11" i="1"/>
  <c r="GX11" i="1"/>
  <c r="GV11" i="1"/>
  <c r="GU11" i="1"/>
  <c r="GR11" i="1"/>
  <c r="GP11" i="1"/>
  <c r="GO11" i="1"/>
  <c r="GL11" i="1"/>
  <c r="GI11" i="1"/>
  <c r="GG11" i="1"/>
  <c r="GF11" i="1"/>
  <c r="GD11" i="1"/>
  <c r="GC11" i="1"/>
  <c r="FZ11" i="1"/>
  <c r="FX11" i="1"/>
  <c r="FW11" i="1"/>
  <c r="FU11" i="1"/>
  <c r="FT11" i="1"/>
  <c r="FR11" i="1"/>
  <c r="FQ11" i="1"/>
  <c r="FO11" i="1"/>
  <c r="FL11" i="1"/>
  <c r="FI11" i="1"/>
  <c r="FH11" i="1"/>
  <c r="FF11" i="1"/>
  <c r="FC11" i="1"/>
  <c r="FB11" i="1"/>
  <c r="EW11" i="1"/>
  <c r="EV11" i="1"/>
  <c r="ET11" i="1"/>
  <c r="EP11" i="1"/>
  <c r="EN11" i="1"/>
  <c r="EM11" i="1"/>
  <c r="EK11" i="1"/>
  <c r="EH11" i="1"/>
  <c r="EB11" i="1"/>
  <c r="DY11" i="1"/>
  <c r="DX11" i="1"/>
  <c r="DV11" i="1"/>
  <c r="DS11" i="1"/>
  <c r="DP11" i="1"/>
  <c r="DM11" i="1"/>
  <c r="DJ11" i="1"/>
  <c r="DG11" i="1"/>
  <c r="DF11" i="1"/>
  <c r="DD11" i="1"/>
  <c r="DA11" i="1"/>
  <c r="CZ11" i="1"/>
  <c r="CW11" i="1"/>
  <c r="CU11" i="1"/>
  <c r="CR11" i="1"/>
  <c r="CQ11" i="1"/>
  <c r="CO11" i="1"/>
  <c r="CN11" i="1"/>
  <c r="CL11" i="1"/>
  <c r="CK11" i="1"/>
  <c r="CI11" i="1"/>
  <c r="CF11" i="1"/>
  <c r="CE11" i="1"/>
  <c r="CC11" i="1"/>
  <c r="CB11" i="1"/>
  <c r="BZ11" i="1"/>
  <c r="BY11" i="1"/>
  <c r="BW11" i="1"/>
  <c r="BT11" i="1"/>
  <c r="BS11" i="1"/>
  <c r="BQ11" i="1"/>
  <c r="BP11" i="1"/>
  <c r="BN11" i="1"/>
  <c r="BK11" i="1"/>
  <c r="BH11" i="1"/>
  <c r="BG11" i="1"/>
  <c r="BE11" i="1"/>
  <c r="BD11" i="1"/>
  <c r="BB11" i="1"/>
  <c r="AY11" i="1"/>
  <c r="AV11" i="1"/>
  <c r="AS11" i="1"/>
  <c r="AR11" i="1"/>
  <c r="AP11" i="1"/>
  <c r="AJ11" i="1"/>
  <c r="AI11" i="1"/>
  <c r="AG11" i="1"/>
  <c r="AF11" i="1"/>
  <c r="AD11" i="1"/>
  <c r="AA11" i="1"/>
  <c r="X11" i="1"/>
  <c r="U11" i="1"/>
  <c r="T11" i="1"/>
  <c r="P11" i="1"/>
  <c r="K11" i="1"/>
  <c r="J11" i="1"/>
  <c r="I11" i="1"/>
  <c r="H11" i="1"/>
  <c r="G11" i="1"/>
  <c r="F11" i="1"/>
  <c r="E11" i="1"/>
  <c r="D11" i="1"/>
  <c r="C11" i="1"/>
  <c r="B11" i="1"/>
  <c r="A11" i="1"/>
  <c r="IM9" i="1"/>
  <c r="IJ9" i="1"/>
  <c r="IG9" i="1"/>
  <c r="ID9" i="1"/>
  <c r="IA9" i="1"/>
  <c r="HU9" i="1"/>
  <c r="HR9" i="1"/>
  <c r="HO9" i="1"/>
  <c r="HL9" i="1"/>
  <c r="HI9" i="1"/>
  <c r="HF9" i="1"/>
  <c r="HC9" i="1"/>
  <c r="GZ9" i="1"/>
  <c r="GW9" i="1"/>
  <c r="GT9" i="1"/>
  <c r="GQ9" i="1"/>
  <c r="GN9" i="1"/>
  <c r="GK9" i="1"/>
  <c r="GH9" i="1"/>
  <c r="GE9" i="1"/>
  <c r="GB9" i="1"/>
  <c r="FY9" i="1"/>
  <c r="FV9" i="1"/>
  <c r="FS9" i="1"/>
  <c r="FP9" i="1"/>
  <c r="FM9" i="1"/>
  <c r="FJ9" i="1"/>
  <c r="FG9" i="1"/>
  <c r="FD9" i="1"/>
  <c r="FA9" i="1"/>
  <c r="EX9" i="1"/>
  <c r="EU9" i="1"/>
  <c r="ER9" i="1"/>
  <c r="EO9" i="1"/>
  <c r="EL9" i="1"/>
  <c r="EI9" i="1"/>
  <c r="EF9" i="1"/>
  <c r="EC9" i="1"/>
  <c r="DZ9" i="1"/>
  <c r="DW9" i="1"/>
  <c r="DT9" i="1"/>
  <c r="DQ9" i="1"/>
  <c r="DN9" i="1"/>
  <c r="DK9" i="1"/>
  <c r="DH9" i="1"/>
  <c r="DE9" i="1"/>
  <c r="DB9" i="1"/>
  <c r="CY9" i="1"/>
  <c r="CV9" i="1"/>
  <c r="CS9" i="1"/>
  <c r="CP9" i="1"/>
  <c r="CM9" i="1"/>
  <c r="CJ9" i="1"/>
  <c r="CG9" i="1"/>
  <c r="CD9" i="1"/>
  <c r="CA9" i="1"/>
  <c r="BX9" i="1"/>
  <c r="BU9" i="1"/>
  <c r="BR9" i="1"/>
  <c r="BO9" i="1"/>
  <c r="BL9" i="1"/>
  <c r="BI9" i="1"/>
  <c r="BF9" i="1"/>
  <c r="BC9" i="1"/>
  <c r="AZ9" i="1"/>
  <c r="AW9" i="1"/>
  <c r="AT9" i="1"/>
  <c r="AQ9" i="1"/>
  <c r="AN9" i="1"/>
  <c r="AK9" i="1"/>
  <c r="AH9" i="1"/>
  <c r="AE9" i="1"/>
  <c r="AB9" i="1"/>
  <c r="V9" i="1"/>
  <c r="S9" i="1"/>
  <c r="P9" i="1"/>
  <c r="IT8" i="1"/>
  <c r="IS8" i="1"/>
  <c r="IM8" i="1"/>
  <c r="IJ8" i="1"/>
  <c r="IG8" i="1"/>
  <c r="ID8" i="1"/>
  <c r="IA8" i="1"/>
  <c r="HX8" i="1"/>
  <c r="HU8" i="1"/>
  <c r="HR8" i="1"/>
  <c r="HO8" i="1"/>
  <c r="HL8" i="1"/>
  <c r="HI8" i="1"/>
  <c r="HF8" i="1"/>
  <c r="HC8" i="1"/>
  <c r="GZ8" i="1"/>
  <c r="GW8" i="1"/>
  <c r="GT8" i="1"/>
  <c r="GQ8" i="1"/>
  <c r="GN8" i="1"/>
  <c r="GK8" i="1"/>
  <c r="GH8" i="1"/>
  <c r="GE8" i="1"/>
  <c r="GB8" i="1"/>
  <c r="FY8" i="1"/>
  <c r="FV8" i="1"/>
  <c r="FS8" i="1"/>
  <c r="FP8" i="1"/>
  <c r="FM8" i="1"/>
  <c r="FJ8" i="1"/>
  <c r="FG8" i="1"/>
  <c r="FD8" i="1"/>
  <c r="FA8" i="1"/>
  <c r="EX8" i="1"/>
  <c r="EU8" i="1"/>
  <c r="ER8" i="1"/>
  <c r="EO8" i="1"/>
  <c r="EL8" i="1"/>
  <c r="EI8" i="1"/>
  <c r="EF8" i="1"/>
  <c r="EC8" i="1"/>
  <c r="DZ8" i="1"/>
  <c r="DW8" i="1"/>
  <c r="DT8" i="1"/>
  <c r="DQ8" i="1"/>
  <c r="DN8" i="1"/>
  <c r="DK8" i="1"/>
  <c r="DH8" i="1"/>
  <c r="DE8" i="1"/>
  <c r="DB8" i="1"/>
  <c r="CY8" i="1"/>
  <c r="CV8" i="1"/>
  <c r="CS8" i="1"/>
  <c r="CP8" i="1"/>
  <c r="CM8" i="1"/>
  <c r="CJ8" i="1"/>
  <c r="CG8" i="1"/>
  <c r="CD8" i="1"/>
  <c r="CA8" i="1"/>
  <c r="BX8" i="1"/>
  <c r="BU8" i="1"/>
  <c r="BR8" i="1"/>
  <c r="BO8" i="1"/>
  <c r="BL8" i="1"/>
  <c r="BI8" i="1"/>
  <c r="BF8" i="1"/>
  <c r="BC8" i="1"/>
  <c r="AZ8" i="1"/>
  <c r="AW8" i="1"/>
  <c r="AT8" i="1"/>
  <c r="AQ8" i="1"/>
  <c r="AN8" i="1"/>
  <c r="AK8" i="1"/>
  <c r="AH8" i="1"/>
  <c r="AE8" i="1"/>
  <c r="AB8" i="1"/>
  <c r="Y8" i="1"/>
  <c r="V8" i="1"/>
  <c r="S8" i="1"/>
  <c r="P8" i="1"/>
  <c r="IO7" i="1"/>
  <c r="IN7" i="1"/>
  <c r="IK7" i="1"/>
  <c r="IH7" i="1"/>
  <c r="IE7" i="1"/>
  <c r="IB7" i="1"/>
  <c r="HY7" i="1"/>
  <c r="HV7" i="1"/>
  <c r="HS7" i="1"/>
  <c r="HP7" i="1"/>
  <c r="HM7" i="1"/>
  <c r="HJ7" i="1"/>
  <c r="HG7" i="1"/>
  <c r="HD7" i="1"/>
  <c r="HA7" i="1"/>
  <c r="GX7" i="1"/>
  <c r="GU7" i="1"/>
  <c r="GR7" i="1"/>
  <c r="GO7" i="1"/>
  <c r="GL7" i="1"/>
  <c r="GI7" i="1"/>
  <c r="GF7" i="1"/>
  <c r="GC7" i="1"/>
  <c r="FZ7" i="1"/>
  <c r="FW7" i="1"/>
  <c r="FT7" i="1"/>
  <c r="FQ7" i="1"/>
  <c r="FN7" i="1"/>
  <c r="FK7" i="1"/>
  <c r="FH7" i="1"/>
  <c r="FE7" i="1"/>
  <c r="FB7" i="1"/>
  <c r="EY7" i="1"/>
  <c r="EV7" i="1"/>
  <c r="ES7" i="1"/>
  <c r="EP7" i="1"/>
  <c r="EM7" i="1"/>
  <c r="EJ7" i="1"/>
  <c r="EG7" i="1"/>
  <c r="ED7" i="1"/>
  <c r="EA7" i="1"/>
  <c r="DX7" i="1"/>
  <c r="DU7" i="1"/>
  <c r="DR7" i="1"/>
  <c r="DO7" i="1"/>
  <c r="DL7" i="1"/>
  <c r="DI7" i="1"/>
  <c r="DF7" i="1"/>
  <c r="DC7" i="1"/>
  <c r="CZ7" i="1"/>
  <c r="CW7" i="1"/>
  <c r="CT7" i="1"/>
  <c r="CQ7" i="1"/>
  <c r="BE7" i="1"/>
  <c r="AJ7" i="1"/>
  <c r="IM6" i="1"/>
  <c r="IJ6" i="1"/>
  <c r="IG6" i="1"/>
  <c r="ID6" i="1"/>
  <c r="IA6" i="1"/>
  <c r="HX6" i="1"/>
  <c r="HU6" i="1"/>
  <c r="HR6" i="1"/>
  <c r="HO6" i="1"/>
  <c r="HL6" i="1"/>
  <c r="HI6" i="1"/>
  <c r="HF6" i="1"/>
  <c r="HC6" i="1"/>
  <c r="GZ6" i="1"/>
  <c r="GW6" i="1"/>
  <c r="GT6" i="1"/>
  <c r="GQ6" i="1"/>
  <c r="GN6" i="1"/>
  <c r="GK6" i="1"/>
  <c r="GH6" i="1"/>
  <c r="GE6" i="1"/>
  <c r="GB6" i="1"/>
  <c r="FY6" i="1"/>
  <c r="FV6" i="1"/>
  <c r="FS6" i="1"/>
  <c r="FP6" i="1"/>
  <c r="FM6" i="1"/>
  <c r="FJ6" i="1"/>
  <c r="FG6" i="1"/>
  <c r="FD6" i="1"/>
  <c r="FA6" i="1"/>
  <c r="EX6" i="1"/>
  <c r="EU6" i="1"/>
  <c r="ER6" i="1"/>
  <c r="EO6" i="1"/>
  <c r="EL6" i="1"/>
  <c r="EI6" i="1"/>
  <c r="EF6" i="1"/>
  <c r="EC6" i="1"/>
  <c r="DZ6" i="1"/>
  <c r="DW6" i="1"/>
  <c r="DT6" i="1"/>
  <c r="DQ6" i="1"/>
  <c r="DN6" i="1"/>
  <c r="DK6" i="1"/>
  <c r="DH6" i="1"/>
  <c r="DE6" i="1"/>
  <c r="DB6" i="1"/>
  <c r="CY6" i="1"/>
  <c r="CV6" i="1"/>
  <c r="CS6" i="1"/>
  <c r="CP6" i="1"/>
  <c r="CM6" i="1"/>
  <c r="CJ6" i="1"/>
  <c r="CG6" i="1"/>
  <c r="CD6" i="1"/>
  <c r="CA6" i="1"/>
  <c r="BX6" i="1"/>
  <c r="BU6" i="1"/>
  <c r="BR6" i="1"/>
  <c r="BO6" i="1"/>
  <c r="BL6" i="1"/>
  <c r="BI6" i="1"/>
  <c r="BF6" i="1"/>
  <c r="BC6" i="1"/>
  <c r="AZ6" i="1"/>
  <c r="AW6" i="1"/>
  <c r="AT6" i="1"/>
  <c r="AQ6" i="1"/>
  <c r="AN6" i="1"/>
  <c r="AK6" i="1"/>
  <c r="AH6" i="1"/>
  <c r="AE6" i="1"/>
  <c r="AB6" i="1"/>
  <c r="V6" i="1"/>
  <c r="S6" i="1"/>
  <c r="P6" i="1"/>
  <c r="K6" i="1"/>
  <c r="IN5" i="1"/>
  <c r="IL5" i="1"/>
  <c r="IL7" i="1" s="1"/>
  <c r="II5" i="1"/>
  <c r="II7" i="1" s="1"/>
  <c r="IH5" i="1"/>
  <c r="IG264" i="1" s="1"/>
  <c r="IE5" i="1"/>
  <c r="ID264" i="1" s="1"/>
  <c r="IF5" i="1" s="1"/>
  <c r="IF7" i="1" s="1"/>
  <c r="IC5" i="1"/>
  <c r="IC7" i="1" s="1"/>
  <c r="IB5" i="1"/>
  <c r="IA264" i="1" s="1"/>
  <c r="HY5" i="1"/>
  <c r="HX264" i="1" s="1"/>
  <c r="HV5" i="1"/>
  <c r="HU264" i="1" s="1"/>
  <c r="HS5" i="1"/>
  <c r="HR264" i="1" s="1"/>
  <c r="HP5" i="1"/>
  <c r="HO264" i="1" s="1"/>
  <c r="TA3" i="2" s="1"/>
  <c r="M23" i="4" s="1"/>
  <c r="HM5" i="1"/>
  <c r="HL264" i="1" s="1"/>
  <c r="ST3" i="2" s="1"/>
  <c r="M41" i="4" s="1"/>
  <c r="HJ5" i="1"/>
  <c r="HI264" i="1" s="1"/>
  <c r="SM3" i="2" s="1"/>
  <c r="M29" i="4" s="1"/>
  <c r="HG5" i="1"/>
  <c r="HF264" i="1" s="1"/>
  <c r="SF3" i="2" s="1"/>
  <c r="M40" i="4" s="1"/>
  <c r="HD5" i="1"/>
  <c r="HC264" i="1" s="1"/>
  <c r="RY3" i="2" s="1"/>
  <c r="M43" i="4" s="1"/>
  <c r="HA5" i="1"/>
  <c r="GZ264" i="1" s="1"/>
  <c r="GX5" i="1"/>
  <c r="GW264" i="1" s="1"/>
  <c r="GU5" i="1"/>
  <c r="GT264" i="1" s="1"/>
  <c r="GR5" i="1"/>
  <c r="GQ264" i="1" s="1"/>
  <c r="QW3" i="2" s="1"/>
  <c r="M20" i="4" s="1"/>
  <c r="GO5" i="1"/>
  <c r="GN264" i="1" s="1"/>
  <c r="GL5" i="1"/>
  <c r="GK264" i="1" s="1"/>
  <c r="QI3" i="2" s="1"/>
  <c r="M18" i="4" s="1"/>
  <c r="GI5" i="1"/>
  <c r="GH264" i="1" s="1"/>
  <c r="GF5" i="1"/>
  <c r="GE264" i="1" s="1"/>
  <c r="PU3" i="2" s="1"/>
  <c r="M30" i="4" s="1"/>
  <c r="GC5" i="1"/>
  <c r="GB264" i="1" s="1"/>
  <c r="PG3" i="2" s="1"/>
  <c r="M32" i="4" s="1"/>
  <c r="FZ5" i="1"/>
  <c r="FZ193" i="1" s="1"/>
  <c r="FW5" i="1"/>
  <c r="FW179" i="1" s="1"/>
  <c r="FQ5" i="1"/>
  <c r="FN5" i="1"/>
  <c r="FN203" i="1" s="1"/>
  <c r="FK5" i="1"/>
  <c r="FK192" i="1" s="1"/>
  <c r="FH5" i="1"/>
  <c r="FH236" i="1" s="1"/>
  <c r="FE5" i="1"/>
  <c r="FE12" i="1" s="1"/>
  <c r="FB5" i="1"/>
  <c r="FB224" i="1" s="1"/>
  <c r="EY5" i="1"/>
  <c r="ES5" i="1"/>
  <c r="EP5" i="1"/>
  <c r="EM5" i="1"/>
  <c r="EJ5" i="1"/>
  <c r="EJ46" i="1" s="1"/>
  <c r="EG5" i="1"/>
  <c r="ED5" i="1"/>
  <c r="EA5" i="1"/>
  <c r="EA171" i="1" s="1"/>
  <c r="DX5" i="1"/>
  <c r="DX227" i="1" s="1"/>
  <c r="DU5" i="1"/>
  <c r="DU92" i="1" s="1"/>
  <c r="DR5" i="1"/>
  <c r="DR220" i="1" s="1"/>
  <c r="DO5" i="1"/>
  <c r="DO175" i="1" s="1"/>
  <c r="DL5" i="1"/>
  <c r="DL138" i="1" s="1"/>
  <c r="DI5" i="1"/>
  <c r="DF5" i="1"/>
  <c r="DE264" i="1" s="1"/>
  <c r="DC5" i="1"/>
  <c r="DC234" i="1" s="1"/>
  <c r="CZ5" i="1"/>
  <c r="CZ219" i="1" s="1"/>
  <c r="CW5" i="1"/>
  <c r="CT5" i="1"/>
  <c r="CT211" i="1" s="1"/>
  <c r="CQ5" i="1"/>
  <c r="CQ176" i="1" s="1"/>
  <c r="CN5" i="1"/>
  <c r="CK5" i="1"/>
  <c r="CH5" i="1"/>
  <c r="CH12" i="1" s="1"/>
  <c r="CE5" i="1"/>
  <c r="CB5" i="1"/>
  <c r="CB236" i="1" s="1"/>
  <c r="BY5" i="1"/>
  <c r="BY206" i="1" s="1"/>
  <c r="BV5" i="1"/>
  <c r="BV134" i="1" s="1"/>
  <c r="BS5" i="1"/>
  <c r="BS51" i="1" s="1"/>
  <c r="BP5" i="1"/>
  <c r="BM5" i="1"/>
  <c r="BJ5" i="1"/>
  <c r="BG5" i="1"/>
  <c r="BF264" i="1" s="1"/>
  <c r="BD5" i="1"/>
  <c r="BD164" i="1" s="1"/>
  <c r="BA5" i="1"/>
  <c r="AX5" i="1"/>
  <c r="AX230" i="1" s="1"/>
  <c r="AU5" i="1"/>
  <c r="AU43" i="1" s="1"/>
  <c r="AR5" i="1"/>
  <c r="AR165" i="1" s="1"/>
  <c r="AO5" i="1"/>
  <c r="AL5" i="1"/>
  <c r="AL12" i="1" s="1"/>
  <c r="AI5" i="1"/>
  <c r="AF5" i="1"/>
  <c r="AE264" i="1" s="1"/>
  <c r="AC5" i="1"/>
  <c r="Z5" i="1"/>
  <c r="Z190" i="1" s="1"/>
  <c r="W5" i="1"/>
  <c r="V5" i="1"/>
  <c r="Y5" i="1" s="1"/>
  <c r="AB5" i="1" s="1"/>
  <c r="AE5" i="1" s="1"/>
  <c r="AH5" i="1" s="1"/>
  <c r="AK5" i="1" s="1"/>
  <c r="AN5" i="1" s="1"/>
  <c r="AQ5" i="1" s="1"/>
  <c r="AT5" i="1" s="1"/>
  <c r="AW5" i="1" s="1"/>
  <c r="AZ5" i="1" s="1"/>
  <c r="BC5" i="1" s="1"/>
  <c r="BF5" i="1" s="1"/>
  <c r="BI5" i="1" s="1"/>
  <c r="BL5" i="1" s="1"/>
  <c r="BO5" i="1" s="1"/>
  <c r="BR5" i="1" s="1"/>
  <c r="BU5" i="1" s="1"/>
  <c r="BX5" i="1" s="1"/>
  <c r="CA5" i="1" s="1"/>
  <c r="CD5" i="1" s="1"/>
  <c r="CG5" i="1" s="1"/>
  <c r="CJ5" i="1" s="1"/>
  <c r="CM5" i="1" s="1"/>
  <c r="CP5" i="1" s="1"/>
  <c r="CS5" i="1" s="1"/>
  <c r="CV5" i="1" s="1"/>
  <c r="CY5" i="1" s="1"/>
  <c r="DB5" i="1" s="1"/>
  <c r="DE5" i="1" s="1"/>
  <c r="DH5" i="1" s="1"/>
  <c r="DK5" i="1" s="1"/>
  <c r="T5" i="1"/>
  <c r="T43" i="1" s="1"/>
  <c r="S5" i="1"/>
  <c r="Q5" i="1"/>
  <c r="I5" i="1"/>
  <c r="F5" i="1"/>
  <c r="I4" i="1"/>
  <c r="B4" i="1"/>
  <c r="O3" i="1"/>
  <c r="N3" i="1"/>
  <c r="I3" i="1"/>
  <c r="N6" i="1" s="1"/>
  <c r="F3" i="1"/>
  <c r="K2" i="1"/>
  <c r="F2" i="1"/>
  <c r="DK264" i="1" l="1"/>
  <c r="DN5" i="1"/>
  <c r="DQ5" i="1" s="1"/>
  <c r="DT5" i="1" s="1"/>
  <c r="DW5" i="1" s="1"/>
  <c r="DZ5" i="1" s="1"/>
  <c r="EC5" i="1" s="1"/>
  <c r="EF5" i="1" s="1"/>
  <c r="EI5" i="1" s="1"/>
  <c r="EL5" i="1" s="1"/>
  <c r="EO5" i="1" s="1"/>
  <c r="ER5" i="1" s="1"/>
  <c r="EU5" i="1" s="1"/>
  <c r="EX5" i="1" s="1"/>
  <c r="FA5" i="1" s="1"/>
  <c r="FD5" i="1" s="1"/>
  <c r="FG5" i="1" s="1"/>
  <c r="FJ5" i="1" s="1"/>
  <c r="FM5" i="1" s="1"/>
  <c r="FP5" i="1" s="1"/>
  <c r="FS5" i="1" s="1"/>
  <c r="FV5" i="1" s="1"/>
  <c r="FY5" i="1" s="1"/>
  <c r="GB5" i="1" s="1"/>
  <c r="GE5" i="1" s="1"/>
  <c r="GH5" i="1" s="1"/>
  <c r="GK5" i="1" s="1"/>
  <c r="GN5" i="1" s="1"/>
  <c r="GQ5" i="1" s="1"/>
  <c r="GT5" i="1" s="1"/>
  <c r="GW5" i="1" s="1"/>
  <c r="GZ5" i="1" s="1"/>
  <c r="HC5" i="1" s="1"/>
  <c r="HF5" i="1" s="1"/>
  <c r="HI5" i="1" s="1"/>
  <c r="HL5" i="1" s="1"/>
  <c r="HO5" i="1" s="1"/>
  <c r="HR5" i="1" s="1"/>
  <c r="HU5" i="1" s="1"/>
  <c r="HX5" i="1" s="1"/>
  <c r="IA5" i="1" s="1"/>
  <c r="ID5" i="1" s="1"/>
  <c r="IG5" i="1" s="1"/>
  <c r="IJ5" i="1" s="1"/>
  <c r="IM5" i="1" s="1"/>
  <c r="IU3" i="2"/>
  <c r="F340" i="3"/>
  <c r="IY41" i="1"/>
  <c r="IX41" i="1"/>
  <c r="IW41" i="1"/>
  <c r="IU41" i="1"/>
  <c r="CZ3" i="2"/>
  <c r="CX1" i="2" s="1"/>
  <c r="GF2" i="2"/>
  <c r="CJ264" i="1"/>
  <c r="EX264" i="1"/>
  <c r="EY227" i="1"/>
  <c r="EY219" i="1"/>
  <c r="EY230" i="1"/>
  <c r="EY222" i="1"/>
  <c r="EY214" i="1"/>
  <c r="EY211" i="1"/>
  <c r="EY210" i="1"/>
  <c r="EY209" i="1"/>
  <c r="EY208" i="1"/>
  <c r="EY207" i="1"/>
  <c r="EY206" i="1"/>
  <c r="EY205" i="1"/>
  <c r="EY204" i="1"/>
  <c r="EY203" i="1"/>
  <c r="EY202" i="1"/>
  <c r="EY201" i="1"/>
  <c r="EY200" i="1"/>
  <c r="EY199" i="1"/>
  <c r="EY198" i="1"/>
  <c r="EY197" i="1"/>
  <c r="EY196" i="1"/>
  <c r="EY195" i="1"/>
  <c r="EY194" i="1"/>
  <c r="EY234" i="1"/>
  <c r="EY228" i="1"/>
  <c r="EY220" i="1"/>
  <c r="EY212" i="1"/>
  <c r="EY236" i="1"/>
  <c r="EY224" i="1"/>
  <c r="EY213" i="1"/>
  <c r="EY235" i="1"/>
  <c r="EY229" i="1"/>
  <c r="EY225" i="1"/>
  <c r="EY218" i="1"/>
  <c r="EY233" i="1"/>
  <c r="EY223" i="1"/>
  <c r="EY217" i="1"/>
  <c r="EY186" i="1"/>
  <c r="EY178" i="1"/>
  <c r="EY170" i="1"/>
  <c r="EY161" i="1"/>
  <c r="EY153" i="1"/>
  <c r="EY145" i="1"/>
  <c r="EY137" i="1"/>
  <c r="EY135" i="1"/>
  <c r="EY127" i="1"/>
  <c r="EY119" i="1"/>
  <c r="EY111" i="1"/>
  <c r="EY231" i="1"/>
  <c r="EY189" i="1"/>
  <c r="EY181" i="1"/>
  <c r="EY173" i="1"/>
  <c r="EY166" i="1"/>
  <c r="EY158" i="1"/>
  <c r="EY150" i="1"/>
  <c r="EY142" i="1"/>
  <c r="EY130" i="1"/>
  <c r="EY120" i="1"/>
  <c r="EY112" i="1"/>
  <c r="EY221" i="1"/>
  <c r="EY216" i="1"/>
  <c r="EY192" i="1"/>
  <c r="EY184" i="1"/>
  <c r="EY176" i="1"/>
  <c r="EY168" i="1"/>
  <c r="EY163" i="1"/>
  <c r="EY155" i="1"/>
  <c r="EY147" i="1"/>
  <c r="EY139" i="1"/>
  <c r="EY133" i="1"/>
  <c r="EY125" i="1"/>
  <c r="EY121" i="1"/>
  <c r="EY113" i="1"/>
  <c r="EY226" i="1"/>
  <c r="EY187" i="1"/>
  <c r="EY179" i="1"/>
  <c r="EY171" i="1"/>
  <c r="EY160" i="1"/>
  <c r="EY152" i="1"/>
  <c r="EY144" i="1"/>
  <c r="EY136" i="1"/>
  <c r="EY128" i="1"/>
  <c r="EY122" i="1"/>
  <c r="EY114" i="1"/>
  <c r="EY106" i="1"/>
  <c r="EY105" i="1"/>
  <c r="EY104" i="1"/>
  <c r="EY103" i="1"/>
  <c r="EY102" i="1"/>
  <c r="EY101" i="1"/>
  <c r="EY100" i="1"/>
  <c r="EY99" i="1"/>
  <c r="EY183" i="1"/>
  <c r="EY182" i="1"/>
  <c r="EY164" i="1"/>
  <c r="EY141" i="1"/>
  <c r="EY138" i="1"/>
  <c r="EY116" i="1"/>
  <c r="EY92" i="1"/>
  <c r="EY87" i="1"/>
  <c r="EY86" i="1"/>
  <c r="EY81" i="1"/>
  <c r="EY73" i="1"/>
  <c r="EY66" i="1"/>
  <c r="EY53" i="1"/>
  <c r="EY41" i="1"/>
  <c r="EY175" i="1"/>
  <c r="EY174" i="1"/>
  <c r="EY167" i="1"/>
  <c r="EY159" i="1"/>
  <c r="EY156" i="1"/>
  <c r="EY132" i="1"/>
  <c r="EY131" i="1"/>
  <c r="EY107" i="1"/>
  <c r="EY93" i="1"/>
  <c r="EY46" i="1"/>
  <c r="EY45" i="1"/>
  <c r="EY37" i="1"/>
  <c r="EY28" i="1"/>
  <c r="EY17" i="1"/>
  <c r="EY13" i="1"/>
  <c r="EY11" i="1"/>
  <c r="EY96" i="1"/>
  <c r="EY84" i="1"/>
  <c r="EY151" i="1"/>
  <c r="EY148" i="1"/>
  <c r="EY124" i="1"/>
  <c r="EY123" i="1"/>
  <c r="EY109" i="1"/>
  <c r="EY98" i="1"/>
  <c r="EY85" i="1"/>
  <c r="EY80" i="1"/>
  <c r="EY77" i="1"/>
  <c r="EY65" i="1"/>
  <c r="EY60" i="1"/>
  <c r="EY32" i="1"/>
  <c r="EY29" i="1"/>
  <c r="EY25" i="1"/>
  <c r="EY23" i="1"/>
  <c r="EY21" i="1"/>
  <c r="EY18" i="1"/>
  <c r="EY12" i="1"/>
  <c r="EY193" i="1"/>
  <c r="EY143" i="1"/>
  <c r="EY140" i="1"/>
  <c r="EY94" i="1"/>
  <c r="EY72" i="1"/>
  <c r="EY215" i="1"/>
  <c r="EY185" i="1"/>
  <c r="EY117" i="1"/>
  <c r="EY79" i="1"/>
  <c r="EY76" i="1"/>
  <c r="EY64" i="1"/>
  <c r="EY59" i="1"/>
  <c r="EY49" i="1"/>
  <c r="EY47" i="1"/>
  <c r="EY42" i="1"/>
  <c r="EY39" i="1"/>
  <c r="EY38" i="1"/>
  <c r="EY34" i="1"/>
  <c r="EY26" i="1"/>
  <c r="EY15" i="1"/>
  <c r="EY14" i="1"/>
  <c r="EY232" i="1"/>
  <c r="EY188" i="1"/>
  <c r="EY177" i="1"/>
  <c r="EY165" i="1"/>
  <c r="EY162" i="1"/>
  <c r="EY134" i="1"/>
  <c r="EY110" i="1"/>
  <c r="EY83" i="1"/>
  <c r="EY71" i="1"/>
  <c r="EY70" i="1"/>
  <c r="F311" i="3"/>
  <c r="IY12" i="1"/>
  <c r="IX12" i="1"/>
  <c r="IW12" i="1"/>
  <c r="IU12" i="1"/>
  <c r="AU24" i="1"/>
  <c r="EY24" i="1"/>
  <c r="AU26" i="1"/>
  <c r="IZ41" i="1"/>
  <c r="EY51" i="1"/>
  <c r="EY75" i="1"/>
  <c r="F464" i="3"/>
  <c r="IY165" i="1"/>
  <c r="IX165" i="1"/>
  <c r="IW165" i="1"/>
  <c r="IU165" i="1"/>
  <c r="IS166" i="1"/>
  <c r="IS165" i="1"/>
  <c r="F489" i="3"/>
  <c r="IZ190" i="1"/>
  <c r="IY190" i="1"/>
  <c r="IX190" i="1"/>
  <c r="IW190" i="1"/>
  <c r="IS191" i="1"/>
  <c r="IU190" i="1"/>
  <c r="BV198" i="1"/>
  <c r="F527" i="3"/>
  <c r="IX228" i="1"/>
  <c r="IW228" i="1"/>
  <c r="IS228" i="1"/>
  <c r="IU228" i="1"/>
  <c r="IZ228" i="1"/>
  <c r="IY228" i="1"/>
  <c r="IX241" i="1"/>
  <c r="IW241" i="1"/>
  <c r="IS241" i="1"/>
  <c r="IY241" i="1"/>
  <c r="IU241" i="1"/>
  <c r="IZ241" i="1"/>
  <c r="FT235" i="1"/>
  <c r="FT233" i="1"/>
  <c r="FT231" i="1"/>
  <c r="FT223" i="1"/>
  <c r="FT215" i="1"/>
  <c r="FT236" i="1"/>
  <c r="FT234" i="1"/>
  <c r="FT226" i="1"/>
  <c r="FT218" i="1"/>
  <c r="FS264" i="1"/>
  <c r="FT224" i="1"/>
  <c r="FT216" i="1"/>
  <c r="FT210" i="1"/>
  <c r="FT209" i="1"/>
  <c r="FT208" i="1"/>
  <c r="FT207" i="1"/>
  <c r="FT206" i="1"/>
  <c r="FT205" i="1"/>
  <c r="FT204" i="1"/>
  <c r="FT203" i="1"/>
  <c r="FT202" i="1"/>
  <c r="FT201" i="1"/>
  <c r="FT200" i="1"/>
  <c r="FT199" i="1"/>
  <c r="FT198" i="1"/>
  <c r="FT197" i="1"/>
  <c r="FT196" i="1"/>
  <c r="FT195" i="1"/>
  <c r="FT194" i="1"/>
  <c r="FT193" i="1"/>
  <c r="FT192" i="1"/>
  <c r="FT191" i="1"/>
  <c r="FT190" i="1"/>
  <c r="FT189" i="1"/>
  <c r="FT188" i="1"/>
  <c r="FT187" i="1"/>
  <c r="FT186" i="1"/>
  <c r="FT185" i="1"/>
  <c r="FT184" i="1"/>
  <c r="FT183" i="1"/>
  <c r="FT182" i="1"/>
  <c r="FT181" i="1"/>
  <c r="FT180" i="1"/>
  <c r="FT179" i="1"/>
  <c r="FT178" i="1"/>
  <c r="FT177" i="1"/>
  <c r="FT176" i="1"/>
  <c r="FT175" i="1"/>
  <c r="FT174" i="1"/>
  <c r="FT173" i="1"/>
  <c r="FT172" i="1"/>
  <c r="FT171" i="1"/>
  <c r="FT170" i="1"/>
  <c r="FT169" i="1"/>
  <c r="FT168" i="1"/>
  <c r="FT167" i="1"/>
  <c r="FT135" i="1"/>
  <c r="FT134" i="1"/>
  <c r="FT133" i="1"/>
  <c r="FT132" i="1"/>
  <c r="FT131" i="1"/>
  <c r="FT130" i="1"/>
  <c r="FT129" i="1"/>
  <c r="FT128" i="1"/>
  <c r="FT127" i="1"/>
  <c r="FT126" i="1"/>
  <c r="FT125" i="1"/>
  <c r="FT124" i="1"/>
  <c r="FT123" i="1"/>
  <c r="FT122" i="1"/>
  <c r="FT121" i="1"/>
  <c r="FT120" i="1"/>
  <c r="FT119" i="1"/>
  <c r="FT118" i="1"/>
  <c r="FT117" i="1"/>
  <c r="FT116" i="1"/>
  <c r="FT115" i="1"/>
  <c r="FT114" i="1"/>
  <c r="FT113" i="1"/>
  <c r="FT112" i="1"/>
  <c r="FT111" i="1"/>
  <c r="FT110" i="1"/>
  <c r="FT109" i="1"/>
  <c r="FT108" i="1"/>
  <c r="FT107" i="1"/>
  <c r="FT106" i="1"/>
  <c r="FT105" i="1"/>
  <c r="FT104" i="1"/>
  <c r="FT103" i="1"/>
  <c r="FT102" i="1"/>
  <c r="FT101" i="1"/>
  <c r="FT100" i="1"/>
  <c r="FT99" i="1"/>
  <c r="FT98" i="1"/>
  <c r="FT97" i="1"/>
  <c r="FT96" i="1"/>
  <c r="FT95" i="1"/>
  <c r="FT94" i="1"/>
  <c r="FT93" i="1"/>
  <c r="FT92" i="1"/>
  <c r="FT228" i="1"/>
  <c r="FT225" i="1"/>
  <c r="FT232" i="1"/>
  <c r="FT221" i="1"/>
  <c r="FT214" i="1"/>
  <c r="FT230" i="1"/>
  <c r="FT219" i="1"/>
  <c r="FT212" i="1"/>
  <c r="FT163" i="1"/>
  <c r="FT155" i="1"/>
  <c r="FT147" i="1"/>
  <c r="FT139" i="1"/>
  <c r="FT12" i="1"/>
  <c r="FT229" i="1"/>
  <c r="FT217" i="1"/>
  <c r="FT160" i="1"/>
  <c r="FT152" i="1"/>
  <c r="FT144" i="1"/>
  <c r="FT136" i="1"/>
  <c r="FT213" i="1"/>
  <c r="FT165" i="1"/>
  <c r="FT157" i="1"/>
  <c r="FT149" i="1"/>
  <c r="FT141" i="1"/>
  <c r="FT162" i="1"/>
  <c r="FT154" i="1"/>
  <c r="FT146" i="1"/>
  <c r="FT138" i="1"/>
  <c r="FT164" i="1"/>
  <c r="FT150" i="1"/>
  <c r="FT84" i="1"/>
  <c r="FT72" i="1"/>
  <c r="FT64" i="1"/>
  <c r="FT59" i="1"/>
  <c r="FT47" i="1"/>
  <c r="FT42" i="1"/>
  <c r="FT39" i="1"/>
  <c r="FT38" i="1"/>
  <c r="FT34" i="1"/>
  <c r="FT31" i="1"/>
  <c r="FT26" i="1"/>
  <c r="FT15" i="1"/>
  <c r="FT14" i="1"/>
  <c r="FT143" i="1"/>
  <c r="FT91" i="1"/>
  <c r="FT74" i="1"/>
  <c r="FT227" i="1"/>
  <c r="FT161" i="1"/>
  <c r="FT159" i="1"/>
  <c r="FT156" i="1"/>
  <c r="FT142" i="1"/>
  <c r="FT79" i="1"/>
  <c r="FT76" i="1"/>
  <c r="FT71" i="1"/>
  <c r="FT70" i="1"/>
  <c r="FT58" i="1"/>
  <c r="FT57" i="1"/>
  <c r="FT49" i="1"/>
  <c r="FT48" i="1"/>
  <c r="FT40" i="1"/>
  <c r="FT24" i="1"/>
  <c r="FT22" i="1"/>
  <c r="FT140" i="1"/>
  <c r="FT90" i="1"/>
  <c r="FT211" i="1"/>
  <c r="FT153" i="1"/>
  <c r="FT151" i="1"/>
  <c r="FT148" i="1"/>
  <c r="FT83" i="1"/>
  <c r="FT69" i="1"/>
  <c r="FT67" i="1"/>
  <c r="FT63" i="1"/>
  <c r="FT62" i="1"/>
  <c r="FT52" i="1"/>
  <c r="FT50" i="1"/>
  <c r="FT36" i="1"/>
  <c r="FT35" i="1"/>
  <c r="FT30" i="1"/>
  <c r="FT20" i="1"/>
  <c r="FT19" i="1"/>
  <c r="FT145" i="1"/>
  <c r="FT89" i="1"/>
  <c r="FT78" i="1"/>
  <c r="FT75" i="1"/>
  <c r="FT68" i="1"/>
  <c r="FT137" i="1"/>
  <c r="FT88" i="1"/>
  <c r="FT82" i="1"/>
  <c r="FT66" i="1"/>
  <c r="FT53" i="1"/>
  <c r="FT41" i="1"/>
  <c r="FT87" i="1"/>
  <c r="FT86" i="1"/>
  <c r="FT81" i="1"/>
  <c r="FT73" i="1"/>
  <c r="I42" i="2"/>
  <c r="H42" i="1" s="1"/>
  <c r="G42" i="1"/>
  <c r="IZ12" i="1"/>
  <c r="F320" i="3"/>
  <c r="IY21" i="1"/>
  <c r="IX21" i="1"/>
  <c r="IW21" i="1"/>
  <c r="IU21" i="1"/>
  <c r="IS21" i="1"/>
  <c r="FT25" i="1"/>
  <c r="BS34" i="1"/>
  <c r="AU35" i="1"/>
  <c r="FT37" i="1"/>
  <c r="F337" i="3"/>
  <c r="IY38" i="1"/>
  <c r="IX38" i="1"/>
  <c r="IW38" i="1"/>
  <c r="IU38" i="1"/>
  <c r="IS38" i="1"/>
  <c r="AU42" i="1"/>
  <c r="FT45" i="1"/>
  <c r="EY50" i="1"/>
  <c r="DC56" i="1"/>
  <c r="FT56" i="1"/>
  <c r="FT60" i="1"/>
  <c r="F366" i="3"/>
  <c r="IY67" i="1"/>
  <c r="IX67" i="1"/>
  <c r="IW67" i="1"/>
  <c r="IU67" i="1"/>
  <c r="DL71" i="1"/>
  <c r="IY77" i="1"/>
  <c r="DL84" i="1"/>
  <c r="F391" i="3"/>
  <c r="IZ92" i="1"/>
  <c r="IY92" i="1"/>
  <c r="IX92" i="1"/>
  <c r="IW92" i="1"/>
  <c r="IU92" i="1"/>
  <c r="IS93" i="1"/>
  <c r="IS92" i="1"/>
  <c r="BV117" i="1"/>
  <c r="F416" i="3"/>
  <c r="IZ117" i="1"/>
  <c r="IY117" i="1"/>
  <c r="IX117" i="1"/>
  <c r="IW117" i="1"/>
  <c r="IU117" i="1"/>
  <c r="DC124" i="1"/>
  <c r="AX127" i="1"/>
  <c r="F427" i="3"/>
  <c r="IZ128" i="1"/>
  <c r="IY128" i="1"/>
  <c r="IX128" i="1"/>
  <c r="IW128" i="1"/>
  <c r="IU128" i="1"/>
  <c r="DC135" i="1"/>
  <c r="EY154" i="1"/>
  <c r="FT158" i="1"/>
  <c r="IZ165" i="1"/>
  <c r="FZ174" i="1"/>
  <c r="FZ184" i="1"/>
  <c r="F529" i="3"/>
  <c r="IX230" i="1"/>
  <c r="IW230" i="1"/>
  <c r="IY230" i="1"/>
  <c r="IS230" i="1"/>
  <c r="IZ230" i="1"/>
  <c r="IU230" i="1"/>
  <c r="QP3" i="2"/>
  <c r="M22" i="4" s="1"/>
  <c r="F341" i="3"/>
  <c r="IY42" i="1"/>
  <c r="IX42" i="1"/>
  <c r="IW42" i="1"/>
  <c r="IU42" i="1"/>
  <c r="IZ42" i="1"/>
  <c r="IS42" i="1"/>
  <c r="FZ176" i="1"/>
  <c r="S16" i="2"/>
  <c r="BI264" i="1"/>
  <c r="EB2" i="2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1" i="1"/>
  <c r="BJ12" i="1"/>
  <c r="AU20" i="1"/>
  <c r="EY40" i="1"/>
  <c r="AU48" i="1"/>
  <c r="EY90" i="1"/>
  <c r="FZ131" i="1"/>
  <c r="MH3" i="2"/>
  <c r="M37" i="4" s="1"/>
  <c r="AX236" i="1"/>
  <c r="AX233" i="1"/>
  <c r="AX225" i="1"/>
  <c r="AX217" i="1"/>
  <c r="AX235" i="1"/>
  <c r="AX228" i="1"/>
  <c r="AX220" i="1"/>
  <c r="AX212" i="1"/>
  <c r="AX226" i="1"/>
  <c r="AX218" i="1"/>
  <c r="CS2" i="2"/>
  <c r="AX231" i="1"/>
  <c r="AX204" i="1"/>
  <c r="AX196" i="1"/>
  <c r="AX234" i="1"/>
  <c r="AX224" i="1"/>
  <c r="AX222" i="1"/>
  <c r="AX211" i="1"/>
  <c r="AX203" i="1"/>
  <c r="AX195" i="1"/>
  <c r="AX210" i="1"/>
  <c r="AX202" i="1"/>
  <c r="AX221" i="1"/>
  <c r="AX219" i="1"/>
  <c r="AX209" i="1"/>
  <c r="AX201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232" i="1"/>
  <c r="AX227" i="1"/>
  <c r="AX223" i="1"/>
  <c r="AX192" i="1"/>
  <c r="AX184" i="1"/>
  <c r="AX176" i="1"/>
  <c r="AX168" i="1"/>
  <c r="AX133" i="1"/>
  <c r="AX125" i="1"/>
  <c r="AX121" i="1"/>
  <c r="AX113" i="1"/>
  <c r="AX214" i="1"/>
  <c r="AX197" i="1"/>
  <c r="AX187" i="1"/>
  <c r="AX179" i="1"/>
  <c r="AX171" i="1"/>
  <c r="AX128" i="1"/>
  <c r="AX122" i="1"/>
  <c r="AX114" i="1"/>
  <c r="AX106" i="1"/>
  <c r="AX105" i="1"/>
  <c r="AX104" i="1"/>
  <c r="AX103" i="1"/>
  <c r="AX102" i="1"/>
  <c r="AX101" i="1"/>
  <c r="AX100" i="1"/>
  <c r="AX229" i="1"/>
  <c r="AX215" i="1"/>
  <c r="AX207" i="1"/>
  <c r="AX190" i="1"/>
  <c r="AX182" i="1"/>
  <c r="AX174" i="1"/>
  <c r="AX131" i="1"/>
  <c r="AX123" i="1"/>
  <c r="AX115" i="1"/>
  <c r="AX107" i="1"/>
  <c r="AX99" i="1"/>
  <c r="AX98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200" i="1"/>
  <c r="AX198" i="1"/>
  <c r="AX193" i="1"/>
  <c r="AX185" i="1"/>
  <c r="AX177" i="1"/>
  <c r="AX169" i="1"/>
  <c r="AX134" i="1"/>
  <c r="AX126" i="1"/>
  <c r="AX116" i="1"/>
  <c r="AX108" i="1"/>
  <c r="AX97" i="1"/>
  <c r="AX96" i="1"/>
  <c r="AX94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1" i="1"/>
  <c r="AX208" i="1"/>
  <c r="AX180" i="1"/>
  <c r="AX12" i="1"/>
  <c r="AX112" i="1"/>
  <c r="AX213" i="1"/>
  <c r="AX199" i="1"/>
  <c r="AX191" i="1"/>
  <c r="AX172" i="1"/>
  <c r="AX129" i="1"/>
  <c r="AX118" i="1"/>
  <c r="AX132" i="1"/>
  <c r="AX93" i="1"/>
  <c r="AX206" i="1"/>
  <c r="AX183" i="1"/>
  <c r="AX111" i="1"/>
  <c r="AX95" i="1"/>
  <c r="AX175" i="1"/>
  <c r="AX194" i="1"/>
  <c r="AX124" i="1"/>
  <c r="AX109" i="1"/>
  <c r="AX216" i="1"/>
  <c r="AX189" i="1"/>
  <c r="AX186" i="1"/>
  <c r="AX119" i="1"/>
  <c r="FT27" i="1"/>
  <c r="F334" i="3"/>
  <c r="IY35" i="1"/>
  <c r="IX35" i="1"/>
  <c r="IW35" i="1"/>
  <c r="IU35" i="1"/>
  <c r="BS37" i="1"/>
  <c r="EI2" i="2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8" i="1"/>
  <c r="BM37" i="1"/>
  <c r="BM36" i="1"/>
  <c r="BM35" i="1"/>
  <c r="BM34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1" i="1"/>
  <c r="BM12" i="1"/>
  <c r="BL264" i="1"/>
  <c r="DL236" i="1"/>
  <c r="DL228" i="1"/>
  <c r="DL220" i="1"/>
  <c r="DL212" i="1"/>
  <c r="DL235" i="1"/>
  <c r="DL233" i="1"/>
  <c r="DL231" i="1"/>
  <c r="DL223" i="1"/>
  <c r="DL215" i="1"/>
  <c r="DL229" i="1"/>
  <c r="DL221" i="1"/>
  <c r="DL213" i="1"/>
  <c r="DL211" i="1"/>
  <c r="DL210" i="1"/>
  <c r="DL209" i="1"/>
  <c r="DL208" i="1"/>
  <c r="DL207" i="1"/>
  <c r="DL206" i="1"/>
  <c r="DL205" i="1"/>
  <c r="DL204" i="1"/>
  <c r="DL203" i="1"/>
  <c r="DL202" i="1"/>
  <c r="DL201" i="1"/>
  <c r="DL200" i="1"/>
  <c r="DL199" i="1"/>
  <c r="DL198" i="1"/>
  <c r="DL197" i="1"/>
  <c r="DL196" i="1"/>
  <c r="DL195" i="1"/>
  <c r="DL194" i="1"/>
  <c r="DL232" i="1"/>
  <c r="DL226" i="1"/>
  <c r="DL217" i="1"/>
  <c r="DL216" i="1"/>
  <c r="DL193" i="1"/>
  <c r="DL192" i="1"/>
  <c r="DL191" i="1"/>
  <c r="DL190" i="1"/>
  <c r="DL189" i="1"/>
  <c r="DL188" i="1"/>
  <c r="DL187" i="1"/>
  <c r="DL186" i="1"/>
  <c r="DL185" i="1"/>
  <c r="DL184" i="1"/>
  <c r="DL183" i="1"/>
  <c r="DL182" i="1"/>
  <c r="DL181" i="1"/>
  <c r="DL180" i="1"/>
  <c r="DL179" i="1"/>
  <c r="DL178" i="1"/>
  <c r="DL177" i="1"/>
  <c r="DL176" i="1"/>
  <c r="DL175" i="1"/>
  <c r="DL174" i="1"/>
  <c r="DL173" i="1"/>
  <c r="DL172" i="1"/>
  <c r="DL171" i="1"/>
  <c r="DL170" i="1"/>
  <c r="DL169" i="1"/>
  <c r="DL168" i="1"/>
  <c r="DL167" i="1"/>
  <c r="DL135" i="1"/>
  <c r="DL134" i="1"/>
  <c r="DL133" i="1"/>
  <c r="DL132" i="1"/>
  <c r="DL131" i="1"/>
  <c r="DL130" i="1"/>
  <c r="DL129" i="1"/>
  <c r="DL128" i="1"/>
  <c r="DL127" i="1"/>
  <c r="DL126" i="1"/>
  <c r="DL125" i="1"/>
  <c r="DL124" i="1"/>
  <c r="DL123" i="1"/>
  <c r="DL122" i="1"/>
  <c r="DL121" i="1"/>
  <c r="DL120" i="1"/>
  <c r="DL119" i="1"/>
  <c r="DL118" i="1"/>
  <c r="DL117" i="1"/>
  <c r="DL116" i="1"/>
  <c r="DL115" i="1"/>
  <c r="DL114" i="1"/>
  <c r="DL113" i="1"/>
  <c r="DL112" i="1"/>
  <c r="DL111" i="1"/>
  <c r="DL110" i="1"/>
  <c r="DL109" i="1"/>
  <c r="DL108" i="1"/>
  <c r="DL107" i="1"/>
  <c r="DL106" i="1"/>
  <c r="DL105" i="1"/>
  <c r="DL104" i="1"/>
  <c r="DL103" i="1"/>
  <c r="DL102" i="1"/>
  <c r="DL101" i="1"/>
  <c r="DL100" i="1"/>
  <c r="DL99" i="1"/>
  <c r="DL98" i="1"/>
  <c r="DL97" i="1"/>
  <c r="DL96" i="1"/>
  <c r="DL95" i="1"/>
  <c r="DL94" i="1"/>
  <c r="DL93" i="1"/>
  <c r="DL227" i="1"/>
  <c r="DL234" i="1"/>
  <c r="DL222" i="1"/>
  <c r="DL164" i="1"/>
  <c r="DL156" i="1"/>
  <c r="DL148" i="1"/>
  <c r="DL140" i="1"/>
  <c r="DL12" i="1"/>
  <c r="DL225" i="1"/>
  <c r="DL161" i="1"/>
  <c r="DL153" i="1"/>
  <c r="DL145" i="1"/>
  <c r="DL137" i="1"/>
  <c r="DL230" i="1"/>
  <c r="DL166" i="1"/>
  <c r="DL158" i="1"/>
  <c r="DL150" i="1"/>
  <c r="DL142" i="1"/>
  <c r="DL163" i="1"/>
  <c r="DL155" i="1"/>
  <c r="DL147" i="1"/>
  <c r="DL139" i="1"/>
  <c r="DL159" i="1"/>
  <c r="DL83" i="1"/>
  <c r="DL79" i="1"/>
  <c r="DL76" i="1"/>
  <c r="DL64" i="1"/>
  <c r="DL63" i="1"/>
  <c r="DL58" i="1"/>
  <c r="DL55" i="1"/>
  <c r="DL50" i="1"/>
  <c r="DL49" i="1"/>
  <c r="DL48" i="1"/>
  <c r="DL35" i="1"/>
  <c r="DL24" i="1"/>
  <c r="DL214" i="1"/>
  <c r="DL160" i="1"/>
  <c r="DL151" i="1"/>
  <c r="DL91" i="1"/>
  <c r="DL90" i="1"/>
  <c r="DL89" i="1"/>
  <c r="DL69" i="1"/>
  <c r="DL68" i="1"/>
  <c r="DL62" i="1"/>
  <c r="DL27" i="1"/>
  <c r="DL16" i="1"/>
  <c r="DL144" i="1"/>
  <c r="DL92" i="1"/>
  <c r="DL86" i="1"/>
  <c r="DL219" i="1"/>
  <c r="DL152" i="1"/>
  <c r="DL143" i="1"/>
  <c r="DL88" i="1"/>
  <c r="DL82" i="1"/>
  <c r="DL78" i="1"/>
  <c r="DL75" i="1"/>
  <c r="DL74" i="1"/>
  <c r="DL67" i="1"/>
  <c r="DL61" i="1"/>
  <c r="DL56" i="1"/>
  <c r="DL53" i="1"/>
  <c r="DL43" i="1"/>
  <c r="DL41" i="1"/>
  <c r="DL37" i="1"/>
  <c r="DL87" i="1"/>
  <c r="DL224" i="1"/>
  <c r="DL165" i="1"/>
  <c r="DL162" i="1"/>
  <c r="DL136" i="1"/>
  <c r="DL81" i="1"/>
  <c r="DL73" i="1"/>
  <c r="DL66" i="1"/>
  <c r="DL65" i="1"/>
  <c r="DL51" i="1"/>
  <c r="DL45" i="1"/>
  <c r="DL32" i="1"/>
  <c r="DL28" i="1"/>
  <c r="DL23" i="1"/>
  <c r="DL17" i="1"/>
  <c r="DL13" i="1"/>
  <c r="DL11" i="1"/>
  <c r="DL157" i="1"/>
  <c r="DL154" i="1"/>
  <c r="DL85" i="1"/>
  <c r="DL72" i="1"/>
  <c r="EL264" i="1"/>
  <c r="EM116" i="1"/>
  <c r="EM65" i="1"/>
  <c r="EM60" i="1"/>
  <c r="EM51" i="1"/>
  <c r="EM70" i="1"/>
  <c r="EM72" i="1"/>
  <c r="EM59" i="1"/>
  <c r="EM55" i="1"/>
  <c r="EM47" i="1"/>
  <c r="EM42" i="1"/>
  <c r="EM64" i="1"/>
  <c r="EM58" i="1"/>
  <c r="EM71" i="1"/>
  <c r="EM69" i="1"/>
  <c r="EM63" i="1"/>
  <c r="EM43" i="1"/>
  <c r="EM68" i="1"/>
  <c r="RD3" i="2"/>
  <c r="M42" i="4" s="1"/>
  <c r="BV12" i="1"/>
  <c r="DL14" i="1"/>
  <c r="EY16" i="1"/>
  <c r="F315" i="3"/>
  <c r="IY16" i="1"/>
  <c r="IX16" i="1"/>
  <c r="IW16" i="1"/>
  <c r="IU16" i="1"/>
  <c r="IZ16" i="1"/>
  <c r="F316" i="3"/>
  <c r="IY17" i="1"/>
  <c r="IX17" i="1"/>
  <c r="IW17" i="1"/>
  <c r="IU17" i="1"/>
  <c r="DL20" i="1"/>
  <c r="IZ21" i="1"/>
  <c r="FT23" i="1"/>
  <c r="BS31" i="1"/>
  <c r="EY31" i="1"/>
  <c r="F331" i="3"/>
  <c r="F332" i="3" s="1"/>
  <c r="IY32" i="1"/>
  <c r="IX32" i="1"/>
  <c r="IW32" i="1"/>
  <c r="IU32" i="1"/>
  <c r="IY33" i="1"/>
  <c r="IX33" i="1"/>
  <c r="IW33" i="1"/>
  <c r="IU33" i="1"/>
  <c r="IS33" i="1"/>
  <c r="IS34" i="1"/>
  <c r="IZ35" i="1"/>
  <c r="BS38" i="1"/>
  <c r="IZ38" i="1"/>
  <c r="DC39" i="1"/>
  <c r="AU41" i="1"/>
  <c r="F343" i="3"/>
  <c r="IY44" i="1"/>
  <c r="IX44" i="1"/>
  <c r="IW44" i="1"/>
  <c r="IU44" i="1"/>
  <c r="IZ44" i="1"/>
  <c r="BS46" i="1"/>
  <c r="FT51" i="1"/>
  <c r="FT54" i="1"/>
  <c r="EY61" i="1"/>
  <c r="DC63" i="1"/>
  <c r="DC64" i="1"/>
  <c r="IZ67" i="1"/>
  <c r="EY74" i="1"/>
  <c r="IZ77" i="1"/>
  <c r="AX117" i="1"/>
  <c r="EY126" i="1"/>
  <c r="AX130" i="1"/>
  <c r="BV135" i="1"/>
  <c r="DC148" i="1"/>
  <c r="EY149" i="1"/>
  <c r="F453" i="3"/>
  <c r="IY154" i="1"/>
  <c r="IX154" i="1"/>
  <c r="IW154" i="1"/>
  <c r="IU154" i="1"/>
  <c r="IS154" i="1"/>
  <c r="IZ154" i="1"/>
  <c r="IS155" i="1"/>
  <c r="EY157" i="1"/>
  <c r="AX170" i="1"/>
  <c r="F470" i="3"/>
  <c r="IZ171" i="1"/>
  <c r="IY171" i="1"/>
  <c r="IX171" i="1"/>
  <c r="IW171" i="1"/>
  <c r="IU171" i="1"/>
  <c r="DO174" i="1"/>
  <c r="DC178" i="1"/>
  <c r="EY191" i="1"/>
  <c r="BV216" i="1"/>
  <c r="IS222" i="1"/>
  <c r="F520" i="3"/>
  <c r="IX221" i="1"/>
  <c r="IW221" i="1"/>
  <c r="IY221" i="1"/>
  <c r="IU221" i="1"/>
  <c r="IS221" i="1"/>
  <c r="IZ221" i="1"/>
  <c r="M19" i="2"/>
  <c r="K19" i="1" s="1"/>
  <c r="J19" i="1"/>
  <c r="AT264" i="1"/>
  <c r="AU58" i="1"/>
  <c r="AU55" i="1"/>
  <c r="AU44" i="1"/>
  <c r="AU32" i="1"/>
  <c r="AU25" i="1"/>
  <c r="AU23" i="1"/>
  <c r="AU51" i="1"/>
  <c r="AU45" i="1"/>
  <c r="AU29" i="1"/>
  <c r="AU28" i="1"/>
  <c r="AU21" i="1"/>
  <c r="AU17" i="1"/>
  <c r="AU11" i="1"/>
  <c r="AU56" i="1"/>
  <c r="AU46" i="1"/>
  <c r="AU38" i="1"/>
  <c r="AU36" i="1"/>
  <c r="AU18" i="1"/>
  <c r="AU13" i="1"/>
  <c r="AU12" i="1"/>
  <c r="AU52" i="1"/>
  <c r="AU47" i="1"/>
  <c r="AU40" i="1"/>
  <c r="AU30" i="1"/>
  <c r="AU15" i="1"/>
  <c r="AU14" i="1"/>
  <c r="AU16" i="1"/>
  <c r="AU49" i="1"/>
  <c r="F360" i="3"/>
  <c r="IY61" i="1"/>
  <c r="IX61" i="1"/>
  <c r="IW61" i="1"/>
  <c r="IU61" i="1"/>
  <c r="EY95" i="1"/>
  <c r="AK264" i="1"/>
  <c r="BQ2" i="2"/>
  <c r="AL235" i="1"/>
  <c r="AL228" i="1"/>
  <c r="AL220" i="1"/>
  <c r="AL212" i="1"/>
  <c r="AL231" i="1"/>
  <c r="AL223" i="1"/>
  <c r="AL215" i="1"/>
  <c r="AL229" i="1"/>
  <c r="AL221" i="1"/>
  <c r="AL213" i="1"/>
  <c r="AL225" i="1"/>
  <c r="AL211" i="1"/>
  <c r="AL203" i="1"/>
  <c r="AL195" i="1"/>
  <c r="AL210" i="1"/>
  <c r="AL202" i="1"/>
  <c r="AL219" i="1"/>
  <c r="AL214" i="1"/>
  <c r="AL209" i="1"/>
  <c r="AL201" i="1"/>
  <c r="AL232" i="1"/>
  <c r="AL230" i="1"/>
  <c r="AL226" i="1"/>
  <c r="AL216" i="1"/>
  <c r="AL208" i="1"/>
  <c r="AL200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207" i="1"/>
  <c r="AL197" i="1"/>
  <c r="AL190" i="1"/>
  <c r="AL182" i="1"/>
  <c r="AL174" i="1"/>
  <c r="AL131" i="1"/>
  <c r="AL123" i="1"/>
  <c r="AL115" i="1"/>
  <c r="AL107" i="1"/>
  <c r="AL106" i="1"/>
  <c r="AL105" i="1"/>
  <c r="AL104" i="1"/>
  <c r="AL103" i="1"/>
  <c r="AL102" i="1"/>
  <c r="AL101" i="1"/>
  <c r="AL100" i="1"/>
  <c r="AL236" i="1"/>
  <c r="AL218" i="1"/>
  <c r="AL217" i="1"/>
  <c r="AL198" i="1"/>
  <c r="AL196" i="1"/>
  <c r="AL193" i="1"/>
  <c r="AL185" i="1"/>
  <c r="AL177" i="1"/>
  <c r="AL169" i="1"/>
  <c r="AL134" i="1"/>
  <c r="AL126" i="1"/>
  <c r="AL116" i="1"/>
  <c r="AL108" i="1"/>
  <c r="AL99" i="1"/>
  <c r="AL98" i="1"/>
  <c r="AL188" i="1"/>
  <c r="AL180" i="1"/>
  <c r="AL172" i="1"/>
  <c r="AL129" i="1"/>
  <c r="AL117" i="1"/>
  <c r="AL109" i="1"/>
  <c r="AL97" i="1"/>
  <c r="AL96" i="1"/>
  <c r="AL94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234" i="1"/>
  <c r="AL191" i="1"/>
  <c r="AL183" i="1"/>
  <c r="AL175" i="1"/>
  <c r="AL132" i="1"/>
  <c r="AL124" i="1"/>
  <c r="AL118" i="1"/>
  <c r="AL110" i="1"/>
  <c r="AL95" i="1"/>
  <c r="AL93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1" i="1"/>
  <c r="AL206" i="1"/>
  <c r="AL204" i="1"/>
  <c r="AL176" i="1"/>
  <c r="AL133" i="1"/>
  <c r="AL122" i="1"/>
  <c r="AL111" i="1"/>
  <c r="AL224" i="1"/>
  <c r="AL233" i="1"/>
  <c r="AL168" i="1"/>
  <c r="AL125" i="1"/>
  <c r="AL121" i="1"/>
  <c r="AL112" i="1"/>
  <c r="AL186" i="1"/>
  <c r="AL179" i="1"/>
  <c r="AL194" i="1"/>
  <c r="AL187" i="1"/>
  <c r="AL189" i="1"/>
  <c r="AL119" i="1"/>
  <c r="AL227" i="1"/>
  <c r="AL222" i="1"/>
  <c r="AL205" i="1"/>
  <c r="AL181" i="1"/>
  <c r="AL178" i="1"/>
  <c r="AL171" i="1"/>
  <c r="AL135" i="1"/>
  <c r="AL128" i="1"/>
  <c r="AL120" i="1"/>
  <c r="AL173" i="1"/>
  <c r="AL170" i="1"/>
  <c r="AL130" i="1"/>
  <c r="AL127" i="1"/>
  <c r="AL114" i="1"/>
  <c r="FQ236" i="1"/>
  <c r="FQ235" i="1"/>
  <c r="FQ234" i="1"/>
  <c r="FQ233" i="1"/>
  <c r="FQ232" i="1"/>
  <c r="FQ231" i="1"/>
  <c r="FQ230" i="1"/>
  <c r="FQ229" i="1"/>
  <c r="FQ228" i="1"/>
  <c r="FQ227" i="1"/>
  <c r="FQ226" i="1"/>
  <c r="FQ225" i="1"/>
  <c r="FQ224" i="1"/>
  <c r="FQ223" i="1"/>
  <c r="FQ222" i="1"/>
  <c r="FQ221" i="1"/>
  <c r="FQ220" i="1"/>
  <c r="FQ219" i="1"/>
  <c r="FQ218" i="1"/>
  <c r="FQ217" i="1"/>
  <c r="FQ216" i="1"/>
  <c r="FQ215" i="1"/>
  <c r="FQ214" i="1"/>
  <c r="FQ213" i="1"/>
  <c r="FQ212" i="1"/>
  <c r="FQ211" i="1"/>
  <c r="FQ208" i="1"/>
  <c r="FQ200" i="1"/>
  <c r="FQ207" i="1"/>
  <c r="FQ199" i="1"/>
  <c r="FQ166" i="1"/>
  <c r="FQ165" i="1"/>
  <c r="FQ164" i="1"/>
  <c r="FQ163" i="1"/>
  <c r="FQ162" i="1"/>
  <c r="FQ161" i="1"/>
  <c r="FQ160" i="1"/>
  <c r="FQ159" i="1"/>
  <c r="FQ158" i="1"/>
  <c r="FQ157" i="1"/>
  <c r="FQ156" i="1"/>
  <c r="FQ155" i="1"/>
  <c r="FQ154" i="1"/>
  <c r="FQ153" i="1"/>
  <c r="FQ152" i="1"/>
  <c r="FQ151" i="1"/>
  <c r="FQ150" i="1"/>
  <c r="FQ149" i="1"/>
  <c r="FQ148" i="1"/>
  <c r="FQ147" i="1"/>
  <c r="FQ146" i="1"/>
  <c r="FQ145" i="1"/>
  <c r="FQ144" i="1"/>
  <c r="FQ143" i="1"/>
  <c r="FQ142" i="1"/>
  <c r="FQ141" i="1"/>
  <c r="FQ140" i="1"/>
  <c r="FQ139" i="1"/>
  <c r="FQ138" i="1"/>
  <c r="FQ137" i="1"/>
  <c r="FQ136" i="1"/>
  <c r="FQ206" i="1"/>
  <c r="FQ198" i="1"/>
  <c r="FQ193" i="1"/>
  <c r="FQ192" i="1"/>
  <c r="FQ191" i="1"/>
  <c r="FQ190" i="1"/>
  <c r="FQ189" i="1"/>
  <c r="FQ188" i="1"/>
  <c r="FQ187" i="1"/>
  <c r="FQ186" i="1"/>
  <c r="FQ185" i="1"/>
  <c r="FQ184" i="1"/>
  <c r="FQ183" i="1"/>
  <c r="FQ182" i="1"/>
  <c r="FQ181" i="1"/>
  <c r="FQ180" i="1"/>
  <c r="FQ179" i="1"/>
  <c r="FQ178" i="1"/>
  <c r="FQ177" i="1"/>
  <c r="FQ176" i="1"/>
  <c r="FQ175" i="1"/>
  <c r="FQ174" i="1"/>
  <c r="FQ173" i="1"/>
  <c r="FQ172" i="1"/>
  <c r="FQ171" i="1"/>
  <c r="FQ170" i="1"/>
  <c r="FQ169" i="1"/>
  <c r="FQ168" i="1"/>
  <c r="FQ167" i="1"/>
  <c r="FQ135" i="1"/>
  <c r="FQ134" i="1"/>
  <c r="FQ133" i="1"/>
  <c r="FQ132" i="1"/>
  <c r="FQ131" i="1"/>
  <c r="FQ130" i="1"/>
  <c r="FQ129" i="1"/>
  <c r="FQ128" i="1"/>
  <c r="FQ127" i="1"/>
  <c r="FQ126" i="1"/>
  <c r="FQ125" i="1"/>
  <c r="FQ124" i="1"/>
  <c r="FQ123" i="1"/>
  <c r="FQ205" i="1"/>
  <c r="FQ197" i="1"/>
  <c r="FQ201" i="1"/>
  <c r="FQ195" i="1"/>
  <c r="FP264" i="1"/>
  <c r="FQ210" i="1"/>
  <c r="FQ204" i="1"/>
  <c r="FQ194" i="1"/>
  <c r="FQ203" i="1"/>
  <c r="FQ202" i="1"/>
  <c r="FQ209" i="1"/>
  <c r="F310" i="3"/>
  <c r="IZ11" i="1"/>
  <c r="IY11" i="1"/>
  <c r="IX11" i="1"/>
  <c r="IW11" i="1"/>
  <c r="IS11" i="1"/>
  <c r="F317" i="3"/>
  <c r="IY18" i="1"/>
  <c r="IX18" i="1"/>
  <c r="IW18" i="1"/>
  <c r="IU18" i="1"/>
  <c r="IS18" i="1"/>
  <c r="BS20" i="1"/>
  <c r="F319" i="3"/>
  <c r="IY20" i="1"/>
  <c r="IX20" i="1"/>
  <c r="IW20" i="1"/>
  <c r="IU20" i="1"/>
  <c r="IZ20" i="1"/>
  <c r="AU27" i="1"/>
  <c r="F327" i="3"/>
  <c r="IY28" i="1"/>
  <c r="IX28" i="1"/>
  <c r="IW28" i="1"/>
  <c r="IU28" i="1"/>
  <c r="IZ28" i="1"/>
  <c r="FT29" i="1"/>
  <c r="F335" i="3"/>
  <c r="IY36" i="1"/>
  <c r="IX36" i="1"/>
  <c r="IW36" i="1"/>
  <c r="IU36" i="1"/>
  <c r="IZ36" i="1"/>
  <c r="IS36" i="1"/>
  <c r="EY44" i="1"/>
  <c r="BS53" i="1"/>
  <c r="EY55" i="1"/>
  <c r="F361" i="3"/>
  <c r="IY62" i="1"/>
  <c r="IX62" i="1"/>
  <c r="IW62" i="1"/>
  <c r="IU62" i="1"/>
  <c r="IZ62" i="1"/>
  <c r="F362" i="3"/>
  <c r="IY63" i="1"/>
  <c r="IX63" i="1"/>
  <c r="IW63" i="1"/>
  <c r="IU63" i="1"/>
  <c r="IS64" i="1"/>
  <c r="IZ63" i="1"/>
  <c r="EY69" i="1"/>
  <c r="EY82" i="1"/>
  <c r="F383" i="3"/>
  <c r="IX84" i="1"/>
  <c r="IW84" i="1"/>
  <c r="IU84" i="1"/>
  <c r="IZ84" i="1"/>
  <c r="IS84" i="1"/>
  <c r="IY84" i="1"/>
  <c r="EY91" i="1"/>
  <c r="F393" i="3"/>
  <c r="IZ94" i="1"/>
  <c r="IY94" i="1"/>
  <c r="IX94" i="1"/>
  <c r="IW94" i="1"/>
  <c r="IS94" i="1"/>
  <c r="IS95" i="1"/>
  <c r="F395" i="3"/>
  <c r="IZ96" i="1"/>
  <c r="IY96" i="1"/>
  <c r="IX96" i="1"/>
  <c r="IW96" i="1"/>
  <c r="IU96" i="1"/>
  <c r="IS97" i="1"/>
  <c r="EY118" i="1"/>
  <c r="EY129" i="1"/>
  <c r="AX135" i="1"/>
  <c r="DC151" i="1"/>
  <c r="DC153" i="1"/>
  <c r="EY169" i="1"/>
  <c r="AX173" i="1"/>
  <c r="BV178" i="1"/>
  <c r="AX181" i="1"/>
  <c r="BV186" i="1"/>
  <c r="DC186" i="1"/>
  <c r="F495" i="3"/>
  <c r="IS196" i="1"/>
  <c r="IZ196" i="1"/>
  <c r="IY196" i="1"/>
  <c r="IX196" i="1"/>
  <c r="IU196" i="1"/>
  <c r="IW196" i="1"/>
  <c r="AX205" i="1"/>
  <c r="BX2" i="2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N264" i="1"/>
  <c r="AO209" i="1"/>
  <c r="AO201" i="1"/>
  <c r="AO208" i="1"/>
  <c r="AO200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207" i="1"/>
  <c r="AO199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206" i="1"/>
  <c r="AO198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210" i="1"/>
  <c r="AO20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1" i="1"/>
  <c r="AO205" i="1"/>
  <c r="AO12" i="1"/>
  <c r="AO204" i="1"/>
  <c r="AO196" i="1"/>
  <c r="AO197" i="1"/>
  <c r="AO195" i="1"/>
  <c r="AO211" i="1"/>
  <c r="DO226" i="1"/>
  <c r="DO218" i="1"/>
  <c r="DO229" i="1"/>
  <c r="DO221" i="1"/>
  <c r="DO213" i="1"/>
  <c r="DO211" i="1"/>
  <c r="DO210" i="1"/>
  <c r="DO209" i="1"/>
  <c r="DO208" i="1"/>
  <c r="DO207" i="1"/>
  <c r="DO206" i="1"/>
  <c r="DO205" i="1"/>
  <c r="DO204" i="1"/>
  <c r="DO203" i="1"/>
  <c r="DO202" i="1"/>
  <c r="DO201" i="1"/>
  <c r="DO200" i="1"/>
  <c r="DO199" i="1"/>
  <c r="DO198" i="1"/>
  <c r="DO197" i="1"/>
  <c r="DO196" i="1"/>
  <c r="DO195" i="1"/>
  <c r="DO194" i="1"/>
  <c r="DO227" i="1"/>
  <c r="DO219" i="1"/>
  <c r="DN264" i="1"/>
  <c r="DO234" i="1"/>
  <c r="DO231" i="1"/>
  <c r="DO220" i="1"/>
  <c r="DO235" i="1"/>
  <c r="DO222" i="1"/>
  <c r="DO212" i="1"/>
  <c r="DO225" i="1"/>
  <c r="DO224" i="1"/>
  <c r="DO233" i="1"/>
  <c r="DO230" i="1"/>
  <c r="DO186" i="1"/>
  <c r="DO178" i="1"/>
  <c r="DO170" i="1"/>
  <c r="DO166" i="1"/>
  <c r="DO158" i="1"/>
  <c r="DO150" i="1"/>
  <c r="DO142" i="1"/>
  <c r="DO135" i="1"/>
  <c r="DO127" i="1"/>
  <c r="DO119" i="1"/>
  <c r="DO111" i="1"/>
  <c r="DO216" i="1"/>
  <c r="DO189" i="1"/>
  <c r="DO181" i="1"/>
  <c r="DO173" i="1"/>
  <c r="DO163" i="1"/>
  <c r="DO155" i="1"/>
  <c r="DO147" i="1"/>
  <c r="DO139" i="1"/>
  <c r="DO130" i="1"/>
  <c r="DO120" i="1"/>
  <c r="DO112" i="1"/>
  <c r="DO192" i="1"/>
  <c r="DO184" i="1"/>
  <c r="DO176" i="1"/>
  <c r="DO168" i="1"/>
  <c r="DO160" i="1"/>
  <c r="DO152" i="1"/>
  <c r="DO144" i="1"/>
  <c r="DO136" i="1"/>
  <c r="DO133" i="1"/>
  <c r="DO125" i="1"/>
  <c r="DO121" i="1"/>
  <c r="DO113" i="1"/>
  <c r="DO187" i="1"/>
  <c r="DO179" i="1"/>
  <c r="DO171" i="1"/>
  <c r="DO165" i="1"/>
  <c r="DO157" i="1"/>
  <c r="DO149" i="1"/>
  <c r="DO141" i="1"/>
  <c r="DO128" i="1"/>
  <c r="DO122" i="1"/>
  <c r="DO114" i="1"/>
  <c r="DO106" i="1"/>
  <c r="DO105" i="1"/>
  <c r="DO104" i="1"/>
  <c r="DO103" i="1"/>
  <c r="DO102" i="1"/>
  <c r="DO101" i="1"/>
  <c r="DO100" i="1"/>
  <c r="DO217" i="1"/>
  <c r="DO193" i="1"/>
  <c r="DO153" i="1"/>
  <c r="DO148" i="1"/>
  <c r="DO143" i="1"/>
  <c r="DO124" i="1"/>
  <c r="DO109" i="1"/>
  <c r="DO96" i="1"/>
  <c r="DO94" i="1"/>
  <c r="DO88" i="1"/>
  <c r="DO82" i="1"/>
  <c r="DO78" i="1"/>
  <c r="DO75" i="1"/>
  <c r="DO74" i="1"/>
  <c r="DO67" i="1"/>
  <c r="DO61" i="1"/>
  <c r="DO56" i="1"/>
  <c r="DO53" i="1"/>
  <c r="DO43" i="1"/>
  <c r="DO41" i="1"/>
  <c r="DO37" i="1"/>
  <c r="DO126" i="1"/>
  <c r="DO110" i="1"/>
  <c r="DO215" i="1"/>
  <c r="DO185" i="1"/>
  <c r="DO145" i="1"/>
  <c r="DO140" i="1"/>
  <c r="DO92" i="1"/>
  <c r="DO87" i="1"/>
  <c r="DO86" i="1"/>
  <c r="DO54" i="1"/>
  <c r="DO44" i="1"/>
  <c r="DO25" i="1"/>
  <c r="DO20" i="1"/>
  <c r="DO154" i="1"/>
  <c r="DO85" i="1"/>
  <c r="DO72" i="1"/>
  <c r="DO223" i="1"/>
  <c r="DO177" i="1"/>
  <c r="DO162" i="1"/>
  <c r="DO137" i="1"/>
  <c r="DO134" i="1"/>
  <c r="DO117" i="1"/>
  <c r="DO81" i="1"/>
  <c r="DO73" i="1"/>
  <c r="DO66" i="1"/>
  <c r="DO65" i="1"/>
  <c r="DO51" i="1"/>
  <c r="DO45" i="1"/>
  <c r="DO32" i="1"/>
  <c r="DO28" i="1"/>
  <c r="DO23" i="1"/>
  <c r="DO17" i="1"/>
  <c r="DO13" i="1"/>
  <c r="DO11" i="1"/>
  <c r="DO188" i="1"/>
  <c r="DO169" i="1"/>
  <c r="DO232" i="1"/>
  <c r="DO228" i="1"/>
  <c r="DO190" i="1"/>
  <c r="DO180" i="1"/>
  <c r="DO146" i="1"/>
  <c r="DO116" i="1"/>
  <c r="DO115" i="1"/>
  <c r="DO108" i="1"/>
  <c r="DO97" i="1"/>
  <c r="DO42" i="1"/>
  <c r="DO39" i="1"/>
  <c r="DO34" i="1"/>
  <c r="DO31" i="1"/>
  <c r="DO26" i="1"/>
  <c r="DO22" i="1"/>
  <c r="DO14" i="1"/>
  <c r="DO191" i="1"/>
  <c r="DO182" i="1"/>
  <c r="DO172" i="1"/>
  <c r="DO138" i="1"/>
  <c r="DO129" i="1"/>
  <c r="DO118" i="1"/>
  <c r="DO84" i="1"/>
  <c r="DO80" i="1"/>
  <c r="DO77" i="1"/>
  <c r="DO71" i="1"/>
  <c r="DO70" i="1"/>
  <c r="QB3" i="2"/>
  <c r="M53" i="4" s="1"/>
  <c r="RK3" i="2"/>
  <c r="M46" i="4" s="1"/>
  <c r="IU11" i="1"/>
  <c r="IZ18" i="1"/>
  <c r="FT21" i="1"/>
  <c r="AU22" i="1"/>
  <c r="IS22" i="1"/>
  <c r="BS26" i="1"/>
  <c r="BS28" i="1"/>
  <c r="FT28" i="1"/>
  <c r="F329" i="3"/>
  <c r="IY30" i="1"/>
  <c r="IX30" i="1"/>
  <c r="IW30" i="1"/>
  <c r="IU30" i="1"/>
  <c r="BS32" i="1"/>
  <c r="FT32" i="1"/>
  <c r="T35" i="1"/>
  <c r="EY36" i="1"/>
  <c r="AU39" i="1"/>
  <c r="DL42" i="1"/>
  <c r="IS43" i="1"/>
  <c r="FT46" i="1"/>
  <c r="DO48" i="1"/>
  <c r="EY48" i="1"/>
  <c r="DO49" i="1"/>
  <c r="DC50" i="1"/>
  <c r="EM50" i="1"/>
  <c r="F352" i="3"/>
  <c r="IY53" i="1"/>
  <c r="IX53" i="1"/>
  <c r="IW53" i="1"/>
  <c r="IU53" i="1"/>
  <c r="IS53" i="1"/>
  <c r="DC55" i="1"/>
  <c r="F354" i="3"/>
  <c r="IY55" i="1"/>
  <c r="IX55" i="1"/>
  <c r="IW55" i="1"/>
  <c r="IU55" i="1"/>
  <c r="EY58" i="1"/>
  <c r="EM61" i="1"/>
  <c r="DO69" i="1"/>
  <c r="DL80" i="1"/>
  <c r="EY89" i="1"/>
  <c r="IU94" i="1"/>
  <c r="BV96" i="1"/>
  <c r="EY108" i="1"/>
  <c r="AX120" i="1"/>
  <c r="EY146" i="1"/>
  <c r="DL149" i="1"/>
  <c r="DO159" i="1"/>
  <c r="AL167" i="1"/>
  <c r="DO167" i="1"/>
  <c r="EY172" i="1"/>
  <c r="IS173" i="1"/>
  <c r="AX178" i="1"/>
  <c r="EY180" i="1"/>
  <c r="DO183" i="1"/>
  <c r="AL184" i="1"/>
  <c r="AX188" i="1"/>
  <c r="DC217" i="1"/>
  <c r="FT220" i="1"/>
  <c r="BU264" i="1"/>
  <c r="EW2" i="2"/>
  <c r="BV236" i="1"/>
  <c r="BV225" i="1"/>
  <c r="BV217" i="1"/>
  <c r="BV235" i="1"/>
  <c r="BV233" i="1"/>
  <c r="BV228" i="1"/>
  <c r="BV220" i="1"/>
  <c r="BV212" i="1"/>
  <c r="BV226" i="1"/>
  <c r="BV218" i="1"/>
  <c r="BV231" i="1"/>
  <c r="BV229" i="1"/>
  <c r="BV205" i="1"/>
  <c r="BV197" i="1"/>
  <c r="BV204" i="1"/>
  <c r="BV196" i="1"/>
  <c r="BV234" i="1"/>
  <c r="BV224" i="1"/>
  <c r="BV222" i="1"/>
  <c r="BV211" i="1"/>
  <c r="BV203" i="1"/>
  <c r="BV195" i="1"/>
  <c r="BV219" i="1"/>
  <c r="BV210" i="1"/>
  <c r="BV202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208" i="1"/>
  <c r="BV206" i="1"/>
  <c r="BV189" i="1"/>
  <c r="BV181" i="1"/>
  <c r="BV173" i="1"/>
  <c r="BV130" i="1"/>
  <c r="BV120" i="1"/>
  <c r="BV112" i="1"/>
  <c r="BV232" i="1"/>
  <c r="BV227" i="1"/>
  <c r="BV223" i="1"/>
  <c r="BV209" i="1"/>
  <c r="BV192" i="1"/>
  <c r="BV184" i="1"/>
  <c r="BV176" i="1"/>
  <c r="BV168" i="1"/>
  <c r="BV133" i="1"/>
  <c r="BV125" i="1"/>
  <c r="BV121" i="1"/>
  <c r="BV113" i="1"/>
  <c r="BV214" i="1"/>
  <c r="BV187" i="1"/>
  <c r="BV179" i="1"/>
  <c r="BV171" i="1"/>
  <c r="BV128" i="1"/>
  <c r="BV122" i="1"/>
  <c r="BV114" i="1"/>
  <c r="BV106" i="1"/>
  <c r="BV105" i="1"/>
  <c r="BV104" i="1"/>
  <c r="BV103" i="1"/>
  <c r="BV102" i="1"/>
  <c r="BV101" i="1"/>
  <c r="BV100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215" i="1"/>
  <c r="BV207" i="1"/>
  <c r="BV190" i="1"/>
  <c r="BV182" i="1"/>
  <c r="BV174" i="1"/>
  <c r="BV131" i="1"/>
  <c r="BV123" i="1"/>
  <c r="BV115" i="1"/>
  <c r="BV107" i="1"/>
  <c r="BV99" i="1"/>
  <c r="BV98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1" i="1"/>
  <c r="BV230" i="1"/>
  <c r="BV200" i="1"/>
  <c r="BV188" i="1"/>
  <c r="BV170" i="1"/>
  <c r="BV169" i="1"/>
  <c r="BV127" i="1"/>
  <c r="BV126" i="1"/>
  <c r="BV110" i="1"/>
  <c r="BV183" i="1"/>
  <c r="BV111" i="1"/>
  <c r="BV221" i="1"/>
  <c r="BV180" i="1"/>
  <c r="BV116" i="1"/>
  <c r="BV213" i="1"/>
  <c r="BV199" i="1"/>
  <c r="BV191" i="1"/>
  <c r="BV172" i="1"/>
  <c r="BV129" i="1"/>
  <c r="BV118" i="1"/>
  <c r="BV108" i="1"/>
  <c r="BV97" i="1"/>
  <c r="BV95" i="1"/>
  <c r="BV175" i="1"/>
  <c r="BV132" i="1"/>
  <c r="BV93" i="1"/>
  <c r="BV194" i="1"/>
  <c r="BV193" i="1"/>
  <c r="BV124" i="1"/>
  <c r="BV109" i="1"/>
  <c r="DU236" i="1"/>
  <c r="DU235" i="1"/>
  <c r="DU234" i="1"/>
  <c r="DU233" i="1"/>
  <c r="DU231" i="1"/>
  <c r="DU230" i="1"/>
  <c r="DU229" i="1"/>
  <c r="DU228" i="1"/>
  <c r="DU227" i="1"/>
  <c r="DU226" i="1"/>
  <c r="DU225" i="1"/>
  <c r="DU224" i="1"/>
  <c r="DU223" i="1"/>
  <c r="DU222" i="1"/>
  <c r="DU221" i="1"/>
  <c r="DU220" i="1"/>
  <c r="DU219" i="1"/>
  <c r="DU218" i="1"/>
  <c r="DU217" i="1"/>
  <c r="DU216" i="1"/>
  <c r="DU215" i="1"/>
  <c r="DU214" i="1"/>
  <c r="DU213" i="1"/>
  <c r="DU212" i="1"/>
  <c r="DU210" i="1"/>
  <c r="DU202" i="1"/>
  <c r="DU194" i="1"/>
  <c r="DU209" i="1"/>
  <c r="DU201" i="1"/>
  <c r="DU166" i="1"/>
  <c r="DU165" i="1"/>
  <c r="DU164" i="1"/>
  <c r="DU163" i="1"/>
  <c r="DU162" i="1"/>
  <c r="DU161" i="1"/>
  <c r="DU160" i="1"/>
  <c r="DU159" i="1"/>
  <c r="DU158" i="1"/>
  <c r="DU157" i="1"/>
  <c r="DU156" i="1"/>
  <c r="DU155" i="1"/>
  <c r="DU154" i="1"/>
  <c r="DU153" i="1"/>
  <c r="DU152" i="1"/>
  <c r="DU151" i="1"/>
  <c r="DU150" i="1"/>
  <c r="DU149" i="1"/>
  <c r="DU148" i="1"/>
  <c r="DU147" i="1"/>
  <c r="DU146" i="1"/>
  <c r="DU145" i="1"/>
  <c r="DU144" i="1"/>
  <c r="DU143" i="1"/>
  <c r="DU142" i="1"/>
  <c r="DU141" i="1"/>
  <c r="DU140" i="1"/>
  <c r="DU139" i="1"/>
  <c r="DU138" i="1"/>
  <c r="DU137" i="1"/>
  <c r="DU136" i="1"/>
  <c r="DU208" i="1"/>
  <c r="DU200" i="1"/>
  <c r="DU193" i="1"/>
  <c r="DU192" i="1"/>
  <c r="DU191" i="1"/>
  <c r="DU190" i="1"/>
  <c r="DU189" i="1"/>
  <c r="DU188" i="1"/>
  <c r="DU187" i="1"/>
  <c r="DU186" i="1"/>
  <c r="DU185" i="1"/>
  <c r="DU184" i="1"/>
  <c r="DU183" i="1"/>
  <c r="DU182" i="1"/>
  <c r="DU181" i="1"/>
  <c r="DU180" i="1"/>
  <c r="DU179" i="1"/>
  <c r="DU178" i="1"/>
  <c r="DU177" i="1"/>
  <c r="DU176" i="1"/>
  <c r="DU175" i="1"/>
  <c r="DU174" i="1"/>
  <c r="DU173" i="1"/>
  <c r="DU172" i="1"/>
  <c r="DU171" i="1"/>
  <c r="DU170" i="1"/>
  <c r="DU169" i="1"/>
  <c r="DU168" i="1"/>
  <c r="DU167" i="1"/>
  <c r="DU135" i="1"/>
  <c r="DU134" i="1"/>
  <c r="DU133" i="1"/>
  <c r="DU132" i="1"/>
  <c r="DU131" i="1"/>
  <c r="DU130" i="1"/>
  <c r="DU129" i="1"/>
  <c r="DU128" i="1"/>
  <c r="DU127" i="1"/>
  <c r="DU126" i="1"/>
  <c r="DU125" i="1"/>
  <c r="DU124" i="1"/>
  <c r="DU123" i="1"/>
  <c r="DU122" i="1"/>
  <c r="DU121" i="1"/>
  <c r="DU120" i="1"/>
  <c r="DU119" i="1"/>
  <c r="DU118" i="1"/>
  <c r="DU117" i="1"/>
  <c r="DU116" i="1"/>
  <c r="DU115" i="1"/>
  <c r="DU114" i="1"/>
  <c r="DU113" i="1"/>
  <c r="DU112" i="1"/>
  <c r="DU111" i="1"/>
  <c r="DU110" i="1"/>
  <c r="DU109" i="1"/>
  <c r="DU108" i="1"/>
  <c r="DU107" i="1"/>
  <c r="DU106" i="1"/>
  <c r="DU105" i="1"/>
  <c r="DU104" i="1"/>
  <c r="DU103" i="1"/>
  <c r="DU102" i="1"/>
  <c r="DU101" i="1"/>
  <c r="DU100" i="1"/>
  <c r="DU99" i="1"/>
  <c r="DU98" i="1"/>
  <c r="DU97" i="1"/>
  <c r="DU96" i="1"/>
  <c r="DU95" i="1"/>
  <c r="DU94" i="1"/>
  <c r="DU93" i="1"/>
  <c r="DU207" i="1"/>
  <c r="DU199" i="1"/>
  <c r="DU206" i="1"/>
  <c r="DU204" i="1"/>
  <c r="DU203" i="1"/>
  <c r="DU91" i="1"/>
  <c r="DU90" i="1"/>
  <c r="DU89" i="1"/>
  <c r="DU88" i="1"/>
  <c r="DU87" i="1"/>
  <c r="DU86" i="1"/>
  <c r="DU85" i="1"/>
  <c r="DU84" i="1"/>
  <c r="DU83" i="1"/>
  <c r="DU82" i="1"/>
  <c r="DU81" i="1"/>
  <c r="DU80" i="1"/>
  <c r="DU79" i="1"/>
  <c r="DU78" i="1"/>
  <c r="DU77" i="1"/>
  <c r="DU76" i="1"/>
  <c r="DU75" i="1"/>
  <c r="DU74" i="1"/>
  <c r="DU73" i="1"/>
  <c r="DU72" i="1"/>
  <c r="DU71" i="1"/>
  <c r="DU70" i="1"/>
  <c r="DU69" i="1"/>
  <c r="DU68" i="1"/>
  <c r="DU67" i="1"/>
  <c r="DU66" i="1"/>
  <c r="DU65" i="1"/>
  <c r="DU64" i="1"/>
  <c r="DU63" i="1"/>
  <c r="DU62" i="1"/>
  <c r="DU61" i="1"/>
  <c r="DU60" i="1"/>
  <c r="DU59" i="1"/>
  <c r="DU58" i="1"/>
  <c r="DU57" i="1"/>
  <c r="DU56" i="1"/>
  <c r="DU55" i="1"/>
  <c r="DU54" i="1"/>
  <c r="DU53" i="1"/>
  <c r="DU52" i="1"/>
  <c r="DU51" i="1"/>
  <c r="DU50" i="1"/>
  <c r="DU49" i="1"/>
  <c r="DU48" i="1"/>
  <c r="DU47" i="1"/>
  <c r="DU46" i="1"/>
  <c r="DU45" i="1"/>
  <c r="DU44" i="1"/>
  <c r="DU43" i="1"/>
  <c r="DU42" i="1"/>
  <c r="DU41" i="1"/>
  <c r="DU40" i="1"/>
  <c r="DU39" i="1"/>
  <c r="DU38" i="1"/>
  <c r="DU37" i="1"/>
  <c r="DU36" i="1"/>
  <c r="DU35" i="1"/>
  <c r="DU34" i="1"/>
  <c r="DU32" i="1"/>
  <c r="DU31" i="1"/>
  <c r="DU30" i="1"/>
  <c r="DU29" i="1"/>
  <c r="DU28" i="1"/>
  <c r="DU27" i="1"/>
  <c r="DU26" i="1"/>
  <c r="DU25" i="1"/>
  <c r="DU24" i="1"/>
  <c r="DU23" i="1"/>
  <c r="DU22" i="1"/>
  <c r="DU21" i="1"/>
  <c r="DU20" i="1"/>
  <c r="DU19" i="1"/>
  <c r="DU18" i="1"/>
  <c r="DU17" i="1"/>
  <c r="DU16" i="1"/>
  <c r="DU15" i="1"/>
  <c r="DU14" i="1"/>
  <c r="DU13" i="1"/>
  <c r="DU11" i="1"/>
  <c r="DU12" i="1"/>
  <c r="DU197" i="1"/>
  <c r="DU196" i="1"/>
  <c r="DU205" i="1"/>
  <c r="DT264" i="1"/>
  <c r="DU195" i="1"/>
  <c r="DU211" i="1"/>
  <c r="FY264" i="1"/>
  <c r="IT265" i="1" s="1"/>
  <c r="FZ227" i="1"/>
  <c r="FZ219" i="1"/>
  <c r="FZ211" i="1"/>
  <c r="FZ230" i="1"/>
  <c r="FZ222" i="1"/>
  <c r="FZ214" i="1"/>
  <c r="FZ228" i="1"/>
  <c r="FZ220" i="1"/>
  <c r="FZ212" i="1"/>
  <c r="FZ226" i="1"/>
  <c r="FZ204" i="1"/>
  <c r="FZ196" i="1"/>
  <c r="FZ217" i="1"/>
  <c r="FZ203" i="1"/>
  <c r="FZ195" i="1"/>
  <c r="FZ231" i="1"/>
  <c r="FZ215" i="1"/>
  <c r="FZ213" i="1"/>
  <c r="FZ210" i="1"/>
  <c r="FZ202" i="1"/>
  <c r="FZ194" i="1"/>
  <c r="FZ236" i="1"/>
  <c r="FZ229" i="1"/>
  <c r="FZ224" i="1"/>
  <c r="FZ209" i="1"/>
  <c r="FZ201" i="1"/>
  <c r="FZ166" i="1"/>
  <c r="FZ165" i="1"/>
  <c r="FZ164" i="1"/>
  <c r="FZ163" i="1"/>
  <c r="FZ162" i="1"/>
  <c r="FZ161" i="1"/>
  <c r="FZ160" i="1"/>
  <c r="FZ159" i="1"/>
  <c r="FZ158" i="1"/>
  <c r="FZ157" i="1"/>
  <c r="FZ156" i="1"/>
  <c r="FZ155" i="1"/>
  <c r="FZ154" i="1"/>
  <c r="FZ153" i="1"/>
  <c r="FZ152" i="1"/>
  <c r="FZ151" i="1"/>
  <c r="FZ150" i="1"/>
  <c r="FZ149" i="1"/>
  <c r="FZ148" i="1"/>
  <c r="FZ147" i="1"/>
  <c r="FZ146" i="1"/>
  <c r="FZ145" i="1"/>
  <c r="FZ144" i="1"/>
  <c r="FZ143" i="1"/>
  <c r="FZ142" i="1"/>
  <c r="FZ141" i="1"/>
  <c r="FZ140" i="1"/>
  <c r="FZ139" i="1"/>
  <c r="FZ138" i="1"/>
  <c r="FZ137" i="1"/>
  <c r="FZ136" i="1"/>
  <c r="FZ188" i="1"/>
  <c r="FZ180" i="1"/>
  <c r="FZ172" i="1"/>
  <c r="FZ129" i="1"/>
  <c r="FZ208" i="1"/>
  <c r="FZ207" i="1"/>
  <c r="FZ191" i="1"/>
  <c r="FZ183" i="1"/>
  <c r="FZ175" i="1"/>
  <c r="FZ167" i="1"/>
  <c r="FZ132" i="1"/>
  <c r="FZ124" i="1"/>
  <c r="FZ232" i="1"/>
  <c r="FZ186" i="1"/>
  <c r="FZ178" i="1"/>
  <c r="FZ170" i="1"/>
  <c r="FZ135" i="1"/>
  <c r="FZ127" i="1"/>
  <c r="FZ223" i="1"/>
  <c r="FZ198" i="1"/>
  <c r="FZ197" i="1"/>
  <c r="FZ189" i="1"/>
  <c r="FZ181" i="1"/>
  <c r="FZ173" i="1"/>
  <c r="FZ130" i="1"/>
  <c r="FZ235" i="1"/>
  <c r="FZ206" i="1"/>
  <c r="FZ185" i="1"/>
  <c r="FZ168" i="1"/>
  <c r="FZ125" i="1"/>
  <c r="FZ128" i="1"/>
  <c r="FZ187" i="1"/>
  <c r="FZ177" i="1"/>
  <c r="FZ134" i="1"/>
  <c r="FZ234" i="1"/>
  <c r="FZ233" i="1"/>
  <c r="FZ225" i="1"/>
  <c r="FZ216" i="1"/>
  <c r="FZ179" i="1"/>
  <c r="FZ169" i="1"/>
  <c r="FZ126" i="1"/>
  <c r="FZ171" i="1"/>
  <c r="FZ205" i="1"/>
  <c r="FZ190" i="1"/>
  <c r="FZ221" i="1"/>
  <c r="FZ200" i="1"/>
  <c r="FZ192" i="1"/>
  <c r="FZ182" i="1"/>
  <c r="F471" i="3"/>
  <c r="IZ172" i="1"/>
  <c r="IY172" i="1"/>
  <c r="IX172" i="1"/>
  <c r="IW172" i="1"/>
  <c r="IS172" i="1"/>
  <c r="IU172" i="1"/>
  <c r="BV185" i="1"/>
  <c r="BV201" i="1"/>
  <c r="EY30" i="1"/>
  <c r="AU53" i="1"/>
  <c r="AU57" i="1"/>
  <c r="F365" i="3"/>
  <c r="IY66" i="1"/>
  <c r="IX66" i="1"/>
  <c r="IW66" i="1"/>
  <c r="IU66" i="1"/>
  <c r="IS66" i="1"/>
  <c r="IS67" i="1"/>
  <c r="F367" i="3"/>
  <c r="IY68" i="1"/>
  <c r="IX68" i="1"/>
  <c r="IW68" i="1"/>
  <c r="IU68" i="1"/>
  <c r="IS69" i="1"/>
  <c r="IZ68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B264" i="1"/>
  <c r="AC209" i="1"/>
  <c r="AC201" i="1"/>
  <c r="AC208" i="1"/>
  <c r="AC200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207" i="1"/>
  <c r="AC199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206" i="1"/>
  <c r="AC198" i="1"/>
  <c r="AC210" i="1"/>
  <c r="AC20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1" i="1"/>
  <c r="AC205" i="1"/>
  <c r="AC12" i="1"/>
  <c r="AC204" i="1"/>
  <c r="AC196" i="1"/>
  <c r="AC197" i="1"/>
  <c r="AC195" i="1"/>
  <c r="AC211" i="1"/>
  <c r="AC202" i="1"/>
  <c r="BR264" i="1"/>
  <c r="EP2" i="2"/>
  <c r="BS52" i="1"/>
  <c r="BS47" i="1"/>
  <c r="BS40" i="1"/>
  <c r="BS30" i="1"/>
  <c r="BS24" i="1"/>
  <c r="BS19" i="1"/>
  <c r="BS15" i="1"/>
  <c r="BS14" i="1"/>
  <c r="BS50" i="1"/>
  <c r="BS49" i="1"/>
  <c r="BS48" i="1"/>
  <c r="BS35" i="1"/>
  <c r="BS27" i="1"/>
  <c r="BS41" i="1"/>
  <c r="BS16" i="1"/>
  <c r="BS44" i="1"/>
  <c r="BS25" i="1"/>
  <c r="BS23" i="1"/>
  <c r="DB264" i="1"/>
  <c r="DC233" i="1"/>
  <c r="DC229" i="1"/>
  <c r="DC221" i="1"/>
  <c r="DC213" i="1"/>
  <c r="DC232" i="1"/>
  <c r="DC224" i="1"/>
  <c r="DC216" i="1"/>
  <c r="DC211" i="1"/>
  <c r="DC210" i="1"/>
  <c r="DC209" i="1"/>
  <c r="DC208" i="1"/>
  <c r="DC207" i="1"/>
  <c r="DC206" i="1"/>
  <c r="DC205" i="1"/>
  <c r="DC204" i="1"/>
  <c r="DC203" i="1"/>
  <c r="DC202" i="1"/>
  <c r="DC201" i="1"/>
  <c r="DC200" i="1"/>
  <c r="DC199" i="1"/>
  <c r="DC198" i="1"/>
  <c r="DC197" i="1"/>
  <c r="DC196" i="1"/>
  <c r="DC195" i="1"/>
  <c r="DC194" i="1"/>
  <c r="DC230" i="1"/>
  <c r="DC222" i="1"/>
  <c r="DC214" i="1"/>
  <c r="DC225" i="1"/>
  <c r="DC218" i="1"/>
  <c r="DC228" i="1"/>
  <c r="DC223" i="1"/>
  <c r="DC219" i="1"/>
  <c r="DC226" i="1"/>
  <c r="DC192" i="1"/>
  <c r="DC184" i="1"/>
  <c r="DC176" i="1"/>
  <c r="DC168" i="1"/>
  <c r="DC163" i="1"/>
  <c r="DC155" i="1"/>
  <c r="DC147" i="1"/>
  <c r="DC139" i="1"/>
  <c r="DC133" i="1"/>
  <c r="DC125" i="1"/>
  <c r="DC121" i="1"/>
  <c r="DC113" i="1"/>
  <c r="DC187" i="1"/>
  <c r="DC179" i="1"/>
  <c r="DC171" i="1"/>
  <c r="DC160" i="1"/>
  <c r="DC152" i="1"/>
  <c r="DC144" i="1"/>
  <c r="DC136" i="1"/>
  <c r="DC128" i="1"/>
  <c r="DC122" i="1"/>
  <c r="DC114" i="1"/>
  <c r="DC227" i="1"/>
  <c r="DC215" i="1"/>
  <c r="DC190" i="1"/>
  <c r="DC182" i="1"/>
  <c r="DC174" i="1"/>
  <c r="DC165" i="1"/>
  <c r="DC157" i="1"/>
  <c r="DC149" i="1"/>
  <c r="DC141" i="1"/>
  <c r="DC131" i="1"/>
  <c r="DC123" i="1"/>
  <c r="DC115" i="1"/>
  <c r="DC220" i="1"/>
  <c r="DC193" i="1"/>
  <c r="DC185" i="1"/>
  <c r="DC177" i="1"/>
  <c r="DC169" i="1"/>
  <c r="DC162" i="1"/>
  <c r="DC154" i="1"/>
  <c r="DC146" i="1"/>
  <c r="DC138" i="1"/>
  <c r="DC134" i="1"/>
  <c r="DC126" i="1"/>
  <c r="DC116" i="1"/>
  <c r="DC231" i="1"/>
  <c r="DC181" i="1"/>
  <c r="DC170" i="1"/>
  <c r="DC137" i="1"/>
  <c r="DC127" i="1"/>
  <c r="DC120" i="1"/>
  <c r="DC117" i="1"/>
  <c r="DC54" i="1"/>
  <c r="DC44" i="1"/>
  <c r="DC12" i="1"/>
  <c r="DC188" i="1"/>
  <c r="DC173" i="1"/>
  <c r="DC166" i="1"/>
  <c r="DC130" i="1"/>
  <c r="DC110" i="1"/>
  <c r="DC73" i="1"/>
  <c r="DC66" i="1"/>
  <c r="DC65" i="1"/>
  <c r="DC51" i="1"/>
  <c r="DC45" i="1"/>
  <c r="DC13" i="1"/>
  <c r="DC11" i="1"/>
  <c r="DC191" i="1"/>
  <c r="DC129" i="1"/>
  <c r="DC118" i="1"/>
  <c r="DC111" i="1"/>
  <c r="DC180" i="1"/>
  <c r="DC158" i="1"/>
  <c r="DC72" i="1"/>
  <c r="DC60" i="1"/>
  <c r="DC59" i="1"/>
  <c r="DC46" i="1"/>
  <c r="DC38" i="1"/>
  <c r="DC172" i="1"/>
  <c r="DC150" i="1"/>
  <c r="DC236" i="1"/>
  <c r="DC183" i="1"/>
  <c r="DC164" i="1"/>
  <c r="DC142" i="1"/>
  <c r="DC71" i="1"/>
  <c r="DC70" i="1"/>
  <c r="DC57" i="1"/>
  <c r="DC52" i="1"/>
  <c r="DC47" i="1"/>
  <c r="DC40" i="1"/>
  <c r="DC15" i="1"/>
  <c r="DC235" i="1"/>
  <c r="DC175" i="1"/>
  <c r="DC167" i="1"/>
  <c r="DC161" i="1"/>
  <c r="DC159" i="1"/>
  <c r="DC156" i="1"/>
  <c r="DC132" i="1"/>
  <c r="DC112" i="1"/>
  <c r="EC264" i="1"/>
  <c r="ED42" i="1"/>
  <c r="ED41" i="1"/>
  <c r="ED40" i="1"/>
  <c r="ED39" i="1"/>
  <c r="ED38" i="1"/>
  <c r="ED37" i="1"/>
  <c r="ED36" i="1"/>
  <c r="ED35" i="1"/>
  <c r="ED34" i="1"/>
  <c r="ED32" i="1"/>
  <c r="ED31" i="1"/>
  <c r="ED30" i="1"/>
  <c r="ED29" i="1"/>
  <c r="ED28" i="1"/>
  <c r="ED27" i="1"/>
  <c r="ED26" i="1"/>
  <c r="ED25" i="1"/>
  <c r="ED24" i="1"/>
  <c r="ED23" i="1"/>
  <c r="ED22" i="1"/>
  <c r="ED21" i="1"/>
  <c r="ED20" i="1"/>
  <c r="ED19" i="1"/>
  <c r="ED18" i="1"/>
  <c r="ED17" i="1"/>
  <c r="ED16" i="1"/>
  <c r="ED15" i="1"/>
  <c r="ED14" i="1"/>
  <c r="ED13" i="1"/>
  <c r="ED11" i="1"/>
  <c r="BO18" i="4"/>
  <c r="BI18" i="4"/>
  <c r="BS18" i="4"/>
  <c r="BL18" i="4"/>
  <c r="BS13" i="1"/>
  <c r="DC14" i="1"/>
  <c r="FT16" i="1"/>
  <c r="FT18" i="1"/>
  <c r="AU19" i="1"/>
  <c r="EY19" i="1"/>
  <c r="EY20" i="1"/>
  <c r="F322" i="3"/>
  <c r="IY23" i="1"/>
  <c r="IX23" i="1"/>
  <c r="IW23" i="1"/>
  <c r="IU23" i="1"/>
  <c r="IS23" i="1"/>
  <c r="F324" i="3"/>
  <c r="IY25" i="1"/>
  <c r="IX25" i="1"/>
  <c r="IW25" i="1"/>
  <c r="IU25" i="1"/>
  <c r="IS25" i="1"/>
  <c r="IS26" i="1"/>
  <c r="AU34" i="1"/>
  <c r="EY35" i="1"/>
  <c r="F336" i="3"/>
  <c r="IY37" i="1"/>
  <c r="IX37" i="1"/>
  <c r="IW37" i="1"/>
  <c r="IU37" i="1"/>
  <c r="BS42" i="1"/>
  <c r="BS43" i="1"/>
  <c r="EY43" i="1"/>
  <c r="F344" i="3"/>
  <c r="IY45" i="1"/>
  <c r="IX45" i="1"/>
  <c r="IW45" i="1"/>
  <c r="IU45" i="1"/>
  <c r="IS46" i="1"/>
  <c r="EY52" i="1"/>
  <c r="F351" i="3"/>
  <c r="IY52" i="1"/>
  <c r="IX52" i="1"/>
  <c r="IW52" i="1"/>
  <c r="IU52" i="1"/>
  <c r="IZ52" i="1"/>
  <c r="IS52" i="1"/>
  <c r="F355" i="3"/>
  <c r="IY56" i="1"/>
  <c r="IX56" i="1"/>
  <c r="IW56" i="1"/>
  <c r="IU56" i="1"/>
  <c r="IZ56" i="1"/>
  <c r="IS56" i="1"/>
  <c r="F359" i="3"/>
  <c r="IY60" i="1"/>
  <c r="IX60" i="1"/>
  <c r="IW60" i="1"/>
  <c r="IU60" i="1"/>
  <c r="IS60" i="1"/>
  <c r="DC61" i="1"/>
  <c r="FT61" i="1"/>
  <c r="EY68" i="1"/>
  <c r="F376" i="3"/>
  <c r="IX77" i="1"/>
  <c r="IW77" i="1"/>
  <c r="IU77" i="1"/>
  <c r="IS77" i="1"/>
  <c r="BV94" i="1"/>
  <c r="EY115" i="1"/>
  <c r="BV119" i="1"/>
  <c r="DC119" i="1"/>
  <c r="FZ123" i="1"/>
  <c r="DC140" i="1"/>
  <c r="F462" i="3"/>
  <c r="IY163" i="1"/>
  <c r="IX163" i="1"/>
  <c r="IW163" i="1"/>
  <c r="IU163" i="1"/>
  <c r="IS164" i="1"/>
  <c r="IZ163" i="1"/>
  <c r="IS163" i="1"/>
  <c r="FT166" i="1"/>
  <c r="AC167" i="1"/>
  <c r="BV177" i="1"/>
  <c r="EY190" i="1"/>
  <c r="DU198" i="1"/>
  <c r="FZ199" i="1"/>
  <c r="FZ218" i="1"/>
  <c r="F6" i="1"/>
  <c r="V4" i="1"/>
  <c r="K3" i="1"/>
  <c r="K5" i="1"/>
  <c r="F4" i="1"/>
  <c r="S264" i="1"/>
  <c r="T12" i="1"/>
  <c r="T56" i="1"/>
  <c r="T46" i="1"/>
  <c r="T38" i="1"/>
  <c r="T36" i="1"/>
  <c r="T31" i="1"/>
  <c r="T18" i="1"/>
  <c r="T13" i="1"/>
  <c r="T54" i="1"/>
  <c r="T42" i="1"/>
  <c r="T39" i="1"/>
  <c r="T34" i="1"/>
  <c r="T26" i="1"/>
  <c r="T24" i="1"/>
  <c r="T22" i="1"/>
  <c r="T19" i="1"/>
  <c r="T52" i="1"/>
  <c r="T47" i="1"/>
  <c r="T40" i="1"/>
  <c r="T30" i="1"/>
  <c r="T15" i="1"/>
  <c r="T14" i="1"/>
  <c r="T16" i="1"/>
  <c r="CT234" i="1"/>
  <c r="CS264" i="1"/>
  <c r="CT230" i="1"/>
  <c r="CT222" i="1"/>
  <c r="CT214" i="1"/>
  <c r="CT225" i="1"/>
  <c r="CT217" i="1"/>
  <c r="CT231" i="1"/>
  <c r="CT223" i="1"/>
  <c r="CT215" i="1"/>
  <c r="CT232" i="1"/>
  <c r="CT216" i="1"/>
  <c r="CT208" i="1"/>
  <c r="CT200" i="1"/>
  <c r="CT226" i="1"/>
  <c r="CT213" i="1"/>
  <c r="CT207" i="1"/>
  <c r="CT199" i="1"/>
  <c r="CT236" i="1"/>
  <c r="CT206" i="1"/>
  <c r="CT198" i="1"/>
  <c r="CT235" i="1"/>
  <c r="CT229" i="1"/>
  <c r="CT227" i="1"/>
  <c r="CT220" i="1"/>
  <c r="CT205" i="1"/>
  <c r="CT197" i="1"/>
  <c r="CT166" i="1"/>
  <c r="CT165" i="1"/>
  <c r="CT164" i="1"/>
  <c r="CT163" i="1"/>
  <c r="CT162" i="1"/>
  <c r="CT161" i="1"/>
  <c r="CT160" i="1"/>
  <c r="CT159" i="1"/>
  <c r="CT158" i="1"/>
  <c r="CT157" i="1"/>
  <c r="CT156" i="1"/>
  <c r="CT155" i="1"/>
  <c r="CT154" i="1"/>
  <c r="CT153" i="1"/>
  <c r="CT152" i="1"/>
  <c r="CT151" i="1"/>
  <c r="CT150" i="1"/>
  <c r="CT149" i="1"/>
  <c r="CT148" i="1"/>
  <c r="CT147" i="1"/>
  <c r="CT146" i="1"/>
  <c r="CT145" i="1"/>
  <c r="CT144" i="1"/>
  <c r="CT143" i="1"/>
  <c r="CT142" i="1"/>
  <c r="CT141" i="1"/>
  <c r="CT140" i="1"/>
  <c r="CT139" i="1"/>
  <c r="CT138" i="1"/>
  <c r="CT137" i="1"/>
  <c r="CT136" i="1"/>
  <c r="CT228" i="1"/>
  <c r="CT196" i="1"/>
  <c r="CT188" i="1"/>
  <c r="CT180" i="1"/>
  <c r="CT172" i="1"/>
  <c r="CT129" i="1"/>
  <c r="CT117" i="1"/>
  <c r="CT109" i="1"/>
  <c r="CT95" i="1"/>
  <c r="CT93" i="1"/>
  <c r="CT212" i="1"/>
  <c r="CT201" i="1"/>
  <c r="CT191" i="1"/>
  <c r="CT183" i="1"/>
  <c r="CT175" i="1"/>
  <c r="CT167" i="1"/>
  <c r="CT132" i="1"/>
  <c r="CT124" i="1"/>
  <c r="CT118" i="1"/>
  <c r="CT110" i="1"/>
  <c r="CT221" i="1"/>
  <c r="CT186" i="1"/>
  <c r="CT178" i="1"/>
  <c r="CT170" i="1"/>
  <c r="CT135" i="1"/>
  <c r="CT127" i="1"/>
  <c r="CT119" i="1"/>
  <c r="CT111" i="1"/>
  <c r="CT92" i="1"/>
  <c r="CT91" i="1"/>
  <c r="CT90" i="1"/>
  <c r="CT89" i="1"/>
  <c r="CT88" i="1"/>
  <c r="CT87" i="1"/>
  <c r="CT86" i="1"/>
  <c r="CT85" i="1"/>
  <c r="CT84" i="1"/>
  <c r="CT83" i="1"/>
  <c r="CT82" i="1"/>
  <c r="CT81" i="1"/>
  <c r="CT80" i="1"/>
  <c r="CT79" i="1"/>
  <c r="CT78" i="1"/>
  <c r="CT77" i="1"/>
  <c r="CT76" i="1"/>
  <c r="CT75" i="1"/>
  <c r="CT74" i="1"/>
  <c r="CT73" i="1"/>
  <c r="CT210" i="1"/>
  <c r="CT203" i="1"/>
  <c r="CT194" i="1"/>
  <c r="CT189" i="1"/>
  <c r="CT181" i="1"/>
  <c r="CT173" i="1"/>
  <c r="CT130" i="1"/>
  <c r="CT120" i="1"/>
  <c r="CT112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1" i="1"/>
  <c r="CT209" i="1"/>
  <c r="CT204" i="1"/>
  <c r="CT202" i="1"/>
  <c r="CT176" i="1"/>
  <c r="CT133" i="1"/>
  <c r="CT123" i="1"/>
  <c r="CT122" i="1"/>
  <c r="CT107" i="1"/>
  <c r="CT101" i="1"/>
  <c r="CT99" i="1"/>
  <c r="CT193" i="1"/>
  <c r="CT168" i="1"/>
  <c r="CT125" i="1"/>
  <c r="CT121" i="1"/>
  <c r="CT106" i="1"/>
  <c r="CT98" i="1"/>
  <c r="CT179" i="1"/>
  <c r="CT177" i="1"/>
  <c r="CT134" i="1"/>
  <c r="CT233" i="1"/>
  <c r="CT219" i="1"/>
  <c r="CT187" i="1"/>
  <c r="CT185" i="1"/>
  <c r="CT103" i="1"/>
  <c r="CT96" i="1"/>
  <c r="CT94" i="1"/>
  <c r="CT100" i="1"/>
  <c r="CT224" i="1"/>
  <c r="CT171" i="1"/>
  <c r="CT169" i="1"/>
  <c r="CT128" i="1"/>
  <c r="CT126" i="1"/>
  <c r="CT105" i="1"/>
  <c r="CT190" i="1"/>
  <c r="CT116" i="1"/>
  <c r="CT115" i="1"/>
  <c r="CT114" i="1"/>
  <c r="CT102" i="1"/>
  <c r="EG236" i="1"/>
  <c r="EG235" i="1"/>
  <c r="EG234" i="1"/>
  <c r="EG233" i="1"/>
  <c r="EG232" i="1"/>
  <c r="EG231" i="1"/>
  <c r="EG230" i="1"/>
  <c r="EG229" i="1"/>
  <c r="EG228" i="1"/>
  <c r="EG227" i="1"/>
  <c r="EG226" i="1"/>
  <c r="EG225" i="1"/>
  <c r="EG224" i="1"/>
  <c r="EG223" i="1"/>
  <c r="EG222" i="1"/>
  <c r="EG221" i="1"/>
  <c r="EG220" i="1"/>
  <c r="EG219" i="1"/>
  <c r="EG218" i="1"/>
  <c r="EG217" i="1"/>
  <c r="EG216" i="1"/>
  <c r="EG215" i="1"/>
  <c r="EG214" i="1"/>
  <c r="EG213" i="1"/>
  <c r="EG212" i="1"/>
  <c r="EF264" i="1"/>
  <c r="EG204" i="1"/>
  <c r="EG196" i="1"/>
  <c r="EG211" i="1"/>
  <c r="EG203" i="1"/>
  <c r="EG195" i="1"/>
  <c r="EG166" i="1"/>
  <c r="EG165" i="1"/>
  <c r="EG164" i="1"/>
  <c r="EG163" i="1"/>
  <c r="EG162" i="1"/>
  <c r="EG161" i="1"/>
  <c r="EG160" i="1"/>
  <c r="EG159" i="1"/>
  <c r="EG158" i="1"/>
  <c r="EG157" i="1"/>
  <c r="EG156" i="1"/>
  <c r="EG155" i="1"/>
  <c r="EG154" i="1"/>
  <c r="EG153" i="1"/>
  <c r="EG152" i="1"/>
  <c r="EG151" i="1"/>
  <c r="EG150" i="1"/>
  <c r="EG149" i="1"/>
  <c r="EG148" i="1"/>
  <c r="EG147" i="1"/>
  <c r="EG146" i="1"/>
  <c r="EG145" i="1"/>
  <c r="EG144" i="1"/>
  <c r="EG143" i="1"/>
  <c r="EG142" i="1"/>
  <c r="EG141" i="1"/>
  <c r="EG140" i="1"/>
  <c r="EG139" i="1"/>
  <c r="EG138" i="1"/>
  <c r="EG137" i="1"/>
  <c r="EG136" i="1"/>
  <c r="EG210" i="1"/>
  <c r="EG202" i="1"/>
  <c r="EG194" i="1"/>
  <c r="EG193" i="1"/>
  <c r="EG192" i="1"/>
  <c r="EG191" i="1"/>
  <c r="EG190" i="1"/>
  <c r="EG189" i="1"/>
  <c r="EG188" i="1"/>
  <c r="EG187" i="1"/>
  <c r="EG186" i="1"/>
  <c r="EG185" i="1"/>
  <c r="EG184" i="1"/>
  <c r="EG183" i="1"/>
  <c r="EG182" i="1"/>
  <c r="EG181" i="1"/>
  <c r="EG180" i="1"/>
  <c r="EG179" i="1"/>
  <c r="EG178" i="1"/>
  <c r="EG177" i="1"/>
  <c r="EG176" i="1"/>
  <c r="EG175" i="1"/>
  <c r="EG174" i="1"/>
  <c r="EG173" i="1"/>
  <c r="EG172" i="1"/>
  <c r="EG171" i="1"/>
  <c r="EG170" i="1"/>
  <c r="EG169" i="1"/>
  <c r="EG168" i="1"/>
  <c r="EG167" i="1"/>
  <c r="EG135" i="1"/>
  <c r="EG134" i="1"/>
  <c r="EG133" i="1"/>
  <c r="EG132" i="1"/>
  <c r="EG131" i="1"/>
  <c r="EG130" i="1"/>
  <c r="EG129" i="1"/>
  <c r="EG128" i="1"/>
  <c r="EG127" i="1"/>
  <c r="EG126" i="1"/>
  <c r="EG125" i="1"/>
  <c r="EG124" i="1"/>
  <c r="EG123" i="1"/>
  <c r="EG122" i="1"/>
  <c r="EG121" i="1"/>
  <c r="EG120" i="1"/>
  <c r="EG119" i="1"/>
  <c r="EG118" i="1"/>
  <c r="EG117" i="1"/>
  <c r="EG116" i="1"/>
  <c r="EG115" i="1"/>
  <c r="EG114" i="1"/>
  <c r="EG113" i="1"/>
  <c r="EG112" i="1"/>
  <c r="EG111" i="1"/>
  <c r="EG110" i="1"/>
  <c r="EG109" i="1"/>
  <c r="EG108" i="1"/>
  <c r="EG107" i="1"/>
  <c r="EG106" i="1"/>
  <c r="EG105" i="1"/>
  <c r="EG104" i="1"/>
  <c r="EG103" i="1"/>
  <c r="EG102" i="1"/>
  <c r="EG101" i="1"/>
  <c r="EG100" i="1"/>
  <c r="EG99" i="1"/>
  <c r="EG98" i="1"/>
  <c r="EG97" i="1"/>
  <c r="EG96" i="1"/>
  <c r="EG95" i="1"/>
  <c r="EG94" i="1"/>
  <c r="EG93" i="1"/>
  <c r="EG92" i="1"/>
  <c r="EG209" i="1"/>
  <c r="EG201" i="1"/>
  <c r="EG91" i="1"/>
  <c r="EG90" i="1"/>
  <c r="EG89" i="1"/>
  <c r="EG88" i="1"/>
  <c r="EG87" i="1"/>
  <c r="EG86" i="1"/>
  <c r="EG85" i="1"/>
  <c r="EG84" i="1"/>
  <c r="EG83" i="1"/>
  <c r="EG82" i="1"/>
  <c r="EG81" i="1"/>
  <c r="EG80" i="1"/>
  <c r="EG79" i="1"/>
  <c r="EG78" i="1"/>
  <c r="EG77" i="1"/>
  <c r="EG76" i="1"/>
  <c r="EG75" i="1"/>
  <c r="EG74" i="1"/>
  <c r="EG73" i="1"/>
  <c r="EG200" i="1"/>
  <c r="EG72" i="1"/>
  <c r="EG71" i="1"/>
  <c r="EG70" i="1"/>
  <c r="EG69" i="1"/>
  <c r="EG68" i="1"/>
  <c r="EG67" i="1"/>
  <c r="EG66" i="1"/>
  <c r="EG65" i="1"/>
  <c r="EG64" i="1"/>
  <c r="EG63" i="1"/>
  <c r="EG62" i="1"/>
  <c r="EG61" i="1"/>
  <c r="EG60" i="1"/>
  <c r="EG59" i="1"/>
  <c r="EG58" i="1"/>
  <c r="EG57" i="1"/>
  <c r="EG56" i="1"/>
  <c r="EG55" i="1"/>
  <c r="EG54" i="1"/>
  <c r="EG53" i="1"/>
  <c r="EG52" i="1"/>
  <c r="EG51" i="1"/>
  <c r="EG50" i="1"/>
  <c r="EG49" i="1"/>
  <c r="EG48" i="1"/>
  <c r="EG47" i="1"/>
  <c r="EG46" i="1"/>
  <c r="EG45" i="1"/>
  <c r="EG44" i="1"/>
  <c r="EG43" i="1"/>
  <c r="EG42" i="1"/>
  <c r="EG41" i="1"/>
  <c r="EG40" i="1"/>
  <c r="EG39" i="1"/>
  <c r="EG38" i="1"/>
  <c r="EG37" i="1"/>
  <c r="EG36" i="1"/>
  <c r="EG35" i="1"/>
  <c r="EG34" i="1"/>
  <c r="EG32" i="1"/>
  <c r="EG31" i="1"/>
  <c r="EG30" i="1"/>
  <c r="EG29" i="1"/>
  <c r="EG28" i="1"/>
  <c r="EG27" i="1"/>
  <c r="EG26" i="1"/>
  <c r="EG25" i="1"/>
  <c r="EG24" i="1"/>
  <c r="EG23" i="1"/>
  <c r="EG22" i="1"/>
  <c r="EG21" i="1"/>
  <c r="EG20" i="1"/>
  <c r="EG19" i="1"/>
  <c r="EG18" i="1"/>
  <c r="EG17" i="1"/>
  <c r="EG16" i="1"/>
  <c r="EG15" i="1"/>
  <c r="EG14" i="1"/>
  <c r="EG13" i="1"/>
  <c r="EG11" i="1"/>
  <c r="EG205" i="1"/>
  <c r="EG199" i="1"/>
  <c r="EG12" i="1"/>
  <c r="EG206" i="1"/>
  <c r="EG207" i="1"/>
  <c r="EG197" i="1"/>
  <c r="EG198" i="1"/>
  <c r="EG208" i="1"/>
  <c r="FG264" i="1"/>
  <c r="FH226" i="1"/>
  <c r="FH218" i="1"/>
  <c r="FH232" i="1"/>
  <c r="FH229" i="1"/>
  <c r="FH221" i="1"/>
  <c r="FH213" i="1"/>
  <c r="FH227" i="1"/>
  <c r="FH219" i="1"/>
  <c r="FH211" i="1"/>
  <c r="FH210" i="1"/>
  <c r="FH209" i="1"/>
  <c r="FH208" i="1"/>
  <c r="FH207" i="1"/>
  <c r="FH206" i="1"/>
  <c r="FH205" i="1"/>
  <c r="FH204" i="1"/>
  <c r="FH203" i="1"/>
  <c r="FH202" i="1"/>
  <c r="FH201" i="1"/>
  <c r="FH200" i="1"/>
  <c r="FH199" i="1"/>
  <c r="FH198" i="1"/>
  <c r="FH197" i="1"/>
  <c r="FH196" i="1"/>
  <c r="FH195" i="1"/>
  <c r="FH194" i="1"/>
  <c r="FH228" i="1"/>
  <c r="FH214" i="1"/>
  <c r="FH193" i="1"/>
  <c r="FH192" i="1"/>
  <c r="FH191" i="1"/>
  <c r="FH190" i="1"/>
  <c r="FH189" i="1"/>
  <c r="FH188" i="1"/>
  <c r="FH187" i="1"/>
  <c r="FH186" i="1"/>
  <c r="FH185" i="1"/>
  <c r="FH184" i="1"/>
  <c r="FH183" i="1"/>
  <c r="FH182" i="1"/>
  <c r="FH181" i="1"/>
  <c r="FH180" i="1"/>
  <c r="FH179" i="1"/>
  <c r="FH178" i="1"/>
  <c r="FH177" i="1"/>
  <c r="FH176" i="1"/>
  <c r="FH175" i="1"/>
  <c r="FH174" i="1"/>
  <c r="FH173" i="1"/>
  <c r="FH172" i="1"/>
  <c r="FH171" i="1"/>
  <c r="FH170" i="1"/>
  <c r="FH169" i="1"/>
  <c r="FH168" i="1"/>
  <c r="FH167" i="1"/>
  <c r="FH135" i="1"/>
  <c r="FH134" i="1"/>
  <c r="FH133" i="1"/>
  <c r="FH132" i="1"/>
  <c r="FH131" i="1"/>
  <c r="FH130" i="1"/>
  <c r="FH129" i="1"/>
  <c r="FH128" i="1"/>
  <c r="FH127" i="1"/>
  <c r="FH126" i="1"/>
  <c r="FH125" i="1"/>
  <c r="FH124" i="1"/>
  <c r="FH123" i="1"/>
  <c r="FH230" i="1"/>
  <c r="FH217" i="1"/>
  <c r="FH231" i="1"/>
  <c r="FH224" i="1"/>
  <c r="FH215" i="1"/>
  <c r="FH234" i="1"/>
  <c r="FH165" i="1"/>
  <c r="FH157" i="1"/>
  <c r="FH149" i="1"/>
  <c r="FH141" i="1"/>
  <c r="FH222" i="1"/>
  <c r="FH162" i="1"/>
  <c r="FH154" i="1"/>
  <c r="FH146" i="1"/>
  <c r="FH138" i="1"/>
  <c r="FH159" i="1"/>
  <c r="FH151" i="1"/>
  <c r="FH143" i="1"/>
  <c r="FH223" i="1"/>
  <c r="FH220" i="1"/>
  <c r="FH164" i="1"/>
  <c r="FH156" i="1"/>
  <c r="FH148" i="1"/>
  <c r="FH140" i="1"/>
  <c r="FH212" i="1"/>
  <c r="FH160" i="1"/>
  <c r="FH145" i="1"/>
  <c r="FH225" i="1"/>
  <c r="FH152" i="1"/>
  <c r="FH137" i="1"/>
  <c r="FH166" i="1"/>
  <c r="FH233" i="1"/>
  <c r="FH216" i="1"/>
  <c r="FH144" i="1"/>
  <c r="FH136" i="1"/>
  <c r="FH163" i="1"/>
  <c r="FH158" i="1"/>
  <c r="FH155" i="1"/>
  <c r="FH150" i="1"/>
  <c r="BL43" i="4"/>
  <c r="BI43" i="4"/>
  <c r="BO43" i="4"/>
  <c r="BS43" i="4"/>
  <c r="UJ3" i="2"/>
  <c r="TH3" i="2"/>
  <c r="M19" i="4" s="1"/>
  <c r="ED12" i="1"/>
  <c r="FT13" i="1"/>
  <c r="IZ23" i="1"/>
  <c r="IZ25" i="1"/>
  <c r="T27" i="1"/>
  <c r="DO27" i="1"/>
  <c r="EY27" i="1"/>
  <c r="F326" i="3"/>
  <c r="IY27" i="1"/>
  <c r="IX27" i="1"/>
  <c r="IW27" i="1"/>
  <c r="IU27" i="1"/>
  <c r="IZ27" i="1"/>
  <c r="IS29" i="1"/>
  <c r="AU31" i="1"/>
  <c r="IS31" i="1"/>
  <c r="BS36" i="1"/>
  <c r="AU37" i="1"/>
  <c r="IZ37" i="1"/>
  <c r="IS39" i="1"/>
  <c r="T41" i="1"/>
  <c r="IS41" i="1"/>
  <c r="FT44" i="1"/>
  <c r="IZ45" i="1"/>
  <c r="DL47" i="1"/>
  <c r="DC48" i="1"/>
  <c r="EM48" i="1"/>
  <c r="DC49" i="1"/>
  <c r="EM49" i="1"/>
  <c r="AU50" i="1"/>
  <c r="F349" i="3"/>
  <c r="IY50" i="1"/>
  <c r="IX50" i="1"/>
  <c r="IW50" i="1"/>
  <c r="IU50" i="1"/>
  <c r="IZ50" i="1"/>
  <c r="DC53" i="1"/>
  <c r="EM53" i="1"/>
  <c r="IS54" i="1"/>
  <c r="FT55" i="1"/>
  <c r="EY56" i="1"/>
  <c r="EY57" i="1"/>
  <c r="IZ60" i="1"/>
  <c r="EY62" i="1"/>
  <c r="EY63" i="1"/>
  <c r="DO68" i="1"/>
  <c r="DC69" i="1"/>
  <c r="EM73" i="1"/>
  <c r="F379" i="3"/>
  <c r="IX80" i="1"/>
  <c r="IW80" i="1"/>
  <c r="IU80" i="1"/>
  <c r="IS81" i="1"/>
  <c r="IZ80" i="1"/>
  <c r="IY80" i="1"/>
  <c r="IS80" i="1"/>
  <c r="FT80" i="1"/>
  <c r="FT85" i="1"/>
  <c r="DO89" i="1"/>
  <c r="CT108" i="1"/>
  <c r="DC109" i="1"/>
  <c r="AX110" i="1"/>
  <c r="F428" i="3"/>
  <c r="IZ129" i="1"/>
  <c r="IY129" i="1"/>
  <c r="IX129" i="1"/>
  <c r="IW129" i="1"/>
  <c r="IS129" i="1"/>
  <c r="IU129" i="1"/>
  <c r="FZ133" i="1"/>
  <c r="DC143" i="1"/>
  <c r="DC145" i="1"/>
  <c r="DL146" i="1"/>
  <c r="F445" i="3"/>
  <c r="IY146" i="1"/>
  <c r="IX146" i="1"/>
  <c r="IW146" i="1"/>
  <c r="IU146" i="1"/>
  <c r="IS146" i="1"/>
  <c r="IS147" i="1"/>
  <c r="FH147" i="1"/>
  <c r="F481" i="3"/>
  <c r="IZ182" i="1"/>
  <c r="IY182" i="1"/>
  <c r="IX182" i="1"/>
  <c r="IW182" i="1"/>
  <c r="IS183" i="1"/>
  <c r="IS182" i="1"/>
  <c r="AL192" i="1"/>
  <c r="FQ196" i="1"/>
  <c r="CT218" i="1"/>
  <c r="DL218" i="1"/>
  <c r="FT222" i="1"/>
  <c r="FH235" i="1"/>
  <c r="AW264" i="1"/>
  <c r="F384" i="3"/>
  <c r="IX85" i="1"/>
  <c r="IW85" i="1"/>
  <c r="IU85" i="1"/>
  <c r="F418" i="3"/>
  <c r="IZ119" i="1"/>
  <c r="IY119" i="1"/>
  <c r="IX119" i="1"/>
  <c r="IW119" i="1"/>
  <c r="IS119" i="1"/>
  <c r="IS120" i="1"/>
  <c r="F425" i="3"/>
  <c r="IZ126" i="1"/>
  <c r="IY126" i="1"/>
  <c r="IX126" i="1"/>
  <c r="IW126" i="1"/>
  <c r="IS127" i="1"/>
  <c r="F435" i="3"/>
  <c r="IY136" i="1"/>
  <c r="IX136" i="1"/>
  <c r="IW136" i="1"/>
  <c r="IU136" i="1"/>
  <c r="F461" i="3"/>
  <c r="IY162" i="1"/>
  <c r="IX162" i="1"/>
  <c r="IW162" i="1"/>
  <c r="IU162" i="1"/>
  <c r="IS162" i="1"/>
  <c r="F468" i="3"/>
  <c r="IZ169" i="1"/>
  <c r="IY169" i="1"/>
  <c r="IX169" i="1"/>
  <c r="IW169" i="1"/>
  <c r="IS170" i="1"/>
  <c r="F478" i="3"/>
  <c r="IZ179" i="1"/>
  <c r="IY179" i="1"/>
  <c r="IX179" i="1"/>
  <c r="IW179" i="1"/>
  <c r="IU179" i="1"/>
  <c r="F479" i="3"/>
  <c r="IZ180" i="1"/>
  <c r="IY180" i="1"/>
  <c r="IX180" i="1"/>
  <c r="IW180" i="1"/>
  <c r="IS180" i="1"/>
  <c r="IS181" i="1"/>
  <c r="F502" i="3"/>
  <c r="IS203" i="1"/>
  <c r="IZ203" i="1"/>
  <c r="IY203" i="1"/>
  <c r="IX203" i="1"/>
  <c r="IW203" i="1"/>
  <c r="IU203" i="1"/>
  <c r="F515" i="3"/>
  <c r="IX216" i="1"/>
  <c r="IW216" i="1"/>
  <c r="IZ216" i="1"/>
  <c r="IY216" i="1"/>
  <c r="IS217" i="1"/>
  <c r="IU216" i="1"/>
  <c r="IS216" i="1"/>
  <c r="F519" i="3"/>
  <c r="IX220" i="1"/>
  <c r="IW220" i="1"/>
  <c r="IS220" i="1"/>
  <c r="IZ220" i="1"/>
  <c r="IY220" i="1"/>
  <c r="IU220" i="1"/>
  <c r="IX258" i="1"/>
  <c r="IW258" i="1"/>
  <c r="IZ258" i="1"/>
  <c r="IY258" i="1"/>
  <c r="IS258" i="1"/>
  <c r="BO12" i="4"/>
  <c r="BL12" i="4"/>
  <c r="BI12" i="4"/>
  <c r="BS12" i="4"/>
  <c r="S95" i="2"/>
  <c r="K95" i="1"/>
  <c r="N2" i="1"/>
  <c r="AV2" i="2"/>
  <c r="V264" i="1"/>
  <c r="AO2" i="2"/>
  <c r="CD264" i="1"/>
  <c r="FR2" i="2"/>
  <c r="CM264" i="1"/>
  <c r="CN226" i="1"/>
  <c r="CN218" i="1"/>
  <c r="CN229" i="1"/>
  <c r="CN221" i="1"/>
  <c r="CN213" i="1"/>
  <c r="CN227" i="1"/>
  <c r="CN219" i="1"/>
  <c r="CN211" i="1"/>
  <c r="CN210" i="1"/>
  <c r="CN209" i="1"/>
  <c r="CN208" i="1"/>
  <c r="CN207" i="1"/>
  <c r="CN206" i="1"/>
  <c r="CN205" i="1"/>
  <c r="CN204" i="1"/>
  <c r="CN203" i="1"/>
  <c r="CN202" i="1"/>
  <c r="CN201" i="1"/>
  <c r="CN200" i="1"/>
  <c r="CN199" i="1"/>
  <c r="CN198" i="1"/>
  <c r="CN197" i="1"/>
  <c r="CN196" i="1"/>
  <c r="CN195" i="1"/>
  <c r="CN194" i="1"/>
  <c r="CN225" i="1"/>
  <c r="CN212" i="1"/>
  <c r="CN193" i="1"/>
  <c r="CN192" i="1"/>
  <c r="CN191" i="1"/>
  <c r="CN190" i="1"/>
  <c r="CN189" i="1"/>
  <c r="CN188" i="1"/>
  <c r="CN187" i="1"/>
  <c r="CN186" i="1"/>
  <c r="CN185" i="1"/>
  <c r="CN184" i="1"/>
  <c r="CN183" i="1"/>
  <c r="CN182" i="1"/>
  <c r="CN181" i="1"/>
  <c r="CN180" i="1"/>
  <c r="CN179" i="1"/>
  <c r="CN178" i="1"/>
  <c r="CN177" i="1"/>
  <c r="CN176" i="1"/>
  <c r="CN175" i="1"/>
  <c r="CN174" i="1"/>
  <c r="CN173" i="1"/>
  <c r="CN172" i="1"/>
  <c r="CN171" i="1"/>
  <c r="CN170" i="1"/>
  <c r="CN169" i="1"/>
  <c r="CN168" i="1"/>
  <c r="CN135" i="1"/>
  <c r="CN134" i="1"/>
  <c r="CN133" i="1"/>
  <c r="CN132" i="1"/>
  <c r="CN131" i="1"/>
  <c r="CN130" i="1"/>
  <c r="CN129" i="1"/>
  <c r="CN128" i="1"/>
  <c r="CN127" i="1"/>
  <c r="CN126" i="1"/>
  <c r="CN125" i="1"/>
  <c r="CN124" i="1"/>
  <c r="CN123" i="1"/>
  <c r="CN122" i="1"/>
  <c r="CN121" i="1"/>
  <c r="CN120" i="1"/>
  <c r="CN119" i="1"/>
  <c r="CN118" i="1"/>
  <c r="CN117" i="1"/>
  <c r="CN116" i="1"/>
  <c r="CN115" i="1"/>
  <c r="CN114" i="1"/>
  <c r="CN113" i="1"/>
  <c r="CN112" i="1"/>
  <c r="CN111" i="1"/>
  <c r="CN110" i="1"/>
  <c r="CN109" i="1"/>
  <c r="CN108" i="1"/>
  <c r="CN107" i="1"/>
  <c r="CN106" i="1"/>
  <c r="CN105" i="1"/>
  <c r="CN104" i="1"/>
  <c r="CN103" i="1"/>
  <c r="CN102" i="1"/>
  <c r="CN101" i="1"/>
  <c r="CN100" i="1"/>
  <c r="CN99" i="1"/>
  <c r="CN98" i="1"/>
  <c r="CN97" i="1"/>
  <c r="CN96" i="1"/>
  <c r="CN95" i="1"/>
  <c r="CN94" i="1"/>
  <c r="CN93" i="1"/>
  <c r="CN233" i="1"/>
  <c r="CN223" i="1"/>
  <c r="CN214" i="1"/>
  <c r="CN232" i="1"/>
  <c r="CN230" i="1"/>
  <c r="CN228" i="1"/>
  <c r="CN216" i="1"/>
  <c r="CN215" i="1"/>
  <c r="CN163" i="1"/>
  <c r="CN155" i="1"/>
  <c r="CN147" i="1"/>
  <c r="CN139" i="1"/>
  <c r="CN12" i="1"/>
  <c r="CN224" i="1"/>
  <c r="CN160" i="1"/>
  <c r="CN152" i="1"/>
  <c r="CN144" i="1"/>
  <c r="CN136" i="1"/>
  <c r="CN220" i="1"/>
  <c r="CN165" i="1"/>
  <c r="CN157" i="1"/>
  <c r="CN149" i="1"/>
  <c r="CN141" i="1"/>
  <c r="CN236" i="1"/>
  <c r="CN217" i="1"/>
  <c r="CN162" i="1"/>
  <c r="CN154" i="1"/>
  <c r="CN146" i="1"/>
  <c r="CN138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V264" i="1"/>
  <c r="CW206" i="1"/>
  <c r="CW198" i="1"/>
  <c r="CW205" i="1"/>
  <c r="CW19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CW204" i="1"/>
  <c r="CW196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35" i="1"/>
  <c r="CW134" i="1"/>
  <c r="CW133" i="1"/>
  <c r="CW132" i="1"/>
  <c r="CW131" i="1"/>
  <c r="CW130" i="1"/>
  <c r="CW129" i="1"/>
  <c r="CW128" i="1"/>
  <c r="CW127" i="1"/>
  <c r="CW126" i="1"/>
  <c r="CW125" i="1"/>
  <c r="CW124" i="1"/>
  <c r="CW123" i="1"/>
  <c r="CW122" i="1"/>
  <c r="CW121" i="1"/>
  <c r="CW120" i="1"/>
  <c r="CW119" i="1"/>
  <c r="CW118" i="1"/>
  <c r="CW117" i="1"/>
  <c r="CW116" i="1"/>
  <c r="CW115" i="1"/>
  <c r="CW114" i="1"/>
  <c r="CW113" i="1"/>
  <c r="CW112" i="1"/>
  <c r="CW111" i="1"/>
  <c r="CW110" i="1"/>
  <c r="CW109" i="1"/>
  <c r="CW108" i="1"/>
  <c r="CW107" i="1"/>
  <c r="CW106" i="1"/>
  <c r="CW105" i="1"/>
  <c r="CW104" i="1"/>
  <c r="CW103" i="1"/>
  <c r="CW102" i="1"/>
  <c r="CW101" i="1"/>
  <c r="CW100" i="1"/>
  <c r="CW99" i="1"/>
  <c r="CW98" i="1"/>
  <c r="CW97" i="1"/>
  <c r="CW96" i="1"/>
  <c r="CW95" i="1"/>
  <c r="CW94" i="1"/>
  <c r="CW93" i="1"/>
  <c r="CW211" i="1"/>
  <c r="CW203" i="1"/>
  <c r="CW195" i="1"/>
  <c r="CW92" i="1"/>
  <c r="CW91" i="1"/>
  <c r="CW90" i="1"/>
  <c r="CW89" i="1"/>
  <c r="CW88" i="1"/>
  <c r="CW87" i="1"/>
  <c r="CW86" i="1"/>
  <c r="CW85" i="1"/>
  <c r="CW84" i="1"/>
  <c r="CW83" i="1"/>
  <c r="CW82" i="1"/>
  <c r="CW81" i="1"/>
  <c r="CW80" i="1"/>
  <c r="CW79" i="1"/>
  <c r="CW78" i="1"/>
  <c r="CW77" i="1"/>
  <c r="CW76" i="1"/>
  <c r="CW75" i="1"/>
  <c r="CW74" i="1"/>
  <c r="CW73" i="1"/>
  <c r="CW210" i="1"/>
  <c r="CW199" i="1"/>
  <c r="CW194" i="1"/>
  <c r="CW72" i="1"/>
  <c r="CW71" i="1"/>
  <c r="CW70" i="1"/>
  <c r="CW69" i="1"/>
  <c r="CW68" i="1"/>
  <c r="CW67" i="1"/>
  <c r="CW66" i="1"/>
  <c r="CW65" i="1"/>
  <c r="CW64" i="1"/>
  <c r="CW63" i="1"/>
  <c r="CW62" i="1"/>
  <c r="CW61" i="1"/>
  <c r="CW60" i="1"/>
  <c r="CW59" i="1"/>
  <c r="CW58" i="1"/>
  <c r="CW57" i="1"/>
  <c r="CW56" i="1"/>
  <c r="CW55" i="1"/>
  <c r="CW54" i="1"/>
  <c r="CW53" i="1"/>
  <c r="CW52" i="1"/>
  <c r="CW51" i="1"/>
  <c r="CW50" i="1"/>
  <c r="CW49" i="1"/>
  <c r="CW48" i="1"/>
  <c r="CW47" i="1"/>
  <c r="CW46" i="1"/>
  <c r="CW45" i="1"/>
  <c r="CW44" i="1"/>
  <c r="CW43" i="1"/>
  <c r="CW42" i="1"/>
  <c r="CW41" i="1"/>
  <c r="CW40" i="1"/>
  <c r="CW39" i="1"/>
  <c r="CW38" i="1"/>
  <c r="CW37" i="1"/>
  <c r="CW36" i="1"/>
  <c r="CW35" i="1"/>
  <c r="CW34" i="1"/>
  <c r="CW32" i="1"/>
  <c r="CW31" i="1"/>
  <c r="CW30" i="1"/>
  <c r="CW29" i="1"/>
  <c r="CW28" i="1"/>
  <c r="CW27" i="1"/>
  <c r="CW26" i="1"/>
  <c r="CW25" i="1"/>
  <c r="CW24" i="1"/>
  <c r="CW23" i="1"/>
  <c r="CW22" i="1"/>
  <c r="CW21" i="1"/>
  <c r="CW20" i="1"/>
  <c r="CW19" i="1"/>
  <c r="CW18" i="1"/>
  <c r="CW17" i="1"/>
  <c r="CW16" i="1"/>
  <c r="CW15" i="1"/>
  <c r="CW209" i="1"/>
  <c r="CW208" i="1"/>
  <c r="EO264" i="1"/>
  <c r="EP234" i="1"/>
  <c r="EP212" i="1"/>
  <c r="EP236" i="1"/>
  <c r="EP235" i="1"/>
  <c r="EP233" i="1"/>
  <c r="EP215" i="1"/>
  <c r="EP213" i="1"/>
  <c r="EP219" i="1"/>
  <c r="EP214" i="1"/>
  <c r="EP206" i="1"/>
  <c r="EP198" i="1"/>
  <c r="EP216" i="1"/>
  <c r="EP205" i="1"/>
  <c r="EP197" i="1"/>
  <c r="EP217" i="1"/>
  <c r="EP204" i="1"/>
  <c r="EP196" i="1"/>
  <c r="EP211" i="1"/>
  <c r="EP203" i="1"/>
  <c r="EP195" i="1"/>
  <c r="EP166" i="1"/>
  <c r="EP165" i="1"/>
  <c r="EP164" i="1"/>
  <c r="EP163" i="1"/>
  <c r="EP162" i="1"/>
  <c r="EP161" i="1"/>
  <c r="EP160" i="1"/>
  <c r="EP159" i="1"/>
  <c r="EP158" i="1"/>
  <c r="EP157" i="1"/>
  <c r="EP156" i="1"/>
  <c r="EP155" i="1"/>
  <c r="EP154" i="1"/>
  <c r="EP153" i="1"/>
  <c r="EP152" i="1"/>
  <c r="EP151" i="1"/>
  <c r="EP150" i="1"/>
  <c r="EP149" i="1"/>
  <c r="EP148" i="1"/>
  <c r="EP147" i="1"/>
  <c r="EP146" i="1"/>
  <c r="EP145" i="1"/>
  <c r="EP144" i="1"/>
  <c r="EP143" i="1"/>
  <c r="EP142" i="1"/>
  <c r="EP141" i="1"/>
  <c r="EP140" i="1"/>
  <c r="EP139" i="1"/>
  <c r="EP138" i="1"/>
  <c r="EP137" i="1"/>
  <c r="EP136" i="1"/>
  <c r="EP209" i="1"/>
  <c r="EP207" i="1"/>
  <c r="EP190" i="1"/>
  <c r="EP182" i="1"/>
  <c r="EP174" i="1"/>
  <c r="EP131" i="1"/>
  <c r="EP123" i="1"/>
  <c r="EP115" i="1"/>
  <c r="EP107" i="1"/>
  <c r="EP98" i="1"/>
  <c r="EP193" i="1"/>
  <c r="EP185" i="1"/>
  <c r="EP177" i="1"/>
  <c r="EP169" i="1"/>
  <c r="EP134" i="1"/>
  <c r="EP126" i="1"/>
  <c r="EP116" i="1"/>
  <c r="EP108" i="1"/>
  <c r="EP97" i="1"/>
  <c r="EP96" i="1"/>
  <c r="EP95" i="1"/>
  <c r="EP94" i="1"/>
  <c r="EP218" i="1"/>
  <c r="EP202" i="1"/>
  <c r="EP188" i="1"/>
  <c r="EP180" i="1"/>
  <c r="EP172" i="1"/>
  <c r="EP129" i="1"/>
  <c r="EP117" i="1"/>
  <c r="EP109" i="1"/>
  <c r="EP93" i="1"/>
  <c r="EP92" i="1"/>
  <c r="EP91" i="1"/>
  <c r="EP90" i="1"/>
  <c r="EP89" i="1"/>
  <c r="EP88" i="1"/>
  <c r="EP87" i="1"/>
  <c r="EP86" i="1"/>
  <c r="EP85" i="1"/>
  <c r="EP84" i="1"/>
  <c r="EP83" i="1"/>
  <c r="EP82" i="1"/>
  <c r="EP200" i="1"/>
  <c r="EP191" i="1"/>
  <c r="EP183" i="1"/>
  <c r="EP175" i="1"/>
  <c r="EP167" i="1"/>
  <c r="EP132" i="1"/>
  <c r="EP124" i="1"/>
  <c r="EP118" i="1"/>
  <c r="EP110" i="1"/>
  <c r="BI40" i="4"/>
  <c r="BL40" i="4"/>
  <c r="BS40" i="4"/>
  <c r="BO40" i="4"/>
  <c r="W11" i="1"/>
  <c r="EA11" i="1"/>
  <c r="BG12" i="1"/>
  <c r="BG13" i="1"/>
  <c r="EA13" i="1"/>
  <c r="K14" i="1"/>
  <c r="CN14" i="1"/>
  <c r="EJ14" i="1"/>
  <c r="CN15" i="1"/>
  <c r="EJ15" i="1"/>
  <c r="CQ16" i="1"/>
  <c r="EA17" i="1"/>
  <c r="BG18" i="1"/>
  <c r="CN19" i="1"/>
  <c r="CE20" i="1"/>
  <c r="EJ22" i="1"/>
  <c r="F321" i="3"/>
  <c r="IY22" i="1"/>
  <c r="IX22" i="1"/>
  <c r="IW22" i="1"/>
  <c r="IU22" i="1"/>
  <c r="W23" i="1"/>
  <c r="CN24" i="1"/>
  <c r="F323" i="3"/>
  <c r="IY24" i="1"/>
  <c r="IX24" i="1"/>
  <c r="IW24" i="1"/>
  <c r="IU24" i="1"/>
  <c r="W25" i="1"/>
  <c r="EA25" i="1"/>
  <c r="EJ26" i="1"/>
  <c r="EA28" i="1"/>
  <c r="CN30" i="1"/>
  <c r="F330" i="3"/>
  <c r="IY31" i="1"/>
  <c r="IX31" i="1"/>
  <c r="IW31" i="1"/>
  <c r="IU31" i="1"/>
  <c r="W32" i="1"/>
  <c r="BG36" i="1"/>
  <c r="CE37" i="1"/>
  <c r="BG38" i="1"/>
  <c r="CN40" i="1"/>
  <c r="CQ41" i="1"/>
  <c r="CE43" i="1"/>
  <c r="F342" i="3"/>
  <c r="IY43" i="1"/>
  <c r="IX43" i="1"/>
  <c r="IW43" i="1"/>
  <c r="IU43" i="1"/>
  <c r="W44" i="1"/>
  <c r="BG46" i="1"/>
  <c r="CN47" i="1"/>
  <c r="FK51" i="1"/>
  <c r="CN52" i="1"/>
  <c r="CE53" i="1"/>
  <c r="EA54" i="1"/>
  <c r="F353" i="3"/>
  <c r="IY54" i="1"/>
  <c r="IX54" i="1"/>
  <c r="IW54" i="1"/>
  <c r="IU54" i="1"/>
  <c r="W55" i="1"/>
  <c r="FK55" i="1"/>
  <c r="EA56" i="1"/>
  <c r="CN57" i="1"/>
  <c r="F356" i="3"/>
  <c r="IY57" i="1"/>
  <c r="IX57" i="1"/>
  <c r="IW57" i="1"/>
  <c r="IU57" i="1"/>
  <c r="EA61" i="1"/>
  <c r="CQ62" i="1"/>
  <c r="CQ68" i="1"/>
  <c r="CQ69" i="1"/>
  <c r="F368" i="3"/>
  <c r="IY69" i="1"/>
  <c r="IX69" i="1"/>
  <c r="IW69" i="1"/>
  <c r="IU69" i="1"/>
  <c r="CN70" i="1"/>
  <c r="F369" i="3"/>
  <c r="IY70" i="1"/>
  <c r="IX70" i="1"/>
  <c r="IW70" i="1"/>
  <c r="IU70" i="1"/>
  <c r="CN71" i="1"/>
  <c r="FK72" i="1"/>
  <c r="CN77" i="1"/>
  <c r="CN80" i="1"/>
  <c r="FK80" i="1"/>
  <c r="F380" i="3"/>
  <c r="IX81" i="1"/>
  <c r="IW81" i="1"/>
  <c r="IU81" i="1"/>
  <c r="CN84" i="1"/>
  <c r="FK85" i="1"/>
  <c r="EA86" i="1"/>
  <c r="EA87" i="1"/>
  <c r="CQ89" i="1"/>
  <c r="CQ90" i="1"/>
  <c r="CQ91" i="1"/>
  <c r="FK94" i="1"/>
  <c r="DR95" i="1"/>
  <c r="FK96" i="1"/>
  <c r="FK98" i="1"/>
  <c r="EA101" i="1"/>
  <c r="EP101" i="1"/>
  <c r="Z102" i="1"/>
  <c r="CQ103" i="1"/>
  <c r="FK106" i="1"/>
  <c r="F408" i="3"/>
  <c r="IZ109" i="1"/>
  <c r="IY109" i="1"/>
  <c r="IX109" i="1"/>
  <c r="IW109" i="1"/>
  <c r="DR111" i="1"/>
  <c r="EA112" i="1"/>
  <c r="EP112" i="1"/>
  <c r="Z114" i="1"/>
  <c r="IS118" i="1"/>
  <c r="IU119" i="1"/>
  <c r="FK122" i="1"/>
  <c r="FN123" i="1"/>
  <c r="IU126" i="1"/>
  <c r="Z130" i="1"/>
  <c r="FB130" i="1"/>
  <c r="FW130" i="1"/>
  <c r="Z131" i="1"/>
  <c r="F433" i="3"/>
  <c r="IZ134" i="1"/>
  <c r="IY134" i="1"/>
  <c r="IX134" i="1"/>
  <c r="IW134" i="1"/>
  <c r="CQ135" i="1"/>
  <c r="FW136" i="1"/>
  <c r="IZ136" i="1"/>
  <c r="IS137" i="1"/>
  <c r="EA139" i="1"/>
  <c r="AR141" i="1"/>
  <c r="FK141" i="1"/>
  <c r="CQ144" i="1"/>
  <c r="F443" i="3"/>
  <c r="IY144" i="1"/>
  <c r="IX144" i="1"/>
  <c r="IW144" i="1"/>
  <c r="IU144" i="1"/>
  <c r="CQ145" i="1"/>
  <c r="FK147" i="1"/>
  <c r="IS152" i="1"/>
  <c r="AR155" i="1"/>
  <c r="CN156" i="1"/>
  <c r="CN159" i="1"/>
  <c r="CN161" i="1"/>
  <c r="IZ162" i="1"/>
  <c r="FW166" i="1"/>
  <c r="AR167" i="1"/>
  <c r="IU169" i="1"/>
  <c r="Z173" i="1"/>
  <c r="FB173" i="1"/>
  <c r="FW173" i="1"/>
  <c r="Z174" i="1"/>
  <c r="F476" i="3"/>
  <c r="IZ177" i="1"/>
  <c r="IY177" i="1"/>
  <c r="IX177" i="1"/>
  <c r="IW177" i="1"/>
  <c r="IS178" i="1"/>
  <c r="CQ178" i="1"/>
  <c r="FB180" i="1"/>
  <c r="IU180" i="1"/>
  <c r="FK182" i="1"/>
  <c r="DR183" i="1"/>
  <c r="EA184" i="1"/>
  <c r="EP184" i="1"/>
  <c r="IS185" i="1"/>
  <c r="CQ187" i="1"/>
  <c r="F486" i="3"/>
  <c r="IZ187" i="1"/>
  <c r="IY187" i="1"/>
  <c r="IX187" i="1"/>
  <c r="IW187" i="1"/>
  <c r="IU187" i="1"/>
  <c r="F487" i="3"/>
  <c r="IZ188" i="1"/>
  <c r="IY188" i="1"/>
  <c r="IX188" i="1"/>
  <c r="IW188" i="1"/>
  <c r="IS188" i="1"/>
  <c r="CQ189" i="1"/>
  <c r="IS189" i="1"/>
  <c r="FN193" i="1"/>
  <c r="FB201" i="1"/>
  <c r="FN204" i="1"/>
  <c r="Z207" i="1"/>
  <c r="AR218" i="1"/>
  <c r="CQ222" i="1"/>
  <c r="CQ223" i="1"/>
  <c r="IX246" i="1"/>
  <c r="IW246" i="1"/>
  <c r="IS246" i="1"/>
  <c r="IZ246" i="1"/>
  <c r="IY246" i="1"/>
  <c r="IU258" i="1"/>
  <c r="IY260" i="1"/>
  <c r="IX260" i="1"/>
  <c r="IZ260" i="1"/>
  <c r="IU260" i="1"/>
  <c r="IS260" i="1"/>
  <c r="DN2" i="2"/>
  <c r="F385" i="3"/>
  <c r="IX86" i="1"/>
  <c r="IW86" i="1"/>
  <c r="IU86" i="1"/>
  <c r="F386" i="3"/>
  <c r="IX87" i="1"/>
  <c r="IW87" i="1"/>
  <c r="IU87" i="1"/>
  <c r="F415" i="3"/>
  <c r="IZ116" i="1"/>
  <c r="IY116" i="1"/>
  <c r="IX116" i="1"/>
  <c r="IW116" i="1"/>
  <c r="IU116" i="1"/>
  <c r="F525" i="3"/>
  <c r="IX226" i="1"/>
  <c r="IW226" i="1"/>
  <c r="IU226" i="1"/>
  <c r="IY226" i="1"/>
  <c r="IS226" i="1"/>
  <c r="IS227" i="1"/>
  <c r="DN3" i="2"/>
  <c r="BO264" i="1"/>
  <c r="DU2" i="2"/>
  <c r="FA264" i="1"/>
  <c r="FB225" i="1"/>
  <c r="FB217" i="1"/>
  <c r="FB228" i="1"/>
  <c r="FB220" i="1"/>
  <c r="FB212" i="1"/>
  <c r="FB226" i="1"/>
  <c r="FB218" i="1"/>
  <c r="FB235" i="1"/>
  <c r="FB222" i="1"/>
  <c r="FB208" i="1"/>
  <c r="FB200" i="1"/>
  <c r="FB234" i="1"/>
  <c r="FB207" i="1"/>
  <c r="FB199" i="1"/>
  <c r="FB233" i="1"/>
  <c r="FB223" i="1"/>
  <c r="FB216" i="1"/>
  <c r="FB206" i="1"/>
  <c r="FB198" i="1"/>
  <c r="FB232" i="1"/>
  <c r="FB221" i="1"/>
  <c r="FB219" i="1"/>
  <c r="FB214" i="1"/>
  <c r="FB205" i="1"/>
  <c r="FB197" i="1"/>
  <c r="FB166" i="1"/>
  <c r="FB165" i="1"/>
  <c r="FB164" i="1"/>
  <c r="FB163" i="1"/>
  <c r="FB162" i="1"/>
  <c r="FB161" i="1"/>
  <c r="FB160" i="1"/>
  <c r="FB159" i="1"/>
  <c r="FB158" i="1"/>
  <c r="FB157" i="1"/>
  <c r="FB156" i="1"/>
  <c r="FB155" i="1"/>
  <c r="FB154" i="1"/>
  <c r="FB153" i="1"/>
  <c r="FB152" i="1"/>
  <c r="FB151" i="1"/>
  <c r="FB150" i="1"/>
  <c r="FB149" i="1"/>
  <c r="FB148" i="1"/>
  <c r="FB147" i="1"/>
  <c r="FB146" i="1"/>
  <c r="FB145" i="1"/>
  <c r="FB144" i="1"/>
  <c r="FB143" i="1"/>
  <c r="FB142" i="1"/>
  <c r="FB141" i="1"/>
  <c r="FB140" i="1"/>
  <c r="FB139" i="1"/>
  <c r="FB138" i="1"/>
  <c r="FB137" i="1"/>
  <c r="FB136" i="1"/>
  <c r="FB236" i="1"/>
  <c r="FB231" i="1"/>
  <c r="FB229" i="1"/>
  <c r="FB192" i="1"/>
  <c r="FB184" i="1"/>
  <c r="FB176" i="1"/>
  <c r="FB168" i="1"/>
  <c r="FB133" i="1"/>
  <c r="FB125" i="1"/>
  <c r="FB230" i="1"/>
  <c r="FB213" i="1"/>
  <c r="FB187" i="1"/>
  <c r="FB179" i="1"/>
  <c r="FB171" i="1"/>
  <c r="FB128" i="1"/>
  <c r="FB210" i="1"/>
  <c r="FB204" i="1"/>
  <c r="FB194" i="1"/>
  <c r="FB190" i="1"/>
  <c r="FB182" i="1"/>
  <c r="FB174" i="1"/>
  <c r="FB131" i="1"/>
  <c r="FB123" i="1"/>
  <c r="FB209" i="1"/>
  <c r="FB203" i="1"/>
  <c r="FB193" i="1"/>
  <c r="FB185" i="1"/>
  <c r="FB177" i="1"/>
  <c r="FB169" i="1"/>
  <c r="FB134" i="1"/>
  <c r="FB126" i="1"/>
  <c r="FJ264" i="1"/>
  <c r="FK236" i="1"/>
  <c r="FK224" i="1"/>
  <c r="FK216" i="1"/>
  <c r="FK227" i="1"/>
  <c r="FK219" i="1"/>
  <c r="FK211" i="1"/>
  <c r="FK210" i="1"/>
  <c r="FK209" i="1"/>
  <c r="FK208" i="1"/>
  <c r="FK207" i="1"/>
  <c r="FK206" i="1"/>
  <c r="FK205" i="1"/>
  <c r="FK204" i="1"/>
  <c r="FK203" i="1"/>
  <c r="FK202" i="1"/>
  <c r="FK201" i="1"/>
  <c r="FK200" i="1"/>
  <c r="FK199" i="1"/>
  <c r="FK198" i="1"/>
  <c r="FK197" i="1"/>
  <c r="FK196" i="1"/>
  <c r="FK195" i="1"/>
  <c r="FK194" i="1"/>
  <c r="FK225" i="1"/>
  <c r="FK217" i="1"/>
  <c r="FK226" i="1"/>
  <c r="FK231" i="1"/>
  <c r="FK215" i="1"/>
  <c r="FK220" i="1"/>
  <c r="FK213" i="1"/>
  <c r="FK235" i="1"/>
  <c r="FK229" i="1"/>
  <c r="FK222" i="1"/>
  <c r="FK188" i="1"/>
  <c r="FK180" i="1"/>
  <c r="FK172" i="1"/>
  <c r="FK159" i="1"/>
  <c r="FK151" i="1"/>
  <c r="FK143" i="1"/>
  <c r="FK129" i="1"/>
  <c r="FK118" i="1"/>
  <c r="FK110" i="1"/>
  <c r="FK232" i="1"/>
  <c r="FK223" i="1"/>
  <c r="FK191" i="1"/>
  <c r="FK183" i="1"/>
  <c r="FK175" i="1"/>
  <c r="FK167" i="1"/>
  <c r="FK164" i="1"/>
  <c r="FK156" i="1"/>
  <c r="FK148" i="1"/>
  <c r="FK140" i="1"/>
  <c r="FK132" i="1"/>
  <c r="FK124" i="1"/>
  <c r="FK119" i="1"/>
  <c r="FK111" i="1"/>
  <c r="FK186" i="1"/>
  <c r="FK178" i="1"/>
  <c r="FK170" i="1"/>
  <c r="FK161" i="1"/>
  <c r="FK153" i="1"/>
  <c r="FK145" i="1"/>
  <c r="FK137" i="1"/>
  <c r="FK135" i="1"/>
  <c r="FK127" i="1"/>
  <c r="FK120" i="1"/>
  <c r="FK112" i="1"/>
  <c r="FK218" i="1"/>
  <c r="FK214" i="1"/>
  <c r="FK189" i="1"/>
  <c r="FK181" i="1"/>
  <c r="FK173" i="1"/>
  <c r="FK166" i="1"/>
  <c r="FK158" i="1"/>
  <c r="FK150" i="1"/>
  <c r="FK142" i="1"/>
  <c r="FK130" i="1"/>
  <c r="FK121" i="1"/>
  <c r="FK113" i="1"/>
  <c r="FV264" i="1"/>
  <c r="FW233" i="1"/>
  <c r="FW232" i="1"/>
  <c r="FW229" i="1"/>
  <c r="FW221" i="1"/>
  <c r="FW213" i="1"/>
  <c r="FW224" i="1"/>
  <c r="FW216" i="1"/>
  <c r="FW210" i="1"/>
  <c r="FW209" i="1"/>
  <c r="FW208" i="1"/>
  <c r="FW207" i="1"/>
  <c r="FW206" i="1"/>
  <c r="FW205" i="1"/>
  <c r="FW204" i="1"/>
  <c r="FW203" i="1"/>
  <c r="FW202" i="1"/>
  <c r="FW201" i="1"/>
  <c r="FW200" i="1"/>
  <c r="FW199" i="1"/>
  <c r="FW198" i="1"/>
  <c r="FW197" i="1"/>
  <c r="FW196" i="1"/>
  <c r="FW195" i="1"/>
  <c r="FW194" i="1"/>
  <c r="FW230" i="1"/>
  <c r="FW222" i="1"/>
  <c r="FW214" i="1"/>
  <c r="FW223" i="1"/>
  <c r="FW219" i="1"/>
  <c r="FW226" i="1"/>
  <c r="FW211" i="1"/>
  <c r="FW220" i="1"/>
  <c r="FW217" i="1"/>
  <c r="FW235" i="1"/>
  <c r="FW231" i="1"/>
  <c r="FW225" i="1"/>
  <c r="FW190" i="1"/>
  <c r="FW182" i="1"/>
  <c r="FW174" i="1"/>
  <c r="FW165" i="1"/>
  <c r="FW157" i="1"/>
  <c r="FW149" i="1"/>
  <c r="FW141" i="1"/>
  <c r="FW131" i="1"/>
  <c r="FW123" i="1"/>
  <c r="FW234" i="1"/>
  <c r="FW193" i="1"/>
  <c r="FW185" i="1"/>
  <c r="FW177" i="1"/>
  <c r="FW169" i="1"/>
  <c r="FW162" i="1"/>
  <c r="FW154" i="1"/>
  <c r="FW146" i="1"/>
  <c r="FW138" i="1"/>
  <c r="FW134" i="1"/>
  <c r="FW126" i="1"/>
  <c r="FW188" i="1"/>
  <c r="FW180" i="1"/>
  <c r="FW172" i="1"/>
  <c r="FW159" i="1"/>
  <c r="FW151" i="1"/>
  <c r="FW143" i="1"/>
  <c r="FW129" i="1"/>
  <c r="FW191" i="1"/>
  <c r="FW183" i="1"/>
  <c r="FW175" i="1"/>
  <c r="FW167" i="1"/>
  <c r="FW164" i="1"/>
  <c r="FW156" i="1"/>
  <c r="FW148" i="1"/>
  <c r="FW140" i="1"/>
  <c r="FW132" i="1"/>
  <c r="FW124" i="1"/>
  <c r="TO3" i="2"/>
  <c r="M50" i="4" s="1"/>
  <c r="FK11" i="1"/>
  <c r="FK13" i="1"/>
  <c r="CQ14" i="1"/>
  <c r="CQ15" i="1"/>
  <c r="IS15" i="1"/>
  <c r="EA16" i="1"/>
  <c r="FK17" i="1"/>
  <c r="EJ18" i="1"/>
  <c r="CQ19" i="1"/>
  <c r="F318" i="3"/>
  <c r="IY19" i="1"/>
  <c r="IX19" i="1"/>
  <c r="IW19" i="1"/>
  <c r="IU19" i="1"/>
  <c r="EJ21" i="1"/>
  <c r="BG23" i="1"/>
  <c r="EJ23" i="1"/>
  <c r="CQ24" i="1"/>
  <c r="BG25" i="1"/>
  <c r="CE27" i="1"/>
  <c r="FK28" i="1"/>
  <c r="CN29" i="1"/>
  <c r="CQ30" i="1"/>
  <c r="EJ31" i="1"/>
  <c r="EJ32" i="1"/>
  <c r="CE35" i="1"/>
  <c r="CN36" i="1"/>
  <c r="FK37" i="1"/>
  <c r="CN38" i="1"/>
  <c r="CQ40" i="1"/>
  <c r="IS40" i="1"/>
  <c r="EA41" i="1"/>
  <c r="BG44" i="1"/>
  <c r="FK45" i="1"/>
  <c r="CN46" i="1"/>
  <c r="FK46" i="1"/>
  <c r="CQ47" i="1"/>
  <c r="IS47" i="1"/>
  <c r="CE48" i="1"/>
  <c r="CE49" i="1"/>
  <c r="CE50" i="1"/>
  <c r="EJ51" i="1"/>
  <c r="CQ52" i="1"/>
  <c r="CQ57" i="1"/>
  <c r="F358" i="3"/>
  <c r="IY59" i="1"/>
  <c r="IX59" i="1"/>
  <c r="IW59" i="1"/>
  <c r="IU59" i="1"/>
  <c r="CN60" i="1"/>
  <c r="EA63" i="1"/>
  <c r="EA69" i="1"/>
  <c r="CQ70" i="1"/>
  <c r="CQ71" i="1"/>
  <c r="F370" i="3"/>
  <c r="IY71" i="1"/>
  <c r="IX71" i="1"/>
  <c r="IW71" i="1"/>
  <c r="IU71" i="1"/>
  <c r="CN72" i="1"/>
  <c r="F371" i="3"/>
  <c r="IY72" i="1"/>
  <c r="IX72" i="1"/>
  <c r="IW72" i="1"/>
  <c r="IU72" i="1"/>
  <c r="FK73" i="1"/>
  <c r="F373" i="3"/>
  <c r="IX74" i="1"/>
  <c r="IW74" i="1"/>
  <c r="IU74" i="1"/>
  <c r="F374" i="3"/>
  <c r="IX75" i="1"/>
  <c r="IW75" i="1"/>
  <c r="IU75" i="1"/>
  <c r="CQ77" i="1"/>
  <c r="F377" i="3"/>
  <c r="IX78" i="1"/>
  <c r="IW78" i="1"/>
  <c r="IU78" i="1"/>
  <c r="CQ80" i="1"/>
  <c r="FK81" i="1"/>
  <c r="F381" i="3"/>
  <c r="IX82" i="1"/>
  <c r="IW82" i="1"/>
  <c r="IU82" i="1"/>
  <c r="CQ84" i="1"/>
  <c r="CN85" i="1"/>
  <c r="FK86" i="1"/>
  <c r="FK87" i="1"/>
  <c r="F387" i="3"/>
  <c r="IX88" i="1"/>
  <c r="IW88" i="1"/>
  <c r="IU88" i="1"/>
  <c r="EA89" i="1"/>
  <c r="EA90" i="1"/>
  <c r="EA91" i="1"/>
  <c r="FK93" i="1"/>
  <c r="F392" i="3"/>
  <c r="IZ93" i="1"/>
  <c r="IY93" i="1"/>
  <c r="IX93" i="1"/>
  <c r="IW93" i="1"/>
  <c r="IU93" i="1"/>
  <c r="FN94" i="1"/>
  <c r="F394" i="3"/>
  <c r="IZ95" i="1"/>
  <c r="IY95" i="1"/>
  <c r="IX95" i="1"/>
  <c r="IW95" i="1"/>
  <c r="IU95" i="1"/>
  <c r="FN96" i="1"/>
  <c r="EA99" i="1"/>
  <c r="EP99" i="1"/>
  <c r="Z100" i="1"/>
  <c r="CQ101" i="1"/>
  <c r="FK104" i="1"/>
  <c r="EA111" i="1"/>
  <c r="EP111" i="1"/>
  <c r="F410" i="3"/>
  <c r="IZ111" i="1"/>
  <c r="IY111" i="1"/>
  <c r="IX111" i="1"/>
  <c r="IW111" i="1"/>
  <c r="IS111" i="1"/>
  <c r="IS112" i="1"/>
  <c r="CQ112" i="1"/>
  <c r="EA114" i="1"/>
  <c r="EP114" i="1"/>
  <c r="Z115" i="1"/>
  <c r="FN119" i="1"/>
  <c r="CQ122" i="1"/>
  <c r="FW125" i="1"/>
  <c r="FB127" i="1"/>
  <c r="FW127" i="1"/>
  <c r="FK128" i="1"/>
  <c r="DR130" i="1"/>
  <c r="FN132" i="1"/>
  <c r="CQ133" i="1"/>
  <c r="AR136" i="1"/>
  <c r="FW137" i="1"/>
  <c r="F438" i="3"/>
  <c r="IY139" i="1"/>
  <c r="IX139" i="1"/>
  <c r="IW139" i="1"/>
  <c r="IU139" i="1"/>
  <c r="IS140" i="1"/>
  <c r="IZ139" i="1"/>
  <c r="F440" i="3"/>
  <c r="IY141" i="1"/>
  <c r="IX141" i="1"/>
  <c r="IW141" i="1"/>
  <c r="IU141" i="1"/>
  <c r="FK146" i="1"/>
  <c r="EA149" i="1"/>
  <c r="CN150" i="1"/>
  <c r="EA150" i="1"/>
  <c r="FW152" i="1"/>
  <c r="IS153" i="1"/>
  <c r="EA155" i="1"/>
  <c r="AR157" i="1"/>
  <c r="FK157" i="1"/>
  <c r="CQ160" i="1"/>
  <c r="F459" i="3"/>
  <c r="IY160" i="1"/>
  <c r="IX160" i="1"/>
  <c r="IW160" i="1"/>
  <c r="IU160" i="1"/>
  <c r="CQ161" i="1"/>
  <c r="FK163" i="1"/>
  <c r="FN167" i="1"/>
  <c r="FW168" i="1"/>
  <c r="FB170" i="1"/>
  <c r="FW170" i="1"/>
  <c r="FK171" i="1"/>
  <c r="DR173" i="1"/>
  <c r="FN175" i="1"/>
  <c r="Z179" i="1"/>
  <c r="DR180" i="1"/>
  <c r="FN182" i="1"/>
  <c r="Z189" i="1"/>
  <c r="FB189" i="1"/>
  <c r="FW189" i="1"/>
  <c r="F492" i="3"/>
  <c r="IZ193" i="1"/>
  <c r="IY193" i="1"/>
  <c r="IX193" i="1"/>
  <c r="IW193" i="1"/>
  <c r="DR200" i="1"/>
  <c r="F513" i="3"/>
  <c r="IX214" i="1"/>
  <c r="IW214" i="1"/>
  <c r="IY214" i="1"/>
  <c r="IS214" i="1"/>
  <c r="F526" i="3"/>
  <c r="IX227" i="1"/>
  <c r="IW227" i="1"/>
  <c r="IZ227" i="1"/>
  <c r="IU227" i="1"/>
  <c r="IY227" i="1"/>
  <c r="IX250" i="1"/>
  <c r="IW250" i="1"/>
  <c r="IU250" i="1"/>
  <c r="IS250" i="1"/>
  <c r="IZ250" i="1"/>
  <c r="IY250" i="1"/>
  <c r="E75" i="2"/>
  <c r="E75" i="1" s="1"/>
  <c r="D75" i="1"/>
  <c r="F451" i="3"/>
  <c r="IY152" i="1"/>
  <c r="IX152" i="1"/>
  <c r="IW152" i="1"/>
  <c r="IU152" i="1"/>
  <c r="F484" i="3"/>
  <c r="IZ185" i="1"/>
  <c r="IY185" i="1"/>
  <c r="IX185" i="1"/>
  <c r="IW185" i="1"/>
  <c r="IS186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FD2" i="2"/>
  <c r="BX264" i="1"/>
  <c r="BY211" i="1"/>
  <c r="BY203" i="1"/>
  <c r="BY195" i="1"/>
  <c r="BY210" i="1"/>
  <c r="BY202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209" i="1"/>
  <c r="BY201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208" i="1"/>
  <c r="BY200" i="1"/>
  <c r="BY92" i="1"/>
  <c r="BY207" i="1"/>
  <c r="BY197" i="1"/>
  <c r="BY198" i="1"/>
  <c r="BY196" i="1"/>
  <c r="BL30" i="4"/>
  <c r="BS30" i="4"/>
  <c r="BO30" i="4"/>
  <c r="BI30" i="4"/>
  <c r="Z235" i="1"/>
  <c r="Z231" i="1"/>
  <c r="Z223" i="1"/>
  <c r="Z215" i="1"/>
  <c r="Z226" i="1"/>
  <c r="Z218" i="1"/>
  <c r="Z232" i="1"/>
  <c r="Z224" i="1"/>
  <c r="Z216" i="1"/>
  <c r="GM2" i="2"/>
  <c r="Z211" i="1"/>
  <c r="Z203" i="1"/>
  <c r="Z195" i="1"/>
  <c r="Z167" i="1"/>
  <c r="Z228" i="1"/>
  <c r="Z219" i="1"/>
  <c r="Z214" i="1"/>
  <c r="Z213" i="1"/>
  <c r="Z210" i="1"/>
  <c r="Z202" i="1"/>
  <c r="Z230" i="1"/>
  <c r="Z209" i="1"/>
  <c r="Z201" i="1"/>
  <c r="Z229" i="1"/>
  <c r="Z217" i="1"/>
  <c r="Z208" i="1"/>
  <c r="Z200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Y264" i="1"/>
  <c r="Z236" i="1"/>
  <c r="Z221" i="1"/>
  <c r="Z220" i="1"/>
  <c r="Z198" i="1"/>
  <c r="Z197" i="1"/>
  <c r="Z193" i="1"/>
  <c r="Z185" i="1"/>
  <c r="Z177" i="1"/>
  <c r="Z169" i="1"/>
  <c r="Z134" i="1"/>
  <c r="Z126" i="1"/>
  <c r="Z116" i="1"/>
  <c r="Z108" i="1"/>
  <c r="Z99" i="1"/>
  <c r="Z98" i="1"/>
  <c r="Z212" i="1"/>
  <c r="Z196" i="1"/>
  <c r="Z188" i="1"/>
  <c r="Z180" i="1"/>
  <c r="Z172" i="1"/>
  <c r="Z129" i="1"/>
  <c r="Z117" i="1"/>
  <c r="Z109" i="1"/>
  <c r="Z97" i="1"/>
  <c r="Z96" i="1"/>
  <c r="Z94" i="1"/>
  <c r="Z234" i="1"/>
  <c r="Z191" i="1"/>
  <c r="Z183" i="1"/>
  <c r="Z175" i="1"/>
  <c r="Z132" i="1"/>
  <c r="Z124" i="1"/>
  <c r="Z118" i="1"/>
  <c r="Z110" i="1"/>
  <c r="Z95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222" i="1"/>
  <c r="Z199" i="1"/>
  <c r="Z194" i="1"/>
  <c r="Z186" i="1"/>
  <c r="Z178" i="1"/>
  <c r="Z170" i="1"/>
  <c r="Z135" i="1"/>
  <c r="Z127" i="1"/>
  <c r="Z119" i="1"/>
  <c r="Z111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1" i="1"/>
  <c r="CG264" i="1"/>
  <c r="FY2" i="2"/>
  <c r="CH53" i="1"/>
  <c r="CH52" i="1"/>
  <c r="CH51" i="1"/>
  <c r="CH50" i="1"/>
  <c r="CH49" i="1"/>
  <c r="CH48" i="1"/>
  <c r="CH47" i="1"/>
  <c r="CH46" i="1"/>
  <c r="CH45" i="1"/>
  <c r="CH44" i="1"/>
  <c r="CH43" i="1"/>
  <c r="CH42" i="1"/>
  <c r="CH41" i="1"/>
  <c r="CH40" i="1"/>
  <c r="CH39" i="1"/>
  <c r="CH38" i="1"/>
  <c r="CH37" i="1"/>
  <c r="CH36" i="1"/>
  <c r="CH35" i="1"/>
  <c r="CH34" i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1" i="1"/>
  <c r="CQ236" i="1"/>
  <c r="CQ232" i="1"/>
  <c r="CQ224" i="1"/>
  <c r="CQ216" i="1"/>
  <c r="CQ227" i="1"/>
  <c r="CQ219" i="1"/>
  <c r="CQ211" i="1"/>
  <c r="CQ210" i="1"/>
  <c r="CQ209" i="1"/>
  <c r="CQ208" i="1"/>
  <c r="CQ207" i="1"/>
  <c r="CQ206" i="1"/>
  <c r="CQ205" i="1"/>
  <c r="CQ204" i="1"/>
  <c r="CQ203" i="1"/>
  <c r="CQ202" i="1"/>
  <c r="CQ201" i="1"/>
  <c r="CQ200" i="1"/>
  <c r="CQ199" i="1"/>
  <c r="CQ198" i="1"/>
  <c r="CQ197" i="1"/>
  <c r="CQ196" i="1"/>
  <c r="CQ195" i="1"/>
  <c r="CQ194" i="1"/>
  <c r="CQ225" i="1"/>
  <c r="CQ217" i="1"/>
  <c r="CQ214" i="1"/>
  <c r="CQ230" i="1"/>
  <c r="CQ228" i="1"/>
  <c r="CQ221" i="1"/>
  <c r="CP264" i="1"/>
  <c r="CQ215" i="1"/>
  <c r="CQ231" i="1"/>
  <c r="CQ226" i="1"/>
  <c r="CQ213" i="1"/>
  <c r="CQ220" i="1"/>
  <c r="CQ190" i="1"/>
  <c r="CQ182" i="1"/>
  <c r="CQ174" i="1"/>
  <c r="CQ165" i="1"/>
  <c r="CQ157" i="1"/>
  <c r="CQ149" i="1"/>
  <c r="CQ141" i="1"/>
  <c r="CQ131" i="1"/>
  <c r="CQ123" i="1"/>
  <c r="CQ115" i="1"/>
  <c r="CQ107" i="1"/>
  <c r="CQ99" i="1"/>
  <c r="CQ98" i="1"/>
  <c r="CQ233" i="1"/>
  <c r="CQ229" i="1"/>
  <c r="CQ218" i="1"/>
  <c r="CQ193" i="1"/>
  <c r="CQ185" i="1"/>
  <c r="CQ177" i="1"/>
  <c r="CQ169" i="1"/>
  <c r="CQ162" i="1"/>
  <c r="CQ154" i="1"/>
  <c r="CQ146" i="1"/>
  <c r="CQ138" i="1"/>
  <c r="CQ134" i="1"/>
  <c r="CQ126" i="1"/>
  <c r="CQ116" i="1"/>
  <c r="CQ108" i="1"/>
  <c r="CQ97" i="1"/>
  <c r="CQ96" i="1"/>
  <c r="CQ94" i="1"/>
  <c r="CQ235" i="1"/>
  <c r="CQ188" i="1"/>
  <c r="CQ180" i="1"/>
  <c r="CQ172" i="1"/>
  <c r="CQ159" i="1"/>
  <c r="CQ151" i="1"/>
  <c r="CQ143" i="1"/>
  <c r="CQ129" i="1"/>
  <c r="CQ117" i="1"/>
  <c r="CQ109" i="1"/>
  <c r="CQ95" i="1"/>
  <c r="CQ93" i="1"/>
  <c r="CQ234" i="1"/>
  <c r="CQ212" i="1"/>
  <c r="CQ191" i="1"/>
  <c r="CQ183" i="1"/>
  <c r="CQ175" i="1"/>
  <c r="CQ167" i="1"/>
  <c r="CQ164" i="1"/>
  <c r="CQ156" i="1"/>
  <c r="CQ148" i="1"/>
  <c r="CQ140" i="1"/>
  <c r="CQ132" i="1"/>
  <c r="CQ124" i="1"/>
  <c r="CQ118" i="1"/>
  <c r="CQ110" i="1"/>
  <c r="DI236" i="1"/>
  <c r="DI235" i="1"/>
  <c r="DI234" i="1"/>
  <c r="DI233" i="1"/>
  <c r="DI232" i="1"/>
  <c r="DI231" i="1"/>
  <c r="DI230" i="1"/>
  <c r="DI229" i="1"/>
  <c r="DI228" i="1"/>
  <c r="DI227" i="1"/>
  <c r="DI226" i="1"/>
  <c r="DI225" i="1"/>
  <c r="DI224" i="1"/>
  <c r="DI223" i="1"/>
  <c r="DI222" i="1"/>
  <c r="DI221" i="1"/>
  <c r="DI220" i="1"/>
  <c r="DI219" i="1"/>
  <c r="DI218" i="1"/>
  <c r="DI217" i="1"/>
  <c r="DI216" i="1"/>
  <c r="DI215" i="1"/>
  <c r="DI214" i="1"/>
  <c r="DI213" i="1"/>
  <c r="DI212" i="1"/>
  <c r="DI208" i="1"/>
  <c r="DI200" i="1"/>
  <c r="DH264" i="1"/>
  <c r="DI207" i="1"/>
  <c r="DI199" i="1"/>
  <c r="DI166" i="1"/>
  <c r="DI165" i="1"/>
  <c r="DI164" i="1"/>
  <c r="DI163" i="1"/>
  <c r="DI162" i="1"/>
  <c r="DI161" i="1"/>
  <c r="DI160" i="1"/>
  <c r="DI159" i="1"/>
  <c r="DI158" i="1"/>
  <c r="DI157" i="1"/>
  <c r="DI156" i="1"/>
  <c r="DI155" i="1"/>
  <c r="DI154" i="1"/>
  <c r="DI153" i="1"/>
  <c r="DI152" i="1"/>
  <c r="DI151" i="1"/>
  <c r="DI150" i="1"/>
  <c r="DI149" i="1"/>
  <c r="DI148" i="1"/>
  <c r="DI147" i="1"/>
  <c r="DI146" i="1"/>
  <c r="DI145" i="1"/>
  <c r="DI144" i="1"/>
  <c r="DI143" i="1"/>
  <c r="DI142" i="1"/>
  <c r="DI141" i="1"/>
  <c r="DI140" i="1"/>
  <c r="DI139" i="1"/>
  <c r="DI138" i="1"/>
  <c r="DI137" i="1"/>
  <c r="DI136" i="1"/>
  <c r="DI206" i="1"/>
  <c r="DI198" i="1"/>
  <c r="DI193" i="1"/>
  <c r="DI192" i="1"/>
  <c r="DI191" i="1"/>
  <c r="DI190" i="1"/>
  <c r="DI189" i="1"/>
  <c r="DI188" i="1"/>
  <c r="DI187" i="1"/>
  <c r="DI186" i="1"/>
  <c r="DI185" i="1"/>
  <c r="DI184" i="1"/>
  <c r="DI183" i="1"/>
  <c r="DI182" i="1"/>
  <c r="DI181" i="1"/>
  <c r="DI180" i="1"/>
  <c r="DI179" i="1"/>
  <c r="DI178" i="1"/>
  <c r="DI177" i="1"/>
  <c r="DI176" i="1"/>
  <c r="DI175" i="1"/>
  <c r="DI174" i="1"/>
  <c r="DI173" i="1"/>
  <c r="DI172" i="1"/>
  <c r="DI171" i="1"/>
  <c r="DI170" i="1"/>
  <c r="DI169" i="1"/>
  <c r="DI168" i="1"/>
  <c r="DI167" i="1"/>
  <c r="DI135" i="1"/>
  <c r="DI134" i="1"/>
  <c r="DI133" i="1"/>
  <c r="DI132" i="1"/>
  <c r="DI131" i="1"/>
  <c r="DI130" i="1"/>
  <c r="DI129" i="1"/>
  <c r="DI128" i="1"/>
  <c r="DI127" i="1"/>
  <c r="DI126" i="1"/>
  <c r="DI125" i="1"/>
  <c r="DI124" i="1"/>
  <c r="DI123" i="1"/>
  <c r="DI122" i="1"/>
  <c r="DI121" i="1"/>
  <c r="DI120" i="1"/>
  <c r="DI119" i="1"/>
  <c r="DI118" i="1"/>
  <c r="DI117" i="1"/>
  <c r="DI116" i="1"/>
  <c r="DI115" i="1"/>
  <c r="DI114" i="1"/>
  <c r="DI113" i="1"/>
  <c r="DI112" i="1"/>
  <c r="DI111" i="1"/>
  <c r="DI110" i="1"/>
  <c r="DI109" i="1"/>
  <c r="DI108" i="1"/>
  <c r="DI107" i="1"/>
  <c r="DI106" i="1"/>
  <c r="DI105" i="1"/>
  <c r="DI104" i="1"/>
  <c r="DI103" i="1"/>
  <c r="DI102" i="1"/>
  <c r="DI101" i="1"/>
  <c r="DI100" i="1"/>
  <c r="DI99" i="1"/>
  <c r="DI98" i="1"/>
  <c r="DI97" i="1"/>
  <c r="DI96" i="1"/>
  <c r="DI95" i="1"/>
  <c r="DI94" i="1"/>
  <c r="DI93" i="1"/>
  <c r="DI205" i="1"/>
  <c r="DI197" i="1"/>
  <c r="DI211" i="1"/>
  <c r="DI195" i="1"/>
  <c r="DI92" i="1"/>
  <c r="DI91" i="1"/>
  <c r="DI90" i="1"/>
  <c r="DI89" i="1"/>
  <c r="DI88" i="1"/>
  <c r="DI87" i="1"/>
  <c r="DI86" i="1"/>
  <c r="DI85" i="1"/>
  <c r="DI84" i="1"/>
  <c r="DI83" i="1"/>
  <c r="DI82" i="1"/>
  <c r="DI81" i="1"/>
  <c r="DI80" i="1"/>
  <c r="DI79" i="1"/>
  <c r="DI78" i="1"/>
  <c r="DI77" i="1"/>
  <c r="DI76" i="1"/>
  <c r="DI75" i="1"/>
  <c r="DI74" i="1"/>
  <c r="DI73" i="1"/>
  <c r="DI201" i="1"/>
  <c r="DI196" i="1"/>
  <c r="DI72" i="1"/>
  <c r="DI71" i="1"/>
  <c r="DI70" i="1"/>
  <c r="DI69" i="1"/>
  <c r="DI68" i="1"/>
  <c r="DI67" i="1"/>
  <c r="DI66" i="1"/>
  <c r="DI65" i="1"/>
  <c r="DI64" i="1"/>
  <c r="DI63" i="1"/>
  <c r="DI62" i="1"/>
  <c r="DI61" i="1"/>
  <c r="DI60" i="1"/>
  <c r="DI59" i="1"/>
  <c r="DI58" i="1"/>
  <c r="DI57" i="1"/>
  <c r="DI56" i="1"/>
  <c r="DI55" i="1"/>
  <c r="DI54" i="1"/>
  <c r="DI53" i="1"/>
  <c r="DI52" i="1"/>
  <c r="DI51" i="1"/>
  <c r="DI50" i="1"/>
  <c r="DI49" i="1"/>
  <c r="DI48" i="1"/>
  <c r="DI47" i="1"/>
  <c r="DI46" i="1"/>
  <c r="DI45" i="1"/>
  <c r="DI44" i="1"/>
  <c r="DI43" i="1"/>
  <c r="DI42" i="1"/>
  <c r="DI41" i="1"/>
  <c r="DI40" i="1"/>
  <c r="DI39" i="1"/>
  <c r="DI38" i="1"/>
  <c r="DI37" i="1"/>
  <c r="DI36" i="1"/>
  <c r="DI35" i="1"/>
  <c r="DI34" i="1"/>
  <c r="DI32" i="1"/>
  <c r="DI31" i="1"/>
  <c r="DI30" i="1"/>
  <c r="DI29" i="1"/>
  <c r="DI28" i="1"/>
  <c r="DI27" i="1"/>
  <c r="DI26" i="1"/>
  <c r="DI25" i="1"/>
  <c r="DI24" i="1"/>
  <c r="DI23" i="1"/>
  <c r="DI22" i="1"/>
  <c r="DI21" i="1"/>
  <c r="DI20" i="1"/>
  <c r="DI19" i="1"/>
  <c r="DI18" i="1"/>
  <c r="DI17" i="1"/>
  <c r="DI16" i="1"/>
  <c r="DI15" i="1"/>
  <c r="DI14" i="1"/>
  <c r="DI13" i="1"/>
  <c r="DI11" i="1"/>
  <c r="DI12" i="1"/>
  <c r="DI210" i="1"/>
  <c r="DI194" i="1"/>
  <c r="DR236" i="1"/>
  <c r="DR232" i="1"/>
  <c r="DR224" i="1"/>
  <c r="DR216" i="1"/>
  <c r="DR227" i="1"/>
  <c r="DR219" i="1"/>
  <c r="DQ264" i="1"/>
  <c r="DR234" i="1"/>
  <c r="DR225" i="1"/>
  <c r="DR217" i="1"/>
  <c r="DR229" i="1"/>
  <c r="DR204" i="1"/>
  <c r="DR196" i="1"/>
  <c r="DR233" i="1"/>
  <c r="DR218" i="1"/>
  <c r="DR211" i="1"/>
  <c r="DR203" i="1"/>
  <c r="DR195" i="1"/>
  <c r="DR228" i="1"/>
  <c r="DR223" i="1"/>
  <c r="DR214" i="1"/>
  <c r="DR210" i="1"/>
  <c r="DR202" i="1"/>
  <c r="DR194" i="1"/>
  <c r="DR230" i="1"/>
  <c r="DR209" i="1"/>
  <c r="DR201" i="1"/>
  <c r="DR166" i="1"/>
  <c r="DR165" i="1"/>
  <c r="DR164" i="1"/>
  <c r="DR163" i="1"/>
  <c r="DR162" i="1"/>
  <c r="DR161" i="1"/>
  <c r="DR160" i="1"/>
  <c r="DR159" i="1"/>
  <c r="DR158" i="1"/>
  <c r="DR157" i="1"/>
  <c r="DR156" i="1"/>
  <c r="DR155" i="1"/>
  <c r="DR154" i="1"/>
  <c r="DR153" i="1"/>
  <c r="DR152" i="1"/>
  <c r="DR151" i="1"/>
  <c r="DR150" i="1"/>
  <c r="DR149" i="1"/>
  <c r="DR148" i="1"/>
  <c r="DR147" i="1"/>
  <c r="DR146" i="1"/>
  <c r="DR145" i="1"/>
  <c r="DR144" i="1"/>
  <c r="DR143" i="1"/>
  <c r="DR142" i="1"/>
  <c r="DR141" i="1"/>
  <c r="DR140" i="1"/>
  <c r="DR139" i="1"/>
  <c r="DR138" i="1"/>
  <c r="DR137" i="1"/>
  <c r="DR136" i="1"/>
  <c r="DR213" i="1"/>
  <c r="DR199" i="1"/>
  <c r="DR192" i="1"/>
  <c r="DR184" i="1"/>
  <c r="DR176" i="1"/>
  <c r="DR168" i="1"/>
  <c r="DR133" i="1"/>
  <c r="DR125" i="1"/>
  <c r="DR121" i="1"/>
  <c r="DR113" i="1"/>
  <c r="DR226" i="1"/>
  <c r="DR222" i="1"/>
  <c r="DR205" i="1"/>
  <c r="DR187" i="1"/>
  <c r="DR179" i="1"/>
  <c r="DR171" i="1"/>
  <c r="DR128" i="1"/>
  <c r="DR122" i="1"/>
  <c r="DR114" i="1"/>
  <c r="DR106" i="1"/>
  <c r="DR105" i="1"/>
  <c r="DR104" i="1"/>
  <c r="DR103" i="1"/>
  <c r="DR102" i="1"/>
  <c r="DR101" i="1"/>
  <c r="DR100" i="1"/>
  <c r="DR215" i="1"/>
  <c r="DR208" i="1"/>
  <c r="DR206" i="1"/>
  <c r="DR190" i="1"/>
  <c r="DR182" i="1"/>
  <c r="DR174" i="1"/>
  <c r="DR131" i="1"/>
  <c r="DR123" i="1"/>
  <c r="DR115" i="1"/>
  <c r="DR107" i="1"/>
  <c r="DR99" i="1"/>
  <c r="DR98" i="1"/>
  <c r="DR92" i="1"/>
  <c r="DR91" i="1"/>
  <c r="DR90" i="1"/>
  <c r="DR89" i="1"/>
  <c r="DR88" i="1"/>
  <c r="DR87" i="1"/>
  <c r="DR86" i="1"/>
  <c r="DR85" i="1"/>
  <c r="DR84" i="1"/>
  <c r="DR83" i="1"/>
  <c r="DR82" i="1"/>
  <c r="DR81" i="1"/>
  <c r="DR80" i="1"/>
  <c r="DR79" i="1"/>
  <c r="DR78" i="1"/>
  <c r="DR77" i="1"/>
  <c r="DR76" i="1"/>
  <c r="DR75" i="1"/>
  <c r="DR74" i="1"/>
  <c r="DR73" i="1"/>
  <c r="DR193" i="1"/>
  <c r="DR185" i="1"/>
  <c r="DR177" i="1"/>
  <c r="DR169" i="1"/>
  <c r="DR134" i="1"/>
  <c r="DR126" i="1"/>
  <c r="DR116" i="1"/>
  <c r="DR108" i="1"/>
  <c r="DR97" i="1"/>
  <c r="DR96" i="1"/>
  <c r="DR94" i="1"/>
  <c r="DR72" i="1"/>
  <c r="DR71" i="1"/>
  <c r="DR70" i="1"/>
  <c r="DR69" i="1"/>
  <c r="DR68" i="1"/>
  <c r="DR67" i="1"/>
  <c r="DR66" i="1"/>
  <c r="DR65" i="1"/>
  <c r="DR64" i="1"/>
  <c r="DR63" i="1"/>
  <c r="DR62" i="1"/>
  <c r="DR61" i="1"/>
  <c r="DR60" i="1"/>
  <c r="DR59" i="1"/>
  <c r="DR58" i="1"/>
  <c r="DR57" i="1"/>
  <c r="DR56" i="1"/>
  <c r="DR55" i="1"/>
  <c r="DR54" i="1"/>
  <c r="DR53" i="1"/>
  <c r="DR52" i="1"/>
  <c r="DR51" i="1"/>
  <c r="DR50" i="1"/>
  <c r="DR49" i="1"/>
  <c r="DR48" i="1"/>
  <c r="DR47" i="1"/>
  <c r="DR46" i="1"/>
  <c r="DR45" i="1"/>
  <c r="DR44" i="1"/>
  <c r="DR43" i="1"/>
  <c r="DR42" i="1"/>
  <c r="DR41" i="1"/>
  <c r="DR40" i="1"/>
  <c r="DR39" i="1"/>
  <c r="DR38" i="1"/>
  <c r="DR37" i="1"/>
  <c r="DR36" i="1"/>
  <c r="DR35" i="1"/>
  <c r="DR34" i="1"/>
  <c r="DR32" i="1"/>
  <c r="DR31" i="1"/>
  <c r="DR30" i="1"/>
  <c r="DR29" i="1"/>
  <c r="DR28" i="1"/>
  <c r="DR27" i="1"/>
  <c r="DR26" i="1"/>
  <c r="DR25" i="1"/>
  <c r="DR24" i="1"/>
  <c r="DR23" i="1"/>
  <c r="DR22" i="1"/>
  <c r="DR21" i="1"/>
  <c r="DR20" i="1"/>
  <c r="DR19" i="1"/>
  <c r="DR18" i="1"/>
  <c r="DR17" i="1"/>
  <c r="DR16" i="1"/>
  <c r="DR15" i="1"/>
  <c r="DR14" i="1"/>
  <c r="DR13" i="1"/>
  <c r="DR11" i="1"/>
  <c r="ES59" i="1"/>
  <c r="ES58" i="1"/>
  <c r="ES57" i="1"/>
  <c r="ES56" i="1"/>
  <c r="ES55" i="1"/>
  <c r="ES54" i="1"/>
  <c r="ES53" i="1"/>
  <c r="ES52" i="1"/>
  <c r="ES51" i="1"/>
  <c r="ES50" i="1"/>
  <c r="ES49" i="1"/>
  <c r="ES48" i="1"/>
  <c r="ES47" i="1"/>
  <c r="ES46" i="1"/>
  <c r="ES45" i="1"/>
  <c r="ES44" i="1"/>
  <c r="ES43" i="1"/>
  <c r="ES42" i="1"/>
  <c r="ES41" i="1"/>
  <c r="ES40" i="1"/>
  <c r="ES39" i="1"/>
  <c r="ES38" i="1"/>
  <c r="ES37" i="1"/>
  <c r="ES36" i="1"/>
  <c r="ES35" i="1"/>
  <c r="ES34" i="1"/>
  <c r="ES32" i="1"/>
  <c r="ES31" i="1"/>
  <c r="ES30" i="1"/>
  <c r="ES29" i="1"/>
  <c r="ES28" i="1"/>
  <c r="ES27" i="1"/>
  <c r="ES26" i="1"/>
  <c r="ES25" i="1"/>
  <c r="ES24" i="1"/>
  <c r="ES23" i="1"/>
  <c r="ES22" i="1"/>
  <c r="ES21" i="1"/>
  <c r="ES20" i="1"/>
  <c r="ES19" i="1"/>
  <c r="ES18" i="1"/>
  <c r="ES17" i="1"/>
  <c r="ES16" i="1"/>
  <c r="ES15" i="1"/>
  <c r="ES14" i="1"/>
  <c r="ES13" i="1"/>
  <c r="ES11" i="1"/>
  <c r="ES12" i="1"/>
  <c r="ER264" i="1"/>
  <c r="FM264" i="1"/>
  <c r="FN234" i="1"/>
  <c r="FN230" i="1"/>
  <c r="FN222" i="1"/>
  <c r="FN214" i="1"/>
  <c r="FN225" i="1"/>
  <c r="FN217" i="1"/>
  <c r="FN235" i="1"/>
  <c r="FN233" i="1"/>
  <c r="FN231" i="1"/>
  <c r="FN223" i="1"/>
  <c r="FN215" i="1"/>
  <c r="FN224" i="1"/>
  <c r="FN220" i="1"/>
  <c r="FN213" i="1"/>
  <c r="FN210" i="1"/>
  <c r="FN202" i="1"/>
  <c r="FN194" i="1"/>
  <c r="FN236" i="1"/>
  <c r="FN229" i="1"/>
  <c r="FN209" i="1"/>
  <c r="FN201" i="1"/>
  <c r="FN227" i="1"/>
  <c r="FN218" i="1"/>
  <c r="FN212" i="1"/>
  <c r="FN208" i="1"/>
  <c r="FN200" i="1"/>
  <c r="FN207" i="1"/>
  <c r="FN199" i="1"/>
  <c r="FN166" i="1"/>
  <c r="FN165" i="1"/>
  <c r="FN164" i="1"/>
  <c r="FN163" i="1"/>
  <c r="FN162" i="1"/>
  <c r="FN161" i="1"/>
  <c r="FN160" i="1"/>
  <c r="FN159" i="1"/>
  <c r="FN158" i="1"/>
  <c r="FN157" i="1"/>
  <c r="FN156" i="1"/>
  <c r="FN155" i="1"/>
  <c r="FN154" i="1"/>
  <c r="FN153" i="1"/>
  <c r="FN152" i="1"/>
  <c r="FN151" i="1"/>
  <c r="FN150" i="1"/>
  <c r="FN149" i="1"/>
  <c r="FN148" i="1"/>
  <c r="FN147" i="1"/>
  <c r="FN146" i="1"/>
  <c r="FN145" i="1"/>
  <c r="FN144" i="1"/>
  <c r="FN143" i="1"/>
  <c r="FN142" i="1"/>
  <c r="FN141" i="1"/>
  <c r="FN140" i="1"/>
  <c r="FN139" i="1"/>
  <c r="FN138" i="1"/>
  <c r="FN137" i="1"/>
  <c r="FN136" i="1"/>
  <c r="FN198" i="1"/>
  <c r="FN197" i="1"/>
  <c r="FN186" i="1"/>
  <c r="FN178" i="1"/>
  <c r="FN170" i="1"/>
  <c r="FN135" i="1"/>
  <c r="FN127" i="1"/>
  <c r="FN120" i="1"/>
  <c r="FN112" i="1"/>
  <c r="FN196" i="1"/>
  <c r="FN189" i="1"/>
  <c r="FN181" i="1"/>
  <c r="FN173" i="1"/>
  <c r="FN130" i="1"/>
  <c r="FN121" i="1"/>
  <c r="FN113" i="1"/>
  <c r="FN228" i="1"/>
  <c r="FN219" i="1"/>
  <c r="FN211" i="1"/>
  <c r="FN195" i="1"/>
  <c r="FN192" i="1"/>
  <c r="FN184" i="1"/>
  <c r="FN176" i="1"/>
  <c r="FN168" i="1"/>
  <c r="FN133" i="1"/>
  <c r="FN125" i="1"/>
  <c r="FN122" i="1"/>
  <c r="FN114" i="1"/>
  <c r="FN106" i="1"/>
  <c r="FN105" i="1"/>
  <c r="FN104" i="1"/>
  <c r="FN103" i="1"/>
  <c r="FN102" i="1"/>
  <c r="FN101" i="1"/>
  <c r="FN100" i="1"/>
  <c r="FN99" i="1"/>
  <c r="FN91" i="1"/>
  <c r="FN90" i="1"/>
  <c r="FN89" i="1"/>
  <c r="FN88" i="1"/>
  <c r="FN87" i="1"/>
  <c r="FN86" i="1"/>
  <c r="FN85" i="1"/>
  <c r="FN84" i="1"/>
  <c r="FN83" i="1"/>
  <c r="FN82" i="1"/>
  <c r="FN81" i="1"/>
  <c r="FN80" i="1"/>
  <c r="FN79" i="1"/>
  <c r="FN78" i="1"/>
  <c r="FN77" i="1"/>
  <c r="FN76" i="1"/>
  <c r="FN75" i="1"/>
  <c r="FN74" i="1"/>
  <c r="FN73" i="1"/>
  <c r="FN221" i="1"/>
  <c r="FN187" i="1"/>
  <c r="FN179" i="1"/>
  <c r="FN171" i="1"/>
  <c r="FN128" i="1"/>
  <c r="FN115" i="1"/>
  <c r="FN107" i="1"/>
  <c r="FN98" i="1"/>
  <c r="FN72" i="1"/>
  <c r="FN71" i="1"/>
  <c r="FN70" i="1"/>
  <c r="FN69" i="1"/>
  <c r="FN68" i="1"/>
  <c r="FN67" i="1"/>
  <c r="FN66" i="1"/>
  <c r="FN65" i="1"/>
  <c r="FN64" i="1"/>
  <c r="FN63" i="1"/>
  <c r="FN62" i="1"/>
  <c r="FN61" i="1"/>
  <c r="FN60" i="1"/>
  <c r="FN59" i="1"/>
  <c r="FN58" i="1"/>
  <c r="FN57" i="1"/>
  <c r="FN56" i="1"/>
  <c r="FN55" i="1"/>
  <c r="FN54" i="1"/>
  <c r="FN53" i="1"/>
  <c r="FN52" i="1"/>
  <c r="FN51" i="1"/>
  <c r="FN50" i="1"/>
  <c r="FN49" i="1"/>
  <c r="FN48" i="1"/>
  <c r="FN47" i="1"/>
  <c r="FN46" i="1"/>
  <c r="FN45" i="1"/>
  <c r="FN44" i="1"/>
  <c r="FN43" i="1"/>
  <c r="FN42" i="1"/>
  <c r="FN41" i="1"/>
  <c r="FN40" i="1"/>
  <c r="FN39" i="1"/>
  <c r="FN38" i="1"/>
  <c r="FN37" i="1"/>
  <c r="FN36" i="1"/>
  <c r="FN35" i="1"/>
  <c r="FN34" i="1"/>
  <c r="FN32" i="1"/>
  <c r="FN31" i="1"/>
  <c r="FN30" i="1"/>
  <c r="FN29" i="1"/>
  <c r="FN28" i="1"/>
  <c r="FN27" i="1"/>
  <c r="FN26" i="1"/>
  <c r="FN25" i="1"/>
  <c r="FN24" i="1"/>
  <c r="FN23" i="1"/>
  <c r="FN22" i="1"/>
  <c r="FN21" i="1"/>
  <c r="FN20" i="1"/>
  <c r="FN19" i="1"/>
  <c r="FN18" i="1"/>
  <c r="FN17" i="1"/>
  <c r="FN16" i="1"/>
  <c r="FN15" i="1"/>
  <c r="FN14" i="1"/>
  <c r="FN13" i="1"/>
  <c r="FN11" i="1"/>
  <c r="EJ11" i="1"/>
  <c r="DR12" i="1"/>
  <c r="FN12" i="1"/>
  <c r="F314" i="3"/>
  <c r="IY15" i="1"/>
  <c r="IX15" i="1"/>
  <c r="IW15" i="1"/>
  <c r="IU15" i="1"/>
  <c r="CN17" i="1"/>
  <c r="EJ17" i="1"/>
  <c r="CE19" i="1"/>
  <c r="IZ19" i="1"/>
  <c r="BG20" i="1"/>
  <c r="CQ22" i="1"/>
  <c r="CN23" i="1"/>
  <c r="CE24" i="1"/>
  <c r="EJ25" i="1"/>
  <c r="CQ26" i="1"/>
  <c r="F325" i="3"/>
  <c r="IY26" i="1"/>
  <c r="IX26" i="1"/>
  <c r="IW26" i="1"/>
  <c r="IU26" i="1"/>
  <c r="W27" i="1"/>
  <c r="EA27" i="1"/>
  <c r="CN28" i="1"/>
  <c r="EJ28" i="1"/>
  <c r="CE30" i="1"/>
  <c r="CQ31" i="1"/>
  <c r="CN32" i="1"/>
  <c r="CQ34" i="1"/>
  <c r="F333" i="3"/>
  <c r="IY34" i="1"/>
  <c r="IX34" i="1"/>
  <c r="IW34" i="1"/>
  <c r="IU34" i="1"/>
  <c r="W35" i="1"/>
  <c r="BG37" i="1"/>
  <c r="CQ39" i="1"/>
  <c r="CE40" i="1"/>
  <c r="F339" i="3"/>
  <c r="IY40" i="1"/>
  <c r="IX40" i="1"/>
  <c r="IW40" i="1"/>
  <c r="IU40" i="1"/>
  <c r="W41" i="1"/>
  <c r="FK41" i="1"/>
  <c r="CQ42" i="1"/>
  <c r="BG43" i="1"/>
  <c r="CN45" i="1"/>
  <c r="EJ45" i="1"/>
  <c r="CE47" i="1"/>
  <c r="F346" i="3"/>
  <c r="IY47" i="1"/>
  <c r="IX47" i="1"/>
  <c r="IW47" i="1"/>
  <c r="IU47" i="1"/>
  <c r="W48" i="1"/>
  <c r="EA48" i="1"/>
  <c r="F347" i="3"/>
  <c r="IY48" i="1"/>
  <c r="IX48" i="1"/>
  <c r="IW48" i="1"/>
  <c r="IU48" i="1"/>
  <c r="W49" i="1"/>
  <c r="EA49" i="1"/>
  <c r="F348" i="3"/>
  <c r="IY49" i="1"/>
  <c r="IX49" i="1"/>
  <c r="IW49" i="1"/>
  <c r="IU49" i="1"/>
  <c r="W50" i="1"/>
  <c r="EA50" i="1"/>
  <c r="CN51" i="1"/>
  <c r="CE52" i="1"/>
  <c r="EA52" i="1"/>
  <c r="BG53" i="1"/>
  <c r="FK53" i="1"/>
  <c r="EA57" i="1"/>
  <c r="F357" i="3"/>
  <c r="IY58" i="1"/>
  <c r="IX58" i="1"/>
  <c r="IW58" i="1"/>
  <c r="IU58" i="1"/>
  <c r="CN59" i="1"/>
  <c r="IZ59" i="1"/>
  <c r="F363" i="3"/>
  <c r="IY64" i="1"/>
  <c r="IX64" i="1"/>
  <c r="IW64" i="1"/>
  <c r="IU64" i="1"/>
  <c r="CN65" i="1"/>
  <c r="F364" i="3"/>
  <c r="IY65" i="1"/>
  <c r="IX65" i="1"/>
  <c r="IW65" i="1"/>
  <c r="IU65" i="1"/>
  <c r="CN66" i="1"/>
  <c r="FK66" i="1"/>
  <c r="EA70" i="1"/>
  <c r="EA71" i="1"/>
  <c r="IZ71" i="1"/>
  <c r="IZ72" i="1"/>
  <c r="AO73" i="1"/>
  <c r="CN73" i="1"/>
  <c r="EA76" i="1"/>
  <c r="EA79" i="1"/>
  <c r="CN81" i="1"/>
  <c r="FK82" i="1"/>
  <c r="EA83" i="1"/>
  <c r="IS85" i="1"/>
  <c r="IS86" i="1"/>
  <c r="FK88" i="1"/>
  <c r="F388" i="3"/>
  <c r="IX89" i="1"/>
  <c r="IW89" i="1"/>
  <c r="IU89" i="1"/>
  <c r="F389" i="3"/>
  <c r="IX90" i="1"/>
  <c r="IW90" i="1"/>
  <c r="IU90" i="1"/>
  <c r="F390" i="3"/>
  <c r="IX91" i="1"/>
  <c r="IW91" i="1"/>
  <c r="IU91" i="1"/>
  <c r="FK92" i="1"/>
  <c r="FK99" i="1"/>
  <c r="EA102" i="1"/>
  <c r="EP102" i="1"/>
  <c r="Z103" i="1"/>
  <c r="CQ104" i="1"/>
  <c r="F407" i="3"/>
  <c r="IZ108" i="1"/>
  <c r="IY108" i="1"/>
  <c r="IX108" i="1"/>
  <c r="IW108" i="1"/>
  <c r="IU108" i="1"/>
  <c r="FN109" i="1"/>
  <c r="DR110" i="1"/>
  <c r="IU111" i="1"/>
  <c r="FK114" i="1"/>
  <c r="FK115" i="1"/>
  <c r="FK116" i="1"/>
  <c r="DR120" i="1"/>
  <c r="F422" i="3"/>
  <c r="IZ123" i="1"/>
  <c r="IY123" i="1"/>
  <c r="IX123" i="1"/>
  <c r="IW123" i="1"/>
  <c r="IS124" i="1"/>
  <c r="FK126" i="1"/>
  <c r="DR127" i="1"/>
  <c r="EA128" i="1"/>
  <c r="EP128" i="1"/>
  <c r="FW133" i="1"/>
  <c r="FB135" i="1"/>
  <c r="FW135" i="1"/>
  <c r="F434" i="3"/>
  <c r="IY135" i="1"/>
  <c r="IX135" i="1"/>
  <c r="IW135" i="1"/>
  <c r="IU135" i="1"/>
  <c r="IS135" i="1"/>
  <c r="FK136" i="1"/>
  <c r="CQ139" i="1"/>
  <c r="IZ141" i="1"/>
  <c r="CQ142" i="1"/>
  <c r="AR144" i="1"/>
  <c r="FW145" i="1"/>
  <c r="F446" i="3"/>
  <c r="IY147" i="1"/>
  <c r="IX147" i="1"/>
  <c r="IW147" i="1"/>
  <c r="IU147" i="1"/>
  <c r="IS148" i="1"/>
  <c r="IZ147" i="1"/>
  <c r="F448" i="3"/>
  <c r="IY149" i="1"/>
  <c r="IX149" i="1"/>
  <c r="IW149" i="1"/>
  <c r="IU149" i="1"/>
  <c r="FK154" i="1"/>
  <c r="EA157" i="1"/>
  <c r="IS157" i="1"/>
  <c r="CN158" i="1"/>
  <c r="EA158" i="1"/>
  <c r="FW160" i="1"/>
  <c r="IZ160" i="1"/>
  <c r="IS161" i="1"/>
  <c r="EA163" i="1"/>
  <c r="FK165" i="1"/>
  <c r="BV167" i="1"/>
  <c r="FK169" i="1"/>
  <c r="DR170" i="1"/>
  <c r="EP171" i="1"/>
  <c r="FW176" i="1"/>
  <c r="FB178" i="1"/>
  <c r="FW178" i="1"/>
  <c r="FK179" i="1"/>
  <c r="DR181" i="1"/>
  <c r="FN183" i="1"/>
  <c r="CQ184" i="1"/>
  <c r="Z187" i="1"/>
  <c r="DR188" i="1"/>
  <c r="FN190" i="1"/>
  <c r="IU193" i="1"/>
  <c r="DR198" i="1"/>
  <c r="CW201" i="1"/>
  <c r="FB202" i="1"/>
  <c r="DI204" i="1"/>
  <c r="FN205" i="1"/>
  <c r="F508" i="3"/>
  <c r="IS209" i="1"/>
  <c r="IZ209" i="1"/>
  <c r="IU209" i="1"/>
  <c r="IY209" i="1"/>
  <c r="DI209" i="1"/>
  <c r="FB211" i="1"/>
  <c r="FW212" i="1"/>
  <c r="F512" i="3"/>
  <c r="IX213" i="1"/>
  <c r="IW213" i="1"/>
  <c r="IY213" i="1"/>
  <c r="IU213" i="1"/>
  <c r="IS213" i="1"/>
  <c r="IZ213" i="1"/>
  <c r="FN226" i="1"/>
  <c r="DR231" i="1"/>
  <c r="F417" i="3"/>
  <c r="IZ118" i="1"/>
  <c r="IY118" i="1"/>
  <c r="IX118" i="1"/>
  <c r="IW118" i="1"/>
  <c r="AH264" i="1"/>
  <c r="BJ2" i="2"/>
  <c r="CE2" i="2"/>
  <c r="AQ264" i="1"/>
  <c r="AR233" i="1"/>
  <c r="AR229" i="1"/>
  <c r="AR221" i="1"/>
  <c r="AR213" i="1"/>
  <c r="AR232" i="1"/>
  <c r="AR224" i="1"/>
  <c r="AR216" i="1"/>
  <c r="AR234" i="1"/>
  <c r="AR230" i="1"/>
  <c r="AR222" i="1"/>
  <c r="AR214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228" i="1"/>
  <c r="AR226" i="1"/>
  <c r="AR223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217" i="1"/>
  <c r="AR236" i="1"/>
  <c r="AR227" i="1"/>
  <c r="AR215" i="1"/>
  <c r="AR212" i="1"/>
  <c r="AR162" i="1"/>
  <c r="AR154" i="1"/>
  <c r="AR146" i="1"/>
  <c r="AR138" i="1"/>
  <c r="AR235" i="1"/>
  <c r="AR231" i="1"/>
  <c r="AR159" i="1"/>
  <c r="AR151" i="1"/>
  <c r="AR143" i="1"/>
  <c r="AR164" i="1"/>
  <c r="AR156" i="1"/>
  <c r="AR148" i="1"/>
  <c r="AR140" i="1"/>
  <c r="AR161" i="1"/>
  <c r="AR153" i="1"/>
  <c r="AR145" i="1"/>
  <c r="AR137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1" i="1"/>
  <c r="BA12" i="1"/>
  <c r="DZ264" i="1"/>
  <c r="EA234" i="1"/>
  <c r="EA228" i="1"/>
  <c r="EA220" i="1"/>
  <c r="EA212" i="1"/>
  <c r="EA236" i="1"/>
  <c r="EA235" i="1"/>
  <c r="EA233" i="1"/>
  <c r="EA231" i="1"/>
  <c r="EA223" i="1"/>
  <c r="EA215" i="1"/>
  <c r="EA211" i="1"/>
  <c r="EA210" i="1"/>
  <c r="EA209" i="1"/>
  <c r="EA208" i="1"/>
  <c r="EA207" i="1"/>
  <c r="EA206" i="1"/>
  <c r="EA205" i="1"/>
  <c r="EA204" i="1"/>
  <c r="EA203" i="1"/>
  <c r="EA202" i="1"/>
  <c r="EA201" i="1"/>
  <c r="EA200" i="1"/>
  <c r="EA199" i="1"/>
  <c r="EA198" i="1"/>
  <c r="EA197" i="1"/>
  <c r="EA196" i="1"/>
  <c r="EA195" i="1"/>
  <c r="EA194" i="1"/>
  <c r="EA232" i="1"/>
  <c r="EA229" i="1"/>
  <c r="EA221" i="1"/>
  <c r="EA213" i="1"/>
  <c r="EA219" i="1"/>
  <c r="EA214" i="1"/>
  <c r="EA230" i="1"/>
  <c r="EA226" i="1"/>
  <c r="EA216" i="1"/>
  <c r="EA217" i="1"/>
  <c r="EA190" i="1"/>
  <c r="EA182" i="1"/>
  <c r="EA174" i="1"/>
  <c r="EA162" i="1"/>
  <c r="EA154" i="1"/>
  <c r="EA146" i="1"/>
  <c r="EA138" i="1"/>
  <c r="EA131" i="1"/>
  <c r="EA123" i="1"/>
  <c r="EA115" i="1"/>
  <c r="EA107" i="1"/>
  <c r="EA98" i="1"/>
  <c r="EA227" i="1"/>
  <c r="EA224" i="1"/>
  <c r="EA193" i="1"/>
  <c r="EA185" i="1"/>
  <c r="EA177" i="1"/>
  <c r="EA169" i="1"/>
  <c r="EA159" i="1"/>
  <c r="EA151" i="1"/>
  <c r="EA143" i="1"/>
  <c r="EA134" i="1"/>
  <c r="EA126" i="1"/>
  <c r="EA116" i="1"/>
  <c r="EA108" i="1"/>
  <c r="EA97" i="1"/>
  <c r="EA96" i="1"/>
  <c r="EA95" i="1"/>
  <c r="EA94" i="1"/>
  <c r="EA218" i="1"/>
  <c r="EA188" i="1"/>
  <c r="EA180" i="1"/>
  <c r="EA172" i="1"/>
  <c r="EA164" i="1"/>
  <c r="EA156" i="1"/>
  <c r="EA148" i="1"/>
  <c r="EA140" i="1"/>
  <c r="EA129" i="1"/>
  <c r="EA117" i="1"/>
  <c r="EA109" i="1"/>
  <c r="EA93" i="1"/>
  <c r="EA191" i="1"/>
  <c r="EA183" i="1"/>
  <c r="EA175" i="1"/>
  <c r="EA167" i="1"/>
  <c r="EA161" i="1"/>
  <c r="EA153" i="1"/>
  <c r="EA145" i="1"/>
  <c r="EA137" i="1"/>
  <c r="EA132" i="1"/>
  <c r="EA124" i="1"/>
  <c r="EA118" i="1"/>
  <c r="EA110" i="1"/>
  <c r="EA92" i="1"/>
  <c r="EI264" i="1"/>
  <c r="EJ12" i="1"/>
  <c r="BS41" i="4"/>
  <c r="BO41" i="4"/>
  <c r="BL41" i="4"/>
  <c r="BI41" i="4"/>
  <c r="EJ13" i="1"/>
  <c r="F312" i="3"/>
  <c r="IY13" i="1"/>
  <c r="IX13" i="1"/>
  <c r="IW13" i="1"/>
  <c r="IU13" i="1"/>
  <c r="F313" i="3"/>
  <c r="IY14" i="1"/>
  <c r="IX14" i="1"/>
  <c r="IW14" i="1"/>
  <c r="IU14" i="1"/>
  <c r="BG16" i="1"/>
  <c r="FK16" i="1"/>
  <c r="EA19" i="1"/>
  <c r="CQ21" i="1"/>
  <c r="EA24" i="1"/>
  <c r="CQ29" i="1"/>
  <c r="F328" i="3"/>
  <c r="IY29" i="1"/>
  <c r="IX29" i="1"/>
  <c r="IW29" i="1"/>
  <c r="IU29" i="1"/>
  <c r="W30" i="1"/>
  <c r="EA30" i="1"/>
  <c r="CE31" i="1"/>
  <c r="CE34" i="1"/>
  <c r="EA35" i="1"/>
  <c r="CQ36" i="1"/>
  <c r="EJ37" i="1"/>
  <c r="CQ38" i="1"/>
  <c r="CE39" i="1"/>
  <c r="F338" i="3"/>
  <c r="IY39" i="1"/>
  <c r="IX39" i="1"/>
  <c r="IW39" i="1"/>
  <c r="IU39" i="1"/>
  <c r="W40" i="1"/>
  <c r="EA40" i="1"/>
  <c r="BG41" i="1"/>
  <c r="CE42" i="1"/>
  <c r="FK43" i="1"/>
  <c r="CN44" i="1"/>
  <c r="FK44" i="1"/>
  <c r="CQ46" i="1"/>
  <c r="F345" i="3"/>
  <c r="IY46" i="1"/>
  <c r="IX46" i="1"/>
  <c r="IW46" i="1"/>
  <c r="IU46" i="1"/>
  <c r="W47" i="1"/>
  <c r="EA47" i="1"/>
  <c r="F350" i="3"/>
  <c r="IY51" i="1"/>
  <c r="IX51" i="1"/>
  <c r="IW51" i="1"/>
  <c r="IU51" i="1"/>
  <c r="W52" i="1"/>
  <c r="CN54" i="1"/>
  <c r="FK54" i="1"/>
  <c r="EA55" i="1"/>
  <c r="FK56" i="1"/>
  <c r="EA58" i="1"/>
  <c r="CQ60" i="1"/>
  <c r="FK61" i="1"/>
  <c r="EA64" i="1"/>
  <c r="FK68" i="1"/>
  <c r="CQ72" i="1"/>
  <c r="FK74" i="1"/>
  <c r="FK75" i="1"/>
  <c r="F375" i="3"/>
  <c r="IX76" i="1"/>
  <c r="IW76" i="1"/>
  <c r="IU76" i="1"/>
  <c r="FK78" i="1"/>
  <c r="F378" i="3"/>
  <c r="IX79" i="1"/>
  <c r="IW79" i="1"/>
  <c r="IU79" i="1"/>
  <c r="EA80" i="1"/>
  <c r="F382" i="3"/>
  <c r="IX83" i="1"/>
  <c r="IW83" i="1"/>
  <c r="IU83" i="1"/>
  <c r="CQ85" i="1"/>
  <c r="IY85" i="1"/>
  <c r="CN86" i="1"/>
  <c r="IY86" i="1"/>
  <c r="CN87" i="1"/>
  <c r="IS87" i="1"/>
  <c r="FK89" i="1"/>
  <c r="FK90" i="1"/>
  <c r="FK91" i="1"/>
  <c r="CN92" i="1"/>
  <c r="FN93" i="1"/>
  <c r="FK95" i="1"/>
  <c r="FK97" i="1"/>
  <c r="FK102" i="1"/>
  <c r="EA105" i="1"/>
  <c r="EP105" i="1"/>
  <c r="Z106" i="1"/>
  <c r="FK108" i="1"/>
  <c r="F409" i="3"/>
  <c r="IZ110" i="1"/>
  <c r="IY110" i="1"/>
  <c r="IX110" i="1"/>
  <c r="IW110" i="1"/>
  <c r="CQ111" i="1"/>
  <c r="Z112" i="1"/>
  <c r="CQ113" i="1"/>
  <c r="DR117" i="1"/>
  <c r="Z121" i="1"/>
  <c r="FB124" i="1"/>
  <c r="Z125" i="1"/>
  <c r="FN129" i="1"/>
  <c r="EA130" i="1"/>
  <c r="EP130" i="1"/>
  <c r="F430" i="3"/>
  <c r="IZ131" i="1"/>
  <c r="IY131" i="1"/>
  <c r="IX131" i="1"/>
  <c r="IW131" i="1"/>
  <c r="IS132" i="1"/>
  <c r="FK134" i="1"/>
  <c r="DR135" i="1"/>
  <c r="EA136" i="1"/>
  <c r="F437" i="3"/>
  <c r="IY138" i="1"/>
  <c r="IX138" i="1"/>
  <c r="IW138" i="1"/>
  <c r="IU138" i="1"/>
  <c r="IS138" i="1"/>
  <c r="FW139" i="1"/>
  <c r="AR142" i="1"/>
  <c r="FK144" i="1"/>
  <c r="CQ147" i="1"/>
  <c r="CQ150" i="1"/>
  <c r="AR152" i="1"/>
  <c r="FW153" i="1"/>
  <c r="F454" i="3"/>
  <c r="IY155" i="1"/>
  <c r="IX155" i="1"/>
  <c r="IW155" i="1"/>
  <c r="IU155" i="1"/>
  <c r="IZ155" i="1"/>
  <c r="F456" i="3"/>
  <c r="IY157" i="1"/>
  <c r="IX157" i="1"/>
  <c r="IW157" i="1"/>
  <c r="IU157" i="1"/>
  <c r="FK162" i="1"/>
  <c r="EA165" i="1"/>
  <c r="CN166" i="1"/>
  <c r="EA166" i="1"/>
  <c r="IT167" i="1"/>
  <c r="Z168" i="1"/>
  <c r="FN172" i="1"/>
  <c r="EA173" i="1"/>
  <c r="EP173" i="1"/>
  <c r="F473" i="3"/>
  <c r="IZ174" i="1"/>
  <c r="IY174" i="1"/>
  <c r="IX174" i="1"/>
  <c r="IW174" i="1"/>
  <c r="IS175" i="1"/>
  <c r="FK177" i="1"/>
  <c r="DR178" i="1"/>
  <c r="EA179" i="1"/>
  <c r="EP179" i="1"/>
  <c r="FW184" i="1"/>
  <c r="FB186" i="1"/>
  <c r="FW186" i="1"/>
  <c r="FK187" i="1"/>
  <c r="DR189" i="1"/>
  <c r="FN191" i="1"/>
  <c r="CQ192" i="1"/>
  <c r="FB195" i="1"/>
  <c r="BY199" i="1"/>
  <c r="EP201" i="1"/>
  <c r="DI202" i="1"/>
  <c r="F509" i="3"/>
  <c r="IS210" i="1"/>
  <c r="IZ210" i="1"/>
  <c r="IY210" i="1"/>
  <c r="IX210" i="1"/>
  <c r="IW210" i="1"/>
  <c r="IU210" i="1"/>
  <c r="FW218" i="1"/>
  <c r="AR219" i="1"/>
  <c r="AR220" i="1"/>
  <c r="EA222" i="1"/>
  <c r="F521" i="3"/>
  <c r="IX222" i="1"/>
  <c r="IW222" i="1"/>
  <c r="IY222" i="1"/>
  <c r="IZ222" i="1"/>
  <c r="IU222" i="1"/>
  <c r="Z225" i="1"/>
  <c r="FB227" i="1"/>
  <c r="Z233" i="1"/>
  <c r="FK233" i="1"/>
  <c r="FK234" i="1"/>
  <c r="IY235" i="1"/>
  <c r="IZ231" i="1"/>
  <c r="IY231" i="1"/>
  <c r="IT73" i="1"/>
  <c r="IT266" i="1" s="1"/>
  <c r="F396" i="3"/>
  <c r="IZ97" i="1"/>
  <c r="IY97" i="1"/>
  <c r="IX97" i="1"/>
  <c r="IW97" i="1"/>
  <c r="F397" i="3"/>
  <c r="IZ98" i="1"/>
  <c r="IY98" i="1"/>
  <c r="IX98" i="1"/>
  <c r="IW98" i="1"/>
  <c r="F406" i="3"/>
  <c r="IZ107" i="1"/>
  <c r="IY107" i="1"/>
  <c r="IX107" i="1"/>
  <c r="IW107" i="1"/>
  <c r="F414" i="3"/>
  <c r="IZ115" i="1"/>
  <c r="IY115" i="1"/>
  <c r="IX115" i="1"/>
  <c r="IW115" i="1"/>
  <c r="F424" i="3"/>
  <c r="IZ125" i="1"/>
  <c r="IY125" i="1"/>
  <c r="IX125" i="1"/>
  <c r="IW125" i="1"/>
  <c r="F432" i="3"/>
  <c r="IZ133" i="1"/>
  <c r="IY133" i="1"/>
  <c r="IX133" i="1"/>
  <c r="IW133" i="1"/>
  <c r="CZ136" i="1"/>
  <c r="CB138" i="1"/>
  <c r="BD140" i="1"/>
  <c r="F441" i="3"/>
  <c r="IY142" i="1"/>
  <c r="IX142" i="1"/>
  <c r="IW142" i="1"/>
  <c r="IU142" i="1"/>
  <c r="DX143" i="1"/>
  <c r="CZ144" i="1"/>
  <c r="CB146" i="1"/>
  <c r="BD148" i="1"/>
  <c r="F449" i="3"/>
  <c r="IY150" i="1"/>
  <c r="IX150" i="1"/>
  <c r="IW150" i="1"/>
  <c r="IU150" i="1"/>
  <c r="DX151" i="1"/>
  <c r="CZ152" i="1"/>
  <c r="CB154" i="1"/>
  <c r="BD156" i="1"/>
  <c r="F457" i="3"/>
  <c r="IY158" i="1"/>
  <c r="IX158" i="1"/>
  <c r="IW158" i="1"/>
  <c r="IU158" i="1"/>
  <c r="DX159" i="1"/>
  <c r="CZ160" i="1"/>
  <c r="CB162" i="1"/>
  <c r="F465" i="3"/>
  <c r="IY166" i="1"/>
  <c r="IX166" i="1"/>
  <c r="IW166" i="1"/>
  <c r="IU166" i="1"/>
  <c r="F467" i="3"/>
  <c r="IZ168" i="1"/>
  <c r="IY168" i="1"/>
  <c r="IX168" i="1"/>
  <c r="IW168" i="1"/>
  <c r="F475" i="3"/>
  <c r="IZ176" i="1"/>
  <c r="IY176" i="1"/>
  <c r="IX176" i="1"/>
  <c r="IW176" i="1"/>
  <c r="F483" i="3"/>
  <c r="IZ184" i="1"/>
  <c r="IY184" i="1"/>
  <c r="IX184" i="1"/>
  <c r="IW184" i="1"/>
  <c r="F491" i="3"/>
  <c r="IZ192" i="1"/>
  <c r="IY192" i="1"/>
  <c r="IX192" i="1"/>
  <c r="IW192" i="1"/>
  <c r="F500" i="3"/>
  <c r="IS201" i="1"/>
  <c r="IZ201" i="1"/>
  <c r="IU201" i="1"/>
  <c r="IY207" i="1"/>
  <c r="IY208" i="1"/>
  <c r="CB217" i="1"/>
  <c r="DX220" i="1"/>
  <c r="DX224" i="1"/>
  <c r="IZ233" i="1"/>
  <c r="IX236" i="1"/>
  <c r="IW236" i="1"/>
  <c r="IZ236" i="1"/>
  <c r="IY236" i="1"/>
  <c r="IU236" i="1"/>
  <c r="IS236" i="1"/>
  <c r="SV48" i="2"/>
  <c r="BC3" i="2"/>
  <c r="BD233" i="1"/>
  <c r="BD229" i="1"/>
  <c r="BD221" i="1"/>
  <c r="BD213" i="1"/>
  <c r="BD232" i="1"/>
  <c r="BD224" i="1"/>
  <c r="BD216" i="1"/>
  <c r="DG2" i="2"/>
  <c r="BD234" i="1"/>
  <c r="BD230" i="1"/>
  <c r="BD222" i="1"/>
  <c r="BD214" i="1"/>
  <c r="BD211" i="1"/>
  <c r="BD210" i="1"/>
  <c r="BD209" i="1"/>
  <c r="BD208" i="1"/>
  <c r="BD207" i="1"/>
  <c r="BD206" i="1"/>
  <c r="BD205" i="1"/>
  <c r="BD204" i="1"/>
  <c r="BD203" i="1"/>
  <c r="BD202" i="1"/>
  <c r="BD201" i="1"/>
  <c r="BD200" i="1"/>
  <c r="BD199" i="1"/>
  <c r="BD198" i="1"/>
  <c r="BD197" i="1"/>
  <c r="BD196" i="1"/>
  <c r="BD195" i="1"/>
  <c r="BC264" i="1"/>
  <c r="BD223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171" i="1"/>
  <c r="BD170" i="1"/>
  <c r="BD169" i="1"/>
  <c r="BD168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228" i="1"/>
  <c r="BD226" i="1"/>
  <c r="BD217" i="1"/>
  <c r="BD236" i="1"/>
  <c r="BD227" i="1"/>
  <c r="BD215" i="1"/>
  <c r="FK2" i="2"/>
  <c r="CB226" i="1"/>
  <c r="CB218" i="1"/>
  <c r="CB229" i="1"/>
  <c r="CB221" i="1"/>
  <c r="CB213" i="1"/>
  <c r="CB227" i="1"/>
  <c r="CB219" i="1"/>
  <c r="CB211" i="1"/>
  <c r="CB210" i="1"/>
  <c r="CB209" i="1"/>
  <c r="CB208" i="1"/>
  <c r="CB207" i="1"/>
  <c r="CB206" i="1"/>
  <c r="CB205" i="1"/>
  <c r="CB204" i="1"/>
  <c r="CB203" i="1"/>
  <c r="CB202" i="1"/>
  <c r="CB201" i="1"/>
  <c r="CB200" i="1"/>
  <c r="CB199" i="1"/>
  <c r="CB198" i="1"/>
  <c r="CB197" i="1"/>
  <c r="CB196" i="1"/>
  <c r="CB195" i="1"/>
  <c r="CB225" i="1"/>
  <c r="CB212" i="1"/>
  <c r="CB194" i="1"/>
  <c r="CB193" i="1"/>
  <c r="CB192" i="1"/>
  <c r="CB191" i="1"/>
  <c r="CB190" i="1"/>
  <c r="CB189" i="1"/>
  <c r="CB188" i="1"/>
  <c r="CB187" i="1"/>
  <c r="CB186" i="1"/>
  <c r="CB185" i="1"/>
  <c r="CB184" i="1"/>
  <c r="CB183" i="1"/>
  <c r="CB182" i="1"/>
  <c r="CB181" i="1"/>
  <c r="CB180" i="1"/>
  <c r="CB179" i="1"/>
  <c r="CB178" i="1"/>
  <c r="CB177" i="1"/>
  <c r="CB176" i="1"/>
  <c r="CB175" i="1"/>
  <c r="CB174" i="1"/>
  <c r="CB173" i="1"/>
  <c r="CB172" i="1"/>
  <c r="CB171" i="1"/>
  <c r="CB170" i="1"/>
  <c r="CB169" i="1"/>
  <c r="CB168" i="1"/>
  <c r="CB135" i="1"/>
  <c r="CB134" i="1"/>
  <c r="CB133" i="1"/>
  <c r="CB132" i="1"/>
  <c r="CB131" i="1"/>
  <c r="CB130" i="1"/>
  <c r="CB129" i="1"/>
  <c r="CB128" i="1"/>
  <c r="CB127" i="1"/>
  <c r="CB126" i="1"/>
  <c r="CB125" i="1"/>
  <c r="CB124" i="1"/>
  <c r="CB123" i="1"/>
  <c r="CB122" i="1"/>
  <c r="CB121" i="1"/>
  <c r="CB120" i="1"/>
  <c r="CB119" i="1"/>
  <c r="CB118" i="1"/>
  <c r="CB117" i="1"/>
  <c r="CB116" i="1"/>
  <c r="CB115" i="1"/>
  <c r="CB114" i="1"/>
  <c r="CB113" i="1"/>
  <c r="CB112" i="1"/>
  <c r="CB111" i="1"/>
  <c r="CB110" i="1"/>
  <c r="CB109" i="1"/>
  <c r="CB108" i="1"/>
  <c r="CB107" i="1"/>
  <c r="CB106" i="1"/>
  <c r="CB105" i="1"/>
  <c r="CB104" i="1"/>
  <c r="CB103" i="1"/>
  <c r="CB102" i="1"/>
  <c r="CB101" i="1"/>
  <c r="CB100" i="1"/>
  <c r="CB99" i="1"/>
  <c r="CB98" i="1"/>
  <c r="CB97" i="1"/>
  <c r="CB96" i="1"/>
  <c r="CB95" i="1"/>
  <c r="CB94" i="1"/>
  <c r="CB93" i="1"/>
  <c r="CB233" i="1"/>
  <c r="CB223" i="1"/>
  <c r="CB214" i="1"/>
  <c r="CA264" i="1"/>
  <c r="CB232" i="1"/>
  <c r="CB230" i="1"/>
  <c r="CB228" i="1"/>
  <c r="CB216" i="1"/>
  <c r="CY264" i="1"/>
  <c r="CZ235" i="1"/>
  <c r="CZ231" i="1"/>
  <c r="CZ223" i="1"/>
  <c r="CZ215" i="1"/>
  <c r="CZ226" i="1"/>
  <c r="CZ218" i="1"/>
  <c r="CZ232" i="1"/>
  <c r="CZ224" i="1"/>
  <c r="CZ216" i="1"/>
  <c r="CZ211" i="1"/>
  <c r="CZ210" i="1"/>
  <c r="CZ209" i="1"/>
  <c r="CZ208" i="1"/>
  <c r="CZ207" i="1"/>
  <c r="CZ206" i="1"/>
  <c r="CZ205" i="1"/>
  <c r="CZ204" i="1"/>
  <c r="CZ203" i="1"/>
  <c r="CZ202" i="1"/>
  <c r="CZ201" i="1"/>
  <c r="CZ200" i="1"/>
  <c r="CZ199" i="1"/>
  <c r="CZ198" i="1"/>
  <c r="CZ197" i="1"/>
  <c r="CZ196" i="1"/>
  <c r="CZ195" i="1"/>
  <c r="CZ194" i="1"/>
  <c r="CZ229" i="1"/>
  <c r="CZ227" i="1"/>
  <c r="CZ220" i="1"/>
  <c r="CZ193" i="1"/>
  <c r="CZ192" i="1"/>
  <c r="CZ191" i="1"/>
  <c r="CZ190" i="1"/>
  <c r="CZ189" i="1"/>
  <c r="CZ188" i="1"/>
  <c r="CZ187" i="1"/>
  <c r="CZ186" i="1"/>
  <c r="CZ185" i="1"/>
  <c r="CZ184" i="1"/>
  <c r="CZ183" i="1"/>
  <c r="CZ182" i="1"/>
  <c r="CZ181" i="1"/>
  <c r="CZ180" i="1"/>
  <c r="CZ179" i="1"/>
  <c r="CZ178" i="1"/>
  <c r="CZ177" i="1"/>
  <c r="CZ176" i="1"/>
  <c r="CZ175" i="1"/>
  <c r="CZ174" i="1"/>
  <c r="CZ173" i="1"/>
  <c r="CZ172" i="1"/>
  <c r="CZ171" i="1"/>
  <c r="CZ170" i="1"/>
  <c r="CZ169" i="1"/>
  <c r="CZ168" i="1"/>
  <c r="CZ167" i="1"/>
  <c r="CZ135" i="1"/>
  <c r="CZ134" i="1"/>
  <c r="CZ133" i="1"/>
  <c r="CZ132" i="1"/>
  <c r="CZ131" i="1"/>
  <c r="CZ130" i="1"/>
  <c r="CZ129" i="1"/>
  <c r="CZ128" i="1"/>
  <c r="CZ127" i="1"/>
  <c r="CZ126" i="1"/>
  <c r="CZ125" i="1"/>
  <c r="CZ124" i="1"/>
  <c r="CZ123" i="1"/>
  <c r="CZ122" i="1"/>
  <c r="CZ121" i="1"/>
  <c r="CZ120" i="1"/>
  <c r="CZ119" i="1"/>
  <c r="CZ118" i="1"/>
  <c r="CZ117" i="1"/>
  <c r="CZ116" i="1"/>
  <c r="CZ115" i="1"/>
  <c r="CZ114" i="1"/>
  <c r="CZ113" i="1"/>
  <c r="CZ112" i="1"/>
  <c r="CZ111" i="1"/>
  <c r="CZ110" i="1"/>
  <c r="CZ109" i="1"/>
  <c r="CZ108" i="1"/>
  <c r="CZ107" i="1"/>
  <c r="CZ106" i="1"/>
  <c r="CZ105" i="1"/>
  <c r="CZ104" i="1"/>
  <c r="CZ103" i="1"/>
  <c r="CZ102" i="1"/>
  <c r="CZ101" i="1"/>
  <c r="CZ100" i="1"/>
  <c r="CZ99" i="1"/>
  <c r="CZ98" i="1"/>
  <c r="CZ97" i="1"/>
  <c r="CZ96" i="1"/>
  <c r="CZ95" i="1"/>
  <c r="CZ94" i="1"/>
  <c r="CZ93" i="1"/>
  <c r="CZ234" i="1"/>
  <c r="CZ222" i="1"/>
  <c r="CZ212" i="1"/>
  <c r="CZ233" i="1"/>
  <c r="CZ225" i="1"/>
  <c r="DX234" i="1"/>
  <c r="DW264" i="1"/>
  <c r="DX230" i="1"/>
  <c r="DX222" i="1"/>
  <c r="DX214" i="1"/>
  <c r="DX225" i="1"/>
  <c r="DX217" i="1"/>
  <c r="DX236" i="1"/>
  <c r="DX235" i="1"/>
  <c r="DX233" i="1"/>
  <c r="DX231" i="1"/>
  <c r="DX223" i="1"/>
  <c r="DX215" i="1"/>
  <c r="DX211" i="1"/>
  <c r="DX210" i="1"/>
  <c r="DX209" i="1"/>
  <c r="DX208" i="1"/>
  <c r="DX207" i="1"/>
  <c r="DX206" i="1"/>
  <c r="DX205" i="1"/>
  <c r="DX204" i="1"/>
  <c r="DX203" i="1"/>
  <c r="DX202" i="1"/>
  <c r="DX201" i="1"/>
  <c r="DX200" i="1"/>
  <c r="DX199" i="1"/>
  <c r="DX198" i="1"/>
  <c r="DX197" i="1"/>
  <c r="DX196" i="1"/>
  <c r="DX195" i="1"/>
  <c r="DX194" i="1"/>
  <c r="DX193" i="1"/>
  <c r="DX192" i="1"/>
  <c r="DX191" i="1"/>
  <c r="DX190" i="1"/>
  <c r="DX189" i="1"/>
  <c r="DX188" i="1"/>
  <c r="DX187" i="1"/>
  <c r="DX186" i="1"/>
  <c r="DX185" i="1"/>
  <c r="DX184" i="1"/>
  <c r="DX183" i="1"/>
  <c r="DX182" i="1"/>
  <c r="DX181" i="1"/>
  <c r="DX180" i="1"/>
  <c r="DX179" i="1"/>
  <c r="DX178" i="1"/>
  <c r="DX177" i="1"/>
  <c r="DX176" i="1"/>
  <c r="DX175" i="1"/>
  <c r="DX174" i="1"/>
  <c r="DX173" i="1"/>
  <c r="DX172" i="1"/>
  <c r="DX171" i="1"/>
  <c r="DX170" i="1"/>
  <c r="DX169" i="1"/>
  <c r="DX168" i="1"/>
  <c r="DX167" i="1"/>
  <c r="DX135" i="1"/>
  <c r="DX134" i="1"/>
  <c r="DX133" i="1"/>
  <c r="DX132" i="1"/>
  <c r="DX131" i="1"/>
  <c r="DX130" i="1"/>
  <c r="DX129" i="1"/>
  <c r="DX128" i="1"/>
  <c r="DX127" i="1"/>
  <c r="DX126" i="1"/>
  <c r="DX125" i="1"/>
  <c r="DX124" i="1"/>
  <c r="DX123" i="1"/>
  <c r="DX122" i="1"/>
  <c r="DX121" i="1"/>
  <c r="DX120" i="1"/>
  <c r="DX119" i="1"/>
  <c r="DX118" i="1"/>
  <c r="DX117" i="1"/>
  <c r="DX116" i="1"/>
  <c r="DX115" i="1"/>
  <c r="DX114" i="1"/>
  <c r="DX113" i="1"/>
  <c r="DX112" i="1"/>
  <c r="DX111" i="1"/>
  <c r="DX110" i="1"/>
  <c r="DX109" i="1"/>
  <c r="DX108" i="1"/>
  <c r="DX107" i="1"/>
  <c r="DX106" i="1"/>
  <c r="DX105" i="1"/>
  <c r="DX104" i="1"/>
  <c r="DX103" i="1"/>
  <c r="DX102" i="1"/>
  <c r="DX101" i="1"/>
  <c r="DX100" i="1"/>
  <c r="DX99" i="1"/>
  <c r="DX98" i="1"/>
  <c r="DX97" i="1"/>
  <c r="DX96" i="1"/>
  <c r="DX95" i="1"/>
  <c r="DX94" i="1"/>
  <c r="DX93" i="1"/>
  <c r="DX228" i="1"/>
  <c r="DX232" i="1"/>
  <c r="DX221" i="1"/>
  <c r="DX219" i="1"/>
  <c r="DX226" i="1"/>
  <c r="DX216" i="1"/>
  <c r="BI20" i="4"/>
  <c r="BO20" i="4"/>
  <c r="BL20" i="4"/>
  <c r="BS20" i="4"/>
  <c r="BI23" i="4"/>
  <c r="BS23" i="4"/>
  <c r="BO23" i="4"/>
  <c r="BL23" i="4"/>
  <c r="F398" i="3"/>
  <c r="IZ99" i="1"/>
  <c r="IY99" i="1"/>
  <c r="IX99" i="1"/>
  <c r="IW99" i="1"/>
  <c r="F399" i="3"/>
  <c r="IZ100" i="1"/>
  <c r="IY100" i="1"/>
  <c r="IX100" i="1"/>
  <c r="IW100" i="1"/>
  <c r="F400" i="3"/>
  <c r="IZ101" i="1"/>
  <c r="IY101" i="1"/>
  <c r="IX101" i="1"/>
  <c r="IW101" i="1"/>
  <c r="F401" i="3"/>
  <c r="IZ102" i="1"/>
  <c r="IY102" i="1"/>
  <c r="IX102" i="1"/>
  <c r="IW102" i="1"/>
  <c r="F402" i="3"/>
  <c r="IZ103" i="1"/>
  <c r="IY103" i="1"/>
  <c r="IX103" i="1"/>
  <c r="IW103" i="1"/>
  <c r="F403" i="3"/>
  <c r="IZ104" i="1"/>
  <c r="IY104" i="1"/>
  <c r="IX104" i="1"/>
  <c r="IW104" i="1"/>
  <c r="F404" i="3"/>
  <c r="IZ105" i="1"/>
  <c r="IY105" i="1"/>
  <c r="IX105" i="1"/>
  <c r="IW105" i="1"/>
  <c r="F405" i="3"/>
  <c r="IZ106" i="1"/>
  <c r="IY106" i="1"/>
  <c r="IX106" i="1"/>
  <c r="IW106" i="1"/>
  <c r="F413" i="3"/>
  <c r="IZ114" i="1"/>
  <c r="IY114" i="1"/>
  <c r="IX114" i="1"/>
  <c r="IW114" i="1"/>
  <c r="F421" i="3"/>
  <c r="IZ122" i="1"/>
  <c r="IY122" i="1"/>
  <c r="IX122" i="1"/>
  <c r="IW122" i="1"/>
  <c r="F429" i="3"/>
  <c r="IZ130" i="1"/>
  <c r="IY130" i="1"/>
  <c r="IX130" i="1"/>
  <c r="IW130" i="1"/>
  <c r="F436" i="3"/>
  <c r="IY137" i="1"/>
  <c r="IX137" i="1"/>
  <c r="IW137" i="1"/>
  <c r="IU137" i="1"/>
  <c r="DX138" i="1"/>
  <c r="CZ139" i="1"/>
  <c r="CB141" i="1"/>
  <c r="IZ142" i="1"/>
  <c r="BD143" i="1"/>
  <c r="F444" i="3"/>
  <c r="IY145" i="1"/>
  <c r="IX145" i="1"/>
  <c r="IW145" i="1"/>
  <c r="IU145" i="1"/>
  <c r="DX146" i="1"/>
  <c r="CZ147" i="1"/>
  <c r="CB149" i="1"/>
  <c r="IZ150" i="1"/>
  <c r="BD151" i="1"/>
  <c r="F452" i="3"/>
  <c r="IY153" i="1"/>
  <c r="IX153" i="1"/>
  <c r="IW153" i="1"/>
  <c r="IU153" i="1"/>
  <c r="DX154" i="1"/>
  <c r="CZ155" i="1"/>
  <c r="CB157" i="1"/>
  <c r="IZ158" i="1"/>
  <c r="BD159" i="1"/>
  <c r="F460" i="3"/>
  <c r="IY161" i="1"/>
  <c r="IX161" i="1"/>
  <c r="IW161" i="1"/>
  <c r="IU161" i="1"/>
  <c r="DX162" i="1"/>
  <c r="CZ163" i="1"/>
  <c r="CB165" i="1"/>
  <c r="IZ166" i="1"/>
  <c r="AX167" i="1"/>
  <c r="F472" i="3"/>
  <c r="IZ173" i="1"/>
  <c r="IY173" i="1"/>
  <c r="IX173" i="1"/>
  <c r="IW173" i="1"/>
  <c r="F480" i="3"/>
  <c r="IZ181" i="1"/>
  <c r="IY181" i="1"/>
  <c r="IX181" i="1"/>
  <c r="IW181" i="1"/>
  <c r="F488" i="3"/>
  <c r="IZ189" i="1"/>
  <c r="IY189" i="1"/>
  <c r="IX189" i="1"/>
  <c r="IW189" i="1"/>
  <c r="F494" i="3"/>
  <c r="IS195" i="1"/>
  <c r="IZ195" i="1"/>
  <c r="IY195" i="1"/>
  <c r="F501" i="3"/>
  <c r="IS202" i="1"/>
  <c r="IZ202" i="1"/>
  <c r="F503" i="3"/>
  <c r="IS204" i="1"/>
  <c r="IZ204" i="1"/>
  <c r="IY204" i="1"/>
  <c r="IX204" i="1"/>
  <c r="F510" i="3"/>
  <c r="IX211" i="1"/>
  <c r="IW211" i="1"/>
  <c r="IZ211" i="1"/>
  <c r="IU211" i="1"/>
  <c r="IY211" i="1"/>
  <c r="IS211" i="1"/>
  <c r="F511" i="3"/>
  <c r="IX212" i="1"/>
  <c r="IW212" i="1"/>
  <c r="IS212" i="1"/>
  <c r="IZ212" i="1"/>
  <c r="IY212" i="1"/>
  <c r="IZ215" i="1"/>
  <c r="CB220" i="1"/>
  <c r="F524" i="3"/>
  <c r="IX225" i="1"/>
  <c r="IW225" i="1"/>
  <c r="IZ225" i="1"/>
  <c r="IY225" i="1"/>
  <c r="BD231" i="1"/>
  <c r="BD235" i="1"/>
  <c r="IX243" i="1"/>
  <c r="IW243" i="1"/>
  <c r="IU243" i="1"/>
  <c r="IZ243" i="1"/>
  <c r="IY243" i="1"/>
  <c r="IS243" i="1"/>
  <c r="IX254" i="1"/>
  <c r="IW254" i="1"/>
  <c r="IS254" i="1"/>
  <c r="IZ254" i="1"/>
  <c r="IU254" i="1"/>
  <c r="IY254" i="1"/>
  <c r="FE236" i="1"/>
  <c r="FE235" i="1"/>
  <c r="FE234" i="1"/>
  <c r="FE233" i="1"/>
  <c r="FE232" i="1"/>
  <c r="FE231" i="1"/>
  <c r="FE230" i="1"/>
  <c r="FE229" i="1"/>
  <c r="FE228" i="1"/>
  <c r="FE227" i="1"/>
  <c r="FE226" i="1"/>
  <c r="FE225" i="1"/>
  <c r="FE224" i="1"/>
  <c r="FE223" i="1"/>
  <c r="FE222" i="1"/>
  <c r="FE221" i="1"/>
  <c r="FE220" i="1"/>
  <c r="FE219" i="1"/>
  <c r="FE218" i="1"/>
  <c r="FE217" i="1"/>
  <c r="FE216" i="1"/>
  <c r="FE215" i="1"/>
  <c r="FE214" i="1"/>
  <c r="FE213" i="1"/>
  <c r="FE212" i="1"/>
  <c r="FD264" i="1"/>
  <c r="FE206" i="1"/>
  <c r="FE198" i="1"/>
  <c r="FE205" i="1"/>
  <c r="FE197" i="1"/>
  <c r="FE166" i="1"/>
  <c r="FE165" i="1"/>
  <c r="FE164" i="1"/>
  <c r="FE163" i="1"/>
  <c r="FE162" i="1"/>
  <c r="FE161" i="1"/>
  <c r="FE160" i="1"/>
  <c r="FE159" i="1"/>
  <c r="FE158" i="1"/>
  <c r="FE157" i="1"/>
  <c r="FE156" i="1"/>
  <c r="FE155" i="1"/>
  <c r="FE154" i="1"/>
  <c r="FE153" i="1"/>
  <c r="FE152" i="1"/>
  <c r="FE151" i="1"/>
  <c r="FE150" i="1"/>
  <c r="FE149" i="1"/>
  <c r="FE148" i="1"/>
  <c r="FE147" i="1"/>
  <c r="FE146" i="1"/>
  <c r="FE145" i="1"/>
  <c r="FE144" i="1"/>
  <c r="FE143" i="1"/>
  <c r="FE142" i="1"/>
  <c r="FE141" i="1"/>
  <c r="FE140" i="1"/>
  <c r="FE139" i="1"/>
  <c r="FE138" i="1"/>
  <c r="FE137" i="1"/>
  <c r="FE136" i="1"/>
  <c r="FE204" i="1"/>
  <c r="FE196" i="1"/>
  <c r="FE193" i="1"/>
  <c r="FE192" i="1"/>
  <c r="FE191" i="1"/>
  <c r="FE190" i="1"/>
  <c r="FE189" i="1"/>
  <c r="FE188" i="1"/>
  <c r="FE187" i="1"/>
  <c r="FE186" i="1"/>
  <c r="FE185" i="1"/>
  <c r="FE184" i="1"/>
  <c r="FE183" i="1"/>
  <c r="FE182" i="1"/>
  <c r="FE181" i="1"/>
  <c r="FE180" i="1"/>
  <c r="FE179" i="1"/>
  <c r="FE178" i="1"/>
  <c r="FE177" i="1"/>
  <c r="FE176" i="1"/>
  <c r="FE175" i="1"/>
  <c r="FE174" i="1"/>
  <c r="FE173" i="1"/>
  <c r="FE172" i="1"/>
  <c r="FE171" i="1"/>
  <c r="FE170" i="1"/>
  <c r="FE169" i="1"/>
  <c r="FE168" i="1"/>
  <c r="FE167" i="1"/>
  <c r="FE135" i="1"/>
  <c r="FE134" i="1"/>
  <c r="FE133" i="1"/>
  <c r="FE132" i="1"/>
  <c r="FE131" i="1"/>
  <c r="FE130" i="1"/>
  <c r="FE129" i="1"/>
  <c r="FE128" i="1"/>
  <c r="FE127" i="1"/>
  <c r="FE126" i="1"/>
  <c r="FE125" i="1"/>
  <c r="FE124" i="1"/>
  <c r="FE123" i="1"/>
  <c r="FE122" i="1"/>
  <c r="FE121" i="1"/>
  <c r="FE120" i="1"/>
  <c r="FE119" i="1"/>
  <c r="FE118" i="1"/>
  <c r="FE117" i="1"/>
  <c r="FE116" i="1"/>
  <c r="FE115" i="1"/>
  <c r="FE114" i="1"/>
  <c r="FE113" i="1"/>
  <c r="FE112" i="1"/>
  <c r="FE111" i="1"/>
  <c r="FE110" i="1"/>
  <c r="FE109" i="1"/>
  <c r="FE108" i="1"/>
  <c r="FE107" i="1"/>
  <c r="FE106" i="1"/>
  <c r="FE105" i="1"/>
  <c r="FE104" i="1"/>
  <c r="FE103" i="1"/>
  <c r="FE102" i="1"/>
  <c r="FE101" i="1"/>
  <c r="FE100" i="1"/>
  <c r="FE99" i="1"/>
  <c r="FE98" i="1"/>
  <c r="FE97" i="1"/>
  <c r="FE96" i="1"/>
  <c r="FE95" i="1"/>
  <c r="FE94" i="1"/>
  <c r="FE93" i="1"/>
  <c r="FE92" i="1"/>
  <c r="FE211" i="1"/>
  <c r="FE203" i="1"/>
  <c r="FE195" i="1"/>
  <c r="BS32" i="4"/>
  <c r="BL32" i="4"/>
  <c r="BI32" i="4"/>
  <c r="BO32" i="4"/>
  <c r="FE11" i="1"/>
  <c r="FE13" i="1"/>
  <c r="FE14" i="1"/>
  <c r="FE15" i="1"/>
  <c r="FE16" i="1"/>
  <c r="FE17" i="1"/>
  <c r="FE18" i="1"/>
  <c r="FE19" i="1"/>
  <c r="FE20" i="1"/>
  <c r="FE21" i="1"/>
  <c r="FE22" i="1"/>
  <c r="FE23" i="1"/>
  <c r="FE24" i="1"/>
  <c r="FE25" i="1"/>
  <c r="FE26" i="1"/>
  <c r="FE27" i="1"/>
  <c r="FE28" i="1"/>
  <c r="FE29" i="1"/>
  <c r="FE30" i="1"/>
  <c r="FE31" i="1"/>
  <c r="FE32" i="1"/>
  <c r="FE34" i="1"/>
  <c r="FE35" i="1"/>
  <c r="FE36" i="1"/>
  <c r="FE37" i="1"/>
  <c r="FE38" i="1"/>
  <c r="FE39" i="1"/>
  <c r="FE40" i="1"/>
  <c r="FE41" i="1"/>
  <c r="FE42" i="1"/>
  <c r="FE43" i="1"/>
  <c r="FE44" i="1"/>
  <c r="FE45" i="1"/>
  <c r="FE46" i="1"/>
  <c r="FE47" i="1"/>
  <c r="FE48" i="1"/>
  <c r="FE49" i="1"/>
  <c r="FE50" i="1"/>
  <c r="FE51" i="1"/>
  <c r="FE52" i="1"/>
  <c r="FE53" i="1"/>
  <c r="FE54" i="1"/>
  <c r="FE55" i="1"/>
  <c r="FE56" i="1"/>
  <c r="FE57" i="1"/>
  <c r="FE58" i="1"/>
  <c r="FE59" i="1"/>
  <c r="FE60" i="1"/>
  <c r="FE61" i="1"/>
  <c r="FE62" i="1"/>
  <c r="FE63" i="1"/>
  <c r="FE64" i="1"/>
  <c r="FE65" i="1"/>
  <c r="FE66" i="1"/>
  <c r="FE67" i="1"/>
  <c r="FE68" i="1"/>
  <c r="FE69" i="1"/>
  <c r="FE70" i="1"/>
  <c r="FE71" i="1"/>
  <c r="FE72" i="1"/>
  <c r="IU99" i="1"/>
  <c r="IU100" i="1"/>
  <c r="IU101" i="1"/>
  <c r="IU102" i="1"/>
  <c r="IU103" i="1"/>
  <c r="IU104" i="1"/>
  <c r="IU105" i="1"/>
  <c r="IU106" i="1"/>
  <c r="F412" i="3"/>
  <c r="IZ113" i="1"/>
  <c r="IY113" i="1"/>
  <c r="IX113" i="1"/>
  <c r="IW113" i="1"/>
  <c r="IU114" i="1"/>
  <c r="F420" i="3"/>
  <c r="IZ121" i="1"/>
  <c r="IY121" i="1"/>
  <c r="IX121" i="1"/>
  <c r="IW121" i="1"/>
  <c r="IU122" i="1"/>
  <c r="F426" i="3"/>
  <c r="IZ127" i="1"/>
  <c r="IY127" i="1"/>
  <c r="IX127" i="1"/>
  <c r="IW127" i="1"/>
  <c r="IU130" i="1"/>
  <c r="CB136" i="1"/>
  <c r="IZ137" i="1"/>
  <c r="BD138" i="1"/>
  <c r="F439" i="3"/>
  <c r="IY140" i="1"/>
  <c r="IX140" i="1"/>
  <c r="IW140" i="1"/>
  <c r="IU140" i="1"/>
  <c r="DX141" i="1"/>
  <c r="CZ142" i="1"/>
  <c r="CB144" i="1"/>
  <c r="IZ145" i="1"/>
  <c r="BD146" i="1"/>
  <c r="F447" i="3"/>
  <c r="IY148" i="1"/>
  <c r="IX148" i="1"/>
  <c r="IW148" i="1"/>
  <c r="IU148" i="1"/>
  <c r="DX149" i="1"/>
  <c r="CZ150" i="1"/>
  <c r="CB152" i="1"/>
  <c r="IZ153" i="1"/>
  <c r="BD154" i="1"/>
  <c r="F455" i="3"/>
  <c r="IY156" i="1"/>
  <c r="IX156" i="1"/>
  <c r="IW156" i="1"/>
  <c r="IU156" i="1"/>
  <c r="DX157" i="1"/>
  <c r="CZ158" i="1"/>
  <c r="CB160" i="1"/>
  <c r="IZ161" i="1"/>
  <c r="BD162" i="1"/>
  <c r="F463" i="3"/>
  <c r="IY164" i="1"/>
  <c r="IX164" i="1"/>
  <c r="IW164" i="1"/>
  <c r="IU164" i="1"/>
  <c r="DX165" i="1"/>
  <c r="CZ166" i="1"/>
  <c r="F469" i="3"/>
  <c r="IZ170" i="1"/>
  <c r="IY170" i="1"/>
  <c r="IX170" i="1"/>
  <c r="IW170" i="1"/>
  <c r="IU173" i="1"/>
  <c r="F477" i="3"/>
  <c r="IZ178" i="1"/>
  <c r="IY178" i="1"/>
  <c r="IX178" i="1"/>
  <c r="IW178" i="1"/>
  <c r="IU181" i="1"/>
  <c r="F485" i="3"/>
  <c r="IZ186" i="1"/>
  <c r="IY186" i="1"/>
  <c r="IX186" i="1"/>
  <c r="IW186" i="1"/>
  <c r="IU189" i="1"/>
  <c r="IU204" i="1"/>
  <c r="FE207" i="1"/>
  <c r="FE208" i="1"/>
  <c r="FE209" i="1"/>
  <c r="BD212" i="1"/>
  <c r="IY219" i="1"/>
  <c r="CB224" i="1"/>
  <c r="IU225" i="1"/>
  <c r="F528" i="3"/>
  <c r="IX229" i="1"/>
  <c r="IW229" i="1"/>
  <c r="IY229" i="1"/>
  <c r="IU229" i="1"/>
  <c r="IS229" i="1"/>
  <c r="IZ229" i="1"/>
  <c r="IX247" i="1"/>
  <c r="IW247" i="1"/>
  <c r="IY247" i="1"/>
  <c r="IU247" i="1"/>
  <c r="IZ247" i="1"/>
  <c r="IS247" i="1"/>
  <c r="QD226" i="2"/>
  <c r="GJ226" i="1" s="1"/>
  <c r="QD220" i="2"/>
  <c r="GJ220" i="1" s="1"/>
  <c r="QD235" i="2"/>
  <c r="GJ235" i="1" s="1"/>
  <c r="QD227" i="2"/>
  <c r="GJ227" i="1" s="1"/>
  <c r="QD228" i="2"/>
  <c r="GJ228" i="1" s="1"/>
  <c r="QD234" i="2"/>
  <c r="GJ234" i="1" s="1"/>
  <c r="QD224" i="2"/>
  <c r="GJ224" i="1" s="1"/>
  <c r="QD231" i="2"/>
  <c r="GJ231" i="1" s="1"/>
  <c r="QD225" i="2"/>
  <c r="GJ225" i="1" s="1"/>
  <c r="QD214" i="2"/>
  <c r="GJ214" i="1" s="1"/>
  <c r="QD230" i="2"/>
  <c r="GJ230" i="1" s="1"/>
  <c r="QD223" i="2"/>
  <c r="GJ223" i="1" s="1"/>
  <c r="QD206" i="2"/>
  <c r="GJ206" i="1" s="1"/>
  <c r="QD215" i="2"/>
  <c r="GJ215" i="1" s="1"/>
  <c r="QD212" i="2"/>
  <c r="GJ212" i="1" s="1"/>
  <c r="QD236" i="2"/>
  <c r="GJ236" i="1" s="1"/>
  <c r="QD218" i="2"/>
  <c r="GJ218" i="1" s="1"/>
  <c r="QD232" i="2"/>
  <c r="GJ232" i="1" s="1"/>
  <c r="QD219" i="2"/>
  <c r="GJ219" i="1" s="1"/>
  <c r="QD213" i="2"/>
  <c r="GJ213" i="1" s="1"/>
  <c r="QD209" i="2"/>
  <c r="GJ209" i="1" s="1"/>
  <c r="QD204" i="2"/>
  <c r="GJ204" i="1" s="1"/>
  <c r="QD233" i="2"/>
  <c r="GJ233" i="1" s="1"/>
  <c r="QD221" i="2"/>
  <c r="GJ221" i="1" s="1"/>
  <c r="QD216" i="2"/>
  <c r="GJ216" i="1" s="1"/>
  <c r="QD202" i="2"/>
  <c r="GJ202" i="1" s="1"/>
  <c r="QD199" i="2"/>
  <c r="GJ199" i="1" s="1"/>
  <c r="QD217" i="2"/>
  <c r="GJ217" i="1" s="1"/>
  <c r="QD210" i="2"/>
  <c r="GJ210" i="1" s="1"/>
  <c r="QD193" i="2"/>
  <c r="GJ193" i="1" s="1"/>
  <c r="QD196" i="2"/>
  <c r="GJ196" i="1" s="1"/>
  <c r="QD190" i="2"/>
  <c r="GJ190" i="1" s="1"/>
  <c r="QD187" i="2"/>
  <c r="GJ187" i="1" s="1"/>
  <c r="QD222" i="2"/>
  <c r="GJ222" i="1" s="1"/>
  <c r="QD207" i="2"/>
  <c r="GJ207" i="1" s="1"/>
  <c r="QD201" i="2"/>
  <c r="GJ201" i="1" s="1"/>
  <c r="QD208" i="2"/>
  <c r="GJ208" i="1" s="1"/>
  <c r="QD181" i="2"/>
  <c r="GJ181" i="1" s="1"/>
  <c r="QD169" i="2"/>
  <c r="GJ169" i="1" s="1"/>
  <c r="QD161" i="2"/>
  <c r="GJ161" i="1" s="1"/>
  <c r="QD197" i="2"/>
  <c r="GJ197" i="1" s="1"/>
  <c r="QD184" i="2"/>
  <c r="GJ184" i="1" s="1"/>
  <c r="QD172" i="2"/>
  <c r="GJ172" i="1" s="1"/>
  <c r="QD164" i="2"/>
  <c r="GJ164" i="1" s="1"/>
  <c r="QD158" i="2"/>
  <c r="GJ158" i="1" s="1"/>
  <c r="QD188" i="2"/>
  <c r="GJ188" i="1" s="1"/>
  <c r="QD179" i="2"/>
  <c r="GJ179" i="1" s="1"/>
  <c r="QD176" i="2"/>
  <c r="GJ176" i="1" s="1"/>
  <c r="QD167" i="2"/>
  <c r="GJ167" i="1" s="1"/>
  <c r="QD203" i="2"/>
  <c r="GJ203" i="1" s="1"/>
  <c r="QD211" i="2"/>
  <c r="GJ211" i="1" s="1"/>
  <c r="QD229" i="2"/>
  <c r="GJ229" i="1" s="1"/>
  <c r="QD192" i="2"/>
  <c r="GJ192" i="1" s="1"/>
  <c r="QD180" i="2"/>
  <c r="GJ180" i="1" s="1"/>
  <c r="QD177" i="2"/>
  <c r="GJ177" i="1" s="1"/>
  <c r="QD174" i="2"/>
  <c r="GJ174" i="1" s="1"/>
  <c r="QD183" i="2"/>
  <c r="GJ183" i="1" s="1"/>
  <c r="QD182" i="2"/>
  <c r="GJ182" i="1" s="1"/>
  <c r="QD166" i="2"/>
  <c r="GJ166" i="1" s="1"/>
  <c r="QD159" i="2"/>
  <c r="GJ159" i="1" s="1"/>
  <c r="QD157" i="2"/>
  <c r="GJ157" i="1" s="1"/>
  <c r="QD151" i="2"/>
  <c r="GJ151" i="1" s="1"/>
  <c r="QD148" i="2"/>
  <c r="GJ148" i="1" s="1"/>
  <c r="QD142" i="2"/>
  <c r="GJ142" i="1" s="1"/>
  <c r="QD200" i="2"/>
  <c r="GJ200" i="1" s="1"/>
  <c r="QD194" i="2"/>
  <c r="GJ194" i="1" s="1"/>
  <c r="QD191" i="2"/>
  <c r="GJ191" i="1" s="1"/>
  <c r="QD154" i="2"/>
  <c r="GJ154" i="1" s="1"/>
  <c r="QD205" i="2"/>
  <c r="GJ205" i="1" s="1"/>
  <c r="QD185" i="2"/>
  <c r="GJ185" i="1" s="1"/>
  <c r="QD178" i="2"/>
  <c r="GJ178" i="1" s="1"/>
  <c r="QD171" i="2"/>
  <c r="GJ171" i="1" s="1"/>
  <c r="QD170" i="2"/>
  <c r="GJ170" i="1" s="1"/>
  <c r="QD198" i="2"/>
  <c r="GJ198" i="1" s="1"/>
  <c r="QD189" i="2"/>
  <c r="GJ189" i="1" s="1"/>
  <c r="QD165" i="2"/>
  <c r="GJ165" i="1" s="1"/>
  <c r="QD195" i="2"/>
  <c r="GJ195" i="1" s="1"/>
  <c r="QD168" i="2"/>
  <c r="GJ168" i="1" s="1"/>
  <c r="QD153" i="2"/>
  <c r="GJ153" i="1" s="1"/>
  <c r="QD186" i="2"/>
  <c r="GJ186" i="1" s="1"/>
  <c r="QD149" i="2"/>
  <c r="GJ149" i="1" s="1"/>
  <c r="QD173" i="2"/>
  <c r="GJ173" i="1" s="1"/>
  <c r="QD155" i="2"/>
  <c r="GJ155" i="1" s="1"/>
  <c r="QD145" i="2"/>
  <c r="GJ145" i="1" s="1"/>
  <c r="QD156" i="2"/>
  <c r="GJ156" i="1" s="1"/>
  <c r="QD175" i="2"/>
  <c r="GJ175" i="1" s="1"/>
  <c r="QD152" i="2"/>
  <c r="GJ152" i="1" s="1"/>
  <c r="QD160" i="2"/>
  <c r="GJ160" i="1" s="1"/>
  <c r="QD144" i="2"/>
  <c r="GJ144" i="1" s="1"/>
  <c r="QD139" i="2"/>
  <c r="GJ139" i="1" s="1"/>
  <c r="QD143" i="2"/>
  <c r="GJ143" i="1" s="1"/>
  <c r="QD163" i="2"/>
  <c r="GJ163" i="1" s="1"/>
  <c r="QD162" i="2"/>
  <c r="GJ162" i="1" s="1"/>
  <c r="QD134" i="2"/>
  <c r="GJ134" i="1" s="1"/>
  <c r="QD131" i="2"/>
  <c r="GJ131" i="1" s="1"/>
  <c r="QD128" i="2"/>
  <c r="GJ128" i="1" s="1"/>
  <c r="QD125" i="2"/>
  <c r="GJ125" i="1" s="1"/>
  <c r="QD122" i="2"/>
  <c r="GJ122" i="1" s="1"/>
  <c r="QD112" i="2"/>
  <c r="GJ112" i="1" s="1"/>
  <c r="QD108" i="2"/>
  <c r="GJ108" i="1" s="1"/>
  <c r="QD147" i="2"/>
  <c r="GJ147" i="1" s="1"/>
  <c r="QD137" i="2"/>
  <c r="GJ137" i="1" s="1"/>
  <c r="QD119" i="2"/>
  <c r="GJ119" i="1" s="1"/>
  <c r="QD105" i="2"/>
  <c r="GJ105" i="1" s="1"/>
  <c r="QD102" i="2"/>
  <c r="GJ102" i="1" s="1"/>
  <c r="QD123" i="2"/>
  <c r="GJ123" i="1" s="1"/>
  <c r="QD116" i="2"/>
  <c r="GJ116" i="1" s="1"/>
  <c r="QD113" i="2"/>
  <c r="GJ113" i="1" s="1"/>
  <c r="QD109" i="2"/>
  <c r="GJ109" i="1" s="1"/>
  <c r="QD150" i="2"/>
  <c r="GJ150" i="1" s="1"/>
  <c r="QD141" i="2"/>
  <c r="GJ141" i="1" s="1"/>
  <c r="QD146" i="2"/>
  <c r="GJ146" i="1" s="1"/>
  <c r="QD140" i="2"/>
  <c r="GJ140" i="1" s="1"/>
  <c r="QD136" i="2"/>
  <c r="GJ136" i="1" s="1"/>
  <c r="QD138" i="2"/>
  <c r="GJ138" i="1" s="1"/>
  <c r="QD135" i="2"/>
  <c r="GJ135" i="1" s="1"/>
  <c r="QD127" i="2"/>
  <c r="GJ127" i="1" s="1"/>
  <c r="QD126" i="2"/>
  <c r="GJ126" i="1" s="1"/>
  <c r="QD130" i="2"/>
  <c r="GJ130" i="1" s="1"/>
  <c r="QD124" i="2"/>
  <c r="GJ124" i="1" s="1"/>
  <c r="QD117" i="2"/>
  <c r="GJ117" i="1" s="1"/>
  <c r="QD114" i="2"/>
  <c r="GJ114" i="1" s="1"/>
  <c r="QD111" i="2"/>
  <c r="GJ111" i="1" s="1"/>
  <c r="QD132" i="2"/>
  <c r="GJ132" i="1" s="1"/>
  <c r="QD103" i="2"/>
  <c r="GJ103" i="1" s="1"/>
  <c r="QD101" i="2"/>
  <c r="GJ101" i="1" s="1"/>
  <c r="QD100" i="2"/>
  <c r="GJ100" i="1" s="1"/>
  <c r="QD133" i="2"/>
  <c r="GJ133" i="1" s="1"/>
  <c r="QD110" i="2"/>
  <c r="GJ110" i="1" s="1"/>
  <c r="QD115" i="2"/>
  <c r="GJ115" i="1" s="1"/>
  <c r="QD129" i="2"/>
  <c r="GJ129" i="1" s="1"/>
  <c r="QD99" i="2"/>
  <c r="GJ99" i="1" s="1"/>
  <c r="QD120" i="2"/>
  <c r="GJ120" i="1" s="1"/>
  <c r="QD84" i="2"/>
  <c r="GJ84" i="1" s="1"/>
  <c r="QD74" i="2"/>
  <c r="GJ74" i="1" s="1"/>
  <c r="QD71" i="2"/>
  <c r="GJ71" i="1" s="1"/>
  <c r="QD107" i="2"/>
  <c r="GJ107" i="1" s="1"/>
  <c r="QD93" i="2"/>
  <c r="GJ93" i="1" s="1"/>
  <c r="QD90" i="2"/>
  <c r="GJ90" i="1" s="1"/>
  <c r="QD87" i="2"/>
  <c r="GJ87" i="1" s="1"/>
  <c r="QD81" i="2"/>
  <c r="GJ81" i="1" s="1"/>
  <c r="QD78" i="2"/>
  <c r="GJ78" i="1" s="1"/>
  <c r="QD66" i="2"/>
  <c r="GJ66" i="1" s="1"/>
  <c r="QD95" i="2"/>
  <c r="GJ95" i="1" s="1"/>
  <c r="QD69" i="2"/>
  <c r="GJ69" i="1" s="1"/>
  <c r="QD94" i="2"/>
  <c r="GJ94" i="1" s="1"/>
  <c r="QD92" i="2"/>
  <c r="GJ92" i="1" s="1"/>
  <c r="QD77" i="2"/>
  <c r="GJ77" i="1" s="1"/>
  <c r="QD70" i="2"/>
  <c r="GJ70" i="1" s="1"/>
  <c r="QD60" i="2"/>
  <c r="GJ60" i="1" s="1"/>
  <c r="QD57" i="2"/>
  <c r="GJ57" i="1" s="1"/>
  <c r="QD54" i="2"/>
  <c r="GJ54" i="1" s="1"/>
  <c r="QD121" i="2"/>
  <c r="GJ121" i="1" s="1"/>
  <c r="QD106" i="2"/>
  <c r="GJ106" i="1" s="1"/>
  <c r="QD91" i="2"/>
  <c r="GJ91" i="1" s="1"/>
  <c r="QD83" i="2"/>
  <c r="GJ83" i="1" s="1"/>
  <c r="QD79" i="2"/>
  <c r="GJ79" i="1" s="1"/>
  <c r="QD75" i="2"/>
  <c r="GJ75" i="1" s="1"/>
  <c r="QD62" i="2"/>
  <c r="GJ62" i="1" s="1"/>
  <c r="QD97" i="2"/>
  <c r="GJ97" i="1" s="1"/>
  <c r="QD118" i="2"/>
  <c r="GJ118" i="1" s="1"/>
  <c r="QD96" i="2"/>
  <c r="GJ96" i="1" s="1"/>
  <c r="QD88" i="2"/>
  <c r="GJ88" i="1" s="1"/>
  <c r="QD104" i="2"/>
  <c r="GJ104" i="1" s="1"/>
  <c r="QD98" i="2"/>
  <c r="GJ98" i="1" s="1"/>
  <c r="QD76" i="2"/>
  <c r="GJ76" i="1" s="1"/>
  <c r="QD63" i="2"/>
  <c r="GJ63" i="1" s="1"/>
  <c r="QD55" i="2"/>
  <c r="GJ55" i="1" s="1"/>
  <c r="QD53" i="2"/>
  <c r="GJ53" i="1" s="1"/>
  <c r="QD50" i="2"/>
  <c r="GJ50" i="1" s="1"/>
  <c r="QD44" i="2"/>
  <c r="GJ44" i="1" s="1"/>
  <c r="QD34" i="2"/>
  <c r="GJ34" i="1" s="1"/>
  <c r="QD20" i="2"/>
  <c r="GJ20" i="1" s="1"/>
  <c r="QD17" i="2"/>
  <c r="GJ17" i="1" s="1"/>
  <c r="QD73" i="2"/>
  <c r="GJ73" i="1" s="1"/>
  <c r="QD48" i="2"/>
  <c r="GJ48" i="1" s="1"/>
  <c r="QD40" i="2"/>
  <c r="GJ40" i="1" s="1"/>
  <c r="QD37" i="2"/>
  <c r="GJ37" i="1" s="1"/>
  <c r="QD26" i="2"/>
  <c r="GJ26" i="1" s="1"/>
  <c r="QD23" i="2"/>
  <c r="GJ23" i="1" s="1"/>
  <c r="QD14" i="2"/>
  <c r="GJ14" i="1" s="1"/>
  <c r="QD12" i="2"/>
  <c r="GJ12" i="1" s="1"/>
  <c r="QD89" i="2"/>
  <c r="GJ89" i="1" s="1"/>
  <c r="QD67" i="2"/>
  <c r="GJ67" i="1" s="1"/>
  <c r="QD49" i="2"/>
  <c r="GJ49" i="1" s="1"/>
  <c r="QD45" i="2"/>
  <c r="GJ45" i="1" s="1"/>
  <c r="QD41" i="2"/>
  <c r="GJ41" i="1" s="1"/>
  <c r="QD32" i="2"/>
  <c r="GJ32" i="1" s="1"/>
  <c r="QD29" i="2"/>
  <c r="GJ29" i="1" s="1"/>
  <c r="QD86" i="2"/>
  <c r="GJ86" i="1" s="1"/>
  <c r="QD72" i="2"/>
  <c r="GJ72" i="1" s="1"/>
  <c r="QD65" i="2"/>
  <c r="GJ65" i="1" s="1"/>
  <c r="QD64" i="2"/>
  <c r="GJ64" i="1" s="1"/>
  <c r="QD61" i="2"/>
  <c r="GJ61" i="1" s="1"/>
  <c r="QD46" i="2"/>
  <c r="GJ46" i="1" s="1"/>
  <c r="QD42" i="2"/>
  <c r="GJ42" i="1" s="1"/>
  <c r="QD58" i="2"/>
  <c r="GJ58" i="1" s="1"/>
  <c r="QD36" i="2"/>
  <c r="GJ36" i="1" s="1"/>
  <c r="QD27" i="2"/>
  <c r="GJ27" i="1" s="1"/>
  <c r="QD56" i="2"/>
  <c r="GJ56" i="1" s="1"/>
  <c r="QD25" i="2"/>
  <c r="GJ25" i="1" s="1"/>
  <c r="QD13" i="2"/>
  <c r="GJ13" i="1" s="1"/>
  <c r="QD43" i="2"/>
  <c r="GJ43" i="1" s="1"/>
  <c r="QD39" i="2"/>
  <c r="GJ39" i="1" s="1"/>
  <c r="QD33" i="2"/>
  <c r="GJ33" i="1" s="1"/>
  <c r="QD31" i="2"/>
  <c r="GJ31" i="1" s="1"/>
  <c r="QD52" i="2"/>
  <c r="GJ52" i="1" s="1"/>
  <c r="QD68" i="2"/>
  <c r="GJ68" i="1" s="1"/>
  <c r="QD47" i="2"/>
  <c r="GJ47" i="1" s="1"/>
  <c r="QD38" i="2"/>
  <c r="GJ38" i="1" s="1"/>
  <c r="QD30" i="2"/>
  <c r="GJ30" i="1" s="1"/>
  <c r="QD16" i="2"/>
  <c r="GJ16" i="1" s="1"/>
  <c r="QD18" i="2"/>
  <c r="GJ18" i="1" s="1"/>
  <c r="QD85" i="2"/>
  <c r="GJ85" i="1" s="1"/>
  <c r="QD82" i="2"/>
  <c r="GJ82" i="1" s="1"/>
  <c r="QD80" i="2"/>
  <c r="GJ80" i="1" s="1"/>
  <c r="QD22" i="2"/>
  <c r="GJ22" i="1" s="1"/>
  <c r="QD35" i="2"/>
  <c r="GJ35" i="1" s="1"/>
  <c r="QD19" i="2"/>
  <c r="GJ19" i="1" s="1"/>
  <c r="QD15" i="2"/>
  <c r="GJ15" i="1" s="1"/>
  <c r="QD59" i="2"/>
  <c r="GJ59" i="1" s="1"/>
  <c r="QD51" i="2"/>
  <c r="GJ51" i="1" s="1"/>
  <c r="QD11" i="2"/>
  <c r="GJ11" i="1" s="1"/>
  <c r="SV226" i="2"/>
  <c r="SV220" i="2"/>
  <c r="SV235" i="2"/>
  <c r="SV233" i="2"/>
  <c r="SV225" i="2"/>
  <c r="SV228" i="2"/>
  <c r="SV236" i="2"/>
  <c r="SV231" i="2"/>
  <c r="SV227" i="2"/>
  <c r="SV234" i="2"/>
  <c r="SV214" i="2"/>
  <c r="SV229" i="2"/>
  <c r="SV223" i="2"/>
  <c r="SV206" i="2"/>
  <c r="SV215" i="2"/>
  <c r="SV212" i="2"/>
  <c r="SV210" i="2"/>
  <c r="SV209" i="2"/>
  <c r="SV204" i="2"/>
  <c r="SV230" i="2"/>
  <c r="SV222" i="2"/>
  <c r="SV207" i="2"/>
  <c r="SV202" i="2"/>
  <c r="SV199" i="2"/>
  <c r="SV224" i="2"/>
  <c r="SV221" i="2"/>
  <c r="SV218" i="2"/>
  <c r="SV211" i="2"/>
  <c r="SV193" i="2"/>
  <c r="SV232" i="2"/>
  <c r="SV213" i="2"/>
  <c r="SV200" i="2"/>
  <c r="SV196" i="2"/>
  <c r="SV190" i="2"/>
  <c r="SV187" i="2"/>
  <c r="SV203" i="2"/>
  <c r="SV201" i="2"/>
  <c r="SV197" i="2"/>
  <c r="SV195" i="2"/>
  <c r="SV194" i="2"/>
  <c r="SV191" i="2"/>
  <c r="SV181" i="2"/>
  <c r="SV169" i="2"/>
  <c r="SV161" i="2"/>
  <c r="SV184" i="2"/>
  <c r="SV172" i="2"/>
  <c r="SV164" i="2"/>
  <c r="SV158" i="2"/>
  <c r="SV205" i="2"/>
  <c r="SV192" i="2"/>
  <c r="SV179" i="2"/>
  <c r="SV176" i="2"/>
  <c r="SV167" i="2"/>
  <c r="SV208" i="2"/>
  <c r="SV198" i="2"/>
  <c r="SV180" i="2"/>
  <c r="SV177" i="2"/>
  <c r="SV174" i="2"/>
  <c r="SV219" i="2"/>
  <c r="SV157" i="2"/>
  <c r="SV151" i="2"/>
  <c r="SV148" i="2"/>
  <c r="SV142" i="2"/>
  <c r="SV217" i="2"/>
  <c r="SV173" i="2"/>
  <c r="SV154" i="2"/>
  <c r="SV139" i="2"/>
  <c r="SV216" i="2"/>
  <c r="SV189" i="2"/>
  <c r="SV163" i="2"/>
  <c r="SV183" i="2"/>
  <c r="SV182" i="2"/>
  <c r="SV168" i="2"/>
  <c r="SV166" i="2"/>
  <c r="SV188" i="2"/>
  <c r="SV159" i="2"/>
  <c r="SV156" i="2"/>
  <c r="SV178" i="2"/>
  <c r="SV155" i="2"/>
  <c r="SV185" i="2"/>
  <c r="SV152" i="2"/>
  <c r="SV171" i="2"/>
  <c r="SV140" i="2"/>
  <c r="SV170" i="2"/>
  <c r="SV175" i="2"/>
  <c r="SV162" i="2"/>
  <c r="SV150" i="2"/>
  <c r="SV144" i="2"/>
  <c r="SV186" i="2"/>
  <c r="SV143" i="2"/>
  <c r="SV147" i="2"/>
  <c r="SV153" i="2"/>
  <c r="SV134" i="2"/>
  <c r="SV131" i="2"/>
  <c r="SV128" i="2"/>
  <c r="SV125" i="2"/>
  <c r="SV122" i="2"/>
  <c r="SV112" i="2"/>
  <c r="SV108" i="2"/>
  <c r="SV137" i="2"/>
  <c r="SV119" i="2"/>
  <c r="SV105" i="2"/>
  <c r="SV102" i="2"/>
  <c r="SV149" i="2"/>
  <c r="SV123" i="2"/>
  <c r="SV116" i="2"/>
  <c r="SV113" i="2"/>
  <c r="SV109" i="2"/>
  <c r="SV165" i="2"/>
  <c r="SV145" i="2"/>
  <c r="SV141" i="2"/>
  <c r="SV146" i="2"/>
  <c r="SV138" i="2"/>
  <c r="SV136" i="2"/>
  <c r="SV132" i="2"/>
  <c r="SV129" i="2"/>
  <c r="SV111" i="2"/>
  <c r="SV104" i="2"/>
  <c r="SV118" i="2"/>
  <c r="SV106" i="2"/>
  <c r="SV127" i="2"/>
  <c r="SV120" i="2"/>
  <c r="SV135" i="2"/>
  <c r="SV126" i="2"/>
  <c r="SV101" i="2"/>
  <c r="SV100" i="2"/>
  <c r="SV133" i="2"/>
  <c r="SV107" i="2"/>
  <c r="SV130" i="2"/>
  <c r="SV99" i="2"/>
  <c r="SV110" i="2"/>
  <c r="SV103" i="2"/>
  <c r="SV97" i="2"/>
  <c r="SV84" i="2"/>
  <c r="SV74" i="2"/>
  <c r="SV71" i="2"/>
  <c r="SV93" i="2"/>
  <c r="SV90" i="2"/>
  <c r="SV87" i="2"/>
  <c r="SV81" i="2"/>
  <c r="SV78" i="2"/>
  <c r="SV66" i="2"/>
  <c r="SV160" i="2"/>
  <c r="SV117" i="2"/>
  <c r="SV95" i="2"/>
  <c r="SV69" i="2"/>
  <c r="SV98" i="2"/>
  <c r="SV89" i="2"/>
  <c r="SV82" i="2"/>
  <c r="SV64" i="2"/>
  <c r="SV60" i="2"/>
  <c r="SV57" i="2"/>
  <c r="SV54" i="2"/>
  <c r="SV121" i="2"/>
  <c r="SV88" i="2"/>
  <c r="SV76" i="2"/>
  <c r="SV62" i="2"/>
  <c r="SV61" i="2"/>
  <c r="SV114" i="2"/>
  <c r="SV94" i="2"/>
  <c r="SV115" i="2"/>
  <c r="SV85" i="2"/>
  <c r="SV124" i="2"/>
  <c r="SV80" i="2"/>
  <c r="SV77" i="2"/>
  <c r="SV44" i="2"/>
  <c r="SV34" i="2"/>
  <c r="SV20" i="2"/>
  <c r="SV17" i="2"/>
  <c r="SV83" i="2"/>
  <c r="SV40" i="2"/>
  <c r="SV37" i="2"/>
  <c r="SV26" i="2"/>
  <c r="SV23" i="2"/>
  <c r="SV14" i="2"/>
  <c r="SV12" i="2"/>
  <c r="SV70" i="2"/>
  <c r="SV51" i="2"/>
  <c r="SV50" i="2"/>
  <c r="SV49" i="2"/>
  <c r="SV45" i="2"/>
  <c r="SV41" i="2"/>
  <c r="SV32" i="2"/>
  <c r="SV29" i="2"/>
  <c r="SV75" i="2"/>
  <c r="SV73" i="2"/>
  <c r="SV65" i="2"/>
  <c r="SV92" i="2"/>
  <c r="SV68" i="2"/>
  <c r="SV58" i="2"/>
  <c r="SV46" i="2"/>
  <c r="SV42" i="2"/>
  <c r="SV96" i="2"/>
  <c r="SV91" i="2"/>
  <c r="SV63" i="2"/>
  <c r="SV47" i="2"/>
  <c r="SV28" i="2"/>
  <c r="SV18" i="2"/>
  <c r="SV21" i="2"/>
  <c r="SV11" i="2"/>
  <c r="SV59" i="2"/>
  <c r="SV27" i="2"/>
  <c r="SV56" i="2"/>
  <c r="SV55" i="2"/>
  <c r="SV79" i="2"/>
  <c r="SV67" i="2"/>
  <c r="SV43" i="2"/>
  <c r="SV39" i="2"/>
  <c r="SV35" i="2"/>
  <c r="SV24" i="2"/>
  <c r="SV72" i="2"/>
  <c r="SV38" i="2"/>
  <c r="SV30" i="2"/>
  <c r="SV16" i="2"/>
  <c r="SV53" i="2"/>
  <c r="SV25" i="2"/>
  <c r="SV36" i="2"/>
  <c r="SV13" i="2"/>
  <c r="SV31" i="2"/>
  <c r="SV15" i="2"/>
  <c r="SV22" i="2"/>
  <c r="QD24" i="2"/>
  <c r="GJ24" i="1" s="1"/>
  <c r="S28" i="2"/>
  <c r="BS29" i="4"/>
  <c r="BO29" i="4"/>
  <c r="BL29" i="4"/>
  <c r="BI29" i="4"/>
  <c r="AF12" i="1"/>
  <c r="BD12" i="1"/>
  <c r="CB12" i="1"/>
  <c r="CZ12" i="1"/>
  <c r="DX12" i="1"/>
  <c r="FE73" i="1"/>
  <c r="FE74" i="1"/>
  <c r="FE75" i="1"/>
  <c r="FE76" i="1"/>
  <c r="FE77" i="1"/>
  <c r="FE78" i="1"/>
  <c r="FE79" i="1"/>
  <c r="FE80" i="1"/>
  <c r="FE81" i="1"/>
  <c r="FE82" i="1"/>
  <c r="FE83" i="1"/>
  <c r="FE84" i="1"/>
  <c r="FE85" i="1"/>
  <c r="FE86" i="1"/>
  <c r="FE87" i="1"/>
  <c r="FE88" i="1"/>
  <c r="FE89" i="1"/>
  <c r="FE90" i="1"/>
  <c r="FE91" i="1"/>
  <c r="F411" i="3"/>
  <c r="IZ112" i="1"/>
  <c r="IY112" i="1"/>
  <c r="IX112" i="1"/>
  <c r="IW112" i="1"/>
  <c r="IU113" i="1"/>
  <c r="F419" i="3"/>
  <c r="IZ120" i="1"/>
  <c r="IY120" i="1"/>
  <c r="IX120" i="1"/>
  <c r="IW120" i="1"/>
  <c r="IU121" i="1"/>
  <c r="F423" i="3"/>
  <c r="IZ124" i="1"/>
  <c r="IY124" i="1"/>
  <c r="IX124" i="1"/>
  <c r="IW124" i="1"/>
  <c r="IU127" i="1"/>
  <c r="F431" i="3"/>
  <c r="IZ132" i="1"/>
  <c r="IY132" i="1"/>
  <c r="IX132" i="1"/>
  <c r="IW132" i="1"/>
  <c r="DX136" i="1"/>
  <c r="CZ137" i="1"/>
  <c r="CB139" i="1"/>
  <c r="IZ140" i="1"/>
  <c r="BD141" i="1"/>
  <c r="F442" i="3"/>
  <c r="IY143" i="1"/>
  <c r="IX143" i="1"/>
  <c r="IW143" i="1"/>
  <c r="IU143" i="1"/>
  <c r="DX144" i="1"/>
  <c r="CZ145" i="1"/>
  <c r="CB147" i="1"/>
  <c r="IZ148" i="1"/>
  <c r="BD149" i="1"/>
  <c r="F450" i="3"/>
  <c r="IY151" i="1"/>
  <c r="IX151" i="1"/>
  <c r="IW151" i="1"/>
  <c r="IU151" i="1"/>
  <c r="DX152" i="1"/>
  <c r="CZ153" i="1"/>
  <c r="CB155" i="1"/>
  <c r="IZ156" i="1"/>
  <c r="BD157" i="1"/>
  <c r="F458" i="3"/>
  <c r="IY159" i="1"/>
  <c r="IX159" i="1"/>
  <c r="IW159" i="1"/>
  <c r="IU159" i="1"/>
  <c r="DX160" i="1"/>
  <c r="CZ161" i="1"/>
  <c r="CB163" i="1"/>
  <c r="IZ164" i="1"/>
  <c r="BD165" i="1"/>
  <c r="IU170" i="1"/>
  <c r="F474" i="3"/>
  <c r="IZ175" i="1"/>
  <c r="IY175" i="1"/>
  <c r="IX175" i="1"/>
  <c r="IW175" i="1"/>
  <c r="IU178" i="1"/>
  <c r="F482" i="3"/>
  <c r="IZ183" i="1"/>
  <c r="IY183" i="1"/>
  <c r="IX183" i="1"/>
  <c r="IW183" i="1"/>
  <c r="IU186" i="1"/>
  <c r="F490" i="3"/>
  <c r="IZ191" i="1"/>
  <c r="IY191" i="1"/>
  <c r="IX191" i="1"/>
  <c r="IW191" i="1"/>
  <c r="FE194" i="1"/>
  <c r="IY194" i="1"/>
  <c r="IX201" i="1"/>
  <c r="IW204" i="1"/>
  <c r="FE210" i="1"/>
  <c r="CZ213" i="1"/>
  <c r="CB215" i="1"/>
  <c r="IY217" i="1"/>
  <c r="BD220" i="1"/>
  <c r="F522" i="3"/>
  <c r="IX223" i="1"/>
  <c r="IW223" i="1"/>
  <c r="IS223" i="1"/>
  <c r="IU223" i="1"/>
  <c r="CZ230" i="1"/>
  <c r="IX239" i="1"/>
  <c r="IW239" i="1"/>
  <c r="IY239" i="1"/>
  <c r="IZ239" i="1"/>
  <c r="IU239" i="1"/>
  <c r="SV19" i="2"/>
  <c r="QD21" i="2"/>
  <c r="GJ21" i="1" s="1"/>
  <c r="F496" i="3"/>
  <c r="IS197" i="1"/>
  <c r="IZ197" i="1"/>
  <c r="IW197" i="1"/>
  <c r="F504" i="3"/>
  <c r="IS205" i="1"/>
  <c r="IZ205" i="1"/>
  <c r="IW205" i="1"/>
  <c r="IY215" i="1"/>
  <c r="F532" i="3"/>
  <c r="IX233" i="1"/>
  <c r="IW233" i="1"/>
  <c r="IY233" i="1"/>
  <c r="IU233" i="1"/>
  <c r="F533" i="3"/>
  <c r="IX234" i="1"/>
  <c r="IW234" i="1"/>
  <c r="IZ234" i="1"/>
  <c r="IY234" i="1"/>
  <c r="IX240" i="1"/>
  <c r="IW240" i="1"/>
  <c r="IS240" i="1"/>
  <c r="IX242" i="1"/>
  <c r="IW242" i="1"/>
  <c r="IU242" i="1"/>
  <c r="IY242" i="1"/>
  <c r="S11" i="2"/>
  <c r="T11" i="2" s="1"/>
  <c r="IX197" i="1"/>
  <c r="F497" i="3"/>
  <c r="IS198" i="1"/>
  <c r="IZ198" i="1"/>
  <c r="IW198" i="1"/>
  <c r="IX205" i="1"/>
  <c r="F505" i="3"/>
  <c r="IS206" i="1"/>
  <c r="IZ206" i="1"/>
  <c r="IW206" i="1"/>
  <c r="F517" i="3"/>
  <c r="IX218" i="1"/>
  <c r="IW218" i="1"/>
  <c r="IU218" i="1"/>
  <c r="F523" i="3"/>
  <c r="IX224" i="1"/>
  <c r="IW224" i="1"/>
  <c r="IZ224" i="1"/>
  <c r="IY224" i="1"/>
  <c r="IS224" i="1"/>
  <c r="IX237" i="1"/>
  <c r="IW237" i="1"/>
  <c r="IY237" i="1"/>
  <c r="IU240" i="1"/>
  <c r="IX244" i="1"/>
  <c r="IW244" i="1"/>
  <c r="IS244" i="1"/>
  <c r="IY244" i="1"/>
  <c r="IX248" i="1"/>
  <c r="IW248" i="1"/>
  <c r="IZ248" i="1"/>
  <c r="IY248" i="1"/>
  <c r="IU248" i="1"/>
  <c r="IS248" i="1"/>
  <c r="IX253" i="1"/>
  <c r="IW253" i="1"/>
  <c r="IZ253" i="1"/>
  <c r="IY253" i="1"/>
  <c r="IU253" i="1"/>
  <c r="S21" i="2"/>
  <c r="F493" i="3"/>
  <c r="IS194" i="1"/>
  <c r="IZ194" i="1"/>
  <c r="IY197" i="1"/>
  <c r="IX198" i="1"/>
  <c r="F498" i="3"/>
  <c r="IS199" i="1"/>
  <c r="IZ199" i="1"/>
  <c r="IW199" i="1"/>
  <c r="IY205" i="1"/>
  <c r="IX206" i="1"/>
  <c r="F506" i="3"/>
  <c r="IS207" i="1"/>
  <c r="IZ207" i="1"/>
  <c r="IW207" i="1"/>
  <c r="F516" i="3"/>
  <c r="IX217" i="1"/>
  <c r="IW217" i="1"/>
  <c r="IZ217" i="1"/>
  <c r="IU224" i="1"/>
  <c r="F530" i="3"/>
  <c r="IX231" i="1"/>
  <c r="IW231" i="1"/>
  <c r="IS231" i="1"/>
  <c r="IU237" i="1"/>
  <c r="IX238" i="1"/>
  <c r="IW238" i="1"/>
  <c r="IS238" i="1"/>
  <c r="IY240" i="1"/>
  <c r="IX255" i="1"/>
  <c r="IW255" i="1"/>
  <c r="IZ255" i="1"/>
  <c r="IY255" i="1"/>
  <c r="IU255" i="1"/>
  <c r="IS255" i="1"/>
  <c r="S27" i="2"/>
  <c r="S29" i="2"/>
  <c r="S38" i="2"/>
  <c r="IY198" i="1"/>
  <c r="IX199" i="1"/>
  <c r="F499" i="3"/>
  <c r="IS200" i="1"/>
  <c r="IZ200" i="1"/>
  <c r="IW200" i="1"/>
  <c r="IY206" i="1"/>
  <c r="IX207" i="1"/>
  <c r="F507" i="3"/>
  <c r="IS208" i="1"/>
  <c r="IZ208" i="1"/>
  <c r="IW208" i="1"/>
  <c r="F514" i="3"/>
  <c r="IX215" i="1"/>
  <c r="IW215" i="1"/>
  <c r="IS215" i="1"/>
  <c r="F518" i="3"/>
  <c r="IX219" i="1"/>
  <c r="IW219" i="1"/>
  <c r="IZ219" i="1"/>
  <c r="IU219" i="1"/>
  <c r="F531" i="3"/>
  <c r="IX232" i="1"/>
  <c r="IW232" i="1"/>
  <c r="IY232" i="1"/>
  <c r="IU232" i="1"/>
  <c r="IS232" i="1"/>
  <c r="IS233" i="1"/>
  <c r="IZ237" i="1"/>
  <c r="IZ240" i="1"/>
  <c r="IX249" i="1"/>
  <c r="IW249" i="1"/>
  <c r="IS249" i="1"/>
  <c r="IZ249" i="1"/>
  <c r="IX256" i="1"/>
  <c r="IW256" i="1"/>
  <c r="IZ256" i="1"/>
  <c r="IU256" i="1"/>
  <c r="IX257" i="1"/>
  <c r="IW257" i="1"/>
  <c r="IS257" i="1"/>
  <c r="IY257" i="1"/>
  <c r="IU257" i="1"/>
  <c r="AA4" i="2"/>
  <c r="HC2" i="2" s="1"/>
  <c r="S54" i="2"/>
  <c r="S72" i="2"/>
  <c r="F534" i="3"/>
  <c r="IX235" i="1"/>
  <c r="IW235" i="1"/>
  <c r="IS235" i="1"/>
  <c r="IX245" i="1"/>
  <c r="IW245" i="1"/>
  <c r="IY245" i="1"/>
  <c r="IU245" i="1"/>
  <c r="QK230" i="2"/>
  <c r="GM230" i="1" s="1"/>
  <c r="QK224" i="2"/>
  <c r="GM224" i="1" s="1"/>
  <c r="QK234" i="2"/>
  <c r="GM234" i="1" s="1"/>
  <c r="QK233" i="2"/>
  <c r="GM233" i="1" s="1"/>
  <c r="QK232" i="2"/>
  <c r="GM232" i="1" s="1"/>
  <c r="QK226" i="2"/>
  <c r="GM226" i="1" s="1"/>
  <c r="QK236" i="2"/>
  <c r="GM236" i="1" s="1"/>
  <c r="QK229" i="2"/>
  <c r="GM229" i="1" s="1"/>
  <c r="QK231" i="2"/>
  <c r="GM231" i="1" s="1"/>
  <c r="QK225" i="2"/>
  <c r="GM225" i="1" s="1"/>
  <c r="QK235" i="2"/>
  <c r="GM235" i="1" s="1"/>
  <c r="QK227" i="2"/>
  <c r="GM227" i="1" s="1"/>
  <c r="QK216" i="2"/>
  <c r="GM216" i="1" s="1"/>
  <c r="QK210" i="2"/>
  <c r="GM210" i="1" s="1"/>
  <c r="QK221" i="2"/>
  <c r="GM221" i="1" s="1"/>
  <c r="QK213" i="2"/>
  <c r="GM213" i="1" s="1"/>
  <c r="QK228" i="2"/>
  <c r="GM228" i="1" s="1"/>
  <c r="QK215" i="2"/>
  <c r="GM215" i="1" s="1"/>
  <c r="QK212" i="2"/>
  <c r="GM212" i="1" s="1"/>
  <c r="QK223" i="2"/>
  <c r="GM223" i="1" s="1"/>
  <c r="QK200" i="2"/>
  <c r="GM200" i="1" s="1"/>
  <c r="QK222" i="2"/>
  <c r="GM222" i="1" s="1"/>
  <c r="QK218" i="2"/>
  <c r="GM218" i="1" s="1"/>
  <c r="QK203" i="2"/>
  <c r="GM203" i="1" s="1"/>
  <c r="QK217" i="2"/>
  <c r="GM217" i="1" s="1"/>
  <c r="QK207" i="2"/>
  <c r="GM207" i="1" s="1"/>
  <c r="QK214" i="2"/>
  <c r="GM214" i="1" s="1"/>
  <c r="QK197" i="2"/>
  <c r="GM197" i="1" s="1"/>
  <c r="QK208" i="2"/>
  <c r="GM208" i="1" s="1"/>
  <c r="QK206" i="2"/>
  <c r="GM206" i="1" s="1"/>
  <c r="QK198" i="2"/>
  <c r="GM198" i="1" s="1"/>
  <c r="QK195" i="2"/>
  <c r="GM195" i="1" s="1"/>
  <c r="QK192" i="2"/>
  <c r="GM192" i="1" s="1"/>
  <c r="QK202" i="2"/>
  <c r="GM202" i="1" s="1"/>
  <c r="QK199" i="2"/>
  <c r="GM199" i="1" s="1"/>
  <c r="QK196" i="2"/>
  <c r="GM196" i="1" s="1"/>
  <c r="QK190" i="2"/>
  <c r="GM190" i="1" s="1"/>
  <c r="QK211" i="2"/>
  <c r="GM211" i="1" s="1"/>
  <c r="QK209" i="2"/>
  <c r="GM209" i="1" s="1"/>
  <c r="QK201" i="2"/>
  <c r="GM201" i="1" s="1"/>
  <c r="QK194" i="2"/>
  <c r="GM194" i="1" s="1"/>
  <c r="QK193" i="2"/>
  <c r="GM193" i="1" s="1"/>
  <c r="QK191" i="2"/>
  <c r="GM191" i="1" s="1"/>
  <c r="QK186" i="2"/>
  <c r="GM186" i="1" s="1"/>
  <c r="QK165" i="2"/>
  <c r="GM165" i="1" s="1"/>
  <c r="QK220" i="2"/>
  <c r="GM220" i="1" s="1"/>
  <c r="QK180" i="2"/>
  <c r="GM180" i="1" s="1"/>
  <c r="QK177" i="2"/>
  <c r="GM177" i="1" s="1"/>
  <c r="QK174" i="2"/>
  <c r="GM174" i="1" s="1"/>
  <c r="QK168" i="2"/>
  <c r="GM168" i="1" s="1"/>
  <c r="QK187" i="2"/>
  <c r="GM187" i="1" s="1"/>
  <c r="QK183" i="2"/>
  <c r="GM183" i="1" s="1"/>
  <c r="QK171" i="2"/>
  <c r="GM171" i="1" s="1"/>
  <c r="QK163" i="2"/>
  <c r="GM163" i="1" s="1"/>
  <c r="QK204" i="2"/>
  <c r="GM204" i="1" s="1"/>
  <c r="QK205" i="2"/>
  <c r="GM205" i="1" s="1"/>
  <c r="QK219" i="2"/>
  <c r="GM219" i="1" s="1"/>
  <c r="QK184" i="2"/>
  <c r="GM184" i="1" s="1"/>
  <c r="QK172" i="2"/>
  <c r="GM172" i="1" s="1"/>
  <c r="QK164" i="2"/>
  <c r="GM164" i="1" s="1"/>
  <c r="QK188" i="2"/>
  <c r="GM188" i="1" s="1"/>
  <c r="QK176" i="2"/>
  <c r="GM176" i="1" s="1"/>
  <c r="QK173" i="2"/>
  <c r="GM173" i="1" s="1"/>
  <c r="QK161" i="2"/>
  <c r="GM161" i="1" s="1"/>
  <c r="QK147" i="2"/>
  <c r="GM147" i="1" s="1"/>
  <c r="QK144" i="2"/>
  <c r="GM144" i="1" s="1"/>
  <c r="QK141" i="2"/>
  <c r="GM141" i="1" s="1"/>
  <c r="QK189" i="2"/>
  <c r="GM189" i="1" s="1"/>
  <c r="QK160" i="2"/>
  <c r="GM160" i="1" s="1"/>
  <c r="QK153" i="2"/>
  <c r="GM153" i="1" s="1"/>
  <c r="QK150" i="2"/>
  <c r="GM150" i="1" s="1"/>
  <c r="QK182" i="2"/>
  <c r="GM182" i="1" s="1"/>
  <c r="QK181" i="2"/>
  <c r="GM181" i="1" s="1"/>
  <c r="QK178" i="2"/>
  <c r="GM178" i="1" s="1"/>
  <c r="QK175" i="2"/>
  <c r="GM175" i="1" s="1"/>
  <c r="QK162" i="2"/>
  <c r="GM162" i="1" s="1"/>
  <c r="QK166" i="2"/>
  <c r="GM166" i="1" s="1"/>
  <c r="QK185" i="2"/>
  <c r="GM185" i="1" s="1"/>
  <c r="QK157" i="2"/>
  <c r="GM157" i="1" s="1"/>
  <c r="QK155" i="2"/>
  <c r="GM155" i="1" s="1"/>
  <c r="QK152" i="2"/>
  <c r="GM152" i="1" s="1"/>
  <c r="QK170" i="2"/>
  <c r="GM170" i="1" s="1"/>
  <c r="QK169" i="2"/>
  <c r="GM169" i="1" s="1"/>
  <c r="QK154" i="2"/>
  <c r="GM154" i="1" s="1"/>
  <c r="QK142" i="2"/>
  <c r="GM142" i="1" s="1"/>
  <c r="QK179" i="2"/>
  <c r="GM179" i="1" s="1"/>
  <c r="QK158" i="2"/>
  <c r="GM158" i="1" s="1"/>
  <c r="QK145" i="2"/>
  <c r="GM145" i="1" s="1"/>
  <c r="QK149" i="2"/>
  <c r="GM149" i="1" s="1"/>
  <c r="QK140" i="2"/>
  <c r="GM140" i="1" s="1"/>
  <c r="QK151" i="2"/>
  <c r="GM151" i="1" s="1"/>
  <c r="QK156" i="2"/>
  <c r="GM156" i="1" s="1"/>
  <c r="QK159" i="2"/>
  <c r="GM159" i="1" s="1"/>
  <c r="QK146" i="2"/>
  <c r="GM146" i="1" s="1"/>
  <c r="QK138" i="2"/>
  <c r="GM138" i="1" s="1"/>
  <c r="QK114" i="2"/>
  <c r="GM114" i="1" s="1"/>
  <c r="QK110" i="2"/>
  <c r="GM110" i="1" s="1"/>
  <c r="QK103" i="2"/>
  <c r="GM103" i="1" s="1"/>
  <c r="QK130" i="2"/>
  <c r="GM130" i="1" s="1"/>
  <c r="QK127" i="2"/>
  <c r="GM127" i="1" s="1"/>
  <c r="QK124" i="2"/>
  <c r="GM124" i="1" s="1"/>
  <c r="QK121" i="2"/>
  <c r="GM121" i="1" s="1"/>
  <c r="QK117" i="2"/>
  <c r="GM117" i="1" s="1"/>
  <c r="QK107" i="2"/>
  <c r="GM107" i="1" s="1"/>
  <c r="QK136" i="2"/>
  <c r="GM136" i="1" s="1"/>
  <c r="QK133" i="2"/>
  <c r="GM133" i="1" s="1"/>
  <c r="QK111" i="2"/>
  <c r="GM111" i="1" s="1"/>
  <c r="QK167" i="2"/>
  <c r="GM167" i="1" s="1"/>
  <c r="QK137" i="2"/>
  <c r="GM137" i="1" s="1"/>
  <c r="QK148" i="2"/>
  <c r="GM148" i="1" s="1"/>
  <c r="QK135" i="2"/>
  <c r="GM135" i="1" s="1"/>
  <c r="QK132" i="2"/>
  <c r="GM132" i="1" s="1"/>
  <c r="QK129" i="2"/>
  <c r="GM129" i="1" s="1"/>
  <c r="QK139" i="2"/>
  <c r="GM139" i="1" s="1"/>
  <c r="QK131" i="2"/>
  <c r="GM131" i="1" s="1"/>
  <c r="QK128" i="2"/>
  <c r="GM128" i="1" s="1"/>
  <c r="QK118" i="2"/>
  <c r="GM118" i="1" s="1"/>
  <c r="QK113" i="2"/>
  <c r="GM113" i="1" s="1"/>
  <c r="QK105" i="2"/>
  <c r="GM105" i="1" s="1"/>
  <c r="QK119" i="2"/>
  <c r="GM119" i="1" s="1"/>
  <c r="QK106" i="2"/>
  <c r="GM106" i="1" s="1"/>
  <c r="QK120" i="2"/>
  <c r="GM120" i="1" s="1"/>
  <c r="QK112" i="2"/>
  <c r="GM112" i="1" s="1"/>
  <c r="QK109" i="2"/>
  <c r="GM109" i="1" s="1"/>
  <c r="QK125" i="2"/>
  <c r="GM125" i="1" s="1"/>
  <c r="QK123" i="2"/>
  <c r="GM123" i="1" s="1"/>
  <c r="QK116" i="2"/>
  <c r="GM116" i="1" s="1"/>
  <c r="QK115" i="2"/>
  <c r="GM115" i="1" s="1"/>
  <c r="QK104" i="2"/>
  <c r="GM104" i="1" s="1"/>
  <c r="QK102" i="2"/>
  <c r="GM102" i="1" s="1"/>
  <c r="QK96" i="2"/>
  <c r="GM96" i="1" s="1"/>
  <c r="QK143" i="2"/>
  <c r="GM143" i="1" s="1"/>
  <c r="QK99" i="2"/>
  <c r="GM99" i="1" s="1"/>
  <c r="QK122" i="2"/>
  <c r="GM122" i="1" s="1"/>
  <c r="QK126" i="2"/>
  <c r="GM126" i="1" s="1"/>
  <c r="QK94" i="2"/>
  <c r="GM94" i="1" s="1"/>
  <c r="QK79" i="2"/>
  <c r="GM79" i="1" s="1"/>
  <c r="QK67" i="2"/>
  <c r="GM67" i="1" s="1"/>
  <c r="QK61" i="2"/>
  <c r="GM61" i="1" s="1"/>
  <c r="QK83" i="2"/>
  <c r="GM83" i="1" s="1"/>
  <c r="QK76" i="2"/>
  <c r="GM76" i="1" s="1"/>
  <c r="QK70" i="2"/>
  <c r="GM70" i="1" s="1"/>
  <c r="QK101" i="2"/>
  <c r="GM101" i="1" s="1"/>
  <c r="QK92" i="2"/>
  <c r="GM92" i="1" s="1"/>
  <c r="QK89" i="2"/>
  <c r="GM89" i="1" s="1"/>
  <c r="QK86" i="2"/>
  <c r="GM86" i="1" s="1"/>
  <c r="QK80" i="2"/>
  <c r="GM80" i="1" s="1"/>
  <c r="QK73" i="2"/>
  <c r="GM73" i="1" s="1"/>
  <c r="QK65" i="2"/>
  <c r="GM65" i="1" s="1"/>
  <c r="QK97" i="2"/>
  <c r="GM97" i="1" s="1"/>
  <c r="QK82" i="2"/>
  <c r="GM82" i="1" s="1"/>
  <c r="QK81" i="2"/>
  <c r="GM81" i="1" s="1"/>
  <c r="QK71" i="2"/>
  <c r="GM71" i="1" s="1"/>
  <c r="QK64" i="2"/>
  <c r="GM64" i="1" s="1"/>
  <c r="QK50" i="2"/>
  <c r="GM50" i="1" s="1"/>
  <c r="QK134" i="2"/>
  <c r="GM134" i="1" s="1"/>
  <c r="QK88" i="2"/>
  <c r="GM88" i="1" s="1"/>
  <c r="QK87" i="2"/>
  <c r="GM87" i="1" s="1"/>
  <c r="QK84" i="2"/>
  <c r="GM84" i="1" s="1"/>
  <c r="QK63" i="2"/>
  <c r="GM63" i="1" s="1"/>
  <c r="QK59" i="2"/>
  <c r="GM59" i="1" s="1"/>
  <c r="QK53" i="2"/>
  <c r="GM53" i="1" s="1"/>
  <c r="QK98" i="2"/>
  <c r="GM98" i="1" s="1"/>
  <c r="QK85" i="2"/>
  <c r="GM85" i="1" s="1"/>
  <c r="QK78" i="2"/>
  <c r="GM78" i="1" s="1"/>
  <c r="QK77" i="2"/>
  <c r="GM77" i="1" s="1"/>
  <c r="QK108" i="2"/>
  <c r="GM108" i="1" s="1"/>
  <c r="QK95" i="2"/>
  <c r="GM95" i="1" s="1"/>
  <c r="QK91" i="2"/>
  <c r="GM91" i="1" s="1"/>
  <c r="QK72" i="2"/>
  <c r="GM72" i="1" s="1"/>
  <c r="QK69" i="2"/>
  <c r="GM69" i="1" s="1"/>
  <c r="QK62" i="2"/>
  <c r="GM62" i="1" s="1"/>
  <c r="QK46" i="2"/>
  <c r="GM46" i="1" s="1"/>
  <c r="QK42" i="2"/>
  <c r="GM42" i="1" s="1"/>
  <c r="QK27" i="2"/>
  <c r="GM27" i="1" s="1"/>
  <c r="QK24" i="2"/>
  <c r="GM24" i="1" s="1"/>
  <c r="QK51" i="2"/>
  <c r="GM51" i="1" s="1"/>
  <c r="QK33" i="2"/>
  <c r="GM33" i="1" s="1"/>
  <c r="QK30" i="2"/>
  <c r="GM30" i="1" s="1"/>
  <c r="QK16" i="2"/>
  <c r="GM16" i="1" s="1"/>
  <c r="QK13" i="2"/>
  <c r="GM13" i="1" s="1"/>
  <c r="QK11" i="2"/>
  <c r="GM11" i="1" s="1"/>
  <c r="QK68" i="2"/>
  <c r="GM68" i="1" s="1"/>
  <c r="QK57" i="2"/>
  <c r="GM57" i="1" s="1"/>
  <c r="QK52" i="2"/>
  <c r="GM52" i="1" s="1"/>
  <c r="QK47" i="2"/>
  <c r="GM47" i="1" s="1"/>
  <c r="QK43" i="2"/>
  <c r="GM43" i="1" s="1"/>
  <c r="QK39" i="2"/>
  <c r="GM39" i="1" s="1"/>
  <c r="QK36" i="2"/>
  <c r="GM36" i="1" s="1"/>
  <c r="QK25" i="2"/>
  <c r="GM25" i="1" s="1"/>
  <c r="QK22" i="2"/>
  <c r="GM22" i="1" s="1"/>
  <c r="QK19" i="2"/>
  <c r="GM19" i="1" s="1"/>
  <c r="QK60" i="2"/>
  <c r="GM60" i="1" s="1"/>
  <c r="QK58" i="2"/>
  <c r="GM58" i="1" s="1"/>
  <c r="QK44" i="2"/>
  <c r="GM44" i="1" s="1"/>
  <c r="QK34" i="2"/>
  <c r="GM34" i="1" s="1"/>
  <c r="QK35" i="2"/>
  <c r="GM35" i="1" s="1"/>
  <c r="QK18" i="2"/>
  <c r="GM18" i="1" s="1"/>
  <c r="QK100" i="2"/>
  <c r="GM100" i="1" s="1"/>
  <c r="QK41" i="2"/>
  <c r="GM41" i="1" s="1"/>
  <c r="QK21" i="2"/>
  <c r="GM21" i="1" s="1"/>
  <c r="QK38" i="2"/>
  <c r="GM38" i="1" s="1"/>
  <c r="QK26" i="2"/>
  <c r="GM26" i="1" s="1"/>
  <c r="QK12" i="2"/>
  <c r="GM12" i="1" s="1"/>
  <c r="QK93" i="2"/>
  <c r="GM93" i="1" s="1"/>
  <c r="QK75" i="2"/>
  <c r="GM75" i="1" s="1"/>
  <c r="QK90" i="2"/>
  <c r="GM90" i="1" s="1"/>
  <c r="QK66" i="2"/>
  <c r="GM66" i="1" s="1"/>
  <c r="QK23" i="2"/>
  <c r="GM23" i="1" s="1"/>
  <c r="TC230" i="2"/>
  <c r="HQ230" i="1" s="1"/>
  <c r="TC224" i="2"/>
  <c r="HQ224" i="1" s="1"/>
  <c r="TC236" i="2"/>
  <c r="HQ236" i="1" s="1"/>
  <c r="TC234" i="2"/>
  <c r="HQ234" i="1" s="1"/>
  <c r="TC232" i="2"/>
  <c r="HQ232" i="1" s="1"/>
  <c r="TC229" i="2"/>
  <c r="HQ229" i="1" s="1"/>
  <c r="TC233" i="2"/>
  <c r="HQ233" i="1" s="1"/>
  <c r="TC221" i="2"/>
  <c r="HQ221" i="1" s="1"/>
  <c r="TC218" i="2"/>
  <c r="HQ218" i="1" s="1"/>
  <c r="TC216" i="2"/>
  <c r="HQ216" i="1" s="1"/>
  <c r="TC210" i="2"/>
  <c r="HQ210" i="1" s="1"/>
  <c r="TC231" i="2"/>
  <c r="HQ231" i="1" s="1"/>
  <c r="TC213" i="2"/>
  <c r="HQ213" i="1" s="1"/>
  <c r="TC228" i="2"/>
  <c r="HQ228" i="1" s="1"/>
  <c r="TC227" i="2"/>
  <c r="HQ227" i="1" s="1"/>
  <c r="TC220" i="2"/>
  <c r="HQ220" i="1" s="1"/>
  <c r="TC226" i="2"/>
  <c r="HQ226" i="1" s="1"/>
  <c r="TC225" i="2"/>
  <c r="HQ225" i="1" s="1"/>
  <c r="TC215" i="2"/>
  <c r="HQ215" i="1" s="1"/>
  <c r="TC212" i="2"/>
  <c r="HQ212" i="1" s="1"/>
  <c r="TC211" i="2"/>
  <c r="HQ211" i="1" s="1"/>
  <c r="TC208" i="2"/>
  <c r="HQ208" i="1" s="1"/>
  <c r="TC206" i="2"/>
  <c r="HQ206" i="1" s="1"/>
  <c r="TC200" i="2"/>
  <c r="HQ200" i="1" s="1"/>
  <c r="TC219" i="2"/>
  <c r="HQ219" i="1" s="1"/>
  <c r="TC203" i="2"/>
  <c r="HQ203" i="1" s="1"/>
  <c r="TC223" i="2"/>
  <c r="HQ223" i="1" s="1"/>
  <c r="TC235" i="2"/>
  <c r="HQ235" i="1" s="1"/>
  <c r="TC222" i="2"/>
  <c r="HQ222" i="1" s="1"/>
  <c r="TC214" i="2"/>
  <c r="HQ214" i="1" s="1"/>
  <c r="TC202" i="2"/>
  <c r="HQ202" i="1" s="1"/>
  <c r="TC199" i="2"/>
  <c r="HQ199" i="1" s="1"/>
  <c r="TC197" i="2"/>
  <c r="HQ197" i="1" s="1"/>
  <c r="TC205" i="2"/>
  <c r="HQ205" i="1" s="1"/>
  <c r="TC198" i="2"/>
  <c r="HQ198" i="1" s="1"/>
  <c r="TC195" i="2"/>
  <c r="HQ195" i="1" s="1"/>
  <c r="TC192" i="2"/>
  <c r="HQ192" i="1" s="1"/>
  <c r="TC196" i="2"/>
  <c r="HQ196" i="1" s="1"/>
  <c r="TC190" i="2"/>
  <c r="HQ190" i="1" s="1"/>
  <c r="TC204" i="2"/>
  <c r="HQ204" i="1" s="1"/>
  <c r="TC186" i="2"/>
  <c r="HQ186" i="1" s="1"/>
  <c r="TC165" i="2"/>
  <c r="HQ165" i="1" s="1"/>
  <c r="TC180" i="2"/>
  <c r="HQ180" i="1" s="1"/>
  <c r="TC177" i="2"/>
  <c r="HQ177" i="1" s="1"/>
  <c r="TC174" i="2"/>
  <c r="HQ174" i="1" s="1"/>
  <c r="TC168" i="2"/>
  <c r="HQ168" i="1" s="1"/>
  <c r="TC207" i="2"/>
  <c r="HQ207" i="1" s="1"/>
  <c r="TC183" i="2"/>
  <c r="HQ183" i="1" s="1"/>
  <c r="TC171" i="2"/>
  <c r="HQ171" i="1" s="1"/>
  <c r="TC163" i="2"/>
  <c r="HQ163" i="1" s="1"/>
  <c r="TC217" i="2"/>
  <c r="HQ217" i="1" s="1"/>
  <c r="TC201" i="2"/>
  <c r="HQ201" i="1" s="1"/>
  <c r="TC209" i="2"/>
  <c r="HQ209" i="1" s="1"/>
  <c r="TC194" i="2"/>
  <c r="HQ194" i="1" s="1"/>
  <c r="TC193" i="2"/>
  <c r="HQ193" i="1" s="1"/>
  <c r="TC191" i="2"/>
  <c r="HQ191" i="1" s="1"/>
  <c r="TC187" i="2"/>
  <c r="HQ187" i="1" s="1"/>
  <c r="TC184" i="2"/>
  <c r="HQ184" i="1" s="1"/>
  <c r="TC172" i="2"/>
  <c r="HQ172" i="1" s="1"/>
  <c r="TC175" i="2"/>
  <c r="HQ175" i="1" s="1"/>
  <c r="TC164" i="2"/>
  <c r="HQ164" i="1" s="1"/>
  <c r="TC162" i="2"/>
  <c r="HQ162" i="1" s="1"/>
  <c r="TC155" i="2"/>
  <c r="HQ155" i="1" s="1"/>
  <c r="TC166" i="2"/>
  <c r="HQ166" i="1" s="1"/>
  <c r="TC161" i="2"/>
  <c r="HQ161" i="1" s="1"/>
  <c r="TC158" i="2"/>
  <c r="HQ158" i="1" s="1"/>
  <c r="TC147" i="2"/>
  <c r="HQ147" i="1" s="1"/>
  <c r="TC144" i="2"/>
  <c r="HQ144" i="1" s="1"/>
  <c r="TC141" i="2"/>
  <c r="HQ141" i="1" s="1"/>
  <c r="TC182" i="2"/>
  <c r="HQ182" i="1" s="1"/>
  <c r="TC181" i="2"/>
  <c r="HQ181" i="1" s="1"/>
  <c r="TC160" i="2"/>
  <c r="HQ160" i="1" s="1"/>
  <c r="TC159" i="2"/>
  <c r="HQ159" i="1" s="1"/>
  <c r="TC153" i="2"/>
  <c r="HQ153" i="1" s="1"/>
  <c r="TC150" i="2"/>
  <c r="HQ150" i="1" s="1"/>
  <c r="TC173" i="2"/>
  <c r="HQ173" i="1" s="1"/>
  <c r="TC189" i="2"/>
  <c r="HQ189" i="1" s="1"/>
  <c r="TC179" i="2"/>
  <c r="HQ179" i="1" s="1"/>
  <c r="TC170" i="2"/>
  <c r="HQ170" i="1" s="1"/>
  <c r="TC167" i="2"/>
  <c r="HQ167" i="1" s="1"/>
  <c r="TC169" i="2"/>
  <c r="HQ169" i="1" s="1"/>
  <c r="TC157" i="2"/>
  <c r="HQ157" i="1" s="1"/>
  <c r="TC156" i="2"/>
  <c r="HQ156" i="1" s="1"/>
  <c r="TC142" i="2"/>
  <c r="HQ142" i="1" s="1"/>
  <c r="TC178" i="2"/>
  <c r="HQ178" i="1" s="1"/>
  <c r="TC185" i="2"/>
  <c r="HQ185" i="1" s="1"/>
  <c r="TC176" i="2"/>
  <c r="HQ176" i="1" s="1"/>
  <c r="TC149" i="2"/>
  <c r="HQ149" i="1" s="1"/>
  <c r="TC188" i="2"/>
  <c r="HQ188" i="1" s="1"/>
  <c r="TC152" i="2"/>
  <c r="HQ152" i="1" s="1"/>
  <c r="TC148" i="2"/>
  <c r="HQ148" i="1" s="1"/>
  <c r="TC145" i="2"/>
  <c r="HQ145" i="1" s="1"/>
  <c r="TC146" i="2"/>
  <c r="HQ146" i="1" s="1"/>
  <c r="TC154" i="2"/>
  <c r="HQ154" i="1" s="1"/>
  <c r="TC139" i="2"/>
  <c r="HQ139" i="1" s="1"/>
  <c r="TC138" i="2"/>
  <c r="HQ138" i="1" s="1"/>
  <c r="TC114" i="2"/>
  <c r="HQ114" i="1" s="1"/>
  <c r="TC110" i="2"/>
  <c r="HQ110" i="1" s="1"/>
  <c r="TC103" i="2"/>
  <c r="HQ103" i="1" s="1"/>
  <c r="TC100" i="2"/>
  <c r="HQ100" i="1" s="1"/>
  <c r="TC130" i="2"/>
  <c r="HQ130" i="1" s="1"/>
  <c r="TC127" i="2"/>
  <c r="HQ127" i="1" s="1"/>
  <c r="TC124" i="2"/>
  <c r="HQ124" i="1" s="1"/>
  <c r="TC121" i="2"/>
  <c r="HQ121" i="1" s="1"/>
  <c r="TC117" i="2"/>
  <c r="HQ117" i="1" s="1"/>
  <c r="TC107" i="2"/>
  <c r="HQ107" i="1" s="1"/>
  <c r="TC140" i="2"/>
  <c r="HQ140" i="1" s="1"/>
  <c r="TC136" i="2"/>
  <c r="HQ136" i="1" s="1"/>
  <c r="TC133" i="2"/>
  <c r="HQ133" i="1" s="1"/>
  <c r="TC111" i="2"/>
  <c r="HQ111" i="1" s="1"/>
  <c r="TC137" i="2"/>
  <c r="HQ137" i="1" s="1"/>
  <c r="TC143" i="2"/>
  <c r="HQ143" i="1" s="1"/>
  <c r="TC135" i="2"/>
  <c r="HQ135" i="1" s="1"/>
  <c r="TC132" i="2"/>
  <c r="HQ132" i="1" s="1"/>
  <c r="TC129" i="2"/>
  <c r="HQ129" i="1" s="1"/>
  <c r="TC151" i="2"/>
  <c r="HQ151" i="1" s="1"/>
  <c r="TC131" i="2"/>
  <c r="HQ131" i="1" s="1"/>
  <c r="TC128" i="2"/>
  <c r="HQ128" i="1" s="1"/>
  <c r="TC115" i="2"/>
  <c r="HQ115" i="1" s="1"/>
  <c r="TC105" i="2"/>
  <c r="HQ105" i="1" s="1"/>
  <c r="TC134" i="2"/>
  <c r="HQ134" i="1" s="1"/>
  <c r="TC119" i="2"/>
  <c r="HQ119" i="1" s="1"/>
  <c r="TC112" i="2"/>
  <c r="HQ112" i="1" s="1"/>
  <c r="TC126" i="2"/>
  <c r="HQ126" i="1" s="1"/>
  <c r="TC125" i="2"/>
  <c r="HQ125" i="1" s="1"/>
  <c r="TC113" i="2"/>
  <c r="HQ113" i="1" s="1"/>
  <c r="TC120" i="2"/>
  <c r="HQ120" i="1" s="1"/>
  <c r="TC116" i="2"/>
  <c r="HQ116" i="1" s="1"/>
  <c r="TC123" i="2"/>
  <c r="HQ123" i="1" s="1"/>
  <c r="TC104" i="2"/>
  <c r="HQ104" i="1" s="1"/>
  <c r="TC96" i="2"/>
  <c r="HQ96" i="1" s="1"/>
  <c r="TC122" i="2"/>
  <c r="HQ122" i="1" s="1"/>
  <c r="TC99" i="2"/>
  <c r="HQ99" i="1" s="1"/>
  <c r="TC108" i="2"/>
  <c r="HQ108" i="1" s="1"/>
  <c r="TC98" i="2"/>
  <c r="HQ98" i="1" s="1"/>
  <c r="TC94" i="2"/>
  <c r="HQ94" i="1" s="1"/>
  <c r="TC79" i="2"/>
  <c r="HQ79" i="1" s="1"/>
  <c r="TC67" i="2"/>
  <c r="HQ67" i="1" s="1"/>
  <c r="TC61" i="2"/>
  <c r="HQ61" i="1" s="1"/>
  <c r="TC118" i="2"/>
  <c r="HQ118" i="1" s="1"/>
  <c r="TC106" i="2"/>
  <c r="HQ106" i="1" s="1"/>
  <c r="TC83" i="2"/>
  <c r="HQ83" i="1" s="1"/>
  <c r="TC76" i="2"/>
  <c r="HQ76" i="1" s="1"/>
  <c r="TC70" i="2"/>
  <c r="HQ70" i="1" s="1"/>
  <c r="TC101" i="2"/>
  <c r="HQ101" i="1" s="1"/>
  <c r="TC92" i="2"/>
  <c r="HQ92" i="1" s="1"/>
  <c r="TC89" i="2"/>
  <c r="HQ89" i="1" s="1"/>
  <c r="TC86" i="2"/>
  <c r="HQ86" i="1" s="1"/>
  <c r="TC80" i="2"/>
  <c r="HQ80" i="1" s="1"/>
  <c r="TC73" i="2"/>
  <c r="HQ73" i="1" s="1"/>
  <c r="TC65" i="2"/>
  <c r="HQ65" i="1" s="1"/>
  <c r="TC109" i="2"/>
  <c r="HQ109" i="1" s="1"/>
  <c r="TC81" i="2"/>
  <c r="HQ81" i="1" s="1"/>
  <c r="TC72" i="2"/>
  <c r="HQ72" i="1" s="1"/>
  <c r="TC71" i="2"/>
  <c r="HQ71" i="1" s="1"/>
  <c r="TC68" i="2"/>
  <c r="HQ68" i="1" s="1"/>
  <c r="TC50" i="2"/>
  <c r="HQ50" i="1" s="1"/>
  <c r="TC87" i="2"/>
  <c r="HQ87" i="1" s="1"/>
  <c r="TC85" i="2"/>
  <c r="HQ85" i="1" s="1"/>
  <c r="TC84" i="2"/>
  <c r="HQ84" i="1" s="1"/>
  <c r="TC77" i="2"/>
  <c r="HQ77" i="1" s="1"/>
  <c r="TC63" i="2"/>
  <c r="HQ63" i="1" s="1"/>
  <c r="TC53" i="2"/>
  <c r="HQ53" i="1" s="1"/>
  <c r="TC78" i="2"/>
  <c r="HQ78" i="1" s="1"/>
  <c r="TC97" i="2"/>
  <c r="HQ97" i="1" s="1"/>
  <c r="TC75" i="2"/>
  <c r="HQ75" i="1" s="1"/>
  <c r="TC66" i="2"/>
  <c r="HQ66" i="1" s="1"/>
  <c r="TC46" i="2"/>
  <c r="HQ46" i="1" s="1"/>
  <c r="TC42" i="2"/>
  <c r="HQ42" i="1" s="1"/>
  <c r="TC27" i="2"/>
  <c r="HQ27" i="1" s="1"/>
  <c r="TC24" i="2"/>
  <c r="HQ24" i="1" s="1"/>
  <c r="TC58" i="2"/>
  <c r="HQ58" i="1" s="1"/>
  <c r="TC33" i="2"/>
  <c r="HQ33" i="1" s="1"/>
  <c r="TC30" i="2"/>
  <c r="HQ30" i="1" s="1"/>
  <c r="TC16" i="2"/>
  <c r="HQ16" i="1" s="1"/>
  <c r="TC13" i="2"/>
  <c r="HQ13" i="1" s="1"/>
  <c r="TC11" i="2"/>
  <c r="HQ11" i="1" s="1"/>
  <c r="TC91" i="2"/>
  <c r="HQ91" i="1" s="1"/>
  <c r="TC74" i="2"/>
  <c r="HQ74" i="1" s="1"/>
  <c r="TC57" i="2"/>
  <c r="HQ57" i="1" s="1"/>
  <c r="TC55" i="2"/>
  <c r="HQ55" i="1" s="1"/>
  <c r="TC52" i="2"/>
  <c r="HQ52" i="1" s="1"/>
  <c r="TC48" i="2"/>
  <c r="HQ48" i="1" s="1"/>
  <c r="TC47" i="2"/>
  <c r="HQ47" i="1" s="1"/>
  <c r="TC43" i="2"/>
  <c r="HQ43" i="1" s="1"/>
  <c r="TC39" i="2"/>
  <c r="HQ39" i="1" s="1"/>
  <c r="TC36" i="2"/>
  <c r="HQ36" i="1" s="1"/>
  <c r="TC25" i="2"/>
  <c r="HQ25" i="1" s="1"/>
  <c r="TC22" i="2"/>
  <c r="HQ22" i="1" s="1"/>
  <c r="TC19" i="2"/>
  <c r="HQ19" i="1" s="1"/>
  <c r="TC90" i="2"/>
  <c r="HQ90" i="1" s="1"/>
  <c r="TC64" i="2"/>
  <c r="HQ64" i="1" s="1"/>
  <c r="TC62" i="2"/>
  <c r="HQ62" i="1" s="1"/>
  <c r="TC93" i="2"/>
  <c r="HQ93" i="1" s="1"/>
  <c r="TC60" i="2"/>
  <c r="HQ60" i="1" s="1"/>
  <c r="TC44" i="2"/>
  <c r="HQ44" i="1" s="1"/>
  <c r="TC34" i="2"/>
  <c r="HQ34" i="1" s="1"/>
  <c r="TC95" i="2"/>
  <c r="HQ95" i="1" s="1"/>
  <c r="TC102" i="2"/>
  <c r="HQ102" i="1" s="1"/>
  <c r="TC56" i="2"/>
  <c r="HQ56" i="1" s="1"/>
  <c r="TC15" i="2"/>
  <c r="HQ15" i="1" s="1"/>
  <c r="TC88" i="2"/>
  <c r="HQ88" i="1" s="1"/>
  <c r="TC31" i="2"/>
  <c r="HQ31" i="1" s="1"/>
  <c r="TC49" i="2"/>
  <c r="HQ49" i="1" s="1"/>
  <c r="TC35" i="2"/>
  <c r="HQ35" i="1" s="1"/>
  <c r="TC29" i="2"/>
  <c r="HQ29" i="1" s="1"/>
  <c r="TC26" i="2"/>
  <c r="HQ26" i="1" s="1"/>
  <c r="TC12" i="2"/>
  <c r="HQ12" i="1" s="1"/>
  <c r="TC69" i="2"/>
  <c r="HQ69" i="1" s="1"/>
  <c r="TC54" i="2"/>
  <c r="HQ54" i="1" s="1"/>
  <c r="TC82" i="2"/>
  <c r="HQ82" i="1" s="1"/>
  <c r="TC23" i="2"/>
  <c r="HQ23" i="1" s="1"/>
  <c r="TC18" i="2"/>
  <c r="HQ18" i="1" s="1"/>
  <c r="RT16" i="2"/>
  <c r="HB16" i="1" s="1"/>
  <c r="KT17" i="2"/>
  <c r="EE17" i="1" s="1"/>
  <c r="S18" i="2"/>
  <c r="S19" i="2"/>
  <c r="QK20" i="2"/>
  <c r="GM20" i="1" s="1"/>
  <c r="RT21" i="2"/>
  <c r="HB21" i="1" s="1"/>
  <c r="TX21" i="2"/>
  <c r="HZ21" i="1" s="1"/>
  <c r="KT22" i="2"/>
  <c r="EE22" i="1" s="1"/>
  <c r="KT25" i="2"/>
  <c r="EE25" i="1" s="1"/>
  <c r="QK28" i="2"/>
  <c r="GM28" i="1" s="1"/>
  <c r="RT30" i="2"/>
  <c r="HB30" i="1" s="1"/>
  <c r="S33" i="2"/>
  <c r="S39" i="2"/>
  <c r="S41" i="2"/>
  <c r="QK45" i="2"/>
  <c r="GM45" i="1" s="1"/>
  <c r="QK54" i="2"/>
  <c r="GM54" i="1" s="1"/>
  <c r="TX55" i="2"/>
  <c r="HZ55" i="1" s="1"/>
  <c r="TX56" i="2"/>
  <c r="HZ56" i="1" s="1"/>
  <c r="S37" i="2"/>
  <c r="IX252" i="1"/>
  <c r="IW252" i="1"/>
  <c r="IU252" i="1"/>
  <c r="IS252" i="1"/>
  <c r="IX259" i="1"/>
  <c r="IW259" i="1"/>
  <c r="IS259" i="1"/>
  <c r="F561" i="3"/>
  <c r="IS262" i="1"/>
  <c r="IZ262" i="1"/>
  <c r="IY262" i="1"/>
  <c r="IX262" i="1"/>
  <c r="TC14" i="2"/>
  <c r="HQ14" i="1" s="1"/>
  <c r="QK29" i="2"/>
  <c r="GM29" i="1" s="1"/>
  <c r="TC51" i="2"/>
  <c r="HQ51" i="1" s="1"/>
  <c r="IZ235" i="1"/>
  <c r="IS245" i="1"/>
  <c r="IX251" i="1"/>
  <c r="IW251" i="1"/>
  <c r="IZ251" i="1"/>
  <c r="KT235" i="2"/>
  <c r="EE235" i="1" s="1"/>
  <c r="KT232" i="2"/>
  <c r="EE232" i="1" s="1"/>
  <c r="KT229" i="2"/>
  <c r="EE229" i="1" s="1"/>
  <c r="KT223" i="2"/>
  <c r="EE223" i="1" s="1"/>
  <c r="KT227" i="2"/>
  <c r="EE227" i="1" s="1"/>
  <c r="KT225" i="2"/>
  <c r="EE225" i="1" s="1"/>
  <c r="KT231" i="2"/>
  <c r="EE231" i="1" s="1"/>
  <c r="KT228" i="2"/>
  <c r="EE228" i="1" s="1"/>
  <c r="KT226" i="2"/>
  <c r="EE226" i="1" s="1"/>
  <c r="KT233" i="2"/>
  <c r="EE233" i="1" s="1"/>
  <c r="KT224" i="2"/>
  <c r="EE224" i="1" s="1"/>
  <c r="KT234" i="2"/>
  <c r="EE234" i="1" s="1"/>
  <c r="KT221" i="2"/>
  <c r="EE221" i="1" s="1"/>
  <c r="KT230" i="2"/>
  <c r="EE230" i="1" s="1"/>
  <c r="KT218" i="2"/>
  <c r="EE218" i="1" s="1"/>
  <c r="KT215" i="2"/>
  <c r="EE215" i="1" s="1"/>
  <c r="KT212" i="2"/>
  <c r="EE212" i="1" s="1"/>
  <c r="KT209" i="2"/>
  <c r="EE209" i="1" s="1"/>
  <c r="KT236" i="2"/>
  <c r="EE236" i="1" s="1"/>
  <c r="KT219" i="2"/>
  <c r="EE219" i="1" s="1"/>
  <c r="KT217" i="2"/>
  <c r="EE217" i="1" s="1"/>
  <c r="KT210" i="2"/>
  <c r="EE210" i="1" s="1"/>
  <c r="KT202" i="2"/>
  <c r="EE202" i="1" s="1"/>
  <c r="KT222" i="2"/>
  <c r="EE222" i="1" s="1"/>
  <c r="KT213" i="2"/>
  <c r="EE213" i="1" s="1"/>
  <c r="KT205" i="2"/>
  <c r="EE205" i="1" s="1"/>
  <c r="KT214" i="2"/>
  <c r="EE214" i="1" s="1"/>
  <c r="KT211" i="2"/>
  <c r="EE211" i="1" s="1"/>
  <c r="KT201" i="2"/>
  <c r="EE201" i="1" s="1"/>
  <c r="KT196" i="2"/>
  <c r="EE196" i="1" s="1"/>
  <c r="KT190" i="2"/>
  <c r="EE190" i="1" s="1"/>
  <c r="KT207" i="2"/>
  <c r="EE207" i="1" s="1"/>
  <c r="KT220" i="2"/>
  <c r="EE220" i="1" s="1"/>
  <c r="KT194" i="2"/>
  <c r="EE194" i="1" s="1"/>
  <c r="KT203" i="2"/>
  <c r="EE203" i="1" s="1"/>
  <c r="KT199" i="2"/>
  <c r="EE199" i="1" s="1"/>
  <c r="KT198" i="2"/>
  <c r="EE198" i="1" s="1"/>
  <c r="KT195" i="2"/>
  <c r="EE195" i="1" s="1"/>
  <c r="KT192" i="2"/>
  <c r="EE192" i="1" s="1"/>
  <c r="KT200" i="2"/>
  <c r="EE200" i="1" s="1"/>
  <c r="KT184" i="2"/>
  <c r="EE184" i="1" s="1"/>
  <c r="KT172" i="2"/>
  <c r="EE172" i="1" s="1"/>
  <c r="KT164" i="2"/>
  <c r="EE164" i="1" s="1"/>
  <c r="KT216" i="2"/>
  <c r="EE216" i="1" s="1"/>
  <c r="KT188" i="2"/>
  <c r="EE188" i="1" s="1"/>
  <c r="KT179" i="2"/>
  <c r="EE179" i="1" s="1"/>
  <c r="KT176" i="2"/>
  <c r="EE176" i="1" s="1"/>
  <c r="KT167" i="2"/>
  <c r="EE167" i="1" s="1"/>
  <c r="KT191" i="2"/>
  <c r="EE191" i="1" s="1"/>
  <c r="KT189" i="2"/>
  <c r="EE189" i="1" s="1"/>
  <c r="KT187" i="2"/>
  <c r="EE187" i="1" s="1"/>
  <c r="KT186" i="2"/>
  <c r="EE186" i="1" s="1"/>
  <c r="KT185" i="2"/>
  <c r="EE185" i="1" s="1"/>
  <c r="KT182" i="2"/>
  <c r="EE182" i="1" s="1"/>
  <c r="KT173" i="2"/>
  <c r="EE173" i="1" s="1"/>
  <c r="KT170" i="2"/>
  <c r="EE170" i="1" s="1"/>
  <c r="KT206" i="2"/>
  <c r="EE206" i="1" s="1"/>
  <c r="KT204" i="2"/>
  <c r="EE204" i="1" s="1"/>
  <c r="KT197" i="2"/>
  <c r="EE197" i="1" s="1"/>
  <c r="KT183" i="2"/>
  <c r="EE183" i="1" s="1"/>
  <c r="KT171" i="2"/>
  <c r="EE171" i="1" s="1"/>
  <c r="KT178" i="2"/>
  <c r="EE178" i="1" s="1"/>
  <c r="KT165" i="2"/>
  <c r="EE165" i="1" s="1"/>
  <c r="KT154" i="2"/>
  <c r="EE154" i="1" s="1"/>
  <c r="KT180" i="2"/>
  <c r="EE180" i="1" s="1"/>
  <c r="KT161" i="2"/>
  <c r="EE161" i="1" s="1"/>
  <c r="KT146" i="2"/>
  <c r="EE146" i="1" s="1"/>
  <c r="KT208" i="2"/>
  <c r="EE208" i="1" s="1"/>
  <c r="KT193" i="2"/>
  <c r="EE193" i="1" s="1"/>
  <c r="KT152" i="2"/>
  <c r="EE152" i="1" s="1"/>
  <c r="KT149" i="2"/>
  <c r="EE149" i="1" s="1"/>
  <c r="KT175" i="2"/>
  <c r="EE175" i="1" s="1"/>
  <c r="KT168" i="2"/>
  <c r="EE168" i="1" s="1"/>
  <c r="KT177" i="2"/>
  <c r="EE177" i="1" s="1"/>
  <c r="KT160" i="2"/>
  <c r="EE160" i="1" s="1"/>
  <c r="KT159" i="2"/>
  <c r="EE159" i="1" s="1"/>
  <c r="KT156" i="2"/>
  <c r="EE156" i="1" s="1"/>
  <c r="KT169" i="2"/>
  <c r="EE169" i="1" s="1"/>
  <c r="KT142" i="2"/>
  <c r="EE142" i="1" s="1"/>
  <c r="KT166" i="2"/>
  <c r="EE166" i="1" s="1"/>
  <c r="KT155" i="2"/>
  <c r="EE155" i="1" s="1"/>
  <c r="KT163" i="2"/>
  <c r="EE163" i="1" s="1"/>
  <c r="KT162" i="2"/>
  <c r="EE162" i="1" s="1"/>
  <c r="KT157" i="2"/>
  <c r="EE157" i="1" s="1"/>
  <c r="KT148" i="2"/>
  <c r="EE148" i="1" s="1"/>
  <c r="KT158" i="2"/>
  <c r="EE158" i="1" s="1"/>
  <c r="KT150" i="2"/>
  <c r="EE150" i="1" s="1"/>
  <c r="KT141" i="2"/>
  <c r="EE141" i="1" s="1"/>
  <c r="KT137" i="2"/>
  <c r="EE137" i="1" s="1"/>
  <c r="KT119" i="2"/>
  <c r="EE119" i="1" s="1"/>
  <c r="KT105" i="2"/>
  <c r="EE105" i="1" s="1"/>
  <c r="KT102" i="2"/>
  <c r="EE102" i="1" s="1"/>
  <c r="KT174" i="2"/>
  <c r="EE174" i="1" s="1"/>
  <c r="KT140" i="2"/>
  <c r="EE140" i="1" s="1"/>
  <c r="KT123" i="2"/>
  <c r="EE123" i="1" s="1"/>
  <c r="KT116" i="2"/>
  <c r="EE116" i="1" s="1"/>
  <c r="KT113" i="2"/>
  <c r="EE113" i="1" s="1"/>
  <c r="KT109" i="2"/>
  <c r="EE109" i="1" s="1"/>
  <c r="KT135" i="2"/>
  <c r="EE135" i="1" s="1"/>
  <c r="KT132" i="2"/>
  <c r="EE132" i="1" s="1"/>
  <c r="KT129" i="2"/>
  <c r="EE129" i="1" s="1"/>
  <c r="KT126" i="2"/>
  <c r="EE126" i="1" s="1"/>
  <c r="KT120" i="2"/>
  <c r="EE120" i="1" s="1"/>
  <c r="KT106" i="2"/>
  <c r="EE106" i="1" s="1"/>
  <c r="KT136" i="2"/>
  <c r="EE136" i="1" s="1"/>
  <c r="KT181" i="2"/>
  <c r="EE181" i="1" s="1"/>
  <c r="KT153" i="2"/>
  <c r="EE153" i="1" s="1"/>
  <c r="KT144" i="2"/>
  <c r="EE144" i="1" s="1"/>
  <c r="KT143" i="2"/>
  <c r="EE143" i="1" s="1"/>
  <c r="KT134" i="2"/>
  <c r="EE134" i="1" s="1"/>
  <c r="KT131" i="2"/>
  <c r="EE131" i="1" s="1"/>
  <c r="KT147" i="2"/>
  <c r="EE147" i="1" s="1"/>
  <c r="KT151" i="2"/>
  <c r="EE151" i="1" s="1"/>
  <c r="KT128" i="2"/>
  <c r="EE128" i="1" s="1"/>
  <c r="KT130" i="2"/>
  <c r="EE130" i="1" s="1"/>
  <c r="KT110" i="2"/>
  <c r="EE110" i="1" s="1"/>
  <c r="KT127" i="2"/>
  <c r="EE127" i="1" s="1"/>
  <c r="KT118" i="2"/>
  <c r="EE118" i="1" s="1"/>
  <c r="KT112" i="2"/>
  <c r="EE112" i="1" s="1"/>
  <c r="KT103" i="2"/>
  <c r="EE103" i="1" s="1"/>
  <c r="KT138" i="2"/>
  <c r="EE138" i="1" s="1"/>
  <c r="KT133" i="2"/>
  <c r="EE133" i="1" s="1"/>
  <c r="KT125" i="2"/>
  <c r="EE125" i="1" s="1"/>
  <c r="KT117" i="2"/>
  <c r="EE117" i="1" s="1"/>
  <c r="KT115" i="2"/>
  <c r="EE115" i="1" s="1"/>
  <c r="KT107" i="2"/>
  <c r="EE107" i="1" s="1"/>
  <c r="KT95" i="2"/>
  <c r="EE95" i="1" s="1"/>
  <c r="KT145" i="2"/>
  <c r="EE145" i="1" s="1"/>
  <c r="KT124" i="2"/>
  <c r="EE124" i="1" s="1"/>
  <c r="KT114" i="2"/>
  <c r="EE114" i="1" s="1"/>
  <c r="KT104" i="2"/>
  <c r="EE104" i="1" s="1"/>
  <c r="KT121" i="2"/>
  <c r="EE121" i="1" s="1"/>
  <c r="KT108" i="2"/>
  <c r="EE108" i="1" s="1"/>
  <c r="KT93" i="2"/>
  <c r="EE93" i="1" s="1"/>
  <c r="KT90" i="2"/>
  <c r="EE90" i="1" s="1"/>
  <c r="KT87" i="2"/>
  <c r="EE87" i="1" s="1"/>
  <c r="KT81" i="2"/>
  <c r="EE81" i="1" s="1"/>
  <c r="KT78" i="2"/>
  <c r="EE78" i="1" s="1"/>
  <c r="KT66" i="2"/>
  <c r="EE66" i="1" s="1"/>
  <c r="KT63" i="2"/>
  <c r="EE63" i="1" s="1"/>
  <c r="KT60" i="2"/>
  <c r="EE60" i="1" s="1"/>
  <c r="KT139" i="2"/>
  <c r="EE139" i="1" s="1"/>
  <c r="KT96" i="2"/>
  <c r="EE96" i="1" s="1"/>
  <c r="KT69" i="2"/>
  <c r="EE69" i="1" s="1"/>
  <c r="KT122" i="2"/>
  <c r="EE122" i="1" s="1"/>
  <c r="KT101" i="2"/>
  <c r="EE101" i="1" s="1"/>
  <c r="KT97" i="2"/>
  <c r="EE97" i="1" s="1"/>
  <c r="KT91" i="2"/>
  <c r="EE91" i="1" s="1"/>
  <c r="KT88" i="2"/>
  <c r="EE88" i="1" s="1"/>
  <c r="KT85" i="2"/>
  <c r="EE85" i="1" s="1"/>
  <c r="KT82" i="2"/>
  <c r="EE82" i="1" s="1"/>
  <c r="KT75" i="2"/>
  <c r="EE75" i="1" s="1"/>
  <c r="KT72" i="2"/>
  <c r="EE72" i="1" s="1"/>
  <c r="KT111" i="2"/>
  <c r="EE111" i="1" s="1"/>
  <c r="KT86" i="2"/>
  <c r="EE86" i="1" s="1"/>
  <c r="KT71" i="2"/>
  <c r="EE71" i="1" s="1"/>
  <c r="KT62" i="2"/>
  <c r="EE62" i="1" s="1"/>
  <c r="KT84" i="2"/>
  <c r="EE84" i="1" s="1"/>
  <c r="KT76" i="2"/>
  <c r="EE76" i="1" s="1"/>
  <c r="KT52" i="2"/>
  <c r="EE52" i="1" s="1"/>
  <c r="KT49" i="2"/>
  <c r="EE49" i="1" s="1"/>
  <c r="KT92" i="2"/>
  <c r="EE92" i="1" s="1"/>
  <c r="KT99" i="2"/>
  <c r="EE99" i="1" s="1"/>
  <c r="KT79" i="2"/>
  <c r="EE79" i="1" s="1"/>
  <c r="KT98" i="2"/>
  <c r="EE98" i="1" s="1"/>
  <c r="KT74" i="2"/>
  <c r="EE74" i="1" s="1"/>
  <c r="KT48" i="2"/>
  <c r="EE48" i="1" s="1"/>
  <c r="KT40" i="2"/>
  <c r="EE40" i="1" s="1"/>
  <c r="KT37" i="2"/>
  <c r="EE37" i="1" s="1"/>
  <c r="KT26" i="2"/>
  <c r="EE26" i="1" s="1"/>
  <c r="KT23" i="2"/>
  <c r="EE23" i="1" s="1"/>
  <c r="KT83" i="2"/>
  <c r="EE83" i="1" s="1"/>
  <c r="KT73" i="2"/>
  <c r="EE73" i="1" s="1"/>
  <c r="KT45" i="2"/>
  <c r="EE45" i="1" s="1"/>
  <c r="KT32" i="2"/>
  <c r="EE32" i="1" s="1"/>
  <c r="KT29" i="2"/>
  <c r="EE29" i="1" s="1"/>
  <c r="KT100" i="2"/>
  <c r="EE100" i="1" s="1"/>
  <c r="KT94" i="2"/>
  <c r="EE94" i="1" s="1"/>
  <c r="KT68" i="2"/>
  <c r="EE68" i="1" s="1"/>
  <c r="KT67" i="2"/>
  <c r="EE67" i="1" s="1"/>
  <c r="KT57" i="2"/>
  <c r="EE57" i="1" s="1"/>
  <c r="KT53" i="2"/>
  <c r="EE53" i="1" s="1"/>
  <c r="KT41" i="2"/>
  <c r="EE41" i="1" s="1"/>
  <c r="KT38" i="2"/>
  <c r="EE38" i="1" s="1"/>
  <c r="KT35" i="2"/>
  <c r="EE35" i="1" s="1"/>
  <c r="KT21" i="2"/>
  <c r="EE21" i="1" s="1"/>
  <c r="KT18" i="2"/>
  <c r="EE18" i="1" s="1"/>
  <c r="KT15" i="2"/>
  <c r="EE15" i="1" s="1"/>
  <c r="KT77" i="2"/>
  <c r="EE77" i="1" s="1"/>
  <c r="KT70" i="2"/>
  <c r="EE70" i="1" s="1"/>
  <c r="KT65" i="2"/>
  <c r="EE65" i="1" s="1"/>
  <c r="KT59" i="2"/>
  <c r="EE59" i="1" s="1"/>
  <c r="KT51" i="2"/>
  <c r="EE51" i="1" s="1"/>
  <c r="KT33" i="2"/>
  <c r="EE33" i="1" s="1"/>
  <c r="KT89" i="2"/>
  <c r="EE89" i="1" s="1"/>
  <c r="KT46" i="2"/>
  <c r="EE46" i="1" s="1"/>
  <c r="KT34" i="2"/>
  <c r="EE34" i="1" s="1"/>
  <c r="KT11" i="2"/>
  <c r="EE11" i="1" s="1"/>
  <c r="KT58" i="2"/>
  <c r="EE58" i="1" s="1"/>
  <c r="KT28" i="2"/>
  <c r="EE28" i="1" s="1"/>
  <c r="KT12" i="2"/>
  <c r="EE12" i="1" s="1"/>
  <c r="KT44" i="2"/>
  <c r="EE44" i="1" s="1"/>
  <c r="KT36" i="2"/>
  <c r="EE36" i="1" s="1"/>
  <c r="KT14" i="2"/>
  <c r="EE14" i="1" s="1"/>
  <c r="KT50" i="2"/>
  <c r="EE50" i="1" s="1"/>
  <c r="KT64" i="2"/>
  <c r="EE64" i="1" s="1"/>
  <c r="KT42" i="2"/>
  <c r="EE42" i="1" s="1"/>
  <c r="KT19" i="2"/>
  <c r="EE19" i="1" s="1"/>
  <c r="RT226" i="2"/>
  <c r="HB226" i="1" s="1"/>
  <c r="RT220" i="2"/>
  <c r="HB220" i="1" s="1"/>
  <c r="RT235" i="2"/>
  <c r="HB235" i="1" s="1"/>
  <c r="RT236" i="2"/>
  <c r="HB236" i="1" s="1"/>
  <c r="RT225" i="2"/>
  <c r="HB225" i="1" s="1"/>
  <c r="RT228" i="2"/>
  <c r="HB228" i="1" s="1"/>
  <c r="RT224" i="2"/>
  <c r="HB224" i="1" s="1"/>
  <c r="RT233" i="2"/>
  <c r="HB233" i="1" s="1"/>
  <c r="RT227" i="2"/>
  <c r="HB227" i="1" s="1"/>
  <c r="RT221" i="2"/>
  <c r="HB221" i="1" s="1"/>
  <c r="RT214" i="2"/>
  <c r="HB214" i="1" s="1"/>
  <c r="RT223" i="2"/>
  <c r="HB223" i="1" s="1"/>
  <c r="RT218" i="2"/>
  <c r="HB218" i="1" s="1"/>
  <c r="RT206" i="2"/>
  <c r="HB206" i="1" s="1"/>
  <c r="RT215" i="2"/>
  <c r="HB215" i="1" s="1"/>
  <c r="RT212" i="2"/>
  <c r="HB212" i="1" s="1"/>
  <c r="RT232" i="2"/>
  <c r="HB232" i="1" s="1"/>
  <c r="RT234" i="2"/>
  <c r="HB234" i="1" s="1"/>
  <c r="RT222" i="2"/>
  <c r="HB222" i="1" s="1"/>
  <c r="RT216" i="2"/>
  <c r="HB216" i="1" s="1"/>
  <c r="RT209" i="2"/>
  <c r="HB209" i="1" s="1"/>
  <c r="RT207" i="2"/>
  <c r="HB207" i="1" s="1"/>
  <c r="RT204" i="2"/>
  <c r="HB204" i="1" s="1"/>
  <c r="RT217" i="2"/>
  <c r="HB217" i="1" s="1"/>
  <c r="RT213" i="2"/>
  <c r="HB213" i="1" s="1"/>
  <c r="RT211" i="2"/>
  <c r="HB211" i="1" s="1"/>
  <c r="RT208" i="2"/>
  <c r="HB208" i="1" s="1"/>
  <c r="RT202" i="2"/>
  <c r="HB202" i="1" s="1"/>
  <c r="RT199" i="2"/>
  <c r="HB199" i="1" s="1"/>
  <c r="RT231" i="2"/>
  <c r="HB231" i="1" s="1"/>
  <c r="RT230" i="2"/>
  <c r="HB230" i="1" s="1"/>
  <c r="RT193" i="2"/>
  <c r="HB193" i="1" s="1"/>
  <c r="RT203" i="2"/>
  <c r="HB203" i="1" s="1"/>
  <c r="RT196" i="2"/>
  <c r="HB196" i="1" s="1"/>
  <c r="RT190" i="2"/>
  <c r="HB190" i="1" s="1"/>
  <c r="RT187" i="2"/>
  <c r="HB187" i="1" s="1"/>
  <c r="RT205" i="2"/>
  <c r="HB205" i="1" s="1"/>
  <c r="RT229" i="2"/>
  <c r="HB229" i="1" s="1"/>
  <c r="RT201" i="2"/>
  <c r="HB201" i="1" s="1"/>
  <c r="RT200" i="2"/>
  <c r="HB200" i="1" s="1"/>
  <c r="RT219" i="2"/>
  <c r="HB219" i="1" s="1"/>
  <c r="RT210" i="2"/>
  <c r="HB210" i="1" s="1"/>
  <c r="RT192" i="2"/>
  <c r="HB192" i="1" s="1"/>
  <c r="RT181" i="2"/>
  <c r="HB181" i="1" s="1"/>
  <c r="RT169" i="2"/>
  <c r="HB169" i="1" s="1"/>
  <c r="RT161" i="2"/>
  <c r="HB161" i="1" s="1"/>
  <c r="RT184" i="2"/>
  <c r="HB184" i="1" s="1"/>
  <c r="RT172" i="2"/>
  <c r="HB172" i="1" s="1"/>
  <c r="RT164" i="2"/>
  <c r="HB164" i="1" s="1"/>
  <c r="RT158" i="2"/>
  <c r="HB158" i="1" s="1"/>
  <c r="RT198" i="2"/>
  <c r="HB198" i="1" s="1"/>
  <c r="RT197" i="2"/>
  <c r="HB197" i="1" s="1"/>
  <c r="RT179" i="2"/>
  <c r="HB179" i="1" s="1"/>
  <c r="RT176" i="2"/>
  <c r="HB176" i="1" s="1"/>
  <c r="RT167" i="2"/>
  <c r="HB167" i="1" s="1"/>
  <c r="RT188" i="2"/>
  <c r="HB188" i="1" s="1"/>
  <c r="RT180" i="2"/>
  <c r="HB180" i="1" s="1"/>
  <c r="RT177" i="2"/>
  <c r="HB177" i="1" s="1"/>
  <c r="RT174" i="2"/>
  <c r="HB174" i="1" s="1"/>
  <c r="RT194" i="2"/>
  <c r="HB194" i="1" s="1"/>
  <c r="RT191" i="2"/>
  <c r="HB191" i="1" s="1"/>
  <c r="RT189" i="2"/>
  <c r="HB189" i="1" s="1"/>
  <c r="RT163" i="2"/>
  <c r="HB163" i="1" s="1"/>
  <c r="RT157" i="2"/>
  <c r="HB157" i="1" s="1"/>
  <c r="RT151" i="2"/>
  <c r="HB151" i="1" s="1"/>
  <c r="RT148" i="2"/>
  <c r="HB148" i="1" s="1"/>
  <c r="RT142" i="2"/>
  <c r="HB142" i="1" s="1"/>
  <c r="RT168" i="2"/>
  <c r="HB168" i="1" s="1"/>
  <c r="RT162" i="2"/>
  <c r="HB162" i="1" s="1"/>
  <c r="RT154" i="2"/>
  <c r="HB154" i="1" s="1"/>
  <c r="RT139" i="2"/>
  <c r="HB139" i="1" s="1"/>
  <c r="RT175" i="2"/>
  <c r="HB175" i="1" s="1"/>
  <c r="RT155" i="2"/>
  <c r="HB155" i="1" s="1"/>
  <c r="RT186" i="2"/>
  <c r="HB186" i="1" s="1"/>
  <c r="RT185" i="2"/>
  <c r="HB185" i="1" s="1"/>
  <c r="RT178" i="2"/>
  <c r="HB178" i="1" s="1"/>
  <c r="RT171" i="2"/>
  <c r="HB171" i="1" s="1"/>
  <c r="RT170" i="2"/>
  <c r="HB170" i="1" s="1"/>
  <c r="RT195" i="2"/>
  <c r="HB195" i="1" s="1"/>
  <c r="RT183" i="2"/>
  <c r="HB183" i="1" s="1"/>
  <c r="RT166" i="2"/>
  <c r="HB166" i="1" s="1"/>
  <c r="RT156" i="2"/>
  <c r="HB156" i="1" s="1"/>
  <c r="RT173" i="2"/>
  <c r="HB173" i="1" s="1"/>
  <c r="RT152" i="2"/>
  <c r="HB152" i="1" s="1"/>
  <c r="RT143" i="2"/>
  <c r="HB143" i="1" s="1"/>
  <c r="RT141" i="2"/>
  <c r="HB141" i="1" s="1"/>
  <c r="RT165" i="2"/>
  <c r="HB165" i="1" s="1"/>
  <c r="RT182" i="2"/>
  <c r="HB182" i="1" s="1"/>
  <c r="RT160" i="2"/>
  <c r="HB160" i="1" s="1"/>
  <c r="RT149" i="2"/>
  <c r="HB149" i="1" s="1"/>
  <c r="RT145" i="2"/>
  <c r="HB145" i="1" s="1"/>
  <c r="RT159" i="2"/>
  <c r="HB159" i="1" s="1"/>
  <c r="RT153" i="2"/>
  <c r="HB153" i="1" s="1"/>
  <c r="RT134" i="2"/>
  <c r="HB134" i="1" s="1"/>
  <c r="RT131" i="2"/>
  <c r="HB131" i="1" s="1"/>
  <c r="RT128" i="2"/>
  <c r="HB128" i="1" s="1"/>
  <c r="RT125" i="2"/>
  <c r="HB125" i="1" s="1"/>
  <c r="RT122" i="2"/>
  <c r="HB122" i="1" s="1"/>
  <c r="RT112" i="2"/>
  <c r="HB112" i="1" s="1"/>
  <c r="RT108" i="2"/>
  <c r="HB108" i="1" s="1"/>
  <c r="RT140" i="2"/>
  <c r="HB140" i="1" s="1"/>
  <c r="RT137" i="2"/>
  <c r="HB137" i="1" s="1"/>
  <c r="RT119" i="2"/>
  <c r="HB119" i="1" s="1"/>
  <c r="RT105" i="2"/>
  <c r="HB105" i="1" s="1"/>
  <c r="RT102" i="2"/>
  <c r="HB102" i="1" s="1"/>
  <c r="RT147" i="2"/>
  <c r="HB147" i="1" s="1"/>
  <c r="RT146" i="2"/>
  <c r="HB146" i="1" s="1"/>
  <c r="RT123" i="2"/>
  <c r="HB123" i="1" s="1"/>
  <c r="RT116" i="2"/>
  <c r="HB116" i="1" s="1"/>
  <c r="RT113" i="2"/>
  <c r="HB113" i="1" s="1"/>
  <c r="RT109" i="2"/>
  <c r="HB109" i="1" s="1"/>
  <c r="RT150" i="2"/>
  <c r="HB150" i="1" s="1"/>
  <c r="RT130" i="2"/>
  <c r="HB130" i="1" s="1"/>
  <c r="RT135" i="2"/>
  <c r="HB135" i="1" s="1"/>
  <c r="RT144" i="2"/>
  <c r="HB144" i="1" s="1"/>
  <c r="RT133" i="2"/>
  <c r="HB133" i="1" s="1"/>
  <c r="RT124" i="2"/>
  <c r="HB124" i="1" s="1"/>
  <c r="RT120" i="2"/>
  <c r="HB120" i="1" s="1"/>
  <c r="RT117" i="2"/>
  <c r="HB117" i="1" s="1"/>
  <c r="RT114" i="2"/>
  <c r="HB114" i="1" s="1"/>
  <c r="RT107" i="2"/>
  <c r="HB107" i="1" s="1"/>
  <c r="RT136" i="2"/>
  <c r="HB136" i="1" s="1"/>
  <c r="RT121" i="2"/>
  <c r="HB121" i="1" s="1"/>
  <c r="RT115" i="2"/>
  <c r="HB115" i="1" s="1"/>
  <c r="RT110" i="2"/>
  <c r="HB110" i="1" s="1"/>
  <c r="RT132" i="2"/>
  <c r="HB132" i="1" s="1"/>
  <c r="RT101" i="2"/>
  <c r="HB101" i="1" s="1"/>
  <c r="RT100" i="2"/>
  <c r="HB100" i="1" s="1"/>
  <c r="RT106" i="2"/>
  <c r="HB106" i="1" s="1"/>
  <c r="RT104" i="2"/>
  <c r="HB104" i="1" s="1"/>
  <c r="RT138" i="2"/>
  <c r="HB138" i="1" s="1"/>
  <c r="RT111" i="2"/>
  <c r="HB111" i="1" s="1"/>
  <c r="RT129" i="2"/>
  <c r="HB129" i="1" s="1"/>
  <c r="RT99" i="2"/>
  <c r="HB99" i="1" s="1"/>
  <c r="RT84" i="2"/>
  <c r="HB84" i="1" s="1"/>
  <c r="RT74" i="2"/>
  <c r="HB74" i="1" s="1"/>
  <c r="RT71" i="2"/>
  <c r="HB71" i="1" s="1"/>
  <c r="RT127" i="2"/>
  <c r="HB127" i="1" s="1"/>
  <c r="RT126" i="2"/>
  <c r="HB126" i="1" s="1"/>
  <c r="RT103" i="2"/>
  <c r="HB103" i="1" s="1"/>
  <c r="RT98" i="2"/>
  <c r="HB98" i="1" s="1"/>
  <c r="RT96" i="2"/>
  <c r="HB96" i="1" s="1"/>
  <c r="RT93" i="2"/>
  <c r="HB93" i="1" s="1"/>
  <c r="RT90" i="2"/>
  <c r="HB90" i="1" s="1"/>
  <c r="RT87" i="2"/>
  <c r="HB87" i="1" s="1"/>
  <c r="RT81" i="2"/>
  <c r="HB81" i="1" s="1"/>
  <c r="RT78" i="2"/>
  <c r="HB78" i="1" s="1"/>
  <c r="RT66" i="2"/>
  <c r="HB66" i="1" s="1"/>
  <c r="RT95" i="2"/>
  <c r="HB95" i="1" s="1"/>
  <c r="RT69" i="2"/>
  <c r="HB69" i="1" s="1"/>
  <c r="RT80" i="2"/>
  <c r="HB80" i="1" s="1"/>
  <c r="RT73" i="2"/>
  <c r="HB73" i="1" s="1"/>
  <c r="RT60" i="2"/>
  <c r="HB60" i="1" s="1"/>
  <c r="RT59" i="2"/>
  <c r="HB59" i="1" s="1"/>
  <c r="RT57" i="2"/>
  <c r="HB57" i="1" s="1"/>
  <c r="RT54" i="2"/>
  <c r="HB54" i="1" s="1"/>
  <c r="RT86" i="2"/>
  <c r="HB86" i="1" s="1"/>
  <c r="RT72" i="2"/>
  <c r="HB72" i="1" s="1"/>
  <c r="RT62" i="2"/>
  <c r="HB62" i="1" s="1"/>
  <c r="RT85" i="2"/>
  <c r="HB85" i="1" s="1"/>
  <c r="RT97" i="2"/>
  <c r="HB97" i="1" s="1"/>
  <c r="RT91" i="2"/>
  <c r="HB91" i="1" s="1"/>
  <c r="RT75" i="2"/>
  <c r="HB75" i="1" s="1"/>
  <c r="RT118" i="2"/>
  <c r="HB118" i="1" s="1"/>
  <c r="RT89" i="2"/>
  <c r="HB89" i="1" s="1"/>
  <c r="RT79" i="2"/>
  <c r="HB79" i="1" s="1"/>
  <c r="RT65" i="2"/>
  <c r="HB65" i="1" s="1"/>
  <c r="RT51" i="2"/>
  <c r="HB51" i="1" s="1"/>
  <c r="RT44" i="2"/>
  <c r="HB44" i="1" s="1"/>
  <c r="RT34" i="2"/>
  <c r="HB34" i="1" s="1"/>
  <c r="RT20" i="2"/>
  <c r="HB20" i="1" s="1"/>
  <c r="RT17" i="2"/>
  <c r="HB17" i="1" s="1"/>
  <c r="RT68" i="2"/>
  <c r="HB68" i="1" s="1"/>
  <c r="RT67" i="2"/>
  <c r="HB67" i="1" s="1"/>
  <c r="RT64" i="2"/>
  <c r="HB64" i="1" s="1"/>
  <c r="RT61" i="2"/>
  <c r="HB61" i="1" s="1"/>
  <c r="RT40" i="2"/>
  <c r="HB40" i="1" s="1"/>
  <c r="RT37" i="2"/>
  <c r="HB37" i="1" s="1"/>
  <c r="RT26" i="2"/>
  <c r="HB26" i="1" s="1"/>
  <c r="RT23" i="2"/>
  <c r="HB23" i="1" s="1"/>
  <c r="RT14" i="2"/>
  <c r="HB14" i="1" s="1"/>
  <c r="RT12" i="2"/>
  <c r="HB12" i="1" s="1"/>
  <c r="RT88" i="2"/>
  <c r="HB88" i="1" s="1"/>
  <c r="RT82" i="2"/>
  <c r="HB82" i="1" s="1"/>
  <c r="RT77" i="2"/>
  <c r="HB77" i="1" s="1"/>
  <c r="RT58" i="2"/>
  <c r="HB58" i="1" s="1"/>
  <c r="RT49" i="2"/>
  <c r="HB49" i="1" s="1"/>
  <c r="RT45" i="2"/>
  <c r="HB45" i="1" s="1"/>
  <c r="RT41" i="2"/>
  <c r="HB41" i="1" s="1"/>
  <c r="RT32" i="2"/>
  <c r="HB32" i="1" s="1"/>
  <c r="RT29" i="2"/>
  <c r="HB29" i="1" s="1"/>
  <c r="RT94" i="2"/>
  <c r="HB94" i="1" s="1"/>
  <c r="RT83" i="2"/>
  <c r="HB83" i="1" s="1"/>
  <c r="RT63" i="2"/>
  <c r="HB63" i="1" s="1"/>
  <c r="RT70" i="2"/>
  <c r="HB70" i="1" s="1"/>
  <c r="RT48" i="2"/>
  <c r="HB48" i="1" s="1"/>
  <c r="RT46" i="2"/>
  <c r="HB46" i="1" s="1"/>
  <c r="RT42" i="2"/>
  <c r="HB42" i="1" s="1"/>
  <c r="RT92" i="2"/>
  <c r="HB92" i="1" s="1"/>
  <c r="RT76" i="2"/>
  <c r="HB76" i="1" s="1"/>
  <c r="RT33" i="2"/>
  <c r="HB33" i="1" s="1"/>
  <c r="RT31" i="2"/>
  <c r="HB31" i="1" s="1"/>
  <c r="RT36" i="2"/>
  <c r="HB36" i="1" s="1"/>
  <c r="RT35" i="2"/>
  <c r="HB35" i="1" s="1"/>
  <c r="RT24" i="2"/>
  <c r="HB24" i="1" s="1"/>
  <c r="RT15" i="2"/>
  <c r="HB15" i="1" s="1"/>
  <c r="RT53" i="2"/>
  <c r="HB53" i="1" s="1"/>
  <c r="RT25" i="2"/>
  <c r="HB25" i="1" s="1"/>
  <c r="RT43" i="2"/>
  <c r="HB43" i="1" s="1"/>
  <c r="RT52" i="2"/>
  <c r="HB52" i="1" s="1"/>
  <c r="RT50" i="2"/>
  <c r="HB50" i="1" s="1"/>
  <c r="RT22" i="2"/>
  <c r="HB22" i="1" s="1"/>
  <c r="TX226" i="2"/>
  <c r="HZ226" i="1" s="1"/>
  <c r="TX220" i="2"/>
  <c r="HZ220" i="1" s="1"/>
  <c r="TX235" i="2"/>
  <c r="HZ235" i="1" s="1"/>
  <c r="TX227" i="2"/>
  <c r="HZ227" i="1" s="1"/>
  <c r="TX231" i="2"/>
  <c r="HZ231" i="1" s="1"/>
  <c r="TX230" i="2"/>
  <c r="HZ230" i="1" s="1"/>
  <c r="TX225" i="2"/>
  <c r="HZ225" i="1" s="1"/>
  <c r="TX233" i="2"/>
  <c r="HZ233" i="1" s="1"/>
  <c r="TX228" i="2"/>
  <c r="HZ228" i="1" s="1"/>
  <c r="TX214" i="2"/>
  <c r="HZ214" i="1" s="1"/>
  <c r="TX236" i="2"/>
  <c r="HZ236" i="1" s="1"/>
  <c r="TX232" i="2"/>
  <c r="HZ232" i="1" s="1"/>
  <c r="TX224" i="2"/>
  <c r="HZ224" i="1" s="1"/>
  <c r="TX223" i="2"/>
  <c r="HZ223" i="1" s="1"/>
  <c r="TX206" i="2"/>
  <c r="HZ206" i="1" s="1"/>
  <c r="TX215" i="2"/>
  <c r="HZ215" i="1" s="1"/>
  <c r="TX212" i="2"/>
  <c r="HZ212" i="1" s="1"/>
  <c r="TX234" i="2"/>
  <c r="HZ234" i="1" s="1"/>
  <c r="TX229" i="2"/>
  <c r="HZ229" i="1" s="1"/>
  <c r="TX216" i="2"/>
  <c r="HZ216" i="1" s="1"/>
  <c r="TX209" i="2"/>
  <c r="HZ209" i="1" s="1"/>
  <c r="TX204" i="2"/>
  <c r="HZ204" i="1" s="1"/>
  <c r="TX202" i="2"/>
  <c r="HZ202" i="1" s="1"/>
  <c r="TX199" i="2"/>
  <c r="HZ199" i="1" s="1"/>
  <c r="TX211" i="2"/>
  <c r="HZ211" i="1" s="1"/>
  <c r="TX208" i="2"/>
  <c r="HZ208" i="1" s="1"/>
  <c r="TX213" i="2"/>
  <c r="HZ213" i="1" s="1"/>
  <c r="TX193" i="2"/>
  <c r="HZ193" i="1" s="1"/>
  <c r="TX203" i="2"/>
  <c r="HZ203" i="1" s="1"/>
  <c r="TX201" i="2"/>
  <c r="HZ201" i="1" s="1"/>
  <c r="TX196" i="2"/>
  <c r="HZ196" i="1" s="1"/>
  <c r="TX190" i="2"/>
  <c r="HZ190" i="1" s="1"/>
  <c r="TX187" i="2"/>
  <c r="HZ187" i="1" s="1"/>
  <c r="TX222" i="2"/>
  <c r="HZ222" i="1" s="1"/>
  <c r="TX221" i="2"/>
  <c r="HZ221" i="1" s="1"/>
  <c r="TX219" i="2"/>
  <c r="HZ219" i="1" s="1"/>
  <c r="TX210" i="2"/>
  <c r="HZ210" i="1" s="1"/>
  <c r="TX207" i="2"/>
  <c r="HZ207" i="1" s="1"/>
  <c r="TX200" i="2"/>
  <c r="HZ200" i="1" s="1"/>
  <c r="TX181" i="2"/>
  <c r="HZ181" i="1" s="1"/>
  <c r="TX169" i="2"/>
  <c r="HZ169" i="1" s="1"/>
  <c r="TX161" i="2"/>
  <c r="HZ161" i="1" s="1"/>
  <c r="TX218" i="2"/>
  <c r="HZ218" i="1" s="1"/>
  <c r="TX188" i="2"/>
  <c r="HZ188" i="1" s="1"/>
  <c r="TX184" i="2"/>
  <c r="HZ184" i="1" s="1"/>
  <c r="TX172" i="2"/>
  <c r="HZ172" i="1" s="1"/>
  <c r="TX164" i="2"/>
  <c r="HZ164" i="1" s="1"/>
  <c r="TX158" i="2"/>
  <c r="HZ158" i="1" s="1"/>
  <c r="TX195" i="2"/>
  <c r="HZ195" i="1" s="1"/>
  <c r="TX194" i="2"/>
  <c r="HZ194" i="1" s="1"/>
  <c r="TX191" i="2"/>
  <c r="HZ191" i="1" s="1"/>
  <c r="TX179" i="2"/>
  <c r="HZ179" i="1" s="1"/>
  <c r="TX176" i="2"/>
  <c r="HZ176" i="1" s="1"/>
  <c r="TX167" i="2"/>
  <c r="HZ167" i="1" s="1"/>
  <c r="TX217" i="2"/>
  <c r="HZ217" i="1" s="1"/>
  <c r="TX180" i="2"/>
  <c r="HZ180" i="1" s="1"/>
  <c r="TX177" i="2"/>
  <c r="HZ177" i="1" s="1"/>
  <c r="TX174" i="2"/>
  <c r="HZ174" i="1" s="1"/>
  <c r="TX198" i="2"/>
  <c r="HZ198" i="1" s="1"/>
  <c r="TX197" i="2"/>
  <c r="HZ197" i="1" s="1"/>
  <c r="TX157" i="2"/>
  <c r="HZ157" i="1" s="1"/>
  <c r="TX151" i="2"/>
  <c r="HZ151" i="1" s="1"/>
  <c r="TX148" i="2"/>
  <c r="HZ148" i="1" s="1"/>
  <c r="TX142" i="2"/>
  <c r="HZ142" i="1" s="1"/>
  <c r="TX205" i="2"/>
  <c r="HZ205" i="1" s="1"/>
  <c r="TX186" i="2"/>
  <c r="HZ186" i="1" s="1"/>
  <c r="TX185" i="2"/>
  <c r="HZ185" i="1" s="1"/>
  <c r="TX178" i="2"/>
  <c r="HZ178" i="1" s="1"/>
  <c r="TX171" i="2"/>
  <c r="HZ171" i="1" s="1"/>
  <c r="TX170" i="2"/>
  <c r="HZ170" i="1" s="1"/>
  <c r="TX168" i="2"/>
  <c r="HZ168" i="1" s="1"/>
  <c r="TX154" i="2"/>
  <c r="HZ154" i="1" s="1"/>
  <c r="TX139" i="2"/>
  <c r="HZ139" i="1" s="1"/>
  <c r="TX192" i="2"/>
  <c r="HZ192" i="1" s="1"/>
  <c r="TX175" i="2"/>
  <c r="HZ175" i="1" s="1"/>
  <c r="TX189" i="2"/>
  <c r="HZ189" i="1" s="1"/>
  <c r="TX162" i="2"/>
  <c r="HZ162" i="1" s="1"/>
  <c r="TX173" i="2"/>
  <c r="HZ173" i="1" s="1"/>
  <c r="TX160" i="2"/>
  <c r="HZ160" i="1" s="1"/>
  <c r="TX163" i="2"/>
  <c r="HZ163" i="1" s="1"/>
  <c r="TX156" i="2"/>
  <c r="HZ156" i="1" s="1"/>
  <c r="TX165" i="2"/>
  <c r="HZ165" i="1" s="1"/>
  <c r="TX159" i="2"/>
  <c r="HZ159" i="1" s="1"/>
  <c r="TX150" i="2"/>
  <c r="HZ150" i="1" s="1"/>
  <c r="TX155" i="2"/>
  <c r="HZ155" i="1" s="1"/>
  <c r="TX149" i="2"/>
  <c r="HZ149" i="1" s="1"/>
  <c r="TX145" i="2"/>
  <c r="HZ145" i="1" s="1"/>
  <c r="TX183" i="2"/>
  <c r="HZ183" i="1" s="1"/>
  <c r="TX152" i="2"/>
  <c r="HZ152" i="1" s="1"/>
  <c r="TX134" i="2"/>
  <c r="HZ134" i="1" s="1"/>
  <c r="TX131" i="2"/>
  <c r="HZ131" i="1" s="1"/>
  <c r="TX128" i="2"/>
  <c r="HZ128" i="1" s="1"/>
  <c r="TX125" i="2"/>
  <c r="HZ125" i="1" s="1"/>
  <c r="TX122" i="2"/>
  <c r="HZ122" i="1" s="1"/>
  <c r="TX112" i="2"/>
  <c r="HZ112" i="1" s="1"/>
  <c r="TX108" i="2"/>
  <c r="HZ108" i="1" s="1"/>
  <c r="TX182" i="2"/>
  <c r="HZ182" i="1" s="1"/>
  <c r="TX137" i="2"/>
  <c r="HZ137" i="1" s="1"/>
  <c r="TX119" i="2"/>
  <c r="HZ119" i="1" s="1"/>
  <c r="TX105" i="2"/>
  <c r="HZ105" i="1" s="1"/>
  <c r="TX102" i="2"/>
  <c r="HZ102" i="1" s="1"/>
  <c r="TX146" i="2"/>
  <c r="HZ146" i="1" s="1"/>
  <c r="TX123" i="2"/>
  <c r="HZ123" i="1" s="1"/>
  <c r="TX116" i="2"/>
  <c r="HZ116" i="1" s="1"/>
  <c r="TX113" i="2"/>
  <c r="HZ113" i="1" s="1"/>
  <c r="TX109" i="2"/>
  <c r="HZ109" i="1" s="1"/>
  <c r="TX153" i="2"/>
  <c r="HZ153" i="1" s="1"/>
  <c r="TX144" i="2"/>
  <c r="HZ144" i="1" s="1"/>
  <c r="TX143" i="2"/>
  <c r="HZ143" i="1" s="1"/>
  <c r="TX140" i="2"/>
  <c r="HZ140" i="1" s="1"/>
  <c r="TX141" i="2"/>
  <c r="HZ141" i="1" s="1"/>
  <c r="TX138" i="2"/>
  <c r="HZ138" i="1" s="1"/>
  <c r="TX130" i="2"/>
  <c r="HZ130" i="1" s="1"/>
  <c r="TX166" i="2"/>
  <c r="HZ166" i="1" s="1"/>
  <c r="TX147" i="2"/>
  <c r="HZ147" i="1" s="1"/>
  <c r="TX135" i="2"/>
  <c r="HZ135" i="1" s="1"/>
  <c r="TX133" i="2"/>
  <c r="HZ133" i="1" s="1"/>
  <c r="TX132" i="2"/>
  <c r="HZ132" i="1" s="1"/>
  <c r="TX126" i="2"/>
  <c r="HZ126" i="1" s="1"/>
  <c r="TX124" i="2"/>
  <c r="HZ124" i="1" s="1"/>
  <c r="TX117" i="2"/>
  <c r="HZ117" i="1" s="1"/>
  <c r="TX114" i="2"/>
  <c r="HZ114" i="1" s="1"/>
  <c r="TX107" i="2"/>
  <c r="HZ107" i="1" s="1"/>
  <c r="TX121" i="2"/>
  <c r="HZ121" i="1" s="1"/>
  <c r="TX111" i="2"/>
  <c r="HZ111" i="1" s="1"/>
  <c r="TX104" i="2"/>
  <c r="HZ104" i="1" s="1"/>
  <c r="TX118" i="2"/>
  <c r="HZ118" i="1" s="1"/>
  <c r="TX110" i="2"/>
  <c r="HZ110" i="1" s="1"/>
  <c r="TX136" i="2"/>
  <c r="HZ136" i="1" s="1"/>
  <c r="TX127" i="2"/>
  <c r="HZ127" i="1" s="1"/>
  <c r="TX101" i="2"/>
  <c r="HZ101" i="1" s="1"/>
  <c r="TX97" i="2"/>
  <c r="HZ97" i="1" s="1"/>
  <c r="TX129" i="2"/>
  <c r="HZ129" i="1" s="1"/>
  <c r="TX115" i="2"/>
  <c r="HZ115" i="1" s="1"/>
  <c r="TX103" i="2"/>
  <c r="HZ103" i="1" s="1"/>
  <c r="TX106" i="2"/>
  <c r="HZ106" i="1" s="1"/>
  <c r="TX100" i="2"/>
  <c r="HZ100" i="1" s="1"/>
  <c r="TX99" i="2"/>
  <c r="HZ99" i="1" s="1"/>
  <c r="TX84" i="2"/>
  <c r="HZ84" i="1" s="1"/>
  <c r="TX74" i="2"/>
  <c r="HZ74" i="1" s="1"/>
  <c r="TX71" i="2"/>
  <c r="HZ71" i="1" s="1"/>
  <c r="TX93" i="2"/>
  <c r="HZ93" i="1" s="1"/>
  <c r="TX90" i="2"/>
  <c r="HZ90" i="1" s="1"/>
  <c r="TX87" i="2"/>
  <c r="HZ87" i="1" s="1"/>
  <c r="TX81" i="2"/>
  <c r="HZ81" i="1" s="1"/>
  <c r="TX78" i="2"/>
  <c r="HZ78" i="1" s="1"/>
  <c r="TX66" i="2"/>
  <c r="HZ66" i="1" s="1"/>
  <c r="TX95" i="2"/>
  <c r="HZ95" i="1" s="1"/>
  <c r="TX69" i="2"/>
  <c r="HZ69" i="1" s="1"/>
  <c r="TX91" i="2"/>
  <c r="HZ91" i="1" s="1"/>
  <c r="TX75" i="2"/>
  <c r="HZ75" i="1" s="1"/>
  <c r="TX60" i="2"/>
  <c r="HZ60" i="1" s="1"/>
  <c r="TX57" i="2"/>
  <c r="HZ57" i="1" s="1"/>
  <c r="TX54" i="2"/>
  <c r="HZ54" i="1" s="1"/>
  <c r="TX65" i="2"/>
  <c r="HZ65" i="1" s="1"/>
  <c r="TX62" i="2"/>
  <c r="HZ62" i="1" s="1"/>
  <c r="TX89" i="2"/>
  <c r="HZ89" i="1" s="1"/>
  <c r="TX96" i="2"/>
  <c r="HZ96" i="1" s="1"/>
  <c r="TX98" i="2"/>
  <c r="HZ98" i="1" s="1"/>
  <c r="TX80" i="2"/>
  <c r="HZ80" i="1" s="1"/>
  <c r="TX73" i="2"/>
  <c r="HZ73" i="1" s="1"/>
  <c r="TX92" i="2"/>
  <c r="HZ92" i="1" s="1"/>
  <c r="TX61" i="2"/>
  <c r="HZ61" i="1" s="1"/>
  <c r="TX48" i="2"/>
  <c r="HZ48" i="1" s="1"/>
  <c r="TX44" i="2"/>
  <c r="HZ44" i="1" s="1"/>
  <c r="TX34" i="2"/>
  <c r="HZ34" i="1" s="1"/>
  <c r="TX20" i="2"/>
  <c r="HZ20" i="1" s="1"/>
  <c r="TX17" i="2"/>
  <c r="HZ17" i="1" s="1"/>
  <c r="TX68" i="2"/>
  <c r="HZ68" i="1" s="1"/>
  <c r="TX64" i="2"/>
  <c r="HZ64" i="1" s="1"/>
  <c r="TX40" i="2"/>
  <c r="HZ40" i="1" s="1"/>
  <c r="TX37" i="2"/>
  <c r="HZ37" i="1" s="1"/>
  <c r="TX26" i="2"/>
  <c r="HZ26" i="1" s="1"/>
  <c r="TX23" i="2"/>
  <c r="HZ23" i="1" s="1"/>
  <c r="TX14" i="2"/>
  <c r="HZ14" i="1" s="1"/>
  <c r="TX12" i="2"/>
  <c r="HZ12" i="1" s="1"/>
  <c r="TX76" i="2"/>
  <c r="HZ76" i="1" s="1"/>
  <c r="TX72" i="2"/>
  <c r="HZ72" i="1" s="1"/>
  <c r="TX49" i="2"/>
  <c r="HZ49" i="1" s="1"/>
  <c r="TX45" i="2"/>
  <c r="HZ45" i="1" s="1"/>
  <c r="TX41" i="2"/>
  <c r="HZ41" i="1" s="1"/>
  <c r="TX32" i="2"/>
  <c r="HZ32" i="1" s="1"/>
  <c r="TX29" i="2"/>
  <c r="HZ29" i="1" s="1"/>
  <c r="TX82" i="2"/>
  <c r="HZ82" i="1" s="1"/>
  <c r="TX79" i="2"/>
  <c r="HZ79" i="1" s="1"/>
  <c r="TX77" i="2"/>
  <c r="HZ77" i="1" s="1"/>
  <c r="TX67" i="2"/>
  <c r="HZ67" i="1" s="1"/>
  <c r="TX120" i="2"/>
  <c r="HZ120" i="1" s="1"/>
  <c r="TX86" i="2"/>
  <c r="HZ86" i="1" s="1"/>
  <c r="TX51" i="2"/>
  <c r="HZ51" i="1" s="1"/>
  <c r="TX46" i="2"/>
  <c r="HZ46" i="1" s="1"/>
  <c r="TX42" i="2"/>
  <c r="HZ42" i="1" s="1"/>
  <c r="TX88" i="2"/>
  <c r="HZ88" i="1" s="1"/>
  <c r="TX59" i="2"/>
  <c r="HZ59" i="1" s="1"/>
  <c r="TX52" i="2"/>
  <c r="HZ52" i="1" s="1"/>
  <c r="TX50" i="2"/>
  <c r="HZ50" i="1" s="1"/>
  <c r="TX33" i="2"/>
  <c r="HZ33" i="1" s="1"/>
  <c r="TX31" i="2"/>
  <c r="HZ31" i="1" s="1"/>
  <c r="TX22" i="2"/>
  <c r="HZ22" i="1" s="1"/>
  <c r="TX47" i="2"/>
  <c r="HZ47" i="1" s="1"/>
  <c r="TX35" i="2"/>
  <c r="HZ35" i="1" s="1"/>
  <c r="TX24" i="2"/>
  <c r="HZ24" i="1" s="1"/>
  <c r="TX28" i="2"/>
  <c r="HZ28" i="1" s="1"/>
  <c r="TX18" i="2"/>
  <c r="HZ18" i="1" s="1"/>
  <c r="TX53" i="2"/>
  <c r="HZ53" i="1" s="1"/>
  <c r="TX85" i="2"/>
  <c r="HZ85" i="1" s="1"/>
  <c r="TX70" i="2"/>
  <c r="HZ70" i="1" s="1"/>
  <c r="TX63" i="2"/>
  <c r="HZ63" i="1" s="1"/>
  <c r="TX25" i="2"/>
  <c r="HZ25" i="1" s="1"/>
  <c r="TX15" i="2"/>
  <c r="HZ15" i="1" s="1"/>
  <c r="TX13" i="2"/>
  <c r="HZ13" i="1" s="1"/>
  <c r="QK15" i="2"/>
  <c r="GM15" i="1" s="1"/>
  <c r="QK17" i="2"/>
  <c r="GM17" i="1" s="1"/>
  <c r="S20" i="2"/>
  <c r="S22" i="2"/>
  <c r="RT27" i="2"/>
  <c r="HB27" i="1" s="1"/>
  <c r="S35" i="2"/>
  <c r="TC40" i="2"/>
  <c r="HQ40" i="1" s="1"/>
  <c r="S42" i="2"/>
  <c r="TX43" i="2"/>
  <c r="HZ43" i="1" s="1"/>
  <c r="RT47" i="2"/>
  <c r="HB47" i="1" s="1"/>
  <c r="RT56" i="2"/>
  <c r="HB56" i="1" s="1"/>
  <c r="S75" i="2"/>
  <c r="S26" i="2"/>
  <c r="S32" i="2"/>
  <c r="LA34" i="2"/>
  <c r="ET34" i="1" s="1"/>
  <c r="MC37" i="2"/>
  <c r="EQ37" i="1" s="1"/>
  <c r="SH38" i="2"/>
  <c r="HH38" i="1" s="1"/>
  <c r="S40" i="2"/>
  <c r="SO40" i="2"/>
  <c r="UE41" i="2"/>
  <c r="IC41" i="1" s="1"/>
  <c r="SA45" i="2"/>
  <c r="HE45" i="1" s="1"/>
  <c r="S59" i="2"/>
  <c r="SO59" i="2"/>
  <c r="MC60" i="2"/>
  <c r="EQ60" i="1" s="1"/>
  <c r="UE68" i="2"/>
  <c r="IC68" i="1" s="1"/>
  <c r="SA72" i="2"/>
  <c r="HE72" i="1" s="1"/>
  <c r="UE74" i="2"/>
  <c r="IC74" i="1" s="1"/>
  <c r="SO118" i="2"/>
  <c r="S46" i="2"/>
  <c r="S52" i="2"/>
  <c r="S57" i="2"/>
  <c r="S58" i="2"/>
  <c r="S69" i="2"/>
  <c r="S76" i="2"/>
  <c r="S80" i="2"/>
  <c r="UE72" i="2"/>
  <c r="IC72" i="1" s="1"/>
  <c r="S81" i="2"/>
  <c r="LA232" i="2"/>
  <c r="ET232" i="1" s="1"/>
  <c r="LA236" i="2"/>
  <c r="ET236" i="1" s="1"/>
  <c r="LA229" i="2"/>
  <c r="ET229" i="1" s="1"/>
  <c r="LA234" i="2"/>
  <c r="ET234" i="1" s="1"/>
  <c r="LA225" i="2"/>
  <c r="ET225" i="1" s="1"/>
  <c r="LA222" i="2"/>
  <c r="ET222" i="1" s="1"/>
  <c r="LA231" i="2"/>
  <c r="ET231" i="1" s="1"/>
  <c r="LA224" i="2"/>
  <c r="ET224" i="1" s="1"/>
  <c r="LA235" i="2"/>
  <c r="ET235" i="1" s="1"/>
  <c r="LA226" i="2"/>
  <c r="ET226" i="1" s="1"/>
  <c r="LA213" i="2"/>
  <c r="ET213" i="1" s="1"/>
  <c r="LA219" i="2"/>
  <c r="ET219" i="1" s="1"/>
  <c r="LA217" i="2"/>
  <c r="ET217" i="1" s="1"/>
  <c r="LA211" i="2"/>
  <c r="ET211" i="1" s="1"/>
  <c r="LA230" i="2"/>
  <c r="ET230" i="1" s="1"/>
  <c r="LA228" i="2"/>
  <c r="ET228" i="1" s="1"/>
  <c r="LA220" i="2"/>
  <c r="ET220" i="1" s="1"/>
  <c r="LA207" i="2"/>
  <c r="ET207" i="1" s="1"/>
  <c r="LA203" i="2"/>
  <c r="ET203" i="1" s="1"/>
  <c r="LA233" i="2"/>
  <c r="ET233" i="1" s="1"/>
  <c r="LA208" i="2"/>
  <c r="ET208" i="1" s="1"/>
  <c r="LA206" i="2"/>
  <c r="ET206" i="1" s="1"/>
  <c r="LA216" i="2"/>
  <c r="ET216" i="1" s="1"/>
  <c r="LA214" i="2"/>
  <c r="ET214" i="1" s="1"/>
  <c r="LA201" i="2"/>
  <c r="ET201" i="1" s="1"/>
  <c r="LA210" i="2"/>
  <c r="ET210" i="1" s="1"/>
  <c r="LA205" i="2"/>
  <c r="ET205" i="1" s="1"/>
  <c r="LA202" i="2"/>
  <c r="ET202" i="1" s="1"/>
  <c r="LA199" i="2"/>
  <c r="ET199" i="1" s="1"/>
  <c r="LA198" i="2"/>
  <c r="ET198" i="1" s="1"/>
  <c r="LA195" i="2"/>
  <c r="ET195" i="1" s="1"/>
  <c r="LA192" i="2"/>
  <c r="ET192" i="1" s="1"/>
  <c r="LA186" i="2"/>
  <c r="ET186" i="1" s="1"/>
  <c r="LA212" i="2"/>
  <c r="ET212" i="1" s="1"/>
  <c r="LA223" i="2"/>
  <c r="ET223" i="1" s="1"/>
  <c r="LA218" i="2"/>
  <c r="ET218" i="1" s="1"/>
  <c r="LA215" i="2"/>
  <c r="ET215" i="1" s="1"/>
  <c r="LA196" i="2"/>
  <c r="ET196" i="1" s="1"/>
  <c r="LA180" i="2"/>
  <c r="ET180" i="1" s="1"/>
  <c r="LA177" i="2"/>
  <c r="ET177" i="1" s="1"/>
  <c r="LA174" i="2"/>
  <c r="ET174" i="1" s="1"/>
  <c r="LA168" i="2"/>
  <c r="ET168" i="1" s="1"/>
  <c r="LA204" i="2"/>
  <c r="ET204" i="1" s="1"/>
  <c r="LA197" i="2"/>
  <c r="ET197" i="1" s="1"/>
  <c r="LA183" i="2"/>
  <c r="ET183" i="1" s="1"/>
  <c r="LA171" i="2"/>
  <c r="ET171" i="1" s="1"/>
  <c r="LA163" i="2"/>
  <c r="ET163" i="1" s="1"/>
  <c r="LA160" i="2"/>
  <c r="ET160" i="1" s="1"/>
  <c r="LA157" i="2"/>
  <c r="ET157" i="1" s="1"/>
  <c r="LA178" i="2"/>
  <c r="ET178" i="1" s="1"/>
  <c r="LA175" i="2"/>
  <c r="ET175" i="1" s="1"/>
  <c r="LA166" i="2"/>
  <c r="ET166" i="1" s="1"/>
  <c r="LA227" i="2"/>
  <c r="ET227" i="1" s="1"/>
  <c r="LA200" i="2"/>
  <c r="ET200" i="1" s="1"/>
  <c r="LA188" i="2"/>
  <c r="ET188" i="1" s="1"/>
  <c r="LA179" i="2"/>
  <c r="ET179" i="1" s="1"/>
  <c r="LA176" i="2"/>
  <c r="ET176" i="1" s="1"/>
  <c r="LA209" i="2"/>
  <c r="ET209" i="1" s="1"/>
  <c r="LA190" i="2"/>
  <c r="ET190" i="1" s="1"/>
  <c r="LA189" i="2"/>
  <c r="ET189" i="1" s="1"/>
  <c r="LA181" i="2"/>
  <c r="ET181" i="1" s="1"/>
  <c r="LA169" i="2"/>
  <c r="ET169" i="1" s="1"/>
  <c r="LA167" i="2"/>
  <c r="ET167" i="1" s="1"/>
  <c r="LA147" i="2"/>
  <c r="ET147" i="1" s="1"/>
  <c r="LA144" i="2"/>
  <c r="ET144" i="1" s="1"/>
  <c r="LA141" i="2"/>
  <c r="ET141" i="1" s="1"/>
  <c r="LA162" i="2"/>
  <c r="ET162" i="1" s="1"/>
  <c r="LA153" i="2"/>
  <c r="ET153" i="1" s="1"/>
  <c r="LA150" i="2"/>
  <c r="ET150" i="1" s="1"/>
  <c r="LA158" i="2"/>
  <c r="ET158" i="1" s="1"/>
  <c r="LA156" i="2"/>
  <c r="ET156" i="1" s="1"/>
  <c r="LA221" i="2"/>
  <c r="ET221" i="1" s="1"/>
  <c r="LA185" i="2"/>
  <c r="ET185" i="1" s="1"/>
  <c r="LA184" i="2"/>
  <c r="ET184" i="1" s="1"/>
  <c r="LA170" i="2"/>
  <c r="ET170" i="1" s="1"/>
  <c r="LA165" i="2"/>
  <c r="ET165" i="1" s="1"/>
  <c r="LA194" i="2"/>
  <c r="ET194" i="1" s="1"/>
  <c r="LA193" i="2"/>
  <c r="ET193" i="1" s="1"/>
  <c r="LA191" i="2"/>
  <c r="ET191" i="1" s="1"/>
  <c r="LA155" i="2"/>
  <c r="ET155" i="1" s="1"/>
  <c r="LA172" i="2"/>
  <c r="ET172" i="1" s="1"/>
  <c r="LA182" i="2"/>
  <c r="ET182" i="1" s="1"/>
  <c r="LA143" i="2"/>
  <c r="ET143" i="1" s="1"/>
  <c r="LA140" i="2"/>
  <c r="ET140" i="1" s="1"/>
  <c r="LA173" i="2"/>
  <c r="ET173" i="1" s="1"/>
  <c r="LA146" i="2"/>
  <c r="ET146" i="1" s="1"/>
  <c r="LA164" i="2"/>
  <c r="ET164" i="1" s="1"/>
  <c r="LA149" i="2"/>
  <c r="ET149" i="1" s="1"/>
  <c r="LA145" i="2"/>
  <c r="ET145" i="1" s="1"/>
  <c r="LA159" i="2"/>
  <c r="ET159" i="1" s="1"/>
  <c r="LA187" i="2"/>
  <c r="ET187" i="1" s="1"/>
  <c r="LA151" i="2"/>
  <c r="ET151" i="1" s="1"/>
  <c r="LA161" i="2"/>
  <c r="ET161" i="1" s="1"/>
  <c r="LA152" i="2"/>
  <c r="ET152" i="1" s="1"/>
  <c r="LA130" i="2"/>
  <c r="ET130" i="1" s="1"/>
  <c r="LA127" i="2"/>
  <c r="ET127" i="1" s="1"/>
  <c r="LA124" i="2"/>
  <c r="ET124" i="1" s="1"/>
  <c r="LA121" i="2"/>
  <c r="ET121" i="1" s="1"/>
  <c r="LA117" i="2"/>
  <c r="ET117" i="1" s="1"/>
  <c r="LA107" i="2"/>
  <c r="ET107" i="1" s="1"/>
  <c r="LA154" i="2"/>
  <c r="ET154" i="1" s="1"/>
  <c r="LA136" i="2"/>
  <c r="ET136" i="1" s="1"/>
  <c r="LA133" i="2"/>
  <c r="ET133" i="1" s="1"/>
  <c r="LA111" i="2"/>
  <c r="ET111" i="1" s="1"/>
  <c r="LA139" i="2"/>
  <c r="ET139" i="1" s="1"/>
  <c r="LA118" i="2"/>
  <c r="ET118" i="1" s="1"/>
  <c r="LA115" i="2"/>
  <c r="ET115" i="1" s="1"/>
  <c r="LA104" i="2"/>
  <c r="ET104" i="1" s="1"/>
  <c r="LA142" i="2"/>
  <c r="ET142" i="1" s="1"/>
  <c r="LA138" i="2"/>
  <c r="ET138" i="1" s="1"/>
  <c r="LA134" i="2"/>
  <c r="ET134" i="1" s="1"/>
  <c r="LA148" i="2"/>
  <c r="ET148" i="1" s="1"/>
  <c r="LA137" i="2"/>
  <c r="ET137" i="1" s="1"/>
  <c r="LA135" i="2"/>
  <c r="ET135" i="1" s="1"/>
  <c r="LA120" i="2"/>
  <c r="ET120" i="1" s="1"/>
  <c r="LA108" i="2"/>
  <c r="ET108" i="1" s="1"/>
  <c r="LA131" i="2"/>
  <c r="ET131" i="1" s="1"/>
  <c r="LA122" i="2"/>
  <c r="ET122" i="1" s="1"/>
  <c r="LA102" i="2"/>
  <c r="ET102" i="1" s="1"/>
  <c r="LA114" i="2"/>
  <c r="ET114" i="1" s="1"/>
  <c r="LA106" i="2"/>
  <c r="ET106" i="1" s="1"/>
  <c r="LA119" i="2"/>
  <c r="ET119" i="1" s="1"/>
  <c r="LA99" i="2"/>
  <c r="ET99" i="1" s="1"/>
  <c r="LA132" i="2"/>
  <c r="ET132" i="1" s="1"/>
  <c r="LA129" i="2"/>
  <c r="ET129" i="1" s="1"/>
  <c r="LA116" i="2"/>
  <c r="ET116" i="1" s="1"/>
  <c r="LA98" i="2"/>
  <c r="ET98" i="1" s="1"/>
  <c r="LA125" i="2"/>
  <c r="ET125" i="1" s="1"/>
  <c r="LA83" i="2"/>
  <c r="ET83" i="1" s="1"/>
  <c r="LA76" i="2"/>
  <c r="ET76" i="1" s="1"/>
  <c r="LA70" i="2"/>
  <c r="ET70" i="1" s="1"/>
  <c r="LA128" i="2"/>
  <c r="ET128" i="1" s="1"/>
  <c r="LA92" i="2"/>
  <c r="ET92" i="1" s="1"/>
  <c r="LA89" i="2"/>
  <c r="ET89" i="1" s="1"/>
  <c r="LA86" i="2"/>
  <c r="ET86" i="1" s="1"/>
  <c r="LA80" i="2"/>
  <c r="ET80" i="1" s="1"/>
  <c r="LA73" i="2"/>
  <c r="ET73" i="1" s="1"/>
  <c r="LA65" i="2"/>
  <c r="ET65" i="1" s="1"/>
  <c r="LA113" i="2"/>
  <c r="ET113" i="1" s="1"/>
  <c r="LA105" i="2"/>
  <c r="ET105" i="1" s="1"/>
  <c r="LA103" i="2"/>
  <c r="ET103" i="1" s="1"/>
  <c r="LA77" i="2"/>
  <c r="ET77" i="1" s="1"/>
  <c r="LA68" i="2"/>
  <c r="ET68" i="1" s="1"/>
  <c r="LA126" i="2"/>
  <c r="ET126" i="1" s="1"/>
  <c r="LA123" i="2"/>
  <c r="ET123" i="1" s="1"/>
  <c r="LA100" i="2"/>
  <c r="ET100" i="1" s="1"/>
  <c r="LA110" i="2"/>
  <c r="ET110" i="1" s="1"/>
  <c r="LA94" i="2"/>
  <c r="ET94" i="1" s="1"/>
  <c r="LA78" i="2"/>
  <c r="ET78" i="1" s="1"/>
  <c r="LA63" i="2"/>
  <c r="ET63" i="1" s="1"/>
  <c r="LA59" i="2"/>
  <c r="ET59" i="1" s="1"/>
  <c r="LA53" i="2"/>
  <c r="ET53" i="1" s="1"/>
  <c r="LA95" i="2"/>
  <c r="ET95" i="1" s="1"/>
  <c r="LA79" i="2"/>
  <c r="ET79" i="1" s="1"/>
  <c r="LA72" i="2"/>
  <c r="ET72" i="1" s="1"/>
  <c r="LA56" i="2"/>
  <c r="ET56" i="1" s="1"/>
  <c r="LA112" i="2"/>
  <c r="ET112" i="1" s="1"/>
  <c r="LA90" i="2"/>
  <c r="ET90" i="1" s="1"/>
  <c r="LA109" i="2"/>
  <c r="ET109" i="1" s="1"/>
  <c r="LA96" i="2"/>
  <c r="ET96" i="1" s="1"/>
  <c r="LA101" i="2"/>
  <c r="ET101" i="1" s="1"/>
  <c r="LA91" i="2"/>
  <c r="ET91" i="1" s="1"/>
  <c r="LA81" i="2"/>
  <c r="ET81" i="1" s="1"/>
  <c r="LA75" i="2"/>
  <c r="ET75" i="1" s="1"/>
  <c r="LA71" i="2"/>
  <c r="ET71" i="1" s="1"/>
  <c r="LA60" i="2"/>
  <c r="ET60" i="1" s="1"/>
  <c r="LA51" i="2"/>
  <c r="ET51" i="1" s="1"/>
  <c r="LA50" i="2"/>
  <c r="ET50" i="1" s="1"/>
  <c r="LA33" i="2"/>
  <c r="ET33" i="1" s="1"/>
  <c r="LA30" i="2"/>
  <c r="ET30" i="1" s="1"/>
  <c r="LA16" i="2"/>
  <c r="ET16" i="1" s="1"/>
  <c r="LA69" i="2"/>
  <c r="ET69" i="1" s="1"/>
  <c r="LA52" i="2"/>
  <c r="ET52" i="1" s="1"/>
  <c r="LA47" i="2"/>
  <c r="ET47" i="1" s="1"/>
  <c r="LA43" i="2"/>
  <c r="ET43" i="1" s="1"/>
  <c r="LA39" i="2"/>
  <c r="ET39" i="1" s="1"/>
  <c r="LA36" i="2"/>
  <c r="ET36" i="1" s="1"/>
  <c r="LA25" i="2"/>
  <c r="ET25" i="1" s="1"/>
  <c r="LA22" i="2"/>
  <c r="ET22" i="1" s="1"/>
  <c r="LA19" i="2"/>
  <c r="ET19" i="1" s="1"/>
  <c r="LA58" i="2"/>
  <c r="ET58" i="1" s="1"/>
  <c r="LA31" i="2"/>
  <c r="ET31" i="1" s="1"/>
  <c r="LA28" i="2"/>
  <c r="ET28" i="1" s="1"/>
  <c r="LA84" i="2"/>
  <c r="ET84" i="1" s="1"/>
  <c r="LA82" i="2"/>
  <c r="ET82" i="1" s="1"/>
  <c r="LA64" i="2"/>
  <c r="ET64" i="1" s="1"/>
  <c r="LA97" i="2"/>
  <c r="ET97" i="1" s="1"/>
  <c r="LA93" i="2"/>
  <c r="ET93" i="1" s="1"/>
  <c r="LA62" i="2"/>
  <c r="ET62" i="1" s="1"/>
  <c r="LA61" i="2"/>
  <c r="ET61" i="1" s="1"/>
  <c r="LA48" i="2"/>
  <c r="ET48" i="1" s="1"/>
  <c r="LA40" i="2"/>
  <c r="ET40" i="1" s="1"/>
  <c r="LA37" i="2"/>
  <c r="ET37" i="1" s="1"/>
  <c r="LA88" i="2"/>
  <c r="ET88" i="1" s="1"/>
  <c r="LA87" i="2"/>
  <c r="ET87" i="1" s="1"/>
  <c r="SA230" i="2"/>
  <c r="HE230" i="1" s="1"/>
  <c r="SA224" i="2"/>
  <c r="HE224" i="1" s="1"/>
  <c r="SA234" i="2"/>
  <c r="HE234" i="1" s="1"/>
  <c r="SA232" i="2"/>
  <c r="HE232" i="1" s="1"/>
  <c r="SA231" i="2"/>
  <c r="HE231" i="1" s="1"/>
  <c r="SA227" i="2"/>
  <c r="HE227" i="1" s="1"/>
  <c r="SA229" i="2"/>
  <c r="HE229" i="1" s="1"/>
  <c r="SA226" i="2"/>
  <c r="HE226" i="1" s="1"/>
  <c r="SA220" i="2"/>
  <c r="HE220" i="1" s="1"/>
  <c r="SA216" i="2"/>
  <c r="HE216" i="1" s="1"/>
  <c r="SA210" i="2"/>
  <c r="HE210" i="1" s="1"/>
  <c r="SA213" i="2"/>
  <c r="HE213" i="1" s="1"/>
  <c r="SA233" i="2"/>
  <c r="HE233" i="1" s="1"/>
  <c r="SA235" i="2"/>
  <c r="HE235" i="1" s="1"/>
  <c r="SA228" i="2"/>
  <c r="HE228" i="1" s="1"/>
  <c r="SA218" i="2"/>
  <c r="HE218" i="1" s="1"/>
  <c r="SA215" i="2"/>
  <c r="HE215" i="1" s="1"/>
  <c r="SA212" i="2"/>
  <c r="HE212" i="1" s="1"/>
  <c r="SA200" i="2"/>
  <c r="HE200" i="1" s="1"/>
  <c r="SA203" i="2"/>
  <c r="HE203" i="1" s="1"/>
  <c r="SA214" i="2"/>
  <c r="HE214" i="1" s="1"/>
  <c r="SA225" i="2"/>
  <c r="HE225" i="1" s="1"/>
  <c r="SA211" i="2"/>
  <c r="HE211" i="1" s="1"/>
  <c r="SA208" i="2"/>
  <c r="HE208" i="1" s="1"/>
  <c r="SA206" i="2"/>
  <c r="HE206" i="1" s="1"/>
  <c r="SA197" i="2"/>
  <c r="HE197" i="1" s="1"/>
  <c r="SA201" i="2"/>
  <c r="HE201" i="1" s="1"/>
  <c r="SA236" i="2"/>
  <c r="HE236" i="1" s="1"/>
  <c r="SA221" i="2"/>
  <c r="HE221" i="1" s="1"/>
  <c r="SA198" i="2"/>
  <c r="HE198" i="1" s="1"/>
  <c r="SA195" i="2"/>
  <c r="HE195" i="1" s="1"/>
  <c r="SA192" i="2"/>
  <c r="HE192" i="1" s="1"/>
  <c r="SA223" i="2"/>
  <c r="HE223" i="1" s="1"/>
  <c r="SA222" i="2"/>
  <c r="HE222" i="1" s="1"/>
  <c r="SA196" i="2"/>
  <c r="HE196" i="1" s="1"/>
  <c r="SA190" i="2"/>
  <c r="HE190" i="1" s="1"/>
  <c r="SA186" i="2"/>
  <c r="HE186" i="1" s="1"/>
  <c r="SA165" i="2"/>
  <c r="HE165" i="1" s="1"/>
  <c r="SA180" i="2"/>
  <c r="HE180" i="1" s="1"/>
  <c r="SA177" i="2"/>
  <c r="HE177" i="1" s="1"/>
  <c r="SA174" i="2"/>
  <c r="HE174" i="1" s="1"/>
  <c r="SA168" i="2"/>
  <c r="HE168" i="1" s="1"/>
  <c r="SA204" i="2"/>
  <c r="HE204" i="1" s="1"/>
  <c r="SA202" i="2"/>
  <c r="HE202" i="1" s="1"/>
  <c r="SA188" i="2"/>
  <c r="HE188" i="1" s="1"/>
  <c r="SA183" i="2"/>
  <c r="HE183" i="1" s="1"/>
  <c r="SA171" i="2"/>
  <c r="HE171" i="1" s="1"/>
  <c r="SA163" i="2"/>
  <c r="HE163" i="1" s="1"/>
  <c r="SA205" i="2"/>
  <c r="HE205" i="1" s="1"/>
  <c r="SA207" i="2"/>
  <c r="HE207" i="1" s="1"/>
  <c r="SA219" i="2"/>
  <c r="HE219" i="1" s="1"/>
  <c r="SA184" i="2"/>
  <c r="HE184" i="1" s="1"/>
  <c r="SA172" i="2"/>
  <c r="HE172" i="1" s="1"/>
  <c r="SA217" i="2"/>
  <c r="HE217" i="1" s="1"/>
  <c r="SA199" i="2"/>
  <c r="HE199" i="1" s="1"/>
  <c r="SA182" i="2"/>
  <c r="HE182" i="1" s="1"/>
  <c r="SA169" i="2"/>
  <c r="HE169" i="1" s="1"/>
  <c r="SA159" i="2"/>
  <c r="HE159" i="1" s="1"/>
  <c r="SA178" i="2"/>
  <c r="HE178" i="1" s="1"/>
  <c r="SA147" i="2"/>
  <c r="HE147" i="1" s="1"/>
  <c r="SA144" i="2"/>
  <c r="HE144" i="1" s="1"/>
  <c r="SA141" i="2"/>
  <c r="HE141" i="1" s="1"/>
  <c r="SA209" i="2"/>
  <c r="HE209" i="1" s="1"/>
  <c r="SA187" i="2"/>
  <c r="HE187" i="1" s="1"/>
  <c r="SA185" i="2"/>
  <c r="HE185" i="1" s="1"/>
  <c r="SA176" i="2"/>
  <c r="HE176" i="1" s="1"/>
  <c r="SA170" i="2"/>
  <c r="HE170" i="1" s="1"/>
  <c r="SA160" i="2"/>
  <c r="HE160" i="1" s="1"/>
  <c r="SA153" i="2"/>
  <c r="HE153" i="1" s="1"/>
  <c r="SA150" i="2"/>
  <c r="HE150" i="1" s="1"/>
  <c r="SA194" i="2"/>
  <c r="HE194" i="1" s="1"/>
  <c r="SA191" i="2"/>
  <c r="HE191" i="1" s="1"/>
  <c r="SA189" i="2"/>
  <c r="HE189" i="1" s="1"/>
  <c r="SA179" i="2"/>
  <c r="HE179" i="1" s="1"/>
  <c r="SA167" i="2"/>
  <c r="HE167" i="1" s="1"/>
  <c r="SA193" i="2"/>
  <c r="HE193" i="1" s="1"/>
  <c r="SA175" i="2"/>
  <c r="HE175" i="1" s="1"/>
  <c r="SA181" i="2"/>
  <c r="HE181" i="1" s="1"/>
  <c r="SA173" i="2"/>
  <c r="HE173" i="1" s="1"/>
  <c r="SA166" i="2"/>
  <c r="HE166" i="1" s="1"/>
  <c r="SA158" i="2"/>
  <c r="HE158" i="1" s="1"/>
  <c r="SA149" i="2"/>
  <c r="HE149" i="1" s="1"/>
  <c r="SA161" i="2"/>
  <c r="HE161" i="1" s="1"/>
  <c r="SA162" i="2"/>
  <c r="HE162" i="1" s="1"/>
  <c r="SA155" i="2"/>
  <c r="HE155" i="1" s="1"/>
  <c r="SA156" i="2"/>
  <c r="HE156" i="1" s="1"/>
  <c r="SA151" i="2"/>
  <c r="HE151" i="1" s="1"/>
  <c r="SA157" i="2"/>
  <c r="HE157" i="1" s="1"/>
  <c r="SA164" i="2"/>
  <c r="HE164" i="1" s="1"/>
  <c r="SA146" i="2"/>
  <c r="HE146" i="1" s="1"/>
  <c r="SA138" i="2"/>
  <c r="HE138" i="1" s="1"/>
  <c r="SA114" i="2"/>
  <c r="HE114" i="1" s="1"/>
  <c r="SA110" i="2"/>
  <c r="HE110" i="1" s="1"/>
  <c r="SA103" i="2"/>
  <c r="HE103" i="1" s="1"/>
  <c r="SA130" i="2"/>
  <c r="HE130" i="1" s="1"/>
  <c r="SA127" i="2"/>
  <c r="HE127" i="1" s="1"/>
  <c r="SA124" i="2"/>
  <c r="HE124" i="1" s="1"/>
  <c r="SA121" i="2"/>
  <c r="HE121" i="1" s="1"/>
  <c r="SA117" i="2"/>
  <c r="HE117" i="1" s="1"/>
  <c r="SA107" i="2"/>
  <c r="HE107" i="1" s="1"/>
  <c r="SA154" i="2"/>
  <c r="HE154" i="1" s="1"/>
  <c r="SA143" i="2"/>
  <c r="HE143" i="1" s="1"/>
  <c r="SA136" i="2"/>
  <c r="HE136" i="1" s="1"/>
  <c r="SA133" i="2"/>
  <c r="HE133" i="1" s="1"/>
  <c r="SA111" i="2"/>
  <c r="HE111" i="1" s="1"/>
  <c r="SA152" i="2"/>
  <c r="HE152" i="1" s="1"/>
  <c r="SA139" i="2"/>
  <c r="HE139" i="1" s="1"/>
  <c r="SA137" i="2"/>
  <c r="HE137" i="1" s="1"/>
  <c r="SA148" i="2"/>
  <c r="HE148" i="1" s="1"/>
  <c r="SA135" i="2"/>
  <c r="HE135" i="1" s="1"/>
  <c r="SA132" i="2"/>
  <c r="HE132" i="1" s="1"/>
  <c r="SA129" i="2"/>
  <c r="HE129" i="1" s="1"/>
  <c r="SA134" i="2"/>
  <c r="HE134" i="1" s="1"/>
  <c r="SA142" i="2"/>
  <c r="HE142" i="1" s="1"/>
  <c r="SA108" i="2"/>
  <c r="HE108" i="1" s="1"/>
  <c r="SA128" i="2"/>
  <c r="HE128" i="1" s="1"/>
  <c r="SA126" i="2"/>
  <c r="HE126" i="1" s="1"/>
  <c r="SA122" i="2"/>
  <c r="HE122" i="1" s="1"/>
  <c r="SA113" i="2"/>
  <c r="HE113" i="1" s="1"/>
  <c r="SA104" i="2"/>
  <c r="HE104" i="1" s="1"/>
  <c r="SA118" i="2"/>
  <c r="HE118" i="1" s="1"/>
  <c r="SA109" i="2"/>
  <c r="HE109" i="1" s="1"/>
  <c r="SA102" i="2"/>
  <c r="HE102" i="1" s="1"/>
  <c r="SA96" i="2"/>
  <c r="HE96" i="1" s="1"/>
  <c r="SA145" i="2"/>
  <c r="HE145" i="1" s="1"/>
  <c r="SA120" i="2"/>
  <c r="HE120" i="1" s="1"/>
  <c r="SA99" i="2"/>
  <c r="HE99" i="1" s="1"/>
  <c r="SA106" i="2"/>
  <c r="HE106" i="1" s="1"/>
  <c r="SA94" i="2"/>
  <c r="HE94" i="1" s="1"/>
  <c r="SA79" i="2"/>
  <c r="HE79" i="1" s="1"/>
  <c r="SA67" i="2"/>
  <c r="HE67" i="1" s="1"/>
  <c r="SA61" i="2"/>
  <c r="HE61" i="1" s="1"/>
  <c r="SA140" i="2"/>
  <c r="HE140" i="1" s="1"/>
  <c r="SA105" i="2"/>
  <c r="HE105" i="1" s="1"/>
  <c r="SA83" i="2"/>
  <c r="HE83" i="1" s="1"/>
  <c r="SA76" i="2"/>
  <c r="HE76" i="1" s="1"/>
  <c r="SA70" i="2"/>
  <c r="HE70" i="1" s="1"/>
  <c r="SA112" i="2"/>
  <c r="HE112" i="1" s="1"/>
  <c r="SA97" i="2"/>
  <c r="HE97" i="1" s="1"/>
  <c r="SA92" i="2"/>
  <c r="HE92" i="1" s="1"/>
  <c r="SA89" i="2"/>
  <c r="HE89" i="1" s="1"/>
  <c r="SA86" i="2"/>
  <c r="HE86" i="1" s="1"/>
  <c r="SA80" i="2"/>
  <c r="HE80" i="1" s="1"/>
  <c r="SA73" i="2"/>
  <c r="HE73" i="1" s="1"/>
  <c r="SA65" i="2"/>
  <c r="HE65" i="1" s="1"/>
  <c r="SA131" i="2"/>
  <c r="HE131" i="1" s="1"/>
  <c r="SA119" i="2"/>
  <c r="HE119" i="1" s="1"/>
  <c r="SA116" i="2"/>
  <c r="HE116" i="1" s="1"/>
  <c r="SA100" i="2"/>
  <c r="HE100" i="1" s="1"/>
  <c r="SA78" i="2"/>
  <c r="HE78" i="1" s="1"/>
  <c r="SA50" i="2"/>
  <c r="HE50" i="1" s="1"/>
  <c r="SA125" i="2"/>
  <c r="HE125" i="1" s="1"/>
  <c r="SA98" i="2"/>
  <c r="HE98" i="1" s="1"/>
  <c r="SA91" i="2"/>
  <c r="HE91" i="1" s="1"/>
  <c r="SA75" i="2"/>
  <c r="HE75" i="1" s="1"/>
  <c r="SA63" i="2"/>
  <c r="HE63" i="1" s="1"/>
  <c r="SA53" i="2"/>
  <c r="HE53" i="1" s="1"/>
  <c r="SA95" i="2"/>
  <c r="HE95" i="1" s="1"/>
  <c r="SA90" i="2"/>
  <c r="HE90" i="1" s="1"/>
  <c r="SA115" i="2"/>
  <c r="HE115" i="1" s="1"/>
  <c r="SA123" i="2"/>
  <c r="HE123" i="1" s="1"/>
  <c r="SA88" i="2"/>
  <c r="HE88" i="1" s="1"/>
  <c r="SA81" i="2"/>
  <c r="HE81" i="1" s="1"/>
  <c r="SA71" i="2"/>
  <c r="HE71" i="1" s="1"/>
  <c r="SA101" i="2"/>
  <c r="HE101" i="1" s="1"/>
  <c r="SA60" i="2"/>
  <c r="HE60" i="1" s="1"/>
  <c r="SA55" i="2"/>
  <c r="HE55" i="1" s="1"/>
  <c r="SA48" i="2"/>
  <c r="HE48" i="1" s="1"/>
  <c r="SA46" i="2"/>
  <c r="HE46" i="1" s="1"/>
  <c r="SA42" i="2"/>
  <c r="HE42" i="1" s="1"/>
  <c r="SA27" i="2"/>
  <c r="HE27" i="1" s="1"/>
  <c r="SA24" i="2"/>
  <c r="HE24" i="1" s="1"/>
  <c r="SA69" i="2"/>
  <c r="HE69" i="1" s="1"/>
  <c r="SA62" i="2"/>
  <c r="HE62" i="1" s="1"/>
  <c r="SA33" i="2"/>
  <c r="HE33" i="1" s="1"/>
  <c r="SA30" i="2"/>
  <c r="HE30" i="1" s="1"/>
  <c r="SA16" i="2"/>
  <c r="HE16" i="1" s="1"/>
  <c r="SA13" i="2"/>
  <c r="HE13" i="1" s="1"/>
  <c r="SA11" i="2"/>
  <c r="HE11" i="1" s="1"/>
  <c r="SA84" i="2"/>
  <c r="HE84" i="1" s="1"/>
  <c r="SA52" i="2"/>
  <c r="HE52" i="1" s="1"/>
  <c r="SA47" i="2"/>
  <c r="HE47" i="1" s="1"/>
  <c r="SA43" i="2"/>
  <c r="HE43" i="1" s="1"/>
  <c r="SA39" i="2"/>
  <c r="HE39" i="1" s="1"/>
  <c r="SA36" i="2"/>
  <c r="HE36" i="1" s="1"/>
  <c r="SA25" i="2"/>
  <c r="HE25" i="1" s="1"/>
  <c r="SA22" i="2"/>
  <c r="HE22" i="1" s="1"/>
  <c r="SA19" i="2"/>
  <c r="HE19" i="1" s="1"/>
  <c r="SA85" i="2"/>
  <c r="HE85" i="1" s="1"/>
  <c r="SA74" i="2"/>
  <c r="HE74" i="1" s="1"/>
  <c r="SA66" i="2"/>
  <c r="HE66" i="1" s="1"/>
  <c r="SA59" i="2"/>
  <c r="HE59" i="1" s="1"/>
  <c r="SA51" i="2"/>
  <c r="HE51" i="1" s="1"/>
  <c r="SA44" i="2"/>
  <c r="HE44" i="1" s="1"/>
  <c r="SA34" i="2"/>
  <c r="HE34" i="1" s="1"/>
  <c r="SA93" i="2"/>
  <c r="HE93" i="1" s="1"/>
  <c r="UE241" i="2"/>
  <c r="IC241" i="1" s="1"/>
  <c r="UE230" i="2"/>
  <c r="IC230" i="1" s="1"/>
  <c r="UE224" i="2"/>
  <c r="IC224" i="1" s="1"/>
  <c r="UE243" i="2"/>
  <c r="IC243" i="1" s="1"/>
  <c r="UE238" i="2"/>
  <c r="IC238" i="1" s="1"/>
  <c r="UE234" i="2"/>
  <c r="IC234" i="1" s="1"/>
  <c r="UE242" i="2"/>
  <c r="IC242" i="1" s="1"/>
  <c r="UE232" i="2"/>
  <c r="IC232" i="1" s="1"/>
  <c r="UE237" i="2"/>
  <c r="IC237" i="1" s="1"/>
  <c r="UE236" i="2"/>
  <c r="IC236" i="1" s="1"/>
  <c r="UE233" i="2"/>
  <c r="IC233" i="1" s="1"/>
  <c r="UE229" i="2"/>
  <c r="IC229" i="1" s="1"/>
  <c r="UE227" i="2"/>
  <c r="IC227" i="1" s="1"/>
  <c r="UE221" i="2"/>
  <c r="IC221" i="1" s="1"/>
  <c r="UE231" i="2"/>
  <c r="IC231" i="1" s="1"/>
  <c r="UE225" i="2"/>
  <c r="IC225" i="1" s="1"/>
  <c r="UE223" i="2"/>
  <c r="IC223" i="1" s="1"/>
  <c r="UE216" i="2"/>
  <c r="IC216" i="1" s="1"/>
  <c r="UE210" i="2"/>
  <c r="IC210" i="1" s="1"/>
  <c r="UE235" i="2"/>
  <c r="IC235" i="1" s="1"/>
  <c r="UE213" i="2"/>
  <c r="IC213" i="1" s="1"/>
  <c r="UE240" i="2"/>
  <c r="IC240" i="1" s="1"/>
  <c r="UE218" i="2"/>
  <c r="IC218" i="1" s="1"/>
  <c r="UE228" i="2"/>
  <c r="IC228" i="1" s="1"/>
  <c r="UE215" i="2"/>
  <c r="IC215" i="1" s="1"/>
  <c r="UE212" i="2"/>
  <c r="IC212" i="1" s="1"/>
  <c r="UE222" i="2"/>
  <c r="IC222" i="1" s="1"/>
  <c r="UE200" i="2"/>
  <c r="IC200" i="1" s="1"/>
  <c r="UE217" i="2"/>
  <c r="IC217" i="1" s="1"/>
  <c r="UE207" i="2"/>
  <c r="IC207" i="1" s="1"/>
  <c r="UE203" i="2"/>
  <c r="IC203" i="1" s="1"/>
  <c r="UE239" i="2"/>
  <c r="IC239" i="1" s="1"/>
  <c r="UE214" i="2"/>
  <c r="IC214" i="1" s="1"/>
  <c r="UE211" i="2"/>
  <c r="IC211" i="1" s="1"/>
  <c r="UE208" i="2"/>
  <c r="IC208" i="1" s="1"/>
  <c r="UE206" i="2"/>
  <c r="IC206" i="1" s="1"/>
  <c r="UE226" i="2"/>
  <c r="IC226" i="1" s="1"/>
  <c r="UE197" i="2"/>
  <c r="IC197" i="1" s="1"/>
  <c r="UE202" i="2"/>
  <c r="IC202" i="1" s="1"/>
  <c r="UE199" i="2"/>
  <c r="IC199" i="1" s="1"/>
  <c r="UE198" i="2"/>
  <c r="IC198" i="1" s="1"/>
  <c r="UE195" i="2"/>
  <c r="IC195" i="1" s="1"/>
  <c r="UE192" i="2"/>
  <c r="IC192" i="1" s="1"/>
  <c r="UE201" i="2"/>
  <c r="IC201" i="1" s="1"/>
  <c r="UE196" i="2"/>
  <c r="IC196" i="1" s="1"/>
  <c r="UE190" i="2"/>
  <c r="IC190" i="1" s="1"/>
  <c r="UE220" i="2"/>
  <c r="IC220" i="1" s="1"/>
  <c r="UE186" i="2"/>
  <c r="IC186" i="1" s="1"/>
  <c r="UE165" i="2"/>
  <c r="IC165" i="1" s="1"/>
  <c r="UE180" i="2"/>
  <c r="IC180" i="1" s="1"/>
  <c r="UE177" i="2"/>
  <c r="IC177" i="1" s="1"/>
  <c r="UE174" i="2"/>
  <c r="IC174" i="1" s="1"/>
  <c r="UE168" i="2"/>
  <c r="IC168" i="1" s="1"/>
  <c r="UE219" i="2"/>
  <c r="IC219" i="1" s="1"/>
  <c r="UE183" i="2"/>
  <c r="IC183" i="1" s="1"/>
  <c r="UE171" i="2"/>
  <c r="IC171" i="1" s="1"/>
  <c r="UE163" i="2"/>
  <c r="IC163" i="1" s="1"/>
  <c r="UE209" i="2"/>
  <c r="IC209" i="1" s="1"/>
  <c r="UE205" i="2"/>
  <c r="IC205" i="1" s="1"/>
  <c r="UE184" i="2"/>
  <c r="IC184" i="1" s="1"/>
  <c r="UE172" i="2"/>
  <c r="IC172" i="1" s="1"/>
  <c r="UE194" i="2"/>
  <c r="IC194" i="1" s="1"/>
  <c r="UE191" i="2"/>
  <c r="IC191" i="1" s="1"/>
  <c r="UE181" i="2"/>
  <c r="IC181" i="1" s="1"/>
  <c r="UE173" i="2"/>
  <c r="IC173" i="1" s="1"/>
  <c r="UE169" i="2"/>
  <c r="IC169" i="1" s="1"/>
  <c r="UE189" i="2"/>
  <c r="IC189" i="1" s="1"/>
  <c r="UE179" i="2"/>
  <c r="IC179" i="1" s="1"/>
  <c r="UE167" i="2"/>
  <c r="IC167" i="1" s="1"/>
  <c r="UE147" i="2"/>
  <c r="IC147" i="1" s="1"/>
  <c r="UE144" i="2"/>
  <c r="IC144" i="1" s="1"/>
  <c r="UE141" i="2"/>
  <c r="IC141" i="1" s="1"/>
  <c r="UE175" i="2"/>
  <c r="IC175" i="1" s="1"/>
  <c r="UE162" i="2"/>
  <c r="IC162" i="1" s="1"/>
  <c r="UE160" i="2"/>
  <c r="IC160" i="1" s="1"/>
  <c r="UE155" i="2"/>
  <c r="IC155" i="1" s="1"/>
  <c r="UE153" i="2"/>
  <c r="IC153" i="1" s="1"/>
  <c r="UE150" i="2"/>
  <c r="IC150" i="1" s="1"/>
  <c r="UE204" i="2"/>
  <c r="IC204" i="1" s="1"/>
  <c r="UE193" i="2"/>
  <c r="IC193" i="1" s="1"/>
  <c r="UE178" i="2"/>
  <c r="IC178" i="1" s="1"/>
  <c r="UE185" i="2"/>
  <c r="IC185" i="1" s="1"/>
  <c r="UE176" i="2"/>
  <c r="IC176" i="1" s="1"/>
  <c r="UE170" i="2"/>
  <c r="IC170" i="1" s="1"/>
  <c r="UE187" i="2"/>
  <c r="IC187" i="1" s="1"/>
  <c r="UE166" i="2"/>
  <c r="IC166" i="1" s="1"/>
  <c r="UE161" i="2"/>
  <c r="IC161" i="1" s="1"/>
  <c r="UE159" i="2"/>
  <c r="IC159" i="1" s="1"/>
  <c r="UE164" i="2"/>
  <c r="IC164" i="1" s="1"/>
  <c r="UE156" i="2"/>
  <c r="IC156" i="1" s="1"/>
  <c r="UE154" i="2"/>
  <c r="IC154" i="1" s="1"/>
  <c r="UE182" i="2"/>
  <c r="IC182" i="1" s="1"/>
  <c r="UE151" i="2"/>
  <c r="IC151" i="1" s="1"/>
  <c r="UE157" i="2"/>
  <c r="IC157" i="1" s="1"/>
  <c r="UE143" i="2"/>
  <c r="IC143" i="1" s="1"/>
  <c r="UE142" i="2"/>
  <c r="IC142" i="1" s="1"/>
  <c r="UE140" i="2"/>
  <c r="IC140" i="1" s="1"/>
  <c r="UE152" i="2"/>
  <c r="IC152" i="1" s="1"/>
  <c r="UE188" i="2"/>
  <c r="IC188" i="1" s="1"/>
  <c r="UE149" i="2"/>
  <c r="IC149" i="1" s="1"/>
  <c r="UE146" i="2"/>
  <c r="IC146" i="1" s="1"/>
  <c r="UE138" i="2"/>
  <c r="IC138" i="1" s="1"/>
  <c r="UE114" i="2"/>
  <c r="IC114" i="1" s="1"/>
  <c r="UE110" i="2"/>
  <c r="IC110" i="1" s="1"/>
  <c r="UE103" i="2"/>
  <c r="IC103" i="1" s="1"/>
  <c r="UE100" i="2"/>
  <c r="IC100" i="1" s="1"/>
  <c r="UE130" i="2"/>
  <c r="IC130" i="1" s="1"/>
  <c r="UE127" i="2"/>
  <c r="IC127" i="1" s="1"/>
  <c r="UE124" i="2"/>
  <c r="IC124" i="1" s="1"/>
  <c r="UE121" i="2"/>
  <c r="IC121" i="1" s="1"/>
  <c r="UE117" i="2"/>
  <c r="IC117" i="1" s="1"/>
  <c r="UE107" i="2"/>
  <c r="IC107" i="1" s="1"/>
  <c r="UE145" i="2"/>
  <c r="IC145" i="1" s="1"/>
  <c r="UE136" i="2"/>
  <c r="IC136" i="1" s="1"/>
  <c r="UE133" i="2"/>
  <c r="IC133" i="1" s="1"/>
  <c r="UE111" i="2"/>
  <c r="IC111" i="1" s="1"/>
  <c r="UE148" i="2"/>
  <c r="IC148" i="1" s="1"/>
  <c r="UE137" i="2"/>
  <c r="IC137" i="1" s="1"/>
  <c r="UE158" i="2"/>
  <c r="IC158" i="1" s="1"/>
  <c r="UE135" i="2"/>
  <c r="IC135" i="1" s="1"/>
  <c r="UE132" i="2"/>
  <c r="IC132" i="1" s="1"/>
  <c r="UE129" i="2"/>
  <c r="IC129" i="1" s="1"/>
  <c r="UE134" i="2"/>
  <c r="IC134" i="1" s="1"/>
  <c r="UE139" i="2"/>
  <c r="IC139" i="1" s="1"/>
  <c r="UE131" i="2"/>
  <c r="IC131" i="1" s="1"/>
  <c r="UE123" i="2"/>
  <c r="IC123" i="1" s="1"/>
  <c r="UE116" i="2"/>
  <c r="IC116" i="1" s="1"/>
  <c r="UE108" i="2"/>
  <c r="IC108" i="1" s="1"/>
  <c r="UE106" i="2"/>
  <c r="IC106" i="1" s="1"/>
  <c r="UE122" i="2"/>
  <c r="IC122" i="1" s="1"/>
  <c r="UE120" i="2"/>
  <c r="IC120" i="1" s="1"/>
  <c r="UE128" i="2"/>
  <c r="IC128" i="1" s="1"/>
  <c r="UE115" i="2"/>
  <c r="IC115" i="1" s="1"/>
  <c r="UE125" i="2"/>
  <c r="IC125" i="1" s="1"/>
  <c r="UE119" i="2"/>
  <c r="IC119" i="1" s="1"/>
  <c r="UE109" i="2"/>
  <c r="IC109" i="1" s="1"/>
  <c r="UE105" i="2"/>
  <c r="IC105" i="1" s="1"/>
  <c r="UE112" i="2"/>
  <c r="IC112" i="1" s="1"/>
  <c r="UE96" i="2"/>
  <c r="IC96" i="1" s="1"/>
  <c r="UE118" i="2"/>
  <c r="IC118" i="1" s="1"/>
  <c r="UE99" i="2"/>
  <c r="IC99" i="1" s="1"/>
  <c r="UE94" i="2"/>
  <c r="IC94" i="1" s="1"/>
  <c r="UE79" i="2"/>
  <c r="IC79" i="1" s="1"/>
  <c r="UE67" i="2"/>
  <c r="IC67" i="1" s="1"/>
  <c r="UE61" i="2"/>
  <c r="IC61" i="1" s="1"/>
  <c r="UE83" i="2"/>
  <c r="IC83" i="1" s="1"/>
  <c r="UE76" i="2"/>
  <c r="IC76" i="1" s="1"/>
  <c r="UE70" i="2"/>
  <c r="IC70" i="1" s="1"/>
  <c r="UE113" i="2"/>
  <c r="IC113" i="1" s="1"/>
  <c r="UE102" i="2"/>
  <c r="IC102" i="1" s="1"/>
  <c r="UE98" i="2"/>
  <c r="IC98" i="1" s="1"/>
  <c r="UE92" i="2"/>
  <c r="IC92" i="1" s="1"/>
  <c r="UE89" i="2"/>
  <c r="IC89" i="1" s="1"/>
  <c r="UE86" i="2"/>
  <c r="IC86" i="1" s="1"/>
  <c r="UE80" i="2"/>
  <c r="IC80" i="1" s="1"/>
  <c r="UE73" i="2"/>
  <c r="IC73" i="1" s="1"/>
  <c r="UE65" i="2"/>
  <c r="IC65" i="1" s="1"/>
  <c r="UE97" i="2"/>
  <c r="IC97" i="1" s="1"/>
  <c r="UE88" i="2"/>
  <c r="IC88" i="1" s="1"/>
  <c r="UE78" i="2"/>
  <c r="IC78" i="1" s="1"/>
  <c r="UE59" i="2"/>
  <c r="IC59" i="1" s="1"/>
  <c r="UE50" i="2"/>
  <c r="IC50" i="1" s="1"/>
  <c r="UE101" i="2"/>
  <c r="IC101" i="1" s="1"/>
  <c r="UE63" i="2"/>
  <c r="IC63" i="1" s="1"/>
  <c r="UE53" i="2"/>
  <c r="IC53" i="1" s="1"/>
  <c r="UE104" i="2"/>
  <c r="IC104" i="1" s="1"/>
  <c r="UE95" i="2"/>
  <c r="IC95" i="1" s="1"/>
  <c r="UE90" i="2"/>
  <c r="IC90" i="1" s="1"/>
  <c r="UE126" i="2"/>
  <c r="IC126" i="1" s="1"/>
  <c r="UE81" i="2"/>
  <c r="IC81" i="1" s="1"/>
  <c r="UE71" i="2"/>
  <c r="IC71" i="1" s="1"/>
  <c r="UE91" i="2"/>
  <c r="IC91" i="1" s="1"/>
  <c r="UE82" i="2"/>
  <c r="IC82" i="1" s="1"/>
  <c r="UE77" i="2"/>
  <c r="IC77" i="1" s="1"/>
  <c r="UE69" i="2"/>
  <c r="IC69" i="1" s="1"/>
  <c r="UE60" i="2"/>
  <c r="IC60" i="1" s="1"/>
  <c r="UE51" i="2"/>
  <c r="IC51" i="1" s="1"/>
  <c r="UE46" i="2"/>
  <c r="IC46" i="1" s="1"/>
  <c r="UE42" i="2"/>
  <c r="IC42" i="1" s="1"/>
  <c r="UE27" i="2"/>
  <c r="IC27" i="1" s="1"/>
  <c r="UE24" i="2"/>
  <c r="IC24" i="1" s="1"/>
  <c r="UE93" i="2"/>
  <c r="IC93" i="1" s="1"/>
  <c r="UE33" i="2"/>
  <c r="IC33" i="1" s="1"/>
  <c r="UE30" i="2"/>
  <c r="IC30" i="1" s="1"/>
  <c r="UE16" i="2"/>
  <c r="IC16" i="1" s="1"/>
  <c r="UE13" i="2"/>
  <c r="IC13" i="1" s="1"/>
  <c r="UE11" i="2"/>
  <c r="IC11" i="1" s="1"/>
  <c r="UE52" i="2"/>
  <c r="IC52" i="1" s="1"/>
  <c r="UE47" i="2"/>
  <c r="IC47" i="1" s="1"/>
  <c r="UE43" i="2"/>
  <c r="IC43" i="1" s="1"/>
  <c r="UE39" i="2"/>
  <c r="IC39" i="1" s="1"/>
  <c r="UE36" i="2"/>
  <c r="IC36" i="1" s="1"/>
  <c r="UE25" i="2"/>
  <c r="IC25" i="1" s="1"/>
  <c r="UE22" i="2"/>
  <c r="IC22" i="1" s="1"/>
  <c r="UE19" i="2"/>
  <c r="IC19" i="1" s="1"/>
  <c r="UE87" i="2"/>
  <c r="IC87" i="1" s="1"/>
  <c r="UE85" i="2"/>
  <c r="IC85" i="1" s="1"/>
  <c r="UE55" i="2"/>
  <c r="IC55" i="1" s="1"/>
  <c r="UE48" i="2"/>
  <c r="IC48" i="1" s="1"/>
  <c r="UE44" i="2"/>
  <c r="IC44" i="1" s="1"/>
  <c r="UE34" i="2"/>
  <c r="IC34" i="1" s="1"/>
  <c r="UE84" i="2"/>
  <c r="IC84" i="1" s="1"/>
  <c r="UE15" i="2"/>
  <c r="IC15" i="1" s="1"/>
  <c r="LA17" i="2"/>
  <c r="ET17" i="1" s="1"/>
  <c r="SA17" i="2"/>
  <c r="HE17" i="1" s="1"/>
  <c r="UE17" i="2"/>
  <c r="IC17" i="1" s="1"/>
  <c r="MQ26" i="2"/>
  <c r="EZ26" i="1" s="1"/>
  <c r="SA28" i="2"/>
  <c r="HE28" i="1" s="1"/>
  <c r="MC31" i="2"/>
  <c r="EQ31" i="1" s="1"/>
  <c r="SH31" i="2"/>
  <c r="HH31" i="1" s="1"/>
  <c r="SH33" i="2"/>
  <c r="HH33" i="1" s="1"/>
  <c r="MQ35" i="2"/>
  <c r="EZ35" i="1" s="1"/>
  <c r="SH36" i="2"/>
  <c r="HH36" i="1" s="1"/>
  <c r="SA37" i="2"/>
  <c r="HE37" i="1" s="1"/>
  <c r="UE37" i="2"/>
  <c r="IC37" i="1" s="1"/>
  <c r="MC38" i="2"/>
  <c r="EQ38" i="1" s="1"/>
  <c r="SO38" i="2"/>
  <c r="SA41" i="2"/>
  <c r="HE41" i="1" s="1"/>
  <c r="LA42" i="2"/>
  <c r="ET42" i="1" s="1"/>
  <c r="MQ54" i="2"/>
  <c r="EZ54" i="1" s="1"/>
  <c r="UE62" i="2"/>
  <c r="IC62" i="1" s="1"/>
  <c r="MC230" i="2"/>
  <c r="EQ230" i="1" s="1"/>
  <c r="MC224" i="2"/>
  <c r="EQ224" i="1" s="1"/>
  <c r="MC234" i="2"/>
  <c r="EQ234" i="1" s="1"/>
  <c r="MC233" i="2"/>
  <c r="EQ233" i="1" s="1"/>
  <c r="MC226" i="2"/>
  <c r="EQ226" i="1" s="1"/>
  <c r="MC232" i="2"/>
  <c r="EQ232" i="1" s="1"/>
  <c r="MC229" i="2"/>
  <c r="EQ229" i="1" s="1"/>
  <c r="MC227" i="2"/>
  <c r="EQ227" i="1" s="1"/>
  <c r="MC225" i="2"/>
  <c r="EQ225" i="1" s="1"/>
  <c r="MC221" i="2"/>
  <c r="EQ221" i="1" s="1"/>
  <c r="MC216" i="2"/>
  <c r="EQ216" i="1" s="1"/>
  <c r="MC210" i="2"/>
  <c r="EQ210" i="1" s="1"/>
  <c r="MC228" i="2"/>
  <c r="EQ228" i="1" s="1"/>
  <c r="MC213" i="2"/>
  <c r="EQ213" i="1" s="1"/>
  <c r="MC231" i="2"/>
  <c r="EQ231" i="1" s="1"/>
  <c r="MC220" i="2"/>
  <c r="EQ220" i="1" s="1"/>
  <c r="MC218" i="2"/>
  <c r="EQ218" i="1" s="1"/>
  <c r="MC215" i="2"/>
  <c r="EQ215" i="1" s="1"/>
  <c r="MC212" i="2"/>
  <c r="EQ212" i="1" s="1"/>
  <c r="MC236" i="2"/>
  <c r="EQ236" i="1" s="1"/>
  <c r="MC222" i="2"/>
  <c r="EQ222" i="1" s="1"/>
  <c r="MC203" i="2"/>
  <c r="EQ203" i="1" s="1"/>
  <c r="MC217" i="2"/>
  <c r="EQ217" i="1" s="1"/>
  <c r="MC208" i="2"/>
  <c r="EQ208" i="1" s="1"/>
  <c r="MC207" i="2"/>
  <c r="EQ207" i="1" s="1"/>
  <c r="MC206" i="2"/>
  <c r="EQ206" i="1" s="1"/>
  <c r="MC200" i="2"/>
  <c r="EQ200" i="1" s="1"/>
  <c r="MC197" i="2"/>
  <c r="EQ197" i="1" s="1"/>
  <c r="MC219" i="2"/>
  <c r="EQ219" i="1" s="1"/>
  <c r="MC223" i="2"/>
  <c r="EQ223" i="1" s="1"/>
  <c r="MC209" i="2"/>
  <c r="EQ209" i="1" s="1"/>
  <c r="MC204" i="2"/>
  <c r="EQ204" i="1" s="1"/>
  <c r="MC198" i="2"/>
  <c r="EQ198" i="1" s="1"/>
  <c r="MC195" i="2"/>
  <c r="EQ195" i="1" s="1"/>
  <c r="MC192" i="2"/>
  <c r="EQ192" i="1" s="1"/>
  <c r="MC235" i="2"/>
  <c r="EQ235" i="1" s="1"/>
  <c r="MC196" i="2"/>
  <c r="EQ196" i="1" s="1"/>
  <c r="MC190" i="2"/>
  <c r="EQ190" i="1" s="1"/>
  <c r="MC194" i="2"/>
  <c r="EQ194" i="1" s="1"/>
  <c r="MC191" i="2"/>
  <c r="EQ191" i="1" s="1"/>
  <c r="MC186" i="2"/>
  <c r="EQ186" i="1" s="1"/>
  <c r="MC165" i="2"/>
  <c r="EQ165" i="1" s="1"/>
  <c r="MC187" i="2"/>
  <c r="EQ187" i="1" s="1"/>
  <c r="MC180" i="2"/>
  <c r="EQ180" i="1" s="1"/>
  <c r="MC177" i="2"/>
  <c r="EQ177" i="1" s="1"/>
  <c r="MC174" i="2"/>
  <c r="EQ174" i="1" s="1"/>
  <c r="MC168" i="2"/>
  <c r="EQ168" i="1" s="1"/>
  <c r="MC211" i="2"/>
  <c r="EQ211" i="1" s="1"/>
  <c r="MC183" i="2"/>
  <c r="EQ183" i="1" s="1"/>
  <c r="MC171" i="2"/>
  <c r="EQ171" i="1" s="1"/>
  <c r="MC163" i="2"/>
  <c r="EQ163" i="1" s="1"/>
  <c r="MC184" i="2"/>
  <c r="EQ184" i="1" s="1"/>
  <c r="MC172" i="2"/>
  <c r="EQ172" i="1" s="1"/>
  <c r="MC176" i="2"/>
  <c r="EQ176" i="1" s="1"/>
  <c r="MC161" i="2"/>
  <c r="EQ161" i="1" s="1"/>
  <c r="MC155" i="2"/>
  <c r="EQ155" i="1" s="1"/>
  <c r="MC173" i="2"/>
  <c r="EQ173" i="1" s="1"/>
  <c r="MC147" i="2"/>
  <c r="EQ147" i="1" s="1"/>
  <c r="MC144" i="2"/>
  <c r="EQ144" i="1" s="1"/>
  <c r="MC141" i="2"/>
  <c r="EQ141" i="1" s="1"/>
  <c r="MC214" i="2"/>
  <c r="EQ214" i="1" s="1"/>
  <c r="MC201" i="2"/>
  <c r="EQ201" i="1" s="1"/>
  <c r="MC189" i="2"/>
  <c r="EQ189" i="1" s="1"/>
  <c r="MC160" i="2"/>
  <c r="EQ160" i="1" s="1"/>
  <c r="MC153" i="2"/>
  <c r="EQ153" i="1" s="1"/>
  <c r="MC150" i="2"/>
  <c r="EQ150" i="1" s="1"/>
  <c r="MC202" i="2"/>
  <c r="EQ202" i="1" s="1"/>
  <c r="MC199" i="2"/>
  <c r="EQ199" i="1" s="1"/>
  <c r="MC182" i="2"/>
  <c r="EQ182" i="1" s="1"/>
  <c r="MC178" i="2"/>
  <c r="EQ178" i="1" s="1"/>
  <c r="MC169" i="2"/>
  <c r="EQ169" i="1" s="1"/>
  <c r="MC159" i="2"/>
  <c r="EQ159" i="1" s="1"/>
  <c r="MC205" i="2"/>
  <c r="EQ205" i="1" s="1"/>
  <c r="MC152" i="2"/>
  <c r="EQ152" i="1" s="1"/>
  <c r="MC193" i="2"/>
  <c r="EQ193" i="1" s="1"/>
  <c r="MC170" i="2"/>
  <c r="EQ170" i="1" s="1"/>
  <c r="MC158" i="2"/>
  <c r="EQ158" i="1" s="1"/>
  <c r="MC175" i="2"/>
  <c r="EQ175" i="1" s="1"/>
  <c r="MC167" i="2"/>
  <c r="EQ167" i="1" s="1"/>
  <c r="MC181" i="2"/>
  <c r="EQ181" i="1" s="1"/>
  <c r="MC188" i="2"/>
  <c r="EQ188" i="1" s="1"/>
  <c r="MC185" i="2"/>
  <c r="EQ185" i="1" s="1"/>
  <c r="MC151" i="2"/>
  <c r="EQ151" i="1" s="1"/>
  <c r="MC145" i="2"/>
  <c r="EQ145" i="1" s="1"/>
  <c r="MC179" i="2"/>
  <c r="EQ179" i="1" s="1"/>
  <c r="MC162" i="2"/>
  <c r="EQ162" i="1" s="1"/>
  <c r="MC154" i="2"/>
  <c r="EQ154" i="1" s="1"/>
  <c r="MC142" i="2"/>
  <c r="EQ142" i="1" s="1"/>
  <c r="MC140" i="2"/>
  <c r="EQ140" i="1" s="1"/>
  <c r="MC157" i="2"/>
  <c r="EQ157" i="1" s="1"/>
  <c r="MC166" i="2"/>
  <c r="EQ166" i="1" s="1"/>
  <c r="MC156" i="2"/>
  <c r="EQ156" i="1" s="1"/>
  <c r="MC148" i="2"/>
  <c r="EQ148" i="1" s="1"/>
  <c r="MC146" i="2"/>
  <c r="EQ146" i="1" s="1"/>
  <c r="MC143" i="2"/>
  <c r="EQ143" i="1" s="1"/>
  <c r="MC138" i="2"/>
  <c r="EQ138" i="1" s="1"/>
  <c r="MC114" i="2"/>
  <c r="EQ114" i="1" s="1"/>
  <c r="MC110" i="2"/>
  <c r="EQ110" i="1" s="1"/>
  <c r="MC103" i="2"/>
  <c r="EQ103" i="1" s="1"/>
  <c r="MC130" i="2"/>
  <c r="EQ130" i="1" s="1"/>
  <c r="MC127" i="2"/>
  <c r="EQ127" i="1" s="1"/>
  <c r="MC124" i="2"/>
  <c r="EQ124" i="1" s="1"/>
  <c r="MC121" i="2"/>
  <c r="EQ121" i="1" s="1"/>
  <c r="MC117" i="2"/>
  <c r="EQ117" i="1" s="1"/>
  <c r="MC107" i="2"/>
  <c r="EQ107" i="1" s="1"/>
  <c r="MC136" i="2"/>
  <c r="EQ136" i="1" s="1"/>
  <c r="MC133" i="2"/>
  <c r="EQ133" i="1" s="1"/>
  <c r="MC111" i="2"/>
  <c r="EQ111" i="1" s="1"/>
  <c r="MC149" i="2"/>
  <c r="EQ149" i="1" s="1"/>
  <c r="MC164" i="2"/>
  <c r="EQ164" i="1" s="1"/>
  <c r="MC137" i="2"/>
  <c r="EQ137" i="1" s="1"/>
  <c r="MC135" i="2"/>
  <c r="EQ135" i="1" s="1"/>
  <c r="MC132" i="2"/>
  <c r="EQ132" i="1" s="1"/>
  <c r="MC129" i="2"/>
  <c r="EQ129" i="1" s="1"/>
  <c r="MC134" i="2"/>
  <c r="EQ134" i="1" s="1"/>
  <c r="MC119" i="2"/>
  <c r="EQ119" i="1" s="1"/>
  <c r="MC118" i="2"/>
  <c r="EQ118" i="1" s="1"/>
  <c r="MC112" i="2"/>
  <c r="EQ112" i="1" s="1"/>
  <c r="MC109" i="2"/>
  <c r="EQ109" i="1" s="1"/>
  <c r="MC106" i="2"/>
  <c r="EQ106" i="1" s="1"/>
  <c r="MC128" i="2"/>
  <c r="EQ128" i="1" s="1"/>
  <c r="MC125" i="2"/>
  <c r="EQ125" i="1" s="1"/>
  <c r="MC123" i="2"/>
  <c r="EQ123" i="1" s="1"/>
  <c r="MC120" i="2"/>
  <c r="EQ120" i="1" s="1"/>
  <c r="MC116" i="2"/>
  <c r="EQ116" i="1" s="1"/>
  <c r="MC115" i="2"/>
  <c r="EQ115" i="1" s="1"/>
  <c r="MC105" i="2"/>
  <c r="EQ105" i="1" s="1"/>
  <c r="MC122" i="2"/>
  <c r="EQ122" i="1" s="1"/>
  <c r="MC96" i="2"/>
  <c r="EQ96" i="1" s="1"/>
  <c r="MC99" i="2"/>
  <c r="EQ99" i="1" s="1"/>
  <c r="MC94" i="2"/>
  <c r="EQ94" i="1" s="1"/>
  <c r="MC79" i="2"/>
  <c r="EQ79" i="1" s="1"/>
  <c r="MC67" i="2"/>
  <c r="EQ67" i="1" s="1"/>
  <c r="MC61" i="2"/>
  <c r="EQ61" i="1" s="1"/>
  <c r="MC131" i="2"/>
  <c r="EQ131" i="1" s="1"/>
  <c r="MC102" i="2"/>
  <c r="EQ102" i="1" s="1"/>
  <c r="MC101" i="2"/>
  <c r="EQ101" i="1" s="1"/>
  <c r="MC83" i="2"/>
  <c r="EQ83" i="1" s="1"/>
  <c r="MC76" i="2"/>
  <c r="EQ76" i="1" s="1"/>
  <c r="MC70" i="2"/>
  <c r="EQ70" i="1" s="1"/>
  <c r="MC100" i="2"/>
  <c r="EQ100" i="1" s="1"/>
  <c r="MC92" i="2"/>
  <c r="EQ92" i="1" s="1"/>
  <c r="MC89" i="2"/>
  <c r="EQ89" i="1" s="1"/>
  <c r="MC86" i="2"/>
  <c r="EQ86" i="1" s="1"/>
  <c r="MC80" i="2"/>
  <c r="EQ80" i="1" s="1"/>
  <c r="MC73" i="2"/>
  <c r="EQ73" i="1" s="1"/>
  <c r="MC65" i="2"/>
  <c r="EQ65" i="1" s="1"/>
  <c r="MC139" i="2"/>
  <c r="EQ139" i="1" s="1"/>
  <c r="MC126" i="2"/>
  <c r="EQ126" i="1" s="1"/>
  <c r="MC113" i="2"/>
  <c r="EQ113" i="1" s="1"/>
  <c r="MC97" i="2"/>
  <c r="EQ97" i="1" s="1"/>
  <c r="MC87" i="2"/>
  <c r="EQ87" i="1" s="1"/>
  <c r="MC84" i="2"/>
  <c r="EQ84" i="1" s="1"/>
  <c r="MC82" i="2"/>
  <c r="EQ82" i="1" s="1"/>
  <c r="MC64" i="2"/>
  <c r="EQ64" i="1" s="1"/>
  <c r="MC50" i="2"/>
  <c r="EQ50" i="1" s="1"/>
  <c r="MC88" i="2"/>
  <c r="EQ88" i="1" s="1"/>
  <c r="MC69" i="2"/>
  <c r="EQ69" i="1" s="1"/>
  <c r="MC63" i="2"/>
  <c r="EQ63" i="1" s="1"/>
  <c r="MC59" i="2"/>
  <c r="EQ59" i="1" s="1"/>
  <c r="MC53" i="2"/>
  <c r="EQ53" i="1" s="1"/>
  <c r="MC93" i="2"/>
  <c r="EQ93" i="1" s="1"/>
  <c r="MC108" i="2"/>
  <c r="EQ108" i="1" s="1"/>
  <c r="MC104" i="2"/>
  <c r="EQ104" i="1" s="1"/>
  <c r="MC85" i="2"/>
  <c r="EQ85" i="1" s="1"/>
  <c r="MC77" i="2"/>
  <c r="EQ77" i="1" s="1"/>
  <c r="MC98" i="2"/>
  <c r="EQ98" i="1" s="1"/>
  <c r="MC68" i="2"/>
  <c r="EQ68" i="1" s="1"/>
  <c r="MC46" i="2"/>
  <c r="EQ46" i="1" s="1"/>
  <c r="MC42" i="2"/>
  <c r="EQ42" i="1" s="1"/>
  <c r="MC27" i="2"/>
  <c r="EQ27" i="1" s="1"/>
  <c r="MC24" i="2"/>
  <c r="EQ24" i="1" s="1"/>
  <c r="MC13" i="2"/>
  <c r="EQ13" i="1" s="1"/>
  <c r="MC11" i="2"/>
  <c r="EQ11" i="1" s="1"/>
  <c r="MC90" i="2"/>
  <c r="EQ90" i="1" s="1"/>
  <c r="MC74" i="2"/>
  <c r="EQ74" i="1" s="1"/>
  <c r="MC71" i="2"/>
  <c r="EQ71" i="1" s="1"/>
  <c r="MC57" i="2"/>
  <c r="EQ57" i="1" s="1"/>
  <c r="MC51" i="2"/>
  <c r="EQ51" i="1" s="1"/>
  <c r="MC33" i="2"/>
  <c r="EQ33" i="1" s="1"/>
  <c r="MC30" i="2"/>
  <c r="EQ30" i="1" s="1"/>
  <c r="MC16" i="2"/>
  <c r="EQ16" i="1" s="1"/>
  <c r="MC66" i="2"/>
  <c r="EQ66" i="1" s="1"/>
  <c r="MC54" i="2"/>
  <c r="EQ54" i="1" s="1"/>
  <c r="MC52" i="2"/>
  <c r="EQ52" i="1" s="1"/>
  <c r="MC47" i="2"/>
  <c r="EQ47" i="1" s="1"/>
  <c r="MC43" i="2"/>
  <c r="EQ43" i="1" s="1"/>
  <c r="MC39" i="2"/>
  <c r="EQ39" i="1" s="1"/>
  <c r="MC36" i="2"/>
  <c r="EQ36" i="1" s="1"/>
  <c r="MC25" i="2"/>
  <c r="EQ25" i="1" s="1"/>
  <c r="MC22" i="2"/>
  <c r="EQ22" i="1" s="1"/>
  <c r="MC19" i="2"/>
  <c r="EQ19" i="1" s="1"/>
  <c r="MC95" i="2"/>
  <c r="EQ95" i="1" s="1"/>
  <c r="MC91" i="2"/>
  <c r="EQ91" i="1" s="1"/>
  <c r="MC75" i="2"/>
  <c r="EQ75" i="1" s="1"/>
  <c r="MC72" i="2"/>
  <c r="EQ72" i="1" s="1"/>
  <c r="MC58" i="2"/>
  <c r="EQ58" i="1" s="1"/>
  <c r="MC44" i="2"/>
  <c r="EQ44" i="1" s="1"/>
  <c r="MC34" i="2"/>
  <c r="EQ34" i="1" s="1"/>
  <c r="SH226" i="2"/>
  <c r="HH226" i="1" s="1"/>
  <c r="SH220" i="2"/>
  <c r="HH220" i="1" s="1"/>
  <c r="SH235" i="2"/>
  <c r="HH235" i="1" s="1"/>
  <c r="SH225" i="2"/>
  <c r="HH225" i="1" s="1"/>
  <c r="SH236" i="2"/>
  <c r="HH236" i="1" s="1"/>
  <c r="SH233" i="2"/>
  <c r="HH233" i="1" s="1"/>
  <c r="SH228" i="2"/>
  <c r="HH228" i="1" s="1"/>
  <c r="SH234" i="2"/>
  <c r="HH234" i="1" s="1"/>
  <c r="SH221" i="2"/>
  <c r="HH221" i="1" s="1"/>
  <c r="SH230" i="2"/>
  <c r="HH230" i="1" s="1"/>
  <c r="SH214" i="2"/>
  <c r="HH214" i="1" s="1"/>
  <c r="SH232" i="2"/>
  <c r="HH232" i="1" s="1"/>
  <c r="SH223" i="2"/>
  <c r="HH223" i="1" s="1"/>
  <c r="SH206" i="2"/>
  <c r="HH206" i="1" s="1"/>
  <c r="SH231" i="2"/>
  <c r="HH231" i="1" s="1"/>
  <c r="SH218" i="2"/>
  <c r="HH218" i="1" s="1"/>
  <c r="SH215" i="2"/>
  <c r="HH215" i="1" s="1"/>
  <c r="SH212" i="2"/>
  <c r="HH212" i="1" s="1"/>
  <c r="SH227" i="2"/>
  <c r="HH227" i="1" s="1"/>
  <c r="SH209" i="2"/>
  <c r="HH209" i="1" s="1"/>
  <c r="SH204" i="2"/>
  <c r="HH204" i="1" s="1"/>
  <c r="SH222" i="2"/>
  <c r="HH222" i="1" s="1"/>
  <c r="SH207" i="2"/>
  <c r="HH207" i="1" s="1"/>
  <c r="SH217" i="2"/>
  <c r="HH217" i="1" s="1"/>
  <c r="SH216" i="2"/>
  <c r="HH216" i="1" s="1"/>
  <c r="SH202" i="2"/>
  <c r="HH202" i="1" s="1"/>
  <c r="SH199" i="2"/>
  <c r="HH199" i="1" s="1"/>
  <c r="SH210" i="2"/>
  <c r="HH210" i="1" s="1"/>
  <c r="SH193" i="2"/>
  <c r="HH193" i="1" s="1"/>
  <c r="SH219" i="2"/>
  <c r="HH219" i="1" s="1"/>
  <c r="SH196" i="2"/>
  <c r="HH196" i="1" s="1"/>
  <c r="SH190" i="2"/>
  <c r="HH190" i="1" s="1"/>
  <c r="SH187" i="2"/>
  <c r="HH187" i="1" s="1"/>
  <c r="SH208" i="2"/>
  <c r="HH208" i="1" s="1"/>
  <c r="SH181" i="2"/>
  <c r="HH181" i="1" s="1"/>
  <c r="SH169" i="2"/>
  <c r="HH169" i="1" s="1"/>
  <c r="SH161" i="2"/>
  <c r="HH161" i="1" s="1"/>
  <c r="SH192" i="2"/>
  <c r="HH192" i="1" s="1"/>
  <c r="SH184" i="2"/>
  <c r="HH184" i="1" s="1"/>
  <c r="SH172" i="2"/>
  <c r="HH172" i="1" s="1"/>
  <c r="SH164" i="2"/>
  <c r="HH164" i="1" s="1"/>
  <c r="SH158" i="2"/>
  <c r="HH158" i="1" s="1"/>
  <c r="SH229" i="2"/>
  <c r="HH229" i="1" s="1"/>
  <c r="SH179" i="2"/>
  <c r="HH179" i="1" s="1"/>
  <c r="SH176" i="2"/>
  <c r="HH176" i="1" s="1"/>
  <c r="SH167" i="2"/>
  <c r="HH167" i="1" s="1"/>
  <c r="SH213" i="2"/>
  <c r="HH213" i="1" s="1"/>
  <c r="SH211" i="2"/>
  <c r="HH211" i="1" s="1"/>
  <c r="SH197" i="2"/>
  <c r="HH197" i="1" s="1"/>
  <c r="SH180" i="2"/>
  <c r="HH180" i="1" s="1"/>
  <c r="SH177" i="2"/>
  <c r="HH177" i="1" s="1"/>
  <c r="SH174" i="2"/>
  <c r="HH174" i="1" s="1"/>
  <c r="SH224" i="2"/>
  <c r="HH224" i="1" s="1"/>
  <c r="SH186" i="2"/>
  <c r="HH186" i="1" s="1"/>
  <c r="SH173" i="2"/>
  <c r="HH173" i="1" s="1"/>
  <c r="SH157" i="2"/>
  <c r="HH157" i="1" s="1"/>
  <c r="SH151" i="2"/>
  <c r="HH151" i="1" s="1"/>
  <c r="SH148" i="2"/>
  <c r="HH148" i="1" s="1"/>
  <c r="SH142" i="2"/>
  <c r="HH142" i="1" s="1"/>
  <c r="SH189" i="2"/>
  <c r="HH189" i="1" s="1"/>
  <c r="SH163" i="2"/>
  <c r="HH163" i="1" s="1"/>
  <c r="SH154" i="2"/>
  <c r="HH154" i="1" s="1"/>
  <c r="SH139" i="2"/>
  <c r="HH139" i="1" s="1"/>
  <c r="SH201" i="2"/>
  <c r="HH201" i="1" s="1"/>
  <c r="SH194" i="2"/>
  <c r="HH194" i="1" s="1"/>
  <c r="SH191" i="2"/>
  <c r="HH191" i="1" s="1"/>
  <c r="SH162" i="2"/>
  <c r="HH162" i="1" s="1"/>
  <c r="SH203" i="2"/>
  <c r="HH203" i="1" s="1"/>
  <c r="SH200" i="2"/>
  <c r="HH200" i="1" s="1"/>
  <c r="SH195" i="2"/>
  <c r="HH195" i="1" s="1"/>
  <c r="SH188" i="2"/>
  <c r="HH188" i="1" s="1"/>
  <c r="SH165" i="2"/>
  <c r="HH165" i="1" s="1"/>
  <c r="SH205" i="2"/>
  <c r="HH205" i="1" s="1"/>
  <c r="SH185" i="2"/>
  <c r="HH185" i="1" s="1"/>
  <c r="SH178" i="2"/>
  <c r="HH178" i="1" s="1"/>
  <c r="SH171" i="2"/>
  <c r="HH171" i="1" s="1"/>
  <c r="SH170" i="2"/>
  <c r="HH170" i="1" s="1"/>
  <c r="SH198" i="2"/>
  <c r="HH198" i="1" s="1"/>
  <c r="SH182" i="2"/>
  <c r="HH182" i="1" s="1"/>
  <c r="SH159" i="2"/>
  <c r="HH159" i="1" s="1"/>
  <c r="SH175" i="2"/>
  <c r="HH175" i="1" s="1"/>
  <c r="SH155" i="2"/>
  <c r="HH155" i="1" s="1"/>
  <c r="SH153" i="2"/>
  <c r="HH153" i="1" s="1"/>
  <c r="SH145" i="2"/>
  <c r="HH145" i="1" s="1"/>
  <c r="SH160" i="2"/>
  <c r="HH160" i="1" s="1"/>
  <c r="SH168" i="2"/>
  <c r="HH168" i="1" s="1"/>
  <c r="SH152" i="2"/>
  <c r="HH152" i="1" s="1"/>
  <c r="SH183" i="2"/>
  <c r="HH183" i="1" s="1"/>
  <c r="SH166" i="2"/>
  <c r="HH166" i="1" s="1"/>
  <c r="SH156" i="2"/>
  <c r="HH156" i="1" s="1"/>
  <c r="SH134" i="2"/>
  <c r="HH134" i="1" s="1"/>
  <c r="SH131" i="2"/>
  <c r="HH131" i="1" s="1"/>
  <c r="SH128" i="2"/>
  <c r="HH128" i="1" s="1"/>
  <c r="SH125" i="2"/>
  <c r="HH125" i="1" s="1"/>
  <c r="SH122" i="2"/>
  <c r="HH122" i="1" s="1"/>
  <c r="SH112" i="2"/>
  <c r="HH112" i="1" s="1"/>
  <c r="SH108" i="2"/>
  <c r="HH108" i="1" s="1"/>
  <c r="SH137" i="2"/>
  <c r="HH137" i="1" s="1"/>
  <c r="SH119" i="2"/>
  <c r="HH119" i="1" s="1"/>
  <c r="SH105" i="2"/>
  <c r="HH105" i="1" s="1"/>
  <c r="SH102" i="2"/>
  <c r="HH102" i="1" s="1"/>
  <c r="SH123" i="2"/>
  <c r="HH123" i="1" s="1"/>
  <c r="SH116" i="2"/>
  <c r="HH116" i="1" s="1"/>
  <c r="SH113" i="2"/>
  <c r="HH113" i="1" s="1"/>
  <c r="SH109" i="2"/>
  <c r="HH109" i="1" s="1"/>
  <c r="SH147" i="2"/>
  <c r="HH147" i="1" s="1"/>
  <c r="SH141" i="2"/>
  <c r="HH141" i="1" s="1"/>
  <c r="SH150" i="2"/>
  <c r="HH150" i="1" s="1"/>
  <c r="SH149" i="2"/>
  <c r="HH149" i="1" s="1"/>
  <c r="SH144" i="2"/>
  <c r="HH144" i="1" s="1"/>
  <c r="SH143" i="2"/>
  <c r="HH143" i="1" s="1"/>
  <c r="SH136" i="2"/>
  <c r="HH136" i="1" s="1"/>
  <c r="SH140" i="2"/>
  <c r="HH140" i="1" s="1"/>
  <c r="SH135" i="2"/>
  <c r="HH135" i="1" s="1"/>
  <c r="SH146" i="2"/>
  <c r="HH146" i="1" s="1"/>
  <c r="SH138" i="2"/>
  <c r="HH138" i="1" s="1"/>
  <c r="SH132" i="2"/>
  <c r="HH132" i="1" s="1"/>
  <c r="SH127" i="2"/>
  <c r="HH127" i="1" s="1"/>
  <c r="SH118" i="2"/>
  <c r="HH118" i="1" s="1"/>
  <c r="SH106" i="2"/>
  <c r="HH106" i="1" s="1"/>
  <c r="SH120" i="2"/>
  <c r="HH120" i="1" s="1"/>
  <c r="SH133" i="2"/>
  <c r="HH133" i="1" s="1"/>
  <c r="SH124" i="2"/>
  <c r="HH124" i="1" s="1"/>
  <c r="SH117" i="2"/>
  <c r="HH117" i="1" s="1"/>
  <c r="SH115" i="2"/>
  <c r="HH115" i="1" s="1"/>
  <c r="SH114" i="2"/>
  <c r="HH114" i="1" s="1"/>
  <c r="SH129" i="2"/>
  <c r="HH129" i="1" s="1"/>
  <c r="SH101" i="2"/>
  <c r="HH101" i="1" s="1"/>
  <c r="SH100" i="2"/>
  <c r="HH100" i="1" s="1"/>
  <c r="SH121" i="2"/>
  <c r="HH121" i="1" s="1"/>
  <c r="SH103" i="2"/>
  <c r="HH103" i="1" s="1"/>
  <c r="SH126" i="2"/>
  <c r="HH126" i="1" s="1"/>
  <c r="SH99" i="2"/>
  <c r="HH99" i="1" s="1"/>
  <c r="SH104" i="2"/>
  <c r="HH104" i="1" s="1"/>
  <c r="SH84" i="2"/>
  <c r="HH84" i="1" s="1"/>
  <c r="SH74" i="2"/>
  <c r="HH74" i="1" s="1"/>
  <c r="SH71" i="2"/>
  <c r="HH71" i="1" s="1"/>
  <c r="SH93" i="2"/>
  <c r="HH93" i="1" s="1"/>
  <c r="SH90" i="2"/>
  <c r="HH90" i="1" s="1"/>
  <c r="SH87" i="2"/>
  <c r="HH87" i="1" s="1"/>
  <c r="SH81" i="2"/>
  <c r="HH81" i="1" s="1"/>
  <c r="SH78" i="2"/>
  <c r="HH78" i="1" s="1"/>
  <c r="SH66" i="2"/>
  <c r="HH66" i="1" s="1"/>
  <c r="SH130" i="2"/>
  <c r="HH130" i="1" s="1"/>
  <c r="SH98" i="2"/>
  <c r="HH98" i="1" s="1"/>
  <c r="SH96" i="2"/>
  <c r="HH96" i="1" s="1"/>
  <c r="SH95" i="2"/>
  <c r="HH95" i="1" s="1"/>
  <c r="SH69" i="2"/>
  <c r="HH69" i="1" s="1"/>
  <c r="SH111" i="2"/>
  <c r="HH111" i="1" s="1"/>
  <c r="SH97" i="2"/>
  <c r="HH97" i="1" s="1"/>
  <c r="SH94" i="2"/>
  <c r="HH94" i="1" s="1"/>
  <c r="SH88" i="2"/>
  <c r="HH88" i="1" s="1"/>
  <c r="SH70" i="2"/>
  <c r="HH70" i="1" s="1"/>
  <c r="SH61" i="2"/>
  <c r="HH61" i="1" s="1"/>
  <c r="SH60" i="2"/>
  <c r="HH60" i="1" s="1"/>
  <c r="SH57" i="2"/>
  <c r="HH57" i="1" s="1"/>
  <c r="SH54" i="2"/>
  <c r="HH54" i="1" s="1"/>
  <c r="SH83" i="2"/>
  <c r="HH83" i="1" s="1"/>
  <c r="SH80" i="2"/>
  <c r="HH80" i="1" s="1"/>
  <c r="SH79" i="2"/>
  <c r="HH79" i="1" s="1"/>
  <c r="SH73" i="2"/>
  <c r="HH73" i="1" s="1"/>
  <c r="SH62" i="2"/>
  <c r="HH62" i="1" s="1"/>
  <c r="SH59" i="2"/>
  <c r="HH59" i="1" s="1"/>
  <c r="SH86" i="2"/>
  <c r="HH86" i="1" s="1"/>
  <c r="SH92" i="2"/>
  <c r="HH92" i="1" s="1"/>
  <c r="SH77" i="2"/>
  <c r="HH77" i="1" s="1"/>
  <c r="SH107" i="2"/>
  <c r="HH107" i="1" s="1"/>
  <c r="SH85" i="2"/>
  <c r="HH85" i="1" s="1"/>
  <c r="SH50" i="2"/>
  <c r="HH50" i="1" s="1"/>
  <c r="SH44" i="2"/>
  <c r="HH44" i="1" s="1"/>
  <c r="SH34" i="2"/>
  <c r="HH34" i="1" s="1"/>
  <c r="SH20" i="2"/>
  <c r="HH20" i="1" s="1"/>
  <c r="SH17" i="2"/>
  <c r="HH17" i="1" s="1"/>
  <c r="SH65" i="2"/>
  <c r="HH65" i="1" s="1"/>
  <c r="SH51" i="2"/>
  <c r="HH51" i="1" s="1"/>
  <c r="SH40" i="2"/>
  <c r="HH40" i="1" s="1"/>
  <c r="SH37" i="2"/>
  <c r="HH37" i="1" s="1"/>
  <c r="SH26" i="2"/>
  <c r="HH26" i="1" s="1"/>
  <c r="SH23" i="2"/>
  <c r="HH23" i="1" s="1"/>
  <c r="SH14" i="2"/>
  <c r="HH14" i="1" s="1"/>
  <c r="SH12" i="2"/>
  <c r="HH12" i="1" s="1"/>
  <c r="SH89" i="2"/>
  <c r="HH89" i="1" s="1"/>
  <c r="SH76" i="2"/>
  <c r="HH76" i="1" s="1"/>
  <c r="SH75" i="2"/>
  <c r="HH75" i="1" s="1"/>
  <c r="SH68" i="2"/>
  <c r="HH68" i="1" s="1"/>
  <c r="SH49" i="2"/>
  <c r="HH49" i="1" s="1"/>
  <c r="SH45" i="2"/>
  <c r="HH45" i="1" s="1"/>
  <c r="SH41" i="2"/>
  <c r="HH41" i="1" s="1"/>
  <c r="SH32" i="2"/>
  <c r="HH32" i="1" s="1"/>
  <c r="SH29" i="2"/>
  <c r="HH29" i="1" s="1"/>
  <c r="SH91" i="2"/>
  <c r="HH91" i="1" s="1"/>
  <c r="SH72" i="2"/>
  <c r="HH72" i="1" s="1"/>
  <c r="SH67" i="2"/>
  <c r="HH67" i="1" s="1"/>
  <c r="SH64" i="2"/>
  <c r="HH64" i="1" s="1"/>
  <c r="SH82" i="2"/>
  <c r="HH82" i="1" s="1"/>
  <c r="SH63" i="2"/>
  <c r="HH63" i="1" s="1"/>
  <c r="SH55" i="2"/>
  <c r="HH55" i="1" s="1"/>
  <c r="SH53" i="2"/>
  <c r="HH53" i="1" s="1"/>
  <c r="SH46" i="2"/>
  <c r="HH46" i="1" s="1"/>
  <c r="SH42" i="2"/>
  <c r="HH42" i="1" s="1"/>
  <c r="MQ12" i="2"/>
  <c r="EZ12" i="1" s="1"/>
  <c r="SH13" i="2"/>
  <c r="HH13" i="1" s="1"/>
  <c r="MC14" i="2"/>
  <c r="EQ14" i="1" s="1"/>
  <c r="SO14" i="2"/>
  <c r="LA15" i="2"/>
  <c r="ET15" i="1" s="1"/>
  <c r="MC21" i="2"/>
  <c r="EQ21" i="1" s="1"/>
  <c r="LA23" i="2"/>
  <c r="ET23" i="1" s="1"/>
  <c r="SA23" i="2"/>
  <c r="HE23" i="1" s="1"/>
  <c r="UE23" i="2"/>
  <c r="IC23" i="1" s="1"/>
  <c r="MC26" i="2"/>
  <c r="EQ26" i="1" s="1"/>
  <c r="SO29" i="2"/>
  <c r="S48" i="2"/>
  <c r="S49" i="2"/>
  <c r="SO49" i="2"/>
  <c r="MC55" i="2"/>
  <c r="EQ55" i="1" s="1"/>
  <c r="SH56" i="2"/>
  <c r="HH56" i="1" s="1"/>
  <c r="SH58" i="2"/>
  <c r="HH58" i="1" s="1"/>
  <c r="S63" i="2"/>
  <c r="UE66" i="2"/>
  <c r="IC66" i="1" s="1"/>
  <c r="S67" i="2"/>
  <c r="SA68" i="2"/>
  <c r="HE68" i="1" s="1"/>
  <c r="LA74" i="2"/>
  <c r="ET74" i="1" s="1"/>
  <c r="MC81" i="2"/>
  <c r="EQ81" i="1" s="1"/>
  <c r="IS263" i="1"/>
  <c r="MQ230" i="2"/>
  <c r="EZ230" i="1" s="1"/>
  <c r="MQ224" i="2"/>
  <c r="EZ224" i="1" s="1"/>
  <c r="MQ234" i="2"/>
  <c r="EZ234" i="1" s="1"/>
  <c r="MQ226" i="2"/>
  <c r="EZ226" i="1" s="1"/>
  <c r="MQ233" i="2"/>
  <c r="EZ233" i="1" s="1"/>
  <c r="MQ232" i="2"/>
  <c r="EZ232" i="1" s="1"/>
  <c r="MQ229" i="2"/>
  <c r="EZ229" i="1" s="1"/>
  <c r="MQ231" i="2"/>
  <c r="EZ231" i="1" s="1"/>
  <c r="MQ225" i="2"/>
  <c r="EZ225" i="1" s="1"/>
  <c r="MQ236" i="2"/>
  <c r="EZ236" i="1" s="1"/>
  <c r="MQ216" i="2"/>
  <c r="EZ216" i="1" s="1"/>
  <c r="MQ210" i="2"/>
  <c r="EZ210" i="1" s="1"/>
  <c r="MQ221" i="2"/>
  <c r="EZ221" i="1" s="1"/>
  <c r="MQ213" i="2"/>
  <c r="EZ213" i="1" s="1"/>
  <c r="MQ228" i="2"/>
  <c r="EZ228" i="1" s="1"/>
  <c r="MQ220" i="2"/>
  <c r="EZ220" i="1" s="1"/>
  <c r="MQ218" i="2"/>
  <c r="EZ218" i="1" s="1"/>
  <c r="MQ215" i="2"/>
  <c r="EZ215" i="1" s="1"/>
  <c r="MQ212" i="2"/>
  <c r="EZ212" i="1" s="1"/>
  <c r="MQ235" i="2"/>
  <c r="EZ235" i="1" s="1"/>
  <c r="MQ223" i="2"/>
  <c r="EZ223" i="1" s="1"/>
  <c r="MQ203" i="2"/>
  <c r="EZ203" i="1" s="1"/>
  <c r="MQ222" i="2"/>
  <c r="EZ222" i="1" s="1"/>
  <c r="MQ208" i="2"/>
  <c r="EZ208" i="1" s="1"/>
  <c r="MQ214" i="2"/>
  <c r="EZ214" i="1" s="1"/>
  <c r="MQ211" i="2"/>
  <c r="EZ211" i="1" s="1"/>
  <c r="MQ200" i="2"/>
  <c r="EZ200" i="1" s="1"/>
  <c r="MQ197" i="2"/>
  <c r="EZ197" i="1" s="1"/>
  <c r="MQ206" i="2"/>
  <c r="EZ206" i="1" s="1"/>
  <c r="MQ198" i="2"/>
  <c r="EZ198" i="1" s="1"/>
  <c r="MQ195" i="2"/>
  <c r="EZ195" i="1" s="1"/>
  <c r="MQ192" i="2"/>
  <c r="EZ192" i="1" s="1"/>
  <c r="MQ217" i="2"/>
  <c r="EZ217" i="1" s="1"/>
  <c r="MQ205" i="2"/>
  <c r="EZ205" i="1" s="1"/>
  <c r="MQ196" i="2"/>
  <c r="EZ196" i="1" s="1"/>
  <c r="MQ190" i="2"/>
  <c r="EZ190" i="1" s="1"/>
  <c r="MQ219" i="2"/>
  <c r="EZ219" i="1" s="1"/>
  <c r="MQ188" i="2"/>
  <c r="EZ188" i="1" s="1"/>
  <c r="MQ186" i="2"/>
  <c r="EZ186" i="1" s="1"/>
  <c r="MQ165" i="2"/>
  <c r="EZ165" i="1" s="1"/>
  <c r="MQ199" i="2"/>
  <c r="EZ199" i="1" s="1"/>
  <c r="MQ194" i="2"/>
  <c r="EZ194" i="1" s="1"/>
  <c r="MQ193" i="2"/>
  <c r="EZ193" i="1" s="1"/>
  <c r="MQ191" i="2"/>
  <c r="EZ191" i="1" s="1"/>
  <c r="MQ187" i="2"/>
  <c r="EZ187" i="1" s="1"/>
  <c r="MQ180" i="2"/>
  <c r="EZ180" i="1" s="1"/>
  <c r="MQ177" i="2"/>
  <c r="EZ177" i="1" s="1"/>
  <c r="MQ174" i="2"/>
  <c r="EZ174" i="1" s="1"/>
  <c r="MQ168" i="2"/>
  <c r="EZ168" i="1" s="1"/>
  <c r="MQ183" i="2"/>
  <c r="EZ183" i="1" s="1"/>
  <c r="MQ171" i="2"/>
  <c r="EZ171" i="1" s="1"/>
  <c r="MQ163" i="2"/>
  <c r="EZ163" i="1" s="1"/>
  <c r="MQ227" i="2"/>
  <c r="EZ227" i="1" s="1"/>
  <c r="MQ209" i="2"/>
  <c r="EZ209" i="1" s="1"/>
  <c r="MQ207" i="2"/>
  <c r="EZ207" i="1" s="1"/>
  <c r="MQ202" i="2"/>
  <c r="EZ202" i="1" s="1"/>
  <c r="MQ201" i="2"/>
  <c r="EZ201" i="1" s="1"/>
  <c r="MQ184" i="2"/>
  <c r="EZ184" i="1" s="1"/>
  <c r="MQ172" i="2"/>
  <c r="EZ172" i="1" s="1"/>
  <c r="MQ185" i="2"/>
  <c r="EZ185" i="1" s="1"/>
  <c r="MQ176" i="2"/>
  <c r="EZ176" i="1" s="1"/>
  <c r="MQ170" i="2"/>
  <c r="EZ170" i="1" s="1"/>
  <c r="MQ164" i="2"/>
  <c r="EZ164" i="1" s="1"/>
  <c r="MQ155" i="2"/>
  <c r="EZ155" i="1" s="1"/>
  <c r="MQ161" i="2"/>
  <c r="EZ161" i="1" s="1"/>
  <c r="MQ147" i="2"/>
  <c r="EZ147" i="1" s="1"/>
  <c r="MQ144" i="2"/>
  <c r="EZ144" i="1" s="1"/>
  <c r="MQ141" i="2"/>
  <c r="EZ141" i="1" s="1"/>
  <c r="MQ173" i="2"/>
  <c r="EZ173" i="1" s="1"/>
  <c r="MQ160" i="2"/>
  <c r="EZ160" i="1" s="1"/>
  <c r="MQ153" i="2"/>
  <c r="EZ153" i="1" s="1"/>
  <c r="MQ150" i="2"/>
  <c r="EZ150" i="1" s="1"/>
  <c r="MQ204" i="2"/>
  <c r="EZ204" i="1" s="1"/>
  <c r="MQ166" i="2"/>
  <c r="EZ166" i="1" s="1"/>
  <c r="MQ182" i="2"/>
  <c r="EZ182" i="1" s="1"/>
  <c r="MQ181" i="2"/>
  <c r="EZ181" i="1" s="1"/>
  <c r="MQ156" i="2"/>
  <c r="EZ156" i="1" s="1"/>
  <c r="MQ189" i="2"/>
  <c r="EZ189" i="1" s="1"/>
  <c r="MQ157" i="2"/>
  <c r="EZ157" i="1" s="1"/>
  <c r="MQ142" i="2"/>
  <c r="EZ142" i="1" s="1"/>
  <c r="MQ162" i="2"/>
  <c r="EZ162" i="1" s="1"/>
  <c r="MQ158" i="2"/>
  <c r="EZ158" i="1" s="1"/>
  <c r="MQ175" i="2"/>
  <c r="EZ175" i="1" s="1"/>
  <c r="MQ178" i="2"/>
  <c r="EZ178" i="1" s="1"/>
  <c r="MQ140" i="2"/>
  <c r="EZ140" i="1" s="1"/>
  <c r="MQ159" i="2"/>
  <c r="EZ159" i="1" s="1"/>
  <c r="MQ154" i="2"/>
  <c r="EZ154" i="1" s="1"/>
  <c r="MQ179" i="2"/>
  <c r="EZ179" i="1" s="1"/>
  <c r="MQ152" i="2"/>
  <c r="EZ152" i="1" s="1"/>
  <c r="MQ167" i="2"/>
  <c r="EZ167" i="1" s="1"/>
  <c r="MQ151" i="2"/>
  <c r="EZ151" i="1" s="1"/>
  <c r="MQ146" i="2"/>
  <c r="EZ146" i="1" s="1"/>
  <c r="MQ169" i="2"/>
  <c r="EZ169" i="1" s="1"/>
  <c r="MQ138" i="2"/>
  <c r="EZ138" i="1" s="1"/>
  <c r="MQ114" i="2"/>
  <c r="EZ114" i="1" s="1"/>
  <c r="MQ110" i="2"/>
  <c r="EZ110" i="1" s="1"/>
  <c r="MQ103" i="2"/>
  <c r="EZ103" i="1" s="1"/>
  <c r="MQ143" i="2"/>
  <c r="EZ143" i="1" s="1"/>
  <c r="MQ130" i="2"/>
  <c r="EZ130" i="1" s="1"/>
  <c r="MQ127" i="2"/>
  <c r="EZ127" i="1" s="1"/>
  <c r="MQ124" i="2"/>
  <c r="EZ124" i="1" s="1"/>
  <c r="MQ121" i="2"/>
  <c r="EZ121" i="1" s="1"/>
  <c r="MQ117" i="2"/>
  <c r="EZ117" i="1" s="1"/>
  <c r="MQ107" i="2"/>
  <c r="EZ107" i="1" s="1"/>
  <c r="MQ148" i="2"/>
  <c r="EZ148" i="1" s="1"/>
  <c r="MQ136" i="2"/>
  <c r="EZ136" i="1" s="1"/>
  <c r="MQ133" i="2"/>
  <c r="EZ133" i="1" s="1"/>
  <c r="MQ111" i="2"/>
  <c r="EZ111" i="1" s="1"/>
  <c r="MQ145" i="2"/>
  <c r="EZ145" i="1" s="1"/>
  <c r="MQ149" i="2"/>
  <c r="EZ149" i="1" s="1"/>
  <c r="MQ137" i="2"/>
  <c r="EZ137" i="1" s="1"/>
  <c r="MQ135" i="2"/>
  <c r="EZ135" i="1" s="1"/>
  <c r="MQ132" i="2"/>
  <c r="EZ132" i="1" s="1"/>
  <c r="MQ129" i="2"/>
  <c r="EZ129" i="1" s="1"/>
  <c r="MQ131" i="2"/>
  <c r="EZ131" i="1" s="1"/>
  <c r="MQ128" i="2"/>
  <c r="EZ128" i="1" s="1"/>
  <c r="MQ105" i="2"/>
  <c r="EZ105" i="1" s="1"/>
  <c r="MQ104" i="2"/>
  <c r="EZ104" i="1" s="1"/>
  <c r="MQ139" i="2"/>
  <c r="EZ139" i="1" s="1"/>
  <c r="MQ134" i="2"/>
  <c r="EZ134" i="1" s="1"/>
  <c r="MQ119" i="2"/>
  <c r="EZ119" i="1" s="1"/>
  <c r="MQ118" i="2"/>
  <c r="EZ118" i="1" s="1"/>
  <c r="MQ109" i="2"/>
  <c r="EZ109" i="1" s="1"/>
  <c r="MQ123" i="2"/>
  <c r="EZ123" i="1" s="1"/>
  <c r="MQ116" i="2"/>
  <c r="EZ116" i="1" s="1"/>
  <c r="MQ112" i="2"/>
  <c r="EZ112" i="1" s="1"/>
  <c r="MQ106" i="2"/>
  <c r="EZ106" i="1" s="1"/>
  <c r="MQ125" i="2"/>
  <c r="EZ125" i="1" s="1"/>
  <c r="MQ120" i="2"/>
  <c r="EZ120" i="1" s="1"/>
  <c r="MQ108" i="2"/>
  <c r="EZ108" i="1" s="1"/>
  <c r="MQ102" i="2"/>
  <c r="EZ102" i="1" s="1"/>
  <c r="MQ126" i="2"/>
  <c r="EZ126" i="1" s="1"/>
  <c r="MQ96" i="2"/>
  <c r="EZ96" i="1" s="1"/>
  <c r="MQ122" i="2"/>
  <c r="EZ122" i="1" s="1"/>
  <c r="MQ99" i="2"/>
  <c r="EZ99" i="1" s="1"/>
  <c r="MQ97" i="2"/>
  <c r="EZ97" i="1" s="1"/>
  <c r="MQ94" i="2"/>
  <c r="EZ94" i="1" s="1"/>
  <c r="MQ79" i="2"/>
  <c r="EZ79" i="1" s="1"/>
  <c r="MQ67" i="2"/>
  <c r="EZ67" i="1" s="1"/>
  <c r="MQ61" i="2"/>
  <c r="EZ61" i="1" s="1"/>
  <c r="MQ113" i="2"/>
  <c r="EZ113" i="1" s="1"/>
  <c r="MQ83" i="2"/>
  <c r="EZ83" i="1" s="1"/>
  <c r="MQ76" i="2"/>
  <c r="EZ76" i="1" s="1"/>
  <c r="MQ70" i="2"/>
  <c r="EZ70" i="1" s="1"/>
  <c r="MQ101" i="2"/>
  <c r="EZ101" i="1" s="1"/>
  <c r="MQ92" i="2"/>
  <c r="EZ92" i="1" s="1"/>
  <c r="MQ89" i="2"/>
  <c r="EZ89" i="1" s="1"/>
  <c r="MQ86" i="2"/>
  <c r="EZ86" i="1" s="1"/>
  <c r="MQ80" i="2"/>
  <c r="EZ80" i="1" s="1"/>
  <c r="MQ73" i="2"/>
  <c r="EZ73" i="1" s="1"/>
  <c r="MQ65" i="2"/>
  <c r="EZ65" i="1" s="1"/>
  <c r="MQ98" i="2"/>
  <c r="EZ98" i="1" s="1"/>
  <c r="MQ81" i="2"/>
  <c r="EZ81" i="1" s="1"/>
  <c r="MQ71" i="2"/>
  <c r="EZ71" i="1" s="1"/>
  <c r="MQ50" i="2"/>
  <c r="EZ50" i="1" s="1"/>
  <c r="MQ87" i="2"/>
  <c r="EZ87" i="1" s="1"/>
  <c r="MQ84" i="2"/>
  <c r="EZ84" i="1" s="1"/>
  <c r="MQ82" i="2"/>
  <c r="EZ82" i="1" s="1"/>
  <c r="MQ69" i="2"/>
  <c r="EZ69" i="1" s="1"/>
  <c r="MQ64" i="2"/>
  <c r="EZ64" i="1" s="1"/>
  <c r="MQ63" i="2"/>
  <c r="EZ63" i="1" s="1"/>
  <c r="MQ53" i="2"/>
  <c r="EZ53" i="1" s="1"/>
  <c r="MQ88" i="2"/>
  <c r="EZ88" i="1" s="1"/>
  <c r="MQ100" i="2"/>
  <c r="EZ100" i="1" s="1"/>
  <c r="MQ115" i="2"/>
  <c r="EZ115" i="1" s="1"/>
  <c r="MQ78" i="2"/>
  <c r="EZ78" i="1" s="1"/>
  <c r="MQ72" i="2"/>
  <c r="EZ72" i="1" s="1"/>
  <c r="MQ46" i="2"/>
  <c r="EZ46" i="1" s="1"/>
  <c r="MQ42" i="2"/>
  <c r="EZ42" i="1" s="1"/>
  <c r="MQ27" i="2"/>
  <c r="EZ27" i="1" s="1"/>
  <c r="MQ24" i="2"/>
  <c r="EZ24" i="1" s="1"/>
  <c r="MQ13" i="2"/>
  <c r="EZ13" i="1" s="1"/>
  <c r="MQ11" i="2"/>
  <c r="EZ11" i="1" s="1"/>
  <c r="MQ68" i="2"/>
  <c r="EZ68" i="1" s="1"/>
  <c r="MQ33" i="2"/>
  <c r="EZ33" i="1" s="1"/>
  <c r="MQ30" i="2"/>
  <c r="EZ30" i="1" s="1"/>
  <c r="MQ16" i="2"/>
  <c r="EZ16" i="1" s="1"/>
  <c r="MQ90" i="2"/>
  <c r="EZ90" i="1" s="1"/>
  <c r="MQ57" i="2"/>
  <c r="EZ57" i="1" s="1"/>
  <c r="MQ52" i="2"/>
  <c r="EZ52" i="1" s="1"/>
  <c r="MQ51" i="2"/>
  <c r="EZ51" i="1" s="1"/>
  <c r="MQ47" i="2"/>
  <c r="EZ47" i="1" s="1"/>
  <c r="MQ43" i="2"/>
  <c r="EZ43" i="1" s="1"/>
  <c r="MQ39" i="2"/>
  <c r="EZ39" i="1" s="1"/>
  <c r="MQ36" i="2"/>
  <c r="EZ36" i="1" s="1"/>
  <c r="MQ25" i="2"/>
  <c r="EZ25" i="1" s="1"/>
  <c r="MQ22" i="2"/>
  <c r="EZ22" i="1" s="1"/>
  <c r="MQ19" i="2"/>
  <c r="EZ19" i="1" s="1"/>
  <c r="MQ93" i="2"/>
  <c r="EZ93" i="1" s="1"/>
  <c r="MQ85" i="2"/>
  <c r="EZ85" i="1" s="1"/>
  <c r="MQ74" i="2"/>
  <c r="EZ74" i="1" s="1"/>
  <c r="MQ66" i="2"/>
  <c r="EZ66" i="1" s="1"/>
  <c r="MQ91" i="2"/>
  <c r="EZ91" i="1" s="1"/>
  <c r="MQ75" i="2"/>
  <c r="EZ75" i="1" s="1"/>
  <c r="MQ60" i="2"/>
  <c r="EZ60" i="1" s="1"/>
  <c r="MQ44" i="2"/>
  <c r="EZ44" i="1" s="1"/>
  <c r="MQ34" i="2"/>
  <c r="EZ34" i="1" s="1"/>
  <c r="MQ95" i="2"/>
  <c r="EZ95" i="1" s="1"/>
  <c r="SO230" i="2"/>
  <c r="SO224" i="2"/>
  <c r="SO234" i="2"/>
  <c r="SO232" i="2"/>
  <c r="SO236" i="2"/>
  <c r="SO229" i="2"/>
  <c r="SO235" i="2"/>
  <c r="SO231" i="2"/>
  <c r="SO233" i="2"/>
  <c r="SO228" i="2"/>
  <c r="SO227" i="2"/>
  <c r="SO216" i="2"/>
  <c r="SO210" i="2"/>
  <c r="SO220" i="2"/>
  <c r="SO213" i="2"/>
  <c r="SO215" i="2"/>
  <c r="SO212" i="2"/>
  <c r="SO219" i="2"/>
  <c r="SO200" i="2"/>
  <c r="SO203" i="2"/>
  <c r="SO223" i="2"/>
  <c r="SO221" i="2"/>
  <c r="SO217" i="2"/>
  <c r="SO207" i="2"/>
  <c r="SO222" i="2"/>
  <c r="SO205" i="2"/>
  <c r="SO197" i="2"/>
  <c r="SO209" i="2"/>
  <c r="SO208" i="2"/>
  <c r="SO204" i="2"/>
  <c r="SO201" i="2"/>
  <c r="SO198" i="2"/>
  <c r="SO195" i="2"/>
  <c r="SO192" i="2"/>
  <c r="SO196" i="2"/>
  <c r="SO190" i="2"/>
  <c r="SO206" i="2"/>
  <c r="SO199" i="2"/>
  <c r="SO186" i="2"/>
  <c r="SO165" i="2"/>
  <c r="SO180" i="2"/>
  <c r="SO177" i="2"/>
  <c r="SO174" i="2"/>
  <c r="SO168" i="2"/>
  <c r="SO211" i="2"/>
  <c r="SO193" i="2"/>
  <c r="SO183" i="2"/>
  <c r="SO171" i="2"/>
  <c r="SO163" i="2"/>
  <c r="SO226" i="2"/>
  <c r="SO218" i="2"/>
  <c r="SO202" i="2"/>
  <c r="SO214" i="2"/>
  <c r="SO184" i="2"/>
  <c r="SO172" i="2"/>
  <c r="SO225" i="2"/>
  <c r="SO166" i="2"/>
  <c r="SO158" i="2"/>
  <c r="SO182" i="2"/>
  <c r="SO159" i="2"/>
  <c r="SO147" i="2"/>
  <c r="SO144" i="2"/>
  <c r="SO141" i="2"/>
  <c r="SO188" i="2"/>
  <c r="SO178" i="2"/>
  <c r="SO169" i="2"/>
  <c r="SO160" i="2"/>
  <c r="SO153" i="2"/>
  <c r="SO150" i="2"/>
  <c r="SO187" i="2"/>
  <c r="SO173" i="2"/>
  <c r="SO189" i="2"/>
  <c r="SO179" i="2"/>
  <c r="SO167" i="2"/>
  <c r="SO161" i="2"/>
  <c r="SO194" i="2"/>
  <c r="SO185" i="2"/>
  <c r="SO162" i="2"/>
  <c r="SO154" i="2"/>
  <c r="SO148" i="2"/>
  <c r="SO145" i="2"/>
  <c r="SO191" i="2"/>
  <c r="SO181" i="2"/>
  <c r="SO176" i="2"/>
  <c r="SO164" i="2"/>
  <c r="SO170" i="2"/>
  <c r="SO157" i="2"/>
  <c r="SO175" i="2"/>
  <c r="SO149" i="2"/>
  <c r="SO142" i="2"/>
  <c r="SO151" i="2"/>
  <c r="SO146" i="2"/>
  <c r="SO156" i="2"/>
  <c r="SO140" i="2"/>
  <c r="SO138" i="2"/>
  <c r="SO114" i="2"/>
  <c r="SO110" i="2"/>
  <c r="SO103" i="2"/>
  <c r="SO130" i="2"/>
  <c r="SO127" i="2"/>
  <c r="SO124" i="2"/>
  <c r="SO121" i="2"/>
  <c r="SO117" i="2"/>
  <c r="SO107" i="2"/>
  <c r="SO155" i="2"/>
  <c r="SO136" i="2"/>
  <c r="SO133" i="2"/>
  <c r="SO111" i="2"/>
  <c r="SO137" i="2"/>
  <c r="SO135" i="2"/>
  <c r="SO132" i="2"/>
  <c r="SO129" i="2"/>
  <c r="SO143" i="2"/>
  <c r="SO139" i="2"/>
  <c r="SO134" i="2"/>
  <c r="SO131" i="2"/>
  <c r="SO112" i="2"/>
  <c r="SO125" i="2"/>
  <c r="SO126" i="2"/>
  <c r="SO113" i="2"/>
  <c r="SO108" i="2"/>
  <c r="SO152" i="2"/>
  <c r="SO128" i="2"/>
  <c r="SO122" i="2"/>
  <c r="SO106" i="2"/>
  <c r="SO96" i="2"/>
  <c r="SO109" i="2"/>
  <c r="SO102" i="2"/>
  <c r="SO99" i="2"/>
  <c r="SO116" i="2"/>
  <c r="SO115" i="2"/>
  <c r="SO101" i="2"/>
  <c r="SO94" i="2"/>
  <c r="SO79" i="2"/>
  <c r="SO67" i="2"/>
  <c r="SO61" i="2"/>
  <c r="SO100" i="2"/>
  <c r="SO83" i="2"/>
  <c r="SO76" i="2"/>
  <c r="SO70" i="2"/>
  <c r="SO120" i="2"/>
  <c r="SO119" i="2"/>
  <c r="SO92" i="2"/>
  <c r="SO89" i="2"/>
  <c r="SO86" i="2"/>
  <c r="SO80" i="2"/>
  <c r="SO73" i="2"/>
  <c r="SO65" i="2"/>
  <c r="SO123" i="2"/>
  <c r="SO98" i="2"/>
  <c r="SO105" i="2"/>
  <c r="SO104" i="2"/>
  <c r="SO85" i="2"/>
  <c r="SO77" i="2"/>
  <c r="SO50" i="2"/>
  <c r="SO93" i="2"/>
  <c r="SO74" i="2"/>
  <c r="SO63" i="2"/>
  <c r="SO53" i="2"/>
  <c r="SO91" i="2"/>
  <c r="SO97" i="2"/>
  <c r="SO95" i="2"/>
  <c r="SO90" i="2"/>
  <c r="SO82" i="2"/>
  <c r="SO72" i="2"/>
  <c r="SO64" i="2"/>
  <c r="SO58" i="2"/>
  <c r="SO57" i="2"/>
  <c r="SO46" i="2"/>
  <c r="SO42" i="2"/>
  <c r="SO27" i="2"/>
  <c r="SO24" i="2"/>
  <c r="SO55" i="2"/>
  <c r="SO54" i="2"/>
  <c r="SO48" i="2"/>
  <c r="SO33" i="2"/>
  <c r="SO30" i="2"/>
  <c r="SO16" i="2"/>
  <c r="SO13" i="2"/>
  <c r="SO11" i="2"/>
  <c r="SO87" i="2"/>
  <c r="SO78" i="2"/>
  <c r="SO62" i="2"/>
  <c r="SO60" i="2"/>
  <c r="SO52" i="2"/>
  <c r="SO47" i="2"/>
  <c r="SO43" i="2"/>
  <c r="SO39" i="2"/>
  <c r="SO36" i="2"/>
  <c r="SO25" i="2"/>
  <c r="SO22" i="2"/>
  <c r="SO19" i="2"/>
  <c r="SO88" i="2"/>
  <c r="SO69" i="2"/>
  <c r="SO44" i="2"/>
  <c r="SO34" i="2"/>
  <c r="SO84" i="2"/>
  <c r="SH11" i="2"/>
  <c r="HH11" i="1" s="1"/>
  <c r="MC12" i="2"/>
  <c r="EQ12" i="1" s="1"/>
  <c r="SO12" i="2"/>
  <c r="LA13" i="2"/>
  <c r="ET13" i="1" s="1"/>
  <c r="MC18" i="2"/>
  <c r="EQ18" i="1" s="1"/>
  <c r="SH21" i="2"/>
  <c r="HH21" i="1" s="1"/>
  <c r="UE21" i="2"/>
  <c r="IC21" i="1" s="1"/>
  <c r="S23" i="2"/>
  <c r="SO26" i="2"/>
  <c r="LA27" i="2"/>
  <c r="ET27" i="1" s="1"/>
  <c r="SH27" i="2"/>
  <c r="HH27" i="1" s="1"/>
  <c r="MQ28" i="2"/>
  <c r="EZ28" i="1" s="1"/>
  <c r="SA29" i="2"/>
  <c r="HE29" i="1" s="1"/>
  <c r="LA32" i="2"/>
  <c r="ET32" i="1" s="1"/>
  <c r="UE32" i="2"/>
  <c r="IC32" i="1" s="1"/>
  <c r="MC35" i="2"/>
  <c r="EQ35" i="1" s="1"/>
  <c r="SO35" i="2"/>
  <c r="LA38" i="2"/>
  <c r="ET38" i="1" s="1"/>
  <c r="SA38" i="2"/>
  <c r="HE38" i="1" s="1"/>
  <c r="UE38" i="2"/>
  <c r="IC38" i="1" s="1"/>
  <c r="LA41" i="2"/>
  <c r="ET41" i="1" s="1"/>
  <c r="MC41" i="2"/>
  <c r="EQ41" i="1" s="1"/>
  <c r="MQ41" i="2"/>
  <c r="EZ41" i="1" s="1"/>
  <c r="LA45" i="2"/>
  <c r="ET45" i="1" s="1"/>
  <c r="UE45" i="2"/>
  <c r="IC45" i="1" s="1"/>
  <c r="SA49" i="2"/>
  <c r="HE49" i="1" s="1"/>
  <c r="S53" i="2"/>
  <c r="UE54" i="2"/>
  <c r="IC54" i="1" s="1"/>
  <c r="S55" i="2"/>
  <c r="MQ56" i="2"/>
  <c r="EZ56" i="1" s="1"/>
  <c r="SA57" i="2"/>
  <c r="HE57" i="1" s="1"/>
  <c r="MQ62" i="2"/>
  <c r="EZ62" i="1" s="1"/>
  <c r="SA64" i="2"/>
  <c r="HE64" i="1" s="1"/>
  <c r="SA77" i="2"/>
  <c r="HE77" i="1" s="1"/>
  <c r="MC78" i="2"/>
  <c r="EQ78" i="1" s="1"/>
  <c r="JR92" i="2"/>
  <c r="DS92" i="1" s="1"/>
  <c r="S93" i="2"/>
  <c r="JY96" i="2"/>
  <c r="DV96" i="1" s="1"/>
  <c r="TQ101" i="2"/>
  <c r="HW101" i="1" s="1"/>
  <c r="JR51" i="2"/>
  <c r="DS51" i="1" s="1"/>
  <c r="QY54" i="2"/>
  <c r="GS54" i="1" s="1"/>
  <c r="JR56" i="2"/>
  <c r="DS56" i="1" s="1"/>
  <c r="JY57" i="2"/>
  <c r="DV57" i="1" s="1"/>
  <c r="RM57" i="2"/>
  <c r="GY57" i="1" s="1"/>
  <c r="TQ57" i="2"/>
  <c r="HW57" i="1" s="1"/>
  <c r="TJ59" i="2"/>
  <c r="HT59" i="1" s="1"/>
  <c r="JR61" i="2"/>
  <c r="DS61" i="1" s="1"/>
  <c r="TQ62" i="2"/>
  <c r="HW62" i="1" s="1"/>
  <c r="JY63" i="2"/>
  <c r="DV63" i="1" s="1"/>
  <c r="JY67" i="2"/>
  <c r="DV67" i="1" s="1"/>
  <c r="RM68" i="2"/>
  <c r="GY68" i="1" s="1"/>
  <c r="TJ70" i="2"/>
  <c r="HT70" i="1" s="1"/>
  <c r="JR71" i="2"/>
  <c r="DS71" i="1" s="1"/>
  <c r="TQ74" i="2"/>
  <c r="HW74" i="1" s="1"/>
  <c r="S78" i="2"/>
  <c r="JY78" i="2"/>
  <c r="DV78" i="1" s="1"/>
  <c r="RM78" i="2"/>
  <c r="GY78" i="1" s="1"/>
  <c r="S83" i="2"/>
  <c r="S85" i="2"/>
  <c r="JR86" i="2"/>
  <c r="DS86" i="1" s="1"/>
  <c r="JY94" i="2"/>
  <c r="DV94" i="1" s="1"/>
  <c r="TJ103" i="2"/>
  <c r="HT103" i="1" s="1"/>
  <c r="TQ123" i="2"/>
  <c r="HW123" i="1" s="1"/>
  <c r="S65" i="2"/>
  <c r="JY74" i="2"/>
  <c r="DV74" i="1" s="1"/>
  <c r="JY75" i="2"/>
  <c r="DV75" i="1" s="1"/>
  <c r="S77" i="2"/>
  <c r="TJ77" i="2"/>
  <c r="HT77" i="1" s="1"/>
  <c r="JR79" i="2"/>
  <c r="DS79" i="1" s="1"/>
  <c r="JY82" i="2"/>
  <c r="DV82" i="1" s="1"/>
  <c r="JY91" i="2"/>
  <c r="DV91" i="1" s="1"/>
  <c r="RM93" i="2"/>
  <c r="GY93" i="1" s="1"/>
  <c r="BL39" i="4"/>
  <c r="BI39" i="4"/>
  <c r="BS39" i="4"/>
  <c r="BO39" i="4"/>
  <c r="JR235" i="2"/>
  <c r="DS235" i="1" s="1"/>
  <c r="JR232" i="2"/>
  <c r="DS232" i="1" s="1"/>
  <c r="JR229" i="2"/>
  <c r="DS229" i="1" s="1"/>
  <c r="JR223" i="2"/>
  <c r="DS223" i="1" s="1"/>
  <c r="JR227" i="2"/>
  <c r="DS227" i="1" s="1"/>
  <c r="JR225" i="2"/>
  <c r="DS225" i="1" s="1"/>
  <c r="JR231" i="2"/>
  <c r="DS231" i="1" s="1"/>
  <c r="JR228" i="2"/>
  <c r="DS228" i="1" s="1"/>
  <c r="JR233" i="2"/>
  <c r="DS233" i="1" s="1"/>
  <c r="JR236" i="2"/>
  <c r="DS236" i="1" s="1"/>
  <c r="JR234" i="2"/>
  <c r="DS234" i="1" s="1"/>
  <c r="JR226" i="2"/>
  <c r="DS226" i="1" s="1"/>
  <c r="JR218" i="2"/>
  <c r="DS218" i="1" s="1"/>
  <c r="JR215" i="2"/>
  <c r="DS215" i="1" s="1"/>
  <c r="JR212" i="2"/>
  <c r="DS212" i="1" s="1"/>
  <c r="JR209" i="2"/>
  <c r="DS209" i="1" s="1"/>
  <c r="JR224" i="2"/>
  <c r="DS224" i="1" s="1"/>
  <c r="JR221" i="2"/>
  <c r="DS221" i="1" s="1"/>
  <c r="JR219" i="2"/>
  <c r="DS219" i="1" s="1"/>
  <c r="JR217" i="2"/>
  <c r="DS217" i="1" s="1"/>
  <c r="JR220" i="2"/>
  <c r="DS220" i="1" s="1"/>
  <c r="JR202" i="2"/>
  <c r="DS202" i="1" s="1"/>
  <c r="JR205" i="2"/>
  <c r="DS205" i="1" s="1"/>
  <c r="JR214" i="2"/>
  <c r="DS214" i="1" s="1"/>
  <c r="JR210" i="2"/>
  <c r="DS210" i="1" s="1"/>
  <c r="JR196" i="2"/>
  <c r="DS196" i="1" s="1"/>
  <c r="JR190" i="2"/>
  <c r="DS190" i="1" s="1"/>
  <c r="JR204" i="2"/>
  <c r="DS204" i="1" s="1"/>
  <c r="JR230" i="2"/>
  <c r="DS230" i="1" s="1"/>
  <c r="JR222" i="2"/>
  <c r="DS222" i="1" s="1"/>
  <c r="JR203" i="2"/>
  <c r="DS203" i="1" s="1"/>
  <c r="JR194" i="2"/>
  <c r="DS194" i="1" s="1"/>
  <c r="JR198" i="2"/>
  <c r="DS198" i="1" s="1"/>
  <c r="JR195" i="2"/>
  <c r="DS195" i="1" s="1"/>
  <c r="JR192" i="2"/>
  <c r="DS192" i="1" s="1"/>
  <c r="JR213" i="2"/>
  <c r="DS213" i="1" s="1"/>
  <c r="JR199" i="2"/>
  <c r="DS199" i="1" s="1"/>
  <c r="JR187" i="2"/>
  <c r="DS187" i="1" s="1"/>
  <c r="JR184" i="2"/>
  <c r="DS184" i="1" s="1"/>
  <c r="JR172" i="2"/>
  <c r="DS172" i="1" s="1"/>
  <c r="JR164" i="2"/>
  <c r="DS164" i="1" s="1"/>
  <c r="JR188" i="2"/>
  <c r="DS188" i="1" s="1"/>
  <c r="JR186" i="2"/>
  <c r="DS186" i="1" s="1"/>
  <c r="JR179" i="2"/>
  <c r="DS179" i="1" s="1"/>
  <c r="JR176" i="2"/>
  <c r="DS176" i="1" s="1"/>
  <c r="JR167" i="2"/>
  <c r="DS167" i="1" s="1"/>
  <c r="JR208" i="2"/>
  <c r="DS208" i="1" s="1"/>
  <c r="JR207" i="2"/>
  <c r="DS207" i="1" s="1"/>
  <c r="JR197" i="2"/>
  <c r="DS197" i="1" s="1"/>
  <c r="JR191" i="2"/>
  <c r="DS191" i="1" s="1"/>
  <c r="JR189" i="2"/>
  <c r="DS189" i="1" s="1"/>
  <c r="JR185" i="2"/>
  <c r="DS185" i="1" s="1"/>
  <c r="JR182" i="2"/>
  <c r="DS182" i="1" s="1"/>
  <c r="JR173" i="2"/>
  <c r="DS173" i="1" s="1"/>
  <c r="JR170" i="2"/>
  <c r="DS170" i="1" s="1"/>
  <c r="JR216" i="2"/>
  <c r="DS216" i="1" s="1"/>
  <c r="JR211" i="2"/>
  <c r="DS211" i="1" s="1"/>
  <c r="JR201" i="2"/>
  <c r="DS201" i="1" s="1"/>
  <c r="JR193" i="2"/>
  <c r="DS193" i="1" s="1"/>
  <c r="JR183" i="2"/>
  <c r="DS183" i="1" s="1"/>
  <c r="JR171" i="2"/>
  <c r="DS171" i="1" s="1"/>
  <c r="JR154" i="2"/>
  <c r="DS154" i="1" s="1"/>
  <c r="JR177" i="2"/>
  <c r="DS177" i="1" s="1"/>
  <c r="JR146" i="2"/>
  <c r="DS146" i="1" s="1"/>
  <c r="JR181" i="2"/>
  <c r="DS181" i="1" s="1"/>
  <c r="JR169" i="2"/>
  <c r="DS169" i="1" s="1"/>
  <c r="JR168" i="2"/>
  <c r="DS168" i="1" s="1"/>
  <c r="JR152" i="2"/>
  <c r="DS152" i="1" s="1"/>
  <c r="JR149" i="2"/>
  <c r="DS149" i="1" s="1"/>
  <c r="JR206" i="2"/>
  <c r="DS206" i="1" s="1"/>
  <c r="JR200" i="2"/>
  <c r="DS200" i="1" s="1"/>
  <c r="JR166" i="2"/>
  <c r="DS166" i="1" s="1"/>
  <c r="JR174" i="2"/>
  <c r="DS174" i="1" s="1"/>
  <c r="JR156" i="2"/>
  <c r="DS156" i="1" s="1"/>
  <c r="JR180" i="2"/>
  <c r="DS180" i="1" s="1"/>
  <c r="JR178" i="2"/>
  <c r="DS178" i="1" s="1"/>
  <c r="JR163" i="2"/>
  <c r="DS163" i="1" s="1"/>
  <c r="JR162" i="2"/>
  <c r="DS162" i="1" s="1"/>
  <c r="JR155" i="2"/>
  <c r="DS155" i="1" s="1"/>
  <c r="JR175" i="2"/>
  <c r="DS175" i="1" s="1"/>
  <c r="JR165" i="2"/>
  <c r="DS165" i="1" s="1"/>
  <c r="JR161" i="2"/>
  <c r="DS161" i="1" s="1"/>
  <c r="JR160" i="2"/>
  <c r="DS160" i="1" s="1"/>
  <c r="JR158" i="2"/>
  <c r="DS158" i="1" s="1"/>
  <c r="JR148" i="2"/>
  <c r="DS148" i="1" s="1"/>
  <c r="JR157" i="2"/>
  <c r="DS157" i="1" s="1"/>
  <c r="JR153" i="2"/>
  <c r="DS153" i="1" s="1"/>
  <c r="JR144" i="2"/>
  <c r="DS144" i="1" s="1"/>
  <c r="JR147" i="2"/>
  <c r="DS147" i="1" s="1"/>
  <c r="JR159" i="2"/>
  <c r="DS159" i="1" s="1"/>
  <c r="JR145" i="2"/>
  <c r="DS145" i="1" s="1"/>
  <c r="JR137" i="2"/>
  <c r="DS137" i="1" s="1"/>
  <c r="JR119" i="2"/>
  <c r="DS119" i="1" s="1"/>
  <c r="JR105" i="2"/>
  <c r="DS105" i="1" s="1"/>
  <c r="JR102" i="2"/>
  <c r="DS102" i="1" s="1"/>
  <c r="JR151" i="2"/>
  <c r="DS151" i="1" s="1"/>
  <c r="JR140" i="2"/>
  <c r="DS140" i="1" s="1"/>
  <c r="JR123" i="2"/>
  <c r="DS123" i="1" s="1"/>
  <c r="JR116" i="2"/>
  <c r="DS116" i="1" s="1"/>
  <c r="JR113" i="2"/>
  <c r="DS113" i="1" s="1"/>
  <c r="JR109" i="2"/>
  <c r="DS109" i="1" s="1"/>
  <c r="JR135" i="2"/>
  <c r="DS135" i="1" s="1"/>
  <c r="JR132" i="2"/>
  <c r="DS132" i="1" s="1"/>
  <c r="JR129" i="2"/>
  <c r="DS129" i="1" s="1"/>
  <c r="JR126" i="2"/>
  <c r="DS126" i="1" s="1"/>
  <c r="JR120" i="2"/>
  <c r="DS120" i="1" s="1"/>
  <c r="JR106" i="2"/>
  <c r="DS106" i="1" s="1"/>
  <c r="JR136" i="2"/>
  <c r="DS136" i="1" s="1"/>
  <c r="JR142" i="2"/>
  <c r="DS142" i="1" s="1"/>
  <c r="JR134" i="2"/>
  <c r="DS134" i="1" s="1"/>
  <c r="JR131" i="2"/>
  <c r="DS131" i="1" s="1"/>
  <c r="JR138" i="2"/>
  <c r="DS138" i="1" s="1"/>
  <c r="JR139" i="2"/>
  <c r="DS139" i="1" s="1"/>
  <c r="JR112" i="2"/>
  <c r="DS112" i="1" s="1"/>
  <c r="JR104" i="2"/>
  <c r="DS104" i="1" s="1"/>
  <c r="JR103" i="2"/>
  <c r="DS103" i="1" s="1"/>
  <c r="JR125" i="2"/>
  <c r="DS125" i="1" s="1"/>
  <c r="JR124" i="2"/>
  <c r="DS124" i="1" s="1"/>
  <c r="JR118" i="2"/>
  <c r="DS118" i="1" s="1"/>
  <c r="JR117" i="2"/>
  <c r="DS117" i="1" s="1"/>
  <c r="JR111" i="2"/>
  <c r="DS111" i="1" s="1"/>
  <c r="JR108" i="2"/>
  <c r="DS108" i="1" s="1"/>
  <c r="JR107" i="2"/>
  <c r="DS107" i="1" s="1"/>
  <c r="JR122" i="2"/>
  <c r="DS122" i="1" s="1"/>
  <c r="JR121" i="2"/>
  <c r="DS121" i="1" s="1"/>
  <c r="JR143" i="2"/>
  <c r="DS143" i="1" s="1"/>
  <c r="JR141" i="2"/>
  <c r="DS141" i="1" s="1"/>
  <c r="JR110" i="2"/>
  <c r="DS110" i="1" s="1"/>
  <c r="JR95" i="2"/>
  <c r="DS95" i="1" s="1"/>
  <c r="JR150" i="2"/>
  <c r="DS150" i="1" s="1"/>
  <c r="JR115" i="2"/>
  <c r="DS115" i="1" s="1"/>
  <c r="JR133" i="2"/>
  <c r="DS133" i="1" s="1"/>
  <c r="JR101" i="2"/>
  <c r="DS101" i="1" s="1"/>
  <c r="JR93" i="2"/>
  <c r="DS93" i="1" s="1"/>
  <c r="JR90" i="2"/>
  <c r="DS90" i="1" s="1"/>
  <c r="JR87" i="2"/>
  <c r="DS87" i="1" s="1"/>
  <c r="JR81" i="2"/>
  <c r="DS81" i="1" s="1"/>
  <c r="JR78" i="2"/>
  <c r="DS78" i="1" s="1"/>
  <c r="JR66" i="2"/>
  <c r="DS66" i="1" s="1"/>
  <c r="JR63" i="2"/>
  <c r="DS63" i="1" s="1"/>
  <c r="JR60" i="2"/>
  <c r="DS60" i="1" s="1"/>
  <c r="JR100" i="2"/>
  <c r="DS100" i="1" s="1"/>
  <c r="JR69" i="2"/>
  <c r="DS69" i="1" s="1"/>
  <c r="JR97" i="2"/>
  <c r="DS97" i="1" s="1"/>
  <c r="JR91" i="2"/>
  <c r="DS91" i="1" s="1"/>
  <c r="JR88" i="2"/>
  <c r="DS88" i="1" s="1"/>
  <c r="JR85" i="2"/>
  <c r="DS85" i="1" s="1"/>
  <c r="JR82" i="2"/>
  <c r="DS82" i="1" s="1"/>
  <c r="JR75" i="2"/>
  <c r="DS75" i="1" s="1"/>
  <c r="JR72" i="2"/>
  <c r="DS72" i="1" s="1"/>
  <c r="JR114" i="2"/>
  <c r="DS114" i="1" s="1"/>
  <c r="JR130" i="2"/>
  <c r="DS130" i="1" s="1"/>
  <c r="JR128" i="2"/>
  <c r="DS128" i="1" s="1"/>
  <c r="JR96" i="2"/>
  <c r="DS96" i="1" s="1"/>
  <c r="JR127" i="2"/>
  <c r="DS127" i="1" s="1"/>
  <c r="JR83" i="2"/>
  <c r="DS83" i="1" s="1"/>
  <c r="JR62" i="2"/>
  <c r="DS62" i="1" s="1"/>
  <c r="JR94" i="2"/>
  <c r="DS94" i="1" s="1"/>
  <c r="JR74" i="2"/>
  <c r="DS74" i="1" s="1"/>
  <c r="JR65" i="2"/>
  <c r="DS65" i="1" s="1"/>
  <c r="JR52" i="2"/>
  <c r="DS52" i="1" s="1"/>
  <c r="JR49" i="2"/>
  <c r="DS49" i="1" s="1"/>
  <c r="JR98" i="2"/>
  <c r="DS98" i="1" s="1"/>
  <c r="JR89" i="2"/>
  <c r="DS89" i="1" s="1"/>
  <c r="JR80" i="2"/>
  <c r="DS80" i="1" s="1"/>
  <c r="JR73" i="2"/>
  <c r="DS73" i="1" s="1"/>
  <c r="QY230" i="2"/>
  <c r="GS230" i="1" s="1"/>
  <c r="QY224" i="2"/>
  <c r="GS224" i="1" s="1"/>
  <c r="QY234" i="2"/>
  <c r="GS234" i="1" s="1"/>
  <c r="QY233" i="2"/>
  <c r="GS233" i="1" s="1"/>
  <c r="QY232" i="2"/>
  <c r="GS232" i="1" s="1"/>
  <c r="QY226" i="2"/>
  <c r="GS226" i="1" s="1"/>
  <c r="QY229" i="2"/>
  <c r="GS229" i="1" s="1"/>
  <c r="QY225" i="2"/>
  <c r="GS225" i="1" s="1"/>
  <c r="QY216" i="2"/>
  <c r="GS216" i="1" s="1"/>
  <c r="QY210" i="2"/>
  <c r="GS210" i="1" s="1"/>
  <c r="QY235" i="2"/>
  <c r="GS235" i="1" s="1"/>
  <c r="QY213" i="2"/>
  <c r="GS213" i="1" s="1"/>
  <c r="QY227" i="2"/>
  <c r="GS227" i="1" s="1"/>
  <c r="QY221" i="2"/>
  <c r="GS221" i="1" s="1"/>
  <c r="QY236" i="2"/>
  <c r="GS236" i="1" s="1"/>
  <c r="QY215" i="2"/>
  <c r="GS215" i="1" s="1"/>
  <c r="QY212" i="2"/>
  <c r="GS212" i="1" s="1"/>
  <c r="QY220" i="2"/>
  <c r="GS220" i="1" s="1"/>
  <c r="QY200" i="2"/>
  <c r="GS200" i="1" s="1"/>
  <c r="QY203" i="2"/>
  <c r="GS203" i="1" s="1"/>
  <c r="QY228" i="2"/>
  <c r="GS228" i="1" s="1"/>
  <c r="QY223" i="2"/>
  <c r="GS223" i="1" s="1"/>
  <c r="QY222" i="2"/>
  <c r="GS222" i="1" s="1"/>
  <c r="QY231" i="2"/>
  <c r="GS231" i="1" s="1"/>
  <c r="QY219" i="2"/>
  <c r="GS219" i="1" s="1"/>
  <c r="QY197" i="2"/>
  <c r="GS197" i="1" s="1"/>
  <c r="QY207" i="2"/>
  <c r="GS207" i="1" s="1"/>
  <c r="QY218" i="2"/>
  <c r="GS218" i="1" s="1"/>
  <c r="QY208" i="2"/>
  <c r="GS208" i="1" s="1"/>
  <c r="QY198" i="2"/>
  <c r="GS198" i="1" s="1"/>
  <c r="QY195" i="2"/>
  <c r="GS195" i="1" s="1"/>
  <c r="QY192" i="2"/>
  <c r="GS192" i="1" s="1"/>
  <c r="QY205" i="2"/>
  <c r="GS205" i="1" s="1"/>
  <c r="QY202" i="2"/>
  <c r="GS202" i="1" s="1"/>
  <c r="QY199" i="2"/>
  <c r="GS199" i="1" s="1"/>
  <c r="QY196" i="2"/>
  <c r="GS196" i="1" s="1"/>
  <c r="QY190" i="2"/>
  <c r="GS190" i="1" s="1"/>
  <c r="QY206" i="2"/>
  <c r="GS206" i="1" s="1"/>
  <c r="QY188" i="2"/>
  <c r="GS188" i="1" s="1"/>
  <c r="QY186" i="2"/>
  <c r="GS186" i="1" s="1"/>
  <c r="QY165" i="2"/>
  <c r="GS165" i="1" s="1"/>
  <c r="QY217" i="2"/>
  <c r="GS217" i="1" s="1"/>
  <c r="QY194" i="2"/>
  <c r="GS194" i="1" s="1"/>
  <c r="QY191" i="2"/>
  <c r="GS191" i="1" s="1"/>
  <c r="QY180" i="2"/>
  <c r="GS180" i="1" s="1"/>
  <c r="QY177" i="2"/>
  <c r="GS177" i="1" s="1"/>
  <c r="QY174" i="2"/>
  <c r="GS174" i="1" s="1"/>
  <c r="QY168" i="2"/>
  <c r="GS168" i="1" s="1"/>
  <c r="QY211" i="2"/>
  <c r="GS211" i="1" s="1"/>
  <c r="QY209" i="2"/>
  <c r="GS209" i="1" s="1"/>
  <c r="QY201" i="2"/>
  <c r="GS201" i="1" s="1"/>
  <c r="QY193" i="2"/>
  <c r="GS193" i="1" s="1"/>
  <c r="QY187" i="2"/>
  <c r="GS187" i="1" s="1"/>
  <c r="QY183" i="2"/>
  <c r="GS183" i="1" s="1"/>
  <c r="QY171" i="2"/>
  <c r="GS171" i="1" s="1"/>
  <c r="QY163" i="2"/>
  <c r="GS163" i="1" s="1"/>
  <c r="QY214" i="2"/>
  <c r="GS214" i="1" s="1"/>
  <c r="QY204" i="2"/>
  <c r="GS204" i="1" s="1"/>
  <c r="QY184" i="2"/>
  <c r="GS184" i="1" s="1"/>
  <c r="QY172" i="2"/>
  <c r="GS172" i="1" s="1"/>
  <c r="QY185" i="2"/>
  <c r="GS185" i="1" s="1"/>
  <c r="QY170" i="2"/>
  <c r="GS170" i="1" s="1"/>
  <c r="QY176" i="2"/>
  <c r="GS176" i="1" s="1"/>
  <c r="QY164" i="2"/>
  <c r="GS164" i="1" s="1"/>
  <c r="QY147" i="2"/>
  <c r="GS147" i="1" s="1"/>
  <c r="QY144" i="2"/>
  <c r="GS144" i="1" s="1"/>
  <c r="QY141" i="2"/>
  <c r="GS141" i="1" s="1"/>
  <c r="QY173" i="2"/>
  <c r="GS173" i="1" s="1"/>
  <c r="QY161" i="2"/>
  <c r="GS161" i="1" s="1"/>
  <c r="QY160" i="2"/>
  <c r="GS160" i="1" s="1"/>
  <c r="QY153" i="2"/>
  <c r="GS153" i="1" s="1"/>
  <c r="QY150" i="2"/>
  <c r="GS150" i="1" s="1"/>
  <c r="QY169" i="2"/>
  <c r="GS169" i="1" s="1"/>
  <c r="QY166" i="2"/>
  <c r="GS166" i="1" s="1"/>
  <c r="QY182" i="2"/>
  <c r="GS182" i="1" s="1"/>
  <c r="QY156" i="2"/>
  <c r="GS156" i="1" s="1"/>
  <c r="QY179" i="2"/>
  <c r="GS179" i="1" s="1"/>
  <c r="QY167" i="2"/>
  <c r="GS167" i="1" s="1"/>
  <c r="QY154" i="2"/>
  <c r="GS154" i="1" s="1"/>
  <c r="QY175" i="2"/>
  <c r="GS175" i="1" s="1"/>
  <c r="QY159" i="2"/>
  <c r="GS159" i="1" s="1"/>
  <c r="QY189" i="2"/>
  <c r="GS189" i="1" s="1"/>
  <c r="QY158" i="2"/>
  <c r="GS158" i="1" s="1"/>
  <c r="QY157" i="2"/>
  <c r="GS157" i="1" s="1"/>
  <c r="QY140" i="2"/>
  <c r="GS140" i="1" s="1"/>
  <c r="QY149" i="2"/>
  <c r="GS149" i="1" s="1"/>
  <c r="QY162" i="2"/>
  <c r="GS162" i="1" s="1"/>
  <c r="QY145" i="2"/>
  <c r="GS145" i="1" s="1"/>
  <c r="QY181" i="2"/>
  <c r="GS181" i="1" s="1"/>
  <c r="QY148" i="2"/>
  <c r="GS148" i="1" s="1"/>
  <c r="QY146" i="2"/>
  <c r="GS146" i="1" s="1"/>
  <c r="QY138" i="2"/>
  <c r="GS138" i="1" s="1"/>
  <c r="QY114" i="2"/>
  <c r="GS114" i="1" s="1"/>
  <c r="QY110" i="2"/>
  <c r="GS110" i="1" s="1"/>
  <c r="QY103" i="2"/>
  <c r="GS103" i="1" s="1"/>
  <c r="QY155" i="2"/>
  <c r="GS155" i="1" s="1"/>
  <c r="QY130" i="2"/>
  <c r="GS130" i="1" s="1"/>
  <c r="QY127" i="2"/>
  <c r="GS127" i="1" s="1"/>
  <c r="QY124" i="2"/>
  <c r="GS124" i="1" s="1"/>
  <c r="QY121" i="2"/>
  <c r="GS121" i="1" s="1"/>
  <c r="QY117" i="2"/>
  <c r="GS117" i="1" s="1"/>
  <c r="QY107" i="2"/>
  <c r="GS107" i="1" s="1"/>
  <c r="QY151" i="2"/>
  <c r="GS151" i="1" s="1"/>
  <c r="QY142" i="2"/>
  <c r="GS142" i="1" s="1"/>
  <c r="QY136" i="2"/>
  <c r="GS136" i="1" s="1"/>
  <c r="QY133" i="2"/>
  <c r="GS133" i="1" s="1"/>
  <c r="QY111" i="2"/>
  <c r="GS111" i="1" s="1"/>
  <c r="QY178" i="2"/>
  <c r="GS178" i="1" s="1"/>
  <c r="QY143" i="2"/>
  <c r="GS143" i="1" s="1"/>
  <c r="QY137" i="2"/>
  <c r="GS137" i="1" s="1"/>
  <c r="QY135" i="2"/>
  <c r="GS135" i="1" s="1"/>
  <c r="QY132" i="2"/>
  <c r="GS132" i="1" s="1"/>
  <c r="QY129" i="2"/>
  <c r="GS129" i="1" s="1"/>
  <c r="QY139" i="2"/>
  <c r="GS139" i="1" s="1"/>
  <c r="QY113" i="2"/>
  <c r="GS113" i="1" s="1"/>
  <c r="QY104" i="2"/>
  <c r="GS104" i="1" s="1"/>
  <c r="QY118" i="2"/>
  <c r="GS118" i="1" s="1"/>
  <c r="QY105" i="2"/>
  <c r="GS105" i="1" s="1"/>
  <c r="QY152" i="2"/>
  <c r="GS152" i="1" s="1"/>
  <c r="QY131" i="2"/>
  <c r="GS131" i="1" s="1"/>
  <c r="QY119" i="2"/>
  <c r="GS119" i="1" s="1"/>
  <c r="QY109" i="2"/>
  <c r="GS109" i="1" s="1"/>
  <c r="QY106" i="2"/>
  <c r="GS106" i="1" s="1"/>
  <c r="QY123" i="2"/>
  <c r="GS123" i="1" s="1"/>
  <c r="QY120" i="2"/>
  <c r="GS120" i="1" s="1"/>
  <c r="QY116" i="2"/>
  <c r="GS116" i="1" s="1"/>
  <c r="QY112" i="2"/>
  <c r="GS112" i="1" s="1"/>
  <c r="QY125" i="2"/>
  <c r="GS125" i="1" s="1"/>
  <c r="QY115" i="2"/>
  <c r="GS115" i="1" s="1"/>
  <c r="QY102" i="2"/>
  <c r="GS102" i="1" s="1"/>
  <c r="QY128" i="2"/>
  <c r="GS128" i="1" s="1"/>
  <c r="QY96" i="2"/>
  <c r="GS96" i="1" s="1"/>
  <c r="QY99" i="2"/>
  <c r="GS99" i="1" s="1"/>
  <c r="QY126" i="2"/>
  <c r="GS126" i="1" s="1"/>
  <c r="QY97" i="2"/>
  <c r="GS97" i="1" s="1"/>
  <c r="QY94" i="2"/>
  <c r="GS94" i="1" s="1"/>
  <c r="QY79" i="2"/>
  <c r="GS79" i="1" s="1"/>
  <c r="QY67" i="2"/>
  <c r="GS67" i="1" s="1"/>
  <c r="QY61" i="2"/>
  <c r="GS61" i="1" s="1"/>
  <c r="QY83" i="2"/>
  <c r="GS83" i="1" s="1"/>
  <c r="QY76" i="2"/>
  <c r="GS76" i="1" s="1"/>
  <c r="QY70" i="2"/>
  <c r="GS70" i="1" s="1"/>
  <c r="QY92" i="2"/>
  <c r="GS92" i="1" s="1"/>
  <c r="QY89" i="2"/>
  <c r="GS89" i="1" s="1"/>
  <c r="QY86" i="2"/>
  <c r="GS86" i="1" s="1"/>
  <c r="QY80" i="2"/>
  <c r="GS80" i="1" s="1"/>
  <c r="QY73" i="2"/>
  <c r="GS73" i="1" s="1"/>
  <c r="QY65" i="2"/>
  <c r="GS65" i="1" s="1"/>
  <c r="QY134" i="2"/>
  <c r="GS134" i="1" s="1"/>
  <c r="QY122" i="2"/>
  <c r="GS122" i="1" s="1"/>
  <c r="QY100" i="2"/>
  <c r="GS100" i="1" s="1"/>
  <c r="QY50" i="2"/>
  <c r="GS50" i="1" s="1"/>
  <c r="QY101" i="2"/>
  <c r="GS101" i="1" s="1"/>
  <c r="QY82" i="2"/>
  <c r="GS82" i="1" s="1"/>
  <c r="QY81" i="2"/>
  <c r="GS81" i="1" s="1"/>
  <c r="QY71" i="2"/>
  <c r="GS71" i="1" s="1"/>
  <c r="QY64" i="2"/>
  <c r="GS64" i="1" s="1"/>
  <c r="QY63" i="2"/>
  <c r="GS63" i="1" s="1"/>
  <c r="QY53" i="2"/>
  <c r="GS53" i="1" s="1"/>
  <c r="QY88" i="2"/>
  <c r="GS88" i="1" s="1"/>
  <c r="QY87" i="2"/>
  <c r="GS87" i="1" s="1"/>
  <c r="QY98" i="2"/>
  <c r="GS98" i="1" s="1"/>
  <c r="QY93" i="2"/>
  <c r="GS93" i="1" s="1"/>
  <c r="QY74" i="2"/>
  <c r="GS74" i="1" s="1"/>
  <c r="QY72" i="2"/>
  <c r="GS72" i="1" s="1"/>
  <c r="TJ226" i="2"/>
  <c r="HT226" i="1" s="1"/>
  <c r="TJ220" i="2"/>
  <c r="HT220" i="1" s="1"/>
  <c r="TJ235" i="2"/>
  <c r="HT235" i="1" s="1"/>
  <c r="TJ231" i="2"/>
  <c r="HT231" i="1" s="1"/>
  <c r="TJ230" i="2"/>
  <c r="HT230" i="1" s="1"/>
  <c r="TJ233" i="2"/>
  <c r="HT233" i="1" s="1"/>
  <c r="TJ225" i="2"/>
  <c r="HT225" i="1" s="1"/>
  <c r="TJ236" i="2"/>
  <c r="HT236" i="1" s="1"/>
  <c r="TJ228" i="2"/>
  <c r="HT228" i="1" s="1"/>
  <c r="TJ227" i="2"/>
  <c r="HT227" i="1" s="1"/>
  <c r="TJ232" i="2"/>
  <c r="HT232" i="1" s="1"/>
  <c r="TJ214" i="2"/>
  <c r="HT214" i="1" s="1"/>
  <c r="TJ223" i="2"/>
  <c r="HT223" i="1" s="1"/>
  <c r="TJ206" i="2"/>
  <c r="HT206" i="1" s="1"/>
  <c r="TJ215" i="2"/>
  <c r="HT215" i="1" s="1"/>
  <c r="TJ212" i="2"/>
  <c r="HT212" i="1" s="1"/>
  <c r="TJ224" i="2"/>
  <c r="HT224" i="1" s="1"/>
  <c r="TJ221" i="2"/>
  <c r="HT221" i="1" s="1"/>
  <c r="TJ209" i="2"/>
  <c r="HT209" i="1" s="1"/>
  <c r="TJ204" i="2"/>
  <c r="HT204" i="1" s="1"/>
  <c r="TJ218" i="2"/>
  <c r="HT218" i="1" s="1"/>
  <c r="TJ213" i="2"/>
  <c r="HT213" i="1" s="1"/>
  <c r="TJ210" i="2"/>
  <c r="HT210" i="1" s="1"/>
  <c r="TJ202" i="2"/>
  <c r="HT202" i="1" s="1"/>
  <c r="TJ199" i="2"/>
  <c r="HT199" i="1" s="1"/>
  <c r="TJ234" i="2"/>
  <c r="HT234" i="1" s="1"/>
  <c r="TJ229" i="2"/>
  <c r="HT229" i="1" s="1"/>
  <c r="TJ219" i="2"/>
  <c r="HT219" i="1" s="1"/>
  <c r="TJ216" i="2"/>
  <c r="HT216" i="1" s="1"/>
  <c r="TJ222" i="2"/>
  <c r="HT222" i="1" s="1"/>
  <c r="TJ207" i="2"/>
  <c r="HT207" i="1" s="1"/>
  <c r="TJ201" i="2"/>
  <c r="HT201" i="1" s="1"/>
  <c r="TJ193" i="2"/>
  <c r="HT193" i="1" s="1"/>
  <c r="TJ217" i="2"/>
  <c r="HT217" i="1" s="1"/>
  <c r="TJ208" i="2"/>
  <c r="HT208" i="1" s="1"/>
  <c r="TJ196" i="2"/>
  <c r="HT196" i="1" s="1"/>
  <c r="TJ190" i="2"/>
  <c r="HT190" i="1" s="1"/>
  <c r="TJ187" i="2"/>
  <c r="HT187" i="1" s="1"/>
  <c r="TJ205" i="2"/>
  <c r="HT205" i="1" s="1"/>
  <c r="TJ188" i="2"/>
  <c r="HT188" i="1" s="1"/>
  <c r="TJ181" i="2"/>
  <c r="HT181" i="1" s="1"/>
  <c r="TJ169" i="2"/>
  <c r="HT169" i="1" s="1"/>
  <c r="TJ161" i="2"/>
  <c r="HT161" i="1" s="1"/>
  <c r="TJ195" i="2"/>
  <c r="HT195" i="1" s="1"/>
  <c r="TJ194" i="2"/>
  <c r="HT194" i="1" s="1"/>
  <c r="TJ191" i="2"/>
  <c r="HT191" i="1" s="1"/>
  <c r="TJ184" i="2"/>
  <c r="HT184" i="1" s="1"/>
  <c r="TJ172" i="2"/>
  <c r="HT172" i="1" s="1"/>
  <c r="TJ164" i="2"/>
  <c r="HT164" i="1" s="1"/>
  <c r="TJ158" i="2"/>
  <c r="HT158" i="1" s="1"/>
  <c r="TJ179" i="2"/>
  <c r="HT179" i="1" s="1"/>
  <c r="TJ176" i="2"/>
  <c r="HT176" i="1" s="1"/>
  <c r="TJ167" i="2"/>
  <c r="HT167" i="1" s="1"/>
  <c r="TJ211" i="2"/>
  <c r="HT211" i="1" s="1"/>
  <c r="TJ203" i="2"/>
  <c r="HT203" i="1" s="1"/>
  <c r="TJ200" i="2"/>
  <c r="HT200" i="1" s="1"/>
  <c r="TJ198" i="2"/>
  <c r="HT198" i="1" s="1"/>
  <c r="TJ180" i="2"/>
  <c r="HT180" i="1" s="1"/>
  <c r="TJ177" i="2"/>
  <c r="HT177" i="1" s="1"/>
  <c r="TJ174" i="2"/>
  <c r="HT174" i="1" s="1"/>
  <c r="TJ185" i="2"/>
  <c r="HT185" i="1" s="1"/>
  <c r="TJ178" i="2"/>
  <c r="HT178" i="1" s="1"/>
  <c r="TJ171" i="2"/>
  <c r="HT171" i="1" s="1"/>
  <c r="TJ170" i="2"/>
  <c r="HT170" i="1" s="1"/>
  <c r="TJ157" i="2"/>
  <c r="HT157" i="1" s="1"/>
  <c r="TJ151" i="2"/>
  <c r="HT151" i="1" s="1"/>
  <c r="TJ148" i="2"/>
  <c r="HT148" i="1" s="1"/>
  <c r="TJ142" i="2"/>
  <c r="HT142" i="1" s="1"/>
  <c r="TJ165" i="2"/>
  <c r="HT165" i="1" s="1"/>
  <c r="TJ154" i="2"/>
  <c r="HT154" i="1" s="1"/>
  <c r="TJ139" i="2"/>
  <c r="HT139" i="1" s="1"/>
  <c r="TJ173" i="2"/>
  <c r="HT173" i="1" s="1"/>
  <c r="TJ197" i="2"/>
  <c r="HT197" i="1" s="1"/>
  <c r="TJ175" i="2"/>
  <c r="HT175" i="1" s="1"/>
  <c r="TJ186" i="2"/>
  <c r="HT186" i="1" s="1"/>
  <c r="TJ183" i="2"/>
  <c r="HT183" i="1" s="1"/>
  <c r="TJ182" i="2"/>
  <c r="HT182" i="1" s="1"/>
  <c r="TJ163" i="2"/>
  <c r="HT163" i="1" s="1"/>
  <c r="TJ156" i="2"/>
  <c r="HT156" i="1" s="1"/>
  <c r="TJ192" i="2"/>
  <c r="HT192" i="1" s="1"/>
  <c r="TJ153" i="2"/>
  <c r="HT153" i="1" s="1"/>
  <c r="TJ149" i="2"/>
  <c r="HT149" i="1" s="1"/>
  <c r="TJ168" i="2"/>
  <c r="HT168" i="1" s="1"/>
  <c r="TJ166" i="2"/>
  <c r="HT166" i="1" s="1"/>
  <c r="TJ150" i="2"/>
  <c r="HT150" i="1" s="1"/>
  <c r="TJ189" i="2"/>
  <c r="HT189" i="1" s="1"/>
  <c r="TJ160" i="2"/>
  <c r="HT160" i="1" s="1"/>
  <c r="TJ143" i="2"/>
  <c r="HT143" i="1" s="1"/>
  <c r="TJ144" i="2"/>
  <c r="HT144" i="1" s="1"/>
  <c r="TJ155" i="2"/>
  <c r="HT155" i="1" s="1"/>
  <c r="TJ162" i="2"/>
  <c r="HT162" i="1" s="1"/>
  <c r="TJ146" i="2"/>
  <c r="HT146" i="1" s="1"/>
  <c r="TJ141" i="2"/>
  <c r="HT141" i="1" s="1"/>
  <c r="TJ134" i="2"/>
  <c r="HT134" i="1" s="1"/>
  <c r="TJ131" i="2"/>
  <c r="HT131" i="1" s="1"/>
  <c r="TJ128" i="2"/>
  <c r="HT128" i="1" s="1"/>
  <c r="TJ125" i="2"/>
  <c r="HT125" i="1" s="1"/>
  <c r="TJ122" i="2"/>
  <c r="HT122" i="1" s="1"/>
  <c r="TJ112" i="2"/>
  <c r="HT112" i="1" s="1"/>
  <c r="TJ108" i="2"/>
  <c r="HT108" i="1" s="1"/>
  <c r="TJ137" i="2"/>
  <c r="HT137" i="1" s="1"/>
  <c r="TJ119" i="2"/>
  <c r="HT119" i="1" s="1"/>
  <c r="TJ105" i="2"/>
  <c r="HT105" i="1" s="1"/>
  <c r="TJ102" i="2"/>
  <c r="HT102" i="1" s="1"/>
  <c r="TJ145" i="2"/>
  <c r="HT145" i="1" s="1"/>
  <c r="TJ123" i="2"/>
  <c r="HT123" i="1" s="1"/>
  <c r="TJ116" i="2"/>
  <c r="HT116" i="1" s="1"/>
  <c r="TJ113" i="2"/>
  <c r="HT113" i="1" s="1"/>
  <c r="TJ109" i="2"/>
  <c r="HT109" i="1" s="1"/>
  <c r="TJ147" i="2"/>
  <c r="HT147" i="1" s="1"/>
  <c r="TJ159" i="2"/>
  <c r="HT159" i="1" s="1"/>
  <c r="TJ152" i="2"/>
  <c r="HT152" i="1" s="1"/>
  <c r="TJ140" i="2"/>
  <c r="HT140" i="1" s="1"/>
  <c r="TJ133" i="2"/>
  <c r="HT133" i="1" s="1"/>
  <c r="TJ130" i="2"/>
  <c r="HT130" i="1" s="1"/>
  <c r="TJ121" i="2"/>
  <c r="HT121" i="1" s="1"/>
  <c r="TJ111" i="2"/>
  <c r="HT111" i="1" s="1"/>
  <c r="TJ110" i="2"/>
  <c r="HT110" i="1" s="1"/>
  <c r="TJ118" i="2"/>
  <c r="HT118" i="1" s="1"/>
  <c r="TJ106" i="2"/>
  <c r="HT106" i="1" s="1"/>
  <c r="TJ136" i="2"/>
  <c r="HT136" i="1" s="1"/>
  <c r="TJ129" i="2"/>
  <c r="HT129" i="1" s="1"/>
  <c r="TJ120" i="2"/>
  <c r="HT120" i="1" s="1"/>
  <c r="TJ114" i="2"/>
  <c r="HT114" i="1" s="1"/>
  <c r="TJ101" i="2"/>
  <c r="HT101" i="1" s="1"/>
  <c r="TJ100" i="2"/>
  <c r="HT100" i="1" s="1"/>
  <c r="TJ132" i="2"/>
  <c r="HT132" i="1" s="1"/>
  <c r="TJ127" i="2"/>
  <c r="HT127" i="1" s="1"/>
  <c r="TJ117" i="2"/>
  <c r="HT117" i="1" s="1"/>
  <c r="TJ115" i="2"/>
  <c r="HT115" i="1" s="1"/>
  <c r="TJ104" i="2"/>
  <c r="HT104" i="1" s="1"/>
  <c r="TJ99" i="2"/>
  <c r="HT99" i="1" s="1"/>
  <c r="TJ84" i="2"/>
  <c r="HT84" i="1" s="1"/>
  <c r="TJ74" i="2"/>
  <c r="HT74" i="1" s="1"/>
  <c r="TJ71" i="2"/>
  <c r="HT71" i="1" s="1"/>
  <c r="TJ138" i="2"/>
  <c r="HT138" i="1" s="1"/>
  <c r="TJ124" i="2"/>
  <c r="HT124" i="1" s="1"/>
  <c r="TJ97" i="2"/>
  <c r="HT97" i="1" s="1"/>
  <c r="TJ93" i="2"/>
  <c r="HT93" i="1" s="1"/>
  <c r="TJ90" i="2"/>
  <c r="HT90" i="1" s="1"/>
  <c r="TJ87" i="2"/>
  <c r="HT87" i="1" s="1"/>
  <c r="TJ81" i="2"/>
  <c r="HT81" i="1" s="1"/>
  <c r="TJ78" i="2"/>
  <c r="HT78" i="1" s="1"/>
  <c r="TJ66" i="2"/>
  <c r="HT66" i="1" s="1"/>
  <c r="TJ95" i="2"/>
  <c r="HT95" i="1" s="1"/>
  <c r="TJ69" i="2"/>
  <c r="HT69" i="1" s="1"/>
  <c r="TJ126" i="2"/>
  <c r="HT126" i="1" s="1"/>
  <c r="TJ135" i="2"/>
  <c r="HT135" i="1" s="1"/>
  <c r="TJ67" i="2"/>
  <c r="HT67" i="1" s="1"/>
  <c r="TJ65" i="2"/>
  <c r="HT65" i="1" s="1"/>
  <c r="TJ60" i="2"/>
  <c r="HT60" i="1" s="1"/>
  <c r="TJ57" i="2"/>
  <c r="HT57" i="1" s="1"/>
  <c r="TJ54" i="2"/>
  <c r="HT54" i="1" s="1"/>
  <c r="TJ96" i="2"/>
  <c r="HT96" i="1" s="1"/>
  <c r="TJ89" i="2"/>
  <c r="HT89" i="1" s="1"/>
  <c r="TJ82" i="2"/>
  <c r="HT82" i="1" s="1"/>
  <c r="TJ64" i="2"/>
  <c r="HT64" i="1" s="1"/>
  <c r="TJ62" i="2"/>
  <c r="HT62" i="1" s="1"/>
  <c r="TJ98" i="2"/>
  <c r="HT98" i="1" s="1"/>
  <c r="TJ88" i="2"/>
  <c r="HT88" i="1" s="1"/>
  <c r="TJ94" i="2"/>
  <c r="HT94" i="1" s="1"/>
  <c r="TJ86" i="2"/>
  <c r="HT86" i="1" s="1"/>
  <c r="TJ72" i="2"/>
  <c r="HT72" i="1" s="1"/>
  <c r="QY11" i="2"/>
  <c r="GS11" i="1" s="1"/>
  <c r="RM11" i="2"/>
  <c r="GY11" i="1" s="1"/>
  <c r="TQ11" i="2"/>
  <c r="HW11" i="1" s="1"/>
  <c r="TJ12" i="2"/>
  <c r="HT12" i="1" s="1"/>
  <c r="QY13" i="2"/>
  <c r="GS13" i="1" s="1"/>
  <c r="RM13" i="2"/>
  <c r="GY13" i="1" s="1"/>
  <c r="TQ13" i="2"/>
  <c r="HW13" i="1" s="1"/>
  <c r="TJ14" i="2"/>
  <c r="HT14" i="1" s="1"/>
  <c r="QY16" i="2"/>
  <c r="GS16" i="1" s="1"/>
  <c r="RM16" i="2"/>
  <c r="GY16" i="1" s="1"/>
  <c r="TQ16" i="2"/>
  <c r="HW16" i="1" s="1"/>
  <c r="JY19" i="2"/>
  <c r="DV19" i="1" s="1"/>
  <c r="JY22" i="2"/>
  <c r="DV22" i="1" s="1"/>
  <c r="TJ23" i="2"/>
  <c r="HT23" i="1" s="1"/>
  <c r="JY25" i="2"/>
  <c r="DV25" i="1" s="1"/>
  <c r="TJ26" i="2"/>
  <c r="HT26" i="1" s="1"/>
  <c r="JR29" i="2"/>
  <c r="DS29" i="1" s="1"/>
  <c r="QY30" i="2"/>
  <c r="GS30" i="1" s="1"/>
  <c r="RM30" i="2"/>
  <c r="GY30" i="1" s="1"/>
  <c r="TQ30" i="2"/>
  <c r="HW30" i="1" s="1"/>
  <c r="JR32" i="2"/>
  <c r="DS32" i="1" s="1"/>
  <c r="QY33" i="2"/>
  <c r="GS33" i="1" s="1"/>
  <c r="RM33" i="2"/>
  <c r="GY33" i="1" s="1"/>
  <c r="TQ33" i="2"/>
  <c r="HW33" i="1" s="1"/>
  <c r="JY36" i="2"/>
  <c r="DV36" i="1" s="1"/>
  <c r="TJ37" i="2"/>
  <c r="HT37" i="1" s="1"/>
  <c r="JY39" i="2"/>
  <c r="DV39" i="1" s="1"/>
  <c r="TJ40" i="2"/>
  <c r="HT40" i="1" s="1"/>
  <c r="JY43" i="2"/>
  <c r="DV43" i="1" s="1"/>
  <c r="JR45" i="2"/>
  <c r="DS45" i="1" s="1"/>
  <c r="JY47" i="2"/>
  <c r="DV47" i="1" s="1"/>
  <c r="JR50" i="2"/>
  <c r="DS50" i="1" s="1"/>
  <c r="JR54" i="2"/>
  <c r="DS54" i="1" s="1"/>
  <c r="JR59" i="2"/>
  <c r="DS59" i="1" s="1"/>
  <c r="QY59" i="2"/>
  <c r="GS59" i="1" s="1"/>
  <c r="TQ59" i="2"/>
  <c r="HW59" i="1" s="1"/>
  <c r="JY61" i="2"/>
  <c r="DV61" i="1" s="1"/>
  <c r="JY62" i="2"/>
  <c r="DV62" i="1" s="1"/>
  <c r="JR70" i="2"/>
  <c r="DS70" i="1" s="1"/>
  <c r="RM74" i="2"/>
  <c r="GY74" i="1" s="1"/>
  <c r="JR76" i="2"/>
  <c r="DS76" i="1" s="1"/>
  <c r="TQ87" i="2"/>
  <c r="HW87" i="1" s="1"/>
  <c r="QY91" i="2"/>
  <c r="GS91" i="1" s="1"/>
  <c r="S94" i="2"/>
  <c r="QY95" i="2"/>
  <c r="GS95" i="1" s="1"/>
  <c r="JY230" i="2"/>
  <c r="DV230" i="1" s="1"/>
  <c r="JY229" i="2"/>
  <c r="DV229" i="1" s="1"/>
  <c r="JY236" i="2"/>
  <c r="DV236" i="1" s="1"/>
  <c r="JY235" i="2"/>
  <c r="DV235" i="1" s="1"/>
  <c r="JY234" i="2"/>
  <c r="DV234" i="1" s="1"/>
  <c r="JY232" i="2"/>
  <c r="DV232" i="1" s="1"/>
  <c r="JY233" i="2"/>
  <c r="DV233" i="1" s="1"/>
  <c r="JY222" i="2"/>
  <c r="DV222" i="1" s="1"/>
  <c r="JY213" i="2"/>
  <c r="DV213" i="1" s="1"/>
  <c r="JY231" i="2"/>
  <c r="DV231" i="1" s="1"/>
  <c r="JY227" i="2"/>
  <c r="DV227" i="1" s="1"/>
  <c r="JY223" i="2"/>
  <c r="DV223" i="1" s="1"/>
  <c r="JY220" i="2"/>
  <c r="DV220" i="1" s="1"/>
  <c r="JY219" i="2"/>
  <c r="DV219" i="1" s="1"/>
  <c r="JY217" i="2"/>
  <c r="DV217" i="1" s="1"/>
  <c r="JY211" i="2"/>
  <c r="DV211" i="1" s="1"/>
  <c r="JY228" i="2"/>
  <c r="DV228" i="1" s="1"/>
  <c r="JY221" i="2"/>
  <c r="DV221" i="1" s="1"/>
  <c r="JY216" i="2"/>
  <c r="DV216" i="1" s="1"/>
  <c r="JY215" i="2"/>
  <c r="DV215" i="1" s="1"/>
  <c r="JY214" i="2"/>
  <c r="DV214" i="1" s="1"/>
  <c r="JY212" i="2"/>
  <c r="DV212" i="1" s="1"/>
  <c r="JY207" i="2"/>
  <c r="DV207" i="1" s="1"/>
  <c r="JY203" i="2"/>
  <c r="DV203" i="1" s="1"/>
  <c r="JY208" i="2"/>
  <c r="DV208" i="1" s="1"/>
  <c r="JY209" i="2"/>
  <c r="DV209" i="1" s="1"/>
  <c r="JY201" i="2"/>
  <c r="DV201" i="1" s="1"/>
  <c r="JY224" i="2"/>
  <c r="DV224" i="1" s="1"/>
  <c r="JY225" i="2"/>
  <c r="DV225" i="1" s="1"/>
  <c r="JY205" i="2"/>
  <c r="DV205" i="1" s="1"/>
  <c r="JY218" i="2"/>
  <c r="DV218" i="1" s="1"/>
  <c r="JY206" i="2"/>
  <c r="DV206" i="1" s="1"/>
  <c r="JY198" i="2"/>
  <c r="DV198" i="1" s="1"/>
  <c r="JY195" i="2"/>
  <c r="DV195" i="1" s="1"/>
  <c r="JY192" i="2"/>
  <c r="DV192" i="1" s="1"/>
  <c r="JY186" i="2"/>
  <c r="DV186" i="1" s="1"/>
  <c r="JY210" i="2"/>
  <c r="DV210" i="1" s="1"/>
  <c r="JY204" i="2"/>
  <c r="DV204" i="1" s="1"/>
  <c r="JY226" i="2"/>
  <c r="DV226" i="1" s="1"/>
  <c r="JY180" i="2"/>
  <c r="DV180" i="1" s="1"/>
  <c r="JY177" i="2"/>
  <c r="DV177" i="1" s="1"/>
  <c r="JY174" i="2"/>
  <c r="DV174" i="1" s="1"/>
  <c r="JY168" i="2"/>
  <c r="DV168" i="1" s="1"/>
  <c r="JY202" i="2"/>
  <c r="DV202" i="1" s="1"/>
  <c r="JY193" i="2"/>
  <c r="DV193" i="1" s="1"/>
  <c r="JY183" i="2"/>
  <c r="DV183" i="1" s="1"/>
  <c r="JY171" i="2"/>
  <c r="DV171" i="1" s="1"/>
  <c r="JY163" i="2"/>
  <c r="DV163" i="1" s="1"/>
  <c r="JY160" i="2"/>
  <c r="DV160" i="1" s="1"/>
  <c r="JY157" i="2"/>
  <c r="DV157" i="1" s="1"/>
  <c r="JY190" i="2"/>
  <c r="DV190" i="1" s="1"/>
  <c r="JY178" i="2"/>
  <c r="DV178" i="1" s="1"/>
  <c r="JY175" i="2"/>
  <c r="DV175" i="1" s="1"/>
  <c r="JY166" i="2"/>
  <c r="DV166" i="1" s="1"/>
  <c r="JY199" i="2"/>
  <c r="DV199" i="1" s="1"/>
  <c r="JY194" i="2"/>
  <c r="DV194" i="1" s="1"/>
  <c r="JY188" i="2"/>
  <c r="DV188" i="1" s="1"/>
  <c r="JY179" i="2"/>
  <c r="DV179" i="1" s="1"/>
  <c r="JY176" i="2"/>
  <c r="DV176" i="1" s="1"/>
  <c r="JY196" i="2"/>
  <c r="DV196" i="1" s="1"/>
  <c r="JY184" i="2"/>
  <c r="DV184" i="1" s="1"/>
  <c r="JY158" i="2"/>
  <c r="DV158" i="1" s="1"/>
  <c r="JY147" i="2"/>
  <c r="DV147" i="1" s="1"/>
  <c r="JY144" i="2"/>
  <c r="DV144" i="1" s="1"/>
  <c r="JY141" i="2"/>
  <c r="DV141" i="1" s="1"/>
  <c r="JY197" i="2"/>
  <c r="DV197" i="1" s="1"/>
  <c r="JY164" i="2"/>
  <c r="DV164" i="1" s="1"/>
  <c r="JY162" i="2"/>
  <c r="DV162" i="1" s="1"/>
  <c r="JY153" i="2"/>
  <c r="DV153" i="1" s="1"/>
  <c r="JY150" i="2"/>
  <c r="DV150" i="1" s="1"/>
  <c r="JY200" i="2"/>
  <c r="DV200" i="1" s="1"/>
  <c r="JY182" i="2"/>
  <c r="DV182" i="1" s="1"/>
  <c r="JY172" i="2"/>
  <c r="DV172" i="1" s="1"/>
  <c r="JY156" i="2"/>
  <c r="DV156" i="1" s="1"/>
  <c r="JY191" i="2"/>
  <c r="DV191" i="1" s="1"/>
  <c r="JY167" i="2"/>
  <c r="DV167" i="1" s="1"/>
  <c r="JY181" i="2"/>
  <c r="DV181" i="1" s="1"/>
  <c r="JY173" i="2"/>
  <c r="DV173" i="1" s="1"/>
  <c r="JY169" i="2"/>
  <c r="DV169" i="1" s="1"/>
  <c r="JY187" i="2"/>
  <c r="DV187" i="1" s="1"/>
  <c r="JY155" i="2"/>
  <c r="DV155" i="1" s="1"/>
  <c r="JY143" i="2"/>
  <c r="DV143" i="1" s="1"/>
  <c r="JY185" i="2"/>
  <c r="DV185" i="1" s="1"/>
  <c r="JY152" i="2"/>
  <c r="DV152" i="1" s="1"/>
  <c r="JY148" i="2"/>
  <c r="DV148" i="1" s="1"/>
  <c r="JY170" i="2"/>
  <c r="DV170" i="1" s="1"/>
  <c r="JY151" i="2"/>
  <c r="DV151" i="1" s="1"/>
  <c r="JY146" i="2"/>
  <c r="DV146" i="1" s="1"/>
  <c r="JY142" i="2"/>
  <c r="DV142" i="1" s="1"/>
  <c r="JY161" i="2"/>
  <c r="DV161" i="1" s="1"/>
  <c r="JY154" i="2"/>
  <c r="DV154" i="1" s="1"/>
  <c r="JY189" i="2"/>
  <c r="DV189" i="1" s="1"/>
  <c r="JY130" i="2"/>
  <c r="DV130" i="1" s="1"/>
  <c r="JY127" i="2"/>
  <c r="DV127" i="1" s="1"/>
  <c r="JY124" i="2"/>
  <c r="DV124" i="1" s="1"/>
  <c r="JY121" i="2"/>
  <c r="DV121" i="1" s="1"/>
  <c r="JY117" i="2"/>
  <c r="DV117" i="1" s="1"/>
  <c r="JY107" i="2"/>
  <c r="DV107" i="1" s="1"/>
  <c r="JY159" i="2"/>
  <c r="DV159" i="1" s="1"/>
  <c r="JY136" i="2"/>
  <c r="DV136" i="1" s="1"/>
  <c r="JY133" i="2"/>
  <c r="DV133" i="1" s="1"/>
  <c r="JY111" i="2"/>
  <c r="DV111" i="1" s="1"/>
  <c r="JY149" i="2"/>
  <c r="DV149" i="1" s="1"/>
  <c r="JY139" i="2"/>
  <c r="DV139" i="1" s="1"/>
  <c r="JY118" i="2"/>
  <c r="DV118" i="1" s="1"/>
  <c r="JY115" i="2"/>
  <c r="DV115" i="1" s="1"/>
  <c r="JY104" i="2"/>
  <c r="DV104" i="1" s="1"/>
  <c r="JY165" i="2"/>
  <c r="DV165" i="1" s="1"/>
  <c r="JY140" i="2"/>
  <c r="DV140" i="1" s="1"/>
  <c r="JY145" i="2"/>
  <c r="DV145" i="1" s="1"/>
  <c r="JY138" i="2"/>
  <c r="DV138" i="1" s="1"/>
  <c r="JY135" i="2"/>
  <c r="DV135" i="1" s="1"/>
  <c r="JY114" i="2"/>
  <c r="DV114" i="1" s="1"/>
  <c r="JY113" i="2"/>
  <c r="DV113" i="1" s="1"/>
  <c r="JY105" i="2"/>
  <c r="DV105" i="1" s="1"/>
  <c r="JY132" i="2"/>
  <c r="DV132" i="1" s="1"/>
  <c r="JY129" i="2"/>
  <c r="DV129" i="1" s="1"/>
  <c r="JY119" i="2"/>
  <c r="DV119" i="1" s="1"/>
  <c r="JY128" i="2"/>
  <c r="DV128" i="1" s="1"/>
  <c r="JY126" i="2"/>
  <c r="DV126" i="1" s="1"/>
  <c r="JY110" i="2"/>
  <c r="DV110" i="1" s="1"/>
  <c r="JY122" i="2"/>
  <c r="DV122" i="1" s="1"/>
  <c r="JY112" i="2"/>
  <c r="DV112" i="1" s="1"/>
  <c r="JY102" i="2"/>
  <c r="DV102" i="1" s="1"/>
  <c r="JY137" i="2"/>
  <c r="DV137" i="1" s="1"/>
  <c r="JY131" i="2"/>
  <c r="DV131" i="1" s="1"/>
  <c r="JY103" i="2"/>
  <c r="DV103" i="1" s="1"/>
  <c r="JY99" i="2"/>
  <c r="DV99" i="1" s="1"/>
  <c r="JY116" i="2"/>
  <c r="DV116" i="1" s="1"/>
  <c r="JY109" i="2"/>
  <c r="DV109" i="1" s="1"/>
  <c r="JY108" i="2"/>
  <c r="DV108" i="1" s="1"/>
  <c r="JY106" i="2"/>
  <c r="DV106" i="1" s="1"/>
  <c r="JY98" i="2"/>
  <c r="DV98" i="1" s="1"/>
  <c r="JY83" i="2"/>
  <c r="DV83" i="1" s="1"/>
  <c r="JY76" i="2"/>
  <c r="DV76" i="1" s="1"/>
  <c r="JY70" i="2"/>
  <c r="DV70" i="1" s="1"/>
  <c r="JY134" i="2"/>
  <c r="DV134" i="1" s="1"/>
  <c r="JY92" i="2"/>
  <c r="DV92" i="1" s="1"/>
  <c r="JY89" i="2"/>
  <c r="DV89" i="1" s="1"/>
  <c r="JY86" i="2"/>
  <c r="DV86" i="1" s="1"/>
  <c r="JY80" i="2"/>
  <c r="DV80" i="1" s="1"/>
  <c r="JY73" i="2"/>
  <c r="DV73" i="1" s="1"/>
  <c r="JY65" i="2"/>
  <c r="DV65" i="1" s="1"/>
  <c r="JY77" i="2"/>
  <c r="DV77" i="1" s="1"/>
  <c r="JY68" i="2"/>
  <c r="DV68" i="1" s="1"/>
  <c r="JY125" i="2"/>
  <c r="DV125" i="1" s="1"/>
  <c r="JY123" i="2"/>
  <c r="DV123" i="1" s="1"/>
  <c r="JY101" i="2"/>
  <c r="DV101" i="1" s="1"/>
  <c r="JY100" i="2"/>
  <c r="DV100" i="1" s="1"/>
  <c r="JY72" i="2"/>
  <c r="DV72" i="1" s="1"/>
  <c r="JY59" i="2"/>
  <c r="DV59" i="1" s="1"/>
  <c r="JY53" i="2"/>
  <c r="DV53" i="1" s="1"/>
  <c r="JY85" i="2"/>
  <c r="DV85" i="1" s="1"/>
  <c r="JY81" i="2"/>
  <c r="DV81" i="1" s="1"/>
  <c r="JY56" i="2"/>
  <c r="DV56" i="1" s="1"/>
  <c r="JY87" i="2"/>
  <c r="DV87" i="1" s="1"/>
  <c r="JY97" i="2"/>
  <c r="DV97" i="1" s="1"/>
  <c r="JY93" i="2"/>
  <c r="DV93" i="1" s="1"/>
  <c r="JY120" i="2"/>
  <c r="DV120" i="1" s="1"/>
  <c r="RM230" i="2"/>
  <c r="GY230" i="1" s="1"/>
  <c r="RM224" i="2"/>
  <c r="GY224" i="1" s="1"/>
  <c r="RM234" i="2"/>
  <c r="GY234" i="1" s="1"/>
  <c r="RM231" i="2"/>
  <c r="GY231" i="1" s="1"/>
  <c r="RM227" i="2"/>
  <c r="GY227" i="1" s="1"/>
  <c r="RM232" i="2"/>
  <c r="GY232" i="1" s="1"/>
  <c r="RM226" i="2"/>
  <c r="GY226" i="1" s="1"/>
  <c r="RM233" i="2"/>
  <c r="GY233" i="1" s="1"/>
  <c r="RM229" i="2"/>
  <c r="GY229" i="1" s="1"/>
  <c r="RM225" i="2"/>
  <c r="GY225" i="1" s="1"/>
  <c r="RM236" i="2"/>
  <c r="GY236" i="1" s="1"/>
  <c r="RM216" i="2"/>
  <c r="GY216" i="1" s="1"/>
  <c r="RM210" i="2"/>
  <c r="GY210" i="1" s="1"/>
  <c r="RM213" i="2"/>
  <c r="GY213" i="1" s="1"/>
  <c r="RM215" i="2"/>
  <c r="GY215" i="1" s="1"/>
  <c r="RM212" i="2"/>
  <c r="GY212" i="1" s="1"/>
  <c r="RM214" i="2"/>
  <c r="GY214" i="1" s="1"/>
  <c r="RM200" i="2"/>
  <c r="GY200" i="1" s="1"/>
  <c r="RM220" i="2"/>
  <c r="GY220" i="1" s="1"/>
  <c r="RM203" i="2"/>
  <c r="GY203" i="1" s="1"/>
  <c r="RM219" i="2"/>
  <c r="GY219" i="1" s="1"/>
  <c r="RM201" i="2"/>
  <c r="GY201" i="1" s="1"/>
  <c r="RM197" i="2"/>
  <c r="GY197" i="1" s="1"/>
  <c r="RM228" i="2"/>
  <c r="GY228" i="1" s="1"/>
  <c r="RM223" i="2"/>
  <c r="GY223" i="1" s="1"/>
  <c r="RM198" i="2"/>
  <c r="GY198" i="1" s="1"/>
  <c r="RM195" i="2"/>
  <c r="GY195" i="1" s="1"/>
  <c r="RM192" i="2"/>
  <c r="GY192" i="1" s="1"/>
  <c r="RM209" i="2"/>
  <c r="GY209" i="1" s="1"/>
  <c r="RM204" i="2"/>
  <c r="GY204" i="1" s="1"/>
  <c r="RM202" i="2"/>
  <c r="GY202" i="1" s="1"/>
  <c r="RM199" i="2"/>
  <c r="GY199" i="1" s="1"/>
  <c r="RM196" i="2"/>
  <c r="GY196" i="1" s="1"/>
  <c r="RM190" i="2"/>
  <c r="GY190" i="1" s="1"/>
  <c r="RM208" i="2"/>
  <c r="GY208" i="1" s="1"/>
  <c r="RM186" i="2"/>
  <c r="GY186" i="1" s="1"/>
  <c r="RM165" i="2"/>
  <c r="GY165" i="1" s="1"/>
  <c r="RM207" i="2"/>
  <c r="GY207" i="1" s="1"/>
  <c r="RM205" i="2"/>
  <c r="GY205" i="1" s="1"/>
  <c r="RM188" i="2"/>
  <c r="GY188" i="1" s="1"/>
  <c r="RM180" i="2"/>
  <c r="GY180" i="1" s="1"/>
  <c r="RM177" i="2"/>
  <c r="GY177" i="1" s="1"/>
  <c r="RM174" i="2"/>
  <c r="GY174" i="1" s="1"/>
  <c r="RM168" i="2"/>
  <c r="GY168" i="1" s="1"/>
  <c r="RM222" i="2"/>
  <c r="GY222" i="1" s="1"/>
  <c r="RM206" i="2"/>
  <c r="GY206" i="1" s="1"/>
  <c r="RM194" i="2"/>
  <c r="GY194" i="1" s="1"/>
  <c r="RM191" i="2"/>
  <c r="GY191" i="1" s="1"/>
  <c r="RM187" i="2"/>
  <c r="GY187" i="1" s="1"/>
  <c r="RM183" i="2"/>
  <c r="GY183" i="1" s="1"/>
  <c r="RM171" i="2"/>
  <c r="GY171" i="1" s="1"/>
  <c r="RM163" i="2"/>
  <c r="GY163" i="1" s="1"/>
  <c r="RM217" i="2"/>
  <c r="GY217" i="1" s="1"/>
  <c r="RM221" i="2"/>
  <c r="GY221" i="1" s="1"/>
  <c r="RM211" i="2"/>
  <c r="GY211" i="1" s="1"/>
  <c r="RM218" i="2"/>
  <c r="GY218" i="1" s="1"/>
  <c r="RM184" i="2"/>
  <c r="GY184" i="1" s="1"/>
  <c r="RM172" i="2"/>
  <c r="GY172" i="1" s="1"/>
  <c r="RM235" i="2"/>
  <c r="GY235" i="1" s="1"/>
  <c r="RM178" i="2"/>
  <c r="GY178" i="1" s="1"/>
  <c r="RM185" i="2"/>
  <c r="GY185" i="1" s="1"/>
  <c r="RM181" i="2"/>
  <c r="GY181" i="1" s="1"/>
  <c r="RM176" i="2"/>
  <c r="GY176" i="1" s="1"/>
  <c r="RM170" i="2"/>
  <c r="GY170" i="1" s="1"/>
  <c r="RM147" i="2"/>
  <c r="GY147" i="1" s="1"/>
  <c r="RM144" i="2"/>
  <c r="GY144" i="1" s="1"/>
  <c r="RM141" i="2"/>
  <c r="GY141" i="1" s="1"/>
  <c r="RM164" i="2"/>
  <c r="GY164" i="1" s="1"/>
  <c r="RM160" i="2"/>
  <c r="GY160" i="1" s="1"/>
  <c r="RM153" i="2"/>
  <c r="GY153" i="1" s="1"/>
  <c r="RM150" i="2"/>
  <c r="GY150" i="1" s="1"/>
  <c r="RM175" i="2"/>
  <c r="GY175" i="1" s="1"/>
  <c r="RM169" i="2"/>
  <c r="GY169" i="1" s="1"/>
  <c r="RM179" i="2"/>
  <c r="GY179" i="1" s="1"/>
  <c r="RM167" i="2"/>
  <c r="GY167" i="1" s="1"/>
  <c r="RM159" i="2"/>
  <c r="GY159" i="1" s="1"/>
  <c r="RM157" i="2"/>
  <c r="GY157" i="1" s="1"/>
  <c r="RM155" i="2"/>
  <c r="GY155" i="1" s="1"/>
  <c r="RM156" i="2"/>
  <c r="GY156" i="1" s="1"/>
  <c r="RM173" i="2"/>
  <c r="GY173" i="1" s="1"/>
  <c r="RM193" i="2"/>
  <c r="GY193" i="1" s="1"/>
  <c r="RM149" i="2"/>
  <c r="GY149" i="1" s="1"/>
  <c r="RM166" i="2"/>
  <c r="GY166" i="1" s="1"/>
  <c r="RM162" i="2"/>
  <c r="GY162" i="1" s="1"/>
  <c r="RM152" i="2"/>
  <c r="GY152" i="1" s="1"/>
  <c r="RM148" i="2"/>
  <c r="GY148" i="1" s="1"/>
  <c r="RM189" i="2"/>
  <c r="GY189" i="1" s="1"/>
  <c r="RM182" i="2"/>
  <c r="GY182" i="1" s="1"/>
  <c r="RM143" i="2"/>
  <c r="GY143" i="1" s="1"/>
  <c r="RM154" i="2"/>
  <c r="GY154" i="1" s="1"/>
  <c r="RM146" i="2"/>
  <c r="GY146" i="1" s="1"/>
  <c r="RM138" i="2"/>
  <c r="GY138" i="1" s="1"/>
  <c r="RM114" i="2"/>
  <c r="GY114" i="1" s="1"/>
  <c r="RM110" i="2"/>
  <c r="GY110" i="1" s="1"/>
  <c r="RM103" i="2"/>
  <c r="GY103" i="1" s="1"/>
  <c r="RM161" i="2"/>
  <c r="GY161" i="1" s="1"/>
  <c r="RM130" i="2"/>
  <c r="GY130" i="1" s="1"/>
  <c r="RM127" i="2"/>
  <c r="GY127" i="1" s="1"/>
  <c r="RM124" i="2"/>
  <c r="GY124" i="1" s="1"/>
  <c r="RM121" i="2"/>
  <c r="GY121" i="1" s="1"/>
  <c r="RM117" i="2"/>
  <c r="GY117" i="1" s="1"/>
  <c r="RM107" i="2"/>
  <c r="GY107" i="1" s="1"/>
  <c r="RM136" i="2"/>
  <c r="GY136" i="1" s="1"/>
  <c r="RM133" i="2"/>
  <c r="GY133" i="1" s="1"/>
  <c r="RM111" i="2"/>
  <c r="GY111" i="1" s="1"/>
  <c r="RM145" i="2"/>
  <c r="GY145" i="1" s="1"/>
  <c r="RM142" i="2"/>
  <c r="GY142" i="1" s="1"/>
  <c r="RM158" i="2"/>
  <c r="GY158" i="1" s="1"/>
  <c r="RM140" i="2"/>
  <c r="GY140" i="1" s="1"/>
  <c r="RM137" i="2"/>
  <c r="GY137" i="1" s="1"/>
  <c r="RM135" i="2"/>
  <c r="GY135" i="1" s="1"/>
  <c r="RM132" i="2"/>
  <c r="GY132" i="1" s="1"/>
  <c r="RM129" i="2"/>
  <c r="GY129" i="1" s="1"/>
  <c r="RM151" i="2"/>
  <c r="GY151" i="1" s="1"/>
  <c r="RM134" i="2"/>
  <c r="GY134" i="1" s="1"/>
  <c r="RM126" i="2"/>
  <c r="GY126" i="1" s="1"/>
  <c r="RM113" i="2"/>
  <c r="GY113" i="1" s="1"/>
  <c r="RM118" i="2"/>
  <c r="GY118" i="1" s="1"/>
  <c r="RM109" i="2"/>
  <c r="GY109" i="1" s="1"/>
  <c r="RM105" i="2"/>
  <c r="GY105" i="1" s="1"/>
  <c r="RM139" i="2"/>
  <c r="GY139" i="1" s="1"/>
  <c r="RM131" i="2"/>
  <c r="GY131" i="1" s="1"/>
  <c r="RM123" i="2"/>
  <c r="GY123" i="1" s="1"/>
  <c r="RM119" i="2"/>
  <c r="GY119" i="1" s="1"/>
  <c r="RM116" i="2"/>
  <c r="GY116" i="1" s="1"/>
  <c r="RM102" i="2"/>
  <c r="GY102" i="1" s="1"/>
  <c r="RM125" i="2"/>
  <c r="GY125" i="1" s="1"/>
  <c r="RM122" i="2"/>
  <c r="GY122" i="1" s="1"/>
  <c r="RM115" i="2"/>
  <c r="GY115" i="1" s="1"/>
  <c r="RM96" i="2"/>
  <c r="GY96" i="1" s="1"/>
  <c r="RM99" i="2"/>
  <c r="GY99" i="1" s="1"/>
  <c r="RM94" i="2"/>
  <c r="GY94" i="1" s="1"/>
  <c r="RM79" i="2"/>
  <c r="GY79" i="1" s="1"/>
  <c r="RM67" i="2"/>
  <c r="GY67" i="1" s="1"/>
  <c r="RM61" i="2"/>
  <c r="GY61" i="1" s="1"/>
  <c r="RM97" i="2"/>
  <c r="GY97" i="1" s="1"/>
  <c r="RM83" i="2"/>
  <c r="GY83" i="1" s="1"/>
  <c r="RM76" i="2"/>
  <c r="GY76" i="1" s="1"/>
  <c r="RM70" i="2"/>
  <c r="GY70" i="1" s="1"/>
  <c r="RM92" i="2"/>
  <c r="GY92" i="1" s="1"/>
  <c r="RM89" i="2"/>
  <c r="GY89" i="1" s="1"/>
  <c r="RM86" i="2"/>
  <c r="GY86" i="1" s="1"/>
  <c r="RM80" i="2"/>
  <c r="GY80" i="1" s="1"/>
  <c r="RM73" i="2"/>
  <c r="GY73" i="1" s="1"/>
  <c r="RM65" i="2"/>
  <c r="GY65" i="1" s="1"/>
  <c r="RM120" i="2"/>
  <c r="GY120" i="1" s="1"/>
  <c r="RM112" i="2"/>
  <c r="GY112" i="1" s="1"/>
  <c r="RM104" i="2"/>
  <c r="GY104" i="1" s="1"/>
  <c r="RM108" i="2"/>
  <c r="GY108" i="1" s="1"/>
  <c r="RM95" i="2"/>
  <c r="GY95" i="1" s="1"/>
  <c r="RM91" i="2"/>
  <c r="GY91" i="1" s="1"/>
  <c r="RM90" i="2"/>
  <c r="GY90" i="1" s="1"/>
  <c r="RM75" i="2"/>
  <c r="GY75" i="1" s="1"/>
  <c r="RM66" i="2"/>
  <c r="GY66" i="1" s="1"/>
  <c r="RM50" i="2"/>
  <c r="GY50" i="1" s="1"/>
  <c r="RM100" i="2"/>
  <c r="GY100" i="1" s="1"/>
  <c r="RM63" i="2"/>
  <c r="GY63" i="1" s="1"/>
  <c r="RM53" i="2"/>
  <c r="GY53" i="1" s="1"/>
  <c r="RM101" i="2"/>
  <c r="GY101" i="1" s="1"/>
  <c r="RM106" i="2"/>
  <c r="GY106" i="1" s="1"/>
  <c r="RM128" i="2"/>
  <c r="GY128" i="1" s="1"/>
  <c r="TQ230" i="2"/>
  <c r="HW230" i="1" s="1"/>
  <c r="TQ224" i="2"/>
  <c r="HW224" i="1" s="1"/>
  <c r="TQ234" i="2"/>
  <c r="HW234" i="1" s="1"/>
  <c r="TQ236" i="2"/>
  <c r="HW236" i="1" s="1"/>
  <c r="TQ232" i="2"/>
  <c r="HW232" i="1" s="1"/>
  <c r="TQ229" i="2"/>
  <c r="HW229" i="1" s="1"/>
  <c r="TQ220" i="2"/>
  <c r="HW220" i="1" s="1"/>
  <c r="TQ226" i="2"/>
  <c r="HW226" i="1" s="1"/>
  <c r="TQ216" i="2"/>
  <c r="HW216" i="1" s="1"/>
  <c r="TQ210" i="2"/>
  <c r="HW210" i="1" s="1"/>
  <c r="TQ225" i="2"/>
  <c r="HW225" i="1" s="1"/>
  <c r="TQ221" i="2"/>
  <c r="HW221" i="1" s="1"/>
  <c r="TQ218" i="2"/>
  <c r="HW218" i="1" s="1"/>
  <c r="TQ213" i="2"/>
  <c r="HW213" i="1" s="1"/>
  <c r="TQ235" i="2"/>
  <c r="HW235" i="1" s="1"/>
  <c r="TQ215" i="2"/>
  <c r="HW215" i="1" s="1"/>
  <c r="TQ212" i="2"/>
  <c r="HW212" i="1" s="1"/>
  <c r="TQ223" i="2"/>
  <c r="HW223" i="1" s="1"/>
  <c r="TQ217" i="2"/>
  <c r="HW217" i="1" s="1"/>
  <c r="TQ214" i="2"/>
  <c r="HW214" i="1" s="1"/>
  <c r="TQ207" i="2"/>
  <c r="HW207" i="1" s="1"/>
  <c r="TQ200" i="2"/>
  <c r="HW200" i="1" s="1"/>
  <c r="TQ211" i="2"/>
  <c r="HW211" i="1" s="1"/>
  <c r="TQ208" i="2"/>
  <c r="HW208" i="1" s="1"/>
  <c r="TQ206" i="2"/>
  <c r="HW206" i="1" s="1"/>
  <c r="TQ203" i="2"/>
  <c r="HW203" i="1" s="1"/>
  <c r="TQ231" i="2"/>
  <c r="HW231" i="1" s="1"/>
  <c r="TQ219" i="2"/>
  <c r="HW219" i="1" s="1"/>
  <c r="TQ233" i="2"/>
  <c r="HW233" i="1" s="1"/>
  <c r="TQ197" i="2"/>
  <c r="HW197" i="1" s="1"/>
  <c r="TQ228" i="2"/>
  <c r="HW228" i="1" s="1"/>
  <c r="TQ202" i="2"/>
  <c r="HW202" i="1" s="1"/>
  <c r="TQ199" i="2"/>
  <c r="HW199" i="1" s="1"/>
  <c r="TQ205" i="2"/>
  <c r="HW205" i="1" s="1"/>
  <c r="TQ198" i="2"/>
  <c r="HW198" i="1" s="1"/>
  <c r="TQ195" i="2"/>
  <c r="HW195" i="1" s="1"/>
  <c r="TQ192" i="2"/>
  <c r="HW192" i="1" s="1"/>
  <c r="TQ222" i="2"/>
  <c r="HW222" i="1" s="1"/>
  <c r="TQ209" i="2"/>
  <c r="HW209" i="1" s="1"/>
  <c r="TQ204" i="2"/>
  <c r="HW204" i="1" s="1"/>
  <c r="TQ196" i="2"/>
  <c r="HW196" i="1" s="1"/>
  <c r="TQ190" i="2"/>
  <c r="HW190" i="1" s="1"/>
  <c r="TQ227" i="2"/>
  <c r="HW227" i="1" s="1"/>
  <c r="TQ193" i="2"/>
  <c r="HW193" i="1" s="1"/>
  <c r="TQ186" i="2"/>
  <c r="HW186" i="1" s="1"/>
  <c r="TQ165" i="2"/>
  <c r="HW165" i="1" s="1"/>
  <c r="TQ180" i="2"/>
  <c r="HW180" i="1" s="1"/>
  <c r="TQ177" i="2"/>
  <c r="HW177" i="1" s="1"/>
  <c r="TQ174" i="2"/>
  <c r="HW174" i="1" s="1"/>
  <c r="TQ168" i="2"/>
  <c r="HW168" i="1" s="1"/>
  <c r="TQ183" i="2"/>
  <c r="HW183" i="1" s="1"/>
  <c r="TQ171" i="2"/>
  <c r="HW171" i="1" s="1"/>
  <c r="TQ163" i="2"/>
  <c r="HW163" i="1" s="1"/>
  <c r="TQ188" i="2"/>
  <c r="HW188" i="1" s="1"/>
  <c r="TQ184" i="2"/>
  <c r="HW184" i="1" s="1"/>
  <c r="TQ172" i="2"/>
  <c r="HW172" i="1" s="1"/>
  <c r="TQ189" i="2"/>
  <c r="HW189" i="1" s="1"/>
  <c r="TQ179" i="2"/>
  <c r="HW179" i="1" s="1"/>
  <c r="TQ167" i="2"/>
  <c r="HW167" i="1" s="1"/>
  <c r="TQ175" i="2"/>
  <c r="HW175" i="1" s="1"/>
  <c r="TQ162" i="2"/>
  <c r="HW162" i="1" s="1"/>
  <c r="TQ155" i="2"/>
  <c r="HW155" i="1" s="1"/>
  <c r="TQ147" i="2"/>
  <c r="HW147" i="1" s="1"/>
  <c r="TQ144" i="2"/>
  <c r="HW144" i="1" s="1"/>
  <c r="TQ141" i="2"/>
  <c r="HW141" i="1" s="1"/>
  <c r="TQ187" i="2"/>
  <c r="HW187" i="1" s="1"/>
  <c r="TQ166" i="2"/>
  <c r="HW166" i="1" s="1"/>
  <c r="TQ164" i="2"/>
  <c r="HW164" i="1" s="1"/>
  <c r="TQ160" i="2"/>
  <c r="HW160" i="1" s="1"/>
  <c r="TQ158" i="2"/>
  <c r="HW158" i="1" s="1"/>
  <c r="TQ153" i="2"/>
  <c r="HW153" i="1" s="1"/>
  <c r="TQ150" i="2"/>
  <c r="HW150" i="1" s="1"/>
  <c r="TQ185" i="2"/>
  <c r="HW185" i="1" s="1"/>
  <c r="TQ181" i="2"/>
  <c r="HW181" i="1" s="1"/>
  <c r="TQ176" i="2"/>
  <c r="HW176" i="1" s="1"/>
  <c r="TQ170" i="2"/>
  <c r="HW170" i="1" s="1"/>
  <c r="TQ201" i="2"/>
  <c r="HW201" i="1" s="1"/>
  <c r="TQ194" i="2"/>
  <c r="HW194" i="1" s="1"/>
  <c r="TQ191" i="2"/>
  <c r="HW191" i="1" s="1"/>
  <c r="TQ169" i="2"/>
  <c r="HW169" i="1" s="1"/>
  <c r="TQ178" i="2"/>
  <c r="HW178" i="1" s="1"/>
  <c r="TQ157" i="2"/>
  <c r="HW157" i="1" s="1"/>
  <c r="TQ161" i="2"/>
  <c r="HW161" i="1" s="1"/>
  <c r="TQ173" i="2"/>
  <c r="HW173" i="1" s="1"/>
  <c r="TQ159" i="2"/>
  <c r="HW159" i="1" s="1"/>
  <c r="TQ143" i="2"/>
  <c r="HW143" i="1" s="1"/>
  <c r="TQ182" i="2"/>
  <c r="HW182" i="1" s="1"/>
  <c r="TQ148" i="2"/>
  <c r="HW148" i="1" s="1"/>
  <c r="TQ151" i="2"/>
  <c r="HW151" i="1" s="1"/>
  <c r="TQ139" i="2"/>
  <c r="HW139" i="1" s="1"/>
  <c r="TQ152" i="2"/>
  <c r="HW152" i="1" s="1"/>
  <c r="TQ156" i="2"/>
  <c r="HW156" i="1" s="1"/>
  <c r="TQ145" i="2"/>
  <c r="HW145" i="1" s="1"/>
  <c r="TQ146" i="2"/>
  <c r="HW146" i="1" s="1"/>
  <c r="TQ138" i="2"/>
  <c r="HW138" i="1" s="1"/>
  <c r="TQ114" i="2"/>
  <c r="HW114" i="1" s="1"/>
  <c r="TQ110" i="2"/>
  <c r="HW110" i="1" s="1"/>
  <c r="TQ103" i="2"/>
  <c r="HW103" i="1" s="1"/>
  <c r="TQ100" i="2"/>
  <c r="HW100" i="1" s="1"/>
  <c r="TQ130" i="2"/>
  <c r="HW130" i="1" s="1"/>
  <c r="TQ127" i="2"/>
  <c r="HW127" i="1" s="1"/>
  <c r="TQ124" i="2"/>
  <c r="HW124" i="1" s="1"/>
  <c r="TQ121" i="2"/>
  <c r="HW121" i="1" s="1"/>
  <c r="TQ117" i="2"/>
  <c r="HW117" i="1" s="1"/>
  <c r="TQ107" i="2"/>
  <c r="HW107" i="1" s="1"/>
  <c r="TQ136" i="2"/>
  <c r="HW136" i="1" s="1"/>
  <c r="TQ133" i="2"/>
  <c r="HW133" i="1" s="1"/>
  <c r="TQ111" i="2"/>
  <c r="HW111" i="1" s="1"/>
  <c r="TQ154" i="2"/>
  <c r="HW154" i="1" s="1"/>
  <c r="TQ149" i="2"/>
  <c r="HW149" i="1" s="1"/>
  <c r="TQ137" i="2"/>
  <c r="HW137" i="1" s="1"/>
  <c r="TQ135" i="2"/>
  <c r="HW135" i="1" s="1"/>
  <c r="TQ132" i="2"/>
  <c r="HW132" i="1" s="1"/>
  <c r="TQ129" i="2"/>
  <c r="HW129" i="1" s="1"/>
  <c r="TQ128" i="2"/>
  <c r="HW128" i="1" s="1"/>
  <c r="TQ120" i="2"/>
  <c r="HW120" i="1" s="1"/>
  <c r="TQ115" i="2"/>
  <c r="HW115" i="1" s="1"/>
  <c r="TQ142" i="2"/>
  <c r="HW142" i="1" s="1"/>
  <c r="TQ105" i="2"/>
  <c r="HW105" i="1" s="1"/>
  <c r="TQ102" i="2"/>
  <c r="HW102" i="1" s="1"/>
  <c r="TQ119" i="2"/>
  <c r="HW119" i="1" s="1"/>
  <c r="TQ140" i="2"/>
  <c r="HW140" i="1" s="1"/>
  <c r="TQ126" i="2"/>
  <c r="HW126" i="1" s="1"/>
  <c r="TQ108" i="2"/>
  <c r="HW108" i="1" s="1"/>
  <c r="TQ96" i="2"/>
  <c r="HW96" i="1" s="1"/>
  <c r="TQ104" i="2"/>
  <c r="HW104" i="1" s="1"/>
  <c r="TQ99" i="2"/>
  <c r="HW99" i="1" s="1"/>
  <c r="TQ109" i="2"/>
  <c r="HW109" i="1" s="1"/>
  <c r="TQ106" i="2"/>
  <c r="HW106" i="1" s="1"/>
  <c r="TQ125" i="2"/>
  <c r="HW125" i="1" s="1"/>
  <c r="TQ122" i="2"/>
  <c r="HW122" i="1" s="1"/>
  <c r="TQ94" i="2"/>
  <c r="HW94" i="1" s="1"/>
  <c r="TQ79" i="2"/>
  <c r="HW79" i="1" s="1"/>
  <c r="TQ67" i="2"/>
  <c r="HW67" i="1" s="1"/>
  <c r="TQ61" i="2"/>
  <c r="HW61" i="1" s="1"/>
  <c r="TQ134" i="2"/>
  <c r="HW134" i="1" s="1"/>
  <c r="TQ116" i="2"/>
  <c r="HW116" i="1" s="1"/>
  <c r="TQ98" i="2"/>
  <c r="HW98" i="1" s="1"/>
  <c r="TQ83" i="2"/>
  <c r="HW83" i="1" s="1"/>
  <c r="TQ76" i="2"/>
  <c r="HW76" i="1" s="1"/>
  <c r="TQ70" i="2"/>
  <c r="HW70" i="1" s="1"/>
  <c r="TQ92" i="2"/>
  <c r="HW92" i="1" s="1"/>
  <c r="TQ89" i="2"/>
  <c r="HW89" i="1" s="1"/>
  <c r="TQ86" i="2"/>
  <c r="HW86" i="1" s="1"/>
  <c r="TQ80" i="2"/>
  <c r="HW80" i="1" s="1"/>
  <c r="TQ73" i="2"/>
  <c r="HW73" i="1" s="1"/>
  <c r="TQ65" i="2"/>
  <c r="HW65" i="1" s="1"/>
  <c r="TQ113" i="2"/>
  <c r="HW113" i="1" s="1"/>
  <c r="TQ112" i="2"/>
  <c r="HW112" i="1" s="1"/>
  <c r="TQ95" i="2"/>
  <c r="HW95" i="1" s="1"/>
  <c r="TQ90" i="2"/>
  <c r="HW90" i="1" s="1"/>
  <c r="TQ66" i="2"/>
  <c r="HW66" i="1" s="1"/>
  <c r="TQ50" i="2"/>
  <c r="HW50" i="1" s="1"/>
  <c r="TQ72" i="2"/>
  <c r="HW72" i="1" s="1"/>
  <c r="TQ68" i="2"/>
  <c r="HW68" i="1" s="1"/>
  <c r="TQ63" i="2"/>
  <c r="HW63" i="1" s="1"/>
  <c r="TQ53" i="2"/>
  <c r="HW53" i="1" s="1"/>
  <c r="TQ85" i="2"/>
  <c r="HW85" i="1" s="1"/>
  <c r="TQ131" i="2"/>
  <c r="HW131" i="1" s="1"/>
  <c r="TQ91" i="2"/>
  <c r="HW91" i="1" s="1"/>
  <c r="TQ75" i="2"/>
  <c r="HW75" i="1" s="1"/>
  <c r="TQ118" i="2"/>
  <c r="HW118" i="1" s="1"/>
  <c r="JY16" i="2"/>
  <c r="DV16" i="1" s="1"/>
  <c r="TJ17" i="2"/>
  <c r="HT17" i="1" s="1"/>
  <c r="TJ20" i="2"/>
  <c r="HT20" i="1" s="1"/>
  <c r="JR23" i="2"/>
  <c r="DS23" i="1" s="1"/>
  <c r="QY24" i="2"/>
  <c r="GS24" i="1" s="1"/>
  <c r="RM24" i="2"/>
  <c r="GY24" i="1" s="1"/>
  <c r="TQ24" i="2"/>
  <c r="HW24" i="1" s="1"/>
  <c r="JR26" i="2"/>
  <c r="DS26" i="1" s="1"/>
  <c r="QY27" i="2"/>
  <c r="GS27" i="1" s="1"/>
  <c r="RM27" i="2"/>
  <c r="GY27" i="1" s="1"/>
  <c r="TQ27" i="2"/>
  <c r="HW27" i="1" s="1"/>
  <c r="JY30" i="2"/>
  <c r="DV30" i="1" s="1"/>
  <c r="JY33" i="2"/>
  <c r="DV33" i="1" s="1"/>
  <c r="TJ34" i="2"/>
  <c r="HT34" i="1" s="1"/>
  <c r="JR37" i="2"/>
  <c r="DS37" i="1" s="1"/>
  <c r="JR40" i="2"/>
  <c r="DS40" i="1" s="1"/>
  <c r="QY42" i="2"/>
  <c r="GS42" i="1" s="1"/>
  <c r="RM42" i="2"/>
  <c r="GY42" i="1" s="1"/>
  <c r="TQ42" i="2"/>
  <c r="HW42" i="1" s="1"/>
  <c r="TJ44" i="2"/>
  <c r="HT44" i="1" s="1"/>
  <c r="QY46" i="2"/>
  <c r="GS46" i="1" s="1"/>
  <c r="RM46" i="2"/>
  <c r="GY46" i="1" s="1"/>
  <c r="TQ46" i="2"/>
  <c r="HW46" i="1" s="1"/>
  <c r="JR48" i="2"/>
  <c r="DS48" i="1" s="1"/>
  <c r="JY51" i="2"/>
  <c r="DV51" i="1" s="1"/>
  <c r="JY52" i="2"/>
  <c r="DV52" i="1" s="1"/>
  <c r="JR57" i="2"/>
  <c r="DS57" i="1" s="1"/>
  <c r="QY62" i="2"/>
  <c r="GS62" i="1" s="1"/>
  <c r="RM62" i="2"/>
  <c r="GY62" i="1" s="1"/>
  <c r="JR68" i="2"/>
  <c r="DS68" i="1" s="1"/>
  <c r="QY69" i="2"/>
  <c r="GS69" i="1" s="1"/>
  <c r="RM69" i="2"/>
  <c r="GY69" i="1" s="1"/>
  <c r="JY71" i="2"/>
  <c r="DV71" i="1" s="1"/>
  <c r="S74" i="2"/>
  <c r="QY75" i="2"/>
  <c r="GS75" i="1" s="1"/>
  <c r="TJ76" i="2"/>
  <c r="HT76" i="1" s="1"/>
  <c r="TJ79" i="2"/>
  <c r="HT79" i="1" s="1"/>
  <c r="RM81" i="2"/>
  <c r="GY81" i="1" s="1"/>
  <c r="JY84" i="2"/>
  <c r="DV84" i="1" s="1"/>
  <c r="RM84" i="2"/>
  <c r="GY84" i="1" s="1"/>
  <c r="TQ88" i="2"/>
  <c r="HW88" i="1" s="1"/>
  <c r="S89" i="2"/>
  <c r="JY90" i="2"/>
  <c r="DV90" i="1" s="1"/>
  <c r="QY90" i="2"/>
  <c r="GS90" i="1" s="1"/>
  <c r="RM98" i="2"/>
  <c r="GY98" i="1" s="1"/>
  <c r="S87" i="2"/>
  <c r="S66" i="2"/>
  <c r="S90" i="2"/>
  <c r="S122" i="2"/>
  <c r="S105" i="2"/>
  <c r="S107" i="2"/>
  <c r="S117" i="2"/>
  <c r="S103" i="2"/>
  <c r="S114" i="2"/>
  <c r="S119" i="2"/>
  <c r="S129" i="2"/>
  <c r="S100" i="2"/>
  <c r="S109" i="2"/>
  <c r="S102" i="2"/>
  <c r="S116" i="2"/>
  <c r="S133" i="2"/>
  <c r="S108" i="2"/>
  <c r="S120" i="2"/>
  <c r="S123" i="2"/>
  <c r="S125" i="2"/>
  <c r="S126" i="2"/>
  <c r="S135" i="2"/>
  <c r="S134" i="2"/>
  <c r="S112" i="2"/>
  <c r="S139" i="2"/>
  <c r="S131" i="2"/>
  <c r="S140" i="2"/>
  <c r="S137" i="2"/>
  <c r="S136" i="2"/>
  <c r="S155" i="2"/>
  <c r="S159" i="2"/>
  <c r="S149" i="2"/>
  <c r="S156" i="2"/>
  <c r="S142" i="2"/>
  <c r="S144" i="2"/>
  <c r="S146" i="2"/>
  <c r="S141" i="2"/>
  <c r="S184" i="2"/>
  <c r="S173" i="2"/>
  <c r="S152" i="2"/>
  <c r="S168" i="2"/>
  <c r="S179" i="2"/>
  <c r="S169" i="2"/>
  <c r="S175" i="2"/>
  <c r="S180" i="2"/>
  <c r="S151" i="2"/>
  <c r="S176" i="2"/>
  <c r="S154" i="2"/>
  <c r="S164" i="2"/>
  <c r="S170" i="2"/>
  <c r="S194" i="2"/>
  <c r="S201" i="2"/>
  <c r="VF243" i="2"/>
  <c r="S174" i="2"/>
  <c r="S172" i="2"/>
  <c r="S182" i="2"/>
  <c r="S183" i="2"/>
  <c r="S193" i="2"/>
  <c r="S198" i="2"/>
  <c r="S167" i="2"/>
  <c r="S190" i="2"/>
  <c r="S200" i="2"/>
  <c r="S196" i="2"/>
  <c r="S202" i="2"/>
  <c r="S208" i="2"/>
  <c r="S203" i="2"/>
  <c r="S213" i="2"/>
  <c r="S218" i="2"/>
  <c r="SN244" i="2"/>
  <c r="HN244" i="1" s="1"/>
  <c r="TB244" i="2"/>
  <c r="TP244" i="2"/>
  <c r="RZ244" i="2"/>
  <c r="VF244" i="2"/>
  <c r="UD244" i="2"/>
  <c r="UR244" i="2"/>
  <c r="AA244" i="2"/>
  <c r="RL244" i="2"/>
  <c r="S209" i="2"/>
  <c r="S216" i="2"/>
  <c r="S221" i="2"/>
  <c r="S223" i="2"/>
  <c r="UR240" i="2"/>
  <c r="V246" i="2"/>
  <c r="SU246" i="2" s="1"/>
  <c r="U246" i="2"/>
  <c r="X246" i="2"/>
  <c r="W246" i="2"/>
  <c r="N246" i="1" s="1"/>
  <c r="V248" i="2"/>
  <c r="TW248" i="2" s="1"/>
  <c r="U248" i="2"/>
  <c r="X248" i="2"/>
  <c r="S220" i="2"/>
  <c r="S232" i="2"/>
  <c r="S234" i="2"/>
  <c r="TP247" i="2"/>
  <c r="S212" i="2"/>
  <c r="S215" i="2"/>
  <c r="RZ259" i="2"/>
  <c r="U260" i="2"/>
  <c r="X260" i="2"/>
  <c r="V260" i="2"/>
  <c r="W260" i="2"/>
  <c r="N260" i="1" s="1"/>
  <c r="S235" i="2"/>
  <c r="AA242" i="2"/>
  <c r="UY242" i="2"/>
  <c r="RS244" i="2"/>
  <c r="HT246" i="2"/>
  <c r="HR265" i="2"/>
  <c r="HW3" i="2" s="1"/>
  <c r="HS246" i="2"/>
  <c r="X251" i="2"/>
  <c r="U251" i="2"/>
  <c r="W251" i="2"/>
  <c r="N251" i="1" s="1"/>
  <c r="V251" i="2"/>
  <c r="W252" i="2"/>
  <c r="N252" i="1" s="1"/>
  <c r="U252" i="2"/>
  <c r="V259" i="2"/>
  <c r="SU259" i="2" s="1"/>
  <c r="X259" i="2"/>
  <c r="W259" i="2"/>
  <c r="N259" i="1" s="1"/>
  <c r="S225" i="2"/>
  <c r="UR242" i="2"/>
  <c r="HU246" i="2"/>
  <c r="DP246" i="1" s="1"/>
  <c r="UK248" i="2"/>
  <c r="V252" i="2"/>
  <c r="UR252" i="2" s="1"/>
  <c r="UD258" i="2"/>
  <c r="U259" i="2"/>
  <c r="AA239" i="2"/>
  <c r="UR239" i="2"/>
  <c r="W243" i="2"/>
  <c r="N243" i="1" s="1"/>
  <c r="V243" i="2"/>
  <c r="X243" i="2"/>
  <c r="U243" i="2"/>
  <c r="HW246" i="2"/>
  <c r="PO246" i="2"/>
  <c r="UD243" i="2"/>
  <c r="SU244" i="2"/>
  <c r="TB252" i="2"/>
  <c r="BE21" i="4"/>
  <c r="BF21" i="4" s="1"/>
  <c r="BG21" i="4" s="1"/>
  <c r="T21" i="4"/>
  <c r="T16" i="4"/>
  <c r="BE16" i="4"/>
  <c r="BF16" i="4" s="1"/>
  <c r="BG16" i="4" s="1"/>
  <c r="BE52" i="4"/>
  <c r="BF52" i="4" s="1"/>
  <c r="BG52" i="4" s="1"/>
  <c r="AA52" i="4" s="1"/>
  <c r="T52" i="4"/>
  <c r="T53" i="4"/>
  <c r="BE53" i="4"/>
  <c r="BF53" i="4" s="1"/>
  <c r="BG53" i="4" s="1"/>
  <c r="T40" i="4"/>
  <c r="BE40" i="4"/>
  <c r="BF40" i="4" s="1"/>
  <c r="BG40" i="4" s="1"/>
  <c r="X239" i="2"/>
  <c r="W239" i="2"/>
  <c r="N239" i="1" s="1"/>
  <c r="UR243" i="2"/>
  <c r="UY248" i="2"/>
  <c r="UY249" i="2"/>
  <c r="UK249" i="2"/>
  <c r="TW249" i="2"/>
  <c r="TI249" i="2"/>
  <c r="SU249" i="2"/>
  <c r="SG249" i="2"/>
  <c r="RS249" i="2"/>
  <c r="PO249" i="2"/>
  <c r="UD249" i="2"/>
  <c r="AA249" i="2"/>
  <c r="TP249" i="2"/>
  <c r="S226" i="2"/>
  <c r="S229" i="2"/>
  <c r="TI244" i="2"/>
  <c r="W258" i="2"/>
  <c r="N258" i="1" s="1"/>
  <c r="X258" i="2"/>
  <c r="V258" i="2"/>
  <c r="UK258" i="2" s="1"/>
  <c r="U258" i="2"/>
  <c r="AA263" i="2"/>
  <c r="PO262" i="2"/>
  <c r="UD263" i="2"/>
  <c r="UR263" i="2"/>
  <c r="VF263" i="2"/>
  <c r="TB263" i="2"/>
  <c r="TP263" i="2"/>
  <c r="RL263" i="2"/>
  <c r="SN263" i="2"/>
  <c r="HN263" i="1" s="1"/>
  <c r="UK237" i="2"/>
  <c r="X240" i="2"/>
  <c r="HR266" i="2"/>
  <c r="HR264" i="2" a="1"/>
  <c r="HR264" i="2" s="1"/>
  <c r="X9" i="4" s="1"/>
  <c r="TW244" i="2"/>
  <c r="UR245" i="2"/>
  <c r="UR247" i="2"/>
  <c r="PO248" i="2"/>
  <c r="PO250" i="2"/>
  <c r="UK250" i="2"/>
  <c r="V253" i="2"/>
  <c r="U253" i="2"/>
  <c r="RZ258" i="2"/>
  <c r="TI258" i="2"/>
  <c r="VF259" i="2"/>
  <c r="TW263" i="2"/>
  <c r="T24" i="4"/>
  <c r="BE24" i="4"/>
  <c r="BF24" i="4" s="1"/>
  <c r="BG24" i="4" s="1"/>
  <c r="AJ56" i="4"/>
  <c r="AO56" i="4"/>
  <c r="AM56" i="4" s="1"/>
  <c r="RL260" i="2"/>
  <c r="TP260" i="2"/>
  <c r="PO244" i="2"/>
  <c r="W247" i="2"/>
  <c r="N247" i="1" s="1"/>
  <c r="V247" i="2"/>
  <c r="VF247" i="2" s="1"/>
  <c r="RZ247" i="2"/>
  <c r="SU248" i="2"/>
  <c r="RL254" i="2"/>
  <c r="SU254" i="2"/>
  <c r="RS258" i="2"/>
  <c r="TB258" i="2"/>
  <c r="TB259" i="2"/>
  <c r="U240" i="2"/>
  <c r="UK240" i="2"/>
  <c r="UY244" i="2"/>
  <c r="RL245" i="2"/>
  <c r="U247" i="2"/>
  <c r="RL247" i="2"/>
  <c r="SG248" i="2"/>
  <c r="TB250" i="2"/>
  <c r="UY250" i="2"/>
  <c r="W254" i="2"/>
  <c r="N254" i="1" s="1"/>
  <c r="U254" i="2"/>
  <c r="V254" i="2"/>
  <c r="X254" i="2"/>
  <c r="TP254" i="2"/>
  <c r="PO256" i="2"/>
  <c r="TI256" i="2"/>
  <c r="UK263" i="2"/>
  <c r="U237" i="2"/>
  <c r="V240" i="2"/>
  <c r="UK244" i="2"/>
  <c r="VF245" i="2"/>
  <c r="X247" i="2"/>
  <c r="RS248" i="2"/>
  <c r="SG254" i="2"/>
  <c r="BE33" i="4"/>
  <c r="BF33" i="4" s="1"/>
  <c r="BG33" i="4" s="1"/>
  <c r="T33" i="4"/>
  <c r="BE28" i="4"/>
  <c r="BF28" i="4" s="1"/>
  <c r="BG28" i="4" s="1"/>
  <c r="T28" i="4"/>
  <c r="BE35" i="4"/>
  <c r="BF35" i="4" s="1"/>
  <c r="BG35" i="4" s="1"/>
  <c r="T35" i="4"/>
  <c r="BE42" i="4"/>
  <c r="BF42" i="4" s="1"/>
  <c r="BG42" i="4" s="1"/>
  <c r="T42" i="4"/>
  <c r="T19" i="4"/>
  <c r="BE19" i="4"/>
  <c r="BF19" i="4" s="1"/>
  <c r="BG19" i="4" s="1"/>
  <c r="K56" i="3"/>
  <c r="L59" i="3"/>
  <c r="SN250" i="2"/>
  <c r="HN250" i="1" s="1"/>
  <c r="TI254" i="2"/>
  <c r="RS256" i="2"/>
  <c r="TI257" i="2"/>
  <c r="SG260" i="2"/>
  <c r="UK260" i="2"/>
  <c r="UY263" i="2"/>
  <c r="L56" i="3"/>
  <c r="M59" i="3"/>
  <c r="M56" i="3" s="1"/>
  <c r="Y107" i="4"/>
  <c r="PO254" i="2"/>
  <c r="SU256" i="2"/>
  <c r="UD256" i="2"/>
  <c r="PO260" i="2"/>
  <c r="TI260" i="2"/>
  <c r="SU263" i="2"/>
  <c r="BE31" i="4"/>
  <c r="BF31" i="4" s="1"/>
  <c r="BG31" i="4" s="1"/>
  <c r="T31" i="4"/>
  <c r="T27" i="4"/>
  <c r="BE27" i="4"/>
  <c r="BF27" i="4" s="1"/>
  <c r="BG27" i="4" s="1"/>
  <c r="T26" i="4"/>
  <c r="BE26" i="4"/>
  <c r="BF26" i="4" s="1"/>
  <c r="BG26" i="4" s="1"/>
  <c r="BE18" i="4"/>
  <c r="BF18" i="4" s="1"/>
  <c r="BG18" i="4" s="1"/>
  <c r="T18" i="4"/>
  <c r="BE29" i="4"/>
  <c r="BF29" i="4" s="1"/>
  <c r="BG29" i="4" s="1"/>
  <c r="T29" i="4"/>
  <c r="UD250" i="2"/>
  <c r="UY254" i="2"/>
  <c r="UY256" i="2"/>
  <c r="RZ260" i="2"/>
  <c r="UD260" i="2"/>
  <c r="SG263" i="2"/>
  <c r="BE11" i="4"/>
  <c r="BF11" i="4" s="1"/>
  <c r="BG11" i="4" s="1"/>
  <c r="T11" i="4"/>
  <c r="TP250" i="2"/>
  <c r="UK254" i="2"/>
  <c r="VF257" i="2"/>
  <c r="UR257" i="2"/>
  <c r="UD257" i="2"/>
  <c r="TP257" i="2"/>
  <c r="TB257" i="2"/>
  <c r="SN257" i="2"/>
  <c r="HN257" i="1" s="1"/>
  <c r="RZ257" i="2"/>
  <c r="RL257" i="2"/>
  <c r="AA257" i="2"/>
  <c r="UK257" i="2"/>
  <c r="UR258" i="2"/>
  <c r="TP259" i="2"/>
  <c r="SU260" i="2"/>
  <c r="UY260" i="2"/>
  <c r="RS263" i="2"/>
  <c r="BE45" i="4"/>
  <c r="BF45" i="4" s="1"/>
  <c r="BG45" i="4" s="1"/>
  <c r="T45" i="4"/>
  <c r="T47" i="4"/>
  <c r="BE47" i="4"/>
  <c r="BF47" i="4" s="1"/>
  <c r="BG47" i="4" s="1"/>
  <c r="T34" i="4"/>
  <c r="BE34" i="4"/>
  <c r="BF34" i="4" s="1"/>
  <c r="BG34" i="4" s="1"/>
  <c r="T20" i="4"/>
  <c r="BE20" i="4"/>
  <c r="BF20" i="4" s="1"/>
  <c r="BG20" i="4" s="1"/>
  <c r="BE23" i="4"/>
  <c r="BF23" i="4" s="1"/>
  <c r="BG23" i="4" s="1"/>
  <c r="T23" i="4"/>
  <c r="W255" i="2"/>
  <c r="N255" i="1" s="1"/>
  <c r="SN260" i="2"/>
  <c r="HN260" i="1" s="1"/>
  <c r="UR260" i="2"/>
  <c r="RS262" i="2"/>
  <c r="SG262" i="2"/>
  <c r="SU262" i="2"/>
  <c r="TI262" i="2"/>
  <c r="TW262" i="2"/>
  <c r="UK262" i="2"/>
  <c r="BE15" i="4"/>
  <c r="BF15" i="4" s="1"/>
  <c r="BG15" i="4" s="1"/>
  <c r="T15" i="4"/>
  <c r="P56" i="4"/>
  <c r="P3" i="4" s="1"/>
  <c r="AA176" i="4"/>
  <c r="UK256" i="2"/>
  <c r="TB260" i="2"/>
  <c r="VF260" i="2"/>
  <c r="BE48" i="4"/>
  <c r="BF48" i="4" s="1"/>
  <c r="BG48" i="4" s="1"/>
  <c r="T48" i="4"/>
  <c r="U255" i="2"/>
  <c r="V256" i="2"/>
  <c r="VF256" i="2"/>
  <c r="RS260" i="2"/>
  <c r="TW260" i="2"/>
  <c r="HW263" i="2"/>
  <c r="HU263" i="2"/>
  <c r="DP263" i="1" s="1"/>
  <c r="T13" i="4"/>
  <c r="K13" i="4"/>
  <c r="BE13" i="4"/>
  <c r="BF13" i="4" s="1"/>
  <c r="BG13" i="4" s="1"/>
  <c r="BE51" i="4"/>
  <c r="BF51" i="4" s="1"/>
  <c r="BG51" i="4" s="1"/>
  <c r="T51" i="4"/>
  <c r="BE12" i="4"/>
  <c r="BF12" i="4" s="1"/>
  <c r="BG12" i="4" s="1"/>
  <c r="T12" i="4"/>
  <c r="Q59" i="3"/>
  <c r="Q56" i="3" s="1"/>
  <c r="P56" i="3"/>
  <c r="AC88" i="4"/>
  <c r="AE88" i="4" s="1"/>
  <c r="AD88" i="4"/>
  <c r="T44" i="4"/>
  <c r="BE44" i="4"/>
  <c r="BF44" i="4" s="1"/>
  <c r="BG44" i="4" s="1"/>
  <c r="T37" i="4"/>
  <c r="BE37" i="4"/>
  <c r="BF37" i="4" s="1"/>
  <c r="BG37" i="4" s="1"/>
  <c r="BE38" i="4"/>
  <c r="BF38" i="4" s="1"/>
  <c r="BG38" i="4" s="1"/>
  <c r="T38" i="4"/>
  <c r="T22" i="4"/>
  <c r="BE22" i="4"/>
  <c r="BF22" i="4" s="1"/>
  <c r="BG22" i="4" s="1"/>
  <c r="N59" i="3"/>
  <c r="N56" i="3" s="1"/>
  <c r="T30" i="4"/>
  <c r="BE41" i="4"/>
  <c r="BF41" i="4" s="1"/>
  <c r="BG41" i="4" s="1"/>
  <c r="T41" i="4"/>
  <c r="AA98" i="4"/>
  <c r="AA118" i="4"/>
  <c r="T39" i="4"/>
  <c r="BE39" i="4"/>
  <c r="BF39" i="4" s="1"/>
  <c r="BG39" i="4" s="1"/>
  <c r="BE32" i="4"/>
  <c r="BF32" i="4" s="1"/>
  <c r="BG32" i="4" s="1"/>
  <c r="T46" i="4"/>
  <c r="BE46" i="4"/>
  <c r="BF46" i="4" s="1"/>
  <c r="BG46" i="4" s="1"/>
  <c r="T50" i="4"/>
  <c r="BE50" i="4"/>
  <c r="BF50" i="4" s="1"/>
  <c r="BG50" i="4" s="1"/>
  <c r="BE10" i="4"/>
  <c r="BF10" i="4" s="1"/>
  <c r="BG10" i="4" s="1"/>
  <c r="BL94" i="4"/>
  <c r="T17" i="4"/>
  <c r="BE36" i="4"/>
  <c r="BF36" i="4" s="1"/>
  <c r="BG36" i="4" s="1"/>
  <c r="BE54" i="4"/>
  <c r="BF54" i="4" s="1"/>
  <c r="BG54" i="4" s="1"/>
  <c r="T54" i="4"/>
  <c r="K54" i="4"/>
  <c r="T49" i="4"/>
  <c r="K49" i="4"/>
  <c r="BE49" i="4"/>
  <c r="BF49" i="4" s="1"/>
  <c r="BG49" i="4" s="1"/>
  <c r="T43" i="4"/>
  <c r="P27" i="4"/>
  <c r="AE152" i="4"/>
  <c r="AA152" i="4"/>
  <c r="P25" i="4"/>
  <c r="AA96" i="4"/>
  <c r="AA109" i="4"/>
  <c r="AA110" i="4"/>
  <c r="AA162" i="4"/>
  <c r="AD194" i="4"/>
  <c r="AC194" i="4"/>
  <c r="P26" i="4"/>
  <c r="P41" i="4"/>
  <c r="AA89" i="4"/>
  <c r="AA200" i="4"/>
  <c r="AC302" i="4"/>
  <c r="AE302" i="4" s="1"/>
  <c r="AD302" i="4"/>
  <c r="AA275" i="4"/>
  <c r="P24" i="4"/>
  <c r="P32" i="4"/>
  <c r="P54" i="4"/>
  <c r="AA59" i="4"/>
  <c r="BF94" i="4"/>
  <c r="BG94" i="4" s="1"/>
  <c r="AC182" i="4"/>
  <c r="AE182" i="4" s="1"/>
  <c r="AD182" i="4"/>
  <c r="AD265" i="4"/>
  <c r="AC265" i="4"/>
  <c r="AE265" i="4" s="1"/>
  <c r="AA67" i="4"/>
  <c r="AA108" i="4"/>
  <c r="AD176" i="4"/>
  <c r="AC176" i="4"/>
  <c r="AE176" i="4" s="1"/>
  <c r="AD217" i="4"/>
  <c r="P51" i="4"/>
  <c r="BJ94" i="4"/>
  <c r="AA175" i="4"/>
  <c r="AA183" i="4"/>
  <c r="AA216" i="4"/>
  <c r="AA153" i="4"/>
  <c r="AA241" i="4"/>
  <c r="AA251" i="4"/>
  <c r="AA119" i="4"/>
  <c r="AA155" i="4"/>
  <c r="AA195" i="4"/>
  <c r="AA226" i="4"/>
  <c r="AA255" i="4"/>
  <c r="AA256" i="4"/>
  <c r="AC154" i="4"/>
  <c r="AE154" i="4" s="1"/>
  <c r="AD162" i="4"/>
  <c r="AD183" i="4"/>
  <c r="AC183" i="4"/>
  <c r="AE183" i="4" s="1"/>
  <c r="AD184" i="4"/>
  <c r="AA218" i="4"/>
  <c r="AA274" i="4"/>
  <c r="AA327" i="4"/>
  <c r="AD163" i="4"/>
  <c r="AC163" i="4"/>
  <c r="AE163" i="4" s="1"/>
  <c r="AD185" i="4"/>
  <c r="AC185" i="4"/>
  <c r="AE185" i="4" s="1"/>
  <c r="AA201" i="4"/>
  <c r="AA217" i="4"/>
  <c r="AA243" i="4"/>
  <c r="AA273" i="4"/>
  <c r="AA288" i="4"/>
  <c r="AD289" i="4"/>
  <c r="AC289" i="4"/>
  <c r="AE289" i="4" s="1"/>
  <c r="AA290" i="4"/>
  <c r="AD320" i="4"/>
  <c r="AC320" i="4"/>
  <c r="AA335" i="4"/>
  <c r="AD274" i="4"/>
  <c r="AA282" i="4"/>
  <c r="AA283" i="4"/>
  <c r="AD284" i="4"/>
  <c r="AC284" i="4"/>
  <c r="AD285" i="4"/>
  <c r="AC296" i="4"/>
  <c r="AE296" i="4" s="1"/>
  <c r="AA294" i="4"/>
  <c r="AA336" i="4"/>
  <c r="AD350" i="4"/>
  <c r="AC350" i="4"/>
  <c r="AE350" i="4" s="1"/>
  <c r="AC120" i="4"/>
  <c r="AE120" i="4" s="1"/>
  <c r="AA302" i="4"/>
  <c r="AA328" i="4"/>
  <c r="AD356" i="4"/>
  <c r="AA350" i="4"/>
  <c r="AA364" i="4"/>
  <c r="AD396" i="4"/>
  <c r="AC396" i="4"/>
  <c r="AE396" i="4" s="1"/>
  <c r="AC464" i="4"/>
  <c r="AE464" i="4" s="1"/>
  <c r="AD464" i="4"/>
  <c r="AP12" i="6"/>
  <c r="AA395" i="4"/>
  <c r="AA435" i="4"/>
  <c r="AC449" i="4"/>
  <c r="AE449" i="4" s="1"/>
  <c r="AD449" i="4"/>
  <c r="AA456" i="4"/>
  <c r="AC281" i="4"/>
  <c r="AC295" i="4"/>
  <c r="AC303" i="4"/>
  <c r="AE303" i="4" s="1"/>
  <c r="AC318" i="4"/>
  <c r="AE318" i="4" s="1"/>
  <c r="AA349" i="4"/>
  <c r="AA366" i="4"/>
  <c r="AA378" i="4"/>
  <c r="AA423" i="4"/>
  <c r="AC448" i="4"/>
  <c r="AE448" i="4" s="1"/>
  <c r="AD448" i="4"/>
  <c r="AA326" i="4"/>
  <c r="AD348" i="4"/>
  <c r="AC348" i="4"/>
  <c r="AE348" i="4" s="1"/>
  <c r="AA356" i="4"/>
  <c r="AD365" i="4"/>
  <c r="AC365" i="4"/>
  <c r="AE365" i="4" s="1"/>
  <c r="AA370" i="4"/>
  <c r="AA397" i="4"/>
  <c r="AA465" i="4"/>
  <c r="D28" i="6"/>
  <c r="AC287" i="4" s="1"/>
  <c r="BI28" i="6"/>
  <c r="D20" i="6"/>
  <c r="AC374" i="4" s="1"/>
  <c r="BI20" i="6"/>
  <c r="AP19" i="6"/>
  <c r="BI22" i="6"/>
  <c r="D22" i="6"/>
  <c r="AC460" i="4" s="1"/>
  <c r="AP11" i="6"/>
  <c r="BI27" i="6"/>
  <c r="AC71" i="4" s="1"/>
  <c r="D27" i="6"/>
  <c r="AA474" i="4"/>
  <c r="BI7" i="6"/>
  <c r="D7" i="6"/>
  <c r="AC331" i="4" s="1"/>
  <c r="BI31" i="6"/>
  <c r="D31" i="6"/>
  <c r="AC434" i="4"/>
  <c r="AA457" i="4"/>
  <c r="AA479" i="4"/>
  <c r="AA480" i="4"/>
  <c r="BI16" i="6"/>
  <c r="D16" i="6"/>
  <c r="AC259" i="4" s="1"/>
  <c r="AC355" i="4"/>
  <c r="AE355" i="4" s="1"/>
  <c r="AC357" i="4"/>
  <c r="AE357" i="4" s="1"/>
  <c r="AC377" i="4"/>
  <c r="AE377" i="4" s="1"/>
  <c r="AC379" i="4"/>
  <c r="AE379" i="4" s="1"/>
  <c r="AA487" i="4"/>
  <c r="AA449" i="4"/>
  <c r="AP8" i="6"/>
  <c r="D25" i="6"/>
  <c r="AC359" i="4" s="1"/>
  <c r="BI25" i="6"/>
  <c r="D32" i="6"/>
  <c r="AC369" i="4" s="1"/>
  <c r="AC52" i="4" s="1"/>
  <c r="BI32" i="6"/>
  <c r="AP21" i="6"/>
  <c r="AP30" i="6"/>
  <c r="D33" i="6"/>
  <c r="AC427" i="4" s="1"/>
  <c r="BI33" i="6"/>
  <c r="AP36" i="6"/>
  <c r="AP9" i="6"/>
  <c r="AP26" i="6"/>
  <c r="AP39" i="6"/>
  <c r="AP29" i="6"/>
  <c r="AA484" i="4"/>
  <c r="AP10" i="6"/>
  <c r="AP14" i="6"/>
  <c r="AP15" i="6"/>
  <c r="AP17" i="6"/>
  <c r="AP35" i="6"/>
  <c r="AP38" i="6"/>
  <c r="AA447" i="4"/>
  <c r="AA475" i="4"/>
  <c r="AA489" i="4"/>
  <c r="AP18" i="6"/>
  <c r="AP24" i="6"/>
  <c r="AP40" i="6"/>
  <c r="AP13" i="6"/>
  <c r="AP34" i="6"/>
  <c r="AP37" i="6"/>
  <c r="AP41" i="6"/>
  <c r="AP23" i="6"/>
  <c r="AP42" i="6"/>
  <c r="D14" i="6" l="1"/>
  <c r="AC298" i="4" s="1"/>
  <c r="C14" i="6"/>
  <c r="BI14" i="6"/>
  <c r="BI41" i="6"/>
  <c r="D41" i="6"/>
  <c r="AC277" i="4" s="1"/>
  <c r="C41" i="6"/>
  <c r="C31" i="6"/>
  <c r="D19" i="6"/>
  <c r="AC381" i="4" s="1"/>
  <c r="C19" i="6"/>
  <c r="BI19" i="6"/>
  <c r="BI42" i="6"/>
  <c r="D42" i="6"/>
  <c r="C42" i="6"/>
  <c r="BH42" i="6" s="1"/>
  <c r="C40" i="6"/>
  <c r="BI40" i="6"/>
  <c r="D40" i="6"/>
  <c r="AC399" i="4" s="1"/>
  <c r="C17" i="6"/>
  <c r="BI17" i="6"/>
  <c r="D17" i="6"/>
  <c r="AC100" i="4" s="1"/>
  <c r="C9" i="6"/>
  <c r="BI9" i="6"/>
  <c r="D9" i="6"/>
  <c r="AC338" i="4" s="1"/>
  <c r="C28" i="6"/>
  <c r="C23" i="6"/>
  <c r="BI23" i="6"/>
  <c r="D23" i="6"/>
  <c r="AC230" i="4" s="1"/>
  <c r="D24" i="6"/>
  <c r="BI24" i="6"/>
  <c r="C24" i="6"/>
  <c r="D15" i="6"/>
  <c r="AC437" i="4" s="1"/>
  <c r="BI15" i="6"/>
  <c r="C15" i="6"/>
  <c r="C36" i="6"/>
  <c r="BI36" i="6"/>
  <c r="D36" i="6"/>
  <c r="AE434" i="4"/>
  <c r="AA434" i="4"/>
  <c r="AP44" i="6"/>
  <c r="C22" i="6"/>
  <c r="AA348" i="4"/>
  <c r="AA289" i="4"/>
  <c r="AA357" i="4"/>
  <c r="AA303" i="4"/>
  <c r="VF258" i="2"/>
  <c r="UY259" i="2"/>
  <c r="UK246" i="2"/>
  <c r="SG259" i="2"/>
  <c r="D18" i="6"/>
  <c r="AC293" i="4" s="1"/>
  <c r="C18" i="6"/>
  <c r="BI18" i="6"/>
  <c r="Y251" i="4"/>
  <c r="IY265" i="1"/>
  <c r="IX265" i="1"/>
  <c r="IW265" i="1"/>
  <c r="IZ265" i="1"/>
  <c r="IT7" i="1"/>
  <c r="J3" i="1"/>
  <c r="I6" i="1"/>
  <c r="AG58" i="3"/>
  <c r="AG64" i="3"/>
  <c r="AG54" i="3"/>
  <c r="AG53" i="3"/>
  <c r="AA246" i="2"/>
  <c r="RL246" i="2"/>
  <c r="RZ246" i="2"/>
  <c r="UR246" i="2"/>
  <c r="SN246" i="2"/>
  <c r="HN246" i="1" s="1"/>
  <c r="TB246" i="2"/>
  <c r="TP246" i="2"/>
  <c r="VF246" i="2"/>
  <c r="UD246" i="2"/>
  <c r="M246" i="1"/>
  <c r="BI10" i="6"/>
  <c r="D10" i="6"/>
  <c r="AC352" i="4" s="1"/>
  <c r="C10" i="6"/>
  <c r="C33" i="6"/>
  <c r="AC270" i="4"/>
  <c r="AC246" i="4"/>
  <c r="AA448" i="4"/>
  <c r="AE194" i="4"/>
  <c r="AA194" i="4"/>
  <c r="AA247" i="2"/>
  <c r="TI247" i="2"/>
  <c r="SU247" i="2"/>
  <c r="RS247" i="2"/>
  <c r="SG247" i="2"/>
  <c r="PO247" i="2"/>
  <c r="UY247" i="2"/>
  <c r="M247" i="1"/>
  <c r="AA258" i="2"/>
  <c r="SU258" i="2"/>
  <c r="PO258" i="2"/>
  <c r="SG258" i="2"/>
  <c r="M258" i="1"/>
  <c r="AA252" i="2"/>
  <c r="SG252" i="2"/>
  <c r="SU252" i="2"/>
  <c r="PO252" i="2"/>
  <c r="UY252" i="2"/>
  <c r="RS252" i="2"/>
  <c r="TI252" i="2"/>
  <c r="TW252" i="2"/>
  <c r="UK252" i="2"/>
  <c r="M252" i="1"/>
  <c r="VF252" i="2"/>
  <c r="C25" i="6"/>
  <c r="C16" i="6"/>
  <c r="AA259" i="2"/>
  <c r="RS259" i="2"/>
  <c r="UK259" i="2"/>
  <c r="TW259" i="2"/>
  <c r="PO259" i="2"/>
  <c r="TI259" i="2"/>
  <c r="M259" i="1"/>
  <c r="UY246" i="2"/>
  <c r="C27" i="6"/>
  <c r="BH27" i="6" s="1"/>
  <c r="AB71" i="4" s="1"/>
  <c r="AA379" i="4"/>
  <c r="AA377" i="4"/>
  <c r="AA396" i="4"/>
  <c r="AA185" i="4"/>
  <c r="AA88" i="4"/>
  <c r="AA182" i="4"/>
  <c r="RZ256" i="2"/>
  <c r="TP256" i="2"/>
  <c r="AA256" i="2"/>
  <c r="RL256" i="2"/>
  <c r="M256" i="1"/>
  <c r="UD240" i="2"/>
  <c r="VF240" i="2"/>
  <c r="AA240" i="2"/>
  <c r="M240" i="1"/>
  <c r="SN254" i="2"/>
  <c r="HN254" i="1" s="1"/>
  <c r="AA254" i="2"/>
  <c r="VF254" i="2"/>
  <c r="RZ254" i="2"/>
  <c r="UR254" i="2"/>
  <c r="M254" i="1"/>
  <c r="UR256" i="2"/>
  <c r="TB254" i="2"/>
  <c r="SN247" i="2"/>
  <c r="HN247" i="1" s="1"/>
  <c r="UY258" i="2"/>
  <c r="RL252" i="2"/>
  <c r="RS246" i="2"/>
  <c r="RL259" i="2"/>
  <c r="SN252" i="2"/>
  <c r="HN252" i="1" s="1"/>
  <c r="D37" i="6"/>
  <c r="BI37" i="6"/>
  <c r="C37" i="6"/>
  <c r="D29" i="6"/>
  <c r="AC305" i="4" s="1"/>
  <c r="C29" i="6"/>
  <c r="BI29" i="6"/>
  <c r="C30" i="6"/>
  <c r="BI30" i="6"/>
  <c r="D30" i="6"/>
  <c r="AC322" i="4" s="1"/>
  <c r="D8" i="6"/>
  <c r="AC91" i="4" s="1"/>
  <c r="C8" i="6"/>
  <c r="BI8" i="6"/>
  <c r="BI44" i="6" s="1"/>
  <c r="AA464" i="4"/>
  <c r="AE295" i="4"/>
  <c r="AA295" i="4"/>
  <c r="C34" i="6"/>
  <c r="BH34" i="6" s="1"/>
  <c r="BI34" i="6"/>
  <c r="D34" i="6"/>
  <c r="D38" i="6"/>
  <c r="C38" i="6"/>
  <c r="BI38" i="6"/>
  <c r="D39" i="6"/>
  <c r="C39" i="6"/>
  <c r="BH39" i="6" s="1"/>
  <c r="BI39" i="6"/>
  <c r="BI21" i="6"/>
  <c r="D21" i="6"/>
  <c r="AC78" i="4" s="1"/>
  <c r="C21" i="6"/>
  <c r="C7" i="6"/>
  <c r="AC37" i="4"/>
  <c r="AC34" i="4"/>
  <c r="AE34" i="4" s="1"/>
  <c r="AC49" i="4"/>
  <c r="C20" i="6"/>
  <c r="AE281" i="4"/>
  <c r="AA281" i="4"/>
  <c r="AE284" i="4"/>
  <c r="AA284" i="4"/>
  <c r="AA355" i="4"/>
  <c r="AA265" i="4"/>
  <c r="TW256" i="2"/>
  <c r="SG256" i="2"/>
  <c r="AA163" i="4"/>
  <c r="SN259" i="2"/>
  <c r="HN259" i="1" s="1"/>
  <c r="SN258" i="2"/>
  <c r="HN258" i="1" s="1"/>
  <c r="SN256" i="2"/>
  <c r="HN256" i="1" s="1"/>
  <c r="UY240" i="2"/>
  <c r="RS254" i="2"/>
  <c r="UD252" i="2"/>
  <c r="UK247" i="2"/>
  <c r="SG246" i="2"/>
  <c r="UD254" i="2"/>
  <c r="UY243" i="2"/>
  <c r="UK243" i="2"/>
  <c r="AA243" i="2"/>
  <c r="M243" i="1"/>
  <c r="TB256" i="2"/>
  <c r="UD247" i="2"/>
  <c r="TI248" i="2"/>
  <c r="TW254" i="2"/>
  <c r="BI13" i="6"/>
  <c r="AC69" i="4" s="1"/>
  <c r="D13" i="6"/>
  <c r="C13" i="6"/>
  <c r="BH13" i="6" s="1"/>
  <c r="AB69" i="4" s="1"/>
  <c r="BI35" i="6"/>
  <c r="D35" i="6"/>
  <c r="AC468" i="4" s="1"/>
  <c r="C35" i="6"/>
  <c r="D26" i="6"/>
  <c r="AC477" i="4" s="1"/>
  <c r="C26" i="6"/>
  <c r="BI26" i="6"/>
  <c r="C32" i="6"/>
  <c r="D11" i="6"/>
  <c r="C11" i="6"/>
  <c r="BI11" i="6"/>
  <c r="AC14" i="4"/>
  <c r="AC13" i="4"/>
  <c r="AA365" i="4"/>
  <c r="AE320" i="4"/>
  <c r="AA320" i="4"/>
  <c r="AA296" i="4"/>
  <c r="AA318" i="4"/>
  <c r="AA154" i="4"/>
  <c r="UR259" i="2"/>
  <c r="TP258" i="2"/>
  <c r="BE9" i="4"/>
  <c r="BF9" i="4" s="1"/>
  <c r="T9" i="4"/>
  <c r="T56" i="4" s="1"/>
  <c r="TB247" i="2"/>
  <c r="TW246" i="2"/>
  <c r="TP252" i="2"/>
  <c r="AA260" i="2"/>
  <c r="M260" i="1"/>
  <c r="RZ252" i="2"/>
  <c r="D12" i="6"/>
  <c r="C12" i="6"/>
  <c r="BH12" i="6" s="1"/>
  <c r="BI12" i="6"/>
  <c r="AA120" i="4"/>
  <c r="UD259" i="2"/>
  <c r="RL258" i="2"/>
  <c r="TW258" i="2"/>
  <c r="UY253" i="2"/>
  <c r="UK253" i="2"/>
  <c r="TW253" i="2"/>
  <c r="TI253" i="2"/>
  <c r="SU253" i="2"/>
  <c r="SG253" i="2"/>
  <c r="RS253" i="2"/>
  <c r="PO253" i="2"/>
  <c r="TB253" i="2"/>
  <c r="TP253" i="2"/>
  <c r="RZ253" i="2"/>
  <c r="VF253" i="2"/>
  <c r="SN253" i="2"/>
  <c r="HN253" i="1" s="1"/>
  <c r="UD253" i="2"/>
  <c r="RL253" i="2"/>
  <c r="UR253" i="2"/>
  <c r="AA253" i="2"/>
  <c r="M253" i="1"/>
  <c r="TI246" i="2"/>
  <c r="TW247" i="2"/>
  <c r="VF251" i="2"/>
  <c r="UR251" i="2"/>
  <c r="UD251" i="2"/>
  <c r="TP251" i="2"/>
  <c r="TB251" i="2"/>
  <c r="SN251" i="2"/>
  <c r="HN251" i="1" s="1"/>
  <c r="RZ251" i="2"/>
  <c r="RL251" i="2"/>
  <c r="AA251" i="2"/>
  <c r="TW251" i="2"/>
  <c r="UK251" i="2"/>
  <c r="SU251" i="2"/>
  <c r="UY251" i="2"/>
  <c r="SG251" i="2"/>
  <c r="PO251" i="2"/>
  <c r="RS251" i="2"/>
  <c r="TI251" i="2"/>
  <c r="M251" i="1"/>
  <c r="UD248" i="2"/>
  <c r="UR248" i="2"/>
  <c r="VF248" i="2"/>
  <c r="AA248" i="2"/>
  <c r="TP248" i="2"/>
  <c r="TB248" i="2"/>
  <c r="SN248" i="2"/>
  <c r="HN248" i="1" s="1"/>
  <c r="RL248" i="2"/>
  <c r="RZ248" i="2"/>
  <c r="M248" i="1"/>
  <c r="C310" i="3"/>
  <c r="W11" i="2"/>
  <c r="N11" i="1" s="1"/>
  <c r="V11" i="2"/>
  <c r="X11" i="2"/>
  <c r="U11" i="2"/>
  <c r="L11" i="1"/>
  <c r="DA5" i="1"/>
  <c r="IG3" i="2"/>
  <c r="M45" i="4" s="1"/>
  <c r="JP3" i="2"/>
  <c r="M21" i="4" s="1"/>
  <c r="DS5" i="1"/>
  <c r="KR3" i="2"/>
  <c r="M28" i="4" s="1"/>
  <c r="EE5" i="1"/>
  <c r="T12" i="2"/>
  <c r="KK3" i="2"/>
  <c r="M47" i="4" s="1"/>
  <c r="EB5" i="1"/>
  <c r="AG59" i="3"/>
  <c r="BJ3" i="2"/>
  <c r="AJ5" i="1"/>
  <c r="BJ5" i="2" s="1"/>
  <c r="JB3" i="2"/>
  <c r="M51" i="4" s="1"/>
  <c r="DJ5" i="1"/>
  <c r="OS3" i="2"/>
  <c r="FX5" i="1"/>
  <c r="FX7" i="1" s="1"/>
  <c r="OW5" i="2" s="1"/>
  <c r="NQ3" i="2"/>
  <c r="M49" i="4" s="1"/>
  <c r="FL5" i="1"/>
  <c r="MV3" i="2"/>
  <c r="M24" i="4" s="1"/>
  <c r="FC5" i="1"/>
  <c r="JW3" i="2"/>
  <c r="M31" i="4" s="1"/>
  <c r="DV5" i="1"/>
  <c r="EW3" i="2"/>
  <c r="BW5" i="1"/>
  <c r="EW5" i="2" s="1"/>
  <c r="IU265" i="1"/>
  <c r="J5" i="1" s="1"/>
  <c r="BO22" i="4"/>
  <c r="BL22" i="4"/>
  <c r="BI22" i="4"/>
  <c r="BS22" i="4"/>
  <c r="NX3" i="2"/>
  <c r="M52" i="4" s="1"/>
  <c r="FO5" i="1"/>
  <c r="AG63" i="3"/>
  <c r="CL3" i="2"/>
  <c r="CJ1" i="2" s="1"/>
  <c r="AV5" i="1"/>
  <c r="CL5" i="2" s="1"/>
  <c r="AV7" i="1" s="1"/>
  <c r="BI37" i="4"/>
  <c r="BO37" i="4"/>
  <c r="BS37" i="4"/>
  <c r="BL37" i="4"/>
  <c r="NC3" i="2"/>
  <c r="M48" i="4" s="1"/>
  <c r="FF5" i="1"/>
  <c r="KY3" i="2"/>
  <c r="M14" i="4" s="1"/>
  <c r="ET5" i="1"/>
  <c r="AG51" i="3"/>
  <c r="HE3" i="2"/>
  <c r="M13" i="4" s="1"/>
  <c r="CR5" i="1"/>
  <c r="DU3" i="2"/>
  <c r="DS1" i="2" s="1"/>
  <c r="BQ5" i="1"/>
  <c r="MA3" i="2"/>
  <c r="M27" i="4" s="1"/>
  <c r="EQ5" i="1"/>
  <c r="HA3" i="2"/>
  <c r="GY1" i="2" s="1"/>
  <c r="CO5" i="1"/>
  <c r="HA5" i="2" s="1"/>
  <c r="CS3" i="2"/>
  <c r="CQ1" i="2" s="1"/>
  <c r="AY5" i="1"/>
  <c r="CS5" i="2" s="1"/>
  <c r="BL19" i="4"/>
  <c r="BI19" i="4"/>
  <c r="BS19" i="4"/>
  <c r="BO19" i="4"/>
  <c r="EP3" i="2"/>
  <c r="EN1" i="2" s="1"/>
  <c r="BT5" i="1"/>
  <c r="EP5" i="2" s="1"/>
  <c r="AV3" i="2"/>
  <c r="AD5" i="1"/>
  <c r="AV5" i="2" s="1"/>
  <c r="AD7" i="1" s="1"/>
  <c r="BL46" i="4"/>
  <c r="BS46" i="4"/>
  <c r="BO46" i="4"/>
  <c r="BI46" i="4"/>
  <c r="AG52" i="3"/>
  <c r="EB3" i="2"/>
  <c r="DZ1" i="2" s="1"/>
  <c r="BK5" i="1"/>
  <c r="EB5" i="2" s="1"/>
  <c r="F466" i="3"/>
  <c r="IZ167" i="1"/>
  <c r="IY167" i="1"/>
  <c r="IX167" i="1"/>
  <c r="IW167" i="1"/>
  <c r="IS167" i="1"/>
  <c r="IU167" i="1"/>
  <c r="IS168" i="1"/>
  <c r="LM3" i="2"/>
  <c r="M15" i="4" s="1"/>
  <c r="EK5" i="1"/>
  <c r="CI5" i="1"/>
  <c r="FY5" i="2" s="1"/>
  <c r="CI7" i="1" s="1"/>
  <c r="FY3" i="2"/>
  <c r="GM3" i="2"/>
  <c r="AA5" i="1"/>
  <c r="GM5" i="2" s="1"/>
  <c r="HZ3" i="2"/>
  <c r="M44" i="4" s="1"/>
  <c r="CX5" i="1"/>
  <c r="HL3" i="2"/>
  <c r="M36" i="4" s="1"/>
  <c r="CU5" i="1"/>
  <c r="BL53" i="4"/>
  <c r="BI53" i="4"/>
  <c r="BO53" i="4"/>
  <c r="BS53" i="4"/>
  <c r="MO3" i="2"/>
  <c r="M34" i="4" s="1"/>
  <c r="EZ5" i="1"/>
  <c r="KD3" i="2"/>
  <c r="M11" i="4" s="1"/>
  <c r="DY5" i="1"/>
  <c r="FK3" i="2"/>
  <c r="CC5" i="1"/>
  <c r="F372" i="3"/>
  <c r="IX73" i="1"/>
  <c r="IW73" i="1"/>
  <c r="IU73" i="1"/>
  <c r="IS73" i="1"/>
  <c r="IZ73" i="1"/>
  <c r="IS74" i="1"/>
  <c r="IY73" i="1"/>
  <c r="FR3" i="2"/>
  <c r="FP1" i="2" s="1"/>
  <c r="CF5" i="1"/>
  <c r="FR5" i="2" s="1"/>
  <c r="AG57" i="3"/>
  <c r="AH3" i="2"/>
  <c r="U5" i="1"/>
  <c r="AH5" i="2" s="1"/>
  <c r="BO42" i="4"/>
  <c r="BL42" i="4"/>
  <c r="BS42" i="4"/>
  <c r="BI42" i="4"/>
  <c r="AG55" i="3"/>
  <c r="EI3" i="2"/>
  <c r="EG1" i="2" s="1"/>
  <c r="BN5" i="1"/>
  <c r="EI5" i="2" s="1"/>
  <c r="GF3" i="2"/>
  <c r="CL5" i="1"/>
  <c r="GF5" i="2" s="1"/>
  <c r="AG62" i="3"/>
  <c r="CE3" i="2"/>
  <c r="GT3" i="2"/>
  <c r="GR1" i="2" s="1"/>
  <c r="AS5" i="1"/>
  <c r="NJ3" i="2"/>
  <c r="M25" i="4" s="1"/>
  <c r="FI5" i="1"/>
  <c r="OZ3" i="2"/>
  <c r="M35" i="4" s="1"/>
  <c r="GA5" i="1"/>
  <c r="GA7" i="1" s="1"/>
  <c r="PD5" i="2" s="1"/>
  <c r="OE3" i="2"/>
  <c r="M26" i="4" s="1"/>
  <c r="FR5" i="1"/>
  <c r="FU5" i="1"/>
  <c r="FU7" i="1" s="1"/>
  <c r="OP5" i="2" s="1"/>
  <c r="OL3" i="2"/>
  <c r="M38" i="4" s="1"/>
  <c r="JI3" i="2"/>
  <c r="M54" i="4" s="1"/>
  <c r="DM5" i="1"/>
  <c r="AG65" i="3"/>
  <c r="DG3" i="2"/>
  <c r="BE5" i="1"/>
  <c r="DG5" i="2" s="1"/>
  <c r="AG56" i="3"/>
  <c r="FD3" i="2"/>
  <c r="FB1" i="2" s="1"/>
  <c r="BZ5" i="1"/>
  <c r="FD5" i="2" s="1"/>
  <c r="BL50" i="4"/>
  <c r="BO50" i="4"/>
  <c r="BS50" i="4"/>
  <c r="AO3" i="2"/>
  <c r="X5" i="1"/>
  <c r="AO5" i="2" s="1"/>
  <c r="X7" i="1" s="1"/>
  <c r="LF3" i="2"/>
  <c r="M10" i="4" s="1"/>
  <c r="EH5" i="1"/>
  <c r="IN3" i="2"/>
  <c r="M33" i="4" s="1"/>
  <c r="DD5" i="1"/>
  <c r="HS3" i="2"/>
  <c r="M9" i="4" s="1"/>
  <c r="DP5" i="1"/>
  <c r="AG61" i="3"/>
  <c r="BX3" i="2"/>
  <c r="BV1" i="2" s="1"/>
  <c r="AP5" i="1"/>
  <c r="BX5" i="2" s="1"/>
  <c r="AG60" i="3"/>
  <c r="BQ3" i="2"/>
  <c r="BO1" i="2" s="1"/>
  <c r="AM5" i="1"/>
  <c r="BQ5" i="2" s="1"/>
  <c r="AM7" i="1" s="1"/>
  <c r="LT3" i="2"/>
  <c r="M16" i="4" s="1"/>
  <c r="EN5" i="1"/>
  <c r="ME5" i="2" l="1"/>
  <c r="EQ7" i="1"/>
  <c r="NG5" i="2"/>
  <c r="FF7" i="1"/>
  <c r="F14" i="5"/>
  <c r="BT7" i="1"/>
  <c r="HI5" i="2"/>
  <c r="F31" i="5" s="1"/>
  <c r="L11" i="5" s="1"/>
  <c r="CR7" i="1"/>
  <c r="BI31" i="4"/>
  <c r="BS31" i="4"/>
  <c r="BO31" i="4"/>
  <c r="BL31" i="4"/>
  <c r="BS51" i="4"/>
  <c r="BL51" i="4"/>
  <c r="BO51" i="4"/>
  <c r="BI51" i="4"/>
  <c r="BS35" i="4"/>
  <c r="BL35" i="4"/>
  <c r="BO35" i="4"/>
  <c r="BI35" i="4"/>
  <c r="F8" i="5"/>
  <c r="AP7" i="1"/>
  <c r="BL10" i="4"/>
  <c r="BS10" i="4"/>
  <c r="BI10" i="4"/>
  <c r="BO10" i="4"/>
  <c r="BS54" i="4"/>
  <c r="BI54" i="4"/>
  <c r="BO54" i="4"/>
  <c r="BL54" i="4"/>
  <c r="NN5" i="2"/>
  <c r="FI7" i="1"/>
  <c r="FK5" i="2"/>
  <c r="F17" i="5" s="1"/>
  <c r="CC7" i="1"/>
  <c r="F21" i="5"/>
  <c r="CO7" i="1"/>
  <c r="AG67" i="3"/>
  <c r="OB5" i="2"/>
  <c r="FO7" i="1"/>
  <c r="BS24" i="4"/>
  <c r="BO24" i="4"/>
  <c r="BL24" i="4"/>
  <c r="BI24" i="4"/>
  <c r="EE7" i="1"/>
  <c r="KV5" i="2"/>
  <c r="BF56" i="4"/>
  <c r="BG9" i="4"/>
  <c r="AC178" i="4"/>
  <c r="AC166" i="4"/>
  <c r="AC189" i="4"/>
  <c r="BH16" i="6"/>
  <c r="AB259" i="4"/>
  <c r="BH33" i="6"/>
  <c r="AB427" i="4"/>
  <c r="BH18" i="6"/>
  <c r="AB293" i="4"/>
  <c r="AC212" i="4"/>
  <c r="AC198" i="4"/>
  <c r="AC220" i="4"/>
  <c r="AC454" i="4"/>
  <c r="AC452" i="4"/>
  <c r="AC51" i="4" s="1"/>
  <c r="BH9" i="6"/>
  <c r="AB338" i="4"/>
  <c r="HP5" i="2"/>
  <c r="CU7" i="1"/>
  <c r="LQ5" i="2"/>
  <c r="EK7" i="1"/>
  <c r="LX5" i="2"/>
  <c r="EN7" i="1"/>
  <c r="F13" i="5"/>
  <c r="BN7" i="1"/>
  <c r="BS38" i="4"/>
  <c r="BO38" i="4"/>
  <c r="BI38" i="4"/>
  <c r="BL38" i="4"/>
  <c r="BL25" i="4"/>
  <c r="BI25" i="4"/>
  <c r="BO25" i="4"/>
  <c r="BS25" i="4"/>
  <c r="F19" i="5"/>
  <c r="CL7" i="1"/>
  <c r="LC5" i="2"/>
  <c r="ET7" i="1"/>
  <c r="BO52" i="4"/>
  <c r="BL52" i="4"/>
  <c r="BS52" i="4"/>
  <c r="BI52" i="4"/>
  <c r="FL7" i="1"/>
  <c r="NU5" i="2"/>
  <c r="BS28" i="4"/>
  <c r="BO28" i="4"/>
  <c r="BI28" i="4"/>
  <c r="BL28" i="4"/>
  <c r="TP11" i="2"/>
  <c r="JQ11" i="2"/>
  <c r="AZ11" i="2"/>
  <c r="RE11" i="2"/>
  <c r="GQ11" i="2"/>
  <c r="JC11" i="2"/>
  <c r="FO11" i="2"/>
  <c r="UK11" i="2"/>
  <c r="PA11" i="2"/>
  <c r="AL11" i="2"/>
  <c r="BU11" i="2"/>
  <c r="QC11" i="2"/>
  <c r="IO11" i="2"/>
  <c r="TI11" i="2"/>
  <c r="SN11" i="2"/>
  <c r="HN11" i="1" s="1"/>
  <c r="M11" i="1"/>
  <c r="RL11" i="2"/>
  <c r="AA11" i="2"/>
  <c r="HM11" i="2"/>
  <c r="DK11" i="2"/>
  <c r="TB11" i="2"/>
  <c r="FA11" i="2"/>
  <c r="DD11" i="2"/>
  <c r="MW11" i="2"/>
  <c r="FV11" i="2"/>
  <c r="EF11" i="2"/>
  <c r="LU11" i="2"/>
  <c r="SU11" i="2"/>
  <c r="BG11" i="2"/>
  <c r="CP11" i="2"/>
  <c r="CB11" i="2"/>
  <c r="TW11" i="2"/>
  <c r="JJ11" i="2"/>
  <c r="QQ11" i="2"/>
  <c r="IA11" i="2"/>
  <c r="AS11" i="2"/>
  <c r="PH11" i="2"/>
  <c r="KS11" i="2"/>
  <c r="OF11" i="2"/>
  <c r="ET11" i="2"/>
  <c r="OM11" i="2"/>
  <c r="DY11" i="2"/>
  <c r="AE11" i="2"/>
  <c r="IV11" i="2"/>
  <c r="IH11" i="2"/>
  <c r="BN11" i="2"/>
  <c r="UR11" i="2"/>
  <c r="PO11" i="2"/>
  <c r="KE11" i="2"/>
  <c r="CI11" i="2"/>
  <c r="MI11" i="2"/>
  <c r="LN11" i="2"/>
  <c r="UY11" i="2"/>
  <c r="KL11" i="2"/>
  <c r="JX11" i="2"/>
  <c r="GX11" i="2"/>
  <c r="GJ11" i="2"/>
  <c r="HF11" i="2"/>
  <c r="MB11" i="2"/>
  <c r="HT11" i="2"/>
  <c r="KZ11" i="2"/>
  <c r="DR11" i="2"/>
  <c r="QX11" i="2"/>
  <c r="NY11" i="2"/>
  <c r="LG11" i="2"/>
  <c r="NR11" i="2"/>
  <c r="ND11" i="2"/>
  <c r="MP11" i="2"/>
  <c r="OT11" i="2"/>
  <c r="SG11" i="2"/>
  <c r="EM11" i="2"/>
  <c r="UD11" i="2"/>
  <c r="QJ11" i="2"/>
  <c r="RS11" i="2"/>
  <c r="PV11" i="2"/>
  <c r="NK11" i="2"/>
  <c r="FH11" i="2"/>
  <c r="RZ11" i="2"/>
  <c r="VF11" i="2"/>
  <c r="CW11" i="2"/>
  <c r="GC11" i="2"/>
  <c r="BH26" i="6"/>
  <c r="AB477" i="4"/>
  <c r="AB478" i="4" s="1"/>
  <c r="BH20" i="6"/>
  <c r="AB374" i="4"/>
  <c r="BH25" i="6"/>
  <c r="AB359" i="4"/>
  <c r="BH10" i="6"/>
  <c r="AB352" i="4"/>
  <c r="AC35" i="4"/>
  <c r="AC36" i="4"/>
  <c r="AC38" i="4"/>
  <c r="AC32" i="4"/>
  <c r="AC48" i="4"/>
  <c r="AC33" i="4"/>
  <c r="AA34" i="4"/>
  <c r="KH5" i="2"/>
  <c r="DY7" i="1"/>
  <c r="BL49" i="4"/>
  <c r="BS49" i="4"/>
  <c r="BO49" i="4"/>
  <c r="BI49" i="4"/>
  <c r="KO5" i="2"/>
  <c r="EB7" i="1"/>
  <c r="JT5" i="2"/>
  <c r="DS7" i="1"/>
  <c r="AE13" i="4"/>
  <c r="AA13" i="4"/>
  <c r="AE49" i="4"/>
  <c r="BH30" i="6"/>
  <c r="AB322" i="4"/>
  <c r="BH36" i="6"/>
  <c r="AB220" i="4"/>
  <c r="AB212" i="4"/>
  <c r="AB198" i="4"/>
  <c r="AB199" i="4" s="1"/>
  <c r="BH14" i="6"/>
  <c r="AB298" i="4"/>
  <c r="CE5" i="2"/>
  <c r="GT5" i="2"/>
  <c r="AS7" i="1"/>
  <c r="BS14" i="4"/>
  <c r="BI14" i="4"/>
  <c r="BO14" i="4"/>
  <c r="BL14" i="4"/>
  <c r="BO15" i="4"/>
  <c r="BI15" i="4"/>
  <c r="BS15" i="4"/>
  <c r="BL15" i="4"/>
  <c r="BI27" i="4"/>
  <c r="BO27" i="4"/>
  <c r="BL27" i="4"/>
  <c r="BS27" i="4"/>
  <c r="BI47" i="4"/>
  <c r="BS47" i="4"/>
  <c r="BO47" i="4"/>
  <c r="AE14" i="4"/>
  <c r="AA14" i="4"/>
  <c r="AB468" i="4"/>
  <c r="BH35" i="6"/>
  <c r="AB460" i="4"/>
  <c r="BH22" i="6"/>
  <c r="BH15" i="6"/>
  <c r="AB437" i="4"/>
  <c r="BH23" i="6"/>
  <c r="AB230" i="4"/>
  <c r="BH17" i="6"/>
  <c r="AB100" i="4"/>
  <c r="BH19" i="6"/>
  <c r="AB381" i="4"/>
  <c r="BB7" i="1"/>
  <c r="HW5" i="2"/>
  <c r="DP7" i="1"/>
  <c r="DU5" i="2"/>
  <c r="F11" i="5" s="1"/>
  <c r="L20" i="5" s="1"/>
  <c r="BQ7" i="1"/>
  <c r="BS48" i="4"/>
  <c r="BO48" i="4"/>
  <c r="BI48" i="4"/>
  <c r="BL48" i="4"/>
  <c r="BO45" i="4"/>
  <c r="BS45" i="4"/>
  <c r="BL45" i="4"/>
  <c r="BI45" i="4"/>
  <c r="AE37" i="4"/>
  <c r="AA37" i="4"/>
  <c r="BH29" i="6"/>
  <c r="AB305" i="4"/>
  <c r="BH28" i="6"/>
  <c r="AB287" i="4"/>
  <c r="AC54" i="4"/>
  <c r="AC43" i="4"/>
  <c r="AC53" i="4"/>
  <c r="AC44" i="4"/>
  <c r="AC47" i="4"/>
  <c r="AC45" i="4"/>
  <c r="AC46" i="4"/>
  <c r="BL16" i="4"/>
  <c r="BS16" i="4"/>
  <c r="BO16" i="4"/>
  <c r="BI16" i="4"/>
  <c r="BO9" i="4"/>
  <c r="BL9" i="4"/>
  <c r="M56" i="4"/>
  <c r="BI9" i="4"/>
  <c r="BS9" i="4"/>
  <c r="OI5" i="2"/>
  <c r="FR7" i="1"/>
  <c r="BI34" i="4"/>
  <c r="BO34" i="4"/>
  <c r="BS34" i="4"/>
  <c r="BL34" i="4"/>
  <c r="ID5" i="2"/>
  <c r="CX7" i="1"/>
  <c r="F12" i="5"/>
  <c r="BK7" i="1"/>
  <c r="IR5" i="2"/>
  <c r="DD7" i="1"/>
  <c r="BL26" i="4"/>
  <c r="BI26" i="4"/>
  <c r="BS26" i="4"/>
  <c r="BO26" i="4"/>
  <c r="BI44" i="4"/>
  <c r="BS44" i="4"/>
  <c r="BL44" i="4"/>
  <c r="BO44" i="4"/>
  <c r="KA5" i="2"/>
  <c r="DV7" i="1"/>
  <c r="JF5" i="2"/>
  <c r="F36" i="5" s="1"/>
  <c r="DJ7" i="1"/>
  <c r="IK5" i="2"/>
  <c r="DA7" i="1"/>
  <c r="BH11" i="6"/>
  <c r="AB113" i="4"/>
  <c r="AB122" i="4"/>
  <c r="BH7" i="6"/>
  <c r="AB331" i="4"/>
  <c r="BH38" i="6"/>
  <c r="AB158" i="4"/>
  <c r="AB203" i="4"/>
  <c r="AC41" i="4"/>
  <c r="AC50" i="4"/>
  <c r="AC40" i="4"/>
  <c r="AC42" i="4"/>
  <c r="BH31" i="6"/>
  <c r="AB246" i="4"/>
  <c r="AB270" i="4"/>
  <c r="U7" i="1"/>
  <c r="F15" i="5"/>
  <c r="L18" i="5" s="1"/>
  <c r="BW7" i="1"/>
  <c r="BL21" i="4"/>
  <c r="BI21" i="4"/>
  <c r="BS21" i="4"/>
  <c r="BO21" i="4"/>
  <c r="BO33" i="4"/>
  <c r="BS33" i="4"/>
  <c r="BI33" i="4"/>
  <c r="BL33" i="4"/>
  <c r="F20" i="5"/>
  <c r="L14" i="5" s="1"/>
  <c r="AA7" i="1"/>
  <c r="BH21" i="6"/>
  <c r="AB78" i="4"/>
  <c r="AC158" i="4"/>
  <c r="AC203" i="4"/>
  <c r="BH8" i="6"/>
  <c r="AB91" i="4"/>
  <c r="BH37" i="6"/>
  <c r="AB166" i="4"/>
  <c r="AB178" i="4"/>
  <c r="AB189" i="4"/>
  <c r="N4" i="1"/>
  <c r="J4" i="1"/>
  <c r="N7" i="1"/>
  <c r="J6" i="1"/>
  <c r="N5" i="1"/>
  <c r="AB454" i="4"/>
  <c r="AB455" i="4" s="1"/>
  <c r="BH24" i="6"/>
  <c r="AB452" i="4"/>
  <c r="AB51" i="4" s="1"/>
  <c r="AD51" i="4" s="1"/>
  <c r="BH40" i="6"/>
  <c r="AB399" i="4"/>
  <c r="BH41" i="6"/>
  <c r="AB277" i="4"/>
  <c r="AA49" i="4"/>
  <c r="BI11" i="4"/>
  <c r="BO11" i="4"/>
  <c r="BS11" i="4"/>
  <c r="BL11" i="4"/>
  <c r="MS5" i="2"/>
  <c r="EZ7" i="1"/>
  <c r="BO36" i="4"/>
  <c r="BL36" i="4"/>
  <c r="BI36" i="4"/>
  <c r="BS36" i="4"/>
  <c r="F18" i="5"/>
  <c r="L13" i="5" s="1"/>
  <c r="CF7" i="1"/>
  <c r="AC113" i="4"/>
  <c r="AC122" i="4"/>
  <c r="LJ5" i="2"/>
  <c r="EH7" i="1"/>
  <c r="F16" i="5"/>
  <c r="BZ7" i="1"/>
  <c r="JM5" i="2"/>
  <c r="DM7" i="1"/>
  <c r="BI13" i="4"/>
  <c r="BS13" i="4"/>
  <c r="BO13" i="4"/>
  <c r="BL13" i="4"/>
  <c r="MZ5" i="2"/>
  <c r="FC7" i="1"/>
  <c r="C311" i="3"/>
  <c r="X12" i="2"/>
  <c r="W12" i="2"/>
  <c r="N12" i="1" s="1"/>
  <c r="V12" i="2"/>
  <c r="U12" i="2"/>
  <c r="L12" i="1"/>
  <c r="T13" i="2"/>
  <c r="BH32" i="6"/>
  <c r="AB369" i="4"/>
  <c r="AB52" i="4" s="1"/>
  <c r="AD52" i="4" s="1"/>
  <c r="AC11" i="4"/>
  <c r="AC12" i="4"/>
  <c r="AC10" i="4"/>
  <c r="AC9" i="4"/>
  <c r="AE9" i="4" s="1"/>
  <c r="AB49" i="4"/>
  <c r="AD49" i="4" s="1"/>
  <c r="AB34" i="4"/>
  <c r="AD34" i="4" s="1"/>
  <c r="AB37" i="4"/>
  <c r="AD37" i="4" s="1"/>
  <c r="HB5" i="1"/>
  <c r="HB7" i="1" s="1"/>
  <c r="RV5" i="2" s="1"/>
  <c r="HQ5" i="1"/>
  <c r="HQ7" i="1" s="1"/>
  <c r="TE5" i="2" s="1"/>
  <c r="HH5" i="1"/>
  <c r="HH7" i="1" s="1"/>
  <c r="SJ5" i="2" s="1"/>
  <c r="R5" i="1"/>
  <c r="AA5" i="2" s="1"/>
  <c r="HK5" i="1"/>
  <c r="AG5" i="1"/>
  <c r="BC5" i="2" s="1"/>
  <c r="AG7" i="1" s="1"/>
  <c r="GD5" i="1"/>
  <c r="GD7" i="1" s="1"/>
  <c r="PK5" i="2" s="1"/>
  <c r="HN5" i="1"/>
  <c r="HN7" i="1" s="1"/>
  <c r="SX5" i="2" s="1"/>
  <c r="GV5" i="1"/>
  <c r="GV7" i="1" s="1"/>
  <c r="RH5" i="2" s="1"/>
  <c r="HE5" i="1"/>
  <c r="HE7" i="1" s="1"/>
  <c r="SC5" i="2" s="1"/>
  <c r="HW5" i="1"/>
  <c r="HW7" i="1" s="1"/>
  <c r="TS5" i="2" s="1"/>
  <c r="GS5" i="1"/>
  <c r="GJ5" i="1"/>
  <c r="GJ7" i="1" s="1"/>
  <c r="QF5" i="2" s="1"/>
  <c r="BH5" i="1"/>
  <c r="DN5" i="2" s="1"/>
  <c r="DG5" i="1"/>
  <c r="GG5" i="1"/>
  <c r="GG7" i="1" s="1"/>
  <c r="PY5" i="2" s="1"/>
  <c r="BB5" i="1"/>
  <c r="CZ5" i="2" s="1"/>
  <c r="AY7" i="1" s="1"/>
  <c r="GY5" i="1"/>
  <c r="GY7" i="1" s="1"/>
  <c r="RO5" i="2" s="1"/>
  <c r="GM5" i="1"/>
  <c r="GM7" i="1" s="1"/>
  <c r="QM5" i="2" s="1"/>
  <c r="HT5" i="1"/>
  <c r="HT7" i="1" s="1"/>
  <c r="TL5" i="2" s="1"/>
  <c r="HZ5" i="1"/>
  <c r="HZ7" i="1" s="1"/>
  <c r="EW5" i="1"/>
  <c r="GP5" i="1"/>
  <c r="AE52" i="4"/>
  <c r="SQ5" i="2" l="1"/>
  <c r="HK7" i="1"/>
  <c r="AB180" i="4"/>
  <c r="AB181" i="4"/>
  <c r="AB179" i="4"/>
  <c r="F7" i="5"/>
  <c r="AB206" i="4"/>
  <c r="AB207" i="4"/>
  <c r="AB204" i="4"/>
  <c r="AB205" i="4"/>
  <c r="BL56" i="4"/>
  <c r="BK56" i="4" s="1"/>
  <c r="AE46" i="4"/>
  <c r="AA46" i="4"/>
  <c r="AB471" i="4"/>
  <c r="AB470" i="4"/>
  <c r="AB472" i="4"/>
  <c r="AB469" i="4"/>
  <c r="AB324" i="4"/>
  <c r="AB325" i="4"/>
  <c r="AB323" i="4"/>
  <c r="C312" i="3"/>
  <c r="V13" i="2"/>
  <c r="U13" i="2"/>
  <c r="W13" i="2"/>
  <c r="N13" i="1" s="1"/>
  <c r="X13" i="2"/>
  <c r="L13" i="1"/>
  <c r="T14" i="2"/>
  <c r="F6" i="5"/>
  <c r="R7" i="1"/>
  <c r="AE10" i="4"/>
  <c r="AA10" i="4"/>
  <c r="AA12" i="2"/>
  <c r="BG12" i="2"/>
  <c r="AS12" i="2"/>
  <c r="AE12" i="2"/>
  <c r="GJ12" i="2"/>
  <c r="ET12" i="2"/>
  <c r="CP12" i="2"/>
  <c r="RZ12" i="2"/>
  <c r="NR12" i="2"/>
  <c r="FV12" i="2"/>
  <c r="JX12" i="2"/>
  <c r="HF12" i="2"/>
  <c r="QX12" i="2"/>
  <c r="ND12" i="2"/>
  <c r="LN12" i="2"/>
  <c r="JJ12" i="2"/>
  <c r="EF12" i="2"/>
  <c r="UD12" i="2"/>
  <c r="OT12" i="2"/>
  <c r="M12" i="1"/>
  <c r="AZ12" i="2"/>
  <c r="FH12" i="2"/>
  <c r="CW12" i="2"/>
  <c r="DR12" i="2"/>
  <c r="GQ12" i="2"/>
  <c r="UR12" i="2"/>
  <c r="MP12" i="2"/>
  <c r="UY12" i="2"/>
  <c r="RE12" i="2"/>
  <c r="AL12" i="2"/>
  <c r="KZ12" i="2"/>
  <c r="MB12" i="2"/>
  <c r="IV12" i="2"/>
  <c r="QC12" i="2"/>
  <c r="NK12" i="2"/>
  <c r="SN12" i="2"/>
  <c r="HN12" i="1" s="1"/>
  <c r="OF12" i="2"/>
  <c r="MI12" i="2"/>
  <c r="SG12" i="2"/>
  <c r="QQ12" i="2"/>
  <c r="IO12" i="2"/>
  <c r="LU12" i="2"/>
  <c r="HM12" i="2"/>
  <c r="TP12" i="2"/>
  <c r="PA12" i="2"/>
  <c r="BU12" i="2"/>
  <c r="TB12" i="2"/>
  <c r="FO12" i="2"/>
  <c r="UK12" i="2"/>
  <c r="PV12" i="2"/>
  <c r="GX12" i="2"/>
  <c r="KS12" i="2"/>
  <c r="FA12" i="2"/>
  <c r="TI12" i="2"/>
  <c r="KL12" i="2"/>
  <c r="VF12" i="2"/>
  <c r="IH12" i="2"/>
  <c r="DK12" i="2"/>
  <c r="OM12" i="2"/>
  <c r="KE12" i="2"/>
  <c r="MW12" i="2"/>
  <c r="LG12" i="2"/>
  <c r="DD12" i="2"/>
  <c r="PH12" i="2"/>
  <c r="GC12" i="2"/>
  <c r="IA12" i="2"/>
  <c r="RS12" i="2"/>
  <c r="EM12" i="2"/>
  <c r="SU12" i="2"/>
  <c r="HT12" i="2"/>
  <c r="QJ12" i="2"/>
  <c r="BN12" i="2"/>
  <c r="CI12" i="2"/>
  <c r="DY12" i="2"/>
  <c r="RL12" i="2"/>
  <c r="JC12" i="2"/>
  <c r="PO12" i="2"/>
  <c r="TW12" i="2"/>
  <c r="NY12" i="2"/>
  <c r="JQ12" i="2"/>
  <c r="AD455" i="4"/>
  <c r="AC455" i="4"/>
  <c r="AB172" i="4"/>
  <c r="AB169" i="4"/>
  <c r="AB171" i="4"/>
  <c r="AB170" i="4"/>
  <c r="AB167" i="4"/>
  <c r="AB173" i="4"/>
  <c r="AB168" i="4"/>
  <c r="AB271" i="4"/>
  <c r="AB272" i="4"/>
  <c r="AB160" i="4"/>
  <c r="AB161" i="4"/>
  <c r="AB159" i="4"/>
  <c r="AE45" i="4"/>
  <c r="AA45" i="4"/>
  <c r="AB317" i="4"/>
  <c r="AB313" i="4"/>
  <c r="AB316" i="4"/>
  <c r="AB308" i="4"/>
  <c r="AB311" i="4"/>
  <c r="AB315" i="4"/>
  <c r="AB307" i="4"/>
  <c r="AB314" i="4"/>
  <c r="AB306" i="4"/>
  <c r="AB312" i="4"/>
  <c r="AB310" i="4"/>
  <c r="AB309" i="4"/>
  <c r="AB235" i="4"/>
  <c r="AB232" i="4"/>
  <c r="AB238" i="4"/>
  <c r="AB233" i="4"/>
  <c r="AB240" i="4"/>
  <c r="AB237" i="4"/>
  <c r="AB48" i="4"/>
  <c r="AD48" i="4" s="1"/>
  <c r="AB236" i="4"/>
  <c r="AB32" i="4"/>
  <c r="AD32" i="4" s="1"/>
  <c r="AB35" i="4"/>
  <c r="AD35" i="4" s="1"/>
  <c r="AB231" i="4"/>
  <c r="AB239" i="4"/>
  <c r="AB234" i="4"/>
  <c r="AB38" i="4"/>
  <c r="AD38" i="4" s="1"/>
  <c r="AB36" i="4"/>
  <c r="AD36" i="4" s="1"/>
  <c r="AB33" i="4"/>
  <c r="AD33" i="4" s="1"/>
  <c r="AE33" i="4"/>
  <c r="AA33" i="4"/>
  <c r="AB362" i="4"/>
  <c r="AB360" i="4"/>
  <c r="AB363" i="4"/>
  <c r="AB361" i="4"/>
  <c r="QT5" i="2"/>
  <c r="GP7" i="1"/>
  <c r="IY5" i="2"/>
  <c r="DG7" i="1"/>
  <c r="RA5" i="2"/>
  <c r="GS7" i="1"/>
  <c r="AE12" i="4"/>
  <c r="AA12" i="4"/>
  <c r="AC31" i="4"/>
  <c r="AC27" i="4"/>
  <c r="AC39" i="4"/>
  <c r="AC19" i="4"/>
  <c r="AC26" i="4"/>
  <c r="AC25" i="4"/>
  <c r="AC30" i="4"/>
  <c r="AC21" i="4"/>
  <c r="AC28" i="4"/>
  <c r="AC24" i="4"/>
  <c r="AC22" i="4"/>
  <c r="AC18" i="4"/>
  <c r="AC16" i="4"/>
  <c r="AC23" i="4"/>
  <c r="AC20" i="4"/>
  <c r="AC29" i="4"/>
  <c r="AC140" i="4"/>
  <c r="AC15" i="4"/>
  <c r="AB249" i="4"/>
  <c r="AB247" i="4"/>
  <c r="AB250" i="4"/>
  <c r="AB248" i="4"/>
  <c r="AB254" i="4"/>
  <c r="AB253" i="4"/>
  <c r="AB252" i="4"/>
  <c r="BO56" i="4"/>
  <c r="BN56" i="4" s="1"/>
  <c r="AE47" i="4"/>
  <c r="AA47" i="4"/>
  <c r="F26" i="5"/>
  <c r="AB300" i="4"/>
  <c r="AB299" i="4"/>
  <c r="AE48" i="4"/>
  <c r="AA48" i="4"/>
  <c r="AB344" i="4"/>
  <c r="AB342" i="4"/>
  <c r="AB339" i="4"/>
  <c r="AB347" i="4"/>
  <c r="AB346" i="4"/>
  <c r="AB340" i="4"/>
  <c r="AB345" i="4"/>
  <c r="AB343" i="4"/>
  <c r="AB341" i="4"/>
  <c r="AA9" i="4"/>
  <c r="L7" i="5"/>
  <c r="AB280" i="4"/>
  <c r="AB279" i="4"/>
  <c r="AB278" i="4"/>
  <c r="AB95" i="4"/>
  <c r="AB93" i="4"/>
  <c r="AB92" i="4"/>
  <c r="AB94" i="4"/>
  <c r="AE44" i="4"/>
  <c r="AA44" i="4"/>
  <c r="AB441" i="4"/>
  <c r="AB444" i="4"/>
  <c r="AB446" i="4"/>
  <c r="AB438" i="4"/>
  <c r="AB440" i="4"/>
  <c r="AB445" i="4"/>
  <c r="AB439" i="4"/>
  <c r="AB442" i="4"/>
  <c r="AB443" i="4"/>
  <c r="AB41" i="4"/>
  <c r="AD41" i="4" s="1"/>
  <c r="AB50" i="4"/>
  <c r="AD50" i="4" s="1"/>
  <c r="AB42" i="4"/>
  <c r="AD42" i="4" s="1"/>
  <c r="AB40" i="4"/>
  <c r="AD40" i="4" s="1"/>
  <c r="AE32" i="4"/>
  <c r="AA32" i="4"/>
  <c r="AB375" i="4"/>
  <c r="AB376" i="4"/>
  <c r="AB14" i="4"/>
  <c r="AD14" i="4" s="1"/>
  <c r="AB13" i="4"/>
  <c r="AD13" i="4" s="1"/>
  <c r="AB430" i="4"/>
  <c r="AB431" i="4"/>
  <c r="AB432" i="4"/>
  <c r="AB429" i="4"/>
  <c r="AB428" i="4"/>
  <c r="L16" i="5"/>
  <c r="AE42" i="4"/>
  <c r="AA42" i="4"/>
  <c r="AE53" i="4"/>
  <c r="AA53" i="4"/>
  <c r="F9" i="5"/>
  <c r="AC199" i="4"/>
  <c r="AD199" i="4"/>
  <c r="AE38" i="4"/>
  <c r="AA38" i="4"/>
  <c r="AE51" i="4"/>
  <c r="AA51" i="4"/>
  <c r="AE11" i="4"/>
  <c r="AA11" i="4"/>
  <c r="AB332" i="4"/>
  <c r="AB333" i="4"/>
  <c r="F35" i="5"/>
  <c r="AB417" i="4"/>
  <c r="AB405" i="4"/>
  <c r="AB420" i="4"/>
  <c r="AB408" i="4"/>
  <c r="AB400" i="4"/>
  <c r="AB415" i="4"/>
  <c r="AB412" i="4"/>
  <c r="AB409" i="4"/>
  <c r="AB403" i="4"/>
  <c r="AB421" i="4"/>
  <c r="AB401" i="4"/>
  <c r="AB418" i="4"/>
  <c r="AB407" i="4"/>
  <c r="AB406" i="4"/>
  <c r="AB422" i="4"/>
  <c r="AB411" i="4"/>
  <c r="AB419" i="4"/>
  <c r="AB413" i="4"/>
  <c r="AB402" i="4"/>
  <c r="AB410" i="4"/>
  <c r="AB404" i="4"/>
  <c r="AB416" i="4"/>
  <c r="AB414" i="4"/>
  <c r="AB54" i="4"/>
  <c r="AD54" i="4" s="1"/>
  <c r="AB43" i="4"/>
  <c r="AD43" i="4" s="1"/>
  <c r="AB53" i="4"/>
  <c r="AD53" i="4" s="1"/>
  <c r="AE40" i="4"/>
  <c r="AA40" i="4"/>
  <c r="AB151" i="4"/>
  <c r="AC151" i="4" s="1"/>
  <c r="AB145" i="4"/>
  <c r="AC145" i="4" s="1"/>
  <c r="AB134" i="4"/>
  <c r="AC134" i="4" s="1"/>
  <c r="AB131" i="4"/>
  <c r="AC131" i="4" s="1"/>
  <c r="AB126" i="4"/>
  <c r="AB148" i="4"/>
  <c r="AC148" i="4" s="1"/>
  <c r="AB142" i="4"/>
  <c r="AC142" i="4" s="1"/>
  <c r="AB137" i="4"/>
  <c r="AC137" i="4" s="1"/>
  <c r="AB128" i="4"/>
  <c r="AC128" i="4" s="1"/>
  <c r="AB127" i="4"/>
  <c r="AC127" i="4" s="1"/>
  <c r="AB150" i="4"/>
  <c r="AC150" i="4" s="1"/>
  <c r="AB147" i="4"/>
  <c r="AC147" i="4" s="1"/>
  <c r="AB141" i="4"/>
  <c r="AC141" i="4" s="1"/>
  <c r="AB136" i="4"/>
  <c r="AC136" i="4" s="1"/>
  <c r="AB130" i="4"/>
  <c r="AC130" i="4" s="1"/>
  <c r="AB125" i="4"/>
  <c r="AB123" i="4"/>
  <c r="AB140" i="4"/>
  <c r="AD140" i="4" s="1"/>
  <c r="AB138" i="4"/>
  <c r="AC138" i="4" s="1"/>
  <c r="AB144" i="4"/>
  <c r="AC144" i="4" s="1"/>
  <c r="AB24" i="4"/>
  <c r="AD24" i="4" s="1"/>
  <c r="AB129" i="4"/>
  <c r="AC129" i="4" s="1"/>
  <c r="AB133" i="4"/>
  <c r="AC133" i="4" s="1"/>
  <c r="AB132" i="4"/>
  <c r="AC132" i="4" s="1"/>
  <c r="AB139" i="4"/>
  <c r="AC139" i="4" s="1"/>
  <c r="AB29" i="4"/>
  <c r="AD29" i="4" s="1"/>
  <c r="AB124" i="4"/>
  <c r="AB39" i="4"/>
  <c r="AD39" i="4" s="1"/>
  <c r="AB146" i="4"/>
  <c r="AC146" i="4" s="1"/>
  <c r="AB23" i="4"/>
  <c r="AD23" i="4" s="1"/>
  <c r="AB135" i="4"/>
  <c r="AC135" i="4" s="1"/>
  <c r="AB143" i="4"/>
  <c r="AC143" i="4" s="1"/>
  <c r="AB31" i="4"/>
  <c r="AD31" i="4" s="1"/>
  <c r="AB26" i="4"/>
  <c r="AD26" i="4" s="1"/>
  <c r="AB20" i="4"/>
  <c r="AD20" i="4" s="1"/>
  <c r="AB30" i="4"/>
  <c r="AD30" i="4" s="1"/>
  <c r="AB25" i="4"/>
  <c r="AD25" i="4" s="1"/>
  <c r="AB149" i="4"/>
  <c r="AC149" i="4" s="1"/>
  <c r="AB22" i="4"/>
  <c r="AD22" i="4" s="1"/>
  <c r="AB28" i="4"/>
  <c r="AD28" i="4" s="1"/>
  <c r="AB21" i="4"/>
  <c r="AD21" i="4" s="1"/>
  <c r="AB27" i="4"/>
  <c r="AD27" i="4" s="1"/>
  <c r="AB18" i="4"/>
  <c r="AD18" i="4" s="1"/>
  <c r="AB19" i="4"/>
  <c r="AD19" i="4" s="1"/>
  <c r="AB16" i="4"/>
  <c r="AD16" i="4" s="1"/>
  <c r="AB15" i="4"/>
  <c r="AD15" i="4" s="1"/>
  <c r="AB17" i="4"/>
  <c r="BS56" i="4"/>
  <c r="BR56" i="4" s="1"/>
  <c r="AE43" i="4"/>
  <c r="AA43" i="4"/>
  <c r="AB393" i="4"/>
  <c r="AB394" i="4"/>
  <c r="AB389" i="4"/>
  <c r="AB384" i="4"/>
  <c r="AB391" i="4"/>
  <c r="AB387" i="4"/>
  <c r="AB386" i="4"/>
  <c r="AB390" i="4"/>
  <c r="AB388" i="4"/>
  <c r="AB383" i="4"/>
  <c r="AB382" i="4"/>
  <c r="AB392" i="4"/>
  <c r="AB385" i="4"/>
  <c r="AB44" i="4"/>
  <c r="AD44" i="4" s="1"/>
  <c r="AB46" i="4"/>
  <c r="AD46" i="4" s="1"/>
  <c r="AB47" i="4"/>
  <c r="AD47" i="4" s="1"/>
  <c r="AB45" i="4"/>
  <c r="AD45" i="4" s="1"/>
  <c r="AB214" i="4"/>
  <c r="AB215" i="4"/>
  <c r="AB213" i="4"/>
  <c r="AE36" i="4"/>
  <c r="AA36" i="4"/>
  <c r="AC478" i="4"/>
  <c r="AD478" i="4"/>
  <c r="AB264" i="4"/>
  <c r="AB262" i="4"/>
  <c r="AB261" i="4"/>
  <c r="AB260" i="4"/>
  <c r="AB263" i="4"/>
  <c r="F32" i="5"/>
  <c r="L12" i="5" s="1"/>
  <c r="AE50" i="4"/>
  <c r="AA50" i="4"/>
  <c r="AB117" i="4"/>
  <c r="AB115" i="4"/>
  <c r="AB114" i="4"/>
  <c r="AB116" i="4"/>
  <c r="AE54" i="4"/>
  <c r="AA54" i="4"/>
  <c r="AE35" i="4"/>
  <c r="AA35" i="4"/>
  <c r="BI56" i="4"/>
  <c r="BH56" i="4" s="1"/>
  <c r="AB462" i="4"/>
  <c r="AB461" i="4"/>
  <c r="AB224" i="4"/>
  <c r="AB221" i="4"/>
  <c r="AB223" i="4"/>
  <c r="AB225" i="4"/>
  <c r="AB222" i="4"/>
  <c r="ML5" i="2"/>
  <c r="F37" i="5" s="1"/>
  <c r="L17" i="5" s="1"/>
  <c r="EW7" i="1"/>
  <c r="F10" i="5"/>
  <c r="L19" i="5" s="1"/>
  <c r="BH7" i="1"/>
  <c r="AB190" i="4"/>
  <c r="AB193" i="4"/>
  <c r="AB192" i="4"/>
  <c r="AB191" i="4"/>
  <c r="AB83" i="4"/>
  <c r="AB84" i="4"/>
  <c r="AB79" i="4"/>
  <c r="AB81" i="4"/>
  <c r="AB86" i="4"/>
  <c r="AB82" i="4"/>
  <c r="AB85" i="4"/>
  <c r="AB80" i="4"/>
  <c r="AB10" i="4"/>
  <c r="AD10" i="4" s="1"/>
  <c r="AB12" i="4"/>
  <c r="AD12" i="4" s="1"/>
  <c r="AB9" i="4"/>
  <c r="AD9" i="4" s="1"/>
  <c r="AB11" i="4"/>
  <c r="AD11" i="4" s="1"/>
  <c r="AE41" i="4"/>
  <c r="AA41" i="4"/>
  <c r="R56" i="4"/>
  <c r="M3" i="4"/>
  <c r="AB104" i="4"/>
  <c r="AB105" i="4"/>
  <c r="AB101" i="4"/>
  <c r="AB102" i="4"/>
  <c r="AB106" i="4"/>
  <c r="AB103" i="4"/>
  <c r="AB354" i="4"/>
  <c r="AB353" i="4"/>
  <c r="F29" i="5"/>
  <c r="L8" i="5" s="1"/>
  <c r="AD206" i="4" l="1"/>
  <c r="AC206" i="4"/>
  <c r="L6" i="5"/>
  <c r="L23" i="5" s="1"/>
  <c r="F23" i="5"/>
  <c r="AC471" i="4"/>
  <c r="AD471" i="4"/>
  <c r="L15" i="5"/>
  <c r="AD79" i="4"/>
  <c r="AC79" i="4"/>
  <c r="AC215" i="4"/>
  <c r="AD215" i="4"/>
  <c r="AE146" i="4"/>
  <c r="AD146" i="4"/>
  <c r="AA146" i="4"/>
  <c r="AD306" i="4"/>
  <c r="AC306" i="4"/>
  <c r="VQ59" i="2"/>
  <c r="VQ14" i="2"/>
  <c r="VO131" i="2"/>
  <c r="VO150" i="2"/>
  <c r="VO221" i="2"/>
  <c r="VQ199" i="2"/>
  <c r="AC171" i="4"/>
  <c r="AD171" i="4"/>
  <c r="VM5" i="2"/>
  <c r="AD470" i="4"/>
  <c r="AC470" i="4"/>
  <c r="AD115" i="4"/>
  <c r="AC115" i="4"/>
  <c r="AD214" i="4"/>
  <c r="AC214" i="4"/>
  <c r="AD383" i="4"/>
  <c r="AC383" i="4"/>
  <c r="AE147" i="4"/>
  <c r="AD147" i="4"/>
  <c r="AA147" i="4"/>
  <c r="AD131" i="4"/>
  <c r="AE131" i="4"/>
  <c r="AA131" i="4"/>
  <c r="L131" i="4" s="1"/>
  <c r="AD411" i="4"/>
  <c r="AC411" i="4"/>
  <c r="AD409" i="4"/>
  <c r="AC409" i="4"/>
  <c r="AD92" i="4"/>
  <c r="AC92" i="4"/>
  <c r="AE19" i="4"/>
  <c r="AA19" i="4"/>
  <c r="AD239" i="4"/>
  <c r="AC239" i="4"/>
  <c r="AD233" i="4"/>
  <c r="AC233" i="4"/>
  <c r="VO33" i="2"/>
  <c r="VO49" i="2"/>
  <c r="VQ61" i="2"/>
  <c r="VO78" i="2"/>
  <c r="VO98" i="2"/>
  <c r="VQ110" i="2"/>
  <c r="VO171" i="2"/>
  <c r="VQ159" i="2"/>
  <c r="VO151" i="2"/>
  <c r="VO228" i="2"/>
  <c r="VO211" i="2"/>
  <c r="VO236" i="2"/>
  <c r="AC169" i="4"/>
  <c r="AD169" i="4"/>
  <c r="AC117" i="4"/>
  <c r="AD117" i="4"/>
  <c r="AC393" i="4"/>
  <c r="AD393" i="4"/>
  <c r="AE138" i="4"/>
  <c r="AD138" i="4"/>
  <c r="AA138" i="4"/>
  <c r="AD134" i="4"/>
  <c r="AE134" i="4"/>
  <c r="AA134" i="4"/>
  <c r="AD422" i="4"/>
  <c r="AC422" i="4"/>
  <c r="AD428" i="4"/>
  <c r="AC428" i="4"/>
  <c r="F27" i="5"/>
  <c r="L9" i="5" s="1"/>
  <c r="AD231" i="4"/>
  <c r="AC231" i="4"/>
  <c r="AC238" i="4"/>
  <c r="AD238" i="4"/>
  <c r="VQ36" i="2"/>
  <c r="VO69" i="2"/>
  <c r="VO50" i="2"/>
  <c r="VQ64" i="2"/>
  <c r="VQ83" i="2"/>
  <c r="VO28" i="2"/>
  <c r="VQ67" i="2"/>
  <c r="VO79" i="2"/>
  <c r="VO92" i="2"/>
  <c r="VO100" i="2"/>
  <c r="VQ74" i="2"/>
  <c r="VQ117" i="2"/>
  <c r="VQ101" i="2"/>
  <c r="VQ109" i="2"/>
  <c r="VO108" i="2"/>
  <c r="VQ137" i="2"/>
  <c r="VQ125" i="2"/>
  <c r="VO203" i="2"/>
  <c r="VQ175" i="2"/>
  <c r="VQ154" i="2"/>
  <c r="VQ142" i="2"/>
  <c r="VQ169" i="2"/>
  <c r="VQ201" i="2"/>
  <c r="VQ190" i="2"/>
  <c r="VQ193" i="2"/>
  <c r="VQ214" i="2"/>
  <c r="VO229" i="2"/>
  <c r="VQ235" i="2"/>
  <c r="AC272" i="4"/>
  <c r="AD272" i="4"/>
  <c r="AD172" i="4"/>
  <c r="AC172" i="4"/>
  <c r="C313" i="3"/>
  <c r="X14" i="2"/>
  <c r="U14" i="2"/>
  <c r="V14" i="2"/>
  <c r="W14" i="2"/>
  <c r="N14" i="1" s="1"/>
  <c r="L14" i="1"/>
  <c r="T15" i="2"/>
  <c r="AC179" i="4"/>
  <c r="AD179" i="4"/>
  <c r="AC389" i="4"/>
  <c r="AD389" i="4"/>
  <c r="AE26" i="4"/>
  <c r="AA26" i="4"/>
  <c r="VO32" i="2"/>
  <c r="VQ39" i="2"/>
  <c r="VQ55" i="2"/>
  <c r="VQ17" i="2"/>
  <c r="VQ145" i="2"/>
  <c r="VO118" i="2"/>
  <c r="VQ153" i="2"/>
  <c r="VQ163" i="2"/>
  <c r="VO154" i="2"/>
  <c r="VO234" i="2"/>
  <c r="VQ216" i="2"/>
  <c r="VO223" i="2"/>
  <c r="VO227" i="2"/>
  <c r="VQ224" i="2"/>
  <c r="AD161" i="4"/>
  <c r="AC161" i="4"/>
  <c r="AD353" i="4"/>
  <c r="AC353" i="4"/>
  <c r="O18" i="4"/>
  <c r="R18" i="4" s="1"/>
  <c r="O30" i="4"/>
  <c r="R30" i="4" s="1"/>
  <c r="O43" i="4"/>
  <c r="R43" i="4" s="1"/>
  <c r="O17" i="4"/>
  <c r="R17" i="4" s="1"/>
  <c r="O39" i="4"/>
  <c r="R39" i="4" s="1"/>
  <c r="O20" i="4"/>
  <c r="R20" i="4" s="1"/>
  <c r="O12" i="4"/>
  <c r="R12" i="4" s="1"/>
  <c r="O23" i="4"/>
  <c r="R23" i="4" s="1"/>
  <c r="O29" i="4"/>
  <c r="R29" i="4" s="1"/>
  <c r="O40" i="4"/>
  <c r="R40" i="4" s="1"/>
  <c r="O41" i="4"/>
  <c r="R41" i="4" s="1"/>
  <c r="O32" i="4"/>
  <c r="R32" i="4" s="1"/>
  <c r="O42" i="4"/>
  <c r="R42" i="4" s="1"/>
  <c r="O53" i="4"/>
  <c r="R53" i="4" s="1"/>
  <c r="O46" i="4"/>
  <c r="R46" i="4" s="1"/>
  <c r="O50" i="4"/>
  <c r="R50" i="4" s="1"/>
  <c r="O22" i="4"/>
  <c r="R22" i="4" s="1"/>
  <c r="O37" i="4"/>
  <c r="O19" i="4"/>
  <c r="R19" i="4" s="1"/>
  <c r="O27" i="4"/>
  <c r="R27" i="4" s="1"/>
  <c r="O11" i="4"/>
  <c r="R11" i="4" s="1"/>
  <c r="O34" i="4"/>
  <c r="O44" i="4"/>
  <c r="R44" i="4" s="1"/>
  <c r="O48" i="4"/>
  <c r="R48" i="4" s="1"/>
  <c r="O16" i="4"/>
  <c r="R16" i="4" s="1"/>
  <c r="O26" i="4"/>
  <c r="R26" i="4" s="1"/>
  <c r="O28" i="4"/>
  <c r="R28" i="4" s="1"/>
  <c r="O49" i="4"/>
  <c r="O14" i="4"/>
  <c r="O47" i="4"/>
  <c r="R47" i="4" s="1"/>
  <c r="O21" i="4"/>
  <c r="R21" i="4" s="1"/>
  <c r="O33" i="4"/>
  <c r="R33" i="4" s="1"/>
  <c r="O31" i="4"/>
  <c r="R31" i="4" s="1"/>
  <c r="O35" i="4"/>
  <c r="R35" i="4" s="1"/>
  <c r="O10" i="4"/>
  <c r="R10" i="4" s="1"/>
  <c r="O13" i="4"/>
  <c r="O51" i="4"/>
  <c r="R51" i="4" s="1"/>
  <c r="O24" i="4"/>
  <c r="R24" i="4" s="1"/>
  <c r="O25" i="4"/>
  <c r="R25" i="4" s="1"/>
  <c r="O45" i="4"/>
  <c r="R45" i="4" s="1"/>
  <c r="O9" i="4"/>
  <c r="O36" i="4"/>
  <c r="R36" i="4" s="1"/>
  <c r="O54" i="4"/>
  <c r="R54" i="4" s="1"/>
  <c r="O38" i="4"/>
  <c r="R38" i="4" s="1"/>
  <c r="O52" i="4"/>
  <c r="O15" i="4"/>
  <c r="R15" i="4" s="1"/>
  <c r="AD84" i="4"/>
  <c r="AC84" i="4"/>
  <c r="AD462" i="4"/>
  <c r="AC462" i="4"/>
  <c r="AD262" i="4"/>
  <c r="AC262" i="4"/>
  <c r="AD394" i="4"/>
  <c r="AC394" i="4"/>
  <c r="AD144" i="4"/>
  <c r="AE144" i="4"/>
  <c r="AA144" i="4"/>
  <c r="AD376" i="4"/>
  <c r="AC376" i="4"/>
  <c r="AD446" i="4"/>
  <c r="AC446" i="4"/>
  <c r="AD341" i="4"/>
  <c r="AC341" i="4"/>
  <c r="AC344" i="4"/>
  <c r="AD344" i="4"/>
  <c r="AE18" i="4"/>
  <c r="AA18" i="4"/>
  <c r="AD314" i="4"/>
  <c r="AC314" i="4"/>
  <c r="VQ28" i="2"/>
  <c r="VQ22" i="2"/>
  <c r="VQ43" i="2"/>
  <c r="VQ73" i="2"/>
  <c r="VO58" i="2"/>
  <c r="VO53" i="2"/>
  <c r="VO85" i="2"/>
  <c r="VO71" i="2"/>
  <c r="VQ71" i="2"/>
  <c r="VO97" i="2"/>
  <c r="VO117" i="2"/>
  <c r="VQ129" i="2"/>
  <c r="VO134" i="2"/>
  <c r="VO176" i="2"/>
  <c r="VO185" i="2"/>
  <c r="VO194" i="2"/>
  <c r="VQ177" i="2"/>
  <c r="VO161" i="2"/>
  <c r="VQ230" i="2"/>
  <c r="VQ206" i="2"/>
  <c r="VQ227" i="2"/>
  <c r="AD160" i="4"/>
  <c r="AC160" i="4"/>
  <c r="AD354" i="4"/>
  <c r="AC354" i="4"/>
  <c r="AC83" i="4"/>
  <c r="AD83" i="4"/>
  <c r="AD264" i="4"/>
  <c r="AC264" i="4"/>
  <c r="AC388" i="4"/>
  <c r="AD388" i="4"/>
  <c r="AD124" i="4"/>
  <c r="AC124" i="4"/>
  <c r="AE150" i="4"/>
  <c r="AD150" i="4"/>
  <c r="AA150" i="4"/>
  <c r="AD414" i="4"/>
  <c r="AC414" i="4"/>
  <c r="AD412" i="4"/>
  <c r="AC412" i="4"/>
  <c r="AD333" i="4"/>
  <c r="AC333" i="4"/>
  <c r="AD375" i="4"/>
  <c r="AC375" i="4"/>
  <c r="AD444" i="4"/>
  <c r="AC444" i="4"/>
  <c r="AC93" i="4"/>
  <c r="AD93" i="4"/>
  <c r="AD343" i="4"/>
  <c r="AC343" i="4"/>
  <c r="AD252" i="4"/>
  <c r="AC252" i="4"/>
  <c r="AE22" i="4"/>
  <c r="AA22" i="4"/>
  <c r="AE39" i="4"/>
  <c r="AA39" i="4"/>
  <c r="AC307" i="4"/>
  <c r="AD307" i="4"/>
  <c r="AD103" i="4"/>
  <c r="AC103" i="4"/>
  <c r="AD80" i="4"/>
  <c r="AC80" i="4"/>
  <c r="AD191" i="4"/>
  <c r="AC191" i="4"/>
  <c r="AD222" i="4"/>
  <c r="AC222" i="4"/>
  <c r="Y50" i="4"/>
  <c r="AC390" i="4"/>
  <c r="AD390" i="4"/>
  <c r="Y43" i="4"/>
  <c r="AE127" i="4"/>
  <c r="AD127" i="4"/>
  <c r="AA127" i="4"/>
  <c r="AD145" i="4"/>
  <c r="AE145" i="4"/>
  <c r="AA145" i="4"/>
  <c r="AC416" i="4"/>
  <c r="AD416" i="4"/>
  <c r="AD406" i="4"/>
  <c r="AC406" i="4"/>
  <c r="AD415" i="4"/>
  <c r="AC415" i="4"/>
  <c r="AC332" i="4"/>
  <c r="AD332" i="4"/>
  <c r="AE199" i="4"/>
  <c r="AA199" i="4"/>
  <c r="AD429" i="4"/>
  <c r="AC429" i="4"/>
  <c r="Y32" i="4"/>
  <c r="AD443" i="4"/>
  <c r="AC443" i="4"/>
  <c r="AD441" i="4"/>
  <c r="AC441" i="4"/>
  <c r="AD95" i="4"/>
  <c r="AC95" i="4"/>
  <c r="AD345" i="4"/>
  <c r="AC345" i="4"/>
  <c r="AC253" i="4"/>
  <c r="AD253" i="4"/>
  <c r="AE15" i="4"/>
  <c r="AA15" i="4"/>
  <c r="AE24" i="4"/>
  <c r="AA24" i="4"/>
  <c r="AE27" i="4"/>
  <c r="AA27" i="4"/>
  <c r="AD232" i="4"/>
  <c r="AC232" i="4"/>
  <c r="AC315" i="4"/>
  <c r="AD315" i="4"/>
  <c r="VO46" i="2"/>
  <c r="VO18" i="2"/>
  <c r="VO36" i="2"/>
  <c r="VO41" i="2"/>
  <c r="VO47" i="2"/>
  <c r="VQ52" i="2"/>
  <c r="VO35" i="2"/>
  <c r="VO70" i="2"/>
  <c r="VO88" i="2"/>
  <c r="VO40" i="2"/>
  <c r="VQ65" i="2"/>
  <c r="VQ23" i="2"/>
  <c r="VQ58" i="2"/>
  <c r="VQ77" i="2"/>
  <c r="VO83" i="2"/>
  <c r="VQ94" i="2"/>
  <c r="VO95" i="2"/>
  <c r="VQ72" i="2"/>
  <c r="VO87" i="2"/>
  <c r="VQ78" i="2"/>
  <c r="VO77" i="2"/>
  <c r="VO96" i="2"/>
  <c r="VO114" i="2"/>
  <c r="VQ126" i="2"/>
  <c r="VQ127" i="2"/>
  <c r="VQ136" i="2"/>
  <c r="VO141" i="2"/>
  <c r="VQ113" i="2"/>
  <c r="VO112" i="2"/>
  <c r="VQ182" i="2"/>
  <c r="VQ128" i="2"/>
  <c r="VQ144" i="2"/>
  <c r="VQ171" i="2"/>
  <c r="VQ160" i="2"/>
  <c r="VO199" i="2"/>
  <c r="VQ168" i="2"/>
  <c r="VO180" i="2"/>
  <c r="VQ155" i="2"/>
  <c r="VO145" i="2"/>
  <c r="VO165" i="2"/>
  <c r="VO186" i="2"/>
  <c r="VO172" i="2"/>
  <c r="VO169" i="2"/>
  <c r="VO175" i="2"/>
  <c r="VQ203" i="2"/>
  <c r="VO193" i="2"/>
  <c r="VO212" i="2"/>
  <c r="VQ211" i="2"/>
  <c r="VO207" i="2"/>
  <c r="VQ215" i="2"/>
  <c r="VO218" i="2"/>
  <c r="VO217" i="2"/>
  <c r="VQ231" i="2"/>
  <c r="VQ236" i="2"/>
  <c r="AD271" i="4"/>
  <c r="AC271" i="4"/>
  <c r="AE455" i="4"/>
  <c r="AA455" i="4"/>
  <c r="AD323" i="4"/>
  <c r="AC323" i="4"/>
  <c r="AD181" i="4"/>
  <c r="AC181" i="4"/>
  <c r="AD438" i="4"/>
  <c r="AC438" i="4"/>
  <c r="AD234" i="4"/>
  <c r="AC234" i="4"/>
  <c r="AE139" i="4"/>
  <c r="AD139" i="4"/>
  <c r="AA139" i="4"/>
  <c r="VQ16" i="2"/>
  <c r="VQ88" i="2"/>
  <c r="VQ106" i="2"/>
  <c r="VQ119" i="2"/>
  <c r="VQ170" i="2"/>
  <c r="VQ148" i="2"/>
  <c r="VO173" i="2"/>
  <c r="VO188" i="2"/>
  <c r="VQ176" i="2"/>
  <c r="VQ172" i="2"/>
  <c r="VO178" i="2"/>
  <c r="VO196" i="2"/>
  <c r="VQ196" i="2"/>
  <c r="VO215" i="2"/>
  <c r="VO204" i="2"/>
  <c r="VQ209" i="2"/>
  <c r="VO220" i="2"/>
  <c r="VO219" i="2"/>
  <c r="VQ218" i="2"/>
  <c r="VQ233" i="2"/>
  <c r="VQ220" i="2"/>
  <c r="AC168" i="4"/>
  <c r="AD168" i="4"/>
  <c r="AD325" i="4"/>
  <c r="AC325" i="4"/>
  <c r="AD180" i="4"/>
  <c r="AC180" i="4"/>
  <c r="Y10" i="4"/>
  <c r="AD324" i="4"/>
  <c r="AC324" i="4"/>
  <c r="AC205" i="4"/>
  <c r="AD205" i="4"/>
  <c r="AD104" i="4"/>
  <c r="AC104" i="4"/>
  <c r="AD461" i="4"/>
  <c r="AC461" i="4"/>
  <c r="AC261" i="4"/>
  <c r="AD261" i="4"/>
  <c r="AE141" i="4"/>
  <c r="AD141" i="4"/>
  <c r="AA141" i="4"/>
  <c r="L141" i="4" s="1"/>
  <c r="AD403" i="4"/>
  <c r="AC403" i="4"/>
  <c r="AD249" i="4"/>
  <c r="AC249" i="4"/>
  <c r="VO45" i="2"/>
  <c r="VO19" i="2"/>
  <c r="VQ70" i="2"/>
  <c r="VO44" i="2"/>
  <c r="VQ56" i="2"/>
  <c r="VQ69" i="2"/>
  <c r="VO103" i="2"/>
  <c r="AD192" i="4"/>
  <c r="AC192" i="4"/>
  <c r="AE478" i="4"/>
  <c r="AA478" i="4"/>
  <c r="AD386" i="4"/>
  <c r="AC386" i="4"/>
  <c r="AD123" i="4"/>
  <c r="AC123" i="4"/>
  <c r="AC404" i="4"/>
  <c r="AD404" i="4"/>
  <c r="AD278" i="4"/>
  <c r="AC278" i="4"/>
  <c r="AE28" i="4"/>
  <c r="AA28" i="4"/>
  <c r="VQ13" i="2"/>
  <c r="VQ68" i="2"/>
  <c r="VO15" i="2"/>
  <c r="VO38" i="2"/>
  <c r="VO12" i="2"/>
  <c r="VQ26" i="2"/>
  <c r="VQ34" i="2"/>
  <c r="VQ89" i="2"/>
  <c r="VO109" i="2"/>
  <c r="VQ81" i="2"/>
  <c r="VQ84" i="2"/>
  <c r="VQ121" i="2"/>
  <c r="VO130" i="2"/>
  <c r="VQ143" i="2"/>
  <c r="VO104" i="2"/>
  <c r="VQ152" i="2"/>
  <c r="VO163" i="2"/>
  <c r="VO183" i="2"/>
  <c r="AE143" i="4"/>
  <c r="AD143" i="4"/>
  <c r="AA143" i="4"/>
  <c r="Y53" i="4"/>
  <c r="AE21" i="4"/>
  <c r="AA21" i="4"/>
  <c r="VO94" i="2"/>
  <c r="VO27" i="2"/>
  <c r="VQ82" i="2"/>
  <c r="VO25" i="2"/>
  <c r="VQ120" i="2"/>
  <c r="VO14" i="2"/>
  <c r="VO34" i="2"/>
  <c r="VQ44" i="2"/>
  <c r="VO91" i="2"/>
  <c r="VO116" i="2"/>
  <c r="VO93" i="2"/>
  <c r="VO111" i="2"/>
  <c r="VO123" i="2"/>
  <c r="VO129" i="2"/>
  <c r="VQ133" i="2"/>
  <c r="VO119" i="2"/>
  <c r="VQ108" i="2"/>
  <c r="VQ134" i="2"/>
  <c r="VQ165" i="2"/>
  <c r="VO167" i="2"/>
  <c r="VQ188" i="2"/>
  <c r="VQ151" i="2"/>
  <c r="VO189" i="2"/>
  <c r="VO181" i="2"/>
  <c r="VO200" i="2"/>
  <c r="VO216" i="2"/>
  <c r="VQ210" i="2"/>
  <c r="VO222" i="2"/>
  <c r="VQ219" i="2"/>
  <c r="VQ228" i="2"/>
  <c r="AD173" i="4"/>
  <c r="AC173" i="4"/>
  <c r="AD101" i="4"/>
  <c r="AC101" i="4"/>
  <c r="AD86" i="4"/>
  <c r="AC86" i="4"/>
  <c r="AD190" i="4"/>
  <c r="AC190" i="4"/>
  <c r="AD221" i="4"/>
  <c r="AC221" i="4"/>
  <c r="AC263" i="4"/>
  <c r="AD263" i="4"/>
  <c r="AD385" i="4"/>
  <c r="AC385" i="4"/>
  <c r="AD391" i="4"/>
  <c r="AC391" i="4"/>
  <c r="AD17" i="4"/>
  <c r="AB56" i="4" s="1"/>
  <c r="AC17" i="4"/>
  <c r="AE135" i="4"/>
  <c r="AD135" i="4"/>
  <c r="AA135" i="4"/>
  <c r="AE133" i="4"/>
  <c r="AD133" i="4"/>
  <c r="AA133" i="4"/>
  <c r="L133" i="4" s="1"/>
  <c r="AD130" i="4"/>
  <c r="AE130" i="4"/>
  <c r="AA130" i="4"/>
  <c r="AE142" i="4"/>
  <c r="AD142" i="4"/>
  <c r="AA142" i="4"/>
  <c r="AD402" i="4"/>
  <c r="AC402" i="4"/>
  <c r="AD401" i="4"/>
  <c r="AC401" i="4"/>
  <c r="AC420" i="4"/>
  <c r="AD420" i="4"/>
  <c r="Y51" i="4"/>
  <c r="AC430" i="4"/>
  <c r="AD430" i="4"/>
  <c r="AC445" i="4"/>
  <c r="AD445" i="4"/>
  <c r="Y44" i="4"/>
  <c r="AD280" i="4"/>
  <c r="AC280" i="4"/>
  <c r="AD347" i="4"/>
  <c r="AC347" i="4"/>
  <c r="F40" i="5"/>
  <c r="F42" i="5" s="1"/>
  <c r="AD250" i="4"/>
  <c r="AC250" i="4"/>
  <c r="AE20" i="4"/>
  <c r="AA20" i="4"/>
  <c r="AE30" i="4"/>
  <c r="AA30" i="4"/>
  <c r="AD363" i="4"/>
  <c r="AC363" i="4"/>
  <c r="AC310" i="4"/>
  <c r="AD310" i="4"/>
  <c r="AC316" i="4"/>
  <c r="AD316" i="4"/>
  <c r="VQ31" i="2"/>
  <c r="VO13" i="2"/>
  <c r="VQ30" i="2"/>
  <c r="VO42" i="2"/>
  <c r="VQ47" i="2"/>
  <c r="VQ38" i="2"/>
  <c r="VO29" i="2"/>
  <c r="VQ46" i="2"/>
  <c r="VO62" i="2"/>
  <c r="VO23" i="2"/>
  <c r="VQ49" i="2"/>
  <c r="VQ107" i="2"/>
  <c r="VQ37" i="2"/>
  <c r="VO76" i="2"/>
  <c r="VQ51" i="2"/>
  <c r="VO82" i="2"/>
  <c r="VO99" i="2"/>
  <c r="VO60" i="2"/>
  <c r="VO48" i="2"/>
  <c r="VQ103" i="2"/>
  <c r="VQ95" i="2"/>
  <c r="VQ87" i="2"/>
  <c r="VQ135" i="2"/>
  <c r="VQ98" i="2"/>
  <c r="VO101" i="2"/>
  <c r="VQ97" i="2"/>
  <c r="VQ138" i="2"/>
  <c r="VO110" i="2"/>
  <c r="VO133" i="2"/>
  <c r="VO153" i="2"/>
  <c r="VQ123" i="2"/>
  <c r="VO125" i="2"/>
  <c r="VQ112" i="2"/>
  <c r="VO139" i="2"/>
  <c r="VO192" i="2"/>
  <c r="VQ150" i="2"/>
  <c r="VQ166" i="2"/>
  <c r="VO168" i="2"/>
  <c r="VQ185" i="2"/>
  <c r="VQ139" i="2"/>
  <c r="VQ183" i="2"/>
  <c r="VO156" i="2"/>
  <c r="VQ191" i="2"/>
  <c r="VO195" i="2"/>
  <c r="VO184" i="2"/>
  <c r="VQ184" i="2"/>
  <c r="VO190" i="2"/>
  <c r="VO205" i="2"/>
  <c r="VQ205" i="2"/>
  <c r="VQ234" i="2"/>
  <c r="VO210" i="2"/>
  <c r="VO224" i="2"/>
  <c r="VQ223" i="2"/>
  <c r="VO225" i="2"/>
  <c r="VQ222" i="2"/>
  <c r="VO232" i="2"/>
  <c r="VO231" i="2"/>
  <c r="AD167" i="4"/>
  <c r="AC167" i="4"/>
  <c r="AC469" i="4"/>
  <c r="AD469" i="4"/>
  <c r="AD204" i="4"/>
  <c r="AC204" i="4"/>
  <c r="AD114" i="4"/>
  <c r="AC114" i="4"/>
  <c r="AD382" i="4"/>
  <c r="AC382" i="4"/>
  <c r="AD126" i="4"/>
  <c r="AC126" i="4"/>
  <c r="AD419" i="4"/>
  <c r="AC419" i="4"/>
  <c r="AD417" i="4"/>
  <c r="AC417" i="4"/>
  <c r="AD94" i="4"/>
  <c r="AC94" i="4"/>
  <c r="Y9" i="4"/>
  <c r="AC342" i="4"/>
  <c r="AD342" i="4"/>
  <c r="AE16" i="4"/>
  <c r="AA16" i="4"/>
  <c r="AC362" i="4"/>
  <c r="AD362" i="4"/>
  <c r="AD240" i="4"/>
  <c r="AC240" i="4"/>
  <c r="AD317" i="4"/>
  <c r="AC317" i="4"/>
  <c r="VQ24" i="2"/>
  <c r="VO43" i="2"/>
  <c r="VQ29" i="2"/>
  <c r="VO132" i="2"/>
  <c r="VQ66" i="2"/>
  <c r="AD106" i="4"/>
  <c r="AC106" i="4"/>
  <c r="AD85" i="4"/>
  <c r="AC85" i="4"/>
  <c r="AD225" i="4"/>
  <c r="AC225" i="4"/>
  <c r="AE128" i="4"/>
  <c r="AD128" i="4"/>
  <c r="AA128" i="4"/>
  <c r="AD151" i="4"/>
  <c r="AE151" i="4"/>
  <c r="AA151" i="4"/>
  <c r="AD407" i="4"/>
  <c r="AC407" i="4"/>
  <c r="AC400" i="4"/>
  <c r="AD400" i="4"/>
  <c r="Y11" i="4"/>
  <c r="AD432" i="4"/>
  <c r="AC432" i="4"/>
  <c r="AD442" i="4"/>
  <c r="AC442" i="4"/>
  <c r="AD340" i="4"/>
  <c r="AC340" i="4"/>
  <c r="AD299" i="4"/>
  <c r="AC299" i="4"/>
  <c r="AD254" i="4"/>
  <c r="AC254" i="4"/>
  <c r="AE140" i="4"/>
  <c r="AA140" i="4"/>
  <c r="AE31" i="4"/>
  <c r="AA31" i="4"/>
  <c r="AD235" i="4"/>
  <c r="AC235" i="4"/>
  <c r="AD311" i="4"/>
  <c r="AC311" i="4"/>
  <c r="VO24" i="2"/>
  <c r="VQ75" i="2"/>
  <c r="VO16" i="2"/>
  <c r="VO73" i="2"/>
  <c r="VQ41" i="2"/>
  <c r="VO63" i="2"/>
  <c r="VQ79" i="2"/>
  <c r="VO54" i="2"/>
  <c r="VO86" i="2"/>
  <c r="VO90" i="2"/>
  <c r="VQ99" i="2"/>
  <c r="VO127" i="2"/>
  <c r="VQ140" i="2"/>
  <c r="VQ116" i="2"/>
  <c r="VQ131" i="2"/>
  <c r="VO143" i="2"/>
  <c r="VO202" i="2"/>
  <c r="VO157" i="2"/>
  <c r="AC102" i="4"/>
  <c r="AD102" i="4"/>
  <c r="AC82" i="4"/>
  <c r="AD82" i="4"/>
  <c r="AC193" i="4"/>
  <c r="AD193" i="4"/>
  <c r="AD223" i="4"/>
  <c r="AC223" i="4"/>
  <c r="Y36" i="4"/>
  <c r="AD387" i="4"/>
  <c r="AC387" i="4"/>
  <c r="AE132" i="4"/>
  <c r="AD132" i="4"/>
  <c r="AA132" i="4"/>
  <c r="L132" i="4" s="1"/>
  <c r="AD125" i="4"/>
  <c r="AC125" i="4"/>
  <c r="AE137" i="4"/>
  <c r="AD137" i="4"/>
  <c r="AA137" i="4"/>
  <c r="AC410" i="4"/>
  <c r="AD410" i="4"/>
  <c r="AD418" i="4"/>
  <c r="AC418" i="4"/>
  <c r="AC408" i="4"/>
  <c r="AD408" i="4"/>
  <c r="AD431" i="4"/>
  <c r="AC431" i="4"/>
  <c r="AD439" i="4"/>
  <c r="AC439" i="4"/>
  <c r="AD279" i="4"/>
  <c r="AC279" i="4"/>
  <c r="AD346" i="4"/>
  <c r="AC346" i="4"/>
  <c r="AC300" i="4"/>
  <c r="AD300" i="4"/>
  <c r="AC248" i="4"/>
  <c r="AD248" i="4"/>
  <c r="AE29" i="4"/>
  <c r="AA29" i="4"/>
  <c r="Y12" i="4"/>
  <c r="AC361" i="4"/>
  <c r="AD361" i="4"/>
  <c r="AD236" i="4"/>
  <c r="AC236" i="4"/>
  <c r="AD309" i="4"/>
  <c r="AC309" i="4"/>
  <c r="AC308" i="4"/>
  <c r="AD308" i="4"/>
  <c r="VO64" i="2"/>
  <c r="VQ11" i="2"/>
  <c r="VQ19" i="2"/>
  <c r="VQ42" i="2"/>
  <c r="VQ45" i="2"/>
  <c r="VO89" i="2"/>
  <c r="VO67" i="2"/>
  <c r="VQ80" i="2"/>
  <c r="VO57" i="2"/>
  <c r="VO107" i="2"/>
  <c r="VO84" i="2"/>
  <c r="VQ96" i="2"/>
  <c r="VO124" i="2"/>
  <c r="VQ130" i="2"/>
  <c r="VQ147" i="2"/>
  <c r="VO122" i="2"/>
  <c r="VQ141" i="2"/>
  <c r="VO144" i="2"/>
  <c r="VQ178" i="2"/>
  <c r="VO162" i="2"/>
  <c r="VQ186" i="2"/>
  <c r="VQ179" i="2"/>
  <c r="VQ181" i="2"/>
  <c r="VQ200" i="2"/>
  <c r="VO209" i="2"/>
  <c r="VQ226" i="2"/>
  <c r="AC105" i="4"/>
  <c r="AD105" i="4"/>
  <c r="AD81" i="4"/>
  <c r="AC81" i="4"/>
  <c r="AC224" i="4"/>
  <c r="AD224" i="4"/>
  <c r="AC116" i="4"/>
  <c r="AD116" i="4"/>
  <c r="AD260" i="4"/>
  <c r="AC260" i="4"/>
  <c r="AC213" i="4"/>
  <c r="AD213" i="4"/>
  <c r="AD392" i="4"/>
  <c r="AC392" i="4"/>
  <c r="AC384" i="4"/>
  <c r="AD384" i="4"/>
  <c r="AE149" i="4"/>
  <c r="AD149" i="4"/>
  <c r="AA149" i="4"/>
  <c r="AE129" i="4"/>
  <c r="AD129" i="4"/>
  <c r="AA129" i="4"/>
  <c r="AE136" i="4"/>
  <c r="AD136" i="4"/>
  <c r="AA136" i="4"/>
  <c r="AE148" i="4"/>
  <c r="AD148" i="4"/>
  <c r="AA148" i="4"/>
  <c r="AC413" i="4"/>
  <c r="AD413" i="4"/>
  <c r="AD421" i="4"/>
  <c r="AC421" i="4"/>
  <c r="AD405" i="4"/>
  <c r="AC405" i="4"/>
  <c r="Y42" i="4"/>
  <c r="AD440" i="4"/>
  <c r="AC440" i="4"/>
  <c r="AC339" i="4"/>
  <c r="AD339" i="4"/>
  <c r="Y47" i="4"/>
  <c r="AD247" i="4"/>
  <c r="AC247" i="4"/>
  <c r="AE23" i="4"/>
  <c r="AA23" i="4"/>
  <c r="AE25" i="4"/>
  <c r="AA25" i="4"/>
  <c r="AD360" i="4"/>
  <c r="AC360" i="4"/>
  <c r="AC237" i="4"/>
  <c r="AD237" i="4"/>
  <c r="AD312" i="4"/>
  <c r="AC312" i="4"/>
  <c r="AD313" i="4"/>
  <c r="AC313" i="4"/>
  <c r="VO21" i="2"/>
  <c r="VO22" i="2"/>
  <c r="VO55" i="2"/>
  <c r="VQ18" i="2"/>
  <c r="VO52" i="2"/>
  <c r="VO39" i="2"/>
  <c r="VO30" i="2"/>
  <c r="VQ48" i="2"/>
  <c r="VO65" i="2"/>
  <c r="VO26" i="2"/>
  <c r="VQ50" i="2"/>
  <c r="VQ12" i="2"/>
  <c r="VQ40" i="2"/>
  <c r="VO80" i="2"/>
  <c r="VQ53" i="2"/>
  <c r="VQ86" i="2"/>
  <c r="VO126" i="2"/>
  <c r="VO72" i="2"/>
  <c r="VO51" i="2"/>
  <c r="VO66" i="2"/>
  <c r="VQ118" i="2"/>
  <c r="VQ90" i="2"/>
  <c r="VO59" i="2"/>
  <c r="VQ100" i="2"/>
  <c r="VQ111" i="2"/>
  <c r="VO106" i="2"/>
  <c r="VQ146" i="2"/>
  <c r="VO120" i="2"/>
  <c r="VO136" i="2"/>
  <c r="VO187" i="2"/>
  <c r="VO137" i="2"/>
  <c r="VO128" i="2"/>
  <c r="VO115" i="2"/>
  <c r="VQ149" i="2"/>
  <c r="VO147" i="2"/>
  <c r="VQ156" i="2"/>
  <c r="VQ192" i="2"/>
  <c r="VO170" i="2"/>
  <c r="VQ213" i="2"/>
  <c r="VO142" i="2"/>
  <c r="VQ189" i="2"/>
  <c r="VQ157" i="2"/>
  <c r="VQ194" i="2"/>
  <c r="VQ197" i="2"/>
  <c r="VO155" i="2"/>
  <c r="VO198" i="2"/>
  <c r="VQ198" i="2"/>
  <c r="VO206" i="2"/>
  <c r="VQ207" i="2"/>
  <c r="VO230" i="2"/>
  <c r="VQ217" i="2"/>
  <c r="VQ229" i="2"/>
  <c r="VO226" i="2"/>
  <c r="VO233" i="2"/>
  <c r="VQ225" i="2"/>
  <c r="VQ232" i="2"/>
  <c r="AD159" i="4"/>
  <c r="AC159" i="4"/>
  <c r="AD170" i="4"/>
  <c r="AC170" i="4"/>
  <c r="GQ13" i="2"/>
  <c r="AZ13" i="2"/>
  <c r="AL13" i="2"/>
  <c r="GC13" i="2"/>
  <c r="QQ13" i="2"/>
  <c r="PA13" i="2"/>
  <c r="AE13" i="2"/>
  <c r="BG13" i="2"/>
  <c r="AA13" i="2"/>
  <c r="NK13" i="2"/>
  <c r="GJ13" i="2"/>
  <c r="FA13" i="2"/>
  <c r="IA13" i="2"/>
  <c r="CW13" i="2"/>
  <c r="SU13" i="2"/>
  <c r="KS13" i="2"/>
  <c r="AS13" i="2"/>
  <c r="FO13" i="2"/>
  <c r="EM13" i="2"/>
  <c r="MW13" i="2"/>
  <c r="M13" i="1"/>
  <c r="LU13" i="2"/>
  <c r="UY13" i="2"/>
  <c r="MB13" i="2"/>
  <c r="RS13" i="2"/>
  <c r="MP13" i="2"/>
  <c r="JJ13" i="2"/>
  <c r="BN13" i="2"/>
  <c r="ND13" i="2"/>
  <c r="SN13" i="2"/>
  <c r="HN13" i="1" s="1"/>
  <c r="PO13" i="2"/>
  <c r="TP13" i="2"/>
  <c r="PV13" i="2"/>
  <c r="DR13" i="2"/>
  <c r="FH13" i="2"/>
  <c r="KZ13" i="2"/>
  <c r="VF13" i="2"/>
  <c r="UK13" i="2"/>
  <c r="QC13" i="2"/>
  <c r="QJ13" i="2"/>
  <c r="SG13" i="2"/>
  <c r="IV13" i="2"/>
  <c r="HF13" i="2"/>
  <c r="NR13" i="2"/>
  <c r="TI13" i="2"/>
  <c r="CP13" i="2"/>
  <c r="KE13" i="2"/>
  <c r="TW13" i="2"/>
  <c r="DK13" i="2"/>
  <c r="PH13" i="2"/>
  <c r="LN13" i="2"/>
  <c r="QX13" i="2"/>
  <c r="HT13" i="2"/>
  <c r="NY13" i="2"/>
  <c r="JX13" i="2"/>
  <c r="UR13" i="2"/>
  <c r="EF13" i="2"/>
  <c r="RZ13" i="2"/>
  <c r="OF13" i="2"/>
  <c r="IO13" i="2"/>
  <c r="RE13" i="2"/>
  <c r="CI13" i="2"/>
  <c r="LG13" i="2"/>
  <c r="GX13" i="2"/>
  <c r="UD13" i="2"/>
  <c r="TB13" i="2"/>
  <c r="ET13" i="2"/>
  <c r="BU13" i="2"/>
  <c r="MI13" i="2"/>
  <c r="FV13" i="2"/>
  <c r="OT13" i="2"/>
  <c r="DD13" i="2"/>
  <c r="JQ13" i="2"/>
  <c r="KL13" i="2"/>
  <c r="IH13" i="2"/>
  <c r="JC13" i="2"/>
  <c r="OM13" i="2"/>
  <c r="HM13" i="2"/>
  <c r="DY13" i="2"/>
  <c r="RL13" i="2"/>
  <c r="AC472" i="4"/>
  <c r="AD472" i="4"/>
  <c r="AD207" i="4"/>
  <c r="AC207" i="4"/>
  <c r="AE404" i="4" l="1"/>
  <c r="AA404" i="4"/>
  <c r="AE249" i="4"/>
  <c r="AA249" i="4"/>
  <c r="AE261" i="4"/>
  <c r="AA261" i="4"/>
  <c r="AE168" i="4"/>
  <c r="AA168" i="4"/>
  <c r="AE159" i="4"/>
  <c r="AA159" i="4"/>
  <c r="AE360" i="4"/>
  <c r="AA360" i="4"/>
  <c r="AE405" i="4"/>
  <c r="AA405" i="4"/>
  <c r="AE260" i="4"/>
  <c r="AA260" i="4"/>
  <c r="AE236" i="4"/>
  <c r="AA236" i="4"/>
  <c r="AE439" i="4"/>
  <c r="AA439" i="4"/>
  <c r="AE223" i="4"/>
  <c r="AA223" i="4"/>
  <c r="Y140" i="4"/>
  <c r="AE442" i="4"/>
  <c r="AA442" i="4"/>
  <c r="AE407" i="4"/>
  <c r="AA407" i="4"/>
  <c r="AE225" i="4"/>
  <c r="AA225" i="4"/>
  <c r="AE362" i="4"/>
  <c r="AA362" i="4"/>
  <c r="Y30" i="4"/>
  <c r="AE430" i="4"/>
  <c r="AA430" i="4"/>
  <c r="AE123" i="4"/>
  <c r="AA123" i="4"/>
  <c r="AE461" i="4"/>
  <c r="AA461" i="4"/>
  <c r="AE234" i="4"/>
  <c r="AA234" i="4"/>
  <c r="AE253" i="4"/>
  <c r="AA253" i="4"/>
  <c r="AE332" i="4"/>
  <c r="AA332" i="4"/>
  <c r="AE390" i="4"/>
  <c r="AA390" i="4"/>
  <c r="AE93" i="4"/>
  <c r="AA93" i="4"/>
  <c r="AE160" i="4"/>
  <c r="AA160" i="4"/>
  <c r="Y18" i="4"/>
  <c r="AE376" i="4"/>
  <c r="AA376" i="4"/>
  <c r="AE272" i="4"/>
  <c r="AA272" i="4"/>
  <c r="AE428" i="4"/>
  <c r="AA428" i="4"/>
  <c r="AE239" i="4"/>
  <c r="AA239" i="4"/>
  <c r="AE409" i="4"/>
  <c r="AA409" i="4"/>
  <c r="AE470" i="4"/>
  <c r="AA470" i="4"/>
  <c r="AE206" i="4"/>
  <c r="AA206" i="4"/>
  <c r="AE105" i="4"/>
  <c r="AA105" i="4"/>
  <c r="AE248" i="4"/>
  <c r="AA248" i="4"/>
  <c r="AE410" i="4"/>
  <c r="AA410" i="4"/>
  <c r="Y16" i="4"/>
  <c r="AE114" i="4"/>
  <c r="AA114" i="4"/>
  <c r="AE280" i="4"/>
  <c r="AA280" i="4"/>
  <c r="AE385" i="4"/>
  <c r="AA385" i="4"/>
  <c r="AE86" i="4"/>
  <c r="AA86" i="4"/>
  <c r="AE403" i="4"/>
  <c r="AA403" i="4"/>
  <c r="AE462" i="4"/>
  <c r="AA462" i="4"/>
  <c r="R37" i="4"/>
  <c r="Y37" i="4"/>
  <c r="AE215" i="4"/>
  <c r="AA215" i="4"/>
  <c r="AE313" i="4"/>
  <c r="AA313" i="4"/>
  <c r="Y25" i="4"/>
  <c r="AE421" i="4"/>
  <c r="AA421" i="4"/>
  <c r="AE431" i="4"/>
  <c r="AA431" i="4"/>
  <c r="AE387" i="4"/>
  <c r="AA387" i="4"/>
  <c r="AE311" i="4"/>
  <c r="AA311" i="4"/>
  <c r="AE254" i="4"/>
  <c r="AA254" i="4"/>
  <c r="AE432" i="4"/>
  <c r="AA432" i="4"/>
  <c r="AE85" i="4"/>
  <c r="AA85" i="4"/>
  <c r="Y20" i="4"/>
  <c r="Y40" i="4"/>
  <c r="Y28" i="4"/>
  <c r="AE386" i="4"/>
  <c r="AA386" i="4"/>
  <c r="AE104" i="4"/>
  <c r="AA104" i="4"/>
  <c r="AE180" i="4"/>
  <c r="AA180" i="4"/>
  <c r="AE438" i="4"/>
  <c r="AA438" i="4"/>
  <c r="AE271" i="4"/>
  <c r="AA271" i="4"/>
  <c r="Y127" i="4"/>
  <c r="AE264" i="4"/>
  <c r="AA264" i="4"/>
  <c r="O56" i="4"/>
  <c r="R9" i="4"/>
  <c r="AE238" i="4"/>
  <c r="AA238" i="4"/>
  <c r="AE422" i="4"/>
  <c r="AA422" i="4"/>
  <c r="Y33" i="4"/>
  <c r="AE411" i="4"/>
  <c r="AA411" i="4"/>
  <c r="AE383" i="4"/>
  <c r="AA383" i="4"/>
  <c r="VM257" i="2"/>
  <c r="VM262" i="2"/>
  <c r="VM261" i="2"/>
  <c r="VM259" i="2"/>
  <c r="VM253" i="2"/>
  <c r="VM252" i="2"/>
  <c r="VM251" i="2"/>
  <c r="VM250" i="2"/>
  <c r="VM249" i="2"/>
  <c r="VM243" i="2"/>
  <c r="VM234" i="2"/>
  <c r="VM228" i="2"/>
  <c r="VM225" i="2"/>
  <c r="VM222" i="2"/>
  <c r="VM219" i="2"/>
  <c r="VM260" i="2"/>
  <c r="VM254" i="2"/>
  <c r="VM258" i="2"/>
  <c r="VM237" i="2"/>
  <c r="VM229" i="2"/>
  <c r="VM256" i="2"/>
  <c r="VM241" i="2"/>
  <c r="VM244" i="2"/>
  <c r="VM236" i="2"/>
  <c r="VM235" i="2"/>
  <c r="VM263" i="2"/>
  <c r="VM255" i="2"/>
  <c r="VM248" i="2"/>
  <c r="VM242" i="2"/>
  <c r="VM233" i="2"/>
  <c r="VM232" i="2"/>
  <c r="VM227" i="2"/>
  <c r="VM224" i="2"/>
  <c r="VM221" i="2"/>
  <c r="VM245" i="2"/>
  <c r="VM231" i="2"/>
  <c r="VM217" i="2"/>
  <c r="VM211" i="2"/>
  <c r="VM208" i="2"/>
  <c r="VM218" i="2"/>
  <c r="VM214" i="2"/>
  <c r="VM239" i="2"/>
  <c r="VM216" i="2"/>
  <c r="VM246" i="2"/>
  <c r="VM238" i="2"/>
  <c r="VM206" i="2"/>
  <c r="VM220" i="2"/>
  <c r="VM207" i="2"/>
  <c r="VM201" i="2"/>
  <c r="VM223" i="2"/>
  <c r="VM210" i="2"/>
  <c r="VM209" i="2"/>
  <c r="VM204" i="2"/>
  <c r="VM247" i="2"/>
  <c r="VM230" i="2"/>
  <c r="VM213" i="2"/>
  <c r="VM202" i="2"/>
  <c r="VM199" i="2"/>
  <c r="VM198" i="2"/>
  <c r="VM195" i="2"/>
  <c r="VM192" i="2"/>
  <c r="VM189" i="2"/>
  <c r="VM193" i="2"/>
  <c r="VM226" i="2"/>
  <c r="VM194" i="2"/>
  <c r="VM191" i="2"/>
  <c r="VM240" i="2"/>
  <c r="VM183" i="2"/>
  <c r="VM171" i="2"/>
  <c r="VM163" i="2"/>
  <c r="VM160" i="2"/>
  <c r="VM212" i="2"/>
  <c r="VM190" i="2"/>
  <c r="VM178" i="2"/>
  <c r="VM175" i="2"/>
  <c r="VM166" i="2"/>
  <c r="VM181" i="2"/>
  <c r="VM169" i="2"/>
  <c r="VM215" i="2"/>
  <c r="VM187" i="2"/>
  <c r="VM185" i="2"/>
  <c r="VM182" i="2"/>
  <c r="VM173" i="2"/>
  <c r="VM170" i="2"/>
  <c r="VM200" i="2"/>
  <c r="VM197" i="2"/>
  <c r="VM184" i="2"/>
  <c r="VM177" i="2"/>
  <c r="VM153" i="2"/>
  <c r="VM150" i="2"/>
  <c r="VM205" i="2"/>
  <c r="VM186" i="2"/>
  <c r="VM165" i="2"/>
  <c r="VM158" i="2"/>
  <c r="VM156" i="2"/>
  <c r="VM145" i="2"/>
  <c r="VM172" i="2"/>
  <c r="VM162" i="2"/>
  <c r="VM157" i="2"/>
  <c r="VM155" i="2"/>
  <c r="VM151" i="2"/>
  <c r="VM148" i="2"/>
  <c r="VM196" i="2"/>
  <c r="VM174" i="2"/>
  <c r="VM161" i="2"/>
  <c r="VM188" i="2"/>
  <c r="VM168" i="2"/>
  <c r="VM164" i="2"/>
  <c r="VM203" i="2"/>
  <c r="VM167" i="2"/>
  <c r="VM154" i="2"/>
  <c r="VM180" i="2"/>
  <c r="VM179" i="2"/>
  <c r="VM176" i="2"/>
  <c r="VM159" i="2"/>
  <c r="VM149" i="2"/>
  <c r="VM143" i="2"/>
  <c r="VM142" i="2"/>
  <c r="VM140" i="2"/>
  <c r="VM144" i="2"/>
  <c r="VM152" i="2"/>
  <c r="VM146" i="2"/>
  <c r="VM136" i="2"/>
  <c r="VM133" i="2"/>
  <c r="VM111" i="2"/>
  <c r="VM101" i="2"/>
  <c r="VM139" i="2"/>
  <c r="VM118" i="2"/>
  <c r="VM115" i="2"/>
  <c r="VM104" i="2"/>
  <c r="VM134" i="2"/>
  <c r="VM131" i="2"/>
  <c r="VM128" i="2"/>
  <c r="VM125" i="2"/>
  <c r="VM122" i="2"/>
  <c r="VM112" i="2"/>
  <c r="VM108" i="2"/>
  <c r="VM135" i="2"/>
  <c r="VM130" i="2"/>
  <c r="VM141" i="2"/>
  <c r="VM138" i="2"/>
  <c r="VM147" i="2"/>
  <c r="VM137" i="2"/>
  <c r="VM121" i="2"/>
  <c r="VM106" i="2"/>
  <c r="VM120" i="2"/>
  <c r="VM110" i="2"/>
  <c r="VM113" i="2"/>
  <c r="VM127" i="2"/>
  <c r="VM109" i="2"/>
  <c r="VM105" i="2"/>
  <c r="VM103" i="2"/>
  <c r="VM99" i="2"/>
  <c r="VM129" i="2"/>
  <c r="VM119" i="2"/>
  <c r="VM117" i="2"/>
  <c r="VM124" i="2"/>
  <c r="VM114" i="2"/>
  <c r="VM132" i="2"/>
  <c r="VM116" i="2"/>
  <c r="VM107" i="2"/>
  <c r="VM92" i="2"/>
  <c r="VM89" i="2"/>
  <c r="VM86" i="2"/>
  <c r="VM80" i="2"/>
  <c r="VM73" i="2"/>
  <c r="VM65" i="2"/>
  <c r="VM62" i="2"/>
  <c r="VM96" i="2"/>
  <c r="VM77" i="2"/>
  <c r="VM68" i="2"/>
  <c r="VM123" i="2"/>
  <c r="VM102" i="2"/>
  <c r="VM100" i="2"/>
  <c r="VM98" i="2"/>
  <c r="VM84" i="2"/>
  <c r="VM74" i="2"/>
  <c r="VM71" i="2"/>
  <c r="VM97" i="2"/>
  <c r="VM88" i="2"/>
  <c r="VM78" i="2"/>
  <c r="VM67" i="2"/>
  <c r="VM59" i="2"/>
  <c r="VM56" i="2"/>
  <c r="VM51" i="2"/>
  <c r="VM48" i="2"/>
  <c r="VM95" i="2"/>
  <c r="VM90" i="2"/>
  <c r="VM94" i="2"/>
  <c r="VM81" i="2"/>
  <c r="VM126" i="2"/>
  <c r="VM72" i="2"/>
  <c r="VM69" i="2"/>
  <c r="VM60" i="2"/>
  <c r="VM52" i="2"/>
  <c r="VM47" i="2"/>
  <c r="VM43" i="2"/>
  <c r="VM39" i="2"/>
  <c r="VM36" i="2"/>
  <c r="VM25" i="2"/>
  <c r="VM22" i="2"/>
  <c r="VM19" i="2"/>
  <c r="VM91" i="2"/>
  <c r="VM82" i="2"/>
  <c r="VM79" i="2"/>
  <c r="VM31" i="2"/>
  <c r="VM28" i="2"/>
  <c r="VM76" i="2"/>
  <c r="VM63" i="2"/>
  <c r="VM53" i="2"/>
  <c r="VM44" i="2"/>
  <c r="VM34" i="2"/>
  <c r="VM20" i="2"/>
  <c r="VM17" i="2"/>
  <c r="VM93" i="2"/>
  <c r="VM87" i="2"/>
  <c r="VM83" i="2"/>
  <c r="VM55" i="2"/>
  <c r="VM50" i="2"/>
  <c r="VM49" i="2"/>
  <c r="VM45" i="2"/>
  <c r="VM41" i="2"/>
  <c r="VM32" i="2"/>
  <c r="VM64" i="2"/>
  <c r="VM46" i="2"/>
  <c r="VM35" i="2"/>
  <c r="VM21" i="2"/>
  <c r="VM30" i="2"/>
  <c r="VM29" i="2"/>
  <c r="VM23" i="2"/>
  <c r="VM16" i="2"/>
  <c r="VM54" i="2"/>
  <c r="VM38" i="2"/>
  <c r="VM37" i="2"/>
  <c r="VM15" i="2"/>
  <c r="VM66" i="2"/>
  <c r="VM85" i="2"/>
  <c r="VM70" i="2"/>
  <c r="VM75" i="2"/>
  <c r="VM42" i="2"/>
  <c r="VM13" i="2"/>
  <c r="VM24" i="2"/>
  <c r="VM14" i="2"/>
  <c r="VM12" i="2"/>
  <c r="VM61" i="2"/>
  <c r="VM58" i="2"/>
  <c r="VM57" i="2"/>
  <c r="VM18" i="2"/>
  <c r="VM26" i="2"/>
  <c r="VM27" i="2"/>
  <c r="VM40" i="2"/>
  <c r="VM11" i="2"/>
  <c r="VM33" i="2"/>
  <c r="VQ161" i="2"/>
  <c r="VQ102" i="2"/>
  <c r="VO11" i="2"/>
  <c r="AE79" i="4"/>
  <c r="AA79" i="4"/>
  <c r="AE417" i="4"/>
  <c r="AA417" i="4"/>
  <c r="Y27" i="4"/>
  <c r="AE345" i="4"/>
  <c r="AA345" i="4"/>
  <c r="AE415" i="4"/>
  <c r="AA415" i="4"/>
  <c r="AE80" i="4"/>
  <c r="AA80" i="4"/>
  <c r="Y22" i="4"/>
  <c r="AE444" i="4"/>
  <c r="AA444" i="4"/>
  <c r="AE414" i="4"/>
  <c r="AA414" i="4"/>
  <c r="AE388" i="4"/>
  <c r="AA388" i="4"/>
  <c r="AE389" i="4"/>
  <c r="AA389" i="4"/>
  <c r="AA14" i="2"/>
  <c r="BG14" i="2"/>
  <c r="AS14" i="2"/>
  <c r="AE14" i="2"/>
  <c r="GJ14" i="2"/>
  <c r="EF14" i="2"/>
  <c r="ND14" i="2"/>
  <c r="KZ14" i="2"/>
  <c r="OT14" i="2"/>
  <c r="FH14" i="2"/>
  <c r="MP14" i="2"/>
  <c r="BN14" i="2"/>
  <c r="TB14" i="2"/>
  <c r="OF14" i="2"/>
  <c r="M14" i="1"/>
  <c r="TP14" i="2"/>
  <c r="QJ14" i="2"/>
  <c r="JJ14" i="2"/>
  <c r="KS14" i="2"/>
  <c r="IV14" i="2"/>
  <c r="SN14" i="2"/>
  <c r="HN14" i="1" s="1"/>
  <c r="CI14" i="2"/>
  <c r="QC14" i="2"/>
  <c r="HM14" i="2"/>
  <c r="RE14" i="2"/>
  <c r="BU14" i="2"/>
  <c r="PH14" i="2"/>
  <c r="UY14" i="2"/>
  <c r="LN14" i="2"/>
  <c r="HF14" i="2"/>
  <c r="LU14" i="2"/>
  <c r="NK14" i="2"/>
  <c r="DD14" i="2"/>
  <c r="RL14" i="2"/>
  <c r="NR14" i="2"/>
  <c r="AL14" i="2"/>
  <c r="TW14" i="2"/>
  <c r="JX14" i="2"/>
  <c r="SG14" i="2"/>
  <c r="QQ14" i="2"/>
  <c r="DY14" i="2"/>
  <c r="HT14" i="2"/>
  <c r="MI14" i="2"/>
  <c r="FV14" i="2"/>
  <c r="KL14" i="2"/>
  <c r="SU14" i="2"/>
  <c r="GX14" i="2"/>
  <c r="UR14" i="2"/>
  <c r="LG14" i="2"/>
  <c r="UK14" i="2"/>
  <c r="JC14" i="2"/>
  <c r="CP14" i="2"/>
  <c r="ET14" i="2"/>
  <c r="PA14" i="2"/>
  <c r="GQ14" i="2"/>
  <c r="PO14" i="2"/>
  <c r="OM14" i="2"/>
  <c r="MB14" i="2"/>
  <c r="TI14" i="2"/>
  <c r="MW14" i="2"/>
  <c r="IA14" i="2"/>
  <c r="RZ14" i="2"/>
  <c r="PV14" i="2"/>
  <c r="UD14" i="2"/>
  <c r="RS14" i="2"/>
  <c r="VF14" i="2"/>
  <c r="DK14" i="2"/>
  <c r="QX14" i="2"/>
  <c r="FA14" i="2"/>
  <c r="DR14" i="2"/>
  <c r="FO14" i="2"/>
  <c r="CW14" i="2"/>
  <c r="KE14" i="2"/>
  <c r="EM14" i="2"/>
  <c r="IH14" i="2"/>
  <c r="AZ14" i="2"/>
  <c r="IO14" i="2"/>
  <c r="GC14" i="2"/>
  <c r="NY14" i="2"/>
  <c r="JQ14" i="2"/>
  <c r="AE207" i="4"/>
  <c r="AA207" i="4"/>
  <c r="AE339" i="4"/>
  <c r="AA339" i="4"/>
  <c r="AE384" i="4"/>
  <c r="AA384" i="4"/>
  <c r="AE116" i="4"/>
  <c r="AA116" i="4"/>
  <c r="AE361" i="4"/>
  <c r="AA361" i="4"/>
  <c r="AE300" i="4"/>
  <c r="AA300" i="4"/>
  <c r="AE193" i="4"/>
  <c r="AA193" i="4"/>
  <c r="AE317" i="4"/>
  <c r="AA317" i="4"/>
  <c r="AE419" i="4"/>
  <c r="AA419" i="4"/>
  <c r="AE204" i="4"/>
  <c r="AA204" i="4"/>
  <c r="AE316" i="4"/>
  <c r="AA316" i="4"/>
  <c r="AE101" i="4"/>
  <c r="AA101" i="4"/>
  <c r="Y24" i="4"/>
  <c r="AE95" i="4"/>
  <c r="AA95" i="4"/>
  <c r="AE429" i="4"/>
  <c r="AA429" i="4"/>
  <c r="AE406" i="4"/>
  <c r="AA406" i="4"/>
  <c r="Y35" i="4"/>
  <c r="AE103" i="4"/>
  <c r="AA103" i="4"/>
  <c r="AE252" i="4"/>
  <c r="AA252" i="4"/>
  <c r="AE375" i="4"/>
  <c r="AA375" i="4"/>
  <c r="AE344" i="4"/>
  <c r="AA344" i="4"/>
  <c r="AE84" i="4"/>
  <c r="AA84" i="4"/>
  <c r="AE353" i="4"/>
  <c r="AA353" i="4"/>
  <c r="AE179" i="4"/>
  <c r="AA179" i="4"/>
  <c r="AE231" i="4"/>
  <c r="AA231" i="4"/>
  <c r="AE393" i="4"/>
  <c r="AA393" i="4"/>
  <c r="VQ202" i="2"/>
  <c r="VO159" i="2"/>
  <c r="VQ85" i="2"/>
  <c r="VQ33" i="2"/>
  <c r="VQ195" i="2"/>
  <c r="VO146" i="2"/>
  <c r="AE306" i="4"/>
  <c r="AA306" i="4"/>
  <c r="AE392" i="4"/>
  <c r="AA392" i="4"/>
  <c r="AE325" i="4"/>
  <c r="AA325" i="4"/>
  <c r="AE181" i="4"/>
  <c r="AA181" i="4"/>
  <c r="VO201" i="2"/>
  <c r="VO149" i="2"/>
  <c r="VQ57" i="2"/>
  <c r="VQ21" i="2"/>
  <c r="AE341" i="4"/>
  <c r="AA341" i="4"/>
  <c r="VQ158" i="2"/>
  <c r="VO135" i="2"/>
  <c r="Y26" i="4"/>
  <c r="VO214" i="2"/>
  <c r="VQ164" i="2"/>
  <c r="VO177" i="2"/>
  <c r="VO140" i="2"/>
  <c r="VO74" i="2"/>
  <c r="VO56" i="2"/>
  <c r="VQ27" i="2"/>
  <c r="VQ187" i="2"/>
  <c r="VQ122" i="2"/>
  <c r="VO75" i="2"/>
  <c r="Y45" i="4"/>
  <c r="Y19" i="4"/>
  <c r="AE214" i="4"/>
  <c r="AA214" i="4"/>
  <c r="AE171" i="4"/>
  <c r="AA171" i="4"/>
  <c r="VO158" i="2"/>
  <c r="VO121" i="2"/>
  <c r="VQ221" i="2"/>
  <c r="AE312" i="4"/>
  <c r="AA312" i="4"/>
  <c r="Y23" i="4"/>
  <c r="AE440" i="4"/>
  <c r="AA440" i="4"/>
  <c r="AE346" i="4"/>
  <c r="AA346" i="4"/>
  <c r="AE235" i="4"/>
  <c r="AA235" i="4"/>
  <c r="AE299" i="4"/>
  <c r="AA299" i="4"/>
  <c r="AE106" i="4"/>
  <c r="AA106" i="4"/>
  <c r="AE342" i="4"/>
  <c r="AA342" i="4"/>
  <c r="AE394" i="4"/>
  <c r="AA394" i="4"/>
  <c r="R34" i="4"/>
  <c r="Y34" i="4"/>
  <c r="AE161" i="4"/>
  <c r="AA161" i="4"/>
  <c r="VQ174" i="2"/>
  <c r="VQ104" i="2"/>
  <c r="Y46" i="4"/>
  <c r="AE172" i="4"/>
  <c r="AA172" i="4"/>
  <c r="VQ212" i="2"/>
  <c r="VQ167" i="2"/>
  <c r="VO182" i="2"/>
  <c r="VQ132" i="2"/>
  <c r="VO81" i="2"/>
  <c r="VO20" i="2"/>
  <c r="VO61" i="2"/>
  <c r="AE117" i="4"/>
  <c r="AA117" i="4"/>
  <c r="VO166" i="2"/>
  <c r="VQ105" i="2"/>
  <c r="VQ20" i="2"/>
  <c r="VO235" i="2"/>
  <c r="VO148" i="2"/>
  <c r="VO68" i="2"/>
  <c r="AE250" i="4"/>
  <c r="AA250" i="4"/>
  <c r="AE420" i="4"/>
  <c r="AA420" i="4"/>
  <c r="AE263" i="4"/>
  <c r="AA263" i="4"/>
  <c r="AE278" i="4"/>
  <c r="AA278" i="4"/>
  <c r="AE472" i="4"/>
  <c r="AA472" i="4"/>
  <c r="AE413" i="4"/>
  <c r="AA413" i="4"/>
  <c r="AE224" i="4"/>
  <c r="AA224" i="4"/>
  <c r="AE308" i="4"/>
  <c r="AA308" i="4"/>
  <c r="AE408" i="4"/>
  <c r="AA408" i="4"/>
  <c r="AE125" i="4"/>
  <c r="AA125" i="4"/>
  <c r="AE82" i="4"/>
  <c r="AA82" i="4"/>
  <c r="Y128" i="4"/>
  <c r="AE240" i="4"/>
  <c r="AA240" i="4"/>
  <c r="AE126" i="4"/>
  <c r="AA126" i="4"/>
  <c r="AE310" i="4"/>
  <c r="AA310" i="4"/>
  <c r="AE401" i="4"/>
  <c r="AA401" i="4"/>
  <c r="AE17" i="4"/>
  <c r="AC56" i="4" s="1"/>
  <c r="AA17" i="4"/>
  <c r="AE221" i="4"/>
  <c r="AA221" i="4"/>
  <c r="AE173" i="4"/>
  <c r="AA173" i="4"/>
  <c r="Y21" i="4"/>
  <c r="AE205" i="4"/>
  <c r="AA205" i="4"/>
  <c r="Y139" i="4"/>
  <c r="Y15" i="4"/>
  <c r="AE441" i="4"/>
  <c r="AA441" i="4"/>
  <c r="AE222" i="4"/>
  <c r="AA222" i="4"/>
  <c r="AE343" i="4"/>
  <c r="AA343" i="4"/>
  <c r="AE333" i="4"/>
  <c r="AA333" i="4"/>
  <c r="AE83" i="4"/>
  <c r="AA83" i="4"/>
  <c r="AE170" i="4"/>
  <c r="AA170" i="4"/>
  <c r="AE247" i="4"/>
  <c r="AA247" i="4"/>
  <c r="AE81" i="4"/>
  <c r="AA81" i="4"/>
  <c r="AE309" i="4"/>
  <c r="AA309" i="4"/>
  <c r="Y29" i="4"/>
  <c r="AE279" i="4"/>
  <c r="AA279" i="4"/>
  <c r="AE418" i="4"/>
  <c r="AA418" i="4"/>
  <c r="Y54" i="4"/>
  <c r="Y31" i="4"/>
  <c r="AE340" i="4"/>
  <c r="AA340" i="4"/>
  <c r="AE469" i="4"/>
  <c r="AA469" i="4"/>
  <c r="AE363" i="4"/>
  <c r="AA363" i="4"/>
  <c r="AE445" i="4"/>
  <c r="AA445" i="4"/>
  <c r="Y41" i="4"/>
  <c r="AE192" i="4"/>
  <c r="AA192" i="4"/>
  <c r="AE324" i="4"/>
  <c r="AA324" i="4"/>
  <c r="AE323" i="4"/>
  <c r="AA323" i="4"/>
  <c r="VO102" i="2"/>
  <c r="VO31" i="2"/>
  <c r="VQ15" i="2"/>
  <c r="AE315" i="4"/>
  <c r="AA315" i="4"/>
  <c r="AE416" i="4"/>
  <c r="AA416" i="4"/>
  <c r="AE307" i="4"/>
  <c r="AA307" i="4"/>
  <c r="AE124" i="4"/>
  <c r="AA124" i="4"/>
  <c r="AE354" i="4"/>
  <c r="AA354" i="4"/>
  <c r="VO197" i="2"/>
  <c r="VO105" i="2"/>
  <c r="VQ63" i="2"/>
  <c r="AE314" i="4"/>
  <c r="AA314" i="4"/>
  <c r="AE446" i="4"/>
  <c r="AA446" i="4"/>
  <c r="R52" i="4"/>
  <c r="Y52" i="4"/>
  <c r="R14" i="4"/>
  <c r="Y14" i="4"/>
  <c r="VO191" i="2"/>
  <c r="VQ93" i="2"/>
  <c r="Y38" i="4"/>
  <c r="C314" i="3"/>
  <c r="V15" i="2"/>
  <c r="U15" i="2"/>
  <c r="X15" i="2"/>
  <c r="W15" i="2"/>
  <c r="N15" i="1" s="1"/>
  <c r="L15" i="1"/>
  <c r="T16" i="2"/>
  <c r="VQ204" i="2"/>
  <c r="VQ180" i="2"/>
  <c r="VO174" i="2"/>
  <c r="VQ115" i="2"/>
  <c r="VQ60" i="2"/>
  <c r="VQ62" i="2"/>
  <c r="VQ25" i="2"/>
  <c r="Y48" i="4"/>
  <c r="VO164" i="2"/>
  <c r="VO138" i="2"/>
  <c r="VO17" i="2"/>
  <c r="AE233" i="4"/>
  <c r="AA233" i="4"/>
  <c r="AE92" i="4"/>
  <c r="AA92" i="4"/>
  <c r="AE115" i="4"/>
  <c r="AA115" i="4"/>
  <c r="VO208" i="2"/>
  <c r="VO179" i="2"/>
  <c r="VQ54" i="2"/>
  <c r="AE471" i="4"/>
  <c r="AA471" i="4"/>
  <c r="AE237" i="4"/>
  <c r="AA237" i="4"/>
  <c r="AE213" i="4"/>
  <c r="AA213" i="4"/>
  <c r="AE102" i="4"/>
  <c r="AA102" i="4"/>
  <c r="AE400" i="4"/>
  <c r="AA400" i="4"/>
  <c r="AE94" i="4"/>
  <c r="AA94" i="4"/>
  <c r="AE382" i="4"/>
  <c r="AA382" i="4"/>
  <c r="AE167" i="4"/>
  <c r="AA167" i="4"/>
  <c r="AE347" i="4"/>
  <c r="AA347" i="4"/>
  <c r="AE402" i="4"/>
  <c r="AA402" i="4"/>
  <c r="AE391" i="4"/>
  <c r="AA391" i="4"/>
  <c r="AE190" i="4"/>
  <c r="AA190" i="4"/>
  <c r="AE232" i="4"/>
  <c r="AA232" i="4"/>
  <c r="AE443" i="4"/>
  <c r="AA443" i="4"/>
  <c r="Y145" i="4"/>
  <c r="AE191" i="4"/>
  <c r="AA191" i="4"/>
  <c r="Y39" i="4"/>
  <c r="AE412" i="4"/>
  <c r="AA412" i="4"/>
  <c r="AE262" i="4"/>
  <c r="AA262" i="4"/>
  <c r="R13" i="4"/>
  <c r="Y13" i="4"/>
  <c r="R49" i="4"/>
  <c r="Y49" i="4"/>
  <c r="VQ76" i="2"/>
  <c r="VQ208" i="2"/>
  <c r="VQ162" i="2"/>
  <c r="VO152" i="2"/>
  <c r="VQ124" i="2"/>
  <c r="VQ92" i="2"/>
  <c r="VO37" i="2"/>
  <c r="VQ35" i="2"/>
  <c r="AE169" i="4"/>
  <c r="AA169" i="4"/>
  <c r="VO160" i="2"/>
  <c r="VO113" i="2"/>
  <c r="VQ32" i="2"/>
  <c r="VO213" i="2"/>
  <c r="VQ173" i="2"/>
  <c r="VQ91" i="2"/>
  <c r="VQ114" i="2"/>
  <c r="Z127" i="4" l="1"/>
  <c r="Z128" i="4"/>
  <c r="Z20" i="4"/>
  <c r="Z26" i="4"/>
  <c r="Z409" i="4"/>
  <c r="Y409" i="4"/>
  <c r="Y17" i="4"/>
  <c r="Y56" i="4" s="1"/>
  <c r="Y3" i="4" s="1"/>
  <c r="Z17" i="4"/>
  <c r="Z123" i="4"/>
  <c r="Y123" i="4"/>
  <c r="Y124" i="4"/>
  <c r="Z48" i="4"/>
  <c r="C315" i="3"/>
  <c r="X16" i="2"/>
  <c r="W16" i="2"/>
  <c r="N16" i="1" s="1"/>
  <c r="V16" i="2"/>
  <c r="U16" i="2"/>
  <c r="L16" i="1"/>
  <c r="T17" i="2"/>
  <c r="Z49" i="4"/>
  <c r="Z34" i="4"/>
  <c r="Z45" i="4"/>
  <c r="Z35" i="4"/>
  <c r="Z38" i="4"/>
  <c r="Z13" i="4"/>
  <c r="Z54" i="4"/>
  <c r="KL15" i="2"/>
  <c r="JX15" i="2"/>
  <c r="JJ15" i="2"/>
  <c r="IV15" i="2"/>
  <c r="IH15" i="2"/>
  <c r="HT15" i="2"/>
  <c r="HF15" i="2"/>
  <c r="LN15" i="2"/>
  <c r="KZ15" i="2"/>
  <c r="OM15" i="2"/>
  <c r="BN15" i="2"/>
  <c r="AA15" i="2"/>
  <c r="SU15" i="2"/>
  <c r="CP15" i="2"/>
  <c r="SG15" i="2"/>
  <c r="UK15" i="2"/>
  <c r="GC15" i="2"/>
  <c r="DD15" i="2"/>
  <c r="QC15" i="2"/>
  <c r="DR15" i="2"/>
  <c r="M15" i="1"/>
  <c r="NY15" i="2"/>
  <c r="LU15" i="2"/>
  <c r="TW15" i="2"/>
  <c r="RS15" i="2"/>
  <c r="MI15" i="2"/>
  <c r="RL15" i="2"/>
  <c r="IO15" i="2"/>
  <c r="ND15" i="2"/>
  <c r="TB15" i="2"/>
  <c r="GQ15" i="2"/>
  <c r="QQ15" i="2"/>
  <c r="KS15" i="2"/>
  <c r="QJ15" i="2"/>
  <c r="RE15" i="2"/>
  <c r="FV15" i="2"/>
  <c r="HM15" i="2"/>
  <c r="AS15" i="2"/>
  <c r="NR15" i="2"/>
  <c r="UR15" i="2"/>
  <c r="RZ15" i="2"/>
  <c r="PH15" i="2"/>
  <c r="JQ15" i="2"/>
  <c r="BG15" i="2"/>
  <c r="CW15" i="2"/>
  <c r="TI15" i="2"/>
  <c r="TP15" i="2"/>
  <c r="LG15" i="2"/>
  <c r="UD15" i="2"/>
  <c r="AL15" i="2"/>
  <c r="ET15" i="2"/>
  <c r="EF15" i="2"/>
  <c r="DY15" i="2"/>
  <c r="AZ15" i="2"/>
  <c r="AE15" i="2"/>
  <c r="UY15" i="2"/>
  <c r="MW15" i="2"/>
  <c r="PA15" i="2"/>
  <c r="GX15" i="2"/>
  <c r="CI15" i="2"/>
  <c r="MP15" i="2"/>
  <c r="FH15" i="2"/>
  <c r="OF15" i="2"/>
  <c r="EM15" i="2"/>
  <c r="PO15" i="2"/>
  <c r="FA15" i="2"/>
  <c r="JC15" i="2"/>
  <c r="DK15" i="2"/>
  <c r="IA15" i="2"/>
  <c r="BU15" i="2"/>
  <c r="QX15" i="2"/>
  <c r="SN15" i="2"/>
  <c r="HN15" i="1" s="1"/>
  <c r="NK15" i="2"/>
  <c r="GJ15" i="2"/>
  <c r="MB15" i="2"/>
  <c r="FO15" i="2"/>
  <c r="KE15" i="2"/>
  <c r="PV15" i="2"/>
  <c r="VF15" i="2"/>
  <c r="OT15" i="2"/>
  <c r="Z46" i="4"/>
  <c r="Z37" i="4"/>
  <c r="Z52" i="4"/>
  <c r="Z40" i="4"/>
  <c r="AA16" i="2" l="1"/>
  <c r="GC16" i="2"/>
  <c r="FO16" i="2"/>
  <c r="PA16" i="2"/>
  <c r="UY16" i="2"/>
  <c r="EM16" i="2"/>
  <c r="LU16" i="2"/>
  <c r="RS16" i="2"/>
  <c r="KE16" i="2"/>
  <c r="AS16" i="2"/>
  <c r="OM16" i="2"/>
  <c r="MI16" i="2"/>
  <c r="DK16" i="2"/>
  <c r="JC16" i="2"/>
  <c r="M16" i="1"/>
  <c r="TW16" i="2"/>
  <c r="DY16" i="2"/>
  <c r="RL16" i="2"/>
  <c r="GQ16" i="2"/>
  <c r="MP16" i="2"/>
  <c r="SN16" i="2"/>
  <c r="HN16" i="1" s="1"/>
  <c r="HF16" i="2"/>
  <c r="IV16" i="2"/>
  <c r="BG16" i="2"/>
  <c r="TI16" i="2"/>
  <c r="HM16" i="2"/>
  <c r="NK16" i="2"/>
  <c r="CP16" i="2"/>
  <c r="KZ16" i="2"/>
  <c r="DR16" i="2"/>
  <c r="OT16" i="2"/>
  <c r="BN16" i="2"/>
  <c r="QC16" i="2"/>
  <c r="RE16" i="2"/>
  <c r="FH16" i="2"/>
  <c r="ND16" i="2"/>
  <c r="JJ16" i="2"/>
  <c r="SG16" i="2"/>
  <c r="CW16" i="2"/>
  <c r="UK16" i="2"/>
  <c r="VF16" i="2"/>
  <c r="IH16" i="2"/>
  <c r="HT16" i="2"/>
  <c r="EF16" i="2"/>
  <c r="QX16" i="2"/>
  <c r="MB16" i="2"/>
  <c r="AL16" i="2"/>
  <c r="NY16" i="2"/>
  <c r="UR16" i="2"/>
  <c r="KL16" i="2"/>
  <c r="NR16" i="2"/>
  <c r="CI16" i="2"/>
  <c r="TB16" i="2"/>
  <c r="PH16" i="2"/>
  <c r="IO16" i="2"/>
  <c r="ET16" i="2"/>
  <c r="AE16" i="2"/>
  <c r="LG16" i="2"/>
  <c r="QJ16" i="2"/>
  <c r="IA16" i="2"/>
  <c r="JX16" i="2"/>
  <c r="RZ16" i="2"/>
  <c r="GJ16" i="2"/>
  <c r="MW16" i="2"/>
  <c r="AZ16" i="2"/>
  <c r="FA16" i="2"/>
  <c r="OF16" i="2"/>
  <c r="SU16" i="2"/>
  <c r="KS16" i="2"/>
  <c r="PV16" i="2"/>
  <c r="UD16" i="2"/>
  <c r="PO16" i="2"/>
  <c r="QQ16" i="2"/>
  <c r="GX16" i="2"/>
  <c r="BU16" i="2"/>
  <c r="FV16" i="2"/>
  <c r="JQ16" i="2"/>
  <c r="TP16" i="2"/>
  <c r="LN16" i="2"/>
  <c r="DD16" i="2"/>
  <c r="Z251" i="4"/>
  <c r="Z107" i="4"/>
  <c r="Z42" i="4"/>
  <c r="Z44" i="4"/>
  <c r="Z50" i="4"/>
  <c r="Z51" i="4"/>
  <c r="Z10" i="4"/>
  <c r="Z36" i="4"/>
  <c r="Z21" i="4"/>
  <c r="Z43" i="4"/>
  <c r="Z30" i="4"/>
  <c r="Z28" i="4"/>
  <c r="Z22" i="4"/>
  <c r="Z145" i="4"/>
  <c r="Z12" i="4"/>
  <c r="Z47" i="4"/>
  <c r="Z16" i="4"/>
  <c r="Z139" i="4"/>
  <c r="Z53" i="4"/>
  <c r="Z39" i="4"/>
  <c r="Z18" i="4"/>
  <c r="Z29" i="4"/>
  <c r="Z11" i="4"/>
  <c r="Z32" i="4"/>
  <c r="Z140" i="4"/>
  <c r="Z25" i="4"/>
  <c r="Z9" i="4"/>
  <c r="Z19" i="4"/>
  <c r="C316" i="3"/>
  <c r="X17" i="2"/>
  <c r="V17" i="2"/>
  <c r="U17" i="2"/>
  <c r="W17" i="2"/>
  <c r="N17" i="1" s="1"/>
  <c r="L17" i="1"/>
  <c r="T18" i="2"/>
  <c r="Z124" i="4"/>
  <c r="Z33" i="4"/>
  <c r="Z23" i="4"/>
  <c r="Z14" i="4"/>
  <c r="Z27" i="4"/>
  <c r="Z15" i="4"/>
  <c r="Z41" i="4"/>
  <c r="Z24" i="4"/>
  <c r="Z31" i="4"/>
  <c r="AA17" i="2" l="1"/>
  <c r="BG17" i="2"/>
  <c r="AS17" i="2"/>
  <c r="AE17" i="2"/>
  <c r="QJ17" i="2"/>
  <c r="IV17" i="2"/>
  <c r="CP17" i="2"/>
  <c r="TB17" i="2"/>
  <c r="PH17" i="2"/>
  <c r="MP17" i="2"/>
  <c r="HF17" i="2"/>
  <c r="DR17" i="2"/>
  <c r="UD17" i="2"/>
  <c r="FV17" i="2"/>
  <c r="UR17" i="2"/>
  <c r="GJ17" i="2"/>
  <c r="RZ17" i="2"/>
  <c r="MB17" i="2"/>
  <c r="OT17" i="2"/>
  <c r="M17" i="1"/>
  <c r="LN17" i="2"/>
  <c r="BU17" i="2"/>
  <c r="AL17" i="2"/>
  <c r="JC17" i="2"/>
  <c r="HT17" i="2"/>
  <c r="KE17" i="2"/>
  <c r="TW17" i="2"/>
  <c r="ET17" i="2"/>
  <c r="OM17" i="2"/>
  <c r="RE17" i="2"/>
  <c r="IA17" i="2"/>
  <c r="GC17" i="2"/>
  <c r="UK17" i="2"/>
  <c r="DY17" i="2"/>
  <c r="IH17" i="2"/>
  <c r="MW17" i="2"/>
  <c r="KZ17" i="2"/>
  <c r="DD17" i="2"/>
  <c r="MI17" i="2"/>
  <c r="HM17" i="2"/>
  <c r="KS17" i="2"/>
  <c r="KL17" i="2"/>
  <c r="ND17" i="2"/>
  <c r="GQ17" i="2"/>
  <c r="NR17" i="2"/>
  <c r="TP17" i="2"/>
  <c r="QC17" i="2"/>
  <c r="LU17" i="2"/>
  <c r="CI17" i="2"/>
  <c r="VF17" i="2"/>
  <c r="JJ17" i="2"/>
  <c r="PO17" i="2"/>
  <c r="FO17" i="2"/>
  <c r="NY17" i="2"/>
  <c r="FH17" i="2"/>
  <c r="SU17" i="2"/>
  <c r="UY17" i="2"/>
  <c r="GX17" i="2"/>
  <c r="QQ17" i="2"/>
  <c r="TI17" i="2"/>
  <c r="RS17" i="2"/>
  <c r="IO17" i="2"/>
  <c r="OF17" i="2"/>
  <c r="EM17" i="2"/>
  <c r="LG17" i="2"/>
  <c r="EF17" i="2"/>
  <c r="BN17" i="2"/>
  <c r="JX17" i="2"/>
  <c r="QX17" i="2"/>
  <c r="JQ17" i="2"/>
  <c r="PA17" i="2"/>
  <c r="AZ17" i="2"/>
  <c r="PV17" i="2"/>
  <c r="FA17" i="2"/>
  <c r="RL17" i="2"/>
  <c r="SN17" i="2"/>
  <c r="HN17" i="1" s="1"/>
  <c r="NK17" i="2"/>
  <c r="DK17" i="2"/>
  <c r="CW17" i="2"/>
  <c r="SG17" i="2"/>
  <c r="C317" i="3"/>
  <c r="U18" i="2"/>
  <c r="W18" i="2"/>
  <c r="N18" i="1" s="1"/>
  <c r="X18" i="2"/>
  <c r="V18" i="2"/>
  <c r="L18" i="1"/>
  <c r="T19" i="2"/>
  <c r="Z56" i="4"/>
  <c r="AA56" i="4" s="1"/>
  <c r="C318" i="3" l="1"/>
  <c r="X19" i="2"/>
  <c r="W19" i="2"/>
  <c r="N19" i="1" s="1"/>
  <c r="V19" i="2"/>
  <c r="U19" i="2"/>
  <c r="L19" i="1"/>
  <c r="T20" i="2"/>
  <c r="DR18" i="2"/>
  <c r="DD18" i="2"/>
  <c r="CP18" i="2"/>
  <c r="BN18" i="2"/>
  <c r="IH18" i="2"/>
  <c r="UK18" i="2"/>
  <c r="QC18" i="2"/>
  <c r="NK18" i="2"/>
  <c r="IV18" i="2"/>
  <c r="JX18" i="2"/>
  <c r="EM18" i="2"/>
  <c r="AZ18" i="2"/>
  <c r="JJ18" i="2"/>
  <c r="AA18" i="2"/>
  <c r="LU18" i="2"/>
  <c r="LG18" i="2"/>
  <c r="HF18" i="2"/>
  <c r="RS18" i="2"/>
  <c r="KL18" i="2"/>
  <c r="HT18" i="2"/>
  <c r="AL18" i="2"/>
  <c r="KZ18" i="2"/>
  <c r="LN18" i="2"/>
  <c r="TW18" i="2"/>
  <c r="M18" i="1"/>
  <c r="DY18" i="2"/>
  <c r="JQ18" i="2"/>
  <c r="OT18" i="2"/>
  <c r="GQ18" i="2"/>
  <c r="SG18" i="2"/>
  <c r="QX18" i="2"/>
  <c r="UR18" i="2"/>
  <c r="SU18" i="2"/>
  <c r="TI18" i="2"/>
  <c r="IA18" i="2"/>
  <c r="FA18" i="2"/>
  <c r="BU18" i="2"/>
  <c r="TB18" i="2"/>
  <c r="OF18" i="2"/>
  <c r="VF18" i="2"/>
  <c r="MW18" i="2"/>
  <c r="FV18" i="2"/>
  <c r="FH18" i="2"/>
  <c r="SN18" i="2"/>
  <c r="HN18" i="1" s="1"/>
  <c r="PV18" i="2"/>
  <c r="PO18" i="2"/>
  <c r="PA18" i="2"/>
  <c r="IO18" i="2"/>
  <c r="HM18" i="2"/>
  <c r="KS18" i="2"/>
  <c r="BG18" i="2"/>
  <c r="UD18" i="2"/>
  <c r="NR18" i="2"/>
  <c r="MI18" i="2"/>
  <c r="RE18" i="2"/>
  <c r="QQ18" i="2"/>
  <c r="ND18" i="2"/>
  <c r="NY18" i="2"/>
  <c r="DK18" i="2"/>
  <c r="RL18" i="2"/>
  <c r="CI18" i="2"/>
  <c r="PH18" i="2"/>
  <c r="OM18" i="2"/>
  <c r="RZ18" i="2"/>
  <c r="ET18" i="2"/>
  <c r="GJ18" i="2"/>
  <c r="GX18" i="2"/>
  <c r="GC18" i="2"/>
  <c r="EF18" i="2"/>
  <c r="AS18" i="2"/>
  <c r="TP18" i="2"/>
  <c r="FO18" i="2"/>
  <c r="AE18" i="2"/>
  <c r="MB18" i="2"/>
  <c r="JC18" i="2"/>
  <c r="CW18" i="2"/>
  <c r="UY18" i="2"/>
  <c r="KE18" i="2"/>
  <c r="MP18" i="2"/>
  <c r="QJ18" i="2"/>
  <c r="C319" i="3" l="1"/>
  <c r="X20" i="2"/>
  <c r="W20" i="2"/>
  <c r="N20" i="1" s="1"/>
  <c r="V20" i="2"/>
  <c r="U20" i="2"/>
  <c r="L20" i="1"/>
  <c r="T21" i="2"/>
  <c r="TW19" i="2"/>
  <c r="TI19" i="2"/>
  <c r="UY19" i="2"/>
  <c r="UK19" i="2"/>
  <c r="RS19" i="2"/>
  <c r="RE19" i="2"/>
  <c r="QQ19" i="2"/>
  <c r="NY19" i="2"/>
  <c r="AA19" i="2"/>
  <c r="OM19" i="2"/>
  <c r="MP19" i="2"/>
  <c r="PO19" i="2"/>
  <c r="DY19" i="2"/>
  <c r="TP19" i="2"/>
  <c r="SG19" i="2"/>
  <c r="MI19" i="2"/>
  <c r="FA19" i="2"/>
  <c r="UD19" i="2"/>
  <c r="MW19" i="2"/>
  <c r="QC19" i="2"/>
  <c r="NK19" i="2"/>
  <c r="GJ19" i="2"/>
  <c r="PA19" i="2"/>
  <c r="SU19" i="2"/>
  <c r="M19" i="1"/>
  <c r="EM19" i="2"/>
  <c r="AE19" i="2"/>
  <c r="HM19" i="2"/>
  <c r="KS19" i="2"/>
  <c r="CW19" i="2"/>
  <c r="JJ19" i="2"/>
  <c r="UR19" i="2"/>
  <c r="GX19" i="2"/>
  <c r="IA19" i="2"/>
  <c r="OF19" i="2"/>
  <c r="FH19" i="2"/>
  <c r="AL19" i="2"/>
  <c r="BU19" i="2"/>
  <c r="NR19" i="2"/>
  <c r="BG19" i="2"/>
  <c r="SN19" i="2"/>
  <c r="HN19" i="1" s="1"/>
  <c r="IV19" i="2"/>
  <c r="AS19" i="2"/>
  <c r="AZ19" i="2"/>
  <c r="GQ19" i="2"/>
  <c r="RL19" i="2"/>
  <c r="DD19" i="2"/>
  <c r="HF19" i="2"/>
  <c r="KZ19" i="2"/>
  <c r="EF19" i="2"/>
  <c r="CP19" i="2"/>
  <c r="KL19" i="2"/>
  <c r="GC19" i="2"/>
  <c r="IO19" i="2"/>
  <c r="LU19" i="2"/>
  <c r="DK19" i="2"/>
  <c r="FO19" i="2"/>
  <c r="IH19" i="2"/>
  <c r="JX19" i="2"/>
  <c r="PH19" i="2"/>
  <c r="KE19" i="2"/>
  <c r="DR19" i="2"/>
  <c r="ND19" i="2"/>
  <c r="ET19" i="2"/>
  <c r="JC19" i="2"/>
  <c r="LN19" i="2"/>
  <c r="HT19" i="2"/>
  <c r="JQ19" i="2"/>
  <c r="TB19" i="2"/>
  <c r="OT19" i="2"/>
  <c r="MB19" i="2"/>
  <c r="CI19" i="2"/>
  <c r="VF19" i="2"/>
  <c r="LG19" i="2"/>
  <c r="PV19" i="2"/>
  <c r="QX19" i="2"/>
  <c r="BN19" i="2"/>
  <c r="FV19" i="2"/>
  <c r="QJ19" i="2"/>
  <c r="RZ19" i="2"/>
  <c r="C320" i="3" l="1"/>
  <c r="U21" i="2"/>
  <c r="X21" i="2"/>
  <c r="W21" i="2"/>
  <c r="N21" i="1" s="1"/>
  <c r="V21" i="2"/>
  <c r="L21" i="1"/>
  <c r="T22" i="2"/>
  <c r="AA20" i="2"/>
  <c r="GJ20" i="2"/>
  <c r="AS20" i="2"/>
  <c r="FH20" i="2"/>
  <c r="RZ20" i="2"/>
  <c r="BG20" i="2"/>
  <c r="MB20" i="2"/>
  <c r="UD20" i="2"/>
  <c r="SN20" i="2"/>
  <c r="HN20" i="1" s="1"/>
  <c r="OT20" i="2"/>
  <c r="VF20" i="2"/>
  <c r="M20" i="1"/>
  <c r="IH20" i="2"/>
  <c r="DR20" i="2"/>
  <c r="AE20" i="2"/>
  <c r="KZ20" i="2"/>
  <c r="FV20" i="2"/>
  <c r="HT20" i="2"/>
  <c r="AL20" i="2"/>
  <c r="IA20" i="2"/>
  <c r="JQ20" i="2"/>
  <c r="MW20" i="2"/>
  <c r="PO20" i="2"/>
  <c r="SG20" i="2"/>
  <c r="ND20" i="2"/>
  <c r="GQ20" i="2"/>
  <c r="QC20" i="2"/>
  <c r="NK20" i="2"/>
  <c r="JJ20" i="2"/>
  <c r="MI20" i="2"/>
  <c r="EF20" i="2"/>
  <c r="AZ20" i="2"/>
  <c r="QQ20" i="2"/>
  <c r="UY20" i="2"/>
  <c r="UK20" i="2"/>
  <c r="QX20" i="2"/>
  <c r="EM20" i="2"/>
  <c r="TP20" i="2"/>
  <c r="KE20" i="2"/>
  <c r="NY20" i="2"/>
  <c r="FA20" i="2"/>
  <c r="TI20" i="2"/>
  <c r="IV20" i="2"/>
  <c r="KL20" i="2"/>
  <c r="CP20" i="2"/>
  <c r="RS20" i="2"/>
  <c r="RE20" i="2"/>
  <c r="SU20" i="2"/>
  <c r="HF20" i="2"/>
  <c r="CI20" i="2"/>
  <c r="LN20" i="2"/>
  <c r="TB20" i="2"/>
  <c r="IO20" i="2"/>
  <c r="JX20" i="2"/>
  <c r="CW20" i="2"/>
  <c r="FO20" i="2"/>
  <c r="NR20" i="2"/>
  <c r="TW20" i="2"/>
  <c r="OF20" i="2"/>
  <c r="MP20" i="2"/>
  <c r="GC20" i="2"/>
  <c r="GX20" i="2"/>
  <c r="BU20" i="2"/>
  <c r="PV20" i="2"/>
  <c r="UR20" i="2"/>
  <c r="QJ20" i="2"/>
  <c r="PH20" i="2"/>
  <c r="DY20" i="2"/>
  <c r="HM20" i="2"/>
  <c r="LG20" i="2"/>
  <c r="KS20" i="2"/>
  <c r="BN20" i="2"/>
  <c r="DD20" i="2"/>
  <c r="DK20" i="2"/>
  <c r="ET20" i="2"/>
  <c r="RL20" i="2"/>
  <c r="JC20" i="2"/>
  <c r="LU20" i="2"/>
  <c r="PA20" i="2"/>
  <c r="OM20" i="2"/>
  <c r="C321" i="3" l="1"/>
  <c r="X22" i="2"/>
  <c r="W22" i="2"/>
  <c r="N22" i="1" s="1"/>
  <c r="V22" i="2"/>
  <c r="U22" i="2"/>
  <c r="L22" i="1"/>
  <c r="T23" i="2"/>
  <c r="LN21" i="2"/>
  <c r="KZ21" i="2"/>
  <c r="DR21" i="2"/>
  <c r="DD21" i="2"/>
  <c r="CP21" i="2"/>
  <c r="BN21" i="2"/>
  <c r="LG21" i="2"/>
  <c r="DY21" i="2"/>
  <c r="AA21" i="2"/>
  <c r="LU21" i="2"/>
  <c r="AL21" i="2"/>
  <c r="PO21" i="2"/>
  <c r="MW21" i="2"/>
  <c r="FO21" i="2"/>
  <c r="MI21" i="2"/>
  <c r="GC21" i="2"/>
  <c r="RE21" i="2"/>
  <c r="PA21" i="2"/>
  <c r="HT21" i="2"/>
  <c r="IH21" i="2"/>
  <c r="TW21" i="2"/>
  <c r="IV21" i="2"/>
  <c r="CI21" i="2"/>
  <c r="BU21" i="2"/>
  <c r="M21" i="1"/>
  <c r="JJ21" i="2"/>
  <c r="HF21" i="2"/>
  <c r="JX21" i="2"/>
  <c r="KL21" i="2"/>
  <c r="IO21" i="2"/>
  <c r="IA21" i="2"/>
  <c r="HM21" i="2"/>
  <c r="TB21" i="2"/>
  <c r="AS21" i="2"/>
  <c r="FV21" i="2"/>
  <c r="OF21" i="2"/>
  <c r="KE21" i="2"/>
  <c r="RS21" i="2"/>
  <c r="OT21" i="2"/>
  <c r="PH21" i="2"/>
  <c r="FA21" i="2"/>
  <c r="QC21" i="2"/>
  <c r="UY21" i="2"/>
  <c r="UK21" i="2"/>
  <c r="GJ21" i="2"/>
  <c r="GQ21" i="2"/>
  <c r="QX21" i="2"/>
  <c r="QQ21" i="2"/>
  <c r="RL21" i="2"/>
  <c r="BG21" i="2"/>
  <c r="MB21" i="2"/>
  <c r="PV21" i="2"/>
  <c r="TP21" i="2"/>
  <c r="EM21" i="2"/>
  <c r="SN21" i="2"/>
  <c r="HN21" i="1" s="1"/>
  <c r="SG21" i="2"/>
  <c r="AZ21" i="2"/>
  <c r="OM21" i="2"/>
  <c r="MP21" i="2"/>
  <c r="ET21" i="2"/>
  <c r="QJ21" i="2"/>
  <c r="UD21" i="2"/>
  <c r="JC21" i="2"/>
  <c r="FH21" i="2"/>
  <c r="TI21" i="2"/>
  <c r="EF21" i="2"/>
  <c r="NY21" i="2"/>
  <c r="NR21" i="2"/>
  <c r="UR21" i="2"/>
  <c r="NK21" i="2"/>
  <c r="GX21" i="2"/>
  <c r="KS21" i="2"/>
  <c r="VF21" i="2"/>
  <c r="SU21" i="2"/>
  <c r="RZ21" i="2"/>
  <c r="AE21" i="2"/>
  <c r="DK21" i="2"/>
  <c r="CW21" i="2"/>
  <c r="JQ21" i="2"/>
  <c r="ND21" i="2"/>
  <c r="C322" i="3" l="1"/>
  <c r="X23" i="2"/>
  <c r="U23" i="2"/>
  <c r="W23" i="2"/>
  <c r="N23" i="1" s="1"/>
  <c r="V23" i="2"/>
  <c r="L23" i="1"/>
  <c r="T24" i="2"/>
  <c r="SU22" i="2"/>
  <c r="TW22" i="2"/>
  <c r="TI22" i="2"/>
  <c r="UY22" i="2"/>
  <c r="UK22" i="2"/>
  <c r="QC22" i="2"/>
  <c r="PO22" i="2"/>
  <c r="PA22" i="2"/>
  <c r="OM22" i="2"/>
  <c r="NY22" i="2"/>
  <c r="NK22" i="2"/>
  <c r="MW22" i="2"/>
  <c r="FA22" i="2"/>
  <c r="EM22" i="2"/>
  <c r="DY22" i="2"/>
  <c r="SG22" i="2"/>
  <c r="JQ22" i="2"/>
  <c r="GX22" i="2"/>
  <c r="MI22" i="2"/>
  <c r="RE22" i="2"/>
  <c r="QQ22" i="2"/>
  <c r="MB22" i="2"/>
  <c r="FV22" i="2"/>
  <c r="BG22" i="2"/>
  <c r="RS22" i="2"/>
  <c r="KS22" i="2"/>
  <c r="M22" i="1"/>
  <c r="DK22" i="2"/>
  <c r="AS22" i="2"/>
  <c r="AA22" i="2"/>
  <c r="UR22" i="2"/>
  <c r="TB22" i="2"/>
  <c r="SN22" i="2"/>
  <c r="HN22" i="1" s="1"/>
  <c r="KE22" i="2"/>
  <c r="RL22" i="2"/>
  <c r="CW22" i="2"/>
  <c r="CI22" i="2"/>
  <c r="LU22" i="2"/>
  <c r="HT22" i="2"/>
  <c r="QJ22" i="2"/>
  <c r="IH22" i="2"/>
  <c r="IA22" i="2"/>
  <c r="FH22" i="2"/>
  <c r="OT22" i="2"/>
  <c r="VF22" i="2"/>
  <c r="NR22" i="2"/>
  <c r="HM22" i="2"/>
  <c r="QX22" i="2"/>
  <c r="IV22" i="2"/>
  <c r="PV22" i="2"/>
  <c r="CP22" i="2"/>
  <c r="EF22" i="2"/>
  <c r="OF22" i="2"/>
  <c r="LG22" i="2"/>
  <c r="UD22" i="2"/>
  <c r="ND22" i="2"/>
  <c r="ET22" i="2"/>
  <c r="RZ22" i="2"/>
  <c r="BU22" i="2"/>
  <c r="PH22" i="2"/>
  <c r="FO22" i="2"/>
  <c r="JX22" i="2"/>
  <c r="DR22" i="2"/>
  <c r="GJ22" i="2"/>
  <c r="TP22" i="2"/>
  <c r="DD22" i="2"/>
  <c r="KL22" i="2"/>
  <c r="AL22" i="2"/>
  <c r="GC22" i="2"/>
  <c r="LN22" i="2"/>
  <c r="IO22" i="2"/>
  <c r="HF22" i="2"/>
  <c r="JC22" i="2"/>
  <c r="AE22" i="2"/>
  <c r="AZ22" i="2"/>
  <c r="KZ22" i="2"/>
  <c r="MP22" i="2"/>
  <c r="BN22" i="2"/>
  <c r="GQ22" i="2"/>
  <c r="JJ22" i="2"/>
  <c r="C323" i="3" l="1"/>
  <c r="V24" i="2"/>
  <c r="U24" i="2"/>
  <c r="X24" i="2"/>
  <c r="W24" i="2"/>
  <c r="N24" i="1" s="1"/>
  <c r="L24" i="1"/>
  <c r="T25" i="2"/>
  <c r="AA23" i="2"/>
  <c r="FV23" i="2"/>
  <c r="FH23" i="2"/>
  <c r="ET23" i="2"/>
  <c r="VF23" i="2"/>
  <c r="PV23" i="2"/>
  <c r="ND23" i="2"/>
  <c r="IV23" i="2"/>
  <c r="DR23" i="2"/>
  <c r="IH23" i="2"/>
  <c r="DD23" i="2"/>
  <c r="SN23" i="2"/>
  <c r="HN23" i="1" s="1"/>
  <c r="QX23" i="2"/>
  <c r="MP23" i="2"/>
  <c r="PH23" i="2"/>
  <c r="GQ23" i="2"/>
  <c r="JX23" i="2"/>
  <c r="M23" i="1"/>
  <c r="EF23" i="2"/>
  <c r="UR23" i="2"/>
  <c r="MW23" i="2"/>
  <c r="EM23" i="2"/>
  <c r="TP23" i="2"/>
  <c r="BN23" i="2"/>
  <c r="AS23" i="2"/>
  <c r="TB23" i="2"/>
  <c r="PA23" i="2"/>
  <c r="LG23" i="2"/>
  <c r="AL23" i="2"/>
  <c r="CW23" i="2"/>
  <c r="BU23" i="2"/>
  <c r="DY23" i="2"/>
  <c r="QC23" i="2"/>
  <c r="DK23" i="2"/>
  <c r="KE23" i="2"/>
  <c r="BG23" i="2"/>
  <c r="SG23" i="2"/>
  <c r="UK23" i="2"/>
  <c r="OF23" i="2"/>
  <c r="FO23" i="2"/>
  <c r="GX23" i="2"/>
  <c r="JQ23" i="2"/>
  <c r="IO23" i="2"/>
  <c r="IA23" i="2"/>
  <c r="OM23" i="2"/>
  <c r="GC23" i="2"/>
  <c r="QJ23" i="2"/>
  <c r="HT23" i="2"/>
  <c r="GJ23" i="2"/>
  <c r="KS23" i="2"/>
  <c r="MI23" i="2"/>
  <c r="SU23" i="2"/>
  <c r="LU23" i="2"/>
  <c r="RE23" i="2"/>
  <c r="LN23" i="2"/>
  <c r="KL23" i="2"/>
  <c r="NK23" i="2"/>
  <c r="NY23" i="2"/>
  <c r="PO23" i="2"/>
  <c r="HF23" i="2"/>
  <c r="RZ23" i="2"/>
  <c r="CI23" i="2"/>
  <c r="FA23" i="2"/>
  <c r="MB23" i="2"/>
  <c r="UD23" i="2"/>
  <c r="RS23" i="2"/>
  <c r="UY23" i="2"/>
  <c r="KZ23" i="2"/>
  <c r="HM23" i="2"/>
  <c r="JJ23" i="2"/>
  <c r="CP23" i="2"/>
  <c r="OT23" i="2"/>
  <c r="TW23" i="2"/>
  <c r="AE23" i="2"/>
  <c r="TI23" i="2"/>
  <c r="AZ23" i="2"/>
  <c r="NR23" i="2"/>
  <c r="QQ23" i="2"/>
  <c r="RL23" i="2"/>
  <c r="JC23" i="2"/>
  <c r="C324" i="3" l="1"/>
  <c r="X25" i="2"/>
  <c r="W25" i="2"/>
  <c r="N25" i="1" s="1"/>
  <c r="U25" i="2"/>
  <c r="V25" i="2"/>
  <c r="L25" i="1"/>
  <c r="T26" i="2"/>
  <c r="AA24" i="2"/>
  <c r="SG24" i="2"/>
  <c r="BG24" i="2"/>
  <c r="AS24" i="2"/>
  <c r="AE24" i="2"/>
  <c r="KS24" i="2"/>
  <c r="GQ24" i="2"/>
  <c r="QC24" i="2"/>
  <c r="NK24" i="2"/>
  <c r="FA24" i="2"/>
  <c r="AZ24" i="2"/>
  <c r="AL24" i="2"/>
  <c r="QQ24" i="2"/>
  <c r="KE24" i="2"/>
  <c r="EM24" i="2"/>
  <c r="MI24" i="2"/>
  <c r="PO24" i="2"/>
  <c r="SU24" i="2"/>
  <c r="M24" i="1"/>
  <c r="UK24" i="2"/>
  <c r="GJ24" i="2"/>
  <c r="MW24" i="2"/>
  <c r="JC24" i="2"/>
  <c r="CW24" i="2"/>
  <c r="DY24" i="2"/>
  <c r="ET24" i="2"/>
  <c r="KZ24" i="2"/>
  <c r="FH24" i="2"/>
  <c r="SN24" i="2"/>
  <c r="HN24" i="1" s="1"/>
  <c r="PV24" i="2"/>
  <c r="CP24" i="2"/>
  <c r="NR24" i="2"/>
  <c r="CI24" i="2"/>
  <c r="HM24" i="2"/>
  <c r="GX24" i="2"/>
  <c r="PH24" i="2"/>
  <c r="HF24" i="2"/>
  <c r="UR24" i="2"/>
  <c r="IO24" i="2"/>
  <c r="DK24" i="2"/>
  <c r="LU24" i="2"/>
  <c r="FV24" i="2"/>
  <c r="PA24" i="2"/>
  <c r="JQ24" i="2"/>
  <c r="TB24" i="2"/>
  <c r="LN24" i="2"/>
  <c r="OT24" i="2"/>
  <c r="UD24" i="2"/>
  <c r="IA24" i="2"/>
  <c r="RZ24" i="2"/>
  <c r="ND24" i="2"/>
  <c r="OF24" i="2"/>
  <c r="QX24" i="2"/>
  <c r="KL24" i="2"/>
  <c r="IH24" i="2"/>
  <c r="BU24" i="2"/>
  <c r="LG24" i="2"/>
  <c r="OM24" i="2"/>
  <c r="RL24" i="2"/>
  <c r="EF24" i="2"/>
  <c r="RE24" i="2"/>
  <c r="TI24" i="2"/>
  <c r="DD24" i="2"/>
  <c r="MB24" i="2"/>
  <c r="TW24" i="2"/>
  <c r="TP24" i="2"/>
  <c r="JX24" i="2"/>
  <c r="JJ24" i="2"/>
  <c r="UY24" i="2"/>
  <c r="GC24" i="2"/>
  <c r="RS24" i="2"/>
  <c r="FO24" i="2"/>
  <c r="VF24" i="2"/>
  <c r="MP24" i="2"/>
  <c r="DR24" i="2"/>
  <c r="NY24" i="2"/>
  <c r="HT24" i="2"/>
  <c r="BN24" i="2"/>
  <c r="QJ24" i="2"/>
  <c r="IV24" i="2"/>
  <c r="C325" i="3" l="1"/>
  <c r="W26" i="2"/>
  <c r="N26" i="1" s="1"/>
  <c r="V26" i="2"/>
  <c r="U26" i="2"/>
  <c r="X26" i="2"/>
  <c r="L26" i="1"/>
  <c r="T27" i="2"/>
  <c r="MI25" i="2"/>
  <c r="QC25" i="2"/>
  <c r="PO25" i="2"/>
  <c r="PA25" i="2"/>
  <c r="OM25" i="2"/>
  <c r="NY25" i="2"/>
  <c r="NK25" i="2"/>
  <c r="MW25" i="2"/>
  <c r="FA25" i="2"/>
  <c r="EM25" i="2"/>
  <c r="DY25" i="2"/>
  <c r="SU25" i="2"/>
  <c r="UY25" i="2"/>
  <c r="UK25" i="2"/>
  <c r="RL25" i="2"/>
  <c r="QX25" i="2"/>
  <c r="GX25" i="2"/>
  <c r="BG25" i="2"/>
  <c r="TW25" i="2"/>
  <c r="RS25" i="2"/>
  <c r="RE25" i="2"/>
  <c r="QQ25" i="2"/>
  <c r="IO25" i="2"/>
  <c r="RZ25" i="2"/>
  <c r="NR25" i="2"/>
  <c r="KS25" i="2"/>
  <c r="MB25" i="2"/>
  <c r="TI25" i="2"/>
  <c r="OT25" i="2"/>
  <c r="FH25" i="2"/>
  <c r="SG25" i="2"/>
  <c r="M25" i="1"/>
  <c r="UR25" i="2"/>
  <c r="LU25" i="2"/>
  <c r="IA25" i="2"/>
  <c r="EF25" i="2"/>
  <c r="AS25" i="2"/>
  <c r="AA25" i="2"/>
  <c r="CW25" i="2"/>
  <c r="VF25" i="2"/>
  <c r="JX25" i="2"/>
  <c r="FO25" i="2"/>
  <c r="UD25" i="2"/>
  <c r="JQ25" i="2"/>
  <c r="JJ25" i="2"/>
  <c r="HT25" i="2"/>
  <c r="KE25" i="2"/>
  <c r="FV25" i="2"/>
  <c r="QJ25" i="2"/>
  <c r="GJ25" i="2"/>
  <c r="TP25" i="2"/>
  <c r="AZ25" i="2"/>
  <c r="MP25" i="2"/>
  <c r="GQ25" i="2"/>
  <c r="CI25" i="2"/>
  <c r="HF25" i="2"/>
  <c r="KL25" i="2"/>
  <c r="IV25" i="2"/>
  <c r="TB25" i="2"/>
  <c r="AL25" i="2"/>
  <c r="DK25" i="2"/>
  <c r="KZ25" i="2"/>
  <c r="LG25" i="2"/>
  <c r="ND25" i="2"/>
  <c r="CP25" i="2"/>
  <c r="DD25" i="2"/>
  <c r="PV25" i="2"/>
  <c r="BU25" i="2"/>
  <c r="PH25" i="2"/>
  <c r="JC25" i="2"/>
  <c r="HM25" i="2"/>
  <c r="OF25" i="2"/>
  <c r="AE25" i="2"/>
  <c r="DR25" i="2"/>
  <c r="SN25" i="2"/>
  <c r="HN25" i="1" s="1"/>
  <c r="ET25" i="2"/>
  <c r="LN25" i="2"/>
  <c r="IH25" i="2"/>
  <c r="GC25" i="2"/>
  <c r="BN25" i="2"/>
  <c r="C326" i="3" l="1"/>
  <c r="V27" i="2"/>
  <c r="U27" i="2"/>
  <c r="W27" i="2"/>
  <c r="N27" i="1" s="1"/>
  <c r="X27" i="2"/>
  <c r="L27" i="1"/>
  <c r="T28" i="2"/>
  <c r="AA26" i="2"/>
  <c r="FV26" i="2"/>
  <c r="UD26" i="2"/>
  <c r="QX26" i="2"/>
  <c r="OT26" i="2"/>
  <c r="ET26" i="2"/>
  <c r="ND26" i="2"/>
  <c r="EF26" i="2"/>
  <c r="JX26" i="2"/>
  <c r="HT26" i="2"/>
  <c r="RZ26" i="2"/>
  <c r="OF26" i="2"/>
  <c r="CP26" i="2"/>
  <c r="KZ26" i="2"/>
  <c r="M26" i="1"/>
  <c r="GQ26" i="2"/>
  <c r="FH26" i="2"/>
  <c r="QJ26" i="2"/>
  <c r="FO26" i="2"/>
  <c r="GC26" i="2"/>
  <c r="LN26" i="2"/>
  <c r="RE26" i="2"/>
  <c r="TB26" i="2"/>
  <c r="JQ26" i="2"/>
  <c r="AE26" i="2"/>
  <c r="PA26" i="2"/>
  <c r="BU26" i="2"/>
  <c r="TI26" i="2"/>
  <c r="DR26" i="2"/>
  <c r="BN26" i="2"/>
  <c r="OM26" i="2"/>
  <c r="PH26" i="2"/>
  <c r="CW26" i="2"/>
  <c r="MI26" i="2"/>
  <c r="SU26" i="2"/>
  <c r="DK26" i="2"/>
  <c r="GX26" i="2"/>
  <c r="CI26" i="2"/>
  <c r="HM26" i="2"/>
  <c r="HF26" i="2"/>
  <c r="SG26" i="2"/>
  <c r="RL26" i="2"/>
  <c r="JC26" i="2"/>
  <c r="NR26" i="2"/>
  <c r="UK26" i="2"/>
  <c r="IO26" i="2"/>
  <c r="KS26" i="2"/>
  <c r="BG26" i="2"/>
  <c r="IH26" i="2"/>
  <c r="SN26" i="2"/>
  <c r="HN26" i="1" s="1"/>
  <c r="AZ26" i="2"/>
  <c r="KL26" i="2"/>
  <c r="QC26" i="2"/>
  <c r="PV26" i="2"/>
  <c r="UR26" i="2"/>
  <c r="LG26" i="2"/>
  <c r="TP26" i="2"/>
  <c r="AL26" i="2"/>
  <c r="LU26" i="2"/>
  <c r="FA26" i="2"/>
  <c r="EM26" i="2"/>
  <c r="VF26" i="2"/>
  <c r="MB26" i="2"/>
  <c r="DD26" i="2"/>
  <c r="PO26" i="2"/>
  <c r="NY26" i="2"/>
  <c r="KE26" i="2"/>
  <c r="GJ26" i="2"/>
  <c r="IA26" i="2"/>
  <c r="IV26" i="2"/>
  <c r="DY26" i="2"/>
  <c r="UY26" i="2"/>
  <c r="RS26" i="2"/>
  <c r="MW26" i="2"/>
  <c r="MP26" i="2"/>
  <c r="AS26" i="2"/>
  <c r="JJ26" i="2"/>
  <c r="TW26" i="2"/>
  <c r="NK26" i="2"/>
  <c r="QQ26" i="2"/>
  <c r="C327" i="3" l="1"/>
  <c r="X28" i="2"/>
  <c r="W28" i="2"/>
  <c r="N28" i="1" s="1"/>
  <c r="U28" i="2"/>
  <c r="V28" i="2"/>
  <c r="L28" i="1"/>
  <c r="T29" i="2"/>
  <c r="GQ27" i="2"/>
  <c r="AZ27" i="2"/>
  <c r="AL27" i="2"/>
  <c r="RS27" i="2"/>
  <c r="NK27" i="2"/>
  <c r="GJ27" i="2"/>
  <c r="FA27" i="2"/>
  <c r="TW27" i="2"/>
  <c r="PA27" i="2"/>
  <c r="AE27" i="2"/>
  <c r="QQ27" i="2"/>
  <c r="BG27" i="2"/>
  <c r="GC27" i="2"/>
  <c r="LU27" i="2"/>
  <c r="SU27" i="2"/>
  <c r="KS27" i="2"/>
  <c r="OM27" i="2"/>
  <c r="M27" i="1"/>
  <c r="AS27" i="2"/>
  <c r="AA27" i="2"/>
  <c r="IA27" i="2"/>
  <c r="CW27" i="2"/>
  <c r="CI27" i="2"/>
  <c r="KE27" i="2"/>
  <c r="PH27" i="2"/>
  <c r="RE27" i="2"/>
  <c r="UD27" i="2"/>
  <c r="NY27" i="2"/>
  <c r="QC27" i="2"/>
  <c r="UK27" i="2"/>
  <c r="IV27" i="2"/>
  <c r="BN27" i="2"/>
  <c r="TB27" i="2"/>
  <c r="MI27" i="2"/>
  <c r="UY27" i="2"/>
  <c r="TI27" i="2"/>
  <c r="PV27" i="2"/>
  <c r="FH27" i="2"/>
  <c r="KZ27" i="2"/>
  <c r="VF27" i="2"/>
  <c r="DD27" i="2"/>
  <c r="HF27" i="2"/>
  <c r="NR27" i="2"/>
  <c r="ET27" i="2"/>
  <c r="EM27" i="2"/>
  <c r="DY27" i="2"/>
  <c r="LN27" i="2"/>
  <c r="KL27" i="2"/>
  <c r="BU27" i="2"/>
  <c r="HT27" i="2"/>
  <c r="SN27" i="2"/>
  <c r="HN27" i="1" s="1"/>
  <c r="FV27" i="2"/>
  <c r="OF27" i="2"/>
  <c r="JQ27" i="2"/>
  <c r="RZ27" i="2"/>
  <c r="HM27" i="2"/>
  <c r="GX27" i="2"/>
  <c r="JC27" i="2"/>
  <c r="UR27" i="2"/>
  <c r="JX27" i="2"/>
  <c r="IO27" i="2"/>
  <c r="RL27" i="2"/>
  <c r="ND27" i="2"/>
  <c r="DK27" i="2"/>
  <c r="PO27" i="2"/>
  <c r="MW27" i="2"/>
  <c r="CP27" i="2"/>
  <c r="IH27" i="2"/>
  <c r="LG27" i="2"/>
  <c r="MB27" i="2"/>
  <c r="TP27" i="2"/>
  <c r="QX27" i="2"/>
  <c r="EF27" i="2"/>
  <c r="JJ27" i="2"/>
  <c r="QJ27" i="2"/>
  <c r="SG27" i="2"/>
  <c r="FO27" i="2"/>
  <c r="MP27" i="2"/>
  <c r="OT27" i="2"/>
  <c r="DR27" i="2"/>
  <c r="C328" i="3" l="1"/>
  <c r="V29" i="2"/>
  <c r="U29" i="2"/>
  <c r="W29" i="2"/>
  <c r="N29" i="1" s="1"/>
  <c r="X29" i="2"/>
  <c r="L29" i="1"/>
  <c r="T30" i="2"/>
  <c r="AA28" i="2"/>
  <c r="KS28" i="2"/>
  <c r="KE28" i="2"/>
  <c r="JQ28" i="2"/>
  <c r="JC28" i="2"/>
  <c r="IO28" i="2"/>
  <c r="IA28" i="2"/>
  <c r="HM28" i="2"/>
  <c r="GX28" i="2"/>
  <c r="UD28" i="2"/>
  <c r="LU28" i="2"/>
  <c r="LG28" i="2"/>
  <c r="SN28" i="2"/>
  <c r="HN28" i="1" s="1"/>
  <c r="CI28" i="2"/>
  <c r="BU28" i="2"/>
  <c r="LN28" i="2"/>
  <c r="DK28" i="2"/>
  <c r="TP28" i="2"/>
  <c r="PV28" i="2"/>
  <c r="FV28" i="2"/>
  <c r="CW28" i="2"/>
  <c r="HF28" i="2"/>
  <c r="OF28" i="2"/>
  <c r="KL28" i="2"/>
  <c r="M28" i="1"/>
  <c r="IH28" i="2"/>
  <c r="KZ28" i="2"/>
  <c r="IV28" i="2"/>
  <c r="BN28" i="2"/>
  <c r="JJ28" i="2"/>
  <c r="GJ28" i="2"/>
  <c r="PA28" i="2"/>
  <c r="QC28" i="2"/>
  <c r="MB28" i="2"/>
  <c r="JX28" i="2"/>
  <c r="ND28" i="2"/>
  <c r="RS28" i="2"/>
  <c r="DD28" i="2"/>
  <c r="AS28" i="2"/>
  <c r="FA28" i="2"/>
  <c r="QX28" i="2"/>
  <c r="MW28" i="2"/>
  <c r="NR28" i="2"/>
  <c r="RZ28" i="2"/>
  <c r="UK28" i="2"/>
  <c r="VF28" i="2"/>
  <c r="AL28" i="2"/>
  <c r="FH28" i="2"/>
  <c r="CP28" i="2"/>
  <c r="GQ28" i="2"/>
  <c r="TI28" i="2"/>
  <c r="PO28" i="2"/>
  <c r="QJ28" i="2"/>
  <c r="MP28" i="2"/>
  <c r="DY28" i="2"/>
  <c r="MI28" i="2"/>
  <c r="OM28" i="2"/>
  <c r="NY28" i="2"/>
  <c r="BG28" i="2"/>
  <c r="RE28" i="2"/>
  <c r="NK28" i="2"/>
  <c r="OT28" i="2"/>
  <c r="QQ28" i="2"/>
  <c r="SU28" i="2"/>
  <c r="SG28" i="2"/>
  <c r="GC28" i="2"/>
  <c r="PH28" i="2"/>
  <c r="AE28" i="2"/>
  <c r="UR28" i="2"/>
  <c r="RL28" i="2"/>
  <c r="UY28" i="2"/>
  <c r="HT28" i="2"/>
  <c r="ET28" i="2"/>
  <c r="TB28" i="2"/>
  <c r="TW28" i="2"/>
  <c r="DR28" i="2"/>
  <c r="AZ28" i="2"/>
  <c r="EM28" i="2"/>
  <c r="EF28" i="2"/>
  <c r="FO28" i="2"/>
  <c r="C329" i="3" l="1"/>
  <c r="W30" i="2"/>
  <c r="N30" i="1" s="1"/>
  <c r="V30" i="2"/>
  <c r="U30" i="2"/>
  <c r="X30" i="2"/>
  <c r="L30" i="1"/>
  <c r="T31" i="2"/>
  <c r="RL29" i="2"/>
  <c r="QX29" i="2"/>
  <c r="QJ29" i="2"/>
  <c r="ET29" i="2"/>
  <c r="EF29" i="2"/>
  <c r="RZ29" i="2"/>
  <c r="SN29" i="2"/>
  <c r="HN29" i="1" s="1"/>
  <c r="AA29" i="2"/>
  <c r="VF29" i="2"/>
  <c r="RS29" i="2"/>
  <c r="PV29" i="2"/>
  <c r="PH29" i="2"/>
  <c r="OT29" i="2"/>
  <c r="OF29" i="2"/>
  <c r="NR29" i="2"/>
  <c r="ND29" i="2"/>
  <c r="MP29" i="2"/>
  <c r="MB29" i="2"/>
  <c r="FA29" i="2"/>
  <c r="TW29" i="2"/>
  <c r="TI29" i="2"/>
  <c r="HT29" i="2"/>
  <c r="DR29" i="2"/>
  <c r="GC29" i="2"/>
  <c r="TP29" i="2"/>
  <c r="JJ29" i="2"/>
  <c r="TB29" i="2"/>
  <c r="MW29" i="2"/>
  <c r="FO29" i="2"/>
  <c r="QQ29" i="2"/>
  <c r="NK29" i="2"/>
  <c r="RE29" i="2"/>
  <c r="NY29" i="2"/>
  <c r="SU29" i="2"/>
  <c r="OM29" i="2"/>
  <c r="DY29" i="2"/>
  <c r="QC29" i="2"/>
  <c r="EM29" i="2"/>
  <c r="M29" i="1"/>
  <c r="UD29" i="2"/>
  <c r="IV29" i="2"/>
  <c r="BN29" i="2"/>
  <c r="MI29" i="2"/>
  <c r="UR29" i="2"/>
  <c r="PA29" i="2"/>
  <c r="PO29" i="2"/>
  <c r="KZ29" i="2"/>
  <c r="KL29" i="2"/>
  <c r="UK29" i="2"/>
  <c r="DD29" i="2"/>
  <c r="GX29" i="2"/>
  <c r="HF29" i="2"/>
  <c r="DK29" i="2"/>
  <c r="CW29" i="2"/>
  <c r="UY29" i="2"/>
  <c r="BG29" i="2"/>
  <c r="KS29" i="2"/>
  <c r="LN29" i="2"/>
  <c r="KE29" i="2"/>
  <c r="FH29" i="2"/>
  <c r="CP29" i="2"/>
  <c r="SG29" i="2"/>
  <c r="JC29" i="2"/>
  <c r="IO29" i="2"/>
  <c r="CI29" i="2"/>
  <c r="BU29" i="2"/>
  <c r="FV29" i="2"/>
  <c r="AE29" i="2"/>
  <c r="AL29" i="2"/>
  <c r="AS29" i="2"/>
  <c r="LU29" i="2"/>
  <c r="IA29" i="2"/>
  <c r="HM29" i="2"/>
  <c r="GQ29" i="2"/>
  <c r="JQ29" i="2"/>
  <c r="AZ29" i="2"/>
  <c r="IH29" i="2"/>
  <c r="JX29" i="2"/>
  <c r="GJ29" i="2"/>
  <c r="LG29" i="2"/>
  <c r="C330" i="3" l="1"/>
  <c r="X31" i="2"/>
  <c r="V31" i="2"/>
  <c r="U31" i="2"/>
  <c r="W31" i="2"/>
  <c r="N31" i="1" s="1"/>
  <c r="L31" i="1"/>
  <c r="T32" i="2"/>
  <c r="AA30" i="2"/>
  <c r="GC30" i="2"/>
  <c r="FO30" i="2"/>
  <c r="PA30" i="2"/>
  <c r="UY30" i="2"/>
  <c r="EM30" i="2"/>
  <c r="TW30" i="2"/>
  <c r="JC30" i="2"/>
  <c r="LU30" i="2"/>
  <c r="AS30" i="2"/>
  <c r="M30" i="1"/>
  <c r="KE30" i="2"/>
  <c r="DK30" i="2"/>
  <c r="RS30" i="2"/>
  <c r="DY30" i="2"/>
  <c r="OM30" i="2"/>
  <c r="MI30" i="2"/>
  <c r="SG30" i="2"/>
  <c r="RL30" i="2"/>
  <c r="GQ30" i="2"/>
  <c r="NK30" i="2"/>
  <c r="PO30" i="2"/>
  <c r="UR30" i="2"/>
  <c r="NR30" i="2"/>
  <c r="CI30" i="2"/>
  <c r="HF30" i="2"/>
  <c r="PV30" i="2"/>
  <c r="DD30" i="2"/>
  <c r="TI30" i="2"/>
  <c r="BN30" i="2"/>
  <c r="HM30" i="2"/>
  <c r="RE30" i="2"/>
  <c r="HT30" i="2"/>
  <c r="QJ30" i="2"/>
  <c r="IA30" i="2"/>
  <c r="KZ30" i="2"/>
  <c r="DR30" i="2"/>
  <c r="IV30" i="2"/>
  <c r="CW30" i="2"/>
  <c r="QC30" i="2"/>
  <c r="VF30" i="2"/>
  <c r="KL30" i="2"/>
  <c r="SU30" i="2"/>
  <c r="KS30" i="2"/>
  <c r="ND30" i="2"/>
  <c r="JJ30" i="2"/>
  <c r="OT30" i="2"/>
  <c r="UK30" i="2"/>
  <c r="LG30" i="2"/>
  <c r="TP30" i="2"/>
  <c r="LN30" i="2"/>
  <c r="QX30" i="2"/>
  <c r="MB30" i="2"/>
  <c r="IO30" i="2"/>
  <c r="OF30" i="2"/>
  <c r="TB30" i="2"/>
  <c r="PH30" i="2"/>
  <c r="NY30" i="2"/>
  <c r="AE30" i="2"/>
  <c r="AZ30" i="2"/>
  <c r="CP30" i="2"/>
  <c r="RZ30" i="2"/>
  <c r="ET30" i="2"/>
  <c r="FA30" i="2"/>
  <c r="JQ30" i="2"/>
  <c r="BU30" i="2"/>
  <c r="AL30" i="2"/>
  <c r="FH30" i="2"/>
  <c r="SN30" i="2"/>
  <c r="HN30" i="1" s="1"/>
  <c r="UD30" i="2"/>
  <c r="QQ30" i="2"/>
  <c r="BG30" i="2"/>
  <c r="GJ30" i="2"/>
  <c r="FV30" i="2"/>
  <c r="MP30" i="2"/>
  <c r="GX30" i="2"/>
  <c r="MW30" i="2"/>
  <c r="IH30" i="2"/>
  <c r="EF30" i="2"/>
  <c r="JX30" i="2"/>
  <c r="C331" i="3" l="1"/>
  <c r="X32" i="2"/>
  <c r="W32" i="2"/>
  <c r="N32" i="1" s="1"/>
  <c r="V32" i="2"/>
  <c r="U32" i="2"/>
  <c r="L32" i="1"/>
  <c r="T33" i="2"/>
  <c r="AA31" i="2"/>
  <c r="KS31" i="2"/>
  <c r="KE31" i="2"/>
  <c r="JQ31" i="2"/>
  <c r="JC31" i="2"/>
  <c r="IO31" i="2"/>
  <c r="IA31" i="2"/>
  <c r="HM31" i="2"/>
  <c r="GX31" i="2"/>
  <c r="MP31" i="2"/>
  <c r="LG31" i="2"/>
  <c r="AE31" i="2"/>
  <c r="NR31" i="2"/>
  <c r="DK31" i="2"/>
  <c r="ET31" i="2"/>
  <c r="MB31" i="2"/>
  <c r="CI31" i="2"/>
  <c r="BU31" i="2"/>
  <c r="CW31" i="2"/>
  <c r="LU31" i="2"/>
  <c r="M31" i="1"/>
  <c r="BG31" i="2"/>
  <c r="IH31" i="2"/>
  <c r="EF31" i="2"/>
  <c r="RL31" i="2"/>
  <c r="UD31" i="2"/>
  <c r="SU31" i="2"/>
  <c r="TB31" i="2"/>
  <c r="DY31" i="2"/>
  <c r="UR31" i="2"/>
  <c r="DD31" i="2"/>
  <c r="IV31" i="2"/>
  <c r="KL31" i="2"/>
  <c r="LN31" i="2"/>
  <c r="HF31" i="2"/>
  <c r="AS31" i="2"/>
  <c r="SG31" i="2"/>
  <c r="UY31" i="2"/>
  <c r="AZ31" i="2"/>
  <c r="VF31" i="2"/>
  <c r="MW31" i="2"/>
  <c r="PH31" i="2"/>
  <c r="KZ31" i="2"/>
  <c r="JJ31" i="2"/>
  <c r="PA31" i="2"/>
  <c r="EM31" i="2"/>
  <c r="PO31" i="2"/>
  <c r="FA31" i="2"/>
  <c r="BN31" i="2"/>
  <c r="PV31" i="2"/>
  <c r="RS31" i="2"/>
  <c r="GQ31" i="2"/>
  <c r="FV31" i="2"/>
  <c r="DR31" i="2"/>
  <c r="CP31" i="2"/>
  <c r="RE31" i="2"/>
  <c r="GC31" i="2"/>
  <c r="HT31" i="2"/>
  <c r="NK31" i="2"/>
  <c r="TW31" i="2"/>
  <c r="MI31" i="2"/>
  <c r="FH31" i="2"/>
  <c r="TP31" i="2"/>
  <c r="RZ31" i="2"/>
  <c r="NY31" i="2"/>
  <c r="JX31" i="2"/>
  <c r="FO31" i="2"/>
  <c r="OT31" i="2"/>
  <c r="OF31" i="2"/>
  <c r="UK31" i="2"/>
  <c r="QC31" i="2"/>
  <c r="OM31" i="2"/>
  <c r="QX31" i="2"/>
  <c r="QJ31" i="2"/>
  <c r="GJ31" i="2"/>
  <c r="ND31" i="2"/>
  <c r="TI31" i="2"/>
  <c r="QQ31" i="2"/>
  <c r="AL31" i="2"/>
  <c r="SN31" i="2"/>
  <c r="HN31" i="1" s="1"/>
  <c r="C332" i="3" l="1"/>
  <c r="W33" i="2"/>
  <c r="N33" i="1" s="1"/>
  <c r="V33" i="2"/>
  <c r="U33" i="2"/>
  <c r="X33" i="2"/>
  <c r="L33" i="1"/>
  <c r="T34" i="2"/>
  <c r="TP32" i="2"/>
  <c r="TB32" i="2"/>
  <c r="QC32" i="2"/>
  <c r="PO32" i="2"/>
  <c r="PA32" i="2"/>
  <c r="OM32" i="2"/>
  <c r="NY32" i="2"/>
  <c r="NK32" i="2"/>
  <c r="MW32" i="2"/>
  <c r="MI32" i="2"/>
  <c r="AA32" i="2"/>
  <c r="VF32" i="2"/>
  <c r="UR32" i="2"/>
  <c r="UD32" i="2"/>
  <c r="RS32" i="2"/>
  <c r="RE32" i="2"/>
  <c r="QQ32" i="2"/>
  <c r="SG32" i="2"/>
  <c r="UY32" i="2"/>
  <c r="UK32" i="2"/>
  <c r="RL32" i="2"/>
  <c r="QX32" i="2"/>
  <c r="QJ32" i="2"/>
  <c r="OF32" i="2"/>
  <c r="OT32" i="2"/>
  <c r="JJ32" i="2"/>
  <c r="FA32" i="2"/>
  <c r="EM32" i="2"/>
  <c r="DY32" i="2"/>
  <c r="PV32" i="2"/>
  <c r="AZ32" i="2"/>
  <c r="TW32" i="2"/>
  <c r="MP32" i="2"/>
  <c r="ET32" i="2"/>
  <c r="EF32" i="2"/>
  <c r="TI32" i="2"/>
  <c r="RZ32" i="2"/>
  <c r="NR32" i="2"/>
  <c r="SN32" i="2"/>
  <c r="HN32" i="1" s="1"/>
  <c r="SU32" i="2"/>
  <c r="M32" i="1"/>
  <c r="MB32" i="2"/>
  <c r="KL32" i="2"/>
  <c r="AL32" i="2"/>
  <c r="PH32" i="2"/>
  <c r="ND32" i="2"/>
  <c r="DK32" i="2"/>
  <c r="IA32" i="2"/>
  <c r="DR32" i="2"/>
  <c r="IV32" i="2"/>
  <c r="GX32" i="2"/>
  <c r="FV32" i="2"/>
  <c r="AS32" i="2"/>
  <c r="JX32" i="2"/>
  <c r="BU32" i="2"/>
  <c r="CI32" i="2"/>
  <c r="KS32" i="2"/>
  <c r="FO32" i="2"/>
  <c r="JC32" i="2"/>
  <c r="GQ32" i="2"/>
  <c r="BN32" i="2"/>
  <c r="DD32" i="2"/>
  <c r="HT32" i="2"/>
  <c r="HF32" i="2"/>
  <c r="CW32" i="2"/>
  <c r="GJ32" i="2"/>
  <c r="IH32" i="2"/>
  <c r="IO32" i="2"/>
  <c r="LG32" i="2"/>
  <c r="FH32" i="2"/>
  <c r="HM32" i="2"/>
  <c r="BG32" i="2"/>
  <c r="KZ32" i="2"/>
  <c r="GC32" i="2"/>
  <c r="CP32" i="2"/>
  <c r="JQ32" i="2"/>
  <c r="LU32" i="2"/>
  <c r="AE32" i="2"/>
  <c r="LN32" i="2"/>
  <c r="KE32" i="2"/>
  <c r="C333" i="3" l="1"/>
  <c r="X34" i="2"/>
  <c r="V34" i="2"/>
  <c r="W34" i="2"/>
  <c r="N34" i="1" s="1"/>
  <c r="U34" i="2"/>
  <c r="L34" i="1"/>
  <c r="T35" i="2"/>
  <c r="FV33" i="2"/>
  <c r="FH33" i="2"/>
  <c r="AA33" i="2"/>
  <c r="IO33" i="2"/>
  <c r="RE33" i="2"/>
  <c r="FO33" i="2"/>
  <c r="DK33" i="2"/>
  <c r="TI33" i="2"/>
  <c r="IA33" i="2"/>
  <c r="CW33" i="2"/>
  <c r="MI33" i="2"/>
  <c r="KS33" i="2"/>
  <c r="UY33" i="2"/>
  <c r="GX33" i="2"/>
  <c r="GC33" i="2"/>
  <c r="M33" i="1"/>
  <c r="LG33" i="2"/>
  <c r="NY33" i="2"/>
  <c r="SG33" i="2"/>
  <c r="KE33" i="2"/>
  <c r="PV33" i="2"/>
  <c r="RS33" i="2"/>
  <c r="PH33" i="2"/>
  <c r="AZ33" i="2"/>
  <c r="ND33" i="2"/>
  <c r="BN33" i="2"/>
  <c r="SN33" i="2"/>
  <c r="HN33" i="1" s="1"/>
  <c r="LU33" i="2"/>
  <c r="UK33" i="2"/>
  <c r="BU33" i="2"/>
  <c r="QX33" i="2"/>
  <c r="HF33" i="2"/>
  <c r="UR33" i="2"/>
  <c r="QC33" i="2"/>
  <c r="PO33" i="2"/>
  <c r="DD33" i="2"/>
  <c r="DR33" i="2"/>
  <c r="VF33" i="2"/>
  <c r="RZ33" i="2"/>
  <c r="DY33" i="2"/>
  <c r="QQ33" i="2"/>
  <c r="AE33" i="2"/>
  <c r="EM33" i="2"/>
  <c r="TB33" i="2"/>
  <c r="NK33" i="2"/>
  <c r="JC33" i="2"/>
  <c r="RL33" i="2"/>
  <c r="GQ33" i="2"/>
  <c r="CI33" i="2"/>
  <c r="NR33" i="2"/>
  <c r="CP33" i="2"/>
  <c r="HM33" i="2"/>
  <c r="IH33" i="2"/>
  <c r="FA33" i="2"/>
  <c r="TP33" i="2"/>
  <c r="BG33" i="2"/>
  <c r="EF33" i="2"/>
  <c r="JX33" i="2"/>
  <c r="PA33" i="2"/>
  <c r="GJ33" i="2"/>
  <c r="KL33" i="2"/>
  <c r="AL33" i="2"/>
  <c r="UD33" i="2"/>
  <c r="JQ33" i="2"/>
  <c r="LN33" i="2"/>
  <c r="ET33" i="2"/>
  <c r="SU33" i="2"/>
  <c r="OF33" i="2"/>
  <c r="TW33" i="2"/>
  <c r="JJ33" i="2"/>
  <c r="HT33" i="2"/>
  <c r="MP33" i="2"/>
  <c r="MW33" i="2"/>
  <c r="MB33" i="2"/>
  <c r="OM33" i="2"/>
  <c r="IV33" i="2"/>
  <c r="OT33" i="2"/>
  <c r="KZ33" i="2"/>
  <c r="AS33" i="2"/>
  <c r="QJ33" i="2"/>
  <c r="C334" i="3" l="1"/>
  <c r="U35" i="2"/>
  <c r="X35" i="2"/>
  <c r="W35" i="2"/>
  <c r="N35" i="1" s="1"/>
  <c r="V35" i="2"/>
  <c r="L35" i="1"/>
  <c r="T36" i="2"/>
  <c r="AA34" i="2"/>
  <c r="AZ34" i="2"/>
  <c r="AL34" i="2"/>
  <c r="GJ34" i="2"/>
  <c r="GQ34" i="2"/>
  <c r="PV34" i="2"/>
  <c r="ND34" i="2"/>
  <c r="EF34" i="2"/>
  <c r="AS34" i="2"/>
  <c r="NR34" i="2"/>
  <c r="ET34" i="2"/>
  <c r="BG34" i="2"/>
  <c r="UR34" i="2"/>
  <c r="QX34" i="2"/>
  <c r="AE34" i="2"/>
  <c r="FV34" i="2"/>
  <c r="MP34" i="2"/>
  <c r="M34" i="1"/>
  <c r="PH34" i="2"/>
  <c r="DY34" i="2"/>
  <c r="KZ34" i="2"/>
  <c r="VF34" i="2"/>
  <c r="KL34" i="2"/>
  <c r="GC34" i="2"/>
  <c r="TI34" i="2"/>
  <c r="CP34" i="2"/>
  <c r="MW34" i="2"/>
  <c r="QC34" i="2"/>
  <c r="NY34" i="2"/>
  <c r="PO34" i="2"/>
  <c r="FH34" i="2"/>
  <c r="IV34" i="2"/>
  <c r="OF34" i="2"/>
  <c r="GX34" i="2"/>
  <c r="QQ34" i="2"/>
  <c r="UD34" i="2"/>
  <c r="HM34" i="2"/>
  <c r="SG34" i="2"/>
  <c r="SU34" i="2"/>
  <c r="LG34" i="2"/>
  <c r="RL34" i="2"/>
  <c r="NK34" i="2"/>
  <c r="QJ34" i="2"/>
  <c r="JC34" i="2"/>
  <c r="JQ34" i="2"/>
  <c r="CI34" i="2"/>
  <c r="TW34" i="2"/>
  <c r="MB34" i="2"/>
  <c r="UK34" i="2"/>
  <c r="OT34" i="2"/>
  <c r="PA34" i="2"/>
  <c r="DR34" i="2"/>
  <c r="EM34" i="2"/>
  <c r="RE34" i="2"/>
  <c r="LU34" i="2"/>
  <c r="BN34" i="2"/>
  <c r="FA34" i="2"/>
  <c r="HF34" i="2"/>
  <c r="UY34" i="2"/>
  <c r="RZ34" i="2"/>
  <c r="OM34" i="2"/>
  <c r="CW34" i="2"/>
  <c r="IO34" i="2"/>
  <c r="JJ34" i="2"/>
  <c r="BU34" i="2"/>
  <c r="IA34" i="2"/>
  <c r="SN34" i="2"/>
  <c r="HN34" i="1" s="1"/>
  <c r="TB34" i="2"/>
  <c r="RS34" i="2"/>
  <c r="HT34" i="2"/>
  <c r="KS34" i="2"/>
  <c r="LN34" i="2"/>
  <c r="DD34" i="2"/>
  <c r="KE34" i="2"/>
  <c r="TP34" i="2"/>
  <c r="IH34" i="2"/>
  <c r="DK34" i="2"/>
  <c r="FO34" i="2"/>
  <c r="JX34" i="2"/>
  <c r="MI34" i="2"/>
  <c r="C335" i="3" l="1"/>
  <c r="X36" i="2"/>
  <c r="W36" i="2"/>
  <c r="N36" i="1" s="1"/>
  <c r="V36" i="2"/>
  <c r="U36" i="2"/>
  <c r="L36" i="1"/>
  <c r="T37" i="2"/>
  <c r="AA35" i="2"/>
  <c r="KS35" i="2"/>
  <c r="KE35" i="2"/>
  <c r="JQ35" i="2"/>
  <c r="JC35" i="2"/>
  <c r="IO35" i="2"/>
  <c r="IA35" i="2"/>
  <c r="HM35" i="2"/>
  <c r="GX35" i="2"/>
  <c r="DK35" i="2"/>
  <c r="CW35" i="2"/>
  <c r="CI35" i="2"/>
  <c r="BU35" i="2"/>
  <c r="LU35" i="2"/>
  <c r="LG35" i="2"/>
  <c r="JJ35" i="2"/>
  <c r="DD35" i="2"/>
  <c r="JX35" i="2"/>
  <c r="DR35" i="2"/>
  <c r="KL35" i="2"/>
  <c r="AL35" i="2"/>
  <c r="AZ35" i="2"/>
  <c r="HT35" i="2"/>
  <c r="BN35" i="2"/>
  <c r="IH35" i="2"/>
  <c r="GC35" i="2"/>
  <c r="KZ35" i="2"/>
  <c r="IV35" i="2"/>
  <c r="LN35" i="2"/>
  <c r="HF35" i="2"/>
  <c r="CP35" i="2"/>
  <c r="M35" i="1"/>
  <c r="QQ35" i="2"/>
  <c r="NR35" i="2"/>
  <c r="OT35" i="2"/>
  <c r="PH35" i="2"/>
  <c r="EF35" i="2"/>
  <c r="RE35" i="2"/>
  <c r="TB35" i="2"/>
  <c r="PV35" i="2"/>
  <c r="UD35" i="2"/>
  <c r="ET35" i="2"/>
  <c r="DY35" i="2"/>
  <c r="RL35" i="2"/>
  <c r="GJ35" i="2"/>
  <c r="FO35" i="2"/>
  <c r="EM35" i="2"/>
  <c r="TP35" i="2"/>
  <c r="NK35" i="2"/>
  <c r="MB35" i="2"/>
  <c r="TI35" i="2"/>
  <c r="FV35" i="2"/>
  <c r="FH35" i="2"/>
  <c r="RZ35" i="2"/>
  <c r="PO35" i="2"/>
  <c r="OF35" i="2"/>
  <c r="AS35" i="2"/>
  <c r="AE35" i="2"/>
  <c r="OM35" i="2"/>
  <c r="NY35" i="2"/>
  <c r="MP35" i="2"/>
  <c r="SU35" i="2"/>
  <c r="RS35" i="2"/>
  <c r="QJ35" i="2"/>
  <c r="FA35" i="2"/>
  <c r="SG35" i="2"/>
  <c r="QC35" i="2"/>
  <c r="UK35" i="2"/>
  <c r="VF35" i="2"/>
  <c r="TW35" i="2"/>
  <c r="SN35" i="2"/>
  <c r="HN35" i="1" s="1"/>
  <c r="MI35" i="2"/>
  <c r="QX35" i="2"/>
  <c r="UR35" i="2"/>
  <c r="MW35" i="2"/>
  <c r="UY35" i="2"/>
  <c r="GQ35" i="2"/>
  <c r="ND35" i="2"/>
  <c r="BG35" i="2"/>
  <c r="PA35" i="2"/>
  <c r="TB36" i="2" l="1"/>
  <c r="MI36" i="2"/>
  <c r="UD36" i="2"/>
  <c r="TP36" i="2"/>
  <c r="QC36" i="2"/>
  <c r="PO36" i="2"/>
  <c r="PA36" i="2"/>
  <c r="OM36" i="2"/>
  <c r="NY36" i="2"/>
  <c r="NK36" i="2"/>
  <c r="MW36" i="2"/>
  <c r="AA36" i="2"/>
  <c r="VF36" i="2"/>
  <c r="UR36" i="2"/>
  <c r="RS36" i="2"/>
  <c r="RE36" i="2"/>
  <c r="QQ36" i="2"/>
  <c r="TW36" i="2"/>
  <c r="TI36" i="2"/>
  <c r="QJ36" i="2"/>
  <c r="PV36" i="2"/>
  <c r="PH36" i="2"/>
  <c r="OT36" i="2"/>
  <c r="OF36" i="2"/>
  <c r="NR36" i="2"/>
  <c r="ND36" i="2"/>
  <c r="AE36" i="2"/>
  <c r="SG36" i="2"/>
  <c r="QX36" i="2"/>
  <c r="HM36" i="2"/>
  <c r="UK36" i="2"/>
  <c r="RL36" i="2"/>
  <c r="UY36" i="2"/>
  <c r="SU36" i="2"/>
  <c r="FA36" i="2"/>
  <c r="EM36" i="2"/>
  <c r="DY36" i="2"/>
  <c r="MB36" i="2"/>
  <c r="JC36" i="2"/>
  <c r="RZ36" i="2"/>
  <c r="CW36" i="2"/>
  <c r="MP36" i="2"/>
  <c r="EF36" i="2"/>
  <c r="IO36" i="2"/>
  <c r="ET36" i="2"/>
  <c r="M36" i="1"/>
  <c r="SN36" i="2"/>
  <c r="HN36" i="1" s="1"/>
  <c r="FV36" i="2"/>
  <c r="IH36" i="2"/>
  <c r="HT36" i="2"/>
  <c r="GQ36" i="2"/>
  <c r="LN36" i="2"/>
  <c r="BG36" i="2"/>
  <c r="JQ36" i="2"/>
  <c r="LG36" i="2"/>
  <c r="IA36" i="2"/>
  <c r="AS36" i="2"/>
  <c r="KL36" i="2"/>
  <c r="CI36" i="2"/>
  <c r="BU36" i="2"/>
  <c r="BN36" i="2"/>
  <c r="AZ36" i="2"/>
  <c r="CP36" i="2"/>
  <c r="GX36" i="2"/>
  <c r="KS36" i="2"/>
  <c r="JJ36" i="2"/>
  <c r="FH36" i="2"/>
  <c r="HF36" i="2"/>
  <c r="LU36" i="2"/>
  <c r="KE36" i="2"/>
  <c r="JX36" i="2"/>
  <c r="KZ36" i="2"/>
  <c r="AL36" i="2"/>
  <c r="DK36" i="2"/>
  <c r="GC36" i="2"/>
  <c r="DR36" i="2"/>
  <c r="GJ36" i="2"/>
  <c r="IV36" i="2"/>
  <c r="FO36" i="2"/>
  <c r="DD36" i="2"/>
  <c r="C336" i="3"/>
  <c r="W37" i="2"/>
  <c r="N37" i="1" s="1"/>
  <c r="V37" i="2"/>
  <c r="U37" i="2"/>
  <c r="X37" i="2"/>
  <c r="L37" i="1"/>
  <c r="T38" i="2"/>
  <c r="C337" i="3" l="1"/>
  <c r="V38" i="2"/>
  <c r="U38" i="2"/>
  <c r="W38" i="2"/>
  <c r="N38" i="1" s="1"/>
  <c r="X38" i="2"/>
  <c r="L38" i="1"/>
  <c r="T39" i="2"/>
  <c r="AA37" i="2"/>
  <c r="FV37" i="2"/>
  <c r="FH37" i="2"/>
  <c r="JX37" i="2"/>
  <c r="BN37" i="2"/>
  <c r="FO37" i="2"/>
  <c r="UR37" i="2"/>
  <c r="OT37" i="2"/>
  <c r="GC37" i="2"/>
  <c r="ET37" i="2"/>
  <c r="TB37" i="2"/>
  <c r="PH37" i="2"/>
  <c r="MP37" i="2"/>
  <c r="LN37" i="2"/>
  <c r="QJ37" i="2"/>
  <c r="M37" i="1"/>
  <c r="IV37" i="2"/>
  <c r="VF37" i="2"/>
  <c r="AE37" i="2"/>
  <c r="QQ37" i="2"/>
  <c r="DD37" i="2"/>
  <c r="HT37" i="2"/>
  <c r="EF37" i="2"/>
  <c r="HF37" i="2"/>
  <c r="GX37" i="2"/>
  <c r="LG37" i="2"/>
  <c r="NR37" i="2"/>
  <c r="GQ37" i="2"/>
  <c r="KL37" i="2"/>
  <c r="OF37" i="2"/>
  <c r="MW37" i="2"/>
  <c r="KS37" i="2"/>
  <c r="SU37" i="2"/>
  <c r="DY37" i="2"/>
  <c r="PA37" i="2"/>
  <c r="RZ37" i="2"/>
  <c r="HM37" i="2"/>
  <c r="QX37" i="2"/>
  <c r="RS37" i="2"/>
  <c r="JC37" i="2"/>
  <c r="SG37" i="2"/>
  <c r="FA37" i="2"/>
  <c r="IH37" i="2"/>
  <c r="AL37" i="2"/>
  <c r="KE37" i="2"/>
  <c r="CP37" i="2"/>
  <c r="SN37" i="2"/>
  <c r="HN37" i="1" s="1"/>
  <c r="TI37" i="2"/>
  <c r="NK37" i="2"/>
  <c r="BG37" i="2"/>
  <c r="LU37" i="2"/>
  <c r="UK37" i="2"/>
  <c r="MB37" i="2"/>
  <c r="DR37" i="2"/>
  <c r="UD37" i="2"/>
  <c r="NY37" i="2"/>
  <c r="KZ37" i="2"/>
  <c r="RL37" i="2"/>
  <c r="RE37" i="2"/>
  <c r="EM37" i="2"/>
  <c r="PO37" i="2"/>
  <c r="IA37" i="2"/>
  <c r="ND37" i="2"/>
  <c r="TW37" i="2"/>
  <c r="GJ37" i="2"/>
  <c r="UY37" i="2"/>
  <c r="JJ37" i="2"/>
  <c r="MI37" i="2"/>
  <c r="PV37" i="2"/>
  <c r="AZ37" i="2"/>
  <c r="JQ37" i="2"/>
  <c r="AS37" i="2"/>
  <c r="TP37" i="2"/>
  <c r="OM37" i="2"/>
  <c r="BU37" i="2"/>
  <c r="DK37" i="2"/>
  <c r="CW37" i="2"/>
  <c r="CI37" i="2"/>
  <c r="QC37" i="2"/>
  <c r="IO37" i="2"/>
  <c r="C338" i="3" l="1"/>
  <c r="X39" i="2"/>
  <c r="W39" i="2"/>
  <c r="N39" i="1" s="1"/>
  <c r="V39" i="2"/>
  <c r="U39" i="2"/>
  <c r="L39" i="1"/>
  <c r="T40" i="2"/>
  <c r="AA38" i="2"/>
  <c r="KL38" i="2"/>
  <c r="JX38" i="2"/>
  <c r="JJ38" i="2"/>
  <c r="IV38" i="2"/>
  <c r="IH38" i="2"/>
  <c r="HT38" i="2"/>
  <c r="HF38" i="2"/>
  <c r="DR38" i="2"/>
  <c r="DD38" i="2"/>
  <c r="CP38" i="2"/>
  <c r="BN38" i="2"/>
  <c r="LN38" i="2"/>
  <c r="KZ38" i="2"/>
  <c r="LU38" i="2"/>
  <c r="LG38" i="2"/>
  <c r="JQ38" i="2"/>
  <c r="CW38" i="2"/>
  <c r="KE38" i="2"/>
  <c r="DK38" i="2"/>
  <c r="KS38" i="2"/>
  <c r="FO38" i="2"/>
  <c r="GX38" i="2"/>
  <c r="IA38" i="2"/>
  <c r="JC38" i="2"/>
  <c r="CI38" i="2"/>
  <c r="BU38" i="2"/>
  <c r="HM38" i="2"/>
  <c r="GQ38" i="2"/>
  <c r="M38" i="1"/>
  <c r="IO38" i="2"/>
  <c r="RL38" i="2"/>
  <c r="SN38" i="2"/>
  <c r="HN38" i="1" s="1"/>
  <c r="UK38" i="2"/>
  <c r="QX38" i="2"/>
  <c r="RE38" i="2"/>
  <c r="NR38" i="2"/>
  <c r="OM38" i="2"/>
  <c r="AL38" i="2"/>
  <c r="SG38" i="2"/>
  <c r="PV38" i="2"/>
  <c r="QQ38" i="2"/>
  <c r="GC38" i="2"/>
  <c r="DY38" i="2"/>
  <c r="TW38" i="2"/>
  <c r="GJ38" i="2"/>
  <c r="TB38" i="2"/>
  <c r="TI38" i="2"/>
  <c r="RZ38" i="2"/>
  <c r="OF38" i="2"/>
  <c r="MB38" i="2"/>
  <c r="UR38" i="2"/>
  <c r="NY38" i="2"/>
  <c r="VF38" i="2"/>
  <c r="AS38" i="2"/>
  <c r="UD38" i="2"/>
  <c r="SU38" i="2"/>
  <c r="AZ38" i="2"/>
  <c r="QC38" i="2"/>
  <c r="EF38" i="2"/>
  <c r="NK38" i="2"/>
  <c r="FA38" i="2"/>
  <c r="EM38" i="2"/>
  <c r="RS38" i="2"/>
  <c r="PO38" i="2"/>
  <c r="ET38" i="2"/>
  <c r="FH38" i="2"/>
  <c r="UY38" i="2"/>
  <c r="ND38" i="2"/>
  <c r="QJ38" i="2"/>
  <c r="MP38" i="2"/>
  <c r="MW38" i="2"/>
  <c r="AE38" i="2"/>
  <c r="BG38" i="2"/>
  <c r="PH38" i="2"/>
  <c r="TP38" i="2"/>
  <c r="OT38" i="2"/>
  <c r="PA38" i="2"/>
  <c r="FV38" i="2"/>
  <c r="MI38" i="2"/>
  <c r="C339" i="3" l="1"/>
  <c r="T5" i="2"/>
  <c r="W40" i="2"/>
  <c r="N40" i="1" s="1"/>
  <c r="X40" i="2"/>
  <c r="V40" i="2"/>
  <c r="U40" i="2"/>
  <c r="L40" i="1"/>
  <c r="T41" i="2"/>
  <c r="GC39" i="2"/>
  <c r="FO39" i="2"/>
  <c r="UY39" i="2"/>
  <c r="UK39" i="2"/>
  <c r="RZ39" i="2"/>
  <c r="RL39" i="2"/>
  <c r="QX39" i="2"/>
  <c r="SN39" i="2"/>
  <c r="HN39" i="1" s="1"/>
  <c r="FA39" i="2"/>
  <c r="EM39" i="2"/>
  <c r="DY39" i="2"/>
  <c r="TB39" i="2"/>
  <c r="MI39" i="2"/>
  <c r="SG39" i="2"/>
  <c r="MB39" i="2"/>
  <c r="ET39" i="2"/>
  <c r="EF39" i="2"/>
  <c r="DK39" i="2"/>
  <c r="AA39" i="2"/>
  <c r="UD39" i="2"/>
  <c r="TP39" i="2"/>
  <c r="QC39" i="2"/>
  <c r="PO39" i="2"/>
  <c r="PA39" i="2"/>
  <c r="OM39" i="2"/>
  <c r="NY39" i="2"/>
  <c r="NK39" i="2"/>
  <c r="MW39" i="2"/>
  <c r="SU39" i="2"/>
  <c r="LG39" i="2"/>
  <c r="BG39" i="2"/>
  <c r="UR39" i="2"/>
  <c r="QQ39" i="2"/>
  <c r="TW39" i="2"/>
  <c r="TI39" i="2"/>
  <c r="RS39" i="2"/>
  <c r="PV39" i="2"/>
  <c r="PH39" i="2"/>
  <c r="OT39" i="2"/>
  <c r="OF39" i="2"/>
  <c r="NR39" i="2"/>
  <c r="ND39" i="2"/>
  <c r="QJ39" i="2"/>
  <c r="CW39" i="2"/>
  <c r="MP39" i="2"/>
  <c r="KE39" i="2"/>
  <c r="IA39" i="2"/>
  <c r="VF39" i="2"/>
  <c r="RE39" i="2"/>
  <c r="M39" i="1"/>
  <c r="IO39" i="2"/>
  <c r="IH39" i="2"/>
  <c r="KS39" i="2"/>
  <c r="AZ39" i="2"/>
  <c r="CP39" i="2"/>
  <c r="DD39" i="2"/>
  <c r="AL39" i="2"/>
  <c r="JJ39" i="2"/>
  <c r="BU39" i="2"/>
  <c r="IV39" i="2"/>
  <c r="HF39" i="2"/>
  <c r="BN39" i="2"/>
  <c r="GX39" i="2"/>
  <c r="AE39" i="2"/>
  <c r="GJ39" i="2"/>
  <c r="JQ39" i="2"/>
  <c r="DR39" i="2"/>
  <c r="AS39" i="2"/>
  <c r="KZ39" i="2"/>
  <c r="FV39" i="2"/>
  <c r="CI39" i="2"/>
  <c r="HM39" i="2"/>
  <c r="FH39" i="2"/>
  <c r="HT39" i="2"/>
  <c r="JX39" i="2"/>
  <c r="KL39" i="2"/>
  <c r="GQ39" i="2"/>
  <c r="LN39" i="2"/>
  <c r="LU39" i="2"/>
  <c r="JC39" i="2"/>
  <c r="C340" i="3" l="1"/>
  <c r="V41" i="2"/>
  <c r="U41" i="2"/>
  <c r="X41" i="2"/>
  <c r="W41" i="2"/>
  <c r="N41" i="1" s="1"/>
  <c r="L41" i="1"/>
  <c r="T42" i="2"/>
  <c r="GJ40" i="2"/>
  <c r="BG40" i="2"/>
  <c r="AS40" i="2"/>
  <c r="AE40" i="2"/>
  <c r="AA40" i="2"/>
  <c r="FV40" i="2"/>
  <c r="FH40" i="2"/>
  <c r="GC40" i="2"/>
  <c r="FO40" i="2"/>
  <c r="IH40" i="2"/>
  <c r="PV40" i="2"/>
  <c r="KZ40" i="2"/>
  <c r="DD40" i="2"/>
  <c r="RZ40" i="2"/>
  <c r="DR40" i="2"/>
  <c r="OT40" i="2"/>
  <c r="MB40" i="2"/>
  <c r="UD40" i="2"/>
  <c r="HT40" i="2"/>
  <c r="M40" i="1"/>
  <c r="OF40" i="2"/>
  <c r="ET40" i="2"/>
  <c r="BN40" i="2"/>
  <c r="LN40" i="2"/>
  <c r="EM40" i="2"/>
  <c r="CP40" i="2"/>
  <c r="MW40" i="2"/>
  <c r="LU40" i="2"/>
  <c r="LG40" i="2"/>
  <c r="GQ40" i="2"/>
  <c r="JX40" i="2"/>
  <c r="CW40" i="2"/>
  <c r="NR40" i="2"/>
  <c r="IV40" i="2"/>
  <c r="GX40" i="2"/>
  <c r="QQ40" i="2"/>
  <c r="PO40" i="2"/>
  <c r="PA40" i="2"/>
  <c r="IA40" i="2"/>
  <c r="MI40" i="2"/>
  <c r="QC40" i="2"/>
  <c r="QJ40" i="2"/>
  <c r="NY40" i="2"/>
  <c r="MP40" i="2"/>
  <c r="UY40" i="2"/>
  <c r="SG40" i="2"/>
  <c r="OM40" i="2"/>
  <c r="QX40" i="2"/>
  <c r="AZ40" i="2"/>
  <c r="PH40" i="2"/>
  <c r="JQ40" i="2"/>
  <c r="TI40" i="2"/>
  <c r="UK40" i="2"/>
  <c r="SN40" i="2"/>
  <c r="HN40" i="1" s="1"/>
  <c r="FA40" i="2"/>
  <c r="RL40" i="2"/>
  <c r="KL40" i="2"/>
  <c r="HF40" i="2"/>
  <c r="CI40" i="2"/>
  <c r="EF40" i="2"/>
  <c r="TP40" i="2"/>
  <c r="HM40" i="2"/>
  <c r="TB40" i="2"/>
  <c r="NK40" i="2"/>
  <c r="VF40" i="2"/>
  <c r="RE40" i="2"/>
  <c r="JJ40" i="2"/>
  <c r="RS40" i="2"/>
  <c r="ND40" i="2"/>
  <c r="TW40" i="2"/>
  <c r="BU40" i="2"/>
  <c r="DY40" i="2"/>
  <c r="KS40" i="2"/>
  <c r="SU40" i="2"/>
  <c r="AL40" i="2"/>
  <c r="UR40" i="2"/>
  <c r="KE40" i="2"/>
  <c r="JC40" i="2"/>
  <c r="IO40" i="2"/>
  <c r="DK40" i="2"/>
  <c r="ET41" i="2" l="1"/>
  <c r="EF41" i="2"/>
  <c r="AA41" i="2"/>
  <c r="SU41" i="2"/>
  <c r="KL41" i="2"/>
  <c r="JX41" i="2"/>
  <c r="JJ41" i="2"/>
  <c r="IV41" i="2"/>
  <c r="IH41" i="2"/>
  <c r="HT41" i="2"/>
  <c r="HF41" i="2"/>
  <c r="DR41" i="2"/>
  <c r="DD41" i="2"/>
  <c r="CP41" i="2"/>
  <c r="BN41" i="2"/>
  <c r="TW41" i="2"/>
  <c r="TI41" i="2"/>
  <c r="PV41" i="2"/>
  <c r="PH41" i="2"/>
  <c r="OT41" i="2"/>
  <c r="OF41" i="2"/>
  <c r="NR41" i="2"/>
  <c r="ND41" i="2"/>
  <c r="MP41" i="2"/>
  <c r="MB41" i="2"/>
  <c r="LN41" i="2"/>
  <c r="KZ41" i="2"/>
  <c r="UY41" i="2"/>
  <c r="UK41" i="2"/>
  <c r="RL41" i="2"/>
  <c r="QX41" i="2"/>
  <c r="QJ41" i="2"/>
  <c r="TP41" i="2"/>
  <c r="TB41" i="2"/>
  <c r="QC41" i="2"/>
  <c r="PO41" i="2"/>
  <c r="PA41" i="2"/>
  <c r="OM41" i="2"/>
  <c r="NY41" i="2"/>
  <c r="NK41" i="2"/>
  <c r="MW41" i="2"/>
  <c r="MI41" i="2"/>
  <c r="LU41" i="2"/>
  <c r="LG41" i="2"/>
  <c r="RZ41" i="2"/>
  <c r="HM41" i="2"/>
  <c r="UD41" i="2"/>
  <c r="QQ41" i="2"/>
  <c r="IA41" i="2"/>
  <c r="SN41" i="2"/>
  <c r="HN41" i="1" s="1"/>
  <c r="RE41" i="2"/>
  <c r="IO41" i="2"/>
  <c r="GQ41" i="2"/>
  <c r="UR41" i="2"/>
  <c r="RS41" i="2"/>
  <c r="JC41" i="2"/>
  <c r="CI41" i="2"/>
  <c r="BU41" i="2"/>
  <c r="SG41" i="2"/>
  <c r="KE41" i="2"/>
  <c r="DK41" i="2"/>
  <c r="FO41" i="2"/>
  <c r="GX41" i="2"/>
  <c r="AZ41" i="2"/>
  <c r="M41" i="1"/>
  <c r="KS41" i="2"/>
  <c r="JQ41" i="2"/>
  <c r="CW41" i="2"/>
  <c r="VF41" i="2"/>
  <c r="DY41" i="2"/>
  <c r="AL41" i="2"/>
  <c r="GC41" i="2"/>
  <c r="AS41" i="2"/>
  <c r="EM41" i="2"/>
  <c r="FA41" i="2"/>
  <c r="AE41" i="2"/>
  <c r="FH41" i="2"/>
  <c r="FV41" i="2"/>
  <c r="GJ41" i="2"/>
  <c r="BG41" i="2"/>
  <c r="C341" i="3"/>
  <c r="W42" i="2"/>
  <c r="N42" i="1" s="1"/>
  <c r="V42" i="2"/>
  <c r="U42" i="2"/>
  <c r="X42" i="2"/>
  <c r="L42" i="1"/>
  <c r="T43" i="2"/>
  <c r="C342" i="3" l="1"/>
  <c r="X43" i="2"/>
  <c r="W43" i="2"/>
  <c r="N43" i="1" s="1"/>
  <c r="U43" i="2"/>
  <c r="V43" i="2"/>
  <c r="L43" i="1"/>
  <c r="T44" i="2"/>
  <c r="KL42" i="2"/>
  <c r="JX42" i="2"/>
  <c r="JJ42" i="2"/>
  <c r="IV42" i="2"/>
  <c r="IH42" i="2"/>
  <c r="BN42" i="2"/>
  <c r="GQ42" i="2"/>
  <c r="BG42" i="2"/>
  <c r="AS42" i="2"/>
  <c r="AE42" i="2"/>
  <c r="TW42" i="2"/>
  <c r="PO42" i="2"/>
  <c r="MW42" i="2"/>
  <c r="RS42" i="2"/>
  <c r="GJ42" i="2"/>
  <c r="AA42" i="2"/>
  <c r="DY42" i="2"/>
  <c r="AL42" i="2"/>
  <c r="AZ42" i="2"/>
  <c r="PA42" i="2"/>
  <c r="M42" i="1"/>
  <c r="SG42" i="2"/>
  <c r="RL42" i="2"/>
  <c r="NY42" i="2"/>
  <c r="SU42" i="2"/>
  <c r="DR42" i="2"/>
  <c r="HF42" i="2"/>
  <c r="HM42" i="2"/>
  <c r="CW42" i="2"/>
  <c r="UK42" i="2"/>
  <c r="OF42" i="2"/>
  <c r="LN42" i="2"/>
  <c r="JQ42" i="2"/>
  <c r="GX42" i="2"/>
  <c r="FH42" i="2"/>
  <c r="OT42" i="2"/>
  <c r="RE42" i="2"/>
  <c r="NR42" i="2"/>
  <c r="JC42" i="2"/>
  <c r="OM42" i="2"/>
  <c r="MI42" i="2"/>
  <c r="CP42" i="2"/>
  <c r="IA42" i="2"/>
  <c r="UR42" i="2"/>
  <c r="CI42" i="2"/>
  <c r="QX42" i="2"/>
  <c r="LU42" i="2"/>
  <c r="LG42" i="2"/>
  <c r="IO42" i="2"/>
  <c r="HT42" i="2"/>
  <c r="KE42" i="2"/>
  <c r="EM42" i="2"/>
  <c r="SN42" i="2"/>
  <c r="HN42" i="1" s="1"/>
  <c r="MP42" i="2"/>
  <c r="MB42" i="2"/>
  <c r="KS42" i="2"/>
  <c r="ND42" i="2"/>
  <c r="KZ42" i="2"/>
  <c r="BU42" i="2"/>
  <c r="UD42" i="2"/>
  <c r="RZ42" i="2"/>
  <c r="PH42" i="2"/>
  <c r="FA42" i="2"/>
  <c r="NK42" i="2"/>
  <c r="DD42" i="2"/>
  <c r="DK42" i="2"/>
  <c r="TP42" i="2"/>
  <c r="EF42" i="2"/>
  <c r="TB42" i="2"/>
  <c r="TI42" i="2"/>
  <c r="QQ42" i="2"/>
  <c r="GC42" i="2"/>
  <c r="FO42" i="2"/>
  <c r="UY42" i="2"/>
  <c r="QC42" i="2"/>
  <c r="FV42" i="2"/>
  <c r="QJ42" i="2"/>
  <c r="ET42" i="2"/>
  <c r="PV42" i="2"/>
  <c r="VF42" i="2"/>
  <c r="C343" i="3" l="1"/>
  <c r="W44" i="2"/>
  <c r="N44" i="1" s="1"/>
  <c r="X44" i="2"/>
  <c r="V44" i="2"/>
  <c r="U44" i="2"/>
  <c r="L44" i="1"/>
  <c r="T45" i="2"/>
  <c r="UY43" i="2"/>
  <c r="UK43" i="2"/>
  <c r="RZ43" i="2"/>
  <c r="RL43" i="2"/>
  <c r="QX43" i="2"/>
  <c r="SN43" i="2"/>
  <c r="HN43" i="1" s="1"/>
  <c r="FA43" i="2"/>
  <c r="EM43" i="2"/>
  <c r="DY43" i="2"/>
  <c r="TB43" i="2"/>
  <c r="MI43" i="2"/>
  <c r="UD43" i="2"/>
  <c r="TP43" i="2"/>
  <c r="QC43" i="2"/>
  <c r="PO43" i="2"/>
  <c r="PA43" i="2"/>
  <c r="OM43" i="2"/>
  <c r="NY43" i="2"/>
  <c r="NK43" i="2"/>
  <c r="MW43" i="2"/>
  <c r="AA43" i="2"/>
  <c r="SG43" i="2"/>
  <c r="MB43" i="2"/>
  <c r="ET43" i="2"/>
  <c r="EF43" i="2"/>
  <c r="UR43" i="2"/>
  <c r="TI43" i="2"/>
  <c r="QJ43" i="2"/>
  <c r="VF43" i="2"/>
  <c r="TW43" i="2"/>
  <c r="ND43" i="2"/>
  <c r="KE43" i="2"/>
  <c r="IA43" i="2"/>
  <c r="NR43" i="2"/>
  <c r="DK43" i="2"/>
  <c r="OF43" i="2"/>
  <c r="SU43" i="2"/>
  <c r="QQ43" i="2"/>
  <c r="PH43" i="2"/>
  <c r="LG43" i="2"/>
  <c r="RS43" i="2"/>
  <c r="OT43" i="2"/>
  <c r="MP43" i="2"/>
  <c r="M43" i="1"/>
  <c r="PV43" i="2"/>
  <c r="RE43" i="2"/>
  <c r="CW43" i="2"/>
  <c r="BG43" i="2"/>
  <c r="HM43" i="2"/>
  <c r="DD43" i="2"/>
  <c r="HF43" i="2"/>
  <c r="BN43" i="2"/>
  <c r="GQ43" i="2"/>
  <c r="IH43" i="2"/>
  <c r="JQ43" i="2"/>
  <c r="AS43" i="2"/>
  <c r="HT43" i="2"/>
  <c r="KZ43" i="2"/>
  <c r="FV43" i="2"/>
  <c r="DR43" i="2"/>
  <c r="FO43" i="2"/>
  <c r="JJ43" i="2"/>
  <c r="KL43" i="2"/>
  <c r="FH43" i="2"/>
  <c r="GJ43" i="2"/>
  <c r="IO43" i="2"/>
  <c r="LN43" i="2"/>
  <c r="GX43" i="2"/>
  <c r="GC43" i="2"/>
  <c r="AZ43" i="2"/>
  <c r="KS43" i="2"/>
  <c r="JX43" i="2"/>
  <c r="BU43" i="2"/>
  <c r="AE43" i="2"/>
  <c r="LU43" i="2"/>
  <c r="AL43" i="2"/>
  <c r="CI43" i="2"/>
  <c r="IV43" i="2"/>
  <c r="JC43" i="2"/>
  <c r="CP43" i="2"/>
  <c r="C344" i="3" l="1"/>
  <c r="U45" i="2"/>
  <c r="X45" i="2"/>
  <c r="W45" i="2"/>
  <c r="N45" i="1" s="1"/>
  <c r="V45" i="2"/>
  <c r="L45" i="1"/>
  <c r="T46" i="2"/>
  <c r="LU44" i="2"/>
  <c r="LG44" i="2"/>
  <c r="KS44" i="2"/>
  <c r="KE44" i="2"/>
  <c r="JQ44" i="2"/>
  <c r="JC44" i="2"/>
  <c r="IO44" i="2"/>
  <c r="IA44" i="2"/>
  <c r="HM44" i="2"/>
  <c r="GX44" i="2"/>
  <c r="DK44" i="2"/>
  <c r="CW44" i="2"/>
  <c r="CI44" i="2"/>
  <c r="AA44" i="2"/>
  <c r="AZ44" i="2"/>
  <c r="AL44" i="2"/>
  <c r="GJ44" i="2"/>
  <c r="SN44" i="2"/>
  <c r="HN44" i="1" s="1"/>
  <c r="GQ44" i="2"/>
  <c r="AE44" i="2"/>
  <c r="UD44" i="2"/>
  <c r="PH44" i="2"/>
  <c r="AS44" i="2"/>
  <c r="BG44" i="2"/>
  <c r="RZ44" i="2"/>
  <c r="MB44" i="2"/>
  <c r="QJ44" i="2"/>
  <c r="M44" i="1"/>
  <c r="ET44" i="2"/>
  <c r="KL44" i="2"/>
  <c r="HT44" i="2"/>
  <c r="RS44" i="2"/>
  <c r="NK44" i="2"/>
  <c r="SG44" i="2"/>
  <c r="MW44" i="2"/>
  <c r="FH44" i="2"/>
  <c r="JX44" i="2"/>
  <c r="TP44" i="2"/>
  <c r="QQ44" i="2"/>
  <c r="TW44" i="2"/>
  <c r="IV44" i="2"/>
  <c r="PV44" i="2"/>
  <c r="GC44" i="2"/>
  <c r="NR44" i="2"/>
  <c r="SU44" i="2"/>
  <c r="DR44" i="2"/>
  <c r="EM44" i="2"/>
  <c r="KZ44" i="2"/>
  <c r="OM44" i="2"/>
  <c r="UR44" i="2"/>
  <c r="UK44" i="2"/>
  <c r="FA44" i="2"/>
  <c r="HF44" i="2"/>
  <c r="BU44" i="2"/>
  <c r="PA44" i="2"/>
  <c r="OF44" i="2"/>
  <c r="NY44" i="2"/>
  <c r="BN44" i="2"/>
  <c r="JJ44" i="2"/>
  <c r="DD44" i="2"/>
  <c r="TI44" i="2"/>
  <c r="CP44" i="2"/>
  <c r="RE44" i="2"/>
  <c r="EF44" i="2"/>
  <c r="UY44" i="2"/>
  <c r="FV44" i="2"/>
  <c r="LN44" i="2"/>
  <c r="DY44" i="2"/>
  <c r="MP44" i="2"/>
  <c r="VF44" i="2"/>
  <c r="TB44" i="2"/>
  <c r="ND44" i="2"/>
  <c r="OT44" i="2"/>
  <c r="MI44" i="2"/>
  <c r="PO44" i="2"/>
  <c r="IH44" i="2"/>
  <c r="RL44" i="2"/>
  <c r="QX44" i="2"/>
  <c r="FO44" i="2"/>
  <c r="QC44" i="2"/>
  <c r="C345" i="3" l="1"/>
  <c r="W46" i="2"/>
  <c r="N46" i="1" s="1"/>
  <c r="V46" i="2"/>
  <c r="U46" i="2"/>
  <c r="X46" i="2"/>
  <c r="L46" i="1"/>
  <c r="T47" i="2"/>
  <c r="TP45" i="2"/>
  <c r="TB45" i="2"/>
  <c r="QC45" i="2"/>
  <c r="PO45" i="2"/>
  <c r="PA45" i="2"/>
  <c r="OM45" i="2"/>
  <c r="NY45" i="2"/>
  <c r="NK45" i="2"/>
  <c r="MW45" i="2"/>
  <c r="MI45" i="2"/>
  <c r="AA45" i="2"/>
  <c r="VF45" i="2"/>
  <c r="UR45" i="2"/>
  <c r="UD45" i="2"/>
  <c r="RS45" i="2"/>
  <c r="RE45" i="2"/>
  <c r="QQ45" i="2"/>
  <c r="SG45" i="2"/>
  <c r="SU45" i="2"/>
  <c r="ET45" i="2"/>
  <c r="EF45" i="2"/>
  <c r="TW45" i="2"/>
  <c r="UY45" i="2"/>
  <c r="UK45" i="2"/>
  <c r="RL45" i="2"/>
  <c r="QX45" i="2"/>
  <c r="QJ45" i="2"/>
  <c r="PH45" i="2"/>
  <c r="PV45" i="2"/>
  <c r="RZ45" i="2"/>
  <c r="MB45" i="2"/>
  <c r="KL45" i="2"/>
  <c r="MP45" i="2"/>
  <c r="SN45" i="2"/>
  <c r="HN45" i="1" s="1"/>
  <c r="NR45" i="2"/>
  <c r="EM45" i="2"/>
  <c r="OT45" i="2"/>
  <c r="FA45" i="2"/>
  <c r="TI45" i="2"/>
  <c r="JJ45" i="2"/>
  <c r="ND45" i="2"/>
  <c r="DY45" i="2"/>
  <c r="AZ45" i="2"/>
  <c r="M45" i="1"/>
  <c r="OF45" i="2"/>
  <c r="CP45" i="2"/>
  <c r="IO45" i="2"/>
  <c r="JQ45" i="2"/>
  <c r="GC45" i="2"/>
  <c r="BN45" i="2"/>
  <c r="GX45" i="2"/>
  <c r="AE45" i="2"/>
  <c r="FO45" i="2"/>
  <c r="IV45" i="2"/>
  <c r="DR45" i="2"/>
  <c r="LG45" i="2"/>
  <c r="HF45" i="2"/>
  <c r="GJ45" i="2"/>
  <c r="FV45" i="2"/>
  <c r="CI45" i="2"/>
  <c r="AL45" i="2"/>
  <c r="LN45" i="2"/>
  <c r="CW45" i="2"/>
  <c r="BU45" i="2"/>
  <c r="JX45" i="2"/>
  <c r="GQ45" i="2"/>
  <c r="IH45" i="2"/>
  <c r="DD45" i="2"/>
  <c r="FH45" i="2"/>
  <c r="KE45" i="2"/>
  <c r="AS45" i="2"/>
  <c r="KZ45" i="2"/>
  <c r="DK45" i="2"/>
  <c r="HM45" i="2"/>
  <c r="JC45" i="2"/>
  <c r="KS45" i="2"/>
  <c r="IA45" i="2"/>
  <c r="LU45" i="2"/>
  <c r="HT45" i="2"/>
  <c r="BG45" i="2"/>
  <c r="C346" i="3" l="1"/>
  <c r="X47" i="2"/>
  <c r="W47" i="2"/>
  <c r="N47" i="1" s="1"/>
  <c r="U47" i="2"/>
  <c r="V47" i="2"/>
  <c r="L47" i="1"/>
  <c r="T48" i="2"/>
  <c r="DR46" i="2"/>
  <c r="DD46" i="2"/>
  <c r="GJ46" i="2"/>
  <c r="AZ46" i="2"/>
  <c r="AL46" i="2"/>
  <c r="NY46" i="2"/>
  <c r="GC46" i="2"/>
  <c r="GQ46" i="2"/>
  <c r="BG46" i="2"/>
  <c r="AS46" i="2"/>
  <c r="AE46" i="2"/>
  <c r="AA46" i="2"/>
  <c r="UY46" i="2"/>
  <c r="PA46" i="2"/>
  <c r="PO46" i="2"/>
  <c r="M46" i="1"/>
  <c r="DY46" i="2"/>
  <c r="RS46" i="2"/>
  <c r="IA46" i="2"/>
  <c r="CP46" i="2"/>
  <c r="FA46" i="2"/>
  <c r="ND46" i="2"/>
  <c r="DK46" i="2"/>
  <c r="EF46" i="2"/>
  <c r="GX46" i="2"/>
  <c r="UR46" i="2"/>
  <c r="SN46" i="2"/>
  <c r="HN46" i="1" s="1"/>
  <c r="KE46" i="2"/>
  <c r="FO46" i="2"/>
  <c r="SG46" i="2"/>
  <c r="OM46" i="2"/>
  <c r="ET46" i="2"/>
  <c r="IH46" i="2"/>
  <c r="JC46" i="2"/>
  <c r="CI46" i="2"/>
  <c r="BU46" i="2"/>
  <c r="UD46" i="2"/>
  <c r="RE46" i="2"/>
  <c r="KZ46" i="2"/>
  <c r="NK46" i="2"/>
  <c r="TI46" i="2"/>
  <c r="QQ46" i="2"/>
  <c r="HM46" i="2"/>
  <c r="KL46" i="2"/>
  <c r="LG46" i="2"/>
  <c r="IO46" i="2"/>
  <c r="FV46" i="2"/>
  <c r="QC46" i="2"/>
  <c r="UK46" i="2"/>
  <c r="JQ46" i="2"/>
  <c r="PV46" i="2"/>
  <c r="MB46" i="2"/>
  <c r="KS46" i="2"/>
  <c r="HF46" i="2"/>
  <c r="TW46" i="2"/>
  <c r="LU46" i="2"/>
  <c r="PH46" i="2"/>
  <c r="HT46" i="2"/>
  <c r="OF46" i="2"/>
  <c r="JJ46" i="2"/>
  <c r="IV46" i="2"/>
  <c r="EM46" i="2"/>
  <c r="MP46" i="2"/>
  <c r="TB46" i="2"/>
  <c r="JX46" i="2"/>
  <c r="LN46" i="2"/>
  <c r="MW46" i="2"/>
  <c r="FH46" i="2"/>
  <c r="RZ46" i="2"/>
  <c r="BN46" i="2"/>
  <c r="VF46" i="2"/>
  <c r="OT46" i="2"/>
  <c r="NR46" i="2"/>
  <c r="SU46" i="2"/>
  <c r="QJ46" i="2"/>
  <c r="MI46" i="2"/>
  <c r="TP46" i="2"/>
  <c r="CW46" i="2"/>
  <c r="RL46" i="2"/>
  <c r="QX46" i="2"/>
  <c r="C347" i="3" l="1"/>
  <c r="W48" i="2"/>
  <c r="N48" i="1" s="1"/>
  <c r="X48" i="2"/>
  <c r="V48" i="2"/>
  <c r="L48" i="1"/>
  <c r="U48" i="2"/>
  <c r="T49" i="2"/>
  <c r="SG47" i="2"/>
  <c r="MB47" i="2"/>
  <c r="ET47" i="2"/>
  <c r="EF47" i="2"/>
  <c r="SU47" i="2"/>
  <c r="MP47" i="2"/>
  <c r="TW47" i="2"/>
  <c r="TI47" i="2"/>
  <c r="QJ47" i="2"/>
  <c r="PV47" i="2"/>
  <c r="PH47" i="2"/>
  <c r="OT47" i="2"/>
  <c r="OF47" i="2"/>
  <c r="NR47" i="2"/>
  <c r="ND47" i="2"/>
  <c r="UY47" i="2"/>
  <c r="UK47" i="2"/>
  <c r="RZ47" i="2"/>
  <c r="RL47" i="2"/>
  <c r="QX47" i="2"/>
  <c r="SN47" i="2"/>
  <c r="HN47" i="1" s="1"/>
  <c r="JC47" i="2"/>
  <c r="FA47" i="2"/>
  <c r="EM47" i="2"/>
  <c r="DY47" i="2"/>
  <c r="AE47" i="2"/>
  <c r="TB47" i="2"/>
  <c r="MI47" i="2"/>
  <c r="RE47" i="2"/>
  <c r="NY47" i="2"/>
  <c r="UD47" i="2"/>
  <c r="RS47" i="2"/>
  <c r="OM47" i="2"/>
  <c r="KE47" i="2"/>
  <c r="PA47" i="2"/>
  <c r="GJ47" i="2"/>
  <c r="UR47" i="2"/>
  <c r="PO47" i="2"/>
  <c r="QQ47" i="2"/>
  <c r="AA47" i="2"/>
  <c r="VF47" i="2"/>
  <c r="TP47" i="2"/>
  <c r="MW47" i="2"/>
  <c r="M47" i="1"/>
  <c r="QC47" i="2"/>
  <c r="NK47" i="2"/>
  <c r="FO47" i="2"/>
  <c r="CP47" i="2"/>
  <c r="BU47" i="2"/>
  <c r="IO47" i="2"/>
  <c r="AS47" i="2"/>
  <c r="HF47" i="2"/>
  <c r="AZ47" i="2"/>
  <c r="DD47" i="2"/>
  <c r="KS47" i="2"/>
  <c r="LU47" i="2"/>
  <c r="KZ47" i="2"/>
  <c r="FH47" i="2"/>
  <c r="IV47" i="2"/>
  <c r="BG47" i="2"/>
  <c r="HM47" i="2"/>
  <c r="LN47" i="2"/>
  <c r="JX47" i="2"/>
  <c r="JQ47" i="2"/>
  <c r="CW47" i="2"/>
  <c r="DK47" i="2"/>
  <c r="BN47" i="2"/>
  <c r="LG47" i="2"/>
  <c r="IH47" i="2"/>
  <c r="IA47" i="2"/>
  <c r="FV47" i="2"/>
  <c r="AL47" i="2"/>
  <c r="DR47" i="2"/>
  <c r="HT47" i="2"/>
  <c r="CI47" i="2"/>
  <c r="KL47" i="2"/>
  <c r="GC47" i="2"/>
  <c r="GX47" i="2"/>
  <c r="GQ47" i="2"/>
  <c r="JJ47" i="2"/>
  <c r="C348" i="3" l="1"/>
  <c r="X49" i="2"/>
  <c r="W49" i="2"/>
  <c r="N49" i="1" s="1"/>
  <c r="V49" i="2"/>
  <c r="U49" i="2"/>
  <c r="L49" i="1"/>
  <c r="T50" i="2"/>
  <c r="UY48" i="2"/>
  <c r="UK48" i="2"/>
  <c r="TW48" i="2"/>
  <c r="TI48" i="2"/>
  <c r="SU48" i="2"/>
  <c r="SG48" i="2"/>
  <c r="RS48" i="2"/>
  <c r="RE48" i="2"/>
  <c r="QQ48" i="2"/>
  <c r="QC48" i="2"/>
  <c r="PO48" i="2"/>
  <c r="PA48" i="2"/>
  <c r="OM48" i="2"/>
  <c r="BG48" i="2"/>
  <c r="LU48" i="2"/>
  <c r="LG48" i="2"/>
  <c r="KS48" i="2"/>
  <c r="KE48" i="2"/>
  <c r="JQ48" i="2"/>
  <c r="AA48" i="2"/>
  <c r="QX48" i="2"/>
  <c r="GC48" i="2"/>
  <c r="FO48" i="2"/>
  <c r="VF48" i="2"/>
  <c r="TB48" i="2"/>
  <c r="OT48" i="2"/>
  <c r="MP48" i="2"/>
  <c r="JX48" i="2"/>
  <c r="BN48" i="2"/>
  <c r="FV48" i="2"/>
  <c r="FH48" i="2"/>
  <c r="HT48" i="2"/>
  <c r="PV48" i="2"/>
  <c r="DD48" i="2"/>
  <c r="KZ48" i="2"/>
  <c r="M48" i="1"/>
  <c r="EM48" i="2"/>
  <c r="KL48" i="2"/>
  <c r="JJ48" i="2"/>
  <c r="IV48" i="2"/>
  <c r="LN48" i="2"/>
  <c r="GQ48" i="2"/>
  <c r="AE48" i="2"/>
  <c r="QJ48" i="2"/>
  <c r="ND48" i="2"/>
  <c r="IA48" i="2"/>
  <c r="CW48" i="2"/>
  <c r="BU48" i="2"/>
  <c r="TP48" i="2"/>
  <c r="HM48" i="2"/>
  <c r="SN48" i="2"/>
  <c r="HN48" i="1" s="1"/>
  <c r="DY48" i="2"/>
  <c r="AS48" i="2"/>
  <c r="NK48" i="2"/>
  <c r="AL48" i="2"/>
  <c r="MW48" i="2"/>
  <c r="RZ48" i="2"/>
  <c r="IH48" i="2"/>
  <c r="JC48" i="2"/>
  <c r="UD48" i="2"/>
  <c r="IO48" i="2"/>
  <c r="RL48" i="2"/>
  <c r="AZ48" i="2"/>
  <c r="FA48" i="2"/>
  <c r="UR48" i="2"/>
  <c r="NY48" i="2"/>
  <c r="CI48" i="2"/>
  <c r="MI48" i="2"/>
  <c r="EF48" i="2"/>
  <c r="ET48" i="2"/>
  <c r="PH48" i="2"/>
  <c r="GX48" i="2"/>
  <c r="NR48" i="2"/>
  <c r="DR48" i="2"/>
  <c r="MB48" i="2"/>
  <c r="HF48" i="2"/>
  <c r="CP48" i="2"/>
  <c r="GJ48" i="2"/>
  <c r="DK48" i="2"/>
  <c r="OF48" i="2"/>
  <c r="C349" i="3" l="1"/>
  <c r="W50" i="2"/>
  <c r="N50" i="1" s="1"/>
  <c r="V50" i="2"/>
  <c r="X50" i="2"/>
  <c r="U50" i="2"/>
  <c r="L50" i="1"/>
  <c r="T51" i="2"/>
  <c r="FV49" i="2"/>
  <c r="FH49" i="2"/>
  <c r="ET49" i="2"/>
  <c r="EF49" i="2"/>
  <c r="UY49" i="2"/>
  <c r="UK49" i="2"/>
  <c r="RL49" i="2"/>
  <c r="QX49" i="2"/>
  <c r="QJ49" i="2"/>
  <c r="AZ49" i="2"/>
  <c r="RZ49" i="2"/>
  <c r="SN49" i="2"/>
  <c r="HN49" i="1" s="1"/>
  <c r="TP49" i="2"/>
  <c r="TB49" i="2"/>
  <c r="QC49" i="2"/>
  <c r="PO49" i="2"/>
  <c r="PA49" i="2"/>
  <c r="OM49" i="2"/>
  <c r="NY49" i="2"/>
  <c r="NK49" i="2"/>
  <c r="MW49" i="2"/>
  <c r="MI49" i="2"/>
  <c r="VF49" i="2"/>
  <c r="UR49" i="2"/>
  <c r="UD49" i="2"/>
  <c r="RS49" i="2"/>
  <c r="RE49" i="2"/>
  <c r="QQ49" i="2"/>
  <c r="KZ49" i="2"/>
  <c r="GQ49" i="2"/>
  <c r="EM49" i="2"/>
  <c r="AA49" i="2"/>
  <c r="SG49" i="2"/>
  <c r="SU49" i="2"/>
  <c r="ND49" i="2"/>
  <c r="NR49" i="2"/>
  <c r="OF49" i="2"/>
  <c r="TI49" i="2"/>
  <c r="OT49" i="2"/>
  <c r="AL49" i="2"/>
  <c r="PV49" i="2"/>
  <c r="TW49" i="2"/>
  <c r="CI49" i="2"/>
  <c r="BU49" i="2"/>
  <c r="MB49" i="2"/>
  <c r="M49" i="1"/>
  <c r="MP49" i="2"/>
  <c r="PH49" i="2"/>
  <c r="CW49" i="2"/>
  <c r="IV49" i="2"/>
  <c r="GC49" i="2"/>
  <c r="GJ49" i="2"/>
  <c r="GX49" i="2"/>
  <c r="IO49" i="2"/>
  <c r="IA49" i="2"/>
  <c r="AS49" i="2"/>
  <c r="JC49" i="2"/>
  <c r="DR49" i="2"/>
  <c r="CP49" i="2"/>
  <c r="LU49" i="2"/>
  <c r="JX49" i="2"/>
  <c r="HM49" i="2"/>
  <c r="HT49" i="2"/>
  <c r="BG49" i="2"/>
  <c r="HF49" i="2"/>
  <c r="DK49" i="2"/>
  <c r="JQ49" i="2"/>
  <c r="BN49" i="2"/>
  <c r="LG49" i="2"/>
  <c r="FA49" i="2"/>
  <c r="KS49" i="2"/>
  <c r="DY49" i="2"/>
  <c r="JJ49" i="2"/>
  <c r="IH49" i="2"/>
  <c r="KL49" i="2"/>
  <c r="LN49" i="2"/>
  <c r="KE49" i="2"/>
  <c r="DD49" i="2"/>
  <c r="FO49" i="2"/>
  <c r="AE49" i="2"/>
  <c r="C350" i="3" l="1"/>
  <c r="X51" i="2"/>
  <c r="W51" i="2"/>
  <c r="N51" i="1" s="1"/>
  <c r="V51" i="2"/>
  <c r="U51" i="2"/>
  <c r="L51" i="1"/>
  <c r="T52" i="2"/>
  <c r="LN50" i="2"/>
  <c r="KZ50" i="2"/>
  <c r="KL50" i="2"/>
  <c r="JX50" i="2"/>
  <c r="JJ50" i="2"/>
  <c r="IV50" i="2"/>
  <c r="IH50" i="2"/>
  <c r="HT50" i="2"/>
  <c r="HF50" i="2"/>
  <c r="DR50" i="2"/>
  <c r="DD50" i="2"/>
  <c r="CP50" i="2"/>
  <c r="BN50" i="2"/>
  <c r="GQ50" i="2"/>
  <c r="AA50" i="2"/>
  <c r="AZ50" i="2"/>
  <c r="AL50" i="2"/>
  <c r="TW50" i="2"/>
  <c r="GC50" i="2"/>
  <c r="FO50" i="2"/>
  <c r="QQ50" i="2"/>
  <c r="PA50" i="2"/>
  <c r="KE50" i="2"/>
  <c r="IA50" i="2"/>
  <c r="SU50" i="2"/>
  <c r="RE50" i="2"/>
  <c r="FV50" i="2"/>
  <c r="FH50" i="2"/>
  <c r="TI50" i="2"/>
  <c r="MW50" i="2"/>
  <c r="LG50" i="2"/>
  <c r="M50" i="1"/>
  <c r="EM50" i="2"/>
  <c r="RS50" i="2"/>
  <c r="AE50" i="2"/>
  <c r="OT50" i="2"/>
  <c r="LU50" i="2"/>
  <c r="VF50" i="2"/>
  <c r="JQ50" i="2"/>
  <c r="UD50" i="2"/>
  <c r="ET50" i="2"/>
  <c r="CI50" i="2"/>
  <c r="GJ50" i="2"/>
  <c r="UY50" i="2"/>
  <c r="IO50" i="2"/>
  <c r="MP50" i="2"/>
  <c r="OF50" i="2"/>
  <c r="GX50" i="2"/>
  <c r="KS50" i="2"/>
  <c r="SG50" i="2"/>
  <c r="RL50" i="2"/>
  <c r="JC50" i="2"/>
  <c r="AS50" i="2"/>
  <c r="PO50" i="2"/>
  <c r="UR50" i="2"/>
  <c r="NK50" i="2"/>
  <c r="TP50" i="2"/>
  <c r="FA50" i="2"/>
  <c r="QJ50" i="2"/>
  <c r="PV50" i="2"/>
  <c r="EF50" i="2"/>
  <c r="ND50" i="2"/>
  <c r="NY50" i="2"/>
  <c r="HM50" i="2"/>
  <c r="MB50" i="2"/>
  <c r="QX50" i="2"/>
  <c r="BU50" i="2"/>
  <c r="QC50" i="2"/>
  <c r="SN50" i="2"/>
  <c r="HN50" i="1" s="1"/>
  <c r="MI50" i="2"/>
  <c r="PH50" i="2"/>
  <c r="NR50" i="2"/>
  <c r="OM50" i="2"/>
  <c r="DY50" i="2"/>
  <c r="BG50" i="2"/>
  <c r="UK50" i="2"/>
  <c r="DK50" i="2"/>
  <c r="CW50" i="2"/>
  <c r="RZ50" i="2"/>
  <c r="TB50" i="2"/>
  <c r="C351" i="3" l="1"/>
  <c r="X52" i="2"/>
  <c r="W52" i="2"/>
  <c r="N52" i="1" s="1"/>
  <c r="V52" i="2"/>
  <c r="U52" i="2"/>
  <c r="L52" i="1"/>
  <c r="T53" i="2"/>
  <c r="UY51" i="2"/>
  <c r="UK51" i="2"/>
  <c r="TW51" i="2"/>
  <c r="TI51" i="2"/>
  <c r="SU51" i="2"/>
  <c r="SG51" i="2"/>
  <c r="RS51" i="2"/>
  <c r="RE51" i="2"/>
  <c r="QQ51" i="2"/>
  <c r="QC51" i="2"/>
  <c r="PO51" i="2"/>
  <c r="PA51" i="2"/>
  <c r="OM51" i="2"/>
  <c r="NY51" i="2"/>
  <c r="NK51" i="2"/>
  <c r="MW51" i="2"/>
  <c r="MI51" i="2"/>
  <c r="FA51" i="2"/>
  <c r="EM51" i="2"/>
  <c r="DY51" i="2"/>
  <c r="AA51" i="2"/>
  <c r="DK51" i="2"/>
  <c r="CW51" i="2"/>
  <c r="CI51" i="2"/>
  <c r="BU51" i="2"/>
  <c r="VF51" i="2"/>
  <c r="MP51" i="2"/>
  <c r="LU51" i="2"/>
  <c r="JQ51" i="2"/>
  <c r="ET51" i="2"/>
  <c r="BG51" i="2"/>
  <c r="AS51" i="2"/>
  <c r="AE51" i="2"/>
  <c r="KE51" i="2"/>
  <c r="GX51" i="2"/>
  <c r="NR51" i="2"/>
  <c r="KS51" i="2"/>
  <c r="HM51" i="2"/>
  <c r="IA51" i="2"/>
  <c r="AZ51" i="2"/>
  <c r="AL51" i="2"/>
  <c r="IO51" i="2"/>
  <c r="JC51" i="2"/>
  <c r="TB51" i="2"/>
  <c r="QX51" i="2"/>
  <c r="OT51" i="2"/>
  <c r="M51" i="1"/>
  <c r="LG51" i="2"/>
  <c r="EF51" i="2"/>
  <c r="OF51" i="2"/>
  <c r="GQ51" i="2"/>
  <c r="DD51" i="2"/>
  <c r="PV51" i="2"/>
  <c r="MB51" i="2"/>
  <c r="DR51" i="2"/>
  <c r="FH51" i="2"/>
  <c r="GC51" i="2"/>
  <c r="UR51" i="2"/>
  <c r="JJ51" i="2"/>
  <c r="IV51" i="2"/>
  <c r="LN51" i="2"/>
  <c r="ND51" i="2"/>
  <c r="BN51" i="2"/>
  <c r="QJ51" i="2"/>
  <c r="FO51" i="2"/>
  <c r="HF51" i="2"/>
  <c r="UD51" i="2"/>
  <c r="CP51" i="2"/>
  <c r="GJ51" i="2"/>
  <c r="KL51" i="2"/>
  <c r="RZ51" i="2"/>
  <c r="IH51" i="2"/>
  <c r="HT51" i="2"/>
  <c r="PH51" i="2"/>
  <c r="FV51" i="2"/>
  <c r="JX51" i="2"/>
  <c r="SN51" i="2"/>
  <c r="HN51" i="1" s="1"/>
  <c r="KZ51" i="2"/>
  <c r="TP51" i="2"/>
  <c r="RL51" i="2"/>
  <c r="C352" i="3" l="1"/>
  <c r="W53" i="2"/>
  <c r="N53" i="1" s="1"/>
  <c r="V53" i="2"/>
  <c r="X53" i="2"/>
  <c r="U53" i="2"/>
  <c r="L53" i="1"/>
  <c r="T54" i="2"/>
  <c r="FV52" i="2"/>
  <c r="FH52" i="2"/>
  <c r="SU52" i="2"/>
  <c r="MP52" i="2"/>
  <c r="TW52" i="2"/>
  <c r="TI52" i="2"/>
  <c r="QJ52" i="2"/>
  <c r="PV52" i="2"/>
  <c r="PH52" i="2"/>
  <c r="OT52" i="2"/>
  <c r="OF52" i="2"/>
  <c r="NR52" i="2"/>
  <c r="ND52" i="2"/>
  <c r="AA52" i="2"/>
  <c r="UY52" i="2"/>
  <c r="UK52" i="2"/>
  <c r="RZ52" i="2"/>
  <c r="RL52" i="2"/>
  <c r="QX52" i="2"/>
  <c r="GQ52" i="2"/>
  <c r="SN52" i="2"/>
  <c r="HN52" i="1" s="1"/>
  <c r="TB52" i="2"/>
  <c r="MI52" i="2"/>
  <c r="DR52" i="2"/>
  <c r="UD52" i="2"/>
  <c r="TP52" i="2"/>
  <c r="QC52" i="2"/>
  <c r="PO52" i="2"/>
  <c r="PA52" i="2"/>
  <c r="OM52" i="2"/>
  <c r="NY52" i="2"/>
  <c r="NK52" i="2"/>
  <c r="MW52" i="2"/>
  <c r="RE52" i="2"/>
  <c r="RS52" i="2"/>
  <c r="EF52" i="2"/>
  <c r="ET52" i="2"/>
  <c r="VF52" i="2"/>
  <c r="AZ52" i="2"/>
  <c r="KS52" i="2"/>
  <c r="UR52" i="2"/>
  <c r="SG52" i="2"/>
  <c r="QQ52" i="2"/>
  <c r="MB52" i="2"/>
  <c r="M52" i="1"/>
  <c r="BN52" i="2"/>
  <c r="JJ52" i="2"/>
  <c r="IA52" i="2"/>
  <c r="IH52" i="2"/>
  <c r="AE52" i="2"/>
  <c r="CI52" i="2"/>
  <c r="DD52" i="2"/>
  <c r="CW52" i="2"/>
  <c r="KZ52" i="2"/>
  <c r="AS52" i="2"/>
  <c r="DK52" i="2"/>
  <c r="GC52" i="2"/>
  <c r="LN52" i="2"/>
  <c r="CP52" i="2"/>
  <c r="LG52" i="2"/>
  <c r="DY52" i="2"/>
  <c r="GX52" i="2"/>
  <c r="HT52" i="2"/>
  <c r="IO52" i="2"/>
  <c r="FO52" i="2"/>
  <c r="HM52" i="2"/>
  <c r="JC52" i="2"/>
  <c r="KE52" i="2"/>
  <c r="GJ52" i="2"/>
  <c r="EM52" i="2"/>
  <c r="JQ52" i="2"/>
  <c r="JX52" i="2"/>
  <c r="LU52" i="2"/>
  <c r="AL52" i="2"/>
  <c r="IV52" i="2"/>
  <c r="KL52" i="2"/>
  <c r="BU52" i="2"/>
  <c r="HF52" i="2"/>
  <c r="FA52" i="2"/>
  <c r="BG52" i="2"/>
  <c r="C353" i="3" l="1"/>
  <c r="V54" i="2"/>
  <c r="U54" i="2"/>
  <c r="X54" i="2"/>
  <c r="W54" i="2"/>
  <c r="N54" i="1" s="1"/>
  <c r="L54" i="1"/>
  <c r="T55" i="2"/>
  <c r="GQ53" i="2"/>
  <c r="AZ53" i="2"/>
  <c r="AL53" i="2"/>
  <c r="GC53" i="2"/>
  <c r="FO53" i="2"/>
  <c r="RE53" i="2"/>
  <c r="ET53" i="2"/>
  <c r="EF53" i="2"/>
  <c r="TI53" i="2"/>
  <c r="GX53" i="2"/>
  <c r="AE53" i="2"/>
  <c r="VF53" i="2"/>
  <c r="QX53" i="2"/>
  <c r="NR53" i="2"/>
  <c r="AA53" i="2"/>
  <c r="RL53" i="2"/>
  <c r="KS53" i="2"/>
  <c r="FA53" i="2"/>
  <c r="EM53" i="2"/>
  <c r="DY53" i="2"/>
  <c r="TP53" i="2"/>
  <c r="PH53" i="2"/>
  <c r="IO53" i="2"/>
  <c r="JC53" i="2"/>
  <c r="MB53" i="2"/>
  <c r="CI53" i="2"/>
  <c r="BU53" i="2"/>
  <c r="M53" i="1"/>
  <c r="LG53" i="2"/>
  <c r="UK53" i="2"/>
  <c r="SU53" i="2"/>
  <c r="FH53" i="2"/>
  <c r="NK53" i="2"/>
  <c r="OT53" i="2"/>
  <c r="QJ53" i="2"/>
  <c r="IA53" i="2"/>
  <c r="FV53" i="2"/>
  <c r="IV53" i="2"/>
  <c r="CW53" i="2"/>
  <c r="QQ53" i="2"/>
  <c r="SG53" i="2"/>
  <c r="QC53" i="2"/>
  <c r="AS53" i="2"/>
  <c r="PA53" i="2"/>
  <c r="JQ53" i="2"/>
  <c r="RZ53" i="2"/>
  <c r="CP53" i="2"/>
  <c r="LU53" i="2"/>
  <c r="TB53" i="2"/>
  <c r="HM53" i="2"/>
  <c r="RS53" i="2"/>
  <c r="KL53" i="2"/>
  <c r="UY53" i="2"/>
  <c r="JJ53" i="2"/>
  <c r="KZ53" i="2"/>
  <c r="MW53" i="2"/>
  <c r="UR53" i="2"/>
  <c r="KE53" i="2"/>
  <c r="SN53" i="2"/>
  <c r="HN53" i="1" s="1"/>
  <c r="MP53" i="2"/>
  <c r="IH53" i="2"/>
  <c r="DD53" i="2"/>
  <c r="MI53" i="2"/>
  <c r="NY53" i="2"/>
  <c r="LN53" i="2"/>
  <c r="ND53" i="2"/>
  <c r="BG53" i="2"/>
  <c r="PO53" i="2"/>
  <c r="BN53" i="2"/>
  <c r="OM53" i="2"/>
  <c r="UD53" i="2"/>
  <c r="DR53" i="2"/>
  <c r="OF53" i="2"/>
  <c r="PV53" i="2"/>
  <c r="JX53" i="2"/>
  <c r="TW53" i="2"/>
  <c r="DK53" i="2"/>
  <c r="GJ53" i="2"/>
  <c r="HT53" i="2"/>
  <c r="HF53" i="2"/>
  <c r="C354" i="3" l="1"/>
  <c r="U55" i="2"/>
  <c r="V55" i="2"/>
  <c r="X55" i="2"/>
  <c r="W55" i="2"/>
  <c r="N55" i="1" s="1"/>
  <c r="L55" i="1"/>
  <c r="T56" i="2"/>
  <c r="LU54" i="2"/>
  <c r="LG54" i="2"/>
  <c r="KS54" i="2"/>
  <c r="KE54" i="2"/>
  <c r="JQ54" i="2"/>
  <c r="JC54" i="2"/>
  <c r="IO54" i="2"/>
  <c r="IA54" i="2"/>
  <c r="HM54" i="2"/>
  <c r="GX54" i="2"/>
  <c r="DK54" i="2"/>
  <c r="CW54" i="2"/>
  <c r="CI54" i="2"/>
  <c r="BU54" i="2"/>
  <c r="AA54" i="2"/>
  <c r="BG54" i="2"/>
  <c r="AS54" i="2"/>
  <c r="AE54" i="2"/>
  <c r="MB54" i="2"/>
  <c r="KL54" i="2"/>
  <c r="GJ54" i="2"/>
  <c r="EF54" i="2"/>
  <c r="ND54" i="2"/>
  <c r="IH54" i="2"/>
  <c r="FO54" i="2"/>
  <c r="OF54" i="2"/>
  <c r="CP54" i="2"/>
  <c r="TP54" i="2"/>
  <c r="GQ54" i="2"/>
  <c r="M54" i="1"/>
  <c r="JJ54" i="2"/>
  <c r="BN54" i="2"/>
  <c r="UR54" i="2"/>
  <c r="FV54" i="2"/>
  <c r="UK54" i="2"/>
  <c r="LN54" i="2"/>
  <c r="DR54" i="2"/>
  <c r="GC54" i="2"/>
  <c r="KZ54" i="2"/>
  <c r="NY54" i="2"/>
  <c r="HF54" i="2"/>
  <c r="UY54" i="2"/>
  <c r="MW54" i="2"/>
  <c r="QX54" i="2"/>
  <c r="NR54" i="2"/>
  <c r="DY54" i="2"/>
  <c r="PV54" i="2"/>
  <c r="PH54" i="2"/>
  <c r="QC54" i="2"/>
  <c r="QQ54" i="2"/>
  <c r="RS54" i="2"/>
  <c r="JX54" i="2"/>
  <c r="TB54" i="2"/>
  <c r="SG54" i="2"/>
  <c r="UD54" i="2"/>
  <c r="TI54" i="2"/>
  <c r="IV54" i="2"/>
  <c r="RL54" i="2"/>
  <c r="ET54" i="2"/>
  <c r="DD54" i="2"/>
  <c r="EM54" i="2"/>
  <c r="MI54" i="2"/>
  <c r="PO54" i="2"/>
  <c r="SU54" i="2"/>
  <c r="AL54" i="2"/>
  <c r="PA54" i="2"/>
  <c r="HT54" i="2"/>
  <c r="FH54" i="2"/>
  <c r="OM54" i="2"/>
  <c r="QJ54" i="2"/>
  <c r="RZ54" i="2"/>
  <c r="MP54" i="2"/>
  <c r="OT54" i="2"/>
  <c r="NK54" i="2"/>
  <c r="VF54" i="2"/>
  <c r="TW54" i="2"/>
  <c r="FA54" i="2"/>
  <c r="AZ54" i="2"/>
  <c r="SN54" i="2"/>
  <c r="HN54" i="1" s="1"/>
  <c r="RE54" i="2"/>
  <c r="C355" i="3" l="1"/>
  <c r="X56" i="2"/>
  <c r="W56" i="2"/>
  <c r="N56" i="1" s="1"/>
  <c r="V56" i="2"/>
  <c r="U56" i="2"/>
  <c r="L56" i="1"/>
  <c r="T57" i="2"/>
  <c r="OT55" i="2"/>
  <c r="OF55" i="2"/>
  <c r="NR55" i="2"/>
  <c r="ND55" i="2"/>
  <c r="MP55" i="2"/>
  <c r="MB55" i="2"/>
  <c r="ET55" i="2"/>
  <c r="EF55" i="2"/>
  <c r="DR55" i="2"/>
  <c r="DD55" i="2"/>
  <c r="CP55" i="2"/>
  <c r="BN55" i="2"/>
  <c r="LN55" i="2"/>
  <c r="KZ55" i="2"/>
  <c r="KL55" i="2"/>
  <c r="JX55" i="2"/>
  <c r="JJ55" i="2"/>
  <c r="IV55" i="2"/>
  <c r="IH55" i="2"/>
  <c r="HT55" i="2"/>
  <c r="HF55" i="2"/>
  <c r="MW55" i="2"/>
  <c r="GJ55" i="2"/>
  <c r="BG55" i="2"/>
  <c r="AS55" i="2"/>
  <c r="AE55" i="2"/>
  <c r="SU55" i="2"/>
  <c r="OM55" i="2"/>
  <c r="GQ55" i="2"/>
  <c r="DY55" i="2"/>
  <c r="AA55" i="2"/>
  <c r="RE55" i="2"/>
  <c r="PA55" i="2"/>
  <c r="TI55" i="2"/>
  <c r="AL55" i="2"/>
  <c r="AZ55" i="2"/>
  <c r="M55" i="1"/>
  <c r="FA55" i="2"/>
  <c r="PO55" i="2"/>
  <c r="BU55" i="2"/>
  <c r="PV55" i="2"/>
  <c r="NK55" i="2"/>
  <c r="TB55" i="2"/>
  <c r="TP55" i="2"/>
  <c r="SN55" i="2"/>
  <c r="HN55" i="1" s="1"/>
  <c r="QJ55" i="2"/>
  <c r="UD55" i="2"/>
  <c r="QQ55" i="2"/>
  <c r="GC55" i="2"/>
  <c r="VF55" i="2"/>
  <c r="UY55" i="2"/>
  <c r="UK55" i="2"/>
  <c r="MI55" i="2"/>
  <c r="CW55" i="2"/>
  <c r="SG55" i="2"/>
  <c r="FH55" i="2"/>
  <c r="DK55" i="2"/>
  <c r="FO55" i="2"/>
  <c r="IO55" i="2"/>
  <c r="RZ55" i="2"/>
  <c r="EM55" i="2"/>
  <c r="IA55" i="2"/>
  <c r="HM55" i="2"/>
  <c r="GX55" i="2"/>
  <c r="KS55" i="2"/>
  <c r="RL55" i="2"/>
  <c r="CI55" i="2"/>
  <c r="KE55" i="2"/>
  <c r="RS55" i="2"/>
  <c r="JQ55" i="2"/>
  <c r="JC55" i="2"/>
  <c r="QC55" i="2"/>
  <c r="TW55" i="2"/>
  <c r="FV55" i="2"/>
  <c r="NY55" i="2"/>
  <c r="LU55" i="2"/>
  <c r="LG55" i="2"/>
  <c r="QX55" i="2"/>
  <c r="UR55" i="2"/>
  <c r="PH55" i="2"/>
  <c r="C356" i="3" l="1"/>
  <c r="V57" i="2"/>
  <c r="U57" i="2"/>
  <c r="X57" i="2"/>
  <c r="W57" i="2"/>
  <c r="N57" i="1" s="1"/>
  <c r="L57" i="1"/>
  <c r="T58" i="2"/>
  <c r="UY56" i="2"/>
  <c r="UK56" i="2"/>
  <c r="TW56" i="2"/>
  <c r="TI56" i="2"/>
  <c r="SU56" i="2"/>
  <c r="SG56" i="2"/>
  <c r="RS56" i="2"/>
  <c r="RE56" i="2"/>
  <c r="QQ56" i="2"/>
  <c r="QC56" i="2"/>
  <c r="PO56" i="2"/>
  <c r="PA56" i="2"/>
  <c r="OM56" i="2"/>
  <c r="NY56" i="2"/>
  <c r="NK56" i="2"/>
  <c r="MW56" i="2"/>
  <c r="MI56" i="2"/>
  <c r="AA56" i="2"/>
  <c r="AE56" i="2"/>
  <c r="LU56" i="2"/>
  <c r="LG56" i="2"/>
  <c r="FA56" i="2"/>
  <c r="EM56" i="2"/>
  <c r="DY56" i="2"/>
  <c r="GJ56" i="2"/>
  <c r="DD56" i="2"/>
  <c r="LN56" i="2"/>
  <c r="KE56" i="2"/>
  <c r="KS56" i="2"/>
  <c r="EF56" i="2"/>
  <c r="HM56" i="2"/>
  <c r="M56" i="1"/>
  <c r="ET56" i="2"/>
  <c r="GX56" i="2"/>
  <c r="JC56" i="2"/>
  <c r="UR56" i="2"/>
  <c r="DR56" i="2"/>
  <c r="IV56" i="2"/>
  <c r="UD56" i="2"/>
  <c r="TP56" i="2"/>
  <c r="VF56" i="2"/>
  <c r="CW56" i="2"/>
  <c r="IA56" i="2"/>
  <c r="QJ56" i="2"/>
  <c r="DK56" i="2"/>
  <c r="FH56" i="2"/>
  <c r="AL56" i="2"/>
  <c r="OF56" i="2"/>
  <c r="JQ56" i="2"/>
  <c r="SN56" i="2"/>
  <c r="HN56" i="1" s="1"/>
  <c r="BG56" i="2"/>
  <c r="AS56" i="2"/>
  <c r="JX56" i="2"/>
  <c r="BN56" i="2"/>
  <c r="FO56" i="2"/>
  <c r="HT56" i="2"/>
  <c r="HF56" i="2"/>
  <c r="FV56" i="2"/>
  <c r="MP56" i="2"/>
  <c r="MB56" i="2"/>
  <c r="JJ56" i="2"/>
  <c r="IH56" i="2"/>
  <c r="KZ56" i="2"/>
  <c r="KL56" i="2"/>
  <c r="OT56" i="2"/>
  <c r="GC56" i="2"/>
  <c r="NR56" i="2"/>
  <c r="ND56" i="2"/>
  <c r="QX56" i="2"/>
  <c r="AZ56" i="2"/>
  <c r="IO56" i="2"/>
  <c r="PV56" i="2"/>
  <c r="PH56" i="2"/>
  <c r="BU56" i="2"/>
  <c r="CP56" i="2"/>
  <c r="CI56" i="2"/>
  <c r="RZ56" i="2"/>
  <c r="RL56" i="2"/>
  <c r="TB56" i="2"/>
  <c r="GQ56" i="2"/>
  <c r="C357" i="3" l="1"/>
  <c r="U58" i="2"/>
  <c r="X58" i="2"/>
  <c r="W58" i="2"/>
  <c r="N58" i="1" s="1"/>
  <c r="V58" i="2"/>
  <c r="L58" i="1"/>
  <c r="T59" i="2"/>
  <c r="T4" i="2"/>
  <c r="LU57" i="2"/>
  <c r="LG57" i="2"/>
  <c r="KS57" i="2"/>
  <c r="KE57" i="2"/>
  <c r="DK57" i="2"/>
  <c r="CW57" i="2"/>
  <c r="CI57" i="2"/>
  <c r="BU57" i="2"/>
  <c r="AA57" i="2"/>
  <c r="GJ57" i="2"/>
  <c r="DD57" i="2"/>
  <c r="RZ57" i="2"/>
  <c r="QJ57" i="2"/>
  <c r="AZ57" i="2"/>
  <c r="AL57" i="2"/>
  <c r="OT57" i="2"/>
  <c r="FO57" i="2"/>
  <c r="EF57" i="2"/>
  <c r="UD57" i="2"/>
  <c r="ET57" i="2"/>
  <c r="MP57" i="2"/>
  <c r="AS57" i="2"/>
  <c r="AE57" i="2"/>
  <c r="IV57" i="2"/>
  <c r="GQ57" i="2"/>
  <c r="M57" i="1"/>
  <c r="BG57" i="2"/>
  <c r="TB57" i="2"/>
  <c r="KZ57" i="2"/>
  <c r="MB57" i="2"/>
  <c r="SG57" i="2"/>
  <c r="IH57" i="2"/>
  <c r="QC57" i="2"/>
  <c r="SN57" i="2"/>
  <c r="HN57" i="1" s="1"/>
  <c r="IO57" i="2"/>
  <c r="EM57" i="2"/>
  <c r="DY57" i="2"/>
  <c r="QX57" i="2"/>
  <c r="UY57" i="2"/>
  <c r="PO57" i="2"/>
  <c r="FV57" i="2"/>
  <c r="UK57" i="2"/>
  <c r="NY57" i="2"/>
  <c r="CP57" i="2"/>
  <c r="UR57" i="2"/>
  <c r="HM57" i="2"/>
  <c r="JX57" i="2"/>
  <c r="PH57" i="2"/>
  <c r="IA57" i="2"/>
  <c r="FH57" i="2"/>
  <c r="FA57" i="2"/>
  <c r="RS57" i="2"/>
  <c r="TI57" i="2"/>
  <c r="KL57" i="2"/>
  <c r="TP57" i="2"/>
  <c r="DR57" i="2"/>
  <c r="JJ57" i="2"/>
  <c r="OM57" i="2"/>
  <c r="GX57" i="2"/>
  <c r="TW57" i="2"/>
  <c r="RL57" i="2"/>
  <c r="GC57" i="2"/>
  <c r="HF57" i="2"/>
  <c r="LN57" i="2"/>
  <c r="PV57" i="2"/>
  <c r="JQ57" i="2"/>
  <c r="OF57" i="2"/>
  <c r="NR57" i="2"/>
  <c r="BN57" i="2"/>
  <c r="MI57" i="2"/>
  <c r="ND57" i="2"/>
  <c r="PA57" i="2"/>
  <c r="NK57" i="2"/>
  <c r="HT57" i="2"/>
  <c r="SU57" i="2"/>
  <c r="VF57" i="2"/>
  <c r="RE57" i="2"/>
  <c r="JC57" i="2"/>
  <c r="MW57" i="2"/>
  <c r="QQ57" i="2"/>
  <c r="C358" i="3" l="1"/>
  <c r="X59" i="2"/>
  <c r="W59" i="2"/>
  <c r="N59" i="1" s="1"/>
  <c r="V59" i="2"/>
  <c r="U59" i="2"/>
  <c r="L59" i="1"/>
  <c r="T60" i="2"/>
  <c r="UR58" i="2"/>
  <c r="UD58" i="2"/>
  <c r="TP58" i="2"/>
  <c r="AA58" i="2"/>
  <c r="TW58" i="2"/>
  <c r="NK58" i="2"/>
  <c r="KS58" i="2"/>
  <c r="KE58" i="2"/>
  <c r="JQ58" i="2"/>
  <c r="JC58" i="2"/>
  <c r="IO58" i="2"/>
  <c r="IA58" i="2"/>
  <c r="HM58" i="2"/>
  <c r="GX58" i="2"/>
  <c r="DK58" i="2"/>
  <c r="CW58" i="2"/>
  <c r="CI58" i="2"/>
  <c r="BU58" i="2"/>
  <c r="LU58" i="2"/>
  <c r="LG58" i="2"/>
  <c r="SU58" i="2"/>
  <c r="AZ58" i="2"/>
  <c r="TI58" i="2"/>
  <c r="KZ58" i="2"/>
  <c r="HF58" i="2"/>
  <c r="HT58" i="2"/>
  <c r="BN58" i="2"/>
  <c r="LN58" i="2"/>
  <c r="IH58" i="2"/>
  <c r="JJ58" i="2"/>
  <c r="DD58" i="2"/>
  <c r="PO58" i="2"/>
  <c r="RS58" i="2"/>
  <c r="DR58" i="2"/>
  <c r="IV58" i="2"/>
  <c r="FA58" i="2"/>
  <c r="CP58" i="2"/>
  <c r="M58" i="1"/>
  <c r="JX58" i="2"/>
  <c r="KL58" i="2"/>
  <c r="PA58" i="2"/>
  <c r="UY58" i="2"/>
  <c r="SG58" i="2"/>
  <c r="BG58" i="2"/>
  <c r="UK58" i="2"/>
  <c r="FO58" i="2"/>
  <c r="OF58" i="2"/>
  <c r="MI58" i="2"/>
  <c r="AL58" i="2"/>
  <c r="ND58" i="2"/>
  <c r="MB58" i="2"/>
  <c r="SN58" i="2"/>
  <c r="HN58" i="1" s="1"/>
  <c r="OM58" i="2"/>
  <c r="QJ58" i="2"/>
  <c r="GQ58" i="2"/>
  <c r="GC58" i="2"/>
  <c r="MW58" i="2"/>
  <c r="FH58" i="2"/>
  <c r="RE58" i="2"/>
  <c r="AE58" i="2"/>
  <c r="DY58" i="2"/>
  <c r="PH58" i="2"/>
  <c r="QC58" i="2"/>
  <c r="PV58" i="2"/>
  <c r="NR58" i="2"/>
  <c r="FV58" i="2"/>
  <c r="MP58" i="2"/>
  <c r="RL58" i="2"/>
  <c r="QX58" i="2"/>
  <c r="ET58" i="2"/>
  <c r="RZ58" i="2"/>
  <c r="EM58" i="2"/>
  <c r="NY58" i="2"/>
  <c r="OT58" i="2"/>
  <c r="GJ58" i="2"/>
  <c r="QQ58" i="2"/>
  <c r="VF58" i="2"/>
  <c r="AS58" i="2"/>
  <c r="TB58" i="2"/>
  <c r="EF58" i="2"/>
  <c r="C359" i="3" l="1"/>
  <c r="U60" i="2"/>
  <c r="X60" i="2"/>
  <c r="W60" i="2"/>
  <c r="N60" i="1" s="1"/>
  <c r="V60" i="2"/>
  <c r="L60" i="1"/>
  <c r="T61" i="2"/>
  <c r="PH59" i="2"/>
  <c r="GQ59" i="2"/>
  <c r="TB59" i="2"/>
  <c r="LU59" i="2"/>
  <c r="JQ59" i="2"/>
  <c r="KE59" i="2"/>
  <c r="IA59" i="2"/>
  <c r="DK59" i="2"/>
  <c r="VF59" i="2"/>
  <c r="RL59" i="2"/>
  <c r="BG59" i="2"/>
  <c r="AA59" i="2"/>
  <c r="KS59" i="2"/>
  <c r="GJ59" i="2"/>
  <c r="FA59" i="2"/>
  <c r="FO59" i="2"/>
  <c r="GX59" i="2"/>
  <c r="GC59" i="2"/>
  <c r="HM59" i="2"/>
  <c r="OT59" i="2"/>
  <c r="AE59" i="2"/>
  <c r="SN59" i="2"/>
  <c r="HN59" i="1" s="1"/>
  <c r="M59" i="1"/>
  <c r="MP59" i="2"/>
  <c r="LG59" i="2"/>
  <c r="CW59" i="2"/>
  <c r="NR59" i="2"/>
  <c r="JJ59" i="2"/>
  <c r="ET59" i="2"/>
  <c r="SU59" i="2"/>
  <c r="AL59" i="2"/>
  <c r="IV59" i="2"/>
  <c r="EM59" i="2"/>
  <c r="TI59" i="2"/>
  <c r="BU59" i="2"/>
  <c r="ND59" i="2"/>
  <c r="NY59" i="2"/>
  <c r="HF59" i="2"/>
  <c r="UR59" i="2"/>
  <c r="UY59" i="2"/>
  <c r="DD59" i="2"/>
  <c r="CP59" i="2"/>
  <c r="TW59" i="2"/>
  <c r="UD59" i="2"/>
  <c r="KZ59" i="2"/>
  <c r="DY59" i="2"/>
  <c r="HT59" i="2"/>
  <c r="FH59" i="2"/>
  <c r="PO59" i="2"/>
  <c r="JC59" i="2"/>
  <c r="IO59" i="2"/>
  <c r="SG59" i="2"/>
  <c r="KL59" i="2"/>
  <c r="QX59" i="2"/>
  <c r="EF59" i="2"/>
  <c r="AZ59" i="2"/>
  <c r="JX59" i="2"/>
  <c r="OM59" i="2"/>
  <c r="IH59" i="2"/>
  <c r="TP59" i="2"/>
  <c r="NK59" i="2"/>
  <c r="AS59" i="2"/>
  <c r="CI59" i="2"/>
  <c r="QJ59" i="2"/>
  <c r="FV59" i="2"/>
  <c r="PV59" i="2"/>
  <c r="LN59" i="2"/>
  <c r="UK59" i="2"/>
  <c r="MB59" i="2"/>
  <c r="RZ59" i="2"/>
  <c r="BN59" i="2"/>
  <c r="OF59" i="2"/>
  <c r="MI59" i="2"/>
  <c r="QQ59" i="2"/>
  <c r="QC59" i="2"/>
  <c r="PA59" i="2"/>
  <c r="RE59" i="2"/>
  <c r="RS59" i="2"/>
  <c r="DR59" i="2"/>
  <c r="MW59" i="2"/>
  <c r="C360" i="3" l="1"/>
  <c r="V61" i="2"/>
  <c r="W61" i="2"/>
  <c r="N61" i="1" s="1"/>
  <c r="U61" i="2"/>
  <c r="X61" i="2"/>
  <c r="L61" i="1"/>
  <c r="T62" i="2"/>
  <c r="KS60" i="2"/>
  <c r="KE60" i="2"/>
  <c r="VF60" i="2"/>
  <c r="PV60" i="2"/>
  <c r="JJ60" i="2"/>
  <c r="IV60" i="2"/>
  <c r="IH60" i="2"/>
  <c r="HT60" i="2"/>
  <c r="HF60" i="2"/>
  <c r="FV60" i="2"/>
  <c r="FH60" i="2"/>
  <c r="AA60" i="2"/>
  <c r="TP60" i="2"/>
  <c r="NR60" i="2"/>
  <c r="SN60" i="2"/>
  <c r="HN60" i="1" s="1"/>
  <c r="CI60" i="2"/>
  <c r="BU60" i="2"/>
  <c r="AL60" i="2"/>
  <c r="JQ60" i="2"/>
  <c r="JC60" i="2"/>
  <c r="IO60" i="2"/>
  <c r="IA60" i="2"/>
  <c r="HM60" i="2"/>
  <c r="GX60" i="2"/>
  <c r="GC60" i="2"/>
  <c r="FO60" i="2"/>
  <c r="CW60" i="2"/>
  <c r="AZ60" i="2"/>
  <c r="RL60" i="2"/>
  <c r="TB60" i="2"/>
  <c r="MP60" i="2"/>
  <c r="ET60" i="2"/>
  <c r="M60" i="1"/>
  <c r="QJ60" i="2"/>
  <c r="FA60" i="2"/>
  <c r="DY60" i="2"/>
  <c r="BN60" i="2"/>
  <c r="OT60" i="2"/>
  <c r="OF60" i="2"/>
  <c r="EM60" i="2"/>
  <c r="RE60" i="2"/>
  <c r="MW60" i="2"/>
  <c r="JX60" i="2"/>
  <c r="GQ60" i="2"/>
  <c r="QQ60" i="2"/>
  <c r="LG60" i="2"/>
  <c r="KL60" i="2"/>
  <c r="LN60" i="2"/>
  <c r="AS60" i="2"/>
  <c r="KZ60" i="2"/>
  <c r="BG60" i="2"/>
  <c r="TI60" i="2"/>
  <c r="MB60" i="2"/>
  <c r="SG60" i="2"/>
  <c r="PA60" i="2"/>
  <c r="CP60" i="2"/>
  <c r="LU60" i="2"/>
  <c r="DD60" i="2"/>
  <c r="ND60" i="2"/>
  <c r="PO60" i="2"/>
  <c r="UK60" i="2"/>
  <c r="OM60" i="2"/>
  <c r="PH60" i="2"/>
  <c r="NY60" i="2"/>
  <c r="DK60" i="2"/>
  <c r="QX60" i="2"/>
  <c r="UD60" i="2"/>
  <c r="RZ60" i="2"/>
  <c r="UR60" i="2"/>
  <c r="RS60" i="2"/>
  <c r="NK60" i="2"/>
  <c r="EF60" i="2"/>
  <c r="UY60" i="2"/>
  <c r="DR60" i="2"/>
  <c r="TW60" i="2"/>
  <c r="AE60" i="2"/>
  <c r="GJ60" i="2"/>
  <c r="QC60" i="2"/>
  <c r="MI60" i="2"/>
  <c r="SU60" i="2"/>
  <c r="C361" i="3" l="1"/>
  <c r="W62" i="2"/>
  <c r="N62" i="1" s="1"/>
  <c r="V62" i="2"/>
  <c r="U62" i="2"/>
  <c r="L62" i="1"/>
  <c r="X62" i="2"/>
  <c r="T63" i="2"/>
  <c r="AZ61" i="2"/>
  <c r="AL61" i="2"/>
  <c r="RE61" i="2"/>
  <c r="MB61" i="2"/>
  <c r="AA61" i="2"/>
  <c r="GQ61" i="2"/>
  <c r="TP61" i="2"/>
  <c r="FV61" i="2"/>
  <c r="FH61" i="2"/>
  <c r="PA61" i="2"/>
  <c r="IO61" i="2"/>
  <c r="MW61" i="2"/>
  <c r="ET61" i="2"/>
  <c r="EF61" i="2"/>
  <c r="CW61" i="2"/>
  <c r="UK61" i="2"/>
  <c r="QX61" i="2"/>
  <c r="AS61" i="2"/>
  <c r="LU61" i="2"/>
  <c r="FA61" i="2"/>
  <c r="EM61" i="2"/>
  <c r="DY61" i="2"/>
  <c r="TB61" i="2"/>
  <c r="KE61" i="2"/>
  <c r="MI61" i="2"/>
  <c r="QQ61" i="2"/>
  <c r="M61" i="1"/>
  <c r="BU61" i="2"/>
  <c r="TW61" i="2"/>
  <c r="CP61" i="2"/>
  <c r="NK61" i="2"/>
  <c r="FO61" i="2"/>
  <c r="QJ61" i="2"/>
  <c r="QC61" i="2"/>
  <c r="HM61" i="2"/>
  <c r="GJ61" i="2"/>
  <c r="ND61" i="2"/>
  <c r="RS61" i="2"/>
  <c r="JJ61" i="2"/>
  <c r="JQ61" i="2"/>
  <c r="KZ61" i="2"/>
  <c r="BG61" i="2"/>
  <c r="BN61" i="2"/>
  <c r="HF61" i="2"/>
  <c r="SG61" i="2"/>
  <c r="OM61" i="2"/>
  <c r="NY61" i="2"/>
  <c r="OT61" i="2"/>
  <c r="GC61" i="2"/>
  <c r="LN61" i="2"/>
  <c r="PV61" i="2"/>
  <c r="GX61" i="2"/>
  <c r="RL61" i="2"/>
  <c r="SN61" i="2"/>
  <c r="HN61" i="1" s="1"/>
  <c r="HT61" i="2"/>
  <c r="NR61" i="2"/>
  <c r="DR61" i="2"/>
  <c r="VF61" i="2"/>
  <c r="KS61" i="2"/>
  <c r="IH61" i="2"/>
  <c r="AE61" i="2"/>
  <c r="UD61" i="2"/>
  <c r="TI61" i="2"/>
  <c r="JC61" i="2"/>
  <c r="JX61" i="2"/>
  <c r="PH61" i="2"/>
  <c r="SU61" i="2"/>
  <c r="IA61" i="2"/>
  <c r="UY61" i="2"/>
  <c r="DK61" i="2"/>
  <c r="OF61" i="2"/>
  <c r="LG61" i="2"/>
  <c r="RZ61" i="2"/>
  <c r="KL61" i="2"/>
  <c r="PO61" i="2"/>
  <c r="CI61" i="2"/>
  <c r="MP61" i="2"/>
  <c r="IV61" i="2"/>
  <c r="DD61" i="2"/>
  <c r="UR61" i="2"/>
  <c r="C362" i="3" l="1"/>
  <c r="X63" i="2"/>
  <c r="W63" i="2"/>
  <c r="N63" i="1" s="1"/>
  <c r="V63" i="2"/>
  <c r="U63" i="2"/>
  <c r="L63" i="1"/>
  <c r="T64" i="2"/>
  <c r="FA62" i="2"/>
  <c r="EM62" i="2"/>
  <c r="DY62" i="2"/>
  <c r="AA62" i="2"/>
  <c r="TI62" i="2"/>
  <c r="TW62" i="2"/>
  <c r="DK62" i="2"/>
  <c r="CW62" i="2"/>
  <c r="CI62" i="2"/>
  <c r="BU62" i="2"/>
  <c r="UY62" i="2"/>
  <c r="UK62" i="2"/>
  <c r="SN62" i="2"/>
  <c r="HN62" i="1" s="1"/>
  <c r="KL62" i="2"/>
  <c r="QC62" i="2"/>
  <c r="PO62" i="2"/>
  <c r="PA62" i="2"/>
  <c r="OM62" i="2"/>
  <c r="NY62" i="2"/>
  <c r="NK62" i="2"/>
  <c r="MW62" i="2"/>
  <c r="MI62" i="2"/>
  <c r="IV62" i="2"/>
  <c r="RS62" i="2"/>
  <c r="FV62" i="2"/>
  <c r="UR62" i="2"/>
  <c r="SG62" i="2"/>
  <c r="LN62" i="2"/>
  <c r="EF62" i="2"/>
  <c r="QQ62" i="2"/>
  <c r="RE62" i="2"/>
  <c r="SU62" i="2"/>
  <c r="HT62" i="2"/>
  <c r="IH62" i="2"/>
  <c r="M62" i="1"/>
  <c r="AS62" i="2"/>
  <c r="JQ62" i="2"/>
  <c r="KZ62" i="2"/>
  <c r="HF62" i="2"/>
  <c r="RL62" i="2"/>
  <c r="AL62" i="2"/>
  <c r="FH62" i="2"/>
  <c r="IO62" i="2"/>
  <c r="ET62" i="2"/>
  <c r="UD62" i="2"/>
  <c r="JX62" i="2"/>
  <c r="KE62" i="2"/>
  <c r="GQ62" i="2"/>
  <c r="MP62" i="2"/>
  <c r="LU62" i="2"/>
  <c r="FO62" i="2"/>
  <c r="NR62" i="2"/>
  <c r="ND62" i="2"/>
  <c r="JJ62" i="2"/>
  <c r="OT62" i="2"/>
  <c r="IA62" i="2"/>
  <c r="BN62" i="2"/>
  <c r="DD62" i="2"/>
  <c r="RZ62" i="2"/>
  <c r="PV62" i="2"/>
  <c r="PH62" i="2"/>
  <c r="QX62" i="2"/>
  <c r="JC62" i="2"/>
  <c r="LG62" i="2"/>
  <c r="DR62" i="2"/>
  <c r="MB62" i="2"/>
  <c r="TB62" i="2"/>
  <c r="TP62" i="2"/>
  <c r="VF62" i="2"/>
  <c r="HM62" i="2"/>
  <c r="AE62" i="2"/>
  <c r="QJ62" i="2"/>
  <c r="OF62" i="2"/>
  <c r="CP62" i="2"/>
  <c r="GJ62" i="2"/>
  <c r="AZ62" i="2"/>
  <c r="BG62" i="2"/>
  <c r="GC62" i="2"/>
  <c r="GX62" i="2"/>
  <c r="KS62" i="2"/>
  <c r="C363" i="3" l="1"/>
  <c r="V64" i="2"/>
  <c r="X64" i="2"/>
  <c r="W64" i="2"/>
  <c r="N64" i="1" s="1"/>
  <c r="U64" i="2"/>
  <c r="L64" i="1"/>
  <c r="T65" i="2"/>
  <c r="FV63" i="2"/>
  <c r="FH63" i="2"/>
  <c r="AA63" i="2"/>
  <c r="ET63" i="2"/>
  <c r="EF63" i="2"/>
  <c r="TP63" i="2"/>
  <c r="RE63" i="2"/>
  <c r="MB63" i="2"/>
  <c r="JJ63" i="2"/>
  <c r="IV63" i="2"/>
  <c r="IH63" i="2"/>
  <c r="HT63" i="2"/>
  <c r="HF63" i="2"/>
  <c r="GX63" i="2"/>
  <c r="HM63" i="2"/>
  <c r="IA63" i="2"/>
  <c r="TI63" i="2"/>
  <c r="IO63" i="2"/>
  <c r="OF63" i="2"/>
  <c r="JC63" i="2"/>
  <c r="FA63" i="2"/>
  <c r="RL63" i="2"/>
  <c r="JQ63" i="2"/>
  <c r="LU63" i="2"/>
  <c r="FO63" i="2"/>
  <c r="PV63" i="2"/>
  <c r="M63" i="1"/>
  <c r="ND63" i="2"/>
  <c r="SG63" i="2"/>
  <c r="GJ63" i="2"/>
  <c r="KS63" i="2"/>
  <c r="UK63" i="2"/>
  <c r="GC63" i="2"/>
  <c r="PH63" i="2"/>
  <c r="LG63" i="2"/>
  <c r="NK63" i="2"/>
  <c r="CI63" i="2"/>
  <c r="MI63" i="2"/>
  <c r="MP63" i="2"/>
  <c r="QX63" i="2"/>
  <c r="QQ63" i="2"/>
  <c r="TW63" i="2"/>
  <c r="BN63" i="2"/>
  <c r="QC63" i="2"/>
  <c r="PO63" i="2"/>
  <c r="NY63" i="2"/>
  <c r="SU63" i="2"/>
  <c r="VF63" i="2"/>
  <c r="CW63" i="2"/>
  <c r="SN63" i="2"/>
  <c r="HN63" i="1" s="1"/>
  <c r="RS63" i="2"/>
  <c r="UR63" i="2"/>
  <c r="TB63" i="2"/>
  <c r="KL63" i="2"/>
  <c r="NR63" i="2"/>
  <c r="BU63" i="2"/>
  <c r="UD63" i="2"/>
  <c r="CP63" i="2"/>
  <c r="LN63" i="2"/>
  <c r="KZ63" i="2"/>
  <c r="EM63" i="2"/>
  <c r="MW63" i="2"/>
  <c r="DR63" i="2"/>
  <c r="DD63" i="2"/>
  <c r="PA63" i="2"/>
  <c r="KE63" i="2"/>
  <c r="AS63" i="2"/>
  <c r="OT63" i="2"/>
  <c r="AZ63" i="2"/>
  <c r="QJ63" i="2"/>
  <c r="GQ63" i="2"/>
  <c r="UY63" i="2"/>
  <c r="OM63" i="2"/>
  <c r="DY63" i="2"/>
  <c r="AL63" i="2"/>
  <c r="JX63" i="2"/>
  <c r="RZ63" i="2"/>
  <c r="DK63" i="2"/>
  <c r="AE63" i="2"/>
  <c r="BG63" i="2"/>
  <c r="C364" i="3" l="1"/>
  <c r="X65" i="2"/>
  <c r="W65" i="2"/>
  <c r="N65" i="1" s="1"/>
  <c r="V65" i="2"/>
  <c r="U65" i="2"/>
  <c r="L65" i="1"/>
  <c r="T66" i="2"/>
  <c r="DR64" i="2"/>
  <c r="RS64" i="2"/>
  <c r="UK64" i="2"/>
  <c r="PA64" i="2"/>
  <c r="MI64" i="2"/>
  <c r="GQ64" i="2"/>
  <c r="LN64" i="2"/>
  <c r="KZ64" i="2"/>
  <c r="KL64" i="2"/>
  <c r="JX64" i="2"/>
  <c r="JJ64" i="2"/>
  <c r="IV64" i="2"/>
  <c r="IH64" i="2"/>
  <c r="HT64" i="2"/>
  <c r="HF64" i="2"/>
  <c r="BN64" i="2"/>
  <c r="CP64" i="2"/>
  <c r="NK64" i="2"/>
  <c r="DD64" i="2"/>
  <c r="FA64" i="2"/>
  <c r="GJ64" i="2"/>
  <c r="QQ64" i="2"/>
  <c r="AA64" i="2"/>
  <c r="M64" i="1"/>
  <c r="DY64" i="2"/>
  <c r="UY64" i="2"/>
  <c r="HM64" i="2"/>
  <c r="SG64" i="2"/>
  <c r="OM64" i="2"/>
  <c r="EM64" i="2"/>
  <c r="FO64" i="2"/>
  <c r="IO64" i="2"/>
  <c r="JQ64" i="2"/>
  <c r="BG64" i="2"/>
  <c r="TB64" i="2"/>
  <c r="SN64" i="2"/>
  <c r="HN64" i="1" s="1"/>
  <c r="KS64" i="2"/>
  <c r="PO64" i="2"/>
  <c r="FH64" i="2"/>
  <c r="CW64" i="2"/>
  <c r="VF64" i="2"/>
  <c r="SU64" i="2"/>
  <c r="LG64" i="2"/>
  <c r="GC64" i="2"/>
  <c r="NR64" i="2"/>
  <c r="AZ64" i="2"/>
  <c r="OF64" i="2"/>
  <c r="GX64" i="2"/>
  <c r="AS64" i="2"/>
  <c r="IA64" i="2"/>
  <c r="FV64" i="2"/>
  <c r="RE64" i="2"/>
  <c r="JC64" i="2"/>
  <c r="CI64" i="2"/>
  <c r="MP64" i="2"/>
  <c r="QC64" i="2"/>
  <c r="MW64" i="2"/>
  <c r="AE64" i="2"/>
  <c r="KE64" i="2"/>
  <c r="LU64" i="2"/>
  <c r="RZ64" i="2"/>
  <c r="DK64" i="2"/>
  <c r="EF64" i="2"/>
  <c r="TI64" i="2"/>
  <c r="RL64" i="2"/>
  <c r="TP64" i="2"/>
  <c r="OT64" i="2"/>
  <c r="AL64" i="2"/>
  <c r="TW64" i="2"/>
  <c r="QX64" i="2"/>
  <c r="ND64" i="2"/>
  <c r="PH64" i="2"/>
  <c r="PV64" i="2"/>
  <c r="ET64" i="2"/>
  <c r="BU64" i="2"/>
  <c r="UD64" i="2"/>
  <c r="MB64" i="2"/>
  <c r="NY64" i="2"/>
  <c r="QJ64" i="2"/>
  <c r="UR64" i="2"/>
  <c r="C365" i="3" l="1"/>
  <c r="X66" i="2"/>
  <c r="W66" i="2"/>
  <c r="N66" i="1" s="1"/>
  <c r="V66" i="2"/>
  <c r="U66" i="2"/>
  <c r="L66" i="1"/>
  <c r="T67" i="2"/>
  <c r="SU65" i="2"/>
  <c r="TI65" i="2"/>
  <c r="TW65" i="2"/>
  <c r="QJ65" i="2"/>
  <c r="PV65" i="2"/>
  <c r="PH65" i="2"/>
  <c r="OT65" i="2"/>
  <c r="OF65" i="2"/>
  <c r="NR65" i="2"/>
  <c r="ND65" i="2"/>
  <c r="CI65" i="2"/>
  <c r="BU65" i="2"/>
  <c r="RS65" i="2"/>
  <c r="UY65" i="2"/>
  <c r="UK65" i="2"/>
  <c r="SG65" i="2"/>
  <c r="ET65" i="2"/>
  <c r="EF65" i="2"/>
  <c r="TP65" i="2"/>
  <c r="MI65" i="2"/>
  <c r="HM65" i="2"/>
  <c r="QC65" i="2"/>
  <c r="PO65" i="2"/>
  <c r="PA65" i="2"/>
  <c r="OM65" i="2"/>
  <c r="NY65" i="2"/>
  <c r="NK65" i="2"/>
  <c r="MW65" i="2"/>
  <c r="IA65" i="2"/>
  <c r="VF65" i="2"/>
  <c r="MP65" i="2"/>
  <c r="AA65" i="2"/>
  <c r="KS65" i="2"/>
  <c r="QQ65" i="2"/>
  <c r="DY65" i="2"/>
  <c r="EM65" i="2"/>
  <c r="MB65" i="2"/>
  <c r="FA65" i="2"/>
  <c r="LG65" i="2"/>
  <c r="RZ65" i="2"/>
  <c r="RE65" i="2"/>
  <c r="UR65" i="2"/>
  <c r="M65" i="1"/>
  <c r="SN65" i="2"/>
  <c r="HN65" i="1" s="1"/>
  <c r="JX65" i="2"/>
  <c r="CP65" i="2"/>
  <c r="IO65" i="2"/>
  <c r="AE65" i="2"/>
  <c r="FV65" i="2"/>
  <c r="KE65" i="2"/>
  <c r="JQ65" i="2"/>
  <c r="BN65" i="2"/>
  <c r="CW65" i="2"/>
  <c r="BG65" i="2"/>
  <c r="AS65" i="2"/>
  <c r="DK65" i="2"/>
  <c r="KZ65" i="2"/>
  <c r="DR65" i="2"/>
  <c r="TB65" i="2"/>
  <c r="GJ65" i="2"/>
  <c r="FH65" i="2"/>
  <c r="GC65" i="2"/>
  <c r="QX65" i="2"/>
  <c r="FO65" i="2"/>
  <c r="AZ65" i="2"/>
  <c r="UD65" i="2"/>
  <c r="HF65" i="2"/>
  <c r="LN65" i="2"/>
  <c r="IV65" i="2"/>
  <c r="IH65" i="2"/>
  <c r="KL65" i="2"/>
  <c r="DD65" i="2"/>
  <c r="JJ65" i="2"/>
  <c r="RL65" i="2"/>
  <c r="LU65" i="2"/>
  <c r="GX65" i="2"/>
  <c r="JC65" i="2"/>
  <c r="AL65" i="2"/>
  <c r="GQ65" i="2"/>
  <c r="HT65" i="2"/>
  <c r="C366" i="3" l="1"/>
  <c r="V67" i="2"/>
  <c r="U67" i="2"/>
  <c r="W67" i="2"/>
  <c r="N67" i="1" s="1"/>
  <c r="X67" i="2"/>
  <c r="L67" i="1"/>
  <c r="T68" i="2"/>
  <c r="AA66" i="2"/>
  <c r="EF66" i="2"/>
  <c r="TB66" i="2"/>
  <c r="PH66" i="2"/>
  <c r="MB66" i="2"/>
  <c r="MP66" i="2"/>
  <c r="FV66" i="2"/>
  <c r="FH66" i="2"/>
  <c r="SN66" i="2"/>
  <c r="HN66" i="1" s="1"/>
  <c r="UD66" i="2"/>
  <c r="IH66" i="2"/>
  <c r="DD66" i="2"/>
  <c r="AL66" i="2"/>
  <c r="AZ66" i="2"/>
  <c r="QJ66" i="2"/>
  <c r="M66" i="1"/>
  <c r="HT66" i="2"/>
  <c r="VF66" i="2"/>
  <c r="GJ66" i="2"/>
  <c r="DY66" i="2"/>
  <c r="KS66" i="2"/>
  <c r="HM66" i="2"/>
  <c r="OF66" i="2"/>
  <c r="BU66" i="2"/>
  <c r="GC66" i="2"/>
  <c r="JC66" i="2"/>
  <c r="LN66" i="2"/>
  <c r="JX66" i="2"/>
  <c r="NK66" i="2"/>
  <c r="RL66" i="2"/>
  <c r="MW66" i="2"/>
  <c r="EM66" i="2"/>
  <c r="JQ66" i="2"/>
  <c r="CP66" i="2"/>
  <c r="ND66" i="2"/>
  <c r="NY66" i="2"/>
  <c r="SU66" i="2"/>
  <c r="QQ66" i="2"/>
  <c r="TW66" i="2"/>
  <c r="QC66" i="2"/>
  <c r="HF66" i="2"/>
  <c r="IV66" i="2"/>
  <c r="KL66" i="2"/>
  <c r="OM66" i="2"/>
  <c r="TI66" i="2"/>
  <c r="TP66" i="2"/>
  <c r="MI66" i="2"/>
  <c r="JJ66" i="2"/>
  <c r="RE66" i="2"/>
  <c r="PV66" i="2"/>
  <c r="NR66" i="2"/>
  <c r="IA66" i="2"/>
  <c r="KZ66" i="2"/>
  <c r="UR66" i="2"/>
  <c r="AE66" i="2"/>
  <c r="QX66" i="2"/>
  <c r="LG66" i="2"/>
  <c r="DR66" i="2"/>
  <c r="RZ66" i="2"/>
  <c r="AS66" i="2"/>
  <c r="BN66" i="2"/>
  <c r="FA66" i="2"/>
  <c r="FO66" i="2"/>
  <c r="OT66" i="2"/>
  <c r="BG66" i="2"/>
  <c r="GQ66" i="2"/>
  <c r="ET66" i="2"/>
  <c r="GX66" i="2"/>
  <c r="DK66" i="2"/>
  <c r="SG66" i="2"/>
  <c r="CI66" i="2"/>
  <c r="IO66" i="2"/>
  <c r="RS66" i="2"/>
  <c r="LU66" i="2"/>
  <c r="KE66" i="2"/>
  <c r="PO66" i="2"/>
  <c r="UY66" i="2"/>
  <c r="CW66" i="2"/>
  <c r="PA66" i="2"/>
  <c r="UK66" i="2"/>
  <c r="C367" i="3" l="1"/>
  <c r="X68" i="2"/>
  <c r="W68" i="2"/>
  <c r="N68" i="1" s="1"/>
  <c r="V68" i="2"/>
  <c r="U68" i="2"/>
  <c r="L68" i="1"/>
  <c r="T69" i="2"/>
  <c r="VF67" i="2"/>
  <c r="UR67" i="2"/>
  <c r="UD67" i="2"/>
  <c r="TP67" i="2"/>
  <c r="TB67" i="2"/>
  <c r="SN67" i="2"/>
  <c r="HN67" i="1" s="1"/>
  <c r="RZ67" i="2"/>
  <c r="RL67" i="2"/>
  <c r="QX67" i="2"/>
  <c r="QJ67" i="2"/>
  <c r="PV67" i="2"/>
  <c r="PH67" i="2"/>
  <c r="OT67" i="2"/>
  <c r="OF67" i="2"/>
  <c r="NR67" i="2"/>
  <c r="ND67" i="2"/>
  <c r="MP67" i="2"/>
  <c r="MB67" i="2"/>
  <c r="ET67" i="2"/>
  <c r="EF67" i="2"/>
  <c r="KE67" i="2"/>
  <c r="AL67" i="2"/>
  <c r="AZ67" i="2"/>
  <c r="QC67" i="2"/>
  <c r="MW67" i="2"/>
  <c r="GC67" i="2"/>
  <c r="DK67" i="2"/>
  <c r="JC67" i="2"/>
  <c r="UY67" i="2"/>
  <c r="QQ67" i="2"/>
  <c r="EM67" i="2"/>
  <c r="GQ67" i="2"/>
  <c r="IA67" i="2"/>
  <c r="IO67" i="2"/>
  <c r="SU67" i="2"/>
  <c r="M67" i="1"/>
  <c r="AA67" i="2"/>
  <c r="RS67" i="2"/>
  <c r="MI67" i="2"/>
  <c r="BN67" i="2"/>
  <c r="TW67" i="2"/>
  <c r="NK67" i="2"/>
  <c r="OM67" i="2"/>
  <c r="CW67" i="2"/>
  <c r="PO67" i="2"/>
  <c r="JX67" i="2"/>
  <c r="FV67" i="2"/>
  <c r="NY67" i="2"/>
  <c r="LU67" i="2"/>
  <c r="CP67" i="2"/>
  <c r="GX67" i="2"/>
  <c r="LN67" i="2"/>
  <c r="GJ67" i="2"/>
  <c r="UK67" i="2"/>
  <c r="SG67" i="2"/>
  <c r="JQ67" i="2"/>
  <c r="JJ67" i="2"/>
  <c r="KS67" i="2"/>
  <c r="HT67" i="2"/>
  <c r="DR67" i="2"/>
  <c r="AE67" i="2"/>
  <c r="KL67" i="2"/>
  <c r="TI67" i="2"/>
  <c r="IV67" i="2"/>
  <c r="CI67" i="2"/>
  <c r="BU67" i="2"/>
  <c r="LG67" i="2"/>
  <c r="BG67" i="2"/>
  <c r="DY67" i="2"/>
  <c r="AS67" i="2"/>
  <c r="HM67" i="2"/>
  <c r="FH67" i="2"/>
  <c r="PA67" i="2"/>
  <c r="FO67" i="2"/>
  <c r="FA67" i="2"/>
  <c r="DD67" i="2"/>
  <c r="IH67" i="2"/>
  <c r="HF67" i="2"/>
  <c r="KZ67" i="2"/>
  <c r="RE67" i="2"/>
  <c r="UY68" i="2" l="1"/>
  <c r="AA68" i="2"/>
  <c r="GC68" i="2"/>
  <c r="FO68" i="2"/>
  <c r="JC68" i="2"/>
  <c r="JQ68" i="2"/>
  <c r="QJ68" i="2"/>
  <c r="ND68" i="2"/>
  <c r="KS68" i="2"/>
  <c r="KE68" i="2"/>
  <c r="ET68" i="2"/>
  <c r="BG68" i="2"/>
  <c r="NR68" i="2"/>
  <c r="LU68" i="2"/>
  <c r="LG68" i="2"/>
  <c r="GX68" i="2"/>
  <c r="DK68" i="2"/>
  <c r="CW68" i="2"/>
  <c r="CI68" i="2"/>
  <c r="BU68" i="2"/>
  <c r="KL68" i="2"/>
  <c r="RZ68" i="2"/>
  <c r="KZ68" i="2"/>
  <c r="HM68" i="2"/>
  <c r="IA68" i="2"/>
  <c r="IO68" i="2"/>
  <c r="UD68" i="2"/>
  <c r="UR68" i="2"/>
  <c r="RL68" i="2"/>
  <c r="M68" i="1"/>
  <c r="OF68" i="2"/>
  <c r="DR68" i="2"/>
  <c r="AE68" i="2"/>
  <c r="PH68" i="2"/>
  <c r="LN68" i="2"/>
  <c r="EF68" i="2"/>
  <c r="TP68" i="2"/>
  <c r="EM68" i="2"/>
  <c r="MB68" i="2"/>
  <c r="AZ68" i="2"/>
  <c r="QX68" i="2"/>
  <c r="CP68" i="2"/>
  <c r="JJ68" i="2"/>
  <c r="FH68" i="2"/>
  <c r="PV68" i="2"/>
  <c r="DD68" i="2"/>
  <c r="MP68" i="2"/>
  <c r="MW68" i="2"/>
  <c r="FA68" i="2"/>
  <c r="PO68" i="2"/>
  <c r="PA68" i="2"/>
  <c r="VF68" i="2"/>
  <c r="HT68" i="2"/>
  <c r="FV68" i="2"/>
  <c r="QC68" i="2"/>
  <c r="JX68" i="2"/>
  <c r="GJ68" i="2"/>
  <c r="SU68" i="2"/>
  <c r="IH68" i="2"/>
  <c r="RS68" i="2"/>
  <c r="UK68" i="2"/>
  <c r="AS68" i="2"/>
  <c r="IV68" i="2"/>
  <c r="OM68" i="2"/>
  <c r="TB68" i="2"/>
  <c r="HF68" i="2"/>
  <c r="BN68" i="2"/>
  <c r="SG68" i="2"/>
  <c r="TW68" i="2"/>
  <c r="NY68" i="2"/>
  <c r="OT68" i="2"/>
  <c r="DY68" i="2"/>
  <c r="SN68" i="2"/>
  <c r="HN68" i="1" s="1"/>
  <c r="TI68" i="2"/>
  <c r="GQ68" i="2"/>
  <c r="RE68" i="2"/>
  <c r="AL68" i="2"/>
  <c r="MI68" i="2"/>
  <c r="NK68" i="2"/>
  <c r="QQ68" i="2"/>
  <c r="C368" i="3"/>
  <c r="X69" i="2"/>
  <c r="U69" i="2"/>
  <c r="W69" i="2"/>
  <c r="N69" i="1" s="1"/>
  <c r="V69" i="2"/>
  <c r="L69" i="1"/>
  <c r="T70" i="2"/>
  <c r="C369" i="3" l="1"/>
  <c r="W70" i="2"/>
  <c r="N70" i="1" s="1"/>
  <c r="V70" i="2"/>
  <c r="U70" i="2"/>
  <c r="X70" i="2"/>
  <c r="L70" i="1"/>
  <c r="T71" i="2"/>
  <c r="FV69" i="2"/>
  <c r="FH69" i="2"/>
  <c r="GJ69" i="2"/>
  <c r="BG69" i="2"/>
  <c r="AS69" i="2"/>
  <c r="AE69" i="2"/>
  <c r="VF69" i="2"/>
  <c r="UR69" i="2"/>
  <c r="UD69" i="2"/>
  <c r="AA69" i="2"/>
  <c r="PV69" i="2"/>
  <c r="PH69" i="2"/>
  <c r="OT69" i="2"/>
  <c r="OF69" i="2"/>
  <c r="NR69" i="2"/>
  <c r="ND69" i="2"/>
  <c r="HT69" i="2"/>
  <c r="RL69" i="2"/>
  <c r="QX69" i="2"/>
  <c r="QJ69" i="2"/>
  <c r="RZ69" i="2"/>
  <c r="KZ69" i="2"/>
  <c r="TW69" i="2"/>
  <c r="MI69" i="2"/>
  <c r="GC69" i="2"/>
  <c r="ET69" i="2"/>
  <c r="EF69" i="2"/>
  <c r="SN69" i="2"/>
  <c r="HN69" i="1" s="1"/>
  <c r="FA69" i="2"/>
  <c r="HF69" i="2"/>
  <c r="JX69" i="2"/>
  <c r="QQ69" i="2"/>
  <c r="TB69" i="2"/>
  <c r="MB69" i="2"/>
  <c r="RE69" i="2"/>
  <c r="MP69" i="2"/>
  <c r="RS69" i="2"/>
  <c r="DY69" i="2"/>
  <c r="UY69" i="2"/>
  <c r="GQ69" i="2"/>
  <c r="EM69" i="2"/>
  <c r="UK69" i="2"/>
  <c r="TP69" i="2"/>
  <c r="M69" i="1"/>
  <c r="MW69" i="2"/>
  <c r="OM69" i="2"/>
  <c r="CW69" i="2"/>
  <c r="GX69" i="2"/>
  <c r="CI69" i="2"/>
  <c r="AZ69" i="2"/>
  <c r="PA69" i="2"/>
  <c r="HM69" i="2"/>
  <c r="FO69" i="2"/>
  <c r="BU69" i="2"/>
  <c r="SG69" i="2"/>
  <c r="IV69" i="2"/>
  <c r="IH69" i="2"/>
  <c r="DD69" i="2"/>
  <c r="JJ69" i="2"/>
  <c r="AL69" i="2"/>
  <c r="IA69" i="2"/>
  <c r="LN69" i="2"/>
  <c r="JQ69" i="2"/>
  <c r="JC69" i="2"/>
  <c r="NK69" i="2"/>
  <c r="CP69" i="2"/>
  <c r="NY69" i="2"/>
  <c r="LU69" i="2"/>
  <c r="PO69" i="2"/>
  <c r="LG69" i="2"/>
  <c r="DR69" i="2"/>
  <c r="QC69" i="2"/>
  <c r="SU69" i="2"/>
  <c r="DK69" i="2"/>
  <c r="BN69" i="2"/>
  <c r="KS69" i="2"/>
  <c r="KL69" i="2"/>
  <c r="IO69" i="2"/>
  <c r="TI69" i="2"/>
  <c r="KE69" i="2"/>
  <c r="C370" i="3" l="1"/>
  <c r="X71" i="2"/>
  <c r="W71" i="2"/>
  <c r="N71" i="1" s="1"/>
  <c r="V71" i="2"/>
  <c r="U71" i="2"/>
  <c r="L71" i="1"/>
  <c r="T72" i="2"/>
  <c r="GQ70" i="2"/>
  <c r="AZ70" i="2"/>
  <c r="AL70" i="2"/>
  <c r="LN70" i="2"/>
  <c r="KZ70" i="2"/>
  <c r="KL70" i="2"/>
  <c r="JX70" i="2"/>
  <c r="JJ70" i="2"/>
  <c r="IV70" i="2"/>
  <c r="IH70" i="2"/>
  <c r="HT70" i="2"/>
  <c r="HF70" i="2"/>
  <c r="DR70" i="2"/>
  <c r="DD70" i="2"/>
  <c r="CP70" i="2"/>
  <c r="BN70" i="2"/>
  <c r="JC70" i="2"/>
  <c r="PA70" i="2"/>
  <c r="UY70" i="2"/>
  <c r="SU70" i="2"/>
  <c r="RE70" i="2"/>
  <c r="FO70" i="2"/>
  <c r="CW70" i="2"/>
  <c r="GC70" i="2"/>
  <c r="DK70" i="2"/>
  <c r="LG70" i="2"/>
  <c r="NK70" i="2"/>
  <c r="TW70" i="2"/>
  <c r="AS70" i="2"/>
  <c r="AA70" i="2"/>
  <c r="IO70" i="2"/>
  <c r="RS70" i="2"/>
  <c r="M70" i="1"/>
  <c r="QC70" i="2"/>
  <c r="UR70" i="2"/>
  <c r="ET70" i="2"/>
  <c r="UK70" i="2"/>
  <c r="BU70" i="2"/>
  <c r="SN70" i="2"/>
  <c r="HN70" i="1" s="1"/>
  <c r="UD70" i="2"/>
  <c r="PH70" i="2"/>
  <c r="DY70" i="2"/>
  <c r="AE70" i="2"/>
  <c r="CI70" i="2"/>
  <c r="QQ70" i="2"/>
  <c r="IA70" i="2"/>
  <c r="KS70" i="2"/>
  <c r="EM70" i="2"/>
  <c r="MB70" i="2"/>
  <c r="EF70" i="2"/>
  <c r="GJ70" i="2"/>
  <c r="FV70" i="2"/>
  <c r="FA70" i="2"/>
  <c r="FH70" i="2"/>
  <c r="OF70" i="2"/>
  <c r="MI70" i="2"/>
  <c r="JQ70" i="2"/>
  <c r="RL70" i="2"/>
  <c r="HM70" i="2"/>
  <c r="KE70" i="2"/>
  <c r="BG70" i="2"/>
  <c r="LU70" i="2"/>
  <c r="GX70" i="2"/>
  <c r="OM70" i="2"/>
  <c r="PO70" i="2"/>
  <c r="RZ70" i="2"/>
  <c r="NY70" i="2"/>
  <c r="TI70" i="2"/>
  <c r="MW70" i="2"/>
  <c r="OT70" i="2"/>
  <c r="QJ70" i="2"/>
  <c r="TP70" i="2"/>
  <c r="MP70" i="2"/>
  <c r="VF70" i="2"/>
  <c r="QX70" i="2"/>
  <c r="NR70" i="2"/>
  <c r="ND70" i="2"/>
  <c r="SG70" i="2"/>
  <c r="TB70" i="2"/>
  <c r="PV70" i="2"/>
  <c r="C371" i="3" l="1"/>
  <c r="U72" i="2"/>
  <c r="V72" i="2"/>
  <c r="X72" i="2"/>
  <c r="W72" i="2"/>
  <c r="N72" i="1" s="1"/>
  <c r="L72" i="1"/>
  <c r="T73" i="2"/>
  <c r="LU71" i="2"/>
  <c r="LG71" i="2"/>
  <c r="KS71" i="2"/>
  <c r="KE71" i="2"/>
  <c r="JQ71" i="2"/>
  <c r="JC71" i="2"/>
  <c r="IO71" i="2"/>
  <c r="IA71" i="2"/>
  <c r="HM71" i="2"/>
  <c r="GX71" i="2"/>
  <c r="DK71" i="2"/>
  <c r="CW71" i="2"/>
  <c r="CI71" i="2"/>
  <c r="BU71" i="2"/>
  <c r="UY71" i="2"/>
  <c r="UK71" i="2"/>
  <c r="TW71" i="2"/>
  <c r="TI71" i="2"/>
  <c r="SU71" i="2"/>
  <c r="SG71" i="2"/>
  <c r="RS71" i="2"/>
  <c r="RE71" i="2"/>
  <c r="QQ71" i="2"/>
  <c r="QC71" i="2"/>
  <c r="PO71" i="2"/>
  <c r="PA71" i="2"/>
  <c r="OM71" i="2"/>
  <c r="NY71" i="2"/>
  <c r="NK71" i="2"/>
  <c r="MW71" i="2"/>
  <c r="MI71" i="2"/>
  <c r="FA71" i="2"/>
  <c r="EM71" i="2"/>
  <c r="DY71" i="2"/>
  <c r="AA71" i="2"/>
  <c r="GJ71" i="2"/>
  <c r="SN71" i="2"/>
  <c r="HN71" i="1" s="1"/>
  <c r="DD71" i="2"/>
  <c r="BG71" i="2"/>
  <c r="AS71" i="2"/>
  <c r="AE71" i="2"/>
  <c r="VF71" i="2"/>
  <c r="RL71" i="2"/>
  <c r="PH71" i="2"/>
  <c r="HT71" i="2"/>
  <c r="PV71" i="2"/>
  <c r="LN71" i="2"/>
  <c r="NR71" i="2"/>
  <c r="RZ71" i="2"/>
  <c r="BN71" i="2"/>
  <c r="TP71" i="2"/>
  <c r="KZ71" i="2"/>
  <c r="ET71" i="2"/>
  <c r="M71" i="1"/>
  <c r="HF71" i="2"/>
  <c r="ND71" i="2"/>
  <c r="QJ71" i="2"/>
  <c r="JJ71" i="2"/>
  <c r="QX71" i="2"/>
  <c r="OT71" i="2"/>
  <c r="UR71" i="2"/>
  <c r="DR71" i="2"/>
  <c r="MB71" i="2"/>
  <c r="OF71" i="2"/>
  <c r="FH71" i="2"/>
  <c r="KL71" i="2"/>
  <c r="JX71" i="2"/>
  <c r="MP71" i="2"/>
  <c r="TB71" i="2"/>
  <c r="AZ71" i="2"/>
  <c r="IH71" i="2"/>
  <c r="UD71" i="2"/>
  <c r="AL71" i="2"/>
  <c r="EF71" i="2"/>
  <c r="CP71" i="2"/>
  <c r="FV71" i="2"/>
  <c r="FO71" i="2"/>
  <c r="IV71" i="2"/>
  <c r="GQ71" i="2"/>
  <c r="GC71" i="2"/>
  <c r="C372" i="3" l="1"/>
  <c r="X73" i="2"/>
  <c r="W73" i="2"/>
  <c r="N73" i="1" s="1"/>
  <c r="V73" i="2"/>
  <c r="U73" i="2"/>
  <c r="L73" i="1"/>
  <c r="T74" i="2"/>
  <c r="VF72" i="2"/>
  <c r="UR72" i="2"/>
  <c r="UD72" i="2"/>
  <c r="TP72" i="2"/>
  <c r="TB72" i="2"/>
  <c r="SN72" i="2"/>
  <c r="HN72" i="1" s="1"/>
  <c r="RZ72" i="2"/>
  <c r="RL72" i="2"/>
  <c r="QX72" i="2"/>
  <c r="QJ72" i="2"/>
  <c r="PV72" i="2"/>
  <c r="PH72" i="2"/>
  <c r="OT72" i="2"/>
  <c r="OF72" i="2"/>
  <c r="NR72" i="2"/>
  <c r="ND72" i="2"/>
  <c r="MP72" i="2"/>
  <c r="MB72" i="2"/>
  <c r="ET72" i="2"/>
  <c r="EF72" i="2"/>
  <c r="FV72" i="2"/>
  <c r="FH72" i="2"/>
  <c r="QQ72" i="2"/>
  <c r="JJ72" i="2"/>
  <c r="IV72" i="2"/>
  <c r="IH72" i="2"/>
  <c r="HT72" i="2"/>
  <c r="HF72" i="2"/>
  <c r="KL72" i="2"/>
  <c r="JX72" i="2"/>
  <c r="GQ72" i="2"/>
  <c r="KZ72" i="2"/>
  <c r="DR72" i="2"/>
  <c r="DD72" i="2"/>
  <c r="CP72" i="2"/>
  <c r="BN72" i="2"/>
  <c r="AA72" i="2"/>
  <c r="TW72" i="2"/>
  <c r="PO72" i="2"/>
  <c r="LN72" i="2"/>
  <c r="FA72" i="2"/>
  <c r="UK72" i="2"/>
  <c r="SG72" i="2"/>
  <c r="QC72" i="2"/>
  <c r="GC72" i="2"/>
  <c r="LG72" i="2"/>
  <c r="CI72" i="2"/>
  <c r="BU72" i="2"/>
  <c r="NY72" i="2"/>
  <c r="DK72" i="2"/>
  <c r="CW72" i="2"/>
  <c r="M72" i="1"/>
  <c r="NK72" i="2"/>
  <c r="LU72" i="2"/>
  <c r="SU72" i="2"/>
  <c r="BG72" i="2"/>
  <c r="GJ72" i="2"/>
  <c r="GX72" i="2"/>
  <c r="RS72" i="2"/>
  <c r="MW72" i="2"/>
  <c r="AL72" i="2"/>
  <c r="JC72" i="2"/>
  <c r="EM72" i="2"/>
  <c r="HM72" i="2"/>
  <c r="PA72" i="2"/>
  <c r="MI72" i="2"/>
  <c r="JQ72" i="2"/>
  <c r="AS72" i="2"/>
  <c r="OM72" i="2"/>
  <c r="UY72" i="2"/>
  <c r="TI72" i="2"/>
  <c r="FO72" i="2"/>
  <c r="IA72" i="2"/>
  <c r="RE72" i="2"/>
  <c r="IO72" i="2"/>
  <c r="KS72" i="2"/>
  <c r="KE72" i="2"/>
  <c r="AE72" i="2"/>
  <c r="AZ72" i="2"/>
  <c r="DY72" i="2"/>
  <c r="C373" i="3" l="1"/>
  <c r="U74" i="2"/>
  <c r="X74" i="2"/>
  <c r="W74" i="2"/>
  <c r="N74" i="1" s="1"/>
  <c r="V74" i="2"/>
  <c r="L74" i="1"/>
  <c r="T75" i="2"/>
  <c r="GC73" i="2"/>
  <c r="FO73" i="2"/>
  <c r="GQ73" i="2"/>
  <c r="AZ73" i="2"/>
  <c r="AL73" i="2"/>
  <c r="TP73" i="2"/>
  <c r="RE73" i="2"/>
  <c r="MB73" i="2"/>
  <c r="KS73" i="2"/>
  <c r="AA73" i="2"/>
  <c r="RS73" i="2"/>
  <c r="TI73" i="2"/>
  <c r="TW73" i="2"/>
  <c r="TB73" i="2"/>
  <c r="MI73" i="2"/>
  <c r="KE73" i="2"/>
  <c r="AS73" i="2"/>
  <c r="SG73" i="2"/>
  <c r="QC73" i="2"/>
  <c r="PO73" i="2"/>
  <c r="PA73" i="2"/>
  <c r="OM73" i="2"/>
  <c r="NY73" i="2"/>
  <c r="NK73" i="2"/>
  <c r="MW73" i="2"/>
  <c r="IO73" i="2"/>
  <c r="FA73" i="2"/>
  <c r="EM73" i="2"/>
  <c r="DY73" i="2"/>
  <c r="UY73" i="2"/>
  <c r="UK73" i="2"/>
  <c r="QQ73" i="2"/>
  <c r="GJ73" i="2"/>
  <c r="SU73" i="2"/>
  <c r="LU73" i="2"/>
  <c r="CW73" i="2"/>
  <c r="UR73" i="2"/>
  <c r="VF73" i="2"/>
  <c r="ND73" i="2"/>
  <c r="QX73" i="2"/>
  <c r="FH73" i="2"/>
  <c r="OF73" i="2"/>
  <c r="OT73" i="2"/>
  <c r="JQ73" i="2"/>
  <c r="SN73" i="2"/>
  <c r="HN73" i="1" s="1"/>
  <c r="M73" i="1"/>
  <c r="QJ73" i="2"/>
  <c r="MP73" i="2"/>
  <c r="IA73" i="2"/>
  <c r="JX73" i="2"/>
  <c r="PV73" i="2"/>
  <c r="EF73" i="2"/>
  <c r="UD73" i="2"/>
  <c r="RZ73" i="2"/>
  <c r="IH73" i="2"/>
  <c r="NR73" i="2"/>
  <c r="LG73" i="2"/>
  <c r="DK73" i="2"/>
  <c r="CI73" i="2"/>
  <c r="GX73" i="2"/>
  <c r="HT73" i="2"/>
  <c r="JC73" i="2"/>
  <c r="CP73" i="2"/>
  <c r="HM73" i="2"/>
  <c r="DR73" i="2"/>
  <c r="PH73" i="2"/>
  <c r="RL73" i="2"/>
  <c r="JJ73" i="2"/>
  <c r="BU73" i="2"/>
  <c r="ET73" i="2"/>
  <c r="AE73" i="2"/>
  <c r="BG73" i="2"/>
  <c r="BN73" i="2"/>
  <c r="KZ73" i="2"/>
  <c r="HF73" i="2"/>
  <c r="FV73" i="2"/>
  <c r="KL73" i="2"/>
  <c r="DD73" i="2"/>
  <c r="IV73" i="2"/>
  <c r="LN73" i="2"/>
  <c r="LU74" i="2" l="1"/>
  <c r="LG74" i="2"/>
  <c r="KS74" i="2"/>
  <c r="KE74" i="2"/>
  <c r="JQ74" i="2"/>
  <c r="JC74" i="2"/>
  <c r="IO74" i="2"/>
  <c r="IA74" i="2"/>
  <c r="HM74" i="2"/>
  <c r="GX74" i="2"/>
  <c r="DK74" i="2"/>
  <c r="CW74" i="2"/>
  <c r="CI74" i="2"/>
  <c r="BU74" i="2"/>
  <c r="UY74" i="2"/>
  <c r="UK74" i="2"/>
  <c r="TW74" i="2"/>
  <c r="TI74" i="2"/>
  <c r="SU74" i="2"/>
  <c r="SG74" i="2"/>
  <c r="RS74" i="2"/>
  <c r="RE74" i="2"/>
  <c r="QQ74" i="2"/>
  <c r="QC74" i="2"/>
  <c r="PO74" i="2"/>
  <c r="PA74" i="2"/>
  <c r="OM74" i="2"/>
  <c r="NY74" i="2"/>
  <c r="NK74" i="2"/>
  <c r="MW74" i="2"/>
  <c r="MI74" i="2"/>
  <c r="FA74" i="2"/>
  <c r="EM74" i="2"/>
  <c r="DY74" i="2"/>
  <c r="AA74" i="2"/>
  <c r="UD74" i="2"/>
  <c r="KZ74" i="2"/>
  <c r="FH74" i="2"/>
  <c r="GQ74" i="2"/>
  <c r="BG74" i="2"/>
  <c r="AS74" i="2"/>
  <c r="AE74" i="2"/>
  <c r="MB74" i="2"/>
  <c r="VF74" i="2"/>
  <c r="JX74" i="2"/>
  <c r="DR74" i="2"/>
  <c r="KL74" i="2"/>
  <c r="BN74" i="2"/>
  <c r="SN74" i="2"/>
  <c r="HN74" i="1" s="1"/>
  <c r="GJ74" i="2"/>
  <c r="ND74" i="2"/>
  <c r="HT74" i="2"/>
  <c r="ET74" i="2"/>
  <c r="IH74" i="2"/>
  <c r="AL74" i="2"/>
  <c r="OF74" i="2"/>
  <c r="M74" i="1"/>
  <c r="QJ74" i="2"/>
  <c r="EF74" i="2"/>
  <c r="FV74" i="2"/>
  <c r="CP74" i="2"/>
  <c r="TP74" i="2"/>
  <c r="JJ74" i="2"/>
  <c r="PH74" i="2"/>
  <c r="OT74" i="2"/>
  <c r="RZ74" i="2"/>
  <c r="TB74" i="2"/>
  <c r="QX74" i="2"/>
  <c r="FO74" i="2"/>
  <c r="HF74" i="2"/>
  <c r="AZ74" i="2"/>
  <c r="PV74" i="2"/>
  <c r="MP74" i="2"/>
  <c r="DD74" i="2"/>
  <c r="NR74" i="2"/>
  <c r="RL74" i="2"/>
  <c r="UR74" i="2"/>
  <c r="IV74" i="2"/>
  <c r="GC74" i="2"/>
  <c r="LN74" i="2"/>
  <c r="C374" i="3"/>
  <c r="U75" i="2"/>
  <c r="X75" i="2"/>
  <c r="W75" i="2"/>
  <c r="N75" i="1" s="1"/>
  <c r="V75" i="2"/>
  <c r="L75" i="1"/>
  <c r="T76" i="2"/>
  <c r="C375" i="3" l="1"/>
  <c r="X76" i="2"/>
  <c r="W76" i="2"/>
  <c r="N76" i="1" s="1"/>
  <c r="V76" i="2"/>
  <c r="U76" i="2"/>
  <c r="L76" i="1"/>
  <c r="T77" i="2"/>
  <c r="VF75" i="2"/>
  <c r="UR75" i="2"/>
  <c r="UD75" i="2"/>
  <c r="TP75" i="2"/>
  <c r="TB75" i="2"/>
  <c r="SN75" i="2"/>
  <c r="HN75" i="1" s="1"/>
  <c r="RZ75" i="2"/>
  <c r="RL75" i="2"/>
  <c r="QX75" i="2"/>
  <c r="QJ75" i="2"/>
  <c r="PV75" i="2"/>
  <c r="PH75" i="2"/>
  <c r="OT75" i="2"/>
  <c r="OF75" i="2"/>
  <c r="NR75" i="2"/>
  <c r="ND75" i="2"/>
  <c r="MP75" i="2"/>
  <c r="MB75" i="2"/>
  <c r="ET75" i="2"/>
  <c r="EF75" i="2"/>
  <c r="FV75" i="2"/>
  <c r="FH75" i="2"/>
  <c r="TI75" i="2"/>
  <c r="PA75" i="2"/>
  <c r="KS75" i="2"/>
  <c r="KE75" i="2"/>
  <c r="AA75" i="2"/>
  <c r="KL75" i="2"/>
  <c r="JX75" i="2"/>
  <c r="MI75" i="2"/>
  <c r="LN75" i="2"/>
  <c r="JJ75" i="2"/>
  <c r="IV75" i="2"/>
  <c r="IH75" i="2"/>
  <c r="HT75" i="2"/>
  <c r="HF75" i="2"/>
  <c r="DR75" i="2"/>
  <c r="DD75" i="2"/>
  <c r="CP75" i="2"/>
  <c r="BN75" i="2"/>
  <c r="UK75" i="2"/>
  <c r="SG75" i="2"/>
  <c r="NK75" i="2"/>
  <c r="UY75" i="2"/>
  <c r="SU75" i="2"/>
  <c r="QQ75" i="2"/>
  <c r="FO75" i="2"/>
  <c r="IO75" i="2"/>
  <c r="OM75" i="2"/>
  <c r="JC75" i="2"/>
  <c r="CW75" i="2"/>
  <c r="JQ75" i="2"/>
  <c r="DY75" i="2"/>
  <c r="KZ75" i="2"/>
  <c r="GX75" i="2"/>
  <c r="IA75" i="2"/>
  <c r="AL75" i="2"/>
  <c r="M75" i="1"/>
  <c r="HM75" i="2"/>
  <c r="RE75" i="2"/>
  <c r="GJ75" i="2"/>
  <c r="AE75" i="2"/>
  <c r="CI75" i="2"/>
  <c r="BU75" i="2"/>
  <c r="QC75" i="2"/>
  <c r="MW75" i="2"/>
  <c r="DK75" i="2"/>
  <c r="FA75" i="2"/>
  <c r="EM75" i="2"/>
  <c r="GQ75" i="2"/>
  <c r="PO75" i="2"/>
  <c r="GC75" i="2"/>
  <c r="LG75" i="2"/>
  <c r="NY75" i="2"/>
  <c r="TW75" i="2"/>
  <c r="LU75" i="2"/>
  <c r="RS75" i="2"/>
  <c r="BG75" i="2"/>
  <c r="AZ75" i="2"/>
  <c r="AS75" i="2"/>
  <c r="C376" i="3" l="1"/>
  <c r="X77" i="2"/>
  <c r="W77" i="2"/>
  <c r="N77" i="1" s="1"/>
  <c r="V77" i="2"/>
  <c r="U77" i="2"/>
  <c r="L77" i="1"/>
  <c r="T78" i="2"/>
  <c r="GQ76" i="2"/>
  <c r="AZ76" i="2"/>
  <c r="AL76" i="2"/>
  <c r="LN76" i="2"/>
  <c r="KZ76" i="2"/>
  <c r="KL76" i="2"/>
  <c r="JX76" i="2"/>
  <c r="JJ76" i="2"/>
  <c r="IV76" i="2"/>
  <c r="IH76" i="2"/>
  <c r="HT76" i="2"/>
  <c r="HF76" i="2"/>
  <c r="DR76" i="2"/>
  <c r="DD76" i="2"/>
  <c r="CP76" i="2"/>
  <c r="BN76" i="2"/>
  <c r="UK76" i="2"/>
  <c r="SG76" i="2"/>
  <c r="QC76" i="2"/>
  <c r="MI76" i="2"/>
  <c r="GJ76" i="2"/>
  <c r="DY76" i="2"/>
  <c r="AE76" i="2"/>
  <c r="FV76" i="2"/>
  <c r="FH76" i="2"/>
  <c r="NK76" i="2"/>
  <c r="JQ76" i="2"/>
  <c r="TW76" i="2"/>
  <c r="QQ76" i="2"/>
  <c r="LU76" i="2"/>
  <c r="FA76" i="2"/>
  <c r="GC76" i="2"/>
  <c r="FO76" i="2"/>
  <c r="KS76" i="2"/>
  <c r="PA76" i="2"/>
  <c r="HM76" i="2"/>
  <c r="PO76" i="2"/>
  <c r="AA76" i="2"/>
  <c r="SU76" i="2"/>
  <c r="DK76" i="2"/>
  <c r="BG76" i="2"/>
  <c r="M76" i="1"/>
  <c r="IA76" i="2"/>
  <c r="ND76" i="2"/>
  <c r="ET76" i="2"/>
  <c r="CW76" i="2"/>
  <c r="JC76" i="2"/>
  <c r="IO76" i="2"/>
  <c r="MP76" i="2"/>
  <c r="TI76" i="2"/>
  <c r="RE76" i="2"/>
  <c r="QJ76" i="2"/>
  <c r="VF76" i="2"/>
  <c r="KE76" i="2"/>
  <c r="NY76" i="2"/>
  <c r="MW76" i="2"/>
  <c r="AS76" i="2"/>
  <c r="RZ76" i="2"/>
  <c r="BU76" i="2"/>
  <c r="EF76" i="2"/>
  <c r="CI76" i="2"/>
  <c r="EM76" i="2"/>
  <c r="SN76" i="2"/>
  <c r="HN76" i="1" s="1"/>
  <c r="NR76" i="2"/>
  <c r="OM76" i="2"/>
  <c r="RS76" i="2"/>
  <c r="PH76" i="2"/>
  <c r="LG76" i="2"/>
  <c r="TB76" i="2"/>
  <c r="OT76" i="2"/>
  <c r="GX76" i="2"/>
  <c r="UR76" i="2"/>
  <c r="UY76" i="2"/>
  <c r="OF76" i="2"/>
  <c r="MB76" i="2"/>
  <c r="RL76" i="2"/>
  <c r="TP76" i="2"/>
  <c r="QX76" i="2"/>
  <c r="PV76" i="2"/>
  <c r="UD76" i="2"/>
  <c r="C377" i="3" l="1"/>
  <c r="V78" i="2"/>
  <c r="X78" i="2"/>
  <c r="W78" i="2"/>
  <c r="N78" i="1" s="1"/>
  <c r="U78" i="2"/>
  <c r="L78" i="1"/>
  <c r="T79" i="2"/>
  <c r="UY77" i="2"/>
  <c r="UK77" i="2"/>
  <c r="TW77" i="2"/>
  <c r="TI77" i="2"/>
  <c r="SU77" i="2"/>
  <c r="SG77" i="2"/>
  <c r="RS77" i="2"/>
  <c r="RE77" i="2"/>
  <c r="QQ77" i="2"/>
  <c r="QC77" i="2"/>
  <c r="PO77" i="2"/>
  <c r="PA77" i="2"/>
  <c r="OM77" i="2"/>
  <c r="NY77" i="2"/>
  <c r="NK77" i="2"/>
  <c r="MW77" i="2"/>
  <c r="MI77" i="2"/>
  <c r="FA77" i="2"/>
  <c r="EM77" i="2"/>
  <c r="DY77" i="2"/>
  <c r="AA77" i="2"/>
  <c r="GC77" i="2"/>
  <c r="FO77" i="2"/>
  <c r="RZ77" i="2"/>
  <c r="NR77" i="2"/>
  <c r="LU77" i="2"/>
  <c r="LG77" i="2"/>
  <c r="DK77" i="2"/>
  <c r="CW77" i="2"/>
  <c r="CI77" i="2"/>
  <c r="BU77" i="2"/>
  <c r="ND77" i="2"/>
  <c r="KZ77" i="2"/>
  <c r="KL77" i="2"/>
  <c r="VF77" i="2"/>
  <c r="QJ77" i="2"/>
  <c r="ET77" i="2"/>
  <c r="BG77" i="2"/>
  <c r="JQ77" i="2"/>
  <c r="JC77" i="2"/>
  <c r="IO77" i="2"/>
  <c r="IA77" i="2"/>
  <c r="HM77" i="2"/>
  <c r="GX77" i="2"/>
  <c r="TP77" i="2"/>
  <c r="QX77" i="2"/>
  <c r="OT77" i="2"/>
  <c r="FV77" i="2"/>
  <c r="PH77" i="2"/>
  <c r="TB77" i="2"/>
  <c r="KE77" i="2"/>
  <c r="KS77" i="2"/>
  <c r="RL77" i="2"/>
  <c r="M77" i="1"/>
  <c r="HT77" i="2"/>
  <c r="SN77" i="2"/>
  <c r="HN77" i="1" s="1"/>
  <c r="GJ77" i="2"/>
  <c r="HF77" i="2"/>
  <c r="AS77" i="2"/>
  <c r="FH77" i="2"/>
  <c r="JX77" i="2"/>
  <c r="JJ77" i="2"/>
  <c r="IH77" i="2"/>
  <c r="BN77" i="2"/>
  <c r="IV77" i="2"/>
  <c r="OF77" i="2"/>
  <c r="AE77" i="2"/>
  <c r="CP77" i="2"/>
  <c r="PV77" i="2"/>
  <c r="EF77" i="2"/>
  <c r="MP77" i="2"/>
  <c r="UR77" i="2"/>
  <c r="LN77" i="2"/>
  <c r="UD77" i="2"/>
  <c r="MB77" i="2"/>
  <c r="AL77" i="2"/>
  <c r="AZ77" i="2"/>
  <c r="DD77" i="2"/>
  <c r="DR77" i="2"/>
  <c r="GQ77" i="2"/>
  <c r="C378" i="3" l="1"/>
  <c r="V79" i="2"/>
  <c r="U79" i="2"/>
  <c r="X79" i="2"/>
  <c r="W79" i="2"/>
  <c r="N79" i="1" s="1"/>
  <c r="L79" i="1"/>
  <c r="T80" i="2"/>
  <c r="GJ78" i="2"/>
  <c r="BG78" i="2"/>
  <c r="AS78" i="2"/>
  <c r="AE78" i="2"/>
  <c r="LU78" i="2"/>
  <c r="LG78" i="2"/>
  <c r="KS78" i="2"/>
  <c r="KE78" i="2"/>
  <c r="JQ78" i="2"/>
  <c r="JC78" i="2"/>
  <c r="IO78" i="2"/>
  <c r="IA78" i="2"/>
  <c r="HM78" i="2"/>
  <c r="GX78" i="2"/>
  <c r="DK78" i="2"/>
  <c r="CW78" i="2"/>
  <c r="CI78" i="2"/>
  <c r="BU78" i="2"/>
  <c r="AA78" i="2"/>
  <c r="OF78" i="2"/>
  <c r="HF78" i="2"/>
  <c r="FV78" i="2"/>
  <c r="FH78" i="2"/>
  <c r="TP78" i="2"/>
  <c r="PV78" i="2"/>
  <c r="IV78" i="2"/>
  <c r="NR78" i="2"/>
  <c r="SN78" i="2"/>
  <c r="HN78" i="1" s="1"/>
  <c r="LN78" i="2"/>
  <c r="DR78" i="2"/>
  <c r="TB78" i="2"/>
  <c r="KL78" i="2"/>
  <c r="VF78" i="2"/>
  <c r="MP78" i="2"/>
  <c r="BN78" i="2"/>
  <c r="PH78" i="2"/>
  <c r="ET78" i="2"/>
  <c r="RL78" i="2"/>
  <c r="M78" i="1"/>
  <c r="MW78" i="2"/>
  <c r="AL78" i="2"/>
  <c r="UK78" i="2"/>
  <c r="FO78" i="2"/>
  <c r="GQ78" i="2"/>
  <c r="FA78" i="2"/>
  <c r="EM78" i="2"/>
  <c r="JX78" i="2"/>
  <c r="UR78" i="2"/>
  <c r="HT78" i="2"/>
  <c r="QX78" i="2"/>
  <c r="MB78" i="2"/>
  <c r="JJ78" i="2"/>
  <c r="UY78" i="2"/>
  <c r="EF78" i="2"/>
  <c r="OT78" i="2"/>
  <c r="NK78" i="2"/>
  <c r="QJ78" i="2"/>
  <c r="PA78" i="2"/>
  <c r="TW78" i="2"/>
  <c r="MI78" i="2"/>
  <c r="SG78" i="2"/>
  <c r="ND78" i="2"/>
  <c r="AZ78" i="2"/>
  <c r="TI78" i="2"/>
  <c r="CP78" i="2"/>
  <c r="QC78" i="2"/>
  <c r="IH78" i="2"/>
  <c r="UD78" i="2"/>
  <c r="KZ78" i="2"/>
  <c r="DD78" i="2"/>
  <c r="PO78" i="2"/>
  <c r="OM78" i="2"/>
  <c r="RS78" i="2"/>
  <c r="SU78" i="2"/>
  <c r="GC78" i="2"/>
  <c r="QQ78" i="2"/>
  <c r="RE78" i="2"/>
  <c r="RZ78" i="2"/>
  <c r="DY78" i="2"/>
  <c r="NY78" i="2"/>
  <c r="C379" i="3" l="1"/>
  <c r="X80" i="2"/>
  <c r="W80" i="2"/>
  <c r="N80" i="1" s="1"/>
  <c r="V80" i="2"/>
  <c r="U80" i="2"/>
  <c r="L80" i="1"/>
  <c r="T81" i="2"/>
  <c r="LN79" i="2"/>
  <c r="KZ79" i="2"/>
  <c r="KL79" i="2"/>
  <c r="JX79" i="2"/>
  <c r="JJ79" i="2"/>
  <c r="IV79" i="2"/>
  <c r="IH79" i="2"/>
  <c r="HT79" i="2"/>
  <c r="HF79" i="2"/>
  <c r="DR79" i="2"/>
  <c r="DD79" i="2"/>
  <c r="CP79" i="2"/>
  <c r="BN79" i="2"/>
  <c r="VF79" i="2"/>
  <c r="UR79" i="2"/>
  <c r="UD79" i="2"/>
  <c r="TP79" i="2"/>
  <c r="TB79" i="2"/>
  <c r="SN79" i="2"/>
  <c r="HN79" i="1" s="1"/>
  <c r="RZ79" i="2"/>
  <c r="RL79" i="2"/>
  <c r="QX79" i="2"/>
  <c r="QJ79" i="2"/>
  <c r="PV79" i="2"/>
  <c r="PH79" i="2"/>
  <c r="OT79" i="2"/>
  <c r="OF79" i="2"/>
  <c r="NR79" i="2"/>
  <c r="ND79" i="2"/>
  <c r="MP79" i="2"/>
  <c r="MB79" i="2"/>
  <c r="ET79" i="2"/>
  <c r="EF79" i="2"/>
  <c r="IA79" i="2"/>
  <c r="GQ79" i="2"/>
  <c r="AZ79" i="2"/>
  <c r="AL79" i="2"/>
  <c r="CI79" i="2"/>
  <c r="BU79" i="2"/>
  <c r="LU79" i="2"/>
  <c r="SG79" i="2"/>
  <c r="OM79" i="2"/>
  <c r="JQ79" i="2"/>
  <c r="FO79" i="2"/>
  <c r="UK79" i="2"/>
  <c r="UY79" i="2"/>
  <c r="HM79" i="2"/>
  <c r="AA79" i="2"/>
  <c r="BG79" i="2"/>
  <c r="DY79" i="2"/>
  <c r="MI79" i="2"/>
  <c r="M79" i="1"/>
  <c r="JC79" i="2"/>
  <c r="KS79" i="2"/>
  <c r="QC79" i="2"/>
  <c r="FH79" i="2"/>
  <c r="DK79" i="2"/>
  <c r="GX79" i="2"/>
  <c r="QQ79" i="2"/>
  <c r="IO79" i="2"/>
  <c r="TW79" i="2"/>
  <c r="RS79" i="2"/>
  <c r="SU79" i="2"/>
  <c r="RE79" i="2"/>
  <c r="KE79" i="2"/>
  <c r="CW79" i="2"/>
  <c r="EM79" i="2"/>
  <c r="AS79" i="2"/>
  <c r="NK79" i="2"/>
  <c r="AE79" i="2"/>
  <c r="LG79" i="2"/>
  <c r="MW79" i="2"/>
  <c r="FV79" i="2"/>
  <c r="GJ79" i="2"/>
  <c r="PO79" i="2"/>
  <c r="FA79" i="2"/>
  <c r="PA79" i="2"/>
  <c r="GC79" i="2"/>
  <c r="NY79" i="2"/>
  <c r="TI79" i="2"/>
  <c r="C380" i="3" l="1"/>
  <c r="U81" i="2"/>
  <c r="X81" i="2"/>
  <c r="W81" i="2"/>
  <c r="N81" i="1" s="1"/>
  <c r="V81" i="2"/>
  <c r="L81" i="1"/>
  <c r="T82" i="2"/>
  <c r="GC80" i="2"/>
  <c r="FO80" i="2"/>
  <c r="GQ80" i="2"/>
  <c r="AZ80" i="2"/>
  <c r="AL80" i="2"/>
  <c r="TP80" i="2"/>
  <c r="RE80" i="2"/>
  <c r="MB80" i="2"/>
  <c r="KS80" i="2"/>
  <c r="AA80" i="2"/>
  <c r="RS80" i="2"/>
  <c r="TI80" i="2"/>
  <c r="UY80" i="2"/>
  <c r="UK80" i="2"/>
  <c r="QQ80" i="2"/>
  <c r="SU80" i="2"/>
  <c r="LU80" i="2"/>
  <c r="QJ80" i="2"/>
  <c r="PV80" i="2"/>
  <c r="PH80" i="2"/>
  <c r="OT80" i="2"/>
  <c r="OF80" i="2"/>
  <c r="NR80" i="2"/>
  <c r="ND80" i="2"/>
  <c r="ET80" i="2"/>
  <c r="EF80" i="2"/>
  <c r="CW80" i="2"/>
  <c r="QX80" i="2"/>
  <c r="FH80" i="2"/>
  <c r="MW80" i="2"/>
  <c r="NK80" i="2"/>
  <c r="DY80" i="2"/>
  <c r="SG80" i="2"/>
  <c r="NY80" i="2"/>
  <c r="EM80" i="2"/>
  <c r="TB80" i="2"/>
  <c r="OM80" i="2"/>
  <c r="FA80" i="2"/>
  <c r="TW80" i="2"/>
  <c r="PA80" i="2"/>
  <c r="KE80" i="2"/>
  <c r="PO80" i="2"/>
  <c r="QC80" i="2"/>
  <c r="IO80" i="2"/>
  <c r="MI80" i="2"/>
  <c r="AS80" i="2"/>
  <c r="M80" i="1"/>
  <c r="HM80" i="2"/>
  <c r="LG80" i="2"/>
  <c r="CP80" i="2"/>
  <c r="IH80" i="2"/>
  <c r="AE80" i="2"/>
  <c r="IA80" i="2"/>
  <c r="RZ80" i="2"/>
  <c r="RL80" i="2"/>
  <c r="SN80" i="2"/>
  <c r="HN80" i="1" s="1"/>
  <c r="UD80" i="2"/>
  <c r="BN80" i="2"/>
  <c r="DK80" i="2"/>
  <c r="UR80" i="2"/>
  <c r="LN80" i="2"/>
  <c r="VF80" i="2"/>
  <c r="KZ80" i="2"/>
  <c r="JC80" i="2"/>
  <c r="GJ80" i="2"/>
  <c r="DR80" i="2"/>
  <c r="CI80" i="2"/>
  <c r="HT80" i="2"/>
  <c r="FV80" i="2"/>
  <c r="BU80" i="2"/>
  <c r="JQ80" i="2"/>
  <c r="GX80" i="2"/>
  <c r="MP80" i="2"/>
  <c r="BG80" i="2"/>
  <c r="DD80" i="2"/>
  <c r="KL80" i="2"/>
  <c r="IV80" i="2"/>
  <c r="HF80" i="2"/>
  <c r="JX80" i="2"/>
  <c r="JJ80" i="2"/>
  <c r="C381" i="3" l="1"/>
  <c r="V82" i="2"/>
  <c r="U82" i="2"/>
  <c r="X82" i="2"/>
  <c r="W82" i="2"/>
  <c r="N82" i="1" s="1"/>
  <c r="L82" i="1"/>
  <c r="T83" i="2"/>
  <c r="GJ81" i="2"/>
  <c r="BG81" i="2"/>
  <c r="AS81" i="2"/>
  <c r="AE81" i="2"/>
  <c r="LU81" i="2"/>
  <c r="LG81" i="2"/>
  <c r="KS81" i="2"/>
  <c r="KE81" i="2"/>
  <c r="JQ81" i="2"/>
  <c r="JC81" i="2"/>
  <c r="IO81" i="2"/>
  <c r="IA81" i="2"/>
  <c r="HM81" i="2"/>
  <c r="GX81" i="2"/>
  <c r="DK81" i="2"/>
  <c r="CW81" i="2"/>
  <c r="CI81" i="2"/>
  <c r="BU81" i="2"/>
  <c r="AA81" i="2"/>
  <c r="MB81" i="2"/>
  <c r="JJ81" i="2"/>
  <c r="GC81" i="2"/>
  <c r="FO81" i="2"/>
  <c r="AL81" i="2"/>
  <c r="FV81" i="2"/>
  <c r="FH81" i="2"/>
  <c r="VF81" i="2"/>
  <c r="RL81" i="2"/>
  <c r="KL81" i="2"/>
  <c r="BN81" i="2"/>
  <c r="PV81" i="2"/>
  <c r="RZ81" i="2"/>
  <c r="KZ81" i="2"/>
  <c r="IV81" i="2"/>
  <c r="CP81" i="2"/>
  <c r="TP81" i="2"/>
  <c r="UD81" i="2"/>
  <c r="NR81" i="2"/>
  <c r="DR81" i="2"/>
  <c r="QX81" i="2"/>
  <c r="SN81" i="2"/>
  <c r="HN81" i="1" s="1"/>
  <c r="LN81" i="2"/>
  <c r="JX81" i="2"/>
  <c r="M81" i="1"/>
  <c r="UY81" i="2"/>
  <c r="MP81" i="2"/>
  <c r="OT81" i="2"/>
  <c r="FA81" i="2"/>
  <c r="GQ81" i="2"/>
  <c r="PO81" i="2"/>
  <c r="OF81" i="2"/>
  <c r="EM81" i="2"/>
  <c r="DY81" i="2"/>
  <c r="QJ81" i="2"/>
  <c r="IH81" i="2"/>
  <c r="QQ81" i="2"/>
  <c r="HT81" i="2"/>
  <c r="RE81" i="2"/>
  <c r="MW81" i="2"/>
  <c r="ET81" i="2"/>
  <c r="MI81" i="2"/>
  <c r="UR81" i="2"/>
  <c r="PA81" i="2"/>
  <c r="AZ81" i="2"/>
  <c r="UK81" i="2"/>
  <c r="NK81" i="2"/>
  <c r="ND81" i="2"/>
  <c r="DD81" i="2"/>
  <c r="SG81" i="2"/>
  <c r="PH81" i="2"/>
  <c r="TI81" i="2"/>
  <c r="TB81" i="2"/>
  <c r="QC81" i="2"/>
  <c r="OM81" i="2"/>
  <c r="HF81" i="2"/>
  <c r="SU81" i="2"/>
  <c r="NY81" i="2"/>
  <c r="RS81" i="2"/>
  <c r="TW81" i="2"/>
  <c r="EF81" i="2"/>
  <c r="C382" i="3" l="1"/>
  <c r="X83" i="2"/>
  <c r="W83" i="2"/>
  <c r="N83" i="1" s="1"/>
  <c r="V83" i="2"/>
  <c r="U83" i="2"/>
  <c r="L83" i="1"/>
  <c r="T84" i="2"/>
  <c r="VF82" i="2"/>
  <c r="UR82" i="2"/>
  <c r="UD82" i="2"/>
  <c r="TP82" i="2"/>
  <c r="TB82" i="2"/>
  <c r="SN82" i="2"/>
  <c r="HN82" i="1" s="1"/>
  <c r="RZ82" i="2"/>
  <c r="RL82" i="2"/>
  <c r="QX82" i="2"/>
  <c r="QJ82" i="2"/>
  <c r="PV82" i="2"/>
  <c r="PH82" i="2"/>
  <c r="OT82" i="2"/>
  <c r="OF82" i="2"/>
  <c r="NR82" i="2"/>
  <c r="ND82" i="2"/>
  <c r="MP82" i="2"/>
  <c r="MB82" i="2"/>
  <c r="ET82" i="2"/>
  <c r="EF82" i="2"/>
  <c r="FV82" i="2"/>
  <c r="FH82" i="2"/>
  <c r="NY82" i="2"/>
  <c r="DR82" i="2"/>
  <c r="DD82" i="2"/>
  <c r="CP82" i="2"/>
  <c r="BN82" i="2"/>
  <c r="LU82" i="2"/>
  <c r="LG82" i="2"/>
  <c r="IV82" i="2"/>
  <c r="JJ82" i="2"/>
  <c r="RS82" i="2"/>
  <c r="PA82" i="2"/>
  <c r="MI82" i="2"/>
  <c r="KL82" i="2"/>
  <c r="JX82" i="2"/>
  <c r="EM82" i="2"/>
  <c r="AZ82" i="2"/>
  <c r="TW82" i="2"/>
  <c r="PO82" i="2"/>
  <c r="LN82" i="2"/>
  <c r="KZ82" i="2"/>
  <c r="FA82" i="2"/>
  <c r="KE82" i="2"/>
  <c r="KS82" i="2"/>
  <c r="UY82" i="2"/>
  <c r="HF82" i="2"/>
  <c r="HT82" i="2"/>
  <c r="IH82" i="2"/>
  <c r="NK82" i="2"/>
  <c r="AA82" i="2"/>
  <c r="M82" i="1"/>
  <c r="CW82" i="2"/>
  <c r="RE82" i="2"/>
  <c r="QQ82" i="2"/>
  <c r="GC82" i="2"/>
  <c r="SG82" i="2"/>
  <c r="QC82" i="2"/>
  <c r="HM82" i="2"/>
  <c r="JQ82" i="2"/>
  <c r="DY82" i="2"/>
  <c r="AL82" i="2"/>
  <c r="OM82" i="2"/>
  <c r="TI82" i="2"/>
  <c r="BU82" i="2"/>
  <c r="GJ82" i="2"/>
  <c r="GQ82" i="2"/>
  <c r="FO82" i="2"/>
  <c r="UK82" i="2"/>
  <c r="CI82" i="2"/>
  <c r="IA82" i="2"/>
  <c r="MW82" i="2"/>
  <c r="AS82" i="2"/>
  <c r="JC82" i="2"/>
  <c r="IO82" i="2"/>
  <c r="DK82" i="2"/>
  <c r="AE82" i="2"/>
  <c r="BG82" i="2"/>
  <c r="SU82" i="2"/>
  <c r="GX82" i="2"/>
  <c r="C383" i="3" l="1"/>
  <c r="X84" i="2"/>
  <c r="U84" i="2"/>
  <c r="W84" i="2"/>
  <c r="N84" i="1" s="1"/>
  <c r="V84" i="2"/>
  <c r="L84" i="1"/>
  <c r="T85" i="2"/>
  <c r="GQ83" i="2"/>
  <c r="AZ83" i="2"/>
  <c r="AL83" i="2"/>
  <c r="LN83" i="2"/>
  <c r="KZ83" i="2"/>
  <c r="KL83" i="2"/>
  <c r="JX83" i="2"/>
  <c r="JJ83" i="2"/>
  <c r="IV83" i="2"/>
  <c r="IH83" i="2"/>
  <c r="HT83" i="2"/>
  <c r="HF83" i="2"/>
  <c r="DR83" i="2"/>
  <c r="DD83" i="2"/>
  <c r="CP83" i="2"/>
  <c r="BN83" i="2"/>
  <c r="AA83" i="2"/>
  <c r="KE83" i="2"/>
  <c r="IO83" i="2"/>
  <c r="EM83" i="2"/>
  <c r="UY83" i="2"/>
  <c r="QC83" i="2"/>
  <c r="GJ83" i="2"/>
  <c r="CI83" i="2"/>
  <c r="BU83" i="2"/>
  <c r="CW83" i="2"/>
  <c r="FO83" i="2"/>
  <c r="OM83" i="2"/>
  <c r="GC83" i="2"/>
  <c r="HM83" i="2"/>
  <c r="LU83" i="2"/>
  <c r="AS83" i="2"/>
  <c r="M83" i="1"/>
  <c r="JC83" i="2"/>
  <c r="SU83" i="2"/>
  <c r="RE83" i="2"/>
  <c r="IA83" i="2"/>
  <c r="RS83" i="2"/>
  <c r="MB83" i="2"/>
  <c r="BG83" i="2"/>
  <c r="AE83" i="2"/>
  <c r="LG83" i="2"/>
  <c r="DY83" i="2"/>
  <c r="DK83" i="2"/>
  <c r="SN83" i="2"/>
  <c r="HN83" i="1" s="1"/>
  <c r="MW83" i="2"/>
  <c r="FH83" i="2"/>
  <c r="SG83" i="2"/>
  <c r="TI83" i="2"/>
  <c r="JQ83" i="2"/>
  <c r="GX83" i="2"/>
  <c r="EF83" i="2"/>
  <c r="PH83" i="2"/>
  <c r="UD83" i="2"/>
  <c r="NR83" i="2"/>
  <c r="NY83" i="2"/>
  <c r="QQ83" i="2"/>
  <c r="MI83" i="2"/>
  <c r="MP83" i="2"/>
  <c r="FV83" i="2"/>
  <c r="QJ83" i="2"/>
  <c r="RL83" i="2"/>
  <c r="PV83" i="2"/>
  <c r="NK83" i="2"/>
  <c r="KS83" i="2"/>
  <c r="RZ83" i="2"/>
  <c r="ET83" i="2"/>
  <c r="UK83" i="2"/>
  <c r="TW83" i="2"/>
  <c r="OF83" i="2"/>
  <c r="TP83" i="2"/>
  <c r="UR83" i="2"/>
  <c r="FA83" i="2"/>
  <c r="PO83" i="2"/>
  <c r="ND83" i="2"/>
  <c r="QX83" i="2"/>
  <c r="OT83" i="2"/>
  <c r="TB83" i="2"/>
  <c r="PA83" i="2"/>
  <c r="VF83" i="2"/>
  <c r="C384" i="3" l="1"/>
  <c r="U85" i="2"/>
  <c r="W85" i="2"/>
  <c r="N85" i="1" s="1"/>
  <c r="V85" i="2"/>
  <c r="X85" i="2"/>
  <c r="L85" i="1"/>
  <c r="T86" i="2"/>
  <c r="LU84" i="2"/>
  <c r="LG84" i="2"/>
  <c r="KS84" i="2"/>
  <c r="KE84" i="2"/>
  <c r="JQ84" i="2"/>
  <c r="JC84" i="2"/>
  <c r="IO84" i="2"/>
  <c r="IA84" i="2"/>
  <c r="HM84" i="2"/>
  <c r="GX84" i="2"/>
  <c r="DK84" i="2"/>
  <c r="CW84" i="2"/>
  <c r="CI84" i="2"/>
  <c r="BU84" i="2"/>
  <c r="UY84" i="2"/>
  <c r="UK84" i="2"/>
  <c r="TW84" i="2"/>
  <c r="TI84" i="2"/>
  <c r="SU84" i="2"/>
  <c r="SG84" i="2"/>
  <c r="RS84" i="2"/>
  <c r="RE84" i="2"/>
  <c r="QQ84" i="2"/>
  <c r="QC84" i="2"/>
  <c r="PO84" i="2"/>
  <c r="PA84" i="2"/>
  <c r="OM84" i="2"/>
  <c r="NY84" i="2"/>
  <c r="NK84" i="2"/>
  <c r="MW84" i="2"/>
  <c r="MI84" i="2"/>
  <c r="FA84" i="2"/>
  <c r="EM84" i="2"/>
  <c r="DY84" i="2"/>
  <c r="AA84" i="2"/>
  <c r="BG84" i="2"/>
  <c r="AS84" i="2"/>
  <c r="AE84" i="2"/>
  <c r="GJ84" i="2"/>
  <c r="FV84" i="2"/>
  <c r="PH84" i="2"/>
  <c r="HF84" i="2"/>
  <c r="RZ84" i="2"/>
  <c r="EF84" i="2"/>
  <c r="BN84" i="2"/>
  <c r="ND84" i="2"/>
  <c r="LN84" i="2"/>
  <c r="CP84" i="2"/>
  <c r="FH84" i="2"/>
  <c r="OF84" i="2"/>
  <c r="GQ84" i="2"/>
  <c r="UR84" i="2"/>
  <c r="JJ84" i="2"/>
  <c r="QX84" i="2"/>
  <c r="M84" i="1"/>
  <c r="TB84" i="2"/>
  <c r="KL84" i="2"/>
  <c r="SN84" i="2"/>
  <c r="HN84" i="1" s="1"/>
  <c r="JX84" i="2"/>
  <c r="RL84" i="2"/>
  <c r="HT84" i="2"/>
  <c r="VF84" i="2"/>
  <c r="MP84" i="2"/>
  <c r="ET84" i="2"/>
  <c r="FO84" i="2"/>
  <c r="PV84" i="2"/>
  <c r="IV84" i="2"/>
  <c r="OT84" i="2"/>
  <c r="NR84" i="2"/>
  <c r="IH84" i="2"/>
  <c r="TP84" i="2"/>
  <c r="UD84" i="2"/>
  <c r="AL84" i="2"/>
  <c r="KZ84" i="2"/>
  <c r="QJ84" i="2"/>
  <c r="DD84" i="2"/>
  <c r="AZ84" i="2"/>
  <c r="GC84" i="2"/>
  <c r="DR84" i="2"/>
  <c r="MB84" i="2"/>
  <c r="C385" i="3" l="1"/>
  <c r="X86" i="2"/>
  <c r="W86" i="2"/>
  <c r="N86" i="1" s="1"/>
  <c r="V86" i="2"/>
  <c r="U86" i="2"/>
  <c r="L86" i="1"/>
  <c r="T87" i="2"/>
  <c r="VF85" i="2"/>
  <c r="UR85" i="2"/>
  <c r="UD85" i="2"/>
  <c r="TP85" i="2"/>
  <c r="TB85" i="2"/>
  <c r="SN85" i="2"/>
  <c r="HN85" i="1" s="1"/>
  <c r="RZ85" i="2"/>
  <c r="RL85" i="2"/>
  <c r="QX85" i="2"/>
  <c r="QJ85" i="2"/>
  <c r="PV85" i="2"/>
  <c r="PH85" i="2"/>
  <c r="OT85" i="2"/>
  <c r="OF85" i="2"/>
  <c r="NR85" i="2"/>
  <c r="ND85" i="2"/>
  <c r="MP85" i="2"/>
  <c r="MB85" i="2"/>
  <c r="ET85" i="2"/>
  <c r="EF85" i="2"/>
  <c r="FV85" i="2"/>
  <c r="FH85" i="2"/>
  <c r="JJ85" i="2"/>
  <c r="IV85" i="2"/>
  <c r="IH85" i="2"/>
  <c r="HT85" i="2"/>
  <c r="HF85" i="2"/>
  <c r="DR85" i="2"/>
  <c r="DD85" i="2"/>
  <c r="CP85" i="2"/>
  <c r="BN85" i="2"/>
  <c r="TW85" i="2"/>
  <c r="FA85" i="2"/>
  <c r="NK85" i="2"/>
  <c r="AA85" i="2"/>
  <c r="SU85" i="2"/>
  <c r="LU85" i="2"/>
  <c r="LG85" i="2"/>
  <c r="GX85" i="2"/>
  <c r="GC85" i="2"/>
  <c r="JX85" i="2"/>
  <c r="KZ85" i="2"/>
  <c r="LN85" i="2"/>
  <c r="JC85" i="2"/>
  <c r="PO85" i="2"/>
  <c r="RS85" i="2"/>
  <c r="EM85" i="2"/>
  <c r="KL85" i="2"/>
  <c r="M85" i="1"/>
  <c r="MW85" i="2"/>
  <c r="KS85" i="2"/>
  <c r="MI85" i="2"/>
  <c r="QQ85" i="2"/>
  <c r="PA85" i="2"/>
  <c r="OM85" i="2"/>
  <c r="GQ85" i="2"/>
  <c r="AS85" i="2"/>
  <c r="AZ85" i="2"/>
  <c r="HM85" i="2"/>
  <c r="UK85" i="2"/>
  <c r="CI85" i="2"/>
  <c r="IO85" i="2"/>
  <c r="CW85" i="2"/>
  <c r="BG85" i="2"/>
  <c r="SG85" i="2"/>
  <c r="AE85" i="2"/>
  <c r="BU85" i="2"/>
  <c r="IA85" i="2"/>
  <c r="AL85" i="2"/>
  <c r="DK85" i="2"/>
  <c r="JQ85" i="2"/>
  <c r="TI85" i="2"/>
  <c r="DY85" i="2"/>
  <c r="FO85" i="2"/>
  <c r="KE85" i="2"/>
  <c r="RE85" i="2"/>
  <c r="UY85" i="2"/>
  <c r="NY85" i="2"/>
  <c r="QC85" i="2"/>
  <c r="GJ85" i="2"/>
  <c r="C386" i="3" l="1"/>
  <c r="V87" i="2"/>
  <c r="U87" i="2"/>
  <c r="X87" i="2"/>
  <c r="W87" i="2"/>
  <c r="N87" i="1" s="1"/>
  <c r="L87" i="1"/>
  <c r="T88" i="2"/>
  <c r="GC86" i="2"/>
  <c r="FO86" i="2"/>
  <c r="GQ86" i="2"/>
  <c r="AZ86" i="2"/>
  <c r="AL86" i="2"/>
  <c r="QQ86" i="2"/>
  <c r="RE86" i="2"/>
  <c r="AA86" i="2"/>
  <c r="RS86" i="2"/>
  <c r="SU86" i="2"/>
  <c r="QJ86" i="2"/>
  <c r="PV86" i="2"/>
  <c r="PH86" i="2"/>
  <c r="OT86" i="2"/>
  <c r="OF86" i="2"/>
  <c r="NR86" i="2"/>
  <c r="ND86" i="2"/>
  <c r="IA86" i="2"/>
  <c r="TI86" i="2"/>
  <c r="SN86" i="2"/>
  <c r="HN86" i="1" s="1"/>
  <c r="MI86" i="2"/>
  <c r="FA86" i="2"/>
  <c r="EM86" i="2"/>
  <c r="DY86" i="2"/>
  <c r="VF86" i="2"/>
  <c r="UR86" i="2"/>
  <c r="GJ86" i="2"/>
  <c r="QC86" i="2"/>
  <c r="PO86" i="2"/>
  <c r="PA86" i="2"/>
  <c r="OM86" i="2"/>
  <c r="NY86" i="2"/>
  <c r="NK86" i="2"/>
  <c r="MW86" i="2"/>
  <c r="TW86" i="2"/>
  <c r="SG86" i="2"/>
  <c r="LG86" i="2"/>
  <c r="CI86" i="2"/>
  <c r="BU86" i="2"/>
  <c r="EF86" i="2"/>
  <c r="UK86" i="2"/>
  <c r="ET86" i="2"/>
  <c r="UY86" i="2"/>
  <c r="AE86" i="2"/>
  <c r="M86" i="1"/>
  <c r="RZ86" i="2"/>
  <c r="HT86" i="2"/>
  <c r="MP86" i="2"/>
  <c r="DK86" i="2"/>
  <c r="KL86" i="2"/>
  <c r="BG86" i="2"/>
  <c r="GX86" i="2"/>
  <c r="LU86" i="2"/>
  <c r="RL86" i="2"/>
  <c r="MB86" i="2"/>
  <c r="HF86" i="2"/>
  <c r="FV86" i="2"/>
  <c r="JC86" i="2"/>
  <c r="CW86" i="2"/>
  <c r="TB86" i="2"/>
  <c r="IO86" i="2"/>
  <c r="JX86" i="2"/>
  <c r="JQ86" i="2"/>
  <c r="QX86" i="2"/>
  <c r="KS86" i="2"/>
  <c r="DD86" i="2"/>
  <c r="UD86" i="2"/>
  <c r="IV86" i="2"/>
  <c r="AS86" i="2"/>
  <c r="BN86" i="2"/>
  <c r="FH86" i="2"/>
  <c r="CP86" i="2"/>
  <c r="HM86" i="2"/>
  <c r="KE86" i="2"/>
  <c r="KZ86" i="2"/>
  <c r="TP86" i="2"/>
  <c r="DR86" i="2"/>
  <c r="JJ86" i="2"/>
  <c r="IH86" i="2"/>
  <c r="LN86" i="2"/>
  <c r="GJ87" i="2" l="1"/>
  <c r="BG87" i="2"/>
  <c r="AS87" i="2"/>
  <c r="AE87" i="2"/>
  <c r="LU87" i="2"/>
  <c r="LG87" i="2"/>
  <c r="KS87" i="2"/>
  <c r="KE87" i="2"/>
  <c r="JQ87" i="2"/>
  <c r="JC87" i="2"/>
  <c r="IO87" i="2"/>
  <c r="IA87" i="2"/>
  <c r="HM87" i="2"/>
  <c r="GX87" i="2"/>
  <c r="DK87" i="2"/>
  <c r="CW87" i="2"/>
  <c r="CI87" i="2"/>
  <c r="BU87" i="2"/>
  <c r="AA87" i="2"/>
  <c r="FV87" i="2"/>
  <c r="JX87" i="2"/>
  <c r="QX87" i="2"/>
  <c r="OT87" i="2"/>
  <c r="IH87" i="2"/>
  <c r="PH87" i="2"/>
  <c r="UR87" i="2"/>
  <c r="ET87" i="2"/>
  <c r="DD87" i="2"/>
  <c r="FH87" i="2"/>
  <c r="GQ87" i="2"/>
  <c r="CP87" i="2"/>
  <c r="M87" i="1"/>
  <c r="ND87" i="2"/>
  <c r="LN87" i="2"/>
  <c r="BN87" i="2"/>
  <c r="DR87" i="2"/>
  <c r="TB87" i="2"/>
  <c r="PV87" i="2"/>
  <c r="EF87" i="2"/>
  <c r="EM87" i="2"/>
  <c r="HT87" i="2"/>
  <c r="UD87" i="2"/>
  <c r="OF87" i="2"/>
  <c r="QQ87" i="2"/>
  <c r="VF87" i="2"/>
  <c r="FO87" i="2"/>
  <c r="NR87" i="2"/>
  <c r="HF87" i="2"/>
  <c r="RL87" i="2"/>
  <c r="AL87" i="2"/>
  <c r="GC87" i="2"/>
  <c r="KL87" i="2"/>
  <c r="QJ87" i="2"/>
  <c r="MI87" i="2"/>
  <c r="RE87" i="2"/>
  <c r="KZ87" i="2"/>
  <c r="JJ87" i="2"/>
  <c r="DY87" i="2"/>
  <c r="IV87" i="2"/>
  <c r="TI87" i="2"/>
  <c r="MW87" i="2"/>
  <c r="PA87" i="2"/>
  <c r="PO87" i="2"/>
  <c r="RZ87" i="2"/>
  <c r="MP87" i="2"/>
  <c r="QC87" i="2"/>
  <c r="MB87" i="2"/>
  <c r="UK87" i="2"/>
  <c r="SG87" i="2"/>
  <c r="SN87" i="2"/>
  <c r="HN87" i="1" s="1"/>
  <c r="TP87" i="2"/>
  <c r="RS87" i="2"/>
  <c r="FA87" i="2"/>
  <c r="NK87" i="2"/>
  <c r="NY87" i="2"/>
  <c r="SU87" i="2"/>
  <c r="TW87" i="2"/>
  <c r="AZ87" i="2"/>
  <c r="OM87" i="2"/>
  <c r="UY87" i="2"/>
  <c r="C387" i="3"/>
  <c r="V88" i="2"/>
  <c r="U88" i="2"/>
  <c r="X88" i="2"/>
  <c r="W88" i="2"/>
  <c r="N88" i="1" s="1"/>
  <c r="L88" i="1"/>
  <c r="T89" i="2"/>
  <c r="C388" i="3" l="1"/>
  <c r="X89" i="2"/>
  <c r="W89" i="2"/>
  <c r="N89" i="1" s="1"/>
  <c r="V89" i="2"/>
  <c r="U89" i="2"/>
  <c r="L89" i="1"/>
  <c r="T90" i="2"/>
  <c r="VF88" i="2"/>
  <c r="UR88" i="2"/>
  <c r="UD88" i="2"/>
  <c r="TP88" i="2"/>
  <c r="TB88" i="2"/>
  <c r="SN88" i="2"/>
  <c r="HN88" i="1" s="1"/>
  <c r="RZ88" i="2"/>
  <c r="RL88" i="2"/>
  <c r="QX88" i="2"/>
  <c r="QJ88" i="2"/>
  <c r="PV88" i="2"/>
  <c r="PH88" i="2"/>
  <c r="OT88" i="2"/>
  <c r="OF88" i="2"/>
  <c r="NR88" i="2"/>
  <c r="ND88" i="2"/>
  <c r="MP88" i="2"/>
  <c r="MB88" i="2"/>
  <c r="ET88" i="2"/>
  <c r="EF88" i="2"/>
  <c r="FV88" i="2"/>
  <c r="FH88" i="2"/>
  <c r="LN88" i="2"/>
  <c r="KZ88" i="2"/>
  <c r="DR88" i="2"/>
  <c r="DD88" i="2"/>
  <c r="CP88" i="2"/>
  <c r="BN88" i="2"/>
  <c r="KS88" i="2"/>
  <c r="KE88" i="2"/>
  <c r="IH88" i="2"/>
  <c r="AZ88" i="2"/>
  <c r="RE88" i="2"/>
  <c r="PA88" i="2"/>
  <c r="IV88" i="2"/>
  <c r="MW88" i="2"/>
  <c r="JJ88" i="2"/>
  <c r="GC88" i="2"/>
  <c r="TI88" i="2"/>
  <c r="DY88" i="2"/>
  <c r="KL88" i="2"/>
  <c r="JX88" i="2"/>
  <c r="EM88" i="2"/>
  <c r="AA88" i="2"/>
  <c r="HF88" i="2"/>
  <c r="HT88" i="2"/>
  <c r="AL88" i="2"/>
  <c r="CI88" i="2"/>
  <c r="BU88" i="2"/>
  <c r="QQ88" i="2"/>
  <c r="M88" i="1"/>
  <c r="MI88" i="2"/>
  <c r="SG88" i="2"/>
  <c r="IO88" i="2"/>
  <c r="NK88" i="2"/>
  <c r="HM88" i="2"/>
  <c r="GX88" i="2"/>
  <c r="LU88" i="2"/>
  <c r="LG88" i="2"/>
  <c r="CW88" i="2"/>
  <c r="PO88" i="2"/>
  <c r="RS88" i="2"/>
  <c r="JC88" i="2"/>
  <c r="TW88" i="2"/>
  <c r="DK88" i="2"/>
  <c r="UK88" i="2"/>
  <c r="NY88" i="2"/>
  <c r="UY88" i="2"/>
  <c r="JQ88" i="2"/>
  <c r="QC88" i="2"/>
  <c r="FA88" i="2"/>
  <c r="AS88" i="2"/>
  <c r="GQ88" i="2"/>
  <c r="IA88" i="2"/>
  <c r="FO88" i="2"/>
  <c r="OM88" i="2"/>
  <c r="BG88" i="2"/>
  <c r="SU88" i="2"/>
  <c r="GJ88" i="2"/>
  <c r="AE88" i="2"/>
  <c r="C389" i="3" l="1"/>
  <c r="W90" i="2"/>
  <c r="N90" i="1" s="1"/>
  <c r="X90" i="2"/>
  <c r="V90" i="2"/>
  <c r="U90" i="2"/>
  <c r="L90" i="1"/>
  <c r="T91" i="2"/>
  <c r="GC89" i="2"/>
  <c r="FO89" i="2"/>
  <c r="GQ89" i="2"/>
  <c r="AZ89" i="2"/>
  <c r="AL89" i="2"/>
  <c r="SG89" i="2"/>
  <c r="SU89" i="2"/>
  <c r="TI89" i="2"/>
  <c r="UY89" i="2"/>
  <c r="UK89" i="2"/>
  <c r="QC89" i="2"/>
  <c r="PO89" i="2"/>
  <c r="PA89" i="2"/>
  <c r="OM89" i="2"/>
  <c r="NY89" i="2"/>
  <c r="NK89" i="2"/>
  <c r="MW89" i="2"/>
  <c r="FA89" i="2"/>
  <c r="EM89" i="2"/>
  <c r="DY89" i="2"/>
  <c r="UD89" i="2"/>
  <c r="RS89" i="2"/>
  <c r="MP89" i="2"/>
  <c r="JQ89" i="2"/>
  <c r="TW89" i="2"/>
  <c r="TB89" i="2"/>
  <c r="HM89" i="2"/>
  <c r="RZ89" i="2"/>
  <c r="QQ89" i="2"/>
  <c r="MI89" i="2"/>
  <c r="AA89" i="2"/>
  <c r="RE89" i="2"/>
  <c r="M89" i="1"/>
  <c r="JJ89" i="2"/>
  <c r="NR89" i="2"/>
  <c r="UR89" i="2"/>
  <c r="IO89" i="2"/>
  <c r="PV89" i="2"/>
  <c r="AE89" i="2"/>
  <c r="CI89" i="2"/>
  <c r="BU89" i="2"/>
  <c r="KE89" i="2"/>
  <c r="FV89" i="2"/>
  <c r="CW89" i="2"/>
  <c r="IH89" i="2"/>
  <c r="DD89" i="2"/>
  <c r="BG89" i="2"/>
  <c r="IA89" i="2"/>
  <c r="IV89" i="2"/>
  <c r="OT89" i="2"/>
  <c r="JC89" i="2"/>
  <c r="GX89" i="2"/>
  <c r="VF89" i="2"/>
  <c r="ND89" i="2"/>
  <c r="DR89" i="2"/>
  <c r="QX89" i="2"/>
  <c r="LG89" i="2"/>
  <c r="OF89" i="2"/>
  <c r="KL89" i="2"/>
  <c r="LN89" i="2"/>
  <c r="KS89" i="2"/>
  <c r="CP89" i="2"/>
  <c r="DK89" i="2"/>
  <c r="PH89" i="2"/>
  <c r="FH89" i="2"/>
  <c r="QJ89" i="2"/>
  <c r="JX89" i="2"/>
  <c r="EF89" i="2"/>
  <c r="AS89" i="2"/>
  <c r="RL89" i="2"/>
  <c r="KZ89" i="2"/>
  <c r="TP89" i="2"/>
  <c r="HF89" i="2"/>
  <c r="MB89" i="2"/>
  <c r="LU89" i="2"/>
  <c r="ET89" i="2"/>
  <c r="BN89" i="2"/>
  <c r="GJ89" i="2"/>
  <c r="HT89" i="2"/>
  <c r="SN89" i="2"/>
  <c r="HN89" i="1" s="1"/>
  <c r="C390" i="3" l="1"/>
  <c r="V91" i="2"/>
  <c r="U91" i="2"/>
  <c r="X91" i="2"/>
  <c r="W91" i="2"/>
  <c r="N91" i="1" s="1"/>
  <c r="L91" i="1"/>
  <c r="T92" i="2"/>
  <c r="GJ90" i="2"/>
  <c r="BG90" i="2"/>
  <c r="AS90" i="2"/>
  <c r="AE90" i="2"/>
  <c r="LU90" i="2"/>
  <c r="LG90" i="2"/>
  <c r="KS90" i="2"/>
  <c r="KE90" i="2"/>
  <c r="JQ90" i="2"/>
  <c r="JC90" i="2"/>
  <c r="IO90" i="2"/>
  <c r="IA90" i="2"/>
  <c r="HM90" i="2"/>
  <c r="GX90" i="2"/>
  <c r="DK90" i="2"/>
  <c r="CW90" i="2"/>
  <c r="CI90" i="2"/>
  <c r="BU90" i="2"/>
  <c r="AA90" i="2"/>
  <c r="FV90" i="2"/>
  <c r="FH90" i="2"/>
  <c r="EF90" i="2"/>
  <c r="UD90" i="2"/>
  <c r="OT90" i="2"/>
  <c r="HT90" i="2"/>
  <c r="MP90" i="2"/>
  <c r="GC90" i="2"/>
  <c r="TB90" i="2"/>
  <c r="CP90" i="2"/>
  <c r="KZ90" i="2"/>
  <c r="AZ90" i="2"/>
  <c r="DR90" i="2"/>
  <c r="AL90" i="2"/>
  <c r="QJ90" i="2"/>
  <c r="RZ90" i="2"/>
  <c r="M90" i="1"/>
  <c r="FO90" i="2"/>
  <c r="UR90" i="2"/>
  <c r="NY90" i="2"/>
  <c r="JJ90" i="2"/>
  <c r="IV90" i="2"/>
  <c r="DD90" i="2"/>
  <c r="PH90" i="2"/>
  <c r="ET90" i="2"/>
  <c r="RS90" i="2"/>
  <c r="MB90" i="2"/>
  <c r="MI90" i="2"/>
  <c r="KL90" i="2"/>
  <c r="NR90" i="2"/>
  <c r="SN90" i="2"/>
  <c r="HN90" i="1" s="1"/>
  <c r="RL90" i="2"/>
  <c r="VF90" i="2"/>
  <c r="PV90" i="2"/>
  <c r="TP90" i="2"/>
  <c r="QQ90" i="2"/>
  <c r="UY90" i="2"/>
  <c r="DY90" i="2"/>
  <c r="BN90" i="2"/>
  <c r="HF90" i="2"/>
  <c r="TI90" i="2"/>
  <c r="QC90" i="2"/>
  <c r="RE90" i="2"/>
  <c r="GQ90" i="2"/>
  <c r="ND90" i="2"/>
  <c r="NK90" i="2"/>
  <c r="JX90" i="2"/>
  <c r="OM90" i="2"/>
  <c r="TW90" i="2"/>
  <c r="IH90" i="2"/>
  <c r="OF90" i="2"/>
  <c r="FA90" i="2"/>
  <c r="SG90" i="2"/>
  <c r="SU90" i="2"/>
  <c r="PO90" i="2"/>
  <c r="QX90" i="2"/>
  <c r="EM90" i="2"/>
  <c r="PA90" i="2"/>
  <c r="MW90" i="2"/>
  <c r="UK90" i="2"/>
  <c r="LN90" i="2"/>
  <c r="C391" i="3" l="1"/>
  <c r="X92" i="2"/>
  <c r="W92" i="2"/>
  <c r="N92" i="1" s="1"/>
  <c r="V92" i="2"/>
  <c r="U92" i="2"/>
  <c r="L92" i="1"/>
  <c r="T93" i="2"/>
  <c r="VF91" i="2"/>
  <c r="UR91" i="2"/>
  <c r="UD91" i="2"/>
  <c r="TP91" i="2"/>
  <c r="TB91" i="2"/>
  <c r="SN91" i="2"/>
  <c r="HN91" i="1" s="1"/>
  <c r="RZ91" i="2"/>
  <c r="RL91" i="2"/>
  <c r="QX91" i="2"/>
  <c r="QJ91" i="2"/>
  <c r="PV91" i="2"/>
  <c r="PH91" i="2"/>
  <c r="OT91" i="2"/>
  <c r="OF91" i="2"/>
  <c r="NR91" i="2"/>
  <c r="ND91" i="2"/>
  <c r="MP91" i="2"/>
  <c r="MB91" i="2"/>
  <c r="ET91" i="2"/>
  <c r="EF91" i="2"/>
  <c r="FV91" i="2"/>
  <c r="FH91" i="2"/>
  <c r="AA91" i="2"/>
  <c r="KL91" i="2"/>
  <c r="JX91" i="2"/>
  <c r="MI91" i="2"/>
  <c r="DD91" i="2"/>
  <c r="LN91" i="2"/>
  <c r="JJ91" i="2"/>
  <c r="IV91" i="2"/>
  <c r="IH91" i="2"/>
  <c r="HT91" i="2"/>
  <c r="HF91" i="2"/>
  <c r="DR91" i="2"/>
  <c r="AL91" i="2"/>
  <c r="NK91" i="2"/>
  <c r="FO91" i="2"/>
  <c r="QQ91" i="2"/>
  <c r="OM91" i="2"/>
  <c r="JQ91" i="2"/>
  <c r="JC91" i="2"/>
  <c r="IO91" i="2"/>
  <c r="IA91" i="2"/>
  <c r="HM91" i="2"/>
  <c r="GX91" i="2"/>
  <c r="BN91" i="2"/>
  <c r="SU91" i="2"/>
  <c r="M91" i="1"/>
  <c r="KZ91" i="2"/>
  <c r="CP91" i="2"/>
  <c r="DY91" i="2"/>
  <c r="UY91" i="2"/>
  <c r="LU91" i="2"/>
  <c r="FA91" i="2"/>
  <c r="TW91" i="2"/>
  <c r="RS91" i="2"/>
  <c r="AE91" i="2"/>
  <c r="KS91" i="2"/>
  <c r="SG91" i="2"/>
  <c r="RE91" i="2"/>
  <c r="DK91" i="2"/>
  <c r="CW91" i="2"/>
  <c r="MW91" i="2"/>
  <c r="PO91" i="2"/>
  <c r="PA91" i="2"/>
  <c r="GC91" i="2"/>
  <c r="UK91" i="2"/>
  <c r="LG91" i="2"/>
  <c r="AZ91" i="2"/>
  <c r="GQ91" i="2"/>
  <c r="CI91" i="2"/>
  <c r="KE91" i="2"/>
  <c r="BG91" i="2"/>
  <c r="GJ91" i="2"/>
  <c r="NY91" i="2"/>
  <c r="QC91" i="2"/>
  <c r="BU91" i="2"/>
  <c r="AS91" i="2"/>
  <c r="EM91" i="2"/>
  <c r="TI91" i="2"/>
  <c r="C392" i="3" l="1"/>
  <c r="X93" i="2"/>
  <c r="W93" i="2"/>
  <c r="N93" i="1" s="1"/>
  <c r="V93" i="2"/>
  <c r="U93" i="2"/>
  <c r="L93" i="1"/>
  <c r="T94" i="2"/>
  <c r="GC92" i="2"/>
  <c r="FO92" i="2"/>
  <c r="GQ92" i="2"/>
  <c r="AZ92" i="2"/>
  <c r="AL92" i="2"/>
  <c r="TW92" i="2"/>
  <c r="MI92" i="2"/>
  <c r="UY92" i="2"/>
  <c r="UK92" i="2"/>
  <c r="QC92" i="2"/>
  <c r="PO92" i="2"/>
  <c r="PA92" i="2"/>
  <c r="OM92" i="2"/>
  <c r="NY92" i="2"/>
  <c r="NK92" i="2"/>
  <c r="MW92" i="2"/>
  <c r="FA92" i="2"/>
  <c r="EM92" i="2"/>
  <c r="DY92" i="2"/>
  <c r="QQ92" i="2"/>
  <c r="RS92" i="2"/>
  <c r="AA92" i="2"/>
  <c r="SG92" i="2"/>
  <c r="RL92" i="2"/>
  <c r="KS92" i="2"/>
  <c r="FV92" i="2"/>
  <c r="TP92" i="2"/>
  <c r="OT92" i="2"/>
  <c r="MB92" i="2"/>
  <c r="IO92" i="2"/>
  <c r="BG92" i="2"/>
  <c r="JC92" i="2"/>
  <c r="SU92" i="2"/>
  <c r="GX92" i="2"/>
  <c r="TI92" i="2"/>
  <c r="RE92" i="2"/>
  <c r="QJ92" i="2"/>
  <c r="ET92" i="2"/>
  <c r="DK92" i="2"/>
  <c r="M92" i="1"/>
  <c r="CW92" i="2"/>
  <c r="EF92" i="2"/>
  <c r="NR92" i="2"/>
  <c r="QX92" i="2"/>
  <c r="PV92" i="2"/>
  <c r="VF92" i="2"/>
  <c r="DD92" i="2"/>
  <c r="UD92" i="2"/>
  <c r="JQ92" i="2"/>
  <c r="JX92" i="2"/>
  <c r="AS92" i="2"/>
  <c r="UR92" i="2"/>
  <c r="OF92" i="2"/>
  <c r="TB92" i="2"/>
  <c r="HM92" i="2"/>
  <c r="MP92" i="2"/>
  <c r="CI92" i="2"/>
  <c r="FH92" i="2"/>
  <c r="GJ92" i="2"/>
  <c r="KE92" i="2"/>
  <c r="LU92" i="2"/>
  <c r="IA92" i="2"/>
  <c r="BU92" i="2"/>
  <c r="ND92" i="2"/>
  <c r="LG92" i="2"/>
  <c r="KL92" i="2"/>
  <c r="PH92" i="2"/>
  <c r="RZ92" i="2"/>
  <c r="AE92" i="2"/>
  <c r="JJ92" i="2"/>
  <c r="CP92" i="2"/>
  <c r="HT92" i="2"/>
  <c r="IV92" i="2"/>
  <c r="SN92" i="2"/>
  <c r="HN92" i="1" s="1"/>
  <c r="IH92" i="2"/>
  <c r="BN92" i="2"/>
  <c r="LN92" i="2"/>
  <c r="DR92" i="2"/>
  <c r="HF92" i="2"/>
  <c r="KZ92" i="2"/>
  <c r="C393" i="3" l="1"/>
  <c r="V94" i="2"/>
  <c r="U94" i="2"/>
  <c r="W94" i="2"/>
  <c r="N94" i="1" s="1"/>
  <c r="X94" i="2"/>
  <c r="L94" i="1"/>
  <c r="T95" i="2"/>
  <c r="GJ93" i="2"/>
  <c r="BG93" i="2"/>
  <c r="AS93" i="2"/>
  <c r="AE93" i="2"/>
  <c r="LU93" i="2"/>
  <c r="LG93" i="2"/>
  <c r="KS93" i="2"/>
  <c r="KE93" i="2"/>
  <c r="JQ93" i="2"/>
  <c r="JC93" i="2"/>
  <c r="IO93" i="2"/>
  <c r="IA93" i="2"/>
  <c r="HM93" i="2"/>
  <c r="GX93" i="2"/>
  <c r="DK93" i="2"/>
  <c r="CW93" i="2"/>
  <c r="CI93" i="2"/>
  <c r="BU93" i="2"/>
  <c r="AA93" i="2"/>
  <c r="JX93" i="2"/>
  <c r="MB93" i="2"/>
  <c r="RL93" i="2"/>
  <c r="GC93" i="2"/>
  <c r="FO93" i="2"/>
  <c r="AL93" i="2"/>
  <c r="TP93" i="2"/>
  <c r="FH93" i="2"/>
  <c r="OF93" i="2"/>
  <c r="FV93" i="2"/>
  <c r="JJ93" i="2"/>
  <c r="HF93" i="2"/>
  <c r="M93" i="1"/>
  <c r="BN93" i="2"/>
  <c r="DD93" i="2"/>
  <c r="ND93" i="2"/>
  <c r="CP93" i="2"/>
  <c r="SN93" i="2"/>
  <c r="HN93" i="1" s="1"/>
  <c r="QX93" i="2"/>
  <c r="UK93" i="2"/>
  <c r="ET93" i="2"/>
  <c r="IV93" i="2"/>
  <c r="UY93" i="2"/>
  <c r="GQ93" i="2"/>
  <c r="KL93" i="2"/>
  <c r="LN93" i="2"/>
  <c r="SU93" i="2"/>
  <c r="KZ93" i="2"/>
  <c r="EF93" i="2"/>
  <c r="IH93" i="2"/>
  <c r="PA93" i="2"/>
  <c r="VF93" i="2"/>
  <c r="PV93" i="2"/>
  <c r="MP93" i="2"/>
  <c r="NY93" i="2"/>
  <c r="QJ93" i="2"/>
  <c r="RE93" i="2"/>
  <c r="DY93" i="2"/>
  <c r="TB93" i="2"/>
  <c r="TW93" i="2"/>
  <c r="PH93" i="2"/>
  <c r="QC93" i="2"/>
  <c r="RS93" i="2"/>
  <c r="MI93" i="2"/>
  <c r="NR93" i="2"/>
  <c r="RZ93" i="2"/>
  <c r="UR93" i="2"/>
  <c r="SG93" i="2"/>
  <c r="DR93" i="2"/>
  <c r="UD93" i="2"/>
  <c r="HT93" i="2"/>
  <c r="AZ93" i="2"/>
  <c r="EM93" i="2"/>
  <c r="OT93" i="2"/>
  <c r="PO93" i="2"/>
  <c r="FA93" i="2"/>
  <c r="MW93" i="2"/>
  <c r="NK93" i="2"/>
  <c r="QQ93" i="2"/>
  <c r="OM93" i="2"/>
  <c r="TI93" i="2"/>
  <c r="C394" i="3" l="1"/>
  <c r="X95" i="2"/>
  <c r="W95" i="2"/>
  <c r="N95" i="1" s="1"/>
  <c r="V95" i="2"/>
  <c r="U95" i="2"/>
  <c r="L95" i="1"/>
  <c r="T96" i="2"/>
  <c r="LN94" i="2"/>
  <c r="KZ94" i="2"/>
  <c r="KL94" i="2"/>
  <c r="JX94" i="2"/>
  <c r="JJ94" i="2"/>
  <c r="IV94" i="2"/>
  <c r="IH94" i="2"/>
  <c r="HT94" i="2"/>
  <c r="HF94" i="2"/>
  <c r="DR94" i="2"/>
  <c r="DD94" i="2"/>
  <c r="CP94" i="2"/>
  <c r="BN94" i="2"/>
  <c r="VF94" i="2"/>
  <c r="UR94" i="2"/>
  <c r="UD94" i="2"/>
  <c r="TP94" i="2"/>
  <c r="TB94" i="2"/>
  <c r="SN94" i="2"/>
  <c r="HN94" i="1" s="1"/>
  <c r="RZ94" i="2"/>
  <c r="RL94" i="2"/>
  <c r="QX94" i="2"/>
  <c r="QJ94" i="2"/>
  <c r="PV94" i="2"/>
  <c r="PH94" i="2"/>
  <c r="OT94" i="2"/>
  <c r="OF94" i="2"/>
  <c r="NR94" i="2"/>
  <c r="ND94" i="2"/>
  <c r="MP94" i="2"/>
  <c r="MB94" i="2"/>
  <c r="ET94" i="2"/>
  <c r="EF94" i="2"/>
  <c r="GQ94" i="2"/>
  <c r="AZ94" i="2"/>
  <c r="AL94" i="2"/>
  <c r="TW94" i="2"/>
  <c r="QQ94" i="2"/>
  <c r="OM94" i="2"/>
  <c r="HM94" i="2"/>
  <c r="PA94" i="2"/>
  <c r="KE94" i="2"/>
  <c r="IA94" i="2"/>
  <c r="SU94" i="2"/>
  <c r="EM94" i="2"/>
  <c r="CI94" i="2"/>
  <c r="BU94" i="2"/>
  <c r="RS94" i="2"/>
  <c r="MW94" i="2"/>
  <c r="CW94" i="2"/>
  <c r="AA94" i="2"/>
  <c r="LU94" i="2"/>
  <c r="NY94" i="2"/>
  <c r="GX94" i="2"/>
  <c r="GC94" i="2"/>
  <c r="FO94" i="2"/>
  <c r="M94" i="1"/>
  <c r="JC94" i="2"/>
  <c r="IO94" i="2"/>
  <c r="MI94" i="2"/>
  <c r="DK94" i="2"/>
  <c r="QC94" i="2"/>
  <c r="KS94" i="2"/>
  <c r="NK94" i="2"/>
  <c r="UY94" i="2"/>
  <c r="PO94" i="2"/>
  <c r="RE94" i="2"/>
  <c r="UK94" i="2"/>
  <c r="SG94" i="2"/>
  <c r="BG94" i="2"/>
  <c r="TI94" i="2"/>
  <c r="AS94" i="2"/>
  <c r="JQ94" i="2"/>
  <c r="DY94" i="2"/>
  <c r="FH94" i="2"/>
  <c r="LG94" i="2"/>
  <c r="AE94" i="2"/>
  <c r="GJ94" i="2"/>
  <c r="FA94" i="2"/>
  <c r="FV94" i="2"/>
  <c r="C395" i="3" l="1"/>
  <c r="V96" i="2"/>
  <c r="X96" i="2"/>
  <c r="W96" i="2"/>
  <c r="N96" i="1" s="1"/>
  <c r="U96" i="2"/>
  <c r="L96" i="1"/>
  <c r="T97" i="2"/>
  <c r="JQ95" i="2"/>
  <c r="JC95" i="2"/>
  <c r="IO95" i="2"/>
  <c r="IA95" i="2"/>
  <c r="HM95" i="2"/>
  <c r="GX95" i="2"/>
  <c r="FA95" i="2"/>
  <c r="EM95" i="2"/>
  <c r="DY95" i="2"/>
  <c r="AA95" i="2"/>
  <c r="KS95" i="2"/>
  <c r="KE95" i="2"/>
  <c r="GC95" i="2"/>
  <c r="FO95" i="2"/>
  <c r="OT95" i="2"/>
  <c r="OF95" i="2"/>
  <c r="NR95" i="2"/>
  <c r="ND95" i="2"/>
  <c r="MP95" i="2"/>
  <c r="MB95" i="2"/>
  <c r="FV95" i="2"/>
  <c r="AS95" i="2"/>
  <c r="BG95" i="2"/>
  <c r="KZ95" i="2"/>
  <c r="UK95" i="2"/>
  <c r="AE95" i="2"/>
  <c r="LN95" i="2"/>
  <c r="TI95" i="2"/>
  <c r="MW95" i="2"/>
  <c r="JX95" i="2"/>
  <c r="SG95" i="2"/>
  <c r="QQ95" i="2"/>
  <c r="IH95" i="2"/>
  <c r="FH95" i="2"/>
  <c r="GQ95" i="2"/>
  <c r="PA95" i="2"/>
  <c r="M95" i="1"/>
  <c r="DD95" i="2"/>
  <c r="CP95" i="2"/>
  <c r="HF95" i="2"/>
  <c r="QJ95" i="2"/>
  <c r="OM95" i="2"/>
  <c r="HT95" i="2"/>
  <c r="SN95" i="2"/>
  <c r="HN95" i="1" s="1"/>
  <c r="RE95" i="2"/>
  <c r="NY95" i="2"/>
  <c r="LG95" i="2"/>
  <c r="KL95" i="2"/>
  <c r="UY95" i="2"/>
  <c r="VF95" i="2"/>
  <c r="RS95" i="2"/>
  <c r="ET95" i="2"/>
  <c r="NK95" i="2"/>
  <c r="DK95" i="2"/>
  <c r="UR95" i="2"/>
  <c r="RL95" i="2"/>
  <c r="JJ95" i="2"/>
  <c r="TW95" i="2"/>
  <c r="RZ95" i="2"/>
  <c r="EF95" i="2"/>
  <c r="TP95" i="2"/>
  <c r="GJ95" i="2"/>
  <c r="BN95" i="2"/>
  <c r="AZ95" i="2"/>
  <c r="TB95" i="2"/>
  <c r="QC95" i="2"/>
  <c r="CW95" i="2"/>
  <c r="IV95" i="2"/>
  <c r="PV95" i="2"/>
  <c r="BU95" i="2"/>
  <c r="UD95" i="2"/>
  <c r="MI95" i="2"/>
  <c r="SU95" i="2"/>
  <c r="QX95" i="2"/>
  <c r="PH95" i="2"/>
  <c r="DR95" i="2"/>
  <c r="PO95" i="2"/>
  <c r="AL95" i="2"/>
  <c r="CI95" i="2"/>
  <c r="LU95" i="2"/>
  <c r="C396" i="3" l="1"/>
  <c r="W97" i="2"/>
  <c r="N97" i="1" s="1"/>
  <c r="V97" i="2"/>
  <c r="U97" i="2"/>
  <c r="X97" i="2"/>
  <c r="L97" i="1"/>
  <c r="T98" i="2"/>
  <c r="TB96" i="2"/>
  <c r="QQ96" i="2"/>
  <c r="JQ96" i="2"/>
  <c r="ET96" i="2"/>
  <c r="EF96" i="2"/>
  <c r="CI96" i="2"/>
  <c r="BU96" i="2"/>
  <c r="AA96" i="2"/>
  <c r="TP96" i="2"/>
  <c r="RE96" i="2"/>
  <c r="MB96" i="2"/>
  <c r="KE96" i="2"/>
  <c r="FV96" i="2"/>
  <c r="FH96" i="2"/>
  <c r="CW96" i="2"/>
  <c r="AZ96" i="2"/>
  <c r="AL96" i="2"/>
  <c r="QC96" i="2"/>
  <c r="PO96" i="2"/>
  <c r="PA96" i="2"/>
  <c r="RZ96" i="2"/>
  <c r="AE96" i="2"/>
  <c r="UR96" i="2"/>
  <c r="QX96" i="2"/>
  <c r="ND96" i="2"/>
  <c r="HM96" i="2"/>
  <c r="TW96" i="2"/>
  <c r="MI96" i="2"/>
  <c r="BG96" i="2"/>
  <c r="IO96" i="2"/>
  <c r="GQ96" i="2"/>
  <c r="AS96" i="2"/>
  <c r="PH96" i="2"/>
  <c r="GC96" i="2"/>
  <c r="EM96" i="2"/>
  <c r="DY96" i="2"/>
  <c r="M96" i="1"/>
  <c r="PV96" i="2"/>
  <c r="SU96" i="2"/>
  <c r="GX96" i="2"/>
  <c r="LU96" i="2"/>
  <c r="JC96" i="2"/>
  <c r="OF96" i="2"/>
  <c r="JX96" i="2"/>
  <c r="OT96" i="2"/>
  <c r="FA96" i="2"/>
  <c r="CP96" i="2"/>
  <c r="IA96" i="2"/>
  <c r="LG96" i="2"/>
  <c r="FO96" i="2"/>
  <c r="MW96" i="2"/>
  <c r="NR96" i="2"/>
  <c r="DK96" i="2"/>
  <c r="KS96" i="2"/>
  <c r="QJ96" i="2"/>
  <c r="TI96" i="2"/>
  <c r="DD96" i="2"/>
  <c r="SG96" i="2"/>
  <c r="UK96" i="2"/>
  <c r="IV96" i="2"/>
  <c r="KL96" i="2"/>
  <c r="KZ96" i="2"/>
  <c r="NY96" i="2"/>
  <c r="NK96" i="2"/>
  <c r="HF96" i="2"/>
  <c r="JJ96" i="2"/>
  <c r="UD96" i="2"/>
  <c r="HT96" i="2"/>
  <c r="LN96" i="2"/>
  <c r="IH96" i="2"/>
  <c r="UY96" i="2"/>
  <c r="RS96" i="2"/>
  <c r="SN96" i="2"/>
  <c r="HN96" i="1" s="1"/>
  <c r="RL96" i="2"/>
  <c r="BN96" i="2"/>
  <c r="DR96" i="2"/>
  <c r="VF96" i="2"/>
  <c r="OM96" i="2"/>
  <c r="GJ96" i="2"/>
  <c r="MP96" i="2"/>
  <c r="C397" i="3" l="1"/>
  <c r="U98" i="2"/>
  <c r="W98" i="2"/>
  <c r="N98" i="1" s="1"/>
  <c r="V98" i="2"/>
  <c r="X98" i="2"/>
  <c r="L98" i="1"/>
  <c r="T99" i="2"/>
  <c r="AA97" i="2"/>
  <c r="UD97" i="2"/>
  <c r="QJ97" i="2"/>
  <c r="MB97" i="2"/>
  <c r="UR97" i="2"/>
  <c r="QX97" i="2"/>
  <c r="MP97" i="2"/>
  <c r="AZ97" i="2"/>
  <c r="AL97" i="2"/>
  <c r="VF97" i="2"/>
  <c r="RL97" i="2"/>
  <c r="ND97" i="2"/>
  <c r="PV97" i="2"/>
  <c r="LN97" i="2"/>
  <c r="KZ97" i="2"/>
  <c r="KL97" i="2"/>
  <c r="JX97" i="2"/>
  <c r="JJ97" i="2"/>
  <c r="IV97" i="2"/>
  <c r="IH97" i="2"/>
  <c r="HT97" i="2"/>
  <c r="HF97" i="2"/>
  <c r="TP97" i="2"/>
  <c r="RZ97" i="2"/>
  <c r="KE97" i="2"/>
  <c r="CI97" i="2"/>
  <c r="BU97" i="2"/>
  <c r="NR97" i="2"/>
  <c r="KS97" i="2"/>
  <c r="GX97" i="2"/>
  <c r="EF97" i="2"/>
  <c r="CW97" i="2"/>
  <c r="OF97" i="2"/>
  <c r="HM97" i="2"/>
  <c r="GC97" i="2"/>
  <c r="ET97" i="2"/>
  <c r="DK97" i="2"/>
  <c r="SN97" i="2"/>
  <c r="HN97" i="1" s="1"/>
  <c r="OT97" i="2"/>
  <c r="LG97" i="2"/>
  <c r="IA97" i="2"/>
  <c r="PH97" i="2"/>
  <c r="LU97" i="2"/>
  <c r="IO97" i="2"/>
  <c r="GQ97" i="2"/>
  <c r="JC97" i="2"/>
  <c r="JQ97" i="2"/>
  <c r="AS97" i="2"/>
  <c r="BG97" i="2"/>
  <c r="TB97" i="2"/>
  <c r="M97" i="1"/>
  <c r="AE97" i="2"/>
  <c r="QQ97" i="2"/>
  <c r="DD97" i="2"/>
  <c r="BN97" i="2"/>
  <c r="MI97" i="2"/>
  <c r="TI97" i="2"/>
  <c r="FO97" i="2"/>
  <c r="TW97" i="2"/>
  <c r="UK97" i="2"/>
  <c r="EM97" i="2"/>
  <c r="NY97" i="2"/>
  <c r="CP97" i="2"/>
  <c r="MW97" i="2"/>
  <c r="OM97" i="2"/>
  <c r="RE97" i="2"/>
  <c r="DR97" i="2"/>
  <c r="QC97" i="2"/>
  <c r="GJ97" i="2"/>
  <c r="FV97" i="2"/>
  <c r="FA97" i="2"/>
  <c r="SU97" i="2"/>
  <c r="DY97" i="2"/>
  <c r="PA97" i="2"/>
  <c r="FH97" i="2"/>
  <c r="UY97" i="2"/>
  <c r="SG97" i="2"/>
  <c r="NK97" i="2"/>
  <c r="PO97" i="2"/>
  <c r="RS97" i="2"/>
  <c r="C398" i="3" l="1"/>
  <c r="X99" i="2"/>
  <c r="W99" i="2"/>
  <c r="N99" i="1" s="1"/>
  <c r="V99" i="2"/>
  <c r="U99" i="2"/>
  <c r="L99" i="1"/>
  <c r="T100" i="2"/>
  <c r="VF98" i="2"/>
  <c r="UR98" i="2"/>
  <c r="UD98" i="2"/>
  <c r="TP98" i="2"/>
  <c r="TB98" i="2"/>
  <c r="SN98" i="2"/>
  <c r="HN98" i="1" s="1"/>
  <c r="RZ98" i="2"/>
  <c r="RL98" i="2"/>
  <c r="QX98" i="2"/>
  <c r="QJ98" i="2"/>
  <c r="PV98" i="2"/>
  <c r="PH98" i="2"/>
  <c r="OT98" i="2"/>
  <c r="OF98" i="2"/>
  <c r="NR98" i="2"/>
  <c r="ND98" i="2"/>
  <c r="MP98" i="2"/>
  <c r="MB98" i="2"/>
  <c r="ET98" i="2"/>
  <c r="EF98" i="2"/>
  <c r="UY98" i="2"/>
  <c r="QQ98" i="2"/>
  <c r="MI98" i="2"/>
  <c r="JX98" i="2"/>
  <c r="JJ98" i="2"/>
  <c r="IV98" i="2"/>
  <c r="IH98" i="2"/>
  <c r="HT98" i="2"/>
  <c r="HF98" i="2"/>
  <c r="DY98" i="2"/>
  <c r="RE98" i="2"/>
  <c r="MW98" i="2"/>
  <c r="KZ98" i="2"/>
  <c r="KL98" i="2"/>
  <c r="EM98" i="2"/>
  <c r="LN98" i="2"/>
  <c r="UK98" i="2"/>
  <c r="QC98" i="2"/>
  <c r="DK98" i="2"/>
  <c r="CW98" i="2"/>
  <c r="CI98" i="2"/>
  <c r="BU98" i="2"/>
  <c r="LG98" i="2"/>
  <c r="DD98" i="2"/>
  <c r="BG98" i="2"/>
  <c r="AA98" i="2"/>
  <c r="LU98" i="2"/>
  <c r="DR98" i="2"/>
  <c r="TI98" i="2"/>
  <c r="PA98" i="2"/>
  <c r="JQ98" i="2"/>
  <c r="PO98" i="2"/>
  <c r="TW98" i="2"/>
  <c r="FO98" i="2"/>
  <c r="BN98" i="2"/>
  <c r="HM98" i="2"/>
  <c r="AS98" i="2"/>
  <c r="CP98" i="2"/>
  <c r="M98" i="1"/>
  <c r="GX98" i="2"/>
  <c r="GC98" i="2"/>
  <c r="NY98" i="2"/>
  <c r="IA98" i="2"/>
  <c r="SU98" i="2"/>
  <c r="JC98" i="2"/>
  <c r="KS98" i="2"/>
  <c r="AE98" i="2"/>
  <c r="AZ98" i="2"/>
  <c r="SG98" i="2"/>
  <c r="OM98" i="2"/>
  <c r="IO98" i="2"/>
  <c r="KE98" i="2"/>
  <c r="FH98" i="2"/>
  <c r="GQ98" i="2"/>
  <c r="NK98" i="2"/>
  <c r="GJ98" i="2"/>
  <c r="RS98" i="2"/>
  <c r="AL98" i="2"/>
  <c r="FV98" i="2"/>
  <c r="FA98" i="2"/>
  <c r="C399" i="3" l="1"/>
  <c r="U100" i="2"/>
  <c r="T101" i="2"/>
  <c r="X100" i="2"/>
  <c r="W100" i="2"/>
  <c r="N100" i="1" s="1"/>
  <c r="V100" i="2"/>
  <c r="L100" i="1"/>
  <c r="GC99" i="2"/>
  <c r="FO99" i="2"/>
  <c r="TW99" i="2"/>
  <c r="RS99" i="2"/>
  <c r="OF99" i="2"/>
  <c r="NR99" i="2"/>
  <c r="ND99" i="2"/>
  <c r="FV99" i="2"/>
  <c r="BG99" i="2"/>
  <c r="AA99" i="2"/>
  <c r="TB99" i="2"/>
  <c r="QJ99" i="2"/>
  <c r="UY99" i="2"/>
  <c r="UK99" i="2"/>
  <c r="SG99" i="2"/>
  <c r="GJ99" i="2"/>
  <c r="FA99" i="2"/>
  <c r="EM99" i="2"/>
  <c r="DY99" i="2"/>
  <c r="SN99" i="2"/>
  <c r="HN99" i="1" s="1"/>
  <c r="RE99" i="2"/>
  <c r="MP99" i="2"/>
  <c r="FH99" i="2"/>
  <c r="AS99" i="2"/>
  <c r="OM99" i="2"/>
  <c r="SU99" i="2"/>
  <c r="PA99" i="2"/>
  <c r="EF99" i="2"/>
  <c r="PO99" i="2"/>
  <c r="ET99" i="2"/>
  <c r="QC99" i="2"/>
  <c r="MI99" i="2"/>
  <c r="TI99" i="2"/>
  <c r="MW99" i="2"/>
  <c r="VF99" i="2"/>
  <c r="AE99" i="2"/>
  <c r="QQ99" i="2"/>
  <c r="MB99" i="2"/>
  <c r="NK99" i="2"/>
  <c r="UR99" i="2"/>
  <c r="M99" i="1"/>
  <c r="NY99" i="2"/>
  <c r="PV99" i="2"/>
  <c r="IH99" i="2"/>
  <c r="RL99" i="2"/>
  <c r="RZ99" i="2"/>
  <c r="TP99" i="2"/>
  <c r="UD99" i="2"/>
  <c r="JX99" i="2"/>
  <c r="AL99" i="2"/>
  <c r="CW99" i="2"/>
  <c r="HM99" i="2"/>
  <c r="KS99" i="2"/>
  <c r="IO99" i="2"/>
  <c r="JQ99" i="2"/>
  <c r="KZ99" i="2"/>
  <c r="PH99" i="2"/>
  <c r="BU99" i="2"/>
  <c r="LG99" i="2"/>
  <c r="JJ99" i="2"/>
  <c r="CI99" i="2"/>
  <c r="LU99" i="2"/>
  <c r="GQ99" i="2"/>
  <c r="KL99" i="2"/>
  <c r="AZ99" i="2"/>
  <c r="BN99" i="2"/>
  <c r="DD99" i="2"/>
  <c r="GX99" i="2"/>
  <c r="HT99" i="2"/>
  <c r="HF99" i="2"/>
  <c r="JC99" i="2"/>
  <c r="LN99" i="2"/>
  <c r="KE99" i="2"/>
  <c r="CP99" i="2"/>
  <c r="DK99" i="2"/>
  <c r="DR99" i="2"/>
  <c r="OT99" i="2"/>
  <c r="QX99" i="2"/>
  <c r="IA99" i="2"/>
  <c r="IV99" i="2"/>
  <c r="VF100" i="2" l="1"/>
  <c r="UR100" i="2"/>
  <c r="LU100" i="2"/>
  <c r="LG100" i="2"/>
  <c r="KS100" i="2"/>
  <c r="KE100" i="2"/>
  <c r="JQ100" i="2"/>
  <c r="JC100" i="2"/>
  <c r="IO100" i="2"/>
  <c r="IA100" i="2"/>
  <c r="HM100" i="2"/>
  <c r="GX100" i="2"/>
  <c r="DK100" i="2"/>
  <c r="CW100" i="2"/>
  <c r="CI100" i="2"/>
  <c r="BU100" i="2"/>
  <c r="AA100" i="2"/>
  <c r="RZ100" i="2"/>
  <c r="OT100" i="2"/>
  <c r="KZ100" i="2"/>
  <c r="DD100" i="2"/>
  <c r="BG100" i="2"/>
  <c r="AS100" i="2"/>
  <c r="AE100" i="2"/>
  <c r="PH100" i="2"/>
  <c r="LN100" i="2"/>
  <c r="HF100" i="2"/>
  <c r="DR100" i="2"/>
  <c r="UD100" i="2"/>
  <c r="SN100" i="2"/>
  <c r="HN100" i="1" s="1"/>
  <c r="PV100" i="2"/>
  <c r="UK100" i="2"/>
  <c r="OF100" i="2"/>
  <c r="KL100" i="2"/>
  <c r="GQ100" i="2"/>
  <c r="CP100" i="2"/>
  <c r="QJ100" i="2"/>
  <c r="QX100" i="2"/>
  <c r="JX100" i="2"/>
  <c r="RL100" i="2"/>
  <c r="MB100" i="2"/>
  <c r="GJ100" i="2"/>
  <c r="EF100" i="2"/>
  <c r="ET100" i="2"/>
  <c r="TB100" i="2"/>
  <c r="MP100" i="2"/>
  <c r="ND100" i="2"/>
  <c r="JJ100" i="2"/>
  <c r="AZ100" i="2"/>
  <c r="NR100" i="2"/>
  <c r="M100" i="1"/>
  <c r="IV100" i="2"/>
  <c r="PA100" i="2"/>
  <c r="RS100" i="2"/>
  <c r="GC100" i="2"/>
  <c r="BN100" i="2"/>
  <c r="TW100" i="2"/>
  <c r="OM100" i="2"/>
  <c r="TP100" i="2"/>
  <c r="IH100" i="2"/>
  <c r="AL100" i="2"/>
  <c r="HT100" i="2"/>
  <c r="FO100" i="2"/>
  <c r="FA100" i="2"/>
  <c r="NY100" i="2"/>
  <c r="RE100" i="2"/>
  <c r="SG100" i="2"/>
  <c r="TI100" i="2"/>
  <c r="FV100" i="2"/>
  <c r="EM100" i="2"/>
  <c r="UY100" i="2"/>
  <c r="MW100" i="2"/>
  <c r="MI100" i="2"/>
  <c r="PO100" i="2"/>
  <c r="DY100" i="2"/>
  <c r="QQ100" i="2"/>
  <c r="FH100" i="2"/>
  <c r="QC100" i="2"/>
  <c r="SU100" i="2"/>
  <c r="NK100" i="2"/>
  <c r="C400" i="3"/>
  <c r="X101" i="2"/>
  <c r="W101" i="2"/>
  <c r="N101" i="1" s="1"/>
  <c r="V101" i="2"/>
  <c r="U101" i="2"/>
  <c r="L101" i="1"/>
  <c r="T102" i="2"/>
  <c r="C401" i="3" l="1"/>
  <c r="X102" i="2"/>
  <c r="W102" i="2"/>
  <c r="N102" i="1" s="1"/>
  <c r="V102" i="2"/>
  <c r="U102" i="2"/>
  <c r="L102" i="1"/>
  <c r="T103" i="2"/>
  <c r="LU101" i="2"/>
  <c r="LG101" i="2"/>
  <c r="KS101" i="2"/>
  <c r="KE101" i="2"/>
  <c r="JQ101" i="2"/>
  <c r="JC101" i="2"/>
  <c r="IO101" i="2"/>
  <c r="IA101" i="2"/>
  <c r="HM101" i="2"/>
  <c r="GX101" i="2"/>
  <c r="UY101" i="2"/>
  <c r="UK101" i="2"/>
  <c r="TW101" i="2"/>
  <c r="TI101" i="2"/>
  <c r="SU101" i="2"/>
  <c r="SG101" i="2"/>
  <c r="RS101" i="2"/>
  <c r="RE101" i="2"/>
  <c r="QQ101" i="2"/>
  <c r="QC101" i="2"/>
  <c r="PO101" i="2"/>
  <c r="PA101" i="2"/>
  <c r="OM101" i="2"/>
  <c r="NY101" i="2"/>
  <c r="NK101" i="2"/>
  <c r="MW101" i="2"/>
  <c r="MI101" i="2"/>
  <c r="UR101" i="2"/>
  <c r="PH101" i="2"/>
  <c r="FV101" i="2"/>
  <c r="BG101" i="2"/>
  <c r="AA101" i="2"/>
  <c r="VF101" i="2"/>
  <c r="SN101" i="2"/>
  <c r="HN101" i="1" s="1"/>
  <c r="PV101" i="2"/>
  <c r="HT101" i="2"/>
  <c r="MB101" i="2"/>
  <c r="GJ101" i="2"/>
  <c r="FA101" i="2"/>
  <c r="EM101" i="2"/>
  <c r="DY101" i="2"/>
  <c r="UD101" i="2"/>
  <c r="RZ101" i="2"/>
  <c r="OT101" i="2"/>
  <c r="KZ101" i="2"/>
  <c r="FH101" i="2"/>
  <c r="AS101" i="2"/>
  <c r="QJ101" i="2"/>
  <c r="OF101" i="2"/>
  <c r="EF101" i="2"/>
  <c r="QX101" i="2"/>
  <c r="KL101" i="2"/>
  <c r="ET101" i="2"/>
  <c r="RL101" i="2"/>
  <c r="TB101" i="2"/>
  <c r="MP101" i="2"/>
  <c r="IV101" i="2"/>
  <c r="GQ101" i="2"/>
  <c r="JJ101" i="2"/>
  <c r="ND101" i="2"/>
  <c r="AE101" i="2"/>
  <c r="TP101" i="2"/>
  <c r="NR101" i="2"/>
  <c r="M101" i="1"/>
  <c r="JX101" i="2"/>
  <c r="CI101" i="2"/>
  <c r="DR101" i="2"/>
  <c r="LN101" i="2"/>
  <c r="BN101" i="2"/>
  <c r="BU101" i="2"/>
  <c r="HF101" i="2"/>
  <c r="GC101" i="2"/>
  <c r="AZ101" i="2"/>
  <c r="DD101" i="2"/>
  <c r="FO101" i="2"/>
  <c r="IH101" i="2"/>
  <c r="AL101" i="2"/>
  <c r="DK101" i="2"/>
  <c r="CW101" i="2"/>
  <c r="CP101" i="2"/>
  <c r="C402" i="3" l="1"/>
  <c r="V103" i="2"/>
  <c r="U103" i="2"/>
  <c r="X103" i="2"/>
  <c r="W103" i="2"/>
  <c r="N103" i="1" s="1"/>
  <c r="L103" i="1"/>
  <c r="T104" i="2"/>
  <c r="FV102" i="2"/>
  <c r="FH102" i="2"/>
  <c r="AA102" i="2"/>
  <c r="VF102" i="2"/>
  <c r="UR102" i="2"/>
  <c r="UD102" i="2"/>
  <c r="MB102" i="2"/>
  <c r="GQ102" i="2"/>
  <c r="KL102" i="2"/>
  <c r="UY102" i="2"/>
  <c r="NR102" i="2"/>
  <c r="RS102" i="2"/>
  <c r="OF102" i="2"/>
  <c r="IH102" i="2"/>
  <c r="ET102" i="2"/>
  <c r="EF102" i="2"/>
  <c r="SN102" i="2"/>
  <c r="HN102" i="1" s="1"/>
  <c r="OT102" i="2"/>
  <c r="UK102" i="2"/>
  <c r="SU102" i="2"/>
  <c r="RE102" i="2"/>
  <c r="FO102" i="2"/>
  <c r="DY102" i="2"/>
  <c r="AL102" i="2"/>
  <c r="QQ102" i="2"/>
  <c r="PV102" i="2"/>
  <c r="AZ102" i="2"/>
  <c r="KZ102" i="2"/>
  <c r="JJ102" i="2"/>
  <c r="M102" i="1"/>
  <c r="IV102" i="2"/>
  <c r="EM102" i="2"/>
  <c r="PH102" i="2"/>
  <c r="HT102" i="2"/>
  <c r="CI102" i="2"/>
  <c r="RZ102" i="2"/>
  <c r="QC102" i="2"/>
  <c r="TW102" i="2"/>
  <c r="GJ102" i="2"/>
  <c r="QX102" i="2"/>
  <c r="BN102" i="2"/>
  <c r="NY102" i="2"/>
  <c r="FA102" i="2"/>
  <c r="SG102" i="2"/>
  <c r="LU102" i="2"/>
  <c r="MP102" i="2"/>
  <c r="JX102" i="2"/>
  <c r="GC102" i="2"/>
  <c r="DR102" i="2"/>
  <c r="GX102" i="2"/>
  <c r="DD102" i="2"/>
  <c r="KS102" i="2"/>
  <c r="PO102" i="2"/>
  <c r="PA102" i="2"/>
  <c r="AS102" i="2"/>
  <c r="RL102" i="2"/>
  <c r="CP102" i="2"/>
  <c r="LN102" i="2"/>
  <c r="JC102" i="2"/>
  <c r="MI102" i="2"/>
  <c r="TI102" i="2"/>
  <c r="BG102" i="2"/>
  <c r="ND102" i="2"/>
  <c r="IA102" i="2"/>
  <c r="DK102" i="2"/>
  <c r="QJ102" i="2"/>
  <c r="KE102" i="2"/>
  <c r="OM102" i="2"/>
  <c r="NK102" i="2"/>
  <c r="AE102" i="2"/>
  <c r="TP102" i="2"/>
  <c r="MW102" i="2"/>
  <c r="TB102" i="2"/>
  <c r="CW102" i="2"/>
  <c r="IO102" i="2"/>
  <c r="HM102" i="2"/>
  <c r="BU102" i="2"/>
  <c r="HF102" i="2"/>
  <c r="JQ102" i="2"/>
  <c r="LG102" i="2"/>
  <c r="C403" i="3" l="1"/>
  <c r="X104" i="2"/>
  <c r="W104" i="2"/>
  <c r="N104" i="1" s="1"/>
  <c r="V104" i="2"/>
  <c r="U104" i="2"/>
  <c r="L104" i="1"/>
  <c r="T105" i="2"/>
  <c r="TI103" i="2"/>
  <c r="RS103" i="2"/>
  <c r="KS103" i="2"/>
  <c r="IA103" i="2"/>
  <c r="GC103" i="2"/>
  <c r="AZ103" i="2"/>
  <c r="AL103" i="2"/>
  <c r="IO103" i="2"/>
  <c r="GQ103" i="2"/>
  <c r="DK103" i="2"/>
  <c r="UY103" i="2"/>
  <c r="CI103" i="2"/>
  <c r="BU103" i="2"/>
  <c r="AA103" i="2"/>
  <c r="HM103" i="2"/>
  <c r="NK103" i="2"/>
  <c r="LU103" i="2"/>
  <c r="DY103" i="2"/>
  <c r="JQ103" i="2"/>
  <c r="BG103" i="2"/>
  <c r="PO103" i="2"/>
  <c r="GJ103" i="2"/>
  <c r="FO103" i="2"/>
  <c r="OM103" i="2"/>
  <c r="FA103" i="2"/>
  <c r="AS103" i="2"/>
  <c r="AE103" i="2"/>
  <c r="M103" i="1"/>
  <c r="QQ103" i="2"/>
  <c r="RL103" i="2"/>
  <c r="UK103" i="2"/>
  <c r="EM103" i="2"/>
  <c r="PV103" i="2"/>
  <c r="NY103" i="2"/>
  <c r="JC103" i="2"/>
  <c r="TB103" i="2"/>
  <c r="GX103" i="2"/>
  <c r="SU103" i="2"/>
  <c r="MW103" i="2"/>
  <c r="ET103" i="2"/>
  <c r="PA103" i="2"/>
  <c r="RE103" i="2"/>
  <c r="DD103" i="2"/>
  <c r="OF103" i="2"/>
  <c r="JJ103" i="2"/>
  <c r="SG103" i="2"/>
  <c r="LG103" i="2"/>
  <c r="QJ103" i="2"/>
  <c r="SN103" i="2"/>
  <c r="HN103" i="1" s="1"/>
  <c r="EF103" i="2"/>
  <c r="BN103" i="2"/>
  <c r="KZ103" i="2"/>
  <c r="LN103" i="2"/>
  <c r="FH103" i="2"/>
  <c r="JX103" i="2"/>
  <c r="HT103" i="2"/>
  <c r="NR103" i="2"/>
  <c r="MI103" i="2"/>
  <c r="FV103" i="2"/>
  <c r="TP103" i="2"/>
  <c r="UR103" i="2"/>
  <c r="OT103" i="2"/>
  <c r="ND103" i="2"/>
  <c r="IH103" i="2"/>
  <c r="MP103" i="2"/>
  <c r="KE103" i="2"/>
  <c r="RZ103" i="2"/>
  <c r="PH103" i="2"/>
  <c r="MB103" i="2"/>
  <c r="UD103" i="2"/>
  <c r="TW103" i="2"/>
  <c r="VF103" i="2"/>
  <c r="CP103" i="2"/>
  <c r="DR103" i="2"/>
  <c r="QC103" i="2"/>
  <c r="HF103" i="2"/>
  <c r="KL103" i="2"/>
  <c r="IV103" i="2"/>
  <c r="QX103" i="2"/>
  <c r="CW103" i="2"/>
  <c r="C404" i="3" l="1"/>
  <c r="V105" i="2"/>
  <c r="U105" i="2"/>
  <c r="X105" i="2"/>
  <c r="W105" i="2"/>
  <c r="N105" i="1" s="1"/>
  <c r="L105" i="1"/>
  <c r="T106" i="2"/>
  <c r="AA104" i="2"/>
  <c r="KS104" i="2"/>
  <c r="KE104" i="2"/>
  <c r="VF104" i="2"/>
  <c r="SN104" i="2"/>
  <c r="HN104" i="1" s="1"/>
  <c r="LU104" i="2"/>
  <c r="LG104" i="2"/>
  <c r="JX104" i="2"/>
  <c r="DR104" i="2"/>
  <c r="DD104" i="2"/>
  <c r="CP104" i="2"/>
  <c r="BN104" i="2"/>
  <c r="GJ104" i="2"/>
  <c r="AS104" i="2"/>
  <c r="QX104" i="2"/>
  <c r="EF104" i="2"/>
  <c r="PV104" i="2"/>
  <c r="KZ104" i="2"/>
  <c r="FV104" i="2"/>
  <c r="CI104" i="2"/>
  <c r="BU104" i="2"/>
  <c r="JJ104" i="2"/>
  <c r="IV104" i="2"/>
  <c r="IH104" i="2"/>
  <c r="HT104" i="2"/>
  <c r="HF104" i="2"/>
  <c r="CW104" i="2"/>
  <c r="UD104" i="2"/>
  <c r="MP104" i="2"/>
  <c r="HM104" i="2"/>
  <c r="IA104" i="2"/>
  <c r="LN104" i="2"/>
  <c r="IO104" i="2"/>
  <c r="NR104" i="2"/>
  <c r="JC104" i="2"/>
  <c r="DK104" i="2"/>
  <c r="JQ104" i="2"/>
  <c r="OT104" i="2"/>
  <c r="TP104" i="2"/>
  <c r="GX104" i="2"/>
  <c r="M104" i="1"/>
  <c r="QC104" i="2"/>
  <c r="OF104" i="2"/>
  <c r="NK104" i="2"/>
  <c r="ET104" i="2"/>
  <c r="PO104" i="2"/>
  <c r="PH104" i="2"/>
  <c r="TB104" i="2"/>
  <c r="AL104" i="2"/>
  <c r="SU104" i="2"/>
  <c r="MW104" i="2"/>
  <c r="UY104" i="2"/>
  <c r="FH104" i="2"/>
  <c r="DY104" i="2"/>
  <c r="ND104" i="2"/>
  <c r="KL104" i="2"/>
  <c r="FA104" i="2"/>
  <c r="EM104" i="2"/>
  <c r="AZ104" i="2"/>
  <c r="OM104" i="2"/>
  <c r="AE104" i="2"/>
  <c r="MI104" i="2"/>
  <c r="RL104" i="2"/>
  <c r="GQ104" i="2"/>
  <c r="QJ104" i="2"/>
  <c r="RE104" i="2"/>
  <c r="MB104" i="2"/>
  <c r="TW104" i="2"/>
  <c r="NY104" i="2"/>
  <c r="UR104" i="2"/>
  <c r="QQ104" i="2"/>
  <c r="RS104" i="2"/>
  <c r="GC104" i="2"/>
  <c r="SG104" i="2"/>
  <c r="FO104" i="2"/>
  <c r="UK104" i="2"/>
  <c r="PA104" i="2"/>
  <c r="RZ104" i="2"/>
  <c r="TI104" i="2"/>
  <c r="BG104" i="2"/>
  <c r="AA105" i="2" l="1"/>
  <c r="TB105" i="2"/>
  <c r="QJ105" i="2"/>
  <c r="MP105" i="2"/>
  <c r="SN105" i="2"/>
  <c r="HN105" i="1" s="1"/>
  <c r="OF105" i="2"/>
  <c r="DR105" i="2"/>
  <c r="EF105" i="2"/>
  <c r="AZ105" i="2"/>
  <c r="FH105" i="2"/>
  <c r="DD105" i="2"/>
  <c r="KL105" i="2"/>
  <c r="IH105" i="2"/>
  <c r="IV105" i="2"/>
  <c r="NR105" i="2"/>
  <c r="VF105" i="2"/>
  <c r="RL105" i="2"/>
  <c r="PV105" i="2"/>
  <c r="FV105" i="2"/>
  <c r="KZ105" i="2"/>
  <c r="M105" i="1"/>
  <c r="BN105" i="2"/>
  <c r="LN105" i="2"/>
  <c r="OT105" i="2"/>
  <c r="UR105" i="2"/>
  <c r="AE105" i="2"/>
  <c r="EM105" i="2"/>
  <c r="PH105" i="2"/>
  <c r="LU105" i="2"/>
  <c r="JJ105" i="2"/>
  <c r="AL105" i="2"/>
  <c r="QC105" i="2"/>
  <c r="BG105" i="2"/>
  <c r="RE105" i="2"/>
  <c r="JQ105" i="2"/>
  <c r="ND105" i="2"/>
  <c r="JC105" i="2"/>
  <c r="NK105" i="2"/>
  <c r="RZ105" i="2"/>
  <c r="TI105" i="2"/>
  <c r="IA105" i="2"/>
  <c r="NY105" i="2"/>
  <c r="TP105" i="2"/>
  <c r="SU105" i="2"/>
  <c r="LG105" i="2"/>
  <c r="RS105" i="2"/>
  <c r="CP105" i="2"/>
  <c r="PA105" i="2"/>
  <c r="TW105" i="2"/>
  <c r="HF105" i="2"/>
  <c r="ET105" i="2"/>
  <c r="GC105" i="2"/>
  <c r="FA105" i="2"/>
  <c r="SG105" i="2"/>
  <c r="DK105" i="2"/>
  <c r="FO105" i="2"/>
  <c r="HT105" i="2"/>
  <c r="JX105" i="2"/>
  <c r="IO105" i="2"/>
  <c r="UK105" i="2"/>
  <c r="QQ105" i="2"/>
  <c r="UD105" i="2"/>
  <c r="AS105" i="2"/>
  <c r="MB105" i="2"/>
  <c r="HM105" i="2"/>
  <c r="BU105" i="2"/>
  <c r="UY105" i="2"/>
  <c r="DY105" i="2"/>
  <c r="CI105" i="2"/>
  <c r="MW105" i="2"/>
  <c r="OM105" i="2"/>
  <c r="GX105" i="2"/>
  <c r="KE105" i="2"/>
  <c r="GQ105" i="2"/>
  <c r="PO105" i="2"/>
  <c r="MI105" i="2"/>
  <c r="GJ105" i="2"/>
  <c r="QX105" i="2"/>
  <c r="CW105" i="2"/>
  <c r="KS105" i="2"/>
  <c r="C405" i="3"/>
  <c r="V106" i="2"/>
  <c r="U106" i="2"/>
  <c r="X106" i="2"/>
  <c r="W106" i="2"/>
  <c r="N106" i="1" s="1"/>
  <c r="L106" i="1"/>
  <c r="T107" i="2"/>
  <c r="LN106" i="2" l="1"/>
  <c r="KZ106" i="2"/>
  <c r="SG106" i="2"/>
  <c r="NY106" i="2"/>
  <c r="DR106" i="2"/>
  <c r="DD106" i="2"/>
  <c r="CP106" i="2"/>
  <c r="BN106" i="2"/>
  <c r="RE106" i="2"/>
  <c r="HF106" i="2"/>
  <c r="HT106" i="2"/>
  <c r="JJ106" i="2"/>
  <c r="GQ106" i="2"/>
  <c r="EM106" i="2"/>
  <c r="AZ106" i="2"/>
  <c r="MW106" i="2"/>
  <c r="LG106" i="2"/>
  <c r="JX106" i="2"/>
  <c r="KS106" i="2"/>
  <c r="KE106" i="2"/>
  <c r="IV106" i="2"/>
  <c r="AA106" i="2"/>
  <c r="GC106" i="2"/>
  <c r="UK106" i="2"/>
  <c r="IH106" i="2"/>
  <c r="KL106" i="2"/>
  <c r="M106" i="1"/>
  <c r="QC106" i="2"/>
  <c r="PO106" i="2"/>
  <c r="CW106" i="2"/>
  <c r="TW106" i="2"/>
  <c r="AS106" i="2"/>
  <c r="DY106" i="2"/>
  <c r="PA106" i="2"/>
  <c r="DK106" i="2"/>
  <c r="EF106" i="2"/>
  <c r="QQ106" i="2"/>
  <c r="RZ106" i="2"/>
  <c r="AL106" i="2"/>
  <c r="NR106" i="2"/>
  <c r="FA106" i="2"/>
  <c r="VF106" i="2"/>
  <c r="ET106" i="2"/>
  <c r="OF106" i="2"/>
  <c r="TI106" i="2"/>
  <c r="MI106" i="2"/>
  <c r="SN106" i="2"/>
  <c r="HN106" i="1" s="1"/>
  <c r="JC106" i="2"/>
  <c r="IO106" i="2"/>
  <c r="LU106" i="2"/>
  <c r="HM106" i="2"/>
  <c r="JQ106" i="2"/>
  <c r="UR106" i="2"/>
  <c r="PV106" i="2"/>
  <c r="GX106" i="2"/>
  <c r="MP106" i="2"/>
  <c r="RS106" i="2"/>
  <c r="FV106" i="2"/>
  <c r="UD106" i="2"/>
  <c r="CI106" i="2"/>
  <c r="OT106" i="2"/>
  <c r="OM106" i="2"/>
  <c r="IA106" i="2"/>
  <c r="PH106" i="2"/>
  <c r="NK106" i="2"/>
  <c r="TB106" i="2"/>
  <c r="TP106" i="2"/>
  <c r="FO106" i="2"/>
  <c r="QX106" i="2"/>
  <c r="BU106" i="2"/>
  <c r="BG106" i="2"/>
  <c r="AE106" i="2"/>
  <c r="SU106" i="2"/>
  <c r="RL106" i="2"/>
  <c r="ND106" i="2"/>
  <c r="MB106" i="2"/>
  <c r="UY106" i="2"/>
  <c r="FH106" i="2"/>
  <c r="QJ106" i="2"/>
  <c r="GJ106" i="2"/>
  <c r="C406" i="3"/>
  <c r="X107" i="2"/>
  <c r="W107" i="2"/>
  <c r="N107" i="1" s="1"/>
  <c r="V107" i="2"/>
  <c r="U107" i="2"/>
  <c r="L107" i="1"/>
  <c r="T108" i="2"/>
  <c r="OM107" i="2" l="1"/>
  <c r="LU107" i="2"/>
  <c r="IO107" i="2"/>
  <c r="CW107" i="2"/>
  <c r="SG107" i="2"/>
  <c r="AE107" i="2"/>
  <c r="AA107" i="2"/>
  <c r="PO107" i="2"/>
  <c r="MW107" i="2"/>
  <c r="QC107" i="2"/>
  <c r="NK107" i="2"/>
  <c r="HM107" i="2"/>
  <c r="FO107" i="2"/>
  <c r="GC107" i="2"/>
  <c r="EM107" i="2"/>
  <c r="GJ107" i="2"/>
  <c r="QQ107" i="2"/>
  <c r="M107" i="1"/>
  <c r="AS107" i="2"/>
  <c r="UY107" i="2"/>
  <c r="UK107" i="2"/>
  <c r="FA107" i="2"/>
  <c r="FH107" i="2"/>
  <c r="TB107" i="2"/>
  <c r="FV107" i="2"/>
  <c r="DR107" i="2"/>
  <c r="GX107" i="2"/>
  <c r="QX107" i="2"/>
  <c r="OT107" i="2"/>
  <c r="TP107" i="2"/>
  <c r="RL107" i="2"/>
  <c r="TI107" i="2"/>
  <c r="KS107" i="2"/>
  <c r="KE107" i="2"/>
  <c r="RS107" i="2"/>
  <c r="MB107" i="2"/>
  <c r="BG107" i="2"/>
  <c r="IV107" i="2"/>
  <c r="UR107" i="2"/>
  <c r="HF107" i="2"/>
  <c r="HT107" i="2"/>
  <c r="JQ107" i="2"/>
  <c r="OF107" i="2"/>
  <c r="PA107" i="2"/>
  <c r="PH107" i="2"/>
  <c r="AZ107" i="2"/>
  <c r="KZ107" i="2"/>
  <c r="MI107" i="2"/>
  <c r="SU107" i="2"/>
  <c r="RZ107" i="2"/>
  <c r="DK107" i="2"/>
  <c r="TW107" i="2"/>
  <c r="ET107" i="2"/>
  <c r="AL107" i="2"/>
  <c r="CI107" i="2"/>
  <c r="JJ107" i="2"/>
  <c r="IA107" i="2"/>
  <c r="KL107" i="2"/>
  <c r="EF107" i="2"/>
  <c r="BU107" i="2"/>
  <c r="IH107" i="2"/>
  <c r="LN107" i="2"/>
  <c r="ND107" i="2"/>
  <c r="VF107" i="2"/>
  <c r="GQ107" i="2"/>
  <c r="DD107" i="2"/>
  <c r="UD107" i="2"/>
  <c r="NR107" i="2"/>
  <c r="MP107" i="2"/>
  <c r="JX107" i="2"/>
  <c r="DY107" i="2"/>
  <c r="NY107" i="2"/>
  <c r="CP107" i="2"/>
  <c r="RE107" i="2"/>
  <c r="QJ107" i="2"/>
  <c r="PV107" i="2"/>
  <c r="JC107" i="2"/>
  <c r="LG107" i="2"/>
  <c r="BN107" i="2"/>
  <c r="SN107" i="2"/>
  <c r="HN107" i="1" s="1"/>
  <c r="C407" i="3"/>
  <c r="X108" i="2"/>
  <c r="U108" i="2"/>
  <c r="W108" i="2"/>
  <c r="N108" i="1" s="1"/>
  <c r="V108" i="2"/>
  <c r="L108" i="1"/>
  <c r="T109" i="2"/>
  <c r="C408" i="3" l="1"/>
  <c r="U109" i="2"/>
  <c r="X109" i="2"/>
  <c r="W109" i="2"/>
  <c r="N109" i="1" s="1"/>
  <c r="V109" i="2"/>
  <c r="L109" i="1"/>
  <c r="T110" i="2"/>
  <c r="AA108" i="2"/>
  <c r="UD108" i="2"/>
  <c r="RZ108" i="2"/>
  <c r="OT108" i="2"/>
  <c r="KZ108" i="2"/>
  <c r="FH108" i="2"/>
  <c r="VF108" i="2"/>
  <c r="MB108" i="2"/>
  <c r="AZ108" i="2"/>
  <c r="AL108" i="2"/>
  <c r="TP108" i="2"/>
  <c r="GJ108" i="2"/>
  <c r="ET108" i="2"/>
  <c r="RL108" i="2"/>
  <c r="TB108" i="2"/>
  <c r="AS108" i="2"/>
  <c r="JX108" i="2"/>
  <c r="BG108" i="2"/>
  <c r="NR108" i="2"/>
  <c r="JJ108" i="2"/>
  <c r="AE108" i="2"/>
  <c r="IH108" i="2"/>
  <c r="DR108" i="2"/>
  <c r="IV108" i="2"/>
  <c r="SN108" i="2"/>
  <c r="HN108" i="1" s="1"/>
  <c r="QX108" i="2"/>
  <c r="M108" i="1"/>
  <c r="LU108" i="2"/>
  <c r="OF108" i="2"/>
  <c r="MP108" i="2"/>
  <c r="NK108" i="2"/>
  <c r="RS108" i="2"/>
  <c r="PA108" i="2"/>
  <c r="FA108" i="2"/>
  <c r="UY108" i="2"/>
  <c r="TW108" i="2"/>
  <c r="UK108" i="2"/>
  <c r="LG108" i="2"/>
  <c r="CI108" i="2"/>
  <c r="QJ108" i="2"/>
  <c r="UR108" i="2"/>
  <c r="KE108" i="2"/>
  <c r="ND108" i="2"/>
  <c r="EM108" i="2"/>
  <c r="BN108" i="2"/>
  <c r="BU108" i="2"/>
  <c r="KS108" i="2"/>
  <c r="CW108" i="2"/>
  <c r="QQ108" i="2"/>
  <c r="IA108" i="2"/>
  <c r="DD108" i="2"/>
  <c r="LN108" i="2"/>
  <c r="FO108" i="2"/>
  <c r="TI108" i="2"/>
  <c r="IO108" i="2"/>
  <c r="QC108" i="2"/>
  <c r="GC108" i="2"/>
  <c r="PO108" i="2"/>
  <c r="JQ108" i="2"/>
  <c r="MI108" i="2"/>
  <c r="SU108" i="2"/>
  <c r="HT108" i="2"/>
  <c r="FV108" i="2"/>
  <c r="EF108" i="2"/>
  <c r="OM108" i="2"/>
  <c r="NY108" i="2"/>
  <c r="SG108" i="2"/>
  <c r="RE108" i="2"/>
  <c r="CP108" i="2"/>
  <c r="HF108" i="2"/>
  <c r="DY108" i="2"/>
  <c r="PV108" i="2"/>
  <c r="GQ108" i="2"/>
  <c r="KL108" i="2"/>
  <c r="JC108" i="2"/>
  <c r="GX108" i="2"/>
  <c r="HM108" i="2"/>
  <c r="PH108" i="2"/>
  <c r="MW108" i="2"/>
  <c r="DK108" i="2"/>
  <c r="C409" i="3" l="1"/>
  <c r="W110" i="2"/>
  <c r="N110" i="1" s="1"/>
  <c r="V110" i="2"/>
  <c r="U110" i="2"/>
  <c r="X110" i="2"/>
  <c r="L110" i="1"/>
  <c r="T111" i="2"/>
  <c r="VF109" i="2"/>
  <c r="UR109" i="2"/>
  <c r="UD109" i="2"/>
  <c r="AA109" i="2"/>
  <c r="SU109" i="2"/>
  <c r="IV109" i="2"/>
  <c r="FO109" i="2"/>
  <c r="DD109" i="2"/>
  <c r="PV109" i="2"/>
  <c r="PH109" i="2"/>
  <c r="OT109" i="2"/>
  <c r="OF109" i="2"/>
  <c r="NR109" i="2"/>
  <c r="ND109" i="2"/>
  <c r="MP109" i="2"/>
  <c r="MB109" i="2"/>
  <c r="QC109" i="2"/>
  <c r="MI109" i="2"/>
  <c r="GQ109" i="2"/>
  <c r="RZ109" i="2"/>
  <c r="FA109" i="2"/>
  <c r="EM109" i="2"/>
  <c r="DY109" i="2"/>
  <c r="QQ109" i="2"/>
  <c r="QX109" i="2"/>
  <c r="KZ109" i="2"/>
  <c r="RE109" i="2"/>
  <c r="QJ109" i="2"/>
  <c r="JX109" i="2"/>
  <c r="HT109" i="2"/>
  <c r="RS109" i="2"/>
  <c r="PO109" i="2"/>
  <c r="SN109" i="2"/>
  <c r="HN109" i="1" s="1"/>
  <c r="UK109" i="2"/>
  <c r="TP109" i="2"/>
  <c r="ET109" i="2"/>
  <c r="BN109" i="2"/>
  <c r="TB109" i="2"/>
  <c r="EF109" i="2"/>
  <c r="NK109" i="2"/>
  <c r="OM109" i="2"/>
  <c r="RL109" i="2"/>
  <c r="AZ109" i="2"/>
  <c r="M109" i="1"/>
  <c r="TW109" i="2"/>
  <c r="NY109" i="2"/>
  <c r="MW109" i="2"/>
  <c r="IH109" i="2"/>
  <c r="LG109" i="2"/>
  <c r="DR109" i="2"/>
  <c r="PA109" i="2"/>
  <c r="GC109" i="2"/>
  <c r="IO109" i="2"/>
  <c r="FV109" i="2"/>
  <c r="CP109" i="2"/>
  <c r="LU109" i="2"/>
  <c r="FH109" i="2"/>
  <c r="JJ109" i="2"/>
  <c r="CI109" i="2"/>
  <c r="KL109" i="2"/>
  <c r="GX109" i="2"/>
  <c r="CW109" i="2"/>
  <c r="JC109" i="2"/>
  <c r="AE109" i="2"/>
  <c r="KS109" i="2"/>
  <c r="BG109" i="2"/>
  <c r="AS109" i="2"/>
  <c r="HM109" i="2"/>
  <c r="DK109" i="2"/>
  <c r="UY109" i="2"/>
  <c r="JQ109" i="2"/>
  <c r="IA109" i="2"/>
  <c r="KE109" i="2"/>
  <c r="GJ109" i="2"/>
  <c r="HF109" i="2"/>
  <c r="SG109" i="2"/>
  <c r="BU109" i="2"/>
  <c r="LN109" i="2"/>
  <c r="TI109" i="2"/>
  <c r="AL109" i="2"/>
  <c r="C410" i="3" l="1"/>
  <c r="X111" i="2"/>
  <c r="W111" i="2"/>
  <c r="N111" i="1" s="1"/>
  <c r="V111" i="2"/>
  <c r="U111" i="2"/>
  <c r="L111" i="1"/>
  <c r="T112" i="2"/>
  <c r="NK110" i="2"/>
  <c r="KS110" i="2"/>
  <c r="GJ110" i="2"/>
  <c r="FA110" i="2"/>
  <c r="BG110" i="2"/>
  <c r="AS110" i="2"/>
  <c r="AE110" i="2"/>
  <c r="PA110" i="2"/>
  <c r="JC110" i="2"/>
  <c r="JQ110" i="2"/>
  <c r="AL110" i="2"/>
  <c r="UY110" i="2"/>
  <c r="AZ110" i="2"/>
  <c r="GQ110" i="2"/>
  <c r="AA110" i="2"/>
  <c r="FO110" i="2"/>
  <c r="DK110" i="2"/>
  <c r="IO110" i="2"/>
  <c r="SG110" i="2"/>
  <c r="DY110" i="2"/>
  <c r="HM110" i="2"/>
  <c r="M110" i="1"/>
  <c r="TI110" i="2"/>
  <c r="UK110" i="2"/>
  <c r="QQ110" i="2"/>
  <c r="EM110" i="2"/>
  <c r="BU110" i="2"/>
  <c r="LU110" i="2"/>
  <c r="PO110" i="2"/>
  <c r="RL110" i="2"/>
  <c r="FH110" i="2"/>
  <c r="GC110" i="2"/>
  <c r="TP110" i="2"/>
  <c r="VF110" i="2"/>
  <c r="IA110" i="2"/>
  <c r="RS110" i="2"/>
  <c r="MI110" i="2"/>
  <c r="MP110" i="2"/>
  <c r="GX110" i="2"/>
  <c r="TW110" i="2"/>
  <c r="ND110" i="2"/>
  <c r="OF110" i="2"/>
  <c r="SU110" i="2"/>
  <c r="PH110" i="2"/>
  <c r="OT110" i="2"/>
  <c r="ET110" i="2"/>
  <c r="QX110" i="2"/>
  <c r="HF110" i="2"/>
  <c r="QJ110" i="2"/>
  <c r="RZ110" i="2"/>
  <c r="OM110" i="2"/>
  <c r="KL110" i="2"/>
  <c r="SN110" i="2"/>
  <c r="HN110" i="1" s="1"/>
  <c r="UD110" i="2"/>
  <c r="TB110" i="2"/>
  <c r="LG110" i="2"/>
  <c r="UR110" i="2"/>
  <c r="MW110" i="2"/>
  <c r="DR110" i="2"/>
  <c r="JJ110" i="2"/>
  <c r="NY110" i="2"/>
  <c r="IV110" i="2"/>
  <c r="DD110" i="2"/>
  <c r="CP110" i="2"/>
  <c r="KE110" i="2"/>
  <c r="QC110" i="2"/>
  <c r="BN110" i="2"/>
  <c r="JX110" i="2"/>
  <c r="NR110" i="2"/>
  <c r="PV110" i="2"/>
  <c r="IH110" i="2"/>
  <c r="FV110" i="2"/>
  <c r="CI110" i="2"/>
  <c r="KZ110" i="2"/>
  <c r="CW110" i="2"/>
  <c r="LN110" i="2"/>
  <c r="EF110" i="2"/>
  <c r="RE110" i="2"/>
  <c r="MB110" i="2"/>
  <c r="HT110" i="2"/>
  <c r="C411" i="3" l="1"/>
  <c r="U112" i="2"/>
  <c r="X112" i="2"/>
  <c r="W112" i="2"/>
  <c r="N112" i="1" s="1"/>
  <c r="V112" i="2"/>
  <c r="L112" i="1"/>
  <c r="T113" i="2"/>
  <c r="SG111" i="2"/>
  <c r="SU111" i="2"/>
  <c r="QX111" i="2"/>
  <c r="LU111" i="2"/>
  <c r="IO111" i="2"/>
  <c r="FH111" i="2"/>
  <c r="CW111" i="2"/>
  <c r="TI111" i="2"/>
  <c r="TW111" i="2"/>
  <c r="MI111" i="2"/>
  <c r="UK111" i="2"/>
  <c r="TP111" i="2"/>
  <c r="NY111" i="2"/>
  <c r="GX111" i="2"/>
  <c r="BG111" i="2"/>
  <c r="AA111" i="2"/>
  <c r="UY111" i="2"/>
  <c r="RE111" i="2"/>
  <c r="OM111" i="2"/>
  <c r="MP111" i="2"/>
  <c r="HM111" i="2"/>
  <c r="PA111" i="2"/>
  <c r="DY111" i="2"/>
  <c r="MW111" i="2"/>
  <c r="TB111" i="2"/>
  <c r="KS111" i="2"/>
  <c r="MB111" i="2"/>
  <c r="UD111" i="2"/>
  <c r="QQ111" i="2"/>
  <c r="KE111" i="2"/>
  <c r="FA111" i="2"/>
  <c r="AS111" i="2"/>
  <c r="PO111" i="2"/>
  <c r="QC111" i="2"/>
  <c r="NK111" i="2"/>
  <c r="RS111" i="2"/>
  <c r="EM111" i="2"/>
  <c r="M111" i="1"/>
  <c r="AE111" i="2"/>
  <c r="BN111" i="2"/>
  <c r="QJ111" i="2"/>
  <c r="DK111" i="2"/>
  <c r="CI111" i="2"/>
  <c r="SN111" i="2"/>
  <c r="HN111" i="1" s="1"/>
  <c r="FV111" i="2"/>
  <c r="FO111" i="2"/>
  <c r="OT111" i="2"/>
  <c r="GC111" i="2"/>
  <c r="IH111" i="2"/>
  <c r="EF111" i="2"/>
  <c r="KL111" i="2"/>
  <c r="OF111" i="2"/>
  <c r="GJ111" i="2"/>
  <c r="LN111" i="2"/>
  <c r="HT111" i="2"/>
  <c r="ET111" i="2"/>
  <c r="JX111" i="2"/>
  <c r="JJ111" i="2"/>
  <c r="BU111" i="2"/>
  <c r="ND111" i="2"/>
  <c r="RL111" i="2"/>
  <c r="IV111" i="2"/>
  <c r="LG111" i="2"/>
  <c r="PH111" i="2"/>
  <c r="DD111" i="2"/>
  <c r="VF111" i="2"/>
  <c r="PV111" i="2"/>
  <c r="AL111" i="2"/>
  <c r="IA111" i="2"/>
  <c r="JC111" i="2"/>
  <c r="RZ111" i="2"/>
  <c r="HF111" i="2"/>
  <c r="GQ111" i="2"/>
  <c r="UR111" i="2"/>
  <c r="CP111" i="2"/>
  <c r="KZ111" i="2"/>
  <c r="DR111" i="2"/>
  <c r="JQ111" i="2"/>
  <c r="NR111" i="2"/>
  <c r="AZ111" i="2"/>
  <c r="C412" i="3" l="1"/>
  <c r="U113" i="2"/>
  <c r="X113" i="2"/>
  <c r="W113" i="2"/>
  <c r="N113" i="1" s="1"/>
  <c r="V113" i="2"/>
  <c r="L113" i="1"/>
  <c r="T114" i="2"/>
  <c r="AA112" i="2"/>
  <c r="VF112" i="2"/>
  <c r="SN112" i="2"/>
  <c r="HN112" i="1" s="1"/>
  <c r="PV112" i="2"/>
  <c r="HT112" i="2"/>
  <c r="DD112" i="2"/>
  <c r="BG112" i="2"/>
  <c r="AS112" i="2"/>
  <c r="AE112" i="2"/>
  <c r="GJ112" i="2"/>
  <c r="TP112" i="2"/>
  <c r="OF112" i="2"/>
  <c r="BN112" i="2"/>
  <c r="OT112" i="2"/>
  <c r="UD112" i="2"/>
  <c r="RZ112" i="2"/>
  <c r="RL112" i="2"/>
  <c r="NR112" i="2"/>
  <c r="FH112" i="2"/>
  <c r="GQ112" i="2"/>
  <c r="KZ112" i="2"/>
  <c r="JJ112" i="2"/>
  <c r="AL112" i="2"/>
  <c r="M112" i="1"/>
  <c r="UR112" i="2"/>
  <c r="SU112" i="2"/>
  <c r="JX112" i="2"/>
  <c r="DR112" i="2"/>
  <c r="PH112" i="2"/>
  <c r="MI112" i="2"/>
  <c r="HM112" i="2"/>
  <c r="IH112" i="2"/>
  <c r="AZ112" i="2"/>
  <c r="LN112" i="2"/>
  <c r="UY112" i="2"/>
  <c r="PO112" i="2"/>
  <c r="BU112" i="2"/>
  <c r="QX112" i="2"/>
  <c r="CP112" i="2"/>
  <c r="EF112" i="2"/>
  <c r="UK112" i="2"/>
  <c r="TB112" i="2"/>
  <c r="GX112" i="2"/>
  <c r="QC112" i="2"/>
  <c r="OM112" i="2"/>
  <c r="IO112" i="2"/>
  <c r="RE112" i="2"/>
  <c r="LG112" i="2"/>
  <c r="IA112" i="2"/>
  <c r="MB112" i="2"/>
  <c r="FA112" i="2"/>
  <c r="DY112" i="2"/>
  <c r="MP112" i="2"/>
  <c r="GC112" i="2"/>
  <c r="DK112" i="2"/>
  <c r="KE112" i="2"/>
  <c r="JC112" i="2"/>
  <c r="ET112" i="2"/>
  <c r="SG112" i="2"/>
  <c r="CI112" i="2"/>
  <c r="NY112" i="2"/>
  <c r="MW112" i="2"/>
  <c r="LU112" i="2"/>
  <c r="ND112" i="2"/>
  <c r="FV112" i="2"/>
  <c r="CW112" i="2"/>
  <c r="RS112" i="2"/>
  <c r="EM112" i="2"/>
  <c r="QQ112" i="2"/>
  <c r="KL112" i="2"/>
  <c r="IV112" i="2"/>
  <c r="HF112" i="2"/>
  <c r="KS112" i="2"/>
  <c r="TW112" i="2"/>
  <c r="JQ112" i="2"/>
  <c r="TI112" i="2"/>
  <c r="PA112" i="2"/>
  <c r="FO112" i="2"/>
  <c r="QJ112" i="2"/>
  <c r="NK112" i="2"/>
  <c r="C413" i="3" l="1"/>
  <c r="W114" i="2"/>
  <c r="N114" i="1" s="1"/>
  <c r="V114" i="2"/>
  <c r="U114" i="2"/>
  <c r="X114" i="2"/>
  <c r="L114" i="1"/>
  <c r="T115" i="2"/>
  <c r="PV113" i="2"/>
  <c r="PH113" i="2"/>
  <c r="OT113" i="2"/>
  <c r="OF113" i="2"/>
  <c r="NR113" i="2"/>
  <c r="ND113" i="2"/>
  <c r="MP113" i="2"/>
  <c r="MB113" i="2"/>
  <c r="TW113" i="2"/>
  <c r="RL113" i="2"/>
  <c r="QX113" i="2"/>
  <c r="QJ113" i="2"/>
  <c r="ET113" i="2"/>
  <c r="EF113" i="2"/>
  <c r="AL113" i="2"/>
  <c r="RZ113" i="2"/>
  <c r="SN113" i="2"/>
  <c r="HN113" i="1" s="1"/>
  <c r="VF113" i="2"/>
  <c r="MI113" i="2"/>
  <c r="KZ113" i="2"/>
  <c r="DY113" i="2"/>
  <c r="CP113" i="2"/>
  <c r="TB113" i="2"/>
  <c r="DD113" i="2"/>
  <c r="UD113" i="2"/>
  <c r="IV113" i="2"/>
  <c r="AA113" i="2"/>
  <c r="TP113" i="2"/>
  <c r="SU113" i="2"/>
  <c r="QC113" i="2"/>
  <c r="UR113" i="2"/>
  <c r="FO113" i="2"/>
  <c r="IH113" i="2"/>
  <c r="OM113" i="2"/>
  <c r="PA113" i="2"/>
  <c r="HF113" i="2"/>
  <c r="M113" i="1"/>
  <c r="HT113" i="2"/>
  <c r="NY113" i="2"/>
  <c r="FA113" i="2"/>
  <c r="SG113" i="2"/>
  <c r="QQ113" i="2"/>
  <c r="EM113" i="2"/>
  <c r="DK113" i="2"/>
  <c r="FV113" i="2"/>
  <c r="JJ113" i="2"/>
  <c r="JC113" i="2"/>
  <c r="MW113" i="2"/>
  <c r="BN113" i="2"/>
  <c r="DR113" i="2"/>
  <c r="GC113" i="2"/>
  <c r="FH113" i="2"/>
  <c r="IA113" i="2"/>
  <c r="KS113" i="2"/>
  <c r="JX113" i="2"/>
  <c r="NK113" i="2"/>
  <c r="KL113" i="2"/>
  <c r="IO113" i="2"/>
  <c r="LG113" i="2"/>
  <c r="BU113" i="2"/>
  <c r="UY113" i="2"/>
  <c r="LU113" i="2"/>
  <c r="HM113" i="2"/>
  <c r="RE113" i="2"/>
  <c r="PO113" i="2"/>
  <c r="BG113" i="2"/>
  <c r="LN113" i="2"/>
  <c r="GQ113" i="2"/>
  <c r="AE113" i="2"/>
  <c r="KE113" i="2"/>
  <c r="AZ113" i="2"/>
  <c r="TI113" i="2"/>
  <c r="RS113" i="2"/>
  <c r="GJ113" i="2"/>
  <c r="JQ113" i="2"/>
  <c r="AS113" i="2"/>
  <c r="UK113" i="2"/>
  <c r="CW113" i="2"/>
  <c r="CI113" i="2"/>
  <c r="GX113" i="2"/>
  <c r="C414" i="3" l="1"/>
  <c r="X115" i="2"/>
  <c r="W115" i="2"/>
  <c r="N115" i="1" s="1"/>
  <c r="V115" i="2"/>
  <c r="U115" i="2"/>
  <c r="L115" i="1"/>
  <c r="T116" i="2"/>
  <c r="OM114" i="2"/>
  <c r="LU114" i="2"/>
  <c r="HM114" i="2"/>
  <c r="FO114" i="2"/>
  <c r="CI114" i="2"/>
  <c r="BU114" i="2"/>
  <c r="AA114" i="2"/>
  <c r="GQ114" i="2"/>
  <c r="AZ114" i="2"/>
  <c r="AL114" i="2"/>
  <c r="UY114" i="2"/>
  <c r="JQ114" i="2"/>
  <c r="NK114" i="2"/>
  <c r="AS114" i="2"/>
  <c r="KS114" i="2"/>
  <c r="GJ114" i="2"/>
  <c r="BG114" i="2"/>
  <c r="UK114" i="2"/>
  <c r="MI114" i="2"/>
  <c r="JC114" i="2"/>
  <c r="MW114" i="2"/>
  <c r="QC114" i="2"/>
  <c r="AE114" i="2"/>
  <c r="FA114" i="2"/>
  <c r="M114" i="1"/>
  <c r="FV114" i="2"/>
  <c r="KE114" i="2"/>
  <c r="OT114" i="2"/>
  <c r="SU114" i="2"/>
  <c r="HF114" i="2"/>
  <c r="PO114" i="2"/>
  <c r="TI114" i="2"/>
  <c r="RS114" i="2"/>
  <c r="KL114" i="2"/>
  <c r="SG114" i="2"/>
  <c r="OF114" i="2"/>
  <c r="TP114" i="2"/>
  <c r="QX114" i="2"/>
  <c r="PA114" i="2"/>
  <c r="DK114" i="2"/>
  <c r="PH114" i="2"/>
  <c r="CP114" i="2"/>
  <c r="IA114" i="2"/>
  <c r="HT114" i="2"/>
  <c r="GC114" i="2"/>
  <c r="DR114" i="2"/>
  <c r="RE114" i="2"/>
  <c r="NR114" i="2"/>
  <c r="IO114" i="2"/>
  <c r="GX114" i="2"/>
  <c r="EF114" i="2"/>
  <c r="IV114" i="2"/>
  <c r="QQ114" i="2"/>
  <c r="LG114" i="2"/>
  <c r="KZ114" i="2"/>
  <c r="ET114" i="2"/>
  <c r="JX114" i="2"/>
  <c r="JJ114" i="2"/>
  <c r="PV114" i="2"/>
  <c r="BN114" i="2"/>
  <c r="LN114" i="2"/>
  <c r="MB114" i="2"/>
  <c r="DD114" i="2"/>
  <c r="NY114" i="2"/>
  <c r="ND114" i="2"/>
  <c r="VF114" i="2"/>
  <c r="MP114" i="2"/>
  <c r="CW114" i="2"/>
  <c r="RZ114" i="2"/>
  <c r="RL114" i="2"/>
  <c r="TB114" i="2"/>
  <c r="QJ114" i="2"/>
  <c r="EM114" i="2"/>
  <c r="UD114" i="2"/>
  <c r="FH114" i="2"/>
  <c r="SN114" i="2"/>
  <c r="HN114" i="1" s="1"/>
  <c r="TW114" i="2"/>
  <c r="DY114" i="2"/>
  <c r="IH114" i="2"/>
  <c r="UR114" i="2"/>
  <c r="C415" i="3" l="1"/>
  <c r="X116" i="2"/>
  <c r="W116" i="2"/>
  <c r="N116" i="1" s="1"/>
  <c r="V116" i="2"/>
  <c r="U116" i="2"/>
  <c r="L116" i="1"/>
  <c r="T117" i="2"/>
  <c r="AA115" i="2"/>
  <c r="TB115" i="2"/>
  <c r="OT115" i="2"/>
  <c r="JX115" i="2"/>
  <c r="JJ115" i="2"/>
  <c r="IV115" i="2"/>
  <c r="IH115" i="2"/>
  <c r="HT115" i="2"/>
  <c r="HF115" i="2"/>
  <c r="FV115" i="2"/>
  <c r="ET115" i="2"/>
  <c r="DK115" i="2"/>
  <c r="KE115" i="2"/>
  <c r="KS115" i="2"/>
  <c r="GX115" i="2"/>
  <c r="NR115" i="2"/>
  <c r="JC115" i="2"/>
  <c r="CI115" i="2"/>
  <c r="BU115" i="2"/>
  <c r="ND115" i="2"/>
  <c r="HM115" i="2"/>
  <c r="IA115" i="2"/>
  <c r="CW115" i="2"/>
  <c r="IO115" i="2"/>
  <c r="EF115" i="2"/>
  <c r="MP115" i="2"/>
  <c r="LU115" i="2"/>
  <c r="JQ115" i="2"/>
  <c r="LG115" i="2"/>
  <c r="QJ115" i="2"/>
  <c r="BG115" i="2"/>
  <c r="RZ115" i="2"/>
  <c r="M115" i="1"/>
  <c r="MB115" i="2"/>
  <c r="UD115" i="2"/>
  <c r="AE115" i="2"/>
  <c r="OM115" i="2"/>
  <c r="TW115" i="2"/>
  <c r="NY115" i="2"/>
  <c r="DR115" i="2"/>
  <c r="PO115" i="2"/>
  <c r="GJ115" i="2"/>
  <c r="AS115" i="2"/>
  <c r="GC115" i="2"/>
  <c r="RS115" i="2"/>
  <c r="RE115" i="2"/>
  <c r="AL115" i="2"/>
  <c r="CP115" i="2"/>
  <c r="PA115" i="2"/>
  <c r="LN115" i="2"/>
  <c r="DY115" i="2"/>
  <c r="FH115" i="2"/>
  <c r="PH115" i="2"/>
  <c r="SG115" i="2"/>
  <c r="MI115" i="2"/>
  <c r="QX115" i="2"/>
  <c r="SN115" i="2"/>
  <c r="HN115" i="1" s="1"/>
  <c r="QQ115" i="2"/>
  <c r="DD115" i="2"/>
  <c r="SU115" i="2"/>
  <c r="TP115" i="2"/>
  <c r="RL115" i="2"/>
  <c r="VF115" i="2"/>
  <c r="UY115" i="2"/>
  <c r="GQ115" i="2"/>
  <c r="UR115" i="2"/>
  <c r="KZ115" i="2"/>
  <c r="FO115" i="2"/>
  <c r="AZ115" i="2"/>
  <c r="QC115" i="2"/>
  <c r="TI115" i="2"/>
  <c r="KL115" i="2"/>
  <c r="OF115" i="2"/>
  <c r="FA115" i="2"/>
  <c r="EM115" i="2"/>
  <c r="UK115" i="2"/>
  <c r="PV115" i="2"/>
  <c r="BN115" i="2"/>
  <c r="NK115" i="2"/>
  <c r="MW115" i="2"/>
  <c r="C416" i="3" l="1"/>
  <c r="W117" i="2"/>
  <c r="N117" i="1" s="1"/>
  <c r="V117" i="2"/>
  <c r="U117" i="2"/>
  <c r="X117" i="2"/>
  <c r="T118" i="2"/>
  <c r="L117" i="1"/>
  <c r="TP116" i="2"/>
  <c r="VF116" i="2"/>
  <c r="UR116" i="2"/>
  <c r="UD116" i="2"/>
  <c r="SG116" i="2"/>
  <c r="LN116" i="2"/>
  <c r="IH116" i="2"/>
  <c r="CP116" i="2"/>
  <c r="AA116" i="2"/>
  <c r="PV116" i="2"/>
  <c r="PH116" i="2"/>
  <c r="OT116" i="2"/>
  <c r="OF116" i="2"/>
  <c r="NR116" i="2"/>
  <c r="ND116" i="2"/>
  <c r="MP116" i="2"/>
  <c r="MB116" i="2"/>
  <c r="TW116" i="2"/>
  <c r="QX116" i="2"/>
  <c r="PO116" i="2"/>
  <c r="TB116" i="2"/>
  <c r="QC116" i="2"/>
  <c r="MI116" i="2"/>
  <c r="HF116" i="2"/>
  <c r="BN116" i="2"/>
  <c r="RL116" i="2"/>
  <c r="EF116" i="2"/>
  <c r="QJ116" i="2"/>
  <c r="OM116" i="2"/>
  <c r="RZ116" i="2"/>
  <c r="MW116" i="2"/>
  <c r="GQ116" i="2"/>
  <c r="NK116" i="2"/>
  <c r="SN116" i="2"/>
  <c r="HN116" i="1" s="1"/>
  <c r="NY116" i="2"/>
  <c r="KL116" i="2"/>
  <c r="PA116" i="2"/>
  <c r="ET116" i="2"/>
  <c r="AZ116" i="2"/>
  <c r="JX116" i="2"/>
  <c r="M116" i="1"/>
  <c r="HT116" i="2"/>
  <c r="AL116" i="2"/>
  <c r="UK116" i="2"/>
  <c r="JC116" i="2"/>
  <c r="QQ116" i="2"/>
  <c r="DK116" i="2"/>
  <c r="SU116" i="2"/>
  <c r="DY116" i="2"/>
  <c r="RS116" i="2"/>
  <c r="KS116" i="2"/>
  <c r="UY116" i="2"/>
  <c r="KZ116" i="2"/>
  <c r="IV116" i="2"/>
  <c r="HM116" i="2"/>
  <c r="GC116" i="2"/>
  <c r="FA116" i="2"/>
  <c r="JQ116" i="2"/>
  <c r="BU116" i="2"/>
  <c r="IO116" i="2"/>
  <c r="FV116" i="2"/>
  <c r="GX116" i="2"/>
  <c r="BG116" i="2"/>
  <c r="DD116" i="2"/>
  <c r="IA116" i="2"/>
  <c r="KE116" i="2"/>
  <c r="FH116" i="2"/>
  <c r="CW116" i="2"/>
  <c r="LU116" i="2"/>
  <c r="JJ116" i="2"/>
  <c r="CI116" i="2"/>
  <c r="EM116" i="2"/>
  <c r="RE116" i="2"/>
  <c r="AS116" i="2"/>
  <c r="FO116" i="2"/>
  <c r="LG116" i="2"/>
  <c r="TI116" i="2"/>
  <c r="GJ116" i="2"/>
  <c r="DR116" i="2"/>
  <c r="AE116" i="2"/>
  <c r="C417" i="3" l="1"/>
  <c r="X118" i="2"/>
  <c r="W118" i="2"/>
  <c r="N118" i="1" s="1"/>
  <c r="V118" i="2"/>
  <c r="U118" i="2"/>
  <c r="L118" i="1"/>
  <c r="T119" i="2"/>
  <c r="TW117" i="2"/>
  <c r="RS117" i="2"/>
  <c r="PA117" i="2"/>
  <c r="JC117" i="2"/>
  <c r="DK117" i="2"/>
  <c r="IA117" i="2"/>
  <c r="BG117" i="2"/>
  <c r="CI117" i="2"/>
  <c r="BU117" i="2"/>
  <c r="NY117" i="2"/>
  <c r="GC117" i="2"/>
  <c r="MW117" i="2"/>
  <c r="LG117" i="2"/>
  <c r="RE117" i="2"/>
  <c r="NK117" i="2"/>
  <c r="FA117" i="2"/>
  <c r="AS117" i="2"/>
  <c r="AA117" i="2"/>
  <c r="SU117" i="2"/>
  <c r="FO117" i="2"/>
  <c r="HM117" i="2"/>
  <c r="TI117" i="2"/>
  <c r="UY117" i="2"/>
  <c r="M117" i="1"/>
  <c r="GX117" i="2"/>
  <c r="JX117" i="2"/>
  <c r="KS117" i="2"/>
  <c r="CP117" i="2"/>
  <c r="PH117" i="2"/>
  <c r="LU117" i="2"/>
  <c r="FH117" i="2"/>
  <c r="IH117" i="2"/>
  <c r="GJ117" i="2"/>
  <c r="EM117" i="2"/>
  <c r="UK117" i="2"/>
  <c r="FV117" i="2"/>
  <c r="LN117" i="2"/>
  <c r="RL117" i="2"/>
  <c r="HT117" i="2"/>
  <c r="PO117" i="2"/>
  <c r="IV117" i="2"/>
  <c r="JQ117" i="2"/>
  <c r="PV117" i="2"/>
  <c r="ET117" i="2"/>
  <c r="MB117" i="2"/>
  <c r="QC117" i="2"/>
  <c r="KL117" i="2"/>
  <c r="AL117" i="2"/>
  <c r="OF117" i="2"/>
  <c r="IO117" i="2"/>
  <c r="BN117" i="2"/>
  <c r="VF117" i="2"/>
  <c r="EF117" i="2"/>
  <c r="KE117" i="2"/>
  <c r="MI117" i="2"/>
  <c r="OM117" i="2"/>
  <c r="NR117" i="2"/>
  <c r="HF117" i="2"/>
  <c r="GQ117" i="2"/>
  <c r="SG117" i="2"/>
  <c r="TP117" i="2"/>
  <c r="UD117" i="2"/>
  <c r="KZ117" i="2"/>
  <c r="MP117" i="2"/>
  <c r="OT117" i="2"/>
  <c r="DD117" i="2"/>
  <c r="ND117" i="2"/>
  <c r="QJ117" i="2"/>
  <c r="QQ117" i="2"/>
  <c r="RZ117" i="2"/>
  <c r="DY117" i="2"/>
  <c r="QX117" i="2"/>
  <c r="SN117" i="2"/>
  <c r="HN117" i="1" s="1"/>
  <c r="CW117" i="2"/>
  <c r="DR117" i="2"/>
  <c r="AE117" i="2"/>
  <c r="JJ117" i="2"/>
  <c r="TB117" i="2"/>
  <c r="AZ117" i="2"/>
  <c r="UR117" i="2"/>
  <c r="C418" i="3" l="1"/>
  <c r="W119" i="2"/>
  <c r="N119" i="1" s="1"/>
  <c r="V119" i="2"/>
  <c r="U119" i="2"/>
  <c r="X119" i="2"/>
  <c r="L119" i="1"/>
  <c r="T120" i="2"/>
  <c r="AA118" i="2"/>
  <c r="UR118" i="2"/>
  <c r="QJ118" i="2"/>
  <c r="MB118" i="2"/>
  <c r="AE118" i="2"/>
  <c r="JQ118" i="2"/>
  <c r="JC118" i="2"/>
  <c r="IO118" i="2"/>
  <c r="IA118" i="2"/>
  <c r="HM118" i="2"/>
  <c r="GX118" i="2"/>
  <c r="KS118" i="2"/>
  <c r="KE118" i="2"/>
  <c r="TP118" i="2"/>
  <c r="IV118" i="2"/>
  <c r="DK118" i="2"/>
  <c r="KZ118" i="2"/>
  <c r="CI118" i="2"/>
  <c r="BU118" i="2"/>
  <c r="FV118" i="2"/>
  <c r="CW118" i="2"/>
  <c r="HF118" i="2"/>
  <c r="SN118" i="2"/>
  <c r="HN118" i="1" s="1"/>
  <c r="PH118" i="2"/>
  <c r="OF118" i="2"/>
  <c r="LG118" i="2"/>
  <c r="KL118" i="2"/>
  <c r="IH118" i="2"/>
  <c r="OT118" i="2"/>
  <c r="LU118" i="2"/>
  <c r="M118" i="1"/>
  <c r="JX118" i="2"/>
  <c r="VF118" i="2"/>
  <c r="AL118" i="2"/>
  <c r="QC118" i="2"/>
  <c r="QQ118" i="2"/>
  <c r="FH118" i="2"/>
  <c r="PO118" i="2"/>
  <c r="ND118" i="2"/>
  <c r="RZ118" i="2"/>
  <c r="NR118" i="2"/>
  <c r="UY118" i="2"/>
  <c r="TB118" i="2"/>
  <c r="UK118" i="2"/>
  <c r="FO118" i="2"/>
  <c r="FA118" i="2"/>
  <c r="HT118" i="2"/>
  <c r="TW118" i="2"/>
  <c r="AZ118" i="2"/>
  <c r="CP118" i="2"/>
  <c r="OM118" i="2"/>
  <c r="NK118" i="2"/>
  <c r="GQ118" i="2"/>
  <c r="EF118" i="2"/>
  <c r="DY118" i="2"/>
  <c r="SU118" i="2"/>
  <c r="RS118" i="2"/>
  <c r="PV118" i="2"/>
  <c r="DR118" i="2"/>
  <c r="GJ118" i="2"/>
  <c r="LN118" i="2"/>
  <c r="NY118" i="2"/>
  <c r="RL118" i="2"/>
  <c r="EM118" i="2"/>
  <c r="MP118" i="2"/>
  <c r="MI118" i="2"/>
  <c r="GC118" i="2"/>
  <c r="SG118" i="2"/>
  <c r="UD118" i="2"/>
  <c r="BG118" i="2"/>
  <c r="AS118" i="2"/>
  <c r="PA118" i="2"/>
  <c r="MW118" i="2"/>
  <c r="DD118" i="2"/>
  <c r="BN118" i="2"/>
  <c r="TI118" i="2"/>
  <c r="QX118" i="2"/>
  <c r="JJ118" i="2"/>
  <c r="RE118" i="2"/>
  <c r="ET118" i="2"/>
  <c r="C419" i="3" l="1"/>
  <c r="V120" i="2"/>
  <c r="U120" i="2"/>
  <c r="W120" i="2"/>
  <c r="N120" i="1" s="1"/>
  <c r="X120" i="2"/>
  <c r="L120" i="1"/>
  <c r="T121" i="2"/>
  <c r="AA119" i="2"/>
  <c r="MB119" i="2"/>
  <c r="JJ119" i="2"/>
  <c r="GC119" i="2"/>
  <c r="FO119" i="2"/>
  <c r="AL119" i="2"/>
  <c r="PH119" i="2"/>
  <c r="KL119" i="2"/>
  <c r="CP119" i="2"/>
  <c r="DD119" i="2"/>
  <c r="UR119" i="2"/>
  <c r="FH119" i="2"/>
  <c r="RZ119" i="2"/>
  <c r="OT119" i="2"/>
  <c r="HF119" i="2"/>
  <c r="LN119" i="2"/>
  <c r="FV119" i="2"/>
  <c r="IH119" i="2"/>
  <c r="NR119" i="2"/>
  <c r="M119" i="1"/>
  <c r="AS119" i="2"/>
  <c r="TP119" i="2"/>
  <c r="GJ119" i="2"/>
  <c r="ET119" i="2"/>
  <c r="IA119" i="2"/>
  <c r="EM119" i="2"/>
  <c r="TB119" i="2"/>
  <c r="GQ119" i="2"/>
  <c r="SU119" i="2"/>
  <c r="JX119" i="2"/>
  <c r="DY119" i="2"/>
  <c r="LU119" i="2"/>
  <c r="MW119" i="2"/>
  <c r="QC119" i="2"/>
  <c r="PV119" i="2"/>
  <c r="TI119" i="2"/>
  <c r="LG119" i="2"/>
  <c r="NY119" i="2"/>
  <c r="OF119" i="2"/>
  <c r="JQ119" i="2"/>
  <c r="PA119" i="2"/>
  <c r="RS119" i="2"/>
  <c r="QQ119" i="2"/>
  <c r="MI119" i="2"/>
  <c r="PO119" i="2"/>
  <c r="QX119" i="2"/>
  <c r="SG119" i="2"/>
  <c r="TW119" i="2"/>
  <c r="RL119" i="2"/>
  <c r="ND119" i="2"/>
  <c r="AE119" i="2"/>
  <c r="QJ119" i="2"/>
  <c r="SN119" i="2"/>
  <c r="HN119" i="1" s="1"/>
  <c r="UK119" i="2"/>
  <c r="CI119" i="2"/>
  <c r="FA119" i="2"/>
  <c r="UD119" i="2"/>
  <c r="HM119" i="2"/>
  <c r="KE119" i="2"/>
  <c r="AZ119" i="2"/>
  <c r="DR119" i="2"/>
  <c r="UY119" i="2"/>
  <c r="HT119" i="2"/>
  <c r="DK119" i="2"/>
  <c r="BG119" i="2"/>
  <c r="OM119" i="2"/>
  <c r="BU119" i="2"/>
  <c r="NK119" i="2"/>
  <c r="VF119" i="2"/>
  <c r="IO119" i="2"/>
  <c r="EF119" i="2"/>
  <c r="IV119" i="2"/>
  <c r="GX119" i="2"/>
  <c r="RE119" i="2"/>
  <c r="BN119" i="2"/>
  <c r="KZ119" i="2"/>
  <c r="JC119" i="2"/>
  <c r="MP119" i="2"/>
  <c r="CW119" i="2"/>
  <c r="KS119" i="2"/>
  <c r="C420" i="3" l="1"/>
  <c r="X121" i="2"/>
  <c r="W121" i="2"/>
  <c r="N121" i="1" s="1"/>
  <c r="V121" i="2"/>
  <c r="U121" i="2"/>
  <c r="L121" i="1"/>
  <c r="T122" i="2"/>
  <c r="ET120" i="2"/>
  <c r="KL120" i="2"/>
  <c r="JX120" i="2"/>
  <c r="RS120" i="2"/>
  <c r="NK120" i="2"/>
  <c r="LN120" i="2"/>
  <c r="KZ120" i="2"/>
  <c r="FA120" i="2"/>
  <c r="DR120" i="2"/>
  <c r="DD120" i="2"/>
  <c r="CP120" i="2"/>
  <c r="BN120" i="2"/>
  <c r="TW120" i="2"/>
  <c r="QQ120" i="2"/>
  <c r="HT120" i="2"/>
  <c r="CW120" i="2"/>
  <c r="IH120" i="2"/>
  <c r="MI120" i="2"/>
  <c r="IV120" i="2"/>
  <c r="AL120" i="2"/>
  <c r="LU120" i="2"/>
  <c r="GQ120" i="2"/>
  <c r="CI120" i="2"/>
  <c r="BU120" i="2"/>
  <c r="JJ120" i="2"/>
  <c r="UY120" i="2"/>
  <c r="TI120" i="2"/>
  <c r="HF120" i="2"/>
  <c r="PO120" i="2"/>
  <c r="GC120" i="2"/>
  <c r="DY120" i="2"/>
  <c r="PA120" i="2"/>
  <c r="AA120" i="2"/>
  <c r="M120" i="1"/>
  <c r="AS120" i="2"/>
  <c r="JC120" i="2"/>
  <c r="BG120" i="2"/>
  <c r="GX120" i="2"/>
  <c r="MP120" i="2"/>
  <c r="JQ120" i="2"/>
  <c r="KS120" i="2"/>
  <c r="MW120" i="2"/>
  <c r="KE120" i="2"/>
  <c r="QX120" i="2"/>
  <c r="SG120" i="2"/>
  <c r="IO120" i="2"/>
  <c r="VF120" i="2"/>
  <c r="UD120" i="2"/>
  <c r="OT120" i="2"/>
  <c r="EM120" i="2"/>
  <c r="OF120" i="2"/>
  <c r="FO120" i="2"/>
  <c r="NY120" i="2"/>
  <c r="TB120" i="2"/>
  <c r="IA120" i="2"/>
  <c r="FH120" i="2"/>
  <c r="SN120" i="2"/>
  <c r="HN120" i="1" s="1"/>
  <c r="ND120" i="2"/>
  <c r="UK120" i="2"/>
  <c r="QC120" i="2"/>
  <c r="PH120" i="2"/>
  <c r="LG120" i="2"/>
  <c r="AE120" i="2"/>
  <c r="TP120" i="2"/>
  <c r="RE120" i="2"/>
  <c r="AZ120" i="2"/>
  <c r="MB120" i="2"/>
  <c r="DK120" i="2"/>
  <c r="OM120" i="2"/>
  <c r="RZ120" i="2"/>
  <c r="HM120" i="2"/>
  <c r="EF120" i="2"/>
  <c r="QJ120" i="2"/>
  <c r="GJ120" i="2"/>
  <c r="NR120" i="2"/>
  <c r="SU120" i="2"/>
  <c r="RL120" i="2"/>
  <c r="UR120" i="2"/>
  <c r="PV120" i="2"/>
  <c r="FV120" i="2"/>
  <c r="GC121" i="2" l="1"/>
  <c r="FO121" i="2"/>
  <c r="TI121" i="2"/>
  <c r="RE121" i="2"/>
  <c r="NY121" i="2"/>
  <c r="LG121" i="2"/>
  <c r="IA121" i="2"/>
  <c r="CI121" i="2"/>
  <c r="BU121" i="2"/>
  <c r="UY121" i="2"/>
  <c r="QC121" i="2"/>
  <c r="JQ121" i="2"/>
  <c r="AS121" i="2"/>
  <c r="BG121" i="2"/>
  <c r="AA121" i="2"/>
  <c r="QQ121" i="2"/>
  <c r="MW121" i="2"/>
  <c r="UK121" i="2"/>
  <c r="FA121" i="2"/>
  <c r="AE121" i="2"/>
  <c r="MI121" i="2"/>
  <c r="KS121" i="2"/>
  <c r="GJ121" i="2"/>
  <c r="GX121" i="2"/>
  <c r="FV121" i="2"/>
  <c r="EM121" i="2"/>
  <c r="PO121" i="2"/>
  <c r="DY121" i="2"/>
  <c r="SU121" i="2"/>
  <c r="M121" i="1"/>
  <c r="SG121" i="2"/>
  <c r="OF121" i="2"/>
  <c r="JC121" i="2"/>
  <c r="NR121" i="2"/>
  <c r="TP121" i="2"/>
  <c r="RL121" i="2"/>
  <c r="HM121" i="2"/>
  <c r="LU121" i="2"/>
  <c r="TW121" i="2"/>
  <c r="QX121" i="2"/>
  <c r="HF121" i="2"/>
  <c r="AZ121" i="2"/>
  <c r="IH121" i="2"/>
  <c r="ET121" i="2"/>
  <c r="AL121" i="2"/>
  <c r="DK121" i="2"/>
  <c r="NK121" i="2"/>
  <c r="KL121" i="2"/>
  <c r="EF121" i="2"/>
  <c r="DR121" i="2"/>
  <c r="HT121" i="2"/>
  <c r="CP121" i="2"/>
  <c r="KZ121" i="2"/>
  <c r="RS121" i="2"/>
  <c r="VF121" i="2"/>
  <c r="GQ121" i="2"/>
  <c r="JJ121" i="2"/>
  <c r="FH121" i="2"/>
  <c r="BN121" i="2"/>
  <c r="IO121" i="2"/>
  <c r="PA121" i="2"/>
  <c r="IV121" i="2"/>
  <c r="OT121" i="2"/>
  <c r="MP121" i="2"/>
  <c r="MB121" i="2"/>
  <c r="CW121" i="2"/>
  <c r="LN121" i="2"/>
  <c r="TB121" i="2"/>
  <c r="QJ121" i="2"/>
  <c r="JX121" i="2"/>
  <c r="PH121" i="2"/>
  <c r="OM121" i="2"/>
  <c r="ND121" i="2"/>
  <c r="SN121" i="2"/>
  <c r="HN121" i="1" s="1"/>
  <c r="PV121" i="2"/>
  <c r="RZ121" i="2"/>
  <c r="KE121" i="2"/>
  <c r="DD121" i="2"/>
  <c r="UR121" i="2"/>
  <c r="UD121" i="2"/>
  <c r="C421" i="3"/>
  <c r="X122" i="2"/>
  <c r="U122" i="2"/>
  <c r="W122" i="2"/>
  <c r="N122" i="1" s="1"/>
  <c r="V122" i="2"/>
  <c r="L122" i="1"/>
  <c r="T123" i="2"/>
  <c r="AA122" i="2" l="1"/>
  <c r="OF122" i="2"/>
  <c r="KL122" i="2"/>
  <c r="GQ122" i="2"/>
  <c r="BN122" i="2"/>
  <c r="SN122" i="2"/>
  <c r="HN122" i="1" s="1"/>
  <c r="QX122" i="2"/>
  <c r="EF122" i="2"/>
  <c r="GJ122" i="2"/>
  <c r="AE122" i="2"/>
  <c r="JJ122" i="2"/>
  <c r="VF122" i="2"/>
  <c r="MP122" i="2"/>
  <c r="AS122" i="2"/>
  <c r="ND122" i="2"/>
  <c r="BG122" i="2"/>
  <c r="PV122" i="2"/>
  <c r="QJ122" i="2"/>
  <c r="TB122" i="2"/>
  <c r="DR122" i="2"/>
  <c r="IV122" i="2"/>
  <c r="M122" i="1"/>
  <c r="BU122" i="2"/>
  <c r="DD122" i="2"/>
  <c r="HT122" i="2"/>
  <c r="RZ122" i="2"/>
  <c r="PA122" i="2"/>
  <c r="UR122" i="2"/>
  <c r="IH122" i="2"/>
  <c r="GX122" i="2"/>
  <c r="LG122" i="2"/>
  <c r="UK122" i="2"/>
  <c r="CI122" i="2"/>
  <c r="JQ122" i="2"/>
  <c r="ET122" i="2"/>
  <c r="FH122" i="2"/>
  <c r="HF122" i="2"/>
  <c r="FV122" i="2"/>
  <c r="MB122" i="2"/>
  <c r="FO122" i="2"/>
  <c r="TP122" i="2"/>
  <c r="TI122" i="2"/>
  <c r="IO122" i="2"/>
  <c r="IA122" i="2"/>
  <c r="CW122" i="2"/>
  <c r="TW122" i="2"/>
  <c r="OM122" i="2"/>
  <c r="KZ122" i="2"/>
  <c r="MI122" i="2"/>
  <c r="QC122" i="2"/>
  <c r="GC122" i="2"/>
  <c r="RS122" i="2"/>
  <c r="SU122" i="2"/>
  <c r="HM122" i="2"/>
  <c r="LU122" i="2"/>
  <c r="AL122" i="2"/>
  <c r="AZ122" i="2"/>
  <c r="DY122" i="2"/>
  <c r="PO122" i="2"/>
  <c r="SG122" i="2"/>
  <c r="EM122" i="2"/>
  <c r="JX122" i="2"/>
  <c r="FA122" i="2"/>
  <c r="JC122" i="2"/>
  <c r="UY122" i="2"/>
  <c r="KE122" i="2"/>
  <c r="OT122" i="2"/>
  <c r="NK122" i="2"/>
  <c r="KS122" i="2"/>
  <c r="MW122" i="2"/>
  <c r="RE122" i="2"/>
  <c r="CP122" i="2"/>
  <c r="PH122" i="2"/>
  <c r="NY122" i="2"/>
  <c r="NR122" i="2"/>
  <c r="RL122" i="2"/>
  <c r="UD122" i="2"/>
  <c r="LN122" i="2"/>
  <c r="QQ122" i="2"/>
  <c r="DK122" i="2"/>
  <c r="C422" i="3"/>
  <c r="U123" i="2"/>
  <c r="X123" i="2"/>
  <c r="V123" i="2"/>
  <c r="W123" i="2"/>
  <c r="N123" i="1" s="1"/>
  <c r="L123" i="1"/>
  <c r="T124" i="2"/>
  <c r="C423" i="3" l="1"/>
  <c r="W124" i="2"/>
  <c r="N124" i="1" s="1"/>
  <c r="V124" i="2"/>
  <c r="U124" i="2"/>
  <c r="X124" i="2"/>
  <c r="L124" i="1"/>
  <c r="T125" i="2"/>
  <c r="TP123" i="2"/>
  <c r="VF123" i="2"/>
  <c r="UR123" i="2"/>
  <c r="UD123" i="2"/>
  <c r="SG123" i="2"/>
  <c r="LN123" i="2"/>
  <c r="IH123" i="2"/>
  <c r="CP123" i="2"/>
  <c r="AA123" i="2"/>
  <c r="PV123" i="2"/>
  <c r="PH123" i="2"/>
  <c r="OT123" i="2"/>
  <c r="OF123" i="2"/>
  <c r="NR123" i="2"/>
  <c r="ND123" i="2"/>
  <c r="MP123" i="2"/>
  <c r="MB123" i="2"/>
  <c r="SN123" i="2"/>
  <c r="HN123" i="1" s="1"/>
  <c r="PA123" i="2"/>
  <c r="GQ123" i="2"/>
  <c r="AZ123" i="2"/>
  <c r="QX123" i="2"/>
  <c r="PO123" i="2"/>
  <c r="TB123" i="2"/>
  <c r="QC123" i="2"/>
  <c r="MI123" i="2"/>
  <c r="HF123" i="2"/>
  <c r="BN123" i="2"/>
  <c r="RZ123" i="2"/>
  <c r="NY123" i="2"/>
  <c r="UY123" i="2"/>
  <c r="RL123" i="2"/>
  <c r="OM123" i="2"/>
  <c r="EF123" i="2"/>
  <c r="ET123" i="2"/>
  <c r="AL123" i="2"/>
  <c r="UK123" i="2"/>
  <c r="KL123" i="2"/>
  <c r="QJ123" i="2"/>
  <c r="MW123" i="2"/>
  <c r="NK123" i="2"/>
  <c r="M123" i="1"/>
  <c r="BU123" i="2"/>
  <c r="DD123" i="2"/>
  <c r="DY123" i="2"/>
  <c r="JX123" i="2"/>
  <c r="RE123" i="2"/>
  <c r="FH123" i="2"/>
  <c r="HM123" i="2"/>
  <c r="FA123" i="2"/>
  <c r="IV123" i="2"/>
  <c r="SU123" i="2"/>
  <c r="HT123" i="2"/>
  <c r="FO123" i="2"/>
  <c r="IA123" i="2"/>
  <c r="LG123" i="2"/>
  <c r="DK123" i="2"/>
  <c r="TI123" i="2"/>
  <c r="CW123" i="2"/>
  <c r="DR123" i="2"/>
  <c r="LU123" i="2"/>
  <c r="QQ123" i="2"/>
  <c r="GC123" i="2"/>
  <c r="JJ123" i="2"/>
  <c r="FV123" i="2"/>
  <c r="CI123" i="2"/>
  <c r="GX123" i="2"/>
  <c r="TW123" i="2"/>
  <c r="JC123" i="2"/>
  <c r="IO123" i="2"/>
  <c r="RS123" i="2"/>
  <c r="EM123" i="2"/>
  <c r="KS123" i="2"/>
  <c r="BG123" i="2"/>
  <c r="KZ123" i="2"/>
  <c r="KE123" i="2"/>
  <c r="AS123" i="2"/>
  <c r="GJ123" i="2"/>
  <c r="AE123" i="2"/>
  <c r="JQ123" i="2"/>
  <c r="C424" i="3" l="1"/>
  <c r="X125" i="2"/>
  <c r="W125" i="2"/>
  <c r="N125" i="1" s="1"/>
  <c r="V125" i="2"/>
  <c r="U125" i="2"/>
  <c r="L125" i="1"/>
  <c r="T126" i="2"/>
  <c r="TW124" i="2"/>
  <c r="RS124" i="2"/>
  <c r="PA124" i="2"/>
  <c r="JC124" i="2"/>
  <c r="DK124" i="2"/>
  <c r="UY124" i="2"/>
  <c r="TI124" i="2"/>
  <c r="HM124" i="2"/>
  <c r="AS124" i="2"/>
  <c r="AA124" i="2"/>
  <c r="IA124" i="2"/>
  <c r="FO124" i="2"/>
  <c r="KS124" i="2"/>
  <c r="GX124" i="2"/>
  <c r="GC124" i="2"/>
  <c r="MW124" i="2"/>
  <c r="LG124" i="2"/>
  <c r="CI124" i="2"/>
  <c r="BU124" i="2"/>
  <c r="RE124" i="2"/>
  <c r="NY124" i="2"/>
  <c r="M124" i="1"/>
  <c r="EM124" i="2"/>
  <c r="QC124" i="2"/>
  <c r="RZ124" i="2"/>
  <c r="PO124" i="2"/>
  <c r="AE124" i="2"/>
  <c r="MB124" i="2"/>
  <c r="FA124" i="2"/>
  <c r="CW124" i="2"/>
  <c r="OF124" i="2"/>
  <c r="JX124" i="2"/>
  <c r="OT124" i="2"/>
  <c r="DY124" i="2"/>
  <c r="NK124" i="2"/>
  <c r="DR124" i="2"/>
  <c r="GJ124" i="2"/>
  <c r="UK124" i="2"/>
  <c r="JJ124" i="2"/>
  <c r="CP124" i="2"/>
  <c r="TB124" i="2"/>
  <c r="VF124" i="2"/>
  <c r="AL124" i="2"/>
  <c r="MI124" i="2"/>
  <c r="EF124" i="2"/>
  <c r="IO124" i="2"/>
  <c r="BG124" i="2"/>
  <c r="IH124" i="2"/>
  <c r="DD124" i="2"/>
  <c r="GQ124" i="2"/>
  <c r="LU124" i="2"/>
  <c r="FV124" i="2"/>
  <c r="KE124" i="2"/>
  <c r="JQ124" i="2"/>
  <c r="QQ124" i="2"/>
  <c r="FH124" i="2"/>
  <c r="OM124" i="2"/>
  <c r="BN124" i="2"/>
  <c r="MP124" i="2"/>
  <c r="SU124" i="2"/>
  <c r="SG124" i="2"/>
  <c r="LN124" i="2"/>
  <c r="RL124" i="2"/>
  <c r="IV124" i="2"/>
  <c r="HT124" i="2"/>
  <c r="HF124" i="2"/>
  <c r="QJ124" i="2"/>
  <c r="TP124" i="2"/>
  <c r="PV124" i="2"/>
  <c r="UD124" i="2"/>
  <c r="PH124" i="2"/>
  <c r="NR124" i="2"/>
  <c r="KZ124" i="2"/>
  <c r="AZ124" i="2"/>
  <c r="SN124" i="2"/>
  <c r="HN124" i="1" s="1"/>
  <c r="ND124" i="2"/>
  <c r="ET124" i="2"/>
  <c r="UR124" i="2"/>
  <c r="QX124" i="2"/>
  <c r="KL124" i="2"/>
  <c r="C425" i="3" l="1"/>
  <c r="U126" i="2"/>
  <c r="X126" i="2"/>
  <c r="W126" i="2"/>
  <c r="N126" i="1" s="1"/>
  <c r="V126" i="2"/>
  <c r="L126" i="1"/>
  <c r="T127" i="2"/>
  <c r="AA125" i="2"/>
  <c r="UR125" i="2"/>
  <c r="PH125" i="2"/>
  <c r="LN125" i="2"/>
  <c r="HF125" i="2"/>
  <c r="FV125" i="2"/>
  <c r="CP125" i="2"/>
  <c r="BG125" i="2"/>
  <c r="AS125" i="2"/>
  <c r="AE125" i="2"/>
  <c r="GJ125" i="2"/>
  <c r="JX125" i="2"/>
  <c r="EF125" i="2"/>
  <c r="KL125" i="2"/>
  <c r="MP125" i="2"/>
  <c r="ND125" i="2"/>
  <c r="IV125" i="2"/>
  <c r="GQ125" i="2"/>
  <c r="BN125" i="2"/>
  <c r="QJ125" i="2"/>
  <c r="OF125" i="2"/>
  <c r="AZ125" i="2"/>
  <c r="M125" i="1"/>
  <c r="AL125" i="2"/>
  <c r="NR125" i="2"/>
  <c r="CW125" i="2"/>
  <c r="HM125" i="2"/>
  <c r="FO125" i="2"/>
  <c r="UY125" i="2"/>
  <c r="TB125" i="2"/>
  <c r="GC125" i="2"/>
  <c r="ET125" i="2"/>
  <c r="QX125" i="2"/>
  <c r="KS125" i="2"/>
  <c r="MB125" i="2"/>
  <c r="SG125" i="2"/>
  <c r="OT125" i="2"/>
  <c r="SN125" i="2"/>
  <c r="HN125" i="1" s="1"/>
  <c r="NY125" i="2"/>
  <c r="MI125" i="2"/>
  <c r="FH125" i="2"/>
  <c r="UD125" i="2"/>
  <c r="RS125" i="2"/>
  <c r="EM125" i="2"/>
  <c r="DY125" i="2"/>
  <c r="GX125" i="2"/>
  <c r="IA125" i="2"/>
  <c r="TW125" i="2"/>
  <c r="JQ125" i="2"/>
  <c r="JC125" i="2"/>
  <c r="JJ125" i="2"/>
  <c r="LU125" i="2"/>
  <c r="DR125" i="2"/>
  <c r="NK125" i="2"/>
  <c r="MW125" i="2"/>
  <c r="BU125" i="2"/>
  <c r="OM125" i="2"/>
  <c r="KZ125" i="2"/>
  <c r="PA125" i="2"/>
  <c r="RE125" i="2"/>
  <c r="QQ125" i="2"/>
  <c r="IH125" i="2"/>
  <c r="DD125" i="2"/>
  <c r="PV125" i="2"/>
  <c r="TP125" i="2"/>
  <c r="SU125" i="2"/>
  <c r="TI125" i="2"/>
  <c r="CI125" i="2"/>
  <c r="RZ125" i="2"/>
  <c r="RL125" i="2"/>
  <c r="VF125" i="2"/>
  <c r="UK125" i="2"/>
  <c r="HT125" i="2"/>
  <c r="DK125" i="2"/>
  <c r="FA125" i="2"/>
  <c r="QC125" i="2"/>
  <c r="LG125" i="2"/>
  <c r="PO125" i="2"/>
  <c r="KE125" i="2"/>
  <c r="IO125" i="2"/>
  <c r="C426" i="3" l="1"/>
  <c r="X127" i="2"/>
  <c r="W127" i="2"/>
  <c r="N127" i="1" s="1"/>
  <c r="V127" i="2"/>
  <c r="U127" i="2"/>
  <c r="L127" i="1"/>
  <c r="T128" i="2"/>
  <c r="AA126" i="2"/>
  <c r="TW126" i="2"/>
  <c r="PO126" i="2"/>
  <c r="LU126" i="2"/>
  <c r="LG126" i="2"/>
  <c r="JJ126" i="2"/>
  <c r="IV126" i="2"/>
  <c r="IH126" i="2"/>
  <c r="HT126" i="2"/>
  <c r="HF126" i="2"/>
  <c r="NY126" i="2"/>
  <c r="JX126" i="2"/>
  <c r="IA126" i="2"/>
  <c r="CP126" i="2"/>
  <c r="SU126" i="2"/>
  <c r="OM126" i="2"/>
  <c r="IO126" i="2"/>
  <c r="DD126" i="2"/>
  <c r="KL126" i="2"/>
  <c r="JC126" i="2"/>
  <c r="DR126" i="2"/>
  <c r="GX126" i="2"/>
  <c r="BN126" i="2"/>
  <c r="RE126" i="2"/>
  <c r="AZ126" i="2"/>
  <c r="NK126" i="2"/>
  <c r="JQ126" i="2"/>
  <c r="RS126" i="2"/>
  <c r="HM126" i="2"/>
  <c r="SG126" i="2"/>
  <c r="KZ126" i="2"/>
  <c r="FO126" i="2"/>
  <c r="LN126" i="2"/>
  <c r="M126" i="1"/>
  <c r="GJ126" i="2"/>
  <c r="MI126" i="2"/>
  <c r="UY126" i="2"/>
  <c r="CI126" i="2"/>
  <c r="GC126" i="2"/>
  <c r="PV126" i="2"/>
  <c r="UK126" i="2"/>
  <c r="UD126" i="2"/>
  <c r="AL126" i="2"/>
  <c r="OT126" i="2"/>
  <c r="DY126" i="2"/>
  <c r="PA126" i="2"/>
  <c r="QC126" i="2"/>
  <c r="DK126" i="2"/>
  <c r="ND126" i="2"/>
  <c r="KE126" i="2"/>
  <c r="QQ126" i="2"/>
  <c r="RL126" i="2"/>
  <c r="AS126" i="2"/>
  <c r="TB126" i="2"/>
  <c r="FV126" i="2"/>
  <c r="MB126" i="2"/>
  <c r="EF126" i="2"/>
  <c r="UR126" i="2"/>
  <c r="GQ126" i="2"/>
  <c r="PH126" i="2"/>
  <c r="FH126" i="2"/>
  <c r="MP126" i="2"/>
  <c r="BU126" i="2"/>
  <c r="TP126" i="2"/>
  <c r="OF126" i="2"/>
  <c r="QX126" i="2"/>
  <c r="EM126" i="2"/>
  <c r="MW126" i="2"/>
  <c r="SN126" i="2"/>
  <c r="HN126" i="1" s="1"/>
  <c r="NR126" i="2"/>
  <c r="VF126" i="2"/>
  <c r="FA126" i="2"/>
  <c r="RZ126" i="2"/>
  <c r="BG126" i="2"/>
  <c r="TI126" i="2"/>
  <c r="KS126" i="2"/>
  <c r="CW126" i="2"/>
  <c r="QJ126" i="2"/>
  <c r="AE126" i="2"/>
  <c r="ET126" i="2"/>
  <c r="UK127" i="2" l="1"/>
  <c r="SG127" i="2"/>
  <c r="QC127" i="2"/>
  <c r="MI127" i="2"/>
  <c r="GJ127" i="2"/>
  <c r="DY127" i="2"/>
  <c r="AE127" i="2"/>
  <c r="AA127" i="2"/>
  <c r="OM127" i="2"/>
  <c r="HM127" i="2"/>
  <c r="TW127" i="2"/>
  <c r="PA127" i="2"/>
  <c r="GC127" i="2"/>
  <c r="RE127" i="2"/>
  <c r="CW127" i="2"/>
  <c r="DK127" i="2"/>
  <c r="RS127" i="2"/>
  <c r="NY127" i="2"/>
  <c r="FO127" i="2"/>
  <c r="LG127" i="2"/>
  <c r="TI127" i="2"/>
  <c r="JC127" i="2"/>
  <c r="M127" i="1"/>
  <c r="AZ127" i="2"/>
  <c r="BU127" i="2"/>
  <c r="JQ127" i="2"/>
  <c r="IO127" i="2"/>
  <c r="KL127" i="2"/>
  <c r="VF127" i="2"/>
  <c r="QJ127" i="2"/>
  <c r="SN127" i="2"/>
  <c r="HN127" i="1" s="1"/>
  <c r="PV127" i="2"/>
  <c r="EF127" i="2"/>
  <c r="UY127" i="2"/>
  <c r="FV127" i="2"/>
  <c r="DR127" i="2"/>
  <c r="IA127" i="2"/>
  <c r="PO127" i="2"/>
  <c r="GQ127" i="2"/>
  <c r="OT127" i="2"/>
  <c r="IH127" i="2"/>
  <c r="ND127" i="2"/>
  <c r="GX127" i="2"/>
  <c r="CI127" i="2"/>
  <c r="MP127" i="2"/>
  <c r="QQ127" i="2"/>
  <c r="LN127" i="2"/>
  <c r="QX127" i="2"/>
  <c r="MW127" i="2"/>
  <c r="NK127" i="2"/>
  <c r="JX127" i="2"/>
  <c r="UR127" i="2"/>
  <c r="OF127" i="2"/>
  <c r="BN127" i="2"/>
  <c r="TB127" i="2"/>
  <c r="SU127" i="2"/>
  <c r="KS127" i="2"/>
  <c r="RL127" i="2"/>
  <c r="HT127" i="2"/>
  <c r="AS127" i="2"/>
  <c r="RZ127" i="2"/>
  <c r="BG127" i="2"/>
  <c r="TP127" i="2"/>
  <c r="NR127" i="2"/>
  <c r="ET127" i="2"/>
  <c r="AL127" i="2"/>
  <c r="JJ127" i="2"/>
  <c r="FA127" i="2"/>
  <c r="PH127" i="2"/>
  <c r="EM127" i="2"/>
  <c r="KE127" i="2"/>
  <c r="DD127" i="2"/>
  <c r="HF127" i="2"/>
  <c r="MB127" i="2"/>
  <c r="LU127" i="2"/>
  <c r="UD127" i="2"/>
  <c r="FH127" i="2"/>
  <c r="IV127" i="2"/>
  <c r="CP127" i="2"/>
  <c r="KZ127" i="2"/>
  <c r="C427" i="3"/>
  <c r="X128" i="2"/>
  <c r="W128" i="2"/>
  <c r="N128" i="1" s="1"/>
  <c r="V128" i="2"/>
  <c r="U128" i="2"/>
  <c r="L128" i="1"/>
  <c r="T129" i="2"/>
  <c r="C428" i="3" l="1"/>
  <c r="U129" i="2"/>
  <c r="V129" i="2"/>
  <c r="W129" i="2"/>
  <c r="N129" i="1" s="1"/>
  <c r="X129" i="2"/>
  <c r="T130" i="2"/>
  <c r="L129" i="1"/>
  <c r="AA128" i="2"/>
  <c r="BG128" i="2"/>
  <c r="AS128" i="2"/>
  <c r="AE128" i="2"/>
  <c r="TP128" i="2"/>
  <c r="OT128" i="2"/>
  <c r="IH128" i="2"/>
  <c r="GJ128" i="2"/>
  <c r="DR128" i="2"/>
  <c r="PV128" i="2"/>
  <c r="VF128" i="2"/>
  <c r="QJ128" i="2"/>
  <c r="JX128" i="2"/>
  <c r="SN128" i="2"/>
  <c r="HN128" i="1" s="1"/>
  <c r="QX128" i="2"/>
  <c r="NR128" i="2"/>
  <c r="FV128" i="2"/>
  <c r="TB128" i="2"/>
  <c r="FH128" i="2"/>
  <c r="GQ128" i="2"/>
  <c r="AZ128" i="2"/>
  <c r="UR128" i="2"/>
  <c r="KZ128" i="2"/>
  <c r="ND128" i="2"/>
  <c r="HF128" i="2"/>
  <c r="ET128" i="2"/>
  <c r="CP128" i="2"/>
  <c r="M128" i="1"/>
  <c r="TI128" i="2"/>
  <c r="GC128" i="2"/>
  <c r="SG128" i="2"/>
  <c r="LU128" i="2"/>
  <c r="JC128" i="2"/>
  <c r="HT128" i="2"/>
  <c r="PA128" i="2"/>
  <c r="RL128" i="2"/>
  <c r="PH128" i="2"/>
  <c r="RZ128" i="2"/>
  <c r="DD128" i="2"/>
  <c r="PO128" i="2"/>
  <c r="IO128" i="2"/>
  <c r="IA128" i="2"/>
  <c r="OF128" i="2"/>
  <c r="JJ128" i="2"/>
  <c r="AL128" i="2"/>
  <c r="LN128" i="2"/>
  <c r="CI128" i="2"/>
  <c r="MP128" i="2"/>
  <c r="DY128" i="2"/>
  <c r="FO128" i="2"/>
  <c r="HM128" i="2"/>
  <c r="LG128" i="2"/>
  <c r="GX128" i="2"/>
  <c r="EM128" i="2"/>
  <c r="KE128" i="2"/>
  <c r="IV128" i="2"/>
  <c r="KL128" i="2"/>
  <c r="MB128" i="2"/>
  <c r="JQ128" i="2"/>
  <c r="NY128" i="2"/>
  <c r="RE128" i="2"/>
  <c r="UD128" i="2"/>
  <c r="DK128" i="2"/>
  <c r="NK128" i="2"/>
  <c r="BU128" i="2"/>
  <c r="FA128" i="2"/>
  <c r="MI128" i="2"/>
  <c r="RS128" i="2"/>
  <c r="BN128" i="2"/>
  <c r="EF128" i="2"/>
  <c r="QQ128" i="2"/>
  <c r="KS128" i="2"/>
  <c r="SU128" i="2"/>
  <c r="QC128" i="2"/>
  <c r="TW128" i="2"/>
  <c r="OM128" i="2"/>
  <c r="CW128" i="2"/>
  <c r="MW128" i="2"/>
  <c r="UY128" i="2"/>
  <c r="UK128" i="2"/>
  <c r="C429" i="3" l="1"/>
  <c r="X130" i="2"/>
  <c r="W130" i="2"/>
  <c r="N130" i="1" s="1"/>
  <c r="V130" i="2"/>
  <c r="U130" i="2"/>
  <c r="L130" i="1"/>
  <c r="T131" i="2"/>
  <c r="LN129" i="2"/>
  <c r="KZ129" i="2"/>
  <c r="KL129" i="2"/>
  <c r="JX129" i="2"/>
  <c r="JJ129" i="2"/>
  <c r="IV129" i="2"/>
  <c r="IH129" i="2"/>
  <c r="HT129" i="2"/>
  <c r="HF129" i="2"/>
  <c r="DR129" i="2"/>
  <c r="DD129" i="2"/>
  <c r="CP129" i="2"/>
  <c r="BN129" i="2"/>
  <c r="UK129" i="2"/>
  <c r="AL129" i="2"/>
  <c r="SU129" i="2"/>
  <c r="QQ129" i="2"/>
  <c r="MW129" i="2"/>
  <c r="KS129" i="2"/>
  <c r="HM129" i="2"/>
  <c r="GC129" i="2"/>
  <c r="CW129" i="2"/>
  <c r="AZ129" i="2"/>
  <c r="GQ129" i="2"/>
  <c r="EM129" i="2"/>
  <c r="SG129" i="2"/>
  <c r="FA129" i="2"/>
  <c r="AA129" i="2"/>
  <c r="QC129" i="2"/>
  <c r="RS129" i="2"/>
  <c r="PA129" i="2"/>
  <c r="JQ129" i="2"/>
  <c r="OM129" i="2"/>
  <c r="MI129" i="2"/>
  <c r="TI129" i="2"/>
  <c r="DY129" i="2"/>
  <c r="M129" i="1"/>
  <c r="IO129" i="2"/>
  <c r="BG129" i="2"/>
  <c r="QJ129" i="2"/>
  <c r="FH129" i="2"/>
  <c r="IA129" i="2"/>
  <c r="UR129" i="2"/>
  <c r="VF129" i="2"/>
  <c r="ND129" i="2"/>
  <c r="GX129" i="2"/>
  <c r="RE129" i="2"/>
  <c r="NK129" i="2"/>
  <c r="UD129" i="2"/>
  <c r="ET129" i="2"/>
  <c r="EF129" i="2"/>
  <c r="KE129" i="2"/>
  <c r="OF129" i="2"/>
  <c r="JC129" i="2"/>
  <c r="BU129" i="2"/>
  <c r="MB129" i="2"/>
  <c r="OT129" i="2"/>
  <c r="RL129" i="2"/>
  <c r="NY129" i="2"/>
  <c r="FO129" i="2"/>
  <c r="NR129" i="2"/>
  <c r="LG129" i="2"/>
  <c r="PH129" i="2"/>
  <c r="TP129" i="2"/>
  <c r="LU129" i="2"/>
  <c r="SN129" i="2"/>
  <c r="HN129" i="1" s="1"/>
  <c r="RZ129" i="2"/>
  <c r="QX129" i="2"/>
  <c r="AE129" i="2"/>
  <c r="UY129" i="2"/>
  <c r="CI129" i="2"/>
  <c r="DK129" i="2"/>
  <c r="AS129" i="2"/>
  <c r="FV129" i="2"/>
  <c r="TW129" i="2"/>
  <c r="PO129" i="2"/>
  <c r="TB129" i="2"/>
  <c r="MP129" i="2"/>
  <c r="PV129" i="2"/>
  <c r="GJ129" i="2"/>
  <c r="C430" i="3" l="1"/>
  <c r="X131" i="2"/>
  <c r="U131" i="2"/>
  <c r="W131" i="2"/>
  <c r="N131" i="1" s="1"/>
  <c r="V131" i="2"/>
  <c r="L131" i="1"/>
  <c r="T132" i="2"/>
  <c r="GC130" i="2"/>
  <c r="FO130" i="2"/>
  <c r="OM130" i="2"/>
  <c r="UK130" i="2"/>
  <c r="SG130" i="2"/>
  <c r="QC130" i="2"/>
  <c r="MI130" i="2"/>
  <c r="FA130" i="2"/>
  <c r="AA130" i="2"/>
  <c r="UY130" i="2"/>
  <c r="PA130" i="2"/>
  <c r="TI130" i="2"/>
  <c r="RS130" i="2"/>
  <c r="PO130" i="2"/>
  <c r="KS130" i="2"/>
  <c r="GX130" i="2"/>
  <c r="DK130" i="2"/>
  <c r="TW130" i="2"/>
  <c r="MW130" i="2"/>
  <c r="LG130" i="2"/>
  <c r="DY130" i="2"/>
  <c r="AS130" i="2"/>
  <c r="NK130" i="2"/>
  <c r="FV130" i="2"/>
  <c r="NY130" i="2"/>
  <c r="RE130" i="2"/>
  <c r="JQ130" i="2"/>
  <c r="QQ130" i="2"/>
  <c r="EM130" i="2"/>
  <c r="CI130" i="2"/>
  <c r="BU130" i="2"/>
  <c r="JC130" i="2"/>
  <c r="IO130" i="2"/>
  <c r="SU130" i="2"/>
  <c r="M130" i="1"/>
  <c r="HF130" i="2"/>
  <c r="RL130" i="2"/>
  <c r="AE130" i="2"/>
  <c r="HM130" i="2"/>
  <c r="VF130" i="2"/>
  <c r="KZ130" i="2"/>
  <c r="IA130" i="2"/>
  <c r="TP130" i="2"/>
  <c r="RZ130" i="2"/>
  <c r="FH130" i="2"/>
  <c r="PH130" i="2"/>
  <c r="CW130" i="2"/>
  <c r="BN130" i="2"/>
  <c r="AZ130" i="2"/>
  <c r="PV130" i="2"/>
  <c r="JX130" i="2"/>
  <c r="ET130" i="2"/>
  <c r="EF130" i="2"/>
  <c r="GJ130" i="2"/>
  <c r="CP130" i="2"/>
  <c r="BG130" i="2"/>
  <c r="DR130" i="2"/>
  <c r="MB130" i="2"/>
  <c r="IV130" i="2"/>
  <c r="IH130" i="2"/>
  <c r="DD130" i="2"/>
  <c r="AL130" i="2"/>
  <c r="GQ130" i="2"/>
  <c r="UD130" i="2"/>
  <c r="LN130" i="2"/>
  <c r="HT130" i="2"/>
  <c r="MP130" i="2"/>
  <c r="TB130" i="2"/>
  <c r="KE130" i="2"/>
  <c r="JJ130" i="2"/>
  <c r="ND130" i="2"/>
  <c r="NR130" i="2"/>
  <c r="QJ130" i="2"/>
  <c r="LU130" i="2"/>
  <c r="OF130" i="2"/>
  <c r="SN130" i="2"/>
  <c r="HN130" i="1" s="1"/>
  <c r="KL130" i="2"/>
  <c r="OT130" i="2"/>
  <c r="QX130" i="2"/>
  <c r="UR130" i="2"/>
  <c r="C431" i="3" l="1"/>
  <c r="U132" i="2"/>
  <c r="V132" i="2"/>
  <c r="W132" i="2"/>
  <c r="N132" i="1" s="1"/>
  <c r="X132" i="2"/>
  <c r="L132" i="1"/>
  <c r="T133" i="2"/>
  <c r="AA131" i="2"/>
  <c r="GJ131" i="2"/>
  <c r="BG131" i="2"/>
  <c r="AS131" i="2"/>
  <c r="AE131" i="2"/>
  <c r="EF131" i="2"/>
  <c r="SN131" i="2"/>
  <c r="HN131" i="1" s="1"/>
  <c r="QJ131" i="2"/>
  <c r="ND131" i="2"/>
  <c r="IH131" i="2"/>
  <c r="BN131" i="2"/>
  <c r="IV131" i="2"/>
  <c r="VF131" i="2"/>
  <c r="OF131" i="2"/>
  <c r="RL131" i="2"/>
  <c r="PV131" i="2"/>
  <c r="HF131" i="2"/>
  <c r="FH131" i="2"/>
  <c r="AZ131" i="2"/>
  <c r="KL131" i="2"/>
  <c r="FV131" i="2"/>
  <c r="MP131" i="2"/>
  <c r="PH131" i="2"/>
  <c r="AL131" i="2"/>
  <c r="DD131" i="2"/>
  <c r="M131" i="1"/>
  <c r="IA131" i="2"/>
  <c r="QC131" i="2"/>
  <c r="NK131" i="2"/>
  <c r="BU131" i="2"/>
  <c r="UR131" i="2"/>
  <c r="JC131" i="2"/>
  <c r="MW131" i="2"/>
  <c r="CI131" i="2"/>
  <c r="QX131" i="2"/>
  <c r="LG131" i="2"/>
  <c r="DR131" i="2"/>
  <c r="ET131" i="2"/>
  <c r="UD131" i="2"/>
  <c r="OM131" i="2"/>
  <c r="GC131" i="2"/>
  <c r="FA131" i="2"/>
  <c r="DY131" i="2"/>
  <c r="MB131" i="2"/>
  <c r="EM131" i="2"/>
  <c r="JJ131" i="2"/>
  <c r="KZ131" i="2"/>
  <c r="RE131" i="2"/>
  <c r="GX131" i="2"/>
  <c r="JQ131" i="2"/>
  <c r="UK131" i="2"/>
  <c r="NR131" i="2"/>
  <c r="IO131" i="2"/>
  <c r="PA131" i="2"/>
  <c r="KS131" i="2"/>
  <c r="MI131" i="2"/>
  <c r="SU131" i="2"/>
  <c r="GQ131" i="2"/>
  <c r="LN131" i="2"/>
  <c r="NY131" i="2"/>
  <c r="RZ131" i="2"/>
  <c r="JX131" i="2"/>
  <c r="QQ131" i="2"/>
  <c r="HM131" i="2"/>
  <c r="RS131" i="2"/>
  <c r="TP131" i="2"/>
  <c r="OT131" i="2"/>
  <c r="SG131" i="2"/>
  <c r="KE131" i="2"/>
  <c r="DK131" i="2"/>
  <c r="TW131" i="2"/>
  <c r="CP131" i="2"/>
  <c r="TB131" i="2"/>
  <c r="UY131" i="2"/>
  <c r="PO131" i="2"/>
  <c r="FO131" i="2"/>
  <c r="HT131" i="2"/>
  <c r="TI131" i="2"/>
  <c r="LU131" i="2"/>
  <c r="CW131" i="2"/>
  <c r="LN132" i="2" l="1"/>
  <c r="KZ132" i="2"/>
  <c r="KL132" i="2"/>
  <c r="JX132" i="2"/>
  <c r="JJ132" i="2"/>
  <c r="IV132" i="2"/>
  <c r="IH132" i="2"/>
  <c r="HT132" i="2"/>
  <c r="HF132" i="2"/>
  <c r="DR132" i="2"/>
  <c r="DD132" i="2"/>
  <c r="CP132" i="2"/>
  <c r="BN132" i="2"/>
  <c r="QC132" i="2"/>
  <c r="SG132" i="2"/>
  <c r="MW132" i="2"/>
  <c r="KS132" i="2"/>
  <c r="IA132" i="2"/>
  <c r="IO132" i="2"/>
  <c r="GQ132" i="2"/>
  <c r="UK132" i="2"/>
  <c r="AA132" i="2"/>
  <c r="LU132" i="2"/>
  <c r="FA132" i="2"/>
  <c r="AL132" i="2"/>
  <c r="GX132" i="2"/>
  <c r="JQ132" i="2"/>
  <c r="CW132" i="2"/>
  <c r="PO132" i="2"/>
  <c r="OM132" i="2"/>
  <c r="MI132" i="2"/>
  <c r="AZ132" i="2"/>
  <c r="FO132" i="2"/>
  <c r="M132" i="1"/>
  <c r="TI132" i="2"/>
  <c r="PV132" i="2"/>
  <c r="QQ132" i="2"/>
  <c r="RZ132" i="2"/>
  <c r="FV132" i="2"/>
  <c r="HM132" i="2"/>
  <c r="NY132" i="2"/>
  <c r="DK132" i="2"/>
  <c r="NK132" i="2"/>
  <c r="SU132" i="2"/>
  <c r="UD132" i="2"/>
  <c r="NR132" i="2"/>
  <c r="QX132" i="2"/>
  <c r="DY132" i="2"/>
  <c r="RL132" i="2"/>
  <c r="UY132" i="2"/>
  <c r="PA132" i="2"/>
  <c r="RS132" i="2"/>
  <c r="PH132" i="2"/>
  <c r="ET132" i="2"/>
  <c r="TP132" i="2"/>
  <c r="QJ132" i="2"/>
  <c r="BG132" i="2"/>
  <c r="OT132" i="2"/>
  <c r="EF132" i="2"/>
  <c r="CI132" i="2"/>
  <c r="SN132" i="2"/>
  <c r="HN132" i="1" s="1"/>
  <c r="LG132" i="2"/>
  <c r="MB132" i="2"/>
  <c r="TB132" i="2"/>
  <c r="KE132" i="2"/>
  <c r="AE132" i="2"/>
  <c r="EM132" i="2"/>
  <c r="TW132" i="2"/>
  <c r="UR132" i="2"/>
  <c r="FH132" i="2"/>
  <c r="VF132" i="2"/>
  <c r="BU132" i="2"/>
  <c r="GC132" i="2"/>
  <c r="GJ132" i="2"/>
  <c r="ND132" i="2"/>
  <c r="RE132" i="2"/>
  <c r="JC132" i="2"/>
  <c r="MP132" i="2"/>
  <c r="AS132" i="2"/>
  <c r="OF132" i="2"/>
  <c r="C432" i="3"/>
  <c r="X133" i="2"/>
  <c r="W133" i="2"/>
  <c r="N133" i="1" s="1"/>
  <c r="V133" i="2"/>
  <c r="U133" i="2"/>
  <c r="L133" i="1"/>
  <c r="T134" i="2"/>
  <c r="C433" i="3" l="1"/>
  <c r="X134" i="2"/>
  <c r="W134" i="2"/>
  <c r="N134" i="1" s="1"/>
  <c r="V134" i="2"/>
  <c r="U134" i="2"/>
  <c r="L134" i="1"/>
  <c r="T135" i="2"/>
  <c r="UY133" i="2"/>
  <c r="UK133" i="2"/>
  <c r="TW133" i="2"/>
  <c r="TI133" i="2"/>
  <c r="SU133" i="2"/>
  <c r="SG133" i="2"/>
  <c r="RS133" i="2"/>
  <c r="RE133" i="2"/>
  <c r="QQ133" i="2"/>
  <c r="QC133" i="2"/>
  <c r="PO133" i="2"/>
  <c r="PA133" i="2"/>
  <c r="OM133" i="2"/>
  <c r="NY133" i="2"/>
  <c r="NK133" i="2"/>
  <c r="MW133" i="2"/>
  <c r="MI133" i="2"/>
  <c r="FA133" i="2"/>
  <c r="EM133" i="2"/>
  <c r="DY133" i="2"/>
  <c r="AA133" i="2"/>
  <c r="KS133" i="2"/>
  <c r="GX133" i="2"/>
  <c r="CW133" i="2"/>
  <c r="HM133" i="2"/>
  <c r="UR133" i="2"/>
  <c r="SN133" i="2"/>
  <c r="HN133" i="1" s="1"/>
  <c r="QJ133" i="2"/>
  <c r="MP133" i="2"/>
  <c r="LG133" i="2"/>
  <c r="IA133" i="2"/>
  <c r="LU133" i="2"/>
  <c r="IO133" i="2"/>
  <c r="JQ133" i="2"/>
  <c r="RL133" i="2"/>
  <c r="BG133" i="2"/>
  <c r="KE133" i="2"/>
  <c r="CI133" i="2"/>
  <c r="BU133" i="2"/>
  <c r="OF133" i="2"/>
  <c r="QX133" i="2"/>
  <c r="OT133" i="2"/>
  <c r="JC133" i="2"/>
  <c r="NR133" i="2"/>
  <c r="GJ133" i="2"/>
  <c r="DK133" i="2"/>
  <c r="ET133" i="2"/>
  <c r="M133" i="1"/>
  <c r="TB133" i="2"/>
  <c r="HF133" i="2"/>
  <c r="VF133" i="2"/>
  <c r="HT133" i="2"/>
  <c r="UD133" i="2"/>
  <c r="GC133" i="2"/>
  <c r="IV133" i="2"/>
  <c r="JJ133" i="2"/>
  <c r="EF133" i="2"/>
  <c r="AS133" i="2"/>
  <c r="TP133" i="2"/>
  <c r="AE133" i="2"/>
  <c r="DR133" i="2"/>
  <c r="BN133" i="2"/>
  <c r="MB133" i="2"/>
  <c r="PV133" i="2"/>
  <c r="GQ133" i="2"/>
  <c r="JX133" i="2"/>
  <c r="LN133" i="2"/>
  <c r="FV133" i="2"/>
  <c r="AZ133" i="2"/>
  <c r="DD133" i="2"/>
  <c r="ND133" i="2"/>
  <c r="KL133" i="2"/>
  <c r="FH133" i="2"/>
  <c r="IH133" i="2"/>
  <c r="CP133" i="2"/>
  <c r="RZ133" i="2"/>
  <c r="KZ133" i="2"/>
  <c r="AL133" i="2"/>
  <c r="PH133" i="2"/>
  <c r="FO133" i="2"/>
  <c r="C434" i="3" l="1"/>
  <c r="U135" i="2"/>
  <c r="V135" i="2"/>
  <c r="W135" i="2"/>
  <c r="N135" i="1" s="1"/>
  <c r="X135" i="2"/>
  <c r="L135" i="1"/>
  <c r="T136" i="2"/>
  <c r="AA134" i="2"/>
  <c r="GJ134" i="2"/>
  <c r="BG134" i="2"/>
  <c r="AS134" i="2"/>
  <c r="AE134" i="2"/>
  <c r="FV134" i="2"/>
  <c r="UD134" i="2"/>
  <c r="RZ134" i="2"/>
  <c r="OT134" i="2"/>
  <c r="KZ134" i="2"/>
  <c r="HT134" i="2"/>
  <c r="DR134" i="2"/>
  <c r="MB134" i="2"/>
  <c r="ET134" i="2"/>
  <c r="ND134" i="2"/>
  <c r="FH134" i="2"/>
  <c r="JX134" i="2"/>
  <c r="SN134" i="2"/>
  <c r="HN134" i="1" s="1"/>
  <c r="QX134" i="2"/>
  <c r="VF134" i="2"/>
  <c r="QJ134" i="2"/>
  <c r="IV134" i="2"/>
  <c r="GQ134" i="2"/>
  <c r="BN134" i="2"/>
  <c r="M134" i="1"/>
  <c r="AZ134" i="2"/>
  <c r="CW134" i="2"/>
  <c r="EF134" i="2"/>
  <c r="CI134" i="2"/>
  <c r="AL134" i="2"/>
  <c r="HM134" i="2"/>
  <c r="NR134" i="2"/>
  <c r="JJ134" i="2"/>
  <c r="RS134" i="2"/>
  <c r="OM134" i="2"/>
  <c r="IA134" i="2"/>
  <c r="LN134" i="2"/>
  <c r="GX134" i="2"/>
  <c r="KE134" i="2"/>
  <c r="LG134" i="2"/>
  <c r="DK134" i="2"/>
  <c r="DY134" i="2"/>
  <c r="OF134" i="2"/>
  <c r="NY134" i="2"/>
  <c r="KL134" i="2"/>
  <c r="EM134" i="2"/>
  <c r="IO134" i="2"/>
  <c r="UK134" i="2"/>
  <c r="SG134" i="2"/>
  <c r="RL134" i="2"/>
  <c r="JC134" i="2"/>
  <c r="LU134" i="2"/>
  <c r="PA134" i="2"/>
  <c r="KS134" i="2"/>
  <c r="TW134" i="2"/>
  <c r="BU134" i="2"/>
  <c r="FA134" i="2"/>
  <c r="QC134" i="2"/>
  <c r="PO134" i="2"/>
  <c r="MP134" i="2"/>
  <c r="DD134" i="2"/>
  <c r="IH134" i="2"/>
  <c r="MW134" i="2"/>
  <c r="JQ134" i="2"/>
  <c r="SU134" i="2"/>
  <c r="UY134" i="2"/>
  <c r="TP134" i="2"/>
  <c r="RE134" i="2"/>
  <c r="PH134" i="2"/>
  <c r="CP134" i="2"/>
  <c r="FO134" i="2"/>
  <c r="QQ134" i="2"/>
  <c r="MI134" i="2"/>
  <c r="PV134" i="2"/>
  <c r="TB134" i="2"/>
  <c r="HF134" i="2"/>
  <c r="UR134" i="2"/>
  <c r="GC134" i="2"/>
  <c r="NK134" i="2"/>
  <c r="TI134" i="2"/>
  <c r="C435" i="3" l="1"/>
  <c r="X136" i="2"/>
  <c r="W136" i="2"/>
  <c r="N136" i="1" s="1"/>
  <c r="V136" i="2"/>
  <c r="U136" i="2"/>
  <c r="L136" i="1"/>
  <c r="T137" i="2"/>
  <c r="LN135" i="2"/>
  <c r="KZ135" i="2"/>
  <c r="KL135" i="2"/>
  <c r="JX135" i="2"/>
  <c r="JJ135" i="2"/>
  <c r="IV135" i="2"/>
  <c r="IH135" i="2"/>
  <c r="HT135" i="2"/>
  <c r="HF135" i="2"/>
  <c r="DR135" i="2"/>
  <c r="DD135" i="2"/>
  <c r="CP135" i="2"/>
  <c r="BN135" i="2"/>
  <c r="TI135" i="2"/>
  <c r="RE135" i="2"/>
  <c r="NY135" i="2"/>
  <c r="OM135" i="2"/>
  <c r="GQ135" i="2"/>
  <c r="TW135" i="2"/>
  <c r="RS135" i="2"/>
  <c r="PA135" i="2"/>
  <c r="JC135" i="2"/>
  <c r="DY135" i="2"/>
  <c r="PO135" i="2"/>
  <c r="AA135" i="2"/>
  <c r="QQ135" i="2"/>
  <c r="CW135" i="2"/>
  <c r="AZ135" i="2"/>
  <c r="SG135" i="2"/>
  <c r="MI135" i="2"/>
  <c r="GC135" i="2"/>
  <c r="SU135" i="2"/>
  <c r="AL135" i="2"/>
  <c r="CI135" i="2"/>
  <c r="BU135" i="2"/>
  <c r="UK135" i="2"/>
  <c r="NK135" i="2"/>
  <c r="KE135" i="2"/>
  <c r="QC135" i="2"/>
  <c r="HM135" i="2"/>
  <c r="UY135" i="2"/>
  <c r="M135" i="1"/>
  <c r="MW135" i="2"/>
  <c r="FA135" i="2"/>
  <c r="TP135" i="2"/>
  <c r="JQ135" i="2"/>
  <c r="IA135" i="2"/>
  <c r="EM135" i="2"/>
  <c r="OF135" i="2"/>
  <c r="IO135" i="2"/>
  <c r="AS135" i="2"/>
  <c r="FH135" i="2"/>
  <c r="SN135" i="2"/>
  <c r="HN135" i="1" s="1"/>
  <c r="LG135" i="2"/>
  <c r="GX135" i="2"/>
  <c r="RL135" i="2"/>
  <c r="FV135" i="2"/>
  <c r="VF135" i="2"/>
  <c r="UR135" i="2"/>
  <c r="MB135" i="2"/>
  <c r="KS135" i="2"/>
  <c r="UD135" i="2"/>
  <c r="ND135" i="2"/>
  <c r="FO135" i="2"/>
  <c r="QX135" i="2"/>
  <c r="BG135" i="2"/>
  <c r="PH135" i="2"/>
  <c r="GJ135" i="2"/>
  <c r="TB135" i="2"/>
  <c r="OT135" i="2"/>
  <c r="DK135" i="2"/>
  <c r="NR135" i="2"/>
  <c r="RZ135" i="2"/>
  <c r="EF135" i="2"/>
  <c r="MP135" i="2"/>
  <c r="ET135" i="2"/>
  <c r="LU135" i="2"/>
  <c r="AE135" i="2"/>
  <c r="QJ135" i="2"/>
  <c r="PV135" i="2"/>
  <c r="C436" i="3" l="1"/>
  <c r="V137" i="2"/>
  <c r="U137" i="2"/>
  <c r="X137" i="2"/>
  <c r="W137" i="2"/>
  <c r="N137" i="1" s="1"/>
  <c r="L137" i="1"/>
  <c r="T138" i="2"/>
  <c r="UY136" i="2"/>
  <c r="UK136" i="2"/>
  <c r="TW136" i="2"/>
  <c r="TI136" i="2"/>
  <c r="SU136" i="2"/>
  <c r="SG136" i="2"/>
  <c r="RS136" i="2"/>
  <c r="RE136" i="2"/>
  <c r="QQ136" i="2"/>
  <c r="QC136" i="2"/>
  <c r="PO136" i="2"/>
  <c r="PA136" i="2"/>
  <c r="OM136" i="2"/>
  <c r="NY136" i="2"/>
  <c r="NK136" i="2"/>
  <c r="MW136" i="2"/>
  <c r="MI136" i="2"/>
  <c r="FA136" i="2"/>
  <c r="EM136" i="2"/>
  <c r="DY136" i="2"/>
  <c r="AA136" i="2"/>
  <c r="CW136" i="2"/>
  <c r="KE136" i="2"/>
  <c r="GX136" i="2"/>
  <c r="DK136" i="2"/>
  <c r="OT136" i="2"/>
  <c r="KS136" i="2"/>
  <c r="HM136" i="2"/>
  <c r="IA136" i="2"/>
  <c r="FH136" i="2"/>
  <c r="JC136" i="2"/>
  <c r="JQ136" i="2"/>
  <c r="QX136" i="2"/>
  <c r="LG136" i="2"/>
  <c r="CI136" i="2"/>
  <c r="BU136" i="2"/>
  <c r="LU136" i="2"/>
  <c r="UR136" i="2"/>
  <c r="VF136" i="2"/>
  <c r="ND136" i="2"/>
  <c r="PV136" i="2"/>
  <c r="FV136" i="2"/>
  <c r="IO136" i="2"/>
  <c r="TB136" i="2"/>
  <c r="M136" i="1"/>
  <c r="SN136" i="2"/>
  <c r="HN136" i="1" s="1"/>
  <c r="QJ136" i="2"/>
  <c r="MP136" i="2"/>
  <c r="RL136" i="2"/>
  <c r="EF136" i="2"/>
  <c r="HT136" i="2"/>
  <c r="UD136" i="2"/>
  <c r="DR136" i="2"/>
  <c r="MB136" i="2"/>
  <c r="AZ136" i="2"/>
  <c r="PH136" i="2"/>
  <c r="OF136" i="2"/>
  <c r="JJ136" i="2"/>
  <c r="AE136" i="2"/>
  <c r="FO136" i="2"/>
  <c r="TP136" i="2"/>
  <c r="BG136" i="2"/>
  <c r="LN136" i="2"/>
  <c r="GC136" i="2"/>
  <c r="IH136" i="2"/>
  <c r="CP136" i="2"/>
  <c r="ET136" i="2"/>
  <c r="IV136" i="2"/>
  <c r="KZ136" i="2"/>
  <c r="GJ136" i="2"/>
  <c r="JX136" i="2"/>
  <c r="RZ136" i="2"/>
  <c r="AS136" i="2"/>
  <c r="HF136" i="2"/>
  <c r="GQ136" i="2"/>
  <c r="AL136" i="2"/>
  <c r="BN136" i="2"/>
  <c r="NR136" i="2"/>
  <c r="KL136" i="2"/>
  <c r="DD136" i="2"/>
  <c r="C437" i="3" l="1"/>
  <c r="V138" i="2"/>
  <c r="U138" i="2"/>
  <c r="W138" i="2"/>
  <c r="N138" i="1" s="1"/>
  <c r="X138" i="2"/>
  <c r="L138" i="1"/>
  <c r="T139" i="2"/>
  <c r="AA137" i="2"/>
  <c r="FV137" i="2"/>
  <c r="FH137" i="2"/>
  <c r="UR137" i="2"/>
  <c r="TB137" i="2"/>
  <c r="PH137" i="2"/>
  <c r="MB137" i="2"/>
  <c r="VF137" i="2"/>
  <c r="PV137" i="2"/>
  <c r="GQ137" i="2"/>
  <c r="AL137" i="2"/>
  <c r="RZ137" i="2"/>
  <c r="MP137" i="2"/>
  <c r="AZ137" i="2"/>
  <c r="TP137" i="2"/>
  <c r="QJ137" i="2"/>
  <c r="OF137" i="2"/>
  <c r="OT137" i="2"/>
  <c r="QX137" i="2"/>
  <c r="SN137" i="2"/>
  <c r="HN137" i="1" s="1"/>
  <c r="FO137" i="2"/>
  <c r="EF137" i="2"/>
  <c r="GC137" i="2"/>
  <c r="ET137" i="2"/>
  <c r="ND137" i="2"/>
  <c r="UD137" i="2"/>
  <c r="RL137" i="2"/>
  <c r="NR137" i="2"/>
  <c r="M137" i="1"/>
  <c r="UK137" i="2"/>
  <c r="GX137" i="2"/>
  <c r="UY137" i="2"/>
  <c r="JX137" i="2"/>
  <c r="BG137" i="2"/>
  <c r="KS137" i="2"/>
  <c r="KE137" i="2"/>
  <c r="DR137" i="2"/>
  <c r="EM137" i="2"/>
  <c r="IV137" i="2"/>
  <c r="LG137" i="2"/>
  <c r="SG137" i="2"/>
  <c r="KZ137" i="2"/>
  <c r="FA137" i="2"/>
  <c r="IA137" i="2"/>
  <c r="NY137" i="2"/>
  <c r="NK137" i="2"/>
  <c r="AS137" i="2"/>
  <c r="QC137" i="2"/>
  <c r="LU137" i="2"/>
  <c r="QQ137" i="2"/>
  <c r="PA137" i="2"/>
  <c r="JC137" i="2"/>
  <c r="IO137" i="2"/>
  <c r="BN137" i="2"/>
  <c r="RS137" i="2"/>
  <c r="OM137" i="2"/>
  <c r="TW137" i="2"/>
  <c r="LN137" i="2"/>
  <c r="CW137" i="2"/>
  <c r="AE137" i="2"/>
  <c r="RE137" i="2"/>
  <c r="GJ137" i="2"/>
  <c r="SU137" i="2"/>
  <c r="BU137" i="2"/>
  <c r="HM137" i="2"/>
  <c r="CP137" i="2"/>
  <c r="DK137" i="2"/>
  <c r="HF137" i="2"/>
  <c r="PO137" i="2"/>
  <c r="DD137" i="2"/>
  <c r="JQ137" i="2"/>
  <c r="IH137" i="2"/>
  <c r="TI137" i="2"/>
  <c r="MI137" i="2"/>
  <c r="HT137" i="2"/>
  <c r="JJ137" i="2"/>
  <c r="CI137" i="2"/>
  <c r="DY137" i="2"/>
  <c r="KL137" i="2"/>
  <c r="MW137" i="2"/>
  <c r="C438" i="3" l="1"/>
  <c r="X139" i="2"/>
  <c r="W139" i="2"/>
  <c r="N139" i="1" s="1"/>
  <c r="V139" i="2"/>
  <c r="U139" i="2"/>
  <c r="L139" i="1"/>
  <c r="T140" i="2"/>
  <c r="AA138" i="2"/>
  <c r="GQ138" i="2"/>
  <c r="AZ138" i="2"/>
  <c r="AL138" i="2"/>
  <c r="LG138" i="2"/>
  <c r="IA138" i="2"/>
  <c r="LU138" i="2"/>
  <c r="IO138" i="2"/>
  <c r="JC138" i="2"/>
  <c r="JQ138" i="2"/>
  <c r="CI138" i="2"/>
  <c r="BU138" i="2"/>
  <c r="HM138" i="2"/>
  <c r="GC138" i="2"/>
  <c r="KE138" i="2"/>
  <c r="KS138" i="2"/>
  <c r="FO138" i="2"/>
  <c r="GX138" i="2"/>
  <c r="CW138" i="2"/>
  <c r="GJ138" i="2"/>
  <c r="DK138" i="2"/>
  <c r="AE138" i="2"/>
  <c r="M138" i="1"/>
  <c r="AS138" i="2"/>
  <c r="MB138" i="2"/>
  <c r="BN138" i="2"/>
  <c r="NR138" i="2"/>
  <c r="QX138" i="2"/>
  <c r="QC138" i="2"/>
  <c r="SN138" i="2"/>
  <c r="HN138" i="1" s="1"/>
  <c r="PH138" i="2"/>
  <c r="ET138" i="2"/>
  <c r="KZ138" i="2"/>
  <c r="PO138" i="2"/>
  <c r="UR138" i="2"/>
  <c r="UK138" i="2"/>
  <c r="LN138" i="2"/>
  <c r="QQ138" i="2"/>
  <c r="OT138" i="2"/>
  <c r="RE138" i="2"/>
  <c r="CP138" i="2"/>
  <c r="FA138" i="2"/>
  <c r="NY138" i="2"/>
  <c r="JJ138" i="2"/>
  <c r="RL138" i="2"/>
  <c r="SU138" i="2"/>
  <c r="DR138" i="2"/>
  <c r="RZ138" i="2"/>
  <c r="DY138" i="2"/>
  <c r="TI138" i="2"/>
  <c r="TP138" i="2"/>
  <c r="EM138" i="2"/>
  <c r="JX138" i="2"/>
  <c r="EF138" i="2"/>
  <c r="VF138" i="2"/>
  <c r="FH138" i="2"/>
  <c r="DD138" i="2"/>
  <c r="MW138" i="2"/>
  <c r="OM138" i="2"/>
  <c r="PV138" i="2"/>
  <c r="IH138" i="2"/>
  <c r="HT138" i="2"/>
  <c r="IV138" i="2"/>
  <c r="KL138" i="2"/>
  <c r="OF138" i="2"/>
  <c r="PA138" i="2"/>
  <c r="RS138" i="2"/>
  <c r="MI138" i="2"/>
  <c r="UD138" i="2"/>
  <c r="FV138" i="2"/>
  <c r="MP138" i="2"/>
  <c r="QJ138" i="2"/>
  <c r="SG138" i="2"/>
  <c r="ND138" i="2"/>
  <c r="UY138" i="2"/>
  <c r="BG138" i="2"/>
  <c r="HF138" i="2"/>
  <c r="NK138" i="2"/>
  <c r="TW138" i="2"/>
  <c r="TB138" i="2"/>
  <c r="C439" i="3" l="1"/>
  <c r="U140" i="2"/>
  <c r="X140" i="2"/>
  <c r="W140" i="2"/>
  <c r="N140" i="1" s="1"/>
  <c r="V140" i="2"/>
  <c r="L140" i="1"/>
  <c r="T141" i="2"/>
  <c r="AA139" i="2"/>
  <c r="TW139" i="2"/>
  <c r="SN139" i="2"/>
  <c r="HN139" i="1" s="1"/>
  <c r="LU139" i="2"/>
  <c r="LG139" i="2"/>
  <c r="KS139" i="2"/>
  <c r="KE139" i="2"/>
  <c r="JQ139" i="2"/>
  <c r="JC139" i="2"/>
  <c r="IO139" i="2"/>
  <c r="IA139" i="2"/>
  <c r="HM139" i="2"/>
  <c r="GX139" i="2"/>
  <c r="DK139" i="2"/>
  <c r="CW139" i="2"/>
  <c r="CI139" i="2"/>
  <c r="BU139" i="2"/>
  <c r="MP139" i="2"/>
  <c r="AS139" i="2"/>
  <c r="ND139" i="2"/>
  <c r="DD139" i="2"/>
  <c r="BG139" i="2"/>
  <c r="NR139" i="2"/>
  <c r="KL139" i="2"/>
  <c r="DR139" i="2"/>
  <c r="OF139" i="2"/>
  <c r="MB139" i="2"/>
  <c r="GJ139" i="2"/>
  <c r="EF139" i="2"/>
  <c r="OT139" i="2"/>
  <c r="HT139" i="2"/>
  <c r="ET139" i="2"/>
  <c r="PH139" i="2"/>
  <c r="PV139" i="2"/>
  <c r="UR139" i="2"/>
  <c r="RZ139" i="2"/>
  <c r="JJ139" i="2"/>
  <c r="VF139" i="2"/>
  <c r="SU139" i="2"/>
  <c r="BN139" i="2"/>
  <c r="AE139" i="2"/>
  <c r="UD139" i="2"/>
  <c r="M139" i="1"/>
  <c r="SG139" i="2"/>
  <c r="LN139" i="2"/>
  <c r="JX139" i="2"/>
  <c r="MI139" i="2"/>
  <c r="DY139" i="2"/>
  <c r="AZ139" i="2"/>
  <c r="FO139" i="2"/>
  <c r="EM139" i="2"/>
  <c r="FH139" i="2"/>
  <c r="NK139" i="2"/>
  <c r="GQ139" i="2"/>
  <c r="OM139" i="2"/>
  <c r="IH139" i="2"/>
  <c r="KZ139" i="2"/>
  <c r="AL139" i="2"/>
  <c r="FA139" i="2"/>
  <c r="PA139" i="2"/>
  <c r="RE139" i="2"/>
  <c r="TB139" i="2"/>
  <c r="MW139" i="2"/>
  <c r="GC139" i="2"/>
  <c r="CP139" i="2"/>
  <c r="HF139" i="2"/>
  <c r="FV139" i="2"/>
  <c r="QJ139" i="2"/>
  <c r="QQ139" i="2"/>
  <c r="NY139" i="2"/>
  <c r="QC139" i="2"/>
  <c r="PO139" i="2"/>
  <c r="TP139" i="2"/>
  <c r="RL139" i="2"/>
  <c r="IV139" i="2"/>
  <c r="QX139" i="2"/>
  <c r="RS139" i="2"/>
  <c r="UK139" i="2"/>
  <c r="TI139" i="2"/>
  <c r="UY139" i="2"/>
  <c r="C440" i="3" l="1"/>
  <c r="X141" i="2"/>
  <c r="W141" i="2"/>
  <c r="N141" i="1" s="1"/>
  <c r="U141" i="2"/>
  <c r="V141" i="2"/>
  <c r="L141" i="1"/>
  <c r="T142" i="2"/>
  <c r="VF140" i="2"/>
  <c r="UR140" i="2"/>
  <c r="UD140" i="2"/>
  <c r="TP140" i="2"/>
  <c r="TB140" i="2"/>
  <c r="SN140" i="2"/>
  <c r="HN140" i="1" s="1"/>
  <c r="RZ140" i="2"/>
  <c r="RL140" i="2"/>
  <c r="MB140" i="2"/>
  <c r="RS140" i="2"/>
  <c r="MP140" i="2"/>
  <c r="ET140" i="2"/>
  <c r="EF140" i="2"/>
  <c r="TI140" i="2"/>
  <c r="QC140" i="2"/>
  <c r="PO140" i="2"/>
  <c r="PA140" i="2"/>
  <c r="OM140" i="2"/>
  <c r="NY140" i="2"/>
  <c r="NK140" i="2"/>
  <c r="MW140" i="2"/>
  <c r="NR140" i="2"/>
  <c r="MI140" i="2"/>
  <c r="IV140" i="2"/>
  <c r="GC140" i="2"/>
  <c r="OF140" i="2"/>
  <c r="JJ140" i="2"/>
  <c r="CP140" i="2"/>
  <c r="OT140" i="2"/>
  <c r="DD140" i="2"/>
  <c r="PH140" i="2"/>
  <c r="JX140" i="2"/>
  <c r="DR140" i="2"/>
  <c r="KZ140" i="2"/>
  <c r="ND140" i="2"/>
  <c r="BN140" i="2"/>
  <c r="AA140" i="2"/>
  <c r="PV140" i="2"/>
  <c r="HF140" i="2"/>
  <c r="FO140" i="2"/>
  <c r="HT140" i="2"/>
  <c r="LG140" i="2"/>
  <c r="KL140" i="2"/>
  <c r="QJ140" i="2"/>
  <c r="LU140" i="2"/>
  <c r="QX140" i="2"/>
  <c r="IH140" i="2"/>
  <c r="M140" i="1"/>
  <c r="AZ140" i="2"/>
  <c r="SU140" i="2"/>
  <c r="TW140" i="2"/>
  <c r="CI140" i="2"/>
  <c r="BU140" i="2"/>
  <c r="GJ140" i="2"/>
  <c r="HM140" i="2"/>
  <c r="GX140" i="2"/>
  <c r="BG140" i="2"/>
  <c r="AE140" i="2"/>
  <c r="JC140" i="2"/>
  <c r="AL140" i="2"/>
  <c r="KS140" i="2"/>
  <c r="KE140" i="2"/>
  <c r="RE140" i="2"/>
  <c r="JQ140" i="2"/>
  <c r="EM140" i="2"/>
  <c r="CW140" i="2"/>
  <c r="GQ140" i="2"/>
  <c r="IA140" i="2"/>
  <c r="AS140" i="2"/>
  <c r="FV140" i="2"/>
  <c r="FA140" i="2"/>
  <c r="QQ140" i="2"/>
  <c r="UK140" i="2"/>
  <c r="LN140" i="2"/>
  <c r="DK140" i="2"/>
  <c r="IO140" i="2"/>
  <c r="FH140" i="2"/>
  <c r="UY140" i="2"/>
  <c r="DY140" i="2"/>
  <c r="SG140" i="2"/>
  <c r="C441" i="3" l="1"/>
  <c r="W142" i="2"/>
  <c r="N142" i="1" s="1"/>
  <c r="X142" i="2"/>
  <c r="U142" i="2"/>
  <c r="V142" i="2"/>
  <c r="L142" i="1"/>
  <c r="T143" i="2"/>
  <c r="GQ141" i="2"/>
  <c r="AZ141" i="2"/>
  <c r="AL141" i="2"/>
  <c r="HM141" i="2"/>
  <c r="RZ141" i="2"/>
  <c r="QQ141" i="2"/>
  <c r="AA141" i="2"/>
  <c r="RL141" i="2"/>
  <c r="MI141" i="2"/>
  <c r="KE141" i="2"/>
  <c r="GC141" i="2"/>
  <c r="FO141" i="2"/>
  <c r="EF141" i="2"/>
  <c r="QJ141" i="2"/>
  <c r="ND141" i="2"/>
  <c r="NR141" i="2"/>
  <c r="CW141" i="2"/>
  <c r="RS141" i="2"/>
  <c r="OF141" i="2"/>
  <c r="GJ141" i="2"/>
  <c r="PH141" i="2"/>
  <c r="PV141" i="2"/>
  <c r="SG141" i="2"/>
  <c r="TB141" i="2"/>
  <c r="OT141" i="2"/>
  <c r="MP141" i="2"/>
  <c r="LU141" i="2"/>
  <c r="JC141" i="2"/>
  <c r="M141" i="1"/>
  <c r="MW141" i="2"/>
  <c r="FV141" i="2"/>
  <c r="DD141" i="2"/>
  <c r="UK141" i="2"/>
  <c r="QC141" i="2"/>
  <c r="UR141" i="2"/>
  <c r="CP141" i="2"/>
  <c r="LN141" i="2"/>
  <c r="JX141" i="2"/>
  <c r="DY141" i="2"/>
  <c r="QX141" i="2"/>
  <c r="GX141" i="2"/>
  <c r="DR141" i="2"/>
  <c r="IA141" i="2"/>
  <c r="MB141" i="2"/>
  <c r="NK141" i="2"/>
  <c r="IO141" i="2"/>
  <c r="TP141" i="2"/>
  <c r="PO141" i="2"/>
  <c r="CI141" i="2"/>
  <c r="IH141" i="2"/>
  <c r="HT141" i="2"/>
  <c r="AS141" i="2"/>
  <c r="BG141" i="2"/>
  <c r="UD141" i="2"/>
  <c r="VF141" i="2"/>
  <c r="SU141" i="2"/>
  <c r="EM141" i="2"/>
  <c r="LG141" i="2"/>
  <c r="UY141" i="2"/>
  <c r="NY141" i="2"/>
  <c r="KZ141" i="2"/>
  <c r="AE141" i="2"/>
  <c r="BN141" i="2"/>
  <c r="JQ141" i="2"/>
  <c r="SN141" i="2"/>
  <c r="HN141" i="1" s="1"/>
  <c r="PA141" i="2"/>
  <c r="ET141" i="2"/>
  <c r="IV141" i="2"/>
  <c r="KL141" i="2"/>
  <c r="FA141" i="2"/>
  <c r="RE141" i="2"/>
  <c r="BU141" i="2"/>
  <c r="JJ141" i="2"/>
  <c r="FH141" i="2"/>
  <c r="TI141" i="2"/>
  <c r="HF141" i="2"/>
  <c r="TW141" i="2"/>
  <c r="OM141" i="2"/>
  <c r="KS141" i="2"/>
  <c r="DK141" i="2"/>
  <c r="C442" i="3" l="1"/>
  <c r="U143" i="2"/>
  <c r="X143" i="2"/>
  <c r="W143" i="2"/>
  <c r="N143" i="1" s="1"/>
  <c r="V143" i="2"/>
  <c r="L143" i="1"/>
  <c r="T144" i="2"/>
  <c r="LU142" i="2"/>
  <c r="LG142" i="2"/>
  <c r="KS142" i="2"/>
  <c r="KE142" i="2"/>
  <c r="JQ142" i="2"/>
  <c r="JC142" i="2"/>
  <c r="IO142" i="2"/>
  <c r="IA142" i="2"/>
  <c r="HM142" i="2"/>
  <c r="GX142" i="2"/>
  <c r="DK142" i="2"/>
  <c r="CW142" i="2"/>
  <c r="CI142" i="2"/>
  <c r="BU142" i="2"/>
  <c r="AA142" i="2"/>
  <c r="GJ142" i="2"/>
  <c r="PV142" i="2"/>
  <c r="SN142" i="2"/>
  <c r="HN142" i="1" s="1"/>
  <c r="FH142" i="2"/>
  <c r="OT142" i="2"/>
  <c r="VF142" i="2"/>
  <c r="HT142" i="2"/>
  <c r="DR142" i="2"/>
  <c r="TP142" i="2"/>
  <c r="EF142" i="2"/>
  <c r="AZ142" i="2"/>
  <c r="AL142" i="2"/>
  <c r="TB142" i="2"/>
  <c r="FV142" i="2"/>
  <c r="UR142" i="2"/>
  <c r="MP142" i="2"/>
  <c r="AE142" i="2"/>
  <c r="HF142" i="2"/>
  <c r="AS142" i="2"/>
  <c r="JX142" i="2"/>
  <c r="KL142" i="2"/>
  <c r="RL142" i="2"/>
  <c r="DD142" i="2"/>
  <c r="BG142" i="2"/>
  <c r="M142" i="1"/>
  <c r="EM142" i="2"/>
  <c r="IV142" i="2"/>
  <c r="NK142" i="2"/>
  <c r="RS142" i="2"/>
  <c r="GQ142" i="2"/>
  <c r="SG142" i="2"/>
  <c r="JJ142" i="2"/>
  <c r="UY142" i="2"/>
  <c r="GC142" i="2"/>
  <c r="QQ142" i="2"/>
  <c r="TW142" i="2"/>
  <c r="OF142" i="2"/>
  <c r="PA142" i="2"/>
  <c r="MW142" i="2"/>
  <c r="NR142" i="2"/>
  <c r="FO142" i="2"/>
  <c r="FA142" i="2"/>
  <c r="MI142" i="2"/>
  <c r="RE142" i="2"/>
  <c r="ET142" i="2"/>
  <c r="BN142" i="2"/>
  <c r="IH142" i="2"/>
  <c r="PH142" i="2"/>
  <c r="PO142" i="2"/>
  <c r="UK142" i="2"/>
  <c r="CP142" i="2"/>
  <c r="LN142" i="2"/>
  <c r="KZ142" i="2"/>
  <c r="OM142" i="2"/>
  <c r="TI142" i="2"/>
  <c r="ND142" i="2"/>
  <c r="QC142" i="2"/>
  <c r="QJ142" i="2"/>
  <c r="RZ142" i="2"/>
  <c r="UD142" i="2"/>
  <c r="DY142" i="2"/>
  <c r="QX142" i="2"/>
  <c r="SU142" i="2"/>
  <c r="MB142" i="2"/>
  <c r="NY142" i="2"/>
  <c r="C443" i="3" l="1"/>
  <c r="X144" i="2"/>
  <c r="W144" i="2"/>
  <c r="N144" i="1" s="1"/>
  <c r="U144" i="2"/>
  <c r="V144" i="2"/>
  <c r="L144" i="1"/>
  <c r="T145" i="2"/>
  <c r="VF143" i="2"/>
  <c r="UR143" i="2"/>
  <c r="UD143" i="2"/>
  <c r="TP143" i="2"/>
  <c r="TB143" i="2"/>
  <c r="SN143" i="2"/>
  <c r="HN143" i="1" s="1"/>
  <c r="RZ143" i="2"/>
  <c r="RL143" i="2"/>
  <c r="QX143" i="2"/>
  <c r="QJ143" i="2"/>
  <c r="PV143" i="2"/>
  <c r="PH143" i="2"/>
  <c r="OT143" i="2"/>
  <c r="OF143" i="2"/>
  <c r="NR143" i="2"/>
  <c r="ND143" i="2"/>
  <c r="MP143" i="2"/>
  <c r="MB143" i="2"/>
  <c r="ET143" i="2"/>
  <c r="EF143" i="2"/>
  <c r="KS143" i="2"/>
  <c r="KE143" i="2"/>
  <c r="GC143" i="2"/>
  <c r="QQ143" i="2"/>
  <c r="OM143" i="2"/>
  <c r="BN143" i="2"/>
  <c r="UY143" i="2"/>
  <c r="JX143" i="2"/>
  <c r="JJ143" i="2"/>
  <c r="IV143" i="2"/>
  <c r="IH143" i="2"/>
  <c r="HT143" i="2"/>
  <c r="HF143" i="2"/>
  <c r="MI143" i="2"/>
  <c r="DD143" i="2"/>
  <c r="QC143" i="2"/>
  <c r="JQ143" i="2"/>
  <c r="JC143" i="2"/>
  <c r="IO143" i="2"/>
  <c r="IA143" i="2"/>
  <c r="HM143" i="2"/>
  <c r="GX143" i="2"/>
  <c r="FO143" i="2"/>
  <c r="AL143" i="2"/>
  <c r="LN143" i="2"/>
  <c r="CP143" i="2"/>
  <c r="EM143" i="2"/>
  <c r="KL143" i="2"/>
  <c r="AA143" i="2"/>
  <c r="KZ143" i="2"/>
  <c r="DR143" i="2"/>
  <c r="M143" i="1"/>
  <c r="FV143" i="2"/>
  <c r="FA143" i="2"/>
  <c r="PO143" i="2"/>
  <c r="BU143" i="2"/>
  <c r="LG143" i="2"/>
  <c r="PA143" i="2"/>
  <c r="MW143" i="2"/>
  <c r="SU143" i="2"/>
  <c r="GJ143" i="2"/>
  <c r="AE143" i="2"/>
  <c r="CW143" i="2"/>
  <c r="GQ143" i="2"/>
  <c r="RS143" i="2"/>
  <c r="NY143" i="2"/>
  <c r="FH143" i="2"/>
  <c r="BG143" i="2"/>
  <c r="AZ143" i="2"/>
  <c r="TW143" i="2"/>
  <c r="LU143" i="2"/>
  <c r="UK143" i="2"/>
  <c r="TI143" i="2"/>
  <c r="RE143" i="2"/>
  <c r="CI143" i="2"/>
  <c r="SG143" i="2"/>
  <c r="AS143" i="2"/>
  <c r="NK143" i="2"/>
  <c r="DY143" i="2"/>
  <c r="DK143" i="2"/>
  <c r="C444" i="3" l="1"/>
  <c r="U145" i="2"/>
  <c r="X145" i="2"/>
  <c r="W145" i="2"/>
  <c r="N145" i="1" s="1"/>
  <c r="V145" i="2"/>
  <c r="L145" i="1"/>
  <c r="T146" i="2"/>
  <c r="GQ144" i="2"/>
  <c r="AZ144" i="2"/>
  <c r="AL144" i="2"/>
  <c r="UD144" i="2"/>
  <c r="CW144" i="2"/>
  <c r="RZ144" i="2"/>
  <c r="FV144" i="2"/>
  <c r="FH144" i="2"/>
  <c r="JQ144" i="2"/>
  <c r="TP144" i="2"/>
  <c r="QX144" i="2"/>
  <c r="MP144" i="2"/>
  <c r="IA144" i="2"/>
  <c r="TW144" i="2"/>
  <c r="TB144" i="2"/>
  <c r="CI144" i="2"/>
  <c r="BU144" i="2"/>
  <c r="MB144" i="2"/>
  <c r="FO144" i="2"/>
  <c r="GC144" i="2"/>
  <c r="RS144" i="2"/>
  <c r="MI144" i="2"/>
  <c r="KE144" i="2"/>
  <c r="EM144" i="2"/>
  <c r="HM144" i="2"/>
  <c r="AE144" i="2"/>
  <c r="BG144" i="2"/>
  <c r="DY144" i="2"/>
  <c r="AA144" i="2"/>
  <c r="M144" i="1"/>
  <c r="QJ144" i="2"/>
  <c r="LU144" i="2"/>
  <c r="OF144" i="2"/>
  <c r="LN144" i="2"/>
  <c r="ND144" i="2"/>
  <c r="ET144" i="2"/>
  <c r="AS144" i="2"/>
  <c r="SN144" i="2"/>
  <c r="HN144" i="1" s="1"/>
  <c r="SU144" i="2"/>
  <c r="OM144" i="2"/>
  <c r="PH144" i="2"/>
  <c r="TI144" i="2"/>
  <c r="QQ144" i="2"/>
  <c r="DD144" i="2"/>
  <c r="UK144" i="2"/>
  <c r="RL144" i="2"/>
  <c r="HT144" i="2"/>
  <c r="JJ144" i="2"/>
  <c r="JC144" i="2"/>
  <c r="GJ144" i="2"/>
  <c r="UR144" i="2"/>
  <c r="DR144" i="2"/>
  <c r="KL144" i="2"/>
  <c r="BN144" i="2"/>
  <c r="GX144" i="2"/>
  <c r="MW144" i="2"/>
  <c r="NR144" i="2"/>
  <c r="JX144" i="2"/>
  <c r="NY144" i="2"/>
  <c r="LG144" i="2"/>
  <c r="FA144" i="2"/>
  <c r="KS144" i="2"/>
  <c r="PA144" i="2"/>
  <c r="PV144" i="2"/>
  <c r="NK144" i="2"/>
  <c r="DK144" i="2"/>
  <c r="QC144" i="2"/>
  <c r="OT144" i="2"/>
  <c r="RE144" i="2"/>
  <c r="CP144" i="2"/>
  <c r="EF144" i="2"/>
  <c r="VF144" i="2"/>
  <c r="PO144" i="2"/>
  <c r="HF144" i="2"/>
  <c r="UY144" i="2"/>
  <c r="IV144" i="2"/>
  <c r="IH144" i="2"/>
  <c r="IO144" i="2"/>
  <c r="SG144" i="2"/>
  <c r="KZ144" i="2"/>
  <c r="C445" i="3" l="1"/>
  <c r="W146" i="2"/>
  <c r="N146" i="1" s="1"/>
  <c r="V146" i="2"/>
  <c r="U146" i="2"/>
  <c r="X146" i="2"/>
  <c r="L146" i="1"/>
  <c r="T147" i="2"/>
  <c r="UY145" i="2"/>
  <c r="UK145" i="2"/>
  <c r="TW145" i="2"/>
  <c r="TI145" i="2"/>
  <c r="SU145" i="2"/>
  <c r="SG145" i="2"/>
  <c r="RS145" i="2"/>
  <c r="RE145" i="2"/>
  <c r="QQ145" i="2"/>
  <c r="QC145" i="2"/>
  <c r="PO145" i="2"/>
  <c r="PA145" i="2"/>
  <c r="OM145" i="2"/>
  <c r="NY145" i="2"/>
  <c r="NK145" i="2"/>
  <c r="MW145" i="2"/>
  <c r="MI145" i="2"/>
  <c r="FA145" i="2"/>
  <c r="EM145" i="2"/>
  <c r="DY145" i="2"/>
  <c r="AA145" i="2"/>
  <c r="LU145" i="2"/>
  <c r="LG145" i="2"/>
  <c r="KS145" i="2"/>
  <c r="KE145" i="2"/>
  <c r="JQ145" i="2"/>
  <c r="JC145" i="2"/>
  <c r="IO145" i="2"/>
  <c r="IA145" i="2"/>
  <c r="HM145" i="2"/>
  <c r="GX145" i="2"/>
  <c r="ND145" i="2"/>
  <c r="GQ145" i="2"/>
  <c r="VF145" i="2"/>
  <c r="MP145" i="2"/>
  <c r="DK145" i="2"/>
  <c r="CW145" i="2"/>
  <c r="CI145" i="2"/>
  <c r="BU145" i="2"/>
  <c r="AE145" i="2"/>
  <c r="CP145" i="2"/>
  <c r="AS145" i="2"/>
  <c r="DD145" i="2"/>
  <c r="BG145" i="2"/>
  <c r="PH145" i="2"/>
  <c r="DR145" i="2"/>
  <c r="GJ145" i="2"/>
  <c r="TP145" i="2"/>
  <c r="BN145" i="2"/>
  <c r="RL145" i="2"/>
  <c r="ET145" i="2"/>
  <c r="UR145" i="2"/>
  <c r="M145" i="1"/>
  <c r="EF145" i="2"/>
  <c r="GC145" i="2"/>
  <c r="KZ145" i="2"/>
  <c r="IH145" i="2"/>
  <c r="AL145" i="2"/>
  <c r="KL145" i="2"/>
  <c r="NR145" i="2"/>
  <c r="HF145" i="2"/>
  <c r="FV145" i="2"/>
  <c r="PV145" i="2"/>
  <c r="AZ145" i="2"/>
  <c r="HT145" i="2"/>
  <c r="JJ145" i="2"/>
  <c r="UD145" i="2"/>
  <c r="JX145" i="2"/>
  <c r="MB145" i="2"/>
  <c r="LN145" i="2"/>
  <c r="TB145" i="2"/>
  <c r="QJ145" i="2"/>
  <c r="QX145" i="2"/>
  <c r="OT145" i="2"/>
  <c r="FO145" i="2"/>
  <c r="RZ145" i="2"/>
  <c r="FH145" i="2"/>
  <c r="OF145" i="2"/>
  <c r="SN145" i="2"/>
  <c r="HN145" i="1" s="1"/>
  <c r="IV145" i="2"/>
  <c r="C446" i="3" l="1"/>
  <c r="W147" i="2"/>
  <c r="N147" i="1" s="1"/>
  <c r="V147" i="2"/>
  <c r="X147" i="2"/>
  <c r="U147" i="2"/>
  <c r="L147" i="1"/>
  <c r="T148" i="2"/>
  <c r="FV146" i="2"/>
  <c r="FH146" i="2"/>
  <c r="VF146" i="2"/>
  <c r="UR146" i="2"/>
  <c r="UD146" i="2"/>
  <c r="TP146" i="2"/>
  <c r="TB146" i="2"/>
  <c r="SN146" i="2"/>
  <c r="HN146" i="1" s="1"/>
  <c r="RZ146" i="2"/>
  <c r="RL146" i="2"/>
  <c r="QX146" i="2"/>
  <c r="QJ146" i="2"/>
  <c r="PV146" i="2"/>
  <c r="PH146" i="2"/>
  <c r="OT146" i="2"/>
  <c r="OF146" i="2"/>
  <c r="NR146" i="2"/>
  <c r="ND146" i="2"/>
  <c r="MP146" i="2"/>
  <c r="MB146" i="2"/>
  <c r="JJ146" i="2"/>
  <c r="IV146" i="2"/>
  <c r="IH146" i="2"/>
  <c r="HT146" i="2"/>
  <c r="HF146" i="2"/>
  <c r="LN146" i="2"/>
  <c r="GQ146" i="2"/>
  <c r="JC146" i="2"/>
  <c r="AA146" i="2"/>
  <c r="JQ146" i="2"/>
  <c r="FO146" i="2"/>
  <c r="EF146" i="2"/>
  <c r="ET146" i="2"/>
  <c r="HM146" i="2"/>
  <c r="SU146" i="2"/>
  <c r="QQ146" i="2"/>
  <c r="MW146" i="2"/>
  <c r="IO146" i="2"/>
  <c r="GX146" i="2"/>
  <c r="IA146" i="2"/>
  <c r="UY146" i="2"/>
  <c r="PO146" i="2"/>
  <c r="KZ146" i="2"/>
  <c r="M146" i="1"/>
  <c r="OM146" i="2"/>
  <c r="LU146" i="2"/>
  <c r="GC146" i="2"/>
  <c r="NK146" i="2"/>
  <c r="CI146" i="2"/>
  <c r="CW146" i="2"/>
  <c r="SG146" i="2"/>
  <c r="MI146" i="2"/>
  <c r="AZ146" i="2"/>
  <c r="TW146" i="2"/>
  <c r="EM146" i="2"/>
  <c r="GJ146" i="2"/>
  <c r="KS146" i="2"/>
  <c r="PA146" i="2"/>
  <c r="DY146" i="2"/>
  <c r="KL146" i="2"/>
  <c r="RE146" i="2"/>
  <c r="TI146" i="2"/>
  <c r="NY146" i="2"/>
  <c r="BU146" i="2"/>
  <c r="UK146" i="2"/>
  <c r="RS146" i="2"/>
  <c r="BG146" i="2"/>
  <c r="DD146" i="2"/>
  <c r="DK146" i="2"/>
  <c r="JX146" i="2"/>
  <c r="QC146" i="2"/>
  <c r="AS146" i="2"/>
  <c r="DR146" i="2"/>
  <c r="KE146" i="2"/>
  <c r="LG146" i="2"/>
  <c r="AL146" i="2"/>
  <c r="AE146" i="2"/>
  <c r="BN146" i="2"/>
  <c r="FA146" i="2"/>
  <c r="CP146" i="2"/>
  <c r="C447" i="3" l="1"/>
  <c r="X148" i="2"/>
  <c r="V148" i="2"/>
  <c r="U148" i="2"/>
  <c r="W148" i="2"/>
  <c r="N148" i="1" s="1"/>
  <c r="L148" i="1"/>
  <c r="T149" i="2"/>
  <c r="GQ147" i="2"/>
  <c r="AZ147" i="2"/>
  <c r="AL147" i="2"/>
  <c r="AA147" i="2"/>
  <c r="MP147" i="2"/>
  <c r="CW147" i="2"/>
  <c r="OM147" i="2"/>
  <c r="FV147" i="2"/>
  <c r="FH147" i="2"/>
  <c r="UY147" i="2"/>
  <c r="SG147" i="2"/>
  <c r="NK147" i="2"/>
  <c r="MB147" i="2"/>
  <c r="CI147" i="2"/>
  <c r="BU147" i="2"/>
  <c r="FO147" i="2"/>
  <c r="AS147" i="2"/>
  <c r="JQ147" i="2"/>
  <c r="GC147" i="2"/>
  <c r="HM147" i="2"/>
  <c r="MI147" i="2"/>
  <c r="KS147" i="2"/>
  <c r="DY147" i="2"/>
  <c r="FA147" i="2"/>
  <c r="TI147" i="2"/>
  <c r="KE147" i="2"/>
  <c r="M147" i="1"/>
  <c r="UD147" i="2"/>
  <c r="QC147" i="2"/>
  <c r="SN147" i="2"/>
  <c r="HN147" i="1" s="1"/>
  <c r="UK147" i="2"/>
  <c r="BN147" i="2"/>
  <c r="JJ147" i="2"/>
  <c r="KL147" i="2"/>
  <c r="IA147" i="2"/>
  <c r="EF147" i="2"/>
  <c r="JC147" i="2"/>
  <c r="RL147" i="2"/>
  <c r="QJ147" i="2"/>
  <c r="PH147" i="2"/>
  <c r="EM147" i="2"/>
  <c r="IO147" i="2"/>
  <c r="AE147" i="2"/>
  <c r="IH147" i="2"/>
  <c r="MW147" i="2"/>
  <c r="TB147" i="2"/>
  <c r="RZ147" i="2"/>
  <c r="LG147" i="2"/>
  <c r="QQ147" i="2"/>
  <c r="GJ147" i="2"/>
  <c r="BG147" i="2"/>
  <c r="OF147" i="2"/>
  <c r="PA147" i="2"/>
  <c r="TW147" i="2"/>
  <c r="SU147" i="2"/>
  <c r="PV147" i="2"/>
  <c r="DD147" i="2"/>
  <c r="NR147" i="2"/>
  <c r="ET147" i="2"/>
  <c r="RE147" i="2"/>
  <c r="TP147" i="2"/>
  <c r="JX147" i="2"/>
  <c r="PO147" i="2"/>
  <c r="GX147" i="2"/>
  <c r="UR147" i="2"/>
  <c r="CP147" i="2"/>
  <c r="KZ147" i="2"/>
  <c r="VF147" i="2"/>
  <c r="LN147" i="2"/>
  <c r="IV147" i="2"/>
  <c r="LU147" i="2"/>
  <c r="DK147" i="2"/>
  <c r="HT147" i="2"/>
  <c r="NY147" i="2"/>
  <c r="ND147" i="2"/>
  <c r="RS147" i="2"/>
  <c r="QX147" i="2"/>
  <c r="DR147" i="2"/>
  <c r="HF147" i="2"/>
  <c r="OT147" i="2"/>
  <c r="C448" i="3" l="1"/>
  <c r="U149" i="2"/>
  <c r="X149" i="2"/>
  <c r="W149" i="2"/>
  <c r="N149" i="1" s="1"/>
  <c r="V149" i="2"/>
  <c r="L149" i="1"/>
  <c r="T150" i="2"/>
  <c r="LU148" i="2"/>
  <c r="LG148" i="2"/>
  <c r="KS148" i="2"/>
  <c r="KE148" i="2"/>
  <c r="JQ148" i="2"/>
  <c r="JC148" i="2"/>
  <c r="IO148" i="2"/>
  <c r="IA148" i="2"/>
  <c r="HM148" i="2"/>
  <c r="GX148" i="2"/>
  <c r="DK148" i="2"/>
  <c r="CW148" i="2"/>
  <c r="CI148" i="2"/>
  <c r="BU148" i="2"/>
  <c r="AA148" i="2"/>
  <c r="IV148" i="2"/>
  <c r="TB148" i="2"/>
  <c r="OT148" i="2"/>
  <c r="FH148" i="2"/>
  <c r="BG148" i="2"/>
  <c r="AS148" i="2"/>
  <c r="AE148" i="2"/>
  <c r="NR148" i="2"/>
  <c r="KZ148" i="2"/>
  <c r="IH148" i="2"/>
  <c r="BN148" i="2"/>
  <c r="RZ148" i="2"/>
  <c r="QJ148" i="2"/>
  <c r="HT148" i="2"/>
  <c r="SN148" i="2"/>
  <c r="HN148" i="1" s="1"/>
  <c r="KL148" i="2"/>
  <c r="AL148" i="2"/>
  <c r="MP148" i="2"/>
  <c r="AZ148" i="2"/>
  <c r="GJ148" i="2"/>
  <c r="PV148" i="2"/>
  <c r="UD148" i="2"/>
  <c r="M148" i="1"/>
  <c r="NY148" i="2"/>
  <c r="JX148" i="2"/>
  <c r="DD148" i="2"/>
  <c r="FA148" i="2"/>
  <c r="VF148" i="2"/>
  <c r="TW148" i="2"/>
  <c r="FO148" i="2"/>
  <c r="QQ148" i="2"/>
  <c r="FV148" i="2"/>
  <c r="EM148" i="2"/>
  <c r="NK148" i="2"/>
  <c r="PA148" i="2"/>
  <c r="TI148" i="2"/>
  <c r="MB148" i="2"/>
  <c r="ND148" i="2"/>
  <c r="UY148" i="2"/>
  <c r="SG148" i="2"/>
  <c r="TP148" i="2"/>
  <c r="GQ148" i="2"/>
  <c r="PH148" i="2"/>
  <c r="MI148" i="2"/>
  <c r="UK148" i="2"/>
  <c r="OM148" i="2"/>
  <c r="RL148" i="2"/>
  <c r="OF148" i="2"/>
  <c r="EF148" i="2"/>
  <c r="CP148" i="2"/>
  <c r="PO148" i="2"/>
  <c r="ET148" i="2"/>
  <c r="RS148" i="2"/>
  <c r="JJ148" i="2"/>
  <c r="GC148" i="2"/>
  <c r="QX148" i="2"/>
  <c r="HF148" i="2"/>
  <c r="RE148" i="2"/>
  <c r="LN148" i="2"/>
  <c r="UR148" i="2"/>
  <c r="DY148" i="2"/>
  <c r="DR148" i="2"/>
  <c r="SU148" i="2"/>
  <c r="QC148" i="2"/>
  <c r="MW148" i="2"/>
  <c r="C449" i="3" l="1"/>
  <c r="X150" i="2"/>
  <c r="W150" i="2"/>
  <c r="N150" i="1" s="1"/>
  <c r="V150" i="2"/>
  <c r="U150" i="2"/>
  <c r="L150" i="1"/>
  <c r="T151" i="2"/>
  <c r="VF149" i="2"/>
  <c r="UR149" i="2"/>
  <c r="UD149" i="2"/>
  <c r="TP149" i="2"/>
  <c r="TB149" i="2"/>
  <c r="SN149" i="2"/>
  <c r="HN149" i="1" s="1"/>
  <c r="RZ149" i="2"/>
  <c r="RL149" i="2"/>
  <c r="QX149" i="2"/>
  <c r="QJ149" i="2"/>
  <c r="PV149" i="2"/>
  <c r="PH149" i="2"/>
  <c r="OT149" i="2"/>
  <c r="OF149" i="2"/>
  <c r="NR149" i="2"/>
  <c r="ND149" i="2"/>
  <c r="MP149" i="2"/>
  <c r="MB149" i="2"/>
  <c r="ET149" i="2"/>
  <c r="EF149" i="2"/>
  <c r="LN149" i="2"/>
  <c r="KZ149" i="2"/>
  <c r="TI149" i="2"/>
  <c r="PA149" i="2"/>
  <c r="DR149" i="2"/>
  <c r="DD149" i="2"/>
  <c r="CP149" i="2"/>
  <c r="BN149" i="2"/>
  <c r="AA149" i="2"/>
  <c r="OM149" i="2"/>
  <c r="KL149" i="2"/>
  <c r="JX149" i="2"/>
  <c r="SG149" i="2"/>
  <c r="KS149" i="2"/>
  <c r="JJ149" i="2"/>
  <c r="GC149" i="2"/>
  <c r="MW149" i="2"/>
  <c r="EM149" i="2"/>
  <c r="NY149" i="2"/>
  <c r="HT149" i="2"/>
  <c r="QQ149" i="2"/>
  <c r="KE149" i="2"/>
  <c r="IV149" i="2"/>
  <c r="DK149" i="2"/>
  <c r="UY149" i="2"/>
  <c r="QC149" i="2"/>
  <c r="IH149" i="2"/>
  <c r="AZ149" i="2"/>
  <c r="HF149" i="2"/>
  <c r="CW149" i="2"/>
  <c r="M149" i="1"/>
  <c r="UK149" i="2"/>
  <c r="LU149" i="2"/>
  <c r="GX149" i="2"/>
  <c r="AE149" i="2"/>
  <c r="FH149" i="2"/>
  <c r="GJ149" i="2"/>
  <c r="BG149" i="2"/>
  <c r="LG149" i="2"/>
  <c r="CI149" i="2"/>
  <c r="IO149" i="2"/>
  <c r="IA149" i="2"/>
  <c r="AL149" i="2"/>
  <c r="SU149" i="2"/>
  <c r="GQ149" i="2"/>
  <c r="DY149" i="2"/>
  <c r="NK149" i="2"/>
  <c r="HM149" i="2"/>
  <c r="BU149" i="2"/>
  <c r="JC149" i="2"/>
  <c r="JQ149" i="2"/>
  <c r="MI149" i="2"/>
  <c r="FV149" i="2"/>
  <c r="AS149" i="2"/>
  <c r="FO149" i="2"/>
  <c r="RS149" i="2"/>
  <c r="TW149" i="2"/>
  <c r="RE149" i="2"/>
  <c r="PO149" i="2"/>
  <c r="FA149" i="2"/>
  <c r="C450" i="3" l="1"/>
  <c r="W151" i="2"/>
  <c r="N151" i="1" s="1"/>
  <c r="V151" i="2"/>
  <c r="X151" i="2"/>
  <c r="U151" i="2"/>
  <c r="L151" i="1"/>
  <c r="T152" i="2"/>
  <c r="GC150" i="2"/>
  <c r="FO150" i="2"/>
  <c r="UY150" i="2"/>
  <c r="UK150" i="2"/>
  <c r="QC150" i="2"/>
  <c r="PO150" i="2"/>
  <c r="PA150" i="2"/>
  <c r="OM150" i="2"/>
  <c r="NY150" i="2"/>
  <c r="NK150" i="2"/>
  <c r="MW150" i="2"/>
  <c r="FA150" i="2"/>
  <c r="EM150" i="2"/>
  <c r="DY150" i="2"/>
  <c r="QQ150" i="2"/>
  <c r="RZ150" i="2"/>
  <c r="HM150" i="2"/>
  <c r="TI150" i="2"/>
  <c r="TW150" i="2"/>
  <c r="MP150" i="2"/>
  <c r="SU150" i="2"/>
  <c r="RL150" i="2"/>
  <c r="KE150" i="2"/>
  <c r="GX150" i="2"/>
  <c r="AS150" i="2"/>
  <c r="AA150" i="2"/>
  <c r="SG150" i="2"/>
  <c r="OF150" i="2"/>
  <c r="ET150" i="2"/>
  <c r="DK150" i="2"/>
  <c r="JQ150" i="2"/>
  <c r="EF150" i="2"/>
  <c r="RS150" i="2"/>
  <c r="MI150" i="2"/>
  <c r="JC150" i="2"/>
  <c r="CW150" i="2"/>
  <c r="UD150" i="2"/>
  <c r="RE150" i="2"/>
  <c r="QJ150" i="2"/>
  <c r="NR150" i="2"/>
  <c r="M150" i="1"/>
  <c r="TB150" i="2"/>
  <c r="BG150" i="2"/>
  <c r="KZ150" i="2"/>
  <c r="PH150" i="2"/>
  <c r="IH150" i="2"/>
  <c r="DD150" i="2"/>
  <c r="KL150" i="2"/>
  <c r="UR150" i="2"/>
  <c r="GQ150" i="2"/>
  <c r="IV150" i="2"/>
  <c r="MB150" i="2"/>
  <c r="HF150" i="2"/>
  <c r="AL150" i="2"/>
  <c r="IA150" i="2"/>
  <c r="LN150" i="2"/>
  <c r="QX150" i="2"/>
  <c r="LG150" i="2"/>
  <c r="CP150" i="2"/>
  <c r="OT150" i="2"/>
  <c r="GJ150" i="2"/>
  <c r="IO150" i="2"/>
  <c r="AZ150" i="2"/>
  <c r="FH150" i="2"/>
  <c r="AE150" i="2"/>
  <c r="SN150" i="2"/>
  <c r="HN150" i="1" s="1"/>
  <c r="BN150" i="2"/>
  <c r="ND150" i="2"/>
  <c r="KS150" i="2"/>
  <c r="CI150" i="2"/>
  <c r="BU150" i="2"/>
  <c r="JJ150" i="2"/>
  <c r="JX150" i="2"/>
  <c r="HT150" i="2"/>
  <c r="TP150" i="2"/>
  <c r="PV150" i="2"/>
  <c r="DR150" i="2"/>
  <c r="LU150" i="2"/>
  <c r="VF150" i="2"/>
  <c r="FV150" i="2"/>
  <c r="C451" i="3" l="1"/>
  <c r="U152" i="2"/>
  <c r="V152" i="2"/>
  <c r="W152" i="2"/>
  <c r="N152" i="1" s="1"/>
  <c r="X152" i="2"/>
  <c r="L152" i="1"/>
  <c r="T153" i="2"/>
  <c r="LU151" i="2"/>
  <c r="LG151" i="2"/>
  <c r="KS151" i="2"/>
  <c r="KE151" i="2"/>
  <c r="JQ151" i="2"/>
  <c r="JC151" i="2"/>
  <c r="IO151" i="2"/>
  <c r="IA151" i="2"/>
  <c r="HM151" i="2"/>
  <c r="GX151" i="2"/>
  <c r="DK151" i="2"/>
  <c r="CW151" i="2"/>
  <c r="CI151" i="2"/>
  <c r="BU151" i="2"/>
  <c r="AA151" i="2"/>
  <c r="QX151" i="2"/>
  <c r="AE151" i="2"/>
  <c r="GJ151" i="2"/>
  <c r="BG151" i="2"/>
  <c r="ND151" i="2"/>
  <c r="DR151" i="2"/>
  <c r="QJ151" i="2"/>
  <c r="JJ151" i="2"/>
  <c r="FH151" i="2"/>
  <c r="CP151" i="2"/>
  <c r="AS151" i="2"/>
  <c r="VF151" i="2"/>
  <c r="HT151" i="2"/>
  <c r="OT151" i="2"/>
  <c r="IV151" i="2"/>
  <c r="LN151" i="2"/>
  <c r="EF151" i="2"/>
  <c r="UR151" i="2"/>
  <c r="MB151" i="2"/>
  <c r="BN151" i="2"/>
  <c r="M151" i="1"/>
  <c r="FV151" i="2"/>
  <c r="KZ151" i="2"/>
  <c r="TB151" i="2"/>
  <c r="RZ151" i="2"/>
  <c r="QQ151" i="2"/>
  <c r="TW151" i="2"/>
  <c r="UY151" i="2"/>
  <c r="OF151" i="2"/>
  <c r="AZ151" i="2"/>
  <c r="DY151" i="2"/>
  <c r="TP151" i="2"/>
  <c r="SG151" i="2"/>
  <c r="IH151" i="2"/>
  <c r="DD151" i="2"/>
  <c r="PH151" i="2"/>
  <c r="UK151" i="2"/>
  <c r="MI151" i="2"/>
  <c r="KL151" i="2"/>
  <c r="ET151" i="2"/>
  <c r="PV151" i="2"/>
  <c r="MP151" i="2"/>
  <c r="AL151" i="2"/>
  <c r="EM151" i="2"/>
  <c r="FO151" i="2"/>
  <c r="RL151" i="2"/>
  <c r="QC151" i="2"/>
  <c r="MW151" i="2"/>
  <c r="GQ151" i="2"/>
  <c r="SN151" i="2"/>
  <c r="HN151" i="1" s="1"/>
  <c r="TI151" i="2"/>
  <c r="HF151" i="2"/>
  <c r="RS151" i="2"/>
  <c r="OM151" i="2"/>
  <c r="NY151" i="2"/>
  <c r="FA151" i="2"/>
  <c r="JX151" i="2"/>
  <c r="GC151" i="2"/>
  <c r="UD151" i="2"/>
  <c r="NR151" i="2"/>
  <c r="RE151" i="2"/>
  <c r="SU151" i="2"/>
  <c r="NK151" i="2"/>
  <c r="PA151" i="2"/>
  <c r="PO151" i="2"/>
  <c r="VF152" i="2" l="1"/>
  <c r="UR152" i="2"/>
  <c r="UD152" i="2"/>
  <c r="TP152" i="2"/>
  <c r="TB152" i="2"/>
  <c r="SN152" i="2"/>
  <c r="HN152" i="1" s="1"/>
  <c r="RZ152" i="2"/>
  <c r="RL152" i="2"/>
  <c r="QX152" i="2"/>
  <c r="QJ152" i="2"/>
  <c r="PV152" i="2"/>
  <c r="PH152" i="2"/>
  <c r="OT152" i="2"/>
  <c r="OF152" i="2"/>
  <c r="NR152" i="2"/>
  <c r="ND152" i="2"/>
  <c r="MP152" i="2"/>
  <c r="MB152" i="2"/>
  <c r="ET152" i="2"/>
  <c r="EF152" i="2"/>
  <c r="DR152" i="2"/>
  <c r="DD152" i="2"/>
  <c r="CP152" i="2"/>
  <c r="BN152" i="2"/>
  <c r="JJ152" i="2"/>
  <c r="IV152" i="2"/>
  <c r="IH152" i="2"/>
  <c r="HT152" i="2"/>
  <c r="HF152" i="2"/>
  <c r="NK152" i="2"/>
  <c r="GQ152" i="2"/>
  <c r="QQ152" i="2"/>
  <c r="FA152" i="2"/>
  <c r="QC152" i="2"/>
  <c r="MW152" i="2"/>
  <c r="LN152" i="2"/>
  <c r="KZ152" i="2"/>
  <c r="AA152" i="2"/>
  <c r="TW152" i="2"/>
  <c r="MI152" i="2"/>
  <c r="PA152" i="2"/>
  <c r="TI152" i="2"/>
  <c r="KL152" i="2"/>
  <c r="LU152" i="2"/>
  <c r="JX152" i="2"/>
  <c r="GC152" i="2"/>
  <c r="RS152" i="2"/>
  <c r="M152" i="1"/>
  <c r="DK152" i="2"/>
  <c r="RE152" i="2"/>
  <c r="CW152" i="2"/>
  <c r="FO152" i="2"/>
  <c r="DY152" i="2"/>
  <c r="LG152" i="2"/>
  <c r="CI152" i="2"/>
  <c r="IO152" i="2"/>
  <c r="HM152" i="2"/>
  <c r="AE152" i="2"/>
  <c r="GJ152" i="2"/>
  <c r="UY152" i="2"/>
  <c r="KS152" i="2"/>
  <c r="JQ152" i="2"/>
  <c r="FH152" i="2"/>
  <c r="EM152" i="2"/>
  <c r="AS152" i="2"/>
  <c r="BG152" i="2"/>
  <c r="BU152" i="2"/>
  <c r="UK152" i="2"/>
  <c r="AZ152" i="2"/>
  <c r="FV152" i="2"/>
  <c r="AL152" i="2"/>
  <c r="SU152" i="2"/>
  <c r="IA152" i="2"/>
  <c r="SG152" i="2"/>
  <c r="GX152" i="2"/>
  <c r="NY152" i="2"/>
  <c r="PO152" i="2"/>
  <c r="OM152" i="2"/>
  <c r="JC152" i="2"/>
  <c r="KE152" i="2"/>
  <c r="C452" i="3"/>
  <c r="X153" i="2"/>
  <c r="W153" i="2"/>
  <c r="N153" i="1" s="1"/>
  <c r="V153" i="2"/>
  <c r="U153" i="2"/>
  <c r="L153" i="1"/>
  <c r="T154" i="2"/>
  <c r="C453" i="3" l="1"/>
  <c r="X154" i="2"/>
  <c r="U154" i="2"/>
  <c r="V154" i="2"/>
  <c r="W154" i="2"/>
  <c r="N154" i="1" s="1"/>
  <c r="L154" i="1"/>
  <c r="T155" i="2"/>
  <c r="GC153" i="2"/>
  <c r="FO153" i="2"/>
  <c r="TW153" i="2"/>
  <c r="MI153" i="2"/>
  <c r="SU153" i="2"/>
  <c r="VF153" i="2"/>
  <c r="UR153" i="2"/>
  <c r="TI153" i="2"/>
  <c r="QQ153" i="2"/>
  <c r="LG153" i="2"/>
  <c r="UY153" i="2"/>
  <c r="UK153" i="2"/>
  <c r="CI153" i="2"/>
  <c r="BU153" i="2"/>
  <c r="UD153" i="2"/>
  <c r="PV153" i="2"/>
  <c r="PH153" i="2"/>
  <c r="OT153" i="2"/>
  <c r="OF153" i="2"/>
  <c r="NR153" i="2"/>
  <c r="ND153" i="2"/>
  <c r="ET153" i="2"/>
  <c r="EF153" i="2"/>
  <c r="RE153" i="2"/>
  <c r="QJ153" i="2"/>
  <c r="TP153" i="2"/>
  <c r="JC153" i="2"/>
  <c r="GJ153" i="2"/>
  <c r="RS153" i="2"/>
  <c r="QC153" i="2"/>
  <c r="MW153" i="2"/>
  <c r="MB153" i="2"/>
  <c r="DK153" i="2"/>
  <c r="AA153" i="2"/>
  <c r="SG153" i="2"/>
  <c r="RL153" i="2"/>
  <c r="NK153" i="2"/>
  <c r="OM153" i="2"/>
  <c r="EM153" i="2"/>
  <c r="PO153" i="2"/>
  <c r="KE153" i="2"/>
  <c r="PA153" i="2"/>
  <c r="FA153" i="2"/>
  <c r="IA153" i="2"/>
  <c r="DY153" i="2"/>
  <c r="TB153" i="2"/>
  <c r="NY153" i="2"/>
  <c r="M153" i="1"/>
  <c r="KS153" i="2"/>
  <c r="CW153" i="2"/>
  <c r="LU153" i="2"/>
  <c r="IV153" i="2"/>
  <c r="GX153" i="2"/>
  <c r="BN153" i="2"/>
  <c r="FH153" i="2"/>
  <c r="JJ153" i="2"/>
  <c r="MP153" i="2"/>
  <c r="IO153" i="2"/>
  <c r="AL153" i="2"/>
  <c r="AS153" i="2"/>
  <c r="DR153" i="2"/>
  <c r="JX153" i="2"/>
  <c r="GQ153" i="2"/>
  <c r="HF153" i="2"/>
  <c r="CP153" i="2"/>
  <c r="FV153" i="2"/>
  <c r="QX153" i="2"/>
  <c r="DD153" i="2"/>
  <c r="AZ153" i="2"/>
  <c r="RZ153" i="2"/>
  <c r="KZ153" i="2"/>
  <c r="HM153" i="2"/>
  <c r="SN153" i="2"/>
  <c r="HN153" i="1" s="1"/>
  <c r="HT153" i="2"/>
  <c r="BG153" i="2"/>
  <c r="LN153" i="2"/>
  <c r="IH153" i="2"/>
  <c r="KL153" i="2"/>
  <c r="AE153" i="2"/>
  <c r="JQ153" i="2"/>
  <c r="C454" i="3" l="1"/>
  <c r="V155" i="2"/>
  <c r="U155" i="2"/>
  <c r="W155" i="2"/>
  <c r="N155" i="1" s="1"/>
  <c r="X155" i="2"/>
  <c r="L155" i="1"/>
  <c r="T156" i="2"/>
  <c r="GJ154" i="2"/>
  <c r="BG154" i="2"/>
  <c r="AS154" i="2"/>
  <c r="AE154" i="2"/>
  <c r="AA154" i="2"/>
  <c r="ND154" i="2"/>
  <c r="QX154" i="2"/>
  <c r="JX154" i="2"/>
  <c r="HF154" i="2"/>
  <c r="FV154" i="2"/>
  <c r="FH154" i="2"/>
  <c r="MP154" i="2"/>
  <c r="OF154" i="2"/>
  <c r="GQ154" i="2"/>
  <c r="TB154" i="2"/>
  <c r="VF154" i="2"/>
  <c r="FO154" i="2"/>
  <c r="IV154" i="2"/>
  <c r="ET154" i="2"/>
  <c r="GC154" i="2"/>
  <c r="IH154" i="2"/>
  <c r="PV154" i="2"/>
  <c r="M154" i="1"/>
  <c r="NY154" i="2"/>
  <c r="DR154" i="2"/>
  <c r="QJ154" i="2"/>
  <c r="DD154" i="2"/>
  <c r="SU154" i="2"/>
  <c r="SG154" i="2"/>
  <c r="EM154" i="2"/>
  <c r="LG154" i="2"/>
  <c r="PO154" i="2"/>
  <c r="UR154" i="2"/>
  <c r="KE154" i="2"/>
  <c r="TW154" i="2"/>
  <c r="PA154" i="2"/>
  <c r="TP154" i="2"/>
  <c r="NK154" i="2"/>
  <c r="HT154" i="2"/>
  <c r="OM154" i="2"/>
  <c r="UY154" i="2"/>
  <c r="KZ154" i="2"/>
  <c r="BU154" i="2"/>
  <c r="OT154" i="2"/>
  <c r="RS154" i="2"/>
  <c r="TI154" i="2"/>
  <c r="MB154" i="2"/>
  <c r="EF154" i="2"/>
  <c r="BN154" i="2"/>
  <c r="RE154" i="2"/>
  <c r="SN154" i="2"/>
  <c r="HN154" i="1" s="1"/>
  <c r="UD154" i="2"/>
  <c r="NR154" i="2"/>
  <c r="PH154" i="2"/>
  <c r="CW154" i="2"/>
  <c r="HM154" i="2"/>
  <c r="QQ154" i="2"/>
  <c r="FA154" i="2"/>
  <c r="IA154" i="2"/>
  <c r="MW154" i="2"/>
  <c r="CP154" i="2"/>
  <c r="DK154" i="2"/>
  <c r="DY154" i="2"/>
  <c r="AL154" i="2"/>
  <c r="RZ154" i="2"/>
  <c r="CI154" i="2"/>
  <c r="KS154" i="2"/>
  <c r="QC154" i="2"/>
  <c r="JC154" i="2"/>
  <c r="IO154" i="2"/>
  <c r="JQ154" i="2"/>
  <c r="GX154" i="2"/>
  <c r="JJ154" i="2"/>
  <c r="AZ154" i="2"/>
  <c r="LN154" i="2"/>
  <c r="UK154" i="2"/>
  <c r="RL154" i="2"/>
  <c r="KL154" i="2"/>
  <c r="LU154" i="2"/>
  <c r="MI154" i="2"/>
  <c r="C455" i="3" l="1"/>
  <c r="W156" i="2"/>
  <c r="N156" i="1" s="1"/>
  <c r="V156" i="2"/>
  <c r="U156" i="2"/>
  <c r="X156" i="2"/>
  <c r="L156" i="1"/>
  <c r="T157" i="2"/>
  <c r="SN155" i="2"/>
  <c r="HN155" i="1" s="1"/>
  <c r="LN155" i="2"/>
  <c r="KZ155" i="2"/>
  <c r="KL155" i="2"/>
  <c r="JX155" i="2"/>
  <c r="JJ155" i="2"/>
  <c r="IV155" i="2"/>
  <c r="IH155" i="2"/>
  <c r="HT155" i="2"/>
  <c r="HF155" i="2"/>
  <c r="DR155" i="2"/>
  <c r="DD155" i="2"/>
  <c r="CP155" i="2"/>
  <c r="BN155" i="2"/>
  <c r="GQ155" i="2"/>
  <c r="AZ155" i="2"/>
  <c r="AL155" i="2"/>
  <c r="AA155" i="2"/>
  <c r="CW155" i="2"/>
  <c r="NY155" i="2"/>
  <c r="GX155" i="2"/>
  <c r="IA155" i="2"/>
  <c r="GC155" i="2"/>
  <c r="MW155" i="2"/>
  <c r="LG155" i="2"/>
  <c r="UD155" i="2"/>
  <c r="KS155" i="2"/>
  <c r="BG155" i="2"/>
  <c r="VF155" i="2"/>
  <c r="AS155" i="2"/>
  <c r="RZ155" i="2"/>
  <c r="QJ155" i="2"/>
  <c r="GJ155" i="2"/>
  <c r="FA155" i="2"/>
  <c r="M155" i="1"/>
  <c r="KE155" i="2"/>
  <c r="TB155" i="2"/>
  <c r="MI155" i="2"/>
  <c r="ET155" i="2"/>
  <c r="UY155" i="2"/>
  <c r="FV155" i="2"/>
  <c r="EM155" i="2"/>
  <c r="OF155" i="2"/>
  <c r="UR155" i="2"/>
  <c r="OM155" i="2"/>
  <c r="FH155" i="2"/>
  <c r="ND155" i="2"/>
  <c r="NK155" i="2"/>
  <c r="DK155" i="2"/>
  <c r="RL155" i="2"/>
  <c r="PV155" i="2"/>
  <c r="MP155" i="2"/>
  <c r="PA155" i="2"/>
  <c r="PO155" i="2"/>
  <c r="PH155" i="2"/>
  <c r="BU155" i="2"/>
  <c r="SU155" i="2"/>
  <c r="JC155" i="2"/>
  <c r="RS155" i="2"/>
  <c r="SG155" i="2"/>
  <c r="AE155" i="2"/>
  <c r="TP155" i="2"/>
  <c r="DY155" i="2"/>
  <c r="EF155" i="2"/>
  <c r="OT155" i="2"/>
  <c r="TW155" i="2"/>
  <c r="HM155" i="2"/>
  <c r="FO155" i="2"/>
  <c r="QX155" i="2"/>
  <c r="QC155" i="2"/>
  <c r="JQ155" i="2"/>
  <c r="LU155" i="2"/>
  <c r="TI155" i="2"/>
  <c r="NR155" i="2"/>
  <c r="UK155" i="2"/>
  <c r="IO155" i="2"/>
  <c r="CI155" i="2"/>
  <c r="MB155" i="2"/>
  <c r="RE155" i="2"/>
  <c r="QQ155" i="2"/>
  <c r="C456" i="3" l="1"/>
  <c r="W157" i="2"/>
  <c r="N157" i="1" s="1"/>
  <c r="V157" i="2"/>
  <c r="U157" i="2"/>
  <c r="X157" i="2"/>
  <c r="L157" i="1"/>
  <c r="T158" i="2"/>
  <c r="UY156" i="2"/>
  <c r="UK156" i="2"/>
  <c r="TW156" i="2"/>
  <c r="TI156" i="2"/>
  <c r="SU156" i="2"/>
  <c r="SG156" i="2"/>
  <c r="RS156" i="2"/>
  <c r="RE156" i="2"/>
  <c r="QQ156" i="2"/>
  <c r="QC156" i="2"/>
  <c r="PO156" i="2"/>
  <c r="PA156" i="2"/>
  <c r="OM156" i="2"/>
  <c r="NY156" i="2"/>
  <c r="NK156" i="2"/>
  <c r="MW156" i="2"/>
  <c r="MI156" i="2"/>
  <c r="FO156" i="2"/>
  <c r="AZ156" i="2"/>
  <c r="AL156" i="2"/>
  <c r="ET156" i="2"/>
  <c r="EF156" i="2"/>
  <c r="UR156" i="2"/>
  <c r="QJ156" i="2"/>
  <c r="MB156" i="2"/>
  <c r="CW156" i="2"/>
  <c r="VF156" i="2"/>
  <c r="QX156" i="2"/>
  <c r="MP156" i="2"/>
  <c r="JQ156" i="2"/>
  <c r="JC156" i="2"/>
  <c r="IO156" i="2"/>
  <c r="IA156" i="2"/>
  <c r="HM156" i="2"/>
  <c r="GX156" i="2"/>
  <c r="TP156" i="2"/>
  <c r="PH156" i="2"/>
  <c r="NR156" i="2"/>
  <c r="IH156" i="2"/>
  <c r="TB156" i="2"/>
  <c r="OF156" i="2"/>
  <c r="LN156" i="2"/>
  <c r="KE156" i="2"/>
  <c r="IV156" i="2"/>
  <c r="JX156" i="2"/>
  <c r="UD156" i="2"/>
  <c r="PV156" i="2"/>
  <c r="FA156" i="2"/>
  <c r="KS156" i="2"/>
  <c r="HF156" i="2"/>
  <c r="RZ156" i="2"/>
  <c r="HT156" i="2"/>
  <c r="GJ156" i="2"/>
  <c r="RL156" i="2"/>
  <c r="ND156" i="2"/>
  <c r="JJ156" i="2"/>
  <c r="CI156" i="2"/>
  <c r="BU156" i="2"/>
  <c r="SN156" i="2"/>
  <c r="HN156" i="1" s="1"/>
  <c r="LG156" i="2"/>
  <c r="AA156" i="2"/>
  <c r="OT156" i="2"/>
  <c r="BG156" i="2"/>
  <c r="LU156" i="2"/>
  <c r="DY156" i="2"/>
  <c r="M156" i="1"/>
  <c r="KL156" i="2"/>
  <c r="DK156" i="2"/>
  <c r="GC156" i="2"/>
  <c r="FV156" i="2"/>
  <c r="FH156" i="2"/>
  <c r="EM156" i="2"/>
  <c r="DD156" i="2"/>
  <c r="DR156" i="2"/>
  <c r="AS156" i="2"/>
  <c r="AE156" i="2"/>
  <c r="GQ156" i="2"/>
  <c r="CP156" i="2"/>
  <c r="BN156" i="2"/>
  <c r="KZ156" i="2"/>
  <c r="C457" i="3" l="1"/>
  <c r="U158" i="2"/>
  <c r="V158" i="2"/>
  <c r="X158" i="2"/>
  <c r="W158" i="2"/>
  <c r="N158" i="1" s="1"/>
  <c r="L158" i="1"/>
  <c r="T159" i="2"/>
  <c r="LU157" i="2"/>
  <c r="LG157" i="2"/>
  <c r="QX157" i="2"/>
  <c r="ND157" i="2"/>
  <c r="HM157" i="2"/>
  <c r="GC157" i="2"/>
  <c r="FO157" i="2"/>
  <c r="KS157" i="2"/>
  <c r="KE157" i="2"/>
  <c r="AA157" i="2"/>
  <c r="VF157" i="2"/>
  <c r="MP157" i="2"/>
  <c r="PV157" i="2"/>
  <c r="GJ157" i="2"/>
  <c r="FA157" i="2"/>
  <c r="SN157" i="2"/>
  <c r="HN157" i="1" s="1"/>
  <c r="TB157" i="2"/>
  <c r="GX157" i="2"/>
  <c r="BG157" i="2"/>
  <c r="UR157" i="2"/>
  <c r="QJ157" i="2"/>
  <c r="DY157" i="2"/>
  <c r="RZ157" i="2"/>
  <c r="UD157" i="2"/>
  <c r="OT157" i="2"/>
  <c r="KZ157" i="2"/>
  <c r="FV157" i="2"/>
  <c r="CW157" i="2"/>
  <c r="M157" i="1"/>
  <c r="IA157" i="2"/>
  <c r="LN157" i="2"/>
  <c r="ET157" i="2"/>
  <c r="AL157" i="2"/>
  <c r="RS157" i="2"/>
  <c r="PO157" i="2"/>
  <c r="SG157" i="2"/>
  <c r="AE157" i="2"/>
  <c r="OM157" i="2"/>
  <c r="IV157" i="2"/>
  <c r="BU157" i="2"/>
  <c r="DD157" i="2"/>
  <c r="TW157" i="2"/>
  <c r="UY157" i="2"/>
  <c r="UK157" i="2"/>
  <c r="GQ157" i="2"/>
  <c r="CI157" i="2"/>
  <c r="QC157" i="2"/>
  <c r="KL157" i="2"/>
  <c r="NR157" i="2"/>
  <c r="QQ157" i="2"/>
  <c r="EM157" i="2"/>
  <c r="OF157" i="2"/>
  <c r="FH157" i="2"/>
  <c r="MB157" i="2"/>
  <c r="TI157" i="2"/>
  <c r="HF157" i="2"/>
  <c r="SU157" i="2"/>
  <c r="MW157" i="2"/>
  <c r="JC157" i="2"/>
  <c r="NK157" i="2"/>
  <c r="IO157" i="2"/>
  <c r="RE157" i="2"/>
  <c r="RL157" i="2"/>
  <c r="CP157" i="2"/>
  <c r="DR157" i="2"/>
  <c r="JQ157" i="2"/>
  <c r="PH157" i="2"/>
  <c r="DK157" i="2"/>
  <c r="BN157" i="2"/>
  <c r="IH157" i="2"/>
  <c r="JJ157" i="2"/>
  <c r="EF157" i="2"/>
  <c r="TP157" i="2"/>
  <c r="HT157" i="2"/>
  <c r="AS157" i="2"/>
  <c r="MI157" i="2"/>
  <c r="NY157" i="2"/>
  <c r="JX157" i="2"/>
  <c r="PA157" i="2"/>
  <c r="AZ157" i="2"/>
  <c r="C458" i="3" l="1"/>
  <c r="V159" i="2"/>
  <c r="U159" i="2"/>
  <c r="W159" i="2"/>
  <c r="N159" i="1" s="1"/>
  <c r="X159" i="2"/>
  <c r="T160" i="2"/>
  <c r="L159" i="1"/>
  <c r="UY158" i="2"/>
  <c r="UK158" i="2"/>
  <c r="RZ158" i="2"/>
  <c r="JJ158" i="2"/>
  <c r="FA158" i="2"/>
  <c r="EM158" i="2"/>
  <c r="DY158" i="2"/>
  <c r="BG158" i="2"/>
  <c r="AS158" i="2"/>
  <c r="AE158" i="2"/>
  <c r="UD158" i="2"/>
  <c r="OF158" i="2"/>
  <c r="KZ158" i="2"/>
  <c r="IV158" i="2"/>
  <c r="EF158" i="2"/>
  <c r="BN158" i="2"/>
  <c r="GJ158" i="2"/>
  <c r="AL158" i="2"/>
  <c r="IH158" i="2"/>
  <c r="QJ158" i="2"/>
  <c r="NR158" i="2"/>
  <c r="AA158" i="2"/>
  <c r="TW158" i="2"/>
  <c r="FH158" i="2"/>
  <c r="VF158" i="2"/>
  <c r="PV158" i="2"/>
  <c r="LN158" i="2"/>
  <c r="HF158" i="2"/>
  <c r="MP158" i="2"/>
  <c r="PH158" i="2"/>
  <c r="QX158" i="2"/>
  <c r="RL158" i="2"/>
  <c r="SG158" i="2"/>
  <c r="M158" i="1"/>
  <c r="TI158" i="2"/>
  <c r="NY158" i="2"/>
  <c r="KL158" i="2"/>
  <c r="MW158" i="2"/>
  <c r="QQ158" i="2"/>
  <c r="DR158" i="2"/>
  <c r="JC158" i="2"/>
  <c r="IA158" i="2"/>
  <c r="GX158" i="2"/>
  <c r="RE158" i="2"/>
  <c r="GQ158" i="2"/>
  <c r="JX158" i="2"/>
  <c r="LG158" i="2"/>
  <c r="SU158" i="2"/>
  <c r="ND158" i="2"/>
  <c r="KS158" i="2"/>
  <c r="CI158" i="2"/>
  <c r="GC158" i="2"/>
  <c r="CW158" i="2"/>
  <c r="HM158" i="2"/>
  <c r="DK158" i="2"/>
  <c r="OM158" i="2"/>
  <c r="ET158" i="2"/>
  <c r="PA158" i="2"/>
  <c r="MI158" i="2"/>
  <c r="FO158" i="2"/>
  <c r="LU158" i="2"/>
  <c r="UR158" i="2"/>
  <c r="TP158" i="2"/>
  <c r="RS158" i="2"/>
  <c r="NK158" i="2"/>
  <c r="SN158" i="2"/>
  <c r="HN158" i="1" s="1"/>
  <c r="QC158" i="2"/>
  <c r="IO158" i="2"/>
  <c r="AZ158" i="2"/>
  <c r="OT158" i="2"/>
  <c r="KE158" i="2"/>
  <c r="JQ158" i="2"/>
  <c r="BU158" i="2"/>
  <c r="TB158" i="2"/>
  <c r="CP158" i="2"/>
  <c r="PO158" i="2"/>
  <c r="FV158" i="2"/>
  <c r="MB158" i="2"/>
  <c r="DD158" i="2"/>
  <c r="HT158" i="2"/>
  <c r="C459" i="3" l="1"/>
  <c r="X160" i="2"/>
  <c r="W160" i="2"/>
  <c r="N160" i="1" s="1"/>
  <c r="V160" i="2"/>
  <c r="U160" i="2"/>
  <c r="L160" i="1"/>
  <c r="T161" i="2"/>
  <c r="VF159" i="2"/>
  <c r="UR159" i="2"/>
  <c r="UD159" i="2"/>
  <c r="TP159" i="2"/>
  <c r="TB159" i="2"/>
  <c r="SN159" i="2"/>
  <c r="HN159" i="1" s="1"/>
  <c r="RZ159" i="2"/>
  <c r="RL159" i="2"/>
  <c r="QX159" i="2"/>
  <c r="QJ159" i="2"/>
  <c r="PV159" i="2"/>
  <c r="PH159" i="2"/>
  <c r="OT159" i="2"/>
  <c r="OF159" i="2"/>
  <c r="NR159" i="2"/>
  <c r="ND159" i="2"/>
  <c r="MP159" i="2"/>
  <c r="MB159" i="2"/>
  <c r="ET159" i="2"/>
  <c r="EF159" i="2"/>
  <c r="TW159" i="2"/>
  <c r="PO159" i="2"/>
  <c r="LU159" i="2"/>
  <c r="LG159" i="2"/>
  <c r="KS159" i="2"/>
  <c r="KE159" i="2"/>
  <c r="JQ159" i="2"/>
  <c r="JC159" i="2"/>
  <c r="IO159" i="2"/>
  <c r="IA159" i="2"/>
  <c r="HM159" i="2"/>
  <c r="GX159" i="2"/>
  <c r="DR159" i="2"/>
  <c r="DD159" i="2"/>
  <c r="CP159" i="2"/>
  <c r="BN159" i="2"/>
  <c r="MW159" i="2"/>
  <c r="HT159" i="2"/>
  <c r="IH159" i="2"/>
  <c r="GJ159" i="2"/>
  <c r="AA159" i="2"/>
  <c r="KZ159" i="2"/>
  <c r="PA159" i="2"/>
  <c r="LN159" i="2"/>
  <c r="DY159" i="2"/>
  <c r="BG159" i="2"/>
  <c r="AS159" i="2"/>
  <c r="AE159" i="2"/>
  <c r="TI159" i="2"/>
  <c r="JX159" i="2"/>
  <c r="FA159" i="2"/>
  <c r="SG159" i="2"/>
  <c r="KL159" i="2"/>
  <c r="HF159" i="2"/>
  <c r="AZ159" i="2"/>
  <c r="AL159" i="2"/>
  <c r="RS159" i="2"/>
  <c r="NY159" i="2"/>
  <c r="IV159" i="2"/>
  <c r="GQ159" i="2"/>
  <c r="JJ159" i="2"/>
  <c r="DK159" i="2"/>
  <c r="M159" i="1"/>
  <c r="CW159" i="2"/>
  <c r="SU159" i="2"/>
  <c r="OM159" i="2"/>
  <c r="FO159" i="2"/>
  <c r="RE159" i="2"/>
  <c r="UK159" i="2"/>
  <c r="QQ159" i="2"/>
  <c r="EM159" i="2"/>
  <c r="CI159" i="2"/>
  <c r="BU159" i="2"/>
  <c r="UY159" i="2"/>
  <c r="QC159" i="2"/>
  <c r="FH159" i="2"/>
  <c r="FV159" i="2"/>
  <c r="MI159" i="2"/>
  <c r="NK159" i="2"/>
  <c r="GC159" i="2"/>
  <c r="C460" i="3" l="1"/>
  <c r="U161" i="2"/>
  <c r="X161" i="2"/>
  <c r="W161" i="2"/>
  <c r="N161" i="1" s="1"/>
  <c r="V161" i="2"/>
  <c r="L161" i="1"/>
  <c r="T162" i="2"/>
  <c r="GC160" i="2"/>
  <c r="FO160" i="2"/>
  <c r="JX160" i="2"/>
  <c r="JJ160" i="2"/>
  <c r="IV160" i="2"/>
  <c r="IH160" i="2"/>
  <c r="HT160" i="2"/>
  <c r="HF160" i="2"/>
  <c r="FV160" i="2"/>
  <c r="BG160" i="2"/>
  <c r="AA160" i="2"/>
  <c r="FA160" i="2"/>
  <c r="EM160" i="2"/>
  <c r="DY160" i="2"/>
  <c r="UY160" i="2"/>
  <c r="UK160" i="2"/>
  <c r="SN160" i="2"/>
  <c r="HN160" i="1" s="1"/>
  <c r="QC160" i="2"/>
  <c r="PO160" i="2"/>
  <c r="PA160" i="2"/>
  <c r="OM160" i="2"/>
  <c r="NY160" i="2"/>
  <c r="NK160" i="2"/>
  <c r="MW160" i="2"/>
  <c r="EF160" i="2"/>
  <c r="QQ160" i="2"/>
  <c r="TI160" i="2"/>
  <c r="SU160" i="2"/>
  <c r="MI160" i="2"/>
  <c r="FH160" i="2"/>
  <c r="RZ160" i="2"/>
  <c r="TW160" i="2"/>
  <c r="RS160" i="2"/>
  <c r="JQ160" i="2"/>
  <c r="AS160" i="2"/>
  <c r="QX160" i="2"/>
  <c r="MB160" i="2"/>
  <c r="GX160" i="2"/>
  <c r="DD160" i="2"/>
  <c r="LU160" i="2"/>
  <c r="CP160" i="2"/>
  <c r="PV160" i="2"/>
  <c r="IO160" i="2"/>
  <c r="SG160" i="2"/>
  <c r="KS160" i="2"/>
  <c r="UR160" i="2"/>
  <c r="RE160" i="2"/>
  <c r="TP160" i="2"/>
  <c r="NR160" i="2"/>
  <c r="M160" i="1"/>
  <c r="ND160" i="2"/>
  <c r="ET160" i="2"/>
  <c r="JC160" i="2"/>
  <c r="GJ160" i="2"/>
  <c r="QJ160" i="2"/>
  <c r="OF160" i="2"/>
  <c r="AL160" i="2"/>
  <c r="AE160" i="2"/>
  <c r="BU160" i="2"/>
  <c r="IA160" i="2"/>
  <c r="HM160" i="2"/>
  <c r="DR160" i="2"/>
  <c r="KZ160" i="2"/>
  <c r="KL160" i="2"/>
  <c r="PH160" i="2"/>
  <c r="BN160" i="2"/>
  <c r="MP160" i="2"/>
  <c r="LG160" i="2"/>
  <c r="KE160" i="2"/>
  <c r="RL160" i="2"/>
  <c r="GQ160" i="2"/>
  <c r="OT160" i="2"/>
  <c r="TB160" i="2"/>
  <c r="CW160" i="2"/>
  <c r="AZ160" i="2"/>
  <c r="VF160" i="2"/>
  <c r="UD160" i="2"/>
  <c r="DK160" i="2"/>
  <c r="LN160" i="2"/>
  <c r="CI160" i="2"/>
  <c r="C461" i="3" l="1"/>
  <c r="U162" i="2"/>
  <c r="W162" i="2"/>
  <c r="N162" i="1" s="1"/>
  <c r="V162" i="2"/>
  <c r="X162" i="2"/>
  <c r="L162" i="1"/>
  <c r="T163" i="2"/>
  <c r="LU161" i="2"/>
  <c r="LG161" i="2"/>
  <c r="KS161" i="2"/>
  <c r="KE161" i="2"/>
  <c r="JQ161" i="2"/>
  <c r="JC161" i="2"/>
  <c r="IO161" i="2"/>
  <c r="IA161" i="2"/>
  <c r="HM161" i="2"/>
  <c r="GX161" i="2"/>
  <c r="DK161" i="2"/>
  <c r="CW161" i="2"/>
  <c r="CI161" i="2"/>
  <c r="BU161" i="2"/>
  <c r="AA161" i="2"/>
  <c r="VF161" i="2"/>
  <c r="SN161" i="2"/>
  <c r="HN161" i="1" s="1"/>
  <c r="PV161" i="2"/>
  <c r="HT161" i="2"/>
  <c r="FV161" i="2"/>
  <c r="FH161" i="2"/>
  <c r="GJ161" i="2"/>
  <c r="BG161" i="2"/>
  <c r="AS161" i="2"/>
  <c r="AE161" i="2"/>
  <c r="NR161" i="2"/>
  <c r="BN161" i="2"/>
  <c r="ND161" i="2"/>
  <c r="LN161" i="2"/>
  <c r="TP161" i="2"/>
  <c r="ET161" i="2"/>
  <c r="GC161" i="2"/>
  <c r="UR161" i="2"/>
  <c r="HF161" i="2"/>
  <c r="PH161" i="2"/>
  <c r="RL161" i="2"/>
  <c r="AZ161" i="2"/>
  <c r="JX161" i="2"/>
  <c r="M161" i="1"/>
  <c r="DR161" i="2"/>
  <c r="PA161" i="2"/>
  <c r="QX161" i="2"/>
  <c r="CP161" i="2"/>
  <c r="SG161" i="2"/>
  <c r="MB161" i="2"/>
  <c r="JJ161" i="2"/>
  <c r="FO161" i="2"/>
  <c r="IV161" i="2"/>
  <c r="MI161" i="2"/>
  <c r="EM161" i="2"/>
  <c r="DD161" i="2"/>
  <c r="TI161" i="2"/>
  <c r="IH161" i="2"/>
  <c r="RZ161" i="2"/>
  <c r="OT161" i="2"/>
  <c r="MW161" i="2"/>
  <c r="PO161" i="2"/>
  <c r="OM161" i="2"/>
  <c r="NK161" i="2"/>
  <c r="UY161" i="2"/>
  <c r="EF161" i="2"/>
  <c r="OF161" i="2"/>
  <c r="QJ161" i="2"/>
  <c r="RE161" i="2"/>
  <c r="KZ161" i="2"/>
  <c r="DY161" i="2"/>
  <c r="MP161" i="2"/>
  <c r="QQ161" i="2"/>
  <c r="NY161" i="2"/>
  <c r="AL161" i="2"/>
  <c r="KL161" i="2"/>
  <c r="FA161" i="2"/>
  <c r="GQ161" i="2"/>
  <c r="SU161" i="2"/>
  <c r="RS161" i="2"/>
  <c r="QC161" i="2"/>
  <c r="TB161" i="2"/>
  <c r="UD161" i="2"/>
  <c r="UK161" i="2"/>
  <c r="TW161" i="2"/>
  <c r="C462" i="3" l="1"/>
  <c r="X163" i="2"/>
  <c r="W163" i="2"/>
  <c r="N163" i="1" s="1"/>
  <c r="V163" i="2"/>
  <c r="U163" i="2"/>
  <c r="L163" i="1"/>
  <c r="T164" i="2"/>
  <c r="VF162" i="2"/>
  <c r="UR162" i="2"/>
  <c r="UD162" i="2"/>
  <c r="TP162" i="2"/>
  <c r="TB162" i="2"/>
  <c r="SN162" i="2"/>
  <c r="HN162" i="1" s="1"/>
  <c r="RZ162" i="2"/>
  <c r="RL162" i="2"/>
  <c r="QX162" i="2"/>
  <c r="QJ162" i="2"/>
  <c r="PV162" i="2"/>
  <c r="PH162" i="2"/>
  <c r="OT162" i="2"/>
  <c r="OF162" i="2"/>
  <c r="NR162" i="2"/>
  <c r="ND162" i="2"/>
  <c r="MP162" i="2"/>
  <c r="MB162" i="2"/>
  <c r="ET162" i="2"/>
  <c r="EF162" i="2"/>
  <c r="UY162" i="2"/>
  <c r="QQ162" i="2"/>
  <c r="MI162" i="2"/>
  <c r="GC162" i="2"/>
  <c r="LN162" i="2"/>
  <c r="KZ162" i="2"/>
  <c r="KL162" i="2"/>
  <c r="JX162" i="2"/>
  <c r="JJ162" i="2"/>
  <c r="IV162" i="2"/>
  <c r="IH162" i="2"/>
  <c r="HT162" i="2"/>
  <c r="HF162" i="2"/>
  <c r="TI162" i="2"/>
  <c r="NY162" i="2"/>
  <c r="LU162" i="2"/>
  <c r="IO162" i="2"/>
  <c r="DY162" i="2"/>
  <c r="CP162" i="2"/>
  <c r="AA162" i="2"/>
  <c r="QC162" i="2"/>
  <c r="LG162" i="2"/>
  <c r="FO162" i="2"/>
  <c r="BN162" i="2"/>
  <c r="UK162" i="2"/>
  <c r="IA162" i="2"/>
  <c r="DD162" i="2"/>
  <c r="AZ162" i="2"/>
  <c r="PO162" i="2"/>
  <c r="DR162" i="2"/>
  <c r="FA162" i="2"/>
  <c r="GX162" i="2"/>
  <c r="AL162" i="2"/>
  <c r="KS162" i="2"/>
  <c r="M162" i="1"/>
  <c r="DK162" i="2"/>
  <c r="OM162" i="2"/>
  <c r="JC162" i="2"/>
  <c r="CW162" i="2"/>
  <c r="PA162" i="2"/>
  <c r="SU162" i="2"/>
  <c r="NK162" i="2"/>
  <c r="AS162" i="2"/>
  <c r="GJ162" i="2"/>
  <c r="SG162" i="2"/>
  <c r="CI162" i="2"/>
  <c r="FV162" i="2"/>
  <c r="JQ162" i="2"/>
  <c r="EM162" i="2"/>
  <c r="BG162" i="2"/>
  <c r="AE162" i="2"/>
  <c r="RS162" i="2"/>
  <c r="MW162" i="2"/>
  <c r="HM162" i="2"/>
  <c r="FH162" i="2"/>
  <c r="BU162" i="2"/>
  <c r="GQ162" i="2"/>
  <c r="TW162" i="2"/>
  <c r="KE162" i="2"/>
  <c r="RE162" i="2"/>
  <c r="C463" i="3" l="1"/>
  <c r="U164" i="2"/>
  <c r="X164" i="2"/>
  <c r="V164" i="2"/>
  <c r="W164" i="2"/>
  <c r="N164" i="1" s="1"/>
  <c r="L164" i="1"/>
  <c r="T165" i="2"/>
  <c r="GC163" i="2"/>
  <c r="FO163" i="2"/>
  <c r="TP163" i="2"/>
  <c r="RE163" i="2"/>
  <c r="MB163" i="2"/>
  <c r="KS163" i="2"/>
  <c r="GX163" i="2"/>
  <c r="BG163" i="2"/>
  <c r="AA163" i="2"/>
  <c r="RS163" i="2"/>
  <c r="SG163" i="2"/>
  <c r="SU163" i="2"/>
  <c r="RZ163" i="2"/>
  <c r="NK163" i="2"/>
  <c r="IO163" i="2"/>
  <c r="GJ163" i="2"/>
  <c r="FA163" i="2"/>
  <c r="NY163" i="2"/>
  <c r="UK163" i="2"/>
  <c r="DY163" i="2"/>
  <c r="FH163" i="2"/>
  <c r="TW163" i="2"/>
  <c r="TB163" i="2"/>
  <c r="QQ163" i="2"/>
  <c r="EM163" i="2"/>
  <c r="OM163" i="2"/>
  <c r="KE163" i="2"/>
  <c r="UY163" i="2"/>
  <c r="PA163" i="2"/>
  <c r="MI163" i="2"/>
  <c r="AS163" i="2"/>
  <c r="MW163" i="2"/>
  <c r="PO163" i="2"/>
  <c r="QC163" i="2"/>
  <c r="TI163" i="2"/>
  <c r="RL163" i="2"/>
  <c r="LU163" i="2"/>
  <c r="M163" i="1"/>
  <c r="GQ163" i="2"/>
  <c r="QJ163" i="2"/>
  <c r="CP163" i="2"/>
  <c r="PV163" i="2"/>
  <c r="AL163" i="2"/>
  <c r="DR163" i="2"/>
  <c r="ET163" i="2"/>
  <c r="QX163" i="2"/>
  <c r="HM163" i="2"/>
  <c r="JC163" i="2"/>
  <c r="LN163" i="2"/>
  <c r="UD163" i="2"/>
  <c r="HF163" i="2"/>
  <c r="JJ163" i="2"/>
  <c r="KZ163" i="2"/>
  <c r="VF163" i="2"/>
  <c r="JQ163" i="2"/>
  <c r="BN163" i="2"/>
  <c r="IH163" i="2"/>
  <c r="OF163" i="2"/>
  <c r="PH163" i="2"/>
  <c r="MP163" i="2"/>
  <c r="NR163" i="2"/>
  <c r="EF163" i="2"/>
  <c r="OT163" i="2"/>
  <c r="JX163" i="2"/>
  <c r="AE163" i="2"/>
  <c r="CW163" i="2"/>
  <c r="UR163" i="2"/>
  <c r="AZ163" i="2"/>
  <c r="DD163" i="2"/>
  <c r="CI163" i="2"/>
  <c r="BU163" i="2"/>
  <c r="IV163" i="2"/>
  <c r="HT163" i="2"/>
  <c r="DK163" i="2"/>
  <c r="IA163" i="2"/>
  <c r="KL163" i="2"/>
  <c r="SN163" i="2"/>
  <c r="HN163" i="1" s="1"/>
  <c r="FV163" i="2"/>
  <c r="ND163" i="2"/>
  <c r="LG163" i="2"/>
  <c r="C464" i="3" l="1"/>
  <c r="V165" i="2"/>
  <c r="U165" i="2"/>
  <c r="W165" i="2"/>
  <c r="N165" i="1" s="1"/>
  <c r="X165" i="2"/>
  <c r="L165" i="1"/>
  <c r="T166" i="2"/>
  <c r="GJ164" i="2"/>
  <c r="BG164" i="2"/>
  <c r="AS164" i="2"/>
  <c r="AE164" i="2"/>
  <c r="AA164" i="2"/>
  <c r="MB164" i="2"/>
  <c r="JJ164" i="2"/>
  <c r="GC164" i="2"/>
  <c r="FO164" i="2"/>
  <c r="AL164" i="2"/>
  <c r="UR164" i="2"/>
  <c r="FV164" i="2"/>
  <c r="DR164" i="2"/>
  <c r="VF164" i="2"/>
  <c r="IV164" i="2"/>
  <c r="KL164" i="2"/>
  <c r="FH164" i="2"/>
  <c r="RL164" i="2"/>
  <c r="PV164" i="2"/>
  <c r="HF164" i="2"/>
  <c r="SN164" i="2"/>
  <c r="HN164" i="1" s="1"/>
  <c r="DD164" i="2"/>
  <c r="IH164" i="2"/>
  <c r="OF164" i="2"/>
  <c r="BN164" i="2"/>
  <c r="NR164" i="2"/>
  <c r="M164" i="1"/>
  <c r="PH164" i="2"/>
  <c r="TI164" i="2"/>
  <c r="DY164" i="2"/>
  <c r="SG164" i="2"/>
  <c r="KS164" i="2"/>
  <c r="TP164" i="2"/>
  <c r="QX164" i="2"/>
  <c r="DK164" i="2"/>
  <c r="JQ164" i="2"/>
  <c r="UK164" i="2"/>
  <c r="NY164" i="2"/>
  <c r="QJ164" i="2"/>
  <c r="EF164" i="2"/>
  <c r="MW164" i="2"/>
  <c r="AZ164" i="2"/>
  <c r="MI164" i="2"/>
  <c r="CI164" i="2"/>
  <c r="RS164" i="2"/>
  <c r="HT164" i="2"/>
  <c r="IO164" i="2"/>
  <c r="PO164" i="2"/>
  <c r="KE164" i="2"/>
  <c r="EM164" i="2"/>
  <c r="HM164" i="2"/>
  <c r="TW164" i="2"/>
  <c r="JC164" i="2"/>
  <c r="SU164" i="2"/>
  <c r="LN164" i="2"/>
  <c r="UD164" i="2"/>
  <c r="RE164" i="2"/>
  <c r="CP164" i="2"/>
  <c r="ND164" i="2"/>
  <c r="GQ164" i="2"/>
  <c r="CW164" i="2"/>
  <c r="OM164" i="2"/>
  <c r="JX164" i="2"/>
  <c r="UY164" i="2"/>
  <c r="OT164" i="2"/>
  <c r="RZ164" i="2"/>
  <c r="LU164" i="2"/>
  <c r="KZ164" i="2"/>
  <c r="IA164" i="2"/>
  <c r="FA164" i="2"/>
  <c r="QC164" i="2"/>
  <c r="MP164" i="2"/>
  <c r="QQ164" i="2"/>
  <c r="LG164" i="2"/>
  <c r="BU164" i="2"/>
  <c r="ET164" i="2"/>
  <c r="NK164" i="2"/>
  <c r="TB164" i="2"/>
  <c r="PA164" i="2"/>
  <c r="GX164" i="2"/>
  <c r="C465" i="3" l="1"/>
  <c r="X166" i="2"/>
  <c r="W166" i="2"/>
  <c r="N166" i="1" s="1"/>
  <c r="U166" i="2"/>
  <c r="V166" i="2"/>
  <c r="L166" i="1"/>
  <c r="T167" i="2"/>
  <c r="LN165" i="2"/>
  <c r="KZ165" i="2"/>
  <c r="KL165" i="2"/>
  <c r="JX165" i="2"/>
  <c r="JJ165" i="2"/>
  <c r="IV165" i="2"/>
  <c r="IH165" i="2"/>
  <c r="HT165" i="2"/>
  <c r="HF165" i="2"/>
  <c r="DR165" i="2"/>
  <c r="DD165" i="2"/>
  <c r="CP165" i="2"/>
  <c r="BN165" i="2"/>
  <c r="SU165" i="2"/>
  <c r="QQ165" i="2"/>
  <c r="MW165" i="2"/>
  <c r="KE165" i="2"/>
  <c r="EM165" i="2"/>
  <c r="GQ165" i="2"/>
  <c r="AZ165" i="2"/>
  <c r="AL165" i="2"/>
  <c r="RS165" i="2"/>
  <c r="LU165" i="2"/>
  <c r="GC165" i="2"/>
  <c r="DY165" i="2"/>
  <c r="QC165" i="2"/>
  <c r="IA165" i="2"/>
  <c r="CW165" i="2"/>
  <c r="FO165" i="2"/>
  <c r="PA165" i="2"/>
  <c r="UY165" i="2"/>
  <c r="JQ165" i="2"/>
  <c r="AA165" i="2"/>
  <c r="TW165" i="2"/>
  <c r="M165" i="1"/>
  <c r="IO165" i="2"/>
  <c r="NR165" i="2"/>
  <c r="UK165" i="2"/>
  <c r="AS165" i="2"/>
  <c r="UD165" i="2"/>
  <c r="NY165" i="2"/>
  <c r="KS165" i="2"/>
  <c r="AE165" i="2"/>
  <c r="MP165" i="2"/>
  <c r="VF165" i="2"/>
  <c r="QJ165" i="2"/>
  <c r="EF165" i="2"/>
  <c r="NK165" i="2"/>
  <c r="PV165" i="2"/>
  <c r="SG165" i="2"/>
  <c r="GJ165" i="2"/>
  <c r="SN165" i="2"/>
  <c r="HN165" i="1" s="1"/>
  <c r="ET165" i="2"/>
  <c r="PO165" i="2"/>
  <c r="ND165" i="2"/>
  <c r="FV165" i="2"/>
  <c r="MI165" i="2"/>
  <c r="FA165" i="2"/>
  <c r="BG165" i="2"/>
  <c r="JC165" i="2"/>
  <c r="RE165" i="2"/>
  <c r="GX165" i="2"/>
  <c r="QX165" i="2"/>
  <c r="MB165" i="2"/>
  <c r="OT165" i="2"/>
  <c r="UR165" i="2"/>
  <c r="HM165" i="2"/>
  <c r="DK165" i="2"/>
  <c r="RL165" i="2"/>
  <c r="FH165" i="2"/>
  <c r="TI165" i="2"/>
  <c r="TB165" i="2"/>
  <c r="PH165" i="2"/>
  <c r="CI165" i="2"/>
  <c r="BU165" i="2"/>
  <c r="OM165" i="2"/>
  <c r="LG165" i="2"/>
  <c r="TP165" i="2"/>
  <c r="OF165" i="2"/>
  <c r="RZ165" i="2"/>
  <c r="C466" i="3" l="1"/>
  <c r="V167" i="2"/>
  <c r="X167" i="2"/>
  <c r="U167" i="2"/>
  <c r="W167" i="2"/>
  <c r="N167" i="1" s="1"/>
  <c r="L167" i="1"/>
  <c r="T168" i="2"/>
  <c r="UY166" i="2"/>
  <c r="UK166" i="2"/>
  <c r="TW166" i="2"/>
  <c r="TI166" i="2"/>
  <c r="SU166" i="2"/>
  <c r="SG166" i="2"/>
  <c r="RS166" i="2"/>
  <c r="RE166" i="2"/>
  <c r="QQ166" i="2"/>
  <c r="QC166" i="2"/>
  <c r="PO166" i="2"/>
  <c r="PA166" i="2"/>
  <c r="OM166" i="2"/>
  <c r="NY166" i="2"/>
  <c r="NK166" i="2"/>
  <c r="MW166" i="2"/>
  <c r="MI166" i="2"/>
  <c r="FA166" i="2"/>
  <c r="EM166" i="2"/>
  <c r="DY166" i="2"/>
  <c r="AA166" i="2"/>
  <c r="RZ166" i="2"/>
  <c r="NR166" i="2"/>
  <c r="LU166" i="2"/>
  <c r="LG166" i="2"/>
  <c r="DK166" i="2"/>
  <c r="CW166" i="2"/>
  <c r="CI166" i="2"/>
  <c r="BU166" i="2"/>
  <c r="JQ166" i="2"/>
  <c r="UD166" i="2"/>
  <c r="LN166" i="2"/>
  <c r="GJ166" i="2"/>
  <c r="IO166" i="2"/>
  <c r="DD166" i="2"/>
  <c r="BG166" i="2"/>
  <c r="MP166" i="2"/>
  <c r="JC166" i="2"/>
  <c r="BN166" i="2"/>
  <c r="KZ166" i="2"/>
  <c r="KL166" i="2"/>
  <c r="ET166" i="2"/>
  <c r="AS166" i="2"/>
  <c r="HM166" i="2"/>
  <c r="KS166" i="2"/>
  <c r="KE166" i="2"/>
  <c r="IA166" i="2"/>
  <c r="DR166" i="2"/>
  <c r="RL166" i="2"/>
  <c r="PV166" i="2"/>
  <c r="ND166" i="2"/>
  <c r="GX166" i="2"/>
  <c r="TP166" i="2"/>
  <c r="CP166" i="2"/>
  <c r="M166" i="1"/>
  <c r="VF166" i="2"/>
  <c r="IV166" i="2"/>
  <c r="AE166" i="2"/>
  <c r="SN166" i="2"/>
  <c r="HN166" i="1" s="1"/>
  <c r="AZ166" i="2"/>
  <c r="TB166" i="2"/>
  <c r="FO166" i="2"/>
  <c r="EF166" i="2"/>
  <c r="GQ166" i="2"/>
  <c r="QX166" i="2"/>
  <c r="GC166" i="2"/>
  <c r="UR166" i="2"/>
  <c r="OT166" i="2"/>
  <c r="OF166" i="2"/>
  <c r="PH166" i="2"/>
  <c r="AL166" i="2"/>
  <c r="FV166" i="2"/>
  <c r="HF166" i="2"/>
  <c r="QJ166" i="2"/>
  <c r="JJ166" i="2"/>
  <c r="JX166" i="2"/>
  <c r="MB166" i="2"/>
  <c r="IH166" i="2"/>
  <c r="FH166" i="2"/>
  <c r="HT166" i="2"/>
  <c r="C467" i="3" l="1"/>
  <c r="W168" i="2"/>
  <c r="N168" i="1" s="1"/>
  <c r="V168" i="2"/>
  <c r="U168" i="2"/>
  <c r="X168" i="2"/>
  <c r="L168" i="1"/>
  <c r="T169" i="2"/>
  <c r="FV167" i="2"/>
  <c r="FH167" i="2"/>
  <c r="TB167" i="2"/>
  <c r="QC167" i="2"/>
  <c r="PO167" i="2"/>
  <c r="PA167" i="2"/>
  <c r="OM167" i="2"/>
  <c r="NY167" i="2"/>
  <c r="NK167" i="2"/>
  <c r="MW167" i="2"/>
  <c r="MI167" i="2"/>
  <c r="HF167" i="2"/>
  <c r="BN167" i="2"/>
  <c r="TP167" i="2"/>
  <c r="VF167" i="2"/>
  <c r="UR167" i="2"/>
  <c r="UD167" i="2"/>
  <c r="AA167" i="2"/>
  <c r="RL167" i="2"/>
  <c r="QX167" i="2"/>
  <c r="QJ167" i="2"/>
  <c r="ET167" i="2"/>
  <c r="EF167" i="2"/>
  <c r="RZ167" i="2"/>
  <c r="OT167" i="2"/>
  <c r="PH167" i="2"/>
  <c r="TI167" i="2"/>
  <c r="NR167" i="2"/>
  <c r="GC167" i="2"/>
  <c r="PV167" i="2"/>
  <c r="ND167" i="2"/>
  <c r="JJ167" i="2"/>
  <c r="MP167" i="2"/>
  <c r="FO167" i="2"/>
  <c r="SN167" i="2"/>
  <c r="HN167" i="1" s="1"/>
  <c r="DR167" i="2"/>
  <c r="MB167" i="2"/>
  <c r="KL167" i="2"/>
  <c r="OF167" i="2"/>
  <c r="AZ167" i="2"/>
  <c r="M167" i="1"/>
  <c r="RE167" i="2"/>
  <c r="SU167" i="2"/>
  <c r="KZ167" i="2"/>
  <c r="UY167" i="2"/>
  <c r="HM167" i="2"/>
  <c r="JC167" i="2"/>
  <c r="DD167" i="2"/>
  <c r="EM167" i="2"/>
  <c r="LU167" i="2"/>
  <c r="FA167" i="2"/>
  <c r="BG167" i="2"/>
  <c r="DY167" i="2"/>
  <c r="RS167" i="2"/>
  <c r="LN167" i="2"/>
  <c r="AE167" i="2"/>
  <c r="SG167" i="2"/>
  <c r="IV167" i="2"/>
  <c r="GX167" i="2"/>
  <c r="CP167" i="2"/>
  <c r="UK167" i="2"/>
  <c r="JQ167" i="2"/>
  <c r="IH167" i="2"/>
  <c r="QQ167" i="2"/>
  <c r="HT167" i="2"/>
  <c r="AS167" i="2"/>
  <c r="IO167" i="2"/>
  <c r="JX167" i="2"/>
  <c r="CI167" i="2"/>
  <c r="GJ167" i="2"/>
  <c r="KE167" i="2"/>
  <c r="TW167" i="2"/>
  <c r="IA167" i="2"/>
  <c r="GQ167" i="2"/>
  <c r="CW167" i="2"/>
  <c r="AL167" i="2"/>
  <c r="KS167" i="2"/>
  <c r="LG167" i="2"/>
  <c r="BU167" i="2"/>
  <c r="DK167" i="2"/>
  <c r="C468" i="3" l="1"/>
  <c r="X169" i="2"/>
  <c r="W169" i="2"/>
  <c r="N169" i="1" s="1"/>
  <c r="V169" i="2"/>
  <c r="U169" i="2"/>
  <c r="L169" i="1"/>
  <c r="T170" i="2"/>
  <c r="GQ168" i="2"/>
  <c r="AZ168" i="2"/>
  <c r="AL168" i="2"/>
  <c r="TI168" i="2"/>
  <c r="RE168" i="2"/>
  <c r="NY168" i="2"/>
  <c r="LG168" i="2"/>
  <c r="IA168" i="2"/>
  <c r="CI168" i="2"/>
  <c r="BU168" i="2"/>
  <c r="AA168" i="2"/>
  <c r="PO168" i="2"/>
  <c r="QC168" i="2"/>
  <c r="NK168" i="2"/>
  <c r="DY168" i="2"/>
  <c r="GC168" i="2"/>
  <c r="FO168" i="2"/>
  <c r="UK168" i="2"/>
  <c r="HM168" i="2"/>
  <c r="AE168" i="2"/>
  <c r="SG168" i="2"/>
  <c r="GJ168" i="2"/>
  <c r="MI168" i="2"/>
  <c r="FV168" i="2"/>
  <c r="M168" i="1"/>
  <c r="PH168" i="2"/>
  <c r="JC168" i="2"/>
  <c r="KE168" i="2"/>
  <c r="OM168" i="2"/>
  <c r="DD168" i="2"/>
  <c r="VF168" i="2"/>
  <c r="UR168" i="2"/>
  <c r="KS168" i="2"/>
  <c r="JJ168" i="2"/>
  <c r="BG168" i="2"/>
  <c r="KZ168" i="2"/>
  <c r="RS168" i="2"/>
  <c r="MB168" i="2"/>
  <c r="IV168" i="2"/>
  <c r="CP168" i="2"/>
  <c r="JX168" i="2"/>
  <c r="AS168" i="2"/>
  <c r="DK168" i="2"/>
  <c r="LU168" i="2"/>
  <c r="UD168" i="2"/>
  <c r="MW168" i="2"/>
  <c r="OT168" i="2"/>
  <c r="IH168" i="2"/>
  <c r="PV168" i="2"/>
  <c r="BN168" i="2"/>
  <c r="HT168" i="2"/>
  <c r="QX168" i="2"/>
  <c r="RZ168" i="2"/>
  <c r="LN168" i="2"/>
  <c r="CW168" i="2"/>
  <c r="DR168" i="2"/>
  <c r="PA168" i="2"/>
  <c r="TW168" i="2"/>
  <c r="GX168" i="2"/>
  <c r="SU168" i="2"/>
  <c r="OF168" i="2"/>
  <c r="EF168" i="2"/>
  <c r="EM168" i="2"/>
  <c r="QQ168" i="2"/>
  <c r="FA168" i="2"/>
  <c r="NR168" i="2"/>
  <c r="RL168" i="2"/>
  <c r="MP168" i="2"/>
  <c r="FH168" i="2"/>
  <c r="HF168" i="2"/>
  <c r="TB168" i="2"/>
  <c r="TP168" i="2"/>
  <c r="ET168" i="2"/>
  <c r="QJ168" i="2"/>
  <c r="ND168" i="2"/>
  <c r="UY168" i="2"/>
  <c r="IO168" i="2"/>
  <c r="JQ168" i="2"/>
  <c r="KL168" i="2"/>
  <c r="SN168" i="2"/>
  <c r="HN168" i="1" s="1"/>
  <c r="C469" i="3" l="1"/>
  <c r="U170" i="2"/>
  <c r="X170" i="2"/>
  <c r="V170" i="2"/>
  <c r="W170" i="2"/>
  <c r="N170" i="1" s="1"/>
  <c r="L170" i="1"/>
  <c r="T171" i="2"/>
  <c r="LU169" i="2"/>
  <c r="LG169" i="2"/>
  <c r="KS169" i="2"/>
  <c r="KE169" i="2"/>
  <c r="JQ169" i="2"/>
  <c r="JC169" i="2"/>
  <c r="IO169" i="2"/>
  <c r="IA169" i="2"/>
  <c r="HM169" i="2"/>
  <c r="GX169" i="2"/>
  <c r="DK169" i="2"/>
  <c r="CW169" i="2"/>
  <c r="CI169" i="2"/>
  <c r="BU169" i="2"/>
  <c r="AA169" i="2"/>
  <c r="OF169" i="2"/>
  <c r="KL169" i="2"/>
  <c r="GQ169" i="2"/>
  <c r="BN169" i="2"/>
  <c r="HT169" i="2"/>
  <c r="ET169" i="2"/>
  <c r="TP169" i="2"/>
  <c r="MB169" i="2"/>
  <c r="IH169" i="2"/>
  <c r="BG169" i="2"/>
  <c r="AS169" i="2"/>
  <c r="AE169" i="2"/>
  <c r="NR169" i="2"/>
  <c r="JX169" i="2"/>
  <c r="RL169" i="2"/>
  <c r="AL169" i="2"/>
  <c r="DR169" i="2"/>
  <c r="PV169" i="2"/>
  <c r="AZ169" i="2"/>
  <c r="GJ169" i="2"/>
  <c r="M169" i="1"/>
  <c r="SN169" i="2"/>
  <c r="HN169" i="1" s="1"/>
  <c r="PH169" i="2"/>
  <c r="UR169" i="2"/>
  <c r="VF169" i="2"/>
  <c r="DY169" i="2"/>
  <c r="MI169" i="2"/>
  <c r="HF169" i="2"/>
  <c r="KZ169" i="2"/>
  <c r="EM169" i="2"/>
  <c r="FA169" i="2"/>
  <c r="MW169" i="2"/>
  <c r="JJ169" i="2"/>
  <c r="NK169" i="2"/>
  <c r="FH169" i="2"/>
  <c r="MP169" i="2"/>
  <c r="FV169" i="2"/>
  <c r="FO169" i="2"/>
  <c r="QQ169" i="2"/>
  <c r="QC169" i="2"/>
  <c r="TW169" i="2"/>
  <c r="CP169" i="2"/>
  <c r="OT169" i="2"/>
  <c r="EF169" i="2"/>
  <c r="IV169" i="2"/>
  <c r="PO169" i="2"/>
  <c r="PA169" i="2"/>
  <c r="TI169" i="2"/>
  <c r="SU169" i="2"/>
  <c r="GC169" i="2"/>
  <c r="NY169" i="2"/>
  <c r="QX169" i="2"/>
  <c r="TB169" i="2"/>
  <c r="QJ169" i="2"/>
  <c r="SG169" i="2"/>
  <c r="DD169" i="2"/>
  <c r="LN169" i="2"/>
  <c r="RS169" i="2"/>
  <c r="UD169" i="2"/>
  <c r="RE169" i="2"/>
  <c r="UK169" i="2"/>
  <c r="ND169" i="2"/>
  <c r="UY169" i="2"/>
  <c r="RZ169" i="2"/>
  <c r="OM169" i="2"/>
  <c r="C470" i="3" l="1"/>
  <c r="X171" i="2"/>
  <c r="W171" i="2"/>
  <c r="N171" i="1" s="1"/>
  <c r="V171" i="2"/>
  <c r="U171" i="2"/>
  <c r="L171" i="1"/>
  <c r="T172" i="2"/>
  <c r="VF170" i="2"/>
  <c r="UR170" i="2"/>
  <c r="UD170" i="2"/>
  <c r="TP170" i="2"/>
  <c r="TB170" i="2"/>
  <c r="SN170" i="2"/>
  <c r="HN170" i="1" s="1"/>
  <c r="RZ170" i="2"/>
  <c r="RL170" i="2"/>
  <c r="QX170" i="2"/>
  <c r="QJ170" i="2"/>
  <c r="PV170" i="2"/>
  <c r="PH170" i="2"/>
  <c r="OT170" i="2"/>
  <c r="OF170" i="2"/>
  <c r="NR170" i="2"/>
  <c r="ND170" i="2"/>
  <c r="MP170" i="2"/>
  <c r="MB170" i="2"/>
  <c r="ET170" i="2"/>
  <c r="EF170" i="2"/>
  <c r="SU170" i="2"/>
  <c r="OM170" i="2"/>
  <c r="JQ170" i="2"/>
  <c r="JC170" i="2"/>
  <c r="IO170" i="2"/>
  <c r="IA170" i="2"/>
  <c r="HM170" i="2"/>
  <c r="GX170" i="2"/>
  <c r="FO170" i="2"/>
  <c r="AA170" i="2"/>
  <c r="KL170" i="2"/>
  <c r="JX170" i="2"/>
  <c r="LN170" i="2"/>
  <c r="KZ170" i="2"/>
  <c r="NY170" i="2"/>
  <c r="JJ170" i="2"/>
  <c r="QQ170" i="2"/>
  <c r="UK170" i="2"/>
  <c r="IH170" i="2"/>
  <c r="AL170" i="2"/>
  <c r="DY170" i="2"/>
  <c r="IV170" i="2"/>
  <c r="CP170" i="2"/>
  <c r="QC170" i="2"/>
  <c r="GQ170" i="2"/>
  <c r="DR170" i="2"/>
  <c r="MI170" i="2"/>
  <c r="HF170" i="2"/>
  <c r="SG170" i="2"/>
  <c r="UY170" i="2"/>
  <c r="HT170" i="2"/>
  <c r="DD170" i="2"/>
  <c r="BN170" i="2"/>
  <c r="M170" i="1"/>
  <c r="RS170" i="2"/>
  <c r="MW170" i="2"/>
  <c r="GJ170" i="2"/>
  <c r="FV170" i="2"/>
  <c r="NK170" i="2"/>
  <c r="PA170" i="2"/>
  <c r="LG170" i="2"/>
  <c r="AZ170" i="2"/>
  <c r="CW170" i="2"/>
  <c r="CI170" i="2"/>
  <c r="PO170" i="2"/>
  <c r="GC170" i="2"/>
  <c r="AS170" i="2"/>
  <c r="KS170" i="2"/>
  <c r="KE170" i="2"/>
  <c r="TI170" i="2"/>
  <c r="LU170" i="2"/>
  <c r="RE170" i="2"/>
  <c r="EM170" i="2"/>
  <c r="BG170" i="2"/>
  <c r="AE170" i="2"/>
  <c r="BU170" i="2"/>
  <c r="TW170" i="2"/>
  <c r="FH170" i="2"/>
  <c r="DK170" i="2"/>
  <c r="FA170" i="2"/>
  <c r="C471" i="3" l="1"/>
  <c r="V172" i="2"/>
  <c r="W172" i="2"/>
  <c r="N172" i="1" s="1"/>
  <c r="U172" i="2"/>
  <c r="X172" i="2"/>
  <c r="L172" i="1"/>
  <c r="T173" i="2"/>
  <c r="GC171" i="2"/>
  <c r="FO171" i="2"/>
  <c r="SU171" i="2"/>
  <c r="QX171" i="2"/>
  <c r="LU171" i="2"/>
  <c r="JQ171" i="2"/>
  <c r="FA171" i="2"/>
  <c r="EM171" i="2"/>
  <c r="DY171" i="2"/>
  <c r="TI171" i="2"/>
  <c r="TW171" i="2"/>
  <c r="MI171" i="2"/>
  <c r="RE171" i="2"/>
  <c r="FH171" i="2"/>
  <c r="RS171" i="2"/>
  <c r="FV171" i="2"/>
  <c r="SN171" i="2"/>
  <c r="HN171" i="1" s="1"/>
  <c r="QC171" i="2"/>
  <c r="PO171" i="2"/>
  <c r="PA171" i="2"/>
  <c r="OM171" i="2"/>
  <c r="NY171" i="2"/>
  <c r="NK171" i="2"/>
  <c r="MW171" i="2"/>
  <c r="LG171" i="2"/>
  <c r="EF171" i="2"/>
  <c r="AA171" i="2"/>
  <c r="ND171" i="2"/>
  <c r="ET171" i="2"/>
  <c r="NR171" i="2"/>
  <c r="JC171" i="2"/>
  <c r="OT171" i="2"/>
  <c r="CI171" i="2"/>
  <c r="BU171" i="2"/>
  <c r="QQ171" i="2"/>
  <c r="PH171" i="2"/>
  <c r="HM171" i="2"/>
  <c r="TB171" i="2"/>
  <c r="SG171" i="2"/>
  <c r="PV171" i="2"/>
  <c r="VF171" i="2"/>
  <c r="UR171" i="2"/>
  <c r="KS171" i="2"/>
  <c r="KE171" i="2"/>
  <c r="UY171" i="2"/>
  <c r="QJ171" i="2"/>
  <c r="OF171" i="2"/>
  <c r="UK171" i="2"/>
  <c r="M171" i="1"/>
  <c r="IA171" i="2"/>
  <c r="AL171" i="2"/>
  <c r="JJ171" i="2"/>
  <c r="GQ171" i="2"/>
  <c r="IH171" i="2"/>
  <c r="HF171" i="2"/>
  <c r="MP171" i="2"/>
  <c r="DR171" i="2"/>
  <c r="JX171" i="2"/>
  <c r="AZ171" i="2"/>
  <c r="KZ171" i="2"/>
  <c r="KL171" i="2"/>
  <c r="RL171" i="2"/>
  <c r="LN171" i="2"/>
  <c r="DK171" i="2"/>
  <c r="IO171" i="2"/>
  <c r="CP171" i="2"/>
  <c r="RZ171" i="2"/>
  <c r="GJ171" i="2"/>
  <c r="CW171" i="2"/>
  <c r="TP171" i="2"/>
  <c r="HT171" i="2"/>
  <c r="IV171" i="2"/>
  <c r="MB171" i="2"/>
  <c r="BG171" i="2"/>
  <c r="AS171" i="2"/>
  <c r="UD171" i="2"/>
  <c r="GX171" i="2"/>
  <c r="AE171" i="2"/>
  <c r="DD171" i="2"/>
  <c r="BN171" i="2"/>
  <c r="C472" i="3" l="1"/>
  <c r="V173" i="2"/>
  <c r="U173" i="2"/>
  <c r="X173" i="2"/>
  <c r="W173" i="2"/>
  <c r="N173" i="1" s="1"/>
  <c r="L173" i="1"/>
  <c r="T174" i="2"/>
  <c r="GJ172" i="2"/>
  <c r="BG172" i="2"/>
  <c r="AS172" i="2"/>
  <c r="AE172" i="2"/>
  <c r="AA172" i="2"/>
  <c r="ND172" i="2"/>
  <c r="AZ172" i="2"/>
  <c r="GQ172" i="2"/>
  <c r="TP172" i="2"/>
  <c r="TB172" i="2"/>
  <c r="QJ172" i="2"/>
  <c r="MB172" i="2"/>
  <c r="UR172" i="2"/>
  <c r="PH172" i="2"/>
  <c r="AL172" i="2"/>
  <c r="RL172" i="2"/>
  <c r="FV172" i="2"/>
  <c r="FH172" i="2"/>
  <c r="EF172" i="2"/>
  <c r="FO172" i="2"/>
  <c r="GC172" i="2"/>
  <c r="M172" i="1"/>
  <c r="MW172" i="2"/>
  <c r="OM172" i="2"/>
  <c r="IH172" i="2"/>
  <c r="MP172" i="2"/>
  <c r="OF172" i="2"/>
  <c r="QQ172" i="2"/>
  <c r="QC172" i="2"/>
  <c r="EM172" i="2"/>
  <c r="KZ172" i="2"/>
  <c r="SG172" i="2"/>
  <c r="PV172" i="2"/>
  <c r="QX172" i="2"/>
  <c r="TW172" i="2"/>
  <c r="TI172" i="2"/>
  <c r="IO172" i="2"/>
  <c r="PA172" i="2"/>
  <c r="RE172" i="2"/>
  <c r="RZ172" i="2"/>
  <c r="BN172" i="2"/>
  <c r="SN172" i="2"/>
  <c r="HN172" i="1" s="1"/>
  <c r="SU172" i="2"/>
  <c r="CP172" i="2"/>
  <c r="DK172" i="2"/>
  <c r="DR172" i="2"/>
  <c r="PO172" i="2"/>
  <c r="BU172" i="2"/>
  <c r="UK172" i="2"/>
  <c r="UD172" i="2"/>
  <c r="CW172" i="2"/>
  <c r="GX172" i="2"/>
  <c r="VF172" i="2"/>
  <c r="IV172" i="2"/>
  <c r="HM172" i="2"/>
  <c r="FA172" i="2"/>
  <c r="RS172" i="2"/>
  <c r="DD172" i="2"/>
  <c r="JC172" i="2"/>
  <c r="NY172" i="2"/>
  <c r="JQ172" i="2"/>
  <c r="HT172" i="2"/>
  <c r="UY172" i="2"/>
  <c r="DY172" i="2"/>
  <c r="JX172" i="2"/>
  <c r="KL172" i="2"/>
  <c r="KS172" i="2"/>
  <c r="HF172" i="2"/>
  <c r="OT172" i="2"/>
  <c r="NR172" i="2"/>
  <c r="LG172" i="2"/>
  <c r="LN172" i="2"/>
  <c r="JJ172" i="2"/>
  <c r="ET172" i="2"/>
  <c r="LU172" i="2"/>
  <c r="IA172" i="2"/>
  <c r="NK172" i="2"/>
  <c r="MI172" i="2"/>
  <c r="CI172" i="2"/>
  <c r="KE172" i="2"/>
  <c r="C473" i="3" l="1"/>
  <c r="X174" i="2"/>
  <c r="W174" i="2"/>
  <c r="N174" i="1" s="1"/>
  <c r="V174" i="2"/>
  <c r="U174" i="2"/>
  <c r="L174" i="1"/>
  <c r="T175" i="2"/>
  <c r="VF173" i="2"/>
  <c r="UR173" i="2"/>
  <c r="UD173" i="2"/>
  <c r="TP173" i="2"/>
  <c r="TB173" i="2"/>
  <c r="SN173" i="2"/>
  <c r="HN173" i="1" s="1"/>
  <c r="RZ173" i="2"/>
  <c r="RL173" i="2"/>
  <c r="QX173" i="2"/>
  <c r="QJ173" i="2"/>
  <c r="PV173" i="2"/>
  <c r="PH173" i="2"/>
  <c r="OT173" i="2"/>
  <c r="OF173" i="2"/>
  <c r="NR173" i="2"/>
  <c r="ND173" i="2"/>
  <c r="MP173" i="2"/>
  <c r="MB173" i="2"/>
  <c r="ET173" i="2"/>
  <c r="EF173" i="2"/>
  <c r="RS173" i="2"/>
  <c r="NK173" i="2"/>
  <c r="LN173" i="2"/>
  <c r="KZ173" i="2"/>
  <c r="SG173" i="2"/>
  <c r="NY173" i="2"/>
  <c r="AA173" i="2"/>
  <c r="SU173" i="2"/>
  <c r="OM173" i="2"/>
  <c r="UK173" i="2"/>
  <c r="QC173" i="2"/>
  <c r="EM173" i="2"/>
  <c r="UY173" i="2"/>
  <c r="QQ173" i="2"/>
  <c r="MI173" i="2"/>
  <c r="JJ173" i="2"/>
  <c r="IV173" i="2"/>
  <c r="IH173" i="2"/>
  <c r="HT173" i="2"/>
  <c r="HF173" i="2"/>
  <c r="FA173" i="2"/>
  <c r="KL173" i="2"/>
  <c r="LG173" i="2"/>
  <c r="JX173" i="2"/>
  <c r="LU173" i="2"/>
  <c r="TI173" i="2"/>
  <c r="TW173" i="2"/>
  <c r="AL173" i="2"/>
  <c r="DY173" i="2"/>
  <c r="PA173" i="2"/>
  <c r="RE173" i="2"/>
  <c r="PO173" i="2"/>
  <c r="MW173" i="2"/>
  <c r="BN173" i="2"/>
  <c r="CP173" i="2"/>
  <c r="DR173" i="2"/>
  <c r="DD173" i="2"/>
  <c r="M173" i="1"/>
  <c r="GC173" i="2"/>
  <c r="GX173" i="2"/>
  <c r="DK173" i="2"/>
  <c r="JC173" i="2"/>
  <c r="GQ173" i="2"/>
  <c r="IA173" i="2"/>
  <c r="HM173" i="2"/>
  <c r="BG173" i="2"/>
  <c r="CW173" i="2"/>
  <c r="IO173" i="2"/>
  <c r="JQ173" i="2"/>
  <c r="AE173" i="2"/>
  <c r="KS173" i="2"/>
  <c r="BU173" i="2"/>
  <c r="KE173" i="2"/>
  <c r="CI173" i="2"/>
  <c r="FV173" i="2"/>
  <c r="AS173" i="2"/>
  <c r="FO173" i="2"/>
  <c r="AZ173" i="2"/>
  <c r="FH173" i="2"/>
  <c r="GJ173" i="2"/>
  <c r="C474" i="3" l="1"/>
  <c r="X175" i="2"/>
  <c r="U175" i="2"/>
  <c r="W175" i="2"/>
  <c r="N175" i="1" s="1"/>
  <c r="V175" i="2"/>
  <c r="L175" i="1"/>
  <c r="T176" i="2"/>
  <c r="GQ174" i="2"/>
  <c r="AZ174" i="2"/>
  <c r="AL174" i="2"/>
  <c r="NY174" i="2"/>
  <c r="BG174" i="2"/>
  <c r="AA174" i="2"/>
  <c r="GJ174" i="2"/>
  <c r="GC174" i="2"/>
  <c r="FO174" i="2"/>
  <c r="AE174" i="2"/>
  <c r="TW174" i="2"/>
  <c r="FA174" i="2"/>
  <c r="AS174" i="2"/>
  <c r="MI174" i="2"/>
  <c r="EM174" i="2"/>
  <c r="TI174" i="2"/>
  <c r="QQ174" i="2"/>
  <c r="UY174" i="2"/>
  <c r="NK174" i="2"/>
  <c r="QC174" i="2"/>
  <c r="M174" i="1"/>
  <c r="NR174" i="2"/>
  <c r="LN174" i="2"/>
  <c r="UR174" i="2"/>
  <c r="RE174" i="2"/>
  <c r="IH174" i="2"/>
  <c r="CP174" i="2"/>
  <c r="VF174" i="2"/>
  <c r="UK174" i="2"/>
  <c r="CI174" i="2"/>
  <c r="ND174" i="2"/>
  <c r="TB174" i="2"/>
  <c r="OT174" i="2"/>
  <c r="IA174" i="2"/>
  <c r="PH174" i="2"/>
  <c r="BU174" i="2"/>
  <c r="OM174" i="2"/>
  <c r="RL174" i="2"/>
  <c r="KZ174" i="2"/>
  <c r="PO174" i="2"/>
  <c r="EF174" i="2"/>
  <c r="SN174" i="2"/>
  <c r="HN174" i="1" s="1"/>
  <c r="DD174" i="2"/>
  <c r="SG174" i="2"/>
  <c r="DR174" i="2"/>
  <c r="HF174" i="2"/>
  <c r="LU174" i="2"/>
  <c r="QX174" i="2"/>
  <c r="DY174" i="2"/>
  <c r="KL174" i="2"/>
  <c r="FV174" i="2"/>
  <c r="GX174" i="2"/>
  <c r="JJ174" i="2"/>
  <c r="MP174" i="2"/>
  <c r="DK174" i="2"/>
  <c r="SU174" i="2"/>
  <c r="IO174" i="2"/>
  <c r="FH174" i="2"/>
  <c r="LG174" i="2"/>
  <c r="HM174" i="2"/>
  <c r="JC174" i="2"/>
  <c r="KE174" i="2"/>
  <c r="RZ174" i="2"/>
  <c r="ET174" i="2"/>
  <c r="HT174" i="2"/>
  <c r="JX174" i="2"/>
  <c r="MB174" i="2"/>
  <c r="JQ174" i="2"/>
  <c r="BN174" i="2"/>
  <c r="OF174" i="2"/>
  <c r="QJ174" i="2"/>
  <c r="IV174" i="2"/>
  <c r="RS174" i="2"/>
  <c r="KS174" i="2"/>
  <c r="MW174" i="2"/>
  <c r="PA174" i="2"/>
  <c r="CW174" i="2"/>
  <c r="UD174" i="2"/>
  <c r="TP174" i="2"/>
  <c r="PV174" i="2"/>
  <c r="C475" i="3" l="1"/>
  <c r="W176" i="2"/>
  <c r="N176" i="1" s="1"/>
  <c r="U176" i="2"/>
  <c r="X176" i="2"/>
  <c r="V176" i="2"/>
  <c r="L176" i="1"/>
  <c r="T177" i="2"/>
  <c r="UY175" i="2"/>
  <c r="UK175" i="2"/>
  <c r="TW175" i="2"/>
  <c r="TI175" i="2"/>
  <c r="SU175" i="2"/>
  <c r="SG175" i="2"/>
  <c r="RS175" i="2"/>
  <c r="RE175" i="2"/>
  <c r="QQ175" i="2"/>
  <c r="QC175" i="2"/>
  <c r="PO175" i="2"/>
  <c r="PA175" i="2"/>
  <c r="OM175" i="2"/>
  <c r="NY175" i="2"/>
  <c r="NK175" i="2"/>
  <c r="MW175" i="2"/>
  <c r="MI175" i="2"/>
  <c r="FA175" i="2"/>
  <c r="EM175" i="2"/>
  <c r="DY175" i="2"/>
  <c r="AA175" i="2"/>
  <c r="SN175" i="2"/>
  <c r="HN175" i="1" s="1"/>
  <c r="OF175" i="2"/>
  <c r="TB175" i="2"/>
  <c r="OT175" i="2"/>
  <c r="TP175" i="2"/>
  <c r="PH175" i="2"/>
  <c r="VF175" i="2"/>
  <c r="QX175" i="2"/>
  <c r="MP175" i="2"/>
  <c r="JQ175" i="2"/>
  <c r="JC175" i="2"/>
  <c r="IO175" i="2"/>
  <c r="IA175" i="2"/>
  <c r="HM175" i="2"/>
  <c r="GX175" i="2"/>
  <c r="DK175" i="2"/>
  <c r="CW175" i="2"/>
  <c r="CI175" i="2"/>
  <c r="BU175" i="2"/>
  <c r="RL175" i="2"/>
  <c r="ND175" i="2"/>
  <c r="KS175" i="2"/>
  <c r="KE175" i="2"/>
  <c r="RZ175" i="2"/>
  <c r="PV175" i="2"/>
  <c r="QJ175" i="2"/>
  <c r="NR175" i="2"/>
  <c r="UR175" i="2"/>
  <c r="ET175" i="2"/>
  <c r="BG175" i="2"/>
  <c r="MB175" i="2"/>
  <c r="LU175" i="2"/>
  <c r="LG175" i="2"/>
  <c r="AS175" i="2"/>
  <c r="UD175" i="2"/>
  <c r="EF175" i="2"/>
  <c r="GJ175" i="2"/>
  <c r="M175" i="1"/>
  <c r="AE175" i="2"/>
  <c r="AZ175" i="2"/>
  <c r="JX175" i="2"/>
  <c r="CP175" i="2"/>
  <c r="BN175" i="2"/>
  <c r="DR175" i="2"/>
  <c r="GQ175" i="2"/>
  <c r="HT175" i="2"/>
  <c r="IV175" i="2"/>
  <c r="GC175" i="2"/>
  <c r="KL175" i="2"/>
  <c r="FO175" i="2"/>
  <c r="AL175" i="2"/>
  <c r="LN175" i="2"/>
  <c r="KZ175" i="2"/>
  <c r="DD175" i="2"/>
  <c r="HF175" i="2"/>
  <c r="FH175" i="2"/>
  <c r="FV175" i="2"/>
  <c r="JJ175" i="2"/>
  <c r="IH175" i="2"/>
  <c r="FV176" i="2" l="1"/>
  <c r="FH176" i="2"/>
  <c r="SU176" i="2"/>
  <c r="PV176" i="2"/>
  <c r="PH176" i="2"/>
  <c r="OT176" i="2"/>
  <c r="OF176" i="2"/>
  <c r="NR176" i="2"/>
  <c r="ND176" i="2"/>
  <c r="MP176" i="2"/>
  <c r="MB176" i="2"/>
  <c r="RL176" i="2"/>
  <c r="QX176" i="2"/>
  <c r="QJ176" i="2"/>
  <c r="AA176" i="2"/>
  <c r="TB176" i="2"/>
  <c r="FO176" i="2"/>
  <c r="TP176" i="2"/>
  <c r="GC176" i="2"/>
  <c r="SN176" i="2"/>
  <c r="HN176" i="1" s="1"/>
  <c r="HT176" i="2"/>
  <c r="UD176" i="2"/>
  <c r="ET176" i="2"/>
  <c r="EF176" i="2"/>
  <c r="RZ176" i="2"/>
  <c r="CP176" i="2"/>
  <c r="KL176" i="2"/>
  <c r="DY176" i="2"/>
  <c r="EM176" i="2"/>
  <c r="SG176" i="2"/>
  <c r="FA176" i="2"/>
  <c r="JJ176" i="2"/>
  <c r="VF176" i="2"/>
  <c r="HF176" i="2"/>
  <c r="UR176" i="2"/>
  <c r="LN176" i="2"/>
  <c r="M176" i="1"/>
  <c r="DD176" i="2"/>
  <c r="TI176" i="2"/>
  <c r="BG176" i="2"/>
  <c r="DK176" i="2"/>
  <c r="CW176" i="2"/>
  <c r="KE176" i="2"/>
  <c r="IO176" i="2"/>
  <c r="GQ176" i="2"/>
  <c r="RE176" i="2"/>
  <c r="IA176" i="2"/>
  <c r="LG176" i="2"/>
  <c r="GX176" i="2"/>
  <c r="JC176" i="2"/>
  <c r="AZ176" i="2"/>
  <c r="NY176" i="2"/>
  <c r="BU176" i="2"/>
  <c r="MW176" i="2"/>
  <c r="IH176" i="2"/>
  <c r="OM176" i="2"/>
  <c r="DR176" i="2"/>
  <c r="AL176" i="2"/>
  <c r="CI176" i="2"/>
  <c r="QC176" i="2"/>
  <c r="AS176" i="2"/>
  <c r="KZ176" i="2"/>
  <c r="IV176" i="2"/>
  <c r="PA176" i="2"/>
  <c r="JQ176" i="2"/>
  <c r="RS176" i="2"/>
  <c r="GJ176" i="2"/>
  <c r="HM176" i="2"/>
  <c r="BN176" i="2"/>
  <c r="NK176" i="2"/>
  <c r="LU176" i="2"/>
  <c r="QQ176" i="2"/>
  <c r="UK176" i="2"/>
  <c r="JX176" i="2"/>
  <c r="KS176" i="2"/>
  <c r="TW176" i="2"/>
  <c r="PO176" i="2"/>
  <c r="UY176" i="2"/>
  <c r="MI176" i="2"/>
  <c r="AE176" i="2"/>
  <c r="C476" i="3"/>
  <c r="W177" i="2"/>
  <c r="N177" i="1" s="1"/>
  <c r="V177" i="2"/>
  <c r="U177" i="2"/>
  <c r="X177" i="2"/>
  <c r="L177" i="1"/>
  <c r="T178" i="2"/>
  <c r="C477" i="3" l="1"/>
  <c r="X178" i="2"/>
  <c r="U178" i="2"/>
  <c r="W178" i="2"/>
  <c r="N178" i="1" s="1"/>
  <c r="V178" i="2"/>
  <c r="L178" i="1"/>
  <c r="T179" i="2"/>
  <c r="GQ177" i="2"/>
  <c r="AZ177" i="2"/>
  <c r="AL177" i="2"/>
  <c r="GC177" i="2"/>
  <c r="FO177" i="2"/>
  <c r="AE177" i="2"/>
  <c r="AS177" i="2"/>
  <c r="GJ177" i="2"/>
  <c r="FA177" i="2"/>
  <c r="AA177" i="2"/>
  <c r="SU177" i="2"/>
  <c r="QC177" i="2"/>
  <c r="FV177" i="2"/>
  <c r="TI177" i="2"/>
  <c r="RE177" i="2"/>
  <c r="BG177" i="2"/>
  <c r="FH177" i="2"/>
  <c r="OM177" i="2"/>
  <c r="MI177" i="2"/>
  <c r="M177" i="1"/>
  <c r="VF177" i="2"/>
  <c r="DY177" i="2"/>
  <c r="KZ177" i="2"/>
  <c r="CP177" i="2"/>
  <c r="UK177" i="2"/>
  <c r="ND177" i="2"/>
  <c r="PH177" i="2"/>
  <c r="GX177" i="2"/>
  <c r="HT177" i="2"/>
  <c r="LU177" i="2"/>
  <c r="IA177" i="2"/>
  <c r="HF177" i="2"/>
  <c r="TB177" i="2"/>
  <c r="JC177" i="2"/>
  <c r="QX177" i="2"/>
  <c r="MP177" i="2"/>
  <c r="MW177" i="2"/>
  <c r="JJ177" i="2"/>
  <c r="EF177" i="2"/>
  <c r="UR177" i="2"/>
  <c r="OF177" i="2"/>
  <c r="RS177" i="2"/>
  <c r="NK177" i="2"/>
  <c r="PO177" i="2"/>
  <c r="KE177" i="2"/>
  <c r="HM177" i="2"/>
  <c r="BN177" i="2"/>
  <c r="UD177" i="2"/>
  <c r="EM177" i="2"/>
  <c r="IV177" i="2"/>
  <c r="CI177" i="2"/>
  <c r="RZ177" i="2"/>
  <c r="QJ177" i="2"/>
  <c r="JQ177" i="2"/>
  <c r="CW177" i="2"/>
  <c r="LN177" i="2"/>
  <c r="JX177" i="2"/>
  <c r="NR177" i="2"/>
  <c r="PA177" i="2"/>
  <c r="TW177" i="2"/>
  <c r="BU177" i="2"/>
  <c r="TP177" i="2"/>
  <c r="KL177" i="2"/>
  <c r="IH177" i="2"/>
  <c r="PV177" i="2"/>
  <c r="KS177" i="2"/>
  <c r="SG177" i="2"/>
  <c r="DD177" i="2"/>
  <c r="LG177" i="2"/>
  <c r="OT177" i="2"/>
  <c r="SN177" i="2"/>
  <c r="HN177" i="1" s="1"/>
  <c r="NY177" i="2"/>
  <c r="ET177" i="2"/>
  <c r="DK177" i="2"/>
  <c r="QQ177" i="2"/>
  <c r="UY177" i="2"/>
  <c r="IO177" i="2"/>
  <c r="MB177" i="2"/>
  <c r="RL177" i="2"/>
  <c r="DR177" i="2"/>
  <c r="C478" i="3" l="1"/>
  <c r="W179" i="2"/>
  <c r="N179" i="1" s="1"/>
  <c r="U179" i="2"/>
  <c r="X179" i="2"/>
  <c r="V179" i="2"/>
  <c r="L179" i="1"/>
  <c r="T180" i="2"/>
  <c r="UY178" i="2"/>
  <c r="UK178" i="2"/>
  <c r="TW178" i="2"/>
  <c r="TI178" i="2"/>
  <c r="SU178" i="2"/>
  <c r="SG178" i="2"/>
  <c r="RS178" i="2"/>
  <c r="RE178" i="2"/>
  <c r="QQ178" i="2"/>
  <c r="QC178" i="2"/>
  <c r="PO178" i="2"/>
  <c r="PA178" i="2"/>
  <c r="OM178" i="2"/>
  <c r="NY178" i="2"/>
  <c r="NK178" i="2"/>
  <c r="MW178" i="2"/>
  <c r="MI178" i="2"/>
  <c r="FA178" i="2"/>
  <c r="EM178" i="2"/>
  <c r="DY178" i="2"/>
  <c r="AA178" i="2"/>
  <c r="VF178" i="2"/>
  <c r="QX178" i="2"/>
  <c r="MP178" i="2"/>
  <c r="JQ178" i="2"/>
  <c r="JC178" i="2"/>
  <c r="IO178" i="2"/>
  <c r="IA178" i="2"/>
  <c r="HM178" i="2"/>
  <c r="GX178" i="2"/>
  <c r="DK178" i="2"/>
  <c r="CW178" i="2"/>
  <c r="CI178" i="2"/>
  <c r="BU178" i="2"/>
  <c r="RL178" i="2"/>
  <c r="ND178" i="2"/>
  <c r="KS178" i="2"/>
  <c r="KE178" i="2"/>
  <c r="RZ178" i="2"/>
  <c r="NR178" i="2"/>
  <c r="LU178" i="2"/>
  <c r="LG178" i="2"/>
  <c r="TP178" i="2"/>
  <c r="PH178" i="2"/>
  <c r="UD178" i="2"/>
  <c r="PV178" i="2"/>
  <c r="EF178" i="2"/>
  <c r="QJ178" i="2"/>
  <c r="OF178" i="2"/>
  <c r="MB178" i="2"/>
  <c r="HF178" i="2"/>
  <c r="UR178" i="2"/>
  <c r="TB178" i="2"/>
  <c r="JX178" i="2"/>
  <c r="DR178" i="2"/>
  <c r="SN178" i="2"/>
  <c r="HN178" i="1" s="1"/>
  <c r="ET178" i="2"/>
  <c r="HT178" i="2"/>
  <c r="CP178" i="2"/>
  <c r="IH178" i="2"/>
  <c r="DD178" i="2"/>
  <c r="BG178" i="2"/>
  <c r="IV178" i="2"/>
  <c r="JJ178" i="2"/>
  <c r="OT178" i="2"/>
  <c r="BN178" i="2"/>
  <c r="M178" i="1"/>
  <c r="GC178" i="2"/>
  <c r="AE178" i="2"/>
  <c r="FO178" i="2"/>
  <c r="GJ178" i="2"/>
  <c r="LN178" i="2"/>
  <c r="AL178" i="2"/>
  <c r="FV178" i="2"/>
  <c r="FH178" i="2"/>
  <c r="GQ178" i="2"/>
  <c r="KZ178" i="2"/>
  <c r="AZ178" i="2"/>
  <c r="AS178" i="2"/>
  <c r="KL178" i="2"/>
  <c r="C479" i="3" l="1"/>
  <c r="W180" i="2"/>
  <c r="N180" i="1" s="1"/>
  <c r="V180" i="2"/>
  <c r="U180" i="2"/>
  <c r="X180" i="2"/>
  <c r="L180" i="1"/>
  <c r="T181" i="2"/>
  <c r="FV179" i="2"/>
  <c r="FH179" i="2"/>
  <c r="TB179" i="2"/>
  <c r="QC179" i="2"/>
  <c r="PO179" i="2"/>
  <c r="PA179" i="2"/>
  <c r="OM179" i="2"/>
  <c r="NY179" i="2"/>
  <c r="NK179" i="2"/>
  <c r="MW179" i="2"/>
  <c r="MI179" i="2"/>
  <c r="KZ179" i="2"/>
  <c r="IH179" i="2"/>
  <c r="FO179" i="2"/>
  <c r="DD179" i="2"/>
  <c r="TP179" i="2"/>
  <c r="GC179" i="2"/>
  <c r="VF179" i="2"/>
  <c r="UR179" i="2"/>
  <c r="UD179" i="2"/>
  <c r="ET179" i="2"/>
  <c r="EF179" i="2"/>
  <c r="RL179" i="2"/>
  <c r="QX179" i="2"/>
  <c r="QJ179" i="2"/>
  <c r="AA179" i="2"/>
  <c r="RZ179" i="2"/>
  <c r="OT179" i="2"/>
  <c r="JX179" i="2"/>
  <c r="HT179" i="2"/>
  <c r="PH179" i="2"/>
  <c r="TI179" i="2"/>
  <c r="NR179" i="2"/>
  <c r="CP179" i="2"/>
  <c r="PV179" i="2"/>
  <c r="ND179" i="2"/>
  <c r="OF179" i="2"/>
  <c r="SU179" i="2"/>
  <c r="MB179" i="2"/>
  <c r="SN179" i="2"/>
  <c r="HN179" i="1" s="1"/>
  <c r="MP179" i="2"/>
  <c r="M179" i="1"/>
  <c r="IV179" i="2"/>
  <c r="FA179" i="2"/>
  <c r="AE179" i="2"/>
  <c r="JJ179" i="2"/>
  <c r="AZ179" i="2"/>
  <c r="UY179" i="2"/>
  <c r="KL179" i="2"/>
  <c r="GQ179" i="2"/>
  <c r="DR179" i="2"/>
  <c r="CI179" i="2"/>
  <c r="LU179" i="2"/>
  <c r="LN179" i="2"/>
  <c r="AS179" i="2"/>
  <c r="AL179" i="2"/>
  <c r="HM179" i="2"/>
  <c r="EM179" i="2"/>
  <c r="SG179" i="2"/>
  <c r="RS179" i="2"/>
  <c r="JC179" i="2"/>
  <c r="JQ179" i="2"/>
  <c r="RE179" i="2"/>
  <c r="UK179" i="2"/>
  <c r="LG179" i="2"/>
  <c r="BN179" i="2"/>
  <c r="GJ179" i="2"/>
  <c r="BG179" i="2"/>
  <c r="CW179" i="2"/>
  <c r="HF179" i="2"/>
  <c r="BU179" i="2"/>
  <c r="IA179" i="2"/>
  <c r="TW179" i="2"/>
  <c r="QQ179" i="2"/>
  <c r="DY179" i="2"/>
  <c r="DK179" i="2"/>
  <c r="GX179" i="2"/>
  <c r="KS179" i="2"/>
  <c r="IO179" i="2"/>
  <c r="KE179" i="2"/>
  <c r="C480" i="3" l="1"/>
  <c r="X181" i="2"/>
  <c r="U181" i="2"/>
  <c r="V181" i="2"/>
  <c r="W181" i="2"/>
  <c r="N181" i="1" s="1"/>
  <c r="L181" i="1"/>
  <c r="T182" i="2"/>
  <c r="GQ180" i="2"/>
  <c r="AZ180" i="2"/>
  <c r="AL180" i="2"/>
  <c r="UK180" i="2"/>
  <c r="PA180" i="2"/>
  <c r="GJ180" i="2"/>
  <c r="DY180" i="2"/>
  <c r="AS180" i="2"/>
  <c r="BG180" i="2"/>
  <c r="AA180" i="2"/>
  <c r="OM180" i="2"/>
  <c r="RE180" i="2"/>
  <c r="SU180" i="2"/>
  <c r="GC180" i="2"/>
  <c r="FO180" i="2"/>
  <c r="FV180" i="2"/>
  <c r="FH180" i="2"/>
  <c r="AE180" i="2"/>
  <c r="SG180" i="2"/>
  <c r="MW180" i="2"/>
  <c r="M180" i="1"/>
  <c r="CW180" i="2"/>
  <c r="LU180" i="2"/>
  <c r="VF180" i="2"/>
  <c r="EF180" i="2"/>
  <c r="UR180" i="2"/>
  <c r="CI180" i="2"/>
  <c r="QJ180" i="2"/>
  <c r="OT180" i="2"/>
  <c r="NK180" i="2"/>
  <c r="CP180" i="2"/>
  <c r="HM180" i="2"/>
  <c r="HT180" i="2"/>
  <c r="TP180" i="2"/>
  <c r="DR180" i="2"/>
  <c r="RZ180" i="2"/>
  <c r="PO180" i="2"/>
  <c r="IH180" i="2"/>
  <c r="GX180" i="2"/>
  <c r="JQ180" i="2"/>
  <c r="JX180" i="2"/>
  <c r="BU180" i="2"/>
  <c r="IA180" i="2"/>
  <c r="EM180" i="2"/>
  <c r="NY180" i="2"/>
  <c r="TW180" i="2"/>
  <c r="MI180" i="2"/>
  <c r="JC180" i="2"/>
  <c r="KL180" i="2"/>
  <c r="KS180" i="2"/>
  <c r="DD180" i="2"/>
  <c r="QQ180" i="2"/>
  <c r="RS180" i="2"/>
  <c r="FA180" i="2"/>
  <c r="RL180" i="2"/>
  <c r="DK180" i="2"/>
  <c r="LG180" i="2"/>
  <c r="LN180" i="2"/>
  <c r="IO180" i="2"/>
  <c r="OF180" i="2"/>
  <c r="MP180" i="2"/>
  <c r="TI180" i="2"/>
  <c r="ET180" i="2"/>
  <c r="MB180" i="2"/>
  <c r="NR180" i="2"/>
  <c r="ND180" i="2"/>
  <c r="HF180" i="2"/>
  <c r="UD180" i="2"/>
  <c r="QC180" i="2"/>
  <c r="IV180" i="2"/>
  <c r="PH180" i="2"/>
  <c r="QX180" i="2"/>
  <c r="JJ180" i="2"/>
  <c r="BN180" i="2"/>
  <c r="UY180" i="2"/>
  <c r="KZ180" i="2"/>
  <c r="PV180" i="2"/>
  <c r="TB180" i="2"/>
  <c r="SN180" i="2"/>
  <c r="HN180" i="1" s="1"/>
  <c r="KE180" i="2"/>
  <c r="C481" i="3" l="1"/>
  <c r="U182" i="2"/>
  <c r="X182" i="2"/>
  <c r="W182" i="2"/>
  <c r="N182" i="1" s="1"/>
  <c r="V182" i="2"/>
  <c r="L182" i="1"/>
  <c r="T183" i="2"/>
  <c r="LU181" i="2"/>
  <c r="LG181" i="2"/>
  <c r="KS181" i="2"/>
  <c r="KE181" i="2"/>
  <c r="JQ181" i="2"/>
  <c r="JC181" i="2"/>
  <c r="IO181" i="2"/>
  <c r="IA181" i="2"/>
  <c r="HM181" i="2"/>
  <c r="GX181" i="2"/>
  <c r="DK181" i="2"/>
  <c r="CW181" i="2"/>
  <c r="CI181" i="2"/>
  <c r="BU181" i="2"/>
  <c r="AA181" i="2"/>
  <c r="KL181" i="2"/>
  <c r="GQ181" i="2"/>
  <c r="CP181" i="2"/>
  <c r="KZ181" i="2"/>
  <c r="DD181" i="2"/>
  <c r="BG181" i="2"/>
  <c r="AS181" i="2"/>
  <c r="AE181" i="2"/>
  <c r="LN181" i="2"/>
  <c r="HF181" i="2"/>
  <c r="DR181" i="2"/>
  <c r="IV181" i="2"/>
  <c r="JJ181" i="2"/>
  <c r="BN181" i="2"/>
  <c r="JX181" i="2"/>
  <c r="GJ181" i="2"/>
  <c r="HT181" i="2"/>
  <c r="IH181" i="2"/>
  <c r="M181" i="1"/>
  <c r="MW181" i="2"/>
  <c r="FV181" i="2"/>
  <c r="EM181" i="2"/>
  <c r="UD181" i="2"/>
  <c r="UY181" i="2"/>
  <c r="PA181" i="2"/>
  <c r="OT181" i="2"/>
  <c r="FO181" i="2"/>
  <c r="EF181" i="2"/>
  <c r="MI181" i="2"/>
  <c r="QQ181" i="2"/>
  <c r="TW181" i="2"/>
  <c r="NK181" i="2"/>
  <c r="MB181" i="2"/>
  <c r="OM181" i="2"/>
  <c r="DY181" i="2"/>
  <c r="AL181" i="2"/>
  <c r="PO181" i="2"/>
  <c r="OF181" i="2"/>
  <c r="RL181" i="2"/>
  <c r="NY181" i="2"/>
  <c r="TB181" i="2"/>
  <c r="AZ181" i="2"/>
  <c r="ET181" i="2"/>
  <c r="RS181" i="2"/>
  <c r="MP181" i="2"/>
  <c r="QJ181" i="2"/>
  <c r="RE181" i="2"/>
  <c r="SG181" i="2"/>
  <c r="QC181" i="2"/>
  <c r="NR181" i="2"/>
  <c r="UR181" i="2"/>
  <c r="TP181" i="2"/>
  <c r="RZ181" i="2"/>
  <c r="QX181" i="2"/>
  <c r="PV181" i="2"/>
  <c r="UK181" i="2"/>
  <c r="SU181" i="2"/>
  <c r="ND181" i="2"/>
  <c r="SN181" i="2"/>
  <c r="HN181" i="1" s="1"/>
  <c r="FH181" i="2"/>
  <c r="GC181" i="2"/>
  <c r="FA181" i="2"/>
  <c r="VF181" i="2"/>
  <c r="PH181" i="2"/>
  <c r="TI181" i="2"/>
  <c r="C482" i="3" l="1"/>
  <c r="X183" i="2"/>
  <c r="W183" i="2"/>
  <c r="N183" i="1" s="1"/>
  <c r="V183" i="2"/>
  <c r="U183" i="2"/>
  <c r="L183" i="1"/>
  <c r="T184" i="2"/>
  <c r="VF182" i="2"/>
  <c r="UR182" i="2"/>
  <c r="UD182" i="2"/>
  <c r="TP182" i="2"/>
  <c r="TB182" i="2"/>
  <c r="SN182" i="2"/>
  <c r="HN182" i="1" s="1"/>
  <c r="RZ182" i="2"/>
  <c r="RL182" i="2"/>
  <c r="QX182" i="2"/>
  <c r="QJ182" i="2"/>
  <c r="PV182" i="2"/>
  <c r="PH182" i="2"/>
  <c r="OT182" i="2"/>
  <c r="OF182" i="2"/>
  <c r="NR182" i="2"/>
  <c r="ND182" i="2"/>
  <c r="MP182" i="2"/>
  <c r="MB182" i="2"/>
  <c r="ET182" i="2"/>
  <c r="EF182" i="2"/>
  <c r="TW182" i="2"/>
  <c r="PO182" i="2"/>
  <c r="LU182" i="2"/>
  <c r="LG182" i="2"/>
  <c r="DY182" i="2"/>
  <c r="AL182" i="2"/>
  <c r="UK182" i="2"/>
  <c r="QC182" i="2"/>
  <c r="EM182" i="2"/>
  <c r="UY182" i="2"/>
  <c r="QQ182" i="2"/>
  <c r="MI182" i="2"/>
  <c r="JJ182" i="2"/>
  <c r="IV182" i="2"/>
  <c r="IH182" i="2"/>
  <c r="HT182" i="2"/>
  <c r="HF182" i="2"/>
  <c r="FA182" i="2"/>
  <c r="SG182" i="2"/>
  <c r="NY182" i="2"/>
  <c r="AA182" i="2"/>
  <c r="SU182" i="2"/>
  <c r="OM182" i="2"/>
  <c r="LN182" i="2"/>
  <c r="PA182" i="2"/>
  <c r="KL182" i="2"/>
  <c r="DR182" i="2"/>
  <c r="DD182" i="2"/>
  <c r="CP182" i="2"/>
  <c r="BN182" i="2"/>
  <c r="JX182" i="2"/>
  <c r="MW182" i="2"/>
  <c r="RE182" i="2"/>
  <c r="NK182" i="2"/>
  <c r="CI182" i="2"/>
  <c r="BU182" i="2"/>
  <c r="RS182" i="2"/>
  <c r="KZ182" i="2"/>
  <c r="CW182" i="2"/>
  <c r="DK182" i="2"/>
  <c r="TI182" i="2"/>
  <c r="KE182" i="2"/>
  <c r="KS182" i="2"/>
  <c r="M182" i="1"/>
  <c r="AE182" i="2"/>
  <c r="AS182" i="2"/>
  <c r="FO182" i="2"/>
  <c r="FH182" i="2"/>
  <c r="GJ182" i="2"/>
  <c r="IO182" i="2"/>
  <c r="GX182" i="2"/>
  <c r="JC182" i="2"/>
  <c r="IA182" i="2"/>
  <c r="AZ182" i="2"/>
  <c r="GQ182" i="2"/>
  <c r="FV182" i="2"/>
  <c r="GC182" i="2"/>
  <c r="HM182" i="2"/>
  <c r="JQ182" i="2"/>
  <c r="BG182" i="2"/>
  <c r="C483" i="3" l="1"/>
  <c r="V184" i="2"/>
  <c r="X184" i="2"/>
  <c r="W184" i="2"/>
  <c r="N184" i="1" s="1"/>
  <c r="U184" i="2"/>
  <c r="L184" i="1"/>
  <c r="T185" i="2"/>
  <c r="GC183" i="2"/>
  <c r="FO183" i="2"/>
  <c r="TW183" i="2"/>
  <c r="RZ183" i="2"/>
  <c r="MI183" i="2"/>
  <c r="UY183" i="2"/>
  <c r="UK183" i="2"/>
  <c r="QC183" i="2"/>
  <c r="PO183" i="2"/>
  <c r="PA183" i="2"/>
  <c r="OM183" i="2"/>
  <c r="NY183" i="2"/>
  <c r="NK183" i="2"/>
  <c r="MW183" i="2"/>
  <c r="QQ183" i="2"/>
  <c r="SG183" i="2"/>
  <c r="AA183" i="2"/>
  <c r="SU183" i="2"/>
  <c r="FA183" i="2"/>
  <c r="EM183" i="2"/>
  <c r="DY183" i="2"/>
  <c r="RE183" i="2"/>
  <c r="MP183" i="2"/>
  <c r="IA183" i="2"/>
  <c r="UD183" i="2"/>
  <c r="RS183" i="2"/>
  <c r="IO183" i="2"/>
  <c r="FH183" i="2"/>
  <c r="TP183" i="2"/>
  <c r="FV183" i="2"/>
  <c r="TI183" i="2"/>
  <c r="RL183" i="2"/>
  <c r="DK183" i="2"/>
  <c r="M183" i="1"/>
  <c r="CP183" i="2"/>
  <c r="ET183" i="2"/>
  <c r="MB183" i="2"/>
  <c r="JQ183" i="2"/>
  <c r="JC183" i="2"/>
  <c r="TB183" i="2"/>
  <c r="AE183" i="2"/>
  <c r="AS183" i="2"/>
  <c r="GJ183" i="2"/>
  <c r="NR183" i="2"/>
  <c r="CW183" i="2"/>
  <c r="ND183" i="2"/>
  <c r="JX183" i="2"/>
  <c r="UR183" i="2"/>
  <c r="CI183" i="2"/>
  <c r="BN183" i="2"/>
  <c r="PV183" i="2"/>
  <c r="PH183" i="2"/>
  <c r="KS183" i="2"/>
  <c r="QJ183" i="2"/>
  <c r="HF183" i="2"/>
  <c r="BG183" i="2"/>
  <c r="QX183" i="2"/>
  <c r="KE183" i="2"/>
  <c r="KL183" i="2"/>
  <c r="AL183" i="2"/>
  <c r="DD183" i="2"/>
  <c r="OF183" i="2"/>
  <c r="LU183" i="2"/>
  <c r="DR183" i="2"/>
  <c r="IH183" i="2"/>
  <c r="AZ183" i="2"/>
  <c r="VF183" i="2"/>
  <c r="OT183" i="2"/>
  <c r="IV183" i="2"/>
  <c r="KZ183" i="2"/>
  <c r="EF183" i="2"/>
  <c r="GQ183" i="2"/>
  <c r="BU183" i="2"/>
  <c r="SN183" i="2"/>
  <c r="HN183" i="1" s="1"/>
  <c r="JJ183" i="2"/>
  <c r="LG183" i="2"/>
  <c r="HM183" i="2"/>
  <c r="GX183" i="2"/>
  <c r="HT183" i="2"/>
  <c r="LN183" i="2"/>
  <c r="C484" i="3" l="1"/>
  <c r="V185" i="2"/>
  <c r="U185" i="2"/>
  <c r="X185" i="2"/>
  <c r="W185" i="2"/>
  <c r="N185" i="1" s="1"/>
  <c r="L185" i="1"/>
  <c r="T186" i="2"/>
  <c r="GJ184" i="2"/>
  <c r="BG184" i="2"/>
  <c r="AS184" i="2"/>
  <c r="AE184" i="2"/>
  <c r="AA184" i="2"/>
  <c r="UD184" i="2"/>
  <c r="OF184" i="2"/>
  <c r="FV184" i="2"/>
  <c r="FH184" i="2"/>
  <c r="AL184" i="2"/>
  <c r="AZ184" i="2"/>
  <c r="NR184" i="2"/>
  <c r="GQ184" i="2"/>
  <c r="RZ184" i="2"/>
  <c r="ET184" i="2"/>
  <c r="MP184" i="2"/>
  <c r="QX184" i="2"/>
  <c r="VF184" i="2"/>
  <c r="SN184" i="2"/>
  <c r="HN184" i="1" s="1"/>
  <c r="PV184" i="2"/>
  <c r="M184" i="1"/>
  <c r="ND184" i="2"/>
  <c r="FO184" i="2"/>
  <c r="KL184" i="2"/>
  <c r="JJ184" i="2"/>
  <c r="IH184" i="2"/>
  <c r="GX184" i="2"/>
  <c r="HT184" i="2"/>
  <c r="RL184" i="2"/>
  <c r="QJ184" i="2"/>
  <c r="TB184" i="2"/>
  <c r="KE184" i="2"/>
  <c r="MW184" i="2"/>
  <c r="JC184" i="2"/>
  <c r="KS184" i="2"/>
  <c r="OT184" i="2"/>
  <c r="UY184" i="2"/>
  <c r="KZ184" i="2"/>
  <c r="SG184" i="2"/>
  <c r="JX184" i="2"/>
  <c r="LN184" i="2"/>
  <c r="CI184" i="2"/>
  <c r="UR184" i="2"/>
  <c r="DK184" i="2"/>
  <c r="EM184" i="2"/>
  <c r="PA184" i="2"/>
  <c r="IA184" i="2"/>
  <c r="MI184" i="2"/>
  <c r="NY184" i="2"/>
  <c r="IO184" i="2"/>
  <c r="EF184" i="2"/>
  <c r="HM184" i="2"/>
  <c r="BU184" i="2"/>
  <c r="UK184" i="2"/>
  <c r="LU184" i="2"/>
  <c r="QC184" i="2"/>
  <c r="RS184" i="2"/>
  <c r="NK184" i="2"/>
  <c r="LG184" i="2"/>
  <c r="JQ184" i="2"/>
  <c r="DD184" i="2"/>
  <c r="OM184" i="2"/>
  <c r="TI184" i="2"/>
  <c r="TP184" i="2"/>
  <c r="PO184" i="2"/>
  <c r="MB184" i="2"/>
  <c r="GC184" i="2"/>
  <c r="QQ184" i="2"/>
  <c r="DY184" i="2"/>
  <c r="RE184" i="2"/>
  <c r="BN184" i="2"/>
  <c r="DR184" i="2"/>
  <c r="TW184" i="2"/>
  <c r="CP184" i="2"/>
  <c r="PH184" i="2"/>
  <c r="IV184" i="2"/>
  <c r="HF184" i="2"/>
  <c r="SU184" i="2"/>
  <c r="CW184" i="2"/>
  <c r="FA184" i="2"/>
  <c r="C485" i="3" l="1"/>
  <c r="W186" i="2"/>
  <c r="N186" i="1" s="1"/>
  <c r="X186" i="2"/>
  <c r="V186" i="2"/>
  <c r="U186" i="2"/>
  <c r="L186" i="1"/>
  <c r="T187" i="2"/>
  <c r="VF185" i="2"/>
  <c r="UR185" i="2"/>
  <c r="UD185" i="2"/>
  <c r="TP185" i="2"/>
  <c r="TB185" i="2"/>
  <c r="SN185" i="2"/>
  <c r="HN185" i="1" s="1"/>
  <c r="RZ185" i="2"/>
  <c r="RL185" i="2"/>
  <c r="QX185" i="2"/>
  <c r="QJ185" i="2"/>
  <c r="PV185" i="2"/>
  <c r="PH185" i="2"/>
  <c r="OT185" i="2"/>
  <c r="OF185" i="2"/>
  <c r="NR185" i="2"/>
  <c r="ND185" i="2"/>
  <c r="MP185" i="2"/>
  <c r="MB185" i="2"/>
  <c r="ET185" i="2"/>
  <c r="EF185" i="2"/>
  <c r="SU185" i="2"/>
  <c r="OM185" i="2"/>
  <c r="JQ185" i="2"/>
  <c r="JC185" i="2"/>
  <c r="IO185" i="2"/>
  <c r="IA185" i="2"/>
  <c r="HM185" i="2"/>
  <c r="GX185" i="2"/>
  <c r="TI185" i="2"/>
  <c r="PA185" i="2"/>
  <c r="TW185" i="2"/>
  <c r="PO185" i="2"/>
  <c r="DY185" i="2"/>
  <c r="RE185" i="2"/>
  <c r="MW185" i="2"/>
  <c r="KL185" i="2"/>
  <c r="JX185" i="2"/>
  <c r="DR185" i="2"/>
  <c r="DD185" i="2"/>
  <c r="CP185" i="2"/>
  <c r="BN185" i="2"/>
  <c r="RS185" i="2"/>
  <c r="NK185" i="2"/>
  <c r="LN185" i="2"/>
  <c r="KZ185" i="2"/>
  <c r="UK185" i="2"/>
  <c r="IH185" i="2"/>
  <c r="UY185" i="2"/>
  <c r="QC185" i="2"/>
  <c r="IV185" i="2"/>
  <c r="HF185" i="2"/>
  <c r="AA185" i="2"/>
  <c r="MI185" i="2"/>
  <c r="QQ185" i="2"/>
  <c r="HT185" i="2"/>
  <c r="SG185" i="2"/>
  <c r="EM185" i="2"/>
  <c r="NY185" i="2"/>
  <c r="FA185" i="2"/>
  <c r="JJ185" i="2"/>
  <c r="M185" i="1"/>
  <c r="FV185" i="2"/>
  <c r="KS185" i="2"/>
  <c r="CW185" i="2"/>
  <c r="FO185" i="2"/>
  <c r="GQ185" i="2"/>
  <c r="GJ185" i="2"/>
  <c r="KE185" i="2"/>
  <c r="CI185" i="2"/>
  <c r="LG185" i="2"/>
  <c r="LU185" i="2"/>
  <c r="FH185" i="2"/>
  <c r="GC185" i="2"/>
  <c r="AL185" i="2"/>
  <c r="AZ185" i="2"/>
  <c r="AE185" i="2"/>
  <c r="BG185" i="2"/>
  <c r="BU185" i="2"/>
  <c r="AS185" i="2"/>
  <c r="DK185" i="2"/>
  <c r="C486" i="3" l="1"/>
  <c r="X187" i="2"/>
  <c r="W187" i="2"/>
  <c r="N187" i="1" s="1"/>
  <c r="V187" i="2"/>
  <c r="U187" i="2"/>
  <c r="L187" i="1"/>
  <c r="T188" i="2"/>
  <c r="LN186" i="2"/>
  <c r="GJ186" i="2"/>
  <c r="BG186" i="2"/>
  <c r="AA186" i="2"/>
  <c r="JJ186" i="2"/>
  <c r="EF186" i="2"/>
  <c r="LG186" i="2"/>
  <c r="LU186" i="2"/>
  <c r="HF186" i="2"/>
  <c r="AS186" i="2"/>
  <c r="KL186" i="2"/>
  <c r="KZ186" i="2"/>
  <c r="IV186" i="2"/>
  <c r="FV186" i="2"/>
  <c r="FH186" i="2"/>
  <c r="KS186" i="2"/>
  <c r="KE186" i="2"/>
  <c r="FO186" i="2"/>
  <c r="GC186" i="2"/>
  <c r="M186" i="1"/>
  <c r="RE186" i="2"/>
  <c r="MI186" i="2"/>
  <c r="CI186" i="2"/>
  <c r="TW186" i="2"/>
  <c r="SG186" i="2"/>
  <c r="MB186" i="2"/>
  <c r="UD186" i="2"/>
  <c r="ET186" i="2"/>
  <c r="AZ186" i="2"/>
  <c r="ND186" i="2"/>
  <c r="EM186" i="2"/>
  <c r="UR186" i="2"/>
  <c r="TB186" i="2"/>
  <c r="NR186" i="2"/>
  <c r="GQ186" i="2"/>
  <c r="UY186" i="2"/>
  <c r="MP186" i="2"/>
  <c r="IH186" i="2"/>
  <c r="AL186" i="2"/>
  <c r="BU186" i="2"/>
  <c r="PH186" i="2"/>
  <c r="JQ186" i="2"/>
  <c r="PV186" i="2"/>
  <c r="NK186" i="2"/>
  <c r="TI186" i="2"/>
  <c r="VF186" i="2"/>
  <c r="DD186" i="2"/>
  <c r="BN186" i="2"/>
  <c r="AE186" i="2"/>
  <c r="RS186" i="2"/>
  <c r="NY186" i="2"/>
  <c r="QQ186" i="2"/>
  <c r="HT186" i="2"/>
  <c r="PO186" i="2"/>
  <c r="DY186" i="2"/>
  <c r="CW186" i="2"/>
  <c r="SU186" i="2"/>
  <c r="SN186" i="2"/>
  <c r="HN186" i="1" s="1"/>
  <c r="QC186" i="2"/>
  <c r="CP186" i="2"/>
  <c r="DK186" i="2"/>
  <c r="RL186" i="2"/>
  <c r="JC186" i="2"/>
  <c r="OT186" i="2"/>
  <c r="IO186" i="2"/>
  <c r="QX186" i="2"/>
  <c r="IA186" i="2"/>
  <c r="HM186" i="2"/>
  <c r="JX186" i="2"/>
  <c r="RZ186" i="2"/>
  <c r="OM186" i="2"/>
  <c r="DR186" i="2"/>
  <c r="UK186" i="2"/>
  <c r="OF186" i="2"/>
  <c r="MW186" i="2"/>
  <c r="TP186" i="2"/>
  <c r="FA186" i="2"/>
  <c r="QJ186" i="2"/>
  <c r="PA186" i="2"/>
  <c r="GX186" i="2"/>
  <c r="C487" i="3" l="1"/>
  <c r="U188" i="2"/>
  <c r="X188" i="2"/>
  <c r="W188" i="2"/>
  <c r="N188" i="1" s="1"/>
  <c r="V188" i="2"/>
  <c r="L188" i="1"/>
  <c r="T189" i="2"/>
  <c r="VF187" i="2"/>
  <c r="UR187" i="2"/>
  <c r="UD187" i="2"/>
  <c r="SG187" i="2"/>
  <c r="LN187" i="2"/>
  <c r="HF187" i="2"/>
  <c r="ET187" i="2"/>
  <c r="EF187" i="2"/>
  <c r="AA187" i="2"/>
  <c r="GJ187" i="2"/>
  <c r="TB187" i="2"/>
  <c r="QX187" i="2"/>
  <c r="PA187" i="2"/>
  <c r="KZ187" i="2"/>
  <c r="DY187" i="2"/>
  <c r="AS187" i="2"/>
  <c r="UK187" i="2"/>
  <c r="EM187" i="2"/>
  <c r="BG187" i="2"/>
  <c r="UY187" i="2"/>
  <c r="JJ187" i="2"/>
  <c r="FA187" i="2"/>
  <c r="RE187" i="2"/>
  <c r="RS187" i="2"/>
  <c r="QQ187" i="2"/>
  <c r="OM187" i="2"/>
  <c r="DR187" i="2"/>
  <c r="AE187" i="2"/>
  <c r="TP187" i="2"/>
  <c r="MW187" i="2"/>
  <c r="QJ187" i="2"/>
  <c r="TW187" i="2"/>
  <c r="RZ187" i="2"/>
  <c r="M187" i="1"/>
  <c r="MP187" i="2"/>
  <c r="GX187" i="2"/>
  <c r="RL187" i="2"/>
  <c r="TI187" i="2"/>
  <c r="FO187" i="2"/>
  <c r="CW187" i="2"/>
  <c r="IA187" i="2"/>
  <c r="QC187" i="2"/>
  <c r="MI187" i="2"/>
  <c r="IO187" i="2"/>
  <c r="KE187" i="2"/>
  <c r="OF187" i="2"/>
  <c r="JX187" i="2"/>
  <c r="FV187" i="2"/>
  <c r="CP187" i="2"/>
  <c r="HM187" i="2"/>
  <c r="GQ187" i="2"/>
  <c r="LG187" i="2"/>
  <c r="NR187" i="2"/>
  <c r="ND187" i="2"/>
  <c r="LU187" i="2"/>
  <c r="CI187" i="2"/>
  <c r="NY187" i="2"/>
  <c r="MB187" i="2"/>
  <c r="JQ187" i="2"/>
  <c r="BU187" i="2"/>
  <c r="DK187" i="2"/>
  <c r="BN187" i="2"/>
  <c r="SU187" i="2"/>
  <c r="DD187" i="2"/>
  <c r="HT187" i="2"/>
  <c r="PH187" i="2"/>
  <c r="FH187" i="2"/>
  <c r="JC187" i="2"/>
  <c r="NK187" i="2"/>
  <c r="IV187" i="2"/>
  <c r="GC187" i="2"/>
  <c r="PV187" i="2"/>
  <c r="IH187" i="2"/>
  <c r="OT187" i="2"/>
  <c r="PO187" i="2"/>
  <c r="KL187" i="2"/>
  <c r="AL187" i="2"/>
  <c r="KS187" i="2"/>
  <c r="SN187" i="2"/>
  <c r="HN187" i="1" s="1"/>
  <c r="AZ187" i="2"/>
  <c r="SU188" i="2" l="1"/>
  <c r="OM188" i="2"/>
  <c r="FV188" i="2"/>
  <c r="FH188" i="2"/>
  <c r="DK188" i="2"/>
  <c r="CW188" i="2"/>
  <c r="CI188" i="2"/>
  <c r="BU188" i="2"/>
  <c r="AA188" i="2"/>
  <c r="UK188" i="2"/>
  <c r="MI188" i="2"/>
  <c r="IV188" i="2"/>
  <c r="GC188" i="2"/>
  <c r="BN188" i="2"/>
  <c r="UY188" i="2"/>
  <c r="LN188" i="2"/>
  <c r="JJ188" i="2"/>
  <c r="CP188" i="2"/>
  <c r="NY188" i="2"/>
  <c r="KL188" i="2"/>
  <c r="HF188" i="2"/>
  <c r="SG188" i="2"/>
  <c r="QQ188" i="2"/>
  <c r="HT188" i="2"/>
  <c r="QC188" i="2"/>
  <c r="KZ188" i="2"/>
  <c r="DR188" i="2"/>
  <c r="FO188" i="2"/>
  <c r="BG188" i="2"/>
  <c r="AS188" i="2"/>
  <c r="AE188" i="2"/>
  <c r="JX188" i="2"/>
  <c r="DD188" i="2"/>
  <c r="IH188" i="2"/>
  <c r="AZ188" i="2"/>
  <c r="AL188" i="2"/>
  <c r="NK188" i="2"/>
  <c r="M188" i="1"/>
  <c r="SN188" i="2"/>
  <c r="HN188" i="1" s="1"/>
  <c r="TI188" i="2"/>
  <c r="PA188" i="2"/>
  <c r="TP188" i="2"/>
  <c r="UR188" i="2"/>
  <c r="FA188" i="2"/>
  <c r="GJ188" i="2"/>
  <c r="RE188" i="2"/>
  <c r="PO188" i="2"/>
  <c r="UD188" i="2"/>
  <c r="EM188" i="2"/>
  <c r="EF188" i="2"/>
  <c r="JQ188" i="2"/>
  <c r="RZ188" i="2"/>
  <c r="ND188" i="2"/>
  <c r="GQ188" i="2"/>
  <c r="MW188" i="2"/>
  <c r="IA188" i="2"/>
  <c r="LU188" i="2"/>
  <c r="RL188" i="2"/>
  <c r="PH188" i="2"/>
  <c r="DY188" i="2"/>
  <c r="ET188" i="2"/>
  <c r="OT188" i="2"/>
  <c r="TW188" i="2"/>
  <c r="HM188" i="2"/>
  <c r="GX188" i="2"/>
  <c r="TB188" i="2"/>
  <c r="MP188" i="2"/>
  <c r="RS188" i="2"/>
  <c r="IO188" i="2"/>
  <c r="JC188" i="2"/>
  <c r="KS188" i="2"/>
  <c r="KE188" i="2"/>
  <c r="QX188" i="2"/>
  <c r="MB188" i="2"/>
  <c r="LG188" i="2"/>
  <c r="OF188" i="2"/>
  <c r="NR188" i="2"/>
  <c r="PV188" i="2"/>
  <c r="VF188" i="2"/>
  <c r="QJ188" i="2"/>
  <c r="C488" i="3"/>
  <c r="X189" i="2"/>
  <c r="U189" i="2"/>
  <c r="W189" i="2"/>
  <c r="N189" i="1" s="1"/>
  <c r="V189" i="2"/>
  <c r="L189" i="1"/>
  <c r="T190" i="2"/>
  <c r="C489" i="3" l="1"/>
  <c r="W190" i="2"/>
  <c r="N190" i="1" s="1"/>
  <c r="V190" i="2"/>
  <c r="U190" i="2"/>
  <c r="X190" i="2"/>
  <c r="L190" i="1"/>
  <c r="T191" i="2"/>
  <c r="VF189" i="2"/>
  <c r="UR189" i="2"/>
  <c r="UD189" i="2"/>
  <c r="TP189" i="2"/>
  <c r="TB189" i="2"/>
  <c r="SN189" i="2"/>
  <c r="HN189" i="1" s="1"/>
  <c r="RZ189" i="2"/>
  <c r="RL189" i="2"/>
  <c r="QX189" i="2"/>
  <c r="QJ189" i="2"/>
  <c r="PV189" i="2"/>
  <c r="PH189" i="2"/>
  <c r="OT189" i="2"/>
  <c r="OF189" i="2"/>
  <c r="NR189" i="2"/>
  <c r="ND189" i="2"/>
  <c r="MP189" i="2"/>
  <c r="MB189" i="2"/>
  <c r="FV189" i="2"/>
  <c r="BG189" i="2"/>
  <c r="AS189" i="2"/>
  <c r="AE189" i="2"/>
  <c r="FA189" i="2"/>
  <c r="EM189" i="2"/>
  <c r="DY189" i="2"/>
  <c r="AA189" i="2"/>
  <c r="RE189" i="2"/>
  <c r="MW189" i="2"/>
  <c r="KL189" i="2"/>
  <c r="JX189" i="2"/>
  <c r="RS189" i="2"/>
  <c r="NK189" i="2"/>
  <c r="LN189" i="2"/>
  <c r="KZ189" i="2"/>
  <c r="SG189" i="2"/>
  <c r="NY189" i="2"/>
  <c r="TW189" i="2"/>
  <c r="PO189" i="2"/>
  <c r="FH189" i="2"/>
  <c r="AL189" i="2"/>
  <c r="UK189" i="2"/>
  <c r="QC189" i="2"/>
  <c r="AZ189" i="2"/>
  <c r="KE189" i="2"/>
  <c r="QQ189" i="2"/>
  <c r="OM189" i="2"/>
  <c r="KS189" i="2"/>
  <c r="TI189" i="2"/>
  <c r="UY189" i="2"/>
  <c r="HF189" i="2"/>
  <c r="PA189" i="2"/>
  <c r="HT189" i="2"/>
  <c r="IH189" i="2"/>
  <c r="IV189" i="2"/>
  <c r="SU189" i="2"/>
  <c r="JJ189" i="2"/>
  <c r="MI189" i="2"/>
  <c r="M189" i="1"/>
  <c r="EF189" i="2"/>
  <c r="CI189" i="2"/>
  <c r="JC189" i="2"/>
  <c r="FO189" i="2"/>
  <c r="DR189" i="2"/>
  <c r="GX189" i="2"/>
  <c r="GJ189" i="2"/>
  <c r="IA189" i="2"/>
  <c r="LU189" i="2"/>
  <c r="BN189" i="2"/>
  <c r="HM189" i="2"/>
  <c r="GQ189" i="2"/>
  <c r="CW189" i="2"/>
  <c r="ET189" i="2"/>
  <c r="CP189" i="2"/>
  <c r="IO189" i="2"/>
  <c r="JQ189" i="2"/>
  <c r="BU189" i="2"/>
  <c r="GC189" i="2"/>
  <c r="LG189" i="2"/>
  <c r="DK189" i="2"/>
  <c r="DD189" i="2"/>
  <c r="C490" i="3" l="1"/>
  <c r="V191" i="2"/>
  <c r="U191" i="2"/>
  <c r="X191" i="2"/>
  <c r="W191" i="2"/>
  <c r="N191" i="1" s="1"/>
  <c r="L191" i="1"/>
  <c r="T192" i="2"/>
  <c r="GJ190" i="2"/>
  <c r="UY190" i="2"/>
  <c r="UK190" i="2"/>
  <c r="SG190" i="2"/>
  <c r="QX190" i="2"/>
  <c r="BG190" i="2"/>
  <c r="AS190" i="2"/>
  <c r="AE190" i="2"/>
  <c r="AA190" i="2"/>
  <c r="GQ190" i="2"/>
  <c r="RZ190" i="2"/>
  <c r="QJ190" i="2"/>
  <c r="MB190" i="2"/>
  <c r="UR190" i="2"/>
  <c r="QQ190" i="2"/>
  <c r="FV190" i="2"/>
  <c r="FH190" i="2"/>
  <c r="AL190" i="2"/>
  <c r="RS190" i="2"/>
  <c r="AZ190" i="2"/>
  <c r="VF190" i="2"/>
  <c r="ET190" i="2"/>
  <c r="UD190" i="2"/>
  <c r="TI190" i="2"/>
  <c r="EF190" i="2"/>
  <c r="OF190" i="2"/>
  <c r="TW190" i="2"/>
  <c r="TB190" i="2"/>
  <c r="PV190" i="2"/>
  <c r="M190" i="1"/>
  <c r="IA190" i="2"/>
  <c r="GX190" i="2"/>
  <c r="IV190" i="2"/>
  <c r="HM190" i="2"/>
  <c r="CP190" i="2"/>
  <c r="IH190" i="2"/>
  <c r="JC190" i="2"/>
  <c r="MW190" i="2"/>
  <c r="JQ190" i="2"/>
  <c r="IO190" i="2"/>
  <c r="DK190" i="2"/>
  <c r="MI190" i="2"/>
  <c r="JX190" i="2"/>
  <c r="GC190" i="2"/>
  <c r="RL190" i="2"/>
  <c r="KL190" i="2"/>
  <c r="HF190" i="2"/>
  <c r="NR190" i="2"/>
  <c r="ND190" i="2"/>
  <c r="PH190" i="2"/>
  <c r="NK190" i="2"/>
  <c r="BN190" i="2"/>
  <c r="CI190" i="2"/>
  <c r="LG190" i="2"/>
  <c r="JJ190" i="2"/>
  <c r="OT190" i="2"/>
  <c r="SN190" i="2"/>
  <c r="HN190" i="1" s="1"/>
  <c r="FO190" i="2"/>
  <c r="CW190" i="2"/>
  <c r="EM190" i="2"/>
  <c r="HT190" i="2"/>
  <c r="KE190" i="2"/>
  <c r="QC190" i="2"/>
  <c r="PO190" i="2"/>
  <c r="BU190" i="2"/>
  <c r="PA190" i="2"/>
  <c r="FA190" i="2"/>
  <c r="LU190" i="2"/>
  <c r="KS190" i="2"/>
  <c r="KZ190" i="2"/>
  <c r="DD190" i="2"/>
  <c r="SU190" i="2"/>
  <c r="OM190" i="2"/>
  <c r="MP190" i="2"/>
  <c r="LN190" i="2"/>
  <c r="DY190" i="2"/>
  <c r="TP190" i="2"/>
  <c r="RE190" i="2"/>
  <c r="NY190" i="2"/>
  <c r="DR190" i="2"/>
  <c r="VF191" i="2" l="1"/>
  <c r="UR191" i="2"/>
  <c r="UD191" i="2"/>
  <c r="TP191" i="2"/>
  <c r="TB191" i="2"/>
  <c r="SN191" i="2"/>
  <c r="HN191" i="1" s="1"/>
  <c r="RZ191" i="2"/>
  <c r="RL191" i="2"/>
  <c r="QX191" i="2"/>
  <c r="QJ191" i="2"/>
  <c r="PV191" i="2"/>
  <c r="PH191" i="2"/>
  <c r="OT191" i="2"/>
  <c r="OF191" i="2"/>
  <c r="NR191" i="2"/>
  <c r="ND191" i="2"/>
  <c r="MP191" i="2"/>
  <c r="MB191" i="2"/>
  <c r="ET191" i="2"/>
  <c r="EF191" i="2"/>
  <c r="SG191" i="2"/>
  <c r="NY191" i="2"/>
  <c r="FA191" i="2"/>
  <c r="AZ191" i="2"/>
  <c r="AL191" i="2"/>
  <c r="SU191" i="2"/>
  <c r="OM191" i="2"/>
  <c r="DR191" i="2"/>
  <c r="DD191" i="2"/>
  <c r="CP191" i="2"/>
  <c r="BN191" i="2"/>
  <c r="TI191" i="2"/>
  <c r="PA191" i="2"/>
  <c r="UY191" i="2"/>
  <c r="QQ191" i="2"/>
  <c r="MI191" i="2"/>
  <c r="BG191" i="2"/>
  <c r="AA191" i="2"/>
  <c r="RS191" i="2"/>
  <c r="PO191" i="2"/>
  <c r="MW191" i="2"/>
  <c r="QC191" i="2"/>
  <c r="NK191" i="2"/>
  <c r="DY191" i="2"/>
  <c r="UK191" i="2"/>
  <c r="JJ191" i="2"/>
  <c r="IV191" i="2"/>
  <c r="IH191" i="2"/>
  <c r="HT191" i="2"/>
  <c r="HF191" i="2"/>
  <c r="KL191" i="2"/>
  <c r="JX191" i="2"/>
  <c r="AE191" i="2"/>
  <c r="LU191" i="2"/>
  <c r="LG191" i="2"/>
  <c r="GQ191" i="2"/>
  <c r="RE191" i="2"/>
  <c r="AS191" i="2"/>
  <c r="KZ191" i="2"/>
  <c r="LN191" i="2"/>
  <c r="EM191" i="2"/>
  <c r="TW191" i="2"/>
  <c r="M191" i="1"/>
  <c r="JC191" i="2"/>
  <c r="DK191" i="2"/>
  <c r="KS191" i="2"/>
  <c r="FO191" i="2"/>
  <c r="GJ191" i="2"/>
  <c r="CW191" i="2"/>
  <c r="CI191" i="2"/>
  <c r="IA191" i="2"/>
  <c r="HM191" i="2"/>
  <c r="GC191" i="2"/>
  <c r="FH191" i="2"/>
  <c r="IO191" i="2"/>
  <c r="JQ191" i="2"/>
  <c r="KE191" i="2"/>
  <c r="BU191" i="2"/>
  <c r="FV191" i="2"/>
  <c r="GX191" i="2"/>
  <c r="C491" i="3"/>
  <c r="X192" i="2"/>
  <c r="W192" i="2"/>
  <c r="N192" i="1" s="1"/>
  <c r="U192" i="2"/>
  <c r="V192" i="2"/>
  <c r="L192" i="1"/>
  <c r="T193" i="2"/>
  <c r="C492" i="3" l="1"/>
  <c r="V193" i="2"/>
  <c r="W193" i="2"/>
  <c r="N193" i="1" s="1"/>
  <c r="U193" i="2"/>
  <c r="X193" i="2"/>
  <c r="L193" i="1"/>
  <c r="T194" i="2"/>
  <c r="GC192" i="2"/>
  <c r="FO192" i="2"/>
  <c r="TP192" i="2"/>
  <c r="RE192" i="2"/>
  <c r="MB192" i="2"/>
  <c r="IA192" i="2"/>
  <c r="FH192" i="2"/>
  <c r="RS192" i="2"/>
  <c r="FV192" i="2"/>
  <c r="SG192" i="2"/>
  <c r="TW192" i="2"/>
  <c r="MI192" i="2"/>
  <c r="QQ192" i="2"/>
  <c r="NK192" i="2"/>
  <c r="JQ192" i="2"/>
  <c r="GX192" i="2"/>
  <c r="UK192" i="2"/>
  <c r="NY192" i="2"/>
  <c r="HM192" i="2"/>
  <c r="UY192" i="2"/>
  <c r="SU192" i="2"/>
  <c r="OM192" i="2"/>
  <c r="AA192" i="2"/>
  <c r="QC192" i="2"/>
  <c r="RL192" i="2"/>
  <c r="PA192" i="2"/>
  <c r="CP192" i="2"/>
  <c r="KS192" i="2"/>
  <c r="ET192" i="2"/>
  <c r="EF192" i="2"/>
  <c r="DY192" i="2"/>
  <c r="TI192" i="2"/>
  <c r="EM192" i="2"/>
  <c r="FA192" i="2"/>
  <c r="MW192" i="2"/>
  <c r="TB192" i="2"/>
  <c r="PO192" i="2"/>
  <c r="KE192" i="2"/>
  <c r="QX192" i="2"/>
  <c r="M192" i="1"/>
  <c r="LU192" i="2"/>
  <c r="QJ192" i="2"/>
  <c r="BU192" i="2"/>
  <c r="DK192" i="2"/>
  <c r="CW192" i="2"/>
  <c r="DD192" i="2"/>
  <c r="HF192" i="2"/>
  <c r="IV192" i="2"/>
  <c r="PV192" i="2"/>
  <c r="SN192" i="2"/>
  <c r="HN192" i="1" s="1"/>
  <c r="IO192" i="2"/>
  <c r="MP192" i="2"/>
  <c r="BG192" i="2"/>
  <c r="OT192" i="2"/>
  <c r="LN192" i="2"/>
  <c r="RZ192" i="2"/>
  <c r="AZ192" i="2"/>
  <c r="GQ192" i="2"/>
  <c r="GJ192" i="2"/>
  <c r="NR192" i="2"/>
  <c r="CI192" i="2"/>
  <c r="JX192" i="2"/>
  <c r="DR192" i="2"/>
  <c r="ND192" i="2"/>
  <c r="HT192" i="2"/>
  <c r="KL192" i="2"/>
  <c r="AE192" i="2"/>
  <c r="AS192" i="2"/>
  <c r="VF192" i="2"/>
  <c r="JC192" i="2"/>
  <c r="OF192" i="2"/>
  <c r="LG192" i="2"/>
  <c r="IH192" i="2"/>
  <c r="JJ192" i="2"/>
  <c r="BN192" i="2"/>
  <c r="UD192" i="2"/>
  <c r="UR192" i="2"/>
  <c r="PH192" i="2"/>
  <c r="KZ192" i="2"/>
  <c r="AL192" i="2"/>
  <c r="LU193" i="2" l="1"/>
  <c r="LG193" i="2"/>
  <c r="KS193" i="2"/>
  <c r="KE193" i="2"/>
  <c r="JQ193" i="2"/>
  <c r="JC193" i="2"/>
  <c r="IO193" i="2"/>
  <c r="IA193" i="2"/>
  <c r="HM193" i="2"/>
  <c r="GX193" i="2"/>
  <c r="DK193" i="2"/>
  <c r="CW193" i="2"/>
  <c r="CI193" i="2"/>
  <c r="BU193" i="2"/>
  <c r="AA193" i="2"/>
  <c r="IV193" i="2"/>
  <c r="AZ193" i="2"/>
  <c r="AL193" i="2"/>
  <c r="JJ193" i="2"/>
  <c r="BN193" i="2"/>
  <c r="JX193" i="2"/>
  <c r="LN193" i="2"/>
  <c r="HF193" i="2"/>
  <c r="DR193" i="2"/>
  <c r="GQ193" i="2"/>
  <c r="FH193" i="2"/>
  <c r="IH193" i="2"/>
  <c r="AS193" i="2"/>
  <c r="KL193" i="2"/>
  <c r="CP193" i="2"/>
  <c r="BG193" i="2"/>
  <c r="DD193" i="2"/>
  <c r="GJ193" i="2"/>
  <c r="KZ193" i="2"/>
  <c r="HT193" i="2"/>
  <c r="AE193" i="2"/>
  <c r="M193" i="1"/>
  <c r="PV193" i="2"/>
  <c r="DY193" i="2"/>
  <c r="TB193" i="2"/>
  <c r="NY193" i="2"/>
  <c r="EM193" i="2"/>
  <c r="ET193" i="2"/>
  <c r="QJ193" i="2"/>
  <c r="MB193" i="2"/>
  <c r="TI193" i="2"/>
  <c r="UD193" i="2"/>
  <c r="QC193" i="2"/>
  <c r="MI193" i="2"/>
  <c r="GC193" i="2"/>
  <c r="TP193" i="2"/>
  <c r="OF193" i="2"/>
  <c r="TW193" i="2"/>
  <c r="OM193" i="2"/>
  <c r="MP193" i="2"/>
  <c r="UK193" i="2"/>
  <c r="RE193" i="2"/>
  <c r="FA193" i="2"/>
  <c r="ND193" i="2"/>
  <c r="UR193" i="2"/>
  <c r="RL193" i="2"/>
  <c r="OT193" i="2"/>
  <c r="RZ193" i="2"/>
  <c r="MW193" i="2"/>
  <c r="FV193" i="2"/>
  <c r="PH193" i="2"/>
  <c r="SG193" i="2"/>
  <c r="RS193" i="2"/>
  <c r="SU193" i="2"/>
  <c r="PA193" i="2"/>
  <c r="UY193" i="2"/>
  <c r="SN193" i="2"/>
  <c r="HN193" i="1" s="1"/>
  <c r="QX193" i="2"/>
  <c r="FO193" i="2"/>
  <c r="VF193" i="2"/>
  <c r="QQ193" i="2"/>
  <c r="NK193" i="2"/>
  <c r="NR193" i="2"/>
  <c r="PO193" i="2"/>
  <c r="EF193" i="2"/>
  <c r="C493" i="3"/>
  <c r="U194" i="2"/>
  <c r="X194" i="2"/>
  <c r="W194" i="2"/>
  <c r="N194" i="1" s="1"/>
  <c r="V194" i="2"/>
  <c r="L194" i="1"/>
  <c r="T195" i="2"/>
  <c r="C494" i="3" l="1"/>
  <c r="X195" i="2"/>
  <c r="W195" i="2"/>
  <c r="N195" i="1" s="1"/>
  <c r="V195" i="2"/>
  <c r="U195" i="2"/>
  <c r="L195" i="1"/>
  <c r="T196" i="2"/>
  <c r="VF194" i="2"/>
  <c r="UR194" i="2"/>
  <c r="UD194" i="2"/>
  <c r="TP194" i="2"/>
  <c r="TB194" i="2"/>
  <c r="SN194" i="2"/>
  <c r="HN194" i="1" s="1"/>
  <c r="RZ194" i="2"/>
  <c r="RL194" i="2"/>
  <c r="QX194" i="2"/>
  <c r="QJ194" i="2"/>
  <c r="PV194" i="2"/>
  <c r="PH194" i="2"/>
  <c r="OT194" i="2"/>
  <c r="OF194" i="2"/>
  <c r="NR194" i="2"/>
  <c r="ND194" i="2"/>
  <c r="MP194" i="2"/>
  <c r="MB194" i="2"/>
  <c r="ET194" i="2"/>
  <c r="EF194" i="2"/>
  <c r="SG194" i="2"/>
  <c r="NY194" i="2"/>
  <c r="AA194" i="2"/>
  <c r="SU194" i="2"/>
  <c r="OM194" i="2"/>
  <c r="TI194" i="2"/>
  <c r="PA194" i="2"/>
  <c r="UY194" i="2"/>
  <c r="QQ194" i="2"/>
  <c r="MI194" i="2"/>
  <c r="JJ194" i="2"/>
  <c r="IV194" i="2"/>
  <c r="IH194" i="2"/>
  <c r="HT194" i="2"/>
  <c r="HF194" i="2"/>
  <c r="FA194" i="2"/>
  <c r="AL194" i="2"/>
  <c r="RS194" i="2"/>
  <c r="PO194" i="2"/>
  <c r="MW194" i="2"/>
  <c r="AZ194" i="2"/>
  <c r="QC194" i="2"/>
  <c r="NK194" i="2"/>
  <c r="UK194" i="2"/>
  <c r="KL194" i="2"/>
  <c r="EM194" i="2"/>
  <c r="CP194" i="2"/>
  <c r="GQ194" i="2"/>
  <c r="DD194" i="2"/>
  <c r="LN194" i="2"/>
  <c r="DY194" i="2"/>
  <c r="TW194" i="2"/>
  <c r="BN194" i="2"/>
  <c r="JX194" i="2"/>
  <c r="DR194" i="2"/>
  <c r="LG194" i="2"/>
  <c r="RE194" i="2"/>
  <c r="KZ194" i="2"/>
  <c r="M194" i="1"/>
  <c r="JC194" i="2"/>
  <c r="KS194" i="2"/>
  <c r="GJ194" i="2"/>
  <c r="DK194" i="2"/>
  <c r="LU194" i="2"/>
  <c r="HM194" i="2"/>
  <c r="BG194" i="2"/>
  <c r="JQ194" i="2"/>
  <c r="BU194" i="2"/>
  <c r="IA194" i="2"/>
  <c r="FV194" i="2"/>
  <c r="GC194" i="2"/>
  <c r="AE194" i="2"/>
  <c r="FH194" i="2"/>
  <c r="CW194" i="2"/>
  <c r="CI194" i="2"/>
  <c r="AS194" i="2"/>
  <c r="GX194" i="2"/>
  <c r="IO194" i="2"/>
  <c r="KE194" i="2"/>
  <c r="FO194" i="2"/>
  <c r="C495" i="3" l="1"/>
  <c r="V196" i="2"/>
  <c r="X196" i="2"/>
  <c r="W196" i="2"/>
  <c r="N196" i="1" s="1"/>
  <c r="U196" i="2"/>
  <c r="L196" i="1"/>
  <c r="T197" i="2"/>
  <c r="GC195" i="2"/>
  <c r="FO195" i="2"/>
  <c r="VF195" i="2"/>
  <c r="UR195" i="2"/>
  <c r="SG195" i="2"/>
  <c r="QJ195" i="2"/>
  <c r="PV195" i="2"/>
  <c r="PH195" i="2"/>
  <c r="OT195" i="2"/>
  <c r="OF195" i="2"/>
  <c r="NR195" i="2"/>
  <c r="ND195" i="2"/>
  <c r="LG195" i="2"/>
  <c r="JC195" i="2"/>
  <c r="AA195" i="2"/>
  <c r="SU195" i="2"/>
  <c r="FA195" i="2"/>
  <c r="EM195" i="2"/>
  <c r="DY195" i="2"/>
  <c r="TI195" i="2"/>
  <c r="UY195" i="2"/>
  <c r="UK195" i="2"/>
  <c r="SN195" i="2"/>
  <c r="HN195" i="1" s="1"/>
  <c r="QC195" i="2"/>
  <c r="PO195" i="2"/>
  <c r="PA195" i="2"/>
  <c r="OM195" i="2"/>
  <c r="NY195" i="2"/>
  <c r="NK195" i="2"/>
  <c r="MW195" i="2"/>
  <c r="KE195" i="2"/>
  <c r="GX195" i="2"/>
  <c r="QQ195" i="2"/>
  <c r="RZ195" i="2"/>
  <c r="RE195" i="2"/>
  <c r="FH195" i="2"/>
  <c r="IO195" i="2"/>
  <c r="DK195" i="2"/>
  <c r="RS195" i="2"/>
  <c r="IA195" i="2"/>
  <c r="FV195" i="2"/>
  <c r="UD195" i="2"/>
  <c r="MP195" i="2"/>
  <c r="TW195" i="2"/>
  <c r="MI195" i="2"/>
  <c r="M195" i="1"/>
  <c r="CI195" i="2"/>
  <c r="TP195" i="2"/>
  <c r="LU195" i="2"/>
  <c r="AL195" i="2"/>
  <c r="HT195" i="2"/>
  <c r="AZ195" i="2"/>
  <c r="CW195" i="2"/>
  <c r="QX195" i="2"/>
  <c r="DD195" i="2"/>
  <c r="IH195" i="2"/>
  <c r="BU195" i="2"/>
  <c r="GQ195" i="2"/>
  <c r="MB195" i="2"/>
  <c r="JQ195" i="2"/>
  <c r="DR195" i="2"/>
  <c r="HM195" i="2"/>
  <c r="TB195" i="2"/>
  <c r="IV195" i="2"/>
  <c r="AS195" i="2"/>
  <c r="BN195" i="2"/>
  <c r="JX195" i="2"/>
  <c r="EF195" i="2"/>
  <c r="BG195" i="2"/>
  <c r="JJ195" i="2"/>
  <c r="CP195" i="2"/>
  <c r="HF195" i="2"/>
  <c r="KS195" i="2"/>
  <c r="AE195" i="2"/>
  <c r="RL195" i="2"/>
  <c r="KZ195" i="2"/>
  <c r="ET195" i="2"/>
  <c r="LN195" i="2"/>
  <c r="GJ195" i="2"/>
  <c r="KL195" i="2"/>
  <c r="C496" i="3" l="1"/>
  <c r="V197" i="2"/>
  <c r="U197" i="2"/>
  <c r="X197" i="2"/>
  <c r="W197" i="2"/>
  <c r="N197" i="1" s="1"/>
  <c r="L197" i="1"/>
  <c r="T198" i="2"/>
  <c r="GJ196" i="2"/>
  <c r="BG196" i="2"/>
  <c r="AS196" i="2"/>
  <c r="AE196" i="2"/>
  <c r="AA196" i="2"/>
  <c r="TP196" i="2"/>
  <c r="QJ196" i="2"/>
  <c r="FV196" i="2"/>
  <c r="FH196" i="2"/>
  <c r="AL196" i="2"/>
  <c r="AZ196" i="2"/>
  <c r="RL196" i="2"/>
  <c r="OT196" i="2"/>
  <c r="GC196" i="2"/>
  <c r="FO196" i="2"/>
  <c r="VF196" i="2"/>
  <c r="RZ196" i="2"/>
  <c r="MP196" i="2"/>
  <c r="UD196" i="2"/>
  <c r="OF196" i="2"/>
  <c r="GQ196" i="2"/>
  <c r="ET196" i="2"/>
  <c r="M196" i="1"/>
  <c r="EF196" i="2"/>
  <c r="HT196" i="2"/>
  <c r="IH196" i="2"/>
  <c r="JX196" i="2"/>
  <c r="BU196" i="2"/>
  <c r="UK196" i="2"/>
  <c r="LG196" i="2"/>
  <c r="FA196" i="2"/>
  <c r="NK196" i="2"/>
  <c r="KS196" i="2"/>
  <c r="MW196" i="2"/>
  <c r="DD196" i="2"/>
  <c r="IA196" i="2"/>
  <c r="MB196" i="2"/>
  <c r="IV196" i="2"/>
  <c r="DR196" i="2"/>
  <c r="QC196" i="2"/>
  <c r="TB196" i="2"/>
  <c r="MI196" i="2"/>
  <c r="NY196" i="2"/>
  <c r="SG196" i="2"/>
  <c r="CI196" i="2"/>
  <c r="DY196" i="2"/>
  <c r="LU196" i="2"/>
  <c r="NR196" i="2"/>
  <c r="KL196" i="2"/>
  <c r="HM196" i="2"/>
  <c r="QQ196" i="2"/>
  <c r="LN196" i="2"/>
  <c r="PH196" i="2"/>
  <c r="EM196" i="2"/>
  <c r="HF196" i="2"/>
  <c r="OM196" i="2"/>
  <c r="PV196" i="2"/>
  <c r="TW196" i="2"/>
  <c r="JQ196" i="2"/>
  <c r="ND196" i="2"/>
  <c r="BN196" i="2"/>
  <c r="IO196" i="2"/>
  <c r="JJ196" i="2"/>
  <c r="RE196" i="2"/>
  <c r="UR196" i="2"/>
  <c r="QX196" i="2"/>
  <c r="SN196" i="2"/>
  <c r="HN196" i="1" s="1"/>
  <c r="CW196" i="2"/>
  <c r="PO196" i="2"/>
  <c r="KE196" i="2"/>
  <c r="SU196" i="2"/>
  <c r="CP196" i="2"/>
  <c r="GX196" i="2"/>
  <c r="RS196" i="2"/>
  <c r="KZ196" i="2"/>
  <c r="TI196" i="2"/>
  <c r="DK196" i="2"/>
  <c r="JC196" i="2"/>
  <c r="UY196" i="2"/>
  <c r="PA196" i="2"/>
  <c r="C497" i="3" l="1"/>
  <c r="X198" i="2"/>
  <c r="W198" i="2"/>
  <c r="N198" i="1" s="1"/>
  <c r="V198" i="2"/>
  <c r="U198" i="2"/>
  <c r="L198" i="1"/>
  <c r="T199" i="2"/>
  <c r="LN197" i="2"/>
  <c r="KZ197" i="2"/>
  <c r="KL197" i="2"/>
  <c r="JX197" i="2"/>
  <c r="JJ197" i="2"/>
  <c r="IV197" i="2"/>
  <c r="IH197" i="2"/>
  <c r="HT197" i="2"/>
  <c r="HF197" i="2"/>
  <c r="DR197" i="2"/>
  <c r="DD197" i="2"/>
  <c r="CP197" i="2"/>
  <c r="BN197" i="2"/>
  <c r="AA197" i="2"/>
  <c r="IA197" i="2"/>
  <c r="GC197" i="2"/>
  <c r="IO197" i="2"/>
  <c r="GQ197" i="2"/>
  <c r="JC197" i="2"/>
  <c r="KE197" i="2"/>
  <c r="CI197" i="2"/>
  <c r="BU197" i="2"/>
  <c r="KS197" i="2"/>
  <c r="CW197" i="2"/>
  <c r="DK197" i="2"/>
  <c r="FO197" i="2"/>
  <c r="LU197" i="2"/>
  <c r="HM197" i="2"/>
  <c r="AZ197" i="2"/>
  <c r="LG197" i="2"/>
  <c r="GX197" i="2"/>
  <c r="JQ197" i="2"/>
  <c r="AL197" i="2"/>
  <c r="M197" i="1"/>
  <c r="MI197" i="2"/>
  <c r="RL197" i="2"/>
  <c r="NY197" i="2"/>
  <c r="NK197" i="2"/>
  <c r="ND197" i="2"/>
  <c r="FV197" i="2"/>
  <c r="QC197" i="2"/>
  <c r="DY197" i="2"/>
  <c r="PO197" i="2"/>
  <c r="PH197" i="2"/>
  <c r="OM197" i="2"/>
  <c r="QX197" i="2"/>
  <c r="OT197" i="2"/>
  <c r="RE197" i="2"/>
  <c r="EM197" i="2"/>
  <c r="OF197" i="2"/>
  <c r="TW197" i="2"/>
  <c r="FA197" i="2"/>
  <c r="TI197" i="2"/>
  <c r="UK197" i="2"/>
  <c r="SU197" i="2"/>
  <c r="RZ197" i="2"/>
  <c r="MW197" i="2"/>
  <c r="FH197" i="2"/>
  <c r="BG197" i="2"/>
  <c r="UR197" i="2"/>
  <c r="AE197" i="2"/>
  <c r="MB197" i="2"/>
  <c r="UD197" i="2"/>
  <c r="TP197" i="2"/>
  <c r="PA197" i="2"/>
  <c r="QJ197" i="2"/>
  <c r="GJ197" i="2"/>
  <c r="TB197" i="2"/>
  <c r="NR197" i="2"/>
  <c r="UY197" i="2"/>
  <c r="VF197" i="2"/>
  <c r="SN197" i="2"/>
  <c r="HN197" i="1" s="1"/>
  <c r="SG197" i="2"/>
  <c r="RS197" i="2"/>
  <c r="AS197" i="2"/>
  <c r="PV197" i="2"/>
  <c r="ET197" i="2"/>
  <c r="EF197" i="2"/>
  <c r="QQ197" i="2"/>
  <c r="MP197" i="2"/>
  <c r="C498" i="3" l="1"/>
  <c r="V199" i="2"/>
  <c r="X199" i="2"/>
  <c r="W199" i="2"/>
  <c r="N199" i="1" s="1"/>
  <c r="U199" i="2"/>
  <c r="L199" i="1"/>
  <c r="T200" i="2"/>
  <c r="GC198" i="2"/>
  <c r="FO198" i="2"/>
  <c r="UY198" i="2"/>
  <c r="UK198" i="2"/>
  <c r="SN198" i="2"/>
  <c r="HN198" i="1" s="1"/>
  <c r="QC198" i="2"/>
  <c r="PO198" i="2"/>
  <c r="PA198" i="2"/>
  <c r="OM198" i="2"/>
  <c r="NY198" i="2"/>
  <c r="NK198" i="2"/>
  <c r="MW198" i="2"/>
  <c r="KE198" i="2"/>
  <c r="GX198" i="2"/>
  <c r="QQ198" i="2"/>
  <c r="RE198" i="2"/>
  <c r="FH198" i="2"/>
  <c r="VF198" i="2"/>
  <c r="UR198" i="2"/>
  <c r="SG198" i="2"/>
  <c r="QJ198" i="2"/>
  <c r="PV198" i="2"/>
  <c r="PH198" i="2"/>
  <c r="OT198" i="2"/>
  <c r="OF198" i="2"/>
  <c r="NR198" i="2"/>
  <c r="ND198" i="2"/>
  <c r="LG198" i="2"/>
  <c r="JC198" i="2"/>
  <c r="AA198" i="2"/>
  <c r="SU198" i="2"/>
  <c r="FA198" i="2"/>
  <c r="EM198" i="2"/>
  <c r="DY198" i="2"/>
  <c r="RL198" i="2"/>
  <c r="MI198" i="2"/>
  <c r="TW198" i="2"/>
  <c r="RZ198" i="2"/>
  <c r="FV198" i="2"/>
  <c r="UD198" i="2"/>
  <c r="RS198" i="2"/>
  <c r="IO198" i="2"/>
  <c r="TI198" i="2"/>
  <c r="MP198" i="2"/>
  <c r="DK198" i="2"/>
  <c r="M198" i="1"/>
  <c r="KS198" i="2"/>
  <c r="ET198" i="2"/>
  <c r="HM198" i="2"/>
  <c r="IH198" i="2"/>
  <c r="QX198" i="2"/>
  <c r="JQ198" i="2"/>
  <c r="AS198" i="2"/>
  <c r="EF198" i="2"/>
  <c r="CW198" i="2"/>
  <c r="HT198" i="2"/>
  <c r="TB198" i="2"/>
  <c r="BN198" i="2"/>
  <c r="HF198" i="2"/>
  <c r="IA198" i="2"/>
  <c r="BG198" i="2"/>
  <c r="KL198" i="2"/>
  <c r="AZ198" i="2"/>
  <c r="AL198" i="2"/>
  <c r="MB198" i="2"/>
  <c r="GJ198" i="2"/>
  <c r="DR198" i="2"/>
  <c r="IV198" i="2"/>
  <c r="TP198" i="2"/>
  <c r="KZ198" i="2"/>
  <c r="AE198" i="2"/>
  <c r="BU198" i="2"/>
  <c r="JJ198" i="2"/>
  <c r="JX198" i="2"/>
  <c r="CP198" i="2"/>
  <c r="LU198" i="2"/>
  <c r="GQ198" i="2"/>
  <c r="CI198" i="2"/>
  <c r="DD198" i="2"/>
  <c r="LN198" i="2"/>
  <c r="C499" i="3" l="1"/>
  <c r="U200" i="2"/>
  <c r="X200" i="2"/>
  <c r="W200" i="2"/>
  <c r="N200" i="1" s="1"/>
  <c r="V200" i="2"/>
  <c r="L200" i="1"/>
  <c r="T201" i="2"/>
  <c r="SN199" i="2"/>
  <c r="HN199" i="1" s="1"/>
  <c r="JX199" i="2"/>
  <c r="HM199" i="2"/>
  <c r="GX199" i="2"/>
  <c r="DK199" i="2"/>
  <c r="CW199" i="2"/>
  <c r="CI199" i="2"/>
  <c r="BU199" i="2"/>
  <c r="AA199" i="2"/>
  <c r="QJ199" i="2"/>
  <c r="HT199" i="2"/>
  <c r="GJ199" i="2"/>
  <c r="TW199" i="2"/>
  <c r="RL199" i="2"/>
  <c r="JJ199" i="2"/>
  <c r="SU199" i="2"/>
  <c r="CP199" i="2"/>
  <c r="HF199" i="2"/>
  <c r="RZ199" i="2"/>
  <c r="BN199" i="2"/>
  <c r="AE199" i="2"/>
  <c r="UY199" i="2"/>
  <c r="SG199" i="2"/>
  <c r="IV199" i="2"/>
  <c r="DD199" i="2"/>
  <c r="FV199" i="2"/>
  <c r="DR199" i="2"/>
  <c r="AS199" i="2"/>
  <c r="BG199" i="2"/>
  <c r="UK199" i="2"/>
  <c r="M199" i="1"/>
  <c r="NR199" i="2"/>
  <c r="AZ199" i="2"/>
  <c r="OM199" i="2"/>
  <c r="ND199" i="2"/>
  <c r="OT199" i="2"/>
  <c r="FA199" i="2"/>
  <c r="KL199" i="2"/>
  <c r="IA199" i="2"/>
  <c r="TP199" i="2"/>
  <c r="PV199" i="2"/>
  <c r="FO199" i="2"/>
  <c r="KZ199" i="2"/>
  <c r="PH199" i="2"/>
  <c r="RS199" i="2"/>
  <c r="JQ199" i="2"/>
  <c r="MB199" i="2"/>
  <c r="EM199" i="2"/>
  <c r="NY199" i="2"/>
  <c r="LG199" i="2"/>
  <c r="OF199" i="2"/>
  <c r="LN199" i="2"/>
  <c r="QX199" i="2"/>
  <c r="GQ199" i="2"/>
  <c r="QC199" i="2"/>
  <c r="UR199" i="2"/>
  <c r="NK199" i="2"/>
  <c r="RE199" i="2"/>
  <c r="TB199" i="2"/>
  <c r="MW199" i="2"/>
  <c r="VF199" i="2"/>
  <c r="PO199" i="2"/>
  <c r="IO199" i="2"/>
  <c r="UD199" i="2"/>
  <c r="FH199" i="2"/>
  <c r="PA199" i="2"/>
  <c r="DY199" i="2"/>
  <c r="EF199" i="2"/>
  <c r="TI199" i="2"/>
  <c r="LU199" i="2"/>
  <c r="QQ199" i="2"/>
  <c r="KS199" i="2"/>
  <c r="ET199" i="2"/>
  <c r="IH199" i="2"/>
  <c r="AL199" i="2"/>
  <c r="MI199" i="2"/>
  <c r="GC199" i="2"/>
  <c r="MP199" i="2"/>
  <c r="JC199" i="2"/>
  <c r="KE199" i="2"/>
  <c r="C500" i="3" l="1"/>
  <c r="X201" i="2"/>
  <c r="W201" i="2"/>
  <c r="N201" i="1" s="1"/>
  <c r="V201" i="2"/>
  <c r="U201" i="2"/>
  <c r="L201" i="1"/>
  <c r="T202" i="2"/>
  <c r="VF200" i="2"/>
  <c r="UR200" i="2"/>
  <c r="UD200" i="2"/>
  <c r="TP200" i="2"/>
  <c r="TB200" i="2"/>
  <c r="SN200" i="2"/>
  <c r="HN200" i="1" s="1"/>
  <c r="RZ200" i="2"/>
  <c r="RL200" i="2"/>
  <c r="QX200" i="2"/>
  <c r="QJ200" i="2"/>
  <c r="PV200" i="2"/>
  <c r="PH200" i="2"/>
  <c r="OT200" i="2"/>
  <c r="UK200" i="2"/>
  <c r="SG200" i="2"/>
  <c r="QC200" i="2"/>
  <c r="LN200" i="2"/>
  <c r="KZ200" i="2"/>
  <c r="KL200" i="2"/>
  <c r="JX200" i="2"/>
  <c r="JJ200" i="2"/>
  <c r="IV200" i="2"/>
  <c r="IH200" i="2"/>
  <c r="HT200" i="2"/>
  <c r="HF200" i="2"/>
  <c r="OF200" i="2"/>
  <c r="NR200" i="2"/>
  <c r="ND200" i="2"/>
  <c r="MP200" i="2"/>
  <c r="MB200" i="2"/>
  <c r="KE200" i="2"/>
  <c r="FA200" i="2"/>
  <c r="EM200" i="2"/>
  <c r="DY200" i="2"/>
  <c r="RE200" i="2"/>
  <c r="KS200" i="2"/>
  <c r="PO200" i="2"/>
  <c r="LG200" i="2"/>
  <c r="GX200" i="2"/>
  <c r="IA200" i="2"/>
  <c r="GC200" i="2"/>
  <c r="ET200" i="2"/>
  <c r="EF200" i="2"/>
  <c r="TI200" i="2"/>
  <c r="IO200" i="2"/>
  <c r="GQ200" i="2"/>
  <c r="TW200" i="2"/>
  <c r="HM200" i="2"/>
  <c r="BN200" i="2"/>
  <c r="AA200" i="2"/>
  <c r="RS200" i="2"/>
  <c r="JC200" i="2"/>
  <c r="JQ200" i="2"/>
  <c r="DR200" i="2"/>
  <c r="LU200" i="2"/>
  <c r="M200" i="1"/>
  <c r="PA200" i="2"/>
  <c r="AZ200" i="2"/>
  <c r="FH200" i="2"/>
  <c r="AL200" i="2"/>
  <c r="AE200" i="2"/>
  <c r="CI200" i="2"/>
  <c r="BG200" i="2"/>
  <c r="QQ200" i="2"/>
  <c r="UY200" i="2"/>
  <c r="BU200" i="2"/>
  <c r="MW200" i="2"/>
  <c r="CP200" i="2"/>
  <c r="FO200" i="2"/>
  <c r="CW200" i="2"/>
  <c r="NK200" i="2"/>
  <c r="SU200" i="2"/>
  <c r="AS200" i="2"/>
  <c r="GJ200" i="2"/>
  <c r="NY200" i="2"/>
  <c r="OM200" i="2"/>
  <c r="FV200" i="2"/>
  <c r="MI200" i="2"/>
  <c r="DK200" i="2"/>
  <c r="DD200" i="2"/>
  <c r="C501" i="3" l="1"/>
  <c r="W202" i="2"/>
  <c r="N202" i="1" s="1"/>
  <c r="U202" i="2"/>
  <c r="X202" i="2"/>
  <c r="V202" i="2"/>
  <c r="L202" i="1"/>
  <c r="T203" i="2"/>
  <c r="AA201" i="2"/>
  <c r="GC201" i="2"/>
  <c r="FO201" i="2"/>
  <c r="VF201" i="2"/>
  <c r="QX201" i="2"/>
  <c r="MP201" i="2"/>
  <c r="JQ201" i="2"/>
  <c r="JC201" i="2"/>
  <c r="IO201" i="2"/>
  <c r="IA201" i="2"/>
  <c r="HM201" i="2"/>
  <c r="GX201" i="2"/>
  <c r="EF201" i="2"/>
  <c r="AS201" i="2"/>
  <c r="KS201" i="2"/>
  <c r="KE201" i="2"/>
  <c r="LU201" i="2"/>
  <c r="LG201" i="2"/>
  <c r="DK201" i="2"/>
  <c r="CW201" i="2"/>
  <c r="CI201" i="2"/>
  <c r="BU201" i="2"/>
  <c r="IV201" i="2"/>
  <c r="BN201" i="2"/>
  <c r="QJ201" i="2"/>
  <c r="JJ201" i="2"/>
  <c r="JX201" i="2"/>
  <c r="UR201" i="2"/>
  <c r="OT201" i="2"/>
  <c r="MB201" i="2"/>
  <c r="FV201" i="2"/>
  <c r="DR201" i="2"/>
  <c r="TB201" i="2"/>
  <c r="HF201" i="2"/>
  <c r="PV201" i="2"/>
  <c r="IH201" i="2"/>
  <c r="DD201" i="2"/>
  <c r="FH201" i="2"/>
  <c r="AE201" i="2"/>
  <c r="SN201" i="2"/>
  <c r="HN201" i="1" s="1"/>
  <c r="OF201" i="2"/>
  <c r="HT201" i="2"/>
  <c r="M201" i="1"/>
  <c r="SG201" i="2"/>
  <c r="RZ201" i="2"/>
  <c r="TP201" i="2"/>
  <c r="AZ201" i="2"/>
  <c r="NY201" i="2"/>
  <c r="UY201" i="2"/>
  <c r="UK201" i="2"/>
  <c r="EM201" i="2"/>
  <c r="PH201" i="2"/>
  <c r="MW201" i="2"/>
  <c r="PA201" i="2"/>
  <c r="CP201" i="2"/>
  <c r="RE201" i="2"/>
  <c r="TI201" i="2"/>
  <c r="FA201" i="2"/>
  <c r="LN201" i="2"/>
  <c r="KL201" i="2"/>
  <c r="GQ201" i="2"/>
  <c r="QQ201" i="2"/>
  <c r="NK201" i="2"/>
  <c r="AL201" i="2"/>
  <c r="DY201" i="2"/>
  <c r="BG201" i="2"/>
  <c r="UD201" i="2"/>
  <c r="RL201" i="2"/>
  <c r="QC201" i="2"/>
  <c r="NR201" i="2"/>
  <c r="ET201" i="2"/>
  <c r="KZ201" i="2"/>
  <c r="PO201" i="2"/>
  <c r="OM201" i="2"/>
  <c r="RS201" i="2"/>
  <c r="GJ201" i="2"/>
  <c r="MI201" i="2"/>
  <c r="ND201" i="2"/>
  <c r="TW201" i="2"/>
  <c r="SU201" i="2"/>
  <c r="C502" i="3" l="1"/>
  <c r="W203" i="2"/>
  <c r="N203" i="1" s="1"/>
  <c r="V203" i="2"/>
  <c r="U203" i="2"/>
  <c r="X203" i="2"/>
  <c r="L203" i="1"/>
  <c r="T204" i="2"/>
  <c r="GJ202" i="2"/>
  <c r="BG202" i="2"/>
  <c r="AS202" i="2"/>
  <c r="AE202" i="2"/>
  <c r="SN202" i="2"/>
  <c r="HN202" i="1" s="1"/>
  <c r="KL202" i="2"/>
  <c r="TB202" i="2"/>
  <c r="TP202" i="2"/>
  <c r="PV202" i="2"/>
  <c r="PH202" i="2"/>
  <c r="OT202" i="2"/>
  <c r="OF202" i="2"/>
  <c r="NR202" i="2"/>
  <c r="ND202" i="2"/>
  <c r="MP202" i="2"/>
  <c r="MB202" i="2"/>
  <c r="TW202" i="2"/>
  <c r="RL202" i="2"/>
  <c r="AL202" i="2"/>
  <c r="SU202" i="2"/>
  <c r="AZ202" i="2"/>
  <c r="UY202" i="2"/>
  <c r="UK202" i="2"/>
  <c r="JX202" i="2"/>
  <c r="QJ202" i="2"/>
  <c r="ET202" i="2"/>
  <c r="UD202" i="2"/>
  <c r="AA202" i="2"/>
  <c r="RZ202" i="2"/>
  <c r="EF202" i="2"/>
  <c r="UR202" i="2"/>
  <c r="FO202" i="2"/>
  <c r="VF202" i="2"/>
  <c r="QX202" i="2"/>
  <c r="SG202" i="2"/>
  <c r="IV202" i="2"/>
  <c r="GQ202" i="2"/>
  <c r="CP202" i="2"/>
  <c r="DD202" i="2"/>
  <c r="M202" i="1"/>
  <c r="QC202" i="2"/>
  <c r="LG202" i="2"/>
  <c r="HT202" i="2"/>
  <c r="CI202" i="2"/>
  <c r="JQ202" i="2"/>
  <c r="CW202" i="2"/>
  <c r="IH202" i="2"/>
  <c r="NK202" i="2"/>
  <c r="RE202" i="2"/>
  <c r="HF202" i="2"/>
  <c r="FH202" i="2"/>
  <c r="LN202" i="2"/>
  <c r="MW202" i="2"/>
  <c r="PO202" i="2"/>
  <c r="QQ202" i="2"/>
  <c r="BU202" i="2"/>
  <c r="EM202" i="2"/>
  <c r="IO202" i="2"/>
  <c r="PA202" i="2"/>
  <c r="TI202" i="2"/>
  <c r="DR202" i="2"/>
  <c r="JJ202" i="2"/>
  <c r="LU202" i="2"/>
  <c r="RS202" i="2"/>
  <c r="FA202" i="2"/>
  <c r="GX202" i="2"/>
  <c r="DK202" i="2"/>
  <c r="HM202" i="2"/>
  <c r="KE202" i="2"/>
  <c r="IA202" i="2"/>
  <c r="KS202" i="2"/>
  <c r="FV202" i="2"/>
  <c r="DY202" i="2"/>
  <c r="KZ202" i="2"/>
  <c r="MI202" i="2"/>
  <c r="JC202" i="2"/>
  <c r="NY202" i="2"/>
  <c r="GC202" i="2"/>
  <c r="BN202" i="2"/>
  <c r="OM202" i="2"/>
  <c r="C503" i="3" l="1"/>
  <c r="X204" i="2"/>
  <c r="V204" i="2"/>
  <c r="W204" i="2"/>
  <c r="N204" i="1" s="1"/>
  <c r="U204" i="2"/>
  <c r="L204" i="1"/>
  <c r="T205" i="2"/>
  <c r="GQ203" i="2"/>
  <c r="AZ203" i="2"/>
  <c r="AL203" i="2"/>
  <c r="LN203" i="2"/>
  <c r="KZ203" i="2"/>
  <c r="KL203" i="2"/>
  <c r="JX203" i="2"/>
  <c r="JJ203" i="2"/>
  <c r="IV203" i="2"/>
  <c r="IH203" i="2"/>
  <c r="HT203" i="2"/>
  <c r="HF203" i="2"/>
  <c r="DR203" i="2"/>
  <c r="DD203" i="2"/>
  <c r="CP203" i="2"/>
  <c r="BN203" i="2"/>
  <c r="TI203" i="2"/>
  <c r="RE203" i="2"/>
  <c r="NY203" i="2"/>
  <c r="LG203" i="2"/>
  <c r="IA203" i="2"/>
  <c r="CI203" i="2"/>
  <c r="BU203" i="2"/>
  <c r="KS203" i="2"/>
  <c r="FV203" i="2"/>
  <c r="FH203" i="2"/>
  <c r="DY203" i="2"/>
  <c r="MI203" i="2"/>
  <c r="GJ203" i="2"/>
  <c r="UK203" i="2"/>
  <c r="PO203" i="2"/>
  <c r="MW203" i="2"/>
  <c r="JQ203" i="2"/>
  <c r="GX203" i="2"/>
  <c r="QC203" i="2"/>
  <c r="NK203" i="2"/>
  <c r="HM203" i="2"/>
  <c r="GC203" i="2"/>
  <c r="FO203" i="2"/>
  <c r="AA203" i="2"/>
  <c r="AE203" i="2"/>
  <c r="FA203" i="2"/>
  <c r="SG203" i="2"/>
  <c r="M203" i="1"/>
  <c r="BG203" i="2"/>
  <c r="TB203" i="2"/>
  <c r="NR203" i="2"/>
  <c r="TW203" i="2"/>
  <c r="TP203" i="2"/>
  <c r="MP203" i="2"/>
  <c r="SU203" i="2"/>
  <c r="UD203" i="2"/>
  <c r="ET203" i="2"/>
  <c r="QJ203" i="2"/>
  <c r="CW203" i="2"/>
  <c r="VF203" i="2"/>
  <c r="SN203" i="2"/>
  <c r="HN203" i="1" s="1"/>
  <c r="DK203" i="2"/>
  <c r="MB203" i="2"/>
  <c r="EM203" i="2"/>
  <c r="UR203" i="2"/>
  <c r="AS203" i="2"/>
  <c r="RS203" i="2"/>
  <c r="QX203" i="2"/>
  <c r="JC203" i="2"/>
  <c r="PV203" i="2"/>
  <c r="QQ203" i="2"/>
  <c r="OT203" i="2"/>
  <c r="PA203" i="2"/>
  <c r="IO203" i="2"/>
  <c r="KE203" i="2"/>
  <c r="PH203" i="2"/>
  <c r="UY203" i="2"/>
  <c r="RZ203" i="2"/>
  <c r="ND203" i="2"/>
  <c r="OF203" i="2"/>
  <c r="LU203" i="2"/>
  <c r="OM203" i="2"/>
  <c r="RL203" i="2"/>
  <c r="EF203" i="2"/>
  <c r="C504" i="3" l="1"/>
  <c r="U205" i="2"/>
  <c r="W205" i="2"/>
  <c r="N205" i="1" s="1"/>
  <c r="X205" i="2"/>
  <c r="V205" i="2"/>
  <c r="L205" i="1"/>
  <c r="T206" i="2"/>
  <c r="LU204" i="2"/>
  <c r="LG204" i="2"/>
  <c r="KS204" i="2"/>
  <c r="KE204" i="2"/>
  <c r="JQ204" i="2"/>
  <c r="JC204" i="2"/>
  <c r="IO204" i="2"/>
  <c r="IA204" i="2"/>
  <c r="HM204" i="2"/>
  <c r="GX204" i="2"/>
  <c r="DK204" i="2"/>
  <c r="CW204" i="2"/>
  <c r="CI204" i="2"/>
  <c r="BU204" i="2"/>
  <c r="UY204" i="2"/>
  <c r="UK204" i="2"/>
  <c r="TW204" i="2"/>
  <c r="TI204" i="2"/>
  <c r="SU204" i="2"/>
  <c r="SG204" i="2"/>
  <c r="RS204" i="2"/>
  <c r="RE204" i="2"/>
  <c r="QQ204" i="2"/>
  <c r="QC204" i="2"/>
  <c r="PO204" i="2"/>
  <c r="PA204" i="2"/>
  <c r="OM204" i="2"/>
  <c r="NY204" i="2"/>
  <c r="NK204" i="2"/>
  <c r="MW204" i="2"/>
  <c r="MI204" i="2"/>
  <c r="FA204" i="2"/>
  <c r="EM204" i="2"/>
  <c r="DY204" i="2"/>
  <c r="AA204" i="2"/>
  <c r="UD204" i="2"/>
  <c r="RZ204" i="2"/>
  <c r="OT204" i="2"/>
  <c r="KZ204" i="2"/>
  <c r="FH204" i="2"/>
  <c r="UR204" i="2"/>
  <c r="VF204" i="2"/>
  <c r="BG204" i="2"/>
  <c r="AS204" i="2"/>
  <c r="AE204" i="2"/>
  <c r="MP204" i="2"/>
  <c r="KL204" i="2"/>
  <c r="ET204" i="2"/>
  <c r="TB204" i="2"/>
  <c r="IV204" i="2"/>
  <c r="TP204" i="2"/>
  <c r="NR204" i="2"/>
  <c r="GQ204" i="2"/>
  <c r="AL204" i="2"/>
  <c r="QJ204" i="2"/>
  <c r="OF204" i="2"/>
  <c r="DR204" i="2"/>
  <c r="AZ204" i="2"/>
  <c r="JX204" i="2"/>
  <c r="RL204" i="2"/>
  <c r="BN204" i="2"/>
  <c r="GJ204" i="2"/>
  <c r="M204" i="1"/>
  <c r="ND204" i="2"/>
  <c r="IH204" i="2"/>
  <c r="PV204" i="2"/>
  <c r="CP204" i="2"/>
  <c r="HT204" i="2"/>
  <c r="FO204" i="2"/>
  <c r="EF204" i="2"/>
  <c r="SN204" i="2"/>
  <c r="HN204" i="1" s="1"/>
  <c r="PH204" i="2"/>
  <c r="HF204" i="2"/>
  <c r="MB204" i="2"/>
  <c r="JJ204" i="2"/>
  <c r="DD204" i="2"/>
  <c r="LN204" i="2"/>
  <c r="QX204" i="2"/>
  <c r="FV204" i="2"/>
  <c r="GC204" i="2"/>
  <c r="C505" i="3" l="1"/>
  <c r="X206" i="2"/>
  <c r="W206" i="2"/>
  <c r="N206" i="1" s="1"/>
  <c r="V206" i="2"/>
  <c r="U206" i="2"/>
  <c r="L206" i="1"/>
  <c r="T207" i="2"/>
  <c r="VF205" i="2"/>
  <c r="UR205" i="2"/>
  <c r="UD205" i="2"/>
  <c r="TP205" i="2"/>
  <c r="TB205" i="2"/>
  <c r="SN205" i="2"/>
  <c r="HN205" i="1" s="1"/>
  <c r="RZ205" i="2"/>
  <c r="RL205" i="2"/>
  <c r="QX205" i="2"/>
  <c r="QJ205" i="2"/>
  <c r="PV205" i="2"/>
  <c r="PH205" i="2"/>
  <c r="OT205" i="2"/>
  <c r="OF205" i="2"/>
  <c r="NR205" i="2"/>
  <c r="ND205" i="2"/>
  <c r="MP205" i="2"/>
  <c r="MB205" i="2"/>
  <c r="ET205" i="2"/>
  <c r="EF205" i="2"/>
  <c r="FV205" i="2"/>
  <c r="FH205" i="2"/>
  <c r="UK205" i="2"/>
  <c r="QC205" i="2"/>
  <c r="JX205" i="2"/>
  <c r="FA205" i="2"/>
  <c r="KL205" i="2"/>
  <c r="DR205" i="2"/>
  <c r="DD205" i="2"/>
  <c r="CP205" i="2"/>
  <c r="BN205" i="2"/>
  <c r="AA205" i="2"/>
  <c r="KZ205" i="2"/>
  <c r="FO205" i="2"/>
  <c r="TW205" i="2"/>
  <c r="SG205" i="2"/>
  <c r="GC205" i="2"/>
  <c r="NY205" i="2"/>
  <c r="LU205" i="2"/>
  <c r="LG205" i="2"/>
  <c r="EM205" i="2"/>
  <c r="JJ205" i="2"/>
  <c r="IV205" i="2"/>
  <c r="IH205" i="2"/>
  <c r="HT205" i="2"/>
  <c r="HF205" i="2"/>
  <c r="PO205" i="2"/>
  <c r="LN205" i="2"/>
  <c r="M205" i="1"/>
  <c r="PA205" i="2"/>
  <c r="KE205" i="2"/>
  <c r="GQ205" i="2"/>
  <c r="SU205" i="2"/>
  <c r="MI205" i="2"/>
  <c r="OM205" i="2"/>
  <c r="RS205" i="2"/>
  <c r="HM205" i="2"/>
  <c r="RE205" i="2"/>
  <c r="UY205" i="2"/>
  <c r="QQ205" i="2"/>
  <c r="AL205" i="2"/>
  <c r="JQ205" i="2"/>
  <c r="GX205" i="2"/>
  <c r="NK205" i="2"/>
  <c r="BG205" i="2"/>
  <c r="AS205" i="2"/>
  <c r="JC205" i="2"/>
  <c r="DK205" i="2"/>
  <c r="GJ205" i="2"/>
  <c r="KS205" i="2"/>
  <c r="MW205" i="2"/>
  <c r="AE205" i="2"/>
  <c r="CW205" i="2"/>
  <c r="DY205" i="2"/>
  <c r="AZ205" i="2"/>
  <c r="TI205" i="2"/>
  <c r="IO205" i="2"/>
  <c r="IA205" i="2"/>
  <c r="CI205" i="2"/>
  <c r="BU205" i="2"/>
  <c r="C506" i="3" l="1"/>
  <c r="U207" i="2"/>
  <c r="W207" i="2"/>
  <c r="N207" i="1" s="1"/>
  <c r="V207" i="2"/>
  <c r="X207" i="2"/>
  <c r="L207" i="1"/>
  <c r="T208" i="2"/>
  <c r="SN206" i="2"/>
  <c r="HN206" i="1" s="1"/>
  <c r="JX206" i="2"/>
  <c r="GC206" i="2"/>
  <c r="FO206" i="2"/>
  <c r="TB206" i="2"/>
  <c r="QC206" i="2"/>
  <c r="PO206" i="2"/>
  <c r="PA206" i="2"/>
  <c r="OM206" i="2"/>
  <c r="NY206" i="2"/>
  <c r="NK206" i="2"/>
  <c r="MW206" i="2"/>
  <c r="MI206" i="2"/>
  <c r="KL206" i="2"/>
  <c r="GQ206" i="2"/>
  <c r="AZ206" i="2"/>
  <c r="AL206" i="2"/>
  <c r="SU206" i="2"/>
  <c r="PV206" i="2"/>
  <c r="FH206" i="2"/>
  <c r="AS206" i="2"/>
  <c r="UY206" i="2"/>
  <c r="UK206" i="2"/>
  <c r="RZ206" i="2"/>
  <c r="MB206" i="2"/>
  <c r="BG206" i="2"/>
  <c r="AA206" i="2"/>
  <c r="MP206" i="2"/>
  <c r="OF206" i="2"/>
  <c r="OT206" i="2"/>
  <c r="IH206" i="2"/>
  <c r="ET206" i="2"/>
  <c r="EF206" i="2"/>
  <c r="TI206" i="2"/>
  <c r="PH206" i="2"/>
  <c r="UD206" i="2"/>
  <c r="JJ206" i="2"/>
  <c r="ND206" i="2"/>
  <c r="LN206" i="2"/>
  <c r="FA206" i="2"/>
  <c r="EM206" i="2"/>
  <c r="DY206" i="2"/>
  <c r="NR206" i="2"/>
  <c r="GJ206" i="2"/>
  <c r="HT206" i="2"/>
  <c r="AE206" i="2"/>
  <c r="M206" i="1"/>
  <c r="JQ206" i="2"/>
  <c r="HF206" i="2"/>
  <c r="KE206" i="2"/>
  <c r="LG206" i="2"/>
  <c r="KS206" i="2"/>
  <c r="QJ206" i="2"/>
  <c r="RL206" i="2"/>
  <c r="GX206" i="2"/>
  <c r="RS206" i="2"/>
  <c r="SG206" i="2"/>
  <c r="BU206" i="2"/>
  <c r="FV206" i="2"/>
  <c r="IV206" i="2"/>
  <c r="CI206" i="2"/>
  <c r="IO206" i="2"/>
  <c r="JC206" i="2"/>
  <c r="DD206" i="2"/>
  <c r="KZ206" i="2"/>
  <c r="CP206" i="2"/>
  <c r="IA206" i="2"/>
  <c r="TW206" i="2"/>
  <c r="QX206" i="2"/>
  <c r="RE206" i="2"/>
  <c r="DK206" i="2"/>
  <c r="VF206" i="2"/>
  <c r="UR206" i="2"/>
  <c r="BN206" i="2"/>
  <c r="TP206" i="2"/>
  <c r="QQ206" i="2"/>
  <c r="HM206" i="2"/>
  <c r="DR206" i="2"/>
  <c r="CW206" i="2"/>
  <c r="LU206" i="2"/>
  <c r="C507" i="3" l="1"/>
  <c r="X208" i="2"/>
  <c r="U208" i="2"/>
  <c r="W208" i="2"/>
  <c r="N208" i="1" s="1"/>
  <c r="V208" i="2"/>
  <c r="L208" i="1"/>
  <c r="T209" i="2"/>
  <c r="RE207" i="2"/>
  <c r="MW207" i="2"/>
  <c r="GQ207" i="2"/>
  <c r="RS207" i="2"/>
  <c r="NK207" i="2"/>
  <c r="LN207" i="2"/>
  <c r="KZ207" i="2"/>
  <c r="KL207" i="2"/>
  <c r="JX207" i="2"/>
  <c r="JJ207" i="2"/>
  <c r="IV207" i="2"/>
  <c r="IH207" i="2"/>
  <c r="HT207" i="2"/>
  <c r="HF207" i="2"/>
  <c r="PA207" i="2"/>
  <c r="MI207" i="2"/>
  <c r="GJ207" i="2"/>
  <c r="EM207" i="2"/>
  <c r="PO207" i="2"/>
  <c r="KE207" i="2"/>
  <c r="KS207" i="2"/>
  <c r="GX207" i="2"/>
  <c r="DR207" i="2"/>
  <c r="DD207" i="2"/>
  <c r="CP207" i="2"/>
  <c r="BN207" i="2"/>
  <c r="AA207" i="2"/>
  <c r="QQ207" i="2"/>
  <c r="LU207" i="2"/>
  <c r="IO207" i="2"/>
  <c r="UY207" i="2"/>
  <c r="OM207" i="2"/>
  <c r="FV207" i="2"/>
  <c r="FH207" i="2"/>
  <c r="JC207" i="2"/>
  <c r="TW207" i="2"/>
  <c r="LG207" i="2"/>
  <c r="JQ207" i="2"/>
  <c r="GC207" i="2"/>
  <c r="FO207" i="2"/>
  <c r="CW207" i="2"/>
  <c r="SU207" i="2"/>
  <c r="IA207" i="2"/>
  <c r="DY207" i="2"/>
  <c r="HM207" i="2"/>
  <c r="M207" i="1"/>
  <c r="QC207" i="2"/>
  <c r="UK207" i="2"/>
  <c r="SN207" i="2"/>
  <c r="HN207" i="1" s="1"/>
  <c r="QJ207" i="2"/>
  <c r="OT207" i="2"/>
  <c r="CI207" i="2"/>
  <c r="TB207" i="2"/>
  <c r="TI207" i="2"/>
  <c r="NR207" i="2"/>
  <c r="MB207" i="2"/>
  <c r="ND207" i="2"/>
  <c r="RZ207" i="2"/>
  <c r="AS207" i="2"/>
  <c r="OF207" i="2"/>
  <c r="AL207" i="2"/>
  <c r="ET207" i="2"/>
  <c r="UR207" i="2"/>
  <c r="RL207" i="2"/>
  <c r="PV207" i="2"/>
  <c r="EF207" i="2"/>
  <c r="BU207" i="2"/>
  <c r="DK207" i="2"/>
  <c r="SG207" i="2"/>
  <c r="BG207" i="2"/>
  <c r="FA207" i="2"/>
  <c r="UD207" i="2"/>
  <c r="PH207" i="2"/>
  <c r="NY207" i="2"/>
  <c r="VF207" i="2"/>
  <c r="MP207" i="2"/>
  <c r="QX207" i="2"/>
  <c r="AE207" i="2"/>
  <c r="AZ207" i="2"/>
  <c r="TP207" i="2"/>
  <c r="C508" i="3" l="1"/>
  <c r="X209" i="2"/>
  <c r="W209" i="2"/>
  <c r="N209" i="1" s="1"/>
  <c r="U209" i="2"/>
  <c r="V209" i="2"/>
  <c r="L209" i="1"/>
  <c r="T210" i="2"/>
  <c r="UY208" i="2"/>
  <c r="UK208" i="2"/>
  <c r="TW208" i="2"/>
  <c r="TI208" i="2"/>
  <c r="SU208" i="2"/>
  <c r="SG208" i="2"/>
  <c r="RS208" i="2"/>
  <c r="RE208" i="2"/>
  <c r="QQ208" i="2"/>
  <c r="QC208" i="2"/>
  <c r="SN208" i="2"/>
  <c r="HN208" i="1" s="1"/>
  <c r="DR208" i="2"/>
  <c r="DD208" i="2"/>
  <c r="CP208" i="2"/>
  <c r="BN208" i="2"/>
  <c r="TB208" i="2"/>
  <c r="GQ208" i="2"/>
  <c r="ET208" i="2"/>
  <c r="EF208" i="2"/>
  <c r="MP208" i="2"/>
  <c r="DY208" i="2"/>
  <c r="EM208" i="2"/>
  <c r="FA208" i="2"/>
  <c r="VF208" i="2"/>
  <c r="PO208" i="2"/>
  <c r="PA208" i="2"/>
  <c r="OM208" i="2"/>
  <c r="NY208" i="2"/>
  <c r="NK208" i="2"/>
  <c r="MW208" i="2"/>
  <c r="MB208" i="2"/>
  <c r="CI208" i="2"/>
  <c r="BU208" i="2"/>
  <c r="AL208" i="2"/>
  <c r="UR208" i="2"/>
  <c r="RZ208" i="2"/>
  <c r="AZ208" i="2"/>
  <c r="GJ208" i="2"/>
  <c r="QX208" i="2"/>
  <c r="MI208" i="2"/>
  <c r="AA208" i="2"/>
  <c r="M208" i="1"/>
  <c r="IO208" i="2"/>
  <c r="OT208" i="2"/>
  <c r="QJ208" i="2"/>
  <c r="UD208" i="2"/>
  <c r="FO208" i="2"/>
  <c r="IV208" i="2"/>
  <c r="AS208" i="2"/>
  <c r="AE208" i="2"/>
  <c r="KE208" i="2"/>
  <c r="TP208" i="2"/>
  <c r="HT208" i="2"/>
  <c r="IA208" i="2"/>
  <c r="FH208" i="2"/>
  <c r="ND208" i="2"/>
  <c r="JX208" i="2"/>
  <c r="KZ208" i="2"/>
  <c r="HM208" i="2"/>
  <c r="GC208" i="2"/>
  <c r="DK208" i="2"/>
  <c r="PH208" i="2"/>
  <c r="KS208" i="2"/>
  <c r="LU208" i="2"/>
  <c r="JQ208" i="2"/>
  <c r="OF208" i="2"/>
  <c r="GX208" i="2"/>
  <c r="LN208" i="2"/>
  <c r="KL208" i="2"/>
  <c r="HF208" i="2"/>
  <c r="JC208" i="2"/>
  <c r="BG208" i="2"/>
  <c r="RL208" i="2"/>
  <c r="LG208" i="2"/>
  <c r="JJ208" i="2"/>
  <c r="CW208" i="2"/>
  <c r="NR208" i="2"/>
  <c r="FV208" i="2"/>
  <c r="IH208" i="2"/>
  <c r="PV208" i="2"/>
  <c r="FV209" i="2" l="1"/>
  <c r="FH209" i="2"/>
  <c r="LU209" i="2"/>
  <c r="LG209" i="2"/>
  <c r="ET209" i="2"/>
  <c r="EF209" i="2"/>
  <c r="UY209" i="2"/>
  <c r="UK209" i="2"/>
  <c r="TW209" i="2"/>
  <c r="TI209" i="2"/>
  <c r="SU209" i="2"/>
  <c r="SG209" i="2"/>
  <c r="RS209" i="2"/>
  <c r="RE209" i="2"/>
  <c r="QQ209" i="2"/>
  <c r="QC209" i="2"/>
  <c r="PO209" i="2"/>
  <c r="PA209" i="2"/>
  <c r="OM209" i="2"/>
  <c r="NY209" i="2"/>
  <c r="NK209" i="2"/>
  <c r="MW209" i="2"/>
  <c r="MI209" i="2"/>
  <c r="GQ209" i="2"/>
  <c r="AA209" i="2"/>
  <c r="UD209" i="2"/>
  <c r="RZ209" i="2"/>
  <c r="OT209" i="2"/>
  <c r="KZ209" i="2"/>
  <c r="DY209" i="2"/>
  <c r="AL209" i="2"/>
  <c r="UR209" i="2"/>
  <c r="PH209" i="2"/>
  <c r="AZ209" i="2"/>
  <c r="VF209" i="2"/>
  <c r="SN209" i="2"/>
  <c r="HN209" i="1" s="1"/>
  <c r="PV209" i="2"/>
  <c r="QX209" i="2"/>
  <c r="ND209" i="2"/>
  <c r="TP209" i="2"/>
  <c r="NR209" i="2"/>
  <c r="QJ209" i="2"/>
  <c r="OF209" i="2"/>
  <c r="KS209" i="2"/>
  <c r="KE209" i="2"/>
  <c r="DK209" i="2"/>
  <c r="CW209" i="2"/>
  <c r="CI209" i="2"/>
  <c r="BU209" i="2"/>
  <c r="MB209" i="2"/>
  <c r="RL209" i="2"/>
  <c r="JX209" i="2"/>
  <c r="GC209" i="2"/>
  <c r="MP209" i="2"/>
  <c r="KL209" i="2"/>
  <c r="TB209" i="2"/>
  <c r="CP209" i="2"/>
  <c r="DD209" i="2"/>
  <c r="DR209" i="2"/>
  <c r="BN209" i="2"/>
  <c r="M209" i="1"/>
  <c r="GJ209" i="2"/>
  <c r="AS209" i="2"/>
  <c r="HT209" i="2"/>
  <c r="HF209" i="2"/>
  <c r="IA209" i="2"/>
  <c r="GX209" i="2"/>
  <c r="JJ209" i="2"/>
  <c r="LN209" i="2"/>
  <c r="HM209" i="2"/>
  <c r="JC209" i="2"/>
  <c r="JQ209" i="2"/>
  <c r="AE209" i="2"/>
  <c r="EM209" i="2"/>
  <c r="IV209" i="2"/>
  <c r="FA209" i="2"/>
  <c r="FO209" i="2"/>
  <c r="IH209" i="2"/>
  <c r="IO209" i="2"/>
  <c r="BG209" i="2"/>
  <c r="C509" i="3"/>
  <c r="W210" i="2"/>
  <c r="N210" i="1" s="1"/>
  <c r="V210" i="2"/>
  <c r="X210" i="2"/>
  <c r="U210" i="2"/>
  <c r="L210" i="1"/>
  <c r="T211" i="2"/>
  <c r="C510" i="3" l="1"/>
  <c r="X211" i="2"/>
  <c r="V211" i="2"/>
  <c r="U211" i="2"/>
  <c r="W211" i="2"/>
  <c r="N211" i="1" s="1"/>
  <c r="L211" i="1"/>
  <c r="T212" i="2"/>
  <c r="LN210" i="2"/>
  <c r="KZ210" i="2"/>
  <c r="KL210" i="2"/>
  <c r="JX210" i="2"/>
  <c r="JJ210" i="2"/>
  <c r="IV210" i="2"/>
  <c r="IH210" i="2"/>
  <c r="HT210" i="2"/>
  <c r="HF210" i="2"/>
  <c r="DR210" i="2"/>
  <c r="DD210" i="2"/>
  <c r="CP210" i="2"/>
  <c r="BN210" i="2"/>
  <c r="UY210" i="2"/>
  <c r="JQ210" i="2"/>
  <c r="DK210" i="2"/>
  <c r="AZ210" i="2"/>
  <c r="AL210" i="2"/>
  <c r="SU210" i="2"/>
  <c r="QQ210" i="2"/>
  <c r="MW210" i="2"/>
  <c r="KE210" i="2"/>
  <c r="FV210" i="2"/>
  <c r="FH210" i="2"/>
  <c r="GQ210" i="2"/>
  <c r="AA210" i="2"/>
  <c r="TI210" i="2"/>
  <c r="LG210" i="2"/>
  <c r="CW210" i="2"/>
  <c r="SG210" i="2"/>
  <c r="FO210" i="2"/>
  <c r="GC210" i="2"/>
  <c r="UK210" i="2"/>
  <c r="QC210" i="2"/>
  <c r="IA210" i="2"/>
  <c r="FA210" i="2"/>
  <c r="RS210" i="2"/>
  <c r="JC210" i="2"/>
  <c r="OM210" i="2"/>
  <c r="MI210" i="2"/>
  <c r="PA210" i="2"/>
  <c r="TW210" i="2"/>
  <c r="HM210" i="2"/>
  <c r="EM210" i="2"/>
  <c r="M210" i="1"/>
  <c r="NR210" i="2"/>
  <c r="DY210" i="2"/>
  <c r="MB210" i="2"/>
  <c r="KS210" i="2"/>
  <c r="PH210" i="2"/>
  <c r="OT210" i="2"/>
  <c r="CI210" i="2"/>
  <c r="BU210" i="2"/>
  <c r="PO210" i="2"/>
  <c r="PV210" i="2"/>
  <c r="QJ210" i="2"/>
  <c r="RZ210" i="2"/>
  <c r="RE210" i="2"/>
  <c r="AS210" i="2"/>
  <c r="LU210" i="2"/>
  <c r="UD210" i="2"/>
  <c r="IO210" i="2"/>
  <c r="MP210" i="2"/>
  <c r="ND210" i="2"/>
  <c r="ET210" i="2"/>
  <c r="BG210" i="2"/>
  <c r="NY210" i="2"/>
  <c r="SN210" i="2"/>
  <c r="HN210" i="1" s="1"/>
  <c r="EF210" i="2"/>
  <c r="NK210" i="2"/>
  <c r="QX210" i="2"/>
  <c r="OF210" i="2"/>
  <c r="GX210" i="2"/>
  <c r="VF210" i="2"/>
  <c r="UR210" i="2"/>
  <c r="TB210" i="2"/>
  <c r="RL210" i="2"/>
  <c r="AE210" i="2"/>
  <c r="GJ210" i="2"/>
  <c r="TP210" i="2"/>
  <c r="C511" i="3" l="1"/>
  <c r="V212" i="2"/>
  <c r="U212" i="2"/>
  <c r="X212" i="2"/>
  <c r="W212" i="2"/>
  <c r="N212" i="1" s="1"/>
  <c r="L212" i="1"/>
  <c r="T213" i="2"/>
  <c r="UY211" i="2"/>
  <c r="UK211" i="2"/>
  <c r="TW211" i="2"/>
  <c r="TI211" i="2"/>
  <c r="SU211" i="2"/>
  <c r="SG211" i="2"/>
  <c r="RS211" i="2"/>
  <c r="RE211" i="2"/>
  <c r="QQ211" i="2"/>
  <c r="QC211" i="2"/>
  <c r="PO211" i="2"/>
  <c r="PA211" i="2"/>
  <c r="OM211" i="2"/>
  <c r="NY211" i="2"/>
  <c r="NK211" i="2"/>
  <c r="MW211" i="2"/>
  <c r="MI211" i="2"/>
  <c r="FA211" i="2"/>
  <c r="EM211" i="2"/>
  <c r="DY211" i="2"/>
  <c r="AA211" i="2"/>
  <c r="SN211" i="2"/>
  <c r="HN211" i="1" s="1"/>
  <c r="OF211" i="2"/>
  <c r="FH211" i="2"/>
  <c r="TB211" i="2"/>
  <c r="OT211" i="2"/>
  <c r="JX211" i="2"/>
  <c r="JJ211" i="2"/>
  <c r="IV211" i="2"/>
  <c r="IH211" i="2"/>
  <c r="HT211" i="2"/>
  <c r="HF211" i="2"/>
  <c r="FV211" i="2"/>
  <c r="AL211" i="2"/>
  <c r="KS211" i="2"/>
  <c r="KE211" i="2"/>
  <c r="MB211" i="2"/>
  <c r="HM211" i="2"/>
  <c r="RZ211" i="2"/>
  <c r="MP211" i="2"/>
  <c r="IA211" i="2"/>
  <c r="IO211" i="2"/>
  <c r="AE211" i="2"/>
  <c r="QX211" i="2"/>
  <c r="PV211" i="2"/>
  <c r="CI211" i="2"/>
  <c r="BU211" i="2"/>
  <c r="QJ211" i="2"/>
  <c r="NR211" i="2"/>
  <c r="LN211" i="2"/>
  <c r="EF211" i="2"/>
  <c r="CW211" i="2"/>
  <c r="DK211" i="2"/>
  <c r="UD211" i="2"/>
  <c r="JC211" i="2"/>
  <c r="AS211" i="2"/>
  <c r="LU211" i="2"/>
  <c r="LG211" i="2"/>
  <c r="JQ211" i="2"/>
  <c r="GX211" i="2"/>
  <c r="VF211" i="2"/>
  <c r="M211" i="1"/>
  <c r="DD211" i="2"/>
  <c r="GJ211" i="2"/>
  <c r="KZ211" i="2"/>
  <c r="GQ211" i="2"/>
  <c r="ND211" i="2"/>
  <c r="BG211" i="2"/>
  <c r="DR211" i="2"/>
  <c r="CP211" i="2"/>
  <c r="BN211" i="2"/>
  <c r="AZ211" i="2"/>
  <c r="KL211" i="2"/>
  <c r="RL211" i="2"/>
  <c r="ET211" i="2"/>
  <c r="TP211" i="2"/>
  <c r="UR211" i="2"/>
  <c r="FO211" i="2"/>
  <c r="PH211" i="2"/>
  <c r="GC211" i="2"/>
  <c r="C512" i="3" l="1"/>
  <c r="W213" i="2"/>
  <c r="N213" i="1" s="1"/>
  <c r="V213" i="2"/>
  <c r="U213" i="2"/>
  <c r="X213" i="2"/>
  <c r="L213" i="1"/>
  <c r="T214" i="2"/>
  <c r="FV212" i="2"/>
  <c r="FH212" i="2"/>
  <c r="SU212" i="2"/>
  <c r="QC212" i="2"/>
  <c r="PO212" i="2"/>
  <c r="PA212" i="2"/>
  <c r="OM212" i="2"/>
  <c r="NY212" i="2"/>
  <c r="NK212" i="2"/>
  <c r="MW212" i="2"/>
  <c r="FO212" i="2"/>
  <c r="UD212" i="2"/>
  <c r="RZ212" i="2"/>
  <c r="GC212" i="2"/>
  <c r="VF212" i="2"/>
  <c r="UR212" i="2"/>
  <c r="MB212" i="2"/>
  <c r="ET212" i="2"/>
  <c r="EF212" i="2"/>
  <c r="QX212" i="2"/>
  <c r="AL212" i="2"/>
  <c r="PV212" i="2"/>
  <c r="MP212" i="2"/>
  <c r="TP212" i="2"/>
  <c r="QJ212" i="2"/>
  <c r="OF212" i="2"/>
  <c r="MI212" i="2"/>
  <c r="TB212" i="2"/>
  <c r="ND212" i="2"/>
  <c r="TW212" i="2"/>
  <c r="NR212" i="2"/>
  <c r="GQ212" i="2"/>
  <c r="AA212" i="2"/>
  <c r="RS212" i="2"/>
  <c r="OT212" i="2"/>
  <c r="SN212" i="2"/>
  <c r="HN212" i="1" s="1"/>
  <c r="PH212" i="2"/>
  <c r="RL212" i="2"/>
  <c r="AZ212" i="2"/>
  <c r="M212" i="1"/>
  <c r="IO212" i="2"/>
  <c r="CP212" i="2"/>
  <c r="DK212" i="2"/>
  <c r="AS212" i="2"/>
  <c r="HF212" i="2"/>
  <c r="IH212" i="2"/>
  <c r="BU212" i="2"/>
  <c r="UK212" i="2"/>
  <c r="RE212" i="2"/>
  <c r="LU212" i="2"/>
  <c r="IA212" i="2"/>
  <c r="FA212" i="2"/>
  <c r="JJ212" i="2"/>
  <c r="DD212" i="2"/>
  <c r="EM212" i="2"/>
  <c r="IV212" i="2"/>
  <c r="KE212" i="2"/>
  <c r="DR212" i="2"/>
  <c r="CI212" i="2"/>
  <c r="DY212" i="2"/>
  <c r="SG212" i="2"/>
  <c r="KL212" i="2"/>
  <c r="KZ212" i="2"/>
  <c r="GX212" i="2"/>
  <c r="HT212" i="2"/>
  <c r="HM212" i="2"/>
  <c r="TI212" i="2"/>
  <c r="LG212" i="2"/>
  <c r="JC212" i="2"/>
  <c r="KS212" i="2"/>
  <c r="JQ212" i="2"/>
  <c r="UY212" i="2"/>
  <c r="QQ212" i="2"/>
  <c r="AE212" i="2"/>
  <c r="JX212" i="2"/>
  <c r="LN212" i="2"/>
  <c r="BN212" i="2"/>
  <c r="GJ212" i="2"/>
  <c r="BG212" i="2"/>
  <c r="CW212" i="2"/>
  <c r="C513" i="3" l="1"/>
  <c r="X214" i="2"/>
  <c r="V214" i="2"/>
  <c r="W214" i="2"/>
  <c r="N214" i="1" s="1"/>
  <c r="U214" i="2"/>
  <c r="L214" i="1"/>
  <c r="T215" i="2"/>
  <c r="GQ213" i="2"/>
  <c r="AZ213" i="2"/>
  <c r="AL213" i="2"/>
  <c r="AA213" i="2"/>
  <c r="JQ213" i="2"/>
  <c r="FV213" i="2"/>
  <c r="FH213" i="2"/>
  <c r="BG213" i="2"/>
  <c r="GJ213" i="2"/>
  <c r="KE213" i="2"/>
  <c r="CI213" i="2"/>
  <c r="BU213" i="2"/>
  <c r="LU213" i="2"/>
  <c r="IO213" i="2"/>
  <c r="IA213" i="2"/>
  <c r="KS213" i="2"/>
  <c r="FO213" i="2"/>
  <c r="LG213" i="2"/>
  <c r="GX213" i="2"/>
  <c r="GC213" i="2"/>
  <c r="HM213" i="2"/>
  <c r="CW213" i="2"/>
  <c r="JC213" i="2"/>
  <c r="AS213" i="2"/>
  <c r="DK213" i="2"/>
  <c r="M213" i="1"/>
  <c r="SG213" i="2"/>
  <c r="MB213" i="2"/>
  <c r="MW213" i="2"/>
  <c r="TW213" i="2"/>
  <c r="HT213" i="2"/>
  <c r="KZ213" i="2"/>
  <c r="NR213" i="2"/>
  <c r="PA213" i="2"/>
  <c r="UR213" i="2"/>
  <c r="IH213" i="2"/>
  <c r="NY213" i="2"/>
  <c r="OT213" i="2"/>
  <c r="AE213" i="2"/>
  <c r="IV213" i="2"/>
  <c r="PV213" i="2"/>
  <c r="QQ213" i="2"/>
  <c r="JX213" i="2"/>
  <c r="RZ213" i="2"/>
  <c r="LN213" i="2"/>
  <c r="QC213" i="2"/>
  <c r="SU213" i="2"/>
  <c r="EF213" i="2"/>
  <c r="FA213" i="2"/>
  <c r="RL213" i="2"/>
  <c r="MI213" i="2"/>
  <c r="QX213" i="2"/>
  <c r="TP213" i="2"/>
  <c r="TB213" i="2"/>
  <c r="OM213" i="2"/>
  <c r="TI213" i="2"/>
  <c r="BN213" i="2"/>
  <c r="ND213" i="2"/>
  <c r="UK213" i="2"/>
  <c r="VF213" i="2"/>
  <c r="UD213" i="2"/>
  <c r="MP213" i="2"/>
  <c r="ET213" i="2"/>
  <c r="PH213" i="2"/>
  <c r="DR213" i="2"/>
  <c r="DD213" i="2"/>
  <c r="UY213" i="2"/>
  <c r="NK213" i="2"/>
  <c r="CP213" i="2"/>
  <c r="JJ213" i="2"/>
  <c r="OF213" i="2"/>
  <c r="RS213" i="2"/>
  <c r="PO213" i="2"/>
  <c r="DY213" i="2"/>
  <c r="KL213" i="2"/>
  <c r="RE213" i="2"/>
  <c r="QJ213" i="2"/>
  <c r="SN213" i="2"/>
  <c r="HN213" i="1" s="1"/>
  <c r="EM213" i="2"/>
  <c r="HF213" i="2"/>
  <c r="C514" i="3" l="1"/>
  <c r="U215" i="2"/>
  <c r="W215" i="2"/>
  <c r="N215" i="1" s="1"/>
  <c r="V215" i="2"/>
  <c r="X215" i="2"/>
  <c r="L215" i="1"/>
  <c r="T216" i="2"/>
  <c r="LU214" i="2"/>
  <c r="LG214" i="2"/>
  <c r="KS214" i="2"/>
  <c r="KE214" i="2"/>
  <c r="JQ214" i="2"/>
  <c r="JC214" i="2"/>
  <c r="IO214" i="2"/>
  <c r="IA214" i="2"/>
  <c r="HM214" i="2"/>
  <c r="GX214" i="2"/>
  <c r="DK214" i="2"/>
  <c r="CW214" i="2"/>
  <c r="CI214" i="2"/>
  <c r="BU214" i="2"/>
  <c r="AA214" i="2"/>
  <c r="QX214" i="2"/>
  <c r="ND214" i="2"/>
  <c r="JJ214" i="2"/>
  <c r="BN214" i="2"/>
  <c r="TP214" i="2"/>
  <c r="RL214" i="2"/>
  <c r="NR214" i="2"/>
  <c r="JX214" i="2"/>
  <c r="OF214" i="2"/>
  <c r="MB214" i="2"/>
  <c r="GJ214" i="2"/>
  <c r="EF214" i="2"/>
  <c r="SN214" i="2"/>
  <c r="HN214" i="1" s="1"/>
  <c r="BG214" i="2"/>
  <c r="AS214" i="2"/>
  <c r="AE214" i="2"/>
  <c r="UD214" i="2"/>
  <c r="OT214" i="2"/>
  <c r="MP214" i="2"/>
  <c r="TB214" i="2"/>
  <c r="PH214" i="2"/>
  <c r="IV214" i="2"/>
  <c r="RZ214" i="2"/>
  <c r="QJ214" i="2"/>
  <c r="DR214" i="2"/>
  <c r="UR214" i="2"/>
  <c r="HF214" i="2"/>
  <c r="VF214" i="2"/>
  <c r="HT214" i="2"/>
  <c r="ET214" i="2"/>
  <c r="PV214" i="2"/>
  <c r="AL214" i="2"/>
  <c r="AZ214" i="2"/>
  <c r="M214" i="1"/>
  <c r="TI214" i="2"/>
  <c r="DY214" i="2"/>
  <c r="FO214" i="2"/>
  <c r="FH214" i="2"/>
  <c r="NY214" i="2"/>
  <c r="QC214" i="2"/>
  <c r="FA214" i="2"/>
  <c r="CP214" i="2"/>
  <c r="RS214" i="2"/>
  <c r="SU214" i="2"/>
  <c r="DD214" i="2"/>
  <c r="QQ214" i="2"/>
  <c r="FV214" i="2"/>
  <c r="IH214" i="2"/>
  <c r="TW214" i="2"/>
  <c r="KZ214" i="2"/>
  <c r="GQ214" i="2"/>
  <c r="EM214" i="2"/>
  <c r="MI214" i="2"/>
  <c r="KL214" i="2"/>
  <c r="GC214" i="2"/>
  <c r="PA214" i="2"/>
  <c r="MW214" i="2"/>
  <c r="OM214" i="2"/>
  <c r="NK214" i="2"/>
  <c r="PO214" i="2"/>
  <c r="SG214" i="2"/>
  <c r="LN214" i="2"/>
  <c r="RE214" i="2"/>
  <c r="UY214" i="2"/>
  <c r="UK214" i="2"/>
  <c r="FV215" i="2" l="1"/>
  <c r="FH215" i="2"/>
  <c r="SU215" i="2"/>
  <c r="QC215" i="2"/>
  <c r="PO215" i="2"/>
  <c r="PA215" i="2"/>
  <c r="OM215" i="2"/>
  <c r="NY215" i="2"/>
  <c r="NK215" i="2"/>
  <c r="MW215" i="2"/>
  <c r="FO215" i="2"/>
  <c r="UD215" i="2"/>
  <c r="RZ215" i="2"/>
  <c r="GC215" i="2"/>
  <c r="VF215" i="2"/>
  <c r="UR215" i="2"/>
  <c r="MB215" i="2"/>
  <c r="ET215" i="2"/>
  <c r="EF215" i="2"/>
  <c r="QX215" i="2"/>
  <c r="AL215" i="2"/>
  <c r="SN215" i="2"/>
  <c r="HN215" i="1" s="1"/>
  <c r="NR215" i="2"/>
  <c r="AZ215" i="2"/>
  <c r="OF215" i="2"/>
  <c r="MI215" i="2"/>
  <c r="RL215" i="2"/>
  <c r="OT215" i="2"/>
  <c r="MP215" i="2"/>
  <c r="PH215" i="2"/>
  <c r="PV215" i="2"/>
  <c r="ND215" i="2"/>
  <c r="TW215" i="2"/>
  <c r="TB215" i="2"/>
  <c r="AA215" i="2"/>
  <c r="QJ215" i="2"/>
  <c r="GQ215" i="2"/>
  <c r="RS215" i="2"/>
  <c r="TP215" i="2"/>
  <c r="M215" i="1"/>
  <c r="KL215" i="2"/>
  <c r="AS215" i="2"/>
  <c r="LU215" i="2"/>
  <c r="BG215" i="2"/>
  <c r="UY215" i="2"/>
  <c r="KZ215" i="2"/>
  <c r="DR215" i="2"/>
  <c r="HM215" i="2"/>
  <c r="UK215" i="2"/>
  <c r="DK215" i="2"/>
  <c r="BU215" i="2"/>
  <c r="GX215" i="2"/>
  <c r="CI215" i="2"/>
  <c r="RE215" i="2"/>
  <c r="JQ215" i="2"/>
  <c r="IA215" i="2"/>
  <c r="DD215" i="2"/>
  <c r="JC215" i="2"/>
  <c r="HT215" i="2"/>
  <c r="QQ215" i="2"/>
  <c r="EM215" i="2"/>
  <c r="DY215" i="2"/>
  <c r="JX215" i="2"/>
  <c r="KS215" i="2"/>
  <c r="SG215" i="2"/>
  <c r="AE215" i="2"/>
  <c r="LN215" i="2"/>
  <c r="FA215" i="2"/>
  <c r="HF215" i="2"/>
  <c r="BN215" i="2"/>
  <c r="GJ215" i="2"/>
  <c r="JJ215" i="2"/>
  <c r="CW215" i="2"/>
  <c r="IV215" i="2"/>
  <c r="LG215" i="2"/>
  <c r="IO215" i="2"/>
  <c r="CP215" i="2"/>
  <c r="TI215" i="2"/>
  <c r="KE215" i="2"/>
  <c r="IH215" i="2"/>
  <c r="C515" i="3"/>
  <c r="W216" i="2"/>
  <c r="N216" i="1" s="1"/>
  <c r="V216" i="2"/>
  <c r="U216" i="2"/>
  <c r="X216" i="2"/>
  <c r="L216" i="1"/>
  <c r="T217" i="2"/>
  <c r="LN216" i="2" l="1"/>
  <c r="KZ216" i="2"/>
  <c r="KL216" i="2"/>
  <c r="JX216" i="2"/>
  <c r="JJ216" i="2"/>
  <c r="IV216" i="2"/>
  <c r="IH216" i="2"/>
  <c r="HT216" i="2"/>
  <c r="HF216" i="2"/>
  <c r="DR216" i="2"/>
  <c r="DD216" i="2"/>
  <c r="CP216" i="2"/>
  <c r="BN216" i="2"/>
  <c r="OM216" i="2"/>
  <c r="LU216" i="2"/>
  <c r="HM216" i="2"/>
  <c r="DK216" i="2"/>
  <c r="AZ216" i="2"/>
  <c r="AL216" i="2"/>
  <c r="TW216" i="2"/>
  <c r="RS216" i="2"/>
  <c r="PA216" i="2"/>
  <c r="IA216" i="2"/>
  <c r="PO216" i="2"/>
  <c r="GQ216" i="2"/>
  <c r="DY216" i="2"/>
  <c r="NK216" i="2"/>
  <c r="AA216" i="2"/>
  <c r="NY216" i="2"/>
  <c r="JQ216" i="2"/>
  <c r="GX216" i="2"/>
  <c r="SG216" i="2"/>
  <c r="QQ216" i="2"/>
  <c r="KE216" i="2"/>
  <c r="EM216" i="2"/>
  <c r="SU216" i="2"/>
  <c r="MW216" i="2"/>
  <c r="AS216" i="2"/>
  <c r="UK216" i="2"/>
  <c r="MI216" i="2"/>
  <c r="BG216" i="2"/>
  <c r="UY216" i="2"/>
  <c r="TI216" i="2"/>
  <c r="JC216" i="2"/>
  <c r="LG216" i="2"/>
  <c r="RE216" i="2"/>
  <c r="FA216" i="2"/>
  <c r="QC216" i="2"/>
  <c r="CW216" i="2"/>
  <c r="M216" i="1"/>
  <c r="KS216" i="2"/>
  <c r="FO216" i="2"/>
  <c r="FH216" i="2"/>
  <c r="SN216" i="2"/>
  <c r="HN216" i="1" s="1"/>
  <c r="FV216" i="2"/>
  <c r="GJ216" i="2"/>
  <c r="MB216" i="2"/>
  <c r="ND216" i="2"/>
  <c r="UR216" i="2"/>
  <c r="AE216" i="2"/>
  <c r="EF216" i="2"/>
  <c r="RL216" i="2"/>
  <c r="PH216" i="2"/>
  <c r="QX216" i="2"/>
  <c r="OT216" i="2"/>
  <c r="CI216" i="2"/>
  <c r="OF216" i="2"/>
  <c r="RZ216" i="2"/>
  <c r="TB216" i="2"/>
  <c r="TP216" i="2"/>
  <c r="BU216" i="2"/>
  <c r="UD216" i="2"/>
  <c r="GC216" i="2"/>
  <c r="NR216" i="2"/>
  <c r="VF216" i="2"/>
  <c r="ET216" i="2"/>
  <c r="MP216" i="2"/>
  <c r="PV216" i="2"/>
  <c r="IO216" i="2"/>
  <c r="QJ216" i="2"/>
  <c r="C516" i="3"/>
  <c r="X217" i="2"/>
  <c r="W217" i="2"/>
  <c r="N217" i="1" s="1"/>
  <c r="U217" i="2"/>
  <c r="V217" i="2"/>
  <c r="L217" i="1"/>
  <c r="T218" i="2"/>
  <c r="UY217" i="2" l="1"/>
  <c r="UK217" i="2"/>
  <c r="TW217" i="2"/>
  <c r="TI217" i="2"/>
  <c r="SU217" i="2"/>
  <c r="SG217" i="2"/>
  <c r="RS217" i="2"/>
  <c r="RE217" i="2"/>
  <c r="QQ217" i="2"/>
  <c r="QC217" i="2"/>
  <c r="PO217" i="2"/>
  <c r="PA217" i="2"/>
  <c r="OM217" i="2"/>
  <c r="NY217" i="2"/>
  <c r="NK217" i="2"/>
  <c r="MW217" i="2"/>
  <c r="MI217" i="2"/>
  <c r="FA217" i="2"/>
  <c r="EM217" i="2"/>
  <c r="DY217" i="2"/>
  <c r="AA217" i="2"/>
  <c r="TB217" i="2"/>
  <c r="OT217" i="2"/>
  <c r="KL217" i="2"/>
  <c r="TP217" i="2"/>
  <c r="PH217" i="2"/>
  <c r="KZ217" i="2"/>
  <c r="EF217" i="2"/>
  <c r="JQ217" i="2"/>
  <c r="JC217" i="2"/>
  <c r="IO217" i="2"/>
  <c r="IA217" i="2"/>
  <c r="HM217" i="2"/>
  <c r="GX217" i="2"/>
  <c r="LU217" i="2"/>
  <c r="LG217" i="2"/>
  <c r="KE217" i="2"/>
  <c r="KS217" i="2"/>
  <c r="SN217" i="2"/>
  <c r="HN217" i="1" s="1"/>
  <c r="OF217" i="2"/>
  <c r="DK217" i="2"/>
  <c r="CW217" i="2"/>
  <c r="CI217" i="2"/>
  <c r="BU217" i="2"/>
  <c r="RL217" i="2"/>
  <c r="FH217" i="2"/>
  <c r="QX217" i="2"/>
  <c r="BN217" i="2"/>
  <c r="ND217" i="2"/>
  <c r="JX217" i="2"/>
  <c r="CP217" i="2"/>
  <c r="UR217" i="2"/>
  <c r="DD217" i="2"/>
  <c r="DR217" i="2"/>
  <c r="FV217" i="2"/>
  <c r="MB217" i="2"/>
  <c r="M217" i="1"/>
  <c r="HT217" i="2"/>
  <c r="AS217" i="2"/>
  <c r="VF217" i="2"/>
  <c r="AZ217" i="2"/>
  <c r="HF217" i="2"/>
  <c r="GJ217" i="2"/>
  <c r="IV217" i="2"/>
  <c r="JJ217" i="2"/>
  <c r="PV217" i="2"/>
  <c r="BG217" i="2"/>
  <c r="GQ217" i="2"/>
  <c r="QJ217" i="2"/>
  <c r="IH217" i="2"/>
  <c r="AL217" i="2"/>
  <c r="NR217" i="2"/>
  <c r="RZ217" i="2"/>
  <c r="AE217" i="2"/>
  <c r="GC217" i="2"/>
  <c r="FO217" i="2"/>
  <c r="MP217" i="2"/>
  <c r="LN217" i="2"/>
  <c r="ET217" i="2"/>
  <c r="UD217" i="2"/>
  <c r="C517" i="3"/>
  <c r="V218" i="2"/>
  <c r="U218" i="2"/>
  <c r="X218" i="2"/>
  <c r="W218" i="2"/>
  <c r="N218" i="1" s="1"/>
  <c r="L218" i="1"/>
  <c r="T219" i="2"/>
  <c r="C518" i="3" l="1"/>
  <c r="X219" i="2"/>
  <c r="V219" i="2"/>
  <c r="U219" i="2"/>
  <c r="W219" i="2"/>
  <c r="N219" i="1" s="1"/>
  <c r="L219" i="1"/>
  <c r="T220" i="2"/>
  <c r="UY218" i="2"/>
  <c r="QQ218" i="2"/>
  <c r="FV218" i="2"/>
  <c r="FH218" i="2"/>
  <c r="SU218" i="2"/>
  <c r="OM218" i="2"/>
  <c r="GC218" i="2"/>
  <c r="PA218" i="2"/>
  <c r="MB218" i="2"/>
  <c r="ET218" i="2"/>
  <c r="EF218" i="2"/>
  <c r="TI218" i="2"/>
  <c r="MP218" i="2"/>
  <c r="GQ218" i="2"/>
  <c r="AA218" i="2"/>
  <c r="AZ218" i="2"/>
  <c r="AL218" i="2"/>
  <c r="UK218" i="2"/>
  <c r="QC218" i="2"/>
  <c r="DY218" i="2"/>
  <c r="EM218" i="2"/>
  <c r="FA218" i="2"/>
  <c r="NY218" i="2"/>
  <c r="NK218" i="2"/>
  <c r="MW218" i="2"/>
  <c r="FO218" i="2"/>
  <c r="NR218" i="2"/>
  <c r="ND218" i="2"/>
  <c r="M218" i="1"/>
  <c r="HF218" i="2"/>
  <c r="PO218" i="2"/>
  <c r="HT218" i="2"/>
  <c r="GJ218" i="2"/>
  <c r="JQ218" i="2"/>
  <c r="BN218" i="2"/>
  <c r="PV218" i="2"/>
  <c r="OT218" i="2"/>
  <c r="OF218" i="2"/>
  <c r="SG218" i="2"/>
  <c r="JJ218" i="2"/>
  <c r="UR218" i="2"/>
  <c r="RS218" i="2"/>
  <c r="KS218" i="2"/>
  <c r="IO218" i="2"/>
  <c r="KL218" i="2"/>
  <c r="CW218" i="2"/>
  <c r="TB218" i="2"/>
  <c r="SN218" i="2"/>
  <c r="HN218" i="1" s="1"/>
  <c r="QX218" i="2"/>
  <c r="IV218" i="2"/>
  <c r="LN218" i="2"/>
  <c r="VF218" i="2"/>
  <c r="LG218" i="2"/>
  <c r="IH218" i="2"/>
  <c r="KE218" i="2"/>
  <c r="TW218" i="2"/>
  <c r="QJ218" i="2"/>
  <c r="RE218" i="2"/>
  <c r="RL218" i="2"/>
  <c r="KZ218" i="2"/>
  <c r="UD218" i="2"/>
  <c r="RZ218" i="2"/>
  <c r="DR218" i="2"/>
  <c r="PH218" i="2"/>
  <c r="GX218" i="2"/>
  <c r="TP218" i="2"/>
  <c r="CI218" i="2"/>
  <c r="IA218" i="2"/>
  <c r="CP218" i="2"/>
  <c r="BG218" i="2"/>
  <c r="BU218" i="2"/>
  <c r="AS218" i="2"/>
  <c r="JC218" i="2"/>
  <c r="LU218" i="2"/>
  <c r="MI218" i="2"/>
  <c r="DK218" i="2"/>
  <c r="DD218" i="2"/>
  <c r="HM218" i="2"/>
  <c r="AE218" i="2"/>
  <c r="JX218" i="2"/>
  <c r="UY219" i="2" l="1"/>
  <c r="UK219" i="2"/>
  <c r="TW219" i="2"/>
  <c r="TI219" i="2"/>
  <c r="SU219" i="2"/>
  <c r="SG219" i="2"/>
  <c r="RS219" i="2"/>
  <c r="RE219" i="2"/>
  <c r="QQ219" i="2"/>
  <c r="QC219" i="2"/>
  <c r="PO219" i="2"/>
  <c r="PA219" i="2"/>
  <c r="OM219" i="2"/>
  <c r="NY219" i="2"/>
  <c r="NK219" i="2"/>
  <c r="MW219" i="2"/>
  <c r="MI219" i="2"/>
  <c r="AZ219" i="2"/>
  <c r="AL219" i="2"/>
  <c r="FA219" i="2"/>
  <c r="EM219" i="2"/>
  <c r="DY219" i="2"/>
  <c r="AA219" i="2"/>
  <c r="RZ219" i="2"/>
  <c r="NR219" i="2"/>
  <c r="LU219" i="2"/>
  <c r="LG219" i="2"/>
  <c r="JJ219" i="2"/>
  <c r="IV219" i="2"/>
  <c r="IH219" i="2"/>
  <c r="HT219" i="2"/>
  <c r="HF219" i="2"/>
  <c r="CI219" i="2"/>
  <c r="BU219" i="2"/>
  <c r="SN219" i="2"/>
  <c r="HN219" i="1" s="1"/>
  <c r="OF219" i="2"/>
  <c r="JX219" i="2"/>
  <c r="CW219" i="2"/>
  <c r="DK219" i="2"/>
  <c r="KS219" i="2"/>
  <c r="KE219" i="2"/>
  <c r="UR219" i="2"/>
  <c r="LN219" i="2"/>
  <c r="IA219" i="2"/>
  <c r="AE219" i="2"/>
  <c r="IO219" i="2"/>
  <c r="FV219" i="2"/>
  <c r="AS219" i="2"/>
  <c r="RL219" i="2"/>
  <c r="MB219" i="2"/>
  <c r="JC219" i="2"/>
  <c r="ND219" i="2"/>
  <c r="KZ219" i="2"/>
  <c r="PH219" i="2"/>
  <c r="UD219" i="2"/>
  <c r="JQ219" i="2"/>
  <c r="GX219" i="2"/>
  <c r="QJ219" i="2"/>
  <c r="HM219" i="2"/>
  <c r="M219" i="1"/>
  <c r="ET219" i="2"/>
  <c r="BN219" i="2"/>
  <c r="KL219" i="2"/>
  <c r="CP219" i="2"/>
  <c r="TB219" i="2"/>
  <c r="GQ219" i="2"/>
  <c r="GC219" i="2"/>
  <c r="FO219" i="2"/>
  <c r="BG219" i="2"/>
  <c r="VF219" i="2"/>
  <c r="QX219" i="2"/>
  <c r="DD219" i="2"/>
  <c r="MP219" i="2"/>
  <c r="DR219" i="2"/>
  <c r="PV219" i="2"/>
  <c r="OT219" i="2"/>
  <c r="FH219" i="2"/>
  <c r="EF219" i="2"/>
  <c r="GJ219" i="2"/>
  <c r="TP219" i="2"/>
  <c r="C519" i="3"/>
  <c r="W220" i="2"/>
  <c r="N220" i="1" s="1"/>
  <c r="V220" i="2"/>
  <c r="U220" i="2"/>
  <c r="X220" i="2"/>
  <c r="L220" i="1"/>
  <c r="T221" i="2"/>
  <c r="RL220" i="2" l="1"/>
  <c r="QX220" i="2"/>
  <c r="QJ220" i="2"/>
  <c r="IV220" i="2"/>
  <c r="BN220" i="2"/>
  <c r="KL220" i="2"/>
  <c r="IH220" i="2"/>
  <c r="ET220" i="2"/>
  <c r="SG220" i="2"/>
  <c r="MI220" i="2"/>
  <c r="KZ220" i="2"/>
  <c r="LN220" i="2"/>
  <c r="BG220" i="2"/>
  <c r="AS220" i="2"/>
  <c r="AE220" i="2"/>
  <c r="PV220" i="2"/>
  <c r="PH220" i="2"/>
  <c r="OT220" i="2"/>
  <c r="OF220" i="2"/>
  <c r="NR220" i="2"/>
  <c r="ND220" i="2"/>
  <c r="AZ220" i="2"/>
  <c r="AL220" i="2"/>
  <c r="TP220" i="2"/>
  <c r="HF220" i="2"/>
  <c r="EF220" i="2"/>
  <c r="AA220" i="2"/>
  <c r="GJ220" i="2"/>
  <c r="RE220" i="2"/>
  <c r="MB220" i="2"/>
  <c r="MP220" i="2"/>
  <c r="DD220" i="2"/>
  <c r="DR220" i="2"/>
  <c r="TI220" i="2"/>
  <c r="M220" i="1"/>
  <c r="IA220" i="2"/>
  <c r="UK220" i="2"/>
  <c r="JJ220" i="2"/>
  <c r="TW220" i="2"/>
  <c r="UY220" i="2"/>
  <c r="CP220" i="2"/>
  <c r="RS220" i="2"/>
  <c r="UR220" i="2"/>
  <c r="CW220" i="2"/>
  <c r="DY220" i="2"/>
  <c r="SU220" i="2"/>
  <c r="FO220" i="2"/>
  <c r="OM220" i="2"/>
  <c r="NK220" i="2"/>
  <c r="MW220" i="2"/>
  <c r="VF220" i="2"/>
  <c r="UD220" i="2"/>
  <c r="GX220" i="2"/>
  <c r="DK220" i="2"/>
  <c r="QQ220" i="2"/>
  <c r="GQ220" i="2"/>
  <c r="PO220" i="2"/>
  <c r="PA220" i="2"/>
  <c r="HT220" i="2"/>
  <c r="IO220" i="2"/>
  <c r="JX220" i="2"/>
  <c r="CI220" i="2"/>
  <c r="LG220" i="2"/>
  <c r="KS220" i="2"/>
  <c r="BU220" i="2"/>
  <c r="RZ220" i="2"/>
  <c r="SN220" i="2"/>
  <c r="HN220" i="1" s="1"/>
  <c r="KE220" i="2"/>
  <c r="JQ220" i="2"/>
  <c r="EM220" i="2"/>
  <c r="JC220" i="2"/>
  <c r="TB220" i="2"/>
  <c r="NY220" i="2"/>
  <c r="FA220" i="2"/>
  <c r="HM220" i="2"/>
  <c r="FH220" i="2"/>
  <c r="QC220" i="2"/>
  <c r="FV220" i="2"/>
  <c r="GC220" i="2"/>
  <c r="LU220" i="2"/>
  <c r="C520" i="3"/>
  <c r="U221" i="2"/>
  <c r="X221" i="2"/>
  <c r="W221" i="2"/>
  <c r="N221" i="1" s="1"/>
  <c r="V221" i="2"/>
  <c r="L221" i="1"/>
  <c r="T222" i="2"/>
  <c r="C521" i="3" l="1"/>
  <c r="X222" i="2"/>
  <c r="W222" i="2"/>
  <c r="N222" i="1" s="1"/>
  <c r="U222" i="2"/>
  <c r="V222" i="2"/>
  <c r="L222" i="1"/>
  <c r="T223" i="2"/>
  <c r="LN221" i="2"/>
  <c r="KZ221" i="2"/>
  <c r="KL221" i="2"/>
  <c r="JX221" i="2"/>
  <c r="JJ221" i="2"/>
  <c r="IV221" i="2"/>
  <c r="IH221" i="2"/>
  <c r="HT221" i="2"/>
  <c r="HF221" i="2"/>
  <c r="UK221" i="2"/>
  <c r="KE221" i="2"/>
  <c r="FV221" i="2"/>
  <c r="FH221" i="2"/>
  <c r="DK221" i="2"/>
  <c r="CW221" i="2"/>
  <c r="CI221" i="2"/>
  <c r="BU221" i="2"/>
  <c r="AA221" i="2"/>
  <c r="MW221" i="2"/>
  <c r="RE221" i="2"/>
  <c r="IO221" i="2"/>
  <c r="DD221" i="2"/>
  <c r="BG221" i="2"/>
  <c r="AS221" i="2"/>
  <c r="AE221" i="2"/>
  <c r="TI221" i="2"/>
  <c r="PA221" i="2"/>
  <c r="DR221" i="2"/>
  <c r="FO221" i="2"/>
  <c r="CP221" i="2"/>
  <c r="JQ221" i="2"/>
  <c r="GC221" i="2"/>
  <c r="QC221" i="2"/>
  <c r="MI221" i="2"/>
  <c r="SU221" i="2"/>
  <c r="AZ221" i="2"/>
  <c r="GQ221" i="2"/>
  <c r="BN221" i="2"/>
  <c r="IA221" i="2"/>
  <c r="M221" i="1"/>
  <c r="HM221" i="2"/>
  <c r="QQ221" i="2"/>
  <c r="UD221" i="2"/>
  <c r="VF221" i="2"/>
  <c r="MP221" i="2"/>
  <c r="TB221" i="2"/>
  <c r="GX221" i="2"/>
  <c r="UY221" i="2"/>
  <c r="QJ221" i="2"/>
  <c r="OT221" i="2"/>
  <c r="JC221" i="2"/>
  <c r="FA221" i="2"/>
  <c r="ND221" i="2"/>
  <c r="RL221" i="2"/>
  <c r="KS221" i="2"/>
  <c r="EF221" i="2"/>
  <c r="PO221" i="2"/>
  <c r="QX221" i="2"/>
  <c r="SG221" i="2"/>
  <c r="OM221" i="2"/>
  <c r="MB221" i="2"/>
  <c r="NK221" i="2"/>
  <c r="PH221" i="2"/>
  <c r="PV221" i="2"/>
  <c r="TP221" i="2"/>
  <c r="LU221" i="2"/>
  <c r="AL221" i="2"/>
  <c r="GJ221" i="2"/>
  <c r="DY221" i="2"/>
  <c r="ET221" i="2"/>
  <c r="EM221" i="2"/>
  <c r="OF221" i="2"/>
  <c r="SN221" i="2"/>
  <c r="HN221" i="1" s="1"/>
  <c r="UR221" i="2"/>
  <c r="TW221" i="2"/>
  <c r="LG221" i="2"/>
  <c r="NY221" i="2"/>
  <c r="NR221" i="2"/>
  <c r="RZ221" i="2"/>
  <c r="RS221" i="2"/>
  <c r="UY222" i="2" l="1"/>
  <c r="UK222" i="2"/>
  <c r="TW222" i="2"/>
  <c r="TI222" i="2"/>
  <c r="SU222" i="2"/>
  <c r="SG222" i="2"/>
  <c r="RS222" i="2"/>
  <c r="RE222" i="2"/>
  <c r="QQ222" i="2"/>
  <c r="QC222" i="2"/>
  <c r="PO222" i="2"/>
  <c r="PA222" i="2"/>
  <c r="OM222" i="2"/>
  <c r="NY222" i="2"/>
  <c r="NK222" i="2"/>
  <c r="MW222" i="2"/>
  <c r="MI222" i="2"/>
  <c r="FH222" i="2"/>
  <c r="DK222" i="2"/>
  <c r="CW222" i="2"/>
  <c r="CI222" i="2"/>
  <c r="BU222" i="2"/>
  <c r="DY222" i="2"/>
  <c r="AA222" i="2"/>
  <c r="EM222" i="2"/>
  <c r="TP222" i="2"/>
  <c r="PH222" i="2"/>
  <c r="BN222" i="2"/>
  <c r="UD222" i="2"/>
  <c r="PV222" i="2"/>
  <c r="LN222" i="2"/>
  <c r="GX222" i="2"/>
  <c r="HM222" i="2"/>
  <c r="CP222" i="2"/>
  <c r="JQ222" i="2"/>
  <c r="IO222" i="2"/>
  <c r="JC222" i="2"/>
  <c r="GJ222" i="2"/>
  <c r="OT222" i="2"/>
  <c r="VF222" i="2"/>
  <c r="RL222" i="2"/>
  <c r="MP222" i="2"/>
  <c r="LU222" i="2"/>
  <c r="DD222" i="2"/>
  <c r="RZ222" i="2"/>
  <c r="DR222" i="2"/>
  <c r="AZ222" i="2"/>
  <c r="AL222" i="2"/>
  <c r="NR222" i="2"/>
  <c r="LG222" i="2"/>
  <c r="FA222" i="2"/>
  <c r="IA222" i="2"/>
  <c r="TB222" i="2"/>
  <c r="BG222" i="2"/>
  <c r="AS222" i="2"/>
  <c r="AE222" i="2"/>
  <c r="M222" i="1"/>
  <c r="ND222" i="2"/>
  <c r="MB222" i="2"/>
  <c r="QJ222" i="2"/>
  <c r="KZ222" i="2"/>
  <c r="HF222" i="2"/>
  <c r="EF222" i="2"/>
  <c r="OF222" i="2"/>
  <c r="KL222" i="2"/>
  <c r="ET222" i="2"/>
  <c r="GC222" i="2"/>
  <c r="HT222" i="2"/>
  <c r="SN222" i="2"/>
  <c r="HN222" i="1" s="1"/>
  <c r="JJ222" i="2"/>
  <c r="IV222" i="2"/>
  <c r="FV222" i="2"/>
  <c r="QX222" i="2"/>
  <c r="KE222" i="2"/>
  <c r="UR222" i="2"/>
  <c r="FO222" i="2"/>
  <c r="JX222" i="2"/>
  <c r="KS222" i="2"/>
  <c r="IH222" i="2"/>
  <c r="GQ222" i="2"/>
  <c r="C522" i="3"/>
  <c r="U223" i="2"/>
  <c r="X223" i="2"/>
  <c r="W223" i="2"/>
  <c r="N223" i="1" s="1"/>
  <c r="V223" i="2"/>
  <c r="L223" i="1"/>
  <c r="T224" i="2"/>
  <c r="C523" i="3" l="1"/>
  <c r="V224" i="2"/>
  <c r="X224" i="2"/>
  <c r="W224" i="2"/>
  <c r="N224" i="1" s="1"/>
  <c r="U224" i="2"/>
  <c r="L224" i="1"/>
  <c r="T225" i="2"/>
  <c r="GQ223" i="2"/>
  <c r="FH223" i="2"/>
  <c r="FV223" i="2"/>
  <c r="AL223" i="2"/>
  <c r="IO223" i="2"/>
  <c r="FA223" i="2"/>
  <c r="EM223" i="2"/>
  <c r="DY223" i="2"/>
  <c r="UY223" i="2"/>
  <c r="UK223" i="2"/>
  <c r="JC223" i="2"/>
  <c r="JQ223" i="2"/>
  <c r="VF223" i="2"/>
  <c r="UR223" i="2"/>
  <c r="LN223" i="2"/>
  <c r="GX223" i="2"/>
  <c r="HM223" i="2"/>
  <c r="AA223" i="2"/>
  <c r="IA223" i="2"/>
  <c r="KZ223" i="2"/>
  <c r="EF223" i="2"/>
  <c r="ET223" i="2"/>
  <c r="M223" i="1"/>
  <c r="QC223" i="2"/>
  <c r="TI223" i="2"/>
  <c r="MW223" i="2"/>
  <c r="CW223" i="2"/>
  <c r="PV223" i="2"/>
  <c r="OT223" i="2"/>
  <c r="LG223" i="2"/>
  <c r="KS223" i="2"/>
  <c r="PA223" i="2"/>
  <c r="UD223" i="2"/>
  <c r="IH223" i="2"/>
  <c r="CP223" i="2"/>
  <c r="QQ223" i="2"/>
  <c r="RS223" i="2"/>
  <c r="NK223" i="2"/>
  <c r="JX223" i="2"/>
  <c r="BG223" i="2"/>
  <c r="ND223" i="2"/>
  <c r="TB223" i="2"/>
  <c r="PO223" i="2"/>
  <c r="MB223" i="2"/>
  <c r="PH223" i="2"/>
  <c r="TW223" i="2"/>
  <c r="IV223" i="2"/>
  <c r="QJ223" i="2"/>
  <c r="OF223" i="2"/>
  <c r="AE223" i="2"/>
  <c r="DR223" i="2"/>
  <c r="HT223" i="2"/>
  <c r="QX223" i="2"/>
  <c r="DK223" i="2"/>
  <c r="MI223" i="2"/>
  <c r="CI223" i="2"/>
  <c r="TP223" i="2"/>
  <c r="RE223" i="2"/>
  <c r="GC223" i="2"/>
  <c r="KL223" i="2"/>
  <c r="SN223" i="2"/>
  <c r="HN223" i="1" s="1"/>
  <c r="JJ223" i="2"/>
  <c r="OM223" i="2"/>
  <c r="HF223" i="2"/>
  <c r="AZ223" i="2"/>
  <c r="RZ223" i="2"/>
  <c r="FO223" i="2"/>
  <c r="AS223" i="2"/>
  <c r="KE223" i="2"/>
  <c r="RL223" i="2"/>
  <c r="LU223" i="2"/>
  <c r="BU223" i="2"/>
  <c r="SU223" i="2"/>
  <c r="NY223" i="2"/>
  <c r="GJ223" i="2"/>
  <c r="BN223" i="2"/>
  <c r="NR223" i="2"/>
  <c r="SG223" i="2"/>
  <c r="MP223" i="2"/>
  <c r="DD223" i="2"/>
  <c r="C524" i="3" l="1"/>
  <c r="V225" i="2"/>
  <c r="W225" i="2"/>
  <c r="N225" i="1" s="1"/>
  <c r="U225" i="2"/>
  <c r="X225" i="2"/>
  <c r="L225" i="1"/>
  <c r="T226" i="2"/>
  <c r="TB224" i="2"/>
  <c r="QQ224" i="2"/>
  <c r="JQ224" i="2"/>
  <c r="ET224" i="2"/>
  <c r="EF224" i="2"/>
  <c r="CI224" i="2"/>
  <c r="BU224" i="2"/>
  <c r="AA224" i="2"/>
  <c r="GQ224" i="2"/>
  <c r="SN224" i="2"/>
  <c r="HN224" i="1" s="1"/>
  <c r="QJ224" i="2"/>
  <c r="GX224" i="2"/>
  <c r="FO224" i="2"/>
  <c r="GC224" i="2"/>
  <c r="IA224" i="2"/>
  <c r="AZ224" i="2"/>
  <c r="TI224" i="2"/>
  <c r="QC224" i="2"/>
  <c r="PO224" i="2"/>
  <c r="PA224" i="2"/>
  <c r="OM224" i="2"/>
  <c r="NY224" i="2"/>
  <c r="NK224" i="2"/>
  <c r="MW224" i="2"/>
  <c r="LG224" i="2"/>
  <c r="AL224" i="2"/>
  <c r="SU224" i="2"/>
  <c r="JC224" i="2"/>
  <c r="SG224" i="2"/>
  <c r="EM224" i="2"/>
  <c r="VF224" i="2"/>
  <c r="UR224" i="2"/>
  <c r="ND224" i="2"/>
  <c r="OF224" i="2"/>
  <c r="OT224" i="2"/>
  <c r="UY224" i="2"/>
  <c r="UK224" i="2"/>
  <c r="PH224" i="2"/>
  <c r="RL224" i="2"/>
  <c r="PV224" i="2"/>
  <c r="NR224" i="2"/>
  <c r="M224" i="1"/>
  <c r="CP224" i="2"/>
  <c r="HM224" i="2"/>
  <c r="MB224" i="2"/>
  <c r="HF224" i="2"/>
  <c r="RZ224" i="2"/>
  <c r="IO224" i="2"/>
  <c r="QX224" i="2"/>
  <c r="KZ224" i="2"/>
  <c r="LN224" i="2"/>
  <c r="BG224" i="2"/>
  <c r="KS224" i="2"/>
  <c r="LU224" i="2"/>
  <c r="RS224" i="2"/>
  <c r="AS224" i="2"/>
  <c r="AE224" i="2"/>
  <c r="RE224" i="2"/>
  <c r="DK224" i="2"/>
  <c r="UD224" i="2"/>
  <c r="JJ224" i="2"/>
  <c r="BN224" i="2"/>
  <c r="JX224" i="2"/>
  <c r="MI224" i="2"/>
  <c r="CW224" i="2"/>
  <c r="DD224" i="2"/>
  <c r="GJ224" i="2"/>
  <c r="DY224" i="2"/>
  <c r="TP224" i="2"/>
  <c r="DR224" i="2"/>
  <c r="TW224" i="2"/>
  <c r="IV224" i="2"/>
  <c r="KL224" i="2"/>
  <c r="FA224" i="2"/>
  <c r="KE224" i="2"/>
  <c r="FH224" i="2"/>
  <c r="MP224" i="2"/>
  <c r="FV224" i="2"/>
  <c r="IH224" i="2"/>
  <c r="HT224" i="2"/>
  <c r="C525" i="3" l="1"/>
  <c r="X226" i="2"/>
  <c r="W226" i="2"/>
  <c r="N226" i="1" s="1"/>
  <c r="V226" i="2"/>
  <c r="U226" i="2"/>
  <c r="L226" i="1"/>
  <c r="T227" i="2"/>
  <c r="SU225" i="2"/>
  <c r="KL225" i="2"/>
  <c r="JX225" i="2"/>
  <c r="FV225" i="2"/>
  <c r="BG225" i="2"/>
  <c r="AS225" i="2"/>
  <c r="AE225" i="2"/>
  <c r="TI225" i="2"/>
  <c r="RS225" i="2"/>
  <c r="RE225" i="2"/>
  <c r="QQ225" i="2"/>
  <c r="QC225" i="2"/>
  <c r="PO225" i="2"/>
  <c r="PA225" i="2"/>
  <c r="OM225" i="2"/>
  <c r="NY225" i="2"/>
  <c r="NK225" i="2"/>
  <c r="MW225" i="2"/>
  <c r="MI225" i="2"/>
  <c r="UY225" i="2"/>
  <c r="UK225" i="2"/>
  <c r="SG225" i="2"/>
  <c r="NR225" i="2"/>
  <c r="FH225" i="2"/>
  <c r="BN225" i="2"/>
  <c r="DY225" i="2"/>
  <c r="TW225" i="2"/>
  <c r="LU225" i="2"/>
  <c r="SN225" i="2"/>
  <c r="HN225" i="1" s="1"/>
  <c r="QX225" i="2"/>
  <c r="MB225" i="2"/>
  <c r="UD225" i="2"/>
  <c r="LG225" i="2"/>
  <c r="JQ225" i="2"/>
  <c r="JC225" i="2"/>
  <c r="IO225" i="2"/>
  <c r="IA225" i="2"/>
  <c r="HM225" i="2"/>
  <c r="GX225" i="2"/>
  <c r="AA225" i="2"/>
  <c r="TB225" i="2"/>
  <c r="MP225" i="2"/>
  <c r="JJ225" i="2"/>
  <c r="IV225" i="2"/>
  <c r="IH225" i="2"/>
  <c r="HT225" i="2"/>
  <c r="HF225" i="2"/>
  <c r="FA225" i="2"/>
  <c r="DR225" i="2"/>
  <c r="QJ225" i="2"/>
  <c r="AZ225" i="2"/>
  <c r="UR225" i="2"/>
  <c r="CP225" i="2"/>
  <c r="VF225" i="2"/>
  <c r="DD225" i="2"/>
  <c r="GJ225" i="2"/>
  <c r="ND225" i="2"/>
  <c r="EM225" i="2"/>
  <c r="PV225" i="2"/>
  <c r="M225" i="1"/>
  <c r="TP225" i="2"/>
  <c r="DK225" i="2"/>
  <c r="PH225" i="2"/>
  <c r="EF225" i="2"/>
  <c r="OF225" i="2"/>
  <c r="AL225" i="2"/>
  <c r="CW225" i="2"/>
  <c r="OT225" i="2"/>
  <c r="ET225" i="2"/>
  <c r="BU225" i="2"/>
  <c r="GC225" i="2"/>
  <c r="FO225" i="2"/>
  <c r="GQ225" i="2"/>
  <c r="KZ225" i="2"/>
  <c r="KE225" i="2"/>
  <c r="KS225" i="2"/>
  <c r="RZ225" i="2"/>
  <c r="CI225" i="2"/>
  <c r="RL225" i="2"/>
  <c r="LN225" i="2"/>
  <c r="C526" i="3" l="1"/>
  <c r="U227" i="2"/>
  <c r="X227" i="2"/>
  <c r="W227" i="2"/>
  <c r="N227" i="1" s="1"/>
  <c r="V227" i="2"/>
  <c r="L227" i="1"/>
  <c r="T228" i="2"/>
  <c r="GJ226" i="2"/>
  <c r="VF226" i="2"/>
  <c r="UR226" i="2"/>
  <c r="UD226" i="2"/>
  <c r="RL226" i="2"/>
  <c r="PO226" i="2"/>
  <c r="KZ226" i="2"/>
  <c r="CP226" i="2"/>
  <c r="AS226" i="2"/>
  <c r="LN226" i="2"/>
  <c r="BG226" i="2"/>
  <c r="AA226" i="2"/>
  <c r="SG226" i="2"/>
  <c r="HF226" i="2"/>
  <c r="UK226" i="2"/>
  <c r="NY226" i="2"/>
  <c r="TP226" i="2"/>
  <c r="QX226" i="2"/>
  <c r="AE226" i="2"/>
  <c r="RE226" i="2"/>
  <c r="FA226" i="2"/>
  <c r="EM226" i="2"/>
  <c r="DY226" i="2"/>
  <c r="NK226" i="2"/>
  <c r="JX226" i="2"/>
  <c r="GC226" i="2"/>
  <c r="ET226" i="2"/>
  <c r="EF226" i="2"/>
  <c r="TB226" i="2"/>
  <c r="SN226" i="2"/>
  <c r="HN226" i="1" s="1"/>
  <c r="PA226" i="2"/>
  <c r="RS226" i="2"/>
  <c r="M226" i="1"/>
  <c r="QC226" i="2"/>
  <c r="JJ226" i="2"/>
  <c r="TI226" i="2"/>
  <c r="MI226" i="2"/>
  <c r="IA226" i="2"/>
  <c r="KL226" i="2"/>
  <c r="IH226" i="2"/>
  <c r="LU226" i="2"/>
  <c r="NR226" i="2"/>
  <c r="CW226" i="2"/>
  <c r="LG226" i="2"/>
  <c r="OM226" i="2"/>
  <c r="FH226" i="2"/>
  <c r="PH226" i="2"/>
  <c r="MP226" i="2"/>
  <c r="KE226" i="2"/>
  <c r="DR226" i="2"/>
  <c r="QQ226" i="2"/>
  <c r="MB226" i="2"/>
  <c r="PV226" i="2"/>
  <c r="HM226" i="2"/>
  <c r="CI226" i="2"/>
  <c r="IV226" i="2"/>
  <c r="AL226" i="2"/>
  <c r="HT226" i="2"/>
  <c r="JQ226" i="2"/>
  <c r="IO226" i="2"/>
  <c r="UY226" i="2"/>
  <c r="MW226" i="2"/>
  <c r="GQ226" i="2"/>
  <c r="JC226" i="2"/>
  <c r="AZ226" i="2"/>
  <c r="OF226" i="2"/>
  <c r="TW226" i="2"/>
  <c r="ND226" i="2"/>
  <c r="BU226" i="2"/>
  <c r="DK226" i="2"/>
  <c r="KS226" i="2"/>
  <c r="QJ226" i="2"/>
  <c r="SU226" i="2"/>
  <c r="OT226" i="2"/>
  <c r="GX226" i="2"/>
  <c r="DD226" i="2"/>
  <c r="RZ226" i="2"/>
  <c r="FO226" i="2"/>
  <c r="BN226" i="2"/>
  <c r="FV226" i="2"/>
  <c r="C527" i="3" l="1"/>
  <c r="X228" i="2"/>
  <c r="V228" i="2"/>
  <c r="W228" i="2"/>
  <c r="N228" i="1" s="1"/>
  <c r="U228" i="2"/>
  <c r="L228" i="1"/>
  <c r="T229" i="2"/>
  <c r="AA227" i="2"/>
  <c r="NK227" i="2"/>
  <c r="IV227" i="2"/>
  <c r="FA227" i="2"/>
  <c r="JJ227" i="2"/>
  <c r="KZ227" i="2"/>
  <c r="HT227" i="2"/>
  <c r="FV227" i="2"/>
  <c r="DR227" i="2"/>
  <c r="DD227" i="2"/>
  <c r="CP227" i="2"/>
  <c r="BN227" i="2"/>
  <c r="MW227" i="2"/>
  <c r="HF227" i="2"/>
  <c r="JX227" i="2"/>
  <c r="UK227" i="2"/>
  <c r="OM227" i="2"/>
  <c r="IH227" i="2"/>
  <c r="RE227" i="2"/>
  <c r="KL227" i="2"/>
  <c r="FH227" i="2"/>
  <c r="CW227" i="2"/>
  <c r="LN227" i="2"/>
  <c r="DK227" i="2"/>
  <c r="GQ227" i="2"/>
  <c r="QC227" i="2"/>
  <c r="SU227" i="2"/>
  <c r="CI227" i="2"/>
  <c r="BU227" i="2"/>
  <c r="M227" i="1"/>
  <c r="AS227" i="2"/>
  <c r="PV227" i="2"/>
  <c r="BG227" i="2"/>
  <c r="AE227" i="2"/>
  <c r="AZ227" i="2"/>
  <c r="LG227" i="2"/>
  <c r="GC227" i="2"/>
  <c r="GX227" i="2"/>
  <c r="FO227" i="2"/>
  <c r="EF227" i="2"/>
  <c r="TW227" i="2"/>
  <c r="SG227" i="2"/>
  <c r="EM227" i="2"/>
  <c r="JQ227" i="2"/>
  <c r="KS227" i="2"/>
  <c r="ND227" i="2"/>
  <c r="GJ227" i="2"/>
  <c r="TB227" i="2"/>
  <c r="AL227" i="2"/>
  <c r="MB227" i="2"/>
  <c r="IO227" i="2"/>
  <c r="IA227" i="2"/>
  <c r="OF227" i="2"/>
  <c r="PH227" i="2"/>
  <c r="RL227" i="2"/>
  <c r="OT227" i="2"/>
  <c r="DY227" i="2"/>
  <c r="QJ227" i="2"/>
  <c r="MI227" i="2"/>
  <c r="PO227" i="2"/>
  <c r="UR227" i="2"/>
  <c r="NY227" i="2"/>
  <c r="HM227" i="2"/>
  <c r="SN227" i="2"/>
  <c r="HN227" i="1" s="1"/>
  <c r="NR227" i="2"/>
  <c r="TP227" i="2"/>
  <c r="TI227" i="2"/>
  <c r="QX227" i="2"/>
  <c r="ET227" i="2"/>
  <c r="QQ227" i="2"/>
  <c r="PA227" i="2"/>
  <c r="VF227" i="2"/>
  <c r="LU227" i="2"/>
  <c r="RS227" i="2"/>
  <c r="UD227" i="2"/>
  <c r="JC227" i="2"/>
  <c r="UY227" i="2"/>
  <c r="KE227" i="2"/>
  <c r="RZ227" i="2"/>
  <c r="MP227" i="2"/>
  <c r="C528" i="3" l="1"/>
  <c r="X229" i="2"/>
  <c r="W229" i="2"/>
  <c r="N229" i="1" s="1"/>
  <c r="V229" i="2"/>
  <c r="U229" i="2"/>
  <c r="L229" i="1"/>
  <c r="T230" i="2"/>
  <c r="FA228" i="2"/>
  <c r="EM228" i="2"/>
  <c r="DY228" i="2"/>
  <c r="AA228" i="2"/>
  <c r="LU228" i="2"/>
  <c r="LG228" i="2"/>
  <c r="BN228" i="2"/>
  <c r="UY228" i="2"/>
  <c r="UK228" i="2"/>
  <c r="TW228" i="2"/>
  <c r="TI228" i="2"/>
  <c r="SU228" i="2"/>
  <c r="SG228" i="2"/>
  <c r="RS228" i="2"/>
  <c r="RE228" i="2"/>
  <c r="QQ228" i="2"/>
  <c r="QC228" i="2"/>
  <c r="PO228" i="2"/>
  <c r="PA228" i="2"/>
  <c r="OM228" i="2"/>
  <c r="NY228" i="2"/>
  <c r="NK228" i="2"/>
  <c r="MW228" i="2"/>
  <c r="MI228" i="2"/>
  <c r="UR228" i="2"/>
  <c r="PH228" i="2"/>
  <c r="LN228" i="2"/>
  <c r="HF228" i="2"/>
  <c r="AZ228" i="2"/>
  <c r="AL228" i="2"/>
  <c r="VF228" i="2"/>
  <c r="SN228" i="2"/>
  <c r="HN228" i="1" s="1"/>
  <c r="PV228" i="2"/>
  <c r="MB228" i="2"/>
  <c r="KS228" i="2"/>
  <c r="KE228" i="2"/>
  <c r="ET228" i="2"/>
  <c r="OF228" i="2"/>
  <c r="FV228" i="2"/>
  <c r="TP228" i="2"/>
  <c r="NR228" i="2"/>
  <c r="CP228" i="2"/>
  <c r="BG228" i="2"/>
  <c r="QJ228" i="2"/>
  <c r="DD228" i="2"/>
  <c r="UD228" i="2"/>
  <c r="TB228" i="2"/>
  <c r="MP228" i="2"/>
  <c r="KZ228" i="2"/>
  <c r="IV228" i="2"/>
  <c r="RZ228" i="2"/>
  <c r="AE228" i="2"/>
  <c r="OT228" i="2"/>
  <c r="QX228" i="2"/>
  <c r="RL228" i="2"/>
  <c r="ND228" i="2"/>
  <c r="AS228" i="2"/>
  <c r="M228" i="1"/>
  <c r="HM228" i="2"/>
  <c r="IA228" i="2"/>
  <c r="GJ228" i="2"/>
  <c r="JC228" i="2"/>
  <c r="DK228" i="2"/>
  <c r="JJ228" i="2"/>
  <c r="JQ228" i="2"/>
  <c r="BU228" i="2"/>
  <c r="DR228" i="2"/>
  <c r="GC228" i="2"/>
  <c r="IH228" i="2"/>
  <c r="FH228" i="2"/>
  <c r="HT228" i="2"/>
  <c r="IO228" i="2"/>
  <c r="GX228" i="2"/>
  <c r="JX228" i="2"/>
  <c r="CW228" i="2"/>
  <c r="CI228" i="2"/>
  <c r="KL228" i="2"/>
  <c r="GQ228" i="2"/>
  <c r="EF228" i="2"/>
  <c r="FO228" i="2"/>
  <c r="C529" i="3" l="1"/>
  <c r="V230" i="2"/>
  <c r="W230" i="2"/>
  <c r="N230" i="1" s="1"/>
  <c r="U230" i="2"/>
  <c r="X230" i="2"/>
  <c r="L230" i="1"/>
  <c r="T231" i="2"/>
  <c r="FV229" i="2"/>
  <c r="FH229" i="2"/>
  <c r="AA229" i="2"/>
  <c r="LN229" i="2"/>
  <c r="DR229" i="2"/>
  <c r="DD229" i="2"/>
  <c r="CP229" i="2"/>
  <c r="BN229" i="2"/>
  <c r="UK229" i="2"/>
  <c r="SG229" i="2"/>
  <c r="QC229" i="2"/>
  <c r="MI229" i="2"/>
  <c r="HM229" i="2"/>
  <c r="DY229" i="2"/>
  <c r="UY229" i="2"/>
  <c r="GQ229" i="2"/>
  <c r="SU229" i="2"/>
  <c r="QQ229" i="2"/>
  <c r="MW229" i="2"/>
  <c r="TW229" i="2"/>
  <c r="RS229" i="2"/>
  <c r="PA229" i="2"/>
  <c r="OM229" i="2"/>
  <c r="KZ229" i="2"/>
  <c r="RE229" i="2"/>
  <c r="PO229" i="2"/>
  <c r="JC229" i="2"/>
  <c r="GC229" i="2"/>
  <c r="LG229" i="2"/>
  <c r="AL229" i="2"/>
  <c r="TI229" i="2"/>
  <c r="NK229" i="2"/>
  <c r="LU229" i="2"/>
  <c r="NY229" i="2"/>
  <c r="FA229" i="2"/>
  <c r="CW229" i="2"/>
  <c r="M229" i="1"/>
  <c r="PH229" i="2"/>
  <c r="RZ229" i="2"/>
  <c r="TB229" i="2"/>
  <c r="HF229" i="2"/>
  <c r="MP229" i="2"/>
  <c r="JQ229" i="2"/>
  <c r="UR229" i="2"/>
  <c r="IA229" i="2"/>
  <c r="FO229" i="2"/>
  <c r="JJ229" i="2"/>
  <c r="KL229" i="2"/>
  <c r="QX229" i="2"/>
  <c r="PV229" i="2"/>
  <c r="VF229" i="2"/>
  <c r="KE229" i="2"/>
  <c r="NR229" i="2"/>
  <c r="GJ229" i="2"/>
  <c r="MB229" i="2"/>
  <c r="UD229" i="2"/>
  <c r="SN229" i="2"/>
  <c r="HN229" i="1" s="1"/>
  <c r="ET229" i="2"/>
  <c r="OF229" i="2"/>
  <c r="IH229" i="2"/>
  <c r="HT229" i="2"/>
  <c r="BG229" i="2"/>
  <c r="RL229" i="2"/>
  <c r="AZ229" i="2"/>
  <c r="JX229" i="2"/>
  <c r="IO229" i="2"/>
  <c r="EM229" i="2"/>
  <c r="TP229" i="2"/>
  <c r="OT229" i="2"/>
  <c r="BU229" i="2"/>
  <c r="KS229" i="2"/>
  <c r="ND229" i="2"/>
  <c r="DK229" i="2"/>
  <c r="CI229" i="2"/>
  <c r="GX229" i="2"/>
  <c r="QJ229" i="2"/>
  <c r="EF229" i="2"/>
  <c r="IV229" i="2"/>
  <c r="AE229" i="2"/>
  <c r="AS229" i="2"/>
  <c r="C530" i="3" l="1"/>
  <c r="X231" i="2"/>
  <c r="W231" i="2"/>
  <c r="N231" i="1" s="1"/>
  <c r="U231" i="2"/>
  <c r="V231" i="2"/>
  <c r="L231" i="1"/>
  <c r="T232" i="2"/>
  <c r="T264" i="2"/>
  <c r="VF230" i="2"/>
  <c r="UR230" i="2"/>
  <c r="SN230" i="2"/>
  <c r="HN230" i="1" s="1"/>
  <c r="MB230" i="2"/>
  <c r="KS230" i="2"/>
  <c r="ET230" i="2"/>
  <c r="DK230" i="2"/>
  <c r="AZ230" i="2"/>
  <c r="AL230" i="2"/>
  <c r="LG230" i="2"/>
  <c r="GQ230" i="2"/>
  <c r="GX230" i="2"/>
  <c r="AA230" i="2"/>
  <c r="TW230" i="2"/>
  <c r="TB230" i="2"/>
  <c r="RS230" i="2"/>
  <c r="ND230" i="2"/>
  <c r="KE230" i="2"/>
  <c r="SG230" i="2"/>
  <c r="NR230" i="2"/>
  <c r="MI230" i="2"/>
  <c r="OF230" i="2"/>
  <c r="QJ230" i="2"/>
  <c r="JQ230" i="2"/>
  <c r="RZ230" i="2"/>
  <c r="TP230" i="2"/>
  <c r="CW230" i="2"/>
  <c r="AE230" i="2"/>
  <c r="UD230" i="2"/>
  <c r="PH230" i="2"/>
  <c r="IO230" i="2"/>
  <c r="GJ230" i="2"/>
  <c r="QQ230" i="2"/>
  <c r="PV230" i="2"/>
  <c r="JC230" i="2"/>
  <c r="BG230" i="2"/>
  <c r="EF230" i="2"/>
  <c r="UY230" i="2"/>
  <c r="OT230" i="2"/>
  <c r="M230" i="1"/>
  <c r="FV230" i="2"/>
  <c r="RE230" i="2"/>
  <c r="EM230" i="2"/>
  <c r="PO230" i="2"/>
  <c r="BN230" i="2"/>
  <c r="IA230" i="2"/>
  <c r="KZ230" i="2"/>
  <c r="CI230" i="2"/>
  <c r="QC230" i="2"/>
  <c r="JJ230" i="2"/>
  <c r="NK230" i="2"/>
  <c r="UK230" i="2"/>
  <c r="DR230" i="2"/>
  <c r="FH230" i="2"/>
  <c r="LN230" i="2"/>
  <c r="MW230" i="2"/>
  <c r="KL230" i="2"/>
  <c r="FO230" i="2"/>
  <c r="IH230" i="2"/>
  <c r="RL230" i="2"/>
  <c r="AS230" i="2"/>
  <c r="OM230" i="2"/>
  <c r="PA230" i="2"/>
  <c r="SU230" i="2"/>
  <c r="GC230" i="2"/>
  <c r="HF230" i="2"/>
  <c r="LU230" i="2"/>
  <c r="QX230" i="2"/>
  <c r="HM230" i="2"/>
  <c r="CP230" i="2"/>
  <c r="IV230" i="2"/>
  <c r="JX230" i="2"/>
  <c r="MP230" i="2"/>
  <c r="DD230" i="2"/>
  <c r="FA230" i="2"/>
  <c r="NY230" i="2"/>
  <c r="BU230" i="2"/>
  <c r="DY230" i="2"/>
  <c r="TI230" i="2"/>
  <c r="HT230" i="2"/>
  <c r="C531" i="3" l="1"/>
  <c r="V232" i="2"/>
  <c r="U232" i="2"/>
  <c r="X232" i="2"/>
  <c r="W232" i="2"/>
  <c r="N232" i="1" s="1"/>
  <c r="L232" i="1"/>
  <c r="T233" i="2"/>
  <c r="AA231" i="2"/>
  <c r="UR231" i="2"/>
  <c r="RZ231" i="2"/>
  <c r="PH231" i="2"/>
  <c r="MB231" i="2"/>
  <c r="JQ231" i="2"/>
  <c r="JC231" i="2"/>
  <c r="IO231" i="2"/>
  <c r="IA231" i="2"/>
  <c r="HM231" i="2"/>
  <c r="GX231" i="2"/>
  <c r="OT231" i="2"/>
  <c r="LU231" i="2"/>
  <c r="LG231" i="2"/>
  <c r="DR231" i="2"/>
  <c r="DD231" i="2"/>
  <c r="CP231" i="2"/>
  <c r="BN231" i="2"/>
  <c r="UD231" i="2"/>
  <c r="KE231" i="2"/>
  <c r="IV231" i="2"/>
  <c r="DK231" i="2"/>
  <c r="CW231" i="2"/>
  <c r="CI231" i="2"/>
  <c r="BU231" i="2"/>
  <c r="HT231" i="2"/>
  <c r="QJ231" i="2"/>
  <c r="IH231" i="2"/>
  <c r="GC231" i="2"/>
  <c r="TP231" i="2"/>
  <c r="KZ231" i="2"/>
  <c r="LN231" i="2"/>
  <c r="AE231" i="2"/>
  <c r="KS231" i="2"/>
  <c r="HF231" i="2"/>
  <c r="SN231" i="2"/>
  <c r="HN231" i="1" s="1"/>
  <c r="NR231" i="2"/>
  <c r="BG231" i="2"/>
  <c r="JJ231" i="2"/>
  <c r="M231" i="1"/>
  <c r="RS231" i="2"/>
  <c r="RL231" i="2"/>
  <c r="NK231" i="2"/>
  <c r="GJ231" i="2"/>
  <c r="PA231" i="2"/>
  <c r="AS231" i="2"/>
  <c r="FO231" i="2"/>
  <c r="AZ231" i="2"/>
  <c r="SG231" i="2"/>
  <c r="RE231" i="2"/>
  <c r="TI231" i="2"/>
  <c r="UK231" i="2"/>
  <c r="QQ231" i="2"/>
  <c r="PV231" i="2"/>
  <c r="UY231" i="2"/>
  <c r="JX231" i="2"/>
  <c r="FH231" i="2"/>
  <c r="OM231" i="2"/>
  <c r="VF231" i="2"/>
  <c r="ET231" i="2"/>
  <c r="NY231" i="2"/>
  <c r="MP231" i="2"/>
  <c r="SU231" i="2"/>
  <c r="FA231" i="2"/>
  <c r="KL231" i="2"/>
  <c r="MW231" i="2"/>
  <c r="TW231" i="2"/>
  <c r="MI231" i="2"/>
  <c r="PO231" i="2"/>
  <c r="OF231" i="2"/>
  <c r="TB231" i="2"/>
  <c r="EM231" i="2"/>
  <c r="EF231" i="2"/>
  <c r="ND231" i="2"/>
  <c r="GQ231" i="2"/>
  <c r="AL231" i="2"/>
  <c r="FV231" i="2"/>
  <c r="QX231" i="2"/>
  <c r="QC231" i="2"/>
  <c r="DY231" i="2"/>
  <c r="C532" i="3" l="1"/>
  <c r="V233" i="2"/>
  <c r="U233" i="2"/>
  <c r="X233" i="2"/>
  <c r="W233" i="2"/>
  <c r="N233" i="1" s="1"/>
  <c r="L233" i="1"/>
  <c r="T234" i="2"/>
  <c r="FV232" i="2"/>
  <c r="FH232" i="2"/>
  <c r="AA232" i="2"/>
  <c r="JJ232" i="2"/>
  <c r="IV232" i="2"/>
  <c r="IH232" i="2"/>
  <c r="HT232" i="2"/>
  <c r="HF232" i="2"/>
  <c r="SU232" i="2"/>
  <c r="QQ232" i="2"/>
  <c r="FA232" i="2"/>
  <c r="EM232" i="2"/>
  <c r="DY232" i="2"/>
  <c r="AL232" i="2"/>
  <c r="MI232" i="2"/>
  <c r="UK232" i="2"/>
  <c r="SG232" i="2"/>
  <c r="QC232" i="2"/>
  <c r="KS232" i="2"/>
  <c r="IA232" i="2"/>
  <c r="DK232" i="2"/>
  <c r="CW232" i="2"/>
  <c r="CI232" i="2"/>
  <c r="BU232" i="2"/>
  <c r="MW232" i="2"/>
  <c r="IO232" i="2"/>
  <c r="GQ232" i="2"/>
  <c r="TW232" i="2"/>
  <c r="NK232" i="2"/>
  <c r="UY232" i="2"/>
  <c r="PO232" i="2"/>
  <c r="EF232" i="2"/>
  <c r="RS232" i="2"/>
  <c r="JQ232" i="2"/>
  <c r="CP232" i="2"/>
  <c r="HM232" i="2"/>
  <c r="DD232" i="2"/>
  <c r="TI232" i="2"/>
  <c r="MP232" i="2"/>
  <c r="LU232" i="2"/>
  <c r="NY232" i="2"/>
  <c r="KE232" i="2"/>
  <c r="PA232" i="2"/>
  <c r="RE232" i="2"/>
  <c r="ET232" i="2"/>
  <c r="OM232" i="2"/>
  <c r="GC232" i="2"/>
  <c r="M232" i="1"/>
  <c r="PV232" i="2"/>
  <c r="NR232" i="2"/>
  <c r="QJ232" i="2"/>
  <c r="VF232" i="2"/>
  <c r="MB232" i="2"/>
  <c r="UR232" i="2"/>
  <c r="TP232" i="2"/>
  <c r="OF232" i="2"/>
  <c r="OT232" i="2"/>
  <c r="DR232" i="2"/>
  <c r="QX232" i="2"/>
  <c r="GJ232" i="2"/>
  <c r="BG232" i="2"/>
  <c r="ND232" i="2"/>
  <c r="KZ232" i="2"/>
  <c r="JC232" i="2"/>
  <c r="AZ232" i="2"/>
  <c r="PH232" i="2"/>
  <c r="AS232" i="2"/>
  <c r="JX232" i="2"/>
  <c r="LN232" i="2"/>
  <c r="RZ232" i="2"/>
  <c r="UD232" i="2"/>
  <c r="BN232" i="2"/>
  <c r="SN232" i="2"/>
  <c r="HN232" i="1" s="1"/>
  <c r="GX232" i="2"/>
  <c r="RL232" i="2"/>
  <c r="FO232" i="2"/>
  <c r="AE232" i="2"/>
  <c r="LG232" i="2"/>
  <c r="KL232" i="2"/>
  <c r="TB232" i="2"/>
  <c r="C533" i="3" l="1"/>
  <c r="X234" i="2"/>
  <c r="W234" i="2"/>
  <c r="N234" i="1" s="1"/>
  <c r="V234" i="2"/>
  <c r="U234" i="2"/>
  <c r="L234" i="1"/>
  <c r="T235" i="2"/>
  <c r="SG233" i="2"/>
  <c r="AA233" i="2"/>
  <c r="RS233" i="2"/>
  <c r="NK233" i="2"/>
  <c r="LN233" i="2"/>
  <c r="KZ233" i="2"/>
  <c r="KL233" i="2"/>
  <c r="JX233" i="2"/>
  <c r="JJ233" i="2"/>
  <c r="IV233" i="2"/>
  <c r="IH233" i="2"/>
  <c r="HT233" i="2"/>
  <c r="HF233" i="2"/>
  <c r="QC233" i="2"/>
  <c r="LG233" i="2"/>
  <c r="IA233" i="2"/>
  <c r="BN233" i="2"/>
  <c r="GQ233" i="2"/>
  <c r="MW233" i="2"/>
  <c r="QQ233" i="2"/>
  <c r="MI233" i="2"/>
  <c r="RE233" i="2"/>
  <c r="KE233" i="2"/>
  <c r="DD233" i="2"/>
  <c r="AL233" i="2"/>
  <c r="UY233" i="2"/>
  <c r="DR233" i="2"/>
  <c r="PO233" i="2"/>
  <c r="FA233" i="2"/>
  <c r="GC233" i="2"/>
  <c r="CP233" i="2"/>
  <c r="HM233" i="2"/>
  <c r="M233" i="1"/>
  <c r="BG233" i="2"/>
  <c r="OM233" i="2"/>
  <c r="TI233" i="2"/>
  <c r="OT233" i="2"/>
  <c r="UK233" i="2"/>
  <c r="DY233" i="2"/>
  <c r="JC233" i="2"/>
  <c r="FV233" i="2"/>
  <c r="CW233" i="2"/>
  <c r="RL233" i="2"/>
  <c r="EF233" i="2"/>
  <c r="GX233" i="2"/>
  <c r="LU233" i="2"/>
  <c r="EM233" i="2"/>
  <c r="FO233" i="2"/>
  <c r="CI233" i="2"/>
  <c r="DK233" i="2"/>
  <c r="PH233" i="2"/>
  <c r="JQ233" i="2"/>
  <c r="FH233" i="2"/>
  <c r="OF233" i="2"/>
  <c r="NR233" i="2"/>
  <c r="PA233" i="2"/>
  <c r="TP233" i="2"/>
  <c r="MP233" i="2"/>
  <c r="MB233" i="2"/>
  <c r="NY233" i="2"/>
  <c r="AS233" i="2"/>
  <c r="SN233" i="2"/>
  <c r="HN233" i="1" s="1"/>
  <c r="TB233" i="2"/>
  <c r="AZ233" i="2"/>
  <c r="QX233" i="2"/>
  <c r="QJ233" i="2"/>
  <c r="SU233" i="2"/>
  <c r="TW233" i="2"/>
  <c r="BU233" i="2"/>
  <c r="VF233" i="2"/>
  <c r="UR233" i="2"/>
  <c r="ET233" i="2"/>
  <c r="GJ233" i="2"/>
  <c r="KS233" i="2"/>
  <c r="PV233" i="2"/>
  <c r="RZ233" i="2"/>
  <c r="IO233" i="2"/>
  <c r="ND233" i="2"/>
  <c r="AE233" i="2"/>
  <c r="UD233" i="2"/>
  <c r="C534" i="3" l="1"/>
  <c r="U235" i="2"/>
  <c r="W235" i="2"/>
  <c r="N235" i="1" s="1"/>
  <c r="V235" i="2"/>
  <c r="X235" i="2"/>
  <c r="L235" i="1"/>
  <c r="T236" i="2"/>
  <c r="GQ234" i="2"/>
  <c r="ET234" i="2"/>
  <c r="EF234" i="2"/>
  <c r="TW234" i="2"/>
  <c r="RS234" i="2"/>
  <c r="PA234" i="2"/>
  <c r="JC234" i="2"/>
  <c r="FA234" i="2"/>
  <c r="DD234" i="2"/>
  <c r="PO234" i="2"/>
  <c r="DR234" i="2"/>
  <c r="TI234" i="2"/>
  <c r="RE234" i="2"/>
  <c r="NY234" i="2"/>
  <c r="DY234" i="2"/>
  <c r="MI234" i="2"/>
  <c r="KE234" i="2"/>
  <c r="AZ234" i="2"/>
  <c r="UK234" i="2"/>
  <c r="SU234" i="2"/>
  <c r="IO234" i="2"/>
  <c r="UY234" i="2"/>
  <c r="MW234" i="2"/>
  <c r="BN234" i="2"/>
  <c r="SG234" i="2"/>
  <c r="QQ234" i="2"/>
  <c r="OM234" i="2"/>
  <c r="HM234" i="2"/>
  <c r="CP234" i="2"/>
  <c r="GX234" i="2"/>
  <c r="AL234" i="2"/>
  <c r="EM234" i="2"/>
  <c r="NK234" i="2"/>
  <c r="LU234" i="2"/>
  <c r="AA234" i="2"/>
  <c r="GJ234" i="2"/>
  <c r="QC234" i="2"/>
  <c r="M234" i="1"/>
  <c r="IH234" i="2"/>
  <c r="UR234" i="2"/>
  <c r="SN234" i="2"/>
  <c r="HN234" i="1" s="1"/>
  <c r="CW234" i="2"/>
  <c r="CI234" i="2"/>
  <c r="MP234" i="2"/>
  <c r="OT234" i="2"/>
  <c r="LG234" i="2"/>
  <c r="LN234" i="2"/>
  <c r="IA234" i="2"/>
  <c r="HF234" i="2"/>
  <c r="AS234" i="2"/>
  <c r="UD234" i="2"/>
  <c r="FO234" i="2"/>
  <c r="QJ234" i="2"/>
  <c r="JJ234" i="2"/>
  <c r="KZ234" i="2"/>
  <c r="BG234" i="2"/>
  <c r="HT234" i="2"/>
  <c r="RZ234" i="2"/>
  <c r="NR234" i="2"/>
  <c r="AE234" i="2"/>
  <c r="ND234" i="2"/>
  <c r="KS234" i="2"/>
  <c r="GC234" i="2"/>
  <c r="OF234" i="2"/>
  <c r="TP234" i="2"/>
  <c r="FH234" i="2"/>
  <c r="QX234" i="2"/>
  <c r="KL234" i="2"/>
  <c r="IV234" i="2"/>
  <c r="JX234" i="2"/>
  <c r="TB234" i="2"/>
  <c r="DK234" i="2"/>
  <c r="BU234" i="2"/>
  <c r="PH234" i="2"/>
  <c r="VF234" i="2"/>
  <c r="MB234" i="2"/>
  <c r="JQ234" i="2"/>
  <c r="RL234" i="2"/>
  <c r="PV234" i="2"/>
  <c r="FV234" i="2"/>
  <c r="V236" i="2" l="1"/>
  <c r="W236" i="2"/>
  <c r="N236" i="1" s="1"/>
  <c r="U236" i="2"/>
  <c r="X236" i="2"/>
  <c r="X264" i="2" s="1"/>
  <c r="L236" i="1"/>
  <c r="KS235" i="2"/>
  <c r="KE235" i="2"/>
  <c r="FO235" i="2"/>
  <c r="AZ235" i="2"/>
  <c r="UD235" i="2"/>
  <c r="RZ235" i="2"/>
  <c r="OT235" i="2"/>
  <c r="KZ235" i="2"/>
  <c r="FA235" i="2"/>
  <c r="AL235" i="2"/>
  <c r="JC235" i="2"/>
  <c r="FV235" i="2"/>
  <c r="DY235" i="2"/>
  <c r="AA235" i="2"/>
  <c r="GX235" i="2"/>
  <c r="HM235" i="2"/>
  <c r="QX235" i="2"/>
  <c r="OF235" i="2"/>
  <c r="IA235" i="2"/>
  <c r="FH235" i="2"/>
  <c r="JQ235" i="2"/>
  <c r="MB235" i="2"/>
  <c r="EM235" i="2"/>
  <c r="CI235" i="2"/>
  <c r="BU235" i="2"/>
  <c r="VF235" i="2"/>
  <c r="ND235" i="2"/>
  <c r="JX235" i="2"/>
  <c r="TB235" i="2"/>
  <c r="DK235" i="2"/>
  <c r="IO235" i="2"/>
  <c r="PV235" i="2"/>
  <c r="M235" i="1"/>
  <c r="SN235" i="2"/>
  <c r="HN235" i="1" s="1"/>
  <c r="CW235" i="2"/>
  <c r="QC235" i="2"/>
  <c r="JJ235" i="2"/>
  <c r="RS235" i="2"/>
  <c r="AS235" i="2"/>
  <c r="IH235" i="2"/>
  <c r="DD235" i="2"/>
  <c r="UR235" i="2"/>
  <c r="KL235" i="2"/>
  <c r="BN235" i="2"/>
  <c r="MW235" i="2"/>
  <c r="GJ235" i="2"/>
  <c r="MP235" i="2"/>
  <c r="LG235" i="2"/>
  <c r="LU235" i="2"/>
  <c r="QQ235" i="2"/>
  <c r="HT235" i="2"/>
  <c r="HF235" i="2"/>
  <c r="UK235" i="2"/>
  <c r="SU235" i="2"/>
  <c r="NY235" i="2"/>
  <c r="PO235" i="2"/>
  <c r="TI235" i="2"/>
  <c r="MI235" i="2"/>
  <c r="LN235" i="2"/>
  <c r="RL235" i="2"/>
  <c r="TP235" i="2"/>
  <c r="PH235" i="2"/>
  <c r="UY235" i="2"/>
  <c r="EF235" i="2"/>
  <c r="SG235" i="2"/>
  <c r="NK235" i="2"/>
  <c r="ET235" i="2"/>
  <c r="RE235" i="2"/>
  <c r="NR235" i="2"/>
  <c r="IV235" i="2"/>
  <c r="QJ235" i="2"/>
  <c r="AE235" i="2"/>
  <c r="OM235" i="2"/>
  <c r="GQ235" i="2"/>
  <c r="TW235" i="2"/>
  <c r="CP235" i="2"/>
  <c r="PA235" i="2"/>
  <c r="DR235" i="2"/>
  <c r="BG235" i="2"/>
  <c r="DR236" i="2" l="1"/>
  <c r="DD236" i="2"/>
  <c r="CP236" i="2"/>
  <c r="BN236" i="2"/>
  <c r="LN236" i="2"/>
  <c r="KZ236" i="2"/>
  <c r="KL236" i="2"/>
  <c r="JX236" i="2"/>
  <c r="JJ236" i="2"/>
  <c r="IV236" i="2"/>
  <c r="IH236" i="2"/>
  <c r="HT236" i="2"/>
  <c r="HF236" i="2"/>
  <c r="UK236" i="2"/>
  <c r="QC236" i="2"/>
  <c r="FA236" i="2"/>
  <c r="AZ236" i="2"/>
  <c r="AL236" i="2"/>
  <c r="OM236" i="2"/>
  <c r="JC236" i="2"/>
  <c r="FH236" i="2"/>
  <c r="DY236" i="2"/>
  <c r="AE236" i="2"/>
  <c r="JQ236" i="2"/>
  <c r="EM236" i="2"/>
  <c r="LG236" i="2"/>
  <c r="IA236" i="2"/>
  <c r="SG236" i="2"/>
  <c r="NY236" i="2"/>
  <c r="HM236" i="2"/>
  <c r="BG236" i="2"/>
  <c r="TW236" i="2"/>
  <c r="KE236" i="2"/>
  <c r="AA236" i="2"/>
  <c r="GX236" i="2"/>
  <c r="PO236" i="2"/>
  <c r="SU236" i="2"/>
  <c r="CW236" i="2"/>
  <c r="IO236" i="2"/>
  <c r="LU236" i="2"/>
  <c r="GJ236" i="2"/>
  <c r="KS236" i="2"/>
  <c r="M236" i="1"/>
  <c r="QX236" i="2"/>
  <c r="VF236" i="2"/>
  <c r="PH236" i="2"/>
  <c r="OF236" i="2"/>
  <c r="BU236" i="2"/>
  <c r="GQ236" i="2"/>
  <c r="RL236" i="2"/>
  <c r="TP236" i="2"/>
  <c r="SN236" i="2"/>
  <c r="HN236" i="1" s="1"/>
  <c r="FO236" i="2"/>
  <c r="MI236" i="2"/>
  <c r="CI236" i="2"/>
  <c r="DK236" i="2"/>
  <c r="TI236" i="2"/>
  <c r="PV236" i="2"/>
  <c r="MP236" i="2"/>
  <c r="UR236" i="2"/>
  <c r="RE236" i="2"/>
  <c r="MB236" i="2"/>
  <c r="RS236" i="2"/>
  <c r="ET236" i="2"/>
  <c r="QJ236" i="2"/>
  <c r="UD236" i="2"/>
  <c r="RZ236" i="2"/>
  <c r="MW236" i="2"/>
  <c r="NK236" i="2"/>
  <c r="UY236" i="2"/>
  <c r="AS236" i="2"/>
  <c r="OT236" i="2"/>
  <c r="FV236" i="2"/>
  <c r="PA236" i="2"/>
  <c r="QQ236" i="2"/>
  <c r="EF236" i="2"/>
  <c r="TB236" i="2"/>
  <c r="ND236" i="2"/>
  <c r="NR2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</authors>
  <commentList>
    <comment ref="JX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Robert:
</t>
        </r>
      </text>
    </comment>
  </commentList>
</comments>
</file>

<file path=xl/sharedStrings.xml><?xml version="1.0" encoding="utf-8"?>
<sst xmlns="http://schemas.openxmlformats.org/spreadsheetml/2006/main" count="7527" uniqueCount="1941">
  <si>
    <t>Beginning Balance</t>
  </si>
  <si>
    <t>YTD</t>
  </si>
  <si>
    <t>$ Gain/Loss w/o Dis</t>
  </si>
  <si>
    <t>Ending Balance</t>
  </si>
  <si>
    <t>$ Gain/Loss w Dist.</t>
  </si>
  <si>
    <t>Spinoff (GEV) on 4/2/24</t>
  </si>
  <si>
    <t xml:space="preserve">Portfolio Data </t>
  </si>
  <si>
    <t>YTD Gain/Loss</t>
  </si>
  <si>
    <t>Current</t>
  </si>
  <si>
    <t>Current Investment Position Results</t>
  </si>
  <si>
    <t>Beginning Value</t>
  </si>
  <si>
    <t>Distrabution Taken</t>
  </si>
  <si>
    <t>% Gain/Loss w/o Dis.</t>
  </si>
  <si>
    <t>End Bal. w/o Dist.</t>
  </si>
  <si>
    <t>% Gain/Loss w Dist.</t>
  </si>
  <si>
    <t>Health Care - Biotech</t>
  </si>
  <si>
    <t>Percent of Portfolio</t>
  </si>
  <si>
    <t xml:space="preserve">Shares </t>
  </si>
  <si>
    <t>Dow Jones</t>
  </si>
  <si>
    <t>S&amp;P 500</t>
  </si>
  <si>
    <t>Nasdaq</t>
  </si>
  <si>
    <t>Comp.</t>
  </si>
  <si>
    <t>Daily</t>
  </si>
  <si>
    <t>Value</t>
  </si>
  <si>
    <t>%</t>
  </si>
  <si>
    <t>Index</t>
  </si>
  <si>
    <t>Market</t>
  </si>
  <si>
    <t>% Change</t>
  </si>
  <si>
    <t>FBIOX</t>
  </si>
  <si>
    <t>VSLA</t>
  </si>
  <si>
    <t>Portfolio</t>
  </si>
  <si>
    <t>Dist.</t>
  </si>
  <si>
    <t>Distribution</t>
  </si>
  <si>
    <t>YTD %</t>
  </si>
  <si>
    <t>YTD $</t>
  </si>
  <si>
    <t>% G/L</t>
  </si>
  <si>
    <t>$ G/L</t>
  </si>
  <si>
    <t>Date</t>
  </si>
  <si>
    <t>Day</t>
  </si>
  <si>
    <t>Gn/Ls</t>
  </si>
  <si>
    <t>Chang</t>
  </si>
  <si>
    <t>Avg</t>
  </si>
  <si>
    <t>Change</t>
  </si>
  <si>
    <t>Gain/Loss</t>
  </si>
  <si>
    <t>FromTrade</t>
  </si>
  <si>
    <t>Calc</t>
  </si>
  <si>
    <t>Reduction</t>
  </si>
  <si>
    <t>Fr. Trade</t>
  </si>
  <si>
    <t xml:space="preserve">Current   </t>
  </si>
  <si>
    <t>to date</t>
  </si>
  <si>
    <t>Prop/Cng</t>
  </si>
  <si>
    <t>˂</t>
  </si>
  <si>
    <t>Tracked Equity Stocks</t>
  </si>
  <si>
    <t>Planned Action</t>
  </si>
  <si>
    <t>Sold 50 shares 11/6</t>
  </si>
  <si>
    <t>Sold 7/18 for Nasd. Readjustment</t>
  </si>
  <si>
    <t>Trade Price/share</t>
  </si>
  <si>
    <t>Y/B/Invst</t>
  </si>
  <si>
    <t>Chaikin's Rating</t>
  </si>
  <si>
    <t>Sold 11/19/25</t>
  </si>
  <si>
    <t>Opened 11/28/25</t>
  </si>
  <si>
    <t>Sold 11/3/25</t>
  </si>
  <si>
    <t>Sell</t>
  </si>
  <si>
    <t xml:space="preserve">Market Data </t>
  </si>
  <si>
    <t>Money Market</t>
  </si>
  <si>
    <t>Cur/Value</t>
  </si>
  <si>
    <t>Cur.Val.</t>
  </si>
  <si>
    <t>$ Changes</t>
  </si>
  <si>
    <t xml:space="preserve"> Exit Price</t>
  </si>
  <si>
    <t>1st. Trade</t>
  </si>
  <si>
    <t>Large Cap Growth Funds</t>
  </si>
  <si>
    <t>Annual/Cng</t>
  </si>
  <si>
    <t>Large Cap Blended Funds</t>
  </si>
  <si>
    <t>Large Cap Value Funds</t>
  </si>
  <si>
    <t>Mid Cap Growth Funds</t>
  </si>
  <si>
    <t>Mid Cap Blended Funds</t>
  </si>
  <si>
    <t>Mid Cap Value Funds</t>
  </si>
  <si>
    <t>Small Cap Growth</t>
  </si>
  <si>
    <t>Small Cap Blended Funds</t>
  </si>
  <si>
    <t>Small Cap Value Funds</t>
  </si>
  <si>
    <t>International Large Growth Funds</t>
  </si>
  <si>
    <t>International Lg Blend Funds</t>
  </si>
  <si>
    <t xml:space="preserve">Technology Sector Fund </t>
  </si>
  <si>
    <t xml:space="preserve">Communication Sector Fund </t>
  </si>
  <si>
    <t xml:space="preserve">Real Estate Sector Fund </t>
  </si>
  <si>
    <t xml:space="preserve">Precious Metals Sector Fund </t>
  </si>
  <si>
    <t>Energr Sector Fund</t>
  </si>
  <si>
    <t>Financial Sector Fund</t>
  </si>
  <si>
    <t>Consumer Retail Sector Fund</t>
  </si>
  <si>
    <t>Consum Defens Sector Fund</t>
  </si>
  <si>
    <t>Health Sector Fund</t>
  </si>
  <si>
    <t>Infrastructure Sector Fund</t>
  </si>
  <si>
    <t>Stocks Automotive Technology</t>
  </si>
  <si>
    <t>trade/share</t>
  </si>
  <si>
    <t>Industrials - Aerospace &amp; Defense</t>
  </si>
  <si>
    <t>Stocks Energy</t>
  </si>
  <si>
    <t>Stock - Tech - Semiconductors</t>
  </si>
  <si>
    <t>Industrals - Aerospace &amp; Defense</t>
  </si>
  <si>
    <t xml:space="preserve">Materials - Metals &amp; Mining </t>
  </si>
  <si>
    <t>IT - Semiconductors</t>
  </si>
  <si>
    <t>Stocks Technology Software</t>
  </si>
  <si>
    <t>Materials - Metals Mining</t>
  </si>
  <si>
    <t>Materials - Metals - Uranium</t>
  </si>
  <si>
    <t>Energy - Oil &amp; Gas</t>
  </si>
  <si>
    <t>Materials - Metals - Copper</t>
  </si>
  <si>
    <t>Industrials - Equip. (Robotics)</t>
  </si>
  <si>
    <t>Energy - N/G Producer</t>
  </si>
  <si>
    <t>Materials - Gold Royalties</t>
  </si>
  <si>
    <t>Materials - Gold mining</t>
  </si>
  <si>
    <t>Utilities - Electrical generation</t>
  </si>
  <si>
    <t>Industrials</t>
  </si>
  <si>
    <t>Materials Rare Earth - Antimony</t>
  </si>
  <si>
    <t>Aerospace and defence</t>
  </si>
  <si>
    <t>Materials - Silver Minning</t>
  </si>
  <si>
    <t>Industrials - Energy Production</t>
  </si>
  <si>
    <t xml:space="preserve">Consumer Discretionary </t>
  </si>
  <si>
    <t>Materials - Rare Earth Minerals</t>
  </si>
  <si>
    <t>Materials - Chemicles uranium</t>
  </si>
  <si>
    <t xml:space="preserve">Materials - Mining &amp; Metals </t>
  </si>
  <si>
    <t>Industrials - Aerospace &amp; Defence</t>
  </si>
  <si>
    <t>IT</t>
  </si>
  <si>
    <t>Fund Blank</t>
  </si>
  <si>
    <t>Materials - Uranium/Rare Earth &amp; refinning</t>
  </si>
  <si>
    <t>IT -  Software application</t>
  </si>
  <si>
    <t>Materials - Metals - Gold/Copper</t>
  </si>
  <si>
    <t>Materials - Rare Earth minning</t>
  </si>
  <si>
    <t>IT - Electronic Components</t>
  </si>
  <si>
    <t>Energy</t>
  </si>
  <si>
    <t>IT - Software Infrastructure</t>
  </si>
  <si>
    <t>Materials - Rare Earth</t>
  </si>
  <si>
    <t>IT - Tech Hardware</t>
  </si>
  <si>
    <t>Materials - Mining</t>
  </si>
  <si>
    <t>Materials - Rare Earth Minning</t>
  </si>
  <si>
    <t>Industrials - Industrial Machinery</t>
  </si>
  <si>
    <t>Materials - Metals - Silver Mining</t>
  </si>
  <si>
    <t>Port %</t>
  </si>
  <si>
    <t>Exp/Rat</t>
  </si>
  <si>
    <t>Min</t>
  </si>
  <si>
    <t>Shares</t>
  </si>
  <si>
    <t xml:space="preserve"> Percent Invested</t>
  </si>
  <si>
    <t xml:space="preserve">US Large Cap Growth Fund </t>
  </si>
  <si>
    <t xml:space="preserve">US Large Cap Blend Fund </t>
  </si>
  <si>
    <t xml:space="preserve">US Large Cap Value Fund </t>
  </si>
  <si>
    <t xml:space="preserve">US Mid Cap Growth Fund </t>
  </si>
  <si>
    <t xml:space="preserve">US Mid Cap Blended Fund </t>
  </si>
  <si>
    <t xml:space="preserve">US Mid Cap Value Fund </t>
  </si>
  <si>
    <t xml:space="preserve">US Small Cap Growth Fund </t>
  </si>
  <si>
    <t xml:space="preserve">US Small Cap blend Fund </t>
  </si>
  <si>
    <t xml:space="preserve">US Small Cap value Fund </t>
  </si>
  <si>
    <t xml:space="preserve">International Growth Fund </t>
  </si>
  <si>
    <t>International Emerging Markets</t>
  </si>
  <si>
    <t xml:space="preserve">Real Estate Fund </t>
  </si>
  <si>
    <t xml:space="preserve">Precious Metals Fund </t>
  </si>
  <si>
    <t>U.S. Energy Fund</t>
  </si>
  <si>
    <t>U.S. Financial Fund</t>
  </si>
  <si>
    <t>Insurance</t>
  </si>
  <si>
    <t>U.S. Consumer Defensive Fund</t>
  </si>
  <si>
    <t>U.S. Health Care - Biotechnology</t>
  </si>
  <si>
    <t>U.S. Health Care</t>
  </si>
  <si>
    <t>U.S Infrastructure</t>
  </si>
  <si>
    <t>U.S. Stock (Electric Auto Technology)</t>
  </si>
  <si>
    <t>Areospace &amp; Defense</t>
  </si>
  <si>
    <t>U.S. Stock (Patrol Energy)</t>
  </si>
  <si>
    <t>Semiconductors</t>
  </si>
  <si>
    <t>Aerospace &amp; Defense</t>
  </si>
  <si>
    <t>Uranium Producer</t>
  </si>
  <si>
    <t>U.S. Stock (Semiconductors)</t>
  </si>
  <si>
    <t>U.S. Stock (Software Technology)</t>
  </si>
  <si>
    <t>Rare Earth Mining</t>
  </si>
  <si>
    <t>Uranium Mining</t>
  </si>
  <si>
    <t>Natural Gas</t>
  </si>
  <si>
    <t>Copper Mining</t>
  </si>
  <si>
    <t>Warehouse Robotics</t>
  </si>
  <si>
    <t>Gold</t>
  </si>
  <si>
    <t>Gold mining</t>
  </si>
  <si>
    <t>Copper</t>
  </si>
  <si>
    <t xml:space="preserve">Nuclear Developer - Mini reactor production </t>
  </si>
  <si>
    <t>GE  Energy Spinoff</t>
  </si>
  <si>
    <t>Consumer Discretionary - Resturants</t>
  </si>
  <si>
    <t>Materials - Chemicles</t>
  </si>
  <si>
    <t>Dep Sea Mineral (Pacific) &amp; Discovery</t>
  </si>
  <si>
    <t>Uranium/Rare Earth &amp; Ferinning</t>
  </si>
  <si>
    <t>Software application - WiFi</t>
  </si>
  <si>
    <t>Gold/Copper Mining</t>
  </si>
  <si>
    <t>Rare Earth Minerals</t>
  </si>
  <si>
    <t>Energy - Coal</t>
  </si>
  <si>
    <t>Software Infrastructure</t>
  </si>
  <si>
    <t>Computer Hardware</t>
  </si>
  <si>
    <t>Rare Earth Miner &amp; Refinner</t>
  </si>
  <si>
    <t>Quantum Computing</t>
  </si>
  <si>
    <t>Rare Earth Minerals Mining</t>
  </si>
  <si>
    <t>Rare Earth Minning</t>
  </si>
  <si>
    <t>Industrial Machinery</t>
  </si>
  <si>
    <t>&lt;aterials - Silver Mining</t>
  </si>
  <si>
    <t xml:space="preserve"> Beginning Investment 9/4/20</t>
  </si>
  <si>
    <t>Russel 2000</t>
  </si>
  <si>
    <t>Broad</t>
  </si>
  <si>
    <t>Comp.  Index   Average</t>
  </si>
  <si>
    <t>Anerage   Index   Chang</t>
  </si>
  <si>
    <t>YTD    Index    Gain/Loss</t>
  </si>
  <si>
    <t>Fidelity Gov. MMkt</t>
  </si>
  <si>
    <t>Fidelity Blue Chip Growth Fund</t>
  </si>
  <si>
    <t>Fidelity Contrafund Fund</t>
  </si>
  <si>
    <t>Fidelity OTC Portfolio</t>
  </si>
  <si>
    <t>Fidelity 500 Index Fund</t>
  </si>
  <si>
    <t xml:space="preserve">Fidelity Equity-Income Fund </t>
  </si>
  <si>
    <t>Fidelity Growth Strategies Fund</t>
  </si>
  <si>
    <t>Fidelity Leveraged Company Stock Fund</t>
  </si>
  <si>
    <t>Fidelity Mid Cap Enhanced Index Fund</t>
  </si>
  <si>
    <t>Wasatch Ultra Growth Fund</t>
  </si>
  <si>
    <t>Fidelity Small Cap Growth Fund</t>
  </si>
  <si>
    <t>Fidelity Stock Selector Small Cap Fund</t>
  </si>
  <si>
    <t xml:space="preserve">Fidelity Small Cap Value Fund </t>
  </si>
  <si>
    <t>Fidelity Diversified International Fund</t>
  </si>
  <si>
    <t>Fidelity Emerging Markets Fund</t>
  </si>
  <si>
    <t>Fidelity Select Semiconductors Portfolio</t>
  </si>
  <si>
    <t>Fidelity Select Technology Portfolio</t>
  </si>
  <si>
    <t>Fidelity Select Comm Service Portfolio</t>
  </si>
  <si>
    <t>Baron Real Estate Fund</t>
  </si>
  <si>
    <t>Fidelity Select Gold Portfolio</t>
  </si>
  <si>
    <t>Fidelity Select Energy Portfolio</t>
  </si>
  <si>
    <t>Fid Sel Brokg and Invet. Mangt. Portfolio</t>
  </si>
  <si>
    <t>Fidelity Select Insurance Portfolio</t>
  </si>
  <si>
    <t xml:space="preserve">T. Rowe Price Global Consumer Fund </t>
  </si>
  <si>
    <t>Fidelity Select Biotechnology Portfolio</t>
  </si>
  <si>
    <t>Fidelity Select Health Care Portfolio</t>
  </si>
  <si>
    <t>Fidelity Infrastructure Fund</t>
  </si>
  <si>
    <t>TESLA INC</t>
  </si>
  <si>
    <t xml:space="preserve">Kratos Defense &amp; Security Solutions, Inc. </t>
  </si>
  <si>
    <t>EXXON MOBIL CORP</t>
  </si>
  <si>
    <t>NVIDIA</t>
  </si>
  <si>
    <t>Broadcom Inc.</t>
  </si>
  <si>
    <t>Huntington Ingalls Industries, Inc.</t>
  </si>
  <si>
    <t>Cameco Corporation</t>
  </si>
  <si>
    <t>Meta Platforms</t>
  </si>
  <si>
    <t>Microsoft Corporation</t>
  </si>
  <si>
    <t>Idaho Strategic Resources, Inc.</t>
  </si>
  <si>
    <t>Denison Mines Corp.</t>
  </si>
  <si>
    <t>APA</t>
  </si>
  <si>
    <t>Credo Technology Group Holding Ltd</t>
  </si>
  <si>
    <t>Arizona Sonoran Copper Company Inc.</t>
  </si>
  <si>
    <t>Symbotic Inc.</t>
  </si>
  <si>
    <t>EQT Corporation</t>
  </si>
  <si>
    <t>Agnico Eagle Mines Limited</t>
  </si>
  <si>
    <t xml:space="preserve">Kinross Gold Corporation </t>
  </si>
  <si>
    <t>Ero Copper Corp.</t>
  </si>
  <si>
    <t>Oklo Inc.</t>
  </si>
  <si>
    <t>BWX Technologies, Inc.</t>
  </si>
  <si>
    <t>Perpetua Resources Corp.</t>
  </si>
  <si>
    <t>GE Airospace</t>
  </si>
  <si>
    <t>Hecla Mining Company</t>
  </si>
  <si>
    <t>GE Vernova</t>
  </si>
  <si>
    <t>Alphabet</t>
  </si>
  <si>
    <t>Standard Lithium Ltd.</t>
  </si>
  <si>
    <t>Centrus Energy Corp.</t>
  </si>
  <si>
    <t>TMC the metals company Inc.</t>
  </si>
  <si>
    <t>RTX Corporation</t>
  </si>
  <si>
    <t>L3Harris Technologies, Inc.</t>
  </si>
  <si>
    <t>Energy Fuels Inc.</t>
  </si>
  <si>
    <t>InterDigital, Inc.</t>
  </si>
  <si>
    <t>Aldebaran Resources Inc.</t>
  </si>
  <si>
    <t>USA Rare Earth, Inc.</t>
  </si>
  <si>
    <t>PMET Resources Inc.</t>
  </si>
  <si>
    <t xml:space="preserve">TTM Technologies, Inc. </t>
  </si>
  <si>
    <t>Taiwan Semiconductor</t>
  </si>
  <si>
    <t>Peabody Energy Corporation</t>
  </si>
  <si>
    <t>Palantir Technologies Inc.</t>
  </si>
  <si>
    <t>Rigetti Computing, Inc.</t>
  </si>
  <si>
    <t xml:space="preserve">American Resources Corporation </t>
  </si>
  <si>
    <t>D-Wave Quantum Inc.</t>
  </si>
  <si>
    <t>MP Materials Corp.</t>
  </si>
  <si>
    <t>American Rare Earths Limited</t>
  </si>
  <si>
    <t xml:space="preserve">Power Solutions International, Inc. </t>
  </si>
  <si>
    <t>Vizsla Silver Corp.</t>
  </si>
  <si>
    <t>Portfoio Investment Performance</t>
  </si>
  <si>
    <t>Markrt</t>
  </si>
  <si>
    <t>SPAXX</t>
  </si>
  <si>
    <t>FBGRX</t>
  </si>
  <si>
    <t>% Day</t>
  </si>
  <si>
    <t>FCNTX</t>
  </si>
  <si>
    <t>FOCPX</t>
  </si>
  <si>
    <t>FXAIX</t>
  </si>
  <si>
    <t>FEQIX</t>
  </si>
  <si>
    <t>FDEGX</t>
  </si>
  <si>
    <t>FLVCX</t>
  </si>
  <si>
    <t>FMEIX</t>
  </si>
  <si>
    <t>WAMCX</t>
  </si>
  <si>
    <t>FCPGX</t>
  </si>
  <si>
    <t>FDSCX</t>
  </si>
  <si>
    <t>FCPVX</t>
  </si>
  <si>
    <t>FDIVX</t>
  </si>
  <si>
    <t>FEMKX</t>
  </si>
  <si>
    <t>FSELX</t>
  </si>
  <si>
    <t>FSPTX</t>
  </si>
  <si>
    <t>FBMPX</t>
  </si>
  <si>
    <t>BREFX</t>
  </si>
  <si>
    <t>FSAGX</t>
  </si>
  <si>
    <t>FSENX</t>
  </si>
  <si>
    <t>FSLBX</t>
  </si>
  <si>
    <t>FSPCX</t>
  </si>
  <si>
    <t>PGLOX</t>
  </si>
  <si>
    <t>FSPHX</t>
  </si>
  <si>
    <t>FNSTX</t>
  </si>
  <si>
    <t>TSLA</t>
  </si>
  <si>
    <t>KTOS</t>
  </si>
  <si>
    <t>XOM</t>
  </si>
  <si>
    <t>NVDA</t>
  </si>
  <si>
    <t>AVGO</t>
  </si>
  <si>
    <t>HII</t>
  </si>
  <si>
    <t>CCJ</t>
  </si>
  <si>
    <t xml:space="preserve">META  </t>
  </si>
  <si>
    <t>MSFT</t>
  </si>
  <si>
    <t>IDR</t>
  </si>
  <si>
    <t>DNN</t>
  </si>
  <si>
    <t>CRDO</t>
  </si>
  <si>
    <t>ASCUF</t>
  </si>
  <si>
    <t>SYM</t>
  </si>
  <si>
    <t>EQT</t>
  </si>
  <si>
    <t>AEM</t>
  </si>
  <si>
    <t>KGC</t>
  </si>
  <si>
    <t>ERO</t>
  </si>
  <si>
    <t>OKLO</t>
  </si>
  <si>
    <t>BWXT</t>
  </si>
  <si>
    <t>PPTA</t>
  </si>
  <si>
    <t>GE</t>
  </si>
  <si>
    <t>HL</t>
  </si>
  <si>
    <t>GEV</t>
  </si>
  <si>
    <t>GOOGL</t>
  </si>
  <si>
    <t>SLI</t>
  </si>
  <si>
    <t>LEU</t>
  </si>
  <si>
    <t>TMC</t>
  </si>
  <si>
    <t>RTX</t>
  </si>
  <si>
    <t>LHX</t>
  </si>
  <si>
    <t>UUUU</t>
  </si>
  <si>
    <t>IDCC</t>
  </si>
  <si>
    <t>ADBRF</t>
  </si>
  <si>
    <t>USAR</t>
  </si>
  <si>
    <t>PMETF</t>
  </si>
  <si>
    <t>TTMI</t>
  </si>
  <si>
    <t>TSM</t>
  </si>
  <si>
    <t>BTU</t>
  </si>
  <si>
    <t>PLTR</t>
  </si>
  <si>
    <t>RGTI</t>
  </si>
  <si>
    <t>AREC</t>
  </si>
  <si>
    <t>QBTS</t>
  </si>
  <si>
    <t>MP</t>
  </si>
  <si>
    <t>ARRNF</t>
  </si>
  <si>
    <t>PSIX</t>
  </si>
  <si>
    <t>VZLA</t>
  </si>
  <si>
    <t>CRWD</t>
  </si>
  <si>
    <t>Chng.</t>
  </si>
  <si>
    <t>Var.</t>
  </si>
  <si>
    <t>Fr. Traid</t>
  </si>
  <si>
    <t>Last</t>
  </si>
  <si>
    <t>YTD High</t>
  </si>
  <si>
    <t>YTD Low</t>
  </si>
  <si>
    <t>Core Stock Equities</t>
  </si>
  <si>
    <t>Bonds</t>
  </si>
  <si>
    <t>MMK</t>
  </si>
  <si>
    <t>International Funds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</si>
  <si>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</si>
  <si>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</si>
  <si>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</si>
  <si>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</si>
  <si>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</si>
  <si>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</si>
  <si>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</si>
  <si>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</si>
  <si>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</si>
  <si>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</si>
  <si>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</si>
  <si>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</si>
  <si>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Sector Funds</t>
  </si>
  <si>
    <t>General Market Data Table</t>
  </si>
  <si>
    <t>Portfolio Data Table</t>
  </si>
  <si>
    <t>Precious Metals Funds</t>
  </si>
  <si>
    <t>Lg. Cap Growth Funds</t>
  </si>
  <si>
    <t>Lg. Cap Blended Funds</t>
  </si>
  <si>
    <t>Lg. Cap Value Funds</t>
  </si>
  <si>
    <t>Small Cap Growth Funds</t>
  </si>
  <si>
    <t>Total</t>
  </si>
  <si>
    <t>(NVDA) has a "Green Day" of Oct. 24 (100% historical accuracy)</t>
  </si>
  <si>
    <t>(LAD) has a "Green Day" of June 19 (93% historical accuracy)</t>
  </si>
  <si>
    <t>(LULU) has a "Green Day" of March 14 (87% historical accuracy)</t>
  </si>
  <si>
    <t>(AVGO) has a "Green Day" of May 23 (100% historical accuracy)</t>
  </si>
  <si>
    <t>(MNST) has a "Green Day" of April 14 (87% historical accuracy)</t>
  </si>
  <si>
    <t>(AMZN) has a "Green Day" of Nov. 13 (86% historical accuracy)</t>
  </si>
  <si>
    <t>(TSLA) has a “green day” of May 19 (100% historical success rate)</t>
  </si>
  <si>
    <t>(AMD) has a “green day” of Nov. 16 (86% historical success rate)</t>
  </si>
  <si>
    <t>(LAD) has a “green day” of June 19 (93% historical success rate)</t>
  </si>
  <si>
    <t>(EQT) Green MA22-May2 (19%)</t>
  </si>
  <si>
    <t>CHIAIKIN</t>
  </si>
  <si>
    <t>Quant Port</t>
  </si>
  <si>
    <t>ALTIMETRY</t>
  </si>
  <si>
    <t>GROWTH INVESTOR</t>
  </si>
  <si>
    <t>Seeking Alpha</t>
  </si>
  <si>
    <t>A</t>
  </si>
  <si>
    <t>B</t>
  </si>
  <si>
    <t>C</t>
  </si>
  <si>
    <t>D</t>
  </si>
  <si>
    <t>F</t>
  </si>
  <si>
    <t>V Bullish</t>
  </si>
  <si>
    <t>Bullish</t>
  </si>
  <si>
    <t>Neutral+</t>
  </si>
  <si>
    <t>Neutral</t>
  </si>
  <si>
    <t>Neutral-</t>
  </si>
  <si>
    <t>Bearish</t>
  </si>
  <si>
    <t>V Bearish</t>
  </si>
  <si>
    <t>˄</t>
  </si>
  <si>
    <t>˃</t>
  </si>
  <si>
    <t>˅</t>
  </si>
  <si>
    <t>V Bull</t>
  </si>
  <si>
    <t>Bull</t>
  </si>
  <si>
    <t>Neut</t>
  </si>
  <si>
    <t>Bear</t>
  </si>
  <si>
    <t>V Bear</t>
  </si>
  <si>
    <t>SectorIndustry Based Investing System</t>
  </si>
  <si>
    <t>FPSOC</t>
  </si>
  <si>
    <t>Underground Alpha</t>
  </si>
  <si>
    <t>Annual</t>
  </si>
  <si>
    <t>Buy.Sell</t>
  </si>
  <si>
    <t>Position Reduction Information</t>
  </si>
  <si>
    <t>Weighted</t>
  </si>
  <si>
    <t>Current Stock Portfolio</t>
  </si>
  <si>
    <t>eme</t>
  </si>
  <si>
    <t>Equity</t>
  </si>
  <si>
    <t>Labor</t>
  </si>
  <si>
    <t>------------Subscription Ratings-----------</t>
  </si>
  <si>
    <t>Stock</t>
  </si>
  <si>
    <t>-----Price Action------</t>
  </si>
  <si>
    <t>----------Scores--------</t>
  </si>
  <si>
    <t>----------Earnings---------</t>
  </si>
  <si>
    <t>--Technicals--</t>
  </si>
  <si>
    <t>Current Portfolio</t>
  </si>
  <si>
    <t>Share</t>
  </si>
  <si>
    <t>+ or -</t>
  </si>
  <si>
    <t>Trade</t>
  </si>
  <si>
    <t>Buy</t>
  </si>
  <si>
    <t>Port % by</t>
  </si>
  <si>
    <t>buy</t>
  </si>
  <si>
    <t>Position</t>
  </si>
  <si>
    <t>Simple</t>
  </si>
  <si>
    <t xml:space="preserve">           Power Score</t>
  </si>
  <si>
    <t xml:space="preserve">Power </t>
  </si>
  <si>
    <t>Indus.</t>
  </si>
  <si>
    <t>Revenue</t>
  </si>
  <si>
    <t>Profit</t>
  </si>
  <si>
    <t>Effincy.</t>
  </si>
  <si>
    <t>Quant</t>
  </si>
  <si>
    <t>Gr.Inv.</t>
  </si>
  <si>
    <t>Chaikin</t>
  </si>
  <si>
    <t>D/E</t>
  </si>
  <si>
    <t>P/E</t>
  </si>
  <si>
    <t>PEG</t>
  </si>
  <si>
    <t>Financial</t>
  </si>
  <si>
    <t>52 Wk.</t>
  </si>
  <si>
    <t>K/C</t>
  </si>
  <si>
    <t>M/F</t>
  </si>
  <si>
    <t>O/U</t>
  </si>
  <si>
    <t>R/S</t>
  </si>
  <si>
    <t>wt.</t>
  </si>
  <si>
    <t>Earns.</t>
  </si>
  <si>
    <t>Next</t>
  </si>
  <si>
    <t>Mkt.</t>
  </si>
  <si>
    <t>Supt.</t>
  </si>
  <si>
    <t>Rest.</t>
  </si>
  <si>
    <t>No</t>
  </si>
  <si>
    <t>Stock Comments</t>
  </si>
  <si>
    <t>Div. $</t>
  </si>
  <si>
    <t>Sold</t>
  </si>
  <si>
    <t>Share Cost</t>
  </si>
  <si>
    <t>Trueup</t>
  </si>
  <si>
    <t>Price</t>
  </si>
  <si>
    <t>Balance</t>
  </si>
  <si>
    <t>shares</t>
  </si>
  <si>
    <t>$ volume</t>
  </si>
  <si>
    <t>balance</t>
  </si>
  <si>
    <t>Return</t>
  </si>
  <si>
    <t>Symbol</t>
  </si>
  <si>
    <t>Name</t>
  </si>
  <si>
    <t xml:space="preserve">            Weighted Calcs.</t>
  </si>
  <si>
    <t>Score</t>
  </si>
  <si>
    <t>Rank</t>
  </si>
  <si>
    <t>Sc.</t>
  </si>
  <si>
    <t>Per Employe</t>
  </si>
  <si>
    <t>Grade</t>
  </si>
  <si>
    <t>Rating</t>
  </si>
  <si>
    <t>Ratio</t>
  </si>
  <si>
    <t>Scr.</t>
  </si>
  <si>
    <t>avg.</t>
  </si>
  <si>
    <t>Ratng</t>
  </si>
  <si>
    <t>Trnd</t>
  </si>
  <si>
    <t>E.Date</t>
  </si>
  <si>
    <t>Conc.</t>
  </si>
  <si>
    <t>Sector</t>
  </si>
  <si>
    <t>Industry. Group</t>
  </si>
  <si>
    <t>Industry</t>
  </si>
  <si>
    <t>Sub Industry</t>
  </si>
  <si>
    <t>-5/5</t>
  </si>
  <si>
    <t>-50/50</t>
  </si>
  <si>
    <t>1/100</t>
  </si>
  <si>
    <t>0/1</t>
  </si>
  <si>
    <t>Mega Oil &amp; Gas</t>
  </si>
  <si>
    <t>Oil, Gas &amp; Consumable Fuels</t>
  </si>
  <si>
    <t>Integrated Oil &amp; Gas</t>
  </si>
  <si>
    <t>N/G</t>
  </si>
  <si>
    <t>Oil &amp; Gas Natural Gas</t>
  </si>
  <si>
    <t>APA Corporation</t>
  </si>
  <si>
    <t>Hold</t>
  </si>
  <si>
    <t>Coal</t>
  </si>
  <si>
    <t>S Buy</t>
  </si>
  <si>
    <t>Robotics</t>
  </si>
  <si>
    <t>Tesla, Inc.</t>
  </si>
  <si>
    <t>Consumer Discretionary</t>
  </si>
  <si>
    <t>Automobiles &amp; Components</t>
  </si>
  <si>
    <t>Automobles</t>
  </si>
  <si>
    <t>Automobile Manufacturers</t>
  </si>
  <si>
    <t>Technology Hardware &amp; Equipment</t>
  </si>
  <si>
    <t>Tech. Hardw., Storage &amp; Peripherals</t>
  </si>
  <si>
    <t>Tech. Hardw., Storage &amp; Peripherals - Robotics</t>
  </si>
  <si>
    <t>Materials</t>
  </si>
  <si>
    <t>MetaLs &amp; Mining</t>
  </si>
  <si>
    <t>Precious Metals &amp; Minerals</t>
  </si>
  <si>
    <t>Kinross Gold Corporation</t>
  </si>
  <si>
    <t>N/A</t>
  </si>
  <si>
    <t>Spec. Silver</t>
  </si>
  <si>
    <t>Metals &amp; Mining</t>
  </si>
  <si>
    <t>silver</t>
  </si>
  <si>
    <t>Mexico/Canada</t>
  </si>
  <si>
    <t>OTC Spec. Gold/Copper</t>
  </si>
  <si>
    <t>Gold/Copper</t>
  </si>
  <si>
    <t>Canadian OTC</t>
  </si>
  <si>
    <t>OTC Spec. Rare Earth</t>
  </si>
  <si>
    <t>Rare Earth in Wyoming</t>
  </si>
  <si>
    <t xml:space="preserve">Rare Earth </t>
  </si>
  <si>
    <t>Canadian-OTC</t>
  </si>
  <si>
    <t>Lithium-Caesium-Tantalum</t>
  </si>
  <si>
    <t>Rare Earth</t>
  </si>
  <si>
    <t>Rare Earth in Montana</t>
  </si>
  <si>
    <t>R.E. minning &amp; Refinning</t>
  </si>
  <si>
    <t>Rare Earth in California &amp; refinning</t>
  </si>
  <si>
    <t xml:space="preserve">Perpetua Resources Corp. </t>
  </si>
  <si>
    <t>Antimony - MAGA Account stock</t>
  </si>
  <si>
    <t>Silver Mining</t>
  </si>
  <si>
    <t>Silver - MAGA Account Stock</t>
  </si>
  <si>
    <t>Lithium Mining</t>
  </si>
  <si>
    <t xml:space="preserve">Standard Lithium Ltd. </t>
  </si>
  <si>
    <t>Lithium - MAGA Account Stock</t>
  </si>
  <si>
    <t>OTC Spec. Copper</t>
  </si>
  <si>
    <t xml:space="preserve">Ero Copper Corp. </t>
  </si>
  <si>
    <t>OTC</t>
  </si>
  <si>
    <t>Rare Earth &amp; Coal</t>
  </si>
  <si>
    <t>American Resources Corporation</t>
  </si>
  <si>
    <t>Rare Earths from coal mining trailings &amp; refinning</t>
  </si>
  <si>
    <t>Uranium &amp; Processing</t>
  </si>
  <si>
    <t>Metaks &amp; Mining</t>
  </si>
  <si>
    <t>Diversified Metals &amp; Mining (HALEU Uranium)</t>
  </si>
  <si>
    <t>OTC Spec. Uranium</t>
  </si>
  <si>
    <t>Uranium</t>
  </si>
  <si>
    <t>Canadian</t>
  </si>
  <si>
    <t>Capital Goods</t>
  </si>
  <si>
    <t>AI related navagation and targeting</t>
  </si>
  <si>
    <t>Ship maintenance and upgrading</t>
  </si>
  <si>
    <t>A&amp;D &amp; Nuclear Energy SMR's</t>
  </si>
  <si>
    <t>Nuclear perpullation systems/electrical gemeration</t>
  </si>
  <si>
    <t>Pratt &amp; Whitney, and Raytheon/areospace defence</t>
  </si>
  <si>
    <t>Atonomoue aircraft &amp; Golden Dome</t>
  </si>
  <si>
    <t>Nuclear Energy Production</t>
  </si>
  <si>
    <t xml:space="preserve">Oklo Inc. </t>
  </si>
  <si>
    <t>Utilities</t>
  </si>
  <si>
    <t>Ind. Power &amp; Renewable Elec. Producers</t>
  </si>
  <si>
    <t>Ind. Power &amp; Renewable Elec. Producers (SMRs)</t>
  </si>
  <si>
    <t>Refined Uranium</t>
  </si>
  <si>
    <t>Diversified Metals &amp; Mining (HALEU Uranium) - 49% ownership of Westinghouse Electric</t>
  </si>
  <si>
    <t>Quantum Computting</t>
  </si>
  <si>
    <t>Tech Hdwr/Equip and periph.</t>
  </si>
  <si>
    <t>Quantum cpmputing hardware</t>
  </si>
  <si>
    <t>Data Center Elec. Equip.</t>
  </si>
  <si>
    <t>TTM Technologies, Inc.</t>
  </si>
  <si>
    <t>Elec. Equip., Instermts &amp; Components</t>
  </si>
  <si>
    <t>Electronic Components</t>
  </si>
  <si>
    <t>Application Software</t>
  </si>
  <si>
    <t>Neitral+</t>
  </si>
  <si>
    <t>Software &amp; Services</t>
  </si>
  <si>
    <t>NVIDIA Corporation</t>
  </si>
  <si>
    <t>AI Dater Center Support</t>
  </si>
  <si>
    <t>GE Areospace</t>
  </si>
  <si>
    <t>Cap. Goods</t>
  </si>
  <si>
    <t>GE Vernova (energy spinoff)</t>
  </si>
  <si>
    <t>Electrical Equipment</t>
  </si>
  <si>
    <t>Heavy Electrical Equipment</t>
  </si>
  <si>
    <t>Tech. Hardware Machinery</t>
  </si>
  <si>
    <t>Power Solutions International, Inc.</t>
  </si>
  <si>
    <t>Machinery</t>
  </si>
  <si>
    <t>Communications</t>
  </si>
  <si>
    <t>META</t>
  </si>
  <si>
    <t>Meta Platforms, Inc.</t>
  </si>
  <si>
    <t>Communication Services</t>
  </si>
  <si>
    <t>Media &amp; Entertainment</t>
  </si>
  <si>
    <t>Interactive Media &amp; Services</t>
  </si>
  <si>
    <t>Mega Tech.</t>
  </si>
  <si>
    <t>Alphabet Inc.</t>
  </si>
  <si>
    <t>IT Services</t>
  </si>
  <si>
    <t>Internet Services &amp; Infrastructure</t>
  </si>
  <si>
    <t>InterDigital</t>
  </si>
  <si>
    <t>Software</t>
  </si>
  <si>
    <t>Software Systems</t>
  </si>
  <si>
    <t xml:space="preserve">Portfolio Volume Weighted Average  </t>
  </si>
  <si>
    <t xml:space="preserve">Simple Average  </t>
  </si>
  <si>
    <t>Michelle's Wells IRA 12/31/24 Ending</t>
  </si>
  <si>
    <t>Current Value</t>
  </si>
  <si>
    <t>Percent gain/loss</t>
  </si>
  <si>
    <t>Michelle's Wells ROTH 12/31/24 Ending</t>
  </si>
  <si>
    <t>Actionable Investment Watch List Equities by Sector/Industry Group</t>
  </si>
  <si>
    <t>Watch List</t>
  </si>
  <si>
    <t>Oversold</t>
  </si>
  <si>
    <t>DINO</t>
  </si>
  <si>
    <t>HF Sinclair Corporation</t>
  </si>
  <si>
    <t>Speciality Industry Groups</t>
  </si>
  <si>
    <t>REMX</t>
  </si>
  <si>
    <t>VanEck Rare Earth and Strategic Metals</t>
  </si>
  <si>
    <t>NLR</t>
  </si>
  <si>
    <t>VanEck Uranium and Nuclear</t>
  </si>
  <si>
    <t>XLE</t>
  </si>
  <si>
    <t>XBI</t>
  </si>
  <si>
    <t>CVX</t>
  </si>
  <si>
    <t>Chevron Corporation</t>
  </si>
  <si>
    <t>CRAK</t>
  </si>
  <si>
    <t>IHE</t>
  </si>
  <si>
    <t>RE</t>
  </si>
  <si>
    <t>COP</t>
  </si>
  <si>
    <t>ConocoPhillips</t>
  </si>
  <si>
    <t>XLV</t>
  </si>
  <si>
    <t>EOG</t>
  </si>
  <si>
    <t>EOG Resources, Inc.</t>
  </si>
  <si>
    <t>XME</t>
  </si>
  <si>
    <t>KMI</t>
  </si>
  <si>
    <t>Kinder Morgan, Inc.</t>
  </si>
  <si>
    <t>KARS</t>
  </si>
  <si>
    <t>EXE</t>
  </si>
  <si>
    <t>Expand Energy Corporation</t>
  </si>
  <si>
    <t>TRGP</t>
  </si>
  <si>
    <t>Targa Resources Corp.</t>
  </si>
  <si>
    <t>KRE</t>
  </si>
  <si>
    <t>LNG</t>
  </si>
  <si>
    <t>Cheniere Energy, Inc.</t>
  </si>
  <si>
    <t>XLK</t>
  </si>
  <si>
    <t>GRID</t>
  </si>
  <si>
    <t>XES</t>
  </si>
  <si>
    <t>KBE</t>
  </si>
  <si>
    <t>XSD</t>
  </si>
  <si>
    <t>Oil &amp; Gas Refiners &amp; Marketing</t>
  </si>
  <si>
    <t>IBOT</t>
  </si>
  <si>
    <t>VLO</t>
  </si>
  <si>
    <t>Valero Energy Corporation</t>
  </si>
  <si>
    <t>Refinning</t>
  </si>
  <si>
    <t>MPC</t>
  </si>
  <si>
    <t>Marathon Petroleum Corporation</t>
  </si>
  <si>
    <t>V bull</t>
  </si>
  <si>
    <t>XLU</t>
  </si>
  <si>
    <t>XAR</t>
  </si>
  <si>
    <t>PSX</t>
  </si>
  <si>
    <t xml:space="preserve">Phillips 66 </t>
  </si>
  <si>
    <t>XLC</t>
  </si>
  <si>
    <t>XHE</t>
  </si>
  <si>
    <t>REZ</t>
  </si>
  <si>
    <t>TECB</t>
  </si>
  <si>
    <t>PAVE</t>
  </si>
  <si>
    <t>Energy Equipment &amp; Services</t>
  </si>
  <si>
    <t>XLF</t>
  </si>
  <si>
    <t>HAL</t>
  </si>
  <si>
    <t>Halliburton Company</t>
  </si>
  <si>
    <t>Oil &amp; Gas Equipment &amp; Services</t>
  </si>
  <si>
    <t>KIE</t>
  </si>
  <si>
    <t>EPD</t>
  </si>
  <si>
    <t>Enterprise Products Partners L.P.</t>
  </si>
  <si>
    <t>XSW</t>
  </si>
  <si>
    <t>XLI</t>
  </si>
  <si>
    <t>ET</t>
  </si>
  <si>
    <t>Energy Transfer LP</t>
  </si>
  <si>
    <t>1,27</t>
  </si>
  <si>
    <t>HACK</t>
  </si>
  <si>
    <t>Oil &amp; Gas Refining &amp; Marketing</t>
  </si>
  <si>
    <t>Marathon Petroleum Corp</t>
  </si>
  <si>
    <t>XRT</t>
  </si>
  <si>
    <t>Oil, Gas Refining&amp; Logistics (Midstream)</t>
  </si>
  <si>
    <t>VNQ</t>
  </si>
  <si>
    <t>Dis. Serv.</t>
  </si>
  <si>
    <t>GEOS</t>
  </si>
  <si>
    <t>Geospace Technologies Corporation</t>
  </si>
  <si>
    <t xml:space="preserve"> - Discovery Services</t>
  </si>
  <si>
    <t>XLY</t>
  </si>
  <si>
    <t>XLP</t>
  </si>
  <si>
    <t>XHB</t>
  </si>
  <si>
    <t>KCE</t>
  </si>
  <si>
    <t>XTN</t>
  </si>
  <si>
    <t>Chemicals (Ag &amp; Industrial)</t>
  </si>
  <si>
    <t>MILN</t>
  </si>
  <si>
    <t>HUN</t>
  </si>
  <si>
    <t>Huntsman Corporation</t>
  </si>
  <si>
    <t>Chemicals</t>
  </si>
  <si>
    <t>Industrial</t>
  </si>
  <si>
    <t>NTR</t>
  </si>
  <si>
    <t>Nutrien Ltd.</t>
  </si>
  <si>
    <t>Ag - Fertilizers</t>
  </si>
  <si>
    <t>IPI</t>
  </si>
  <si>
    <t>Intrepid Potash</t>
  </si>
  <si>
    <t>S Sell</t>
  </si>
  <si>
    <t>FMC</t>
  </si>
  <si>
    <t>FMC Corp.</t>
  </si>
  <si>
    <t>Mining - Precious &amp; Rare Earth Metals</t>
  </si>
  <si>
    <t>DC</t>
  </si>
  <si>
    <t>Dakota Gold Corp.</t>
  </si>
  <si>
    <t>AGI</t>
  </si>
  <si>
    <t>Alamos Gold Inc.</t>
  </si>
  <si>
    <t>NEM</t>
  </si>
  <si>
    <t>Newmont Corporation</t>
  </si>
  <si>
    <t>RGLD</t>
  </si>
  <si>
    <t>Royal Gold, Inc.</t>
  </si>
  <si>
    <t>WPM</t>
  </si>
  <si>
    <t>Wheaton Precious Metals Corp.</t>
  </si>
  <si>
    <t>PAAS</t>
  </si>
  <si>
    <t>Pan American Silver Corp.</t>
  </si>
  <si>
    <t xml:space="preserve">Barrick Gold Corporation </t>
  </si>
  <si>
    <t>FNV</t>
  </si>
  <si>
    <t xml:space="preserve">Franco-Nevada Corporation </t>
  </si>
  <si>
    <t>Gold Pick</t>
  </si>
  <si>
    <t>U/A Gold-Canadian</t>
  </si>
  <si>
    <t>ODV</t>
  </si>
  <si>
    <t>Osisko Development Corp.</t>
  </si>
  <si>
    <t xml:space="preserve">Canadian </t>
  </si>
  <si>
    <t>RVLGF</t>
  </si>
  <si>
    <t>Revival Gold Inc.</t>
  </si>
  <si>
    <t>High Spec</t>
  </si>
  <si>
    <t>BRVMF</t>
  </si>
  <si>
    <t xml:space="preserve">Bravo Mining Corp. </t>
  </si>
  <si>
    <t>includes processing</t>
  </si>
  <si>
    <t>Coal/RE</t>
  </si>
  <si>
    <t>METC</t>
  </si>
  <si>
    <t>Ramaco Resources, Inc.</t>
  </si>
  <si>
    <t>W/Refining</t>
  </si>
  <si>
    <t>Greenland</t>
  </si>
  <si>
    <t>CRML</t>
  </si>
  <si>
    <t>Critical Metals Corp.</t>
  </si>
  <si>
    <t>REEMF</t>
  </si>
  <si>
    <t>Rare Element Resources Ltd.</t>
  </si>
  <si>
    <t>Look at buying soon</t>
  </si>
  <si>
    <t>NB</t>
  </si>
  <si>
    <t>NioCorp Developments Ltd.</t>
  </si>
  <si>
    <t>UURAF</t>
  </si>
  <si>
    <t>Ucore Rare Metals Inc.</t>
  </si>
  <si>
    <t>OMEX</t>
  </si>
  <si>
    <t>Odyssey Marine Exploration, Inc.</t>
  </si>
  <si>
    <t>MetaLs mineral discovery &amp; Mining</t>
  </si>
  <si>
    <t>Sea Bottom Atlantic- MAGA Account stock</t>
  </si>
  <si>
    <t>Sea Bottom Pacific- MAGA Account stock</t>
  </si>
  <si>
    <t>U/A Rare Earth-Canadian</t>
  </si>
  <si>
    <t>RE/Msc</t>
  </si>
  <si>
    <t>GDTRF</t>
  </si>
  <si>
    <t>Gladiator Metals Corp.</t>
  </si>
  <si>
    <t>Steel</t>
  </si>
  <si>
    <t>RYI</t>
  </si>
  <si>
    <t>Ryerson Holding Corporation</t>
  </si>
  <si>
    <t>STLD</t>
  </si>
  <si>
    <t>Steel Dynamics, Inc.</t>
  </si>
  <si>
    <t>CLF</t>
  </si>
  <si>
    <t>Cleveland-Cliffs</t>
  </si>
  <si>
    <t>IE</t>
  </si>
  <si>
    <t>Ivanhoe Electric Inc.</t>
  </si>
  <si>
    <t>Copper - MAGA Account stock</t>
  </si>
  <si>
    <t>FCX</t>
  </si>
  <si>
    <t>Freeport-McMoRan Inc.</t>
  </si>
  <si>
    <t xml:space="preserve"> lithium</t>
  </si>
  <si>
    <t>ALB</t>
  </si>
  <si>
    <t>Albemarle Corporation</t>
  </si>
  <si>
    <t>lithium</t>
  </si>
  <si>
    <t>UROY</t>
  </si>
  <si>
    <t>Uranium Royalty Corp.</t>
  </si>
  <si>
    <t>UEC</t>
  </si>
  <si>
    <t>Uranium Energy Corp.</t>
  </si>
  <si>
    <t>EU</t>
  </si>
  <si>
    <t xml:space="preserve">enCore Energy Corp. </t>
  </si>
  <si>
    <t>Metals</t>
  </si>
  <si>
    <t>TECK</t>
  </si>
  <si>
    <t>Teck Resources Limited</t>
  </si>
  <si>
    <t>Misc. Metals</t>
  </si>
  <si>
    <t>Miscellaneous Materials</t>
  </si>
  <si>
    <t>BLDR</t>
  </si>
  <si>
    <t>Builders FirstSource, Inc.</t>
  </si>
  <si>
    <t>HD</t>
  </si>
  <si>
    <t>The Home Depot, Inc.</t>
  </si>
  <si>
    <t>LOW</t>
  </si>
  <si>
    <t>Lowe's Companies, Inc.</t>
  </si>
  <si>
    <t>Consumer Staples</t>
  </si>
  <si>
    <t>Food &amp; Staples Retailing</t>
  </si>
  <si>
    <t>WMT</t>
  </si>
  <si>
    <t>Walmart Inc.</t>
  </si>
  <si>
    <t>Hypermarkets &amp; Super Centers</t>
  </si>
  <si>
    <t>COST</t>
  </si>
  <si>
    <t>Costco Wholesale Corporation</t>
  </si>
  <si>
    <t>ANDE</t>
  </si>
  <si>
    <t>The Andersons, Inc.</t>
  </si>
  <si>
    <t>Ag Products</t>
  </si>
  <si>
    <t>UNFI</t>
  </si>
  <si>
    <t>United Natural Foods, Inc.</t>
  </si>
  <si>
    <t>Food Distributors</t>
  </si>
  <si>
    <t>ADM</t>
  </si>
  <si>
    <t>Archer-Daniels-Midland Company</t>
  </si>
  <si>
    <t>Food, Beverage &amp; Tobacco</t>
  </si>
  <si>
    <t>Food Products</t>
  </si>
  <si>
    <t>Agricultural Products</t>
  </si>
  <si>
    <t>BG</t>
  </si>
  <si>
    <t>Bunge Global SA</t>
  </si>
  <si>
    <t>TSN</t>
  </si>
  <si>
    <t>Tyson Foods, Inc.</t>
  </si>
  <si>
    <t>Watch</t>
  </si>
  <si>
    <t>PM</t>
  </si>
  <si>
    <t xml:space="preserve">Philip Morris International Inc. </t>
  </si>
  <si>
    <t>Tobacco</t>
  </si>
  <si>
    <t>KO</t>
  </si>
  <si>
    <t>The Coca-Cola Company</t>
  </si>
  <si>
    <t>PEP</t>
  </si>
  <si>
    <t>PepsiCo, Inc.</t>
  </si>
  <si>
    <t>Household &amp; Personal Products</t>
  </si>
  <si>
    <t>CL</t>
  </si>
  <si>
    <t>Colgate-Palmolive Company</t>
  </si>
  <si>
    <t>Personal Products</t>
  </si>
  <si>
    <t>PG</t>
  </si>
  <si>
    <t>The Procter &amp; Gamble Company</t>
  </si>
  <si>
    <t>CLX</t>
  </si>
  <si>
    <t>The Clorox Company</t>
  </si>
  <si>
    <t>COTY</t>
  </si>
  <si>
    <t>Coty Inc.</t>
  </si>
  <si>
    <t>CVNA</t>
  </si>
  <si>
    <t>Carvana Co.</t>
  </si>
  <si>
    <t>Retail</t>
  </si>
  <si>
    <t>Specialy Retail</t>
  </si>
  <si>
    <t>Automotive Retail</t>
  </si>
  <si>
    <t>Consumer Durables, Apparel, Homebuilding</t>
  </si>
  <si>
    <t>PHM</t>
  </si>
  <si>
    <t>PulteGroup, Inc.</t>
  </si>
  <si>
    <t>Cons. Disc.</t>
  </si>
  <si>
    <t>Consum. Durables</t>
  </si>
  <si>
    <t>Household Durables</t>
  </si>
  <si>
    <t>Homebuilding</t>
  </si>
  <si>
    <t>DHI</t>
  </si>
  <si>
    <t>D.R. Horton, Inc</t>
  </si>
  <si>
    <t>LEN</t>
  </si>
  <si>
    <t>Lennar Corporation</t>
  </si>
  <si>
    <t>TOL</t>
  </si>
  <si>
    <t>Toll Brothers, Inc.</t>
  </si>
  <si>
    <t>Consumer Services</t>
  </si>
  <si>
    <t>LRN</t>
  </si>
  <si>
    <t xml:space="preserve">Stride, Inc. </t>
  </si>
  <si>
    <t>Diversified Consumer Services</t>
  </si>
  <si>
    <t>Education &amp; Training Services</t>
  </si>
  <si>
    <t>LINC</t>
  </si>
  <si>
    <t>Lincoln Educational Services Corp.</t>
  </si>
  <si>
    <t>UTI</t>
  </si>
  <si>
    <t>Universal Technical Institute, Inc.</t>
  </si>
  <si>
    <t>Retailing</t>
  </si>
  <si>
    <t>E-Com</t>
  </si>
  <si>
    <t>SHOP</t>
  </si>
  <si>
    <t>Shopify Inc.</t>
  </si>
  <si>
    <t>Retail Sales</t>
  </si>
  <si>
    <t>Internet Retail</t>
  </si>
  <si>
    <t>NKE</t>
  </si>
  <si>
    <t>NIKE, Inc.</t>
  </si>
  <si>
    <t>Apparel Retail</t>
  </si>
  <si>
    <t>LULU</t>
  </si>
  <si>
    <t>lululemon athletica inc.</t>
  </si>
  <si>
    <t>AMZN</t>
  </si>
  <si>
    <t>Amazon.com, Inc.</t>
  </si>
  <si>
    <t>HSY</t>
  </si>
  <si>
    <t>The Hershey Company</t>
  </si>
  <si>
    <t>Specialty Stores</t>
  </si>
  <si>
    <t>Capital Goods (Aeropace &amp; Defense)</t>
  </si>
  <si>
    <t>CR</t>
  </si>
  <si>
    <t>Crane Company</t>
  </si>
  <si>
    <t>AVAV</t>
  </si>
  <si>
    <t>AeroVironment, Inc.</t>
  </si>
  <si>
    <t>Military &amp; comm. Robotics support</t>
  </si>
  <si>
    <t>AXON</t>
  </si>
  <si>
    <t>Axon Enterprise, Inc.</t>
  </si>
  <si>
    <t>Law enforcement (tasers)/security software</t>
  </si>
  <si>
    <t>GD</t>
  </si>
  <si>
    <t>General Dynamics Corporation</t>
  </si>
  <si>
    <t>CW</t>
  </si>
  <si>
    <t>Curtiss-Wright Corporation</t>
  </si>
  <si>
    <t>LMT</t>
  </si>
  <si>
    <t>Lockheed Martin Corporation</t>
  </si>
  <si>
    <t>HDSN</t>
  </si>
  <si>
    <t>Hudson Technologies, Inc.</t>
  </si>
  <si>
    <t xml:space="preserve">Refridgeration </t>
  </si>
  <si>
    <t>Launch and Space Transportation</t>
  </si>
  <si>
    <t>Space</t>
  </si>
  <si>
    <t>RKLB</t>
  </si>
  <si>
    <t>Rocket Lab Corporation</t>
  </si>
  <si>
    <t>Lunar Infrastructure</t>
  </si>
  <si>
    <t>LUNR</t>
  </si>
  <si>
    <t xml:space="preserve">Intuitive Machines, Inc. </t>
  </si>
  <si>
    <t>Earth Observation, AI and Data</t>
  </si>
  <si>
    <t>RDW</t>
  </si>
  <si>
    <t>Redwire Corporation</t>
  </si>
  <si>
    <t xml:space="preserve">Capital Goods (Building Products - Engineering &amp; Equipment, Industrial Conglomerates, Machinery, Trading Companies/Distributors) </t>
  </si>
  <si>
    <t>HSAI</t>
  </si>
  <si>
    <t>Hesai Group</t>
  </si>
  <si>
    <t>Electrical Components &amp; Equipment</t>
  </si>
  <si>
    <t>VRT</t>
  </si>
  <si>
    <t>Vertiv Holdings Co</t>
  </si>
  <si>
    <t>ATKR</t>
  </si>
  <si>
    <t>Atkore Inc.</t>
  </si>
  <si>
    <t>Elec. Equip. &amp; Components</t>
  </si>
  <si>
    <t>ETN</t>
  </si>
  <si>
    <t>Eaton Corporation plc</t>
  </si>
  <si>
    <t>SMR</t>
  </si>
  <si>
    <t>NuScale Power Corporation</t>
  </si>
  <si>
    <t>CAT</t>
  </si>
  <si>
    <t>Caterpillar Inc.</t>
  </si>
  <si>
    <t>DE</t>
  </si>
  <si>
    <t>Deere &amp; Company</t>
  </si>
  <si>
    <t>Construction Machinery &amp; Heavy Trucks</t>
  </si>
  <si>
    <t>CMI</t>
  </si>
  <si>
    <t>Cummins Inc.</t>
  </si>
  <si>
    <t>Elec. Grid Infrastructure Index Fund</t>
  </si>
  <si>
    <t>EME</t>
  </si>
  <si>
    <t>EMCOR Group, Inc.</t>
  </si>
  <si>
    <t>Construction &amp; Engineering</t>
  </si>
  <si>
    <t>Buy 20 shares below $900</t>
  </si>
  <si>
    <t>FIX</t>
  </si>
  <si>
    <t xml:space="preserve">Comfort Systems USA, Inc. </t>
  </si>
  <si>
    <t>PWR</t>
  </si>
  <si>
    <t>Quanta Services, Inc.</t>
  </si>
  <si>
    <t>NVT</t>
  </si>
  <si>
    <t>nVent Electric plc</t>
  </si>
  <si>
    <t>NNE</t>
  </si>
  <si>
    <t>NANO Nuclear Energy Inc.</t>
  </si>
  <si>
    <t xml:space="preserve">Commercial &amp; Professional Services (Commercial Services &amp; Supplies, Professional Services) </t>
  </si>
  <si>
    <t>AMTM</t>
  </si>
  <si>
    <t>Amentum Holdings, Inc.</t>
  </si>
  <si>
    <t>Commercial &amp; Professional Services</t>
  </si>
  <si>
    <t>Commercial Services &amp; Supplies</t>
  </si>
  <si>
    <t>Diversified Support Services</t>
  </si>
  <si>
    <t>CPRT</t>
  </si>
  <si>
    <t>Copart, Inc.</t>
  </si>
  <si>
    <t>Commercial Services and Supplies</t>
  </si>
  <si>
    <t>Auto auctions</t>
  </si>
  <si>
    <t>Transportation</t>
  </si>
  <si>
    <t>FDX</t>
  </si>
  <si>
    <t>FedEx Corporation</t>
  </si>
  <si>
    <t>Air Freight &amp; Logistics</t>
  </si>
  <si>
    <t>UPS</t>
  </si>
  <si>
    <t xml:space="preserve">United Parcel Service, Inc. </t>
  </si>
  <si>
    <t>ARCB</t>
  </si>
  <si>
    <t>ArcBest Corporation</t>
  </si>
  <si>
    <t>Road &amp; Rail</t>
  </si>
  <si>
    <t>Road</t>
  </si>
  <si>
    <t>Infrastructure</t>
  </si>
  <si>
    <t>Financials</t>
  </si>
  <si>
    <t>Banks</t>
  </si>
  <si>
    <t>Regonal Banks</t>
  </si>
  <si>
    <t>WAL</t>
  </si>
  <si>
    <t>Western Alliance Bancor</t>
  </si>
  <si>
    <t>Regional Banks</t>
  </si>
  <si>
    <t>COLB</t>
  </si>
  <si>
    <t>Columbia Banking System, Inc.</t>
  </si>
  <si>
    <t xml:space="preserve">Diversified Financials  (Services, Consumer Finance, Capital Markets) </t>
  </si>
  <si>
    <t>SEZL</t>
  </si>
  <si>
    <t>Sezzle Inc.</t>
  </si>
  <si>
    <t>Diversified Financials</t>
  </si>
  <si>
    <t>Specialized Finance</t>
  </si>
  <si>
    <t>V</t>
  </si>
  <si>
    <t>Visa Inc.</t>
  </si>
  <si>
    <t>Consumer Finance</t>
  </si>
  <si>
    <t>MA</t>
  </si>
  <si>
    <t>Mastercard Incorporated</t>
  </si>
  <si>
    <t>COIN</t>
  </si>
  <si>
    <t>Coinbase Global, Inc.</t>
  </si>
  <si>
    <t>Capital Markets</t>
  </si>
  <si>
    <t>Financial Exchanges &amp; Data</t>
  </si>
  <si>
    <t>HOOD</t>
  </si>
  <si>
    <t>Robinhood Markets, Inc.</t>
  </si>
  <si>
    <t>EVR</t>
  </si>
  <si>
    <t>Evercore Inc.</t>
  </si>
  <si>
    <t>Diversified Capital Markets</t>
  </si>
  <si>
    <t>PIPR</t>
  </si>
  <si>
    <t>Piper Sandler Companies</t>
  </si>
  <si>
    <t>HLNE</t>
  </si>
  <si>
    <t>Hamilton Lane Incorporated</t>
  </si>
  <si>
    <t>Asset Management &amp; Custody Banks</t>
  </si>
  <si>
    <t>BRK.B</t>
  </si>
  <si>
    <t>Berkshire Hathaway Inc.</t>
  </si>
  <si>
    <t>Diversified Financial Services</t>
  </si>
  <si>
    <t>Other Diversified Financial Services</t>
  </si>
  <si>
    <t>LPLA</t>
  </si>
  <si>
    <t>LPL Financial Holdings Inc.</t>
  </si>
  <si>
    <t>CG</t>
  </si>
  <si>
    <t>The Carlyle Group Inc.</t>
  </si>
  <si>
    <t>UPST</t>
  </si>
  <si>
    <t>Upstart Holdings, Inc.</t>
  </si>
  <si>
    <t>Credit Services</t>
  </si>
  <si>
    <t>HCI</t>
  </si>
  <si>
    <t>HCI Group, Inc.</t>
  </si>
  <si>
    <t>Property &amp; Casuality</t>
  </si>
  <si>
    <t>UNH</t>
  </si>
  <si>
    <t xml:space="preserve">UnitedHealth Group Incorporated </t>
  </si>
  <si>
    <t>AARP HealthCare</t>
  </si>
  <si>
    <t>CI</t>
  </si>
  <si>
    <t>Cigna Corporation</t>
  </si>
  <si>
    <t>Health Care</t>
  </si>
  <si>
    <t>Biotechnology</t>
  </si>
  <si>
    <t>INCY</t>
  </si>
  <si>
    <t>Incyte Corporation</t>
  </si>
  <si>
    <t>Healthcare</t>
  </si>
  <si>
    <t>PB&amp;LS</t>
  </si>
  <si>
    <t>New Mag 7 ??</t>
  </si>
  <si>
    <t>X</t>
  </si>
  <si>
    <t>CRSP</t>
  </si>
  <si>
    <t>CRISPR Therapeutics AG</t>
  </si>
  <si>
    <t>Pharmaceuticals</t>
  </si>
  <si>
    <t>LLY</t>
  </si>
  <si>
    <t>Eli Lilly and Company</t>
  </si>
  <si>
    <t>Pharmaceuticals, Biotechnology &amp; Life Sciences</t>
  </si>
  <si>
    <t>NVO</t>
  </si>
  <si>
    <t>Novo Nordisk</t>
  </si>
  <si>
    <t>RPRX</t>
  </si>
  <si>
    <t>Royalty Pharma plc</t>
  </si>
  <si>
    <t>BMY</t>
  </si>
  <si>
    <t>Bristol-Myers Squibb Company</t>
  </si>
  <si>
    <t>PFE</t>
  </si>
  <si>
    <t>Pfizer Inc.</t>
  </si>
  <si>
    <t>REGN</t>
  </si>
  <si>
    <t>Regeneron Pharmaceuticals</t>
  </si>
  <si>
    <t>MRK</t>
  </si>
  <si>
    <t>Merck &amp; Co., Inc.</t>
  </si>
  <si>
    <t>CRNX</t>
  </si>
  <si>
    <t>Crinetics Pharmaceuticals, Inc.</t>
  </si>
  <si>
    <t>NVS</t>
  </si>
  <si>
    <t>Novartis AG</t>
  </si>
  <si>
    <t>Health Care Services</t>
  </si>
  <si>
    <t>CVS</t>
  </si>
  <si>
    <t>CVS Health</t>
  </si>
  <si>
    <t>SDGR</t>
  </si>
  <si>
    <t>Schrödinger, Inc.</t>
  </si>
  <si>
    <t>Health Care Equipment &amp; Service</t>
  </si>
  <si>
    <t>Health Care Technology</t>
  </si>
  <si>
    <t>Heath Care Equipment</t>
  </si>
  <si>
    <t>BLCO</t>
  </si>
  <si>
    <t>Bausch + Lomb Corporation</t>
  </si>
  <si>
    <t>Health Care Equipment &amp; Services</t>
  </si>
  <si>
    <t>Health Care Equipment &amp; Supplies</t>
  </si>
  <si>
    <t>Health Care Supplies</t>
  </si>
  <si>
    <t>BSX</t>
  </si>
  <si>
    <t>Boston Scientific Corporation</t>
  </si>
  <si>
    <t>s Buy</t>
  </si>
  <si>
    <t>Health Care Equipment</t>
  </si>
  <si>
    <t>ISRG</t>
  </si>
  <si>
    <t xml:space="preserve">Intuitive Surgical, Inc. </t>
  </si>
  <si>
    <t>GMED</t>
  </si>
  <si>
    <t xml:space="preserve">Globus Medical, Inc. </t>
  </si>
  <si>
    <t>IT - Information Technology</t>
  </si>
  <si>
    <t>Innovation/Disruptive Technology</t>
  </si>
  <si>
    <t>Robotics and AI</t>
  </si>
  <si>
    <t>IRBT</t>
  </si>
  <si>
    <t>iRobot Corporation</t>
  </si>
  <si>
    <t>ROK</t>
  </si>
  <si>
    <t>Rockwell Automation, Inc.</t>
  </si>
  <si>
    <t>Hardware&amp; Equipment</t>
  </si>
  <si>
    <t>Electronic Equipment &amp; Instruments - Robotics</t>
  </si>
  <si>
    <t>ACLS</t>
  </si>
  <si>
    <t>Axcelis Technologies, Inc.</t>
  </si>
  <si>
    <t>Semi. Equipment</t>
  </si>
  <si>
    <t>RMBS</t>
  </si>
  <si>
    <t>Rambus Inc.</t>
  </si>
  <si>
    <t>AMAT</t>
  </si>
  <si>
    <t>Applied Materials, Inc.</t>
  </si>
  <si>
    <t>Semiconductors &amp; simiconductor Equipment</t>
  </si>
  <si>
    <t>Simiconductor Equipment</t>
  </si>
  <si>
    <t>Look at buying $20,000</t>
  </si>
  <si>
    <t>NVTS</t>
  </si>
  <si>
    <t>Navitas Semiconductor Corporation</t>
  </si>
  <si>
    <t>Working with NVDA</t>
  </si>
  <si>
    <t>ASML</t>
  </si>
  <si>
    <t>ASML Holding N.V.</t>
  </si>
  <si>
    <t>ARM</t>
  </si>
  <si>
    <t>Arm Holdings plc</t>
  </si>
  <si>
    <t>INTC</t>
  </si>
  <si>
    <t>Intel Corporation</t>
  </si>
  <si>
    <t>MRAM</t>
  </si>
  <si>
    <t>Everspin Technologies, Inc.</t>
  </si>
  <si>
    <t>ON</t>
  </si>
  <si>
    <t>ON Semiconductor</t>
  </si>
  <si>
    <t>AMD</t>
  </si>
  <si>
    <t>Advanced Micro Devices, Inc.</t>
  </si>
  <si>
    <t>ALAB</t>
  </si>
  <si>
    <t xml:space="preserve">Astera Labs, Inc. </t>
  </si>
  <si>
    <t>INDI</t>
  </si>
  <si>
    <t>indie Semiconductor, Inc.</t>
  </si>
  <si>
    <t>AOSL</t>
  </si>
  <si>
    <t>Alpha &amp; Omega Semi ($43.80)</t>
  </si>
  <si>
    <t>Semiconductors (EV)</t>
  </si>
  <si>
    <t>APP</t>
  </si>
  <si>
    <t>AppLovin Corporation</t>
  </si>
  <si>
    <t>Communications/Advertising</t>
  </si>
  <si>
    <t>CYBR</t>
  </si>
  <si>
    <t xml:space="preserve">CyberArk Software Ltd. </t>
  </si>
  <si>
    <t>System Infrastructure</t>
  </si>
  <si>
    <t>NET</t>
  </si>
  <si>
    <t>Cloudflare, Inc.</t>
  </si>
  <si>
    <t>Cloud Service</t>
  </si>
  <si>
    <t>GWRE</t>
  </si>
  <si>
    <t xml:space="preserve">Guidewire Software, Inc. </t>
  </si>
  <si>
    <t>NTNX</t>
  </si>
  <si>
    <t>Nutanix, Inc.</t>
  </si>
  <si>
    <t>BSY</t>
  </si>
  <si>
    <t>Bentley Systems, Incorporated</t>
  </si>
  <si>
    <t>AAPL</t>
  </si>
  <si>
    <t>Apple Inc.</t>
  </si>
  <si>
    <t>Hardware &amp; Equipment</t>
  </si>
  <si>
    <t>Electronic Equipment &amp; Instrument</t>
  </si>
  <si>
    <t>ZM</t>
  </si>
  <si>
    <t>Zoom Communications Inc.</t>
  </si>
  <si>
    <t>videoconferencing software</t>
  </si>
  <si>
    <t>NOW</t>
  </si>
  <si>
    <t>ServiceNow, Inc.</t>
  </si>
  <si>
    <t>Systems Software</t>
  </si>
  <si>
    <t>FFIV</t>
  </si>
  <si>
    <t>BBAI</t>
  </si>
  <si>
    <t>BigBear.ai Holdings, Inc.</t>
  </si>
  <si>
    <t>Software &amp; Service</t>
  </si>
  <si>
    <t>IT Consulting &amp; Other Services</t>
  </si>
  <si>
    <t>ALAR</t>
  </si>
  <si>
    <t xml:space="preserve">Alarum Technologies Ltd. </t>
  </si>
  <si>
    <t>ACN</t>
  </si>
  <si>
    <t>Accenture plc</t>
  </si>
  <si>
    <t>CRM</t>
  </si>
  <si>
    <t>Salesforce, Inc.</t>
  </si>
  <si>
    <t>AKAM</t>
  </si>
  <si>
    <t>Akamai Technologies, Inc.</t>
  </si>
  <si>
    <t>MU</t>
  </si>
  <si>
    <t>Micron Technology, Inc.</t>
  </si>
  <si>
    <t>ADBE</t>
  </si>
  <si>
    <t>Adobe Inc. </t>
  </si>
  <si>
    <t>HUBS</t>
  </si>
  <si>
    <t>HubSpot, Inc.</t>
  </si>
  <si>
    <t>CDNS</t>
  </si>
  <si>
    <t>Cadence Design Systems, Inc.</t>
  </si>
  <si>
    <t>PATH</t>
  </si>
  <si>
    <t>UiPath Inc.</t>
  </si>
  <si>
    <t>AI</t>
  </si>
  <si>
    <t>C3.ai, Inc.</t>
  </si>
  <si>
    <t>U</t>
  </si>
  <si>
    <t>Unity Software Inc.</t>
  </si>
  <si>
    <t>Cyber Security Services</t>
  </si>
  <si>
    <t>PANW</t>
  </si>
  <si>
    <t>Palo Alto Networks, Inc.</t>
  </si>
  <si>
    <t>Cybersecurity</t>
  </si>
  <si>
    <t>OKTA</t>
  </si>
  <si>
    <t>Okta, Inc.</t>
  </si>
  <si>
    <t>Cyber/Cloud security</t>
  </si>
  <si>
    <t>FTNT</t>
  </si>
  <si>
    <t>Fortinet, Inc.</t>
  </si>
  <si>
    <t>CrowdStrike Holdings, Inc.</t>
  </si>
  <si>
    <t>Systems Software (Cyber Security)</t>
  </si>
  <si>
    <t>YOU</t>
  </si>
  <si>
    <t>Clear Secure, Inc.</t>
  </si>
  <si>
    <t>Miscellaneous Technology</t>
  </si>
  <si>
    <t>APLD</t>
  </si>
  <si>
    <t xml:space="preserve">Applied Digital Corporation </t>
  </si>
  <si>
    <t xml:space="preserve">N/A </t>
  </si>
  <si>
    <t>GENI</t>
  </si>
  <si>
    <t>Genius Sports Limited</t>
  </si>
  <si>
    <t>INOD</t>
  </si>
  <si>
    <t>Innodata Inc.</t>
  </si>
  <si>
    <t>SMCI</t>
  </si>
  <si>
    <t>Super Micro Computer, Inc.</t>
  </si>
  <si>
    <t>IONQ</t>
  </si>
  <si>
    <t>IonQ, Inc.</t>
  </si>
  <si>
    <t>Quantum</t>
  </si>
  <si>
    <t>ANET</t>
  </si>
  <si>
    <t>Arista Networks, Inc.</t>
  </si>
  <si>
    <t>Communications Equipment</t>
  </si>
  <si>
    <t>ALGM</t>
  </si>
  <si>
    <t>Allegro MicroSystems, Inc.</t>
  </si>
  <si>
    <t>Tech. Hdw.&amp; Equ.</t>
  </si>
  <si>
    <t>Automotive motion sencing circutry</t>
  </si>
  <si>
    <t>LITE</t>
  </si>
  <si>
    <t xml:space="preserve">Lumentum Inc. </t>
  </si>
  <si>
    <t>Next-Generation Satellite Communications</t>
  </si>
  <si>
    <t>ASTS</t>
  </si>
  <si>
    <t xml:space="preserve">AST SpaceMobile, Inc. </t>
  </si>
  <si>
    <t>Telecommunication Services</t>
  </si>
  <si>
    <t>ROKU</t>
  </si>
  <si>
    <t>Roku, Inc.</t>
  </si>
  <si>
    <t>Entertainment</t>
  </si>
  <si>
    <t>Interactive Home Entertainment</t>
  </si>
  <si>
    <t>General Utilities</t>
  </si>
  <si>
    <t>CEG</t>
  </si>
  <si>
    <t>Constellation Energy Corp.</t>
  </si>
  <si>
    <t>2,46</t>
  </si>
  <si>
    <t>VST</t>
  </si>
  <si>
    <t>Vistra Corp.</t>
  </si>
  <si>
    <t>Real Estate</t>
  </si>
  <si>
    <t>Equity Real Estate Investment Trusts (REITs)</t>
  </si>
  <si>
    <t>FPI</t>
  </si>
  <si>
    <t>Farmland Partners Inc.</t>
  </si>
  <si>
    <t>Specialized REITs</t>
  </si>
  <si>
    <t>Other Specialized REITs</t>
  </si>
  <si>
    <t>PLD</t>
  </si>
  <si>
    <t>Prologis, Inc.</t>
  </si>
  <si>
    <t>Industrial REITs</t>
  </si>
  <si>
    <t>TPL</t>
  </si>
  <si>
    <t>Texas Pacific Land Corporation</t>
  </si>
  <si>
    <t>Real Estate Management &amp; Development</t>
  </si>
  <si>
    <t>Land Resource Royalties</t>
  </si>
  <si>
    <t>DLR</t>
  </si>
  <si>
    <t>Digital Realty Trust, Inc.</t>
  </si>
  <si>
    <t>OPEN</t>
  </si>
  <si>
    <t>Opendoor Technologies Inc.</t>
  </si>
  <si>
    <t>Real Estate Services</t>
  </si>
  <si>
    <t>ETFs</t>
  </si>
  <si>
    <t>DXYZ</t>
  </si>
  <si>
    <t>Destiny Tech100 Inc. closed-end mgt.</t>
  </si>
  <si>
    <t>1.69.1%</t>
  </si>
  <si>
    <t>ETF</t>
  </si>
  <si>
    <t>Closed-End non public Fund</t>
  </si>
  <si>
    <t>Debt-to-Equity Ratio compares a company's total liabilities (debt) to shareholder equity and is used to evaluate the leverage a company is using</t>
  </si>
  <si>
    <t>D/E Ratio</t>
  </si>
  <si>
    <t>(Debt-to-Equity Ratio)</t>
  </si>
  <si>
    <t>A value between 0 and 1 is considered very good</t>
  </si>
  <si>
    <t>A very high value (greater than 2), could indicate that the company is financing its potential growth through borrowing</t>
  </si>
  <si>
    <t>A negative value indicates that the company has more liability than assets and may be a very risky investment</t>
  </si>
  <si>
    <t>Price-to-Equity Ratio is used to help determine if a stock price is under or over valued. It conveys how much investors will pay per share per $1 of earnings</t>
  </si>
  <si>
    <t>P/E Ratio</t>
  </si>
  <si>
    <t>(Price-to-Earnings Ratio)</t>
  </si>
  <si>
    <t>A value between 1 and 15 is considered good. Higher values may be acceptable for some industries or new growth companies with high profit potential</t>
  </si>
  <si>
    <t>A value above 25 is considered high and may indicate that the stock is over valued, again depending upon the industry and company situation</t>
  </si>
  <si>
    <t>A negative P/E ratio indicates the company has negative earnings, or is losing money and may be a risky investment</t>
  </si>
  <si>
    <t>PEG ratio is a stock valuation measure used to get a broad assessment of a company's performance, true value and investment risk</t>
  </si>
  <si>
    <t>PEG Ratio</t>
  </si>
  <si>
    <t>(Price/Earnings to Growth Ratio)</t>
  </si>
  <si>
    <t>A value of less than 1 indicates that the stock is generally undervalued and thus may be a good investment</t>
  </si>
  <si>
    <t>A value greater than 1 indicates that the stock is generally overvalued and thus may be a risker investment</t>
  </si>
  <si>
    <t>A negative PEG ratio indicates that the company is losing money or that the estimated growth rate for future earnings is negative</t>
  </si>
  <si>
    <t>Indust. Refrigerant services (Military Applications)</t>
  </si>
  <si>
    <t>Current Portfolio Holding Allocation</t>
  </si>
  <si>
    <t>Allocation</t>
  </si>
  <si>
    <t>Holding Symbol</t>
  </si>
  <si>
    <t>By Market Sector</t>
  </si>
  <si>
    <t>Mutual Fund Holdings Allocation</t>
  </si>
  <si>
    <t>Money Mkt.</t>
  </si>
  <si>
    <t>Lg. Cap Funds</t>
  </si>
  <si>
    <t>FBGRX,FCNTX,FOCPX,FXAIX</t>
  </si>
  <si>
    <t>Mid Cap Funds</t>
  </si>
  <si>
    <t>FLVCX,FDEGX</t>
  </si>
  <si>
    <t>Gold/Silver</t>
  </si>
  <si>
    <t>Sm. Cap Funds</t>
  </si>
  <si>
    <t>WAMCX,FCPGX,FDSCX,FCPVX</t>
  </si>
  <si>
    <t>Emerging Market Funds</t>
  </si>
  <si>
    <t>Consumer Discres.</t>
  </si>
  <si>
    <t>Tech/Semiconductors</t>
  </si>
  <si>
    <t>FSLEX</t>
  </si>
  <si>
    <t>Technology Fund</t>
  </si>
  <si>
    <t>Communications Fund</t>
  </si>
  <si>
    <t>Real Estate (commercial)</t>
  </si>
  <si>
    <t>Info./Tech (IT)</t>
  </si>
  <si>
    <t>Gold Fund</t>
  </si>
  <si>
    <t>Energy Fund</t>
  </si>
  <si>
    <t>Financials Fund</t>
  </si>
  <si>
    <t>FSLBX,FSPCX</t>
  </si>
  <si>
    <t>Retail/Consumption Funds</t>
  </si>
  <si>
    <t>International Mkts.</t>
  </si>
  <si>
    <t>Biotech/Health Care Funds</t>
  </si>
  <si>
    <t>FBIOX,FSPHX</t>
  </si>
  <si>
    <t>Emerging Markets</t>
  </si>
  <si>
    <t>Infrastructure Funds</t>
  </si>
  <si>
    <t xml:space="preserve">Misc. </t>
  </si>
  <si>
    <t>Stock Holdings Allocation</t>
  </si>
  <si>
    <t>XOM,EQT,BTU,APA</t>
  </si>
  <si>
    <t>LEU,CCJ,USAR,MP,ARRNF.PPTA,HL,SLI,UUUU,AREC,IDR,</t>
  </si>
  <si>
    <t>ADBRF,PMETF,ERO,ASCUF,DNN,VZLA</t>
  </si>
  <si>
    <t>Precious Metals (Gold &amp; Silver</t>
  </si>
  <si>
    <t>AEM,KGC</t>
  </si>
  <si>
    <t>Consumer Discressionary</t>
  </si>
  <si>
    <t>GE, GEV,BWXT,LHX,HII,RTX,KTOS,SYM,PSIX</t>
  </si>
  <si>
    <t>Information Technology</t>
  </si>
  <si>
    <t>MSFT, GOOGL, AVGO,NVDA,RGTI,PLTR,TSM,QBTS,TTMI,CRDO,IDCC</t>
  </si>
  <si>
    <t>Current Market Strength by Industry Group</t>
  </si>
  <si>
    <t>XITK</t>
  </si>
  <si>
    <t>Momentum</t>
  </si>
  <si>
    <t>Holding Strengt</t>
  </si>
  <si>
    <t xml:space="preserve">              I---Price Action---I</t>
  </si>
  <si>
    <t>--------------Scores---------I</t>
  </si>
  <si>
    <t>Weekly</t>
  </si>
  <si>
    <t>Ind.</t>
  </si>
  <si>
    <t>Day Trend</t>
  </si>
  <si>
    <t>Trend</t>
  </si>
  <si>
    <t>52 wk</t>
  </si>
  <si>
    <t>Begin</t>
  </si>
  <si>
    <t>Exp.</t>
  </si>
  <si>
    <t>SYMB</t>
  </si>
  <si>
    <t>ETF Name</t>
  </si>
  <si>
    <t>Strength</t>
  </si>
  <si>
    <t>Sc</t>
  </si>
  <si>
    <t>Pos.</t>
  </si>
  <si>
    <t>Str</t>
  </si>
  <si>
    <t xml:space="preserve">ETF Description </t>
  </si>
  <si>
    <t>SECTOR</t>
  </si>
  <si>
    <t>The ETF's Major Stock Holdings</t>
  </si>
  <si>
    <t>Scr</t>
  </si>
  <si>
    <t>With Current Chaikin Ranking (color coded) &amp; Growth Investor Score</t>
  </si>
  <si>
    <t>RK.</t>
  </si>
  <si>
    <t>SC.</t>
  </si>
  <si>
    <t>FOR</t>
  </si>
  <si>
    <t>From 2 to 1</t>
  </si>
  <si>
    <t>SPDR S&amp;P Biotech ETF</t>
  </si>
  <si>
    <t>Biotech</t>
  </si>
  <si>
    <t>CRSP/C</t>
  </si>
  <si>
    <t>EXEL/C</t>
  </si>
  <si>
    <t>ABBV/B</t>
  </si>
  <si>
    <t>MDGL/B</t>
  </si>
  <si>
    <t>MRNA/D</t>
  </si>
  <si>
    <t>UTHR/B</t>
  </si>
  <si>
    <t>RVMD/C</t>
  </si>
  <si>
    <t>INOS/B</t>
  </si>
  <si>
    <t>AMGN/C</t>
  </si>
  <si>
    <t>REGN/D</t>
  </si>
  <si>
    <t>LLY,REGN,NVO,NVS,NTLA,MRK</t>
  </si>
  <si>
    <t>From 1 to 2</t>
  </si>
  <si>
    <t>VanEck Oil Refiners ETF</t>
  </si>
  <si>
    <t>MPC/B</t>
  </si>
  <si>
    <t>RIGD</t>
  </si>
  <si>
    <t>PSX/C</t>
  </si>
  <si>
    <t>VLO/B</t>
  </si>
  <si>
    <t>PNK.WA</t>
  </si>
  <si>
    <t>DINO/B</t>
  </si>
  <si>
    <t>VLO,MPC, DINO, CRAK</t>
  </si>
  <si>
    <t>Held at 3</t>
  </si>
  <si>
    <t>iShares U.S. Pharmaceuticals ETF</t>
  </si>
  <si>
    <t>JNJ/A</t>
  </si>
  <si>
    <t>LLY/B</t>
  </si>
  <si>
    <t>PFE/C</t>
  </si>
  <si>
    <t>MRK/C</t>
  </si>
  <si>
    <t>ZTS/F</t>
  </si>
  <si>
    <t>RPRX/B</t>
  </si>
  <si>
    <t>VTRS/D</t>
  </si>
  <si>
    <t>BMY/C</t>
  </si>
  <si>
    <t>ELAN/B</t>
  </si>
  <si>
    <t>JAZZ/C</t>
  </si>
  <si>
    <t>BTAI</t>
  </si>
  <si>
    <t>From 6 to 4</t>
  </si>
  <si>
    <t>Health Care Select Sector SPDR</t>
  </si>
  <si>
    <t>JNJ</t>
  </si>
  <si>
    <t>ABBV</t>
  </si>
  <si>
    <t>TMO</t>
  </si>
  <si>
    <t>ABT</t>
  </si>
  <si>
    <t>AMGN</t>
  </si>
  <si>
    <t>DHR</t>
  </si>
  <si>
    <t>From 9 to 5</t>
  </si>
  <si>
    <t>VanEck Gold Miners ETF</t>
  </si>
  <si>
    <t>Mining &amp; Precious Metals</t>
  </si>
  <si>
    <t>LEU/A</t>
  </si>
  <si>
    <t>CDE/A</t>
  </si>
  <si>
    <t>CNR/D</t>
  </si>
  <si>
    <t>HL/A</t>
  </si>
  <si>
    <t>HCC/D</t>
  </si>
  <si>
    <t>RGLD/B</t>
  </si>
  <si>
    <t>NEM/A</t>
  </si>
  <si>
    <t>CLF/C</t>
  </si>
  <si>
    <t>AA/D</t>
  </si>
  <si>
    <t>NST</t>
  </si>
  <si>
    <t>B,LEU,RYI, STLD, ALB,CCJ,UUUU,FCX,IDR,MP</t>
  </si>
  <si>
    <t>From 7 to 6</t>
  </si>
  <si>
    <t>KraneShares Electric Vehicles and Future Mobility Index ETF</t>
  </si>
  <si>
    <t>EV/Furure Mobility</t>
  </si>
  <si>
    <t>Consumer Discret.</t>
  </si>
  <si>
    <t>TSLA/B</t>
  </si>
  <si>
    <t>RIVN</t>
  </si>
  <si>
    <t>NIO</t>
  </si>
  <si>
    <t>6752T</t>
  </si>
  <si>
    <t>TSLA,NEO</t>
  </si>
  <si>
    <t>From 13 to 7</t>
  </si>
  <si>
    <t>Rare Earth equities</t>
  </si>
  <si>
    <t>Matrerials</t>
  </si>
  <si>
    <t>MP/A</t>
  </si>
  <si>
    <t>IPX/B</t>
  </si>
  <si>
    <t>ALB/C</t>
  </si>
  <si>
    <t>LAC/B</t>
  </si>
  <si>
    <t>LAR/C</t>
  </si>
  <si>
    <t>SQM/B</t>
  </si>
  <si>
    <t>TROX/F</t>
  </si>
  <si>
    <t>SGML/F</t>
  </si>
  <si>
    <t>From 27 to 7</t>
  </si>
  <si>
    <t>SPDR S&amp;P Regional Banking ETF</t>
  </si>
  <si>
    <t>Regional Banking</t>
  </si>
  <si>
    <t>CFG/C</t>
  </si>
  <si>
    <t>RF/C</t>
  </si>
  <si>
    <t>ZION/C</t>
  </si>
  <si>
    <t>FHN/B</t>
  </si>
  <si>
    <t>TFC/C</t>
  </si>
  <si>
    <t>WBS/B</t>
  </si>
  <si>
    <t>EWBC/B</t>
  </si>
  <si>
    <t>SSB/C</t>
  </si>
  <si>
    <t>WAL/C</t>
  </si>
  <si>
    <t>MTB/C</t>
  </si>
  <si>
    <t>From 4 to 9</t>
  </si>
  <si>
    <t>Technology Select Sector SPDR Fund</t>
  </si>
  <si>
    <t>Technology</t>
  </si>
  <si>
    <t>NVDA/B</t>
  </si>
  <si>
    <t>MSFT/B</t>
  </si>
  <si>
    <t>APPL/C</t>
  </si>
  <si>
    <t>AVGO/B</t>
  </si>
  <si>
    <t>PLTR/A</t>
  </si>
  <si>
    <t>ORCL/B</t>
  </si>
  <si>
    <t>CSCO/B</t>
  </si>
  <si>
    <t>IBM/B</t>
  </si>
  <si>
    <t>AMD/B</t>
  </si>
  <si>
    <t>CRM/D</t>
  </si>
  <si>
    <t>RGTI,QBTS,TTMI,SMCI,HUN,ROK, AAPL</t>
  </si>
  <si>
    <t>From 5 to 10</t>
  </si>
  <si>
    <t>Elec. Grid Infrastructure</t>
  </si>
  <si>
    <t>SU.PA</t>
  </si>
  <si>
    <t>ETN/C</t>
  </si>
  <si>
    <t>ABB</t>
  </si>
  <si>
    <t>JCI/B</t>
  </si>
  <si>
    <t>NGG/B</t>
  </si>
  <si>
    <t>PRY.MI</t>
  </si>
  <si>
    <t>PWR/B</t>
  </si>
  <si>
    <t>EAON.DE</t>
  </si>
  <si>
    <t>HUBB/C</t>
  </si>
  <si>
    <t>NVT,PWR</t>
  </si>
  <si>
    <t>Held at 10</t>
  </si>
  <si>
    <t>SPDR S&amp;P Oil &amp; Gas Equipment &amp; Services</t>
  </si>
  <si>
    <t>Oil &amp; Gas Equipment &amp; Servs.</t>
  </si>
  <si>
    <t>BKR</t>
  </si>
  <si>
    <t>FTI</t>
  </si>
  <si>
    <t>AROC</t>
  </si>
  <si>
    <t>WHD</t>
  </si>
  <si>
    <t>CHX</t>
  </si>
  <si>
    <t>SLB</t>
  </si>
  <si>
    <t>NOV</t>
  </si>
  <si>
    <t>LBRT</t>
  </si>
  <si>
    <t>HP</t>
  </si>
  <si>
    <t>From 20 to 10</t>
  </si>
  <si>
    <t>SPDR S&amp;P Bank ETF</t>
  </si>
  <si>
    <t>NTRS/B</t>
  </si>
  <si>
    <t>AX/A</t>
  </si>
  <si>
    <t>C/B</t>
  </si>
  <si>
    <t>TBBK/B</t>
  </si>
  <si>
    <t>CMA/C</t>
  </si>
  <si>
    <t>BK/A</t>
  </si>
  <si>
    <t>CADE/C</t>
  </si>
  <si>
    <t>JPM/B</t>
  </si>
  <si>
    <t xml:space="preserve"> SPDR S&amp;P Semiconductor Fund</t>
  </si>
  <si>
    <t>RGTI/B</t>
  </si>
  <si>
    <t>INTC/B</t>
  </si>
  <si>
    <t>RMBS/A</t>
  </si>
  <si>
    <t>MRVL/C</t>
  </si>
  <si>
    <t>SITM/B</t>
  </si>
  <si>
    <t>MU/B</t>
  </si>
  <si>
    <t>SMTC/B</t>
  </si>
  <si>
    <t>CRUS/C</t>
  </si>
  <si>
    <t>LSCC/C</t>
  </si>
  <si>
    <t>FSLR/B</t>
  </si>
  <si>
    <t>NVDA, AVGO,TSM,CRDO,INDI,MRAM, ACLS, RMBS, ON, ASML, INTC, AMD, AMSL,AMAT</t>
  </si>
  <si>
    <t>Vaneck Robotics ETF</t>
  </si>
  <si>
    <t>ABBN.SW</t>
  </si>
  <si>
    <t>ASML/B</t>
  </si>
  <si>
    <t>ADSK/C</t>
  </si>
  <si>
    <t>EMR/C</t>
  </si>
  <si>
    <t>6861.T</t>
  </si>
  <si>
    <t>6902.T</t>
  </si>
  <si>
    <t>ROK/B</t>
  </si>
  <si>
    <t>DSY.PA</t>
  </si>
  <si>
    <t>6954.T</t>
  </si>
  <si>
    <t>TSLA,SYM</t>
  </si>
  <si>
    <t>Energy Select Sector SPDR Fund</t>
  </si>
  <si>
    <t>Oil &amp; Gas Exploration &amp; Prod.</t>
  </si>
  <si>
    <t>WMB</t>
  </si>
  <si>
    <t>OKE</t>
  </si>
  <si>
    <t>XOM,EQT,APA,BTU,TELL,CVX,EOG,KMI</t>
  </si>
  <si>
    <t>Utilities Select Sector SPDR Fund</t>
  </si>
  <si>
    <t>NEE/C</t>
  </si>
  <si>
    <t>CEG/B</t>
  </si>
  <si>
    <t>SO/A</t>
  </si>
  <si>
    <t>DUK/B</t>
  </si>
  <si>
    <t>VST/A</t>
  </si>
  <si>
    <t>AEP/B</t>
  </si>
  <si>
    <t>SRE/C</t>
  </si>
  <si>
    <t>D/B</t>
  </si>
  <si>
    <t>EXC/A</t>
  </si>
  <si>
    <t>PEG/B</t>
  </si>
  <si>
    <t>VST,CEG</t>
  </si>
  <si>
    <t>SPDR S&amp;P Aerosp &amp; Def ETF</t>
  </si>
  <si>
    <t>Industrails</t>
  </si>
  <si>
    <t>KTOS/A</t>
  </si>
  <si>
    <t>AVAV/B</t>
  </si>
  <si>
    <t>ACHR/B</t>
  </si>
  <si>
    <t>BWXT/B</t>
  </si>
  <si>
    <t>LHX/B</t>
  </si>
  <si>
    <t>CW/B</t>
  </si>
  <si>
    <t>RTX/B</t>
  </si>
  <si>
    <t>LMT/D</t>
  </si>
  <si>
    <t>HWM/B</t>
  </si>
  <si>
    <t>ATI/C</t>
  </si>
  <si>
    <t>GD,LMT,BWXT,HII,LHX,AXON,GE,KTOS</t>
  </si>
  <si>
    <t>Communication Services Select Sector SPDR Fund</t>
  </si>
  <si>
    <t>Communications Services</t>
  </si>
  <si>
    <t>Com. Services</t>
  </si>
  <si>
    <t>NFLX</t>
  </si>
  <si>
    <t>GOOG</t>
  </si>
  <si>
    <t>DIS</t>
  </si>
  <si>
    <t>TTWO</t>
  </si>
  <si>
    <t>LYV</t>
  </si>
  <si>
    <t>CHTR</t>
  </si>
  <si>
    <t>EA</t>
  </si>
  <si>
    <t xml:space="preserve">T </t>
  </si>
  <si>
    <t>META,ANET,PSIX</t>
  </si>
  <si>
    <t>SPDR S&amp;P Health Care Equipment ETF</t>
  </si>
  <si>
    <t>OMCL</t>
  </si>
  <si>
    <t>ICUI</t>
  </si>
  <si>
    <t>UFPT</t>
  </si>
  <si>
    <t>LNTH</t>
  </si>
  <si>
    <t>ATRC</t>
  </si>
  <si>
    <t>PRCT</t>
  </si>
  <si>
    <t>GKOS</t>
  </si>
  <si>
    <t>TMDX</t>
  </si>
  <si>
    <t>SILK</t>
  </si>
  <si>
    <t>MMSI</t>
  </si>
  <si>
    <t>iShares Residential and Multisector Real Estate ETF</t>
  </si>
  <si>
    <t>Real Estate - Residential</t>
  </si>
  <si>
    <t>WELL</t>
  </si>
  <si>
    <t>PSA</t>
  </si>
  <si>
    <t>EXR</t>
  </si>
  <si>
    <t>AVB</t>
  </si>
  <si>
    <t>EQR</t>
  </si>
  <si>
    <t>VTR</t>
  </si>
  <si>
    <t>ARE</t>
  </si>
  <si>
    <t>INVH</t>
  </si>
  <si>
    <t>ESS</t>
  </si>
  <si>
    <t>MAA</t>
  </si>
  <si>
    <t>Nuclear Energy Equities</t>
  </si>
  <si>
    <t>CCJ/B</t>
  </si>
  <si>
    <t>OKLO/B</t>
  </si>
  <si>
    <t>DNN/B</t>
  </si>
  <si>
    <t>PEG/C</t>
  </si>
  <si>
    <t>NXE/C</t>
  </si>
  <si>
    <t>SMR/C</t>
  </si>
  <si>
    <t>UEC/B</t>
  </si>
  <si>
    <t>BWXT,GEV,OKLO,SMR,LEU,CCJ,UUUU</t>
  </si>
  <si>
    <t>Global X U.S. Infrastructure Develo ETF</t>
  </si>
  <si>
    <t>FAST/B</t>
  </si>
  <si>
    <t>URI/C</t>
  </si>
  <si>
    <t>CRH/C</t>
  </si>
  <si>
    <t>NSC/C</t>
  </si>
  <si>
    <t>PH/C</t>
  </si>
  <si>
    <t>CSX/D</t>
  </si>
  <si>
    <t>TT/C</t>
  </si>
  <si>
    <t>Financial Select Sector SPDR Fund</t>
  </si>
  <si>
    <t>Financial Markets</t>
  </si>
  <si>
    <t>BRKB</t>
  </si>
  <si>
    <t>JPM</t>
  </si>
  <si>
    <t xml:space="preserve"> V</t>
  </si>
  <si>
    <t>BAC</t>
  </si>
  <si>
    <t>WFC</t>
  </si>
  <si>
    <t>GS</t>
  </si>
  <si>
    <t>PGR</t>
  </si>
  <si>
    <t>SPGI</t>
  </si>
  <si>
    <t>AXP</t>
  </si>
  <si>
    <t>V,PYPL, UPST, MA,BRK.B</t>
  </si>
  <si>
    <t>SPDR S&amp;P Insurance ETF</t>
  </si>
  <si>
    <t>MET</t>
  </si>
  <si>
    <t>UNM</t>
  </si>
  <si>
    <t>LNC</t>
  </si>
  <si>
    <t>CNO</t>
  </si>
  <si>
    <t>PFG</t>
  </si>
  <si>
    <t>BHF</t>
  </si>
  <si>
    <t>RNR</t>
  </si>
  <si>
    <t>PRU</t>
  </si>
  <si>
    <t>PRI</t>
  </si>
  <si>
    <t>RYAN</t>
  </si>
  <si>
    <t>Industrial Select Sector SPDR Fund</t>
  </si>
  <si>
    <t>GE/B</t>
  </si>
  <si>
    <t>UBER/B</t>
  </si>
  <si>
    <t>CAT/C</t>
  </si>
  <si>
    <t xml:space="preserve">BA/C </t>
  </si>
  <si>
    <t>HON/C</t>
  </si>
  <si>
    <t>GEV/A</t>
  </si>
  <si>
    <t>ETN/B</t>
  </si>
  <si>
    <t>UNP/D</t>
  </si>
  <si>
    <t>DE/B</t>
  </si>
  <si>
    <t>PSIX,EME,SMR,ATKR, AMTM,CPRT, DE, CAT,METM,SYM,SNPS,ASR,GEV,OKLO,CAT,PWR,LMT</t>
  </si>
  <si>
    <t>iShares U.S. Tech Breakthrough Multisector ETF</t>
  </si>
  <si>
    <t>Innovation Technology</t>
  </si>
  <si>
    <t xml:space="preserve">V </t>
  </si>
  <si>
    <t>NVDZ</t>
  </si>
  <si>
    <t>DXYZ,OKLO,AAPL, MSFT, AMZN,GOOGL,IONQ,SHOP</t>
  </si>
  <si>
    <t>ETFMG Prime Cyber Security ETF</t>
  </si>
  <si>
    <t>CSCO</t>
  </si>
  <si>
    <t>PNAW</t>
  </si>
  <si>
    <t>CS</t>
  </si>
  <si>
    <t>NOC</t>
  </si>
  <si>
    <t>RBRK</t>
  </si>
  <si>
    <t>FTNT,OKTA</t>
  </si>
  <si>
    <t>SPDR S&amp;P Retail ETF</t>
  </si>
  <si>
    <t>SFM</t>
  </si>
  <si>
    <t>RVLV</t>
  </si>
  <si>
    <t>VSCO</t>
  </si>
  <si>
    <t>FL</t>
  </si>
  <si>
    <t>CHWY</t>
  </si>
  <si>
    <t>SBH</t>
  </si>
  <si>
    <t>GPI</t>
  </si>
  <si>
    <t>CAL</t>
  </si>
  <si>
    <t>CWH</t>
  </si>
  <si>
    <t xml:space="preserve">Vanguard Real Estate Index Fund </t>
  </si>
  <si>
    <t>Real Estate - Commersial</t>
  </si>
  <si>
    <t>EQIX</t>
  </si>
  <si>
    <t>AMT</t>
  </si>
  <si>
    <t>O</t>
  </si>
  <si>
    <t>SPG</t>
  </si>
  <si>
    <t>CCI</t>
  </si>
  <si>
    <t>TPL,DLR,FPI,PLD</t>
  </si>
  <si>
    <t>Consumer Disc. Select Sector SPDR Fund</t>
  </si>
  <si>
    <t>MCD</t>
  </si>
  <si>
    <t>TJX</t>
  </si>
  <si>
    <t>BKNG</t>
  </si>
  <si>
    <t>SBUX</t>
  </si>
  <si>
    <t>CMG</t>
  </si>
  <si>
    <t>NKE, CVNA,LRN</t>
  </si>
  <si>
    <t>Consumer Staples Select Sector SPDR Fund</t>
  </si>
  <si>
    <t>Food &amp; Staples Retail</t>
  </si>
  <si>
    <t>MDLZ</t>
  </si>
  <si>
    <t>MO</t>
  </si>
  <si>
    <t>TGT</t>
  </si>
  <si>
    <t>COST,PM,COTY,WMT,HSY</t>
  </si>
  <si>
    <t>SPDR S&amp;P Homebuilders ETF</t>
  </si>
  <si>
    <t>IBP/B</t>
  </si>
  <si>
    <t>BLD/C</t>
  </si>
  <si>
    <t>DHI/C</t>
  </si>
  <si>
    <t>SGI/A</t>
  </si>
  <si>
    <t>PHM/C</t>
  </si>
  <si>
    <t>TOL/D</t>
  </si>
  <si>
    <t>ALLE/B</t>
  </si>
  <si>
    <t>WMS/D</t>
  </si>
  <si>
    <t>BLDR/D</t>
  </si>
  <si>
    <t>WSM/B</t>
  </si>
  <si>
    <t>PHM, DHI, BLDR, LEN,HD</t>
  </si>
  <si>
    <t>SPDR S&amp;P Capital Markets Fund</t>
  </si>
  <si>
    <t>HOOD/A</t>
  </si>
  <si>
    <t>COIN/C</t>
  </si>
  <si>
    <t>DFIN/C</t>
  </si>
  <si>
    <t>IBKR/A</t>
  </si>
  <si>
    <t>LPLA/A</t>
  </si>
  <si>
    <t>DBRG/D</t>
  </si>
  <si>
    <t>SCHW/B</t>
  </si>
  <si>
    <t>EVR/B</t>
  </si>
  <si>
    <t>SNEX/A</t>
  </si>
  <si>
    <t>SEIC/B</t>
  </si>
  <si>
    <t>EVR,COIN,CRCL</t>
  </si>
  <si>
    <t>SPDR S&amp;P Software &amp; Services Fund</t>
  </si>
  <si>
    <t>MSTR</t>
  </si>
  <si>
    <t>PEGA</t>
  </si>
  <si>
    <t>QUBT</t>
  </si>
  <si>
    <t>NN</t>
  </si>
  <si>
    <t>ASAN</t>
  </si>
  <si>
    <t>FFIV,NOW,PLTR,ZM,INOD,AI, BBAI, U,GENI, BLZE,PATH,MU,QBTS.TTD, AKAM,CRM,CRWD,CDNS,CAN,HUBS</t>
  </si>
  <si>
    <t>iShares US Transportation ETF</t>
  </si>
  <si>
    <t>Transpiration</t>
  </si>
  <si>
    <t>Indisreials</t>
  </si>
  <si>
    <t>CHRW</t>
  </si>
  <si>
    <t>R</t>
  </si>
  <si>
    <t>NEC</t>
  </si>
  <si>
    <t>MATX</t>
  </si>
  <si>
    <t>UNP</t>
  </si>
  <si>
    <t>KNX</t>
  </si>
  <si>
    <t>ODFL</t>
  </si>
  <si>
    <t>XPO</t>
  </si>
  <si>
    <t>JBHT</t>
  </si>
  <si>
    <t>Global X Millennials Consumer ETF</t>
  </si>
  <si>
    <t>Millennial Consumer</t>
  </si>
  <si>
    <t>SE</t>
  </si>
  <si>
    <t>SPOT</t>
  </si>
  <si>
    <t>FI</t>
  </si>
  <si>
    <t>PYPL</t>
  </si>
  <si>
    <t>DASH</t>
  </si>
  <si>
    <t>Capitalization ETFs</t>
  </si>
  <si>
    <t>IVVB</t>
  </si>
  <si>
    <t>Large Caps</t>
  </si>
  <si>
    <t>Large Cap Growth Fund</t>
  </si>
  <si>
    <t>Large Cap Balanced Fund</t>
  </si>
  <si>
    <t>Large Cap Value Fund</t>
  </si>
  <si>
    <t>Mid Caps</t>
  </si>
  <si>
    <t>Mid Cap Growth Fund</t>
  </si>
  <si>
    <t>Mid Cap Balanced Fund</t>
  </si>
  <si>
    <t>Mid Cap Value Fund</t>
  </si>
  <si>
    <t>Small Caps</t>
  </si>
  <si>
    <t>Small Cap Growth Fund</t>
  </si>
  <si>
    <t>Small Cap Balanced Fund</t>
  </si>
  <si>
    <t>Small Cap Value Fund</t>
  </si>
  <si>
    <t>Major Index ETFs (Technical Indecators)</t>
  </si>
  <si>
    <t>QQQ</t>
  </si>
  <si>
    <t>Invesco QQQ Trust</t>
  </si>
  <si>
    <t>Nasdaq 100</t>
  </si>
  <si>
    <t>SPY</t>
  </si>
  <si>
    <t>SPDR S&amp;P 500 Trus</t>
  </si>
  <si>
    <t>BRK-B</t>
  </si>
  <si>
    <t>DIA</t>
  </si>
  <si>
    <t>SPDR Dow Jones Industrial Average ETF</t>
  </si>
  <si>
    <t>Dow Jones Industrial Average</t>
  </si>
  <si>
    <t>SPYG</t>
  </si>
  <si>
    <t>SPDR Portfolio S&amp;P 500 Growth ETF</t>
  </si>
  <si>
    <t>Large Cap Growth</t>
  </si>
  <si>
    <t>SPYV</t>
  </si>
  <si>
    <t>SPDR Portfolio S&amp;P 500 Value ETF</t>
  </si>
  <si>
    <t>Large Cap Value</t>
  </si>
  <si>
    <t>IWN</t>
  </si>
  <si>
    <t>iShares Russell 2000 ETF</t>
  </si>
  <si>
    <t>FTAI</t>
  </si>
  <si>
    <t>INSM</t>
  </si>
  <si>
    <t>FN</t>
  </si>
  <si>
    <t>PCVX</t>
  </si>
  <si>
    <t>FLR</t>
  </si>
  <si>
    <t>ENSG</t>
  </si>
  <si>
    <t>MLI</t>
  </si>
  <si>
    <t>HALO</t>
  </si>
  <si>
    <t>AIT</t>
  </si>
  <si>
    <t>EEM</t>
  </si>
  <si>
    <t>iShares MSCI Emerging Markets Fund</t>
  </si>
  <si>
    <t>Emerging Markets Index</t>
  </si>
  <si>
    <t>Global Industry Classifacation Standards (GICS)</t>
  </si>
  <si>
    <t>Market Sector (11)</t>
  </si>
  <si>
    <t>Industry Group (25)</t>
  </si>
  <si>
    <t>Industry (74)</t>
  </si>
  <si>
    <t>Sub Industry (163)</t>
  </si>
  <si>
    <t>Oil &amp; Gas Drilling</t>
  </si>
  <si>
    <t>Oil &amp; Gas Exploration &amp; Production</t>
  </si>
  <si>
    <t>Oil &amp; Gas Storage &amp; Transportation</t>
  </si>
  <si>
    <t>Coal &amp; Consumable Fuels</t>
  </si>
  <si>
    <t>Commodity Chemicals</t>
  </si>
  <si>
    <t>Diversified Chemicals</t>
  </si>
  <si>
    <t>Fertilizers &amp; Agricultural Chemicals</t>
  </si>
  <si>
    <t>Industrial Gases</t>
  </si>
  <si>
    <t>Specialty Chemicals</t>
  </si>
  <si>
    <t>Construction Materials</t>
  </si>
  <si>
    <t>Containers &amp; Packaging</t>
  </si>
  <si>
    <t>Metal &amp; Glass Containers</t>
  </si>
  <si>
    <t>Paper Packaging</t>
  </si>
  <si>
    <t>Aluminum</t>
  </si>
  <si>
    <t>Diversified Metals &amp; Mining</t>
  </si>
  <si>
    <t>Silver</t>
  </si>
  <si>
    <t>Paper &amp; Forest Products</t>
  </si>
  <si>
    <t>Paper Products</t>
  </si>
  <si>
    <t>Forest Products</t>
  </si>
  <si>
    <t>Drug Retail</t>
  </si>
  <si>
    <t>Food Retail</t>
  </si>
  <si>
    <t>Beverages</t>
  </si>
  <si>
    <t>Brewers</t>
  </si>
  <si>
    <t>Distillers &amp; Vintners</t>
  </si>
  <si>
    <t>Soft Drinks</t>
  </si>
  <si>
    <t>Packaged Foods &amp; Meats</t>
  </si>
  <si>
    <t>Household Products</t>
  </si>
  <si>
    <t>Motorcycle Manufacturers</t>
  </si>
  <si>
    <t>Auto Components</t>
  </si>
  <si>
    <t>Auto Parts &amp; Equipment</t>
  </si>
  <si>
    <t>Tires &amp; Rubber</t>
  </si>
  <si>
    <t>Consumer Durables &amp;  Apparel</t>
  </si>
  <si>
    <t>Consumer Electronics</t>
  </si>
  <si>
    <t>Home Furnishings</t>
  </si>
  <si>
    <t>Household Appliances</t>
  </si>
  <si>
    <t>Housewares &amp; Specialties</t>
  </si>
  <si>
    <t>Leisure Products</t>
  </si>
  <si>
    <t>Textiles, Apparel &amp; Luxury Goods</t>
  </si>
  <si>
    <t>Apparel, Accessories &amp; Luxury Goods</t>
  </si>
  <si>
    <t>Footware</t>
  </si>
  <si>
    <t>Textiles</t>
  </si>
  <si>
    <t>Hotels, Restaurants &amp; Leisure</t>
  </si>
  <si>
    <t>Casinos &amp; Gaming</t>
  </si>
  <si>
    <t>Hotels, Resorts &amp; Cruise Lines</t>
  </si>
  <si>
    <t>Leisure Facilities</t>
  </si>
  <si>
    <t>Restaurants</t>
  </si>
  <si>
    <t>Education Services</t>
  </si>
  <si>
    <t>Specialized Consumer Services</t>
  </si>
  <si>
    <t>Distributors</t>
  </si>
  <si>
    <t>Internet &amp; Direct Marketing Retail</t>
  </si>
  <si>
    <t>Multiline Retail</t>
  </si>
  <si>
    <t>Department Stores</t>
  </si>
  <si>
    <t>General Merchandise Stores</t>
  </si>
  <si>
    <t>Computer &amp; Electronics Retail</t>
  </si>
  <si>
    <t>Home Improvement Retail</t>
  </si>
  <si>
    <t>Homefurnishing Retail</t>
  </si>
  <si>
    <t>Building Products</t>
  </si>
  <si>
    <t>Industrial Conglomerates</t>
  </si>
  <si>
    <t>Agricultural &amp; Farm Machinery</t>
  </si>
  <si>
    <t>Trading Companies &amp; Distributors</t>
  </si>
  <si>
    <t>Commercial Printing</t>
  </si>
  <si>
    <t>Environmental &amp; Facilities Services</t>
  </si>
  <si>
    <t>Office Services &amp; Supplies</t>
  </si>
  <si>
    <t>Security &amp; Alarm Services</t>
  </si>
  <si>
    <t>Professional Services</t>
  </si>
  <si>
    <t>Human Resource &amp; Employment Services</t>
  </si>
  <si>
    <t>Research &amp; Consulting Services</t>
  </si>
  <si>
    <t>Airlines</t>
  </si>
  <si>
    <t>Marine</t>
  </si>
  <si>
    <t>Railroads</t>
  </si>
  <si>
    <t>Transportation Infrastructure</t>
  </si>
  <si>
    <t>Airport Services</t>
  </si>
  <si>
    <t>Highways &amp; Railtracks</t>
  </si>
  <si>
    <t>Marine Ports &amp; Services</t>
  </si>
  <si>
    <t>Diversified Banks</t>
  </si>
  <si>
    <t>Thrifts &amp; Mortgage Finance</t>
  </si>
  <si>
    <t>Multi-Sector Holdings</t>
  </si>
  <si>
    <t>Investment Banking &amp; Brokerage</t>
  </si>
  <si>
    <t>Mort. Real Estate Inv. Trusts (REITs)</t>
  </si>
  <si>
    <t>Insurance Brokers</t>
  </si>
  <si>
    <t>Life &amp; Health Insurance</t>
  </si>
  <si>
    <t>Multi-line Insurance</t>
  </si>
  <si>
    <t>Property &amp; Casualty Insurance</t>
  </si>
  <si>
    <t>Reinsurance</t>
  </si>
  <si>
    <t>Health Care Providers &amp; Supplies</t>
  </si>
  <si>
    <t>Health Care Distributors</t>
  </si>
  <si>
    <t>Health Care Facilities</t>
  </si>
  <si>
    <t>Managed Health Care</t>
  </si>
  <si>
    <t>Life Sciences Tools &amp; Services</t>
  </si>
  <si>
    <t>Data Processing &amp; Outsourced Services</t>
  </si>
  <si>
    <t>Electronic Equipment &amp; Instruments</t>
  </si>
  <si>
    <t>Electronic Manufacturing Services</t>
  </si>
  <si>
    <t>Technology Distributors</t>
  </si>
  <si>
    <t>Semiconductors &amp; simiconductor Equip.</t>
  </si>
  <si>
    <t>Semiconductor Equipment</t>
  </si>
  <si>
    <t>Semicondctors</t>
  </si>
  <si>
    <t>Diversified Telecommunication Services</t>
  </si>
  <si>
    <t>Alternative Carriers</t>
  </si>
  <si>
    <t>Integrated Telecommunication Services</t>
  </si>
  <si>
    <t>Wireless Telecommunication Service</t>
  </si>
  <si>
    <t>Wireless Telecommunication Services</t>
  </si>
  <si>
    <t>Media</t>
  </si>
  <si>
    <t>Advertising</t>
  </si>
  <si>
    <t>Broadcasting</t>
  </si>
  <si>
    <t>Cable &amp; Satellite</t>
  </si>
  <si>
    <t>Publishing</t>
  </si>
  <si>
    <t>Movies &amp; Entertainment</t>
  </si>
  <si>
    <t>Electric Utilities</t>
  </si>
  <si>
    <t>Gas Utilities</t>
  </si>
  <si>
    <t>Multi-Utilities</t>
  </si>
  <si>
    <t>Water Utilities</t>
  </si>
  <si>
    <t>Diversified REITs</t>
  </si>
  <si>
    <t>Hotel &amp; Resort REITs</t>
  </si>
  <si>
    <t>Office REITs</t>
  </si>
  <si>
    <t>Health Care REITs</t>
  </si>
  <si>
    <t>Residential REITs</t>
  </si>
  <si>
    <t>Multi-Family Residential REITs</t>
  </si>
  <si>
    <t>Single-Family Residential REITs</t>
  </si>
  <si>
    <t>Retail REITs</t>
  </si>
  <si>
    <t>Self-Storage REITs</t>
  </si>
  <si>
    <t>Telecom Tower REITs</t>
  </si>
  <si>
    <t>Timber REITs</t>
  </si>
  <si>
    <t>Data Center REITs</t>
  </si>
  <si>
    <t>Diversified Real Estate Activities</t>
  </si>
  <si>
    <t>Real Estate Operating Companies</t>
  </si>
  <si>
    <t>Real Estate Development</t>
  </si>
  <si>
    <t>Investment Plans (Fideliey IRA)</t>
  </si>
  <si>
    <t xml:space="preserve">All plans require regular monitoring to fine tune </t>
  </si>
  <si>
    <t>for current economic conditions.</t>
  </si>
  <si>
    <t>Investment Fund Data</t>
  </si>
  <si>
    <t>Performance</t>
  </si>
  <si>
    <t>MorninS</t>
  </si>
  <si>
    <t>Fund Name</t>
  </si>
  <si>
    <t>Group</t>
  </si>
  <si>
    <t>Class</t>
  </si>
  <si>
    <t>Category</t>
  </si>
  <si>
    <t>Criteria</t>
  </si>
  <si>
    <t>Min. Inv.</t>
  </si>
  <si>
    <t>Turnover</t>
  </si>
  <si>
    <t>Exp/Ratio</t>
  </si>
  <si>
    <t xml:space="preserve"> Port. %</t>
  </si>
  <si>
    <t>1 Yr</t>
  </si>
  <si>
    <t>3Yr</t>
  </si>
  <si>
    <t>5 Yr</t>
  </si>
  <si>
    <t>10 yr</t>
  </si>
  <si>
    <t>life</t>
  </si>
  <si>
    <t>Fed. Contrafund</t>
  </si>
  <si>
    <t>Large-Cap</t>
  </si>
  <si>
    <t>U.S. Equity</t>
  </si>
  <si>
    <t>Large-Cap Gr</t>
  </si>
  <si>
    <t>Fid. Funds</t>
  </si>
  <si>
    <t>x</t>
  </si>
  <si>
    <t>Fed. Blue Chip Growth</t>
  </si>
  <si>
    <t>Fed. Trend Fund</t>
  </si>
  <si>
    <t>FTRNX</t>
  </si>
  <si>
    <t>Fed. OTC Portfolio</t>
  </si>
  <si>
    <t>Large-Cap Blend</t>
  </si>
  <si>
    <t xml:space="preserve">Fidelity Disciplined Equity Fund </t>
  </si>
  <si>
    <t>FDEQX</t>
  </si>
  <si>
    <t>Large-Cap Va</t>
  </si>
  <si>
    <t>Fid. Fund Pick</t>
  </si>
  <si>
    <t>Fed. Growth Stradegies</t>
  </si>
  <si>
    <t>Mid-Cap</t>
  </si>
  <si>
    <t>Mid-Cap Gr</t>
  </si>
  <si>
    <t>Fed. Leaveraged Co.</t>
  </si>
  <si>
    <t>Mid-Cap Blend</t>
  </si>
  <si>
    <t>Mid-Cap Val</t>
  </si>
  <si>
    <t>Fed Small Cap Growth</t>
  </si>
  <si>
    <t>Small-Cap</t>
  </si>
  <si>
    <t>Small-Cap Gr</t>
  </si>
  <si>
    <t>Small-Cap Blend</t>
  </si>
  <si>
    <t>Small-Cap Val</t>
  </si>
  <si>
    <t>,66</t>
  </si>
  <si>
    <t>Fed. Internat Cpaital App</t>
  </si>
  <si>
    <t>FIVFX</t>
  </si>
  <si>
    <t>International</t>
  </si>
  <si>
    <t>Foreign Lg Growth</t>
  </si>
  <si>
    <t>International Emerg Mkt</t>
  </si>
  <si>
    <t>Diversified Emerg Mkts</t>
  </si>
  <si>
    <t>Fidelity International Enhanced Index Fund</t>
  </si>
  <si>
    <t>FIENX</t>
  </si>
  <si>
    <t>Foreign Lg Blend</t>
  </si>
  <si>
    <t>Fed, Diversified Internat</t>
  </si>
  <si>
    <t>Fed. Select Gold Portgolio</t>
  </si>
  <si>
    <t>Precious Metals</t>
  </si>
  <si>
    <t>Sector Equities</t>
  </si>
  <si>
    <t>Fed. Select Comm. Services</t>
  </si>
  <si>
    <t xml:space="preserve">Fidelity Select Brokerage and Investment Management Portfolio </t>
  </si>
  <si>
    <t>SFLBX</t>
  </si>
  <si>
    <t xml:space="preserve">Fidelity Select Energy Portfolio </t>
  </si>
  <si>
    <t xml:space="preserve">Fidelity Select Retailing Portfolio </t>
  </si>
  <si>
    <t>FSRPX</t>
  </si>
  <si>
    <t>Consumer Retail</t>
  </si>
  <si>
    <t>Consumer Def</t>
  </si>
  <si>
    <t>--</t>
  </si>
  <si>
    <t>Health</t>
  </si>
  <si>
    <t xml:space="preserve">Fidelity Infrastructure Fund </t>
  </si>
  <si>
    <t>Fidelity Government Income Fund</t>
  </si>
  <si>
    <t>FGOVX</t>
  </si>
  <si>
    <t>Bond</t>
  </si>
  <si>
    <t>US Gov</t>
  </si>
  <si>
    <t>Open</t>
  </si>
  <si>
    <t>High</t>
  </si>
  <si>
    <t>Low</t>
  </si>
  <si>
    <t>Close*</t>
  </si>
  <si>
    <t>Adj Close**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</si>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</sst>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164" formatCode="m/d/yy;@"/>
    <numFmt numFmtId="165" formatCode="ddd"/>
    <numFmt numFmtId="166" formatCode="&quot;$&quot;#,##0.00"/>
    <numFmt numFmtId="167" formatCode="&quot;$&quot;#,##0"/>
    <numFmt numFmtId="168" formatCode="0.0%"/>
    <numFmt numFmtId="169" formatCode="0.0"/>
    <numFmt numFmtId="170" formatCode="0.000%"/>
    <numFmt numFmtId="171" formatCode="m/d;@"/>
    <numFmt numFmtId="172" formatCode="&quot;$&quot;#,##0.000"/>
    <numFmt numFmtId="173" formatCode="&quot;$&quot;#,##0.0000"/>
    <numFmt numFmtId="174" formatCode="0.0000"/>
    <numFmt numFmtId="175" formatCode="#,##0.0"/>
  </numFmts>
  <fonts count="6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0"/>
      <name val="Calibri"/>
      <family val="2"/>
      <scheme val="minor"/>
    </font>
    <font>
      <b/>
      <sz val="12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color theme="1"/>
      <name val="Arial Unicode MS"/>
      <family val="2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0000"/>
      <name val="Arial"/>
      <family val="2"/>
    </font>
    <font>
      <sz val="8"/>
      <color rgb="FF5B636A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D5170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sz val="10.5"/>
      <color rgb="FF00B050"/>
      <name val="Calibri"/>
      <family val="2"/>
      <scheme val="minor"/>
    </font>
    <font>
      <b/>
      <sz val="11"/>
      <color rgb="FFD51703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rgb="FF232A31"/>
      <name val="Arial"/>
      <family val="2"/>
    </font>
    <font>
      <sz val="11"/>
      <color rgb="FF232A31"/>
      <name val="Arial"/>
      <family val="2"/>
    </font>
    <font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4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3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FF5050"/>
      <name val="Calibri"/>
      <family val="2"/>
      <scheme val="minor"/>
    </font>
    <font>
      <sz val="11"/>
      <color theme="1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5170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B4925"/>
        <bgColor indexed="64"/>
      </patternFill>
    </fill>
    <fill>
      <patternFill patternType="solid">
        <fgColor rgb="FFDDE0E4"/>
        <bgColor indexed="64"/>
      </patternFill>
    </fill>
    <fill>
      <patternFill patternType="solid">
        <fgColor rgb="FFF2F5F7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 diagonalUp="1" diagonalDown="1">
      <left style="thin">
        <color indexed="64"/>
      </left>
      <right/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/>
      <right style="hair">
        <color auto="1"/>
      </right>
      <top style="thin">
        <color auto="1"/>
      </top>
      <bottom style="thin">
        <color indexed="64"/>
      </bottom>
      <diagonal style="hair">
        <color auto="1"/>
      </diagonal>
    </border>
    <border diagonalUp="1" diagonalDown="1">
      <left style="thin">
        <color auto="1"/>
      </left>
      <right/>
      <top/>
      <bottom style="thin">
        <color indexed="64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E0E4E9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 style="thin">
        <color auto="1"/>
      </left>
      <right style="thin">
        <color auto="1"/>
      </right>
      <top/>
      <bottom style="thin">
        <color indexed="64"/>
      </bottom>
      <diagonal style="thin">
        <color auto="1"/>
      </diagonal>
    </border>
    <border>
      <left/>
      <right style="thin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3" fillId="0" borderId="0"/>
    <xf numFmtId="9" fontId="11" fillId="0" borderId="0"/>
  </cellStyleXfs>
  <cellXfs count="57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5" fillId="0" borderId="0" xfId="0" applyFont="1"/>
    <xf numFmtId="164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10" fontId="0" fillId="4" borderId="11" xfId="0" applyNumberFormat="1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/>
    </xf>
    <xf numFmtId="10" fontId="0" fillId="0" borderId="14" xfId="0" applyNumberFormat="1" applyBorder="1" applyAlignment="1">
      <alignment horizontal="center"/>
    </xf>
    <xf numFmtId="10" fontId="6" fillId="0" borderId="0" xfId="0" applyNumberFormat="1" applyFont="1"/>
    <xf numFmtId="166" fontId="0" fillId="0" borderId="0" xfId="0" applyNumberFormat="1"/>
    <xf numFmtId="166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7" fontId="0" fillId="0" borderId="0" xfId="0" applyNumberFormat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0" borderId="18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0" borderId="1" xfId="0" applyBorder="1"/>
    <xf numFmtId="10" fontId="9" fillId="0" borderId="0" xfId="0" applyNumberFormat="1" applyFont="1" applyAlignment="1">
      <alignment horizontal="center"/>
    </xf>
    <xf numFmtId="0" fontId="0" fillId="4" borderId="0" xfId="0" applyFill="1"/>
    <xf numFmtId="0" fontId="12" fillId="0" borderId="0" xfId="0" applyFont="1"/>
    <xf numFmtId="0" fontId="4" fillId="0" borderId="0" xfId="0" applyFont="1"/>
    <xf numFmtId="167" fontId="0" fillId="3" borderId="9" xfId="0" applyNumberFormat="1" applyFill="1" applyBorder="1" applyAlignment="1">
      <alignment horizontal="center"/>
    </xf>
    <xf numFmtId="167" fontId="0" fillId="3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/>
    </xf>
    <xf numFmtId="2" fontId="0" fillId="4" borderId="17" xfId="0" applyNumberForma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0" fontId="1" fillId="0" borderId="20" xfId="0" applyFont="1" applyBorder="1" applyAlignment="1">
      <alignment horizontal="center"/>
    </xf>
    <xf numFmtId="16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5" borderId="0" xfId="0" applyNumberFormat="1" applyFill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10" fontId="0" fillId="6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0" fontId="0" fillId="0" borderId="10" xfId="0" applyNumberFormat="1" applyBorder="1" applyAlignment="1">
      <alignment horizontal="center"/>
    </xf>
    <xf numFmtId="10" fontId="2" fillId="0" borderId="20" xfId="0" applyNumberFormat="1" applyFont="1" applyBorder="1" applyAlignment="1">
      <alignment horizontal="center"/>
    </xf>
    <xf numFmtId="0" fontId="0" fillId="4" borderId="0" xfId="0" applyFill="1" applyAlignment="1">
      <alignment horizontal="left"/>
    </xf>
    <xf numFmtId="0" fontId="3" fillId="0" borderId="0" xfId="0" applyFont="1"/>
    <xf numFmtId="0" fontId="0" fillId="2" borderId="0" xfId="0" applyFill="1"/>
    <xf numFmtId="1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4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0" fontId="0" fillId="4" borderId="5" xfId="0" applyNumberForma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2" fontId="0" fillId="0" borderId="0" xfId="0" applyNumberFormat="1"/>
    <xf numFmtId="167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11" xfId="0" applyNumberFormat="1" applyBorder="1"/>
    <xf numFmtId="0" fontId="2" fillId="0" borderId="3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6" xfId="0" applyBorder="1"/>
    <xf numFmtId="167" fontId="0" fillId="0" borderId="20" xfId="0" applyNumberFormat="1" applyBorder="1" applyAlignment="1">
      <alignment horizontal="center"/>
    </xf>
    <xf numFmtId="168" fontId="0" fillId="0" borderId="20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167" fontId="0" fillId="10" borderId="20" xfId="0" applyNumberFormat="1" applyFill="1" applyBorder="1" applyAlignment="1">
      <alignment horizontal="center"/>
    </xf>
    <xf numFmtId="166" fontId="0" fillId="2" borderId="20" xfId="0" applyNumberFormat="1" applyFill="1" applyBorder="1" applyAlignment="1">
      <alignment horizontal="center"/>
    </xf>
    <xf numFmtId="3" fontId="0" fillId="2" borderId="20" xfId="0" applyNumberFormat="1" applyFill="1" applyBorder="1" applyAlignment="1">
      <alignment horizontal="center"/>
    </xf>
    <xf numFmtId="167" fontId="0" fillId="2" borderId="20" xfId="0" applyNumberFormat="1" applyFill="1" applyBorder="1" applyAlignment="1">
      <alignment horizontal="center"/>
    </xf>
    <xf numFmtId="167" fontId="0" fillId="0" borderId="0" xfId="0" applyNumberFormat="1"/>
    <xf numFmtId="167" fontId="4" fillId="0" borderId="0" xfId="0" applyNumberFormat="1" applyFont="1"/>
    <xf numFmtId="1" fontId="2" fillId="2" borderId="20" xfId="0" applyNumberFormat="1" applyFont="1" applyFill="1" applyBorder="1" applyAlignment="1">
      <alignment horizontal="center"/>
    </xf>
    <xf numFmtId="170" fontId="2" fillId="0" borderId="20" xfId="0" applyNumberFormat="1" applyFont="1" applyBorder="1" applyAlignment="1">
      <alignment horizontal="center"/>
    </xf>
    <xf numFmtId="167" fontId="0" fillId="6" borderId="20" xfId="0" applyNumberFormat="1" applyFill="1" applyBorder="1" applyAlignment="1">
      <alignment horizontal="center"/>
    </xf>
    <xf numFmtId="8" fontId="0" fillId="0" borderId="0" xfId="0" applyNumberFormat="1" applyAlignment="1">
      <alignment horizontal="center"/>
    </xf>
    <xf numFmtId="8" fontId="2" fillId="0" borderId="0" xfId="0" applyNumberFormat="1" applyFont="1" applyAlignment="1">
      <alignment horizontal="center"/>
    </xf>
    <xf numFmtId="167" fontId="0" fillId="0" borderId="22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6" fontId="2" fillId="0" borderId="20" xfId="0" applyNumberFormat="1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9" fontId="0" fillId="0" borderId="0" xfId="0" applyNumberFormat="1"/>
    <xf numFmtId="167" fontId="0" fillId="0" borderId="1" xfId="0" applyNumberFormat="1" applyBorder="1"/>
    <xf numFmtId="167" fontId="0" fillId="0" borderId="20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/>
    </xf>
    <xf numFmtId="167" fontId="0" fillId="0" borderId="5" xfId="0" applyNumberFormat="1" applyBorder="1"/>
    <xf numFmtId="167" fontId="0" fillId="0" borderId="16" xfId="0" applyNumberFormat="1" applyBorder="1" applyAlignment="1">
      <alignment horizontal="center"/>
    </xf>
    <xf numFmtId="167" fontId="0" fillId="0" borderId="17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15" fillId="0" borderId="20" xfId="1" applyFont="1" applyBorder="1" applyAlignment="1">
      <alignment horizontal="center" vertical="center"/>
    </xf>
    <xf numFmtId="166" fontId="0" fillId="11" borderId="6" xfId="0" applyNumberForma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16" fillId="0" borderId="9" xfId="1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3" fontId="23" fillId="0" borderId="0" xfId="0" applyNumberFormat="1" applyFont="1" applyAlignment="1">
      <alignment vertical="center"/>
    </xf>
    <xf numFmtId="167" fontId="23" fillId="0" borderId="0" xfId="0" applyNumberFormat="1" applyFont="1" applyAlignment="1">
      <alignment vertical="center"/>
    </xf>
    <xf numFmtId="14" fontId="0" fillId="0" borderId="0" xfId="0" applyNumberFormat="1" applyAlignment="1">
      <alignment horizontal="center" vertical="center"/>
    </xf>
    <xf numFmtId="6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0" fontId="0" fillId="0" borderId="2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24" fillId="0" borderId="0" xfId="0" applyFont="1"/>
    <xf numFmtId="167" fontId="0" fillId="2" borderId="9" xfId="0" applyNumberFormat="1" applyFill="1" applyBorder="1" applyAlignment="1">
      <alignment horizontal="center"/>
    </xf>
    <xf numFmtId="10" fontId="0" fillId="4" borderId="9" xfId="0" applyNumberForma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7" fontId="0" fillId="0" borderId="0" xfId="0" applyNumberFormat="1" applyAlignment="1">
      <alignment horizontal="left"/>
    </xf>
    <xf numFmtId="0" fontId="0" fillId="0" borderId="17" xfId="0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2" fontId="0" fillId="0" borderId="9" xfId="2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166" fontId="25" fillId="4" borderId="20" xfId="0" applyNumberFormat="1" applyFont="1" applyFill="1" applyBorder="1" applyAlignment="1">
      <alignment horizontal="center"/>
    </xf>
    <xf numFmtId="166" fontId="25" fillId="4" borderId="0" xfId="0" applyNumberFormat="1" applyFont="1" applyFill="1" applyAlignment="1">
      <alignment horizontal="center"/>
    </xf>
    <xf numFmtId="0" fontId="25" fillId="0" borderId="0" xfId="0" applyFont="1"/>
    <xf numFmtId="3" fontId="0" fillId="0" borderId="0" xfId="0" applyNumberFormat="1"/>
    <xf numFmtId="171" fontId="0" fillId="4" borderId="20" xfId="0" applyNumberFormat="1" applyFill="1" applyBorder="1" applyAlignment="1">
      <alignment horizontal="center"/>
    </xf>
    <xf numFmtId="167" fontId="0" fillId="15" borderId="0" xfId="0" applyNumberFormat="1" applyFill="1" applyAlignment="1">
      <alignment horizontal="center"/>
    </xf>
    <xf numFmtId="167" fontId="0" fillId="15" borderId="0" xfId="0" applyNumberFormat="1" applyFill="1"/>
    <xf numFmtId="10" fontId="0" fillId="13" borderId="20" xfId="0" applyNumberFormat="1" applyFill="1" applyBorder="1" applyAlignment="1">
      <alignment horizontal="center" vertical="center"/>
    </xf>
    <xf numFmtId="167" fontId="0" fillId="12" borderId="20" xfId="0" applyNumberFormat="1" applyFill="1" applyBorder="1" applyAlignment="1">
      <alignment horizontal="center"/>
    </xf>
    <xf numFmtId="167" fontId="0" fillId="14" borderId="20" xfId="0" applyNumberFormat="1" applyFill="1" applyBorder="1" applyAlignment="1">
      <alignment horizontal="center"/>
    </xf>
    <xf numFmtId="10" fontId="0" fillId="12" borderId="20" xfId="0" applyNumberForma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167" fontId="0" fillId="0" borderId="6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7" fontId="0" fillId="0" borderId="0" xfId="0" applyNumberForma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0" fillId="11" borderId="23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11" borderId="24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16" fillId="5" borderId="20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21" fillId="0" borderId="2" xfId="0" applyNumberFormat="1" applyFont="1" applyBorder="1" applyAlignment="1">
      <alignment horizontal="center"/>
    </xf>
    <xf numFmtId="0" fontId="9" fillId="0" borderId="0" xfId="0" applyFont="1"/>
    <xf numFmtId="164" fontId="1" fillId="0" borderId="0" xfId="0" applyNumberFormat="1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/>
    <xf numFmtId="167" fontId="27" fillId="0" borderId="0" xfId="0" applyNumberFormat="1" applyFont="1"/>
    <xf numFmtId="0" fontId="28" fillId="0" borderId="0" xfId="0" applyFont="1"/>
    <xf numFmtId="2" fontId="0" fillId="0" borderId="0" xfId="0" applyNumberFormat="1" applyAlignment="1">
      <alignment horizontal="right"/>
    </xf>
    <xf numFmtId="0" fontId="5" fillId="0" borderId="0" xfId="0" applyFont="1" applyAlignment="1">
      <alignment horizontal="left"/>
    </xf>
    <xf numFmtId="0" fontId="16" fillId="0" borderId="0" xfId="0" applyFont="1"/>
    <xf numFmtId="0" fontId="30" fillId="0" borderId="0" xfId="0" applyFont="1" applyAlignment="1">
      <alignment horizontal="right"/>
    </xf>
    <xf numFmtId="0" fontId="0" fillId="0" borderId="4" xfId="0" applyBorder="1" applyAlignment="1">
      <alignment horizontal="center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5" fontId="31" fillId="18" borderId="32" xfId="0" applyNumberFormat="1" applyFont="1" applyFill="1" applyBorder="1" applyAlignment="1">
      <alignment horizontal="left" vertical="center" indent="1"/>
    </xf>
    <xf numFmtId="0" fontId="31" fillId="18" borderId="32" xfId="0" applyFont="1" applyFill="1" applyBorder="1" applyAlignment="1">
      <alignment horizontal="right" vertical="center" indent="1"/>
    </xf>
    <xf numFmtId="0" fontId="0" fillId="0" borderId="32" xfId="0" applyBorder="1"/>
    <xf numFmtId="15" fontId="0" fillId="0" borderId="32" xfId="0" applyNumberFormat="1" applyBorder="1" applyAlignment="1">
      <alignment vertical="center" wrapText="1"/>
    </xf>
    <xf numFmtId="3" fontId="0" fillId="0" borderId="32" xfId="0" applyNumberFormat="1" applyBorder="1" applyAlignment="1">
      <alignment vertical="center" wrapText="1"/>
    </xf>
    <xf numFmtId="164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164" fontId="1" fillId="19" borderId="0" xfId="0" applyNumberFormat="1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0" fillId="0" borderId="32" xfId="0" applyBorder="1" applyAlignment="1">
      <alignment vertical="center" wrapText="1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/>
    </xf>
    <xf numFmtId="0" fontId="26" fillId="0" borderId="0" xfId="1" applyFont="1" applyAlignment="1">
      <alignment horizontal="center"/>
    </xf>
    <xf numFmtId="0" fontId="33" fillId="0" borderId="0" xfId="0" applyFont="1" applyAlignment="1">
      <alignment horizontal="right"/>
    </xf>
    <xf numFmtId="0" fontId="33" fillId="0" borderId="0" xfId="0" applyFont="1" applyAlignment="1">
      <alignment horizontal="center"/>
    </xf>
    <xf numFmtId="0" fontId="33" fillId="0" borderId="0" xfId="0" applyFont="1"/>
    <xf numFmtId="0" fontId="34" fillId="0" borderId="0" xfId="0" applyFont="1"/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5" fillId="0" borderId="0" xfId="0" applyFont="1"/>
    <xf numFmtId="0" fontId="36" fillId="0" borderId="0" xfId="0" applyFont="1"/>
    <xf numFmtId="0" fontId="10" fillId="0" borderId="0" xfId="0" applyFont="1"/>
    <xf numFmtId="0" fontId="37" fillId="0" borderId="0" xfId="0" applyFont="1"/>
    <xf numFmtId="0" fontId="38" fillId="0" borderId="0" xfId="0" applyFont="1" applyAlignment="1">
      <alignment horizontal="right"/>
    </xf>
    <xf numFmtId="10" fontId="38" fillId="0" borderId="0" xfId="0" applyNumberFormat="1" applyFont="1"/>
    <xf numFmtId="1" fontId="0" fillId="0" borderId="21" xfId="0" applyNumberFormat="1" applyBorder="1" applyAlignment="1">
      <alignment horizontal="left"/>
    </xf>
    <xf numFmtId="10" fontId="4" fillId="0" borderId="20" xfId="0" applyNumberFormat="1" applyFont="1" applyBorder="1" applyAlignment="1">
      <alignment horizontal="center"/>
    </xf>
    <xf numFmtId="169" fontId="0" fillId="0" borderId="0" xfId="0" applyNumberFormat="1"/>
    <xf numFmtId="169" fontId="1" fillId="0" borderId="0" xfId="0" applyNumberFormat="1" applyFont="1" applyAlignment="1">
      <alignment horizontal="center"/>
    </xf>
    <xf numFmtId="0" fontId="0" fillId="11" borderId="0" xfId="0" applyFill="1" applyAlignment="1">
      <alignment horizontal="center"/>
    </xf>
    <xf numFmtId="167" fontId="16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0" fontId="30" fillId="0" borderId="0" xfId="0" applyFont="1" applyAlignment="1">
      <alignment horizontal="left"/>
    </xf>
    <xf numFmtId="10" fontId="1" fillId="0" borderId="0" xfId="0" applyNumberFormat="1" applyFont="1"/>
    <xf numFmtId="0" fontId="0" fillId="20" borderId="0" xfId="0" applyFill="1" applyAlignment="1">
      <alignment horizontal="center"/>
    </xf>
    <xf numFmtId="8" fontId="39" fillId="0" borderId="0" xfId="0" applyNumberFormat="1" applyFont="1"/>
    <xf numFmtId="10" fontId="0" fillId="0" borderId="0" xfId="0" quotePrefix="1" applyNumberFormat="1"/>
    <xf numFmtId="0" fontId="0" fillId="21" borderId="0" xfId="0" applyFill="1"/>
    <xf numFmtId="10" fontId="4" fillId="0" borderId="0" xfId="0" applyNumberFormat="1" applyFont="1"/>
    <xf numFmtId="0" fontId="29" fillId="0" borderId="0" xfId="0" applyFont="1" applyAlignment="1">
      <alignment horizontal="center"/>
    </xf>
    <xf numFmtId="2" fontId="4" fillId="0" borderId="0" xfId="0" applyNumberFormat="1" applyFont="1" applyAlignment="1">
      <alignment horizontal="right"/>
    </xf>
    <xf numFmtId="0" fontId="29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0" fontId="0" fillId="22" borderId="0" xfId="0" applyFill="1" applyAlignment="1">
      <alignment horizontal="center"/>
    </xf>
    <xf numFmtId="167" fontId="16" fillId="17" borderId="20" xfId="0" applyNumberFormat="1" applyFont="1" applyFill="1" applyBorder="1" applyAlignment="1">
      <alignment horizontal="center"/>
    </xf>
    <xf numFmtId="167" fontId="16" fillId="16" borderId="20" xfId="0" applyNumberFormat="1" applyFont="1" applyFill="1" applyBorder="1" applyAlignment="1">
      <alignment horizontal="center"/>
    </xf>
    <xf numFmtId="172" fontId="0" fillId="2" borderId="20" xfId="0" applyNumberFormat="1" applyFill="1" applyBorder="1" applyAlignment="1">
      <alignment horizontal="center"/>
    </xf>
    <xf numFmtId="15" fontId="0" fillId="0" borderId="32" xfId="0" applyNumberFormat="1" applyBorder="1"/>
    <xf numFmtId="3" fontId="0" fillId="0" borderId="32" xfId="0" applyNumberFormat="1" applyBorder="1"/>
    <xf numFmtId="0" fontId="30" fillId="0" borderId="0" xfId="0" applyFont="1" applyAlignment="1">
      <alignment horizontal="center"/>
    </xf>
    <xf numFmtId="171" fontId="29" fillId="0" borderId="0" xfId="0" applyNumberFormat="1" applyFont="1" applyAlignment="1">
      <alignment horizontal="center"/>
    </xf>
    <xf numFmtId="171" fontId="30" fillId="0" borderId="0" xfId="0" applyNumberFormat="1" applyFont="1" applyAlignment="1">
      <alignment horizontal="left"/>
    </xf>
    <xf numFmtId="0" fontId="40" fillId="0" borderId="0" xfId="0" applyFont="1"/>
    <xf numFmtId="2" fontId="11" fillId="0" borderId="9" xfId="0" applyNumberFormat="1" applyFont="1" applyBorder="1" applyAlignment="1">
      <alignment horizontal="center"/>
    </xf>
    <xf numFmtId="167" fontId="0" fillId="23" borderId="31" xfId="0" applyNumberFormat="1" applyFill="1" applyBorder="1" applyAlignment="1">
      <alignment horizontal="center"/>
    </xf>
    <xf numFmtId="0" fontId="26" fillId="0" borderId="0" xfId="1" applyFont="1"/>
    <xf numFmtId="2" fontId="1" fillId="0" borderId="0" xfId="0" applyNumberFormat="1" applyFont="1" applyAlignment="1">
      <alignment horizontal="center"/>
    </xf>
    <xf numFmtId="0" fontId="41" fillId="0" borderId="0" xfId="0" applyFont="1"/>
    <xf numFmtId="0" fontId="21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7" fontId="40" fillId="0" borderId="0" xfId="0" applyNumberFormat="1" applyFont="1"/>
    <xf numFmtId="2" fontId="2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0" fontId="40" fillId="0" borderId="0" xfId="1" applyFont="1" applyAlignment="1">
      <alignment horizontal="left"/>
    </xf>
    <xf numFmtId="49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4" fontId="6" fillId="0" borderId="0" xfId="0" applyNumberFormat="1" applyFont="1"/>
    <xf numFmtId="0" fontId="40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42" fillId="0" borderId="0" xfId="0" applyFont="1"/>
    <xf numFmtId="49" fontId="39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right"/>
    </xf>
    <xf numFmtId="0" fontId="0" fillId="25" borderId="0" xfId="0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6" borderId="0" xfId="0" applyFill="1" applyAlignment="1">
      <alignment horizontal="center"/>
    </xf>
    <xf numFmtId="4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9" fontId="30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0" fontId="44" fillId="0" borderId="0" xfId="0" applyFont="1"/>
    <xf numFmtId="0" fontId="45" fillId="0" borderId="0" xfId="0" applyFont="1"/>
    <xf numFmtId="0" fontId="8" fillId="0" borderId="0" xfId="0" applyFont="1"/>
    <xf numFmtId="0" fontId="41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0" fillId="18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29" fillId="0" borderId="0" xfId="0" applyFont="1"/>
    <xf numFmtId="1" fontId="1" fillId="0" borderId="0" xfId="0" applyNumberFormat="1" applyFont="1"/>
    <xf numFmtId="171" fontId="0" fillId="0" borderId="2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0" borderId="36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44" xfId="0" applyFont="1" applyBorder="1" applyAlignment="1">
      <alignment horizontal="center" vertical="center"/>
    </xf>
    <xf numFmtId="0" fontId="42" fillId="0" borderId="45" xfId="0" applyFont="1" applyBorder="1" applyAlignment="1">
      <alignment horizontal="center" vertical="center"/>
    </xf>
    <xf numFmtId="0" fontId="42" fillId="0" borderId="46" xfId="0" applyFont="1" applyBorder="1" applyAlignment="1">
      <alignment horizontal="center" vertical="center"/>
    </xf>
    <xf numFmtId="0" fontId="42" fillId="0" borderId="4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2" fillId="0" borderId="4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42" fillId="0" borderId="50" xfId="0" applyFont="1" applyBorder="1" applyAlignment="1">
      <alignment horizontal="center" vertical="center"/>
    </xf>
    <xf numFmtId="0" fontId="42" fillId="0" borderId="49" xfId="0" applyFont="1" applyBorder="1" applyAlignment="1">
      <alignment horizontal="center" vertical="center"/>
    </xf>
    <xf numFmtId="8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7" fontId="16" fillId="20" borderId="20" xfId="0" applyNumberFormat="1" applyFont="1" applyFill="1" applyBorder="1" applyAlignment="1">
      <alignment horizontal="center"/>
    </xf>
    <xf numFmtId="10" fontId="16" fillId="0" borderId="0" xfId="0" applyNumberFormat="1" applyFont="1" applyAlignment="1">
      <alignment horizontal="center"/>
    </xf>
    <xf numFmtId="0" fontId="0" fillId="0" borderId="30" xfId="0" applyBorder="1"/>
    <xf numFmtId="0" fontId="42" fillId="0" borderId="51" xfId="0" applyFont="1" applyBorder="1" applyAlignment="1">
      <alignment horizontal="center" vertical="center"/>
    </xf>
    <xf numFmtId="0" fontId="0" fillId="0" borderId="18" xfId="0" applyBorder="1"/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0" fontId="16" fillId="0" borderId="20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169" fontId="1" fillId="0" borderId="0" xfId="0" applyNumberFormat="1" applyFont="1"/>
    <xf numFmtId="0" fontId="25" fillId="0" borderId="0" xfId="0" applyFont="1" applyAlignment="1">
      <alignment horizontal="center"/>
    </xf>
    <xf numFmtId="3" fontId="16" fillId="0" borderId="0" xfId="0" applyNumberFormat="1" applyFont="1" applyAlignment="1">
      <alignment horizontal="right"/>
    </xf>
    <xf numFmtId="1" fontId="40" fillId="0" borderId="0" xfId="0" applyNumberFormat="1" applyFont="1" applyAlignment="1">
      <alignment horizontal="center"/>
    </xf>
    <xf numFmtId="169" fontId="16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64" fontId="0" fillId="5" borderId="0" xfId="0" applyNumberFormat="1" applyFill="1" applyAlignment="1">
      <alignment horizontal="center"/>
    </xf>
    <xf numFmtId="164" fontId="16" fillId="0" borderId="0" xfId="0" applyNumberFormat="1" applyFont="1" applyAlignment="1">
      <alignment horizontal="center"/>
    </xf>
    <xf numFmtId="0" fontId="31" fillId="0" borderId="9" xfId="0" applyFont="1" applyBorder="1" applyAlignment="1">
      <alignment horizontal="center"/>
    </xf>
    <xf numFmtId="167" fontId="23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vertical="center"/>
    </xf>
    <xf numFmtId="0" fontId="42" fillId="0" borderId="0" xfId="0" applyFont="1" applyAlignment="1">
      <alignment horizontal="left" vertical="center"/>
    </xf>
    <xf numFmtId="10" fontId="16" fillId="0" borderId="0" xfId="0" applyNumberFormat="1" applyFont="1" applyAlignment="1">
      <alignment horizontal="right"/>
    </xf>
    <xf numFmtId="10" fontId="30" fillId="0" borderId="0" xfId="0" applyNumberFormat="1" applyFont="1" applyAlignment="1">
      <alignment horizontal="center"/>
    </xf>
    <xf numFmtId="167" fontId="0" fillId="0" borderId="20" xfId="0" applyNumberFormat="1" applyBorder="1"/>
    <xf numFmtId="2" fontId="39" fillId="0" borderId="0" xfId="0" applyNumberFormat="1" applyFont="1" applyAlignment="1">
      <alignment horizontal="right"/>
    </xf>
    <xf numFmtId="2" fontId="0" fillId="0" borderId="20" xfId="0" applyNumberFormat="1" applyBorder="1" applyAlignment="1">
      <alignment horizontal="center"/>
    </xf>
    <xf numFmtId="0" fontId="47" fillId="0" borderId="0" xfId="0" applyFont="1"/>
    <xf numFmtId="10" fontId="25" fillId="0" borderId="0" xfId="0" applyNumberFormat="1" applyFont="1"/>
    <xf numFmtId="1" fontId="4" fillId="0" borderId="9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3" fontId="4" fillId="4" borderId="9" xfId="0" applyNumberFormat="1" applyFont="1" applyFill="1" applyBorder="1" applyAlignment="1">
      <alignment horizontal="center"/>
    </xf>
    <xf numFmtId="2" fontId="0" fillId="4" borderId="0" xfId="0" applyNumberFormat="1" applyFill="1" applyAlignment="1">
      <alignment horizontal="right"/>
    </xf>
    <xf numFmtId="2" fontId="0" fillId="4" borderId="0" xfId="0" applyNumberFormat="1" applyFill="1"/>
    <xf numFmtId="0" fontId="16" fillId="0" borderId="0" xfId="0" applyFont="1" applyAlignment="1">
      <alignment horizontal="right"/>
    </xf>
    <xf numFmtId="3" fontId="16" fillId="0" borderId="0" xfId="0" applyNumberFormat="1" applyFont="1"/>
    <xf numFmtId="10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16" fillId="0" borderId="0" xfId="0" applyNumberFormat="1" applyFont="1" applyAlignment="1">
      <alignment horizontal="center"/>
    </xf>
    <xf numFmtId="169" fontId="16" fillId="0" borderId="0" xfId="0" applyNumberFormat="1" applyFont="1"/>
    <xf numFmtId="1" fontId="29" fillId="0" borderId="0" xfId="0" applyNumberFormat="1" applyFont="1"/>
    <xf numFmtId="3" fontId="40" fillId="0" borderId="0" xfId="0" applyNumberFormat="1" applyFont="1" applyAlignment="1">
      <alignment horizontal="center"/>
    </xf>
    <xf numFmtId="0" fontId="4" fillId="0" borderId="42" xfId="0" applyFont="1" applyBorder="1" applyAlignment="1">
      <alignment horizontal="center" vertical="center" wrapText="1"/>
    </xf>
    <xf numFmtId="1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right"/>
    </xf>
    <xf numFmtId="0" fontId="48" fillId="0" borderId="0" xfId="0" applyFont="1" applyAlignment="1">
      <alignment horizontal="center"/>
    </xf>
    <xf numFmtId="0" fontId="2" fillId="1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29" borderId="0" xfId="0" applyNumberForma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9" fillId="0" borderId="0" xfId="0" applyFont="1"/>
    <xf numFmtId="167" fontId="16" fillId="25" borderId="20" xfId="0" applyNumberFormat="1" applyFont="1" applyFill="1" applyBorder="1" applyAlignment="1">
      <alignment horizontal="center"/>
    </xf>
    <xf numFmtId="0" fontId="50" fillId="0" borderId="0" xfId="0" applyFont="1"/>
    <xf numFmtId="3" fontId="0" fillId="0" borderId="0" xfId="0" applyNumberFormat="1" applyAlignment="1">
      <alignment horizontal="center"/>
    </xf>
    <xf numFmtId="3" fontId="16" fillId="0" borderId="0" xfId="0" applyNumberFormat="1" applyFont="1" applyAlignment="1">
      <alignment horizontal="center"/>
    </xf>
    <xf numFmtId="15" fontId="51" fillId="18" borderId="0" xfId="0" applyNumberFormat="1" applyFont="1" applyFill="1" applyAlignment="1">
      <alignment horizontal="left"/>
    </xf>
    <xf numFmtId="0" fontId="51" fillId="18" borderId="0" xfId="0" applyFont="1" applyFill="1" applyAlignment="1">
      <alignment horizontal="right"/>
    </xf>
    <xf numFmtId="3" fontId="51" fillId="18" borderId="0" xfId="0" applyNumberFormat="1" applyFont="1" applyFill="1" applyAlignment="1">
      <alignment horizontal="right"/>
    </xf>
    <xf numFmtId="2" fontId="21" fillId="27" borderId="20" xfId="0" applyNumberFormat="1" applyFont="1" applyFill="1" applyBorder="1" applyAlignment="1">
      <alignment horizontal="center"/>
    </xf>
    <xf numFmtId="166" fontId="0" fillId="27" borderId="6" xfId="0" applyNumberFormat="1" applyFill="1" applyBorder="1" applyAlignment="1">
      <alignment horizontal="center"/>
    </xf>
    <xf numFmtId="0" fontId="15" fillId="27" borderId="20" xfId="1" applyFont="1" applyFill="1" applyBorder="1" applyAlignment="1">
      <alignment horizontal="center" vertical="center"/>
    </xf>
    <xf numFmtId="1" fontId="22" fillId="27" borderId="20" xfId="0" applyNumberFormat="1" applyFont="1" applyFill="1" applyBorder="1" applyAlignment="1">
      <alignment horizontal="center" vertical="center"/>
    </xf>
    <xf numFmtId="2" fontId="15" fillId="27" borderId="20" xfId="1" applyNumberFormat="1" applyFont="1" applyFill="1" applyBorder="1" applyAlignment="1">
      <alignment horizontal="center" vertical="center"/>
    </xf>
    <xf numFmtId="166" fontId="0" fillId="0" borderId="20" xfId="0" applyNumberFormat="1" applyBorder="1"/>
    <xf numFmtId="2" fontId="16" fillId="3" borderId="9" xfId="1" applyNumberFormat="1" applyFont="1" applyFill="1" applyBorder="1" applyAlignment="1">
      <alignment horizontal="center" vertical="center"/>
    </xf>
    <xf numFmtId="171" fontId="0" fillId="3" borderId="20" xfId="0" applyNumberFormat="1" applyFill="1" applyBorder="1" applyAlignment="1">
      <alignment horizontal="center"/>
    </xf>
    <xf numFmtId="2" fontId="11" fillId="3" borderId="9" xfId="0" applyNumberFormat="1" applyFont="1" applyFill="1" applyBorder="1" applyAlignment="1">
      <alignment horizontal="center"/>
    </xf>
    <xf numFmtId="167" fontId="31" fillId="0" borderId="0" xfId="0" applyNumberFormat="1" applyFont="1" applyAlignment="1">
      <alignment horizontal="center"/>
    </xf>
    <xf numFmtId="15" fontId="51" fillId="30" borderId="0" xfId="0" applyNumberFormat="1" applyFont="1" applyFill="1" applyAlignment="1">
      <alignment horizontal="left"/>
    </xf>
    <xf numFmtId="0" fontId="51" fillId="30" borderId="0" xfId="0" applyFont="1" applyFill="1" applyAlignment="1">
      <alignment horizontal="right"/>
    </xf>
    <xf numFmtId="3" fontId="51" fillId="30" borderId="0" xfId="0" applyNumberFormat="1" applyFont="1" applyFill="1" applyAlignment="1">
      <alignment horizontal="right"/>
    </xf>
    <xf numFmtId="15" fontId="51" fillId="31" borderId="0" xfId="0" applyNumberFormat="1" applyFont="1" applyFill="1" applyAlignment="1">
      <alignment horizontal="left"/>
    </xf>
    <xf numFmtId="0" fontId="51" fillId="31" borderId="0" xfId="0" applyFont="1" applyFill="1" applyAlignment="1">
      <alignment horizontal="right"/>
    </xf>
    <xf numFmtId="3" fontId="51" fillId="31" borderId="0" xfId="0" applyNumberFormat="1" applyFont="1" applyFill="1" applyAlignment="1">
      <alignment horizontal="right"/>
    </xf>
    <xf numFmtId="167" fontId="0" fillId="3" borderId="20" xfId="0" applyNumberFormat="1" applyFill="1" applyBorder="1" applyAlignment="1">
      <alignment horizontal="center"/>
    </xf>
    <xf numFmtId="0" fontId="31" fillId="3" borderId="9" xfId="0" applyFont="1" applyFill="1" applyBorder="1" applyAlignment="1">
      <alignment horizontal="center"/>
    </xf>
    <xf numFmtId="4" fontId="31" fillId="0" borderId="9" xfId="0" applyNumberFormat="1" applyFont="1" applyBorder="1" applyAlignment="1">
      <alignment horizontal="center"/>
    </xf>
    <xf numFmtId="166" fontId="40" fillId="0" borderId="0" xfId="0" applyNumberFormat="1" applyFont="1" applyAlignment="1">
      <alignment horizontal="center"/>
    </xf>
    <xf numFmtId="167" fontId="40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center"/>
    </xf>
    <xf numFmtId="0" fontId="0" fillId="14" borderId="0" xfId="0" applyFill="1" applyAlignment="1">
      <alignment horizontal="center"/>
    </xf>
    <xf numFmtId="0" fontId="48" fillId="2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1" fontId="30" fillId="0" borderId="0" xfId="0" applyNumberFormat="1" applyFont="1" applyAlignment="1">
      <alignment horizontal="center"/>
    </xf>
    <xf numFmtId="0" fontId="1" fillId="16" borderId="0" xfId="0" applyFont="1" applyFill="1" applyAlignment="1">
      <alignment horizontal="center"/>
    </xf>
    <xf numFmtId="173" fontId="0" fillId="2" borderId="20" xfId="0" applyNumberFormat="1" applyFill="1" applyBorder="1" applyAlignment="1">
      <alignment horizontal="center"/>
    </xf>
    <xf numFmtId="174" fontId="0" fillId="3" borderId="9" xfId="0" applyNumberFormat="1" applyFill="1" applyBorder="1" applyAlignment="1">
      <alignment horizontal="center"/>
    </xf>
    <xf numFmtId="174" fontId="0" fillId="0" borderId="9" xfId="0" applyNumberFormat="1" applyBorder="1" applyAlignment="1">
      <alignment horizontal="center"/>
    </xf>
    <xf numFmtId="0" fontId="40" fillId="0" borderId="0" xfId="0" applyFont="1" applyAlignment="1">
      <alignment horizontal="left"/>
    </xf>
    <xf numFmtId="3" fontId="40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3" fontId="9" fillId="0" borderId="0" xfId="0" applyNumberFormat="1" applyFont="1"/>
    <xf numFmtId="2" fontId="15" fillId="0" borderId="20" xfId="1" applyNumberFormat="1" applyFont="1" applyBorder="1" applyAlignment="1">
      <alignment horizontal="center" vertical="center"/>
    </xf>
    <xf numFmtId="4" fontId="31" fillId="0" borderId="0" xfId="0" applyNumberFormat="1" applyFont="1"/>
    <xf numFmtId="0" fontId="2" fillId="24" borderId="0" xfId="0" applyFont="1" applyFill="1" applyAlignment="1">
      <alignment horizontal="center"/>
    </xf>
    <xf numFmtId="164" fontId="30" fillId="0" borderId="0" xfId="0" applyNumberFormat="1" applyFont="1" applyAlignment="1">
      <alignment horizontal="center"/>
    </xf>
    <xf numFmtId="0" fontId="2" fillId="17" borderId="0" xfId="0" applyFont="1" applyFill="1" applyAlignment="1">
      <alignment horizontal="center"/>
    </xf>
    <xf numFmtId="166" fontId="0" fillId="0" borderId="6" xfId="0" applyNumberFormat="1" applyBorder="1" applyAlignment="1">
      <alignment horizontal="center"/>
    </xf>
    <xf numFmtId="3" fontId="31" fillId="0" borderId="9" xfId="0" applyNumberFormat="1" applyFont="1" applyBorder="1" applyAlignment="1">
      <alignment horizontal="center"/>
    </xf>
    <xf numFmtId="2" fontId="16" fillId="0" borderId="20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175" fontId="40" fillId="0" borderId="20" xfId="0" applyNumberFormat="1" applyFont="1" applyBorder="1" applyAlignment="1">
      <alignment horizontal="center"/>
    </xf>
    <xf numFmtId="2" fontId="26" fillId="3" borderId="9" xfId="1" applyNumberFormat="1" applyFont="1" applyFill="1" applyBorder="1" applyAlignment="1">
      <alignment horizontal="center"/>
    </xf>
    <xf numFmtId="169" fontId="1" fillId="4" borderId="0" xfId="0" applyNumberFormat="1" applyFont="1" applyFill="1" applyAlignment="1">
      <alignment horizontal="center"/>
    </xf>
    <xf numFmtId="167" fontId="26" fillId="0" borderId="0" xfId="1" applyNumberFormat="1" applyFont="1" applyAlignment="1">
      <alignment horizontal="center"/>
    </xf>
    <xf numFmtId="0" fontId="26" fillId="0" borderId="0" xfId="1" applyFont="1" applyAlignment="1">
      <alignment horizontal="right"/>
    </xf>
    <xf numFmtId="40" fontId="40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0" fontId="38" fillId="0" borderId="0" xfId="0" applyNumberFormat="1" applyFont="1" applyAlignment="1">
      <alignment horizontal="center"/>
    </xf>
    <xf numFmtId="0" fontId="38" fillId="0" borderId="0" xfId="0" applyFont="1"/>
    <xf numFmtId="0" fontId="48" fillId="3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43" fillId="0" borderId="0" xfId="1" applyFont="1" applyAlignment="1">
      <alignment horizontal="left"/>
    </xf>
    <xf numFmtId="0" fontId="53" fillId="0" borderId="0" xfId="0" applyFont="1" applyAlignment="1">
      <alignment horizontal="left"/>
    </xf>
    <xf numFmtId="0" fontId="52" fillId="0" borderId="0" xfId="1" applyFont="1" applyAlignment="1">
      <alignment horizontal="left"/>
    </xf>
    <xf numFmtId="0" fontId="53" fillId="0" borderId="0" xfId="0" applyFont="1"/>
    <xf numFmtId="169" fontId="40" fillId="0" borderId="0" xfId="0" applyNumberFormat="1" applyFont="1" applyAlignment="1">
      <alignment horizontal="center"/>
    </xf>
    <xf numFmtId="0" fontId="54" fillId="0" borderId="0" xfId="1" applyFont="1" applyAlignment="1">
      <alignment horizontal="center"/>
    </xf>
    <xf numFmtId="0" fontId="54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6" fillId="0" borderId="0" xfId="1" applyFont="1" applyAlignment="1">
      <alignment horizontal="left"/>
    </xf>
    <xf numFmtId="0" fontId="1" fillId="17" borderId="0" xfId="0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55" fillId="0" borderId="0" xfId="0" applyFont="1"/>
    <xf numFmtId="1" fontId="40" fillId="0" borderId="20" xfId="0" applyNumberFormat="1" applyFont="1" applyBorder="1" applyAlignment="1">
      <alignment horizontal="center"/>
    </xf>
    <xf numFmtId="0" fontId="26" fillId="0" borderId="20" xfId="1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26" fillId="0" borderId="14" xfId="1" applyFont="1" applyBorder="1" applyAlignment="1">
      <alignment horizontal="center"/>
    </xf>
    <xf numFmtId="0" fontId="26" fillId="0" borderId="15" xfId="1" applyFont="1" applyBorder="1" applyAlignment="1">
      <alignment horizontal="center"/>
    </xf>
    <xf numFmtId="0" fontId="55" fillId="0" borderId="15" xfId="0" applyFont="1" applyBorder="1"/>
    <xf numFmtId="0" fontId="53" fillId="0" borderId="0" xfId="0" applyFont="1" applyAlignment="1">
      <alignment horizontal="center"/>
    </xf>
    <xf numFmtId="0" fontId="56" fillId="0" borderId="0" xfId="0" applyFont="1"/>
    <xf numFmtId="0" fontId="40" fillId="5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2" fontId="0" fillId="5" borderId="0" xfId="0" applyNumberFormat="1" applyFill="1"/>
    <xf numFmtId="0" fontId="44" fillId="0" borderId="0" xfId="1" applyFont="1" applyAlignment="1">
      <alignment horizontal="center"/>
    </xf>
    <xf numFmtId="0" fontId="54" fillId="0" borderId="0" xfId="0" applyFont="1"/>
    <xf numFmtId="0" fontId="57" fillId="0" borderId="0" xfId="1" applyFont="1" applyAlignment="1">
      <alignment horizontal="center"/>
    </xf>
    <xf numFmtId="0" fontId="16" fillId="0" borderId="0" xfId="0" applyFont="1" applyAlignment="1">
      <alignment horizontal="left"/>
    </xf>
    <xf numFmtId="0" fontId="58" fillId="0" borderId="0" xfId="0" applyFont="1"/>
    <xf numFmtId="0" fontId="59" fillId="0" borderId="0" xfId="0" applyFont="1" applyAlignment="1">
      <alignment horizontal="left"/>
    </xf>
    <xf numFmtId="2" fontId="16" fillId="0" borderId="0" xfId="0" applyNumberFormat="1" applyFont="1"/>
    <xf numFmtId="0" fontId="54" fillId="0" borderId="0" xfId="0" applyFont="1" applyAlignment="1">
      <alignment horizontal="center"/>
    </xf>
    <xf numFmtId="0" fontId="59" fillId="0" borderId="0" xfId="1" applyFont="1" applyAlignment="1">
      <alignment horizontal="left"/>
    </xf>
    <xf numFmtId="0" fontId="0" fillId="24" borderId="0" xfId="0" applyFill="1" applyAlignment="1">
      <alignment horizontal="center"/>
    </xf>
    <xf numFmtId="166" fontId="30" fillId="0" borderId="0" xfId="0" applyNumberFormat="1" applyFont="1" applyAlignment="1">
      <alignment horizontal="center"/>
    </xf>
    <xf numFmtId="167" fontId="0" fillId="0" borderId="0" xfId="0" applyNumberFormat="1" applyAlignment="1">
      <alignment horizontal="right"/>
    </xf>
    <xf numFmtId="172" fontId="40" fillId="0" borderId="0" xfId="0" applyNumberFormat="1" applyFont="1" applyAlignment="1">
      <alignment horizontal="center"/>
    </xf>
    <xf numFmtId="2" fontId="50" fillId="0" borderId="0" xfId="0" applyNumberFormat="1" applyFont="1"/>
    <xf numFmtId="9" fontId="0" fillId="2" borderId="0" xfId="0" applyNumberFormat="1" applyFill="1" applyAlignment="1">
      <alignment horizontal="center"/>
    </xf>
    <xf numFmtId="171" fontId="30" fillId="0" borderId="0" xfId="0" applyNumberFormat="1" applyFont="1" applyAlignment="1">
      <alignment horizontal="center"/>
    </xf>
    <xf numFmtId="0" fontId="30" fillId="0" borderId="0" xfId="1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6" fillId="0" borderId="0" xfId="0" applyNumberFormat="1" applyFont="1"/>
    <xf numFmtId="164" fontId="40" fillId="0" borderId="0" xfId="0" applyNumberFormat="1" applyFont="1" applyAlignment="1">
      <alignment horizontal="center"/>
    </xf>
    <xf numFmtId="0" fontId="2" fillId="22" borderId="0" xfId="0" applyFont="1" applyFill="1" applyAlignment="1">
      <alignment horizontal="center"/>
    </xf>
    <xf numFmtId="0" fontId="2" fillId="29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6" fillId="11" borderId="0" xfId="1" applyFont="1" applyFill="1" applyAlignment="1">
      <alignment horizontal="center"/>
    </xf>
    <xf numFmtId="0" fontId="60" fillId="0" borderId="0" xfId="1" applyFont="1" applyAlignment="1">
      <alignment horizontal="center"/>
    </xf>
    <xf numFmtId="0" fontId="61" fillId="0" borderId="0" xfId="0" applyFont="1" applyAlignment="1">
      <alignment horizontal="center"/>
    </xf>
    <xf numFmtId="6" fontId="30" fillId="0" borderId="0" xfId="0" applyNumberFormat="1" applyFont="1" applyAlignment="1">
      <alignment horizontal="center"/>
    </xf>
    <xf numFmtId="38" fontId="0" fillId="0" borderId="0" xfId="0" applyNumberFormat="1"/>
    <xf numFmtId="38" fontId="16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right"/>
    </xf>
    <xf numFmtId="167" fontId="16" fillId="3" borderId="20" xfId="0" applyNumberFormat="1" applyFont="1" applyFill="1" applyBorder="1" applyAlignment="1">
      <alignment horizontal="center"/>
    </xf>
    <xf numFmtId="2" fontId="0" fillId="16" borderId="0" xfId="0" applyNumberFormat="1" applyFill="1" applyAlignment="1">
      <alignment horizontal="right"/>
    </xf>
    <xf numFmtId="2" fontId="0" fillId="16" borderId="0" xfId="0" applyNumberFormat="1" applyFill="1" applyAlignment="1">
      <alignment horizontal="center"/>
    </xf>
    <xf numFmtId="0" fontId="0" fillId="3" borderId="0" xfId="0" applyFill="1"/>
    <xf numFmtId="0" fontId="62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171" fontId="17" fillId="0" borderId="0" xfId="0" applyNumberFormat="1" applyFont="1"/>
    <xf numFmtId="171" fontId="0" fillId="0" borderId="0" xfId="0" applyNumberFormat="1"/>
    <xf numFmtId="171" fontId="17" fillId="0" borderId="0" xfId="0" applyNumberFormat="1" applyFont="1" applyAlignment="1">
      <alignment horizontal="center"/>
    </xf>
    <xf numFmtId="2" fontId="40" fillId="0" borderId="0" xfId="1" applyNumberFormat="1" applyFont="1" applyAlignment="1">
      <alignment horizontal="center"/>
    </xf>
    <xf numFmtId="169" fontId="40" fillId="0" borderId="2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7" fillId="0" borderId="5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52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0" fillId="0" borderId="12" xfId="0" applyBorder="1"/>
    <xf numFmtId="10" fontId="18" fillId="0" borderId="52" xfId="0" applyNumberFormat="1" applyFont="1" applyBorder="1" applyAlignment="1">
      <alignment horizontal="center" vertical="center" wrapText="1"/>
    </xf>
    <xf numFmtId="10" fontId="18" fillId="0" borderId="19" xfId="0" applyNumberFormat="1" applyFont="1" applyBorder="1" applyAlignment="1">
      <alignment horizontal="center" vertical="center" wrapText="1"/>
    </xf>
    <xf numFmtId="0" fontId="0" fillId="0" borderId="54" xfId="0" applyBorder="1"/>
    <xf numFmtId="0" fontId="1" fillId="0" borderId="52" xfId="0" applyFont="1" applyBorder="1" applyAlignment="1">
      <alignment horizontal="center" vertical="center"/>
    </xf>
    <xf numFmtId="0" fontId="0" fillId="0" borderId="6" xfId="0" applyBorder="1"/>
    <xf numFmtId="0" fontId="0" fillId="11" borderId="56" xfId="0" applyFill="1" applyBorder="1" applyAlignment="1">
      <alignment horizontal="center"/>
    </xf>
    <xf numFmtId="0" fontId="0" fillId="0" borderId="57" xfId="0" applyBorder="1"/>
    <xf numFmtId="0" fontId="0" fillId="0" borderId="52" xfId="0" applyBorder="1" applyAlignment="1">
      <alignment horizontal="center"/>
    </xf>
    <xf numFmtId="0" fontId="0" fillId="0" borderId="52" xfId="0" applyBorder="1" applyAlignment="1">
      <alignment horizontal="center" wrapText="1"/>
    </xf>
    <xf numFmtId="0" fontId="3" fillId="2" borderId="52" xfId="0" applyFont="1" applyFill="1" applyBorder="1" applyAlignment="1">
      <alignment horizontal="center"/>
    </xf>
    <xf numFmtId="0" fontId="15" fillId="0" borderId="19" xfId="1" applyFont="1" applyBorder="1" applyAlignment="1">
      <alignment horizontal="center" vertical="center"/>
    </xf>
    <xf numFmtId="0" fontId="0" fillId="11" borderId="55" xfId="0" applyFill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4" fillId="0" borderId="52" xfId="0" applyFont="1" applyBorder="1" applyAlignment="1">
      <alignment horizontal="center" vertical="center" wrapText="1"/>
    </xf>
    <xf numFmtId="0" fontId="0" fillId="0" borderId="1" xfId="0" applyBorder="1"/>
    <xf numFmtId="2" fontId="0" fillId="11" borderId="55" xfId="0" applyNumberFormat="1" applyFill="1" applyBorder="1" applyAlignment="1">
      <alignment horizontal="center"/>
    </xf>
    <xf numFmtId="0" fontId="14" fillId="0" borderId="52" xfId="1" applyFont="1" applyBorder="1" applyAlignment="1">
      <alignment horizontal="center"/>
    </xf>
    <xf numFmtId="0" fontId="3" fillId="3" borderId="52" xfId="0" applyFont="1" applyFill="1" applyBorder="1" applyAlignment="1">
      <alignment horizontal="center"/>
    </xf>
    <xf numFmtId="0" fontId="26" fillId="0" borderId="19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/>
    </xf>
    <xf numFmtId="0" fontId="0" fillId="0" borderId="53" xfId="0" applyBorder="1"/>
    <xf numFmtId="0" fontId="0" fillId="0" borderId="16" xfId="0" applyBorder="1"/>
    <xf numFmtId="0" fontId="19" fillId="0" borderId="19" xfId="0" applyFont="1" applyBorder="1" applyAlignment="1">
      <alignment horizontal="center" vertical="center"/>
    </xf>
    <xf numFmtId="0" fontId="3" fillId="6" borderId="52" xfId="0" applyFont="1" applyFill="1" applyBorder="1" applyAlignment="1">
      <alignment horizontal="center"/>
    </xf>
    <xf numFmtId="0" fontId="3" fillId="8" borderId="52" xfId="0" applyFont="1" applyFill="1" applyBorder="1" applyAlignment="1">
      <alignment horizontal="center"/>
    </xf>
    <xf numFmtId="0" fontId="3" fillId="9" borderId="52" xfId="0" applyFon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0" borderId="58" xfId="0" applyBorder="1"/>
    <xf numFmtId="0" fontId="3" fillId="7" borderId="52" xfId="0" applyFont="1" applyFill="1" applyBorder="1" applyAlignment="1">
      <alignment horizontal="center"/>
    </xf>
    <xf numFmtId="0" fontId="15" fillId="0" borderId="52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49" fontId="0" fillId="0" borderId="0" xfId="0" applyNumberFormat="1" applyAlignment="1">
      <alignment horizontal="center"/>
    </xf>
    <xf numFmtId="0" fontId="26" fillId="0" borderId="0" xfId="1" applyFont="1" applyAlignment="1">
      <alignment horizontal="center"/>
    </xf>
    <xf numFmtId="0" fontId="26" fillId="0" borderId="0" xfId="1" applyFont="1" applyAlignment="1">
      <alignment horizontal="center" vertical="top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2" xfId="0" applyBorder="1"/>
    <xf numFmtId="0" fontId="4" fillId="0" borderId="42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0" fillId="0" borderId="37" xfId="0" applyBorder="1"/>
    <xf numFmtId="0" fontId="0" fillId="0" borderId="41" xfId="0" applyBorder="1"/>
    <xf numFmtId="0" fontId="4" fillId="0" borderId="6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280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D5170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C00000"/>
      </font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Stock Market Trend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2024 (one Year)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9527767949394765E-2"/>
          <c:y val="0.16349926169728851"/>
          <c:w val="0.89851693897859997"/>
          <c:h val="0.7595579165699346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cat>
            <c:numRef>
              <c:f>Charts!$B$310:$B$561</c:f>
              <c:numCache>
                <c:formatCode>m/d/yy;@</c:formatCode>
                <c:ptCount val="25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Charts!$C$310:$C$561</c:f>
              <c:numCache>
                <c:formatCode>0.00</c:formatCode>
                <c:ptCount val="252"/>
                <c:pt idx="0">
                  <c:v>258.7195368479592</c:v>
                </c:pt>
                <c:pt idx="1">
                  <c:v>260.39918766924404</c:v>
                </c:pt>
                <c:pt idx="2">
                  <c:v>261.03912921719024</c:v>
                </c:pt>
                <c:pt idx="3">
                  <c:v>259.63633522321868</c:v>
                </c:pt>
                <c:pt idx="4">
                  <c:v>259.78718300260294</c:v>
                </c:pt>
                <c:pt idx="5">
                  <c:v>257.51708781808139</c:v>
                </c:pt>
                <c:pt idx="6">
                  <c:v>257.9743525508087</c:v>
                </c:pt>
                <c:pt idx="7">
                  <c:v>258.31372530511692</c:v>
                </c:pt>
                <c:pt idx="8">
                  <c:v>261.02471053908863</c:v>
                </c:pt>
                <c:pt idx="9">
                  <c:v>260.4562083394303</c:v>
                </c:pt>
                <c:pt idx="10">
                  <c:v>261.89727836439971</c:v>
                </c:pt>
                <c:pt idx="11">
                  <c:v>263.30014094372711</c:v>
                </c:pt>
                <c:pt idx="12">
                  <c:v>264.19103629814987</c:v>
                </c:pt>
                <c:pt idx="13">
                  <c:v>265.05665775817107</c:v>
                </c:pt>
                <c:pt idx="14">
                  <c:v>264.53608958574074</c:v>
                </c:pt>
                <c:pt idx="15">
                  <c:v>263.33932451796318</c:v>
                </c:pt>
                <c:pt idx="16">
                  <c:v>264.66023460646556</c:v>
                </c:pt>
                <c:pt idx="17">
                  <c:v>264.12379176347133</c:v>
                </c:pt>
                <c:pt idx="18">
                  <c:v>264.62882390425011</c:v>
                </c:pt>
                <c:pt idx="19">
                  <c:v>263.84749578982172</c:v>
                </c:pt>
                <c:pt idx="20">
                  <c:v>262.92415891525314</c:v>
                </c:pt>
                <c:pt idx="21">
                  <c:v>263.94619607451637</c:v>
                </c:pt>
                <c:pt idx="22">
                  <c:v>264.65926028949832</c:v>
                </c:pt>
                <c:pt idx="23">
                  <c:v>264.72241081445333</c:v>
                </c:pt>
                <c:pt idx="24">
                  <c:v>263.17422014318049</c:v>
                </c:pt>
                <c:pt idx="25">
                  <c:v>264.01872230765593</c:v>
                </c:pt>
                <c:pt idx="26">
                  <c:v>264.02925811684139</c:v>
                </c:pt>
                <c:pt idx="27">
                  <c:v>263.6052500572348</c:v>
                </c:pt>
                <c:pt idx="28">
                  <c:v>265.0767861292635</c:v>
                </c:pt>
                <c:pt idx="29">
                  <c:v>265.00173120789384</c:v>
                </c:pt>
                <c:pt idx="30">
                  <c:v>265.10099813272018</c:v>
                </c:pt>
                <c:pt idx="31">
                  <c:v>265.26597725581308</c:v>
                </c:pt>
                <c:pt idx="32">
                  <c:v>264.20878419471541</c:v>
                </c:pt>
                <c:pt idx="33">
                  <c:v>261.56847071353786</c:v>
                </c:pt>
                <c:pt idx="34">
                  <c:v>260.94330448360012</c:v>
                </c:pt>
                <c:pt idx="35">
                  <c:v>260.49338700602686</c:v>
                </c:pt>
                <c:pt idx="36">
                  <c:v>260.30978570312533</c:v>
                </c:pt>
                <c:pt idx="37">
                  <c:v>258.4058492068653</c:v>
                </c:pt>
                <c:pt idx="38">
                  <c:v>260.44189530593366</c:v>
                </c:pt>
                <c:pt idx="39">
                  <c:v>257.77142790626783</c:v>
                </c:pt>
                <c:pt idx="40">
                  <c:v>256.26941903000545</c:v>
                </c:pt>
                <c:pt idx="41">
                  <c:v>257.98066754169264</c:v>
                </c:pt>
                <c:pt idx="42">
                  <c:v>255.74167848575365</c:v>
                </c:pt>
                <c:pt idx="43">
                  <c:v>256.54446322191086</c:v>
                </c:pt>
                <c:pt idx="44">
                  <c:v>252.69851073080599</c:v>
                </c:pt>
                <c:pt idx="45">
                  <c:v>251.68490771953302</c:v>
                </c:pt>
                <c:pt idx="46">
                  <c:v>252.17666222480642</c:v>
                </c:pt>
                <c:pt idx="47">
                  <c:v>250.05736479871712</c:v>
                </c:pt>
                <c:pt idx="48">
                  <c:v>252.87287130064726</c:v>
                </c:pt>
                <c:pt idx="49">
                  <c:v>253.77492682494065</c:v>
                </c:pt>
                <c:pt idx="50">
                  <c:v>252.34793702596423</c:v>
                </c:pt>
                <c:pt idx="51">
                  <c:v>253.89054031289388</c:v>
                </c:pt>
                <c:pt idx="52">
                  <c:v>253.65979657535837</c:v>
                </c:pt>
                <c:pt idx="53">
                  <c:v>253.94952368066143</c:v>
                </c:pt>
                <c:pt idx="54">
                  <c:v>256.39684150169717</c:v>
                </c:pt>
                <c:pt idx="55">
                  <c:v>256.6120872010556</c:v>
                </c:pt>
                <c:pt idx="56">
                  <c:v>255.24888539201481</c:v>
                </c:pt>
                <c:pt idx="57">
                  <c:v>254.67225688317393</c:v>
                </c:pt>
                <c:pt idx="58">
                  <c:v>251.8326751981366</c:v>
                </c:pt>
                <c:pt idx="59">
                  <c:v>252.56369714873321</c:v>
                </c:pt>
                <c:pt idx="60">
                  <c:v>252.99136446406618</c:v>
                </c:pt>
                <c:pt idx="61">
                  <c:v>253.96160279156135</c:v>
                </c:pt>
                <c:pt idx="62">
                  <c:v>247.39539049186359</c:v>
                </c:pt>
                <c:pt idx="63">
                  <c:v>239.71796545459125</c:v>
                </c:pt>
                <c:pt idx="64">
                  <c:v>239.01283694052481</c:v>
                </c:pt>
                <c:pt idx="65">
                  <c:v>237.10118629787311</c:v>
                </c:pt>
                <c:pt idx="66">
                  <c:v>250.143986847272</c:v>
                </c:pt>
                <c:pt idx="67">
                  <c:v>245.69825964875932</c:v>
                </c:pt>
                <c:pt idx="68">
                  <c:v>248.09995222834181</c:v>
                </c:pt>
                <c:pt idx="69">
                  <c:v>249.11533945277975</c:v>
                </c:pt>
                <c:pt idx="70">
                  <c:v>248.78885581911061</c:v>
                </c:pt>
                <c:pt idx="71">
                  <c:v>245.76918670527729</c:v>
                </c:pt>
                <c:pt idx="72">
                  <c:v>244.76572386596411</c:v>
                </c:pt>
                <c:pt idx="73">
                  <c:v>241.35912586034243</c:v>
                </c:pt>
                <c:pt idx="74">
                  <c:v>245.01494216109535</c:v>
                </c:pt>
                <c:pt idx="75">
                  <c:v>247.24483732651922</c:v>
                </c:pt>
                <c:pt idx="76">
                  <c:v>249.77605404272515</c:v>
                </c:pt>
                <c:pt idx="77">
                  <c:v>250.50316845796922</c:v>
                </c:pt>
                <c:pt idx="78">
                  <c:v>250.69182771822912</c:v>
                </c:pt>
                <c:pt idx="79">
                  <c:v>251.5959204870349</c:v>
                </c:pt>
                <c:pt idx="80">
                  <c:v>251.80491984500088</c:v>
                </c:pt>
                <c:pt idx="81">
                  <c:v>252.78282243342778</c:v>
                </c:pt>
                <c:pt idx="82">
                  <c:v>254.79453216542325</c:v>
                </c:pt>
                <c:pt idx="83">
                  <c:v>254.15565545584334</c:v>
                </c:pt>
                <c:pt idx="84">
                  <c:v>252.90851426806404</c:v>
                </c:pt>
                <c:pt idx="85">
                  <c:v>253.61977429096015</c:v>
                </c:pt>
                <c:pt idx="86">
                  <c:v>254.73664082402811</c:v>
                </c:pt>
                <c:pt idx="87">
                  <c:v>254.51060806303681</c:v>
                </c:pt>
                <c:pt idx="88">
                  <c:v>259.20753855517535</c:v>
                </c:pt>
                <c:pt idx="89">
                  <c:v>259.64157717102262</c:v>
                </c:pt>
                <c:pt idx="90">
                  <c:v>259.81935111098278</c:v>
                </c:pt>
                <c:pt idx="91">
                  <c:v>260.2704536296867</c:v>
                </c:pt>
                <c:pt idx="92">
                  <c:v>261.21517285818379</c:v>
                </c:pt>
                <c:pt idx="93">
                  <c:v>261.45444577326401</c:v>
                </c:pt>
                <c:pt idx="94">
                  <c:v>261.03044140456672</c:v>
                </c:pt>
                <c:pt idx="95">
                  <c:v>258.63540652233343</c:v>
                </c:pt>
                <c:pt idx="96">
                  <c:v>258.76563799124261</c:v>
                </c:pt>
                <c:pt idx="97">
                  <c:v>257.73916770350218</c:v>
                </c:pt>
                <c:pt idx="98">
                  <c:v>260.59525339350796</c:v>
                </c:pt>
                <c:pt idx="99">
                  <c:v>259.81140639881289</c:v>
                </c:pt>
                <c:pt idx="100">
                  <c:v>260.26812341037277</c:v>
                </c:pt>
                <c:pt idx="101">
                  <c:v>260.18365708171734</c:v>
                </c:pt>
                <c:pt idx="102">
                  <c:v>260.63378856508939</c:v>
                </c:pt>
                <c:pt idx="103">
                  <c:v>261.53918510406027</c:v>
                </c:pt>
                <c:pt idx="104">
                  <c:v>261.53253702513848</c:v>
                </c:pt>
                <c:pt idx="105">
                  <c:v>260.87092982785657</c:v>
                </c:pt>
                <c:pt idx="106">
                  <c:v>262.41708971834981</c:v>
                </c:pt>
                <c:pt idx="107">
                  <c:v>262.60672130135583</c:v>
                </c:pt>
                <c:pt idx="108">
                  <c:v>263.18658155842019</c:v>
                </c:pt>
                <c:pt idx="109">
                  <c:v>262.88702991008233</c:v>
                </c:pt>
                <c:pt idx="110">
                  <c:v>263.2051302268361</c:v>
                </c:pt>
                <c:pt idx="111">
                  <c:v>261.04730336094343</c:v>
                </c:pt>
                <c:pt idx="112">
                  <c:v>262.50906285180179</c:v>
                </c:pt>
                <c:pt idx="113">
                  <c:v>261.40136064261014</c:v>
                </c:pt>
                <c:pt idx="114">
                  <c:v>261.40911789384813</c:v>
                </c:pt>
                <c:pt idx="115">
                  <c:v>261.1841403118334</c:v>
                </c:pt>
                <c:pt idx="116">
                  <c:v>262.45733883011536</c:v>
                </c:pt>
                <c:pt idx="117">
                  <c:v>264.22460819543176</c:v>
                </c:pt>
                <c:pt idx="118">
                  <c:v>264.15034512353975</c:v>
                </c:pt>
                <c:pt idx="119">
                  <c:v>265.48374440544774</c:v>
                </c:pt>
                <c:pt idx="120">
                  <c:v>266.52952064606916</c:v>
                </c:pt>
                <c:pt idx="121">
                  <c:v>267.28530840610597</c:v>
                </c:pt>
                <c:pt idx="122">
                  <c:v>267.56992130428142</c:v>
                </c:pt>
                <c:pt idx="123">
                  <c:v>268.13624293756061</c:v>
                </c:pt>
                <c:pt idx="124">
                  <c:v>269.34560724285899</c:v>
                </c:pt>
                <c:pt idx="125">
                  <c:v>268.04905071037058</c:v>
                </c:pt>
                <c:pt idx="126">
                  <c:v>267.81303528743666</c:v>
                </c:pt>
                <c:pt idx="127">
                  <c:v>268.76047213260762</c:v>
                </c:pt>
                <c:pt idx="128">
                  <c:v>269.17082262558449</c:v>
                </c:pt>
                <c:pt idx="129">
                  <c:v>268.51702203684368</c:v>
                </c:pt>
                <c:pt idx="130">
                  <c:v>268.83975466661445</c:v>
                </c:pt>
                <c:pt idx="131">
                  <c:v>268.09398854897091</c:v>
                </c:pt>
                <c:pt idx="132">
                  <c:v>268.68235817080324</c:v>
                </c:pt>
                <c:pt idx="133">
                  <c:v>269.54852735519489</c:v>
                </c:pt>
                <c:pt idx="134">
                  <c:v>269.3154527495538</c:v>
                </c:pt>
                <c:pt idx="135">
                  <c:v>269.47527236485195</c:v>
                </c:pt>
                <c:pt idx="136">
                  <c:v>269.66254088494691</c:v>
                </c:pt>
                <c:pt idx="137">
                  <c:v>270.89654295599473</c:v>
                </c:pt>
                <c:pt idx="138">
                  <c:v>270.46723384621453</c:v>
                </c:pt>
                <c:pt idx="139">
                  <c:v>270.95066995658965</c:v>
                </c:pt>
                <c:pt idx="140">
                  <c:v>271.01120702603049</c:v>
                </c:pt>
                <c:pt idx="141">
                  <c:v>270.43008660849955</c:v>
                </c:pt>
                <c:pt idx="142">
                  <c:v>270.19589126513665</c:v>
                </c:pt>
                <c:pt idx="143">
                  <c:v>269.56498492213404</c:v>
                </c:pt>
                <c:pt idx="144">
                  <c:v>267.27259082686231</c:v>
                </c:pt>
                <c:pt idx="145">
                  <c:v>269.49333463684479</c:v>
                </c:pt>
                <c:pt idx="146">
                  <c:v>269.01815306874357</c:v>
                </c:pt>
                <c:pt idx="147">
                  <c:v>269.8592721922787</c:v>
                </c:pt>
                <c:pt idx="148">
                  <c:v>269.65404142805198</c:v>
                </c:pt>
                <c:pt idx="149">
                  <c:v>270.59294460643423</c:v>
                </c:pt>
                <c:pt idx="150">
                  <c:v>270.07967617855866</c:v>
                </c:pt>
                <c:pt idx="151">
                  <c:v>271.84051687778884</c:v>
                </c:pt>
                <c:pt idx="152">
                  <c:v>272.78219792040699</c:v>
                </c:pt>
                <c:pt idx="153">
                  <c:v>272.70901478272071</c:v>
                </c:pt>
                <c:pt idx="154">
                  <c:v>272.50037195142551</c:v>
                </c:pt>
                <c:pt idx="155">
                  <c:v>272.47569383954783</c:v>
                </c:pt>
                <c:pt idx="156">
                  <c:v>271.64884145717849</c:v>
                </c:pt>
                <c:pt idx="157">
                  <c:v>271.29424853244643</c:v>
                </c:pt>
                <c:pt idx="158">
                  <c:v>270.83887970752056</c:v>
                </c:pt>
                <c:pt idx="159">
                  <c:v>273.49392454974321</c:v>
                </c:pt>
                <c:pt idx="160">
                  <c:v>272.73192100876611</c:v>
                </c:pt>
                <c:pt idx="161">
                  <c:v>273.26563659601783</c:v>
                </c:pt>
                <c:pt idx="162">
                  <c:v>273.66225138790912</c:v>
                </c:pt>
                <c:pt idx="163">
                  <c:v>274.0939147684748</c:v>
                </c:pt>
                <c:pt idx="164">
                  <c:v>273.26793645257754</c:v>
                </c:pt>
                <c:pt idx="165">
                  <c:v>272.35374664513733</c:v>
                </c:pt>
                <c:pt idx="166">
                  <c:v>272.89136654351995</c:v>
                </c:pt>
                <c:pt idx="167">
                  <c:v>274.09586918685221</c:v>
                </c:pt>
                <c:pt idx="168">
                  <c:v>273.71817341197055</c:v>
                </c:pt>
                <c:pt idx="169">
                  <c:v>274.16195602416235</c:v>
                </c:pt>
                <c:pt idx="170">
                  <c:v>274.66646290922267</c:v>
                </c:pt>
                <c:pt idx="171">
                  <c:v>274.36489292044274</c:v>
                </c:pt>
                <c:pt idx="172">
                  <c:v>275.88074309721418</c:v>
                </c:pt>
                <c:pt idx="173">
                  <c:v>275.66781086500765</c:v>
                </c:pt>
                <c:pt idx="174">
                  <c:v>276.26945856445656</c:v>
                </c:pt>
                <c:pt idx="175">
                  <c:v>276.02192650529918</c:v>
                </c:pt>
                <c:pt idx="176">
                  <c:v>276.2570149360335</c:v>
                </c:pt>
                <c:pt idx="177">
                  <c:v>277.10331224496059</c:v>
                </c:pt>
                <c:pt idx="178">
                  <c:v>277.76291601385196</c:v>
                </c:pt>
                <c:pt idx="179">
                  <c:v>278.30523112093078</c:v>
                </c:pt>
                <c:pt idx="180">
                  <c:v>277.60471881807246</c:v>
                </c:pt>
                <c:pt idx="181">
                  <c:v>277.09430762868561</c:v>
                </c:pt>
                <c:pt idx="182">
                  <c:v>276.46491260017814</c:v>
                </c:pt>
                <c:pt idx="183">
                  <c:v>277.26925499844231</c:v>
                </c:pt>
                <c:pt idx="184">
                  <c:v>277.65442423725426</c:v>
                </c:pt>
                <c:pt idx="185">
                  <c:v>277.98694738577342</c:v>
                </c:pt>
                <c:pt idx="186">
                  <c:v>278.32107680243706</c:v>
                </c:pt>
                <c:pt idx="187">
                  <c:v>278.68176310348099</c:v>
                </c:pt>
                <c:pt idx="188">
                  <c:v>278.93478035848369</c:v>
                </c:pt>
                <c:pt idx="189">
                  <c:v>279.26766112598807</c:v>
                </c:pt>
                <c:pt idx="190">
                  <c:v>278.68696914422304</c:v>
                </c:pt>
                <c:pt idx="191">
                  <c:v>279.38429265284532</c:v>
                </c:pt>
                <c:pt idx="192">
                  <c:v>278.91418865506029</c:v>
                </c:pt>
                <c:pt idx="193">
                  <c:v>275.27319151243944</c:v>
                </c:pt>
                <c:pt idx="194">
                  <c:v>277.64570929112546</c:v>
                </c:pt>
                <c:pt idx="195">
                  <c:v>277.60782548272783</c:v>
                </c:pt>
                <c:pt idx="196">
                  <c:v>278.01423836773898</c:v>
                </c:pt>
                <c:pt idx="197">
                  <c:v>277.14049457201702</c:v>
                </c:pt>
                <c:pt idx="198">
                  <c:v>277.81370155872884</c:v>
                </c:pt>
                <c:pt idx="199">
                  <c:v>279.54502752318785</c:v>
                </c:pt>
                <c:pt idx="200">
                  <c:v>279.75712606230195</c:v>
                </c:pt>
                <c:pt idx="201">
                  <c:v>278.64221316991313</c:v>
                </c:pt>
                <c:pt idx="202">
                  <c:v>279.44637121030888</c:v>
                </c:pt>
                <c:pt idx="203">
                  <c:v>280.90796631354323</c:v>
                </c:pt>
                <c:pt idx="204">
                  <c:v>282.54696498178532</c:v>
                </c:pt>
                <c:pt idx="205">
                  <c:v>283.2157515058841</c:v>
                </c:pt>
                <c:pt idx="206">
                  <c:v>283.36131036773082</c:v>
                </c:pt>
                <c:pt idx="207">
                  <c:v>282.22306441677472</c:v>
                </c:pt>
                <c:pt idx="208">
                  <c:v>282.65922776938135</c:v>
                </c:pt>
                <c:pt idx="209">
                  <c:v>282.57513961069748</c:v>
                </c:pt>
                <c:pt idx="210">
                  <c:v>280.91638398032018</c:v>
                </c:pt>
                <c:pt idx="211">
                  <c:v>281.70513093543872</c:v>
                </c:pt>
                <c:pt idx="212">
                  <c:v>279.90696860450686</c:v>
                </c:pt>
                <c:pt idx="213">
                  <c:v>279.94718854843404</c:v>
                </c:pt>
                <c:pt idx="214">
                  <c:v>281.93351726847555</c:v>
                </c:pt>
                <c:pt idx="215">
                  <c:v>282.6715226753783</c:v>
                </c:pt>
                <c:pt idx="216">
                  <c:v>283.01619203577201</c:v>
                </c:pt>
                <c:pt idx="217">
                  <c:v>280.34587340369814</c:v>
                </c:pt>
                <c:pt idx="218">
                  <c:v>279.95203715254286</c:v>
                </c:pt>
                <c:pt idx="219">
                  <c:v>278.48587051702214</c:v>
                </c:pt>
                <c:pt idx="220">
                  <c:v>277.01222302186335</c:v>
                </c:pt>
                <c:pt idx="221">
                  <c:v>277.43141680939129</c:v>
                </c:pt>
                <c:pt idx="222">
                  <c:v>275.46548679398592</c:v>
                </c:pt>
                <c:pt idx="223">
                  <c:v>276.92298385236512</c:v>
                </c:pt>
                <c:pt idx="224">
                  <c:v>278.89919300160801</c:v>
                </c:pt>
                <c:pt idx="2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4-A240-9253-DBA890E2F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18016"/>
        <c:axId val="95319552"/>
      </c:lineChart>
      <c:dateAx>
        <c:axId val="95318016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9552"/>
        <c:crosses val="autoZero"/>
        <c:auto val="1"/>
        <c:lblOffset val="100"/>
        <c:baseTimeUnit val="days"/>
      </c:dateAx>
      <c:valAx>
        <c:axId val="95319552"/>
        <c:scaling>
          <c:orientation val="minMax"/>
          <c:max val="270"/>
          <c:min val="20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8016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Balance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Before Distributions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46513538599553"/>
          <c:y val="0.14211370130457829"/>
          <c:w val="0.85118687575219998"/>
          <c:h val="0.7940573807584395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cat>
            <c:numRef>
              <c:f>Charts!$E$310:$E$561</c:f>
              <c:numCache>
                <c:formatCode>m/d/yy;@</c:formatCode>
                <c:ptCount val="25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Charts!$F$310:$F$561</c:f>
              <c:numCache>
                <c:formatCode>"$"#,##0</c:formatCode>
                <c:ptCount val="252"/>
                <c:pt idx="0">
                  <c:v>978125.78</c:v>
                </c:pt>
                <c:pt idx="1">
                  <c:v>1002767.2700000001</c:v>
                </c:pt>
                <c:pt idx="2">
                  <c:v>1011705.8400000001</c:v>
                </c:pt>
                <c:pt idx="3">
                  <c:v>1000528.1700000003</c:v>
                </c:pt>
                <c:pt idx="4">
                  <c:v>958679.18</c:v>
                </c:pt>
                <c:pt idx="5">
                  <c:v>948149.02999999991</c:v>
                </c:pt>
                <c:pt idx="6">
                  <c:v>943976.81000000017</c:v>
                </c:pt>
                <c:pt idx="7">
                  <c:v>947562.87999999989</c:v>
                </c:pt>
                <c:pt idx="8">
                  <c:v>967867.94000000006</c:v>
                </c:pt>
                <c:pt idx="9">
                  <c:v>969049.09</c:v>
                </c:pt>
                <c:pt idx="10">
                  <c:v>981783.58000000007</c:v>
                </c:pt>
                <c:pt idx="11">
                  <c:v>1007050.15</c:v>
                </c:pt>
                <c:pt idx="12">
                  <c:v>1014953.6900000001</c:v>
                </c:pt>
                <c:pt idx="13">
                  <c:v>1026655.6100000001</c:v>
                </c:pt>
                <c:pt idx="14">
                  <c:v>1003141.8100000002</c:v>
                </c:pt>
                <c:pt idx="15">
                  <c:v>940959.30000000016</c:v>
                </c:pt>
                <c:pt idx="16">
                  <c:v>958194.58</c:v>
                </c:pt>
                <c:pt idx="17">
                  <c:v>962579.71</c:v>
                </c:pt>
                <c:pt idx="18">
                  <c:v>985619.75</c:v>
                </c:pt>
                <c:pt idx="19">
                  <c:v>978981.61000000034</c:v>
                </c:pt>
                <c:pt idx="20">
                  <c:v>977606.40000000026</c:v>
                </c:pt>
                <c:pt idx="21">
                  <c:v>985646.65</c:v>
                </c:pt>
                <c:pt idx="22">
                  <c:v>1001646.65</c:v>
                </c:pt>
                <c:pt idx="23">
                  <c:v>992294.64999999991</c:v>
                </c:pt>
                <c:pt idx="24">
                  <c:v>1012492.1799999998</c:v>
                </c:pt>
                <c:pt idx="25">
                  <c:v>1020538.9699999997</c:v>
                </c:pt>
                <c:pt idx="26">
                  <c:v>1008246.9799999996</c:v>
                </c:pt>
                <c:pt idx="27">
                  <c:v>1048028.99</c:v>
                </c:pt>
                <c:pt idx="28">
                  <c:v>1055244.51</c:v>
                </c:pt>
                <c:pt idx="29">
                  <c:v>1053258.79</c:v>
                </c:pt>
                <c:pt idx="30">
                  <c:v>1056105.7899999998</c:v>
                </c:pt>
                <c:pt idx="31">
                  <c:v>1085568.5899999999</c:v>
                </c:pt>
                <c:pt idx="32">
                  <c:v>1079396.0799999998</c:v>
                </c:pt>
                <c:pt idx="33">
                  <c:v>1028098.1799999999</c:v>
                </c:pt>
                <c:pt idx="34">
                  <c:v>1018897.7299999999</c:v>
                </c:pt>
                <c:pt idx="35">
                  <c:v>1008850.9299999998</c:v>
                </c:pt>
                <c:pt idx="36">
                  <c:v>1015677.4799999997</c:v>
                </c:pt>
                <c:pt idx="37">
                  <c:v>997251.91999999958</c:v>
                </c:pt>
                <c:pt idx="38">
                  <c:v>1012352.57</c:v>
                </c:pt>
                <c:pt idx="39">
                  <c:v>989033.80999999994</c:v>
                </c:pt>
                <c:pt idx="40">
                  <c:v>984581.37000000023</c:v>
                </c:pt>
                <c:pt idx="41">
                  <c:v>992631.96000000043</c:v>
                </c:pt>
                <c:pt idx="42">
                  <c:v>963578.9</c:v>
                </c:pt>
                <c:pt idx="43">
                  <c:v>966580.94</c:v>
                </c:pt>
                <c:pt idx="44">
                  <c:v>940794.19000000018</c:v>
                </c:pt>
                <c:pt idx="45">
                  <c:v>946718.31</c:v>
                </c:pt>
                <c:pt idx="46">
                  <c:v>954876.53</c:v>
                </c:pt>
                <c:pt idx="47">
                  <c:v>939095.15</c:v>
                </c:pt>
                <c:pt idx="48">
                  <c:v>942841.12999999989</c:v>
                </c:pt>
                <c:pt idx="49">
                  <c:v>951321.19999999972</c:v>
                </c:pt>
                <c:pt idx="50">
                  <c:v>939829.97000000032</c:v>
                </c:pt>
                <c:pt idx="51">
                  <c:v>938726.82999999984</c:v>
                </c:pt>
                <c:pt idx="52">
                  <c:v>930697.13000000012</c:v>
                </c:pt>
                <c:pt idx="53">
                  <c:v>926585.0199999999</c:v>
                </c:pt>
                <c:pt idx="54">
                  <c:v>953549.11999999976</c:v>
                </c:pt>
                <c:pt idx="55">
                  <c:v>953549.99000000034</c:v>
                </c:pt>
                <c:pt idx="56">
                  <c:v>933666.12</c:v>
                </c:pt>
                <c:pt idx="57">
                  <c:v>923872.49000000011</c:v>
                </c:pt>
                <c:pt idx="58">
                  <c:v>906137.96999999986</c:v>
                </c:pt>
                <c:pt idx="59">
                  <c:v>905080.77999999991</c:v>
                </c:pt>
                <c:pt idx="60">
                  <c:v>912821.09</c:v>
                </c:pt>
                <c:pt idx="61">
                  <c:v>923817.73</c:v>
                </c:pt>
                <c:pt idx="62">
                  <c:v>874749.04999999993</c:v>
                </c:pt>
                <c:pt idx="63">
                  <c:v>847783.19</c:v>
                </c:pt>
                <c:pt idx="64">
                  <c:v>855282.33000000007</c:v>
                </c:pt>
                <c:pt idx="65">
                  <c:v>842493.58000000007</c:v>
                </c:pt>
                <c:pt idx="66">
                  <c:v>903174.80000000016</c:v>
                </c:pt>
                <c:pt idx="67">
                  <c:v>870283.81000000017</c:v>
                </c:pt>
                <c:pt idx="68">
                  <c:v>888058.12</c:v>
                </c:pt>
                <c:pt idx="69">
                  <c:v>892022.0499999997</c:v>
                </c:pt>
                <c:pt idx="70">
                  <c:v>895885.4700000002</c:v>
                </c:pt>
                <c:pt idx="71">
                  <c:v>910524.75</c:v>
                </c:pt>
                <c:pt idx="72">
                  <c:v>913322.74000000022</c:v>
                </c:pt>
                <c:pt idx="73">
                  <c:v>891348.44999999984</c:v>
                </c:pt>
                <c:pt idx="74">
                  <c:v>906298.58000000019</c:v>
                </c:pt>
                <c:pt idx="75">
                  <c:v>917152.62000000011</c:v>
                </c:pt>
                <c:pt idx="76">
                  <c:v>937499.06999999983</c:v>
                </c:pt>
                <c:pt idx="77">
                  <c:v>944207.36999999976</c:v>
                </c:pt>
                <c:pt idx="78">
                  <c:v>947280.5900000002</c:v>
                </c:pt>
                <c:pt idx="79">
                  <c:v>948133.62000000023</c:v>
                </c:pt>
                <c:pt idx="80">
                  <c:v>1003010.8600000001</c:v>
                </c:pt>
                <c:pt idx="81">
                  <c:v>999508.71999999986</c:v>
                </c:pt>
                <c:pt idx="82">
                  <c:v>1001062.1000000002</c:v>
                </c:pt>
                <c:pt idx="83">
                  <c:v>1002309.8900000001</c:v>
                </c:pt>
                <c:pt idx="84">
                  <c:v>1005263.4000000001</c:v>
                </c:pt>
                <c:pt idx="85">
                  <c:v>1004367.2100000001</c:v>
                </c:pt>
                <c:pt idx="86">
                  <c:v>1004471.15</c:v>
                </c:pt>
                <c:pt idx="87">
                  <c:v>1011280.6699999999</c:v>
                </c:pt>
                <c:pt idx="88">
                  <c:v>1006489.12</c:v>
                </c:pt>
                <c:pt idx="89">
                  <c:v>1011369.4800000001</c:v>
                </c:pt>
                <c:pt idx="90">
                  <c:v>1005935.3899999999</c:v>
                </c:pt>
                <c:pt idx="91">
                  <c:v>1006908.7899999998</c:v>
                </c:pt>
                <c:pt idx="92">
                  <c:v>1010003.9099999998</c:v>
                </c:pt>
                <c:pt idx="93">
                  <c:v>1009930.1400000001</c:v>
                </c:pt>
                <c:pt idx="94">
                  <c:v>1006199.0500000002</c:v>
                </c:pt>
                <c:pt idx="95">
                  <c:v>978965.99000000011</c:v>
                </c:pt>
                <c:pt idx="96">
                  <c:v>988465.27000000025</c:v>
                </c:pt>
                <c:pt idx="97">
                  <c:v>1006757.6299999998</c:v>
                </c:pt>
                <c:pt idx="98">
                  <c:v>1009868.0099999998</c:v>
                </c:pt>
                <c:pt idx="99">
                  <c:v>1003124.92</c:v>
                </c:pt>
                <c:pt idx="100">
                  <c:v>988197.08000000007</c:v>
                </c:pt>
                <c:pt idx="101">
                  <c:v>999684.69</c:v>
                </c:pt>
                <c:pt idx="102">
                  <c:v>1011272.3400000001</c:v>
                </c:pt>
                <c:pt idx="103">
                  <c:v>1014712.66</c:v>
                </c:pt>
                <c:pt idx="104">
                  <c:v>1017790.0300000001</c:v>
                </c:pt>
                <c:pt idx="105">
                  <c:v>1007940.81</c:v>
                </c:pt>
                <c:pt idx="106">
                  <c:v>1021521.6299999998</c:v>
                </c:pt>
                <c:pt idx="107">
                  <c:v>1031385.4</c:v>
                </c:pt>
                <c:pt idx="108">
                  <c:v>1026309.8599999999</c:v>
                </c:pt>
                <c:pt idx="109">
                  <c:v>1049523.58</c:v>
                </c:pt>
                <c:pt idx="110">
                  <c:v>1053327.9100000001</c:v>
                </c:pt>
                <c:pt idx="111">
                  <c:v>1048934.6400000001</c:v>
                </c:pt>
                <c:pt idx="112">
                  <c:v>1113133.6900000002</c:v>
                </c:pt>
                <c:pt idx="113">
                  <c:v>1105211.2399999998</c:v>
                </c:pt>
                <c:pt idx="114">
                  <c:v>1109402.25</c:v>
                </c:pt>
                <c:pt idx="115">
                  <c:v>1103432.1099999996</c:v>
                </c:pt>
                <c:pt idx="116">
                  <c:v>1110805.9000000001</c:v>
                </c:pt>
                <c:pt idx="117">
                  <c:v>1124587.3200000003</c:v>
                </c:pt>
                <c:pt idx="118">
                  <c:v>1108798.05</c:v>
                </c:pt>
                <c:pt idx="119">
                  <c:v>1118234.9500000002</c:v>
                </c:pt>
                <c:pt idx="120">
                  <c:v>1110760</c:v>
                </c:pt>
                <c:pt idx="121">
                  <c:v>1124731.0900000008</c:v>
                </c:pt>
                <c:pt idx="122">
                  <c:v>1100999.1399999999</c:v>
                </c:pt>
                <c:pt idx="123">
                  <c:v>1116832.01</c:v>
                </c:pt>
                <c:pt idx="124">
                  <c:v>1121275.8999999999</c:v>
                </c:pt>
                <c:pt idx="125">
                  <c:v>1125609.3699999999</c:v>
                </c:pt>
                <c:pt idx="126">
                  <c:v>1111445.94</c:v>
                </c:pt>
                <c:pt idx="127">
                  <c:v>1123140.7300000002</c:v>
                </c:pt>
                <c:pt idx="128">
                  <c:v>1137004.57</c:v>
                </c:pt>
                <c:pt idx="129">
                  <c:v>1141728.49</c:v>
                </c:pt>
                <c:pt idx="130">
                  <c:v>1161078.96</c:v>
                </c:pt>
                <c:pt idx="131">
                  <c:v>1164690.04</c:v>
                </c:pt>
                <c:pt idx="132">
                  <c:v>1175967.29</c:v>
                </c:pt>
                <c:pt idx="133">
                  <c:v>1187352.1500000004</c:v>
                </c:pt>
                <c:pt idx="134">
                  <c:v>1199339.06</c:v>
                </c:pt>
                <c:pt idx="135">
                  <c:v>1178202.92</c:v>
                </c:pt>
                <c:pt idx="136">
                  <c:v>1173897.6000000001</c:v>
                </c:pt>
                <c:pt idx="137">
                  <c:v>1202300.1599999997</c:v>
                </c:pt>
                <c:pt idx="138">
                  <c:v>1210105.7600000002</c:v>
                </c:pt>
                <c:pt idx="139">
                  <c:v>1212869.3300000003</c:v>
                </c:pt>
                <c:pt idx="140">
                  <c:v>1211684.3899999997</c:v>
                </c:pt>
                <c:pt idx="141">
                  <c:v>1195240.68</c:v>
                </c:pt>
                <c:pt idx="142">
                  <c:v>1198929.4000000004</c:v>
                </c:pt>
                <c:pt idx="143">
                  <c:v>1197626.1800000002</c:v>
                </c:pt>
                <c:pt idx="144">
                  <c:v>1180163.2899999998</c:v>
                </c:pt>
                <c:pt idx="145">
                  <c:v>1206211.5099999998</c:v>
                </c:pt>
                <c:pt idx="146">
                  <c:v>1227846.6800000002</c:v>
                </c:pt>
                <c:pt idx="147">
                  <c:v>1232839.58</c:v>
                </c:pt>
                <c:pt idx="148">
                  <c:v>1240251.3699999996</c:v>
                </c:pt>
                <c:pt idx="149">
                  <c:v>1234216.29</c:v>
                </c:pt>
                <c:pt idx="150">
                  <c:v>1225260.0300000003</c:v>
                </c:pt>
                <c:pt idx="151">
                  <c:v>1244090.7500000002</c:v>
                </c:pt>
                <c:pt idx="152">
                  <c:v>1230699.4799999997</c:v>
                </c:pt>
                <c:pt idx="153">
                  <c:v>1224292.4800000004</c:v>
                </c:pt>
                <c:pt idx="154">
                  <c:v>1215076.5599999996</c:v>
                </c:pt>
                <c:pt idx="155">
                  <c:v>1208278.3</c:v>
                </c:pt>
                <c:pt idx="156">
                  <c:v>1175122.3099999998</c:v>
                </c:pt>
                <c:pt idx="157">
                  <c:v>1178972.6100000003</c:v>
                </c:pt>
                <c:pt idx="158">
                  <c:v>1186969.8500000001</c:v>
                </c:pt>
                <c:pt idx="159">
                  <c:v>1211312.9600000002</c:v>
                </c:pt>
                <c:pt idx="160">
                  <c:v>1213317.8399999996</c:v>
                </c:pt>
                <c:pt idx="161">
                  <c:v>1239020.6800000002</c:v>
                </c:pt>
                <c:pt idx="162">
                  <c:v>1235539.8200000003</c:v>
                </c:pt>
                <c:pt idx="163">
                  <c:v>1249396.0999999999</c:v>
                </c:pt>
                <c:pt idx="164">
                  <c:v>1234669.6399999999</c:v>
                </c:pt>
                <c:pt idx="165">
                  <c:v>1228544.57</c:v>
                </c:pt>
                <c:pt idx="166">
                  <c:v>1225695.1399999999</c:v>
                </c:pt>
                <c:pt idx="167">
                  <c:v>1223265.3900000001</c:v>
                </c:pt>
                <c:pt idx="168">
                  <c:v>1228619.99</c:v>
                </c:pt>
                <c:pt idx="169">
                  <c:v>1231411.7200000002</c:v>
                </c:pt>
                <c:pt idx="170">
                  <c:v>1237801.7400000002</c:v>
                </c:pt>
                <c:pt idx="171">
                  <c:v>1256918.2299999995</c:v>
                </c:pt>
                <c:pt idx="172">
                  <c:v>1272361.9300000002</c:v>
                </c:pt>
                <c:pt idx="173">
                  <c:v>1272475.1700000004</c:v>
                </c:pt>
                <c:pt idx="174">
                  <c:v>1311371.2300000002</c:v>
                </c:pt>
                <c:pt idx="175">
                  <c:v>1305846.43</c:v>
                </c:pt>
                <c:pt idx="176">
                  <c:v>1299646.74</c:v>
                </c:pt>
                <c:pt idx="177">
                  <c:v>1334899.4100000001</c:v>
                </c:pt>
                <c:pt idx="178">
                  <c:v>1387778.27</c:v>
                </c:pt>
                <c:pt idx="179">
                  <c:v>1408053.2200000002</c:v>
                </c:pt>
                <c:pt idx="180">
                  <c:v>1413207.9400000004</c:v>
                </c:pt>
                <c:pt idx="181">
                  <c:v>1393558.2100000002</c:v>
                </c:pt>
                <c:pt idx="182">
                  <c:v>1399951.5799999998</c:v>
                </c:pt>
                <c:pt idx="183">
                  <c:v>1397194.4399999997</c:v>
                </c:pt>
                <c:pt idx="184">
                  <c:v>1403899.7799999993</c:v>
                </c:pt>
                <c:pt idx="185">
                  <c:v>1400820.55</c:v>
                </c:pt>
                <c:pt idx="186">
                  <c:v>1427640.9299999997</c:v>
                </c:pt>
                <c:pt idx="187">
                  <c:v>1452691.0199999998</c:v>
                </c:pt>
                <c:pt idx="188">
                  <c:v>1460047.57</c:v>
                </c:pt>
                <c:pt idx="189">
                  <c:v>1505802.2499999998</c:v>
                </c:pt>
                <c:pt idx="190">
                  <c:v>1508248.0000000005</c:v>
                </c:pt>
                <c:pt idx="191">
                  <c:v>1527607.3099999998</c:v>
                </c:pt>
                <c:pt idx="192">
                  <c:v>1534297.3399999999</c:v>
                </c:pt>
                <c:pt idx="193">
                  <c:v>1515850.4300000006</c:v>
                </c:pt>
                <c:pt idx="194">
                  <c:v>1643886.0400000003</c:v>
                </c:pt>
                <c:pt idx="195">
                  <c:v>1659108.9000000004</c:v>
                </c:pt>
                <c:pt idx="196">
                  <c:v>1656625.46</c:v>
                </c:pt>
                <c:pt idx="197">
                  <c:v>1604952.11</c:v>
                </c:pt>
                <c:pt idx="198">
                  <c:v>1551883.9300000002</c:v>
                </c:pt>
                <c:pt idx="199">
                  <c:v>1579639.6999999997</c:v>
                </c:pt>
                <c:pt idx="200">
                  <c:v>1510569.38</c:v>
                </c:pt>
                <c:pt idx="201">
                  <c:v>1452815.28</c:v>
                </c:pt>
                <c:pt idx="202">
                  <c:v>1485766.330000001</c:v>
                </c:pt>
                <c:pt idx="203">
                  <c:v>1511861.6800000002</c:v>
                </c:pt>
                <c:pt idx="204">
                  <c:v>1496856.14</c:v>
                </c:pt>
                <c:pt idx="205">
                  <c:v>1504288.3499999996</c:v>
                </c:pt>
                <c:pt idx="206">
                  <c:v>1528669.3900000001</c:v>
                </c:pt>
                <c:pt idx="207">
                  <c:v>1525539.9100000006</c:v>
                </c:pt>
                <c:pt idx="208">
                  <c:v>1521360.6699999997</c:v>
                </c:pt>
                <c:pt idx="209">
                  <c:v>1491458.9899999998</c:v>
                </c:pt>
                <c:pt idx="210">
                  <c:v>1426412.15</c:v>
                </c:pt>
                <c:pt idx="211">
                  <c:v>1439565.4500000002</c:v>
                </c:pt>
                <c:pt idx="212">
                  <c:v>1388247.1100000006</c:v>
                </c:pt>
                <c:pt idx="213">
                  <c:v>1413793.9800000004</c:v>
                </c:pt>
                <c:pt idx="214">
                  <c:v>1448511.2500000002</c:v>
                </c:pt>
                <c:pt idx="215">
                  <c:v>1419991.5800000003</c:v>
                </c:pt>
                <c:pt idx="216">
                  <c:v>1421307.1099999999</c:v>
                </c:pt>
                <c:pt idx="217">
                  <c:v>1347258.9000000001</c:v>
                </c:pt>
                <c:pt idx="218">
                  <c:v>1352494.27</c:v>
                </c:pt>
                <c:pt idx="219">
                  <c:v>1333026.3999999999</c:v>
                </c:pt>
                <c:pt idx="220">
                  <c:v>1332796.5600000003</c:v>
                </c:pt>
                <c:pt idx="221">
                  <c:v>1349129.3499999996</c:v>
                </c:pt>
                <c:pt idx="222">
                  <c:v>1284406.2900000003</c:v>
                </c:pt>
                <c:pt idx="223">
                  <c:v>1284594.1500000006</c:v>
                </c:pt>
                <c:pt idx="224">
                  <c:v>1335228.9499999997</c:v>
                </c:pt>
                <c:pt idx="2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94-7E46-9D71-8E46D4318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00544"/>
        <c:axId val="95510528"/>
      </c:lineChart>
      <c:dateAx>
        <c:axId val="95500544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10528"/>
        <c:crosses val="autoZero"/>
        <c:auto val="1"/>
        <c:lblOffset val="100"/>
        <c:baseTimeUnit val="days"/>
      </c:dateAx>
      <c:valAx>
        <c:axId val="95510528"/>
        <c:scaling>
          <c:orientation val="minMax"/>
          <c:max val="1600000"/>
          <c:min val="90000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0544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> Allocation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4615289633502421"/>
          <c:y val="0.10212853537836331"/>
          <c:w val="0.54486063209045565"/>
          <c:h val="0.6511420887203917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explosion val="9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74-EC45-A915-002419BE45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74-EC45-A915-002419BE45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74-EC45-A915-002419BE45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74-EC45-A915-002419BE45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B74-EC45-A915-002419BE45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B74-EC45-A915-002419BE45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B74-EC45-A915-002419BE45C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B74-EC45-A915-002419BE45C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B74-EC45-A915-002419BE45C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B74-EC45-A915-002419BE45C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B74-EC45-A915-002419BE45C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6B74-EC45-A915-002419BE45C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6B74-EC45-A915-002419BE45C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6B74-EC45-A915-002419BE45C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6B74-EC45-A915-002419BE45C8}"/>
              </c:ext>
            </c:extLst>
          </c:dPt>
          <c:cat>
            <c:strRef>
              <c:f>Charts!$AF$51:$AF$65</c:f>
              <c:strCache>
                <c:ptCount val="15"/>
                <c:pt idx="0">
                  <c:v>Core Stock Equities</c:v>
                </c:pt>
                <c:pt idx="1">
                  <c:v>Bonds</c:v>
                </c:pt>
                <c:pt idx="2">
                  <c:v>MMK</c:v>
                </c:pt>
                <c:pt idx="3">
                  <c:v>International Funds</c:v>
                </c:pt>
                <c:pt idx="4">
                  <c:v>Sector Funds</c:v>
                </c:pt>
                <c:pt idx="5">
                  <c:v>Precious Metals Funds</c:v>
                </c:pt>
                <c:pt idx="6">
                  <c:v>Lg. Cap Growth Funds</c:v>
                </c:pt>
                <c:pt idx="7">
                  <c:v>Lg. Cap Blended Funds</c:v>
                </c:pt>
                <c:pt idx="8">
                  <c:v>Lg. Cap Value Funds</c:v>
                </c:pt>
                <c:pt idx="9">
                  <c:v>Mid Cap Growth Funds</c:v>
                </c:pt>
                <c:pt idx="10">
                  <c:v>Mid Cap Blended Funds</c:v>
                </c:pt>
                <c:pt idx="11">
                  <c:v>Mid Cap Value Funds</c:v>
                </c:pt>
                <c:pt idx="12">
                  <c:v>Small Cap Growth Funds</c:v>
                </c:pt>
                <c:pt idx="13">
                  <c:v>Small Cap Blended Funds</c:v>
                </c:pt>
                <c:pt idx="14">
                  <c:v>Small Cap Value Funds</c:v>
                </c:pt>
              </c:strCache>
            </c:strRef>
          </c:cat>
          <c:val>
            <c:numRef>
              <c:f>Charts!$AG$51:$AG$65</c:f>
              <c:numCache>
                <c:formatCode>0.00%</c:formatCode>
                <c:ptCount val="15"/>
                <c:pt idx="0">
                  <c:v>0.19070941497696198</c:v>
                </c:pt>
                <c:pt idx="1">
                  <c:v>1.4783974488573695E-2</c:v>
                </c:pt>
                <c:pt idx="2">
                  <c:v>5.3050084221787128E-2</c:v>
                </c:pt>
                <c:pt idx="3">
                  <c:v>3.4264399732054289E-3</c:v>
                </c:pt>
                <c:pt idx="4">
                  <c:v>5.1618598682838038E-2</c:v>
                </c:pt>
                <c:pt idx="5">
                  <c:v>2.101697271789264E-2</c:v>
                </c:pt>
                <c:pt idx="6">
                  <c:v>5.6968652909894484E-3</c:v>
                </c:pt>
                <c:pt idx="7">
                  <c:v>8.9280939356527738E-3</c:v>
                </c:pt>
                <c:pt idx="8">
                  <c:v>0</c:v>
                </c:pt>
                <c:pt idx="9">
                  <c:v>3.7564346083201489E-3</c:v>
                </c:pt>
                <c:pt idx="10">
                  <c:v>4.3917326198485594E-3</c:v>
                </c:pt>
                <c:pt idx="11">
                  <c:v>4.4339737110916646E-3</c:v>
                </c:pt>
                <c:pt idx="12">
                  <c:v>1.8353702288300369E-2</c:v>
                </c:pt>
                <c:pt idx="13">
                  <c:v>1.2857634047143327E-2</c:v>
                </c:pt>
                <c:pt idx="14">
                  <c:v>7.2942334176473531E-3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B74-EC45-A915-002419BE4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2.152816641721441E-2"/>
          <c:y val="0.79547208450789997"/>
          <c:w val="0.9596984881022107"/>
          <c:h val="0.1913591912122097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1">
        <a:lumMod val="20000"/>
        <a:lumOff val="80000"/>
      </a:schemeClr>
    </a:solidFill>
    <a:ln w="3175" cap="flat" cmpd="sng" algn="ctr">
      <a:solidFill>
        <a:schemeClr val="accent1">
          <a:lumMod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Stock Market Trend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2024-25 (Two Year)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9527767949394765E-2"/>
          <c:y val="0.16349926169728851"/>
          <c:w val="0.89851693897859997"/>
          <c:h val="0.7595579165699346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cat>
            <c:numRef>
              <c:f>Charts!$B$58:$B$557</c:f>
              <c:numCache>
                <c:formatCode>m/d/yy;@</c:formatCode>
                <c:ptCount val="500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</c:numCache>
            </c:numRef>
          </c:cat>
          <c:val>
            <c:numRef>
              <c:f>Charts!$C$58:$C$557</c:f>
              <c:numCache>
                <c:formatCode>0.00</c:formatCode>
                <c:ptCount val="500"/>
                <c:pt idx="0">
                  <c:v>232.8299994092452</c:v>
                </c:pt>
                <c:pt idx="1">
                  <c:v>231.5173538110827</c:v>
                </c:pt>
                <c:pt idx="2">
                  <c:v>231.2487726221047</c:v>
                </c:pt>
                <c:pt idx="3">
                  <c:v>231.34718598426301</c:v>
                </c:pt>
                <c:pt idx="4">
                  <c:v>233.0195518389468</c:v>
                </c:pt>
                <c:pt idx="5">
                  <c:v>232.67831216865591</c:v>
                </c:pt>
                <c:pt idx="6">
                  <c:v>233.43054426710259</c:v>
                </c:pt>
                <c:pt idx="7">
                  <c:v>233.42141373147149</c:v>
                </c:pt>
                <c:pt idx="8">
                  <c:v>233.18840599672259</c:v>
                </c:pt>
                <c:pt idx="9">
                  <c:v>232.53856571821629</c:v>
                </c:pt>
                <c:pt idx="10">
                  <c:v>231.9838000542272</c:v>
                </c:pt>
                <c:pt idx="11">
                  <c:v>233.1285500788903</c:v>
                </c:pt>
                <c:pt idx="12">
                  <c:v>234.88545465859201</c:v>
                </c:pt>
                <c:pt idx="13">
                  <c:v>235.4250170488927</c:v>
                </c:pt>
                <c:pt idx="14">
                  <c:v>235.4447815747383</c:v>
                </c:pt>
                <c:pt idx="15">
                  <c:v>235.39197939788701</c:v>
                </c:pt>
                <c:pt idx="16">
                  <c:v>236.0495177106404</c:v>
                </c:pt>
                <c:pt idx="17">
                  <c:v>236.0046183395072</c:v>
                </c:pt>
                <c:pt idx="18">
                  <c:v>237.12153719751851</c:v>
                </c:pt>
                <c:pt idx="19">
                  <c:v>236.99872804079851</c:v>
                </c:pt>
                <c:pt idx="20">
                  <c:v>235.07844137671759</c:v>
                </c:pt>
                <c:pt idx="21">
                  <c:v>236.60280983517319</c:v>
                </c:pt>
                <c:pt idx="22">
                  <c:v>237.75336823221201</c:v>
                </c:pt>
                <c:pt idx="23">
                  <c:v>237.0325167854273</c:v>
                </c:pt>
                <c:pt idx="24">
                  <c:v>237.4061415949744</c:v>
                </c:pt>
                <c:pt idx="25">
                  <c:v>238.22993653104419</c:v>
                </c:pt>
                <c:pt idx="26">
                  <c:v>238.50819500303521</c:v>
                </c:pt>
                <c:pt idx="27">
                  <c:v>239.11360368467939</c:v>
                </c:pt>
                <c:pt idx="28">
                  <c:v>239.2925673761288</c:v>
                </c:pt>
                <c:pt idx="29">
                  <c:v>237.11214662424729</c:v>
                </c:pt>
                <c:pt idx="30">
                  <c:v>238.22973841089211</c:v>
                </c:pt>
                <c:pt idx="31">
                  <c:v>239.22730106663639</c:v>
                </c:pt>
                <c:pt idx="32">
                  <c:v>238.44917832393821</c:v>
                </c:pt>
                <c:pt idx="33">
                  <c:v>237.77414947970769</c:v>
                </c:pt>
                <c:pt idx="34">
                  <c:v>237.71416654057239</c:v>
                </c:pt>
                <c:pt idx="35">
                  <c:v>240.24702088793191</c:v>
                </c:pt>
                <c:pt idx="36">
                  <c:v>240.24847721172929</c:v>
                </c:pt>
                <c:pt idx="37">
                  <c:v>240.05653775274851</c:v>
                </c:pt>
                <c:pt idx="38">
                  <c:v>240.1217999162661</c:v>
                </c:pt>
                <c:pt idx="39">
                  <c:v>239.7707475968547</c:v>
                </c:pt>
                <c:pt idx="40">
                  <c:v>240.37151397071699</c:v>
                </c:pt>
                <c:pt idx="41">
                  <c:v>241.21303722251221</c:v>
                </c:pt>
                <c:pt idx="42">
                  <c:v>240.8164555550174</c:v>
                </c:pt>
                <c:pt idx="43">
                  <c:v>239.11077478700631</c:v>
                </c:pt>
                <c:pt idx="44">
                  <c:v>239.61520215632021</c:v>
                </c:pt>
                <c:pt idx="45">
                  <c:v>240.72478844154719</c:v>
                </c:pt>
                <c:pt idx="46">
                  <c:v>239.97732092664879</c:v>
                </c:pt>
                <c:pt idx="47">
                  <c:v>239.82817029843449</c:v>
                </c:pt>
                <c:pt idx="48">
                  <c:v>241.1233802411318</c:v>
                </c:pt>
                <c:pt idx="49">
                  <c:v>240.93945588845611</c:v>
                </c:pt>
                <c:pt idx="50">
                  <c:v>240.4109086365506</c:v>
                </c:pt>
                <c:pt idx="51">
                  <c:v>239.54327518898151</c:v>
                </c:pt>
                <c:pt idx="52">
                  <c:v>240.1062292725139</c:v>
                </c:pt>
                <c:pt idx="53">
                  <c:v>240.99515051522181</c:v>
                </c:pt>
                <c:pt idx="54">
                  <c:v>242.5331639886883</c:v>
                </c:pt>
                <c:pt idx="55">
                  <c:v>243.2256301635762</c:v>
                </c:pt>
                <c:pt idx="56">
                  <c:v>242.65395603369171</c:v>
                </c:pt>
                <c:pt idx="57">
                  <c:v>242.19162807753139</c:v>
                </c:pt>
                <c:pt idx="58">
                  <c:v>241.89742061265369</c:v>
                </c:pt>
                <c:pt idx="59">
                  <c:v>243.2412362880888</c:v>
                </c:pt>
                <c:pt idx="60">
                  <c:v>243.3084534152147</c:v>
                </c:pt>
                <c:pt idx="61">
                  <c:v>242.83555924727301</c:v>
                </c:pt>
                <c:pt idx="62">
                  <c:v>241.47802993909991</c:v>
                </c:pt>
                <c:pt idx="63">
                  <c:v>241.5393153268916</c:v>
                </c:pt>
                <c:pt idx="64">
                  <c:v>239.68537144581671</c:v>
                </c:pt>
                <c:pt idx="65">
                  <c:v>241.0050271151448</c:v>
                </c:pt>
                <c:pt idx="66">
                  <c:v>241.01777947898739</c:v>
                </c:pt>
                <c:pt idx="67">
                  <c:v>241.1841147434447</c:v>
                </c:pt>
                <c:pt idx="68">
                  <c:v>239.761752706273</c:v>
                </c:pt>
                <c:pt idx="69">
                  <c:v>240.67090379856529</c:v>
                </c:pt>
                <c:pt idx="70">
                  <c:v>238.73370850585991</c:v>
                </c:pt>
                <c:pt idx="71">
                  <c:v>237.20676524464</c:v>
                </c:pt>
                <c:pt idx="72">
                  <c:v>237.23302347814021</c:v>
                </c:pt>
                <c:pt idx="73">
                  <c:v>236.4996334865296</c:v>
                </c:pt>
                <c:pt idx="74">
                  <c:v>236.26517590512799</c:v>
                </c:pt>
                <c:pt idx="75">
                  <c:v>235.6692827370367</c:v>
                </c:pt>
                <c:pt idx="76">
                  <c:v>236.82197782425041</c:v>
                </c:pt>
                <c:pt idx="77">
                  <c:v>238.28464130856739</c:v>
                </c:pt>
                <c:pt idx="78">
                  <c:v>238.234196796264</c:v>
                </c:pt>
                <c:pt idx="79">
                  <c:v>237.12053830847279</c:v>
                </c:pt>
                <c:pt idx="80">
                  <c:v>238.5282418576287</c:v>
                </c:pt>
                <c:pt idx="81">
                  <c:v>239.04476662680079</c:v>
                </c:pt>
                <c:pt idx="82">
                  <c:v>236.71634210023879</c:v>
                </c:pt>
                <c:pt idx="83">
                  <c:v>236.71246282378829</c:v>
                </c:pt>
                <c:pt idx="84">
                  <c:v>238.23605991038531</c:v>
                </c:pt>
                <c:pt idx="85">
                  <c:v>240.23100245622251</c:v>
                </c:pt>
                <c:pt idx="86">
                  <c:v>241.302672189888</c:v>
                </c:pt>
                <c:pt idx="87">
                  <c:v>241.33866662507211</c:v>
                </c:pt>
                <c:pt idx="88">
                  <c:v>241.56422899979259</c:v>
                </c:pt>
                <c:pt idx="89">
                  <c:v>242.42143505285131</c:v>
                </c:pt>
                <c:pt idx="90">
                  <c:v>242.63066448186001</c:v>
                </c:pt>
                <c:pt idx="91">
                  <c:v>242.6154427890223</c:v>
                </c:pt>
                <c:pt idx="92">
                  <c:v>243.3121624945986</c:v>
                </c:pt>
                <c:pt idx="93">
                  <c:v>244.81071411488821</c:v>
                </c:pt>
                <c:pt idx="94">
                  <c:v>244.56348610884939</c:v>
                </c:pt>
                <c:pt idx="95">
                  <c:v>244.79233995505871</c:v>
                </c:pt>
                <c:pt idx="96">
                  <c:v>244.7581935149102</c:v>
                </c:pt>
                <c:pt idx="97">
                  <c:v>245.00771817689829</c:v>
                </c:pt>
                <c:pt idx="98">
                  <c:v>244.4760283691746</c:v>
                </c:pt>
                <c:pt idx="99">
                  <c:v>243.00304119740119</c:v>
                </c:pt>
                <c:pt idx="100">
                  <c:v>243.6655364303478</c:v>
                </c:pt>
                <c:pt idx="101">
                  <c:v>243.53674813050341</c:v>
                </c:pt>
                <c:pt idx="102">
                  <c:v>242.3258927494681</c:v>
                </c:pt>
                <c:pt idx="103">
                  <c:v>241.1492144489722</c:v>
                </c:pt>
                <c:pt idx="104">
                  <c:v>242.37776809588809</c:v>
                </c:pt>
                <c:pt idx="105">
                  <c:v>242.4163294653317</c:v>
                </c:pt>
                <c:pt idx="106">
                  <c:v>242.72613204416791</c:v>
                </c:pt>
                <c:pt idx="107">
                  <c:v>244.06315827626841</c:v>
                </c:pt>
                <c:pt idx="108">
                  <c:v>244.13693276042869</c:v>
                </c:pt>
                <c:pt idx="109">
                  <c:v>243.79601144939559</c:v>
                </c:pt>
                <c:pt idx="110">
                  <c:v>244.13548218940781</c:v>
                </c:pt>
                <c:pt idx="111">
                  <c:v>244.35400499186051</c:v>
                </c:pt>
                <c:pt idx="112">
                  <c:v>245.21342389853061</c:v>
                </c:pt>
                <c:pt idx="113">
                  <c:v>245.2450682048817</c:v>
                </c:pt>
                <c:pt idx="114">
                  <c:v>245.12124351436989</c:v>
                </c:pt>
                <c:pt idx="115">
                  <c:v>246.0744903783021</c:v>
                </c:pt>
                <c:pt idx="116">
                  <c:v>246.22873203195491</c:v>
                </c:pt>
                <c:pt idx="117">
                  <c:v>246.35756872420001</c:v>
                </c:pt>
                <c:pt idx="118">
                  <c:v>246.28899846322241</c:v>
                </c:pt>
                <c:pt idx="119">
                  <c:v>246.23150126703521</c:v>
                </c:pt>
                <c:pt idx="120">
                  <c:v>246.3287437242812</c:v>
                </c:pt>
                <c:pt idx="121">
                  <c:v>246.61178324302151</c:v>
                </c:pt>
                <c:pt idx="122">
                  <c:v>246.88328255871849</c:v>
                </c:pt>
                <c:pt idx="123">
                  <c:v>246.42436553563451</c:v>
                </c:pt>
                <c:pt idx="124">
                  <c:v>246.92271335246261</c:v>
                </c:pt>
                <c:pt idx="125">
                  <c:v>247.718632568582</c:v>
                </c:pt>
                <c:pt idx="126">
                  <c:v>248.1820784226347</c:v>
                </c:pt>
                <c:pt idx="127">
                  <c:v>248.80352580126919</c:v>
                </c:pt>
                <c:pt idx="128">
                  <c:v>248.92429115855131</c:v>
                </c:pt>
                <c:pt idx="129">
                  <c:v>248.88649103306179</c:v>
                </c:pt>
                <c:pt idx="130">
                  <c:v>250.43753576734429</c:v>
                </c:pt>
                <c:pt idx="131">
                  <c:v>249.58437202274271</c:v>
                </c:pt>
                <c:pt idx="132">
                  <c:v>250.46092009786349</c:v>
                </c:pt>
                <c:pt idx="133">
                  <c:v>251.1116225662943</c:v>
                </c:pt>
                <c:pt idx="134">
                  <c:v>252.83986333574089</c:v>
                </c:pt>
                <c:pt idx="135">
                  <c:v>251.7399622222687</c:v>
                </c:pt>
                <c:pt idx="136">
                  <c:v>250.27754569933089</c:v>
                </c:pt>
                <c:pt idx="137">
                  <c:v>249.0951456021412</c:v>
                </c:pt>
                <c:pt idx="138">
                  <c:v>250.29868618472921</c:v>
                </c:pt>
                <c:pt idx="139">
                  <c:v>250.19830038577001</c:v>
                </c:pt>
                <c:pt idx="140">
                  <c:v>247.17076871024241</c:v>
                </c:pt>
                <c:pt idx="141">
                  <c:v>246.88364697411879</c:v>
                </c:pt>
                <c:pt idx="142">
                  <c:v>248.78694284074371</c:v>
                </c:pt>
                <c:pt idx="143">
                  <c:v>248.6870964117727</c:v>
                </c:pt>
                <c:pt idx="144">
                  <c:v>248.4254605940597</c:v>
                </c:pt>
                <c:pt idx="145">
                  <c:v>250.0582606865442</c:v>
                </c:pt>
                <c:pt idx="146">
                  <c:v>247.77213976760871</c:v>
                </c:pt>
                <c:pt idx="147">
                  <c:v>245.1353963176185</c:v>
                </c:pt>
                <c:pt idx="148">
                  <c:v>241.10049342369601</c:v>
                </c:pt>
                <c:pt idx="149">
                  <c:v>242.32182454703491</c:v>
                </c:pt>
                <c:pt idx="150">
                  <c:v>241.23395480005249</c:v>
                </c:pt>
                <c:pt idx="151">
                  <c:v>244.2628632786103</c:v>
                </c:pt>
                <c:pt idx="152">
                  <c:v>244.6455897677769</c:v>
                </c:pt>
                <c:pt idx="153">
                  <c:v>244.43996900855109</c:v>
                </c:pt>
                <c:pt idx="154">
                  <c:v>246.62960191251631</c:v>
                </c:pt>
                <c:pt idx="155">
                  <c:v>247.1146784931409</c:v>
                </c:pt>
                <c:pt idx="156">
                  <c:v>249.55317939852711</c:v>
                </c:pt>
                <c:pt idx="157">
                  <c:v>249.86574120962459</c:v>
                </c:pt>
                <c:pt idx="158">
                  <c:v>251.12815003509351</c:v>
                </c:pt>
                <c:pt idx="159">
                  <c:v>250.78084378032401</c:v>
                </c:pt>
                <c:pt idx="160">
                  <c:v>251.26538192703231</c:v>
                </c:pt>
                <c:pt idx="161">
                  <c:v>250.0000028981365</c:v>
                </c:pt>
                <c:pt idx="162">
                  <c:v>251.8130833143004</c:v>
                </c:pt>
                <c:pt idx="163">
                  <c:v>251.37516128471989</c:v>
                </c:pt>
                <c:pt idx="164">
                  <c:v>251.57560466024171</c:v>
                </c:pt>
                <c:pt idx="165">
                  <c:v>250.66124505078199</c:v>
                </c:pt>
                <c:pt idx="166">
                  <c:v>251.02569328756201</c:v>
                </c:pt>
                <c:pt idx="167">
                  <c:v>252.11120503811131</c:v>
                </c:pt>
                <c:pt idx="168">
                  <c:v>249.08430779541931</c:v>
                </c:pt>
                <c:pt idx="169">
                  <c:v>248.98514304697639</c:v>
                </c:pt>
                <c:pt idx="170">
                  <c:v>248.6449988597339</c:v>
                </c:pt>
                <c:pt idx="171">
                  <c:v>246.4278551064566</c:v>
                </c:pt>
                <c:pt idx="172">
                  <c:v>248.0088648151673</c:v>
                </c:pt>
                <c:pt idx="173">
                  <c:v>248.27969830768089</c:v>
                </c:pt>
                <c:pt idx="174">
                  <c:v>249.66933388847019</c:v>
                </c:pt>
                <c:pt idx="175">
                  <c:v>250.71024041509079</c:v>
                </c:pt>
                <c:pt idx="176">
                  <c:v>251.729510832975</c:v>
                </c:pt>
                <c:pt idx="177">
                  <c:v>251.9228128815387</c:v>
                </c:pt>
                <c:pt idx="178">
                  <c:v>252.02818112403369</c:v>
                </c:pt>
                <c:pt idx="179">
                  <c:v>251.6670483623825</c:v>
                </c:pt>
                <c:pt idx="180">
                  <c:v>254.0784496567789</c:v>
                </c:pt>
                <c:pt idx="181">
                  <c:v>253.90084881362779</c:v>
                </c:pt>
                <c:pt idx="182">
                  <c:v>254.0929474048653</c:v>
                </c:pt>
                <c:pt idx="183">
                  <c:v>254.54115736405669</c:v>
                </c:pt>
                <c:pt idx="184">
                  <c:v>253.97218758384881</c:v>
                </c:pt>
                <c:pt idx="185">
                  <c:v>254.78852968339231</c:v>
                </c:pt>
                <c:pt idx="186">
                  <c:v>254.84913162029929</c:v>
                </c:pt>
                <c:pt idx="187">
                  <c:v>255.13338855644949</c:v>
                </c:pt>
                <c:pt idx="188">
                  <c:v>253.9332615498823</c:v>
                </c:pt>
                <c:pt idx="189">
                  <c:v>254.0395179763716</c:v>
                </c:pt>
                <c:pt idx="190">
                  <c:v>253.64722072192211</c:v>
                </c:pt>
                <c:pt idx="191">
                  <c:v>254.9997912281919</c:v>
                </c:pt>
                <c:pt idx="192">
                  <c:v>253.59408124112539</c:v>
                </c:pt>
                <c:pt idx="193">
                  <c:v>254.62014966588649</c:v>
                </c:pt>
                <c:pt idx="194">
                  <c:v>255.75616199954499</c:v>
                </c:pt>
                <c:pt idx="195">
                  <c:v>255.58284483916219</c:v>
                </c:pt>
                <c:pt idx="196">
                  <c:v>256.61941393568293</c:v>
                </c:pt>
                <c:pt idx="197">
                  <c:v>257.4971650339312</c:v>
                </c:pt>
                <c:pt idx="198">
                  <c:v>256.37439929699809</c:v>
                </c:pt>
                <c:pt idx="199">
                  <c:v>257.220780174715</c:v>
                </c:pt>
                <c:pt idx="200">
                  <c:v>257.5027942021365</c:v>
                </c:pt>
                <c:pt idx="201">
                  <c:v>257.90033861597772</c:v>
                </c:pt>
                <c:pt idx="202">
                  <c:v>257.35006649298708</c:v>
                </c:pt>
                <c:pt idx="203">
                  <c:v>257.40275675752417</c:v>
                </c:pt>
                <c:pt idx="204">
                  <c:v>255.7949325423325</c:v>
                </c:pt>
                <c:pt idx="205">
                  <c:v>255.95040699312219</c:v>
                </c:pt>
                <c:pt idx="206">
                  <c:v>255.74520292083909</c:v>
                </c:pt>
                <c:pt idx="207">
                  <c:v>256.45368957058798</c:v>
                </c:pt>
                <c:pt idx="208">
                  <c:v>256.57424574804202</c:v>
                </c:pt>
                <c:pt idx="209">
                  <c:v>256.09960588352851</c:v>
                </c:pt>
                <c:pt idx="210">
                  <c:v>253.8298798739516</c:v>
                </c:pt>
                <c:pt idx="211">
                  <c:v>254.79866065621479</c:v>
                </c:pt>
                <c:pt idx="212">
                  <c:v>254.175558027764</c:v>
                </c:pt>
                <c:pt idx="213">
                  <c:v>255.83922485807301</c:v>
                </c:pt>
                <c:pt idx="214">
                  <c:v>260.44767225714378</c:v>
                </c:pt>
                <c:pt idx="215">
                  <c:v>261.23989982024608</c:v>
                </c:pt>
                <c:pt idx="216">
                  <c:v>261.79516699525408</c:v>
                </c:pt>
                <c:pt idx="217">
                  <c:v>262.41531642766739</c:v>
                </c:pt>
                <c:pt idx="218">
                  <c:v>261.62214514359181</c:v>
                </c:pt>
                <c:pt idx="219">
                  <c:v>261.53327878629841</c:v>
                </c:pt>
                <c:pt idx="220">
                  <c:v>260.74704803741218</c:v>
                </c:pt>
                <c:pt idx="221">
                  <c:v>258.95007591038569</c:v>
                </c:pt>
                <c:pt idx="222">
                  <c:v>259.19073864639068</c:v>
                </c:pt>
                <c:pt idx="223">
                  <c:v>259.57095748881142</c:v>
                </c:pt>
                <c:pt idx="224">
                  <c:v>259.7563288895218</c:v>
                </c:pt>
                <c:pt idx="225">
                  <c:v>260.6942662599364</c:v>
                </c:pt>
                <c:pt idx="226">
                  <c:v>261.61558443349782</c:v>
                </c:pt>
                <c:pt idx="227">
                  <c:v>262.58408991255709</c:v>
                </c:pt>
                <c:pt idx="228">
                  <c:v>263.11908287271052</c:v>
                </c:pt>
                <c:pt idx="229">
                  <c:v>262.56742943243842</c:v>
                </c:pt>
                <c:pt idx="230">
                  <c:v>263.35180937877271</c:v>
                </c:pt>
                <c:pt idx="231">
                  <c:v>263.6299554788099</c:v>
                </c:pt>
                <c:pt idx="232">
                  <c:v>263.66615064613421</c:v>
                </c:pt>
                <c:pt idx="233">
                  <c:v>264.89263730177362</c:v>
                </c:pt>
                <c:pt idx="234">
                  <c:v>264.32260114282019</c:v>
                </c:pt>
                <c:pt idx="235">
                  <c:v>264.56892846243119</c:v>
                </c:pt>
                <c:pt idx="236">
                  <c:v>263.77243594342099</c:v>
                </c:pt>
                <c:pt idx="237">
                  <c:v>263.34348644925228</c:v>
                </c:pt>
                <c:pt idx="238">
                  <c:v>264.16726574596782</c:v>
                </c:pt>
                <c:pt idx="239">
                  <c:v>263.33073567410457</c:v>
                </c:pt>
                <c:pt idx="240">
                  <c:v>263.2198947324186</c:v>
                </c:pt>
                <c:pt idx="241">
                  <c:v>263.73052496294821</c:v>
                </c:pt>
                <c:pt idx="242">
                  <c:v>263.02934414641931</c:v>
                </c:pt>
                <c:pt idx="243">
                  <c:v>258.84912395478602</c:v>
                </c:pt>
                <c:pt idx="244">
                  <c:v>258.79480311671472</c:v>
                </c:pt>
                <c:pt idx="245">
                  <c:v>260.32676510240958</c:v>
                </c:pt>
                <c:pt idx="246">
                  <c:v>261.00303868740019</c:v>
                </c:pt>
                <c:pt idx="247">
                  <c:v>262.50587701280023</c:v>
                </c:pt>
                <c:pt idx="248">
                  <c:v>262.56269771867812</c:v>
                </c:pt>
                <c:pt idx="249">
                  <c:v>261.06671532424679</c:v>
                </c:pt>
                <c:pt idx="250">
                  <c:v>259.61190439562421</c:v>
                </c:pt>
                <c:pt idx="251">
                  <c:v>259.07849320124092</c:v>
                </c:pt>
                <c:pt idx="252">
                  <c:v>258.7195368479592</c:v>
                </c:pt>
                <c:pt idx="253">
                  <c:v>260.39918766924404</c:v>
                </c:pt>
                <c:pt idx="254">
                  <c:v>261.03912921719024</c:v>
                </c:pt>
                <c:pt idx="255">
                  <c:v>259.63633522321868</c:v>
                </c:pt>
                <c:pt idx="256">
                  <c:v>259.78718300260294</c:v>
                </c:pt>
                <c:pt idx="257">
                  <c:v>257.51708781808139</c:v>
                </c:pt>
                <c:pt idx="258">
                  <c:v>257.9743525508087</c:v>
                </c:pt>
                <c:pt idx="259">
                  <c:v>258.31372530511692</c:v>
                </c:pt>
                <c:pt idx="260">
                  <c:v>261.02471053908863</c:v>
                </c:pt>
                <c:pt idx="261">
                  <c:v>260.4562083394303</c:v>
                </c:pt>
                <c:pt idx="262">
                  <c:v>261.89727836439971</c:v>
                </c:pt>
                <c:pt idx="263">
                  <c:v>263.30014094372711</c:v>
                </c:pt>
                <c:pt idx="264">
                  <c:v>264.19103629814987</c:v>
                </c:pt>
                <c:pt idx="265">
                  <c:v>265.05665775817107</c:v>
                </c:pt>
                <c:pt idx="266">
                  <c:v>264.53608958574074</c:v>
                </c:pt>
                <c:pt idx="267">
                  <c:v>263.33932451796318</c:v>
                </c:pt>
                <c:pt idx="268">
                  <c:v>264.66023460646556</c:v>
                </c:pt>
                <c:pt idx="269">
                  <c:v>264.12379176347133</c:v>
                </c:pt>
                <c:pt idx="270">
                  <c:v>264.62882390425011</c:v>
                </c:pt>
                <c:pt idx="271">
                  <c:v>263.84749578982172</c:v>
                </c:pt>
                <c:pt idx="272">
                  <c:v>262.92415891525314</c:v>
                </c:pt>
                <c:pt idx="273">
                  <c:v>263.94619607451637</c:v>
                </c:pt>
                <c:pt idx="274">
                  <c:v>264.65926028949832</c:v>
                </c:pt>
                <c:pt idx="275">
                  <c:v>264.72241081445333</c:v>
                </c:pt>
                <c:pt idx="276">
                  <c:v>263.17422014318049</c:v>
                </c:pt>
                <c:pt idx="277">
                  <c:v>264.01872230765593</c:v>
                </c:pt>
                <c:pt idx="278">
                  <c:v>264.02925811684139</c:v>
                </c:pt>
                <c:pt idx="279">
                  <c:v>263.6052500572348</c:v>
                </c:pt>
                <c:pt idx="280">
                  <c:v>265.0767861292635</c:v>
                </c:pt>
                <c:pt idx="281">
                  <c:v>265.00173120789384</c:v>
                </c:pt>
                <c:pt idx="282">
                  <c:v>265.10099813272018</c:v>
                </c:pt>
                <c:pt idx="283">
                  <c:v>265.26597725581308</c:v>
                </c:pt>
                <c:pt idx="284">
                  <c:v>264.20878419471541</c:v>
                </c:pt>
                <c:pt idx="285">
                  <c:v>261.56847071353786</c:v>
                </c:pt>
                <c:pt idx="286">
                  <c:v>260.94330448360012</c:v>
                </c:pt>
                <c:pt idx="287">
                  <c:v>260.49338700602686</c:v>
                </c:pt>
                <c:pt idx="288">
                  <c:v>260.30978570312533</c:v>
                </c:pt>
                <c:pt idx="289">
                  <c:v>258.4058492068653</c:v>
                </c:pt>
                <c:pt idx="290">
                  <c:v>260.44189530593366</c:v>
                </c:pt>
                <c:pt idx="291">
                  <c:v>257.77142790626783</c:v>
                </c:pt>
                <c:pt idx="292">
                  <c:v>256.26941903000545</c:v>
                </c:pt>
                <c:pt idx="293">
                  <c:v>257.98066754169264</c:v>
                </c:pt>
                <c:pt idx="294">
                  <c:v>255.74167848575365</c:v>
                </c:pt>
                <c:pt idx="295">
                  <c:v>256.54446322191086</c:v>
                </c:pt>
                <c:pt idx="296">
                  <c:v>252.69851073080599</c:v>
                </c:pt>
                <c:pt idx="297">
                  <c:v>251.68490771953302</c:v>
                </c:pt>
                <c:pt idx="298">
                  <c:v>252.17666222480642</c:v>
                </c:pt>
                <c:pt idx="299">
                  <c:v>250.05736479871712</c:v>
                </c:pt>
                <c:pt idx="300">
                  <c:v>252.87287130064726</c:v>
                </c:pt>
                <c:pt idx="301">
                  <c:v>253.77492682494065</c:v>
                </c:pt>
                <c:pt idx="302">
                  <c:v>252.34793702596423</c:v>
                </c:pt>
                <c:pt idx="303">
                  <c:v>253.89054031289388</c:v>
                </c:pt>
                <c:pt idx="304">
                  <c:v>253.65979657535837</c:v>
                </c:pt>
                <c:pt idx="305">
                  <c:v>253.94952368066143</c:v>
                </c:pt>
                <c:pt idx="306">
                  <c:v>256.39684150169717</c:v>
                </c:pt>
                <c:pt idx="307">
                  <c:v>256.6120872010556</c:v>
                </c:pt>
                <c:pt idx="308">
                  <c:v>255.24888539201481</c:v>
                </c:pt>
                <c:pt idx="309">
                  <c:v>254.67225688317393</c:v>
                </c:pt>
                <c:pt idx="310">
                  <c:v>251.8326751981366</c:v>
                </c:pt>
                <c:pt idx="311">
                  <c:v>252.56369714873321</c:v>
                </c:pt>
                <c:pt idx="312">
                  <c:v>252.99136446406618</c:v>
                </c:pt>
                <c:pt idx="313">
                  <c:v>253.96160279156135</c:v>
                </c:pt>
                <c:pt idx="314">
                  <c:v>247.39539049186359</c:v>
                </c:pt>
                <c:pt idx="315">
                  <c:v>239.71796545459125</c:v>
                </c:pt>
                <c:pt idx="316">
                  <c:v>239.01283694052481</c:v>
                </c:pt>
                <c:pt idx="317">
                  <c:v>237.10118629787311</c:v>
                </c:pt>
                <c:pt idx="318">
                  <c:v>250.143986847272</c:v>
                </c:pt>
                <c:pt idx="319">
                  <c:v>245.69825964875932</c:v>
                </c:pt>
                <c:pt idx="320">
                  <c:v>248.09995222834181</c:v>
                </c:pt>
                <c:pt idx="321">
                  <c:v>249.11533945277975</c:v>
                </c:pt>
                <c:pt idx="322">
                  <c:v>248.78885581911061</c:v>
                </c:pt>
                <c:pt idx="323">
                  <c:v>245.76918670527729</c:v>
                </c:pt>
                <c:pt idx="324">
                  <c:v>244.76572386596411</c:v>
                </c:pt>
                <c:pt idx="325">
                  <c:v>241.35912586034243</c:v>
                </c:pt>
                <c:pt idx="326">
                  <c:v>245.01494216109535</c:v>
                </c:pt>
                <c:pt idx="327">
                  <c:v>247.24483732651922</c:v>
                </c:pt>
                <c:pt idx="328">
                  <c:v>249.77605404272515</c:v>
                </c:pt>
                <c:pt idx="329">
                  <c:v>250.50316845796922</c:v>
                </c:pt>
                <c:pt idx="330">
                  <c:v>250.69182771822912</c:v>
                </c:pt>
                <c:pt idx="331">
                  <c:v>251.5959204870349</c:v>
                </c:pt>
                <c:pt idx="332">
                  <c:v>251.80491984500088</c:v>
                </c:pt>
                <c:pt idx="333">
                  <c:v>252.78282243342778</c:v>
                </c:pt>
                <c:pt idx="334">
                  <c:v>254.79453216542325</c:v>
                </c:pt>
                <c:pt idx="335">
                  <c:v>254.15565545584334</c:v>
                </c:pt>
                <c:pt idx="336">
                  <c:v>252.90851426806404</c:v>
                </c:pt>
                <c:pt idx="337">
                  <c:v>253.61977429096015</c:v>
                </c:pt>
                <c:pt idx="338">
                  <c:v>254.73664082402811</c:v>
                </c:pt>
                <c:pt idx="339">
                  <c:v>254.51060806303681</c:v>
                </c:pt>
                <c:pt idx="340">
                  <c:v>259.20753855517535</c:v>
                </c:pt>
                <c:pt idx="341">
                  <c:v>259.64157717102262</c:v>
                </c:pt>
                <c:pt idx="342">
                  <c:v>259.81935111098278</c:v>
                </c:pt>
                <c:pt idx="343">
                  <c:v>260.2704536296867</c:v>
                </c:pt>
                <c:pt idx="344">
                  <c:v>261.21517285818379</c:v>
                </c:pt>
                <c:pt idx="345">
                  <c:v>261.45444577326401</c:v>
                </c:pt>
                <c:pt idx="346">
                  <c:v>261.03044140456672</c:v>
                </c:pt>
                <c:pt idx="347">
                  <c:v>258.63540652233343</c:v>
                </c:pt>
                <c:pt idx="348">
                  <c:v>258.76563799124261</c:v>
                </c:pt>
                <c:pt idx="349">
                  <c:v>257.73916770350218</c:v>
                </c:pt>
                <c:pt idx="350">
                  <c:v>260.59525339350796</c:v>
                </c:pt>
                <c:pt idx="351">
                  <c:v>259.81140639881289</c:v>
                </c:pt>
                <c:pt idx="352">
                  <c:v>260.26812341037277</c:v>
                </c:pt>
                <c:pt idx="353">
                  <c:v>260.18365708171734</c:v>
                </c:pt>
                <c:pt idx="354">
                  <c:v>260.63378856508939</c:v>
                </c:pt>
                <c:pt idx="355">
                  <c:v>261.53918510406027</c:v>
                </c:pt>
                <c:pt idx="356">
                  <c:v>261.53253702513848</c:v>
                </c:pt>
                <c:pt idx="357">
                  <c:v>260.87092982785657</c:v>
                </c:pt>
                <c:pt idx="358">
                  <c:v>262.41708971834981</c:v>
                </c:pt>
                <c:pt idx="359">
                  <c:v>262.60672130135583</c:v>
                </c:pt>
                <c:pt idx="360">
                  <c:v>263.18658155842019</c:v>
                </c:pt>
                <c:pt idx="361">
                  <c:v>262.88702991008233</c:v>
                </c:pt>
                <c:pt idx="362">
                  <c:v>263.2051302268361</c:v>
                </c:pt>
                <c:pt idx="363">
                  <c:v>261.04730336094343</c:v>
                </c:pt>
                <c:pt idx="364">
                  <c:v>262.50906285180179</c:v>
                </c:pt>
                <c:pt idx="365">
                  <c:v>261.40136064261014</c:v>
                </c:pt>
                <c:pt idx="366">
                  <c:v>261.40911789384813</c:v>
                </c:pt>
                <c:pt idx="367">
                  <c:v>261.1841403118334</c:v>
                </c:pt>
                <c:pt idx="368">
                  <c:v>262.45733883011536</c:v>
                </c:pt>
                <c:pt idx="369">
                  <c:v>264.22460819543176</c:v>
                </c:pt>
                <c:pt idx="370">
                  <c:v>264.15034512353975</c:v>
                </c:pt>
                <c:pt idx="371">
                  <c:v>265.48374440544774</c:v>
                </c:pt>
                <c:pt idx="372">
                  <c:v>266.52952064606916</c:v>
                </c:pt>
                <c:pt idx="373">
                  <c:v>267.28530840610597</c:v>
                </c:pt>
                <c:pt idx="374">
                  <c:v>267.56992130428142</c:v>
                </c:pt>
                <c:pt idx="375">
                  <c:v>268.13624293756061</c:v>
                </c:pt>
                <c:pt idx="376">
                  <c:v>269.34560724285899</c:v>
                </c:pt>
                <c:pt idx="377">
                  <c:v>268.04905071037058</c:v>
                </c:pt>
                <c:pt idx="378">
                  <c:v>267.81303528743666</c:v>
                </c:pt>
                <c:pt idx="379">
                  <c:v>268.76047213260762</c:v>
                </c:pt>
                <c:pt idx="380">
                  <c:v>269.17082262558449</c:v>
                </c:pt>
                <c:pt idx="381">
                  <c:v>268.51702203684368</c:v>
                </c:pt>
                <c:pt idx="382">
                  <c:v>268.83975466661445</c:v>
                </c:pt>
                <c:pt idx="383">
                  <c:v>268.09398854897091</c:v>
                </c:pt>
                <c:pt idx="384">
                  <c:v>268.68235817080324</c:v>
                </c:pt>
                <c:pt idx="385">
                  <c:v>269.54852735519489</c:v>
                </c:pt>
                <c:pt idx="386">
                  <c:v>269.3154527495538</c:v>
                </c:pt>
                <c:pt idx="387">
                  <c:v>269.47527236485195</c:v>
                </c:pt>
                <c:pt idx="388">
                  <c:v>269.66254088494691</c:v>
                </c:pt>
                <c:pt idx="389">
                  <c:v>270.89654295599473</c:v>
                </c:pt>
                <c:pt idx="390">
                  <c:v>270.46723384621453</c:v>
                </c:pt>
                <c:pt idx="391">
                  <c:v>270.95066995658965</c:v>
                </c:pt>
                <c:pt idx="392">
                  <c:v>271.01120702603049</c:v>
                </c:pt>
                <c:pt idx="393">
                  <c:v>270.43008660849955</c:v>
                </c:pt>
                <c:pt idx="394">
                  <c:v>270.19589126513665</c:v>
                </c:pt>
                <c:pt idx="395">
                  <c:v>269.56498492213404</c:v>
                </c:pt>
                <c:pt idx="396">
                  <c:v>267.27259082686231</c:v>
                </c:pt>
                <c:pt idx="397">
                  <c:v>269.49333463684479</c:v>
                </c:pt>
                <c:pt idx="398">
                  <c:v>269.01815306874357</c:v>
                </c:pt>
                <c:pt idx="399">
                  <c:v>269.8592721922787</c:v>
                </c:pt>
                <c:pt idx="400">
                  <c:v>269.65404142805198</c:v>
                </c:pt>
                <c:pt idx="401">
                  <c:v>270.59294460643423</c:v>
                </c:pt>
                <c:pt idx="402">
                  <c:v>270.07967617855866</c:v>
                </c:pt>
                <c:pt idx="403">
                  <c:v>271.84051687778884</c:v>
                </c:pt>
                <c:pt idx="404">
                  <c:v>272.78219792040699</c:v>
                </c:pt>
                <c:pt idx="405">
                  <c:v>272.70901478272071</c:v>
                </c:pt>
                <c:pt idx="406">
                  <c:v>272.50037195142551</c:v>
                </c:pt>
                <c:pt idx="407">
                  <c:v>272.47569383954783</c:v>
                </c:pt>
                <c:pt idx="408">
                  <c:v>271.64884145717849</c:v>
                </c:pt>
                <c:pt idx="409">
                  <c:v>271.29424853244643</c:v>
                </c:pt>
                <c:pt idx="410">
                  <c:v>270.83887970752056</c:v>
                </c:pt>
                <c:pt idx="411">
                  <c:v>273.49392454974321</c:v>
                </c:pt>
                <c:pt idx="412">
                  <c:v>272.73192100876611</c:v>
                </c:pt>
                <c:pt idx="413">
                  <c:v>273.26563659601783</c:v>
                </c:pt>
                <c:pt idx="414">
                  <c:v>273.66225138790912</c:v>
                </c:pt>
                <c:pt idx="415">
                  <c:v>274.0939147684748</c:v>
                </c:pt>
                <c:pt idx="416">
                  <c:v>273.26793645257754</c:v>
                </c:pt>
                <c:pt idx="417">
                  <c:v>272.35374664513733</c:v>
                </c:pt>
                <c:pt idx="418">
                  <c:v>272.89136654351995</c:v>
                </c:pt>
                <c:pt idx="419">
                  <c:v>274.09586918685221</c:v>
                </c:pt>
                <c:pt idx="420">
                  <c:v>273.71817341197055</c:v>
                </c:pt>
                <c:pt idx="421">
                  <c:v>274.16195602416235</c:v>
                </c:pt>
                <c:pt idx="422">
                  <c:v>274.66646290922267</c:v>
                </c:pt>
                <c:pt idx="423">
                  <c:v>274.36489292044274</c:v>
                </c:pt>
                <c:pt idx="424">
                  <c:v>275.88074309721418</c:v>
                </c:pt>
                <c:pt idx="425">
                  <c:v>275.66781086500765</c:v>
                </c:pt>
                <c:pt idx="426">
                  <c:v>276.26945856445656</c:v>
                </c:pt>
                <c:pt idx="427">
                  <c:v>276.02192650529918</c:v>
                </c:pt>
                <c:pt idx="428">
                  <c:v>276.2570149360335</c:v>
                </c:pt>
                <c:pt idx="429">
                  <c:v>277.10331224496059</c:v>
                </c:pt>
                <c:pt idx="430">
                  <c:v>277.76291601385196</c:v>
                </c:pt>
                <c:pt idx="431">
                  <c:v>278.30523112093078</c:v>
                </c:pt>
                <c:pt idx="432">
                  <c:v>277.60471881807246</c:v>
                </c:pt>
                <c:pt idx="433">
                  <c:v>277.09430762868561</c:v>
                </c:pt>
                <c:pt idx="434">
                  <c:v>276.46491260017814</c:v>
                </c:pt>
                <c:pt idx="435">
                  <c:v>277.26925499844231</c:v>
                </c:pt>
                <c:pt idx="436">
                  <c:v>277.65442423725426</c:v>
                </c:pt>
                <c:pt idx="437">
                  <c:v>277.98694738577342</c:v>
                </c:pt>
                <c:pt idx="438">
                  <c:v>278.32107680243706</c:v>
                </c:pt>
                <c:pt idx="439">
                  <c:v>278.68176310348099</c:v>
                </c:pt>
                <c:pt idx="440">
                  <c:v>278.93478035848369</c:v>
                </c:pt>
                <c:pt idx="441">
                  <c:v>279.26766112598807</c:v>
                </c:pt>
                <c:pt idx="442">
                  <c:v>278.68696914422304</c:v>
                </c:pt>
                <c:pt idx="443">
                  <c:v>279.38429265284532</c:v>
                </c:pt>
                <c:pt idx="444">
                  <c:v>278.91418865506029</c:v>
                </c:pt>
                <c:pt idx="445">
                  <c:v>275.27319151243944</c:v>
                </c:pt>
                <c:pt idx="446">
                  <c:v>277.64570929112546</c:v>
                </c:pt>
                <c:pt idx="447">
                  <c:v>277.60782548272783</c:v>
                </c:pt>
                <c:pt idx="448">
                  <c:v>278.01423836773898</c:v>
                </c:pt>
                <c:pt idx="449">
                  <c:v>277.14049457201702</c:v>
                </c:pt>
                <c:pt idx="450">
                  <c:v>277.81370155872884</c:v>
                </c:pt>
                <c:pt idx="451">
                  <c:v>279.54502752318785</c:v>
                </c:pt>
                <c:pt idx="452">
                  <c:v>279.75712606230195</c:v>
                </c:pt>
                <c:pt idx="453">
                  <c:v>278.64221316991313</c:v>
                </c:pt>
                <c:pt idx="454">
                  <c:v>279.44637121030888</c:v>
                </c:pt>
                <c:pt idx="455">
                  <c:v>280.90796631354323</c:v>
                </c:pt>
                <c:pt idx="456">
                  <c:v>282.54696498178532</c:v>
                </c:pt>
                <c:pt idx="457">
                  <c:v>283.2157515058841</c:v>
                </c:pt>
                <c:pt idx="458">
                  <c:v>283.36131036773082</c:v>
                </c:pt>
                <c:pt idx="459">
                  <c:v>282.22306441677472</c:v>
                </c:pt>
                <c:pt idx="460">
                  <c:v>282.65922776938135</c:v>
                </c:pt>
                <c:pt idx="461">
                  <c:v>282.57513961069748</c:v>
                </c:pt>
                <c:pt idx="462">
                  <c:v>280.91638398032018</c:v>
                </c:pt>
                <c:pt idx="463">
                  <c:v>281.70513093543872</c:v>
                </c:pt>
                <c:pt idx="464">
                  <c:v>279.90696860450686</c:v>
                </c:pt>
                <c:pt idx="465">
                  <c:v>279.94718854843404</c:v>
                </c:pt>
                <c:pt idx="466">
                  <c:v>281.93351726847555</c:v>
                </c:pt>
                <c:pt idx="467">
                  <c:v>282.6715226753783</c:v>
                </c:pt>
                <c:pt idx="468">
                  <c:v>283.01619203577201</c:v>
                </c:pt>
                <c:pt idx="469">
                  <c:v>280.34587340369814</c:v>
                </c:pt>
                <c:pt idx="470">
                  <c:v>279.95203715254286</c:v>
                </c:pt>
                <c:pt idx="471">
                  <c:v>278.48587051702214</c:v>
                </c:pt>
                <c:pt idx="472">
                  <c:v>277.01222302186335</c:v>
                </c:pt>
                <c:pt idx="473">
                  <c:v>277.43141680939129</c:v>
                </c:pt>
                <c:pt idx="474">
                  <c:v>275.46548679398592</c:v>
                </c:pt>
                <c:pt idx="475">
                  <c:v>276.92298385236512</c:v>
                </c:pt>
                <c:pt idx="476">
                  <c:v>278.89919300160801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C-B84D-9A60-A94298988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20576"/>
        <c:axId val="95722112"/>
      </c:lineChart>
      <c:dateAx>
        <c:axId val="95720576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112"/>
        <c:crosses val="autoZero"/>
        <c:auto val="1"/>
        <c:lblOffset val="100"/>
        <c:baseTimeUnit val="days"/>
      </c:dateAx>
      <c:valAx>
        <c:axId val="95722112"/>
        <c:scaling>
          <c:orientation val="minMax"/>
          <c:max val="360"/>
          <c:min val="20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0576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Balance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After Distributions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46513538599553"/>
          <c:y val="0.14211370130457829"/>
          <c:w val="0.85118687575219998"/>
          <c:h val="0.7940573807584395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cat>
            <c:numRef>
              <c:f>Charts!$E$310:$E$557</c:f>
              <c:numCache>
                <c:formatCode>m/d/yy;@</c:formatCode>
                <c:ptCount val="24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</c:numCache>
            </c:numRef>
          </c:cat>
          <c:val>
            <c:numRef>
              <c:f>Charts!$F$310:$F$557</c:f>
              <c:numCache>
                <c:formatCode>"$"#,##0</c:formatCode>
                <c:ptCount val="248"/>
                <c:pt idx="0">
                  <c:v>978125.78</c:v>
                </c:pt>
                <c:pt idx="1">
                  <c:v>1002767.2700000001</c:v>
                </c:pt>
                <c:pt idx="2">
                  <c:v>1011705.8400000001</c:v>
                </c:pt>
                <c:pt idx="3">
                  <c:v>1000528.1700000003</c:v>
                </c:pt>
                <c:pt idx="4">
                  <c:v>958679.18</c:v>
                </c:pt>
                <c:pt idx="5">
                  <c:v>948149.02999999991</c:v>
                </c:pt>
                <c:pt idx="6">
                  <c:v>943976.81000000017</c:v>
                </c:pt>
                <c:pt idx="7">
                  <c:v>947562.87999999989</c:v>
                </c:pt>
                <c:pt idx="8">
                  <c:v>967867.94000000006</c:v>
                </c:pt>
                <c:pt idx="9">
                  <c:v>969049.09</c:v>
                </c:pt>
                <c:pt idx="10">
                  <c:v>981783.58000000007</c:v>
                </c:pt>
                <c:pt idx="11">
                  <c:v>1007050.15</c:v>
                </c:pt>
                <c:pt idx="12">
                  <c:v>1014953.6900000001</c:v>
                </c:pt>
                <c:pt idx="13">
                  <c:v>1026655.6100000001</c:v>
                </c:pt>
                <c:pt idx="14">
                  <c:v>1003141.8100000002</c:v>
                </c:pt>
                <c:pt idx="15">
                  <c:v>940959.30000000016</c:v>
                </c:pt>
                <c:pt idx="16">
                  <c:v>958194.58</c:v>
                </c:pt>
                <c:pt idx="17">
                  <c:v>962579.71</c:v>
                </c:pt>
                <c:pt idx="18">
                  <c:v>985619.75</c:v>
                </c:pt>
                <c:pt idx="19">
                  <c:v>978981.61000000034</c:v>
                </c:pt>
                <c:pt idx="20">
                  <c:v>977606.40000000026</c:v>
                </c:pt>
                <c:pt idx="21">
                  <c:v>985646.65</c:v>
                </c:pt>
                <c:pt idx="22">
                  <c:v>1001646.65</c:v>
                </c:pt>
                <c:pt idx="23">
                  <c:v>992294.64999999991</c:v>
                </c:pt>
                <c:pt idx="24">
                  <c:v>1012492.1799999998</c:v>
                </c:pt>
                <c:pt idx="25">
                  <c:v>1020538.9699999997</c:v>
                </c:pt>
                <c:pt idx="26">
                  <c:v>1008246.9799999996</c:v>
                </c:pt>
                <c:pt idx="27">
                  <c:v>1048028.99</c:v>
                </c:pt>
                <c:pt idx="28">
                  <c:v>1055244.51</c:v>
                </c:pt>
                <c:pt idx="29">
                  <c:v>1053258.79</c:v>
                </c:pt>
                <c:pt idx="30">
                  <c:v>1056105.7899999998</c:v>
                </c:pt>
                <c:pt idx="31">
                  <c:v>1085568.5899999999</c:v>
                </c:pt>
                <c:pt idx="32">
                  <c:v>1079396.0799999998</c:v>
                </c:pt>
                <c:pt idx="33">
                  <c:v>1028098.1799999999</c:v>
                </c:pt>
                <c:pt idx="34">
                  <c:v>1018897.7299999999</c:v>
                </c:pt>
                <c:pt idx="35">
                  <c:v>1008850.9299999998</c:v>
                </c:pt>
                <c:pt idx="36">
                  <c:v>1015677.4799999997</c:v>
                </c:pt>
                <c:pt idx="37">
                  <c:v>997251.91999999958</c:v>
                </c:pt>
                <c:pt idx="38">
                  <c:v>1012352.57</c:v>
                </c:pt>
                <c:pt idx="39">
                  <c:v>989033.80999999994</c:v>
                </c:pt>
                <c:pt idx="40">
                  <c:v>984581.37000000023</c:v>
                </c:pt>
                <c:pt idx="41">
                  <c:v>992631.96000000043</c:v>
                </c:pt>
                <c:pt idx="42">
                  <c:v>963578.9</c:v>
                </c:pt>
                <c:pt idx="43">
                  <c:v>966580.94</c:v>
                </c:pt>
                <c:pt idx="44">
                  <c:v>940794.19000000018</c:v>
                </c:pt>
                <c:pt idx="45">
                  <c:v>946718.31</c:v>
                </c:pt>
                <c:pt idx="46">
                  <c:v>954876.53</c:v>
                </c:pt>
                <c:pt idx="47">
                  <c:v>939095.15</c:v>
                </c:pt>
                <c:pt idx="48">
                  <c:v>942841.12999999989</c:v>
                </c:pt>
                <c:pt idx="49">
                  <c:v>951321.19999999972</c:v>
                </c:pt>
                <c:pt idx="50">
                  <c:v>939829.97000000032</c:v>
                </c:pt>
                <c:pt idx="51">
                  <c:v>938726.82999999984</c:v>
                </c:pt>
                <c:pt idx="52">
                  <c:v>930697.13000000012</c:v>
                </c:pt>
                <c:pt idx="53">
                  <c:v>926585.0199999999</c:v>
                </c:pt>
                <c:pt idx="54">
                  <c:v>953549.11999999976</c:v>
                </c:pt>
                <c:pt idx="55">
                  <c:v>953549.99000000034</c:v>
                </c:pt>
                <c:pt idx="56">
                  <c:v>933666.12</c:v>
                </c:pt>
                <c:pt idx="57">
                  <c:v>923872.49000000011</c:v>
                </c:pt>
                <c:pt idx="58">
                  <c:v>906137.96999999986</c:v>
                </c:pt>
                <c:pt idx="59">
                  <c:v>905080.77999999991</c:v>
                </c:pt>
                <c:pt idx="60">
                  <c:v>912821.09</c:v>
                </c:pt>
                <c:pt idx="61">
                  <c:v>923817.73</c:v>
                </c:pt>
                <c:pt idx="62">
                  <c:v>874749.04999999993</c:v>
                </c:pt>
                <c:pt idx="63">
                  <c:v>847783.19</c:v>
                </c:pt>
                <c:pt idx="64">
                  <c:v>855282.33000000007</c:v>
                </c:pt>
                <c:pt idx="65">
                  <c:v>842493.58000000007</c:v>
                </c:pt>
                <c:pt idx="66">
                  <c:v>903174.80000000016</c:v>
                </c:pt>
                <c:pt idx="67">
                  <c:v>870283.81000000017</c:v>
                </c:pt>
                <c:pt idx="68">
                  <c:v>888058.12</c:v>
                </c:pt>
                <c:pt idx="69">
                  <c:v>892022.0499999997</c:v>
                </c:pt>
                <c:pt idx="70">
                  <c:v>895885.4700000002</c:v>
                </c:pt>
                <c:pt idx="71">
                  <c:v>910524.75</c:v>
                </c:pt>
                <c:pt idx="72">
                  <c:v>913322.74000000022</c:v>
                </c:pt>
                <c:pt idx="73">
                  <c:v>891348.44999999984</c:v>
                </c:pt>
                <c:pt idx="74">
                  <c:v>906298.58000000019</c:v>
                </c:pt>
                <c:pt idx="75">
                  <c:v>917152.62000000011</c:v>
                </c:pt>
                <c:pt idx="76">
                  <c:v>937499.06999999983</c:v>
                </c:pt>
                <c:pt idx="77">
                  <c:v>944207.36999999976</c:v>
                </c:pt>
                <c:pt idx="78">
                  <c:v>947280.5900000002</c:v>
                </c:pt>
                <c:pt idx="79">
                  <c:v>948133.62000000023</c:v>
                </c:pt>
                <c:pt idx="80">
                  <c:v>1003010.8600000001</c:v>
                </c:pt>
                <c:pt idx="81">
                  <c:v>999508.71999999986</c:v>
                </c:pt>
                <c:pt idx="82">
                  <c:v>1001062.1000000002</c:v>
                </c:pt>
                <c:pt idx="83">
                  <c:v>1002309.8900000001</c:v>
                </c:pt>
                <c:pt idx="84">
                  <c:v>1005263.4000000001</c:v>
                </c:pt>
                <c:pt idx="85">
                  <c:v>1004367.2100000001</c:v>
                </c:pt>
                <c:pt idx="86">
                  <c:v>1004471.15</c:v>
                </c:pt>
                <c:pt idx="87">
                  <c:v>1011280.6699999999</c:v>
                </c:pt>
                <c:pt idx="88">
                  <c:v>1006489.12</c:v>
                </c:pt>
                <c:pt idx="89">
                  <c:v>1011369.4800000001</c:v>
                </c:pt>
                <c:pt idx="90">
                  <c:v>1005935.3899999999</c:v>
                </c:pt>
                <c:pt idx="91">
                  <c:v>1006908.7899999998</c:v>
                </c:pt>
                <c:pt idx="92">
                  <c:v>1010003.9099999998</c:v>
                </c:pt>
                <c:pt idx="93">
                  <c:v>1009930.1400000001</c:v>
                </c:pt>
                <c:pt idx="94">
                  <c:v>1006199.0500000002</c:v>
                </c:pt>
                <c:pt idx="95">
                  <c:v>978965.99000000011</c:v>
                </c:pt>
                <c:pt idx="96">
                  <c:v>988465.27000000025</c:v>
                </c:pt>
                <c:pt idx="97">
                  <c:v>1006757.6299999998</c:v>
                </c:pt>
                <c:pt idx="98">
                  <c:v>1009868.0099999998</c:v>
                </c:pt>
                <c:pt idx="99">
                  <c:v>1003124.92</c:v>
                </c:pt>
                <c:pt idx="100">
                  <c:v>988197.08000000007</c:v>
                </c:pt>
                <c:pt idx="101">
                  <c:v>999684.69</c:v>
                </c:pt>
                <c:pt idx="102">
                  <c:v>1011272.3400000001</c:v>
                </c:pt>
                <c:pt idx="103">
                  <c:v>1014712.66</c:v>
                </c:pt>
                <c:pt idx="104">
                  <c:v>1017790.0300000001</c:v>
                </c:pt>
                <c:pt idx="105">
                  <c:v>1007940.81</c:v>
                </c:pt>
                <c:pt idx="106">
                  <c:v>1021521.6299999998</c:v>
                </c:pt>
                <c:pt idx="107">
                  <c:v>1031385.4</c:v>
                </c:pt>
                <c:pt idx="108">
                  <c:v>1026309.8599999999</c:v>
                </c:pt>
                <c:pt idx="109">
                  <c:v>1049523.58</c:v>
                </c:pt>
                <c:pt idx="110">
                  <c:v>1053327.9100000001</c:v>
                </c:pt>
                <c:pt idx="111">
                  <c:v>1048934.6400000001</c:v>
                </c:pt>
                <c:pt idx="112">
                  <c:v>1113133.6900000002</c:v>
                </c:pt>
                <c:pt idx="113">
                  <c:v>1105211.2399999998</c:v>
                </c:pt>
                <c:pt idx="114">
                  <c:v>1109402.25</c:v>
                </c:pt>
                <c:pt idx="115">
                  <c:v>1103432.1099999996</c:v>
                </c:pt>
                <c:pt idx="116">
                  <c:v>1110805.9000000001</c:v>
                </c:pt>
                <c:pt idx="117">
                  <c:v>1124587.3200000003</c:v>
                </c:pt>
                <c:pt idx="118">
                  <c:v>1108798.05</c:v>
                </c:pt>
                <c:pt idx="119">
                  <c:v>1118234.9500000002</c:v>
                </c:pt>
                <c:pt idx="120">
                  <c:v>1110760</c:v>
                </c:pt>
                <c:pt idx="121">
                  <c:v>1124731.0900000008</c:v>
                </c:pt>
                <c:pt idx="122">
                  <c:v>1100999.1399999999</c:v>
                </c:pt>
                <c:pt idx="123">
                  <c:v>1116832.01</c:v>
                </c:pt>
                <c:pt idx="124">
                  <c:v>1121275.8999999999</c:v>
                </c:pt>
                <c:pt idx="125">
                  <c:v>1125609.3699999999</c:v>
                </c:pt>
                <c:pt idx="126">
                  <c:v>1111445.94</c:v>
                </c:pt>
                <c:pt idx="127">
                  <c:v>1123140.7300000002</c:v>
                </c:pt>
                <c:pt idx="128">
                  <c:v>1137004.57</c:v>
                </c:pt>
                <c:pt idx="129">
                  <c:v>1141728.49</c:v>
                </c:pt>
                <c:pt idx="130">
                  <c:v>1161078.96</c:v>
                </c:pt>
                <c:pt idx="131">
                  <c:v>1164690.04</c:v>
                </c:pt>
                <c:pt idx="132">
                  <c:v>1175967.29</c:v>
                </c:pt>
                <c:pt idx="133">
                  <c:v>1187352.1500000004</c:v>
                </c:pt>
                <c:pt idx="134">
                  <c:v>1199339.06</c:v>
                </c:pt>
                <c:pt idx="135">
                  <c:v>1178202.92</c:v>
                </c:pt>
                <c:pt idx="136">
                  <c:v>1173897.6000000001</c:v>
                </c:pt>
                <c:pt idx="137">
                  <c:v>1202300.1599999997</c:v>
                </c:pt>
                <c:pt idx="138">
                  <c:v>1210105.7600000002</c:v>
                </c:pt>
                <c:pt idx="139">
                  <c:v>1212869.3300000003</c:v>
                </c:pt>
                <c:pt idx="140">
                  <c:v>1211684.3899999997</c:v>
                </c:pt>
                <c:pt idx="141">
                  <c:v>1195240.68</c:v>
                </c:pt>
                <c:pt idx="142">
                  <c:v>1198929.4000000004</c:v>
                </c:pt>
                <c:pt idx="143">
                  <c:v>1197626.1800000002</c:v>
                </c:pt>
                <c:pt idx="144">
                  <c:v>1180163.2899999998</c:v>
                </c:pt>
                <c:pt idx="145">
                  <c:v>1206211.5099999998</c:v>
                </c:pt>
                <c:pt idx="146">
                  <c:v>1227846.6800000002</c:v>
                </c:pt>
                <c:pt idx="147">
                  <c:v>1232839.58</c:v>
                </c:pt>
                <c:pt idx="148">
                  <c:v>1240251.3699999996</c:v>
                </c:pt>
                <c:pt idx="149">
                  <c:v>1234216.29</c:v>
                </c:pt>
                <c:pt idx="150">
                  <c:v>1225260.0300000003</c:v>
                </c:pt>
                <c:pt idx="151">
                  <c:v>1244090.7500000002</c:v>
                </c:pt>
                <c:pt idx="152">
                  <c:v>1230699.4799999997</c:v>
                </c:pt>
                <c:pt idx="153">
                  <c:v>1224292.4800000004</c:v>
                </c:pt>
                <c:pt idx="154">
                  <c:v>1215076.5599999996</c:v>
                </c:pt>
                <c:pt idx="155">
                  <c:v>1208278.3</c:v>
                </c:pt>
                <c:pt idx="156">
                  <c:v>1175122.3099999998</c:v>
                </c:pt>
                <c:pt idx="157">
                  <c:v>1178972.6100000003</c:v>
                </c:pt>
                <c:pt idx="158">
                  <c:v>1186969.8500000001</c:v>
                </c:pt>
                <c:pt idx="159">
                  <c:v>1211312.9600000002</c:v>
                </c:pt>
                <c:pt idx="160">
                  <c:v>1213317.8399999996</c:v>
                </c:pt>
                <c:pt idx="161">
                  <c:v>1239020.6800000002</c:v>
                </c:pt>
                <c:pt idx="162">
                  <c:v>1235539.8200000003</c:v>
                </c:pt>
                <c:pt idx="163">
                  <c:v>1249396.0999999999</c:v>
                </c:pt>
                <c:pt idx="164">
                  <c:v>1234669.6399999999</c:v>
                </c:pt>
                <c:pt idx="165">
                  <c:v>1228544.57</c:v>
                </c:pt>
                <c:pt idx="166">
                  <c:v>1225695.1399999999</c:v>
                </c:pt>
                <c:pt idx="167">
                  <c:v>1223265.3900000001</c:v>
                </c:pt>
                <c:pt idx="168">
                  <c:v>1228619.99</c:v>
                </c:pt>
                <c:pt idx="169">
                  <c:v>1231411.7200000002</c:v>
                </c:pt>
                <c:pt idx="170">
                  <c:v>1237801.7400000002</c:v>
                </c:pt>
                <c:pt idx="171">
                  <c:v>1256918.2299999995</c:v>
                </c:pt>
                <c:pt idx="172">
                  <c:v>1272361.9300000002</c:v>
                </c:pt>
                <c:pt idx="173">
                  <c:v>1272475.1700000004</c:v>
                </c:pt>
                <c:pt idx="174">
                  <c:v>1311371.2300000002</c:v>
                </c:pt>
                <c:pt idx="175">
                  <c:v>1305846.43</c:v>
                </c:pt>
                <c:pt idx="176">
                  <c:v>1299646.74</c:v>
                </c:pt>
                <c:pt idx="177">
                  <c:v>1334899.4100000001</c:v>
                </c:pt>
                <c:pt idx="178">
                  <c:v>1387778.27</c:v>
                </c:pt>
                <c:pt idx="179">
                  <c:v>1408053.2200000002</c:v>
                </c:pt>
                <c:pt idx="180">
                  <c:v>1413207.9400000004</c:v>
                </c:pt>
                <c:pt idx="181">
                  <c:v>1393558.2100000002</c:v>
                </c:pt>
                <c:pt idx="182">
                  <c:v>1399951.5799999998</c:v>
                </c:pt>
                <c:pt idx="183">
                  <c:v>1397194.4399999997</c:v>
                </c:pt>
                <c:pt idx="184">
                  <c:v>1403899.7799999993</c:v>
                </c:pt>
                <c:pt idx="185">
                  <c:v>1400820.55</c:v>
                </c:pt>
                <c:pt idx="186">
                  <c:v>1427640.9299999997</c:v>
                </c:pt>
                <c:pt idx="187">
                  <c:v>1452691.0199999998</c:v>
                </c:pt>
                <c:pt idx="188">
                  <c:v>1460047.57</c:v>
                </c:pt>
                <c:pt idx="189">
                  <c:v>1505802.2499999998</c:v>
                </c:pt>
                <c:pt idx="190">
                  <c:v>1508248.0000000005</c:v>
                </c:pt>
                <c:pt idx="191">
                  <c:v>1527607.3099999998</c:v>
                </c:pt>
                <c:pt idx="192">
                  <c:v>1534297.3399999999</c:v>
                </c:pt>
                <c:pt idx="193">
                  <c:v>1515850.4300000006</c:v>
                </c:pt>
                <c:pt idx="194">
                  <c:v>1643886.0400000003</c:v>
                </c:pt>
                <c:pt idx="195">
                  <c:v>1659108.9000000004</c:v>
                </c:pt>
                <c:pt idx="196">
                  <c:v>1656625.46</c:v>
                </c:pt>
                <c:pt idx="197">
                  <c:v>1604952.11</c:v>
                </c:pt>
                <c:pt idx="198">
                  <c:v>1551883.9300000002</c:v>
                </c:pt>
                <c:pt idx="199">
                  <c:v>1579639.6999999997</c:v>
                </c:pt>
                <c:pt idx="200">
                  <c:v>1510569.38</c:v>
                </c:pt>
                <c:pt idx="201">
                  <c:v>1452815.28</c:v>
                </c:pt>
                <c:pt idx="202">
                  <c:v>1485766.330000001</c:v>
                </c:pt>
                <c:pt idx="203">
                  <c:v>1511861.6800000002</c:v>
                </c:pt>
                <c:pt idx="204">
                  <c:v>1496856.14</c:v>
                </c:pt>
                <c:pt idx="205">
                  <c:v>1504288.3499999996</c:v>
                </c:pt>
                <c:pt idx="206">
                  <c:v>1528669.3900000001</c:v>
                </c:pt>
                <c:pt idx="207">
                  <c:v>1525539.9100000006</c:v>
                </c:pt>
                <c:pt idx="208">
                  <c:v>1521360.6699999997</c:v>
                </c:pt>
                <c:pt idx="209">
                  <c:v>1491458.9899999998</c:v>
                </c:pt>
                <c:pt idx="210">
                  <c:v>1426412.15</c:v>
                </c:pt>
                <c:pt idx="211">
                  <c:v>1439565.4500000002</c:v>
                </c:pt>
                <c:pt idx="212">
                  <c:v>1388247.1100000006</c:v>
                </c:pt>
                <c:pt idx="213">
                  <c:v>1413793.9800000004</c:v>
                </c:pt>
                <c:pt idx="214">
                  <c:v>1448511.2500000002</c:v>
                </c:pt>
                <c:pt idx="215">
                  <c:v>1419991.5800000003</c:v>
                </c:pt>
                <c:pt idx="216">
                  <c:v>1421307.1099999999</c:v>
                </c:pt>
                <c:pt idx="217">
                  <c:v>1347258.9000000001</c:v>
                </c:pt>
                <c:pt idx="218">
                  <c:v>1352494.27</c:v>
                </c:pt>
                <c:pt idx="219">
                  <c:v>1333026.3999999999</c:v>
                </c:pt>
                <c:pt idx="220">
                  <c:v>1332796.5600000003</c:v>
                </c:pt>
                <c:pt idx="221">
                  <c:v>1349129.3499999996</c:v>
                </c:pt>
                <c:pt idx="222">
                  <c:v>1284406.2900000003</c:v>
                </c:pt>
                <c:pt idx="223">
                  <c:v>1284594.1500000006</c:v>
                </c:pt>
                <c:pt idx="224">
                  <c:v>1335228.9499999997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70-A740-B8FC-984E388CE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74592"/>
        <c:axId val="95776128"/>
      </c:lineChart>
      <c:dateAx>
        <c:axId val="95774592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6128"/>
        <c:crosses val="autoZero"/>
        <c:auto val="1"/>
        <c:lblOffset val="100"/>
        <c:baseTimeUnit val="days"/>
      </c:dateAx>
      <c:valAx>
        <c:axId val="95776128"/>
        <c:scaling>
          <c:orientation val="minMax"/>
          <c:max val="2200000"/>
          <c:min val="80000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45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Stock Market Trend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2025(One Year)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6699417475335915E-2"/>
          <c:y val="0.17414174392305171"/>
          <c:w val="0.89851693897859997"/>
          <c:h val="0.7595579165699346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cat>
            <c:numRef>
              <c:f>Charts!$B$310:$B$557</c:f>
              <c:numCache>
                <c:formatCode>m/d/yy;@</c:formatCode>
                <c:ptCount val="24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</c:numCache>
            </c:numRef>
          </c:cat>
          <c:val>
            <c:numRef>
              <c:f>Charts!$C$310:$C$557</c:f>
              <c:numCache>
                <c:formatCode>0.00</c:formatCode>
                <c:ptCount val="248"/>
                <c:pt idx="0">
                  <c:v>258.7195368479592</c:v>
                </c:pt>
                <c:pt idx="1">
                  <c:v>260.39918766924404</c:v>
                </c:pt>
                <c:pt idx="2">
                  <c:v>261.03912921719024</c:v>
                </c:pt>
                <c:pt idx="3">
                  <c:v>259.63633522321868</c:v>
                </c:pt>
                <c:pt idx="4">
                  <c:v>259.78718300260294</c:v>
                </c:pt>
                <c:pt idx="5">
                  <c:v>257.51708781808139</c:v>
                </c:pt>
                <c:pt idx="6">
                  <c:v>257.9743525508087</c:v>
                </c:pt>
                <c:pt idx="7">
                  <c:v>258.31372530511692</c:v>
                </c:pt>
                <c:pt idx="8">
                  <c:v>261.02471053908863</c:v>
                </c:pt>
                <c:pt idx="9">
                  <c:v>260.4562083394303</c:v>
                </c:pt>
                <c:pt idx="10">
                  <c:v>261.89727836439971</c:v>
                </c:pt>
                <c:pt idx="11">
                  <c:v>263.30014094372711</c:v>
                </c:pt>
                <c:pt idx="12">
                  <c:v>264.19103629814987</c:v>
                </c:pt>
                <c:pt idx="13">
                  <c:v>265.05665775817107</c:v>
                </c:pt>
                <c:pt idx="14">
                  <c:v>264.53608958574074</c:v>
                </c:pt>
                <c:pt idx="15">
                  <c:v>263.33932451796318</c:v>
                </c:pt>
                <c:pt idx="16">
                  <c:v>264.66023460646556</c:v>
                </c:pt>
                <c:pt idx="17">
                  <c:v>264.12379176347133</c:v>
                </c:pt>
                <c:pt idx="18">
                  <c:v>264.62882390425011</c:v>
                </c:pt>
                <c:pt idx="19">
                  <c:v>263.84749578982172</c:v>
                </c:pt>
                <c:pt idx="20">
                  <c:v>262.92415891525314</c:v>
                </c:pt>
                <c:pt idx="21">
                  <c:v>263.94619607451637</c:v>
                </c:pt>
                <c:pt idx="22">
                  <c:v>264.65926028949832</c:v>
                </c:pt>
                <c:pt idx="23">
                  <c:v>264.72241081445333</c:v>
                </c:pt>
                <c:pt idx="24">
                  <c:v>263.17422014318049</c:v>
                </c:pt>
                <c:pt idx="25">
                  <c:v>264.01872230765593</c:v>
                </c:pt>
                <c:pt idx="26">
                  <c:v>264.02925811684139</c:v>
                </c:pt>
                <c:pt idx="27">
                  <c:v>263.6052500572348</c:v>
                </c:pt>
                <c:pt idx="28">
                  <c:v>265.0767861292635</c:v>
                </c:pt>
                <c:pt idx="29">
                  <c:v>265.00173120789384</c:v>
                </c:pt>
                <c:pt idx="30">
                  <c:v>265.10099813272018</c:v>
                </c:pt>
                <c:pt idx="31">
                  <c:v>265.26597725581308</c:v>
                </c:pt>
                <c:pt idx="32">
                  <c:v>264.20878419471541</c:v>
                </c:pt>
                <c:pt idx="33">
                  <c:v>261.56847071353786</c:v>
                </c:pt>
                <c:pt idx="34">
                  <c:v>260.94330448360012</c:v>
                </c:pt>
                <c:pt idx="35">
                  <c:v>260.49338700602686</c:v>
                </c:pt>
                <c:pt idx="36">
                  <c:v>260.30978570312533</c:v>
                </c:pt>
                <c:pt idx="37">
                  <c:v>258.4058492068653</c:v>
                </c:pt>
                <c:pt idx="38">
                  <c:v>260.44189530593366</c:v>
                </c:pt>
                <c:pt idx="39">
                  <c:v>257.77142790626783</c:v>
                </c:pt>
                <c:pt idx="40">
                  <c:v>256.26941903000545</c:v>
                </c:pt>
                <c:pt idx="41">
                  <c:v>257.98066754169264</c:v>
                </c:pt>
                <c:pt idx="42">
                  <c:v>255.74167848575365</c:v>
                </c:pt>
                <c:pt idx="43">
                  <c:v>256.54446322191086</c:v>
                </c:pt>
                <c:pt idx="44">
                  <c:v>252.69851073080599</c:v>
                </c:pt>
                <c:pt idx="45">
                  <c:v>251.68490771953302</c:v>
                </c:pt>
                <c:pt idx="46">
                  <c:v>252.17666222480642</c:v>
                </c:pt>
                <c:pt idx="47">
                  <c:v>250.05736479871712</c:v>
                </c:pt>
                <c:pt idx="48">
                  <c:v>252.87287130064726</c:v>
                </c:pt>
                <c:pt idx="49">
                  <c:v>253.77492682494065</c:v>
                </c:pt>
                <c:pt idx="50">
                  <c:v>252.34793702596423</c:v>
                </c:pt>
                <c:pt idx="51">
                  <c:v>253.89054031289388</c:v>
                </c:pt>
                <c:pt idx="52">
                  <c:v>253.65979657535837</c:v>
                </c:pt>
                <c:pt idx="53">
                  <c:v>253.94952368066143</c:v>
                </c:pt>
                <c:pt idx="54">
                  <c:v>256.39684150169717</c:v>
                </c:pt>
                <c:pt idx="55">
                  <c:v>256.6120872010556</c:v>
                </c:pt>
                <c:pt idx="56">
                  <c:v>255.24888539201481</c:v>
                </c:pt>
                <c:pt idx="57">
                  <c:v>254.67225688317393</c:v>
                </c:pt>
                <c:pt idx="58">
                  <c:v>251.8326751981366</c:v>
                </c:pt>
                <c:pt idx="59">
                  <c:v>252.56369714873321</c:v>
                </c:pt>
                <c:pt idx="60">
                  <c:v>252.99136446406618</c:v>
                </c:pt>
                <c:pt idx="61">
                  <c:v>253.96160279156135</c:v>
                </c:pt>
                <c:pt idx="62">
                  <c:v>247.39539049186359</c:v>
                </c:pt>
                <c:pt idx="63">
                  <c:v>239.71796545459125</c:v>
                </c:pt>
                <c:pt idx="64">
                  <c:v>239.01283694052481</c:v>
                </c:pt>
                <c:pt idx="65">
                  <c:v>237.10118629787311</c:v>
                </c:pt>
                <c:pt idx="66">
                  <c:v>250.143986847272</c:v>
                </c:pt>
                <c:pt idx="67">
                  <c:v>245.69825964875932</c:v>
                </c:pt>
                <c:pt idx="68">
                  <c:v>248.09995222834181</c:v>
                </c:pt>
                <c:pt idx="69">
                  <c:v>249.11533945277975</c:v>
                </c:pt>
                <c:pt idx="70">
                  <c:v>248.78885581911061</c:v>
                </c:pt>
                <c:pt idx="71">
                  <c:v>245.76918670527729</c:v>
                </c:pt>
                <c:pt idx="72">
                  <c:v>244.76572386596411</c:v>
                </c:pt>
                <c:pt idx="73">
                  <c:v>241.35912586034243</c:v>
                </c:pt>
                <c:pt idx="74">
                  <c:v>245.01494216109535</c:v>
                </c:pt>
                <c:pt idx="75">
                  <c:v>247.24483732651922</c:v>
                </c:pt>
                <c:pt idx="76">
                  <c:v>249.77605404272515</c:v>
                </c:pt>
                <c:pt idx="77">
                  <c:v>250.50316845796922</c:v>
                </c:pt>
                <c:pt idx="78">
                  <c:v>250.69182771822912</c:v>
                </c:pt>
                <c:pt idx="79">
                  <c:v>251.5959204870349</c:v>
                </c:pt>
                <c:pt idx="80">
                  <c:v>251.80491984500088</c:v>
                </c:pt>
                <c:pt idx="81">
                  <c:v>252.78282243342778</c:v>
                </c:pt>
                <c:pt idx="82">
                  <c:v>254.79453216542325</c:v>
                </c:pt>
                <c:pt idx="83">
                  <c:v>254.15565545584334</c:v>
                </c:pt>
                <c:pt idx="84">
                  <c:v>252.90851426806404</c:v>
                </c:pt>
                <c:pt idx="85">
                  <c:v>253.61977429096015</c:v>
                </c:pt>
                <c:pt idx="86">
                  <c:v>254.73664082402811</c:v>
                </c:pt>
                <c:pt idx="87">
                  <c:v>254.51060806303681</c:v>
                </c:pt>
                <c:pt idx="88">
                  <c:v>259.20753855517535</c:v>
                </c:pt>
                <c:pt idx="89">
                  <c:v>259.64157717102262</c:v>
                </c:pt>
                <c:pt idx="90">
                  <c:v>259.81935111098278</c:v>
                </c:pt>
                <c:pt idx="91">
                  <c:v>260.2704536296867</c:v>
                </c:pt>
                <c:pt idx="92">
                  <c:v>261.21517285818379</c:v>
                </c:pt>
                <c:pt idx="93">
                  <c:v>261.45444577326401</c:v>
                </c:pt>
                <c:pt idx="94">
                  <c:v>261.03044140456672</c:v>
                </c:pt>
                <c:pt idx="95">
                  <c:v>258.63540652233343</c:v>
                </c:pt>
                <c:pt idx="96">
                  <c:v>258.76563799124261</c:v>
                </c:pt>
                <c:pt idx="97">
                  <c:v>257.73916770350218</c:v>
                </c:pt>
                <c:pt idx="98">
                  <c:v>260.59525339350796</c:v>
                </c:pt>
                <c:pt idx="99">
                  <c:v>259.81140639881289</c:v>
                </c:pt>
                <c:pt idx="100">
                  <c:v>260.26812341037277</c:v>
                </c:pt>
                <c:pt idx="101">
                  <c:v>260.18365708171734</c:v>
                </c:pt>
                <c:pt idx="102">
                  <c:v>260.63378856508939</c:v>
                </c:pt>
                <c:pt idx="103">
                  <c:v>261.53918510406027</c:v>
                </c:pt>
                <c:pt idx="104">
                  <c:v>261.53253702513848</c:v>
                </c:pt>
                <c:pt idx="105">
                  <c:v>260.87092982785657</c:v>
                </c:pt>
                <c:pt idx="106">
                  <c:v>262.41708971834981</c:v>
                </c:pt>
                <c:pt idx="107">
                  <c:v>262.60672130135583</c:v>
                </c:pt>
                <c:pt idx="108">
                  <c:v>263.18658155842019</c:v>
                </c:pt>
                <c:pt idx="109">
                  <c:v>262.88702991008233</c:v>
                </c:pt>
                <c:pt idx="110">
                  <c:v>263.2051302268361</c:v>
                </c:pt>
                <c:pt idx="111">
                  <c:v>261.04730336094343</c:v>
                </c:pt>
                <c:pt idx="112">
                  <c:v>262.50906285180179</c:v>
                </c:pt>
                <c:pt idx="113">
                  <c:v>261.40136064261014</c:v>
                </c:pt>
                <c:pt idx="114">
                  <c:v>261.40911789384813</c:v>
                </c:pt>
                <c:pt idx="115">
                  <c:v>261.1841403118334</c:v>
                </c:pt>
                <c:pt idx="116">
                  <c:v>262.45733883011536</c:v>
                </c:pt>
                <c:pt idx="117">
                  <c:v>264.22460819543176</c:v>
                </c:pt>
                <c:pt idx="118">
                  <c:v>264.15034512353975</c:v>
                </c:pt>
                <c:pt idx="119">
                  <c:v>265.48374440544774</c:v>
                </c:pt>
                <c:pt idx="120">
                  <c:v>266.52952064606916</c:v>
                </c:pt>
                <c:pt idx="121">
                  <c:v>267.28530840610597</c:v>
                </c:pt>
                <c:pt idx="122">
                  <c:v>267.56992130428142</c:v>
                </c:pt>
                <c:pt idx="123">
                  <c:v>268.13624293756061</c:v>
                </c:pt>
                <c:pt idx="124">
                  <c:v>269.34560724285899</c:v>
                </c:pt>
                <c:pt idx="125">
                  <c:v>268.04905071037058</c:v>
                </c:pt>
                <c:pt idx="126">
                  <c:v>267.81303528743666</c:v>
                </c:pt>
                <c:pt idx="127">
                  <c:v>268.76047213260762</c:v>
                </c:pt>
                <c:pt idx="128">
                  <c:v>269.17082262558449</c:v>
                </c:pt>
                <c:pt idx="129">
                  <c:v>268.51702203684368</c:v>
                </c:pt>
                <c:pt idx="130">
                  <c:v>268.83975466661445</c:v>
                </c:pt>
                <c:pt idx="131">
                  <c:v>268.09398854897091</c:v>
                </c:pt>
                <c:pt idx="132">
                  <c:v>268.68235817080324</c:v>
                </c:pt>
                <c:pt idx="133">
                  <c:v>269.54852735519489</c:v>
                </c:pt>
                <c:pt idx="134">
                  <c:v>269.3154527495538</c:v>
                </c:pt>
                <c:pt idx="135">
                  <c:v>269.47527236485195</c:v>
                </c:pt>
                <c:pt idx="136">
                  <c:v>269.66254088494691</c:v>
                </c:pt>
                <c:pt idx="137">
                  <c:v>270.89654295599473</c:v>
                </c:pt>
                <c:pt idx="138">
                  <c:v>270.46723384621453</c:v>
                </c:pt>
                <c:pt idx="139">
                  <c:v>270.95066995658965</c:v>
                </c:pt>
                <c:pt idx="140">
                  <c:v>271.01120702603049</c:v>
                </c:pt>
                <c:pt idx="141">
                  <c:v>270.43008660849955</c:v>
                </c:pt>
                <c:pt idx="142">
                  <c:v>270.19589126513665</c:v>
                </c:pt>
                <c:pt idx="143">
                  <c:v>269.56498492213404</c:v>
                </c:pt>
                <c:pt idx="144">
                  <c:v>267.27259082686231</c:v>
                </c:pt>
                <c:pt idx="145">
                  <c:v>269.49333463684479</c:v>
                </c:pt>
                <c:pt idx="146">
                  <c:v>269.01815306874357</c:v>
                </c:pt>
                <c:pt idx="147">
                  <c:v>269.8592721922787</c:v>
                </c:pt>
                <c:pt idx="148">
                  <c:v>269.65404142805198</c:v>
                </c:pt>
                <c:pt idx="149">
                  <c:v>270.59294460643423</c:v>
                </c:pt>
                <c:pt idx="150">
                  <c:v>270.07967617855866</c:v>
                </c:pt>
                <c:pt idx="151">
                  <c:v>271.84051687778884</c:v>
                </c:pt>
                <c:pt idx="152">
                  <c:v>272.78219792040699</c:v>
                </c:pt>
                <c:pt idx="153">
                  <c:v>272.70901478272071</c:v>
                </c:pt>
                <c:pt idx="154">
                  <c:v>272.50037195142551</c:v>
                </c:pt>
                <c:pt idx="155">
                  <c:v>272.47569383954783</c:v>
                </c:pt>
                <c:pt idx="156">
                  <c:v>271.64884145717849</c:v>
                </c:pt>
                <c:pt idx="157">
                  <c:v>271.29424853244643</c:v>
                </c:pt>
                <c:pt idx="158">
                  <c:v>270.83887970752056</c:v>
                </c:pt>
                <c:pt idx="159">
                  <c:v>273.49392454974321</c:v>
                </c:pt>
                <c:pt idx="160">
                  <c:v>272.73192100876611</c:v>
                </c:pt>
                <c:pt idx="161">
                  <c:v>273.26563659601783</c:v>
                </c:pt>
                <c:pt idx="162">
                  <c:v>273.66225138790912</c:v>
                </c:pt>
                <c:pt idx="163">
                  <c:v>274.0939147684748</c:v>
                </c:pt>
                <c:pt idx="164">
                  <c:v>273.26793645257754</c:v>
                </c:pt>
                <c:pt idx="165">
                  <c:v>272.35374664513733</c:v>
                </c:pt>
                <c:pt idx="166">
                  <c:v>272.89136654351995</c:v>
                </c:pt>
                <c:pt idx="167">
                  <c:v>274.09586918685221</c:v>
                </c:pt>
                <c:pt idx="168">
                  <c:v>273.71817341197055</c:v>
                </c:pt>
                <c:pt idx="169">
                  <c:v>274.16195602416235</c:v>
                </c:pt>
                <c:pt idx="170">
                  <c:v>274.66646290922267</c:v>
                </c:pt>
                <c:pt idx="171">
                  <c:v>274.36489292044274</c:v>
                </c:pt>
                <c:pt idx="172">
                  <c:v>275.88074309721418</c:v>
                </c:pt>
                <c:pt idx="173">
                  <c:v>275.66781086500765</c:v>
                </c:pt>
                <c:pt idx="174">
                  <c:v>276.26945856445656</c:v>
                </c:pt>
                <c:pt idx="175">
                  <c:v>276.02192650529918</c:v>
                </c:pt>
                <c:pt idx="176">
                  <c:v>276.2570149360335</c:v>
                </c:pt>
                <c:pt idx="177">
                  <c:v>277.10331224496059</c:v>
                </c:pt>
                <c:pt idx="178">
                  <c:v>277.76291601385196</c:v>
                </c:pt>
                <c:pt idx="179">
                  <c:v>278.30523112093078</c:v>
                </c:pt>
                <c:pt idx="180">
                  <c:v>277.60471881807246</c:v>
                </c:pt>
                <c:pt idx="181">
                  <c:v>277.09430762868561</c:v>
                </c:pt>
                <c:pt idx="182">
                  <c:v>276.46491260017814</c:v>
                </c:pt>
                <c:pt idx="183">
                  <c:v>277.26925499844231</c:v>
                </c:pt>
                <c:pt idx="184">
                  <c:v>277.65442423725426</c:v>
                </c:pt>
                <c:pt idx="185">
                  <c:v>277.98694738577342</c:v>
                </c:pt>
                <c:pt idx="186">
                  <c:v>278.32107680243706</c:v>
                </c:pt>
                <c:pt idx="187">
                  <c:v>278.68176310348099</c:v>
                </c:pt>
                <c:pt idx="188">
                  <c:v>278.93478035848369</c:v>
                </c:pt>
                <c:pt idx="189">
                  <c:v>279.26766112598807</c:v>
                </c:pt>
                <c:pt idx="190">
                  <c:v>278.68696914422304</c:v>
                </c:pt>
                <c:pt idx="191">
                  <c:v>279.38429265284532</c:v>
                </c:pt>
                <c:pt idx="192">
                  <c:v>278.91418865506029</c:v>
                </c:pt>
                <c:pt idx="193">
                  <c:v>275.27319151243944</c:v>
                </c:pt>
                <c:pt idx="194">
                  <c:v>277.64570929112546</c:v>
                </c:pt>
                <c:pt idx="195">
                  <c:v>277.60782548272783</c:v>
                </c:pt>
                <c:pt idx="196">
                  <c:v>278.01423836773898</c:v>
                </c:pt>
                <c:pt idx="197">
                  <c:v>277.14049457201702</c:v>
                </c:pt>
                <c:pt idx="198">
                  <c:v>277.81370155872884</c:v>
                </c:pt>
                <c:pt idx="199">
                  <c:v>279.54502752318785</c:v>
                </c:pt>
                <c:pt idx="200">
                  <c:v>279.75712606230195</c:v>
                </c:pt>
                <c:pt idx="201">
                  <c:v>278.64221316991313</c:v>
                </c:pt>
                <c:pt idx="202">
                  <c:v>279.44637121030888</c:v>
                </c:pt>
                <c:pt idx="203">
                  <c:v>280.90796631354323</c:v>
                </c:pt>
                <c:pt idx="204">
                  <c:v>282.54696498178532</c:v>
                </c:pt>
                <c:pt idx="205">
                  <c:v>283.2157515058841</c:v>
                </c:pt>
                <c:pt idx="206">
                  <c:v>283.36131036773082</c:v>
                </c:pt>
                <c:pt idx="207">
                  <c:v>282.22306441677472</c:v>
                </c:pt>
                <c:pt idx="208">
                  <c:v>282.65922776938135</c:v>
                </c:pt>
                <c:pt idx="209">
                  <c:v>282.57513961069748</c:v>
                </c:pt>
                <c:pt idx="210">
                  <c:v>280.91638398032018</c:v>
                </c:pt>
                <c:pt idx="211">
                  <c:v>281.70513093543872</c:v>
                </c:pt>
                <c:pt idx="212">
                  <c:v>279.90696860450686</c:v>
                </c:pt>
                <c:pt idx="213">
                  <c:v>279.94718854843404</c:v>
                </c:pt>
                <c:pt idx="214">
                  <c:v>281.93351726847555</c:v>
                </c:pt>
                <c:pt idx="215">
                  <c:v>282.6715226753783</c:v>
                </c:pt>
                <c:pt idx="216">
                  <c:v>283.01619203577201</c:v>
                </c:pt>
                <c:pt idx="217">
                  <c:v>280.34587340369814</c:v>
                </c:pt>
                <c:pt idx="218">
                  <c:v>279.95203715254286</c:v>
                </c:pt>
                <c:pt idx="219">
                  <c:v>278.48587051702214</c:v>
                </c:pt>
                <c:pt idx="220">
                  <c:v>277.01222302186335</c:v>
                </c:pt>
                <c:pt idx="221">
                  <c:v>277.43141680939129</c:v>
                </c:pt>
                <c:pt idx="222">
                  <c:v>275.46548679398592</c:v>
                </c:pt>
                <c:pt idx="223">
                  <c:v>276.92298385236512</c:v>
                </c:pt>
                <c:pt idx="224">
                  <c:v>278.89919300160801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68-3847-96CC-ABBF4D5F1C69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Charts!$B$310:$B$557</c:f>
              <c:numCache>
                <c:formatCode>m/d/yy;@</c:formatCode>
                <c:ptCount val="24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</c:numCache>
            </c:numRef>
          </c:cat>
          <c:val>
            <c:numRef>
              <c:f>Charts!$C$310:$C$557</c:f>
              <c:numCache>
                <c:formatCode>0.00</c:formatCode>
                <c:ptCount val="248"/>
                <c:pt idx="0">
                  <c:v>258.7195368479592</c:v>
                </c:pt>
                <c:pt idx="1">
                  <c:v>260.39918766924404</c:v>
                </c:pt>
                <c:pt idx="2">
                  <c:v>261.03912921719024</c:v>
                </c:pt>
                <c:pt idx="3">
                  <c:v>259.63633522321868</c:v>
                </c:pt>
                <c:pt idx="4">
                  <c:v>259.78718300260294</c:v>
                </c:pt>
                <c:pt idx="5">
                  <c:v>257.51708781808139</c:v>
                </c:pt>
                <c:pt idx="6">
                  <c:v>257.9743525508087</c:v>
                </c:pt>
                <c:pt idx="7">
                  <c:v>258.31372530511692</c:v>
                </c:pt>
                <c:pt idx="8">
                  <c:v>261.02471053908863</c:v>
                </c:pt>
                <c:pt idx="9">
                  <c:v>260.4562083394303</c:v>
                </c:pt>
                <c:pt idx="10">
                  <c:v>261.89727836439971</c:v>
                </c:pt>
                <c:pt idx="11">
                  <c:v>263.30014094372711</c:v>
                </c:pt>
                <c:pt idx="12">
                  <c:v>264.19103629814987</c:v>
                </c:pt>
                <c:pt idx="13">
                  <c:v>265.05665775817107</c:v>
                </c:pt>
                <c:pt idx="14">
                  <c:v>264.53608958574074</c:v>
                </c:pt>
                <c:pt idx="15">
                  <c:v>263.33932451796318</c:v>
                </c:pt>
                <c:pt idx="16">
                  <c:v>264.66023460646556</c:v>
                </c:pt>
                <c:pt idx="17">
                  <c:v>264.12379176347133</c:v>
                </c:pt>
                <c:pt idx="18">
                  <c:v>264.62882390425011</c:v>
                </c:pt>
                <c:pt idx="19">
                  <c:v>263.84749578982172</c:v>
                </c:pt>
                <c:pt idx="20">
                  <c:v>262.92415891525314</c:v>
                </c:pt>
                <c:pt idx="21">
                  <c:v>263.94619607451637</c:v>
                </c:pt>
                <c:pt idx="22">
                  <c:v>264.65926028949832</c:v>
                </c:pt>
                <c:pt idx="23">
                  <c:v>264.72241081445333</c:v>
                </c:pt>
                <c:pt idx="24">
                  <c:v>263.17422014318049</c:v>
                </c:pt>
                <c:pt idx="25">
                  <c:v>264.01872230765593</c:v>
                </c:pt>
                <c:pt idx="26">
                  <c:v>264.02925811684139</c:v>
                </c:pt>
                <c:pt idx="27">
                  <c:v>263.6052500572348</c:v>
                </c:pt>
                <c:pt idx="28">
                  <c:v>265.0767861292635</c:v>
                </c:pt>
                <c:pt idx="29">
                  <c:v>265.00173120789384</c:v>
                </c:pt>
                <c:pt idx="30">
                  <c:v>265.10099813272018</c:v>
                </c:pt>
                <c:pt idx="31">
                  <c:v>265.26597725581308</c:v>
                </c:pt>
                <c:pt idx="32">
                  <c:v>264.20878419471541</c:v>
                </c:pt>
                <c:pt idx="33">
                  <c:v>261.56847071353786</c:v>
                </c:pt>
                <c:pt idx="34">
                  <c:v>260.94330448360012</c:v>
                </c:pt>
                <c:pt idx="35">
                  <c:v>260.49338700602686</c:v>
                </c:pt>
                <c:pt idx="36">
                  <c:v>260.30978570312533</c:v>
                </c:pt>
                <c:pt idx="37">
                  <c:v>258.4058492068653</c:v>
                </c:pt>
                <c:pt idx="38">
                  <c:v>260.44189530593366</c:v>
                </c:pt>
                <c:pt idx="39">
                  <c:v>257.77142790626783</c:v>
                </c:pt>
                <c:pt idx="40">
                  <c:v>256.26941903000545</c:v>
                </c:pt>
                <c:pt idx="41">
                  <c:v>257.98066754169264</c:v>
                </c:pt>
                <c:pt idx="42">
                  <c:v>255.74167848575365</c:v>
                </c:pt>
                <c:pt idx="43">
                  <c:v>256.54446322191086</c:v>
                </c:pt>
                <c:pt idx="44">
                  <c:v>252.69851073080599</c:v>
                </c:pt>
                <c:pt idx="45">
                  <c:v>251.68490771953302</c:v>
                </c:pt>
                <c:pt idx="46">
                  <c:v>252.17666222480642</c:v>
                </c:pt>
                <c:pt idx="47">
                  <c:v>250.05736479871712</c:v>
                </c:pt>
                <c:pt idx="48">
                  <c:v>252.87287130064726</c:v>
                </c:pt>
                <c:pt idx="49">
                  <c:v>253.77492682494065</c:v>
                </c:pt>
                <c:pt idx="50">
                  <c:v>252.34793702596423</c:v>
                </c:pt>
                <c:pt idx="51">
                  <c:v>253.89054031289388</c:v>
                </c:pt>
                <c:pt idx="52">
                  <c:v>253.65979657535837</c:v>
                </c:pt>
                <c:pt idx="53">
                  <c:v>253.94952368066143</c:v>
                </c:pt>
                <c:pt idx="54">
                  <c:v>256.39684150169717</c:v>
                </c:pt>
                <c:pt idx="55">
                  <c:v>256.6120872010556</c:v>
                </c:pt>
                <c:pt idx="56">
                  <c:v>255.24888539201481</c:v>
                </c:pt>
                <c:pt idx="57">
                  <c:v>254.67225688317393</c:v>
                </c:pt>
                <c:pt idx="58">
                  <c:v>251.8326751981366</c:v>
                </c:pt>
                <c:pt idx="59">
                  <c:v>252.56369714873321</c:v>
                </c:pt>
                <c:pt idx="60">
                  <c:v>252.99136446406618</c:v>
                </c:pt>
                <c:pt idx="61">
                  <c:v>253.96160279156135</c:v>
                </c:pt>
                <c:pt idx="62">
                  <c:v>247.39539049186359</c:v>
                </c:pt>
                <c:pt idx="63">
                  <c:v>239.71796545459125</c:v>
                </c:pt>
                <c:pt idx="64">
                  <c:v>239.01283694052481</c:v>
                </c:pt>
                <c:pt idx="65">
                  <c:v>237.10118629787311</c:v>
                </c:pt>
                <c:pt idx="66">
                  <c:v>250.143986847272</c:v>
                </c:pt>
                <c:pt idx="67">
                  <c:v>245.69825964875932</c:v>
                </c:pt>
                <c:pt idx="68">
                  <c:v>248.09995222834181</c:v>
                </c:pt>
                <c:pt idx="69">
                  <c:v>249.11533945277975</c:v>
                </c:pt>
                <c:pt idx="70">
                  <c:v>248.78885581911061</c:v>
                </c:pt>
                <c:pt idx="71">
                  <c:v>245.76918670527729</c:v>
                </c:pt>
                <c:pt idx="72">
                  <c:v>244.76572386596411</c:v>
                </c:pt>
                <c:pt idx="73">
                  <c:v>241.35912586034243</c:v>
                </c:pt>
                <c:pt idx="74">
                  <c:v>245.01494216109535</c:v>
                </c:pt>
                <c:pt idx="75">
                  <c:v>247.24483732651922</c:v>
                </c:pt>
                <c:pt idx="76">
                  <c:v>249.77605404272515</c:v>
                </c:pt>
                <c:pt idx="77">
                  <c:v>250.50316845796922</c:v>
                </c:pt>
                <c:pt idx="78">
                  <c:v>250.69182771822912</c:v>
                </c:pt>
                <c:pt idx="79">
                  <c:v>251.5959204870349</c:v>
                </c:pt>
                <c:pt idx="80">
                  <c:v>251.80491984500088</c:v>
                </c:pt>
                <c:pt idx="81">
                  <c:v>252.78282243342778</c:v>
                </c:pt>
                <c:pt idx="82">
                  <c:v>254.79453216542325</c:v>
                </c:pt>
                <c:pt idx="83">
                  <c:v>254.15565545584334</c:v>
                </c:pt>
                <c:pt idx="84">
                  <c:v>252.90851426806404</c:v>
                </c:pt>
                <c:pt idx="85">
                  <c:v>253.61977429096015</c:v>
                </c:pt>
                <c:pt idx="86">
                  <c:v>254.73664082402811</c:v>
                </c:pt>
                <c:pt idx="87">
                  <c:v>254.51060806303681</c:v>
                </c:pt>
                <c:pt idx="88">
                  <c:v>259.20753855517535</c:v>
                </c:pt>
                <c:pt idx="89">
                  <c:v>259.64157717102262</c:v>
                </c:pt>
                <c:pt idx="90">
                  <c:v>259.81935111098278</c:v>
                </c:pt>
                <c:pt idx="91">
                  <c:v>260.2704536296867</c:v>
                </c:pt>
                <c:pt idx="92">
                  <c:v>261.21517285818379</c:v>
                </c:pt>
                <c:pt idx="93">
                  <c:v>261.45444577326401</c:v>
                </c:pt>
                <c:pt idx="94">
                  <c:v>261.03044140456672</c:v>
                </c:pt>
                <c:pt idx="95">
                  <c:v>258.63540652233343</c:v>
                </c:pt>
                <c:pt idx="96">
                  <c:v>258.76563799124261</c:v>
                </c:pt>
                <c:pt idx="97">
                  <c:v>257.73916770350218</c:v>
                </c:pt>
                <c:pt idx="98">
                  <c:v>260.59525339350796</c:v>
                </c:pt>
                <c:pt idx="99">
                  <c:v>259.81140639881289</c:v>
                </c:pt>
                <c:pt idx="100">
                  <c:v>260.26812341037277</c:v>
                </c:pt>
                <c:pt idx="101">
                  <c:v>260.18365708171734</c:v>
                </c:pt>
                <c:pt idx="102">
                  <c:v>260.63378856508939</c:v>
                </c:pt>
                <c:pt idx="103">
                  <c:v>261.53918510406027</c:v>
                </c:pt>
                <c:pt idx="104">
                  <c:v>261.53253702513848</c:v>
                </c:pt>
                <c:pt idx="105">
                  <c:v>260.87092982785657</c:v>
                </c:pt>
                <c:pt idx="106">
                  <c:v>262.41708971834981</c:v>
                </c:pt>
                <c:pt idx="107">
                  <c:v>262.60672130135583</c:v>
                </c:pt>
                <c:pt idx="108">
                  <c:v>263.18658155842019</c:v>
                </c:pt>
                <c:pt idx="109">
                  <c:v>262.88702991008233</c:v>
                </c:pt>
                <c:pt idx="110">
                  <c:v>263.2051302268361</c:v>
                </c:pt>
                <c:pt idx="111">
                  <c:v>261.04730336094343</c:v>
                </c:pt>
                <c:pt idx="112">
                  <c:v>262.50906285180179</c:v>
                </c:pt>
                <c:pt idx="113">
                  <c:v>261.40136064261014</c:v>
                </c:pt>
                <c:pt idx="114">
                  <c:v>261.40911789384813</c:v>
                </c:pt>
                <c:pt idx="115">
                  <c:v>261.1841403118334</c:v>
                </c:pt>
                <c:pt idx="116">
                  <c:v>262.45733883011536</c:v>
                </c:pt>
                <c:pt idx="117">
                  <c:v>264.22460819543176</c:v>
                </c:pt>
                <c:pt idx="118">
                  <c:v>264.15034512353975</c:v>
                </c:pt>
                <c:pt idx="119">
                  <c:v>265.48374440544774</c:v>
                </c:pt>
                <c:pt idx="120">
                  <c:v>266.52952064606916</c:v>
                </c:pt>
                <c:pt idx="121">
                  <c:v>267.28530840610597</c:v>
                </c:pt>
                <c:pt idx="122">
                  <c:v>267.56992130428142</c:v>
                </c:pt>
                <c:pt idx="123">
                  <c:v>268.13624293756061</c:v>
                </c:pt>
                <c:pt idx="124">
                  <c:v>269.34560724285899</c:v>
                </c:pt>
                <c:pt idx="125">
                  <c:v>268.04905071037058</c:v>
                </c:pt>
                <c:pt idx="126">
                  <c:v>267.81303528743666</c:v>
                </c:pt>
                <c:pt idx="127">
                  <c:v>268.76047213260762</c:v>
                </c:pt>
                <c:pt idx="128">
                  <c:v>269.17082262558449</c:v>
                </c:pt>
                <c:pt idx="129">
                  <c:v>268.51702203684368</c:v>
                </c:pt>
                <c:pt idx="130">
                  <c:v>268.83975466661445</c:v>
                </c:pt>
                <c:pt idx="131">
                  <c:v>268.09398854897091</c:v>
                </c:pt>
                <c:pt idx="132">
                  <c:v>268.68235817080324</c:v>
                </c:pt>
                <c:pt idx="133">
                  <c:v>269.54852735519489</c:v>
                </c:pt>
                <c:pt idx="134">
                  <c:v>269.3154527495538</c:v>
                </c:pt>
                <c:pt idx="135">
                  <c:v>269.47527236485195</c:v>
                </c:pt>
                <c:pt idx="136">
                  <c:v>269.66254088494691</c:v>
                </c:pt>
                <c:pt idx="137">
                  <c:v>270.89654295599473</c:v>
                </c:pt>
                <c:pt idx="138">
                  <c:v>270.46723384621453</c:v>
                </c:pt>
                <c:pt idx="139">
                  <c:v>270.95066995658965</c:v>
                </c:pt>
                <c:pt idx="140">
                  <c:v>271.01120702603049</c:v>
                </c:pt>
                <c:pt idx="141">
                  <c:v>270.43008660849955</c:v>
                </c:pt>
                <c:pt idx="142">
                  <c:v>270.19589126513665</c:v>
                </c:pt>
                <c:pt idx="143">
                  <c:v>269.56498492213404</c:v>
                </c:pt>
                <c:pt idx="144">
                  <c:v>267.27259082686231</c:v>
                </c:pt>
                <c:pt idx="145">
                  <c:v>269.49333463684479</c:v>
                </c:pt>
                <c:pt idx="146">
                  <c:v>269.01815306874357</c:v>
                </c:pt>
                <c:pt idx="147">
                  <c:v>269.8592721922787</c:v>
                </c:pt>
                <c:pt idx="148">
                  <c:v>269.65404142805198</c:v>
                </c:pt>
                <c:pt idx="149">
                  <c:v>270.59294460643423</c:v>
                </c:pt>
                <c:pt idx="150">
                  <c:v>270.07967617855866</c:v>
                </c:pt>
                <c:pt idx="151">
                  <c:v>271.84051687778884</c:v>
                </c:pt>
                <c:pt idx="152">
                  <c:v>272.78219792040699</c:v>
                </c:pt>
                <c:pt idx="153">
                  <c:v>272.70901478272071</c:v>
                </c:pt>
                <c:pt idx="154">
                  <c:v>272.50037195142551</c:v>
                </c:pt>
                <c:pt idx="155">
                  <c:v>272.47569383954783</c:v>
                </c:pt>
                <c:pt idx="156">
                  <c:v>271.64884145717849</c:v>
                </c:pt>
                <c:pt idx="157">
                  <c:v>271.29424853244643</c:v>
                </c:pt>
                <c:pt idx="158">
                  <c:v>270.83887970752056</c:v>
                </c:pt>
                <c:pt idx="159">
                  <c:v>273.49392454974321</c:v>
                </c:pt>
                <c:pt idx="160">
                  <c:v>272.73192100876611</c:v>
                </c:pt>
                <c:pt idx="161">
                  <c:v>273.26563659601783</c:v>
                </c:pt>
                <c:pt idx="162">
                  <c:v>273.66225138790912</c:v>
                </c:pt>
                <c:pt idx="163">
                  <c:v>274.0939147684748</c:v>
                </c:pt>
                <c:pt idx="164">
                  <c:v>273.26793645257754</c:v>
                </c:pt>
                <c:pt idx="165">
                  <c:v>272.35374664513733</c:v>
                </c:pt>
                <c:pt idx="166">
                  <c:v>272.89136654351995</c:v>
                </c:pt>
                <c:pt idx="167">
                  <c:v>274.09586918685221</c:v>
                </c:pt>
                <c:pt idx="168">
                  <c:v>273.71817341197055</c:v>
                </c:pt>
                <c:pt idx="169">
                  <c:v>274.16195602416235</c:v>
                </c:pt>
                <c:pt idx="170">
                  <c:v>274.66646290922267</c:v>
                </c:pt>
                <c:pt idx="171">
                  <c:v>274.36489292044274</c:v>
                </c:pt>
                <c:pt idx="172">
                  <c:v>275.88074309721418</c:v>
                </c:pt>
                <c:pt idx="173">
                  <c:v>275.66781086500765</c:v>
                </c:pt>
                <c:pt idx="174">
                  <c:v>276.26945856445656</c:v>
                </c:pt>
                <c:pt idx="175">
                  <c:v>276.02192650529918</c:v>
                </c:pt>
                <c:pt idx="176">
                  <c:v>276.2570149360335</c:v>
                </c:pt>
                <c:pt idx="177">
                  <c:v>277.10331224496059</c:v>
                </c:pt>
                <c:pt idx="178">
                  <c:v>277.76291601385196</c:v>
                </c:pt>
                <c:pt idx="179">
                  <c:v>278.30523112093078</c:v>
                </c:pt>
                <c:pt idx="180">
                  <c:v>277.60471881807246</c:v>
                </c:pt>
                <c:pt idx="181">
                  <c:v>277.09430762868561</c:v>
                </c:pt>
                <c:pt idx="182">
                  <c:v>276.46491260017814</c:v>
                </c:pt>
                <c:pt idx="183">
                  <c:v>277.26925499844231</c:v>
                </c:pt>
                <c:pt idx="184">
                  <c:v>277.65442423725426</c:v>
                </c:pt>
                <c:pt idx="185">
                  <c:v>277.98694738577342</c:v>
                </c:pt>
                <c:pt idx="186">
                  <c:v>278.32107680243706</c:v>
                </c:pt>
                <c:pt idx="187">
                  <c:v>278.68176310348099</c:v>
                </c:pt>
                <c:pt idx="188">
                  <c:v>278.93478035848369</c:v>
                </c:pt>
                <c:pt idx="189">
                  <c:v>279.26766112598807</c:v>
                </c:pt>
                <c:pt idx="190">
                  <c:v>278.68696914422304</c:v>
                </c:pt>
                <c:pt idx="191">
                  <c:v>279.38429265284532</c:v>
                </c:pt>
                <c:pt idx="192">
                  <c:v>278.91418865506029</c:v>
                </c:pt>
                <c:pt idx="193">
                  <c:v>275.27319151243944</c:v>
                </c:pt>
                <c:pt idx="194">
                  <c:v>277.64570929112546</c:v>
                </c:pt>
                <c:pt idx="195">
                  <c:v>277.60782548272783</c:v>
                </c:pt>
                <c:pt idx="196">
                  <c:v>278.01423836773898</c:v>
                </c:pt>
                <c:pt idx="197">
                  <c:v>277.14049457201702</c:v>
                </c:pt>
                <c:pt idx="198">
                  <c:v>277.81370155872884</c:v>
                </c:pt>
                <c:pt idx="199">
                  <c:v>279.54502752318785</c:v>
                </c:pt>
                <c:pt idx="200">
                  <c:v>279.75712606230195</c:v>
                </c:pt>
                <c:pt idx="201">
                  <c:v>278.64221316991313</c:v>
                </c:pt>
                <c:pt idx="202">
                  <c:v>279.44637121030888</c:v>
                </c:pt>
                <c:pt idx="203">
                  <c:v>280.90796631354323</c:v>
                </c:pt>
                <c:pt idx="204">
                  <c:v>282.54696498178532</c:v>
                </c:pt>
                <c:pt idx="205">
                  <c:v>283.2157515058841</c:v>
                </c:pt>
                <c:pt idx="206">
                  <c:v>283.36131036773082</c:v>
                </c:pt>
                <c:pt idx="207">
                  <c:v>282.22306441677472</c:v>
                </c:pt>
                <c:pt idx="208">
                  <c:v>282.65922776938135</c:v>
                </c:pt>
                <c:pt idx="209">
                  <c:v>282.57513961069748</c:v>
                </c:pt>
                <c:pt idx="210">
                  <c:v>280.91638398032018</c:v>
                </c:pt>
                <c:pt idx="211">
                  <c:v>281.70513093543872</c:v>
                </c:pt>
                <c:pt idx="212">
                  <c:v>279.90696860450686</c:v>
                </c:pt>
                <c:pt idx="213">
                  <c:v>279.94718854843404</c:v>
                </c:pt>
                <c:pt idx="214">
                  <c:v>281.93351726847555</c:v>
                </c:pt>
                <c:pt idx="215">
                  <c:v>282.6715226753783</c:v>
                </c:pt>
                <c:pt idx="216">
                  <c:v>283.01619203577201</c:v>
                </c:pt>
                <c:pt idx="217">
                  <c:v>280.34587340369814</c:v>
                </c:pt>
                <c:pt idx="218">
                  <c:v>279.95203715254286</c:v>
                </c:pt>
                <c:pt idx="219">
                  <c:v>278.48587051702214</c:v>
                </c:pt>
                <c:pt idx="220">
                  <c:v>277.01222302186335</c:v>
                </c:pt>
                <c:pt idx="221">
                  <c:v>277.43141680939129</c:v>
                </c:pt>
                <c:pt idx="222">
                  <c:v>275.46548679398592</c:v>
                </c:pt>
                <c:pt idx="223">
                  <c:v>276.92298385236512</c:v>
                </c:pt>
                <c:pt idx="224">
                  <c:v>278.89919300160801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68-3847-96CC-ABBF4D5F1C69}"/>
            </c:ext>
          </c:extLst>
        </c:ser>
        <c:ser>
          <c:idx val="2"/>
          <c:order val="2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Charts!$B$310:$B$557</c:f>
              <c:numCache>
                <c:formatCode>m/d/yy;@</c:formatCode>
                <c:ptCount val="24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</c:numCache>
            </c:numRef>
          </c:cat>
          <c:val>
            <c:numRef>
              <c:f>Charts!$C$310:$C$557</c:f>
              <c:numCache>
                <c:formatCode>0.00</c:formatCode>
                <c:ptCount val="248"/>
                <c:pt idx="0">
                  <c:v>258.7195368479592</c:v>
                </c:pt>
                <c:pt idx="1">
                  <c:v>260.39918766924404</c:v>
                </c:pt>
                <c:pt idx="2">
                  <c:v>261.03912921719024</c:v>
                </c:pt>
                <c:pt idx="3">
                  <c:v>259.63633522321868</c:v>
                </c:pt>
                <c:pt idx="4">
                  <c:v>259.78718300260294</c:v>
                </c:pt>
                <c:pt idx="5">
                  <c:v>257.51708781808139</c:v>
                </c:pt>
                <c:pt idx="6">
                  <c:v>257.9743525508087</c:v>
                </c:pt>
                <c:pt idx="7">
                  <c:v>258.31372530511692</c:v>
                </c:pt>
                <c:pt idx="8">
                  <c:v>261.02471053908863</c:v>
                </c:pt>
                <c:pt idx="9">
                  <c:v>260.4562083394303</c:v>
                </c:pt>
                <c:pt idx="10">
                  <c:v>261.89727836439971</c:v>
                </c:pt>
                <c:pt idx="11">
                  <c:v>263.30014094372711</c:v>
                </c:pt>
                <c:pt idx="12">
                  <c:v>264.19103629814987</c:v>
                </c:pt>
                <c:pt idx="13">
                  <c:v>265.05665775817107</c:v>
                </c:pt>
                <c:pt idx="14">
                  <c:v>264.53608958574074</c:v>
                </c:pt>
                <c:pt idx="15">
                  <c:v>263.33932451796318</c:v>
                </c:pt>
                <c:pt idx="16">
                  <c:v>264.66023460646556</c:v>
                </c:pt>
                <c:pt idx="17">
                  <c:v>264.12379176347133</c:v>
                </c:pt>
                <c:pt idx="18">
                  <c:v>264.62882390425011</c:v>
                </c:pt>
                <c:pt idx="19">
                  <c:v>263.84749578982172</c:v>
                </c:pt>
                <c:pt idx="20">
                  <c:v>262.92415891525314</c:v>
                </c:pt>
                <c:pt idx="21">
                  <c:v>263.94619607451637</c:v>
                </c:pt>
                <c:pt idx="22">
                  <c:v>264.65926028949832</c:v>
                </c:pt>
                <c:pt idx="23">
                  <c:v>264.72241081445333</c:v>
                </c:pt>
                <c:pt idx="24">
                  <c:v>263.17422014318049</c:v>
                </c:pt>
                <c:pt idx="25">
                  <c:v>264.01872230765593</c:v>
                </c:pt>
                <c:pt idx="26">
                  <c:v>264.02925811684139</c:v>
                </c:pt>
                <c:pt idx="27">
                  <c:v>263.6052500572348</c:v>
                </c:pt>
                <c:pt idx="28">
                  <c:v>265.0767861292635</c:v>
                </c:pt>
                <c:pt idx="29">
                  <c:v>265.00173120789384</c:v>
                </c:pt>
                <c:pt idx="30">
                  <c:v>265.10099813272018</c:v>
                </c:pt>
                <c:pt idx="31">
                  <c:v>265.26597725581308</c:v>
                </c:pt>
                <c:pt idx="32">
                  <c:v>264.20878419471541</c:v>
                </c:pt>
                <c:pt idx="33">
                  <c:v>261.56847071353786</c:v>
                </c:pt>
                <c:pt idx="34">
                  <c:v>260.94330448360012</c:v>
                </c:pt>
                <c:pt idx="35">
                  <c:v>260.49338700602686</c:v>
                </c:pt>
                <c:pt idx="36">
                  <c:v>260.30978570312533</c:v>
                </c:pt>
                <c:pt idx="37">
                  <c:v>258.4058492068653</c:v>
                </c:pt>
                <c:pt idx="38">
                  <c:v>260.44189530593366</c:v>
                </c:pt>
                <c:pt idx="39">
                  <c:v>257.77142790626783</c:v>
                </c:pt>
                <c:pt idx="40">
                  <c:v>256.26941903000545</c:v>
                </c:pt>
                <c:pt idx="41">
                  <c:v>257.98066754169264</c:v>
                </c:pt>
                <c:pt idx="42">
                  <c:v>255.74167848575365</c:v>
                </c:pt>
                <c:pt idx="43">
                  <c:v>256.54446322191086</c:v>
                </c:pt>
                <c:pt idx="44">
                  <c:v>252.69851073080599</c:v>
                </c:pt>
                <c:pt idx="45">
                  <c:v>251.68490771953302</c:v>
                </c:pt>
                <c:pt idx="46">
                  <c:v>252.17666222480642</c:v>
                </c:pt>
                <c:pt idx="47">
                  <c:v>250.05736479871712</c:v>
                </c:pt>
                <c:pt idx="48">
                  <c:v>252.87287130064726</c:v>
                </c:pt>
                <c:pt idx="49">
                  <c:v>253.77492682494065</c:v>
                </c:pt>
                <c:pt idx="50">
                  <c:v>252.34793702596423</c:v>
                </c:pt>
                <c:pt idx="51">
                  <c:v>253.89054031289388</c:v>
                </c:pt>
                <c:pt idx="52">
                  <c:v>253.65979657535837</c:v>
                </c:pt>
                <c:pt idx="53">
                  <c:v>253.94952368066143</c:v>
                </c:pt>
                <c:pt idx="54">
                  <c:v>256.39684150169717</c:v>
                </c:pt>
                <c:pt idx="55">
                  <c:v>256.6120872010556</c:v>
                </c:pt>
                <c:pt idx="56">
                  <c:v>255.24888539201481</c:v>
                </c:pt>
                <c:pt idx="57">
                  <c:v>254.67225688317393</c:v>
                </c:pt>
                <c:pt idx="58">
                  <c:v>251.8326751981366</c:v>
                </c:pt>
                <c:pt idx="59">
                  <c:v>252.56369714873321</c:v>
                </c:pt>
                <c:pt idx="60">
                  <c:v>252.99136446406618</c:v>
                </c:pt>
                <c:pt idx="61">
                  <c:v>253.96160279156135</c:v>
                </c:pt>
                <c:pt idx="62">
                  <c:v>247.39539049186359</c:v>
                </c:pt>
                <c:pt idx="63">
                  <c:v>239.71796545459125</c:v>
                </c:pt>
                <c:pt idx="64">
                  <c:v>239.01283694052481</c:v>
                </c:pt>
                <c:pt idx="65">
                  <c:v>237.10118629787311</c:v>
                </c:pt>
                <c:pt idx="66">
                  <c:v>250.143986847272</c:v>
                </c:pt>
                <c:pt idx="67">
                  <c:v>245.69825964875932</c:v>
                </c:pt>
                <c:pt idx="68">
                  <c:v>248.09995222834181</c:v>
                </c:pt>
                <c:pt idx="69">
                  <c:v>249.11533945277975</c:v>
                </c:pt>
                <c:pt idx="70">
                  <c:v>248.78885581911061</c:v>
                </c:pt>
                <c:pt idx="71">
                  <c:v>245.76918670527729</c:v>
                </c:pt>
                <c:pt idx="72">
                  <c:v>244.76572386596411</c:v>
                </c:pt>
                <c:pt idx="73">
                  <c:v>241.35912586034243</c:v>
                </c:pt>
                <c:pt idx="74">
                  <c:v>245.01494216109535</c:v>
                </c:pt>
                <c:pt idx="75">
                  <c:v>247.24483732651922</c:v>
                </c:pt>
                <c:pt idx="76">
                  <c:v>249.77605404272515</c:v>
                </c:pt>
                <c:pt idx="77">
                  <c:v>250.50316845796922</c:v>
                </c:pt>
                <c:pt idx="78">
                  <c:v>250.69182771822912</c:v>
                </c:pt>
                <c:pt idx="79">
                  <c:v>251.5959204870349</c:v>
                </c:pt>
                <c:pt idx="80">
                  <c:v>251.80491984500088</c:v>
                </c:pt>
                <c:pt idx="81">
                  <c:v>252.78282243342778</c:v>
                </c:pt>
                <c:pt idx="82">
                  <c:v>254.79453216542325</c:v>
                </c:pt>
                <c:pt idx="83">
                  <c:v>254.15565545584334</c:v>
                </c:pt>
                <c:pt idx="84">
                  <c:v>252.90851426806404</c:v>
                </c:pt>
                <c:pt idx="85">
                  <c:v>253.61977429096015</c:v>
                </c:pt>
                <c:pt idx="86">
                  <c:v>254.73664082402811</c:v>
                </c:pt>
                <c:pt idx="87">
                  <c:v>254.51060806303681</c:v>
                </c:pt>
                <c:pt idx="88">
                  <c:v>259.20753855517535</c:v>
                </c:pt>
                <c:pt idx="89">
                  <c:v>259.64157717102262</c:v>
                </c:pt>
                <c:pt idx="90">
                  <c:v>259.81935111098278</c:v>
                </c:pt>
                <c:pt idx="91">
                  <c:v>260.2704536296867</c:v>
                </c:pt>
                <c:pt idx="92">
                  <c:v>261.21517285818379</c:v>
                </c:pt>
                <c:pt idx="93">
                  <c:v>261.45444577326401</c:v>
                </c:pt>
                <c:pt idx="94">
                  <c:v>261.03044140456672</c:v>
                </c:pt>
                <c:pt idx="95">
                  <c:v>258.63540652233343</c:v>
                </c:pt>
                <c:pt idx="96">
                  <c:v>258.76563799124261</c:v>
                </c:pt>
                <c:pt idx="97">
                  <c:v>257.73916770350218</c:v>
                </c:pt>
                <c:pt idx="98">
                  <c:v>260.59525339350796</c:v>
                </c:pt>
                <c:pt idx="99">
                  <c:v>259.81140639881289</c:v>
                </c:pt>
                <c:pt idx="100">
                  <c:v>260.26812341037277</c:v>
                </c:pt>
                <c:pt idx="101">
                  <c:v>260.18365708171734</c:v>
                </c:pt>
                <c:pt idx="102">
                  <c:v>260.63378856508939</c:v>
                </c:pt>
                <c:pt idx="103">
                  <c:v>261.53918510406027</c:v>
                </c:pt>
                <c:pt idx="104">
                  <c:v>261.53253702513848</c:v>
                </c:pt>
                <c:pt idx="105">
                  <c:v>260.87092982785657</c:v>
                </c:pt>
                <c:pt idx="106">
                  <c:v>262.41708971834981</c:v>
                </c:pt>
                <c:pt idx="107">
                  <c:v>262.60672130135583</c:v>
                </c:pt>
                <c:pt idx="108">
                  <c:v>263.18658155842019</c:v>
                </c:pt>
                <c:pt idx="109">
                  <c:v>262.88702991008233</c:v>
                </c:pt>
                <c:pt idx="110">
                  <c:v>263.2051302268361</c:v>
                </c:pt>
                <c:pt idx="111">
                  <c:v>261.04730336094343</c:v>
                </c:pt>
                <c:pt idx="112">
                  <c:v>262.50906285180179</c:v>
                </c:pt>
                <c:pt idx="113">
                  <c:v>261.40136064261014</c:v>
                </c:pt>
                <c:pt idx="114">
                  <c:v>261.40911789384813</c:v>
                </c:pt>
                <c:pt idx="115">
                  <c:v>261.1841403118334</c:v>
                </c:pt>
                <c:pt idx="116">
                  <c:v>262.45733883011536</c:v>
                </c:pt>
                <c:pt idx="117">
                  <c:v>264.22460819543176</c:v>
                </c:pt>
                <c:pt idx="118">
                  <c:v>264.15034512353975</c:v>
                </c:pt>
                <c:pt idx="119">
                  <c:v>265.48374440544774</c:v>
                </c:pt>
                <c:pt idx="120">
                  <c:v>266.52952064606916</c:v>
                </c:pt>
                <c:pt idx="121">
                  <c:v>267.28530840610597</c:v>
                </c:pt>
                <c:pt idx="122">
                  <c:v>267.56992130428142</c:v>
                </c:pt>
                <c:pt idx="123">
                  <c:v>268.13624293756061</c:v>
                </c:pt>
                <c:pt idx="124">
                  <c:v>269.34560724285899</c:v>
                </c:pt>
                <c:pt idx="125">
                  <c:v>268.04905071037058</c:v>
                </c:pt>
                <c:pt idx="126">
                  <c:v>267.81303528743666</c:v>
                </c:pt>
                <c:pt idx="127">
                  <c:v>268.76047213260762</c:v>
                </c:pt>
                <c:pt idx="128">
                  <c:v>269.17082262558449</c:v>
                </c:pt>
                <c:pt idx="129">
                  <c:v>268.51702203684368</c:v>
                </c:pt>
                <c:pt idx="130">
                  <c:v>268.83975466661445</c:v>
                </c:pt>
                <c:pt idx="131">
                  <c:v>268.09398854897091</c:v>
                </c:pt>
                <c:pt idx="132">
                  <c:v>268.68235817080324</c:v>
                </c:pt>
                <c:pt idx="133">
                  <c:v>269.54852735519489</c:v>
                </c:pt>
                <c:pt idx="134">
                  <c:v>269.3154527495538</c:v>
                </c:pt>
                <c:pt idx="135">
                  <c:v>269.47527236485195</c:v>
                </c:pt>
                <c:pt idx="136">
                  <c:v>269.66254088494691</c:v>
                </c:pt>
                <c:pt idx="137">
                  <c:v>270.89654295599473</c:v>
                </c:pt>
                <c:pt idx="138">
                  <c:v>270.46723384621453</c:v>
                </c:pt>
                <c:pt idx="139">
                  <c:v>270.95066995658965</c:v>
                </c:pt>
                <c:pt idx="140">
                  <c:v>271.01120702603049</c:v>
                </c:pt>
                <c:pt idx="141">
                  <c:v>270.43008660849955</c:v>
                </c:pt>
                <c:pt idx="142">
                  <c:v>270.19589126513665</c:v>
                </c:pt>
                <c:pt idx="143">
                  <c:v>269.56498492213404</c:v>
                </c:pt>
                <c:pt idx="144">
                  <c:v>267.27259082686231</c:v>
                </c:pt>
                <c:pt idx="145">
                  <c:v>269.49333463684479</c:v>
                </c:pt>
                <c:pt idx="146">
                  <c:v>269.01815306874357</c:v>
                </c:pt>
                <c:pt idx="147">
                  <c:v>269.8592721922787</c:v>
                </c:pt>
                <c:pt idx="148">
                  <c:v>269.65404142805198</c:v>
                </c:pt>
                <c:pt idx="149">
                  <c:v>270.59294460643423</c:v>
                </c:pt>
                <c:pt idx="150">
                  <c:v>270.07967617855866</c:v>
                </c:pt>
                <c:pt idx="151">
                  <c:v>271.84051687778884</c:v>
                </c:pt>
                <c:pt idx="152">
                  <c:v>272.78219792040699</c:v>
                </c:pt>
                <c:pt idx="153">
                  <c:v>272.70901478272071</c:v>
                </c:pt>
                <c:pt idx="154">
                  <c:v>272.50037195142551</c:v>
                </c:pt>
                <c:pt idx="155">
                  <c:v>272.47569383954783</c:v>
                </c:pt>
                <c:pt idx="156">
                  <c:v>271.64884145717849</c:v>
                </c:pt>
                <c:pt idx="157">
                  <c:v>271.29424853244643</c:v>
                </c:pt>
                <c:pt idx="158">
                  <c:v>270.83887970752056</c:v>
                </c:pt>
                <c:pt idx="159">
                  <c:v>273.49392454974321</c:v>
                </c:pt>
                <c:pt idx="160">
                  <c:v>272.73192100876611</c:v>
                </c:pt>
                <c:pt idx="161">
                  <c:v>273.26563659601783</c:v>
                </c:pt>
                <c:pt idx="162">
                  <c:v>273.66225138790912</c:v>
                </c:pt>
                <c:pt idx="163">
                  <c:v>274.0939147684748</c:v>
                </c:pt>
                <c:pt idx="164">
                  <c:v>273.26793645257754</c:v>
                </c:pt>
                <c:pt idx="165">
                  <c:v>272.35374664513733</c:v>
                </c:pt>
                <c:pt idx="166">
                  <c:v>272.89136654351995</c:v>
                </c:pt>
                <c:pt idx="167">
                  <c:v>274.09586918685221</c:v>
                </c:pt>
                <c:pt idx="168">
                  <c:v>273.71817341197055</c:v>
                </c:pt>
                <c:pt idx="169">
                  <c:v>274.16195602416235</c:v>
                </c:pt>
                <c:pt idx="170">
                  <c:v>274.66646290922267</c:v>
                </c:pt>
                <c:pt idx="171">
                  <c:v>274.36489292044274</c:v>
                </c:pt>
                <c:pt idx="172">
                  <c:v>275.88074309721418</c:v>
                </c:pt>
                <c:pt idx="173">
                  <c:v>275.66781086500765</c:v>
                </c:pt>
                <c:pt idx="174">
                  <c:v>276.26945856445656</c:v>
                </c:pt>
                <c:pt idx="175">
                  <c:v>276.02192650529918</c:v>
                </c:pt>
                <c:pt idx="176">
                  <c:v>276.2570149360335</c:v>
                </c:pt>
                <c:pt idx="177">
                  <c:v>277.10331224496059</c:v>
                </c:pt>
                <c:pt idx="178">
                  <c:v>277.76291601385196</c:v>
                </c:pt>
                <c:pt idx="179">
                  <c:v>278.30523112093078</c:v>
                </c:pt>
                <c:pt idx="180">
                  <c:v>277.60471881807246</c:v>
                </c:pt>
                <c:pt idx="181">
                  <c:v>277.09430762868561</c:v>
                </c:pt>
                <c:pt idx="182">
                  <c:v>276.46491260017814</c:v>
                </c:pt>
                <c:pt idx="183">
                  <c:v>277.26925499844231</c:v>
                </c:pt>
                <c:pt idx="184">
                  <c:v>277.65442423725426</c:v>
                </c:pt>
                <c:pt idx="185">
                  <c:v>277.98694738577342</c:v>
                </c:pt>
                <c:pt idx="186">
                  <c:v>278.32107680243706</c:v>
                </c:pt>
                <c:pt idx="187">
                  <c:v>278.68176310348099</c:v>
                </c:pt>
                <c:pt idx="188">
                  <c:v>278.93478035848369</c:v>
                </c:pt>
                <c:pt idx="189">
                  <c:v>279.26766112598807</c:v>
                </c:pt>
                <c:pt idx="190">
                  <c:v>278.68696914422304</c:v>
                </c:pt>
                <c:pt idx="191">
                  <c:v>279.38429265284532</c:v>
                </c:pt>
                <c:pt idx="192">
                  <c:v>278.91418865506029</c:v>
                </c:pt>
                <c:pt idx="193">
                  <c:v>275.27319151243944</c:v>
                </c:pt>
                <c:pt idx="194">
                  <c:v>277.64570929112546</c:v>
                </c:pt>
                <c:pt idx="195">
                  <c:v>277.60782548272783</c:v>
                </c:pt>
                <c:pt idx="196">
                  <c:v>278.01423836773898</c:v>
                </c:pt>
                <c:pt idx="197">
                  <c:v>277.14049457201702</c:v>
                </c:pt>
                <c:pt idx="198">
                  <c:v>277.81370155872884</c:v>
                </c:pt>
                <c:pt idx="199">
                  <c:v>279.54502752318785</c:v>
                </c:pt>
                <c:pt idx="200">
                  <c:v>279.75712606230195</c:v>
                </c:pt>
                <c:pt idx="201">
                  <c:v>278.64221316991313</c:v>
                </c:pt>
                <c:pt idx="202">
                  <c:v>279.44637121030888</c:v>
                </c:pt>
                <c:pt idx="203">
                  <c:v>280.90796631354323</c:v>
                </c:pt>
                <c:pt idx="204">
                  <c:v>282.54696498178532</c:v>
                </c:pt>
                <c:pt idx="205">
                  <c:v>283.2157515058841</c:v>
                </c:pt>
                <c:pt idx="206">
                  <c:v>283.36131036773082</c:v>
                </c:pt>
                <c:pt idx="207">
                  <c:v>282.22306441677472</c:v>
                </c:pt>
                <c:pt idx="208">
                  <c:v>282.65922776938135</c:v>
                </c:pt>
                <c:pt idx="209">
                  <c:v>282.57513961069748</c:v>
                </c:pt>
                <c:pt idx="210">
                  <c:v>280.91638398032018</c:v>
                </c:pt>
                <c:pt idx="211">
                  <c:v>281.70513093543872</c:v>
                </c:pt>
                <c:pt idx="212">
                  <c:v>279.90696860450686</c:v>
                </c:pt>
                <c:pt idx="213">
                  <c:v>279.94718854843404</c:v>
                </c:pt>
                <c:pt idx="214">
                  <c:v>281.93351726847555</c:v>
                </c:pt>
                <c:pt idx="215">
                  <c:v>282.6715226753783</c:v>
                </c:pt>
                <c:pt idx="216">
                  <c:v>283.01619203577201</c:v>
                </c:pt>
                <c:pt idx="217">
                  <c:v>280.34587340369814</c:v>
                </c:pt>
                <c:pt idx="218">
                  <c:v>279.95203715254286</c:v>
                </c:pt>
                <c:pt idx="219">
                  <c:v>278.48587051702214</c:v>
                </c:pt>
                <c:pt idx="220">
                  <c:v>277.01222302186335</c:v>
                </c:pt>
                <c:pt idx="221">
                  <c:v>277.43141680939129</c:v>
                </c:pt>
                <c:pt idx="222">
                  <c:v>275.46548679398592</c:v>
                </c:pt>
                <c:pt idx="223">
                  <c:v>276.92298385236512</c:v>
                </c:pt>
                <c:pt idx="224">
                  <c:v>278.89919300160801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68-3847-96CC-ABBF4D5F1C69}"/>
            </c:ext>
          </c:extLst>
        </c:ser>
        <c:ser>
          <c:idx val="3"/>
          <c:order val="3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Charts!$B$310:$B$557</c:f>
              <c:numCache>
                <c:formatCode>m/d/yy;@</c:formatCode>
                <c:ptCount val="24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</c:numCache>
            </c:numRef>
          </c:cat>
          <c:val>
            <c:numRef>
              <c:f>Charts!$C$310:$C$557</c:f>
              <c:numCache>
                <c:formatCode>0.00</c:formatCode>
                <c:ptCount val="248"/>
                <c:pt idx="0">
                  <c:v>258.7195368479592</c:v>
                </c:pt>
                <c:pt idx="1">
                  <c:v>260.39918766924404</c:v>
                </c:pt>
                <c:pt idx="2">
                  <c:v>261.03912921719024</c:v>
                </c:pt>
                <c:pt idx="3">
                  <c:v>259.63633522321868</c:v>
                </c:pt>
                <c:pt idx="4">
                  <c:v>259.78718300260294</c:v>
                </c:pt>
                <c:pt idx="5">
                  <c:v>257.51708781808139</c:v>
                </c:pt>
                <c:pt idx="6">
                  <c:v>257.9743525508087</c:v>
                </c:pt>
                <c:pt idx="7">
                  <c:v>258.31372530511692</c:v>
                </c:pt>
                <c:pt idx="8">
                  <c:v>261.02471053908863</c:v>
                </c:pt>
                <c:pt idx="9">
                  <c:v>260.4562083394303</c:v>
                </c:pt>
                <c:pt idx="10">
                  <c:v>261.89727836439971</c:v>
                </c:pt>
                <c:pt idx="11">
                  <c:v>263.30014094372711</c:v>
                </c:pt>
                <c:pt idx="12">
                  <c:v>264.19103629814987</c:v>
                </c:pt>
                <c:pt idx="13">
                  <c:v>265.05665775817107</c:v>
                </c:pt>
                <c:pt idx="14">
                  <c:v>264.53608958574074</c:v>
                </c:pt>
                <c:pt idx="15">
                  <c:v>263.33932451796318</c:v>
                </c:pt>
                <c:pt idx="16">
                  <c:v>264.66023460646556</c:v>
                </c:pt>
                <c:pt idx="17">
                  <c:v>264.12379176347133</c:v>
                </c:pt>
                <c:pt idx="18">
                  <c:v>264.62882390425011</c:v>
                </c:pt>
                <c:pt idx="19">
                  <c:v>263.84749578982172</c:v>
                </c:pt>
                <c:pt idx="20">
                  <c:v>262.92415891525314</c:v>
                </c:pt>
                <c:pt idx="21">
                  <c:v>263.94619607451637</c:v>
                </c:pt>
                <c:pt idx="22">
                  <c:v>264.65926028949832</c:v>
                </c:pt>
                <c:pt idx="23">
                  <c:v>264.72241081445333</c:v>
                </c:pt>
                <c:pt idx="24">
                  <c:v>263.17422014318049</c:v>
                </c:pt>
                <c:pt idx="25">
                  <c:v>264.01872230765593</c:v>
                </c:pt>
                <c:pt idx="26">
                  <c:v>264.02925811684139</c:v>
                </c:pt>
                <c:pt idx="27">
                  <c:v>263.6052500572348</c:v>
                </c:pt>
                <c:pt idx="28">
                  <c:v>265.0767861292635</c:v>
                </c:pt>
                <c:pt idx="29">
                  <c:v>265.00173120789384</c:v>
                </c:pt>
                <c:pt idx="30">
                  <c:v>265.10099813272018</c:v>
                </c:pt>
                <c:pt idx="31">
                  <c:v>265.26597725581308</c:v>
                </c:pt>
                <c:pt idx="32">
                  <c:v>264.20878419471541</c:v>
                </c:pt>
                <c:pt idx="33">
                  <c:v>261.56847071353786</c:v>
                </c:pt>
                <c:pt idx="34">
                  <c:v>260.94330448360012</c:v>
                </c:pt>
                <c:pt idx="35">
                  <c:v>260.49338700602686</c:v>
                </c:pt>
                <c:pt idx="36">
                  <c:v>260.30978570312533</c:v>
                </c:pt>
                <c:pt idx="37">
                  <c:v>258.4058492068653</c:v>
                </c:pt>
                <c:pt idx="38">
                  <c:v>260.44189530593366</c:v>
                </c:pt>
                <c:pt idx="39">
                  <c:v>257.77142790626783</c:v>
                </c:pt>
                <c:pt idx="40">
                  <c:v>256.26941903000545</c:v>
                </c:pt>
                <c:pt idx="41">
                  <c:v>257.98066754169264</c:v>
                </c:pt>
                <c:pt idx="42">
                  <c:v>255.74167848575365</c:v>
                </c:pt>
                <c:pt idx="43">
                  <c:v>256.54446322191086</c:v>
                </c:pt>
                <c:pt idx="44">
                  <c:v>252.69851073080599</c:v>
                </c:pt>
                <c:pt idx="45">
                  <c:v>251.68490771953302</c:v>
                </c:pt>
                <c:pt idx="46">
                  <c:v>252.17666222480642</c:v>
                </c:pt>
                <c:pt idx="47">
                  <c:v>250.05736479871712</c:v>
                </c:pt>
                <c:pt idx="48">
                  <c:v>252.87287130064726</c:v>
                </c:pt>
                <c:pt idx="49">
                  <c:v>253.77492682494065</c:v>
                </c:pt>
                <c:pt idx="50">
                  <c:v>252.34793702596423</c:v>
                </c:pt>
                <c:pt idx="51">
                  <c:v>253.89054031289388</c:v>
                </c:pt>
                <c:pt idx="52">
                  <c:v>253.65979657535837</c:v>
                </c:pt>
                <c:pt idx="53">
                  <c:v>253.94952368066143</c:v>
                </c:pt>
                <c:pt idx="54">
                  <c:v>256.39684150169717</c:v>
                </c:pt>
                <c:pt idx="55">
                  <c:v>256.6120872010556</c:v>
                </c:pt>
                <c:pt idx="56">
                  <c:v>255.24888539201481</c:v>
                </c:pt>
                <c:pt idx="57">
                  <c:v>254.67225688317393</c:v>
                </c:pt>
                <c:pt idx="58">
                  <c:v>251.8326751981366</c:v>
                </c:pt>
                <c:pt idx="59">
                  <c:v>252.56369714873321</c:v>
                </c:pt>
                <c:pt idx="60">
                  <c:v>252.99136446406618</c:v>
                </c:pt>
                <c:pt idx="61">
                  <c:v>253.96160279156135</c:v>
                </c:pt>
                <c:pt idx="62">
                  <c:v>247.39539049186359</c:v>
                </c:pt>
                <c:pt idx="63">
                  <c:v>239.71796545459125</c:v>
                </c:pt>
                <c:pt idx="64">
                  <c:v>239.01283694052481</c:v>
                </c:pt>
                <c:pt idx="65">
                  <c:v>237.10118629787311</c:v>
                </c:pt>
                <c:pt idx="66">
                  <c:v>250.143986847272</c:v>
                </c:pt>
                <c:pt idx="67">
                  <c:v>245.69825964875932</c:v>
                </c:pt>
                <c:pt idx="68">
                  <c:v>248.09995222834181</c:v>
                </c:pt>
                <c:pt idx="69">
                  <c:v>249.11533945277975</c:v>
                </c:pt>
                <c:pt idx="70">
                  <c:v>248.78885581911061</c:v>
                </c:pt>
                <c:pt idx="71">
                  <c:v>245.76918670527729</c:v>
                </c:pt>
                <c:pt idx="72">
                  <c:v>244.76572386596411</c:v>
                </c:pt>
                <c:pt idx="73">
                  <c:v>241.35912586034243</c:v>
                </c:pt>
                <c:pt idx="74">
                  <c:v>245.01494216109535</c:v>
                </c:pt>
                <c:pt idx="75">
                  <c:v>247.24483732651922</c:v>
                </c:pt>
                <c:pt idx="76">
                  <c:v>249.77605404272515</c:v>
                </c:pt>
                <c:pt idx="77">
                  <c:v>250.50316845796922</c:v>
                </c:pt>
                <c:pt idx="78">
                  <c:v>250.69182771822912</c:v>
                </c:pt>
                <c:pt idx="79">
                  <c:v>251.5959204870349</c:v>
                </c:pt>
                <c:pt idx="80">
                  <c:v>251.80491984500088</c:v>
                </c:pt>
                <c:pt idx="81">
                  <c:v>252.78282243342778</c:v>
                </c:pt>
                <c:pt idx="82">
                  <c:v>254.79453216542325</c:v>
                </c:pt>
                <c:pt idx="83">
                  <c:v>254.15565545584334</c:v>
                </c:pt>
                <c:pt idx="84">
                  <c:v>252.90851426806404</c:v>
                </c:pt>
                <c:pt idx="85">
                  <c:v>253.61977429096015</c:v>
                </c:pt>
                <c:pt idx="86">
                  <c:v>254.73664082402811</c:v>
                </c:pt>
                <c:pt idx="87">
                  <c:v>254.51060806303681</c:v>
                </c:pt>
                <c:pt idx="88">
                  <c:v>259.20753855517535</c:v>
                </c:pt>
                <c:pt idx="89">
                  <c:v>259.64157717102262</c:v>
                </c:pt>
                <c:pt idx="90">
                  <c:v>259.81935111098278</c:v>
                </c:pt>
                <c:pt idx="91">
                  <c:v>260.2704536296867</c:v>
                </c:pt>
                <c:pt idx="92">
                  <c:v>261.21517285818379</c:v>
                </c:pt>
                <c:pt idx="93">
                  <c:v>261.45444577326401</c:v>
                </c:pt>
                <c:pt idx="94">
                  <c:v>261.03044140456672</c:v>
                </c:pt>
                <c:pt idx="95">
                  <c:v>258.63540652233343</c:v>
                </c:pt>
                <c:pt idx="96">
                  <c:v>258.76563799124261</c:v>
                </c:pt>
                <c:pt idx="97">
                  <c:v>257.73916770350218</c:v>
                </c:pt>
                <c:pt idx="98">
                  <c:v>260.59525339350796</c:v>
                </c:pt>
                <c:pt idx="99">
                  <c:v>259.81140639881289</c:v>
                </c:pt>
                <c:pt idx="100">
                  <c:v>260.26812341037277</c:v>
                </c:pt>
                <c:pt idx="101">
                  <c:v>260.18365708171734</c:v>
                </c:pt>
                <c:pt idx="102">
                  <c:v>260.63378856508939</c:v>
                </c:pt>
                <c:pt idx="103">
                  <c:v>261.53918510406027</c:v>
                </c:pt>
                <c:pt idx="104">
                  <c:v>261.53253702513848</c:v>
                </c:pt>
                <c:pt idx="105">
                  <c:v>260.87092982785657</c:v>
                </c:pt>
                <c:pt idx="106">
                  <c:v>262.41708971834981</c:v>
                </c:pt>
                <c:pt idx="107">
                  <c:v>262.60672130135583</c:v>
                </c:pt>
                <c:pt idx="108">
                  <c:v>263.18658155842019</c:v>
                </c:pt>
                <c:pt idx="109">
                  <c:v>262.88702991008233</c:v>
                </c:pt>
                <c:pt idx="110">
                  <c:v>263.2051302268361</c:v>
                </c:pt>
                <c:pt idx="111">
                  <c:v>261.04730336094343</c:v>
                </c:pt>
                <c:pt idx="112">
                  <c:v>262.50906285180179</c:v>
                </c:pt>
                <c:pt idx="113">
                  <c:v>261.40136064261014</c:v>
                </c:pt>
                <c:pt idx="114">
                  <c:v>261.40911789384813</c:v>
                </c:pt>
                <c:pt idx="115">
                  <c:v>261.1841403118334</c:v>
                </c:pt>
                <c:pt idx="116">
                  <c:v>262.45733883011536</c:v>
                </c:pt>
                <c:pt idx="117">
                  <c:v>264.22460819543176</c:v>
                </c:pt>
                <c:pt idx="118">
                  <c:v>264.15034512353975</c:v>
                </c:pt>
                <c:pt idx="119">
                  <c:v>265.48374440544774</c:v>
                </c:pt>
                <c:pt idx="120">
                  <c:v>266.52952064606916</c:v>
                </c:pt>
                <c:pt idx="121">
                  <c:v>267.28530840610597</c:v>
                </c:pt>
                <c:pt idx="122">
                  <c:v>267.56992130428142</c:v>
                </c:pt>
                <c:pt idx="123">
                  <c:v>268.13624293756061</c:v>
                </c:pt>
                <c:pt idx="124">
                  <c:v>269.34560724285899</c:v>
                </c:pt>
                <c:pt idx="125">
                  <c:v>268.04905071037058</c:v>
                </c:pt>
                <c:pt idx="126">
                  <c:v>267.81303528743666</c:v>
                </c:pt>
                <c:pt idx="127">
                  <c:v>268.76047213260762</c:v>
                </c:pt>
                <c:pt idx="128">
                  <c:v>269.17082262558449</c:v>
                </c:pt>
                <c:pt idx="129">
                  <c:v>268.51702203684368</c:v>
                </c:pt>
                <c:pt idx="130">
                  <c:v>268.83975466661445</c:v>
                </c:pt>
                <c:pt idx="131">
                  <c:v>268.09398854897091</c:v>
                </c:pt>
                <c:pt idx="132">
                  <c:v>268.68235817080324</c:v>
                </c:pt>
                <c:pt idx="133">
                  <c:v>269.54852735519489</c:v>
                </c:pt>
                <c:pt idx="134">
                  <c:v>269.3154527495538</c:v>
                </c:pt>
                <c:pt idx="135">
                  <c:v>269.47527236485195</c:v>
                </c:pt>
                <c:pt idx="136">
                  <c:v>269.66254088494691</c:v>
                </c:pt>
                <c:pt idx="137">
                  <c:v>270.89654295599473</c:v>
                </c:pt>
                <c:pt idx="138">
                  <c:v>270.46723384621453</c:v>
                </c:pt>
                <c:pt idx="139">
                  <c:v>270.95066995658965</c:v>
                </c:pt>
                <c:pt idx="140">
                  <c:v>271.01120702603049</c:v>
                </c:pt>
                <c:pt idx="141">
                  <c:v>270.43008660849955</c:v>
                </c:pt>
                <c:pt idx="142">
                  <c:v>270.19589126513665</c:v>
                </c:pt>
                <c:pt idx="143">
                  <c:v>269.56498492213404</c:v>
                </c:pt>
                <c:pt idx="144">
                  <c:v>267.27259082686231</c:v>
                </c:pt>
                <c:pt idx="145">
                  <c:v>269.49333463684479</c:v>
                </c:pt>
                <c:pt idx="146">
                  <c:v>269.01815306874357</c:v>
                </c:pt>
                <c:pt idx="147">
                  <c:v>269.8592721922787</c:v>
                </c:pt>
                <c:pt idx="148">
                  <c:v>269.65404142805198</c:v>
                </c:pt>
                <c:pt idx="149">
                  <c:v>270.59294460643423</c:v>
                </c:pt>
                <c:pt idx="150">
                  <c:v>270.07967617855866</c:v>
                </c:pt>
                <c:pt idx="151">
                  <c:v>271.84051687778884</c:v>
                </c:pt>
                <c:pt idx="152">
                  <c:v>272.78219792040699</c:v>
                </c:pt>
                <c:pt idx="153">
                  <c:v>272.70901478272071</c:v>
                </c:pt>
                <c:pt idx="154">
                  <c:v>272.50037195142551</c:v>
                </c:pt>
                <c:pt idx="155">
                  <c:v>272.47569383954783</c:v>
                </c:pt>
                <c:pt idx="156">
                  <c:v>271.64884145717849</c:v>
                </c:pt>
                <c:pt idx="157">
                  <c:v>271.29424853244643</c:v>
                </c:pt>
                <c:pt idx="158">
                  <c:v>270.83887970752056</c:v>
                </c:pt>
                <c:pt idx="159">
                  <c:v>273.49392454974321</c:v>
                </c:pt>
                <c:pt idx="160">
                  <c:v>272.73192100876611</c:v>
                </c:pt>
                <c:pt idx="161">
                  <c:v>273.26563659601783</c:v>
                </c:pt>
                <c:pt idx="162">
                  <c:v>273.66225138790912</c:v>
                </c:pt>
                <c:pt idx="163">
                  <c:v>274.0939147684748</c:v>
                </c:pt>
                <c:pt idx="164">
                  <c:v>273.26793645257754</c:v>
                </c:pt>
                <c:pt idx="165">
                  <c:v>272.35374664513733</c:v>
                </c:pt>
                <c:pt idx="166">
                  <c:v>272.89136654351995</c:v>
                </c:pt>
                <c:pt idx="167">
                  <c:v>274.09586918685221</c:v>
                </c:pt>
                <c:pt idx="168">
                  <c:v>273.71817341197055</c:v>
                </c:pt>
                <c:pt idx="169">
                  <c:v>274.16195602416235</c:v>
                </c:pt>
                <c:pt idx="170">
                  <c:v>274.66646290922267</c:v>
                </c:pt>
                <c:pt idx="171">
                  <c:v>274.36489292044274</c:v>
                </c:pt>
                <c:pt idx="172">
                  <c:v>275.88074309721418</c:v>
                </c:pt>
                <c:pt idx="173">
                  <c:v>275.66781086500765</c:v>
                </c:pt>
                <c:pt idx="174">
                  <c:v>276.26945856445656</c:v>
                </c:pt>
                <c:pt idx="175">
                  <c:v>276.02192650529918</c:v>
                </c:pt>
                <c:pt idx="176">
                  <c:v>276.2570149360335</c:v>
                </c:pt>
                <c:pt idx="177">
                  <c:v>277.10331224496059</c:v>
                </c:pt>
                <c:pt idx="178">
                  <c:v>277.76291601385196</c:v>
                </c:pt>
                <c:pt idx="179">
                  <c:v>278.30523112093078</c:v>
                </c:pt>
                <c:pt idx="180">
                  <c:v>277.60471881807246</c:v>
                </c:pt>
                <c:pt idx="181">
                  <c:v>277.09430762868561</c:v>
                </c:pt>
                <c:pt idx="182">
                  <c:v>276.46491260017814</c:v>
                </c:pt>
                <c:pt idx="183">
                  <c:v>277.26925499844231</c:v>
                </c:pt>
                <c:pt idx="184">
                  <c:v>277.65442423725426</c:v>
                </c:pt>
                <c:pt idx="185">
                  <c:v>277.98694738577342</c:v>
                </c:pt>
                <c:pt idx="186">
                  <c:v>278.32107680243706</c:v>
                </c:pt>
                <c:pt idx="187">
                  <c:v>278.68176310348099</c:v>
                </c:pt>
                <c:pt idx="188">
                  <c:v>278.93478035848369</c:v>
                </c:pt>
                <c:pt idx="189">
                  <c:v>279.26766112598807</c:v>
                </c:pt>
                <c:pt idx="190">
                  <c:v>278.68696914422304</c:v>
                </c:pt>
                <c:pt idx="191">
                  <c:v>279.38429265284532</c:v>
                </c:pt>
                <c:pt idx="192">
                  <c:v>278.91418865506029</c:v>
                </c:pt>
                <c:pt idx="193">
                  <c:v>275.27319151243944</c:v>
                </c:pt>
                <c:pt idx="194">
                  <c:v>277.64570929112546</c:v>
                </c:pt>
                <c:pt idx="195">
                  <c:v>277.60782548272783</c:v>
                </c:pt>
                <c:pt idx="196">
                  <c:v>278.01423836773898</c:v>
                </c:pt>
                <c:pt idx="197">
                  <c:v>277.14049457201702</c:v>
                </c:pt>
                <c:pt idx="198">
                  <c:v>277.81370155872884</c:v>
                </c:pt>
                <c:pt idx="199">
                  <c:v>279.54502752318785</c:v>
                </c:pt>
                <c:pt idx="200">
                  <c:v>279.75712606230195</c:v>
                </c:pt>
                <c:pt idx="201">
                  <c:v>278.64221316991313</c:v>
                </c:pt>
                <c:pt idx="202">
                  <c:v>279.44637121030888</c:v>
                </c:pt>
                <c:pt idx="203">
                  <c:v>280.90796631354323</c:v>
                </c:pt>
                <c:pt idx="204">
                  <c:v>282.54696498178532</c:v>
                </c:pt>
                <c:pt idx="205">
                  <c:v>283.2157515058841</c:v>
                </c:pt>
                <c:pt idx="206">
                  <c:v>283.36131036773082</c:v>
                </c:pt>
                <c:pt idx="207">
                  <c:v>282.22306441677472</c:v>
                </c:pt>
                <c:pt idx="208">
                  <c:v>282.65922776938135</c:v>
                </c:pt>
                <c:pt idx="209">
                  <c:v>282.57513961069748</c:v>
                </c:pt>
                <c:pt idx="210">
                  <c:v>280.91638398032018</c:v>
                </c:pt>
                <c:pt idx="211">
                  <c:v>281.70513093543872</c:v>
                </c:pt>
                <c:pt idx="212">
                  <c:v>279.90696860450686</c:v>
                </c:pt>
                <c:pt idx="213">
                  <c:v>279.94718854843404</c:v>
                </c:pt>
                <c:pt idx="214">
                  <c:v>281.93351726847555</c:v>
                </c:pt>
                <c:pt idx="215">
                  <c:v>282.6715226753783</c:v>
                </c:pt>
                <c:pt idx="216">
                  <c:v>283.01619203577201</c:v>
                </c:pt>
                <c:pt idx="217">
                  <c:v>280.34587340369814</c:v>
                </c:pt>
                <c:pt idx="218">
                  <c:v>279.95203715254286</c:v>
                </c:pt>
                <c:pt idx="219">
                  <c:v>278.48587051702214</c:v>
                </c:pt>
                <c:pt idx="220">
                  <c:v>277.01222302186335</c:v>
                </c:pt>
                <c:pt idx="221">
                  <c:v>277.43141680939129</c:v>
                </c:pt>
                <c:pt idx="222">
                  <c:v>275.46548679398592</c:v>
                </c:pt>
                <c:pt idx="223">
                  <c:v>276.92298385236512</c:v>
                </c:pt>
                <c:pt idx="224">
                  <c:v>278.89919300160801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68-3847-96CC-ABBF4D5F1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80544"/>
        <c:axId val="95582080"/>
      </c:lineChart>
      <c:dateAx>
        <c:axId val="95580544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82080"/>
        <c:crosses val="autoZero"/>
        <c:auto val="1"/>
        <c:lblOffset val="100"/>
        <c:baseTimeUnit val="days"/>
      </c:dateAx>
      <c:valAx>
        <c:axId val="95582080"/>
        <c:scaling>
          <c:orientation val="minMax"/>
          <c:max val="320"/>
          <c:min val="20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80544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Charts!$H$55:$S$55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Charts!$H$56:$S$56</c:f>
              <c:numCache>
                <c:formatCode>0.00</c:formatCode>
                <c:ptCount val="12"/>
                <c:pt idx="1">
                  <c:v>4.443511129843813</c:v>
                </c:pt>
                <c:pt idx="2">
                  <c:v>2.8230651930996942</c:v>
                </c:pt>
                <c:pt idx="3">
                  <c:v>-2.3629923840113349</c:v>
                </c:pt>
                <c:pt idx="4">
                  <c:v>3.3530572739571767</c:v>
                </c:pt>
                <c:pt idx="5">
                  <c:v>2.7256178887246847</c:v>
                </c:pt>
                <c:pt idx="6">
                  <c:v>4.4855434737939959</c:v>
                </c:pt>
                <c:pt idx="7">
                  <c:v>-1.4294496907722021</c:v>
                </c:pt>
                <c:pt idx="8">
                  <c:v>3.553565262934228</c:v>
                </c:pt>
                <c:pt idx="9">
                  <c:v>5.0469616692965644</c:v>
                </c:pt>
                <c:pt idx="10">
                  <c:v>3.1256543012960947</c:v>
                </c:pt>
                <c:pt idx="11">
                  <c:v>3.0528671333976831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1-8940-91E2-616E0FCA6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65568"/>
        <c:axId val="95967104"/>
      </c:barChart>
      <c:catAx>
        <c:axId val="95965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967104"/>
        <c:crosses val="autoZero"/>
        <c:auto val="1"/>
        <c:lblAlgn val="ctr"/>
        <c:lblOffset val="100"/>
        <c:noMultiLvlLbl val="0"/>
      </c:catAx>
      <c:valAx>
        <c:axId val="9596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965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247354</xdr:colOff>
      <xdr:row>0</xdr:row>
      <xdr:rowOff>94366</xdr:rowOff>
    </xdr:from>
    <xdr:to>
      <xdr:col>10</xdr:col>
      <xdr:colOff>418805</xdr:colOff>
      <xdr:row>20</xdr:row>
      <xdr:rowOff>113417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533988</xdr:colOff>
      <xdr:row>0</xdr:row>
      <xdr:rowOff>123825</xdr:rowOff>
    </xdr:from>
    <xdr:to>
      <xdr:col>20</xdr:col>
      <xdr:colOff>67263</xdr:colOff>
      <xdr:row>20</xdr:row>
      <xdr:rowOff>117835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354379</xdr:colOff>
      <xdr:row>0</xdr:row>
      <xdr:rowOff>58502</xdr:rowOff>
    </xdr:from>
    <xdr:to>
      <xdr:col>30</xdr:col>
      <xdr:colOff>59977</xdr:colOff>
      <xdr:row>20</xdr:row>
      <xdr:rowOff>62627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245491</xdr:colOff>
      <xdr:row>21</xdr:row>
      <xdr:rowOff>29459</xdr:rowOff>
    </xdr:from>
    <xdr:to>
      <xdr:col>10</xdr:col>
      <xdr:colOff>416942</xdr:colOff>
      <xdr:row>41</xdr:row>
      <xdr:rowOff>48509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364852</xdr:colOff>
      <xdr:row>21</xdr:row>
      <xdr:rowOff>29458</xdr:rowOff>
    </xdr:from>
    <xdr:to>
      <xdr:col>31</xdr:col>
      <xdr:colOff>592666</xdr:colOff>
      <xdr:row>41</xdr:row>
      <xdr:rowOff>105833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533401</xdr:colOff>
      <xdr:row>21</xdr:row>
      <xdr:rowOff>28575</xdr:rowOff>
    </xdr:from>
    <xdr:to>
      <xdr:col>21</xdr:col>
      <xdr:colOff>152402</xdr:colOff>
      <xdr:row>41</xdr:row>
      <xdr:rowOff>95251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412750</xdr:colOff>
      <xdr:row>61</xdr:row>
      <xdr:rowOff>148167</xdr:rowOff>
    </xdr:from>
    <xdr:to>
      <xdr:col>15</xdr:col>
      <xdr:colOff>148167</xdr:colOff>
      <xdr:row>76</xdr:row>
      <xdr:rowOff>116417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yahoo.com/quote/FSPCX?p=FSPCX&amp;.tsrc=fin-srch" TargetMode="External"/><Relationship Id="rId21" Type="http://schemas.openxmlformats.org/officeDocument/2006/relationships/hyperlink" Target="https://finance.yahoo.com/quote/FBMPX/" TargetMode="External"/><Relationship Id="rId42" Type="http://schemas.openxmlformats.org/officeDocument/2006/relationships/hyperlink" Target="https://finance.yahoo.com/quote/APA/" TargetMode="External"/><Relationship Id="rId47" Type="http://schemas.openxmlformats.org/officeDocument/2006/relationships/hyperlink" Target="https://finance.yahoo.com/quote/AEM/" TargetMode="External"/><Relationship Id="rId63" Type="http://schemas.openxmlformats.org/officeDocument/2006/relationships/hyperlink" Target="https://finance.yahoo.com/quote/IDCC/" TargetMode="External"/><Relationship Id="rId68" Type="http://schemas.openxmlformats.org/officeDocument/2006/relationships/hyperlink" Target="https://finance.yahoo.com/quote/TSM/" TargetMode="External"/><Relationship Id="rId16" Type="http://schemas.openxmlformats.org/officeDocument/2006/relationships/hyperlink" Target="https://finance.yahoo.com/quote/FCPVX?p=FCPVX&amp;.tsrc=fin-srch" TargetMode="External"/><Relationship Id="rId11" Type="http://schemas.openxmlformats.org/officeDocument/2006/relationships/hyperlink" Target="https://finance.yahoo.com/quote/FLVCX/" TargetMode="External"/><Relationship Id="rId24" Type="http://schemas.openxmlformats.org/officeDocument/2006/relationships/hyperlink" Target="https://finance.yahoo.com/quote/FSENX/" TargetMode="External"/><Relationship Id="rId32" Type="http://schemas.openxmlformats.org/officeDocument/2006/relationships/hyperlink" Target="https://finance.yahoo.com/quote/KTOS/" TargetMode="External"/><Relationship Id="rId37" Type="http://schemas.openxmlformats.org/officeDocument/2006/relationships/hyperlink" Target="https://finance.yahoo.com/quote/CCJ/" TargetMode="External"/><Relationship Id="rId40" Type="http://schemas.openxmlformats.org/officeDocument/2006/relationships/hyperlink" Target="https://finance.yahoo.com/quote/IDR/" TargetMode="External"/><Relationship Id="rId45" Type="http://schemas.openxmlformats.org/officeDocument/2006/relationships/hyperlink" Target="https://finance.yahoo.com/quote/SYM/" TargetMode="External"/><Relationship Id="rId53" Type="http://schemas.openxmlformats.org/officeDocument/2006/relationships/hyperlink" Target="https://finance.yahoo.com/quote/GE?p=GE&amp;.tsrc=fin-srch" TargetMode="External"/><Relationship Id="rId58" Type="http://schemas.openxmlformats.org/officeDocument/2006/relationships/hyperlink" Target="https://finance.yahoo.com/quote/LEU/" TargetMode="External"/><Relationship Id="rId66" Type="http://schemas.openxmlformats.org/officeDocument/2006/relationships/hyperlink" Target="https://finance.yahoo.com/quote/PMETF/" TargetMode="External"/><Relationship Id="rId74" Type="http://schemas.openxmlformats.org/officeDocument/2006/relationships/hyperlink" Target="https://finance.yahoo.com/quote/MP/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https://finance.yahoo.com/quote/FBGRX/" TargetMode="External"/><Relationship Id="rId61" Type="http://schemas.openxmlformats.org/officeDocument/2006/relationships/hyperlink" Target="https://finance.yahoo.com/quote/LHX/" TargetMode="External"/><Relationship Id="rId19" Type="http://schemas.openxmlformats.org/officeDocument/2006/relationships/hyperlink" Target="https://finance.yahoo.com/quote/FSELX?p=FSELX&amp;.tsrc=fin-srch" TargetMode="External"/><Relationship Id="rId14" Type="http://schemas.openxmlformats.org/officeDocument/2006/relationships/hyperlink" Target="https://finance.yahoo.com/quote/FCPGX?p=FCPGX&amp;.tsrc=fin-srch" TargetMode="External"/><Relationship Id="rId22" Type="http://schemas.openxmlformats.org/officeDocument/2006/relationships/hyperlink" Target="https://finance.yahoo.com/quote/BREFX/" TargetMode="External"/><Relationship Id="rId27" Type="http://schemas.openxmlformats.org/officeDocument/2006/relationships/hyperlink" Target="https://finance.yahoo.com/quote/PGLOX?p=PGLOX&amp;.tsrc=fin-srch" TargetMode="External"/><Relationship Id="rId30" Type="http://schemas.openxmlformats.org/officeDocument/2006/relationships/hyperlink" Target="https://finance.yahoo.com/quote/FNSTX?p=FNSTX&amp;.tsrc=fin-srch" TargetMode="External"/><Relationship Id="rId35" Type="http://schemas.openxmlformats.org/officeDocument/2006/relationships/hyperlink" Target="https://finance.yahoo.com/quote/AVGO?p=AVGO" TargetMode="External"/><Relationship Id="rId43" Type="http://schemas.openxmlformats.org/officeDocument/2006/relationships/hyperlink" Target="https://finance.yahoo.com/quote/CRDO/" TargetMode="External"/><Relationship Id="rId48" Type="http://schemas.openxmlformats.org/officeDocument/2006/relationships/hyperlink" Target="https://finance.yahoo.com/quote/KGC/" TargetMode="External"/><Relationship Id="rId56" Type="http://schemas.openxmlformats.org/officeDocument/2006/relationships/hyperlink" Target="https://finance.yahoo.com/quote/GOOGL?p=GOOGL" TargetMode="External"/><Relationship Id="rId64" Type="http://schemas.openxmlformats.org/officeDocument/2006/relationships/hyperlink" Target="https://finance.yahoo.com/quote/ADBRF/" TargetMode="External"/><Relationship Id="rId69" Type="http://schemas.openxmlformats.org/officeDocument/2006/relationships/hyperlink" Target="https://finance.yahoo.com/quote/BTU/" TargetMode="External"/><Relationship Id="rId77" Type="http://schemas.openxmlformats.org/officeDocument/2006/relationships/hyperlink" Target="https://finance.yahoo.com/quote/VZLA/" TargetMode="External"/><Relationship Id="rId8" Type="http://schemas.openxmlformats.org/officeDocument/2006/relationships/hyperlink" Target="https://finance.yahoo.com/quote/FXAIX/" TargetMode="External"/><Relationship Id="rId51" Type="http://schemas.openxmlformats.org/officeDocument/2006/relationships/hyperlink" Target="https://finance.yahoo.com/quote/BWXT" TargetMode="External"/><Relationship Id="rId72" Type="http://schemas.openxmlformats.org/officeDocument/2006/relationships/hyperlink" Target="https://finance.yahoo.com/quote/AREC/" TargetMode="External"/><Relationship Id="rId80" Type="http://schemas.openxmlformats.org/officeDocument/2006/relationships/comments" Target="../comments1.xml"/><Relationship Id="rId3" Type="http://schemas.openxmlformats.org/officeDocument/2006/relationships/hyperlink" Target="https://finance.yahoo.com/quote/%5EIXIC?p=%5eIXIC&amp;.tsrc=fin-srch" TargetMode="External"/><Relationship Id="rId12" Type="http://schemas.openxmlformats.org/officeDocument/2006/relationships/hyperlink" Target="https://finance.yahoo.com/quote/FMEIX?p=FMEIX&amp;.tsrc=fin-srch" TargetMode="External"/><Relationship Id="rId17" Type="http://schemas.openxmlformats.org/officeDocument/2006/relationships/hyperlink" Target="https://finance.yahoo.com/quote/FDIVX?p=FDIVX&amp;.tsrc=fin-srch" TargetMode="External"/><Relationship Id="rId25" Type="http://schemas.openxmlformats.org/officeDocument/2006/relationships/hyperlink" Target="https://finance.yahoo.com/quote/FSLBX/" TargetMode="External"/><Relationship Id="rId33" Type="http://schemas.openxmlformats.org/officeDocument/2006/relationships/hyperlink" Target="https://finance.yahoo.com/quote/XOM?p=XOM&amp;.tsrc=fin-srch" TargetMode="External"/><Relationship Id="rId38" Type="http://schemas.openxmlformats.org/officeDocument/2006/relationships/hyperlink" Target="https://finance.yahoo.com/quote/META" TargetMode="External"/><Relationship Id="rId46" Type="http://schemas.openxmlformats.org/officeDocument/2006/relationships/hyperlink" Target="https://finance.yahoo.com/quote/EQT/" TargetMode="External"/><Relationship Id="rId59" Type="http://schemas.openxmlformats.org/officeDocument/2006/relationships/hyperlink" Target="https://finance.yahoo.com/quote/TMC/" TargetMode="External"/><Relationship Id="rId67" Type="http://schemas.openxmlformats.org/officeDocument/2006/relationships/hyperlink" Target="https://finance.yahoo.com/quote/TTMI/" TargetMode="External"/><Relationship Id="rId20" Type="http://schemas.openxmlformats.org/officeDocument/2006/relationships/hyperlink" Target="https://finance.yahoo.com/quote/FSPTX/" TargetMode="External"/><Relationship Id="rId41" Type="http://schemas.openxmlformats.org/officeDocument/2006/relationships/hyperlink" Target="https://finance.yahoo.com/quote/DNN/" TargetMode="External"/><Relationship Id="rId54" Type="http://schemas.openxmlformats.org/officeDocument/2006/relationships/hyperlink" Target="https://finance.yahoo.com/quote/HL/" TargetMode="External"/><Relationship Id="rId62" Type="http://schemas.openxmlformats.org/officeDocument/2006/relationships/hyperlink" Target="https://finance.yahoo.com/quote/UUUU/" TargetMode="External"/><Relationship Id="rId70" Type="http://schemas.openxmlformats.org/officeDocument/2006/relationships/hyperlink" Target="https://finance.yahoo.com/quote/PLTR/" TargetMode="External"/><Relationship Id="rId75" Type="http://schemas.openxmlformats.org/officeDocument/2006/relationships/hyperlink" Target="https://finance.yahoo.com/quote/ARRNF/" TargetMode="External"/><Relationship Id="rId1" Type="http://schemas.openxmlformats.org/officeDocument/2006/relationships/hyperlink" Target="https://finance.yahoo.com/quote/%5EDJI?p=%5eDJI&amp;.tsrc=fin-srch" TargetMode="External"/><Relationship Id="rId6" Type="http://schemas.openxmlformats.org/officeDocument/2006/relationships/hyperlink" Target="https://finance.yahoo.com/quote/FCNTX/" TargetMode="External"/><Relationship Id="rId15" Type="http://schemas.openxmlformats.org/officeDocument/2006/relationships/hyperlink" Target="https://finance.yahoo.com/quote/FDSCX?p=FDSCX&amp;.tsrc=fin-srch" TargetMode="External"/><Relationship Id="rId23" Type="http://schemas.openxmlformats.org/officeDocument/2006/relationships/hyperlink" Target="https://finance.yahoo.com/quote/FSAGX/" TargetMode="External"/><Relationship Id="rId28" Type="http://schemas.openxmlformats.org/officeDocument/2006/relationships/hyperlink" Target="https://finance.yahoo.com/quote/FBIOX?p=FBIOX&amp;.tsrc=fin-srch" TargetMode="External"/><Relationship Id="rId36" Type="http://schemas.openxmlformats.org/officeDocument/2006/relationships/hyperlink" Target="https://finance.yahoo.com/quote/HII/" TargetMode="External"/><Relationship Id="rId49" Type="http://schemas.openxmlformats.org/officeDocument/2006/relationships/hyperlink" Target="https://finance.yahoo.com/quote/ERO/" TargetMode="External"/><Relationship Id="rId57" Type="http://schemas.openxmlformats.org/officeDocument/2006/relationships/hyperlink" Target="https://finance.yahoo.com/quote/SLI/" TargetMode="External"/><Relationship Id="rId10" Type="http://schemas.openxmlformats.org/officeDocument/2006/relationships/hyperlink" Target="https://finance.yahoo.com/quote/FDEGX/" TargetMode="External"/><Relationship Id="rId31" Type="http://schemas.openxmlformats.org/officeDocument/2006/relationships/hyperlink" Target="https://finance.yahoo.com/quote/TSLA?p=TSLA&amp;.tsrc=fin-srch" TargetMode="External"/><Relationship Id="rId44" Type="http://schemas.openxmlformats.org/officeDocument/2006/relationships/hyperlink" Target="https://finance.yahoo.com/quote/ASCUF/" TargetMode="External"/><Relationship Id="rId52" Type="http://schemas.openxmlformats.org/officeDocument/2006/relationships/hyperlink" Target="https://finance.yahoo.com/quote/PPTA/" TargetMode="External"/><Relationship Id="rId60" Type="http://schemas.openxmlformats.org/officeDocument/2006/relationships/hyperlink" Target="https://finance.yahoo.com/quote/RTX/" TargetMode="External"/><Relationship Id="rId65" Type="http://schemas.openxmlformats.org/officeDocument/2006/relationships/hyperlink" Target="https://finance.yahoo.com/quote/USAR/" TargetMode="External"/><Relationship Id="rId73" Type="http://schemas.openxmlformats.org/officeDocument/2006/relationships/hyperlink" Target="https://finance.yahoo.com/quote/QBTS/" TargetMode="External"/><Relationship Id="rId78" Type="http://schemas.openxmlformats.org/officeDocument/2006/relationships/hyperlink" Target="https://finance.yahoo.com/quote/TTMI/" TargetMode="External"/><Relationship Id="rId4" Type="http://schemas.openxmlformats.org/officeDocument/2006/relationships/hyperlink" Target="https://finance.yahoo.com/quote/%5ERUT?p=%5eRUT&amp;.tsrc=fin-srch" TargetMode="External"/><Relationship Id="rId9" Type="http://schemas.openxmlformats.org/officeDocument/2006/relationships/hyperlink" Target="https://finance.yahoo.com/quote/FEQIX/" TargetMode="External"/><Relationship Id="rId13" Type="http://schemas.openxmlformats.org/officeDocument/2006/relationships/hyperlink" Target="https://finance.yahoo.com/quote/WAMCX?p=WAMCX&amp;.tsrc=fin-srch" TargetMode="External"/><Relationship Id="rId18" Type="http://schemas.openxmlformats.org/officeDocument/2006/relationships/hyperlink" Target="https://finance.yahoo.com/quote/FEMKX/history?p=FEMKX" TargetMode="External"/><Relationship Id="rId39" Type="http://schemas.openxmlformats.org/officeDocument/2006/relationships/hyperlink" Target="https://finance.yahoo.com/quote/MSFT?p=MSFT&amp;.tsrc=fin-srch" TargetMode="External"/><Relationship Id="rId34" Type="http://schemas.openxmlformats.org/officeDocument/2006/relationships/hyperlink" Target="https://finance.yahoo.com/quote/NVDA/" TargetMode="External"/><Relationship Id="rId50" Type="http://schemas.openxmlformats.org/officeDocument/2006/relationships/hyperlink" Target="https://finance.yahoo.com/quote/OKLO/" TargetMode="External"/><Relationship Id="rId55" Type="http://schemas.openxmlformats.org/officeDocument/2006/relationships/hyperlink" Target="https://finance.yahoo.com/quote/GEV" TargetMode="External"/><Relationship Id="rId76" Type="http://schemas.openxmlformats.org/officeDocument/2006/relationships/hyperlink" Target="https://finance.yahoo.com/quote/PSIX/" TargetMode="External"/><Relationship Id="rId7" Type="http://schemas.openxmlformats.org/officeDocument/2006/relationships/hyperlink" Target="https://finance.yahoo.com/quote/FOCPX/" TargetMode="External"/><Relationship Id="rId71" Type="http://schemas.openxmlformats.org/officeDocument/2006/relationships/hyperlink" Target="https://finance.yahoo.com/quote/RGTI/" TargetMode="External"/><Relationship Id="rId2" Type="http://schemas.openxmlformats.org/officeDocument/2006/relationships/hyperlink" Target="https://finance.yahoo.com/quote/%5EGSPC?p=%5eGSPC&amp;.tsrc=fin-srch" TargetMode="External"/><Relationship Id="rId29" Type="http://schemas.openxmlformats.org/officeDocument/2006/relationships/hyperlink" Target="https://finance.yahoo.com/quote/FSPHX/history?p=FSPH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yahoo.com/quote/ADM/" TargetMode="External"/><Relationship Id="rId21" Type="http://schemas.openxmlformats.org/officeDocument/2006/relationships/hyperlink" Target="https://finance.yahoo.com/quote/MP/" TargetMode="External"/><Relationship Id="rId63" Type="http://schemas.openxmlformats.org/officeDocument/2006/relationships/hyperlink" Target="https://finance.yahoo.com/quote/TRGP/" TargetMode="External"/><Relationship Id="rId159" Type="http://schemas.openxmlformats.org/officeDocument/2006/relationships/hyperlink" Target="https://finance.yahoo.com/quote/VRT/" TargetMode="External"/><Relationship Id="rId170" Type="http://schemas.openxmlformats.org/officeDocument/2006/relationships/hyperlink" Target="https://finance.yahoo.com/quote/NNE/" TargetMode="External"/><Relationship Id="rId226" Type="http://schemas.openxmlformats.org/officeDocument/2006/relationships/hyperlink" Target="https://finance.yahoo.com/quote/ACLS?p=ACLS" TargetMode="External"/><Relationship Id="rId268" Type="http://schemas.openxmlformats.org/officeDocument/2006/relationships/hyperlink" Target="https://finance.yahoo.com/quote/YOU/" TargetMode="External"/><Relationship Id="rId32" Type="http://schemas.openxmlformats.org/officeDocument/2006/relationships/hyperlink" Target="https://finance.yahoo.com/quote/BWXT" TargetMode="External"/><Relationship Id="rId74" Type="http://schemas.openxmlformats.org/officeDocument/2006/relationships/hyperlink" Target="https://finance.yahoo.com/quote/MPC?p=MPC&amp;.tsrc=fin-srch" TargetMode="External"/><Relationship Id="rId128" Type="http://schemas.openxmlformats.org/officeDocument/2006/relationships/hyperlink" Target="https://finance.yahoo.com/quote/COTY?p=COTY" TargetMode="External"/><Relationship Id="rId5" Type="http://schemas.openxmlformats.org/officeDocument/2006/relationships/hyperlink" Target="https://seekingalpha.com/symbol/AI" TargetMode="External"/><Relationship Id="rId181" Type="http://schemas.openxmlformats.org/officeDocument/2006/relationships/hyperlink" Target="https://finance.yahoo.com/quote/WAL/" TargetMode="External"/><Relationship Id="rId237" Type="http://schemas.openxmlformats.org/officeDocument/2006/relationships/hyperlink" Target="https://finance.yahoo.com/quote/INDI/" TargetMode="External"/><Relationship Id="rId279" Type="http://schemas.openxmlformats.org/officeDocument/2006/relationships/hyperlink" Target="https://finance.yahoo.com/quote/XLC?p=XLC" TargetMode="External"/><Relationship Id="rId43" Type="http://schemas.openxmlformats.org/officeDocument/2006/relationships/hyperlink" Target="https://finance.yahoo.com/quote/AVGO?p=AVGO&amp;.tsrc=fin-srch" TargetMode="External"/><Relationship Id="rId139" Type="http://schemas.openxmlformats.org/officeDocument/2006/relationships/hyperlink" Target="https://finance.yahoo.com/quote/UTI/" TargetMode="External"/><Relationship Id="rId290" Type="http://schemas.openxmlformats.org/officeDocument/2006/relationships/hyperlink" Target="https://finance.yahoo.com/quote/REZ?p=REZ&amp;.tsrc=fin-srch" TargetMode="External"/><Relationship Id="rId85" Type="http://schemas.openxmlformats.org/officeDocument/2006/relationships/hyperlink" Target="https://finance.yahoo.com/quote/NEM/" TargetMode="External"/><Relationship Id="rId150" Type="http://schemas.openxmlformats.org/officeDocument/2006/relationships/hyperlink" Target="https://finance.yahoo.com/quote/GD/" TargetMode="External"/><Relationship Id="rId192" Type="http://schemas.openxmlformats.org/officeDocument/2006/relationships/hyperlink" Target="https://finance.yahoo.com/quote/BRK-B/" TargetMode="External"/><Relationship Id="rId206" Type="http://schemas.openxmlformats.org/officeDocument/2006/relationships/hyperlink" Target="https://finance.yahoo.com/quote/RPRX" TargetMode="External"/><Relationship Id="rId248" Type="http://schemas.openxmlformats.org/officeDocument/2006/relationships/hyperlink" Target="https://finance.yahoo.com/quote/NOW?p=NOW" TargetMode="External"/><Relationship Id="rId269" Type="http://schemas.openxmlformats.org/officeDocument/2006/relationships/hyperlink" Target="https://finance.yahoo.com/quote/XLK?p=XLK" TargetMode="External"/><Relationship Id="rId12" Type="http://schemas.openxmlformats.org/officeDocument/2006/relationships/hyperlink" Target="https://finance.yahoo.com/quote/TSLA/" TargetMode="External"/><Relationship Id="rId33" Type="http://schemas.openxmlformats.org/officeDocument/2006/relationships/hyperlink" Target="https://finance.yahoo.com/quote/RTX/" TargetMode="External"/><Relationship Id="rId108" Type="http://schemas.openxmlformats.org/officeDocument/2006/relationships/hyperlink" Target="https://finance.yahoo.com/quote/TECK?p=TECK&amp;.tsrc=fin-srch" TargetMode="External"/><Relationship Id="rId129" Type="http://schemas.openxmlformats.org/officeDocument/2006/relationships/hyperlink" Target="https://finance.yahoo.com/quote/XLY?p=XLY" TargetMode="External"/><Relationship Id="rId280" Type="http://schemas.openxmlformats.org/officeDocument/2006/relationships/hyperlink" Target="https://finance.yahoo.com/quote/XLC?p=XLC" TargetMode="External"/><Relationship Id="rId54" Type="http://schemas.openxmlformats.org/officeDocument/2006/relationships/hyperlink" Target="https://finance.yahoo.com/quote/REMX/" TargetMode="External"/><Relationship Id="rId75" Type="http://schemas.openxmlformats.org/officeDocument/2006/relationships/hyperlink" Target="https://finance.yahoo.com/quote/PSX/" TargetMode="External"/><Relationship Id="rId96" Type="http://schemas.openxmlformats.org/officeDocument/2006/relationships/hyperlink" Target="https://finance.yahoo.com/quote/UURAF/" TargetMode="External"/><Relationship Id="rId140" Type="http://schemas.openxmlformats.org/officeDocument/2006/relationships/hyperlink" Target="https://finance.yahoo.com/quote/XLY?p=XLY" TargetMode="External"/><Relationship Id="rId161" Type="http://schemas.openxmlformats.org/officeDocument/2006/relationships/hyperlink" Target="https://finance.yahoo.com/quote/ETN?p=ETN" TargetMode="External"/><Relationship Id="rId182" Type="http://schemas.openxmlformats.org/officeDocument/2006/relationships/hyperlink" Target="https://finance.yahoo.com/quote/COLB/" TargetMode="External"/><Relationship Id="rId217" Type="http://schemas.openxmlformats.org/officeDocument/2006/relationships/hyperlink" Target="https://finance.yahoo.com/quote/BLCO" TargetMode="External"/><Relationship Id="rId6" Type="http://schemas.openxmlformats.org/officeDocument/2006/relationships/hyperlink" Target="https://thefreeportsociety.com/fps-login/?fps_action=login" TargetMode="External"/><Relationship Id="rId238" Type="http://schemas.openxmlformats.org/officeDocument/2006/relationships/hyperlink" Target="https://finance.yahoo.com/quote/AOSL?p=AOSL" TargetMode="External"/><Relationship Id="rId259" Type="http://schemas.openxmlformats.org/officeDocument/2006/relationships/hyperlink" Target="https://finance.yahoo.com/quote/CDNS?p=CDNS" TargetMode="External"/><Relationship Id="rId23" Type="http://schemas.openxmlformats.org/officeDocument/2006/relationships/hyperlink" Target="https://finance.yahoo.com/quote/HL/" TargetMode="External"/><Relationship Id="rId119" Type="http://schemas.openxmlformats.org/officeDocument/2006/relationships/hyperlink" Target="https://finance.yahoo.com/quote/TSN/" TargetMode="External"/><Relationship Id="rId270" Type="http://schemas.openxmlformats.org/officeDocument/2006/relationships/hyperlink" Target="https://finance.yahoo.com/quote/APLD/" TargetMode="External"/><Relationship Id="rId291" Type="http://schemas.openxmlformats.org/officeDocument/2006/relationships/hyperlink" Target="https://finance.yahoo.com/quote/OPEN?p=OPEN" TargetMode="External"/><Relationship Id="rId44" Type="http://schemas.openxmlformats.org/officeDocument/2006/relationships/hyperlink" Target="https://finance.yahoo.com/quote/TSM/" TargetMode="External"/><Relationship Id="rId65" Type="http://schemas.openxmlformats.org/officeDocument/2006/relationships/hyperlink" Target="https://finance.yahoo.com/quote/CRAK/" TargetMode="External"/><Relationship Id="rId86" Type="http://schemas.openxmlformats.org/officeDocument/2006/relationships/hyperlink" Target="https://finance.yahoo.com/quote/RGLD/" TargetMode="External"/><Relationship Id="rId130" Type="http://schemas.openxmlformats.org/officeDocument/2006/relationships/hyperlink" Target="https://finance.yahoo.com/quote/CVNA/" TargetMode="External"/><Relationship Id="rId151" Type="http://schemas.openxmlformats.org/officeDocument/2006/relationships/hyperlink" Target="https://finance.yahoo.com/quote/CW/" TargetMode="External"/><Relationship Id="rId172" Type="http://schemas.openxmlformats.org/officeDocument/2006/relationships/hyperlink" Target="https://finance.yahoo.com/quote/AMTM/" TargetMode="External"/><Relationship Id="rId193" Type="http://schemas.openxmlformats.org/officeDocument/2006/relationships/hyperlink" Target="https://finance.yahoo.com/quote/LPLA?p=LPLA" TargetMode="External"/><Relationship Id="rId207" Type="http://schemas.openxmlformats.org/officeDocument/2006/relationships/hyperlink" Target="https://finance.yahoo.com/quote/BMY" TargetMode="External"/><Relationship Id="rId228" Type="http://schemas.openxmlformats.org/officeDocument/2006/relationships/hyperlink" Target="https://finance.yahoo.com/quote/AMAT/" TargetMode="External"/><Relationship Id="rId249" Type="http://schemas.openxmlformats.org/officeDocument/2006/relationships/hyperlink" Target="https://finance.yahoo.com/quote/FFIV/" TargetMode="External"/><Relationship Id="rId13" Type="http://schemas.openxmlformats.org/officeDocument/2006/relationships/hyperlink" Target="https://finance.yahoo.com/quote/SYM/" TargetMode="External"/><Relationship Id="rId109" Type="http://schemas.openxmlformats.org/officeDocument/2006/relationships/hyperlink" Target="https://finance.yahoo.com/quote/XHB?p=XHB" TargetMode="External"/><Relationship Id="rId260" Type="http://schemas.openxmlformats.org/officeDocument/2006/relationships/hyperlink" Target="https://finance.yahoo.com/quote/PATH?p=PATH" TargetMode="External"/><Relationship Id="rId281" Type="http://schemas.openxmlformats.org/officeDocument/2006/relationships/hyperlink" Target="https://finance.yahoo.com/quote/ROKU/" TargetMode="External"/><Relationship Id="rId34" Type="http://schemas.openxmlformats.org/officeDocument/2006/relationships/hyperlink" Target="https://finance.yahoo.com/quote/KTOS/" TargetMode="External"/><Relationship Id="rId55" Type="http://schemas.openxmlformats.org/officeDocument/2006/relationships/hyperlink" Target="https://finance.yahoo.com/quote/NLR/" TargetMode="External"/><Relationship Id="rId76" Type="http://schemas.openxmlformats.org/officeDocument/2006/relationships/hyperlink" Target="https://finance.yahoo.com/quote/GEOS/" TargetMode="External"/><Relationship Id="rId97" Type="http://schemas.openxmlformats.org/officeDocument/2006/relationships/hyperlink" Target="https://finance.yahoo.com/quote/OMEX/" TargetMode="External"/><Relationship Id="rId120" Type="http://schemas.openxmlformats.org/officeDocument/2006/relationships/hyperlink" Target="https://finance.yahoo.com/quote/XLP?p=XLP" TargetMode="External"/><Relationship Id="rId141" Type="http://schemas.openxmlformats.org/officeDocument/2006/relationships/hyperlink" Target="https://finance.yahoo.com/quote/SHOP/" TargetMode="External"/><Relationship Id="rId7" Type="http://schemas.openxmlformats.org/officeDocument/2006/relationships/hyperlink" Target="https://digestpublishing.com/login/" TargetMode="External"/><Relationship Id="rId162" Type="http://schemas.openxmlformats.org/officeDocument/2006/relationships/hyperlink" Target="https://finance.yahoo.com/quote/SMR?p=SMR" TargetMode="External"/><Relationship Id="rId183" Type="http://schemas.openxmlformats.org/officeDocument/2006/relationships/hyperlink" Target="https://finance.yahoo.com/quote/XLF?p=XLF&amp;.tsrc=fin-srch" TargetMode="External"/><Relationship Id="rId218" Type="http://schemas.openxmlformats.org/officeDocument/2006/relationships/hyperlink" Target="https://finance.yahoo.com/quote/BSX/" TargetMode="External"/><Relationship Id="rId239" Type="http://schemas.openxmlformats.org/officeDocument/2006/relationships/hyperlink" Target="https://finance.yahoo.com/quote/XSW?p=XSW" TargetMode="External"/><Relationship Id="rId250" Type="http://schemas.openxmlformats.org/officeDocument/2006/relationships/hyperlink" Target="https://finance.yahoo.com/quote/BBAI?p=BBAI" TargetMode="External"/><Relationship Id="rId271" Type="http://schemas.openxmlformats.org/officeDocument/2006/relationships/hyperlink" Target="https://finance.yahoo.com/quote/GENI?p=GENI" TargetMode="External"/><Relationship Id="rId292" Type="http://schemas.openxmlformats.org/officeDocument/2006/relationships/hyperlink" Target="https://finance.yahoo.com/quote/DXYZ/" TargetMode="External"/><Relationship Id="rId24" Type="http://schemas.openxmlformats.org/officeDocument/2006/relationships/hyperlink" Target="https://finance.yahoo.com/quote/SLI/" TargetMode="External"/><Relationship Id="rId45" Type="http://schemas.openxmlformats.org/officeDocument/2006/relationships/hyperlink" Target="https://finance.yahoo.com/quote/CRDO/" TargetMode="External"/><Relationship Id="rId66" Type="http://schemas.openxmlformats.org/officeDocument/2006/relationships/hyperlink" Target="https://finance.yahoo.com/quote/VLO/" TargetMode="External"/><Relationship Id="rId87" Type="http://schemas.openxmlformats.org/officeDocument/2006/relationships/hyperlink" Target="https://finance.yahoo.com/quote/WPM/" TargetMode="External"/><Relationship Id="rId110" Type="http://schemas.openxmlformats.org/officeDocument/2006/relationships/hyperlink" Target="https://finance.yahoo.com/quote/BLDR?p=BLDR" TargetMode="External"/><Relationship Id="rId131" Type="http://schemas.openxmlformats.org/officeDocument/2006/relationships/hyperlink" Target="https://finance.yahoo.com/quote/XHB?p=XHB" TargetMode="External"/><Relationship Id="rId152" Type="http://schemas.openxmlformats.org/officeDocument/2006/relationships/hyperlink" Target="https://finance.yahoo.com/quote/LMT/" TargetMode="External"/><Relationship Id="rId173" Type="http://schemas.openxmlformats.org/officeDocument/2006/relationships/hyperlink" Target="https://finance.yahoo.com/quote/CPRT?p=CPRT" TargetMode="External"/><Relationship Id="rId194" Type="http://schemas.openxmlformats.org/officeDocument/2006/relationships/hyperlink" Target="https://finance.yahoo.com/quote/CG?p=CG&amp;.tsrc=fin-srch" TargetMode="External"/><Relationship Id="rId208" Type="http://schemas.openxmlformats.org/officeDocument/2006/relationships/hyperlink" Target="https://finance.yahoo.com/quote/PFE" TargetMode="External"/><Relationship Id="rId229" Type="http://schemas.openxmlformats.org/officeDocument/2006/relationships/hyperlink" Target="https://finance.yahoo.com/quote/NVTS/" TargetMode="External"/><Relationship Id="rId240" Type="http://schemas.openxmlformats.org/officeDocument/2006/relationships/hyperlink" Target="https://finance.yahoo.com/quote/APP/" TargetMode="External"/><Relationship Id="rId261" Type="http://schemas.openxmlformats.org/officeDocument/2006/relationships/hyperlink" Target="https://finance.yahoo.com/quote/AI?p=AI" TargetMode="External"/><Relationship Id="rId14" Type="http://schemas.openxmlformats.org/officeDocument/2006/relationships/hyperlink" Target="https://finance.yahoo.com/quote/AEM/" TargetMode="External"/><Relationship Id="rId35" Type="http://schemas.openxmlformats.org/officeDocument/2006/relationships/hyperlink" Target="https://finance.yahoo.com/quote/OKLO/" TargetMode="External"/><Relationship Id="rId56" Type="http://schemas.openxmlformats.org/officeDocument/2006/relationships/hyperlink" Target="https://finance.yahoo.com/quote/XLE?p=XLE&amp;.tsrc=fin-srch" TargetMode="External"/><Relationship Id="rId77" Type="http://schemas.openxmlformats.org/officeDocument/2006/relationships/hyperlink" Target="https://finance.yahoo.com/quote/GDX/" TargetMode="External"/><Relationship Id="rId100" Type="http://schemas.openxmlformats.org/officeDocument/2006/relationships/hyperlink" Target="https://finance.yahoo.com/quote/STLD?p=STLD" TargetMode="External"/><Relationship Id="rId282" Type="http://schemas.openxmlformats.org/officeDocument/2006/relationships/hyperlink" Target="https://finance.yahoo.com/quote/XLU?p=XLU&amp;.tsrc=fin-srch" TargetMode="External"/><Relationship Id="rId8" Type="http://schemas.openxmlformats.org/officeDocument/2006/relationships/hyperlink" Target="https://finance.yahoo.com/quote/XOM/" TargetMode="External"/><Relationship Id="rId98" Type="http://schemas.openxmlformats.org/officeDocument/2006/relationships/hyperlink" Target="https://finance.yahoo.com/quote/TMC/" TargetMode="External"/><Relationship Id="rId121" Type="http://schemas.openxmlformats.org/officeDocument/2006/relationships/hyperlink" Target="https://finance.yahoo.com/quote/PM/" TargetMode="External"/><Relationship Id="rId142" Type="http://schemas.openxmlformats.org/officeDocument/2006/relationships/hyperlink" Target="https://finance.yahoo.com/quote/NKE?p=NKE" TargetMode="External"/><Relationship Id="rId163" Type="http://schemas.openxmlformats.org/officeDocument/2006/relationships/hyperlink" Target="https://finance.yahoo.com/quote/CAT/" TargetMode="External"/><Relationship Id="rId184" Type="http://schemas.openxmlformats.org/officeDocument/2006/relationships/hyperlink" Target="https://finance.yahoo.com/quote/SEZL/" TargetMode="External"/><Relationship Id="rId219" Type="http://schemas.openxmlformats.org/officeDocument/2006/relationships/hyperlink" Target="https://finance.yahoo.com/quote/ISRG/" TargetMode="External"/><Relationship Id="rId230" Type="http://schemas.openxmlformats.org/officeDocument/2006/relationships/hyperlink" Target="https://finance.yahoo.com/quote/ASML/" TargetMode="External"/><Relationship Id="rId251" Type="http://schemas.openxmlformats.org/officeDocument/2006/relationships/hyperlink" Target="https://finance.yahoo.com/quote/NTNX/" TargetMode="External"/><Relationship Id="rId25" Type="http://schemas.openxmlformats.org/officeDocument/2006/relationships/hyperlink" Target="https://finance.yahoo.com/quote/ERO/" TargetMode="External"/><Relationship Id="rId46" Type="http://schemas.openxmlformats.org/officeDocument/2006/relationships/hyperlink" Target="https://finance.yahoo.com/quote/GE?p=GE&amp;.tsrc=fin-srch" TargetMode="External"/><Relationship Id="rId67" Type="http://schemas.openxmlformats.org/officeDocument/2006/relationships/hyperlink" Target="https://finance.yahoo.com/quote/MPC/" TargetMode="External"/><Relationship Id="rId272" Type="http://schemas.openxmlformats.org/officeDocument/2006/relationships/hyperlink" Target="https://finance.yahoo.com/quote/INOD?p=INOD" TargetMode="External"/><Relationship Id="rId88" Type="http://schemas.openxmlformats.org/officeDocument/2006/relationships/hyperlink" Target="https://finance.yahoo.com/quote/PAAS/" TargetMode="External"/><Relationship Id="rId111" Type="http://schemas.openxmlformats.org/officeDocument/2006/relationships/hyperlink" Target="https://finance.yahoo.com/quote/HD/" TargetMode="External"/><Relationship Id="rId132" Type="http://schemas.openxmlformats.org/officeDocument/2006/relationships/hyperlink" Target="https://finance.yahoo.com/quote/PHM?p=PHM&amp;.tsrc=fin-srch" TargetMode="External"/><Relationship Id="rId153" Type="http://schemas.openxmlformats.org/officeDocument/2006/relationships/hyperlink" Target="https://finance.yahoo.com/quote/HDSN/" TargetMode="External"/><Relationship Id="rId174" Type="http://schemas.openxmlformats.org/officeDocument/2006/relationships/hyperlink" Target="https://finance.yahoo.com/quote/XTN?p=XTN" TargetMode="External"/><Relationship Id="rId195" Type="http://schemas.openxmlformats.org/officeDocument/2006/relationships/hyperlink" Target="https://finance.yahoo.com/quote/UPST?p=UPST" TargetMode="External"/><Relationship Id="rId209" Type="http://schemas.openxmlformats.org/officeDocument/2006/relationships/hyperlink" Target="https://finance.yahoo.com/quote/REGN?p=REGN" TargetMode="External"/><Relationship Id="rId220" Type="http://schemas.openxmlformats.org/officeDocument/2006/relationships/hyperlink" Target="https://finance.yahoo.com/quote/GMED/" TargetMode="External"/><Relationship Id="rId241" Type="http://schemas.openxmlformats.org/officeDocument/2006/relationships/hyperlink" Target="https://finance.yahoo.com/quote/CYBR/" TargetMode="External"/><Relationship Id="rId15" Type="http://schemas.openxmlformats.org/officeDocument/2006/relationships/hyperlink" Target="https://finance.yahoo.com/quote/KGC/" TargetMode="External"/><Relationship Id="rId36" Type="http://schemas.openxmlformats.org/officeDocument/2006/relationships/hyperlink" Target="https://finance.yahoo.com/quote/LEU/" TargetMode="External"/><Relationship Id="rId57" Type="http://schemas.openxmlformats.org/officeDocument/2006/relationships/hyperlink" Target="https://finance.yahoo.com/quote/CVX/" TargetMode="External"/><Relationship Id="rId262" Type="http://schemas.openxmlformats.org/officeDocument/2006/relationships/hyperlink" Target="https://finance.yahoo.com/quote/U?p=U" TargetMode="External"/><Relationship Id="rId283" Type="http://schemas.openxmlformats.org/officeDocument/2006/relationships/hyperlink" Target="https://finance.yahoo.com/quote/CEG" TargetMode="External"/><Relationship Id="rId78" Type="http://schemas.openxmlformats.org/officeDocument/2006/relationships/hyperlink" Target="https://finance.yahoo.com/quote/HUN/" TargetMode="External"/><Relationship Id="rId99" Type="http://schemas.openxmlformats.org/officeDocument/2006/relationships/hyperlink" Target="https://finance.yahoo.com/quote/RYI?p=RYI" TargetMode="External"/><Relationship Id="rId101" Type="http://schemas.openxmlformats.org/officeDocument/2006/relationships/hyperlink" Target="https://finance.yahoo.com/quote/CLF/" TargetMode="External"/><Relationship Id="rId122" Type="http://schemas.openxmlformats.org/officeDocument/2006/relationships/hyperlink" Target="https://finance.yahoo.com/quote/KO/" TargetMode="External"/><Relationship Id="rId143" Type="http://schemas.openxmlformats.org/officeDocument/2006/relationships/hyperlink" Target="https://finance.yahoo.com/quote/LULU/" TargetMode="External"/><Relationship Id="rId164" Type="http://schemas.openxmlformats.org/officeDocument/2006/relationships/hyperlink" Target="https://finance.yahoo.com/quote/DE?p=DE" TargetMode="External"/><Relationship Id="rId185" Type="http://schemas.openxmlformats.org/officeDocument/2006/relationships/hyperlink" Target="https://finance.yahoo.com/quote/V?p=V" TargetMode="External"/><Relationship Id="rId9" Type="http://schemas.openxmlformats.org/officeDocument/2006/relationships/hyperlink" Target="https://finance.yahoo.com/quote/EQT/" TargetMode="External"/><Relationship Id="rId210" Type="http://schemas.openxmlformats.org/officeDocument/2006/relationships/hyperlink" Target="https://finance.yahoo.com/quote/MRK" TargetMode="External"/><Relationship Id="rId26" Type="http://schemas.openxmlformats.org/officeDocument/2006/relationships/hyperlink" Target="https://finance.yahoo.com/quote/ASCUF/" TargetMode="External"/><Relationship Id="rId231" Type="http://schemas.openxmlformats.org/officeDocument/2006/relationships/hyperlink" Target="https://finance.yahoo.com/quote/ARM/" TargetMode="External"/><Relationship Id="rId252" Type="http://schemas.openxmlformats.org/officeDocument/2006/relationships/hyperlink" Target="https://finance.yahoo.com/quote/ALAR/" TargetMode="External"/><Relationship Id="rId273" Type="http://schemas.openxmlformats.org/officeDocument/2006/relationships/hyperlink" Target="https://finance.yahoo.com/quote/SMCI?p=SMCI" TargetMode="External"/><Relationship Id="rId47" Type="http://schemas.openxmlformats.org/officeDocument/2006/relationships/hyperlink" Target="https://finance.yahoo.com/quote/GEV" TargetMode="External"/><Relationship Id="rId68" Type="http://schemas.openxmlformats.org/officeDocument/2006/relationships/hyperlink" Target="https://finance.yahoo.com/quote/PSX/" TargetMode="External"/><Relationship Id="rId89" Type="http://schemas.openxmlformats.org/officeDocument/2006/relationships/hyperlink" Target="https://finance.yahoo.com/quote/B/" TargetMode="External"/><Relationship Id="rId112" Type="http://schemas.openxmlformats.org/officeDocument/2006/relationships/hyperlink" Target="https://finance.yahoo.com/quote/XLP?p=XLP" TargetMode="External"/><Relationship Id="rId133" Type="http://schemas.openxmlformats.org/officeDocument/2006/relationships/hyperlink" Target="https://finance.yahoo.com/quote/DHI?p=DHI" TargetMode="External"/><Relationship Id="rId154" Type="http://schemas.openxmlformats.org/officeDocument/2006/relationships/hyperlink" Target="https://finance.yahoo.com/quote/RKLB/" TargetMode="External"/><Relationship Id="rId175" Type="http://schemas.openxmlformats.org/officeDocument/2006/relationships/hyperlink" Target="https://finance.yahoo.com/quote/FDX/" TargetMode="External"/><Relationship Id="rId196" Type="http://schemas.openxmlformats.org/officeDocument/2006/relationships/hyperlink" Target="https://finance.yahoo.com/quote/KIE?p=KIE" TargetMode="External"/><Relationship Id="rId200" Type="http://schemas.openxmlformats.org/officeDocument/2006/relationships/hyperlink" Target="https://finance.yahoo.com/quote/XBI?p=XBI" TargetMode="External"/><Relationship Id="rId16" Type="http://schemas.openxmlformats.org/officeDocument/2006/relationships/hyperlink" Target="https://finance.yahoo.com/quote/VZLA/" TargetMode="External"/><Relationship Id="rId221" Type="http://schemas.openxmlformats.org/officeDocument/2006/relationships/hyperlink" Target="https://finance.yahoo.com/quote/TECB?p=TECB" TargetMode="External"/><Relationship Id="rId242" Type="http://schemas.openxmlformats.org/officeDocument/2006/relationships/hyperlink" Target="https://finance.yahoo.com/quote/NET/" TargetMode="External"/><Relationship Id="rId263" Type="http://schemas.openxmlformats.org/officeDocument/2006/relationships/hyperlink" Target="https://finance.yahoo.com/quote/HACK" TargetMode="External"/><Relationship Id="rId284" Type="http://schemas.openxmlformats.org/officeDocument/2006/relationships/hyperlink" Target="https://finance.yahoo.com/quote/VST" TargetMode="External"/><Relationship Id="rId37" Type="http://schemas.openxmlformats.org/officeDocument/2006/relationships/hyperlink" Target="https://finance.yahoo.com/quote/CCJ/" TargetMode="External"/><Relationship Id="rId58" Type="http://schemas.openxmlformats.org/officeDocument/2006/relationships/hyperlink" Target="https://finance.yahoo.com/quote/DINO/" TargetMode="External"/><Relationship Id="rId79" Type="http://schemas.openxmlformats.org/officeDocument/2006/relationships/hyperlink" Target="https://finance.yahoo.com/quote/NTR/" TargetMode="External"/><Relationship Id="rId102" Type="http://schemas.openxmlformats.org/officeDocument/2006/relationships/hyperlink" Target="https://finance.yahoo.com/quote/IE/" TargetMode="External"/><Relationship Id="rId123" Type="http://schemas.openxmlformats.org/officeDocument/2006/relationships/hyperlink" Target="https://finance.yahoo.com/quote/PEP/" TargetMode="External"/><Relationship Id="rId144" Type="http://schemas.openxmlformats.org/officeDocument/2006/relationships/hyperlink" Target="https://finance.yahoo.com/quote/AMZN?p=AMZN" TargetMode="External"/><Relationship Id="rId90" Type="http://schemas.openxmlformats.org/officeDocument/2006/relationships/hyperlink" Target="https://finance.yahoo.com/quote/FNV/" TargetMode="External"/><Relationship Id="rId165" Type="http://schemas.openxmlformats.org/officeDocument/2006/relationships/hyperlink" Target="https://finance.yahoo.com/quote/CMI/" TargetMode="External"/><Relationship Id="rId186" Type="http://schemas.openxmlformats.org/officeDocument/2006/relationships/hyperlink" Target="https://finance.yahoo.com/quote/MA?p=MA" TargetMode="External"/><Relationship Id="rId211" Type="http://schemas.openxmlformats.org/officeDocument/2006/relationships/hyperlink" Target="https://finance.yahoo.com/quote/CRNX/" TargetMode="External"/><Relationship Id="rId232" Type="http://schemas.openxmlformats.org/officeDocument/2006/relationships/hyperlink" Target="https://finance.yahoo.com/quote/INTC?p=INTC" TargetMode="External"/><Relationship Id="rId253" Type="http://schemas.openxmlformats.org/officeDocument/2006/relationships/hyperlink" Target="https://finance.yahoo.com/quote/ACN" TargetMode="External"/><Relationship Id="rId274" Type="http://schemas.openxmlformats.org/officeDocument/2006/relationships/hyperlink" Target="https://finance.yahoo.com/quote/IONQ/" TargetMode="External"/><Relationship Id="rId27" Type="http://schemas.openxmlformats.org/officeDocument/2006/relationships/hyperlink" Target="https://finance.yahoo.com/quote/AREC/" TargetMode="External"/><Relationship Id="rId48" Type="http://schemas.openxmlformats.org/officeDocument/2006/relationships/hyperlink" Target="https://finance.yahoo.com/quote/PSIX/" TargetMode="External"/><Relationship Id="rId69" Type="http://schemas.openxmlformats.org/officeDocument/2006/relationships/hyperlink" Target="https://finance.yahoo.com/quote/XES?p=XES" TargetMode="External"/><Relationship Id="rId113" Type="http://schemas.openxmlformats.org/officeDocument/2006/relationships/hyperlink" Target="https://finance.yahoo.com/quote/WMT/" TargetMode="External"/><Relationship Id="rId134" Type="http://schemas.openxmlformats.org/officeDocument/2006/relationships/hyperlink" Target="https://finance.yahoo.com/quote/LEN" TargetMode="External"/><Relationship Id="rId80" Type="http://schemas.openxmlformats.org/officeDocument/2006/relationships/hyperlink" Target="https://finance.yahoo.com/quote/IPI/" TargetMode="External"/><Relationship Id="rId155" Type="http://schemas.openxmlformats.org/officeDocument/2006/relationships/hyperlink" Target="https://finance.yahoo.com/quote/LUNR/" TargetMode="External"/><Relationship Id="rId176" Type="http://schemas.openxmlformats.org/officeDocument/2006/relationships/hyperlink" Target="https://finance.yahoo.com/quote/UPS/" TargetMode="External"/><Relationship Id="rId197" Type="http://schemas.openxmlformats.org/officeDocument/2006/relationships/hyperlink" Target="https://finance.yahoo.com/quote/HCI/" TargetMode="External"/><Relationship Id="rId201" Type="http://schemas.openxmlformats.org/officeDocument/2006/relationships/hyperlink" Target="https://finance.yahoo.com/quote/INCY/" TargetMode="External"/><Relationship Id="rId222" Type="http://schemas.openxmlformats.org/officeDocument/2006/relationships/hyperlink" Target="https://finance.yahoo.com/quote/IBOT/" TargetMode="External"/><Relationship Id="rId243" Type="http://schemas.openxmlformats.org/officeDocument/2006/relationships/hyperlink" Target="https://finance.yahoo.com/quote/GWRE/" TargetMode="External"/><Relationship Id="rId264" Type="http://schemas.openxmlformats.org/officeDocument/2006/relationships/hyperlink" Target="https://finance.yahoo.com/quote/PANW/" TargetMode="External"/><Relationship Id="rId285" Type="http://schemas.openxmlformats.org/officeDocument/2006/relationships/hyperlink" Target="https://finance.yahoo.com/quote/VNQ/" TargetMode="External"/><Relationship Id="rId17" Type="http://schemas.openxmlformats.org/officeDocument/2006/relationships/hyperlink" Target="https://finance.yahoo.com/quote/ADBRF/" TargetMode="External"/><Relationship Id="rId38" Type="http://schemas.openxmlformats.org/officeDocument/2006/relationships/hyperlink" Target="https://finance.yahoo.com/quote/RGTI/" TargetMode="External"/><Relationship Id="rId59" Type="http://schemas.openxmlformats.org/officeDocument/2006/relationships/hyperlink" Target="https://finance.yahoo.com/quote/COP/" TargetMode="External"/><Relationship Id="rId103" Type="http://schemas.openxmlformats.org/officeDocument/2006/relationships/hyperlink" Target="https://finance.yahoo.com/quote/FCX/" TargetMode="External"/><Relationship Id="rId124" Type="http://schemas.openxmlformats.org/officeDocument/2006/relationships/hyperlink" Target="https://finance.yahoo.com/quote/XLP?p=XLP" TargetMode="External"/><Relationship Id="rId70" Type="http://schemas.openxmlformats.org/officeDocument/2006/relationships/hyperlink" Target="https://finance.yahoo.com/quote/HAL/" TargetMode="External"/><Relationship Id="rId91" Type="http://schemas.openxmlformats.org/officeDocument/2006/relationships/hyperlink" Target="https://finance.yahoo.com/quote/ODV/" TargetMode="External"/><Relationship Id="rId145" Type="http://schemas.openxmlformats.org/officeDocument/2006/relationships/hyperlink" Target="https://finance.yahoo.com/quote/HSY/" TargetMode="External"/><Relationship Id="rId166" Type="http://schemas.openxmlformats.org/officeDocument/2006/relationships/hyperlink" Target="https://finance.yahoo.com/quote/EME?p=EME" TargetMode="External"/><Relationship Id="rId187" Type="http://schemas.openxmlformats.org/officeDocument/2006/relationships/hyperlink" Target="https://finance.yahoo.com/quote/COIN/" TargetMode="External"/><Relationship Id="rId1" Type="http://schemas.openxmlformats.org/officeDocument/2006/relationships/hyperlink" Target="https://members.chaikinanalytics.com/login" TargetMode="External"/><Relationship Id="rId212" Type="http://schemas.openxmlformats.org/officeDocument/2006/relationships/hyperlink" Target="https://finance.yahoo.com/quote/NVS?p=NVS" TargetMode="External"/><Relationship Id="rId233" Type="http://schemas.openxmlformats.org/officeDocument/2006/relationships/hyperlink" Target="https://finance.yahoo.com/quote/MRAM?p=MRAM" TargetMode="External"/><Relationship Id="rId254" Type="http://schemas.openxmlformats.org/officeDocument/2006/relationships/hyperlink" Target="https://finance.yahoo.com/quote/CRM?p=CRM" TargetMode="External"/><Relationship Id="rId28" Type="http://schemas.openxmlformats.org/officeDocument/2006/relationships/hyperlink" Target="https://finance.yahoo.com/quote/UUUU/" TargetMode="External"/><Relationship Id="rId49" Type="http://schemas.openxmlformats.org/officeDocument/2006/relationships/hyperlink" Target="https://finance.yahoo.com/quote/META" TargetMode="External"/><Relationship Id="rId114" Type="http://schemas.openxmlformats.org/officeDocument/2006/relationships/hyperlink" Target="https://finance.yahoo.com/quote/COST" TargetMode="External"/><Relationship Id="rId275" Type="http://schemas.openxmlformats.org/officeDocument/2006/relationships/hyperlink" Target="https://finance.yahoo.com/quote/ANET/" TargetMode="External"/><Relationship Id="rId60" Type="http://schemas.openxmlformats.org/officeDocument/2006/relationships/hyperlink" Target="https://finance.yahoo.com/quote/EOG/" TargetMode="External"/><Relationship Id="rId81" Type="http://schemas.openxmlformats.org/officeDocument/2006/relationships/hyperlink" Target="https://finance.yahoo.com/quote/FMC/" TargetMode="External"/><Relationship Id="rId135" Type="http://schemas.openxmlformats.org/officeDocument/2006/relationships/hyperlink" Target="https://finance.yahoo.com/quote/TOL/" TargetMode="External"/><Relationship Id="rId156" Type="http://schemas.openxmlformats.org/officeDocument/2006/relationships/hyperlink" Target="https://finance.yahoo.com/quote/RDW/" TargetMode="External"/><Relationship Id="rId177" Type="http://schemas.openxmlformats.org/officeDocument/2006/relationships/hyperlink" Target="https://finance.yahoo.com/quote/ARCB/" TargetMode="External"/><Relationship Id="rId198" Type="http://schemas.openxmlformats.org/officeDocument/2006/relationships/hyperlink" Target="https://finance.yahoo.com/quote/UNH/" TargetMode="External"/><Relationship Id="rId202" Type="http://schemas.openxmlformats.org/officeDocument/2006/relationships/hyperlink" Target="https://finance.yahoo.com/quote/CRSP/" TargetMode="External"/><Relationship Id="rId223" Type="http://schemas.openxmlformats.org/officeDocument/2006/relationships/hyperlink" Target="https://finance.yahoo.com/quote/IRBT/" TargetMode="External"/><Relationship Id="rId244" Type="http://schemas.openxmlformats.org/officeDocument/2006/relationships/hyperlink" Target="https://finance.yahoo.com/quote/NTNX/" TargetMode="External"/><Relationship Id="rId18" Type="http://schemas.openxmlformats.org/officeDocument/2006/relationships/hyperlink" Target="https://finance.yahoo.com/quote/ARRNF/" TargetMode="External"/><Relationship Id="rId39" Type="http://schemas.openxmlformats.org/officeDocument/2006/relationships/hyperlink" Target="https://finance.yahoo.com/quote/QBTS/" TargetMode="External"/><Relationship Id="rId265" Type="http://schemas.openxmlformats.org/officeDocument/2006/relationships/hyperlink" Target="https://finance.yahoo.com/quote/OKTA/" TargetMode="External"/><Relationship Id="rId286" Type="http://schemas.openxmlformats.org/officeDocument/2006/relationships/hyperlink" Target="https://finance.yahoo.com/quote/FPI/" TargetMode="External"/><Relationship Id="rId50" Type="http://schemas.openxmlformats.org/officeDocument/2006/relationships/hyperlink" Target="https://finance.yahoo.com/quote/GOOGL?p=GOOGL" TargetMode="External"/><Relationship Id="rId104" Type="http://schemas.openxmlformats.org/officeDocument/2006/relationships/hyperlink" Target="https://finance.yahoo.com/quote/ALB" TargetMode="External"/><Relationship Id="rId125" Type="http://schemas.openxmlformats.org/officeDocument/2006/relationships/hyperlink" Target="https://finance.yahoo.com/quote/CL/" TargetMode="External"/><Relationship Id="rId146" Type="http://schemas.openxmlformats.org/officeDocument/2006/relationships/hyperlink" Target="https://finance.yahoo.com/quote/XAR?p=XAR&amp;.tsrc=fin-srch" TargetMode="External"/><Relationship Id="rId167" Type="http://schemas.openxmlformats.org/officeDocument/2006/relationships/hyperlink" Target="https://finance.yahoo.com/quote/FIX/" TargetMode="External"/><Relationship Id="rId188" Type="http://schemas.openxmlformats.org/officeDocument/2006/relationships/hyperlink" Target="https://finance.yahoo.com/quote/HOOD/" TargetMode="External"/><Relationship Id="rId71" Type="http://schemas.openxmlformats.org/officeDocument/2006/relationships/hyperlink" Target="https://finance.yahoo.com/quote/EPD/" TargetMode="External"/><Relationship Id="rId92" Type="http://schemas.openxmlformats.org/officeDocument/2006/relationships/hyperlink" Target="https://finance.yahoo.com/quote/METC/" TargetMode="External"/><Relationship Id="rId213" Type="http://schemas.openxmlformats.org/officeDocument/2006/relationships/hyperlink" Target="https://finance.yahoo.com/quote/XLV?p=XLV&amp;.tsrc=fin-srch" TargetMode="External"/><Relationship Id="rId234" Type="http://schemas.openxmlformats.org/officeDocument/2006/relationships/hyperlink" Target="https://finance.yahoo.com/quote/ON?p=ON&amp;.tsrc=fin-srch" TargetMode="External"/><Relationship Id="rId2" Type="http://schemas.openxmlformats.org/officeDocument/2006/relationships/hyperlink" Target="https://members.stansberryresearch.com/research/research-products/tqp" TargetMode="External"/><Relationship Id="rId29" Type="http://schemas.openxmlformats.org/officeDocument/2006/relationships/hyperlink" Target="https://finance.yahoo.com/quote/DNN/" TargetMode="External"/><Relationship Id="rId255" Type="http://schemas.openxmlformats.org/officeDocument/2006/relationships/hyperlink" Target="https://finance.yahoo.com/quote/AKAM?p=AKAM" TargetMode="External"/><Relationship Id="rId276" Type="http://schemas.openxmlformats.org/officeDocument/2006/relationships/hyperlink" Target="https://finance.yahoo.com/quote/ALGM?p=ALGM" TargetMode="External"/><Relationship Id="rId40" Type="http://schemas.openxmlformats.org/officeDocument/2006/relationships/hyperlink" Target="https://finance.yahoo.com/quote/TTMI/" TargetMode="External"/><Relationship Id="rId115" Type="http://schemas.openxmlformats.org/officeDocument/2006/relationships/hyperlink" Target="https://finance.yahoo.com/quote/ANDE/" TargetMode="External"/><Relationship Id="rId136" Type="http://schemas.openxmlformats.org/officeDocument/2006/relationships/hyperlink" Target="https://finance.yahoo.com/quote/XLY?p=XLY" TargetMode="External"/><Relationship Id="rId157" Type="http://schemas.openxmlformats.org/officeDocument/2006/relationships/hyperlink" Target="https://finance.yahoo.com/quote/XLI?p=XLI&amp;.tsrc=fin-srch" TargetMode="External"/><Relationship Id="rId178" Type="http://schemas.openxmlformats.org/officeDocument/2006/relationships/hyperlink" Target="https://finance.yahoo.com/quote/PAVE?p=PAVE&amp;.tsrc=fin-srch" TargetMode="External"/><Relationship Id="rId61" Type="http://schemas.openxmlformats.org/officeDocument/2006/relationships/hyperlink" Target="https://finance.yahoo.com/quote/KMI/" TargetMode="External"/><Relationship Id="rId82" Type="http://schemas.openxmlformats.org/officeDocument/2006/relationships/hyperlink" Target="https://finance.yahoo.com/quote/GDX/" TargetMode="External"/><Relationship Id="rId199" Type="http://schemas.openxmlformats.org/officeDocument/2006/relationships/hyperlink" Target="https://finance.yahoo.com/quote/CI/" TargetMode="External"/><Relationship Id="rId203" Type="http://schemas.openxmlformats.org/officeDocument/2006/relationships/hyperlink" Target="https://finance.yahoo.com/quote/IHE?p=IHE" TargetMode="External"/><Relationship Id="rId19" Type="http://schemas.openxmlformats.org/officeDocument/2006/relationships/hyperlink" Target="https://finance.yahoo.com/quote/IDR/" TargetMode="External"/><Relationship Id="rId224" Type="http://schemas.openxmlformats.org/officeDocument/2006/relationships/hyperlink" Target="https://finance.yahoo.com/quote/ROK?p=ROK" TargetMode="External"/><Relationship Id="rId245" Type="http://schemas.openxmlformats.org/officeDocument/2006/relationships/hyperlink" Target="https://finance.yahoo.com/quote/BSY/" TargetMode="External"/><Relationship Id="rId266" Type="http://schemas.openxmlformats.org/officeDocument/2006/relationships/hyperlink" Target="https://finance.yahoo.com/quote/FTNT?p=FTNT&amp;.tsrc=fin-srch" TargetMode="External"/><Relationship Id="rId287" Type="http://schemas.openxmlformats.org/officeDocument/2006/relationships/hyperlink" Target="https://finance.yahoo.com/quote/PLD/" TargetMode="External"/><Relationship Id="rId30" Type="http://schemas.openxmlformats.org/officeDocument/2006/relationships/hyperlink" Target="https://finance.yahoo.com/quote/LHX/" TargetMode="External"/><Relationship Id="rId105" Type="http://schemas.openxmlformats.org/officeDocument/2006/relationships/hyperlink" Target="https://finance.yahoo.com/quote/UROY/" TargetMode="External"/><Relationship Id="rId126" Type="http://schemas.openxmlformats.org/officeDocument/2006/relationships/hyperlink" Target="https://finance.yahoo.com/quote/PG/" TargetMode="External"/><Relationship Id="rId147" Type="http://schemas.openxmlformats.org/officeDocument/2006/relationships/hyperlink" Target="https://finance.yahoo.com/quote/CR/" TargetMode="External"/><Relationship Id="rId168" Type="http://schemas.openxmlformats.org/officeDocument/2006/relationships/hyperlink" Target="https://finance.yahoo.com/quote/PWR/" TargetMode="External"/><Relationship Id="rId51" Type="http://schemas.openxmlformats.org/officeDocument/2006/relationships/hyperlink" Target="https://finance.yahoo.com/quote/IDCC/" TargetMode="External"/><Relationship Id="rId72" Type="http://schemas.openxmlformats.org/officeDocument/2006/relationships/hyperlink" Target="https://finance.yahoo.com/quote/ET/" TargetMode="External"/><Relationship Id="rId93" Type="http://schemas.openxmlformats.org/officeDocument/2006/relationships/hyperlink" Target="https://finance.yahoo.com/quote/CRML/" TargetMode="External"/><Relationship Id="rId189" Type="http://schemas.openxmlformats.org/officeDocument/2006/relationships/hyperlink" Target="https://finance.yahoo.com/quote/EVR/" TargetMode="External"/><Relationship Id="rId3" Type="http://schemas.openxmlformats.org/officeDocument/2006/relationships/hyperlink" Target="https://altimetry.com/" TargetMode="External"/><Relationship Id="rId214" Type="http://schemas.openxmlformats.org/officeDocument/2006/relationships/hyperlink" Target="https://finance.yahoo.com/quote/CVS?p=CVS" TargetMode="External"/><Relationship Id="rId235" Type="http://schemas.openxmlformats.org/officeDocument/2006/relationships/hyperlink" Target="https://finance.yahoo.com/quote/AMD?p=AMD" TargetMode="External"/><Relationship Id="rId256" Type="http://schemas.openxmlformats.org/officeDocument/2006/relationships/hyperlink" Target="https://finance.yahoo.com/quote/MU?p=MU" TargetMode="External"/><Relationship Id="rId277" Type="http://schemas.openxmlformats.org/officeDocument/2006/relationships/hyperlink" Target="https://finance.yahoo.com/quote/LITE/" TargetMode="External"/><Relationship Id="rId116" Type="http://schemas.openxmlformats.org/officeDocument/2006/relationships/hyperlink" Target="https://finance.yahoo.com/quote/UNFI/" TargetMode="External"/><Relationship Id="rId137" Type="http://schemas.openxmlformats.org/officeDocument/2006/relationships/hyperlink" Target="https://finance.yahoo.com/quote/LRN/" TargetMode="External"/><Relationship Id="rId158" Type="http://schemas.openxmlformats.org/officeDocument/2006/relationships/hyperlink" Target="https://finance.yahoo.com/quote/HSAI/" TargetMode="External"/><Relationship Id="rId20" Type="http://schemas.openxmlformats.org/officeDocument/2006/relationships/hyperlink" Target="https://finance.yahoo.com/quote/USAR/" TargetMode="External"/><Relationship Id="rId41" Type="http://schemas.openxmlformats.org/officeDocument/2006/relationships/hyperlink" Target="https://finance.yahoo.com/quote/PLTR/" TargetMode="External"/><Relationship Id="rId62" Type="http://schemas.openxmlformats.org/officeDocument/2006/relationships/hyperlink" Target="https://finance.yahoo.com/quote/EXE/" TargetMode="External"/><Relationship Id="rId83" Type="http://schemas.openxmlformats.org/officeDocument/2006/relationships/hyperlink" Target="https://finance.yahoo.com/quote/DC/" TargetMode="External"/><Relationship Id="rId179" Type="http://schemas.openxmlformats.org/officeDocument/2006/relationships/hyperlink" Target="https://finance.yahoo.com/quote/KBE?p=KBE" TargetMode="External"/><Relationship Id="rId190" Type="http://schemas.openxmlformats.org/officeDocument/2006/relationships/hyperlink" Target="https://finance.yahoo.com/quote/PIPR/" TargetMode="External"/><Relationship Id="rId204" Type="http://schemas.openxmlformats.org/officeDocument/2006/relationships/hyperlink" Target="https://finance.yahoo.com/quote/LLY?p=LLY" TargetMode="External"/><Relationship Id="rId225" Type="http://schemas.openxmlformats.org/officeDocument/2006/relationships/hyperlink" Target="https://finance.yahoo.com/quote/XSD?p=XSD" TargetMode="External"/><Relationship Id="rId246" Type="http://schemas.openxmlformats.org/officeDocument/2006/relationships/hyperlink" Target="https://finance.yahoo.com/quote/AAPL" TargetMode="External"/><Relationship Id="rId267" Type="http://schemas.openxmlformats.org/officeDocument/2006/relationships/hyperlink" Target="https://finance.yahoo.com/quote/CRWD?p=CRWD" TargetMode="External"/><Relationship Id="rId288" Type="http://schemas.openxmlformats.org/officeDocument/2006/relationships/hyperlink" Target="https://finance.yahoo.com/quote/TPL/" TargetMode="External"/><Relationship Id="rId106" Type="http://schemas.openxmlformats.org/officeDocument/2006/relationships/hyperlink" Target="https://finance.yahoo.com/quote/UEC/" TargetMode="External"/><Relationship Id="rId127" Type="http://schemas.openxmlformats.org/officeDocument/2006/relationships/hyperlink" Target="https://finance.yahoo.com/quote/CLX/" TargetMode="External"/><Relationship Id="rId10" Type="http://schemas.openxmlformats.org/officeDocument/2006/relationships/hyperlink" Target="https://finance.yahoo.com/quote/APA/" TargetMode="External"/><Relationship Id="rId31" Type="http://schemas.openxmlformats.org/officeDocument/2006/relationships/hyperlink" Target="https://finance.yahoo.com/quote/HII/" TargetMode="External"/><Relationship Id="rId52" Type="http://schemas.openxmlformats.org/officeDocument/2006/relationships/hyperlink" Target="https://finance.yahoo.com/quote/MSFT?p=MSFT" TargetMode="External"/><Relationship Id="rId73" Type="http://schemas.openxmlformats.org/officeDocument/2006/relationships/hyperlink" Target="https://finance.yahoo.com/quote/VLO?p=VLO" TargetMode="External"/><Relationship Id="rId94" Type="http://schemas.openxmlformats.org/officeDocument/2006/relationships/hyperlink" Target="https://finance.yahoo.com/quote/REEMF/" TargetMode="External"/><Relationship Id="rId148" Type="http://schemas.openxmlformats.org/officeDocument/2006/relationships/hyperlink" Target="https://finance.yahoo.com/quote/AVAV/" TargetMode="External"/><Relationship Id="rId169" Type="http://schemas.openxmlformats.org/officeDocument/2006/relationships/hyperlink" Target="https://finance.yahoo.com/quote/NVT/" TargetMode="External"/><Relationship Id="rId4" Type="http://schemas.openxmlformats.org/officeDocument/2006/relationships/hyperlink" Target="https://investorplace.com/growthinvestor/ipa-login/" TargetMode="External"/><Relationship Id="rId180" Type="http://schemas.openxmlformats.org/officeDocument/2006/relationships/hyperlink" Target="https://finance.yahoo.com/quote/KRE?p=KRE" TargetMode="External"/><Relationship Id="rId215" Type="http://schemas.openxmlformats.org/officeDocument/2006/relationships/hyperlink" Target="https://finance.yahoo.com/quote/SDGR?p=SDGR" TargetMode="External"/><Relationship Id="rId236" Type="http://schemas.openxmlformats.org/officeDocument/2006/relationships/hyperlink" Target="https://finance.yahoo.com/quote/ALAB/" TargetMode="External"/><Relationship Id="rId257" Type="http://schemas.openxmlformats.org/officeDocument/2006/relationships/hyperlink" Target="https://finance.yahoo.com/quote/ADBE/" TargetMode="External"/><Relationship Id="rId278" Type="http://schemas.openxmlformats.org/officeDocument/2006/relationships/hyperlink" Target="https://finance.yahoo.com/quote/ASTS/" TargetMode="External"/><Relationship Id="rId42" Type="http://schemas.openxmlformats.org/officeDocument/2006/relationships/hyperlink" Target="https://finance.yahoo.com/quote/NVDA/" TargetMode="External"/><Relationship Id="rId84" Type="http://schemas.openxmlformats.org/officeDocument/2006/relationships/hyperlink" Target="https://finance.yahoo.com/quote/AGI/" TargetMode="External"/><Relationship Id="rId138" Type="http://schemas.openxmlformats.org/officeDocument/2006/relationships/hyperlink" Target="https://finance.yahoo.com/quote/LINC/" TargetMode="External"/><Relationship Id="rId191" Type="http://schemas.openxmlformats.org/officeDocument/2006/relationships/hyperlink" Target="https://finance.yahoo.com/quote/HLNE/" TargetMode="External"/><Relationship Id="rId205" Type="http://schemas.openxmlformats.org/officeDocument/2006/relationships/hyperlink" Target="https://finance.yahoo.com/quote/NVO?p=NVO" TargetMode="External"/><Relationship Id="rId247" Type="http://schemas.openxmlformats.org/officeDocument/2006/relationships/hyperlink" Target="https://finance.yahoo.com/quote/ZM/" TargetMode="External"/><Relationship Id="rId107" Type="http://schemas.openxmlformats.org/officeDocument/2006/relationships/hyperlink" Target="https://finance.yahoo.com/quote/EU/" TargetMode="External"/><Relationship Id="rId289" Type="http://schemas.openxmlformats.org/officeDocument/2006/relationships/hyperlink" Target="https://finance.yahoo.com/quote/DLR/" TargetMode="External"/><Relationship Id="rId11" Type="http://schemas.openxmlformats.org/officeDocument/2006/relationships/hyperlink" Target="https://finance.yahoo.com/quote/BTU/" TargetMode="External"/><Relationship Id="rId53" Type="http://schemas.openxmlformats.org/officeDocument/2006/relationships/hyperlink" Target="https://finance.yahoo.com/quote/DINO?p=DINO&amp;.tsrc=fin-srch" TargetMode="External"/><Relationship Id="rId149" Type="http://schemas.openxmlformats.org/officeDocument/2006/relationships/hyperlink" Target="https://finance.yahoo.com/quote/AXON/" TargetMode="External"/><Relationship Id="rId95" Type="http://schemas.openxmlformats.org/officeDocument/2006/relationships/hyperlink" Target="https://finance.yahoo.com/quote/NB/profile/" TargetMode="External"/><Relationship Id="rId160" Type="http://schemas.openxmlformats.org/officeDocument/2006/relationships/hyperlink" Target="https://finance.yahoo.com/quote/ATKR?p=ATKR&amp;.tsrc=fin-srch" TargetMode="External"/><Relationship Id="rId216" Type="http://schemas.openxmlformats.org/officeDocument/2006/relationships/hyperlink" Target="https://finance.yahoo.com/quote/XHE?p=XHE" TargetMode="External"/><Relationship Id="rId258" Type="http://schemas.openxmlformats.org/officeDocument/2006/relationships/hyperlink" Target="https://finance.yahoo.com/quote/HUBS/" TargetMode="External"/><Relationship Id="rId22" Type="http://schemas.openxmlformats.org/officeDocument/2006/relationships/hyperlink" Target="https://finance.yahoo.com/quote/PPTA/" TargetMode="External"/><Relationship Id="rId64" Type="http://schemas.openxmlformats.org/officeDocument/2006/relationships/hyperlink" Target="https://finance.yahoo.com/quote/LNG/" TargetMode="External"/><Relationship Id="rId118" Type="http://schemas.openxmlformats.org/officeDocument/2006/relationships/hyperlink" Target="https://finance.yahoo.com/quote/BG/" TargetMode="External"/><Relationship Id="rId171" Type="http://schemas.openxmlformats.org/officeDocument/2006/relationships/hyperlink" Target="https://finance.yahoo.com/quote/XLI?p=XLI&amp;.tsrc=fin-srch" TargetMode="External"/><Relationship Id="rId227" Type="http://schemas.openxmlformats.org/officeDocument/2006/relationships/hyperlink" Target="https://finance.yahoo.com/quote/RMBS?p=RMBS&amp;.tsrc=fin-srch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yahoo.com/quote/XSD?p=XSD" TargetMode="External"/><Relationship Id="rId18" Type="http://schemas.openxmlformats.org/officeDocument/2006/relationships/hyperlink" Target="https://finance.yahoo.com/quote/XLC?p=XLC" TargetMode="External"/><Relationship Id="rId26" Type="http://schemas.openxmlformats.org/officeDocument/2006/relationships/hyperlink" Target="https://finance.yahoo.com/quote/HACK" TargetMode="External"/><Relationship Id="rId39" Type="http://schemas.openxmlformats.org/officeDocument/2006/relationships/hyperlink" Target="https://finance.yahoo.com/quote/SPYG" TargetMode="External"/><Relationship Id="rId21" Type="http://schemas.openxmlformats.org/officeDocument/2006/relationships/hyperlink" Target="https://finance.yahoo.com/quote/PAVE?p=PAVE&amp;.tsrc=fin-srch" TargetMode="External"/><Relationship Id="rId34" Type="http://schemas.openxmlformats.org/officeDocument/2006/relationships/hyperlink" Target="https://finance.yahoo.com/quote/XTN?p=XTN" TargetMode="External"/><Relationship Id="rId42" Type="http://schemas.openxmlformats.org/officeDocument/2006/relationships/hyperlink" Target="https://finance.yahoo.com/quote/EEM?p=EEM" TargetMode="External"/><Relationship Id="rId7" Type="http://schemas.openxmlformats.org/officeDocument/2006/relationships/hyperlink" Target="https://finance.yahoo.com/quote/KARS?p=KARS" TargetMode="External"/><Relationship Id="rId2" Type="http://schemas.openxmlformats.org/officeDocument/2006/relationships/hyperlink" Target="https://finance.yahoo.com/quote/XBI?p=XBI" TargetMode="External"/><Relationship Id="rId16" Type="http://schemas.openxmlformats.org/officeDocument/2006/relationships/hyperlink" Target="https://finance.yahoo.com/quote/XLU?p=XLU&amp;.tsrc=fin-srch" TargetMode="External"/><Relationship Id="rId20" Type="http://schemas.openxmlformats.org/officeDocument/2006/relationships/hyperlink" Target="https://finance.yahoo.com/quote/REZ?p=REZ&amp;.tsrc=fin-srch" TargetMode="External"/><Relationship Id="rId29" Type="http://schemas.openxmlformats.org/officeDocument/2006/relationships/hyperlink" Target="https://finance.yahoo.com/quote/XLY?p=XLY" TargetMode="External"/><Relationship Id="rId41" Type="http://schemas.openxmlformats.org/officeDocument/2006/relationships/hyperlink" Target="https://finance.yahoo.com/quote/IWM?p=IWM" TargetMode="External"/><Relationship Id="rId1" Type="http://schemas.openxmlformats.org/officeDocument/2006/relationships/hyperlink" Target="https://members.chaikinanalytics.com/login" TargetMode="External"/><Relationship Id="rId6" Type="http://schemas.openxmlformats.org/officeDocument/2006/relationships/hyperlink" Target="https://finance.yahoo.com/quote/GDX/" TargetMode="External"/><Relationship Id="rId11" Type="http://schemas.openxmlformats.org/officeDocument/2006/relationships/hyperlink" Target="https://finance.yahoo.com/quote/XES?p=XES" TargetMode="External"/><Relationship Id="rId24" Type="http://schemas.openxmlformats.org/officeDocument/2006/relationships/hyperlink" Target="https://finance.yahoo.com/quote/XLI?p=XLI&amp;.tsrc=fin-srch" TargetMode="External"/><Relationship Id="rId32" Type="http://schemas.openxmlformats.org/officeDocument/2006/relationships/hyperlink" Target="https://finance.yahoo.com/quote/KCE?p=KCE" TargetMode="External"/><Relationship Id="rId37" Type="http://schemas.openxmlformats.org/officeDocument/2006/relationships/hyperlink" Target="https://finance.yahoo.com/quote/SPY?p=SPY" TargetMode="External"/><Relationship Id="rId40" Type="http://schemas.openxmlformats.org/officeDocument/2006/relationships/hyperlink" Target="https://finance.yahoo.com/quote/SPYV" TargetMode="External"/><Relationship Id="rId5" Type="http://schemas.openxmlformats.org/officeDocument/2006/relationships/hyperlink" Target="https://finance.yahoo.com/quote/XLV?p=XLV&amp;.tsrc=fin-srch" TargetMode="External"/><Relationship Id="rId15" Type="http://schemas.openxmlformats.org/officeDocument/2006/relationships/hyperlink" Target="https://finance.yahoo.com/quote/XLE?p=XLE&amp;.tsrc=fin-srch" TargetMode="External"/><Relationship Id="rId23" Type="http://schemas.openxmlformats.org/officeDocument/2006/relationships/hyperlink" Target="https://finance.yahoo.com/quote/KIE?p=KIE" TargetMode="External"/><Relationship Id="rId28" Type="http://schemas.openxmlformats.org/officeDocument/2006/relationships/hyperlink" Target="https://finance.yahoo.com/quote/VNQ/" TargetMode="External"/><Relationship Id="rId36" Type="http://schemas.openxmlformats.org/officeDocument/2006/relationships/hyperlink" Target="https://finance.yahoo.com/quote/QQQ?p=QQQ" TargetMode="External"/><Relationship Id="rId10" Type="http://schemas.openxmlformats.org/officeDocument/2006/relationships/hyperlink" Target="https://finance.yahoo.com/quote/XLK?p=XLK" TargetMode="External"/><Relationship Id="rId19" Type="http://schemas.openxmlformats.org/officeDocument/2006/relationships/hyperlink" Target="https://finance.yahoo.com/quote/XHE?p=XHE" TargetMode="External"/><Relationship Id="rId31" Type="http://schemas.openxmlformats.org/officeDocument/2006/relationships/hyperlink" Target="https://finance.yahoo.com/quote/XHB?p=XHB" TargetMode="External"/><Relationship Id="rId4" Type="http://schemas.openxmlformats.org/officeDocument/2006/relationships/hyperlink" Target="https://finance.yahoo.com/quote/IHE?p=IHE" TargetMode="External"/><Relationship Id="rId9" Type="http://schemas.openxmlformats.org/officeDocument/2006/relationships/hyperlink" Target="https://finance.yahoo.com/quote/KRE?p=KRE" TargetMode="External"/><Relationship Id="rId14" Type="http://schemas.openxmlformats.org/officeDocument/2006/relationships/hyperlink" Target="https://finance.yahoo.com/quote/IBOT/" TargetMode="External"/><Relationship Id="rId22" Type="http://schemas.openxmlformats.org/officeDocument/2006/relationships/hyperlink" Target="https://finance.yahoo.com/quote/XLF?p=XLF&amp;.tsrc=fin-srch" TargetMode="External"/><Relationship Id="rId27" Type="http://schemas.openxmlformats.org/officeDocument/2006/relationships/hyperlink" Target="https://finance.yahoo.com/quote/XRT?p=XRT" TargetMode="External"/><Relationship Id="rId30" Type="http://schemas.openxmlformats.org/officeDocument/2006/relationships/hyperlink" Target="https://finance.yahoo.com/quote/XLP?p=XLP" TargetMode="External"/><Relationship Id="rId35" Type="http://schemas.openxmlformats.org/officeDocument/2006/relationships/hyperlink" Target="https://finance.yahoo.com/quote/MILN?p=MILN" TargetMode="External"/><Relationship Id="rId8" Type="http://schemas.openxmlformats.org/officeDocument/2006/relationships/hyperlink" Target="https://finance.yahoo.com/quote/REMX/" TargetMode="External"/><Relationship Id="rId3" Type="http://schemas.openxmlformats.org/officeDocument/2006/relationships/hyperlink" Target="https://finance.yahoo.com/quote/CRAK?p=CRAK" TargetMode="External"/><Relationship Id="rId12" Type="http://schemas.openxmlformats.org/officeDocument/2006/relationships/hyperlink" Target="https://finance.yahoo.com/quote/KBE?p=KBE" TargetMode="External"/><Relationship Id="rId17" Type="http://schemas.openxmlformats.org/officeDocument/2006/relationships/hyperlink" Target="https://finance.yahoo.com/quote/XAR?p=XAR&amp;.tsrc=fin-srch" TargetMode="External"/><Relationship Id="rId25" Type="http://schemas.openxmlformats.org/officeDocument/2006/relationships/hyperlink" Target="https://finance.yahoo.com/quote/TECB?p=TECB" TargetMode="External"/><Relationship Id="rId33" Type="http://schemas.openxmlformats.org/officeDocument/2006/relationships/hyperlink" Target="https://finance.yahoo.com/quote/XSW?p=XSW" TargetMode="External"/><Relationship Id="rId38" Type="http://schemas.openxmlformats.org/officeDocument/2006/relationships/hyperlink" Target="https://finance.yahoo.com/quote/DIA?p=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326"/>
  <sheetViews>
    <sheetView showGridLines="0" showRowColHeaders="0" showZeros="0" topLeftCell="A2" zoomScaleNormal="100" workbookViewId="0">
      <pane xSplit="2" ySplit="9" topLeftCell="CP234" activePane="bottomRight" state="frozen"/>
      <selection activeCell="A2" sqref="A2"/>
      <selection pane="topRight" activeCell="C2" sqref="C2"/>
      <selection pane="bottomLeft" activeCell="A9" sqref="A9"/>
      <selection pane="bottomRight" activeCell="CP237" sqref="CP237"/>
    </sheetView>
  </sheetViews>
  <sheetFormatPr baseColWidth="10" defaultColWidth="8.83203125" defaultRowHeight="15" x14ac:dyDescent="0.2"/>
  <cols>
    <col min="4" max="4" width="9.6640625" customWidth="1"/>
    <col min="9" max="10" width="10.6640625" customWidth="1"/>
    <col min="14" max="14" width="13.33203125" bestFit="1" customWidth="1"/>
    <col min="16" max="17" width="9.6640625" customWidth="1"/>
    <col min="19" max="19" width="9.1640625" customWidth="1"/>
    <col min="20" max="20" width="13.33203125" customWidth="1"/>
    <col min="21" max="21" width="12.1640625" customWidth="1"/>
    <col min="22" max="22" width="9.1640625" customWidth="1"/>
    <col min="23" max="23" width="13.33203125" customWidth="1"/>
    <col min="24" max="24" width="12.1640625" customWidth="1"/>
    <col min="25" max="26" width="10.1640625" customWidth="1"/>
    <col min="27" max="33" width="9.1640625" customWidth="1"/>
    <col min="34" max="36" width="9.1640625" hidden="1" customWidth="1"/>
    <col min="37" max="72" width="9.1640625" customWidth="1"/>
    <col min="73" max="73" width="10.5" customWidth="1"/>
    <col min="74" max="81" width="9.1640625" customWidth="1"/>
    <col min="82" max="82" width="10.1640625" customWidth="1"/>
    <col min="83" max="87" width="9.1640625" customWidth="1"/>
    <col min="88" max="90" width="9.1640625" hidden="1" customWidth="1"/>
    <col min="91" max="116" width="9.1640625" customWidth="1"/>
    <col min="117" max="117" width="9.6640625" customWidth="1"/>
    <col min="121" max="121" width="9.1640625" customWidth="1"/>
    <col min="122" max="122" width="11.1640625" customWidth="1"/>
    <col min="123" max="125" width="9.1640625" customWidth="1"/>
    <col min="126" max="234" width="9.6640625" customWidth="1"/>
    <col min="235" max="250" width="9.6640625" hidden="1" customWidth="1"/>
    <col min="251" max="252" width="3.6640625" customWidth="1"/>
    <col min="253" max="253" width="10.6640625" customWidth="1"/>
    <col min="254" max="254" width="11.6640625" customWidth="1"/>
    <col min="255" max="255" width="11.6640625" hidden="1" customWidth="1"/>
    <col min="256" max="256" width="11.6640625" customWidth="1"/>
    <col min="257" max="257" width="9.33203125" customWidth="1"/>
    <col min="258" max="258" width="11.6640625" customWidth="1"/>
    <col min="260" max="260" width="11.6640625" customWidth="1"/>
  </cols>
  <sheetData>
    <row r="1" spans="1:260" ht="15.75" customHeight="1" thickBot="1" x14ac:dyDescent="0.25"/>
    <row r="2" spans="1:260" ht="15.75" customHeight="1" thickBot="1" x14ac:dyDescent="0.25">
      <c r="F2">
        <f>B4</f>
        <v>2025</v>
      </c>
      <c r="G2" t="s">
        <v>0</v>
      </c>
      <c r="I2" s="251">
        <v>1037509.33</v>
      </c>
      <c r="J2" s="130" t="s">
        <v>1</v>
      </c>
      <c r="K2">
        <f>B4</f>
        <v>2025</v>
      </c>
      <c r="L2" t="s">
        <v>2</v>
      </c>
      <c r="N2" s="87">
        <f>IF(I3&gt;0,(IT263+IV263)-I2,0)</f>
        <v>0</v>
      </c>
    </row>
    <row r="3" spans="1:260" x14ac:dyDescent="0.2">
      <c r="F3">
        <f>B4</f>
        <v>2025</v>
      </c>
      <c r="G3" t="s">
        <v>3</v>
      </c>
      <c r="I3" s="161">
        <f>IT263</f>
        <v>0</v>
      </c>
      <c r="J3" s="156">
        <f>IT265</f>
        <v>1349870.4299999997</v>
      </c>
      <c r="K3">
        <f>B4</f>
        <v>2025</v>
      </c>
      <c r="L3" t="s">
        <v>4</v>
      </c>
      <c r="N3" s="87">
        <f>IF(I3&gt;0,IT263/I2,0)</f>
        <v>0</v>
      </c>
      <c r="O3">
        <f>300*43.8</f>
        <v>13140</v>
      </c>
      <c r="FD3" t="s">
        <v>5</v>
      </c>
    </row>
    <row r="4" spans="1:260" ht="21" customHeight="1" x14ac:dyDescent="0.25">
      <c r="B4" s="119">
        <f>'Investment Analysis'!B3</f>
        <v>2025</v>
      </c>
      <c r="C4" s="24" t="s">
        <v>6</v>
      </c>
      <c r="F4">
        <f>B4</f>
        <v>2025</v>
      </c>
      <c r="G4" t="s">
        <v>7</v>
      </c>
      <c r="I4" s="87">
        <f>IF(IT263&gt;0,I3-I2,0)</f>
        <v>0</v>
      </c>
      <c r="J4" s="157">
        <f>J3+J5-I2</f>
        <v>351961.09999999974</v>
      </c>
      <c r="K4" s="39" t="s">
        <v>8</v>
      </c>
      <c r="L4" t="s">
        <v>4</v>
      </c>
      <c r="N4" s="156">
        <f>J3-I2</f>
        <v>312361.09999999974</v>
      </c>
      <c r="P4" s="24" t="s">
        <v>9</v>
      </c>
      <c r="Q4" s="24"/>
      <c r="V4">
        <f>B4</f>
        <v>2025</v>
      </c>
      <c r="W4" s="1" t="s">
        <v>10</v>
      </c>
      <c r="DR4" s="36"/>
      <c r="DU4" s="36"/>
      <c r="EA4" s="45"/>
      <c r="EM4" s="45"/>
      <c r="IS4" s="94"/>
      <c r="IT4" s="36"/>
    </row>
    <row r="5" spans="1:260" ht="15.75" customHeight="1" x14ac:dyDescent="0.2">
      <c r="F5">
        <f>B4</f>
        <v>2025</v>
      </c>
      <c r="G5" t="s">
        <v>11</v>
      </c>
      <c r="H5" s="53"/>
      <c r="I5" s="109">
        <f>IV263</f>
        <v>0</v>
      </c>
      <c r="J5" s="156">
        <f>IU265</f>
        <v>39600</v>
      </c>
      <c r="K5">
        <f>B4</f>
        <v>2025</v>
      </c>
      <c r="L5" t="s">
        <v>12</v>
      </c>
      <c r="M5" s="53"/>
      <c r="N5" s="155">
        <f>IF(J3&gt;0,((J3+J5)-I2)/I2,0)</f>
        <v>0.33923656378106959</v>
      </c>
      <c r="P5" s="104">
        <v>1</v>
      </c>
      <c r="Q5" s="153">
        <f>'Investment Analysis'!Y10</f>
        <v>265535.76</v>
      </c>
      <c r="R5" s="32">
        <f>IF(P264&gt;0,P264/$IT$7,0)</f>
        <v>5.3050084221787128E-2</v>
      </c>
      <c r="S5" s="85">
        <f>P5+1</f>
        <v>2</v>
      </c>
      <c r="T5" s="153">
        <f>22468+'Investment Analysis'!AH4</f>
        <v>7468</v>
      </c>
      <c r="U5" s="32">
        <f>IF(S264&gt;0,S264/$IT$7,0)</f>
        <v>3.5703056329636032E-3</v>
      </c>
      <c r="V5" s="85">
        <f>S5+1</f>
        <v>3</v>
      </c>
      <c r="W5" s="153">
        <f>17715+'Investment Analysis'!AO4</f>
        <v>7715</v>
      </c>
      <c r="X5" s="32">
        <f>IF(V264&gt;0,V264/$IT$7,0)</f>
        <v>5.4884749197743384E-3</v>
      </c>
      <c r="Y5" s="85">
        <f>V5+1</f>
        <v>4</v>
      </c>
      <c r="Z5" s="153">
        <f>9976+'Investment Analysis'!GM4</f>
        <v>9976</v>
      </c>
      <c r="AA5" s="32">
        <f>IF(Y264&gt;0,Y264/$IT$7,0)</f>
        <v>9.1115411721405005E-3</v>
      </c>
      <c r="AB5" s="85">
        <f>Y5+1</f>
        <v>5</v>
      </c>
      <c r="AC5" s="153">
        <f>2663+'Investment Analysis'!AV4</f>
        <v>2663</v>
      </c>
      <c r="AD5" s="32">
        <f>IF(AB264&gt;0,AB264/$IT$7,0)</f>
        <v>2.1265596580258453E-3</v>
      </c>
      <c r="AE5" s="85">
        <f>AB5+1</f>
        <v>6</v>
      </c>
      <c r="AF5" s="153">
        <f>22429+'Investment Analysis'!BC4</f>
        <v>22429</v>
      </c>
      <c r="AG5" s="32">
        <f>IF(AE264&gt;0,AE264/$IT$7,0)</f>
        <v>8.9280939356527738E-3</v>
      </c>
      <c r="AH5" s="85">
        <f>AE5+1</f>
        <v>7</v>
      </c>
      <c r="AI5" s="154">
        <f>'Investment Analysis'!BJ4</f>
        <v>0</v>
      </c>
      <c r="AJ5" s="32">
        <f>IF(AH264&gt;0,AH264/$IT$7,0)</f>
        <v>0</v>
      </c>
      <c r="AK5" s="85">
        <f>AH5+1</f>
        <v>8</v>
      </c>
      <c r="AL5" s="153">
        <f>18847+'Investment Analysis'!BQ4</f>
        <v>3847</v>
      </c>
      <c r="AM5" s="32">
        <f>IF(AK264&gt;0,AK264/$IT$7,0)</f>
        <v>3.7564346083201489E-3</v>
      </c>
      <c r="AN5" s="85">
        <f>AK5+1</f>
        <v>9</v>
      </c>
      <c r="AO5" s="153">
        <f>14640+'Investment Analysis'!BX4</f>
        <v>4640</v>
      </c>
      <c r="AP5" s="32">
        <f>IF(AN264&gt;0,AN264/$IT$7,0)</f>
        <v>4.3917326198485594E-3</v>
      </c>
      <c r="AQ5" s="85">
        <f>AN5+1</f>
        <v>10</v>
      </c>
      <c r="AR5" s="153">
        <f>'Investment Analysis'!GT4</f>
        <v>5000</v>
      </c>
      <c r="AS5" s="32">
        <f>IF(AQ264&gt;0,AQ264/$IT$7,0)</f>
        <v>4.4339737110916646E-3</v>
      </c>
      <c r="AT5" s="85">
        <f>AQ5+1</f>
        <v>11</v>
      </c>
      <c r="AU5" s="153">
        <f>27227+'Investment Analysis'!CL4</f>
        <v>27227</v>
      </c>
      <c r="AV5" s="32">
        <f>IF(AT264&gt;0,AT264/$IT$7,0)</f>
        <v>3.9442674509137894E-3</v>
      </c>
      <c r="AW5" s="85">
        <f>AT5+1</f>
        <v>12</v>
      </c>
      <c r="AX5" s="153">
        <f>19243+'Investment Analysis'!CS4</f>
        <v>19243</v>
      </c>
      <c r="AY5" s="32">
        <f>IF(AW264&gt;0,AW264/$IT$7,0)</f>
        <v>1.4409434837386581E-2</v>
      </c>
      <c r="AZ5" s="85">
        <f>AW5+1</f>
        <v>13</v>
      </c>
      <c r="BA5" s="153">
        <f>16827+'Investment Analysis'!CZ4</f>
        <v>16827</v>
      </c>
      <c r="BB5" s="32">
        <f>IF(AZ264&gt;0,AZ264/$IT$7,0)</f>
        <v>1.2857634047143327E-2</v>
      </c>
      <c r="BC5" s="85">
        <f>AZ5+1</f>
        <v>14</v>
      </c>
      <c r="BD5" s="154">
        <f>10041+'Investment Analysis'!DG4</f>
        <v>10041</v>
      </c>
      <c r="BE5" s="32">
        <f>IF(BC264&gt;0,BC264/$IT$7,0)</f>
        <v>7.2942334176473531E-3</v>
      </c>
      <c r="BF5" s="85">
        <f>BC5+1</f>
        <v>15</v>
      </c>
      <c r="BG5" s="153">
        <f>4195+'Investment Analysis'!DN4</f>
        <v>4195</v>
      </c>
      <c r="BH5" s="32">
        <f>IF(BF264&gt;0,BF264/$IT$7,0)</f>
        <v>3.4264399732054289E-3</v>
      </c>
      <c r="BI5" s="85">
        <f>BF5+1</f>
        <v>16</v>
      </c>
      <c r="BJ5" s="153">
        <f>2554+'Investment Analysis'!EB4</f>
        <v>2554</v>
      </c>
      <c r="BK5" s="32">
        <f>IF(BI264&gt;0,BI264/$IT$7,0)</f>
        <v>1.4783974488573695E-2</v>
      </c>
      <c r="BL5" s="85">
        <f>BI5+1</f>
        <v>17</v>
      </c>
      <c r="BM5" s="153">
        <f>4401+'Investment Analysis'!EI4</f>
        <v>4401</v>
      </c>
      <c r="BN5" s="32">
        <f>IF(BL264&gt;0,BL264/$IT$7,0)</f>
        <v>1.3679646275383634E-2</v>
      </c>
      <c r="BO5" s="85">
        <f>BL5+1</f>
        <v>18</v>
      </c>
      <c r="BP5" s="153">
        <f>'Investment Analysis'!DU4</f>
        <v>10000</v>
      </c>
      <c r="BQ5" s="32">
        <f>IF(BO264&gt;0,BO264/$IT$7,0)</f>
        <v>8.325599072497648E-3</v>
      </c>
      <c r="BR5" s="85">
        <f>BO5+1</f>
        <v>19</v>
      </c>
      <c r="BS5" s="153">
        <f>5659+'Investment Analysis'!EP4</f>
        <v>5659</v>
      </c>
      <c r="BT5" s="32">
        <f>IF(BR264&gt;0,BR264/$IT$7,0)</f>
        <v>9.4338091397409181E-3</v>
      </c>
      <c r="BU5" s="85">
        <f>BR5+1</f>
        <v>20</v>
      </c>
      <c r="BV5" s="153">
        <f>14858+'Investment Analysis'!EW4</f>
        <v>14858</v>
      </c>
      <c r="BW5" s="32">
        <f>IF(BU264&gt;0,BU264/$IT$7,0)</f>
        <v>1.0515809284006616E-2</v>
      </c>
      <c r="BX5" s="85">
        <f>BU5+1</f>
        <v>21</v>
      </c>
      <c r="BY5" s="153">
        <f>'Investment Analysis'!FD4</f>
        <v>20000</v>
      </c>
      <c r="BZ5" s="32">
        <f>IF(BX264&gt;0,BX264/$IT$7,0)</f>
        <v>2.101697271789264E-2</v>
      </c>
      <c r="CA5" s="85">
        <f>BX5+1</f>
        <v>22</v>
      </c>
      <c r="CB5" s="153">
        <f>3200+'Investment Analysis'!FK4</f>
        <v>23200</v>
      </c>
      <c r="CC5" s="32">
        <f>IF(CA264&gt;0,CA264/$IT$7,0)</f>
        <v>1.5961228219511413E-2</v>
      </c>
      <c r="CD5" s="222">
        <f>CA5+1</f>
        <v>23</v>
      </c>
      <c r="CE5" s="153">
        <f>19032+'Investment Analysis'!FR4</f>
        <v>9032</v>
      </c>
      <c r="CF5" s="32">
        <f>IF(CD264&gt;0,CD264/$IT$7,0)</f>
        <v>6.5038390388327877E-3</v>
      </c>
      <c r="CG5" s="222">
        <f>CD5+1</f>
        <v>24</v>
      </c>
      <c r="CH5" s="153">
        <f>5077+'Investment Analysis'!FY4</f>
        <v>5077</v>
      </c>
      <c r="CI5" s="32">
        <f>IF(CG264&gt;0,CG264/$IT$7,0)</f>
        <v>3.4323738760615721E-3</v>
      </c>
      <c r="CJ5" s="85">
        <f>CG5+1</f>
        <v>25</v>
      </c>
      <c r="CK5" s="153">
        <f>'Investment Analysis'!GF4</f>
        <v>0</v>
      </c>
      <c r="CL5" s="32">
        <f>IF(CJ264&gt;0,CJ264/$IT$7,0)</f>
        <v>0</v>
      </c>
      <c r="CM5" s="85">
        <f>CJ5+1</f>
        <v>26</v>
      </c>
      <c r="CN5" s="153">
        <f>4950+'Investment Analysis'!HA4</f>
        <v>24950</v>
      </c>
      <c r="CO5" s="32">
        <f>IF(CM264&gt;0,CM264/$IT$7,0)</f>
        <v>2.8884224095493377E-2</v>
      </c>
      <c r="CP5" s="85">
        <f>CM5+1</f>
        <v>27</v>
      </c>
      <c r="CQ5" s="153">
        <f>'Investment Analysis'!HE5</f>
        <v>21516.3</v>
      </c>
      <c r="CR5" s="32">
        <f>IF(CP264&gt;0,CP264/$IT$7,0)</f>
        <v>2.0195271630626063E-2</v>
      </c>
      <c r="CS5" s="85">
        <f>CP5+1</f>
        <v>28</v>
      </c>
      <c r="CT5" s="153">
        <f>'Investment Analysis'!HL5</f>
        <v>22597.599999999999</v>
      </c>
      <c r="CU5" s="32">
        <f>IF(CS264&gt;0,CS264/$IT$7,0)</f>
        <v>1.3899482189560967E-2</v>
      </c>
      <c r="CV5" s="85">
        <f>CS5+1</f>
        <v>29</v>
      </c>
      <c r="CW5" s="153">
        <f>'Investment Analysis'!HZ5</f>
        <v>28808.5</v>
      </c>
      <c r="CX5" s="32">
        <f>IF(CV264&gt;0,CV264/$IT$7,0)</f>
        <v>2.3052953311970843E-2</v>
      </c>
      <c r="CY5" s="85">
        <f>CV5+1</f>
        <v>30</v>
      </c>
      <c r="CZ5" s="153">
        <f>'Investment Analysis'!IG5</f>
        <v>17885</v>
      </c>
      <c r="DA5" s="32">
        <f>IF(CY264&gt;0,CY264/$IT$7,0)</f>
        <v>1.9966434852565815E-2</v>
      </c>
      <c r="DB5" s="85">
        <f>CY5+1</f>
        <v>31</v>
      </c>
      <c r="DC5" s="153">
        <f>'Investment Analysis'!IN5</f>
        <v>5637.25</v>
      </c>
      <c r="DD5" s="32">
        <f>IF(DB264&gt;0,DB264/$IT$7,0)</f>
        <v>5.8288927775090246E-3</v>
      </c>
      <c r="DE5" s="85">
        <f>DB5+1</f>
        <v>32</v>
      </c>
      <c r="DF5" s="153">
        <f>'Investment Analysis'!IU5</f>
        <v>18411</v>
      </c>
      <c r="DG5" s="32">
        <f>IF(DE264&gt;0,DE264/$IT$7,0)</f>
        <v>1.9412974325246909E-2</v>
      </c>
      <c r="DH5" s="85">
        <f>DE5+1</f>
        <v>33</v>
      </c>
      <c r="DI5" s="153">
        <f>'Investment Analysis'!JB5</f>
        <v>6471.2</v>
      </c>
      <c r="DJ5" s="32">
        <f>IF(DH264&gt;0,DH264/$IT$7,0)</f>
        <v>4.713193102540961E-3</v>
      </c>
      <c r="DK5" s="85">
        <f>DH5+1</f>
        <v>34</v>
      </c>
      <c r="DL5" s="153">
        <f>'Investment Analysis'!JI5</f>
        <v>22749</v>
      </c>
      <c r="DM5" s="32">
        <f>IF(DK264&gt;0,DK264/$IT$7,0)</f>
        <v>5.3003976092727669E-3</v>
      </c>
      <c r="DN5" s="85">
        <f>DK5+1</f>
        <v>35</v>
      </c>
      <c r="DO5" s="153">
        <f>'Investment Analysis'!HS5</f>
        <v>1086.5</v>
      </c>
      <c r="DP5" s="32">
        <f>IF(DN264&gt;0,DN264/$IT$7,0)</f>
        <v>8.4830364052052032E-4</v>
      </c>
      <c r="DQ5" s="85">
        <f>DN5+1</f>
        <v>36</v>
      </c>
      <c r="DR5" s="153">
        <f>'Investment Analysis'!JP5</f>
        <v>29635</v>
      </c>
      <c r="DS5" s="32">
        <f>IF(DQ264&gt;0,DQ264/$IT$7,0)</f>
        <v>2.7610057359357083E-2</v>
      </c>
      <c r="DT5" s="85">
        <f>DQ5+1</f>
        <v>37</v>
      </c>
      <c r="DU5" s="153">
        <f>'Investment Analysis'!JW5</f>
        <v>2530</v>
      </c>
      <c r="DV5" s="32">
        <f>IF(DT264&gt;0,DT264/$IT$7,0)</f>
        <v>1.8298052502713172E-3</v>
      </c>
      <c r="DW5" s="85">
        <f>DT5+1</f>
        <v>38</v>
      </c>
      <c r="DX5" s="153">
        <f>'Investment Analysis'!KD5</f>
        <v>13636</v>
      </c>
      <c r="DY5" s="32">
        <f>IF(DW264&gt;0,DW264/$IT$7,0)</f>
        <v>1.2487124412377863E-2</v>
      </c>
      <c r="DZ5" s="85">
        <f>DW5+1</f>
        <v>39</v>
      </c>
      <c r="EA5" s="153">
        <f>'Investment Analysis'!KK5</f>
        <v>20010</v>
      </c>
      <c r="EB5" s="32">
        <f>IF(DZ264&gt;0,DZ264/$IT$7,0)</f>
        <v>1.4277296229090672E-2</v>
      </c>
      <c r="EC5" s="85">
        <f>DZ5+1</f>
        <v>40</v>
      </c>
      <c r="ED5" s="153">
        <f>'Investment Analysis'!KR5</f>
        <v>1703</v>
      </c>
      <c r="EE5" s="32">
        <f>IF(EC264&gt;0,EC264/$IT$7,0)</f>
        <v>1.2471567363691346E-3</v>
      </c>
      <c r="EF5" s="85">
        <f>EC5+1</f>
        <v>41</v>
      </c>
      <c r="EG5" s="153">
        <f>'Investment Analysis'!LF5</f>
        <v>23814</v>
      </c>
      <c r="EH5" s="32">
        <f>IF(EF264&gt;0,EF264/$IT$7,0)</f>
        <v>1.8921816073858292E-2</v>
      </c>
      <c r="EI5" s="85">
        <f>EF5+1</f>
        <v>42</v>
      </c>
      <c r="EJ5" s="153">
        <f>'Investment Analysis'!LM5</f>
        <v>8001.5</v>
      </c>
      <c r="EK5" s="32">
        <f>IF(EI264&gt;0,EI264/$IT$7,0)</f>
        <v>7.9870999174342996E-3</v>
      </c>
      <c r="EL5" s="85">
        <f>EI5+1</f>
        <v>43</v>
      </c>
      <c r="EM5" s="153">
        <f>'Investment Analysis'!LT5</f>
        <v>22125</v>
      </c>
      <c r="EN5" s="32">
        <f>IF(EL264&gt;0,EL264/$IT$7,0)</f>
        <v>2.8991671445088258E-2</v>
      </c>
      <c r="EO5" s="85">
        <f>EL5+1</f>
        <v>44</v>
      </c>
      <c r="EP5" s="153">
        <f>'Investment Analysis'!MA5</f>
        <v>3337.5</v>
      </c>
      <c r="EQ5" s="32">
        <f>IF(EO264&gt;0,EO264/$IT$7,0)</f>
        <v>2.6080280905182883E-3</v>
      </c>
      <c r="ER5" s="85">
        <f>EO5+1</f>
        <v>45</v>
      </c>
      <c r="ES5" s="153">
        <f>'Investment Analysis'!KY5</f>
        <v>25175.500000000004</v>
      </c>
      <c r="ET5" s="32">
        <f>IF(ER264&gt;0,ER264/$IT$7,0)</f>
        <v>2.0040071549681997E-2</v>
      </c>
      <c r="EU5" s="85">
        <f>ER5+1</f>
        <v>46</v>
      </c>
      <c r="EV5" s="153">
        <f>'Investment Analysis'!MH5</f>
        <v>17082</v>
      </c>
      <c r="EW5" s="32">
        <f>IF(EU264&gt;0,EU264/$IT$7,0)</f>
        <v>2.8592744268055421E-2</v>
      </c>
      <c r="EX5" s="85">
        <f>EU5+1</f>
        <v>47</v>
      </c>
      <c r="EY5" s="153">
        <f>'Investment Analysis'!MO5</f>
        <v>66097.5</v>
      </c>
      <c r="EZ5" s="32">
        <f>IF(EX264&gt;0,EX264/$IT$7,0)</f>
        <v>6.8163208819975424E-2</v>
      </c>
      <c r="FA5" s="85">
        <f>EX5+1</f>
        <v>48</v>
      </c>
      <c r="FB5" s="153">
        <f>'Investment Analysis'!MV5</f>
        <v>15380</v>
      </c>
      <c r="FC5" s="32">
        <f>IF(FA264&gt;0,FA264/$IT$7,0)</f>
        <v>1.780170856842905E-2</v>
      </c>
      <c r="FD5" s="85">
        <f>FA5+1</f>
        <v>49</v>
      </c>
      <c r="FE5" s="153">
        <f>'Investment Analysis'!NC5</f>
        <v>15871.800000000001</v>
      </c>
      <c r="FF5" s="32">
        <f>IF(FD264&gt;0,FD264/$IT$7,0)</f>
        <v>1.5216867888572093E-2</v>
      </c>
      <c r="FG5" s="85">
        <f>FD5+1</f>
        <v>50</v>
      </c>
      <c r="FH5" s="153">
        <f>'Investment Analysis'!NJ5</f>
        <v>10746</v>
      </c>
      <c r="FI5" s="32">
        <f>IF(FG264&gt;0,FG264/$IT$7,0)</f>
        <v>1.9975250513488176E-2</v>
      </c>
      <c r="FJ5" s="85">
        <f>FG5+1</f>
        <v>51</v>
      </c>
      <c r="FK5" s="153">
        <f>'Investment Analysis'!NQ5</f>
        <v>19046.400000000001</v>
      </c>
      <c r="FL5" s="32">
        <f>IF(FJ264&gt;0,FJ264/$IT$7,0)</f>
        <v>1.6966369135147295E-2</v>
      </c>
      <c r="FM5" s="85">
        <f>FJ5+1</f>
        <v>52</v>
      </c>
      <c r="FN5" s="153">
        <f>'Investment Analysis'!NX5</f>
        <v>25378.3</v>
      </c>
      <c r="FO5" s="32">
        <f>IF(FM264&gt;0,FM264/$IT$7,0)</f>
        <v>2.2762777313375185E-2</v>
      </c>
      <c r="FP5" s="85">
        <f>FM5+1</f>
        <v>53</v>
      </c>
      <c r="FQ5" s="153">
        <f>'Investment Analysis'!OE5</f>
        <v>18700</v>
      </c>
      <c r="FR5" s="32">
        <f>IF(FP264&gt;0,FP264/$IT$7,0)</f>
        <v>2.9484311320161306E-2</v>
      </c>
      <c r="FS5" s="85">
        <f>FP5+1</f>
        <v>54</v>
      </c>
      <c r="FT5" s="153">
        <f>'Investment Analysis'!OL5</f>
        <v>25467.75</v>
      </c>
      <c r="FU5" s="32">
        <f>IF(FS264&gt;0,FS264/$IT$7,0)</f>
        <v>5.533419974241529E-2</v>
      </c>
      <c r="FV5" s="85">
        <f>FS5+1</f>
        <v>55</v>
      </c>
      <c r="FW5" s="153">
        <f>'Investment Analysis'!OS5</f>
        <v>15400</v>
      </c>
      <c r="FX5" s="32">
        <f>IF(FV264&gt;0,FV264/$IT$7,0)</f>
        <v>0</v>
      </c>
      <c r="FY5" s="85">
        <f>FV5+1</f>
        <v>56</v>
      </c>
      <c r="FZ5" s="153">
        <f>'Investment Analysis'!OZ5</f>
        <v>18372.5</v>
      </c>
      <c r="GA5" s="32">
        <f>IF(FY264&gt;0,FY264/$IT$7,0)</f>
        <v>1.594134482966636E-2</v>
      </c>
      <c r="GB5" s="85">
        <f>FY5+1</f>
        <v>57</v>
      </c>
      <c r="GC5" s="153">
        <f>'Investment Analysis'!PG5</f>
        <v>18150</v>
      </c>
      <c r="GD5" s="32">
        <f>IF(GB264&gt;0,GB264/$IT$7,0)</f>
        <v>1.5353140226947563E-2</v>
      </c>
      <c r="GE5" s="85">
        <f>GB5+1</f>
        <v>58</v>
      </c>
      <c r="GF5" s="153">
        <f>'Investment Analysis'!PU5</f>
        <v>21641</v>
      </c>
      <c r="GG5" s="32">
        <f>IF(GE264&gt;0,GE264/$IT$7,0)</f>
        <v>1.8261011910602417E-2</v>
      </c>
      <c r="GH5" s="85">
        <f>GE5+1</f>
        <v>59</v>
      </c>
      <c r="GI5" s="153">
        <f>'Investment Analysis'!QB5</f>
        <v>23617.3</v>
      </c>
      <c r="GJ5" s="32">
        <f>IF(GH264&gt;0,GH264/$IT$7,0)</f>
        <v>1.8542446329459936E-2</v>
      </c>
      <c r="GK5" s="85">
        <f>GH5+1</f>
        <v>60</v>
      </c>
      <c r="GL5" s="153">
        <f>'Investment Analysis'!QI5</f>
        <v>2510</v>
      </c>
      <c r="GM5" s="32">
        <f>IF(GK264&gt;0,GK264/$IT$7,0)</f>
        <v>1.5786700357603954E-3</v>
      </c>
      <c r="GN5" s="85">
        <f>GK5+1</f>
        <v>61</v>
      </c>
      <c r="GO5" s="153">
        <f>'Investment Analysis'!QP5</f>
        <v>9144</v>
      </c>
      <c r="GP5" s="32">
        <f>IF(GN264&gt;0,GN264/$IT$7,0)</f>
        <v>8.0674409617225284E-3</v>
      </c>
      <c r="GQ5" s="85">
        <f>GN5+1</f>
        <v>62</v>
      </c>
      <c r="GR5" s="153">
        <f>'Investment Analysis'!QW5</f>
        <v>2471</v>
      </c>
      <c r="GS5" s="32">
        <f>IF(GQ264&gt;0,GQ264/$IT$7,0)</f>
        <v>1.7983948281613965E-3</v>
      </c>
      <c r="GT5" s="85">
        <f>GQ5+1</f>
        <v>63</v>
      </c>
      <c r="GU5" s="153">
        <f>'Investment Analysis'!RD5</f>
        <v>19673.25</v>
      </c>
      <c r="GV5" s="32">
        <f>IF(GT264&gt;0,GT264/$IT$7,0)</f>
        <v>2.157003320681675E-2</v>
      </c>
      <c r="GW5" s="85">
        <f>GT5+1</f>
        <v>64</v>
      </c>
      <c r="GX5" s="153">
        <f>'Investment Analysis'!RK5</f>
        <v>10779</v>
      </c>
      <c r="GY5" s="32">
        <f>IF(GW264&gt;0,GW264/$IT$7,0)</f>
        <v>1.0544715762089849E-2</v>
      </c>
      <c r="GZ5" s="85">
        <f>GW5+1</f>
        <v>65</v>
      </c>
      <c r="HA5" s="153">
        <f>'Investment Analysis'!RR5</f>
        <v>2928</v>
      </c>
      <c r="HB5" s="32">
        <f>IF(GZ264&gt;0,GZ264/$IT$7,0)</f>
        <v>3.9381557532155147E-3</v>
      </c>
      <c r="HC5" s="85">
        <f>GZ5+1</f>
        <v>66</v>
      </c>
      <c r="HD5" s="153">
        <f>'Investment Analysis'!RY5</f>
        <v>26612</v>
      </c>
      <c r="HE5" s="32">
        <f>IF(HC264&gt;0,HC264/$IT$7,0)</f>
        <v>2.4231955358856187E-2</v>
      </c>
      <c r="HF5" s="85">
        <f>HC5+1</f>
        <v>67</v>
      </c>
      <c r="HG5" s="153">
        <f>'Investment Analysis'!SF5</f>
        <v>6250</v>
      </c>
      <c r="HH5" s="32">
        <f>IF(HF264&gt;0,HF264/$IT$7,0)</f>
        <v>9.6601864224850099E-3</v>
      </c>
      <c r="HI5" s="85">
        <f>HF5+1</f>
        <v>68</v>
      </c>
      <c r="HJ5" s="153">
        <f>'Investment Analysis'!SM5</f>
        <v>5680</v>
      </c>
      <c r="HK5" s="32">
        <f>IF(HI264&gt;0,HI264/$IT$7,0)</f>
        <v>7.8526055274801467E-3</v>
      </c>
      <c r="HL5" s="85">
        <f>HI5+1</f>
        <v>69</v>
      </c>
      <c r="HM5" s="153">
        <f>'Investment Analysis'!ST5</f>
        <v>12105</v>
      </c>
      <c r="HN5" s="32">
        <f>IF(HL264&gt;0,HL264/$IT$7,0)</f>
        <v>1.2551204636729471E-2</v>
      </c>
      <c r="HO5" s="85">
        <f>HL5+1</f>
        <v>70</v>
      </c>
      <c r="HP5" s="153">
        <f>'Investment Analysis'!TA5</f>
        <v>12111</v>
      </c>
      <c r="HQ5" s="32">
        <f>IF(HO264&gt;0,HO264/$IT$7,0)</f>
        <v>1.2936797200602434E-2</v>
      </c>
      <c r="HR5" s="85">
        <f>HO5+1</f>
        <v>71</v>
      </c>
      <c r="HS5" s="153">
        <f>'Investment Analysis'!TH5</f>
        <v>11000</v>
      </c>
      <c r="HT5" s="32">
        <f>IF(HR264&gt;0,HR264/$IT$7,0)</f>
        <v>9.6305539487964061E-3</v>
      </c>
      <c r="HU5" s="85">
        <f>HR5+1</f>
        <v>72</v>
      </c>
      <c r="HV5" s="153">
        <f>'Investment Analysis'!TO5</f>
        <v>20581.95</v>
      </c>
      <c r="HW5" s="32">
        <f>IF(HU264&gt;0,HU264/$IT$7,0)</f>
        <v>1.2067824909684112E-2</v>
      </c>
      <c r="HX5" s="85">
        <f>HU5+1</f>
        <v>73</v>
      </c>
      <c r="HY5" s="153">
        <f>'Investment Analysis'!TV5</f>
        <v>3528</v>
      </c>
      <c r="HZ5" s="32">
        <f>IF(HX264&gt;0,HX264/$IT$7,0)</f>
        <v>2.6313636635480644E-3</v>
      </c>
      <c r="IA5" s="85">
        <f>HX5+1</f>
        <v>74</v>
      </c>
      <c r="IB5" s="153">
        <f>'Investment Analysis'!UC5</f>
        <v>0</v>
      </c>
      <c r="IC5" s="32">
        <f>IF(IA264&gt;0,IA264/$IT$7,0)</f>
        <v>0</v>
      </c>
      <c r="ID5" s="85">
        <f>IA5+1</f>
        <v>75</v>
      </c>
      <c r="IE5" s="153">
        <f>'Investment Analysis'!UJ5</f>
        <v>0</v>
      </c>
      <c r="IF5" s="32">
        <f>IF(ID264&gt;0,ID264/$IT$7,0)</f>
        <v>0</v>
      </c>
      <c r="IG5" s="85">
        <f>ID5+1</f>
        <v>76</v>
      </c>
      <c r="IH5" s="153">
        <f>'Investment Analysis'!UJ5</f>
        <v>0</v>
      </c>
      <c r="II5" s="32">
        <f>IF(IG264&gt;0,IG264/$IT$7,0)</f>
        <v>0</v>
      </c>
      <c r="IJ5" s="85">
        <f>IG5+1</f>
        <v>77</v>
      </c>
      <c r="IK5" s="153">
        <f>'Investment Analysis'!UQ3</f>
        <v>0</v>
      </c>
      <c r="IL5" s="32">
        <f>IF(IJ264&gt;0,IJ264/$IT$7,0)</f>
        <v>0</v>
      </c>
      <c r="IM5" s="85">
        <f>IJ5+1</f>
        <v>78</v>
      </c>
      <c r="IN5" s="153">
        <f>'Investment Analysis'!UX3</f>
        <v>0</v>
      </c>
      <c r="IO5" s="32">
        <f>IF(IM264&gt;0,IM264/$IT$7,0)</f>
        <v>0</v>
      </c>
      <c r="IP5" s="32"/>
      <c r="IQ5" s="32"/>
      <c r="IR5" s="32"/>
      <c r="IS5" s="94"/>
      <c r="IT5" s="151"/>
    </row>
    <row r="6" spans="1:260" ht="15.75" customHeight="1" x14ac:dyDescent="0.2">
      <c r="A6" s="53"/>
      <c r="B6" s="53"/>
      <c r="C6" s="53"/>
      <c r="D6" s="53"/>
      <c r="E6" s="53"/>
      <c r="F6">
        <f>B4</f>
        <v>2025</v>
      </c>
      <c r="G6" t="s">
        <v>13</v>
      </c>
      <c r="I6" s="87">
        <f>IT265+IV265</f>
        <v>1393070.4299999997</v>
      </c>
      <c r="J6" s="156">
        <f>J3+J5</f>
        <v>1389470.4299999997</v>
      </c>
      <c r="K6">
        <f>B4</f>
        <v>2025</v>
      </c>
      <c r="L6" t="s">
        <v>14</v>
      </c>
      <c r="N6" s="89">
        <f>IF(I3&gt;0,((I3-I2)/I2),0)</f>
        <v>0</v>
      </c>
      <c r="O6" s="53"/>
      <c r="P6" s="508" t="str">
        <f>'Investment Analysis'!Y6</f>
        <v>Money Market</v>
      </c>
      <c r="Q6" s="509"/>
      <c r="R6" s="510"/>
      <c r="S6" s="508" t="str">
        <f>'Investment Analysis'!AC6</f>
        <v xml:space="preserve">US Large Cap Growth Fund </v>
      </c>
      <c r="T6" s="509"/>
      <c r="U6" s="510"/>
      <c r="V6" s="508" t="str">
        <f>'Investment Analysis'!AJ7</f>
        <v>Fidelity Contrafund Fund</v>
      </c>
      <c r="W6" s="509"/>
      <c r="X6" s="510"/>
      <c r="Y6" s="508" t="s">
        <v>15</v>
      </c>
      <c r="Z6" s="509"/>
      <c r="AA6" s="510"/>
      <c r="AB6" s="508" t="str">
        <f>'Investment Analysis'!AQ6</f>
        <v xml:space="preserve">US Large Cap Growth Fund </v>
      </c>
      <c r="AC6" s="509"/>
      <c r="AD6" s="510"/>
      <c r="AE6" s="508" t="str">
        <f>'Investment Analysis'!AX6</f>
        <v xml:space="preserve">US Large Cap Blend Fund </v>
      </c>
      <c r="AF6" s="509"/>
      <c r="AG6" s="510"/>
      <c r="AH6" s="508" t="str">
        <f>'Investment Analysis'!BE6</f>
        <v xml:space="preserve">US Large Cap Value Fund </v>
      </c>
      <c r="AI6" s="509"/>
      <c r="AJ6" s="510"/>
      <c r="AK6" s="508" t="str">
        <f>'Investment Analysis'!BL6</f>
        <v xml:space="preserve">US Mid Cap Growth Fund </v>
      </c>
      <c r="AL6" s="509"/>
      <c r="AM6" s="510"/>
      <c r="AN6" s="508" t="str">
        <f>'Investment Analysis'!BS6</f>
        <v xml:space="preserve">US Mid Cap Blended Fund </v>
      </c>
      <c r="AO6" s="509"/>
      <c r="AP6" s="510"/>
      <c r="AQ6" s="508" t="str">
        <f>'Investment Analysis'!GO4</f>
        <v>Health Sector Fund</v>
      </c>
      <c r="AR6" s="509"/>
      <c r="AS6" s="510"/>
      <c r="AT6" s="508" t="str">
        <f>'Investment Analysis'!CG6</f>
        <v xml:space="preserve">US Small Cap Growth Fund </v>
      </c>
      <c r="AU6" s="509"/>
      <c r="AV6" s="510"/>
      <c r="AW6" s="508" t="str">
        <f>'Investment Analysis'!CN6</f>
        <v xml:space="preserve">US Small Cap Growth Fund </v>
      </c>
      <c r="AX6" s="509"/>
      <c r="AY6" s="510"/>
      <c r="AZ6" s="508" t="str">
        <f>'Investment Analysis'!CU6</f>
        <v xml:space="preserve">US Small Cap blend Fund </v>
      </c>
      <c r="BA6" s="509"/>
      <c r="BB6" s="510"/>
      <c r="BC6" s="508" t="str">
        <f>'Investment Analysis'!DB6</f>
        <v xml:space="preserve">US Small Cap value Fund </v>
      </c>
      <c r="BD6" s="509"/>
      <c r="BE6" s="510"/>
      <c r="BF6" s="508" t="str">
        <f>'Investment Analysis'!DI6</f>
        <v xml:space="preserve">International Growth Fund </v>
      </c>
      <c r="BG6" s="509"/>
      <c r="BH6" s="510"/>
      <c r="BI6" s="508" t="str">
        <f>'Investment Analysis'!DW6</f>
        <v xml:space="preserve">Technology Sector Fund </v>
      </c>
      <c r="BJ6" s="509"/>
      <c r="BK6" s="510"/>
      <c r="BL6" s="508" t="str">
        <f>'Investment Analysis'!ED6</f>
        <v xml:space="preserve">Technology Sector Fund </v>
      </c>
      <c r="BM6" s="509"/>
      <c r="BN6" s="510"/>
      <c r="BO6" s="508" t="str">
        <f>'Investment Analysis'!DP6</f>
        <v>International Emerging Markets</v>
      </c>
      <c r="BP6" s="509"/>
      <c r="BQ6" s="510"/>
      <c r="BR6" s="508" t="str">
        <f>'Investment Analysis'!EK6</f>
        <v xml:space="preserve">Communication Sector Fund </v>
      </c>
      <c r="BS6" s="509"/>
      <c r="BT6" s="510"/>
      <c r="BU6" s="508" t="str">
        <f>'Investment Analysis'!ER6</f>
        <v xml:space="preserve">Real Estate Fund </v>
      </c>
      <c r="BV6" s="509"/>
      <c r="BW6" s="510"/>
      <c r="BX6" s="508" t="str">
        <f>'Investment Analysis'!EY6</f>
        <v xml:space="preserve">Precious Metals Fund </v>
      </c>
      <c r="BY6" s="509"/>
      <c r="BZ6" s="510"/>
      <c r="CA6" s="508" t="str">
        <f>'Investment Analysis'!FF6</f>
        <v>U.S. Energy Fund</v>
      </c>
      <c r="CB6" s="509"/>
      <c r="CC6" s="510"/>
      <c r="CD6" s="508" t="str">
        <f>'Investment Analysis'!FM6</f>
        <v>U.S. Financial Fund</v>
      </c>
      <c r="CE6" s="509"/>
      <c r="CF6" s="510"/>
      <c r="CG6" s="508" t="str">
        <f>'Investment Analysis'!FT6</f>
        <v>Insurance</v>
      </c>
      <c r="CH6" s="509"/>
      <c r="CI6" s="510"/>
      <c r="CJ6" s="508" t="str">
        <f>'Investment Analysis'!GA6</f>
        <v>U.S. Consumer Defensive Fund</v>
      </c>
      <c r="CK6" s="509"/>
      <c r="CL6" s="510"/>
      <c r="CM6" s="508" t="str">
        <f>'Investment Analysis'!GV6</f>
        <v>U.S Infrastructure</v>
      </c>
      <c r="CN6" s="509"/>
      <c r="CO6" s="510"/>
      <c r="CP6" s="508" t="str">
        <f>'Investment Analysis'!HD6</f>
        <v>U.S. Stock (Electric Auto Technology)</v>
      </c>
      <c r="CQ6" s="509"/>
      <c r="CR6" s="510"/>
      <c r="CS6" s="508" t="str">
        <f>'Investment Analysis'!HK6</f>
        <v>Areospace &amp; Defense</v>
      </c>
      <c r="CT6" s="509"/>
      <c r="CU6" s="510"/>
      <c r="CV6" s="508" t="str">
        <f>'Investment Analysis'!HY6</f>
        <v>Semiconductors</v>
      </c>
      <c r="CW6" s="509"/>
      <c r="CX6" s="510"/>
      <c r="CY6" s="508" t="str">
        <f>'Investment Analysis'!IF6</f>
        <v>Semiconductors</v>
      </c>
      <c r="CZ6" s="509"/>
      <c r="DA6" s="510"/>
      <c r="DB6" s="508" t="str">
        <f>'Investment Analysis'!IM6</f>
        <v>Aerospace &amp; Defense</v>
      </c>
      <c r="DC6" s="509"/>
      <c r="DD6" s="510"/>
      <c r="DE6" s="508" t="str">
        <f>'Investment Analysis'!IT6</f>
        <v>Uranium Producer</v>
      </c>
      <c r="DF6" s="509"/>
      <c r="DG6" s="510"/>
      <c r="DH6" s="508" t="str">
        <f>'Investment Analysis'!JA6</f>
        <v>U.S. Stock (Semiconductors)</v>
      </c>
      <c r="DI6" s="509"/>
      <c r="DJ6" s="510"/>
      <c r="DK6" s="508" t="str">
        <f>'Investment Analysis'!JH6</f>
        <v>U.S. Stock (Software Technology)</v>
      </c>
      <c r="DL6" s="509"/>
      <c r="DM6" s="510"/>
      <c r="DN6" s="508" t="str">
        <f>'Investment Analysis'!HR6</f>
        <v>U.S. Stock (Patrol Energy)</v>
      </c>
      <c r="DO6" s="509"/>
      <c r="DP6" s="510"/>
      <c r="DQ6" s="508" t="str">
        <f>'Investment Analysis'!JO6</f>
        <v>Rare Earth Mining</v>
      </c>
      <c r="DR6" s="509"/>
      <c r="DS6" s="510"/>
      <c r="DT6" s="508" t="str">
        <f>'Investment Analysis'!JV6</f>
        <v>Uranium Mining</v>
      </c>
      <c r="DU6" s="509"/>
      <c r="DV6" s="510"/>
      <c r="DW6" s="508" t="str">
        <f>'Investment Analysis'!KC6</f>
        <v>Natural Gas</v>
      </c>
      <c r="DX6" s="509"/>
      <c r="DY6" s="510"/>
      <c r="DZ6" s="508" t="str">
        <f>'Investment Analysis'!KJ6</f>
        <v>Semiconductors</v>
      </c>
      <c r="EA6" s="509"/>
      <c r="EB6" s="510"/>
      <c r="EC6" s="508" t="str">
        <f>'Investment Analysis'!KQ6</f>
        <v>Copper Mining</v>
      </c>
      <c r="ED6" s="509"/>
      <c r="EE6" s="510"/>
      <c r="EF6" s="508" t="str">
        <f>'Investment Analysis'!LE6</f>
        <v>Energy - N/G Producer</v>
      </c>
      <c r="EG6" s="509"/>
      <c r="EH6" s="510"/>
      <c r="EI6" s="508" t="str">
        <f>'Investment Analysis'!LL6</f>
        <v>Gold</v>
      </c>
      <c r="EJ6" s="509"/>
      <c r="EK6" s="510"/>
      <c r="EL6" s="508" t="str">
        <f>'Investment Analysis'!LS6</f>
        <v>Gold mining</v>
      </c>
      <c r="EM6" s="509"/>
      <c r="EN6" s="510"/>
      <c r="EO6" s="508" t="str">
        <f>'Investment Analysis'!LZ6</f>
        <v>Copper</v>
      </c>
      <c r="EP6" s="509"/>
      <c r="EQ6" s="510"/>
      <c r="ER6" s="508" t="str">
        <f>'Investment Analysis'!KX6</f>
        <v>Warehouse Robotics</v>
      </c>
      <c r="ES6" s="509"/>
      <c r="ET6" s="510"/>
      <c r="EU6" s="508" t="str">
        <f>'Investment Analysis'!MG6</f>
        <v>IT - Semiconductors</v>
      </c>
      <c r="EV6" s="509"/>
      <c r="EW6" s="510"/>
      <c r="EX6" s="508" t="str">
        <f>'Investment Analysis'!MN6</f>
        <v xml:space="preserve">Nuclear Developer - Mini reactor production </v>
      </c>
      <c r="EY6" s="509"/>
      <c r="EZ6" s="510"/>
      <c r="FA6" s="508" t="str">
        <f>'Investment Analysis'!MU6</f>
        <v>Materials Rare Earth - Antimony</v>
      </c>
      <c r="FB6" s="509"/>
      <c r="FC6" s="510"/>
      <c r="FD6" s="508" t="str">
        <f>'Investment Analysis'!NB6</f>
        <v>Aerospace and defence</v>
      </c>
      <c r="FE6" s="509"/>
      <c r="FF6" s="510"/>
      <c r="FG6" s="508" t="str">
        <f>'Investment Analysis'!NI6</f>
        <v>Materials - Silver Minning</v>
      </c>
      <c r="FH6" s="509"/>
      <c r="FI6" s="510"/>
      <c r="FJ6" s="508" t="str">
        <f>'Investment Analysis'!NP6</f>
        <v>GE  Energy Spinoff</v>
      </c>
      <c r="FK6" s="509"/>
      <c r="FL6" s="510"/>
      <c r="FM6" s="508" t="str">
        <f>'Investment Analysis'!NW6</f>
        <v>Consumer Discretionary - Resturants</v>
      </c>
      <c r="FN6" s="509"/>
      <c r="FO6" s="510"/>
      <c r="FP6" s="508" t="str">
        <f>'Investment Analysis'!OD6</f>
        <v>Materials - Rare Earth Minerals</v>
      </c>
      <c r="FQ6" s="509"/>
      <c r="FR6" s="510"/>
      <c r="FS6" s="508" t="str">
        <f>'Investment Analysis'!OK6</f>
        <v>Materials - Chemicles</v>
      </c>
      <c r="FT6" s="509"/>
      <c r="FU6" s="510"/>
      <c r="FV6" s="508" t="str">
        <f>'Investment Analysis'!OR6</f>
        <v>Dep Sea Mineral (Pacific) &amp; Discovery</v>
      </c>
      <c r="FW6" s="509"/>
      <c r="FX6" s="510"/>
      <c r="FY6" s="508" t="str">
        <f>'Investment Analysis'!OY6</f>
        <v>Aerospace &amp; Defense</v>
      </c>
      <c r="FZ6" s="509"/>
      <c r="GA6" s="510"/>
      <c r="GB6" s="508" t="str">
        <f>'Investment Analysis'!PF6</f>
        <v>IT</v>
      </c>
      <c r="GC6" s="509"/>
      <c r="GD6" s="510"/>
      <c r="GE6" s="508" t="str">
        <f>'Investment Analysis'!PT6</f>
        <v>Uranium/Rare Earth &amp; Ferinning</v>
      </c>
      <c r="GF6" s="509"/>
      <c r="GG6" s="510"/>
      <c r="GH6" s="508" t="str">
        <f>'Investment Analysis'!QA6</f>
        <v>Software application - WiFi</v>
      </c>
      <c r="GI6" s="509"/>
      <c r="GJ6" s="510"/>
      <c r="GK6" s="508" t="str">
        <f>'Investment Analysis'!QH6</f>
        <v>Gold/Copper Mining</v>
      </c>
      <c r="GL6" s="509"/>
      <c r="GM6" s="510"/>
      <c r="GN6" s="508" t="str">
        <f>'Investment Analysis'!QO6</f>
        <v>Rare Earth Minerals</v>
      </c>
      <c r="GO6" s="509"/>
      <c r="GP6" s="510"/>
      <c r="GQ6" s="508" t="str">
        <f>'Investment Analysis'!QV6</f>
        <v>Rare Earth Minerals</v>
      </c>
      <c r="GR6" s="509"/>
      <c r="GS6" s="510"/>
      <c r="GT6" s="508" t="str">
        <f>'Investment Analysis'!RC6</f>
        <v>IT - Electronic Components</v>
      </c>
      <c r="GU6" s="509"/>
      <c r="GV6" s="510"/>
      <c r="GW6" s="508" t="str">
        <f>'Investment Analysis'!RJ6</f>
        <v>Semiconductors</v>
      </c>
      <c r="GX6" s="509"/>
      <c r="GY6" s="510"/>
      <c r="GZ6" s="508" t="str">
        <f>'Investment Analysis'!RX6</f>
        <v>Software Infrastructure</v>
      </c>
      <c r="HA6" s="509"/>
      <c r="HB6" s="510"/>
      <c r="HC6" s="508" t="str">
        <f>'Investment Analysis'!RX6</f>
        <v>Software Infrastructure</v>
      </c>
      <c r="HD6" s="509"/>
      <c r="HE6" s="510"/>
      <c r="HF6" s="508" t="str">
        <f>'Investment Analysis'!SE6</f>
        <v>Computer Hardware</v>
      </c>
      <c r="HG6" s="509"/>
      <c r="HH6" s="510"/>
      <c r="HI6" s="508" t="str">
        <f>'Investment Analysis'!SL6</f>
        <v>Rare Earth Miner &amp; Refinner</v>
      </c>
      <c r="HJ6" s="509"/>
      <c r="HK6" s="510"/>
      <c r="HL6" s="508" t="str">
        <f>'Investment Analysis'!SS6</f>
        <v>Quantum Computing</v>
      </c>
      <c r="HM6" s="509"/>
      <c r="HN6" s="510"/>
      <c r="HO6" s="508" t="str">
        <f>'Investment Analysis'!SZ6</f>
        <v>Rare Earth Minerals Mining</v>
      </c>
      <c r="HP6" s="509"/>
      <c r="HQ6" s="510"/>
      <c r="HR6" s="508" t="str">
        <f>'Investment Analysis'!TG6</f>
        <v>Rare Earth Minning</v>
      </c>
      <c r="HS6" s="509"/>
      <c r="HT6" s="510"/>
      <c r="HU6" s="508" t="str">
        <f>'Investment Analysis'!TN6</f>
        <v>Industrial Machinery</v>
      </c>
      <c r="HV6" s="509"/>
      <c r="HW6" s="510"/>
      <c r="HX6" s="508" t="str">
        <f>'Investment Analysis'!TU6</f>
        <v>&lt;aterials - Silver Mining</v>
      </c>
      <c r="HY6" s="509"/>
      <c r="HZ6" s="510"/>
      <c r="IA6" s="508">
        <f>'Investment Analysis'!UB6</f>
        <v>0</v>
      </c>
      <c r="IB6" s="509"/>
      <c r="IC6" s="510"/>
      <c r="ID6" s="508">
        <f>'Investment Analysis'!UI6</f>
        <v>0</v>
      </c>
      <c r="IE6" s="509"/>
      <c r="IF6" s="510"/>
      <c r="IG6" s="508">
        <f>'Investment Analysis'!UP6</f>
        <v>0</v>
      </c>
      <c r="IH6" s="509"/>
      <c r="II6" s="510"/>
      <c r="IJ6" s="508">
        <f>'Investment Analysis'!UW6</f>
        <v>0</v>
      </c>
      <c r="IK6" s="509"/>
      <c r="IL6" s="510"/>
      <c r="IM6" s="508">
        <f>'Investment Analysis'!VD6</f>
        <v>0</v>
      </c>
      <c r="IN6" s="509"/>
      <c r="IO6" s="510"/>
      <c r="IP6" s="159"/>
      <c r="IQ6" s="159"/>
      <c r="IR6" s="159"/>
      <c r="IT6" s="99"/>
      <c r="IU6" s="99"/>
      <c r="IV6" s="99"/>
      <c r="IW6" s="99"/>
      <c r="IX6" s="99"/>
    </row>
    <row r="7" spans="1:260" x14ac:dyDescent="0.2">
      <c r="K7" s="39" t="s">
        <v>8</v>
      </c>
      <c r="L7" t="s">
        <v>14</v>
      </c>
      <c r="N7" s="158">
        <f>IF(J3&gt;0,(J3-I2)/I2,0)</f>
        <v>0.30106823232134189</v>
      </c>
      <c r="P7" s="511" t="s">
        <v>16</v>
      </c>
      <c r="Q7" s="510"/>
      <c r="R7" s="69">
        <f>'Investment Analysis'!AA5</f>
        <v>5.3050084221787128E-2</v>
      </c>
      <c r="S7" s="511" t="s">
        <v>16</v>
      </c>
      <c r="T7" s="510"/>
      <c r="U7" s="69">
        <f>'Investment Analysis'!AH5</f>
        <v>3.5703056329636032E-3</v>
      </c>
      <c r="V7" s="511" t="s">
        <v>16</v>
      </c>
      <c r="W7" s="510"/>
      <c r="X7" s="69">
        <f>'Investment Analysis'!AO5</f>
        <v>5.4884749197743384E-3</v>
      </c>
      <c r="Y7" s="511" t="s">
        <v>16</v>
      </c>
      <c r="Z7" s="510"/>
      <c r="AA7" s="69">
        <f>'Investment Analysis'!GM5</f>
        <v>9.1115411721405005E-3</v>
      </c>
      <c r="AB7" s="511" t="s">
        <v>16</v>
      </c>
      <c r="AC7" s="510"/>
      <c r="AD7" s="69">
        <f>'Investment Analysis'!AV5</f>
        <v>2.1265596580258453E-3</v>
      </c>
      <c r="AE7" s="511" t="s">
        <v>16</v>
      </c>
      <c r="AF7" s="510"/>
      <c r="AG7" s="69">
        <f>'Investment Analysis'!BC5</f>
        <v>8.9280939356527738E-3</v>
      </c>
      <c r="AH7" s="511" t="s">
        <v>16</v>
      </c>
      <c r="AI7" s="510"/>
      <c r="AJ7" s="69">
        <f>'Investment Analysis'!BF5</f>
        <v>6.0000000000000001E-3</v>
      </c>
      <c r="AK7" s="511" t="s">
        <v>16</v>
      </c>
      <c r="AL7" s="510"/>
      <c r="AM7" s="69">
        <f>'Investment Analysis'!BQ5</f>
        <v>3.7564346083201489E-3</v>
      </c>
      <c r="AN7" s="511" t="s">
        <v>16</v>
      </c>
      <c r="AO7" s="510"/>
      <c r="AP7" s="69">
        <f>'Investment Analysis'!BX5</f>
        <v>4.3917326198485594E-3</v>
      </c>
      <c r="AQ7" s="511" t="s">
        <v>16</v>
      </c>
      <c r="AR7" s="510"/>
      <c r="AS7" s="69">
        <f>AS5</f>
        <v>4.4339737110916646E-3</v>
      </c>
      <c r="AT7" s="511" t="s">
        <v>16</v>
      </c>
      <c r="AU7" s="510"/>
      <c r="AV7" s="69">
        <f>'Investment Analysis'!CL5</f>
        <v>3.9442674509137894E-3</v>
      </c>
      <c r="AW7" s="511" t="s">
        <v>16</v>
      </c>
      <c r="AX7" s="510"/>
      <c r="AY7" s="69">
        <f>'Investment Analysis'!CZ5</f>
        <v>1.2857634047143327E-2</v>
      </c>
      <c r="AZ7" s="511" t="s">
        <v>16</v>
      </c>
      <c r="BA7" s="510"/>
      <c r="BB7" s="69">
        <f>'Investment Analysis'!DG5</f>
        <v>7.2942334176473531E-3</v>
      </c>
      <c r="BC7" s="511" t="s">
        <v>16</v>
      </c>
      <c r="BD7" s="510"/>
      <c r="BE7" s="69">
        <f>'Investment Analysis'!DJ5</f>
        <v>7.4999999999999997E-3</v>
      </c>
      <c r="BF7" s="511" t="s">
        <v>16</v>
      </c>
      <c r="BG7" s="510"/>
      <c r="BH7" s="69">
        <f>'Investment Analysis'!DN5</f>
        <v>3.4264399732054289E-3</v>
      </c>
      <c r="BI7" s="511" t="s">
        <v>16</v>
      </c>
      <c r="BJ7" s="510"/>
      <c r="BK7" s="69">
        <f>'Investment Analysis'!EB5</f>
        <v>1.4783974488573695E-2</v>
      </c>
      <c r="BL7" s="511" t="s">
        <v>16</v>
      </c>
      <c r="BM7" s="510"/>
      <c r="BN7" s="69">
        <f>'Investment Analysis'!EI5</f>
        <v>1.3679646275383634E-2</v>
      </c>
      <c r="BO7" s="511" t="s">
        <v>16</v>
      </c>
      <c r="BP7" s="510"/>
      <c r="BQ7" s="69">
        <f>BQ5</f>
        <v>8.325599072497648E-3</v>
      </c>
      <c r="BR7" s="511" t="s">
        <v>16</v>
      </c>
      <c r="BS7" s="510"/>
      <c r="BT7" s="69">
        <f>'Investment Analysis'!EP5</f>
        <v>9.4338091397409181E-3</v>
      </c>
      <c r="BU7" s="511" t="s">
        <v>16</v>
      </c>
      <c r="BV7" s="510"/>
      <c r="BW7" s="69">
        <f>'Investment Analysis'!EW5</f>
        <v>1.0515809284006616E-2</v>
      </c>
      <c r="BX7" s="511" t="s">
        <v>16</v>
      </c>
      <c r="BY7" s="510"/>
      <c r="BZ7" s="69">
        <f>'Investment Analysis'!FD5</f>
        <v>2.101697271789264E-2</v>
      </c>
      <c r="CA7" s="511" t="s">
        <v>16</v>
      </c>
      <c r="CB7" s="510"/>
      <c r="CC7" s="69">
        <f>CC5</f>
        <v>1.5961228219511413E-2</v>
      </c>
      <c r="CD7" s="511" t="s">
        <v>16</v>
      </c>
      <c r="CE7" s="510"/>
      <c r="CF7" s="144">
        <f>'Investment Analysis'!FR5</f>
        <v>6.5038390388327877E-3</v>
      </c>
      <c r="CG7" s="511" t="s">
        <v>16</v>
      </c>
      <c r="CH7" s="510"/>
      <c r="CI7" s="69">
        <f>'Investment Analysis'!FY5</f>
        <v>3.4323738760615721E-3</v>
      </c>
      <c r="CJ7" s="511" t="s">
        <v>16</v>
      </c>
      <c r="CK7" s="510"/>
      <c r="CL7" s="69">
        <f>'Investment Analysis'!GF5</f>
        <v>0</v>
      </c>
      <c r="CM7" s="511" t="s">
        <v>16</v>
      </c>
      <c r="CN7" s="510"/>
      <c r="CO7" s="69">
        <f>'Investment Analysis'!HA5</f>
        <v>2.8884224095493377E-2</v>
      </c>
      <c r="CP7" s="84" t="s">
        <v>17</v>
      </c>
      <c r="CQ7" s="96">
        <f>'Investment Analysis'!HG5</f>
        <v>65</v>
      </c>
      <c r="CR7" s="89">
        <f>CR5</f>
        <v>2.0195271630626063E-2</v>
      </c>
      <c r="CS7" s="84" t="s">
        <v>17</v>
      </c>
      <c r="CT7" s="96">
        <f>'Investment Analysis'!HN5</f>
        <v>250</v>
      </c>
      <c r="CU7" s="89">
        <f>CU5</f>
        <v>1.3899482189560967E-2</v>
      </c>
      <c r="CV7" s="84" t="s">
        <v>17</v>
      </c>
      <c r="CW7" s="96">
        <f>'Investment Analysis'!IB5</f>
        <v>175</v>
      </c>
      <c r="CX7" s="89">
        <f>CX5</f>
        <v>2.3052953311970843E-2</v>
      </c>
      <c r="CY7" s="84" t="s">
        <v>17</v>
      </c>
      <c r="CZ7" s="96">
        <f>'Investment Analysis'!II5</f>
        <v>70</v>
      </c>
      <c r="DA7" s="89">
        <f>DA5</f>
        <v>1.9966434852565815E-2</v>
      </c>
      <c r="DB7" s="84" t="s">
        <v>17</v>
      </c>
      <c r="DC7" s="96">
        <f>'Investment Analysis'!IP5</f>
        <v>25</v>
      </c>
      <c r="DD7" s="89">
        <f>DD5</f>
        <v>5.8288927775090246E-3</v>
      </c>
      <c r="DE7" s="84" t="s">
        <v>17</v>
      </c>
      <c r="DF7" s="96">
        <f>'Investment Analysis'!IW5</f>
        <v>300</v>
      </c>
      <c r="DG7" s="89">
        <f>DG5</f>
        <v>1.9412974325246909E-2</v>
      </c>
      <c r="DH7" s="84" t="s">
        <v>17</v>
      </c>
      <c r="DI7" s="96">
        <f>'Investment Analysis'!JD5</f>
        <v>10</v>
      </c>
      <c r="DJ7" s="89">
        <f>DJ5</f>
        <v>4.713193102540961E-3</v>
      </c>
      <c r="DK7" s="84" t="s">
        <v>17</v>
      </c>
      <c r="DL7" s="96">
        <f>'Investment Analysis'!JK5</f>
        <v>50</v>
      </c>
      <c r="DM7" s="89">
        <f>DM5</f>
        <v>5.3003976092727669E-3</v>
      </c>
      <c r="DN7" s="84" t="s">
        <v>17</v>
      </c>
      <c r="DO7" s="96">
        <f>'Investment Analysis'!HU5</f>
        <v>10</v>
      </c>
      <c r="DP7" s="89">
        <f>DP5</f>
        <v>8.4830364052052032E-4</v>
      </c>
      <c r="DQ7" s="84" t="s">
        <v>17</v>
      </c>
      <c r="DR7" s="96">
        <f>'Investment Analysis'!JR5</f>
        <v>1000</v>
      </c>
      <c r="DS7" s="89">
        <f>DS5</f>
        <v>2.7610057359357083E-2</v>
      </c>
      <c r="DT7" s="84" t="s">
        <v>17</v>
      </c>
      <c r="DU7" s="96">
        <f>'Investment Analysis'!JY5</f>
        <v>1000</v>
      </c>
      <c r="DV7" s="89">
        <f>DV5</f>
        <v>1.8298052502713172E-3</v>
      </c>
      <c r="DW7" s="84" t="s">
        <v>17</v>
      </c>
      <c r="DX7" s="96">
        <f>'Investment Analysis'!KF5</f>
        <v>700</v>
      </c>
      <c r="DY7" s="89">
        <f>DY5</f>
        <v>1.2487124412377863E-2</v>
      </c>
      <c r="DZ7" s="84" t="s">
        <v>17</v>
      </c>
      <c r="EA7" s="96">
        <f>'Investment Analysis'!KM5</f>
        <v>125</v>
      </c>
      <c r="EB7" s="89">
        <f>EB5</f>
        <v>1.4277296229090672E-2</v>
      </c>
      <c r="EC7" s="84" t="s">
        <v>17</v>
      </c>
      <c r="ED7" s="96">
        <f>'Investment Analysis'!KT5</f>
        <v>650</v>
      </c>
      <c r="EE7" s="89">
        <f>EE5</f>
        <v>1.2471567363691346E-3</v>
      </c>
      <c r="EF7" s="84" t="s">
        <v>17</v>
      </c>
      <c r="EG7" s="96">
        <f>'Investment Analysis'!LH5</f>
        <v>450</v>
      </c>
      <c r="EH7" s="89">
        <f>EH5</f>
        <v>1.8921816073858292E-2</v>
      </c>
      <c r="EI7" s="84" t="s">
        <v>17</v>
      </c>
      <c r="EJ7" s="96">
        <f>'Investment Analysis'!LO5</f>
        <v>65</v>
      </c>
      <c r="EK7" s="89">
        <f>EK5</f>
        <v>7.9870999174342996E-3</v>
      </c>
      <c r="EL7" s="84" t="s">
        <v>17</v>
      </c>
      <c r="EM7" s="96">
        <f>'Investment Analysis'!LV5</f>
        <v>1500</v>
      </c>
      <c r="EN7" s="89">
        <f>EN5</f>
        <v>2.8991671445088258E-2</v>
      </c>
      <c r="EO7" s="84" t="s">
        <v>17</v>
      </c>
      <c r="EP7" s="96">
        <f>'Investment Analysis'!MC5</f>
        <v>150</v>
      </c>
      <c r="EQ7" s="89">
        <f>EQ5</f>
        <v>2.6080280905182883E-3</v>
      </c>
      <c r="ER7" s="84" t="s">
        <v>17</v>
      </c>
      <c r="ES7" s="96">
        <f>'Investment Analysis'!LA5</f>
        <v>350</v>
      </c>
      <c r="ET7" s="89">
        <f>ET5</f>
        <v>2.0040071549681997E-2</v>
      </c>
      <c r="EU7" s="84" t="s">
        <v>17</v>
      </c>
      <c r="EV7" s="96">
        <f>'Investment Analysis'!MJ5</f>
        <v>450</v>
      </c>
      <c r="EW7" s="89">
        <f>EW5</f>
        <v>2.8592744268055421E-2</v>
      </c>
      <c r="EX7" s="84" t="s">
        <v>17</v>
      </c>
      <c r="EY7" s="96">
        <f>'Investment Analysis'!MQ5</f>
        <v>525</v>
      </c>
      <c r="EZ7" s="89">
        <f>EZ5</f>
        <v>6.8163208819975424E-2</v>
      </c>
      <c r="FA7" s="84" t="s">
        <v>17</v>
      </c>
      <c r="FB7" s="96">
        <f>'Investment Analysis'!MX5</f>
        <v>1000</v>
      </c>
      <c r="FC7" s="89">
        <f>FC5</f>
        <v>1.780170856842905E-2</v>
      </c>
      <c r="FD7" s="84" t="s">
        <v>17</v>
      </c>
      <c r="FE7" s="96">
        <f>'Investment Analysis'!NE5</f>
        <v>70</v>
      </c>
      <c r="FF7" s="89">
        <f>FF5</f>
        <v>1.5216867888572093E-2</v>
      </c>
      <c r="FG7" s="84" t="s">
        <v>17</v>
      </c>
      <c r="FH7" s="96">
        <f>'Investment Analysis'!NL5</f>
        <v>1800</v>
      </c>
      <c r="FI7" s="89">
        <f>FI5</f>
        <v>1.9975250513488176E-2</v>
      </c>
      <c r="FJ7" s="84" t="s">
        <v>17</v>
      </c>
      <c r="FK7" s="96">
        <f>'Investment Analysis'!NS5</f>
        <v>40</v>
      </c>
      <c r="FL7" s="89">
        <f>FL5</f>
        <v>1.6966369135147295E-2</v>
      </c>
      <c r="FM7" s="84" t="s">
        <v>17</v>
      </c>
      <c r="FN7" s="96">
        <f>'Investment Analysis'!NZ5</f>
        <v>95</v>
      </c>
      <c r="FO7" s="89">
        <f>FO5</f>
        <v>2.2762777313375185E-2</v>
      </c>
      <c r="FP7" s="84" t="s">
        <v>17</v>
      </c>
      <c r="FQ7" s="96" t="str">
        <f>'Investment Analysis'!NY5</f>
        <v>Shares</v>
      </c>
      <c r="FR7" s="89">
        <f>FR5</f>
        <v>2.9484311320161306E-2</v>
      </c>
      <c r="FS7" s="84" t="s">
        <v>17</v>
      </c>
      <c r="FT7" s="96">
        <f>'Investment Analysis'!ON5</f>
        <v>275</v>
      </c>
      <c r="FU7" s="89">
        <f>FU5</f>
        <v>5.533419974241529E-2</v>
      </c>
      <c r="FV7" s="84" t="s">
        <v>17</v>
      </c>
      <c r="FW7" s="96">
        <f>'Investment Analysis'!OU5</f>
        <v>2000</v>
      </c>
      <c r="FX7" s="89">
        <f>FX5</f>
        <v>0</v>
      </c>
      <c r="FY7" s="84" t="s">
        <v>17</v>
      </c>
      <c r="FZ7" s="96">
        <f>'Investment Analysis'!PB5</f>
        <v>125</v>
      </c>
      <c r="GA7" s="89">
        <f>GA5</f>
        <v>1.594134482966636E-2</v>
      </c>
      <c r="GB7" s="84" t="s">
        <v>17</v>
      </c>
      <c r="GC7" s="96">
        <f>'Investment Analysis'!PI5</f>
        <v>75</v>
      </c>
      <c r="GD7" s="89">
        <f>GD5</f>
        <v>1.5353140226947563E-2</v>
      </c>
      <c r="GE7" s="84" t="s">
        <v>17</v>
      </c>
      <c r="GF7" s="96">
        <f>'Investment Analysis'!PW5</f>
        <v>1700</v>
      </c>
      <c r="GG7" s="89">
        <f>GG5</f>
        <v>1.8261011910602417E-2</v>
      </c>
      <c r="GH7" s="84" t="s">
        <v>17</v>
      </c>
      <c r="GI7" s="96">
        <f>'Investment Analysis'!QD5</f>
        <v>70</v>
      </c>
      <c r="GJ7" s="89">
        <f>GJ5</f>
        <v>1.8542446329459936E-2</v>
      </c>
      <c r="GK7" s="84" t="s">
        <v>17</v>
      </c>
      <c r="GL7" s="96">
        <f>'Investment Analysis'!QK5</f>
        <v>1000</v>
      </c>
      <c r="GM7" s="89">
        <f>GM5</f>
        <v>1.5786700357603954E-3</v>
      </c>
      <c r="GN7" s="84" t="s">
        <v>17</v>
      </c>
      <c r="GO7" s="96">
        <f>'Investment Analysis'!QR5</f>
        <v>900</v>
      </c>
      <c r="GP7" s="89">
        <f>GP5</f>
        <v>8.0674409617225284E-3</v>
      </c>
      <c r="GQ7" s="84" t="s">
        <v>17</v>
      </c>
      <c r="GR7" s="96">
        <f>'Investment Analysis'!QY5</f>
        <v>700</v>
      </c>
      <c r="GS7" s="89">
        <f>GS5</f>
        <v>1.7983948281613965E-3</v>
      </c>
      <c r="GT7" s="84" t="s">
        <v>17</v>
      </c>
      <c r="GU7" s="96">
        <f>'Investment Analysis'!RF5</f>
        <v>425</v>
      </c>
      <c r="GV7" s="89">
        <f>GV5</f>
        <v>2.157003320681675E-2</v>
      </c>
      <c r="GW7" s="84" t="s">
        <v>17</v>
      </c>
      <c r="GX7" s="96">
        <f>'Investment Analysis'!RM5</f>
        <v>50</v>
      </c>
      <c r="GY7" s="89">
        <f>GY5</f>
        <v>1.0544715762089849E-2</v>
      </c>
      <c r="GZ7" s="84" t="s">
        <v>17</v>
      </c>
      <c r="HA7" s="96">
        <f>'Investment Analysis'!RT5</f>
        <v>200</v>
      </c>
      <c r="HB7" s="89">
        <f>HB5</f>
        <v>3.9381557532155147E-3</v>
      </c>
      <c r="HC7" s="84" t="s">
        <v>17</v>
      </c>
      <c r="HD7" s="96">
        <f>'Investment Analysis'!SA5</f>
        <v>200</v>
      </c>
      <c r="HE7" s="89">
        <f>HE5</f>
        <v>2.4231955358856187E-2</v>
      </c>
      <c r="HF7" s="84" t="s">
        <v>17</v>
      </c>
      <c r="HG7" s="96">
        <f>'Investment Analysis'!SH5</f>
        <v>500</v>
      </c>
      <c r="HH7" s="89">
        <f>HH5</f>
        <v>9.6601864224850099E-3</v>
      </c>
      <c r="HI7" s="84" t="s">
        <v>17</v>
      </c>
      <c r="HJ7" s="96">
        <f>'Investment Analysis'!SO5</f>
        <v>4000</v>
      </c>
      <c r="HK7" s="89">
        <f>HK5</f>
        <v>7.8526055274801467E-3</v>
      </c>
      <c r="HL7" s="84" t="s">
        <v>17</v>
      </c>
      <c r="HM7" s="96">
        <f>'Investment Analysis'!SV5</f>
        <v>750</v>
      </c>
      <c r="HN7" s="89">
        <f>HN5</f>
        <v>1.2551204636729471E-2</v>
      </c>
      <c r="HO7" s="84" t="s">
        <v>17</v>
      </c>
      <c r="HP7" s="96">
        <f>'Investment Analysis'!TC5</f>
        <v>300</v>
      </c>
      <c r="HQ7" s="89">
        <f>HQ5</f>
        <v>1.2936797200602434E-2</v>
      </c>
      <c r="HR7" s="84" t="s">
        <v>17</v>
      </c>
      <c r="HS7" s="96">
        <f>'Investment Analysis'!TJ5</f>
        <v>50000</v>
      </c>
      <c r="HT7" s="89">
        <f>HT5</f>
        <v>9.6305539487964061E-3</v>
      </c>
      <c r="HU7" s="84" t="s">
        <v>17</v>
      </c>
      <c r="HV7" s="96">
        <f>'Investment Analysis'!TQ5</f>
        <v>300</v>
      </c>
      <c r="HW7" s="89">
        <f>HW5</f>
        <v>1.2067824909684112E-2</v>
      </c>
      <c r="HX7" s="84" t="s">
        <v>17</v>
      </c>
      <c r="HY7" s="96">
        <f>'Investment Analysis'!TX5</f>
        <v>800</v>
      </c>
      <c r="HZ7" s="89">
        <f>HZ5</f>
        <v>2.6313636635480644E-3</v>
      </c>
      <c r="IA7" s="84" t="s">
        <v>17</v>
      </c>
      <c r="IB7" s="96">
        <f>'Investment Analysis'!UE5</f>
        <v>0</v>
      </c>
      <c r="IC7" s="89">
        <f>IC5</f>
        <v>0</v>
      </c>
      <c r="ID7" s="84" t="s">
        <v>17</v>
      </c>
      <c r="IE7" s="96">
        <f>'Investment Analysis'!UL5</f>
        <v>0</v>
      </c>
      <c r="IF7" s="89">
        <f>IF5</f>
        <v>0</v>
      </c>
      <c r="IG7" s="84" t="s">
        <v>17</v>
      </c>
      <c r="IH7" s="96">
        <f>'Investment Analysis'!US5</f>
        <v>0</v>
      </c>
      <c r="II7" s="89">
        <f>II5</f>
        <v>0</v>
      </c>
      <c r="IJ7" s="84" t="s">
        <v>17</v>
      </c>
      <c r="IK7" s="96">
        <f>'Investment Analysis'!UZ5</f>
        <v>0</v>
      </c>
      <c r="IL7" s="89">
        <f>IL5</f>
        <v>0</v>
      </c>
      <c r="IM7" s="84" t="s">
        <v>17</v>
      </c>
      <c r="IN7" s="96">
        <f>'Investment Analysis'!VG5</f>
        <v>0</v>
      </c>
      <c r="IO7" s="89">
        <f>IO5</f>
        <v>0</v>
      </c>
      <c r="IP7" s="18"/>
      <c r="IQ7" s="18"/>
      <c r="IR7" s="18"/>
      <c r="IT7" s="103">
        <f>IT265</f>
        <v>1349870.4299999997</v>
      </c>
      <c r="IU7" s="128"/>
      <c r="IV7" s="100"/>
      <c r="IW7" s="100"/>
      <c r="IX7" s="100"/>
    </row>
    <row r="8" spans="1:260" ht="23.25" customHeight="1" x14ac:dyDescent="0.3">
      <c r="C8" s="6"/>
      <c r="D8" s="7" t="s">
        <v>18</v>
      </c>
      <c r="E8" s="8"/>
      <c r="F8" s="6"/>
      <c r="G8" s="7" t="s">
        <v>19</v>
      </c>
      <c r="H8" s="8"/>
      <c r="I8" s="6"/>
      <c r="J8" s="7" t="s">
        <v>20</v>
      </c>
      <c r="K8" s="8"/>
      <c r="L8" s="44" t="s">
        <v>21</v>
      </c>
      <c r="M8" s="10" t="s">
        <v>22</v>
      </c>
      <c r="N8" s="10" t="s">
        <v>1</v>
      </c>
      <c r="O8" s="52"/>
      <c r="P8" s="515" t="str">
        <f>'Investment Analysis'!Y7</f>
        <v>Fidelity Gov. MMkt</v>
      </c>
      <c r="Q8" s="509"/>
      <c r="R8" s="516"/>
      <c r="S8" s="515" t="str">
        <f>'Investment Analysis'!AC7</f>
        <v>Fidelity Blue Chip Growth Fund</v>
      </c>
      <c r="T8" s="509"/>
      <c r="U8" s="516"/>
      <c r="V8" s="515" t="str">
        <f>'Investment Analysis'!AJ7</f>
        <v>Fidelity Contrafund Fund</v>
      </c>
      <c r="W8" s="509"/>
      <c r="X8" s="516"/>
      <c r="Y8" s="515" t="str">
        <f>'Investment Analysis'!GH7</f>
        <v>Fidelity Select Biotechnology Portfolio</v>
      </c>
      <c r="Z8" s="509"/>
      <c r="AA8" s="516"/>
      <c r="AB8" s="515" t="str">
        <f>'Investment Analysis'!AQ7</f>
        <v>Fidelity OTC Portfolio</v>
      </c>
      <c r="AC8" s="509"/>
      <c r="AD8" s="516"/>
      <c r="AE8" s="514" t="str">
        <f>'Investment Analysis'!AX7</f>
        <v>Fidelity 500 Index Fund</v>
      </c>
      <c r="AF8" s="509"/>
      <c r="AG8" s="510"/>
      <c r="AH8" s="514" t="str">
        <f>'Investment Analysis'!BE7</f>
        <v xml:space="preserve">Fidelity Equity-Income Fund </v>
      </c>
      <c r="AI8" s="509"/>
      <c r="AJ8" s="510"/>
      <c r="AK8" s="514" t="str">
        <f>'Investment Analysis'!BL7</f>
        <v>Fidelity Growth Strategies Fund</v>
      </c>
      <c r="AL8" s="509"/>
      <c r="AM8" s="510"/>
      <c r="AN8" s="514" t="str">
        <f>'Investment Analysis'!BS7</f>
        <v>Fidelity Leveraged Company Stock Fund</v>
      </c>
      <c r="AO8" s="509"/>
      <c r="AP8" s="510"/>
      <c r="AQ8" s="514" t="str">
        <f>'Investment Analysis'!GO7</f>
        <v>Fidelity Select Health Care Portfolio</v>
      </c>
      <c r="AR8" s="509"/>
      <c r="AS8" s="510"/>
      <c r="AT8" s="514" t="str">
        <f>'Investment Analysis'!CG7</f>
        <v>Wasatch Ultra Growth Fund</v>
      </c>
      <c r="AU8" s="509"/>
      <c r="AV8" s="510"/>
      <c r="AW8" s="514" t="str">
        <f>'Investment Analysis'!CN7</f>
        <v>Fidelity Small Cap Growth Fund</v>
      </c>
      <c r="AX8" s="509"/>
      <c r="AY8" s="510"/>
      <c r="AZ8" s="514" t="str">
        <f>'Investment Analysis'!CU7</f>
        <v>Fidelity Stock Selector Small Cap Fund</v>
      </c>
      <c r="BA8" s="509"/>
      <c r="BB8" s="510"/>
      <c r="BC8" s="514" t="str">
        <f>'Investment Analysis'!DB7</f>
        <v xml:space="preserve">Fidelity Small Cap Value Fund </v>
      </c>
      <c r="BD8" s="509"/>
      <c r="BE8" s="510"/>
      <c r="BF8" s="514" t="str">
        <f>'Investment Analysis'!DI7</f>
        <v>Fidelity Diversified International Fund</v>
      </c>
      <c r="BG8" s="509"/>
      <c r="BH8" s="510"/>
      <c r="BI8" s="514" t="str">
        <f>'Investment Analysis'!DW7</f>
        <v>Fidelity Select Semiconductors Portfolio</v>
      </c>
      <c r="BJ8" s="509"/>
      <c r="BK8" s="510"/>
      <c r="BL8" s="514" t="str">
        <f>'Investment Analysis'!ED7</f>
        <v>Fidelity Select Technology Portfolio</v>
      </c>
      <c r="BM8" s="509"/>
      <c r="BN8" s="510"/>
      <c r="BO8" s="514" t="str">
        <f>'Investment Analysis'!DP7</f>
        <v>Fidelity Emerging Markets Fund</v>
      </c>
      <c r="BP8" s="509"/>
      <c r="BQ8" s="510"/>
      <c r="BR8" s="514" t="str">
        <f>'Investment Analysis'!EK7</f>
        <v>Fidelity Select Comm Service Portfolio</v>
      </c>
      <c r="BS8" s="509"/>
      <c r="BT8" s="510"/>
      <c r="BU8" s="514" t="str">
        <f>'Investment Analysis'!ER7</f>
        <v>Baron Real Estate Fund</v>
      </c>
      <c r="BV8" s="509"/>
      <c r="BW8" s="510"/>
      <c r="BX8" s="514" t="str">
        <f>'Investment Analysis'!EY7</f>
        <v>Fidelity Select Gold Portfolio</v>
      </c>
      <c r="BY8" s="509"/>
      <c r="BZ8" s="510"/>
      <c r="CA8" s="514" t="str">
        <f>'Investment Analysis'!FF7</f>
        <v>Fidelity Select Energy Portfolio</v>
      </c>
      <c r="CB8" s="509"/>
      <c r="CC8" s="510"/>
      <c r="CD8" s="514" t="str">
        <f>'Investment Analysis'!FM7</f>
        <v>Fid Sel Brokg and Invet. Mangt. Portfolio</v>
      </c>
      <c r="CE8" s="509"/>
      <c r="CF8" s="510"/>
      <c r="CG8" s="514" t="str">
        <f>'Investment Analysis'!FT7</f>
        <v>Fidelity Select Insurance Portfolio</v>
      </c>
      <c r="CH8" s="509"/>
      <c r="CI8" s="510"/>
      <c r="CJ8" s="514" t="str">
        <f>'Investment Analysis'!GA7</f>
        <v xml:space="preserve">T. Rowe Price Global Consumer Fund </v>
      </c>
      <c r="CK8" s="509"/>
      <c r="CL8" s="510"/>
      <c r="CM8" s="514" t="str">
        <f>'Investment Analysis'!GV7</f>
        <v>Fidelity Infrastructure Fund</v>
      </c>
      <c r="CN8" s="509"/>
      <c r="CO8" s="510"/>
      <c r="CP8" s="514" t="str">
        <f>'Investment Analysis'!HD7</f>
        <v>TESLA INC</v>
      </c>
      <c r="CQ8" s="509"/>
      <c r="CR8" s="510"/>
      <c r="CS8" s="514" t="str">
        <f>'Investment Analysis'!HK7</f>
        <v xml:space="preserve">Kratos Defense &amp; Security Solutions, Inc. </v>
      </c>
      <c r="CT8" s="509"/>
      <c r="CU8" s="510"/>
      <c r="CV8" s="514" t="str">
        <f>'Investment Analysis'!HY7</f>
        <v>NVIDIA</v>
      </c>
      <c r="CW8" s="509"/>
      <c r="CX8" s="510"/>
      <c r="CY8" s="514" t="str">
        <f>'Investment Analysis'!IF7</f>
        <v>Broadcom Inc.</v>
      </c>
      <c r="CZ8" s="509"/>
      <c r="DA8" s="510"/>
      <c r="DB8" s="514" t="str">
        <f>'Investment Analysis'!IM7</f>
        <v>Huntington Ingalls Industries, Inc.</v>
      </c>
      <c r="DC8" s="509"/>
      <c r="DD8" s="510"/>
      <c r="DE8" s="514" t="str">
        <f>'Investment Analysis'!IT7</f>
        <v>Cameco Corporation</v>
      </c>
      <c r="DF8" s="509"/>
      <c r="DG8" s="510"/>
      <c r="DH8" s="514" t="str">
        <f>'Investment Analysis'!JA7</f>
        <v>Meta Platforms</v>
      </c>
      <c r="DI8" s="509"/>
      <c r="DJ8" s="510"/>
      <c r="DK8" s="514" t="str">
        <f>'Investment Analysis'!JH7</f>
        <v>Microsoft Corporation</v>
      </c>
      <c r="DL8" s="509"/>
      <c r="DM8" s="510"/>
      <c r="DN8" s="514" t="str">
        <f>'Investment Analysis'!HR7</f>
        <v>EXXON MOBIL CORP</v>
      </c>
      <c r="DO8" s="509"/>
      <c r="DP8" s="510"/>
      <c r="DQ8" s="514" t="str">
        <f>'Investment Analysis'!JO7</f>
        <v>Idaho Strategic Resources, Inc.</v>
      </c>
      <c r="DR8" s="509"/>
      <c r="DS8" s="510"/>
      <c r="DT8" s="514" t="str">
        <f>'Investment Analysis'!JV7</f>
        <v>Denison Mines Corp.</v>
      </c>
      <c r="DU8" s="509"/>
      <c r="DV8" s="510"/>
      <c r="DW8" s="514" t="str">
        <f>'Investment Analysis'!KC7</f>
        <v>APA</v>
      </c>
      <c r="DX8" s="509"/>
      <c r="DY8" s="510"/>
      <c r="DZ8" s="514" t="str">
        <f>'Investment Analysis'!KJ7</f>
        <v>Credo Technology Group Holding Ltd</v>
      </c>
      <c r="EA8" s="509"/>
      <c r="EB8" s="510"/>
      <c r="EC8" s="514" t="str">
        <f>'Investment Analysis'!KQ7</f>
        <v>Arizona Sonoran Copper Company Inc.</v>
      </c>
      <c r="ED8" s="509"/>
      <c r="EE8" s="510"/>
      <c r="EF8" s="514" t="str">
        <f>'Investment Analysis'!LE7</f>
        <v>EQT Corporation</v>
      </c>
      <c r="EG8" s="509"/>
      <c r="EH8" s="510"/>
      <c r="EI8" s="514" t="str">
        <f>'Investment Analysis'!LL7</f>
        <v>Agnico Eagle Mines Limited</v>
      </c>
      <c r="EJ8" s="509"/>
      <c r="EK8" s="510"/>
      <c r="EL8" s="514" t="str">
        <f>'Investment Analysis'!LS7</f>
        <v xml:space="preserve">Kinross Gold Corporation </v>
      </c>
      <c r="EM8" s="509"/>
      <c r="EN8" s="510"/>
      <c r="EO8" s="514" t="str">
        <f>'Investment Analysis'!LZ7</f>
        <v>Ero Copper Corp.</v>
      </c>
      <c r="EP8" s="509"/>
      <c r="EQ8" s="510"/>
      <c r="ER8" s="514" t="str">
        <f>'Investment Analysis'!KX7</f>
        <v>Symbotic Inc.</v>
      </c>
      <c r="ES8" s="509"/>
      <c r="ET8" s="510"/>
      <c r="EU8" s="514" t="str">
        <f>'Investment Analysis'!MG7</f>
        <v>Oklo Inc.</v>
      </c>
      <c r="EV8" s="509"/>
      <c r="EW8" s="510"/>
      <c r="EX8" s="514" t="str">
        <f>'Investment Analysis'!MN7</f>
        <v>BWX Technologies, Inc.</v>
      </c>
      <c r="EY8" s="509"/>
      <c r="EZ8" s="510"/>
      <c r="FA8" s="514" t="str">
        <f>'Investment Analysis'!MU7</f>
        <v>Perpetua Resources Corp.</v>
      </c>
      <c r="FB8" s="509"/>
      <c r="FC8" s="510"/>
      <c r="FD8" s="514" t="str">
        <f>'Investment Analysis'!NB7</f>
        <v>GE Airospace</v>
      </c>
      <c r="FE8" s="509"/>
      <c r="FF8" s="510"/>
      <c r="FG8" s="514" t="str">
        <f>'Investment Analysis'!NI7</f>
        <v>Hecla Mining Company</v>
      </c>
      <c r="FH8" s="509"/>
      <c r="FI8" s="510"/>
      <c r="FJ8" s="514" t="str">
        <f>'Investment Analysis'!NP7</f>
        <v>GE Vernova</v>
      </c>
      <c r="FK8" s="509"/>
      <c r="FL8" s="510"/>
      <c r="FM8" s="514" t="str">
        <f>'Investment Analysis'!NW7</f>
        <v>Alphabet</v>
      </c>
      <c r="FN8" s="509"/>
      <c r="FO8" s="510"/>
      <c r="FP8" s="514" t="str">
        <f>'Investment Analysis'!OD7</f>
        <v>Standard Lithium Ltd.</v>
      </c>
      <c r="FQ8" s="509"/>
      <c r="FR8" s="510"/>
      <c r="FS8" s="514" t="str">
        <f>'Investment Analysis'!OK7</f>
        <v>Centrus Energy Corp.</v>
      </c>
      <c r="FT8" s="509"/>
      <c r="FU8" s="510"/>
      <c r="FV8" s="514" t="str">
        <f>'Investment Analysis'!OR7</f>
        <v>TMC the metals company Inc.</v>
      </c>
      <c r="FW8" s="509"/>
      <c r="FX8" s="510"/>
      <c r="FY8" s="514" t="str">
        <f>'Investment Analysis'!OY7</f>
        <v>RTX Corporation</v>
      </c>
      <c r="FZ8" s="509"/>
      <c r="GA8" s="510"/>
      <c r="GB8" s="514" t="str">
        <f>'Investment Analysis'!PF7</f>
        <v>L3Harris Technologies, Inc.</v>
      </c>
      <c r="GC8" s="509"/>
      <c r="GD8" s="510"/>
      <c r="GE8" s="514" t="str">
        <f>'Investment Analysis'!PT7</f>
        <v>Energy Fuels Inc.</v>
      </c>
      <c r="GF8" s="509"/>
      <c r="GG8" s="510"/>
      <c r="GH8" s="514" t="str">
        <f>'Investment Analysis'!QA7</f>
        <v>InterDigital, Inc.</v>
      </c>
      <c r="GI8" s="509"/>
      <c r="GJ8" s="510"/>
      <c r="GK8" s="514" t="str">
        <f>'Investment Analysis'!QH7</f>
        <v>Aldebaran Resources Inc.</v>
      </c>
      <c r="GL8" s="509"/>
      <c r="GM8" s="510"/>
      <c r="GN8" s="514" t="str">
        <f>'Investment Analysis'!QO7</f>
        <v>USA Rare Earth, Inc.</v>
      </c>
      <c r="GO8" s="509"/>
      <c r="GP8" s="510"/>
      <c r="GQ8" s="514" t="str">
        <f>'Investment Analysis'!QV7</f>
        <v>PMET Resources Inc.</v>
      </c>
      <c r="GR8" s="509"/>
      <c r="GS8" s="510"/>
      <c r="GT8" s="514" t="str">
        <f>'Investment Analysis'!RC7</f>
        <v xml:space="preserve">TTM Technologies, Inc. </v>
      </c>
      <c r="GU8" s="509"/>
      <c r="GV8" s="510"/>
      <c r="GW8" s="514" t="str">
        <f>'Investment Analysis'!RJ7</f>
        <v>Taiwan Semiconductor</v>
      </c>
      <c r="GX8" s="509"/>
      <c r="GY8" s="510"/>
      <c r="GZ8" s="514" t="str">
        <f>'Investment Analysis'!RQ7</f>
        <v>Peabody Energy Corporation</v>
      </c>
      <c r="HA8" s="509"/>
      <c r="HB8" s="510"/>
      <c r="HC8" s="514" t="str">
        <f>'Investment Analysis'!RX7</f>
        <v>Palantir Technologies Inc.</v>
      </c>
      <c r="HD8" s="509"/>
      <c r="HE8" s="510"/>
      <c r="HF8" s="514" t="str">
        <f>'Investment Analysis'!SE7</f>
        <v>Rigetti Computing, Inc.</v>
      </c>
      <c r="HG8" s="509"/>
      <c r="HH8" s="510"/>
      <c r="HI8" s="514" t="str">
        <f>'Investment Analysis'!SL7</f>
        <v xml:space="preserve">American Resources Corporation </v>
      </c>
      <c r="HJ8" s="509"/>
      <c r="HK8" s="510"/>
      <c r="HL8" s="514" t="str">
        <f>'Investment Analysis'!SS7</f>
        <v>D-Wave Quantum Inc.</v>
      </c>
      <c r="HM8" s="509"/>
      <c r="HN8" s="510"/>
      <c r="HO8" s="514" t="str">
        <f>'Investment Analysis'!SZ7</f>
        <v>MP Materials Corp.</v>
      </c>
      <c r="HP8" s="509"/>
      <c r="HQ8" s="510"/>
      <c r="HR8" s="514" t="str">
        <f>'Investment Analysis'!TG7</f>
        <v>American Rare Earths Limited</v>
      </c>
      <c r="HS8" s="509"/>
      <c r="HT8" s="510"/>
      <c r="HU8" s="514" t="str">
        <f>'Investment Analysis'!TN7</f>
        <v xml:space="preserve">Power Solutions International, Inc. </v>
      </c>
      <c r="HV8" s="509"/>
      <c r="HW8" s="510"/>
      <c r="HX8" s="514" t="str">
        <f>'Investment Analysis'!TU7</f>
        <v>Vizsla Silver Corp.</v>
      </c>
      <c r="HY8" s="509"/>
      <c r="HZ8" s="510"/>
      <c r="IA8" s="514">
        <f>'Investment Analysis'!UB7</f>
        <v>0</v>
      </c>
      <c r="IB8" s="509"/>
      <c r="IC8" s="510"/>
      <c r="ID8" s="514">
        <f>'Investment Analysis'!UI7</f>
        <v>0</v>
      </c>
      <c r="IE8" s="509"/>
      <c r="IF8" s="510"/>
      <c r="IG8" s="514">
        <f>'Investment Analysis'!UP7</f>
        <v>0</v>
      </c>
      <c r="IH8" s="509"/>
      <c r="II8" s="510"/>
      <c r="IJ8" s="514">
        <f>'Investment Analysis'!UW7</f>
        <v>0</v>
      </c>
      <c r="IK8" s="509"/>
      <c r="IL8" s="510"/>
      <c r="IM8" s="514">
        <f>'Investment Analysis'!VD7</f>
        <v>0</v>
      </c>
      <c r="IN8" s="509"/>
      <c r="IO8" s="510"/>
      <c r="IP8" s="160"/>
      <c r="IQ8" s="160"/>
      <c r="IR8" s="160"/>
      <c r="IS8" s="163">
        <f>I2</f>
        <v>1037509.33</v>
      </c>
      <c r="IT8" s="109">
        <f>'Investment Analysis'!VM6</f>
        <v>826352.89</v>
      </c>
      <c r="IU8" s="129"/>
      <c r="IV8" s="127"/>
      <c r="IW8" s="1"/>
      <c r="IX8" s="1"/>
    </row>
    <row r="9" spans="1:260" ht="15.75" customHeight="1" x14ac:dyDescent="0.2">
      <c r="C9" s="9"/>
      <c r="D9" s="10" t="s">
        <v>23</v>
      </c>
      <c r="E9" s="10" t="s">
        <v>24</v>
      </c>
      <c r="F9" s="9"/>
      <c r="G9" s="10" t="s">
        <v>23</v>
      </c>
      <c r="H9" s="10" t="s">
        <v>24</v>
      </c>
      <c r="I9" s="9"/>
      <c r="J9" s="10" t="s">
        <v>23</v>
      </c>
      <c r="K9" s="10" t="s">
        <v>24</v>
      </c>
      <c r="L9" s="40" t="s">
        <v>25</v>
      </c>
      <c r="M9" s="19" t="s">
        <v>25</v>
      </c>
      <c r="N9" s="40" t="s">
        <v>26</v>
      </c>
      <c r="P9" s="517" t="str">
        <f>'Investment Analysis'!Y8</f>
        <v>SPAXX</v>
      </c>
      <c r="Q9" s="102" t="s">
        <v>27</v>
      </c>
      <c r="R9" s="102" t="s">
        <v>27</v>
      </c>
      <c r="S9" s="512" t="str">
        <f>'Investment Analysis'!AC8</f>
        <v>FBGRX</v>
      </c>
      <c r="T9" s="102" t="s">
        <v>27</v>
      </c>
      <c r="U9" s="102" t="s">
        <v>27</v>
      </c>
      <c r="V9" s="512" t="str">
        <f>'Investment Analysis'!AJ8</f>
        <v>FCNTX</v>
      </c>
      <c r="W9" s="102" t="s">
        <v>27</v>
      </c>
      <c r="X9" s="102" t="s">
        <v>27</v>
      </c>
      <c r="Y9" s="512" t="s">
        <v>28</v>
      </c>
      <c r="Z9" s="102" t="s">
        <v>27</v>
      </c>
      <c r="AA9" s="102" t="s">
        <v>27</v>
      </c>
      <c r="AB9" s="512" t="str">
        <f>'Investment Analysis'!AQ8</f>
        <v>FOCPX</v>
      </c>
      <c r="AC9" s="102" t="s">
        <v>27</v>
      </c>
      <c r="AD9" s="102" t="s">
        <v>27</v>
      </c>
      <c r="AE9" s="512" t="str">
        <f>'Investment Analysis'!AX8</f>
        <v>FXAIX</v>
      </c>
      <c r="AF9" s="102" t="s">
        <v>27</v>
      </c>
      <c r="AG9" s="102" t="s">
        <v>27</v>
      </c>
      <c r="AH9" s="512" t="str">
        <f>'Investment Analysis'!BE8</f>
        <v>FEQIX</v>
      </c>
      <c r="AI9" s="102" t="s">
        <v>27</v>
      </c>
      <c r="AJ9" s="102" t="s">
        <v>27</v>
      </c>
      <c r="AK9" s="512" t="str">
        <f>'Investment Analysis'!BL8</f>
        <v>FDEGX</v>
      </c>
      <c r="AL9" s="102" t="s">
        <v>27</v>
      </c>
      <c r="AM9" s="102" t="s">
        <v>27</v>
      </c>
      <c r="AN9" s="512" t="str">
        <f>'Investment Analysis'!BS8</f>
        <v>FLVCX</v>
      </c>
      <c r="AO9" s="102" t="s">
        <v>27</v>
      </c>
      <c r="AP9" s="102" t="s">
        <v>27</v>
      </c>
      <c r="AQ9" s="512" t="str">
        <f>'Investment Analysis'!GO8</f>
        <v>FSPHX</v>
      </c>
      <c r="AR9" s="102" t="s">
        <v>27</v>
      </c>
      <c r="AS9" s="102" t="s">
        <v>27</v>
      </c>
      <c r="AT9" s="512" t="str">
        <f>'Investment Analysis'!CG8</f>
        <v>WAMCX</v>
      </c>
      <c r="AU9" s="102" t="s">
        <v>27</v>
      </c>
      <c r="AV9" s="102" t="s">
        <v>27</v>
      </c>
      <c r="AW9" s="512" t="str">
        <f>'Investment Analysis'!CN8</f>
        <v>FCPGX</v>
      </c>
      <c r="AX9" s="102" t="s">
        <v>27</v>
      </c>
      <c r="AY9" s="102" t="s">
        <v>27</v>
      </c>
      <c r="AZ9" s="512" t="str">
        <f>'Investment Analysis'!CU8</f>
        <v>FDSCX</v>
      </c>
      <c r="BA9" s="102" t="s">
        <v>27</v>
      </c>
      <c r="BB9" s="102" t="s">
        <v>27</v>
      </c>
      <c r="BC9" s="512" t="str">
        <f>'Investment Analysis'!DB8</f>
        <v>FCPVX</v>
      </c>
      <c r="BD9" s="102" t="s">
        <v>27</v>
      </c>
      <c r="BE9" s="102" t="s">
        <v>27</v>
      </c>
      <c r="BF9" s="512" t="str">
        <f>'Investment Analysis'!DI8</f>
        <v>FDIVX</v>
      </c>
      <c r="BG9" s="102" t="s">
        <v>27</v>
      </c>
      <c r="BH9" s="102" t="s">
        <v>27</v>
      </c>
      <c r="BI9" s="512" t="str">
        <f>'Investment Analysis'!DW8</f>
        <v>FSELX</v>
      </c>
      <c r="BJ9" s="102" t="s">
        <v>27</v>
      </c>
      <c r="BK9" s="102" t="s">
        <v>27</v>
      </c>
      <c r="BL9" s="512" t="str">
        <f>'Investment Analysis'!ED8</f>
        <v>FSPTX</v>
      </c>
      <c r="BM9" s="102" t="s">
        <v>27</v>
      </c>
      <c r="BN9" s="102" t="s">
        <v>27</v>
      </c>
      <c r="BO9" s="512" t="str">
        <f>'Investment Analysis'!DP8</f>
        <v>FEMKX</v>
      </c>
      <c r="BP9" s="102" t="s">
        <v>27</v>
      </c>
      <c r="BQ9" s="102" t="s">
        <v>27</v>
      </c>
      <c r="BR9" s="512" t="str">
        <f>'Investment Analysis'!EK8</f>
        <v>FBMPX</v>
      </c>
      <c r="BS9" s="102" t="s">
        <v>27</v>
      </c>
      <c r="BT9" s="102" t="s">
        <v>27</v>
      </c>
      <c r="BU9" s="512" t="str">
        <f>'Investment Analysis'!ER8</f>
        <v>BREFX</v>
      </c>
      <c r="BV9" s="102" t="s">
        <v>27</v>
      </c>
      <c r="BW9" s="102" t="s">
        <v>27</v>
      </c>
      <c r="BX9" s="512" t="str">
        <f>'Investment Analysis'!EY8</f>
        <v>FSAGX</v>
      </c>
      <c r="BY9" s="102" t="s">
        <v>27</v>
      </c>
      <c r="BZ9" s="102" t="s">
        <v>27</v>
      </c>
      <c r="CA9" s="512" t="str">
        <f>'Investment Analysis'!FF8</f>
        <v>FSENX</v>
      </c>
      <c r="CB9" s="102" t="s">
        <v>27</v>
      </c>
      <c r="CC9" s="102" t="s">
        <v>27</v>
      </c>
      <c r="CD9" s="512" t="str">
        <f>'Investment Analysis'!FM8</f>
        <v>FSLBX</v>
      </c>
      <c r="CE9" s="102" t="s">
        <v>27</v>
      </c>
      <c r="CF9" s="102" t="s">
        <v>27</v>
      </c>
      <c r="CG9" s="512" t="str">
        <f>'Investment Analysis'!FT8</f>
        <v>FSPCX</v>
      </c>
      <c r="CH9" s="102" t="s">
        <v>27</v>
      </c>
      <c r="CI9" s="102" t="s">
        <v>27</v>
      </c>
      <c r="CJ9" s="512" t="str">
        <f>'Investment Analysis'!GA8</f>
        <v>PGLOX</v>
      </c>
      <c r="CK9" s="102" t="s">
        <v>27</v>
      </c>
      <c r="CL9" s="102" t="s">
        <v>27</v>
      </c>
      <c r="CM9" s="512" t="str">
        <f>'Investment Analysis'!GV8</f>
        <v>FNSTX</v>
      </c>
      <c r="CN9" s="102" t="s">
        <v>27</v>
      </c>
      <c r="CO9" s="102" t="s">
        <v>27</v>
      </c>
      <c r="CP9" s="512" t="str">
        <f>'Investment Analysis'!HD8</f>
        <v>TSLA</v>
      </c>
      <c r="CQ9" s="102" t="s">
        <v>27</v>
      </c>
      <c r="CR9" s="102" t="s">
        <v>27</v>
      </c>
      <c r="CS9" s="512" t="str">
        <f>'Investment Analysis'!HK8</f>
        <v>KTOS</v>
      </c>
      <c r="CT9" s="102" t="s">
        <v>27</v>
      </c>
      <c r="CU9" s="102" t="s">
        <v>27</v>
      </c>
      <c r="CV9" s="512" t="str">
        <f>'Investment Analysis'!HY8</f>
        <v>NVDA</v>
      </c>
      <c r="CW9" s="102" t="s">
        <v>27</v>
      </c>
      <c r="CX9" s="102" t="s">
        <v>27</v>
      </c>
      <c r="CY9" s="512" t="str">
        <f>'Investment Analysis'!IF8</f>
        <v>AVGO</v>
      </c>
      <c r="CZ9" s="102" t="s">
        <v>27</v>
      </c>
      <c r="DA9" s="102" t="s">
        <v>27</v>
      </c>
      <c r="DB9" s="512" t="str">
        <f>'Investment Analysis'!IM8</f>
        <v>HII</v>
      </c>
      <c r="DC9" s="102" t="s">
        <v>27</v>
      </c>
      <c r="DD9" s="102" t="s">
        <v>27</v>
      </c>
      <c r="DE9" s="512" t="str">
        <f>'Investment Analysis'!IT8</f>
        <v>CCJ</v>
      </c>
      <c r="DF9" s="102" t="s">
        <v>27</v>
      </c>
      <c r="DG9" s="102" t="s">
        <v>27</v>
      </c>
      <c r="DH9" s="512" t="str">
        <f>'Investment Analysis'!JA8</f>
        <v xml:space="preserve">META  </v>
      </c>
      <c r="DI9" s="102" t="s">
        <v>27</v>
      </c>
      <c r="DJ9" s="102" t="s">
        <v>27</v>
      </c>
      <c r="DK9" s="512" t="str">
        <f>'Investment Analysis'!JH8</f>
        <v>MSFT</v>
      </c>
      <c r="DL9" s="102" t="s">
        <v>27</v>
      </c>
      <c r="DM9" s="102" t="s">
        <v>27</v>
      </c>
      <c r="DN9" s="512" t="str">
        <f>'Investment Analysis'!HR8</f>
        <v>XOM</v>
      </c>
      <c r="DO9" s="102" t="s">
        <v>27</v>
      </c>
      <c r="DP9" s="102" t="s">
        <v>27</v>
      </c>
      <c r="DQ9" s="512" t="str">
        <f>'Investment Analysis'!JO8</f>
        <v>IDR</v>
      </c>
      <c r="DR9" s="102" t="s">
        <v>27</v>
      </c>
      <c r="DS9" s="102" t="s">
        <v>27</v>
      </c>
      <c r="DT9" s="512" t="str">
        <f>'Investment Analysis'!JV8</f>
        <v>DNN</v>
      </c>
      <c r="DU9" s="102" t="s">
        <v>27</v>
      </c>
      <c r="DV9" s="102" t="s">
        <v>27</v>
      </c>
      <c r="DW9" s="512" t="str">
        <f>'Investment Analysis'!KC8</f>
        <v>APA</v>
      </c>
      <c r="DX9" s="102" t="s">
        <v>27</v>
      </c>
      <c r="DY9" s="102" t="s">
        <v>27</v>
      </c>
      <c r="DZ9" s="512" t="str">
        <f>'Investment Analysis'!KJ8</f>
        <v>CRDO</v>
      </c>
      <c r="EA9" s="102" t="s">
        <v>27</v>
      </c>
      <c r="EB9" s="102" t="s">
        <v>27</v>
      </c>
      <c r="EC9" s="512" t="str">
        <f>'Investment Analysis'!KQ8</f>
        <v>ASCUF</v>
      </c>
      <c r="ED9" s="102" t="s">
        <v>27</v>
      </c>
      <c r="EE9" s="102" t="s">
        <v>27</v>
      </c>
      <c r="EF9" s="512" t="str">
        <f>'Investment Analysis'!LE8</f>
        <v>EQT</v>
      </c>
      <c r="EG9" s="102" t="s">
        <v>27</v>
      </c>
      <c r="EH9" s="102" t="s">
        <v>27</v>
      </c>
      <c r="EI9" s="512" t="str">
        <f>'Investment Analysis'!LL8</f>
        <v>AEM</v>
      </c>
      <c r="EJ9" s="102" t="s">
        <v>27</v>
      </c>
      <c r="EK9" s="102" t="s">
        <v>27</v>
      </c>
      <c r="EL9" s="512" t="str">
        <f>'Investment Analysis'!LS8</f>
        <v>KGC</v>
      </c>
      <c r="EM9" s="102" t="s">
        <v>27</v>
      </c>
      <c r="EN9" s="102" t="s">
        <v>27</v>
      </c>
      <c r="EO9" s="512" t="str">
        <f>'Investment Analysis'!LZ8</f>
        <v>ERO</v>
      </c>
      <c r="EP9" s="102" t="s">
        <v>27</v>
      </c>
      <c r="EQ9" s="102" t="s">
        <v>27</v>
      </c>
      <c r="ER9" s="512" t="str">
        <f>'Investment Analysis'!KX8</f>
        <v>SYM</v>
      </c>
      <c r="ES9" s="102" t="s">
        <v>27</v>
      </c>
      <c r="ET9" s="102" t="s">
        <v>27</v>
      </c>
      <c r="EU9" s="512" t="str">
        <f>'Investment Analysis'!MG8</f>
        <v>OKLO</v>
      </c>
      <c r="EV9" s="102" t="s">
        <v>27</v>
      </c>
      <c r="EW9" s="102" t="s">
        <v>27</v>
      </c>
      <c r="EX9" s="512" t="str">
        <f>'Investment Analysis'!MN8</f>
        <v>BWXT</v>
      </c>
      <c r="EY9" s="102" t="s">
        <v>27</v>
      </c>
      <c r="EZ9" s="102" t="s">
        <v>27</v>
      </c>
      <c r="FA9" s="512" t="str">
        <f>'Investment Analysis'!MU8</f>
        <v>PPTA</v>
      </c>
      <c r="FB9" s="102" t="s">
        <v>27</v>
      </c>
      <c r="FC9" s="102" t="s">
        <v>27</v>
      </c>
      <c r="FD9" s="512" t="str">
        <f>'Investment Analysis'!NB8</f>
        <v>GE</v>
      </c>
      <c r="FE9" s="102" t="s">
        <v>27</v>
      </c>
      <c r="FF9" s="102" t="s">
        <v>27</v>
      </c>
      <c r="FG9" s="512" t="str">
        <f>'Investment Analysis'!NI8</f>
        <v>HL</v>
      </c>
      <c r="FH9" s="102" t="s">
        <v>27</v>
      </c>
      <c r="FI9" s="102" t="s">
        <v>27</v>
      </c>
      <c r="FJ9" s="512" t="str">
        <f>'Investment Analysis'!NP8</f>
        <v>GEV</v>
      </c>
      <c r="FK9" s="102" t="s">
        <v>27</v>
      </c>
      <c r="FL9" s="102" t="s">
        <v>27</v>
      </c>
      <c r="FM9" s="512" t="str">
        <f>'Investment Analysis'!NW8</f>
        <v>GOOGL</v>
      </c>
      <c r="FN9" s="102" t="s">
        <v>27</v>
      </c>
      <c r="FO9" s="102" t="s">
        <v>27</v>
      </c>
      <c r="FP9" s="512" t="str">
        <f>'Investment Analysis'!OD8</f>
        <v>SLI</v>
      </c>
      <c r="FQ9" s="102" t="s">
        <v>27</v>
      </c>
      <c r="FR9" s="102" t="s">
        <v>27</v>
      </c>
      <c r="FS9" s="512" t="str">
        <f>'Investment Analysis'!OK8</f>
        <v>LEU</v>
      </c>
      <c r="FT9" s="102" t="s">
        <v>27</v>
      </c>
      <c r="FU9" s="102" t="s">
        <v>27</v>
      </c>
      <c r="FV9" s="512" t="str">
        <f>'Investment Analysis'!OR8</f>
        <v>TMC</v>
      </c>
      <c r="FW9" s="102" t="s">
        <v>27</v>
      </c>
      <c r="FX9" s="102" t="s">
        <v>27</v>
      </c>
      <c r="FY9" s="512" t="str">
        <f>'Investment Analysis'!OY8</f>
        <v>RTX</v>
      </c>
      <c r="FZ9" s="102" t="s">
        <v>27</v>
      </c>
      <c r="GA9" s="102" t="s">
        <v>27</v>
      </c>
      <c r="GB9" s="512" t="str">
        <f>'Investment Analysis'!PF8</f>
        <v>LHX</v>
      </c>
      <c r="GC9" s="102" t="s">
        <v>27</v>
      </c>
      <c r="GD9" s="102" t="s">
        <v>27</v>
      </c>
      <c r="GE9" s="512" t="str">
        <f>'Investment Analysis'!PT8</f>
        <v>UUUU</v>
      </c>
      <c r="GF9" s="102" t="s">
        <v>27</v>
      </c>
      <c r="GG9" s="102" t="s">
        <v>27</v>
      </c>
      <c r="GH9" s="512" t="str">
        <f>'Investment Analysis'!QA8</f>
        <v>IDCC</v>
      </c>
      <c r="GI9" s="102" t="s">
        <v>27</v>
      </c>
      <c r="GJ9" s="102" t="s">
        <v>27</v>
      </c>
      <c r="GK9" s="512" t="str">
        <f>'Investment Analysis'!QH8</f>
        <v>ADBRF</v>
      </c>
      <c r="GL9" s="102" t="s">
        <v>27</v>
      </c>
      <c r="GM9" s="102" t="s">
        <v>27</v>
      </c>
      <c r="GN9" s="512" t="str">
        <f>'Investment Analysis'!QO8</f>
        <v>USAR</v>
      </c>
      <c r="GO9" s="102" t="s">
        <v>27</v>
      </c>
      <c r="GP9" s="102" t="s">
        <v>27</v>
      </c>
      <c r="GQ9" s="512" t="str">
        <f>'Investment Analysis'!QV8</f>
        <v>PMETF</v>
      </c>
      <c r="GR9" s="102" t="s">
        <v>27</v>
      </c>
      <c r="GS9" s="102" t="s">
        <v>27</v>
      </c>
      <c r="GT9" s="512" t="str">
        <f>'Investment Analysis'!RC8</f>
        <v>TTMI</v>
      </c>
      <c r="GU9" s="102" t="s">
        <v>27</v>
      </c>
      <c r="GV9" s="102" t="s">
        <v>27</v>
      </c>
      <c r="GW9" s="512" t="str">
        <f>'Investment Analysis'!RJ8</f>
        <v>TSM</v>
      </c>
      <c r="GX9" s="102" t="s">
        <v>27</v>
      </c>
      <c r="GY9" s="102" t="s">
        <v>27</v>
      </c>
      <c r="GZ9" s="512" t="str">
        <f>'Investment Analysis'!RQ8</f>
        <v>BTU</v>
      </c>
      <c r="HA9" s="102" t="s">
        <v>27</v>
      </c>
      <c r="HB9" s="102" t="s">
        <v>27</v>
      </c>
      <c r="HC9" s="512" t="str">
        <f>'Investment Analysis'!RX8</f>
        <v>PLTR</v>
      </c>
      <c r="HD9" s="102" t="s">
        <v>27</v>
      </c>
      <c r="HE9" s="102" t="s">
        <v>27</v>
      </c>
      <c r="HF9" s="512" t="str">
        <f>'Investment Analysis'!SE8</f>
        <v>RGTI</v>
      </c>
      <c r="HG9" s="102" t="s">
        <v>27</v>
      </c>
      <c r="HH9" s="102" t="s">
        <v>27</v>
      </c>
      <c r="HI9" s="512" t="str">
        <f>'Investment Analysis'!SL8</f>
        <v>AREC</v>
      </c>
      <c r="HJ9" s="102" t="s">
        <v>27</v>
      </c>
      <c r="HK9" s="102" t="s">
        <v>27</v>
      </c>
      <c r="HL9" s="512" t="str">
        <f>'Investment Analysis'!SS8</f>
        <v>QBTS</v>
      </c>
      <c r="HM9" s="102" t="s">
        <v>27</v>
      </c>
      <c r="HN9" s="102" t="s">
        <v>27</v>
      </c>
      <c r="HO9" s="512" t="str">
        <f>'Investment Analysis'!SZ8</f>
        <v>MP</v>
      </c>
      <c r="HP9" s="102" t="s">
        <v>27</v>
      </c>
      <c r="HQ9" s="102" t="s">
        <v>27</v>
      </c>
      <c r="HR9" s="512" t="str">
        <f>'Investment Analysis'!TG8</f>
        <v>ARRNF</v>
      </c>
      <c r="HS9" s="102" t="s">
        <v>27</v>
      </c>
      <c r="HT9" s="102" t="s">
        <v>27</v>
      </c>
      <c r="HU9" s="512" t="str">
        <f>'Investment Analysis'!TN8</f>
        <v>PSIX</v>
      </c>
      <c r="HV9" s="102" t="s">
        <v>27</v>
      </c>
      <c r="HW9" s="102" t="s">
        <v>27</v>
      </c>
      <c r="HX9" s="512" t="s">
        <v>29</v>
      </c>
      <c r="HY9" s="102" t="s">
        <v>27</v>
      </c>
      <c r="HZ9" s="102" t="s">
        <v>27</v>
      </c>
      <c r="IA9" s="512">
        <f>'Investment Analysis'!UB8:UB9</f>
        <v>0</v>
      </c>
      <c r="IB9" s="102" t="s">
        <v>27</v>
      </c>
      <c r="IC9" s="102" t="s">
        <v>27</v>
      </c>
      <c r="ID9" s="512">
        <f>'Investment Analysis'!UI8:UI9</f>
        <v>0</v>
      </c>
      <c r="IE9" s="102" t="s">
        <v>27</v>
      </c>
      <c r="IF9" s="102" t="s">
        <v>27</v>
      </c>
      <c r="IG9" s="512">
        <f>'Investment Analysis'!UP8:UP9</f>
        <v>0</v>
      </c>
      <c r="IH9" s="102" t="s">
        <v>27</v>
      </c>
      <c r="II9" s="102" t="s">
        <v>27</v>
      </c>
      <c r="IJ9" s="512">
        <f>-'Investment Analysis'!UW8:UW9</f>
        <v>0</v>
      </c>
      <c r="IK9" s="102" t="s">
        <v>27</v>
      </c>
      <c r="IL9" s="102" t="s">
        <v>27</v>
      </c>
      <c r="IM9" s="512">
        <f>'Investment Analysis'!VD8:VD9</f>
        <v>0</v>
      </c>
      <c r="IN9" s="102" t="s">
        <v>27</v>
      </c>
      <c r="IO9" s="102" t="s">
        <v>27</v>
      </c>
      <c r="IP9" s="130"/>
      <c r="IQ9" s="130"/>
      <c r="IR9" s="130"/>
      <c r="IS9" s="10" t="s">
        <v>22</v>
      </c>
      <c r="IT9" s="10" t="s">
        <v>30</v>
      </c>
      <c r="IU9" s="10" t="s">
        <v>31</v>
      </c>
      <c r="IV9" s="10" t="s">
        <v>32</v>
      </c>
      <c r="IW9" s="10" t="s">
        <v>33</v>
      </c>
      <c r="IX9" s="10" t="s">
        <v>34</v>
      </c>
      <c r="IY9" s="10" t="s">
        <v>35</v>
      </c>
      <c r="IZ9" s="10" t="s">
        <v>36</v>
      </c>
    </row>
    <row r="10" spans="1:260" ht="15.75" customHeight="1" x14ac:dyDescent="0.2">
      <c r="A10" s="2" t="s">
        <v>37</v>
      </c>
      <c r="B10" s="2" t="s">
        <v>38</v>
      </c>
      <c r="C10" s="11" t="s">
        <v>23</v>
      </c>
      <c r="D10" s="11" t="s">
        <v>39</v>
      </c>
      <c r="E10" s="11" t="s">
        <v>40</v>
      </c>
      <c r="F10" s="11" t="s">
        <v>23</v>
      </c>
      <c r="G10" s="11" t="s">
        <v>39</v>
      </c>
      <c r="H10" s="11" t="s">
        <v>40</v>
      </c>
      <c r="I10" s="11" t="s">
        <v>23</v>
      </c>
      <c r="J10" s="11" t="s">
        <v>39</v>
      </c>
      <c r="K10" s="11" t="s">
        <v>40</v>
      </c>
      <c r="L10" s="11" t="s">
        <v>41</v>
      </c>
      <c r="M10" s="20" t="s">
        <v>42</v>
      </c>
      <c r="N10" s="40" t="s">
        <v>43</v>
      </c>
      <c r="O10" s="1"/>
      <c r="P10" s="518"/>
      <c r="Q10" s="117" t="s">
        <v>1</v>
      </c>
      <c r="R10" s="118" t="s">
        <v>44</v>
      </c>
      <c r="S10" s="513"/>
      <c r="T10" s="117" t="s">
        <v>1</v>
      </c>
      <c r="U10" s="118" t="s">
        <v>44</v>
      </c>
      <c r="V10" s="513"/>
      <c r="W10" s="117" t="s">
        <v>1</v>
      </c>
      <c r="X10" s="118" t="s">
        <v>44</v>
      </c>
      <c r="Y10" s="513"/>
      <c r="Z10" s="117" t="s">
        <v>1</v>
      </c>
      <c r="AA10" s="118" t="s">
        <v>44</v>
      </c>
      <c r="AB10" s="513"/>
      <c r="AC10" s="117" t="s">
        <v>1</v>
      </c>
      <c r="AD10" s="118" t="s">
        <v>44</v>
      </c>
      <c r="AE10" s="513"/>
      <c r="AF10" s="117" t="s">
        <v>1</v>
      </c>
      <c r="AG10" s="118" t="s">
        <v>44</v>
      </c>
      <c r="AH10" s="513"/>
      <c r="AI10" s="117" t="s">
        <v>1</v>
      </c>
      <c r="AJ10" s="118" t="s">
        <v>44</v>
      </c>
      <c r="AK10" s="513"/>
      <c r="AL10" s="117" t="s">
        <v>1</v>
      </c>
      <c r="AM10" s="118" t="s">
        <v>44</v>
      </c>
      <c r="AN10" s="513"/>
      <c r="AO10" s="117" t="s">
        <v>1</v>
      </c>
      <c r="AP10" s="118" t="s">
        <v>44</v>
      </c>
      <c r="AQ10" s="513"/>
      <c r="AR10" s="117" t="s">
        <v>1</v>
      </c>
      <c r="AS10" s="118" t="s">
        <v>44</v>
      </c>
      <c r="AT10" s="513"/>
      <c r="AU10" s="117" t="s">
        <v>1</v>
      </c>
      <c r="AV10" s="118" t="s">
        <v>44</v>
      </c>
      <c r="AW10" s="513"/>
      <c r="AX10" s="117" t="s">
        <v>1</v>
      </c>
      <c r="AY10" s="118" t="s">
        <v>44</v>
      </c>
      <c r="AZ10" s="513"/>
      <c r="BA10" s="117" t="s">
        <v>1</v>
      </c>
      <c r="BB10" s="118" t="s">
        <v>44</v>
      </c>
      <c r="BC10" s="513"/>
      <c r="BD10" s="117" t="s">
        <v>1</v>
      </c>
      <c r="BE10" s="118" t="s">
        <v>44</v>
      </c>
      <c r="BF10" s="513"/>
      <c r="BG10" s="117" t="s">
        <v>1</v>
      </c>
      <c r="BH10" s="118" t="s">
        <v>44</v>
      </c>
      <c r="BI10" s="513"/>
      <c r="BJ10" s="117" t="s">
        <v>1</v>
      </c>
      <c r="BK10" s="118" t="s">
        <v>44</v>
      </c>
      <c r="BL10" s="513"/>
      <c r="BM10" s="117" t="s">
        <v>1</v>
      </c>
      <c r="BN10" s="118" t="s">
        <v>44</v>
      </c>
      <c r="BO10" s="513"/>
      <c r="BP10" s="117" t="s">
        <v>1</v>
      </c>
      <c r="BQ10" s="118" t="s">
        <v>44</v>
      </c>
      <c r="BR10" s="513"/>
      <c r="BS10" s="117" t="s">
        <v>1</v>
      </c>
      <c r="BT10" s="118" t="s">
        <v>44</v>
      </c>
      <c r="BU10" s="513"/>
      <c r="BV10" s="117" t="s">
        <v>1</v>
      </c>
      <c r="BW10" s="118" t="s">
        <v>44</v>
      </c>
      <c r="BX10" s="513"/>
      <c r="BY10" s="117" t="s">
        <v>1</v>
      </c>
      <c r="BZ10" s="118" t="s">
        <v>44</v>
      </c>
      <c r="CA10" s="513"/>
      <c r="CB10" s="117" t="s">
        <v>1</v>
      </c>
      <c r="CC10" s="118" t="s">
        <v>44</v>
      </c>
      <c r="CD10" s="513"/>
      <c r="CE10" s="117" t="s">
        <v>1</v>
      </c>
      <c r="CF10" s="118" t="s">
        <v>44</v>
      </c>
      <c r="CG10" s="513"/>
      <c r="CH10" s="117" t="s">
        <v>1</v>
      </c>
      <c r="CI10" s="118" t="s">
        <v>44</v>
      </c>
      <c r="CJ10" s="513"/>
      <c r="CK10" s="117" t="s">
        <v>1</v>
      </c>
      <c r="CL10" s="118" t="s">
        <v>44</v>
      </c>
      <c r="CM10" s="513"/>
      <c r="CN10" s="117" t="s">
        <v>1</v>
      </c>
      <c r="CO10" s="118" t="s">
        <v>44</v>
      </c>
      <c r="CP10" s="513"/>
      <c r="CQ10" s="117" t="s">
        <v>1</v>
      </c>
      <c r="CR10" s="118" t="s">
        <v>44</v>
      </c>
      <c r="CS10" s="513"/>
      <c r="CT10" s="117" t="s">
        <v>1</v>
      </c>
      <c r="CU10" s="118" t="s">
        <v>44</v>
      </c>
      <c r="CV10" s="513"/>
      <c r="CW10" s="117" t="s">
        <v>1</v>
      </c>
      <c r="CX10" s="118" t="s">
        <v>44</v>
      </c>
      <c r="CY10" s="513"/>
      <c r="CZ10" s="117" t="s">
        <v>1</v>
      </c>
      <c r="DA10" s="118" t="s">
        <v>44</v>
      </c>
      <c r="DB10" s="513"/>
      <c r="DC10" s="117" t="s">
        <v>1</v>
      </c>
      <c r="DD10" s="118" t="s">
        <v>44</v>
      </c>
      <c r="DE10" s="513"/>
      <c r="DF10" s="117" t="s">
        <v>1</v>
      </c>
      <c r="DG10" s="118" t="s">
        <v>44</v>
      </c>
      <c r="DH10" s="513"/>
      <c r="DI10" s="117" t="s">
        <v>1</v>
      </c>
      <c r="DJ10" s="118" t="s">
        <v>44</v>
      </c>
      <c r="DK10" s="513"/>
      <c r="DL10" s="117" t="s">
        <v>1</v>
      </c>
      <c r="DM10" s="118" t="s">
        <v>44</v>
      </c>
      <c r="DN10" s="513"/>
      <c r="DO10" s="117" t="s">
        <v>1</v>
      </c>
      <c r="DP10" s="118" t="s">
        <v>44</v>
      </c>
      <c r="DQ10" s="513"/>
      <c r="DR10" s="117" t="s">
        <v>1</v>
      </c>
      <c r="DS10" s="118" t="s">
        <v>44</v>
      </c>
      <c r="DT10" s="513"/>
      <c r="DU10" s="117" t="s">
        <v>1</v>
      </c>
      <c r="DV10" s="118" t="s">
        <v>44</v>
      </c>
      <c r="DW10" s="513"/>
      <c r="DX10" s="117" t="s">
        <v>1</v>
      </c>
      <c r="DY10" s="118" t="s">
        <v>44</v>
      </c>
      <c r="DZ10" s="513"/>
      <c r="EA10" s="117" t="s">
        <v>1</v>
      </c>
      <c r="EB10" s="118" t="s">
        <v>44</v>
      </c>
      <c r="EC10" s="513"/>
      <c r="ED10" s="117" t="s">
        <v>1</v>
      </c>
      <c r="EE10" s="118" t="s">
        <v>44</v>
      </c>
      <c r="EF10" s="513"/>
      <c r="EG10" s="117" t="s">
        <v>1</v>
      </c>
      <c r="EH10" s="118" t="s">
        <v>44</v>
      </c>
      <c r="EI10" s="513"/>
      <c r="EJ10" s="117" t="s">
        <v>1</v>
      </c>
      <c r="EK10" s="118" t="s">
        <v>44</v>
      </c>
      <c r="EL10" s="513"/>
      <c r="EM10" s="117" t="s">
        <v>1</v>
      </c>
      <c r="EN10" s="118" t="s">
        <v>44</v>
      </c>
      <c r="EO10" s="513"/>
      <c r="EP10" s="117" t="s">
        <v>1</v>
      </c>
      <c r="EQ10" s="118" t="s">
        <v>44</v>
      </c>
      <c r="ER10" s="513"/>
      <c r="ES10" s="117" t="s">
        <v>1</v>
      </c>
      <c r="ET10" s="118" t="s">
        <v>44</v>
      </c>
      <c r="EU10" s="513"/>
      <c r="EV10" s="117" t="s">
        <v>1</v>
      </c>
      <c r="EW10" s="118" t="s">
        <v>44</v>
      </c>
      <c r="EX10" s="513"/>
      <c r="EY10" s="117" t="s">
        <v>1</v>
      </c>
      <c r="EZ10" s="118" t="s">
        <v>44</v>
      </c>
      <c r="FA10" s="513"/>
      <c r="FB10" s="117" t="s">
        <v>1</v>
      </c>
      <c r="FC10" s="118" t="s">
        <v>44</v>
      </c>
      <c r="FD10" s="513"/>
      <c r="FE10" s="117" t="s">
        <v>1</v>
      </c>
      <c r="FF10" s="118" t="s">
        <v>44</v>
      </c>
      <c r="FG10" s="513"/>
      <c r="FH10" s="117" t="s">
        <v>1</v>
      </c>
      <c r="FI10" s="118" t="s">
        <v>44</v>
      </c>
      <c r="FJ10" s="513"/>
      <c r="FK10" s="117" t="s">
        <v>1</v>
      </c>
      <c r="FL10" s="118" t="s">
        <v>44</v>
      </c>
      <c r="FM10" s="513"/>
      <c r="FN10" s="117" t="s">
        <v>1</v>
      </c>
      <c r="FO10" s="118" t="s">
        <v>44</v>
      </c>
      <c r="FP10" s="513"/>
      <c r="FQ10" s="117" t="s">
        <v>1</v>
      </c>
      <c r="FR10" s="118" t="s">
        <v>44</v>
      </c>
      <c r="FS10" s="513"/>
      <c r="FT10" s="117" t="s">
        <v>1</v>
      </c>
      <c r="FU10" s="118" t="s">
        <v>44</v>
      </c>
      <c r="FV10" s="513"/>
      <c r="FW10" s="117" t="s">
        <v>1</v>
      </c>
      <c r="FX10" s="118" t="s">
        <v>44</v>
      </c>
      <c r="FY10" s="513"/>
      <c r="FZ10" s="117" t="s">
        <v>1</v>
      </c>
      <c r="GA10" s="118" t="s">
        <v>44</v>
      </c>
      <c r="GB10" s="513"/>
      <c r="GC10" s="117" t="s">
        <v>1</v>
      </c>
      <c r="GD10" s="118" t="s">
        <v>44</v>
      </c>
      <c r="GE10" s="513"/>
      <c r="GF10" s="117" t="s">
        <v>1</v>
      </c>
      <c r="GG10" s="118" t="s">
        <v>44</v>
      </c>
      <c r="GH10" s="513"/>
      <c r="GI10" s="117" t="s">
        <v>1</v>
      </c>
      <c r="GJ10" s="118" t="s">
        <v>44</v>
      </c>
      <c r="GK10" s="513"/>
      <c r="GL10" s="117" t="s">
        <v>1</v>
      </c>
      <c r="GM10" s="118" t="s">
        <v>44</v>
      </c>
      <c r="GN10" s="513"/>
      <c r="GO10" s="117" t="s">
        <v>1</v>
      </c>
      <c r="GP10" s="118" t="s">
        <v>44</v>
      </c>
      <c r="GQ10" s="513"/>
      <c r="GR10" s="117" t="s">
        <v>1</v>
      </c>
      <c r="GS10" s="118" t="s">
        <v>44</v>
      </c>
      <c r="GT10" s="513"/>
      <c r="GU10" s="117" t="s">
        <v>1</v>
      </c>
      <c r="GV10" s="118" t="s">
        <v>44</v>
      </c>
      <c r="GW10" s="513"/>
      <c r="GX10" s="117" t="s">
        <v>1</v>
      </c>
      <c r="GY10" s="118" t="s">
        <v>44</v>
      </c>
      <c r="GZ10" s="513"/>
      <c r="HA10" s="117" t="s">
        <v>1</v>
      </c>
      <c r="HB10" s="118" t="s">
        <v>44</v>
      </c>
      <c r="HC10" s="513"/>
      <c r="HD10" s="117" t="s">
        <v>1</v>
      </c>
      <c r="HE10" s="118" t="s">
        <v>44</v>
      </c>
      <c r="HF10" s="513"/>
      <c r="HG10" s="117" t="s">
        <v>1</v>
      </c>
      <c r="HH10" s="118" t="s">
        <v>44</v>
      </c>
      <c r="HI10" s="513"/>
      <c r="HJ10" s="117" t="s">
        <v>1</v>
      </c>
      <c r="HK10" s="118" t="s">
        <v>44</v>
      </c>
      <c r="HL10" s="513"/>
      <c r="HM10" s="117" t="s">
        <v>1</v>
      </c>
      <c r="HN10" s="118" t="s">
        <v>44</v>
      </c>
      <c r="HO10" s="513"/>
      <c r="HP10" s="117" t="s">
        <v>1</v>
      </c>
      <c r="HQ10" s="118" t="s">
        <v>44</v>
      </c>
      <c r="HR10" s="513"/>
      <c r="HS10" s="117" t="s">
        <v>1</v>
      </c>
      <c r="HT10" s="118" t="s">
        <v>44</v>
      </c>
      <c r="HU10" s="513"/>
      <c r="HV10" s="117" t="s">
        <v>1</v>
      </c>
      <c r="HW10" s="118" t="s">
        <v>44</v>
      </c>
      <c r="HX10" s="513"/>
      <c r="HY10" s="117" t="s">
        <v>1</v>
      </c>
      <c r="HZ10" s="118" t="s">
        <v>44</v>
      </c>
      <c r="IA10" s="513"/>
      <c r="IB10" s="117" t="s">
        <v>1</v>
      </c>
      <c r="IC10" s="118" t="s">
        <v>44</v>
      </c>
      <c r="ID10" s="513"/>
      <c r="IE10" s="117" t="s">
        <v>1</v>
      </c>
      <c r="IF10" s="118" t="s">
        <v>44</v>
      </c>
      <c r="IG10" s="513"/>
      <c r="IH10" s="117" t="s">
        <v>1</v>
      </c>
      <c r="II10" s="118" t="s">
        <v>44</v>
      </c>
      <c r="IJ10" s="513"/>
      <c r="IK10" s="117" t="s">
        <v>1</v>
      </c>
      <c r="IL10" s="118" t="s">
        <v>44</v>
      </c>
      <c r="IM10" s="513"/>
      <c r="IN10" s="117" t="s">
        <v>1</v>
      </c>
      <c r="IO10" s="118" t="s">
        <v>44</v>
      </c>
      <c r="IP10" s="130"/>
      <c r="IQ10" s="130"/>
      <c r="IR10" s="130"/>
      <c r="IS10" s="11" t="s">
        <v>42</v>
      </c>
      <c r="IT10" s="11" t="s">
        <v>23</v>
      </c>
      <c r="IU10" s="11" t="s">
        <v>45</v>
      </c>
      <c r="IV10" s="11" t="s">
        <v>46</v>
      </c>
      <c r="IW10" s="11" t="s">
        <v>43</v>
      </c>
      <c r="IX10" s="11" t="s">
        <v>43</v>
      </c>
      <c r="IY10" s="11" t="s">
        <v>47</v>
      </c>
      <c r="IZ10" s="11" t="s">
        <v>47</v>
      </c>
    </row>
    <row r="11" spans="1:260" x14ac:dyDescent="0.2">
      <c r="A11" s="76">
        <f>'Investment Analysis'!A11</f>
        <v>45659</v>
      </c>
      <c r="B11" s="77">
        <f>'Investment Analysis'!B11</f>
        <v>45659</v>
      </c>
      <c r="C11" s="27">
        <f>'Investment Analysis'!C11</f>
        <v>42392.27</v>
      </c>
      <c r="D11" s="42">
        <f>'Investment Analysis'!D11</f>
        <v>-151.95000000000437</v>
      </c>
      <c r="E11" s="28">
        <f>'Investment Analysis'!E11</f>
        <v>-3.5715779957889546E-3</v>
      </c>
      <c r="F11" s="27">
        <f>'Investment Analysis'!G11</f>
        <v>5868.55</v>
      </c>
      <c r="G11" s="42">
        <f>'Investment Analysis'!H11</f>
        <v>-13.079999999999927</v>
      </c>
      <c r="H11" s="28">
        <f>'Investment Analysis'!I11</f>
        <v>-2.2238733140302817E-3</v>
      </c>
      <c r="I11" s="27">
        <f>'Investment Analysis'!K11</f>
        <v>19280.79</v>
      </c>
      <c r="J11" s="42">
        <f>'Investment Analysis'!L11</f>
        <v>-30</v>
      </c>
      <c r="K11" s="28">
        <f>'Investment Analysis'!M11</f>
        <v>-1.5535356140271837E-3</v>
      </c>
      <c r="L11" s="57">
        <f>'Investment Analysis'!T11</f>
        <v>258.7195368479592</v>
      </c>
      <c r="M11" s="29">
        <f>'Investment Analysis'!V11</f>
        <v>-1.3855119691578979E-3</v>
      </c>
      <c r="N11" s="78">
        <f>'Investment Analysis'!W11</f>
        <v>-1.3855119691578979E-3</v>
      </c>
      <c r="O11" s="1"/>
      <c r="P11" s="81">
        <f>'Investment Analysis'!Y11</f>
        <v>264594.12</v>
      </c>
      <c r="Q11" s="34"/>
      <c r="R11" s="82"/>
      <c r="S11" s="81">
        <v>22394.73</v>
      </c>
      <c r="T11" s="34">
        <f t="shared" ref="T11:T24" si="0">IF(S11&gt;0,(S11-T$5)/T$5,0)</f>
        <v>1.9987587038028922</v>
      </c>
      <c r="U11" s="82">
        <f>'Investment Analysis'!AF11</f>
        <v>0.38405049462887658</v>
      </c>
      <c r="V11" s="81">
        <v>17689.66</v>
      </c>
      <c r="W11" s="34">
        <f t="shared" ref="W11:W24" si="1">IF(V11&gt;0,(V11-W$5)/W$5,0)</f>
        <v>1.2928917692806221</v>
      </c>
      <c r="X11" s="82">
        <f>'Investment Analysis'!AT11</f>
        <v>0.24724956572090329</v>
      </c>
      <c r="Y11" s="81">
        <v>9984.42</v>
      </c>
      <c r="Z11" s="34">
        <f t="shared" ref="Z11:Z74" si="2">IF(Y11&gt;0,(Y11-Z$5)/Z$5,0)</f>
        <v>8.4402566158781804E-4</v>
      </c>
      <c r="AA11" s="82">
        <f>'Investment Analysis'!GK11</f>
        <v>-8.8449531737772192E-3</v>
      </c>
      <c r="AB11" s="81">
        <v>2652.34</v>
      </c>
      <c r="AC11" s="34">
        <f t="shared" ref="AC11:AC24" si="3">IF(AB11&gt;0,(AB11-AC$5)/AC$5,0)</f>
        <v>-4.0030041306796296E-3</v>
      </c>
      <c r="AD11" s="82">
        <f>'Investment Analysis'!AT11</f>
        <v>0.24724956572090329</v>
      </c>
      <c r="AE11" s="81">
        <v>22221.71</v>
      </c>
      <c r="AF11" s="34">
        <f t="shared" ref="AF11:AF25" si="4">IF(AE11&gt;0,(AE11-AF$5)/AF$5,0)</f>
        <v>-9.242052699629983E-3</v>
      </c>
      <c r="AG11" s="82">
        <f>'Investment Analysis'!BA11</f>
        <v>0.51931394481730064</v>
      </c>
      <c r="AH11" s="81"/>
      <c r="AI11" s="34">
        <f t="shared" ref="AI11:AI27" si="5">IF(AH11&gt;0,(AH11-AI$5)/AI$5,0)</f>
        <v>0</v>
      </c>
      <c r="AJ11" s="82">
        <f>'Investment Analysis'!BH11</f>
        <v>0</v>
      </c>
      <c r="AK11" s="81">
        <v>18871.11</v>
      </c>
      <c r="AL11" s="34">
        <f t="shared" ref="AL11:AL24" si="6">IF(AK11&gt;0,(AK11-AL$5)/AL$5,0)</f>
        <v>3.9054094099298156</v>
      </c>
      <c r="AM11" s="82">
        <f>'Investment Analysis'!BO11</f>
        <v>0.12714718760525437</v>
      </c>
      <c r="AN11" s="81">
        <v>14657.64</v>
      </c>
      <c r="AO11" s="34">
        <f t="shared" ref="AO11:AO45" si="7">IF(AN11&gt;0,(AN11-AO$5)/AO$5,0)</f>
        <v>2.1589741379310343</v>
      </c>
      <c r="AP11" s="82">
        <f>'Investment Analysis'!BV11</f>
        <v>3.5158346752549717E-2</v>
      </c>
      <c r="AQ11" s="81"/>
      <c r="AR11" s="34">
        <f t="shared" ref="AR11:AR24" si="8">IF(AQ11&gt;0,(AQ11-AR$5)/AR$5,0)</f>
        <v>0</v>
      </c>
      <c r="AS11" s="82">
        <f>'Investment Analysis'!CC11</f>
        <v>0</v>
      </c>
      <c r="AT11" s="81">
        <v>27039.97</v>
      </c>
      <c r="AU11" s="34">
        <f t="shared" ref="AU11:AU24" si="9">IF(AT11&gt;0,(AT11-AU$5)/AU$5,0)</f>
        <v>-6.869284166452376E-3</v>
      </c>
      <c r="AV11" s="82">
        <f>'Investment Analysis'!CJ11</f>
        <v>0.1369500496195831</v>
      </c>
      <c r="AW11" s="81">
        <v>19194.02</v>
      </c>
      <c r="AX11" s="34">
        <f t="shared" ref="AX11:AX24" si="10">IF(AW11&gt;0,(AW11-AX$5)/AX$5,0)</f>
        <v>-2.5453411630202965E-3</v>
      </c>
      <c r="AY11" s="82">
        <f>'Investment Analysis'!CQ11</f>
        <v>7.2750478621569803E-2</v>
      </c>
      <c r="AZ11" s="81">
        <v>16686.63</v>
      </c>
      <c r="BA11" s="34">
        <f t="shared" ref="BA11:BA24" si="11">IF(AZ11&gt;0,(AZ11-BA$5)/BA$5,0)</f>
        <v>-8.3419504367979423E-3</v>
      </c>
      <c r="BB11" s="82">
        <f>'Investment Analysis'!CX11</f>
        <v>0.15800933125972003</v>
      </c>
      <c r="BC11" s="81">
        <v>9941.01</v>
      </c>
      <c r="BD11" s="34">
        <f t="shared" ref="BD11:BD27" si="12">IF(BC11&gt;0,(BC11-BD$5)/BD$5,0)</f>
        <v>-9.9581714968628408E-3</v>
      </c>
      <c r="BE11" s="82">
        <f>'Investment Analysis'!DE11</f>
        <v>-7.1787837219935993E-2</v>
      </c>
      <c r="BF11" s="81">
        <v>4167.93</v>
      </c>
      <c r="BG11" s="34">
        <f t="shared" ref="BG11:BG53" si="13">IF(BF11&gt;0,(BF11-BG$5)/BG$5,0)</f>
        <v>-6.4529201430273443E-3</v>
      </c>
      <c r="BH11" s="82">
        <f>'Investment Analysis'!DL11</f>
        <v>-4.4620611551528855E-2</v>
      </c>
      <c r="BI11" s="81">
        <v>2572.08</v>
      </c>
      <c r="BJ11" s="34">
        <f t="shared" ref="BJ11:BJ53" si="14">IF(BI11&gt;0,(BI11-BJ$5)/BJ$5,0)</f>
        <v>7.0790916209866588E-3</v>
      </c>
      <c r="BK11" s="82">
        <f>'Investment Analysis'!DZ11</f>
        <v>0.81163287086446134</v>
      </c>
      <c r="BL11" s="81">
        <v>4383.8999999999996</v>
      </c>
      <c r="BM11" s="34">
        <f t="shared" ref="BM11:BM53" si="15">IF(BL11&gt;0,(BL11-BM$5)/BM$5,0)</f>
        <v>-3.8854805725972198E-3</v>
      </c>
      <c r="BN11" s="82">
        <f>'Investment Analysis'!EG11</f>
        <v>0.75939134569662381</v>
      </c>
      <c r="BO11" s="81"/>
      <c r="BP11" s="34">
        <f t="shared" ref="BP11:BP24" si="16">IF(BO11&gt;0,(BO11-BP$5)/BP$5,0)</f>
        <v>0</v>
      </c>
      <c r="BQ11" s="82">
        <f>'Investment Analysis'!DS11</f>
        <v>0</v>
      </c>
      <c r="BR11" s="81">
        <v>5670.58</v>
      </c>
      <c r="BS11" s="34">
        <f t="shared" ref="BS11:BS45" si="17">IF(BR11&gt;0,(BR11-BS$5)/BS$5,0)</f>
        <v>2.0462979324968947E-3</v>
      </c>
      <c r="BT11" s="82">
        <f>'Investment Analysis'!EN11</f>
        <v>0.74031608304927154</v>
      </c>
      <c r="BU11" s="81">
        <v>14663.23</v>
      </c>
      <c r="BV11" s="34">
        <f t="shared" ref="BV11:BV24" si="18">IF(BU11&gt;0,(BU11-BV$5)/BV$5,0)</f>
        <v>-1.3108762955983339E-2</v>
      </c>
      <c r="BW11" s="82">
        <f>'Investment Analysis'!EU11</f>
        <v>0.10713262675451167</v>
      </c>
      <c r="BX11" s="81"/>
      <c r="BY11" s="34">
        <f t="shared" ref="BY11:BY27" si="19">IF(BX11&gt;0,(BX11-BY$5)/BY$5,0)</f>
        <v>0</v>
      </c>
      <c r="BZ11" s="82">
        <f>'Investment Analysis'!FB11</f>
        <v>0</v>
      </c>
      <c r="CA11" s="81">
        <v>3213.05</v>
      </c>
      <c r="CB11" s="34">
        <f t="shared" ref="CB11:CB27" si="20">IF(CA11&gt;0,(CA11-CB$5)/CB$5,0)</f>
        <v>-0.86150646551724142</v>
      </c>
      <c r="CC11" s="82">
        <f>'Investment Analysis'!FI11</f>
        <v>-2.8097494922139414E-2</v>
      </c>
      <c r="CD11" s="81">
        <v>18997.59</v>
      </c>
      <c r="CE11" s="34">
        <f t="shared" ref="CE11:CE24" si="21">IF(CD11&gt;0,(CD11-CE$5)/CE$5,0)</f>
        <v>1.1033647032772365</v>
      </c>
      <c r="CF11" s="82">
        <f>'Investment Analysis'!FP11</f>
        <v>0.57051943584451326</v>
      </c>
      <c r="CG11" s="81">
        <v>5006.9399999999996</v>
      </c>
      <c r="CH11" s="34">
        <f t="shared" ref="CH11:CH24" si="22">IF(CG11&gt;0,(CG11-CH$5)/CH$5,0)</f>
        <v>-1.3799487886547253E-2</v>
      </c>
      <c r="CI11" s="82">
        <f>'Investment Analysis'!FW11</f>
        <v>1.7380438486879486E-2</v>
      </c>
      <c r="CJ11" s="81"/>
      <c r="CK11" s="34">
        <f t="shared" ref="CK11:CK27" si="23">IF(CJ11&gt;0,(CJ11-CK$5)/CK$5,0)</f>
        <v>0</v>
      </c>
      <c r="CL11" s="82">
        <f>'Investment Analysis'!GD11</f>
        <v>0</v>
      </c>
      <c r="CM11" s="81">
        <v>4964.99</v>
      </c>
      <c r="CN11" s="34">
        <f t="shared" ref="CN11:CN74" si="24">IF(CM11&gt;0,(CM11-CN$5)/CN$5,0)</f>
        <v>-0.80100240480961937</v>
      </c>
      <c r="CO11" s="82">
        <f>'Investment Analysis'!GT11</f>
        <v>4.403669724770679E-3</v>
      </c>
      <c r="CP11" s="81">
        <v>56892</v>
      </c>
      <c r="CQ11" s="34">
        <f t="shared" ref="CQ11:CQ74" si="25">IF(CP11&gt;0,(CP11-CQ$5)/CQ$5,0)</f>
        <v>1.6441349116716164</v>
      </c>
      <c r="CR11" s="82">
        <f>'Investment Analysis'!HG11</f>
        <v>1.1306668164709848</v>
      </c>
      <c r="CS11" s="81">
        <v>6930</v>
      </c>
      <c r="CT11" s="34">
        <f t="shared" ref="CT11:CT74" si="26">IF(CS11&gt;0,(CS11-CT$5)/CT$5,0)</f>
        <v>-0.69333026516090202</v>
      </c>
      <c r="CU11" s="82">
        <f>'Investment Analysis'!HN11</f>
        <v>9.637096774193548</v>
      </c>
      <c r="CV11" s="81"/>
      <c r="CW11" s="34">
        <f t="shared" ref="CW11:CW74" si="27">IF(CV11&gt;0,(CV11-CW$5)/CW$5,0)</f>
        <v>0</v>
      </c>
      <c r="CX11" s="82">
        <f>'Investment Analysis'!IB11</f>
        <v>0.30604343720491023</v>
      </c>
      <c r="CY11" s="81">
        <v>4639.6000000000004</v>
      </c>
      <c r="CZ11" s="34">
        <f t="shared" ref="CZ11:CZ74" si="28">IF(CY11&gt;0,(CY11-CZ$5)/CZ$5,0)</f>
        <v>-0.74058708414872798</v>
      </c>
      <c r="DA11" s="82">
        <f>'Investment Analysis'!II11</f>
        <v>0.32559999999999995</v>
      </c>
      <c r="DB11" s="81">
        <v>22092</v>
      </c>
      <c r="DC11" s="34">
        <f t="shared" ref="DC11:DC74" si="29">IF(DB11&gt;0,(DB11-DC$5)/DC$5,0)</f>
        <v>2.9189321034192202</v>
      </c>
      <c r="DD11" s="82">
        <f>'Investment Analysis'!IP11</f>
        <v>2.6352274946299548</v>
      </c>
      <c r="DE11" s="81"/>
      <c r="DF11" s="34">
        <f t="shared" ref="DF11:DF55" si="30">IF(DE11&gt;0,(DE11-DF$5)/DF$5,0)</f>
        <v>0</v>
      </c>
      <c r="DG11" s="82">
        <f>'Investment Analysis'!IW11</f>
        <v>1.8580821917808217</v>
      </c>
      <c r="DH11" s="81">
        <v>2996.2</v>
      </c>
      <c r="DI11" s="34">
        <f t="shared" ref="DI11:DI74" si="31">IF(DH11&gt;0,(DH11-DI$5)/DI$5,0)</f>
        <v>-0.53699468413895413</v>
      </c>
      <c r="DJ11" s="82">
        <f>'Investment Analysis'!JD11</f>
        <v>0.21205501618122985</v>
      </c>
      <c r="DK11" s="81">
        <v>2092.9</v>
      </c>
      <c r="DL11" s="34">
        <f t="shared" ref="DL11:DL74" si="32">IF(DK11&gt;0,(DK11-DL$5)/DL$5,0)</f>
        <v>-0.90800035166380932</v>
      </c>
      <c r="DM11" s="82">
        <f>'Investment Analysis'!JK11</f>
        <v>2.9236027441048432E-2</v>
      </c>
      <c r="DN11" s="81">
        <v>5365.5</v>
      </c>
      <c r="DO11" s="34">
        <f t="shared" ref="DO11:DO74" si="33">IF(DN11&gt;0,(DN11-DO$5)/DO$5,0)</f>
        <v>3.9383341003221353</v>
      </c>
      <c r="DP11" s="82">
        <f>'Investment Analysis'!HU11</f>
        <v>1.948076923076923</v>
      </c>
      <c r="DQ11" s="81">
        <v>23687.5</v>
      </c>
      <c r="DR11" s="34">
        <f t="shared" ref="DR11:DR74" si="34">IF(DQ11&gt;0,(DQ11-DR$5)/DR$5,0)</f>
        <v>-0.2006917496203813</v>
      </c>
      <c r="DS11" s="82">
        <f>'Investment Analysis'!JR11</f>
        <v>-0.64366458579382491</v>
      </c>
      <c r="DT11" s="81">
        <v>3542</v>
      </c>
      <c r="DU11" s="34">
        <f t="shared" ref="DU11:DU42" si="35">IF(DT11&gt;0,(DT11-DU$5)/DU$5,0)</f>
        <v>0.4</v>
      </c>
      <c r="DV11" s="82">
        <f>'Investment Analysis'!JY11</f>
        <v>-0.17786561264822126</v>
      </c>
      <c r="DW11" s="81">
        <v>22745.25</v>
      </c>
      <c r="DX11" s="34">
        <f t="shared" ref="DX11:DX74" si="36">IF(DW11&gt;0,(DW11-DX$5)/DX$5,0)</f>
        <v>0.66802948078615432</v>
      </c>
      <c r="DY11" s="82">
        <f>'Investment Analysis'!KF11</f>
        <v>0.15246406570841883</v>
      </c>
      <c r="DZ11" s="81">
        <v>2311.1999999999998</v>
      </c>
      <c r="EA11" s="34">
        <f t="shared" ref="EA11:EA42" si="37">IF(DZ11&gt;0,(DZ11-EA$5)/EA$5,0)</f>
        <v>-0.88449775112443774</v>
      </c>
      <c r="EB11" s="82">
        <f>'Investment Analysis'!KM11</f>
        <v>2.3616113744075831</v>
      </c>
      <c r="EC11" s="81">
        <v>2438.5</v>
      </c>
      <c r="ED11" s="34">
        <f t="shared" ref="ED11:ED42" si="38">IF(EC11&gt;0,(EC11-ED$5)/ED$5,0)</f>
        <v>0.43188490898414561</v>
      </c>
      <c r="EE11" s="82">
        <f>'Investment Analysis'!KT11</f>
        <v>-0.60381679389312981</v>
      </c>
      <c r="EF11" s="81">
        <v>35512.5</v>
      </c>
      <c r="EG11" s="34">
        <f t="shared" ref="EG11:EG74" si="39">IF(EF11&gt;0,(EF11-EG$5)/EG$5,0)</f>
        <v>0.49124464600655077</v>
      </c>
      <c r="EH11" s="82">
        <f>'Investment Analysis'!LH11</f>
        <v>0.32151828077030431</v>
      </c>
      <c r="EI11" s="81">
        <v>7625.07</v>
      </c>
      <c r="EJ11" s="34">
        <f t="shared" ref="EJ11:EJ55" si="40">IF(EI11&gt;0,(EI11-EJ$5)/EJ$5,0)</f>
        <v>-4.7044929075798325E-2</v>
      </c>
      <c r="EK11" s="82">
        <f>'Investment Analysis'!LO11</f>
        <v>-6.2971428571428636E-2</v>
      </c>
      <c r="EL11" s="81"/>
      <c r="EM11" s="34">
        <f t="shared" ref="EM11:EM42" si="41">IF(EL11&gt;0,(EL11-EM$5)/EM$5,0)</f>
        <v>0</v>
      </c>
      <c r="EN11" s="82">
        <f>'Investment Analysis'!LV11</f>
        <v>0</v>
      </c>
      <c r="EO11" s="81"/>
      <c r="EP11" s="133">
        <f t="shared" ref="EP11:EP26" si="42">IF(EO11&gt;0,(EO11-EP$5)/EP$5,0)</f>
        <v>0</v>
      </c>
      <c r="EQ11" s="82">
        <f>'Investment Analysis'!MC11</f>
        <v>-0.38247191011235954</v>
      </c>
      <c r="ER11" s="81">
        <v>24249.82</v>
      </c>
      <c r="ES11" s="34">
        <f t="shared" ref="ES11:ES42" si="43">IF(ER11&gt;0,(ER11-ES$5)/ES$5,0)</f>
        <v>-3.676908105102198E-2</v>
      </c>
      <c r="ET11" s="82">
        <f>'Investment Analysis'!LA11</f>
        <v>-0.65647156958153763</v>
      </c>
      <c r="EU11" s="81">
        <v>30590</v>
      </c>
      <c r="EV11" s="18">
        <f>'Investment Analysis'!ML11</f>
        <v>2.9203956665096609E-2</v>
      </c>
      <c r="EW11" s="82">
        <f>'Investment Analysis'!MJ11</f>
        <v>1.9447439353099734</v>
      </c>
      <c r="EX11" s="81">
        <v>39018</v>
      </c>
      <c r="EY11" s="34">
        <f t="shared" ref="EY11:EY74" si="44">IF(EX11&gt;0,(EX11-EY$5)/EY$5,0)</f>
        <v>-0.4096902303415409</v>
      </c>
      <c r="EZ11" s="82">
        <f>'Investment Analysis'!MQ11</f>
        <v>-0.11453534551231137</v>
      </c>
      <c r="FA11" s="81"/>
      <c r="FB11" s="34">
        <f t="shared" ref="FB11:FB74" si="45">IF(FA11&gt;0,(FA11-FB$5)/FB$5,0)</f>
        <v>0</v>
      </c>
      <c r="FC11" s="82">
        <f>'Investment Analysis'!MX11</f>
        <v>-0.47053186391950169</v>
      </c>
      <c r="FD11" s="81">
        <v>4214.75</v>
      </c>
      <c r="FE11" s="34">
        <f t="shared" ref="FE11:FE74" si="46">IF(FD11&gt;0,(FD11-FE$5)/FE$5,0)</f>
        <v>-0.73445040890132185</v>
      </c>
      <c r="FF11" s="82">
        <f>'Investment Analysis'!NE11</f>
        <v>0.2444821731748727</v>
      </c>
      <c r="FG11" s="81"/>
      <c r="FH11" s="34">
        <f t="shared" ref="FH11:FH74" si="47">IF(FG11&gt;0,(FG11-FH$5)/FH$5,0)</f>
        <v>0</v>
      </c>
      <c r="FI11" s="82">
        <f>'Investment Analysis'!NL11</f>
        <v>-0.95831679237792777</v>
      </c>
      <c r="FJ11" s="81">
        <v>8473.5</v>
      </c>
      <c r="FK11" s="34">
        <f t="shared" ref="FK11:FK74" si="48">IF(FJ11&gt;0,(FJ11-FK$5)/FK$5,0)</f>
        <v>-0.55511277721774199</v>
      </c>
      <c r="FL11" s="82">
        <f>'Investment Analysis'!NS11</f>
        <v>1.5824</v>
      </c>
      <c r="FM11" s="81">
        <v>30308.799999999999</v>
      </c>
      <c r="FN11" s="34">
        <f t="shared" ref="FN11:FN74" si="49">IF(FM11&gt;0,(FM11-FN$5)/FN$5,0)</f>
        <v>0.1942801527289062</v>
      </c>
      <c r="FO11" s="82">
        <f>'Investment Analysis'!NZ11</f>
        <v>7.7776513427401092E-2</v>
      </c>
      <c r="FP11" s="81"/>
      <c r="FQ11" s="34">
        <f t="shared" ref="FQ11:FQ74" si="50">IF(FP11&gt;0,(FP11-FQ$5)/FQ$5,0)</f>
        <v>0</v>
      </c>
      <c r="FR11" s="82">
        <f>'Investment Analysis'!OG11</f>
        <v>-0.99308725129614039</v>
      </c>
      <c r="FS11" s="81">
        <v>35173.75</v>
      </c>
      <c r="FT11" s="34">
        <f t="shared" ref="FT11:FT74" si="51">IF(FS11&gt;0,(FS11-FT$5)/FT$5,0)</f>
        <v>0.38110944233393212</v>
      </c>
      <c r="FU11" s="82">
        <f>'Investment Analysis'!ON11</f>
        <v>0.74440518256772659</v>
      </c>
      <c r="FV11" s="81"/>
      <c r="FW11" s="34">
        <f t="shared" ref="FW11:FW74" si="52">IF(FV11&gt;0,(FV11-FW$5)/FW$5,0)</f>
        <v>0</v>
      </c>
      <c r="FX11" s="82">
        <f>'Investment Analysis'!OU11</f>
        <v>-0.8441558441558441</v>
      </c>
      <c r="FY11" s="81"/>
      <c r="FZ11" s="34">
        <f t="shared" ref="FZ11:FZ74" si="53">IF(FY11&gt;0,(FY11-FZ$5)/FZ$5,0)</f>
        <v>0</v>
      </c>
      <c r="GA11" s="82"/>
      <c r="GB11" s="81"/>
      <c r="GC11" s="34">
        <f>'Investment Analysis'!PK11</f>
        <v>-1.386697269640896E-2</v>
      </c>
      <c r="GD11" s="82">
        <f>'Investment Analysis'!PI11</f>
        <v>-0.40772544514646758</v>
      </c>
      <c r="GE11" s="81">
        <v>6727</v>
      </c>
      <c r="GF11" s="34">
        <f>'Investment Analysis'!PY11</f>
        <v>0.10721247563352823</v>
      </c>
      <c r="GG11" s="82">
        <f>'Investment Analysis'!PW11</f>
        <v>-0.34862385321100925</v>
      </c>
      <c r="GH11" s="81">
        <v>25175</v>
      </c>
      <c r="GI11" s="34">
        <f>'Investment Analysis'!QF11</f>
        <v>1.2204026285595094E-2</v>
      </c>
      <c r="GJ11" s="82">
        <f>'Investment Analysis'!QD11</f>
        <v>-0.42476066273452084</v>
      </c>
      <c r="GK11" s="81">
        <v>24220</v>
      </c>
      <c r="GL11" s="34">
        <f>'Investment Analysis'!QM11</f>
        <v>1.6153846153846081E-2</v>
      </c>
      <c r="GM11" s="82">
        <f>'Investment Analysis'!QK11</f>
        <v>-0.47370517928286848</v>
      </c>
      <c r="GN11" s="81">
        <v>9440.64</v>
      </c>
      <c r="GO11" s="34">
        <f>'Investment Analysis'!QT11</f>
        <v>7.7526132404181075E-2</v>
      </c>
      <c r="GP11" s="82">
        <f>'Investment Analysis'!QR11</f>
        <v>-0.98492162168751063</v>
      </c>
      <c r="GQ11" s="81">
        <v>17130.650000000001</v>
      </c>
      <c r="GR11" s="34">
        <f>'Investment Analysis'!RA11</f>
        <v>2.3702492848385708E-2</v>
      </c>
      <c r="GS11" s="82">
        <f>'Investment Analysis'!QY11</f>
        <v>-0.29036827195467418</v>
      </c>
      <c r="GT11" s="81">
        <v>14966</v>
      </c>
      <c r="GU11" s="34">
        <f>'Investment Analysis'!RH11</f>
        <v>-6.8686868686869372E-3</v>
      </c>
      <c r="GV11" s="82">
        <f>'Investment Analysis'!RF11</f>
        <v>-0.46899978397062003</v>
      </c>
      <c r="GW11" s="81"/>
      <c r="GX11" s="34">
        <f>'Investment Analysis'!RO11</f>
        <v>2.0740138267588516E-2</v>
      </c>
      <c r="GY11" s="82">
        <f>'Investment Analysis'!RM11</f>
        <v>-6.8559235550607667E-2</v>
      </c>
      <c r="GZ11" s="81"/>
      <c r="HA11" s="34">
        <f>'Investment Analysis'!RV11</f>
        <v>-3.8387715930901295E-3</v>
      </c>
      <c r="HB11" s="82">
        <f>'Investment Analysis'!RT11</f>
        <v>0.41803278688524598</v>
      </c>
      <c r="HC11" s="81"/>
      <c r="HD11" s="34">
        <f>'Investment Analysis'!SC11</f>
        <v>-5.8177971704349825E-3</v>
      </c>
      <c r="HE11" s="82">
        <f>'Investment Analysis'!SA11</f>
        <v>-0.43491657898692321</v>
      </c>
      <c r="HF11" s="81"/>
      <c r="HG11" s="34">
        <f>'Investment Analysis'!SJ11</f>
        <v>0.31061598951507208</v>
      </c>
      <c r="HH11" s="82">
        <f>'Investment Analysis'!SH11</f>
        <v>0.6</v>
      </c>
      <c r="HI11" s="81"/>
      <c r="HJ11" s="34">
        <f>'Investment Analysis'!SM11</f>
        <v>-0.34950495049504948</v>
      </c>
      <c r="HK11" s="82">
        <f>'Investment Analysis'!SK11</f>
        <v>0</v>
      </c>
      <c r="HL11" s="81"/>
      <c r="HM11" s="34">
        <f>'Investment Analysis'!SP11</f>
        <v>0</v>
      </c>
      <c r="HN11" s="82">
        <f>'Investment Analysis'!SN11</f>
        <v>-0.34811943852589161</v>
      </c>
      <c r="HO11" s="81"/>
      <c r="HP11" s="34">
        <f>'Investment Analysis'!TE11</f>
        <v>5.0641025641025704E-2</v>
      </c>
      <c r="HQ11" s="82">
        <f>'Investment Analysis'!TC11</f>
        <v>-0.59400544959128065</v>
      </c>
      <c r="HR11" s="81"/>
      <c r="HS11" s="34">
        <f>'Investment Analysis'!TL11</f>
        <v>6.4896755162241776E-2</v>
      </c>
      <c r="HT11" s="82">
        <f>'Investment Analysis'!TJ11</f>
        <v>-0.17954545454545459</v>
      </c>
      <c r="HU11" s="81"/>
      <c r="HV11" s="34">
        <f>'Investment Analysis'!TS11</f>
        <v>-1.7478991596638641E-2</v>
      </c>
      <c r="HW11" s="82">
        <f>'Investment Analysis'!TQ11</f>
        <v>-0.57394707498560626</v>
      </c>
      <c r="HX11" s="81"/>
      <c r="HY11" s="34">
        <f>'Investment Analysis'!TZ11</f>
        <v>4.0935672514619922E-2</v>
      </c>
      <c r="HZ11" s="82">
        <f>'Investment Analysis'!TX11</f>
        <v>-0.59637188208616776</v>
      </c>
      <c r="IA11" s="81"/>
      <c r="IB11" s="34">
        <f>'Investment Analysis'!UG11</f>
        <v>0</v>
      </c>
      <c r="IC11" s="82">
        <f>'Investment Analysis'!UE11</f>
        <v>0</v>
      </c>
      <c r="ID11" s="81"/>
      <c r="IE11" s="34">
        <f>'Investment Analysis'!UN11</f>
        <v>0</v>
      </c>
      <c r="IF11" s="82">
        <f>'Investment Analysis'!UL11</f>
        <v>0</v>
      </c>
      <c r="IG11" s="81"/>
      <c r="IH11" s="34">
        <f>'Investment Analysis'!UU11</f>
        <v>0</v>
      </c>
      <c r="II11" s="82">
        <f>'Investment Analysis'!US11</f>
        <v>0</v>
      </c>
      <c r="IJ11" s="81"/>
      <c r="IK11" s="34">
        <f>'Investment Analysis'!VB11</f>
        <v>0</v>
      </c>
      <c r="IL11" s="82">
        <f>'Investment Analysis'!UZ11</f>
        <v>0</v>
      </c>
      <c r="IM11" s="81"/>
      <c r="IN11" s="34">
        <f>'Investment Analysis'!VI11</f>
        <v>0</v>
      </c>
      <c r="IO11" s="82">
        <f>'Investment Analysis'!VG11</f>
        <v>0</v>
      </c>
      <c r="IP11" s="18"/>
      <c r="IQ11" s="18"/>
      <c r="IR11" s="18"/>
      <c r="IS11" s="111">
        <f>IF(IT11&gt;0,IT11-IS8,0)</f>
        <v>-59383.54999999993</v>
      </c>
      <c r="IT11" s="81">
        <f>FY11+FV11+FS11+FP11+FM11+FJ11+FG11+FD11+FA11+EX11+EU11+ER11+EO11+EL11+EI11+EF11+EC11+DZ11+DW11+DT11+DQ11+DN11+DK11+DH11+DE11+DB11+CY11+CV11+CS11+CP11+CJ11+CG11+CD11+CA11+BX11+P11+CM11+GT11+GQ11+GN11+GK11+GH11+GE11+GB11+BU11+BR11+BO11+BL11+BI11+BF11+BC11+AZ11+AW11+AT11+AQ11+AN11+AK11+AH11+AE11+AB11+Y11+V11+S11+GW11+GZ11+HC11+HF11+HI11+HL11+HO11+HR11+HU11</f>
        <v>978125.78</v>
      </c>
      <c r="IU11" s="101">
        <f t="shared" ref="IU11:IU74" si="54">IF(IT11&gt;0,IV11,0)</f>
        <v>0</v>
      </c>
      <c r="IV11" s="101"/>
      <c r="IW11" s="82">
        <f t="shared" ref="IW11:IW74" si="55">IF(IT11&gt;0,(IT11+IV$11-I$2)/I$2,0)</f>
        <v>-5.7236641910487621E-2</v>
      </c>
      <c r="IX11" s="112">
        <f t="shared" ref="IX11:IX74" si="56">IF(IT11&gt;0,IT11+IV$11-I$2,0)</f>
        <v>-59383.54999999993</v>
      </c>
      <c r="IY11" s="110">
        <f t="shared" ref="IY11:IY32" si="57">IF(IT11&gt;0,(IT11+IV$11-IT$8)/IT$8,0)</f>
        <v>0.18366595172190903</v>
      </c>
      <c r="IZ11" s="172">
        <f t="shared" ref="IZ11:IZ32" si="58">IF(IT11&gt;0,IT11+IV$11-IT$8,0)</f>
        <v>151772.89000000001</v>
      </c>
    </row>
    <row r="12" spans="1:260" x14ac:dyDescent="0.2">
      <c r="A12" s="76">
        <f>'Investment Analysis'!A12</f>
        <v>45660</v>
      </c>
      <c r="B12" s="77">
        <f>'Investment Analysis'!B12</f>
        <v>45660</v>
      </c>
      <c r="C12" s="27">
        <f>'Investment Analysis'!C12</f>
        <v>42732.13</v>
      </c>
      <c r="D12" s="42">
        <f>'Investment Analysis'!D12</f>
        <v>339.86000000000058</v>
      </c>
      <c r="E12" s="28">
        <f>'Investment Analysis'!E12</f>
        <v>8.0170276326320955E-3</v>
      </c>
      <c r="F12" s="27">
        <f>'Investment Analysis'!G12</f>
        <v>5942.48</v>
      </c>
      <c r="G12" s="42">
        <f>'Investment Analysis'!H12</f>
        <v>73.929999999999382</v>
      </c>
      <c r="H12" s="28">
        <f>'Investment Analysis'!I12</f>
        <v>1.2597660410152317E-2</v>
      </c>
      <c r="I12" s="27">
        <f>'Investment Analysis'!K12</f>
        <v>19621.68</v>
      </c>
      <c r="J12" s="42">
        <f>'Investment Analysis'!L12</f>
        <v>340.88999999999942</v>
      </c>
      <c r="K12" s="28">
        <f>'Investment Analysis'!M12</f>
        <v>1.7680292145705618E-2</v>
      </c>
      <c r="L12" s="57">
        <f>'Investment Analysis'!T12</f>
        <v>260.39918766924404</v>
      </c>
      <c r="M12" s="29">
        <f>'Investment Analysis'!V12</f>
        <v>6.4921684761360425E-3</v>
      </c>
      <c r="N12" s="29">
        <f>'Investment Analysis'!W12</f>
        <v>6.4921684761360425E-3</v>
      </c>
      <c r="O12" s="1"/>
      <c r="P12" s="48">
        <f>'Investment Analysis'!Y12</f>
        <v>264594.12</v>
      </c>
      <c r="Q12" s="18"/>
      <c r="R12" s="15"/>
      <c r="S12" s="48">
        <v>22807.18</v>
      </c>
      <c r="T12" s="18">
        <f t="shared" si="0"/>
        <v>2.0539876807712907</v>
      </c>
      <c r="U12" s="15">
        <f>'Investment Analysis'!AF12</f>
        <v>0.40954057170601438</v>
      </c>
      <c r="V12" s="48">
        <v>17932.22</v>
      </c>
      <c r="W12" s="18">
        <f t="shared" si="1"/>
        <v>1.3243318211276736</v>
      </c>
      <c r="X12" s="15">
        <f>'Investment Analysis'!AT12</f>
        <v>0.26809496236247826</v>
      </c>
      <c r="Y12" s="48">
        <v>10073.52</v>
      </c>
      <c r="Z12" s="18">
        <f t="shared" si="2"/>
        <v>9.7754611066560183E-3</v>
      </c>
      <c r="AA12" s="15">
        <f>'Investment Analysis'!GK12</f>
        <v>0</v>
      </c>
      <c r="AB12" s="48">
        <v>2696.67</v>
      </c>
      <c r="AC12" s="18">
        <f t="shared" si="3"/>
        <v>1.2643634998122445E-2</v>
      </c>
      <c r="AD12" s="15">
        <f>'Investment Analysis'!AT12</f>
        <v>0.26809496236247826</v>
      </c>
      <c r="AE12" s="48">
        <v>22503.11</v>
      </c>
      <c r="AF12" s="18">
        <f t="shared" si="4"/>
        <v>3.304204378260314E-3</v>
      </c>
      <c r="AG12" s="15">
        <f>'Investment Analysis'!BA12</f>
        <v>0.53855331841909027</v>
      </c>
      <c r="AH12" s="48"/>
      <c r="AI12" s="18">
        <f t="shared" si="5"/>
        <v>0</v>
      </c>
      <c r="AJ12" s="15">
        <f>'Investment Analysis'!BH12</f>
        <v>0</v>
      </c>
      <c r="AK12" s="48">
        <v>19310.96</v>
      </c>
      <c r="AL12" s="18">
        <f t="shared" si="6"/>
        <v>4.0197452560436702</v>
      </c>
      <c r="AM12" s="15">
        <f>'Investment Analysis'!BO12</f>
        <v>0.1534186594813067</v>
      </c>
      <c r="AN12" s="48">
        <v>14988.26</v>
      </c>
      <c r="AO12" s="18">
        <f t="shared" si="7"/>
        <v>2.2302284482758621</v>
      </c>
      <c r="AP12" s="15">
        <f>'Investment Analysis'!BV12</f>
        <v>5.8507783145464301E-2</v>
      </c>
      <c r="AQ12" s="48"/>
      <c r="AR12" s="18">
        <f t="shared" si="8"/>
        <v>0</v>
      </c>
      <c r="AS12" s="15">
        <f>'Investment Analysis'!CC12</f>
        <v>0</v>
      </c>
      <c r="AT12" s="48">
        <v>27535.62</v>
      </c>
      <c r="AU12" s="18">
        <f t="shared" si="9"/>
        <v>1.1335071803724207E-2</v>
      </c>
      <c r="AV12" s="15">
        <f>'Investment Analysis'!CJ12</f>
        <v>0.15779027456169367</v>
      </c>
      <c r="AW12" s="48">
        <v>19576.53</v>
      </c>
      <c r="AX12" s="18">
        <f t="shared" si="10"/>
        <v>1.7332536506781626E-2</v>
      </c>
      <c r="AY12" s="15">
        <f>'Investment Analysis'!CQ12</f>
        <v>9.4128908742820649E-2</v>
      </c>
      <c r="AZ12" s="48">
        <v>16928.66</v>
      </c>
      <c r="BA12" s="18">
        <f t="shared" si="11"/>
        <v>6.0414809532299196E-3</v>
      </c>
      <c r="BB12" s="15">
        <f>'Investment Analysis'!CX12</f>
        <v>0.17480559875583218</v>
      </c>
      <c r="BC12" s="48">
        <v>10092.82</v>
      </c>
      <c r="BD12" s="18">
        <f t="shared" si="12"/>
        <v>5.1608405537296792E-3</v>
      </c>
      <c r="BE12" s="15">
        <f>'Investment Analysis'!DE12</f>
        <v>-5.7613168724279906E-2</v>
      </c>
      <c r="BF12" s="48">
        <v>4179.78</v>
      </c>
      <c r="BG12" s="18">
        <f t="shared" si="13"/>
        <v>-3.6281287246722896E-3</v>
      </c>
      <c r="BH12" s="15">
        <f>'Investment Analysis'!DL12</f>
        <v>-4.1902604756511926E-2</v>
      </c>
      <c r="BI12" s="48">
        <v>2650.11</v>
      </c>
      <c r="BJ12" s="18">
        <f t="shared" si="14"/>
        <v>3.763116679718094E-2</v>
      </c>
      <c r="BK12" s="15">
        <f>'Investment Analysis'!DZ12</f>
        <v>0.86659551760939169</v>
      </c>
      <c r="BL12" s="48">
        <v>4477.51</v>
      </c>
      <c r="BM12" s="18">
        <f t="shared" si="15"/>
        <v>1.7384685298795777E-2</v>
      </c>
      <c r="BN12" s="15">
        <f>'Investment Analysis'!EG12</f>
        <v>0.79695672848311927</v>
      </c>
      <c r="BO12" s="48"/>
      <c r="BP12" s="18">
        <f t="shared" si="16"/>
        <v>0</v>
      </c>
      <c r="BQ12" s="15">
        <f>'Investment Analysis'!DS12</f>
        <v>0</v>
      </c>
      <c r="BR12" s="48">
        <v>5737.73</v>
      </c>
      <c r="BS12" s="18">
        <f t="shared" si="17"/>
        <v>1.3912352005654632E-2</v>
      </c>
      <c r="BT12" s="15">
        <f>'Investment Analysis'!EN12</f>
        <v>0.76092345832042141</v>
      </c>
      <c r="BU12" s="48">
        <v>14841.54</v>
      </c>
      <c r="BV12" s="18">
        <f t="shared" si="18"/>
        <v>-1.1078207026517114E-3</v>
      </c>
      <c r="BW12" s="15">
        <f>'Investment Analysis'!EU12</f>
        <v>0.12059581781724438</v>
      </c>
      <c r="BX12" s="48"/>
      <c r="BY12" s="18">
        <f t="shared" si="19"/>
        <v>0</v>
      </c>
      <c r="BZ12" s="15">
        <f>'Investment Analysis'!FB12</f>
        <v>0</v>
      </c>
      <c r="CA12" s="48">
        <v>3246.62</v>
      </c>
      <c r="CB12" s="18">
        <f t="shared" si="20"/>
        <v>-0.86005948275862076</v>
      </c>
      <c r="CC12" s="15">
        <f>'Investment Analysis'!FI12</f>
        <v>-1.7941773865944401E-2</v>
      </c>
      <c r="CD12" s="48">
        <v>19260.78</v>
      </c>
      <c r="CE12" s="18">
        <f t="shared" si="21"/>
        <v>1.1325044286979626</v>
      </c>
      <c r="CF12" s="15">
        <f>'Investment Analysis'!FP12</f>
        <v>0.59227726178190576</v>
      </c>
      <c r="CG12" s="48">
        <v>5029.8599999999997</v>
      </c>
      <c r="CH12" s="18">
        <f t="shared" si="22"/>
        <v>-9.2850108331692591E-3</v>
      </c>
      <c r="CI12" s="15">
        <f>'Investment Analysis'!FW12</f>
        <v>2.203794161081447E-2</v>
      </c>
      <c r="CJ12" s="48"/>
      <c r="CK12" s="18">
        <f t="shared" si="23"/>
        <v>0</v>
      </c>
      <c r="CL12" s="15">
        <f>'Investment Analysis'!GD12</f>
        <v>0</v>
      </c>
      <c r="CM12" s="48">
        <v>5018.7299999999996</v>
      </c>
      <c r="CN12" s="18">
        <f t="shared" si="24"/>
        <v>-0.79884849699398797</v>
      </c>
      <c r="CO12" s="15">
        <f>'Investment Analysis'!GT12</f>
        <v>1.8715596330275287E-2</v>
      </c>
      <c r="CP12" s="48">
        <v>61566</v>
      </c>
      <c r="CQ12" s="18">
        <f t="shared" si="25"/>
        <v>1.8613655693590441</v>
      </c>
      <c r="CR12" s="15">
        <f>'Investment Analysis'!HG12</f>
        <v>1.3057131621819</v>
      </c>
      <c r="CS12" s="48">
        <v>7080</v>
      </c>
      <c r="CT12" s="18">
        <f t="shared" si="26"/>
        <v>-0.68669239211243671</v>
      </c>
      <c r="CU12" s="15">
        <f>'Investment Analysis'!HN12</f>
        <v>10.080645161290322</v>
      </c>
      <c r="CV12" s="48"/>
      <c r="CW12" s="18">
        <f t="shared" si="27"/>
        <v>0</v>
      </c>
      <c r="CX12" s="15">
        <f>'Investment Analysis'!IB12</f>
        <v>0.3642115203021718</v>
      </c>
      <c r="CY12" s="48">
        <v>4651</v>
      </c>
      <c r="CZ12" s="18">
        <f t="shared" si="28"/>
        <v>-0.73994967850153759</v>
      </c>
      <c r="DA12" s="15">
        <f>'Investment Analysis'!II12</f>
        <v>0.3288571428571429</v>
      </c>
      <c r="DB12" s="48">
        <v>22215.200000000001</v>
      </c>
      <c r="DC12" s="18">
        <f t="shared" si="29"/>
        <v>2.9407867311188967</v>
      </c>
      <c r="DD12" s="15">
        <f>'Investment Analysis'!IP12</f>
        <v>2.6442101152118727</v>
      </c>
      <c r="DE12" s="48"/>
      <c r="DF12" s="18">
        <f t="shared" si="30"/>
        <v>0</v>
      </c>
      <c r="DG12" s="15">
        <f>'Investment Analysis'!IW12</f>
        <v>1.9106849315068493</v>
      </c>
      <c r="DH12" s="48">
        <v>3023.15</v>
      </c>
      <c r="DI12" s="18">
        <f t="shared" si="31"/>
        <v>-0.53283007788354553</v>
      </c>
      <c r="DJ12" s="15">
        <f>'Investment Analysis'!JD12</f>
        <v>0.22295711974110036</v>
      </c>
      <c r="DK12" s="48">
        <v>2116.75</v>
      </c>
      <c r="DL12" s="18">
        <f t="shared" si="32"/>
        <v>-0.90695195393204098</v>
      </c>
      <c r="DM12" s="15">
        <f>'Investment Analysis'!JK12</f>
        <v>4.0964862671813977E-2</v>
      </c>
      <c r="DN12" s="48">
        <v>5393</v>
      </c>
      <c r="DO12" s="18">
        <f t="shared" si="33"/>
        <v>3.9636447307869305</v>
      </c>
      <c r="DP12" s="15">
        <f>'Investment Analysis'!HU12</f>
        <v>1.9637362637362634</v>
      </c>
      <c r="DQ12" s="48">
        <v>24367.5</v>
      </c>
      <c r="DR12" s="18">
        <f t="shared" si="34"/>
        <v>-0.17774590855407457</v>
      </c>
      <c r="DS12" s="15">
        <f>'Investment Analysis'!JR12</f>
        <v>-0.64670153534671837</v>
      </c>
      <c r="DT12" s="48">
        <v>4170</v>
      </c>
      <c r="DU12" s="18">
        <f t="shared" si="35"/>
        <v>0.64822134387351782</v>
      </c>
      <c r="DV12" s="15">
        <f>'Investment Analysis'!JY12</f>
        <v>-0.1699604743083003</v>
      </c>
      <c r="DW12" s="48">
        <v>22914.5</v>
      </c>
      <c r="DX12" s="18">
        <f t="shared" si="36"/>
        <v>0.68044147843942504</v>
      </c>
      <c r="DY12" s="15">
        <f>'Investment Analysis'!KF12</f>
        <v>0.15451745379876786</v>
      </c>
      <c r="DZ12" s="48">
        <v>2300.4</v>
      </c>
      <c r="EA12" s="18">
        <f t="shared" si="37"/>
        <v>-0.88503748125937021</v>
      </c>
      <c r="EB12" s="15">
        <f>'Investment Analysis'!KM12</f>
        <v>2.4308056872037911</v>
      </c>
      <c r="EC12" s="48">
        <v>2433.6</v>
      </c>
      <c r="ED12" s="18">
        <f t="shared" si="38"/>
        <v>0.42900763358778621</v>
      </c>
      <c r="EE12" s="15">
        <f>'Investment Analysis'!KT12</f>
        <v>-0.61297709923664123</v>
      </c>
      <c r="EF12" s="48">
        <v>35265</v>
      </c>
      <c r="EG12" s="18">
        <f t="shared" si="39"/>
        <v>0.48085159989921894</v>
      </c>
      <c r="EH12" s="15">
        <f>'Investment Analysis'!LH12</f>
        <v>0.31202902595590287</v>
      </c>
      <c r="EI12" s="48">
        <v>7540.44</v>
      </c>
      <c r="EJ12" s="18">
        <f t="shared" si="40"/>
        <v>-5.7621695932012801E-2</v>
      </c>
      <c r="EK12" s="15">
        <f>'Investment Analysis'!LO12</f>
        <v>-7.3371428571428587E-2</v>
      </c>
      <c r="EL12" s="48"/>
      <c r="EM12" s="18">
        <f t="shared" si="41"/>
        <v>0</v>
      </c>
      <c r="EN12" s="15">
        <f>'Investment Analysis'!LV12</f>
        <v>0</v>
      </c>
      <c r="EO12" s="48"/>
      <c r="EP12" s="68">
        <f t="shared" si="42"/>
        <v>0</v>
      </c>
      <c r="EQ12" s="15">
        <f>'Investment Analysis'!MC12</f>
        <v>-0.37887640449438204</v>
      </c>
      <c r="ER12" s="48">
        <v>24696.71</v>
      </c>
      <c r="ES12" s="18">
        <f t="shared" si="43"/>
        <v>-1.9018092987229826E-2</v>
      </c>
      <c r="ET12" s="15">
        <f>'Investment Analysis'!LA12</f>
        <v>-0.64354233282357853</v>
      </c>
      <c r="EU12" s="48">
        <v>38150</v>
      </c>
      <c r="EV12" s="18">
        <f>'Investment Analysis'!ML12</f>
        <v>0.28214790390956185</v>
      </c>
      <c r="EW12" s="15">
        <f>'Investment Analysis'!MJ12</f>
        <v>2.6684636118598379</v>
      </c>
      <c r="EX12" s="48">
        <v>39725</v>
      </c>
      <c r="EY12" s="18">
        <f t="shared" si="44"/>
        <v>-0.39899391051098754</v>
      </c>
      <c r="EZ12" s="15">
        <f>'Investment Analysis'!MQ12</f>
        <v>-9.8967434471803076E-2</v>
      </c>
      <c r="FA12" s="48"/>
      <c r="FB12" s="18">
        <f t="shared" si="45"/>
        <v>0</v>
      </c>
      <c r="FC12" s="15">
        <f>'Investment Analysis'!MX12</f>
        <v>-0.46909439386679447</v>
      </c>
      <c r="FD12" s="48">
        <v>4299</v>
      </c>
      <c r="FE12" s="18">
        <f t="shared" si="46"/>
        <v>-0.72914225229652596</v>
      </c>
      <c r="FF12" s="15">
        <f>'Investment Analysis'!NE12</f>
        <v>0.26928471248246838</v>
      </c>
      <c r="FG12" s="48"/>
      <c r="FH12" s="18">
        <f t="shared" si="47"/>
        <v>0</v>
      </c>
      <c r="FI12" s="15">
        <f>'Investment Analysis'!NL12</f>
        <v>-0.95958713775307658</v>
      </c>
      <c r="FJ12" s="48">
        <v>8850.75</v>
      </c>
      <c r="FK12" s="18">
        <f t="shared" si="48"/>
        <v>-0.53530588457661299</v>
      </c>
      <c r="FL12" s="15">
        <f>'Investment Analysis'!NS12</f>
        <v>1.6996571428571428</v>
      </c>
      <c r="FM12" s="48">
        <v>30686.400000000001</v>
      </c>
      <c r="FN12" s="18">
        <f t="shared" si="49"/>
        <v>0.2091590059223826</v>
      </c>
      <c r="FO12" s="15">
        <f>'Investment Analysis'!NZ12</f>
        <v>9.1203914428766505E-2</v>
      </c>
      <c r="FP12" s="48"/>
      <c r="FQ12" s="18">
        <f t="shared" si="50"/>
        <v>0</v>
      </c>
      <c r="FR12" s="15">
        <f>'Investment Analysis'!OG12</f>
        <v>-0.99291000132937479</v>
      </c>
      <c r="FS12" s="48">
        <v>38380</v>
      </c>
      <c r="FT12" s="18">
        <f t="shared" si="51"/>
        <v>0.50700395598354786</v>
      </c>
      <c r="FU12" s="15">
        <f>'Investment Analysis'!ON12</f>
        <v>0.91260306242638378</v>
      </c>
      <c r="FV12" s="48"/>
      <c r="FW12" s="18">
        <f t="shared" si="52"/>
        <v>0</v>
      </c>
      <c r="FX12" s="15">
        <f>'Investment Analysis'!OU12</f>
        <v>-0.83766233766233766</v>
      </c>
      <c r="FY12" s="48"/>
      <c r="FZ12" s="18">
        <f t="shared" si="53"/>
        <v>0</v>
      </c>
      <c r="GA12" s="15">
        <f>'Investment Analysis'!PB12</f>
        <v>0</v>
      </c>
      <c r="GB12" s="48"/>
      <c r="GC12" s="18">
        <f>'Investment Analysis'!PK12</f>
        <v>-2.4864916559077218E-3</v>
      </c>
      <c r="GD12" s="15">
        <f>'Investment Analysis'!PI12</f>
        <v>-0.40089029293509471</v>
      </c>
      <c r="GE12" s="48">
        <v>6722</v>
      </c>
      <c r="GF12" s="18">
        <f>'Investment Analysis'!PY12</f>
        <v>0.11890838206627687</v>
      </c>
      <c r="GG12" s="15">
        <f>'Investment Analysis'!PW12</f>
        <v>-0.34174311926605505</v>
      </c>
      <c r="GH12" s="48">
        <v>25436</v>
      </c>
      <c r="GI12" s="18">
        <f>'Investment Analysis'!QF12</f>
        <v>4.9598414519661994E-2</v>
      </c>
      <c r="GJ12" s="15">
        <f>'Investment Analysis'!QD12</f>
        <v>-0.40350929191736562</v>
      </c>
      <c r="GK12" s="48">
        <v>24404</v>
      </c>
      <c r="GL12" s="18">
        <f>'Investment Analysis'!QM12</f>
        <v>0</v>
      </c>
      <c r="GM12" s="15">
        <f>'Investment Analysis'!QK12</f>
        <v>-0.48207171314741032</v>
      </c>
      <c r="GN12" s="48">
        <v>9688.24</v>
      </c>
      <c r="GO12" s="18">
        <f>'Investment Analysis'!QT12</f>
        <v>7.5783972125435473E-2</v>
      </c>
      <c r="GP12" s="15">
        <f>'Investment Analysis'!QR12</f>
        <v>-0.98494600063385263</v>
      </c>
      <c r="GQ12" s="48">
        <v>16974.3</v>
      </c>
      <c r="GR12" s="18">
        <f>'Investment Analysis'!RA12</f>
        <v>6.5386187167960821E-3</v>
      </c>
      <c r="GS12" s="15">
        <f>'Investment Analysis'!QY12</f>
        <v>-0.30226628895184132</v>
      </c>
      <c r="GT12" s="48">
        <v>16236</v>
      </c>
      <c r="GU12" s="18">
        <f>'Investment Analysis'!RH12</f>
        <v>7.6767676767677288E-3</v>
      </c>
      <c r="GV12" s="15">
        <f>'Investment Analysis'!RF12</f>
        <v>-0.46122272629077549</v>
      </c>
      <c r="GW12" s="48"/>
      <c r="GX12" s="18">
        <f>'Investment Analysis'!RO12</f>
        <v>5.6323708824725559E-2</v>
      </c>
      <c r="GY12" s="15">
        <f>'Investment Analysis'!RM12</f>
        <v>-3.6088690973188613E-2</v>
      </c>
      <c r="GZ12" s="48"/>
      <c r="HA12" s="18">
        <f>'Investment Analysis'!RV12</f>
        <v>-3.4069097888675667E-2</v>
      </c>
      <c r="HB12" s="15">
        <f>'Investment Analysis'!RT12</f>
        <v>0.37499999999999989</v>
      </c>
      <c r="HC12" s="48"/>
      <c r="HD12" s="18">
        <f>'Investment Analysis'!SC12</f>
        <v>5.6326854422848148E-2</v>
      </c>
      <c r="HE12" s="15">
        <f>'Investment Analysis'!SA12</f>
        <v>-0.39959416804449122</v>
      </c>
      <c r="HF12" s="48"/>
      <c r="HG12" s="18">
        <f>'Investment Analysis'!SJ12</f>
        <v>0.24639580602883354</v>
      </c>
      <c r="HH12" s="15">
        <f>'Investment Analysis'!SH12</f>
        <v>0.52159999999999995</v>
      </c>
      <c r="HI12" s="48"/>
      <c r="HJ12" s="18">
        <f>'Investment Analysis'!SM12</f>
        <v>4.5662100456621044E-2</v>
      </c>
      <c r="HK12" s="15">
        <f>'Investment Analysis'!SK12</f>
        <v>0</v>
      </c>
      <c r="HL12" s="48"/>
      <c r="HM12" s="18">
        <f>'Investment Analysis'!SP12</f>
        <v>0</v>
      </c>
      <c r="HN12" s="15">
        <f>'Investment Analysis'!SN12</f>
        <v>3.9169931980485004E-2</v>
      </c>
      <c r="HO12" s="48">
        <f>'Investment Analysis'!SZ257</f>
        <v>0</v>
      </c>
      <c r="HP12" s="18">
        <f>'Investment Analysis'!TE12</f>
        <v>0.16666666666666666</v>
      </c>
      <c r="HQ12" s="15">
        <f>'Investment Analysis'!TC12</f>
        <v>-0.54917017587317318</v>
      </c>
      <c r="HR12" s="48"/>
      <c r="HS12" s="18">
        <f>'Investment Analysis'!TL12</f>
        <v>5.7817109144542626E-2</v>
      </c>
      <c r="HT12" s="15">
        <f>'Investment Analysis'!TJ12</f>
        <v>-0.18500000000000005</v>
      </c>
      <c r="HU12" s="48"/>
      <c r="HV12" s="18">
        <f>'Investment Analysis'!TS12</f>
        <v>-3.8655462184873902E-2</v>
      </c>
      <c r="HW12" s="15">
        <f>'Investment Analysis'!TQ12</f>
        <v>-0.58312987836429486</v>
      </c>
      <c r="HX12" s="48"/>
      <c r="HY12" s="18">
        <f>'Investment Analysis'!TZ12</f>
        <v>0</v>
      </c>
      <c r="HZ12" s="15">
        <f>'Investment Analysis'!TX12</f>
        <v>-0.61224489795918369</v>
      </c>
      <c r="IA12" s="48"/>
      <c r="IB12" s="18">
        <f>'Investment Analysis'!UG12</f>
        <v>0</v>
      </c>
      <c r="IC12" s="15">
        <f>'Investment Analysis'!UE12</f>
        <v>0</v>
      </c>
      <c r="ID12" s="48"/>
      <c r="IE12" s="18">
        <f>'Investment Analysis'!UN12</f>
        <v>0</v>
      </c>
      <c r="IF12" s="15">
        <f>'Investment Analysis'!UL12</f>
        <v>0</v>
      </c>
      <c r="IG12" s="48"/>
      <c r="IH12" s="18">
        <f>'Investment Analysis'!UU12</f>
        <v>0</v>
      </c>
      <c r="II12" s="15">
        <f>'Investment Analysis'!US12</f>
        <v>0</v>
      </c>
      <c r="IJ12" s="48"/>
      <c r="IK12" s="18">
        <f>'Investment Analysis'!VB12</f>
        <v>0</v>
      </c>
      <c r="IL12" s="15">
        <f>'Investment Analysis'!UZ12</f>
        <v>0</v>
      </c>
      <c r="IM12" s="48"/>
      <c r="IN12" s="18">
        <f>'Investment Analysis'!VI12</f>
        <v>0</v>
      </c>
      <c r="IO12" s="15">
        <f>'Investment Analysis'!VG12</f>
        <v>0</v>
      </c>
      <c r="IP12" s="18"/>
      <c r="IQ12" s="18"/>
      <c r="IR12" s="18"/>
      <c r="IS12" s="108">
        <f t="shared" ref="IS12:IS75" si="59">IF(IT12&gt;0,IT12-IT11,0)</f>
        <v>24641.490000000107</v>
      </c>
      <c r="IT12" s="48">
        <f>FY12+FV12+FS12+FP12+FM12+FJ12+FG12+FD12+FA12+EX12+EU12+ER12+EO12+EL12+EI12+EF12+EC12+DZ12+DW12+DT12+DQ12+DN12+DK12+DH12+DE12+DB12+CY12+CV12+CS12+CP12+CJ12+CG12+CD12+CA12+BX12+P12+CM12+GT12+GQ12+GN12+GK12+GH12+GE12+GB12+BU12+BR12+BO12+BL12+BI12+BF12+BC12+AZ12+AW12+AT12+AQ12+AN12+AK12+AH12+AE12+AB12+Y12+V12+S12+GW12+GZ12+HC12+HF12+HI12+HL12+HO12+HR12+HU12+HX12+IA12+ID12+IG12+IJ12+IM12</f>
        <v>1002767.2700000001</v>
      </c>
      <c r="IU12" s="101">
        <f t="shared" si="54"/>
        <v>3600</v>
      </c>
      <c r="IV12" s="101">
        <v>3600</v>
      </c>
      <c r="IW12" s="15">
        <f t="shared" si="55"/>
        <v>-3.3486021759437885E-2</v>
      </c>
      <c r="IX12" s="113">
        <f t="shared" si="56"/>
        <v>-34742.059999999823</v>
      </c>
      <c r="IY12" s="21">
        <f t="shared" si="57"/>
        <v>0.21348552432605411</v>
      </c>
      <c r="IZ12" s="173">
        <f t="shared" si="58"/>
        <v>176414.38000000012</v>
      </c>
    </row>
    <row r="13" spans="1:260" x14ac:dyDescent="0.2">
      <c r="A13" s="76">
        <f>'Investment Analysis'!A13</f>
        <v>45663</v>
      </c>
      <c r="B13" s="77">
        <f>'Investment Analysis'!B13</f>
        <v>45663</v>
      </c>
      <c r="C13" s="27">
        <f>'Investment Analysis'!C13</f>
        <v>42706.559999999998</v>
      </c>
      <c r="D13" s="42">
        <f>'Investment Analysis'!D13</f>
        <v>-25.569999999999709</v>
      </c>
      <c r="E13" s="28">
        <f>'Investment Analysis'!E13</f>
        <v>-5.9837878430117359E-4</v>
      </c>
      <c r="F13" s="27">
        <f>'Investment Analysis'!G13</f>
        <v>5975.38</v>
      </c>
      <c r="G13" s="42">
        <f>'Investment Analysis'!H13</f>
        <v>32.900000000000546</v>
      </c>
      <c r="H13" s="28">
        <f>'Investment Analysis'!I13</f>
        <v>5.5364090413431008E-3</v>
      </c>
      <c r="I13" s="27">
        <f>'Investment Analysis'!K13</f>
        <v>19864.98</v>
      </c>
      <c r="J13" s="42">
        <f>'Investment Analysis'!L13</f>
        <v>243.29999999999927</v>
      </c>
      <c r="K13" s="28">
        <f>'Investment Analysis'!M13</f>
        <v>1.2399549885636667E-2</v>
      </c>
      <c r="L13" s="57">
        <f>'Investment Analysis'!T13</f>
        <v>261.03912921719024</v>
      </c>
      <c r="M13" s="29">
        <f>'Investment Analysis'!V13</f>
        <v>2.4575404926341004E-3</v>
      </c>
      <c r="N13" s="29">
        <f>'Investment Analysis'!W13</f>
        <v>8.9656637356852493E-3</v>
      </c>
      <c r="O13" s="1"/>
      <c r="P13" s="48">
        <f>'Investment Analysis'!Y13</f>
        <v>264594.12</v>
      </c>
      <c r="Q13" s="18"/>
      <c r="R13" s="15"/>
      <c r="S13" s="48">
        <v>23167.57</v>
      </c>
      <c r="T13" s="18">
        <f t="shared" si="0"/>
        <v>2.102245581146224</v>
      </c>
      <c r="U13" s="15">
        <f>'Investment Analysis'!AF13</f>
        <v>0.43181404381865612</v>
      </c>
      <c r="V13" s="48">
        <v>18174.77</v>
      </c>
      <c r="W13" s="18">
        <f t="shared" si="1"/>
        <v>1.3557705767984447</v>
      </c>
      <c r="X13" s="15">
        <f>'Investment Analysis'!AT13</f>
        <v>0.28951939779965258</v>
      </c>
      <c r="Y13" s="48">
        <v>9979.18</v>
      </c>
      <c r="Z13" s="18">
        <f t="shared" si="2"/>
        <v>3.1876503608663703E-4</v>
      </c>
      <c r="AA13" s="15">
        <f>'Investment Analysis'!GK13</f>
        <v>-9.3652445369406725E-3</v>
      </c>
      <c r="AB13" s="48">
        <v>2742.23</v>
      </c>
      <c r="AC13" s="18">
        <f t="shared" si="3"/>
        <v>2.975215921892603E-2</v>
      </c>
      <c r="AD13" s="15">
        <f>'Investment Analysis'!AT13</f>
        <v>0.28951939779965258</v>
      </c>
      <c r="AE13" s="48">
        <v>22629.63</v>
      </c>
      <c r="AF13" s="18">
        <f t="shared" si="4"/>
        <v>8.9451156984261902E-3</v>
      </c>
      <c r="AG13" s="15">
        <f>'Investment Analysis'!BA13</f>
        <v>0.54720357941834452</v>
      </c>
      <c r="AH13" s="48"/>
      <c r="AI13" s="18">
        <f t="shared" si="5"/>
        <v>0</v>
      </c>
      <c r="AJ13" s="15">
        <f>'Investment Analysis'!BH13</f>
        <v>0</v>
      </c>
      <c r="AK13" s="48">
        <v>19327.87</v>
      </c>
      <c r="AL13" s="18">
        <f t="shared" si="6"/>
        <v>4.0241408890044186</v>
      </c>
      <c r="AM13" s="15">
        <f>'Investment Analysis'!BO13</f>
        <v>0.15442910070730875</v>
      </c>
      <c r="AN13" s="48">
        <v>15201.08</v>
      </c>
      <c r="AO13" s="18">
        <f t="shared" si="7"/>
        <v>2.2760948275862067</v>
      </c>
      <c r="AP13" s="15">
        <f>'Investment Analysis'!BV13</f>
        <v>7.3537305421363455E-2</v>
      </c>
      <c r="AQ13" s="48"/>
      <c r="AR13" s="18">
        <f t="shared" si="8"/>
        <v>0</v>
      </c>
      <c r="AS13" s="15">
        <f>'Investment Analysis'!CC13</f>
        <v>0</v>
      </c>
      <c r="AT13" s="48">
        <v>27685.09</v>
      </c>
      <c r="AU13" s="18">
        <f t="shared" si="9"/>
        <v>1.6824842986741109E-2</v>
      </c>
      <c r="AV13" s="15">
        <f>'Investment Analysis'!CJ13</f>
        <v>0.16407542176645706</v>
      </c>
      <c r="AW13" s="48">
        <v>19610.79</v>
      </c>
      <c r="AX13" s="18">
        <f t="shared" si="10"/>
        <v>1.9112924180221424E-2</v>
      </c>
      <c r="AY13" s="15">
        <f>'Investment Analysis'!CQ13</f>
        <v>9.604339502233572E-2</v>
      </c>
      <c r="AZ13" s="48">
        <v>16973.48</v>
      </c>
      <c r="BA13" s="18">
        <f t="shared" si="11"/>
        <v>8.7050573483092395E-3</v>
      </c>
      <c r="BB13" s="15">
        <f>'Investment Analysis'!CX13</f>
        <v>0.17791601866251941</v>
      </c>
      <c r="BC13" s="48">
        <v>10102.61</v>
      </c>
      <c r="BD13" s="18">
        <f t="shared" si="12"/>
        <v>6.1358430435216197E-3</v>
      </c>
      <c r="BE13" s="15">
        <f>'Investment Analysis'!DE13</f>
        <v>-5.6698673982624688E-2</v>
      </c>
      <c r="BF13" s="48">
        <v>4231.17</v>
      </c>
      <c r="BG13" s="18">
        <f t="shared" si="13"/>
        <v>8.6221692491060958E-3</v>
      </c>
      <c r="BH13" s="15">
        <f>'Investment Analysis'!DL13</f>
        <v>-3.012457531143824E-2</v>
      </c>
      <c r="BI13" s="48">
        <v>2734.97</v>
      </c>
      <c r="BJ13" s="18">
        <f t="shared" si="14"/>
        <v>7.0857478465152626E-2</v>
      </c>
      <c r="BK13" s="15">
        <f>'Investment Analysis'!DZ13</f>
        <v>0.92636072572038441</v>
      </c>
      <c r="BL13" s="48">
        <v>4565.18</v>
      </c>
      <c r="BM13" s="18">
        <f t="shared" si="15"/>
        <v>3.7305157918654915E-2</v>
      </c>
      <c r="BN13" s="15">
        <f>'Investment Analysis'!EG13</f>
        <v>0.83214455539705179</v>
      </c>
      <c r="BO13" s="48"/>
      <c r="BP13" s="18">
        <f t="shared" si="16"/>
        <v>0</v>
      </c>
      <c r="BQ13" s="15">
        <f>'Investment Analysis'!DS13</f>
        <v>0</v>
      </c>
      <c r="BR13" s="48">
        <v>5866.47</v>
      </c>
      <c r="BS13" s="18">
        <f t="shared" si="17"/>
        <v>3.6661954408906211E-2</v>
      </c>
      <c r="BT13" s="15">
        <f>'Investment Analysis'!EN13</f>
        <v>0.80043383947939251</v>
      </c>
      <c r="BU13" s="48">
        <v>14796.01</v>
      </c>
      <c r="BV13" s="18">
        <f t="shared" si="18"/>
        <v>-4.17216314443396E-3</v>
      </c>
      <c r="BW13" s="15">
        <f>'Investment Analysis'!EU13</f>
        <v>0.11715840733314248</v>
      </c>
      <c r="BX13" s="48"/>
      <c r="BY13" s="18">
        <f t="shared" si="19"/>
        <v>0</v>
      </c>
      <c r="BZ13" s="15">
        <f>'Investment Analysis'!FB13</f>
        <v>0</v>
      </c>
      <c r="CA13" s="48">
        <v>3252.78</v>
      </c>
      <c r="CB13" s="18">
        <f t="shared" si="20"/>
        <v>-0.85979396551724141</v>
      </c>
      <c r="CC13" s="15">
        <f>'Investment Analysis'!FI13</f>
        <v>-1.6079891672308663E-2</v>
      </c>
      <c r="CD13" s="48">
        <v>19226.45</v>
      </c>
      <c r="CE13" s="18">
        <f t="shared" si="21"/>
        <v>1.1287034986713906</v>
      </c>
      <c r="CF13" s="15">
        <f>'Investment Analysis'!FP13</f>
        <v>0.58943928448572402</v>
      </c>
      <c r="CG13" s="48">
        <v>4977.87</v>
      </c>
      <c r="CH13" s="18">
        <f t="shared" si="22"/>
        <v>-1.9525310222572406E-2</v>
      </c>
      <c r="CI13" s="15">
        <f>'Investment Analysis'!FW13</f>
        <v>1.1473361354083894E-2</v>
      </c>
      <c r="CJ13" s="48"/>
      <c r="CK13" s="18">
        <f t="shared" si="23"/>
        <v>0</v>
      </c>
      <c r="CL13" s="15">
        <f>'Investment Analysis'!GD13</f>
        <v>0</v>
      </c>
      <c r="CM13" s="48">
        <v>5004.3999999999996</v>
      </c>
      <c r="CN13" s="18">
        <f t="shared" si="24"/>
        <v>-0.79942284569138267</v>
      </c>
      <c r="CO13" s="15">
        <f>'Investment Analysis'!GT13</f>
        <v>1.8715596330275287E-2</v>
      </c>
      <c r="CP13" s="48">
        <v>61657.5</v>
      </c>
      <c r="CQ13" s="18">
        <f t="shared" si="25"/>
        <v>1.8656181592560059</v>
      </c>
      <c r="CR13" s="15">
        <f>'Investment Analysis'!HG13</f>
        <v>1.3091399359586542</v>
      </c>
      <c r="CS13" s="48">
        <v>6930</v>
      </c>
      <c r="CT13" s="18">
        <f t="shared" si="26"/>
        <v>-0.69333026516090202</v>
      </c>
      <c r="CU13" s="15">
        <f>'Investment Analysis'!HN13</f>
        <v>10.90725806451613</v>
      </c>
      <c r="CV13" s="48"/>
      <c r="CW13" s="18">
        <f t="shared" si="27"/>
        <v>0</v>
      </c>
      <c r="CX13" s="15">
        <f>'Investment Analysis'!IB13</f>
        <v>0.41104815864022659</v>
      </c>
      <c r="CY13" s="48">
        <v>4728.2</v>
      </c>
      <c r="CZ13" s="18">
        <f t="shared" si="28"/>
        <v>-0.73563321218898514</v>
      </c>
      <c r="DA13" s="15">
        <f>'Investment Analysis'!II13</f>
        <v>0.35091428571428568</v>
      </c>
      <c r="DB13" s="48">
        <v>22308.799999999999</v>
      </c>
      <c r="DC13" s="18">
        <f t="shared" si="29"/>
        <v>2.957390571643975</v>
      </c>
      <c r="DD13" s="15">
        <f>'Investment Analysis'!IP13</f>
        <v>2.6174575278265961</v>
      </c>
      <c r="DE13" s="48"/>
      <c r="DF13" s="18">
        <f t="shared" si="30"/>
        <v>0</v>
      </c>
      <c r="DG13" s="15">
        <f>'Investment Analysis'!IW13</f>
        <v>2.0032876712328767</v>
      </c>
      <c r="DH13" s="48">
        <v>3151</v>
      </c>
      <c r="DI13" s="18">
        <f t="shared" si="31"/>
        <v>-0.51307330943256269</v>
      </c>
      <c r="DJ13" s="15">
        <f>'Investment Analysis'!JD13</f>
        <v>0.27467637540453088</v>
      </c>
      <c r="DK13" s="48">
        <v>2139.25</v>
      </c>
      <c r="DL13" s="18">
        <f t="shared" si="32"/>
        <v>-0.90596289946810848</v>
      </c>
      <c r="DM13" s="15">
        <f>'Investment Analysis'!JK13</f>
        <v>5.202980156876251E-2</v>
      </c>
      <c r="DN13" s="48">
        <v>5387</v>
      </c>
      <c r="DO13" s="18">
        <f t="shared" si="33"/>
        <v>3.9581224114127935</v>
      </c>
      <c r="DP13" s="15">
        <f>'Investment Analysis'!HU13</f>
        <v>1.9604395604395608</v>
      </c>
      <c r="DQ13" s="48">
        <v>24485</v>
      </c>
      <c r="DR13" s="18">
        <f t="shared" si="34"/>
        <v>-0.17378100219335246</v>
      </c>
      <c r="DS13" s="15">
        <f>'Investment Analysis'!JR13</f>
        <v>-0.65075080141724317</v>
      </c>
      <c r="DT13" s="48">
        <v>4732</v>
      </c>
      <c r="DU13" s="18">
        <f t="shared" si="35"/>
        <v>0.87035573122529641</v>
      </c>
      <c r="DV13" s="15">
        <f>'Investment Analysis'!JY13</f>
        <v>-0.17786561264822126</v>
      </c>
      <c r="DW13" s="48">
        <v>23067.75</v>
      </c>
      <c r="DX13" s="18">
        <f t="shared" si="36"/>
        <v>0.69168011146963915</v>
      </c>
      <c r="DY13" s="15">
        <f>'Investment Analysis'!KF13</f>
        <v>0.16632443531827507</v>
      </c>
      <c r="DZ13" s="48">
        <v>2242.8000000000002</v>
      </c>
      <c r="EA13" s="18">
        <f t="shared" si="37"/>
        <v>-0.88791604197901053</v>
      </c>
      <c r="EB13" s="15">
        <f>'Investment Analysis'!KM13</f>
        <v>2.6322274881516585</v>
      </c>
      <c r="EC13" s="48">
        <v>2450</v>
      </c>
      <c r="ED13" s="18">
        <f t="shared" si="38"/>
        <v>0.4386376981796829</v>
      </c>
      <c r="EE13" s="15">
        <f>'Investment Analysis'!KT13</f>
        <v>-0.61564885496183208</v>
      </c>
      <c r="EF13" s="48">
        <v>35730</v>
      </c>
      <c r="EG13" s="18">
        <f t="shared" si="39"/>
        <v>0.50037792894935751</v>
      </c>
      <c r="EH13" s="15">
        <f>'Investment Analysis'!LH13</f>
        <v>0.32905386547585819</v>
      </c>
      <c r="EI13" s="48">
        <v>7408.38</v>
      </c>
      <c r="EJ13" s="18">
        <f t="shared" si="40"/>
        <v>-7.4126101355995733E-2</v>
      </c>
      <c r="EK13" s="15">
        <f>'Investment Analysis'!LO13</f>
        <v>-8.9600000000000041E-2</v>
      </c>
      <c r="EL13" s="48"/>
      <c r="EM13" s="18">
        <f t="shared" si="41"/>
        <v>0</v>
      </c>
      <c r="EN13" s="15">
        <f>'Investment Analysis'!LV13</f>
        <v>0</v>
      </c>
      <c r="EO13" s="48"/>
      <c r="EP13" s="68">
        <f t="shared" si="42"/>
        <v>0</v>
      </c>
      <c r="EQ13" s="15">
        <f>'Investment Analysis'!MC13</f>
        <v>-0.35730337078651681</v>
      </c>
      <c r="ER13" s="48">
        <v>24772.15</v>
      </c>
      <c r="ES13" s="18">
        <f t="shared" si="43"/>
        <v>-1.6021528867351278E-2</v>
      </c>
      <c r="ET13" s="15">
        <f>'Investment Analysis'!LA13</f>
        <v>-0.62880578340052828</v>
      </c>
      <c r="EU13" s="48">
        <v>42000</v>
      </c>
      <c r="EV13" s="18">
        <f>'Investment Analysis'!ML13</f>
        <v>0.41309467734338196</v>
      </c>
      <c r="EW13" s="15">
        <f>'Investment Analysis'!MJ13</f>
        <v>3.0431266846361185</v>
      </c>
      <c r="EX13" s="48">
        <v>40173</v>
      </c>
      <c r="EY13" s="18">
        <f t="shared" si="44"/>
        <v>-0.39221604447974584</v>
      </c>
      <c r="EZ13" s="15">
        <f>'Investment Analysis'!MQ13</f>
        <v>-8.8324066719618774E-2</v>
      </c>
      <c r="FA13" s="48"/>
      <c r="FB13" s="18">
        <f t="shared" si="45"/>
        <v>0</v>
      </c>
      <c r="FC13" s="15">
        <f>'Investment Analysis'!MX13</f>
        <v>-0.38811691423095357</v>
      </c>
      <c r="FD13" s="48">
        <v>4311.25</v>
      </c>
      <c r="FE13" s="18">
        <f t="shared" si="46"/>
        <v>-0.72837044317594735</v>
      </c>
      <c r="FF13" s="15">
        <f>'Investment Analysis'!NE13</f>
        <v>0.27297556654609867</v>
      </c>
      <c r="FG13" s="48"/>
      <c r="FH13" s="18">
        <f t="shared" si="47"/>
        <v>0</v>
      </c>
      <c r="FI13" s="15">
        <f>'Investment Analysis'!NL13</f>
        <v>-0.95950774116712989</v>
      </c>
      <c r="FJ13" s="48">
        <v>9283</v>
      </c>
      <c r="FK13" s="18">
        <f t="shared" si="48"/>
        <v>-0.51261130712365599</v>
      </c>
      <c r="FL13" s="15">
        <f>'Investment Analysis'!NS13</f>
        <v>1.8291047619047618</v>
      </c>
      <c r="FM13" s="48">
        <v>31499.200000000001</v>
      </c>
      <c r="FN13" s="18">
        <f t="shared" si="49"/>
        <v>0.24118636788122141</v>
      </c>
      <c r="FO13" s="15">
        <f>'Investment Analysis'!NZ13</f>
        <v>0.12010696404187537</v>
      </c>
      <c r="FP13" s="48"/>
      <c r="FQ13" s="18">
        <f t="shared" si="50"/>
        <v>0</v>
      </c>
      <c r="FR13" s="15">
        <f>'Investment Analysis'!OG13</f>
        <v>-0.99246687641246067</v>
      </c>
      <c r="FS13" s="48">
        <v>38750.5</v>
      </c>
      <c r="FT13" s="18">
        <f t="shared" si="51"/>
        <v>0.52155176644972567</v>
      </c>
      <c r="FU13" s="15">
        <f>'Investment Analysis'!ON13</f>
        <v>0.92179034157832729</v>
      </c>
      <c r="FV13" s="48"/>
      <c r="FW13" s="18">
        <f t="shared" si="52"/>
        <v>0</v>
      </c>
      <c r="FX13" s="15">
        <f>'Investment Analysis'!OU13</f>
        <v>-0.85194805194805201</v>
      </c>
      <c r="FY13" s="48"/>
      <c r="FZ13" s="18">
        <f t="shared" si="53"/>
        <v>0</v>
      </c>
      <c r="GA13" s="15">
        <f>'Investment Analysis'!PB13</f>
        <v>0</v>
      </c>
      <c r="GB13" s="48"/>
      <c r="GC13" s="18">
        <f>'Investment Analysis'!PK13</f>
        <v>-2.8451202601252754E-2</v>
      </c>
      <c r="GD13" s="15">
        <f>'Investment Analysis'!PI13</f>
        <v>-0.41648477886272256</v>
      </c>
      <c r="GE13" s="48">
        <v>6627.5</v>
      </c>
      <c r="GF13" s="18">
        <f>'Investment Analysis'!PY13</f>
        <v>0.13645224171539966</v>
      </c>
      <c r="GG13" s="15">
        <f>'Investment Analysis'!PW13</f>
        <v>-0.33142201834862389</v>
      </c>
      <c r="GH13" s="48">
        <v>25970</v>
      </c>
      <c r="GI13" s="18">
        <f>'Investment Analysis'!QF13</f>
        <v>4.1566704912902881E-2</v>
      </c>
      <c r="GJ13" s="15">
        <f>'Investment Analysis'!QD13</f>
        <v>-0.40807374255312839</v>
      </c>
      <c r="GK13" s="48">
        <v>24200</v>
      </c>
      <c r="GL13" s="18">
        <f>'Investment Analysis'!QM13</f>
        <v>-2.0000000000000018E-2</v>
      </c>
      <c r="GM13" s="15">
        <f>'Investment Analysis'!QK13</f>
        <v>-0.49243027888446211</v>
      </c>
      <c r="GN13" s="48">
        <v>9813.0400000000009</v>
      </c>
      <c r="GO13" s="18">
        <f>'Investment Analysis'!QT13</f>
        <v>0.12020905923344939</v>
      </c>
      <c r="GP13" s="15">
        <f>'Investment Analysis'!QR13</f>
        <v>-0.98432433750213311</v>
      </c>
      <c r="GQ13" s="48">
        <v>16649.8</v>
      </c>
      <c r="GR13" s="18">
        <f>'Investment Analysis'!RA13</f>
        <v>2.9832447895382082E-2</v>
      </c>
      <c r="GS13" s="15">
        <f>'Investment Analysis'!QY13</f>
        <v>-0.28611898016997162</v>
      </c>
      <c r="GT13" s="48">
        <v>16395</v>
      </c>
      <c r="GU13" s="18">
        <f>'Investment Analysis'!RH13</f>
        <v>1.1313131313131358E-2</v>
      </c>
      <c r="GV13" s="15">
        <f>'Investment Analysis'!RF13</f>
        <v>-0.45927846187081439</v>
      </c>
      <c r="GW13" s="48"/>
      <c r="GX13" s="18">
        <f>'Investment Analysis'!RO13</f>
        <v>0.11407076047173646</v>
      </c>
      <c r="GY13" s="15">
        <f>'Investment Analysis'!RM13</f>
        <v>1.66063642267371E-2</v>
      </c>
      <c r="GZ13" s="48"/>
      <c r="HA13" s="18">
        <f>'Investment Analysis'!RV13</f>
        <v>-6.8618042226487513E-2</v>
      </c>
      <c r="HB13" s="15">
        <f>'Investment Analysis'!RT13</f>
        <v>0.32581967213114749</v>
      </c>
      <c r="HC13" s="48"/>
      <c r="HD13" s="18">
        <f>'Investment Analysis'!SC13</f>
        <v>3.8344572259686139E-3</v>
      </c>
      <c r="HE13" s="15">
        <f>'Investment Analysis'!SA13</f>
        <v>-0.42943033218097099</v>
      </c>
      <c r="HF13" s="48"/>
      <c r="HG13" s="18">
        <f>'Investment Analysis'!SJ13</f>
        <v>0.27850589777195295</v>
      </c>
      <c r="HH13" s="15">
        <f>'Investment Analysis'!SH13</f>
        <v>0.56080000000000008</v>
      </c>
      <c r="HI13" s="48"/>
      <c r="HJ13" s="18">
        <f>'Investment Analysis'!SM13</f>
        <v>0.14264919941775833</v>
      </c>
      <c r="HK13" s="15">
        <f>'Investment Analysis'!SK13</f>
        <v>0</v>
      </c>
      <c r="HL13" s="48"/>
      <c r="HM13" s="18">
        <f>'Investment Analysis'!SP13</f>
        <v>0</v>
      </c>
      <c r="HN13" s="15">
        <f>'Investment Analysis'!SN13</f>
        <v>0.14019165892512422</v>
      </c>
      <c r="HO13" s="48"/>
      <c r="HP13" s="18">
        <f>'Investment Analysis'!TE13</f>
        <v>0.3115384615384616</v>
      </c>
      <c r="HQ13" s="15">
        <f>'Investment Analysis'!TC13</f>
        <v>-0.49318801089918252</v>
      </c>
      <c r="HR13" s="48"/>
      <c r="HS13" s="18">
        <f>'Investment Analysis'!TL13</f>
        <v>6.7846607669616407E-2</v>
      </c>
      <c r="HT13" s="15">
        <f>'Investment Analysis'!TJ13</f>
        <v>-0.1772727272727273</v>
      </c>
      <c r="HU13" s="48"/>
      <c r="HV13" s="18">
        <f>'Investment Analysis'!TS13</f>
        <v>5.3445378151260499E-2</v>
      </c>
      <c r="HW13" s="15">
        <f>'Investment Analysis'!TQ13</f>
        <v>-0.54319197160618882</v>
      </c>
      <c r="HX13" s="48"/>
      <c r="HY13" s="18">
        <f>'Investment Analysis'!TZ13</f>
        <v>0.13450292397660818</v>
      </c>
      <c r="HZ13" s="15">
        <f>'Investment Analysis'!TX13</f>
        <v>-0.5600907029478458</v>
      </c>
      <c r="IA13" s="48"/>
      <c r="IB13" s="18">
        <f>'Investment Analysis'!UG13</f>
        <v>0</v>
      </c>
      <c r="IC13" s="15">
        <f>'Investment Analysis'!UE13</f>
        <v>0</v>
      </c>
      <c r="ID13" s="48"/>
      <c r="IE13" s="18">
        <f>'Investment Analysis'!UN13</f>
        <v>0</v>
      </c>
      <c r="IF13" s="15">
        <f>'Investment Analysis'!UL13</f>
        <v>0</v>
      </c>
      <c r="IG13" s="48"/>
      <c r="IH13" s="18">
        <f>'Investment Analysis'!UU13</f>
        <v>0</v>
      </c>
      <c r="II13" s="15">
        <f>'Investment Analysis'!US13</f>
        <v>0</v>
      </c>
      <c r="IJ13" s="48"/>
      <c r="IK13" s="18">
        <f>'Investment Analysis'!VB13</f>
        <v>0</v>
      </c>
      <c r="IL13" s="15">
        <f>'Investment Analysis'!UZ13</f>
        <v>0</v>
      </c>
      <c r="IM13" s="48"/>
      <c r="IN13" s="18">
        <f>'Investment Analysis'!VI13</f>
        <v>0</v>
      </c>
      <c r="IO13" s="15">
        <f>'Investment Analysis'!VG13</f>
        <v>0</v>
      </c>
      <c r="IP13" s="18"/>
      <c r="IQ13" s="18"/>
      <c r="IR13" s="18"/>
      <c r="IS13" s="108">
        <f t="shared" si="59"/>
        <v>8938.5699999999488</v>
      </c>
      <c r="IT13" s="48">
        <f t="shared" ref="IT13:IT76" si="60">FY13+FV13+FS13+FP13+FM13+FJ13+FG13+FD13+FA13+EX13+EU13+ER13+EO13+EL13+EI13+EF13+EC13+DZ13+DW13+DT13+DQ13+DN13+DK13+DH13+DE13+DB13+CY13+CV13+CS13+CP13+CJ13+CG13+CD13+CA13+BX13+P13+CM13+GT13+GQ13+GN13+GK13+GH13+GE13+GB13+BU13+BR13+BO13+BL13+BI13+BF13+BC13+AZ13+AW13+AT13+AQ13+AN13+AK13+AH13+AE13+AB13+Y13+V13+S13+GW13+GZ13+HC13+HF13+HI13+HL13+HO13+HR13+HU13</f>
        <v>1011705.8400000001</v>
      </c>
      <c r="IU13" s="101">
        <f t="shared" si="54"/>
        <v>0</v>
      </c>
      <c r="IV13" s="101"/>
      <c r="IW13" s="15">
        <f t="shared" si="55"/>
        <v>-2.4870610079236469E-2</v>
      </c>
      <c r="IX13" s="113">
        <f t="shared" si="56"/>
        <v>-25803.489999999874</v>
      </c>
      <c r="IY13" s="21">
        <f t="shared" si="57"/>
        <v>0.22430241636838719</v>
      </c>
      <c r="IZ13" s="173">
        <f t="shared" si="58"/>
        <v>185352.95000000007</v>
      </c>
    </row>
    <row r="14" spans="1:260" x14ac:dyDescent="0.2">
      <c r="A14" s="76">
        <f>'Investment Analysis'!A14</f>
        <v>45664</v>
      </c>
      <c r="B14" s="77">
        <f>'Investment Analysis'!B14</f>
        <v>45664</v>
      </c>
      <c r="C14" s="27">
        <f>'Investment Analysis'!C14</f>
        <v>42528.36</v>
      </c>
      <c r="D14" s="42">
        <f>'Investment Analysis'!D14</f>
        <v>-178.19999999999709</v>
      </c>
      <c r="E14" s="28">
        <f>'Investment Analysis'!E14</f>
        <v>-4.1726610619070492E-3</v>
      </c>
      <c r="F14" s="27">
        <f>'Investment Analysis'!G14</f>
        <v>5909.03</v>
      </c>
      <c r="G14" s="42">
        <f>'Investment Analysis'!H14</f>
        <v>-66.350000000000364</v>
      </c>
      <c r="H14" s="28">
        <f>'Investment Analysis'!I14</f>
        <v>-1.1103896321238208E-2</v>
      </c>
      <c r="I14" s="27">
        <f>'Investment Analysis'!K14</f>
        <v>19489.68</v>
      </c>
      <c r="J14" s="42">
        <f>'Investment Analysis'!L14</f>
        <v>-375.29999999999927</v>
      </c>
      <c r="K14" s="28">
        <f>'Investment Analysis'!M14</f>
        <v>-1.8892543561584218E-2</v>
      </c>
      <c r="L14" s="57">
        <f>'Investment Analysis'!T14</f>
        <v>259.63633522321868</v>
      </c>
      <c r="M14" s="29">
        <f>'Investment Analysis'!V14</f>
        <v>-5.3738839773879322E-3</v>
      </c>
      <c r="N14" s="29">
        <f>'Investment Analysis'!W14</f>
        <v>3.5435993216014713E-3</v>
      </c>
      <c r="O14" s="1"/>
      <c r="P14" s="48">
        <f>'Investment Analysis'!Y14</f>
        <v>264594.12</v>
      </c>
      <c r="Q14" s="18"/>
      <c r="R14" s="15"/>
      <c r="S14" s="48">
        <v>22684.43</v>
      </c>
      <c r="T14" s="18">
        <f t="shared" si="0"/>
        <v>2.0375508837707552</v>
      </c>
      <c r="U14" s="15">
        <f>'Investment Analysis'!AF14</f>
        <v>0.4019542392425805</v>
      </c>
      <c r="V14" s="48">
        <v>17932.22</v>
      </c>
      <c r="W14" s="18">
        <f t="shared" si="1"/>
        <v>1.3243318211276736</v>
      </c>
      <c r="X14" s="15">
        <f>'Investment Analysis'!AT14</f>
        <v>0.26519976838448189</v>
      </c>
      <c r="Y14" s="48">
        <v>10052.56</v>
      </c>
      <c r="Z14" s="18">
        <f t="shared" si="2"/>
        <v>7.6744186046511119E-3</v>
      </c>
      <c r="AA14" s="15">
        <f>'Investment Analysis'!GK14</f>
        <v>-2.0811654526534419E-3</v>
      </c>
      <c r="AB14" s="48">
        <v>2690.52</v>
      </c>
      <c r="AC14" s="18">
        <f t="shared" si="3"/>
        <v>1.03342095381149E-2</v>
      </c>
      <c r="AD14" s="15">
        <f>'Investment Analysis'!AT14</f>
        <v>0.26519976838448189</v>
      </c>
      <c r="AE14" s="48">
        <v>22378.77</v>
      </c>
      <c r="AF14" s="18">
        <f t="shared" si="4"/>
        <v>-2.2395113469169184E-3</v>
      </c>
      <c r="AG14" s="15">
        <f>'Investment Analysis'!BA14</f>
        <v>0.53005219985085772</v>
      </c>
      <c r="AH14" s="48"/>
      <c r="AI14" s="18">
        <f t="shared" si="5"/>
        <v>0</v>
      </c>
      <c r="AJ14" s="15">
        <f>'Investment Analysis'!BH14</f>
        <v>0</v>
      </c>
      <c r="AK14" s="48">
        <v>18975.43</v>
      </c>
      <c r="AL14" s="18">
        <f t="shared" si="6"/>
        <v>3.9325266441382896</v>
      </c>
      <c r="AM14" s="15">
        <f>'Investment Analysis'!BO14</f>
        <v>0.13337824183226665</v>
      </c>
      <c r="AN14" s="48">
        <v>14954.06</v>
      </c>
      <c r="AO14" s="18">
        <f t="shared" si="7"/>
        <v>2.2228577586206897</v>
      </c>
      <c r="AP14" s="15">
        <f>'Investment Analysis'!BV14</f>
        <v>5.6092324208266334E-2</v>
      </c>
      <c r="AQ14" s="48"/>
      <c r="AR14" s="18">
        <f t="shared" si="8"/>
        <v>0</v>
      </c>
      <c r="AS14" s="15">
        <f>'Investment Analysis'!CC14</f>
        <v>0</v>
      </c>
      <c r="AT14" s="48">
        <v>27519.88</v>
      </c>
      <c r="AU14" s="18">
        <f t="shared" si="9"/>
        <v>1.0756969185000222E-2</v>
      </c>
      <c r="AV14" s="15">
        <f>'Investment Analysis'!CJ14</f>
        <v>0.15712868011908687</v>
      </c>
      <c r="AW14" s="48">
        <v>19450.93</v>
      </c>
      <c r="AX14" s="18">
        <f t="shared" si="10"/>
        <v>1.0805487709816573E-2</v>
      </c>
      <c r="AY14" s="15">
        <f>'Investment Analysis'!CQ14</f>
        <v>8.7109125717932362E-2</v>
      </c>
      <c r="AZ14" s="48">
        <v>16874.88</v>
      </c>
      <c r="BA14" s="18">
        <f t="shared" si="11"/>
        <v>2.84542699233381E-3</v>
      </c>
      <c r="BB14" s="15">
        <f>'Investment Analysis'!CX14</f>
        <v>0.17107309486780717</v>
      </c>
      <c r="BC14" s="48">
        <v>10058.540000000001</v>
      </c>
      <c r="BD14" s="18">
        <f t="shared" si="12"/>
        <v>1.7468379643462676E-3</v>
      </c>
      <c r="BE14" s="15">
        <f>'Investment Analysis'!DE14</f>
        <v>-6.0813900320073243E-2</v>
      </c>
      <c r="BF14" s="48">
        <v>4219.3100000000004</v>
      </c>
      <c r="BG14" s="18">
        <f t="shared" si="13"/>
        <v>5.7949940405245294E-3</v>
      </c>
      <c r="BH14" s="15">
        <f>'Investment Analysis'!DL14</f>
        <v>-3.2842582106455173E-2</v>
      </c>
      <c r="BI14" s="48">
        <v>2657.69</v>
      </c>
      <c r="BJ14" s="18">
        <f t="shared" si="14"/>
        <v>4.0599060297572459E-2</v>
      </c>
      <c r="BK14" s="15">
        <f>'Investment Analysis'!DZ14</f>
        <v>0.87193169690501604</v>
      </c>
      <c r="BL14" s="48">
        <v>4447.88</v>
      </c>
      <c r="BM14" s="18">
        <f t="shared" si="15"/>
        <v>1.0652124517155217E-2</v>
      </c>
      <c r="BN14" s="15">
        <f>'Investment Analysis'!EG14</f>
        <v>0.78506894912030423</v>
      </c>
      <c r="BO14" s="48"/>
      <c r="BP14" s="18">
        <f t="shared" si="16"/>
        <v>0</v>
      </c>
      <c r="BQ14" s="15">
        <f>'Investment Analysis'!DS14</f>
        <v>0</v>
      </c>
      <c r="BR14" s="48">
        <v>5776.1</v>
      </c>
      <c r="BS14" s="18">
        <f t="shared" si="17"/>
        <v>2.0692701890793492E-2</v>
      </c>
      <c r="BT14" s="15">
        <f>'Investment Analysis'!EN14</f>
        <v>0.77269910133250674</v>
      </c>
      <c r="BU14" s="48">
        <v>14640.46</v>
      </c>
      <c r="BV14" s="18">
        <f t="shared" si="18"/>
        <v>-1.4641270695921449E-2</v>
      </c>
      <c r="BW14" s="15">
        <f>'Investment Analysis'!EU14</f>
        <v>0.10541392151246082</v>
      </c>
      <c r="BX14" s="48"/>
      <c r="BY14" s="18">
        <f t="shared" si="19"/>
        <v>0</v>
      </c>
      <c r="BZ14" s="15">
        <f>'Investment Analysis'!FB14</f>
        <v>0</v>
      </c>
      <c r="CA14" s="48">
        <v>3285.79</v>
      </c>
      <c r="CB14" s="18">
        <f t="shared" si="20"/>
        <v>-0.85837112068965515</v>
      </c>
      <c r="CC14" s="15">
        <f>'Investment Analysis'!FI14</f>
        <v>-6.0934326337169845E-3</v>
      </c>
      <c r="CD14" s="48">
        <v>18864.43</v>
      </c>
      <c r="CE14" s="18">
        <f t="shared" si="21"/>
        <v>1.0886215677590789</v>
      </c>
      <c r="CF14" s="15">
        <f>'Investment Analysis'!FP14</f>
        <v>0.55951152390780878</v>
      </c>
      <c r="CG14" s="48">
        <v>5004.7</v>
      </c>
      <c r="CH14" s="18">
        <f t="shared" si="22"/>
        <v>-1.4240693322828478E-2</v>
      </c>
      <c r="CI14" s="15">
        <f>'Investment Analysis'!FW14</f>
        <v>1.6926047938202828E-2</v>
      </c>
      <c r="CJ14" s="48"/>
      <c r="CK14" s="18">
        <f t="shared" si="23"/>
        <v>0</v>
      </c>
      <c r="CL14" s="15">
        <f>'Investment Analysis'!GD14</f>
        <v>0</v>
      </c>
      <c r="CM14" s="48">
        <v>4982.8999999999996</v>
      </c>
      <c r="CN14" s="18">
        <f t="shared" si="24"/>
        <v>-0.8002845691382765</v>
      </c>
      <c r="CO14" s="15">
        <f>'Investment Analysis'!GT14</f>
        <v>2.4587155963302815E-2</v>
      </c>
      <c r="CP14" s="48">
        <v>59154</v>
      </c>
      <c r="CQ14" s="18">
        <f t="shared" si="25"/>
        <v>1.749264511091591</v>
      </c>
      <c r="CR14" s="15">
        <f>'Investment Analysis'!HG14</f>
        <v>1.2153811583618899</v>
      </c>
      <c r="CS14" s="48">
        <v>6960</v>
      </c>
      <c r="CT14" s="18">
        <f t="shared" si="26"/>
        <v>-0.692002690551209</v>
      </c>
      <c r="CU14" s="15">
        <f>'Investment Analysis'!HN14</f>
        <v>10.536290322580644</v>
      </c>
      <c r="CV14" s="48">
        <v>0</v>
      </c>
      <c r="CW14" s="18">
        <f t="shared" si="27"/>
        <v>0</v>
      </c>
      <c r="CX14" s="15">
        <f>'Investment Analysis'!IB14</f>
        <v>0.32332389046270044</v>
      </c>
      <c r="CY14" s="48">
        <v>4572.8</v>
      </c>
      <c r="CZ14" s="18">
        <f t="shared" si="28"/>
        <v>-0.74432205759015935</v>
      </c>
      <c r="DA14" s="15">
        <f>'Investment Analysis'!II14</f>
        <v>0.30651428571428563</v>
      </c>
      <c r="DB14" s="48">
        <v>21981.599999999999</v>
      </c>
      <c r="DC14" s="18">
        <f t="shared" si="29"/>
        <v>2.8993480863896401</v>
      </c>
      <c r="DD14" s="15">
        <f>'Investment Analysis'!IP14</f>
        <v>2.6631517281780899</v>
      </c>
      <c r="DE14" s="48"/>
      <c r="DF14" s="18">
        <f t="shared" si="30"/>
        <v>0</v>
      </c>
      <c r="DG14" s="15">
        <f>'Investment Analysis'!IW14</f>
        <v>1.8263013698630135</v>
      </c>
      <c r="DH14" s="48">
        <v>3089.45</v>
      </c>
      <c r="DI14" s="18">
        <f t="shared" si="31"/>
        <v>-0.52258468290270743</v>
      </c>
      <c r="DJ14" s="15">
        <f>'Investment Analysis'!JD14</f>
        <v>0.24977750809061491</v>
      </c>
      <c r="DK14" s="48">
        <v>2111.85</v>
      </c>
      <c r="DL14" s="18">
        <f t="shared" si="32"/>
        <v>-0.90716734801529741</v>
      </c>
      <c r="DM14" s="15">
        <f>'Investment Analysis'!JK14</f>
        <v>3.8555164867589579E-2</v>
      </c>
      <c r="DN14" s="48">
        <v>5437.5</v>
      </c>
      <c r="DO14" s="18">
        <f t="shared" si="33"/>
        <v>4.0046019328117808</v>
      </c>
      <c r="DP14" s="15">
        <f>'Investment Analysis'!HU14</f>
        <v>1.9876373626373625</v>
      </c>
      <c r="DQ14" s="48">
        <v>23982.5</v>
      </c>
      <c r="DR14" s="18">
        <f t="shared" si="34"/>
        <v>-0.19073730386367471</v>
      </c>
      <c r="DS14" s="15">
        <f>'Investment Analysis'!JR14</f>
        <v>-0.65075080141724317</v>
      </c>
      <c r="DT14" s="48">
        <v>4344</v>
      </c>
      <c r="DU14" s="18">
        <f t="shared" si="35"/>
        <v>0.71699604743083001</v>
      </c>
      <c r="DV14" s="15">
        <f>'Investment Analysis'!JY14</f>
        <v>-0.2213438735177865</v>
      </c>
      <c r="DW14" s="48">
        <v>23034.25</v>
      </c>
      <c r="DX14" s="18">
        <f t="shared" si="36"/>
        <v>0.68922337929011446</v>
      </c>
      <c r="DY14" s="15">
        <f>'Investment Analysis'!KF14</f>
        <v>0.16632443531827507</v>
      </c>
      <c r="DZ14" s="48">
        <v>2247.6</v>
      </c>
      <c r="EA14" s="18">
        <f t="shared" si="37"/>
        <v>-0.88767616191904053</v>
      </c>
      <c r="EB14" s="15">
        <f>'Investment Analysis'!KM14</f>
        <v>2.5677725118483412</v>
      </c>
      <c r="EC14" s="48">
        <v>2422.1</v>
      </c>
      <c r="ED14" s="18">
        <f t="shared" si="38"/>
        <v>0.42225484439224892</v>
      </c>
      <c r="EE14" s="15">
        <f>'Investment Analysis'!KT14</f>
        <v>-0.62213740458015265</v>
      </c>
      <c r="EF14" s="48">
        <v>36112.5</v>
      </c>
      <c r="EG14" s="18">
        <f t="shared" si="39"/>
        <v>0.51643990929705219</v>
      </c>
      <c r="EH14" s="15">
        <f>'Investment Analysis'!LH14</f>
        <v>0.34384593915713091</v>
      </c>
      <c r="EI14" s="48">
        <v>7546.95</v>
      </c>
      <c r="EJ14" s="18">
        <f t="shared" si="40"/>
        <v>-5.6808098481534737E-2</v>
      </c>
      <c r="EK14" s="15">
        <f>'Investment Analysis'!LO14</f>
        <v>-7.2571428571428509E-2</v>
      </c>
      <c r="EL14" s="48"/>
      <c r="EM14" s="18">
        <f t="shared" si="41"/>
        <v>0</v>
      </c>
      <c r="EN14" s="15">
        <f>'Investment Analysis'!LV14</f>
        <v>0</v>
      </c>
      <c r="EO14" s="48"/>
      <c r="EP14" s="68">
        <f t="shared" si="42"/>
        <v>0</v>
      </c>
      <c r="EQ14" s="15">
        <f>'Investment Analysis'!MC14</f>
        <v>-0.36584269662921348</v>
      </c>
      <c r="ER14" s="48">
        <v>24245.45</v>
      </c>
      <c r="ES14" s="18">
        <f t="shared" si="43"/>
        <v>-3.6942662509185625E-2</v>
      </c>
      <c r="ET14" s="15">
        <f>'Investment Analysis'!LA14</f>
        <v>-0.64423745307938274</v>
      </c>
      <c r="EU14" s="48">
        <v>41300</v>
      </c>
      <c r="EV14" s="18">
        <f>'Investment Analysis'!ML14</f>
        <v>0.38954309938765896</v>
      </c>
      <c r="EW14" s="15">
        <f>'Investment Analysis'!MJ14</f>
        <v>2.9757412398921832</v>
      </c>
      <c r="EX14" s="48">
        <v>40295.5</v>
      </c>
      <c r="EY14" s="18">
        <f t="shared" si="44"/>
        <v>-0.39036272173682818</v>
      </c>
      <c r="EZ14" s="15">
        <f>'Investment Analysis'!MQ14</f>
        <v>-8.5544082605242336E-2</v>
      </c>
      <c r="FA14" s="48"/>
      <c r="FB14" s="18">
        <f t="shared" si="45"/>
        <v>0</v>
      </c>
      <c r="FC14" s="15">
        <f>'Investment Analysis'!MX14</f>
        <v>-0.40057498802108293</v>
      </c>
      <c r="FD14" s="48">
        <v>4307.75</v>
      </c>
      <c r="FE14" s="18">
        <f t="shared" si="46"/>
        <v>-0.7285909600675412</v>
      </c>
      <c r="FF14" s="15">
        <f>'Investment Analysis'!NE14</f>
        <v>0.27194212740828233</v>
      </c>
      <c r="FG14" s="48"/>
      <c r="FH14" s="18">
        <f t="shared" si="47"/>
        <v>0</v>
      </c>
      <c r="FI14" s="15">
        <f>'Investment Analysis'!NL14</f>
        <v>-0.95863437872171497</v>
      </c>
      <c r="FJ14" s="48">
        <v>9213</v>
      </c>
      <c r="FK14" s="18">
        <f t="shared" si="48"/>
        <v>-0.51628654233870974</v>
      </c>
      <c r="FL14" s="15">
        <f>'Investment Analysis'!NS14</f>
        <v>1.8077714285714284</v>
      </c>
      <c r="FM14" s="48">
        <v>31278.400000000001</v>
      </c>
      <c r="FN14" s="18">
        <f t="shared" si="49"/>
        <v>0.23248602152232428</v>
      </c>
      <c r="FO14" s="15">
        <f>'Investment Analysis'!NZ14</f>
        <v>0.11225534820209387</v>
      </c>
      <c r="FP14" s="48"/>
      <c r="FQ14" s="18">
        <f t="shared" si="50"/>
        <v>0</v>
      </c>
      <c r="FR14" s="15">
        <f>'Investment Analysis'!OG14</f>
        <v>-0.99251118890415213</v>
      </c>
      <c r="FS14" s="48">
        <v>34983.75</v>
      </c>
      <c r="FT14" s="18">
        <f t="shared" si="51"/>
        <v>0.37364902671025119</v>
      </c>
      <c r="FU14" s="15">
        <f>'Investment Analysis'!ON14</f>
        <v>0.73498233215547704</v>
      </c>
      <c r="FV14" s="48"/>
      <c r="FW14" s="18">
        <f t="shared" si="52"/>
        <v>0</v>
      </c>
      <c r="FX14" s="15">
        <f>'Investment Analysis'!OU14</f>
        <v>-0.84545454545454546</v>
      </c>
      <c r="FY14" s="48"/>
      <c r="FZ14" s="18">
        <f t="shared" si="53"/>
        <v>0</v>
      </c>
      <c r="GA14" s="15">
        <f>'Investment Analysis'!PB14</f>
        <v>0</v>
      </c>
      <c r="GB14" s="48"/>
      <c r="GC14" s="18">
        <f>'Investment Analysis'!PK14</f>
        <v>-3.4619614593793376E-2</v>
      </c>
      <c r="GD14" s="15">
        <f>'Investment Analysis'!PI14</f>
        <v>-0.42018954623779436</v>
      </c>
      <c r="GE14" s="48">
        <v>6681.5</v>
      </c>
      <c r="GF14" s="18">
        <f>'Investment Analysis'!PY14</f>
        <v>6.2378167641325595E-2</v>
      </c>
      <c r="GG14" s="15">
        <f>'Investment Analysis'!PW14</f>
        <v>-0.375</v>
      </c>
      <c r="GH14" s="48">
        <v>25729</v>
      </c>
      <c r="GI14" s="18">
        <f>'Investment Analysis'!QF14</f>
        <v>-3.4421612600396487E-2</v>
      </c>
      <c r="GJ14" s="15">
        <f>'Investment Analysis'!QD14</f>
        <v>-0.45125818785381905</v>
      </c>
      <c r="GK14" s="48">
        <v>24280</v>
      </c>
      <c r="GL14" s="18">
        <f>'Investment Analysis'!QM14</f>
        <v>-6.923076923076929E-2</v>
      </c>
      <c r="GM14" s="15">
        <f>'Investment Analysis'!QK14</f>
        <v>-0.51792828685258963</v>
      </c>
      <c r="GN14" s="48">
        <v>10066.32</v>
      </c>
      <c r="GO14" s="18">
        <f>'Investment Analysis'!QT14</f>
        <v>0.16463414634146331</v>
      </c>
      <c r="GP14" s="15">
        <f>'Investment Analysis'!QR14</f>
        <v>-0.9837026743704137</v>
      </c>
      <c r="GQ14" s="48">
        <v>16767.8</v>
      </c>
      <c r="GR14" s="18">
        <f>'Investment Analysis'!RA14</f>
        <v>-2.5745811197384619E-2</v>
      </c>
      <c r="GS14" s="15">
        <f>'Investment Analysis'!QY14</f>
        <v>-0.32464589235127478</v>
      </c>
      <c r="GT14" s="48">
        <v>16337</v>
      </c>
      <c r="GU14" s="18">
        <f>'Investment Analysis'!RH14</f>
        <v>5.6565656565656791E-3</v>
      </c>
      <c r="GV14" s="15">
        <f>'Investment Analysis'!RF14</f>
        <v>-0.46230287319075392</v>
      </c>
      <c r="GW14" s="48"/>
      <c r="GX14" s="18">
        <f>'Investment Analysis'!RO14</f>
        <v>7.0557137047580293E-2</v>
      </c>
      <c r="GY14" s="15">
        <f>'Investment Analysis'!RM14</f>
        <v>-2.3100473142221068E-2</v>
      </c>
      <c r="GZ14" s="48"/>
      <c r="HA14" s="18">
        <f>'Investment Analysis'!RV14</f>
        <v>-7.8694817658349361E-2</v>
      </c>
      <c r="HB14" s="15">
        <f>'Investment Analysis'!RT14</f>
        <v>0.31147540983606548</v>
      </c>
      <c r="HC14" s="48"/>
      <c r="HD14" s="18">
        <f>'Investment Analysis'!SC14</f>
        <v>-7.4573581911939718E-2</v>
      </c>
      <c r="HE14" s="15">
        <f>'Investment Analysis'!SA14</f>
        <v>-0.47399669322110333</v>
      </c>
      <c r="HF14" s="48"/>
      <c r="HG14" s="18">
        <f>'Investment Analysis'!SJ14</f>
        <v>0.20511140235910882</v>
      </c>
      <c r="HH14" s="15">
        <f>'Investment Analysis'!SH14</f>
        <v>0.47120000000000006</v>
      </c>
      <c r="HI14" s="48"/>
      <c r="HJ14" s="18">
        <f>'Investment Analysis'!SM14</f>
        <v>-4.4585987261146535E-2</v>
      </c>
      <c r="HK14" s="15">
        <f>'Investment Analysis'!SK14</f>
        <v>0</v>
      </c>
      <c r="HL14" s="48"/>
      <c r="HM14" s="18">
        <f>'Investment Analysis'!SP14</f>
        <v>0</v>
      </c>
      <c r="HN14" s="15">
        <f>'Investment Analysis'!SN14</f>
        <v>-3.9212103283758605E-2</v>
      </c>
      <c r="HO14" s="48"/>
      <c r="HP14" s="18">
        <f>'Investment Analysis'!TE14</f>
        <v>0.31923076923076915</v>
      </c>
      <c r="HQ14" s="15">
        <f>'Investment Analysis'!TC14</f>
        <v>-0.49021550656428042</v>
      </c>
      <c r="HR14" s="48"/>
      <c r="HS14" s="18">
        <f>'Investment Analysis'!TL14</f>
        <v>6.1946902654867145E-2</v>
      </c>
      <c r="HT14" s="15">
        <f>'Investment Analysis'!TJ14</f>
        <v>-0.18181818181818185</v>
      </c>
      <c r="HU14" s="48"/>
      <c r="HV14" s="18">
        <f>'Investment Analysis'!TS14</f>
        <v>0.18521008403361339</v>
      </c>
      <c r="HW14" s="15">
        <f>'Investment Analysis'!TQ14</f>
        <v>-0.48605452836101537</v>
      </c>
      <c r="HX14" s="48"/>
      <c r="HY14" s="18">
        <f>'Investment Analysis'!TZ14</f>
        <v>0.12280701754385963</v>
      </c>
      <c r="HZ14" s="15">
        <f>'Investment Analysis'!TX14</f>
        <v>-0.56462585034013613</v>
      </c>
      <c r="IA14" s="48"/>
      <c r="IB14" s="18">
        <f>'Investment Analysis'!UG14</f>
        <v>0</v>
      </c>
      <c r="IC14" s="15">
        <f>'Investment Analysis'!UE14</f>
        <v>0</v>
      </c>
      <c r="ID14" s="48"/>
      <c r="IE14" s="18">
        <f>'Investment Analysis'!UN14</f>
        <v>0</v>
      </c>
      <c r="IF14" s="15">
        <f>'Investment Analysis'!UL14</f>
        <v>0</v>
      </c>
      <c r="IG14" s="48"/>
      <c r="IH14" s="18">
        <f>'Investment Analysis'!UU14</f>
        <v>0</v>
      </c>
      <c r="II14" s="15">
        <f>'Investment Analysis'!US14</f>
        <v>0</v>
      </c>
      <c r="IJ14" s="48"/>
      <c r="IK14" s="18">
        <f>'Investment Analysis'!VB14</f>
        <v>0</v>
      </c>
      <c r="IL14" s="15">
        <f>'Investment Analysis'!UZ14</f>
        <v>0</v>
      </c>
      <c r="IM14" s="48"/>
      <c r="IN14" s="18">
        <f>'Investment Analysis'!VI14</f>
        <v>0</v>
      </c>
      <c r="IO14" s="15">
        <f>'Investment Analysis'!VG14</f>
        <v>0</v>
      </c>
      <c r="IP14" s="18"/>
      <c r="IQ14" s="18"/>
      <c r="IR14" s="18"/>
      <c r="IS14" s="108">
        <f t="shared" si="59"/>
        <v>-11177.669999999809</v>
      </c>
      <c r="IT14" s="48">
        <f t="shared" si="60"/>
        <v>1000528.1700000003</v>
      </c>
      <c r="IU14" s="101">
        <f t="shared" si="54"/>
        <v>0</v>
      </c>
      <c r="IV14" s="101"/>
      <c r="IW14" s="15">
        <f t="shared" si="55"/>
        <v>-3.5644171026394222E-2</v>
      </c>
      <c r="IX14" s="113">
        <f t="shared" si="56"/>
        <v>-36981.159999999683</v>
      </c>
      <c r="IY14" s="21">
        <f t="shared" si="57"/>
        <v>0.21077590713091141</v>
      </c>
      <c r="IZ14" s="173">
        <f t="shared" si="58"/>
        <v>174175.28000000026</v>
      </c>
    </row>
    <row r="15" spans="1:260" x14ac:dyDescent="0.2">
      <c r="A15" s="76">
        <f>'Investment Analysis'!A15</f>
        <v>45665</v>
      </c>
      <c r="B15" s="77">
        <f>'Investment Analysis'!B15</f>
        <v>45665</v>
      </c>
      <c r="C15" s="27">
        <f>'Investment Analysis'!C15</f>
        <v>42635.199999999997</v>
      </c>
      <c r="D15" s="42">
        <f>'Investment Analysis'!D15</f>
        <v>106.83999999999651</v>
      </c>
      <c r="E15" s="28">
        <f>'Investment Analysis'!E15</f>
        <v>2.5122059726732115E-3</v>
      </c>
      <c r="F15" s="27">
        <f>'Investment Analysis'!G15</f>
        <v>5918.25</v>
      </c>
      <c r="G15" s="42">
        <f>'Investment Analysis'!H15</f>
        <v>9.2200000000002547</v>
      </c>
      <c r="H15" s="28">
        <f>'Investment Analysis'!I15</f>
        <v>1.5603237756451152E-3</v>
      </c>
      <c r="I15" s="27">
        <f>'Investment Analysis'!K15</f>
        <v>19478.88</v>
      </c>
      <c r="J15" s="42">
        <f>'Investment Analysis'!L15</f>
        <v>-10.799999999999272</v>
      </c>
      <c r="K15" s="28">
        <f>'Investment Analysis'!M15</f>
        <v>-5.5413942147840669E-4</v>
      </c>
      <c r="L15" s="57">
        <f>'Investment Analysis'!T15</f>
        <v>259.78718300260294</v>
      </c>
      <c r="M15" s="29">
        <f>'Investment Analysis'!V15</f>
        <v>5.809964127500689E-4</v>
      </c>
      <c r="N15" s="29">
        <f>'Investment Analysis'!W15</f>
        <v>4.1266545528456143E-3</v>
      </c>
      <c r="O15" s="1"/>
      <c r="P15" s="48">
        <f>'Investment Analysis'!Y15</f>
        <v>167634.37</v>
      </c>
      <c r="Q15" s="18"/>
      <c r="R15" s="15"/>
      <c r="S15" s="48">
        <v>22686.39</v>
      </c>
      <c r="T15" s="18">
        <f t="shared" si="0"/>
        <v>2.037813336904124</v>
      </c>
      <c r="U15" s="15">
        <f>'Investment Analysis'!AF15</f>
        <v>0.40207562056199547</v>
      </c>
      <c r="V15" s="48">
        <v>17923.849999999999</v>
      </c>
      <c r="W15" s="18">
        <f t="shared" si="1"/>
        <v>1.3232469215813349</v>
      </c>
      <c r="X15" s="15">
        <f>'Investment Analysis'!AT15</f>
        <v>0.26519976838448189</v>
      </c>
      <c r="Y15" s="48">
        <v>9963.4599999999991</v>
      </c>
      <c r="Z15" s="18">
        <f t="shared" si="2"/>
        <v>-1.2570168404170883E-3</v>
      </c>
      <c r="AA15" s="15">
        <f>'Investment Analysis'!GK15</f>
        <v>-1.0926118626430661E-2</v>
      </c>
      <c r="AB15" s="48">
        <v>2690.52</v>
      </c>
      <c r="AC15" s="18">
        <f t="shared" si="3"/>
        <v>1.03342095381149E-2</v>
      </c>
      <c r="AD15" s="15">
        <f>'Investment Analysis'!AT15</f>
        <v>0.26519976838448189</v>
      </c>
      <c r="AE15" s="48">
        <v>22414.77</v>
      </c>
      <c r="AF15" s="18">
        <f t="shared" si="4"/>
        <v>-6.3444647554503379E-4</v>
      </c>
      <c r="AG15" s="15">
        <f>'Investment Analysis'!BA15</f>
        <v>0.53251304996271442</v>
      </c>
      <c r="AH15" s="48"/>
      <c r="AI15" s="18">
        <f t="shared" si="5"/>
        <v>0</v>
      </c>
      <c r="AJ15" s="15">
        <f>'Investment Analysis'!BH15</f>
        <v>0</v>
      </c>
      <c r="AK15" s="48">
        <v>19020.54</v>
      </c>
      <c r="AL15" s="18">
        <f t="shared" si="6"/>
        <v>3.9442526644138294</v>
      </c>
      <c r="AM15" s="15">
        <f>'Investment Analysis'!BO15</f>
        <v>0.13607275176827199</v>
      </c>
      <c r="AN15" s="48">
        <v>14923.66</v>
      </c>
      <c r="AO15" s="18">
        <f t="shared" si="7"/>
        <v>2.2163060344827588</v>
      </c>
      <c r="AP15" s="15">
        <f>'Investment Analysis'!BV15</f>
        <v>5.3945249597423653E-2</v>
      </c>
      <c r="AQ15" s="48"/>
      <c r="AR15" s="18">
        <f t="shared" si="8"/>
        <v>0</v>
      </c>
      <c r="AS15" s="15">
        <f>'Investment Analysis'!CC15</f>
        <v>0</v>
      </c>
      <c r="AT15" s="48">
        <v>27456.94</v>
      </c>
      <c r="AU15" s="18">
        <f t="shared" si="9"/>
        <v>8.445293275057799E-3</v>
      </c>
      <c r="AV15" s="15">
        <f>'Investment Analysis'!CJ15</f>
        <v>0.1544823023486602</v>
      </c>
      <c r="AW15" s="48">
        <v>19410.97</v>
      </c>
      <c r="AX15" s="18">
        <f t="shared" si="10"/>
        <v>8.7288884269605144E-3</v>
      </c>
      <c r="AY15" s="15">
        <f>'Investment Analysis'!CQ15</f>
        <v>8.4875558391831529E-2</v>
      </c>
      <c r="AZ15" s="48">
        <v>16861.43</v>
      </c>
      <c r="BA15" s="18">
        <f t="shared" si="11"/>
        <v>2.0461163606109401E-3</v>
      </c>
      <c r="BB15" s="15">
        <f>'Investment Analysis'!CX15</f>
        <v>0.17013996889580091</v>
      </c>
      <c r="BC15" s="48">
        <v>10073.23</v>
      </c>
      <c r="BD15" s="18">
        <f t="shared" si="12"/>
        <v>3.2098396574045977E-3</v>
      </c>
      <c r="BE15" s="15">
        <f>'Investment Analysis'!DE15</f>
        <v>-5.9442158207590336E-2</v>
      </c>
      <c r="BF15" s="48">
        <v>4221.29</v>
      </c>
      <c r="BG15" s="18">
        <f t="shared" si="13"/>
        <v>6.266984505363519E-3</v>
      </c>
      <c r="BH15" s="15">
        <f>'Investment Analysis'!DL15</f>
        <v>-3.2389580973952427E-2</v>
      </c>
      <c r="BI15" s="48">
        <v>2631.17</v>
      </c>
      <c r="BJ15" s="18">
        <f t="shared" si="14"/>
        <v>3.0215348472983582E-2</v>
      </c>
      <c r="BK15" s="15">
        <f>'Investment Analysis'!DZ15</f>
        <v>0.8532550693703308</v>
      </c>
      <c r="BL15" s="48">
        <v>4433.67</v>
      </c>
      <c r="BM15" s="18">
        <f t="shared" si="15"/>
        <v>7.4233128834355995E-3</v>
      </c>
      <c r="BN15" s="15">
        <f>'Investment Analysis'!EG15</f>
        <v>0.77936281502615312</v>
      </c>
      <c r="BO15" s="48"/>
      <c r="BP15" s="18">
        <f t="shared" si="16"/>
        <v>0</v>
      </c>
      <c r="BQ15" s="15">
        <f>'Investment Analysis'!DS15</f>
        <v>0</v>
      </c>
      <c r="BR15" s="48">
        <v>5736.21</v>
      </c>
      <c r="BS15" s="18">
        <f t="shared" si="17"/>
        <v>1.3643753313306244E-2</v>
      </c>
      <c r="BT15" s="15">
        <f>'Investment Analysis'!EN15</f>
        <v>0.7604586303067864</v>
      </c>
      <c r="BU15" s="48">
        <v>14792.22</v>
      </c>
      <c r="BV15" s="18">
        <f t="shared" si="18"/>
        <v>-4.4272445820433878E-3</v>
      </c>
      <c r="BW15" s="15">
        <f>'Investment Analysis'!EU15</f>
        <v>0.11687195645946737</v>
      </c>
      <c r="BX15" s="48"/>
      <c r="BY15" s="18">
        <f t="shared" si="19"/>
        <v>0</v>
      </c>
      <c r="BZ15" s="15">
        <f>'Investment Analysis'!FB15</f>
        <v>0</v>
      </c>
      <c r="CA15" s="48">
        <v>3276.84</v>
      </c>
      <c r="CB15" s="18">
        <f t="shared" si="20"/>
        <v>-0.85875689655172416</v>
      </c>
      <c r="CC15" s="15">
        <f>'Investment Analysis'!FI15</f>
        <v>-8.801624915368924E-3</v>
      </c>
      <c r="CD15" s="48">
        <v>19038.16</v>
      </c>
      <c r="CE15" s="18">
        <f t="shared" si="21"/>
        <v>1.1078565101860054</v>
      </c>
      <c r="CF15" s="15">
        <f>'Investment Analysis'!FP15</f>
        <v>0.57387340901272776</v>
      </c>
      <c r="CG15" s="48">
        <v>5030.9799999999996</v>
      </c>
      <c r="CH15" s="18">
        <f t="shared" si="22"/>
        <v>-9.0644081150286458E-3</v>
      </c>
      <c r="CI15" s="15">
        <f>'Investment Analysis'!FW15</f>
        <v>2.2265136885152716E-2</v>
      </c>
      <c r="CJ15" s="48"/>
      <c r="CK15" s="18">
        <f t="shared" si="23"/>
        <v>0</v>
      </c>
      <c r="CL15" s="15">
        <f>'Investment Analysis'!GD15</f>
        <v>0</v>
      </c>
      <c r="CM15" s="48">
        <v>4979.32</v>
      </c>
      <c r="CN15" s="18">
        <f t="shared" si="24"/>
        <v>-0.80042805611222445</v>
      </c>
      <c r="CO15" s="15">
        <f>'Investment Analysis'!GT15</f>
        <v>3.2660550458715618E-2</v>
      </c>
      <c r="CP15" s="48">
        <v>59241</v>
      </c>
      <c r="CQ15" s="18">
        <f t="shared" si="25"/>
        <v>1.7533079572231285</v>
      </c>
      <c r="CR15" s="15">
        <f>'Investment Analysis'!HG15</f>
        <v>1.2186394022807709</v>
      </c>
      <c r="CS15" s="48">
        <v>6900</v>
      </c>
      <c r="CT15" s="18">
        <f t="shared" si="26"/>
        <v>-0.69465783977059514</v>
      </c>
      <c r="CU15" s="15">
        <f>'Investment Analysis'!HN15</f>
        <v>10.669354838709678</v>
      </c>
      <c r="CV15" s="54">
        <v>21016.5</v>
      </c>
      <c r="CW15" s="18">
        <f t="shared" si="27"/>
        <v>-0.27047572764982558</v>
      </c>
      <c r="CX15" s="15">
        <f>'Investment Analysis'!IB15</f>
        <v>0.32304060434372056</v>
      </c>
      <c r="CY15" s="54">
        <v>22931</v>
      </c>
      <c r="CZ15" s="18">
        <f t="shared" si="28"/>
        <v>0.2821358680458485</v>
      </c>
      <c r="DA15" s="15">
        <f>'Investment Analysis'!II15</f>
        <v>0.31034285714285714</v>
      </c>
      <c r="DB15" s="48">
        <v>21945.599999999999</v>
      </c>
      <c r="DC15" s="18">
        <f t="shared" si="29"/>
        <v>2.8929619938799944</v>
      </c>
      <c r="DD15" s="15">
        <f>'Investment Analysis'!IP15</f>
        <v>2.674868189806678</v>
      </c>
      <c r="DE15" s="48"/>
      <c r="DF15" s="18">
        <f t="shared" si="30"/>
        <v>0</v>
      </c>
      <c r="DG15" s="15">
        <f>'Investment Analysis'!IW15</f>
        <v>1.8153424657534247</v>
      </c>
      <c r="DH15" s="54">
        <v>12214.4</v>
      </c>
      <c r="DI15" s="18">
        <f t="shared" si="31"/>
        <v>0.88750154530844361</v>
      </c>
      <c r="DJ15" s="15">
        <f>'Investment Analysis'!JD15</f>
        <v>0.23527508090614899</v>
      </c>
      <c r="DK15" s="48">
        <v>2122.8000000000002</v>
      </c>
      <c r="DL15" s="18">
        <f t="shared" si="32"/>
        <v>-0.90668600817618361</v>
      </c>
      <c r="DM15" s="15">
        <f>'Investment Analysis'!JK15</f>
        <v>4.3940101797437861E-2</v>
      </c>
      <c r="DN15" s="48">
        <v>5346.5</v>
      </c>
      <c r="DO15" s="18">
        <f t="shared" si="33"/>
        <v>3.9208467556373678</v>
      </c>
      <c r="DP15" s="15">
        <f>'Investment Analysis'!HU15</f>
        <v>1.9376373626373626</v>
      </c>
      <c r="DQ15" s="54">
        <v>28812</v>
      </c>
      <c r="DR15" s="18">
        <f t="shared" si="34"/>
        <v>-2.7771216467015355E-2</v>
      </c>
      <c r="DS15" s="15">
        <f>'Investment Analysis'!JR15</f>
        <v>-0.6551375063269782</v>
      </c>
      <c r="DT15" s="48">
        <v>3936</v>
      </c>
      <c r="DU15" s="18">
        <f t="shared" si="35"/>
        <v>0.5557312252964427</v>
      </c>
      <c r="DV15" s="15">
        <f>'Investment Analysis'!JY15</f>
        <v>-0.22529644268774698</v>
      </c>
      <c r="DW15" s="48">
        <v>23184.25</v>
      </c>
      <c r="DX15" s="18">
        <f t="shared" si="36"/>
        <v>0.70022367263127017</v>
      </c>
      <c r="DY15" s="15">
        <f>'Investment Analysis'!KF15</f>
        <v>0.16735112936344959</v>
      </c>
      <c r="DZ15" s="48">
        <v>2319.6</v>
      </c>
      <c r="EA15" s="18">
        <f t="shared" si="37"/>
        <v>-0.88407796101949032</v>
      </c>
      <c r="EB15" s="15">
        <f>'Investment Analysis'!KM15</f>
        <v>2.4606635071090044</v>
      </c>
      <c r="EC15" s="48">
        <v>2427</v>
      </c>
      <c r="ED15" s="18">
        <f t="shared" si="38"/>
        <v>0.42513211978860832</v>
      </c>
      <c r="EE15" s="15">
        <f>'Investment Analysis'!KT15</f>
        <v>-0.62442748091603051</v>
      </c>
      <c r="EF15" s="48">
        <v>36750</v>
      </c>
      <c r="EG15" s="18">
        <f t="shared" si="39"/>
        <v>0.54320987654320985</v>
      </c>
      <c r="EH15" s="15">
        <f>'Investment Analysis'!LH15</f>
        <v>0.36756907619313434</v>
      </c>
      <c r="EI15" s="48">
        <v>7752.48</v>
      </c>
      <c r="EJ15" s="18">
        <f t="shared" si="40"/>
        <v>-3.112166468787108E-2</v>
      </c>
      <c r="EK15" s="15">
        <f>'Investment Analysis'!LO15</f>
        <v>-4.7314285714285718E-2</v>
      </c>
      <c r="EL15" s="48"/>
      <c r="EM15" s="18">
        <f t="shared" si="41"/>
        <v>0</v>
      </c>
      <c r="EN15" s="15">
        <f>'Investment Analysis'!LV15</f>
        <v>0</v>
      </c>
      <c r="EO15" s="48"/>
      <c r="EP15" s="68">
        <f t="shared" si="42"/>
        <v>0</v>
      </c>
      <c r="EQ15" s="15">
        <f>'Investment Analysis'!MC15</f>
        <v>-0.35550561797752811</v>
      </c>
      <c r="ER15" s="48">
        <v>24128.84</v>
      </c>
      <c r="ES15" s="18">
        <f t="shared" si="43"/>
        <v>-4.1574546682290457E-2</v>
      </c>
      <c r="ET15" s="15">
        <f>'Investment Analysis'!LA15</f>
        <v>-0.63228138467954953</v>
      </c>
      <c r="EU15" s="48">
        <v>36568</v>
      </c>
      <c r="EV15" s="18">
        <f>'Investment Analysis'!ML15</f>
        <v>0.2303344324069713</v>
      </c>
      <c r="EW15" s="15">
        <f>'Investment Analysis'!MJ15</f>
        <v>2.5202156334231809</v>
      </c>
      <c r="EX15" s="48">
        <v>40085.5</v>
      </c>
      <c r="EY15" s="18">
        <f t="shared" si="44"/>
        <v>-0.39353984643897272</v>
      </c>
      <c r="EZ15" s="15">
        <f>'Investment Analysis'!MQ15</f>
        <v>-9.0309769658459133E-2</v>
      </c>
      <c r="FA15" s="48"/>
      <c r="FB15" s="18">
        <f t="shared" si="45"/>
        <v>0</v>
      </c>
      <c r="FC15" s="15">
        <f>'Investment Analysis'!MX15</f>
        <v>-0.40057498802108293</v>
      </c>
      <c r="FD15" s="48">
        <v>4322.25</v>
      </c>
      <c r="FE15" s="18">
        <f t="shared" si="46"/>
        <v>-0.72767739008808074</v>
      </c>
      <c r="FF15" s="15">
        <f>'Investment Analysis'!NE15</f>
        <v>0.27622351812209334</v>
      </c>
      <c r="FG15" s="48"/>
      <c r="FH15" s="18">
        <f t="shared" si="47"/>
        <v>0</v>
      </c>
      <c r="FI15" s="15">
        <f>'Investment Analysis'!NL15</f>
        <v>-0.95784041286224686</v>
      </c>
      <c r="FJ15" s="48">
        <v>9162</v>
      </c>
      <c r="FK15" s="18">
        <f t="shared" si="48"/>
        <v>-0.51896421370967749</v>
      </c>
      <c r="FL15" s="15">
        <f>'Investment Analysis'!NS15</f>
        <v>1.7922285714285715</v>
      </c>
      <c r="FM15" s="48">
        <v>31032</v>
      </c>
      <c r="FN15" s="18">
        <f t="shared" si="49"/>
        <v>0.22277693935369985</v>
      </c>
      <c r="FO15" s="15">
        <f>'Investment Analysis'!NZ15</f>
        <v>0.10349340009103322</v>
      </c>
      <c r="FP15" s="48"/>
      <c r="FQ15" s="18">
        <f t="shared" si="50"/>
        <v>0</v>
      </c>
      <c r="FR15" s="15">
        <f>'Investment Analysis'!OG15</f>
        <v>-0.99246687641246067</v>
      </c>
      <c r="FS15" s="48">
        <v>34399.5</v>
      </c>
      <c r="FT15" s="18">
        <f t="shared" si="51"/>
        <v>0.35070824866743233</v>
      </c>
      <c r="FU15" s="15">
        <f>'Investment Analysis'!ON15</f>
        <v>0.70600706713780914</v>
      </c>
      <c r="FV15" s="48"/>
      <c r="FW15" s="18">
        <f t="shared" si="52"/>
        <v>0</v>
      </c>
      <c r="FX15" s="15">
        <f>'Investment Analysis'!OU15</f>
        <v>-0.85844155844155845</v>
      </c>
      <c r="FY15" s="54"/>
      <c r="FZ15" s="18">
        <f t="shared" si="53"/>
        <v>0</v>
      </c>
      <c r="GA15" s="15">
        <f>'Investment Analysis'!PB15</f>
        <v>2.5307692307692307</v>
      </c>
      <c r="GB15" s="48"/>
      <c r="GC15" s="18">
        <f>'Investment Analysis'!PK15</f>
        <v>-1.4871132788217785E-2</v>
      </c>
      <c r="GD15" s="15">
        <f>'Investment Analysis'!PI15</f>
        <v>-0.40832854681217684</v>
      </c>
      <c r="GE15" s="48">
        <v>6812.5</v>
      </c>
      <c r="GF15" s="18">
        <f>'Investment Analysis'!PY15</f>
        <v>5.2631578947368515E-2</v>
      </c>
      <c r="GG15" s="15">
        <f>'Investment Analysis'!PW15</f>
        <v>-0.38073394495412843</v>
      </c>
      <c r="GH15" s="54">
        <v>32355</v>
      </c>
      <c r="GI15" s="18">
        <f>'Investment Analysis'!QF15</f>
        <v>-1.2829873787420506E-2</v>
      </c>
      <c r="GJ15" s="15">
        <f>'Investment Analysis'!QD15</f>
        <v>-0.43898752185897622</v>
      </c>
      <c r="GK15" s="48">
        <v>24372</v>
      </c>
      <c r="GL15" s="18">
        <f>'Investment Analysis'!QM15</f>
        <v>-6.923076923076929E-2</v>
      </c>
      <c r="GM15" s="15">
        <f>'Investment Analysis'!QK15</f>
        <v>-0.51792828685258963</v>
      </c>
      <c r="GN15" s="48">
        <v>10207.52</v>
      </c>
      <c r="GO15" s="18">
        <f>'Investment Analysis'!QT15</f>
        <v>8.7979094076655037E-2</v>
      </c>
      <c r="GP15" s="15">
        <f>'Investment Analysis'!QR15</f>
        <v>-0.98477534800945898</v>
      </c>
      <c r="GQ15" s="48">
        <v>17053.95</v>
      </c>
      <c r="GR15" s="18">
        <f>'Investment Analysis'!RA15</f>
        <v>-1.9207192480588539E-2</v>
      </c>
      <c r="GS15" s="15">
        <f>'Investment Analysis'!QY15</f>
        <v>-0.32011331444759206</v>
      </c>
      <c r="GT15" s="48">
        <v>16081</v>
      </c>
      <c r="GU15" s="18">
        <f>'Investment Analysis'!RH15</f>
        <v>6.8686868686869372E-3</v>
      </c>
      <c r="GV15" s="15">
        <f>'Investment Analysis'!RF15</f>
        <v>-0.46165478505076685</v>
      </c>
      <c r="GW15" s="48"/>
      <c r="GX15" s="18">
        <f>'Investment Analysis'!RO15</f>
        <v>4.8800325335502208E-2</v>
      </c>
      <c r="GY15" s="15">
        <f>'Investment Analysis'!RM15</f>
        <v>-4.2953891826700154E-2</v>
      </c>
      <c r="GZ15" s="48"/>
      <c r="HA15" s="18">
        <f>'Investment Analysis'!RV15</f>
        <v>-9.2130518234164974E-2</v>
      </c>
      <c r="HB15" s="15">
        <f>'Investment Analysis'!RT15</f>
        <v>0.29234972677595633</v>
      </c>
      <c r="HC15" s="48"/>
      <c r="HD15" s="18">
        <f>'Investment Analysis'!SC15</f>
        <v>-9.7844770593679645E-2</v>
      </c>
      <c r="HE15" s="15">
        <f>'Investment Analysis'!SA15</f>
        <v>-0.48722380880805649</v>
      </c>
      <c r="HF15" s="48"/>
      <c r="HG15" s="18">
        <f>'Investment Analysis'!SJ15</f>
        <v>-0.34207077326343388</v>
      </c>
      <c r="HH15" s="15">
        <f>'Investment Analysis'!SH15</f>
        <v>-0.19680000000000006</v>
      </c>
      <c r="HI15" s="48"/>
      <c r="HJ15" s="18">
        <f>'Investment Analysis'!SM15</f>
        <v>-3.8666666666666703E-2</v>
      </c>
      <c r="HK15" s="15">
        <f>'Investment Analysis'!SK15</f>
        <v>0</v>
      </c>
      <c r="HL15" s="48"/>
      <c r="HM15" s="18">
        <f>'Investment Analysis'!SP15</f>
        <v>0</v>
      </c>
      <c r="HN15" s="15">
        <f>'Investment Analysis'!SN15</f>
        <v>-3.9247663079416774E-2</v>
      </c>
      <c r="HO15" s="48"/>
      <c r="HP15" s="18">
        <f>'Investment Analysis'!TE15</f>
        <v>0.24230769230769228</v>
      </c>
      <c r="HQ15" s="15">
        <f>'Investment Analysis'!TC15</f>
        <v>-0.51994054991330196</v>
      </c>
      <c r="HR15" s="48"/>
      <c r="HS15" s="18">
        <f>'Investment Analysis'!TL15</f>
        <v>4.1297935103244705E-2</v>
      </c>
      <c r="HT15" s="15">
        <f>'Investment Analysis'!TJ15</f>
        <v>-0.19772727272727278</v>
      </c>
      <c r="HU15" s="48"/>
      <c r="HV15" s="18">
        <f>'Investment Analysis'!TS15</f>
        <v>9.4117647058823431E-2</v>
      </c>
      <c r="HW15" s="15">
        <f>'Investment Analysis'!TQ15</f>
        <v>-0.52555515876775527</v>
      </c>
      <c r="HX15" s="48"/>
      <c r="HY15" s="18">
        <f>'Investment Analysis'!TZ15</f>
        <v>0.16959064327485382</v>
      </c>
      <c r="HZ15" s="15">
        <f>'Investment Analysis'!TX15</f>
        <v>-0.54648526077097503</v>
      </c>
      <c r="IA15" s="48"/>
      <c r="IB15" s="18">
        <f>'Investment Analysis'!UG15</f>
        <v>0</v>
      </c>
      <c r="IC15" s="15">
        <f>'Investment Analysis'!UE15</f>
        <v>0</v>
      </c>
      <c r="ID15" s="48"/>
      <c r="IE15" s="18">
        <f>'Investment Analysis'!UN15</f>
        <v>0</v>
      </c>
      <c r="IF15" s="15">
        <f>'Investment Analysis'!UL15</f>
        <v>0</v>
      </c>
      <c r="IG15" s="48"/>
      <c r="IH15" s="18">
        <f>'Investment Analysis'!UU15</f>
        <v>0</v>
      </c>
      <c r="II15" s="15">
        <f>'Investment Analysis'!US15</f>
        <v>0</v>
      </c>
      <c r="IJ15" s="48"/>
      <c r="IK15" s="18">
        <f>'Investment Analysis'!VB15</f>
        <v>0</v>
      </c>
      <c r="IL15" s="15">
        <f>'Investment Analysis'!UZ15</f>
        <v>0</v>
      </c>
      <c r="IM15" s="48"/>
      <c r="IN15" s="18">
        <f>'Investment Analysis'!VI15</f>
        <v>0</v>
      </c>
      <c r="IO15" s="15">
        <f>'Investment Analysis'!VG15</f>
        <v>0</v>
      </c>
      <c r="IP15" s="18"/>
      <c r="IQ15" s="18"/>
      <c r="IR15" s="18"/>
      <c r="IS15" s="108">
        <f t="shared" si="59"/>
        <v>-41848.990000000224</v>
      </c>
      <c r="IT15" s="48">
        <f t="shared" si="60"/>
        <v>958679.18</v>
      </c>
      <c r="IU15" s="101">
        <f t="shared" si="54"/>
        <v>0</v>
      </c>
      <c r="IV15" s="101"/>
      <c r="IW15" s="15">
        <f t="shared" si="55"/>
        <v>-7.5980184197476E-2</v>
      </c>
      <c r="IX15" s="113">
        <f t="shared" si="56"/>
        <v>-78830.149999999907</v>
      </c>
      <c r="IY15" s="21">
        <f t="shared" si="57"/>
        <v>0.16013290641483693</v>
      </c>
      <c r="IZ15" s="173">
        <f t="shared" si="58"/>
        <v>132326.29000000004</v>
      </c>
    </row>
    <row r="16" spans="1:260" x14ac:dyDescent="0.2">
      <c r="A16" s="76">
        <f>'Investment Analysis'!A16</f>
        <v>45667</v>
      </c>
      <c r="B16" s="77">
        <f>'Investment Analysis'!B16</f>
        <v>45667</v>
      </c>
      <c r="C16" s="27">
        <f>'Investment Analysis'!C16</f>
        <v>41938.449999999997</v>
      </c>
      <c r="D16" s="42">
        <f>'Investment Analysis'!D16</f>
        <v>-696.75</v>
      </c>
      <c r="E16" s="28">
        <f>'Investment Analysis'!E16</f>
        <v>-1.6342130446204077E-2</v>
      </c>
      <c r="F16" s="27">
        <f>'Investment Analysis'!G16</f>
        <v>5827.04</v>
      </c>
      <c r="G16" s="42">
        <f>'Investment Analysis'!H16</f>
        <v>-91.210000000000036</v>
      </c>
      <c r="H16" s="28">
        <f>'Investment Analysis'!I16</f>
        <v>-1.5411650403413177E-2</v>
      </c>
      <c r="I16" s="27">
        <f>'Investment Analysis'!K16</f>
        <v>19161.63</v>
      </c>
      <c r="J16" s="42">
        <f>'Investment Analysis'!L16</f>
        <v>-317.25</v>
      </c>
      <c r="K16" s="28">
        <f>'Investment Analysis'!M16</f>
        <v>-1.6286870703038366E-2</v>
      </c>
      <c r="L16" s="57">
        <f>'Investment Analysis'!T16</f>
        <v>257.51708781808139</v>
      </c>
      <c r="M16" s="29">
        <f>'Investment Analysis'!V16</f>
        <v>-8.7382878488612963E-3</v>
      </c>
      <c r="N16" s="29">
        <f>'Investment Analysis'!W16</f>
        <v>-4.6476931913512617E-3</v>
      </c>
      <c r="O16" s="1"/>
      <c r="P16" s="48">
        <f>'Investment Analysis'!Y16</f>
        <v>188463.57</v>
      </c>
      <c r="Q16" s="18"/>
      <c r="R16" s="15"/>
      <c r="S16" s="48">
        <v>22369.200000000001</v>
      </c>
      <c r="T16" s="18">
        <f t="shared" si="0"/>
        <v>1.9953401178361008</v>
      </c>
      <c r="U16" s="15">
        <f>'Investment Analysis'!AF16</f>
        <v>0.38247253747648224</v>
      </c>
      <c r="V16" s="48">
        <v>17731.48</v>
      </c>
      <c r="W16" s="18">
        <f t="shared" si="1"/>
        <v>1.2983123784834738</v>
      </c>
      <c r="X16" s="15">
        <f>'Investment Analysis'!AT16</f>
        <v>0.24493341053850612</v>
      </c>
      <c r="Y16" s="48">
        <v>9685.68</v>
      </c>
      <c r="Z16" s="18">
        <f t="shared" si="2"/>
        <v>-2.910184442662387E-2</v>
      </c>
      <c r="AA16" s="15">
        <f>'Investment Analysis'!GK16</f>
        <v>-3.8501560874089409E-2</v>
      </c>
      <c r="AB16" s="48">
        <v>2647.42</v>
      </c>
      <c r="AC16" s="18">
        <f t="shared" si="3"/>
        <v>-5.8505444986856657E-3</v>
      </c>
      <c r="AD16" s="15">
        <f>'Investment Analysis'!AT16</f>
        <v>0.24493341053850612</v>
      </c>
      <c r="AE16" s="48">
        <v>22073.38</v>
      </c>
      <c r="AF16" s="18">
        <f t="shared" si="4"/>
        <v>-1.5855365821035222E-2</v>
      </c>
      <c r="AG16" s="15">
        <f>'Investment Analysis'!BA16</f>
        <v>0.50917225950782996</v>
      </c>
      <c r="AH16" s="48"/>
      <c r="AI16" s="18">
        <f t="shared" si="5"/>
        <v>0</v>
      </c>
      <c r="AJ16" s="15">
        <f>'Investment Analysis'!BH16</f>
        <v>0</v>
      </c>
      <c r="AK16" s="48">
        <v>18732.95</v>
      </c>
      <c r="AL16" s="18">
        <f t="shared" si="6"/>
        <v>3.8694957109435926</v>
      </c>
      <c r="AM16" s="15">
        <f>'Investment Analysis'!BO16</f>
        <v>0.11889525092623771</v>
      </c>
      <c r="AN16" s="48">
        <v>14783.05</v>
      </c>
      <c r="AO16" s="18">
        <f t="shared" si="7"/>
        <v>2.1860021551724138</v>
      </c>
      <c r="AP16" s="15">
        <f>'Investment Analysis'!BV16</f>
        <v>4.4015029522275914E-2</v>
      </c>
      <c r="AQ16" s="48"/>
      <c r="AR16" s="18">
        <f t="shared" si="8"/>
        <v>0</v>
      </c>
      <c r="AS16" s="15">
        <f>'Investment Analysis'!CC16</f>
        <v>0</v>
      </c>
      <c r="AT16" s="48">
        <v>27047.84</v>
      </c>
      <c r="AU16" s="18">
        <f t="shared" si="9"/>
        <v>-6.5802328570903831E-3</v>
      </c>
      <c r="AV16" s="15">
        <f>'Investment Analysis'!CJ16</f>
        <v>0.13728084684088659</v>
      </c>
      <c r="AW16" s="48">
        <v>19057</v>
      </c>
      <c r="AX16" s="18">
        <f t="shared" si="10"/>
        <v>-9.6658525177986798E-3</v>
      </c>
      <c r="AY16" s="15">
        <f>'Investment Analysis'!CQ16</f>
        <v>6.5092533503509978E-2</v>
      </c>
      <c r="AZ16" s="48">
        <v>16583.54</v>
      </c>
      <c r="BA16" s="18">
        <f t="shared" si="11"/>
        <v>-1.4468413858679452E-2</v>
      </c>
      <c r="BB16" s="15">
        <f>'Investment Analysis'!CX16</f>
        <v>0.15085536547433909</v>
      </c>
      <c r="BC16" s="48">
        <v>9901.83</v>
      </c>
      <c r="BD16" s="18">
        <f t="shared" si="12"/>
        <v>-1.3860173289513004E-2</v>
      </c>
      <c r="BE16" s="15">
        <f>'Investment Analysis'!DE16</f>
        <v>-7.5445816186557019E-2</v>
      </c>
      <c r="BF16" s="48">
        <v>4162.99</v>
      </c>
      <c r="BG16" s="18">
        <f t="shared" si="13"/>
        <v>-7.6305125148987407E-3</v>
      </c>
      <c r="BH16" s="15">
        <f>'Investment Analysis'!DL16</f>
        <v>-4.575311438278587E-2</v>
      </c>
      <c r="BI16" s="48">
        <v>2567.54</v>
      </c>
      <c r="BJ16" s="18">
        <f t="shared" si="14"/>
        <v>5.3014878621769632E-3</v>
      </c>
      <c r="BK16" s="15">
        <f>'Investment Analysis'!DZ16</f>
        <v>0.80843116328708664</v>
      </c>
      <c r="BL16" s="48">
        <v>4337.6899999999996</v>
      </c>
      <c r="BM16" s="18">
        <f t="shared" si="15"/>
        <v>-1.4385366962054169E-2</v>
      </c>
      <c r="BN16" s="15">
        <f>'Investment Analysis'!EG16</f>
        <v>0.74084640989063233</v>
      </c>
      <c r="BO16" s="48"/>
      <c r="BP16" s="18">
        <f t="shared" si="16"/>
        <v>0</v>
      </c>
      <c r="BQ16" s="15">
        <f>'Investment Analysis'!DS16</f>
        <v>0</v>
      </c>
      <c r="BR16" s="48">
        <v>5685.73</v>
      </c>
      <c r="BS16" s="18">
        <f t="shared" si="17"/>
        <v>4.7234493726806088E-3</v>
      </c>
      <c r="BT16" s="15">
        <f>'Investment Analysis'!EN16</f>
        <v>0.7449643631856212</v>
      </c>
      <c r="BU16" s="48">
        <v>14299.02</v>
      </c>
      <c r="BV16" s="18">
        <f t="shared" si="18"/>
        <v>-3.7621483375959053E-2</v>
      </c>
      <c r="BW16" s="15">
        <f>'Investment Analysis'!EU16</f>
        <v>7.9633342881695823E-2</v>
      </c>
      <c r="BX16" s="48"/>
      <c r="BY16" s="18">
        <f t="shared" si="19"/>
        <v>0</v>
      </c>
      <c r="BZ16" s="15">
        <f>'Investment Analysis'!FB16</f>
        <v>0</v>
      </c>
      <c r="CA16" s="48">
        <v>3285.79</v>
      </c>
      <c r="CB16" s="18">
        <f t="shared" si="20"/>
        <v>-0.85837112068965515</v>
      </c>
      <c r="CC16" s="15">
        <f>'Investment Analysis'!FI16</f>
        <v>-6.0934326337169845E-3</v>
      </c>
      <c r="CD16" s="48">
        <v>18431.68</v>
      </c>
      <c r="CE16" s="18">
        <f t="shared" si="21"/>
        <v>1.0407085916740479</v>
      </c>
      <c r="CF16" s="15">
        <f>'Investment Analysis'!FP16</f>
        <v>0.52373581011351911</v>
      </c>
      <c r="CG16" s="48">
        <v>4909.66</v>
      </c>
      <c r="CH16" s="18">
        <f t="shared" si="22"/>
        <v>-3.2960409690762291E-2</v>
      </c>
      <c r="CI16" s="15">
        <f>'Investment Analysis'!FW16</f>
        <v>-2.385550380552175E-3</v>
      </c>
      <c r="CJ16" s="48"/>
      <c r="CK16" s="18">
        <f t="shared" si="23"/>
        <v>0</v>
      </c>
      <c r="CL16" s="15">
        <f>'Investment Analysis'!GD16</f>
        <v>0</v>
      </c>
      <c r="CM16" s="48">
        <v>4914.84</v>
      </c>
      <c r="CN16" s="18">
        <f t="shared" si="24"/>
        <v>-0.80301242484969937</v>
      </c>
      <c r="CO16" s="15">
        <f>'Investment Analysis'!GT16</f>
        <v>1.9816513761467858E-2</v>
      </c>
      <c r="CP16" s="48">
        <v>59211</v>
      </c>
      <c r="CQ16" s="18">
        <f t="shared" si="25"/>
        <v>1.7519136654536327</v>
      </c>
      <c r="CR16" s="15">
        <f>'Investment Analysis'!HG16</f>
        <v>1.21751586989495</v>
      </c>
      <c r="CS16" s="48">
        <v>6810</v>
      </c>
      <c r="CT16" s="18">
        <f t="shared" si="26"/>
        <v>-0.6986405635996743</v>
      </c>
      <c r="CU16" s="15">
        <f>'Investment Analysis'!HN16</f>
        <v>10.842741935483872</v>
      </c>
      <c r="CV16" s="48">
        <v>20386.5</v>
      </c>
      <c r="CW16" s="18">
        <f t="shared" si="27"/>
        <v>-0.29234427339153374</v>
      </c>
      <c r="CX16" s="15">
        <f>'Investment Analysis'!IB16</f>
        <v>0.28338054768649662</v>
      </c>
      <c r="CY16" s="48">
        <v>22431</v>
      </c>
      <c r="CZ16" s="18">
        <f t="shared" si="28"/>
        <v>0.25417948001118257</v>
      </c>
      <c r="DA16" s="15">
        <f>'Investment Analysis'!II16</f>
        <v>0.28177142857142856</v>
      </c>
      <c r="DB16" s="54">
        <v>0</v>
      </c>
      <c r="DC16" s="18">
        <f t="shared" si="29"/>
        <v>0</v>
      </c>
      <c r="DD16" s="15">
        <f>'Investment Analysis'!IP16</f>
        <v>2.6818980667838312</v>
      </c>
      <c r="DE16" s="48"/>
      <c r="DF16" s="18">
        <f t="shared" si="30"/>
        <v>0</v>
      </c>
      <c r="DG16" s="15">
        <f>'Investment Analysis'!IW16</f>
        <v>1.698082191780822</v>
      </c>
      <c r="DH16" s="48">
        <v>12317.2</v>
      </c>
      <c r="DI16" s="18">
        <f t="shared" si="31"/>
        <v>0.90338731610829537</v>
      </c>
      <c r="DJ16" s="15">
        <f>'Investment Analysis'!JD16</f>
        <v>0.24567152103559878</v>
      </c>
      <c r="DK16" s="48">
        <v>2094.75</v>
      </c>
      <c r="DL16" s="18">
        <f t="shared" si="32"/>
        <v>-0.90791902940788605</v>
      </c>
      <c r="DM16" s="15">
        <f>'Investment Analysis'!JK16</f>
        <v>3.0145811305908654E-2</v>
      </c>
      <c r="DN16" s="48">
        <v>5327</v>
      </c>
      <c r="DO16" s="18">
        <f t="shared" si="33"/>
        <v>3.9028992176714219</v>
      </c>
      <c r="DP16" s="15">
        <f>'Investment Analysis'!HU16</f>
        <v>1.9269230769230774</v>
      </c>
      <c r="DQ16" s="48">
        <v>28368</v>
      </c>
      <c r="DR16" s="18">
        <f t="shared" si="34"/>
        <v>-4.2753500927956808E-2</v>
      </c>
      <c r="DS16" s="15">
        <f>'Investment Analysis'!JR16</f>
        <v>-0.63927788088408977</v>
      </c>
      <c r="DT16" s="48">
        <v>4026</v>
      </c>
      <c r="DU16" s="18">
        <f t="shared" si="35"/>
        <v>0.59130434782608698</v>
      </c>
      <c r="DV16" s="15">
        <f>'Investment Analysis'!JY16</f>
        <v>-0.22924901185770746</v>
      </c>
      <c r="DW16" s="48">
        <v>23423.5</v>
      </c>
      <c r="DX16" s="18">
        <f t="shared" si="36"/>
        <v>0.71776914051041363</v>
      </c>
      <c r="DY16" s="15">
        <f>'Investment Analysis'!KF16</f>
        <v>0.16735112936344959</v>
      </c>
      <c r="DZ16" s="48">
        <v>2341.1999999999998</v>
      </c>
      <c r="EA16" s="18">
        <f t="shared" si="37"/>
        <v>-0.88299850074962516</v>
      </c>
      <c r="EB16" s="15">
        <f>'Investment Analysis'!KM16</f>
        <v>2.497630331753554</v>
      </c>
      <c r="EC16" s="48">
        <v>2368.5</v>
      </c>
      <c r="ED16" s="18">
        <f t="shared" si="38"/>
        <v>0.39078097475044038</v>
      </c>
      <c r="EE16" s="15">
        <f>'Investment Analysis'!KT16</f>
        <v>-0.5725190839694656</v>
      </c>
      <c r="EF16" s="48">
        <v>36750</v>
      </c>
      <c r="EG16" s="18">
        <f t="shared" si="39"/>
        <v>0.54320987654320985</v>
      </c>
      <c r="EH16" s="15">
        <f>'Investment Analysis'!LH16</f>
        <v>0.36756907619313434</v>
      </c>
      <c r="EI16" s="48">
        <v>7839.9</v>
      </c>
      <c r="EJ16" s="18">
        <f t="shared" si="40"/>
        <v>-2.0196213210023167E-2</v>
      </c>
      <c r="EK16" s="15">
        <f>'Investment Analysis'!LO16</f>
        <v>-3.6571428571428602E-2</v>
      </c>
      <c r="EL16" s="48"/>
      <c r="EM16" s="18">
        <f t="shared" si="41"/>
        <v>0</v>
      </c>
      <c r="EN16" s="15">
        <f>'Investment Analysis'!LV16</f>
        <v>0</v>
      </c>
      <c r="EO16" s="48"/>
      <c r="EP16" s="68">
        <f t="shared" si="42"/>
        <v>0</v>
      </c>
      <c r="EQ16" s="15">
        <f>'Investment Analysis'!MC16</f>
        <v>-0.35235955056179774</v>
      </c>
      <c r="ER16" s="48">
        <v>23565.11</v>
      </c>
      <c r="ES16" s="18">
        <f t="shared" si="43"/>
        <v>-6.3966554785406554E-2</v>
      </c>
      <c r="ET16" s="15">
        <f>'Investment Analysis'!LA16</f>
        <v>-0.64423745307938274</v>
      </c>
      <c r="EU16" s="48">
        <v>35336</v>
      </c>
      <c r="EV16" s="18">
        <f>'Investment Analysis'!ML16</f>
        <v>0.18888365520489864</v>
      </c>
      <c r="EW16" s="15">
        <f>'Investment Analysis'!MJ16</f>
        <v>2.4016172506738545</v>
      </c>
      <c r="EX16" s="48">
        <v>40141.5</v>
      </c>
      <c r="EY16" s="18">
        <f t="shared" si="44"/>
        <v>-0.39269261318506754</v>
      </c>
      <c r="EZ16" s="15">
        <f>'Investment Analysis'!MQ16</f>
        <v>-8.9038919777601325E-2</v>
      </c>
      <c r="FA16" s="48"/>
      <c r="FB16" s="18">
        <f t="shared" si="45"/>
        <v>0</v>
      </c>
      <c r="FC16" s="15">
        <f>'Investment Analysis'!MX16</f>
        <v>-0.42022041207474847</v>
      </c>
      <c r="FD16" s="48">
        <v>4292.25</v>
      </c>
      <c r="FE16" s="18">
        <f t="shared" si="46"/>
        <v>-0.72956753487317128</v>
      </c>
      <c r="FF16" s="15">
        <f>'Investment Analysis'!NE16</f>
        <v>0.26736546836938069</v>
      </c>
      <c r="FG16" s="48"/>
      <c r="FH16" s="18">
        <f t="shared" si="47"/>
        <v>0</v>
      </c>
      <c r="FI16" s="15">
        <f>'Investment Analysis'!NL16</f>
        <v>-0.95879317189360858</v>
      </c>
      <c r="FJ16" s="48">
        <v>9177.5</v>
      </c>
      <c r="FK16" s="18">
        <f t="shared" si="48"/>
        <v>-0.51815041162634412</v>
      </c>
      <c r="FL16" s="15">
        <f>'Investment Analysis'!NS16</f>
        <v>1.7969523809523811</v>
      </c>
      <c r="FM16" s="48">
        <v>30726.400000000001</v>
      </c>
      <c r="FN16" s="18">
        <f t="shared" si="49"/>
        <v>0.21073515562508136</v>
      </c>
      <c r="FO16" s="15">
        <f>'Investment Analysis'!NZ16</f>
        <v>9.262630860263997E-2</v>
      </c>
      <c r="FP16" s="48"/>
      <c r="FQ16" s="18">
        <f t="shared" si="50"/>
        <v>0</v>
      </c>
      <c r="FR16" s="15">
        <f>'Investment Analysis'!OG16</f>
        <v>-0.99273275136260919</v>
      </c>
      <c r="FS16" s="48">
        <v>33644.25</v>
      </c>
      <c r="FT16" s="18">
        <f t="shared" si="51"/>
        <v>0.32105309656330067</v>
      </c>
      <c r="FU16" s="15">
        <f>'Investment Analysis'!ON16</f>
        <v>0.66855123674911643</v>
      </c>
      <c r="FV16" s="48"/>
      <c r="FW16" s="18">
        <f t="shared" si="52"/>
        <v>0</v>
      </c>
      <c r="FX16" s="15">
        <f>'Investment Analysis'!OU16</f>
        <v>-0.85194805194805201</v>
      </c>
      <c r="FY16" s="48"/>
      <c r="FZ16" s="18">
        <f t="shared" si="53"/>
        <v>0</v>
      </c>
      <c r="GA16" s="15">
        <f>'Investment Analysis'!PB16</f>
        <v>2.5061538461538464</v>
      </c>
      <c r="GB16" s="48"/>
      <c r="GC16" s="18">
        <f>'Investment Analysis'!PK16</f>
        <v>-9.5156122985703105E-3</v>
      </c>
      <c r="GD16" s="15">
        <f>'Investment Analysis'!PI16</f>
        <v>-0.4051120045950603</v>
      </c>
      <c r="GE16" s="48">
        <v>6734</v>
      </c>
      <c r="GF16" s="18">
        <f>'Investment Analysis'!PY16</f>
        <v>2.9239766081871416E-2</v>
      </c>
      <c r="GG16" s="15">
        <f>'Investment Analysis'!PW16</f>
        <v>-0.39449541284403672</v>
      </c>
      <c r="GH16" s="48">
        <v>31790</v>
      </c>
      <c r="GI16" s="18">
        <f>'Investment Analysis'!QF16</f>
        <v>-4.1305935120475729E-2</v>
      </c>
      <c r="GJ16" s="15">
        <f>'Investment Analysis'!QD16</f>
        <v>-0.45517057411304424</v>
      </c>
      <c r="GK16" s="48">
        <v>23430</v>
      </c>
      <c r="GL16" s="18">
        <f>'Investment Analysis'!QM16</f>
        <v>-2.3076923076923096E-2</v>
      </c>
      <c r="GM16" s="15">
        <f>'Investment Analysis'!QK16</f>
        <v>-0.49402390438247007</v>
      </c>
      <c r="GN16" s="48">
        <v>10407.44</v>
      </c>
      <c r="GO16" s="18">
        <f>'Investment Analysis'!QT16</f>
        <v>9.2334494773519044E-2</v>
      </c>
      <c r="GP16" s="15">
        <f>'Investment Analysis'!QR16</f>
        <v>-0.98471440064360427</v>
      </c>
      <c r="GQ16" s="48">
        <v>16865.150000000001</v>
      </c>
      <c r="GR16" s="18">
        <f>'Investment Analysis'!RA16</f>
        <v>-6.5386187167960824E-2</v>
      </c>
      <c r="GS16" s="15">
        <f>'Investment Analysis'!QY16</f>
        <v>-0.35212464589235126</v>
      </c>
      <c r="GT16" s="48">
        <v>16673</v>
      </c>
      <c r="GU16" s="18">
        <f>'Investment Analysis'!RH16</f>
        <v>-2.8282828282828396E-3</v>
      </c>
      <c r="GV16" s="15">
        <f>'Investment Analysis'!RF16</f>
        <v>-0.46683949017066323</v>
      </c>
      <c r="GW16" s="48"/>
      <c r="GX16" s="18">
        <f>'Investment Analysis'!RO16</f>
        <v>5.5103700691337958E-2</v>
      </c>
      <c r="GY16" s="15">
        <f>'Investment Analysis'!RM16</f>
        <v>-3.7201966787271591E-2</v>
      </c>
      <c r="GZ16" s="48"/>
      <c r="HA16" s="18">
        <f>'Investment Analysis'!RV16</f>
        <v>-0.14587332053742799</v>
      </c>
      <c r="HB16" s="15">
        <f>'Investment Analysis'!RT16</f>
        <v>0.21584699453551912</v>
      </c>
      <c r="HC16" s="48"/>
      <c r="HD16" s="18">
        <f>'Investment Analysis'!SC16</f>
        <v>-0.11067036890122955</v>
      </c>
      <c r="HE16" s="15">
        <f>'Investment Analysis'!SA16</f>
        <v>-0.49451375319404778</v>
      </c>
      <c r="HF16" s="48"/>
      <c r="HG16" s="18">
        <f>'Investment Analysis'!SJ16</f>
        <v>-0.41480996068152032</v>
      </c>
      <c r="HH16" s="15">
        <f>'Investment Analysis'!SH16</f>
        <v>-0.28560000000000002</v>
      </c>
      <c r="HI16" s="48"/>
      <c r="HJ16" s="18">
        <f>'Investment Analysis'!SM16</f>
        <v>-7.3509015256587984E-2</v>
      </c>
      <c r="HK16" s="15">
        <f>'Investment Analysis'!SK16</f>
        <v>0</v>
      </c>
      <c r="HL16" s="48"/>
      <c r="HM16" s="18">
        <f>'Investment Analysis'!SP16</f>
        <v>0</v>
      </c>
      <c r="HN16" s="15">
        <f>'Investment Analysis'!SN16</f>
        <v>-6.4770727407726686E-2</v>
      </c>
      <c r="HO16" s="48"/>
      <c r="HP16" s="18">
        <f>'Investment Analysis'!TE16</f>
        <v>0.26602564102564108</v>
      </c>
      <c r="HQ16" s="15">
        <f>'Investment Analysis'!TC16</f>
        <v>-0.51077532821402027</v>
      </c>
      <c r="HR16" s="48"/>
      <c r="HS16" s="18">
        <f>'Investment Analysis'!TL16</f>
        <v>-5.8997050147492677E-3</v>
      </c>
      <c r="HT16" s="15">
        <f>'Investment Analysis'!TJ16</f>
        <v>-0.23409090909090904</v>
      </c>
      <c r="HU16" s="48"/>
      <c r="HV16" s="18">
        <f>'Investment Analysis'!TS16</f>
        <v>0.20336134453781504</v>
      </c>
      <c r="HW16" s="15">
        <f>'Investment Analysis'!TQ16</f>
        <v>-0.47818355403642515</v>
      </c>
      <c r="HX16" s="48"/>
      <c r="HY16" s="18">
        <f>'Investment Analysis'!TZ16</f>
        <v>0.18128654970760238</v>
      </c>
      <c r="HZ16" s="15">
        <f>'Investment Analysis'!TX16</f>
        <v>-0.54195011337868482</v>
      </c>
      <c r="IA16" s="48"/>
      <c r="IB16" s="18">
        <f>'Investment Analysis'!UG16</f>
        <v>0</v>
      </c>
      <c r="IC16" s="15">
        <f>'Investment Analysis'!UE16</f>
        <v>0</v>
      </c>
      <c r="ID16" s="48"/>
      <c r="IE16" s="18">
        <f>'Investment Analysis'!UN16</f>
        <v>0</v>
      </c>
      <c r="IF16" s="15">
        <f>'Investment Analysis'!UL16</f>
        <v>0</v>
      </c>
      <c r="IG16" s="48"/>
      <c r="IH16" s="18">
        <f>'Investment Analysis'!UU16</f>
        <v>0</v>
      </c>
      <c r="II16" s="15">
        <f>'Investment Analysis'!US16</f>
        <v>0</v>
      </c>
      <c r="IJ16" s="48"/>
      <c r="IK16" s="18">
        <f>'Investment Analysis'!VB16</f>
        <v>0</v>
      </c>
      <c r="IL16" s="15">
        <f>'Investment Analysis'!UZ16</f>
        <v>0</v>
      </c>
      <c r="IM16" s="48"/>
      <c r="IN16" s="18">
        <f>'Investment Analysis'!VI16</f>
        <v>0</v>
      </c>
      <c r="IO16" s="15">
        <f>'Investment Analysis'!VG16</f>
        <v>0</v>
      </c>
      <c r="IP16" s="18"/>
      <c r="IQ16" s="18"/>
      <c r="IR16" s="18"/>
      <c r="IS16" s="108">
        <f t="shared" si="59"/>
        <v>-10530.15000000014</v>
      </c>
      <c r="IT16" s="48">
        <f t="shared" si="60"/>
        <v>948149.02999999991</v>
      </c>
      <c r="IU16" s="101">
        <f t="shared" si="54"/>
        <v>0</v>
      </c>
      <c r="IV16" s="101"/>
      <c r="IW16" s="15">
        <f t="shared" si="55"/>
        <v>-8.6129635094462281E-2</v>
      </c>
      <c r="IX16" s="113">
        <f t="shared" si="56"/>
        <v>-89360.300000000047</v>
      </c>
      <c r="IY16" s="21">
        <f t="shared" si="57"/>
        <v>0.14738998492520539</v>
      </c>
      <c r="IZ16" s="173">
        <f t="shared" si="58"/>
        <v>121796.1399999999</v>
      </c>
    </row>
    <row r="17" spans="1:260" x14ac:dyDescent="0.2">
      <c r="A17" s="76">
        <f>'Investment Analysis'!A17</f>
        <v>45670</v>
      </c>
      <c r="B17" s="77">
        <f>'Investment Analysis'!B17</f>
        <v>45670</v>
      </c>
      <c r="C17" s="27">
        <f>'Investment Analysis'!C17</f>
        <v>42297.120000000003</v>
      </c>
      <c r="D17" s="42">
        <f>'Investment Analysis'!D17</f>
        <v>358.67000000000553</v>
      </c>
      <c r="E17" s="28">
        <f>'Investment Analysis'!E17</f>
        <v>8.5522950895897572E-3</v>
      </c>
      <c r="F17" s="27">
        <f>'Investment Analysis'!G17</f>
        <v>5836.22</v>
      </c>
      <c r="G17" s="42">
        <f>'Investment Analysis'!H17</f>
        <v>9.180000000000291</v>
      </c>
      <c r="H17" s="28">
        <f>'Investment Analysis'!I17</f>
        <v>1.5754139322881413E-3</v>
      </c>
      <c r="I17" s="27">
        <f>'Investment Analysis'!K17</f>
        <v>19088.099999999999</v>
      </c>
      <c r="J17" s="42">
        <f>'Investment Analysis'!L17</f>
        <v>-73.530000000002474</v>
      </c>
      <c r="K17" s="28">
        <f>'Investment Analysis'!M17</f>
        <v>-3.8373562165641686E-3</v>
      </c>
      <c r="L17" s="57">
        <f>'Investment Analysis'!T17</f>
        <v>257.9743525508087</v>
      </c>
      <c r="M17" s="29">
        <f>'Investment Analysis'!V17</f>
        <v>1.7756675357028628E-3</v>
      </c>
      <c r="N17" s="29">
        <f>'Investment Analysis'!W17</f>
        <v>-2.8802784135641885E-3</v>
      </c>
      <c r="O17" s="1"/>
      <c r="P17" s="48">
        <f>'Investment Analysis'!Y17</f>
        <v>188733.57</v>
      </c>
      <c r="Q17" s="18"/>
      <c r="R17" s="15"/>
      <c r="S17" s="48">
        <v>22216.99</v>
      </c>
      <c r="T17" s="18">
        <f t="shared" si="0"/>
        <v>1.9749584895554368</v>
      </c>
      <c r="U17" s="15">
        <f>'Investment Analysis'!AF17</f>
        <v>0.37306548522182431</v>
      </c>
      <c r="V17" s="48">
        <v>17656.21</v>
      </c>
      <c r="W17" s="18">
        <f t="shared" si="1"/>
        <v>1.2885560596241088</v>
      </c>
      <c r="X17" s="15">
        <f>'Investment Analysis'!AT17</f>
        <v>0.2379849449913144</v>
      </c>
      <c r="Y17" s="48">
        <v>9722.3700000000008</v>
      </c>
      <c r="Z17" s="18">
        <f t="shared" si="2"/>
        <v>-2.5424017642341541E-2</v>
      </c>
      <c r="AA17" s="15">
        <f>'Investment Analysis'!GK17</f>
        <v>-3.4859521331945795E-2</v>
      </c>
      <c r="AB17" s="48">
        <v>2632.64</v>
      </c>
      <c r="AC17" s="18">
        <f t="shared" si="3"/>
        <v>-1.1400675929402977E-2</v>
      </c>
      <c r="AD17" s="15">
        <f>'Investment Analysis'!AT17</f>
        <v>0.2379849449913144</v>
      </c>
      <c r="AE17" s="48">
        <v>22108.28</v>
      </c>
      <c r="AF17" s="18">
        <f t="shared" si="4"/>
        <v>-1.4299344598510908E-2</v>
      </c>
      <c r="AG17" s="15">
        <f>'Investment Analysis'!BA17</f>
        <v>0.51155853840417598</v>
      </c>
      <c r="AH17" s="48"/>
      <c r="AI17" s="18">
        <f t="shared" si="5"/>
        <v>0</v>
      </c>
      <c r="AJ17" s="15">
        <f>'Investment Analysis'!BH17</f>
        <v>0</v>
      </c>
      <c r="AK17" s="48">
        <v>18727.310000000001</v>
      </c>
      <c r="AL17" s="18">
        <f t="shared" si="6"/>
        <v>3.8680296334806346</v>
      </c>
      <c r="AM17" s="15">
        <f>'Investment Analysis'!BO17</f>
        <v>0.1185584371842371</v>
      </c>
      <c r="AN17" s="48">
        <v>14676.64</v>
      </c>
      <c r="AO17" s="18">
        <f t="shared" si="7"/>
        <v>2.1630689655172413</v>
      </c>
      <c r="AP17" s="15">
        <f>'Investment Analysis'!BV17</f>
        <v>3.6500268384326344E-2</v>
      </c>
      <c r="AQ17" s="48"/>
      <c r="AR17" s="18">
        <f t="shared" si="8"/>
        <v>0</v>
      </c>
      <c r="AS17" s="15">
        <f>'Investment Analysis'!CC17</f>
        <v>0</v>
      </c>
      <c r="AT17" s="48">
        <v>27228.79</v>
      </c>
      <c r="AU17" s="18">
        <f t="shared" si="9"/>
        <v>6.5743563374623466E-5</v>
      </c>
      <c r="AV17" s="15">
        <f>'Investment Analysis'!CJ17</f>
        <v>0.14488918293086334</v>
      </c>
      <c r="AW17" s="48">
        <v>18959.95</v>
      </c>
      <c r="AX17" s="18">
        <f t="shared" si="10"/>
        <v>-1.4709244920230695E-2</v>
      </c>
      <c r="AY17" s="15">
        <f>'Investment Analysis'!CQ17</f>
        <v>5.9668155711550763E-2</v>
      </c>
      <c r="AZ17" s="48">
        <v>16601.47</v>
      </c>
      <c r="BA17" s="18">
        <f t="shared" si="11"/>
        <v>-1.3402864444048186E-2</v>
      </c>
      <c r="BB17" s="15">
        <f>'Investment Analysis'!CX17</f>
        <v>0.15209953343701402</v>
      </c>
      <c r="BC17" s="48">
        <v>9970.39</v>
      </c>
      <c r="BD17" s="18">
        <f t="shared" si="12"/>
        <v>-7.0321681107459993E-3</v>
      </c>
      <c r="BE17" s="15">
        <f>'Investment Analysis'!DE17</f>
        <v>-6.9044352994970346E-2</v>
      </c>
      <c r="BF17" s="48">
        <v>4136.3100000000004</v>
      </c>
      <c r="BG17" s="18">
        <f t="shared" si="13"/>
        <v>-1.3990464839094064E-2</v>
      </c>
      <c r="BH17" s="15">
        <f>'Investment Analysis'!DL17</f>
        <v>-5.1868629671574164E-2</v>
      </c>
      <c r="BI17" s="48">
        <v>2544.0500000000002</v>
      </c>
      <c r="BJ17" s="18">
        <f t="shared" si="14"/>
        <v>-3.8958496476115185E-3</v>
      </c>
      <c r="BK17" s="15">
        <f>'Investment Analysis'!DZ17</f>
        <v>0.79188900747065105</v>
      </c>
      <c r="BL17" s="48">
        <v>4308.07</v>
      </c>
      <c r="BM17" s="18">
        <f t="shared" si="15"/>
        <v>-2.1115655532833514E-2</v>
      </c>
      <c r="BN17" s="15">
        <f>'Investment Analysis'!EG17</f>
        <v>0.72895863052781729</v>
      </c>
      <c r="BO17" s="48"/>
      <c r="BP17" s="18">
        <f t="shared" si="16"/>
        <v>0</v>
      </c>
      <c r="BQ17" s="15">
        <f>'Investment Analysis'!DS17</f>
        <v>0</v>
      </c>
      <c r="BR17" s="48">
        <v>5655.94</v>
      </c>
      <c r="BS17" s="18">
        <f t="shared" si="17"/>
        <v>-5.4073157801738821E-4</v>
      </c>
      <c r="BT17" s="15">
        <f>'Investment Analysis'!EN17</f>
        <v>0.73582274558413374</v>
      </c>
      <c r="BU17" s="48">
        <v>14230.73</v>
      </c>
      <c r="BV17" s="18">
        <f t="shared" si="18"/>
        <v>-4.2217660519585441E-2</v>
      </c>
      <c r="BW17" s="15">
        <f>'Investment Analysis'!EU17</f>
        <v>7.4477227155542877E-2</v>
      </c>
      <c r="BX17" s="48"/>
      <c r="BY17" s="18">
        <f t="shared" si="19"/>
        <v>0</v>
      </c>
      <c r="BZ17" s="15">
        <f>'Investment Analysis'!FB17</f>
        <v>0</v>
      </c>
      <c r="CA17" s="48">
        <v>3335.59</v>
      </c>
      <c r="CB17" s="18">
        <f t="shared" si="20"/>
        <v>-0.85622456896551724</v>
      </c>
      <c r="CC17" s="15">
        <f>'Investment Analysis'!FI17</f>
        <v>8.970886932972261E-3</v>
      </c>
      <c r="CD17" s="48">
        <v>18409.830000000002</v>
      </c>
      <c r="CE17" s="18">
        <f t="shared" si="21"/>
        <v>1.0382894154118691</v>
      </c>
      <c r="CF17" s="15">
        <f>'Investment Analysis'!FP17</f>
        <v>0.52192982456140347</v>
      </c>
      <c r="CG17" s="48">
        <v>4943.76</v>
      </c>
      <c r="CH17" s="18">
        <f t="shared" si="22"/>
        <v>-2.6243844790230408E-2</v>
      </c>
      <c r="CI17" s="15">
        <f>'Investment Analysis'!FW17</f>
        <v>4.54390548676594E-3</v>
      </c>
      <c r="CJ17" s="48"/>
      <c r="CK17" s="18">
        <f t="shared" si="23"/>
        <v>0</v>
      </c>
      <c r="CL17" s="15">
        <f>'Investment Analysis'!GD17</f>
        <v>0</v>
      </c>
      <c r="CM17" s="48">
        <v>4911.26</v>
      </c>
      <c r="CN17" s="18">
        <f t="shared" si="24"/>
        <v>-0.80315591182364721</v>
      </c>
      <c r="CO17" s="15">
        <f>'Investment Analysis'!GT17</f>
        <v>2.3853211009174261E-2</v>
      </c>
      <c r="CP17" s="48">
        <v>60496.5</v>
      </c>
      <c r="CQ17" s="18">
        <f t="shared" si="25"/>
        <v>1.8116590677765227</v>
      </c>
      <c r="CR17" s="15">
        <f>'Investment Analysis'!HG17</f>
        <v>1.2656592326273806</v>
      </c>
      <c r="CS17" s="48">
        <v>6840</v>
      </c>
      <c r="CT17" s="18">
        <f t="shared" si="26"/>
        <v>-0.69731298898998118</v>
      </c>
      <c r="CU17" s="15">
        <f>'Investment Analysis'!HN17</f>
        <v>11.455645161290322</v>
      </c>
      <c r="CV17" s="48">
        <v>19984.5</v>
      </c>
      <c r="CW17" s="18">
        <f t="shared" si="27"/>
        <v>-0.30629848829338563</v>
      </c>
      <c r="CX17" s="15">
        <f>'Investment Analysis'!IB17</f>
        <v>0.25807365439093466</v>
      </c>
      <c r="CY17" s="48">
        <v>22529</v>
      </c>
      <c r="CZ17" s="18">
        <f t="shared" si="28"/>
        <v>0.25965893206597707</v>
      </c>
      <c r="DA17" s="15">
        <f>'Investment Analysis'!II17</f>
        <v>0.2873714285714285</v>
      </c>
      <c r="DB17" s="48"/>
      <c r="DC17" s="18">
        <f t="shared" si="29"/>
        <v>0</v>
      </c>
      <c r="DD17" s="15">
        <f>'Investment Analysis'!IP17</f>
        <v>2.7810974419058776</v>
      </c>
      <c r="DE17" s="48"/>
      <c r="DF17" s="18">
        <f t="shared" si="30"/>
        <v>0</v>
      </c>
      <c r="DG17" s="15">
        <f>'Investment Analysis'!IW17</f>
        <v>1.6739726027397259</v>
      </c>
      <c r="DH17" s="48">
        <v>12166.6</v>
      </c>
      <c r="DI17" s="18">
        <f t="shared" si="31"/>
        <v>0.88011497094820135</v>
      </c>
      <c r="DJ17" s="15">
        <f>'Investment Analysis'!JD17</f>
        <v>0.23044093851132699</v>
      </c>
      <c r="DK17" s="48">
        <v>2085.9499999999998</v>
      </c>
      <c r="DL17" s="18">
        <f t="shared" si="32"/>
        <v>-0.90830585959822407</v>
      </c>
      <c r="DM17" s="15">
        <f>'Investment Analysis'!JK17</f>
        <v>2.5818190759546583E-2</v>
      </c>
      <c r="DN17" s="48">
        <v>5464.5</v>
      </c>
      <c r="DO17" s="18">
        <f t="shared" si="33"/>
        <v>4.0294523699953979</v>
      </c>
      <c r="DP17" s="15">
        <f>'Investment Analysis'!HU17</f>
        <v>2.0019230769230769</v>
      </c>
      <c r="DQ17" s="48">
        <v>28149</v>
      </c>
      <c r="DR17" s="18">
        <f t="shared" si="34"/>
        <v>-5.0143411506664418E-2</v>
      </c>
      <c r="DS17" s="15">
        <f>'Investment Analysis'!JR17</f>
        <v>-0.6494010460604015</v>
      </c>
      <c r="DT17" s="48">
        <v>3760</v>
      </c>
      <c r="DU17" s="18">
        <f t="shared" si="35"/>
        <v>0.48616600790513836</v>
      </c>
      <c r="DV17" s="15">
        <f>'Investment Analysis'!JY17</f>
        <v>-0.24505928853754938</v>
      </c>
      <c r="DW17" s="48">
        <v>23117.5</v>
      </c>
      <c r="DX17" s="18">
        <f t="shared" si="36"/>
        <v>0.69532854209445583</v>
      </c>
      <c r="DY17" s="15">
        <f>'Investment Analysis'!KF17</f>
        <v>0.20174537987679669</v>
      </c>
      <c r="DZ17" s="48">
        <v>2299.1999999999998</v>
      </c>
      <c r="EA17" s="18">
        <f t="shared" si="37"/>
        <v>-0.88509745127436279</v>
      </c>
      <c r="EB17" s="15">
        <f>'Investment Analysis'!KM17</f>
        <v>2.2720379146919432</v>
      </c>
      <c r="EC17" s="48">
        <v>2344</v>
      </c>
      <c r="ED17" s="18">
        <f t="shared" si="38"/>
        <v>0.37639459776864359</v>
      </c>
      <c r="EE17" s="15">
        <f>'Investment Analysis'!KT17</f>
        <v>-0.58015267175572516</v>
      </c>
      <c r="EF17" s="48">
        <v>37560</v>
      </c>
      <c r="EG17" s="18">
        <f t="shared" si="39"/>
        <v>0.57722348198538675</v>
      </c>
      <c r="EH17" s="15">
        <f>'Investment Analysis'!LH17</f>
        <v>0.39743231928551498</v>
      </c>
      <c r="EI17" s="48">
        <v>7659.48</v>
      </c>
      <c r="EJ17" s="18">
        <f t="shared" si="40"/>
        <v>-4.2744485408985872E-2</v>
      </c>
      <c r="EK17" s="15">
        <f>'Investment Analysis'!LO17</f>
        <v>-5.8742857142857152E-2</v>
      </c>
      <c r="EL17" s="48"/>
      <c r="EM17" s="18">
        <f t="shared" si="41"/>
        <v>0</v>
      </c>
      <c r="EN17" s="15">
        <f>'Investment Analysis'!LV17</f>
        <v>0</v>
      </c>
      <c r="EO17" s="48"/>
      <c r="EP17" s="68">
        <f t="shared" si="42"/>
        <v>0</v>
      </c>
      <c r="EQ17" s="15">
        <f>'Investment Analysis'!MC17</f>
        <v>-0.36089887640449436</v>
      </c>
      <c r="ER17" s="48">
        <v>23362.02</v>
      </c>
      <c r="ES17" s="18">
        <f t="shared" si="43"/>
        <v>-7.2033524656908612E-2</v>
      </c>
      <c r="ET17" s="15">
        <f>'Investment Analysis'!LA17</f>
        <v>-0.65980814680939803</v>
      </c>
      <c r="EU17" s="48">
        <v>32032</v>
      </c>
      <c r="EV17" s="18">
        <f>'Investment Analysis'!ML17</f>
        <v>7.772020725388594E-2</v>
      </c>
      <c r="EW17" s="15">
        <f>'Investment Analysis'!MJ17</f>
        <v>2.0835579514824798</v>
      </c>
      <c r="EX17" s="48">
        <v>40089</v>
      </c>
      <c r="EY17" s="18">
        <f t="shared" si="44"/>
        <v>-0.39348689436060363</v>
      </c>
      <c r="EZ17" s="15">
        <f>'Investment Analysis'!MQ17</f>
        <v>-9.0230341540905479E-2</v>
      </c>
      <c r="FA17" s="48"/>
      <c r="FB17" s="18">
        <f t="shared" si="45"/>
        <v>0</v>
      </c>
      <c r="FC17" s="15">
        <f>'Investment Analysis'!MX17</f>
        <v>-0.47292764734068043</v>
      </c>
      <c r="FD17" s="48">
        <v>4289.25</v>
      </c>
      <c r="FE17" s="18">
        <f t="shared" si="46"/>
        <v>-0.72975654935168033</v>
      </c>
      <c r="FF17" s="15">
        <f>'Investment Analysis'!NE17</f>
        <v>0.26647966339410933</v>
      </c>
      <c r="FG17" s="48"/>
      <c r="FH17" s="18">
        <f t="shared" si="47"/>
        <v>0</v>
      </c>
      <c r="FI17" s="15">
        <f>'Investment Analysis'!NL17</f>
        <v>-0.95950774116712989</v>
      </c>
      <c r="FJ17" s="48">
        <v>9170.25</v>
      </c>
      <c r="FK17" s="18">
        <f t="shared" si="48"/>
        <v>-0.51853106098790325</v>
      </c>
      <c r="FL17" s="15">
        <f>'Investment Analysis'!NS17</f>
        <v>1.7947428571428572</v>
      </c>
      <c r="FM17" s="48">
        <v>30561.599999999999</v>
      </c>
      <c r="FN17" s="18">
        <f t="shared" si="49"/>
        <v>0.20424141884996236</v>
      </c>
      <c r="FO17" s="15">
        <f>'Investment Analysis'!NZ17</f>
        <v>8.6766044606281303E-2</v>
      </c>
      <c r="FP17" s="48"/>
      <c r="FQ17" s="18">
        <f t="shared" si="50"/>
        <v>0</v>
      </c>
      <c r="FR17" s="15">
        <f>'Investment Analysis'!OG17</f>
        <v>-0.99322018877121465</v>
      </c>
      <c r="FS17" s="48">
        <v>33136</v>
      </c>
      <c r="FT17" s="18">
        <f t="shared" si="51"/>
        <v>0.30109648476995415</v>
      </c>
      <c r="FU17" s="15">
        <f>'Investment Analysis'!ON17</f>
        <v>0.64334511189634869</v>
      </c>
      <c r="FV17" s="48"/>
      <c r="FW17" s="18">
        <f t="shared" si="52"/>
        <v>0</v>
      </c>
      <c r="FX17" s="15">
        <f>'Investment Analysis'!OU17</f>
        <v>-0.86103896103896105</v>
      </c>
      <c r="FY17" s="48"/>
      <c r="FZ17" s="18">
        <f t="shared" si="53"/>
        <v>0</v>
      </c>
      <c r="GA17" s="15">
        <f>'Investment Analysis'!PB17</f>
        <v>2.586153846153846</v>
      </c>
      <c r="GB17" s="48"/>
      <c r="GC17" s="18">
        <f>'Investment Analysis'!PK17</f>
        <v>1.7309807296896688E-2</v>
      </c>
      <c r="GD17" s="15">
        <f>'Investment Analysis'!PI17</f>
        <v>-0.38900057438253877</v>
      </c>
      <c r="GE17" s="48">
        <v>6701.5</v>
      </c>
      <c r="GF17" s="18">
        <f>'Investment Analysis'!PY17</f>
        <v>2.1442495126705714E-2</v>
      </c>
      <c r="GG17" s="15">
        <f>'Investment Analysis'!PW17</f>
        <v>-0.39908256880733944</v>
      </c>
      <c r="GH17" s="48">
        <v>31895</v>
      </c>
      <c r="GI17" s="18">
        <f>'Investment Analysis'!QF17</f>
        <v>-6.9469072702618234E-2</v>
      </c>
      <c r="GJ17" s="15">
        <f>'Investment Analysis'!QD17</f>
        <v>-0.47117579062805659</v>
      </c>
      <c r="GK17" s="48">
        <v>23510</v>
      </c>
      <c r="GL17" s="18">
        <f>'Investment Analysis'!QM17</f>
        <v>-3.8461538461538491E-2</v>
      </c>
      <c r="GM17" s="15">
        <f>'Investment Analysis'!QK17</f>
        <v>-0.50199203187250996</v>
      </c>
      <c r="GN17" s="48">
        <v>10404.56</v>
      </c>
      <c r="GO17" s="18">
        <f>'Investment Analysis'!QT17</f>
        <v>9.4076655052264813E-2</v>
      </c>
      <c r="GP17" s="15">
        <f>'Investment Analysis'!QR17</f>
        <v>-0.98469002169726227</v>
      </c>
      <c r="GQ17" s="48">
        <v>16446.25</v>
      </c>
      <c r="GR17" s="18">
        <f>'Investment Analysis'!RA17</f>
        <v>-5.4352268083367392E-2</v>
      </c>
      <c r="GS17" s="15">
        <f>'Investment Analysis'!QY17</f>
        <v>-0.34447592067988664</v>
      </c>
      <c r="GT17" s="48">
        <v>16213</v>
      </c>
      <c r="GU17" s="18">
        <f>'Investment Analysis'!RH17</f>
        <v>0</v>
      </c>
      <c r="GV17" s="15">
        <f>'Investment Analysis'!RF17</f>
        <v>-0.46532728451069344</v>
      </c>
      <c r="GW17" s="48"/>
      <c r="GX17" s="18">
        <f>'Investment Analysis'!RO17</f>
        <v>1.9621797478649929E-2</v>
      </c>
      <c r="GY17" s="15">
        <f>'Investment Analysis'!RM17</f>
        <v>-6.9579738380183692E-2</v>
      </c>
      <c r="GZ17" s="48"/>
      <c r="HA17" s="18">
        <f>'Investment Analysis'!RV17</f>
        <v>-0.1012476007677543</v>
      </c>
      <c r="HB17" s="15">
        <f>'Investment Analysis'!RT17</f>
        <v>0.27937158469945356</v>
      </c>
      <c r="HC17" s="48"/>
      <c r="HD17" s="18">
        <f>'Investment Analysis'!SC17</f>
        <v>-0.1408171360571201</v>
      </c>
      <c r="HE17" s="15">
        <f>'Investment Analysis'!SA17</f>
        <v>-0.51164888020441901</v>
      </c>
      <c r="HF17" s="48"/>
      <c r="HG17" s="18">
        <f>'Investment Analysis'!SJ17</f>
        <v>-0.6035386631716908</v>
      </c>
      <c r="HH17" s="15">
        <f>'Investment Analysis'!SH17</f>
        <v>-0.51600000000000001</v>
      </c>
      <c r="HI17" s="48"/>
      <c r="HJ17" s="18">
        <f>'Investment Analysis'!SM17</f>
        <v>6.8862275449101687E-2</v>
      </c>
      <c r="HK17" s="15">
        <f>'Investment Analysis'!SK17</f>
        <v>0</v>
      </c>
      <c r="HL17" s="48"/>
      <c r="HM17" s="18">
        <f>'Investment Analysis'!SP17</f>
        <v>0</v>
      </c>
      <c r="HN17" s="15">
        <f>'Investment Analysis'!SN17</f>
        <v>6.7086607913398821E-2</v>
      </c>
      <c r="HO17" s="48"/>
      <c r="HP17" s="18">
        <f>'Investment Analysis'!TE17</f>
        <v>0.25192307692307703</v>
      </c>
      <c r="HQ17" s="15">
        <f>'Investment Analysis'!TC17</f>
        <v>-0.51622491949467419</v>
      </c>
      <c r="HR17" s="48"/>
      <c r="HS17" s="18">
        <f>'Investment Analysis'!TL17</f>
        <v>5.6047197640117875E-2</v>
      </c>
      <c r="HT17" s="15">
        <f>'Investment Analysis'!TJ17</f>
        <v>-0.1863636363636364</v>
      </c>
      <c r="HU17" s="48"/>
      <c r="HV17" s="18">
        <f>'Investment Analysis'!TS17</f>
        <v>0.16537815126050426</v>
      </c>
      <c r="HW17" s="15">
        <f>'Investment Analysis'!TQ17</f>
        <v>-0.49465429660454907</v>
      </c>
      <c r="HX17" s="48"/>
      <c r="HY17" s="18">
        <f>'Investment Analysis'!TZ17</f>
        <v>0.11111111111111108</v>
      </c>
      <c r="HZ17" s="15">
        <f>'Investment Analysis'!TX17</f>
        <v>-0.56916099773242634</v>
      </c>
      <c r="IA17" s="48"/>
      <c r="IB17" s="18">
        <f>'Investment Analysis'!UG17</f>
        <v>0</v>
      </c>
      <c r="IC17" s="15">
        <f>'Investment Analysis'!UE17</f>
        <v>0</v>
      </c>
      <c r="ID17" s="48"/>
      <c r="IE17" s="18">
        <f>'Investment Analysis'!UN17</f>
        <v>0</v>
      </c>
      <c r="IF17" s="15">
        <f>'Investment Analysis'!UL17</f>
        <v>0</v>
      </c>
      <c r="IG17" s="48"/>
      <c r="IH17" s="18">
        <f>'Investment Analysis'!UU17</f>
        <v>0</v>
      </c>
      <c r="II17" s="15">
        <f>'Investment Analysis'!US17</f>
        <v>0</v>
      </c>
      <c r="IJ17" s="48"/>
      <c r="IK17" s="18">
        <f>'Investment Analysis'!VB17</f>
        <v>0</v>
      </c>
      <c r="IL17" s="15">
        <f>'Investment Analysis'!UZ17</f>
        <v>0</v>
      </c>
      <c r="IM17" s="48"/>
      <c r="IN17" s="18">
        <f>'Investment Analysis'!VI17</f>
        <v>0</v>
      </c>
      <c r="IO17" s="15">
        <f>'Investment Analysis'!VG17</f>
        <v>0</v>
      </c>
      <c r="IP17" s="18"/>
      <c r="IQ17" s="18"/>
      <c r="IR17" s="18"/>
      <c r="IS17" s="108">
        <f t="shared" si="59"/>
        <v>-4172.2199999997392</v>
      </c>
      <c r="IT17" s="48">
        <f t="shared" si="60"/>
        <v>943976.81000000017</v>
      </c>
      <c r="IU17" s="101">
        <f t="shared" si="54"/>
        <v>0</v>
      </c>
      <c r="IV17" s="101"/>
      <c r="IW17" s="15">
        <f t="shared" si="55"/>
        <v>-9.015101579857579E-2</v>
      </c>
      <c r="IX17" s="113">
        <f t="shared" si="56"/>
        <v>-93532.519999999786</v>
      </c>
      <c r="IY17" s="21">
        <f t="shared" si="57"/>
        <v>0.14234102817744143</v>
      </c>
      <c r="IZ17" s="173">
        <f t="shared" si="58"/>
        <v>117623.92000000016</v>
      </c>
    </row>
    <row r="18" spans="1:260" x14ac:dyDescent="0.2">
      <c r="A18" s="76">
        <f>'Investment Analysis'!A18</f>
        <v>45671</v>
      </c>
      <c r="B18" s="77">
        <f>'Investment Analysis'!B18</f>
        <v>45671</v>
      </c>
      <c r="C18" s="27">
        <f>'Investment Analysis'!C18</f>
        <v>42518.28</v>
      </c>
      <c r="D18" s="42">
        <f>'Investment Analysis'!D18</f>
        <v>221.15999999999622</v>
      </c>
      <c r="E18" s="28">
        <f>'Investment Analysis'!E18</f>
        <v>5.2287247926099036E-3</v>
      </c>
      <c r="F18" s="27">
        <f>'Investment Analysis'!G18</f>
        <v>5842.91</v>
      </c>
      <c r="G18" s="42">
        <f>'Investment Analysis'!H18</f>
        <v>6.6899999999995998</v>
      </c>
      <c r="H18" s="28">
        <f>'Investment Analysis'!I18</f>
        <v>1.146289893115681E-3</v>
      </c>
      <c r="I18" s="27">
        <f>'Investment Analysis'!K18</f>
        <v>19044.39</v>
      </c>
      <c r="J18" s="42">
        <f>'Investment Analysis'!L18</f>
        <v>-43.709999999999127</v>
      </c>
      <c r="K18" s="28">
        <f>'Investment Analysis'!M18</f>
        <v>-2.2899083722318684E-3</v>
      </c>
      <c r="L18" s="57">
        <f>'Investment Analysis'!T18</f>
        <v>258.31372530511692</v>
      </c>
      <c r="M18" s="29">
        <f>'Investment Analysis'!V18</f>
        <v>1.315529047568303E-3</v>
      </c>
      <c r="N18" s="29">
        <f>'Investment Analysis'!W18</f>
        <v>-1.5685384559140133E-3</v>
      </c>
      <c r="O18" s="1"/>
      <c r="P18" s="48">
        <f>'Investment Analysis'!Y18</f>
        <v>188733.57</v>
      </c>
      <c r="Q18" s="18"/>
      <c r="R18" s="15"/>
      <c r="S18" s="48">
        <v>22090.31</v>
      </c>
      <c r="T18" s="18">
        <f t="shared" si="0"/>
        <v>1.9579954472415642</v>
      </c>
      <c r="U18" s="15">
        <f>'Investment Analysis'!AF18</f>
        <v>0.36523639011956044</v>
      </c>
      <c r="V18" s="48">
        <v>17597.66</v>
      </c>
      <c r="W18" s="18">
        <f t="shared" si="1"/>
        <v>1.2809669475048606</v>
      </c>
      <c r="X18" s="15">
        <f>'Investment Analysis'!AT18</f>
        <v>0.23161551823972207</v>
      </c>
      <c r="Y18" s="48">
        <v>9528.44</v>
      </c>
      <c r="Z18" s="18">
        <f t="shared" si="2"/>
        <v>-4.4863672814755361E-2</v>
      </c>
      <c r="AA18" s="15">
        <f>'Investment Analysis'!GK18</f>
        <v>-5.4110301768990593E-2</v>
      </c>
      <c r="AB18" s="48">
        <v>2619.1</v>
      </c>
      <c r="AC18" s="18">
        <f t="shared" si="3"/>
        <v>-1.6485167104769091E-2</v>
      </c>
      <c r="AD18" s="15">
        <f>'Investment Analysis'!AT18</f>
        <v>0.23161551823972207</v>
      </c>
      <c r="AE18" s="48">
        <v>22133.37</v>
      </c>
      <c r="AF18" s="18">
        <f t="shared" si="4"/>
        <v>-1.3180703553435331E-2</v>
      </c>
      <c r="AG18" s="15">
        <f>'Investment Analysis'!BA18</f>
        <v>0.5132736763609248</v>
      </c>
      <c r="AH18" s="48"/>
      <c r="AI18" s="18">
        <f t="shared" si="5"/>
        <v>0</v>
      </c>
      <c r="AJ18" s="15">
        <f>'Investment Analysis'!BH18</f>
        <v>0</v>
      </c>
      <c r="AK18" s="48">
        <v>19043.099999999999</v>
      </c>
      <c r="AL18" s="18">
        <f t="shared" si="6"/>
        <v>3.950116974265661</v>
      </c>
      <c r="AM18" s="15">
        <f>'Investment Analysis'!BO18</f>
        <v>0.13742000673627489</v>
      </c>
      <c r="AN18" s="48">
        <v>14840.05</v>
      </c>
      <c r="AO18" s="18">
        <f t="shared" si="7"/>
        <v>2.1982866379310342</v>
      </c>
      <c r="AP18" s="15">
        <f>'Investment Analysis'!BV18</f>
        <v>4.8040794417605989E-2</v>
      </c>
      <c r="AQ18" s="48"/>
      <c r="AR18" s="18">
        <f t="shared" si="8"/>
        <v>0</v>
      </c>
      <c r="AS18" s="15">
        <f>'Investment Analysis'!CC18</f>
        <v>0</v>
      </c>
      <c r="AT18" s="48">
        <v>27370.400000000001</v>
      </c>
      <c r="AU18" s="18">
        <f t="shared" si="9"/>
        <v>5.2668307195064259E-3</v>
      </c>
      <c r="AV18" s="15">
        <f>'Investment Analysis'!CJ18</f>
        <v>0.15084353291432348</v>
      </c>
      <c r="AW18" s="48">
        <v>19108.39</v>
      </c>
      <c r="AX18" s="18">
        <f t="shared" si="10"/>
        <v>-6.9952710076391714E-3</v>
      </c>
      <c r="AY18" s="15">
        <f>'Investment Analysis'!CQ18</f>
        <v>6.7964262922782362E-2</v>
      </c>
      <c r="AZ18" s="48">
        <v>16816.61</v>
      </c>
      <c r="BA18" s="18">
        <f t="shared" si="11"/>
        <v>-6.1746003446837923E-4</v>
      </c>
      <c r="BB18" s="15">
        <f>'Investment Analysis'!CX18</f>
        <v>0.16702954898911368</v>
      </c>
      <c r="BC18" s="48">
        <v>10107.51</v>
      </c>
      <c r="BD18" s="18">
        <f t="shared" si="12"/>
        <v>6.6238422467881902E-3</v>
      </c>
      <c r="BE18" s="15">
        <f>'Investment Analysis'!DE18</f>
        <v>-5.6241426611796999E-2</v>
      </c>
      <c r="BF18" s="48">
        <v>4157.0600000000004</v>
      </c>
      <c r="BG18" s="18">
        <f t="shared" si="13"/>
        <v>-9.0441001191894164E-3</v>
      </c>
      <c r="BH18" s="15">
        <f>'Investment Analysis'!DL18</f>
        <v>-4.7112117780294414E-2</v>
      </c>
      <c r="BI18" s="48">
        <v>2550.11</v>
      </c>
      <c r="BJ18" s="18">
        <f t="shared" si="14"/>
        <v>-1.5231010180109133E-3</v>
      </c>
      <c r="BK18" s="15">
        <f>'Investment Analysis'!DZ18</f>
        <v>0.79615795090715047</v>
      </c>
      <c r="BL18" s="48">
        <v>4306.8900000000003</v>
      </c>
      <c r="BM18" s="18">
        <f t="shared" si="15"/>
        <v>-2.1383776414451185E-2</v>
      </c>
      <c r="BN18" s="15">
        <f>'Investment Analysis'!EG18</f>
        <v>0.72848311935330479</v>
      </c>
      <c r="BO18" s="48"/>
      <c r="BP18" s="18">
        <f t="shared" si="16"/>
        <v>0</v>
      </c>
      <c r="BQ18" s="15">
        <f>'Investment Analysis'!DS18</f>
        <v>0</v>
      </c>
      <c r="BR18" s="48">
        <v>5607.98</v>
      </c>
      <c r="BS18" s="18">
        <f t="shared" si="17"/>
        <v>-9.0157271602757435E-3</v>
      </c>
      <c r="BT18" s="15">
        <f>'Investment Analysis'!EN18</f>
        <v>0.72110319181902671</v>
      </c>
      <c r="BU18" s="48">
        <v>14424.21</v>
      </c>
      <c r="BV18" s="18">
        <f t="shared" si="18"/>
        <v>-2.9195719477722499E-2</v>
      </c>
      <c r="BW18" s="15">
        <f>'Investment Analysis'!EU18</f>
        <v>8.9086221712976421E-2</v>
      </c>
      <c r="BX18" s="48"/>
      <c r="BY18" s="18">
        <f t="shared" si="19"/>
        <v>0</v>
      </c>
      <c r="BZ18" s="15">
        <f>'Investment Analysis'!FB18</f>
        <v>0</v>
      </c>
      <c r="CA18" s="48">
        <v>3370.84</v>
      </c>
      <c r="CB18" s="18">
        <f t="shared" si="20"/>
        <v>-0.85470517241379307</v>
      </c>
      <c r="CC18" s="15">
        <f>'Investment Analysis'!FI18</f>
        <v>1.9634394041977043E-2</v>
      </c>
      <c r="CD18" s="48">
        <v>18650.13</v>
      </c>
      <c r="CE18" s="18">
        <f t="shared" si="21"/>
        <v>1.0648948184233837</v>
      </c>
      <c r="CF18" s="15">
        <f>'Investment Analysis'!FP18</f>
        <v>0.54179566563467496</v>
      </c>
      <c r="CG18" s="48">
        <v>5027.0600000000004</v>
      </c>
      <c r="CH18" s="18">
        <f t="shared" si="22"/>
        <v>-9.836517628520702E-3</v>
      </c>
      <c r="CI18" s="15">
        <f>'Investment Analysis'!FW18</f>
        <v>2.1469953424968768E-2</v>
      </c>
      <c r="CJ18" s="48"/>
      <c r="CK18" s="18">
        <f t="shared" si="23"/>
        <v>0</v>
      </c>
      <c r="CL18" s="15">
        <f>'Investment Analysis'!GD18</f>
        <v>0</v>
      </c>
      <c r="CM18" s="48">
        <v>4979.32</v>
      </c>
      <c r="CN18" s="18">
        <f t="shared" si="24"/>
        <v>-0.80042805611222445</v>
      </c>
      <c r="CO18" s="15">
        <f>'Investment Analysis'!GT18</f>
        <v>1.3211009174311906E-2</v>
      </c>
      <c r="CP18" s="48">
        <v>59454</v>
      </c>
      <c r="CQ18" s="18">
        <f t="shared" si="25"/>
        <v>1.7632074287865478</v>
      </c>
      <c r="CR18" s="15">
        <f>'Investment Analysis'!HG18</f>
        <v>1.2266164822201002</v>
      </c>
      <c r="CS18" s="48">
        <v>6990</v>
      </c>
      <c r="CT18" s="18">
        <f t="shared" si="26"/>
        <v>-0.69067511594151587</v>
      </c>
      <c r="CU18" s="15">
        <f>'Investment Analysis'!HN18</f>
        <v>12.209677419354838</v>
      </c>
      <c r="CV18" s="48">
        <v>19764</v>
      </c>
      <c r="CW18" s="18">
        <f t="shared" si="27"/>
        <v>-0.31395247930298348</v>
      </c>
      <c r="CX18" s="15">
        <f>'Investment Analysis'!IB18</f>
        <v>0.24419263456090637</v>
      </c>
      <c r="CY18" s="48">
        <v>22470</v>
      </c>
      <c r="CZ18" s="18">
        <f t="shared" si="28"/>
        <v>0.25636007827788648</v>
      </c>
      <c r="DA18" s="15">
        <f>'Investment Analysis'!II18</f>
        <v>0.28399999999999992</v>
      </c>
      <c r="DB18" s="48"/>
      <c r="DC18" s="18">
        <f t="shared" si="29"/>
        <v>0</v>
      </c>
      <c r="DD18" s="15">
        <f>'Investment Analysis'!IP18</f>
        <v>2.825424721734036</v>
      </c>
      <c r="DE18" s="48"/>
      <c r="DF18" s="18">
        <f t="shared" si="30"/>
        <v>0</v>
      </c>
      <c r="DG18" s="15">
        <f>'Investment Analysis'!IW18</f>
        <v>1.6882191780821918</v>
      </c>
      <c r="DH18" s="48">
        <v>11885</v>
      </c>
      <c r="DI18" s="18">
        <f t="shared" si="31"/>
        <v>0.83659908517740145</v>
      </c>
      <c r="DJ18" s="15">
        <f>'Investment Analysis'!JD18</f>
        <v>0.20196197411003242</v>
      </c>
      <c r="DK18" s="48">
        <v>2078.35</v>
      </c>
      <c r="DL18" s="18">
        <f t="shared" si="32"/>
        <v>-0.90863994021715244</v>
      </c>
      <c r="DM18" s="15">
        <f>'Investment Analysis'!JK18</f>
        <v>2.2080700287688455E-2</v>
      </c>
      <c r="DN18" s="48">
        <v>5486</v>
      </c>
      <c r="DO18" s="18">
        <f t="shared" si="33"/>
        <v>4.0492406810860562</v>
      </c>
      <c r="DP18" s="15">
        <f>'Investment Analysis'!HU18</f>
        <v>2.0142857142857142</v>
      </c>
      <c r="DQ18" s="48">
        <v>27747</v>
      </c>
      <c r="DR18" s="18">
        <f t="shared" si="34"/>
        <v>-6.3708452842922217E-2</v>
      </c>
      <c r="DS18" s="15">
        <f>'Investment Analysis'!JR18</f>
        <v>-0.65311287329171597</v>
      </c>
      <c r="DT18" s="48">
        <v>3846</v>
      </c>
      <c r="DU18" s="18">
        <f t="shared" si="35"/>
        <v>0.52015810276679841</v>
      </c>
      <c r="DV18" s="15">
        <f>'Investment Analysis'!JY18</f>
        <v>-0.24505928853754938</v>
      </c>
      <c r="DW18" s="48">
        <v>22930.75</v>
      </c>
      <c r="DX18" s="18">
        <f t="shared" si="36"/>
        <v>0.68163317688471692</v>
      </c>
      <c r="DY18" s="15">
        <f>'Investment Analysis'!KF18</f>
        <v>0.22535934291581111</v>
      </c>
      <c r="DZ18" s="48">
        <v>2346</v>
      </c>
      <c r="EA18" s="18">
        <f t="shared" si="37"/>
        <v>-0.88275862068965516</v>
      </c>
      <c r="EB18" s="15">
        <f>'Investment Analysis'!KM18</f>
        <v>2.2886255924170613</v>
      </c>
      <c r="EC18" s="48">
        <v>2332.8000000000002</v>
      </c>
      <c r="ED18" s="18">
        <f t="shared" si="38"/>
        <v>0.36981796829125085</v>
      </c>
      <c r="EE18" s="15">
        <f>'Investment Analysis'!KT18</f>
        <v>-0.58587786259541985</v>
      </c>
      <c r="EF18" s="48">
        <v>38017.5</v>
      </c>
      <c r="EG18" s="18">
        <f t="shared" si="39"/>
        <v>0.59643487024439401</v>
      </c>
      <c r="EH18" s="15">
        <f>'Investment Analysis'!LH18</f>
        <v>0.4147362545353056</v>
      </c>
      <c r="EI18" s="48">
        <v>7806.42</v>
      </c>
      <c r="EJ18" s="18">
        <f t="shared" si="40"/>
        <v>-2.4380428669624435E-2</v>
      </c>
      <c r="EK18" s="15">
        <f>'Investment Analysis'!LO18</f>
        <v>-4.0685714285714311E-2</v>
      </c>
      <c r="EL18" s="48"/>
      <c r="EM18" s="18">
        <f t="shared" si="41"/>
        <v>0</v>
      </c>
      <c r="EN18" s="15">
        <f>'Investment Analysis'!LV18</f>
        <v>0</v>
      </c>
      <c r="EO18" s="48"/>
      <c r="EP18" s="68">
        <f t="shared" si="42"/>
        <v>0</v>
      </c>
      <c r="EQ18" s="15">
        <f>'Investment Analysis'!MC18</f>
        <v>-0.3730337078651686</v>
      </c>
      <c r="ER18" s="48">
        <v>23719.67</v>
      </c>
      <c r="ES18" s="18">
        <f t="shared" si="43"/>
        <v>-5.7827252686143478E-2</v>
      </c>
      <c r="ET18" s="15">
        <f>'Investment Analysis'!LA18</f>
        <v>-0.65063255943278198</v>
      </c>
      <c r="EU18" s="48">
        <v>31934</v>
      </c>
      <c r="EV18" s="18">
        <f>'Investment Analysis'!ML18</f>
        <v>7.4422986340084707E-2</v>
      </c>
      <c r="EW18" s="15">
        <f>'Investment Analysis'!MJ18</f>
        <v>2.0741239892183287</v>
      </c>
      <c r="EX18" s="48">
        <v>40988.5</v>
      </c>
      <c r="EY18" s="18">
        <f t="shared" si="44"/>
        <v>-0.3798782102197511</v>
      </c>
      <c r="EZ18" s="15">
        <f>'Investment Analysis'!MQ18</f>
        <v>-6.9817315329626733E-2</v>
      </c>
      <c r="FA18" s="48"/>
      <c r="FB18" s="18">
        <f t="shared" si="45"/>
        <v>0</v>
      </c>
      <c r="FC18" s="15">
        <f>'Investment Analysis'!MX18</f>
        <v>-0.45136559655007191</v>
      </c>
      <c r="FD18" s="48">
        <v>4421.5</v>
      </c>
      <c r="FE18" s="18">
        <f t="shared" si="46"/>
        <v>-0.72142416109073959</v>
      </c>
      <c r="FF18" s="15">
        <f>'Investment Analysis'!NE18</f>
        <v>0.30552889938731836</v>
      </c>
      <c r="FG18" s="48"/>
      <c r="FH18" s="18">
        <f t="shared" si="47"/>
        <v>0</v>
      </c>
      <c r="FI18" s="15">
        <f>'Investment Analysis'!NL18</f>
        <v>-0.95728463676061937</v>
      </c>
      <c r="FJ18" s="48">
        <v>9556.5</v>
      </c>
      <c r="FK18" s="18">
        <f t="shared" si="48"/>
        <v>-0.49825163810483875</v>
      </c>
      <c r="FL18" s="15">
        <f>'Investment Analysis'!NS18</f>
        <v>1.9124571428571429</v>
      </c>
      <c r="FM18" s="48">
        <v>30345.599999999999</v>
      </c>
      <c r="FN18" s="18">
        <f t="shared" si="49"/>
        <v>0.19573021045538902</v>
      </c>
      <c r="FO18" s="15">
        <f>'Investment Analysis'!NZ18</f>
        <v>7.9085116067364625E-2</v>
      </c>
      <c r="FP18" s="48"/>
      <c r="FQ18" s="18">
        <f t="shared" si="50"/>
        <v>0</v>
      </c>
      <c r="FR18" s="15">
        <f>'Investment Analysis'!OG18</f>
        <v>-0.99339743873798014</v>
      </c>
      <c r="FS18" s="48">
        <v>33183.5</v>
      </c>
      <c r="FT18" s="18">
        <f t="shared" si="51"/>
        <v>0.30296158867587442</v>
      </c>
      <c r="FU18" s="15">
        <f>'Investment Analysis'!ON18</f>
        <v>0.64570082449941091</v>
      </c>
      <c r="FV18" s="48"/>
      <c r="FW18" s="18">
        <f t="shared" si="52"/>
        <v>0</v>
      </c>
      <c r="FX18" s="15">
        <f>'Investment Analysis'!OU18</f>
        <v>-0.86363636363636365</v>
      </c>
      <c r="FY18" s="48"/>
      <c r="FZ18" s="18">
        <f t="shared" si="53"/>
        <v>0</v>
      </c>
      <c r="GA18" s="15">
        <f>'Investment Analysis'!PB18</f>
        <v>2.6390769230769231</v>
      </c>
      <c r="GB18" s="48"/>
      <c r="GC18" s="18">
        <f>'Investment Analysis'!PK18</f>
        <v>2.1948070578109328E-2</v>
      </c>
      <c r="GD18" s="15">
        <f>'Investment Analysis'!PI18</f>
        <v>-0.38621481906950028</v>
      </c>
      <c r="GE18" s="48">
        <v>6774</v>
      </c>
      <c r="GF18" s="18">
        <f>'Investment Analysis'!PY18</f>
        <v>3.898635477582936E-3</v>
      </c>
      <c r="GG18" s="15">
        <f>'Investment Analysis'!PW18</f>
        <v>-0.40940366972477066</v>
      </c>
      <c r="GH18" s="48">
        <v>32263.75</v>
      </c>
      <c r="GI18" s="18">
        <f>'Investment Analysis'!QF18</f>
        <v>-8.1308021278815076E-2</v>
      </c>
      <c r="GJ18" s="15">
        <f>'Investment Analysis'!QD18</f>
        <v>-0.47790390942233019</v>
      </c>
      <c r="GK18" s="48">
        <v>23694</v>
      </c>
      <c r="GL18" s="18">
        <f>'Investment Analysis'!QM18</f>
        <v>-5.8461538461538509E-2</v>
      </c>
      <c r="GM18" s="15">
        <f>'Investment Analysis'!QK18</f>
        <v>-0.5123505976095617</v>
      </c>
      <c r="GN18" s="48">
        <v>10626.48</v>
      </c>
      <c r="GO18" s="18">
        <f>'Investment Analysis'!QT18</f>
        <v>0.14547038327526132</v>
      </c>
      <c r="GP18" s="15">
        <f>'Investment Analysis'!QR18</f>
        <v>-0.9839708427801751</v>
      </c>
      <c r="GQ18" s="48">
        <v>16788.45</v>
      </c>
      <c r="GR18" s="18">
        <f>'Investment Analysis'!RA18</f>
        <v>2.9832447895382082E-2</v>
      </c>
      <c r="GS18" s="15">
        <f>'Investment Analysis'!QY18</f>
        <v>-0.28611898016997162</v>
      </c>
      <c r="GT18" s="48">
        <v>17051</v>
      </c>
      <c r="GU18" s="18">
        <f>'Investment Analysis'!RH18</f>
        <v>1.8585858585858619E-2</v>
      </c>
      <c r="GV18" s="15">
        <f>'Investment Analysis'!RF18</f>
        <v>-0.45538993303089215</v>
      </c>
      <c r="GW18" s="48"/>
      <c r="GX18" s="18">
        <f>'Investment Analysis'!RO18</f>
        <v>2.0079300528670133E-2</v>
      </c>
      <c r="GY18" s="15">
        <f>'Investment Analysis'!RM18</f>
        <v>-6.9162259949902702E-2</v>
      </c>
      <c r="GZ18" s="48"/>
      <c r="HA18" s="18">
        <f>'Investment Analysis'!RV18</f>
        <v>-0.11372360844529755</v>
      </c>
      <c r="HB18" s="15">
        <f>'Investment Analysis'!RT18</f>
        <v>0.26161202185792337</v>
      </c>
      <c r="HC18" s="48"/>
      <c r="HD18" s="18">
        <f>'Investment Analysis'!SC18</f>
        <v>-0.12852042840142799</v>
      </c>
      <c r="HE18" s="15">
        <f>'Investment Analysis'!SA18</f>
        <v>-0.5046595520817676</v>
      </c>
      <c r="HF18" s="48"/>
      <c r="HG18" s="18">
        <f>'Investment Analysis'!SJ18</f>
        <v>-0.41349934469200528</v>
      </c>
      <c r="HH18" s="15">
        <f>'Investment Analysis'!SH18</f>
        <v>-0.28400000000000003</v>
      </c>
      <c r="HI18" s="48"/>
      <c r="HJ18" s="18">
        <f>'Investment Analysis'!SM18</f>
        <v>1.8207282913165285E-2</v>
      </c>
      <c r="HK18" s="15">
        <f>'Investment Analysis'!SK18</f>
        <v>0</v>
      </c>
      <c r="HL18" s="48"/>
      <c r="HM18" s="18">
        <f>'Investment Analysis'!SP18</f>
        <v>0</v>
      </c>
      <c r="HN18" s="15">
        <f>'Investment Analysis'!SN18</f>
        <v>1.6891753865596982E-2</v>
      </c>
      <c r="HO18" s="48"/>
      <c r="HP18" s="18">
        <f>'Investment Analysis'!TE18</f>
        <v>0.242948717948718</v>
      </c>
      <c r="HQ18" s="15">
        <f>'Investment Analysis'!TC18</f>
        <v>-0.51969284121872672</v>
      </c>
      <c r="HR18" s="48"/>
      <c r="HS18" s="18">
        <f>'Investment Analysis'!TL18</f>
        <v>5.4277286135693131E-2</v>
      </c>
      <c r="HT18" s="15">
        <f>'Investment Analysis'!TJ18</f>
        <v>-0.18772727272727274</v>
      </c>
      <c r="HU18" s="48"/>
      <c r="HV18" s="18">
        <f>'Investment Analysis'!TS18</f>
        <v>0.21647058823529405</v>
      </c>
      <c r="HW18" s="15">
        <f>'Investment Analysis'!TQ18</f>
        <v>-0.47249896146866549</v>
      </c>
      <c r="HX18" s="48"/>
      <c r="HY18" s="18">
        <f>'Investment Analysis'!TZ18</f>
        <v>0.16374269005847955</v>
      </c>
      <c r="HZ18" s="15">
        <f>'Investment Analysis'!TX18</f>
        <v>-0.5487528344671202</v>
      </c>
      <c r="IA18" s="48"/>
      <c r="IB18" s="18">
        <f>'Investment Analysis'!UG18</f>
        <v>0</v>
      </c>
      <c r="IC18" s="15">
        <f>'Investment Analysis'!UE18</f>
        <v>0</v>
      </c>
      <c r="ID18" s="48"/>
      <c r="IE18" s="18">
        <f>'Investment Analysis'!UN18</f>
        <v>0</v>
      </c>
      <c r="IF18" s="15">
        <f>'Investment Analysis'!UL18</f>
        <v>0</v>
      </c>
      <c r="IG18" s="48"/>
      <c r="IH18" s="18">
        <f>'Investment Analysis'!UU18</f>
        <v>0</v>
      </c>
      <c r="II18" s="15">
        <f>'Investment Analysis'!US18</f>
        <v>0</v>
      </c>
      <c r="IJ18" s="48"/>
      <c r="IK18" s="18">
        <f>'Investment Analysis'!VB18</f>
        <v>0</v>
      </c>
      <c r="IL18" s="15">
        <f>'Investment Analysis'!UZ18</f>
        <v>0</v>
      </c>
      <c r="IM18" s="48"/>
      <c r="IN18" s="18">
        <f>'Investment Analysis'!VI18</f>
        <v>0</v>
      </c>
      <c r="IO18" s="15">
        <f>'Investment Analysis'!VG18</f>
        <v>0</v>
      </c>
      <c r="IP18" s="18"/>
      <c r="IQ18" s="18"/>
      <c r="IR18" s="18"/>
      <c r="IS18" s="108">
        <f t="shared" si="59"/>
        <v>3586.0699999997159</v>
      </c>
      <c r="IT18" s="48">
        <f t="shared" si="60"/>
        <v>947562.87999999989</v>
      </c>
      <c r="IU18" s="101">
        <f t="shared" si="54"/>
        <v>0</v>
      </c>
      <c r="IV18" s="101"/>
      <c r="IW18" s="15">
        <f t="shared" si="55"/>
        <v>-8.6694593869339059E-2</v>
      </c>
      <c r="IX18" s="113">
        <f t="shared" si="56"/>
        <v>-89946.45000000007</v>
      </c>
      <c r="IY18" s="21">
        <f t="shared" si="57"/>
        <v>0.14668066326965937</v>
      </c>
      <c r="IZ18" s="173">
        <f t="shared" si="58"/>
        <v>121209.98999999987</v>
      </c>
    </row>
    <row r="19" spans="1:260" x14ac:dyDescent="0.2">
      <c r="A19" s="76">
        <f>'Investment Analysis'!A19</f>
        <v>45672</v>
      </c>
      <c r="B19" s="77">
        <f>'Investment Analysis'!B19</f>
        <v>45672</v>
      </c>
      <c r="C19" s="27">
        <f>'Investment Analysis'!C19</f>
        <v>43221.55</v>
      </c>
      <c r="D19" s="42">
        <f>'Investment Analysis'!D19</f>
        <v>703.27000000000407</v>
      </c>
      <c r="E19" s="28">
        <f>'Investment Analysis'!E19</f>
        <v>1.6540415087346057E-2</v>
      </c>
      <c r="F19" s="27">
        <f>'Investment Analysis'!G19</f>
        <v>5949.91</v>
      </c>
      <c r="G19" s="42">
        <f>'Investment Analysis'!H19</f>
        <v>107</v>
      </c>
      <c r="H19" s="28">
        <f>'Investment Analysis'!I19</f>
        <v>1.8312792769356365E-2</v>
      </c>
      <c r="I19" s="27">
        <f>'Investment Analysis'!K19</f>
        <v>19511.23</v>
      </c>
      <c r="J19" s="42">
        <f>'Investment Analysis'!L19</f>
        <v>466.84000000000015</v>
      </c>
      <c r="K19" s="28">
        <f>'Investment Analysis'!M19</f>
        <v>2.4513255609657236E-2</v>
      </c>
      <c r="L19" s="57">
        <f>'Investment Analysis'!T19</f>
        <v>261.02471053908863</v>
      </c>
      <c r="M19" s="29">
        <f>'Investment Analysis'!V19</f>
        <v>1.049493297643991E-2</v>
      </c>
      <c r="N19" s="29">
        <f>'Investment Analysis'!W19</f>
        <v>8.909932814560111E-3</v>
      </c>
      <c r="O19" s="1"/>
      <c r="P19" s="48">
        <f>'Investment Analysis'!Y19</f>
        <v>188733.57</v>
      </c>
      <c r="Q19" s="18"/>
      <c r="R19" s="15"/>
      <c r="S19" s="48">
        <v>22598.99</v>
      </c>
      <c r="T19" s="18">
        <f t="shared" si="0"/>
        <v>2.0261100696304233</v>
      </c>
      <c r="U19" s="15">
        <f>'Investment Analysis'!AF19</f>
        <v>0.39667415184803045</v>
      </c>
      <c r="V19" s="48">
        <v>17999.13</v>
      </c>
      <c r="W19" s="18">
        <f t="shared" si="1"/>
        <v>1.33300453661698</v>
      </c>
      <c r="X19" s="15">
        <f>'Investment Analysis'!AT19</f>
        <v>0.25940938042848877</v>
      </c>
      <c r="Y19" s="48">
        <v>9711.8799999999992</v>
      </c>
      <c r="Z19" s="18">
        <f t="shared" si="2"/>
        <v>-2.6475541299117965E-2</v>
      </c>
      <c r="AA19" s="15">
        <f>'Investment Analysis'!GK19</f>
        <v>-3.5900104058272514E-2</v>
      </c>
      <c r="AB19" s="48">
        <v>2678.2</v>
      </c>
      <c r="AC19" s="18">
        <f t="shared" si="3"/>
        <v>5.7078482914006074E-3</v>
      </c>
      <c r="AD19" s="15">
        <f>'Investment Analysis'!AT19</f>
        <v>0.25940938042848877</v>
      </c>
      <c r="AE19" s="48">
        <v>22541.29</v>
      </c>
      <c r="AF19" s="18">
        <f t="shared" si="4"/>
        <v>5.0064648446208424E-3</v>
      </c>
      <c r="AG19" s="15">
        <f>'Investment Analysis'!BA19</f>
        <v>0.54116331096196868</v>
      </c>
      <c r="AH19" s="48"/>
      <c r="AI19" s="18">
        <f t="shared" si="5"/>
        <v>0</v>
      </c>
      <c r="AJ19" s="15">
        <f>'Investment Analysis'!BH19</f>
        <v>0</v>
      </c>
      <c r="AK19" s="48">
        <v>19409.64</v>
      </c>
      <c r="AL19" s="18">
        <f t="shared" si="6"/>
        <v>4.0453964127891862</v>
      </c>
      <c r="AM19" s="15">
        <f>'Investment Analysis'!BO19</f>
        <v>0.15931289996631864</v>
      </c>
      <c r="AN19" s="48">
        <v>15121.27</v>
      </c>
      <c r="AO19" s="18">
        <f t="shared" si="7"/>
        <v>2.2588943965517241</v>
      </c>
      <c r="AP19" s="15">
        <f>'Investment Analysis'!BV19</f>
        <v>6.7901234567901272E-2</v>
      </c>
      <c r="AQ19" s="48"/>
      <c r="AR19" s="18">
        <f t="shared" si="8"/>
        <v>0</v>
      </c>
      <c r="AS19" s="15">
        <f>'Investment Analysis'!CC19</f>
        <v>0</v>
      </c>
      <c r="AT19" s="48">
        <v>27834.57</v>
      </c>
      <c r="AU19" s="18">
        <f t="shared" si="9"/>
        <v>2.2314981452234903E-2</v>
      </c>
      <c r="AV19" s="15">
        <f>'Investment Analysis'!CJ19</f>
        <v>0.1703605689712207</v>
      </c>
      <c r="AW19" s="48">
        <v>19490.900000000001</v>
      </c>
      <c r="AX19" s="18">
        <f t="shared" si="10"/>
        <v>1.288260666216294E-2</v>
      </c>
      <c r="AY19" s="15">
        <f>'Investment Analysis'!CQ19</f>
        <v>8.9342693044033208E-2</v>
      </c>
      <c r="AZ19" s="48">
        <v>17152.759999999998</v>
      </c>
      <c r="BA19" s="18">
        <f t="shared" si="11"/>
        <v>1.9359362928626517E-2</v>
      </c>
      <c r="BB19" s="15">
        <f>'Investment Analysis'!CX19</f>
        <v>0.19035769828926921</v>
      </c>
      <c r="BC19" s="48">
        <v>10288.700000000001</v>
      </c>
      <c r="BD19" s="18">
        <f t="shared" si="12"/>
        <v>2.4668857683497733E-2</v>
      </c>
      <c r="BE19" s="15">
        <f>'Investment Analysis'!DE19</f>
        <v>-3.9323273891175098E-2</v>
      </c>
      <c r="BF19" s="48">
        <v>4203.5</v>
      </c>
      <c r="BG19" s="18">
        <f t="shared" si="13"/>
        <v>2.0262216924910609E-3</v>
      </c>
      <c r="BH19" s="15">
        <f>'Investment Analysis'!DL19</f>
        <v>-3.6466591166477907E-2</v>
      </c>
      <c r="BI19" s="48">
        <v>2604.66</v>
      </c>
      <c r="BJ19" s="18">
        <f t="shared" si="14"/>
        <v>1.9835552075176136E-2</v>
      </c>
      <c r="BK19" s="15">
        <f>'Investment Analysis'!DZ19</f>
        <v>0.834578441835646</v>
      </c>
      <c r="BL19" s="48">
        <v>4396.9399999999996</v>
      </c>
      <c r="BM19" s="18">
        <f t="shared" si="15"/>
        <v>-9.2251760963426503E-4</v>
      </c>
      <c r="BN19" s="15">
        <f>'Investment Analysis'!EG19</f>
        <v>0.76462196861626242</v>
      </c>
      <c r="BO19" s="48"/>
      <c r="BP19" s="18">
        <f t="shared" si="16"/>
        <v>0</v>
      </c>
      <c r="BQ19" s="15">
        <f>'Investment Analysis'!DS19</f>
        <v>0</v>
      </c>
      <c r="BR19" s="48">
        <v>5751.86</v>
      </c>
      <c r="BS19" s="18">
        <f t="shared" si="17"/>
        <v>1.6409259586499324E-2</v>
      </c>
      <c r="BT19" s="15">
        <f>'Investment Analysis'!EN19</f>
        <v>0.76526185311434758</v>
      </c>
      <c r="BU19" s="48">
        <v>14667.02</v>
      </c>
      <c r="BV19" s="18">
        <f t="shared" si="18"/>
        <v>-1.285368151837391E-2</v>
      </c>
      <c r="BW19" s="15">
        <f>'Investment Analysis'!EU19</f>
        <v>0.10741907762818678</v>
      </c>
      <c r="BX19" s="48"/>
      <c r="BY19" s="18">
        <f t="shared" si="19"/>
        <v>0</v>
      </c>
      <c r="BZ19" s="15">
        <f>'Investment Analysis'!FB19</f>
        <v>0</v>
      </c>
      <c r="CA19" s="48">
        <v>3417.29</v>
      </c>
      <c r="CB19" s="18">
        <f t="shared" si="20"/>
        <v>-0.85270301724137931</v>
      </c>
      <c r="CC19" s="15">
        <f>'Investment Analysis'!FI19</f>
        <v>3.368314150304675E-2</v>
      </c>
      <c r="CD19" s="48">
        <v>19168.189999999999</v>
      </c>
      <c r="CE19" s="18">
        <f t="shared" si="21"/>
        <v>1.1222531000885738</v>
      </c>
      <c r="CF19" s="15">
        <f>'Investment Analysis'!FP19</f>
        <v>0.5846233230134158</v>
      </c>
      <c r="CG19" s="48">
        <v>5073.46</v>
      </c>
      <c r="CH19" s="18">
        <f t="shared" si="22"/>
        <v>-6.9726216269449745E-4</v>
      </c>
      <c r="CI19" s="15">
        <f>'Investment Analysis'!FW19</f>
        <v>3.089855731000794E-2</v>
      </c>
      <c r="CJ19" s="48"/>
      <c r="CK19" s="18">
        <f t="shared" si="23"/>
        <v>0</v>
      </c>
      <c r="CL19" s="15">
        <f>'Investment Analysis'!GD19</f>
        <v>0</v>
      </c>
      <c r="CM19" s="48">
        <v>5036.6400000000003</v>
      </c>
      <c r="CN19" s="18">
        <f t="shared" si="24"/>
        <v>-0.79813066132264532</v>
      </c>
      <c r="CO19" s="15">
        <f>'Investment Analysis'!GT19</f>
        <v>2.5321100917431241E-2</v>
      </c>
      <c r="CP19" s="48">
        <v>64233</v>
      </c>
      <c r="CQ19" s="18">
        <f t="shared" si="25"/>
        <v>1.9853181076672104</v>
      </c>
      <c r="CR19" s="15">
        <f>'Investment Analysis'!HG19</f>
        <v>1.4055951912813889</v>
      </c>
      <c r="CS19" s="48">
        <v>7020</v>
      </c>
      <c r="CT19" s="18">
        <f t="shared" si="26"/>
        <v>-0.68934754133182286</v>
      </c>
      <c r="CU19" s="15">
        <f>'Investment Analysis'!HN19</f>
        <v>12.729838709677418</v>
      </c>
      <c r="CV19" s="48">
        <v>20436</v>
      </c>
      <c r="CW19" s="18">
        <f t="shared" si="27"/>
        <v>-0.29062603051182812</v>
      </c>
      <c r="CX19" s="15">
        <f>'Investment Analysis'!IB19</f>
        <v>0.28649669499527858</v>
      </c>
      <c r="CY19" s="48">
        <v>22800</v>
      </c>
      <c r="CZ19" s="18">
        <f t="shared" si="28"/>
        <v>0.27481129438076601</v>
      </c>
      <c r="DA19" s="15">
        <f>'Investment Analysis'!II19</f>
        <v>0.30285714285714288</v>
      </c>
      <c r="DB19" s="48"/>
      <c r="DC19" s="18">
        <f t="shared" si="29"/>
        <v>0</v>
      </c>
      <c r="DD19" s="15">
        <f>'Investment Analysis'!IP19</f>
        <v>2.8500292911540712</v>
      </c>
      <c r="DE19" s="48"/>
      <c r="DF19" s="18">
        <f t="shared" si="30"/>
        <v>0</v>
      </c>
      <c r="DG19" s="15">
        <f>'Investment Analysis'!IW19</f>
        <v>1.7216438356164385</v>
      </c>
      <c r="DH19" s="48">
        <v>12342.4</v>
      </c>
      <c r="DI19" s="18">
        <f t="shared" si="31"/>
        <v>0.90728149338607988</v>
      </c>
      <c r="DJ19" s="15">
        <f>'Investment Analysis'!JD19</f>
        <v>0.24822006472491917</v>
      </c>
      <c r="DK19" s="48">
        <v>2131.5500000000002</v>
      </c>
      <c r="DL19" s="18">
        <f t="shared" si="32"/>
        <v>-0.90630137588465431</v>
      </c>
      <c r="DM19" s="15">
        <f>'Investment Analysis'!JK19</f>
        <v>4.8243133590695625E-2</v>
      </c>
      <c r="DN19" s="48">
        <v>5575.5</v>
      </c>
      <c r="DO19" s="18">
        <f t="shared" si="33"/>
        <v>4.1316152784169349</v>
      </c>
      <c r="DP19" s="15">
        <f>'Investment Analysis'!HU19</f>
        <v>2.0634615384615391</v>
      </c>
      <c r="DQ19" s="48">
        <v>27918</v>
      </c>
      <c r="DR19" s="18">
        <f t="shared" si="34"/>
        <v>-5.7938248692424497E-2</v>
      </c>
      <c r="DS19" s="15">
        <f>'Investment Analysis'!JR19</f>
        <v>-0.63590349249198586</v>
      </c>
      <c r="DT19" s="48">
        <v>4164</v>
      </c>
      <c r="DU19" s="18">
        <f t="shared" si="35"/>
        <v>0.64584980237154155</v>
      </c>
      <c r="DV19" s="15">
        <f>'Investment Analysis'!JY19</f>
        <v>-0.22924901185770746</v>
      </c>
      <c r="DW19" s="48">
        <v>23087.5</v>
      </c>
      <c r="DX19" s="18">
        <f t="shared" si="36"/>
        <v>0.69312848342622468</v>
      </c>
      <c r="DY19" s="15">
        <f>'Investment Analysis'!KF19</f>
        <v>0.25462012320328548</v>
      </c>
      <c r="DZ19" s="48">
        <v>2328</v>
      </c>
      <c r="EA19" s="18">
        <f t="shared" si="37"/>
        <v>-0.88365817091454268</v>
      </c>
      <c r="EB19" s="15">
        <f>'Investment Analysis'!KM19</f>
        <v>2.5772511848341231</v>
      </c>
      <c r="EC19" s="48">
        <v>2378.6999999999998</v>
      </c>
      <c r="ED19" s="18">
        <f t="shared" si="38"/>
        <v>0.39677040516735163</v>
      </c>
      <c r="EE19" s="15">
        <f>'Investment Analysis'!KT19</f>
        <v>-0.58396946564885499</v>
      </c>
      <c r="EF19" s="48">
        <v>39330</v>
      </c>
      <c r="EG19" s="18">
        <f t="shared" si="39"/>
        <v>0.65154950869236583</v>
      </c>
      <c r="EH19" s="15">
        <f>'Investment Analysis'!LH19</f>
        <v>0.46357800725648896</v>
      </c>
      <c r="EI19" s="48">
        <v>7843.62</v>
      </c>
      <c r="EJ19" s="18">
        <f t="shared" si="40"/>
        <v>-1.9731300381178544E-2</v>
      </c>
      <c r="EK19" s="15">
        <f>'Investment Analysis'!LO19</f>
        <v>-3.6114285714285675E-2</v>
      </c>
      <c r="EL19" s="48"/>
      <c r="EM19" s="18">
        <f t="shared" si="41"/>
        <v>0</v>
      </c>
      <c r="EN19" s="15">
        <f>'Investment Analysis'!LV19</f>
        <v>0</v>
      </c>
      <c r="EO19" s="48"/>
      <c r="EP19" s="68">
        <f t="shared" si="42"/>
        <v>0</v>
      </c>
      <c r="EQ19" s="15">
        <f>'Investment Analysis'!MC19</f>
        <v>-0.36269662921348317</v>
      </c>
      <c r="ER19" s="48">
        <v>24244.99</v>
      </c>
      <c r="ES19" s="18">
        <f t="shared" si="43"/>
        <v>-3.6960934241623875E-2</v>
      </c>
      <c r="ET19" s="15">
        <f>'Investment Analysis'!LA19</f>
        <v>-0.6278326150424024</v>
      </c>
      <c r="EU19" s="48">
        <v>33838</v>
      </c>
      <c r="EV19" s="18">
        <f>'Investment Analysis'!ML19</f>
        <v>0.13848327837965149</v>
      </c>
      <c r="EW19" s="15">
        <f>'Investment Analysis'!MJ19</f>
        <v>2.2574123989218329</v>
      </c>
      <c r="EX19" s="48">
        <v>41478.5</v>
      </c>
      <c r="EY19" s="18">
        <f t="shared" si="44"/>
        <v>-0.37246491924808051</v>
      </c>
      <c r="EZ19" s="15">
        <f>'Investment Analysis'!MQ19</f>
        <v>-5.8697378872120731E-2</v>
      </c>
      <c r="FA19" s="48"/>
      <c r="FB19" s="18">
        <f t="shared" si="45"/>
        <v>0</v>
      </c>
      <c r="FC19" s="15">
        <f>'Investment Analysis'!MX19</f>
        <v>-0.4537613799712506</v>
      </c>
      <c r="FD19" s="48">
        <v>4507.25</v>
      </c>
      <c r="FE19" s="18">
        <f t="shared" si="46"/>
        <v>-0.71602149724668906</v>
      </c>
      <c r="FF19" s="15">
        <f>'Investment Analysis'!NE19</f>
        <v>0.33084815826382219</v>
      </c>
      <c r="FG19" s="48"/>
      <c r="FH19" s="18">
        <f t="shared" si="47"/>
        <v>0</v>
      </c>
      <c r="FI19" s="15">
        <f>'Investment Analysis'!NL19</f>
        <v>-0.95712584358872566</v>
      </c>
      <c r="FJ19" s="48">
        <v>9675.75</v>
      </c>
      <c r="FK19" s="18">
        <f t="shared" si="48"/>
        <v>-0.49199061239919356</v>
      </c>
      <c r="FL19" s="15">
        <f>'Investment Analysis'!NS19</f>
        <v>1.9487999999999999</v>
      </c>
      <c r="FM19" s="48">
        <v>31288</v>
      </c>
      <c r="FN19" s="18">
        <f t="shared" si="49"/>
        <v>0.23286429745097192</v>
      </c>
      <c r="FO19" s="15">
        <f>'Investment Analysis'!NZ19</f>
        <v>0.11259672280382352</v>
      </c>
      <c r="FP19" s="48"/>
      <c r="FQ19" s="18">
        <f t="shared" si="50"/>
        <v>0</v>
      </c>
      <c r="FR19" s="15">
        <f>'Investment Analysis'!OG19</f>
        <v>-0.99304293880444905</v>
      </c>
      <c r="FS19" s="48">
        <v>34969.5</v>
      </c>
      <c r="FT19" s="18">
        <f t="shared" si="51"/>
        <v>0.37308949553847515</v>
      </c>
      <c r="FU19" s="15">
        <f>'Investment Analysis'!ON19</f>
        <v>0.73427561837455835</v>
      </c>
      <c r="FV19" s="48"/>
      <c r="FW19" s="18">
        <f t="shared" si="52"/>
        <v>0</v>
      </c>
      <c r="FX19" s="15">
        <f>'Investment Analysis'!OU19</f>
        <v>-0.83116883116883122</v>
      </c>
      <c r="FY19" s="48"/>
      <c r="FZ19" s="18">
        <f t="shared" si="53"/>
        <v>0</v>
      </c>
      <c r="GA19" s="15">
        <f>'Investment Analysis'!PB19</f>
        <v>2.6273846153846154</v>
      </c>
      <c r="GB19" s="48"/>
      <c r="GC19" s="18">
        <f>'Investment Analysis'!PK19</f>
        <v>1.8361784535934601E-2</v>
      </c>
      <c r="GD19" s="15">
        <f>'Investment Analysis'!PI19</f>
        <v>-0.38836875358989087</v>
      </c>
      <c r="GE19" s="48">
        <v>6839.5</v>
      </c>
      <c r="GF19" s="18">
        <f>'Investment Analysis'!PY19</f>
        <v>7.7972709551656994E-3</v>
      </c>
      <c r="GG19" s="15">
        <f>'Investment Analysis'!PW19</f>
        <v>-0.4071100917431193</v>
      </c>
      <c r="GH19" s="48">
        <v>32787.5</v>
      </c>
      <c r="GI19" s="18">
        <f>'Investment Analysis'!QF19</f>
        <v>-9.1060811515594073E-2</v>
      </c>
      <c r="GJ19" s="15">
        <f>'Investment Analysis'!QD19</f>
        <v>-0.48344645662289931</v>
      </c>
      <c r="GK19" s="48">
        <v>23702</v>
      </c>
      <c r="GL19" s="18">
        <f>'Investment Analysis'!QM19</f>
        <v>-2.3076923076923096E-2</v>
      </c>
      <c r="GM19" s="15">
        <f>'Investment Analysis'!QK19</f>
        <v>-0.49402390438247007</v>
      </c>
      <c r="GN19" s="48">
        <v>10999.92</v>
      </c>
      <c r="GO19" s="18">
        <f>'Investment Analysis'!QT19</f>
        <v>0.14547038327526132</v>
      </c>
      <c r="GP19" s="15">
        <f>'Investment Analysis'!QR19</f>
        <v>-0.9839708427801751</v>
      </c>
      <c r="GQ19" s="48">
        <v>17151.3</v>
      </c>
      <c r="GR19" s="18">
        <f>'Investment Analysis'!RA19</f>
        <v>6.1708214139762893E-2</v>
      </c>
      <c r="GS19" s="15">
        <f>'Investment Analysis'!QY19</f>
        <v>-0.26402266288951842</v>
      </c>
      <c r="GT19" s="48">
        <v>16917</v>
      </c>
      <c r="GU19" s="18">
        <f>'Investment Analysis'!RH19</f>
        <v>3.5151515151515191E-2</v>
      </c>
      <c r="GV19" s="15">
        <f>'Investment Analysis'!RF19</f>
        <v>-0.44653272845106934</v>
      </c>
      <c r="GW19" s="48"/>
      <c r="GX19" s="18">
        <f>'Investment Analysis'!RO19</f>
        <v>4.7173647824318835E-2</v>
      </c>
      <c r="GY19" s="15">
        <f>'Investment Analysis'!RM19</f>
        <v>-4.4438259578810708E-2</v>
      </c>
      <c r="GZ19" s="48"/>
      <c r="HA19" s="18">
        <f>'Investment Analysis'!RV19</f>
        <v>-0.10844529750479855</v>
      </c>
      <c r="HB19" s="15">
        <f>'Investment Analysis'!RT19</f>
        <v>0.26912568306010914</v>
      </c>
      <c r="HC19" s="48"/>
      <c r="HD19" s="18">
        <f>'Investment Analysis'!SC19</f>
        <v>-9.9034774560359584E-2</v>
      </c>
      <c r="HE19" s="15">
        <f>'Investment Analysis'!SA19</f>
        <v>-0.48790019540057117</v>
      </c>
      <c r="HF19" s="48"/>
      <c r="HG19" s="18">
        <f>'Investment Analysis'!SJ19</f>
        <v>-0.28309305373525562</v>
      </c>
      <c r="HH19" s="15">
        <f>'Investment Analysis'!SH19</f>
        <v>-0.12480000000000004</v>
      </c>
      <c r="HI19" s="48"/>
      <c r="HJ19" s="18">
        <f>'Investment Analysis'!SM19</f>
        <v>-2.7510316368638266E-3</v>
      </c>
      <c r="HK19" s="15">
        <f>'Investment Analysis'!SK19</f>
        <v>0</v>
      </c>
      <c r="HL19" s="48"/>
      <c r="HM19" s="18">
        <f>'Investment Analysis'!SP19</f>
        <v>0</v>
      </c>
      <c r="HN19" s="15">
        <f>'Investment Analysis'!SN19</f>
        <v>-1.3245964613303737E-2</v>
      </c>
      <c r="HO19" s="48"/>
      <c r="HP19" s="18">
        <f>'Investment Analysis'!TE19</f>
        <v>0.32115384615384612</v>
      </c>
      <c r="HQ19" s="15">
        <f>'Investment Analysis'!TC19</f>
        <v>-0.48947238048055486</v>
      </c>
      <c r="HR19" s="48"/>
      <c r="HS19" s="18">
        <f>'Investment Analysis'!TL19</f>
        <v>6.1946902654867145E-2</v>
      </c>
      <c r="HT19" s="15">
        <f>'Investment Analysis'!TJ19</f>
        <v>-0.18181818181818185</v>
      </c>
      <c r="HU19" s="48"/>
      <c r="HV19" s="18">
        <f>'Investment Analysis'!TS19</f>
        <v>0.21109243697478997</v>
      </c>
      <c r="HW19" s="15">
        <f>'Investment Analysis'!TQ19</f>
        <v>-0.4748311020092848</v>
      </c>
      <c r="HX19" s="48"/>
      <c r="HY19" s="18">
        <f>'Investment Analysis'!TZ19</f>
        <v>0.17543859649122798</v>
      </c>
      <c r="HZ19" s="15">
        <f>'Investment Analysis'!TX19</f>
        <v>-0.54421768707482998</v>
      </c>
      <c r="IA19" s="48"/>
      <c r="IB19" s="18">
        <f>'Investment Analysis'!UG19</f>
        <v>0</v>
      </c>
      <c r="IC19" s="15">
        <f>'Investment Analysis'!UE19</f>
        <v>0</v>
      </c>
      <c r="ID19" s="48"/>
      <c r="IE19" s="18">
        <f>'Investment Analysis'!UN19</f>
        <v>0</v>
      </c>
      <c r="IF19" s="15">
        <f>'Investment Analysis'!UL19</f>
        <v>0</v>
      </c>
      <c r="IG19" s="48"/>
      <c r="IH19" s="18">
        <f>'Investment Analysis'!UU19</f>
        <v>0</v>
      </c>
      <c r="II19" s="15">
        <f>'Investment Analysis'!US19</f>
        <v>0</v>
      </c>
      <c r="IJ19" s="48"/>
      <c r="IK19" s="18">
        <f>'Investment Analysis'!VB19</f>
        <v>0</v>
      </c>
      <c r="IL19" s="15">
        <f>'Investment Analysis'!UZ19</f>
        <v>0</v>
      </c>
      <c r="IM19" s="48"/>
      <c r="IN19" s="18">
        <f>'Investment Analysis'!VI19</f>
        <v>0</v>
      </c>
      <c r="IO19" s="15">
        <f>'Investment Analysis'!VG19</f>
        <v>0</v>
      </c>
      <c r="IP19" s="18"/>
      <c r="IQ19" s="18"/>
      <c r="IR19" s="18"/>
      <c r="IS19" s="108">
        <f t="shared" si="59"/>
        <v>20305.060000000172</v>
      </c>
      <c r="IT19" s="48">
        <f t="shared" si="60"/>
        <v>967867.94000000006</v>
      </c>
      <c r="IU19" s="101">
        <f t="shared" si="54"/>
        <v>0</v>
      </c>
      <c r="IV19" s="101"/>
      <c r="IW19" s="15">
        <f t="shared" si="55"/>
        <v>-6.7123627697882868E-2</v>
      </c>
      <c r="IX19" s="113">
        <f t="shared" si="56"/>
        <v>-69641.389999999898</v>
      </c>
      <c r="IY19" s="21">
        <f t="shared" si="57"/>
        <v>0.17125256257045346</v>
      </c>
      <c r="IZ19" s="173">
        <f t="shared" si="58"/>
        <v>141515.05000000005</v>
      </c>
    </row>
    <row r="20" spans="1:260" x14ac:dyDescent="0.2">
      <c r="A20" s="76">
        <f>'Investment Analysis'!A20</f>
        <v>45673</v>
      </c>
      <c r="B20" s="77">
        <f>'Investment Analysis'!B20</f>
        <v>45673</v>
      </c>
      <c r="C20" s="27">
        <f>'Investment Analysis'!C20</f>
        <v>43153.13</v>
      </c>
      <c r="D20" s="42">
        <f>'Investment Analysis'!D20</f>
        <v>-68.42000000000553</v>
      </c>
      <c r="E20" s="28">
        <f>'Investment Analysis'!E20</f>
        <v>-1.5830066251674344E-3</v>
      </c>
      <c r="F20" s="27">
        <f>'Investment Analysis'!G20</f>
        <v>5937.34</v>
      </c>
      <c r="G20" s="42">
        <f>'Investment Analysis'!H20</f>
        <v>-12.569999999999709</v>
      </c>
      <c r="H20" s="28">
        <f>'Investment Analysis'!I20</f>
        <v>-2.1126369978705073E-3</v>
      </c>
      <c r="I20" s="27">
        <f>'Investment Analysis'!K20</f>
        <v>19338.29</v>
      </c>
      <c r="J20" s="42">
        <f>'Investment Analysis'!L20</f>
        <v>-172.93999999999869</v>
      </c>
      <c r="K20" s="28">
        <f>'Investment Analysis'!M20</f>
        <v>-8.8636134164785454E-3</v>
      </c>
      <c r="L20" s="57">
        <f>'Investment Analysis'!T20</f>
        <v>260.4562083394303</v>
      </c>
      <c r="M20" s="29">
        <f>'Investment Analysis'!V20</f>
        <v>-2.1779631456508878E-3</v>
      </c>
      <c r="N20" s="29">
        <f>'Investment Analysis'!W20</f>
        <v>6.7125641636088858E-3</v>
      </c>
      <c r="O20" s="1"/>
      <c r="P20" s="48">
        <f>'Investment Analysis'!Y20</f>
        <v>161376.07</v>
      </c>
      <c r="Q20" s="18"/>
      <c r="R20" s="15"/>
      <c r="S20" s="48">
        <v>22417.32</v>
      </c>
      <c r="T20" s="18">
        <f t="shared" si="0"/>
        <v>2.0017836100696305</v>
      </c>
      <c r="U20" s="15">
        <f>'Investment Analysis'!AF20</f>
        <v>0.38544637980214835</v>
      </c>
      <c r="V20" s="48">
        <v>17923.849999999999</v>
      </c>
      <c r="W20" s="18">
        <f t="shared" si="1"/>
        <v>1.3232469215813349</v>
      </c>
      <c r="X20" s="15">
        <f>'Investment Analysis'!AT20</f>
        <v>0.25014475969889982</v>
      </c>
      <c r="Y20" s="48">
        <v>9654.23</v>
      </c>
      <c r="Z20" s="18">
        <f t="shared" si="2"/>
        <v>-3.2254410585405013E-2</v>
      </c>
      <c r="AA20" s="15">
        <f>'Investment Analysis'!GK20</f>
        <v>-4.1623309053069574E-2</v>
      </c>
      <c r="AB20" s="48">
        <v>2658.5</v>
      </c>
      <c r="AC20" s="18">
        <f t="shared" si="3"/>
        <v>-1.6898235073225685E-3</v>
      </c>
      <c r="AD20" s="15">
        <f>'Investment Analysis'!AT20</f>
        <v>0.25014475969889982</v>
      </c>
      <c r="AE20" s="48">
        <v>22493.29</v>
      </c>
      <c r="AF20" s="18">
        <f t="shared" si="4"/>
        <v>2.8663783494583296E-3</v>
      </c>
      <c r="AG20" s="15">
        <f>'Investment Analysis'!BA20</f>
        <v>0.53788217747949285</v>
      </c>
      <c r="AH20" s="48"/>
      <c r="AI20" s="18">
        <f t="shared" si="5"/>
        <v>0</v>
      </c>
      <c r="AJ20" s="15">
        <f>'Investment Analysis'!BH20</f>
        <v>0</v>
      </c>
      <c r="AK20" s="48">
        <v>19615.47</v>
      </c>
      <c r="AL20" s="18">
        <f t="shared" si="6"/>
        <v>4.0989004419027815</v>
      </c>
      <c r="AM20" s="15">
        <f>'Investment Analysis'!BO20</f>
        <v>0.17160660154934304</v>
      </c>
      <c r="AN20" s="48">
        <v>15242.88</v>
      </c>
      <c r="AO20" s="18">
        <f t="shared" si="7"/>
        <v>2.2851034482758621</v>
      </c>
      <c r="AP20" s="15">
        <f>'Investment Analysis'!BV20</f>
        <v>7.648953301127219E-2</v>
      </c>
      <c r="AQ20" s="48"/>
      <c r="AR20" s="18">
        <f t="shared" si="8"/>
        <v>0</v>
      </c>
      <c r="AS20" s="15">
        <f>'Investment Analysis'!CC20</f>
        <v>0</v>
      </c>
      <c r="AT20" s="48">
        <v>27984.05</v>
      </c>
      <c r="AU20" s="18">
        <f t="shared" si="9"/>
        <v>2.7805119917728698E-2</v>
      </c>
      <c r="AV20" s="15">
        <f>'Investment Analysis'!CJ20</f>
        <v>0.17664571617598412</v>
      </c>
      <c r="AW20" s="48">
        <v>19593.66</v>
      </c>
      <c r="AX20" s="18">
        <f t="shared" si="10"/>
        <v>1.8222730343501525E-2</v>
      </c>
      <c r="AY20" s="15">
        <f>'Investment Analysis'!CQ20</f>
        <v>9.5086151882578185E-2</v>
      </c>
      <c r="AZ20" s="48">
        <v>17215.509999999998</v>
      </c>
      <c r="BA20" s="18">
        <f t="shared" si="11"/>
        <v>2.3088488738337101E-2</v>
      </c>
      <c r="BB20" s="15">
        <f>'Investment Analysis'!CX20</f>
        <v>0.19471228615863137</v>
      </c>
      <c r="BC20" s="48">
        <v>10318.08</v>
      </c>
      <c r="BD20" s="18">
        <f t="shared" si="12"/>
        <v>2.7594861069614573E-2</v>
      </c>
      <c r="BE20" s="15">
        <f>'Investment Analysis'!DE20</f>
        <v>-3.657978966620945E-2</v>
      </c>
      <c r="BF20" s="48">
        <v>4242.04</v>
      </c>
      <c r="BG20" s="18">
        <f t="shared" si="13"/>
        <v>1.1213349225268168E-2</v>
      </c>
      <c r="BH20" s="15">
        <f>'Investment Analysis'!DL20</f>
        <v>-2.7633069082672681E-2</v>
      </c>
      <c r="BI20" s="48">
        <v>2601.63</v>
      </c>
      <c r="BJ20" s="18">
        <f t="shared" si="14"/>
        <v>1.8649177760375925E-2</v>
      </c>
      <c r="BK20" s="15">
        <f>'Investment Analysis'!DZ20</f>
        <v>0.83244397011739624</v>
      </c>
      <c r="BL20" s="48">
        <v>4338.88</v>
      </c>
      <c r="BM20" s="18">
        <f t="shared" si="15"/>
        <v>-1.4114973869575071E-2</v>
      </c>
      <c r="BN20" s="15">
        <f>'Investment Analysis'!EG20</f>
        <v>0.74132192106514483</v>
      </c>
      <c r="BO20" s="48"/>
      <c r="BP20" s="18">
        <f t="shared" si="16"/>
        <v>0</v>
      </c>
      <c r="BQ20" s="15">
        <f>'Investment Analysis'!DS20</f>
        <v>0</v>
      </c>
      <c r="BR20" s="48">
        <v>5705.92</v>
      </c>
      <c r="BS20" s="18">
        <f t="shared" si="17"/>
        <v>8.2912175295988821E-3</v>
      </c>
      <c r="BT20" s="15">
        <f>'Investment Analysis'!EN20</f>
        <v>0.75116207003408719</v>
      </c>
      <c r="BU20" s="48">
        <v>14856.71</v>
      </c>
      <c r="BV20" s="18">
        <f t="shared" si="18"/>
        <v>-8.6821914120397976E-5</v>
      </c>
      <c r="BW20" s="15">
        <f>'Investment Analysis'!EU20</f>
        <v>0.12174162131194502</v>
      </c>
      <c r="BX20" s="48"/>
      <c r="BY20" s="18">
        <f t="shared" si="19"/>
        <v>0</v>
      </c>
      <c r="BZ20" s="15">
        <f>'Investment Analysis'!FB20</f>
        <v>0</v>
      </c>
      <c r="CA20" s="48">
        <v>3429.04</v>
      </c>
      <c r="CB20" s="18">
        <f t="shared" si="20"/>
        <v>-0.85219655172413789</v>
      </c>
      <c r="CC20" s="15">
        <f>'Investment Analysis'!FI20</f>
        <v>3.7237643872715012E-2</v>
      </c>
      <c r="CD20" s="48">
        <v>19416.82</v>
      </c>
      <c r="CE20" s="18">
        <f t="shared" si="21"/>
        <v>1.1497807794508415</v>
      </c>
      <c r="CF20" s="15">
        <f>'Investment Analysis'!FP20</f>
        <v>0.60517715858273136</v>
      </c>
      <c r="CG20" s="48">
        <v>5152.8500000000004</v>
      </c>
      <c r="CH20" s="18">
        <f t="shared" si="22"/>
        <v>1.4939925152649273E-2</v>
      </c>
      <c r="CI20" s="15">
        <f>'Investment Analysis'!FW20</f>
        <v>4.7029421788026812E-2</v>
      </c>
      <c r="CJ20" s="48"/>
      <c r="CK20" s="18">
        <f t="shared" si="23"/>
        <v>0</v>
      </c>
      <c r="CL20" s="15">
        <f>'Investment Analysis'!GD20</f>
        <v>0</v>
      </c>
      <c r="CM20" s="48">
        <v>5115.45</v>
      </c>
      <c r="CN20" s="18">
        <f t="shared" si="24"/>
        <v>-0.79497194388777548</v>
      </c>
      <c r="CO20" s="15">
        <f>'Investment Analysis'!GT20</f>
        <v>2.1284403669724707E-2</v>
      </c>
      <c r="CP20" s="48">
        <v>62073</v>
      </c>
      <c r="CQ20" s="18">
        <f t="shared" si="25"/>
        <v>1.8849291002635211</v>
      </c>
      <c r="CR20" s="15">
        <f>'Investment Analysis'!HG20</f>
        <v>1.3247008595022753</v>
      </c>
      <c r="CS20" s="48">
        <v>6810</v>
      </c>
      <c r="CT20" s="18">
        <f t="shared" si="26"/>
        <v>-0.6986405635996743</v>
      </c>
      <c r="CU20" s="15">
        <f>'Investment Analysis'!HN20</f>
        <v>12.55241935483871</v>
      </c>
      <c r="CV20" s="54">
        <v>26714</v>
      </c>
      <c r="CW20" s="18">
        <f t="shared" si="27"/>
        <v>-7.2704236596837737E-2</v>
      </c>
      <c r="CX20" s="15">
        <f>'Investment Analysis'!IB20</f>
        <v>0.26175637393767703</v>
      </c>
      <c r="CY20" s="48">
        <v>22941</v>
      </c>
      <c r="CZ20" s="18">
        <f t="shared" si="28"/>
        <v>0.28269499580654178</v>
      </c>
      <c r="DA20" s="15">
        <f>'Investment Analysis'!II20</f>
        <v>0.3109142857142857</v>
      </c>
      <c r="DB20" s="48"/>
      <c r="DC20" s="18">
        <f t="shared" si="29"/>
        <v>0</v>
      </c>
      <c r="DD20" s="15">
        <f>'Investment Analysis'!IP20</f>
        <v>2.8949423940636594</v>
      </c>
      <c r="DE20" s="48"/>
      <c r="DF20" s="18">
        <f t="shared" si="30"/>
        <v>0</v>
      </c>
      <c r="DG20" s="15">
        <f>'Investment Analysis'!IW20</f>
        <v>1.7128767123287669</v>
      </c>
      <c r="DH20" s="48">
        <v>12226</v>
      </c>
      <c r="DI20" s="18">
        <f t="shared" si="31"/>
        <v>0.88929410310297941</v>
      </c>
      <c r="DJ20" s="15">
        <f>'Investment Analysis'!JD20</f>
        <v>0.23644822006472488</v>
      </c>
      <c r="DK20" s="48">
        <v>2122.9</v>
      </c>
      <c r="DL20" s="18">
        <f t="shared" si="32"/>
        <v>-0.90668161237856604</v>
      </c>
      <c r="DM20" s="15">
        <f>'Investment Analysis'!JK20</f>
        <v>4.3989279303646482E-2</v>
      </c>
      <c r="DN20" s="48">
        <v>5566</v>
      </c>
      <c r="DO20" s="18">
        <f t="shared" si="33"/>
        <v>4.1228716060745514</v>
      </c>
      <c r="DP20" s="15">
        <f>'Investment Analysis'!HU20</f>
        <v>2.058241758241758</v>
      </c>
      <c r="DQ20" s="48">
        <v>28215</v>
      </c>
      <c r="DR20" s="18">
        <f t="shared" si="34"/>
        <v>-4.7916315167875825E-2</v>
      </c>
      <c r="DS20" s="15">
        <f>'Investment Analysis'!JR20</f>
        <v>-0.64062763624093133</v>
      </c>
      <c r="DT20" s="48">
        <v>4056</v>
      </c>
      <c r="DU20" s="18">
        <f t="shared" si="35"/>
        <v>0.60316205533596834</v>
      </c>
      <c r="DV20" s="15">
        <f>'Investment Analysis'!JY20</f>
        <v>-0.26482213438735169</v>
      </c>
      <c r="DW20" s="48">
        <v>22993.75</v>
      </c>
      <c r="DX20" s="18">
        <f t="shared" si="36"/>
        <v>0.68625330008800234</v>
      </c>
      <c r="DY20" s="15">
        <f>'Investment Analysis'!KF20</f>
        <v>0.23973305954825452</v>
      </c>
      <c r="DZ20" s="48">
        <v>2335.1999999999998</v>
      </c>
      <c r="EA20" s="18">
        <f t="shared" si="37"/>
        <v>-0.88329835082458763</v>
      </c>
      <c r="EB20" s="15">
        <f>'Investment Analysis'!KM20</f>
        <v>2.5829383886255921</v>
      </c>
      <c r="EC20" s="48">
        <v>2282.6</v>
      </c>
      <c r="ED20" s="18">
        <f t="shared" si="38"/>
        <v>0.34034057545507923</v>
      </c>
      <c r="EE20" s="15">
        <f>'Investment Analysis'!KT20</f>
        <v>-0.58206106870229013</v>
      </c>
      <c r="EF20" s="48">
        <v>40335</v>
      </c>
      <c r="EG20" s="18">
        <f t="shared" si="39"/>
        <v>0.69375157470395565</v>
      </c>
      <c r="EH20" s="15">
        <f>'Investment Analysis'!LH20</f>
        <v>0.5006977393245885</v>
      </c>
      <c r="EI20" s="48">
        <v>7828.74</v>
      </c>
      <c r="EJ20" s="18">
        <f t="shared" si="40"/>
        <v>-2.1590951696556924E-2</v>
      </c>
      <c r="EK20" s="15">
        <f>'Investment Analysis'!LO20</f>
        <v>-3.7600000000000071E-2</v>
      </c>
      <c r="EL20" s="48"/>
      <c r="EM20" s="18">
        <f t="shared" si="41"/>
        <v>0</v>
      </c>
      <c r="EN20" s="15">
        <f>'Investment Analysis'!LV20</f>
        <v>0</v>
      </c>
      <c r="EO20" s="48"/>
      <c r="EP20" s="68">
        <f t="shared" si="42"/>
        <v>0</v>
      </c>
      <c r="EQ20" s="15">
        <f>'Investment Analysis'!MC20</f>
        <v>-0.37528089887640448</v>
      </c>
      <c r="ER20" s="48">
        <v>24314.68</v>
      </c>
      <c r="ES20" s="18">
        <f t="shared" si="43"/>
        <v>-3.4192766777224014E-2</v>
      </c>
      <c r="ET20" s="15">
        <f>'Investment Analysis'!LA20</f>
        <v>-0.55762546920617273</v>
      </c>
      <c r="EU20" s="48">
        <v>33922</v>
      </c>
      <c r="EV20" s="18">
        <f>'Investment Analysis'!ML20</f>
        <v>0.1413094677343382</v>
      </c>
      <c r="EW20" s="15">
        <f>'Investment Analysis'!MJ20</f>
        <v>2.2654986522911056</v>
      </c>
      <c r="EX20" s="48">
        <v>42395.5</v>
      </c>
      <c r="EY20" s="18">
        <f t="shared" si="44"/>
        <v>-0.35859147471538255</v>
      </c>
      <c r="EZ20" s="15">
        <f>'Investment Analysis'!MQ20</f>
        <v>-3.7728355837966639E-2</v>
      </c>
      <c r="FA20" s="48"/>
      <c r="FB20" s="18">
        <f t="shared" si="45"/>
        <v>0</v>
      </c>
      <c r="FC20" s="15">
        <f>'Investment Analysis'!MX20</f>
        <v>-0.43890752275994249</v>
      </c>
      <c r="FD20" s="48">
        <v>4493.5</v>
      </c>
      <c r="FE20" s="18">
        <f t="shared" si="46"/>
        <v>-0.71688781360652232</v>
      </c>
      <c r="FF20" s="15">
        <f>'Investment Analysis'!NE20</f>
        <v>0.32678821879382897</v>
      </c>
      <c r="FG20" s="48"/>
      <c r="FH20" s="18">
        <f t="shared" si="47"/>
        <v>0</v>
      </c>
      <c r="FI20" s="15">
        <f>'Investment Analysis'!NL20</f>
        <v>-0.95760222310440646</v>
      </c>
      <c r="FJ20" s="48">
        <v>9775</v>
      </c>
      <c r="FK20" s="18">
        <f t="shared" si="48"/>
        <v>-0.4867796538978495</v>
      </c>
      <c r="FL20" s="15">
        <f>'Investment Analysis'!NS20</f>
        <v>1.9770666666666667</v>
      </c>
      <c r="FM20" s="48">
        <v>30865.599999999999</v>
      </c>
      <c r="FN20" s="18">
        <f t="shared" si="49"/>
        <v>0.21622015659047295</v>
      </c>
      <c r="FO20" s="15">
        <f>'Investment Analysis'!NZ20</f>
        <v>9.7519344560764762E-2</v>
      </c>
      <c r="FP20" s="48"/>
      <c r="FQ20" s="18">
        <f t="shared" si="50"/>
        <v>0</v>
      </c>
      <c r="FR20" s="15">
        <f>'Investment Analysis'!OG20</f>
        <v>-0.99255550139584348</v>
      </c>
      <c r="FS20" s="48">
        <v>35178.5</v>
      </c>
      <c r="FT20" s="18">
        <f t="shared" si="51"/>
        <v>0.38129595272452416</v>
      </c>
      <c r="FU20" s="15">
        <f>'Investment Analysis'!ON20</f>
        <v>0.74346289752650174</v>
      </c>
      <c r="FV20" s="48"/>
      <c r="FW20" s="18">
        <f t="shared" si="52"/>
        <v>0</v>
      </c>
      <c r="FX20" s="15">
        <f>'Investment Analysis'!OU20</f>
        <v>-0.79610389610389609</v>
      </c>
      <c r="FY20" s="48"/>
      <c r="FZ20" s="18">
        <f t="shared" si="53"/>
        <v>0</v>
      </c>
      <c r="GA20" s="15">
        <f>'Investment Analysis'!PB20</f>
        <v>2.6692307692307691</v>
      </c>
      <c r="GB20" s="48"/>
      <c r="GC20" s="18">
        <f>'Investment Analysis'!PK20</f>
        <v>3.9018792138860982E-2</v>
      </c>
      <c r="GD20" s="15">
        <f>'Investment Analysis'!PI20</f>
        <v>-0.37596209075244114</v>
      </c>
      <c r="GE20" s="48">
        <v>6915</v>
      </c>
      <c r="GF20" s="18">
        <f>'Investment Analysis'!PY20</f>
        <v>-1.1695906432748463E-2</v>
      </c>
      <c r="GG20" s="15">
        <f>'Investment Analysis'!PW20</f>
        <v>-0.41857798165137616</v>
      </c>
      <c r="GH20" s="48">
        <v>32982.5</v>
      </c>
      <c r="GI20" s="18">
        <f>'Investment Analysis'!QF20</f>
        <v>-0.11166162511734638</v>
      </c>
      <c r="GJ20" s="15">
        <f>'Investment Analysis'!QD20</f>
        <v>-0.49515397611073231</v>
      </c>
      <c r="GK20" s="48">
        <v>23960</v>
      </c>
      <c r="GL20" s="18">
        <f>'Investment Analysis'!QM20</f>
        <v>-3.8461538461538491E-2</v>
      </c>
      <c r="GM20" s="15">
        <f>'Investment Analysis'!QK20</f>
        <v>-0.50199203187250996</v>
      </c>
      <c r="GN20" s="54">
        <v>32038.77</v>
      </c>
      <c r="GO20" s="18">
        <f>'Investment Analysis'!QT20</f>
        <v>0.13327526132404174</v>
      </c>
      <c r="GP20" s="15">
        <f>'Investment Analysis'!QR20</f>
        <v>-0.98414149540456863</v>
      </c>
      <c r="GQ20" s="48">
        <v>16956.599999999999</v>
      </c>
      <c r="GR20" s="18">
        <f>'Investment Analysis'!RA20</f>
        <v>1.2259910093992564E-2</v>
      </c>
      <c r="GS20" s="15">
        <f>'Investment Analysis'!QY20</f>
        <v>-0.29830028328611896</v>
      </c>
      <c r="GT20" s="48">
        <v>17400</v>
      </c>
      <c r="GU20" s="18">
        <f>'Investment Analysis'!RH20</f>
        <v>4.6060606060606087E-2</v>
      </c>
      <c r="GV20" s="15">
        <f>'Investment Analysis'!RF20</f>
        <v>-0.440699935191186</v>
      </c>
      <c r="GW20" s="48"/>
      <c r="GX20" s="18">
        <f>'Investment Analysis'!RO20</f>
        <v>8.763725091500614E-2</v>
      </c>
      <c r="GY20" s="15">
        <f>'Investment Analysis'!RM20</f>
        <v>-7.5146117450598593E-3</v>
      </c>
      <c r="GZ20" s="48"/>
      <c r="HA20" s="18">
        <f>'Investment Analysis'!RV20</f>
        <v>-9.7888675623800339E-2</v>
      </c>
      <c r="HB20" s="15">
        <f>'Investment Analysis'!RT20</f>
        <v>0.28415300546448086</v>
      </c>
      <c r="HC20" s="48"/>
      <c r="HD20" s="18">
        <f>'Investment Analysis'!SC20</f>
        <v>-8.4490281634272121E-2</v>
      </c>
      <c r="HE20" s="15">
        <f>'Investment Analysis'!SA20</f>
        <v>-0.47963324815872543</v>
      </c>
      <c r="HF20" s="48"/>
      <c r="HG20" s="18">
        <f>'Investment Analysis'!SJ20</f>
        <v>-0.26343381389252946</v>
      </c>
      <c r="HH20" s="15">
        <f>'Investment Analysis'!SH20</f>
        <v>-0.10079999999999999</v>
      </c>
      <c r="HI20" s="48"/>
      <c r="HJ20" s="18">
        <f>'Investment Analysis'!SM20</f>
        <v>-2.0689655172413814E-2</v>
      </c>
      <c r="HK20" s="15">
        <f>'Investment Analysis'!SK20</f>
        <v>0</v>
      </c>
      <c r="HL20" s="48"/>
      <c r="HM20" s="18">
        <f>'Investment Analysis'!SP20</f>
        <v>0</v>
      </c>
      <c r="HN20" s="15">
        <f>'Investment Analysis'!SN20</f>
        <v>-1.8511692026762925E-2</v>
      </c>
      <c r="HO20" s="48"/>
      <c r="HP20" s="18">
        <f>'Investment Analysis'!TE20</f>
        <v>0.35705128205128217</v>
      </c>
      <c r="HQ20" s="15">
        <f>'Investment Analysis'!TC20</f>
        <v>-0.47560069358434476</v>
      </c>
      <c r="HR20" s="48"/>
      <c r="HS20" s="18">
        <f>'Investment Analysis'!TL20</f>
        <v>4.7197640117993975E-2</v>
      </c>
      <c r="HT20" s="15">
        <f>'Investment Analysis'!TJ20</f>
        <v>-0.19318181818181823</v>
      </c>
      <c r="HU20" s="48"/>
      <c r="HV20" s="18">
        <f>'Investment Analysis'!TS20</f>
        <v>0.2090756302521008</v>
      </c>
      <c r="HW20" s="15">
        <f>'Investment Analysis'!TQ20</f>
        <v>-0.47570565471201709</v>
      </c>
      <c r="HX20" s="48"/>
      <c r="HY20" s="18">
        <f>'Investment Analysis'!TZ20</f>
        <v>0.14035087719298245</v>
      </c>
      <c r="HZ20" s="15">
        <f>'Investment Analysis'!TX20</f>
        <v>-0.55782312925170063</v>
      </c>
      <c r="IA20" s="48"/>
      <c r="IB20" s="18">
        <f>'Investment Analysis'!UG20</f>
        <v>0</v>
      </c>
      <c r="IC20" s="15">
        <f>'Investment Analysis'!UE20</f>
        <v>0</v>
      </c>
      <c r="ID20" s="48"/>
      <c r="IE20" s="18">
        <f>'Investment Analysis'!UN20</f>
        <v>0</v>
      </c>
      <c r="IF20" s="15">
        <f>'Investment Analysis'!UL20</f>
        <v>0</v>
      </c>
      <c r="IG20" s="48"/>
      <c r="IH20" s="18">
        <f>'Investment Analysis'!UU20</f>
        <v>0</v>
      </c>
      <c r="II20" s="15">
        <f>'Investment Analysis'!US20</f>
        <v>0</v>
      </c>
      <c r="IJ20" s="48"/>
      <c r="IK20" s="18">
        <f>'Investment Analysis'!VB20</f>
        <v>0</v>
      </c>
      <c r="IL20" s="15">
        <f>'Investment Analysis'!UZ20</f>
        <v>0</v>
      </c>
      <c r="IM20" s="48"/>
      <c r="IN20" s="18">
        <f>'Investment Analysis'!VI20</f>
        <v>0</v>
      </c>
      <c r="IO20" s="15">
        <f>'Investment Analysis'!VG20</f>
        <v>0</v>
      </c>
      <c r="IP20" s="18"/>
      <c r="IQ20" s="18"/>
      <c r="IR20" s="18"/>
      <c r="IS20" s="108">
        <f t="shared" si="59"/>
        <v>1181.1499999999069</v>
      </c>
      <c r="IT20" s="48">
        <f t="shared" si="60"/>
        <v>969049.09</v>
      </c>
      <c r="IU20" s="101">
        <f t="shared" si="54"/>
        <v>0</v>
      </c>
      <c r="IV20" s="101"/>
      <c r="IW20" s="15">
        <f t="shared" si="55"/>
        <v>-6.5985180104356264E-2</v>
      </c>
      <c r="IX20" s="113">
        <f t="shared" si="56"/>
        <v>-68460.239999999991</v>
      </c>
      <c r="IY20" s="21">
        <f t="shared" si="57"/>
        <v>0.17268191559177576</v>
      </c>
      <c r="IZ20" s="173">
        <f t="shared" si="58"/>
        <v>142696.19999999995</v>
      </c>
    </row>
    <row r="21" spans="1:260" x14ac:dyDescent="0.2">
      <c r="A21" s="76">
        <f>'Investment Analysis'!A21</f>
        <v>45674</v>
      </c>
      <c r="B21" s="77">
        <f>'Investment Analysis'!B21</f>
        <v>45674</v>
      </c>
      <c r="C21" s="27">
        <f>'Investment Analysis'!C21</f>
        <v>43487.83</v>
      </c>
      <c r="D21" s="42">
        <f>'Investment Analysis'!D21</f>
        <v>334.70000000000437</v>
      </c>
      <c r="E21" s="28">
        <f>'Investment Analysis'!E21</f>
        <v>7.7561001948179518E-3</v>
      </c>
      <c r="F21" s="27">
        <f>'Investment Analysis'!G21</f>
        <v>5996.66</v>
      </c>
      <c r="G21" s="42">
        <f>'Investment Analysis'!H21</f>
        <v>59.319999999999709</v>
      </c>
      <c r="H21" s="28">
        <f>'Investment Analysis'!I21</f>
        <v>9.9910060734267718E-3</v>
      </c>
      <c r="I21" s="27">
        <f>'Investment Analysis'!K21</f>
        <v>19630.2</v>
      </c>
      <c r="J21" s="42">
        <f>'Investment Analysis'!L21</f>
        <v>291.90999999999985</v>
      </c>
      <c r="K21" s="28">
        <f>'Investment Analysis'!M21</f>
        <v>1.5094923077479954E-2</v>
      </c>
      <c r="L21" s="57">
        <f>'Investment Analysis'!T21</f>
        <v>261.89727836439971</v>
      </c>
      <c r="M21" s="29">
        <f>'Investment Analysis'!V21</f>
        <v>5.5328687849566733E-3</v>
      </c>
      <c r="N21" s="29">
        <f>'Investment Analysis'!W21</f>
        <v>1.2282572685293411E-2</v>
      </c>
      <c r="O21" s="1"/>
      <c r="P21" s="48">
        <f>'Investment Analysis'!Y21</f>
        <v>161398.57</v>
      </c>
      <c r="Q21" s="18"/>
      <c r="R21" s="15"/>
      <c r="S21" s="48">
        <v>22741.38</v>
      </c>
      <c r="T21" s="18">
        <f t="shared" si="0"/>
        <v>2.0451767541510444</v>
      </c>
      <c r="U21" s="15">
        <f>'Investment Analysis'!AF21</f>
        <v>0.40547429750561387</v>
      </c>
      <c r="V21" s="48">
        <v>18091.13</v>
      </c>
      <c r="W21" s="18">
        <f t="shared" si="1"/>
        <v>1.3449293583927415</v>
      </c>
      <c r="X21" s="15">
        <f>'Investment Analysis'!AT21</f>
        <v>0.26693688477127964</v>
      </c>
      <c r="Y21" s="48">
        <v>9628.02</v>
      </c>
      <c r="Z21" s="18">
        <f t="shared" si="2"/>
        <v>-3.4881716118684798E-2</v>
      </c>
      <c r="AA21" s="15">
        <f>'Investment Analysis'!GK21</f>
        <v>-4.4224765868886469E-2</v>
      </c>
      <c r="AB21" s="48">
        <v>2694.21</v>
      </c>
      <c r="AC21" s="18">
        <f t="shared" si="3"/>
        <v>1.1719864814119428E-2</v>
      </c>
      <c r="AD21" s="15">
        <f>'Investment Analysis'!AT21</f>
        <v>0.26693688477127964</v>
      </c>
      <c r="AE21" s="48">
        <v>22719.07</v>
      </c>
      <c r="AF21" s="18">
        <f t="shared" si="4"/>
        <v>1.2932810201078948E-2</v>
      </c>
      <c r="AG21" s="15">
        <f>'Investment Analysis'!BA21</f>
        <v>0.55331841909023127</v>
      </c>
      <c r="AH21" s="48"/>
      <c r="AI21" s="18">
        <f t="shared" si="5"/>
        <v>0</v>
      </c>
      <c r="AJ21" s="15">
        <f>'Investment Analysis'!BH21</f>
        <v>0</v>
      </c>
      <c r="AK21" s="48">
        <v>19784.64</v>
      </c>
      <c r="AL21" s="18">
        <f t="shared" si="6"/>
        <v>4.1428749675071481</v>
      </c>
      <c r="AM21" s="15">
        <f>'Investment Analysis'!BO21</f>
        <v>0.18171101380936339</v>
      </c>
      <c r="AN21" s="48">
        <v>15368.29</v>
      </c>
      <c r="AO21" s="18">
        <f t="shared" si="7"/>
        <v>2.3121314655172416</v>
      </c>
      <c r="AP21" s="15">
        <f>'Investment Analysis'!BV21</f>
        <v>8.534621578099838E-2</v>
      </c>
      <c r="AQ21" s="48"/>
      <c r="AR21" s="18">
        <f t="shared" si="8"/>
        <v>0</v>
      </c>
      <c r="AS21" s="15">
        <f>'Investment Analysis'!CC21</f>
        <v>0</v>
      </c>
      <c r="AT21" s="48">
        <v>28172.87</v>
      </c>
      <c r="AU21" s="18">
        <f t="shared" si="9"/>
        <v>3.4740147647555696E-2</v>
      </c>
      <c r="AV21" s="15">
        <f>'Investment Analysis'!CJ21</f>
        <v>0.18458484948726436</v>
      </c>
      <c r="AW21" s="48">
        <v>19713.55</v>
      </c>
      <c r="AX21" s="18">
        <f t="shared" si="10"/>
        <v>2.4453047861560009E-2</v>
      </c>
      <c r="AY21" s="15">
        <f>'Investment Analysis'!CQ21</f>
        <v>0.10178685386088071</v>
      </c>
      <c r="AZ21" s="48">
        <v>17282.740000000002</v>
      </c>
      <c r="BA21" s="18">
        <f t="shared" si="11"/>
        <v>2.7083853330956295E-2</v>
      </c>
      <c r="BB21" s="15">
        <f>'Investment Analysis'!CX21</f>
        <v>0.19937791601866264</v>
      </c>
      <c r="BC21" s="48">
        <v>10371.950000000001</v>
      </c>
      <c r="BD21" s="18">
        <f t="shared" si="12"/>
        <v>3.2959864555323244E-2</v>
      </c>
      <c r="BE21" s="15">
        <f>'Investment Analysis'!DE21</f>
        <v>-3.1550068587105684E-2</v>
      </c>
      <c r="BF21" s="48">
        <v>4260.8100000000004</v>
      </c>
      <c r="BG21" s="18">
        <f t="shared" si="13"/>
        <v>1.5687723480333825E-2</v>
      </c>
      <c r="BH21" s="15">
        <f>'Investment Analysis'!DL21</f>
        <v>-2.3329558323895837E-2</v>
      </c>
      <c r="BI21" s="48">
        <v>2672.09</v>
      </c>
      <c r="BJ21" s="18">
        <f t="shared" si="14"/>
        <v>4.6237274862960122E-2</v>
      </c>
      <c r="BK21" s="15">
        <f>'Investment Analysis'!DZ21</f>
        <v>0.88207043756670256</v>
      </c>
      <c r="BL21" s="48">
        <v>4418.26</v>
      </c>
      <c r="BM21" s="18">
        <f t="shared" si="15"/>
        <v>3.9218359463758729E-3</v>
      </c>
      <c r="BN21" s="15">
        <f>'Investment Analysis'!EG21</f>
        <v>0.77318116975748918</v>
      </c>
      <c r="BO21" s="48"/>
      <c r="BP21" s="18">
        <f t="shared" si="16"/>
        <v>0</v>
      </c>
      <c r="BQ21" s="15">
        <f>'Investment Analysis'!DS21</f>
        <v>0</v>
      </c>
      <c r="BR21" s="48">
        <v>5760.45</v>
      </c>
      <c r="BS21" s="18">
        <f t="shared" si="17"/>
        <v>1.7927195617600252E-2</v>
      </c>
      <c r="BT21" s="15">
        <f>'Investment Analysis'!EN21</f>
        <v>0.76789587852494556</v>
      </c>
      <c r="BU21" s="48">
        <v>14951.56</v>
      </c>
      <c r="BV21" s="18">
        <f t="shared" si="18"/>
        <v>6.2969444070534054E-3</v>
      </c>
      <c r="BW21" s="15">
        <f>'Investment Analysis'!EU21</f>
        <v>0.12890289315382414</v>
      </c>
      <c r="BX21" s="48"/>
      <c r="BY21" s="18">
        <f t="shared" si="19"/>
        <v>0</v>
      </c>
      <c r="BZ21" s="15">
        <f>'Investment Analysis'!FB21</f>
        <v>0</v>
      </c>
      <c r="CA21" s="48">
        <v>3451.98</v>
      </c>
      <c r="CB21" s="18">
        <f t="shared" si="20"/>
        <v>-0.85120775862068965</v>
      </c>
      <c r="CC21" s="15">
        <f>'Investment Analysis'!FI21</f>
        <v>4.4177386594448198E-2</v>
      </c>
      <c r="CD21" s="48">
        <v>19638.400000000001</v>
      </c>
      <c r="CE21" s="18">
        <f t="shared" si="21"/>
        <v>1.1743135518157664</v>
      </c>
      <c r="CF21" s="15">
        <f>'Investment Analysis'!FP21</f>
        <v>0.62349501203990365</v>
      </c>
      <c r="CG21" s="48">
        <v>5128.8100000000004</v>
      </c>
      <c r="CH21" s="18">
        <f t="shared" si="22"/>
        <v>1.0204845381130668E-2</v>
      </c>
      <c r="CI21" s="15">
        <f>'Investment Analysis'!FW21</f>
        <v>4.2144723389753419E-2</v>
      </c>
      <c r="CJ21" s="48"/>
      <c r="CK21" s="18">
        <f t="shared" si="23"/>
        <v>0</v>
      </c>
      <c r="CL21" s="15">
        <f>'Investment Analysis'!GD21</f>
        <v>0</v>
      </c>
      <c r="CM21" s="48">
        <v>5140.5200000000004</v>
      </c>
      <c r="CN21" s="18">
        <f t="shared" si="24"/>
        <v>-0.79396713426853704</v>
      </c>
      <c r="CO21" s="15">
        <f>'Investment Analysis'!GT21</f>
        <v>1.834862385321101E-2</v>
      </c>
      <c r="CP21" s="48">
        <v>63975</v>
      </c>
      <c r="CQ21" s="18">
        <f t="shared" si="25"/>
        <v>1.9733271984495475</v>
      </c>
      <c r="CR21" s="15">
        <f>'Investment Analysis'!HG21</f>
        <v>1.3959328127633279</v>
      </c>
      <c r="CS21" s="48">
        <v>6840</v>
      </c>
      <c r="CT21" s="18">
        <f t="shared" si="26"/>
        <v>-0.69731298898998118</v>
      </c>
      <c r="CU21" s="15">
        <f>'Investment Analysis'!HN21</f>
        <v>12.556451612903224</v>
      </c>
      <c r="CV21" s="48">
        <v>27542</v>
      </c>
      <c r="CW21" s="18">
        <f t="shared" si="27"/>
        <v>-4.3962719336306993E-2</v>
      </c>
      <c r="CX21" s="15">
        <f>'Investment Analysis'!IB21</f>
        <v>0.3003777148253069</v>
      </c>
      <c r="CY21" s="48">
        <v>23744</v>
      </c>
      <c r="CZ21" s="18">
        <f t="shared" si="28"/>
        <v>0.32759295499021529</v>
      </c>
      <c r="DA21" s="15">
        <f>'Investment Analysis'!II21</f>
        <v>0.35680000000000001</v>
      </c>
      <c r="DB21" s="48"/>
      <c r="DC21" s="18">
        <f t="shared" si="29"/>
        <v>0</v>
      </c>
      <c r="DD21" s="15">
        <f>'Investment Analysis'!IP21</f>
        <v>2.9246240968560824</v>
      </c>
      <c r="DE21" s="48"/>
      <c r="DF21" s="18">
        <f t="shared" si="30"/>
        <v>0</v>
      </c>
      <c r="DG21" s="15">
        <f>'Investment Analysis'!IW21</f>
        <v>1.8290410958904111</v>
      </c>
      <c r="DH21" s="48">
        <v>12255.4</v>
      </c>
      <c r="DI21" s="18">
        <f t="shared" si="31"/>
        <v>0.89383730992706145</v>
      </c>
      <c r="DJ21" s="15">
        <f>'Investment Analysis'!JD21</f>
        <v>0.23942152103559872</v>
      </c>
      <c r="DK21" s="48">
        <v>2145.15</v>
      </c>
      <c r="DL21" s="18">
        <f t="shared" si="32"/>
        <v>-0.9057035474086772</v>
      </c>
      <c r="DM21" s="15">
        <f>'Investment Analysis'!JK21</f>
        <v>5.4931274435073334E-2</v>
      </c>
      <c r="DN21" s="48">
        <v>5616</v>
      </c>
      <c r="DO21" s="18">
        <f t="shared" si="33"/>
        <v>4.168890934192361</v>
      </c>
      <c r="DP21" s="15">
        <f>'Investment Analysis'!HU21</f>
        <v>2.0859890109890111</v>
      </c>
      <c r="DQ21" s="48">
        <v>28269</v>
      </c>
      <c r="DR21" s="18">
        <f t="shared" si="34"/>
        <v>-4.6094145436139697E-2</v>
      </c>
      <c r="DS21" s="15">
        <f>'Investment Analysis'!JR21</f>
        <v>-0.62173106124514932</v>
      </c>
      <c r="DT21" s="48">
        <v>4394</v>
      </c>
      <c r="DU21" s="18">
        <f t="shared" si="35"/>
        <v>0.73675889328063238</v>
      </c>
      <c r="DV21" s="15">
        <f>'Investment Analysis'!JY21</f>
        <v>-0.25691699604743079</v>
      </c>
      <c r="DW21" s="48">
        <v>23579.75</v>
      </c>
      <c r="DX21" s="18">
        <f t="shared" si="36"/>
        <v>0.72922777940745087</v>
      </c>
      <c r="DY21" s="15">
        <f>'Investment Analysis'!KF21</f>
        <v>0.20277207392197122</v>
      </c>
      <c r="DZ21" s="48">
        <v>2344.8000000000002</v>
      </c>
      <c r="EA21" s="18">
        <f t="shared" si="37"/>
        <v>-0.88281859070464774</v>
      </c>
      <c r="EB21" s="15">
        <f>'Investment Analysis'!KM21</f>
        <v>2.7924170616113742</v>
      </c>
      <c r="EC21" s="48">
        <v>2299.8000000000002</v>
      </c>
      <c r="ED21" s="18">
        <f t="shared" si="38"/>
        <v>0.35044039929536125</v>
      </c>
      <c r="EE21" s="15">
        <f>'Investment Analysis'!KT21</f>
        <v>-0.5572519083969466</v>
      </c>
      <c r="EF21" s="48">
        <v>39720</v>
      </c>
      <c r="EG21" s="18">
        <f t="shared" si="39"/>
        <v>0.66792642983119177</v>
      </c>
      <c r="EH21" s="15">
        <f>'Investment Analysis'!LH21</f>
        <v>0.47781188947809111</v>
      </c>
      <c r="EI21" s="48">
        <v>7907.79</v>
      </c>
      <c r="EJ21" s="18">
        <f t="shared" si="40"/>
        <v>-1.1711554083609329E-2</v>
      </c>
      <c r="EK21" s="15">
        <f>'Investment Analysis'!LO21</f>
        <v>-2.8685714285714346E-2</v>
      </c>
      <c r="EL21" s="48"/>
      <c r="EM21" s="18">
        <f t="shared" si="41"/>
        <v>0</v>
      </c>
      <c r="EN21" s="15">
        <f>'Investment Analysis'!LV21</f>
        <v>0</v>
      </c>
      <c r="EO21" s="48"/>
      <c r="EP21" s="68">
        <f t="shared" si="42"/>
        <v>0</v>
      </c>
      <c r="EQ21" s="15">
        <f>'Investment Analysis'!MC21</f>
        <v>-0.36404494382022468</v>
      </c>
      <c r="ER21" s="48">
        <v>24644.04</v>
      </c>
      <c r="ES21" s="18">
        <f t="shared" si="43"/>
        <v>-2.1110206351413186E-2</v>
      </c>
      <c r="ET21" s="15">
        <f>'Investment Analysis'!LA21</f>
        <v>-0.58626442374530796</v>
      </c>
      <c r="EU21" s="48">
        <v>36470</v>
      </c>
      <c r="EV21" s="18">
        <f>'Investment Analysis'!ML21</f>
        <v>0.22656617993405551</v>
      </c>
      <c r="EW21" s="15">
        <f>'Investment Analysis'!MJ21</f>
        <v>2.5094339622641506</v>
      </c>
      <c r="EX21" s="48">
        <v>42850.5</v>
      </c>
      <c r="EY21" s="18">
        <f t="shared" si="44"/>
        <v>-0.35170770452740269</v>
      </c>
      <c r="EZ21" s="15">
        <f>'Investment Analysis'!MQ21</f>
        <v>-2.7640984908657695E-2</v>
      </c>
      <c r="FA21" s="48"/>
      <c r="FB21" s="18">
        <f t="shared" si="45"/>
        <v>0</v>
      </c>
      <c r="FC21" s="15">
        <f>'Investment Analysis'!MX21</f>
        <v>-0.42932438907522763</v>
      </c>
      <c r="FD21" s="48">
        <v>4571.25</v>
      </c>
      <c r="FE21" s="18">
        <f t="shared" si="46"/>
        <v>-0.71198918837182934</v>
      </c>
      <c r="FF21" s="15">
        <f>'Investment Analysis'!NE21</f>
        <v>0.34952387982579164</v>
      </c>
      <c r="FG21" s="48"/>
      <c r="FH21" s="18">
        <f t="shared" si="47"/>
        <v>0</v>
      </c>
      <c r="FI21" s="15">
        <f>'Investment Analysis'!NL21</f>
        <v>-0.95736403334656606</v>
      </c>
      <c r="FJ21" s="48">
        <v>10035.25</v>
      </c>
      <c r="FK21" s="18">
        <f t="shared" si="48"/>
        <v>-0.47311565440188175</v>
      </c>
      <c r="FL21" s="15">
        <f>'Investment Analysis'!NS21</f>
        <v>2.0583619047619051</v>
      </c>
      <c r="FM21" s="48">
        <v>31360</v>
      </c>
      <c r="FN21" s="18">
        <f t="shared" si="49"/>
        <v>0.23570136691582971</v>
      </c>
      <c r="FO21" s="15">
        <f>'Investment Analysis'!NZ21</f>
        <v>0.11515703231679569</v>
      </c>
      <c r="FP21" s="48"/>
      <c r="FQ21" s="18">
        <f t="shared" si="50"/>
        <v>0</v>
      </c>
      <c r="FR21" s="15">
        <f>'Investment Analysis'!OG21</f>
        <v>-0.99255550139584348</v>
      </c>
      <c r="FS21" s="48">
        <v>36969.25</v>
      </c>
      <c r="FT21" s="18">
        <f t="shared" si="51"/>
        <v>0.45161036997771692</v>
      </c>
      <c r="FU21" s="15">
        <f>'Investment Analysis'!ON21</f>
        <v>0.83345111896348634</v>
      </c>
      <c r="FV21" s="48"/>
      <c r="FW21" s="18">
        <f t="shared" si="52"/>
        <v>0</v>
      </c>
      <c r="FX21" s="15">
        <f>'Investment Analysis'!OU21</f>
        <v>-0.79350649350649349</v>
      </c>
      <c r="FY21" s="48"/>
      <c r="FZ21" s="18">
        <f t="shared" si="53"/>
        <v>0</v>
      </c>
      <c r="GA21" s="15">
        <f>'Investment Analysis'!PB21</f>
        <v>2.6889230769230767</v>
      </c>
      <c r="GB21" s="48"/>
      <c r="GC21" s="18">
        <f>'Investment Analysis'!PK21</f>
        <v>3.7488643427533129E-2</v>
      </c>
      <c r="GD21" s="15">
        <f>'Investment Analysis'!PI21</f>
        <v>-0.3768811028144744</v>
      </c>
      <c r="GE21" s="48">
        <v>6927</v>
      </c>
      <c r="GF21" s="18">
        <f>'Investment Analysis'!PY21</f>
        <v>1.5594541910331399E-2</v>
      </c>
      <c r="GG21" s="15">
        <f>'Investment Analysis'!PW21</f>
        <v>-0.40252293577981657</v>
      </c>
      <c r="GH21" s="48">
        <v>32993.75</v>
      </c>
      <c r="GI21" s="18">
        <f>'Investment Analysis'!QF21</f>
        <v>-0.11160947115886098</v>
      </c>
      <c r="GJ21" s="15">
        <f>'Investment Analysis'!QD21</f>
        <v>-0.49512433682088974</v>
      </c>
      <c r="GK21" s="48">
        <v>24318</v>
      </c>
      <c r="GL21" s="18">
        <f>'Investment Analysis'!QM21</f>
        <v>-3.8461538461538491E-2</v>
      </c>
      <c r="GM21" s="15">
        <f>'Investment Analysis'!QK21</f>
        <v>-0.50199203187250996</v>
      </c>
      <c r="GN21" s="48">
        <v>32494.400000000001</v>
      </c>
      <c r="GO21" s="18">
        <f>'Investment Analysis'!QT21</f>
        <v>0.13675958188153312</v>
      </c>
      <c r="GP21" s="15">
        <f>'Investment Analysis'!QR21</f>
        <v>-0.98409273751188475</v>
      </c>
      <c r="GQ21" s="48">
        <v>17042.150000000001</v>
      </c>
      <c r="GR21" s="18">
        <f>'Investment Analysis'!RA21</f>
        <v>-1.9207192480588539E-2</v>
      </c>
      <c r="GS21" s="15">
        <f>'Investment Analysis'!QY21</f>
        <v>-0.32011331444759206</v>
      </c>
      <c r="GT21" s="48">
        <v>17086</v>
      </c>
      <c r="GU21" s="18">
        <f>'Investment Analysis'!RH21</f>
        <v>3.1919191919191882E-2</v>
      </c>
      <c r="GV21" s="15">
        <f>'Investment Analysis'!RF21</f>
        <v>-0.44826096349103478</v>
      </c>
      <c r="GW21" s="48"/>
      <c r="GX21" s="18">
        <f>'Investment Analysis'!RO21</f>
        <v>7.0963806425376211E-2</v>
      </c>
      <c r="GY21" s="15">
        <f>'Investment Analysis'!RM21</f>
        <v>-2.2729381204193363E-2</v>
      </c>
      <c r="GZ21" s="48"/>
      <c r="HA21" s="18">
        <f>'Investment Analysis'!RV21</f>
        <v>-7.8214971209213002E-2</v>
      </c>
      <c r="HB21" s="15">
        <f>'Investment Analysis'!RT21</f>
        <v>0.31215846994535518</v>
      </c>
      <c r="HC21" s="48"/>
      <c r="HD21" s="18">
        <f>'Investment Analysis'!SC21</f>
        <v>-5.103794790427079E-2</v>
      </c>
      <c r="HE21" s="15">
        <f>'Investment Analysis'!SA21</f>
        <v>-0.46061926950248011</v>
      </c>
      <c r="HF21" s="48"/>
      <c r="HG21" s="18">
        <f>'Investment Analysis'!SJ21</f>
        <v>-0.35583224115334205</v>
      </c>
      <c r="HH21" s="15">
        <f>'Investment Analysis'!SH21</f>
        <v>-0.21359999999999998</v>
      </c>
      <c r="HI21" s="48"/>
      <c r="HJ21" s="18">
        <f>'Investment Analysis'!SM21</f>
        <v>2.5352112676056363E-2</v>
      </c>
      <c r="HK21" s="15">
        <f>'Investment Analysis'!SK21</f>
        <v>0</v>
      </c>
      <c r="HL21" s="48"/>
      <c r="HM21" s="18">
        <f>'Investment Analysis'!SP21</f>
        <v>0</v>
      </c>
      <c r="HN21" s="15">
        <f>'Investment Analysis'!SN21</f>
        <v>1.9819243891099691E-2</v>
      </c>
      <c r="HO21" s="48"/>
      <c r="HP21" s="18">
        <f>'Investment Analysis'!TE21</f>
        <v>0.34230769230769242</v>
      </c>
      <c r="HQ21" s="15">
        <f>'Investment Analysis'!TC21</f>
        <v>-0.48129799355957387</v>
      </c>
      <c r="HR21" s="48"/>
      <c r="HS21" s="18">
        <f>'Investment Analysis'!TL21</f>
        <v>4.8967551622418885E-2</v>
      </c>
      <c r="HT21" s="15">
        <f>'Investment Analysis'!TJ21</f>
        <v>-0.19181818181818175</v>
      </c>
      <c r="HU21" s="48"/>
      <c r="HV21" s="18">
        <f>'Investment Analysis'!TS21</f>
        <v>0.17815126050420158</v>
      </c>
      <c r="HW21" s="15">
        <f>'Investment Analysis'!TQ21</f>
        <v>-0.48911546282057822</v>
      </c>
      <c r="HX21" s="48"/>
      <c r="HY21" s="18">
        <f>'Investment Analysis'!TZ21</f>
        <v>0.12280701754385963</v>
      </c>
      <c r="HZ21" s="15">
        <f>'Investment Analysis'!TX21</f>
        <v>-0.56462585034013613</v>
      </c>
      <c r="IA21" s="48"/>
      <c r="IB21" s="18">
        <f>'Investment Analysis'!UG21</f>
        <v>0</v>
      </c>
      <c r="IC21" s="15">
        <f>'Investment Analysis'!UE21</f>
        <v>0</v>
      </c>
      <c r="ID21" s="48"/>
      <c r="IE21" s="18">
        <f>'Investment Analysis'!UN21</f>
        <v>0</v>
      </c>
      <c r="IF21" s="15">
        <f>'Investment Analysis'!UL21</f>
        <v>0</v>
      </c>
      <c r="IG21" s="48"/>
      <c r="IH21" s="18">
        <f>'Investment Analysis'!UU21</f>
        <v>0</v>
      </c>
      <c r="II21" s="15">
        <f>'Investment Analysis'!US21</f>
        <v>0</v>
      </c>
      <c r="IJ21" s="48"/>
      <c r="IK21" s="18">
        <f>'Investment Analysis'!VB21</f>
        <v>0</v>
      </c>
      <c r="IL21" s="15">
        <f>'Investment Analysis'!UZ21</f>
        <v>0</v>
      </c>
      <c r="IM21" s="48"/>
      <c r="IN21" s="18">
        <f>'Investment Analysis'!VI21</f>
        <v>0</v>
      </c>
      <c r="IO21" s="15">
        <f>'Investment Analysis'!VG21</f>
        <v>0</v>
      </c>
      <c r="IP21" s="18"/>
      <c r="IQ21" s="18"/>
      <c r="IR21" s="18"/>
      <c r="IS21" s="108">
        <f t="shared" si="59"/>
        <v>12734.490000000107</v>
      </c>
      <c r="IT21" s="48">
        <f t="shared" si="60"/>
        <v>981783.58000000007</v>
      </c>
      <c r="IU21" s="101">
        <f t="shared" si="54"/>
        <v>0</v>
      </c>
      <c r="IV21" s="101"/>
      <c r="IW21" s="15">
        <f t="shared" si="55"/>
        <v>-5.3711083253583737E-2</v>
      </c>
      <c r="IX21" s="113">
        <f t="shared" si="56"/>
        <v>-55725.749999999884</v>
      </c>
      <c r="IY21" s="21">
        <f t="shared" si="57"/>
        <v>0.18809238992314781</v>
      </c>
      <c r="IZ21" s="173">
        <f t="shared" si="58"/>
        <v>155430.69000000006</v>
      </c>
    </row>
    <row r="22" spans="1:260" x14ac:dyDescent="0.2">
      <c r="A22" s="76">
        <f>'Investment Analysis'!A22</f>
        <v>45678</v>
      </c>
      <c r="B22" s="77">
        <f>'Investment Analysis'!B22</f>
        <v>45678</v>
      </c>
      <c r="C22" s="27">
        <f>'Investment Analysis'!C22</f>
        <v>44026.05</v>
      </c>
      <c r="D22" s="42">
        <f>'Investment Analysis'!D22</f>
        <v>538.22000000000116</v>
      </c>
      <c r="E22" s="28">
        <f>'Investment Analysis'!E22</f>
        <v>1.2376336092189496E-2</v>
      </c>
      <c r="F22" s="27">
        <f>'Investment Analysis'!G22</f>
        <v>6049.26</v>
      </c>
      <c r="G22" s="42">
        <f>'Investment Analysis'!H22</f>
        <v>52.600000000000364</v>
      </c>
      <c r="H22" s="28">
        <f>'Investment Analysis'!I22</f>
        <v>8.7715494958861048E-3</v>
      </c>
      <c r="I22" s="27">
        <f>'Investment Analysis'!K22</f>
        <v>19756.78</v>
      </c>
      <c r="J22" s="42">
        <f>'Investment Analysis'!L22</f>
        <v>126.57999999999811</v>
      </c>
      <c r="K22" s="28">
        <f>'Investment Analysis'!M22</f>
        <v>6.448227730741312E-3</v>
      </c>
      <c r="L22" s="57">
        <f>'Investment Analysis'!T22</f>
        <v>263.30014094372711</v>
      </c>
      <c r="M22" s="29">
        <f>'Investment Analysis'!V22</f>
        <v>5.356537448913401E-3</v>
      </c>
      <c r="N22" s="29">
        <f>'Investment Analysis'!W22</f>
        <v>1.7704902194764588E-2</v>
      </c>
      <c r="O22" s="1"/>
      <c r="P22" s="48">
        <f>'Investment Analysis'!Y22</f>
        <v>121398.57</v>
      </c>
      <c r="Q22" s="18"/>
      <c r="R22" s="15"/>
      <c r="S22" s="48">
        <v>22893.59</v>
      </c>
      <c r="T22" s="18">
        <f t="shared" si="0"/>
        <v>2.0655583824317088</v>
      </c>
      <c r="U22" s="15">
        <f>'Investment Analysis'!AF22</f>
        <v>0.4148813497602718</v>
      </c>
      <c r="V22" s="48">
        <v>18283.5</v>
      </c>
      <c r="W22" s="18">
        <f t="shared" si="1"/>
        <v>1.3698639014906027</v>
      </c>
      <c r="X22" s="15">
        <f>'Investment Analysis'!AT22</f>
        <v>0.27793862188766655</v>
      </c>
      <c r="Y22" s="48">
        <v>9874.36</v>
      </c>
      <c r="Z22" s="18">
        <f t="shared" si="2"/>
        <v>-1.0188452285485107E-2</v>
      </c>
      <c r="AA22" s="15">
        <f>'Investment Analysis'!GK22</f>
        <v>-1.9771071800208068E-2</v>
      </c>
      <c r="AB22" s="48">
        <v>2717.61</v>
      </c>
      <c r="AC22" s="18">
        <f t="shared" si="3"/>
        <v>2.0506947052196817E-2</v>
      </c>
      <c r="AD22" s="15">
        <f>'Investment Analysis'!AT22</f>
        <v>0.27793862188766655</v>
      </c>
      <c r="AE22" s="48">
        <v>22918.66</v>
      </c>
      <c r="AF22" s="18">
        <f t="shared" si="4"/>
        <v>2.1831557358776576E-2</v>
      </c>
      <c r="AG22" s="15">
        <f>'Investment Analysis'!BA22</f>
        <v>0.56696495152870996</v>
      </c>
      <c r="AH22" s="48"/>
      <c r="AI22" s="18">
        <f t="shared" si="5"/>
        <v>0</v>
      </c>
      <c r="AJ22" s="15">
        <f>'Investment Analysis'!BH22</f>
        <v>0</v>
      </c>
      <c r="AK22" s="48">
        <v>20145.54</v>
      </c>
      <c r="AL22" s="18">
        <f t="shared" si="6"/>
        <v>4.2366883285677153</v>
      </c>
      <c r="AM22" s="15">
        <f>'Investment Analysis'!BO22</f>
        <v>0.20326709329740653</v>
      </c>
      <c r="AN22" s="48">
        <v>15695.11</v>
      </c>
      <c r="AO22" s="18">
        <f t="shared" si="7"/>
        <v>2.3825668103448279</v>
      </c>
      <c r="AP22" s="15">
        <f>'Investment Analysis'!BV22</f>
        <v>0.10842726784755768</v>
      </c>
      <c r="AQ22" s="48"/>
      <c r="AR22" s="18">
        <f t="shared" si="8"/>
        <v>0</v>
      </c>
      <c r="AS22" s="15">
        <f>'Investment Analysis'!CC22</f>
        <v>0</v>
      </c>
      <c r="AT22" s="48">
        <v>28629.17</v>
      </c>
      <c r="AU22" s="18">
        <f t="shared" si="9"/>
        <v>5.1499247070922183E-2</v>
      </c>
      <c r="AV22" s="15">
        <f>'Investment Analysis'!CJ22</f>
        <v>0.20377108832285809</v>
      </c>
      <c r="AW22" s="48">
        <v>20067.52</v>
      </c>
      <c r="AX22" s="18">
        <f t="shared" si="10"/>
        <v>4.2847788806319204E-2</v>
      </c>
      <c r="AY22" s="15">
        <f>'Investment Analysis'!CQ22</f>
        <v>0.12156987874920226</v>
      </c>
      <c r="AZ22" s="48">
        <v>17605.45</v>
      </c>
      <c r="BA22" s="18">
        <f t="shared" si="11"/>
        <v>4.626195994532601E-2</v>
      </c>
      <c r="BB22" s="15">
        <f>'Investment Analysis'!CX22</f>
        <v>0.22177293934681191</v>
      </c>
      <c r="BC22" s="48">
        <v>10548.24</v>
      </c>
      <c r="BD22" s="18">
        <f t="shared" si="12"/>
        <v>5.0516880788766039E-2</v>
      </c>
      <c r="BE22" s="15">
        <f>'Investment Analysis'!DE22</f>
        <v>-1.508916323731147E-2</v>
      </c>
      <c r="BF22" s="48">
        <v>4339.8599999999997</v>
      </c>
      <c r="BG22" s="18">
        <f t="shared" si="13"/>
        <v>3.4531585220500517E-2</v>
      </c>
      <c r="BH22" s="15">
        <f>'Investment Analysis'!DL22</f>
        <v>-5.2095130237824888E-3</v>
      </c>
      <c r="BI22" s="48">
        <v>2709.97</v>
      </c>
      <c r="BJ22" s="18">
        <f t="shared" si="14"/>
        <v>6.1068911511354657E-2</v>
      </c>
      <c r="BK22" s="15">
        <f>'Investment Analysis'!DZ22</f>
        <v>0.90875133404482422</v>
      </c>
      <c r="BL22" s="48">
        <v>4443.1499999999996</v>
      </c>
      <c r="BM22" s="18">
        <f t="shared" si="15"/>
        <v>9.5773687798226849E-3</v>
      </c>
      <c r="BN22" s="15">
        <f>'Investment Analysis'!EG22</f>
        <v>0.78316690442225378</v>
      </c>
      <c r="BO22" s="48"/>
      <c r="BP22" s="18">
        <f t="shared" si="16"/>
        <v>0</v>
      </c>
      <c r="BQ22" s="15">
        <f>'Investment Analysis'!DS22</f>
        <v>0</v>
      </c>
      <c r="BR22" s="48">
        <v>5820.53</v>
      </c>
      <c r="BS22" s="18">
        <f t="shared" si="17"/>
        <v>2.854391235200561E-2</v>
      </c>
      <c r="BT22" s="15">
        <f>'Investment Analysis'!EN22</f>
        <v>0.78633405639913223</v>
      </c>
      <c r="BU22" s="48">
        <v>15126.07</v>
      </c>
      <c r="BV22" s="18">
        <f t="shared" si="18"/>
        <v>1.8042132184681633E-2</v>
      </c>
      <c r="BW22" s="15">
        <f>'Investment Analysis'!EU22</f>
        <v>0.12890289315382414</v>
      </c>
      <c r="BX22" s="48"/>
      <c r="BY22" s="18">
        <f t="shared" si="19"/>
        <v>0</v>
      </c>
      <c r="BZ22" s="15">
        <f>'Investment Analysis'!FB22</f>
        <v>0</v>
      </c>
      <c r="CA22" s="54">
        <v>23421.59</v>
      </c>
      <c r="CB22" s="18">
        <f t="shared" si="20"/>
        <v>9.5512931034482818E-3</v>
      </c>
      <c r="CC22" s="15">
        <f>'Investment Analysis'!FI22</f>
        <v>4.282329045362223E-2</v>
      </c>
      <c r="CD22" s="48">
        <v>19949.439999999999</v>
      </c>
      <c r="CE22" s="18">
        <f t="shared" si="21"/>
        <v>1.2087511071744905</v>
      </c>
      <c r="CF22" s="15">
        <f>'Investment Analysis'!FP22</f>
        <v>0.64920880632954947</v>
      </c>
      <c r="CG22" s="48">
        <v>5147.26</v>
      </c>
      <c r="CH22" s="18">
        <f t="shared" si="22"/>
        <v>1.383888122907233E-2</v>
      </c>
      <c r="CI22" s="15">
        <f>'Investment Analysis'!FW22</f>
        <v>4.5893445416335249E-2</v>
      </c>
      <c r="CJ22" s="48"/>
      <c r="CK22" s="18">
        <f t="shared" si="23"/>
        <v>0</v>
      </c>
      <c r="CL22" s="15">
        <f>'Investment Analysis'!GD22</f>
        <v>0</v>
      </c>
      <c r="CM22" s="54">
        <v>25508.43</v>
      </c>
      <c r="CN22" s="18">
        <f t="shared" si="24"/>
        <v>2.2381963927855724E-2</v>
      </c>
      <c r="CO22" s="15">
        <f>'Investment Analysis'!GT22</f>
        <v>4.1467889908256846E-2</v>
      </c>
      <c r="CP22" s="48">
        <v>63610.5</v>
      </c>
      <c r="CQ22" s="18">
        <f t="shared" si="25"/>
        <v>1.956386553450175</v>
      </c>
      <c r="CR22" s="15">
        <f>'Investment Analysis'!HG22</f>
        <v>1.3822818942756026</v>
      </c>
      <c r="CS22" s="48">
        <v>6960</v>
      </c>
      <c r="CT22" s="18">
        <f t="shared" si="26"/>
        <v>-0.692002690551209</v>
      </c>
      <c r="CU22" s="15">
        <f>'Investment Analysis'!HN22</f>
        <v>13.201612903225808</v>
      </c>
      <c r="CV22" s="48">
        <v>28166</v>
      </c>
      <c r="CW22" s="18">
        <f t="shared" si="27"/>
        <v>-2.230244545880556E-2</v>
      </c>
      <c r="CX22" s="15">
        <f>'Investment Analysis'!IB22</f>
        <v>0.32983947119924462</v>
      </c>
      <c r="CY22" s="48">
        <v>24031</v>
      </c>
      <c r="CZ22" s="18">
        <f t="shared" si="28"/>
        <v>0.34363992172211349</v>
      </c>
      <c r="DA22" s="15">
        <f>'Investment Analysis'!II22</f>
        <v>0.37320000000000003</v>
      </c>
      <c r="DB22" s="48"/>
      <c r="DC22" s="18">
        <f t="shared" si="29"/>
        <v>0</v>
      </c>
      <c r="DD22" s="15">
        <f>'Investment Analysis'!IP22</f>
        <v>3.0419839875024408</v>
      </c>
      <c r="DE22" s="48"/>
      <c r="DF22" s="18">
        <f t="shared" si="30"/>
        <v>0</v>
      </c>
      <c r="DG22" s="15">
        <f>'Investment Analysis'!IW22</f>
        <v>1.9347945205479453</v>
      </c>
      <c r="DH22" s="48">
        <v>12329.2</v>
      </c>
      <c r="DI22" s="18">
        <f t="shared" si="31"/>
        <v>0.90524168624057377</v>
      </c>
      <c r="DJ22" s="15">
        <f>'Investment Analysis'!JD22</f>
        <v>0.24688511326860854</v>
      </c>
      <c r="DK22" s="48">
        <v>2142.5</v>
      </c>
      <c r="DL22" s="18">
        <f t="shared" si="32"/>
        <v>-0.90582003604554051</v>
      </c>
      <c r="DM22" s="15">
        <f>'Investment Analysis'!JK22</f>
        <v>5.3628070520543906E-2</v>
      </c>
      <c r="DN22" s="48">
        <v>5573.5</v>
      </c>
      <c r="DO22" s="18">
        <f t="shared" si="33"/>
        <v>4.1297745052922226</v>
      </c>
      <c r="DP22" s="15">
        <f>'Investment Analysis'!HU22</f>
        <v>2.063186813186813</v>
      </c>
      <c r="DQ22" s="48">
        <v>29160</v>
      </c>
      <c r="DR22" s="18">
        <f t="shared" si="34"/>
        <v>-1.6028344862493674E-2</v>
      </c>
      <c r="DS22" s="15">
        <f>'Investment Analysis'!JR22</f>
        <v>-0.5977729036612115</v>
      </c>
      <c r="DT22" s="48">
        <v>5122</v>
      </c>
      <c r="DU22" s="18">
        <f t="shared" si="35"/>
        <v>1.024505928853755</v>
      </c>
      <c r="DV22" s="15">
        <f>'Investment Analysis'!JY22</f>
        <v>-0.22529644268774698</v>
      </c>
      <c r="DW22" s="48">
        <v>23693.25</v>
      </c>
      <c r="DX22" s="18">
        <f t="shared" si="36"/>
        <v>0.73755133470225875</v>
      </c>
      <c r="DY22" s="15">
        <f>'Investment Analysis'!KF22</f>
        <v>0.16837782340862428</v>
      </c>
      <c r="DZ22" s="48">
        <v>2389.1999999999998</v>
      </c>
      <c r="EA22" s="18">
        <f t="shared" si="37"/>
        <v>-0.88059970014992495</v>
      </c>
      <c r="EB22" s="15">
        <f>'Investment Analysis'!KM22</f>
        <v>2.8635071090047388</v>
      </c>
      <c r="EC22" s="48">
        <v>2226.4</v>
      </c>
      <c r="ED22" s="18">
        <f t="shared" si="38"/>
        <v>0.30733998825601883</v>
      </c>
      <c r="EE22" s="15">
        <f>'Investment Analysis'!KT22</f>
        <v>-0.56450381679389317</v>
      </c>
      <c r="EF22" s="48">
        <v>40072.5</v>
      </c>
      <c r="EG22" s="18">
        <f t="shared" si="39"/>
        <v>0.68272864701436131</v>
      </c>
      <c r="EH22" s="15">
        <f>'Investment Analysis'!LH22</f>
        <v>0.49092938878035181</v>
      </c>
      <c r="EI22" s="48">
        <v>8239.7999999999993</v>
      </c>
      <c r="EJ22" s="18">
        <f t="shared" si="40"/>
        <v>2.9781915890770391E-2</v>
      </c>
      <c r="EK22" s="15">
        <f>'Investment Analysis'!LO22</f>
        <v>1.2685714285714279E-2</v>
      </c>
      <c r="EL22" s="48"/>
      <c r="EM22" s="18">
        <f t="shared" si="41"/>
        <v>0</v>
      </c>
      <c r="EN22" s="15">
        <f>'Investment Analysis'!LV22</f>
        <v>0</v>
      </c>
      <c r="EO22" s="48"/>
      <c r="EP22" s="68">
        <f t="shared" si="42"/>
        <v>0</v>
      </c>
      <c r="EQ22" s="15">
        <f>'Investment Analysis'!MC22</f>
        <v>-0.34831460674157305</v>
      </c>
      <c r="ER22" s="48">
        <v>25227.55</v>
      </c>
      <c r="ES22" s="18">
        <f t="shared" si="43"/>
        <v>2.0674862465490506E-3</v>
      </c>
      <c r="ET22" s="15">
        <f>'Investment Analysis'!LA22</f>
        <v>-0.53524259696927579</v>
      </c>
      <c r="EU22" s="48">
        <v>43750</v>
      </c>
      <c r="EV22" s="18">
        <f>'Investment Analysis'!ML22</f>
        <v>0.47527084314649082</v>
      </c>
      <c r="EW22" s="15">
        <f>'Investment Analysis'!MJ22</f>
        <v>3.2210242587601075</v>
      </c>
      <c r="EX22" s="48">
        <v>44338</v>
      </c>
      <c r="EY22" s="18">
        <f t="shared" si="44"/>
        <v>-0.32920307122054543</v>
      </c>
      <c r="EZ22" s="15">
        <f>'Investment Analysis'!MQ22</f>
        <v>6.2748212867354408E-3</v>
      </c>
      <c r="FA22" s="48"/>
      <c r="FB22" s="18">
        <f t="shared" si="45"/>
        <v>0</v>
      </c>
      <c r="FC22" s="15">
        <f>'Investment Analysis'!MX22</f>
        <v>-0.41399137517968376</v>
      </c>
      <c r="FD22" s="48">
        <v>4687.5</v>
      </c>
      <c r="FE22" s="18">
        <f t="shared" si="46"/>
        <v>-0.70466487732960348</v>
      </c>
      <c r="FF22" s="15">
        <f>'Investment Analysis'!NE22</f>
        <v>0.38443935926773465</v>
      </c>
      <c r="FG22" s="48"/>
      <c r="FH22" s="18">
        <f t="shared" si="47"/>
        <v>0</v>
      </c>
      <c r="FI22" s="15">
        <f>'Investment Analysis'!NL22</f>
        <v>-0.95577610162762994</v>
      </c>
      <c r="FJ22" s="48">
        <v>10400</v>
      </c>
      <c r="FK22" s="18">
        <f t="shared" si="48"/>
        <v>-0.45396505376344093</v>
      </c>
      <c r="FL22" s="15">
        <f>'Investment Analysis'!NS22</f>
        <v>2.1663238095238095</v>
      </c>
      <c r="FM22" s="48">
        <v>31688</v>
      </c>
      <c r="FN22" s="18">
        <f t="shared" si="49"/>
        <v>0.24862579447795954</v>
      </c>
      <c r="FO22" s="15">
        <f>'Investment Analysis'!NZ22</f>
        <v>0.12682066454255816</v>
      </c>
      <c r="FP22" s="48"/>
      <c r="FQ22" s="18">
        <f t="shared" si="50"/>
        <v>0</v>
      </c>
      <c r="FR22" s="15">
        <f>'Investment Analysis'!OG22</f>
        <v>-0.99282137634599188</v>
      </c>
      <c r="FS22" s="48">
        <v>42051.75</v>
      </c>
      <c r="FT22" s="18">
        <f t="shared" si="51"/>
        <v>0.65117648791118177</v>
      </c>
      <c r="FU22" s="15">
        <f>'Investment Analysis'!ON22</f>
        <v>1.0914016489988221</v>
      </c>
      <c r="FV22" s="48"/>
      <c r="FW22" s="18">
        <f t="shared" si="52"/>
        <v>0</v>
      </c>
      <c r="FX22" s="15">
        <f>'Investment Analysis'!OU22</f>
        <v>-0.78961038961038965</v>
      </c>
      <c r="FY22" s="48"/>
      <c r="FZ22" s="18">
        <f t="shared" si="53"/>
        <v>0</v>
      </c>
      <c r="GA22" s="15">
        <f>'Investment Analysis'!PB22</f>
        <v>2.8301538461538462</v>
      </c>
      <c r="GB22" s="48"/>
      <c r="GC22" s="18">
        <f>'Investment Analysis'!PK22</f>
        <v>5.9819251183474351E-2</v>
      </c>
      <c r="GD22" s="15">
        <f>'Investment Analysis'!PI22</f>
        <v>-0.36346927053417577</v>
      </c>
      <c r="GE22" s="48">
        <v>7036.5</v>
      </c>
      <c r="GF22" s="18">
        <f>'Investment Analysis'!PY22</f>
        <v>8.7719298245614072E-2</v>
      </c>
      <c r="GG22" s="15">
        <f>'Investment Analysis'!PW22</f>
        <v>-0.36009174311926612</v>
      </c>
      <c r="GH22" s="48">
        <v>33467.5</v>
      </c>
      <c r="GI22" s="18">
        <f>'Investment Analysis'!QF22</f>
        <v>-0.11140085532491922</v>
      </c>
      <c r="GJ22" s="15">
        <f>'Investment Analysis'!QD22</f>
        <v>-0.49500577966151932</v>
      </c>
      <c r="GK22" s="48">
        <v>24762</v>
      </c>
      <c r="GL22" s="18">
        <f>'Investment Analysis'!QM22</f>
        <v>-6.923076923076929E-2</v>
      </c>
      <c r="GM22" s="15">
        <f>'Investment Analysis'!QK22</f>
        <v>-0.51792828685258963</v>
      </c>
      <c r="GN22" s="48">
        <v>32606.18</v>
      </c>
      <c r="GO22" s="18">
        <f>'Investment Analysis'!QT22</f>
        <v>0.13675958188153312</v>
      </c>
      <c r="GP22" s="15">
        <f>'Investment Analysis'!QR22</f>
        <v>-0.98409273751188475</v>
      </c>
      <c r="GQ22" s="48">
        <v>17540.7</v>
      </c>
      <c r="GR22" s="18">
        <f>'Investment Analysis'!RA22</f>
        <v>-3.1467102574581102E-2</v>
      </c>
      <c r="GS22" s="15">
        <f>'Investment Analysis'!QY22</f>
        <v>-0.32861189801699708</v>
      </c>
      <c r="GT22" s="48">
        <v>18535</v>
      </c>
      <c r="GU22" s="18">
        <f>'Investment Analysis'!RH22</f>
        <v>4.2828282828282778E-2</v>
      </c>
      <c r="GV22" s="15">
        <f>'Investment Analysis'!RF22</f>
        <v>-0.44242817023115144</v>
      </c>
      <c r="GW22" s="48"/>
      <c r="GX22" s="18">
        <f>'Investment Analysis'!RO22</f>
        <v>0.10741154941032938</v>
      </c>
      <c r="GY22" s="15">
        <f>'Investment Analysis'!RM22</f>
        <v>1.052973374153438E-2</v>
      </c>
      <c r="GZ22" s="48"/>
      <c r="HA22" s="18">
        <f>'Investment Analysis'!RV22</f>
        <v>-6.4779270633397376E-2</v>
      </c>
      <c r="HB22" s="15">
        <f>'Investment Analysis'!RT22</f>
        <v>0.33128415300546432</v>
      </c>
      <c r="HC22" s="48"/>
      <c r="HD22" s="18">
        <f>'Investment Analysis'!SC22</f>
        <v>-3.3849001718894649E-2</v>
      </c>
      <c r="HE22" s="15">
        <f>'Investment Analysis'!SA22</f>
        <v>-0.45084924094393514</v>
      </c>
      <c r="HF22" s="48"/>
      <c r="HG22" s="18">
        <f>'Investment Analysis'!SJ22</f>
        <v>-8.3879423328964572E-2</v>
      </c>
      <c r="HH22" s="15">
        <f>'Investment Analysis'!SH22</f>
        <v>0.11840000000000003</v>
      </c>
      <c r="HI22" s="48"/>
      <c r="HJ22" s="18">
        <f>'Investment Analysis'!SM22</f>
        <v>5.7692307692307744E-2</v>
      </c>
      <c r="HK22" s="15">
        <f>'Investment Analysis'!SK22</f>
        <v>0</v>
      </c>
      <c r="HL22" s="48"/>
      <c r="HM22" s="18">
        <f>'Investment Analysis'!SP22</f>
        <v>0</v>
      </c>
      <c r="HN22" s="15">
        <f>'Investment Analysis'!SN22</f>
        <v>5.2335770243394343E-2</v>
      </c>
      <c r="HO22" s="48"/>
      <c r="HP22" s="18">
        <f>'Investment Analysis'!TE22</f>
        <v>0.3378205128205129</v>
      </c>
      <c r="HQ22" s="15">
        <f>'Investment Analysis'!TC22</f>
        <v>-0.48303195442160013</v>
      </c>
      <c r="HR22" s="48"/>
      <c r="HS22" s="18">
        <f>'Investment Analysis'!TL22</f>
        <v>0.10088495575221225</v>
      </c>
      <c r="HT22" s="15">
        <f>'Investment Analysis'!TJ22</f>
        <v>-0.15181818181818188</v>
      </c>
      <c r="HU22" s="48"/>
      <c r="HV22" s="18">
        <f>'Investment Analysis'!TS22</f>
        <v>0.21277310924369741</v>
      </c>
      <c r="HW22" s="15">
        <f>'Investment Analysis'!TQ22</f>
        <v>-0.47410230809034132</v>
      </c>
      <c r="HX22" s="48"/>
      <c r="HY22" s="18">
        <f>'Investment Analysis'!TZ22</f>
        <v>0.18128654970760238</v>
      </c>
      <c r="HZ22" s="15">
        <f>'Investment Analysis'!TX22</f>
        <v>-0.54195011337868482</v>
      </c>
      <c r="IA22" s="48"/>
      <c r="IB22" s="18">
        <f>'Investment Analysis'!UG22</f>
        <v>0</v>
      </c>
      <c r="IC22" s="15">
        <f>'Investment Analysis'!UE22</f>
        <v>0</v>
      </c>
      <c r="ID22" s="48"/>
      <c r="IE22" s="18">
        <f>'Investment Analysis'!UN22</f>
        <v>0</v>
      </c>
      <c r="IF22" s="15">
        <f>'Investment Analysis'!UL22</f>
        <v>0</v>
      </c>
      <c r="IG22" s="48"/>
      <c r="IH22" s="18">
        <f>'Investment Analysis'!UU22</f>
        <v>0</v>
      </c>
      <c r="II22" s="15">
        <f>'Investment Analysis'!US22</f>
        <v>0</v>
      </c>
      <c r="IJ22" s="48"/>
      <c r="IK22" s="18">
        <f>'Investment Analysis'!VB22</f>
        <v>0</v>
      </c>
      <c r="IL22" s="15">
        <f>'Investment Analysis'!UZ22</f>
        <v>0</v>
      </c>
      <c r="IM22" s="48"/>
      <c r="IN22" s="18">
        <f>'Investment Analysis'!VI22</f>
        <v>0</v>
      </c>
      <c r="IO22" s="15">
        <f>'Investment Analysis'!VG22</f>
        <v>0</v>
      </c>
      <c r="IP22" s="18"/>
      <c r="IQ22" s="18"/>
      <c r="IR22" s="18"/>
      <c r="IS22" s="108">
        <f t="shared" si="59"/>
        <v>25266.569999999949</v>
      </c>
      <c r="IT22" s="48">
        <f t="shared" si="60"/>
        <v>1007050.15</v>
      </c>
      <c r="IU22" s="101">
        <f t="shared" si="54"/>
        <v>0</v>
      </c>
      <c r="IV22" s="101"/>
      <c r="IW22" s="15">
        <f t="shared" si="55"/>
        <v>-2.9357981773522879E-2</v>
      </c>
      <c r="IX22" s="113">
        <f t="shared" si="56"/>
        <v>-30459.179999999935</v>
      </c>
      <c r="IY22" s="21">
        <f t="shared" si="57"/>
        <v>0.21866839480648517</v>
      </c>
      <c r="IZ22" s="173">
        <f t="shared" si="58"/>
        <v>180697.26</v>
      </c>
    </row>
    <row r="23" spans="1:260" x14ac:dyDescent="0.2">
      <c r="A23" s="76">
        <f>'Investment Analysis'!A23</f>
        <v>45679</v>
      </c>
      <c r="B23" s="77">
        <f>'Investment Analysis'!B23</f>
        <v>45679</v>
      </c>
      <c r="C23" s="27">
        <f>'Investment Analysis'!C23</f>
        <v>44156.73</v>
      </c>
      <c r="D23" s="42">
        <f>'Investment Analysis'!D23</f>
        <v>130.68000000000029</v>
      </c>
      <c r="E23" s="28">
        <f>'Investment Analysis'!E23</f>
        <v>2.9682426654219557E-3</v>
      </c>
      <c r="F23" s="27">
        <f>'Investment Analysis'!G23</f>
        <v>6086.36</v>
      </c>
      <c r="G23" s="42">
        <f>'Investment Analysis'!H23</f>
        <v>37.099999999999454</v>
      </c>
      <c r="H23" s="28">
        <f>'Investment Analysis'!I23</f>
        <v>6.1329815547685922E-3</v>
      </c>
      <c r="I23" s="27">
        <f>'Investment Analysis'!K23</f>
        <v>20009.34</v>
      </c>
      <c r="J23" s="42">
        <f>'Investment Analysis'!L23</f>
        <v>252.56000000000131</v>
      </c>
      <c r="K23" s="28">
        <f>'Investment Analysis'!M23</f>
        <v>1.2783459652838232E-2</v>
      </c>
      <c r="L23" s="57">
        <f>'Investment Analysis'!T23</f>
        <v>264.19103629814987</v>
      </c>
      <c r="M23" s="29">
        <f>'Investment Analysis'!V23</f>
        <v>3.3835734049726786E-3</v>
      </c>
      <c r="N23" s="29">
        <f>'Investment Analysis'!W23</f>
        <v>2.1148381435941114E-2</v>
      </c>
      <c r="O23" s="1"/>
      <c r="P23" s="48">
        <f>'Investment Analysis'!Y23</f>
        <v>121398.57</v>
      </c>
      <c r="Q23" s="18"/>
      <c r="R23" s="15"/>
      <c r="S23" s="48">
        <v>23259.88</v>
      </c>
      <c r="T23" s="18">
        <f t="shared" si="0"/>
        <v>2.1146063202999468</v>
      </c>
      <c r="U23" s="15">
        <f>'Investment Analysis'!AF23</f>
        <v>0.43751896583115857</v>
      </c>
      <c r="V23" s="48">
        <v>18526.060000000001</v>
      </c>
      <c r="W23" s="18">
        <f t="shared" si="1"/>
        <v>1.4013039533376541</v>
      </c>
      <c r="X23" s="15">
        <f>'Investment Analysis'!AT23</f>
        <v>0.29820497973364229</v>
      </c>
      <c r="Y23" s="48">
        <v>9895.32</v>
      </c>
      <c r="Z23" s="18">
        <f t="shared" si="2"/>
        <v>-8.0874097834803815E-3</v>
      </c>
      <c r="AA23" s="15">
        <f>'Investment Analysis'!GK23</f>
        <v>-1.7689906347554626E-2</v>
      </c>
      <c r="AB23" s="48">
        <v>2760.7</v>
      </c>
      <c r="AC23" s="18">
        <f t="shared" si="3"/>
        <v>3.6687945925647697E-2</v>
      </c>
      <c r="AD23" s="15">
        <f>'Investment Analysis'!AT23</f>
        <v>0.29820497973364229</v>
      </c>
      <c r="AE23" s="48">
        <v>23059.360000000001</v>
      </c>
      <c r="AF23" s="18">
        <f t="shared" si="4"/>
        <v>2.8104685897721724E-2</v>
      </c>
      <c r="AG23" s="15">
        <f>'Investment Analysis'!BA23</f>
        <v>0.57658463832960472</v>
      </c>
      <c r="AH23" s="48"/>
      <c r="AI23" s="18">
        <f t="shared" si="5"/>
        <v>0</v>
      </c>
      <c r="AJ23" s="15">
        <f>'Investment Analysis'!BH23</f>
        <v>0</v>
      </c>
      <c r="AK23" s="48">
        <v>20320.349999999999</v>
      </c>
      <c r="AL23" s="18">
        <f t="shared" si="6"/>
        <v>4.2821289316350395</v>
      </c>
      <c r="AM23" s="15">
        <f>'Investment Analysis'!BO23</f>
        <v>0.21370831929942724</v>
      </c>
      <c r="AN23" s="48">
        <v>15881.32</v>
      </c>
      <c r="AO23" s="18">
        <f t="shared" si="7"/>
        <v>2.4226982758620688</v>
      </c>
      <c r="AP23" s="15">
        <f>'Investment Analysis'!BV23</f>
        <v>0.12157809983896944</v>
      </c>
      <c r="AQ23" s="48"/>
      <c r="AR23" s="18">
        <f t="shared" si="8"/>
        <v>0</v>
      </c>
      <c r="AS23" s="15">
        <f>'Investment Analysis'!CC23</f>
        <v>0</v>
      </c>
      <c r="AT23" s="48">
        <v>28613.439999999999</v>
      </c>
      <c r="AU23" s="18">
        <f t="shared" si="9"/>
        <v>5.0921511734675087E-2</v>
      </c>
      <c r="AV23" s="15">
        <f>'Investment Analysis'!CJ23</f>
        <v>0.20310949388025129</v>
      </c>
      <c r="AW23" s="48">
        <v>20044.68</v>
      </c>
      <c r="AX23" s="18">
        <f t="shared" si="10"/>
        <v>4.1660863690692732E-2</v>
      </c>
      <c r="AY23" s="15">
        <f>'Investment Analysis'!CQ23</f>
        <v>0.12029355456285895</v>
      </c>
      <c r="AZ23" s="48">
        <v>17578.560000000001</v>
      </c>
      <c r="BA23" s="18">
        <f t="shared" si="11"/>
        <v>4.4663932964877952E-2</v>
      </c>
      <c r="BB23" s="15">
        <f>'Investment Analysis'!CX23</f>
        <v>0.21990668740279939</v>
      </c>
      <c r="BC23" s="48">
        <v>10484.58</v>
      </c>
      <c r="BD23" s="18">
        <f t="shared" si="12"/>
        <v>4.4176874813265606E-2</v>
      </c>
      <c r="BE23" s="15">
        <f>'Investment Analysis'!DE23</f>
        <v>-2.1033379058070453E-2</v>
      </c>
      <c r="BF23" s="48">
        <v>4358.6400000000003</v>
      </c>
      <c r="BG23" s="18">
        <f t="shared" si="13"/>
        <v>3.9008343265792687E-2</v>
      </c>
      <c r="BH23" s="15">
        <f>'Investment Analysis'!DL23</f>
        <v>-9.0600226500564323E-4</v>
      </c>
      <c r="BI23" s="48">
        <v>2760.73</v>
      </c>
      <c r="BJ23" s="18">
        <f t="shared" si="14"/>
        <v>8.0943617854346131E-2</v>
      </c>
      <c r="BK23" s="15">
        <f>'Investment Analysis'!DZ23</f>
        <v>0.94450373532550702</v>
      </c>
      <c r="BL23" s="48">
        <v>4534.38</v>
      </c>
      <c r="BM23" s="18">
        <f t="shared" si="15"/>
        <v>3.0306748466257694E-2</v>
      </c>
      <c r="BN23" s="15">
        <f>'Investment Analysis'!EG23</f>
        <v>0.81978126485972425</v>
      </c>
      <c r="BO23" s="48"/>
      <c r="BP23" s="18">
        <f t="shared" si="16"/>
        <v>0</v>
      </c>
      <c r="BQ23" s="15">
        <f>'Investment Analysis'!DS23</f>
        <v>0</v>
      </c>
      <c r="BR23" s="48">
        <v>5875.05</v>
      </c>
      <c r="BS23" s="18">
        <f t="shared" si="17"/>
        <v>3.8178123343346915E-2</v>
      </c>
      <c r="BT23" s="15">
        <f>'Investment Analysis'!EN23</f>
        <v>0.8030678648899906</v>
      </c>
      <c r="BU23" s="48">
        <v>14936.38</v>
      </c>
      <c r="BV23" s="18">
        <f t="shared" si="18"/>
        <v>5.2752725804279983E-3</v>
      </c>
      <c r="BW23" s="15">
        <f>'Investment Analysis'!EU23</f>
        <v>0.1277570896591235</v>
      </c>
      <c r="BX23" s="48"/>
      <c r="BY23" s="18">
        <f t="shared" si="19"/>
        <v>0</v>
      </c>
      <c r="BZ23" s="15">
        <f>'Investment Analysis'!FB23</f>
        <v>0</v>
      </c>
      <c r="CA23" s="48">
        <v>23052.84</v>
      </c>
      <c r="CB23" s="18">
        <f t="shared" si="20"/>
        <v>-6.3431034482758558E-3</v>
      </c>
      <c r="CC23" s="15">
        <f>'Investment Analysis'!FI23</f>
        <v>2.6404874746107011E-2</v>
      </c>
      <c r="CD23" s="48">
        <v>20083.64</v>
      </c>
      <c r="CE23" s="18">
        <f t="shared" si="21"/>
        <v>1.2236093888396811</v>
      </c>
      <c r="CF23" s="15">
        <f>'Investment Analysis'!FP23</f>
        <v>0.66030271757825942</v>
      </c>
      <c r="CG23" s="48">
        <v>5127.6899999999996</v>
      </c>
      <c r="CH23" s="18">
        <f t="shared" si="22"/>
        <v>9.9842426629898756E-3</v>
      </c>
      <c r="CI23" s="15">
        <f>'Investment Analysis'!FW23</f>
        <v>4.1917528115415173E-2</v>
      </c>
      <c r="CJ23" s="48"/>
      <c r="CK23" s="18">
        <f t="shared" si="23"/>
        <v>0</v>
      </c>
      <c r="CL23" s="15">
        <f>'Investment Analysis'!GD23</f>
        <v>0</v>
      </c>
      <c r="CM23" s="48">
        <v>25193.08</v>
      </c>
      <c r="CN23" s="18">
        <f t="shared" si="24"/>
        <v>9.742685370741553E-3</v>
      </c>
      <c r="CO23" s="15">
        <f>'Investment Analysis'!GT23</f>
        <v>4.2935779816513822E-2</v>
      </c>
      <c r="CP23" s="48">
        <v>62266.5</v>
      </c>
      <c r="CQ23" s="18">
        <f t="shared" si="25"/>
        <v>1.8939222821767683</v>
      </c>
      <c r="CR23" s="15">
        <f>'Investment Analysis'!HG23</f>
        <v>1.3319476433908208</v>
      </c>
      <c r="CS23" s="48">
        <v>6990</v>
      </c>
      <c r="CT23" s="18">
        <f t="shared" si="26"/>
        <v>-0.69067511594151587</v>
      </c>
      <c r="CU23" s="15">
        <f>'Investment Analysis'!HN23</f>
        <v>13.092741935483874</v>
      </c>
      <c r="CV23" s="48">
        <v>29414</v>
      </c>
      <c r="CW23" s="18">
        <f t="shared" si="27"/>
        <v>2.1018102296197303E-2</v>
      </c>
      <c r="CX23" s="15">
        <f>'Investment Analysis'!IB23</f>
        <v>0.38876298394711978</v>
      </c>
      <c r="CY23" s="48">
        <v>24091</v>
      </c>
      <c r="CZ23" s="18">
        <f t="shared" si="28"/>
        <v>0.34699468828627339</v>
      </c>
      <c r="DA23" s="15">
        <f>'Investment Analysis'!II23</f>
        <v>-0.15960000000000005</v>
      </c>
      <c r="DB23" s="48"/>
      <c r="DC23" s="18">
        <f t="shared" si="29"/>
        <v>0</v>
      </c>
      <c r="DD23" s="15">
        <f>'Investment Analysis'!IP23</f>
        <v>2.9753954305799648</v>
      </c>
      <c r="DE23" s="48"/>
      <c r="DF23" s="18">
        <f t="shared" si="30"/>
        <v>0</v>
      </c>
      <c r="DG23" s="15">
        <f>'Investment Analysis'!IW23</f>
        <v>2.0860273972602741</v>
      </c>
      <c r="DH23" s="48">
        <v>12470</v>
      </c>
      <c r="DI23" s="18">
        <f t="shared" si="31"/>
        <v>0.92699962912597356</v>
      </c>
      <c r="DJ23" s="15">
        <f>'Investment Analysis'!JD23</f>
        <v>0.2611245954692557</v>
      </c>
      <c r="DK23" s="48">
        <v>2231</v>
      </c>
      <c r="DL23" s="18">
        <f t="shared" si="32"/>
        <v>-0.9019297551540727</v>
      </c>
      <c r="DM23" s="15">
        <f>'Investment Analysis'!JK23</f>
        <v>9.7150163515208124E-2</v>
      </c>
      <c r="DN23" s="48">
        <v>5476.5</v>
      </c>
      <c r="DO23" s="18">
        <f t="shared" si="33"/>
        <v>4.0404970087436727</v>
      </c>
      <c r="DP23" s="15">
        <f>'Investment Analysis'!HU23</f>
        <v>2.009065934065934</v>
      </c>
      <c r="DQ23" s="48">
        <v>29472</v>
      </c>
      <c r="DR23" s="18">
        <f t="shared" si="34"/>
        <v>-5.500253079129408E-3</v>
      </c>
      <c r="DS23" s="15">
        <f>'Investment Analysis'!JR23</f>
        <v>-0.58596254428884764</v>
      </c>
      <c r="DT23" s="48">
        <v>5114</v>
      </c>
      <c r="DU23" s="18">
        <f t="shared" si="35"/>
        <v>1.0213438735177867</v>
      </c>
      <c r="DV23" s="15">
        <f>'Investment Analysis'!JY23</f>
        <v>-0.19367588932806318</v>
      </c>
      <c r="DW23" s="48">
        <v>23617.5</v>
      </c>
      <c r="DX23" s="18">
        <f t="shared" si="36"/>
        <v>0.73199618656497512</v>
      </c>
      <c r="DY23" s="15">
        <f>'Investment Analysis'!KF23</f>
        <v>0.16375770020533886</v>
      </c>
      <c r="DZ23" s="48">
        <v>2421.6</v>
      </c>
      <c r="EA23" s="18">
        <f t="shared" si="37"/>
        <v>-0.87898050974512754</v>
      </c>
      <c r="EB23" s="15">
        <f>'Investment Analysis'!KM23</f>
        <v>3.0521327014218009</v>
      </c>
      <c r="EC23" s="48">
        <v>2238.3000000000002</v>
      </c>
      <c r="ED23" s="18">
        <f t="shared" si="38"/>
        <v>0.31432765707574878</v>
      </c>
      <c r="EE23" s="15">
        <f>'Investment Analysis'!KT23</f>
        <v>-0.54770992366412219</v>
      </c>
      <c r="EF23" s="48">
        <v>40050</v>
      </c>
      <c r="EG23" s="18">
        <f t="shared" si="39"/>
        <v>0.68178382464096754</v>
      </c>
      <c r="EH23" s="15">
        <f>'Investment Analysis'!LH23</f>
        <v>0.48981300586101045</v>
      </c>
      <c r="EI23" s="48">
        <v>8298.39</v>
      </c>
      <c r="EJ23" s="18">
        <f t="shared" si="40"/>
        <v>3.7104292945072725E-2</v>
      </c>
      <c r="EK23" s="15">
        <f>'Investment Analysis'!LO23</f>
        <v>1.9771428571428617E-2</v>
      </c>
      <c r="EL23" s="48"/>
      <c r="EM23" s="18">
        <f t="shared" si="41"/>
        <v>0</v>
      </c>
      <c r="EN23" s="15">
        <f>'Investment Analysis'!LV23</f>
        <v>0</v>
      </c>
      <c r="EO23" s="48"/>
      <c r="EP23" s="68">
        <f t="shared" si="42"/>
        <v>0</v>
      </c>
      <c r="EQ23" s="15">
        <f>'Investment Analysis'!MC23</f>
        <v>-0.36584269662921348</v>
      </c>
      <c r="ER23" s="48">
        <v>25878.91</v>
      </c>
      <c r="ES23" s="18">
        <f t="shared" si="43"/>
        <v>2.7940259379158155E-2</v>
      </c>
      <c r="ET23" s="15">
        <f>'Investment Analysis'!LA23</f>
        <v>-0.53718893368552767</v>
      </c>
      <c r="EU23" s="48">
        <v>47838</v>
      </c>
      <c r="EV23" s="18">
        <f>'Investment Analysis'!ML23</f>
        <v>0.60951483749411217</v>
      </c>
      <c r="EW23" s="15">
        <f>'Investment Analysis'!MJ23</f>
        <v>3.605121293800539</v>
      </c>
      <c r="EX23" s="48">
        <v>44915.5</v>
      </c>
      <c r="EY23" s="18">
        <f t="shared" si="44"/>
        <v>-0.32046597828964785</v>
      </c>
      <c r="EZ23" s="15">
        <f>'Investment Analysis'!MQ23</f>
        <v>1.9301032565528252E-2</v>
      </c>
      <c r="FA23" s="48"/>
      <c r="FB23" s="18">
        <f t="shared" si="45"/>
        <v>0</v>
      </c>
      <c r="FC23" s="15">
        <f>'Investment Analysis'!MX23</f>
        <v>-0.4130330618112123</v>
      </c>
      <c r="FD23" s="48">
        <v>4709</v>
      </c>
      <c r="FE23" s="18">
        <f t="shared" si="46"/>
        <v>-0.7033102735669553</v>
      </c>
      <c r="FF23" s="15">
        <f>'Investment Analysis'!NE23</f>
        <v>0.39041854285081579</v>
      </c>
      <c r="FG23" s="48"/>
      <c r="FH23" s="18">
        <f t="shared" si="47"/>
        <v>0</v>
      </c>
      <c r="FI23" s="15">
        <f>'Investment Analysis'!NL23</f>
        <v>-0.95657006748709805</v>
      </c>
      <c r="FJ23" s="48">
        <v>10677.5</v>
      </c>
      <c r="FK23" s="18">
        <f t="shared" si="48"/>
        <v>-0.43939537130376349</v>
      </c>
      <c r="FL23" s="15">
        <f>'Investment Analysis'!NS23</f>
        <v>2.2540952380952382</v>
      </c>
      <c r="FM23" s="48">
        <v>31739.200000000001</v>
      </c>
      <c r="FN23" s="18">
        <f t="shared" si="49"/>
        <v>0.250643266097414</v>
      </c>
      <c r="FO23" s="15">
        <f>'Investment Analysis'!NZ23</f>
        <v>0.12864132908511616</v>
      </c>
      <c r="FP23" s="48"/>
      <c r="FQ23" s="18">
        <f t="shared" si="50"/>
        <v>0</v>
      </c>
      <c r="FR23" s="15">
        <f>'Investment Analysis'!OG23</f>
        <v>-0.99277706385430053</v>
      </c>
      <c r="FS23" s="48">
        <v>43134.75</v>
      </c>
      <c r="FT23" s="18">
        <f t="shared" si="51"/>
        <v>0.69370085696616313</v>
      </c>
      <c r="FU23" s="15">
        <f>'Investment Analysis'!ON23</f>
        <v>1.1392226148409894</v>
      </c>
      <c r="FV23" s="48"/>
      <c r="FW23" s="18">
        <f t="shared" si="52"/>
        <v>0</v>
      </c>
      <c r="FX23" s="15">
        <f>'Investment Analysis'!OU23</f>
        <v>-0.79740259740259745</v>
      </c>
      <c r="FY23" s="48"/>
      <c r="FZ23" s="18">
        <f t="shared" si="53"/>
        <v>0</v>
      </c>
      <c r="GA23" s="15">
        <f>'Investment Analysis'!PB23</f>
        <v>2.7886153846153845</v>
      </c>
      <c r="GB23" s="48"/>
      <c r="GC23" s="18">
        <f>'Investment Analysis'!PK23</f>
        <v>4.6526084253813507E-2</v>
      </c>
      <c r="GD23" s="15">
        <f>'Investment Analysis'!PI23</f>
        <v>-0.37145318782309011</v>
      </c>
      <c r="GE23" s="48">
        <v>6934</v>
      </c>
      <c r="GF23" s="18">
        <f>'Investment Analysis'!PY23</f>
        <v>0.13645224171539966</v>
      </c>
      <c r="GG23" s="15">
        <f>'Investment Analysis'!PW23</f>
        <v>-0.33142201834862389</v>
      </c>
      <c r="GH23" s="48">
        <v>34010</v>
      </c>
      <c r="GI23" s="18">
        <f>'Investment Analysis'!QF23</f>
        <v>-0.10795869406487961</v>
      </c>
      <c r="GJ23" s="15">
        <f>'Investment Analysis'!QD23</f>
        <v>-0.49304958653190673</v>
      </c>
      <c r="GK23" s="48">
        <v>24578</v>
      </c>
      <c r="GL23" s="18">
        <f>'Investment Analysis'!QM23</f>
        <v>-6.7692307692307746E-2</v>
      </c>
      <c r="GM23" s="15">
        <f>'Investment Analysis'!QK23</f>
        <v>-0.51713147410358562</v>
      </c>
      <c r="GN23" s="48">
        <v>32560.639999999999</v>
      </c>
      <c r="GO23" s="18">
        <f>'Investment Analysis'!QT23</f>
        <v>6.0975609756097806E-3</v>
      </c>
      <c r="GP23" s="15">
        <f>'Investment Analysis'!QR23</f>
        <v>-0.98592115848753026</v>
      </c>
      <c r="GQ23" s="48">
        <v>17396.150000000001</v>
      </c>
      <c r="GR23" s="18">
        <f>'Investment Analysis'!RA23</f>
        <v>-4.4953003677972975E-2</v>
      </c>
      <c r="GS23" s="15">
        <f>'Investment Analysis'!QY23</f>
        <v>-0.33796033994334268</v>
      </c>
      <c r="GT23" s="48">
        <v>18686</v>
      </c>
      <c r="GU23" s="18">
        <f>'Investment Analysis'!RH23</f>
        <v>7.7575757575757645E-2</v>
      </c>
      <c r="GV23" s="15">
        <f>'Investment Analysis'!RF23</f>
        <v>-0.42384964355152294</v>
      </c>
      <c r="GW23" s="48"/>
      <c r="GX23" s="18">
        <f>'Investment Analysis'!RO23</f>
        <v>0.13018503456689717</v>
      </c>
      <c r="GY23" s="15">
        <f>'Investment Analysis'!RM23</f>
        <v>3.1310882271082661E-2</v>
      </c>
      <c r="GZ23" s="48"/>
      <c r="HA23" s="18">
        <f>'Investment Analysis'!RV23</f>
        <v>-9.0211132437619912E-2</v>
      </c>
      <c r="HB23" s="15">
        <f>'Investment Analysis'!RT23</f>
        <v>0.29508196721311475</v>
      </c>
      <c r="HC23" s="48"/>
      <c r="HD23" s="18">
        <f>'Investment Analysis'!SC23</f>
        <v>1.6395610207589704E-2</v>
      </c>
      <c r="HE23" s="15">
        <f>'Investment Analysis'!SA23</f>
        <v>-0.42229069592664958</v>
      </c>
      <c r="HF23" s="48"/>
      <c r="HG23" s="18">
        <f>'Investment Analysis'!SJ23</f>
        <v>-8.8466579292267339E-2</v>
      </c>
      <c r="HH23" s="15">
        <f>'Investment Analysis'!SH23</f>
        <v>0.11280000000000001</v>
      </c>
      <c r="HI23" s="48"/>
      <c r="HJ23" s="18">
        <f>'Investment Analysis'!SM23</f>
        <v>-4.2857142857142892E-2</v>
      </c>
      <c r="HK23" s="15">
        <f>'Investment Analysis'!SK23</f>
        <v>0</v>
      </c>
      <c r="HL23" s="48"/>
      <c r="HM23" s="18">
        <f>'Investment Analysis'!SP23</f>
        <v>0</v>
      </c>
      <c r="HN23" s="15">
        <f>'Investment Analysis'!SN23</f>
        <v>-4.6240716262115573E-2</v>
      </c>
      <c r="HO23" s="48"/>
      <c r="HP23" s="18">
        <f>'Investment Analysis'!TE23</f>
        <v>0.3512820512820512</v>
      </c>
      <c r="HQ23" s="15">
        <f>'Investment Analysis'!TC23</f>
        <v>-0.47783007183552145</v>
      </c>
      <c r="HR23" s="48"/>
      <c r="HS23" s="18">
        <f>'Investment Analysis'!TL23</f>
        <v>0.12094395280235981</v>
      </c>
      <c r="HT23" s="15">
        <f>'Investment Analysis'!TJ23</f>
        <v>-0.13636363636363635</v>
      </c>
      <c r="HU23" s="48"/>
      <c r="HV23" s="18">
        <f>'Investment Analysis'!TS23</f>
        <v>0.3515966386554622</v>
      </c>
      <c r="HW23" s="15">
        <f>'Investment Analysis'!TQ23</f>
        <v>-0.4139039303856048</v>
      </c>
      <c r="HX23" s="48"/>
      <c r="HY23" s="18">
        <f>'Investment Analysis'!TZ23</f>
        <v>0.22222222222222215</v>
      </c>
      <c r="HZ23" s="15">
        <f>'Investment Analysis'!TX23</f>
        <v>-0.526077097505669</v>
      </c>
      <c r="IA23" s="48"/>
      <c r="IB23" s="18">
        <f>'Investment Analysis'!UG23</f>
        <v>0</v>
      </c>
      <c r="IC23" s="15">
        <f>'Investment Analysis'!UE23</f>
        <v>0</v>
      </c>
      <c r="ID23" s="48"/>
      <c r="IE23" s="18">
        <f>'Investment Analysis'!UN23</f>
        <v>0</v>
      </c>
      <c r="IF23" s="15">
        <f>'Investment Analysis'!UL23</f>
        <v>0</v>
      </c>
      <c r="IG23" s="48"/>
      <c r="IH23" s="18">
        <f>'Investment Analysis'!UU23</f>
        <v>0</v>
      </c>
      <c r="II23" s="15">
        <f>'Investment Analysis'!US23</f>
        <v>0</v>
      </c>
      <c r="IJ23" s="48"/>
      <c r="IK23" s="18">
        <f>'Investment Analysis'!VB23</f>
        <v>0</v>
      </c>
      <c r="IL23" s="15">
        <f>'Investment Analysis'!UZ23</f>
        <v>0</v>
      </c>
      <c r="IM23" s="48"/>
      <c r="IN23" s="18">
        <f>'Investment Analysis'!VI23</f>
        <v>0</v>
      </c>
      <c r="IO23" s="15">
        <f>'Investment Analysis'!VG23</f>
        <v>0</v>
      </c>
      <c r="IP23" s="18"/>
      <c r="IQ23" s="18"/>
      <c r="IR23" s="18"/>
      <c r="IS23" s="108">
        <f t="shared" si="59"/>
        <v>7903.5400000000373</v>
      </c>
      <c r="IT23" s="48">
        <f t="shared" si="60"/>
        <v>1014953.6900000001</v>
      </c>
      <c r="IU23" s="101">
        <f t="shared" si="54"/>
        <v>0</v>
      </c>
      <c r="IV23" s="101"/>
      <c r="IW23" s="15">
        <f t="shared" si="55"/>
        <v>-2.1740180399148698E-2</v>
      </c>
      <c r="IX23" s="113">
        <f t="shared" si="56"/>
        <v>-22555.639999999898</v>
      </c>
      <c r="IY23" s="21">
        <f t="shared" si="57"/>
        <v>0.22823275900928966</v>
      </c>
      <c r="IZ23" s="173">
        <f t="shared" si="58"/>
        <v>188600.80000000005</v>
      </c>
    </row>
    <row r="24" spans="1:260" x14ac:dyDescent="0.2">
      <c r="A24" s="76">
        <f>'Investment Analysis'!A24</f>
        <v>45680</v>
      </c>
      <c r="B24" s="77">
        <f>'Investment Analysis'!B24</f>
        <v>45680</v>
      </c>
      <c r="C24" s="27">
        <f>'Investment Analysis'!C24</f>
        <v>44565.26</v>
      </c>
      <c r="D24" s="42">
        <f>'Investment Analysis'!D24</f>
        <v>408.52999999999884</v>
      </c>
      <c r="E24" s="28">
        <f>'Investment Analysis'!E24</f>
        <v>9.2518173333939989E-3</v>
      </c>
      <c r="F24" s="27">
        <f>'Investment Analysis'!G24</f>
        <v>6118.72</v>
      </c>
      <c r="G24" s="42">
        <f>'Investment Analysis'!H24</f>
        <v>32.360000000000582</v>
      </c>
      <c r="H24" s="28">
        <f>'Investment Analysis'!I24</f>
        <v>5.3168067613484221E-3</v>
      </c>
      <c r="I24" s="27">
        <f>'Investment Analysis'!K24</f>
        <v>20053.68</v>
      </c>
      <c r="J24" s="42">
        <f>'Investment Analysis'!L24</f>
        <v>44.340000000000146</v>
      </c>
      <c r="K24" s="28">
        <f>'Investment Analysis'!M24</f>
        <v>2.2159651442776296E-3</v>
      </c>
      <c r="L24" s="57">
        <f>'Investment Analysis'!T24</f>
        <v>265.05665775817107</v>
      </c>
      <c r="M24" s="29">
        <f>'Investment Analysis'!V24</f>
        <v>3.2764982194335881E-3</v>
      </c>
      <c r="N24" s="29">
        <f>'Investment Analysis'!W24</f>
        <v>2.4494172289493465E-2</v>
      </c>
      <c r="O24" s="1"/>
      <c r="P24" s="48">
        <f>'Investment Analysis'!Y24</f>
        <v>121398.57</v>
      </c>
      <c r="Q24" s="18"/>
      <c r="R24" s="15"/>
      <c r="S24" s="48">
        <v>23382.639999999999</v>
      </c>
      <c r="T24" s="18">
        <f t="shared" si="0"/>
        <v>2.1310444563470807</v>
      </c>
      <c r="U24" s="15">
        <f>'Investment Analysis'!AF24</f>
        <v>0.44510529829459244</v>
      </c>
      <c r="V24" s="48">
        <v>18668.240000000002</v>
      </c>
      <c r="W24" s="18">
        <f t="shared" si="1"/>
        <v>1.4197329876863256</v>
      </c>
      <c r="X24" s="15">
        <f>'Investment Analysis'!AT24</f>
        <v>0.30167921250723806</v>
      </c>
      <c r="Y24" s="48">
        <v>10031.59</v>
      </c>
      <c r="Z24" s="18">
        <f t="shared" si="2"/>
        <v>5.5723736968725087E-3</v>
      </c>
      <c r="AA24" s="15">
        <f>'Investment Analysis'!GK24</f>
        <v>-4.1623309053068838E-3</v>
      </c>
      <c r="AB24" s="48">
        <v>2768.09</v>
      </c>
      <c r="AC24" s="18">
        <f t="shared" si="3"/>
        <v>3.9463011641006442E-2</v>
      </c>
      <c r="AD24" s="15">
        <f>'Investment Analysis'!AT24</f>
        <v>0.30167921250723806</v>
      </c>
      <c r="AE24" s="48">
        <v>23182.61</v>
      </c>
      <c r="AF24" s="18">
        <f t="shared" si="4"/>
        <v>3.3599803825404638E-2</v>
      </c>
      <c r="AG24" s="15">
        <f>'Investment Analysis'!BA24</f>
        <v>0.5850111856823268</v>
      </c>
      <c r="AH24" s="48"/>
      <c r="AI24" s="18">
        <f t="shared" si="5"/>
        <v>0</v>
      </c>
      <c r="AJ24" s="15">
        <f>'Investment Analysis'!BH24</f>
        <v>0</v>
      </c>
      <c r="AK24" s="48">
        <v>20419.03</v>
      </c>
      <c r="AL24" s="18">
        <f t="shared" si="6"/>
        <v>4.3077800883805564</v>
      </c>
      <c r="AM24" s="15">
        <f>'Investment Analysis'!BO24</f>
        <v>0.21960255978443918</v>
      </c>
      <c r="AN24" s="48">
        <v>15980.13</v>
      </c>
      <c r="AO24" s="18">
        <f t="shared" si="7"/>
        <v>2.4439935344827584</v>
      </c>
      <c r="AP24" s="15">
        <f>'Investment Analysis'!BV24</f>
        <v>0.12855609232420825</v>
      </c>
      <c r="AQ24" s="48"/>
      <c r="AR24" s="18">
        <f t="shared" si="8"/>
        <v>0</v>
      </c>
      <c r="AS24" s="15">
        <f>'Investment Analysis'!CC24</f>
        <v>0</v>
      </c>
      <c r="AT24" s="48">
        <v>28637.040000000001</v>
      </c>
      <c r="AU24" s="18">
        <f t="shared" si="9"/>
        <v>5.1788298380284307E-2</v>
      </c>
      <c r="AV24" s="15">
        <f>'Investment Analysis'!CJ24</f>
        <v>0.20410188554416137</v>
      </c>
      <c r="AW24" s="48">
        <v>20187.41</v>
      </c>
      <c r="AX24" s="18">
        <f t="shared" si="10"/>
        <v>4.9078106324377688E-2</v>
      </c>
      <c r="AY24" s="15">
        <f>'Investment Analysis'!CQ24</f>
        <v>0.12827058072750477</v>
      </c>
      <c r="AZ24" s="48">
        <v>17632.34</v>
      </c>
      <c r="BA24" s="18">
        <f t="shared" si="11"/>
        <v>4.7859986925774062E-2</v>
      </c>
      <c r="BB24" s="15">
        <f>'Investment Analysis'!CX24</f>
        <v>0.22363919129082444</v>
      </c>
      <c r="BC24" s="48">
        <v>10504.17</v>
      </c>
      <c r="BD24" s="18">
        <f t="shared" si="12"/>
        <v>4.6127875709590684E-2</v>
      </c>
      <c r="BE24" s="15">
        <f>'Investment Analysis'!DE24</f>
        <v>-1.9204389574760023E-2</v>
      </c>
      <c r="BF24" s="48">
        <v>4387.29</v>
      </c>
      <c r="BG24" s="18">
        <f t="shared" si="13"/>
        <v>4.5837902264600709E-2</v>
      </c>
      <c r="BH24" s="15">
        <f>'Investment Analysis'!DL24</f>
        <v>5.6625141562853913E-3</v>
      </c>
      <c r="BI24" s="48">
        <v>2752.39</v>
      </c>
      <c r="BJ24" s="18">
        <f t="shared" si="14"/>
        <v>7.7678151918559077E-2</v>
      </c>
      <c r="BK24" s="15">
        <f>'Investment Analysis'!DZ24</f>
        <v>0.93863393810032025</v>
      </c>
      <c r="BL24" s="48">
        <v>4537.93</v>
      </c>
      <c r="BM24" s="18">
        <f t="shared" si="15"/>
        <v>3.1113383321972346E-2</v>
      </c>
      <c r="BN24" s="15">
        <f>'Investment Analysis'!EG24</f>
        <v>0.82120779838326174</v>
      </c>
      <c r="BO24" s="48"/>
      <c r="BP24" s="18">
        <f t="shared" si="16"/>
        <v>0</v>
      </c>
      <c r="BQ24" s="15">
        <f>'Investment Analysis'!DS24</f>
        <v>0</v>
      </c>
      <c r="BR24" s="48">
        <v>5941.19</v>
      </c>
      <c r="BS24" s="18">
        <f t="shared" si="17"/>
        <v>4.9865700653825694E-2</v>
      </c>
      <c r="BT24" s="15">
        <f>'Investment Analysis'!EN24</f>
        <v>0.82336535481871698</v>
      </c>
      <c r="BU24" s="48">
        <v>15072.96</v>
      </c>
      <c r="BV24" s="18">
        <f t="shared" si="18"/>
        <v>1.4467626867680652E-2</v>
      </c>
      <c r="BW24" s="15">
        <f>'Investment Analysis'!EU24</f>
        <v>0.13806932111142942</v>
      </c>
      <c r="BX24" s="48"/>
      <c r="BY24" s="18">
        <f t="shared" si="19"/>
        <v>0</v>
      </c>
      <c r="BZ24" s="15">
        <f>'Investment Analysis'!FB24</f>
        <v>0</v>
      </c>
      <c r="CA24" s="48">
        <v>23216.31</v>
      </c>
      <c r="CB24" s="18">
        <f t="shared" si="20"/>
        <v>7.0301724137936681E-4</v>
      </c>
      <c r="CC24" s="15">
        <f>'Investment Analysis'!FI24</f>
        <v>3.368314150304675E-2</v>
      </c>
      <c r="CD24" s="48">
        <v>20272.97</v>
      </c>
      <c r="CE24" s="18">
        <f t="shared" si="21"/>
        <v>1.2445715234720993</v>
      </c>
      <c r="CF24" s="15">
        <f>'Investment Analysis'!FP24</f>
        <v>0.67595459236326105</v>
      </c>
      <c r="CG24" s="48">
        <v>5099.74</v>
      </c>
      <c r="CH24" s="18">
        <f t="shared" si="22"/>
        <v>4.4790230451053339E-3</v>
      </c>
      <c r="CI24" s="15">
        <f>'Investment Analysis'!FW24</f>
        <v>3.6237646256957828E-2</v>
      </c>
      <c r="CJ24" s="48"/>
      <c r="CK24" s="18">
        <f t="shared" si="23"/>
        <v>0</v>
      </c>
      <c r="CL24" s="15">
        <f>'Investment Analysis'!GD24</f>
        <v>0</v>
      </c>
      <c r="CM24" s="48">
        <v>25368.27</v>
      </c>
      <c r="CN24" s="18">
        <f t="shared" si="24"/>
        <v>1.6764328657314646E-2</v>
      </c>
      <c r="CO24" s="15">
        <f>'Investment Analysis'!GT24</f>
        <v>5.174311926605505E-2</v>
      </c>
      <c r="CP24" s="48">
        <v>61857</v>
      </c>
      <c r="CQ24" s="18">
        <f t="shared" si="25"/>
        <v>1.8748901995231522</v>
      </c>
      <c r="CR24" s="15">
        <f>'Investment Analysis'!HG24</f>
        <v>1.3166114263243638</v>
      </c>
      <c r="CS24" s="48">
        <v>6960</v>
      </c>
      <c r="CT24" s="18">
        <f t="shared" si="26"/>
        <v>-0.692002690551209</v>
      </c>
      <c r="CU24" s="15">
        <f>'Investment Analysis'!HN24</f>
        <v>12.93951612903226</v>
      </c>
      <c r="CV24" s="48">
        <v>29444</v>
      </c>
      <c r="CW24" s="18">
        <f t="shared" si="27"/>
        <v>2.2059461617231026E-2</v>
      </c>
      <c r="CX24" s="15">
        <f>'Investment Analysis'!IB24</f>
        <v>0.39017941454202071</v>
      </c>
      <c r="CY24" s="48">
        <v>24028</v>
      </c>
      <c r="CZ24" s="18">
        <f t="shared" si="28"/>
        <v>0.34347218339390551</v>
      </c>
      <c r="DA24" s="15">
        <f>'Investment Analysis'!II24</f>
        <v>0.37302857142857143</v>
      </c>
      <c r="DB24" s="48"/>
      <c r="DC24" s="18">
        <f t="shared" si="29"/>
        <v>0</v>
      </c>
      <c r="DD24" s="15">
        <f>'Investment Analysis'!IP24</f>
        <v>2.9554774458113648</v>
      </c>
      <c r="DE24" s="48"/>
      <c r="DF24" s="18">
        <f t="shared" si="30"/>
        <v>0</v>
      </c>
      <c r="DG24" s="15">
        <f>'Investment Analysis'!IW24</f>
        <v>2.1156164383561644</v>
      </c>
      <c r="DH24" s="48">
        <v>12729</v>
      </c>
      <c r="DI24" s="18">
        <f t="shared" si="31"/>
        <v>0.96702311781431582</v>
      </c>
      <c r="DJ24" s="15">
        <f>'Investment Analysis'!JD24</f>
        <v>0.28731796116504871</v>
      </c>
      <c r="DK24" s="48">
        <v>2233.5500000000002</v>
      </c>
      <c r="DL24" s="18">
        <f t="shared" si="32"/>
        <v>-0.90181766231482707</v>
      </c>
      <c r="DM24" s="15">
        <f>'Investment Analysis'!JK24</f>
        <v>9.8404189923528937E-2</v>
      </c>
      <c r="DN24" s="48">
        <v>5507.5</v>
      </c>
      <c r="DO24" s="18">
        <f t="shared" si="33"/>
        <v>4.0690289921767144</v>
      </c>
      <c r="DP24" s="15">
        <f>'Investment Analysis'!HU24</f>
        <v>2.0252747252747252</v>
      </c>
      <c r="DQ24" s="48">
        <v>29235</v>
      </c>
      <c r="DR24" s="18">
        <f t="shared" si="34"/>
        <v>-1.3497553568415725E-2</v>
      </c>
      <c r="DS24" s="15">
        <f>'Investment Analysis'!JR24</f>
        <v>-0.59372363759068669</v>
      </c>
      <c r="DT24" s="48">
        <v>5816</v>
      </c>
      <c r="DU24" s="18">
        <f t="shared" si="35"/>
        <v>1.2988142292490119</v>
      </c>
      <c r="DV24" s="15">
        <f>'Investment Analysis'!JY24</f>
        <v>-0.19367588932806318</v>
      </c>
      <c r="DW24" s="48">
        <v>23554</v>
      </c>
      <c r="DX24" s="18">
        <f t="shared" si="36"/>
        <v>0.72733939571721917</v>
      </c>
      <c r="DY24" s="15">
        <f>'Investment Analysis'!KF24</f>
        <v>0.17145790554414783</v>
      </c>
      <c r="DZ24" s="48">
        <v>2414.4</v>
      </c>
      <c r="EA24" s="18">
        <f t="shared" si="37"/>
        <v>-0.87934032983508237</v>
      </c>
      <c r="EB24" s="15">
        <f>'Investment Analysis'!KM24</f>
        <v>2.9895734597156398</v>
      </c>
      <c r="EC24" s="48">
        <v>2236.6</v>
      </c>
      <c r="ED24" s="18">
        <f t="shared" si="38"/>
        <v>0.31332941867293007</v>
      </c>
      <c r="EE24" s="15">
        <f>'Investment Analysis'!KT24</f>
        <v>-0.55343511450381688</v>
      </c>
      <c r="EF24" s="48">
        <v>40185</v>
      </c>
      <c r="EG24" s="18">
        <f t="shared" si="39"/>
        <v>0.68745275888133028</v>
      </c>
      <c r="EH24" s="15">
        <f>'Investment Analysis'!LH24</f>
        <v>0.49511582472788174</v>
      </c>
      <c r="EI24" s="48">
        <v>8249.1</v>
      </c>
      <c r="EJ24" s="18">
        <f t="shared" si="40"/>
        <v>3.0944197962882006E-2</v>
      </c>
      <c r="EK24" s="15">
        <f>'Investment Analysis'!LO24</f>
        <v>1.3599999999999973E-2</v>
      </c>
      <c r="EL24" s="48"/>
      <c r="EM24" s="18">
        <f t="shared" si="41"/>
        <v>0</v>
      </c>
      <c r="EN24" s="15">
        <f>'Investment Analysis'!LV24</f>
        <v>0</v>
      </c>
      <c r="EO24" s="48"/>
      <c r="EP24" s="68">
        <f t="shared" si="42"/>
        <v>0</v>
      </c>
      <c r="EQ24" s="15">
        <f>'Investment Analysis'!MC24</f>
        <v>-0.35910112359550561</v>
      </c>
      <c r="ER24" s="48">
        <v>26086.6</v>
      </c>
      <c r="ES24" s="18">
        <f t="shared" si="43"/>
        <v>3.6189946575042986E-2</v>
      </c>
      <c r="ET24" s="15">
        <f>'Investment Analysis'!LA24</f>
        <v>-0.53426942861114979</v>
      </c>
      <c r="EU24" s="48">
        <v>54292</v>
      </c>
      <c r="EV24" s="18">
        <f>'Investment Analysis'!ML24</f>
        <v>0.82666038624587845</v>
      </c>
      <c r="EW24" s="15">
        <f>'Investment Analysis'!MJ24</f>
        <v>4.2264150943396226</v>
      </c>
      <c r="EX24" s="48">
        <v>44961</v>
      </c>
      <c r="EY24" s="18">
        <f t="shared" si="44"/>
        <v>-0.31977760127084986</v>
      </c>
      <c r="EZ24" s="15">
        <f>'Investment Analysis'!MQ24</f>
        <v>1.9618745035742641E-2</v>
      </c>
      <c r="FA24" s="48"/>
      <c r="FB24" s="18">
        <f t="shared" si="45"/>
        <v>0</v>
      </c>
      <c r="FC24" s="15">
        <f>'Investment Analysis'!MX24</f>
        <v>-0.40824149496885487</v>
      </c>
      <c r="FD24" s="48">
        <v>5020</v>
      </c>
      <c r="FE24" s="18">
        <f t="shared" si="46"/>
        <v>-0.68371577262818339</v>
      </c>
      <c r="FF24" s="15">
        <f>'Investment Analysis'!NE24</f>
        <v>0.48202554071012044</v>
      </c>
      <c r="FG24" s="48"/>
      <c r="FH24" s="18">
        <f t="shared" si="47"/>
        <v>0</v>
      </c>
      <c r="FI24" s="15">
        <f>'Investment Analysis'!NL24</f>
        <v>-0.95672886065899165</v>
      </c>
      <c r="FJ24" s="48">
        <v>10942.75</v>
      </c>
      <c r="FK24" s="18">
        <f t="shared" si="48"/>
        <v>-0.42546885500672049</v>
      </c>
      <c r="FL24" s="15">
        <f>'Investment Analysis'!NS24</f>
        <v>2.333104761904762</v>
      </c>
      <c r="FM24" s="48">
        <v>31676.799999999999</v>
      </c>
      <c r="FN24" s="18">
        <f t="shared" si="49"/>
        <v>0.24818447256120388</v>
      </c>
      <c r="FO24" s="15">
        <f>'Investment Analysis'!NZ24</f>
        <v>0.12642239417387346</v>
      </c>
      <c r="FP24" s="48"/>
      <c r="FQ24" s="18">
        <f t="shared" si="50"/>
        <v>0</v>
      </c>
      <c r="FR24" s="15">
        <f>'Investment Analysis'!OG24</f>
        <v>-0.99286568883768334</v>
      </c>
      <c r="FS24" s="48">
        <v>44745</v>
      </c>
      <c r="FT24" s="18">
        <f t="shared" si="51"/>
        <v>0.75692787937685901</v>
      </c>
      <c r="FU24" s="15">
        <f>'Investment Analysis'!ON24</f>
        <v>1.2179034157832744</v>
      </c>
      <c r="FV24" s="48"/>
      <c r="FW24" s="18">
        <f t="shared" si="52"/>
        <v>0</v>
      </c>
      <c r="FX24" s="15">
        <f>'Investment Analysis'!OU24</f>
        <v>-0.79610389610389609</v>
      </c>
      <c r="FY24" s="48"/>
      <c r="FZ24" s="18">
        <f t="shared" si="53"/>
        <v>0</v>
      </c>
      <c r="GA24" s="15">
        <f>'Investment Analysis'!PB24</f>
        <v>2.8467692307692305</v>
      </c>
      <c r="GB24" s="48"/>
      <c r="GC24" s="18">
        <f>'Investment Analysis'!PK24</f>
        <v>4.5235021278630556E-2</v>
      </c>
      <c r="GD24" s="15">
        <f>'Investment Analysis'!PI24</f>
        <v>-0.37222860425043075</v>
      </c>
      <c r="GE24" s="48">
        <v>6940.5</v>
      </c>
      <c r="GF24" s="18">
        <f>'Investment Analysis'!PY24</f>
        <v>0.14619883040935672</v>
      </c>
      <c r="GG24" s="15">
        <f>'Investment Analysis'!PW24</f>
        <v>-0.32568807339449546</v>
      </c>
      <c r="GH24" s="48">
        <v>34113.75</v>
      </c>
      <c r="GI24" s="18">
        <f>'Investment Analysis'!QF24</f>
        <v>-9.5963283613226272E-2</v>
      </c>
      <c r="GJ24" s="15">
        <f>'Investment Analysis'!QD24</f>
        <v>-0.4862325498681051</v>
      </c>
      <c r="GK24" s="48">
        <v>25086</v>
      </c>
      <c r="GL24" s="18">
        <f>'Investment Analysis'!QM24</f>
        <v>-6.153846153846159E-2</v>
      </c>
      <c r="GM24" s="15">
        <f>'Investment Analysis'!QK24</f>
        <v>-0.51394422310756971</v>
      </c>
      <c r="GN24" s="48">
        <v>32321.9</v>
      </c>
      <c r="GO24" s="18">
        <f>'Investment Analysis'!QT24</f>
        <v>3.2229965156794355E-2</v>
      </c>
      <c r="GP24" s="15">
        <f>'Investment Analysis'!QR24</f>
        <v>-0.98555547429240109</v>
      </c>
      <c r="GQ24" s="48">
        <v>17390.25</v>
      </c>
      <c r="GR24" s="18">
        <f>'Investment Analysis'!RA24</f>
        <v>-1.8389865140988938E-2</v>
      </c>
      <c r="GS24" s="15">
        <f>'Investment Analysis'!QY24</f>
        <v>-0.31954674220963164</v>
      </c>
      <c r="GT24" s="48">
        <v>19189</v>
      </c>
      <c r="GU24" s="18">
        <f>'Investment Analysis'!RH24</f>
        <v>4.2828282828282778E-2</v>
      </c>
      <c r="GV24" s="15">
        <f>'Investment Analysis'!RF24</f>
        <v>-0.44242817023115144</v>
      </c>
      <c r="GW24" s="48"/>
      <c r="GX24" s="18">
        <f>'Investment Analysis'!RO24</f>
        <v>0.13740341602277348</v>
      </c>
      <c r="GY24" s="15">
        <f>'Investment Analysis'!RM24</f>
        <v>3.7897764171073323E-2</v>
      </c>
      <c r="GZ24" s="48"/>
      <c r="HA24" s="18">
        <f>'Investment Analysis'!RV24</f>
        <v>-7.5335892514395403E-2</v>
      </c>
      <c r="HB24" s="15">
        <f>'Investment Analysis'!RT24</f>
        <v>0.31625683060109283</v>
      </c>
      <c r="HC24" s="48"/>
      <c r="HD24" s="18">
        <f>'Investment Analysis'!SC24</f>
        <v>4.4294592093084867E-2</v>
      </c>
      <c r="HE24" s="15">
        <f>'Investment Analysis'!SA24</f>
        <v>-0.40643318803547268</v>
      </c>
      <c r="HF24" s="48"/>
      <c r="HG24" s="18">
        <f>'Investment Analysis'!SJ24</f>
        <v>-0.11730013106159889</v>
      </c>
      <c r="HH24" s="15">
        <f>'Investment Analysis'!SH24</f>
        <v>7.7600000000000058E-2</v>
      </c>
      <c r="HI24" s="48"/>
      <c r="HJ24" s="18">
        <f>'Investment Analysis'!SM24</f>
        <v>4.0705563093622835E-3</v>
      </c>
      <c r="HK24" s="15">
        <f>'Investment Analysis'!SK24</f>
        <v>0</v>
      </c>
      <c r="HL24" s="48"/>
      <c r="HM24" s="18">
        <f>'Investment Analysis'!SP24</f>
        <v>0</v>
      </c>
      <c r="HN24" s="15">
        <f>'Investment Analysis'!SN24</f>
        <v>7.940580899286954E-4</v>
      </c>
      <c r="HO24" s="48"/>
      <c r="HP24" s="18">
        <f>'Investment Analysis'!TE24</f>
        <v>0.3724358974358975</v>
      </c>
      <c r="HQ24" s="15">
        <f>'Investment Analysis'!TC24</f>
        <v>-0.46965568491454046</v>
      </c>
      <c r="HR24" s="48"/>
      <c r="HS24" s="18">
        <f>'Investment Analysis'!TL24</f>
        <v>9.1445427728613485E-2</v>
      </c>
      <c r="HT24" s="15">
        <f>'Investment Analysis'!TJ24</f>
        <v>-0.15909090909090912</v>
      </c>
      <c r="HU24" s="48"/>
      <c r="HV24" s="18">
        <f>'Investment Analysis'!TS24</f>
        <v>0.31092436974789917</v>
      </c>
      <c r="HW24" s="15">
        <f>'Investment Analysis'!TQ24</f>
        <v>-0.43154074322403851</v>
      </c>
      <c r="HX24" s="48"/>
      <c r="HY24" s="18">
        <f>'Investment Analysis'!TZ24</f>
        <v>0.16959064327485382</v>
      </c>
      <c r="HZ24" s="15">
        <f>'Investment Analysis'!TX24</f>
        <v>-0.54648526077097503</v>
      </c>
      <c r="IA24" s="48"/>
      <c r="IB24" s="18">
        <f>'Investment Analysis'!UG24</f>
        <v>0</v>
      </c>
      <c r="IC24" s="15">
        <f>'Investment Analysis'!UE24</f>
        <v>0</v>
      </c>
      <c r="ID24" s="48"/>
      <c r="IE24" s="18">
        <f>'Investment Analysis'!UN24</f>
        <v>0</v>
      </c>
      <c r="IF24" s="15">
        <f>'Investment Analysis'!UL24</f>
        <v>0</v>
      </c>
      <c r="IG24" s="48"/>
      <c r="IH24" s="18">
        <f>'Investment Analysis'!UU24</f>
        <v>0</v>
      </c>
      <c r="II24" s="15">
        <f>'Investment Analysis'!US24</f>
        <v>0</v>
      </c>
      <c r="IJ24" s="48"/>
      <c r="IK24" s="18">
        <f>'Investment Analysis'!VB24</f>
        <v>0</v>
      </c>
      <c r="IL24" s="15">
        <f>'Investment Analysis'!UZ24</f>
        <v>0</v>
      </c>
      <c r="IM24" s="48"/>
      <c r="IN24" s="18">
        <f>'Investment Analysis'!VI24</f>
        <v>0</v>
      </c>
      <c r="IO24" s="15">
        <f>'Investment Analysis'!VG24</f>
        <v>0</v>
      </c>
      <c r="IP24" s="18"/>
      <c r="IQ24" s="18"/>
      <c r="IR24" s="18"/>
      <c r="IS24" s="108">
        <f t="shared" si="59"/>
        <v>11701.920000000042</v>
      </c>
      <c r="IT24" s="48">
        <f t="shared" si="60"/>
        <v>1026655.6100000001</v>
      </c>
      <c r="IU24" s="101">
        <f t="shared" si="54"/>
        <v>0</v>
      </c>
      <c r="IV24" s="101"/>
      <c r="IW24" s="15">
        <f t="shared" si="55"/>
        <v>-1.0461322791188641E-2</v>
      </c>
      <c r="IX24" s="113">
        <f t="shared" si="56"/>
        <v>-10853.719999999856</v>
      </c>
      <c r="IY24" s="21">
        <f t="shared" si="57"/>
        <v>0.24239368243753595</v>
      </c>
      <c r="IZ24" s="173">
        <f t="shared" si="58"/>
        <v>200302.72000000009</v>
      </c>
    </row>
    <row r="25" spans="1:260" x14ac:dyDescent="0.2">
      <c r="A25" s="76">
        <f>'Investment Analysis'!A25</f>
        <v>45681</v>
      </c>
      <c r="B25" s="77">
        <f>'Investment Analysis'!B25</f>
        <v>45681</v>
      </c>
      <c r="C25" s="27">
        <f>'Investment Analysis'!C25</f>
        <v>44424.25</v>
      </c>
      <c r="D25" s="42">
        <f>'Investment Analysis'!D25</f>
        <v>-141.01000000000204</v>
      </c>
      <c r="E25" s="28">
        <f>'Investment Analysis'!E25</f>
        <v>-3.1641238040572865E-3</v>
      </c>
      <c r="F25" s="27">
        <f>'Investment Analysis'!G25</f>
        <v>6101.24</v>
      </c>
      <c r="G25" s="42">
        <f>'Investment Analysis'!H25</f>
        <v>-17.480000000000473</v>
      </c>
      <c r="H25" s="28">
        <f>'Investment Analysis'!I25</f>
        <v>-2.8568066523718149E-3</v>
      </c>
      <c r="I25" s="27">
        <f>'Investment Analysis'!K25</f>
        <v>19954.3</v>
      </c>
      <c r="J25" s="42">
        <f>'Investment Analysis'!L25</f>
        <v>-99.380000000001019</v>
      </c>
      <c r="K25" s="28">
        <f>'Investment Analysis'!M25</f>
        <v>-4.9556989041413353E-3</v>
      </c>
      <c r="L25" s="57">
        <f>'Investment Analysis'!T25</f>
        <v>264.53608958574074</v>
      </c>
      <c r="M25" s="29">
        <f>'Investment Analysis'!V25</f>
        <v>-1.9639882915345576E-3</v>
      </c>
      <c r="N25" s="29">
        <f>'Investment Analysis'!W25</f>
        <v>2.2482077730371509E-2</v>
      </c>
      <c r="O25" s="1"/>
      <c r="P25" s="48">
        <f>'Investment Analysis'!Y25</f>
        <v>123171.86</v>
      </c>
      <c r="Q25" s="18"/>
      <c r="R25" s="15"/>
      <c r="S25" s="48">
        <v>23261.85</v>
      </c>
      <c r="T25" s="18">
        <f t="shared" ref="T25:T57" si="61">IF(S25&gt;0,(S25+10000-T$5)/T$5,0)</f>
        <v>3.4539167113015532</v>
      </c>
      <c r="U25" s="15">
        <f>'Investment Analysis'!AF25</f>
        <v>0.43764034715057343</v>
      </c>
      <c r="V25" s="48">
        <v>18659.88</v>
      </c>
      <c r="W25" s="18">
        <f t="shared" ref="W25:W57" si="62">IF(V25&gt;0,(V25+5000-W$5)/W$5,0)</f>
        <v>2.0667375243033055</v>
      </c>
      <c r="X25" s="15">
        <f>'Investment Analysis'!AT25</f>
        <v>0.29588882455124493</v>
      </c>
      <c r="Y25" s="48">
        <v>9989.67</v>
      </c>
      <c r="Z25" s="18">
        <f t="shared" si="2"/>
        <v>1.3702886928628783E-3</v>
      </c>
      <c r="AA25" s="15">
        <f>'Investment Analysis'!GK25</f>
        <v>-8.3246618106139515E-3</v>
      </c>
      <c r="AB25" s="48">
        <v>2755.78</v>
      </c>
      <c r="AC25" s="18">
        <f t="shared" ref="AC25:AC56" si="63">IF(AB25&gt;0,(AB25+8000-AC$5)/AC$5,0)</f>
        <v>3.0389710852422085</v>
      </c>
      <c r="AD25" s="15">
        <f>'Investment Analysis'!AT25</f>
        <v>0.29588882455124493</v>
      </c>
      <c r="AE25" s="48">
        <v>23118.26</v>
      </c>
      <c r="AF25" s="18">
        <f t="shared" si="4"/>
        <v>3.0730750367827294E-2</v>
      </c>
      <c r="AG25" s="15">
        <f>'Investment Analysis'!BA25</f>
        <v>0.58061148396718876</v>
      </c>
      <c r="AH25" s="48"/>
      <c r="AI25" s="18">
        <f t="shared" si="5"/>
        <v>0</v>
      </c>
      <c r="AJ25" s="15">
        <f>'Investment Analysis'!BH25</f>
        <v>0</v>
      </c>
      <c r="AK25" s="48">
        <v>20348.54</v>
      </c>
      <c r="AL25" s="18">
        <f t="shared" ref="AL25:AL88" si="64">IF(AK25&gt;0,(AK25+7000-AL$5)/AL$5,0)</f>
        <v>6.1090564075903302</v>
      </c>
      <c r="AM25" s="15">
        <f>'Investment Analysis'!BO25</f>
        <v>0.21539238800943075</v>
      </c>
      <c r="AN25" s="48">
        <v>15919.33</v>
      </c>
      <c r="AO25" s="18">
        <f t="shared" si="7"/>
        <v>2.4308900862068965</v>
      </c>
      <c r="AP25" s="15">
        <f>'Investment Analysis'!BV25</f>
        <v>0.12426194310252289</v>
      </c>
      <c r="AQ25" s="48"/>
      <c r="AR25" s="18">
        <f t="shared" ref="AR25:AR55" si="65">IF(AQ25&gt;0,(AQ25+10000-AR$5)/AR$5,0)</f>
        <v>0</v>
      </c>
      <c r="AS25" s="15">
        <f>'Investment Analysis'!CC25</f>
        <v>0</v>
      </c>
      <c r="AT25" s="48">
        <v>28581.97</v>
      </c>
      <c r="AU25" s="18">
        <f t="shared" ref="AU25:AU58" si="66">IF(AT25&gt;0,(AT25+10000-AU$5)/AU$5,0)</f>
        <v>0.41704815073272861</v>
      </c>
      <c r="AV25" s="15">
        <f>'Investment Analysis'!CJ25</f>
        <v>0.20178630499503797</v>
      </c>
      <c r="AW25" s="48">
        <v>20084.64</v>
      </c>
      <c r="AX25" s="18">
        <f t="shared" ref="AX25:AX88" si="67">IF(AW25&gt;0,(AW25+2000-AX$5)/AX$5,0)</f>
        <v>0.14767136101439482</v>
      </c>
      <c r="AY25" s="15">
        <f>'Investment Analysis'!CQ25</f>
        <v>0.1225271218889598</v>
      </c>
      <c r="AZ25" s="48">
        <v>17560.63</v>
      </c>
      <c r="BA25" s="18">
        <f t="shared" ref="BA25:BA45" si="68">IF(AZ25&gt;0,(AZ25+15000-BA$5)/BA$5,0)</f>
        <v>0.93502287989540622</v>
      </c>
      <c r="BB25" s="15">
        <f>'Investment Analysis'!CX25</f>
        <v>0.21866251944012446</v>
      </c>
      <c r="BC25" s="48">
        <v>10528.65</v>
      </c>
      <c r="BD25" s="18">
        <f t="shared" si="12"/>
        <v>4.8565879892440954E-2</v>
      </c>
      <c r="BE25" s="15">
        <f>'Investment Analysis'!DE25</f>
        <v>-1.6918152720621901E-2</v>
      </c>
      <c r="BF25" s="48">
        <v>4410.0200000000004</v>
      </c>
      <c r="BG25" s="18">
        <f t="shared" si="13"/>
        <v>5.1256257449344561E-2</v>
      </c>
      <c r="BH25" s="15">
        <f>'Investment Analysis'!DL25</f>
        <v>1.0872027180068041E-2</v>
      </c>
      <c r="BI25" s="48">
        <v>2703.91</v>
      </c>
      <c r="BJ25" s="18">
        <f t="shared" si="14"/>
        <v>5.8696162881754055E-2</v>
      </c>
      <c r="BK25" s="15">
        <f>'Investment Analysis'!DZ25</f>
        <v>0.90448239060832447</v>
      </c>
      <c r="BL25" s="48">
        <v>4479.88</v>
      </c>
      <c r="BM25" s="18">
        <f t="shared" si="15"/>
        <v>1.792319927289255E-2</v>
      </c>
      <c r="BN25" s="15">
        <f>'Investment Analysis'!EG25</f>
        <v>0.7979077508321446</v>
      </c>
      <c r="BO25" s="48"/>
      <c r="BP25" s="18">
        <f t="shared" ref="BP25:BP45" si="69">IF(BO25&gt;0,(BO25+5000-BP$5)/BP$5,0)</f>
        <v>0</v>
      </c>
      <c r="BQ25" s="15">
        <f>'Investment Analysis'!DS25</f>
        <v>0</v>
      </c>
      <c r="BR25" s="48">
        <v>5994.7</v>
      </c>
      <c r="BS25" s="18">
        <f t="shared" si="17"/>
        <v>5.932143488248804E-2</v>
      </c>
      <c r="BT25" s="15">
        <f>'Investment Analysis'!EN25</f>
        <v>0.83978927796715186</v>
      </c>
      <c r="BU25" s="48">
        <v>15145.04</v>
      </c>
      <c r="BV25" s="18">
        <f t="shared" ref="BV25:BV88" si="70">IF(BU25&gt;0,(BU25+8000-BV$5)/BV$5,0)</f>
        <v>0.55774936061381075</v>
      </c>
      <c r="BW25" s="15">
        <f>'Investment Analysis'!EU25</f>
        <v>0.14351188771125767</v>
      </c>
      <c r="BX25" s="48"/>
      <c r="BY25" s="18">
        <f t="shared" si="19"/>
        <v>0</v>
      </c>
      <c r="BZ25" s="15">
        <f>'Investment Analysis'!FB25</f>
        <v>0</v>
      </c>
      <c r="CA25" s="48">
        <v>22992.01</v>
      </c>
      <c r="CB25" s="18">
        <f t="shared" si="20"/>
        <v>-8.9650862068966202E-3</v>
      </c>
      <c r="CC25" s="15">
        <f>'Investment Analysis'!FI25</f>
        <v>2.3696682464454954E-2</v>
      </c>
      <c r="CD25" s="48">
        <v>20387.400000000001</v>
      </c>
      <c r="CE25" s="18">
        <f t="shared" ref="CE25:CE45" si="71">IF(CD25&gt;0,(CD25+20000-CE$5)/CE$5,0)</f>
        <v>3.471589902568645</v>
      </c>
      <c r="CF25" s="15">
        <f>'Investment Analysis'!FP25</f>
        <v>0.68541451668386644</v>
      </c>
      <c r="CG25" s="48">
        <v>5119.87</v>
      </c>
      <c r="CH25" s="18">
        <f t="shared" ref="CH25:CH45" si="72">IF(CG25&gt;0,(CG25+10000-CH$5)/CH$5,0)</f>
        <v>1.9781110892259206</v>
      </c>
      <c r="CI25" s="15">
        <f>'Investment Analysis'!FW25</f>
        <v>4.0327161195047111E-2</v>
      </c>
      <c r="CJ25" s="48"/>
      <c r="CK25" s="18">
        <f t="shared" si="23"/>
        <v>0</v>
      </c>
      <c r="CL25" s="15">
        <f>'Investment Analysis'!GD25</f>
        <v>0</v>
      </c>
      <c r="CM25" s="48">
        <v>25420.83</v>
      </c>
      <c r="CN25" s="18">
        <f t="shared" si="24"/>
        <v>1.8870941883767606E-2</v>
      </c>
      <c r="CO25" s="15">
        <f>'Investment Analysis'!GT25</f>
        <v>5.4311926605504601E-2</v>
      </c>
      <c r="CP25" s="48">
        <v>60987</v>
      </c>
      <c r="CQ25" s="18">
        <f t="shared" si="25"/>
        <v>1.8344557382077773</v>
      </c>
      <c r="CR25" s="15">
        <f>'Investment Analysis'!HG25</f>
        <v>1.2840289871355541</v>
      </c>
      <c r="CS25" s="48">
        <v>6990</v>
      </c>
      <c r="CT25" s="18">
        <f t="shared" si="26"/>
        <v>-0.69067511594151587</v>
      </c>
      <c r="CU25" s="15">
        <f>'Investment Analysis'!HN25</f>
        <v>12.76209677419355</v>
      </c>
      <c r="CV25" s="48">
        <v>28524</v>
      </c>
      <c r="CW25" s="18">
        <f t="shared" si="27"/>
        <v>-9.8755575611364707E-3</v>
      </c>
      <c r="CX25" s="15">
        <f>'Investment Analysis'!IB25</f>
        <v>0.34674220963172803</v>
      </c>
      <c r="CY25" s="48">
        <v>24470</v>
      </c>
      <c r="CZ25" s="18">
        <f t="shared" si="28"/>
        <v>0.36818563041655017</v>
      </c>
      <c r="DA25" s="15">
        <f>'Investment Analysis'!II25</f>
        <v>0.39828571428571424</v>
      </c>
      <c r="DB25" s="48"/>
      <c r="DC25" s="18">
        <f t="shared" si="29"/>
        <v>0</v>
      </c>
      <c r="DD25" s="15">
        <f>'Investment Analysis'!IP25</f>
        <v>2.9279437609841827</v>
      </c>
      <c r="DE25" s="48"/>
      <c r="DF25" s="18">
        <f t="shared" si="30"/>
        <v>0</v>
      </c>
      <c r="DG25" s="15">
        <f>'Investment Analysis'!IW25</f>
        <v>2.0684931506849313</v>
      </c>
      <c r="DH25" s="48">
        <v>12949.8</v>
      </c>
      <c r="DI25" s="18">
        <f t="shared" si="31"/>
        <v>1.0011435282482384</v>
      </c>
      <c r="DJ25" s="15">
        <f>'Investment Analysis'!JD25</f>
        <v>0.30964805825242725</v>
      </c>
      <c r="DK25" s="48">
        <v>2220.3000000000002</v>
      </c>
      <c r="DL25" s="18">
        <f t="shared" si="32"/>
        <v>-0.90240010549914285</v>
      </c>
      <c r="DM25" s="15">
        <f>'Investment Analysis'!JK25</f>
        <v>9.1888170350881523E-2</v>
      </c>
      <c r="DN25" s="48">
        <v>5433</v>
      </c>
      <c r="DO25" s="18">
        <f t="shared" si="33"/>
        <v>4.0004601932811781</v>
      </c>
      <c r="DP25" s="15">
        <f>'Investment Analysis'!HU25</f>
        <v>1.985164835164835</v>
      </c>
      <c r="DQ25" s="48">
        <v>29070</v>
      </c>
      <c r="DR25" s="18">
        <f t="shared" si="34"/>
        <v>-1.9065294415387211E-2</v>
      </c>
      <c r="DS25" s="15">
        <f>'Investment Analysis'!JR25</f>
        <v>-0.58360047241437496</v>
      </c>
      <c r="DT25" s="48">
        <v>5594</v>
      </c>
      <c r="DU25" s="18">
        <f t="shared" si="35"/>
        <v>1.2110671936758892</v>
      </c>
      <c r="DV25" s="15">
        <f>'Investment Analysis'!JY25</f>
        <v>-0.19762845849802374</v>
      </c>
      <c r="DW25" s="48">
        <v>23492</v>
      </c>
      <c r="DX25" s="18">
        <f t="shared" si="36"/>
        <v>0.7227926078028748</v>
      </c>
      <c r="DY25" s="15">
        <f>'Investment Analysis'!KF25</f>
        <v>0.16221765913757702</v>
      </c>
      <c r="DZ25" s="48">
        <v>2472</v>
      </c>
      <c r="EA25" s="18">
        <f t="shared" si="37"/>
        <v>-0.87646176911544227</v>
      </c>
      <c r="EB25" s="15">
        <f>'Investment Analysis'!KM25</f>
        <v>2.8137440758293835</v>
      </c>
      <c r="EC25" s="48">
        <v>2227.8000000000002</v>
      </c>
      <c r="ED25" s="18">
        <f t="shared" si="38"/>
        <v>0.30816206694069298</v>
      </c>
      <c r="EE25" s="15">
        <f>'Investment Analysis'!KT25</f>
        <v>-0.54007633587786263</v>
      </c>
      <c r="EF25" s="48">
        <v>40260</v>
      </c>
      <c r="EG25" s="18">
        <f t="shared" si="39"/>
        <v>0.69060216679264297</v>
      </c>
      <c r="EH25" s="15">
        <f>'Investment Analysis'!LH25</f>
        <v>0.49818587775607037</v>
      </c>
      <c r="EI25" s="48">
        <v>8364.42</v>
      </c>
      <c r="EJ25" s="18">
        <f t="shared" si="40"/>
        <v>4.5356495657064309E-2</v>
      </c>
      <c r="EK25" s="15">
        <f>'Investment Analysis'!LO25</f>
        <v>2.788571428571426E-2</v>
      </c>
      <c r="EL25" s="48"/>
      <c r="EM25" s="18">
        <f t="shared" si="41"/>
        <v>0</v>
      </c>
      <c r="EN25" s="15">
        <f>'Investment Analysis'!LV25</f>
        <v>0</v>
      </c>
      <c r="EO25" s="48"/>
      <c r="EP25" s="68">
        <f t="shared" si="42"/>
        <v>0</v>
      </c>
      <c r="EQ25" s="15">
        <f>'Investment Analysis'!MC25</f>
        <v>-0.36179775280898879</v>
      </c>
      <c r="ER25" s="48">
        <v>25874.54</v>
      </c>
      <c r="ES25" s="18">
        <f t="shared" si="43"/>
        <v>2.7766677920994503E-2</v>
      </c>
      <c r="ET25" s="15">
        <f>'Investment Analysis'!LA25</f>
        <v>-0.56374252745725018</v>
      </c>
      <c r="EU25" s="48">
        <v>58548</v>
      </c>
      <c r="EV25" s="18">
        <f>'Investment Analysis'!ML25</f>
        <v>0.96985398021667446</v>
      </c>
      <c r="EW25" s="15">
        <f>'Investment Analysis'!MJ25</f>
        <v>4.6361185983827493</v>
      </c>
      <c r="EX25" s="48">
        <v>44677.5</v>
      </c>
      <c r="EY25" s="18">
        <f t="shared" si="44"/>
        <v>-0.32406671961874506</v>
      </c>
      <c r="EZ25" s="15">
        <f>'Investment Analysis'!MQ25</f>
        <v>1.3899920571882446E-2</v>
      </c>
      <c r="FA25" s="48"/>
      <c r="FB25" s="18">
        <f t="shared" si="45"/>
        <v>0</v>
      </c>
      <c r="FC25" s="15">
        <f>'Investment Analysis'!MX25</f>
        <v>-0.39482510781025393</v>
      </c>
      <c r="FD25" s="48">
        <v>4918.75</v>
      </c>
      <c r="FE25" s="18">
        <f t="shared" si="46"/>
        <v>-0.69009501127786388</v>
      </c>
      <c r="FF25" s="15">
        <f>'Investment Analysis'!NE25</f>
        <v>0.45235107403853253</v>
      </c>
      <c r="FG25" s="48"/>
      <c r="FH25" s="18">
        <f t="shared" si="47"/>
        <v>0</v>
      </c>
      <c r="FI25" s="15">
        <f>'Investment Analysis'!NL25</f>
        <v>-0.95649067090115125</v>
      </c>
      <c r="FJ25" s="48">
        <v>10512.25</v>
      </c>
      <c r="FK25" s="18">
        <f t="shared" si="48"/>
        <v>-0.44807155157930112</v>
      </c>
      <c r="FL25" s="15">
        <f>'Investment Analysis'!NS25</f>
        <v>2.2037333333333335</v>
      </c>
      <c r="FM25" s="48">
        <v>32033.599999999999</v>
      </c>
      <c r="FN25" s="18">
        <f t="shared" si="49"/>
        <v>0.2622437279092768</v>
      </c>
      <c r="FO25" s="15">
        <f>'Investment Analysis'!NZ25</f>
        <v>0.13911015020482487</v>
      </c>
      <c r="FP25" s="48"/>
      <c r="FQ25" s="18">
        <f t="shared" si="50"/>
        <v>0</v>
      </c>
      <c r="FR25" s="15">
        <f>'Investment Analysis'!OG25</f>
        <v>-0.99282137634599188</v>
      </c>
      <c r="FS25" s="48">
        <v>43700</v>
      </c>
      <c r="FT25" s="18">
        <f t="shared" si="51"/>
        <v>0.71589559344661391</v>
      </c>
      <c r="FU25" s="15">
        <f>'Investment Analysis'!ON25</f>
        <v>1.1672555948174321</v>
      </c>
      <c r="FV25" s="48"/>
      <c r="FW25" s="18">
        <f t="shared" si="52"/>
        <v>0</v>
      </c>
      <c r="FX25" s="15">
        <f>'Investment Analysis'!OU25</f>
        <v>-0.79610389610389609</v>
      </c>
      <c r="FY25" s="48"/>
      <c r="FZ25" s="18">
        <f t="shared" si="53"/>
        <v>0</v>
      </c>
      <c r="GA25" s="15">
        <f>'Investment Analysis'!PB25</f>
        <v>2.8169230769230769</v>
      </c>
      <c r="GB25" s="48"/>
      <c r="GC25" s="18">
        <f>'Investment Analysis'!PK25</f>
        <v>3.9831683641753997E-2</v>
      </c>
      <c r="GD25" s="15">
        <f>'Investment Analysis'!PI25</f>
        <v>-0.37547386559448587</v>
      </c>
      <c r="GE25" s="48">
        <v>6972</v>
      </c>
      <c r="GF25" s="18">
        <f>'Investment Analysis'!PY25</f>
        <v>0.11306042884990256</v>
      </c>
      <c r="GG25" s="15">
        <f>'Investment Analysis'!PW25</f>
        <v>-0.34518348623853218</v>
      </c>
      <c r="GH25" s="48">
        <v>34123.75</v>
      </c>
      <c r="GI25" s="18">
        <f>'Investment Analysis'!QF25</f>
        <v>-8.4802336497340244E-2</v>
      </c>
      <c r="GJ25" s="15">
        <f>'Investment Analysis'!QD25</f>
        <v>-0.47988974184178546</v>
      </c>
      <c r="GK25" s="54">
        <v>0</v>
      </c>
      <c r="GL25" s="18">
        <f>'Investment Analysis'!QM25</f>
        <v>-6.153846153846159E-2</v>
      </c>
      <c r="GM25" s="15">
        <f>'Investment Analysis'!QK25</f>
        <v>-0.51394422310756971</v>
      </c>
      <c r="GN25" s="48">
        <v>31281.38</v>
      </c>
      <c r="GO25" s="18">
        <f>'Investment Analysis'!QT25</f>
        <v>3.2229965156794355E-2</v>
      </c>
      <c r="GP25" s="15">
        <f>'Investment Analysis'!QR25</f>
        <v>-0.98555547429240109</v>
      </c>
      <c r="GQ25" s="48">
        <v>17700</v>
      </c>
      <c r="GR25" s="18">
        <f>'Investment Analysis'!RA25</f>
        <v>-1.9207192480588539E-2</v>
      </c>
      <c r="GS25" s="15">
        <f>'Investment Analysis'!QY25</f>
        <v>-0.32011331444759206</v>
      </c>
      <c r="GT25" s="48">
        <v>19111</v>
      </c>
      <c r="GU25" s="18">
        <f>'Investment Analysis'!RH25</f>
        <v>4.5252525252525294E-2</v>
      </c>
      <c r="GV25" s="15">
        <f>'Investment Analysis'!RF25</f>
        <v>-0.4411319939511773</v>
      </c>
      <c r="GW25" s="48"/>
      <c r="GX25" s="18">
        <f>'Investment Analysis'!RO25</f>
        <v>0.1235258235054901</v>
      </c>
      <c r="GY25" s="15">
        <f>'Investment Analysis'!RM25</f>
        <v>2.523425178587994E-2</v>
      </c>
      <c r="GZ25" s="48"/>
      <c r="HA25" s="18">
        <f>'Investment Analysis'!RV25</f>
        <v>-7.5815738963531595E-2</v>
      </c>
      <c r="HB25" s="15">
        <f>'Investment Analysis'!RT25</f>
        <v>0.31557377049180335</v>
      </c>
      <c r="HC25" s="48"/>
      <c r="HD25" s="18">
        <f>'Investment Analysis'!SC25</f>
        <v>4.4294592093084867E-2</v>
      </c>
      <c r="HE25" s="15">
        <f>'Investment Analysis'!SA25</f>
        <v>-0.40643318803547268</v>
      </c>
      <c r="HF25" s="48"/>
      <c r="HG25" s="18">
        <f>'Investment Analysis'!SJ25</f>
        <v>-0.13499344692005247</v>
      </c>
      <c r="HH25" s="15">
        <f>'Investment Analysis'!SH25</f>
        <v>5.5999999999999946E-2</v>
      </c>
      <c r="HI25" s="48"/>
      <c r="HJ25" s="18">
        <f>'Investment Analysis'!SM25</f>
        <v>8.1081081081081155E-3</v>
      </c>
      <c r="HK25" s="15">
        <f>'Investment Analysis'!SK25</f>
        <v>0</v>
      </c>
      <c r="HL25" s="48"/>
      <c r="HM25" s="18">
        <f>'Investment Analysis'!SP25</f>
        <v>0</v>
      </c>
      <c r="HN25" s="15">
        <f>'Investment Analysis'!SN25</f>
        <v>1.0072096399642672E-2</v>
      </c>
      <c r="HO25" s="48"/>
      <c r="HP25" s="18">
        <f>'Investment Analysis'!TE25</f>
        <v>0.38269230769230772</v>
      </c>
      <c r="HQ25" s="15">
        <f>'Investment Analysis'!TC25</f>
        <v>-0.46569234580133756</v>
      </c>
      <c r="HR25" s="48"/>
      <c r="HS25" s="18">
        <f>'Investment Analysis'!TL25</f>
        <v>6.4896755162241776E-2</v>
      </c>
      <c r="HT25" s="15">
        <f>'Investment Analysis'!TJ25</f>
        <v>-0.17954545454545459</v>
      </c>
      <c r="HU25" s="48"/>
      <c r="HV25" s="18">
        <f>'Investment Analysis'!TS25</f>
        <v>0.44537815126050423</v>
      </c>
      <c r="HW25" s="15">
        <f>'Investment Analysis'!TQ25</f>
        <v>-0.37323722970855527</v>
      </c>
      <c r="HX25" s="48"/>
      <c r="HY25" s="18">
        <f>'Investment Analysis'!TZ25</f>
        <v>0.18713450292397651</v>
      </c>
      <c r="HZ25" s="15">
        <f>'Investment Analysis'!TX25</f>
        <v>-0.53968253968253976</v>
      </c>
      <c r="IA25" s="48"/>
      <c r="IB25" s="18">
        <f>'Investment Analysis'!UG25</f>
        <v>0</v>
      </c>
      <c r="IC25" s="15">
        <f>'Investment Analysis'!UE25</f>
        <v>0</v>
      </c>
      <c r="ID25" s="48"/>
      <c r="IE25" s="18">
        <f>'Investment Analysis'!UN25</f>
        <v>0</v>
      </c>
      <c r="IF25" s="15">
        <f>'Investment Analysis'!UL25</f>
        <v>0</v>
      </c>
      <c r="IG25" s="48"/>
      <c r="IH25" s="18">
        <f>'Investment Analysis'!UU25</f>
        <v>0</v>
      </c>
      <c r="II25" s="15">
        <f>'Investment Analysis'!US25</f>
        <v>0</v>
      </c>
      <c r="IJ25" s="48"/>
      <c r="IK25" s="18">
        <f>'Investment Analysis'!VB25</f>
        <v>0</v>
      </c>
      <c r="IL25" s="15">
        <f>'Investment Analysis'!UZ25</f>
        <v>0</v>
      </c>
      <c r="IM25" s="48"/>
      <c r="IN25" s="18">
        <f>'Investment Analysis'!VI25</f>
        <v>0</v>
      </c>
      <c r="IO25" s="15">
        <f>'Investment Analysis'!VG25</f>
        <v>0</v>
      </c>
      <c r="IP25" s="18"/>
      <c r="IQ25" s="18"/>
      <c r="IR25" s="18"/>
      <c r="IS25" s="108">
        <f t="shared" si="59"/>
        <v>-23513.79999999993</v>
      </c>
      <c r="IT25" s="48">
        <f t="shared" si="60"/>
        <v>1003141.8100000002</v>
      </c>
      <c r="IU25" s="101">
        <f t="shared" si="54"/>
        <v>0</v>
      </c>
      <c r="IV25" s="101"/>
      <c r="IW25" s="15">
        <f t="shared" si="55"/>
        <v>-3.3125022596182135E-2</v>
      </c>
      <c r="IX25" s="113">
        <f t="shared" si="56"/>
        <v>-34367.519999999786</v>
      </c>
      <c r="IY25" s="21">
        <f t="shared" si="57"/>
        <v>0.21393876894410105</v>
      </c>
      <c r="IZ25" s="173">
        <f t="shared" si="58"/>
        <v>176788.92000000016</v>
      </c>
    </row>
    <row r="26" spans="1:260" x14ac:dyDescent="0.2">
      <c r="A26" s="76">
        <f>'Investment Analysis'!A26</f>
        <v>45684</v>
      </c>
      <c r="B26" s="77">
        <f>'Investment Analysis'!B26</f>
        <v>45684</v>
      </c>
      <c r="C26" s="27">
        <f>'Investment Analysis'!C26</f>
        <v>44713.64</v>
      </c>
      <c r="D26" s="42">
        <f>'Investment Analysis'!D26</f>
        <v>289.38999999999942</v>
      </c>
      <c r="E26" s="28">
        <f>'Investment Analysis'!E26</f>
        <v>6.5142349054851667E-3</v>
      </c>
      <c r="F26" s="27">
        <f>'Investment Analysis'!G26</f>
        <v>6012.3</v>
      </c>
      <c r="G26" s="42">
        <f>'Investment Analysis'!H26</f>
        <v>-88.9399999999996</v>
      </c>
      <c r="H26" s="28">
        <f>'Investment Analysis'!I26</f>
        <v>-1.4577364601294098E-2</v>
      </c>
      <c r="I26" s="27">
        <f>'Investment Analysis'!K26</f>
        <v>19341.830000000002</v>
      </c>
      <c r="J26" s="42">
        <f>'Investment Analysis'!L26</f>
        <v>-612.46999999999753</v>
      </c>
      <c r="K26" s="28">
        <f>'Investment Analysis'!M26</f>
        <v>-3.0693634955874051E-2</v>
      </c>
      <c r="L26" s="57">
        <f>'Investment Analysis'!T26</f>
        <v>263.33932451796318</v>
      </c>
      <c r="M26" s="29">
        <f>'Investment Analysis'!V26</f>
        <v>-4.5240143590678959E-3</v>
      </c>
      <c r="N26" s="29">
        <f>'Investment Analysis'!W26</f>
        <v>1.7856354128829733E-2</v>
      </c>
      <c r="O26" s="1"/>
      <c r="P26" s="48">
        <f>'Investment Analysis'!Y26</f>
        <v>123178.86</v>
      </c>
      <c r="Q26" s="18"/>
      <c r="R26" s="15"/>
      <c r="S26" s="48">
        <v>22335.81</v>
      </c>
      <c r="T26" s="18">
        <f t="shared" si="61"/>
        <v>3.3299156400642742</v>
      </c>
      <c r="U26" s="15">
        <f>'Investment Analysis'!AF26</f>
        <v>0.38040905504642819</v>
      </c>
      <c r="V26" s="48">
        <v>18241.68</v>
      </c>
      <c r="W26" s="18">
        <f t="shared" si="62"/>
        <v>2.0125314322747894</v>
      </c>
      <c r="X26" s="15">
        <f>'Investment Analysis'!AT26</f>
        <v>0.23914302258251297</v>
      </c>
      <c r="Y26" s="48">
        <v>10063.040000000001</v>
      </c>
      <c r="Z26" s="18">
        <f t="shared" si="2"/>
        <v>8.7249398556536566E-3</v>
      </c>
      <c r="AA26" s="15">
        <f>'Investment Analysis'!GK26</f>
        <v>-1.040582726326721E-3</v>
      </c>
      <c r="AB26" s="48">
        <v>2635.11</v>
      </c>
      <c r="AC26" s="18">
        <f t="shared" si="63"/>
        <v>2.9936575291025163</v>
      </c>
      <c r="AD26" s="15">
        <f>'Investment Analysis'!AT26</f>
        <v>0.23914302258251297</v>
      </c>
      <c r="AE26" s="48">
        <v>22781.24</v>
      </c>
      <c r="AF26" s="18">
        <f t="shared" ref="AF26:AF45" si="73">IF(AE26&gt;0,(AE26+30000-AF$5)/AF$5,0)</f>
        <v>1.3532587275402383</v>
      </c>
      <c r="AG26" s="15">
        <f>'Investment Analysis'!BA26</f>
        <v>0.5575689783743476</v>
      </c>
      <c r="AH26" s="48"/>
      <c r="AI26" s="18">
        <f t="shared" si="5"/>
        <v>0</v>
      </c>
      <c r="AJ26" s="15">
        <f>'Investment Analysis'!BH26</f>
        <v>0</v>
      </c>
      <c r="AK26" s="48">
        <v>19522.419999999998</v>
      </c>
      <c r="AL26" s="18">
        <f t="shared" si="64"/>
        <v>5.8943124512607223</v>
      </c>
      <c r="AM26" s="15">
        <f>'Investment Analysis'!BO26</f>
        <v>0.16604917480633197</v>
      </c>
      <c r="AN26" s="48">
        <v>14798.25</v>
      </c>
      <c r="AO26" s="18">
        <f t="shared" si="7"/>
        <v>2.1892780172413793</v>
      </c>
      <c r="AP26" s="15">
        <f>'Investment Analysis'!BV26</f>
        <v>4.5088566827697255E-2</v>
      </c>
      <c r="AQ26" s="48"/>
      <c r="AR26" s="18">
        <f t="shared" si="65"/>
        <v>0</v>
      </c>
      <c r="AS26" s="15">
        <f>'Investment Analysis'!CC26</f>
        <v>0</v>
      </c>
      <c r="AT26" s="48">
        <v>28330.21</v>
      </c>
      <c r="AU26" s="18">
        <f t="shared" si="66"/>
        <v>0.40780144709295918</v>
      </c>
      <c r="AV26" s="15">
        <f>'Investment Analysis'!CJ26</f>
        <v>0.19120079391333106</v>
      </c>
      <c r="AW26" s="48">
        <v>19616.5</v>
      </c>
      <c r="AX26" s="18">
        <f t="shared" si="67"/>
        <v>0.12334355349997402</v>
      </c>
      <c r="AY26" s="15">
        <f>'Investment Analysis'!CQ26</f>
        <v>9.6362476068921496E-2</v>
      </c>
      <c r="AZ26" s="48">
        <v>17202.060000000001</v>
      </c>
      <c r="BA26" s="18">
        <f t="shared" si="68"/>
        <v>0.91371367445177398</v>
      </c>
      <c r="BB26" s="15">
        <f>'Investment Analysis'!CX26</f>
        <v>0.19377916018662533</v>
      </c>
      <c r="BC26" s="48">
        <v>10445.4</v>
      </c>
      <c r="BD26" s="18">
        <f t="shared" si="12"/>
        <v>4.0274873020615443E-2</v>
      </c>
      <c r="BE26" s="15">
        <f>'Investment Analysis'!DE26</f>
        <v>-2.4691358024691482E-2</v>
      </c>
      <c r="BF26" s="48">
        <v>4358.6400000000003</v>
      </c>
      <c r="BG26" s="18">
        <f t="shared" si="13"/>
        <v>3.9008343265792687E-2</v>
      </c>
      <c r="BH26" s="15">
        <f>'Investment Analysis'!DL26</f>
        <v>-9.0600226500564323E-4</v>
      </c>
      <c r="BI26" s="48">
        <v>2386.4699999999998</v>
      </c>
      <c r="BJ26" s="18">
        <f t="shared" si="14"/>
        <v>-6.5595144870790989E-2</v>
      </c>
      <c r="BK26" s="15">
        <f>'Investment Analysis'!DZ26</f>
        <v>0.68089647812166498</v>
      </c>
      <c r="BL26" s="48">
        <v>4231.0600000000004</v>
      </c>
      <c r="BM26" s="18">
        <f t="shared" si="15"/>
        <v>-3.8613951374687483E-2</v>
      </c>
      <c r="BN26" s="15">
        <f>'Investment Analysis'!EG26</f>
        <v>0.69805040418449826</v>
      </c>
      <c r="BO26" s="48"/>
      <c r="BP26" s="18">
        <f t="shared" si="69"/>
        <v>0</v>
      </c>
      <c r="BQ26" s="15">
        <f>'Investment Analysis'!DS26</f>
        <v>0</v>
      </c>
      <c r="BR26" s="48">
        <v>5941.69</v>
      </c>
      <c r="BS26" s="18">
        <f t="shared" si="17"/>
        <v>4.9954055486835063E-2</v>
      </c>
      <c r="BT26" s="15">
        <f>'Investment Analysis'!EN26</f>
        <v>0.8235202974899285</v>
      </c>
      <c r="BU26" s="48">
        <v>15137.46</v>
      </c>
      <c r="BV26" s="18">
        <f t="shared" si="70"/>
        <v>0.55723919773859198</v>
      </c>
      <c r="BW26" s="15">
        <f>'Investment Analysis'!EU26</f>
        <v>0.14293898596390725</v>
      </c>
      <c r="BX26" s="48"/>
      <c r="BY26" s="18">
        <f t="shared" si="19"/>
        <v>0</v>
      </c>
      <c r="BZ26" s="15">
        <f>'Investment Analysis'!FB26</f>
        <v>0</v>
      </c>
      <c r="CA26" s="48">
        <v>22581.439999999999</v>
      </c>
      <c r="CB26" s="18">
        <f t="shared" si="20"/>
        <v>-2.6662068965517299E-2</v>
      </c>
      <c r="CC26" s="15">
        <f>'Investment Analysis'!FI26</f>
        <v>5.4163845633039996E-3</v>
      </c>
      <c r="CD26" s="48">
        <v>20083.64</v>
      </c>
      <c r="CE26" s="18">
        <f t="shared" si="71"/>
        <v>3.4379583702391496</v>
      </c>
      <c r="CF26" s="15">
        <f>'Investment Analysis'!FP26</f>
        <v>0.66030271757825942</v>
      </c>
      <c r="CG26" s="48">
        <v>5238.95</v>
      </c>
      <c r="CH26" s="18">
        <f t="shared" si="72"/>
        <v>2.0015658853653733</v>
      </c>
      <c r="CI26" s="15">
        <f>'Investment Analysis'!FW26</f>
        <v>6.4523457912075338E-2</v>
      </c>
      <c r="CJ26" s="48"/>
      <c r="CK26" s="18">
        <f t="shared" si="23"/>
        <v>0</v>
      </c>
      <c r="CL26" s="15">
        <f>'Investment Analysis'!GD26</f>
        <v>0</v>
      </c>
      <c r="CM26" s="48">
        <v>24439.74</v>
      </c>
      <c r="CN26" s="18">
        <f t="shared" si="24"/>
        <v>-2.0451302605210355E-2</v>
      </c>
      <c r="CO26" s="15">
        <f>'Investment Analysis'!GT26</f>
        <v>6.1284403669724832E-2</v>
      </c>
      <c r="CP26" s="48">
        <v>59572.5</v>
      </c>
      <c r="CQ26" s="18">
        <f t="shared" si="25"/>
        <v>1.7687148812760558</v>
      </c>
      <c r="CR26" s="15">
        <f>'Investment Analysis'!HG26</f>
        <v>1.2310544351440931</v>
      </c>
      <c r="CS26" s="48">
        <v>6870</v>
      </c>
      <c r="CT26" s="18">
        <f t="shared" si="26"/>
        <v>-0.69598541438028816</v>
      </c>
      <c r="CU26" s="15">
        <f>'Investment Analysis'!HN26</f>
        <v>12.499999999999998</v>
      </c>
      <c r="CV26" s="48">
        <v>23684</v>
      </c>
      <c r="CW26" s="18">
        <f t="shared" si="27"/>
        <v>-0.17788152802124374</v>
      </c>
      <c r="CX26" s="15">
        <f>'Investment Analysis'!IB26</f>
        <v>0.11964117091595833</v>
      </c>
      <c r="CY26" s="48">
        <v>20213</v>
      </c>
      <c r="CZ26" s="18">
        <f t="shared" si="28"/>
        <v>0.13016494268940454</v>
      </c>
      <c r="DA26" s="15">
        <f>'Investment Analysis'!II26</f>
        <v>0.1550285714285714</v>
      </c>
      <c r="DB26" s="48"/>
      <c r="DC26" s="18">
        <f t="shared" si="29"/>
        <v>0</v>
      </c>
      <c r="DD26" s="15">
        <f>'Investment Analysis'!IP26</f>
        <v>2.9332161687170468</v>
      </c>
      <c r="DE26" s="48"/>
      <c r="DF26" s="18">
        <f t="shared" si="30"/>
        <v>0</v>
      </c>
      <c r="DG26" s="15">
        <f>'Investment Analysis'!IW26</f>
        <v>1.6032876712328765</v>
      </c>
      <c r="DH26" s="48">
        <v>13197.6</v>
      </c>
      <c r="DI26" s="18">
        <f t="shared" si="31"/>
        <v>1.0394362714797876</v>
      </c>
      <c r="DJ26" s="15">
        <f>'Investment Analysis'!JD26</f>
        <v>0.33470873786407773</v>
      </c>
      <c r="DK26" s="48">
        <v>2172.8000000000002</v>
      </c>
      <c r="DL26" s="18">
        <f t="shared" si="32"/>
        <v>-0.90448810936744473</v>
      </c>
      <c r="DM26" s="15">
        <f>'Investment Analysis'!JK26</f>
        <v>6.8553443654872245E-2</v>
      </c>
      <c r="DN26" s="48">
        <v>5508.5</v>
      </c>
      <c r="DO26" s="18">
        <f t="shared" si="33"/>
        <v>4.0699493787390706</v>
      </c>
      <c r="DP26" s="15">
        <f>'Investment Analysis'!HU26</f>
        <v>2.0271978021978021</v>
      </c>
      <c r="DQ26" s="48">
        <v>29031</v>
      </c>
      <c r="DR26" s="18">
        <f t="shared" si="34"/>
        <v>-2.0381305888307746E-2</v>
      </c>
      <c r="DS26" s="15">
        <f>'Investment Analysis'!JR26</f>
        <v>-0.60755862999831289</v>
      </c>
      <c r="DT26" s="48">
        <v>4054</v>
      </c>
      <c r="DU26" s="18">
        <f t="shared" si="35"/>
        <v>0.60237154150197625</v>
      </c>
      <c r="DV26" s="15">
        <f>'Investment Analysis'!JY26</f>
        <v>-0.3162055335968379</v>
      </c>
      <c r="DW26" s="48">
        <v>24131.25</v>
      </c>
      <c r="DX26" s="18">
        <f t="shared" si="36"/>
        <v>0.76967219125843356</v>
      </c>
      <c r="DY26" s="15">
        <f>'Investment Analysis'!KF26</f>
        <v>0.16478439425051339</v>
      </c>
      <c r="DZ26" s="48">
        <v>2416.8000000000002</v>
      </c>
      <c r="EA26" s="18">
        <f t="shared" si="37"/>
        <v>-0.87922038980509754</v>
      </c>
      <c r="EB26" s="15">
        <f>'Investment Analysis'!KM26</f>
        <v>1.6350710900473933</v>
      </c>
      <c r="EC26" s="48">
        <v>2298.6</v>
      </c>
      <c r="ED26" s="18">
        <f t="shared" si="38"/>
        <v>0.34973576042278326</v>
      </c>
      <c r="EE26" s="15">
        <f>'Investment Analysis'!KT26</f>
        <v>-0.53435114503816794</v>
      </c>
      <c r="EF26" s="48">
        <v>36345</v>
      </c>
      <c r="EG26" s="18">
        <f t="shared" si="39"/>
        <v>0.52620307382212139</v>
      </c>
      <c r="EH26" s="15">
        <f>'Investment Analysis'!LH26</f>
        <v>0.35277700251186161</v>
      </c>
      <c r="EI26" s="48">
        <v>8320.7099999999991</v>
      </c>
      <c r="EJ26" s="18">
        <f t="shared" si="40"/>
        <v>3.989376991814024E-2</v>
      </c>
      <c r="EK26" s="15">
        <f>'Investment Analysis'!LO26</f>
        <v>2.2514285714285702E-2</v>
      </c>
      <c r="EL26" s="48"/>
      <c r="EM26" s="18">
        <f t="shared" si="41"/>
        <v>0</v>
      </c>
      <c r="EN26" s="15">
        <f>'Investment Analysis'!LV26</f>
        <v>0</v>
      </c>
      <c r="EO26" s="48"/>
      <c r="EP26" s="68">
        <f t="shared" si="42"/>
        <v>0</v>
      </c>
      <c r="EQ26" s="15">
        <f>'Investment Analysis'!MC26</f>
        <v>-0.39011235955056178</v>
      </c>
      <c r="ER26" s="48">
        <v>26234.26</v>
      </c>
      <c r="ES26" s="18">
        <f t="shared" si="43"/>
        <v>4.2055172687731908E-2</v>
      </c>
      <c r="ET26" s="15">
        <f>'Investment Analysis'!LA26</f>
        <v>-0.61434728207979994</v>
      </c>
      <c r="EU26" s="48">
        <v>43554</v>
      </c>
      <c r="EV26" s="18">
        <f>'Investment Analysis'!ML26</f>
        <v>0.46537918040508708</v>
      </c>
      <c r="EW26" s="15">
        <f>'Investment Analysis'!MJ26</f>
        <v>3.1927223719676547</v>
      </c>
      <c r="EX26" s="48">
        <v>39011</v>
      </c>
      <c r="EY26" s="18">
        <f t="shared" si="44"/>
        <v>-0.40979613449827906</v>
      </c>
      <c r="EZ26" s="15">
        <f>'Investment Analysis'!MQ26</f>
        <v>-0.11540905480540112</v>
      </c>
      <c r="FA26" s="48"/>
      <c r="FB26" s="18">
        <f t="shared" si="45"/>
        <v>0</v>
      </c>
      <c r="FC26" s="15">
        <f>'Investment Analysis'!MX26</f>
        <v>-0.45184475323430767</v>
      </c>
      <c r="FD26" s="48">
        <v>4861.5</v>
      </c>
      <c r="FE26" s="18">
        <f t="shared" si="46"/>
        <v>-0.6937020375760784</v>
      </c>
      <c r="FF26" s="15">
        <f>'Investment Analysis'!NE26</f>
        <v>0.43559459658965077</v>
      </c>
      <c r="FG26" s="48"/>
      <c r="FH26" s="18">
        <f t="shared" si="47"/>
        <v>0</v>
      </c>
      <c r="FI26" s="15">
        <f>'Investment Analysis'!NL26</f>
        <v>-0.95776101627630006</v>
      </c>
      <c r="FJ26" s="48">
        <v>8250</v>
      </c>
      <c r="FK26" s="18">
        <f t="shared" si="48"/>
        <v>-0.56684727822580649</v>
      </c>
      <c r="FL26" s="15">
        <f>'Investment Analysis'!NS26</f>
        <v>1.5142095238095239</v>
      </c>
      <c r="FM26" s="48">
        <v>30689.599999999999</v>
      </c>
      <c r="FN26" s="18">
        <f t="shared" si="49"/>
        <v>0.20928509789859839</v>
      </c>
      <c r="FO26" s="15">
        <f>'Investment Analysis'!NZ26</f>
        <v>9.1317705962676451E-2</v>
      </c>
      <c r="FP26" s="48"/>
      <c r="FQ26" s="18">
        <f t="shared" si="50"/>
        <v>0</v>
      </c>
      <c r="FR26" s="15">
        <f>'Investment Analysis'!OG26</f>
        <v>-0.99313156378783174</v>
      </c>
      <c r="FS26" s="48">
        <v>37140.25</v>
      </c>
      <c r="FT26" s="18">
        <f t="shared" si="51"/>
        <v>0.45832474403902973</v>
      </c>
      <c r="FU26" s="15">
        <f>'Investment Analysis'!ON26</f>
        <v>0.83557126030624251</v>
      </c>
      <c r="FV26" s="48"/>
      <c r="FW26" s="18">
        <f t="shared" si="52"/>
        <v>0</v>
      </c>
      <c r="FX26" s="15">
        <f>'Investment Analysis'!OU26</f>
        <v>-0.81168831168831168</v>
      </c>
      <c r="FY26" s="48"/>
      <c r="FZ26" s="18">
        <f t="shared" si="53"/>
        <v>0</v>
      </c>
      <c r="GA26" s="15">
        <f>'Investment Analysis'!PB26</f>
        <v>2.8089230769230773</v>
      </c>
      <c r="GB26" s="48"/>
      <c r="GC26" s="18">
        <f>'Investment Analysis'!PK26</f>
        <v>5.7141490938650681E-2</v>
      </c>
      <c r="GD26" s="15">
        <f>'Investment Analysis'!PI26</f>
        <v>-0.36507754164273398</v>
      </c>
      <c r="GE26" s="48">
        <v>6920.5</v>
      </c>
      <c r="GF26" s="18">
        <f>'Investment Analysis'!PY26</f>
        <v>7.7972709551656994E-3</v>
      </c>
      <c r="GG26" s="15">
        <f>'Investment Analysis'!PW26</f>
        <v>-0.4071100917431193</v>
      </c>
      <c r="GH26" s="48">
        <v>32876.25</v>
      </c>
      <c r="GI26" s="18">
        <f>'Investment Analysis'!QF26</f>
        <v>-8.115155940335872E-2</v>
      </c>
      <c r="GJ26" s="15">
        <f>'Investment Analysis'!QD26</f>
        <v>-0.47781499155280233</v>
      </c>
      <c r="GK26" s="48"/>
      <c r="GL26" s="18">
        <f>'Investment Analysis'!QM26</f>
        <v>-8.4615384615384689E-2</v>
      </c>
      <c r="GM26" s="15">
        <f>'Investment Analysis'!QK26</f>
        <v>-0.52589641434262946</v>
      </c>
      <c r="GN26" s="48">
        <v>28881.56</v>
      </c>
      <c r="GO26" s="18">
        <f>'Investment Analysis'!QT26</f>
        <v>6.0975609756097497E-2</v>
      </c>
      <c r="GP26" s="15">
        <f>'Investment Analysis'!QR26</f>
        <v>-0.98515322167775909</v>
      </c>
      <c r="GQ26" s="48">
        <v>17466.95</v>
      </c>
      <c r="GR26" s="18">
        <f>'Investment Analysis'!RA26</f>
        <v>-4.1683694319574936E-2</v>
      </c>
      <c r="GS26" s="15">
        <f>'Investment Analysis'!QY26</f>
        <v>-0.33569405099150135</v>
      </c>
      <c r="GT26" s="48">
        <v>13708</v>
      </c>
      <c r="GU26" s="18">
        <f>'Investment Analysis'!RH26</f>
        <v>-3.6767676767676775E-2</v>
      </c>
      <c r="GV26" s="15">
        <f>'Investment Analysis'!RF26</f>
        <v>-0.48498595809030026</v>
      </c>
      <c r="GW26" s="48"/>
      <c r="GX26" s="18">
        <f>'Investment Analysis'!RO26</f>
        <v>-2.6230174867832436E-2</v>
      </c>
      <c r="GY26" s="15">
        <f>'Investment Analysis'!RM26</f>
        <v>-0.11142035439280086</v>
      </c>
      <c r="GZ26" s="48"/>
      <c r="HA26" s="18">
        <f>'Investment Analysis'!RV26</f>
        <v>-0.11948176583493275</v>
      </c>
      <c r="HB26" s="15">
        <f>'Investment Analysis'!RT26</f>
        <v>0.25341530054644812</v>
      </c>
      <c r="HC26" s="48"/>
      <c r="HD26" s="18">
        <f>'Investment Analysis'!SC26</f>
        <v>-2.51223059632418E-3</v>
      </c>
      <c r="HE26" s="15">
        <f>'Investment Analysis'!SA26</f>
        <v>-0.43303772734104917</v>
      </c>
      <c r="HF26" s="48"/>
      <c r="HG26" s="18">
        <f>'Investment Analysis'!SJ26</f>
        <v>-0.18414154652686765</v>
      </c>
      <c r="HH26" s="15">
        <f>'Investment Analysis'!SH26</f>
        <v>-4.0000000000000565E-3</v>
      </c>
      <c r="HI26" s="48"/>
      <c r="HJ26" s="18">
        <f>'Investment Analysis'!SM26</f>
        <v>-6.8364611260053679E-2</v>
      </c>
      <c r="HK26" s="15">
        <f>'Investment Analysis'!SK26</f>
        <v>0</v>
      </c>
      <c r="HL26" s="48"/>
      <c r="HM26" s="18">
        <f>'Investment Analysis'!SP26</f>
        <v>0</v>
      </c>
      <c r="HN26" s="15">
        <f>'Investment Analysis'!SN26</f>
        <v>-6.3840596900985785E-2</v>
      </c>
      <c r="HO26" s="48"/>
      <c r="HP26" s="18">
        <f>'Investment Analysis'!TE26</f>
        <v>0.37948717948717947</v>
      </c>
      <c r="HQ26" s="15">
        <f>'Investment Analysis'!TC26</f>
        <v>-0.4669308892742135</v>
      </c>
      <c r="HR26" s="48"/>
      <c r="HS26" s="18">
        <f>'Investment Analysis'!TL26</f>
        <v>8.5545722713864208E-2</v>
      </c>
      <c r="HT26" s="15">
        <f>'Investment Analysis'!TJ26</f>
        <v>-0.16363636363636366</v>
      </c>
      <c r="HU26" s="48"/>
      <c r="HV26" s="18">
        <f>'Investment Analysis'!TS26</f>
        <v>7.2605042016806731E-2</v>
      </c>
      <c r="HW26" s="15">
        <f>'Investment Analysis'!TQ26</f>
        <v>-0.53488372093023262</v>
      </c>
      <c r="HX26" s="48"/>
      <c r="HY26" s="18">
        <f>'Investment Analysis'!TZ26</f>
        <v>0.14035087719298245</v>
      </c>
      <c r="HZ26" s="15">
        <f>'Investment Analysis'!TX26</f>
        <v>-0.55782312925170063</v>
      </c>
      <c r="IA26" s="48"/>
      <c r="IB26" s="18">
        <f>'Investment Analysis'!UG26</f>
        <v>0</v>
      </c>
      <c r="IC26" s="15">
        <f>'Investment Analysis'!UE26</f>
        <v>0</v>
      </c>
      <c r="ID26" s="48"/>
      <c r="IE26" s="18">
        <f>'Investment Analysis'!UN26</f>
        <v>0</v>
      </c>
      <c r="IF26" s="15">
        <f>'Investment Analysis'!UL26</f>
        <v>0</v>
      </c>
      <c r="IG26" s="48"/>
      <c r="IH26" s="18">
        <f>'Investment Analysis'!UU26</f>
        <v>0</v>
      </c>
      <c r="II26" s="15">
        <f>'Investment Analysis'!US26</f>
        <v>0</v>
      </c>
      <c r="IJ26" s="48"/>
      <c r="IK26" s="18">
        <f>'Investment Analysis'!VB26</f>
        <v>0</v>
      </c>
      <c r="IL26" s="15">
        <f>'Investment Analysis'!UZ26</f>
        <v>0</v>
      </c>
      <c r="IM26" s="48"/>
      <c r="IN26" s="18">
        <f>'Investment Analysis'!VI26</f>
        <v>0</v>
      </c>
      <c r="IO26" s="15">
        <f>'Investment Analysis'!VG26</f>
        <v>0</v>
      </c>
      <c r="IP26" s="18"/>
      <c r="IQ26" s="18"/>
      <c r="IR26" s="18"/>
      <c r="IS26" s="108">
        <f t="shared" si="59"/>
        <v>-62182.510000000009</v>
      </c>
      <c r="IT26" s="48">
        <f t="shared" si="60"/>
        <v>940959.30000000016</v>
      </c>
      <c r="IU26" s="101">
        <f t="shared" si="54"/>
        <v>0</v>
      </c>
      <c r="IV26" s="101"/>
      <c r="IW26" s="15">
        <f t="shared" si="55"/>
        <v>-9.3059433017339516E-2</v>
      </c>
      <c r="IX26" s="113">
        <f t="shared" si="56"/>
        <v>-96550.029999999795</v>
      </c>
      <c r="IY26" s="21">
        <f t="shared" si="57"/>
        <v>0.13868942843535059</v>
      </c>
      <c r="IZ26" s="173">
        <f t="shared" si="58"/>
        <v>114606.41000000015</v>
      </c>
    </row>
    <row r="27" spans="1:260" x14ac:dyDescent="0.2">
      <c r="A27" s="76">
        <f>'Investment Analysis'!A27</f>
        <v>45685</v>
      </c>
      <c r="B27" s="77">
        <f>'Investment Analysis'!B27</f>
        <v>45685</v>
      </c>
      <c r="C27" s="27">
        <f>'Investment Analysis'!C27</f>
        <v>44850.35</v>
      </c>
      <c r="D27" s="42">
        <f>'Investment Analysis'!D27</f>
        <v>136.70999999999913</v>
      </c>
      <c r="E27" s="28">
        <f>'Investment Analysis'!E27</f>
        <v>3.0574562929790356E-3</v>
      </c>
      <c r="F27" s="27">
        <f>'Investment Analysis'!G27</f>
        <v>6067.7</v>
      </c>
      <c r="G27" s="42">
        <f>'Investment Analysis'!H27</f>
        <v>55.399999999999636</v>
      </c>
      <c r="H27" s="28">
        <f>'Investment Analysis'!I27</f>
        <v>9.214443723699688E-3</v>
      </c>
      <c r="I27" s="27">
        <f>'Investment Analysis'!K27</f>
        <v>19733.59</v>
      </c>
      <c r="J27" s="42">
        <f>'Investment Analysis'!L27</f>
        <v>391.7599999999984</v>
      </c>
      <c r="K27" s="28">
        <f>'Investment Analysis'!M27</f>
        <v>2.02545467517809E-2</v>
      </c>
      <c r="L27" s="57">
        <f>'Investment Analysis'!T27</f>
        <v>264.66023460646556</v>
      </c>
      <c r="M27" s="29">
        <f>'Investment Analysis'!V27</f>
        <v>5.0160001394409437E-3</v>
      </c>
      <c r="N27" s="29">
        <f>'Investment Analysis'!W27</f>
        <v>2.2961921743070796E-2</v>
      </c>
      <c r="O27" s="1"/>
      <c r="P27" s="48">
        <f>'Investment Analysis'!Y27</f>
        <v>123185.11</v>
      </c>
      <c r="Q27" s="18"/>
      <c r="R27" s="15"/>
      <c r="S27" s="48">
        <v>22931.89</v>
      </c>
      <c r="T27" s="18">
        <f t="shared" si="61"/>
        <v>3.4097335297268345</v>
      </c>
      <c r="U27" s="15">
        <f>'Investment Analysis'!AF27</f>
        <v>0.41724828548886322</v>
      </c>
      <c r="V27" s="48">
        <v>18542.78</v>
      </c>
      <c r="W27" s="18">
        <f t="shared" si="62"/>
        <v>2.0515593000648087</v>
      </c>
      <c r="X27" s="15">
        <f>'Investment Analysis'!AT27</f>
        <v>0.2709901563404748</v>
      </c>
      <c r="Y27" s="48">
        <v>10047.32</v>
      </c>
      <c r="Z27" s="18">
        <f t="shared" si="2"/>
        <v>7.149157979149931E-3</v>
      </c>
      <c r="AA27" s="15">
        <f>'Investment Analysis'!GK27</f>
        <v>-2.6014568158167096E-3</v>
      </c>
      <c r="AB27" s="48">
        <v>2702.83</v>
      </c>
      <c r="AC27" s="18">
        <f t="shared" si="63"/>
        <v>3.0190874953060458</v>
      </c>
      <c r="AD27" s="15">
        <f>'Investment Analysis'!AT27</f>
        <v>0.2709901563404748</v>
      </c>
      <c r="AE27" s="48">
        <v>22991.74</v>
      </c>
      <c r="AF27" s="18">
        <f t="shared" si="73"/>
        <v>1.3626438985242322</v>
      </c>
      <c r="AG27" s="15">
        <f>'Investment Analysis'!BA27</f>
        <v>0.5719612229679345</v>
      </c>
      <c r="AH27" s="48"/>
      <c r="AI27" s="18">
        <f t="shared" si="5"/>
        <v>0</v>
      </c>
      <c r="AJ27" s="15">
        <f>'Investment Analysis'!BH27</f>
        <v>0</v>
      </c>
      <c r="AK27" s="48">
        <v>19857.939999999999</v>
      </c>
      <c r="AL27" s="18">
        <f t="shared" si="64"/>
        <v>5.9815284637379769</v>
      </c>
      <c r="AM27" s="15">
        <f>'Investment Analysis'!BO27</f>
        <v>0.18608959245537224</v>
      </c>
      <c r="AN27" s="48">
        <v>15033.86</v>
      </c>
      <c r="AO27" s="18">
        <f t="shared" si="7"/>
        <v>2.2400560344827589</v>
      </c>
      <c r="AP27" s="15">
        <f>'Investment Analysis'!BV27</f>
        <v>6.172839506172851E-2</v>
      </c>
      <c r="AQ27" s="48"/>
      <c r="AR27" s="18">
        <f t="shared" si="65"/>
        <v>0</v>
      </c>
      <c r="AS27" s="15">
        <f>'Investment Analysis'!CC27</f>
        <v>0</v>
      </c>
      <c r="AT27" s="48">
        <v>28660.639999999999</v>
      </c>
      <c r="AU27" s="18">
        <f t="shared" si="66"/>
        <v>0.41993756197891796</v>
      </c>
      <c r="AV27" s="15">
        <f>'Investment Analysis'!CJ27</f>
        <v>0.20509427720807141</v>
      </c>
      <c r="AW27" s="48">
        <v>19850.57</v>
      </c>
      <c r="AX27" s="18">
        <f t="shared" si="67"/>
        <v>0.13550745725718441</v>
      </c>
      <c r="AY27" s="15">
        <f>'Investment Analysis'!CQ27</f>
        <v>0.10944479897894076</v>
      </c>
      <c r="AZ27" s="48">
        <v>17251.37</v>
      </c>
      <c r="BA27" s="18">
        <f t="shared" si="68"/>
        <v>0.9166440839127592</v>
      </c>
      <c r="BB27" s="15">
        <f>'Investment Analysis'!CX27</f>
        <v>0.19720062208398145</v>
      </c>
      <c r="BC27" s="48">
        <v>10416.02</v>
      </c>
      <c r="BD27" s="18">
        <f t="shared" si="12"/>
        <v>3.7348869634498599E-2</v>
      </c>
      <c r="BE27" s="15">
        <f>'Investment Analysis'!DE27</f>
        <v>-2.7434842249657129E-2</v>
      </c>
      <c r="BF27" s="48">
        <v>4349.74</v>
      </c>
      <c r="BG27" s="18">
        <f t="shared" si="13"/>
        <v>3.6886769964243095E-2</v>
      </c>
      <c r="BH27" s="15">
        <f>'Investment Analysis'!DL27</f>
        <v>-2.9445073612683003E-3</v>
      </c>
      <c r="BI27" s="48">
        <v>2455.41</v>
      </c>
      <c r="BJ27" s="18">
        <f t="shared" si="14"/>
        <v>-3.8602192638997709E-2</v>
      </c>
      <c r="BK27" s="15">
        <f>'Investment Analysis'!DZ27</f>
        <v>0.72945570971184626</v>
      </c>
      <c r="BL27" s="48">
        <v>4391.01</v>
      </c>
      <c r="BM27" s="18">
        <f t="shared" si="15"/>
        <v>-2.2699386503066987E-3</v>
      </c>
      <c r="BN27" s="15">
        <f>'Investment Analysis'!EG27</f>
        <v>0.76224441274369947</v>
      </c>
      <c r="BO27" s="48"/>
      <c r="BP27" s="18">
        <f t="shared" si="69"/>
        <v>0</v>
      </c>
      <c r="BQ27" s="15">
        <f>'Investment Analysis'!DS27</f>
        <v>0</v>
      </c>
      <c r="BR27" s="48">
        <v>6040.14</v>
      </c>
      <c r="BS27" s="18">
        <f t="shared" si="17"/>
        <v>6.735112210637928E-2</v>
      </c>
      <c r="BT27" s="15">
        <f>'Investment Analysis'!EN27</f>
        <v>0.85373411837620061</v>
      </c>
      <c r="BU27" s="48">
        <v>15091.93</v>
      </c>
      <c r="BV27" s="18">
        <f t="shared" si="70"/>
        <v>0.55417485529680977</v>
      </c>
      <c r="BW27" s="15">
        <f>'Investment Analysis'!EU27</f>
        <v>0.13950157547980535</v>
      </c>
      <c r="BX27" s="48"/>
      <c r="BY27" s="18">
        <f t="shared" si="19"/>
        <v>0</v>
      </c>
      <c r="BZ27" s="15">
        <f>'Investment Analysis'!FB27</f>
        <v>0</v>
      </c>
      <c r="CA27" s="48">
        <v>22448.38</v>
      </c>
      <c r="CB27" s="18">
        <f t="shared" si="20"/>
        <v>-3.2397413793103402E-2</v>
      </c>
      <c r="CC27" s="15">
        <f>'Investment Analysis'!FI27</f>
        <v>-5.077860528097688E-4</v>
      </c>
      <c r="CD27" s="48">
        <v>20275.05</v>
      </c>
      <c r="CE27" s="18">
        <f t="shared" si="71"/>
        <v>3.4591507971656337</v>
      </c>
      <c r="CF27" s="15">
        <f>'Investment Analysis'!FP27</f>
        <v>0.67612659098727212</v>
      </c>
      <c r="CG27" s="48">
        <v>5189.1899999999996</v>
      </c>
      <c r="CH27" s="18">
        <f t="shared" si="72"/>
        <v>1.9917648217451249</v>
      </c>
      <c r="CI27" s="15">
        <f>'Investment Analysis'!FW27</f>
        <v>5.4413268204021266E-2</v>
      </c>
      <c r="CJ27" s="48"/>
      <c r="CK27" s="18">
        <f t="shared" si="23"/>
        <v>0</v>
      </c>
      <c r="CL27" s="15">
        <f>'Investment Analysis'!GD27</f>
        <v>0</v>
      </c>
      <c r="CM27" s="48">
        <v>24439.74</v>
      </c>
      <c r="CN27" s="18">
        <f t="shared" si="24"/>
        <v>-2.0451302605210355E-2</v>
      </c>
      <c r="CO27" s="15">
        <f>'Investment Analysis'!GT27</f>
        <v>6.3853211009174252E-2</v>
      </c>
      <c r="CP27" s="48">
        <v>59713.5</v>
      </c>
      <c r="CQ27" s="18">
        <f t="shared" si="25"/>
        <v>1.7752680525926854</v>
      </c>
      <c r="CR27" s="15">
        <f>'Investment Analysis'!HG27</f>
        <v>1.2363350373574518</v>
      </c>
      <c r="CS27" s="48">
        <v>6780</v>
      </c>
      <c r="CT27" s="18">
        <f t="shared" si="26"/>
        <v>-0.69996813820936732</v>
      </c>
      <c r="CU27" s="15">
        <f>'Investment Analysis'!HN27</f>
        <v>12.499999999999998</v>
      </c>
      <c r="CV27" s="48">
        <v>25798</v>
      </c>
      <c r="CW27" s="18">
        <f t="shared" si="27"/>
        <v>-0.10450040786573407</v>
      </c>
      <c r="CX27" s="15">
        <f>'Investment Analysis'!IB27</f>
        <v>0.21803588290840417</v>
      </c>
      <c r="CY27" s="48">
        <v>20736</v>
      </c>
      <c r="CZ27" s="18">
        <f t="shared" si="28"/>
        <v>0.15940732457366508</v>
      </c>
      <c r="DA27" s="15">
        <f>'Investment Analysis'!II27</f>
        <v>0.18491428571428578</v>
      </c>
      <c r="DB27" s="48"/>
      <c r="DC27" s="18">
        <f t="shared" si="29"/>
        <v>0</v>
      </c>
      <c r="DD27" s="15">
        <f>'Investment Analysis'!IP27</f>
        <v>2.7932044522554187</v>
      </c>
      <c r="DE27" s="48"/>
      <c r="DF27" s="18">
        <f t="shared" si="30"/>
        <v>0</v>
      </c>
      <c r="DG27" s="15">
        <f>'Investment Analysis'!IW27</f>
        <v>1.6630136986301371</v>
      </c>
      <c r="DH27" s="48">
        <v>13486.6</v>
      </c>
      <c r="DI27" s="18">
        <f t="shared" si="31"/>
        <v>1.0840956854988257</v>
      </c>
      <c r="DJ27" s="15">
        <f>'Investment Analysis'!JD27</f>
        <v>0.36393608414239498</v>
      </c>
      <c r="DK27" s="48">
        <v>2236</v>
      </c>
      <c r="DL27" s="18">
        <f t="shared" si="32"/>
        <v>-0.9017099652731988</v>
      </c>
      <c r="DM27" s="15">
        <f>'Investment Analysis'!JK27</f>
        <v>9.9609038825641136E-2</v>
      </c>
      <c r="DN27" s="48">
        <v>5402</v>
      </c>
      <c r="DO27" s="18">
        <f t="shared" si="33"/>
        <v>3.9719282098481363</v>
      </c>
      <c r="DP27" s="15">
        <f>'Investment Analysis'!HU27</f>
        <v>1.9681318681318687</v>
      </c>
      <c r="DQ27" s="48">
        <v>29949</v>
      </c>
      <c r="DR27" s="18">
        <f t="shared" si="34"/>
        <v>1.0595579551206344E-2</v>
      </c>
      <c r="DS27" s="15">
        <f>'Investment Analysis'!JR27</f>
        <v>-0.58596254428884764</v>
      </c>
      <c r="DT27" s="48">
        <v>4190</v>
      </c>
      <c r="DU27" s="18">
        <f t="shared" si="35"/>
        <v>0.65612648221343872</v>
      </c>
      <c r="DV27" s="15">
        <f>'Investment Analysis'!JY27</f>
        <v>-0.29644268774703553</v>
      </c>
      <c r="DW27" s="48">
        <v>23966.75</v>
      </c>
      <c r="DX27" s="18">
        <f t="shared" si="36"/>
        <v>0.75760853622763269</v>
      </c>
      <c r="DY27" s="15">
        <f>'Investment Analysis'!KF27</f>
        <v>0.16273100616016417</v>
      </c>
      <c r="DZ27" s="48">
        <v>2457.6</v>
      </c>
      <c r="EA27" s="18">
        <f t="shared" si="37"/>
        <v>-0.87718140929535238</v>
      </c>
      <c r="EB27" s="15">
        <f>'Investment Analysis'!KM27</f>
        <v>1.7559241706161135</v>
      </c>
      <c r="EC27" s="48">
        <v>2382.6</v>
      </c>
      <c r="ED27" s="18">
        <f t="shared" si="38"/>
        <v>0.39906048150322954</v>
      </c>
      <c r="EE27" s="15">
        <f>'Investment Analysis'!KT27</f>
        <v>-0.56488549618320616</v>
      </c>
      <c r="EF27" s="48">
        <v>37425</v>
      </c>
      <c r="EG27" s="18">
        <f t="shared" si="39"/>
        <v>0.5715545477450239</v>
      </c>
      <c r="EH27" s="15">
        <f>'Investment Analysis'!LH27</f>
        <v>0.39268769187831432</v>
      </c>
      <c r="EI27" s="48">
        <v>8367.2099999999991</v>
      </c>
      <c r="EJ27" s="18">
        <f t="shared" si="40"/>
        <v>4.5705180278697632E-2</v>
      </c>
      <c r="EK27" s="15">
        <f>'Investment Analysis'!LO27</f>
        <v>2.8228571428571415E-2</v>
      </c>
      <c r="EL27" s="48"/>
      <c r="EM27" s="18">
        <f t="shared" si="41"/>
        <v>0</v>
      </c>
      <c r="EN27" s="15">
        <f>'Investment Analysis'!LV27</f>
        <v>0</v>
      </c>
      <c r="EO27" s="48"/>
      <c r="EP27" s="68">
        <f t="shared" ref="EP27:EP90" si="74">IF(EO27&gt;0,(EO27-500-EP$5)/EP$5,0)</f>
        <v>0</v>
      </c>
      <c r="EQ27" s="15">
        <f>'Investment Analysis'!MC27</f>
        <v>-0.40898876404494383</v>
      </c>
      <c r="ER27" s="48">
        <v>26918.97</v>
      </c>
      <c r="ES27" s="18">
        <f t="shared" si="43"/>
        <v>6.9252646422116634E-2</v>
      </c>
      <c r="ET27" s="15">
        <f>'Investment Analysis'!LA27</f>
        <v>-0.589044904768525</v>
      </c>
      <c r="EU27" s="48">
        <v>47768</v>
      </c>
      <c r="EV27" s="18">
        <f>'Investment Analysis'!ML27</f>
        <v>0.60715967969853968</v>
      </c>
      <c r="EW27" s="15">
        <f>'Investment Analysis'!MJ27</f>
        <v>3.5983827493261451</v>
      </c>
      <c r="EX27" s="48">
        <v>39221</v>
      </c>
      <c r="EY27" s="18">
        <f t="shared" si="44"/>
        <v>-0.40661900979613452</v>
      </c>
      <c r="EZ27" s="15">
        <f>'Investment Analysis'!MQ27</f>
        <v>-0.10992851469420177</v>
      </c>
      <c r="FA27" s="48"/>
      <c r="FB27" s="18">
        <f t="shared" si="45"/>
        <v>0</v>
      </c>
      <c r="FC27" s="15">
        <f>'Investment Analysis'!MX27</f>
        <v>-0.45471969333972206</v>
      </c>
      <c r="FD27" s="48">
        <v>4860.75</v>
      </c>
      <c r="FE27" s="18">
        <f t="shared" si="46"/>
        <v>-0.69374929119570561</v>
      </c>
      <c r="FF27" s="15">
        <f>'Investment Analysis'!NE27</f>
        <v>0.43522551118328789</v>
      </c>
      <c r="FG27" s="48"/>
      <c r="FH27" s="18">
        <f t="shared" si="47"/>
        <v>0</v>
      </c>
      <c r="FI27" s="15">
        <f>'Investment Analysis'!NL27</f>
        <v>-0.95728463676061937</v>
      </c>
      <c r="FJ27" s="48">
        <v>8878</v>
      </c>
      <c r="FK27" s="18">
        <f t="shared" si="48"/>
        <v>-0.53387516801075274</v>
      </c>
      <c r="FL27" s="15">
        <f>'Investment Analysis'!NS27</f>
        <v>1.7056761904761906</v>
      </c>
      <c r="FM27" s="48">
        <v>31248</v>
      </c>
      <c r="FN27" s="18">
        <f t="shared" si="49"/>
        <v>0.23128814774827317</v>
      </c>
      <c r="FO27" s="15">
        <f>'Investment Analysis'!NZ27</f>
        <v>0.11117432862995005</v>
      </c>
      <c r="FP27" s="48"/>
      <c r="FQ27" s="18">
        <f t="shared" si="50"/>
        <v>0</v>
      </c>
      <c r="FR27" s="15">
        <f>'Investment Analysis'!OG27</f>
        <v>-0.99330881375459745</v>
      </c>
      <c r="FS27" s="48">
        <v>37487</v>
      </c>
      <c r="FT27" s="18">
        <f t="shared" si="51"/>
        <v>0.47194000255224744</v>
      </c>
      <c r="FU27" s="15">
        <f>'Investment Analysis'!ON27</f>
        <v>0.85912838633686683</v>
      </c>
      <c r="FV27" s="48"/>
      <c r="FW27" s="18">
        <f t="shared" si="52"/>
        <v>0</v>
      </c>
      <c r="FX27" s="15">
        <f>'Investment Analysis'!OU27</f>
        <v>-0.79870129870129869</v>
      </c>
      <c r="FY27" s="48"/>
      <c r="FZ27" s="18">
        <f t="shared" si="53"/>
        <v>0</v>
      </c>
      <c r="GA27" s="15">
        <f>'Investment Analysis'!PB27</f>
        <v>2.9095384615384616</v>
      </c>
      <c r="GB27" s="48"/>
      <c r="GC27" s="18">
        <f>'Investment Analysis'!PK27</f>
        <v>1.4392961315927849E-2</v>
      </c>
      <c r="GD27" s="15">
        <f>'Investment Analysis'!PI27</f>
        <v>-0.39075244112578977</v>
      </c>
      <c r="GE27" s="48">
        <v>6951.5</v>
      </c>
      <c r="GF27" s="18">
        <f>'Investment Analysis'!PY27</f>
        <v>2.7290448343079862E-2</v>
      </c>
      <c r="GG27" s="15">
        <f>'Investment Analysis'!PW27</f>
        <v>-0.39564220183486248</v>
      </c>
      <c r="GH27" s="48">
        <v>33715</v>
      </c>
      <c r="GI27" s="18">
        <f>'Investment Analysis'!QF27</f>
        <v>-6.195890268071344E-2</v>
      </c>
      <c r="GJ27" s="15">
        <f>'Investment Analysis'!QD27</f>
        <v>-0.46690773289071985</v>
      </c>
      <c r="GK27" s="48"/>
      <c r="GL27" s="18">
        <f>'Investment Analysis'!QM27</f>
        <v>-9.4615384615384615E-2</v>
      </c>
      <c r="GM27" s="15">
        <f>'Investment Analysis'!QK27</f>
        <v>-0.53107569721115533</v>
      </c>
      <c r="GN27" s="48">
        <v>29330.29</v>
      </c>
      <c r="GO27" s="18">
        <f>'Investment Analysis'!QT27</f>
        <v>9.4947735191637614E-2</v>
      </c>
      <c r="GP27" s="15">
        <f>'Investment Analysis'!QR27</f>
        <v>-0.98467783222409122</v>
      </c>
      <c r="GQ27" s="48">
        <v>17809.150000000001</v>
      </c>
      <c r="GR27" s="18">
        <f>'Investment Analysis'!RA27</f>
        <v>-0.10666121781773605</v>
      </c>
      <c r="GS27" s="15">
        <f>'Investment Analysis'!QY27</f>
        <v>-0.38073654390934841</v>
      </c>
      <c r="GT27" s="48">
        <v>14964</v>
      </c>
      <c r="GU27" s="18">
        <f>'Investment Analysis'!RH27</f>
        <v>-2.3030303030303043E-2</v>
      </c>
      <c r="GV27" s="15">
        <f>'Investment Analysis'!RF27</f>
        <v>-0.47764095917044719</v>
      </c>
      <c r="GW27" s="48"/>
      <c r="GX27" s="18">
        <f>'Investment Analysis'!RO27</f>
        <v>2.4857665717771527E-2</v>
      </c>
      <c r="GY27" s="15">
        <f>'Investment Analysis'!RM27</f>
        <v>-6.4801929678077741E-2</v>
      </c>
      <c r="GZ27" s="48"/>
      <c r="HA27" s="18">
        <f>'Investment Analysis'!RV27</f>
        <v>-0.13723608445297503</v>
      </c>
      <c r="HB27" s="15">
        <f>'Investment Analysis'!RT27</f>
        <v>0.22814207650273222</v>
      </c>
      <c r="HC27" s="48"/>
      <c r="HD27" s="18">
        <f>'Investment Analysis'!SC27</f>
        <v>6.0822424963638884E-2</v>
      </c>
      <c r="HE27" s="15">
        <f>'Investment Analysis'!SA27</f>
        <v>-0.3970389298061025</v>
      </c>
      <c r="HF27" s="48"/>
      <c r="HG27" s="18">
        <f>'Investment Analysis'!SJ27</f>
        <v>-0.14285714285714285</v>
      </c>
      <c r="HH27" s="15">
        <f>'Investment Analysis'!SH27</f>
        <v>4.6400000000000004E-2</v>
      </c>
      <c r="HI27" s="48"/>
      <c r="HJ27" s="18">
        <f>'Investment Analysis'!SM27</f>
        <v>3.5971223021582767E-2</v>
      </c>
      <c r="HK27" s="15">
        <f>'Investment Analysis'!SK27</f>
        <v>0</v>
      </c>
      <c r="HL27" s="48"/>
      <c r="HM27" s="18">
        <f>'Investment Analysis'!SP27</f>
        <v>0</v>
      </c>
      <c r="HN27" s="15">
        <f>'Investment Analysis'!SN27</f>
        <v>3.0955222882141822E-2</v>
      </c>
      <c r="HO27" s="48"/>
      <c r="HP27" s="18">
        <f>'Investment Analysis'!TE27</f>
        <v>0.33461538461538465</v>
      </c>
      <c r="HQ27" s="15">
        <f>'Investment Analysis'!TC27</f>
        <v>-0.48427049789447607</v>
      </c>
      <c r="HR27" s="48"/>
      <c r="HS27" s="18">
        <f>'Investment Analysis'!TL27</f>
        <v>9.6165191740412867E-2</v>
      </c>
      <c r="HT27" s="15">
        <f>'Investment Analysis'!TJ27</f>
        <v>-0.15545454545454548</v>
      </c>
      <c r="HU27" s="48"/>
      <c r="HV27" s="18">
        <f>'Investment Analysis'!TS27</f>
        <v>0.30957983193277316</v>
      </c>
      <c r="HW27" s="15">
        <f>'Investment Analysis'!TQ27</f>
        <v>-0.43212377835919336</v>
      </c>
      <c r="HX27" s="48"/>
      <c r="HY27" s="18">
        <f>'Investment Analysis'!TZ27</f>
        <v>0.14619883040935672</v>
      </c>
      <c r="HZ27" s="15">
        <f>'Investment Analysis'!TX27</f>
        <v>-0.55555555555555558</v>
      </c>
      <c r="IA27" s="48"/>
      <c r="IB27" s="18">
        <f>'Investment Analysis'!UG27</f>
        <v>0</v>
      </c>
      <c r="IC27" s="15">
        <f>'Investment Analysis'!UE27</f>
        <v>0</v>
      </c>
      <c r="ID27" s="48"/>
      <c r="IE27" s="18">
        <f>'Investment Analysis'!UN27</f>
        <v>0</v>
      </c>
      <c r="IF27" s="15">
        <f>'Investment Analysis'!UL27</f>
        <v>0</v>
      </c>
      <c r="IG27" s="48"/>
      <c r="IH27" s="18">
        <f>'Investment Analysis'!UU27</f>
        <v>0</v>
      </c>
      <c r="II27" s="15">
        <f>'Investment Analysis'!US27</f>
        <v>0</v>
      </c>
      <c r="IJ27" s="48"/>
      <c r="IK27" s="18">
        <f>'Investment Analysis'!VB27</f>
        <v>0</v>
      </c>
      <c r="IL27" s="15">
        <f>'Investment Analysis'!UZ27</f>
        <v>0</v>
      </c>
      <c r="IM27" s="48"/>
      <c r="IN27" s="18">
        <f>'Investment Analysis'!VI27</f>
        <v>0</v>
      </c>
      <c r="IO27" s="15">
        <f>'Investment Analysis'!VG27</f>
        <v>0</v>
      </c>
      <c r="IP27" s="18"/>
      <c r="IQ27" s="18"/>
      <c r="IR27" s="18"/>
      <c r="IS27" s="108">
        <f t="shared" si="59"/>
        <v>17235.279999999795</v>
      </c>
      <c r="IT27" s="48">
        <f t="shared" si="60"/>
        <v>958194.58</v>
      </c>
      <c r="IU27" s="101">
        <f t="shared" si="54"/>
        <v>0</v>
      </c>
      <c r="IV27" s="101"/>
      <c r="IW27" s="15">
        <f t="shared" si="55"/>
        <v>-7.6447264334480736E-2</v>
      </c>
      <c r="IX27" s="113">
        <f t="shared" si="56"/>
        <v>-79314.75</v>
      </c>
      <c r="IY27" s="21">
        <f t="shared" si="57"/>
        <v>0.15954647414617251</v>
      </c>
      <c r="IZ27" s="173">
        <f t="shared" si="58"/>
        <v>131841.68999999994</v>
      </c>
    </row>
    <row r="28" spans="1:260" x14ac:dyDescent="0.2">
      <c r="A28" s="76">
        <f>'Investment Analysis'!A28</f>
        <v>45686</v>
      </c>
      <c r="B28" s="77">
        <f>'Investment Analysis'!B28</f>
        <v>45686</v>
      </c>
      <c r="C28" s="27">
        <f>'Investment Analysis'!C28</f>
        <v>44713.52</v>
      </c>
      <c r="D28" s="42">
        <f>'Investment Analysis'!D28</f>
        <v>-136.83000000000175</v>
      </c>
      <c r="E28" s="28">
        <f>'Investment Analysis'!E28</f>
        <v>-3.0508123125015021E-3</v>
      </c>
      <c r="F28" s="27">
        <f>'Investment Analysis'!G28</f>
        <v>6039.31</v>
      </c>
      <c r="G28" s="42">
        <f>'Investment Analysis'!H28</f>
        <v>-28.389999999999418</v>
      </c>
      <c r="H28" s="28">
        <f>'Investment Analysis'!I28</f>
        <v>-4.6788733787101241E-3</v>
      </c>
      <c r="I28" s="27">
        <f>'Investment Analysis'!K28</f>
        <v>19632.32</v>
      </c>
      <c r="J28" s="42">
        <f>'Investment Analysis'!L28</f>
        <v>-101.27000000000044</v>
      </c>
      <c r="K28" s="28">
        <f>'Investment Analysis'!M28</f>
        <v>-5.1318589268349261E-3</v>
      </c>
      <c r="L28" s="57">
        <f>'Investment Analysis'!T28</f>
        <v>264.12379176347133</v>
      </c>
      <c r="M28" s="29">
        <f>'Investment Analysis'!V28</f>
        <v>-2.0269113861849817E-3</v>
      </c>
      <c r="N28" s="29">
        <f>'Investment Analysis'!W28</f>
        <v>2.0888468576256095E-2</v>
      </c>
      <c r="O28" s="1"/>
      <c r="P28" s="48">
        <f>'Investment Analysis'!Y28</f>
        <v>123185.11</v>
      </c>
      <c r="Q28" s="18"/>
      <c r="R28" s="15"/>
      <c r="S28" s="48">
        <v>22846.46</v>
      </c>
      <c r="T28" s="18">
        <f t="shared" si="61"/>
        <v>3.3982940546331011</v>
      </c>
      <c r="U28" s="15">
        <f>'Investment Analysis'!AF28</f>
        <v>0.41196819809431323</v>
      </c>
      <c r="V28" s="48">
        <v>18500.96</v>
      </c>
      <c r="W28" s="18">
        <f t="shared" si="62"/>
        <v>2.046138690861957</v>
      </c>
      <c r="X28" s="15">
        <f>'Investment Analysis'!AT28</f>
        <v>0.26693688477127964</v>
      </c>
      <c r="Y28" s="48">
        <v>10026.35</v>
      </c>
      <c r="Z28" s="18">
        <f t="shared" si="2"/>
        <v>5.0471130713713279E-3</v>
      </c>
      <c r="AA28" s="15">
        <f>'Investment Analysis'!GK28</f>
        <v>-4.6826222684703362E-3</v>
      </c>
      <c r="AB28" s="48">
        <v>2694.21</v>
      </c>
      <c r="AC28" s="18">
        <f t="shared" si="63"/>
        <v>3.0158505444986852</v>
      </c>
      <c r="AD28" s="15">
        <f>'Investment Analysis'!AT28</f>
        <v>0.26693688477127964</v>
      </c>
      <c r="AE28" s="48">
        <v>22883.759999999998</v>
      </c>
      <c r="AF28" s="18">
        <f t="shared" si="73"/>
        <v>1.3578295956128223</v>
      </c>
      <c r="AG28" s="15">
        <f>'Investment Analysis'!BA28</f>
        <v>0.56457867263236394</v>
      </c>
      <c r="AH28" s="48"/>
      <c r="AI28" s="18">
        <f t="shared" ref="AI28:AI55" si="75">IF(AH28&gt;0,(AH28-5000-AI$5)/AI$5,0)</f>
        <v>0</v>
      </c>
      <c r="AJ28" s="15">
        <f>'Investment Analysis'!BH28</f>
        <v>0</v>
      </c>
      <c r="AK28" s="48">
        <v>19812.830000000002</v>
      </c>
      <c r="AL28" s="18">
        <f t="shared" si="64"/>
        <v>5.9698024434624388</v>
      </c>
      <c r="AM28" s="15">
        <f>'Investment Analysis'!BO28</f>
        <v>0.18339508251936668</v>
      </c>
      <c r="AN28" s="48">
        <v>15079.47</v>
      </c>
      <c r="AO28" s="18">
        <f t="shared" si="7"/>
        <v>2.2498857758620687</v>
      </c>
      <c r="AP28" s="15">
        <f>'Investment Analysis'!BV28</f>
        <v>6.4949006977992538E-2</v>
      </c>
      <c r="AQ28" s="48"/>
      <c r="AR28" s="18">
        <f t="shared" si="65"/>
        <v>0</v>
      </c>
      <c r="AS28" s="15">
        <f>'Investment Analysis'!CC28</f>
        <v>0</v>
      </c>
      <c r="AT28" s="48">
        <v>28479.69</v>
      </c>
      <c r="AU28" s="18">
        <f t="shared" si="66"/>
        <v>0.41329158555845308</v>
      </c>
      <c r="AV28" s="15">
        <f>'Investment Analysis'!CJ28</f>
        <v>0.1974859411180947</v>
      </c>
      <c r="AW28" s="48">
        <v>19861.990000000002</v>
      </c>
      <c r="AX28" s="18">
        <f t="shared" si="67"/>
        <v>0.13610091981499775</v>
      </c>
      <c r="AY28" s="15">
        <f>'Investment Analysis'!CQ28</f>
        <v>0.1100829610721123</v>
      </c>
      <c r="AZ28" s="48">
        <v>17215.509999999998</v>
      </c>
      <c r="BA28" s="18">
        <f t="shared" si="68"/>
        <v>0.91451298508349665</v>
      </c>
      <c r="BB28" s="15">
        <f>'Investment Analysis'!CX28</f>
        <v>0.19471228615863137</v>
      </c>
      <c r="BC28" s="48">
        <v>10401.33</v>
      </c>
      <c r="BD28" s="18">
        <f t="shared" ref="BD28:BD55" si="76">IF(BC28&gt;0,(BC28-10000-BD$5)/BD$5,0)</f>
        <v>-0.96003087341898219</v>
      </c>
      <c r="BE28" s="15">
        <f>'Investment Analysis'!DE28</f>
        <v>-2.8806584362140033E-2</v>
      </c>
      <c r="BF28" s="48">
        <v>4355.67</v>
      </c>
      <c r="BG28" s="18">
        <f t="shared" si="13"/>
        <v>3.8300357568533984E-2</v>
      </c>
      <c r="BH28" s="15">
        <f>'Investment Analysis'!DL28</f>
        <v>-1.5855039637599159E-3</v>
      </c>
      <c r="BI28" s="48">
        <v>2443.29</v>
      </c>
      <c r="BJ28" s="18">
        <f t="shared" si="14"/>
        <v>-4.334768989819892E-2</v>
      </c>
      <c r="BK28" s="15">
        <f>'Investment Analysis'!DZ28</f>
        <v>0.72091782283884753</v>
      </c>
      <c r="BL28" s="48">
        <v>4336.51</v>
      </c>
      <c r="BM28" s="18">
        <f t="shared" si="15"/>
        <v>-1.4653487843671844E-2</v>
      </c>
      <c r="BN28" s="15">
        <f>'Investment Analysis'!EG28</f>
        <v>0.74037089871611983</v>
      </c>
      <c r="BO28" s="48"/>
      <c r="BP28" s="18">
        <f t="shared" si="69"/>
        <v>0</v>
      </c>
      <c r="BQ28" s="15">
        <f>'Investment Analysis'!DS28</f>
        <v>0</v>
      </c>
      <c r="BR28" s="48">
        <v>6060.84</v>
      </c>
      <c r="BS28" s="18">
        <f t="shared" si="17"/>
        <v>7.1009012192966986E-2</v>
      </c>
      <c r="BT28" s="15">
        <f>'Investment Analysis'!EN28</f>
        <v>0.86008676789587835</v>
      </c>
      <c r="BU28" s="48">
        <v>14981.91</v>
      </c>
      <c r="BV28" s="18">
        <f t="shared" si="70"/>
        <v>0.54677009018710454</v>
      </c>
      <c r="BW28" s="15">
        <f>'Investment Analysis'!EU28</f>
        <v>0.13119450014322562</v>
      </c>
      <c r="BX28" s="48"/>
      <c r="BY28" s="18">
        <f t="shared" ref="BY28:BY45" si="77">IF(BX28&gt;0,(BX28-10000-BY$5)/BY$5,0)</f>
        <v>0</v>
      </c>
      <c r="BZ28" s="15">
        <f>'Investment Analysis'!FB28</f>
        <v>0</v>
      </c>
      <c r="CA28" s="48">
        <v>22577.64</v>
      </c>
      <c r="CB28" s="18">
        <f>IF(CA28&gt;0,(CA28-5000-CB$5)/CB$5,0)</f>
        <v>-0.24234310344827589</v>
      </c>
      <c r="CC28" s="15">
        <f>'Investment Analysis'!FI28</f>
        <v>5.2471225457007831E-3</v>
      </c>
      <c r="CD28" s="48">
        <v>20262.57</v>
      </c>
      <c r="CE28" s="18">
        <f t="shared" si="71"/>
        <v>3.4577690434012398</v>
      </c>
      <c r="CF28" s="15">
        <f>'Investment Analysis'!FP28</f>
        <v>0.67509459924320603</v>
      </c>
      <c r="CG28" s="48">
        <v>5192.54</v>
      </c>
      <c r="CH28" s="18">
        <f t="shared" si="72"/>
        <v>1.9924246602324209</v>
      </c>
      <c r="CI28" s="15">
        <f>'Investment Analysis'!FW28</f>
        <v>5.5094854027036171E-2</v>
      </c>
      <c r="CJ28" s="48"/>
      <c r="CK28" s="18">
        <f t="shared" ref="CK28:CK45" si="78">IF(CJ28&gt;0,(CJ28+5000-CK$5)/CK$5,0)</f>
        <v>0</v>
      </c>
      <c r="CL28" s="15">
        <f>'Investment Analysis'!GD28</f>
        <v>0</v>
      </c>
      <c r="CM28" s="48">
        <v>24474.78</v>
      </c>
      <c r="CN28" s="18">
        <f t="shared" si="24"/>
        <v>-1.9046893787575198E-2</v>
      </c>
      <c r="CO28" s="15">
        <f>'Investment Analysis'!GT28</f>
        <v>5.6880733944954152E-2</v>
      </c>
      <c r="CP28" s="48">
        <v>58365</v>
      </c>
      <c r="CQ28" s="18">
        <f t="shared" si="25"/>
        <v>1.7125946375538545</v>
      </c>
      <c r="CR28" s="15">
        <f>'Investment Analysis'!HG28</f>
        <v>1.1858322566147972</v>
      </c>
      <c r="CS28" s="48">
        <v>6750</v>
      </c>
      <c r="CT28" s="18">
        <f t="shared" si="26"/>
        <v>-0.70129571281906045</v>
      </c>
      <c r="CU28" s="15">
        <f>'Investment Analysis'!HN28</f>
        <v>12.205645161290322</v>
      </c>
      <c r="CV28" s="48">
        <v>24740</v>
      </c>
      <c r="CW28" s="18">
        <f t="shared" si="27"/>
        <v>-0.14122567992085669</v>
      </c>
      <c r="CX28" s="15">
        <f>'Investment Analysis'!IB28</f>
        <v>0.16808309726156748</v>
      </c>
      <c r="CY28" s="48">
        <v>20635</v>
      </c>
      <c r="CZ28" s="18">
        <f t="shared" si="28"/>
        <v>0.15376013419066256</v>
      </c>
      <c r="DA28" s="15">
        <f>'Investment Analysis'!II28</f>
        <v>0.1791428571428571</v>
      </c>
      <c r="DB28" s="48"/>
      <c r="DC28" s="18">
        <f t="shared" si="29"/>
        <v>0</v>
      </c>
      <c r="DD28" s="15">
        <f>'Investment Analysis'!IP28</f>
        <v>2.7375512595196252</v>
      </c>
      <c r="DE28" s="48"/>
      <c r="DF28" s="18">
        <f t="shared" si="30"/>
        <v>0</v>
      </c>
      <c r="DG28" s="15">
        <f>'Investment Analysis'!IW28</f>
        <v>1.7435616438356165</v>
      </c>
      <c r="DH28" s="48">
        <v>13529.8</v>
      </c>
      <c r="DI28" s="18">
        <f t="shared" si="31"/>
        <v>1.0907714179750279</v>
      </c>
      <c r="DJ28" s="15">
        <f>'Investment Analysis'!JD28</f>
        <v>0.36830501618122985</v>
      </c>
      <c r="DK28" s="48">
        <v>2211.65</v>
      </c>
      <c r="DL28" s="18">
        <f t="shared" si="32"/>
        <v>-0.90278034199305457</v>
      </c>
      <c r="DM28" s="15">
        <f>'Investment Analysis'!JK28</f>
        <v>8.7634316063832374E-2</v>
      </c>
      <c r="DN28" s="48">
        <v>5433.5</v>
      </c>
      <c r="DO28" s="18">
        <f t="shared" si="33"/>
        <v>4.0009203865623562</v>
      </c>
      <c r="DP28" s="15">
        <f>'Investment Analysis'!HU28</f>
        <v>1.9854395604395607</v>
      </c>
      <c r="DQ28" s="48">
        <v>29799</v>
      </c>
      <c r="DR28" s="18">
        <f t="shared" si="34"/>
        <v>5.5339969630504469E-3</v>
      </c>
      <c r="DS28" s="15">
        <f>'Investment Analysis'!JR28</f>
        <v>-0.57550194027332546</v>
      </c>
      <c r="DT28" s="48">
        <v>4400</v>
      </c>
      <c r="DU28" s="18">
        <f t="shared" si="35"/>
        <v>0.73913043478260865</v>
      </c>
      <c r="DV28" s="15">
        <f>'Investment Analysis'!JY28</f>
        <v>-0.26877470355731214</v>
      </c>
      <c r="DW28" s="48">
        <v>24100.5</v>
      </c>
      <c r="DX28" s="18">
        <f t="shared" si="36"/>
        <v>0.76741713112349663</v>
      </c>
      <c r="DY28" s="15">
        <f>'Investment Analysis'!KF28</f>
        <v>0.1550308008213552</v>
      </c>
      <c r="DZ28" s="48">
        <v>2463.6</v>
      </c>
      <c r="EA28" s="18">
        <f t="shared" si="37"/>
        <v>-0.87688155922038991</v>
      </c>
      <c r="EB28" s="15">
        <f>'Investment Analysis'!KM28</f>
        <v>1.786255924170616</v>
      </c>
      <c r="EC28" s="48">
        <v>2393.6</v>
      </c>
      <c r="ED28" s="18">
        <f t="shared" si="38"/>
        <v>0.40551967116852605</v>
      </c>
      <c r="EE28" s="15">
        <f>'Investment Analysis'!KT28</f>
        <v>-0.56106870229007644</v>
      </c>
      <c r="EF28" s="48">
        <v>37965</v>
      </c>
      <c r="EG28" s="18">
        <f t="shared" si="39"/>
        <v>0.59423028470647521</v>
      </c>
      <c r="EH28" s="15">
        <f>'Investment Analysis'!LH28</f>
        <v>0.41278258442645827</v>
      </c>
      <c r="EI28" s="48">
        <v>8380.23</v>
      </c>
      <c r="EJ28" s="18">
        <f t="shared" si="40"/>
        <v>4.733237517965376E-2</v>
      </c>
      <c r="EK28" s="15">
        <f>'Investment Analysis'!LO28</f>
        <v>2.9828571428571423E-2</v>
      </c>
      <c r="EL28" s="48"/>
      <c r="EM28" s="18">
        <f t="shared" si="41"/>
        <v>0</v>
      </c>
      <c r="EN28" s="15">
        <f>'Investment Analysis'!LV28</f>
        <v>0</v>
      </c>
      <c r="EO28" s="48"/>
      <c r="EP28" s="68">
        <f t="shared" si="74"/>
        <v>0</v>
      </c>
      <c r="EQ28" s="15">
        <f>'Investment Analysis'!MC28</f>
        <v>-0.39640449438202247</v>
      </c>
      <c r="ER28" s="48">
        <v>26303.49</v>
      </c>
      <c r="ES28" s="18">
        <f t="shared" si="43"/>
        <v>4.4805068419693665E-2</v>
      </c>
      <c r="ET28" s="15">
        <f>'Investment Analysis'!LA28</f>
        <v>-0.59321562630335045</v>
      </c>
      <c r="EU28" s="48">
        <v>49420</v>
      </c>
      <c r="EV28" s="18">
        <f>'Investment Analysis'!ML28</f>
        <v>0.66274140367404599</v>
      </c>
      <c r="EW28" s="15">
        <f>'Investment Analysis'!MJ28</f>
        <v>3.7574123989218324</v>
      </c>
      <c r="EX28" s="48">
        <v>39249</v>
      </c>
      <c r="EY28" s="18">
        <f t="shared" si="44"/>
        <v>-0.40619539316918191</v>
      </c>
      <c r="EZ28" s="15">
        <f>'Investment Analysis'!MQ28</f>
        <v>-0.10929308975377287</v>
      </c>
      <c r="FA28" s="48"/>
      <c r="FB28" s="18">
        <f t="shared" si="45"/>
        <v>0</v>
      </c>
      <c r="FC28" s="15">
        <f>'Investment Analysis'!MX28</f>
        <v>-0.45280306660277914</v>
      </c>
      <c r="FD28" s="48">
        <v>4977.5</v>
      </c>
      <c r="FE28" s="18">
        <f t="shared" si="46"/>
        <v>-0.68639347774039494</v>
      </c>
      <c r="FF28" s="15">
        <f>'Investment Analysis'!NE28</f>
        <v>0.469698088137595</v>
      </c>
      <c r="FG28" s="48"/>
      <c r="FH28" s="18">
        <f t="shared" si="47"/>
        <v>0</v>
      </c>
      <c r="FI28" s="15">
        <f>'Investment Analysis'!NL28</f>
        <v>-0.95649067090115125</v>
      </c>
      <c r="FJ28" s="48">
        <v>8831.25</v>
      </c>
      <c r="FK28" s="18">
        <f t="shared" si="48"/>
        <v>-0.53632970010080649</v>
      </c>
      <c r="FL28" s="15">
        <f>'Investment Analysis'!NS28</f>
        <v>1.6914285714285715</v>
      </c>
      <c r="FM28" s="48">
        <v>31265.599999999999</v>
      </c>
      <c r="FN28" s="18">
        <f t="shared" si="49"/>
        <v>0.23198165361746056</v>
      </c>
      <c r="FO28" s="15">
        <f>'Investment Analysis'!NZ28</f>
        <v>0.1118001820664543</v>
      </c>
      <c r="FP28" s="48"/>
      <c r="FQ28" s="18">
        <f t="shared" si="50"/>
        <v>0</v>
      </c>
      <c r="FR28" s="15">
        <f>'Investment Analysis'!OG28</f>
        <v>-0.99330881375459745</v>
      </c>
      <c r="FS28" s="48">
        <v>38655.5</v>
      </c>
      <c r="FT28" s="18">
        <f t="shared" si="51"/>
        <v>0.51782155863788515</v>
      </c>
      <c r="FU28" s="15">
        <f>'Investment Analysis'!ON28</f>
        <v>0.9170789163722024</v>
      </c>
      <c r="FV28" s="48"/>
      <c r="FW28" s="18">
        <f t="shared" si="52"/>
        <v>0</v>
      </c>
      <c r="FX28" s="15">
        <f>'Investment Analysis'!OU28</f>
        <v>-0.80779220779220784</v>
      </c>
      <c r="FY28" s="48"/>
      <c r="FZ28" s="18">
        <f t="shared" si="53"/>
        <v>0</v>
      </c>
      <c r="GA28" s="15">
        <f>'Investment Analysis'!PB28</f>
        <v>2.8113846153846156</v>
      </c>
      <c r="GB28" s="48"/>
      <c r="GC28" s="18">
        <f>'Investment Analysis'!PK28</f>
        <v>7.9376464400133726E-3</v>
      </c>
      <c r="GD28" s="15">
        <f>'Investment Analysis'!PI28</f>
        <v>-0.39462952326249284</v>
      </c>
      <c r="GE28" s="48">
        <v>6873</v>
      </c>
      <c r="GF28" s="18">
        <f>'Investment Analysis'!PY28</f>
        <v>8.3820662768031129E-2</v>
      </c>
      <c r="GG28" s="15">
        <f>'Investment Analysis'!PW28</f>
        <v>-0.36238532110091753</v>
      </c>
      <c r="GH28" s="48">
        <v>37557.5</v>
      </c>
      <c r="GI28" s="18">
        <f>'Investment Analysis'!QF28</f>
        <v>-6.7852299989569306E-2</v>
      </c>
      <c r="GJ28" s="15">
        <f>'Investment Analysis'!QD28</f>
        <v>-0.47025697264293548</v>
      </c>
      <c r="GK28" s="48"/>
      <c r="GL28" s="18">
        <f>'Investment Analysis'!QM28</f>
        <v>-7.9230769230769216E-2</v>
      </c>
      <c r="GM28" s="15">
        <f>'Investment Analysis'!QK28</f>
        <v>-0.5231075697211155</v>
      </c>
      <c r="GN28" s="48">
        <v>29255.77</v>
      </c>
      <c r="GO28" s="18">
        <f>'Investment Analysis'!QT28</f>
        <v>9.5818815331010415E-2</v>
      </c>
      <c r="GP28" s="15">
        <f>'Investment Analysis'!QR28</f>
        <v>-0.98466564275092028</v>
      </c>
      <c r="GQ28" s="48">
        <v>17829.8</v>
      </c>
      <c r="GR28" s="18">
        <f>'Investment Analysis'!RA28</f>
        <v>-0.13158970167552106</v>
      </c>
      <c r="GS28" s="15">
        <f>'Investment Analysis'!QY28</f>
        <v>-0.39801699716713879</v>
      </c>
      <c r="GT28" s="48">
        <v>15521</v>
      </c>
      <c r="GU28" s="18">
        <f>'Investment Analysis'!RH28</f>
        <v>-1.9797979797979735E-2</v>
      </c>
      <c r="GV28" s="15">
        <f>'Investment Analysis'!RF28</f>
        <v>-0.47591272413048169</v>
      </c>
      <c r="GW28" s="48"/>
      <c r="GX28" s="18">
        <f>'Investment Analysis'!RO28</f>
        <v>2.4501830012200045E-2</v>
      </c>
      <c r="GY28" s="15">
        <f>'Investment Analysis'!RM28</f>
        <v>-6.5126635123852028E-2</v>
      </c>
      <c r="GZ28" s="48"/>
      <c r="HA28" s="18">
        <f>'Investment Analysis'!RV28</f>
        <v>-0.12763915547024954</v>
      </c>
      <c r="HB28" s="15">
        <f>'Investment Analysis'!RT28</f>
        <v>0.24180327868852453</v>
      </c>
      <c r="HC28" s="48"/>
      <c r="HD28" s="18">
        <f>'Investment Analysis'!SC28</f>
        <v>5.4607959804310588E-2</v>
      </c>
      <c r="HE28" s="15">
        <f>'Investment Analysis'!SA28</f>
        <v>-0.40057117090034566</v>
      </c>
      <c r="HF28" s="48"/>
      <c r="HG28" s="18">
        <f>'Investment Analysis'!SJ28</f>
        <v>-0.17038007863695934</v>
      </c>
      <c r="HH28" s="15">
        <f>'Investment Analysis'!SH28</f>
        <v>1.2800000000000011E-2</v>
      </c>
      <c r="HI28" s="48"/>
      <c r="HJ28" s="18">
        <f>'Investment Analysis'!SM28</f>
        <v>-4.4444444444444488E-2</v>
      </c>
      <c r="HK28" s="15">
        <f>'Investment Analysis'!SK28</f>
        <v>0</v>
      </c>
      <c r="HL28" s="48"/>
      <c r="HM28" s="18">
        <f>'Investment Analysis'!SP28</f>
        <v>0</v>
      </c>
      <c r="HN28" s="15">
        <f>'Investment Analysis'!SN28</f>
        <v>-4.2417533058259509E-2</v>
      </c>
      <c r="HO28" s="48"/>
      <c r="HP28" s="18">
        <f>'Investment Analysis'!TE28</f>
        <v>0.32564102564102565</v>
      </c>
      <c r="HQ28" s="15">
        <f>'Investment Analysis'!TC28</f>
        <v>-0.4877384196185286</v>
      </c>
      <c r="HR28" s="48"/>
      <c r="HS28" s="18">
        <f>'Investment Analysis'!TL28</f>
        <v>6.0176991150442394E-2</v>
      </c>
      <c r="HT28" s="15">
        <f>'Investment Analysis'!TJ28</f>
        <v>-0.1831818181818182</v>
      </c>
      <c r="HU28" s="48"/>
      <c r="HV28" s="18">
        <f>'Investment Analysis'!TS28</f>
        <v>0.36941176470588244</v>
      </c>
      <c r="HW28" s="15">
        <f>'Investment Analysis'!TQ28</f>
        <v>-0.40617871484480328</v>
      </c>
      <c r="HX28" s="48"/>
      <c r="HY28" s="18">
        <f>'Investment Analysis'!TZ28</f>
        <v>0.19883040935672508</v>
      </c>
      <c r="HZ28" s="15">
        <f>'Investment Analysis'!TX28</f>
        <v>-0.53514739229024944</v>
      </c>
      <c r="IA28" s="48"/>
      <c r="IB28" s="18">
        <f>'Investment Analysis'!UG28</f>
        <v>0</v>
      </c>
      <c r="IC28" s="15">
        <f>'Investment Analysis'!UE28</f>
        <v>0</v>
      </c>
      <c r="ID28" s="48"/>
      <c r="IE28" s="18">
        <f>'Investment Analysis'!UN28</f>
        <v>0</v>
      </c>
      <c r="IF28" s="15">
        <f>'Investment Analysis'!UL28</f>
        <v>0</v>
      </c>
      <c r="IG28" s="48"/>
      <c r="IH28" s="18">
        <f>'Investment Analysis'!UU28</f>
        <v>0</v>
      </c>
      <c r="II28" s="15">
        <f>'Investment Analysis'!US28</f>
        <v>0</v>
      </c>
      <c r="IJ28" s="48"/>
      <c r="IK28" s="18">
        <f>'Investment Analysis'!VB28</f>
        <v>0</v>
      </c>
      <c r="IL28" s="15">
        <f>'Investment Analysis'!UZ28</f>
        <v>0</v>
      </c>
      <c r="IM28" s="48"/>
      <c r="IN28" s="18">
        <f>'Investment Analysis'!VI28</f>
        <v>0</v>
      </c>
      <c r="IO28" s="15">
        <f>'Investment Analysis'!VG28</f>
        <v>0</v>
      </c>
      <c r="IP28" s="18"/>
      <c r="IQ28" s="18"/>
      <c r="IR28" s="18"/>
      <c r="IS28" s="108">
        <f t="shared" si="59"/>
        <v>4385.1300000000047</v>
      </c>
      <c r="IT28" s="48">
        <f t="shared" si="60"/>
        <v>962579.71</v>
      </c>
      <c r="IU28" s="101">
        <f t="shared" si="54"/>
        <v>0</v>
      </c>
      <c r="IV28" s="101"/>
      <c r="IW28" s="15">
        <f t="shared" si="55"/>
        <v>-7.2220671017965685E-2</v>
      </c>
      <c r="IX28" s="113">
        <f t="shared" si="56"/>
        <v>-74929.62</v>
      </c>
      <c r="IY28" s="21">
        <f t="shared" si="57"/>
        <v>0.16485308110920982</v>
      </c>
      <c r="IZ28" s="173">
        <f t="shared" si="58"/>
        <v>136226.81999999995</v>
      </c>
    </row>
    <row r="29" spans="1:260" x14ac:dyDescent="0.2">
      <c r="A29" s="76">
        <f>'Investment Analysis'!A29</f>
        <v>45687</v>
      </c>
      <c r="B29" s="77">
        <f>'Investment Analysis'!B29</f>
        <v>45687</v>
      </c>
      <c r="C29" s="27">
        <f>'Investment Analysis'!C29</f>
        <v>44882.13</v>
      </c>
      <c r="D29" s="42">
        <f>'Investment Analysis'!D29</f>
        <v>168.61000000000058</v>
      </c>
      <c r="E29" s="28">
        <f>'Investment Analysis'!E29</f>
        <v>3.7708952460016702E-3</v>
      </c>
      <c r="F29" s="27">
        <f>'Investment Analysis'!G29</f>
        <v>6071.17</v>
      </c>
      <c r="G29" s="42">
        <f>'Investment Analysis'!H29</f>
        <v>31.859999999999673</v>
      </c>
      <c r="H29" s="28">
        <f>'Investment Analysis'!I29</f>
        <v>5.2754370946349284E-3</v>
      </c>
      <c r="I29" s="27">
        <f>'Investment Analysis'!K29</f>
        <v>19681.75</v>
      </c>
      <c r="J29" s="42">
        <f>'Investment Analysis'!L29</f>
        <v>49.430000000000291</v>
      </c>
      <c r="K29" s="28">
        <f>'Investment Analysis'!M29</f>
        <v>2.5177869961369973E-3</v>
      </c>
      <c r="L29" s="57">
        <f>'Investment Analysis'!T29</f>
        <v>264.62882390425011</v>
      </c>
      <c r="M29" s="29">
        <f>'Investment Analysis'!V29</f>
        <v>1.9121039320495897E-3</v>
      </c>
      <c r="N29" s="29">
        <f>'Investment Analysis'!W29</f>
        <v>2.2840513431204836E-2</v>
      </c>
      <c r="O29" s="1"/>
      <c r="P29" s="48">
        <f>'Investment Analysis'!Y29</f>
        <v>123185.11</v>
      </c>
      <c r="Q29" s="18"/>
      <c r="R29" s="15"/>
      <c r="S29" s="48">
        <v>22944.66</v>
      </c>
      <c r="T29" s="18">
        <f t="shared" si="61"/>
        <v>3.4114434922335302</v>
      </c>
      <c r="U29" s="15">
        <f>'Investment Analysis'!AF29</f>
        <v>0.41803726406506031</v>
      </c>
      <c r="V29" s="48">
        <v>18634.79</v>
      </c>
      <c r="W29" s="18">
        <f t="shared" si="62"/>
        <v>2.0634854180168505</v>
      </c>
      <c r="X29" s="15">
        <f>'Investment Analysis'!AT29</f>
        <v>0.27330631152287199</v>
      </c>
      <c r="Y29" s="48">
        <v>10120.69</v>
      </c>
      <c r="Z29" s="18">
        <f t="shared" si="2"/>
        <v>1.4503809141940709E-2</v>
      </c>
      <c r="AA29" s="15">
        <f>'Investment Analysis'!GK29</f>
        <v>4.6826222684703362E-3</v>
      </c>
      <c r="AB29" s="48">
        <v>2707.76</v>
      </c>
      <c r="AC29" s="18">
        <f t="shared" si="63"/>
        <v>3.0209387908374015</v>
      </c>
      <c r="AD29" s="15">
        <f>'Investment Analysis'!AT29</f>
        <v>0.27330631152287199</v>
      </c>
      <c r="AE29" s="48">
        <v>23004.83</v>
      </c>
      <c r="AF29" s="18">
        <f t="shared" si="73"/>
        <v>1.3632275179455171</v>
      </c>
      <c r="AG29" s="15">
        <f>'Investment Analysis'!BA29</f>
        <v>0.57285607755406409</v>
      </c>
      <c r="AH29" s="48"/>
      <c r="AI29" s="18">
        <f t="shared" si="75"/>
        <v>0</v>
      </c>
      <c r="AJ29" s="15">
        <f>'Investment Analysis'!BH29</f>
        <v>0</v>
      </c>
      <c r="AK29" s="48">
        <v>20035.580000000002</v>
      </c>
      <c r="AL29" s="18">
        <f t="shared" si="64"/>
        <v>6.0277047049649077</v>
      </c>
      <c r="AM29" s="15">
        <f>'Investment Analysis'!BO29</f>
        <v>0.19669922532839337</v>
      </c>
      <c r="AN29" s="48">
        <v>15394.89</v>
      </c>
      <c r="AO29" s="18">
        <f t="shared" si="7"/>
        <v>2.317864224137931</v>
      </c>
      <c r="AP29" s="15">
        <f>'Investment Analysis'!BV29</f>
        <v>8.7224906065485774E-2</v>
      </c>
      <c r="AQ29" s="48"/>
      <c r="AR29" s="18">
        <f t="shared" si="65"/>
        <v>0</v>
      </c>
      <c r="AS29" s="15">
        <f>'Investment Analysis'!CC29</f>
        <v>0</v>
      </c>
      <c r="AT29" s="48">
        <v>28778.65</v>
      </c>
      <c r="AU29" s="18">
        <f t="shared" si="66"/>
        <v>0.42427186248944071</v>
      </c>
      <c r="AV29" s="15">
        <f>'Investment Analysis'!CJ29</f>
        <v>0.21005623552762148</v>
      </c>
      <c r="AW29" s="48">
        <v>20073.23</v>
      </c>
      <c r="AX29" s="18">
        <f t="shared" si="67"/>
        <v>0.14707841812607181</v>
      </c>
      <c r="AY29" s="15">
        <f>'Investment Analysis'!CQ29</f>
        <v>0.12188895979578802</v>
      </c>
      <c r="AZ29" s="48">
        <v>17390.310000000001</v>
      </c>
      <c r="BA29" s="18">
        <f t="shared" si="68"/>
        <v>0.92490105188090577</v>
      </c>
      <c r="BB29" s="15">
        <f>'Investment Analysis'!CX29</f>
        <v>0.20684292379471225</v>
      </c>
      <c r="BC29" s="48">
        <v>10513.96</v>
      </c>
      <c r="BD29" s="18">
        <f t="shared" si="76"/>
        <v>-0.94881386316103977</v>
      </c>
      <c r="BE29" s="15">
        <f>'Investment Analysis'!DE29</f>
        <v>-1.8289894833104805E-2</v>
      </c>
      <c r="BF29" s="48">
        <v>4408.04</v>
      </c>
      <c r="BG29" s="18">
        <f t="shared" si="13"/>
        <v>5.0784266984505354E-2</v>
      </c>
      <c r="BH29" s="15">
        <f>'Investment Analysis'!DL29</f>
        <v>1.0419026047565139E-2</v>
      </c>
      <c r="BI29" s="48">
        <v>2496.3200000000002</v>
      </c>
      <c r="BJ29" s="18">
        <f t="shared" si="14"/>
        <v>-2.25841816758026E-2</v>
      </c>
      <c r="BK29" s="15">
        <f>'Investment Analysis'!DZ29</f>
        <v>0.75827107790821802</v>
      </c>
      <c r="BL29" s="48">
        <v>4304.5200000000004</v>
      </c>
      <c r="BM29" s="18">
        <f t="shared" si="15"/>
        <v>-2.1922290388547958E-2</v>
      </c>
      <c r="BN29" s="15">
        <f>'Investment Analysis'!EG29</f>
        <v>0.72753209700427945</v>
      </c>
      <c r="BO29" s="48"/>
      <c r="BP29" s="18">
        <f t="shared" si="69"/>
        <v>0</v>
      </c>
      <c r="BQ29" s="15">
        <f>'Investment Analysis'!DS29</f>
        <v>0</v>
      </c>
      <c r="BR29" s="48">
        <v>6117.38</v>
      </c>
      <c r="BS29" s="18">
        <f t="shared" si="17"/>
        <v>8.1000176709666041E-2</v>
      </c>
      <c r="BT29" s="15">
        <f>'Investment Analysis'!EN29</f>
        <v>0.87744034707158336</v>
      </c>
      <c r="BU29" s="48">
        <v>15228.51</v>
      </c>
      <c r="BV29" s="18">
        <f t="shared" si="70"/>
        <v>0.56336720958406261</v>
      </c>
      <c r="BW29" s="15">
        <f>'Investment Analysis'!EU29</f>
        <v>0.14981380693211127</v>
      </c>
      <c r="BX29" s="48"/>
      <c r="BY29" s="18">
        <f t="shared" si="77"/>
        <v>0</v>
      </c>
      <c r="BZ29" s="15">
        <f>'Investment Analysis'!FB29</f>
        <v>0</v>
      </c>
      <c r="CA29" s="48">
        <v>22790.53</v>
      </c>
      <c r="CB29" s="18">
        <f t="shared" ref="CB29:CB92" si="79">IF(CA29&gt;0,(CA29-CB$5)/CB$5,0)</f>
        <v>-1.7649568965517292E-2</v>
      </c>
      <c r="CC29" s="15">
        <f>'Investment Analysis'!FI29</f>
        <v>1.4725795531482812E-2</v>
      </c>
      <c r="CD29" s="48">
        <v>20408.21</v>
      </c>
      <c r="CE29" s="18">
        <f t="shared" si="71"/>
        <v>3.473893932683791</v>
      </c>
      <c r="CF29" s="15">
        <f>'Investment Analysis'!FP29</f>
        <v>0.6871345029239766</v>
      </c>
      <c r="CG29" s="48">
        <v>5209.88</v>
      </c>
      <c r="CH29" s="18">
        <f t="shared" si="72"/>
        <v>1.9958400630293482</v>
      </c>
      <c r="CI29" s="15">
        <f>'Investment Analysis'!FW29</f>
        <v>5.8616380779279754E-2</v>
      </c>
      <c r="CJ29" s="48"/>
      <c r="CK29" s="18">
        <f t="shared" si="78"/>
        <v>0</v>
      </c>
      <c r="CL29" s="15">
        <f>'Investment Analysis'!GD29</f>
        <v>0</v>
      </c>
      <c r="CM29" s="48">
        <v>24895.25</v>
      </c>
      <c r="CN29" s="18">
        <f t="shared" si="24"/>
        <v>-2.1943887775551104E-3</v>
      </c>
      <c r="CO29" s="15">
        <f>'Investment Analysis'!GT29</f>
        <v>6.642201834862381E-2</v>
      </c>
      <c r="CP29" s="48">
        <v>60042</v>
      </c>
      <c r="CQ29" s="18">
        <f t="shared" si="25"/>
        <v>1.7905355474686633</v>
      </c>
      <c r="CR29" s="15">
        <f>'Investment Analysis'!HG29</f>
        <v>1.2486377169821921</v>
      </c>
      <c r="CS29" s="48">
        <v>6750</v>
      </c>
      <c r="CT29" s="18">
        <f t="shared" si="26"/>
        <v>-0.70129571281906045</v>
      </c>
      <c r="CU29" s="15">
        <f>'Investment Analysis'!HN29</f>
        <v>12.568548387096774</v>
      </c>
      <c r="CV29" s="48">
        <v>24930</v>
      </c>
      <c r="CW29" s="18">
        <f t="shared" si="27"/>
        <v>-0.13463040422097644</v>
      </c>
      <c r="CX29" s="15">
        <f>'Investment Analysis'!IB29</f>
        <v>0.17705382436260622</v>
      </c>
      <c r="CY29" s="48">
        <v>21566</v>
      </c>
      <c r="CZ29" s="18">
        <f t="shared" si="28"/>
        <v>0.20581492871121052</v>
      </c>
      <c r="DA29" s="15">
        <f>'Investment Analysis'!II29</f>
        <v>0.23234285714285713</v>
      </c>
      <c r="DB29" s="48"/>
      <c r="DC29" s="18">
        <f t="shared" si="29"/>
        <v>0</v>
      </c>
      <c r="DD29" s="15">
        <f>'Investment Analysis'!IP29</f>
        <v>2.7881273188830304</v>
      </c>
      <c r="DE29" s="48"/>
      <c r="DF29" s="18">
        <f t="shared" si="30"/>
        <v>0</v>
      </c>
      <c r="DG29" s="15">
        <f>'Investment Analysis'!IW29</f>
        <v>1.7561643835616436</v>
      </c>
      <c r="DH29" s="48">
        <v>13740</v>
      </c>
      <c r="DI29" s="18">
        <f t="shared" si="31"/>
        <v>1.1232538014587712</v>
      </c>
      <c r="DJ29" s="15">
        <f>'Investment Analysis'!JD29</f>
        <v>0.38956310679611655</v>
      </c>
      <c r="DK29" s="48">
        <v>2074.9499999999998</v>
      </c>
      <c r="DL29" s="18">
        <f t="shared" si="32"/>
        <v>-0.90878939733614661</v>
      </c>
      <c r="DM29" s="15">
        <f>'Investment Analysis'!JK29</f>
        <v>2.0408665076593994E-2</v>
      </c>
      <c r="DN29" s="48">
        <v>5478.5</v>
      </c>
      <c r="DO29" s="18">
        <f t="shared" si="33"/>
        <v>4.042337781868385</v>
      </c>
      <c r="DP29" s="15">
        <f>'Investment Analysis'!HU29</f>
        <v>2.0101648351648347</v>
      </c>
      <c r="DQ29" s="48">
        <v>30279</v>
      </c>
      <c r="DR29" s="18">
        <f t="shared" si="34"/>
        <v>2.1731061245149317E-2</v>
      </c>
      <c r="DS29" s="15">
        <f>'Investment Analysis'!JR29</f>
        <v>-0.56031719250885792</v>
      </c>
      <c r="DT29" s="48">
        <v>4716</v>
      </c>
      <c r="DU29" s="18">
        <f t="shared" si="35"/>
        <v>0.86403162055335969</v>
      </c>
      <c r="DV29" s="15">
        <f>'Investment Analysis'!JY29</f>
        <v>-0.2411067193675889</v>
      </c>
      <c r="DW29" s="48">
        <v>24475.25</v>
      </c>
      <c r="DX29" s="18">
        <f t="shared" si="36"/>
        <v>0.79489953065415075</v>
      </c>
      <c r="DY29" s="15">
        <f>'Investment Analysis'!KF29</f>
        <v>0.14579055441478439</v>
      </c>
      <c r="DZ29" s="48">
        <v>2545.1999999999998</v>
      </c>
      <c r="EA29" s="18">
        <f t="shared" si="37"/>
        <v>-0.87280359820089948</v>
      </c>
      <c r="EB29" s="15">
        <f>'Investment Analysis'!KM29</f>
        <v>2.0616113744075824</v>
      </c>
      <c r="EC29" s="48">
        <v>2375.9</v>
      </c>
      <c r="ED29" s="18">
        <f t="shared" si="38"/>
        <v>0.39512624779800359</v>
      </c>
      <c r="EE29" s="15">
        <f>'Investment Analysis'!KT29</f>
        <v>-0.56488549618320616</v>
      </c>
      <c r="EF29" s="48">
        <v>38737.5</v>
      </c>
      <c r="EG29" s="18">
        <f t="shared" si="39"/>
        <v>0.62666918619299572</v>
      </c>
      <c r="EH29" s="15">
        <f>'Investment Analysis'!LH29</f>
        <v>0.44152944459949767</v>
      </c>
      <c r="EI29" s="48">
        <v>8784.7800000000007</v>
      </c>
      <c r="EJ29" s="18">
        <f t="shared" si="40"/>
        <v>9.789164531650324E-2</v>
      </c>
      <c r="EK29" s="15">
        <f>'Investment Analysis'!LO29</f>
        <v>7.9542857142857068E-2</v>
      </c>
      <c r="EL29" s="48"/>
      <c r="EM29" s="18">
        <f t="shared" si="41"/>
        <v>0</v>
      </c>
      <c r="EN29" s="15">
        <f>'Investment Analysis'!LV29</f>
        <v>0</v>
      </c>
      <c r="EO29" s="48"/>
      <c r="EP29" s="68">
        <f t="shared" si="74"/>
        <v>0</v>
      </c>
      <c r="EQ29" s="15">
        <f>'Investment Analysis'!MC29</f>
        <v>-0.38516853932584272</v>
      </c>
      <c r="ER29" s="48">
        <v>23293.25</v>
      </c>
      <c r="ES29" s="18">
        <f t="shared" si="43"/>
        <v>-7.4765148656431982E-2</v>
      </c>
      <c r="ET29" s="15">
        <f>'Investment Analysis'!LA29</f>
        <v>-0.58543027943834292</v>
      </c>
      <c r="EU29" s="48">
        <v>58674</v>
      </c>
      <c r="EV29" s="18">
        <f>'Investment Analysis'!ML29</f>
        <v>0.97409326424870446</v>
      </c>
      <c r="EW29" s="15">
        <f>'Investment Analysis'!MJ29</f>
        <v>4.6482479784366566</v>
      </c>
      <c r="EX29" s="48">
        <v>40334</v>
      </c>
      <c r="EY29" s="18">
        <f t="shared" si="44"/>
        <v>-0.38978024887476831</v>
      </c>
      <c r="EZ29" s="15">
        <f>'Investment Analysis'!MQ29</f>
        <v>-8.4670373312152589E-2</v>
      </c>
      <c r="FA29" s="48"/>
      <c r="FB29" s="18">
        <f t="shared" si="45"/>
        <v>0</v>
      </c>
      <c r="FC29" s="15">
        <f>'Investment Analysis'!MX29</f>
        <v>-0.43267848586487784</v>
      </c>
      <c r="FD29" s="48">
        <v>5139.25</v>
      </c>
      <c r="FE29" s="18">
        <f t="shared" si="46"/>
        <v>-0.67620244710744848</v>
      </c>
      <c r="FF29" s="15">
        <f>'Investment Analysis'!NE29</f>
        <v>0.51745773972097142</v>
      </c>
      <c r="FG29" s="48"/>
      <c r="FH29" s="18">
        <f t="shared" si="47"/>
        <v>0</v>
      </c>
      <c r="FI29" s="15">
        <f>'Investment Analysis'!NL29</f>
        <v>-0.95418816990869393</v>
      </c>
      <c r="FJ29" s="48">
        <v>9573.5</v>
      </c>
      <c r="FK29" s="18">
        <f t="shared" si="48"/>
        <v>-0.49735908098118281</v>
      </c>
      <c r="FL29" s="15">
        <f>'Investment Analysis'!NS29</f>
        <v>1.9176380952380951</v>
      </c>
      <c r="FM29" s="48">
        <v>32139.200000000001</v>
      </c>
      <c r="FN29" s="18">
        <f t="shared" si="49"/>
        <v>0.26640476312440164</v>
      </c>
      <c r="FO29" s="15">
        <f>'Investment Analysis'!NZ29</f>
        <v>0.14286527082385078</v>
      </c>
      <c r="FP29" s="48"/>
      <c r="FQ29" s="18">
        <f t="shared" si="50"/>
        <v>0</v>
      </c>
      <c r="FR29" s="15">
        <f>'Investment Analysis'!OG29</f>
        <v>-0.9931758762795232</v>
      </c>
      <c r="FS29" s="48">
        <v>40555.5</v>
      </c>
      <c r="FT29" s="18">
        <f t="shared" si="51"/>
        <v>0.59242571487469442</v>
      </c>
      <c r="FU29" s="15">
        <f>'Investment Analysis'!ON29</f>
        <v>1.0113074204946995</v>
      </c>
      <c r="FV29" s="48"/>
      <c r="FW29" s="18">
        <f t="shared" si="52"/>
        <v>0</v>
      </c>
      <c r="FX29" s="15">
        <f>'Investment Analysis'!OU29</f>
        <v>-0.78571428571428581</v>
      </c>
      <c r="FY29" s="48"/>
      <c r="FZ29" s="18">
        <f t="shared" si="53"/>
        <v>0</v>
      </c>
      <c r="GA29" s="15">
        <f>'Investment Analysis'!PB29</f>
        <v>2.9286153846153846</v>
      </c>
      <c r="GB29" s="48"/>
      <c r="GC29" s="18">
        <f>'Investment Analysis'!PK29</f>
        <v>8.463635059532397E-3</v>
      </c>
      <c r="GD29" s="15">
        <f>'Investment Analysis'!PI29</f>
        <v>-0.39431361286616884</v>
      </c>
      <c r="GE29" s="48">
        <v>7066.5</v>
      </c>
      <c r="GF29" s="18">
        <f>'Investment Analysis'!PY29</f>
        <v>7.9922027290448366E-2</v>
      </c>
      <c r="GG29" s="15">
        <f>'Investment Analysis'!PW29</f>
        <v>-0.36467889908256884</v>
      </c>
      <c r="GH29" s="48">
        <v>37685</v>
      </c>
      <c r="GI29" s="18">
        <f>'Investment Analysis'!QF29</f>
        <v>-4.3965787003233579E-2</v>
      </c>
      <c r="GJ29" s="15">
        <f>'Investment Analysis'!QD29</f>
        <v>-0.45668217789501758</v>
      </c>
      <c r="GK29" s="48"/>
      <c r="GL29" s="18">
        <f>'Investment Analysis'!QM29</f>
        <v>-3.8461538461538491E-2</v>
      </c>
      <c r="GM29" s="15">
        <f>'Investment Analysis'!QK29</f>
        <v>-0.50199203187250996</v>
      </c>
      <c r="GN29" s="48">
        <v>29770.97</v>
      </c>
      <c r="GO29" s="18">
        <f>'Investment Analysis'!QT29</f>
        <v>0.10627177700348421</v>
      </c>
      <c r="GP29" s="15">
        <f>'Investment Analysis'!QR29</f>
        <v>-0.98451936907286863</v>
      </c>
      <c r="GQ29" s="48">
        <v>18620.400000000001</v>
      </c>
      <c r="GR29" s="18">
        <f>'Investment Analysis'!RA29</f>
        <v>-0.12137310993052723</v>
      </c>
      <c r="GS29" s="15">
        <f>'Investment Analysis'!QY29</f>
        <v>-0.39093484419263458</v>
      </c>
      <c r="GT29" s="48">
        <v>17630</v>
      </c>
      <c r="GU29" s="18">
        <f>'Investment Analysis'!RH29</f>
        <v>-6.8686868686869372E-3</v>
      </c>
      <c r="GV29" s="15">
        <f>'Investment Analysis'!RF29</f>
        <v>-0.46899978397062003</v>
      </c>
      <c r="GW29" s="48"/>
      <c r="GX29" s="18">
        <f>'Investment Analysis'!RO29</f>
        <v>5.3985359902399374E-2</v>
      </c>
      <c r="GY29" s="15">
        <f>'Investment Analysis'!RM29</f>
        <v>-3.8222469616847617E-2</v>
      </c>
      <c r="GZ29" s="48"/>
      <c r="HA29" s="18">
        <f>'Investment Analysis'!RV29</f>
        <v>-0.12380038387715923</v>
      </c>
      <c r="HB29" s="15">
        <f>'Investment Analysis'!RT29</f>
        <v>0.24726775956284158</v>
      </c>
      <c r="HC29" s="48"/>
      <c r="HD29" s="18">
        <f>'Investment Analysis'!SC29</f>
        <v>7.39124685971176E-2</v>
      </c>
      <c r="HE29" s="15">
        <f>'Investment Analysis'!SA29</f>
        <v>-0.38959867728844133</v>
      </c>
      <c r="HF29" s="48"/>
      <c r="HG29" s="18">
        <f>'Investment Analysis'!SJ29</f>
        <v>-0.19397116644823062</v>
      </c>
      <c r="HH29" s="15">
        <f>'Investment Analysis'!SH29</f>
        <v>-1.5999999999999945E-2</v>
      </c>
      <c r="HI29" s="48"/>
      <c r="HJ29" s="18">
        <f>'Investment Analysis'!SM29</f>
        <v>-3.6337209302325459E-2</v>
      </c>
      <c r="HK29" s="15">
        <f>'Investment Analysis'!SK29</f>
        <v>0</v>
      </c>
      <c r="HL29" s="48"/>
      <c r="HM29" s="18">
        <f>'Investment Analysis'!SP29</f>
        <v>0</v>
      </c>
      <c r="HN29" s="15">
        <f>'Investment Analysis'!SN29</f>
        <v>-3.8249313234375047E-2</v>
      </c>
      <c r="HO29" s="48"/>
      <c r="HP29" s="18">
        <f>'Investment Analysis'!TE29</f>
        <v>0.39358974358974352</v>
      </c>
      <c r="HQ29" s="15">
        <f>'Investment Analysis'!TC29</f>
        <v>-0.46148129799355958</v>
      </c>
      <c r="HR29" s="48"/>
      <c r="HS29" s="18">
        <f>'Investment Analysis'!TL29</f>
        <v>7.4336283185840707E-2</v>
      </c>
      <c r="HT29" s="15">
        <f>'Investment Analysis'!TJ29</f>
        <v>-0.17227272727272722</v>
      </c>
      <c r="HU29" s="48"/>
      <c r="HV29" s="18">
        <f>'Investment Analysis'!TS29</f>
        <v>0.40840336134453775</v>
      </c>
      <c r="HW29" s="15">
        <f>'Investment Analysis'!TQ29</f>
        <v>-0.38927069592531321</v>
      </c>
      <c r="HX29" s="48"/>
      <c r="HY29" s="18">
        <f>'Investment Analysis'!TZ29</f>
        <v>0.20467836257309946</v>
      </c>
      <c r="HZ29" s="15">
        <f>'Investment Analysis'!TX29</f>
        <v>-0.53287981859410427</v>
      </c>
      <c r="IA29" s="48"/>
      <c r="IB29" s="18">
        <f>'Investment Analysis'!UG29</f>
        <v>0</v>
      </c>
      <c r="IC29" s="15">
        <f>'Investment Analysis'!UE29</f>
        <v>0</v>
      </c>
      <c r="ID29" s="48"/>
      <c r="IE29" s="18">
        <f>'Investment Analysis'!UN29</f>
        <v>0</v>
      </c>
      <c r="IF29" s="15">
        <f>'Investment Analysis'!UL29</f>
        <v>0</v>
      </c>
      <c r="IG29" s="48"/>
      <c r="IH29" s="18">
        <f>'Investment Analysis'!UU29</f>
        <v>0</v>
      </c>
      <c r="II29" s="15">
        <f>'Investment Analysis'!US29</f>
        <v>0</v>
      </c>
      <c r="IJ29" s="48"/>
      <c r="IK29" s="18">
        <f>'Investment Analysis'!VB29</f>
        <v>0</v>
      </c>
      <c r="IL29" s="15">
        <f>'Investment Analysis'!UZ29</f>
        <v>0</v>
      </c>
      <c r="IM29" s="48"/>
      <c r="IN29" s="18">
        <f>'Investment Analysis'!VI29</f>
        <v>0</v>
      </c>
      <c r="IO29" s="15">
        <f>'Investment Analysis'!VG29</f>
        <v>0</v>
      </c>
      <c r="IP29" s="18"/>
      <c r="IQ29" s="18"/>
      <c r="IR29" s="18"/>
      <c r="IS29" s="108">
        <f t="shared" si="59"/>
        <v>23040.040000000037</v>
      </c>
      <c r="IT29" s="48">
        <f t="shared" si="60"/>
        <v>985619.75</v>
      </c>
      <c r="IU29" s="101">
        <f t="shared" si="54"/>
        <v>0</v>
      </c>
      <c r="IV29" s="101"/>
      <c r="IW29" s="15">
        <f t="shared" si="55"/>
        <v>-5.0013603251163011E-2</v>
      </c>
      <c r="IX29" s="113">
        <f t="shared" si="56"/>
        <v>-51889.579999999958</v>
      </c>
      <c r="IY29" s="21">
        <f t="shared" si="57"/>
        <v>0.19273468021634194</v>
      </c>
      <c r="IZ29" s="173">
        <f t="shared" si="58"/>
        <v>159266.85999999999</v>
      </c>
    </row>
    <row r="30" spans="1:260" x14ac:dyDescent="0.2">
      <c r="A30" s="76">
        <f>'Investment Analysis'!A30</f>
        <v>45688</v>
      </c>
      <c r="B30" s="77">
        <f>'Investment Analysis'!B30</f>
        <v>45688</v>
      </c>
      <c r="C30" s="27">
        <f>'Investment Analysis'!C30</f>
        <v>44544.66</v>
      </c>
      <c r="D30" s="42">
        <f>'Investment Analysis'!D30</f>
        <v>-337.46999999999389</v>
      </c>
      <c r="E30" s="28">
        <f>'Investment Analysis'!E30</f>
        <v>-7.5190281744648459E-3</v>
      </c>
      <c r="F30" s="27">
        <f>'Investment Analysis'!G30</f>
        <v>6040.53</v>
      </c>
      <c r="G30" s="42">
        <f>'Investment Analysis'!H30</f>
        <v>-30.640000000000327</v>
      </c>
      <c r="H30" s="28">
        <f>'Investment Analysis'!I30</f>
        <v>-5.0468031697350471E-3</v>
      </c>
      <c r="I30" s="27">
        <f>'Investment Analysis'!K30</f>
        <v>19627.439999999999</v>
      </c>
      <c r="J30" s="42">
        <f>'Investment Analysis'!L30</f>
        <v>-54.31000000000131</v>
      </c>
      <c r="K30" s="28">
        <f>'Investment Analysis'!M30</f>
        <v>-2.7594090972602185E-3</v>
      </c>
      <c r="L30" s="57">
        <f>'Investment Analysis'!T30</f>
        <v>263.84749578982172</v>
      </c>
      <c r="M30" s="29">
        <f>'Investment Analysis'!V30</f>
        <v>-2.9525435018790554E-3</v>
      </c>
      <c r="N30" s="29">
        <f>'Investment Analysis'!W30</f>
        <v>1.9820532319814895E-2</v>
      </c>
      <c r="O30" s="1"/>
      <c r="P30" s="48">
        <f>'Investment Analysis'!Y30</f>
        <v>123200.11</v>
      </c>
      <c r="Q30" s="18"/>
      <c r="R30" s="15"/>
      <c r="S30" s="48">
        <v>22809.14</v>
      </c>
      <c r="T30" s="18">
        <f t="shared" si="61"/>
        <v>3.3932967327262986</v>
      </c>
      <c r="U30" s="15">
        <f>'Investment Analysis'!AF30</f>
        <v>0.40966195302542935</v>
      </c>
      <c r="V30" s="48">
        <v>18542.78</v>
      </c>
      <c r="W30" s="18">
        <f t="shared" si="62"/>
        <v>2.0515593000648087</v>
      </c>
      <c r="X30" s="15">
        <f>'Investment Analysis'!AT30</f>
        <v>0.27041111754487562</v>
      </c>
      <c r="Y30" s="48">
        <v>10215.040000000001</v>
      </c>
      <c r="Z30" s="18">
        <f t="shared" si="2"/>
        <v>2.3961507618283969E-2</v>
      </c>
      <c r="AA30" s="15">
        <f>'Investment Analysis'!GK30</f>
        <v>1.404786680541101E-2</v>
      </c>
      <c r="AB30" s="48">
        <v>2701.6</v>
      </c>
      <c r="AC30" s="18">
        <f t="shared" si="63"/>
        <v>3.0186256102140443</v>
      </c>
      <c r="AD30" s="15">
        <f>'Investment Analysis'!AT30</f>
        <v>0.27041111754487562</v>
      </c>
      <c r="AE30" s="48">
        <v>22890.31</v>
      </c>
      <c r="AF30" s="18">
        <f t="shared" si="73"/>
        <v>1.3581216282491417</v>
      </c>
      <c r="AG30" s="15">
        <f>'Investment Analysis'!BA30</f>
        <v>0.56502609992542885</v>
      </c>
      <c r="AH30" s="48"/>
      <c r="AI30" s="18">
        <f t="shared" si="75"/>
        <v>0</v>
      </c>
      <c r="AJ30" s="15">
        <f>'Investment Analysis'!BH30</f>
        <v>0</v>
      </c>
      <c r="AK30" s="48">
        <v>19877.68</v>
      </c>
      <c r="AL30" s="18">
        <f t="shared" si="64"/>
        <v>5.986659734858331</v>
      </c>
      <c r="AM30" s="15">
        <f>'Investment Analysis'!BO30</f>
        <v>0.18726844055237449</v>
      </c>
      <c r="AN30" s="48">
        <v>15265.68</v>
      </c>
      <c r="AO30" s="18">
        <f t="shared" si="7"/>
        <v>2.2900172413793105</v>
      </c>
      <c r="AP30" s="15">
        <f>'Investment Analysis'!BV30</f>
        <v>7.8099838969404284E-2</v>
      </c>
      <c r="AQ30" s="48"/>
      <c r="AR30" s="18">
        <f t="shared" si="65"/>
        <v>0</v>
      </c>
      <c r="AS30" s="15">
        <f>'Investment Analysis'!CC30</f>
        <v>0</v>
      </c>
      <c r="AT30" s="48">
        <v>28637.040000000001</v>
      </c>
      <c r="AU30" s="18">
        <f t="shared" si="66"/>
        <v>0.41907077533330889</v>
      </c>
      <c r="AV30" s="15">
        <f>'Investment Analysis'!CJ30</f>
        <v>0.20410188554416137</v>
      </c>
      <c r="AW30" s="48">
        <v>19901.95</v>
      </c>
      <c r="AX30" s="18">
        <f t="shared" si="67"/>
        <v>0.13817751909785381</v>
      </c>
      <c r="AY30" s="15">
        <f>'Investment Analysis'!CQ30</f>
        <v>0.11231652839821313</v>
      </c>
      <c r="AZ30" s="48">
        <v>17219.990000000002</v>
      </c>
      <c r="BA30" s="18">
        <f t="shared" si="68"/>
        <v>0.91477922386640531</v>
      </c>
      <c r="BB30" s="15">
        <f>'Investment Analysis'!CX30</f>
        <v>0.19502332814930026</v>
      </c>
      <c r="BC30" s="48">
        <v>10396.43</v>
      </c>
      <c r="BD30" s="18">
        <f t="shared" si="76"/>
        <v>-0.96051887262224878</v>
      </c>
      <c r="BE30" s="15">
        <f>'Investment Analysis'!DE30</f>
        <v>-2.9263831732967559E-2</v>
      </c>
      <c r="BF30" s="48">
        <v>4378.3999999999996</v>
      </c>
      <c r="BG30" s="18">
        <f t="shared" si="13"/>
        <v>4.3718712753277628E-2</v>
      </c>
      <c r="BH30" s="15">
        <f>'Investment Analysis'!DL30</f>
        <v>3.6240090600227338E-3</v>
      </c>
      <c r="BI30" s="48">
        <v>2483.44</v>
      </c>
      <c r="BJ30" s="18">
        <f t="shared" si="14"/>
        <v>-2.7627251370399352E-2</v>
      </c>
      <c r="BK30" s="15">
        <f>'Investment Analysis'!DZ30</f>
        <v>0.74919957310565655</v>
      </c>
      <c r="BL30" s="48">
        <v>4267.79</v>
      </c>
      <c r="BM30" s="18">
        <f t="shared" si="15"/>
        <v>-3.0268120881617823E-2</v>
      </c>
      <c r="BN30" s="15">
        <f>'Investment Analysis'!EG30</f>
        <v>0.71279125059438897</v>
      </c>
      <c r="BO30" s="48"/>
      <c r="BP30" s="18">
        <f t="shared" si="69"/>
        <v>0</v>
      </c>
      <c r="BQ30" s="15">
        <f>'Investment Analysis'!DS30</f>
        <v>0</v>
      </c>
      <c r="BR30" s="48">
        <v>6131.52</v>
      </c>
      <c r="BS30" s="18">
        <f t="shared" si="17"/>
        <v>8.3498851387170961E-2</v>
      </c>
      <c r="BT30" s="15">
        <f>'Investment Analysis'!EN30</f>
        <v>0.88177874186550964</v>
      </c>
      <c r="BU30" s="48">
        <v>15084.34</v>
      </c>
      <c r="BV30" s="18">
        <f t="shared" si="70"/>
        <v>0.55366401938349707</v>
      </c>
      <c r="BW30" s="15">
        <f>'Investment Analysis'!EU30</f>
        <v>0.13892867373245493</v>
      </c>
      <c r="BX30" s="48"/>
      <c r="BY30" s="18">
        <f t="shared" si="77"/>
        <v>0</v>
      </c>
      <c r="BZ30" s="15">
        <f>'Investment Analysis'!FB30</f>
        <v>0</v>
      </c>
      <c r="CA30" s="48">
        <v>22182.27</v>
      </c>
      <c r="CB30" s="18">
        <f t="shared" si="79"/>
        <v>-4.3867672413793087E-2</v>
      </c>
      <c r="CC30" s="15">
        <f>'Investment Analysis'!FI30</f>
        <v>-1.2356127285037185E-2</v>
      </c>
      <c r="CD30" s="48">
        <v>20358.27</v>
      </c>
      <c r="CE30" s="18">
        <f t="shared" si="71"/>
        <v>3.4683647032772371</v>
      </c>
      <c r="CF30" s="15">
        <f>'Investment Analysis'!FP30</f>
        <v>0.68300653594771232</v>
      </c>
      <c r="CG30" s="48">
        <v>5165.71</v>
      </c>
      <c r="CH30" s="18">
        <f t="shared" si="72"/>
        <v>1.9871400433326767</v>
      </c>
      <c r="CI30" s="15">
        <f>'Investment Analysis'!FW30</f>
        <v>4.9642167442917239E-2</v>
      </c>
      <c r="CJ30" s="48"/>
      <c r="CK30" s="18">
        <f t="shared" si="78"/>
        <v>0</v>
      </c>
      <c r="CL30" s="15">
        <f>'Investment Analysis'!GD30</f>
        <v>0</v>
      </c>
      <c r="CM30" s="48">
        <v>24632.45</v>
      </c>
      <c r="CN30" s="18">
        <f t="shared" si="24"/>
        <v>-1.2727454909819609E-2</v>
      </c>
      <c r="CO30" s="15">
        <f>'Investment Analysis'!GT30</f>
        <v>5.8715596330275281E-2</v>
      </c>
      <c r="CP30" s="48">
        <v>60690</v>
      </c>
      <c r="CQ30" s="18">
        <f t="shared" si="25"/>
        <v>1.8206522496897699</v>
      </c>
      <c r="CR30" s="15">
        <f>'Investment Analysis'!HG30</f>
        <v>1.2729060165159263</v>
      </c>
      <c r="CS30" s="48">
        <v>6660</v>
      </c>
      <c r="CT30" s="18">
        <f t="shared" si="26"/>
        <v>-0.70527843664813961</v>
      </c>
      <c r="CU30" s="15">
        <f>'Investment Analysis'!HN30</f>
        <v>12.455645161290322</v>
      </c>
      <c r="CV30" s="48">
        <v>24014</v>
      </c>
      <c r="CW30" s="18">
        <f t="shared" si="27"/>
        <v>-0.16642657548987277</v>
      </c>
      <c r="CX30" s="15">
        <f>'Investment Analysis'!IB30</f>
        <v>0.13380547686496683</v>
      </c>
      <c r="CY30" s="48">
        <v>22127</v>
      </c>
      <c r="CZ30" s="18">
        <f t="shared" si="28"/>
        <v>0.23718199608610568</v>
      </c>
      <c r="DA30" s="15">
        <f>'Investment Analysis'!II30</f>
        <v>0.26440000000000008</v>
      </c>
      <c r="DB30" s="48"/>
      <c r="DC30" s="18">
        <f t="shared" si="29"/>
        <v>0</v>
      </c>
      <c r="DD30" s="15">
        <f>'Investment Analysis'!IP30</f>
        <v>2.8221050576059361</v>
      </c>
      <c r="DE30" s="48"/>
      <c r="DF30" s="18">
        <f t="shared" si="30"/>
        <v>0</v>
      </c>
      <c r="DG30" s="15">
        <f>'Investment Analysis'!IW30</f>
        <v>1.7090410958904108</v>
      </c>
      <c r="DH30" s="48">
        <v>13783.6</v>
      </c>
      <c r="DI30" s="18">
        <f t="shared" si="31"/>
        <v>1.1299913462727162</v>
      </c>
      <c r="DJ30" s="15">
        <f>'Investment Analysis'!JD30</f>
        <v>0.3939724919093851</v>
      </c>
      <c r="DK30" s="48">
        <v>2075.3000000000002</v>
      </c>
      <c r="DL30" s="18">
        <f t="shared" si="32"/>
        <v>-0.90877401204448549</v>
      </c>
      <c r="DM30" s="15">
        <f>'Investment Analysis'!JK30</f>
        <v>2.0580786348324286E-2</v>
      </c>
      <c r="DN30" s="48">
        <v>5341.5</v>
      </c>
      <c r="DO30" s="18">
        <f t="shared" si="33"/>
        <v>3.9162448228255866</v>
      </c>
      <c r="DP30" s="15">
        <f>'Investment Analysis'!HU30</f>
        <v>1.9346153846153844</v>
      </c>
      <c r="DQ30" s="48">
        <v>30264</v>
      </c>
      <c r="DR30" s="18">
        <f t="shared" si="34"/>
        <v>2.1224902986333727E-2</v>
      </c>
      <c r="DS30" s="15">
        <f>'Investment Analysis'!JR30</f>
        <v>-0.56875316348911775</v>
      </c>
      <c r="DT30" s="48">
        <v>4768</v>
      </c>
      <c r="DU30" s="18">
        <f t="shared" si="35"/>
        <v>0.88458498023715415</v>
      </c>
      <c r="DV30" s="15">
        <f>'Investment Analysis'!JY30</f>
        <v>-0.28063241106719361</v>
      </c>
      <c r="DW30" s="48">
        <v>24497</v>
      </c>
      <c r="DX30" s="18">
        <f t="shared" si="36"/>
        <v>0.79649457318861838</v>
      </c>
      <c r="DY30" s="15">
        <f>'Investment Analysis'!KF30</f>
        <v>9.2915811088295622E-2</v>
      </c>
      <c r="DZ30" s="48">
        <v>2511.6</v>
      </c>
      <c r="EA30" s="18">
        <f t="shared" si="37"/>
        <v>-0.87448275862068969</v>
      </c>
      <c r="EB30" s="15">
        <f>'Investment Analysis'!KM30</f>
        <v>2.3184834123222746</v>
      </c>
      <c r="EC30" s="48">
        <v>2360</v>
      </c>
      <c r="ED30" s="18">
        <f t="shared" si="38"/>
        <v>0.38578978273634762</v>
      </c>
      <c r="EE30" s="15">
        <f>'Investment Analysis'!KT30</f>
        <v>-0.56870229007633588</v>
      </c>
      <c r="EF30" s="48">
        <v>38340</v>
      </c>
      <c r="EG30" s="18">
        <f t="shared" si="39"/>
        <v>0.60997732426303852</v>
      </c>
      <c r="EH30" s="15">
        <f>'Investment Analysis'!LH30</f>
        <v>0.42673737091822495</v>
      </c>
      <c r="EI30" s="48">
        <v>8643.42</v>
      </c>
      <c r="EJ30" s="18">
        <f t="shared" si="40"/>
        <v>8.0224957820408685E-2</v>
      </c>
      <c r="EK30" s="15">
        <f>'Investment Analysis'!LO30</f>
        <v>6.2171428571428544E-2</v>
      </c>
      <c r="EL30" s="48"/>
      <c r="EM30" s="18">
        <f t="shared" si="41"/>
        <v>0</v>
      </c>
      <c r="EN30" s="15">
        <f>'Investment Analysis'!LV30</f>
        <v>0</v>
      </c>
      <c r="EO30" s="48"/>
      <c r="EP30" s="68">
        <f t="shared" si="74"/>
        <v>0</v>
      </c>
      <c r="EQ30" s="15">
        <f>'Investment Analysis'!MC30</f>
        <v>-0.39775280898876403</v>
      </c>
      <c r="ER30" s="48">
        <v>23422.74</v>
      </c>
      <c r="ES30" s="18">
        <f t="shared" si="43"/>
        <v>-6.962165597505518E-2</v>
      </c>
      <c r="ET30" s="15">
        <f>'Investment Analysis'!LA30</f>
        <v>-0.59196440984290288</v>
      </c>
      <c r="EU30" s="48">
        <v>58254</v>
      </c>
      <c r="EV30" s="18">
        <f>'Investment Analysis'!ML30</f>
        <v>0.95996231747527083</v>
      </c>
      <c r="EW30" s="15">
        <f>'Investment Analysis'!MJ30</f>
        <v>4.6078167115902966</v>
      </c>
      <c r="EX30" s="48">
        <v>39525.5</v>
      </c>
      <c r="EY30" s="18">
        <f t="shared" si="44"/>
        <v>-0.40201217897802488</v>
      </c>
      <c r="EZ30" s="15">
        <f>'Investment Analysis'!MQ30</f>
        <v>-0.10301826846703732</v>
      </c>
      <c r="FA30" s="48"/>
      <c r="FB30" s="18">
        <f t="shared" si="45"/>
        <v>0</v>
      </c>
      <c r="FC30" s="15">
        <f>'Investment Analysis'!MX30</f>
        <v>-0.43459511260182077</v>
      </c>
      <c r="FD30" s="48">
        <v>5089.25</v>
      </c>
      <c r="FE30" s="18">
        <f t="shared" si="46"/>
        <v>-0.67935268841593266</v>
      </c>
      <c r="FF30" s="15">
        <f>'Investment Analysis'!NE30</f>
        <v>0.50269432346645004</v>
      </c>
      <c r="FG30" s="48"/>
      <c r="FH30" s="18">
        <f t="shared" si="47"/>
        <v>0</v>
      </c>
      <c r="FI30" s="15">
        <f>'Investment Analysis'!NL30</f>
        <v>-0.95498213576816193</v>
      </c>
      <c r="FJ30" s="48">
        <v>9322</v>
      </c>
      <c r="FK30" s="18">
        <f t="shared" si="48"/>
        <v>-0.51056367607526887</v>
      </c>
      <c r="FL30" s="15">
        <f>'Investment Analysis'!NS30</f>
        <v>1.8409904761904761</v>
      </c>
      <c r="FM30" s="48">
        <v>32643.200000000001</v>
      </c>
      <c r="FN30" s="18">
        <f t="shared" si="49"/>
        <v>0.286264249378406</v>
      </c>
      <c r="FO30" s="15">
        <f>'Investment Analysis'!NZ30</f>
        <v>0.16078743741465648</v>
      </c>
      <c r="FP30" s="48"/>
      <c r="FQ30" s="18">
        <f t="shared" si="50"/>
        <v>0</v>
      </c>
      <c r="FR30" s="15">
        <f>'Investment Analysis'!OG30</f>
        <v>-0.99322018877121465</v>
      </c>
      <c r="FS30" s="48">
        <v>39092.5</v>
      </c>
      <c r="FT30" s="18">
        <f t="shared" si="51"/>
        <v>0.5349805145723513</v>
      </c>
      <c r="FU30" s="15">
        <f>'Investment Analysis'!ON30</f>
        <v>0.9387514723203767</v>
      </c>
      <c r="FV30" s="48"/>
      <c r="FW30" s="18">
        <f t="shared" si="52"/>
        <v>0</v>
      </c>
      <c r="FX30" s="15">
        <f>'Investment Analysis'!OU30</f>
        <v>-0.7883116883116883</v>
      </c>
      <c r="FY30" s="48"/>
      <c r="FZ30" s="18">
        <f t="shared" si="53"/>
        <v>0</v>
      </c>
      <c r="GA30" s="15">
        <f>'Investment Analysis'!PB30</f>
        <v>2.927692307692308</v>
      </c>
      <c r="GB30" s="48"/>
      <c r="GC30" s="18">
        <f>'Investment Analysis'!PK30</f>
        <v>8.2245493233873614E-3</v>
      </c>
      <c r="GD30" s="15">
        <f>'Investment Analysis'!PI30</f>
        <v>-0.39445720850086158</v>
      </c>
      <c r="GE30" s="48">
        <v>6991</v>
      </c>
      <c r="GF30" s="18">
        <f>'Investment Analysis'!PY30</f>
        <v>3.5087719298245557E-2</v>
      </c>
      <c r="GG30" s="15">
        <f>'Investment Analysis'!PW30</f>
        <v>-0.3910550458715597</v>
      </c>
      <c r="GH30" s="48">
        <v>37157.5</v>
      </c>
      <c r="GI30" s="18">
        <f>'Investment Analysis'!QF30</f>
        <v>-5.3144883696672564E-2</v>
      </c>
      <c r="GJ30" s="15">
        <f>'Investment Analysis'!QD30</f>
        <v>-0.46189869290731789</v>
      </c>
      <c r="GK30" s="48"/>
      <c r="GL30" s="18">
        <f>'Investment Analysis'!QM30</f>
        <v>-3.0769230769230795E-2</v>
      </c>
      <c r="GM30" s="15">
        <f>'Investment Analysis'!QK30</f>
        <v>-0.49800796812748999</v>
      </c>
      <c r="GN30" s="48">
        <v>29834.91</v>
      </c>
      <c r="GO30" s="18">
        <f>'Investment Analysis'!QT30</f>
        <v>0.14982578397212534</v>
      </c>
      <c r="GP30" s="15">
        <f>'Investment Analysis'!QR30</f>
        <v>-0.98390989541432017</v>
      </c>
      <c r="GQ30" s="48">
        <v>18428.650000000001</v>
      </c>
      <c r="GR30" s="18">
        <f>'Investment Analysis'!RA30</f>
        <v>-0.14466693910911324</v>
      </c>
      <c r="GS30" s="15">
        <f>'Investment Analysis'!QY30</f>
        <v>-0.40708215297450423</v>
      </c>
      <c r="GT30" s="48">
        <v>16803</v>
      </c>
      <c r="GU30" s="18">
        <f>'Investment Analysis'!RH30</f>
        <v>-6.4646464646464707E-3</v>
      </c>
      <c r="GV30" s="15">
        <f>'Investment Analysis'!RF30</f>
        <v>-0.46878375459062432</v>
      </c>
      <c r="GW30" s="48"/>
      <c r="GX30" s="18">
        <f>'Investment Analysis'!RO30</f>
        <v>5.9932899552663642E-2</v>
      </c>
      <c r="GY30" s="15">
        <f>'Investment Analysis'!RM30</f>
        <v>-3.2795250023193341E-2</v>
      </c>
      <c r="GZ30" s="48"/>
      <c r="HA30" s="18">
        <f>'Investment Analysis'!RV30</f>
        <v>-0.1333973128598849</v>
      </c>
      <c r="HB30" s="15">
        <f>'Investment Analysis'!RT30</f>
        <v>0.23360655737704905</v>
      </c>
      <c r="HC30" s="48"/>
      <c r="HD30" s="18">
        <f>'Investment Analysis'!SC30</f>
        <v>9.0704746793600424E-2</v>
      </c>
      <c r="HE30" s="15">
        <f>'Investment Analysis'!SA30</f>
        <v>-0.38005411092740121</v>
      </c>
      <c r="HF30" s="48"/>
      <c r="HG30" s="18">
        <f>'Investment Analysis'!SJ30</f>
        <v>-0.13695937090432503</v>
      </c>
      <c r="HH30" s="15">
        <f>'Investment Analysis'!SH30</f>
        <v>5.3599999999999995E-2</v>
      </c>
      <c r="HI30" s="48"/>
      <c r="HJ30" s="18">
        <f>'Investment Analysis'!SM30</f>
        <v>-2.7149321266968347E-2</v>
      </c>
      <c r="HK30" s="15">
        <f>'Investment Analysis'!SK30</f>
        <v>0</v>
      </c>
      <c r="HL30" s="48"/>
      <c r="HM30" s="18">
        <f>'Investment Analysis'!SP30</f>
        <v>0</v>
      </c>
      <c r="HN30" s="15">
        <f>'Investment Analysis'!SN30</f>
        <v>-2.4196777765089293E-2</v>
      </c>
      <c r="HO30" s="48"/>
      <c r="HP30" s="18">
        <f>'Investment Analysis'!TE30</f>
        <v>0.4076923076923078</v>
      </c>
      <c r="HQ30" s="15">
        <f>'Investment Analysis'!TC30</f>
        <v>-0.45603170671290555</v>
      </c>
      <c r="HR30" s="48"/>
      <c r="HS30" s="18">
        <f>'Investment Analysis'!TL30</f>
        <v>0.10265486725663715</v>
      </c>
      <c r="HT30" s="15">
        <f>'Investment Analysis'!TJ30</f>
        <v>-0.15045454545454542</v>
      </c>
      <c r="HU30" s="48"/>
      <c r="HV30" s="18">
        <f>'Investment Analysis'!TS30</f>
        <v>0.42218487394957993</v>
      </c>
      <c r="HW30" s="15">
        <f>'Investment Analysis'!TQ30</f>
        <v>-0.38329458578997611</v>
      </c>
      <c r="HX30" s="48"/>
      <c r="HY30" s="18">
        <f>'Investment Analysis'!TZ30</f>
        <v>0.20467836257309946</v>
      </c>
      <c r="HZ30" s="15">
        <f>'Investment Analysis'!TX30</f>
        <v>-0.53287981859410427</v>
      </c>
      <c r="IA30" s="48"/>
      <c r="IB30" s="18">
        <f>'Investment Analysis'!UG30</f>
        <v>0</v>
      </c>
      <c r="IC30" s="15">
        <f>'Investment Analysis'!UE30</f>
        <v>0</v>
      </c>
      <c r="ID30" s="48"/>
      <c r="IE30" s="18">
        <f>'Investment Analysis'!UN30</f>
        <v>0</v>
      </c>
      <c r="IF30" s="15">
        <f>'Investment Analysis'!UL30</f>
        <v>0</v>
      </c>
      <c r="IG30" s="48"/>
      <c r="IH30" s="18">
        <f>'Investment Analysis'!UU30</f>
        <v>0</v>
      </c>
      <c r="II30" s="15">
        <f>'Investment Analysis'!US30</f>
        <v>0</v>
      </c>
      <c r="IJ30" s="48"/>
      <c r="IK30" s="18">
        <f>'Investment Analysis'!VB30</f>
        <v>0</v>
      </c>
      <c r="IL30" s="15">
        <f>'Investment Analysis'!UZ30</f>
        <v>0</v>
      </c>
      <c r="IM30" s="48"/>
      <c r="IN30" s="18">
        <f>'Investment Analysis'!VI30</f>
        <v>0</v>
      </c>
      <c r="IO30" s="15">
        <f>'Investment Analysis'!VG30</f>
        <v>0</v>
      </c>
      <c r="IP30" s="18"/>
      <c r="IQ30" s="18"/>
      <c r="IR30" s="18"/>
      <c r="IS30" s="108">
        <f t="shared" si="59"/>
        <v>-6638.1399999996647</v>
      </c>
      <c r="IT30" s="48">
        <f t="shared" si="60"/>
        <v>978981.61000000034</v>
      </c>
      <c r="IU30" s="101">
        <f t="shared" si="54"/>
        <v>0</v>
      </c>
      <c r="IV30" s="101"/>
      <c r="IW30" s="15">
        <f t="shared" si="55"/>
        <v>-5.6411752942982812E-2</v>
      </c>
      <c r="IX30" s="113">
        <f t="shared" si="56"/>
        <v>-58527.719999999623</v>
      </c>
      <c r="IY30" s="21">
        <f t="shared" si="57"/>
        <v>0.18470162305598073</v>
      </c>
      <c r="IZ30" s="173">
        <f t="shared" si="58"/>
        <v>152628.72000000032</v>
      </c>
    </row>
    <row r="31" spans="1:260" x14ac:dyDescent="0.2">
      <c r="A31" s="76">
        <f>'Investment Analysis'!A31</f>
        <v>45691</v>
      </c>
      <c r="B31" s="77">
        <f>'Investment Analysis'!B31</f>
        <v>45691</v>
      </c>
      <c r="C31" s="27">
        <f>'Investment Analysis'!C31</f>
        <v>44421.91</v>
      </c>
      <c r="D31" s="42">
        <f>'Investment Analysis'!D31</f>
        <v>-122.75</v>
      </c>
      <c r="E31" s="28">
        <f>'Investment Analysis'!E31</f>
        <v>-2.7556613968992018E-3</v>
      </c>
      <c r="F31" s="27">
        <f>'Investment Analysis'!G31</f>
        <v>5994.57</v>
      </c>
      <c r="G31" s="42">
        <f>'Investment Analysis'!H31</f>
        <v>-45.960000000000036</v>
      </c>
      <c r="H31" s="28">
        <f>'Investment Analysis'!I31</f>
        <v>-7.6086038807853017E-3</v>
      </c>
      <c r="I31" s="27">
        <f>'Investment Analysis'!K31</f>
        <v>19391.96</v>
      </c>
      <c r="J31" s="42">
        <f>'Investment Analysis'!L31</f>
        <v>-235.47999999999956</v>
      </c>
      <c r="K31" s="28">
        <f>'Investment Analysis'!M31</f>
        <v>-1.1997489229364583E-2</v>
      </c>
      <c r="L31" s="57">
        <f>'Investment Analysis'!T31</f>
        <v>262.92415891525314</v>
      </c>
      <c r="M31" s="29">
        <f>'Investment Analysis'!V31</f>
        <v>-3.4995097141422085E-3</v>
      </c>
      <c r="N31" s="29">
        <f>'Investment Analysis'!W31</f>
        <v>1.6251660460280027E-2</v>
      </c>
      <c r="O31" s="1"/>
      <c r="P31" s="48">
        <f>'Investment Analysis'!Y31</f>
        <v>122752.19</v>
      </c>
      <c r="Q31" s="18"/>
      <c r="R31" s="15"/>
      <c r="S31" s="48">
        <v>22332.54</v>
      </c>
      <c r="T31" s="18">
        <f t="shared" si="61"/>
        <v>3.3294777718264599</v>
      </c>
      <c r="U31" s="15">
        <f>'Investment Analysis'!AF31</f>
        <v>0.39224373368938514</v>
      </c>
      <c r="V31" s="48">
        <v>18307.91</v>
      </c>
      <c r="W31" s="18">
        <f t="shared" si="62"/>
        <v>2.0211160077770578</v>
      </c>
      <c r="X31" s="15">
        <f>'Investment Analysis'!AT31</f>
        <v>0.25651418645049218</v>
      </c>
      <c r="Y31" s="48">
        <v>10091.64</v>
      </c>
      <c r="Z31" s="18">
        <f t="shared" si="2"/>
        <v>1.1591820368885267E-2</v>
      </c>
      <c r="AA31" s="15">
        <f>'Investment Analysis'!GK31</f>
        <v>1.0405827263267579E-2</v>
      </c>
      <c r="AB31" s="48">
        <v>2649.02</v>
      </c>
      <c r="AC31" s="18">
        <f t="shared" si="63"/>
        <v>2.9988809613218175</v>
      </c>
      <c r="AD31" s="15">
        <f>'Investment Analysis'!AT31</f>
        <v>0.25651418645049218</v>
      </c>
      <c r="AE31" s="48">
        <v>22521.56</v>
      </c>
      <c r="AF31" s="18">
        <f t="shared" si="73"/>
        <v>1.3416808596014087</v>
      </c>
      <c r="AG31" s="15">
        <f>'Investment Analysis'!BA31</f>
        <v>0.55324384787472036</v>
      </c>
      <c r="AH31" s="48"/>
      <c r="AI31" s="18">
        <f t="shared" si="75"/>
        <v>0</v>
      </c>
      <c r="AJ31" s="15">
        <f>'Investment Analysis'!BH31</f>
        <v>0</v>
      </c>
      <c r="AK31" s="48">
        <v>19596.37</v>
      </c>
      <c r="AL31" s="18">
        <f t="shared" si="64"/>
        <v>5.9135352222511042</v>
      </c>
      <c r="AM31" s="15">
        <f>'Investment Analysis'!BO31</f>
        <v>0.18070057258336134</v>
      </c>
      <c r="AN31" s="48">
        <v>14967.56</v>
      </c>
      <c r="AO31" s="18">
        <f t="shared" si="7"/>
        <v>2.2257672413793101</v>
      </c>
      <c r="AP31" s="15">
        <f>'Investment Analysis'!BV31</f>
        <v>6.6290928609769165E-2</v>
      </c>
      <c r="AQ31" s="48"/>
      <c r="AR31" s="18">
        <f t="shared" si="65"/>
        <v>0</v>
      </c>
      <c r="AS31" s="15">
        <f>'Investment Analysis'!CC31</f>
        <v>0</v>
      </c>
      <c r="AT31" s="48">
        <v>28124.34</v>
      </c>
      <c r="AU31" s="18">
        <f t="shared" si="66"/>
        <v>0.40024020273992716</v>
      </c>
      <c r="AV31" s="15">
        <f>'Investment Analysis'!CJ31</f>
        <v>0.1928547800198479</v>
      </c>
      <c r="AW31" s="48">
        <v>19542.560000000001</v>
      </c>
      <c r="AX31" s="18">
        <f t="shared" si="67"/>
        <v>0.119501117289404</v>
      </c>
      <c r="AY31" s="15">
        <f>'Investment Analysis'!CQ31</f>
        <v>0.10178685386088071</v>
      </c>
      <c r="AZ31" s="48">
        <v>16817.2</v>
      </c>
      <c r="BA31" s="18">
        <f t="shared" si="68"/>
        <v>0.89084209900754741</v>
      </c>
      <c r="BB31" s="15">
        <f>'Investment Analysis'!CX31</f>
        <v>0.17729393468118207</v>
      </c>
      <c r="BC31" s="48">
        <v>10111.84</v>
      </c>
      <c r="BD31" s="18">
        <f t="shared" si="76"/>
        <v>-0.98886166716462498</v>
      </c>
      <c r="BE31" s="15">
        <f>'Investment Analysis'!DE31</f>
        <v>-4.7553726566072367E-2</v>
      </c>
      <c r="BF31" s="48">
        <v>4293.49</v>
      </c>
      <c r="BG31" s="18">
        <f t="shared" si="13"/>
        <v>2.3477949940405193E-2</v>
      </c>
      <c r="BH31" s="15">
        <f>'Investment Analysis'!DL31</f>
        <v>-7.2480181200453072E-3</v>
      </c>
      <c r="BI31" s="48">
        <v>2412.4</v>
      </c>
      <c r="BJ31" s="18">
        <f t="shared" si="14"/>
        <v>-5.544244322631163E-2</v>
      </c>
      <c r="BK31" s="15">
        <f>'Investment Analysis'!DZ31</f>
        <v>0.71398078975453572</v>
      </c>
      <c r="BL31" s="48">
        <v>4160.29</v>
      </c>
      <c r="BM31" s="18">
        <f t="shared" si="15"/>
        <v>-5.4694387639172927E-2</v>
      </c>
      <c r="BN31" s="15">
        <f>'Investment Analysis'!EG31</f>
        <v>0.68426058012363289</v>
      </c>
      <c r="BO31" s="48"/>
      <c r="BP31" s="18">
        <f t="shared" si="69"/>
        <v>0</v>
      </c>
      <c r="BQ31" s="15">
        <f>'Investment Analysis'!DS31</f>
        <v>0</v>
      </c>
      <c r="BR31" s="48">
        <v>6081.43</v>
      </c>
      <c r="BS31" s="18">
        <f t="shared" si="17"/>
        <v>7.4647464216292689E-2</v>
      </c>
      <c r="BT31" s="15">
        <f>'Investment Analysis'!EN31</f>
        <v>0.88255345522156781</v>
      </c>
      <c r="BU31" s="48">
        <v>14851.83</v>
      </c>
      <c r="BV31" s="18">
        <f t="shared" si="70"/>
        <v>0.5380152106609235</v>
      </c>
      <c r="BW31" s="15">
        <f>'Investment Analysis'!EU31</f>
        <v>0.13119450014322562</v>
      </c>
      <c r="BX31" s="48"/>
      <c r="BY31" s="18">
        <f t="shared" si="77"/>
        <v>0</v>
      </c>
      <c r="BZ31" s="15">
        <f>'Investment Analysis'!FB31</f>
        <v>0</v>
      </c>
      <c r="CA31" s="48">
        <v>22027.72</v>
      </c>
      <c r="CB31" s="18">
        <f t="shared" si="79"/>
        <v>-5.0529310344827535E-2</v>
      </c>
      <c r="CC31" s="15">
        <f>'Investment Analysis'!FI31</f>
        <v>-1.0494245091401446E-2</v>
      </c>
      <c r="CD31" s="48">
        <v>19934.189999999999</v>
      </c>
      <c r="CE31" s="18">
        <f t="shared" si="71"/>
        <v>3.4214116474756424</v>
      </c>
      <c r="CF31" s="15">
        <f>'Investment Analysis'!FP31</f>
        <v>0.66228070175438591</v>
      </c>
      <c r="CG31" s="48">
        <v>5133.09</v>
      </c>
      <c r="CH31" s="18">
        <f t="shared" si="72"/>
        <v>1.9807149891668308</v>
      </c>
      <c r="CI31" s="15">
        <f>'Investment Analysis'!FW31</f>
        <v>5.2141315460638459E-2</v>
      </c>
      <c r="CJ31" s="48"/>
      <c r="CK31" s="18">
        <f t="shared" si="78"/>
        <v>0</v>
      </c>
      <c r="CL31" s="15">
        <f>'Investment Analysis'!GD31</f>
        <v>0</v>
      </c>
      <c r="CM31" s="48">
        <v>24470.48</v>
      </c>
      <c r="CN31" s="18">
        <f t="shared" si="24"/>
        <v>-1.9219238476953924E-2</v>
      </c>
      <c r="CO31" s="15">
        <f>'Investment Analysis'!GT31</f>
        <v>5.3211009174311902E-2</v>
      </c>
      <c r="CP31" s="48">
        <v>57552</v>
      </c>
      <c r="CQ31" s="18">
        <f t="shared" si="25"/>
        <v>1.6748093306005214</v>
      </c>
      <c r="CR31" s="15">
        <f>'Investment Analysis'!HG31</f>
        <v>1.1553845289590474</v>
      </c>
      <c r="CS31" s="48">
        <v>6900</v>
      </c>
      <c r="CT31" s="18">
        <f t="shared" si="26"/>
        <v>-0.69465783977059514</v>
      </c>
      <c r="CU31" s="15">
        <f>'Investment Analysis'!HN31</f>
        <v>12.38709677419355</v>
      </c>
      <c r="CV31" s="48">
        <v>23332</v>
      </c>
      <c r="CW31" s="18">
        <f t="shared" si="27"/>
        <v>-0.19010014405470607</v>
      </c>
      <c r="CX31" s="15">
        <f>'Investment Analysis'!IB31</f>
        <v>0.10160528800755421</v>
      </c>
      <c r="CY31" s="48">
        <v>21773</v>
      </c>
      <c r="CZ31" s="18">
        <f t="shared" si="28"/>
        <v>0.21738887335756221</v>
      </c>
      <c r="DA31" s="15">
        <f>'Investment Analysis'!II31</f>
        <v>0.24417142857142851</v>
      </c>
      <c r="DB31" s="48"/>
      <c r="DC31" s="18">
        <f t="shared" si="29"/>
        <v>0</v>
      </c>
      <c r="DD31" s="15">
        <f>'Investment Analysis'!IP31</f>
        <v>2.8086311267330597</v>
      </c>
      <c r="DE31" s="48"/>
      <c r="DF31" s="18">
        <f t="shared" si="30"/>
        <v>0</v>
      </c>
      <c r="DG31" s="15">
        <f>'Investment Analysis'!IW31</f>
        <v>1.6</v>
      </c>
      <c r="DH31" s="48">
        <v>13949.2</v>
      </c>
      <c r="DI31" s="18">
        <f t="shared" si="31"/>
        <v>1.1555816540981583</v>
      </c>
      <c r="DJ31" s="15">
        <f>'Investment Analysis'!JD31</f>
        <v>0.41072006472491923</v>
      </c>
      <c r="DK31" s="48">
        <v>2054.6</v>
      </c>
      <c r="DL31" s="18">
        <f t="shared" si="32"/>
        <v>-0.90968394215130344</v>
      </c>
      <c r="DM31" s="15">
        <f>'Investment Analysis'!JK31</f>
        <v>1.0401042563131669E-2</v>
      </c>
      <c r="DN31" s="48">
        <v>5354.5</v>
      </c>
      <c r="DO31" s="18">
        <f t="shared" si="33"/>
        <v>3.9282098481362171</v>
      </c>
      <c r="DP31" s="15">
        <f>'Investment Analysis'!HU31</f>
        <v>1.942032967032967</v>
      </c>
      <c r="DQ31" s="48">
        <v>30270</v>
      </c>
      <c r="DR31" s="18">
        <f t="shared" si="34"/>
        <v>2.1427366289859962E-2</v>
      </c>
      <c r="DS31" s="15">
        <f>'Investment Analysis'!JR31</f>
        <v>-0.56942804116753831</v>
      </c>
      <c r="DT31" s="48">
        <v>4770</v>
      </c>
      <c r="DU31" s="18">
        <f t="shared" si="35"/>
        <v>0.88537549407114624</v>
      </c>
      <c r="DV31" s="15">
        <f>'Investment Analysis'!JY31</f>
        <v>-0.30830039525691694</v>
      </c>
      <c r="DW31" s="48">
        <v>25145.75</v>
      </c>
      <c r="DX31" s="18">
        <f t="shared" si="36"/>
        <v>0.84407084188911707</v>
      </c>
      <c r="DY31" s="15">
        <f>'Investment Analysis'!KF31</f>
        <v>6.9815195071868549E-2</v>
      </c>
      <c r="DZ31" s="48">
        <v>2565.6</v>
      </c>
      <c r="EA31" s="18">
        <f t="shared" si="37"/>
        <v>-0.87178410794602701</v>
      </c>
      <c r="EB31" s="15">
        <f>'Investment Analysis'!KM31</f>
        <v>2.4033175355450234</v>
      </c>
      <c r="EC31" s="48">
        <v>2280.1</v>
      </c>
      <c r="ED31" s="18">
        <f t="shared" si="38"/>
        <v>0.33887257780387547</v>
      </c>
      <c r="EE31" s="15">
        <f>'Investment Analysis'!KT31</f>
        <v>-0.5419847328244275</v>
      </c>
      <c r="EF31" s="48">
        <v>39135</v>
      </c>
      <c r="EG31" s="18">
        <f t="shared" si="39"/>
        <v>0.64336104812295292</v>
      </c>
      <c r="EH31" s="15">
        <f>'Investment Analysis'!LH31</f>
        <v>0.4557633268210996</v>
      </c>
      <c r="EI31" s="48">
        <v>8821.98</v>
      </c>
      <c r="EJ31" s="18">
        <f t="shared" si="40"/>
        <v>0.10254077360494902</v>
      </c>
      <c r="EK31" s="15">
        <f>'Investment Analysis'!LO31</f>
        <v>8.4114285714285711E-2</v>
      </c>
      <c r="EL31" s="48"/>
      <c r="EM31" s="18">
        <f t="shared" si="41"/>
        <v>0</v>
      </c>
      <c r="EN31" s="15">
        <f>'Investment Analysis'!LV31</f>
        <v>0</v>
      </c>
      <c r="EO31" s="48"/>
      <c r="EP31" s="68">
        <f t="shared" si="74"/>
        <v>0</v>
      </c>
      <c r="EQ31" s="15">
        <f>'Investment Analysis'!MC31</f>
        <v>-0.40179775280898872</v>
      </c>
      <c r="ER31" s="48">
        <v>23481.62</v>
      </c>
      <c r="ES31" s="18">
        <f t="shared" si="43"/>
        <v>-6.7282874222955036E-2</v>
      </c>
      <c r="ET31" s="15">
        <f>'Investment Analysis'!LA31</f>
        <v>-0.59391074655915477</v>
      </c>
      <c r="EU31" s="48">
        <v>64302</v>
      </c>
      <c r="EV31" s="18">
        <f>'Investment Analysis'!ML31</f>
        <v>1.1653320772491755</v>
      </c>
      <c r="EW31" s="15">
        <f>'Investment Analysis'!MJ31</f>
        <v>5.1954177897574123</v>
      </c>
      <c r="EX31" s="48">
        <v>39308.5</v>
      </c>
      <c r="EY31" s="18">
        <f t="shared" si="44"/>
        <v>-0.40529520783690759</v>
      </c>
      <c r="EZ31" s="15">
        <f>'Investment Analysis'!MQ31</f>
        <v>-0.10818109610802228</v>
      </c>
      <c r="FA31" s="48"/>
      <c r="FB31" s="18">
        <f t="shared" si="45"/>
        <v>0</v>
      </c>
      <c r="FC31" s="15">
        <f>'Investment Analysis'!MX31</f>
        <v>-0.43555342597029234</v>
      </c>
      <c r="FD31" s="48">
        <v>5102.75</v>
      </c>
      <c r="FE31" s="18">
        <f t="shared" si="46"/>
        <v>-0.67850212326264192</v>
      </c>
      <c r="FF31" s="15">
        <f>'Investment Analysis'!NE31</f>
        <v>0.50682808001771606</v>
      </c>
      <c r="FG31" s="48"/>
      <c r="FH31" s="18">
        <f t="shared" si="47"/>
        <v>0</v>
      </c>
      <c r="FI31" s="15">
        <f>'Investment Analysis'!NL31</f>
        <v>-0.95434696308058753</v>
      </c>
      <c r="FJ31" s="48">
        <v>9042.75</v>
      </c>
      <c r="FK31" s="18">
        <f t="shared" si="48"/>
        <v>-0.52522523941532262</v>
      </c>
      <c r="FL31" s="15">
        <f>'Investment Analysis'!NS31</f>
        <v>1.7555047619047621</v>
      </c>
      <c r="FM31" s="48">
        <v>32196.799999999999</v>
      </c>
      <c r="FN31" s="18">
        <f t="shared" si="49"/>
        <v>0.26867441869628778</v>
      </c>
      <c r="FO31" s="15">
        <f>'Investment Analysis'!NZ31</f>
        <v>0.14491351843422851</v>
      </c>
      <c r="FP31" s="48"/>
      <c r="FQ31" s="18">
        <f t="shared" si="50"/>
        <v>0</v>
      </c>
      <c r="FR31" s="15">
        <f>'Investment Analysis'!OG31</f>
        <v>-0.99339743873798014</v>
      </c>
      <c r="FS31" s="48">
        <v>38888.25</v>
      </c>
      <c r="FT31" s="18">
        <f t="shared" si="51"/>
        <v>0.52696056777689426</v>
      </c>
      <c r="FU31" s="15">
        <f>'Investment Analysis'!ON31</f>
        <v>0.92438162544169589</v>
      </c>
      <c r="FV31" s="48"/>
      <c r="FW31" s="18">
        <f t="shared" si="52"/>
        <v>0</v>
      </c>
      <c r="FX31" s="15">
        <f>'Investment Analysis'!OU31</f>
        <v>-0.76883116883116875</v>
      </c>
      <c r="FY31" s="48"/>
      <c r="FZ31" s="18">
        <f t="shared" si="53"/>
        <v>0</v>
      </c>
      <c r="GA31" s="15">
        <f>'Investment Analysis'!PB31</f>
        <v>2.9572307692307698</v>
      </c>
      <c r="GB31" s="48"/>
      <c r="GC31" s="18">
        <f>'Investment Analysis'!PK31</f>
        <v>1.1906469660020126E-2</v>
      </c>
      <c r="GD31" s="15">
        <f>'Investment Analysis'!PI31</f>
        <v>-0.39224583572659388</v>
      </c>
      <c r="GE31" s="48">
        <v>7044</v>
      </c>
      <c r="GF31" s="18">
        <f>'Investment Analysis'!PY31</f>
        <v>2.3391812865497099E-2</v>
      </c>
      <c r="GG31" s="15">
        <f>'Investment Analysis'!PW31</f>
        <v>-0.39793577981651379</v>
      </c>
      <c r="GH31" s="48">
        <v>36898.75</v>
      </c>
      <c r="GI31" s="18">
        <f>'Investment Analysis'!QF31</f>
        <v>-5.8308125586732068E-2</v>
      </c>
      <c r="GJ31" s="15">
        <f>'Investment Analysis'!QD31</f>
        <v>-0.46483298260173683</v>
      </c>
      <c r="GK31" s="48"/>
      <c r="GL31" s="18">
        <f>'Investment Analysis'!QM31</f>
        <v>-0.11538461538461549</v>
      </c>
      <c r="GM31" s="15">
        <f>'Investment Analysis'!QK31</f>
        <v>-0.54183266932270913</v>
      </c>
      <c r="GN31" s="48">
        <v>30654.400000000001</v>
      </c>
      <c r="GO31" s="18">
        <f>'Investment Analysis'!QT31</f>
        <v>0.13240418118466896</v>
      </c>
      <c r="GP31" s="15">
        <f>'Investment Analysis'!QR31</f>
        <v>-0.98415368487773958</v>
      </c>
      <c r="GQ31" s="48">
        <v>18750.2</v>
      </c>
      <c r="GR31" s="18">
        <f>'Investment Analysis'!RA31</f>
        <v>-0.19615856150388231</v>
      </c>
      <c r="GS31" s="15">
        <f>'Investment Analysis'!QY31</f>
        <v>-0.44277620396600559</v>
      </c>
      <c r="GT31" s="48">
        <v>16853</v>
      </c>
      <c r="GU31" s="18">
        <f>'Investment Analysis'!RH31</f>
        <v>-1.5757575757575779E-2</v>
      </c>
      <c r="GV31" s="15">
        <f>'Investment Analysis'!RF31</f>
        <v>-0.47375243033052494</v>
      </c>
      <c r="GW31" s="48"/>
      <c r="GX31" s="18">
        <f>'Investment Analysis'!RO31</f>
        <v>1.1691744611630802E-2</v>
      </c>
      <c r="GY31" s="15">
        <f>'Investment Analysis'!RM31</f>
        <v>-7.6816031171722796E-2</v>
      </c>
      <c r="GZ31" s="48"/>
      <c r="HA31" s="18">
        <f>'Investment Analysis'!RV31</f>
        <v>-0.16410748560460645</v>
      </c>
      <c r="HB31" s="15">
        <f>'Investment Analysis'!RT31</f>
        <v>0.18989071038251373</v>
      </c>
      <c r="HC31" s="48"/>
      <c r="HD31" s="18">
        <f>'Investment Analysis'!SC31</f>
        <v>0.10723257966415443</v>
      </c>
      <c r="HE31" s="15">
        <f>'Investment Analysis'!SA31</f>
        <v>-0.37065985269803103</v>
      </c>
      <c r="HF31" s="48"/>
      <c r="HG31" s="18">
        <f>'Investment Analysis'!SJ31</f>
        <v>-0.11730013106159889</v>
      </c>
      <c r="HH31" s="15">
        <f>'Investment Analysis'!SH31</f>
        <v>7.7600000000000058E-2</v>
      </c>
      <c r="HI31" s="48"/>
      <c r="HJ31" s="18">
        <f>'Investment Analysis'!SM31</f>
        <v>5.4263565891472916E-2</v>
      </c>
      <c r="HK31" s="15">
        <f>'Investment Analysis'!SK31</f>
        <v>0</v>
      </c>
      <c r="HL31" s="48"/>
      <c r="HM31" s="18">
        <f>'Investment Analysis'!SP31</f>
        <v>0</v>
      </c>
      <c r="HN31" s="15">
        <f>'Investment Analysis'!SN31</f>
        <v>5.7763075605615125E-2</v>
      </c>
      <c r="HO31" s="48"/>
      <c r="HP31" s="18">
        <f>'Investment Analysis'!TE31</f>
        <v>0.42500000000000004</v>
      </c>
      <c r="HQ31" s="15">
        <f>'Investment Analysis'!TC31</f>
        <v>-0.44934357195937574</v>
      </c>
      <c r="HR31" s="48"/>
      <c r="HS31" s="18">
        <f>'Investment Analysis'!TL31</f>
        <v>7.9646017699114946E-2</v>
      </c>
      <c r="HT31" s="15">
        <f>'Investment Analysis'!TJ31</f>
        <v>-0.16818181818181821</v>
      </c>
      <c r="HU31" s="48"/>
      <c r="HV31" s="18">
        <f>'Investment Analysis'!TS31</f>
        <v>0.41277310924369753</v>
      </c>
      <c r="HW31" s="15">
        <f>'Investment Analysis'!TQ31</f>
        <v>-0.38737583173605994</v>
      </c>
      <c r="HX31" s="48"/>
      <c r="HY31" s="18">
        <f>'Investment Analysis'!TZ31</f>
        <v>0.20467836257309946</v>
      </c>
      <c r="HZ31" s="15">
        <f>'Investment Analysis'!TX31</f>
        <v>-0.53287981859410427</v>
      </c>
      <c r="IA31" s="48"/>
      <c r="IB31" s="18">
        <f>'Investment Analysis'!UG31</f>
        <v>0</v>
      </c>
      <c r="IC31" s="15">
        <f>'Investment Analysis'!UE31</f>
        <v>0</v>
      </c>
      <c r="ID31" s="48"/>
      <c r="IE31" s="18">
        <f>'Investment Analysis'!UN31</f>
        <v>0</v>
      </c>
      <c r="IF31" s="15">
        <f>'Investment Analysis'!UL31</f>
        <v>0</v>
      </c>
      <c r="IG31" s="48"/>
      <c r="IH31" s="18">
        <f>'Investment Analysis'!UU31</f>
        <v>0</v>
      </c>
      <c r="II31" s="15">
        <f>'Investment Analysis'!US31</f>
        <v>0</v>
      </c>
      <c r="IJ31" s="48"/>
      <c r="IK31" s="18">
        <f>'Investment Analysis'!VB31</f>
        <v>0</v>
      </c>
      <c r="IL31" s="15">
        <f>'Investment Analysis'!UZ31</f>
        <v>0</v>
      </c>
      <c r="IM31" s="48"/>
      <c r="IN31" s="18">
        <f>'Investment Analysis'!VI31</f>
        <v>0</v>
      </c>
      <c r="IO31" s="15">
        <f>'Investment Analysis'!VG31</f>
        <v>0</v>
      </c>
      <c r="IP31" s="18"/>
      <c r="IQ31" s="18"/>
      <c r="IR31" s="18"/>
      <c r="IS31" s="108">
        <f t="shared" si="59"/>
        <v>-1375.2100000000792</v>
      </c>
      <c r="IT31" s="48">
        <f t="shared" si="60"/>
        <v>977606.40000000026</v>
      </c>
      <c r="IU31" s="101">
        <f t="shared" si="54"/>
        <v>3600</v>
      </c>
      <c r="IV31" s="101">
        <v>3600</v>
      </c>
      <c r="IW31" s="15">
        <f t="shared" si="55"/>
        <v>-5.7737244637597336E-2</v>
      </c>
      <c r="IX31" s="113">
        <f t="shared" si="56"/>
        <v>-59902.929999999702</v>
      </c>
      <c r="IY31" s="21">
        <f t="shared" si="57"/>
        <v>0.18303743089710769</v>
      </c>
      <c r="IZ31" s="173">
        <f t="shared" si="58"/>
        <v>151253.51000000024</v>
      </c>
    </row>
    <row r="32" spans="1:260" x14ac:dyDescent="0.2">
      <c r="A32" s="76">
        <f>'Investment Analysis'!A32</f>
        <v>45692</v>
      </c>
      <c r="B32" s="77">
        <f>'Investment Analysis'!B32</f>
        <v>45692</v>
      </c>
      <c r="C32" s="27">
        <f>'Investment Analysis'!C32</f>
        <v>44556.04</v>
      </c>
      <c r="D32" s="42">
        <f>'Investment Analysis'!D32</f>
        <v>134.12999999999738</v>
      </c>
      <c r="E32" s="28">
        <f>'Investment Analysis'!E32</f>
        <v>3.0194559396477406E-3</v>
      </c>
      <c r="F32" s="27">
        <f>'Investment Analysis'!G32</f>
        <v>6037.88</v>
      </c>
      <c r="G32" s="42">
        <f>'Investment Analysis'!H32</f>
        <v>43.3100000000004</v>
      </c>
      <c r="H32" s="28">
        <f>'Investment Analysis'!I32</f>
        <v>7.2248718423507281E-3</v>
      </c>
      <c r="I32" s="27">
        <f>'Investment Analysis'!K32</f>
        <v>19654.02</v>
      </c>
      <c r="J32" s="42">
        <f>'Investment Analysis'!L32</f>
        <v>262.06000000000131</v>
      </c>
      <c r="K32" s="28">
        <f>'Investment Analysis'!M32</f>
        <v>1.3513848007112294E-2</v>
      </c>
      <c r="L32" s="57">
        <f>'Investment Analysis'!T32</f>
        <v>263.94619607451637</v>
      </c>
      <c r="M32" s="29">
        <f>'Investment Analysis'!V32</f>
        <v>3.8871937956551491E-3</v>
      </c>
      <c r="N32" s="29">
        <f>'Investment Analysis'!W32</f>
        <v>2.020202760964547E-2</v>
      </c>
      <c r="O32" s="1"/>
      <c r="P32" s="48">
        <f>'Investment Analysis'!Y32</f>
        <v>122752.19</v>
      </c>
      <c r="Q32" s="18"/>
      <c r="R32" s="15"/>
      <c r="S32" s="48">
        <v>22619.73</v>
      </c>
      <c r="T32" s="18">
        <f t="shared" si="61"/>
        <v>3.3679338510980181</v>
      </c>
      <c r="U32" s="15">
        <f>'Investment Analysis'!AF32</f>
        <v>0.41014747830308901</v>
      </c>
      <c r="V32" s="48">
        <v>18482.04</v>
      </c>
      <c r="W32" s="18">
        <f t="shared" si="62"/>
        <v>2.0436863253402464</v>
      </c>
      <c r="X32" s="15">
        <f>'Investment Analysis'!AT32</f>
        <v>0.2709901563404748</v>
      </c>
      <c r="Y32" s="48">
        <v>10179.98</v>
      </c>
      <c r="Z32" s="18">
        <f t="shared" si="2"/>
        <v>2.0447072975140292E-2</v>
      </c>
      <c r="AA32" s="15">
        <f>'Investment Analysis'!GK32</f>
        <v>1.9250780437044798E-2</v>
      </c>
      <c r="AB32" s="48">
        <v>2679.54</v>
      </c>
      <c r="AC32" s="18">
        <f t="shared" si="63"/>
        <v>3.0103417198648144</v>
      </c>
      <c r="AD32" s="15">
        <f>'Investment Analysis'!AT32</f>
        <v>0.2709901563404748</v>
      </c>
      <c r="AE32" s="48">
        <v>22683.75</v>
      </c>
      <c r="AF32" s="18">
        <f t="shared" si="73"/>
        <v>1.3489121226982923</v>
      </c>
      <c r="AG32" s="15">
        <f>'Investment Analysis'!BA32</f>
        <v>0.56442953020134234</v>
      </c>
      <c r="AH32" s="48"/>
      <c r="AI32" s="18">
        <f t="shared" si="75"/>
        <v>0</v>
      </c>
      <c r="AJ32" s="15">
        <f>'Investment Analysis'!BH32</f>
        <v>0</v>
      </c>
      <c r="AK32" s="48">
        <v>19892.650000000001</v>
      </c>
      <c r="AL32" s="18">
        <f t="shared" si="64"/>
        <v>5.9905510787626728</v>
      </c>
      <c r="AM32" s="15">
        <f>'Investment Analysis'!BO32</f>
        <v>0.19855170090939708</v>
      </c>
      <c r="AN32" s="48">
        <v>14997.7</v>
      </c>
      <c r="AO32" s="18">
        <f t="shared" si="7"/>
        <v>2.2322629310344828</v>
      </c>
      <c r="AP32" s="15">
        <f>'Investment Analysis'!BV32</f>
        <v>6.843800322061204E-2</v>
      </c>
      <c r="AQ32" s="48"/>
      <c r="AR32" s="18">
        <f t="shared" si="65"/>
        <v>0</v>
      </c>
      <c r="AS32" s="15">
        <f>'Investment Analysis'!CC32</f>
        <v>0</v>
      </c>
      <c r="AT32" s="48">
        <v>28405.119999999999</v>
      </c>
      <c r="AU32" s="18">
        <f t="shared" si="66"/>
        <v>0.41055276012781411</v>
      </c>
      <c r="AV32" s="15">
        <f>'Investment Analysis'!CJ32</f>
        <v>0.20476347998676814</v>
      </c>
      <c r="AW32" s="48">
        <v>19757.62</v>
      </c>
      <c r="AX32" s="18">
        <f t="shared" si="67"/>
        <v>0.13067712934573605</v>
      </c>
      <c r="AY32" s="15">
        <f>'Investment Analysis'!CQ32</f>
        <v>0.1139119336311422</v>
      </c>
      <c r="AZ32" s="48">
        <v>16990.490000000002</v>
      </c>
      <c r="BA32" s="18">
        <f t="shared" si="68"/>
        <v>0.90114042907232439</v>
      </c>
      <c r="BB32" s="15">
        <f>'Investment Analysis'!CX32</f>
        <v>0.18942457231726295</v>
      </c>
      <c r="BC32" s="48">
        <v>10213.780000000001</v>
      </c>
      <c r="BD32" s="18">
        <f t="shared" si="76"/>
        <v>-0.97870929190319678</v>
      </c>
      <c r="BE32" s="15">
        <f>'Investment Analysis'!DE32</f>
        <v>-3.7951531778692357E-2</v>
      </c>
      <c r="BF32" s="48">
        <v>4331.7</v>
      </c>
      <c r="BG32" s="18">
        <f t="shared" si="13"/>
        <v>3.2586412395709134E-2</v>
      </c>
      <c r="BH32" s="15">
        <f>'Investment Analysis'!DL32</f>
        <v>1.5855039637599159E-3</v>
      </c>
      <c r="BI32" s="48">
        <v>2428.92</v>
      </c>
      <c r="BJ32" s="18">
        <f t="shared" si="14"/>
        <v>-4.8974158183241946E-2</v>
      </c>
      <c r="BK32" s="15">
        <f>'Investment Analysis'!DZ32</f>
        <v>0.72572038420490959</v>
      </c>
      <c r="BL32" s="48">
        <v>4204.92</v>
      </c>
      <c r="BM32" s="18">
        <f t="shared" si="15"/>
        <v>-4.4553510565780489E-2</v>
      </c>
      <c r="BN32" s="15">
        <f>'Investment Analysis'!EG32</f>
        <v>0.70233000475511154</v>
      </c>
      <c r="BO32" s="48"/>
      <c r="BP32" s="18">
        <f t="shared" si="69"/>
        <v>0</v>
      </c>
      <c r="BQ32" s="15">
        <f>'Investment Analysis'!DS32</f>
        <v>0</v>
      </c>
      <c r="BR32" s="48">
        <v>6169.53</v>
      </c>
      <c r="BS32" s="18">
        <f t="shared" si="17"/>
        <v>9.021558579254281E-2</v>
      </c>
      <c r="BT32" s="15">
        <f>'Investment Analysis'!EN32</f>
        <v>0.90982336535481856</v>
      </c>
      <c r="BU32" s="48">
        <v>14874.39</v>
      </c>
      <c r="BV32" s="18">
        <f t="shared" si="70"/>
        <v>0.53953358460088841</v>
      </c>
      <c r="BW32" s="15">
        <f>'Investment Analysis'!EU32</f>
        <v>0.13291320538527646</v>
      </c>
      <c r="BX32" s="48"/>
      <c r="BY32" s="18">
        <f t="shared" si="77"/>
        <v>0</v>
      </c>
      <c r="BZ32" s="15">
        <f>'Investment Analysis'!FB32</f>
        <v>0</v>
      </c>
      <c r="CA32" s="48">
        <v>22577.85</v>
      </c>
      <c r="CB32" s="18">
        <f t="shared" si="79"/>
        <v>-2.6816810344827649E-2</v>
      </c>
      <c r="CC32" s="15">
        <f>'Investment Analysis'!FI32</f>
        <v>1.4218009478673044E-2</v>
      </c>
      <c r="CD32" s="48">
        <v>19694.919999999998</v>
      </c>
      <c r="CE32" s="18">
        <f t="shared" si="71"/>
        <v>3.3949202834366696</v>
      </c>
      <c r="CF32" s="15">
        <f>'Investment Analysis'!FP32</f>
        <v>0.64232886136910905</v>
      </c>
      <c r="CG32" s="48">
        <v>5129.21</v>
      </c>
      <c r="CH32" s="18">
        <f t="shared" si="72"/>
        <v>1.9799507583218434</v>
      </c>
      <c r="CI32" s="15">
        <f>'Investment Analysis'!FW32</f>
        <v>5.1346132000454348E-2</v>
      </c>
      <c r="CJ32" s="48"/>
      <c r="CK32" s="18">
        <f t="shared" si="78"/>
        <v>0</v>
      </c>
      <c r="CL32" s="15">
        <f>'Investment Analysis'!GD32</f>
        <v>0</v>
      </c>
      <c r="CM32" s="48">
        <v>24418.38</v>
      </c>
      <c r="CN32" s="18">
        <f t="shared" si="24"/>
        <v>-2.1307414829659279E-2</v>
      </c>
      <c r="CO32" s="15">
        <f>'Investment Analysis'!GT32</f>
        <v>5.4311926605504601E-2</v>
      </c>
      <c r="CP32" s="48">
        <v>58831.5</v>
      </c>
      <c r="CQ32" s="18">
        <f t="shared" si="25"/>
        <v>1.7342758745695124</v>
      </c>
      <c r="CR32" s="15">
        <f>'Investment Analysis'!HG32</f>
        <v>1.2033031852143139</v>
      </c>
      <c r="CS32" s="48">
        <v>7290</v>
      </c>
      <c r="CT32" s="18">
        <f t="shared" si="26"/>
        <v>-0.67739936984458526</v>
      </c>
      <c r="CU32" s="15">
        <f>'Investment Analysis'!HN32</f>
        <v>12.862903225806452</v>
      </c>
      <c r="CV32" s="48">
        <v>23730</v>
      </c>
      <c r="CW32" s="18">
        <f t="shared" si="27"/>
        <v>-0.17628477706232534</v>
      </c>
      <c r="CX32" s="15">
        <f>'Investment Analysis'!IB32</f>
        <v>0.12039660056657223</v>
      </c>
      <c r="CY32" s="48">
        <v>22243</v>
      </c>
      <c r="CZ32" s="18">
        <f t="shared" si="28"/>
        <v>0.24366787811014817</v>
      </c>
      <c r="DA32" s="15">
        <f>'Investment Analysis'!II32</f>
        <v>0.27102857142857145</v>
      </c>
      <c r="DB32" s="48"/>
      <c r="DC32" s="18">
        <f t="shared" si="29"/>
        <v>0</v>
      </c>
      <c r="DD32" s="15">
        <f>'Investment Analysis'!IP32</f>
        <v>2.7930091778949424</v>
      </c>
      <c r="DE32" s="48"/>
      <c r="DF32" s="18">
        <f t="shared" si="30"/>
        <v>0</v>
      </c>
      <c r="DG32" s="15">
        <f>'Investment Analysis'!IW32</f>
        <v>1.7572602739726026</v>
      </c>
      <c r="DH32" s="48">
        <v>14083.8</v>
      </c>
      <c r="DI32" s="18">
        <f t="shared" si="31"/>
        <v>1.1763815057485474</v>
      </c>
      <c r="DJ32" s="15">
        <f>'Investment Analysis'!JD32</f>
        <v>0.42433252427184481</v>
      </c>
      <c r="DK32" s="48">
        <v>2061.85</v>
      </c>
      <c r="DL32" s="18">
        <f t="shared" si="32"/>
        <v>-0.9093652468240363</v>
      </c>
      <c r="DM32" s="15">
        <f>'Investment Analysis'!JK32</f>
        <v>1.3966411763259502E-2</v>
      </c>
      <c r="DN32" s="48">
        <v>5498</v>
      </c>
      <c r="DO32" s="18">
        <f t="shared" si="33"/>
        <v>4.0602853198343301</v>
      </c>
      <c r="DP32" s="15">
        <f>'Investment Analysis'!HU32</f>
        <v>2.0208791208791208</v>
      </c>
      <c r="DQ32" s="48">
        <v>30834</v>
      </c>
      <c r="DR32" s="18">
        <f t="shared" si="34"/>
        <v>4.0458916821326137E-2</v>
      </c>
      <c r="DS32" s="15">
        <f>'Investment Analysis'!JR32</f>
        <v>-0.54108317867386546</v>
      </c>
      <c r="DT32" s="48">
        <v>4596</v>
      </c>
      <c r="DU32" s="18">
        <f t="shared" si="35"/>
        <v>0.81660079051383394</v>
      </c>
      <c r="DV32" s="15">
        <f>'Investment Analysis'!JY32</f>
        <v>-0.26877470355731214</v>
      </c>
      <c r="DW32" s="48">
        <v>25546.5</v>
      </c>
      <c r="DX32" s="18">
        <f t="shared" si="36"/>
        <v>0.87345995893223816</v>
      </c>
      <c r="DY32" s="15">
        <f>'Investment Analysis'!KF32</f>
        <v>0.11550308008213551</v>
      </c>
      <c r="DZ32" s="48">
        <v>2578.8000000000002</v>
      </c>
      <c r="EA32" s="18">
        <f t="shared" si="37"/>
        <v>-0.87112443778110948</v>
      </c>
      <c r="EB32" s="15">
        <f>'Investment Analysis'!KM32</f>
        <v>2.6137440758293837</v>
      </c>
      <c r="EC32" s="48">
        <v>2328</v>
      </c>
      <c r="ED32" s="18">
        <f t="shared" si="38"/>
        <v>0.36699941280093951</v>
      </c>
      <c r="EE32" s="15">
        <f>'Investment Analysis'!KT32</f>
        <v>-0.49809160305343514</v>
      </c>
      <c r="EF32" s="48">
        <v>39112.5</v>
      </c>
      <c r="EG32" s="18">
        <f t="shared" si="39"/>
        <v>0.64241622574955903</v>
      </c>
      <c r="EH32" s="15">
        <f>'Investment Analysis'!LH32</f>
        <v>0.45548423109126435</v>
      </c>
      <c r="EI32" s="48">
        <v>8889.8700000000008</v>
      </c>
      <c r="EJ32" s="18">
        <f t="shared" si="40"/>
        <v>0.11102543273136296</v>
      </c>
      <c r="EK32" s="15">
        <f>'Investment Analysis'!LO32</f>
        <v>9.245714285714289E-2</v>
      </c>
      <c r="EL32" s="48"/>
      <c r="EM32" s="18">
        <f t="shared" si="41"/>
        <v>0</v>
      </c>
      <c r="EN32" s="15">
        <f>'Investment Analysis'!LV32</f>
        <v>0</v>
      </c>
      <c r="EO32" s="48"/>
      <c r="EP32" s="68">
        <f t="shared" si="74"/>
        <v>0</v>
      </c>
      <c r="EQ32" s="15">
        <f>'Investment Analysis'!MC32</f>
        <v>-0.37797752808988766</v>
      </c>
      <c r="ER32" s="48">
        <v>23232.99</v>
      </c>
      <c r="ES32" s="18">
        <f t="shared" si="43"/>
        <v>-7.7158745605847026E-2</v>
      </c>
      <c r="ET32" s="15">
        <f>'Investment Analysis'!LA32</f>
        <v>-0.57875712498262211</v>
      </c>
      <c r="EU32" s="48">
        <v>65646</v>
      </c>
      <c r="EV32" s="18">
        <f>'Investment Analysis'!ML32</f>
        <v>1.2086669806877059</v>
      </c>
      <c r="EW32" s="15">
        <f>'Investment Analysis'!MJ32</f>
        <v>5.3194070080862534</v>
      </c>
      <c r="EX32" s="48">
        <v>38972.5</v>
      </c>
      <c r="EY32" s="18">
        <f t="shared" si="44"/>
        <v>-0.41037860736033888</v>
      </c>
      <c r="EZ32" s="15">
        <f>'Investment Analysis'!MQ32</f>
        <v>-0.11556791104050843</v>
      </c>
      <c r="FA32" s="48"/>
      <c r="FB32" s="18">
        <f t="shared" si="45"/>
        <v>0</v>
      </c>
      <c r="FC32" s="15">
        <f>'Investment Analysis'!MX32</f>
        <v>-0.40249161475802586</v>
      </c>
      <c r="FD32" s="48">
        <v>5054.5</v>
      </c>
      <c r="FE32" s="18">
        <f t="shared" si="46"/>
        <v>-0.68154210612532917</v>
      </c>
      <c r="FF32" s="15">
        <f>'Investment Analysis'!NE32</f>
        <v>0.4924337491695579</v>
      </c>
      <c r="FG32" s="48"/>
      <c r="FH32" s="18">
        <f t="shared" si="47"/>
        <v>0</v>
      </c>
      <c r="FI32" s="15">
        <f>'Investment Analysis'!NL32</f>
        <v>-0.95339420404922581</v>
      </c>
      <c r="FJ32" s="48">
        <v>8913.25</v>
      </c>
      <c r="FK32" s="18">
        <f t="shared" si="48"/>
        <v>-0.53202442456317212</v>
      </c>
      <c r="FL32" s="15">
        <f>'Investment Analysis'!NS32</f>
        <v>1.7164190476190475</v>
      </c>
      <c r="FM32" s="48">
        <v>33020.800000000003</v>
      </c>
      <c r="FN32" s="18">
        <f t="shared" si="49"/>
        <v>0.30114310257188243</v>
      </c>
      <c r="FO32" s="15">
        <f>'Investment Analysis'!NZ32</f>
        <v>0.17421483841602189</v>
      </c>
      <c r="FP32" s="48"/>
      <c r="FQ32" s="18">
        <f t="shared" si="50"/>
        <v>0</v>
      </c>
      <c r="FR32" s="15">
        <f>'Investment Analysis'!OG32</f>
        <v>-0.99313156378783174</v>
      </c>
      <c r="FS32" s="48">
        <v>38190</v>
      </c>
      <c r="FT32" s="18">
        <f t="shared" si="51"/>
        <v>0.49954354035986687</v>
      </c>
      <c r="FU32" s="15">
        <f>'Investment Analysis'!ON32</f>
        <v>0.89399293286219084</v>
      </c>
      <c r="FV32" s="48"/>
      <c r="FW32" s="18">
        <f t="shared" si="52"/>
        <v>0</v>
      </c>
      <c r="FX32" s="15">
        <f>'Investment Analysis'!OU32</f>
        <v>-0.77532467532467542</v>
      </c>
      <c r="FY32" s="48"/>
      <c r="FZ32" s="18">
        <f t="shared" si="53"/>
        <v>0</v>
      </c>
      <c r="GA32" s="15">
        <f>'Investment Analysis'!PB32</f>
        <v>2.9101538461538463</v>
      </c>
      <c r="GB32" s="48"/>
      <c r="GC32" s="18">
        <f>'Investment Analysis'!PK32</f>
        <v>2.0561373308468742E-3</v>
      </c>
      <c r="GD32" s="15">
        <f>'Investment Analysis'!PI32</f>
        <v>-0.39816197587593333</v>
      </c>
      <c r="GE32" s="48">
        <v>7100</v>
      </c>
      <c r="GF32" s="18">
        <f>'Investment Analysis'!PY32</f>
        <v>5.4580896686159897E-2</v>
      </c>
      <c r="GG32" s="15">
        <f>'Investment Analysis'!PW32</f>
        <v>-0.37958715596330278</v>
      </c>
      <c r="GH32" s="48">
        <v>37472.5</v>
      </c>
      <c r="GI32" s="18">
        <f>'Investment Analysis'!QF32</f>
        <v>-4.5061020131428049E-2</v>
      </c>
      <c r="GJ32" s="15">
        <f>'Investment Analysis'!QD32</f>
        <v>-0.45730460298171255</v>
      </c>
      <c r="GK32" s="48"/>
      <c r="GL32" s="18">
        <f>'Investment Analysis'!QM32</f>
        <v>-8.0769230769230746E-2</v>
      </c>
      <c r="GM32" s="15">
        <f>'Investment Analysis'!QK32</f>
        <v>-0.5239043824701195</v>
      </c>
      <c r="GN32" s="48">
        <v>31216.98</v>
      </c>
      <c r="GO32" s="18">
        <f>'Investment Analysis'!QT32</f>
        <v>0.10627177700348421</v>
      </c>
      <c r="GP32" s="15">
        <f>'Investment Analysis'!QR32</f>
        <v>-0.98451936907286863</v>
      </c>
      <c r="GQ32" s="48">
        <v>18885.900000000001</v>
      </c>
      <c r="GR32" s="18">
        <f>'Investment Analysis'!RA32</f>
        <v>-0.13363302002451979</v>
      </c>
      <c r="GS32" s="15">
        <f>'Investment Analysis'!QY32</f>
        <v>-0.39943342776203961</v>
      </c>
      <c r="GT32" s="48">
        <v>16833</v>
      </c>
      <c r="GU32" s="18">
        <f>'Investment Analysis'!RH32</f>
        <v>-1.8181818181818153E-2</v>
      </c>
      <c r="GV32" s="15">
        <f>'Investment Analysis'!RF32</f>
        <v>-0.47504860661049902</v>
      </c>
      <c r="GW32" s="48"/>
      <c r="GX32" s="18">
        <f>'Investment Analysis'!RO32</f>
        <v>3.3245221634810855E-2</v>
      </c>
      <c r="GY32" s="15">
        <f>'Investment Analysis'!RM32</f>
        <v>-5.7148158456257633E-2</v>
      </c>
      <c r="GZ32" s="48"/>
      <c r="HA32" s="18">
        <f>'Investment Analysis'!RV32</f>
        <v>-0.13051823416506714</v>
      </c>
      <c r="HB32" s="15">
        <f>'Investment Analysis'!RT32</f>
        <v>0.2377049180327869</v>
      </c>
      <c r="HC32" s="48"/>
      <c r="HD32" s="18">
        <f>'Investment Analysis'!SC32</f>
        <v>0.37286790955969862</v>
      </c>
      <c r="HE32" s="15">
        <f>'Investment Analysis'!SA32</f>
        <v>-0.21967533443559298</v>
      </c>
      <c r="HF32" s="48"/>
      <c r="HG32" s="18">
        <f>'Investment Analysis'!SJ32</f>
        <v>-0.1009174311926605</v>
      </c>
      <c r="HH32" s="15">
        <f>'Investment Analysis'!SH32</f>
        <v>9.7600000000000048E-2</v>
      </c>
      <c r="HI32" s="48"/>
      <c r="HJ32" s="18">
        <f>'Investment Analysis'!SM32</f>
        <v>-2.2058823529411783E-2</v>
      </c>
      <c r="HK32" s="15">
        <f>'Investment Analysis'!SK32</f>
        <v>0</v>
      </c>
      <c r="HL32" s="48"/>
      <c r="HM32" s="18">
        <f>'Investment Analysis'!SP32</f>
        <v>0</v>
      </c>
      <c r="HN32" s="15">
        <f>'Investment Analysis'!SN32</f>
        <v>-2.5946017325066933E-2</v>
      </c>
      <c r="HO32" s="48"/>
      <c r="HP32" s="18">
        <f>'Investment Analysis'!TE32</f>
        <v>0.56858974358974357</v>
      </c>
      <c r="HQ32" s="15">
        <f>'Investment Analysis'!TC32</f>
        <v>-0.39385682437453556</v>
      </c>
      <c r="HR32" s="48"/>
      <c r="HS32" s="18">
        <f>'Investment Analysis'!TL32</f>
        <v>8.5545722713864208E-2</v>
      </c>
      <c r="HT32" s="15">
        <f>'Investment Analysis'!TJ32</f>
        <v>-0.16363636363636366</v>
      </c>
      <c r="HU32" s="48"/>
      <c r="HV32" s="18">
        <f>'Investment Analysis'!TS32</f>
        <v>0.40403361344537825</v>
      </c>
      <c r="HW32" s="15">
        <f>'Investment Analysis'!TQ32</f>
        <v>-0.39116556011456632</v>
      </c>
      <c r="HX32" s="48"/>
      <c r="HY32" s="18">
        <f>'Investment Analysis'!TZ32</f>
        <v>0.28654970760233933</v>
      </c>
      <c r="HZ32" s="15">
        <f>'Investment Analysis'!TX32</f>
        <v>-0.50113378684807253</v>
      </c>
      <c r="IA32" s="48"/>
      <c r="IB32" s="18">
        <f>'Investment Analysis'!UG32</f>
        <v>0</v>
      </c>
      <c r="IC32" s="15">
        <f>'Investment Analysis'!UE32</f>
        <v>0</v>
      </c>
      <c r="ID32" s="48"/>
      <c r="IE32" s="18">
        <f>'Investment Analysis'!UN32</f>
        <v>0</v>
      </c>
      <c r="IF32" s="15">
        <f>'Investment Analysis'!UL32</f>
        <v>0</v>
      </c>
      <c r="IG32" s="48"/>
      <c r="IH32" s="18">
        <f>'Investment Analysis'!UU32</f>
        <v>0</v>
      </c>
      <c r="II32" s="15">
        <f>'Investment Analysis'!US32</f>
        <v>0</v>
      </c>
      <c r="IJ32" s="48"/>
      <c r="IK32" s="18">
        <f>'Investment Analysis'!VB32</f>
        <v>0</v>
      </c>
      <c r="IL32" s="15">
        <f>'Investment Analysis'!UZ32</f>
        <v>0</v>
      </c>
      <c r="IM32" s="48"/>
      <c r="IN32" s="18">
        <f>'Investment Analysis'!VI32</f>
        <v>0</v>
      </c>
      <c r="IO32" s="15">
        <f>'Investment Analysis'!VG32</f>
        <v>0</v>
      </c>
      <c r="IP32" s="18"/>
      <c r="IQ32" s="18"/>
      <c r="IR32" s="18"/>
      <c r="IS32" s="108">
        <f t="shared" si="59"/>
        <v>8040.2499999997672</v>
      </c>
      <c r="IT32" s="48">
        <f t="shared" si="60"/>
        <v>985646.65</v>
      </c>
      <c r="IU32" s="101">
        <f t="shared" si="54"/>
        <v>0</v>
      </c>
      <c r="IV32" s="101"/>
      <c r="IW32" s="15">
        <f t="shared" si="55"/>
        <v>-4.9987675773479491E-2</v>
      </c>
      <c r="IX32" s="113">
        <f t="shared" si="56"/>
        <v>-51862.679999999935</v>
      </c>
      <c r="IY32" s="21">
        <f t="shared" si="57"/>
        <v>0.19276723289489556</v>
      </c>
      <c r="IZ32" s="173">
        <f t="shared" si="58"/>
        <v>159293.76000000001</v>
      </c>
    </row>
    <row r="33" spans="1:260" x14ac:dyDescent="0.2">
      <c r="A33" s="76">
        <f>'Investment Analysis'!A33</f>
        <v>45693</v>
      </c>
      <c r="B33" s="77">
        <f>'Investment Analysis'!B33</f>
        <v>45693</v>
      </c>
      <c r="C33" s="27">
        <f>'Investment Analysis'!C33</f>
        <v>44873.279999999999</v>
      </c>
      <c r="D33" s="42">
        <f>'Investment Analysis'!D33</f>
        <v>317.23999999999796</v>
      </c>
      <c r="E33" s="28">
        <f>'Investment Analysis'!E33</f>
        <v>7.1200223359167009E-3</v>
      </c>
      <c r="F33" s="27">
        <f>'Investment Analysis'!G33</f>
        <v>6061.48</v>
      </c>
      <c r="G33" s="42">
        <f>'Investment Analysis'!H33</f>
        <v>23.599999999999454</v>
      </c>
      <c r="H33" s="28">
        <f>'Investment Analysis'!I33</f>
        <v>3.9086566808216551E-3</v>
      </c>
      <c r="I33" s="27">
        <f>'Investment Analysis'!K33</f>
        <v>19692.330000000002</v>
      </c>
      <c r="J33" s="42">
        <f>'Investment Analysis'!L33</f>
        <v>38.31000000000131</v>
      </c>
      <c r="K33" s="28">
        <f>'Investment Analysis'!M33</f>
        <v>1.9492195489778329E-3</v>
      </c>
      <c r="L33" s="57">
        <f>'Investment Analysis'!T33</f>
        <v>264.65926028949832</v>
      </c>
      <c r="M33" s="29">
        <f>'Investment Analysis'!V33</f>
        <v>2.7015513979244668E-3</v>
      </c>
      <c r="N33" s="29">
        <f>'Investment Analysis'!W33</f>
        <v>2.2958155823499683E-2</v>
      </c>
      <c r="O33" s="1"/>
      <c r="P33" s="48">
        <f>'Investment Analysis'!Y33</f>
        <v>122752</v>
      </c>
      <c r="Q33" s="18"/>
      <c r="R33" s="15"/>
      <c r="S33" s="48"/>
      <c r="T33" s="18">
        <f t="shared" si="61"/>
        <v>0</v>
      </c>
      <c r="U33" s="15">
        <f>'Investment Analysis'!AF33</f>
        <v>0.41397098986465969</v>
      </c>
      <c r="V33" s="48"/>
      <c r="W33" s="18">
        <f t="shared" si="62"/>
        <v>0</v>
      </c>
      <c r="X33" s="15">
        <f>'Investment Analysis'!AT33</f>
        <v>0.27446438911407078</v>
      </c>
      <c r="Y33" s="48"/>
      <c r="Z33" s="18">
        <f t="shared" si="2"/>
        <v>0</v>
      </c>
      <c r="AA33" s="15">
        <f>'Investment Analysis'!GK33</f>
        <v>4.37044745057232E-2</v>
      </c>
      <c r="AB33" s="48"/>
      <c r="AC33" s="18">
        <f t="shared" si="63"/>
        <v>0</v>
      </c>
      <c r="AD33" s="15">
        <f>'Investment Analysis'!AT33</f>
        <v>0.27446438911407078</v>
      </c>
      <c r="AE33" s="48"/>
      <c r="AF33" s="18">
        <f t="shared" si="73"/>
        <v>0</v>
      </c>
      <c r="AG33" s="15">
        <f>'Investment Analysis'!BA33</f>
        <v>0.57061894108873989</v>
      </c>
      <c r="AH33" s="48"/>
      <c r="AI33" s="18">
        <f t="shared" si="75"/>
        <v>0</v>
      </c>
      <c r="AJ33" s="15">
        <f>'Investment Analysis'!BH33</f>
        <v>0</v>
      </c>
      <c r="AK33" s="48"/>
      <c r="AL33" s="18">
        <f t="shared" si="64"/>
        <v>0</v>
      </c>
      <c r="AM33" s="15">
        <f>'Investment Analysis'!BO33</f>
        <v>0.20629841697541246</v>
      </c>
      <c r="AN33" s="48"/>
      <c r="AO33" s="18">
        <f t="shared" si="7"/>
        <v>0</v>
      </c>
      <c r="AP33" s="15">
        <f>'Investment Analysis'!BV33</f>
        <v>8.1052066559313019E-2</v>
      </c>
      <c r="AQ33" s="48"/>
      <c r="AR33" s="18">
        <f t="shared" si="65"/>
        <v>0</v>
      </c>
      <c r="AS33" s="15">
        <f>'Investment Analysis'!CC33</f>
        <v>0</v>
      </c>
      <c r="AT33" s="48"/>
      <c r="AU33" s="18">
        <f t="shared" si="66"/>
        <v>0</v>
      </c>
      <c r="AV33" s="15">
        <f>'Investment Analysis'!CJ33</f>
        <v>0.21832616606020502</v>
      </c>
      <c r="AW33" s="48"/>
      <c r="AX33" s="18">
        <f t="shared" si="67"/>
        <v>0</v>
      </c>
      <c r="AY33" s="15">
        <f>'Investment Analysis'!CQ33</f>
        <v>0.12954690491384807</v>
      </c>
      <c r="AZ33" s="48"/>
      <c r="BA33" s="18">
        <f t="shared" si="68"/>
        <v>0</v>
      </c>
      <c r="BB33" s="15">
        <f>'Investment Analysis'!CX33</f>
        <v>0.20528771384136862</v>
      </c>
      <c r="BC33" s="48"/>
      <c r="BD33" s="18">
        <f t="shared" si="76"/>
        <v>0</v>
      </c>
      <c r="BE33" s="15">
        <f>'Investment Analysis'!DE33</f>
        <v>-2.7434842249657129E-2</v>
      </c>
      <c r="BF33" s="48"/>
      <c r="BG33" s="18">
        <f t="shared" si="13"/>
        <v>0</v>
      </c>
      <c r="BH33" s="15">
        <f>'Investment Analysis'!DL33</f>
        <v>1.2004530011325055E-2</v>
      </c>
      <c r="BI33" s="48"/>
      <c r="BJ33" s="18">
        <f t="shared" si="14"/>
        <v>0</v>
      </c>
      <c r="BK33" s="15">
        <f>'Investment Analysis'!DZ33</f>
        <v>0.78548559231590198</v>
      </c>
      <c r="BL33" s="48"/>
      <c r="BM33" s="18">
        <f t="shared" si="15"/>
        <v>0</v>
      </c>
      <c r="BN33" s="15">
        <f>'Investment Analysis'!EG33</f>
        <v>0.73561578697099372</v>
      </c>
      <c r="BO33" s="48"/>
      <c r="BP33" s="18">
        <f t="shared" si="69"/>
        <v>0</v>
      </c>
      <c r="BQ33" s="15">
        <f>'Investment Analysis'!DS33</f>
        <v>0</v>
      </c>
      <c r="BR33" s="48"/>
      <c r="BS33" s="18">
        <f t="shared" si="17"/>
        <v>0</v>
      </c>
      <c r="BT33" s="15">
        <f>'Investment Analysis'!EN33</f>
        <v>0.87914471645491155</v>
      </c>
      <c r="BU33" s="48"/>
      <c r="BV33" s="18">
        <f t="shared" si="70"/>
        <v>0</v>
      </c>
      <c r="BW33" s="15">
        <f>'Investment Analysis'!EU33</f>
        <v>0.14351188771125767</v>
      </c>
      <c r="BX33" s="48"/>
      <c r="BY33" s="18">
        <f t="shared" si="77"/>
        <v>0</v>
      </c>
      <c r="BZ33" s="15">
        <f>'Investment Analysis'!FB33</f>
        <v>0</v>
      </c>
      <c r="CA33" s="48"/>
      <c r="CB33" s="18">
        <f t="shared" si="79"/>
        <v>0</v>
      </c>
      <c r="CC33" s="15">
        <f>'Investment Analysis'!FI33</f>
        <v>1.5910629654705567E-2</v>
      </c>
      <c r="CD33" s="48"/>
      <c r="CE33" s="18">
        <f t="shared" si="71"/>
        <v>0</v>
      </c>
      <c r="CF33" s="15">
        <f>'Investment Analysis'!FP33</f>
        <v>0.65221878224974206</v>
      </c>
      <c r="CG33" s="48"/>
      <c r="CH33" s="18">
        <f t="shared" si="72"/>
        <v>0</v>
      </c>
      <c r="CI33" s="15">
        <f>'Investment Analysis'!FW33</f>
        <v>5.9638759513802111E-2</v>
      </c>
      <c r="CJ33" s="48"/>
      <c r="CK33" s="18">
        <f t="shared" si="78"/>
        <v>0</v>
      </c>
      <c r="CL33" s="15">
        <f>'Investment Analysis'!GD33</f>
        <v>0</v>
      </c>
      <c r="CM33" s="48"/>
      <c r="CN33" s="18">
        <f t="shared" si="24"/>
        <v>0</v>
      </c>
      <c r="CO33" s="15">
        <f>'Investment Analysis'!GT33</f>
        <v>6.5321100917431235E-2</v>
      </c>
      <c r="CP33" s="48"/>
      <c r="CQ33" s="18">
        <f t="shared" si="25"/>
        <v>0</v>
      </c>
      <c r="CR33" s="15">
        <f>'Investment Analysis'!HG33</f>
        <v>1.1244312117296784</v>
      </c>
      <c r="CS33" s="48"/>
      <c r="CT33" s="18">
        <f t="shared" si="26"/>
        <v>0</v>
      </c>
      <c r="CU33" s="15">
        <f>'Investment Analysis'!HN33</f>
        <v>12.82258064516129</v>
      </c>
      <c r="CV33" s="48"/>
      <c r="CW33" s="18">
        <f t="shared" si="27"/>
        <v>0</v>
      </c>
      <c r="CX33" s="15">
        <f>'Investment Analysis'!IB33</f>
        <v>0.17875354107648717</v>
      </c>
      <c r="CY33" s="48"/>
      <c r="CZ33" s="18">
        <f t="shared" si="28"/>
        <v>0</v>
      </c>
      <c r="DA33" s="15">
        <f>'Investment Analysis'!II33</f>
        <v>0.32571428571428573</v>
      </c>
      <c r="DB33" s="48"/>
      <c r="DC33" s="18">
        <f t="shared" si="29"/>
        <v>0</v>
      </c>
      <c r="DD33" s="15">
        <f>'Investment Analysis'!IP33</f>
        <v>2.789689513766842</v>
      </c>
      <c r="DE33" s="48"/>
      <c r="DF33" s="18">
        <f t="shared" si="30"/>
        <v>0</v>
      </c>
      <c r="DG33" s="15">
        <f>'Investment Analysis'!IW33</f>
        <v>1.7589041095890412</v>
      </c>
      <c r="DH33" s="48"/>
      <c r="DI33" s="18">
        <f t="shared" si="31"/>
        <v>0</v>
      </c>
      <c r="DJ33" s="15">
        <f>'Investment Analysis'!JD33</f>
        <v>0.42570792880258906</v>
      </c>
      <c r="DK33" s="48"/>
      <c r="DL33" s="18">
        <f t="shared" si="32"/>
        <v>0</v>
      </c>
      <c r="DM33" s="15">
        <f>'Investment Analysis'!JK33</f>
        <v>1.6228577048857908E-2</v>
      </c>
      <c r="DN33" s="48"/>
      <c r="DO33" s="18">
        <f t="shared" si="33"/>
        <v>0</v>
      </c>
      <c r="DP33" s="15">
        <f>'Investment Analysis'!HU33</f>
        <v>2.0186813186813186</v>
      </c>
      <c r="DQ33" s="48"/>
      <c r="DR33" s="18">
        <f t="shared" si="34"/>
        <v>0</v>
      </c>
      <c r="DS33" s="15">
        <f>'Investment Analysis'!JR33</f>
        <v>-0.53197233001518485</v>
      </c>
      <c r="DT33" s="48"/>
      <c r="DU33" s="18">
        <f t="shared" si="35"/>
        <v>0</v>
      </c>
      <c r="DV33" s="15">
        <f>'Investment Analysis'!JY33</f>
        <v>-0.26482213438735169</v>
      </c>
      <c r="DW33" s="48"/>
      <c r="DX33" s="18">
        <f t="shared" si="36"/>
        <v>0</v>
      </c>
      <c r="DY33" s="15">
        <f>'Investment Analysis'!KF33</f>
        <v>0.10574948665297734</v>
      </c>
      <c r="DZ33" s="48"/>
      <c r="EA33" s="18">
        <f t="shared" si="37"/>
        <v>0</v>
      </c>
      <c r="EB33" s="15">
        <f>'Investment Analysis'!KM33</f>
        <v>2.7720379146919432</v>
      </c>
      <c r="EC33" s="48"/>
      <c r="ED33" s="18">
        <f t="shared" si="38"/>
        <v>0</v>
      </c>
      <c r="EE33" s="15">
        <f>'Investment Analysis'!KT33</f>
        <v>-0.48473282442748089</v>
      </c>
      <c r="EF33" s="48"/>
      <c r="EG33" s="18">
        <f t="shared" si="39"/>
        <v>0</v>
      </c>
      <c r="EH33" s="15">
        <f>'Investment Analysis'!LH33</f>
        <v>0.47781188947809111</v>
      </c>
      <c r="EI33" s="48"/>
      <c r="EJ33" s="18">
        <f t="shared" si="40"/>
        <v>0</v>
      </c>
      <c r="EK33" s="15">
        <f>'Investment Analysis'!LO33</f>
        <v>0.12685714285714278</v>
      </c>
      <c r="EL33" s="48"/>
      <c r="EM33" s="18">
        <f t="shared" si="41"/>
        <v>0</v>
      </c>
      <c r="EN33" s="15">
        <f>'Investment Analysis'!LV33</f>
        <v>0</v>
      </c>
      <c r="EO33" s="48"/>
      <c r="EP33" s="68">
        <f t="shared" si="74"/>
        <v>0</v>
      </c>
      <c r="EQ33" s="15">
        <f>'Investment Analysis'!MC33</f>
        <v>-0.38966292134831459</v>
      </c>
      <c r="ER33" s="48"/>
      <c r="ES33" s="18">
        <f t="shared" si="43"/>
        <v>0</v>
      </c>
      <c r="ET33" s="15">
        <f>'Investment Analysis'!LA33</f>
        <v>-0.5701376338106493</v>
      </c>
      <c r="EU33" s="48"/>
      <c r="EV33" s="18">
        <f>'Investment Analysis'!ML33</f>
        <v>1.3787093735280262</v>
      </c>
      <c r="EW33" s="15">
        <f>'Investment Analysis'!MJ33</f>
        <v>5.8059299191374665</v>
      </c>
      <c r="EX33" s="48"/>
      <c r="EY33" s="18">
        <f t="shared" si="44"/>
        <v>0</v>
      </c>
      <c r="EZ33" s="15">
        <f>'Investment Analysis'!MQ33</f>
        <v>-0.10079428117553622</v>
      </c>
      <c r="FA33" s="48"/>
      <c r="FB33" s="18">
        <f t="shared" si="45"/>
        <v>0</v>
      </c>
      <c r="FC33" s="15">
        <f>'Investment Analysis'!MX33</f>
        <v>-0.413512218495448</v>
      </c>
      <c r="FD33" s="48"/>
      <c r="FE33" s="18">
        <f t="shared" si="46"/>
        <v>0</v>
      </c>
      <c r="FF33" s="15">
        <f>'Investment Analysis'!NE33</f>
        <v>0.51014984867498347</v>
      </c>
      <c r="FG33" s="48"/>
      <c r="FH33" s="18">
        <f t="shared" si="47"/>
        <v>0</v>
      </c>
      <c r="FI33" s="15">
        <f>'Investment Analysis'!NL33</f>
        <v>-0.95283842794759832</v>
      </c>
      <c r="FJ33" s="48"/>
      <c r="FK33" s="18">
        <f t="shared" si="48"/>
        <v>0</v>
      </c>
      <c r="FL33" s="15">
        <f>'Investment Analysis'!NS33</f>
        <v>1.8032761904761905</v>
      </c>
      <c r="FM33" s="48"/>
      <c r="FN33" s="18">
        <f t="shared" si="49"/>
        <v>0</v>
      </c>
      <c r="FO33" s="15">
        <f>'Investment Analysis'!NZ33</f>
        <v>8.8586709148839454E-2</v>
      </c>
      <c r="FP33" s="48"/>
      <c r="FQ33" s="18">
        <f t="shared" si="50"/>
        <v>0</v>
      </c>
      <c r="FR33" s="15">
        <f>'Investment Analysis'!OG33</f>
        <v>-0.99330881375459745</v>
      </c>
      <c r="FS33" s="48"/>
      <c r="FT33" s="18">
        <f t="shared" si="51"/>
        <v>0</v>
      </c>
      <c r="FU33" s="15">
        <f>'Investment Analysis'!ON33</f>
        <v>0.9882214369846879</v>
      </c>
      <c r="FV33" s="48"/>
      <c r="FW33" s="18">
        <f t="shared" si="52"/>
        <v>0</v>
      </c>
      <c r="FX33" s="15">
        <f>'Investment Analysis'!OU33</f>
        <v>-0.76623376623376627</v>
      </c>
      <c r="FY33" s="48"/>
      <c r="FZ33" s="18">
        <f t="shared" si="53"/>
        <v>0</v>
      </c>
      <c r="GA33" s="15">
        <f>'Investment Analysis'!PB33</f>
        <v>2.9341538461538463</v>
      </c>
      <c r="GB33" s="48"/>
      <c r="GC33" s="18">
        <f>'Investment Analysis'!PK33</f>
        <v>-6.2162291397694401E-3</v>
      </c>
      <c r="GD33" s="15">
        <f>'Investment Analysis'!PI33</f>
        <v>-0.40313038483630093</v>
      </c>
      <c r="GE33" s="48"/>
      <c r="GF33" s="18">
        <f>'Investment Analysis'!PY33</f>
        <v>3.8986354775828493E-2</v>
      </c>
      <c r="GG33" s="15">
        <f>'Investment Analysis'!PW33</f>
        <v>-0.38876146788990829</v>
      </c>
      <c r="GH33" s="48"/>
      <c r="GI33" s="18">
        <f>'Investment Analysis'!QF33</f>
        <v>-5.564827370397421E-2</v>
      </c>
      <c r="GJ33" s="15">
        <f>'Investment Analysis'!QD33</f>
        <v>-0.46332137881976349</v>
      </c>
      <c r="GK33" s="48"/>
      <c r="GL33" s="18">
        <f>'Investment Analysis'!QM33</f>
        <v>-6.7692307692307746E-2</v>
      </c>
      <c r="GM33" s="15">
        <f>'Investment Analysis'!QK33</f>
        <v>-0.51713147410358562</v>
      </c>
      <c r="GN33" s="48"/>
      <c r="GO33" s="18">
        <f>'Investment Analysis'!QT33</f>
        <v>9.2334494773519044E-2</v>
      </c>
      <c r="GP33" s="15">
        <f>'Investment Analysis'!QR33</f>
        <v>-0.98471440064360427</v>
      </c>
      <c r="GQ33" s="48"/>
      <c r="GR33" s="18">
        <f>'Investment Analysis'!RA33</f>
        <v>-0.13608500204331841</v>
      </c>
      <c r="GS33" s="15">
        <f>'Investment Analysis'!QY33</f>
        <v>-0.40113314447592069</v>
      </c>
      <c r="GT33" s="48"/>
      <c r="GU33" s="18">
        <f>'Investment Analysis'!RH33</f>
        <v>1.2121212121212581E-3</v>
      </c>
      <c r="GV33" s="15">
        <f>'Investment Analysis'!RF33</f>
        <v>-0.46467919637070637</v>
      </c>
      <c r="GW33" s="48"/>
      <c r="GX33" s="18">
        <f>'Investment Analysis'!RO33</f>
        <v>5.612037413582753E-2</v>
      </c>
      <c r="GY33" s="15">
        <f>'Investment Analysis'!RM33</f>
        <v>-3.6274236942202526E-2</v>
      </c>
      <c r="GZ33" s="48"/>
      <c r="HA33" s="18">
        <f>'Investment Analysis'!RV33</f>
        <v>-0.1415547024952015</v>
      </c>
      <c r="HB33" s="15">
        <f>'Investment Analysis'!RT33</f>
        <v>0.22199453551912568</v>
      </c>
      <c r="HC33" s="48"/>
      <c r="HD33" s="18">
        <f>'Investment Analysis'!SC33</f>
        <v>0.34020891180748386</v>
      </c>
      <c r="HE33" s="15">
        <f>'Investment Analysis'!SA33</f>
        <v>-0.23823838869682851</v>
      </c>
      <c r="HF33" s="48"/>
      <c r="HG33" s="18">
        <f>'Investment Analysis'!SJ33</f>
        <v>-9.3709043250327639E-2</v>
      </c>
      <c r="HH33" s="15">
        <f>'Investment Analysis'!SH33</f>
        <v>0.10640000000000001</v>
      </c>
      <c r="HI33" s="48"/>
      <c r="HJ33" s="18">
        <f>'Investment Analysis'!SM33</f>
        <v>-1.3533834586466177E-2</v>
      </c>
      <c r="HK33" s="15">
        <f>'Investment Analysis'!SK33</f>
        <v>0</v>
      </c>
      <c r="HL33" s="48"/>
      <c r="HM33" s="18">
        <f>'Investment Analysis'!SP33</f>
        <v>0</v>
      </c>
      <c r="HN33" s="15">
        <f>'Investment Analysis'!SN33</f>
        <v>-1.6235385984390643E-2</v>
      </c>
      <c r="HO33" s="48"/>
      <c r="HP33" s="18">
        <f>'Investment Analysis'!TE33</f>
        <v>0.51025641025641022</v>
      </c>
      <c r="HQ33" s="15">
        <f>'Investment Analysis'!TC33</f>
        <v>-0.41639831558087687</v>
      </c>
      <c r="HR33" s="48"/>
      <c r="HS33" s="18">
        <f>'Investment Analysis'!TL33</f>
        <v>0.10914454277286129</v>
      </c>
      <c r="HT33" s="15">
        <f>'Investment Analysis'!TJ33</f>
        <v>-0.14545454545454545</v>
      </c>
      <c r="HU33" s="48"/>
      <c r="HV33" s="18">
        <f>'Investment Analysis'!TS33</f>
        <v>0.46453781512605041</v>
      </c>
      <c r="HW33" s="15">
        <f>'Investment Analysis'!TQ33</f>
        <v>-0.36492897903259891</v>
      </c>
      <c r="HX33" s="48"/>
      <c r="HY33" s="18">
        <f>'Investment Analysis'!TZ33</f>
        <v>0.33333333333333326</v>
      </c>
      <c r="HZ33" s="15">
        <f>'Investment Analysis'!TX33</f>
        <v>-0.4829931972789116</v>
      </c>
      <c r="IA33" s="48"/>
      <c r="IB33" s="18">
        <f>'Investment Analysis'!UG33</f>
        <v>0</v>
      </c>
      <c r="IC33" s="15">
        <f>'Investment Analysis'!UE33</f>
        <v>0</v>
      </c>
      <c r="ID33" s="48"/>
      <c r="IE33" s="18">
        <f>'Investment Analysis'!UN33</f>
        <v>0</v>
      </c>
      <c r="IF33" s="15">
        <f>'Investment Analysis'!UL33</f>
        <v>0</v>
      </c>
      <c r="IG33" s="48"/>
      <c r="IH33" s="18">
        <f>'Investment Analysis'!UU33</f>
        <v>0</v>
      </c>
      <c r="II33" s="15">
        <f>'Investment Analysis'!US33</f>
        <v>0</v>
      </c>
      <c r="IJ33" s="48"/>
      <c r="IK33" s="18">
        <f>'Investment Analysis'!VB33</f>
        <v>0</v>
      </c>
      <c r="IL33" s="15">
        <f>'Investment Analysis'!UZ33</f>
        <v>0</v>
      </c>
      <c r="IM33" s="48"/>
      <c r="IN33" s="18">
        <f>'Investment Analysis'!VI33</f>
        <v>0</v>
      </c>
      <c r="IO33" s="15">
        <f>'Investment Analysis'!VG33</f>
        <v>0</v>
      </c>
      <c r="IP33" s="18"/>
      <c r="IQ33" s="18"/>
      <c r="IR33" s="18"/>
      <c r="IS33" s="108">
        <f t="shared" si="59"/>
        <v>-862894.65</v>
      </c>
      <c r="IT33" s="48">
        <f t="shared" si="60"/>
        <v>122752</v>
      </c>
      <c r="IU33" s="101">
        <f t="shared" si="54"/>
        <v>0</v>
      </c>
      <c r="IV33" s="101"/>
      <c r="IW33" s="15">
        <f t="shared" si="55"/>
        <v>-0.88168588324887642</v>
      </c>
      <c r="IX33" s="113">
        <f t="shared" si="56"/>
        <v>-914757.33</v>
      </c>
      <c r="IY33" s="21">
        <f t="shared" ref="IY33:IY51" si="80">IF(IT33&gt;0,(IT33+IV$11+IV$33-IT$8)/IT$8,0)</f>
        <v>-0.85145329376170031</v>
      </c>
      <c r="IZ33" s="173">
        <f t="shared" ref="IZ33:IZ51" si="81">IF(IT33&gt;0,IT33+IV$11+IV$33-IT$8,0)</f>
        <v>-703600.89</v>
      </c>
    </row>
    <row r="34" spans="1:260" x14ac:dyDescent="0.2">
      <c r="A34" s="76">
        <f>'Investment Analysis'!A34</f>
        <v>45694</v>
      </c>
      <c r="B34" s="77">
        <f>'Investment Analysis'!B34</f>
        <v>45694</v>
      </c>
      <c r="C34" s="27">
        <f>'Investment Analysis'!C34</f>
        <v>44747.63</v>
      </c>
      <c r="D34" s="42">
        <f>'Investment Analysis'!D34</f>
        <v>-125.65000000000146</v>
      </c>
      <c r="E34" s="28">
        <f>'Investment Analysis'!E34</f>
        <v>-2.8001073244479E-3</v>
      </c>
      <c r="F34" s="27">
        <f>'Investment Analysis'!G34</f>
        <v>6083.57</v>
      </c>
      <c r="G34" s="42">
        <f>'Investment Analysis'!H34</f>
        <v>22.090000000000146</v>
      </c>
      <c r="H34" s="28">
        <f>'Investment Analysis'!I34</f>
        <v>3.6443244884087956E-3</v>
      </c>
      <c r="I34" s="27">
        <f>'Investment Analysis'!K34</f>
        <v>19791.990000000002</v>
      </c>
      <c r="J34" s="42">
        <f>'Investment Analysis'!L34</f>
        <v>99.659999999999854</v>
      </c>
      <c r="K34" s="28">
        <f>'Investment Analysis'!M34</f>
        <v>5.0608536420017258E-3</v>
      </c>
      <c r="L34" s="57">
        <f>'Investment Analysis'!T34</f>
        <v>264.72241081445333</v>
      </c>
      <c r="M34" s="29">
        <f>'Investment Analysis'!V34</f>
        <v>2.3861067580226953E-4</v>
      </c>
      <c r="N34" s="29">
        <f>'Investment Analysis'!W34</f>
        <v>2.3202244560378171E-2</v>
      </c>
      <c r="O34" s="1"/>
      <c r="P34" s="48">
        <f>'Investment Analysis'!Y34</f>
        <v>122752.19</v>
      </c>
      <c r="Q34" s="18"/>
      <c r="R34" s="15"/>
      <c r="S34" s="48">
        <v>22861.17</v>
      </c>
      <c r="T34" s="18">
        <f t="shared" si="61"/>
        <v>3.4002637921799677</v>
      </c>
      <c r="U34" s="15">
        <f>'Investment Analysis'!AF34</f>
        <v>0.42519876191054196</v>
      </c>
      <c r="V34" s="48">
        <v>18714.2</v>
      </c>
      <c r="W34" s="18">
        <f t="shared" si="62"/>
        <v>2.0737783538561247</v>
      </c>
      <c r="X34" s="15">
        <f>'Investment Analysis'!AT34</f>
        <v>0.28372900984365967</v>
      </c>
      <c r="Y34" s="48">
        <v>10304.69</v>
      </c>
      <c r="Z34" s="18">
        <f t="shared" si="2"/>
        <v>3.2948075380914245E-2</v>
      </c>
      <c r="AA34" s="15">
        <f>'Investment Analysis'!GK34</f>
        <v>3.173777315296563E-2</v>
      </c>
      <c r="AB34" s="48">
        <v>2706.4</v>
      </c>
      <c r="AC34" s="18">
        <f t="shared" si="63"/>
        <v>3.0204280886218551</v>
      </c>
      <c r="AD34" s="15">
        <f>'Investment Analysis'!AT34</f>
        <v>0.28372900984365967</v>
      </c>
      <c r="AE34" s="48">
        <v>22856.75</v>
      </c>
      <c r="AF34" s="18">
        <f t="shared" si="73"/>
        <v>1.3566253511079407</v>
      </c>
      <c r="AG34" s="15">
        <f>'Investment Analysis'!BA34</f>
        <v>0.57636092468307232</v>
      </c>
      <c r="AH34" s="48"/>
      <c r="AI34" s="18">
        <f t="shared" si="75"/>
        <v>0</v>
      </c>
      <c r="AJ34" s="15">
        <f>'Investment Analysis'!BH34</f>
        <v>0</v>
      </c>
      <c r="AK34" s="48">
        <v>20197.32</v>
      </c>
      <c r="AL34" s="18">
        <f t="shared" si="64"/>
        <v>6.0697478554717961</v>
      </c>
      <c r="AM34" s="15">
        <f>'Investment Analysis'!BO34</f>
        <v>0.21690804984843384</v>
      </c>
      <c r="AN34" s="48">
        <v>15287.78</v>
      </c>
      <c r="AO34" s="18">
        <f t="shared" si="7"/>
        <v>2.2947801724137933</v>
      </c>
      <c r="AP34" s="15">
        <f>'Investment Analysis'!BV34</f>
        <v>8.9103596349973169E-2</v>
      </c>
      <c r="AQ34" s="48"/>
      <c r="AR34" s="18">
        <f t="shared" si="65"/>
        <v>0</v>
      </c>
      <c r="AS34" s="15">
        <f>'Investment Analysis'!CC34</f>
        <v>0</v>
      </c>
      <c r="AT34" s="48">
        <v>28483.11</v>
      </c>
      <c r="AU34" s="18">
        <f t="shared" si="66"/>
        <v>0.41341719616557099</v>
      </c>
      <c r="AV34" s="15">
        <f>'Investment Analysis'!CJ34</f>
        <v>0.20807145219980161</v>
      </c>
      <c r="AW34" s="48">
        <v>19904.77</v>
      </c>
      <c r="AX34" s="18">
        <f t="shared" si="67"/>
        <v>0.13832406589409138</v>
      </c>
      <c r="AY34" s="15">
        <f>'Investment Analysis'!CQ34</f>
        <v>0.12220804084237402</v>
      </c>
      <c r="AZ34" s="48">
        <v>17154.88</v>
      </c>
      <c r="BA34" s="18">
        <f t="shared" si="68"/>
        <v>0.91090984726926971</v>
      </c>
      <c r="BB34" s="15">
        <f>'Investment Analysis'!CX34</f>
        <v>0.20093312597200624</v>
      </c>
      <c r="BC34" s="48">
        <v>10281.74</v>
      </c>
      <c r="BD34" s="18">
        <f t="shared" si="76"/>
        <v>-0.97194104172891149</v>
      </c>
      <c r="BE34" s="15">
        <f>'Investment Analysis'!DE34</f>
        <v>-3.1550068587105684E-2</v>
      </c>
      <c r="BF34" s="48">
        <v>4396.3500000000004</v>
      </c>
      <c r="BG34" s="18">
        <f t="shared" si="13"/>
        <v>4.7997616209773629E-2</v>
      </c>
      <c r="BH34" s="15">
        <f>'Investment Analysis'!DL34</f>
        <v>1.6534541336353431E-2</v>
      </c>
      <c r="BI34" s="48">
        <v>2537.08</v>
      </c>
      <c r="BJ34" s="18">
        <f t="shared" si="14"/>
        <v>-6.6249021143304906E-3</v>
      </c>
      <c r="BK34" s="15">
        <f>'Investment Analysis'!DZ34</f>
        <v>0.80256136606189987</v>
      </c>
      <c r="BL34" s="48">
        <v>4323.55</v>
      </c>
      <c r="BM34" s="18">
        <f t="shared" si="15"/>
        <v>-1.7598273119745472E-2</v>
      </c>
      <c r="BN34" s="15">
        <f>'Investment Analysis'!EG34</f>
        <v>0.75035663338088443</v>
      </c>
      <c r="BO34" s="48"/>
      <c r="BP34" s="18">
        <f t="shared" si="69"/>
        <v>0</v>
      </c>
      <c r="BQ34" s="15">
        <f>'Investment Analysis'!DS34</f>
        <v>0</v>
      </c>
      <c r="BR34" s="48">
        <v>6092.95</v>
      </c>
      <c r="BS34" s="18">
        <f t="shared" si="17"/>
        <v>7.6683159568828388E-2</v>
      </c>
      <c r="BT34" s="15">
        <f>'Investment Analysis'!EN34</f>
        <v>0.88611713665943592</v>
      </c>
      <c r="BU34" s="48">
        <v>15069.96</v>
      </c>
      <c r="BV34" s="18">
        <f t="shared" si="70"/>
        <v>0.55269619060438813</v>
      </c>
      <c r="BW34" s="15">
        <f>'Investment Analysis'!EU34</f>
        <v>0.14780865081638511</v>
      </c>
      <c r="BX34" s="48"/>
      <c r="BY34" s="18">
        <f t="shared" si="77"/>
        <v>0</v>
      </c>
      <c r="BZ34" s="15">
        <f>'Investment Analysis'!FB34</f>
        <v>0</v>
      </c>
      <c r="CA34" s="48">
        <v>22167.14</v>
      </c>
      <c r="CB34" s="18">
        <f t="shared" si="79"/>
        <v>-4.4519827586206921E-2</v>
      </c>
      <c r="CC34" s="15">
        <f>'Investment Analysis'!FI34</f>
        <v>-4.2315504400812455E-3</v>
      </c>
      <c r="CD34" s="48">
        <v>19897.060000000001</v>
      </c>
      <c r="CE34" s="18">
        <f t="shared" si="71"/>
        <v>3.4173007085916738</v>
      </c>
      <c r="CF34" s="15">
        <f>'Investment Analysis'!FP34</f>
        <v>0.65918472652218785</v>
      </c>
      <c r="CG34" s="48">
        <v>5189.62</v>
      </c>
      <c r="CH34" s="18">
        <f t="shared" si="72"/>
        <v>1.9918495174315538</v>
      </c>
      <c r="CI34" s="15">
        <f>'Investment Analysis'!FW34</f>
        <v>6.3728274451891387E-2</v>
      </c>
      <c r="CJ34" s="48"/>
      <c r="CK34" s="18">
        <f t="shared" si="78"/>
        <v>0</v>
      </c>
      <c r="CL34" s="15">
        <f>'Investment Analysis'!GD34</f>
        <v>0</v>
      </c>
      <c r="CM34" s="48">
        <v>24609.42</v>
      </c>
      <c r="CN34" s="18">
        <f t="shared" si="24"/>
        <v>-1.3650501002004078E-2</v>
      </c>
      <c r="CO34" s="15">
        <f>'Investment Analysis'!GT34</f>
        <v>5.3944954128440324E-2</v>
      </c>
      <c r="CP34" s="48">
        <v>56148</v>
      </c>
      <c r="CQ34" s="18">
        <f t="shared" si="25"/>
        <v>1.6095564757881233</v>
      </c>
      <c r="CR34" s="15">
        <f>'Investment Analysis'!HG34</f>
        <v>1.1028032133026235</v>
      </c>
      <c r="CS34" s="48">
        <v>7530</v>
      </c>
      <c r="CT34" s="18">
        <f t="shared" si="26"/>
        <v>-0.66677877296704069</v>
      </c>
      <c r="CU34" s="15">
        <f>'Investment Analysis'!HN34</f>
        <v>12.120967741935484</v>
      </c>
      <c r="CV34" s="48">
        <v>25736</v>
      </c>
      <c r="CW34" s="18">
        <f t="shared" si="27"/>
        <v>-0.1066525504625371</v>
      </c>
      <c r="CX34" s="15">
        <f>'Investment Analysis'!IB34</f>
        <v>0.21510859301227572</v>
      </c>
      <c r="CY34" s="48">
        <v>23136</v>
      </c>
      <c r="CZ34" s="18">
        <f t="shared" si="28"/>
        <v>0.29359798714006152</v>
      </c>
      <c r="DA34" s="15">
        <f>'Investment Analysis'!II34</f>
        <v>0.32205714285714293</v>
      </c>
      <c r="DB34" s="48"/>
      <c r="DC34" s="18">
        <f t="shared" si="29"/>
        <v>0</v>
      </c>
      <c r="DD34" s="15">
        <f>'Investment Analysis'!IP34</f>
        <v>2.0952938879125167</v>
      </c>
      <c r="DE34" s="48"/>
      <c r="DF34" s="18">
        <f t="shared" si="30"/>
        <v>0</v>
      </c>
      <c r="DG34" s="15">
        <f>'Investment Analysis'!IW34</f>
        <v>1.6684931506849316</v>
      </c>
      <c r="DH34" s="48">
        <v>14239.8</v>
      </c>
      <c r="DI34" s="18">
        <f t="shared" si="31"/>
        <v>1.2004883174681666</v>
      </c>
      <c r="DJ34" s="15">
        <f>'Investment Analysis'!JD34</f>
        <v>0.44010922330097096</v>
      </c>
      <c r="DK34" s="48">
        <v>2079.1</v>
      </c>
      <c r="DL34" s="18">
        <f t="shared" si="32"/>
        <v>-0.90860697173502136</v>
      </c>
      <c r="DM34" s="15">
        <f>'Investment Analysis'!JK34</f>
        <v>2.2449531584253352E-2</v>
      </c>
      <c r="DN34" s="48">
        <v>5421.5</v>
      </c>
      <c r="DO34" s="18">
        <f t="shared" si="33"/>
        <v>3.9898757478140818</v>
      </c>
      <c r="DP34" s="15">
        <f>'Investment Analysis'!HU34</f>
        <v>1.9788461538461539</v>
      </c>
      <c r="DQ34" s="48">
        <v>31416</v>
      </c>
      <c r="DR34" s="18">
        <f t="shared" si="34"/>
        <v>6.0097857263371017E-2</v>
      </c>
      <c r="DS34" s="15">
        <f>'Investment Analysis'!JR34</f>
        <v>-0.54074573983465501</v>
      </c>
      <c r="DT34" s="48">
        <v>4650</v>
      </c>
      <c r="DU34" s="18">
        <f t="shared" si="35"/>
        <v>0.8379446640316206</v>
      </c>
      <c r="DV34" s="15">
        <f>'Investment Analysis'!JY34</f>
        <v>-0.29249011857707502</v>
      </c>
      <c r="DW34" s="48">
        <v>26274.75</v>
      </c>
      <c r="DX34" s="18">
        <f t="shared" si="36"/>
        <v>0.92686638310354941</v>
      </c>
      <c r="DY34" s="15">
        <f>'Investment Analysis'!KF34</f>
        <v>7.8028747433264864E-2</v>
      </c>
      <c r="DZ34" s="48">
        <v>2670</v>
      </c>
      <c r="EA34" s="18">
        <f t="shared" si="37"/>
        <v>-0.86656671664167917</v>
      </c>
      <c r="EB34" s="15">
        <f>'Investment Analysis'!KM34</f>
        <v>2.7744075829383883</v>
      </c>
      <c r="EC34" s="48">
        <v>2332.1999999999998</v>
      </c>
      <c r="ED34" s="18">
        <f t="shared" si="38"/>
        <v>0.36946564885496175</v>
      </c>
      <c r="EE34" s="15">
        <f>'Investment Analysis'!KT34</f>
        <v>-0.48473282442748089</v>
      </c>
      <c r="EF34" s="48">
        <v>38572.5</v>
      </c>
      <c r="EG34" s="18">
        <f t="shared" si="39"/>
        <v>0.61974048878810784</v>
      </c>
      <c r="EH34" s="15">
        <f>'Investment Analysis'!LH34</f>
        <v>0.43538933854312034</v>
      </c>
      <c r="EI34" s="48">
        <v>9203.2800000000007</v>
      </c>
      <c r="EJ34" s="18">
        <f t="shared" si="40"/>
        <v>0.15019433856151979</v>
      </c>
      <c r="EK34" s="15">
        <f>'Investment Analysis'!LO34</f>
        <v>0.13097142857142849</v>
      </c>
      <c r="EL34" s="48"/>
      <c r="EM34" s="18">
        <f t="shared" si="41"/>
        <v>0</v>
      </c>
      <c r="EN34" s="15">
        <f>'Investment Analysis'!LV34</f>
        <v>0</v>
      </c>
      <c r="EO34" s="48"/>
      <c r="EP34" s="68">
        <f t="shared" si="74"/>
        <v>0</v>
      </c>
      <c r="EQ34" s="15">
        <f>'Investment Analysis'!MC34</f>
        <v>-0.40719101123595508</v>
      </c>
      <c r="ER34" s="48">
        <v>23535.9</v>
      </c>
      <c r="ES34" s="18">
        <f t="shared" si="43"/>
        <v>-6.5126809795237509E-2</v>
      </c>
      <c r="ET34" s="15">
        <f>'Investment Analysis'!LA34</f>
        <v>-0.63867649103294877</v>
      </c>
      <c r="EU34" s="48">
        <v>66864</v>
      </c>
      <c r="EV34" s="18">
        <f>'Investment Analysis'!ML34</f>
        <v>1.2496467263306641</v>
      </c>
      <c r="EW34" s="15">
        <f>'Investment Analysis'!MJ34</f>
        <v>5.4366576819407006</v>
      </c>
      <c r="EX34" s="48">
        <v>39480</v>
      </c>
      <c r="EY34" s="18">
        <f t="shared" si="44"/>
        <v>-0.40270055599682286</v>
      </c>
      <c r="EZ34" s="15">
        <f>'Investment Analysis'!MQ34</f>
        <v>-0.10405083399523438</v>
      </c>
      <c r="FA34" s="48"/>
      <c r="FB34" s="18">
        <f t="shared" si="45"/>
        <v>0</v>
      </c>
      <c r="FC34" s="15">
        <f>'Investment Analysis'!MX34</f>
        <v>-0.41782462865356973</v>
      </c>
      <c r="FD34" s="48">
        <v>5151.5</v>
      </c>
      <c r="FE34" s="18">
        <f t="shared" si="46"/>
        <v>-0.67543063798686986</v>
      </c>
      <c r="FF34" s="15">
        <f>'Investment Analysis'!NE34</f>
        <v>0.52107477670332913</v>
      </c>
      <c r="FG34" s="48"/>
      <c r="FH34" s="18">
        <f t="shared" si="47"/>
        <v>0</v>
      </c>
      <c r="FI34" s="15">
        <f>'Investment Analysis'!NL34</f>
        <v>-0.95236204843191741</v>
      </c>
      <c r="FJ34" s="48">
        <v>9370.75</v>
      </c>
      <c r="FK34" s="18">
        <f t="shared" si="48"/>
        <v>-0.50800413726478499</v>
      </c>
      <c r="FL34" s="15">
        <f>'Investment Analysis'!NS34</f>
        <v>1.855847619047619</v>
      </c>
      <c r="FM34" s="48">
        <v>30656</v>
      </c>
      <c r="FN34" s="18">
        <f t="shared" si="49"/>
        <v>0.20796113214833148</v>
      </c>
      <c r="FO34" s="15">
        <f>'Investment Analysis'!NZ34</f>
        <v>9.0122894856622685E-2</v>
      </c>
      <c r="FP34" s="48"/>
      <c r="FQ34" s="18">
        <f t="shared" si="50"/>
        <v>0</v>
      </c>
      <c r="FR34" s="15">
        <f>'Investment Analysis'!OG34</f>
        <v>-0.99322018877121465</v>
      </c>
      <c r="FS34" s="48">
        <v>38859.75</v>
      </c>
      <c r="FT34" s="18">
        <f t="shared" si="51"/>
        <v>0.52584150543334218</v>
      </c>
      <c r="FU34" s="15">
        <f>'Investment Analysis'!ON34</f>
        <v>0.92720848056537097</v>
      </c>
      <c r="FV34" s="48"/>
      <c r="FW34" s="18">
        <f t="shared" si="52"/>
        <v>0</v>
      </c>
      <c r="FX34" s="15">
        <f>'Investment Analysis'!OU34</f>
        <v>-0.76363636363636356</v>
      </c>
      <c r="FY34" s="48"/>
      <c r="FZ34" s="18">
        <f t="shared" si="53"/>
        <v>0</v>
      </c>
      <c r="GA34" s="15">
        <f>'Investment Analysis'!PB34</f>
        <v>2.9224615384615387</v>
      </c>
      <c r="GB34" s="48"/>
      <c r="GC34" s="18">
        <f>'Investment Analysis'!PK34</f>
        <v>-1.7214173002438649E-2</v>
      </c>
      <c r="GD34" s="15">
        <f>'Investment Analysis'!PI34</f>
        <v>-0.40973578403216537</v>
      </c>
      <c r="GE34" s="48">
        <v>7247.5</v>
      </c>
      <c r="GF34" s="18">
        <f>'Investment Analysis'!PY34</f>
        <v>-1.1695906432748463E-2</v>
      </c>
      <c r="GG34" s="15">
        <f>'Investment Analysis'!PW34</f>
        <v>-0.41857798165137616</v>
      </c>
      <c r="GH34" s="48">
        <v>38430</v>
      </c>
      <c r="GI34" s="18">
        <f>'Investment Analysis'!QF34</f>
        <v>9.5911129654740718E-2</v>
      </c>
      <c r="GJ34" s="15">
        <f>'Investment Analysis'!QD34</f>
        <v>-0.37718960253712319</v>
      </c>
      <c r="GK34" s="48"/>
      <c r="GL34" s="18">
        <f>'Investment Analysis'!QM34</f>
        <v>-2.6923076923077032E-2</v>
      </c>
      <c r="GM34" s="15">
        <f>'Investment Analysis'!QK34</f>
        <v>-0.49601593625498008</v>
      </c>
      <c r="GN34" s="48">
        <v>30787.34</v>
      </c>
      <c r="GO34" s="18">
        <f>'Investment Analysis'!QT34</f>
        <v>6.8815331010452882E-2</v>
      </c>
      <c r="GP34" s="15">
        <f>'Investment Analysis'!QR34</f>
        <v>-0.98504351641922039</v>
      </c>
      <c r="GQ34" s="48">
        <v>19726.650000000001</v>
      </c>
      <c r="GR34" s="18">
        <f>'Investment Analysis'!RA34</f>
        <v>-0.18675929709848796</v>
      </c>
      <c r="GS34" s="15">
        <f>'Investment Analysis'!QY34</f>
        <v>-0.43626062322946174</v>
      </c>
      <c r="GT34" s="48">
        <v>16988</v>
      </c>
      <c r="GU34" s="18">
        <f>'Investment Analysis'!RH34</f>
        <v>7.9595959595959553E-2</v>
      </c>
      <c r="GV34" s="15">
        <f>'Investment Analysis'!RF34</f>
        <v>-0.42276949665154462</v>
      </c>
      <c r="GW34" s="48"/>
      <c r="GX34" s="18">
        <f>'Investment Analysis'!RO34</f>
        <v>6.5880439202928062E-2</v>
      </c>
      <c r="GY34" s="15">
        <f>'Investment Analysis'!RM34</f>
        <v>-2.7368030429538944E-2</v>
      </c>
      <c r="GZ34" s="48"/>
      <c r="HA34" s="18">
        <f>'Investment Analysis'!RV34</f>
        <v>-0.21928982725527832</v>
      </c>
      <c r="HB34" s="15">
        <f>'Investment Analysis'!RT34</f>
        <v>0.11133879781420758</v>
      </c>
      <c r="HC34" s="48"/>
      <c r="HD34" s="18">
        <f>'Investment Analysis'!SC34</f>
        <v>0.47137379346820057</v>
      </c>
      <c r="HE34" s="15">
        <f>'Investment Analysis'!SA34</f>
        <v>-0.16368555538854654</v>
      </c>
      <c r="HF34" s="48"/>
      <c r="HG34" s="18">
        <f>'Investment Analysis'!SJ34</f>
        <v>-0.12909567496723465</v>
      </c>
      <c r="HH34" s="15">
        <f>'Investment Analysis'!SH34</f>
        <v>6.3199999999999937E-2</v>
      </c>
      <c r="HI34" s="48"/>
      <c r="HJ34" s="18">
        <f>'Investment Analysis'!SM34</f>
        <v>-5.4878048780487854E-2</v>
      </c>
      <c r="HK34" s="15">
        <f>'Investment Analysis'!SK34</f>
        <v>0</v>
      </c>
      <c r="HL34" s="48"/>
      <c r="HM34" s="18">
        <f>'Investment Analysis'!SP34</f>
        <v>0</v>
      </c>
      <c r="HN34" s="15">
        <f>'Investment Analysis'!SN34</f>
        <v>-5.5116659456290122E-2</v>
      </c>
      <c r="HO34" s="48"/>
      <c r="HP34" s="18">
        <f>'Investment Analysis'!TE34</f>
        <v>0.54551282051282046</v>
      </c>
      <c r="HQ34" s="15">
        <f>'Investment Analysis'!TC34</f>
        <v>-0.40277433737924201</v>
      </c>
      <c r="HR34" s="48"/>
      <c r="HS34" s="18">
        <f>'Investment Analysis'!TL34</f>
        <v>0.12153392330383468</v>
      </c>
      <c r="HT34" s="15">
        <f>'Investment Analysis'!TJ34</f>
        <v>-0.13590909090909095</v>
      </c>
      <c r="HU34" s="48"/>
      <c r="HV34" s="18">
        <f>'Investment Analysis'!TS34</f>
        <v>0.41344537815126042</v>
      </c>
      <c r="HW34" s="15">
        <f>'Investment Analysis'!TQ34</f>
        <v>-0.3870843141684826</v>
      </c>
      <c r="HX34" s="48"/>
      <c r="HY34" s="18">
        <f>'Investment Analysis'!TZ34</f>
        <v>0.29824561403508787</v>
      </c>
      <c r="HZ34" s="15">
        <f>'Investment Analysis'!TX34</f>
        <v>-0.49659863945578231</v>
      </c>
      <c r="IA34" s="48"/>
      <c r="IB34" s="18">
        <f>'Investment Analysis'!UG34</f>
        <v>0</v>
      </c>
      <c r="IC34" s="15">
        <f>'Investment Analysis'!UE34</f>
        <v>0</v>
      </c>
      <c r="ID34" s="48"/>
      <c r="IE34" s="18">
        <f>'Investment Analysis'!UN34</f>
        <v>0</v>
      </c>
      <c r="IF34" s="15">
        <f>'Investment Analysis'!UL34</f>
        <v>0</v>
      </c>
      <c r="IG34" s="48"/>
      <c r="IH34" s="18">
        <f>'Investment Analysis'!UU34</f>
        <v>0</v>
      </c>
      <c r="II34" s="15">
        <f>'Investment Analysis'!US34</f>
        <v>0</v>
      </c>
      <c r="IJ34" s="48"/>
      <c r="IK34" s="18">
        <f>'Investment Analysis'!VB34</f>
        <v>0</v>
      </c>
      <c r="IL34" s="15">
        <f>'Investment Analysis'!UZ34</f>
        <v>0</v>
      </c>
      <c r="IM34" s="48"/>
      <c r="IN34" s="18">
        <f>'Investment Analysis'!VI34</f>
        <v>0</v>
      </c>
      <c r="IO34" s="15">
        <f>'Investment Analysis'!VG34</f>
        <v>0</v>
      </c>
      <c r="IP34" s="18"/>
      <c r="IQ34" s="18"/>
      <c r="IR34" s="18"/>
      <c r="IS34" s="108">
        <f t="shared" si="59"/>
        <v>869542.64999999991</v>
      </c>
      <c r="IT34" s="48">
        <f t="shared" si="60"/>
        <v>992294.64999999991</v>
      </c>
      <c r="IU34" s="101">
        <f t="shared" si="54"/>
        <v>0</v>
      </c>
      <c r="IW34" s="15">
        <f t="shared" si="55"/>
        <v>-4.3580022552664709E-2</v>
      </c>
      <c r="IX34" s="113">
        <f t="shared" si="56"/>
        <v>-45214.680000000051</v>
      </c>
      <c r="IY34" s="21">
        <f t="shared" si="80"/>
        <v>0.20081222200360416</v>
      </c>
      <c r="IZ34" s="173">
        <f t="shared" si="81"/>
        <v>165941.75999999989</v>
      </c>
    </row>
    <row r="35" spans="1:260" x14ac:dyDescent="0.2">
      <c r="A35" s="76">
        <f>'Investment Analysis'!A35</f>
        <v>45695</v>
      </c>
      <c r="B35" s="77">
        <f>'Investment Analysis'!B35</f>
        <v>45695</v>
      </c>
      <c r="C35" s="27">
        <f>'Investment Analysis'!C35</f>
        <v>44303.4</v>
      </c>
      <c r="D35" s="42">
        <f>'Investment Analysis'!D35</f>
        <v>-444.22999999999593</v>
      </c>
      <c r="E35" s="28">
        <f>'Investment Analysis'!E35</f>
        <v>-9.9274531410936395E-3</v>
      </c>
      <c r="F35" s="27">
        <f>'Investment Analysis'!G35</f>
        <v>6025.99</v>
      </c>
      <c r="G35" s="42">
        <f>'Investment Analysis'!H35</f>
        <v>-57.579999999999927</v>
      </c>
      <c r="H35" s="28">
        <f>'Investment Analysis'!I35</f>
        <v>-9.464837258386101E-3</v>
      </c>
      <c r="I35" s="27">
        <f>'Investment Analysis'!K35</f>
        <v>19523.400000000001</v>
      </c>
      <c r="J35" s="42">
        <f>'Investment Analysis'!L35</f>
        <v>-268.59000000000015</v>
      </c>
      <c r="K35" s="28">
        <f>'Investment Analysis'!M35</f>
        <v>-1.3570641456468002E-2</v>
      </c>
      <c r="L35" s="57">
        <f>'Investment Analysis'!T35</f>
        <v>263.17422014318049</v>
      </c>
      <c r="M35" s="29">
        <f>'Investment Analysis'!V35</f>
        <v>-5.8483551374045829E-3</v>
      </c>
      <c r="N35" s="29">
        <f>'Investment Analysis'!W35</f>
        <v>1.7218194456799583E-2</v>
      </c>
      <c r="O35" s="1"/>
      <c r="P35" s="48">
        <f>'Investment Analysis'!Y35</f>
        <v>122752.19</v>
      </c>
      <c r="Q35" s="18"/>
      <c r="R35" s="15"/>
      <c r="S35" s="48">
        <v>22543.8</v>
      </c>
      <c r="T35" s="18">
        <f t="shared" si="61"/>
        <v>3.3577664702731655</v>
      </c>
      <c r="U35" s="15">
        <f>'Investment Analysis'!AF35</f>
        <v>0.40541360684590627</v>
      </c>
      <c r="V35" s="48">
        <v>18440.580000000002</v>
      </c>
      <c r="W35" s="18">
        <f t="shared" si="62"/>
        <v>2.0383123784834738</v>
      </c>
      <c r="X35" s="15">
        <f>'Investment Analysis'!AT35</f>
        <v>0.2646207295888825</v>
      </c>
      <c r="Y35" s="48">
        <v>10128.01</v>
      </c>
      <c r="Z35" s="18">
        <f t="shared" si="2"/>
        <v>1.5237570168404192E-2</v>
      </c>
      <c r="AA35" s="15">
        <f>'Investment Analysis'!GK35</f>
        <v>1.404786680541101E-2</v>
      </c>
      <c r="AB35" s="48">
        <v>2666.11</v>
      </c>
      <c r="AC35" s="18">
        <f t="shared" si="63"/>
        <v>3.0052985354862938</v>
      </c>
      <c r="AD35" s="15">
        <f>'Investment Analysis'!AT35</f>
        <v>0.2646207295888825</v>
      </c>
      <c r="AE35" s="48">
        <v>22641.58</v>
      </c>
      <c r="AF35" s="18">
        <f t="shared" si="73"/>
        <v>1.3470319675420215</v>
      </c>
      <c r="AG35" s="15">
        <f>'Investment Analysis'!BA35</f>
        <v>0.56152125279642073</v>
      </c>
      <c r="AH35" s="48"/>
      <c r="AI35" s="18">
        <f t="shared" si="75"/>
        <v>0</v>
      </c>
      <c r="AJ35" s="15">
        <f>'Investment Analysis'!BH35</f>
        <v>0</v>
      </c>
      <c r="AK35" s="48">
        <v>20250.419999999998</v>
      </c>
      <c r="AL35" s="18">
        <f t="shared" si="64"/>
        <v>6.0835508188198588</v>
      </c>
      <c r="AM35" s="15">
        <f>'Investment Analysis'!BO35</f>
        <v>0.22010778039744022</v>
      </c>
      <c r="AN35" s="48">
        <v>15170.99</v>
      </c>
      <c r="AO35" s="18">
        <f t="shared" si="7"/>
        <v>2.2696099137931034</v>
      </c>
      <c r="AP35" s="15">
        <f>'Investment Analysis'!BV35</f>
        <v>8.0783682232957732E-2</v>
      </c>
      <c r="AQ35" s="48"/>
      <c r="AR35" s="18">
        <f t="shared" si="65"/>
        <v>0</v>
      </c>
      <c r="AS35" s="15">
        <f>'Investment Analysis'!CC35</f>
        <v>0</v>
      </c>
      <c r="AT35" s="48">
        <v>28061.95</v>
      </c>
      <c r="AU35" s="18">
        <f t="shared" si="66"/>
        <v>0.39794872736621723</v>
      </c>
      <c r="AV35" s="15">
        <f>'Investment Analysis'!CJ35</f>
        <v>0.19020840224942098</v>
      </c>
      <c r="AW35" s="48">
        <v>19650.09</v>
      </c>
      <c r="AX35" s="18">
        <f t="shared" si="67"/>
        <v>0.12508912331757002</v>
      </c>
      <c r="AY35" s="15">
        <f>'Investment Analysis'!CQ35</f>
        <v>0.10784939374601145</v>
      </c>
      <c r="AZ35" s="48">
        <v>16950.5</v>
      </c>
      <c r="BA35" s="18">
        <f t="shared" si="68"/>
        <v>0.89876389136506807</v>
      </c>
      <c r="BB35" s="15">
        <f>'Investment Analysis'!CX35</f>
        <v>0.18662519440124417</v>
      </c>
      <c r="BC35" s="48">
        <v>10174.94</v>
      </c>
      <c r="BD35" s="18">
        <f t="shared" si="76"/>
        <v>-0.98257743252664076</v>
      </c>
      <c r="BE35" s="15">
        <f>'Investment Analysis'!DE35</f>
        <v>-4.1609510745313216E-2</v>
      </c>
      <c r="BF35" s="48">
        <v>4352.2700000000004</v>
      </c>
      <c r="BG35" s="18">
        <f t="shared" si="13"/>
        <v>3.7489868891537652E-2</v>
      </c>
      <c r="BH35" s="15">
        <f>'Investment Analysis'!DL35</f>
        <v>6.3420158550396635E-3</v>
      </c>
      <c r="BI35" s="48">
        <v>2511.54</v>
      </c>
      <c r="BJ35" s="18">
        <f t="shared" si="14"/>
        <v>-1.6624902114330476E-2</v>
      </c>
      <c r="BK35" s="15">
        <f>'Investment Analysis'!DZ35</f>
        <v>0.78441835645677693</v>
      </c>
      <c r="BL35" s="48">
        <v>4274.22</v>
      </c>
      <c r="BM35" s="18">
        <f t="shared" si="15"/>
        <v>-2.8807089297886786E-2</v>
      </c>
      <c r="BN35" s="15">
        <f>'Investment Analysis'!EG35</f>
        <v>0.73038516405135512</v>
      </c>
      <c r="BO35" s="48"/>
      <c r="BP35" s="18">
        <f t="shared" si="69"/>
        <v>0</v>
      </c>
      <c r="BQ35" s="15">
        <f>'Investment Analysis'!DS35</f>
        <v>0</v>
      </c>
      <c r="BR35" s="48">
        <v>6078.93</v>
      </c>
      <c r="BS35" s="18">
        <f t="shared" si="17"/>
        <v>7.4205690051245859E-2</v>
      </c>
      <c r="BT35" s="15">
        <f>'Investment Analysis'!EN35</f>
        <v>0.88177874186550964</v>
      </c>
      <c r="BU35" s="48">
        <v>14960.89</v>
      </c>
      <c r="BV35" s="18">
        <f t="shared" si="70"/>
        <v>0.54535536411360874</v>
      </c>
      <c r="BW35" s="15">
        <f>'Investment Analysis'!EU35</f>
        <v>0.13950157547980535</v>
      </c>
      <c r="BX35" s="48"/>
      <c r="BY35" s="18">
        <f t="shared" si="77"/>
        <v>0</v>
      </c>
      <c r="BZ35" s="15">
        <f>'Investment Analysis'!FB35</f>
        <v>0</v>
      </c>
      <c r="CA35" s="48">
        <v>22118.16</v>
      </c>
      <c r="CB35" s="18">
        <f t="shared" si="79"/>
        <v>-4.6631034482758627E-2</v>
      </c>
      <c r="CC35" s="15">
        <f>'Investment Analysis'!FI35</f>
        <v>-6.4319566689234166E-3</v>
      </c>
      <c r="CD35" s="48">
        <v>19762.990000000002</v>
      </c>
      <c r="CE35" s="18">
        <f t="shared" si="71"/>
        <v>3.4024568201948635</v>
      </c>
      <c r="CF35" s="15">
        <f>'Investment Analysis'!FP35</f>
        <v>0.6480048159614723</v>
      </c>
      <c r="CG35" s="48">
        <v>5161.3500000000004</v>
      </c>
      <c r="CH35" s="18">
        <f t="shared" si="72"/>
        <v>1.9862812684656295</v>
      </c>
      <c r="CI35" s="15">
        <f>'Investment Analysis'!FW35</f>
        <v>5.7934794956264843E-2</v>
      </c>
      <c r="CJ35" s="48"/>
      <c r="CK35" s="18">
        <f t="shared" si="78"/>
        <v>0</v>
      </c>
      <c r="CL35" s="15">
        <f>'Investment Analysis'!GD35</f>
        <v>0</v>
      </c>
      <c r="CM35" s="48">
        <v>24539.95</v>
      </c>
      <c r="CN35" s="18">
        <f t="shared" si="24"/>
        <v>-1.6434869739478927E-2</v>
      </c>
      <c r="CO35" s="15">
        <f>'Investment Analysis'!GT35</f>
        <v>4.3669724770642251E-2</v>
      </c>
      <c r="CP35" s="48">
        <v>54243</v>
      </c>
      <c r="CQ35" s="18">
        <f t="shared" si="25"/>
        <v>1.5210189484251475</v>
      </c>
      <c r="CR35" s="15">
        <f>'Investment Analysis'!HG35</f>
        <v>1.0314589068029887</v>
      </c>
      <c r="CS35" s="48">
        <v>9240</v>
      </c>
      <c r="CT35" s="18">
        <f t="shared" si="26"/>
        <v>-0.59110702021453598</v>
      </c>
      <c r="CU35" s="15">
        <f>'Investment Analysis'!HN35</f>
        <v>12.088709677419356</v>
      </c>
      <c r="CV35" s="48">
        <v>25968</v>
      </c>
      <c r="CW35" s="18">
        <f t="shared" si="27"/>
        <v>-9.8599371713209649E-2</v>
      </c>
      <c r="CX35" s="15">
        <f>'Investment Analysis'!IB35</f>
        <v>0.22606232294617559</v>
      </c>
      <c r="CY35" s="48">
        <v>22487</v>
      </c>
      <c r="CZ35" s="18">
        <f t="shared" si="28"/>
        <v>0.25731059547106516</v>
      </c>
      <c r="DA35" s="15">
        <f>'Investment Analysis'!II35</f>
        <v>0.2849714285714286</v>
      </c>
      <c r="DB35" s="48"/>
      <c r="DC35" s="18">
        <f t="shared" si="29"/>
        <v>0</v>
      </c>
      <c r="DD35" s="15">
        <f>'Investment Analysis'!IP35</f>
        <v>2.2645967584456161</v>
      </c>
      <c r="DE35" s="48"/>
      <c r="DF35" s="18">
        <f t="shared" si="30"/>
        <v>0</v>
      </c>
      <c r="DG35" s="15">
        <f>'Investment Analysis'!IW35</f>
        <v>1.7358904109589042</v>
      </c>
      <c r="DH35" s="48">
        <v>14290.4</v>
      </c>
      <c r="DI35" s="18">
        <f t="shared" si="31"/>
        <v>1.2083075781926071</v>
      </c>
      <c r="DJ35" s="15">
        <f>'Investment Analysis'!JD35</f>
        <v>0.44522653721682853</v>
      </c>
      <c r="DK35" s="48">
        <v>2048.75</v>
      </c>
      <c r="DL35" s="18">
        <f t="shared" si="32"/>
        <v>-0.90994109631192577</v>
      </c>
      <c r="DM35" s="15">
        <f>'Investment Analysis'!JK35</f>
        <v>7.52415844992501E-3</v>
      </c>
      <c r="DN35" s="48">
        <v>5444.5</v>
      </c>
      <c r="DO35" s="18">
        <f t="shared" si="33"/>
        <v>4.0110446387482739</v>
      </c>
      <c r="DP35" s="15">
        <f>'Investment Analysis'!HU35</f>
        <v>1.9914835164835167</v>
      </c>
      <c r="DQ35" s="48">
        <v>32298</v>
      </c>
      <c r="DR35" s="18">
        <f t="shared" si="34"/>
        <v>8.9859962881727692E-2</v>
      </c>
      <c r="DS35" s="15">
        <f>'Investment Analysis'!JR35</f>
        <v>-0.54378268938754859</v>
      </c>
      <c r="DT35" s="48">
        <v>5168</v>
      </c>
      <c r="DU35" s="18">
        <f t="shared" si="35"/>
        <v>1.0426877470355731</v>
      </c>
      <c r="DV35" s="15">
        <f>'Investment Analysis'!JY35</f>
        <v>-0.28458498023715406</v>
      </c>
      <c r="DW35" s="48">
        <v>26095.25</v>
      </c>
      <c r="DX35" s="18">
        <f t="shared" si="36"/>
        <v>0.91370269873863308</v>
      </c>
      <c r="DY35" s="15">
        <f>'Investment Analysis'!KF35</f>
        <v>7.9568788501026735E-2</v>
      </c>
      <c r="DZ35" s="48">
        <v>2661.6</v>
      </c>
      <c r="EA35" s="18">
        <f t="shared" si="37"/>
        <v>-0.86698650674662681</v>
      </c>
      <c r="EB35" s="15">
        <f>'Investment Analysis'!KM35</f>
        <v>2.6625592417061608</v>
      </c>
      <c r="EC35" s="48">
        <v>2276.3000000000002</v>
      </c>
      <c r="ED35" s="18">
        <f t="shared" si="38"/>
        <v>0.3366412213740459</v>
      </c>
      <c r="EE35" s="15">
        <f>'Investment Analysis'!KT35</f>
        <v>-0.48473282442748089</v>
      </c>
      <c r="EF35" s="48">
        <v>38332.5</v>
      </c>
      <c r="EG35" s="18">
        <f t="shared" si="39"/>
        <v>0.60966238347190727</v>
      </c>
      <c r="EH35" s="15">
        <f>'Investment Analysis'!LH35</f>
        <v>0.42645827518838969</v>
      </c>
      <c r="EI35" s="48">
        <v>9146.5499999999993</v>
      </c>
      <c r="EJ35" s="18">
        <f t="shared" si="40"/>
        <v>0.14310441792163961</v>
      </c>
      <c r="EK35" s="15">
        <f>'Investment Analysis'!LO35</f>
        <v>0.12399999999999993</v>
      </c>
      <c r="EL35" s="48"/>
      <c r="EM35" s="18">
        <f t="shared" si="41"/>
        <v>0</v>
      </c>
      <c r="EN35" s="15">
        <f>'Investment Analysis'!LV35</f>
        <v>0</v>
      </c>
      <c r="EO35" s="48"/>
      <c r="EP35" s="68">
        <f t="shared" si="74"/>
        <v>0</v>
      </c>
      <c r="EQ35" s="15">
        <f>'Investment Analysis'!MC35</f>
        <v>-0.39820224719101122</v>
      </c>
      <c r="ER35" s="48">
        <v>23190.67</v>
      </c>
      <c r="ES35" s="18">
        <f t="shared" si="43"/>
        <v>-7.8839744990169214E-2</v>
      </c>
      <c r="ET35" s="15">
        <f>'Investment Analysis'!LA35</f>
        <v>-0.63339357708883637</v>
      </c>
      <c r="EU35" s="48">
        <v>77686</v>
      </c>
      <c r="EV35" s="18">
        <f>'Investment Analysis'!ML35</f>
        <v>1.6137541215261424</v>
      </c>
      <c r="EW35" s="15">
        <f>'Investment Analysis'!MJ35</f>
        <v>6.4784366576819412</v>
      </c>
      <c r="EX35" s="48">
        <v>40050.5</v>
      </c>
      <c r="EY35" s="18">
        <f t="shared" si="44"/>
        <v>-0.3940693672226635</v>
      </c>
      <c r="EZ35" s="15">
        <f>'Investment Analysis'!MQ35</f>
        <v>-9.1104050833995226E-2</v>
      </c>
      <c r="FA35" s="48"/>
      <c r="FB35" s="18">
        <f t="shared" si="45"/>
        <v>0</v>
      </c>
      <c r="FC35" s="15">
        <f>'Investment Analysis'!MX35</f>
        <v>-0.4221370388116914</v>
      </c>
      <c r="FD35" s="48">
        <v>5132</v>
      </c>
      <c r="FE35" s="18">
        <f t="shared" si="46"/>
        <v>-0.67665923209717871</v>
      </c>
      <c r="FF35" s="15">
        <f>'Investment Analysis'!NE35</f>
        <v>0.51531704436406589</v>
      </c>
      <c r="FG35" s="48"/>
      <c r="FH35" s="18">
        <f t="shared" si="47"/>
        <v>0</v>
      </c>
      <c r="FI35" s="15">
        <f>'Investment Analysis'!NL35</f>
        <v>-0.95339420404922581</v>
      </c>
      <c r="FJ35" s="48">
        <v>9449.25</v>
      </c>
      <c r="FK35" s="18">
        <f t="shared" si="48"/>
        <v>-0.50388262348790325</v>
      </c>
      <c r="FL35" s="15">
        <f>'Investment Analysis'!NS35</f>
        <v>1.8797714285714289</v>
      </c>
      <c r="FM35" s="48">
        <v>29654.400000000001</v>
      </c>
      <c r="FN35" s="18">
        <f t="shared" si="49"/>
        <v>0.16849434359275453</v>
      </c>
      <c r="FO35" s="15">
        <f>'Investment Analysis'!NZ35</f>
        <v>5.4506144742831206E-2</v>
      </c>
      <c r="FP35" s="48"/>
      <c r="FQ35" s="18">
        <f t="shared" si="50"/>
        <v>0</v>
      </c>
      <c r="FR35" s="15">
        <f>'Investment Analysis'!OG35</f>
        <v>-0.9933531262462888</v>
      </c>
      <c r="FS35" s="48">
        <v>51732.25</v>
      </c>
      <c r="FT35" s="18">
        <f t="shared" si="51"/>
        <v>1.0312846639377251</v>
      </c>
      <c r="FU35" s="15">
        <f>'Investment Analysis'!ON35</f>
        <v>1.5656065959952883</v>
      </c>
      <c r="FV35" s="48"/>
      <c r="FW35" s="18">
        <f t="shared" si="52"/>
        <v>0</v>
      </c>
      <c r="FX35" s="15">
        <f>'Investment Analysis'!OU35</f>
        <v>-0.76493506493506502</v>
      </c>
      <c r="FY35" s="48"/>
      <c r="FZ35" s="18">
        <f t="shared" si="53"/>
        <v>0</v>
      </c>
      <c r="GA35" s="15">
        <f>'Investment Analysis'!PB35</f>
        <v>2.8972307692307693</v>
      </c>
      <c r="GB35" s="48"/>
      <c r="GC35" s="18">
        <f>'Investment Analysis'!PK35</f>
        <v>-1.9700664658346505E-2</v>
      </c>
      <c r="GD35" s="15">
        <f>'Investment Analysis'!PI35</f>
        <v>-0.41122917863296954</v>
      </c>
      <c r="GE35" s="48">
        <v>7224</v>
      </c>
      <c r="GF35" s="18">
        <f>'Investment Analysis'!PY35</f>
        <v>1.1695906432748635E-2</v>
      </c>
      <c r="GG35" s="15">
        <f>'Investment Analysis'!PW35</f>
        <v>-0.40481651376146788</v>
      </c>
      <c r="GH35" s="48">
        <v>38325</v>
      </c>
      <c r="GI35" s="18">
        <f>'Investment Analysis'!QF35</f>
        <v>5.7630124126421101E-2</v>
      </c>
      <c r="GJ35" s="15">
        <f>'Investment Analysis'!QD35</f>
        <v>-0.3989448412816029</v>
      </c>
      <c r="GK35" s="48"/>
      <c r="GL35" s="18">
        <f>'Investment Analysis'!QM35</f>
        <v>4.6153846153846191E-2</v>
      </c>
      <c r="GM35" s="15">
        <f>'Investment Analysis'!QK35</f>
        <v>-0.45816733067729076</v>
      </c>
      <c r="GN35" s="48">
        <v>30940.75</v>
      </c>
      <c r="GO35" s="18">
        <f>'Investment Analysis'!QT35</f>
        <v>6.4459930313588862E-2</v>
      </c>
      <c r="GP35" s="15">
        <f>'Investment Analysis'!QR35</f>
        <v>-0.98510446378507521</v>
      </c>
      <c r="GQ35" s="48">
        <v>19526.05</v>
      </c>
      <c r="GR35" s="18">
        <f>'Investment Analysis'!RA35</f>
        <v>-0.17981201471189209</v>
      </c>
      <c r="GS35" s="15">
        <f>'Investment Analysis'!QY35</f>
        <v>-0.43144475920679881</v>
      </c>
      <c r="GT35" s="48">
        <v>16690</v>
      </c>
      <c r="GU35" s="18">
        <f>'Investment Analysis'!RH35</f>
        <v>4.0404040404040407E-2</v>
      </c>
      <c r="GV35" s="15">
        <f>'Investment Analysis'!RF35</f>
        <v>-0.44372434651112552</v>
      </c>
      <c r="GW35" s="48"/>
      <c r="GX35" s="18">
        <f>'Investment Analysis'!RO35</f>
        <v>4.3716958113054059E-2</v>
      </c>
      <c r="GY35" s="15">
        <f>'Investment Analysis'!RM35</f>
        <v>-4.7592541052045731E-2</v>
      </c>
      <c r="GZ35" s="48"/>
      <c r="HA35" s="18">
        <f>'Investment Analysis'!RV35</f>
        <v>-0.23944337811900193</v>
      </c>
      <c r="HB35" s="15">
        <f>'Investment Analysis'!RT35</f>
        <v>8.2650273224043655E-2</v>
      </c>
      <c r="HC35" s="48"/>
      <c r="HD35" s="18">
        <f>'Investment Analysis'!SC35</f>
        <v>0.46568821896072987</v>
      </c>
      <c r="HE35" s="15">
        <f>'Investment Analysis'!SA35</f>
        <v>-0.16691718021944993</v>
      </c>
      <c r="HF35" s="48"/>
      <c r="HG35" s="18">
        <f>'Investment Analysis'!SJ35</f>
        <v>-0.1579292267365662</v>
      </c>
      <c r="HH35" s="15">
        <f>'Investment Analysis'!SH35</f>
        <v>2.7999999999999973E-2</v>
      </c>
      <c r="HI35" s="48"/>
      <c r="HJ35" s="18">
        <f>'Investment Analysis'!SM35</f>
        <v>0.10483870967741944</v>
      </c>
      <c r="HK35" s="15">
        <f>'Investment Analysis'!SK35</f>
        <v>0</v>
      </c>
      <c r="HL35" s="48"/>
      <c r="HM35" s="18">
        <f>'Investment Analysis'!SP35</f>
        <v>0</v>
      </c>
      <c r="HN35" s="15">
        <f>'Investment Analysis'!SN35</f>
        <v>0.11068706481482403</v>
      </c>
      <c r="HO35" s="48"/>
      <c r="HP35" s="18">
        <f>'Investment Analysis'!TE35</f>
        <v>0.53461538461538471</v>
      </c>
      <c r="HQ35" s="15">
        <f>'Investment Analysis'!TC35</f>
        <v>-0.40698538518701999</v>
      </c>
      <c r="HR35" s="48"/>
      <c r="HS35" s="18">
        <f>'Investment Analysis'!TL35</f>
        <v>0.13215339233038334</v>
      </c>
      <c r="HT35" s="15">
        <f>'Investment Analysis'!TJ35</f>
        <v>-0.1277272727272728</v>
      </c>
      <c r="HU35" s="48"/>
      <c r="HV35" s="18">
        <f>'Investment Analysis'!TS35</f>
        <v>0.39428571428571418</v>
      </c>
      <c r="HW35" s="15">
        <f>'Investment Analysis'!TQ35</f>
        <v>-0.39539256484443897</v>
      </c>
      <c r="HX35" s="48"/>
      <c r="HY35" s="18">
        <f>'Investment Analysis'!TZ35</f>
        <v>0.28654970760233933</v>
      </c>
      <c r="HZ35" s="15">
        <f>'Investment Analysis'!TX35</f>
        <v>-0.50113378684807253</v>
      </c>
      <c r="IA35" s="48"/>
      <c r="IB35" s="18">
        <f>'Investment Analysis'!UG35</f>
        <v>0</v>
      </c>
      <c r="IC35" s="15">
        <f>'Investment Analysis'!UE35</f>
        <v>0</v>
      </c>
      <c r="ID35" s="48"/>
      <c r="IE35" s="18">
        <f>'Investment Analysis'!UN35</f>
        <v>0</v>
      </c>
      <c r="IF35" s="15">
        <f>'Investment Analysis'!UL35</f>
        <v>0</v>
      </c>
      <c r="IG35" s="48"/>
      <c r="IH35" s="18">
        <f>'Investment Analysis'!UU35</f>
        <v>0</v>
      </c>
      <c r="II35" s="15">
        <f>'Investment Analysis'!US35</f>
        <v>0</v>
      </c>
      <c r="IJ35" s="48"/>
      <c r="IK35" s="18">
        <f>'Investment Analysis'!VB35</f>
        <v>0</v>
      </c>
      <c r="IL35" s="15">
        <f>'Investment Analysis'!UZ35</f>
        <v>0</v>
      </c>
      <c r="IM35" s="48"/>
      <c r="IN35" s="18">
        <f>'Investment Analysis'!VI35</f>
        <v>0</v>
      </c>
      <c r="IO35" s="15">
        <f>'Investment Analysis'!VG35</f>
        <v>0</v>
      </c>
      <c r="IP35" s="18"/>
      <c r="IQ35" s="18"/>
      <c r="IR35" s="18"/>
      <c r="IS35" s="108">
        <f t="shared" si="59"/>
        <v>20197.529999999912</v>
      </c>
      <c r="IT35" s="48">
        <f t="shared" si="60"/>
        <v>1012492.1799999998</v>
      </c>
      <c r="IU35" s="101">
        <f t="shared" si="54"/>
        <v>0</v>
      </c>
      <c r="IV35" s="101"/>
      <c r="IW35" s="15">
        <f t="shared" si="55"/>
        <v>-2.411269882267E-2</v>
      </c>
      <c r="IX35" s="113">
        <f t="shared" si="56"/>
        <v>-25017.15000000014</v>
      </c>
      <c r="IY35" s="21">
        <f t="shared" si="80"/>
        <v>0.22525399529975601</v>
      </c>
      <c r="IZ35" s="173">
        <f t="shared" si="81"/>
        <v>186139.2899999998</v>
      </c>
    </row>
    <row r="36" spans="1:260" x14ac:dyDescent="0.2">
      <c r="A36" s="76">
        <f>'Investment Analysis'!A36</f>
        <v>45698</v>
      </c>
      <c r="B36" s="77">
        <f>'Investment Analysis'!B36</f>
        <v>45698</v>
      </c>
      <c r="C36" s="27">
        <f>'Investment Analysis'!C36</f>
        <v>44470.41</v>
      </c>
      <c r="D36" s="42">
        <f>'Investment Analysis'!D36</f>
        <v>167.01000000000204</v>
      </c>
      <c r="E36" s="28">
        <f>'Investment Analysis'!E36</f>
        <v>3.7696881052019038E-3</v>
      </c>
      <c r="F36" s="27">
        <f>'Investment Analysis'!G36</f>
        <v>6066.44</v>
      </c>
      <c r="G36" s="42">
        <f>'Investment Analysis'!H36</f>
        <v>40.449999999999818</v>
      </c>
      <c r="H36" s="28">
        <f>'Investment Analysis'!I36</f>
        <v>6.7125899644705387E-3</v>
      </c>
      <c r="I36" s="27">
        <f>'Investment Analysis'!K36</f>
        <v>19714.27</v>
      </c>
      <c r="J36" s="42">
        <f>'Investment Analysis'!L36</f>
        <v>190.86999999999898</v>
      </c>
      <c r="K36" s="28">
        <f>'Investment Analysis'!M36</f>
        <v>9.776473360172868E-3</v>
      </c>
      <c r="L36" s="57">
        <f>'Investment Analysis'!T36</f>
        <v>264.01872230765593</v>
      </c>
      <c r="M36" s="29">
        <f>'Investment Analysis'!V36</f>
        <v>3.2089091553724001E-3</v>
      </c>
      <c r="N36" s="29">
        <f>'Investment Analysis'!W36</f>
        <v>2.048235523400339E-2</v>
      </c>
      <c r="O36" s="1"/>
      <c r="P36" s="48">
        <f>'Investment Analysis'!Y36</f>
        <v>122752.19</v>
      </c>
      <c r="Q36" s="18"/>
      <c r="R36" s="15"/>
      <c r="S36" s="48">
        <v>22731.69</v>
      </c>
      <c r="T36" s="18">
        <f t="shared" si="61"/>
        <v>3.3829258168184251</v>
      </c>
      <c r="U36" s="15">
        <f>'Investment Analysis'!AF36</f>
        <v>0.41712690416944825</v>
      </c>
      <c r="V36" s="48">
        <v>18711.03</v>
      </c>
      <c r="W36" s="18">
        <f t="shared" si="62"/>
        <v>2.0733674659753727</v>
      </c>
      <c r="X36" s="15">
        <f>'Investment Analysis'!AT36</f>
        <v>0.27909669947886512</v>
      </c>
      <c r="Y36" s="48">
        <v>10055.26</v>
      </c>
      <c r="Z36" s="18">
        <f t="shared" si="2"/>
        <v>7.9450681635926442E-3</v>
      </c>
      <c r="AA36" s="15">
        <f>'Investment Analysis'!GK36</f>
        <v>6.7637877211239629E-3</v>
      </c>
      <c r="AB36" s="48">
        <v>2696.63</v>
      </c>
      <c r="AC36" s="18">
        <f t="shared" si="63"/>
        <v>3.0167592940292907</v>
      </c>
      <c r="AD36" s="15">
        <f>'Investment Analysis'!AT36</f>
        <v>0.27909669947886512</v>
      </c>
      <c r="AE36" s="48">
        <v>22796.2</v>
      </c>
      <c r="AF36" s="18">
        <f t="shared" si="73"/>
        <v>1.3539257211645637</v>
      </c>
      <c r="AG36" s="15">
        <f>'Investment Analysis'!BA36</f>
        <v>0.57218493661446701</v>
      </c>
      <c r="AH36" s="48"/>
      <c r="AI36" s="18">
        <f t="shared" si="75"/>
        <v>0</v>
      </c>
      <c r="AJ36" s="15">
        <f>'Investment Analysis'!BH36</f>
        <v>0</v>
      </c>
      <c r="AK36" s="48">
        <v>20468.439999999999</v>
      </c>
      <c r="AL36" s="18">
        <f t="shared" si="64"/>
        <v>6.1402235508188197</v>
      </c>
      <c r="AM36" s="15">
        <f>'Investment Analysis'!BO36</f>
        <v>0.2332435163354665</v>
      </c>
      <c r="AN36" s="48">
        <v>15370.66</v>
      </c>
      <c r="AO36" s="18">
        <f t="shared" si="7"/>
        <v>2.3126422413793102</v>
      </c>
      <c r="AP36" s="15">
        <f>'Investment Analysis'!BV36</f>
        <v>9.5008051529790638E-2</v>
      </c>
      <c r="AQ36" s="48"/>
      <c r="AR36" s="18">
        <f t="shared" si="65"/>
        <v>0</v>
      </c>
      <c r="AS36" s="15">
        <f>'Investment Analysis'!CC36</f>
        <v>0</v>
      </c>
      <c r="AT36" s="48">
        <v>28100.94</v>
      </c>
      <c r="AU36" s="18">
        <f t="shared" si="66"/>
        <v>0.39938076174385728</v>
      </c>
      <c r="AV36" s="15">
        <f>'Investment Analysis'!CJ36</f>
        <v>0.19186238835593783</v>
      </c>
      <c r="AW36" s="48">
        <v>19706.689999999999</v>
      </c>
      <c r="AX36" s="18">
        <f t="shared" si="67"/>
        <v>0.1280304526321259</v>
      </c>
      <c r="AY36" s="15">
        <f>'Investment Analysis'!CQ36</f>
        <v>0.11104020421186983</v>
      </c>
      <c r="AZ36" s="48">
        <v>16941.61</v>
      </c>
      <c r="BA36" s="18">
        <f t="shared" si="68"/>
        <v>0.89823557378023422</v>
      </c>
      <c r="BB36" s="15">
        <f>'Investment Analysis'!CX36</f>
        <v>0.18600311041990683</v>
      </c>
      <c r="BC36" s="48">
        <v>10165.23</v>
      </c>
      <c r="BD36" s="18">
        <f t="shared" si="76"/>
        <v>-0.98354446768250181</v>
      </c>
      <c r="BE36" s="15">
        <f>'Investment Analysis'!DE36</f>
        <v>-4.2524005486968434E-2</v>
      </c>
      <c r="BF36" s="48">
        <v>4368.92</v>
      </c>
      <c r="BG36" s="18">
        <f t="shared" si="13"/>
        <v>4.1458879618593583E-2</v>
      </c>
      <c r="BH36" s="15">
        <f>'Investment Analysis'!DL36</f>
        <v>1.0192525481313768E-2</v>
      </c>
      <c r="BI36" s="48">
        <v>2542.33</v>
      </c>
      <c r="BJ36" s="18">
        <f t="shared" si="14"/>
        <v>-4.5693030540329182E-3</v>
      </c>
      <c r="BK36" s="15">
        <f>'Investment Analysis'!DZ36</f>
        <v>0.80629669156883699</v>
      </c>
      <c r="BL36" s="48">
        <v>4324.72</v>
      </c>
      <c r="BM36" s="18">
        <f t="shared" si="15"/>
        <v>-1.7332424448988807E-2</v>
      </c>
      <c r="BN36" s="15">
        <f>'Investment Analysis'!EG36</f>
        <v>0.75083214455539693</v>
      </c>
      <c r="BO36" s="48"/>
      <c r="BP36" s="18">
        <f t="shared" si="69"/>
        <v>0</v>
      </c>
      <c r="BQ36" s="15">
        <f>'Investment Analysis'!DS36</f>
        <v>0</v>
      </c>
      <c r="BR36" s="48">
        <v>6113.97</v>
      </c>
      <c r="BS36" s="18">
        <f t="shared" si="17"/>
        <v>8.0397596748542188E-2</v>
      </c>
      <c r="BT36" s="15">
        <f>'Investment Analysis'!EN36</f>
        <v>0.89262472885032529</v>
      </c>
      <c r="BU36" s="48">
        <v>15002.26</v>
      </c>
      <c r="BV36" s="18">
        <f t="shared" si="70"/>
        <v>0.54813972270830547</v>
      </c>
      <c r="BW36" s="15">
        <f>'Investment Analysis'!EU36</f>
        <v>0.14265253509023215</v>
      </c>
      <c r="BX36" s="48"/>
      <c r="BY36" s="18">
        <f t="shared" si="77"/>
        <v>0</v>
      </c>
      <c r="BZ36" s="15">
        <f>'Investment Analysis'!FB36</f>
        <v>0</v>
      </c>
      <c r="CA36" s="48">
        <v>22615.53</v>
      </c>
      <c r="CB36" s="18">
        <f t="shared" si="79"/>
        <v>-2.5192672413793155E-2</v>
      </c>
      <c r="CC36" s="15">
        <f>'Investment Analysis'!FI36</f>
        <v>1.5910629654705567E-2</v>
      </c>
      <c r="CD36" s="48">
        <v>19629.95</v>
      </c>
      <c r="CE36" s="18">
        <f t="shared" si="71"/>
        <v>3.387726970770593</v>
      </c>
      <c r="CF36" s="15">
        <f>'Investment Analysis'!FP36</f>
        <v>0.63691090471276235</v>
      </c>
      <c r="CG36" s="48">
        <v>5119.79</v>
      </c>
      <c r="CH36" s="18">
        <f t="shared" si="72"/>
        <v>1.978095331888911</v>
      </c>
      <c r="CI36" s="15">
        <f>'Investment Analysis'!FW36</f>
        <v>4.9414972168578826E-2</v>
      </c>
      <c r="CJ36" s="48"/>
      <c r="CK36" s="18">
        <f t="shared" si="78"/>
        <v>0</v>
      </c>
      <c r="CL36" s="15">
        <f>'Investment Analysis'!GD36</f>
        <v>0</v>
      </c>
      <c r="CM36" s="48">
        <v>24748.35</v>
      </c>
      <c r="CN36" s="18">
        <f t="shared" si="24"/>
        <v>-8.0821643286573732E-3</v>
      </c>
      <c r="CO36" s="15">
        <f>'Investment Analysis'!GT36</f>
        <v>4.1834862385321123E-2</v>
      </c>
      <c r="CP36" s="48">
        <v>52609.5</v>
      </c>
      <c r="CQ36" s="18">
        <f t="shared" si="25"/>
        <v>1.4450997615761074</v>
      </c>
      <c r="CR36" s="15">
        <f>'Investment Analysis'!HG36</f>
        <v>0.97028256839503424</v>
      </c>
      <c r="CS36" s="48">
        <v>9360</v>
      </c>
      <c r="CT36" s="18">
        <f t="shared" si="26"/>
        <v>-0.58579672177576381</v>
      </c>
      <c r="CU36" s="15">
        <f>'Investment Analysis'!HN36</f>
        <v>12.342741935483872</v>
      </c>
      <c r="CV36" s="48">
        <v>26714</v>
      </c>
      <c r="CW36" s="18">
        <f t="shared" si="27"/>
        <v>-7.2704236596837737E-2</v>
      </c>
      <c r="CX36" s="15">
        <f>'Investment Analysis'!IB36</f>
        <v>0.26128423040604332</v>
      </c>
      <c r="CY36" s="48">
        <v>23504</v>
      </c>
      <c r="CZ36" s="18">
        <f t="shared" si="28"/>
        <v>0.3141738887335756</v>
      </c>
      <c r="DA36" s="15">
        <f>'Investment Analysis'!II36</f>
        <v>0.34308571428571422</v>
      </c>
      <c r="DB36" s="48"/>
      <c r="DC36" s="18">
        <f t="shared" si="29"/>
        <v>0</v>
      </c>
      <c r="DD36" s="15">
        <f>'Investment Analysis'!IP36</f>
        <v>2.2604959968756102</v>
      </c>
      <c r="DE36" s="48"/>
      <c r="DF36" s="18">
        <f t="shared" si="30"/>
        <v>0</v>
      </c>
      <c r="DG36" s="15">
        <f>'Investment Analysis'!IW36</f>
        <v>1.7594520547945205</v>
      </c>
      <c r="DH36" s="48">
        <v>14348</v>
      </c>
      <c r="DI36" s="18">
        <f t="shared" si="31"/>
        <v>1.2172085548275435</v>
      </c>
      <c r="DJ36" s="15">
        <f>'Investment Analysis'!JD36</f>
        <v>0.45105177993527512</v>
      </c>
      <c r="DK36" s="48">
        <v>2061.1</v>
      </c>
      <c r="DL36" s="18">
        <f t="shared" si="32"/>
        <v>-0.90939821530616738</v>
      </c>
      <c r="DM36" s="15">
        <f>'Investment Analysis'!JK36</f>
        <v>1.3597580466694606E-2</v>
      </c>
      <c r="DN36" s="48">
        <v>5548.5</v>
      </c>
      <c r="DO36" s="18">
        <f t="shared" si="33"/>
        <v>4.1067648412333178</v>
      </c>
      <c r="DP36" s="15">
        <f>'Investment Analysis'!HU36</f>
        <v>2.0486263736263735</v>
      </c>
      <c r="DQ36" s="48">
        <v>32865</v>
      </c>
      <c r="DR36" s="18">
        <f t="shared" si="34"/>
        <v>0.10899274506495697</v>
      </c>
      <c r="DS36" s="15">
        <f>'Investment Analysis'!JR36</f>
        <v>-0.52657330858781848</v>
      </c>
      <c r="DT36" s="48">
        <v>5492</v>
      </c>
      <c r="DU36" s="18">
        <f t="shared" si="35"/>
        <v>1.1707509881422924</v>
      </c>
      <c r="DV36" s="15">
        <f>'Investment Analysis'!JY36</f>
        <v>-0.28853754940711457</v>
      </c>
      <c r="DW36" s="48">
        <v>26548</v>
      </c>
      <c r="DX36" s="18">
        <f t="shared" si="36"/>
        <v>0.94690525080668819</v>
      </c>
      <c r="DY36" s="15">
        <f>'Investment Analysis'!KF36</f>
        <v>0.14579055441478439</v>
      </c>
      <c r="DZ36" s="48">
        <v>2737.2</v>
      </c>
      <c r="EA36" s="18">
        <f t="shared" si="37"/>
        <v>-0.86320839580209896</v>
      </c>
      <c r="EB36" s="15">
        <f>'Investment Analysis'!KM36</f>
        <v>2.6530805687203789</v>
      </c>
      <c r="EC36" s="48">
        <v>2276.5</v>
      </c>
      <c r="ED36" s="18">
        <f t="shared" si="38"/>
        <v>0.33675866118614212</v>
      </c>
      <c r="EE36" s="15">
        <f>'Investment Analysis'!KT36</f>
        <v>-0.47251908396946574</v>
      </c>
      <c r="EF36" s="48">
        <v>40125</v>
      </c>
      <c r="EG36" s="18">
        <f t="shared" si="39"/>
        <v>0.68493323255228022</v>
      </c>
      <c r="EH36" s="15">
        <f>'Investment Analysis'!LH36</f>
        <v>0.4931621546190344</v>
      </c>
      <c r="EI36" s="48">
        <v>9347.43</v>
      </c>
      <c r="EJ36" s="18">
        <f t="shared" si="40"/>
        <v>0.16820971067924767</v>
      </c>
      <c r="EK36" s="15">
        <f>'Investment Analysis'!LO36</f>
        <v>0.14868571428571434</v>
      </c>
      <c r="EL36" s="48"/>
      <c r="EM36" s="18">
        <f t="shared" si="41"/>
        <v>0</v>
      </c>
      <c r="EN36" s="15">
        <f>'Investment Analysis'!LV36</f>
        <v>0</v>
      </c>
      <c r="EO36" s="48"/>
      <c r="EP36" s="68">
        <f t="shared" si="74"/>
        <v>0</v>
      </c>
      <c r="EQ36" s="15">
        <f>'Investment Analysis'!MC36</f>
        <v>-0.37617977528089885</v>
      </c>
      <c r="ER36" s="48">
        <v>23501.63</v>
      </c>
      <c r="ES36" s="18">
        <f t="shared" si="43"/>
        <v>-6.6488053861889634E-2</v>
      </c>
      <c r="ET36" s="15">
        <f>'Investment Analysis'!LA36</f>
        <v>-0.60809119977756154</v>
      </c>
      <c r="EU36" s="48">
        <v>75222</v>
      </c>
      <c r="EV36" s="18">
        <f>'Investment Analysis'!ML36</f>
        <v>1.5308525671219972</v>
      </c>
      <c r="EW36" s="15">
        <f>'Investment Analysis'!MJ36</f>
        <v>6.2412398921832875</v>
      </c>
      <c r="EX36" s="48">
        <v>39924.5</v>
      </c>
      <c r="EY36" s="18">
        <f t="shared" si="44"/>
        <v>-0.39597564204395025</v>
      </c>
      <c r="EZ36" s="15">
        <f>'Investment Analysis'!MQ36</f>
        <v>-9.3963463065925429E-2</v>
      </c>
      <c r="FA36" s="48"/>
      <c r="FB36" s="18">
        <f t="shared" si="45"/>
        <v>0</v>
      </c>
      <c r="FC36" s="15">
        <f>'Investment Analysis'!MX36</f>
        <v>-0.41447053186391952</v>
      </c>
      <c r="FD36" s="48">
        <v>5130.5</v>
      </c>
      <c r="FE36" s="18">
        <f t="shared" si="46"/>
        <v>-0.67675373933643324</v>
      </c>
      <c r="FF36" s="15">
        <f>'Investment Analysis'!NE36</f>
        <v>0.51487414187643021</v>
      </c>
      <c r="FG36" s="48"/>
      <c r="FH36" s="18">
        <f t="shared" si="47"/>
        <v>0</v>
      </c>
      <c r="FI36" s="15">
        <f>'Investment Analysis'!NL36</f>
        <v>-0.9510917030567686</v>
      </c>
      <c r="FJ36" s="48">
        <v>9625</v>
      </c>
      <c r="FK36" s="18">
        <f t="shared" si="48"/>
        <v>-0.49465515793010756</v>
      </c>
      <c r="FL36" s="15">
        <f>'Investment Analysis'!NS36</f>
        <v>1.9333333333333333</v>
      </c>
      <c r="FM36" s="48">
        <v>29835.200000000001</v>
      </c>
      <c r="FN36" s="18">
        <f t="shared" si="49"/>
        <v>0.1756185402489529</v>
      </c>
      <c r="FO36" s="15">
        <f>'Investment Analysis'!NZ36</f>
        <v>6.0935366408739242E-2</v>
      </c>
      <c r="FP36" s="48"/>
      <c r="FQ36" s="18">
        <f t="shared" si="50"/>
        <v>0</v>
      </c>
      <c r="FR36" s="15">
        <f>'Investment Analysis'!OG36</f>
        <v>-0.99339743873798014</v>
      </c>
      <c r="FS36" s="48">
        <v>54335.25</v>
      </c>
      <c r="FT36" s="18">
        <f t="shared" si="51"/>
        <v>1.1334923579821539</v>
      </c>
      <c r="FU36" s="15">
        <f>'Investment Analysis'!ON36</f>
        <v>1.6946996466431095</v>
      </c>
      <c r="FV36" s="48"/>
      <c r="FW36" s="18">
        <f t="shared" si="52"/>
        <v>0</v>
      </c>
      <c r="FX36" s="15">
        <f>'Investment Analysis'!OU36</f>
        <v>-0.75844155844155836</v>
      </c>
      <c r="FY36" s="48"/>
      <c r="FZ36" s="18">
        <f t="shared" si="53"/>
        <v>0</v>
      </c>
      <c r="GA36" s="15">
        <f>'Investment Analysis'!PB36</f>
        <v>2.9064615384615382</v>
      </c>
      <c r="GB36" s="48"/>
      <c r="GC36" s="18">
        <f>'Investment Analysis'!PK36</f>
        <v>-8.7983550901353392E-3</v>
      </c>
      <c r="GD36" s="15">
        <f>'Investment Analysis'!PI36</f>
        <v>-0.4046812176909822</v>
      </c>
      <c r="GE36" s="48">
        <v>7353.5</v>
      </c>
      <c r="GF36" s="18">
        <f>'Investment Analysis'!PY36</f>
        <v>-1.1695906432748463E-2</v>
      </c>
      <c r="GG36" s="15">
        <f>'Investment Analysis'!PW36</f>
        <v>-0.41857798165137616</v>
      </c>
      <c r="GH36" s="48">
        <v>38543.75</v>
      </c>
      <c r="GI36" s="18">
        <f>'Investment Analysis'!QF36</f>
        <v>7.1398769166579723E-2</v>
      </c>
      <c r="GJ36" s="15">
        <f>'Investment Analysis'!QD36</f>
        <v>-0.39112006876315242</v>
      </c>
      <c r="GK36" s="48"/>
      <c r="GL36" s="18">
        <f>'Investment Analysis'!QM36</f>
        <v>5.3846153846153891E-2</v>
      </c>
      <c r="GM36" s="15">
        <f>'Investment Analysis'!QK36</f>
        <v>-0.45418326693227085</v>
      </c>
      <c r="GN36" s="48">
        <v>31767.37</v>
      </c>
      <c r="GO36" s="18">
        <f>'Investment Analysis'!QT36</f>
        <v>5.6620209059233477E-2</v>
      </c>
      <c r="GP36" s="15">
        <f>'Investment Analysis'!QR36</f>
        <v>-0.98521416904361392</v>
      </c>
      <c r="GQ36" s="48">
        <v>19962.650000000001</v>
      </c>
      <c r="GR36" s="18">
        <f>'Investment Analysis'!RA36</f>
        <v>-0.20719248058847572</v>
      </c>
      <c r="GS36" s="15">
        <f>'Investment Analysis'!QY36</f>
        <v>-0.45042492917847021</v>
      </c>
      <c r="GT36" s="48">
        <v>16839</v>
      </c>
      <c r="GU36" s="18">
        <f>'Investment Analysis'!RH36</f>
        <v>3.0303030303030304E-2</v>
      </c>
      <c r="GV36" s="15">
        <f>'Investment Analysis'!RF36</f>
        <v>-0.4491250810110175</v>
      </c>
      <c r="GW36" s="48"/>
      <c r="GX36" s="18">
        <f>'Investment Analysis'!RO36</f>
        <v>5.2968686457909656E-2</v>
      </c>
      <c r="GY36" s="15">
        <f>'Investment Analysis'!RM36</f>
        <v>-3.9150199461916807E-2</v>
      </c>
      <c r="GZ36" s="48"/>
      <c r="HA36" s="18">
        <f>'Investment Analysis'!RV36</f>
        <v>-0.20057581573896352</v>
      </c>
      <c r="HB36" s="15">
        <f>'Investment Analysis'!RT36</f>
        <v>0.13797814207650269</v>
      </c>
      <c r="HC36" s="48"/>
      <c r="HD36" s="18">
        <f>'Investment Analysis'!SC36</f>
        <v>0.54237736348010068</v>
      </c>
      <c r="HE36" s="15">
        <f>'Investment Analysis'!SA36</f>
        <v>-0.12332782203517208</v>
      </c>
      <c r="HF36" s="48"/>
      <c r="HG36" s="18">
        <f>'Investment Analysis'!SJ36</f>
        <v>-0.19069462647444299</v>
      </c>
      <c r="HH36" s="15">
        <f>'Investment Analysis'!SH36</f>
        <v>-1.2000000000000028E-2</v>
      </c>
      <c r="HI36" s="48"/>
      <c r="HJ36" s="18">
        <f>'Investment Analysis'!SM36</f>
        <v>-2.9197080291970826E-2</v>
      </c>
      <c r="HK36" s="15">
        <f>'Investment Analysis'!SK36</f>
        <v>0</v>
      </c>
      <c r="HL36" s="48"/>
      <c r="HM36" s="18">
        <f>'Investment Analysis'!SP36</f>
        <v>0</v>
      </c>
      <c r="HN36" s="15">
        <f>'Investment Analysis'!SN36</f>
        <v>-3.2405989447343228E-2</v>
      </c>
      <c r="HO36" s="48"/>
      <c r="HP36" s="18">
        <f>'Investment Analysis'!TE36</f>
        <v>0.63589743589743586</v>
      </c>
      <c r="HQ36" s="15">
        <f>'Investment Analysis'!TC36</f>
        <v>-0.36784741144414168</v>
      </c>
      <c r="HR36" s="48"/>
      <c r="HS36" s="18">
        <f>'Investment Analysis'!TL36</f>
        <v>0.11504424778761055</v>
      </c>
      <c r="HT36" s="15">
        <f>'Investment Analysis'!TJ36</f>
        <v>-0.1409090909090909</v>
      </c>
      <c r="HU36" s="48"/>
      <c r="HV36" s="18">
        <f>'Investment Analysis'!TS36</f>
        <v>0.45378151260504201</v>
      </c>
      <c r="HW36" s="15">
        <f>'Investment Analysis'!TQ36</f>
        <v>-0.36959326011383759</v>
      </c>
      <c r="HX36" s="48"/>
      <c r="HY36" s="18">
        <f>'Investment Analysis'!TZ36</f>
        <v>0.30994152046783641</v>
      </c>
      <c r="HZ36" s="15">
        <f>'Investment Analysis'!TX36</f>
        <v>-0.49206349206349204</v>
      </c>
      <c r="IA36" s="48"/>
      <c r="IB36" s="18">
        <f>'Investment Analysis'!UG36</f>
        <v>0</v>
      </c>
      <c r="IC36" s="15">
        <f>'Investment Analysis'!UE36</f>
        <v>0</v>
      </c>
      <c r="ID36" s="48"/>
      <c r="IE36" s="18">
        <f>'Investment Analysis'!UN36</f>
        <v>0</v>
      </c>
      <c r="IF36" s="15">
        <f>'Investment Analysis'!UL36</f>
        <v>0</v>
      </c>
      <c r="IG36" s="48"/>
      <c r="IH36" s="18">
        <f>'Investment Analysis'!UU36</f>
        <v>0</v>
      </c>
      <c r="II36" s="15">
        <f>'Investment Analysis'!US36</f>
        <v>0</v>
      </c>
      <c r="IJ36" s="48"/>
      <c r="IK36" s="18">
        <f>'Investment Analysis'!VB36</f>
        <v>0</v>
      </c>
      <c r="IL36" s="15">
        <f>'Investment Analysis'!UZ36</f>
        <v>0</v>
      </c>
      <c r="IM36" s="48"/>
      <c r="IN36" s="18">
        <f>'Investment Analysis'!VI36</f>
        <v>0</v>
      </c>
      <c r="IO36" s="15">
        <f>'Investment Analysis'!VG36</f>
        <v>0</v>
      </c>
      <c r="IP36" s="18"/>
      <c r="IQ36" s="18"/>
      <c r="IR36" s="18"/>
      <c r="IS36" s="108">
        <f t="shared" si="59"/>
        <v>8046.7899999999208</v>
      </c>
      <c r="IT36" s="48">
        <f t="shared" si="60"/>
        <v>1020538.9699999997</v>
      </c>
      <c r="IU36" s="101">
        <f t="shared" si="54"/>
        <v>0</v>
      </c>
      <c r="IV36" s="101"/>
      <c r="IW36" s="15">
        <f t="shared" si="55"/>
        <v>-1.6356826400780625E-2</v>
      </c>
      <c r="IX36" s="113">
        <f t="shared" si="56"/>
        <v>-16970.360000000219</v>
      </c>
      <c r="IY36" s="21">
        <f t="shared" si="80"/>
        <v>0.23499171159188384</v>
      </c>
      <c r="IZ36" s="173">
        <f t="shared" si="81"/>
        <v>194186.07999999973</v>
      </c>
    </row>
    <row r="37" spans="1:260" x14ac:dyDescent="0.2">
      <c r="A37" s="76">
        <f>'Investment Analysis'!A37</f>
        <v>45699</v>
      </c>
      <c r="B37" s="77">
        <f>'Investment Analysis'!B37</f>
        <v>45699</v>
      </c>
      <c r="C37" s="27">
        <f>'Investment Analysis'!C37</f>
        <v>44593.65</v>
      </c>
      <c r="D37" s="42">
        <f>'Investment Analysis'!D37</f>
        <v>123.23999999999796</v>
      </c>
      <c r="E37" s="28">
        <f>'Investment Analysis'!E37</f>
        <v>2.7712809483878822E-3</v>
      </c>
      <c r="F37" s="27">
        <f>'Investment Analysis'!G37</f>
        <v>6068.5</v>
      </c>
      <c r="G37" s="42">
        <f>'Investment Analysis'!H37</f>
        <v>2.0600000000004002</v>
      </c>
      <c r="H37" s="28">
        <f>'Investment Analysis'!I37</f>
        <v>3.3957312690810433E-4</v>
      </c>
      <c r="I37" s="27">
        <f>'Investment Analysis'!K37</f>
        <v>19643.86</v>
      </c>
      <c r="J37" s="42">
        <f>'Investment Analysis'!L37</f>
        <v>-70.409999999999854</v>
      </c>
      <c r="K37" s="28">
        <f>'Investment Analysis'!M37</f>
        <v>-3.5715245859978509E-3</v>
      </c>
      <c r="L37" s="57">
        <f>'Investment Analysis'!T37</f>
        <v>264.02925811684139</v>
      </c>
      <c r="M37" s="29">
        <f>'Investment Analysis'!V37</f>
        <v>3.9905538112476417E-5</v>
      </c>
      <c r="N37" s="29">
        <f>'Investment Analysis'!W37</f>
        <v>2.0523078131523289E-2</v>
      </c>
      <c r="O37" s="1"/>
      <c r="P37" s="48">
        <f>'Investment Analysis'!Y37</f>
        <v>122752.19</v>
      </c>
      <c r="Q37" s="18"/>
      <c r="R37" s="15"/>
      <c r="S37" s="48">
        <v>22615.84</v>
      </c>
      <c r="T37" s="18">
        <f t="shared" si="61"/>
        <v>3.3674129619710764</v>
      </c>
      <c r="U37" s="15">
        <f>'Investment Analysis'!AF37</f>
        <v>0.40990471566425918</v>
      </c>
      <c r="V37" s="48">
        <v>18669.240000000002</v>
      </c>
      <c r="W37" s="18">
        <f t="shared" si="62"/>
        <v>2.0679507453013612</v>
      </c>
      <c r="X37" s="15">
        <f>'Investment Analysis'!AT37</f>
        <v>0.27504342790966996</v>
      </c>
      <c r="Y37" s="48">
        <v>9951.33</v>
      </c>
      <c r="Z37" s="18">
        <f t="shared" si="2"/>
        <v>-2.4729350441058612E-3</v>
      </c>
      <c r="AA37" s="15">
        <f>'Investment Analysis'!GK37</f>
        <v>-3.6420395421436153E-3</v>
      </c>
      <c r="AB37" s="48">
        <v>2688.09</v>
      </c>
      <c r="AC37" s="18">
        <f t="shared" si="63"/>
        <v>3.0135523845287269</v>
      </c>
      <c r="AD37" s="15">
        <f>'Investment Analysis'!AT37</f>
        <v>0.27504342790966996</v>
      </c>
      <c r="AE37" s="48">
        <v>22804.85</v>
      </c>
      <c r="AF37" s="18">
        <f t="shared" si="73"/>
        <v>1.3543113825850461</v>
      </c>
      <c r="AG37" s="15">
        <f>'Investment Analysis'!BA37</f>
        <v>0.5727815063385534</v>
      </c>
      <c r="AH37" s="48"/>
      <c r="AI37" s="18">
        <f t="shared" si="75"/>
        <v>0</v>
      </c>
      <c r="AJ37" s="15">
        <f>'Investment Analysis'!BH37</f>
        <v>0</v>
      </c>
      <c r="AK37" s="48">
        <v>20174.95</v>
      </c>
      <c r="AL37" s="18">
        <f t="shared" si="64"/>
        <v>6.0639329347543542</v>
      </c>
      <c r="AM37" s="15">
        <f>'Investment Analysis'!BO37</f>
        <v>0.21556079488043117</v>
      </c>
      <c r="AN37" s="48">
        <v>15261.41</v>
      </c>
      <c r="AO37" s="18">
        <f t="shared" si="7"/>
        <v>2.2890969827586205</v>
      </c>
      <c r="AP37" s="15">
        <f>'Investment Analysis'!BV37</f>
        <v>8.7224906065485774E-2</v>
      </c>
      <c r="AQ37" s="48"/>
      <c r="AR37" s="18">
        <f t="shared" si="65"/>
        <v>0</v>
      </c>
      <c r="AS37" s="15">
        <f>'Investment Analysis'!CC37</f>
        <v>0</v>
      </c>
      <c r="AT37" s="48">
        <v>27827.97</v>
      </c>
      <c r="AU37" s="18">
        <f t="shared" si="66"/>
        <v>0.38935505197047054</v>
      </c>
      <c r="AV37" s="15">
        <f>'Investment Analysis'!CJ37</f>
        <v>0.18028448561032084</v>
      </c>
      <c r="AW37" s="48">
        <v>19446.349999999999</v>
      </c>
      <c r="AX37" s="18">
        <f t="shared" si="67"/>
        <v>0.11450137712414897</v>
      </c>
      <c r="AY37" s="15">
        <f>'Investment Analysis'!CQ37</f>
        <v>9.6362476068921496E-2</v>
      </c>
      <c r="AZ37" s="48">
        <v>16852.75</v>
      </c>
      <c r="BA37" s="18">
        <f t="shared" si="68"/>
        <v>0.89295477506388543</v>
      </c>
      <c r="BB37" s="15">
        <f>'Investment Analysis'!CX37</f>
        <v>0.17978227060653193</v>
      </c>
      <c r="BC37" s="48">
        <v>10189.51</v>
      </c>
      <c r="BD37" s="18">
        <f t="shared" si="76"/>
        <v>-0.98112638183447864</v>
      </c>
      <c r="BE37" s="15">
        <f>'Investment Analysis'!DE37</f>
        <v>-4.0237768632830476E-2</v>
      </c>
      <c r="BF37" s="48">
        <v>4401.25</v>
      </c>
      <c r="BG37" s="18">
        <f t="shared" si="13"/>
        <v>4.9165673420738978E-2</v>
      </c>
      <c r="BH37" s="15">
        <f>'Investment Analysis'!DL37</f>
        <v>1.7667044167610446E-2</v>
      </c>
      <c r="BI37" s="48">
        <v>2532.5700000000002</v>
      </c>
      <c r="BJ37" s="18">
        <f t="shared" si="14"/>
        <v>-8.3907595927955499E-3</v>
      </c>
      <c r="BK37" s="15">
        <f>'Investment Analysis'!DZ37</f>
        <v>0.79935965848452517</v>
      </c>
      <c r="BL37" s="48">
        <v>4317.68</v>
      </c>
      <c r="BM37" s="18">
        <f t="shared" si="15"/>
        <v>-1.8932060895251013E-2</v>
      </c>
      <c r="BN37" s="15">
        <f>'Investment Analysis'!EG37</f>
        <v>0.74797907750832127</v>
      </c>
      <c r="BO37" s="48"/>
      <c r="BP37" s="18">
        <f t="shared" si="69"/>
        <v>0</v>
      </c>
      <c r="BQ37" s="15">
        <f>'Investment Analysis'!DS37</f>
        <v>0</v>
      </c>
      <c r="BR37" s="48">
        <v>6102.96</v>
      </c>
      <c r="BS37" s="18">
        <f t="shared" si="17"/>
        <v>7.8452023325675926E-2</v>
      </c>
      <c r="BT37" s="15">
        <f>'Investment Analysis'!EN37</f>
        <v>0.88921599008366892</v>
      </c>
      <c r="BU37" s="48">
        <v>15066.2</v>
      </c>
      <c r="BV37" s="18">
        <f t="shared" si="70"/>
        <v>0.55244312828106079</v>
      </c>
      <c r="BW37" s="15">
        <f>'Investment Analysis'!EU37</f>
        <v>0.14752219994271001</v>
      </c>
      <c r="BX37" s="48"/>
      <c r="BY37" s="18">
        <f t="shared" si="77"/>
        <v>0</v>
      </c>
      <c r="BZ37" s="15">
        <f>'Investment Analysis'!FB37</f>
        <v>0</v>
      </c>
      <c r="CA37" s="48">
        <v>22736.11</v>
      </c>
      <c r="CB37" s="18">
        <f t="shared" si="79"/>
        <v>-1.999525862068963E-2</v>
      </c>
      <c r="CC37" s="15">
        <f>'Investment Analysis'!FI37</f>
        <v>2.1327014218009567E-2</v>
      </c>
      <c r="CD37" s="48">
        <v>19478.349999999999</v>
      </c>
      <c r="CE37" s="18">
        <f t="shared" si="71"/>
        <v>3.3709422054915854</v>
      </c>
      <c r="CF37" s="15">
        <f>'Investment Analysis'!FP37</f>
        <v>0.6242690058479532</v>
      </c>
      <c r="CG37" s="48">
        <v>5117.0200000000004</v>
      </c>
      <c r="CH37" s="18">
        <f t="shared" si="72"/>
        <v>1.9775497340949379</v>
      </c>
      <c r="CI37" s="15">
        <f>'Investment Analysis'!FW37</f>
        <v>4.8846983982733128E-2</v>
      </c>
      <c r="CJ37" s="48"/>
      <c r="CK37" s="18">
        <f t="shared" si="78"/>
        <v>0</v>
      </c>
      <c r="CL37" s="15">
        <f>'Investment Analysis'!GD37</f>
        <v>0</v>
      </c>
      <c r="CM37" s="48">
        <v>24783.09</v>
      </c>
      <c r="CN37" s="18">
        <f t="shared" si="24"/>
        <v>-6.6897795591182307E-3</v>
      </c>
      <c r="CO37" s="15">
        <f>'Investment Analysis'!GT37</f>
        <v>3.5229357798165169E-2</v>
      </c>
      <c r="CP37" s="48">
        <v>49275</v>
      </c>
      <c r="CQ37" s="18">
        <f t="shared" si="25"/>
        <v>1.2901242313966621</v>
      </c>
      <c r="CR37" s="15">
        <f>'Investment Analysis'!HG37</f>
        <v>0.84540194371102761</v>
      </c>
      <c r="CS37" s="48">
        <v>10020</v>
      </c>
      <c r="CT37" s="18">
        <f t="shared" si="26"/>
        <v>-0.55659008036251634</v>
      </c>
      <c r="CU37" s="15">
        <f>'Investment Analysis'!HN37</f>
        <v>11.931451612903226</v>
      </c>
      <c r="CV37" s="48">
        <v>26560</v>
      </c>
      <c r="CW37" s="18">
        <f t="shared" si="27"/>
        <v>-7.8049881111477509E-2</v>
      </c>
      <c r="CX37" s="15">
        <f>'Investment Analysis'!IB37</f>
        <v>0.25401322001888577</v>
      </c>
      <c r="CY37" s="48">
        <v>23504</v>
      </c>
      <c r="CZ37" s="18">
        <f t="shared" si="28"/>
        <v>0.3141738887335756</v>
      </c>
      <c r="DA37" s="15">
        <f>'Investment Analysis'!II37</f>
        <v>0.34308571428571422</v>
      </c>
      <c r="DB37" s="48"/>
      <c r="DC37" s="18">
        <f t="shared" si="29"/>
        <v>0</v>
      </c>
      <c r="DD37" s="15">
        <f>'Investment Analysis'!IP37</f>
        <v>2.2507322788517867</v>
      </c>
      <c r="DE37" s="48"/>
      <c r="DF37" s="18">
        <f t="shared" si="30"/>
        <v>0</v>
      </c>
      <c r="DG37" s="15">
        <f>'Investment Analysis'!IW37</f>
        <v>1.7315068493150685</v>
      </c>
      <c r="DH37" s="48">
        <v>14396</v>
      </c>
      <c r="DI37" s="18">
        <f t="shared" si="31"/>
        <v>1.2246260353566571</v>
      </c>
      <c r="DJ37" s="15">
        <f>'Investment Analysis'!JD37</f>
        <v>0.4559061488673139</v>
      </c>
      <c r="DK37" s="48">
        <v>2057.1999999999998</v>
      </c>
      <c r="DL37" s="18">
        <f t="shared" si="32"/>
        <v>-0.90956965141324886</v>
      </c>
      <c r="DM37" s="15">
        <f>'Investment Analysis'!JK37</f>
        <v>1.1679657724556787E-2</v>
      </c>
      <c r="DN37" s="48">
        <v>5583.5</v>
      </c>
      <c r="DO37" s="18">
        <f t="shared" si="33"/>
        <v>4.138978370915785</v>
      </c>
      <c r="DP37" s="15">
        <f>'Investment Analysis'!HU37</f>
        <v>2.0689560439560442</v>
      </c>
      <c r="DQ37" s="48">
        <v>32499</v>
      </c>
      <c r="DR37" s="18">
        <f t="shared" si="34"/>
        <v>9.6642483549856592E-2</v>
      </c>
      <c r="DS37" s="15">
        <f>'Investment Analysis'!JR37</f>
        <v>-0.53602159608570954</v>
      </c>
      <c r="DT37" s="48">
        <v>5172</v>
      </c>
      <c r="DU37" s="18">
        <f t="shared" si="35"/>
        <v>1.0442687747035573</v>
      </c>
      <c r="DV37" s="15">
        <f>'Investment Analysis'!JY37</f>
        <v>-0.30830039525691694</v>
      </c>
      <c r="DW37" s="48">
        <v>26458.5</v>
      </c>
      <c r="DX37" s="18">
        <f t="shared" si="36"/>
        <v>0.94034174244646529</v>
      </c>
      <c r="DY37" s="15">
        <f>'Investment Analysis'!KF37</f>
        <v>0.16170431211498965</v>
      </c>
      <c r="DZ37" s="48">
        <v>2697.6</v>
      </c>
      <c r="EA37" s="18">
        <f t="shared" si="37"/>
        <v>-0.86518740629685165</v>
      </c>
      <c r="EB37" s="15">
        <f>'Investment Analysis'!KM37</f>
        <v>2.4862559241706159</v>
      </c>
      <c r="EC37" s="48">
        <v>2326.1999999999998</v>
      </c>
      <c r="ED37" s="18">
        <f t="shared" si="38"/>
        <v>0.36594245449207269</v>
      </c>
      <c r="EE37" s="15">
        <f>'Investment Analysis'!KT37</f>
        <v>-0.48854961832061067</v>
      </c>
      <c r="EF37" s="48">
        <v>40320</v>
      </c>
      <c r="EG37" s="18">
        <f t="shared" si="39"/>
        <v>0.69312169312169314</v>
      </c>
      <c r="EH37" s="15">
        <f>'Investment Analysis'!LH37</f>
        <v>0.50041864359475297</v>
      </c>
      <c r="EI37" s="48">
        <v>9148.41</v>
      </c>
      <c r="EJ37" s="18">
        <f t="shared" si="40"/>
        <v>0.14333687433606196</v>
      </c>
      <c r="EK37" s="15">
        <f>'Investment Analysis'!LO37</f>
        <v>0.1241142857142857</v>
      </c>
      <c r="EL37" s="48"/>
      <c r="EM37" s="18">
        <f t="shared" si="41"/>
        <v>0</v>
      </c>
      <c r="EN37" s="15">
        <f>'Investment Analysis'!LV37</f>
        <v>0</v>
      </c>
      <c r="EO37" s="48"/>
      <c r="EP37" s="68">
        <f t="shared" si="74"/>
        <v>0</v>
      </c>
      <c r="EQ37" s="15">
        <f>'Investment Analysis'!MC37</f>
        <v>-0.41483146067415733</v>
      </c>
      <c r="ER37" s="48">
        <v>23208.15</v>
      </c>
      <c r="ES37" s="18">
        <f t="shared" si="43"/>
        <v>-7.8145419157514329E-2</v>
      </c>
      <c r="ET37" s="15">
        <f>'Investment Analysis'!LA37</f>
        <v>-0.59488391491728076</v>
      </c>
      <c r="EU37" s="48">
        <v>70112</v>
      </c>
      <c r="EV37" s="18">
        <f>'Investment Analysis'!ML37</f>
        <v>1.3617522373999058</v>
      </c>
      <c r="EW37" s="15">
        <f>'Investment Analysis'!MJ37</f>
        <v>5.7574123989218329</v>
      </c>
      <c r="EX37" s="48">
        <v>39161.5</v>
      </c>
      <c r="EY37" s="18">
        <f t="shared" si="44"/>
        <v>-0.40751919512840878</v>
      </c>
      <c r="EZ37" s="15">
        <f>'Investment Analysis'!MQ37</f>
        <v>-0.11135822081016687</v>
      </c>
      <c r="FA37" s="48"/>
      <c r="FB37" s="18">
        <f t="shared" si="45"/>
        <v>0</v>
      </c>
      <c r="FC37" s="15">
        <f>'Investment Analysis'!MX37</f>
        <v>-0.43028270244369909</v>
      </c>
      <c r="FD37" s="48">
        <v>5220.5</v>
      </c>
      <c r="FE37" s="18">
        <f t="shared" si="46"/>
        <v>-0.67108330498116153</v>
      </c>
      <c r="FF37" s="15">
        <f>'Investment Analysis'!NE37</f>
        <v>0.54181737654093165</v>
      </c>
      <c r="FG37" s="48"/>
      <c r="FH37" s="18">
        <f t="shared" si="47"/>
        <v>0</v>
      </c>
      <c r="FI37" s="15">
        <f>'Investment Analysis'!NL37</f>
        <v>-0.95196506550218341</v>
      </c>
      <c r="FJ37" s="48">
        <v>9322.5</v>
      </c>
      <c r="FK37" s="18">
        <f t="shared" si="48"/>
        <v>-0.51053742439516137</v>
      </c>
      <c r="FL37" s="15">
        <f>'Investment Analysis'!NS37</f>
        <v>1.841752380952381</v>
      </c>
      <c r="FM37" s="48">
        <v>29651.200000000001</v>
      </c>
      <c r="FN37" s="18">
        <f t="shared" si="49"/>
        <v>0.16836825161653859</v>
      </c>
      <c r="FO37" s="15">
        <f>'Investment Analysis'!NZ37</f>
        <v>5.4392353208921274E-2</v>
      </c>
      <c r="FP37" s="48"/>
      <c r="FQ37" s="18">
        <f t="shared" si="50"/>
        <v>0</v>
      </c>
      <c r="FR37" s="15">
        <f>'Investment Analysis'!OG37</f>
        <v>-0.99361900119643731</v>
      </c>
      <c r="FS37" s="48">
        <v>54150</v>
      </c>
      <c r="FT37" s="18">
        <f t="shared" si="51"/>
        <v>1.1262184527490651</v>
      </c>
      <c r="FU37" s="15">
        <f>'Investment Analysis'!ON37</f>
        <v>1.6859835100117784</v>
      </c>
      <c r="FV37" s="48"/>
      <c r="FW37" s="18">
        <f t="shared" si="52"/>
        <v>0</v>
      </c>
      <c r="FX37" s="15">
        <f>'Investment Analysis'!OU37</f>
        <v>-0.76753246753246751</v>
      </c>
      <c r="FY37" s="48"/>
      <c r="FZ37" s="18">
        <f t="shared" si="53"/>
        <v>0</v>
      </c>
      <c r="GA37" s="15">
        <f>'Investment Analysis'!PB37</f>
        <v>2.9326153846153846</v>
      </c>
      <c r="GB37" s="48"/>
      <c r="GC37" s="18">
        <f>'Investment Analysis'!PK37</f>
        <v>-1.6783818677377663E-2</v>
      </c>
      <c r="GD37" s="15">
        <f>'Investment Analysis'!PI37</f>
        <v>-0.40947731188971853</v>
      </c>
      <c r="GE37" s="48">
        <v>7243.5</v>
      </c>
      <c r="GF37" s="18">
        <f>'Investment Analysis'!PY37</f>
        <v>-2.9239766081871243E-2</v>
      </c>
      <c r="GG37" s="15">
        <f>'Investment Analysis'!PW37</f>
        <v>-0.42889908256880732</v>
      </c>
      <c r="GH37" s="48">
        <v>38548.75</v>
      </c>
      <c r="GI37" s="18">
        <f>'Investment Analysis'!QF37</f>
        <v>7.4319390841764893E-2</v>
      </c>
      <c r="GJ37" s="15">
        <f>'Investment Analysis'!QD37</f>
        <v>-0.38946026853196591</v>
      </c>
      <c r="GK37" s="48"/>
      <c r="GL37" s="18">
        <f>'Investment Analysis'!QM37</f>
        <v>5.3846153846153891E-2</v>
      </c>
      <c r="GM37" s="15">
        <f>'Investment Analysis'!QK37</f>
        <v>-0.45418326693227085</v>
      </c>
      <c r="GN37" s="48">
        <v>31374.76</v>
      </c>
      <c r="GO37" s="18">
        <f>'Investment Analysis'!QT37</f>
        <v>4.268292682926831E-2</v>
      </c>
      <c r="GP37" s="15">
        <f>'Investment Analysis'!QR37</f>
        <v>-0.98540920061434945</v>
      </c>
      <c r="GQ37" s="48">
        <v>19706</v>
      </c>
      <c r="GR37" s="18">
        <f>'Investment Analysis'!RA37</f>
        <v>-0.19901920719248062</v>
      </c>
      <c r="GS37" s="15">
        <f>'Investment Analysis'!QY37</f>
        <v>-0.44475920679886682</v>
      </c>
      <c r="GT37" s="48">
        <v>16761</v>
      </c>
      <c r="GU37" s="18">
        <f>'Investment Analysis'!RH37</f>
        <v>6.5858585858585825E-2</v>
      </c>
      <c r="GV37" s="15">
        <f>'Investment Analysis'!RF37</f>
        <v>-0.43011449557139775</v>
      </c>
      <c r="GW37" s="48"/>
      <c r="GX37" s="18">
        <f>'Investment Analysis'!RO37</f>
        <v>5.6984546563643795E-2</v>
      </c>
      <c r="GY37" s="15">
        <f>'Investment Analysis'!RM37</f>
        <v>-3.5485666573893709E-2</v>
      </c>
      <c r="GZ37" s="48"/>
      <c r="HA37" s="18">
        <f>'Investment Analysis'!RV37</f>
        <v>-0.17418426103646828</v>
      </c>
      <c r="HB37" s="15">
        <f>'Investment Analysis'!RT37</f>
        <v>0.17554644808743169</v>
      </c>
      <c r="HC37" s="48"/>
      <c r="HD37" s="18">
        <f>'Investment Analysis'!SC37</f>
        <v>0.48909163030543451</v>
      </c>
      <c r="HE37" s="15">
        <f>'Investment Analysis'!SA37</f>
        <v>-0.15361491056666163</v>
      </c>
      <c r="HF37" s="48"/>
      <c r="HG37" s="18">
        <f>'Investment Analysis'!SJ37</f>
        <v>-0.27785058977719529</v>
      </c>
      <c r="HH37" s="15">
        <f>'Investment Analysis'!SH37</f>
        <v>-0.11840000000000003</v>
      </c>
      <c r="HI37" s="48"/>
      <c r="HJ37" s="18">
        <f>'Investment Analysis'!SM37</f>
        <v>-4.2105263157894771E-2</v>
      </c>
      <c r="HK37" s="15">
        <f>'Investment Analysis'!SK37</f>
        <v>0</v>
      </c>
      <c r="HL37" s="48"/>
      <c r="HM37" s="18">
        <f>'Investment Analysis'!SP37</f>
        <v>0</v>
      </c>
      <c r="HN37" s="15">
        <f>'Investment Analysis'!SN37</f>
        <v>-4.2145168696007249E-2</v>
      </c>
      <c r="HO37" s="48"/>
      <c r="HP37" s="18">
        <f>'Investment Analysis'!TE37</f>
        <v>0.58269230769230784</v>
      </c>
      <c r="HQ37" s="15">
        <f>'Investment Analysis'!TC37</f>
        <v>-0.38840723309388153</v>
      </c>
      <c r="HR37" s="48"/>
      <c r="HS37" s="18">
        <f>'Investment Analysis'!TL37</f>
        <v>0.13274336283185836</v>
      </c>
      <c r="HT37" s="15">
        <f>'Investment Analysis'!TJ37</f>
        <v>-0.12727272727272726</v>
      </c>
      <c r="HU37" s="48"/>
      <c r="HV37" s="18">
        <f>'Investment Analysis'!TS37</f>
        <v>0.39327731092436985</v>
      </c>
      <c r="HW37" s="15">
        <f>'Investment Analysis'!TQ37</f>
        <v>-0.395829841195805</v>
      </c>
      <c r="HX37" s="48"/>
      <c r="HY37" s="18">
        <f>'Investment Analysis'!TZ37</f>
        <v>0.27485380116959074</v>
      </c>
      <c r="HZ37" s="15">
        <f>'Investment Analysis'!TX37</f>
        <v>-0.50566893424036274</v>
      </c>
      <c r="IA37" s="48"/>
      <c r="IB37" s="18">
        <f>'Investment Analysis'!UG37</f>
        <v>0</v>
      </c>
      <c r="IC37" s="15">
        <f>'Investment Analysis'!UE37</f>
        <v>0</v>
      </c>
      <c r="ID37" s="48"/>
      <c r="IE37" s="18">
        <f>'Investment Analysis'!UN37</f>
        <v>0</v>
      </c>
      <c r="IF37" s="15">
        <f>'Investment Analysis'!UL37</f>
        <v>0</v>
      </c>
      <c r="IG37" s="48"/>
      <c r="IH37" s="18">
        <f>'Investment Analysis'!UU37</f>
        <v>0</v>
      </c>
      <c r="II37" s="15">
        <f>'Investment Analysis'!US37</f>
        <v>0</v>
      </c>
      <c r="IJ37" s="48"/>
      <c r="IK37" s="18">
        <f>'Investment Analysis'!VB37</f>
        <v>0</v>
      </c>
      <c r="IL37" s="15">
        <f>'Investment Analysis'!UZ37</f>
        <v>0</v>
      </c>
      <c r="IM37" s="48"/>
      <c r="IN37" s="18">
        <f>'Investment Analysis'!VI37</f>
        <v>0</v>
      </c>
      <c r="IO37" s="15">
        <f>'Investment Analysis'!VG37</f>
        <v>0</v>
      </c>
      <c r="IP37" s="18"/>
      <c r="IQ37" s="18"/>
      <c r="IR37" s="18"/>
      <c r="IS37" s="108">
        <f t="shared" si="59"/>
        <v>-12291.990000000107</v>
      </c>
      <c r="IT37" s="48">
        <f t="shared" si="60"/>
        <v>1008246.9799999996</v>
      </c>
      <c r="IU37" s="101">
        <f t="shared" si="54"/>
        <v>0</v>
      </c>
      <c r="IV37" s="101"/>
      <c r="IW37" s="15">
        <f t="shared" si="55"/>
        <v>-2.8204421062893312E-2</v>
      </c>
      <c r="IX37" s="113">
        <f t="shared" si="56"/>
        <v>-29262.350000000326</v>
      </c>
      <c r="IY37" s="21">
        <f t="shared" si="80"/>
        <v>0.22011672277203462</v>
      </c>
      <c r="IZ37" s="173">
        <f t="shared" si="81"/>
        <v>181894.08999999962</v>
      </c>
    </row>
    <row r="38" spans="1:260" x14ac:dyDescent="0.2">
      <c r="A38" s="76">
        <f>'Investment Analysis'!A38</f>
        <v>45700</v>
      </c>
      <c r="B38" s="77">
        <f>'Investment Analysis'!B38</f>
        <v>45700</v>
      </c>
      <c r="C38" s="27">
        <f>'Investment Analysis'!C38</f>
        <v>44368.62</v>
      </c>
      <c r="D38" s="42">
        <f>'Investment Analysis'!D38</f>
        <v>-225.02999999999884</v>
      </c>
      <c r="E38" s="28">
        <f>'Investment Analysis'!E38</f>
        <v>-5.0462341611417503E-3</v>
      </c>
      <c r="F38" s="27">
        <f>'Investment Analysis'!G38</f>
        <v>6051.94</v>
      </c>
      <c r="G38" s="42">
        <f>'Investment Analysis'!H38</f>
        <v>-16.5600000000004</v>
      </c>
      <c r="H38" s="28">
        <f>'Investment Analysis'!I38</f>
        <v>-2.7288456785038149E-3</v>
      </c>
      <c r="I38" s="27">
        <f>'Investment Analysis'!K38</f>
        <v>19649.95</v>
      </c>
      <c r="J38" s="42">
        <f>'Investment Analysis'!L38</f>
        <v>6.0900000000001455</v>
      </c>
      <c r="K38" s="28">
        <f>'Investment Analysis'!M38</f>
        <v>3.1002053567884036E-4</v>
      </c>
      <c r="L38" s="57">
        <f>'Investment Analysis'!T38</f>
        <v>263.6052500572348</v>
      </c>
      <c r="M38" s="29">
        <f>'Investment Analysis'!V38</f>
        <v>-1.6059131576204148E-3</v>
      </c>
      <c r="N38" s="29">
        <f>'Investment Analysis'!W38</f>
        <v>1.8884206692696592E-2</v>
      </c>
      <c r="O38" s="1"/>
      <c r="P38" s="48">
        <f>'Investment Analysis'!Y38</f>
        <v>345650.79000000004</v>
      </c>
      <c r="Q38" s="18"/>
      <c r="R38" s="15"/>
      <c r="S38" s="48">
        <v>22577.87</v>
      </c>
      <c r="T38" s="18">
        <f t="shared" si="61"/>
        <v>3.3623286020353507</v>
      </c>
      <c r="U38" s="15">
        <f>'Investment Analysis'!AF38</f>
        <v>0.40753777993566775</v>
      </c>
      <c r="V38" s="48">
        <v>18635.82</v>
      </c>
      <c r="W38" s="18">
        <f t="shared" si="62"/>
        <v>2.0636189241736878</v>
      </c>
      <c r="X38" s="15">
        <f>'Investment Analysis'!AT38</f>
        <v>0.27041111754487562</v>
      </c>
      <c r="Y38" s="48">
        <v>10034.48</v>
      </c>
      <c r="Z38" s="18">
        <f t="shared" si="2"/>
        <v>5.8620689655171972E-3</v>
      </c>
      <c r="AA38" s="15">
        <f>'Investment Analysis'!GK38</f>
        <v>4.6826222684703362E-3</v>
      </c>
      <c r="AB38" s="48">
        <v>2678.32</v>
      </c>
      <c r="AC38" s="18">
        <f t="shared" si="63"/>
        <v>3.009883589936162</v>
      </c>
      <c r="AD38" s="15">
        <f>'Investment Analysis'!AT38</f>
        <v>0.27041111754487562</v>
      </c>
      <c r="AE38" s="48">
        <v>22745.38</v>
      </c>
      <c r="AF38" s="18">
        <f t="shared" si="73"/>
        <v>1.3516599045878106</v>
      </c>
      <c r="AG38" s="15">
        <f>'Investment Analysis'!BA38</f>
        <v>0.56868008948545878</v>
      </c>
      <c r="AH38" s="48"/>
      <c r="AI38" s="18">
        <f t="shared" si="75"/>
        <v>0</v>
      </c>
      <c r="AJ38" s="15">
        <f>'Investment Analysis'!BH38</f>
        <v>0</v>
      </c>
      <c r="AK38" s="48">
        <v>20138.62</v>
      </c>
      <c r="AL38" s="18">
        <f t="shared" si="64"/>
        <v>6.0544892123732774</v>
      </c>
      <c r="AM38" s="15">
        <f>'Investment Analysis'!BO38</f>
        <v>0.21337150555742665</v>
      </c>
      <c r="AN38" s="48">
        <v>15118.25</v>
      </c>
      <c r="AO38" s="18">
        <f t="shared" si="7"/>
        <v>2.2582435344827587</v>
      </c>
      <c r="AP38" s="15">
        <f>'Investment Analysis'!BV38</f>
        <v>7.7026301663982943E-2</v>
      </c>
      <c r="AQ38" s="48"/>
      <c r="AR38" s="18">
        <f t="shared" si="65"/>
        <v>0</v>
      </c>
      <c r="AS38" s="15">
        <f>'Investment Analysis'!CC38</f>
        <v>0</v>
      </c>
      <c r="AT38" s="48">
        <v>27820.17</v>
      </c>
      <c r="AU38" s="18">
        <f t="shared" si="66"/>
        <v>0.38906857163844705</v>
      </c>
      <c r="AV38" s="15">
        <f>'Investment Analysis'!CJ38</f>
        <v>0.17995368838901757</v>
      </c>
      <c r="AW38" s="48">
        <v>19401.07</v>
      </c>
      <c r="AX38" s="18">
        <f t="shared" si="67"/>
        <v>0.11214831367250427</v>
      </c>
      <c r="AY38" s="15">
        <f>'Investment Analysis'!CQ38</f>
        <v>9.3809827696234888E-2</v>
      </c>
      <c r="AZ38" s="48">
        <v>16715.009999999998</v>
      </c>
      <c r="BA38" s="18">
        <f t="shared" si="68"/>
        <v>0.88476912105544647</v>
      </c>
      <c r="BB38" s="15">
        <f>'Investment Analysis'!CX38</f>
        <v>0.17013996889580091</v>
      </c>
      <c r="BC38" s="48">
        <v>10082.709999999999</v>
      </c>
      <c r="BD38" s="18">
        <f t="shared" si="76"/>
        <v>-0.99176277263220802</v>
      </c>
      <c r="BE38" s="15">
        <f>'Investment Analysis'!DE38</f>
        <v>-5.0297210791038015E-2</v>
      </c>
      <c r="BF38" s="48">
        <v>4400.2700000000004</v>
      </c>
      <c r="BG38" s="18">
        <f t="shared" si="13"/>
        <v>4.8932061978545993E-2</v>
      </c>
      <c r="BH38" s="15">
        <f>'Investment Analysis'!DL38</f>
        <v>1.7440543601359076E-2</v>
      </c>
      <c r="BI38" s="48">
        <v>2528.81</v>
      </c>
      <c r="BJ38" s="18">
        <f t="shared" si="14"/>
        <v>-9.86296006264685E-3</v>
      </c>
      <c r="BK38" s="15">
        <f>'Investment Analysis'!DZ38</f>
        <v>0.7966915688367131</v>
      </c>
      <c r="BL38" s="48">
        <v>4324.72</v>
      </c>
      <c r="BM38" s="18">
        <f t="shared" si="15"/>
        <v>-1.7332424448988807E-2</v>
      </c>
      <c r="BN38" s="15">
        <f>'Investment Analysis'!EG38</f>
        <v>0.75083214455539693</v>
      </c>
      <c r="BO38" s="48"/>
      <c r="BP38" s="18">
        <f t="shared" si="69"/>
        <v>0</v>
      </c>
      <c r="BQ38" s="15">
        <f>'Investment Analysis'!DS38</f>
        <v>0</v>
      </c>
      <c r="BR38" s="48">
        <v>6114.47</v>
      </c>
      <c r="BS38" s="18">
        <f t="shared" si="17"/>
        <v>8.0485951581551557E-2</v>
      </c>
      <c r="BT38" s="15">
        <f>'Investment Analysis'!EN38</f>
        <v>0.89277967152153681</v>
      </c>
      <c r="BU38" s="48">
        <v>14964.66</v>
      </c>
      <c r="BV38" s="18">
        <f t="shared" si="70"/>
        <v>0.54560909947503022</v>
      </c>
      <c r="BW38" s="15">
        <f>'Investment Analysis'!EU38</f>
        <v>0.13978802635348048</v>
      </c>
      <c r="BX38" s="48"/>
      <c r="BY38" s="18">
        <f t="shared" si="77"/>
        <v>0</v>
      </c>
      <c r="BZ38" s="15">
        <f>'Investment Analysis'!FB38</f>
        <v>0</v>
      </c>
      <c r="CA38" s="48">
        <v>22152.07</v>
      </c>
      <c r="CB38" s="18">
        <f t="shared" si="79"/>
        <v>-4.5169396551724153E-2</v>
      </c>
      <c r="CC38" s="15">
        <f>'Investment Analysis'!FI38</f>
        <v>-4.9085985104942312E-3</v>
      </c>
      <c r="CD38" s="48">
        <v>19430.91</v>
      </c>
      <c r="CE38" s="18">
        <f t="shared" si="71"/>
        <v>3.3656897697077062</v>
      </c>
      <c r="CF38" s="15">
        <f>'Investment Analysis'!FP38</f>
        <v>0.62031303749569999</v>
      </c>
      <c r="CG38" s="48">
        <v>5097.0600000000004</v>
      </c>
      <c r="CH38" s="18">
        <f t="shared" si="72"/>
        <v>1.973618278510932</v>
      </c>
      <c r="CI38" s="15">
        <f>'Investment Analysis'!FW38</f>
        <v>4.4757469044643845E-2</v>
      </c>
      <c r="CJ38" s="48"/>
      <c r="CK38" s="18">
        <f t="shared" si="78"/>
        <v>0</v>
      </c>
      <c r="CL38" s="15">
        <f>'Investment Analysis'!GD38</f>
        <v>0</v>
      </c>
      <c r="CM38" s="48">
        <v>24696.25</v>
      </c>
      <c r="CN38" s="18">
        <f t="shared" si="24"/>
        <v>-1.0170340681362725E-2</v>
      </c>
      <c r="CO38" s="15">
        <f>'Investment Analysis'!GT38</f>
        <v>3.7064220183486297E-2</v>
      </c>
      <c r="CP38" s="54">
        <v>3365.1</v>
      </c>
      <c r="CQ38" s="18">
        <f t="shared" si="25"/>
        <v>-0.84360229221566907</v>
      </c>
      <c r="CR38" s="15">
        <f>'Investment Analysis'!HG38</f>
        <v>0.8903994157631594</v>
      </c>
      <c r="CS38" s="48">
        <v>9420</v>
      </c>
      <c r="CT38" s="18">
        <f t="shared" si="26"/>
        <v>-0.58314157255637766</v>
      </c>
      <c r="CU38" s="15">
        <f>'Investment Analysis'!HN38</f>
        <v>11.504032258064516</v>
      </c>
      <c r="CV38" s="54">
        <v>13114</v>
      </c>
      <c r="CW38" s="18">
        <f t="shared" si="27"/>
        <v>-0.54478712879879199</v>
      </c>
      <c r="CX38" s="15">
        <f>'Investment Analysis'!IB38</f>
        <v>0.23833805476864947</v>
      </c>
      <c r="CY38" s="48">
        <v>23635</v>
      </c>
      <c r="CZ38" s="18">
        <f t="shared" si="28"/>
        <v>0.32149846239865809</v>
      </c>
      <c r="DA38" s="15">
        <f>'Investment Analysis'!II38</f>
        <v>0.35057142857142853</v>
      </c>
      <c r="DB38" s="54">
        <v>20544</v>
      </c>
      <c r="DC38" s="18">
        <f t="shared" si="29"/>
        <v>2.6443301255044571</v>
      </c>
      <c r="DD38" s="15">
        <f>'Investment Analysis'!IP38</f>
        <v>2.167740675649287</v>
      </c>
      <c r="DE38" s="48"/>
      <c r="DF38" s="18">
        <f t="shared" si="30"/>
        <v>0</v>
      </c>
      <c r="DG38" s="15">
        <f>'Investment Analysis'!IW38</f>
        <v>1.7194520547945207</v>
      </c>
      <c r="DH38" s="48">
        <v>14507.6</v>
      </c>
      <c r="DI38" s="18">
        <f t="shared" si="31"/>
        <v>1.2418716775868464</v>
      </c>
      <c r="DJ38" s="15">
        <f>'Investment Analysis'!JD38</f>
        <v>0.46719255663430426</v>
      </c>
      <c r="DK38" s="48">
        <v>2045.2</v>
      </c>
      <c r="DL38" s="18">
        <f t="shared" si="32"/>
        <v>-0.91009714712734624</v>
      </c>
      <c r="DM38" s="15">
        <f>'Investment Analysis'!JK38</f>
        <v>5.7783569795176242E-3</v>
      </c>
      <c r="DN38" s="54">
        <v>19323</v>
      </c>
      <c r="DO38" s="18">
        <f t="shared" si="33"/>
        <v>16.784629544408652</v>
      </c>
      <c r="DP38" s="15">
        <f>'Investment Analysis'!HU38</f>
        <v>1.9499999999999997</v>
      </c>
      <c r="DQ38" s="48">
        <v>32310</v>
      </c>
      <c r="DR38" s="18">
        <f t="shared" si="34"/>
        <v>9.0264889488780156E-2</v>
      </c>
      <c r="DS38" s="15">
        <f>'Investment Analysis'!JR38</f>
        <v>-0.53230976885439518</v>
      </c>
      <c r="DT38" s="48">
        <v>5280</v>
      </c>
      <c r="DU38" s="18">
        <f t="shared" si="35"/>
        <v>1.0869565217391304</v>
      </c>
      <c r="DV38" s="15">
        <f>'Investment Analysis'!JY38</f>
        <v>-0.30434782608695649</v>
      </c>
      <c r="DW38" s="48">
        <v>26628</v>
      </c>
      <c r="DX38" s="18">
        <f t="shared" si="36"/>
        <v>0.95277207392197127</v>
      </c>
      <c r="DY38" s="15">
        <f>'Investment Analysis'!KF38</f>
        <v>0.114476386036961</v>
      </c>
      <c r="DZ38" s="48">
        <v>2743.2</v>
      </c>
      <c r="EA38" s="18">
        <f t="shared" si="37"/>
        <v>-0.86290854572713638</v>
      </c>
      <c r="EB38" s="15">
        <f>'Investment Analysis'!KM38</f>
        <v>2.3815165876777247</v>
      </c>
      <c r="EC38" s="48">
        <v>2368.6999999999998</v>
      </c>
      <c r="ED38" s="18">
        <f t="shared" si="38"/>
        <v>0.3908984145625366</v>
      </c>
      <c r="EE38" s="15">
        <f>'Investment Analysis'!KT38</f>
        <v>-0.45229007633587787</v>
      </c>
      <c r="EF38" s="48">
        <v>39277.5</v>
      </c>
      <c r="EG38" s="18">
        <f t="shared" si="39"/>
        <v>0.64934492315444692</v>
      </c>
      <c r="EH38" s="15">
        <f>'Investment Analysis'!LH38</f>
        <v>0.4621825286073124</v>
      </c>
      <c r="EI38" s="48">
        <v>9258.15</v>
      </c>
      <c r="EJ38" s="18">
        <f t="shared" si="40"/>
        <v>0.15705180278697739</v>
      </c>
      <c r="EK38" s="15">
        <f>'Investment Analysis'!LO38</f>
        <v>0.13771428571428568</v>
      </c>
      <c r="EL38" s="48"/>
      <c r="EM38" s="18">
        <f t="shared" si="41"/>
        <v>0</v>
      </c>
      <c r="EN38" s="15">
        <f>'Investment Analysis'!LV38</f>
        <v>0</v>
      </c>
      <c r="EO38" s="48"/>
      <c r="EP38" s="68">
        <f t="shared" si="74"/>
        <v>0</v>
      </c>
      <c r="EQ38" s="15">
        <f>'Investment Analysis'!MC38</f>
        <v>-0.40808988764044946</v>
      </c>
      <c r="ER38" s="48">
        <v>7859.2</v>
      </c>
      <c r="ES38" s="18">
        <f t="shared" si="43"/>
        <v>-0.68782347917618325</v>
      </c>
      <c r="ET38" s="15">
        <f>'Investment Analysis'!LA38</f>
        <v>-0.59530098707076329</v>
      </c>
      <c r="EU38" s="54">
        <v>21752</v>
      </c>
      <c r="EV38" s="18">
        <f>'Investment Analysis'!ML38</f>
        <v>1.5628827131417802</v>
      </c>
      <c r="EW38" s="15">
        <f>'Investment Analysis'!MJ38</f>
        <v>6.3328840970350395</v>
      </c>
      <c r="EX38" s="54">
        <v>10939</v>
      </c>
      <c r="EY38" s="18">
        <f t="shared" si="44"/>
        <v>-0.83450206134876503</v>
      </c>
      <c r="EZ38" s="15">
        <f>'Investment Analysis'!MQ38</f>
        <v>-0.13034154090548061</v>
      </c>
      <c r="FA38" s="48"/>
      <c r="FB38" s="18">
        <f t="shared" si="45"/>
        <v>0</v>
      </c>
      <c r="FC38" s="15">
        <f>'Investment Analysis'!MX38</f>
        <v>-0.4245328222328702</v>
      </c>
      <c r="FD38" s="48">
        <v>5241</v>
      </c>
      <c r="FE38" s="18">
        <f t="shared" si="46"/>
        <v>-0.66979170604468308</v>
      </c>
      <c r="FF38" s="15">
        <f>'Investment Analysis'!NE38</f>
        <v>0.54698457223001395</v>
      </c>
      <c r="FG38" s="48"/>
      <c r="FH38" s="18">
        <f t="shared" si="47"/>
        <v>0</v>
      </c>
      <c r="FI38" s="15">
        <f>'Investment Analysis'!NL38</f>
        <v>-0.95013894402540688</v>
      </c>
      <c r="FJ38" s="48">
        <v>9241.25</v>
      </c>
      <c r="FK38" s="18">
        <f t="shared" si="48"/>
        <v>-0.51480332241263449</v>
      </c>
      <c r="FL38" s="15">
        <f>'Investment Analysis'!NS38</f>
        <v>1.8160761904761906</v>
      </c>
      <c r="FM38" s="48">
        <v>29377.599999999999</v>
      </c>
      <c r="FN38" s="18">
        <f t="shared" si="49"/>
        <v>0.15758738765007899</v>
      </c>
      <c r="FO38" s="15">
        <f>'Investment Analysis'!NZ38</f>
        <v>4.4663177059626892E-2</v>
      </c>
      <c r="FP38" s="48"/>
      <c r="FQ38" s="18">
        <f t="shared" si="50"/>
        <v>0</v>
      </c>
      <c r="FR38" s="15">
        <f>'Investment Analysis'!OG38</f>
        <v>-0.99357468870474597</v>
      </c>
      <c r="FS38" s="54">
        <v>8903.25</v>
      </c>
      <c r="FT38" s="18">
        <f t="shared" si="51"/>
        <v>-0.65041081367611975</v>
      </c>
      <c r="FU38" s="15">
        <f>'Investment Analysis'!ON38</f>
        <v>1.7952885747938749</v>
      </c>
      <c r="FV38" s="48"/>
      <c r="FW38" s="18">
        <f t="shared" si="52"/>
        <v>0</v>
      </c>
      <c r="FX38" s="15">
        <f>'Investment Analysis'!OU38</f>
        <v>-0.77142857142857146</v>
      </c>
      <c r="FY38" s="54"/>
      <c r="FZ38" s="18">
        <f t="shared" si="53"/>
        <v>0</v>
      </c>
      <c r="GA38" s="15">
        <f>'Investment Analysis'!PB38</f>
        <v>2.8615384615384616</v>
      </c>
      <c r="GB38" s="54">
        <v>21089.4</v>
      </c>
      <c r="GC38" s="18">
        <f>'Investment Analysis'!PK38</f>
        <v>-4.5952278487065394E-2</v>
      </c>
      <c r="GD38" s="15">
        <f>'Investment Analysis'!PI38</f>
        <v>-0.42699597932222855</v>
      </c>
      <c r="GE38" s="48">
        <v>7359.5</v>
      </c>
      <c r="GF38" s="18">
        <f>'Investment Analysis'!PY38</f>
        <v>-1.949317738791416E-2</v>
      </c>
      <c r="GG38" s="15">
        <f>'Investment Analysis'!PW38</f>
        <v>-0.42316513761467889</v>
      </c>
      <c r="GH38" s="54">
        <v>7765</v>
      </c>
      <c r="GI38" s="18">
        <f>'Investment Analysis'!QF38</f>
        <v>8.7357880463127147E-2</v>
      </c>
      <c r="GJ38" s="15">
        <f>'Investment Analysis'!QD38</f>
        <v>-0.38205044607131206</v>
      </c>
      <c r="GK38" s="48"/>
      <c r="GL38" s="18">
        <f>'Investment Analysis'!QM38</f>
        <v>5.3846153846153891E-2</v>
      </c>
      <c r="GM38" s="15">
        <f>'Investment Analysis'!QK38</f>
        <v>-0.45418326693227085</v>
      </c>
      <c r="GN38" s="48">
        <v>30892.68</v>
      </c>
      <c r="GO38" s="18">
        <f>'Investment Analysis'!QT38</f>
        <v>5.3135888501742105E-2</v>
      </c>
      <c r="GP38" s="15">
        <f>'Investment Analysis'!QR38</f>
        <v>-0.9852629269362978</v>
      </c>
      <c r="GQ38" s="48">
        <v>20151.45</v>
      </c>
      <c r="GR38" s="18">
        <f>'Investment Analysis'!RA38</f>
        <v>-0.21373109930527182</v>
      </c>
      <c r="GS38" s="15">
        <f>'Investment Analysis'!QY38</f>
        <v>-0.45495750708215299</v>
      </c>
      <c r="GT38" s="54">
        <v>8330.5</v>
      </c>
      <c r="GU38" s="18">
        <f>'Investment Analysis'!RH38</f>
        <v>3.6767676767676775E-2</v>
      </c>
      <c r="GV38" s="15">
        <f>'Investment Analysis'!RF38</f>
        <v>-0.44566861093108662</v>
      </c>
      <c r="GW38" s="48"/>
      <c r="GX38" s="18">
        <f>'Investment Analysis'!RO38</f>
        <v>4.5038633590890678E-2</v>
      </c>
      <c r="GY38" s="15">
        <f>'Investment Analysis'!RM38</f>
        <v>-4.6386492253455792E-2</v>
      </c>
      <c r="GZ38" s="48"/>
      <c r="HA38" s="18">
        <f>'Investment Analysis'!RV38</f>
        <v>-0.1981765834932821</v>
      </c>
      <c r="HB38" s="15">
        <f>'Investment Analysis'!RT38</f>
        <v>0.14139344262295084</v>
      </c>
      <c r="HC38" s="48"/>
      <c r="HD38" s="18">
        <f>'Investment Analysis'!SC38</f>
        <v>0.5521618405394686</v>
      </c>
      <c r="HE38" s="15">
        <f>'Investment Analysis'!SA38</f>
        <v>-0.11776642116338495</v>
      </c>
      <c r="HF38" s="48"/>
      <c r="HG38" s="18">
        <f>'Investment Analysis'!SJ38</f>
        <v>-0.23001310615989515</v>
      </c>
      <c r="HH38" s="15">
        <f>'Investment Analysis'!SH38</f>
        <v>-0.06</v>
      </c>
      <c r="HI38" s="48"/>
      <c r="HJ38" s="18">
        <f>'Investment Analysis'!SM38</f>
        <v>-1.4128728414442713E-2</v>
      </c>
      <c r="HK38" s="15">
        <f>'Investment Analysis'!SK38</f>
        <v>0</v>
      </c>
      <c r="HL38" s="48"/>
      <c r="HM38" s="18">
        <f>'Investment Analysis'!SP38</f>
        <v>0</v>
      </c>
      <c r="HN38" s="15">
        <f>'Investment Analysis'!SN38</f>
        <v>-1.2522815256822297E-2</v>
      </c>
      <c r="HO38" s="48"/>
      <c r="HP38" s="18">
        <f>'Investment Analysis'!TE38</f>
        <v>0.54807692307692302</v>
      </c>
      <c r="HQ38" s="15">
        <f>'Investment Analysis'!TC38</f>
        <v>-0.40178350260094131</v>
      </c>
      <c r="HR38" s="48"/>
      <c r="HS38" s="18">
        <f>'Investment Analysis'!TL38</f>
        <v>0.12094395280235981</v>
      </c>
      <c r="HT38" s="15">
        <f>'Investment Analysis'!TJ38</f>
        <v>-0.13636363636363635</v>
      </c>
      <c r="HU38" s="48"/>
      <c r="HV38" s="18">
        <f>'Investment Analysis'!TS38</f>
        <v>0.30991596638655461</v>
      </c>
      <c r="HW38" s="15">
        <f>'Investment Analysis'!TQ38</f>
        <v>-0.43197801957540466</v>
      </c>
      <c r="HX38" s="48"/>
      <c r="HY38" s="18">
        <f>'Investment Analysis'!TZ38</f>
        <v>0.29239766081871343</v>
      </c>
      <c r="HZ38" s="15">
        <f>'Investment Analysis'!TX38</f>
        <v>-0.49886621315192747</v>
      </c>
      <c r="IA38" s="48"/>
      <c r="IB38" s="18">
        <f>'Investment Analysis'!UG38</f>
        <v>0</v>
      </c>
      <c r="IC38" s="15">
        <f>'Investment Analysis'!UE38</f>
        <v>0</v>
      </c>
      <c r="ID38" s="48"/>
      <c r="IE38" s="18">
        <f>'Investment Analysis'!UN38</f>
        <v>0</v>
      </c>
      <c r="IF38" s="15">
        <f>'Investment Analysis'!UL38</f>
        <v>0</v>
      </c>
      <c r="IG38" s="48"/>
      <c r="IH38" s="18">
        <f>'Investment Analysis'!UU38</f>
        <v>0</v>
      </c>
      <c r="II38" s="15">
        <f>'Investment Analysis'!US38</f>
        <v>0</v>
      </c>
      <c r="IJ38" s="48"/>
      <c r="IK38" s="18">
        <f>'Investment Analysis'!VB38</f>
        <v>0</v>
      </c>
      <c r="IL38" s="15">
        <f>'Investment Analysis'!UZ38</f>
        <v>0</v>
      </c>
      <c r="IM38" s="48"/>
      <c r="IN38" s="18">
        <f>'Investment Analysis'!VI38</f>
        <v>0</v>
      </c>
      <c r="IO38" s="15">
        <f>'Investment Analysis'!VG38</f>
        <v>0</v>
      </c>
      <c r="IP38" s="18"/>
      <c r="IQ38" s="18"/>
      <c r="IR38" s="18"/>
      <c r="IS38" s="108">
        <f t="shared" si="59"/>
        <v>39782.010000000359</v>
      </c>
      <c r="IT38" s="48">
        <f t="shared" si="60"/>
        <v>1048028.99</v>
      </c>
      <c r="IU38" s="101">
        <f t="shared" si="54"/>
        <v>0</v>
      </c>
      <c r="IV38" s="101"/>
      <c r="IW38" s="15">
        <f t="shared" si="55"/>
        <v>1.0139340144536371E-2</v>
      </c>
      <c r="IX38" s="113">
        <f t="shared" si="56"/>
        <v>10519.660000000033</v>
      </c>
      <c r="IY38" s="21">
        <f t="shared" si="80"/>
        <v>0.2682583950302394</v>
      </c>
      <c r="IZ38" s="173">
        <f t="shared" si="81"/>
        <v>221676.09999999998</v>
      </c>
    </row>
    <row r="39" spans="1:260" x14ac:dyDescent="0.2">
      <c r="A39" s="76">
        <f>'Investment Analysis'!A39</f>
        <v>45701</v>
      </c>
      <c r="B39" s="77">
        <f>'Investment Analysis'!B39</f>
        <v>45701</v>
      </c>
      <c r="C39" s="27">
        <f>'Investment Analysis'!C39</f>
        <v>44711.49</v>
      </c>
      <c r="D39" s="42">
        <f>'Investment Analysis'!D39</f>
        <v>342.86999999999534</v>
      </c>
      <c r="E39" s="28">
        <f>'Investment Analysis'!E39</f>
        <v>7.7277589431448473E-3</v>
      </c>
      <c r="F39" s="27">
        <f>'Investment Analysis'!G39</f>
        <v>6115.06</v>
      </c>
      <c r="G39" s="42">
        <f>'Investment Analysis'!H39</f>
        <v>63.1200000000008</v>
      </c>
      <c r="H39" s="28">
        <f>'Investment Analysis'!I39</f>
        <v>1.0429713447258368E-2</v>
      </c>
      <c r="I39" s="27">
        <f>'Investment Analysis'!K39</f>
        <v>19945.64</v>
      </c>
      <c r="J39" s="42">
        <f>'Investment Analysis'!L39</f>
        <v>295.68999999999869</v>
      </c>
      <c r="K39" s="28">
        <f>'Investment Analysis'!M39</f>
        <v>1.5047875439886548E-2</v>
      </c>
      <c r="L39" s="57">
        <f>'Investment Analysis'!T39</f>
        <v>265.0767861292635</v>
      </c>
      <c r="M39" s="29">
        <f>'Investment Analysis'!V39</f>
        <v>5.5823473610984364E-3</v>
      </c>
      <c r="N39" s="29">
        <f>'Investment Analysis'!W39</f>
        <v>2.4571972255192438E-2</v>
      </c>
      <c r="P39" s="48">
        <f>'Investment Analysis'!Y39</f>
        <v>345653.29</v>
      </c>
      <c r="Q39" s="18"/>
      <c r="R39" s="83"/>
      <c r="S39" s="48">
        <v>22927.360000000001</v>
      </c>
      <c r="T39" s="18">
        <f t="shared" si="61"/>
        <v>3.4091269416175685</v>
      </c>
      <c r="U39" s="15">
        <f>'Investment Analysis'!AF39</f>
        <v>0.42932572677064984</v>
      </c>
      <c r="V39" s="48">
        <v>18819.669999999998</v>
      </c>
      <c r="W39" s="18">
        <f t="shared" si="62"/>
        <v>2.0874491250810108</v>
      </c>
      <c r="X39" s="15">
        <f>'Investment Analysis'!AT39</f>
        <v>0.28372900984365967</v>
      </c>
      <c r="Y39" s="48">
        <v>10143.6</v>
      </c>
      <c r="Z39" s="18">
        <f t="shared" si="2"/>
        <v>1.6800320769847672E-2</v>
      </c>
      <c r="AA39" s="15">
        <f>'Investment Analysis'!GK39</f>
        <v>1.5608740894901182E-2</v>
      </c>
      <c r="AB39" s="48">
        <v>2706.4</v>
      </c>
      <c r="AC39" s="18">
        <f t="shared" si="63"/>
        <v>3.0204280886218551</v>
      </c>
      <c r="AD39" s="15">
        <f>'Investment Analysis'!AT39</f>
        <v>0.28372900984365967</v>
      </c>
      <c r="AE39" s="48">
        <v>22982.18</v>
      </c>
      <c r="AF39" s="18">
        <f t="shared" si="73"/>
        <v>1.3622176646306121</v>
      </c>
      <c r="AG39" s="15">
        <f>'Investment Analysis'!BA39</f>
        <v>0.5850111856823268</v>
      </c>
      <c r="AH39" s="48"/>
      <c r="AI39" s="18">
        <f t="shared" si="75"/>
        <v>0</v>
      </c>
      <c r="AJ39" s="15">
        <f>'Investment Analysis'!BH39</f>
        <v>0</v>
      </c>
      <c r="AK39" s="48">
        <v>20406.95</v>
      </c>
      <c r="AL39" s="18">
        <f t="shared" si="64"/>
        <v>6.1242396672732005</v>
      </c>
      <c r="AM39" s="15">
        <f>'Investment Analysis'!BO39</f>
        <v>0.22953856517345911</v>
      </c>
      <c r="AN39" s="48">
        <v>15261.41</v>
      </c>
      <c r="AO39" s="18">
        <f t="shared" si="7"/>
        <v>2.2890969827586205</v>
      </c>
      <c r="AP39" s="15">
        <f>'Investment Analysis'!BV39</f>
        <v>8.7224906065485774E-2</v>
      </c>
      <c r="AQ39" s="48"/>
      <c r="AR39" s="18">
        <f t="shared" si="65"/>
        <v>0</v>
      </c>
      <c r="AS39" s="15">
        <f>'Investment Analysis'!CC39</f>
        <v>0</v>
      </c>
      <c r="AT39" s="48">
        <v>28163.34</v>
      </c>
      <c r="AU39" s="18">
        <f t="shared" si="66"/>
        <v>0.40167260440004393</v>
      </c>
      <c r="AV39" s="15">
        <f>'Investment Analysis'!CJ39</f>
        <v>0.1945087661263645</v>
      </c>
      <c r="AW39" s="48">
        <v>19610.47</v>
      </c>
      <c r="AX39" s="18">
        <f t="shared" si="67"/>
        <v>0.12303019279738092</v>
      </c>
      <c r="AY39" s="15">
        <f>'Investment Analysis'!CQ39</f>
        <v>0.10561582641991062</v>
      </c>
      <c r="AZ39" s="48">
        <v>16906.07</v>
      </c>
      <c r="BA39" s="18">
        <f t="shared" si="68"/>
        <v>0.89612349200689367</v>
      </c>
      <c r="BB39" s="15">
        <f>'Investment Analysis'!CX39</f>
        <v>0.18351477449455672</v>
      </c>
      <c r="BC39" s="48">
        <v>10174.94</v>
      </c>
      <c r="BD39" s="18">
        <f t="shared" si="76"/>
        <v>-0.98257743252664076</v>
      </c>
      <c r="BE39" s="15">
        <f>'Investment Analysis'!DE39</f>
        <v>-4.1609510745313216E-2</v>
      </c>
      <c r="BF39" s="48">
        <v>4462.96</v>
      </c>
      <c r="BG39" s="18">
        <f t="shared" si="13"/>
        <v>6.3876042908224087E-2</v>
      </c>
      <c r="BH39" s="15">
        <f>'Investment Analysis'!DL39</f>
        <v>3.1936579841449687E-2</v>
      </c>
      <c r="BI39" s="48">
        <v>2560.36</v>
      </c>
      <c r="BJ39" s="18">
        <f t="shared" si="14"/>
        <v>2.4902114330462521E-3</v>
      </c>
      <c r="BK39" s="15">
        <f>'Investment Analysis'!DZ39</f>
        <v>0.81910352187833546</v>
      </c>
      <c r="BL39" s="48">
        <v>4385.8</v>
      </c>
      <c r="BM39" s="18">
        <f t="shared" si="15"/>
        <v>-3.4537605089751916E-3</v>
      </c>
      <c r="BN39" s="15">
        <f>'Investment Analysis'!EG39</f>
        <v>0.77555872563005235</v>
      </c>
      <c r="BO39" s="48"/>
      <c r="BP39" s="18">
        <f t="shared" si="69"/>
        <v>0</v>
      </c>
      <c r="BQ39" s="15">
        <f>'Investment Analysis'!DS39</f>
        <v>0</v>
      </c>
      <c r="BR39" s="48">
        <v>6145</v>
      </c>
      <c r="BS39" s="18">
        <f t="shared" si="17"/>
        <v>8.5880897685103375E-2</v>
      </c>
      <c r="BT39" s="15">
        <f>'Investment Analysis'!EN39</f>
        <v>0.90223117446544754</v>
      </c>
      <c r="BU39" s="48">
        <v>15111.33</v>
      </c>
      <c r="BV39" s="18">
        <f t="shared" si="70"/>
        <v>0.55548054919908474</v>
      </c>
      <c r="BW39" s="15">
        <f>'Investment Analysis'!EU39</f>
        <v>0.13978802635348048</v>
      </c>
      <c r="BX39" s="48"/>
      <c r="BY39" s="18">
        <f t="shared" si="77"/>
        <v>0</v>
      </c>
      <c r="BZ39" s="15">
        <f>'Investment Analysis'!FB39</f>
        <v>0</v>
      </c>
      <c r="CA39" s="48">
        <v>22287.72</v>
      </c>
      <c r="CB39" s="18">
        <f t="shared" si="79"/>
        <v>-3.9322413793103396E-2</v>
      </c>
      <c r="CC39" s="15">
        <f>'Investment Analysis'!FI39</f>
        <v>1.1848341232227537E-3</v>
      </c>
      <c r="CD39" s="48">
        <v>19746.490000000002</v>
      </c>
      <c r="CE39" s="18">
        <f t="shared" si="71"/>
        <v>3.4006299822852086</v>
      </c>
      <c r="CF39" s="15">
        <f>'Investment Analysis'!FP39</f>
        <v>0.64662882696938417</v>
      </c>
      <c r="CG39" s="48">
        <v>5148.05</v>
      </c>
      <c r="CH39" s="18">
        <f t="shared" si="72"/>
        <v>1.9836616111877092</v>
      </c>
      <c r="CI39" s="15">
        <f>'Investment Analysis'!FW39</f>
        <v>5.5208451664205377E-2</v>
      </c>
      <c r="CJ39" s="48"/>
      <c r="CK39" s="18">
        <f t="shared" si="78"/>
        <v>0</v>
      </c>
      <c r="CL39" s="15">
        <f>'Investment Analysis'!GD39</f>
        <v>0</v>
      </c>
      <c r="CM39" s="48">
        <v>24852.560000000001</v>
      </c>
      <c r="CN39" s="18">
        <f t="shared" si="24"/>
        <v>-3.9054108216432341E-3</v>
      </c>
      <c r="CO39" s="15">
        <f>'Investment Analysis'!GT39</f>
        <v>4.2568807339449545E-2</v>
      </c>
      <c r="CP39" s="48">
        <v>3559.4</v>
      </c>
      <c r="CQ39" s="18">
        <f t="shared" si="25"/>
        <v>-0.8345719291885686</v>
      </c>
      <c r="CR39" s="15">
        <f>'Investment Analysis'!HG39</f>
        <v>0.99955058704567168</v>
      </c>
      <c r="CS39" s="48">
        <v>9750</v>
      </c>
      <c r="CT39" s="18">
        <f t="shared" si="26"/>
        <v>-0.56853825184975393</v>
      </c>
      <c r="CU39" s="15">
        <f>'Investment Analysis'!HN39</f>
        <v>10.516129032258064</v>
      </c>
      <c r="CV39" s="48">
        <v>13529</v>
      </c>
      <c r="CW39" s="18">
        <f t="shared" si="27"/>
        <v>-0.5303816581911589</v>
      </c>
      <c r="CX39" s="15">
        <f>'Investment Analysis'!IB39</f>
        <v>0.27752596789423972</v>
      </c>
      <c r="CY39" s="48">
        <v>23580</v>
      </c>
      <c r="CZ39" s="18">
        <f t="shared" si="28"/>
        <v>0.31842325971484486</v>
      </c>
      <c r="DA39" s="15">
        <f>'Investment Analysis'!II39</f>
        <v>0.34742857142857148</v>
      </c>
      <c r="DB39" s="48">
        <v>20680</v>
      </c>
      <c r="DC39" s="18">
        <f t="shared" si="29"/>
        <v>2.6684553638742297</v>
      </c>
      <c r="DD39" s="15">
        <f>'Investment Analysis'!IP39</f>
        <v>2.1159929701230227</v>
      </c>
      <c r="DE39" s="48"/>
      <c r="DF39" s="18">
        <f t="shared" si="30"/>
        <v>0</v>
      </c>
      <c r="DG39" s="15">
        <f>'Investment Analysis'!IW39</f>
        <v>1.6893150684931506</v>
      </c>
      <c r="DH39" s="48">
        <v>14571.2</v>
      </c>
      <c r="DI39" s="18">
        <f t="shared" si="31"/>
        <v>1.2516998392879219</v>
      </c>
      <c r="DJ39" s="15">
        <f>'Investment Analysis'!JD39</f>
        <v>0.47362459546925562</v>
      </c>
      <c r="DK39" s="48">
        <v>2052.6999999999998</v>
      </c>
      <c r="DL39" s="18">
        <f t="shared" si="32"/>
        <v>-0.90976746230603545</v>
      </c>
      <c r="DM39" s="15">
        <f>'Investment Analysis'!JK39</f>
        <v>9.466669945167136E-3</v>
      </c>
      <c r="DN39" s="48">
        <v>19463.400000000001</v>
      </c>
      <c r="DO39" s="18">
        <f t="shared" si="33"/>
        <v>16.913851817763462</v>
      </c>
      <c r="DP39" s="15">
        <f>'Investment Analysis'!HU39</f>
        <v>1.9703296703296704</v>
      </c>
      <c r="DQ39" s="48">
        <v>32994</v>
      </c>
      <c r="DR39" s="18">
        <f t="shared" si="34"/>
        <v>0.11334570609077105</v>
      </c>
      <c r="DS39" s="15">
        <f>'Investment Analysis'!JR39</f>
        <v>-0.5242112367133458</v>
      </c>
      <c r="DT39" s="48">
        <v>4942</v>
      </c>
      <c r="DU39" s="18">
        <f t="shared" si="35"/>
        <v>0.95335968379446645</v>
      </c>
      <c r="DV39" s="15">
        <f>'Investment Analysis'!JY39</f>
        <v>-0.30830039525691694</v>
      </c>
      <c r="DW39" s="48">
        <v>26921.5</v>
      </c>
      <c r="DX39" s="18">
        <f t="shared" si="36"/>
        <v>0.97429598122616601</v>
      </c>
      <c r="DY39" s="15">
        <f>'Investment Analysis'!KF39</f>
        <v>0.1206365503080081</v>
      </c>
      <c r="DZ39" s="48">
        <v>2769.6</v>
      </c>
      <c r="EA39" s="18">
        <f t="shared" si="37"/>
        <v>-0.86158920539730144</v>
      </c>
      <c r="EB39" s="15">
        <f>'Investment Analysis'!KM39</f>
        <v>2.3402843601895733</v>
      </c>
      <c r="EC39" s="48">
        <v>2415.3000000000002</v>
      </c>
      <c r="ED39" s="18">
        <f t="shared" si="38"/>
        <v>0.41826189078097487</v>
      </c>
      <c r="EE39" s="15">
        <f>'Investment Analysis'!KT39</f>
        <v>-0.44847328244274809</v>
      </c>
      <c r="EF39" s="48">
        <v>39652.5</v>
      </c>
      <c r="EG39" s="18">
        <f t="shared" si="39"/>
        <v>0.66509196271101034</v>
      </c>
      <c r="EH39" s="15">
        <f>'Investment Analysis'!LH39</f>
        <v>0.47530002790957304</v>
      </c>
      <c r="EI39" s="48">
        <v>9375.33</v>
      </c>
      <c r="EJ39" s="18">
        <f t="shared" si="40"/>
        <v>0.17169655689558208</v>
      </c>
      <c r="EK39" s="15">
        <f>'Investment Analysis'!LO39</f>
        <v>0.1515428571428572</v>
      </c>
      <c r="EL39" s="48"/>
      <c r="EM39" s="18">
        <f t="shared" si="41"/>
        <v>0</v>
      </c>
      <c r="EN39" s="15">
        <f>'Investment Analysis'!LV39</f>
        <v>0</v>
      </c>
      <c r="EO39" s="48"/>
      <c r="EP39" s="68">
        <f t="shared" si="74"/>
        <v>0</v>
      </c>
      <c r="EQ39" s="15">
        <f>'Investment Analysis'!MC39</f>
        <v>-0.36449438202247186</v>
      </c>
      <c r="ER39" s="48">
        <v>7915.84</v>
      </c>
      <c r="ES39" s="18">
        <f t="shared" si="43"/>
        <v>-0.68557367281682591</v>
      </c>
      <c r="ET39" s="15">
        <f>'Investment Analysis'!LA39</f>
        <v>-0.61462533018212151</v>
      </c>
      <c r="EU39" s="48">
        <v>22012</v>
      </c>
      <c r="EV39" s="18">
        <f>'Investment Analysis'!ML39</f>
        <v>1.592086669806877</v>
      </c>
      <c r="EW39" s="15">
        <f>'Investment Analysis'!MJ39</f>
        <v>6.4164420485175198</v>
      </c>
      <c r="EX39" s="48">
        <v>10912</v>
      </c>
      <c r="EY39" s="18">
        <f t="shared" si="44"/>
        <v>-0.83491054881046933</v>
      </c>
      <c r="EZ39" s="15">
        <f>'Investment Analysis'!MQ39</f>
        <v>-0.13343923749007158</v>
      </c>
      <c r="FA39" s="48"/>
      <c r="FB39" s="18">
        <f t="shared" si="45"/>
        <v>0</v>
      </c>
      <c r="FC39" s="15">
        <f>'Investment Analysis'!MX39</f>
        <v>-0.42644944896981313</v>
      </c>
      <c r="FD39" s="48">
        <v>5209</v>
      </c>
      <c r="FE39" s="18">
        <f t="shared" si="46"/>
        <v>-0.67180786048211294</v>
      </c>
      <c r="FF39" s="15">
        <f>'Investment Analysis'!NE39</f>
        <v>0.53805270539602879</v>
      </c>
      <c r="FG39" s="48"/>
      <c r="FH39" s="18">
        <f t="shared" si="47"/>
        <v>0</v>
      </c>
      <c r="FI39" s="15">
        <f>'Investment Analysis'!NL39</f>
        <v>-0.94950377133783248</v>
      </c>
      <c r="FJ39" s="48">
        <v>9257.75</v>
      </c>
      <c r="FK39" s="18">
        <f t="shared" si="48"/>
        <v>-0.51393701696908611</v>
      </c>
      <c r="FL39" s="15">
        <f>'Investment Analysis'!NS39</f>
        <v>1.8193523809523811</v>
      </c>
      <c r="FM39" s="48">
        <v>29782.400000000001</v>
      </c>
      <c r="FN39" s="18">
        <f t="shared" si="49"/>
        <v>0.17353802264139057</v>
      </c>
      <c r="FO39" s="15">
        <f>'Investment Analysis'!NZ39</f>
        <v>5.9057806099226194E-2</v>
      </c>
      <c r="FP39" s="48"/>
      <c r="FQ39" s="18">
        <f t="shared" si="50"/>
        <v>0</v>
      </c>
      <c r="FR39" s="15">
        <f>'Investment Analysis'!OG39</f>
        <v>-0.9931758762795232</v>
      </c>
      <c r="FS39" s="48">
        <v>8832.75</v>
      </c>
      <c r="FT39" s="18">
        <f t="shared" si="51"/>
        <v>-0.65317902052595933</v>
      </c>
      <c r="FU39" s="15">
        <f>'Investment Analysis'!ON39</f>
        <v>1.7670200235571256</v>
      </c>
      <c r="FV39" s="48"/>
      <c r="FW39" s="18">
        <f t="shared" si="52"/>
        <v>0</v>
      </c>
      <c r="FX39" s="15">
        <f>'Investment Analysis'!OU39</f>
        <v>-0.75844155844155836</v>
      </c>
      <c r="FY39" s="48"/>
      <c r="FZ39" s="18">
        <f t="shared" si="53"/>
        <v>0</v>
      </c>
      <c r="GA39" s="15">
        <f>'Investment Analysis'!PB39</f>
        <v>2.8329230769230769</v>
      </c>
      <c r="GB39" s="48">
        <v>21337.8</v>
      </c>
      <c r="GC39" s="18">
        <f>'Investment Analysis'!PK39</f>
        <v>-4.8869124468034229E-2</v>
      </c>
      <c r="GD39" s="15">
        <f>'Investment Analysis'!PI39</f>
        <v>-0.42874784606547961</v>
      </c>
      <c r="GE39" s="48">
        <v>7674.5</v>
      </c>
      <c r="GF39" s="18">
        <f>'Investment Analysis'!PY39</f>
        <v>-1.949317738791416E-2</v>
      </c>
      <c r="GG39" s="15">
        <f>'Investment Analysis'!PW39</f>
        <v>-0.42316513761467889</v>
      </c>
      <c r="GH39" s="48">
        <v>7761.25</v>
      </c>
      <c r="GI39" s="18">
        <f>'Investment Analysis'!QF39</f>
        <v>0.1123917805361426</v>
      </c>
      <c r="GJ39" s="15">
        <f>'Investment Analysis'!QD39</f>
        <v>-0.36782358694685674</v>
      </c>
      <c r="GK39" s="48"/>
      <c r="GL39" s="18">
        <f>'Investment Analysis'!QM39</f>
        <v>0.19230769230769229</v>
      </c>
      <c r="GM39" s="15">
        <f>'Investment Analysis'!QK39</f>
        <v>-0.38247011952191229</v>
      </c>
      <c r="GN39" s="48">
        <v>31123.14</v>
      </c>
      <c r="GO39" s="18">
        <f>'Investment Analysis'!QT39</f>
        <v>1.7421602787456073E-3</v>
      </c>
      <c r="GP39" s="15">
        <f>'Investment Analysis'!QR39</f>
        <v>-0.98598210585338497</v>
      </c>
      <c r="GQ39" s="48">
        <v>20431.7</v>
      </c>
      <c r="GR39" s="18">
        <f>'Investment Analysis'!RA39</f>
        <v>-0.18267266040049041</v>
      </c>
      <c r="GS39" s="15">
        <f>'Investment Analysis'!QY39</f>
        <v>-0.43342776203966005</v>
      </c>
      <c r="GT39" s="48">
        <v>8282.5</v>
      </c>
      <c r="GU39" s="18">
        <f>'Investment Analysis'!RH39</f>
        <v>5.6969696969696976E-2</v>
      </c>
      <c r="GV39" s="15">
        <f>'Investment Analysis'!RF39</f>
        <v>-0.43486714193130266</v>
      </c>
      <c r="GW39" s="48"/>
      <c r="GX39" s="18">
        <f>'Investment Analysis'!RO39</f>
        <v>2.2010980073200553E-2</v>
      </c>
      <c r="GY39" s="15">
        <f>'Investment Analysis'!RM39</f>
        <v>-6.7399573244271274E-2</v>
      </c>
      <c r="GZ39" s="48"/>
      <c r="HA39" s="18">
        <f>'Investment Analysis'!RV39</f>
        <v>-0.18330134357005759</v>
      </c>
      <c r="HB39" s="15">
        <f>'Investment Analysis'!RT39</f>
        <v>0.16256830601092889</v>
      </c>
      <c r="HC39" s="48"/>
      <c r="HD39" s="18">
        <f>'Investment Analysis'!SC39</f>
        <v>0.55903741901361903</v>
      </c>
      <c r="HE39" s="15">
        <f>'Investment Analysis'!SA39</f>
        <v>-0.11385840973996697</v>
      </c>
      <c r="HF39" s="48"/>
      <c r="HG39" s="18">
        <f>'Investment Analysis'!SJ39</f>
        <v>-0.19724770642201833</v>
      </c>
      <c r="HH39" s="15">
        <f>'Investment Analysis'!SH39</f>
        <v>-0.02</v>
      </c>
      <c r="HI39" s="48"/>
      <c r="HJ39" s="18">
        <f>'Investment Analysis'!SM39</f>
        <v>1.9108280254777087E-2</v>
      </c>
      <c r="HK39" s="15">
        <f>'Investment Analysis'!SK39</f>
        <v>0</v>
      </c>
      <c r="HL39" s="48"/>
      <c r="HM39" s="18">
        <f>'Investment Analysis'!SP39</f>
        <v>0</v>
      </c>
      <c r="HN39" s="15">
        <f>'Investment Analysis'!SN39</f>
        <v>1.3525932893678649E-2</v>
      </c>
      <c r="HO39" s="48"/>
      <c r="HP39" s="18">
        <f>'Investment Analysis'!TE39</f>
        <v>0.56282051282051282</v>
      </c>
      <c r="HQ39" s="15">
        <f>'Investment Analysis'!TC39</f>
        <v>-0.39608620262571215</v>
      </c>
      <c r="HR39" s="48"/>
      <c r="HS39" s="18">
        <f>'Investment Analysis'!TL39</f>
        <v>0.13864306784660763</v>
      </c>
      <c r="HT39" s="15">
        <f>'Investment Analysis'!TJ39</f>
        <v>-0.12272727272727271</v>
      </c>
      <c r="HU39" s="48"/>
      <c r="HV39" s="18">
        <f>'Investment Analysis'!TS39</f>
        <v>0.28840336134453776</v>
      </c>
      <c r="HW39" s="15">
        <f>'Investment Analysis'!TQ39</f>
        <v>-0.44130658173788195</v>
      </c>
      <c r="HX39" s="48"/>
      <c r="HY39" s="18">
        <f>'Investment Analysis'!TZ39</f>
        <v>0.28654970760233933</v>
      </c>
      <c r="HZ39" s="15">
        <f>'Investment Analysis'!TX39</f>
        <v>-0.50113378684807253</v>
      </c>
      <c r="IA39" s="48"/>
      <c r="IB39" s="18">
        <f>'Investment Analysis'!UG39</f>
        <v>0</v>
      </c>
      <c r="IC39" s="15">
        <f>'Investment Analysis'!UE39</f>
        <v>0</v>
      </c>
      <c r="ID39" s="48"/>
      <c r="IE39" s="18">
        <f>'Investment Analysis'!UN39</f>
        <v>0</v>
      </c>
      <c r="IF39" s="15">
        <f>'Investment Analysis'!UL39</f>
        <v>0</v>
      </c>
      <c r="IG39" s="48"/>
      <c r="IH39" s="18">
        <f>'Investment Analysis'!UU39</f>
        <v>0</v>
      </c>
      <c r="II39" s="15">
        <f>'Investment Analysis'!US39</f>
        <v>0</v>
      </c>
      <c r="IJ39" s="48"/>
      <c r="IK39" s="18">
        <f>'Investment Analysis'!VB39</f>
        <v>0</v>
      </c>
      <c r="IL39" s="15">
        <f>'Investment Analysis'!UZ39</f>
        <v>0</v>
      </c>
      <c r="IM39" s="48"/>
      <c r="IN39" s="18">
        <f>'Investment Analysis'!VI39</f>
        <v>0</v>
      </c>
      <c r="IO39" s="15">
        <f>'Investment Analysis'!VG39</f>
        <v>0</v>
      </c>
      <c r="IP39" s="18"/>
      <c r="IQ39" s="18"/>
      <c r="IR39" s="18"/>
      <c r="IS39" s="108">
        <f t="shared" si="59"/>
        <v>7215.5200000000186</v>
      </c>
      <c r="IT39" s="48">
        <f t="shared" si="60"/>
        <v>1055244.51</v>
      </c>
      <c r="IU39" s="101">
        <f t="shared" si="54"/>
        <v>0</v>
      </c>
      <c r="IV39" s="101"/>
      <c r="IW39" s="15">
        <f t="shared" si="55"/>
        <v>1.7093995675200389E-2</v>
      </c>
      <c r="IX39" s="113">
        <f t="shared" si="56"/>
        <v>17735.180000000051</v>
      </c>
      <c r="IY39" s="21">
        <f t="shared" si="80"/>
        <v>0.27699016094685647</v>
      </c>
      <c r="IZ39" s="173">
        <f t="shared" si="81"/>
        <v>228891.62</v>
      </c>
    </row>
    <row r="40" spans="1:260" x14ac:dyDescent="0.2">
      <c r="A40" s="76">
        <f>'Investment Analysis'!A40</f>
        <v>45702</v>
      </c>
      <c r="B40" s="77">
        <f>'Investment Analysis'!B40</f>
        <v>45702</v>
      </c>
      <c r="C40" s="27">
        <f>'Investment Analysis'!C40</f>
        <v>44546.080000000002</v>
      </c>
      <c r="D40" s="42">
        <f>'Investment Analysis'!D40</f>
        <v>-165.40999999999622</v>
      </c>
      <c r="E40" s="28">
        <f>'Investment Analysis'!E40</f>
        <v>-3.6994964828950283E-3</v>
      </c>
      <c r="F40" s="27">
        <f>'Investment Analysis'!G40</f>
        <v>6114.63</v>
      </c>
      <c r="G40" s="42">
        <f>'Investment Analysis'!H40</f>
        <v>-0.43000000000029104</v>
      </c>
      <c r="H40" s="28">
        <f>'Investment Analysis'!I40</f>
        <v>-7.031819802263445E-5</v>
      </c>
      <c r="I40" s="27">
        <f>'Investment Analysis'!K40</f>
        <v>20026.77</v>
      </c>
      <c r="J40" s="42">
        <f>'Investment Analysis'!L40</f>
        <v>81.130000000001019</v>
      </c>
      <c r="K40" s="28">
        <f>'Investment Analysis'!M40</f>
        <v>4.0675556161647872E-3</v>
      </c>
      <c r="L40" s="57">
        <f>'Investment Analysis'!T40</f>
        <v>265.00173120789384</v>
      </c>
      <c r="M40" s="29">
        <f>'Investment Analysis'!V40</f>
        <v>-2.8314407483820804E-4</v>
      </c>
      <c r="N40" s="29">
        <f>'Investment Analysis'!W40</f>
        <v>2.4281870772003084E-2</v>
      </c>
      <c r="P40" s="48">
        <f>'Investment Analysis'!Y40</f>
        <v>345653.29</v>
      </c>
      <c r="Q40" s="18"/>
      <c r="R40" s="83"/>
      <c r="S40" s="48">
        <v>23054.9</v>
      </c>
      <c r="T40" s="18">
        <f t="shared" si="61"/>
        <v>3.4262051419389397</v>
      </c>
      <c r="U40" s="15">
        <f>'Investment Analysis'!AF40</f>
        <v>0.43727620319232857</v>
      </c>
      <c r="V40" s="48">
        <v>18869.810000000001</v>
      </c>
      <c r="W40" s="18">
        <f t="shared" si="62"/>
        <v>2.0939481529488013</v>
      </c>
      <c r="X40" s="15">
        <f>'Investment Analysis'!AT40</f>
        <v>0.28836132020845401</v>
      </c>
      <c r="Y40" s="48">
        <v>10102.030000000001</v>
      </c>
      <c r="Z40" s="18">
        <f t="shared" si="2"/>
        <v>1.2633319967923081E-2</v>
      </c>
      <c r="AA40" s="15">
        <f>'Investment Analysis'!GK40</f>
        <v>1.1446409989594298E-2</v>
      </c>
      <c r="AB40" s="48">
        <v>2716.16</v>
      </c>
      <c r="AC40" s="18">
        <f t="shared" si="63"/>
        <v>3.0240931280510703</v>
      </c>
      <c r="AD40" s="15">
        <f>'Investment Analysis'!AT40</f>
        <v>0.28836132020845401</v>
      </c>
      <c r="AE40" s="48">
        <v>22986.5</v>
      </c>
      <c r="AF40" s="18">
        <f t="shared" si="73"/>
        <v>1.3624102724151768</v>
      </c>
      <c r="AG40" s="15">
        <f>'Investment Analysis'!BA40</f>
        <v>0.58530947054436999</v>
      </c>
      <c r="AH40" s="48"/>
      <c r="AI40" s="18">
        <f t="shared" si="75"/>
        <v>0</v>
      </c>
      <c r="AJ40" s="15">
        <f>'Investment Analysis'!BH40</f>
        <v>0</v>
      </c>
      <c r="AK40" s="48">
        <v>20476.82</v>
      </c>
      <c r="AL40" s="18">
        <f t="shared" si="64"/>
        <v>6.1424018715882509</v>
      </c>
      <c r="AM40" s="15">
        <f>'Investment Analysis'!BO40</f>
        <v>0.23374873694846754</v>
      </c>
      <c r="AN40" s="48">
        <v>15344.29</v>
      </c>
      <c r="AO40" s="18">
        <f t="shared" si="7"/>
        <v>2.3069590517241383</v>
      </c>
      <c r="AP40" s="15">
        <f>'Investment Analysis'!BV40</f>
        <v>9.3129361245303244E-2</v>
      </c>
      <c r="AQ40" s="48"/>
      <c r="AR40" s="18">
        <f t="shared" si="65"/>
        <v>0</v>
      </c>
      <c r="AS40" s="15">
        <f>'Investment Analysis'!CC40</f>
        <v>0</v>
      </c>
      <c r="AT40" s="48">
        <v>28100.94</v>
      </c>
      <c r="AU40" s="18">
        <f t="shared" si="66"/>
        <v>0.39938076174385728</v>
      </c>
      <c r="AV40" s="15">
        <f>'Investment Analysis'!CJ40</f>
        <v>0.19186238835593783</v>
      </c>
      <c r="AW40" s="48">
        <v>19644.43</v>
      </c>
      <c r="AX40" s="18">
        <f t="shared" si="67"/>
        <v>0.12479499038611444</v>
      </c>
      <c r="AY40" s="15">
        <f>'Investment Analysis'!CQ40</f>
        <v>0.10753031269942569</v>
      </c>
      <c r="AZ40" s="48">
        <v>16932.73</v>
      </c>
      <c r="BA40" s="18">
        <f t="shared" si="68"/>
        <v>0.89770785047839774</v>
      </c>
      <c r="BB40" s="15">
        <f>'Investment Analysis'!CX40</f>
        <v>0.18538102643856924</v>
      </c>
      <c r="BC40" s="48">
        <v>10184.65</v>
      </c>
      <c r="BD40" s="18">
        <f t="shared" si="76"/>
        <v>-0.98161039737077982</v>
      </c>
      <c r="BE40" s="15">
        <f>'Investment Analysis'!DE40</f>
        <v>-4.0695016003658005E-2</v>
      </c>
      <c r="BF40" s="48">
        <v>4452.1899999999996</v>
      </c>
      <c r="BG40" s="18">
        <f t="shared" si="13"/>
        <v>6.1308700834326484E-2</v>
      </c>
      <c r="BH40" s="15">
        <f>'Investment Analysis'!DL40</f>
        <v>2.9445073612684128E-2</v>
      </c>
      <c r="BI40" s="48">
        <v>2591.15</v>
      </c>
      <c r="BJ40" s="18">
        <f t="shared" si="14"/>
        <v>1.454581049334381E-2</v>
      </c>
      <c r="BK40" s="15">
        <f>'Investment Analysis'!DZ40</f>
        <v>0.84098185699039507</v>
      </c>
      <c r="BL40" s="48">
        <v>4425.74</v>
      </c>
      <c r="BM40" s="18">
        <f t="shared" si="15"/>
        <v>5.6214496705293757E-3</v>
      </c>
      <c r="BN40" s="15">
        <f>'Investment Analysis'!EG40</f>
        <v>0.79172610556348066</v>
      </c>
      <c r="BO40" s="48"/>
      <c r="BP40" s="18">
        <f t="shared" si="69"/>
        <v>0</v>
      </c>
      <c r="BQ40" s="15">
        <f>'Investment Analysis'!DS40</f>
        <v>0</v>
      </c>
      <c r="BR40" s="48">
        <v>6176.54</v>
      </c>
      <c r="BS40" s="18">
        <f t="shared" si="17"/>
        <v>9.1454320551334151E-2</v>
      </c>
      <c r="BT40" s="15">
        <f>'Investment Analysis'!EN40</f>
        <v>0.91199256275178175</v>
      </c>
      <c r="BU40" s="48">
        <v>15242.96</v>
      </c>
      <c r="BV40" s="18">
        <f t="shared" si="70"/>
        <v>0.56433974962982902</v>
      </c>
      <c r="BW40" s="15">
        <f>'Investment Analysis'!EU40</f>
        <v>0.16098539100544271</v>
      </c>
      <c r="BX40" s="48"/>
      <c r="BY40" s="18">
        <f t="shared" si="77"/>
        <v>0</v>
      </c>
      <c r="BZ40" s="15">
        <f>'Investment Analysis'!FB40</f>
        <v>0</v>
      </c>
      <c r="CA40" s="48">
        <v>22363.08</v>
      </c>
      <c r="CB40" s="18">
        <f t="shared" si="79"/>
        <v>-3.6074137931034408E-2</v>
      </c>
      <c r="CC40" s="15">
        <f>'Investment Analysis'!FI40</f>
        <v>4.5700744752877982E-3</v>
      </c>
      <c r="CD40" s="48">
        <v>19751.64</v>
      </c>
      <c r="CE40" s="18">
        <f t="shared" si="71"/>
        <v>3.4012001771479183</v>
      </c>
      <c r="CF40" s="15">
        <f>'Investment Analysis'!FP40</f>
        <v>0.6470588235294118</v>
      </c>
      <c r="CG40" s="48">
        <v>5098.17</v>
      </c>
      <c r="CH40" s="18">
        <f t="shared" si="72"/>
        <v>1.9738369115619461</v>
      </c>
      <c r="CI40" s="15">
        <f>'Investment Analysis'!FW40</f>
        <v>4.4984664318982091E-2</v>
      </c>
      <c r="CJ40" s="48"/>
      <c r="CK40" s="18">
        <f t="shared" si="78"/>
        <v>0</v>
      </c>
      <c r="CL40" s="15">
        <f>'Investment Analysis'!GD40</f>
        <v>0</v>
      </c>
      <c r="CM40" s="48">
        <v>24869.93</v>
      </c>
      <c r="CN40" s="18">
        <f t="shared" si="24"/>
        <v>-3.2092184368737358E-3</v>
      </c>
      <c r="CO40" s="15">
        <f>'Investment Analysis'!GT40</f>
        <v>3.669724770642202E-2</v>
      </c>
      <c r="CP40" s="48">
        <v>3558.4</v>
      </c>
      <c r="CQ40" s="18">
        <f t="shared" si="25"/>
        <v>-0.83461840558088507</v>
      </c>
      <c r="CR40" s="15">
        <f>'Investment Analysis'!HG40</f>
        <v>0.99898882085276108</v>
      </c>
      <c r="CS40" s="48">
        <v>9090</v>
      </c>
      <c r="CT40" s="18">
        <f t="shared" si="26"/>
        <v>-0.5977448932630014</v>
      </c>
      <c r="CU40" s="15">
        <f>'Investment Analysis'!HN40</f>
        <v>9.9516129032258061</v>
      </c>
      <c r="CV40" s="48">
        <v>13885</v>
      </c>
      <c r="CW40" s="18">
        <f t="shared" si="27"/>
        <v>-0.51802419424822532</v>
      </c>
      <c r="CX40" s="15">
        <f>'Investment Analysis'!IB40</f>
        <v>0.3111425873465532</v>
      </c>
      <c r="CY40" s="48">
        <v>23304</v>
      </c>
      <c r="CZ40" s="18">
        <f t="shared" si="28"/>
        <v>0.30299133351970925</v>
      </c>
      <c r="DA40" s="15">
        <f>'Investment Analysis'!II40</f>
        <v>0.33165714285714282</v>
      </c>
      <c r="DB40" s="48">
        <v>20720</v>
      </c>
      <c r="DC40" s="18">
        <f t="shared" si="29"/>
        <v>2.6755510222182801</v>
      </c>
      <c r="DD40" s="15">
        <f>'Investment Analysis'!IP40</f>
        <v>2.1247803163444638</v>
      </c>
      <c r="DE40" s="48"/>
      <c r="DF40" s="18">
        <f t="shared" si="30"/>
        <v>0</v>
      </c>
      <c r="DG40" s="15">
        <f>'Investment Analysis'!IW40</f>
        <v>1.5857534246575342</v>
      </c>
      <c r="DH40" s="48">
        <v>14733.4</v>
      </c>
      <c r="DI40" s="18">
        <f t="shared" si="31"/>
        <v>1.2767647422425517</v>
      </c>
      <c r="DJ40" s="15">
        <f>'Investment Analysis'!JD40</f>
        <v>0.49002831715210354</v>
      </c>
      <c r="DK40" s="48">
        <v>2042.15</v>
      </c>
      <c r="DL40" s="18">
        <f t="shared" si="32"/>
        <v>-0.91023121895467929</v>
      </c>
      <c r="DM40" s="15">
        <f>'Investment Analysis'!JK40</f>
        <v>4.2784430401534559E-3</v>
      </c>
      <c r="DN40" s="48">
        <v>19483.2</v>
      </c>
      <c r="DO40" s="18">
        <f t="shared" si="33"/>
        <v>16.932075471698113</v>
      </c>
      <c r="DP40" s="15">
        <f>'Investment Analysis'!HU40</f>
        <v>1.9736263736263737</v>
      </c>
      <c r="DQ40" s="48">
        <v>33492</v>
      </c>
      <c r="DR40" s="18">
        <f t="shared" si="34"/>
        <v>0.13015016028344861</v>
      </c>
      <c r="DS40" s="15">
        <f>'Investment Analysis'!JR40</f>
        <v>-0.56605365277543451</v>
      </c>
      <c r="DT40" s="48">
        <v>4616</v>
      </c>
      <c r="DU40" s="18">
        <f t="shared" si="35"/>
        <v>0.82450592885375495</v>
      </c>
      <c r="DV40" s="15">
        <f>'Investment Analysis'!JY40</f>
        <v>-0.35968379446640308</v>
      </c>
      <c r="DW40" s="48">
        <v>26796.25</v>
      </c>
      <c r="DX40" s="18">
        <f t="shared" si="36"/>
        <v>0.96511073628630095</v>
      </c>
      <c r="DY40" s="15">
        <f>'Investment Analysis'!KF40</f>
        <v>0.15297741273100618</v>
      </c>
      <c r="DZ40" s="48">
        <v>2676</v>
      </c>
      <c r="EA40" s="18">
        <f t="shared" si="37"/>
        <v>-0.86626686656671659</v>
      </c>
      <c r="EB40" s="15">
        <f>'Investment Analysis'!KM40</f>
        <v>2.3507109004739335</v>
      </c>
      <c r="EC40" s="48">
        <v>2446</v>
      </c>
      <c r="ED40" s="18">
        <f t="shared" si="38"/>
        <v>0.43628890193775688</v>
      </c>
      <c r="EE40" s="15">
        <f>'Investment Analysis'!KT40</f>
        <v>-0.44083969465648853</v>
      </c>
      <c r="EF40" s="48">
        <v>40072.5</v>
      </c>
      <c r="EG40" s="18">
        <f t="shared" si="39"/>
        <v>0.68272864701436131</v>
      </c>
      <c r="EH40" s="15">
        <f>'Investment Analysis'!LH40</f>
        <v>0.49120848451018706</v>
      </c>
      <c r="EI40" s="48">
        <v>8914.0499999999993</v>
      </c>
      <c r="EJ40" s="18">
        <f t="shared" si="40"/>
        <v>0.11404736611885262</v>
      </c>
      <c r="EK40" s="15">
        <f>'Investment Analysis'!LO40</f>
        <v>9.5428571428571363E-2</v>
      </c>
      <c r="EL40" s="48"/>
      <c r="EM40" s="18">
        <f t="shared" si="41"/>
        <v>0</v>
      </c>
      <c r="EN40" s="15">
        <f>'Investment Analysis'!LV40</f>
        <v>0</v>
      </c>
      <c r="EO40" s="48"/>
      <c r="EP40" s="68">
        <f t="shared" si="74"/>
        <v>0</v>
      </c>
      <c r="EQ40" s="15">
        <f>'Investment Analysis'!MC40</f>
        <v>-0.35056179775280905</v>
      </c>
      <c r="ER40" s="48">
        <v>7893.04</v>
      </c>
      <c r="ES40" s="18">
        <f t="shared" si="43"/>
        <v>-0.68647931520724514</v>
      </c>
      <c r="ET40" s="15">
        <f>'Investment Analysis'!LA40</f>
        <v>-0.62380091755873768</v>
      </c>
      <c r="EU40" s="48">
        <v>21048</v>
      </c>
      <c r="EV40" s="18">
        <f>'Investment Analysis'!ML40</f>
        <v>1.4785680640602918</v>
      </c>
      <c r="EW40" s="15">
        <f>'Investment Analysis'!MJ40</f>
        <v>6.0916442048517512</v>
      </c>
      <c r="EX40" s="48">
        <v>10683</v>
      </c>
      <c r="EY40" s="18">
        <f t="shared" si="44"/>
        <v>-0.8383751276523318</v>
      </c>
      <c r="EZ40" s="15">
        <f>'Investment Analysis'!MQ40</f>
        <v>-0.15146942017474191</v>
      </c>
      <c r="FA40" s="48"/>
      <c r="FB40" s="18">
        <f t="shared" si="45"/>
        <v>0</v>
      </c>
      <c r="FC40" s="15">
        <f>'Investment Analysis'!MX40</f>
        <v>-0.55486344034499291</v>
      </c>
      <c r="FD40" s="48">
        <v>5206.75</v>
      </c>
      <c r="FE40" s="18">
        <f t="shared" si="46"/>
        <v>-0.67194962134099478</v>
      </c>
      <c r="FF40" s="15">
        <f>'Investment Analysis'!NE40</f>
        <v>0.53738835166457533</v>
      </c>
      <c r="FG40" s="48"/>
      <c r="FH40" s="18">
        <f t="shared" si="47"/>
        <v>0</v>
      </c>
      <c r="FI40" s="15">
        <f>'Investment Analysis'!NL40</f>
        <v>-0.95688765383088537</v>
      </c>
      <c r="FJ40" s="48">
        <v>9189.75</v>
      </c>
      <c r="FK40" s="18">
        <f t="shared" si="48"/>
        <v>-0.51750724546370974</v>
      </c>
      <c r="FL40" s="15">
        <f>'Investment Analysis'!NS40</f>
        <v>1.800685714285714</v>
      </c>
      <c r="FM40" s="48">
        <v>29636.799999999999</v>
      </c>
      <c r="FN40" s="18">
        <f t="shared" si="49"/>
        <v>0.16780083772356699</v>
      </c>
      <c r="FO40" s="15">
        <f>'Investment Analysis'!NZ40</f>
        <v>5.3880291306326808E-2</v>
      </c>
      <c r="FP40" s="48"/>
      <c r="FQ40" s="18">
        <f t="shared" si="50"/>
        <v>0</v>
      </c>
      <c r="FR40" s="15">
        <f>'Investment Analysis'!OG40</f>
        <v>-0.9933531262462888</v>
      </c>
      <c r="FS40" s="48">
        <v>8549.25</v>
      </c>
      <c r="FT40" s="18">
        <f t="shared" si="51"/>
        <v>-0.66431074594339901</v>
      </c>
      <c r="FU40" s="15">
        <f>'Investment Analysis'!ON40</f>
        <v>1.6852767962308595</v>
      </c>
      <c r="FV40" s="48"/>
      <c r="FW40" s="18">
        <f t="shared" si="52"/>
        <v>0</v>
      </c>
      <c r="FX40" s="15">
        <f>'Investment Analysis'!OU40</f>
        <v>-0.75584415584415587</v>
      </c>
      <c r="FY40" s="48"/>
      <c r="FZ40" s="18">
        <f t="shared" si="53"/>
        <v>0</v>
      </c>
      <c r="GA40" s="15">
        <f>'Investment Analysis'!PB40</f>
        <v>2.7286153846153849</v>
      </c>
      <c r="GB40" s="48">
        <v>21228.6</v>
      </c>
      <c r="GC40" s="18">
        <f>'Investment Analysis'!PK40</f>
        <v>-6.0249605508535337E-2</v>
      </c>
      <c r="GD40" s="15">
        <f>'Investment Analysis'!PI40</f>
        <v>-0.43558299827685237</v>
      </c>
      <c r="GE40" s="48">
        <v>7341.5</v>
      </c>
      <c r="GF40" s="18">
        <f>'Investment Analysis'!PY40</f>
        <v>-6.4327485380116969E-2</v>
      </c>
      <c r="GG40" s="15">
        <f>'Investment Analysis'!PW40</f>
        <v>-0.44954128440366981</v>
      </c>
      <c r="GH40" s="48">
        <v>7754.5</v>
      </c>
      <c r="GI40" s="18">
        <f>'Investment Analysis'!QF40</f>
        <v>0.10884531135913218</v>
      </c>
      <c r="GJ40" s="15">
        <f>'Investment Analysis'!QD40</f>
        <v>-0.36983905865615452</v>
      </c>
      <c r="GK40" s="48">
        <v>0</v>
      </c>
      <c r="GL40" s="18">
        <f>'Investment Analysis'!QM40</f>
        <v>0.19230769230769229</v>
      </c>
      <c r="GM40" s="15">
        <f>'Investment Analysis'!QK40</f>
        <v>-0.38247011952191229</v>
      </c>
      <c r="GN40" s="48">
        <v>31565.200000000001</v>
      </c>
      <c r="GO40" s="18">
        <f>'Investment Analysis'!QT40</f>
        <v>-1.5679442508710777E-2</v>
      </c>
      <c r="GP40" s="15">
        <f>'Investment Analysis'!QR40</f>
        <v>-0.98622589531680449</v>
      </c>
      <c r="GQ40" s="48">
        <v>19912.5</v>
      </c>
      <c r="GR40" s="18">
        <f>'Investment Analysis'!RA40</f>
        <v>-0.21740907233346957</v>
      </c>
      <c r="GS40" s="15">
        <f>'Investment Analysis'!QY40</f>
        <v>-0.45750708215297448</v>
      </c>
      <c r="GT40" s="48">
        <v>8383</v>
      </c>
      <c r="GU40" s="18">
        <f>'Investment Analysis'!RH40</f>
        <v>6.8686868686868657E-2</v>
      </c>
      <c r="GV40" s="15">
        <f>'Investment Analysis'!RF40</f>
        <v>-0.42860228991142796</v>
      </c>
      <c r="GW40" s="48"/>
      <c r="GX40" s="18">
        <f>'Investment Analysis'!RO40</f>
        <v>3.2482716551443754E-2</v>
      </c>
      <c r="GY40" s="15">
        <f>'Investment Analysis'!RM40</f>
        <v>-5.7843955840059365E-2</v>
      </c>
      <c r="GZ40" s="48"/>
      <c r="HA40" s="18">
        <f>'Investment Analysis'!RV40</f>
        <v>-0.22600767754318624</v>
      </c>
      <c r="HB40" s="15">
        <f>'Investment Analysis'!RT40</f>
        <v>0.1017759562841529</v>
      </c>
      <c r="HC40" s="48"/>
      <c r="HD40" s="18">
        <f>'Investment Analysis'!SC40</f>
        <v>0.57556525188417296</v>
      </c>
      <c r="HE40" s="15">
        <f>'Investment Analysis'!SA40</f>
        <v>-0.10446415151059676</v>
      </c>
      <c r="HF40" s="48"/>
      <c r="HG40" s="18">
        <f>'Investment Analysis'!SJ40</f>
        <v>-0.22608125819134989</v>
      </c>
      <c r="HH40" s="15">
        <f>'Investment Analysis'!SH40</f>
        <v>-5.5199999999999957E-2</v>
      </c>
      <c r="HI40" s="48"/>
      <c r="HJ40" s="18">
        <f>'Investment Analysis'!SM40</f>
        <v>-3.1250000000000028E-2</v>
      </c>
      <c r="HK40" s="15">
        <f>'Investment Analysis'!SK40</f>
        <v>0</v>
      </c>
      <c r="HL40" s="48"/>
      <c r="HM40" s="18">
        <f>'Investment Analysis'!SP40</f>
        <v>0</v>
      </c>
      <c r="HN40" s="15">
        <f>'Investment Analysis'!SN40</f>
        <v>-3.096685592516182E-2</v>
      </c>
      <c r="HO40" s="48"/>
      <c r="HP40" s="18">
        <f>'Investment Analysis'!TE40</f>
        <v>0.52051282051282044</v>
      </c>
      <c r="HQ40" s="15">
        <f>'Investment Analysis'!TC40</f>
        <v>-0.41243497646767402</v>
      </c>
      <c r="HR40" s="48"/>
      <c r="HS40" s="18">
        <f>'Investment Analysis'!TL40</f>
        <v>0.1309734513274336</v>
      </c>
      <c r="HT40" s="15">
        <f>'Investment Analysis'!TJ40</f>
        <v>-0.1286363636363636</v>
      </c>
      <c r="HU40" s="48"/>
      <c r="HV40" s="18">
        <f>'Investment Analysis'!TS40</f>
        <v>0.29983193277310932</v>
      </c>
      <c r="HW40" s="15">
        <f>'Investment Analysis'!TQ40</f>
        <v>-0.43635078308906583</v>
      </c>
      <c r="HX40" s="48"/>
      <c r="HY40" s="18">
        <f>'Investment Analysis'!TZ40</f>
        <v>0.30409356725146203</v>
      </c>
      <c r="HZ40" s="15">
        <f>'Investment Analysis'!TX40</f>
        <v>-0.4943310657596372</v>
      </c>
      <c r="IA40" s="48"/>
      <c r="IB40" s="18">
        <f>'Investment Analysis'!UG40</f>
        <v>0</v>
      </c>
      <c r="IC40" s="15">
        <f>'Investment Analysis'!UE40</f>
        <v>0</v>
      </c>
      <c r="ID40" s="48"/>
      <c r="IE40" s="18">
        <f>'Investment Analysis'!UN40</f>
        <v>0</v>
      </c>
      <c r="IF40" s="15">
        <f>'Investment Analysis'!UL40</f>
        <v>0</v>
      </c>
      <c r="IG40" s="48"/>
      <c r="IH40" s="18">
        <f>'Investment Analysis'!UU40</f>
        <v>0</v>
      </c>
      <c r="II40" s="15">
        <f>'Investment Analysis'!US40</f>
        <v>0</v>
      </c>
      <c r="IJ40" s="48"/>
      <c r="IK40" s="18">
        <f>'Investment Analysis'!VB40</f>
        <v>0</v>
      </c>
      <c r="IL40" s="15">
        <f>'Investment Analysis'!UZ40</f>
        <v>0</v>
      </c>
      <c r="IM40" s="48"/>
      <c r="IN40" s="18">
        <f>'Investment Analysis'!VI40</f>
        <v>0</v>
      </c>
      <c r="IO40" s="15">
        <f>'Investment Analysis'!VG40</f>
        <v>0</v>
      </c>
      <c r="IP40" s="18"/>
      <c r="IQ40" s="18"/>
      <c r="IR40" s="18"/>
      <c r="IS40" s="108">
        <f t="shared" si="59"/>
        <v>-1985.7199999999721</v>
      </c>
      <c r="IT40" s="48">
        <f t="shared" si="60"/>
        <v>1053258.79</v>
      </c>
      <c r="IU40" s="101">
        <f t="shared" si="54"/>
        <v>0</v>
      </c>
      <c r="IV40" s="101"/>
      <c r="IW40" s="15">
        <f t="shared" si="55"/>
        <v>1.5180065898780959E-2</v>
      </c>
      <c r="IX40" s="113">
        <f t="shared" si="56"/>
        <v>15749.460000000079</v>
      </c>
      <c r="IY40" s="21">
        <f t="shared" si="80"/>
        <v>0.27458716820122697</v>
      </c>
      <c r="IZ40" s="173">
        <f t="shared" si="81"/>
        <v>226905.90000000002</v>
      </c>
    </row>
    <row r="41" spans="1:260" x14ac:dyDescent="0.2">
      <c r="A41" s="76">
        <f>'Investment Analysis'!A41</f>
        <v>45706</v>
      </c>
      <c r="B41" s="77">
        <f>'Investment Analysis'!B41</f>
        <v>45706</v>
      </c>
      <c r="C41" s="27">
        <f>'Investment Analysis'!C41</f>
        <v>44556.34</v>
      </c>
      <c r="D41" s="42">
        <f>'Investment Analysis'!D41</f>
        <v>10.259999999994761</v>
      </c>
      <c r="E41" s="28">
        <f>'Investment Analysis'!E41</f>
        <v>2.3032329668502282E-4</v>
      </c>
      <c r="F41" s="27">
        <f>'Investment Analysis'!G41</f>
        <v>6129.58</v>
      </c>
      <c r="G41" s="42">
        <f>'Investment Analysis'!H41</f>
        <v>14.949999999999818</v>
      </c>
      <c r="H41" s="28">
        <f>'Investment Analysis'!I41</f>
        <v>2.4449557863680743E-3</v>
      </c>
      <c r="I41" s="27">
        <f>'Investment Analysis'!K41</f>
        <v>20041.259999999998</v>
      </c>
      <c r="J41" s="42">
        <f>'Investment Analysis'!L41</f>
        <v>14.489999999997963</v>
      </c>
      <c r="K41" s="28">
        <f>'Investment Analysis'!M41</f>
        <v>7.2353155301618593E-4</v>
      </c>
      <c r="L41" s="57">
        <f>'Investment Analysis'!T41</f>
        <v>265.10099813272018</v>
      </c>
      <c r="M41" s="29">
        <f>'Investment Analysis'!V41</f>
        <v>3.7458972201379076E-4</v>
      </c>
      <c r="N41" s="29">
        <f>'Investment Analysis'!W41</f>
        <v>2.4665556233239336E-2</v>
      </c>
      <c r="P41" s="48">
        <f>'Investment Analysis'!Y41</f>
        <v>314987.76999999996</v>
      </c>
      <c r="Q41" s="18"/>
      <c r="R41" s="83"/>
      <c r="S41" s="48">
        <v>23041.27</v>
      </c>
      <c r="T41" s="18">
        <f t="shared" si="61"/>
        <v>3.4243800214247462</v>
      </c>
      <c r="U41" s="15">
        <f>'Investment Analysis'!AF41</f>
        <v>0.43642653395642406</v>
      </c>
      <c r="V41" s="48">
        <v>18802.95</v>
      </c>
      <c r="W41" s="18">
        <f t="shared" si="62"/>
        <v>2.0852819183408946</v>
      </c>
      <c r="X41" s="15">
        <f>'Investment Analysis'!AT41</f>
        <v>0.28604516502605681</v>
      </c>
      <c r="Y41" s="48">
        <v>10164.39</v>
      </c>
      <c r="Z41" s="18">
        <f t="shared" si="2"/>
        <v>1.8884322373696815E-2</v>
      </c>
      <c r="AA41" s="15">
        <f>'Investment Analysis'!GK41</f>
        <v>1.7689906347554626E-2</v>
      </c>
      <c r="AB41" s="48">
        <v>2711.28</v>
      </c>
      <c r="AC41" s="18">
        <f t="shared" si="63"/>
        <v>3.0222606083364627</v>
      </c>
      <c r="AD41" s="15">
        <f>'Investment Analysis'!AT41</f>
        <v>0.28604516502605681</v>
      </c>
      <c r="AE41" s="48">
        <v>23045.97</v>
      </c>
      <c r="AF41" s="18">
        <f t="shared" si="73"/>
        <v>1.3650617504124125</v>
      </c>
      <c r="AG41" s="15">
        <f>'Investment Analysis'!BA41</f>
        <v>0.5894108873974645</v>
      </c>
      <c r="AH41" s="48"/>
      <c r="AI41" s="18">
        <f t="shared" si="75"/>
        <v>0</v>
      </c>
      <c r="AJ41" s="15">
        <f>'Investment Analysis'!BH41</f>
        <v>0</v>
      </c>
      <c r="AK41" s="48">
        <v>20597.009999999998</v>
      </c>
      <c r="AL41" s="18">
        <f t="shared" si="64"/>
        <v>6.1736443982323888</v>
      </c>
      <c r="AM41" s="15">
        <f>'Investment Analysis'!BO41</f>
        <v>0.2409902324014819</v>
      </c>
      <c r="AN41" s="48">
        <v>15393.26</v>
      </c>
      <c r="AO41" s="18">
        <f t="shared" si="7"/>
        <v>2.3175129310344826</v>
      </c>
      <c r="AP41" s="15">
        <f>'Investment Analysis'!BV41</f>
        <v>9.6618357487922746E-2</v>
      </c>
      <c r="AQ41" s="48"/>
      <c r="AR41" s="18">
        <f t="shared" si="65"/>
        <v>0</v>
      </c>
      <c r="AS41" s="15">
        <f>'Investment Analysis'!CC41</f>
        <v>0</v>
      </c>
      <c r="AT41" s="48">
        <v>28225.73</v>
      </c>
      <c r="AU41" s="18">
        <f t="shared" si="66"/>
        <v>0.40396407977375387</v>
      </c>
      <c r="AV41" s="15">
        <f>'Investment Analysis'!CJ41</f>
        <v>0.19715514389679117</v>
      </c>
      <c r="AW41" s="48">
        <v>19802.900000000001</v>
      </c>
      <c r="AX41" s="18">
        <f t="shared" si="67"/>
        <v>0.13303019279738093</v>
      </c>
      <c r="AY41" s="15">
        <f>'Investment Analysis'!CQ41</f>
        <v>0.11646458200382905</v>
      </c>
      <c r="AZ41" s="48">
        <v>17021.59</v>
      </c>
      <c r="BA41" s="18">
        <f t="shared" si="68"/>
        <v>0.90298864919474653</v>
      </c>
      <c r="BB41" s="15">
        <f>'Investment Analysis'!CX41</f>
        <v>0.19160186625194414</v>
      </c>
      <c r="BC41" s="48">
        <v>10228.34</v>
      </c>
      <c r="BD41" s="18">
        <f t="shared" si="76"/>
        <v>-0.97725923712777607</v>
      </c>
      <c r="BE41" s="15">
        <f>'Investment Analysis'!DE41</f>
        <v>-3.657978966620945E-2</v>
      </c>
      <c r="BF41" s="48">
        <v>4491.37</v>
      </c>
      <c r="BG41" s="18">
        <f t="shared" si="13"/>
        <v>7.0648390941597111E-2</v>
      </c>
      <c r="BH41" s="15">
        <f>'Investment Analysis'!DL41</f>
        <v>3.8505096262740721E-2</v>
      </c>
      <c r="BI41" s="48">
        <v>2633.21</v>
      </c>
      <c r="BJ41" s="18">
        <f t="shared" si="14"/>
        <v>3.1014095536413485E-2</v>
      </c>
      <c r="BK41" s="15">
        <f>'Investment Analysis'!DZ41</f>
        <v>0.87086446104589144</v>
      </c>
      <c r="BL41" s="48">
        <v>4463.32</v>
      </c>
      <c r="BM41" s="18">
        <f t="shared" si="15"/>
        <v>1.4160418086798389E-2</v>
      </c>
      <c r="BN41" s="15">
        <f>'Investment Analysis'!EG41</f>
        <v>0.80694246314788387</v>
      </c>
      <c r="BO41" s="48"/>
      <c r="BP41" s="18">
        <f t="shared" si="69"/>
        <v>0</v>
      </c>
      <c r="BQ41" s="15">
        <f>'Investment Analysis'!DS41</f>
        <v>0</v>
      </c>
      <c r="BR41" s="48">
        <v>6108.96</v>
      </c>
      <c r="BS41" s="18">
        <f t="shared" si="17"/>
        <v>7.9512281321788308E-2</v>
      </c>
      <c r="BT41" s="15">
        <f>'Investment Analysis'!EN41</f>
        <v>0.89107530213820862</v>
      </c>
      <c r="BU41" s="48">
        <v>15303.14</v>
      </c>
      <c r="BV41" s="18">
        <f t="shared" si="70"/>
        <v>0.5683900928792569</v>
      </c>
      <c r="BW41" s="15">
        <f>'Investment Analysis'!EU41</f>
        <v>0.16556860498424525</v>
      </c>
      <c r="BX41" s="48"/>
      <c r="BY41" s="18">
        <f t="shared" si="77"/>
        <v>0</v>
      </c>
      <c r="BZ41" s="15">
        <f>'Investment Analysis'!FB41</f>
        <v>0</v>
      </c>
      <c r="CA41" s="48">
        <v>22660.75</v>
      </c>
      <c r="CB41" s="18">
        <f t="shared" si="79"/>
        <v>-2.3243534482758621E-2</v>
      </c>
      <c r="CC41" s="15">
        <f>'Investment Analysis'!FI41</f>
        <v>1.7941773865944522E-2</v>
      </c>
      <c r="CD41" s="48">
        <v>19813.52</v>
      </c>
      <c r="CE41" s="18">
        <f t="shared" si="71"/>
        <v>3.4080513728963688</v>
      </c>
      <c r="CF41" s="15">
        <f>'Investment Analysis'!FP41</f>
        <v>0.65221878224974206</v>
      </c>
      <c r="CG41" s="48">
        <v>5133.6400000000003</v>
      </c>
      <c r="CH41" s="18">
        <f t="shared" si="72"/>
        <v>1.9808233208587747</v>
      </c>
      <c r="CI41" s="15">
        <f>'Investment Analysis'!FW41</f>
        <v>5.2254913097807498E-2</v>
      </c>
      <c r="CJ41" s="48"/>
      <c r="CK41" s="18">
        <f t="shared" si="78"/>
        <v>0</v>
      </c>
      <c r="CL41" s="15">
        <f>'Investment Analysis'!GD41</f>
        <v>0</v>
      </c>
      <c r="CM41" s="48">
        <v>24991.5</v>
      </c>
      <c r="CN41" s="18">
        <f t="shared" si="24"/>
        <v>1.6633266533066131E-3</v>
      </c>
      <c r="CO41" s="15">
        <f>'Investment Analysis'!GT41</f>
        <v>3.229357798165134E-2</v>
      </c>
      <c r="CP41" s="48">
        <v>3541.1</v>
      </c>
      <c r="CQ41" s="18">
        <f t="shared" si="25"/>
        <v>-0.8354224471679611</v>
      </c>
      <c r="CR41" s="15">
        <f>'Investment Analysis'!HG41</f>
        <v>0.98927026571540944</v>
      </c>
      <c r="CS41" s="48">
        <v>9930</v>
      </c>
      <c r="CT41" s="18">
        <f t="shared" si="26"/>
        <v>-0.5605728041915955</v>
      </c>
      <c r="CU41" s="15">
        <f>'Investment Analysis'!HN41</f>
        <v>9.9072580645161299</v>
      </c>
      <c r="CV41" s="48">
        <v>13940</v>
      </c>
      <c r="CW41" s="18">
        <f t="shared" si="27"/>
        <v>-0.51611503549299687</v>
      </c>
      <c r="CX41" s="15">
        <f>'Investment Analysis'!IB41</f>
        <v>0.31633616619452309</v>
      </c>
      <c r="CY41" s="48">
        <v>22853</v>
      </c>
      <c r="CZ41" s="18">
        <f t="shared" si="28"/>
        <v>0.27777467151244062</v>
      </c>
      <c r="DA41" s="15">
        <f>'Investment Analysis'!II41</f>
        <v>0.30588571428571432</v>
      </c>
      <c r="DB41" s="48">
        <v>20868</v>
      </c>
      <c r="DC41" s="18">
        <f t="shared" si="29"/>
        <v>2.7018049580912677</v>
      </c>
      <c r="DD41" s="15">
        <f>'Investment Analysis'!IP41</f>
        <v>2.2884202304237453</v>
      </c>
      <c r="DE41" s="48"/>
      <c r="DF41" s="18">
        <f t="shared" si="30"/>
        <v>0</v>
      </c>
      <c r="DG41" s="15">
        <f>'Investment Analysis'!IW41</f>
        <v>1.6257534246575343</v>
      </c>
      <c r="DH41" s="48">
        <v>14327.4</v>
      </c>
      <c r="DI41" s="18">
        <f t="shared" si="31"/>
        <v>1.214025219433799</v>
      </c>
      <c r="DJ41" s="15">
        <f>'Investment Analysis'!JD41</f>
        <v>0.44896844660194185</v>
      </c>
      <c r="DK41" s="48">
        <v>2048.1999999999998</v>
      </c>
      <c r="DL41" s="18">
        <f t="shared" si="32"/>
        <v>-0.90996527319882192</v>
      </c>
      <c r="DM41" s="15">
        <f>'Investment Analysis'!JK41</f>
        <v>7.2536821657773459E-3</v>
      </c>
      <c r="DN41" s="48">
        <v>19825.2</v>
      </c>
      <c r="DO41" s="18">
        <f t="shared" si="33"/>
        <v>17.246847676023929</v>
      </c>
      <c r="DP41" s="15">
        <f>'Investment Analysis'!HU41</f>
        <v>2.026648351648352</v>
      </c>
      <c r="DQ41" s="48">
        <v>34278</v>
      </c>
      <c r="DR41" s="18">
        <f t="shared" si="34"/>
        <v>0.15667285304538553</v>
      </c>
      <c r="DS41" s="15">
        <f>'Investment Analysis'!JR41</f>
        <v>-0.55086890501096686</v>
      </c>
      <c r="DT41" s="48">
        <v>4408</v>
      </c>
      <c r="DU41" s="18">
        <f t="shared" si="35"/>
        <v>0.74229249011857712</v>
      </c>
      <c r="DV41" s="15">
        <f>'Investment Analysis'!JY41</f>
        <v>-0.35573122529644269</v>
      </c>
      <c r="DW41" s="48">
        <v>26400.75</v>
      </c>
      <c r="DX41" s="18">
        <f t="shared" si="36"/>
        <v>0.93610662951012025</v>
      </c>
      <c r="DY41" s="15">
        <f>'Investment Analysis'!KF41</f>
        <v>0.17453798767967138</v>
      </c>
      <c r="DZ41" s="48">
        <v>2724</v>
      </c>
      <c r="EA41" s="18">
        <f t="shared" si="37"/>
        <v>-0.86386806596701649</v>
      </c>
      <c r="EB41" s="15">
        <f>'Investment Analysis'!KM41</f>
        <v>2.5658767772511846</v>
      </c>
      <c r="EC41" s="48">
        <v>2444.6999999999998</v>
      </c>
      <c r="ED41" s="18">
        <f t="shared" si="38"/>
        <v>0.43552554315913083</v>
      </c>
      <c r="EE41" s="15">
        <f>'Investment Analysis'!KT41</f>
        <v>-0.45916030534351143</v>
      </c>
      <c r="EF41" s="48">
        <v>40335</v>
      </c>
      <c r="EG41" s="18">
        <f t="shared" si="39"/>
        <v>0.69375157470395565</v>
      </c>
      <c r="EH41" s="15">
        <f>'Investment Analysis'!LH41</f>
        <v>0.50097683505442381</v>
      </c>
      <c r="EI41" s="48">
        <v>9050.76</v>
      </c>
      <c r="EJ41" s="18">
        <f t="shared" si="40"/>
        <v>0.13113291257889148</v>
      </c>
      <c r="EK41" s="15">
        <f>'Investment Analysis'!LO41</f>
        <v>0.11222857142857134</v>
      </c>
      <c r="EL41" s="54">
        <v>20950</v>
      </c>
      <c r="EM41" s="18">
        <f t="shared" si="41"/>
        <v>-5.3107344632768359E-2</v>
      </c>
      <c r="EN41" s="15">
        <f>'Investment Analysis'!LV41</f>
        <v>-0.82513763035088949</v>
      </c>
      <c r="EO41" s="48"/>
      <c r="EP41" s="68">
        <f t="shared" si="74"/>
        <v>0</v>
      </c>
      <c r="EQ41" s="15">
        <f>'Investment Analysis'!MC41</f>
        <v>-0.35550561797752811</v>
      </c>
      <c r="ER41" s="48">
        <v>7979.84</v>
      </c>
      <c r="ES41" s="18">
        <f t="shared" si="43"/>
        <v>-0.68303151873845613</v>
      </c>
      <c r="ET41" s="15">
        <f>'Investment Analysis'!LA41</f>
        <v>-0.61337411372167383</v>
      </c>
      <c r="EU41" s="48">
        <v>20076</v>
      </c>
      <c r="EV41" s="18">
        <f>'Investment Analysis'!ML41</f>
        <v>1.3641073951954779</v>
      </c>
      <c r="EW41" s="15">
        <f>'Investment Analysis'!MJ41</f>
        <v>5.7641509433962259</v>
      </c>
      <c r="EX41" s="48">
        <v>10674</v>
      </c>
      <c r="EY41" s="18">
        <f t="shared" si="44"/>
        <v>-0.8385112901395666</v>
      </c>
      <c r="EZ41" s="15">
        <f>'Investment Analysis'!MQ41</f>
        <v>-0.15218427323272446</v>
      </c>
      <c r="FA41" s="48"/>
      <c r="FB41" s="18">
        <f t="shared" si="45"/>
        <v>0</v>
      </c>
      <c r="FC41" s="15">
        <f>'Investment Analysis'!MX41</f>
        <v>-0.53425970292285574</v>
      </c>
      <c r="FD41" s="48">
        <v>5252</v>
      </c>
      <c r="FE41" s="18">
        <f t="shared" si="46"/>
        <v>-0.66909865295681648</v>
      </c>
      <c r="FF41" s="15">
        <f>'Investment Analysis'!NE41</f>
        <v>0.55074924337491704</v>
      </c>
      <c r="FG41" s="48"/>
      <c r="FH41" s="18">
        <f t="shared" si="47"/>
        <v>0</v>
      </c>
      <c r="FI41" s="15">
        <f>'Investment Analysis'!NL41</f>
        <v>-0.95593489479952365</v>
      </c>
      <c r="FJ41" s="48">
        <v>9331.25</v>
      </c>
      <c r="FK41" s="18">
        <f t="shared" si="48"/>
        <v>-0.51007801999327962</v>
      </c>
      <c r="FL41" s="15">
        <f>'Investment Analysis'!NS41</f>
        <v>1.8438095238095238</v>
      </c>
      <c r="FM41" s="48">
        <v>29403.200000000001</v>
      </c>
      <c r="FN41" s="18">
        <f t="shared" si="49"/>
        <v>0.15859612345980628</v>
      </c>
      <c r="FO41" s="15">
        <f>'Investment Analysis'!NZ41</f>
        <v>4.5573509330905891E-2</v>
      </c>
      <c r="FP41" s="48"/>
      <c r="FQ41" s="18">
        <f t="shared" si="50"/>
        <v>0</v>
      </c>
      <c r="FR41" s="15">
        <f>'Investment Analysis'!OG41</f>
        <v>-0.99339743873798014</v>
      </c>
      <c r="FS41" s="48">
        <v>8374.5</v>
      </c>
      <c r="FT41" s="18">
        <f t="shared" si="51"/>
        <v>-0.67117236504991606</v>
      </c>
      <c r="FU41" s="15">
        <f>'Investment Analysis'!ON41</f>
        <v>1.630388692579505</v>
      </c>
      <c r="FV41" s="48"/>
      <c r="FW41" s="18">
        <f t="shared" si="52"/>
        <v>0</v>
      </c>
      <c r="FX41" s="15">
        <f>'Investment Analysis'!OU41</f>
        <v>-0.73116883116883125</v>
      </c>
      <c r="FY41" s="48"/>
      <c r="FZ41" s="18">
        <f t="shared" si="53"/>
        <v>0</v>
      </c>
      <c r="GA41" s="15">
        <f>'Investment Analysis'!PB41</f>
        <v>2.7695384615384615</v>
      </c>
      <c r="GB41" s="48">
        <v>21403.8</v>
      </c>
      <c r="GC41" s="18">
        <f>'Investment Analysis'!PK41</f>
        <v>-6.9334863482044665E-2</v>
      </c>
      <c r="GD41" s="15">
        <f>'Investment Analysis'!PI41</f>
        <v>-0.44103963239517519</v>
      </c>
      <c r="GE41" s="48">
        <v>7455</v>
      </c>
      <c r="GF41" s="18">
        <f>'Investment Analysis'!PY41</f>
        <v>-3.7037037037036938E-2</v>
      </c>
      <c r="GG41" s="15">
        <f>'Investment Analysis'!PW41</f>
        <v>-0.4334862385321101</v>
      </c>
      <c r="GH41" s="48">
        <v>7689.75</v>
      </c>
      <c r="GI41" s="18">
        <f>'Investment Analysis'!QF41</f>
        <v>0.12438719098779594</v>
      </c>
      <c r="GJ41" s="15">
        <f>'Investment Analysis'!QD41</f>
        <v>-0.36100655028305517</v>
      </c>
      <c r="GK41" s="54">
        <v>9734.75</v>
      </c>
      <c r="GL41" s="18">
        <f>'Investment Analysis'!QM41</f>
        <v>0.213076923076923</v>
      </c>
      <c r="GM41" s="15">
        <f>'Investment Analysis'!QK41</f>
        <v>-0.37171314741035855</v>
      </c>
      <c r="GN41" s="48">
        <v>32449.32</v>
      </c>
      <c r="GO41" s="18">
        <f>'Investment Analysis'!QT41</f>
        <v>-3.5714285714285726E-2</v>
      </c>
      <c r="GP41" s="15">
        <f>'Investment Analysis'!QR41</f>
        <v>-0.98650625319973662</v>
      </c>
      <c r="GQ41" s="48">
        <v>20272.400000000001</v>
      </c>
      <c r="GR41" s="18">
        <f>'Investment Analysis'!RA41</f>
        <v>-0.21413976297507151</v>
      </c>
      <c r="GS41" s="15">
        <f>'Investment Analysis'!QY41</f>
        <v>-0.45524079320113309</v>
      </c>
      <c r="GT41" s="48">
        <v>8464</v>
      </c>
      <c r="GU41" s="18">
        <f>'Investment Analysis'!RH41</f>
        <v>5.2121212121212089E-2</v>
      </c>
      <c r="GV41" s="15">
        <f>'Investment Analysis'!RF41</f>
        <v>-0.43745949449125082</v>
      </c>
      <c r="GW41" s="48"/>
      <c r="GX41" s="18">
        <f>'Investment Analysis'!RO41</f>
        <v>2.6586010573403769E-2</v>
      </c>
      <c r="GY41" s="15">
        <f>'Investment Analysis'!RM41</f>
        <v>-6.3224788941460358E-2</v>
      </c>
      <c r="GZ41" s="48"/>
      <c r="HA41" s="18">
        <f>'Investment Analysis'!RV41</f>
        <v>-0.24280230326295588</v>
      </c>
      <c r="HB41" s="15">
        <f>'Investment Analysis'!RT41</f>
        <v>7.7868852459016313E-2</v>
      </c>
      <c r="HC41" s="48"/>
      <c r="HD41" s="18">
        <f>'Investment Analysis'!SC41</f>
        <v>0.64775882586275302</v>
      </c>
      <c r="HE41" s="15">
        <f>'Investment Analysis'!SA41</f>
        <v>-6.3430031564707626E-2</v>
      </c>
      <c r="HF41" s="48"/>
      <c r="HG41" s="18">
        <f>'Investment Analysis'!SJ41</f>
        <v>-0.31061598951507208</v>
      </c>
      <c r="HH41" s="15">
        <f>'Investment Analysis'!SH41</f>
        <v>-0.15840000000000004</v>
      </c>
      <c r="HI41" s="48"/>
      <c r="HJ41" s="18">
        <f>'Investment Analysis'!SM41</f>
        <v>-2.580645161290325E-2</v>
      </c>
      <c r="HK41" s="15">
        <f>'Investment Analysis'!SK41</f>
        <v>0</v>
      </c>
      <c r="HL41" s="48"/>
      <c r="HM41" s="18">
        <f>'Investment Analysis'!SP41</f>
        <v>0</v>
      </c>
      <c r="HN41" s="15">
        <f>'Investment Analysis'!SN41</f>
        <v>-2.6181041334917041E-2</v>
      </c>
      <c r="HO41" s="48"/>
      <c r="HP41" s="18">
        <f>'Investment Analysis'!TE41</f>
        <v>0.50320512820512819</v>
      </c>
      <c r="HQ41" s="15">
        <f>'Investment Analysis'!TC41</f>
        <v>-0.41912311122120383</v>
      </c>
      <c r="HR41" s="48"/>
      <c r="HS41" s="18">
        <f>'Investment Analysis'!TL41</f>
        <v>0.17994100294985249</v>
      </c>
      <c r="HT41" s="15">
        <f>'Investment Analysis'!TJ41</f>
        <v>-9.090909090909087E-2</v>
      </c>
      <c r="HU41" s="48"/>
      <c r="HV41" s="18">
        <f>'Investment Analysis'!TS41</f>
        <v>0.28336134453781514</v>
      </c>
      <c r="HW41" s="15">
        <f>'Investment Analysis'!TQ41</f>
        <v>-0.44349296349471257</v>
      </c>
      <c r="HX41" s="48"/>
      <c r="HY41" s="18">
        <f>'Investment Analysis'!TZ41</f>
        <v>0.30994152046783641</v>
      </c>
      <c r="HZ41" s="15">
        <f>'Investment Analysis'!TX41</f>
        <v>-0.49206349206349204</v>
      </c>
      <c r="IA41" s="48"/>
      <c r="IB41" s="18">
        <f>'Investment Analysis'!UG41</f>
        <v>0</v>
      </c>
      <c r="IC41" s="15">
        <f>'Investment Analysis'!UE41</f>
        <v>0</v>
      </c>
      <c r="ID41" s="48"/>
      <c r="IE41" s="18">
        <f>'Investment Analysis'!UN41</f>
        <v>0</v>
      </c>
      <c r="IF41" s="15">
        <f>'Investment Analysis'!UL41</f>
        <v>0</v>
      </c>
      <c r="IG41" s="48"/>
      <c r="IH41" s="18">
        <f>'Investment Analysis'!UU41</f>
        <v>0</v>
      </c>
      <c r="II41" s="15">
        <f>'Investment Analysis'!US41</f>
        <v>0</v>
      </c>
      <c r="IJ41" s="48"/>
      <c r="IK41" s="18">
        <f>'Investment Analysis'!VB41</f>
        <v>0</v>
      </c>
      <c r="IL41" s="15">
        <f>'Investment Analysis'!UZ41</f>
        <v>0</v>
      </c>
      <c r="IM41" s="48"/>
      <c r="IN41" s="18">
        <f>'Investment Analysis'!VI41</f>
        <v>0</v>
      </c>
      <c r="IO41" s="15">
        <f>'Investment Analysis'!VG41</f>
        <v>0</v>
      </c>
      <c r="IP41" s="18"/>
      <c r="IQ41" s="18"/>
      <c r="IR41" s="18"/>
      <c r="IS41" s="108">
        <f t="shared" si="59"/>
        <v>2846.9999999997672</v>
      </c>
      <c r="IT41" s="48">
        <f t="shared" si="60"/>
        <v>1056105.7899999998</v>
      </c>
      <c r="IU41" s="101">
        <f t="shared" si="54"/>
        <v>0</v>
      </c>
      <c r="IV41" s="101"/>
      <c r="IW41" s="15">
        <f t="shared" si="55"/>
        <v>1.7924137607514188E-2</v>
      </c>
      <c r="IX41" s="113">
        <f t="shared" si="56"/>
        <v>18596.459999999846</v>
      </c>
      <c r="IY41" s="21">
        <f t="shared" si="80"/>
        <v>0.27803242752621071</v>
      </c>
      <c r="IZ41" s="173">
        <f t="shared" si="81"/>
        <v>229752.89999999979</v>
      </c>
    </row>
    <row r="42" spans="1:260" x14ac:dyDescent="0.2">
      <c r="A42" s="76">
        <f>'Investment Analysis'!A42</f>
        <v>45707</v>
      </c>
      <c r="B42" s="77">
        <f>'Investment Analysis'!B42</f>
        <v>45707</v>
      </c>
      <c r="C42" s="27">
        <f>'Investment Analysis'!C42</f>
        <v>44627.59</v>
      </c>
      <c r="D42" s="42">
        <f>'Investment Analysis'!D42</f>
        <v>71.25</v>
      </c>
      <c r="E42" s="28">
        <f>'Investment Analysis'!E42</f>
        <v>1.5990990283313218E-3</v>
      </c>
      <c r="F42" s="27">
        <f>'Investment Analysis'!G42</f>
        <v>6144.15</v>
      </c>
      <c r="G42" s="42">
        <f>'Investment Analysis'!H42</f>
        <v>14.569999999999709</v>
      </c>
      <c r="H42" s="28">
        <f>'Investment Analysis'!I42</f>
        <v>2.3769980977489009E-3</v>
      </c>
      <c r="I42" s="27">
        <f>'Investment Analysis'!K42</f>
        <v>20056.25</v>
      </c>
      <c r="J42" s="42">
        <f>'Investment Analysis'!L42</f>
        <v>14.990000000001601</v>
      </c>
      <c r="K42" s="28">
        <f>'Investment Analysis'!M42</f>
        <v>7.4795696478173533E-4</v>
      </c>
      <c r="L42" s="57">
        <f>'Investment Analysis'!T42</f>
        <v>265.26597725581308</v>
      </c>
      <c r="M42" s="29">
        <f>'Investment Analysis'!V42</f>
        <v>6.2232554481107707E-4</v>
      </c>
      <c r="N42" s="29">
        <f>'Investment Analysis'!W42</f>
        <v>2.5303231783771332E-2</v>
      </c>
      <c r="P42" s="48">
        <f>'Investment Analysis'!Y42</f>
        <v>386943.04000000004</v>
      </c>
      <c r="Q42" s="18"/>
      <c r="R42" s="83"/>
      <c r="S42" s="48">
        <v>23048.080000000002</v>
      </c>
      <c r="T42" s="18">
        <f t="shared" si="61"/>
        <v>3.4252919121585435</v>
      </c>
      <c r="U42" s="15">
        <f>'Investment Analysis'!AF42</f>
        <v>0.43685136857437634</v>
      </c>
      <c r="V42" s="48">
        <v>18752.810000000001</v>
      </c>
      <c r="W42" s="18">
        <f t="shared" si="62"/>
        <v>2.0787828904731045</v>
      </c>
      <c r="X42" s="15">
        <f>'Investment Analysis'!AT42</f>
        <v>0.28836132020845401</v>
      </c>
      <c r="Y42" s="48">
        <v>10361.86</v>
      </c>
      <c r="Z42" s="18">
        <f t="shared" si="2"/>
        <v>3.8678829190056191E-2</v>
      </c>
      <c r="AA42" s="15">
        <f>'Investment Analysis'!GK42</f>
        <v>3.7460978147762877E-2</v>
      </c>
      <c r="AB42" s="48">
        <v>2716.16</v>
      </c>
      <c r="AC42" s="18">
        <f t="shared" si="63"/>
        <v>3.0240931280510703</v>
      </c>
      <c r="AD42" s="15">
        <f>'Investment Analysis'!AT42</f>
        <v>0.28836132020845401</v>
      </c>
      <c r="AE42" s="48">
        <v>23101.11</v>
      </c>
      <c r="AF42" s="18">
        <f t="shared" si="73"/>
        <v>1.3675201747737304</v>
      </c>
      <c r="AG42" s="15">
        <f>'Investment Analysis'!BA42</f>
        <v>0.59321401938851614</v>
      </c>
      <c r="AH42" s="48"/>
      <c r="AI42" s="18">
        <f t="shared" si="75"/>
        <v>0</v>
      </c>
      <c r="AJ42" s="15">
        <f>'Investment Analysis'!BH42</f>
        <v>0</v>
      </c>
      <c r="AK42" s="48">
        <v>20152.59</v>
      </c>
      <c r="AL42" s="18">
        <f t="shared" si="64"/>
        <v>6.0581206134650376</v>
      </c>
      <c r="AM42" s="15">
        <f>'Investment Analysis'!BO42</f>
        <v>0.21421353991242828</v>
      </c>
      <c r="AN42" s="48">
        <v>15359.36</v>
      </c>
      <c r="AO42" s="18">
        <f t="shared" si="7"/>
        <v>2.3102068965517244</v>
      </c>
      <c r="AP42" s="15">
        <f>'Investment Analysis'!BV42</f>
        <v>9.4202898550724778E-2</v>
      </c>
      <c r="AQ42" s="48"/>
      <c r="AR42" s="18">
        <f t="shared" si="65"/>
        <v>0</v>
      </c>
      <c r="AS42" s="15">
        <f>'Investment Analysis'!CC42</f>
        <v>0</v>
      </c>
      <c r="AT42" s="48">
        <v>27827.97</v>
      </c>
      <c r="AU42" s="18">
        <f t="shared" si="66"/>
        <v>0.38935505197047054</v>
      </c>
      <c r="AV42" s="15">
        <f>'Investment Analysis'!CJ42</f>
        <v>0.18028448561032084</v>
      </c>
      <c r="AW42" s="48">
        <v>19740.64</v>
      </c>
      <c r="AX42" s="18">
        <f t="shared" si="67"/>
        <v>0.12979473055136931</v>
      </c>
      <c r="AY42" s="15">
        <f>'Investment Analysis'!CQ42</f>
        <v>0.1129546904913849</v>
      </c>
      <c r="AZ42" s="48">
        <v>16963.830000000002</v>
      </c>
      <c r="BA42" s="18">
        <f t="shared" si="68"/>
        <v>0.89955607060082021</v>
      </c>
      <c r="BB42" s="15">
        <f>'Investment Analysis'!CX42</f>
        <v>0.18755832037325043</v>
      </c>
      <c r="BC42" s="48">
        <v>10199.219999999999</v>
      </c>
      <c r="BD42" s="18">
        <f t="shared" si="76"/>
        <v>-0.9801593466786177</v>
      </c>
      <c r="BE42" s="15">
        <f>'Investment Analysis'!DE42</f>
        <v>-3.9323273891175098E-2</v>
      </c>
      <c r="BF42" s="48">
        <v>4453.17</v>
      </c>
      <c r="BG42" s="18">
        <f t="shared" si="13"/>
        <v>6.1542312276519684E-2</v>
      </c>
      <c r="BH42" s="15">
        <f>'Investment Analysis'!DL42</f>
        <v>2.9671574178935501E-2</v>
      </c>
      <c r="BI42" s="48">
        <v>2655.74</v>
      </c>
      <c r="BJ42" s="18">
        <f t="shared" si="14"/>
        <v>3.9835552075176112E-2</v>
      </c>
      <c r="BK42" s="15">
        <f>'Investment Analysis'!DZ42</f>
        <v>0.88687299893276428</v>
      </c>
      <c r="BL42" s="48">
        <v>4475.07</v>
      </c>
      <c r="BM42" s="18">
        <f t="shared" si="15"/>
        <v>1.683026584867069E-2</v>
      </c>
      <c r="BN42" s="15">
        <f>'Investment Analysis'!EG42</f>
        <v>0.81169757489300998</v>
      </c>
      <c r="BO42" s="48"/>
      <c r="BP42" s="18">
        <f t="shared" si="69"/>
        <v>0</v>
      </c>
      <c r="BQ42" s="15">
        <f>'Investment Analysis'!DS42</f>
        <v>0</v>
      </c>
      <c r="BR42" s="48">
        <v>6087.94</v>
      </c>
      <c r="BS42" s="18">
        <f t="shared" si="17"/>
        <v>7.5797844142074494E-2</v>
      </c>
      <c r="BT42" s="15">
        <f>'Investment Analysis'!EN42</f>
        <v>0.88456770994731926</v>
      </c>
      <c r="BU42" s="48">
        <v>15209.12</v>
      </c>
      <c r="BV42" s="18">
        <f t="shared" si="70"/>
        <v>0.56206218871988167</v>
      </c>
      <c r="BW42" s="15">
        <f>'Investment Analysis'!EU42</f>
        <v>0.15840733314236613</v>
      </c>
      <c r="BX42" s="48"/>
      <c r="BY42" s="18">
        <f t="shared" si="77"/>
        <v>0</v>
      </c>
      <c r="BZ42" s="15">
        <f>'Investment Analysis'!FB42</f>
        <v>0</v>
      </c>
      <c r="CA42" s="48">
        <v>22747.41</v>
      </c>
      <c r="CB42" s="18">
        <f t="shared" si="79"/>
        <v>-1.9508189655172418E-2</v>
      </c>
      <c r="CC42" s="15">
        <f>'Investment Analysis'!FI42</f>
        <v>2.1834800270819216E-2</v>
      </c>
      <c r="CD42" s="48">
        <v>19762.990000000002</v>
      </c>
      <c r="CE42" s="18">
        <f t="shared" si="71"/>
        <v>3.4024568201948635</v>
      </c>
      <c r="CF42" s="15">
        <f>'Investment Analysis'!FP42</f>
        <v>0.6480048159614723</v>
      </c>
      <c r="CG42" s="48">
        <v>5146.9399999999996</v>
      </c>
      <c r="CH42" s="18">
        <f t="shared" si="72"/>
        <v>1.9834429781366947</v>
      </c>
      <c r="CI42" s="15">
        <f>'Investment Analysis'!FW42</f>
        <v>5.4981256389867131E-2</v>
      </c>
      <c r="CJ42" s="48"/>
      <c r="CK42" s="18">
        <f t="shared" si="78"/>
        <v>0</v>
      </c>
      <c r="CL42" s="15">
        <f>'Investment Analysis'!GD42</f>
        <v>0</v>
      </c>
      <c r="CM42" s="48">
        <v>25008.86</v>
      </c>
      <c r="CN42" s="18">
        <f t="shared" si="24"/>
        <v>2.3591182364729691E-3</v>
      </c>
      <c r="CO42" s="15">
        <f>'Investment Analysis'!GT42</f>
        <v>4.6605504587155948E-2</v>
      </c>
      <c r="CP42" s="48">
        <v>3605.6</v>
      </c>
      <c r="CQ42" s="18">
        <f t="shared" si="25"/>
        <v>-0.83242471986354538</v>
      </c>
      <c r="CR42" s="15">
        <f>'Investment Analysis'!HG42</f>
        <v>1.0255041851581372</v>
      </c>
      <c r="CS42" s="48">
        <v>9780</v>
      </c>
      <c r="CT42" s="18">
        <f t="shared" si="26"/>
        <v>-0.56721067724006091</v>
      </c>
      <c r="CU42" s="15">
        <f>'Investment Analysis'!HN42</f>
        <v>9.8266129032258061</v>
      </c>
      <c r="CV42" s="54">
        <v>6961.5</v>
      </c>
      <c r="CW42" s="18">
        <f t="shared" si="27"/>
        <v>-0.75835256955412467</v>
      </c>
      <c r="CX42" s="15">
        <f>'Investment Analysis'!IB42</f>
        <v>0.31473087818696865</v>
      </c>
      <c r="CY42" s="54">
        <v>9149.2000000000007</v>
      </c>
      <c r="CZ42" s="18">
        <f t="shared" si="28"/>
        <v>-0.48844282918646909</v>
      </c>
      <c r="DA42" s="15">
        <f>'Investment Analysis'!II42</f>
        <v>0.30702857142857137</v>
      </c>
      <c r="DB42" s="48">
        <v>20876</v>
      </c>
      <c r="DC42" s="18">
        <f t="shared" si="29"/>
        <v>2.7032240897600781</v>
      </c>
      <c r="DD42" s="15">
        <f>'Investment Analysis'!IP42</f>
        <v>2.3669205233352857</v>
      </c>
      <c r="DE42" s="48"/>
      <c r="DF42" s="18">
        <f t="shared" si="30"/>
        <v>0</v>
      </c>
      <c r="DG42" s="15">
        <f>'Investment Analysis'!IW42</f>
        <v>1.5506849315068492</v>
      </c>
      <c r="DH42" s="48">
        <v>14075.4</v>
      </c>
      <c r="DI42" s="18">
        <f t="shared" si="31"/>
        <v>1.1750834466559525</v>
      </c>
      <c r="DJ42" s="15">
        <f>'Investment Analysis'!JD42</f>
        <v>0.42348300970873787</v>
      </c>
      <c r="DK42" s="48">
        <v>2073.85</v>
      </c>
      <c r="DL42" s="18">
        <f t="shared" si="32"/>
        <v>-0.90883775110993892</v>
      </c>
      <c r="DM42" s="15">
        <f>'Investment Analysis'!JK42</f>
        <v>1.9867712508298666E-2</v>
      </c>
      <c r="DN42" s="48">
        <v>19854</v>
      </c>
      <c r="DO42" s="18">
        <f t="shared" si="33"/>
        <v>17.273354809019789</v>
      </c>
      <c r="DP42" s="15">
        <f>'Investment Analysis'!HU42</f>
        <v>2.0293956043956047</v>
      </c>
      <c r="DQ42" s="48">
        <v>34371</v>
      </c>
      <c r="DR42" s="18">
        <f t="shared" si="34"/>
        <v>0.15981103425004217</v>
      </c>
      <c r="DS42" s="15">
        <f>'Investment Analysis'!JR42</f>
        <v>-0.5545807322422811</v>
      </c>
      <c r="DT42" s="48">
        <v>4226</v>
      </c>
      <c r="DU42" s="18">
        <f t="shared" si="35"/>
        <v>0.67035573122529646</v>
      </c>
      <c r="DV42" s="15">
        <f>'Investment Analysis'!JY42</f>
        <v>-0.36758893280632404</v>
      </c>
      <c r="DW42" s="48">
        <v>26563.5</v>
      </c>
      <c r="DX42" s="18">
        <f t="shared" si="36"/>
        <v>0.94804194778527429</v>
      </c>
      <c r="DY42" s="15">
        <f>'Investment Analysis'!KF42</f>
        <v>0.17556468172484591</v>
      </c>
      <c r="DZ42" s="48">
        <v>2721.6</v>
      </c>
      <c r="EA42" s="18">
        <f t="shared" si="37"/>
        <v>-0.86398800599700154</v>
      </c>
      <c r="EB42" s="15">
        <f>'Investment Analysis'!KM42</f>
        <v>2.4009478672985782</v>
      </c>
      <c r="EC42" s="48">
        <v>2448.6999999999998</v>
      </c>
      <c r="ED42" s="18">
        <f t="shared" si="38"/>
        <v>0.43787433940105686</v>
      </c>
      <c r="EE42" s="15">
        <f>'Investment Analysis'!KT42</f>
        <v>-0.47748091603053439</v>
      </c>
      <c r="EF42" s="48">
        <v>40680</v>
      </c>
      <c r="EG42" s="18">
        <f t="shared" si="39"/>
        <v>0.70823885109599394</v>
      </c>
      <c r="EH42" s="15">
        <f>'Investment Analysis'!LH42</f>
        <v>0.51269885570750784</v>
      </c>
      <c r="EI42" s="48">
        <v>9118.65</v>
      </c>
      <c r="EJ42" s="18">
        <f t="shared" si="40"/>
        <v>0.1396175717053052</v>
      </c>
      <c r="EK42" s="15">
        <f>'Investment Analysis'!LO42</f>
        <v>0.12045714285714293</v>
      </c>
      <c r="EL42" s="48">
        <v>20871.5</v>
      </c>
      <c r="EM42" s="18">
        <f t="shared" si="41"/>
        <v>-5.6655367231638415E-2</v>
      </c>
      <c r="EN42" s="15">
        <f>'Investment Analysis'!LV42</f>
        <v>0</v>
      </c>
      <c r="EO42" s="48"/>
      <c r="EP42" s="68">
        <f t="shared" si="74"/>
        <v>0</v>
      </c>
      <c r="EQ42" s="15">
        <f>'Investment Analysis'!MC42</f>
        <v>-0.39235955056179778</v>
      </c>
      <c r="ER42" s="48">
        <v>7897.12</v>
      </c>
      <c r="ES42" s="18">
        <f t="shared" si="43"/>
        <v>-0.6863172528847491</v>
      </c>
      <c r="ET42" s="15">
        <f>'Investment Analysis'!LA42</f>
        <v>-0.62797163909356313</v>
      </c>
      <c r="EU42" s="48">
        <v>18048</v>
      </c>
      <c r="EV42" s="18">
        <f>'Investment Analysis'!ML42</f>
        <v>1.1248233631653319</v>
      </c>
      <c r="EW42" s="15">
        <f>'Investment Analysis'!MJ42</f>
        <v>5.079514824797843</v>
      </c>
      <c r="EX42" s="48">
        <v>10769</v>
      </c>
      <c r="EY42" s="18">
        <f t="shared" si="44"/>
        <v>-0.83707401944097737</v>
      </c>
      <c r="EZ42" s="15">
        <f>'Investment Analysis'!MQ42</f>
        <v>-0.1444797458300239</v>
      </c>
      <c r="FA42" s="48"/>
      <c r="FB42" s="18">
        <f t="shared" si="45"/>
        <v>0</v>
      </c>
      <c r="FC42" s="15">
        <f>'Investment Analysis'!MX42</f>
        <v>-0.55438428366075709</v>
      </c>
      <c r="FD42" s="48">
        <v>5262.5</v>
      </c>
      <c r="FE42" s="18">
        <f t="shared" si="46"/>
        <v>-0.66843710228203479</v>
      </c>
      <c r="FF42" s="15">
        <f>'Investment Analysis'!NE42</f>
        <v>0.55384956078836645</v>
      </c>
      <c r="FG42" s="48"/>
      <c r="FH42" s="18">
        <f t="shared" si="47"/>
        <v>0</v>
      </c>
      <c r="FI42" s="15">
        <f>'Investment Analysis'!NL42</f>
        <v>-0.95736403334656606</v>
      </c>
      <c r="FJ42" s="48">
        <v>9380</v>
      </c>
      <c r="FK42" s="18">
        <f t="shared" si="48"/>
        <v>-0.50751848118279574</v>
      </c>
      <c r="FL42" s="15">
        <f>'Investment Analysis'!NS42</f>
        <v>1.8586666666666667</v>
      </c>
      <c r="FM42" s="54">
        <v>11116.2</v>
      </c>
      <c r="FN42" s="18">
        <f t="shared" si="49"/>
        <v>-0.5619801168715004</v>
      </c>
      <c r="FO42" s="15">
        <f>'Investment Analysis'!NZ42</f>
        <v>5.4107874374146679E-2</v>
      </c>
      <c r="FP42" s="48"/>
      <c r="FQ42" s="18">
        <f t="shared" si="50"/>
        <v>0</v>
      </c>
      <c r="FR42" s="15">
        <f>'Investment Analysis'!OG42</f>
        <v>-0.99344175122967171</v>
      </c>
      <c r="FS42" s="48">
        <v>7950</v>
      </c>
      <c r="FT42" s="18">
        <f t="shared" si="51"/>
        <v>-0.68784050416703479</v>
      </c>
      <c r="FU42" s="15">
        <f>'Investment Analysis'!ON42</f>
        <v>1.4970553592461717</v>
      </c>
      <c r="FV42" s="48"/>
      <c r="FW42" s="18">
        <f t="shared" si="52"/>
        <v>0</v>
      </c>
      <c r="FX42" s="15">
        <f>'Investment Analysis'!OU42</f>
        <v>-0.69220779220779216</v>
      </c>
      <c r="FY42" s="48"/>
      <c r="FZ42" s="18">
        <f t="shared" si="53"/>
        <v>0</v>
      </c>
      <c r="GA42" s="15">
        <f>'Investment Analysis'!PB42</f>
        <v>2.8200000000000003</v>
      </c>
      <c r="GB42" s="48">
        <v>21313.8</v>
      </c>
      <c r="GC42" s="18">
        <f>'Investment Analysis'!PK42</f>
        <v>-7.4307846793860238E-2</v>
      </c>
      <c r="GD42" s="15">
        <f>'Investment Analysis'!PI42</f>
        <v>-0.4440264215967834</v>
      </c>
      <c r="GE42" s="48">
        <v>7462</v>
      </c>
      <c r="GF42" s="18">
        <f>'Investment Analysis'!PY42</f>
        <v>-5.0682261208576961E-2</v>
      </c>
      <c r="GG42" s="15">
        <f>'Investment Analysis'!PW42</f>
        <v>-0.44151376146788995</v>
      </c>
      <c r="GH42" s="48">
        <v>7752</v>
      </c>
      <c r="GI42" s="18">
        <f>'Investment Analysis'!QF42</f>
        <v>0.12433503702931054</v>
      </c>
      <c r="GJ42" s="15">
        <f>'Investment Analysis'!QD42</f>
        <v>-0.36103618957289779</v>
      </c>
      <c r="GK42" s="48">
        <v>9263.25</v>
      </c>
      <c r="GL42" s="18">
        <f>'Investment Analysis'!QM42</f>
        <v>0.16153846153846149</v>
      </c>
      <c r="GM42" s="15">
        <f>'Investment Analysis'!QK42</f>
        <v>-0.39840637450199196</v>
      </c>
      <c r="GN42" s="48">
        <v>32312.01</v>
      </c>
      <c r="GO42" s="18">
        <f>'Investment Analysis'!QT42</f>
        <v>-3.7456445993031336E-2</v>
      </c>
      <c r="GP42" s="15">
        <f>'Investment Analysis'!QR42</f>
        <v>-0.98653063214607872</v>
      </c>
      <c r="GQ42" s="48">
        <v>20484.8</v>
      </c>
      <c r="GR42" s="18">
        <f>'Investment Analysis'!RA42</f>
        <v>-0.23579893747445849</v>
      </c>
      <c r="GS42" s="15">
        <f>'Investment Analysis'!QY42</f>
        <v>-0.47025495750708207</v>
      </c>
      <c r="GT42" s="48">
        <v>8467.5</v>
      </c>
      <c r="GU42" s="18">
        <f>'Investment Analysis'!RH42</f>
        <v>6.424242424242424E-2</v>
      </c>
      <c r="GV42" s="15">
        <f>'Investment Analysis'!RF42</f>
        <v>-0.43097861309138041</v>
      </c>
      <c r="GW42" s="48"/>
      <c r="GX42" s="18">
        <f>'Investment Analysis'!RO42</f>
        <v>1.7537616917446059E-2</v>
      </c>
      <c r="GY42" s="15">
        <f>'Investment Analysis'!RM42</f>
        <v>-7.1481584562575487E-2</v>
      </c>
      <c r="GZ42" s="48"/>
      <c r="HA42" s="18">
        <f>'Investment Analysis'!RV42</f>
        <v>-0.28119001919385794</v>
      </c>
      <c r="HB42" s="15">
        <f>'Investment Analysis'!RT42</f>
        <v>2.3224043715846986E-2</v>
      </c>
      <c r="HC42" s="48"/>
      <c r="HD42" s="18">
        <f>'Investment Analysis'!SC42</f>
        <v>0.48168716117942628</v>
      </c>
      <c r="HE42" s="15">
        <f>'Investment Analysis'!SA42</f>
        <v>-0.15782353825341952</v>
      </c>
      <c r="HF42" s="48"/>
      <c r="HG42" s="18">
        <f>'Investment Analysis'!SJ42</f>
        <v>-0.2771952817824378</v>
      </c>
      <c r="HH42" s="15">
        <f>'Investment Analysis'!SH42</f>
        <v>-0.11760000000000005</v>
      </c>
      <c r="HI42" s="48"/>
      <c r="HJ42" s="18">
        <f>'Investment Analysis'!SM42</f>
        <v>-2.6490066225165587E-2</v>
      </c>
      <c r="HK42" s="15">
        <f>'Investment Analysis'!SK42</f>
        <v>0</v>
      </c>
      <c r="HL42" s="48"/>
      <c r="HM42" s="18">
        <f>'Investment Analysis'!SP42</f>
        <v>0</v>
      </c>
      <c r="HN42" s="15">
        <f>'Investment Analysis'!SN42</f>
        <v>-2.7112391769976665E-2</v>
      </c>
      <c r="HO42" s="48"/>
      <c r="HP42" s="18">
        <f>'Investment Analysis'!TE42</f>
        <v>0.47371794871794864</v>
      </c>
      <c r="HQ42" s="15">
        <f>'Investment Analysis'!TC42</f>
        <v>-0.43051771117166215</v>
      </c>
      <c r="HR42" s="48"/>
      <c r="HS42" s="18">
        <f>'Investment Analysis'!TL42</f>
        <v>0.19469026548672566</v>
      </c>
      <c r="HT42" s="15">
        <f>'Investment Analysis'!TJ42</f>
        <v>-7.9545454545454489E-2</v>
      </c>
      <c r="HU42" s="48"/>
      <c r="HV42" s="18">
        <f>'Investment Analysis'!TS42</f>
        <v>0.2470588235294118</v>
      </c>
      <c r="HW42" s="15">
        <f>'Investment Analysis'!TQ42</f>
        <v>-0.459234912143893</v>
      </c>
      <c r="HX42" s="48"/>
      <c r="HY42" s="18">
        <f>'Investment Analysis'!TZ42</f>
        <v>0.32163742690058472</v>
      </c>
      <c r="HZ42" s="15">
        <f>'Investment Analysis'!TX42</f>
        <v>-0.48752834467120187</v>
      </c>
      <c r="IA42" s="48"/>
      <c r="IB42" s="18">
        <f>'Investment Analysis'!UG42</f>
        <v>0</v>
      </c>
      <c r="IC42" s="15">
        <f>'Investment Analysis'!UE42</f>
        <v>0</v>
      </c>
      <c r="ID42" s="48"/>
      <c r="IE42" s="18">
        <f>'Investment Analysis'!UN42</f>
        <v>0</v>
      </c>
      <c r="IF42" s="15">
        <f>'Investment Analysis'!UL42</f>
        <v>0</v>
      </c>
      <c r="IG42" s="48"/>
      <c r="IH42" s="18">
        <f>'Investment Analysis'!UU42</f>
        <v>0</v>
      </c>
      <c r="II42" s="15">
        <f>'Investment Analysis'!US42</f>
        <v>0</v>
      </c>
      <c r="IJ42" s="48"/>
      <c r="IK42" s="18">
        <f>'Investment Analysis'!VB42</f>
        <v>0</v>
      </c>
      <c r="IL42" s="15">
        <f>'Investment Analysis'!UZ42</f>
        <v>0</v>
      </c>
      <c r="IM42" s="48"/>
      <c r="IN42" s="18">
        <f>'Investment Analysis'!VI42</f>
        <v>0</v>
      </c>
      <c r="IO42" s="15">
        <f>'Investment Analysis'!VG42</f>
        <v>0</v>
      </c>
      <c r="IP42" s="18"/>
      <c r="IQ42" s="18"/>
      <c r="IR42" s="18"/>
      <c r="IS42" s="108">
        <f t="shared" si="59"/>
        <v>29462.800000000047</v>
      </c>
      <c r="IT42" s="48">
        <f t="shared" si="60"/>
        <v>1085568.5899999999</v>
      </c>
      <c r="IU42" s="101">
        <f t="shared" si="54"/>
        <v>0</v>
      </c>
      <c r="IV42" s="101"/>
      <c r="IW42" s="15">
        <f t="shared" si="55"/>
        <v>4.6321761752253249E-2</v>
      </c>
      <c r="IX42" s="113">
        <f t="shared" si="56"/>
        <v>48059.259999999893</v>
      </c>
      <c r="IY42" s="21">
        <f t="shared" si="80"/>
        <v>0.31368644454066086</v>
      </c>
      <c r="IZ42" s="173">
        <f t="shared" si="81"/>
        <v>259215.69999999984</v>
      </c>
    </row>
    <row r="43" spans="1:260" x14ac:dyDescent="0.2">
      <c r="A43" s="76">
        <f>'Investment Analysis'!A43</f>
        <v>45708</v>
      </c>
      <c r="B43" s="77">
        <f>'Investment Analysis'!B43</f>
        <v>45708</v>
      </c>
      <c r="C43" s="27">
        <f>'Investment Analysis'!C43</f>
        <v>44176.9</v>
      </c>
      <c r="D43" s="42">
        <f>'Investment Analysis'!D43</f>
        <v>-450.68999999999505</v>
      </c>
      <c r="E43" s="28">
        <f>'Investment Analysis'!E43</f>
        <v>-1.0098909665522944E-2</v>
      </c>
      <c r="F43" s="27">
        <f>'Investment Analysis'!G43</f>
        <v>6117.62</v>
      </c>
      <c r="G43" s="42">
        <f>'Investment Analysis'!H43</f>
        <v>-26.529999999999745</v>
      </c>
      <c r="H43" s="28">
        <f>'Investment Analysis'!I43</f>
        <v>-4.3179284359919183E-3</v>
      </c>
      <c r="I43" s="27">
        <f>'Investment Analysis'!K43</f>
        <v>19962.36</v>
      </c>
      <c r="J43" s="42">
        <f>'Investment Analysis'!L43</f>
        <v>-93.889999999999418</v>
      </c>
      <c r="K43" s="28">
        <f>'Investment Analysis'!M43</f>
        <v>-4.6813337488313825E-3</v>
      </c>
      <c r="L43" s="57">
        <f>'Investment Analysis'!T43</f>
        <v>264.20878419471541</v>
      </c>
      <c r="M43" s="29">
        <f>'Investment Analysis'!V43</f>
        <v>-3.9854076728360775E-3</v>
      </c>
      <c r="N43" s="29">
        <f>'Investment Analysis'!W43</f>
        <v>2.1216980416836662E-2</v>
      </c>
      <c r="P43" s="48">
        <f>'Investment Analysis'!Y43</f>
        <v>386943.04</v>
      </c>
      <c r="Q43" s="18"/>
      <c r="R43" s="83"/>
      <c r="S43" s="48">
        <v>22846.560000000001</v>
      </c>
      <c r="T43" s="18">
        <f t="shared" si="61"/>
        <v>3.3983074450990891</v>
      </c>
      <c r="U43" s="15">
        <f>'Investment Analysis'!AF43</f>
        <v>0.42428840201492984</v>
      </c>
      <c r="V43" s="48">
        <v>18602.39</v>
      </c>
      <c r="W43" s="18">
        <f t="shared" si="62"/>
        <v>2.0592858068697342</v>
      </c>
      <c r="X43" s="15">
        <f>'Investment Analysis'!AT43</f>
        <v>0.28257093225246088</v>
      </c>
      <c r="Y43" s="48">
        <v>10481.379999999999</v>
      </c>
      <c r="Z43" s="18">
        <f t="shared" si="2"/>
        <v>5.0659582999197997E-2</v>
      </c>
      <c r="AA43" s="15">
        <f>'Investment Analysis'!GK43</f>
        <v>4.942767950052044E-2</v>
      </c>
      <c r="AB43" s="48">
        <v>2703.96</v>
      </c>
      <c r="AC43" s="18">
        <f t="shared" si="63"/>
        <v>3.0195118287645508</v>
      </c>
      <c r="AD43" s="15">
        <f>'Investment Analysis'!AT43</f>
        <v>0.28257093225246088</v>
      </c>
      <c r="AE43" s="48">
        <v>23003.8</v>
      </c>
      <c r="AF43" s="18">
        <f t="shared" si="73"/>
        <v>1.3631815952561417</v>
      </c>
      <c r="AG43" s="15">
        <f>'Investment Analysis'!BA43</f>
        <v>0.586502609992543</v>
      </c>
      <c r="AH43" s="48"/>
      <c r="AI43" s="18">
        <f t="shared" si="75"/>
        <v>0</v>
      </c>
      <c r="AJ43" s="15">
        <f>'Investment Analysis'!BH43</f>
        <v>0</v>
      </c>
      <c r="AK43" s="48">
        <v>19663.45</v>
      </c>
      <c r="AL43" s="18">
        <f t="shared" si="64"/>
        <v>5.9309721861190541</v>
      </c>
      <c r="AM43" s="15">
        <f>'Investment Analysis'!BO43</f>
        <v>0.18474233748736935</v>
      </c>
      <c r="AN43" s="48">
        <v>15178.53</v>
      </c>
      <c r="AO43" s="18">
        <f t="shared" si="7"/>
        <v>2.2712349137931036</v>
      </c>
      <c r="AP43" s="15">
        <f>'Investment Analysis'!BV43</f>
        <v>8.1320450885668305E-2</v>
      </c>
      <c r="AQ43" s="48"/>
      <c r="AR43" s="18">
        <f t="shared" si="65"/>
        <v>0</v>
      </c>
      <c r="AS43" s="15">
        <f>'Investment Analysis'!CC43</f>
        <v>0</v>
      </c>
      <c r="AT43" s="48">
        <v>27282.02</v>
      </c>
      <c r="AU43" s="18">
        <f t="shared" si="66"/>
        <v>0.36930326514122025</v>
      </c>
      <c r="AV43" s="15">
        <f>'Investment Analysis'!CJ43</f>
        <v>0.15712868011908687</v>
      </c>
      <c r="AW43" s="48">
        <v>19452.009999999998</v>
      </c>
      <c r="AX43" s="18">
        <f t="shared" si="67"/>
        <v>0.11479551005560455</v>
      </c>
      <c r="AY43" s="15">
        <f>'Investment Analysis'!CQ43</f>
        <v>9.6681557115507258E-2</v>
      </c>
      <c r="AZ43" s="48">
        <v>16763.89</v>
      </c>
      <c r="BA43" s="18">
        <f t="shared" si="68"/>
        <v>0.88767397634753664</v>
      </c>
      <c r="BB43" s="15">
        <f>'Investment Analysis'!CX43</f>
        <v>0.17356143079315703</v>
      </c>
      <c r="BC43" s="48">
        <v>10116.69</v>
      </c>
      <c r="BD43" s="18">
        <f t="shared" si="76"/>
        <v>-0.98837864754506521</v>
      </c>
      <c r="BE43" s="15">
        <f>'Investment Analysis'!DE43</f>
        <v>-4.7096479195244678E-2</v>
      </c>
      <c r="BF43" s="48">
        <v>4461</v>
      </c>
      <c r="BG43" s="18">
        <f t="shared" si="13"/>
        <v>6.3408820023837908E-2</v>
      </c>
      <c r="BH43" s="15">
        <f>'Investment Analysis'!DL43</f>
        <v>3.1483578708946788E-2</v>
      </c>
      <c r="BI43" s="48">
        <v>2650.49</v>
      </c>
      <c r="BJ43" s="18">
        <f t="shared" si="14"/>
        <v>3.7779953014878534E-2</v>
      </c>
      <c r="BK43" s="15">
        <f>'Investment Analysis'!DZ43</f>
        <v>0.88313767342582727</v>
      </c>
      <c r="BL43" s="48">
        <v>4457.45</v>
      </c>
      <c r="BM43" s="18">
        <f t="shared" si="15"/>
        <v>1.2826630311292846E-2</v>
      </c>
      <c r="BN43" s="15">
        <f>'Investment Analysis'!EG43</f>
        <v>0.80456490727532104</v>
      </c>
      <c r="BO43" s="48"/>
      <c r="BP43" s="18">
        <f t="shared" si="69"/>
        <v>0</v>
      </c>
      <c r="BQ43" s="15">
        <f>'Investment Analysis'!DS43</f>
        <v>0</v>
      </c>
      <c r="BR43" s="48">
        <v>6040.89</v>
      </c>
      <c r="BS43" s="18">
        <f t="shared" si="17"/>
        <v>6.7483654355893319E-2</v>
      </c>
      <c r="BT43" s="15">
        <f>'Investment Analysis'!EN43</f>
        <v>0.87000309885342397</v>
      </c>
      <c r="BU43" s="48">
        <v>15231.68</v>
      </c>
      <c r="BV43" s="18">
        <f t="shared" si="70"/>
        <v>0.56358056265984657</v>
      </c>
      <c r="BW43" s="15">
        <f>'Investment Analysis'!EU43</f>
        <v>0.16012603838441719</v>
      </c>
      <c r="BX43" s="48"/>
      <c r="BY43" s="18">
        <f t="shared" si="77"/>
        <v>0</v>
      </c>
      <c r="BZ43" s="15">
        <f>'Investment Analysis'!FB43</f>
        <v>0</v>
      </c>
      <c r="CA43" s="48">
        <v>22905.67</v>
      </c>
      <c r="CB43" s="18">
        <f t="shared" si="79"/>
        <v>-1.2686637931034557E-2</v>
      </c>
      <c r="CC43" s="15">
        <f>'Investment Analysis'!FI43</f>
        <v>2.8943805010155737E-2</v>
      </c>
      <c r="CD43" s="48">
        <v>19406.16</v>
      </c>
      <c r="CE43" s="18">
        <f t="shared" si="71"/>
        <v>3.3629495128432243</v>
      </c>
      <c r="CF43" s="15">
        <f>'Investment Analysis'!FP43</f>
        <v>0.6182490540075678</v>
      </c>
      <c r="CG43" s="48">
        <v>5125.88</v>
      </c>
      <c r="CH43" s="18">
        <f t="shared" si="72"/>
        <v>1.9792948591688007</v>
      </c>
      <c r="CI43" s="15">
        <f>'Investment Analysis'!FW43</f>
        <v>5.0664546177439436E-2</v>
      </c>
      <c r="CJ43" s="48"/>
      <c r="CK43" s="18">
        <f t="shared" si="78"/>
        <v>0</v>
      </c>
      <c r="CL43" s="15">
        <f>'Investment Analysis'!GD43</f>
        <v>0</v>
      </c>
      <c r="CM43" s="48">
        <v>25043.599999999999</v>
      </c>
      <c r="CN43" s="18">
        <f t="shared" si="24"/>
        <v>3.7515030060119659E-3</v>
      </c>
      <c r="CO43" s="15">
        <f>'Investment Analysis'!GT43</f>
        <v>4.6972477064220225E-2</v>
      </c>
      <c r="CP43" s="48">
        <v>3544</v>
      </c>
      <c r="CQ43" s="18">
        <f t="shared" si="25"/>
        <v>-0.83528766563024315</v>
      </c>
      <c r="CR43" s="15">
        <f>'Investment Analysis'!HG43</f>
        <v>0.99089938767484975</v>
      </c>
      <c r="CS43" s="48">
        <v>10290</v>
      </c>
      <c r="CT43" s="18">
        <f t="shared" si="26"/>
        <v>-0.54464190887527875</v>
      </c>
      <c r="CU43" s="15">
        <f>'Investment Analysis'!HN43</f>
        <v>9.4798387096774182</v>
      </c>
      <c r="CV43" s="48">
        <v>7005.5</v>
      </c>
      <c r="CW43" s="18">
        <f t="shared" si="27"/>
        <v>-0.75682524254994188</v>
      </c>
      <c r="CX43" s="15">
        <f>'Investment Analysis'!IB43</f>
        <v>0.32304060434372056</v>
      </c>
      <c r="CY43" s="48">
        <v>9069.6</v>
      </c>
      <c r="CZ43" s="18">
        <f t="shared" si="28"/>
        <v>-0.4928934861615879</v>
      </c>
      <c r="DA43" s="15">
        <f>'Investment Analysis'!II43</f>
        <v>0.2956571428571429</v>
      </c>
      <c r="DB43" s="48">
        <v>20556</v>
      </c>
      <c r="DC43" s="18">
        <f t="shared" si="29"/>
        <v>2.6464588230076722</v>
      </c>
      <c r="DD43" s="15">
        <f>'Investment Analysis'!IP43</f>
        <v>2.4467877367701618</v>
      </c>
      <c r="DE43" s="48"/>
      <c r="DF43" s="18">
        <f t="shared" si="30"/>
        <v>0</v>
      </c>
      <c r="DG43" s="15">
        <f>'Investment Analysis'!IW43</f>
        <v>1.5501369863013699</v>
      </c>
      <c r="DH43" s="48">
        <v>13896.8</v>
      </c>
      <c r="DI43" s="18">
        <f t="shared" si="31"/>
        <v>1.1474842378538757</v>
      </c>
      <c r="DJ43" s="15">
        <f>'Investment Analysis'!JD43</f>
        <v>0.40542071197411017</v>
      </c>
      <c r="DK43" s="48">
        <v>2080.65</v>
      </c>
      <c r="DL43" s="18">
        <f t="shared" si="32"/>
        <v>-0.90853883687195036</v>
      </c>
      <c r="DM43" s="15">
        <f>'Investment Analysis'!JK43</f>
        <v>2.321178293048759E-2</v>
      </c>
      <c r="DN43" s="48">
        <v>20160</v>
      </c>
      <c r="DO43" s="18">
        <f t="shared" si="33"/>
        <v>17.554993097100784</v>
      </c>
      <c r="DP43" s="15">
        <f>'Investment Analysis'!HU43</f>
        <v>2.0769230769230766</v>
      </c>
      <c r="DQ43" s="48">
        <v>34263</v>
      </c>
      <c r="DR43" s="18">
        <f t="shared" si="34"/>
        <v>0.15616669478656994</v>
      </c>
      <c r="DS43" s="15">
        <f>'Investment Analysis'!JR43</f>
        <v>-0.5488442719757044</v>
      </c>
      <c r="DT43" s="48">
        <v>4156</v>
      </c>
      <c r="DU43" s="18">
        <f t="shared" ref="DU43:DU74" si="82">IF(DT43&gt;0,(DT43-DU$5)/DU$5,0)</f>
        <v>0.64268774703557308</v>
      </c>
      <c r="DV43" s="15">
        <f>'Investment Analysis'!JY43</f>
        <v>-0.375494071146245</v>
      </c>
      <c r="DW43" s="48">
        <v>25870.75</v>
      </c>
      <c r="DX43" s="18">
        <f t="shared" si="36"/>
        <v>0.89723892637136993</v>
      </c>
      <c r="DY43" s="15">
        <f>'Investment Analysis'!KF43</f>
        <v>0.17710472279260775</v>
      </c>
      <c r="DZ43" s="48">
        <v>2792.4</v>
      </c>
      <c r="EA43" s="18">
        <f t="shared" ref="EA43:EA74" si="83">IF(DZ43&gt;0,(DZ43-EA$5)/EA$5,0)</f>
        <v>-0.86044977511244369</v>
      </c>
      <c r="EB43" s="15">
        <f>'Investment Analysis'!KM43</f>
        <v>2.3781990521327012</v>
      </c>
      <c r="EC43" s="48">
        <v>2458.3000000000002</v>
      </c>
      <c r="ED43" s="18">
        <f>'Investment Analysis'!KV43</f>
        <v>0.40198019801980189</v>
      </c>
      <c r="EE43" s="15">
        <f>'Investment Analysis'!KT43</f>
        <v>-0.45954198473282448</v>
      </c>
      <c r="EF43" s="48">
        <v>39420</v>
      </c>
      <c r="EG43" s="18">
        <f t="shared" si="39"/>
        <v>0.65532879818594103</v>
      </c>
      <c r="EH43" s="15">
        <f>'Investment Analysis'!LH43</f>
        <v>0.46720625174434838</v>
      </c>
      <c r="EI43" s="48">
        <v>9117.7199999999993</v>
      </c>
      <c r="EJ43" s="18">
        <f t="shared" si="40"/>
        <v>0.13950134349809404</v>
      </c>
      <c r="EK43" s="15">
        <f>'Investment Analysis'!LO43</f>
        <v>0.12022857142857138</v>
      </c>
      <c r="EL43" s="48">
        <v>20494.5</v>
      </c>
      <c r="EM43" s="18">
        <f t="shared" ref="EM43:EM74" si="84">IF(EL43&gt;0,(EL43-EM$5)/EM$5,0)</f>
        <v>-7.3694915254237284E-2</v>
      </c>
      <c r="EN43" s="15">
        <f>'Investment Analysis'!LV43</f>
        <v>0</v>
      </c>
      <c r="EO43" s="48"/>
      <c r="EP43" s="68">
        <f t="shared" si="74"/>
        <v>0</v>
      </c>
      <c r="EQ43" s="15">
        <f>'Investment Analysis'!MC43</f>
        <v>-0.38831460674157303</v>
      </c>
      <c r="ER43" s="48">
        <v>7743.84</v>
      </c>
      <c r="ES43" s="18">
        <f t="shared" ref="ES43:ES74" si="85">IF(ER43&gt;0,(ER43-ES$5)/ES$5,0)</f>
        <v>-0.69240571190244493</v>
      </c>
      <c r="ET43" s="15">
        <f>'Investment Analysis'!LA43</f>
        <v>-0.63728625052134014</v>
      </c>
      <c r="EU43" s="48">
        <v>17064</v>
      </c>
      <c r="EV43" s="18">
        <f>'Investment Analysis'!ML43</f>
        <v>1.0108337258596325</v>
      </c>
      <c r="EW43" s="15">
        <f>'Investment Analysis'!MJ43</f>
        <v>4.7533692722371965</v>
      </c>
      <c r="EX43" s="48">
        <v>10482</v>
      </c>
      <c r="EY43" s="18">
        <f t="shared" si="44"/>
        <v>-0.84141608986724159</v>
      </c>
      <c r="EZ43" s="15">
        <f>'Investment Analysis'!MQ43</f>
        <v>-0.16751389992057189</v>
      </c>
      <c r="FA43" s="48"/>
      <c r="FB43" s="18">
        <f t="shared" si="45"/>
        <v>0</v>
      </c>
      <c r="FC43" s="15">
        <f>'Investment Analysis'!MX43</f>
        <v>-0.55773838045040725</v>
      </c>
      <c r="FD43" s="48">
        <v>5218.5</v>
      </c>
      <c r="FE43" s="18">
        <f t="shared" si="46"/>
        <v>-0.67120931463350098</v>
      </c>
      <c r="FF43" s="15">
        <f>'Investment Analysis'!NE43</f>
        <v>0.54122683989075071</v>
      </c>
      <c r="FG43" s="48"/>
      <c r="FH43" s="18">
        <f t="shared" si="47"/>
        <v>0</v>
      </c>
      <c r="FI43" s="15">
        <f>'Investment Analysis'!NL43</f>
        <v>-0.95537911869789593</v>
      </c>
      <c r="FJ43" s="48">
        <v>8992</v>
      </c>
      <c r="FK43" s="18">
        <f t="shared" si="48"/>
        <v>-0.52788978494623662</v>
      </c>
      <c r="FL43" s="15">
        <f>'Investment Analysis'!NS43</f>
        <v>1.7395047619047619</v>
      </c>
      <c r="FM43" s="48">
        <v>11073.6</v>
      </c>
      <c r="FN43" s="18">
        <f t="shared" si="49"/>
        <v>-0.56365871630487463</v>
      </c>
      <c r="FO43" s="15">
        <f>'Investment Analysis'!NZ43</f>
        <v>5.0068274920345997E-2</v>
      </c>
      <c r="FP43" s="48"/>
      <c r="FQ43" s="18">
        <f t="shared" si="50"/>
        <v>0</v>
      </c>
      <c r="FR43" s="15">
        <f>'Investment Analysis'!OG43</f>
        <v>-0.99357468870474597</v>
      </c>
      <c r="FS43" s="48">
        <v>7812</v>
      </c>
      <c r="FT43" s="18">
        <f t="shared" si="51"/>
        <v>-0.69325912183055038</v>
      </c>
      <c r="FU43" s="15">
        <f>'Investment Analysis'!ON43</f>
        <v>1.4511189634864545</v>
      </c>
      <c r="FV43" s="48"/>
      <c r="FW43" s="18">
        <f t="shared" si="52"/>
        <v>0</v>
      </c>
      <c r="FX43" s="15">
        <f>'Investment Analysis'!OU43</f>
        <v>-0.7116883116883117</v>
      </c>
      <c r="FY43" s="48"/>
      <c r="FZ43" s="18">
        <f t="shared" si="53"/>
        <v>0</v>
      </c>
      <c r="GA43" s="15">
        <f>'Investment Analysis'!PB43</f>
        <v>2.8107692307692305</v>
      </c>
      <c r="GB43" s="48">
        <v>21029.4</v>
      </c>
      <c r="GC43" s="18">
        <f>'Investment Analysis'!PK43</f>
        <v>-6.2066657103237173E-2</v>
      </c>
      <c r="GD43" s="15">
        <f>'Investment Analysis'!PI43</f>
        <v>-0.4366743251005169</v>
      </c>
      <c r="GE43" s="48">
        <v>7612</v>
      </c>
      <c r="GF43" s="18">
        <f>'Investment Analysis'!PY43</f>
        <v>-5.0682261208576961E-2</v>
      </c>
      <c r="GG43" s="15">
        <f>'Investment Analysis'!PW43</f>
        <v>-0.44151376146788995</v>
      </c>
      <c r="GH43" s="48">
        <v>7615</v>
      </c>
      <c r="GI43" s="18">
        <f>'Investment Analysis'!QF43</f>
        <v>0.12287472619171795</v>
      </c>
      <c r="GJ43" s="15">
        <f>'Investment Analysis'!QD43</f>
        <v>-0.36186608968849099</v>
      </c>
      <c r="GK43" s="48">
        <v>9510.5</v>
      </c>
      <c r="GL43" s="18">
        <f>'Investment Analysis'!QM43</f>
        <v>0.13153846153846158</v>
      </c>
      <c r="GM43" s="15">
        <f>'Investment Analysis'!QK43</f>
        <v>-0.41394422310756962</v>
      </c>
      <c r="GN43" s="48">
        <v>32913.230000000003</v>
      </c>
      <c r="GO43" s="18">
        <f>'Investment Analysis'!QT43</f>
        <v>-3.5714285714285726E-2</v>
      </c>
      <c r="GP43" s="15">
        <f>'Investment Analysis'!QR43</f>
        <v>-0.98650625319973662</v>
      </c>
      <c r="GQ43" s="48">
        <v>20635.25</v>
      </c>
      <c r="GR43" s="18">
        <f>'Investment Analysis'!RA43</f>
        <v>-0.2378422558234573</v>
      </c>
      <c r="GS43" s="15">
        <f>'Investment Analysis'!QY43</f>
        <v>-0.471671388101983</v>
      </c>
      <c r="GT43" s="48">
        <v>8159</v>
      </c>
      <c r="GU43" s="18">
        <f>'Investment Analysis'!RH43</f>
        <v>5.1313131313131297E-2</v>
      </c>
      <c r="GV43" s="15">
        <f>'Investment Analysis'!RF43</f>
        <v>-0.43789155325124218</v>
      </c>
      <c r="GW43" s="48"/>
      <c r="GX43" s="18">
        <f>'Investment Analysis'!RO43</f>
        <v>1.3216754778365159E-2</v>
      </c>
      <c r="GY43" s="15">
        <f>'Investment Analysis'!RM43</f>
        <v>-7.5424436404119208E-2</v>
      </c>
      <c r="GZ43" s="48"/>
      <c r="HA43" s="18">
        <f>'Investment Analysis'!RV43</f>
        <v>-0.2562380038387716</v>
      </c>
      <c r="HB43" s="15">
        <f>'Investment Analysis'!RT43</f>
        <v>5.8743169398907065E-2</v>
      </c>
      <c r="HC43" s="48"/>
      <c r="HD43" s="18">
        <f>'Investment Analysis'!SC43</f>
        <v>0.40513023932302</v>
      </c>
      <c r="HE43" s="15">
        <f>'Investment Analysis'!SA43</f>
        <v>-0.20133774237186236</v>
      </c>
      <c r="HF43" s="48"/>
      <c r="HG43" s="18">
        <f>'Investment Analysis'!SJ43</f>
        <v>-0.2483617300131061</v>
      </c>
      <c r="HH43" s="15">
        <f>'Investment Analysis'!SH43</f>
        <v>-8.2399999999999946E-2</v>
      </c>
      <c r="HI43" s="48"/>
      <c r="HJ43" s="18">
        <f>'Investment Analysis'!SM43</f>
        <v>-2.3809523809523832E-2</v>
      </c>
      <c r="HK43" s="15">
        <f>'Investment Analysis'!SK43</f>
        <v>0</v>
      </c>
      <c r="HL43" s="48"/>
      <c r="HM43" s="18">
        <f>'Investment Analysis'!SP43</f>
        <v>0</v>
      </c>
      <c r="HN43" s="15">
        <f>'Investment Analysis'!SN43</f>
        <v>-1.9824116136687754E-2</v>
      </c>
      <c r="HO43" s="48"/>
      <c r="HP43" s="18">
        <f>'Investment Analysis'!TE43</f>
        <v>0.48589743589743589</v>
      </c>
      <c r="HQ43" s="15">
        <f>'Investment Analysis'!TC43</f>
        <v>-0.42581124597473369</v>
      </c>
      <c r="HR43" s="48"/>
      <c r="HS43" s="18">
        <f>'Investment Analysis'!TL43</f>
        <v>0.19764011799410031</v>
      </c>
      <c r="HT43" s="15">
        <f>'Investment Analysis'!TJ43</f>
        <v>-7.7272727272727215E-2</v>
      </c>
      <c r="HU43" s="48"/>
      <c r="HV43" s="18">
        <f>'Investment Analysis'!TS43</f>
        <v>0.19663865546218492</v>
      </c>
      <c r="HW43" s="15">
        <f>'Investment Analysis'!TQ43</f>
        <v>-0.48109872971219925</v>
      </c>
      <c r="HX43" s="48"/>
      <c r="HY43" s="18">
        <f>'Investment Analysis'!TZ43</f>
        <v>0.28654970760233933</v>
      </c>
      <c r="HZ43" s="15">
        <f>'Investment Analysis'!TX43</f>
        <v>-0.50113378684807253</v>
      </c>
      <c r="IA43" s="48"/>
      <c r="IB43" s="18">
        <f>'Investment Analysis'!UG43</f>
        <v>0</v>
      </c>
      <c r="IC43" s="15">
        <f>'Investment Analysis'!UE43</f>
        <v>0</v>
      </c>
      <c r="ID43" s="48"/>
      <c r="IE43" s="18">
        <f>'Investment Analysis'!UN43</f>
        <v>0</v>
      </c>
      <c r="IF43" s="15">
        <f>'Investment Analysis'!UL43</f>
        <v>0</v>
      </c>
      <c r="IG43" s="48"/>
      <c r="IH43" s="18">
        <f>'Investment Analysis'!UU43</f>
        <v>0</v>
      </c>
      <c r="II43" s="15">
        <f>'Investment Analysis'!US43</f>
        <v>0</v>
      </c>
      <c r="IJ43" s="48"/>
      <c r="IK43" s="18">
        <f>'Investment Analysis'!VB43</f>
        <v>0</v>
      </c>
      <c r="IL43" s="15">
        <f>'Investment Analysis'!UZ43</f>
        <v>0</v>
      </c>
      <c r="IM43" s="48"/>
      <c r="IN43" s="18">
        <f>'Investment Analysis'!VI43</f>
        <v>0</v>
      </c>
      <c r="IO43" s="15">
        <f>'Investment Analysis'!VG43</f>
        <v>0</v>
      </c>
      <c r="IP43" s="18"/>
      <c r="IQ43" s="18"/>
      <c r="IR43" s="18"/>
      <c r="IS43" s="108">
        <f t="shared" si="59"/>
        <v>-6172.5100000000093</v>
      </c>
      <c r="IT43" s="48">
        <f t="shared" si="60"/>
        <v>1079396.0799999998</v>
      </c>
      <c r="IU43" s="101">
        <f t="shared" si="54"/>
        <v>0</v>
      </c>
      <c r="IV43" s="101"/>
      <c r="IW43" s="15">
        <f t="shared" si="55"/>
        <v>4.0372408024513751E-2</v>
      </c>
      <c r="IX43" s="113">
        <f t="shared" si="56"/>
        <v>41886.749999999884</v>
      </c>
      <c r="IY43" s="21">
        <f t="shared" si="80"/>
        <v>0.30621686335483117</v>
      </c>
      <c r="IZ43" s="173">
        <f t="shared" si="81"/>
        <v>253043.18999999983</v>
      </c>
    </row>
    <row r="44" spans="1:260" x14ac:dyDescent="0.2">
      <c r="A44" s="76">
        <f>'Investment Analysis'!A44</f>
        <v>45709</v>
      </c>
      <c r="B44" s="77">
        <f>'Investment Analysis'!B44</f>
        <v>45709</v>
      </c>
      <c r="C44" s="27">
        <f>'Investment Analysis'!C44</f>
        <v>43428.02</v>
      </c>
      <c r="D44" s="42">
        <f>'Investment Analysis'!D44</f>
        <v>-748.88000000000466</v>
      </c>
      <c r="E44" s="28">
        <f>'Investment Analysis'!E44</f>
        <v>-1.6951845874201326E-2</v>
      </c>
      <c r="F44" s="27">
        <f>'Investment Analysis'!G44</f>
        <v>6013.13</v>
      </c>
      <c r="G44" s="42">
        <f>'Investment Analysis'!H44</f>
        <v>-104.48999999999978</v>
      </c>
      <c r="H44" s="28">
        <f>'Investment Analysis'!I44</f>
        <v>-1.708017170075941E-2</v>
      </c>
      <c r="I44" s="27">
        <f>'Investment Analysis'!K44</f>
        <v>19524.009999999998</v>
      </c>
      <c r="J44" s="42">
        <f>'Investment Analysis'!L44</f>
        <v>-438.35000000000218</v>
      </c>
      <c r="K44" s="28">
        <f>'Investment Analysis'!M44</f>
        <v>-2.1958826511494743E-2</v>
      </c>
      <c r="L44" s="57">
        <f>'Investment Analysis'!T44</f>
        <v>261.56847071353786</v>
      </c>
      <c r="M44" s="29">
        <f>'Investment Analysis'!V44</f>
        <v>-9.9932842476262891E-3</v>
      </c>
      <c r="N44" s="29">
        <f>'Investment Analysis'!W44</f>
        <v>1.1011668853028603E-2</v>
      </c>
      <c r="P44" s="48">
        <f>'Investment Analysis'!Y44</f>
        <v>357029.54</v>
      </c>
      <c r="Q44" s="18"/>
      <c r="R44" s="83"/>
      <c r="S44" s="48">
        <v>22219.62</v>
      </c>
      <c r="T44" s="18">
        <f t="shared" si="61"/>
        <v>3.3143572576325653</v>
      </c>
      <c r="U44" s="15">
        <f>'Investment Analysis'!AF44</f>
        <v>0.38520361716331852</v>
      </c>
      <c r="V44" s="48">
        <v>18217.97</v>
      </c>
      <c r="W44" s="18">
        <f t="shared" si="62"/>
        <v>2.0094581983149711</v>
      </c>
      <c r="X44" s="15">
        <f>'Investment Analysis'!AT44</f>
        <v>0.25535610885929361</v>
      </c>
      <c r="Y44" s="48">
        <v>10450.200000000001</v>
      </c>
      <c r="Z44" s="18">
        <f t="shared" si="2"/>
        <v>4.7534081796311217E-2</v>
      </c>
      <c r="AA44" s="15">
        <f>'Investment Analysis'!GK44</f>
        <v>4.6305931321540095E-2</v>
      </c>
      <c r="AB44" s="48">
        <v>2646.58</v>
      </c>
      <c r="AC44" s="18">
        <f t="shared" si="63"/>
        <v>2.9979647014645137</v>
      </c>
      <c r="AD44" s="15">
        <f>'Investment Analysis'!AT44</f>
        <v>0.25535610885929361</v>
      </c>
      <c r="AE44" s="48">
        <v>22612.39</v>
      </c>
      <c r="AF44" s="18">
        <f t="shared" si="73"/>
        <v>1.3457305274421507</v>
      </c>
      <c r="AG44" s="15">
        <f>'Investment Analysis'!BA44</f>
        <v>0.55950782997762871</v>
      </c>
      <c r="AH44" s="48"/>
      <c r="AI44" s="18">
        <f t="shared" si="75"/>
        <v>0</v>
      </c>
      <c r="AJ44" s="15">
        <f>'Investment Analysis'!BH44</f>
        <v>0</v>
      </c>
      <c r="AK44" s="48">
        <v>18880.830000000002</v>
      </c>
      <c r="AL44" s="18">
        <f t="shared" si="64"/>
        <v>5.7275357421367303</v>
      </c>
      <c r="AM44" s="15">
        <f>'Investment Analysis'!BO44</f>
        <v>0.13758841360727508</v>
      </c>
      <c r="AN44" s="48">
        <v>14643.57</v>
      </c>
      <c r="AO44" s="18">
        <f t="shared" si="7"/>
        <v>2.1559418103448276</v>
      </c>
      <c r="AP44" s="15">
        <f>'Investment Analysis'!BV44</f>
        <v>4.320987654320986E-2</v>
      </c>
      <c r="AQ44" s="48"/>
      <c r="AR44" s="18">
        <f t="shared" si="65"/>
        <v>0</v>
      </c>
      <c r="AS44" s="15">
        <f>'Investment Analysis'!CC44</f>
        <v>0</v>
      </c>
      <c r="AT44" s="48">
        <v>26455.29</v>
      </c>
      <c r="AU44" s="18">
        <f t="shared" si="66"/>
        <v>0.33893892092408273</v>
      </c>
      <c r="AV44" s="15">
        <f>'Investment Analysis'!CJ44</f>
        <v>0.12206417466093289</v>
      </c>
      <c r="AW44" s="48">
        <v>18699.28</v>
      </c>
      <c r="AX44" s="18">
        <f t="shared" si="67"/>
        <v>7.5678428519461563E-2</v>
      </c>
      <c r="AY44" s="15">
        <f>'Investment Analysis'!CQ44</f>
        <v>5.4243777919591556E-2</v>
      </c>
      <c r="AZ44" s="48">
        <v>16324.02</v>
      </c>
      <c r="BA44" s="18">
        <f t="shared" si="68"/>
        <v>0.86153325013371373</v>
      </c>
      <c r="BB44" s="15">
        <f>'Investment Analysis'!CX44</f>
        <v>0.14276827371695189</v>
      </c>
      <c r="BC44" s="48">
        <v>9864.26</v>
      </c>
      <c r="BD44" s="18">
        <f t="shared" si="76"/>
        <v>-1.0135185738472263</v>
      </c>
      <c r="BE44" s="15">
        <f>'Investment Analysis'!DE44</f>
        <v>-7.0873342478280782E-2</v>
      </c>
      <c r="BF44" s="48">
        <v>4412.0200000000004</v>
      </c>
      <c r="BG44" s="18">
        <f t="shared" si="13"/>
        <v>5.1733015494636575E-2</v>
      </c>
      <c r="BH44" s="15">
        <f>'Investment Analysis'!DL44</f>
        <v>2.0158550396376006E-2</v>
      </c>
      <c r="BI44" s="48">
        <v>2557.35</v>
      </c>
      <c r="BJ44" s="18">
        <f t="shared" si="14"/>
        <v>1.3116679718088915E-3</v>
      </c>
      <c r="BK44" s="15">
        <f>'Investment Analysis'!DZ44</f>
        <v>0.81696905016008536</v>
      </c>
      <c r="BL44" s="48">
        <v>4332.95</v>
      </c>
      <c r="BM44" s="18">
        <f t="shared" si="15"/>
        <v>-1.5462394910247713E-2</v>
      </c>
      <c r="BN44" s="15">
        <f>'Investment Analysis'!EG44</f>
        <v>0.7541607227769852</v>
      </c>
      <c r="BO44" s="48"/>
      <c r="BP44" s="18">
        <f t="shared" si="69"/>
        <v>0</v>
      </c>
      <c r="BQ44" s="15">
        <f>'Investment Analysis'!DS44</f>
        <v>0</v>
      </c>
      <c r="BR44" s="48">
        <v>5933.78</v>
      </c>
      <c r="BS44" s="18">
        <f t="shared" si="17"/>
        <v>4.855628202862692E-2</v>
      </c>
      <c r="BT44" s="15">
        <f>'Investment Analysis'!EN44</f>
        <v>0.8368453672141305</v>
      </c>
      <c r="BU44" s="48">
        <v>14806.7</v>
      </c>
      <c r="BV44" s="18">
        <f t="shared" si="70"/>
        <v>0.53497778974289945</v>
      </c>
      <c r="BW44" s="15">
        <f>'Investment Analysis'!EU44</f>
        <v>0.16012603838441719</v>
      </c>
      <c r="BX44" s="48"/>
      <c r="BY44" s="18">
        <f t="shared" si="77"/>
        <v>0</v>
      </c>
      <c r="BZ44" s="15">
        <f>'Investment Analysis'!FB44</f>
        <v>0</v>
      </c>
      <c r="CA44" s="48">
        <v>22276.41</v>
      </c>
      <c r="CB44" s="18">
        <f t="shared" si="79"/>
        <v>-3.9809913793103453E-2</v>
      </c>
      <c r="CC44" s="15">
        <f>'Investment Analysis'!FI44</f>
        <v>6.7704807041298488E-4</v>
      </c>
      <c r="CD44" s="48">
        <v>18985.38</v>
      </c>
      <c r="CE44" s="18">
        <f t="shared" si="71"/>
        <v>3.3163618246235611</v>
      </c>
      <c r="CF44" s="15">
        <f>'Investment Analysis'!FP44</f>
        <v>0.5831613347093223</v>
      </c>
      <c r="CG44" s="48">
        <v>5081.55</v>
      </c>
      <c r="CH44" s="18">
        <f t="shared" si="72"/>
        <v>1.9705633247981089</v>
      </c>
      <c r="CI44" s="15">
        <f>'Investment Analysis'!FW44</f>
        <v>4.1576735203907721E-2</v>
      </c>
      <c r="CJ44" s="48"/>
      <c r="CK44" s="18">
        <f t="shared" si="78"/>
        <v>0</v>
      </c>
      <c r="CL44" s="15">
        <f>'Investment Analysis'!GD44</f>
        <v>0</v>
      </c>
      <c r="CM44" s="48">
        <v>24869.93</v>
      </c>
      <c r="CN44" s="18">
        <f t="shared" si="24"/>
        <v>-3.2092184368737358E-3</v>
      </c>
      <c r="CO44" s="15">
        <f>'Investment Analysis'!GT44</f>
        <v>2.6055045871559664E-2</v>
      </c>
      <c r="CP44" s="48">
        <v>3378</v>
      </c>
      <c r="CQ44" s="18">
        <f t="shared" si="25"/>
        <v>-0.84300274675478593</v>
      </c>
      <c r="CR44" s="15">
        <f>'Investment Analysis'!HG44</f>
        <v>0.89764619965170511</v>
      </c>
      <c r="CS44" s="48">
        <v>9960</v>
      </c>
      <c r="CT44" s="18">
        <f t="shared" si="26"/>
        <v>-0.55924522958190248</v>
      </c>
      <c r="CU44" s="15">
        <f>'Investment Analysis'!HN44</f>
        <v>9.19758064516129</v>
      </c>
      <c r="CV44" s="48">
        <v>6721.5</v>
      </c>
      <c r="CW44" s="18">
        <f t="shared" si="27"/>
        <v>-0.76668344412239442</v>
      </c>
      <c r="CX44" s="15">
        <f>'Investment Analysis'!IB44</f>
        <v>0.26940509915014166</v>
      </c>
      <c r="CY44" s="48">
        <v>8746.4</v>
      </c>
      <c r="CZ44" s="18">
        <f t="shared" si="28"/>
        <v>-0.51096449538719602</v>
      </c>
      <c r="DA44" s="15">
        <f>'Investment Analysis'!II44</f>
        <v>0.24948571428571426</v>
      </c>
      <c r="DB44" s="48">
        <v>20300</v>
      </c>
      <c r="DC44" s="18">
        <f t="shared" si="29"/>
        <v>2.6010466096057474</v>
      </c>
      <c r="DD44" s="15">
        <f>'Investment Analysis'!IP44</f>
        <v>2.2995508689709041</v>
      </c>
      <c r="DE44" s="48"/>
      <c r="DF44" s="18">
        <f t="shared" si="30"/>
        <v>0</v>
      </c>
      <c r="DG44" s="15">
        <f>'Investment Analysis'!IW44</f>
        <v>1.3824657534246574</v>
      </c>
      <c r="DH44" s="48">
        <v>13671</v>
      </c>
      <c r="DI44" s="18">
        <f t="shared" si="31"/>
        <v>1.1125911731981704</v>
      </c>
      <c r="DJ44" s="15">
        <f>'Investment Analysis'!JD44</f>
        <v>0.38258495145631066</v>
      </c>
      <c r="DK44" s="48">
        <v>2041.05</v>
      </c>
      <c r="DL44" s="18">
        <f t="shared" si="32"/>
        <v>-0.9102795727284716</v>
      </c>
      <c r="DM44" s="15">
        <f>'Investment Analysis'!JK44</f>
        <v>3.7374904718581272E-3</v>
      </c>
      <c r="DN44" s="48">
        <v>19924.2</v>
      </c>
      <c r="DO44" s="18">
        <f t="shared" si="33"/>
        <v>17.337965945697192</v>
      </c>
      <c r="DP44" s="15">
        <f>'Investment Analysis'!HU44</f>
        <v>2.0409340659340658</v>
      </c>
      <c r="DQ44" s="48">
        <v>33006</v>
      </c>
      <c r="DR44" s="18">
        <f t="shared" si="34"/>
        <v>0.11375063269782353</v>
      </c>
      <c r="DS44" s="15">
        <f>'Investment Analysis'!JR44</f>
        <v>-0.57280242955964233</v>
      </c>
      <c r="DT44" s="48">
        <v>3808</v>
      </c>
      <c r="DU44" s="18">
        <f t="shared" si="82"/>
        <v>0.50513833992094859</v>
      </c>
      <c r="DV44" s="15">
        <f>'Investment Analysis'!JY44</f>
        <v>-0.39130434782608692</v>
      </c>
      <c r="DW44" s="48">
        <v>25875.75</v>
      </c>
      <c r="DX44" s="18">
        <f t="shared" si="36"/>
        <v>0.89760560281607504</v>
      </c>
      <c r="DY44" s="15">
        <f>'Investment Analysis'!KF44</f>
        <v>0.13552361396303905</v>
      </c>
      <c r="DZ44" s="48">
        <v>2722.8</v>
      </c>
      <c r="EA44" s="18">
        <f t="shared" si="83"/>
        <v>-0.86392803598200907</v>
      </c>
      <c r="EB44" s="15">
        <f>'Investment Analysis'!KM44</f>
        <v>2.1649289099526063</v>
      </c>
      <c r="EC44" s="48">
        <v>2455.5</v>
      </c>
      <c r="ED44" s="18">
        <f>'Investment Analysis'!KV44</f>
        <v>0.32277227722772284</v>
      </c>
      <c r="EE44" s="15">
        <f>'Investment Analysis'!KT44</f>
        <v>-0.49007633587786259</v>
      </c>
      <c r="EF44" s="48">
        <v>37680</v>
      </c>
      <c r="EG44" s="18">
        <f t="shared" si="39"/>
        <v>0.58226253464348698</v>
      </c>
      <c r="EH44" s="15">
        <f>'Investment Analysis'!LH44</f>
        <v>0.4021769466927157</v>
      </c>
      <c r="EI44" s="48">
        <v>8937.2999999999993</v>
      </c>
      <c r="EJ44" s="18">
        <f t="shared" si="40"/>
        <v>0.11695307129913132</v>
      </c>
      <c r="EK44" s="15">
        <f>'Investment Analysis'!LO44</f>
        <v>9.8285714285714226E-2</v>
      </c>
      <c r="EL44" s="48">
        <v>19961.5</v>
      </c>
      <c r="EM44" s="18">
        <f t="shared" si="84"/>
        <v>-9.7785310734463282E-2</v>
      </c>
      <c r="EN44" s="15">
        <f>'Investment Analysis'!LV44</f>
        <v>0</v>
      </c>
      <c r="EO44" s="48"/>
      <c r="EP44" s="68">
        <f t="shared" si="74"/>
        <v>0</v>
      </c>
      <c r="EQ44" s="15">
        <f>'Investment Analysis'!MC44</f>
        <v>-0.42426966292134827</v>
      </c>
      <c r="ER44" s="48">
        <v>7507.28</v>
      </c>
      <c r="ES44" s="18">
        <f t="shared" si="85"/>
        <v>-0.70180214891461945</v>
      </c>
      <c r="ET44" s="15">
        <f>'Investment Analysis'!LA44</f>
        <v>-0.65980814680939803</v>
      </c>
      <c r="EU44" s="48">
        <v>15516</v>
      </c>
      <c r="EV44" s="18">
        <f>'Investment Analysis'!ML44</f>
        <v>0.82713141780499289</v>
      </c>
      <c r="EW44" s="15">
        <f>'Investment Analysis'!MJ44</f>
        <v>4.2277628032345014</v>
      </c>
      <c r="EX44" s="48">
        <v>10138</v>
      </c>
      <c r="EY44" s="18">
        <f t="shared" si="44"/>
        <v>-0.84662052271265931</v>
      </c>
      <c r="EZ44" s="15">
        <f>'Investment Analysis'!MQ44</f>
        <v>-0.19475774424146156</v>
      </c>
      <c r="FA44" s="48"/>
      <c r="FB44" s="18">
        <f t="shared" si="45"/>
        <v>0</v>
      </c>
      <c r="FC44" s="15">
        <f>'Investment Analysis'!MX44</f>
        <v>-0.59990416866315288</v>
      </c>
      <c r="FD44" s="48">
        <v>4995.75</v>
      </c>
      <c r="FE44" s="18">
        <f t="shared" si="46"/>
        <v>-0.68524363966279822</v>
      </c>
      <c r="FF44" s="15">
        <f>'Investment Analysis'!NE44</f>
        <v>0.47508673507049543</v>
      </c>
      <c r="FG44" s="48"/>
      <c r="FH44" s="18">
        <f t="shared" si="47"/>
        <v>0</v>
      </c>
      <c r="FI44" s="15">
        <f>'Investment Analysis'!NL44</f>
        <v>-0.95863437872171497</v>
      </c>
      <c r="FJ44" s="48">
        <v>8197</v>
      </c>
      <c r="FK44" s="18">
        <f t="shared" si="48"/>
        <v>-0.56962995631720437</v>
      </c>
      <c r="FL44" s="15">
        <f>'Investment Analysis'!NS44</f>
        <v>1.4981333333333333</v>
      </c>
      <c r="FM44" s="48">
        <v>10779.6</v>
      </c>
      <c r="FN44" s="18">
        <f t="shared" si="49"/>
        <v>-0.57524341661971057</v>
      </c>
      <c r="FO44" s="15">
        <f>'Investment Analysis'!NZ44</f>
        <v>2.2189349112426069E-2</v>
      </c>
      <c r="FP44" s="48"/>
      <c r="FQ44" s="18">
        <f t="shared" si="50"/>
        <v>0</v>
      </c>
      <c r="FR44" s="15">
        <f>'Investment Analysis'!OG44</f>
        <v>-0.99379625116320292</v>
      </c>
      <c r="FS44" s="48">
        <v>7370.25</v>
      </c>
      <c r="FT44" s="18">
        <f t="shared" si="51"/>
        <v>-0.71060458815560856</v>
      </c>
      <c r="FU44" s="15">
        <f>'Investment Analysis'!ON44</f>
        <v>1.3149587750294462</v>
      </c>
      <c r="FV44" s="48"/>
      <c r="FW44" s="18">
        <f t="shared" si="52"/>
        <v>0</v>
      </c>
      <c r="FX44" s="15">
        <f>'Investment Analysis'!OU44</f>
        <v>-0.74545454545454548</v>
      </c>
      <c r="FY44" s="48"/>
      <c r="FZ44" s="18">
        <f t="shared" si="53"/>
        <v>0</v>
      </c>
      <c r="GA44" s="15">
        <f>'Investment Analysis'!PB44</f>
        <v>2.7741538461538462</v>
      </c>
      <c r="GB44" s="48">
        <v>20911.8</v>
      </c>
      <c r="GC44" s="18">
        <f>'Investment Analysis'!PK44</f>
        <v>-5.3555204896475826E-2</v>
      </c>
      <c r="GD44" s="15">
        <f>'Investment Analysis'!PI44</f>
        <v>-0.43156232050545662</v>
      </c>
      <c r="GE44" s="48">
        <v>7422.5</v>
      </c>
      <c r="GF44" s="18">
        <f>'Investment Analysis'!PY44</f>
        <v>-9.5516569200779777E-2</v>
      </c>
      <c r="GG44" s="15">
        <f>'Investment Analysis'!PW44</f>
        <v>-0.46788990825688082</v>
      </c>
      <c r="GH44" s="48">
        <v>7389</v>
      </c>
      <c r="GI44" s="18">
        <f>'Investment Analysis'!QF44</f>
        <v>9.3877125273808273E-2</v>
      </c>
      <c r="GJ44" s="15">
        <f>'Investment Analysis'!QD44</f>
        <v>-0.37834553484098515</v>
      </c>
      <c r="GK44" s="48">
        <v>8837.75</v>
      </c>
      <c r="GL44" s="18">
        <f>'Investment Analysis'!QM44</f>
        <v>7.6923076923076816E-2</v>
      </c>
      <c r="GM44" s="15">
        <f>'Investment Analysis'!QK44</f>
        <v>-0.44223107569721115</v>
      </c>
      <c r="GN44" s="48">
        <v>30947.88</v>
      </c>
      <c r="GO44" s="18">
        <f>'Investment Analysis'!QT44</f>
        <v>-4.1811846689895509E-2</v>
      </c>
      <c r="GP44" s="15">
        <f>'Investment Analysis'!QR44</f>
        <v>-0.98659157951193355</v>
      </c>
      <c r="GQ44" s="48">
        <v>20074.75</v>
      </c>
      <c r="GR44" s="18">
        <f>'Investment Analysis'!RA44</f>
        <v>-0.27257866775643647</v>
      </c>
      <c r="GS44" s="15">
        <f>'Investment Analysis'!QY44</f>
        <v>-0.49575070821529743</v>
      </c>
      <c r="GT44" s="48">
        <v>7522</v>
      </c>
      <c r="GU44" s="18">
        <f>'Investment Analysis'!RH44</f>
        <v>2.4646464646464625E-2</v>
      </c>
      <c r="GV44" s="15">
        <f>'Investment Analysis'!RF44</f>
        <v>-0.45214949233095703</v>
      </c>
      <c r="GW44" s="48"/>
      <c r="GX44" s="18">
        <f>'Investment Analysis'!RO44</f>
        <v>3.8125254168361123E-3</v>
      </c>
      <c r="GY44" s="15">
        <f>'Investment Analysis'!RM44</f>
        <v>-8.4005937471008499E-2</v>
      </c>
      <c r="GZ44" s="48"/>
      <c r="HA44" s="18">
        <f>'Investment Analysis'!RV44</f>
        <v>-0.29750479846449135</v>
      </c>
      <c r="HB44" s="15">
        <f>'Investment Analysis'!RT44</f>
        <v>0</v>
      </c>
      <c r="HC44" s="48"/>
      <c r="HD44" s="18">
        <f>'Investment Analysis'!SC44</f>
        <v>0.34007668914451938</v>
      </c>
      <c r="HE44" s="15">
        <f>'Investment Analysis'!SA44</f>
        <v>-0.23831354276266351</v>
      </c>
      <c r="HF44" s="48"/>
      <c r="HG44" s="18">
        <f>'Investment Analysis'!SJ44</f>
        <v>-0.29554390563564875</v>
      </c>
      <c r="HH44" s="15">
        <f>'Investment Analysis'!SH44</f>
        <v>-0.14000000000000001</v>
      </c>
      <c r="HI44" s="48"/>
      <c r="HJ44" s="18">
        <f>'Investment Analysis'!SM44</f>
        <v>-6.4459930313588723E-2</v>
      </c>
      <c r="HK44" s="15">
        <f>'Investment Analysis'!SK44</f>
        <v>0</v>
      </c>
      <c r="HL44" s="48"/>
      <c r="HM44" s="18">
        <f>'Investment Analysis'!SP44</f>
        <v>0</v>
      </c>
      <c r="HN44" s="15">
        <f>'Investment Analysis'!SN44</f>
        <v>-5.4466646065962437E-2</v>
      </c>
      <c r="HO44" s="48"/>
      <c r="HP44" s="18">
        <f>'Investment Analysis'!TE44</f>
        <v>0.55769230769230782</v>
      </c>
      <c r="HQ44" s="15">
        <f>'Investment Analysis'!TC44</f>
        <v>-0.39806787218231354</v>
      </c>
      <c r="HR44" s="48"/>
      <c r="HS44" s="18">
        <f>'Investment Analysis'!TL44</f>
        <v>0.17404129793510323</v>
      </c>
      <c r="HT44" s="15">
        <f>'Investment Analysis'!TJ44</f>
        <v>-9.5454545454545417E-2</v>
      </c>
      <c r="HU44" s="48"/>
      <c r="HV44" s="18">
        <f>'Investment Analysis'!TS44</f>
        <v>9.2436974789915971E-2</v>
      </c>
      <c r="HW44" s="15">
        <f>'Investment Analysis'!TQ44</f>
        <v>-0.52628395268669881</v>
      </c>
      <c r="HX44" s="48"/>
      <c r="HY44" s="18">
        <f>'Investment Analysis'!TZ44</f>
        <v>0.21637426900584802</v>
      </c>
      <c r="HZ44" s="15">
        <f>'Investment Analysis'!TX44</f>
        <v>-0.52834467120181405</v>
      </c>
      <c r="IA44" s="48"/>
      <c r="IB44" s="18">
        <f>'Investment Analysis'!UG44</f>
        <v>0</v>
      </c>
      <c r="IC44" s="15">
        <f>'Investment Analysis'!UE44</f>
        <v>0</v>
      </c>
      <c r="ID44" s="48"/>
      <c r="IE44" s="18">
        <f>'Investment Analysis'!UN44</f>
        <v>0</v>
      </c>
      <c r="IF44" s="15">
        <f>'Investment Analysis'!UL44</f>
        <v>0</v>
      </c>
      <c r="IG44" s="48"/>
      <c r="IH44" s="18">
        <f>'Investment Analysis'!UU44</f>
        <v>0</v>
      </c>
      <c r="II44" s="15">
        <f>'Investment Analysis'!US44</f>
        <v>0</v>
      </c>
      <c r="IJ44" s="48"/>
      <c r="IK44" s="18">
        <f>'Investment Analysis'!VB44</f>
        <v>0</v>
      </c>
      <c r="IL44" s="15">
        <f>'Investment Analysis'!UZ44</f>
        <v>0</v>
      </c>
      <c r="IM44" s="48"/>
      <c r="IN44" s="18">
        <f>'Investment Analysis'!VI44</f>
        <v>0</v>
      </c>
      <c r="IO44" s="15">
        <f>'Investment Analysis'!VG44</f>
        <v>0</v>
      </c>
      <c r="IP44" s="18"/>
      <c r="IQ44" s="18"/>
      <c r="IR44" s="18"/>
      <c r="IS44" s="108">
        <f t="shared" si="59"/>
        <v>-51297.899999999907</v>
      </c>
      <c r="IT44" s="48">
        <f t="shared" si="60"/>
        <v>1028098.1799999999</v>
      </c>
      <c r="IU44" s="101">
        <f t="shared" si="54"/>
        <v>0</v>
      </c>
      <c r="IV44" s="101"/>
      <c r="IW44" s="15">
        <f t="shared" si="55"/>
        <v>-9.0709063792226551E-3</v>
      </c>
      <c r="IX44" s="113">
        <f t="shared" si="56"/>
        <v>-9411.1500000000233</v>
      </c>
      <c r="IY44" s="21">
        <f t="shared" si="80"/>
        <v>0.24413938940783508</v>
      </c>
      <c r="IZ44" s="173">
        <f t="shared" si="81"/>
        <v>201745.28999999992</v>
      </c>
    </row>
    <row r="45" spans="1:260" x14ac:dyDescent="0.2">
      <c r="A45" s="76">
        <f>'Investment Analysis'!A45</f>
        <v>45712</v>
      </c>
      <c r="B45" s="77">
        <f>'Investment Analysis'!B45</f>
        <v>45712</v>
      </c>
      <c r="C45" s="27">
        <f>'Investment Analysis'!C45</f>
        <v>43461.65</v>
      </c>
      <c r="D45" s="42">
        <f>'Investment Analysis'!D45</f>
        <v>33.630000000004657</v>
      </c>
      <c r="E45" s="28">
        <f>'Investment Analysis'!E45</f>
        <v>7.7438483264962712E-4</v>
      </c>
      <c r="F45" s="27">
        <f>'Investment Analysis'!G45</f>
        <v>5983.44</v>
      </c>
      <c r="G45" s="42">
        <f>'Investment Analysis'!H45</f>
        <v>-29.690000000000509</v>
      </c>
      <c r="H45" s="28">
        <f>'Investment Analysis'!I45</f>
        <v>-4.9375283754052399E-3</v>
      </c>
      <c r="I45" s="27">
        <f>'Investment Analysis'!K45</f>
        <v>19286.93</v>
      </c>
      <c r="J45" s="42">
        <f>'Investment Analysis'!L45</f>
        <v>-237.07999999999811</v>
      </c>
      <c r="K45" s="28">
        <f>'Investment Analysis'!M45</f>
        <v>-1.2142997263369468E-2</v>
      </c>
      <c r="L45" s="57">
        <f>'Investment Analysis'!T45</f>
        <v>260.94330448360012</v>
      </c>
      <c r="M45" s="29">
        <f>'Investment Analysis'!V45</f>
        <v>-2.3900672287923072E-3</v>
      </c>
      <c r="N45" s="29">
        <f>'Investment Analysis'!W45</f>
        <v>8.5952829953763587E-3</v>
      </c>
      <c r="P45" s="48">
        <f>'Investment Analysis'!Y45</f>
        <v>286446.03999999998</v>
      </c>
      <c r="Q45" s="18"/>
      <c r="R45" s="83"/>
      <c r="S45" s="48">
        <v>21933.4</v>
      </c>
      <c r="T45" s="18">
        <f t="shared" si="61"/>
        <v>3.2760310658810927</v>
      </c>
      <c r="U45" s="15">
        <f>'Investment Analysis'!AF45</f>
        <v>0.36736056320932209</v>
      </c>
      <c r="V45" s="48">
        <v>18084.259999999998</v>
      </c>
      <c r="W45" s="18">
        <f t="shared" si="62"/>
        <v>1.9921270252754373</v>
      </c>
      <c r="X45" s="15">
        <f>'Investment Analysis'!AT45</f>
        <v>0.23856398378691379</v>
      </c>
      <c r="Y45" s="48">
        <v>10315.09</v>
      </c>
      <c r="Z45" s="18">
        <f t="shared" si="2"/>
        <v>3.3990577385725758E-2</v>
      </c>
      <c r="AA45" s="15">
        <f>'Investment Analysis'!GK45</f>
        <v>3.2778355879292537E-2</v>
      </c>
      <c r="AB45" s="48">
        <v>2611.1799999999998</v>
      </c>
      <c r="AC45" s="18">
        <f t="shared" si="63"/>
        <v>2.9846714232069096</v>
      </c>
      <c r="AD45" s="15">
        <f>'Investment Analysis'!AT45</f>
        <v>0.23856398378691379</v>
      </c>
      <c r="AE45" s="48">
        <v>22501.02</v>
      </c>
      <c r="AF45" s="18">
        <f t="shared" si="73"/>
        <v>1.3407650809220208</v>
      </c>
      <c r="AG45" s="15">
        <f>'Investment Analysis'!BA45</f>
        <v>0.55182699478001496</v>
      </c>
      <c r="AH45" s="48"/>
      <c r="AI45" s="18">
        <f t="shared" si="75"/>
        <v>0</v>
      </c>
      <c r="AJ45" s="15">
        <f>'Investment Analysis'!BH45</f>
        <v>0</v>
      </c>
      <c r="AK45" s="48">
        <v>18620.88</v>
      </c>
      <c r="AL45" s="18">
        <f t="shared" si="64"/>
        <v>5.6599636080062385</v>
      </c>
      <c r="AM45" s="15">
        <f>'Investment Analysis'!BO45</f>
        <v>0.12192657460424389</v>
      </c>
      <c r="AN45" s="48">
        <v>14368.55</v>
      </c>
      <c r="AO45" s="18">
        <f t="shared" si="7"/>
        <v>2.0966702586206893</v>
      </c>
      <c r="AP45" s="15">
        <f>'Investment Analysis'!BV45</f>
        <v>2.3617820719270065E-2</v>
      </c>
      <c r="AQ45" s="48"/>
      <c r="AR45" s="18">
        <f t="shared" si="65"/>
        <v>0</v>
      </c>
      <c r="AS45" s="15">
        <f>'Investment Analysis'!CC45</f>
        <v>0</v>
      </c>
      <c r="AT45" s="48">
        <v>26392.89</v>
      </c>
      <c r="AU45" s="18">
        <f t="shared" si="66"/>
        <v>0.33664707826789581</v>
      </c>
      <c r="AV45" s="15">
        <f>'Investment Analysis'!CJ45</f>
        <v>0.11941779689050622</v>
      </c>
      <c r="AW45" s="48">
        <v>18586.09</v>
      </c>
      <c r="AX45" s="18">
        <f t="shared" si="67"/>
        <v>6.979628955983995E-2</v>
      </c>
      <c r="AY45" s="15">
        <f>'Investment Analysis'!CQ45</f>
        <v>4.7862156987875035E-2</v>
      </c>
      <c r="AZ45" s="48">
        <v>16212.94</v>
      </c>
      <c r="BA45" s="18">
        <f t="shared" si="68"/>
        <v>0.85493195459677918</v>
      </c>
      <c r="BB45" s="15">
        <f>'Investment Analysis'!CX45</f>
        <v>0.13499222395023339</v>
      </c>
      <c r="BC45" s="48">
        <v>9820.57</v>
      </c>
      <c r="BD45" s="18">
        <f t="shared" si="76"/>
        <v>-1.0178697340902301</v>
      </c>
      <c r="BE45" s="15">
        <f>'Investment Analysis'!DE45</f>
        <v>-7.4988568815729337E-2</v>
      </c>
      <c r="BF45" s="48">
        <v>4388.51</v>
      </c>
      <c r="BG45" s="18">
        <f t="shared" si="13"/>
        <v>4.6128724672228893E-2</v>
      </c>
      <c r="BH45" s="15">
        <f>'Investment Analysis'!DL45</f>
        <v>1.4722536806341984E-2</v>
      </c>
      <c r="BI45" s="48">
        <v>2481.5</v>
      </c>
      <c r="BJ45" s="18">
        <f t="shared" si="14"/>
        <v>-2.8386844166014096E-2</v>
      </c>
      <c r="BK45" s="15">
        <f>'Investment Analysis'!DZ45</f>
        <v>0.76307363927427974</v>
      </c>
      <c r="BL45" s="48">
        <v>4254.25</v>
      </c>
      <c r="BM45" s="18">
        <f t="shared" si="15"/>
        <v>-3.3344694387639172E-2</v>
      </c>
      <c r="BN45" s="15">
        <f>'Investment Analysis'!EG45</f>
        <v>0.72230147408464085</v>
      </c>
      <c r="BO45" s="48"/>
      <c r="BP45" s="18">
        <f t="shared" si="69"/>
        <v>0</v>
      </c>
      <c r="BQ45" s="15">
        <f>'Investment Analysis'!DS45</f>
        <v>0</v>
      </c>
      <c r="BR45" s="48">
        <v>5897.74</v>
      </c>
      <c r="BS45" s="18">
        <f t="shared" si="17"/>
        <v>4.2187665665311853E-2</v>
      </c>
      <c r="BT45" s="15">
        <f>'Investment Analysis'!EN45</f>
        <v>0.8256894948868917</v>
      </c>
      <c r="BU45" s="48">
        <v>14678.83</v>
      </c>
      <c r="BV45" s="18">
        <f t="shared" si="70"/>
        <v>0.52637165163548272</v>
      </c>
      <c r="BW45" s="15">
        <f>'Investment Analysis'!EU45</f>
        <v>0.11801775995416801</v>
      </c>
      <c r="BX45" s="48"/>
      <c r="BY45" s="18">
        <f t="shared" si="77"/>
        <v>0</v>
      </c>
      <c r="BZ45" s="15">
        <f>'Investment Analysis'!FB45</f>
        <v>0</v>
      </c>
      <c r="CA45" s="48">
        <v>22148.3</v>
      </c>
      <c r="CB45" s="18">
        <f t="shared" si="79"/>
        <v>-4.533189655172417E-2</v>
      </c>
      <c r="CC45" s="15">
        <f>'Investment Analysis'!FI45</f>
        <v>-5.0778605280974469E-3</v>
      </c>
      <c r="CD45" s="48">
        <v>18799.740000000002</v>
      </c>
      <c r="CE45" s="18">
        <f t="shared" si="71"/>
        <v>3.2958082373782114</v>
      </c>
      <c r="CF45" s="15">
        <f>'Investment Analysis'!FP45</f>
        <v>0.56768145854833152</v>
      </c>
      <c r="CG45" s="48">
        <v>5159.1400000000003</v>
      </c>
      <c r="CH45" s="18">
        <f t="shared" si="72"/>
        <v>1.9858459720307267</v>
      </c>
      <c r="CI45" s="15">
        <f>'Investment Analysis'!FW45</f>
        <v>5.7480404407588344E-2</v>
      </c>
      <c r="CJ45" s="48"/>
      <c r="CK45" s="18">
        <f t="shared" si="78"/>
        <v>0</v>
      </c>
      <c r="CL45" s="15">
        <f>'Investment Analysis'!GD45</f>
        <v>0</v>
      </c>
      <c r="CM45" s="48">
        <v>24835.19</v>
      </c>
      <c r="CN45" s="18">
        <f t="shared" si="24"/>
        <v>-4.6016032064128782E-3</v>
      </c>
      <c r="CO45" s="15">
        <f>'Investment Analysis'!GT45</f>
        <v>2.3486238532110112E-2</v>
      </c>
      <c r="CP45" s="54">
        <v>36358.300000000003</v>
      </c>
      <c r="CQ45" s="18">
        <f t="shared" si="25"/>
        <v>0.68980261476183191</v>
      </c>
      <c r="CR45" s="15">
        <f>'Investment Analysis'!HG45</f>
        <v>0.85680579742711083</v>
      </c>
      <c r="CS45" s="48">
        <v>9330</v>
      </c>
      <c r="CT45" s="18">
        <f t="shared" si="26"/>
        <v>-0.58712429638545682</v>
      </c>
      <c r="CU45" s="15">
        <f>'Investment Analysis'!HN45</f>
        <v>8.8346774193548381</v>
      </c>
      <c r="CV45" s="54">
        <v>19542</v>
      </c>
      <c r="CW45" s="18">
        <f t="shared" si="27"/>
        <v>-0.32165853827863305</v>
      </c>
      <c r="CX45" s="15">
        <f>'Investment Analysis'!IB45</f>
        <v>0.23021718602455141</v>
      </c>
      <c r="CY45" s="48">
        <v>8317.2000000000007</v>
      </c>
      <c r="CZ45" s="18">
        <f t="shared" si="28"/>
        <v>-0.53496225887615312</v>
      </c>
      <c r="DA45" s="15">
        <f>'Investment Analysis'!II45</f>
        <v>0.1881714285714286</v>
      </c>
      <c r="DB45" s="48">
        <v>20388</v>
      </c>
      <c r="DC45" s="18">
        <f t="shared" si="29"/>
        <v>2.6166570579626591</v>
      </c>
      <c r="DD45" s="15">
        <f>'Investment Analysis'!IP45</f>
        <v>2.270845537980863</v>
      </c>
      <c r="DE45" s="48"/>
      <c r="DF45" s="18">
        <f t="shared" si="30"/>
        <v>0</v>
      </c>
      <c r="DG45" s="15">
        <f>'Investment Analysis'!IW45</f>
        <v>1.3715068493150686</v>
      </c>
      <c r="DH45" s="48">
        <v>13362.6</v>
      </c>
      <c r="DI45" s="18">
        <f t="shared" si="31"/>
        <v>1.0649338607986156</v>
      </c>
      <c r="DJ45" s="15">
        <f>'Investment Analysis'!JD45</f>
        <v>0.35139563106796123</v>
      </c>
      <c r="DK45" s="48">
        <v>2020</v>
      </c>
      <c r="DL45" s="18">
        <f t="shared" si="32"/>
        <v>-0.91120488812695066</v>
      </c>
      <c r="DM45" s="15">
        <f>'Investment Analysis'!JK45</f>
        <v>-6.6143745850647858E-3</v>
      </c>
      <c r="DN45" s="48">
        <v>20028.599999999999</v>
      </c>
      <c r="DO45" s="18">
        <f t="shared" si="33"/>
        <v>17.434054302807176</v>
      </c>
      <c r="DP45" s="15">
        <f>'Investment Analysis'!HU45</f>
        <v>2.0576923076923079</v>
      </c>
      <c r="DQ45" s="48">
        <v>32607</v>
      </c>
      <c r="DR45" s="18">
        <f t="shared" si="34"/>
        <v>0.10028682301332884</v>
      </c>
      <c r="DS45" s="15">
        <f>'Investment Analysis'!JR45</f>
        <v>-0.58663742196726842</v>
      </c>
      <c r="DT45" s="48">
        <v>3692</v>
      </c>
      <c r="DU45" s="18">
        <f t="shared" si="82"/>
        <v>0.45928853754940713</v>
      </c>
      <c r="DV45" s="15">
        <f>'Investment Analysis'!JY45</f>
        <v>-0.38735177865612641</v>
      </c>
      <c r="DW45" s="48">
        <v>25890</v>
      </c>
      <c r="DX45" s="18">
        <f t="shared" si="36"/>
        <v>0.89865063068348494</v>
      </c>
      <c r="DY45" s="15">
        <f>'Investment Analysis'!KF45</f>
        <v>0.1396303901437371</v>
      </c>
      <c r="DZ45" s="48">
        <v>2780.4</v>
      </c>
      <c r="EA45" s="18">
        <f t="shared" si="83"/>
        <v>-0.86104947526236875</v>
      </c>
      <c r="EB45" s="15">
        <f>'Investment Analysis'!KM45</f>
        <v>1.8540284360189572</v>
      </c>
      <c r="EC45" s="48">
        <v>2471</v>
      </c>
      <c r="ED45" s="18">
        <f>'Investment Analysis'!KV45</f>
        <v>0.29603960396039597</v>
      </c>
      <c r="EE45" s="15">
        <f>'Investment Analysis'!KT45</f>
        <v>-0.50038167938931299</v>
      </c>
      <c r="EF45" s="48">
        <v>37560</v>
      </c>
      <c r="EG45" s="18">
        <f t="shared" si="39"/>
        <v>0.57722348198538675</v>
      </c>
      <c r="EH45" s="15">
        <f>'Investment Analysis'!LH45</f>
        <v>0.39771141501535029</v>
      </c>
      <c r="EI45" s="48">
        <v>9066.57</v>
      </c>
      <c r="EJ45" s="18">
        <f t="shared" si="40"/>
        <v>0.13310879210148094</v>
      </c>
      <c r="EK45" s="15">
        <f>'Investment Analysis'!LO45</f>
        <v>0.11428571428571428</v>
      </c>
      <c r="EL45" s="48">
        <v>19815.25</v>
      </c>
      <c r="EM45" s="18">
        <f t="shared" si="84"/>
        <v>-0.1043954802259887</v>
      </c>
      <c r="EN45" s="15">
        <f>'Investment Analysis'!LV45</f>
        <v>0</v>
      </c>
      <c r="EO45" s="48"/>
      <c r="EP45" s="68">
        <f t="shared" si="74"/>
        <v>0</v>
      </c>
      <c r="EQ45" s="15">
        <f>'Investment Analysis'!MC45</f>
        <v>-0.41842696629213483</v>
      </c>
      <c r="ER45" s="54">
        <v>16696.439999999999</v>
      </c>
      <c r="ES45" s="18">
        <f t="shared" si="85"/>
        <v>-0.3367980774959784</v>
      </c>
      <c r="ET45" s="15">
        <f>'Investment Analysis'!LA45</f>
        <v>-0.66105936326984582</v>
      </c>
      <c r="EU45" s="48">
        <v>13632</v>
      </c>
      <c r="EV45" s="18">
        <f>'Investment Analysis'!ML45</f>
        <v>0.60527555346208184</v>
      </c>
      <c r="EW45" s="15">
        <f>'Investment Analysis'!MJ45</f>
        <v>3.5929919137466304</v>
      </c>
      <c r="EX45" s="48">
        <v>9990</v>
      </c>
      <c r="EY45" s="18">
        <f t="shared" si="44"/>
        <v>-0.84885963916940887</v>
      </c>
      <c r="EZ45" s="15">
        <f>'Investment Analysis'!MQ45</f>
        <v>-0.2069102462271645</v>
      </c>
      <c r="FA45" s="48"/>
      <c r="FB45" s="18">
        <f t="shared" si="45"/>
        <v>0</v>
      </c>
      <c r="FC45" s="15">
        <f>'Investment Analysis'!MX45</f>
        <v>-0.61523718255869675</v>
      </c>
      <c r="FD45" s="48">
        <v>4967.75</v>
      </c>
      <c r="FE45" s="18">
        <f t="shared" si="46"/>
        <v>-0.68700777479554931</v>
      </c>
      <c r="FF45" s="15">
        <f>'Investment Analysis'!NE45</f>
        <v>0.46740975861814421</v>
      </c>
      <c r="FG45" s="48"/>
      <c r="FH45" s="18">
        <f t="shared" si="47"/>
        <v>0</v>
      </c>
      <c r="FI45" s="15">
        <f>'Investment Analysis'!NL45</f>
        <v>-0.95847558554982137</v>
      </c>
      <c r="FJ45" s="48">
        <v>7897.75</v>
      </c>
      <c r="FK45" s="18">
        <f t="shared" si="48"/>
        <v>-0.58534158686155913</v>
      </c>
      <c r="FL45" s="15">
        <f>'Investment Analysis'!NS45</f>
        <v>1.4085333333333334</v>
      </c>
      <c r="FM45" s="48">
        <v>10755</v>
      </c>
      <c r="FN45" s="18">
        <f t="shared" si="49"/>
        <v>-0.57621274868687022</v>
      </c>
      <c r="FO45" s="15">
        <f>'Investment Analysis'!NZ45</f>
        <v>1.9856622667273609E-2</v>
      </c>
      <c r="FP45" s="48"/>
      <c r="FQ45" s="18">
        <f t="shared" si="50"/>
        <v>0</v>
      </c>
      <c r="FR45" s="15">
        <f>'Investment Analysis'!OG45</f>
        <v>-0.99406212611335132</v>
      </c>
      <c r="FS45" s="48">
        <v>6718.5</v>
      </c>
      <c r="FT45" s="18">
        <f t="shared" si="51"/>
        <v>-0.73619577701210359</v>
      </c>
      <c r="FU45" s="15">
        <f>'Investment Analysis'!ON45</f>
        <v>1.110011778563015</v>
      </c>
      <c r="FV45" s="48"/>
      <c r="FW45" s="18">
        <f t="shared" si="52"/>
        <v>0</v>
      </c>
      <c r="FX45" s="15">
        <f>'Investment Analysis'!OU45</f>
        <v>-0.74415584415584424</v>
      </c>
      <c r="FY45" s="48"/>
      <c r="FZ45" s="18">
        <f t="shared" si="53"/>
        <v>0</v>
      </c>
      <c r="GA45" s="15">
        <f>'Investment Analysis'!PB45</f>
        <v>2.839692307692308</v>
      </c>
      <c r="GB45" s="48">
        <v>20991.599999999999</v>
      </c>
      <c r="GC45" s="18">
        <f>'Investment Analysis'!PK45</f>
        <v>-4.9586381676469206E-2</v>
      </c>
      <c r="GD45" s="15">
        <f>'Investment Analysis'!PI45</f>
        <v>-0.42917863296955772</v>
      </c>
      <c r="GE45" s="48">
        <v>7555.5</v>
      </c>
      <c r="GF45" s="18">
        <f>'Investment Analysis'!PY45</f>
        <v>-0.11111111111111117</v>
      </c>
      <c r="GG45" s="15">
        <f>'Investment Analysis'!PW45</f>
        <v>-0.47706422018348632</v>
      </c>
      <c r="GH45" s="54">
        <v>21990.75</v>
      </c>
      <c r="GI45" s="18">
        <f>'Investment Analysis'!QF45</f>
        <v>8.5063106289767404E-2</v>
      </c>
      <c r="GJ45" s="15">
        <f>'Investment Analysis'!QD45</f>
        <v>-0.38335457482438717</v>
      </c>
      <c r="GK45" s="48">
        <v>8728.5</v>
      </c>
      <c r="GL45" s="18">
        <f>'Investment Analysis'!QM45</f>
        <v>6.538461538461536E-2</v>
      </c>
      <c r="GM45" s="15">
        <f>'Investment Analysis'!QK45</f>
        <v>-0.44820717131474097</v>
      </c>
      <c r="GN45" s="48">
        <v>29760.16</v>
      </c>
      <c r="GO45" s="18">
        <f>'Investment Analysis'!QT45</f>
        <v>-2.003484320557495E-2</v>
      </c>
      <c r="GP45" s="15">
        <f>'Investment Analysis'!QR45</f>
        <v>-0.9862868426826592</v>
      </c>
      <c r="GQ45" s="48">
        <v>20310.75</v>
      </c>
      <c r="GR45" s="18">
        <f>'Investment Analysis'!RA45</f>
        <v>-0.27870862280343284</v>
      </c>
      <c r="GS45" s="15">
        <f>'Investment Analysis'!QY45</f>
        <v>-0.5</v>
      </c>
      <c r="GT45" s="48">
        <v>7138</v>
      </c>
      <c r="GU45" s="18">
        <f>'Investment Analysis'!RH45</f>
        <v>-4.8484848484848884E-3</v>
      </c>
      <c r="GV45" s="15">
        <f>'Investment Analysis'!RF45</f>
        <v>-0.4679196370706416</v>
      </c>
      <c r="GW45" s="48"/>
      <c r="GX45" s="18">
        <f>'Investment Analysis'!RO45</f>
        <v>-2.9534363562423761E-2</v>
      </c>
      <c r="GY45" s="15">
        <f>'Investment Analysis'!RM45</f>
        <v>-0.11443547638927551</v>
      </c>
      <c r="GZ45" s="48"/>
      <c r="HA45" s="18">
        <f>'Investment Analysis'!RV45</f>
        <v>-0.2831094049904031</v>
      </c>
      <c r="HB45" s="15">
        <f>'Investment Analysis'!RT45</f>
        <v>2.049180327868845E-2</v>
      </c>
      <c r="HC45" s="48"/>
      <c r="HD45" s="18">
        <f>'Investment Analysis'!SC45</f>
        <v>0.19899510776147047</v>
      </c>
      <c r="HE45" s="15">
        <f>'Investment Analysis'!SA45</f>
        <v>-0.31850293100856752</v>
      </c>
      <c r="HF45" s="48"/>
      <c r="HG45" s="18">
        <f>'Investment Analysis'!SJ45</f>
        <v>-0.33682830930537355</v>
      </c>
      <c r="HH45" s="15">
        <f>'Investment Analysis'!SH45</f>
        <v>-0.19040000000000007</v>
      </c>
      <c r="HI45" s="48"/>
      <c r="HJ45" s="18">
        <f>'Investment Analysis'!SM45</f>
        <v>2.0484171322160166E-2</v>
      </c>
      <c r="HK45" s="15">
        <f>'Investment Analysis'!SK45</f>
        <v>0</v>
      </c>
      <c r="HL45" s="48"/>
      <c r="HM45" s="18">
        <f>'Investment Analysis'!SP45</f>
        <v>0</v>
      </c>
      <c r="HN45" s="15">
        <f>'Investment Analysis'!SN45</f>
        <v>2.2874238550952473E-2</v>
      </c>
      <c r="HO45" s="48"/>
      <c r="HP45" s="18">
        <f>'Investment Analysis'!TE45</f>
        <v>0.55576923076923079</v>
      </c>
      <c r="HQ45" s="15">
        <f>'Investment Analysis'!TC45</f>
        <v>-0.39881099826603911</v>
      </c>
      <c r="HR45" s="48"/>
      <c r="HS45" s="18">
        <f>'Investment Analysis'!TL45</f>
        <v>0.13746312684365775</v>
      </c>
      <c r="HT45" s="15">
        <f>'Investment Analysis'!TJ45</f>
        <v>-0.12363636363636364</v>
      </c>
      <c r="HU45" s="48"/>
      <c r="HV45" s="18">
        <f>'Investment Analysis'!TS45</f>
        <v>0.10588235294117643</v>
      </c>
      <c r="HW45" s="15">
        <f>'Investment Analysis'!TQ45</f>
        <v>-0.52045360133515051</v>
      </c>
      <c r="HX45" s="48"/>
      <c r="HY45" s="18">
        <f>'Investment Analysis'!TZ45</f>
        <v>0.16959064327485382</v>
      </c>
      <c r="HZ45" s="15">
        <f>'Investment Analysis'!TX45</f>
        <v>-0.54648526077097503</v>
      </c>
      <c r="IA45" s="48"/>
      <c r="IB45" s="18">
        <f>'Investment Analysis'!UG45</f>
        <v>0</v>
      </c>
      <c r="IC45" s="15">
        <f>'Investment Analysis'!UE45</f>
        <v>0</v>
      </c>
      <c r="ID45" s="48"/>
      <c r="IE45" s="18">
        <f>'Investment Analysis'!UN45</f>
        <v>0</v>
      </c>
      <c r="IF45" s="15">
        <f>'Investment Analysis'!UL45</f>
        <v>0</v>
      </c>
      <c r="IG45" s="48"/>
      <c r="IH45" s="18">
        <f>'Investment Analysis'!UU45</f>
        <v>0</v>
      </c>
      <c r="II45" s="15">
        <f>'Investment Analysis'!US45</f>
        <v>0</v>
      </c>
      <c r="IJ45" s="48"/>
      <c r="IK45" s="18">
        <f>'Investment Analysis'!VB45</f>
        <v>0</v>
      </c>
      <c r="IL45" s="15">
        <f>'Investment Analysis'!UZ45</f>
        <v>0</v>
      </c>
      <c r="IM45" s="48"/>
      <c r="IN45" s="18">
        <f>'Investment Analysis'!VI45</f>
        <v>0</v>
      </c>
      <c r="IO45" s="15">
        <f>'Investment Analysis'!VG45</f>
        <v>0</v>
      </c>
      <c r="IP45" s="18"/>
      <c r="IQ45" s="18"/>
      <c r="IR45" s="18"/>
      <c r="IS45" s="108">
        <f t="shared" si="59"/>
        <v>-9200.4500000000698</v>
      </c>
      <c r="IT45" s="48">
        <f t="shared" si="60"/>
        <v>1018897.7299999999</v>
      </c>
      <c r="IU45" s="101">
        <f t="shared" si="54"/>
        <v>0</v>
      </c>
      <c r="IV45" s="101"/>
      <c r="IW45" s="15">
        <f t="shared" si="55"/>
        <v>-1.7938730247370492E-2</v>
      </c>
      <c r="IX45" s="113">
        <f t="shared" si="56"/>
        <v>-18611.600000000093</v>
      </c>
      <c r="IY45" s="21">
        <f t="shared" si="80"/>
        <v>0.23300558675362029</v>
      </c>
      <c r="IZ45" s="173">
        <f t="shared" si="81"/>
        <v>192544.83999999985</v>
      </c>
    </row>
    <row r="46" spans="1:260" x14ac:dyDescent="0.2">
      <c r="A46" s="76">
        <f>'Investment Analysis'!A46</f>
        <v>45713</v>
      </c>
      <c r="B46" s="77">
        <f>'Investment Analysis'!B46</f>
        <v>45713</v>
      </c>
      <c r="C46" s="27">
        <f>'Investment Analysis'!C46</f>
        <v>43621.16</v>
      </c>
      <c r="D46" s="42">
        <f>'Investment Analysis'!D46</f>
        <v>159.51000000000204</v>
      </c>
      <c r="E46" s="28">
        <f>'Investment Analysis'!E46</f>
        <v>3.6701321739971223E-3</v>
      </c>
      <c r="F46" s="27">
        <f>'Investment Analysis'!G46</f>
        <v>5955.25</v>
      </c>
      <c r="G46" s="42">
        <f>'Investment Analysis'!H46</f>
        <v>-28.1899999999996</v>
      </c>
      <c r="H46" s="28">
        <f>'Investment Analysis'!I46</f>
        <v>-4.7113366224111218E-3</v>
      </c>
      <c r="I46" s="27">
        <f>'Investment Analysis'!K46</f>
        <v>19026.39</v>
      </c>
      <c r="J46" s="42">
        <f>'Investment Analysis'!L46</f>
        <v>-260.54000000000087</v>
      </c>
      <c r="K46" s="28">
        <f>'Investment Analysis'!M46</f>
        <v>-1.3508629937475838E-2</v>
      </c>
      <c r="L46" s="57">
        <f>'Investment Analysis'!T46</f>
        <v>260.49338700602686</v>
      </c>
      <c r="M46" s="29">
        <f>'Investment Analysis'!V46</f>
        <v>-1.7241962903153467E-3</v>
      </c>
      <c r="N46" s="29">
        <f>'Investment Analysis'!W46</f>
        <v>6.8562667500061741E-3</v>
      </c>
      <c r="P46" s="48">
        <f>'Investment Analysis'!Y46</f>
        <v>269705.88999999996</v>
      </c>
      <c r="Q46" s="18"/>
      <c r="R46" s="83"/>
      <c r="S46" s="48">
        <v>21638.42</v>
      </c>
      <c r="T46" s="18">
        <f t="shared" si="61"/>
        <v>3.2365318693090517</v>
      </c>
      <c r="U46" s="15">
        <f>'Investment Analysis'!AF46</f>
        <v>0.34897129331795834</v>
      </c>
      <c r="V46" s="48">
        <v>17942.189999999999</v>
      </c>
      <c r="W46" s="18">
        <f t="shared" si="62"/>
        <v>1.9737122488658456</v>
      </c>
      <c r="X46" s="15">
        <f>'Investment Analysis'!AT46</f>
        <v>0.22235089751013318</v>
      </c>
      <c r="Y46" s="48">
        <v>10190.370000000001</v>
      </c>
      <c r="Z46" s="18">
        <f t="shared" si="2"/>
        <v>2.1488572574178109E-2</v>
      </c>
      <c r="AA46" s="15">
        <f>'Investment Analysis'!GK46</f>
        <v>2.0291363163371517E-2</v>
      </c>
      <c r="AB46" s="48">
        <v>2577</v>
      </c>
      <c r="AC46" s="18">
        <f t="shared" si="63"/>
        <v>2.971836274877957</v>
      </c>
      <c r="AD46" s="15">
        <f>'Investment Analysis'!AT46</f>
        <v>0.22235089751013318</v>
      </c>
      <c r="AE46" s="48">
        <v>22395.05</v>
      </c>
      <c r="AF46" s="18">
        <f t="shared" ref="AF46:AF57" si="86">IF(AE46&gt;0,(AE46+30000+12000-AF$5)/AF$5,0)</f>
        <v>1.8710620179232245</v>
      </c>
      <c r="AG46" s="15">
        <f>'Investment Analysis'!BA46</f>
        <v>0.54451901565995531</v>
      </c>
      <c r="AH46" s="48"/>
      <c r="AI46" s="18">
        <f t="shared" si="75"/>
        <v>0</v>
      </c>
      <c r="AJ46" s="15">
        <f>'Investment Analysis'!BH46</f>
        <v>0</v>
      </c>
      <c r="AK46" s="48">
        <v>18391.689999999999</v>
      </c>
      <c r="AL46" s="18">
        <f t="shared" si="64"/>
        <v>5.6003873147907459</v>
      </c>
      <c r="AM46" s="15">
        <f>'Investment Analysis'!BO46</f>
        <v>0.10811721118221614</v>
      </c>
      <c r="AN46" s="48">
        <v>14217.86</v>
      </c>
      <c r="AO46" s="18">
        <f t="shared" ref="AO46:AO55" si="87">IF(AN46&gt;0,(AN46+25000-AO$5)/AO$5,0)</f>
        <v>7.4521250000000006</v>
      </c>
      <c r="AP46" s="15">
        <f>'Investment Analysis'!BV46</f>
        <v>1.2882447665056468E-2</v>
      </c>
      <c r="AQ46" s="48"/>
      <c r="AR46" s="18">
        <f t="shared" si="65"/>
        <v>0</v>
      </c>
      <c r="AS46" s="15">
        <f>'Investment Analysis'!CC46</f>
        <v>0</v>
      </c>
      <c r="AT46" s="48">
        <v>26244.71</v>
      </c>
      <c r="AU46" s="18">
        <f t="shared" si="66"/>
        <v>0.33120468652440588</v>
      </c>
      <c r="AV46" s="15">
        <f>'Investment Analysis'!CJ46</f>
        <v>0.11313264968574258</v>
      </c>
      <c r="AW46" s="48">
        <v>18382.34</v>
      </c>
      <c r="AX46" s="18">
        <f t="shared" si="67"/>
        <v>5.9208023696928763E-2</v>
      </c>
      <c r="AY46" s="15">
        <f>'Investment Analysis'!CQ46</f>
        <v>3.6375239310784846E-2</v>
      </c>
      <c r="AZ46" s="48">
        <v>16150.74</v>
      </c>
      <c r="BA46" s="18">
        <f t="shared" ref="BA46:BA55" si="88">IF(AZ46&gt;0,(AZ46+15000+7000-BA$5)/BA$5,0)</f>
        <v>1.2672336126463422</v>
      </c>
      <c r="BB46" s="15">
        <f>'Investment Analysis'!CX46</f>
        <v>0.13063763608087101</v>
      </c>
      <c r="BC46" s="48">
        <v>9835.1299999999992</v>
      </c>
      <c r="BD46" s="18">
        <f t="shared" si="76"/>
        <v>-1.0164196793148093</v>
      </c>
      <c r="BE46" s="15">
        <f>'Investment Analysis'!DE46</f>
        <v>-7.361682670324643E-2</v>
      </c>
      <c r="BF46" s="48">
        <v>4409.08</v>
      </c>
      <c r="BG46" s="18">
        <f t="shared" si="13"/>
        <v>5.1032181168057196E-2</v>
      </c>
      <c r="BH46" s="15">
        <f>'Investment Analysis'!DL46</f>
        <v>1.9479048697621733E-2</v>
      </c>
      <c r="BI46" s="48">
        <v>2419.16</v>
      </c>
      <c r="BJ46" s="18">
        <f t="shared" si="14"/>
        <v>-5.2795614722004752E-2</v>
      </c>
      <c r="BK46" s="15">
        <f>'Investment Analysis'!DZ46</f>
        <v>0.71878335112059788</v>
      </c>
      <c r="BL46" s="48">
        <v>4182.6000000000004</v>
      </c>
      <c r="BM46" s="18">
        <f t="shared" si="15"/>
        <v>-4.9625085207907212E-2</v>
      </c>
      <c r="BN46" s="15">
        <f>'Investment Analysis'!EG46</f>
        <v>0.69329529243937216</v>
      </c>
      <c r="BO46" s="48"/>
      <c r="BP46" s="18">
        <f t="shared" ref="BP46:BP53" si="89">IF(BO46&gt;0,(BO46+5000+7000-BP$5)/BP$5,0)</f>
        <v>0</v>
      </c>
      <c r="BQ46" s="15">
        <f>'Investment Analysis'!DS46</f>
        <v>0</v>
      </c>
      <c r="BR46" s="48">
        <v>5801.14</v>
      </c>
      <c r="BS46" s="18">
        <f t="shared" ref="BS46:BS53" si="90">IF(BR46&gt;0,(BR46+10000-BS$5)/BS$5,0)</f>
        <v>1.7922141721152145</v>
      </c>
      <c r="BT46" s="15">
        <f>'Investment Analysis'!EN46</f>
        <v>0.79578555934304296</v>
      </c>
      <c r="BU46" s="48">
        <v>14776.61</v>
      </c>
      <c r="BV46" s="18">
        <f t="shared" si="70"/>
        <v>0.53295261811818551</v>
      </c>
      <c r="BW46" s="15">
        <f>'Investment Analysis'!EU46</f>
        <v>0.12546548266972224</v>
      </c>
      <c r="BX46" s="48"/>
      <c r="BY46" s="18">
        <f t="shared" ref="BY46:BY109" si="91">IF(BX46&gt;0,(BX46-10000-5000-BY$5)/BY$5,0)</f>
        <v>0</v>
      </c>
      <c r="BZ46" s="15">
        <f>'Investment Analysis'!FB46</f>
        <v>0</v>
      </c>
      <c r="CA46" s="48">
        <v>21782.799999999999</v>
      </c>
      <c r="CB46" s="18">
        <f t="shared" si="79"/>
        <v>-6.1086206896551754E-2</v>
      </c>
      <c r="CC46" s="15">
        <f>'Investment Analysis'!FI46</f>
        <v>-2.1496276235612663E-2</v>
      </c>
      <c r="CD46" s="48">
        <v>18595.55</v>
      </c>
      <c r="CE46" s="18">
        <f t="shared" ref="CE46:CE53" si="92">IF(CD46&gt;0,(CD46+20000+7000-CE$5)/CE$5,0)</f>
        <v>4.0482229849424272</v>
      </c>
      <c r="CF46" s="15">
        <f>'Investment Analysis'!FP46</f>
        <v>0.55065359477124187</v>
      </c>
      <c r="CG46" s="48">
        <v>5219.54</v>
      </c>
      <c r="CH46" s="18">
        <f t="shared" ref="CH46:CH53" si="93">IF(CG46&gt;0,(CG46+10000+5000-CH$5)/CH$5,0)</f>
        <v>2.9825763246011427</v>
      </c>
      <c r="CI46" s="15">
        <f>'Investment Analysis'!FW46</f>
        <v>6.986254685902539E-2</v>
      </c>
      <c r="CJ46" s="48"/>
      <c r="CK46" s="18">
        <f t="shared" ref="CK46:CK109" si="94">IF(CJ46&gt;0,(CJ46+5000+8000-CK$5)/CK$5,0)</f>
        <v>0</v>
      </c>
      <c r="CL46" s="15">
        <f>'Investment Analysis'!GD46</f>
        <v>0</v>
      </c>
      <c r="CM46" s="48">
        <v>24696.25</v>
      </c>
      <c r="CN46" s="18">
        <f t="shared" si="24"/>
        <v>-1.0170340681362725E-2</v>
      </c>
      <c r="CO46" s="15">
        <f>'Investment Analysis'!GT46</f>
        <v>1.541284403669731E-2</v>
      </c>
      <c r="CP46" s="48">
        <v>33308</v>
      </c>
      <c r="CQ46" s="18">
        <f t="shared" si="25"/>
        <v>0.5480356752787422</v>
      </c>
      <c r="CR46" s="15">
        <f>'Investment Analysis'!HG46</f>
        <v>0.70102803213302634</v>
      </c>
      <c r="CS46" s="48">
        <v>9090</v>
      </c>
      <c r="CT46" s="18">
        <f t="shared" si="26"/>
        <v>-0.5977448932630014</v>
      </c>
      <c r="CU46" s="15">
        <f>'Investment Analysis'!HN46</f>
        <v>9.125</v>
      </c>
      <c r="CV46" s="48">
        <v>18994.5</v>
      </c>
      <c r="CW46" s="18">
        <f t="shared" si="27"/>
        <v>-0.34066334588749847</v>
      </c>
      <c r="CX46" s="15">
        <f>'Investment Analysis'!IB46</f>
        <v>0.19575070821529733</v>
      </c>
      <c r="CY46" s="54">
        <v>18228.599999999999</v>
      </c>
      <c r="CZ46" s="18">
        <f t="shared" si="28"/>
        <v>1.9211629857422339E-2</v>
      </c>
      <c r="DA46" s="15">
        <f>'Investment Analysis'!II46</f>
        <v>0.15737142857142852</v>
      </c>
      <c r="DB46" s="48">
        <v>20384</v>
      </c>
      <c r="DC46" s="18">
        <f t="shared" si="29"/>
        <v>2.6159474921282539</v>
      </c>
      <c r="DD46" s="15">
        <f>'Investment Analysis'!IP46</f>
        <v>2.4001171646162858</v>
      </c>
      <c r="DE46" s="48"/>
      <c r="DF46" s="18">
        <f t="shared" si="30"/>
        <v>0</v>
      </c>
      <c r="DG46" s="15">
        <f>'Investment Analysis'!IW46</f>
        <v>1.3884931506849316</v>
      </c>
      <c r="DH46" s="48">
        <v>13150</v>
      </c>
      <c r="DI46" s="18">
        <f t="shared" si="31"/>
        <v>1.0320806032884164</v>
      </c>
      <c r="DJ46" s="15">
        <f>'Investment Analysis'!JD46</f>
        <v>0.32989482200647258</v>
      </c>
      <c r="DK46" s="48">
        <v>1989.5</v>
      </c>
      <c r="DL46" s="18">
        <f t="shared" si="32"/>
        <v>-0.91254560640028137</v>
      </c>
      <c r="DM46" s="15">
        <f>'Investment Analysis'!JK46</f>
        <v>-2.161351397870619E-2</v>
      </c>
      <c r="DN46" s="48">
        <v>19751.400000000001</v>
      </c>
      <c r="DO46" s="18">
        <f t="shared" si="33"/>
        <v>17.178923147722045</v>
      </c>
      <c r="DP46" s="15">
        <f>'Investment Analysis'!HU46</f>
        <v>2.01456043956044</v>
      </c>
      <c r="DQ46" s="48">
        <v>32418</v>
      </c>
      <c r="DR46" s="18">
        <f t="shared" si="34"/>
        <v>9.3909228952252399E-2</v>
      </c>
      <c r="DS46" s="15">
        <f>'Investment Analysis'!JR46</f>
        <v>-0.59574827062594904</v>
      </c>
      <c r="DT46" s="48">
        <v>3522</v>
      </c>
      <c r="DU46" s="18">
        <f t="shared" si="82"/>
        <v>0.39209486166007906</v>
      </c>
      <c r="DV46" s="15">
        <f>'Investment Analysis'!JY46</f>
        <v>-0.41501976284584974</v>
      </c>
      <c r="DW46" s="48">
        <v>26391.5</v>
      </c>
      <c r="DX46" s="18">
        <f t="shared" si="36"/>
        <v>0.93542827808741569</v>
      </c>
      <c r="DY46" s="15">
        <f>'Investment Analysis'!KF46</f>
        <v>0.11498973305954817</v>
      </c>
      <c r="DZ46" s="48">
        <v>2775.6</v>
      </c>
      <c r="EA46" s="18">
        <f t="shared" si="83"/>
        <v>-0.86128935532233886</v>
      </c>
      <c r="EB46" s="15">
        <f>'Investment Analysis'!KM46</f>
        <v>1.6999999999999997</v>
      </c>
      <c r="EC46" s="48">
        <v>2470.4</v>
      </c>
      <c r="ED46" s="18">
        <f>'Investment Analysis'!KV46</f>
        <v>0.25742574257425743</v>
      </c>
      <c r="EE46" s="15">
        <f>'Investment Analysis'!KT46</f>
        <v>-0.51526717557251911</v>
      </c>
      <c r="EF46" s="48">
        <v>36630</v>
      </c>
      <c r="EG46" s="18">
        <f t="shared" si="39"/>
        <v>0.53817082388510962</v>
      </c>
      <c r="EH46" s="15">
        <f>'Investment Analysis'!LH46</f>
        <v>0.36310354451576909</v>
      </c>
      <c r="EI46" s="48">
        <v>9007.0499999999993</v>
      </c>
      <c r="EJ46" s="18">
        <f t="shared" si="40"/>
        <v>0.12567018683996742</v>
      </c>
      <c r="EK46" s="15">
        <f>'Investment Analysis'!LO46</f>
        <v>0.10685714285714279</v>
      </c>
      <c r="EL46" s="48">
        <v>19828.25</v>
      </c>
      <c r="EM46" s="18">
        <f t="shared" si="84"/>
        <v>-0.10380790960451977</v>
      </c>
      <c r="EN46" s="15">
        <f>'Investment Analysis'!LV46</f>
        <v>0</v>
      </c>
      <c r="EO46" s="48"/>
      <c r="EP46" s="68">
        <f t="shared" si="74"/>
        <v>0</v>
      </c>
      <c r="EQ46" s="15">
        <f>'Investment Analysis'!MC46</f>
        <v>-0.42651685393258426</v>
      </c>
      <c r="ER46" s="48">
        <v>16601.22</v>
      </c>
      <c r="ES46" s="18">
        <f t="shared" si="85"/>
        <v>-0.34058032611070294</v>
      </c>
      <c r="ET46" s="15">
        <f>'Investment Analysis'!LA46</f>
        <v>-0.67398860002780481</v>
      </c>
      <c r="EU46" s="48">
        <v>12828</v>
      </c>
      <c r="EV46" s="18">
        <f>'Investment Analysis'!ML46</f>
        <v>0.51059821008007533</v>
      </c>
      <c r="EW46" s="15">
        <f>'Investment Analysis'!MJ46</f>
        <v>3.3221024258760106</v>
      </c>
      <c r="EX46" s="48">
        <v>10407</v>
      </c>
      <c r="EY46" s="18">
        <f t="shared" si="44"/>
        <v>-0.84255077726086458</v>
      </c>
      <c r="EZ46" s="15">
        <f>'Investment Analysis'!MQ46</f>
        <v>-0.17339158061953941</v>
      </c>
      <c r="FA46" s="48"/>
      <c r="FB46" s="18">
        <f t="shared" si="45"/>
        <v>0</v>
      </c>
      <c r="FC46" s="15">
        <f>'Investment Analysis'!MX46</f>
        <v>-0.60900814566363204</v>
      </c>
      <c r="FD46" s="48">
        <v>4981.75</v>
      </c>
      <c r="FE46" s="18">
        <f t="shared" si="46"/>
        <v>-0.68612570722917376</v>
      </c>
      <c r="FF46" s="15">
        <f>'Investment Analysis'!NE46</f>
        <v>0.47095297851922946</v>
      </c>
      <c r="FG46" s="48"/>
      <c r="FH46" s="18">
        <f t="shared" si="47"/>
        <v>0</v>
      </c>
      <c r="FI46" s="15">
        <f>'Investment Analysis'!NL46</f>
        <v>-0.95871377530766178</v>
      </c>
      <c r="FJ46" s="48">
        <v>7942.25</v>
      </c>
      <c r="FK46" s="18">
        <f t="shared" si="48"/>
        <v>-0.58300518733198925</v>
      </c>
      <c r="FL46" s="15">
        <f>'Investment Analysis'!NS46</f>
        <v>1.420495238095238</v>
      </c>
      <c r="FM46" s="48">
        <v>10525.2</v>
      </c>
      <c r="FN46" s="18">
        <f t="shared" si="49"/>
        <v>-0.58526772872887467</v>
      </c>
      <c r="FO46" s="15">
        <f>'Investment Analysis'!NZ46</f>
        <v>-1.9344560764679303E-3</v>
      </c>
      <c r="FP46" s="48"/>
      <c r="FQ46" s="18">
        <f t="shared" si="50"/>
        <v>0</v>
      </c>
      <c r="FR46" s="15">
        <f>'Investment Analysis'!OG46</f>
        <v>-0.99441662604688263</v>
      </c>
      <c r="FS46" s="48">
        <v>6572.25</v>
      </c>
      <c r="FT46" s="18">
        <f t="shared" si="51"/>
        <v>-0.74193833377506846</v>
      </c>
      <c r="FU46" s="15">
        <f>'Investment Analysis'!ON46</f>
        <v>1.064310954063604</v>
      </c>
      <c r="FV46" s="48"/>
      <c r="FW46" s="18">
        <f t="shared" si="52"/>
        <v>0</v>
      </c>
      <c r="FX46" s="15">
        <f>'Investment Analysis'!OU46</f>
        <v>-0.75974025974025972</v>
      </c>
      <c r="FY46" s="48"/>
      <c r="FZ46" s="18">
        <f t="shared" si="53"/>
        <v>0</v>
      </c>
      <c r="GA46" s="15">
        <f>'Investment Analysis'!PB46</f>
        <v>2.8981538461538463</v>
      </c>
      <c r="GB46" s="48">
        <v>21125.4</v>
      </c>
      <c r="GC46" s="18">
        <f>'Investment Analysis'!PK46</f>
        <v>-2.9981351312580604E-2</v>
      </c>
      <c r="GD46" s="15">
        <f>'Investment Analysis'!PI46</f>
        <v>-0.41740379092475582</v>
      </c>
      <c r="GE46" s="48">
        <v>7543</v>
      </c>
      <c r="GF46" s="18">
        <f>'Investment Analysis'!PY46</f>
        <v>-0.15009746588693948</v>
      </c>
      <c r="GG46" s="15">
        <f>'Investment Analysis'!PW46</f>
        <v>-0.5</v>
      </c>
      <c r="GH46" s="54">
        <v>27833.1</v>
      </c>
      <c r="GI46" s="18">
        <f>'Investment Analysis'!QF46</f>
        <v>8.3237717742776565E-2</v>
      </c>
      <c r="GJ46" s="15">
        <f>'Investment Analysis'!QD46</f>
        <v>-0.38439194996887877</v>
      </c>
      <c r="GK46" s="48">
        <v>8113.25</v>
      </c>
      <c r="GL46" s="18">
        <f>'Investment Analysis'!QM46</f>
        <v>3.0769230769230795E-2</v>
      </c>
      <c r="GM46" s="15">
        <f>'Investment Analysis'!QK46</f>
        <v>-0.4661354581673306</v>
      </c>
      <c r="GN46" s="48">
        <v>29652.29</v>
      </c>
      <c r="GO46" s="18">
        <f>'Investment Analysis'!QT46</f>
        <v>-1.2195121951219561E-2</v>
      </c>
      <c r="GP46" s="15">
        <f>'Investment Analysis'!QR46</f>
        <v>-0.9861771374241205</v>
      </c>
      <c r="GQ46" s="48">
        <v>20337.3</v>
      </c>
      <c r="GR46" s="18">
        <f>'Investment Analysis'!RA46</f>
        <v>-0.28688189619942783</v>
      </c>
      <c r="GS46" s="15">
        <f>'Investment Analysis'!QY46</f>
        <v>-0.50566572237960339</v>
      </c>
      <c r="GT46" s="48">
        <v>6896</v>
      </c>
      <c r="GU46" s="18">
        <f>'Investment Analysis'!RH46</f>
        <v>-2.0606060606060669E-2</v>
      </c>
      <c r="GV46" s="15">
        <f>'Investment Analysis'!RF46</f>
        <v>-0.47634478289047311</v>
      </c>
      <c r="GW46" s="48"/>
      <c r="GX46" s="18">
        <f>'Investment Analysis'!RO46</f>
        <v>-4.1073607157381113E-2</v>
      </c>
      <c r="GY46" s="15">
        <f>'Investment Analysis'!RM46</f>
        <v>-0.12496521013081002</v>
      </c>
      <c r="GZ46" s="48"/>
      <c r="HA46" s="18">
        <f>'Investment Analysis'!RV46</f>
        <v>-0.30998080614203449</v>
      </c>
      <c r="HB46" s="15">
        <f>'Investment Analysis'!RT46</f>
        <v>-1.775956284153004E-2</v>
      </c>
      <c r="HC46" s="48"/>
      <c r="HD46" s="18">
        <f>'Investment Analysis'!SC46</f>
        <v>0.1614438714795717</v>
      </c>
      <c r="HE46" s="15">
        <f>'Investment Analysis'!SA46</f>
        <v>-0.33984668570569665</v>
      </c>
      <c r="HF46" s="48"/>
      <c r="HG46" s="18">
        <f>'Investment Analysis'!SJ46</f>
        <v>-0.408256880733945</v>
      </c>
      <c r="HH46" s="15">
        <f>'Investment Analysis'!SH46</f>
        <v>-0.27760000000000007</v>
      </c>
      <c r="HI46" s="48"/>
      <c r="HJ46" s="18">
        <f>'Investment Analysis'!SM46</f>
        <v>-8.0291970802919777E-2</v>
      </c>
      <c r="HK46" s="15">
        <f>'Investment Analysis'!SK46</f>
        <v>0</v>
      </c>
      <c r="HL46" s="48"/>
      <c r="HM46" s="18">
        <f>'Investment Analysis'!SP46</f>
        <v>0</v>
      </c>
      <c r="HN46" s="15">
        <f>'Investment Analysis'!SN46</f>
        <v>-7.8567774512604424E-2</v>
      </c>
      <c r="HO46" s="48"/>
      <c r="HP46" s="18">
        <f>'Investment Analysis'!TE46</f>
        <v>0.51025641025641022</v>
      </c>
      <c r="HQ46" s="15">
        <f>'Investment Analysis'!TC46</f>
        <v>-0.41639831558087687</v>
      </c>
      <c r="HR46" s="48"/>
      <c r="HS46" s="18">
        <f>'Investment Analysis'!TL46</f>
        <v>0.11209439528023592</v>
      </c>
      <c r="HT46" s="15">
        <f>'Investment Analysis'!TJ46</f>
        <v>-0.14318181818181819</v>
      </c>
      <c r="HU46" s="48"/>
      <c r="HV46" s="18">
        <f>'Investment Analysis'!TS46</f>
        <v>2.2857142857142847E-2</v>
      </c>
      <c r="HW46" s="15">
        <f>'Investment Analysis'!TQ46</f>
        <v>-0.55645602093096136</v>
      </c>
      <c r="HX46" s="48"/>
      <c r="HY46" s="18">
        <f>'Investment Analysis'!TZ46</f>
        <v>0.12865497076023391</v>
      </c>
      <c r="HZ46" s="15">
        <f>'Investment Analysis'!TX46</f>
        <v>-0.56235827664399096</v>
      </c>
      <c r="IA46" s="48"/>
      <c r="IB46" s="18">
        <f>'Investment Analysis'!UG46</f>
        <v>0</v>
      </c>
      <c r="IC46" s="15">
        <f>'Investment Analysis'!UE46</f>
        <v>0</v>
      </c>
      <c r="ID46" s="48"/>
      <c r="IE46" s="18">
        <f>'Investment Analysis'!UN46</f>
        <v>0</v>
      </c>
      <c r="IF46" s="15">
        <f>'Investment Analysis'!UL46</f>
        <v>0</v>
      </c>
      <c r="IG46" s="48"/>
      <c r="IH46" s="18">
        <f>'Investment Analysis'!UU46</f>
        <v>0</v>
      </c>
      <c r="II46" s="15">
        <f>'Investment Analysis'!US46</f>
        <v>0</v>
      </c>
      <c r="IJ46" s="48"/>
      <c r="IK46" s="18">
        <f>'Investment Analysis'!VB46</f>
        <v>0</v>
      </c>
      <c r="IL46" s="15">
        <f>'Investment Analysis'!UZ46</f>
        <v>0</v>
      </c>
      <c r="IM46" s="48"/>
      <c r="IN46" s="18">
        <f>'Investment Analysis'!VI46</f>
        <v>0</v>
      </c>
      <c r="IO46" s="15">
        <f>'Investment Analysis'!VG46</f>
        <v>0</v>
      </c>
      <c r="IP46" s="18"/>
      <c r="IQ46" s="18"/>
      <c r="IR46" s="18"/>
      <c r="IS46" s="108">
        <f t="shared" si="59"/>
        <v>-10046.800000000047</v>
      </c>
      <c r="IT46" s="48">
        <f t="shared" si="60"/>
        <v>1008850.9299999998</v>
      </c>
      <c r="IU46" s="101">
        <f t="shared" si="54"/>
        <v>0</v>
      </c>
      <c r="IV46" s="101"/>
      <c r="IW46" s="15">
        <f t="shared" si="55"/>
        <v>-2.7622305815794581E-2</v>
      </c>
      <c r="IX46" s="113">
        <f t="shared" si="56"/>
        <v>-28658.40000000014</v>
      </c>
      <c r="IY46" s="21">
        <f t="shared" si="80"/>
        <v>0.22084758486171666</v>
      </c>
      <c r="IZ46" s="173">
        <f t="shared" si="81"/>
        <v>182498.0399999998</v>
      </c>
    </row>
    <row r="47" spans="1:260" x14ac:dyDescent="0.2">
      <c r="A47" s="76">
        <f>'Investment Analysis'!A47</f>
        <v>45714</v>
      </c>
      <c r="B47" s="77">
        <f>'Investment Analysis'!B47</f>
        <v>45714</v>
      </c>
      <c r="C47" s="27">
        <f>'Investment Analysis'!C47</f>
        <v>43433.120000000003</v>
      </c>
      <c r="D47" s="42">
        <f>'Investment Analysis'!D47</f>
        <v>-188.04000000000087</v>
      </c>
      <c r="E47" s="28">
        <f>'Investment Analysis'!E47</f>
        <v>-4.310751937821022E-3</v>
      </c>
      <c r="F47" s="27">
        <f>'Investment Analysis'!G47</f>
        <v>5956.06</v>
      </c>
      <c r="G47" s="42">
        <f>'Investment Analysis'!H47</f>
        <v>0.81000000000040018</v>
      </c>
      <c r="H47" s="28">
        <f>'Investment Analysis'!I47</f>
        <v>1.3601444103948618E-4</v>
      </c>
      <c r="I47" s="27">
        <f>'Investment Analysis'!K47</f>
        <v>19075.259999999998</v>
      </c>
      <c r="J47" s="42">
        <f>'Investment Analysis'!L47</f>
        <v>48.869999999998981</v>
      </c>
      <c r="K47" s="28">
        <f>'Investment Analysis'!M47</f>
        <v>2.5685376994794588E-3</v>
      </c>
      <c r="L47" s="57">
        <f>'Investment Analysis'!T47</f>
        <v>260.30978570312533</v>
      </c>
      <c r="M47" s="29">
        <f>'Investment Analysis'!V47</f>
        <v>-7.0482135846806871E-4</v>
      </c>
      <c r="N47" s="29">
        <f>'Investment Analysis'!W47</f>
        <v>6.1466129482933467E-3</v>
      </c>
      <c r="P47" s="48">
        <f>'Investment Analysis'!Y47</f>
        <v>233431.89</v>
      </c>
      <c r="Q47" s="18"/>
      <c r="R47" s="83"/>
      <c r="S47" s="48">
        <v>21778.61</v>
      </c>
      <c r="T47" s="18">
        <f t="shared" si="61"/>
        <v>3.2553039635779326</v>
      </c>
      <c r="U47" s="15">
        <f>'Investment Analysis'!AF47</f>
        <v>0.35771074831583416</v>
      </c>
      <c r="V47" s="48">
        <v>18092.62</v>
      </c>
      <c r="W47" s="18">
        <f t="shared" si="62"/>
        <v>1.9932106286454956</v>
      </c>
      <c r="X47" s="15">
        <f>'Investment Analysis'!AT47</f>
        <v>0.23045744064852347</v>
      </c>
      <c r="Y47" s="48">
        <v>10096.83</v>
      </c>
      <c r="Z47" s="18">
        <f t="shared" si="2"/>
        <v>1.2112068965517234E-2</v>
      </c>
      <c r="AA47" s="15">
        <f>'Investment Analysis'!GK47</f>
        <v>1.0926118626430847E-2</v>
      </c>
      <c r="AB47" s="48">
        <v>2594.09</v>
      </c>
      <c r="AC47" s="18">
        <f t="shared" si="63"/>
        <v>2.9782538490424333</v>
      </c>
      <c r="AD47" s="15">
        <f>'Investment Analysis'!AT47</f>
        <v>0.23045744064852347</v>
      </c>
      <c r="AE47" s="48">
        <v>22399.38</v>
      </c>
      <c r="AF47" s="18">
        <f t="shared" si="86"/>
        <v>1.8712550715591423</v>
      </c>
      <c r="AG47" s="15">
        <f>'Investment Analysis'!BA47</f>
        <v>0.5448173005219985</v>
      </c>
      <c r="AH47" s="48"/>
      <c r="AI47" s="18">
        <f t="shared" si="75"/>
        <v>0</v>
      </c>
      <c r="AJ47" s="15">
        <f>'Investment Analysis'!BH47</f>
        <v>0</v>
      </c>
      <c r="AK47" s="48">
        <v>18587.34</v>
      </c>
      <c r="AL47" s="18">
        <f t="shared" si="64"/>
        <v>5.651245126072264</v>
      </c>
      <c r="AM47" s="15">
        <f>'Investment Analysis'!BO47</f>
        <v>0.11990569215223976</v>
      </c>
      <c r="AN47" s="48">
        <v>14436.37</v>
      </c>
      <c r="AO47" s="18">
        <f t="shared" si="87"/>
        <v>7.4992176724137938</v>
      </c>
      <c r="AP47" s="15">
        <f>'Investment Analysis'!BV47</f>
        <v>2.8448738593666194E-2</v>
      </c>
      <c r="AQ47" s="48"/>
      <c r="AR47" s="18">
        <f t="shared" si="65"/>
        <v>0</v>
      </c>
      <c r="AS47" s="15">
        <f>'Investment Analysis'!CC47</f>
        <v>0</v>
      </c>
      <c r="AT47" s="48">
        <v>26377.3</v>
      </c>
      <c r="AU47" s="18">
        <f t="shared" si="66"/>
        <v>0.33607448488632619</v>
      </c>
      <c r="AV47" s="15">
        <f>'Investment Analysis'!CJ47</f>
        <v>0.11875620244789943</v>
      </c>
      <c r="AW47" s="48">
        <v>18512.509999999998</v>
      </c>
      <c r="AX47" s="18">
        <f t="shared" si="67"/>
        <v>6.5972561450917136E-2</v>
      </c>
      <c r="AY47" s="15">
        <f>'Investment Analysis'!CQ47</f>
        <v>4.3714103382259124E-2</v>
      </c>
      <c r="AZ47" s="48">
        <v>16172.95</v>
      </c>
      <c r="BA47" s="18">
        <f t="shared" si="88"/>
        <v>1.2685535151839304</v>
      </c>
      <c r="BB47" s="15">
        <f>'Investment Analysis'!CX47</f>
        <v>0.13219284603421463</v>
      </c>
      <c r="BC47" s="48">
        <v>9815.7099999999991</v>
      </c>
      <c r="BD47" s="18">
        <f t="shared" si="76"/>
        <v>-1.0183537496265314</v>
      </c>
      <c r="BE47" s="15">
        <f>'Investment Analysis'!DE47</f>
        <v>-7.5445816186557019E-2</v>
      </c>
      <c r="BF47" s="48">
        <v>4420.84</v>
      </c>
      <c r="BG47" s="18">
        <f t="shared" si="13"/>
        <v>5.3835518474374289E-2</v>
      </c>
      <c r="BH47" s="15">
        <f>'Investment Analysis'!DL47</f>
        <v>2.2197055492638822E-2</v>
      </c>
      <c r="BI47" s="48">
        <v>2479.2399999999998</v>
      </c>
      <c r="BJ47" s="18">
        <f t="shared" si="14"/>
        <v>-2.9271730618637515E-2</v>
      </c>
      <c r="BK47" s="15">
        <f>'Investment Analysis'!DZ47</f>
        <v>0.76147278548559238</v>
      </c>
      <c r="BL47" s="48">
        <v>4221.3599999999997</v>
      </c>
      <c r="BM47" s="18">
        <f t="shared" si="15"/>
        <v>-4.0817995910020527E-2</v>
      </c>
      <c r="BN47" s="15">
        <f>'Investment Analysis'!EG47</f>
        <v>0.70898716119828797</v>
      </c>
      <c r="BO47" s="48"/>
      <c r="BP47" s="18">
        <f t="shared" si="89"/>
        <v>0</v>
      </c>
      <c r="BQ47" s="15">
        <f>'Investment Analysis'!DS47</f>
        <v>0</v>
      </c>
      <c r="BR47" s="48">
        <v>5819.16</v>
      </c>
      <c r="BS47" s="18">
        <f t="shared" si="90"/>
        <v>1.7953984802968723</v>
      </c>
      <c r="BT47" s="15">
        <f>'Investment Analysis'!EN47</f>
        <v>0.80136349550666242</v>
      </c>
      <c r="BU47" s="48">
        <v>14810.46</v>
      </c>
      <c r="BV47" s="18">
        <f t="shared" si="70"/>
        <v>0.53523085206622689</v>
      </c>
      <c r="BW47" s="15">
        <f>'Investment Analysis'!EU47</f>
        <v>0.12804354053279882</v>
      </c>
      <c r="BX47" s="48"/>
      <c r="BY47" s="18">
        <f t="shared" si="91"/>
        <v>0</v>
      </c>
      <c r="BZ47" s="15">
        <f>'Investment Analysis'!FB47</f>
        <v>0</v>
      </c>
      <c r="CA47" s="48">
        <v>21726.28</v>
      </c>
      <c r="CB47" s="18">
        <f t="shared" si="79"/>
        <v>-6.3522413793103499E-2</v>
      </c>
      <c r="CC47" s="15">
        <f>'Investment Analysis'!FI47</f>
        <v>-2.4035206499661507E-2</v>
      </c>
      <c r="CD47" s="48">
        <v>18735.8</v>
      </c>
      <c r="CE47" s="18">
        <f t="shared" si="92"/>
        <v>4.0637511071744914</v>
      </c>
      <c r="CF47" s="15">
        <f>'Investment Analysis'!FP47</f>
        <v>0.5623495012039903</v>
      </c>
      <c r="CG47" s="48">
        <v>5187.95</v>
      </c>
      <c r="CH47" s="18">
        <f t="shared" si="93"/>
        <v>2.9763541461493008</v>
      </c>
      <c r="CI47" s="15">
        <f>'Investment Analysis'!FW47</f>
        <v>6.3387481540383941E-2</v>
      </c>
      <c r="CJ47" s="48"/>
      <c r="CK47" s="18">
        <f t="shared" si="94"/>
        <v>0</v>
      </c>
      <c r="CL47" s="15">
        <f>'Investment Analysis'!GD47</f>
        <v>0</v>
      </c>
      <c r="CM47" s="48">
        <v>24817.82</v>
      </c>
      <c r="CN47" s="18">
        <f t="shared" si="24"/>
        <v>-5.2977955911823766E-3</v>
      </c>
      <c r="CO47" s="15">
        <f>'Investment Analysis'!GT47</f>
        <v>1.9449541284403713E-2</v>
      </c>
      <c r="CP47" s="48">
        <v>31988</v>
      </c>
      <c r="CQ47" s="18">
        <f t="shared" si="25"/>
        <v>0.48668683742093211</v>
      </c>
      <c r="CR47" s="15">
        <f>'Investment Analysis'!HG47</f>
        <v>0.63361608898376509</v>
      </c>
      <c r="CS47" s="48">
        <v>9300</v>
      </c>
      <c r="CT47" s="18">
        <f t="shared" si="26"/>
        <v>-0.58845187099514995</v>
      </c>
      <c r="CU47" s="15">
        <f>'Investment Analysis'!HN47</f>
        <v>9.064516129032258</v>
      </c>
      <c r="CV47" s="48">
        <v>19692</v>
      </c>
      <c r="CW47" s="18">
        <f t="shared" si="27"/>
        <v>-0.3164517416734644</v>
      </c>
      <c r="CX47" s="15">
        <f>'Investment Analysis'!IB47</f>
        <v>0.23966005665722373</v>
      </c>
      <c r="CY47" s="48">
        <v>19164.599999999999</v>
      </c>
      <c r="CZ47" s="18">
        <f t="shared" si="28"/>
        <v>7.1545988258316942E-2</v>
      </c>
      <c r="DA47" s="15">
        <f>'Investment Analysis'!II47</f>
        <v>0.21679999999999999</v>
      </c>
      <c r="DB47" s="48">
        <v>20340</v>
      </c>
      <c r="DC47" s="18">
        <f t="shared" si="29"/>
        <v>2.6081422679497983</v>
      </c>
      <c r="DD47" s="15">
        <f>'Investment Analysis'!IP47</f>
        <v>2.3557898847881269</v>
      </c>
      <c r="DE47" s="48"/>
      <c r="DF47" s="18">
        <f t="shared" si="30"/>
        <v>0</v>
      </c>
      <c r="DG47" s="15">
        <f>'Investment Analysis'!IW47</f>
        <v>1.4504109589041094</v>
      </c>
      <c r="DH47" s="48">
        <v>13474</v>
      </c>
      <c r="DI47" s="18">
        <f t="shared" si="31"/>
        <v>1.0821485968599334</v>
      </c>
      <c r="DJ47" s="15">
        <f>'Investment Analysis'!JD47</f>
        <v>0.36266181229773481</v>
      </c>
      <c r="DK47" s="48">
        <v>1998.65</v>
      </c>
      <c r="DL47" s="18">
        <f t="shared" si="32"/>
        <v>-0.912143390918282</v>
      </c>
      <c r="DM47" s="15">
        <f>'Investment Analysis'!JK47</f>
        <v>-1.7113772160613685E-2</v>
      </c>
      <c r="DN47" s="48">
        <v>19702.8</v>
      </c>
      <c r="DO47" s="18">
        <f t="shared" si="33"/>
        <v>17.134192360791531</v>
      </c>
      <c r="DP47" s="15">
        <f>'Investment Analysis'!HU47</f>
        <v>2.0071428571428571</v>
      </c>
      <c r="DQ47" s="48">
        <v>32706</v>
      </c>
      <c r="DR47" s="18">
        <f t="shared" si="34"/>
        <v>0.10362746752151172</v>
      </c>
      <c r="DS47" s="15">
        <f>'Investment Analysis'!JR47</f>
        <v>-0.59001181035937234</v>
      </c>
      <c r="DT47" s="48">
        <v>3590</v>
      </c>
      <c r="DU47" s="18">
        <f t="shared" si="82"/>
        <v>0.4189723320158103</v>
      </c>
      <c r="DV47" s="15">
        <f>'Investment Analysis'!JY47</f>
        <v>-0.40711462450592883</v>
      </c>
      <c r="DW47" s="48">
        <v>25799.25</v>
      </c>
      <c r="DX47" s="18">
        <f t="shared" si="36"/>
        <v>0.89199545321208562</v>
      </c>
      <c r="DY47" s="15">
        <f>'Investment Analysis'!KF47</f>
        <v>9.6509240246406516E-2</v>
      </c>
      <c r="DZ47" s="48">
        <v>2828.4</v>
      </c>
      <c r="EA47" s="18">
        <f t="shared" si="83"/>
        <v>-0.85865067466266864</v>
      </c>
      <c r="EB47" s="15">
        <f>'Investment Analysis'!KM47</f>
        <v>1.9047393364928908</v>
      </c>
      <c r="EC47" s="48">
        <v>2403.6</v>
      </c>
      <c r="ED47" s="18">
        <f>'Investment Analysis'!KV47</f>
        <v>0.29009900990099002</v>
      </c>
      <c r="EE47" s="15">
        <f>'Investment Analysis'!KT47</f>
        <v>-0.50267175572519085</v>
      </c>
      <c r="EF47" s="48">
        <v>36592.5</v>
      </c>
      <c r="EG47" s="18">
        <f t="shared" si="39"/>
        <v>0.53659611992945322</v>
      </c>
      <c r="EH47" s="15">
        <f>'Investment Analysis'!LH47</f>
        <v>0.36170806586659227</v>
      </c>
      <c r="EI47" s="48">
        <v>9147.48</v>
      </c>
      <c r="EJ47" s="18">
        <f t="shared" si="40"/>
        <v>0.1432206461288508</v>
      </c>
      <c r="EK47" s="15">
        <f>'Investment Analysis'!LO47</f>
        <v>0.1241142857142857</v>
      </c>
      <c r="EL47" s="48">
        <v>19880.25</v>
      </c>
      <c r="EM47" s="18">
        <f t="shared" si="84"/>
        <v>-0.10145762711864406</v>
      </c>
      <c r="EN47" s="15">
        <f>'Investment Analysis'!LV47</f>
        <v>0</v>
      </c>
      <c r="EO47" s="48"/>
      <c r="EP47" s="68">
        <f t="shared" si="74"/>
        <v>0</v>
      </c>
      <c r="EQ47" s="15">
        <f>'Investment Analysis'!MC47</f>
        <v>-0.42292134831460676</v>
      </c>
      <c r="ER47" s="48">
        <v>16955.28</v>
      </c>
      <c r="ES47" s="18">
        <f t="shared" si="85"/>
        <v>-0.32651665309527134</v>
      </c>
      <c r="ET47" s="15">
        <f>'Investment Analysis'!LA47</f>
        <v>-0.67023495064646188</v>
      </c>
      <c r="EU47" s="48">
        <v>14076</v>
      </c>
      <c r="EV47" s="18">
        <f>'Investment Analysis'!ML47</f>
        <v>0.65756005652378691</v>
      </c>
      <c r="EW47" s="15">
        <f>'Investment Analysis'!MJ47</f>
        <v>3.7425876010781667</v>
      </c>
      <c r="EX47" s="54">
        <v>37324</v>
      </c>
      <c r="EY47" s="18">
        <f t="shared" si="44"/>
        <v>-0.43531903627217367</v>
      </c>
      <c r="EZ47" s="15">
        <f>'Investment Analysis'!MQ47</f>
        <v>-0.15297855440826055</v>
      </c>
      <c r="FA47" s="48"/>
      <c r="FB47" s="18">
        <f t="shared" si="45"/>
        <v>0</v>
      </c>
      <c r="FC47" s="15">
        <f>'Investment Analysis'!MX47</f>
        <v>-0.59127934834690954</v>
      </c>
      <c r="FD47" s="48">
        <v>5040.25</v>
      </c>
      <c r="FE47" s="18">
        <f t="shared" si="46"/>
        <v>-0.68243992489824723</v>
      </c>
      <c r="FF47" s="15">
        <f>'Investment Analysis'!NE47</f>
        <v>0.48822617553701936</v>
      </c>
      <c r="FG47" s="48"/>
      <c r="FH47" s="18">
        <f t="shared" si="47"/>
        <v>0</v>
      </c>
      <c r="FI47" s="15">
        <f>'Investment Analysis'!NL47</f>
        <v>-0.95855498213576817</v>
      </c>
      <c r="FJ47" s="54">
        <v>13409.6</v>
      </c>
      <c r="FK47" s="18">
        <f t="shared" si="48"/>
        <v>-0.29595094086021506</v>
      </c>
      <c r="FL47" s="15">
        <f>'Investment Analysis'!NS47</f>
        <v>1.5542095238095239</v>
      </c>
      <c r="FM47" s="48">
        <v>10363.799999999999</v>
      </c>
      <c r="FN47" s="18">
        <f t="shared" si="49"/>
        <v>-0.59162749277926419</v>
      </c>
      <c r="FO47" s="15">
        <f>'Investment Analysis'!NZ47</f>
        <v>-1.7239417387346388E-2</v>
      </c>
      <c r="FP47" s="48"/>
      <c r="FQ47" s="18">
        <f t="shared" si="50"/>
        <v>0</v>
      </c>
      <c r="FR47" s="15">
        <f>'Investment Analysis'!OG47</f>
        <v>-0.99410643860504266</v>
      </c>
      <c r="FS47" s="48">
        <v>7012.5</v>
      </c>
      <c r="FT47" s="18">
        <f t="shared" si="51"/>
        <v>-0.72465176546809196</v>
      </c>
      <c r="FU47" s="15">
        <f>'Investment Analysis'!ON47</f>
        <v>1.2025912838633686</v>
      </c>
      <c r="FV47" s="48"/>
      <c r="FW47" s="18">
        <f t="shared" si="52"/>
        <v>0</v>
      </c>
      <c r="FX47" s="15">
        <f>'Investment Analysis'!OU47</f>
        <v>-0.75844155844155836</v>
      </c>
      <c r="FY47" s="48"/>
      <c r="FZ47" s="18">
        <f t="shared" si="53"/>
        <v>0</v>
      </c>
      <c r="GA47" s="15">
        <f>'Investment Analysis'!PB47</f>
        <v>2.8972307692307693</v>
      </c>
      <c r="GB47" s="48">
        <v>21037.8</v>
      </c>
      <c r="GC47" s="18">
        <f>'Investment Analysis'!PK47</f>
        <v>-3.777554631090712E-2</v>
      </c>
      <c r="GD47" s="15">
        <f>'Investment Analysis'!PI47</f>
        <v>-0.42208500861573811</v>
      </c>
      <c r="GE47" s="48">
        <v>7521</v>
      </c>
      <c r="GF47" s="18">
        <f>'Investment Analysis'!PY47</f>
        <v>-0.1345029239766081</v>
      </c>
      <c r="GG47" s="15">
        <f>'Investment Analysis'!PW47</f>
        <v>-0.49082568807339449</v>
      </c>
      <c r="GH47" s="54">
        <v>32430.2</v>
      </c>
      <c r="GI47" s="18">
        <f>'Investment Analysis'!QF47</f>
        <v>8.4541566704912793E-2</v>
      </c>
      <c r="GJ47" s="15">
        <f>'Investment Analysis'!QD47</f>
        <v>-0.38365096772281337</v>
      </c>
      <c r="GK47" s="48">
        <v>8165</v>
      </c>
      <c r="GL47" s="18">
        <f>'Investment Analysis'!QM47</f>
        <v>3.8461538461538491E-2</v>
      </c>
      <c r="GM47" s="15">
        <f>'Investment Analysis'!QK47</f>
        <v>-0.46215139442231068</v>
      </c>
      <c r="GN47" s="48">
        <v>31083.81</v>
      </c>
      <c r="GO47" s="18">
        <f>'Investment Analysis'!QT47</f>
        <v>-3.7456445993031336E-2</v>
      </c>
      <c r="GP47" s="15">
        <f>'Investment Analysis'!QR47</f>
        <v>-0.98653063214607872</v>
      </c>
      <c r="GQ47" s="48">
        <v>20726.7</v>
      </c>
      <c r="GR47" s="18">
        <f>'Investment Analysis'!RA47</f>
        <v>-0.26849203105843888</v>
      </c>
      <c r="GS47" s="15">
        <f>'Investment Analysis'!QY47</f>
        <v>-0.49291784702549574</v>
      </c>
      <c r="GT47" s="48">
        <v>7409.5</v>
      </c>
      <c r="GU47" s="18">
        <f>'Investment Analysis'!RH47</f>
        <v>3.2323232323231634E-3</v>
      </c>
      <c r="GV47" s="15">
        <f>'Investment Analysis'!RF47</f>
        <v>-0.46359904947072805</v>
      </c>
      <c r="GW47" s="48"/>
      <c r="GX47" s="18">
        <f>'Investment Analysis'!RO47</f>
        <v>-1.4538430256201633E-2</v>
      </c>
      <c r="GY47" s="15">
        <f>'Investment Analysis'!RM47</f>
        <v>-0.10075146117450598</v>
      </c>
      <c r="GZ47" s="48"/>
      <c r="HA47" s="18">
        <f>'Investment Analysis'!RV47</f>
        <v>-0.32053742802303264</v>
      </c>
      <c r="HB47" s="15">
        <f>'Investment Analysis'!RT47</f>
        <v>-3.2786885245901669E-2</v>
      </c>
      <c r="HC47" s="48"/>
      <c r="HD47" s="18">
        <f>'Investment Analysis'!SC47</f>
        <v>0.18088060293534322</v>
      </c>
      <c r="HE47" s="15">
        <f>'Investment Analysis'!SA47</f>
        <v>-0.32879903802795729</v>
      </c>
      <c r="HF47" s="48"/>
      <c r="HG47" s="18">
        <f>'Investment Analysis'!SJ47</f>
        <v>-0.39187418086500658</v>
      </c>
      <c r="HH47" s="15">
        <f>'Investment Analysis'!SH47</f>
        <v>-0.25760000000000005</v>
      </c>
      <c r="HI47" s="48"/>
      <c r="HJ47" s="18">
        <f>'Investment Analysis'!SM47</f>
        <v>5.1587301587301633E-2</v>
      </c>
      <c r="HK47" s="15">
        <f>'Investment Analysis'!SK47</f>
        <v>0</v>
      </c>
      <c r="HL47" s="48"/>
      <c r="HM47" s="18">
        <f>'Investment Analysis'!SP47</f>
        <v>0</v>
      </c>
      <c r="HN47" s="15">
        <f>'Investment Analysis'!SN47</f>
        <v>5.2292122945769702E-2</v>
      </c>
      <c r="HO47" s="48"/>
      <c r="HP47" s="18">
        <f>'Investment Analysis'!TE47</f>
        <v>0.52371794871794874</v>
      </c>
      <c r="HQ47" s="15">
        <f>'Investment Analysis'!TC47</f>
        <v>-0.41119643299479808</v>
      </c>
      <c r="HR47" s="48"/>
      <c r="HS47" s="18">
        <f>'Investment Analysis'!TL47</f>
        <v>0.11799410029498518</v>
      </c>
      <c r="HT47" s="15">
        <f>'Investment Analysis'!TJ47</f>
        <v>-0.13863636363636364</v>
      </c>
      <c r="HU47" s="48"/>
      <c r="HV47" s="18">
        <f>'Investment Analysis'!TS47</f>
        <v>0.14991596638655466</v>
      </c>
      <c r="HW47" s="15">
        <f>'Investment Analysis'!TQ47</f>
        <v>-0.50135920065882966</v>
      </c>
      <c r="HX47" s="48"/>
      <c r="HY47" s="18">
        <f>'Investment Analysis'!TZ47</f>
        <v>0.15204678362573101</v>
      </c>
      <c r="HZ47" s="15">
        <f>'Investment Analysis'!TX47</f>
        <v>-0.55328798185941053</v>
      </c>
      <c r="IA47" s="48"/>
      <c r="IB47" s="18">
        <f>'Investment Analysis'!UG47</f>
        <v>0</v>
      </c>
      <c r="IC47" s="15">
        <f>'Investment Analysis'!UE47</f>
        <v>0</v>
      </c>
      <c r="ID47" s="48"/>
      <c r="IE47" s="18">
        <f>'Investment Analysis'!UN47</f>
        <v>0</v>
      </c>
      <c r="IF47" s="15">
        <f>'Investment Analysis'!UL47</f>
        <v>0</v>
      </c>
      <c r="IG47" s="48"/>
      <c r="IH47" s="18">
        <f>'Investment Analysis'!UU47</f>
        <v>0</v>
      </c>
      <c r="II47" s="15">
        <f>'Investment Analysis'!US47</f>
        <v>0</v>
      </c>
      <c r="IJ47" s="48"/>
      <c r="IK47" s="18">
        <f>'Investment Analysis'!VB47</f>
        <v>0</v>
      </c>
      <c r="IL47" s="15">
        <f>'Investment Analysis'!UZ47</f>
        <v>0</v>
      </c>
      <c r="IM47" s="48"/>
      <c r="IN47" s="18">
        <f>'Investment Analysis'!VI47</f>
        <v>0</v>
      </c>
      <c r="IO47" s="15">
        <f>'Investment Analysis'!VG47</f>
        <v>0</v>
      </c>
      <c r="IP47" s="18"/>
      <c r="IQ47" s="18"/>
      <c r="IR47" s="18"/>
      <c r="IS47" s="108">
        <f t="shared" si="59"/>
        <v>6826.5499999999302</v>
      </c>
      <c r="IT47" s="48">
        <f t="shared" si="60"/>
        <v>1015677.4799999997</v>
      </c>
      <c r="IU47" s="101">
        <f t="shared" si="54"/>
        <v>0</v>
      </c>
      <c r="IV47" s="101"/>
      <c r="IW47" s="15">
        <f t="shared" si="55"/>
        <v>-2.1042557757047071E-2</v>
      </c>
      <c r="IX47" s="113">
        <f t="shared" si="56"/>
        <v>-21831.85000000021</v>
      </c>
      <c r="IY47" s="21">
        <f t="shared" si="80"/>
        <v>0.2291086438869957</v>
      </c>
      <c r="IZ47" s="173">
        <f t="shared" si="81"/>
        <v>189324.58999999973</v>
      </c>
    </row>
    <row r="48" spans="1:260" x14ac:dyDescent="0.2">
      <c r="A48" s="76">
        <f>'Investment Analysis'!A48</f>
        <v>45715</v>
      </c>
      <c r="B48" s="77">
        <f>'Investment Analysis'!B48</f>
        <v>45715</v>
      </c>
      <c r="C48" s="27">
        <f>'Investment Analysis'!C48</f>
        <v>43239.5</v>
      </c>
      <c r="D48" s="42">
        <f>'Investment Analysis'!D48</f>
        <v>-193.62000000000262</v>
      </c>
      <c r="E48" s="28">
        <f>'Investment Analysis'!E48</f>
        <v>-4.4578883580088787E-3</v>
      </c>
      <c r="F48" s="27">
        <f>'Investment Analysis'!G48</f>
        <v>5861.57</v>
      </c>
      <c r="G48" s="42">
        <f>'Investment Analysis'!H48</f>
        <v>-94.490000000000691</v>
      </c>
      <c r="H48" s="28">
        <f>'Investment Analysis'!I48</f>
        <v>-1.5864514460902122E-2</v>
      </c>
      <c r="I48" s="27">
        <f>'Investment Analysis'!K48</f>
        <v>18544.419999999998</v>
      </c>
      <c r="J48" s="42">
        <f>'Investment Analysis'!L48</f>
        <v>-530.84000000000015</v>
      </c>
      <c r="K48" s="28">
        <f>'Investment Analysis'!M48</f>
        <v>-2.7828716358256726E-2</v>
      </c>
      <c r="L48" s="57">
        <f>'Investment Analysis'!T48</f>
        <v>258.4058492068653</v>
      </c>
      <c r="M48" s="29">
        <f>'Investment Analysis'!V48</f>
        <v>-7.3141180271701607E-3</v>
      </c>
      <c r="N48" s="29">
        <f>'Investment Analysis'!W48</f>
        <v>-1.2124621314479639E-3</v>
      </c>
      <c r="P48" s="48">
        <f>'Investment Analysis'!Y48</f>
        <v>233431.89</v>
      </c>
      <c r="Q48" s="18"/>
      <c r="R48" s="83"/>
      <c r="S48" s="48">
        <v>21100.07</v>
      </c>
      <c r="T48" s="18">
        <f t="shared" si="61"/>
        <v>3.1644442956614891</v>
      </c>
      <c r="U48" s="15">
        <f>'Investment Analysis'!AF48</f>
        <v>0.31540935849972684</v>
      </c>
      <c r="V48" s="48">
        <v>17741.63</v>
      </c>
      <c r="W48" s="18">
        <f t="shared" si="62"/>
        <v>1.9477161373946859</v>
      </c>
      <c r="X48" s="15">
        <f>'Investment Analysis'!AT48</f>
        <v>0.19108280254777074</v>
      </c>
      <c r="Y48" s="48">
        <v>10013.69</v>
      </c>
      <c r="Z48" s="18">
        <f t="shared" si="2"/>
        <v>3.7780673616680544E-3</v>
      </c>
      <c r="AA48" s="15">
        <f>'Investment Analysis'!GK48</f>
        <v>2.6014568158168948E-3</v>
      </c>
      <c r="AB48" s="48">
        <v>2511.08</v>
      </c>
      <c r="AC48" s="18">
        <f t="shared" si="63"/>
        <v>2.9470822380773565</v>
      </c>
      <c r="AD48" s="15">
        <f>'Investment Analysis'!AT48</f>
        <v>0.19108280254777074</v>
      </c>
      <c r="AE48" s="48">
        <v>22043.64</v>
      </c>
      <c r="AF48" s="18">
        <f t="shared" si="86"/>
        <v>1.855394355521869</v>
      </c>
      <c r="AG48" s="15">
        <f>'Investment Analysis'!BA48</f>
        <v>0.52028337061894114</v>
      </c>
      <c r="AH48" s="48"/>
      <c r="AI48" s="18">
        <f t="shared" si="75"/>
        <v>0</v>
      </c>
      <c r="AJ48" s="15">
        <f>'Investment Analysis'!BH48</f>
        <v>0</v>
      </c>
      <c r="AK48" s="48">
        <v>18198.830000000002</v>
      </c>
      <c r="AL48" s="18">
        <f t="shared" si="64"/>
        <v>5.5502547439563301</v>
      </c>
      <c r="AM48" s="15">
        <f>'Investment Analysis'!BO48</f>
        <v>9.6497137083192935E-2</v>
      </c>
      <c r="AN48" s="48">
        <v>13972.98</v>
      </c>
      <c r="AO48" s="18">
        <f t="shared" si="87"/>
        <v>7.3993491379310337</v>
      </c>
      <c r="AP48" s="15">
        <f>'Investment Analysis'!BV48</f>
        <v>-4.5625335480406499E-3</v>
      </c>
      <c r="AQ48" s="48"/>
      <c r="AR48" s="18">
        <f t="shared" si="65"/>
        <v>0</v>
      </c>
      <c r="AS48" s="15">
        <f>'Investment Analysis'!CC48</f>
        <v>0</v>
      </c>
      <c r="AT48" s="48">
        <v>25768.95</v>
      </c>
      <c r="AU48" s="18">
        <f t="shared" si="66"/>
        <v>0.31373085540088874</v>
      </c>
      <c r="AV48" s="15">
        <f>'Investment Analysis'!CJ48</f>
        <v>9.2954019186238787E-2</v>
      </c>
      <c r="AW48" s="48">
        <v>18138.98</v>
      </c>
      <c r="AX48" s="18">
        <f t="shared" si="67"/>
        <v>4.656134698331859E-2</v>
      </c>
      <c r="AY48" s="15">
        <f>'Investment Analysis'!CQ48</f>
        <v>2.2654754307594043E-2</v>
      </c>
      <c r="AZ48" s="48">
        <v>15924.14</v>
      </c>
      <c r="BA48" s="18">
        <f t="shared" si="88"/>
        <v>1.2537671599215545</v>
      </c>
      <c r="BB48" s="15">
        <f>'Investment Analysis'!CX48</f>
        <v>0.11477449455676532</v>
      </c>
      <c r="BC48" s="48">
        <v>9708.92</v>
      </c>
      <c r="BD48" s="18">
        <f t="shared" si="76"/>
        <v>-1.0289891445075192</v>
      </c>
      <c r="BE48" s="15">
        <f>'Investment Analysis'!DE48</f>
        <v>-8.5505258344764565E-2</v>
      </c>
      <c r="BF48" s="48">
        <v>4367.9399999999996</v>
      </c>
      <c r="BG48" s="18">
        <f t="shared" si="13"/>
        <v>4.1225268176400383E-2</v>
      </c>
      <c r="BH48" s="15">
        <f>'Investment Analysis'!DL48</f>
        <v>9.9660249150623978E-3</v>
      </c>
      <c r="BI48" s="48">
        <v>2314.0100000000002</v>
      </c>
      <c r="BJ48" s="18">
        <f t="shared" si="14"/>
        <v>-9.3966327329678856E-2</v>
      </c>
      <c r="BK48" s="15">
        <f>'Investment Analysis'!DZ48</f>
        <v>0.64407684098185702</v>
      </c>
      <c r="BL48" s="48">
        <v>4054.58</v>
      </c>
      <c r="BM48" s="18">
        <f t="shared" si="15"/>
        <v>-7.8713928652578979E-2</v>
      </c>
      <c r="BN48" s="15">
        <f>'Investment Analysis'!EG48</f>
        <v>0.64146457441749882</v>
      </c>
      <c r="BO48" s="48"/>
      <c r="BP48" s="18">
        <f t="shared" si="89"/>
        <v>0</v>
      </c>
      <c r="BQ48" s="15">
        <f>'Investment Analysis'!DS48</f>
        <v>0</v>
      </c>
      <c r="BR48" s="48">
        <v>5717.55</v>
      </c>
      <c r="BS48" s="18">
        <f t="shared" si="90"/>
        <v>1.7774430111327089</v>
      </c>
      <c r="BT48" s="15">
        <f>'Investment Analysis'!EN48</f>
        <v>0.76991013325069713</v>
      </c>
      <c r="BU48" s="48">
        <v>14637.46</v>
      </c>
      <c r="BV48" s="18">
        <f t="shared" si="70"/>
        <v>0.52358729304078599</v>
      </c>
      <c r="BW48" s="15">
        <f>'Investment Analysis'!EU48</f>
        <v>0.11486680034374121</v>
      </c>
      <c r="BX48" s="48"/>
      <c r="BY48" s="18">
        <f t="shared" si="91"/>
        <v>0</v>
      </c>
      <c r="BZ48" s="15">
        <f>'Investment Analysis'!FB48</f>
        <v>0</v>
      </c>
      <c r="CA48" s="48">
        <v>21692.37</v>
      </c>
      <c r="CB48" s="18">
        <f t="shared" si="79"/>
        <v>-6.4984051724137973E-2</v>
      </c>
      <c r="CC48" s="15">
        <f>'Investment Analysis'!FI48</f>
        <v>-2.5558564658090692E-2</v>
      </c>
      <c r="CD48" s="48">
        <v>18590.39</v>
      </c>
      <c r="CE48" s="18">
        <f t="shared" si="92"/>
        <v>4.0476516829052258</v>
      </c>
      <c r="CF48" s="15">
        <f>'Investment Analysis'!FP48</f>
        <v>0.55022359821121425</v>
      </c>
      <c r="CG48" s="48">
        <v>5278.85</v>
      </c>
      <c r="CH48" s="18">
        <f t="shared" si="93"/>
        <v>2.9942584203269647</v>
      </c>
      <c r="CI48" s="15">
        <f>'Investment Analysis'!FW48</f>
        <v>8.2017494036124031E-2</v>
      </c>
      <c r="CJ48" s="48"/>
      <c r="CK48" s="18">
        <f t="shared" si="94"/>
        <v>0</v>
      </c>
      <c r="CL48" s="15">
        <f>'Investment Analysis'!GD48</f>
        <v>0</v>
      </c>
      <c r="CM48" s="48">
        <v>24505.21</v>
      </c>
      <c r="CN48" s="18">
        <f t="shared" si="24"/>
        <v>-1.7827254509018071E-2</v>
      </c>
      <c r="CO48" s="15">
        <f>'Investment Analysis'!GT48</f>
        <v>1.0275229357798206E-2</v>
      </c>
      <c r="CP48" s="48">
        <v>31014.5</v>
      </c>
      <c r="CQ48" s="18">
        <f t="shared" si="25"/>
        <v>0.44144206950079712</v>
      </c>
      <c r="CR48" s="15">
        <f>'Investment Analysis'!HG48</f>
        <v>0.58389978091118477</v>
      </c>
      <c r="CS48" s="48">
        <v>8910</v>
      </c>
      <c r="CT48" s="18">
        <f t="shared" si="26"/>
        <v>-0.60571034092115972</v>
      </c>
      <c r="CU48" s="15">
        <f>'Investment Analysis'!HN48</f>
        <v>9.5927419354838701</v>
      </c>
      <c r="CV48" s="48">
        <v>18022.5</v>
      </c>
      <c r="CW48" s="18">
        <f t="shared" si="27"/>
        <v>-0.37440338788899108</v>
      </c>
      <c r="CX48" s="15">
        <f>'Investment Analysis'!IB48</f>
        <v>0.13456090651558072</v>
      </c>
      <c r="CY48" s="48">
        <v>17802</v>
      </c>
      <c r="CZ48" s="18">
        <f t="shared" si="28"/>
        <v>-4.6407604137545426E-3</v>
      </c>
      <c r="DA48" s="15">
        <f>'Investment Analysis'!II48</f>
        <v>0.13028571428571434</v>
      </c>
      <c r="DB48" s="48">
        <v>20452</v>
      </c>
      <c r="DC48" s="18">
        <f t="shared" si="29"/>
        <v>2.6280101113131402</v>
      </c>
      <c r="DD48" s="15">
        <f>'Investment Analysis'!IP48</f>
        <v>2.3768795157195859</v>
      </c>
      <c r="DE48" s="48"/>
      <c r="DF48" s="18">
        <f t="shared" si="30"/>
        <v>0</v>
      </c>
      <c r="DG48" s="15">
        <f>'Investment Analysis'!IW48</f>
        <v>1.3824657534246574</v>
      </c>
      <c r="DH48" s="48">
        <v>13164.8</v>
      </c>
      <c r="DI48" s="18">
        <f t="shared" si="31"/>
        <v>1.034367659784893</v>
      </c>
      <c r="DJ48" s="15">
        <f>'Investment Analysis'!JD48</f>
        <v>0.33139158576051786</v>
      </c>
      <c r="DK48" s="48">
        <v>1962.65</v>
      </c>
      <c r="DL48" s="18">
        <f t="shared" si="32"/>
        <v>-0.91372587806057404</v>
      </c>
      <c r="DM48" s="15">
        <f>'Investment Analysis'!JK48</f>
        <v>-3.4817674395731454E-2</v>
      </c>
      <c r="DN48" s="48">
        <v>19827</v>
      </c>
      <c r="DO48" s="18">
        <f t="shared" si="33"/>
        <v>17.248504371836169</v>
      </c>
      <c r="DP48" s="15">
        <f>'Investment Analysis'!HU48</f>
        <v>2.026098901098901</v>
      </c>
      <c r="DQ48" s="48">
        <v>32127</v>
      </c>
      <c r="DR48" s="18">
        <f t="shared" si="34"/>
        <v>8.4089758731229966E-2</v>
      </c>
      <c r="DS48" s="15">
        <f>'Investment Analysis'!JR48</f>
        <v>-0.60215960857094653</v>
      </c>
      <c r="DT48" s="48">
        <v>3342</v>
      </c>
      <c r="DU48" s="18">
        <f t="shared" si="82"/>
        <v>0.32094861660079049</v>
      </c>
      <c r="DV48" s="15">
        <f>'Investment Analysis'!JY48</f>
        <v>-0.4268774703557312</v>
      </c>
      <c r="DW48" s="48">
        <v>25542.75</v>
      </c>
      <c r="DX48" s="18">
        <f t="shared" si="36"/>
        <v>0.87318495159870935</v>
      </c>
      <c r="DY48" s="15">
        <f>'Investment Analysis'!KF48</f>
        <v>1.7453798767967137E-2</v>
      </c>
      <c r="DZ48" s="48">
        <v>2715.6</v>
      </c>
      <c r="EA48" s="18">
        <f t="shared" si="83"/>
        <v>-0.86428785607196412</v>
      </c>
      <c r="EB48" s="15">
        <f>'Investment Analysis'!KM48</f>
        <v>1.4928909952606635</v>
      </c>
      <c r="EC48" s="48">
        <v>2373</v>
      </c>
      <c r="ED48" s="18">
        <f>'Investment Analysis'!KV48</f>
        <v>0.2277227722772277</v>
      </c>
      <c r="EE48" s="15">
        <f>'Investment Analysis'!KT48</f>
        <v>-0.52671755725190839</v>
      </c>
      <c r="EF48" s="48">
        <v>34972.5</v>
      </c>
      <c r="EG48" s="18">
        <f t="shared" si="39"/>
        <v>0.46856890904509951</v>
      </c>
      <c r="EH48" s="15">
        <f>'Investment Analysis'!LH48</f>
        <v>0.30142338822216036</v>
      </c>
      <c r="EI48" s="48">
        <v>8843.3700000000008</v>
      </c>
      <c r="EJ48" s="18">
        <f t="shared" si="40"/>
        <v>0.10521402237080557</v>
      </c>
      <c r="EK48" s="15">
        <f>'Investment Analysis'!LO48</f>
        <v>8.6742857142857177E-2</v>
      </c>
      <c r="EL48" s="48">
        <v>19909.5</v>
      </c>
      <c r="EM48" s="18">
        <f t="shared" si="84"/>
        <v>-0.10013559322033898</v>
      </c>
      <c r="EN48" s="15">
        <f>'Investment Analysis'!LV48</f>
        <v>0</v>
      </c>
      <c r="EO48" s="48"/>
      <c r="EP48" s="68">
        <f t="shared" si="74"/>
        <v>0</v>
      </c>
      <c r="EQ48" s="15">
        <f>'Investment Analysis'!MC48</f>
        <v>-0.4606741573033708</v>
      </c>
      <c r="ER48" s="48">
        <v>16577.28</v>
      </c>
      <c r="ES48" s="18">
        <f t="shared" si="85"/>
        <v>-0.34153125062064321</v>
      </c>
      <c r="ET48" s="15">
        <f>'Investment Analysis'!LA48</f>
        <v>-0.68107882663700825</v>
      </c>
      <c r="EU48" s="48">
        <v>12956</v>
      </c>
      <c r="EV48" s="18">
        <f>'Investment Analysis'!ML48</f>
        <v>0.52567121997173816</v>
      </c>
      <c r="EW48" s="15">
        <f>'Investment Analysis'!MJ48</f>
        <v>3.3652291105121295</v>
      </c>
      <c r="EX48" s="48">
        <v>35745.5</v>
      </c>
      <c r="EY48" s="18">
        <f t="shared" si="44"/>
        <v>-0.45920042361662694</v>
      </c>
      <c r="EZ48" s="15">
        <f>'Investment Analysis'!MQ48</f>
        <v>-0.18880063542494049</v>
      </c>
      <c r="FA48" s="48"/>
      <c r="FB48" s="18">
        <f t="shared" si="45"/>
        <v>0</v>
      </c>
      <c r="FC48" s="15">
        <f>'Investment Analysis'!MX48</f>
        <v>-0.60421657882127455</v>
      </c>
      <c r="FD48" s="48">
        <v>5035.75</v>
      </c>
      <c r="FE48" s="18">
        <f t="shared" si="46"/>
        <v>-0.68272344661601081</v>
      </c>
      <c r="FF48" s="15">
        <f>'Investment Analysis'!NE48</f>
        <v>0.48689746807411244</v>
      </c>
      <c r="FG48" s="48"/>
      <c r="FH48" s="18">
        <f t="shared" si="47"/>
        <v>0</v>
      </c>
      <c r="FI48" s="15">
        <f>'Investment Analysis'!NL48</f>
        <v>-0.95982532751091698</v>
      </c>
      <c r="FJ48" s="48">
        <v>13051.2</v>
      </c>
      <c r="FK48" s="18">
        <f t="shared" si="48"/>
        <v>-0.31476814516129031</v>
      </c>
      <c r="FL48" s="15">
        <f>'Investment Analysis'!NS48</f>
        <v>1.485942857142857</v>
      </c>
      <c r="FM48" s="48">
        <v>10110</v>
      </c>
      <c r="FN48" s="18">
        <f t="shared" si="49"/>
        <v>-0.60162816264288776</v>
      </c>
      <c r="FO48" s="15">
        <f>'Investment Analysis'!NZ48</f>
        <v>-4.1306326809285338E-2</v>
      </c>
      <c r="FP48" s="48"/>
      <c r="FQ48" s="18">
        <f t="shared" si="50"/>
        <v>0</v>
      </c>
      <c r="FR48" s="15">
        <f>'Investment Analysis'!OG48</f>
        <v>-0.99428368857180838</v>
      </c>
      <c r="FS48" s="48">
        <v>6714</v>
      </c>
      <c r="FT48" s="18">
        <f t="shared" si="51"/>
        <v>-0.73637247106634862</v>
      </c>
      <c r="FU48" s="15">
        <f>'Investment Analysis'!ON48</f>
        <v>1.1088339222614838</v>
      </c>
      <c r="FV48" s="48"/>
      <c r="FW48" s="18">
        <f t="shared" si="52"/>
        <v>0</v>
      </c>
      <c r="FX48" s="15">
        <f>'Investment Analysis'!OU48</f>
        <v>-0.77922077922077926</v>
      </c>
      <c r="FY48" s="48"/>
      <c r="FZ48" s="18">
        <f t="shared" si="53"/>
        <v>0</v>
      </c>
      <c r="GA48" s="15">
        <f>'Investment Analysis'!PB48</f>
        <v>2.9956923076923081</v>
      </c>
      <c r="GB48" s="48">
        <v>21344.400000000001</v>
      </c>
      <c r="GC48" s="18">
        <f>'Investment Analysis'!PK48</f>
        <v>-2.5582173767513004E-2</v>
      </c>
      <c r="GD48" s="15">
        <f>'Investment Analysis'!PI48</f>
        <v>-0.41476163124641008</v>
      </c>
      <c r="GE48" s="48">
        <v>7252</v>
      </c>
      <c r="GF48" s="18">
        <f>'Investment Analysis'!PY48</f>
        <v>-0.21637426900584802</v>
      </c>
      <c r="GG48" s="15">
        <f>'Investment Analysis'!PW48</f>
        <v>-0.53899082568807344</v>
      </c>
      <c r="GH48" s="48">
        <v>32006.7</v>
      </c>
      <c r="GI48" s="18">
        <f>'Investment Analysis'!QF48</f>
        <v>8.6158339417961721E-2</v>
      </c>
      <c r="GJ48" s="15">
        <f>'Investment Analysis'!QD48</f>
        <v>-0.38273214973769226</v>
      </c>
      <c r="GK48" s="48">
        <v>8004</v>
      </c>
      <c r="GL48" s="18">
        <f>'Investment Analysis'!QM48</f>
        <v>-9.2307692307692386E-3</v>
      </c>
      <c r="GM48" s="15">
        <f>'Investment Analysis'!QK48</f>
        <v>-0.48685258964143419</v>
      </c>
      <c r="GN48" s="48">
        <v>31188.46</v>
      </c>
      <c r="GO48" s="18">
        <f>'Investment Analysis'!QT48</f>
        <v>-3.6585365853658527E-2</v>
      </c>
      <c r="GP48" s="15">
        <f>'Investment Analysis'!QR48</f>
        <v>-0.98651844267290778</v>
      </c>
      <c r="GQ48" s="48">
        <v>20071.8</v>
      </c>
      <c r="GR48" s="18">
        <f>'Investment Analysis'!RA48</f>
        <v>-0.2930118512464242</v>
      </c>
      <c r="GS48" s="15">
        <f>'Investment Analysis'!QY48</f>
        <v>-0.50991501416430596</v>
      </c>
      <c r="GT48" s="48">
        <v>6500.5</v>
      </c>
      <c r="GU48" s="18">
        <f>'Investment Analysis'!RH48</f>
        <v>-2.6262626262626206E-2</v>
      </c>
      <c r="GV48" s="15">
        <f>'Investment Analysis'!RF48</f>
        <v>-0.47936919421041257</v>
      </c>
      <c r="GW48" s="48"/>
      <c r="GX48" s="18">
        <f>'Investment Analysis'!RO48</f>
        <v>-8.3011386742578352E-2</v>
      </c>
      <c r="GY48" s="15">
        <f>'Investment Analysis'!RM48</f>
        <v>-0.16323406623991105</v>
      </c>
      <c r="GZ48" s="48"/>
      <c r="HA48" s="18">
        <f>'Investment Analysis'!RV48</f>
        <v>-0.3406909788867562</v>
      </c>
      <c r="HB48" s="15">
        <f>'Investment Analysis'!RT48</f>
        <v>-6.1475409836065593E-2</v>
      </c>
      <c r="HC48" s="48"/>
      <c r="HD48" s="18">
        <f>'Investment Analysis'!SC48</f>
        <v>0.12085151394949095</v>
      </c>
      <c r="HE48" s="15">
        <f>'Investment Analysis'!SA48</f>
        <v>-0.36291898391702992</v>
      </c>
      <c r="HF48" s="48"/>
      <c r="HG48" s="18">
        <f>'Investment Analysis'!SJ48</f>
        <v>-0.47378768020969858</v>
      </c>
      <c r="HH48" s="15">
        <f>'Investment Analysis'!SH48</f>
        <v>-0.35760000000000003</v>
      </c>
      <c r="HI48" s="48"/>
      <c r="HJ48" s="18">
        <f>'Investment Analysis'!SM48</f>
        <v>7.5471698113207406E-2</v>
      </c>
      <c r="HK48" s="15">
        <f>'Investment Analysis'!SK48</f>
        <v>0</v>
      </c>
      <c r="HL48" s="48"/>
      <c r="HM48" s="18">
        <f>'Investment Analysis'!SP48</f>
        <v>0</v>
      </c>
      <c r="HN48" s="15">
        <f>'Investment Analysis'!SN48</f>
        <v>8.2785816140377569E-2</v>
      </c>
      <c r="HO48" s="48"/>
      <c r="HP48" s="18">
        <f>'Investment Analysis'!TE48</f>
        <v>0.50384615384615394</v>
      </c>
      <c r="HQ48" s="15">
        <f>'Investment Analysis'!TC48</f>
        <v>-0.41887540252662864</v>
      </c>
      <c r="HR48" s="48"/>
      <c r="HS48" s="18">
        <f>'Investment Analysis'!TL48</f>
        <v>6.5486725663716799E-2</v>
      </c>
      <c r="HT48" s="15">
        <f>'Investment Analysis'!TJ48</f>
        <v>-0.17909090909090905</v>
      </c>
      <c r="HU48" s="48"/>
      <c r="HV48" s="18">
        <f>'Investment Analysis'!TS48</f>
        <v>0.11731092436974797</v>
      </c>
      <c r="HW48" s="15">
        <f>'Investment Analysis'!TQ48</f>
        <v>-0.51549780268633438</v>
      </c>
      <c r="HX48" s="48"/>
      <c r="HY48" s="18">
        <f>'Investment Analysis'!TZ48</f>
        <v>0.12280701754385963</v>
      </c>
      <c r="HZ48" s="15">
        <f>'Investment Analysis'!TX48</f>
        <v>-0.56462585034013613</v>
      </c>
      <c r="IA48" s="48"/>
      <c r="IB48" s="18">
        <f>'Investment Analysis'!UG48</f>
        <v>0</v>
      </c>
      <c r="IC48" s="15">
        <f>'Investment Analysis'!UE48</f>
        <v>0</v>
      </c>
      <c r="ID48" s="48"/>
      <c r="IE48" s="18">
        <f>'Investment Analysis'!UN48</f>
        <v>0</v>
      </c>
      <c r="IF48" s="15">
        <f>'Investment Analysis'!UL48</f>
        <v>0</v>
      </c>
      <c r="IG48" s="48"/>
      <c r="IH48" s="18">
        <f>'Investment Analysis'!UU48</f>
        <v>0</v>
      </c>
      <c r="II48" s="15">
        <f>'Investment Analysis'!US48</f>
        <v>0</v>
      </c>
      <c r="IJ48" s="48"/>
      <c r="IK48" s="18">
        <f>'Investment Analysis'!VB48</f>
        <v>0</v>
      </c>
      <c r="IL48" s="15">
        <f>'Investment Analysis'!UZ48</f>
        <v>0</v>
      </c>
      <c r="IM48" s="48"/>
      <c r="IN48" s="18">
        <f>'Investment Analysis'!VI48</f>
        <v>0</v>
      </c>
      <c r="IO48" s="15">
        <f>'Investment Analysis'!VG48</f>
        <v>0</v>
      </c>
      <c r="IP48" s="18"/>
      <c r="IQ48" s="18"/>
      <c r="IR48" s="18"/>
      <c r="IS48" s="108">
        <f t="shared" si="59"/>
        <v>-18425.560000000172</v>
      </c>
      <c r="IT48" s="48">
        <f t="shared" si="60"/>
        <v>997251.91999999958</v>
      </c>
      <c r="IU48" s="101">
        <f t="shared" si="54"/>
        <v>0</v>
      </c>
      <c r="IV48" s="101"/>
      <c r="IW48" s="15">
        <f t="shared" si="55"/>
        <v>-3.8801973954297242E-2</v>
      </c>
      <c r="IX48" s="113">
        <f t="shared" si="56"/>
        <v>-40257.410000000382</v>
      </c>
      <c r="IY48" s="21">
        <f t="shared" si="80"/>
        <v>0.20681119660633068</v>
      </c>
      <c r="IZ48" s="173">
        <f t="shared" si="81"/>
        <v>170899.02999999956</v>
      </c>
    </row>
    <row r="49" spans="1:260" x14ac:dyDescent="0.2">
      <c r="A49" s="76">
        <f>'Investment Analysis'!A49</f>
        <v>45716</v>
      </c>
      <c r="B49" s="77">
        <f>'Investment Analysis'!B49</f>
        <v>45716</v>
      </c>
      <c r="C49" s="27">
        <f>'Investment Analysis'!C49</f>
        <v>43840.91</v>
      </c>
      <c r="D49" s="42">
        <f>'Investment Analysis'!D49</f>
        <v>601.41000000000349</v>
      </c>
      <c r="E49" s="28">
        <f>'Investment Analysis'!E49</f>
        <v>1.3908810231385736E-2</v>
      </c>
      <c r="F49" s="27">
        <f>'Investment Analysis'!G49</f>
        <v>5954.5</v>
      </c>
      <c r="G49" s="42">
        <f>'Investment Analysis'!H49</f>
        <v>92.930000000000291</v>
      </c>
      <c r="H49" s="28">
        <f>'Investment Analysis'!I49</f>
        <v>1.5854114170776822E-2</v>
      </c>
      <c r="I49" s="27">
        <f>'Investment Analysis'!K49</f>
        <v>18847.28</v>
      </c>
      <c r="J49" s="42">
        <f>'Investment Analysis'!L49</f>
        <v>302.86000000000058</v>
      </c>
      <c r="K49" s="28">
        <f>'Investment Analysis'!M49</f>
        <v>1.6331597321458457E-2</v>
      </c>
      <c r="L49" s="57">
        <f>'Investment Analysis'!T49</f>
        <v>260.44189530593366</v>
      </c>
      <c r="M49" s="29">
        <f>'Investment Analysis'!V49</f>
        <v>7.8792570110841915E-3</v>
      </c>
      <c r="N49" s="29">
        <f>'Investment Analysis'!W49</f>
        <v>6.657241578886342E-3</v>
      </c>
      <c r="P49" s="48">
        <f>'Investment Analysis'!Y49</f>
        <v>233431.89</v>
      </c>
      <c r="Q49" s="18"/>
      <c r="R49" s="83"/>
      <c r="S49" s="48">
        <v>21487.53</v>
      </c>
      <c r="T49" s="18">
        <f t="shared" si="61"/>
        <v>3.2163269951794322</v>
      </c>
      <c r="U49" s="15">
        <f>'Investment Analysis'!AF49</f>
        <v>0.33956424106330024</v>
      </c>
      <c r="V49" s="48">
        <v>18050.830000000002</v>
      </c>
      <c r="W49" s="18">
        <f t="shared" si="62"/>
        <v>1.9877939079714844</v>
      </c>
      <c r="X49" s="15">
        <f>'Investment Analysis'!AT49</f>
        <v>0.21308627678054429</v>
      </c>
      <c r="Y49" s="48">
        <v>10200.76</v>
      </c>
      <c r="Z49" s="18">
        <f t="shared" si="2"/>
        <v>2.2530072173215739E-2</v>
      </c>
      <c r="AA49" s="15">
        <f>'Investment Analysis'!GK49</f>
        <v>2.133194588969824E-2</v>
      </c>
      <c r="AB49" s="48">
        <v>2557.4699999999998</v>
      </c>
      <c r="AC49" s="18">
        <f t="shared" si="63"/>
        <v>2.9645024408561769</v>
      </c>
      <c r="AD49" s="15">
        <f>'Investment Analysis'!AT49</f>
        <v>0.21308627678054429</v>
      </c>
      <c r="AE49" s="48">
        <v>22396.13</v>
      </c>
      <c r="AF49" s="18">
        <f t="shared" si="86"/>
        <v>1.8711101698693657</v>
      </c>
      <c r="AG49" s="15">
        <f>'Investment Analysis'!BA49</f>
        <v>0.54459358687546611</v>
      </c>
      <c r="AH49" s="48"/>
      <c r="AI49" s="18">
        <f t="shared" si="75"/>
        <v>0</v>
      </c>
      <c r="AJ49" s="15">
        <f>'Investment Analysis'!BH49</f>
        <v>0</v>
      </c>
      <c r="AK49" s="48">
        <v>18455.97</v>
      </c>
      <c r="AL49" s="18">
        <f t="shared" si="64"/>
        <v>5.6170964387834683</v>
      </c>
      <c r="AM49" s="15">
        <f>'Investment Analysis'!BO49</f>
        <v>0.11199056921522395</v>
      </c>
      <c r="AN49" s="48">
        <v>14168.89</v>
      </c>
      <c r="AO49" s="18">
        <f t="shared" si="87"/>
        <v>7.4415711206896553</v>
      </c>
      <c r="AP49" s="15">
        <f>'Investment Analysis'!BV49</f>
        <v>9.3934514224369679E-3</v>
      </c>
      <c r="AQ49" s="48"/>
      <c r="AR49" s="18">
        <f t="shared" si="65"/>
        <v>0</v>
      </c>
      <c r="AS49" s="15">
        <f>'Investment Analysis'!CC49</f>
        <v>0</v>
      </c>
      <c r="AT49" s="48">
        <v>26041.919999999998</v>
      </c>
      <c r="AU49" s="18">
        <f t="shared" si="66"/>
        <v>0.32375656517427548</v>
      </c>
      <c r="AV49" s="15">
        <f>'Investment Analysis'!CJ49</f>
        <v>0.10453192193185577</v>
      </c>
      <c r="AW49" s="48">
        <v>18399.32</v>
      </c>
      <c r="AX49" s="18">
        <f t="shared" si="67"/>
        <v>6.0090422491295523E-2</v>
      </c>
      <c r="AY49" s="15">
        <f>'Investment Analysis'!CQ49</f>
        <v>3.7332482450542381E-2</v>
      </c>
      <c r="AZ49" s="48">
        <v>16066.32</v>
      </c>
      <c r="BA49" s="18">
        <f t="shared" si="88"/>
        <v>1.2622166755809117</v>
      </c>
      <c r="BB49" s="15">
        <f>'Investment Analysis'!CX49</f>
        <v>0.1247278382581648</v>
      </c>
      <c r="BC49" s="48">
        <v>9791.44</v>
      </c>
      <c r="BD49" s="18">
        <f t="shared" si="76"/>
        <v>-1.020770839557813</v>
      </c>
      <c r="BE49" s="15">
        <f>'Investment Analysis'!DE49</f>
        <v>-7.7732053040694984E-2</v>
      </c>
      <c r="BF49" s="48">
        <v>4395.37</v>
      </c>
      <c r="BG49" s="18">
        <f t="shared" si="13"/>
        <v>4.7764004767580429E-2</v>
      </c>
      <c r="BH49" s="15">
        <f>'Investment Analysis'!DL49</f>
        <v>1.6308040770101902E-2</v>
      </c>
      <c r="BI49" s="48">
        <v>2353.8200000000002</v>
      </c>
      <c r="BJ49" s="18">
        <f t="shared" si="14"/>
        <v>-7.8379013312450993E-2</v>
      </c>
      <c r="BK49" s="15">
        <f>'Investment Analysis'!DZ49</f>
        <v>0.67235859124866604</v>
      </c>
      <c r="BL49" s="48">
        <v>4130.92</v>
      </c>
      <c r="BM49" s="18">
        <f t="shared" si="15"/>
        <v>-6.1367870938423066E-2</v>
      </c>
      <c r="BN49" s="15">
        <f>'Investment Analysis'!EG49</f>
        <v>0.67237280076081785</v>
      </c>
      <c r="BO49" s="48"/>
      <c r="BP49" s="18">
        <f t="shared" si="89"/>
        <v>0</v>
      </c>
      <c r="BQ49" s="15">
        <f>'Investment Analysis'!DS49</f>
        <v>0</v>
      </c>
      <c r="BR49" s="48">
        <v>5804.64</v>
      </c>
      <c r="BS49" s="18">
        <f t="shared" si="90"/>
        <v>1.7928326559462802</v>
      </c>
      <c r="BT49" s="15">
        <f>'Investment Analysis'!EN49</f>
        <v>0.79687015804152439</v>
      </c>
      <c r="BU49" s="48">
        <v>14787.89</v>
      </c>
      <c r="BV49" s="18">
        <f t="shared" si="70"/>
        <v>0.53371180508816796</v>
      </c>
      <c r="BW49" s="15">
        <f>'Investment Analysis'!EU49</f>
        <v>0.12632483529074776</v>
      </c>
      <c r="BX49" s="48"/>
      <c r="BY49" s="18">
        <f t="shared" si="91"/>
        <v>0</v>
      </c>
      <c r="BZ49" s="15">
        <f>'Investment Analysis'!FB49</f>
        <v>0</v>
      </c>
      <c r="CA49" s="48">
        <v>21990.04</v>
      </c>
      <c r="CB49" s="18">
        <f t="shared" si="79"/>
        <v>-5.2153448275862033E-2</v>
      </c>
      <c r="CC49" s="15">
        <f>'Investment Analysis'!FI49</f>
        <v>-1.2186865267433969E-2</v>
      </c>
      <c r="CD49" s="48">
        <v>18959.599999999999</v>
      </c>
      <c r="CE49" s="18">
        <f t="shared" si="92"/>
        <v>4.0885296722763504</v>
      </c>
      <c r="CF49" s="15">
        <f>'Investment Analysis'!FP49</f>
        <v>0.58101135190918474</v>
      </c>
      <c r="CG49" s="48">
        <v>5359.21</v>
      </c>
      <c r="CH49" s="18">
        <f t="shared" si="93"/>
        <v>3.0100866653535552</v>
      </c>
      <c r="CI49" s="15">
        <f>'Investment Analysis'!FW49</f>
        <v>9.8489151425650359E-2</v>
      </c>
      <c r="CJ49" s="48"/>
      <c r="CK49" s="18">
        <f t="shared" si="94"/>
        <v>0</v>
      </c>
      <c r="CL49" s="15">
        <f>'Investment Analysis'!GD49</f>
        <v>0</v>
      </c>
      <c r="CM49" s="48">
        <v>24887.29</v>
      </c>
      <c r="CN49" s="18">
        <f t="shared" si="24"/>
        <v>-2.51342685370738E-3</v>
      </c>
      <c r="CO49" s="15">
        <f>'Investment Analysis'!GT49</f>
        <v>2.4954128440366961E-2</v>
      </c>
      <c r="CP49" s="48">
        <v>32227.8</v>
      </c>
      <c r="CQ49" s="18">
        <f t="shared" si="25"/>
        <v>0.49783187629843423</v>
      </c>
      <c r="CR49" s="15">
        <f>'Investment Analysis'!HG49</f>
        <v>0.64586259198921425</v>
      </c>
      <c r="CS49" s="48">
        <v>9090</v>
      </c>
      <c r="CT49" s="18">
        <f t="shared" si="26"/>
        <v>-0.5977448932630014</v>
      </c>
      <c r="CU49" s="15">
        <f>'Investment Analysis'!HN49</f>
        <v>9.6411290322580641</v>
      </c>
      <c r="CV49" s="48">
        <v>18738</v>
      </c>
      <c r="CW49" s="18">
        <f t="shared" si="27"/>
        <v>-0.34956696808233684</v>
      </c>
      <c r="CX49" s="15">
        <f>'Investment Analysis'!IB49</f>
        <v>0.17960339943342771</v>
      </c>
      <c r="CY49" s="48">
        <v>17948.7</v>
      </c>
      <c r="CZ49" s="18">
        <f t="shared" si="28"/>
        <v>3.561643835616479E-3</v>
      </c>
      <c r="DA49" s="15">
        <f>'Investment Analysis'!II49</f>
        <v>0.13960000000000003</v>
      </c>
      <c r="DB49" s="48">
        <v>20872</v>
      </c>
      <c r="DC49" s="18">
        <f t="shared" si="29"/>
        <v>2.7025145239256729</v>
      </c>
      <c r="DD49" s="15">
        <f>'Investment Analysis'!IP49</f>
        <v>2.4286272212458506</v>
      </c>
      <c r="DE49" s="48"/>
      <c r="DF49" s="18">
        <f t="shared" si="30"/>
        <v>0</v>
      </c>
      <c r="DG49" s="15">
        <f>'Investment Analysis'!IW49</f>
        <v>1.4131506849315068</v>
      </c>
      <c r="DH49" s="48">
        <v>13364</v>
      </c>
      <c r="DI49" s="18">
        <f t="shared" si="31"/>
        <v>1.0651502039807146</v>
      </c>
      <c r="DJ49" s="15">
        <f>'Investment Analysis'!JD49</f>
        <v>0.3515372168284791</v>
      </c>
      <c r="DK49" s="48">
        <v>1984.95</v>
      </c>
      <c r="DL49" s="18">
        <f t="shared" si="32"/>
        <v>-0.91274561519187658</v>
      </c>
      <c r="DM49" s="15">
        <f>'Investment Analysis'!JK49</f>
        <v>-2.385109051120015E-2</v>
      </c>
      <c r="DN49" s="48">
        <v>20039.400000000001</v>
      </c>
      <c r="DO49" s="18">
        <f t="shared" si="33"/>
        <v>17.443994477680626</v>
      </c>
      <c r="DP49" s="15">
        <f>'Investment Analysis'!HU49</f>
        <v>2.0585164835164838</v>
      </c>
      <c r="DQ49" s="48">
        <v>32403</v>
      </c>
      <c r="DR49" s="18">
        <f t="shared" si="34"/>
        <v>9.3403070693436813E-2</v>
      </c>
      <c r="DS49" s="15">
        <f>'Investment Analysis'!JR49</f>
        <v>-0.60384680276699854</v>
      </c>
      <c r="DT49" s="48">
        <v>3438</v>
      </c>
      <c r="DU49" s="18">
        <f t="shared" si="82"/>
        <v>0.35889328063241105</v>
      </c>
      <c r="DV49" s="15">
        <f>'Investment Analysis'!JY49</f>
        <v>-0.41106719367588929</v>
      </c>
      <c r="DW49" s="48">
        <v>26215.25</v>
      </c>
      <c r="DX49" s="18">
        <f t="shared" si="36"/>
        <v>0.92250293341155765</v>
      </c>
      <c r="DY49" s="15">
        <f>'Investment Analysis'!KF49</f>
        <v>3.131416837782338E-2</v>
      </c>
      <c r="DZ49" s="48">
        <v>2743.2</v>
      </c>
      <c r="EA49" s="18">
        <f t="shared" si="83"/>
        <v>-0.86290854572713638</v>
      </c>
      <c r="EB49" s="15">
        <f>'Investment Analysis'!KM49</f>
        <v>1.615165876777251</v>
      </c>
      <c r="EC49" s="48">
        <v>2418.4</v>
      </c>
      <c r="ED49" s="18">
        <f>'Investment Analysis'!KV49</f>
        <v>0.20792079207920788</v>
      </c>
      <c r="EE49" s="15">
        <f>'Investment Analysis'!KT49</f>
        <v>-0.53435114503816794</v>
      </c>
      <c r="EF49" s="48">
        <v>36127.5</v>
      </c>
      <c r="EG49" s="18">
        <f t="shared" si="39"/>
        <v>0.51706979087931471</v>
      </c>
      <c r="EH49" s="15">
        <f>'Investment Analysis'!LH49</f>
        <v>0.3444041306168017</v>
      </c>
      <c r="EI49" s="48">
        <v>8954.0400000000009</v>
      </c>
      <c r="EJ49" s="18">
        <f t="shared" si="40"/>
        <v>0.11904517902893219</v>
      </c>
      <c r="EK49" s="15">
        <f>'Investment Analysis'!LO49</f>
        <v>0.10034285714285715</v>
      </c>
      <c r="EL49" s="48">
        <v>20172.75</v>
      </c>
      <c r="EM49" s="18">
        <f t="shared" si="84"/>
        <v>-8.8237288135593214E-2</v>
      </c>
      <c r="EN49" s="15">
        <f>'Investment Analysis'!LV49</f>
        <v>0</v>
      </c>
      <c r="EO49" s="48"/>
      <c r="EP49" s="68">
        <f t="shared" si="74"/>
        <v>0</v>
      </c>
      <c r="EQ49" s="15">
        <f>'Investment Analysis'!MC49</f>
        <v>-0.46876404494382024</v>
      </c>
      <c r="ER49" s="48">
        <v>16735.68</v>
      </c>
      <c r="ES49" s="18">
        <f t="shared" si="85"/>
        <v>-0.33523941927667783</v>
      </c>
      <c r="ET49" s="15">
        <f>'Investment Analysis'!LA49</f>
        <v>-0.68441540386486865</v>
      </c>
      <c r="EU49" s="48">
        <v>13356</v>
      </c>
      <c r="EV49" s="18">
        <f>'Investment Analysis'!ML49</f>
        <v>0.57277437588318414</v>
      </c>
      <c r="EW49" s="15">
        <f>'Investment Analysis'!MJ49</f>
        <v>3.5</v>
      </c>
      <c r="EX49" s="48">
        <v>36389.5</v>
      </c>
      <c r="EY49" s="18">
        <f t="shared" si="44"/>
        <v>-0.44945724119671698</v>
      </c>
      <c r="EZ49" s="15">
        <f>'Investment Analysis'!MQ49</f>
        <v>-0.1741858617950755</v>
      </c>
      <c r="FA49" s="48"/>
      <c r="FB49" s="18">
        <f t="shared" si="45"/>
        <v>0</v>
      </c>
      <c r="FC49" s="15">
        <f>'Investment Analysis'!MX49</f>
        <v>-0.58888356492573068</v>
      </c>
      <c r="FD49" s="48">
        <v>5174.5</v>
      </c>
      <c r="FE49" s="18">
        <f t="shared" si="46"/>
        <v>-0.67398152698496705</v>
      </c>
      <c r="FF49" s="15">
        <f>'Investment Analysis'!NE49</f>
        <v>0.52786594818040888</v>
      </c>
      <c r="FG49" s="48"/>
      <c r="FH49" s="18">
        <f t="shared" si="47"/>
        <v>0</v>
      </c>
      <c r="FI49" s="15">
        <f>'Investment Analysis'!NL49</f>
        <v>-0.95934894799523618</v>
      </c>
      <c r="FJ49" s="48">
        <v>13407.2</v>
      </c>
      <c r="FK49" s="18">
        <f t="shared" si="48"/>
        <v>-0.29607694892473119</v>
      </c>
      <c r="FL49" s="15">
        <f>'Investment Analysis'!NS49</f>
        <v>1.553752380952381</v>
      </c>
      <c r="FM49" s="48">
        <v>10216.799999999999</v>
      </c>
      <c r="FN49" s="18">
        <f t="shared" si="49"/>
        <v>-0.59741984293668215</v>
      </c>
      <c r="FO49" s="15">
        <f>'Investment Analysis'!NZ49</f>
        <v>-3.117888029130627E-2</v>
      </c>
      <c r="FP49" s="48"/>
      <c r="FQ49" s="18">
        <f t="shared" si="50"/>
        <v>0</v>
      </c>
      <c r="FR49" s="15">
        <f>'Investment Analysis'!OG49</f>
        <v>-0.99423937608011692</v>
      </c>
      <c r="FS49" s="48">
        <v>6804.75</v>
      </c>
      <c r="FT49" s="18">
        <f t="shared" si="51"/>
        <v>-0.73280914097240624</v>
      </c>
      <c r="FU49" s="15">
        <f>'Investment Analysis'!ON49</f>
        <v>1.1373380447585395</v>
      </c>
      <c r="FV49" s="48"/>
      <c r="FW49" s="18">
        <f t="shared" si="52"/>
        <v>0</v>
      </c>
      <c r="FX49" s="15">
        <f>'Investment Analysis'!OU49</f>
        <v>-0.7779220779220779</v>
      </c>
      <c r="FY49" s="48"/>
      <c r="FZ49" s="18">
        <f t="shared" si="53"/>
        <v>0</v>
      </c>
      <c r="GA49" s="15">
        <f>'Investment Analysis'!PB49</f>
        <v>3.0713846153846154</v>
      </c>
      <c r="GB49" s="48">
        <v>21762.6</v>
      </c>
      <c r="GC49" s="18">
        <f>'Investment Analysis'!PK49</f>
        <v>-1.9796298952804412E-2</v>
      </c>
      <c r="GD49" s="15">
        <f>'Investment Analysis'!PI49</f>
        <v>-0.41128661688684659</v>
      </c>
      <c r="GE49" s="48">
        <v>7350</v>
      </c>
      <c r="GF49" s="18">
        <f>'Investment Analysis'!PY49</f>
        <v>-0.19688109161793368</v>
      </c>
      <c r="GG49" s="15">
        <f>'Investment Analysis'!PW49</f>
        <v>-0.52752293577981657</v>
      </c>
      <c r="GH49" s="48">
        <v>32167.3</v>
      </c>
      <c r="GI49" s="18">
        <f>'Investment Analysis'!QF49</f>
        <v>0.10550745801606336</v>
      </c>
      <c r="GJ49" s="15">
        <f>'Investment Analysis'!QD49</f>
        <v>-0.37173597320608198</v>
      </c>
      <c r="GK49" s="48">
        <v>8676.75</v>
      </c>
      <c r="GL49" s="18">
        <f>'Investment Analysis'!QM49</f>
        <v>-2.3076923076923096E-2</v>
      </c>
      <c r="GM49" s="15">
        <f>'Investment Analysis'!QK49</f>
        <v>-0.49402390438247007</v>
      </c>
      <c r="GN49" s="48">
        <v>32842.85</v>
      </c>
      <c r="GO49" s="18">
        <f>'Investment Analysis'!QT49</f>
        <v>-3.0487804878048749E-2</v>
      </c>
      <c r="GP49" s="15">
        <f>'Investment Analysis'!QR49</f>
        <v>-0.98643311636071085</v>
      </c>
      <c r="GQ49" s="48">
        <v>20331.400000000001</v>
      </c>
      <c r="GR49" s="18">
        <f>'Investment Analysis'!RA49</f>
        <v>-0.30527176134041689</v>
      </c>
      <c r="GS49" s="15">
        <f>'Investment Analysis'!QY49</f>
        <v>-0.51841359773371098</v>
      </c>
      <c r="GT49" s="48">
        <v>6683</v>
      </c>
      <c r="GU49" s="18">
        <f>'Investment Analysis'!RH49</f>
        <v>-2.5858585858585883E-2</v>
      </c>
      <c r="GV49" s="15">
        <f>'Investment Analysis'!RF49</f>
        <v>-0.47915316483041692</v>
      </c>
      <c r="GW49" s="48"/>
      <c r="GX49" s="18">
        <f>'Investment Analysis'!RO49</f>
        <v>-8.5858072387149181E-2</v>
      </c>
      <c r="GY49" s="15">
        <f>'Investment Analysis'!RM49</f>
        <v>-0.16583170980610445</v>
      </c>
      <c r="GZ49" s="48"/>
      <c r="HA49" s="18">
        <f>'Investment Analysis'!RV49</f>
        <v>-0.33829174664107492</v>
      </c>
      <c r="HB49" s="15">
        <f>'Investment Analysis'!RT49</f>
        <v>-5.8060109289617579E-2</v>
      </c>
      <c r="HC49" s="48"/>
      <c r="HD49" s="18">
        <f>'Investment Analysis'!SC49</f>
        <v>0.12283485389395751</v>
      </c>
      <c r="HE49" s="15">
        <f>'Investment Analysis'!SA49</f>
        <v>-0.36179167292950548</v>
      </c>
      <c r="HF49" s="48"/>
      <c r="HG49" s="18">
        <f>'Investment Analysis'!SJ49</f>
        <v>-0.44560943643512446</v>
      </c>
      <c r="HH49" s="15">
        <f>'Investment Analysis'!SH49</f>
        <v>-0.32319999999999993</v>
      </c>
      <c r="HI49" s="48"/>
      <c r="HJ49" s="18">
        <f>'Investment Analysis'!SM49</f>
        <v>0.12807017543859661</v>
      </c>
      <c r="HK49" s="15">
        <f>'Investment Analysis'!SK49</f>
        <v>0</v>
      </c>
      <c r="HL49" s="48"/>
      <c r="HM49" s="18">
        <f>'Investment Analysis'!SP49</f>
        <v>0</v>
      </c>
      <c r="HN49" s="15">
        <f>'Investment Analysis'!SN49</f>
        <v>0.12019091842751242</v>
      </c>
      <c r="HO49" s="48"/>
      <c r="HP49" s="18">
        <f>'Investment Analysis'!TE49</f>
        <v>0.53910256410256419</v>
      </c>
      <c r="HQ49" s="15">
        <f>'Investment Analysis'!TC49</f>
        <v>-0.40525142432499373</v>
      </c>
      <c r="HR49" s="48"/>
      <c r="HS49" s="18">
        <f>'Investment Analysis'!TL49</f>
        <v>0.12094395280235981</v>
      </c>
      <c r="HT49" s="15">
        <f>'Investment Analysis'!TJ49</f>
        <v>-0.13636363636363635</v>
      </c>
      <c r="HU49" s="48"/>
      <c r="HV49" s="18">
        <f>'Investment Analysis'!TS49</f>
        <v>0.12168067226890748</v>
      </c>
      <c r="HW49" s="15">
        <f>'Investment Analysis'!TQ49</f>
        <v>-0.51360293849708116</v>
      </c>
      <c r="HX49" s="48"/>
      <c r="HY49" s="18">
        <f>'Investment Analysis'!TZ49</f>
        <v>0.12865497076023391</v>
      </c>
      <c r="HZ49" s="15">
        <f>'Investment Analysis'!TX49</f>
        <v>-0.56235827664399096</v>
      </c>
      <c r="IA49" s="48"/>
      <c r="IB49" s="18">
        <f>'Investment Analysis'!UG49</f>
        <v>0</v>
      </c>
      <c r="IC49" s="15">
        <f>'Investment Analysis'!UE49</f>
        <v>0</v>
      </c>
      <c r="ID49" s="48"/>
      <c r="IE49" s="18">
        <f>'Investment Analysis'!UN49</f>
        <v>0</v>
      </c>
      <c r="IF49" s="15">
        <f>'Investment Analysis'!UL49</f>
        <v>0</v>
      </c>
      <c r="IG49" s="48"/>
      <c r="IH49" s="18">
        <f>'Investment Analysis'!UU49</f>
        <v>0</v>
      </c>
      <c r="II49" s="15">
        <f>'Investment Analysis'!US49</f>
        <v>0</v>
      </c>
      <c r="IJ49" s="48"/>
      <c r="IK49" s="18">
        <f>'Investment Analysis'!VB49</f>
        <v>0</v>
      </c>
      <c r="IL49" s="15">
        <f>'Investment Analysis'!UZ49</f>
        <v>0</v>
      </c>
      <c r="IM49" s="48"/>
      <c r="IN49" s="18">
        <f>'Investment Analysis'!VI49</f>
        <v>0</v>
      </c>
      <c r="IO49" s="15">
        <f>'Investment Analysis'!VG49</f>
        <v>0</v>
      </c>
      <c r="IP49" s="18"/>
      <c r="IQ49" s="18"/>
      <c r="IR49" s="18"/>
      <c r="IS49" s="108">
        <f t="shared" si="59"/>
        <v>15100.650000000373</v>
      </c>
      <c r="IT49" s="48">
        <f t="shared" si="60"/>
        <v>1012352.57</v>
      </c>
      <c r="IU49" s="101">
        <f t="shared" si="54"/>
        <v>0</v>
      </c>
      <c r="IV49" s="101"/>
      <c r="IW49" s="15">
        <f t="shared" si="55"/>
        <v>-2.4247261468000495E-2</v>
      </c>
      <c r="IX49" s="113">
        <f t="shared" si="56"/>
        <v>-25156.760000000009</v>
      </c>
      <c r="IY49" s="21">
        <f t="shared" si="80"/>
        <v>0.22508504810819979</v>
      </c>
      <c r="IZ49" s="173">
        <f t="shared" si="81"/>
        <v>185999.67999999993</v>
      </c>
    </row>
    <row r="50" spans="1:260" x14ac:dyDescent="0.2">
      <c r="A50" s="76">
        <f>'Investment Analysis'!A50</f>
        <v>45719</v>
      </c>
      <c r="B50" s="77">
        <f>'Investment Analysis'!B50</f>
        <v>45719</v>
      </c>
      <c r="C50" s="27">
        <f>'Investment Analysis'!C50</f>
        <v>43191.24</v>
      </c>
      <c r="D50" s="42">
        <f>'Investment Analysis'!D50</f>
        <v>-649.67000000000553</v>
      </c>
      <c r="E50" s="28">
        <f>'Investment Analysis'!E50</f>
        <v>-1.4818807365084471E-2</v>
      </c>
      <c r="F50" s="27">
        <f>'Investment Analysis'!G50</f>
        <v>5849.72</v>
      </c>
      <c r="G50" s="42">
        <f>'Investment Analysis'!H50</f>
        <v>-104.77999999999975</v>
      </c>
      <c r="H50" s="28">
        <f>'Investment Analysis'!I50</f>
        <v>-1.7596775547904904E-2</v>
      </c>
      <c r="I50" s="27">
        <f>'Investment Analysis'!K50</f>
        <v>18350.189999999999</v>
      </c>
      <c r="J50" s="42">
        <f>'Investment Analysis'!L50</f>
        <v>-497.09000000000015</v>
      </c>
      <c r="K50" s="28">
        <f>'Investment Analysis'!M50</f>
        <v>-2.6374628063041465E-2</v>
      </c>
      <c r="L50" s="57">
        <f>'Investment Analysis'!T50</f>
        <v>257.77142790626783</v>
      </c>
      <c r="M50" s="29">
        <f>'Investment Analysis'!V50</f>
        <v>-1.0253601466572429E-2</v>
      </c>
      <c r="N50" s="29">
        <f>'Investment Analysis'!W50</f>
        <v>-3.6646205897026829E-3</v>
      </c>
      <c r="P50" s="48">
        <f>'Investment Analysis'!Y50</f>
        <v>232646.82</v>
      </c>
      <c r="Q50" s="18"/>
      <c r="R50" s="83"/>
      <c r="S50" s="48">
        <v>20683.07</v>
      </c>
      <c r="T50" s="18">
        <f t="shared" si="61"/>
        <v>3.1086060524906265</v>
      </c>
      <c r="U50" s="15">
        <f>'Investment Analysis'!AF50</f>
        <v>0.29841597378163492</v>
      </c>
      <c r="V50" s="48">
        <v>17518.89</v>
      </c>
      <c r="W50" s="18">
        <f t="shared" si="62"/>
        <v>1.9188451069345431</v>
      </c>
      <c r="X50" s="15">
        <f>'Investment Analysis'!AT50</f>
        <v>0.17834394904458609</v>
      </c>
      <c r="Y50" s="48">
        <v>9913.2999999999993</v>
      </c>
      <c r="Z50" s="18">
        <f t="shared" si="2"/>
        <v>-6.2850842020850768E-3</v>
      </c>
      <c r="AA50" s="15">
        <f>'Investment Analysis'!GK50</f>
        <v>-5.20291363163268E-4</v>
      </c>
      <c r="AB50" s="48">
        <v>2467.0100000000002</v>
      </c>
      <c r="AC50" s="18">
        <f t="shared" si="63"/>
        <v>2.9305332331956442</v>
      </c>
      <c r="AD50" s="15">
        <f>'Investment Analysis'!AT50</f>
        <v>0.17834394904458609</v>
      </c>
      <c r="AE50" s="48">
        <v>21850.6</v>
      </c>
      <c r="AF50" s="18">
        <f t="shared" si="86"/>
        <v>1.8467876410004904</v>
      </c>
      <c r="AG50" s="15">
        <f>'Investment Analysis'!BA50</f>
        <v>0.51752423564504113</v>
      </c>
      <c r="AH50" s="48"/>
      <c r="AI50" s="18">
        <f t="shared" si="75"/>
        <v>0</v>
      </c>
      <c r="AJ50" s="15">
        <f>'Investment Analysis'!BH50</f>
        <v>0</v>
      </c>
      <c r="AK50" s="48">
        <v>17886.09</v>
      </c>
      <c r="AL50" s="18">
        <f t="shared" si="64"/>
        <v>5.4689602287496752</v>
      </c>
      <c r="AM50" s="15">
        <f>'Investment Analysis'!BO50</f>
        <v>8.521387672617034E-2</v>
      </c>
      <c r="AN50" s="48">
        <v>13602.56</v>
      </c>
      <c r="AO50" s="18">
        <f t="shared" si="87"/>
        <v>7.3195172413793097</v>
      </c>
      <c r="AP50" s="15">
        <f>'Investment Analysis'!BV50</f>
        <v>-2.4154589371980638E-2</v>
      </c>
      <c r="AQ50" s="48"/>
      <c r="AR50" s="18">
        <f t="shared" si="65"/>
        <v>0</v>
      </c>
      <c r="AS50" s="15">
        <f>'Investment Analysis'!CC50</f>
        <v>0</v>
      </c>
      <c r="AT50" s="48">
        <v>24953.74</v>
      </c>
      <c r="AU50" s="18">
        <f t="shared" si="66"/>
        <v>0.28378962059720148</v>
      </c>
      <c r="AV50" s="15">
        <f>'Investment Analysis'!CJ50</f>
        <v>6.5828647039364821E-2</v>
      </c>
      <c r="AW50" s="48">
        <v>17681.080000000002</v>
      </c>
      <c r="AX50" s="18">
        <f t="shared" si="67"/>
        <v>2.2765681026867005E-2</v>
      </c>
      <c r="AY50" s="15">
        <f>'Investment Analysis'!CQ50</f>
        <v>3.8289725590300253E-3</v>
      </c>
      <c r="AZ50" s="48">
        <v>15539.13</v>
      </c>
      <c r="BA50" s="18">
        <f t="shared" si="88"/>
        <v>1.2308866702323644</v>
      </c>
      <c r="BB50" s="15">
        <f>'Investment Analysis'!CX50</f>
        <v>9.5489891135303276E-2</v>
      </c>
      <c r="BC50" s="48">
        <v>9486.66</v>
      </c>
      <c r="BD50" s="18">
        <f t="shared" si="76"/>
        <v>-1.0511243900009959</v>
      </c>
      <c r="BE50" s="15">
        <f>'Investment Analysis'!DE50</f>
        <v>-0.10013717421124833</v>
      </c>
      <c r="BF50" s="48">
        <v>4387.84</v>
      </c>
      <c r="BG50" s="18">
        <f t="shared" si="13"/>
        <v>4.5969010727056052E-2</v>
      </c>
      <c r="BH50" s="15">
        <f>'Investment Analysis'!DL50</f>
        <v>2.174405436013592E-2</v>
      </c>
      <c r="BI50" s="48">
        <v>2224.12</v>
      </c>
      <c r="BJ50" s="18">
        <f t="shared" si="14"/>
        <v>-0.12916209866875494</v>
      </c>
      <c r="BK50" s="15">
        <f>'Investment Analysis'!DZ50</f>
        <v>0.59124866595517622</v>
      </c>
      <c r="BL50" s="48">
        <v>3947.16</v>
      </c>
      <c r="BM50" s="18">
        <f t="shared" si="15"/>
        <v>-0.10312201772324475</v>
      </c>
      <c r="BN50" s="15">
        <f>'Investment Analysis'!EG50</f>
        <v>0.60912981455064197</v>
      </c>
      <c r="BO50" s="48"/>
      <c r="BP50" s="18">
        <f t="shared" si="89"/>
        <v>0</v>
      </c>
      <c r="BQ50" s="15">
        <f>'Investment Analysis'!DS50</f>
        <v>0</v>
      </c>
      <c r="BR50" s="48">
        <v>5667.36</v>
      </c>
      <c r="BS50" s="18">
        <f t="shared" si="90"/>
        <v>1.7685739529952289</v>
      </c>
      <c r="BT50" s="15">
        <f>'Investment Analysis'!EN50</f>
        <v>0.76665633715525228</v>
      </c>
      <c r="BU50" s="48">
        <v>14441.77</v>
      </c>
      <c r="BV50" s="18">
        <f t="shared" si="70"/>
        <v>0.51041661058015886</v>
      </c>
      <c r="BW50" s="15">
        <f>'Investment Analysis'!EU50</f>
        <v>0.10770552850186209</v>
      </c>
      <c r="BX50" s="48"/>
      <c r="BY50" s="18">
        <f t="shared" si="91"/>
        <v>0</v>
      </c>
      <c r="BZ50" s="15">
        <f>'Investment Analysis'!FB50</f>
        <v>0</v>
      </c>
      <c r="CA50" s="48">
        <v>20950.05</v>
      </c>
      <c r="CB50" s="18">
        <f t="shared" si="79"/>
        <v>-9.6980603448275887E-2</v>
      </c>
      <c r="CC50" s="15">
        <f>'Investment Analysis'!FI50</f>
        <v>-5.2301963439404138E-2</v>
      </c>
      <c r="CD50" s="48">
        <v>18526.21</v>
      </c>
      <c r="CE50" s="18">
        <f t="shared" si="92"/>
        <v>4.0405458370239149</v>
      </c>
      <c r="CF50" s="15">
        <f>'Investment Analysis'!FP50</f>
        <v>0.55564155486756095</v>
      </c>
      <c r="CG50" s="48">
        <v>5352.15</v>
      </c>
      <c r="CH50" s="18">
        <f t="shared" si="93"/>
        <v>3.008696080362419</v>
      </c>
      <c r="CI50" s="15">
        <f>'Investment Analysis'!FW50</f>
        <v>0.10473702146995341</v>
      </c>
      <c r="CJ50" s="48"/>
      <c r="CK50" s="18">
        <f t="shared" si="94"/>
        <v>0</v>
      </c>
      <c r="CL50" s="15">
        <f>'Investment Analysis'!GD50</f>
        <v>0</v>
      </c>
      <c r="CM50" s="48">
        <v>24645.24</v>
      </c>
      <c r="CN50" s="18">
        <f t="shared" si="24"/>
        <v>-1.2214829659318574E-2</v>
      </c>
      <c r="CO50" s="15">
        <f>'Investment Analysis'!GT50</f>
        <v>1.6146788990825736E-2</v>
      </c>
      <c r="CP50" s="48">
        <v>31311.5</v>
      </c>
      <c r="CQ50" s="18">
        <f t="shared" si="25"/>
        <v>0.4552455580188044</v>
      </c>
      <c r="CR50" s="15">
        <f>'Investment Analysis'!HG50</f>
        <v>0.59906746811976852</v>
      </c>
      <c r="CS50" s="48">
        <v>8850</v>
      </c>
      <c r="CT50" s="18">
        <f t="shared" si="26"/>
        <v>-0.60836549014054586</v>
      </c>
      <c r="CU50" s="15">
        <f>'Investment Analysis'!HN50</f>
        <v>9.487903225806452</v>
      </c>
      <c r="CV50" s="48">
        <v>17109</v>
      </c>
      <c r="CW50" s="18">
        <f t="shared" si="27"/>
        <v>-0.40611277921446798</v>
      </c>
      <c r="CX50" s="15">
        <f>'Investment Analysis'!IB50</f>
        <v>7.7053824362606202E-2</v>
      </c>
      <c r="CY50" s="48">
        <v>16863.3</v>
      </c>
      <c r="CZ50" s="18">
        <f t="shared" si="28"/>
        <v>-5.7126083310036387E-2</v>
      </c>
      <c r="DA50" s="15">
        <f>'Investment Analysis'!II50</f>
        <v>7.068571428571431E-2</v>
      </c>
      <c r="DB50" s="48">
        <v>20696</v>
      </c>
      <c r="DC50" s="18">
        <f t="shared" si="29"/>
        <v>2.6712936272118499</v>
      </c>
      <c r="DD50" s="15">
        <f>'Investment Analysis'!IP50</f>
        <v>2.3719976567076744</v>
      </c>
      <c r="DE50" s="48"/>
      <c r="DF50" s="18">
        <f t="shared" si="30"/>
        <v>0</v>
      </c>
      <c r="DG50" s="15">
        <f>'Investment Analysis'!IW50</f>
        <v>1.2526027397260273</v>
      </c>
      <c r="DH50" s="48">
        <v>13101</v>
      </c>
      <c r="DI50" s="18">
        <f t="shared" si="31"/>
        <v>1.0245085919149464</v>
      </c>
      <c r="DJ50" s="15">
        <f>'Investment Analysis'!JD50</f>
        <v>0.3249393203883495</v>
      </c>
      <c r="DK50" s="48">
        <v>1942.45</v>
      </c>
      <c r="DL50" s="18">
        <f t="shared" si="32"/>
        <v>-0.91461382917930456</v>
      </c>
      <c r="DM50" s="15">
        <f>'Investment Analysis'!JK50</f>
        <v>-4.4751530649880716E-2</v>
      </c>
      <c r="DN50" s="48">
        <v>19396.8</v>
      </c>
      <c r="DO50" s="18">
        <f t="shared" si="33"/>
        <v>16.852554072710539</v>
      </c>
      <c r="DP50" s="15">
        <f>'Investment Analysis'!HU50</f>
        <v>1.9604395604395608</v>
      </c>
      <c r="DQ50" s="48">
        <v>31962</v>
      </c>
      <c r="DR50" s="18">
        <f t="shared" si="34"/>
        <v>7.8522017884258472E-2</v>
      </c>
      <c r="DS50" s="15">
        <f>'Investment Analysis'!JR50</f>
        <v>-0.61464484562173116</v>
      </c>
      <c r="DT50" s="48">
        <v>3090</v>
      </c>
      <c r="DU50" s="18">
        <f t="shared" si="82"/>
        <v>0.22134387351778656</v>
      </c>
      <c r="DV50" s="15">
        <f>'Investment Analysis'!JY50</f>
        <v>-0.45849802371541493</v>
      </c>
      <c r="DW50" s="48">
        <v>26171.25</v>
      </c>
      <c r="DX50" s="18">
        <f t="shared" si="36"/>
        <v>0.91927618069815198</v>
      </c>
      <c r="DY50" s="15">
        <f>'Investment Analysis'!KF50</f>
        <v>-5.8521560574948693E-2</v>
      </c>
      <c r="DZ50" s="48">
        <v>2766</v>
      </c>
      <c r="EA50" s="18">
        <f t="shared" si="83"/>
        <v>-0.86176911544227885</v>
      </c>
      <c r="EB50" s="15">
        <f>'Investment Analysis'!KM50</f>
        <v>1.3895734597156397</v>
      </c>
      <c r="EC50" s="48">
        <v>2380.3000000000002</v>
      </c>
      <c r="ED50" s="18">
        <f>'Investment Analysis'!KV50</f>
        <v>0.16633663366336626</v>
      </c>
      <c r="EE50" s="15">
        <f>'Investment Analysis'!KT50</f>
        <v>-0.55038167938931304</v>
      </c>
      <c r="EF50" s="48">
        <v>36532.5</v>
      </c>
      <c r="EG50" s="18">
        <f t="shared" si="39"/>
        <v>0.53407659360040316</v>
      </c>
      <c r="EH50" s="15">
        <f>'Investment Analysis'!LH50</f>
        <v>0.35947530002790967</v>
      </c>
      <c r="EI50" s="48">
        <v>8921.49</v>
      </c>
      <c r="EJ50" s="18">
        <f t="shared" si="40"/>
        <v>0.11497719177654186</v>
      </c>
      <c r="EK50" s="15">
        <f>'Investment Analysis'!LO50</f>
        <v>9.6342857142857216E-2</v>
      </c>
      <c r="EL50" s="48">
        <v>19883.5</v>
      </c>
      <c r="EM50" s="18">
        <f t="shared" si="84"/>
        <v>-0.10131073446327683</v>
      </c>
      <c r="EN50" s="15">
        <f>'Investment Analysis'!LV50</f>
        <v>0</v>
      </c>
      <c r="EO50" s="48"/>
      <c r="EP50" s="68">
        <f t="shared" si="74"/>
        <v>0</v>
      </c>
      <c r="EQ50" s="15">
        <f>'Investment Analysis'!MC50</f>
        <v>-0.48808988764044942</v>
      </c>
      <c r="ER50" s="48">
        <v>16385.580000000002</v>
      </c>
      <c r="ES50" s="18">
        <f t="shared" si="85"/>
        <v>-0.3491457965085103</v>
      </c>
      <c r="ET50" s="15">
        <f>'Investment Analysis'!LA50</f>
        <v>-0.70735437230640907</v>
      </c>
      <c r="EU50" s="48">
        <v>11752</v>
      </c>
      <c r="EV50" s="18">
        <f>'Investment Analysis'!ML50</f>
        <v>0.38389072067828539</v>
      </c>
      <c r="EW50" s="15">
        <f>'Investment Analysis'!MJ50</f>
        <v>2.9595687331536391</v>
      </c>
      <c r="EX50" s="48">
        <v>35525</v>
      </c>
      <c r="EY50" s="18">
        <f t="shared" si="44"/>
        <v>-0.46253640455387873</v>
      </c>
      <c r="EZ50" s="15">
        <f>'Investment Analysis'!MQ50</f>
        <v>-0.19380460683081815</v>
      </c>
      <c r="FA50" s="48"/>
      <c r="FB50" s="18">
        <f t="shared" si="45"/>
        <v>0</v>
      </c>
      <c r="FC50" s="15">
        <f>'Investment Analysis'!MX50</f>
        <v>-0.59032103497843791</v>
      </c>
      <c r="FD50" s="48">
        <v>5049</v>
      </c>
      <c r="FE50" s="18">
        <f t="shared" si="46"/>
        <v>-0.68188863266926247</v>
      </c>
      <c r="FF50" s="15">
        <f>'Investment Analysis'!NE50</f>
        <v>0.49080977338156057</v>
      </c>
      <c r="FG50" s="48"/>
      <c r="FH50" s="18">
        <f t="shared" si="47"/>
        <v>0</v>
      </c>
      <c r="FI50" s="15">
        <f>'Investment Analysis'!NL50</f>
        <v>-0.95974593092497018</v>
      </c>
      <c r="FJ50" s="48">
        <v>12639.2</v>
      </c>
      <c r="FK50" s="18">
        <f t="shared" si="48"/>
        <v>-0.3363995295698925</v>
      </c>
      <c r="FL50" s="15">
        <f>'Investment Analysis'!NS50</f>
        <v>1.4074666666666669</v>
      </c>
      <c r="FM50" s="48">
        <v>10020.6</v>
      </c>
      <c r="FN50" s="18">
        <f t="shared" si="49"/>
        <v>-0.60515085722841955</v>
      </c>
      <c r="FO50" s="15">
        <f>'Investment Analysis'!NZ50</f>
        <v>-4.9783796085571236E-2</v>
      </c>
      <c r="FP50" s="48"/>
      <c r="FQ50" s="18">
        <f t="shared" si="50"/>
        <v>0</v>
      </c>
      <c r="FR50" s="15">
        <f>'Investment Analysis'!OG50</f>
        <v>-0.99468250099703115</v>
      </c>
      <c r="FS50" s="48">
        <v>6300</v>
      </c>
      <c r="FT50" s="18">
        <f t="shared" si="51"/>
        <v>-0.7526283240568955</v>
      </c>
      <c r="FU50" s="15">
        <f>'Investment Analysis'!ON50</f>
        <v>0.97879858657243801</v>
      </c>
      <c r="FV50" s="48"/>
      <c r="FW50" s="18">
        <f t="shared" si="52"/>
        <v>0</v>
      </c>
      <c r="FX50" s="15">
        <f>'Investment Analysis'!OU50</f>
        <v>-0.7805194805194805</v>
      </c>
      <c r="FY50" s="48"/>
      <c r="FZ50" s="18">
        <f t="shared" si="53"/>
        <v>0</v>
      </c>
      <c r="GA50" s="15">
        <f>'Investment Analysis'!PB50</f>
        <v>3.0969230769230771</v>
      </c>
      <c r="GB50" s="48">
        <v>21709.200000000001</v>
      </c>
      <c r="GC50" s="18">
        <f>'Investment Analysis'!PK50</f>
        <v>-1.2241189690623069E-2</v>
      </c>
      <c r="GD50" s="15">
        <f>'Investment Analysis'!PI50</f>
        <v>-0.40674899483055715</v>
      </c>
      <c r="GE50" s="48">
        <v>7378</v>
      </c>
      <c r="GF50" s="18">
        <f>'Investment Analysis'!PY50</f>
        <v>-0.2592592592592593</v>
      </c>
      <c r="GG50" s="15">
        <f>'Investment Analysis'!PW50</f>
        <v>-0.56422018348623859</v>
      </c>
      <c r="GH50" s="48">
        <v>31256.5</v>
      </c>
      <c r="GI50" s="18">
        <f>'Investment Analysis'!QF50</f>
        <v>7.8022321894231667E-2</v>
      </c>
      <c r="GJ50" s="15">
        <f>'Investment Analysis'!QD50</f>
        <v>-0.38735587895314028</v>
      </c>
      <c r="GK50" s="48">
        <v>7998.25</v>
      </c>
      <c r="GL50" s="18">
        <f>'Investment Analysis'!QM50</f>
        <v>-3.0769230769230795E-2</v>
      </c>
      <c r="GM50" s="15">
        <f>'Investment Analysis'!QK50</f>
        <v>-0.49800796812748999</v>
      </c>
      <c r="GN50" s="48">
        <v>31196.74</v>
      </c>
      <c r="GO50" s="18">
        <f>'Investment Analysis'!QT50</f>
        <v>-3.6585365853658527E-2</v>
      </c>
      <c r="GP50" s="15">
        <f>'Investment Analysis'!QR50</f>
        <v>-0.98651844267290778</v>
      </c>
      <c r="GQ50" s="48">
        <v>20278.3</v>
      </c>
      <c r="GR50" s="18">
        <f>'Investment Analysis'!RA50</f>
        <v>-0.28892521454842668</v>
      </c>
      <c r="GS50" s="15">
        <f>'Investment Analysis'!QY50</f>
        <v>-0.50708215297450421</v>
      </c>
      <c r="GT50" s="48">
        <v>6197.5</v>
      </c>
      <c r="GU50" s="18">
        <f>'Investment Analysis'!RH50</f>
        <v>-7.3535353535353551E-2</v>
      </c>
      <c r="GV50" s="15">
        <f>'Investment Analysis'!RF50</f>
        <v>-0.50464463166990714</v>
      </c>
      <c r="GW50" s="48"/>
      <c r="GX50" s="18">
        <f>'Investment Analysis'!RO50</f>
        <v>-0.12413582757218375</v>
      </c>
      <c r="GY50" s="15">
        <f>'Investment Analysis'!RM50</f>
        <v>-0.20076073847295667</v>
      </c>
      <c r="GZ50" s="48"/>
      <c r="HA50" s="18">
        <f>'Investment Analysis'!RV50</f>
        <v>-0.37140115163147797</v>
      </c>
      <c r="HB50" s="15">
        <f>'Investment Analysis'!RT50</f>
        <v>-0.10519125683060115</v>
      </c>
      <c r="HC50" s="48"/>
      <c r="HD50" s="18">
        <f>'Investment Analysis'!SC50</f>
        <v>0.10300145444929269</v>
      </c>
      <c r="HE50" s="15">
        <f>'Investment Analysis'!SA50</f>
        <v>-0.37306478280474975</v>
      </c>
      <c r="HF50" s="48"/>
      <c r="HG50" s="18">
        <f>'Investment Analysis'!SJ50</f>
        <v>-0.49541284403669722</v>
      </c>
      <c r="HH50" s="15">
        <f>'Investment Analysis'!SH50</f>
        <v>-0.38400000000000001</v>
      </c>
      <c r="HI50" s="48"/>
      <c r="HJ50" s="18">
        <f>'Investment Analysis'!SM50</f>
        <v>-1.3996889580093324E-2</v>
      </c>
      <c r="HK50" s="15">
        <f>'Investment Analysis'!SK50</f>
        <v>0</v>
      </c>
      <c r="HL50" s="48"/>
      <c r="HM50" s="18">
        <f>'Investment Analysis'!SP50</f>
        <v>0</v>
      </c>
      <c r="HN50" s="15">
        <f>'Investment Analysis'!SN50</f>
        <v>-3.7432881135208949E-3</v>
      </c>
      <c r="HO50" s="48"/>
      <c r="HP50" s="18">
        <f>'Investment Analysis'!TE50</f>
        <v>0.44423076923076932</v>
      </c>
      <c r="HQ50" s="15">
        <f>'Investment Analysis'!TC50</f>
        <v>-0.44191231112212032</v>
      </c>
      <c r="HR50" s="48"/>
      <c r="HS50" s="18">
        <f>'Investment Analysis'!TL50</f>
        <v>0.12094395280235981</v>
      </c>
      <c r="HT50" s="15">
        <f>'Investment Analysis'!TJ50</f>
        <v>-0.13636363636363635</v>
      </c>
      <c r="HU50" s="48"/>
      <c r="HV50" s="18">
        <f>'Investment Analysis'!TS50</f>
        <v>5.4453781512605076E-2</v>
      </c>
      <c r="HW50" s="15">
        <f>'Investment Analysis'!TQ50</f>
        <v>-0.54275469525482267</v>
      </c>
      <c r="HX50" s="48"/>
      <c r="HY50" s="18">
        <f>'Investment Analysis'!TZ50</f>
        <v>0.11111111111111108</v>
      </c>
      <c r="HZ50" s="15">
        <f>'Investment Analysis'!TX50</f>
        <v>-0.56916099773242634</v>
      </c>
      <c r="IA50" s="48"/>
      <c r="IB50" s="18">
        <f>'Investment Analysis'!UG50</f>
        <v>0</v>
      </c>
      <c r="IC50" s="15">
        <f>'Investment Analysis'!UE50</f>
        <v>0</v>
      </c>
      <c r="ID50" s="48"/>
      <c r="IE50" s="18">
        <f>'Investment Analysis'!UN50</f>
        <v>0</v>
      </c>
      <c r="IF50" s="15">
        <f>'Investment Analysis'!UL50</f>
        <v>0</v>
      </c>
      <c r="IG50" s="48"/>
      <c r="IH50" s="18">
        <f>'Investment Analysis'!UU50</f>
        <v>0</v>
      </c>
      <c r="II50" s="15">
        <f>'Investment Analysis'!US50</f>
        <v>0</v>
      </c>
      <c r="IJ50" s="48"/>
      <c r="IK50" s="18">
        <f>'Investment Analysis'!VB50</f>
        <v>0</v>
      </c>
      <c r="IL50" s="15">
        <f>'Investment Analysis'!UZ50</f>
        <v>0</v>
      </c>
      <c r="IM50" s="48"/>
      <c r="IN50" s="18">
        <f>'Investment Analysis'!VI50</f>
        <v>0</v>
      </c>
      <c r="IO50" s="15">
        <f>'Investment Analysis'!VG50</f>
        <v>0</v>
      </c>
      <c r="IP50" s="18"/>
      <c r="IQ50" s="18"/>
      <c r="IR50" s="18"/>
      <c r="IS50" s="108">
        <f t="shared" si="59"/>
        <v>-23318.760000000009</v>
      </c>
      <c r="IT50" s="48">
        <f t="shared" si="60"/>
        <v>989033.80999999994</v>
      </c>
      <c r="IU50" s="101">
        <f t="shared" si="54"/>
        <v>3600</v>
      </c>
      <c r="IV50" s="101">
        <v>3600</v>
      </c>
      <c r="IW50" s="15">
        <f t="shared" si="55"/>
        <v>-4.6722972602087368E-2</v>
      </c>
      <c r="IX50" s="113">
        <f t="shared" si="56"/>
        <v>-48475.520000000019</v>
      </c>
      <c r="IY50" s="21">
        <f t="shared" si="80"/>
        <v>0.19686615968632956</v>
      </c>
      <c r="IZ50" s="173">
        <f t="shared" si="81"/>
        <v>162680.91999999993</v>
      </c>
    </row>
    <row r="51" spans="1:260" x14ac:dyDescent="0.2">
      <c r="A51" s="76">
        <f>'Investment Analysis'!A51</f>
        <v>45720</v>
      </c>
      <c r="B51" s="77">
        <f>'Investment Analysis'!B51</f>
        <v>45720</v>
      </c>
      <c r="C51" s="27">
        <f>'Investment Analysis'!C51</f>
        <v>42521.36</v>
      </c>
      <c r="D51" s="42">
        <f>'Investment Analysis'!D51</f>
        <v>-669.87999999999738</v>
      </c>
      <c r="E51" s="28">
        <f>'Investment Analysis'!E51</f>
        <v>-1.5509626489075039E-2</v>
      </c>
      <c r="F51" s="27">
        <f>'Investment Analysis'!G51</f>
        <v>5778.18</v>
      </c>
      <c r="G51" s="42">
        <f>'Investment Analysis'!H51</f>
        <v>-71.539999999999964</v>
      </c>
      <c r="H51" s="28">
        <f>'Investment Analysis'!I51</f>
        <v>-1.2229645179598334E-2</v>
      </c>
      <c r="I51" s="27">
        <f>'Investment Analysis'!K51</f>
        <v>18285.16</v>
      </c>
      <c r="J51" s="42">
        <f>'Investment Analysis'!L51</f>
        <v>-65.029999999998836</v>
      </c>
      <c r="K51" s="28">
        <f>'Investment Analysis'!M51</f>
        <v>-3.5438325161755188E-3</v>
      </c>
      <c r="L51" s="57">
        <f>'Investment Analysis'!T51</f>
        <v>256.26941903000545</v>
      </c>
      <c r="M51" s="29">
        <f>'Investment Analysis'!V51</f>
        <v>-5.8269021064993607E-3</v>
      </c>
      <c r="N51" s="29">
        <f>'Investment Analysis'!W51</f>
        <v>-9.4701693107683838E-3</v>
      </c>
      <c r="P51" s="48">
        <f>'Investment Analysis'!Y51</f>
        <v>232646.82</v>
      </c>
      <c r="Q51" s="18"/>
      <c r="R51" s="83"/>
      <c r="S51" s="48">
        <v>20576.73</v>
      </c>
      <c r="T51" s="18">
        <f t="shared" si="61"/>
        <v>3.0943666309587572</v>
      </c>
      <c r="U51" s="15">
        <f>'Investment Analysis'!AF51</f>
        <v>0.29174000121381316</v>
      </c>
      <c r="V51" s="48">
        <v>17311.419999999998</v>
      </c>
      <c r="W51" s="18">
        <f t="shared" si="62"/>
        <v>1.8919533376539206</v>
      </c>
      <c r="X51" s="15">
        <f>'Investment Analysis'!AT51</f>
        <v>0.17950202663578468</v>
      </c>
      <c r="Y51" s="48">
        <v>9913.2999999999993</v>
      </c>
      <c r="Z51" s="18">
        <f t="shared" si="2"/>
        <v>-6.2850842020850768E-3</v>
      </c>
      <c r="AA51" s="15">
        <f>'Investment Analysis'!GM51</f>
        <v>1.6402116402116522E-2</v>
      </c>
      <c r="AB51" s="48">
        <v>2469.4299999999998</v>
      </c>
      <c r="AC51" s="18">
        <f t="shared" si="63"/>
        <v>2.9314419827262488</v>
      </c>
      <c r="AD51" s="15">
        <f>'Investment Analysis'!AT51</f>
        <v>0.17950202663578468</v>
      </c>
      <c r="AE51" s="48">
        <v>21584.32</v>
      </c>
      <c r="AF51" s="18">
        <f t="shared" si="86"/>
        <v>1.8349155111685764</v>
      </c>
      <c r="AG51" s="15">
        <f>'Investment Analysis'!BA51</f>
        <v>0.49903057419835956</v>
      </c>
      <c r="AH51" s="48"/>
      <c r="AI51" s="18">
        <f t="shared" si="75"/>
        <v>0</v>
      </c>
      <c r="AJ51" s="15">
        <f>'Investment Analysis'!BH51</f>
        <v>0</v>
      </c>
      <c r="AK51" s="48">
        <v>17647.39</v>
      </c>
      <c r="AL51" s="18">
        <f t="shared" si="64"/>
        <v>5.4069118793865352</v>
      </c>
      <c r="AM51" s="15">
        <f>'Investment Analysis'!BO51</f>
        <v>7.0730885820141393E-2</v>
      </c>
      <c r="AN51" s="48">
        <v>13445.44</v>
      </c>
      <c r="AO51" s="18">
        <f t="shared" si="87"/>
        <v>7.2856551724137937</v>
      </c>
      <c r="AP51" s="15">
        <f>'Investment Analysis'!BV51</f>
        <v>-3.5426731078905004E-2</v>
      </c>
      <c r="AQ51" s="48"/>
      <c r="AR51" s="18">
        <f t="shared" si="65"/>
        <v>0</v>
      </c>
      <c r="AS51" s="15">
        <f>'Investment Analysis'!CC51</f>
        <v>0</v>
      </c>
      <c r="AT51" s="48">
        <v>24907.27</v>
      </c>
      <c r="AU51" s="18">
        <f t="shared" si="66"/>
        <v>0.28208285892680074</v>
      </c>
      <c r="AV51" s="15">
        <f>'Investment Analysis'!CJ51</f>
        <v>6.3843863711544699E-2</v>
      </c>
      <c r="AW51" s="48">
        <v>17484.37</v>
      </c>
      <c r="AX51" s="18">
        <f t="shared" si="67"/>
        <v>1.2543262485059449E-2</v>
      </c>
      <c r="AY51" s="15">
        <f>'Investment Analysis'!CQ51</f>
        <v>-7.3388640714741682E-3</v>
      </c>
      <c r="AZ51" s="48">
        <v>15336.18</v>
      </c>
      <c r="BA51" s="18">
        <f t="shared" si="88"/>
        <v>1.2188256967968147</v>
      </c>
      <c r="BB51" s="15">
        <f>'Investment Analysis'!CX51</f>
        <v>8.1181959564541203E-2</v>
      </c>
      <c r="BC51" s="48">
        <v>9361.33</v>
      </c>
      <c r="BD51" s="18">
        <f t="shared" si="76"/>
        <v>-1.0636062145204661</v>
      </c>
      <c r="BE51" s="15">
        <f>'Investment Analysis'!DE51</f>
        <v>-0.1120256058527663</v>
      </c>
      <c r="BF51" s="48">
        <v>4399.5200000000004</v>
      </c>
      <c r="BG51" s="18">
        <f t="shared" si="13"/>
        <v>4.8753277711561488E-2</v>
      </c>
      <c r="BH51" s="15">
        <f>'Investment Analysis'!DL51</f>
        <v>2.4462061155152849E-2</v>
      </c>
      <c r="BI51" s="48">
        <v>2242.77</v>
      </c>
      <c r="BJ51" s="18">
        <f t="shared" si="14"/>
        <v>-0.12185982772122161</v>
      </c>
      <c r="BK51" s="15">
        <f>'Investment Analysis'!DZ51</f>
        <v>0.60458911419423711</v>
      </c>
      <c r="BL51" s="48">
        <v>3973.99</v>
      </c>
      <c r="BM51" s="18">
        <f t="shared" si="15"/>
        <v>-9.7025675982731249E-2</v>
      </c>
      <c r="BN51" s="15">
        <f>'Investment Analysis'!EG51</f>
        <v>0.62006657156443168</v>
      </c>
      <c r="BO51" s="48"/>
      <c r="BP51" s="18">
        <f t="shared" si="89"/>
        <v>0</v>
      </c>
      <c r="BQ51" s="15">
        <f>'Investment Analysis'!DS51</f>
        <v>0</v>
      </c>
      <c r="BR51" s="48">
        <v>5620.64</v>
      </c>
      <c r="BS51" s="18">
        <f t="shared" si="90"/>
        <v>1.7603180773988336</v>
      </c>
      <c r="BT51" s="15">
        <f>'Investment Analysis'!EN51</f>
        <v>0.7520917260613571</v>
      </c>
      <c r="BU51" s="48">
        <v>14258.77</v>
      </c>
      <c r="BV51" s="18">
        <f t="shared" si="70"/>
        <v>0.49810001346076188</v>
      </c>
      <c r="BW51" s="15">
        <f>'Investment Analysis'!EU51</f>
        <v>9.3669435691778963E-2</v>
      </c>
      <c r="BX51" s="48"/>
      <c r="BY51" s="18">
        <f t="shared" si="91"/>
        <v>0</v>
      </c>
      <c r="BZ51" s="15">
        <f>'Investment Analysis'!FB51</f>
        <v>0</v>
      </c>
      <c r="CA51" s="48">
        <v>20736.77</v>
      </c>
      <c r="CB51" s="18">
        <f t="shared" si="79"/>
        <v>-0.1061737068965517</v>
      </c>
      <c r="CC51" s="15">
        <f>'Investment Analysis'!FI51</f>
        <v>-6.1949898442789385E-2</v>
      </c>
      <c r="CD51" s="48">
        <v>17792.900000000001</v>
      </c>
      <c r="CE51" s="18">
        <f t="shared" si="92"/>
        <v>3.9593556244464128</v>
      </c>
      <c r="CF51" s="15">
        <f>'Investment Analysis'!FP51</f>
        <v>0.49406604747162014</v>
      </c>
      <c r="CG51" s="48">
        <v>5248.68</v>
      </c>
      <c r="CH51" s="18">
        <f t="shared" si="93"/>
        <v>2.9883159346070514</v>
      </c>
      <c r="CI51" s="15">
        <f>'Investment Analysis'!FW51</f>
        <v>8.3380665682153854E-2</v>
      </c>
      <c r="CJ51" s="48"/>
      <c r="CK51" s="18">
        <f t="shared" si="94"/>
        <v>0</v>
      </c>
      <c r="CL51" s="15">
        <f>'Investment Analysis'!GD51</f>
        <v>0</v>
      </c>
      <c r="CM51" s="48">
        <v>24472.78</v>
      </c>
      <c r="CN51" s="18">
        <f t="shared" si="24"/>
        <v>-1.9127054108216478E-2</v>
      </c>
      <c r="CO51" s="15">
        <f>'Investment Analysis'!GT51</f>
        <v>1.4311926605504607E-2</v>
      </c>
      <c r="CP51" s="48">
        <v>29924.400000000001</v>
      </c>
      <c r="CQ51" s="18">
        <f t="shared" si="25"/>
        <v>0.39077815423655565</v>
      </c>
      <c r="CR51" s="15">
        <f>'Investment Analysis'!HG51</f>
        <v>0.52822875119375334</v>
      </c>
      <c r="CS51" s="48">
        <v>8910</v>
      </c>
      <c r="CT51" s="18">
        <f t="shared" si="26"/>
        <v>-0.60571034092115972</v>
      </c>
      <c r="CU51" s="15">
        <f>'Investment Analysis'!HN51</f>
        <v>9.637096774193548</v>
      </c>
      <c r="CV51" s="48">
        <v>17398.5</v>
      </c>
      <c r="CW51" s="18">
        <f t="shared" si="27"/>
        <v>-0.39606366176649255</v>
      </c>
      <c r="CX51" s="15">
        <f>'Investment Analysis'!IB51</f>
        <v>9.5278564683663733E-2</v>
      </c>
      <c r="CY51" s="48">
        <v>16873.2</v>
      </c>
      <c r="CZ51" s="18">
        <f t="shared" si="28"/>
        <v>-5.657254682694992E-2</v>
      </c>
      <c r="DA51" s="15">
        <f>'Investment Analysis'!II51</f>
        <v>7.131428571428565E-2</v>
      </c>
      <c r="DB51" s="48">
        <v>19968</v>
      </c>
      <c r="DC51" s="18">
        <f t="shared" si="29"/>
        <v>2.5421526453501264</v>
      </c>
      <c r="DD51" s="15">
        <f>'Investment Analysis'!IP51</f>
        <v>2.3645772310095685</v>
      </c>
      <c r="DE51" s="48"/>
      <c r="DF51" s="18">
        <f t="shared" si="30"/>
        <v>0</v>
      </c>
      <c r="DG51" s="15">
        <f>'Investment Analysis'!IW51</f>
        <v>1.2953424657534247</v>
      </c>
      <c r="DH51" s="48">
        <v>12800</v>
      </c>
      <c r="DI51" s="18">
        <f t="shared" si="31"/>
        <v>0.97799480776362968</v>
      </c>
      <c r="DJ51" s="15">
        <f>'Investment Analysis'!JD51</f>
        <v>0.29449838187702271</v>
      </c>
      <c r="DK51" s="48">
        <v>1943.05</v>
      </c>
      <c r="DL51" s="18">
        <f t="shared" si="32"/>
        <v>-0.91458745439359979</v>
      </c>
      <c r="DM51" s="15">
        <f>'Investment Analysis'!JK51</f>
        <v>-4.4456465612628747E-2</v>
      </c>
      <c r="DN51" s="48">
        <v>19357.2</v>
      </c>
      <c r="DO51" s="18">
        <f t="shared" si="33"/>
        <v>16.816106764841233</v>
      </c>
      <c r="DP51" s="15">
        <f>'Investment Analysis'!HU51</f>
        <v>1.9543956043956048</v>
      </c>
      <c r="DQ51" s="48">
        <v>31944</v>
      </c>
      <c r="DR51" s="18">
        <f t="shared" si="34"/>
        <v>7.7914627973679776E-2</v>
      </c>
      <c r="DS51" s="15">
        <f>'Investment Analysis'!JR51</f>
        <v>-0.62206850008435977</v>
      </c>
      <c r="DT51" s="48">
        <v>3446</v>
      </c>
      <c r="DU51" s="18">
        <f t="shared" si="82"/>
        <v>0.36205533596837947</v>
      </c>
      <c r="DV51" s="15">
        <f>'Investment Analysis'!JY51</f>
        <v>-0.44268774703557312</v>
      </c>
      <c r="DW51" s="48">
        <v>25921.75</v>
      </c>
      <c r="DX51" s="18">
        <f t="shared" si="36"/>
        <v>0.90097902610736291</v>
      </c>
      <c r="DY51" s="15">
        <f>'Investment Analysis'!KF51</f>
        <v>-7.4948665297741315E-2</v>
      </c>
      <c r="DZ51" s="48">
        <v>2775.6</v>
      </c>
      <c r="EA51" s="18">
        <f t="shared" si="83"/>
        <v>-0.86128935532233886</v>
      </c>
      <c r="EB51" s="15">
        <f>'Investment Analysis'!KM51</f>
        <v>1.5744075829383886</v>
      </c>
      <c r="EC51" s="48">
        <v>2359.3000000000002</v>
      </c>
      <c r="ED51" s="18">
        <f>'Investment Analysis'!KV51</f>
        <v>0.16831683168316824</v>
      </c>
      <c r="EE51" s="15">
        <f>'Investment Analysis'!KT51</f>
        <v>-0.54961832061068705</v>
      </c>
      <c r="EF51" s="48">
        <v>37500</v>
      </c>
      <c r="EG51" s="18">
        <f t="shared" si="39"/>
        <v>0.57470395565633658</v>
      </c>
      <c r="EH51" s="15">
        <f>'Investment Analysis'!LH51</f>
        <v>0.39547864917666764</v>
      </c>
      <c r="EI51" s="48">
        <v>8915.91</v>
      </c>
      <c r="EJ51" s="18">
        <f t="shared" si="40"/>
        <v>0.114279822533275</v>
      </c>
      <c r="EK51" s="15">
        <f>'Investment Analysis'!LO51</f>
        <v>9.5428571428571363E-2</v>
      </c>
      <c r="EL51" s="48">
        <v>19188</v>
      </c>
      <c r="EM51" s="18">
        <f t="shared" si="84"/>
        <v>-0.13274576271186442</v>
      </c>
      <c r="EN51" s="15">
        <f>'Investment Analysis'!LV51</f>
        <v>0</v>
      </c>
      <c r="EO51" s="48"/>
      <c r="EP51" s="68">
        <f t="shared" si="74"/>
        <v>0</v>
      </c>
      <c r="EQ51" s="15">
        <f>'Investment Analysis'!MC51</f>
        <v>-0.48224719101123598</v>
      </c>
      <c r="ER51" s="48">
        <v>16309.62</v>
      </c>
      <c r="ES51" s="18">
        <f t="shared" si="85"/>
        <v>-0.35216301563027552</v>
      </c>
      <c r="ET51" s="15">
        <f>'Investment Analysis'!LA51</f>
        <v>-0.69595440011121923</v>
      </c>
      <c r="EU51" s="48">
        <v>12368</v>
      </c>
      <c r="EV51" s="18">
        <f>'Investment Analysis'!ML51</f>
        <v>0.4540744229863401</v>
      </c>
      <c r="EW51" s="15">
        <f>'Investment Analysis'!MJ51</f>
        <v>3.1603773584905666</v>
      </c>
      <c r="EX51" s="48">
        <v>35437.5</v>
      </c>
      <c r="EY51" s="18">
        <f t="shared" si="44"/>
        <v>-0.46386020651310567</v>
      </c>
      <c r="EZ51" s="15">
        <f>'Investment Analysis'!MQ51</f>
        <v>-0.1964257347100874</v>
      </c>
      <c r="FA51" s="48"/>
      <c r="FB51" s="18">
        <f t="shared" si="45"/>
        <v>0</v>
      </c>
      <c r="FC51" s="15">
        <f>'Investment Analysis'!MX51</f>
        <v>-0.59223766171538095</v>
      </c>
      <c r="FD51" s="48">
        <v>4969.25</v>
      </c>
      <c r="FE51" s="18">
        <f t="shared" si="46"/>
        <v>-0.68691326755629478</v>
      </c>
      <c r="FF51" s="15">
        <f>'Investment Analysis'!NE51</f>
        <v>0.46696685613050853</v>
      </c>
      <c r="FG51" s="48"/>
      <c r="FH51" s="18">
        <f t="shared" si="47"/>
        <v>0</v>
      </c>
      <c r="FI51" s="15">
        <f>'Investment Analysis'!NL51</f>
        <v>-0.95950774116712989</v>
      </c>
      <c r="FJ51" s="48">
        <v>12522.8</v>
      </c>
      <c r="FK51" s="18">
        <f t="shared" si="48"/>
        <v>-0.3425109206989248</v>
      </c>
      <c r="FL51" s="15">
        <f>'Investment Analysis'!NS51</f>
        <v>1.3848380952380952</v>
      </c>
      <c r="FM51" s="48">
        <v>10255.200000000001</v>
      </c>
      <c r="FN51" s="18">
        <f t="shared" si="49"/>
        <v>-0.59590673922209125</v>
      </c>
      <c r="FO51" s="15">
        <f>'Investment Analysis'!NZ51</f>
        <v>-2.7537551206190281E-2</v>
      </c>
      <c r="FP51" s="48"/>
      <c r="FQ51" s="18">
        <f t="shared" si="50"/>
        <v>0</v>
      </c>
      <c r="FR51" s="15">
        <f>'Investment Analysis'!OG51</f>
        <v>-0.99459387601364824</v>
      </c>
      <c r="FS51" s="48">
        <v>6660</v>
      </c>
      <c r="FT51" s="18">
        <f t="shared" si="51"/>
        <v>-0.73849279971728954</v>
      </c>
      <c r="FU51" s="15">
        <f>'Investment Analysis'!ON51</f>
        <v>1.0914016489988221</v>
      </c>
      <c r="FV51" s="48"/>
      <c r="FW51" s="18">
        <f t="shared" si="52"/>
        <v>0</v>
      </c>
      <c r="FX51" s="15">
        <f>'Investment Analysis'!OU51</f>
        <v>-0.78181818181818186</v>
      </c>
      <c r="FY51" s="48"/>
      <c r="FZ51" s="18">
        <f t="shared" si="53"/>
        <v>0</v>
      </c>
      <c r="GA51" s="15">
        <f>'Investment Analysis'!PB51</f>
        <v>2.9400000000000004</v>
      </c>
      <c r="GB51" s="48">
        <v>21133.8</v>
      </c>
      <c r="GC51" s="18">
        <f>'Investment Analysis'!PK51</f>
        <v>-1.5205852818820862E-2</v>
      </c>
      <c r="GD51" s="15">
        <f>'Investment Analysis'!PI51</f>
        <v>-0.40852958070074669</v>
      </c>
      <c r="GE51" s="48">
        <v>7386.5</v>
      </c>
      <c r="GF51" s="18">
        <f>'Investment Analysis'!PY51</f>
        <v>-0.2124756335282651</v>
      </c>
      <c r="GG51" s="15">
        <f>'Investment Analysis'!PW51</f>
        <v>-0.53669724770642202</v>
      </c>
      <c r="GH51" s="48">
        <v>30812.1</v>
      </c>
      <c r="GI51" s="18">
        <f>'Investment Analysis'!QF51</f>
        <v>6.1176593303431677E-2</v>
      </c>
      <c r="GJ51" s="15">
        <f>'Investment Analysis'!QD51</f>
        <v>-0.39692936957230501</v>
      </c>
      <c r="GK51" s="48">
        <v>7917.75</v>
      </c>
      <c r="GL51" s="18">
        <f>'Investment Analysis'!QM51</f>
        <v>-7.6923076923076983E-2</v>
      </c>
      <c r="GM51" s="15">
        <f>'Investment Analysis'!QK51</f>
        <v>-0.52191235059760954</v>
      </c>
      <c r="GN51" s="48">
        <v>31451.119999999999</v>
      </c>
      <c r="GO51" s="18">
        <f>'Investment Analysis'!QT51</f>
        <v>-4.0069686411149899E-2</v>
      </c>
      <c r="GP51" s="15">
        <f>'Investment Analysis'!QR51</f>
        <v>-0.98656720056559155</v>
      </c>
      <c r="GQ51" s="48">
        <v>20355</v>
      </c>
      <c r="GR51" s="18">
        <f>'Investment Analysis'!RA51</f>
        <v>-0.26440539436044136</v>
      </c>
      <c r="GS51" s="15">
        <f>'Investment Analysis'!QY51</f>
        <v>-0.49008498583569399</v>
      </c>
      <c r="GT51" s="48">
        <v>6347</v>
      </c>
      <c r="GU51" s="18">
        <f>'Investment Analysis'!RH51</f>
        <v>-8.0404040404040339E-2</v>
      </c>
      <c r="GV51" s="15">
        <f>'Investment Analysis'!RF51</f>
        <v>-0.50831713112983357</v>
      </c>
      <c r="GW51" s="48"/>
      <c r="GX51" s="18">
        <f>'Investment Analysis'!RO51</f>
        <v>-8.8552257015046709E-2</v>
      </c>
      <c r="GY51" s="15">
        <f>'Investment Analysis'!RM51</f>
        <v>-0.16829019389553762</v>
      </c>
      <c r="GZ51" s="48"/>
      <c r="HA51" s="18">
        <f>'Investment Analysis'!RV51</f>
        <v>-0.3824376199616123</v>
      </c>
      <c r="HB51" s="15">
        <f>'Investment Analysis'!RT51</f>
        <v>-0.12090163934426239</v>
      </c>
      <c r="HC51" s="48"/>
      <c r="HD51" s="18">
        <f>'Investment Analysis'!SC51</f>
        <v>0.11595927541980709</v>
      </c>
      <c r="HE51" s="15">
        <f>'Investment Analysis'!SA51</f>
        <v>-0.36569968435292344</v>
      </c>
      <c r="HF51" s="48"/>
      <c r="HG51" s="18">
        <f>'Investment Analysis'!SJ51</f>
        <v>-0.48492791612057662</v>
      </c>
      <c r="HH51" s="15">
        <f>'Investment Analysis'!SH51</f>
        <v>-0.37119999999999997</v>
      </c>
      <c r="HI51" s="48"/>
      <c r="HJ51" s="18">
        <f>'Investment Analysis'!SM51</f>
        <v>2.8391167192429047E-2</v>
      </c>
      <c r="HK51" s="15">
        <f>'Investment Analysis'!SK51</f>
        <v>0</v>
      </c>
      <c r="HL51" s="48"/>
      <c r="HM51" s="18">
        <f>'Investment Analysis'!SP51</f>
        <v>0</v>
      </c>
      <c r="HN51" s="15">
        <f>'Investment Analysis'!SN51</f>
        <v>3.4218069298928407E-2</v>
      </c>
      <c r="HO51" s="48"/>
      <c r="HP51" s="18">
        <f>'Investment Analysis'!TE51</f>
        <v>0.4391025641025641</v>
      </c>
      <c r="HQ51" s="15">
        <f>'Investment Analysis'!TC51</f>
        <v>-0.44389398067872182</v>
      </c>
      <c r="HR51" s="48"/>
      <c r="HS51" s="18">
        <f>'Investment Analysis'!TL51</f>
        <v>0.10914454277286129</v>
      </c>
      <c r="HT51" s="15">
        <f>'Investment Analysis'!TJ51</f>
        <v>-0.14545454545454545</v>
      </c>
      <c r="HU51" s="48"/>
      <c r="HV51" s="18">
        <f>'Investment Analysis'!TS51</f>
        <v>-2.789915966386549E-2</v>
      </c>
      <c r="HW51" s="15">
        <f>'Investment Analysis'!TQ51</f>
        <v>-0.57846559728305624</v>
      </c>
      <c r="HX51" s="48"/>
      <c r="HY51" s="18">
        <f>'Investment Analysis'!TZ51</f>
        <v>0.12280701754385963</v>
      </c>
      <c r="HZ51" s="15">
        <f>'Investment Analysis'!TX51</f>
        <v>-0.56462585034013613</v>
      </c>
      <c r="IA51" s="48"/>
      <c r="IB51" s="18">
        <f>'Investment Analysis'!UG51</f>
        <v>0</v>
      </c>
      <c r="IC51" s="15">
        <f>'Investment Analysis'!UE51</f>
        <v>0</v>
      </c>
      <c r="ID51" s="48"/>
      <c r="IE51" s="18">
        <f>'Investment Analysis'!UN51</f>
        <v>0</v>
      </c>
      <c r="IF51" s="15">
        <f>'Investment Analysis'!UL51</f>
        <v>0</v>
      </c>
      <c r="IG51" s="48"/>
      <c r="IH51" s="18">
        <f>'Investment Analysis'!UU51</f>
        <v>0</v>
      </c>
      <c r="II51" s="15">
        <f>'Investment Analysis'!US51</f>
        <v>0</v>
      </c>
      <c r="IJ51" s="48"/>
      <c r="IK51" s="18">
        <f>'Investment Analysis'!VB51</f>
        <v>0</v>
      </c>
      <c r="IL51" s="15">
        <f>'Investment Analysis'!UZ51</f>
        <v>0</v>
      </c>
      <c r="IM51" s="48"/>
      <c r="IN51" s="18">
        <f>'Investment Analysis'!VI51</f>
        <v>0</v>
      </c>
      <c r="IO51" s="15">
        <f>'Investment Analysis'!VG51</f>
        <v>0</v>
      </c>
      <c r="IP51" s="18"/>
      <c r="IQ51" s="18"/>
      <c r="IR51" s="18"/>
      <c r="IS51" s="108">
        <f t="shared" si="59"/>
        <v>-4452.4399999997113</v>
      </c>
      <c r="IT51" s="48">
        <f t="shared" si="60"/>
        <v>984581.37000000023</v>
      </c>
      <c r="IU51" s="101">
        <f t="shared" si="54"/>
        <v>0</v>
      </c>
      <c r="IV51" s="101"/>
      <c r="IW51" s="15">
        <f t="shared" si="55"/>
        <v>-5.101444244361613E-2</v>
      </c>
      <c r="IX51" s="113">
        <f t="shared" si="56"/>
        <v>-52927.95999999973</v>
      </c>
      <c r="IY51" s="21">
        <f t="shared" si="80"/>
        <v>0.19147809841870367</v>
      </c>
      <c r="IZ51" s="173">
        <f t="shared" si="81"/>
        <v>158228.48000000021</v>
      </c>
    </row>
    <row r="52" spans="1:260" x14ac:dyDescent="0.2">
      <c r="A52" s="76">
        <f>'Investment Analysis'!A52</f>
        <v>45721</v>
      </c>
      <c r="B52" s="77">
        <f>'Investment Analysis'!B52</f>
        <v>45721</v>
      </c>
      <c r="C52" s="27">
        <f>'Investment Analysis'!C52</f>
        <v>43006.59</v>
      </c>
      <c r="D52" s="42">
        <f>'Investment Analysis'!D52</f>
        <v>485.22999999999593</v>
      </c>
      <c r="E52" s="28">
        <f>'Investment Analysis'!E52</f>
        <v>1.1411441214485988E-2</v>
      </c>
      <c r="F52" s="27">
        <f>'Investment Analysis'!G52</f>
        <v>5842.63</v>
      </c>
      <c r="G52" s="42">
        <f>'Investment Analysis'!H52</f>
        <v>64.449999999999818</v>
      </c>
      <c r="H52" s="28">
        <f>'Investment Analysis'!I52</f>
        <v>1.1154031200135651E-2</v>
      </c>
      <c r="I52" s="27">
        <f>'Investment Analysis'!K52</f>
        <v>18552.73</v>
      </c>
      <c r="J52" s="42">
        <f>'Investment Analysis'!L52</f>
        <v>267.56999999999971</v>
      </c>
      <c r="K52" s="28">
        <f>'Investment Analysis'!M52</f>
        <v>1.4633177943206387E-2</v>
      </c>
      <c r="L52" s="57">
        <f>'Investment Analysis'!T52</f>
        <v>257.98066754169264</v>
      </c>
      <c r="M52" s="29">
        <f>'Investment Analysis'!V52</f>
        <v>6.6775369381347274E-3</v>
      </c>
      <c r="N52" s="29">
        <f>'Investment Analysis'!W52</f>
        <v>-2.8558697780167019E-3</v>
      </c>
      <c r="P52" s="48">
        <f>'Investment Analysis'!Y52</f>
        <v>232646.82</v>
      </c>
      <c r="Q52" s="18"/>
      <c r="R52" s="83"/>
      <c r="S52" s="48">
        <v>20897.7</v>
      </c>
      <c r="T52" s="18">
        <f t="shared" si="61"/>
        <v>3.1373460096411354</v>
      </c>
      <c r="U52" s="15">
        <f>'Investment Analysis'!AF52</f>
        <v>0.31188930023669348</v>
      </c>
      <c r="V52" s="48">
        <v>17585.28</v>
      </c>
      <c r="W52" s="18">
        <f t="shared" si="62"/>
        <v>1.9274504212572909</v>
      </c>
      <c r="X52" s="15">
        <f>'Investment Analysis'!AT52</f>
        <v>0.19687319050376387</v>
      </c>
      <c r="Y52" s="48">
        <v>10109.39</v>
      </c>
      <c r="Z52" s="18">
        <f t="shared" si="2"/>
        <v>1.3371090617481898E-2</v>
      </c>
      <c r="AA52" s="15">
        <f>'Investment Analysis'!GM52</f>
        <v>3.6507936507936579E-2</v>
      </c>
      <c r="AB52" s="48">
        <v>2505.8000000000002</v>
      </c>
      <c r="AC52" s="18">
        <f t="shared" si="63"/>
        <v>2.9450995118287642</v>
      </c>
      <c r="AD52" s="15">
        <f>'Investment Analysis'!AT52</f>
        <v>0.19687319050376387</v>
      </c>
      <c r="AE52" s="48">
        <v>21825.91</v>
      </c>
      <c r="AF52" s="18">
        <f t="shared" si="86"/>
        <v>1.8456868340095414</v>
      </c>
      <c r="AG52" s="15">
        <f>'Investment Analysis'!BA52</f>
        <v>0.51580909768829242</v>
      </c>
      <c r="AH52" s="48"/>
      <c r="AI52" s="18">
        <f t="shared" si="75"/>
        <v>0</v>
      </c>
      <c r="AJ52" s="15">
        <f>'Investment Analysis'!BH52</f>
        <v>0</v>
      </c>
      <c r="AK52" s="48">
        <v>17905.52</v>
      </c>
      <c r="AL52" s="18">
        <f t="shared" si="64"/>
        <v>5.4740109175981289</v>
      </c>
      <c r="AM52" s="15">
        <f>'Investment Analysis'!BO52</f>
        <v>8.6392724823172826E-2</v>
      </c>
      <c r="AN52" s="48">
        <v>13684.87</v>
      </c>
      <c r="AO52" s="18">
        <f t="shared" si="87"/>
        <v>7.3372564655172416</v>
      </c>
      <c r="AP52" s="15">
        <f>'Investment Analysis'!BV52</f>
        <v>-1.8250134192163172E-2</v>
      </c>
      <c r="AQ52" s="48"/>
      <c r="AR52" s="18">
        <f t="shared" si="65"/>
        <v>0</v>
      </c>
      <c r="AS52" s="15">
        <f>'Investment Analysis'!CC52</f>
        <v>0</v>
      </c>
      <c r="AT52" s="48">
        <v>25155.11</v>
      </c>
      <c r="AU52" s="18">
        <f t="shared" si="66"/>
        <v>0.29118558783560439</v>
      </c>
      <c r="AV52" s="15">
        <f>'Investment Analysis'!CJ52</f>
        <v>7.4429374793251624E-2</v>
      </c>
      <c r="AW52" s="48">
        <v>17703.560000000001</v>
      </c>
      <c r="AX52" s="18">
        <f t="shared" si="67"/>
        <v>2.3933898040846089E-2</v>
      </c>
      <c r="AY52" s="15">
        <f>'Investment Analysis'!CQ52</f>
        <v>5.1052967453733295E-3</v>
      </c>
      <c r="AZ52" s="48">
        <v>15543.54</v>
      </c>
      <c r="BA52" s="18">
        <f t="shared" si="88"/>
        <v>1.2311487490342903</v>
      </c>
      <c r="BB52" s="15">
        <f>'Investment Analysis'!CX52</f>
        <v>9.580093312597196E-2</v>
      </c>
      <c r="BC52" s="48">
        <v>9462.56</v>
      </c>
      <c r="BD52" s="18">
        <f t="shared" si="76"/>
        <v>-1.0535245493476746</v>
      </c>
      <c r="BE52" s="15">
        <f>'Investment Analysis'!DE52</f>
        <v>-0.10242341106538647</v>
      </c>
      <c r="BF52" s="48">
        <v>4521.1000000000004</v>
      </c>
      <c r="BG52" s="18">
        <f t="shared" si="13"/>
        <v>7.7735399284863019E-2</v>
      </c>
      <c r="BH52" s="15">
        <f>'Investment Analysis'!DL52</f>
        <v>5.2774631936579802E-2</v>
      </c>
      <c r="BI52" s="48">
        <v>2293.48</v>
      </c>
      <c r="BJ52" s="18">
        <f t="shared" si="14"/>
        <v>-0.10200469851213781</v>
      </c>
      <c r="BK52" s="15">
        <f>'Investment Analysis'!DZ52</f>
        <v>0.64087513340448254</v>
      </c>
      <c r="BL52" s="48">
        <v>4040.47</v>
      </c>
      <c r="BM52" s="18">
        <f t="shared" si="15"/>
        <v>-8.1920018177686932E-2</v>
      </c>
      <c r="BN52" s="15">
        <f>'Investment Analysis'!EG52</f>
        <v>0.64717070851164993</v>
      </c>
      <c r="BO52" s="48"/>
      <c r="BP52" s="18">
        <f t="shared" si="89"/>
        <v>0</v>
      </c>
      <c r="BQ52" s="15">
        <f>'Investment Analysis'!DS52</f>
        <v>0</v>
      </c>
      <c r="BR52" s="48">
        <v>5717.06</v>
      </c>
      <c r="BS52" s="18">
        <f t="shared" si="90"/>
        <v>1.7773564233963599</v>
      </c>
      <c r="BT52" s="15">
        <f>'Investment Analysis'!EN52</f>
        <v>0.78215060427641747</v>
      </c>
      <c r="BU52" s="48">
        <v>14542.61</v>
      </c>
      <c r="BV52" s="18">
        <f t="shared" si="70"/>
        <v>0.51720352671961234</v>
      </c>
      <c r="BW52" s="15">
        <f>'Investment Analysis'!EU52</f>
        <v>0.11543970209109142</v>
      </c>
      <c r="BX52" s="48"/>
      <c r="BY52" s="18">
        <f t="shared" si="91"/>
        <v>0</v>
      </c>
      <c r="BZ52" s="15">
        <f>'Investment Analysis'!FB52</f>
        <v>0</v>
      </c>
      <c r="CA52" s="48">
        <v>20459.88</v>
      </c>
      <c r="CB52" s="18">
        <f t="shared" si="79"/>
        <v>-0.11810862068965512</v>
      </c>
      <c r="CC52" s="15">
        <f>'Investment Analysis'!FI52</f>
        <v>-7.4475287745429899E-2</v>
      </c>
      <c r="CD52" s="48">
        <v>18068.400000000001</v>
      </c>
      <c r="CE52" s="18">
        <f t="shared" si="92"/>
        <v>3.9898582816651906</v>
      </c>
      <c r="CF52" s="15">
        <f>'Investment Analysis'!FP52</f>
        <v>0.51719986240110072</v>
      </c>
      <c r="CG52" s="48">
        <v>5285.01</v>
      </c>
      <c r="CH52" s="18">
        <f t="shared" si="93"/>
        <v>2.9954717352767388</v>
      </c>
      <c r="CI52" s="15">
        <f>'Investment Analysis'!FW52</f>
        <v>9.08781097353175E-2</v>
      </c>
      <c r="CJ52" s="48"/>
      <c r="CK52" s="18">
        <f t="shared" si="94"/>
        <v>0</v>
      </c>
      <c r="CL52" s="15">
        <f>'Investment Analysis'!GD52</f>
        <v>0</v>
      </c>
      <c r="CM52" s="48">
        <v>24455.53</v>
      </c>
      <c r="CN52" s="18">
        <f t="shared" si="24"/>
        <v>-1.9818436873747541E-2</v>
      </c>
      <c r="CO52" s="15">
        <f>'Investment Analysis'!GT52</f>
        <v>2.7155963302752235E-2</v>
      </c>
      <c r="CP52" s="48">
        <v>30701</v>
      </c>
      <c r="CQ52" s="18">
        <f t="shared" si="25"/>
        <v>0.42687172050956723</v>
      </c>
      <c r="CR52" s="15">
        <f>'Investment Analysis'!HG52</f>
        <v>0.56788944441323541</v>
      </c>
      <c r="CS52" s="48">
        <v>9390</v>
      </c>
      <c r="CT52" s="18">
        <f t="shared" si="26"/>
        <v>-0.58446914716607068</v>
      </c>
      <c r="CU52" s="15">
        <f>'Investment Analysis'!HN52</f>
        <v>10.213709677419354</v>
      </c>
      <c r="CV52" s="48">
        <v>17595</v>
      </c>
      <c r="CW52" s="18">
        <f t="shared" si="27"/>
        <v>-0.38924275821372162</v>
      </c>
      <c r="CX52" s="15">
        <f>'Investment Analysis'!IB52</f>
        <v>0.1076487252124645</v>
      </c>
      <c r="CY52" s="48">
        <v>17242.2</v>
      </c>
      <c r="CZ52" s="18">
        <f t="shared" si="28"/>
        <v>-3.5940732457366467E-2</v>
      </c>
      <c r="DA52" s="15">
        <f>'Investment Analysis'!II52</f>
        <v>9.4742857142857212E-2</v>
      </c>
      <c r="DB52" s="48">
        <v>20084</v>
      </c>
      <c r="DC52" s="18">
        <f t="shared" si="29"/>
        <v>2.5627300545478735</v>
      </c>
      <c r="DD52" s="15">
        <f>'Investment Analysis'!IP52</f>
        <v>2.7803163444639716</v>
      </c>
      <c r="DE52" s="48"/>
      <c r="DF52" s="18">
        <f t="shared" si="30"/>
        <v>0</v>
      </c>
      <c r="DG52" s="15">
        <f>'Investment Analysis'!IW52</f>
        <v>1.3556164383561644</v>
      </c>
      <c r="DH52" s="48">
        <v>13129.4</v>
      </c>
      <c r="DI52" s="18">
        <f t="shared" si="31"/>
        <v>1.0288972678946717</v>
      </c>
      <c r="DJ52" s="15">
        <f>'Investment Analysis'!JD52</f>
        <v>0.32781148867313925</v>
      </c>
      <c r="DK52" s="48">
        <v>2005.1</v>
      </c>
      <c r="DL52" s="18">
        <f t="shared" si="32"/>
        <v>-0.9118598619719549</v>
      </c>
      <c r="DM52" s="15">
        <f>'Investment Analysis'!JK52</f>
        <v>-1.3941823010155193E-2</v>
      </c>
      <c r="DN52" s="48">
        <v>18979.2</v>
      </c>
      <c r="DO52" s="18">
        <f t="shared" si="33"/>
        <v>16.468200644270595</v>
      </c>
      <c r="DP52" s="15">
        <f>'Investment Analysis'!HU52</f>
        <v>1.8967032967032966</v>
      </c>
      <c r="DQ52" s="48">
        <v>32040</v>
      </c>
      <c r="DR52" s="18">
        <f t="shared" si="34"/>
        <v>8.1154040830099541E-2</v>
      </c>
      <c r="DS52" s="15">
        <f>'Investment Analysis'!JR52</f>
        <v>-0.59304875991226602</v>
      </c>
      <c r="DT52" s="48">
        <v>3464</v>
      </c>
      <c r="DU52" s="18">
        <f t="shared" si="82"/>
        <v>0.36916996047430828</v>
      </c>
      <c r="DV52" s="15">
        <f>'Investment Analysis'!JY52</f>
        <v>-0.4268774703557312</v>
      </c>
      <c r="DW52" s="48">
        <v>26193.75</v>
      </c>
      <c r="DX52" s="18">
        <f t="shared" si="36"/>
        <v>0.92092622469932528</v>
      </c>
      <c r="DY52" s="15">
        <f>'Investment Analysis'!KF52</f>
        <v>-7.5975359342915827E-2</v>
      </c>
      <c r="DZ52" s="48">
        <v>2922</v>
      </c>
      <c r="EA52" s="18">
        <f t="shared" si="83"/>
        <v>-0.85397301349325339</v>
      </c>
      <c r="EB52" s="15">
        <f>'Investment Analysis'!KM52</f>
        <v>1.2146919431279617</v>
      </c>
      <c r="EC52" s="48">
        <v>2357.4</v>
      </c>
      <c r="ED52" s="18">
        <f>'Investment Analysis'!KV52</f>
        <v>0.35643564356435653</v>
      </c>
      <c r="EE52" s="15">
        <f>'Investment Analysis'!KT52</f>
        <v>-0.47709923664122134</v>
      </c>
      <c r="EF52" s="48">
        <v>37597.5</v>
      </c>
      <c r="EG52" s="18">
        <f t="shared" si="39"/>
        <v>0.57879818594104304</v>
      </c>
      <c r="EH52" s="15">
        <f>'Investment Analysis'!LH52</f>
        <v>0.39910689366452706</v>
      </c>
      <c r="EI52" s="48">
        <v>9258.15</v>
      </c>
      <c r="EJ52" s="18">
        <f t="shared" si="40"/>
        <v>0.15705180278697739</v>
      </c>
      <c r="EK52" s="15">
        <f>'Investment Analysis'!LO52</f>
        <v>0.13771428571428568</v>
      </c>
      <c r="EL52" s="48">
        <v>19080.75</v>
      </c>
      <c r="EM52" s="18">
        <f t="shared" si="84"/>
        <v>-0.13759322033898305</v>
      </c>
      <c r="EN52" s="15">
        <f>'Investment Analysis'!LV52</f>
        <v>0</v>
      </c>
      <c r="EO52" s="48"/>
      <c r="EP52" s="68">
        <f t="shared" si="74"/>
        <v>0</v>
      </c>
      <c r="EQ52" s="15">
        <f>'Investment Analysis'!MC52</f>
        <v>-0.44449438202247193</v>
      </c>
      <c r="ER52" s="48">
        <v>16484.22</v>
      </c>
      <c r="ES52" s="18">
        <f t="shared" si="85"/>
        <v>-0.34522770153522281</v>
      </c>
      <c r="ET52" s="15">
        <f>'Investment Analysis'!LA52</f>
        <v>-0.6862227165299597</v>
      </c>
      <c r="EU52" s="48">
        <v>12116</v>
      </c>
      <c r="EV52" s="18">
        <f>'Investment Analysis'!ML52</f>
        <v>0.42675459255770132</v>
      </c>
      <c r="EW52" s="15">
        <f>'Investment Analysis'!MJ52</f>
        <v>3.0822102425876006</v>
      </c>
      <c r="EX52" s="48">
        <v>36379</v>
      </c>
      <c r="EY52" s="18">
        <f t="shared" si="44"/>
        <v>-0.44961609743182418</v>
      </c>
      <c r="EZ52" s="15">
        <f>'Investment Analysis'!MQ52</f>
        <v>-0.17442414614773635</v>
      </c>
      <c r="FA52" s="48"/>
      <c r="FB52" s="18">
        <f t="shared" si="45"/>
        <v>0</v>
      </c>
      <c r="FC52" s="15">
        <f>'Investment Analysis'!MX52</f>
        <v>-0.55917585050311458</v>
      </c>
      <c r="FD52" s="48">
        <v>5062.5</v>
      </c>
      <c r="FE52" s="18">
        <f t="shared" si="46"/>
        <v>-0.68103806751597173</v>
      </c>
      <c r="FF52" s="15">
        <f>'Investment Analysis'!NE52</f>
        <v>0.49479589577028127</v>
      </c>
      <c r="FG52" s="48"/>
      <c r="FH52" s="18">
        <f t="shared" si="47"/>
        <v>0</v>
      </c>
      <c r="FI52" s="15">
        <f>'Investment Analysis'!NL52</f>
        <v>-0.95641127431520445</v>
      </c>
      <c r="FJ52" s="48">
        <v>12672</v>
      </c>
      <c r="FK52" s="18">
        <f t="shared" si="48"/>
        <v>-0.33467741935483875</v>
      </c>
      <c r="FL52" s="15">
        <f>'Investment Analysis'!NS52</f>
        <v>1.4137142857142857</v>
      </c>
      <c r="FM52" s="48">
        <v>10381.200000000001</v>
      </c>
      <c r="FN52" s="18">
        <f t="shared" si="49"/>
        <v>-0.59094186765859014</v>
      </c>
      <c r="FO52" s="15">
        <f>'Investment Analysis'!NZ52</f>
        <v>-1.5589440145653053E-2</v>
      </c>
      <c r="FP52" s="48"/>
      <c r="FQ52" s="18">
        <f t="shared" si="50"/>
        <v>0</v>
      </c>
      <c r="FR52" s="15">
        <f>'Investment Analysis'!OG52</f>
        <v>-0.99392918863827706</v>
      </c>
      <c r="FS52" s="48">
        <v>6342</v>
      </c>
      <c r="FT52" s="18">
        <f t="shared" si="51"/>
        <v>-0.75097917955060811</v>
      </c>
      <c r="FU52" s="15">
        <f>'Investment Analysis'!ON52</f>
        <v>0.99199057714958772</v>
      </c>
      <c r="FV52" s="48"/>
      <c r="FW52" s="18">
        <f t="shared" si="52"/>
        <v>0</v>
      </c>
      <c r="FX52" s="15">
        <f>'Investment Analysis'!OU52</f>
        <v>-0.75584415584415587</v>
      </c>
      <c r="FY52" s="48"/>
      <c r="FZ52" s="18">
        <f t="shared" si="53"/>
        <v>0</v>
      </c>
      <c r="GA52" s="15">
        <f>'Investment Analysis'!PB52</f>
        <v>2.9686153846153842</v>
      </c>
      <c r="GB52" s="48">
        <v>21160.799999999999</v>
      </c>
      <c r="GC52" s="18">
        <f>'Investment Analysis'!PK52</f>
        <v>1.195428680724908E-3</v>
      </c>
      <c r="GD52" s="15">
        <f>'Investment Analysis'!PI52</f>
        <v>-0.39867892016082712</v>
      </c>
      <c r="GE52" s="48">
        <v>7533</v>
      </c>
      <c r="GF52" s="18">
        <f>'Investment Analysis'!PY52</f>
        <v>-0.18908382066276799</v>
      </c>
      <c r="GG52" s="15">
        <f>'Investment Analysis'!PW52</f>
        <v>-0.52293577981651373</v>
      </c>
      <c r="GH52" s="48">
        <v>31100.3</v>
      </c>
      <c r="GI52" s="18">
        <f>'Investment Analysis'!QF52</f>
        <v>5.6482737039741229E-2</v>
      </c>
      <c r="GJ52" s="15">
        <f>'Investment Analysis'!QD52</f>
        <v>-0.39959690565814043</v>
      </c>
      <c r="GK52" s="48">
        <v>8182.25</v>
      </c>
      <c r="GL52" s="18">
        <f>'Investment Analysis'!QM52</f>
        <v>4.6153846153846191E-2</v>
      </c>
      <c r="GM52" s="15">
        <f>'Investment Analysis'!QK52</f>
        <v>-0.45816733067729076</v>
      </c>
      <c r="GN52" s="48">
        <v>31489.99</v>
      </c>
      <c r="GO52" s="18">
        <f>'Investment Analysis'!QT52</f>
        <v>-3.832752613240429E-2</v>
      </c>
      <c r="GP52" s="15">
        <f>'Investment Analysis'!QR52</f>
        <v>-0.98654282161924967</v>
      </c>
      <c r="GQ52" s="48">
        <v>20936.150000000001</v>
      </c>
      <c r="GR52" s="18">
        <f>'Investment Analysis'!RA52</f>
        <v>-0.21536575398447083</v>
      </c>
      <c r="GS52" s="15">
        <f>'Investment Analysis'!QY52</f>
        <v>-0.45609065155807366</v>
      </c>
      <c r="GT52" s="48">
        <v>6343.5</v>
      </c>
      <c r="GU52" s="18">
        <f>'Investment Analysis'!RH52</f>
        <v>-6.424242424242424E-2</v>
      </c>
      <c r="GV52" s="15">
        <f>'Investment Analysis'!RF52</f>
        <v>-0.49967595593000647</v>
      </c>
      <c r="GW52" s="48"/>
      <c r="GX52" s="18">
        <f>'Investment Analysis'!RO52</f>
        <v>-6.6897112647417628E-2</v>
      </c>
      <c r="GY52" s="15">
        <f>'Investment Analysis'!RM52</f>
        <v>-0.14852954819556549</v>
      </c>
      <c r="GZ52" s="48"/>
      <c r="HA52" s="18">
        <f>'Investment Analysis'!RV52</f>
        <v>-0.38963531669865642</v>
      </c>
      <c r="HB52" s="15">
        <f>'Investment Analysis'!RT52</f>
        <v>-0.13114754098360654</v>
      </c>
      <c r="HC52" s="48"/>
      <c r="HD52" s="18">
        <f>'Investment Analysis'!SC52</f>
        <v>0.19172286129842656</v>
      </c>
      <c r="HE52" s="15">
        <f>'Investment Analysis'!SA52</f>
        <v>-0.3226364046294905</v>
      </c>
      <c r="HF52" s="48"/>
      <c r="HG52" s="18">
        <f>'Investment Analysis'!SJ52</f>
        <v>-0.46395806028833553</v>
      </c>
      <c r="HH52" s="15">
        <f>'Investment Analysis'!SH52</f>
        <v>-0.34560000000000002</v>
      </c>
      <c r="HI52" s="48"/>
      <c r="HJ52" s="18">
        <f>'Investment Analysis'!SM52</f>
        <v>-4.9079754601227037E-2</v>
      </c>
      <c r="HK52" s="15">
        <f>'Investment Analysis'!SK52</f>
        <v>0</v>
      </c>
      <c r="HL52" s="48"/>
      <c r="HM52" s="18">
        <f>'Investment Analysis'!SP52</f>
        <v>0</v>
      </c>
      <c r="HN52" s="15">
        <f>'Investment Analysis'!SN52</f>
        <v>-5.5757291539361764E-2</v>
      </c>
      <c r="HO52" s="48"/>
      <c r="HP52" s="18">
        <f>'Investment Analysis'!TE52</f>
        <v>0.64487179487179491</v>
      </c>
      <c r="HQ52" s="15">
        <f>'Investment Analysis'!TC52</f>
        <v>-0.36437948972008916</v>
      </c>
      <c r="HR52" s="48"/>
      <c r="HS52" s="18">
        <f>'Investment Analysis'!TL52</f>
        <v>0.16519174041297932</v>
      </c>
      <c r="HT52" s="15">
        <f>'Investment Analysis'!TJ52</f>
        <v>-0.10227272727272724</v>
      </c>
      <c r="HU52" s="48"/>
      <c r="HV52" s="18">
        <f>'Investment Analysis'!TS52</f>
        <v>4.5378151260504249E-2</v>
      </c>
      <c r="HW52" s="15">
        <f>'Investment Analysis'!TQ52</f>
        <v>-0.54669018241711786</v>
      </c>
      <c r="HX52" s="48"/>
      <c r="HY52" s="18">
        <f>'Investment Analysis'!TZ52</f>
        <v>0.21052631578947362</v>
      </c>
      <c r="HZ52" s="15">
        <f>'Investment Analysis'!TX52</f>
        <v>-0.53061224489795922</v>
      </c>
      <c r="IA52" s="48"/>
      <c r="IB52" s="18">
        <f>'Investment Analysis'!UG52</f>
        <v>0</v>
      </c>
      <c r="IC52" s="15">
        <f>'Investment Analysis'!UE52</f>
        <v>0</v>
      </c>
      <c r="ID52" s="48"/>
      <c r="IE52" s="18">
        <f>'Investment Analysis'!UN52</f>
        <v>0</v>
      </c>
      <c r="IF52" s="15">
        <f>'Investment Analysis'!UL52</f>
        <v>0</v>
      </c>
      <c r="IG52" s="48"/>
      <c r="IH52" s="18">
        <f>'Investment Analysis'!UU52</f>
        <v>0</v>
      </c>
      <c r="II52" s="15">
        <f>'Investment Analysis'!US52</f>
        <v>0</v>
      </c>
      <c r="IJ52" s="48"/>
      <c r="IK52" s="18">
        <f>'Investment Analysis'!VB52</f>
        <v>0</v>
      </c>
      <c r="IL52" s="15">
        <f>'Investment Analysis'!UZ52</f>
        <v>0</v>
      </c>
      <c r="IM52" s="48"/>
      <c r="IN52" s="18">
        <f>'Investment Analysis'!VI52</f>
        <v>0</v>
      </c>
      <c r="IO52" s="15">
        <f>'Investment Analysis'!VG52</f>
        <v>0</v>
      </c>
      <c r="IP52" s="18"/>
      <c r="IQ52" s="18"/>
      <c r="IR52" s="18"/>
      <c r="IS52" s="108">
        <f t="shared" si="59"/>
        <v>8050.5900000002002</v>
      </c>
      <c r="IT52" s="48">
        <f t="shared" si="60"/>
        <v>992631.96000000043</v>
      </c>
      <c r="IU52" s="101">
        <f t="shared" si="54"/>
        <v>0</v>
      </c>
      <c r="IV52" s="101"/>
      <c r="IW52" s="15">
        <f t="shared" si="55"/>
        <v>-4.3254907404061155E-2</v>
      </c>
      <c r="IX52" s="113">
        <f t="shared" si="56"/>
        <v>-44877.36999999953</v>
      </c>
      <c r="IY52" s="21">
        <f t="shared" ref="IY52:IY72" si="95">IF(IT52&gt;0,(IT52+IV$11+IV$33+IV$52-IT$8)/IT$8,0)</f>
        <v>0.20122041323047882</v>
      </c>
      <c r="IZ52" s="173">
        <f t="shared" ref="IZ52:IZ72" si="96">IF(IT52&gt;0,IT52+IV$11+IV$33+IV$52-IT$8,0)</f>
        <v>166279.07000000041</v>
      </c>
    </row>
    <row r="53" spans="1:260" x14ac:dyDescent="0.2">
      <c r="A53" s="76">
        <f>'Investment Analysis'!A53</f>
        <v>45722</v>
      </c>
      <c r="B53" s="77">
        <f>'Investment Analysis'!B53</f>
        <v>45722</v>
      </c>
      <c r="C53" s="27">
        <f>'Investment Analysis'!C53</f>
        <v>42579.08</v>
      </c>
      <c r="D53" s="42">
        <f>'Investment Analysis'!D53</f>
        <v>-427.50999999999476</v>
      </c>
      <c r="E53" s="28">
        <f>'Investment Analysis'!E53</f>
        <v>-9.9405695731745944E-3</v>
      </c>
      <c r="F53" s="27">
        <f>'Investment Analysis'!G53</f>
        <v>5738.52</v>
      </c>
      <c r="G53" s="42">
        <f>'Investment Analysis'!H53</f>
        <v>-104.10999999999967</v>
      </c>
      <c r="H53" s="28">
        <f>'Investment Analysis'!I53</f>
        <v>-1.7819030128555062E-2</v>
      </c>
      <c r="I53" s="27">
        <f>'Investment Analysis'!K53</f>
        <v>18069.259999999998</v>
      </c>
      <c r="J53" s="42">
        <f>'Investment Analysis'!L53</f>
        <v>-483.47000000000116</v>
      </c>
      <c r="K53" s="28">
        <f>'Investment Analysis'!M53</f>
        <v>-2.6059237643193275E-2</v>
      </c>
      <c r="L53" s="57">
        <f>'Investment Analysis'!T53</f>
        <v>255.74167848575365</v>
      </c>
      <c r="M53" s="29">
        <f>'Investment Analysis'!V53</f>
        <v>-8.6789024824007032E-3</v>
      </c>
      <c r="N53" s="29">
        <f>'Investment Analysis'!W53</f>
        <v>-1.1509986445111564E-2</v>
      </c>
      <c r="P53" s="48">
        <f>'Investment Analysis'!Y53</f>
        <v>232646.82</v>
      </c>
      <c r="Q53" s="18"/>
      <c r="R53" s="83"/>
      <c r="S53" s="48">
        <v>20086.580000000002</v>
      </c>
      <c r="T53" s="18">
        <f t="shared" si="61"/>
        <v>3.0287332619175151</v>
      </c>
      <c r="U53" s="15">
        <f>'Investment Analysis'!AF53</f>
        <v>0.26096983674212537</v>
      </c>
      <c r="V53" s="48">
        <v>17095.650000000001</v>
      </c>
      <c r="W53" s="18">
        <f t="shared" si="62"/>
        <v>1.8639857420609205</v>
      </c>
      <c r="X53" s="15">
        <f>'Investment Analysis'!AT53</f>
        <v>0.15865662999420974</v>
      </c>
      <c r="Y53" s="48">
        <v>10031.99</v>
      </c>
      <c r="Z53" s="18">
        <f t="shared" si="2"/>
        <v>5.6124699278267626E-3</v>
      </c>
      <c r="AA53" s="15">
        <f>'Investment Analysis'!GM53</f>
        <v>2.8571428571428716E-2</v>
      </c>
      <c r="AB53" s="48">
        <v>2425.79</v>
      </c>
      <c r="AC53" s="18">
        <f t="shared" si="63"/>
        <v>2.9150544498685695</v>
      </c>
      <c r="AD53" s="15">
        <f>'Investment Analysis'!AT53</f>
        <v>0.15865662999420974</v>
      </c>
      <c r="AE53" s="48">
        <v>21437.21</v>
      </c>
      <c r="AF53" s="18">
        <f t="shared" si="86"/>
        <v>1.8283565919122564</v>
      </c>
      <c r="AG53" s="15">
        <f>'Investment Analysis'!BA53</f>
        <v>0.48881431767337818</v>
      </c>
      <c r="AH53" s="48"/>
      <c r="AI53" s="18">
        <f t="shared" si="75"/>
        <v>0</v>
      </c>
      <c r="AJ53" s="15">
        <f>'Investment Analysis'!BH53</f>
        <v>0</v>
      </c>
      <c r="AK53" s="48">
        <v>17133.900000000001</v>
      </c>
      <c r="AL53" s="18">
        <f t="shared" si="64"/>
        <v>5.2734338445541988</v>
      </c>
      <c r="AM53" s="15">
        <f>'Investment Analysis'!BO53</f>
        <v>3.9575614685079051E-2</v>
      </c>
      <c r="AN53" s="48">
        <v>13164.86</v>
      </c>
      <c r="AO53" s="18">
        <f t="shared" si="87"/>
        <v>7.2251853448275867</v>
      </c>
      <c r="AP53" s="15">
        <f>'Investment Analysis'!BV53</f>
        <v>-5.5555555555555566E-2</v>
      </c>
      <c r="AQ53" s="48"/>
      <c r="AR53" s="18">
        <f t="shared" si="65"/>
        <v>0</v>
      </c>
      <c r="AS53" s="15">
        <f>'Investment Analysis'!CC53</f>
        <v>0</v>
      </c>
      <c r="AT53" s="48">
        <v>24496.799999999999</v>
      </c>
      <c r="AU53" s="18">
        <f t="shared" si="66"/>
        <v>0.26700701509530989</v>
      </c>
      <c r="AV53" s="15">
        <f>'Investment Analysis'!CJ53</f>
        <v>4.6311610982467701E-2</v>
      </c>
      <c r="AW53" s="48">
        <v>17175.27</v>
      </c>
      <c r="AX53" s="18">
        <f t="shared" si="67"/>
        <v>-3.519721457153228E-3</v>
      </c>
      <c r="AY53" s="15">
        <f>'Investment Analysis'!CQ53</f>
        <v>-2.4888321633694994E-2</v>
      </c>
      <c r="AZ53" s="48">
        <v>15270</v>
      </c>
      <c r="BA53" s="18">
        <f t="shared" si="88"/>
        <v>1.2148927319189398</v>
      </c>
      <c r="BB53" s="15">
        <f>'Investment Analysis'!CX53</f>
        <v>7.6516329704510139E-2</v>
      </c>
      <c r="BC53" s="48">
        <v>9337.23</v>
      </c>
      <c r="BD53" s="18">
        <f t="shared" si="76"/>
        <v>-1.0660063738671448</v>
      </c>
      <c r="BE53" s="15">
        <f>'Investment Analysis'!DE53</f>
        <v>-0.11431184270690443</v>
      </c>
      <c r="BF53" s="48">
        <v>4453.99</v>
      </c>
      <c r="BG53" s="18">
        <f t="shared" si="13"/>
        <v>6.1737783075089342E-2</v>
      </c>
      <c r="BH53" s="15">
        <f>'Investment Analysis'!DL53</f>
        <v>3.7146092865232176E-2</v>
      </c>
      <c r="BI53" s="48">
        <v>2165.94</v>
      </c>
      <c r="BJ53" s="18">
        <f t="shared" si="14"/>
        <v>-0.15194205168363351</v>
      </c>
      <c r="BK53" s="15">
        <f>'Investment Analysis'!DZ53</f>
        <v>0.54962646744930643</v>
      </c>
      <c r="BL53" s="48">
        <v>3880.67</v>
      </c>
      <c r="BM53" s="18">
        <f t="shared" si="15"/>
        <v>-0.11822994773915017</v>
      </c>
      <c r="BN53" s="15">
        <f>'Investment Analysis'!EG53</f>
        <v>0.58202567760342372</v>
      </c>
      <c r="BO53" s="48"/>
      <c r="BP53" s="18">
        <f t="shared" si="89"/>
        <v>0</v>
      </c>
      <c r="BQ53" s="15">
        <f>'Investment Analysis'!DS53</f>
        <v>0</v>
      </c>
      <c r="BR53" s="48">
        <v>5551.05</v>
      </c>
      <c r="BS53" s="18">
        <f t="shared" si="90"/>
        <v>1.7480208517405902</v>
      </c>
      <c r="BT53" s="15">
        <f>'Investment Analysis'!EN53</f>
        <v>0.73039975209172603</v>
      </c>
      <c r="BU53" s="48">
        <v>14146.74</v>
      </c>
      <c r="BV53" s="18">
        <f t="shared" si="70"/>
        <v>0.49055996769417137</v>
      </c>
      <c r="BW53" s="15">
        <f>'Investment Analysis'!EU53</f>
        <v>8.5075909481524103E-2</v>
      </c>
      <c r="BX53" s="48"/>
      <c r="BY53" s="18">
        <f t="shared" si="91"/>
        <v>0</v>
      </c>
      <c r="BZ53" s="15">
        <f>'Investment Analysis'!FB53</f>
        <v>0</v>
      </c>
      <c r="CA53" s="48">
        <v>20493.560000000001</v>
      </c>
      <c r="CB53" s="18">
        <f t="shared" si="79"/>
        <v>-0.11665689655172408</v>
      </c>
      <c r="CC53" s="15">
        <f>'Investment Analysis'!FI53</f>
        <v>-7.29519295870006E-2</v>
      </c>
      <c r="CD53" s="48">
        <v>17541.98</v>
      </c>
      <c r="CE53" s="18">
        <f t="shared" si="92"/>
        <v>3.9315744021257744</v>
      </c>
      <c r="CF53" s="15">
        <f>'Investment Analysis'!FP53</f>
        <v>0.47299621603027175</v>
      </c>
      <c r="CG53" s="48">
        <v>5253.64</v>
      </c>
      <c r="CH53" s="18">
        <f t="shared" si="93"/>
        <v>2.9892928895016739</v>
      </c>
      <c r="CI53" s="15">
        <f>'Investment Analysis'!FW53</f>
        <v>8.4403044416676051E-2</v>
      </c>
      <c r="CJ53" s="48"/>
      <c r="CK53" s="18">
        <f t="shared" si="94"/>
        <v>0</v>
      </c>
      <c r="CL53" s="15">
        <f>'Investment Analysis'!GD53</f>
        <v>0</v>
      </c>
      <c r="CM53" s="48">
        <v>23972.63</v>
      </c>
      <c r="CN53" s="18">
        <f t="shared" si="24"/>
        <v>-3.9173146292585129E-2</v>
      </c>
      <c r="CO53" s="15">
        <f>'Investment Analysis'!GT53</f>
        <v>1.541284403669731E-2</v>
      </c>
      <c r="CP53" s="48">
        <v>28979.5</v>
      </c>
      <c r="CQ53" s="18">
        <f t="shared" si="25"/>
        <v>0.34686261113667316</v>
      </c>
      <c r="CR53" s="15">
        <f>'Investment Analysis'!HG53</f>
        <v>0.47997303522274032</v>
      </c>
      <c r="CS53" s="48">
        <v>9150</v>
      </c>
      <c r="CT53" s="18">
        <f t="shared" si="26"/>
        <v>-0.59508974404361525</v>
      </c>
      <c r="CU53" s="15">
        <f>'Investment Analysis'!HN53</f>
        <v>9.8387096774193541</v>
      </c>
      <c r="CV53" s="48">
        <v>16585.5</v>
      </c>
      <c r="CW53" s="18">
        <f t="shared" si="27"/>
        <v>-0.42428449936650642</v>
      </c>
      <c r="CX53" s="15">
        <f>'Investment Analysis'!IB53</f>
        <v>4.4098205854579672E-2</v>
      </c>
      <c r="CY53" s="48">
        <v>16150.5</v>
      </c>
      <c r="CZ53" s="18">
        <f t="shared" si="28"/>
        <v>-9.6980710092256076E-2</v>
      </c>
      <c r="DA53" s="15">
        <f>'Investment Analysis'!II53</f>
        <v>2.5428571428571363E-2</v>
      </c>
      <c r="DB53" s="48">
        <v>19752</v>
      </c>
      <c r="DC53" s="18">
        <f t="shared" si="29"/>
        <v>2.5038360902922525</v>
      </c>
      <c r="DD53" s="15">
        <f>'Investment Analysis'!IP53</f>
        <v>2.7869556727201719</v>
      </c>
      <c r="DE53" s="48"/>
      <c r="DF53" s="18">
        <f t="shared" si="30"/>
        <v>0</v>
      </c>
      <c r="DG53" s="15">
        <f>'Investment Analysis'!IW53</f>
        <v>1.3084931506849315</v>
      </c>
      <c r="DH53" s="48">
        <v>12558.6</v>
      </c>
      <c r="DI53" s="18">
        <f t="shared" si="31"/>
        <v>0.94069106193596252</v>
      </c>
      <c r="DJ53" s="15">
        <f>'Investment Analysis'!JD53</f>
        <v>0.27008495145631062</v>
      </c>
      <c r="DK53" s="48">
        <v>1984.45</v>
      </c>
      <c r="DL53" s="18">
        <f t="shared" si="32"/>
        <v>-0.91276759417996389</v>
      </c>
      <c r="DM53" s="15">
        <f>'Investment Analysis'!JK53</f>
        <v>-2.4096978042243505E-2</v>
      </c>
      <c r="DN53" s="48">
        <v>19371.599999999999</v>
      </c>
      <c r="DO53" s="18">
        <f t="shared" si="33"/>
        <v>16.82936033133916</v>
      </c>
      <c r="DP53" s="15">
        <f>'Investment Analysis'!HU53</f>
        <v>1.9565934065934067</v>
      </c>
      <c r="DQ53" s="48">
        <v>30516</v>
      </c>
      <c r="DR53" s="18">
        <f t="shared" si="34"/>
        <v>2.9728361734435632E-2</v>
      </c>
      <c r="DS53" s="15">
        <f>'Investment Analysis'!JR53</f>
        <v>-0.61936898937067664</v>
      </c>
      <c r="DT53" s="48">
        <v>3190</v>
      </c>
      <c r="DU53" s="18">
        <f t="shared" si="82"/>
        <v>0.2608695652173913</v>
      </c>
      <c r="DV53" s="15">
        <f>'Investment Analysis'!JY53</f>
        <v>-0.43478260869565216</v>
      </c>
      <c r="DW53" s="48">
        <v>25665.5</v>
      </c>
      <c r="DX53" s="18">
        <f t="shared" si="36"/>
        <v>0.88218685831622179</v>
      </c>
      <c r="DY53" s="15">
        <f>'Investment Analysis'!KF53</f>
        <v>-6.5708418891170489E-2</v>
      </c>
      <c r="DZ53" s="48">
        <v>2866.8</v>
      </c>
      <c r="EA53" s="18">
        <f t="shared" si="83"/>
        <v>-0.85673163418290854</v>
      </c>
      <c r="EB53" s="15">
        <f>'Investment Analysis'!KM53</f>
        <v>0.99383886255924159</v>
      </c>
      <c r="EC53" s="48">
        <v>2353.3000000000002</v>
      </c>
      <c r="ED53" s="18">
        <f>'Investment Analysis'!KV53</f>
        <v>0.36633663366336622</v>
      </c>
      <c r="EE53" s="15">
        <f>'Investment Analysis'!KT53</f>
        <v>-0.47328244274809167</v>
      </c>
      <c r="EF53" s="48">
        <v>34620</v>
      </c>
      <c r="EG53" s="18">
        <f t="shared" si="39"/>
        <v>0.45376669186192997</v>
      </c>
      <c r="EH53" s="15">
        <f>'Investment Analysis'!LH53</f>
        <v>0.2883058889198995</v>
      </c>
      <c r="EI53" s="48">
        <v>9102.84</v>
      </c>
      <c r="EJ53" s="18">
        <f t="shared" si="40"/>
        <v>0.13764169218271577</v>
      </c>
      <c r="EK53" s="15">
        <f>'Investment Analysis'!LO53</f>
        <v>0.11862857142857137</v>
      </c>
      <c r="EL53" s="48">
        <v>18772</v>
      </c>
      <c r="EM53" s="18">
        <f t="shared" si="84"/>
        <v>-0.15154802259887007</v>
      </c>
      <c r="EN53" s="15">
        <f>'Investment Analysis'!LV53</f>
        <v>0</v>
      </c>
      <c r="EO53" s="48"/>
      <c r="EP53" s="68">
        <f t="shared" si="74"/>
        <v>0</v>
      </c>
      <c r="EQ53" s="15">
        <f>'Investment Analysis'!MC53</f>
        <v>-0.44539325842696631</v>
      </c>
      <c r="ER53" s="48">
        <v>15607.62</v>
      </c>
      <c r="ES53" s="18">
        <f t="shared" si="85"/>
        <v>-0.38004726817739476</v>
      </c>
      <c r="ET53" s="15">
        <f>'Investment Analysis'!LA53</f>
        <v>-0.69470318365077155</v>
      </c>
      <c r="EU53" s="48">
        <v>10388</v>
      </c>
      <c r="EV53" s="18">
        <f>'Investment Analysis'!ML53</f>
        <v>0.22326895902025429</v>
      </c>
      <c r="EW53" s="15">
        <f>'Investment Analysis'!MJ53</f>
        <v>2.4999999999999996</v>
      </c>
      <c r="EX53" s="48">
        <v>35084</v>
      </c>
      <c r="EY53" s="18">
        <f t="shared" si="44"/>
        <v>-0.46920836642838232</v>
      </c>
      <c r="EZ53" s="15">
        <f>'Investment Analysis'!MQ53</f>
        <v>-0.20381254964257356</v>
      </c>
      <c r="FA53" s="48"/>
      <c r="FB53" s="18">
        <f t="shared" si="45"/>
        <v>0</v>
      </c>
      <c r="FC53" s="15">
        <f>'Investment Analysis'!MX53</f>
        <v>-0.5783421178725443</v>
      </c>
      <c r="FD53" s="48">
        <v>4901.25</v>
      </c>
      <c r="FE53" s="18">
        <f t="shared" si="46"/>
        <v>-0.69119759573583339</v>
      </c>
      <c r="FF53" s="15">
        <f>'Investment Analysis'!NE53</f>
        <v>0.44718387834945017</v>
      </c>
      <c r="FG53" s="48"/>
      <c r="FH53" s="18">
        <f t="shared" si="47"/>
        <v>0</v>
      </c>
      <c r="FI53" s="15">
        <f>'Investment Analysis'!NL53</f>
        <v>-0.95704644700277886</v>
      </c>
      <c r="FJ53" s="48">
        <v>11728.4</v>
      </c>
      <c r="FK53" s="18">
        <f t="shared" si="48"/>
        <v>-0.38421959005376349</v>
      </c>
      <c r="FL53" s="15">
        <f>'Investment Analysis'!NS53</f>
        <v>1.2339809523809522</v>
      </c>
      <c r="FM53" s="48">
        <v>10341</v>
      </c>
      <c r="FN53" s="18">
        <f t="shared" si="49"/>
        <v>-0.5925258981098025</v>
      </c>
      <c r="FO53" s="15">
        <f>'Investment Analysis'!NZ53</f>
        <v>-1.9401456531634029E-2</v>
      </c>
      <c r="FP53" s="48"/>
      <c r="FQ53" s="18">
        <f t="shared" si="50"/>
        <v>0</v>
      </c>
      <c r="FR53" s="15">
        <f>'Investment Analysis'!OG53</f>
        <v>-0.99428368857180838</v>
      </c>
      <c r="FS53" s="48">
        <v>5979</v>
      </c>
      <c r="FT53" s="18">
        <f t="shared" si="51"/>
        <v>-0.76523249992637743</v>
      </c>
      <c r="FU53" s="15">
        <f>'Investment Analysis'!ON53</f>
        <v>0.87797408716136616</v>
      </c>
      <c r="FV53" s="48"/>
      <c r="FW53" s="18">
        <f t="shared" si="52"/>
        <v>0</v>
      </c>
      <c r="FX53" s="15">
        <f>'Investment Analysis'!OU53</f>
        <v>-0.75194805194805192</v>
      </c>
      <c r="FY53" s="48"/>
      <c r="FZ53" s="18">
        <f t="shared" si="53"/>
        <v>0</v>
      </c>
      <c r="GA53" s="15">
        <f>'Investment Analysis'!PB53</f>
        <v>2.9270769230769229</v>
      </c>
      <c r="GB53" s="48">
        <v>20649.599999999999</v>
      </c>
      <c r="GC53" s="18">
        <f>'Investment Analysis'!PK53</f>
        <v>1.668818438291976E-2</v>
      </c>
      <c r="GD53" s="15">
        <f>'Investment Analysis'!PI53</f>
        <v>-0.38937392303273977</v>
      </c>
      <c r="GE53" s="48">
        <v>7509</v>
      </c>
      <c r="GF53" s="18">
        <f>'Investment Analysis'!PY53</f>
        <v>-0.18323586744639367</v>
      </c>
      <c r="GG53" s="15">
        <f>'Investment Analysis'!PW53</f>
        <v>-0.51949541284403666</v>
      </c>
      <c r="GH53" s="48">
        <v>30333.599999999999</v>
      </c>
      <c r="GI53" s="18">
        <f>'Investment Analysis'!QF53</f>
        <v>8.4176488995514678E-2</v>
      </c>
      <c r="GJ53" s="15">
        <f>'Investment Analysis'!QD53</f>
        <v>-0.38385844275171166</v>
      </c>
      <c r="GK53" s="48">
        <v>5232.5</v>
      </c>
      <c r="GL53" s="18">
        <f>'Investment Analysis'!QM53</f>
        <v>8.230769230769229E-2</v>
      </c>
      <c r="GM53" s="15">
        <f>'Investment Analysis'!QK53</f>
        <v>-0.43944223107569713</v>
      </c>
      <c r="GN53" s="48">
        <v>30014.54</v>
      </c>
      <c r="GO53" s="18">
        <f>'Investment Analysis'!QT53</f>
        <v>-6.7944250871080233E-2</v>
      </c>
      <c r="GP53" s="15">
        <f>'Investment Analysis'!QR53</f>
        <v>-0.98695726370706249</v>
      </c>
      <c r="GQ53" s="48">
        <v>20709</v>
      </c>
      <c r="GR53" s="18">
        <f>'Investment Analysis'!RA53</f>
        <v>-0.23988557417245604</v>
      </c>
      <c r="GS53" s="15">
        <f>'Investment Analysis'!QY53</f>
        <v>-0.47308781869688382</v>
      </c>
      <c r="GT53" s="48">
        <v>5720.5</v>
      </c>
      <c r="GU53" s="18">
        <f>'Investment Analysis'!RH53</f>
        <v>-8.2828282828282862E-2</v>
      </c>
      <c r="GV53" s="15">
        <f>'Investment Analysis'!RF53</f>
        <v>-0.5096133074098077</v>
      </c>
      <c r="GW53" s="48"/>
      <c r="GX53" s="18">
        <f>'Investment Analysis'!RO53</f>
        <v>-0.10954656364375769</v>
      </c>
      <c r="GY53" s="15">
        <f>'Investment Analysis'!RM53</f>
        <v>-0.18744781519621498</v>
      </c>
      <c r="GZ53" s="48"/>
      <c r="HA53" s="18">
        <f>'Investment Analysis'!RV53</f>
        <v>-0.38291746641074859</v>
      </c>
      <c r="HB53" s="15">
        <f>'Investment Analysis'!RT53</f>
        <v>-0.12158469945355199</v>
      </c>
      <c r="HC53" s="48"/>
      <c r="HD53" s="18">
        <f>'Investment Analysis'!SC53</f>
        <v>6.3863546211820693E-2</v>
      </c>
      <c r="HE53" s="15">
        <f>'Investment Analysis'!SA53</f>
        <v>-0.39531038629189846</v>
      </c>
      <c r="HF53" s="48"/>
      <c r="HG53" s="18">
        <f>'Investment Analysis'!SJ53</f>
        <v>-0.44233289646133683</v>
      </c>
      <c r="HH53" s="15">
        <f>'Investment Analysis'!SH53</f>
        <v>-0.31920000000000004</v>
      </c>
      <c r="HI53" s="48"/>
      <c r="HJ53" s="18">
        <f>'Investment Analysis'!SM53</f>
        <v>-2.7419354838709702E-2</v>
      </c>
      <c r="HK53" s="15">
        <f>'Investment Analysis'!SK53</f>
        <v>0</v>
      </c>
      <c r="HL53" s="48"/>
      <c r="HM53" s="18">
        <f>'Investment Analysis'!SP53</f>
        <v>0</v>
      </c>
      <c r="HN53" s="15">
        <f>'Investment Analysis'!SN53</f>
        <v>-1.8740452356309001E-2</v>
      </c>
      <c r="HO53" s="48"/>
      <c r="HP53" s="18">
        <f>'Investment Analysis'!TE53</f>
        <v>0.5641025641025641</v>
      </c>
      <c r="HQ53" s="15">
        <f>'Investment Analysis'!TC53</f>
        <v>-0.39559078523656183</v>
      </c>
      <c r="HR53" s="48"/>
      <c r="HS53" s="18">
        <f>'Investment Analysis'!TL53</f>
        <v>0.16814159292035397</v>
      </c>
      <c r="HT53" s="15">
        <f>'Investment Analysis'!TJ53</f>
        <v>-9.9999999999999964E-2</v>
      </c>
      <c r="HU53" s="48"/>
      <c r="HV53" s="18">
        <f>'Investment Analysis'!TS53</f>
        <v>-9.4453781512605001E-2</v>
      </c>
      <c r="HW53" s="15">
        <f>'Investment Analysis'!TQ53</f>
        <v>-0.60732583647322047</v>
      </c>
      <c r="HX53" s="48"/>
      <c r="HY53" s="18">
        <f>'Investment Analysis'!TZ53</f>
        <v>0.19298245614035092</v>
      </c>
      <c r="HZ53" s="15">
        <f>'Investment Analysis'!TX53</f>
        <v>-0.5374149659863946</v>
      </c>
      <c r="IA53" s="48"/>
      <c r="IB53" s="18">
        <f>'Investment Analysis'!UG53</f>
        <v>0</v>
      </c>
      <c r="IC53" s="15">
        <f>'Investment Analysis'!UE53</f>
        <v>0</v>
      </c>
      <c r="ID53" s="48"/>
      <c r="IE53" s="18">
        <f>'Investment Analysis'!UN53</f>
        <v>0</v>
      </c>
      <c r="IF53" s="15">
        <f>'Investment Analysis'!UL53</f>
        <v>0</v>
      </c>
      <c r="IG53" s="48"/>
      <c r="IH53" s="18">
        <f>'Investment Analysis'!UU53</f>
        <v>0</v>
      </c>
      <c r="II53" s="15">
        <f>'Investment Analysis'!US53</f>
        <v>0</v>
      </c>
      <c r="IJ53" s="48"/>
      <c r="IK53" s="18">
        <f>'Investment Analysis'!VB53</f>
        <v>0</v>
      </c>
      <c r="IL53" s="15">
        <f>'Investment Analysis'!UZ53</f>
        <v>0</v>
      </c>
      <c r="IM53" s="48"/>
      <c r="IN53" s="18">
        <f>'Investment Analysis'!VI53</f>
        <v>0</v>
      </c>
      <c r="IO53" s="15">
        <f>'Investment Analysis'!VG53</f>
        <v>0</v>
      </c>
      <c r="IP53" s="18"/>
      <c r="IQ53" s="18"/>
      <c r="IR53" s="18"/>
      <c r="IS53" s="108">
        <f t="shared" si="59"/>
        <v>-29053.060000000405</v>
      </c>
      <c r="IT53" s="48">
        <f t="shared" si="60"/>
        <v>963578.9</v>
      </c>
      <c r="IU53" s="101">
        <f t="shared" si="54"/>
        <v>0</v>
      </c>
      <c r="IW53" s="15">
        <f t="shared" si="55"/>
        <v>-7.1257604979802866E-2</v>
      </c>
      <c r="IX53" s="113">
        <f t="shared" si="56"/>
        <v>-73930.429999999935</v>
      </c>
      <c r="IY53" s="21">
        <f t="shared" si="95"/>
        <v>0.16606223764764713</v>
      </c>
      <c r="IZ53" s="173">
        <f t="shared" si="96"/>
        <v>137226.01</v>
      </c>
    </row>
    <row r="54" spans="1:260" x14ac:dyDescent="0.2">
      <c r="A54" s="76">
        <f>'Investment Analysis'!A54</f>
        <v>45723</v>
      </c>
      <c r="B54" s="77">
        <f>'Investment Analysis'!B54</f>
        <v>45723</v>
      </c>
      <c r="C54" s="27">
        <f>'Investment Analysis'!C54</f>
        <v>42801.72</v>
      </c>
      <c r="D54" s="42">
        <f>'Investment Analysis'!D54</f>
        <v>222.63999999999942</v>
      </c>
      <c r="E54" s="28">
        <f>'Investment Analysis'!E54</f>
        <v>5.2288588668425763E-3</v>
      </c>
      <c r="F54" s="27">
        <f>'Investment Analysis'!G54</f>
        <v>5770.2</v>
      </c>
      <c r="G54" s="42">
        <f>'Investment Analysis'!H54</f>
        <v>31.679999999999382</v>
      </c>
      <c r="H54" s="28">
        <f>'Investment Analysis'!I54</f>
        <v>5.5205871897282535E-3</v>
      </c>
      <c r="I54" s="27">
        <f>'Investment Analysis'!K54</f>
        <v>18196.22</v>
      </c>
      <c r="J54" s="42">
        <f>'Investment Analysis'!L54</f>
        <v>126.96000000000276</v>
      </c>
      <c r="K54" s="28">
        <f>'Investment Analysis'!M54</f>
        <v>7.0262977011788406E-3</v>
      </c>
      <c r="L54" s="57">
        <f>'Investment Analysis'!T54</f>
        <v>256.54446322191086</v>
      </c>
      <c r="M54" s="29">
        <f>'Investment Analysis'!V54</f>
        <v>3.1390453871676105E-3</v>
      </c>
      <c r="N54" s="29">
        <f>'Investment Analysis'!W54</f>
        <v>-8.407071427800842E-3</v>
      </c>
      <c r="P54" s="48">
        <f>'Investment Analysis'!Y54</f>
        <v>232646.82</v>
      </c>
      <c r="Q54" s="18"/>
      <c r="R54" s="83"/>
      <c r="S54" s="48">
        <v>20115.580000000002</v>
      </c>
      <c r="T54" s="18">
        <f t="shared" si="61"/>
        <v>3.0326164970540979</v>
      </c>
      <c r="U54" s="15">
        <f>'Investment Analysis'!AF54</f>
        <v>0.26279055653334937</v>
      </c>
      <c r="V54" s="48">
        <v>17054.150000000001</v>
      </c>
      <c r="W54" s="18">
        <f t="shared" si="62"/>
        <v>1.858606610499028</v>
      </c>
      <c r="X54" s="15">
        <f>'Investment Analysis'!AT54</f>
        <v>0.1621308627678055</v>
      </c>
      <c r="Y54" s="48">
        <v>10052.629999999999</v>
      </c>
      <c r="Z54" s="18">
        <f t="shared" si="2"/>
        <v>7.6814354450680834E-3</v>
      </c>
      <c r="AA54" s="15">
        <f>'Investment Analysis'!GM54</f>
        <v>3.0687830687830788E-2</v>
      </c>
      <c r="AB54" s="48">
        <v>2433.06</v>
      </c>
      <c r="AC54" s="18">
        <f t="shared" si="63"/>
        <v>2.9177844536237325</v>
      </c>
      <c r="AD54" s="15">
        <f>'Investment Analysis'!AT54</f>
        <v>0.1621308627678055</v>
      </c>
      <c r="AE54" s="48">
        <v>21558.55</v>
      </c>
      <c r="AF54" s="18">
        <f t="shared" si="86"/>
        <v>1.8337665522314861</v>
      </c>
      <c r="AG54" s="15">
        <f>'Investment Analysis'!BA54</f>
        <v>0.49724086502609999</v>
      </c>
      <c r="AH54" s="48"/>
      <c r="AI54" s="18">
        <f t="shared" si="75"/>
        <v>0</v>
      </c>
      <c r="AJ54" s="15">
        <f>'Investment Analysis'!BH54</f>
        <v>0</v>
      </c>
      <c r="AK54" s="48">
        <v>17211.61</v>
      </c>
      <c r="AL54" s="18">
        <f t="shared" si="64"/>
        <v>5.2936340005198854</v>
      </c>
      <c r="AM54" s="15">
        <f>'Investment Analysis'!BO54</f>
        <v>4.4291007073088501E-2</v>
      </c>
      <c r="AN54" s="48">
        <v>13179.82</v>
      </c>
      <c r="AO54" s="18">
        <f t="shared" si="87"/>
        <v>7.2284094827586207</v>
      </c>
      <c r="AP54" s="15">
        <f>'Investment Analysis'!BV54</f>
        <v>-5.4482018250134226E-2</v>
      </c>
      <c r="AQ54" s="48"/>
      <c r="AR54" s="18">
        <f t="shared" si="65"/>
        <v>0</v>
      </c>
      <c r="AS54" s="15">
        <f>'Investment Analysis'!CC54</f>
        <v>0</v>
      </c>
      <c r="AT54" s="48">
        <v>24597.48</v>
      </c>
      <c r="AU54" s="18">
        <f t="shared" si="66"/>
        <v>0.27070481507327271</v>
      </c>
      <c r="AV54" s="15">
        <f>'Investment Analysis'!CJ54</f>
        <v>5.061197485941122E-2</v>
      </c>
      <c r="AW54" s="48">
        <v>17147.16</v>
      </c>
      <c r="AX54" s="18">
        <f t="shared" si="67"/>
        <v>-4.9805123941173493E-3</v>
      </c>
      <c r="AY54" s="15">
        <f>'Investment Analysis'!CQ54</f>
        <v>-2.6483726866624067E-2</v>
      </c>
      <c r="AZ54" s="48">
        <v>15296.47</v>
      </c>
      <c r="BA54" s="18">
        <f t="shared" si="88"/>
        <v>1.2164657990134904</v>
      </c>
      <c r="BB54" s="15">
        <f>'Investment Analysis'!CX54</f>
        <v>7.8382581648522645E-2</v>
      </c>
      <c r="BC54" s="48">
        <v>9380.61</v>
      </c>
      <c r="BD54" s="18">
        <f t="shared" si="76"/>
        <v>-1.0616860870431231</v>
      </c>
      <c r="BE54" s="15">
        <f>'Investment Analysis'!DE54</f>
        <v>-0.11019661636945588</v>
      </c>
      <c r="BF54" s="48">
        <v>4486.09</v>
      </c>
      <c r="BG54" s="18">
        <f>'Investment Analysis'!DN54</f>
        <v>9.392789373814045E-2</v>
      </c>
      <c r="BH54" s="15">
        <f>'Investment Analysis'!DL54</f>
        <v>4.4620611551528855E-2</v>
      </c>
      <c r="BI54" s="48">
        <v>2236.0500000000002</v>
      </c>
      <c r="BJ54" s="18">
        <f>'Investment Analysis'!EB54</f>
        <v>-0.10427248282043616</v>
      </c>
      <c r="BK54" s="15">
        <f>'Investment Analysis'!DZ54</f>
        <v>0.59978655282817517</v>
      </c>
      <c r="BL54" s="48">
        <v>3923.83</v>
      </c>
      <c r="BM54" s="18">
        <f>'Investment Analysis'!EI54</f>
        <v>-8.7852494577006557E-2</v>
      </c>
      <c r="BN54" s="15">
        <f>'Investment Analysis'!EG54</f>
        <v>0.59961959106038987</v>
      </c>
      <c r="BO54" s="48"/>
      <c r="BP54" s="18">
        <f>'Investment Analysis'!DU54</f>
        <v>1.0241596638655478E-2</v>
      </c>
      <c r="BQ54" s="15">
        <f>'Investment Analysis'!DS54</f>
        <v>0</v>
      </c>
      <c r="BR54" s="48">
        <v>5543.1</v>
      </c>
      <c r="BS54" s="18">
        <f>'Investment Analysis'!EP54</f>
        <v>1.9766397124887591E-3</v>
      </c>
      <c r="BT54" s="15">
        <f>'Investment Analysis'!EN54</f>
        <v>0.72792066935233946</v>
      </c>
      <c r="BU54" s="48">
        <v>14045.9</v>
      </c>
      <c r="BV54" s="18">
        <f t="shared" si="70"/>
        <v>0.48377305155471811</v>
      </c>
      <c r="BW54" s="15">
        <f>'Investment Analysis'!EU54</f>
        <v>7.7341735892294566E-2</v>
      </c>
      <c r="BX54" s="48"/>
      <c r="BY54" s="18">
        <f t="shared" si="91"/>
        <v>0</v>
      </c>
      <c r="BZ54" s="15">
        <f>'Investment Analysis'!FB54</f>
        <v>0</v>
      </c>
      <c r="CA54" s="48">
        <v>20804.13</v>
      </c>
      <c r="CB54" s="18">
        <f t="shared" si="79"/>
        <v>-0.10327025862068961</v>
      </c>
      <c r="CC54" s="15">
        <f>'Investment Analysis'!FI54</f>
        <v>-5.8903182125930889E-2</v>
      </c>
      <c r="CD54" s="48">
        <v>17423.18</v>
      </c>
      <c r="CE54" s="18">
        <f>'Investment Analysis'!FR54</f>
        <v>-6.3525266982274536E-2</v>
      </c>
      <c r="CF54" s="15">
        <f>'Investment Analysis'!FP54</f>
        <v>0.46302029583763332</v>
      </c>
      <c r="CG54" s="48">
        <v>5231.62</v>
      </c>
      <c r="CH54" s="18">
        <f>'Investment Analysis'!FR54</f>
        <v>-6.3525266982274536E-2</v>
      </c>
      <c r="CI54" s="15">
        <f>'Investment Analysis'!FW54</f>
        <v>7.985913892991027E-2</v>
      </c>
      <c r="CJ54" s="48"/>
      <c r="CK54" s="18">
        <f t="shared" si="94"/>
        <v>0</v>
      </c>
      <c r="CL54" s="15">
        <f>'Investment Analysis'!GD54</f>
        <v>0</v>
      </c>
      <c r="CM54" s="48">
        <v>24265.82</v>
      </c>
      <c r="CN54" s="18">
        <f t="shared" si="24"/>
        <v>-2.7422044088176365E-2</v>
      </c>
      <c r="CO54" s="15">
        <f>'Investment Analysis'!GT54</f>
        <v>8.4403669724770793E-3</v>
      </c>
      <c r="CP54" s="48">
        <v>28893.7</v>
      </c>
      <c r="CQ54" s="18">
        <f t="shared" si="25"/>
        <v>0.34287493667591556</v>
      </c>
      <c r="CR54" s="15">
        <f>'Investment Analysis'!HG54</f>
        <v>0.4755912589180385</v>
      </c>
      <c r="CS54" s="48">
        <v>9120</v>
      </c>
      <c r="CT54" s="18">
        <f t="shared" si="26"/>
        <v>-0.59641731865330827</v>
      </c>
      <c r="CU54" s="15">
        <f>'Investment Analysis'!HN54</f>
        <v>10.004032258064516</v>
      </c>
      <c r="CV54" s="48">
        <v>16903.5</v>
      </c>
      <c r="CW54" s="18">
        <f t="shared" si="27"/>
        <v>-0.41324609056354894</v>
      </c>
      <c r="CX54" s="15">
        <f>'Investment Analysis'!IB54</f>
        <v>6.4117091595845055E-2</v>
      </c>
      <c r="CY54" s="48">
        <v>17546.400000000001</v>
      </c>
      <c r="CZ54" s="18">
        <f t="shared" si="28"/>
        <v>-1.8932065977075682E-2</v>
      </c>
      <c r="DA54" s="15">
        <f>'Investment Analysis'!II54</f>
        <v>0.1140571428571429</v>
      </c>
      <c r="DB54" s="48">
        <v>19648</v>
      </c>
      <c r="DC54" s="18">
        <f t="shared" si="29"/>
        <v>2.4853873785977205</v>
      </c>
      <c r="DD54" s="15">
        <f>'Investment Analysis'!IP54</f>
        <v>2.8267916422573713</v>
      </c>
      <c r="DE54" s="48"/>
      <c r="DF54" s="18">
        <f t="shared" si="30"/>
        <v>0</v>
      </c>
      <c r="DG54" s="15">
        <f>'Investment Analysis'!IW54</f>
        <v>1.2920547945205478</v>
      </c>
      <c r="DH54" s="48">
        <v>12513.2</v>
      </c>
      <c r="DI54" s="18">
        <f t="shared" si="31"/>
        <v>0.93367536160217601</v>
      </c>
      <c r="DJ54" s="15">
        <f>'Investment Analysis'!JD54</f>
        <v>0.26549352750809063</v>
      </c>
      <c r="DK54" s="48">
        <v>1966.55</v>
      </c>
      <c r="DL54" s="18">
        <f t="shared" si="32"/>
        <v>-0.91355444195349245</v>
      </c>
      <c r="DM54" s="15">
        <f>'Investment Analysis'!JK54</f>
        <v>-3.2899751653593635E-2</v>
      </c>
      <c r="DN54" s="48">
        <v>19623.599999999999</v>
      </c>
      <c r="DO54" s="18">
        <f t="shared" si="33"/>
        <v>17.061297745052922</v>
      </c>
      <c r="DP54" s="15">
        <f>'Investment Analysis'!HU54</f>
        <v>1.9950549450549453</v>
      </c>
      <c r="DQ54" s="48">
        <v>30384</v>
      </c>
      <c r="DR54" s="18">
        <f t="shared" si="34"/>
        <v>2.5274169056858444E-2</v>
      </c>
      <c r="DS54" s="15">
        <f>'Investment Analysis'!JR54</f>
        <v>-0.61734435633541418</v>
      </c>
      <c r="DT54" s="48">
        <v>3126</v>
      </c>
      <c r="DU54" s="18">
        <f t="shared" si="82"/>
        <v>0.23557312252964427</v>
      </c>
      <c r="DV54" s="15">
        <f>'Investment Analysis'!JY54</f>
        <v>-0.45059288537549408</v>
      </c>
      <c r="DW54" s="48">
        <v>24107.75</v>
      </c>
      <c r="DX54" s="18">
        <f t="shared" si="36"/>
        <v>0.7679488119683191</v>
      </c>
      <c r="DY54" s="15">
        <f>'Investment Analysis'!KF54</f>
        <v>-6.1088295687885076E-2</v>
      </c>
      <c r="DZ54" s="48">
        <v>2852.4</v>
      </c>
      <c r="EA54" s="18">
        <f t="shared" si="83"/>
        <v>-0.85745127436281854</v>
      </c>
      <c r="EB54" s="15">
        <f>'Investment Analysis'!KM54</f>
        <v>1.0710900473933649</v>
      </c>
      <c r="EC54" s="48">
        <v>2390.6999999999998</v>
      </c>
      <c r="ED54" s="18">
        <f>'Investment Analysis'!KV54</f>
        <v>0.29801980198019795</v>
      </c>
      <c r="EE54" s="15">
        <f>'Investment Analysis'!KT54</f>
        <v>-0.49961832061068706</v>
      </c>
      <c r="EF54" s="48">
        <v>35250</v>
      </c>
      <c r="EG54" s="18">
        <f t="shared" si="39"/>
        <v>0.48022171831695643</v>
      </c>
      <c r="EH54" s="15">
        <f>'Investment Analysis'!LH54</f>
        <v>0.31174993022606762</v>
      </c>
      <c r="EI54" s="48">
        <v>9187.4699999999993</v>
      </c>
      <c r="EJ54" s="18">
        <f t="shared" si="40"/>
        <v>0.14821845903893011</v>
      </c>
      <c r="EK54" s="15">
        <f>'Investment Analysis'!LO54</f>
        <v>0.12902857142857149</v>
      </c>
      <c r="EL54" s="48">
        <v>18749.25</v>
      </c>
      <c r="EM54" s="18">
        <f t="shared" si="84"/>
        <v>-0.15257627118644068</v>
      </c>
      <c r="EN54" s="15">
        <f>'Investment Analysis'!LV54</f>
        <v>0</v>
      </c>
      <c r="EO54" s="48"/>
      <c r="EP54" s="68">
        <f t="shared" si="74"/>
        <v>0</v>
      </c>
      <c r="EQ54" s="15">
        <f>'Investment Analysis'!MC54</f>
        <v>-0.44808988764044949</v>
      </c>
      <c r="ER54" s="48">
        <v>15311.34</v>
      </c>
      <c r="ES54" s="18">
        <f t="shared" si="85"/>
        <v>-0.39181585271394814</v>
      </c>
      <c r="ET54" s="15">
        <f>'Investment Analysis'!LA54</f>
        <v>-0.67621298484637848</v>
      </c>
      <c r="EU54" s="48">
        <v>10508</v>
      </c>
      <c r="EV54" s="18">
        <f>'Investment Analysis'!ML54</f>
        <v>0.23739990579368814</v>
      </c>
      <c r="EW54" s="15">
        <f>'Investment Analysis'!MJ54</f>
        <v>2.5404312668463613</v>
      </c>
      <c r="EX54" s="48">
        <v>34846</v>
      </c>
      <c r="EY54" s="18">
        <f t="shared" si="44"/>
        <v>-0.47280910775747947</v>
      </c>
      <c r="EZ54" s="15">
        <f>'Investment Analysis'!MQ54</f>
        <v>-0.20921366163621924</v>
      </c>
      <c r="FA54" s="48"/>
      <c r="FB54" s="18">
        <f t="shared" si="45"/>
        <v>0</v>
      </c>
      <c r="FC54" s="15">
        <f>'Investment Analysis'!MX54</f>
        <v>-0.57546717776712986</v>
      </c>
      <c r="FD54" s="48">
        <v>4846.25</v>
      </c>
      <c r="FE54" s="18">
        <f t="shared" si="46"/>
        <v>-0.69466286117516607</v>
      </c>
      <c r="FF54" s="15">
        <f>'Investment Analysis'!NE54</f>
        <v>0.43094412046947661</v>
      </c>
      <c r="FG54" s="48"/>
      <c r="FH54" s="18">
        <f t="shared" si="47"/>
        <v>0</v>
      </c>
      <c r="FI54" s="15">
        <f>'Investment Analysis'!NL54</f>
        <v>-0.95696705041683205</v>
      </c>
      <c r="FJ54" s="48">
        <v>11572</v>
      </c>
      <c r="FK54" s="18">
        <f t="shared" si="48"/>
        <v>-0.39243111559139787</v>
      </c>
      <c r="FL54" s="15">
        <f>'Investment Analysis'!NS54</f>
        <v>1.2041904761904763</v>
      </c>
      <c r="FM54" s="48">
        <v>10431.6</v>
      </c>
      <c r="FN54" s="18">
        <f t="shared" si="49"/>
        <v>-0.58895591903318978</v>
      </c>
      <c r="FO54" s="15">
        <f>'Investment Analysis'!NZ54</f>
        <v>-1.0810195721438196E-2</v>
      </c>
      <c r="FP54" s="48"/>
      <c r="FQ54" s="18">
        <f t="shared" si="50"/>
        <v>0</v>
      </c>
      <c r="FR54" s="15">
        <f>'Investment Analysis'!OG54</f>
        <v>-0.99419506358842558</v>
      </c>
      <c r="FS54" s="48">
        <v>5985.75</v>
      </c>
      <c r="FT54" s="18">
        <f t="shared" si="51"/>
        <v>-0.76496745884500983</v>
      </c>
      <c r="FU54" s="15">
        <f>'Investment Analysis'!ON54</f>
        <v>0.88009422850412244</v>
      </c>
      <c r="FV54" s="48"/>
      <c r="FW54" s="18">
        <f t="shared" si="52"/>
        <v>0</v>
      </c>
      <c r="FX54" s="15">
        <f>'Investment Analysis'!OU54</f>
        <v>-0.76363636363636356</v>
      </c>
      <c r="FY54" s="48"/>
      <c r="FZ54" s="18">
        <f t="shared" si="53"/>
        <v>0</v>
      </c>
      <c r="GA54" s="15">
        <f>'Investment Analysis'!PB54</f>
        <v>2.9307692307692306</v>
      </c>
      <c r="GB54" s="48">
        <v>20719.2</v>
      </c>
      <c r="GC54" s="18">
        <f>'Investment Analysis'!PK54</f>
        <v>4.6717352842729452E-2</v>
      </c>
      <c r="GD54" s="15">
        <f>'Investment Analysis'!PI54</f>
        <v>-0.37133831131533596</v>
      </c>
      <c r="GE54" s="48">
        <v>7708.5</v>
      </c>
      <c r="GF54" s="18">
        <f>'Investment Analysis'!PY54</f>
        <v>-0.20662768031189077</v>
      </c>
      <c r="GG54" s="15">
        <f>'Investment Analysis'!PW54</f>
        <v>-0.53325688073394495</v>
      </c>
      <c r="GH54" s="48">
        <v>30319.3</v>
      </c>
      <c r="GI54" s="18">
        <f>'Investment Analysis'!QF54</f>
        <v>0.11395639929070613</v>
      </c>
      <c r="GJ54" s="15">
        <f>'Investment Analysis'!QD54</f>
        <v>-0.36693440825157825</v>
      </c>
      <c r="GK54" s="48">
        <v>5307.25</v>
      </c>
      <c r="GL54" s="18">
        <f>'Investment Analysis'!QM54</f>
        <v>4.6153846153846191E-2</v>
      </c>
      <c r="GM54" s="15">
        <f>'Investment Analysis'!QK54</f>
        <v>-0.45816733067729076</v>
      </c>
      <c r="GN54" s="48">
        <v>31619.02</v>
      </c>
      <c r="GO54" s="18">
        <f>'Investment Analysis'!QT54</f>
        <v>0.13153310104529614</v>
      </c>
      <c r="GP54" s="15">
        <f>'Investment Analysis'!QR54</f>
        <v>-0.98416587435091052</v>
      </c>
      <c r="GQ54" s="48">
        <v>20794.55</v>
      </c>
      <c r="GR54" s="18">
        <f>'Investment Analysis'!RA54</f>
        <v>-0.25214548426644873</v>
      </c>
      <c r="GS54" s="15">
        <f>'Investment Analysis'!QY54</f>
        <v>-0.4815864022662889</v>
      </c>
      <c r="GT54" s="48">
        <v>5716</v>
      </c>
      <c r="GU54" s="18">
        <f>'Investment Analysis'!RH54</f>
        <v>-7.2323232323232289E-2</v>
      </c>
      <c r="GV54" s="15">
        <f>'Investment Analysis'!RF54</f>
        <v>-0.50399654352992007</v>
      </c>
      <c r="GW54" s="48"/>
      <c r="GX54" s="18">
        <f>'Investment Analysis'!RO54</f>
        <v>-0.10324318828792194</v>
      </c>
      <c r="GY54" s="15">
        <f>'Investment Analysis'!RM54</f>
        <v>-0.18169589015678642</v>
      </c>
      <c r="GZ54" s="48"/>
      <c r="HA54" s="18">
        <f>'Investment Analysis'!RV54</f>
        <v>-0.40115163147792704</v>
      </c>
      <c r="HB54" s="15">
        <f>'Investment Analysis'!RT54</f>
        <v>-0.14754098360655737</v>
      </c>
      <c r="HC54" s="48"/>
      <c r="HD54" s="18">
        <f>'Investment Analysis'!SC54</f>
        <v>0.12270263123099301</v>
      </c>
      <c r="HE54" s="15">
        <f>'Investment Analysis'!SA54</f>
        <v>-0.36186682699534051</v>
      </c>
      <c r="HF54" s="48"/>
      <c r="HG54" s="18">
        <f>'Investment Analysis'!SJ54</f>
        <v>-0.3872870249017038</v>
      </c>
      <c r="HH54" s="15">
        <f>'Investment Analysis'!SH54</f>
        <v>-0.252</v>
      </c>
      <c r="HI54" s="48"/>
      <c r="HJ54" s="18">
        <f>'Investment Analysis'!SM54</f>
        <v>-7.7943615257047974E-2</v>
      </c>
      <c r="HK54" s="15">
        <f>'Investment Analysis'!SK54</f>
        <v>0</v>
      </c>
      <c r="HL54" s="48"/>
      <c r="HM54" s="18">
        <f>'Investment Analysis'!SP54</f>
        <v>0</v>
      </c>
      <c r="HN54" s="15">
        <f>'Investment Analysis'!SN54</f>
        <v>-8.1082660644215585E-2</v>
      </c>
      <c r="HO54" s="48"/>
      <c r="HP54" s="18">
        <f>'Investment Analysis'!TE54</f>
        <v>0.60128205128205137</v>
      </c>
      <c r="HQ54" s="15">
        <f>'Investment Analysis'!TC54</f>
        <v>-0.38122368095120135</v>
      </c>
      <c r="HR54" s="48"/>
      <c r="HS54" s="18">
        <f>'Investment Analysis'!TL54</f>
        <v>0.15103244837758101</v>
      </c>
      <c r="HT54" s="15">
        <f>'Investment Analysis'!TJ54</f>
        <v>-0.1131818181818182</v>
      </c>
      <c r="HU54" s="48"/>
      <c r="HV54" s="18">
        <f>'Investment Analysis'!TS54</f>
        <v>-7.731092436974793E-2</v>
      </c>
      <c r="HW54" s="15">
        <f>'Investment Analysis'!TQ54</f>
        <v>-0.59989213849999634</v>
      </c>
      <c r="HX54" s="48"/>
      <c r="HY54" s="18">
        <f>'Investment Analysis'!TZ54</f>
        <v>0.21052631578947362</v>
      </c>
      <c r="HZ54" s="15">
        <f>'Investment Analysis'!TX54</f>
        <v>-0.53061224489795922</v>
      </c>
      <c r="IA54" s="48"/>
      <c r="IB54" s="18">
        <f>'Investment Analysis'!UG54</f>
        <v>0</v>
      </c>
      <c r="IC54" s="15">
        <f>'Investment Analysis'!UE54</f>
        <v>0</v>
      </c>
      <c r="ID54" s="48"/>
      <c r="IE54" s="18">
        <f>'Investment Analysis'!UN54</f>
        <v>0</v>
      </c>
      <c r="IF54" s="15">
        <f>'Investment Analysis'!UL54</f>
        <v>0</v>
      </c>
      <c r="IG54" s="48"/>
      <c r="IH54" s="18">
        <f>'Investment Analysis'!UU54</f>
        <v>0</v>
      </c>
      <c r="II54" s="15">
        <f>'Investment Analysis'!US54</f>
        <v>0</v>
      </c>
      <c r="IJ54" s="48"/>
      <c r="IK54" s="18">
        <f>'Investment Analysis'!VB54</f>
        <v>0</v>
      </c>
      <c r="IL54" s="15">
        <f>'Investment Analysis'!UZ54</f>
        <v>0</v>
      </c>
      <c r="IM54" s="48"/>
      <c r="IN54" s="18">
        <f>'Investment Analysis'!VI54</f>
        <v>0</v>
      </c>
      <c r="IO54" s="15">
        <f>'Investment Analysis'!VG54</f>
        <v>0</v>
      </c>
      <c r="IP54" s="18"/>
      <c r="IQ54" s="18"/>
      <c r="IR54" s="18"/>
      <c r="IS54" s="108">
        <f t="shared" si="59"/>
        <v>3002.0399999999208</v>
      </c>
      <c r="IT54" s="48">
        <f t="shared" si="60"/>
        <v>966580.94</v>
      </c>
      <c r="IU54" s="101">
        <f t="shared" si="54"/>
        <v>0</v>
      </c>
      <c r="IV54" s="101"/>
      <c r="IW54" s="15">
        <f t="shared" si="55"/>
        <v>-6.8364098470324139E-2</v>
      </c>
      <c r="IX54" s="113">
        <f t="shared" si="56"/>
        <v>-70928.390000000014</v>
      </c>
      <c r="IY54" s="21">
        <f t="shared" si="95"/>
        <v>0.16969511657422767</v>
      </c>
      <c r="IZ54" s="173">
        <f t="shared" si="96"/>
        <v>140228.04999999993</v>
      </c>
    </row>
    <row r="55" spans="1:260" x14ac:dyDescent="0.2">
      <c r="A55" s="76">
        <f>'Investment Analysis'!A55</f>
        <v>45726</v>
      </c>
      <c r="B55" s="77">
        <f>'Investment Analysis'!B55</f>
        <v>45726</v>
      </c>
      <c r="C55" s="27">
        <f>'Investment Analysis'!C55</f>
        <v>41911.71</v>
      </c>
      <c r="D55" s="42">
        <f>'Investment Analysis'!D55</f>
        <v>-890.01000000000204</v>
      </c>
      <c r="E55" s="28">
        <f>'Investment Analysis'!E55</f>
        <v>-2.0793790529913331E-2</v>
      </c>
      <c r="F55" s="27">
        <f>'Investment Analysis'!G55</f>
        <v>5614.56</v>
      </c>
      <c r="G55" s="42">
        <f>'Investment Analysis'!H55</f>
        <v>-155.63999999999942</v>
      </c>
      <c r="H55" s="28">
        <f>'Investment Analysis'!I55</f>
        <v>-2.6973068524487786E-2</v>
      </c>
      <c r="I55" s="27">
        <f>'Investment Analysis'!K55</f>
        <v>17468.32</v>
      </c>
      <c r="J55" s="42">
        <f>'Investment Analysis'!L55</f>
        <v>-727.90000000000146</v>
      </c>
      <c r="K55" s="28">
        <f>'Investment Analysis'!M55</f>
        <v>-4.0002813771211898E-2</v>
      </c>
      <c r="L55" s="57">
        <f>'Investment Analysis'!T55</f>
        <v>252.69851073080599</v>
      </c>
      <c r="M55" s="29">
        <f>'Investment Analysis'!V55</f>
        <v>-1.4991368134802115E-2</v>
      </c>
      <c r="N55" s="29">
        <f>'Investment Analysis'!W55</f>
        <v>-2.3272406059893218E-2</v>
      </c>
      <c r="P55" s="48">
        <f>'Investment Analysis'!Y55</f>
        <v>232748.82</v>
      </c>
      <c r="Q55" s="18"/>
      <c r="R55" s="83"/>
      <c r="S55" s="48">
        <v>19225.18</v>
      </c>
      <c r="T55" s="18">
        <f t="shared" si="61"/>
        <v>2.9133877878950187</v>
      </c>
      <c r="U55" s="15">
        <f>'Investment Analysis'!AF55</f>
        <v>0.20689445894276873</v>
      </c>
      <c r="V55" s="48">
        <v>16531.32</v>
      </c>
      <c r="W55" s="18">
        <f t="shared" si="62"/>
        <v>1.7908386260531433</v>
      </c>
      <c r="X55" s="15">
        <f>'Investment Analysis'!AM55</f>
        <v>7.0967741935483886E-2</v>
      </c>
      <c r="Y55" s="48">
        <v>9970.06</v>
      </c>
      <c r="Z55" s="18">
        <f t="shared" si="2"/>
        <v>-5.9542902967126194E-4</v>
      </c>
      <c r="AA55" s="15">
        <f>'Investment Analysis'!GM55</f>
        <v>2.2222222222222313E-2</v>
      </c>
      <c r="AB55" s="48">
        <v>2337.29</v>
      </c>
      <c r="AC55" s="18">
        <f t="shared" si="63"/>
        <v>2.8818212542245591</v>
      </c>
      <c r="AD55" s="15">
        <f>'Investment Analysis'!AT55</f>
        <v>0.11638679791546043</v>
      </c>
      <c r="AE55" s="48">
        <v>20980.87</v>
      </c>
      <c r="AF55" s="18">
        <f t="shared" si="86"/>
        <v>1.808010611262205</v>
      </c>
      <c r="AG55" s="15">
        <f>'Investment Analysis'!BA55</f>
        <v>0.45712155108128272</v>
      </c>
      <c r="AH55" s="48"/>
      <c r="AI55" s="18">
        <f t="shared" si="75"/>
        <v>0</v>
      </c>
      <c r="AJ55" s="15">
        <f>'Investment Analysis'!BH55</f>
        <v>0</v>
      </c>
      <c r="AK55" s="48">
        <v>16417.79</v>
      </c>
      <c r="AL55" s="18">
        <f t="shared" si="64"/>
        <v>5.0872861970366525</v>
      </c>
      <c r="AM55" s="15">
        <f>'Investment Analysis'!BO55</f>
        <v>-3.8733580330078134E-3</v>
      </c>
      <c r="AN55" s="48">
        <v>12697.22</v>
      </c>
      <c r="AO55" s="18">
        <f t="shared" si="87"/>
        <v>7.1244008620689661</v>
      </c>
      <c r="AP55" s="15">
        <f>'Investment Analysis'!BV55</f>
        <v>-8.9103596349973169E-2</v>
      </c>
      <c r="AQ55" s="48"/>
      <c r="AR55" s="18">
        <f t="shared" si="65"/>
        <v>0</v>
      </c>
      <c r="AS55" s="15">
        <f>'Investment Analysis'!CC55</f>
        <v>0</v>
      </c>
      <c r="AT55" s="48">
        <v>23567.42</v>
      </c>
      <c r="AU55" s="18">
        <f t="shared" si="66"/>
        <v>0.23287251625224953</v>
      </c>
      <c r="AV55" s="15">
        <f>'Investment Analysis'!CJ55</f>
        <v>6.6159444260667976E-3</v>
      </c>
      <c r="AW55" s="48">
        <v>16568.29</v>
      </c>
      <c r="AX55" s="18">
        <f t="shared" si="67"/>
        <v>-3.5062620173569564E-2</v>
      </c>
      <c r="AY55" s="15">
        <f>'Investment Analysis'!CQ55</f>
        <v>-5.9349074664964883E-2</v>
      </c>
      <c r="AZ55" s="48">
        <v>14899.39</v>
      </c>
      <c r="BA55" s="18">
        <f t="shared" si="88"/>
        <v>1.1928680097462412</v>
      </c>
      <c r="BB55" s="15">
        <f>'Investment Analysis'!CX55</f>
        <v>5.0388802488336069E-2</v>
      </c>
      <c r="BC55" s="48">
        <v>9173.33</v>
      </c>
      <c r="BD55" s="18">
        <f t="shared" si="76"/>
        <v>-1.082329449258042</v>
      </c>
      <c r="BE55" s="15">
        <f>'Investment Analysis'!DE55</f>
        <v>-0.12985825331504341</v>
      </c>
      <c r="BF55" s="48">
        <v>4334.3500000000004</v>
      </c>
      <c r="BG55" s="18">
        <f>'Investment Analysis'!DN55</f>
        <v>5.6925996204933722E-2</v>
      </c>
      <c r="BH55" s="15">
        <f>'Investment Analysis'!DL55</f>
        <v>9.2865232163081256E-3</v>
      </c>
      <c r="BI55" s="48">
        <v>2129.4</v>
      </c>
      <c r="BJ55" s="18">
        <f>'Investment Analysis'!EB55</f>
        <v>-0.14699731102479827</v>
      </c>
      <c r="BK55" s="15">
        <f>'Investment Analysis'!DZ55</f>
        <v>0.52347918890074718</v>
      </c>
      <c r="BL55" s="48">
        <v>3743.04</v>
      </c>
      <c r="BM55" s="18">
        <f>'Investment Analysis'!EI55</f>
        <v>-0.129880694143167</v>
      </c>
      <c r="BN55" s="15">
        <f>'Investment Analysis'!EG55</f>
        <v>0.52591535901093689</v>
      </c>
      <c r="BO55" s="48"/>
      <c r="BP55" s="18">
        <f>'Investment Analysis'!DU55</f>
        <v>-1.9170168067226809E-2</v>
      </c>
      <c r="BQ55" s="15">
        <f>'Investment Analysis'!DS55</f>
        <v>0</v>
      </c>
      <c r="BR55" s="48">
        <v>5344.77</v>
      </c>
      <c r="BS55" s="18">
        <f>'Investment Analysis'!EP55</f>
        <v>-3.3872416891284778E-2</v>
      </c>
      <c r="BT55" s="15">
        <f>'Investment Analysis'!EN55</f>
        <v>0.66609854353889042</v>
      </c>
      <c r="BU55" s="48">
        <v>13777.01</v>
      </c>
      <c r="BV55" s="18">
        <f t="shared" si="70"/>
        <v>0.46567573024633208</v>
      </c>
      <c r="BW55" s="15">
        <f>'Investment Analysis'!EU55</f>
        <v>5.6717272987682733E-2</v>
      </c>
      <c r="BX55" s="48"/>
      <c r="BY55" s="18">
        <f t="shared" si="91"/>
        <v>0</v>
      </c>
      <c r="BZ55" s="15">
        <f>'Investment Analysis'!FB55</f>
        <v>0</v>
      </c>
      <c r="CA55" s="48">
        <v>20800.38</v>
      </c>
      <c r="CB55" s="18">
        <f t="shared" si="79"/>
        <v>-0.10343189655172409</v>
      </c>
      <c r="CC55" s="15">
        <f>'Investment Analysis'!FI55</f>
        <v>-5.9072444143534103E-2</v>
      </c>
      <c r="CD55" s="48">
        <v>16600.77</v>
      </c>
      <c r="CE55" s="18">
        <f>'Investment Analysis'!FR55</f>
        <v>-0.10772872398987116</v>
      </c>
      <c r="CF55" s="15">
        <f>'Investment Analysis'!FP55</f>
        <v>0.39396284829721362</v>
      </c>
      <c r="CG55" s="48">
        <v>5198.6000000000004</v>
      </c>
      <c r="CH55" s="18">
        <f>'Investment Analysis'!FR55</f>
        <v>-0.10772872398987116</v>
      </c>
      <c r="CI55" s="15">
        <f>'Investment Analysis'!FW55</f>
        <v>7.3043280699761362E-2</v>
      </c>
      <c r="CJ55" s="48"/>
      <c r="CK55" s="18">
        <f t="shared" si="94"/>
        <v>0</v>
      </c>
      <c r="CL55" s="15">
        <f>'Investment Analysis'!GD55</f>
        <v>0</v>
      </c>
      <c r="CM55" s="48">
        <v>24127.85</v>
      </c>
      <c r="CN55" s="18">
        <f t="shared" si="24"/>
        <v>-3.2951903807615292E-2</v>
      </c>
      <c r="CO55" s="15">
        <f>'Investment Analysis'!GT55</f>
        <v>-2.6055045871559664E-2</v>
      </c>
      <c r="CP55" s="48">
        <v>24436.5</v>
      </c>
      <c r="CQ55" s="18">
        <f t="shared" si="25"/>
        <v>0.13572036084271</v>
      </c>
      <c r="CR55" s="15">
        <f>'Investment Analysis'!HG55</f>
        <v>0.24796359755069949</v>
      </c>
      <c r="CS55" s="48">
        <v>8880</v>
      </c>
      <c r="CT55" s="18">
        <f t="shared" si="26"/>
        <v>-0.60703791553085285</v>
      </c>
      <c r="CU55" s="15">
        <f>'Investment Analysis'!HN55</f>
        <v>10.766129032258064</v>
      </c>
      <c r="CV55" s="48">
        <v>16047</v>
      </c>
      <c r="CW55" s="18">
        <f t="shared" si="27"/>
        <v>-0.44297689917906174</v>
      </c>
      <c r="CX55" s="15">
        <f>'Investment Analysis'!IB55</f>
        <v>1.0198300283286102E-2</v>
      </c>
      <c r="CY55" s="48">
        <v>16600.5</v>
      </c>
      <c r="CZ55" s="18">
        <f t="shared" si="28"/>
        <v>-7.1819960861056756E-2</v>
      </c>
      <c r="DA55" s="15">
        <f>'Investment Analysis'!II55</f>
        <v>5.3999999999999937E-2</v>
      </c>
      <c r="DB55" s="48">
        <v>19208</v>
      </c>
      <c r="DC55" s="18">
        <f t="shared" si="29"/>
        <v>2.4073351368131624</v>
      </c>
      <c r="DD55" s="15">
        <f>'Investment Analysis'!IP55</f>
        <v>2.8474907244678773</v>
      </c>
      <c r="DE55" s="48"/>
      <c r="DF55" s="18">
        <f t="shared" si="30"/>
        <v>0</v>
      </c>
      <c r="DG55" s="15">
        <f>'Investment Analysis'!IW55</f>
        <v>1.2268493150684932</v>
      </c>
      <c r="DH55" s="48">
        <v>11959.8</v>
      </c>
      <c r="DI55" s="18">
        <f t="shared" si="31"/>
        <v>0.84815799233527001</v>
      </c>
      <c r="DJ55" s="15">
        <f>'Investment Analysis'!JD55</f>
        <v>0.2095266990291263</v>
      </c>
      <c r="DK55" s="48">
        <v>1900.8</v>
      </c>
      <c r="DL55" s="18">
        <f t="shared" si="32"/>
        <v>-0.91644467888698411</v>
      </c>
      <c r="DM55" s="15">
        <f>'Investment Analysis'!JK55</f>
        <v>-6.5233961985787639E-2</v>
      </c>
      <c r="DN55" s="48">
        <v>20124</v>
      </c>
      <c r="DO55" s="18">
        <f t="shared" si="33"/>
        <v>17.521859180855959</v>
      </c>
      <c r="DP55" s="15">
        <f>'Investment Analysis'!HU55</f>
        <v>2.0714285714285716</v>
      </c>
      <c r="DQ55" s="48">
        <v>28812</v>
      </c>
      <c r="DR55" s="18">
        <f t="shared" si="34"/>
        <v>-2.7771216467015355E-2</v>
      </c>
      <c r="DS55" s="15">
        <f>'Investment Analysis'!JR55</f>
        <v>-0.64535177998987681</v>
      </c>
      <c r="DT55" s="48">
        <v>2934</v>
      </c>
      <c r="DU55" s="18">
        <f t="shared" si="82"/>
        <v>0.15968379446640316</v>
      </c>
      <c r="DV55" s="15">
        <f>'Investment Analysis'!JY55</f>
        <v>-0.48616600790513831</v>
      </c>
      <c r="DW55" s="48">
        <v>23360.25</v>
      </c>
      <c r="DX55" s="18">
        <f t="shared" si="36"/>
        <v>0.71313068348489295</v>
      </c>
      <c r="DY55" s="15">
        <f>'Investment Analysis'!KF55</f>
        <v>-5.2361396303901415E-2</v>
      </c>
      <c r="DZ55" s="48">
        <v>2766</v>
      </c>
      <c r="EA55" s="18">
        <f t="shared" si="83"/>
        <v>-0.86176911544227885</v>
      </c>
      <c r="EB55" s="15">
        <f>'Investment Analysis'!KM55</f>
        <v>0.86966824644549767</v>
      </c>
      <c r="EC55" s="48">
        <v>2274.8000000000002</v>
      </c>
      <c r="ED55" s="18">
        <f>'Investment Analysis'!KV55</f>
        <v>0.22475247524752484</v>
      </c>
      <c r="EE55" s="15">
        <f>'Investment Analysis'!KT55</f>
        <v>-0.52786259541984726</v>
      </c>
      <c r="EF55" s="48">
        <v>35617.5</v>
      </c>
      <c r="EG55" s="18">
        <f t="shared" si="39"/>
        <v>0.49565381708238854</v>
      </c>
      <c r="EH55" s="15">
        <f>'Investment Analysis'!LH55</f>
        <v>0.32542562098799899</v>
      </c>
      <c r="EI55" s="48">
        <v>9023.7900000000009</v>
      </c>
      <c r="EJ55" s="18">
        <f t="shared" si="40"/>
        <v>0.12776229456976829</v>
      </c>
      <c r="EK55" s="15">
        <f>'Investment Analysis'!LO55</f>
        <v>0.10891428571428573</v>
      </c>
      <c r="EL55" s="48">
        <v>18008.25</v>
      </c>
      <c r="EM55" s="18">
        <f t="shared" si="84"/>
        <v>-0.18606779661016948</v>
      </c>
      <c r="EN55" s="15">
        <f>'Investment Analysis'!LV55</f>
        <v>0</v>
      </c>
      <c r="EO55" s="48"/>
      <c r="EP55" s="68">
        <f t="shared" si="74"/>
        <v>0</v>
      </c>
      <c r="EQ55" s="15">
        <f>'Investment Analysis'!MC55</f>
        <v>-0.46876404494382024</v>
      </c>
      <c r="ER55" s="48">
        <v>14108.94</v>
      </c>
      <c r="ES55" s="18">
        <f t="shared" si="85"/>
        <v>-0.43957657246132159</v>
      </c>
      <c r="ET55" s="15">
        <f>'Investment Analysis'!LA55</f>
        <v>-0.70568608369247876</v>
      </c>
      <c r="EU55" s="48">
        <v>9476</v>
      </c>
      <c r="EV55" s="18">
        <f>'Investment Analysis'!ML55</f>
        <v>0.11587376354215737</v>
      </c>
      <c r="EW55" s="15">
        <f>'Investment Analysis'!MJ55</f>
        <v>2.1927223719676556</v>
      </c>
      <c r="EX55" s="48">
        <v>33806.5</v>
      </c>
      <c r="EY55" s="18">
        <f t="shared" si="44"/>
        <v>-0.48853587503309504</v>
      </c>
      <c r="EZ55" s="15">
        <f>'Investment Analysis'!MQ55</f>
        <v>-0.23280381254964258</v>
      </c>
      <c r="FA55" s="48"/>
      <c r="FB55" s="18">
        <f t="shared" si="45"/>
        <v>0</v>
      </c>
      <c r="FC55" s="15">
        <f>'Investment Analysis'!MX55</f>
        <v>-0.60757067561092482</v>
      </c>
      <c r="FD55" s="48">
        <v>4803</v>
      </c>
      <c r="FE55" s="18">
        <f t="shared" si="46"/>
        <v>-0.69738781990700494</v>
      </c>
      <c r="FF55" s="15">
        <f>'Investment Analysis'!NE55</f>
        <v>0.41817376540931578</v>
      </c>
      <c r="FG55" s="48"/>
      <c r="FH55" s="18">
        <f t="shared" si="47"/>
        <v>0</v>
      </c>
      <c r="FI55" s="15">
        <f>'Investment Analysis'!NL55</f>
        <v>-0.95911075823739578</v>
      </c>
      <c r="FJ55" s="48">
        <v>10805.2</v>
      </c>
      <c r="FK55" s="18">
        <f t="shared" si="48"/>
        <v>-0.43269069220430106</v>
      </c>
      <c r="FL55" s="15">
        <f>'Investment Analysis'!NS55</f>
        <v>1.0581333333333334</v>
      </c>
      <c r="FM55" s="48">
        <v>9952.2000000000007</v>
      </c>
      <c r="FN55" s="18">
        <f t="shared" si="49"/>
        <v>-0.60784607322003437</v>
      </c>
      <c r="FO55" s="15">
        <f>'Investment Analysis'!NZ55</f>
        <v>-5.6269913518434155E-2</v>
      </c>
      <c r="FP55" s="48"/>
      <c r="FQ55" s="18">
        <f t="shared" si="50"/>
        <v>0</v>
      </c>
      <c r="FR55" s="15">
        <f>'Investment Analysis'!OG55</f>
        <v>-0.99454956352195689</v>
      </c>
      <c r="FS55" s="48">
        <v>5550.75</v>
      </c>
      <c r="FT55" s="18">
        <f t="shared" si="51"/>
        <v>-0.78204788408870041</v>
      </c>
      <c r="FU55" s="15">
        <f>'Investment Analysis'!ON55</f>
        <v>0.74346289752650174</v>
      </c>
      <c r="FV55" s="48"/>
      <c r="FW55" s="18">
        <f t="shared" si="52"/>
        <v>0</v>
      </c>
      <c r="FX55" s="15">
        <f>'Investment Analysis'!OU55</f>
        <v>-0.77402597402597395</v>
      </c>
      <c r="FY55" s="48"/>
      <c r="FZ55" s="18">
        <f t="shared" si="53"/>
        <v>0</v>
      </c>
      <c r="GA55" s="15">
        <f>'Investment Analysis'!PB55</f>
        <v>2.9344615384615387</v>
      </c>
      <c r="GB55" s="48">
        <v>20488.8</v>
      </c>
      <c r="GC55" s="18">
        <f>'Investment Analysis'!PK55</f>
        <v>4.1696552383684783E-2</v>
      </c>
      <c r="GD55" s="15">
        <f>'Investment Analysis'!PI55</f>
        <v>-0.37435381964388281</v>
      </c>
      <c r="GE55" s="48">
        <v>7610</v>
      </c>
      <c r="GF55" s="18">
        <f>'Investment Analysis'!PY55</f>
        <v>-0.22807017543859648</v>
      </c>
      <c r="GG55" s="15">
        <f>'Investment Analysis'!PW55</f>
        <v>-0.54587155963302758</v>
      </c>
      <c r="GH55" s="48">
        <v>29315</v>
      </c>
      <c r="GI55" s="18">
        <f>'Investment Analysis'!QF55</f>
        <v>8.9444038802544992E-2</v>
      </c>
      <c r="GJ55" s="15">
        <f>'Investment Analysis'!QD55</f>
        <v>-0.38086487447760753</v>
      </c>
      <c r="GK55" s="48">
        <v>5146.25</v>
      </c>
      <c r="GL55" s="18">
        <f>'Investment Analysis'!QM55</f>
        <v>-2.3076923076923096E-2</v>
      </c>
      <c r="GM55" s="15">
        <f>'Investment Analysis'!QK55</f>
        <v>-0.49402390438247007</v>
      </c>
      <c r="GN55" s="48">
        <v>30619.21</v>
      </c>
      <c r="GO55" s="18">
        <f>'Investment Analysis'!QT55</f>
        <v>-4.9651567944250893E-2</v>
      </c>
      <c r="GP55" s="15">
        <f>'Investment Analysis'!QR55</f>
        <v>-0.98670128477047225</v>
      </c>
      <c r="GQ55" s="48">
        <v>20561.5</v>
      </c>
      <c r="GR55" s="18">
        <f>'Investment Analysis'!RA55</f>
        <v>-0.33387821822639974</v>
      </c>
      <c r="GS55" s="15">
        <f>'Investment Analysis'!QY55</f>
        <v>-0.5382436260623229</v>
      </c>
      <c r="GT55" s="48">
        <v>5424.5</v>
      </c>
      <c r="GU55" s="18">
        <f>'Investment Analysis'!RH55</f>
        <v>-0.11555555555555554</v>
      </c>
      <c r="GV55" s="15">
        <f>'Investment Analysis'!RF55</f>
        <v>-0.52711168718945778</v>
      </c>
      <c r="GW55" s="48"/>
      <c r="GX55" s="18">
        <f>'Investment Analysis'!RO55</f>
        <v>-0.135878405856039</v>
      </c>
      <c r="GY55" s="15">
        <f>'Investment Analysis'!RM55</f>
        <v>-0.21147601818350498</v>
      </c>
      <c r="GZ55" s="48"/>
      <c r="HA55" s="18">
        <f>'Investment Analysis'!RV55</f>
        <v>-0.38099808061420343</v>
      </c>
      <c r="HB55" s="15">
        <f>'Investment Analysis'!RT55</f>
        <v>-0.11885245901639345</v>
      </c>
      <c r="HC55" s="48"/>
      <c r="HD55" s="18">
        <f>'Investment Analysis'!SC55</f>
        <v>9.9166997223324085E-3</v>
      </c>
      <c r="HE55" s="15">
        <f>'Investment Analysis'!SA55</f>
        <v>-0.4259732451525628</v>
      </c>
      <c r="HF55" s="48"/>
      <c r="HG55" s="18">
        <f>'Investment Analysis'!SJ55</f>
        <v>-0.48165137614678899</v>
      </c>
      <c r="HH55" s="15">
        <f>'Investment Analysis'!SH55</f>
        <v>-0.36719999999999997</v>
      </c>
      <c r="HI55" s="48"/>
      <c r="HJ55" s="18">
        <f>'Investment Analysis'!SM55</f>
        <v>-0.13129496402877708</v>
      </c>
      <c r="HK55" s="15">
        <f>'Investment Analysis'!SK55</f>
        <v>0</v>
      </c>
      <c r="HL55" s="48"/>
      <c r="HM55" s="18">
        <f>'Investment Analysis'!SP55</f>
        <v>0</v>
      </c>
      <c r="HN55" s="15">
        <f>'Investment Analysis'!SN55</f>
        <v>-0.11630359589397496</v>
      </c>
      <c r="HO55" s="48"/>
      <c r="HP55" s="18">
        <f>'Investment Analysis'!TE55</f>
        <v>0.56538461538461549</v>
      </c>
      <c r="HQ55" s="15">
        <f>'Investment Analysis'!TC55</f>
        <v>-0.39509536784741134</v>
      </c>
      <c r="HR55" s="48"/>
      <c r="HS55" s="18">
        <f>'Investment Analysis'!TL55</f>
        <v>0.20176991150442464</v>
      </c>
      <c r="HT55" s="15">
        <f>'Investment Analysis'!TJ55</f>
        <v>-7.4090909090909138E-2</v>
      </c>
      <c r="HU55" s="48"/>
      <c r="HV55" s="18">
        <f>'Investment Analysis'!TS55</f>
        <v>-8.9075630252100788E-2</v>
      </c>
      <c r="HW55" s="15">
        <f>'Investment Analysis'!TQ55</f>
        <v>-0.60499369593260111</v>
      </c>
      <c r="HX55" s="48"/>
      <c r="HY55" s="18">
        <f>'Investment Analysis'!TZ55</f>
        <v>0.15204678362573101</v>
      </c>
      <c r="HZ55" s="15">
        <f>'Investment Analysis'!TX55</f>
        <v>-0.55328798185941053</v>
      </c>
      <c r="IA55" s="48"/>
      <c r="IB55" s="18">
        <f>'Investment Analysis'!UG55</f>
        <v>0</v>
      </c>
      <c r="IC55" s="15">
        <f>'Investment Analysis'!UE55</f>
        <v>0</v>
      </c>
      <c r="ID55" s="48"/>
      <c r="IE55" s="18">
        <f>'Investment Analysis'!UN55</f>
        <v>0</v>
      </c>
      <c r="IF55" s="15">
        <f>'Investment Analysis'!UL55</f>
        <v>0</v>
      </c>
      <c r="IG55" s="48"/>
      <c r="IH55" s="18">
        <f>'Investment Analysis'!UU55</f>
        <v>0</v>
      </c>
      <c r="II55" s="15">
        <f>'Investment Analysis'!US55</f>
        <v>0</v>
      </c>
      <c r="IJ55" s="48"/>
      <c r="IK55" s="18">
        <f>'Investment Analysis'!VB55</f>
        <v>0</v>
      </c>
      <c r="IL55" s="15">
        <f>'Investment Analysis'!UZ55</f>
        <v>0</v>
      </c>
      <c r="IM55" s="48"/>
      <c r="IN55" s="18">
        <f>'Investment Analysis'!VI55</f>
        <v>0</v>
      </c>
      <c r="IO55" s="15">
        <f>'Investment Analysis'!VG55</f>
        <v>0</v>
      </c>
      <c r="IP55" s="18"/>
      <c r="IQ55" s="18"/>
      <c r="IR55" s="18"/>
      <c r="IS55" s="108">
        <f t="shared" si="59"/>
        <v>-25786.749999999767</v>
      </c>
      <c r="IT55" s="48">
        <f t="shared" si="60"/>
        <v>940794.19000000018</v>
      </c>
      <c r="IU55" s="101">
        <f t="shared" si="54"/>
        <v>0</v>
      </c>
      <c r="IV55" s="101"/>
      <c r="IW55" s="15">
        <f t="shared" si="55"/>
        <v>-9.3218573754897976E-2</v>
      </c>
      <c r="IX55" s="113">
        <f t="shared" si="56"/>
        <v>-96715.139999999781</v>
      </c>
      <c r="IY55" s="21">
        <f t="shared" si="95"/>
        <v>0.13848962275668952</v>
      </c>
      <c r="IZ55" s="173">
        <f t="shared" si="96"/>
        <v>114441.30000000016</v>
      </c>
    </row>
    <row r="56" spans="1:260" x14ac:dyDescent="0.2">
      <c r="A56" s="76">
        <f>'Investment Analysis'!A56</f>
        <v>45727</v>
      </c>
      <c r="B56" s="77">
        <f>'Investment Analysis'!B56</f>
        <v>45727</v>
      </c>
      <c r="C56" s="27">
        <f>'Investment Analysis'!C56</f>
        <v>41433.480000000003</v>
      </c>
      <c r="D56" s="42">
        <f>'Investment Analysis'!D56</f>
        <v>-478.22999999999593</v>
      </c>
      <c r="E56" s="28">
        <f>'Investment Analysis'!E56</f>
        <v>-1.141041489359408E-2</v>
      </c>
      <c r="F56" s="27">
        <f>'Investment Analysis'!G56</f>
        <v>5572.07</v>
      </c>
      <c r="G56" s="42">
        <f>'Investment Analysis'!H56</f>
        <v>-42.490000000000691</v>
      </c>
      <c r="H56" s="28">
        <f>'Investment Analysis'!I56</f>
        <v>-7.5678236584880536E-3</v>
      </c>
      <c r="I56" s="27">
        <f>'Investment Analysis'!K56</f>
        <v>17436.099999999999</v>
      </c>
      <c r="J56" s="42">
        <f>'Investment Analysis'!L56</f>
        <v>-32.220000000001164</v>
      </c>
      <c r="K56" s="28">
        <f>'Investment Analysis'!M56</f>
        <v>-1.8444818963701812E-3</v>
      </c>
      <c r="L56" s="57">
        <f>'Investment Analysis'!T56</f>
        <v>251.68490771953302</v>
      </c>
      <c r="M56" s="29">
        <f>'Investment Analysis'!V56</f>
        <v>-4.0111158880265238E-3</v>
      </c>
      <c r="N56" s="29">
        <f>'Investment Analysis'!W56</f>
        <v>-2.7190173630220301E-2</v>
      </c>
      <c r="P56" s="48">
        <f>'Investment Analysis'!Y56</f>
        <v>232748.82</v>
      </c>
      <c r="Q56" s="18"/>
      <c r="R56" s="83"/>
      <c r="S56" s="48">
        <v>19287.060000000001</v>
      </c>
      <c r="T56" s="18">
        <f t="shared" si="61"/>
        <v>2.9216738082485274</v>
      </c>
      <c r="U56" s="15">
        <f>'Investment Analysis'!AF56</f>
        <v>0.21077866116404678</v>
      </c>
      <c r="V56" s="48">
        <v>16581.12</v>
      </c>
      <c r="W56" s="18">
        <f t="shared" si="62"/>
        <v>1.797293583927414</v>
      </c>
      <c r="X56" s="15">
        <f>'Investment Analysis'!AM56</f>
        <v>7.4193548387096714E-2</v>
      </c>
      <c r="Y56" s="48">
        <v>9959.74</v>
      </c>
      <c r="Z56" s="18">
        <f t="shared" si="2"/>
        <v>-1.6299117882919224E-3</v>
      </c>
      <c r="AA56" s="15">
        <f>'Investment Analysis'!GM56</f>
        <v>2.1164021164021277E-2</v>
      </c>
      <c r="AB56" s="48">
        <v>2338.5</v>
      </c>
      <c r="AC56" s="18">
        <f t="shared" si="63"/>
        <v>2.882275628989861</v>
      </c>
      <c r="AD56" s="15">
        <f>'Investment Analysis'!AT56</f>
        <v>0.11696583671105962</v>
      </c>
      <c r="AE56" s="48">
        <v>20823.03</v>
      </c>
      <c r="AF56" s="18">
        <f t="shared" si="86"/>
        <v>1.8009732935039457</v>
      </c>
      <c r="AG56" s="15">
        <f>'Investment Analysis'!BA56</f>
        <v>0.44615958240119324</v>
      </c>
      <c r="AH56" s="48"/>
      <c r="AI56" s="18">
        <f t="shared" ref="AI56:AI88" si="97">IF(AH56&gt;0,(AH56-5000+20000-AI$5)/AI$5,0)</f>
        <v>0</v>
      </c>
      <c r="AJ56" s="15">
        <f>'Investment Analysis'!BH56</f>
        <v>0</v>
      </c>
      <c r="AK56" s="48">
        <v>16548.240000000002</v>
      </c>
      <c r="AL56" s="18">
        <f t="shared" si="64"/>
        <v>5.1211957369378744</v>
      </c>
      <c r="AM56" s="15">
        <f>'Investment Analysis'!BO56</f>
        <v>4.0417649040079976E-3</v>
      </c>
      <c r="AN56" s="48">
        <v>12783.27</v>
      </c>
      <c r="AO56" s="18">
        <f t="shared" ref="AO56:AO119" si="98">IF(AN56&gt;0,(AN56+25000+5000-AO$5)/AO$5,0)</f>
        <v>8.2205323275862074</v>
      </c>
      <c r="AP56" s="15">
        <f>'Investment Analysis'!BV56</f>
        <v>-8.2930756843800232E-2</v>
      </c>
      <c r="AQ56" s="48"/>
      <c r="AR56" s="18">
        <f t="shared" ref="AR56:AR119" si="99">IF(AQ56&gt;0,(AQ56+10000+4000-AR$5)/AR$5,0)</f>
        <v>0</v>
      </c>
      <c r="AS56" s="15">
        <f>'Investment Analysis'!CC56</f>
        <v>0</v>
      </c>
      <c r="AT56" s="48">
        <v>23482.23</v>
      </c>
      <c r="AU56" s="18">
        <f t="shared" si="66"/>
        <v>0.22974363683108665</v>
      </c>
      <c r="AV56" s="15">
        <f>'Investment Analysis'!CJ56</f>
        <v>2.9771749917300648E-3</v>
      </c>
      <c r="AW56" s="48">
        <v>16781.849999999999</v>
      </c>
      <c r="AX56" s="18">
        <f t="shared" si="67"/>
        <v>-2.3964558540768146E-2</v>
      </c>
      <c r="AY56" s="15">
        <f>'Investment Analysis'!CQ56</f>
        <v>-4.7223994894703268E-2</v>
      </c>
      <c r="AZ56" s="48">
        <v>14939.09</v>
      </c>
      <c r="BA56" s="18">
        <f>IF(AZ56&gt;0,(AZ56+15000+7000+3000-BA$5)/BA$5,0)</f>
        <v>1.3735122125155996</v>
      </c>
      <c r="BB56" s="15">
        <f>'Investment Analysis'!CX56</f>
        <v>5.3188180404354614E-2</v>
      </c>
      <c r="BC56" s="48">
        <v>9178.15</v>
      </c>
      <c r="BD56" s="18">
        <f t="shared" ref="BD56:BD88" si="100">IF(BC56&gt;0,(BC56-10000+30000-BD$5)/BD$5,0)</f>
        <v>1.9059008066925607</v>
      </c>
      <c r="BE56" s="15">
        <f>'Investment Analysis'!DE56</f>
        <v>-0.12940100594421589</v>
      </c>
      <c r="BF56" s="48">
        <v>4327.54</v>
      </c>
      <c r="BG56" s="18">
        <f>'Investment Analysis'!DN56</f>
        <v>5.526565464895649E-2</v>
      </c>
      <c r="BH56" s="15">
        <f>'Investment Analysis'!DL56</f>
        <v>7.7010192525482088E-3</v>
      </c>
      <c r="BI56" s="48">
        <v>2133.87</v>
      </c>
      <c r="BJ56" s="18">
        <f>'Investment Analysis'!EB56</f>
        <v>-0.14520466089034956</v>
      </c>
      <c r="BK56" s="15">
        <f>'Investment Analysis'!DZ56</f>
        <v>0.52668089647812177</v>
      </c>
      <c r="BL56" s="48">
        <v>3733.71</v>
      </c>
      <c r="BM56" s="18">
        <f>'Investment Analysis'!EI56</f>
        <v>-0.13204989154013028</v>
      </c>
      <c r="BN56" s="15">
        <f>'Investment Analysis'!EG56</f>
        <v>0.52211126961483578</v>
      </c>
      <c r="BO56" s="48"/>
      <c r="BP56" s="18">
        <f>'Investment Analysis'!DU56</f>
        <v>-1.3130252100840336E-2</v>
      </c>
      <c r="BQ56" s="15">
        <f>'Investment Analysis'!DS56</f>
        <v>0</v>
      </c>
      <c r="BR56" s="48">
        <v>5309.98</v>
      </c>
      <c r="BS56" s="18">
        <f>'Investment Analysis'!EP56</f>
        <v>-4.0161725067385433E-2</v>
      </c>
      <c r="BT56" s="15">
        <f>'Investment Analysis'!EN56</f>
        <v>0.65525255655407477</v>
      </c>
      <c r="BU56" s="48">
        <v>13691.11</v>
      </c>
      <c r="BV56" s="18">
        <f t="shared" si="70"/>
        <v>0.45989433301924892</v>
      </c>
      <c r="BW56" s="15">
        <f>'Investment Analysis'!EU56</f>
        <v>5.0128902893153832E-2</v>
      </c>
      <c r="BX56" s="48"/>
      <c r="BY56" s="18">
        <f t="shared" si="91"/>
        <v>0</v>
      </c>
      <c r="BZ56" s="15">
        <f>'Investment Analysis'!FB56</f>
        <v>0</v>
      </c>
      <c r="CA56" s="48">
        <v>20740.52</v>
      </c>
      <c r="CB56" s="18">
        <f t="shared" si="79"/>
        <v>-0.10601206896551722</v>
      </c>
      <c r="CC56" s="15">
        <f>'Investment Analysis'!FI56</f>
        <v>-6.1780636425186164E-2</v>
      </c>
      <c r="CD56" s="48">
        <v>16720.59</v>
      </c>
      <c r="CE56" s="18">
        <f>'Investment Analysis'!FR56</f>
        <v>-0.10128812066497857</v>
      </c>
      <c r="CF56" s="15">
        <f>'Investment Analysis'!FP56</f>
        <v>0.40402476780185748</v>
      </c>
      <c r="CG56" s="48">
        <v>5183.1899999999996</v>
      </c>
      <c r="CH56" s="18">
        <f>'Investment Analysis'!FR56</f>
        <v>-0.10128812066497857</v>
      </c>
      <c r="CI56" s="15">
        <f>'Investment Analysis'!FW56</f>
        <v>6.986254685902539E-2</v>
      </c>
      <c r="CJ56" s="48"/>
      <c r="CK56" s="18">
        <f t="shared" si="94"/>
        <v>0</v>
      </c>
      <c r="CL56" s="15">
        <f>'Investment Analysis'!GD56</f>
        <v>0</v>
      </c>
      <c r="CM56" s="48">
        <v>24127.85</v>
      </c>
      <c r="CN56" s="18">
        <f t="shared" si="24"/>
        <v>-3.2951903807615292E-2</v>
      </c>
      <c r="CO56" s="15">
        <f>'Investment Analysis'!GT56</f>
        <v>-1.8715596330275287E-2</v>
      </c>
      <c r="CP56" s="48">
        <v>25363.8</v>
      </c>
      <c r="CQ56" s="18">
        <f t="shared" si="25"/>
        <v>0.17881791943782158</v>
      </c>
      <c r="CR56" s="15">
        <f>'Investment Analysis'!HG56</f>
        <v>0.29532048761305557</v>
      </c>
      <c r="CS56" s="48">
        <v>8850</v>
      </c>
      <c r="CT56" s="18">
        <f t="shared" si="26"/>
        <v>-0.60836549014054586</v>
      </c>
      <c r="CU56" s="15">
        <f>'Investment Analysis'!HN56</f>
        <v>10.71774193548387</v>
      </c>
      <c r="CV56" s="48">
        <v>16314</v>
      </c>
      <c r="CW56" s="18">
        <f t="shared" si="27"/>
        <v>-0.43370880122186162</v>
      </c>
      <c r="CX56" s="15">
        <f>'Investment Analysis'!IB56</f>
        <v>2.7006610009442863E-2</v>
      </c>
      <c r="CY56" s="48">
        <v>17108.099999999999</v>
      </c>
      <c r="CZ56" s="18">
        <f t="shared" si="28"/>
        <v>-4.3438635728263987E-2</v>
      </c>
      <c r="DA56" s="15">
        <f>'Investment Analysis'!II56</f>
        <v>8.6228571428571446E-2</v>
      </c>
      <c r="DB56" s="48">
        <v>19044</v>
      </c>
      <c r="DC56" s="18">
        <f t="shared" si="29"/>
        <v>2.3782429376025545</v>
      </c>
      <c r="DD56" s="15">
        <f>'Investment Analysis'!IP56</f>
        <v>2.80804530365163</v>
      </c>
      <c r="DE56" s="48"/>
      <c r="DF56" s="18">
        <f>'Investment Analysis'!IY56</f>
        <v>-0.18797431406888507</v>
      </c>
      <c r="DG56" s="15">
        <f>'Investment Analysis'!IW56</f>
        <v>1.2865753424657533</v>
      </c>
      <c r="DH56" s="48">
        <v>12114.2</v>
      </c>
      <c r="DI56" s="18">
        <f t="shared" si="31"/>
        <v>0.87201755470391906</v>
      </c>
      <c r="DJ56" s="15">
        <f>'Investment Analysis'!JD56</f>
        <v>0.22514158576051793</v>
      </c>
      <c r="DK56" s="48">
        <v>1902.25</v>
      </c>
      <c r="DL56" s="18">
        <f t="shared" si="32"/>
        <v>-0.91638093982153057</v>
      </c>
      <c r="DM56" s="15">
        <f>'Investment Analysis'!JK56</f>
        <v>-6.4520888145762151E-2</v>
      </c>
      <c r="DN56" s="48">
        <v>19648.8</v>
      </c>
      <c r="DO56" s="18">
        <f t="shared" si="33"/>
        <v>17.084491486424298</v>
      </c>
      <c r="DP56" s="15">
        <f>'Investment Analysis'!HU56</f>
        <v>1.9989010989010987</v>
      </c>
      <c r="DQ56" s="48">
        <v>29484</v>
      </c>
      <c r="DR56" s="18">
        <f t="shared" si="34"/>
        <v>-5.0953264720769364E-3</v>
      </c>
      <c r="DS56" s="15">
        <f>'Investment Analysis'!JR56</f>
        <v>-0.62611776615488435</v>
      </c>
      <c r="DT56" s="48">
        <v>3242</v>
      </c>
      <c r="DU56" s="18">
        <f t="shared" si="82"/>
        <v>0.28142292490118576</v>
      </c>
      <c r="DV56" s="15">
        <f>'Investment Analysis'!JY56</f>
        <v>-0.46245059288537543</v>
      </c>
      <c r="DW56" s="48">
        <v>23262.25</v>
      </c>
      <c r="DX56" s="18">
        <f t="shared" si="36"/>
        <v>0.70594382516867116</v>
      </c>
      <c r="DY56" s="15">
        <f>'Investment Analysis'!KF56</f>
        <v>-4.3121149897330589E-2</v>
      </c>
      <c r="DZ56" s="48">
        <v>2874</v>
      </c>
      <c r="EA56" s="18">
        <f t="shared" si="83"/>
        <v>-0.85637181409295349</v>
      </c>
      <c r="EB56" s="15">
        <f>'Investment Analysis'!KM56</f>
        <v>1.0549763033175354</v>
      </c>
      <c r="EC56" s="48">
        <v>2208.4</v>
      </c>
      <c r="ED56" s="18">
        <f>'Investment Analysis'!KV56</f>
        <v>0.30792079207920786</v>
      </c>
      <c r="EE56" s="15">
        <f>'Investment Analysis'!KT56</f>
        <v>-0.49580152671755728</v>
      </c>
      <c r="EF56" s="48">
        <v>36832.5</v>
      </c>
      <c r="EG56" s="18">
        <f t="shared" si="39"/>
        <v>0.54667422524565379</v>
      </c>
      <c r="EH56" s="15">
        <f>'Investment Analysis'!LH56</f>
        <v>0.37063912922132297</v>
      </c>
      <c r="EI56" s="48">
        <v>9353.01</v>
      </c>
      <c r="EJ56" s="18">
        <f>'Investment Analysis'!LQ56</f>
        <v>0.28589694412479222</v>
      </c>
      <c r="EK56" s="15">
        <f>'Investment Analysis'!LO56</f>
        <v>0.14937142857142849</v>
      </c>
      <c r="EL56" s="48">
        <v>17910.75</v>
      </c>
      <c r="EM56" s="18">
        <f t="shared" si="84"/>
        <v>-0.19047457627118644</v>
      </c>
      <c r="EN56" s="15">
        <f>'Investment Analysis'!LV56</f>
        <v>0</v>
      </c>
      <c r="EO56" s="48"/>
      <c r="EP56" s="68">
        <f t="shared" si="74"/>
        <v>0</v>
      </c>
      <c r="EQ56" s="15">
        <f>'Investment Analysis'!MC56</f>
        <v>-0.45348314606741574</v>
      </c>
      <c r="ER56" s="48">
        <v>14551.2</v>
      </c>
      <c r="ES56" s="18">
        <f t="shared" si="85"/>
        <v>-0.42200949335663646</v>
      </c>
      <c r="ET56" s="15">
        <f>'Investment Analysis'!LA56</f>
        <v>-0.70596413179480055</v>
      </c>
      <c r="EU56" s="48">
        <v>10188</v>
      </c>
      <c r="EV56" s="18">
        <f>'Investment Analysis'!ML56</f>
        <v>0.19971738106453124</v>
      </c>
      <c r="EW56" s="15">
        <f>'Investment Analysis'!MJ56</f>
        <v>2.4326145552560643</v>
      </c>
      <c r="EX56" s="48">
        <v>33915</v>
      </c>
      <c r="EY56" s="18">
        <f t="shared" si="44"/>
        <v>-0.48689436060365371</v>
      </c>
      <c r="EZ56" s="15">
        <f>'Investment Analysis'!MQ56</f>
        <v>-0.23034154090548054</v>
      </c>
      <c r="FA56" s="48"/>
      <c r="FB56" s="18">
        <f t="shared" si="45"/>
        <v>0</v>
      </c>
      <c r="FC56" s="15">
        <f>'Investment Analysis'!MX56</f>
        <v>-0.55965500718735028</v>
      </c>
      <c r="FD56" s="48">
        <v>4793</v>
      </c>
      <c r="FE56" s="18">
        <f t="shared" si="46"/>
        <v>-0.69801786816870171</v>
      </c>
      <c r="FF56" s="15">
        <f>'Investment Analysis'!NE56</f>
        <v>0.41522108215841147</v>
      </c>
      <c r="FG56" s="48"/>
      <c r="FH56" s="18">
        <f t="shared" si="47"/>
        <v>0</v>
      </c>
      <c r="FI56" s="15">
        <f>'Investment Analysis'!NL56</f>
        <v>-0.95688765383088537</v>
      </c>
      <c r="FJ56" s="48">
        <v>11368.4</v>
      </c>
      <c r="FK56" s="18">
        <f t="shared" si="48"/>
        <v>-0.40312079973118287</v>
      </c>
      <c r="FL56" s="15">
        <f>'Investment Analysis'!NS56</f>
        <v>1.1654095238095237</v>
      </c>
      <c r="FM56" s="48">
        <v>9842.4</v>
      </c>
      <c r="FN56" s="18">
        <f t="shared" si="49"/>
        <v>-0.61217260415394259</v>
      </c>
      <c r="FO56" s="15">
        <f>'Investment Analysis'!NZ56</f>
        <v>-6.6681838871187976E-2</v>
      </c>
      <c r="FP56" s="48"/>
      <c r="FQ56" s="18">
        <f t="shared" si="50"/>
        <v>0</v>
      </c>
      <c r="FR56" s="15">
        <f>'Investment Analysis'!OG56</f>
        <v>-0.99410643860504266</v>
      </c>
      <c r="FS56" s="48">
        <v>5547</v>
      </c>
      <c r="FT56" s="18">
        <f t="shared" si="51"/>
        <v>-0.78219512913390465</v>
      </c>
      <c r="FU56" s="15">
        <f>'Investment Analysis'!ON56</f>
        <v>0.7422850412249703</v>
      </c>
      <c r="FV56" s="48"/>
      <c r="FW56" s="18">
        <f t="shared" si="52"/>
        <v>0</v>
      </c>
      <c r="FX56" s="15">
        <f>'Investment Analysis'!OU56</f>
        <v>-0.77272727272727271</v>
      </c>
      <c r="FY56" s="48"/>
      <c r="FZ56" s="18">
        <f t="shared" si="53"/>
        <v>0</v>
      </c>
      <c r="GA56" s="15">
        <f>'Investment Analysis'!PB56</f>
        <v>2.9218461538461535</v>
      </c>
      <c r="GB56" s="48">
        <v>19928.400000000001</v>
      </c>
      <c r="GC56" s="18">
        <f>'Investment Analysis'!PK56</f>
        <v>1.5301487113278904E-2</v>
      </c>
      <c r="GD56" s="15">
        <f>'Investment Analysis'!PI56</f>
        <v>-0.39020677771395745</v>
      </c>
      <c r="GE56" s="48">
        <v>7694.5</v>
      </c>
      <c r="GF56" s="18">
        <f>'Investment Analysis'!PY56</f>
        <v>-0.18908382066276799</v>
      </c>
      <c r="GG56" s="15">
        <f>'Investment Analysis'!PW56</f>
        <v>-0.52293577981651373</v>
      </c>
      <c r="GH56" s="48">
        <v>29184.1</v>
      </c>
      <c r="GI56" s="18">
        <f>'Investment Analysis'!QF56</f>
        <v>0.10003129237509115</v>
      </c>
      <c r="GJ56" s="15">
        <f>'Investment Analysis'!QD56</f>
        <v>-0.37484809863955659</v>
      </c>
      <c r="GK56" s="48">
        <v>5560.25</v>
      </c>
      <c r="GL56" s="18">
        <f>'Investment Analysis'!QM56</f>
        <v>-8.4615384615384689E-2</v>
      </c>
      <c r="GM56" s="15">
        <f>'Investment Analysis'!QK56</f>
        <v>-0.52589641434262946</v>
      </c>
      <c r="GN56" s="48">
        <v>30530.89</v>
      </c>
      <c r="GO56" s="18">
        <f>'Investment Analysis'!QT56</f>
        <v>1.7421602787456073E-3</v>
      </c>
      <c r="GP56" s="15">
        <f>'Investment Analysis'!QR56</f>
        <v>-0.98598210585338497</v>
      </c>
      <c r="GQ56" s="48">
        <v>20965.650000000001</v>
      </c>
      <c r="GR56" s="18">
        <f>'Investment Analysis'!RA56</f>
        <v>-0.31753167143440952</v>
      </c>
      <c r="GS56" s="15">
        <f>'Investment Analysis'!QY56</f>
        <v>-0.52691218130311612</v>
      </c>
      <c r="GT56" s="48">
        <v>5718</v>
      </c>
      <c r="GU56" s="18">
        <f>'Investment Analysis'!RH56</f>
        <v>-0.10909090909090906</v>
      </c>
      <c r="GV56" s="15">
        <f>'Investment Analysis'!RF56</f>
        <v>-0.52365521710952689</v>
      </c>
      <c r="GW56" s="48"/>
      <c r="GX56" s="18">
        <f>'Investment Analysis'!RO56</f>
        <v>-0.1342517283448556</v>
      </c>
      <c r="GY56" s="15">
        <f>'Investment Analysis'!RM56</f>
        <v>-0.20999165043139442</v>
      </c>
      <c r="GZ56" s="48">
        <v>0</v>
      </c>
      <c r="HA56" s="18">
        <f>'Investment Analysis'!RV56</f>
        <v>-0.33733205374280228</v>
      </c>
      <c r="HB56" s="15">
        <f>'Investment Analysis'!RT56</f>
        <v>-5.6693989071038252E-2</v>
      </c>
      <c r="HC56" s="48"/>
      <c r="HD56" s="18">
        <f>'Investment Analysis'!SC56</f>
        <v>3.1997884437392592E-2</v>
      </c>
      <c r="HE56" s="15">
        <f>'Investment Analysis'!SA56</f>
        <v>-0.4134225161581242</v>
      </c>
      <c r="HF56" s="48"/>
      <c r="HG56" s="18">
        <f>'Investment Analysis'!SJ56</f>
        <v>-0.47247706422018343</v>
      </c>
      <c r="HH56" s="15">
        <f>'Investment Analysis'!SH56</f>
        <v>-0.35599999999999993</v>
      </c>
      <c r="HI56" s="48"/>
      <c r="HJ56" s="18">
        <f>'Investment Analysis'!SM56</f>
        <v>4.9689440993788865E-2</v>
      </c>
      <c r="HK56" s="15">
        <f>'Investment Analysis'!SK56</f>
        <v>0</v>
      </c>
      <c r="HL56" s="48"/>
      <c r="HM56" s="18">
        <f>'Investment Analysis'!SP56</f>
        <v>0</v>
      </c>
      <c r="HN56" s="15">
        <f>'Investment Analysis'!SN56</f>
        <v>5.3700556881815388E-2</v>
      </c>
      <c r="HO56" s="48"/>
      <c r="HP56" s="18">
        <f>'Investment Analysis'!TE56</f>
        <v>0.53910256410256419</v>
      </c>
      <c r="HQ56" s="15">
        <f>'Investment Analysis'!TC56</f>
        <v>-0.40525142432499373</v>
      </c>
      <c r="HR56" s="48"/>
      <c r="HS56" s="18">
        <f>'Investment Analysis'!TL56</f>
        <v>0.14159292035398224</v>
      </c>
      <c r="HT56" s="15">
        <f>'Investment Analysis'!TJ56</f>
        <v>-0.12045454545454544</v>
      </c>
      <c r="HU56" s="48"/>
      <c r="HV56" s="18">
        <f>'Investment Analysis'!TS56</f>
        <v>-2.5882352941176457E-2</v>
      </c>
      <c r="HW56" s="15">
        <f>'Investment Analysis'!TQ56</f>
        <v>-0.57759104458032395</v>
      </c>
      <c r="HX56" s="48"/>
      <c r="HY56" s="18">
        <f>'Investment Analysis'!TZ56</f>
        <v>0.19883040935672508</v>
      </c>
      <c r="HZ56" s="15">
        <f>'Investment Analysis'!TX56</f>
        <v>-0.53514739229024944</v>
      </c>
      <c r="IA56" s="48"/>
      <c r="IB56" s="18">
        <f>'Investment Analysis'!UG56</f>
        <v>0</v>
      </c>
      <c r="IC56" s="15">
        <f>'Investment Analysis'!UE56</f>
        <v>0</v>
      </c>
      <c r="ID56" s="48"/>
      <c r="IE56" s="18">
        <f>'Investment Analysis'!UN56</f>
        <v>0</v>
      </c>
      <c r="IF56" s="15">
        <f>'Investment Analysis'!UL56</f>
        <v>0</v>
      </c>
      <c r="IG56" s="48"/>
      <c r="IH56" s="18">
        <f>'Investment Analysis'!UU56</f>
        <v>0</v>
      </c>
      <c r="II56" s="15">
        <f>'Investment Analysis'!US56</f>
        <v>0</v>
      </c>
      <c r="IJ56" s="48"/>
      <c r="IK56" s="18">
        <f>'Investment Analysis'!VB56</f>
        <v>0</v>
      </c>
      <c r="IL56" s="15">
        <f>'Investment Analysis'!UZ56</f>
        <v>0</v>
      </c>
      <c r="IM56" s="48"/>
      <c r="IN56" s="18">
        <f>'Investment Analysis'!VI56</f>
        <v>0</v>
      </c>
      <c r="IO56" s="15">
        <f>'Investment Analysis'!VG56</f>
        <v>0</v>
      </c>
      <c r="IP56" s="18"/>
      <c r="IQ56" s="18"/>
      <c r="IR56" s="18"/>
      <c r="IS56" s="108">
        <f t="shared" si="59"/>
        <v>5924.1199999998789</v>
      </c>
      <c r="IT56" s="48">
        <f t="shared" si="60"/>
        <v>946718.31</v>
      </c>
      <c r="IU56" s="101">
        <f t="shared" si="54"/>
        <v>0</v>
      </c>
      <c r="IV56" s="101"/>
      <c r="IW56" s="15">
        <f t="shared" si="55"/>
        <v>-8.7508629922392986E-2</v>
      </c>
      <c r="IX56" s="113">
        <f t="shared" si="56"/>
        <v>-90791.019999999902</v>
      </c>
      <c r="IY56" s="21">
        <f t="shared" si="95"/>
        <v>0.14565861807538427</v>
      </c>
      <c r="IZ56" s="173">
        <f t="shared" si="96"/>
        <v>120365.42000000004</v>
      </c>
    </row>
    <row r="57" spans="1:260" x14ac:dyDescent="0.2">
      <c r="A57" s="76">
        <f>'Investment Analysis'!A57</f>
        <v>45728</v>
      </c>
      <c r="B57" s="77">
        <f>'Investment Analysis'!B57</f>
        <v>45728</v>
      </c>
      <c r="C57" s="27">
        <f>'Investment Analysis'!C57</f>
        <v>41350.93</v>
      </c>
      <c r="D57" s="42">
        <f>'Investment Analysis'!D57</f>
        <v>-82.55000000000291</v>
      </c>
      <c r="E57" s="28">
        <f>'Investment Analysis'!E57</f>
        <v>-1.9923501477549775E-3</v>
      </c>
      <c r="F57" s="27">
        <f>'Investment Analysis'!G57</f>
        <v>5599.3</v>
      </c>
      <c r="G57" s="42">
        <f>'Investment Analysis'!H57</f>
        <v>27.230000000000473</v>
      </c>
      <c r="H57" s="28">
        <f>'Investment Analysis'!I57</f>
        <v>4.8868732804865115E-3</v>
      </c>
      <c r="I57" s="27">
        <f>'Investment Analysis'!K57</f>
        <v>17648.45</v>
      </c>
      <c r="J57" s="42">
        <f>'Investment Analysis'!L57</f>
        <v>212.35000000000218</v>
      </c>
      <c r="K57" s="28">
        <f>'Investment Analysis'!M57</f>
        <v>1.2178755570339823E-2</v>
      </c>
      <c r="L57" s="57">
        <f>'Investment Analysis'!T57</f>
        <v>252.17666222480642</v>
      </c>
      <c r="M57" s="29">
        <f>'Investment Analysis'!V57</f>
        <v>1.9538497946861239E-3</v>
      </c>
      <c r="N57" s="29">
        <f>'Investment Analysis'!W57</f>
        <v>-2.5289449350699062E-2</v>
      </c>
      <c r="P57" s="48">
        <f>'Investment Analysis'!Y57</f>
        <v>151138.32</v>
      </c>
      <c r="Q57" s="18"/>
      <c r="R57" s="83"/>
      <c r="S57" s="48">
        <v>19608.02</v>
      </c>
      <c r="T57" s="18">
        <f t="shared" si="61"/>
        <v>2.9646518478843062</v>
      </c>
      <c r="U57" s="15">
        <f>'Investment Analysis'!AF57</f>
        <v>0.2309279601869271</v>
      </c>
      <c r="V57" s="48">
        <v>16813.490000000002</v>
      </c>
      <c r="W57" s="18">
        <f t="shared" si="62"/>
        <v>1.8274128321451719</v>
      </c>
      <c r="X57" s="15">
        <f>'Investment Analysis'!AM57</f>
        <v>8.924731182795699E-2</v>
      </c>
      <c r="Y57" s="48">
        <v>10068.11</v>
      </c>
      <c r="Z57" s="18">
        <f t="shared" si="2"/>
        <v>9.233159582999256E-3</v>
      </c>
      <c r="AA57" s="15">
        <f>'Investment Analysis'!GM57</f>
        <v>3.2275132275132436E-2</v>
      </c>
      <c r="AB57" s="48">
        <v>2373.66</v>
      </c>
      <c r="AC57" s="18">
        <f t="shared" ref="AC57:AC88" si="101">IF(AB57&gt;0,(AB57+8000-AC$5)/AC$5,0)</f>
        <v>2.8954787833270745</v>
      </c>
      <c r="AD57" s="15">
        <f>'Investment Analysis'!AT57</f>
        <v>0.13375796178343943</v>
      </c>
      <c r="AE57" s="48">
        <v>20925.04</v>
      </c>
      <c r="AF57" s="18">
        <f t="shared" si="86"/>
        <v>1.8055214231575194</v>
      </c>
      <c r="AG57" s="15">
        <f>'Investment Analysis'!BA57</f>
        <v>0.45324384787472038</v>
      </c>
      <c r="AH57" s="48"/>
      <c r="AI57" s="18">
        <f t="shared" si="97"/>
        <v>0</v>
      </c>
      <c r="AJ57" s="15">
        <f>'Investment Analysis'!BH57</f>
        <v>0</v>
      </c>
      <c r="AK57" s="48">
        <v>16872.990000000002</v>
      </c>
      <c r="AL57" s="18">
        <f t="shared" si="64"/>
        <v>5.2056121653236289</v>
      </c>
      <c r="AM57" s="15">
        <f>'Investment Analysis'!BO57</f>
        <v>2.3745368811047433E-2</v>
      </c>
      <c r="AN57" s="48">
        <v>13026.44</v>
      </c>
      <c r="AO57" s="18">
        <f t="shared" si="98"/>
        <v>8.272939655172415</v>
      </c>
      <c r="AP57" s="15">
        <f>'Investment Analysis'!BV57</f>
        <v>-6.5485775630703111E-2</v>
      </c>
      <c r="AQ57" s="48"/>
      <c r="AR57" s="18">
        <f t="shared" si="99"/>
        <v>0</v>
      </c>
      <c r="AS57" s="15">
        <f>'Investment Analysis'!CC57</f>
        <v>0</v>
      </c>
      <c r="AT57" s="48">
        <v>23652.61</v>
      </c>
      <c r="AU57" s="18">
        <f t="shared" si="66"/>
        <v>0.23600139567341244</v>
      </c>
      <c r="AV57" s="15">
        <f>'Investment Analysis'!CJ57</f>
        <v>1.025471386040353E-2</v>
      </c>
      <c r="AW57" s="48">
        <v>16911.12</v>
      </c>
      <c r="AX57" s="18">
        <f t="shared" si="67"/>
        <v>-1.7246791040898043E-2</v>
      </c>
      <c r="AY57" s="15">
        <f>'Investment Analysis'!CQ57</f>
        <v>-3.9885130823229101E-2</v>
      </c>
      <c r="AZ57" s="48">
        <v>14987.63</v>
      </c>
      <c r="BA57" s="18">
        <f>IF(AZ57&gt;0,(AZ57+15000+7000+3000-BA$5)/BA$5,0)</f>
        <v>1.3763968621857727</v>
      </c>
      <c r="BB57" s="15">
        <f>'Investment Analysis'!CX57</f>
        <v>5.6609642301710741E-2</v>
      </c>
      <c r="BC57" s="48">
        <v>9178.15</v>
      </c>
      <c r="BD57" s="18">
        <f t="shared" si="100"/>
        <v>1.9059008066925607</v>
      </c>
      <c r="BE57" s="15">
        <f>'Investment Analysis'!DE57</f>
        <v>-0.12940100594421589</v>
      </c>
      <c r="BF57" s="48">
        <v>4382.01</v>
      </c>
      <c r="BG57" s="18">
        <f>'Investment Analysis'!DN57</f>
        <v>6.8548387096774216E-2</v>
      </c>
      <c r="BH57" s="15">
        <f>'Investment Analysis'!DL57</f>
        <v>2.0385050962627375E-2</v>
      </c>
      <c r="BI57" s="48">
        <v>2202.4899999999998</v>
      </c>
      <c r="BJ57" s="18">
        <f>'Investment Analysis'!EB57</f>
        <v>-0.11771735882880185</v>
      </c>
      <c r="BK57" s="15">
        <f>'Investment Analysis'!DZ57</f>
        <v>0.57577374599786568</v>
      </c>
      <c r="BL57" s="48">
        <v>3808.36</v>
      </c>
      <c r="BM57" s="18">
        <f>'Investment Analysis'!EI57</f>
        <v>-0.11469631236442526</v>
      </c>
      <c r="BN57" s="15">
        <f>'Investment Analysis'!EG57</f>
        <v>0.55254398478364231</v>
      </c>
      <c r="BO57" s="48"/>
      <c r="BP57" s="18">
        <f>'Investment Analysis'!DU57</f>
        <v>-2.3634453781511636E-3</v>
      </c>
      <c r="BQ57" s="15">
        <f>'Investment Analysis'!DS57</f>
        <v>0</v>
      </c>
      <c r="BR57" s="48">
        <v>5385.53</v>
      </c>
      <c r="BS57" s="18">
        <f>'Investment Analysis'!EP57</f>
        <v>-2.6504941599281247E-2</v>
      </c>
      <c r="BT57" s="15">
        <f>'Investment Analysis'!EN57</f>
        <v>0.67880384257824578</v>
      </c>
      <c r="BU57" s="48">
        <v>13657.5</v>
      </c>
      <c r="BV57" s="18">
        <f t="shared" si="70"/>
        <v>0.45763225198546237</v>
      </c>
      <c r="BW57" s="15">
        <f>'Investment Analysis'!EU57</f>
        <v>4.7550845030077449E-2</v>
      </c>
      <c r="BX57" s="48"/>
      <c r="BY57" s="18">
        <f t="shared" si="91"/>
        <v>0</v>
      </c>
      <c r="BZ57" s="15">
        <f>'Investment Analysis'!FB57</f>
        <v>0</v>
      </c>
      <c r="CA57" s="48">
        <v>20972.5</v>
      </c>
      <c r="CB57" s="18">
        <f t="shared" si="79"/>
        <v>-9.601293103448276E-2</v>
      </c>
      <c r="CC57" s="15">
        <f>'Investment Analysis'!FI57</f>
        <v>-5.1286391333784723E-2</v>
      </c>
      <c r="CD57" s="48">
        <v>16875.240000000002</v>
      </c>
      <c r="CE57" s="18">
        <f>'Investment Analysis'!FR57</f>
        <v>-9.2975889023450331E-2</v>
      </c>
      <c r="CF57" s="15">
        <f>'Investment Analysis'!FP57</f>
        <v>0.41701066391468877</v>
      </c>
      <c r="CG57" s="48">
        <v>5142.47</v>
      </c>
      <c r="CH57" s="18">
        <f>'Investment Analysis'!FR57</f>
        <v>-9.2975889023450331E-2</v>
      </c>
      <c r="CI57" s="15">
        <f>'Investment Analysis'!FW57</f>
        <v>6.1456321708508427E-2</v>
      </c>
      <c r="CJ57" s="48"/>
      <c r="CK57" s="18">
        <f t="shared" si="94"/>
        <v>0</v>
      </c>
      <c r="CL57" s="15">
        <f>'Investment Analysis'!GD57</f>
        <v>0</v>
      </c>
      <c r="CM57" s="48">
        <v>24179.59</v>
      </c>
      <c r="CN57" s="18">
        <f t="shared" si="24"/>
        <v>-3.0878156312625245E-2</v>
      </c>
      <c r="CO57" s="15">
        <f>'Investment Analysis'!GT57</f>
        <v>-1.1743119266055056E-2</v>
      </c>
      <c r="CP57" s="48">
        <v>27289.9</v>
      </c>
      <c r="CQ57" s="18">
        <f t="shared" si="25"/>
        <v>0.2683360986786763</v>
      </c>
      <c r="CR57" s="15">
        <f>'Investment Analysis'!HG57</f>
        <v>0.39368574799168593</v>
      </c>
      <c r="CS57" s="48">
        <v>8940</v>
      </c>
      <c r="CT57" s="18">
        <f t="shared" si="26"/>
        <v>-0.6043827663114667</v>
      </c>
      <c r="CU57" s="15">
        <f>'Investment Analysis'!HN57</f>
        <v>10.935483870967742</v>
      </c>
      <c r="CV57" s="48">
        <v>17361</v>
      </c>
      <c r="CW57" s="18">
        <f t="shared" si="27"/>
        <v>-0.39736536091778468</v>
      </c>
      <c r="CX57" s="15">
        <f>'Investment Analysis'!IB57</f>
        <v>9.2917847025495645E-2</v>
      </c>
      <c r="CY57" s="48">
        <v>17480.7</v>
      </c>
      <c r="CZ57" s="18">
        <f t="shared" si="28"/>
        <v>-2.2605535364830825E-2</v>
      </c>
      <c r="DA57" s="15">
        <f>'Investment Analysis'!II57</f>
        <v>0.10988571428571423</v>
      </c>
      <c r="DB57" s="48">
        <v>19072</v>
      </c>
      <c r="DC57" s="18">
        <f t="shared" si="29"/>
        <v>2.3832098984433898</v>
      </c>
      <c r="DD57" s="15">
        <f>'Investment Analysis'!IP57</f>
        <v>2.7439953134153483</v>
      </c>
      <c r="DE57" s="48"/>
      <c r="DF57" s="18">
        <f>'Investment Analysis'!IY57</f>
        <v>-0.17104495037945125</v>
      </c>
      <c r="DG57" s="15">
        <f>'Investment Analysis'!IW57</f>
        <v>1.3342465753424659</v>
      </c>
      <c r="DH57" s="48">
        <v>12391.2</v>
      </c>
      <c r="DI57" s="18">
        <f t="shared" si="31"/>
        <v>0.91482259859067883</v>
      </c>
      <c r="DJ57" s="15">
        <f>'Investment Analysis'!JD57</f>
        <v>0.25315533980582516</v>
      </c>
      <c r="DK57" s="48">
        <v>1916.35</v>
      </c>
      <c r="DL57" s="18">
        <f t="shared" si="32"/>
        <v>-0.91576113235746637</v>
      </c>
      <c r="DM57" s="15">
        <f>'Investment Analysis'!JK57</f>
        <v>-5.7586859770341087E-2</v>
      </c>
      <c r="DN57" s="48">
        <v>19643.400000000001</v>
      </c>
      <c r="DO57" s="18">
        <f t="shared" si="33"/>
        <v>17.079521398987577</v>
      </c>
      <c r="DP57" s="15">
        <f>'Investment Analysis'!HU57</f>
        <v>1.9964285714285712</v>
      </c>
      <c r="DQ57" s="48">
        <v>29379</v>
      </c>
      <c r="DR57" s="18">
        <f t="shared" si="34"/>
        <v>-8.6384342837860645E-3</v>
      </c>
      <c r="DS57" s="15">
        <f>'Investment Analysis'!JR57</f>
        <v>-0.61160789606883748</v>
      </c>
      <c r="DT57" s="48">
        <v>3196</v>
      </c>
      <c r="DU57" s="18">
        <f t="shared" si="82"/>
        <v>0.26324110671936757</v>
      </c>
      <c r="DV57" s="15">
        <f>'Investment Analysis'!JY57</f>
        <v>-0.43873517786561261</v>
      </c>
      <c r="DW57" s="48">
        <v>23177</v>
      </c>
      <c r="DX57" s="18">
        <f t="shared" si="36"/>
        <v>0.69969199178644759</v>
      </c>
      <c r="DY57" s="15">
        <f>'Investment Analysis'!KF57</f>
        <v>-2.1047227926078035E-2</v>
      </c>
      <c r="DZ57" s="48">
        <v>2942.4</v>
      </c>
      <c r="EA57" s="18">
        <f t="shared" si="83"/>
        <v>-0.8529535232383807</v>
      </c>
      <c r="EB57" s="15">
        <f>'Investment Analysis'!KM57</f>
        <v>1.25260663507109</v>
      </c>
      <c r="EC57" s="48">
        <v>2169.8000000000002</v>
      </c>
      <c r="ED57" s="18">
        <f>'Investment Analysis'!KV57</f>
        <v>0.3693069306930693</v>
      </c>
      <c r="EE57" s="15">
        <f>'Investment Analysis'!KT57</f>
        <v>-0.47213740458015269</v>
      </c>
      <c r="EF57" s="48">
        <v>36712.5</v>
      </c>
      <c r="EG57" s="18">
        <f t="shared" si="39"/>
        <v>0.54163517258755356</v>
      </c>
      <c r="EH57" s="15">
        <f>'Investment Analysis'!LH57</f>
        <v>0.36617359754395773</v>
      </c>
      <c r="EI57" s="48">
        <v>9397.65</v>
      </c>
      <c r="EJ57" s="18">
        <f>'Investment Analysis'!LQ57</f>
        <v>0.29203426671781108</v>
      </c>
      <c r="EK57" s="15">
        <f>'Investment Analysis'!LO57</f>
        <v>0.15485714285714283</v>
      </c>
      <c r="EL57" s="48">
        <v>18118.75</v>
      </c>
      <c r="EM57" s="18">
        <f t="shared" si="84"/>
        <v>-0.18107344632768363</v>
      </c>
      <c r="EN57" s="15">
        <f>'Investment Analysis'!LV57</f>
        <v>0</v>
      </c>
      <c r="EO57" s="48"/>
      <c r="EP57" s="68">
        <f t="shared" si="74"/>
        <v>0</v>
      </c>
      <c r="EQ57" s="15">
        <f>'Investment Analysis'!MC57</f>
        <v>-0.44134831460674157</v>
      </c>
      <c r="ER57" s="48">
        <v>15176.52</v>
      </c>
      <c r="ES57" s="18">
        <f t="shared" si="85"/>
        <v>-0.39717105916466411</v>
      </c>
      <c r="ET57" s="15">
        <f>'Investment Analysis'!LA57</f>
        <v>-0.70318365077158351</v>
      </c>
      <c r="EU57" s="54">
        <v>26190</v>
      </c>
      <c r="EV57" s="18">
        <f>'Investment Analysis'!ML57</f>
        <v>0.23363165332077251</v>
      </c>
      <c r="EW57" s="15">
        <f>'Investment Analysis'!MJ57</f>
        <v>2.5296495956873319</v>
      </c>
      <c r="EX57" s="54">
        <v>58842</v>
      </c>
      <c r="EY57" s="18">
        <f t="shared" si="44"/>
        <v>-0.10976965845909452</v>
      </c>
      <c r="EZ57" s="15">
        <f>'Investment Analysis'!MQ57</f>
        <v>-0.22104845115170779</v>
      </c>
      <c r="FA57" s="48"/>
      <c r="FB57" s="18">
        <f t="shared" si="45"/>
        <v>0</v>
      </c>
      <c r="FC57" s="15">
        <f>'Investment Analysis'!MX57</f>
        <v>-0.55821753713464306</v>
      </c>
      <c r="FD57" s="48">
        <v>4875</v>
      </c>
      <c r="FE57" s="18">
        <f t="shared" si="46"/>
        <v>-0.69285147242278766</v>
      </c>
      <c r="FF57" s="15">
        <f>'Investment Analysis'!NE57</f>
        <v>0.43943308481582638</v>
      </c>
      <c r="FG57" s="48"/>
      <c r="FH57" s="18">
        <f t="shared" si="47"/>
        <v>0</v>
      </c>
      <c r="FI57" s="15">
        <f>'Investment Analysis'!NL57</f>
        <v>-0.95577610162762994</v>
      </c>
      <c r="FJ57" s="48">
        <v>11947.2</v>
      </c>
      <c r="FK57" s="18">
        <f t="shared" si="48"/>
        <v>-0.37273185483870969</v>
      </c>
      <c r="FL57" s="15">
        <f>'Investment Analysis'!NS57</f>
        <v>1.2756571428571428</v>
      </c>
      <c r="FM57" s="48">
        <v>10026.6</v>
      </c>
      <c r="FN57" s="18">
        <f t="shared" si="49"/>
        <v>-0.60491443477301476</v>
      </c>
      <c r="FO57" s="15">
        <f>'Investment Analysis'!NZ57</f>
        <v>-4.9214838416021721E-2</v>
      </c>
      <c r="FP57" s="48"/>
      <c r="FQ57" s="18">
        <f t="shared" si="50"/>
        <v>0</v>
      </c>
      <c r="FR57" s="15">
        <f>'Investment Analysis'!OG57</f>
        <v>-0.99415075109673423</v>
      </c>
      <c r="FS57" s="54">
        <v>20416</v>
      </c>
      <c r="FT57" s="18">
        <f t="shared" si="51"/>
        <v>-0.1983587085627902</v>
      </c>
      <c r="FU57" s="15">
        <f>'Investment Analysis'!ON57</f>
        <v>0.7488810365135451</v>
      </c>
      <c r="FV57" s="48"/>
      <c r="FW57" s="18">
        <f t="shared" si="52"/>
        <v>0</v>
      </c>
      <c r="FX57" s="15">
        <f>'Investment Analysis'!OU57</f>
        <v>-0.76883116883116875</v>
      </c>
      <c r="FY57" s="48"/>
      <c r="FZ57" s="18">
        <f t="shared" si="53"/>
        <v>0</v>
      </c>
      <c r="GA57" s="15">
        <f>'Investment Analysis'!PB57</f>
        <v>2.9172307692307693</v>
      </c>
      <c r="GB57" s="48">
        <v>19970.400000000001</v>
      </c>
      <c r="GC57" s="18">
        <f>'Investment Analysis'!PK57</f>
        <v>-8.6070865012196631E-4</v>
      </c>
      <c r="GD57" s="15">
        <f>'Investment Analysis'!PI57</f>
        <v>-0.39991384261918439</v>
      </c>
      <c r="GE57" s="48">
        <v>7670</v>
      </c>
      <c r="GF57" s="18">
        <f>'Investment Analysis'!PY57</f>
        <v>-0.18908382066276799</v>
      </c>
      <c r="GG57" s="15">
        <f>'Investment Analysis'!PW57</f>
        <v>-0.52293577981651373</v>
      </c>
      <c r="GH57" s="48">
        <v>29266.6</v>
      </c>
      <c r="GI57" s="18">
        <f>'Investment Analysis'!QF57</f>
        <v>9.9457598831751287E-2</v>
      </c>
      <c r="GJ57" s="15">
        <f>'Investment Analysis'!QD57</f>
        <v>-0.37517413082782536</v>
      </c>
      <c r="GK57" s="48">
        <v>5893.75</v>
      </c>
      <c r="GL57" s="18">
        <f>'Investment Analysis'!QM57</f>
        <v>3.0769230769230795E-2</v>
      </c>
      <c r="GM57" s="15">
        <f>'Investment Analysis'!QK57</f>
        <v>-0.4661354581673306</v>
      </c>
      <c r="GN57" s="48">
        <v>31002.39</v>
      </c>
      <c r="GO57" s="18">
        <f>'Investment Analysis'!QT57</f>
        <v>-4.1811846689895509E-2</v>
      </c>
      <c r="GP57" s="15">
        <f>'Investment Analysis'!QR57</f>
        <v>-0.98659157951193355</v>
      </c>
      <c r="GQ57" s="48">
        <v>20995.15</v>
      </c>
      <c r="GR57" s="18">
        <f>'Investment Analysis'!RA57</f>
        <v>-0.313445034736412</v>
      </c>
      <c r="GS57" s="15">
        <f>'Investment Analysis'!QY57</f>
        <v>-0.52407932011331448</v>
      </c>
      <c r="GT57" s="48">
        <v>6096</v>
      </c>
      <c r="GU57" s="18">
        <f>'Investment Analysis'!RH57</f>
        <v>-0.11070707070707064</v>
      </c>
      <c r="GV57" s="15">
        <f>'Investment Analysis'!RF57</f>
        <v>-0.52451933462950961</v>
      </c>
      <c r="GW57" s="48"/>
      <c r="GX57" s="18">
        <f>'Investment Analysis'!RO57</f>
        <v>-0.1028873525823506</v>
      </c>
      <c r="GY57" s="15">
        <f>'Investment Analysis'!RM57</f>
        <v>-0.18137118471101224</v>
      </c>
      <c r="GZ57" s="54">
        <v>25160</v>
      </c>
      <c r="HA57" s="18">
        <f>'Investment Analysis'!RV57</f>
        <v>-0.39635316698656431</v>
      </c>
      <c r="HB57" s="15">
        <f>'Investment Analysis'!RT57</f>
        <v>-0.14071038251366122</v>
      </c>
      <c r="HC57" s="48"/>
      <c r="HD57" s="18">
        <f>'Investment Analysis'!SC57</f>
        <v>0.10604257569747469</v>
      </c>
      <c r="HE57" s="15">
        <f>'Investment Analysis'!SA57</f>
        <v>-0.3713362392905456</v>
      </c>
      <c r="HF57" s="48"/>
      <c r="HG57" s="18">
        <f>'Investment Analysis'!SJ57</f>
        <v>-0.41349934469200528</v>
      </c>
      <c r="HH57" s="15">
        <f>'Investment Analysis'!SH57</f>
        <v>-0.28400000000000003</v>
      </c>
      <c r="HI57" s="48"/>
      <c r="HJ57" s="18">
        <f>'Investment Analysis'!SM57</f>
        <v>-3.3530571992110486E-2</v>
      </c>
      <c r="HK57" s="15">
        <f>'Investment Analysis'!SK57</f>
        <v>0</v>
      </c>
      <c r="HL57" s="48"/>
      <c r="HM57" s="18">
        <f>'Investment Analysis'!SP57</f>
        <v>0</v>
      </c>
      <c r="HN57" s="15">
        <f>'Investment Analysis'!SN57</f>
        <v>-3.5484421786796609E-2</v>
      </c>
      <c r="HO57" s="48"/>
      <c r="HP57" s="18">
        <f>'Investment Analysis'!TE57</f>
        <v>0.56025641025641026</v>
      </c>
      <c r="HQ57" s="15">
        <f>'Investment Analysis'!TC57</f>
        <v>-0.39707703740401284</v>
      </c>
      <c r="HR57" s="48"/>
      <c r="HS57" s="18">
        <f>'Investment Analysis'!TL57</f>
        <v>9.4395280235988116E-2</v>
      </c>
      <c r="HT57" s="15">
        <f>'Investment Analysis'!TJ57</f>
        <v>-0.15681818181818183</v>
      </c>
      <c r="HU57" s="48"/>
      <c r="HV57" s="18">
        <f>'Investment Analysis'!TS57</f>
        <v>-1.2100840336134434E-2</v>
      </c>
      <c r="HW57" s="15">
        <f>'Investment Analysis'!TQ57</f>
        <v>-0.57161493444498701</v>
      </c>
      <c r="HX57" s="48"/>
      <c r="HY57" s="18">
        <f>'Investment Analysis'!TZ57</f>
        <v>0.24561403508771926</v>
      </c>
      <c r="HZ57" s="15">
        <f>'Investment Analysis'!TX57</f>
        <v>-0.51700680272108845</v>
      </c>
      <c r="IA57" s="48"/>
      <c r="IB57" s="18">
        <f>'Investment Analysis'!UG57</f>
        <v>0</v>
      </c>
      <c r="IC57" s="15">
        <f>'Investment Analysis'!UE57</f>
        <v>0</v>
      </c>
      <c r="ID57" s="48"/>
      <c r="IE57" s="18">
        <f>'Investment Analysis'!UN57</f>
        <v>0</v>
      </c>
      <c r="IF57" s="15">
        <f>'Investment Analysis'!UL57</f>
        <v>0</v>
      </c>
      <c r="IG57" s="48"/>
      <c r="IH57" s="18">
        <f>'Investment Analysis'!UU57</f>
        <v>0</v>
      </c>
      <c r="II57" s="15">
        <f>'Investment Analysis'!US57</f>
        <v>0</v>
      </c>
      <c r="IJ57" s="48"/>
      <c r="IK57" s="18">
        <f>'Investment Analysis'!VB57</f>
        <v>0</v>
      </c>
      <c r="IL57" s="15">
        <f>'Investment Analysis'!UZ57</f>
        <v>0</v>
      </c>
      <c r="IM57" s="48"/>
      <c r="IN57" s="18">
        <f>'Investment Analysis'!VI57</f>
        <v>0</v>
      </c>
      <c r="IO57" s="15">
        <f>'Investment Analysis'!VG57</f>
        <v>0</v>
      </c>
      <c r="IP57" s="18"/>
      <c r="IQ57" s="18"/>
      <c r="IR57" s="18"/>
      <c r="IS57" s="108">
        <f t="shared" si="59"/>
        <v>8158.2199999999721</v>
      </c>
      <c r="IT57" s="48">
        <f t="shared" si="60"/>
        <v>954876.53</v>
      </c>
      <c r="IU57" s="101">
        <f t="shared" si="54"/>
        <v>0</v>
      </c>
      <c r="IV57" s="101"/>
      <c r="IW57" s="15">
        <f t="shared" si="55"/>
        <v>-7.9645356056701616E-2</v>
      </c>
      <c r="IX57" s="113">
        <f t="shared" si="56"/>
        <v>-82632.79999999993</v>
      </c>
      <c r="IY57" s="21">
        <f t="shared" si="95"/>
        <v>0.15553117990547599</v>
      </c>
      <c r="IZ57" s="173">
        <f t="shared" si="96"/>
        <v>128523.64000000001</v>
      </c>
    </row>
    <row r="58" spans="1:260" x14ac:dyDescent="0.2">
      <c r="A58" s="76">
        <f>'Investment Analysis'!A58</f>
        <v>45729</v>
      </c>
      <c r="B58" s="77">
        <f>'Investment Analysis'!B58</f>
        <v>45729</v>
      </c>
      <c r="C58" s="27">
        <f>'Investment Analysis'!C58</f>
        <v>40813.57</v>
      </c>
      <c r="D58" s="42">
        <f>'Investment Analysis'!D58</f>
        <v>-537.36000000000058</v>
      </c>
      <c r="E58" s="28">
        <f>'Investment Analysis'!E58</f>
        <v>-1.2995112806410898E-2</v>
      </c>
      <c r="F58" s="27">
        <f>'Investment Analysis'!G58</f>
        <v>5521.52</v>
      </c>
      <c r="G58" s="42">
        <f>'Investment Analysis'!H58</f>
        <v>-77.779999999999745</v>
      </c>
      <c r="H58" s="28">
        <f>'Investment Analysis'!I58</f>
        <v>-1.3891022092047175E-2</v>
      </c>
      <c r="I58" s="27">
        <f>'Investment Analysis'!K58</f>
        <v>17303.009999999998</v>
      </c>
      <c r="J58" s="42">
        <f>'Investment Analysis'!L58</f>
        <v>-345.44000000000233</v>
      </c>
      <c r="K58" s="28">
        <f>'Investment Analysis'!M58</f>
        <v>-1.9573390297731658E-2</v>
      </c>
      <c r="L58" s="57">
        <f>'Investment Analysis'!T58</f>
        <v>250.05736479871712</v>
      </c>
      <c r="M58" s="29">
        <f>'Investment Analysis'!V58</f>
        <v>-8.4040188627765508E-3</v>
      </c>
      <c r="N58" s="29">
        <f>'Investment Analysis'!W58</f>
        <v>-3.3480935204103106E-2</v>
      </c>
      <c r="P58" s="48">
        <f>'Investment Analysis'!Y58</f>
        <v>151142.47</v>
      </c>
      <c r="Q58" s="18"/>
      <c r="R58" s="83"/>
      <c r="S58" s="48">
        <v>19176.84</v>
      </c>
      <c r="T58" s="18">
        <f>'Investment Analysis'!AH58</f>
        <v>-0.12682132323810352</v>
      </c>
      <c r="U58" s="15">
        <f>'Investment Analysis'!AF58</f>
        <v>0.20385992595739516</v>
      </c>
      <c r="V58" s="48">
        <v>16506.43</v>
      </c>
      <c r="W58" s="18">
        <f>'Investment Analysis'!AO58</f>
        <v>-5.420827389443654E-2</v>
      </c>
      <c r="X58" s="15">
        <f>'Investment Analysis'!AM58</f>
        <v>6.9354838709677374E-2</v>
      </c>
      <c r="Y58" s="48">
        <v>9959.74</v>
      </c>
      <c r="Z58" s="18">
        <f t="shared" si="2"/>
        <v>-1.6299117882919224E-3</v>
      </c>
      <c r="AA58" s="15">
        <f>'Investment Analysis'!GM58</f>
        <v>2.1164021164021277E-2</v>
      </c>
      <c r="AB58" s="48">
        <v>2327.59</v>
      </c>
      <c r="AC58" s="18">
        <f t="shared" si="101"/>
        <v>2.8781787457754411</v>
      </c>
      <c r="AD58" s="15">
        <f>'Investment Analysis'!AT58</f>
        <v>0.11175448755066589</v>
      </c>
      <c r="AE58" s="48">
        <v>20636.2</v>
      </c>
      <c r="AF58" s="18">
        <f>'Investment Analysis'!BC58</f>
        <v>-5.8768793770507859E-2</v>
      </c>
      <c r="AG58" s="15">
        <f>'Investment Analysis'!BA58</f>
        <v>0.43318419090231175</v>
      </c>
      <c r="AH58" s="48"/>
      <c r="AI58" s="18">
        <f t="shared" si="97"/>
        <v>0</v>
      </c>
      <c r="AJ58" s="15">
        <f>'Investment Analysis'!BH58</f>
        <v>0</v>
      </c>
      <c r="AK58" s="48">
        <v>16409.46</v>
      </c>
      <c r="AL58" s="18">
        <f t="shared" si="64"/>
        <v>5.0851208734078499</v>
      </c>
      <c r="AM58" s="15">
        <f>'Investment Analysis'!BO58</f>
        <v>-4.3785786460088429E-3</v>
      </c>
      <c r="AN58" s="48">
        <v>12727.15</v>
      </c>
      <c r="AO58" s="18">
        <f t="shared" si="98"/>
        <v>8.2084375000000005</v>
      </c>
      <c r="AP58" s="15">
        <f>'Investment Analysis'!BV58</f>
        <v>-8.6956521739130307E-2</v>
      </c>
      <c r="AQ58" s="48"/>
      <c r="AR58" s="18">
        <f t="shared" si="99"/>
        <v>0</v>
      </c>
      <c r="AS58" s="15">
        <f>'Investment Analysis'!CC58</f>
        <v>0</v>
      </c>
      <c r="AT58" s="48">
        <v>22986.560000000001</v>
      </c>
      <c r="AU58" s="18">
        <f t="shared" si="66"/>
        <v>0.21153854629595614</v>
      </c>
      <c r="AV58" s="15">
        <f>'Investment Analysis'!CJ58</f>
        <v>-1.8193847171683781E-2</v>
      </c>
      <c r="AW58" s="48">
        <v>16585.150000000001</v>
      </c>
      <c r="AX58" s="18">
        <f t="shared" si="67"/>
        <v>-3.4186457413085201E-2</v>
      </c>
      <c r="AY58" s="15">
        <f>'Investment Analysis'!CQ58</f>
        <v>-5.8391831525207348E-2</v>
      </c>
      <c r="AZ58" s="48">
        <v>14758.2</v>
      </c>
      <c r="BA58" s="18">
        <f>IF(AZ58&gt;0,(AZ58+15000+7000+3000-BA$5)/BA$5,0)</f>
        <v>1.3627622273726747</v>
      </c>
      <c r="BB58" s="15">
        <f>'Investment Analysis'!CX58</f>
        <v>4.0435458786936371E-2</v>
      </c>
      <c r="BC58" s="48">
        <v>9043.18</v>
      </c>
      <c r="BD58" s="18">
        <f t="shared" si="100"/>
        <v>1.8924589184344189</v>
      </c>
      <c r="BE58" s="15">
        <f>'Investment Analysis'!DE58</f>
        <v>-0.14220393232738909</v>
      </c>
      <c r="BF58" s="48">
        <v>4345.05</v>
      </c>
      <c r="BG58" s="18">
        <f>'Investment Analysis'!DN58</f>
        <v>5.9535104364326505E-2</v>
      </c>
      <c r="BH58" s="15">
        <f>'Investment Analysis'!DL58</f>
        <v>1.1778029445073683E-2</v>
      </c>
      <c r="BI58" s="48">
        <v>2174.15</v>
      </c>
      <c r="BJ58" s="18">
        <f>'Investment Analysis'!EB58</f>
        <v>-0.12907080968031073</v>
      </c>
      <c r="BK58" s="15">
        <f>'Investment Analysis'!DZ58</f>
        <v>0.55549626467449309</v>
      </c>
      <c r="BL58" s="48">
        <v>3739.54</v>
      </c>
      <c r="BM58" s="18">
        <f>'Investment Analysis'!EI58</f>
        <v>-0.13069414316702821</v>
      </c>
      <c r="BN58" s="15">
        <f>'Investment Analysis'!EG58</f>
        <v>0.52448882548739895</v>
      </c>
      <c r="BO58" s="48"/>
      <c r="BP58" s="18">
        <f>'Investment Analysis'!DU58</f>
        <v>-9.7163865546217813E-3</v>
      </c>
      <c r="BQ58" s="15">
        <f>'Investment Analysis'!DS58</f>
        <v>0</v>
      </c>
      <c r="BR58" s="48">
        <v>5237.91</v>
      </c>
      <c r="BS58" s="18">
        <f>'Investment Analysis'!EP58</f>
        <v>-5.3189577717879619E-2</v>
      </c>
      <c r="BT58" s="15">
        <f>'Investment Analysis'!EN58</f>
        <v>0.63278586922838531</v>
      </c>
      <c r="BU58" s="48">
        <v>13310.18</v>
      </c>
      <c r="BV58" s="18">
        <f t="shared" si="70"/>
        <v>0.43425629290617851</v>
      </c>
      <c r="BW58" s="15">
        <f>'Investment Analysis'!EU58</f>
        <v>2.0910913778287139E-2</v>
      </c>
      <c r="BX58" s="48"/>
      <c r="BY58" s="18">
        <f t="shared" si="91"/>
        <v>0</v>
      </c>
      <c r="BZ58" s="15">
        <f>'Investment Analysis'!FB58</f>
        <v>0</v>
      </c>
      <c r="CA58" s="48">
        <v>20774.189999999999</v>
      </c>
      <c r="CB58" s="18">
        <f t="shared" si="79"/>
        <v>-0.10456077586206902</v>
      </c>
      <c r="CC58" s="15">
        <f>'Investment Analysis'!FI58</f>
        <v>-6.0257278266756857E-2</v>
      </c>
      <c r="CD58" s="48">
        <v>16535.22</v>
      </c>
      <c r="CE58" s="18">
        <f>'Investment Analysis'!FR58</f>
        <v>-0.11125178905647919</v>
      </c>
      <c r="CF58" s="15">
        <f>'Investment Analysis'!FP58</f>
        <v>0.38845889232886127</v>
      </c>
      <c r="CG58" s="48">
        <v>5144.67</v>
      </c>
      <c r="CH58" s="18">
        <f>'Investment Analysis'!FR58</f>
        <v>-0.11125178905647919</v>
      </c>
      <c r="CI58" s="15">
        <f>'Investment Analysis'!FW58</f>
        <v>6.1910712257185085E-2</v>
      </c>
      <c r="CJ58" s="48"/>
      <c r="CK58" s="18">
        <f t="shared" si="94"/>
        <v>0</v>
      </c>
      <c r="CL58" s="15">
        <f>'Investment Analysis'!GD58</f>
        <v>0</v>
      </c>
      <c r="CM58" s="48">
        <v>24127.85</v>
      </c>
      <c r="CN58" s="18">
        <f t="shared" si="24"/>
        <v>-3.2951903807615292E-2</v>
      </c>
      <c r="CO58" s="15">
        <f>'Investment Analysis'!GT58</f>
        <v>-2.3486238532110112E-2</v>
      </c>
      <c r="CP58" s="48">
        <v>26474.799999999999</v>
      </c>
      <c r="CQ58" s="18">
        <f t="shared" si="25"/>
        <v>0.23045319130147843</v>
      </c>
      <c r="CR58" s="15">
        <f>'Investment Analysis'!HG58</f>
        <v>0.35205887309701711</v>
      </c>
      <c r="CS58" s="48">
        <v>8970</v>
      </c>
      <c r="CT58" s="18">
        <f t="shared" si="26"/>
        <v>-0.60305519170177357</v>
      </c>
      <c r="CU58" s="15">
        <f>'Investment Analysis'!HN58</f>
        <v>10.903225806451612</v>
      </c>
      <c r="CV58" s="48">
        <v>17337</v>
      </c>
      <c r="CW58" s="18">
        <f t="shared" si="27"/>
        <v>-0.39819844837461166</v>
      </c>
      <c r="CX58" s="15">
        <f>'Investment Analysis'!IB58</f>
        <v>9.1406987724268099E-2</v>
      </c>
      <c r="CY58" s="48">
        <v>17222.400000000001</v>
      </c>
      <c r="CZ58" s="18">
        <f t="shared" si="28"/>
        <v>-3.70478054235392E-2</v>
      </c>
      <c r="DA58" s="15">
        <f>'Investment Analysis'!II58</f>
        <v>9.3485714285714366E-2</v>
      </c>
      <c r="DB58" s="48">
        <v>18968</v>
      </c>
      <c r="DC58" s="18">
        <f t="shared" si="29"/>
        <v>2.3647611867488578</v>
      </c>
      <c r="DD58" s="15">
        <f>'Investment Analysis'!IP58</f>
        <v>2.8178090216754534</v>
      </c>
      <c r="DE58" s="48"/>
      <c r="DF58" s="18">
        <f>'Investment Analysis'!IY58</f>
        <v>-0.18641759097100599</v>
      </c>
      <c r="DG58" s="15">
        <f>'Investment Analysis'!IW58</f>
        <v>1.2909589041095892</v>
      </c>
      <c r="DH58" s="48">
        <v>11812.8</v>
      </c>
      <c r="DI58" s="18">
        <f t="shared" si="31"/>
        <v>0.82544195821485966</v>
      </c>
      <c r="DJ58" s="15">
        <f>'Investment Analysis'!JD58</f>
        <v>0.1946601941747573</v>
      </c>
      <c r="DK58" s="48">
        <v>1893.85</v>
      </c>
      <c r="DL58" s="18">
        <f t="shared" si="32"/>
        <v>-0.91675018682139886</v>
      </c>
      <c r="DM58" s="15">
        <f>'Investment Analysis'!JK58</f>
        <v>-6.8651798667289626E-2</v>
      </c>
      <c r="DN58" s="48">
        <v>19560.599999999999</v>
      </c>
      <c r="DO58" s="18">
        <f t="shared" si="33"/>
        <v>17.003313391624481</v>
      </c>
      <c r="DP58" s="15">
        <f>'Investment Analysis'!HU58</f>
        <v>1.9854395604395607</v>
      </c>
      <c r="DQ58" s="48">
        <v>28026</v>
      </c>
      <c r="DR58" s="18">
        <f t="shared" si="34"/>
        <v>-5.4293909228952254E-2</v>
      </c>
      <c r="DS58" s="15">
        <f>'Investment Analysis'!JR58</f>
        <v>-0.57280242955964233</v>
      </c>
      <c r="DT58" s="48">
        <v>3042</v>
      </c>
      <c r="DU58" s="18">
        <f t="shared" si="82"/>
        <v>0.20237154150197628</v>
      </c>
      <c r="DV58" s="15">
        <f>'Investment Analysis'!JY58</f>
        <v>-0.44664031620553357</v>
      </c>
      <c r="DW58" s="48">
        <v>22265.5</v>
      </c>
      <c r="DX58" s="18">
        <f t="shared" si="36"/>
        <v>0.63284687591669109</v>
      </c>
      <c r="DY58" s="15">
        <f>'Investment Analysis'!KF58</f>
        <v>-5.1334702258726897E-2</v>
      </c>
      <c r="DZ58" s="48">
        <v>2984.4</v>
      </c>
      <c r="EA58" s="18">
        <f t="shared" si="83"/>
        <v>-0.85085457271364306</v>
      </c>
      <c r="EB58" s="15">
        <f>'Investment Analysis'!KM58</f>
        <v>1.1303317535545023</v>
      </c>
      <c r="EC58" s="48">
        <v>2096.8000000000002</v>
      </c>
      <c r="ED58" s="18">
        <f>'Investment Analysis'!KV58</f>
        <v>0.37128712871287128</v>
      </c>
      <c r="EE58" s="15">
        <f>'Investment Analysis'!KT58</f>
        <v>-0.47137404580152675</v>
      </c>
      <c r="EF58" s="48">
        <v>36645</v>
      </c>
      <c r="EG58" s="18">
        <f t="shared" si="39"/>
        <v>0.53880070546737213</v>
      </c>
      <c r="EH58" s="15">
        <f>'Investment Analysis'!LH58</f>
        <v>0.3636617359754396</v>
      </c>
      <c r="EI58" s="48">
        <v>9549.24</v>
      </c>
      <c r="EJ58" s="18">
        <f>'Investment Analysis'!LQ58</f>
        <v>0.3128755913566042</v>
      </c>
      <c r="EK58" s="15">
        <f>'Investment Analysis'!LO58</f>
        <v>0.17348571428571435</v>
      </c>
      <c r="EL58" s="48">
        <v>17917.25</v>
      </c>
      <c r="EM58" s="18">
        <f t="shared" si="84"/>
        <v>-0.19018079096045198</v>
      </c>
      <c r="EN58" s="15">
        <f>'Investment Analysis'!LV58</f>
        <v>0</v>
      </c>
      <c r="EO58" s="48"/>
      <c r="EP58" s="68">
        <f t="shared" si="74"/>
        <v>0</v>
      </c>
      <c r="EQ58" s="15">
        <f>'Investment Analysis'!MC58</f>
        <v>-0.44089887640449438</v>
      </c>
      <c r="ER58" s="48">
        <v>14609.16</v>
      </c>
      <c r="ES58" s="18">
        <f t="shared" si="85"/>
        <v>-0.41970725506941281</v>
      </c>
      <c r="ET58" s="15">
        <f>'Investment Analysis'!LA58</f>
        <v>-0.71416655081329072</v>
      </c>
      <c r="EU58" s="48">
        <v>23950</v>
      </c>
      <c r="EV58" s="18">
        <f>'Investment Analysis'!ML58</f>
        <v>0.12812058407913324</v>
      </c>
      <c r="EW58" s="15">
        <f>'Investment Analysis'!MJ58</f>
        <v>2.2277628032345014</v>
      </c>
      <c r="EX58" s="48">
        <v>58242</v>
      </c>
      <c r="EY58" s="18">
        <f t="shared" si="44"/>
        <v>-0.11884715760807897</v>
      </c>
      <c r="EZ58" s="15">
        <f>'Investment Analysis'!MQ58</f>
        <v>-0.2289912629070692</v>
      </c>
      <c r="FA58" s="48"/>
      <c r="FB58" s="18">
        <f t="shared" si="45"/>
        <v>0</v>
      </c>
      <c r="FC58" s="15">
        <f>'Investment Analysis'!MX58</f>
        <v>-0.54671777671298516</v>
      </c>
      <c r="FD58" s="48">
        <v>4810.5</v>
      </c>
      <c r="FE58" s="18">
        <f t="shared" si="46"/>
        <v>-0.6969152837107323</v>
      </c>
      <c r="FF58" s="15">
        <f>'Investment Analysis'!NE58</f>
        <v>0.42038827784749383</v>
      </c>
      <c r="FG58" s="48"/>
      <c r="FH58" s="18">
        <f t="shared" si="47"/>
        <v>0</v>
      </c>
      <c r="FI58" s="15">
        <f>'Investment Analysis'!NL58</f>
        <v>-0.95418816990869393</v>
      </c>
      <c r="FJ58" s="48">
        <v>12009.6</v>
      </c>
      <c r="FK58" s="18">
        <f t="shared" si="48"/>
        <v>-0.36945564516129037</v>
      </c>
      <c r="FL58" s="15">
        <f>'Investment Analysis'!NS58</f>
        <v>1.2875428571428573</v>
      </c>
      <c r="FM58" s="48">
        <v>9765.6</v>
      </c>
      <c r="FN58" s="18">
        <f t="shared" si="49"/>
        <v>-0.61519881158312417</v>
      </c>
      <c r="FO58" s="15">
        <f>'Investment Analysis'!NZ58</f>
        <v>-7.3964497041420121E-2</v>
      </c>
      <c r="FP58" s="48"/>
      <c r="FQ58" s="18">
        <f t="shared" si="50"/>
        <v>0</v>
      </c>
      <c r="FR58" s="15">
        <f>'Investment Analysis'!OG58</f>
        <v>-0.99406212611335132</v>
      </c>
      <c r="FS58" s="48">
        <v>19789</v>
      </c>
      <c r="FT58" s="18">
        <f t="shared" si="51"/>
        <v>-0.22297808012093726</v>
      </c>
      <c r="FU58" s="15">
        <f>'Investment Analysis'!ON58</f>
        <v>0.69517078916372177</v>
      </c>
      <c r="FV58" s="48"/>
      <c r="FW58" s="18">
        <f t="shared" si="52"/>
        <v>0</v>
      </c>
      <c r="FX58" s="15">
        <f>'Investment Analysis'!OU58</f>
        <v>-0.77532467532467542</v>
      </c>
      <c r="FY58" s="48"/>
      <c r="FZ58" s="18">
        <f t="shared" si="53"/>
        <v>0</v>
      </c>
      <c r="GA58" s="15">
        <f>'Investment Analysis'!PB58</f>
        <v>2.9550769230769229</v>
      </c>
      <c r="GB58" s="48">
        <v>19713</v>
      </c>
      <c r="GC58" s="18">
        <f>'Investment Analysis'!PK58</f>
        <v>9.8025151819442994E-3</v>
      </c>
      <c r="GD58" s="15">
        <f>'Investment Analysis'!PI58</f>
        <v>-0.39350947731188968</v>
      </c>
      <c r="GE58" s="48">
        <v>7677</v>
      </c>
      <c r="GF58" s="18">
        <f>'Investment Analysis'!PY58</f>
        <v>-0.18518518518518523</v>
      </c>
      <c r="GG58" s="15">
        <f>'Investment Analysis'!PW58</f>
        <v>-0.52064220183486243</v>
      </c>
      <c r="GH58" s="48">
        <v>28316.2</v>
      </c>
      <c r="GI58" s="18">
        <f>'Investment Analysis'!QF58</f>
        <v>7.7500782309377195E-2</v>
      </c>
      <c r="GJ58" s="15">
        <f>'Investment Analysis'!QD58</f>
        <v>-0.38765227185156642</v>
      </c>
      <c r="GK58" s="48">
        <v>5566</v>
      </c>
      <c r="GL58" s="18">
        <f>'Investment Analysis'!QM58</f>
        <v>-3.8461538461538491E-2</v>
      </c>
      <c r="GM58" s="15">
        <f>'Investment Analysis'!QK58</f>
        <v>-0.50199203187250996</v>
      </c>
      <c r="GN58" s="48">
        <v>28861.32</v>
      </c>
      <c r="GO58" s="18">
        <f>'Investment Analysis'!QT58</f>
        <v>-6.097560975609765E-2</v>
      </c>
      <c r="GP58" s="15">
        <f>'Investment Analysis'!QR58</f>
        <v>-0.98685974792169484</v>
      </c>
      <c r="GQ58" s="48">
        <v>21452.400000000001</v>
      </c>
      <c r="GR58" s="18">
        <f>'Investment Analysis'!RA58</f>
        <v>-0.27666530445443399</v>
      </c>
      <c r="GS58" s="15">
        <f>'Investment Analysis'!QY58</f>
        <v>-0.49858356940509913</v>
      </c>
      <c r="GT58" s="48">
        <v>5900</v>
      </c>
      <c r="GU58" s="18">
        <f>'Investment Analysis'!RH58</f>
        <v>-0.14464646464646458</v>
      </c>
      <c r="GV58" s="15">
        <f>'Investment Analysis'!RF58</f>
        <v>-0.54266580254914665</v>
      </c>
      <c r="GW58" s="48"/>
      <c r="GX58" s="18">
        <f>'Investment Analysis'!RO58</f>
        <v>-0.13115087433916231</v>
      </c>
      <c r="GY58" s="15">
        <f>'Investment Analysis'!RM58</f>
        <v>-0.20716207440393367</v>
      </c>
      <c r="GZ58" s="48">
        <v>26020</v>
      </c>
      <c r="HA58" s="18">
        <f>'Investment Analysis'!RV58</f>
        <v>-0.37571976967370441</v>
      </c>
      <c r="HB58" s="15">
        <f>'Investment Analysis'!RT58</f>
        <v>-0.1113387978142077</v>
      </c>
      <c r="HC58" s="48"/>
      <c r="HD58" s="18">
        <f>'Investment Analysis'!SC58</f>
        <v>5.2756842522808531E-2</v>
      </c>
      <c r="HE58" s="15">
        <f>'Investment Analysis'!SA58</f>
        <v>-0.40162332782203514</v>
      </c>
      <c r="HF58" s="48"/>
      <c r="HG58" s="18">
        <f>'Investment Analysis'!SJ58</f>
        <v>-0.42660550458715596</v>
      </c>
      <c r="HH58" s="15">
        <f>'Investment Analysis'!SH58</f>
        <v>-0.3</v>
      </c>
      <c r="HI58" s="48"/>
      <c r="HJ58" s="18">
        <f>'Investment Analysis'!SM58</f>
        <v>-5.510204081632647E-2</v>
      </c>
      <c r="HK58" s="15">
        <f>'Investment Analysis'!SK58</f>
        <v>0</v>
      </c>
      <c r="HL58" s="48"/>
      <c r="HM58" s="18">
        <f>'Investment Analysis'!SP58</f>
        <v>0</v>
      </c>
      <c r="HN58" s="15">
        <f>'Investment Analysis'!SN58</f>
        <v>-4.6698021953549919E-2</v>
      </c>
      <c r="HO58" s="48"/>
      <c r="HP58" s="18">
        <f>'Investment Analysis'!TE58</f>
        <v>0.56282051282051282</v>
      </c>
      <c r="HQ58" s="15">
        <f>'Investment Analysis'!TC58</f>
        <v>-0.39608620262571215</v>
      </c>
      <c r="HR58" s="48"/>
      <c r="HS58" s="18">
        <f>'Investment Analysis'!TL58</f>
        <v>6.1946902654867145E-2</v>
      </c>
      <c r="HT58" s="15">
        <f>'Investment Analysis'!TJ58</f>
        <v>-0.18181818181818185</v>
      </c>
      <c r="HU58" s="48"/>
      <c r="HV58" s="18">
        <f>'Investment Analysis'!TS58</f>
        <v>-3.3949579831932829E-2</v>
      </c>
      <c r="HW58" s="15">
        <f>'Investment Analysis'!TQ58</f>
        <v>-0.58108925539125311</v>
      </c>
      <c r="HX58" s="48"/>
      <c r="HY58" s="18">
        <f>'Investment Analysis'!TZ58</f>
        <v>0.29824561403508787</v>
      </c>
      <c r="HZ58" s="15">
        <f>'Investment Analysis'!TX58</f>
        <v>-0.49659863945578231</v>
      </c>
      <c r="IA58" s="48"/>
      <c r="IB58" s="18">
        <f>'Investment Analysis'!UG58</f>
        <v>0</v>
      </c>
      <c r="IC58" s="15">
        <f>'Investment Analysis'!UE58</f>
        <v>0</v>
      </c>
      <c r="ID58" s="48"/>
      <c r="IE58" s="18">
        <f>'Investment Analysis'!UN58</f>
        <v>0</v>
      </c>
      <c r="IF58" s="15">
        <f>'Investment Analysis'!UL58</f>
        <v>0</v>
      </c>
      <c r="IG58" s="48"/>
      <c r="IH58" s="18">
        <f>'Investment Analysis'!UU58</f>
        <v>0</v>
      </c>
      <c r="II58" s="15">
        <f>'Investment Analysis'!US58</f>
        <v>0</v>
      </c>
      <c r="IJ58" s="48"/>
      <c r="IK58" s="18">
        <f>'Investment Analysis'!VB58</f>
        <v>0</v>
      </c>
      <c r="IL58" s="15">
        <f>'Investment Analysis'!UZ58</f>
        <v>0</v>
      </c>
      <c r="IM58" s="48"/>
      <c r="IN58" s="18">
        <f>'Investment Analysis'!VI58</f>
        <v>0</v>
      </c>
      <c r="IO58" s="15">
        <f>'Investment Analysis'!VG58</f>
        <v>0</v>
      </c>
      <c r="IP58" s="18"/>
      <c r="IQ58" s="18"/>
      <c r="IR58" s="18"/>
      <c r="IS58" s="108">
        <f t="shared" si="59"/>
        <v>-15781.380000000005</v>
      </c>
      <c r="IT58" s="48">
        <f t="shared" si="60"/>
        <v>939095.15</v>
      </c>
      <c r="IU58" s="101">
        <f t="shared" si="54"/>
        <v>0</v>
      </c>
      <c r="IV58" s="101"/>
      <c r="IW58" s="15">
        <f t="shared" si="55"/>
        <v>-9.4856187943871254E-2</v>
      </c>
      <c r="IX58" s="113">
        <f t="shared" si="56"/>
        <v>-98414.179999999935</v>
      </c>
      <c r="IY58" s="21">
        <f t="shared" si="95"/>
        <v>0.13643355201432164</v>
      </c>
      <c r="IZ58" s="173">
        <f t="shared" si="96"/>
        <v>112742.26000000001</v>
      </c>
    </row>
    <row r="59" spans="1:260" x14ac:dyDescent="0.2">
      <c r="A59" s="3">
        <f>'Investment Analysis'!A59</f>
        <v>45730</v>
      </c>
      <c r="B59" s="4">
        <f>'Investment Analysis'!B59</f>
        <v>45730</v>
      </c>
      <c r="C59" s="27">
        <f>'Investment Analysis'!C59</f>
        <v>41488.19</v>
      </c>
      <c r="D59" s="14">
        <f>'Investment Analysis'!D59</f>
        <v>674.62000000000262</v>
      </c>
      <c r="E59" s="15">
        <f>'Investment Analysis'!E59</f>
        <v>1.6529306306701488E-2</v>
      </c>
      <c r="F59" s="13">
        <f>'Investment Analysis'!G59</f>
        <v>5638.94</v>
      </c>
      <c r="G59" s="14">
        <f>'Investment Analysis'!H59</f>
        <v>117.41999999999916</v>
      </c>
      <c r="H59" s="15">
        <f>'Investment Analysis'!I59</f>
        <v>2.1265883307494883E-2</v>
      </c>
      <c r="I59" s="13">
        <f>'Investment Analysis'!K59</f>
        <v>17754.09</v>
      </c>
      <c r="J59" s="14">
        <f>'Investment Analysis'!L59</f>
        <v>451.08000000000175</v>
      </c>
      <c r="K59" s="15">
        <f>'Investment Analysis'!M59</f>
        <v>2.6069452655925286E-2</v>
      </c>
      <c r="L59" s="41">
        <f>'Investment Analysis'!T59</f>
        <v>252.87287130064726</v>
      </c>
      <c r="M59" s="21">
        <f>'Investment Analysis'!V59</f>
        <v>1.1259442425127041E-2</v>
      </c>
      <c r="N59" s="21">
        <f>'Investment Analysis'!W59</f>
        <v>-2.259846944124607E-2</v>
      </c>
      <c r="P59" s="48">
        <f>'Investment Analysis'!Y59</f>
        <v>129302.17</v>
      </c>
      <c r="Q59" s="18"/>
      <c r="R59" s="83"/>
      <c r="S59" s="48">
        <v>19690.2</v>
      </c>
      <c r="T59" s="18">
        <f>'Investment Analysis'!AH59</f>
        <v>-0.10344675793458644</v>
      </c>
      <c r="U59" s="15">
        <f>'Investment Analysis'!AF59</f>
        <v>0.23608666626206212</v>
      </c>
      <c r="V59" s="48">
        <v>16904.77</v>
      </c>
      <c r="W59" s="18">
        <f>'Investment Analysis'!AO59</f>
        <v>-3.1383737517831675E-2</v>
      </c>
      <c r="X59" s="15">
        <f>'Investment Analysis'!AM59</f>
        <v>9.5161290322580611E-2</v>
      </c>
      <c r="Y59" s="48">
        <v>10021.67</v>
      </c>
      <c r="Z59" s="18">
        <f t="shared" si="2"/>
        <v>4.5779871692061018E-3</v>
      </c>
      <c r="AA59" s="15">
        <f>'Investment Analysis'!GM59</f>
        <v>2.751322751322768E-2</v>
      </c>
      <c r="AB59" s="48">
        <v>2382.14</v>
      </c>
      <c r="AC59" s="18">
        <f t="shared" si="101"/>
        <v>2.8986631618475402</v>
      </c>
      <c r="AD59" s="15">
        <f>'Investment Analysis'!AT59</f>
        <v>0.13781123335263457</v>
      </c>
      <c r="AE59" s="48">
        <v>21078.58</v>
      </c>
      <c r="AF59" s="18">
        <f>'Investment Analysis'!BC59</f>
        <v>-3.8591507909300139E-2</v>
      </c>
      <c r="AG59" s="15">
        <f>'Investment Analysis'!BA59</f>
        <v>0.46390753169276666</v>
      </c>
      <c r="AH59" s="48"/>
      <c r="AI59" s="18">
        <f t="shared" si="97"/>
        <v>0</v>
      </c>
      <c r="AJ59" s="15">
        <f>'Investment Analysis'!BH59</f>
        <v>0</v>
      </c>
      <c r="AK59" s="48">
        <v>16964.580000000002</v>
      </c>
      <c r="AL59" s="18">
        <f t="shared" si="64"/>
        <v>5.2294203275279445</v>
      </c>
      <c r="AM59" s="15">
        <f>'Investment Analysis'!BO59</f>
        <v>2.9302795554058517E-2</v>
      </c>
      <c r="AN59" s="48">
        <v>13131.19</v>
      </c>
      <c r="AO59" s="18">
        <f t="shared" si="98"/>
        <v>8.2955150862068976</v>
      </c>
      <c r="AP59" s="15">
        <f>'Investment Analysis'!BV59</f>
        <v>-5.7971014492753534E-2</v>
      </c>
      <c r="AQ59" s="48"/>
      <c r="AR59" s="18">
        <f t="shared" si="99"/>
        <v>0</v>
      </c>
      <c r="AS59" s="15">
        <f>'Investment Analysis'!CC59</f>
        <v>0</v>
      </c>
      <c r="AT59" s="48">
        <v>23497.72</v>
      </c>
      <c r="AU59" s="18">
        <f>'Investment Analysis'!CL59</f>
        <v>-0.11699650756693829</v>
      </c>
      <c r="AV59" s="15">
        <f>'Investment Analysis'!CJ59</f>
        <v>3.6387694343367328E-3</v>
      </c>
      <c r="AW59" s="48">
        <v>16995.419999999998</v>
      </c>
      <c r="AX59" s="18">
        <f t="shared" si="67"/>
        <v>-1.286597723847642E-2</v>
      </c>
      <c r="AY59" s="15">
        <f>'Investment Analysis'!CQ59</f>
        <v>-3.5098915124441653E-2</v>
      </c>
      <c r="AZ59" s="48">
        <v>15089.1</v>
      </c>
      <c r="BA59" s="18">
        <f>'Investment Analysis'!CZ59</f>
        <v>-8.261802575107291E-2</v>
      </c>
      <c r="BB59" s="15">
        <f>'Investment Analysis'!CX59</f>
        <v>6.3763608087091889E-2</v>
      </c>
      <c r="BC59" s="48">
        <v>9245.64</v>
      </c>
      <c r="BD59" s="18">
        <f t="shared" si="100"/>
        <v>1.912622248780002</v>
      </c>
      <c r="BE59" s="15">
        <f>'Investment Analysis'!DE59</f>
        <v>-0.12299954275262923</v>
      </c>
      <c r="BF59" s="48">
        <v>4439.3999999999996</v>
      </c>
      <c r="BG59" s="18">
        <f>'Investment Analysis'!DN59</f>
        <v>8.2542694497153804E-2</v>
      </c>
      <c r="BH59" s="15">
        <f>'Investment Analysis'!DL59</f>
        <v>3.3748584371460978E-2</v>
      </c>
      <c r="BI59" s="48">
        <v>2256.19</v>
      </c>
      <c r="BJ59" s="18">
        <f>'Investment Analysis'!EB59</f>
        <v>-9.6205557215416765E-2</v>
      </c>
      <c r="BK59" s="15">
        <f>'Investment Analysis'!DZ59</f>
        <v>0.61419423692636088</v>
      </c>
      <c r="BL59" s="48">
        <v>3859.68</v>
      </c>
      <c r="BM59" s="18">
        <f>'Investment Analysis'!EI59</f>
        <v>-0.10276572668112795</v>
      </c>
      <c r="BN59" s="15">
        <f>'Investment Analysis'!EG59</f>
        <v>0.57346647646219695</v>
      </c>
      <c r="BO59" s="48"/>
      <c r="BP59" s="18">
        <f>'Investment Analysis'!DU59</f>
        <v>8.6659663865545772E-3</v>
      </c>
      <c r="BQ59" s="15">
        <f>'Investment Analysis'!DS59</f>
        <v>0</v>
      </c>
      <c r="BR59" s="48">
        <v>5344.28</v>
      </c>
      <c r="BS59" s="18">
        <f>'Investment Analysis'!EP59</f>
        <v>-3.396226415094341E-2</v>
      </c>
      <c r="BT59" s="15">
        <f>'Investment Analysis'!EN59</f>
        <v>0.66594360086767879</v>
      </c>
      <c r="BU59" s="48">
        <v>13623.89</v>
      </c>
      <c r="BV59" s="18">
        <f t="shared" si="70"/>
        <v>0.45537017095167581</v>
      </c>
      <c r="BW59" s="15">
        <f>'Investment Analysis'!EU59</f>
        <v>4.4972787167000872E-2</v>
      </c>
      <c r="BX59" s="48"/>
      <c r="BY59" s="18">
        <f t="shared" si="91"/>
        <v>0</v>
      </c>
      <c r="BZ59" s="15">
        <f>'Investment Analysis'!FB59</f>
        <v>0</v>
      </c>
      <c r="CA59" s="48">
        <v>21417.77</v>
      </c>
      <c r="CB59" s="18">
        <f t="shared" si="79"/>
        <v>-7.6820258620689641E-2</v>
      </c>
      <c r="CC59" s="15">
        <f>'Investment Analysis'!FI59</f>
        <v>-3.1144211238997906E-2</v>
      </c>
      <c r="CD59" s="48">
        <v>16996.099999999999</v>
      </c>
      <c r="CE59" s="18">
        <f>'Investment Analysis'!FR59</f>
        <v>-8.6480237806892041E-2</v>
      </c>
      <c r="CF59" s="15">
        <f>'Investment Analysis'!FP59</f>
        <v>0.42715858273133805</v>
      </c>
      <c r="CG59" s="48">
        <v>5244.83</v>
      </c>
      <c r="CH59" s="18">
        <f>'Investment Analysis'!FR59</f>
        <v>-8.6480237806892041E-2</v>
      </c>
      <c r="CI59" s="15">
        <f>'Investment Analysis'!FW59</f>
        <v>8.2585482221969736E-2</v>
      </c>
      <c r="CJ59" s="48"/>
      <c r="CK59" s="18">
        <f t="shared" si="94"/>
        <v>0</v>
      </c>
      <c r="CL59" s="15">
        <f>'Investment Analysis'!GD59</f>
        <v>0</v>
      </c>
      <c r="CM59" s="48">
        <v>24576.26</v>
      </c>
      <c r="CN59" s="18">
        <f t="shared" si="24"/>
        <v>-1.4979559118236537E-2</v>
      </c>
      <c r="CO59" s="15">
        <f>'Investment Analysis'!GT59</f>
        <v>-7.7064220183486552E-3</v>
      </c>
      <c r="CP59" s="48">
        <v>27497.8</v>
      </c>
      <c r="CQ59" s="18">
        <f t="shared" si="25"/>
        <v>0.27799854064128127</v>
      </c>
      <c r="CR59" s="15">
        <f>'Investment Analysis'!HG59</f>
        <v>0.40430312903769455</v>
      </c>
      <c r="CS59" s="48">
        <v>9540</v>
      </c>
      <c r="CT59" s="18">
        <f t="shared" si="26"/>
        <v>-0.57783127411760538</v>
      </c>
      <c r="CU59" s="15">
        <f>'Investment Analysis'!HN59</f>
        <v>11.27016129032258</v>
      </c>
      <c r="CV59" s="48">
        <v>18250.5</v>
      </c>
      <c r="CW59" s="18">
        <f t="shared" si="27"/>
        <v>-0.36648905704913481</v>
      </c>
      <c r="CX59" s="15">
        <f>'Investment Analysis'!IB59</f>
        <v>0.14891406987724265</v>
      </c>
      <c r="CY59" s="48">
        <v>17598.599999999999</v>
      </c>
      <c r="CZ59" s="18">
        <f t="shared" si="28"/>
        <v>-1.601341906625672E-2</v>
      </c>
      <c r="DA59" s="15">
        <f>'Investment Analysis'!II59</f>
        <v>0.11737142857142853</v>
      </c>
      <c r="DB59" s="48">
        <v>19408</v>
      </c>
      <c r="DC59" s="18">
        <f t="shared" si="29"/>
        <v>2.442813428533416</v>
      </c>
      <c r="DD59" s="15">
        <f>'Investment Analysis'!IP59</f>
        <v>2.8305018551064243</v>
      </c>
      <c r="DE59" s="48"/>
      <c r="DF59" s="18">
        <f>'Investment Analysis'!IY59</f>
        <v>-0.1735746254135046</v>
      </c>
      <c r="DG59" s="15">
        <f>'Investment Analysis'!IW59</f>
        <v>1.3271232876712329</v>
      </c>
      <c r="DH59" s="48">
        <v>12152</v>
      </c>
      <c r="DI59" s="18">
        <f t="shared" si="31"/>
        <v>0.87785882062059595</v>
      </c>
      <c r="DJ59" s="15">
        <f>'Investment Analysis'!JD59</f>
        <v>0.22896440129449849</v>
      </c>
      <c r="DK59" s="48">
        <v>1942.8</v>
      </c>
      <c r="DL59" s="18">
        <f t="shared" si="32"/>
        <v>-0.91459844388764344</v>
      </c>
      <c r="DM59" s="15">
        <f>'Investment Analysis'!JK59</f>
        <v>-4.4579409378150421E-2</v>
      </c>
      <c r="DN59" s="48">
        <v>20142</v>
      </c>
      <c r="DO59" s="18">
        <f t="shared" si="33"/>
        <v>17.53842613897837</v>
      </c>
      <c r="DP59" s="15">
        <f>'Investment Analysis'!HU59</f>
        <v>2.0730769230769233</v>
      </c>
      <c r="DQ59" s="48">
        <v>28875</v>
      </c>
      <c r="DR59" s="18">
        <f t="shared" si="34"/>
        <v>-2.5645351779989878E-2</v>
      </c>
      <c r="DS59" s="15">
        <f>'Investment Analysis'!JR59</f>
        <v>-0.58629998312805798</v>
      </c>
      <c r="DT59" s="48">
        <v>3502</v>
      </c>
      <c r="DU59" s="18">
        <f t="shared" si="82"/>
        <v>0.38418972332015811</v>
      </c>
      <c r="DV59" s="15">
        <f>'Investment Analysis'!JY59</f>
        <v>-0.45454545454545453</v>
      </c>
      <c r="DW59" s="48">
        <v>22598</v>
      </c>
      <c r="DX59" s="18">
        <f t="shared" si="36"/>
        <v>0.65723085948958637</v>
      </c>
      <c r="DY59" s="15">
        <f>'Investment Analysis'!KF59</f>
        <v>-2.3100616016427069E-2</v>
      </c>
      <c r="DZ59" s="48">
        <v>3018</v>
      </c>
      <c r="EA59" s="18">
        <f t="shared" si="83"/>
        <v>-0.84917541229385307</v>
      </c>
      <c r="EB59" s="15">
        <f>'Investment Analysis'!KM59</f>
        <v>1.329383886255924</v>
      </c>
      <c r="EC59" s="48">
        <v>2134.9</v>
      </c>
      <c r="ED59" s="18">
        <f>'Investment Analysis'!KV59</f>
        <v>0.41584158415841577</v>
      </c>
      <c r="EE59" s="15">
        <f>'Investment Analysis'!KT59</f>
        <v>-0.45419847328244278</v>
      </c>
      <c r="EF59" s="48">
        <v>38040</v>
      </c>
      <c r="EG59" s="18">
        <f t="shared" si="39"/>
        <v>0.59737969261778789</v>
      </c>
      <c r="EH59" s="15">
        <f>'Investment Analysis'!LH59</f>
        <v>0.41557354172481165</v>
      </c>
      <c r="EI59" s="48">
        <v>9634.7999999999993</v>
      </c>
      <c r="EJ59" s="18">
        <f>'Investment Analysis'!LQ59</f>
        <v>0.32438307121851434</v>
      </c>
      <c r="EK59" s="15">
        <f>'Investment Analysis'!LO59</f>
        <v>0.18377142857142856</v>
      </c>
      <c r="EL59" s="48">
        <v>18447</v>
      </c>
      <c r="EM59" s="18">
        <f t="shared" si="84"/>
        <v>-0.16623728813559321</v>
      </c>
      <c r="EN59" s="15">
        <f>'Investment Analysis'!LV59</f>
        <v>0</v>
      </c>
      <c r="EO59" s="48"/>
      <c r="EP59" s="68">
        <f t="shared" si="74"/>
        <v>0</v>
      </c>
      <c r="EQ59" s="15">
        <f>'Investment Analysis'!MC59</f>
        <v>-0.4323595505617977</v>
      </c>
      <c r="ER59" s="48">
        <v>15197.94</v>
      </c>
      <c r="ES59" s="18">
        <f t="shared" si="85"/>
        <v>-0.39632023197155974</v>
      </c>
      <c r="ET59" s="15">
        <f>'Investment Analysis'!LA59</f>
        <v>-0.69901292923675806</v>
      </c>
      <c r="EU59" s="48">
        <v>27720</v>
      </c>
      <c r="EV59" s="18">
        <f>'Investment Analysis'!ML59</f>
        <v>0.30334432406971273</v>
      </c>
      <c r="EW59" s="15">
        <f>'Investment Analysis'!MJ59</f>
        <v>2.7291105121293802</v>
      </c>
      <c r="EX59" s="48">
        <v>58962</v>
      </c>
      <c r="EY59" s="18">
        <f t="shared" si="44"/>
        <v>-0.10795415862929762</v>
      </c>
      <c r="EZ59" s="15">
        <f>'Investment Analysis'!MQ59</f>
        <v>-0.21938046068308184</v>
      </c>
      <c r="FA59" s="48"/>
      <c r="FB59" s="18">
        <f t="shared" si="45"/>
        <v>0</v>
      </c>
      <c r="FC59" s="15">
        <f>'Investment Analysis'!MX59</f>
        <v>-0.52850982271202684</v>
      </c>
      <c r="FD59" s="48">
        <v>4927.75</v>
      </c>
      <c r="FE59" s="18">
        <f t="shared" si="46"/>
        <v>-0.68952796784233672</v>
      </c>
      <c r="FF59" s="15">
        <f>'Investment Analysis'!NE59</f>
        <v>0.45478703772052864</v>
      </c>
      <c r="FG59" s="48"/>
      <c r="FH59" s="18">
        <f t="shared" si="47"/>
        <v>0</v>
      </c>
      <c r="FI59" s="15">
        <f>'Investment Analysis'!NL59</f>
        <v>-0.95442635966653433</v>
      </c>
      <c r="FJ59" s="48">
        <v>12545.2</v>
      </c>
      <c r="FK59" s="18">
        <f t="shared" si="48"/>
        <v>-0.34133484543010756</v>
      </c>
      <c r="FL59" s="15">
        <f>'Investment Analysis'!NS59</f>
        <v>1.390857142857143</v>
      </c>
      <c r="FM59" s="48">
        <v>9929.4</v>
      </c>
      <c r="FN59" s="18">
        <f t="shared" si="49"/>
        <v>-0.60874447855057279</v>
      </c>
      <c r="FO59" s="15">
        <f>'Investment Analysis'!NZ59</f>
        <v>-5.8431952662721796E-2</v>
      </c>
      <c r="FP59" s="48"/>
      <c r="FQ59" s="18">
        <f t="shared" si="50"/>
        <v>0</v>
      </c>
      <c r="FR59" s="15">
        <f>'Investment Analysis'!OG59</f>
        <v>-0.99357468870474597</v>
      </c>
      <c r="FS59" s="48">
        <v>21004.5</v>
      </c>
      <c r="FT59" s="18">
        <f t="shared" si="51"/>
        <v>-0.1752510528020732</v>
      </c>
      <c r="FU59" s="15">
        <f>'Investment Analysis'!ON59</f>
        <v>0.79929328621908102</v>
      </c>
      <c r="FV59" s="48"/>
      <c r="FW59" s="18">
        <f t="shared" si="52"/>
        <v>0</v>
      </c>
      <c r="FX59" s="15">
        <f>'Investment Analysis'!OU59</f>
        <v>-0.75974025974025972</v>
      </c>
      <c r="FY59" s="48"/>
      <c r="FZ59" s="18">
        <f t="shared" si="53"/>
        <v>0</v>
      </c>
      <c r="GA59" s="15">
        <f>'Investment Analysis'!PB59</f>
        <v>2.9793846153846157</v>
      </c>
      <c r="GB59" s="48">
        <v>19908</v>
      </c>
      <c r="GC59" s="18">
        <f>'Investment Analysis'!PK59</f>
        <v>9.2287094151963216E-3</v>
      </c>
      <c r="GD59" s="15">
        <f>'Investment Analysis'!PI59</f>
        <v>-0.39385410683515221</v>
      </c>
      <c r="GE59" s="48">
        <v>7710</v>
      </c>
      <c r="GF59" s="18">
        <f>'Investment Analysis'!PY59</f>
        <v>-0.19493177387914232</v>
      </c>
      <c r="GG59" s="15">
        <f>'Investment Analysis'!PW59</f>
        <v>-0.52637614678899092</v>
      </c>
      <c r="GH59" s="48">
        <v>28870.6</v>
      </c>
      <c r="GI59" s="18">
        <f>'Investment Analysis'!QF59</f>
        <v>0.12334411181808687</v>
      </c>
      <c r="GJ59" s="15">
        <f>'Investment Analysis'!QD59</f>
        <v>-0.36159933607990752</v>
      </c>
      <c r="GK59" s="48">
        <v>6158.25</v>
      </c>
      <c r="GL59" s="18">
        <f>'Investment Analysis'!QM59</f>
        <v>2.1538461538461558E-2</v>
      </c>
      <c r="GM59" s="15">
        <f>'Investment Analysis'!QK59</f>
        <v>-0.47091633466135452</v>
      </c>
      <c r="GN59" s="48">
        <v>30384.61</v>
      </c>
      <c r="GO59" s="18">
        <f>'Investment Analysis'!QT59</f>
        <v>0.61585365853658536</v>
      </c>
      <c r="GP59" s="15">
        <f>'Investment Analysis'!QR59</f>
        <v>-0.97738852726785153</v>
      </c>
      <c r="GQ59" s="48">
        <v>21776.9</v>
      </c>
      <c r="GR59" s="18">
        <f>'Investment Analysis'!RA59</f>
        <v>-0.18675929709848796</v>
      </c>
      <c r="GS59" s="15">
        <f>'Investment Analysis'!QY59</f>
        <v>-0.43626062322946174</v>
      </c>
      <c r="GT59" s="48">
        <v>6223</v>
      </c>
      <c r="GU59" s="18">
        <f>'Investment Analysis'!RH59</f>
        <v>-0.11797979797979805</v>
      </c>
      <c r="GV59" s="15">
        <f>'Investment Analysis'!RF59</f>
        <v>-0.52840786346943192</v>
      </c>
      <c r="GW59" s="48"/>
      <c r="GX59" s="18">
        <f>'Investment Analysis'!RO59</f>
        <v>-0.11849328995526638</v>
      </c>
      <c r="GY59" s="15">
        <f>'Investment Analysis'!RM59</f>
        <v>-0.19561183783282315</v>
      </c>
      <c r="GZ59" s="48">
        <v>26680</v>
      </c>
      <c r="HA59" s="18">
        <f>'Investment Analysis'!RV59</f>
        <v>-0.35988483685220729</v>
      </c>
      <c r="HB59" s="15">
        <f>'Investment Analysis'!RT59</f>
        <v>-8.8797814207650316E-2</v>
      </c>
      <c r="HC59" s="48"/>
      <c r="HD59" s="18">
        <f>'Investment Analysis'!SC59</f>
        <v>0.14028824540526247</v>
      </c>
      <c r="HE59" s="15">
        <f>'Investment Analysis'!SA59</f>
        <v>-0.35187133623929062</v>
      </c>
      <c r="HF59" s="48">
        <v>0</v>
      </c>
      <c r="HG59" s="18">
        <f>'Investment Analysis'!SJ59</f>
        <v>-0.2647444298820445</v>
      </c>
      <c r="HH59" s="15">
        <f>'Investment Analysis'!SH59</f>
        <v>-0.10239999999999995</v>
      </c>
      <c r="HI59" s="48">
        <v>0</v>
      </c>
      <c r="HJ59" s="18">
        <f>'Investment Analysis'!SM59</f>
        <v>3.6717062634989112E-2</v>
      </c>
      <c r="HK59" s="15">
        <f>'Investment Analysis'!SK59</f>
        <v>0</v>
      </c>
      <c r="HL59" s="48"/>
      <c r="HM59" s="18">
        <f>'Investment Analysis'!SP59</f>
        <v>0</v>
      </c>
      <c r="HN59" s="15">
        <f>'Investment Analysis'!SN59</f>
        <v>2.5457620209862072E-2</v>
      </c>
      <c r="HO59" s="48"/>
      <c r="HP59" s="18">
        <f>'Investment Analysis'!TE59</f>
        <v>0.71987179487179476</v>
      </c>
      <c r="HQ59" s="15">
        <f>'Investment Analysis'!TC59</f>
        <v>-0.33539757245479318</v>
      </c>
      <c r="HR59" s="48"/>
      <c r="HS59" s="18">
        <f>'Investment Analysis'!TL59</f>
        <v>7.9056047197640089E-2</v>
      </c>
      <c r="HT59" s="15">
        <f>'Investment Analysis'!TJ59</f>
        <v>-0.16863636363636361</v>
      </c>
      <c r="HU59" s="48"/>
      <c r="HV59" s="18">
        <f>'Investment Analysis'!TS59</f>
        <v>2.487394957983188E-2</v>
      </c>
      <c r="HW59" s="15">
        <f>'Investment Analysis'!TQ59</f>
        <v>-0.55558146822822918</v>
      </c>
      <c r="HX59" s="48"/>
      <c r="HY59" s="18">
        <f>'Investment Analysis'!TZ59</f>
        <v>0.30994152046783641</v>
      </c>
      <c r="HZ59" s="15">
        <f>'Investment Analysis'!TX59</f>
        <v>-0.49206349206349204</v>
      </c>
      <c r="IA59" s="48"/>
      <c r="IB59" s="18">
        <f>'Investment Analysis'!UG59</f>
        <v>0</v>
      </c>
      <c r="IC59" s="15">
        <f>'Investment Analysis'!UE59</f>
        <v>0</v>
      </c>
      <c r="ID59" s="48"/>
      <c r="IE59" s="18">
        <f>'Investment Analysis'!UN59</f>
        <v>0</v>
      </c>
      <c r="IF59" s="15">
        <f>'Investment Analysis'!UL59</f>
        <v>0</v>
      </c>
      <c r="IG59" s="48"/>
      <c r="IH59" s="18">
        <f>'Investment Analysis'!UU59</f>
        <v>0</v>
      </c>
      <c r="II59" s="15">
        <f>'Investment Analysis'!US59</f>
        <v>0</v>
      </c>
      <c r="IJ59" s="48"/>
      <c r="IK59" s="18">
        <f>'Investment Analysis'!VB59</f>
        <v>0</v>
      </c>
      <c r="IL59" s="15">
        <f>'Investment Analysis'!UZ59</f>
        <v>0</v>
      </c>
      <c r="IM59" s="48"/>
      <c r="IN59" s="18">
        <f>'Investment Analysis'!VI59</f>
        <v>0</v>
      </c>
      <c r="IO59" s="15">
        <f>'Investment Analysis'!VG59</f>
        <v>0</v>
      </c>
      <c r="IP59" s="18"/>
      <c r="IQ59" s="18"/>
      <c r="IR59" s="18"/>
      <c r="IS59" s="108">
        <f t="shared" si="59"/>
        <v>3745.979999999865</v>
      </c>
      <c r="IT59" s="48">
        <f t="shared" si="60"/>
        <v>942841.12999999989</v>
      </c>
      <c r="IU59" s="101">
        <f t="shared" si="54"/>
        <v>0</v>
      </c>
      <c r="IV59" s="101"/>
      <c r="IW59" s="15">
        <f t="shared" si="55"/>
        <v>-9.124563728019687E-2</v>
      </c>
      <c r="IX59" s="113">
        <f t="shared" si="56"/>
        <v>-94668.20000000007</v>
      </c>
      <c r="IY59" s="21">
        <f t="shared" si="95"/>
        <v>0.140966700074105</v>
      </c>
      <c r="IZ59" s="173">
        <f t="shared" si="96"/>
        <v>116488.23999999987</v>
      </c>
    </row>
    <row r="60" spans="1:260" x14ac:dyDescent="0.2">
      <c r="A60" s="3">
        <f>'Investment Analysis'!A60</f>
        <v>45733</v>
      </c>
      <c r="B60" s="4">
        <f>'Investment Analysis'!B60</f>
        <v>45733</v>
      </c>
      <c r="C60" s="27">
        <f>'Investment Analysis'!C60</f>
        <v>41841.629999999997</v>
      </c>
      <c r="D60" s="14">
        <f>'Investment Analysis'!D60</f>
        <v>353.43999999999505</v>
      </c>
      <c r="E60" s="15">
        <f>'Investment Analysis'!E60</f>
        <v>8.5190508431434355E-3</v>
      </c>
      <c r="F60" s="13">
        <f>'Investment Analysis'!G60</f>
        <v>5675.12</v>
      </c>
      <c r="G60" s="14">
        <f>'Investment Analysis'!H60</f>
        <v>36.180000000000291</v>
      </c>
      <c r="H60" s="15">
        <f>'Investment Analysis'!I60</f>
        <v>6.4160994796894971E-3</v>
      </c>
      <c r="I60" s="13">
        <f>'Investment Analysis'!K60</f>
        <v>17808.66</v>
      </c>
      <c r="J60" s="14">
        <f>'Investment Analysis'!L60</f>
        <v>54.569999999999709</v>
      </c>
      <c r="K60" s="15">
        <f>'Investment Analysis'!M60</f>
        <v>3.0736579571242293E-3</v>
      </c>
      <c r="L60" s="41">
        <f>'Investment Analysis'!T60</f>
        <v>253.77492682494065</v>
      </c>
      <c r="M60" s="21">
        <f>'Investment Analysis'!V60</f>
        <v>3.5672293340668812E-3</v>
      </c>
      <c r="N60" s="21">
        <f>'Investment Analysis'!W60</f>
        <v>-1.9111854030275016E-2</v>
      </c>
      <c r="P60" s="48">
        <f>'Investment Analysis'!Y60</f>
        <v>89437.06</v>
      </c>
      <c r="Q60" s="18"/>
      <c r="R60" s="83"/>
      <c r="S60" s="48">
        <v>19766.57</v>
      </c>
      <c r="T60" s="18">
        <f>'Investment Analysis'!AH60</f>
        <v>-9.9969186072104504E-2</v>
      </c>
      <c r="U60" s="15">
        <f>'Investment Analysis'!AF60</f>
        <v>0.24088122837895246</v>
      </c>
      <c r="V60" s="48">
        <v>16996.060000000001</v>
      </c>
      <c r="W60" s="18">
        <f>'Investment Analysis'!AO60</f>
        <v>-2.615311459819309E-2</v>
      </c>
      <c r="X60" s="15">
        <f>'Investment Analysis'!AM60</f>
        <v>0.10107526881720424</v>
      </c>
      <c r="Y60" s="48">
        <v>10207.44</v>
      </c>
      <c r="Z60" s="18">
        <f t="shared" si="2"/>
        <v>2.3199679230152415E-2</v>
      </c>
      <c r="AA60" s="15">
        <f>'Investment Analysis'!GM60</f>
        <v>4.6560846560846698E-2</v>
      </c>
      <c r="AB60" s="48">
        <v>2389.42</v>
      </c>
      <c r="AC60" s="18">
        <f t="shared" si="101"/>
        <v>2.9013969207660533</v>
      </c>
      <c r="AD60" s="15">
        <f>'Investment Analysis'!AT60</f>
        <v>0.14128546612623052</v>
      </c>
      <c r="AE60" s="48">
        <v>21216.02</v>
      </c>
      <c r="AF60" s="18">
        <f>'Investment Analysis'!BC60</f>
        <v>-3.2322836573779296E-2</v>
      </c>
      <c r="AG60" s="15">
        <f>'Investment Analysis'!BA60</f>
        <v>0.47345264727815073</v>
      </c>
      <c r="AH60" s="48"/>
      <c r="AI60" s="18">
        <f t="shared" si="97"/>
        <v>0</v>
      </c>
      <c r="AJ60" s="15">
        <f>'Investment Analysis'!BH60</f>
        <v>0</v>
      </c>
      <c r="AK60" s="48">
        <v>17247.7</v>
      </c>
      <c r="AL60" s="18">
        <f t="shared" si="64"/>
        <v>5.3030153366259425</v>
      </c>
      <c r="AM60" s="15">
        <f>'Investment Analysis'!BO60</f>
        <v>4.6480296396092927E-2</v>
      </c>
      <c r="AN60" s="48">
        <v>13299.53</v>
      </c>
      <c r="AO60" s="18">
        <f t="shared" si="98"/>
        <v>8.3317952586206889</v>
      </c>
      <c r="AP60" s="15">
        <f>'Investment Analysis'!BV60</f>
        <v>-4.5893719806763308E-2</v>
      </c>
      <c r="AQ60" s="48"/>
      <c r="AR60" s="18">
        <f t="shared" si="99"/>
        <v>0</v>
      </c>
      <c r="AS60" s="15">
        <f>'Investment Analysis'!CC60</f>
        <v>0</v>
      </c>
      <c r="AT60" s="48">
        <v>23823</v>
      </c>
      <c r="AU60" s="18">
        <f>'Investment Analysis'!CL60</f>
        <v>-0.10477299185098947</v>
      </c>
      <c r="AV60" s="15">
        <f>'Investment Analysis'!CJ60</f>
        <v>1.7532252729077113E-2</v>
      </c>
      <c r="AW60" s="48">
        <v>17208.990000000002</v>
      </c>
      <c r="AX60" s="18">
        <f t="shared" si="67"/>
        <v>-1.7673959361845033E-3</v>
      </c>
      <c r="AY60" s="15">
        <f>'Investment Analysis'!CQ60</f>
        <v>-2.2973835354179926E-2</v>
      </c>
      <c r="AZ60" s="48">
        <v>15247.94</v>
      </c>
      <c r="BA60" s="18">
        <f>'Investment Analysis'!CZ60</f>
        <v>-7.2961373390557901E-2</v>
      </c>
      <c r="BB60" s="15">
        <f>'Investment Analysis'!CX60</f>
        <v>7.4961119751166524E-2</v>
      </c>
      <c r="BC60" s="48">
        <v>9351.69</v>
      </c>
      <c r="BD60" s="18">
        <f t="shared" si="100"/>
        <v>1.9231839458221296</v>
      </c>
      <c r="BE60" s="15">
        <f>'Investment Analysis'!DE60</f>
        <v>-0.11294010059442169</v>
      </c>
      <c r="BF60" s="48">
        <v>4493.87</v>
      </c>
      <c r="BG60" s="18">
        <f>'Investment Analysis'!DN60</f>
        <v>9.5825426944971689E-2</v>
      </c>
      <c r="BH60" s="15">
        <f>'Investment Analysis'!DL60</f>
        <v>4.6432616081540305E-2</v>
      </c>
      <c r="BI60" s="48">
        <v>2269.62</v>
      </c>
      <c r="BJ60" s="18">
        <f>'Investment Analysis'!EB60</f>
        <v>-9.0827606812070485E-2</v>
      </c>
      <c r="BK60" s="15">
        <f>'Investment Analysis'!DZ60</f>
        <v>0.62379935965848465</v>
      </c>
      <c r="BL60" s="48">
        <v>3876.01</v>
      </c>
      <c r="BM60" s="18">
        <f>'Investment Analysis'!EI60</f>
        <v>-9.8969631236442659E-2</v>
      </c>
      <c r="BN60" s="15">
        <f>'Investment Analysis'!EG60</f>
        <v>0.58012363290537305</v>
      </c>
      <c r="BO60" s="48"/>
      <c r="BP60" s="18">
        <f>'Investment Analysis'!DU60</f>
        <v>2.4422268907563018E-2</v>
      </c>
      <c r="BQ60" s="15">
        <f>'Investment Analysis'!DS60</f>
        <v>0</v>
      </c>
      <c r="BR60" s="48">
        <v>5373.6</v>
      </c>
      <c r="BS60" s="18">
        <f>'Investment Analysis'!EP60</f>
        <v>-2.8661275831087133E-2</v>
      </c>
      <c r="BT60" s="15">
        <f>'Investment Analysis'!EN60</f>
        <v>0.67508521846916625</v>
      </c>
      <c r="BU60" s="48">
        <v>13844.23</v>
      </c>
      <c r="BV60" s="18">
        <f t="shared" si="70"/>
        <v>0.47019989231390491</v>
      </c>
      <c r="BW60" s="15">
        <f>'Investment Analysis'!EU60</f>
        <v>6.1873388713835686E-2</v>
      </c>
      <c r="BX60" s="48"/>
      <c r="BY60" s="18">
        <f t="shared" si="91"/>
        <v>0</v>
      </c>
      <c r="BZ60" s="15">
        <f>'Investment Analysis'!FB60</f>
        <v>0</v>
      </c>
      <c r="CA60" s="48">
        <v>21788.21</v>
      </c>
      <c r="CB60" s="18">
        <f t="shared" si="79"/>
        <v>-6.0853017241379349E-2</v>
      </c>
      <c r="CC60" s="15">
        <f>'Investment Analysis'!FI60</f>
        <v>-1.438727149627626E-2</v>
      </c>
      <c r="CD60" s="48">
        <v>17403.72</v>
      </c>
      <c r="CE60" s="18">
        <f>'Investment Analysis'!FR60</f>
        <v>-6.4571176923923765E-2</v>
      </c>
      <c r="CF60" s="15">
        <f>'Investment Analysis'!FP60</f>
        <v>0.46138630890952875</v>
      </c>
      <c r="CG60" s="48">
        <v>5306.47</v>
      </c>
      <c r="CH60" s="18">
        <f>'Investment Analysis'!FR60</f>
        <v>-6.4571176923923765E-2</v>
      </c>
      <c r="CI60" s="15">
        <f>'Investment Analysis'!FW60</f>
        <v>9.5308417584914235E-2</v>
      </c>
      <c r="CJ60" s="48"/>
      <c r="CK60" s="18">
        <f t="shared" si="94"/>
        <v>0</v>
      </c>
      <c r="CL60" s="15">
        <f>'Investment Analysis'!GD60</f>
        <v>0</v>
      </c>
      <c r="CM60" s="48">
        <v>24852.2</v>
      </c>
      <c r="CN60" s="18">
        <f t="shared" si="24"/>
        <v>-3.9198396793586878E-3</v>
      </c>
      <c r="CO60" s="15">
        <f>'Investment Analysis'!GT60</f>
        <v>9.5412844036697822E-3</v>
      </c>
      <c r="CP60" s="48">
        <v>26181.1</v>
      </c>
      <c r="CQ60" s="18">
        <f t="shared" si="25"/>
        <v>0.21680307487811565</v>
      </c>
      <c r="CR60" s="15">
        <f>'Investment Analysis'!HG60</f>
        <v>0.33705971574630639</v>
      </c>
      <c r="CS60" s="48">
        <v>9240</v>
      </c>
      <c r="CT60" s="18">
        <f t="shared" si="26"/>
        <v>-0.59110702021453598</v>
      </c>
      <c r="CU60" s="15">
        <f>'Investment Analysis'!HN60</f>
        <v>11.858870967741936</v>
      </c>
      <c r="CV60" s="54">
        <v>28089.55</v>
      </c>
      <c r="CW60" s="18">
        <f t="shared" si="27"/>
        <v>-2.495617612857319E-2</v>
      </c>
      <c r="CX60" s="15">
        <f>'Investment Analysis'!IB60</f>
        <v>0.12870632672332383</v>
      </c>
      <c r="CY60" s="48">
        <v>17505</v>
      </c>
      <c r="CZ60" s="18">
        <f t="shared" si="28"/>
        <v>-2.1246854906346101E-2</v>
      </c>
      <c r="DA60" s="15">
        <f>'Investment Analysis'!II60</f>
        <v>0.11142857142857143</v>
      </c>
      <c r="DB60" s="48">
        <v>19636</v>
      </c>
      <c r="DC60" s="18">
        <f t="shared" si="29"/>
        <v>2.4832586810945054</v>
      </c>
      <c r="DD60" s="15">
        <f>'Investment Analysis'!IP60</f>
        <v>3.044717828549111</v>
      </c>
      <c r="DE60" s="48"/>
      <c r="DF60" s="18">
        <f>'Investment Analysis'!IY60</f>
        <v>-0.15683985211130574</v>
      </c>
      <c r="DG60" s="15">
        <f>'Investment Analysis'!IW60</f>
        <v>1.3742465753424657</v>
      </c>
      <c r="DH60" s="48">
        <v>12098</v>
      </c>
      <c r="DI60" s="18">
        <f t="shared" si="31"/>
        <v>0.86951415502534313</v>
      </c>
      <c r="DJ60" s="15">
        <f>'Investment Analysis'!JD60</f>
        <v>0.2235032362459547</v>
      </c>
      <c r="DK60" s="48">
        <v>1943.5</v>
      </c>
      <c r="DL60" s="18">
        <f t="shared" si="32"/>
        <v>-0.91456767330432109</v>
      </c>
      <c r="DM60" s="15">
        <f>'Investment Analysis'!JK60</f>
        <v>-4.4235166834689837E-2</v>
      </c>
      <c r="DN60" s="48">
        <v>20476.8</v>
      </c>
      <c r="DO60" s="18">
        <f t="shared" si="33"/>
        <v>17.846571560055221</v>
      </c>
      <c r="DP60" s="15">
        <f>'Investment Analysis'!HU60</f>
        <v>2.1263736263736268</v>
      </c>
      <c r="DQ60" s="48">
        <v>29001</v>
      </c>
      <c r="DR60" s="18">
        <f t="shared" si="34"/>
        <v>-2.1393622405938922E-2</v>
      </c>
      <c r="DS60" s="15">
        <f>'Investment Analysis'!JR60</f>
        <v>-0.56166694786569937</v>
      </c>
      <c r="DT60" s="48">
        <v>3520</v>
      </c>
      <c r="DU60" s="18">
        <f t="shared" si="82"/>
        <v>0.39130434782608697</v>
      </c>
      <c r="DV60" s="15">
        <f>'Investment Analysis'!JY60</f>
        <v>-0.4268774703557312</v>
      </c>
      <c r="DW60" s="48">
        <v>22915.25</v>
      </c>
      <c r="DX60" s="18">
        <f t="shared" si="36"/>
        <v>0.68049647990613082</v>
      </c>
      <c r="DY60" s="15">
        <f>'Investment Analysis'!KF60</f>
        <v>-2.0533880903490323E-3</v>
      </c>
      <c r="DZ60" s="48">
        <v>3099.6</v>
      </c>
      <c r="EA60" s="18">
        <f t="shared" si="83"/>
        <v>-0.84509745127436287</v>
      </c>
      <c r="EB60" s="15">
        <f>'Investment Analysis'!KM60</f>
        <v>1.228436018957346</v>
      </c>
      <c r="EC60" s="48">
        <v>2140</v>
      </c>
      <c r="ED60" s="18">
        <f>'Investment Analysis'!KV60</f>
        <v>0.5326732673267327</v>
      </c>
      <c r="EE60" s="15">
        <f>'Investment Analysis'!KT60</f>
        <v>-0.40916030534351144</v>
      </c>
      <c r="EF60" s="48">
        <v>38745</v>
      </c>
      <c r="EG60" s="18">
        <f t="shared" si="39"/>
        <v>0.62698412698412698</v>
      </c>
      <c r="EH60" s="15">
        <f>'Investment Analysis'!LH60</f>
        <v>0.44180854032933292</v>
      </c>
      <c r="EI60" s="48">
        <v>9791.0400000000009</v>
      </c>
      <c r="EJ60" s="18">
        <f>'Investment Analysis'!LQ60</f>
        <v>0.34611942206878926</v>
      </c>
      <c r="EK60" s="15">
        <f>'Investment Analysis'!LO60</f>
        <v>0.20320000000000002</v>
      </c>
      <c r="EL60" s="48">
        <v>18567.25</v>
      </c>
      <c r="EM60" s="18">
        <f t="shared" si="84"/>
        <v>-0.16080225988700564</v>
      </c>
      <c r="EN60" s="15">
        <f>'Investment Analysis'!LV60</f>
        <v>0</v>
      </c>
      <c r="EO60" s="48"/>
      <c r="EP60" s="68">
        <f t="shared" si="74"/>
        <v>0</v>
      </c>
      <c r="EQ60" s="15">
        <f>'Investment Analysis'!MC60</f>
        <v>-0.40719101123595508</v>
      </c>
      <c r="ER60" s="48">
        <v>15172.74</v>
      </c>
      <c r="ES60" s="18">
        <f>'Investment Analysis'!LX60</f>
        <v>0.2994594594594594</v>
      </c>
      <c r="ET60" s="15">
        <f>'Investment Analysis'!LA60</f>
        <v>-0.68983734186014178</v>
      </c>
      <c r="EU60" s="48">
        <v>28000</v>
      </c>
      <c r="EV60" s="18">
        <f>'Investment Analysis'!ML60</f>
        <v>0.31841733396137534</v>
      </c>
      <c r="EW60" s="15">
        <f>'Investment Analysis'!MJ60</f>
        <v>2.7722371967654986</v>
      </c>
      <c r="EX60" s="48">
        <v>60000</v>
      </c>
      <c r="EY60" s="18">
        <f t="shared" si="44"/>
        <v>-9.2250085101554524E-2</v>
      </c>
      <c r="EZ60" s="15">
        <f>'Investment Analysis'!MQ60</f>
        <v>-0.20587768069896745</v>
      </c>
      <c r="FA60" s="48"/>
      <c r="FB60" s="18">
        <f t="shared" si="45"/>
        <v>0</v>
      </c>
      <c r="FC60" s="15">
        <f>'Investment Analysis'!MX60</f>
        <v>-0.4882606612362243</v>
      </c>
      <c r="FD60" s="48">
        <v>5050.75</v>
      </c>
      <c r="FE60" s="18">
        <f t="shared" si="46"/>
        <v>-0.68177837422346554</v>
      </c>
      <c r="FF60" s="15">
        <f>'Investment Analysis'!NE60</f>
        <v>0.49132649295046876</v>
      </c>
      <c r="FG60" s="48"/>
      <c r="FH60" s="18">
        <f t="shared" si="47"/>
        <v>0</v>
      </c>
      <c r="FI60" s="15">
        <f>'Investment Analysis'!NL60</f>
        <v>-0.95331480746327912</v>
      </c>
      <c r="FJ60" s="48">
        <v>13278.4</v>
      </c>
      <c r="FK60" s="18">
        <f t="shared" si="48"/>
        <v>-0.30283938172043018</v>
      </c>
      <c r="FL60" s="15">
        <f>'Investment Analysis'!NS60</f>
        <v>1.5292190476190475</v>
      </c>
      <c r="FM60" s="48">
        <v>9857.4</v>
      </c>
      <c r="FN60" s="18">
        <f t="shared" si="49"/>
        <v>-0.61158154801543052</v>
      </c>
      <c r="FO60" s="15">
        <f>'Investment Analysis'!NZ60</f>
        <v>-6.5259444697314511E-2</v>
      </c>
      <c r="FP60" s="48"/>
      <c r="FQ60" s="18">
        <f t="shared" si="50"/>
        <v>0</v>
      </c>
      <c r="FR60" s="15">
        <f>'Investment Analysis'!OG60</f>
        <v>-0.99379625116320292</v>
      </c>
      <c r="FS60" s="48">
        <v>20913.75</v>
      </c>
      <c r="FT60" s="18">
        <f t="shared" si="51"/>
        <v>-0.17881438289601556</v>
      </c>
      <c r="FU60" s="15">
        <f>'Investment Analysis'!ON60</f>
        <v>0.79151943462897512</v>
      </c>
      <c r="FV60" s="48"/>
      <c r="FW60" s="18">
        <f t="shared" si="52"/>
        <v>0</v>
      </c>
      <c r="FX60" s="15">
        <f>'Investment Analysis'!OU60</f>
        <v>-0.76493506493506502</v>
      </c>
      <c r="FY60" s="48"/>
      <c r="FZ60" s="18">
        <f t="shared" si="53"/>
        <v>0</v>
      </c>
      <c r="GA60" s="15">
        <f>'Investment Analysis'!PB60</f>
        <v>3.0424615384615383</v>
      </c>
      <c r="GB60" s="48">
        <v>20073</v>
      </c>
      <c r="GC60" s="18">
        <f>'Investment Analysis'!PK60</f>
        <v>1.8409601683163555E-2</v>
      </c>
      <c r="GD60" s="15">
        <f>'Investment Analysis'!PI60</f>
        <v>-0.38834003446295234</v>
      </c>
      <c r="GE60" s="48">
        <v>7754.5</v>
      </c>
      <c r="GF60" s="18">
        <f>'Investment Analysis'!PY60</f>
        <v>-0.15204678362573104</v>
      </c>
      <c r="GG60" s="15">
        <f>'Investment Analysis'!PW60</f>
        <v>-0.50114678899082576</v>
      </c>
      <c r="GH60" s="48">
        <v>29419.5</v>
      </c>
      <c r="GI60" s="18">
        <f>'Investment Analysis'!QF60</f>
        <v>0.13648690935642008</v>
      </c>
      <c r="GJ60" s="15">
        <f>'Investment Analysis'!QD60</f>
        <v>-0.35413023503956842</v>
      </c>
      <c r="GK60" s="48">
        <v>6491.75</v>
      </c>
      <c r="GL60" s="18">
        <f>'Investment Analysis'!QM60</f>
        <v>4.9999999999999954E-2</v>
      </c>
      <c r="GM60" s="15">
        <f>'Investment Analysis'!QK60</f>
        <v>-0.45617529880478086</v>
      </c>
      <c r="GN60" s="48">
        <v>30810.57</v>
      </c>
      <c r="GO60" s="18">
        <f>'Investment Analysis'!QT60</f>
        <v>0.23083623693379793</v>
      </c>
      <c r="GP60" s="15">
        <f>'Investment Analysis'!QR60</f>
        <v>-0.98277627440942006</v>
      </c>
      <c r="GQ60" s="48">
        <v>22425.9</v>
      </c>
      <c r="GR60" s="18">
        <f>'Investment Analysis'!RA60</f>
        <v>-0.14589293011851254</v>
      </c>
      <c r="GS60" s="15">
        <f>'Investment Analysis'!QY60</f>
        <v>-0.40793201133144474</v>
      </c>
      <c r="GT60" s="48">
        <v>6314.5</v>
      </c>
      <c r="GU60" s="18">
        <f>'Investment Analysis'!RH60</f>
        <v>-0.1058585858585859</v>
      </c>
      <c r="GV60" s="15">
        <f>'Investment Analysis'!RF60</f>
        <v>-0.52192698206956145</v>
      </c>
      <c r="GW60" s="48"/>
      <c r="GX60" s="18">
        <f>'Investment Analysis'!RO60</f>
        <v>-0.10756405042700283</v>
      </c>
      <c r="GY60" s="15">
        <f>'Investment Analysis'!RM60</f>
        <v>-0.18563874199833014</v>
      </c>
      <c r="GZ60" s="48">
        <v>26700</v>
      </c>
      <c r="HA60" s="18">
        <f>'Investment Analysis'!RV60</f>
        <v>-0.35940499040307106</v>
      </c>
      <c r="HB60" s="15">
        <f>'Investment Analysis'!RT60</f>
        <v>-8.8114754098360712E-2</v>
      </c>
      <c r="HC60" s="48"/>
      <c r="HD60" s="18">
        <f>'Investment Analysis'!SC60</f>
        <v>0.15496496099431442</v>
      </c>
      <c r="HE60" s="15">
        <f>'Investment Analysis'!SA60</f>
        <v>-0.34352923493160986</v>
      </c>
      <c r="HF60" s="54">
        <v>19530</v>
      </c>
      <c r="HG60" s="18">
        <f>'Investment Analysis'!SJ60</f>
        <v>-0.26867627785058978</v>
      </c>
      <c r="HH60" s="15">
        <f>'Investment Analysis'!SH60</f>
        <v>-0.10719999999999999</v>
      </c>
      <c r="HI60" s="54">
        <v>11180</v>
      </c>
      <c r="HJ60" s="18">
        <f>'Investment Analysis'!SM60</f>
        <v>8.3333333333333419E-3</v>
      </c>
      <c r="HK60" s="15">
        <f>'Investment Analysis'!SK60</f>
        <v>0</v>
      </c>
      <c r="HL60" s="48"/>
      <c r="HM60" s="18">
        <f>'Investment Analysis'!SP60</f>
        <v>0</v>
      </c>
      <c r="HN60" s="15">
        <f>'Investment Analysis'!SN60</f>
        <v>4.7661039992664602E-3</v>
      </c>
      <c r="HO60" s="48"/>
      <c r="HP60" s="18">
        <f>'Investment Analysis'!TE60</f>
        <v>0.71089743589743604</v>
      </c>
      <c r="HQ60" s="15">
        <f>'Investment Analysis'!TC60</f>
        <v>-0.33886549417884559</v>
      </c>
      <c r="HR60" s="48"/>
      <c r="HS60" s="18">
        <f>'Investment Analysis'!TL60</f>
        <v>7.3746312684365684E-2</v>
      </c>
      <c r="HT60" s="15">
        <f>'Investment Analysis'!TJ60</f>
        <v>-0.17272727272727276</v>
      </c>
      <c r="HU60" s="48"/>
      <c r="HV60" s="18">
        <f>'Investment Analysis'!TS60</f>
        <v>0.11226890756302532</v>
      </c>
      <c r="HW60" s="15">
        <f>'Investment Analysis'!TQ60</f>
        <v>-0.51768418444316489</v>
      </c>
      <c r="HX60" s="48"/>
      <c r="HY60" s="18">
        <f>'Investment Analysis'!TZ60</f>
        <v>0.38011695906432746</v>
      </c>
      <c r="HZ60" s="15">
        <f>'Investment Analysis'!TX60</f>
        <v>-0.46485260770975062</v>
      </c>
      <c r="IA60" s="48"/>
      <c r="IB60" s="18">
        <f>'Investment Analysis'!UG60</f>
        <v>0</v>
      </c>
      <c r="IC60" s="15">
        <f>'Investment Analysis'!UE60</f>
        <v>0</v>
      </c>
      <c r="ID60" s="48"/>
      <c r="IE60" s="18">
        <f>'Investment Analysis'!UN60</f>
        <v>0</v>
      </c>
      <c r="IF60" s="15">
        <f>'Investment Analysis'!UL60</f>
        <v>0</v>
      </c>
      <c r="IG60" s="48"/>
      <c r="IH60" s="18">
        <f>'Investment Analysis'!UU60</f>
        <v>0</v>
      </c>
      <c r="II60" s="15">
        <f>'Investment Analysis'!US60</f>
        <v>0</v>
      </c>
      <c r="IJ60" s="48"/>
      <c r="IK60" s="18">
        <f>'Investment Analysis'!VB60</f>
        <v>0</v>
      </c>
      <c r="IL60" s="15">
        <f>'Investment Analysis'!UZ60</f>
        <v>0</v>
      </c>
      <c r="IM60" s="48"/>
      <c r="IN60" s="18">
        <f>'Investment Analysis'!VI60</f>
        <v>0</v>
      </c>
      <c r="IO60" s="15">
        <f>'Investment Analysis'!VG60</f>
        <v>0</v>
      </c>
      <c r="IP60" s="18"/>
      <c r="IQ60" s="18"/>
      <c r="IR60" s="18"/>
      <c r="IS60" s="108">
        <f t="shared" si="59"/>
        <v>8480.0699999998324</v>
      </c>
      <c r="IT60" s="48">
        <f t="shared" si="60"/>
        <v>951321.19999999972</v>
      </c>
      <c r="IU60" s="101">
        <f t="shared" si="54"/>
        <v>0</v>
      </c>
      <c r="IV60" s="101"/>
      <c r="IW60" s="15">
        <f t="shared" si="55"/>
        <v>-8.3072149336719928E-2</v>
      </c>
      <c r="IX60" s="113">
        <f t="shared" si="56"/>
        <v>-86188.130000000237</v>
      </c>
      <c r="IY60" s="21">
        <f t="shared" si="95"/>
        <v>0.15122874441692785</v>
      </c>
      <c r="IZ60" s="173">
        <f t="shared" si="96"/>
        <v>124968.30999999971</v>
      </c>
    </row>
    <row r="61" spans="1:260" x14ac:dyDescent="0.2">
      <c r="A61" s="3">
        <f>'Investment Analysis'!A61</f>
        <v>45734</v>
      </c>
      <c r="B61" s="4">
        <f>'Investment Analysis'!B61</f>
        <v>45734</v>
      </c>
      <c r="C61" s="27">
        <f>'Investment Analysis'!C61</f>
        <v>41581.31</v>
      </c>
      <c r="D61" s="14">
        <f>'Investment Analysis'!D61</f>
        <v>-260.31999999999971</v>
      </c>
      <c r="E61" s="16">
        <f>'Investment Analysis'!E61</f>
        <v>-6.2215549442026933E-3</v>
      </c>
      <c r="F61" s="27">
        <f>'Investment Analysis'!G61</f>
        <v>5614.66</v>
      </c>
      <c r="G61" s="42">
        <f>'Investment Analysis'!H61</f>
        <v>-60.460000000000036</v>
      </c>
      <c r="H61" s="43">
        <f>'Investment Analysis'!I61</f>
        <v>-1.0653519220738952E-2</v>
      </c>
      <c r="I61" s="27">
        <f>'Investment Analysis'!K61</f>
        <v>17504.12</v>
      </c>
      <c r="J61" s="42">
        <f>'Investment Analysis'!L61</f>
        <v>-304.54000000000087</v>
      </c>
      <c r="K61" s="43">
        <f>'Investment Analysis'!M61</f>
        <v>-1.7100669000362795E-2</v>
      </c>
      <c r="L61" s="41">
        <f>'Investment Analysis'!T61</f>
        <v>252.34793702596423</v>
      </c>
      <c r="M61" s="29">
        <f>'Investment Analysis'!V61</f>
        <v>-5.6230527453202247E-3</v>
      </c>
      <c r="N61" s="29">
        <f>'Investment Analysis'!W61</f>
        <v>-2.4627439812322145E-2</v>
      </c>
      <c r="O61" s="1"/>
      <c r="P61" s="48">
        <f>'Investment Analysis'!Y61</f>
        <v>89440.94</v>
      </c>
      <c r="Q61" s="18"/>
      <c r="R61" s="83"/>
      <c r="S61" s="48">
        <v>19359.560000000001</v>
      </c>
      <c r="T61" s="18">
        <f>'Investment Analysis'!AH61</f>
        <v>-0.11850156270634322</v>
      </c>
      <c r="U61" s="15">
        <f>'Investment Analysis'!AF61</f>
        <v>0.21533046064210709</v>
      </c>
      <c r="V61" s="48">
        <v>16730.5</v>
      </c>
      <c r="W61" s="18">
        <f>'Investment Analysis'!AO61</f>
        <v>-4.1369472182596338E-2</v>
      </c>
      <c r="X61" s="15">
        <f>'Investment Analysis'!AM61</f>
        <v>8.3870967741935407E-2</v>
      </c>
      <c r="Y61" s="48">
        <v>10078.43</v>
      </c>
      <c r="Z61" s="18">
        <f t="shared" si="2"/>
        <v>1.0267642341619917E-2</v>
      </c>
      <c r="AA61" s="15">
        <f>'Investment Analysis'!GM61</f>
        <v>3.3333333333333472E-2</v>
      </c>
      <c r="AB61" s="48">
        <v>2345.7800000000002</v>
      </c>
      <c r="AC61" s="18">
        <f t="shared" si="101"/>
        <v>2.8850093879083745</v>
      </c>
      <c r="AD61" s="15">
        <f>'Investment Analysis'!AT61</f>
        <v>0.12044006948465558</v>
      </c>
      <c r="AE61" s="48">
        <v>20990.54</v>
      </c>
      <c r="AF61" s="18">
        <f>'Investment Analysis'!BC61</f>
        <v>-4.2607375483618141E-2</v>
      </c>
      <c r="AG61" s="15">
        <f>'Investment Analysis'!BA61</f>
        <v>0.45779269202088008</v>
      </c>
      <c r="AH61" s="48"/>
      <c r="AI61" s="18">
        <f t="shared" si="97"/>
        <v>0</v>
      </c>
      <c r="AJ61" s="15">
        <f>'Investment Analysis'!BH61</f>
        <v>0</v>
      </c>
      <c r="AK61" s="48">
        <v>16906.3</v>
      </c>
      <c r="AL61" s="18">
        <f t="shared" si="64"/>
        <v>5.2142708604107098</v>
      </c>
      <c r="AM61" s="15">
        <f>'Investment Analysis'!BO61</f>
        <v>2.5766251263051432E-2</v>
      </c>
      <c r="AN61" s="48">
        <v>13086.29</v>
      </c>
      <c r="AO61" s="18">
        <f t="shared" si="98"/>
        <v>8.2858383620689651</v>
      </c>
      <c r="AP61" s="15">
        <f>'Investment Analysis'!BV61</f>
        <v>-6.1191626409017749E-2</v>
      </c>
      <c r="AQ61" s="48"/>
      <c r="AR61" s="18">
        <f t="shared" si="99"/>
        <v>0</v>
      </c>
      <c r="AS61" s="15">
        <f>'Investment Analysis'!CC61</f>
        <v>0</v>
      </c>
      <c r="AT61" s="48">
        <v>23520.95</v>
      </c>
      <c r="AU61" s="18">
        <f>'Investment Analysis'!CL61</f>
        <v>-0.11612339930151334</v>
      </c>
      <c r="AV61" s="15">
        <f>'Investment Analysis'!CJ61</f>
        <v>4.6311610982467935E-3</v>
      </c>
      <c r="AW61" s="48">
        <v>17012.28</v>
      </c>
      <c r="AX61" s="18">
        <f t="shared" si="67"/>
        <v>-1.1989814477992057E-2</v>
      </c>
      <c r="AY61" s="15">
        <f>'Investment Analysis'!CQ61</f>
        <v>-3.4141671984684117E-2</v>
      </c>
      <c r="AZ61" s="48">
        <v>15124.4</v>
      </c>
      <c r="BA61" s="18">
        <f>'Investment Analysis'!CZ61</f>
        <v>-8.0472103004291848E-2</v>
      </c>
      <c r="BB61" s="15">
        <f>'Investment Analysis'!CX61</f>
        <v>6.6251944012441763E-2</v>
      </c>
      <c r="BC61" s="48">
        <v>9337.23</v>
      </c>
      <c r="BD61" s="18">
        <f t="shared" si="100"/>
        <v>1.921743850214122</v>
      </c>
      <c r="BE61" s="15">
        <f>'Investment Analysis'!DE61</f>
        <v>-0.11431184270690443</v>
      </c>
      <c r="BF61" s="48">
        <v>4492.8999999999996</v>
      </c>
      <c r="BG61" s="18">
        <f>'Investment Analysis'!DN61</f>
        <v>9.5588235294117682E-2</v>
      </c>
      <c r="BH61" s="15">
        <f>'Investment Analysis'!DL61</f>
        <v>4.6206115515288769E-2</v>
      </c>
      <c r="BI61" s="48">
        <v>2220.39</v>
      </c>
      <c r="BJ61" s="18">
        <f>'Investment Analysis'!EB61</f>
        <v>-0.11054675829100685</v>
      </c>
      <c r="BK61" s="15">
        <f>'Investment Analysis'!DZ61</f>
        <v>0.58858057630736405</v>
      </c>
      <c r="BL61" s="48">
        <v>3809.52</v>
      </c>
      <c r="BM61" s="18">
        <f>'Investment Analysis'!EI61</f>
        <v>-0.11442516268980493</v>
      </c>
      <c r="BN61" s="15">
        <f>'Investment Analysis'!EG61</f>
        <v>0.55301949595815481</v>
      </c>
      <c r="BO61" s="48"/>
      <c r="BP61" s="18">
        <f>'Investment Analysis'!DU61</f>
        <v>1.9170168067226996E-2</v>
      </c>
      <c r="BQ61" s="15">
        <f>'Investment Analysis'!DS61</f>
        <v>0</v>
      </c>
      <c r="BR61" s="48">
        <v>5259.78</v>
      </c>
      <c r="BS61" s="18">
        <f>'Investment Analysis'!EP61</f>
        <v>-4.9236298292902103E-2</v>
      </c>
      <c r="BT61" s="15">
        <f>'Investment Analysis'!EN61</f>
        <v>0.63960334676169794</v>
      </c>
      <c r="BU61" s="48">
        <v>13743.4</v>
      </c>
      <c r="BV61" s="18">
        <f t="shared" si="70"/>
        <v>0.46341364921254552</v>
      </c>
      <c r="BW61" s="15">
        <f>'Investment Analysis'!EU61</f>
        <v>5.4139215124606149E-2</v>
      </c>
      <c r="BX61" s="48"/>
      <c r="BY61" s="18">
        <f t="shared" si="91"/>
        <v>0</v>
      </c>
      <c r="BZ61" s="15">
        <f>'Investment Analysis'!FB61</f>
        <v>0</v>
      </c>
      <c r="CA61" s="48">
        <v>21814.400000000001</v>
      </c>
      <c r="CB61" s="18">
        <f t="shared" si="79"/>
        <v>-5.972413793103442E-2</v>
      </c>
      <c r="CC61" s="15">
        <f>'Investment Analysis'!FI61</f>
        <v>-1.3202437373053506E-2</v>
      </c>
      <c r="CD61" s="48">
        <v>17280.82</v>
      </c>
      <c r="CE61" s="18">
        <f>'Investment Analysis'!FR61</f>
        <v>-7.1176923923813751E-2</v>
      </c>
      <c r="CF61" s="15">
        <f>'Investment Analysis'!FP61</f>
        <v>0.45106639146886812</v>
      </c>
      <c r="CG61" s="48">
        <v>5267.39</v>
      </c>
      <c r="CH61" s="18">
        <f>'Investment Analysis'!FR61</f>
        <v>-7.1176923923813751E-2</v>
      </c>
      <c r="CI61" s="15">
        <f>'Investment Analysis'!FW61</f>
        <v>8.7242985345904717E-2</v>
      </c>
      <c r="CJ61" s="48"/>
      <c r="CK61" s="18">
        <f t="shared" si="94"/>
        <v>0</v>
      </c>
      <c r="CL61" s="15">
        <f>'Investment Analysis'!GD61</f>
        <v>0</v>
      </c>
      <c r="CM61" s="48">
        <v>24748.720000000001</v>
      </c>
      <c r="CN61" s="18">
        <f t="shared" si="24"/>
        <v>-8.0673346693386303E-3</v>
      </c>
      <c r="CO61" s="15">
        <f>'Investment Analysis'!GT61</f>
        <v>5.504587155963251E-3</v>
      </c>
      <c r="CP61" s="48">
        <v>24784.1</v>
      </c>
      <c r="CQ61" s="18">
        <f t="shared" si="25"/>
        <v>0.15187555481193324</v>
      </c>
      <c r="CR61" s="15">
        <f>'Investment Analysis'!HG61</f>
        <v>0.26571540924667159</v>
      </c>
      <c r="CS61" s="48">
        <v>9300</v>
      </c>
      <c r="CT61" s="18">
        <f t="shared" si="26"/>
        <v>-0.58845187099514995</v>
      </c>
      <c r="CU61" s="15">
        <f>'Investment Analysis'!HN61</f>
        <v>11.600806451612904</v>
      </c>
      <c r="CV61" s="48">
        <v>27126.05</v>
      </c>
      <c r="CW61" s="18">
        <f t="shared" si="27"/>
        <v>-5.8401166322439586E-2</v>
      </c>
      <c r="CX61" s="15">
        <f>'Investment Analysis'!IB61</f>
        <v>8.9990557129367335E-2</v>
      </c>
      <c r="CY61" s="48">
        <v>16980.3</v>
      </c>
      <c r="CZ61" s="18">
        <f t="shared" si="28"/>
        <v>-5.0584288509924559E-2</v>
      </c>
      <c r="DA61" s="15">
        <f>'Investment Analysis'!II61</f>
        <v>7.8114285714285636E-2</v>
      </c>
      <c r="DB61" s="48">
        <v>19612</v>
      </c>
      <c r="DC61" s="18">
        <f t="shared" si="29"/>
        <v>2.4790012860880748</v>
      </c>
      <c r="DD61" s="15">
        <f>'Investment Analysis'!IP61</f>
        <v>3.0728373364577228</v>
      </c>
      <c r="DE61" s="48"/>
      <c r="DF61" s="18">
        <f>'Investment Analysis'!IY61</f>
        <v>-0.16151002140494253</v>
      </c>
      <c r="DG61" s="15">
        <f>'Investment Analysis'!IW61</f>
        <v>1.3610958904109591</v>
      </c>
      <c r="DH61" s="48">
        <v>11647.2</v>
      </c>
      <c r="DI61" s="18">
        <f t="shared" si="31"/>
        <v>0.79985165038941786</v>
      </c>
      <c r="DJ61" s="15">
        <f>'Investment Analysis'!JD61</f>
        <v>0.17791262135922339</v>
      </c>
      <c r="DK61" s="48">
        <v>1917.6</v>
      </c>
      <c r="DL61" s="18">
        <f t="shared" si="32"/>
        <v>-0.91570618488724786</v>
      </c>
      <c r="DM61" s="15">
        <f>'Investment Analysis'!JK61</f>
        <v>-5.6972140942732834E-2</v>
      </c>
      <c r="DN61" s="48">
        <v>20455.2</v>
      </c>
      <c r="DO61" s="18">
        <f t="shared" si="33"/>
        <v>17.826691210308329</v>
      </c>
      <c r="DP61" s="15">
        <f>'Investment Analysis'!HU61</f>
        <v>2.1219780219780224</v>
      </c>
      <c r="DQ61" s="48">
        <v>29073</v>
      </c>
      <c r="DR61" s="18">
        <f t="shared" si="34"/>
        <v>-1.8964062763624095E-2</v>
      </c>
      <c r="DS61" s="15">
        <f>'Investment Analysis'!JR61</f>
        <v>-0.56166694786569937</v>
      </c>
      <c r="DT61" s="48">
        <v>3316</v>
      </c>
      <c r="DU61" s="18">
        <f t="shared" si="82"/>
        <v>0.31067193675889326</v>
      </c>
      <c r="DV61" s="15">
        <f>'Investment Analysis'!JY61</f>
        <v>-0.4229249011857707</v>
      </c>
      <c r="DW61" s="48">
        <v>22451.25</v>
      </c>
      <c r="DX61" s="18">
        <f t="shared" si="36"/>
        <v>0.64646890583748895</v>
      </c>
      <c r="DY61" s="15">
        <f>'Investment Analysis'!KF61</f>
        <v>5.1334702258725804E-3</v>
      </c>
      <c r="DZ61" s="48">
        <v>3100.8</v>
      </c>
      <c r="EA61" s="18">
        <f t="shared" si="83"/>
        <v>-0.84503748125937039</v>
      </c>
      <c r="EB61" s="15">
        <f>'Investment Analysis'!KM61</f>
        <v>1.0886255924170616</v>
      </c>
      <c r="EC61" s="48">
        <v>2126.9</v>
      </c>
      <c r="ED61" s="18">
        <f>'Investment Analysis'!KV61</f>
        <v>0.57425742574257432</v>
      </c>
      <c r="EE61" s="15">
        <f>'Investment Analysis'!KT61</f>
        <v>-0.3931297709923664</v>
      </c>
      <c r="EF61" s="48">
        <v>39420</v>
      </c>
      <c r="EG61" s="18">
        <f t="shared" si="39"/>
        <v>0.65532879818594103</v>
      </c>
      <c r="EH61" s="15">
        <f>'Investment Analysis'!LH61</f>
        <v>0.46692715601451312</v>
      </c>
      <c r="EI61" s="48">
        <v>9841.26</v>
      </c>
      <c r="EJ61" s="18">
        <f>'Investment Analysis'!LQ61</f>
        <v>0.3530239099859353</v>
      </c>
      <c r="EK61" s="15">
        <f>'Investment Analysis'!LO61</f>
        <v>0.20937142857142849</v>
      </c>
      <c r="EL61" s="48">
        <v>18515.25</v>
      </c>
      <c r="EM61" s="18">
        <f t="shared" si="84"/>
        <v>-0.16315254237288135</v>
      </c>
      <c r="EN61" s="15">
        <f>'Investment Analysis'!LV61</f>
        <v>0</v>
      </c>
      <c r="EO61" s="48"/>
      <c r="EP61" s="68">
        <f t="shared" si="74"/>
        <v>0</v>
      </c>
      <c r="EQ61" s="15">
        <f>'Investment Analysis'!MC61</f>
        <v>-0.3838202247191011</v>
      </c>
      <c r="ER61" s="48">
        <v>14940</v>
      </c>
      <c r="ES61" s="18">
        <f>'Investment Analysis'!LX61</f>
        <v>0.2994594594594594</v>
      </c>
      <c r="ET61" s="15">
        <f>'Investment Analysis'!LA61</f>
        <v>-0.70818851661337423</v>
      </c>
      <c r="EU61" s="48">
        <v>26020</v>
      </c>
      <c r="EV61" s="18">
        <f>'Investment Analysis'!ML61</f>
        <v>0.22562411681582661</v>
      </c>
      <c r="EW61" s="15">
        <f>'Investment Analysis'!MJ61</f>
        <v>2.5067385444743939</v>
      </c>
      <c r="EX61" s="48">
        <v>59376</v>
      </c>
      <c r="EY61" s="18">
        <f t="shared" si="44"/>
        <v>-0.10169068421649835</v>
      </c>
      <c r="EZ61" s="15">
        <f>'Investment Analysis'!MQ61</f>
        <v>-0.21397934868943613</v>
      </c>
      <c r="FA61" s="48"/>
      <c r="FB61" s="18">
        <f t="shared" si="45"/>
        <v>0</v>
      </c>
      <c r="FC61" s="15">
        <f>'Investment Analysis'!MX61</f>
        <v>-0.48394825107810258</v>
      </c>
      <c r="FD61" s="48">
        <v>5019.75</v>
      </c>
      <c r="FE61" s="18">
        <f t="shared" si="46"/>
        <v>-0.6837315238347258</v>
      </c>
      <c r="FF61" s="15">
        <f>'Investment Analysis'!NE61</f>
        <v>0.48217317487266548</v>
      </c>
      <c r="FG61" s="48"/>
      <c r="FH61" s="18">
        <f t="shared" si="47"/>
        <v>0</v>
      </c>
      <c r="FI61" s="15">
        <f>'Investment Analysis'!NL61</f>
        <v>-0.95331480746327912</v>
      </c>
      <c r="FJ61" s="48">
        <v>12757.2</v>
      </c>
      <c r="FK61" s="18">
        <f t="shared" si="48"/>
        <v>-0.33020413306451613</v>
      </c>
      <c r="FL61" s="15">
        <f>'Investment Analysis'!NS61</f>
        <v>1.4299428571428572</v>
      </c>
      <c r="FM61" s="48">
        <v>9640.2000000000007</v>
      </c>
      <c r="FN61" s="18">
        <f t="shared" si="49"/>
        <v>-0.62014004090108477</v>
      </c>
      <c r="FO61" s="15">
        <f>'Investment Analysis'!NZ61</f>
        <v>-8.5855712335002304E-2</v>
      </c>
      <c r="FP61" s="48"/>
      <c r="FQ61" s="18">
        <f t="shared" si="50"/>
        <v>0</v>
      </c>
      <c r="FR61" s="15">
        <f>'Investment Analysis'!OG61</f>
        <v>-0.99392918863827706</v>
      </c>
      <c r="FS61" s="48">
        <v>20102.5</v>
      </c>
      <c r="FT61" s="18">
        <f t="shared" si="51"/>
        <v>-0.21066839434186374</v>
      </c>
      <c r="FU61" s="15">
        <f>'Investment Analysis'!ON61</f>
        <v>0.72202591283863349</v>
      </c>
      <c r="FV61" s="48"/>
      <c r="FW61" s="18">
        <f t="shared" si="52"/>
        <v>0</v>
      </c>
      <c r="FX61" s="15">
        <f>'Investment Analysis'!OU61</f>
        <v>-0.75454545454545463</v>
      </c>
      <c r="FY61" s="48"/>
      <c r="FZ61" s="18">
        <f t="shared" si="53"/>
        <v>0</v>
      </c>
      <c r="GA61" s="15">
        <f>'Investment Analysis'!PB61</f>
        <v>3.0621538461538464</v>
      </c>
      <c r="GB61" s="48">
        <v>20086.2</v>
      </c>
      <c r="GC61" s="18">
        <f>'Investment Analysis'!PK61</f>
        <v>1.5779658585568838E-2</v>
      </c>
      <c r="GD61" s="15">
        <f>'Investment Analysis'!PI61</f>
        <v>-0.38991958644457203</v>
      </c>
      <c r="GE61" s="48">
        <v>7732.5</v>
      </c>
      <c r="GF61" s="18">
        <f>'Investment Analysis'!PY61</f>
        <v>-0.17153996101364521</v>
      </c>
      <c r="GG61" s="15">
        <f>'Investment Analysis'!PW61</f>
        <v>-0.51261467889908263</v>
      </c>
      <c r="GH61" s="48">
        <v>29131.3</v>
      </c>
      <c r="GI61" s="18">
        <f>'Investment Analysis'!QF61</f>
        <v>0.13346197976426413</v>
      </c>
      <c r="GJ61" s="15">
        <f>'Investment Analysis'!QD61</f>
        <v>-0.35584931385044011</v>
      </c>
      <c r="GK61" s="48">
        <v>6261.75</v>
      </c>
      <c r="GL61" s="18">
        <f>'Investment Analysis'!QM61</f>
        <v>7.3076923076923053E-2</v>
      </c>
      <c r="GM61" s="15">
        <f>'Investment Analysis'!QK61</f>
        <v>-0.44422310756972105</v>
      </c>
      <c r="GN61" s="48">
        <v>30905.79</v>
      </c>
      <c r="GO61" s="18">
        <f>'Investment Analysis'!QT61</f>
        <v>0.51132404181184676</v>
      </c>
      <c r="GP61" s="15">
        <f>'Investment Analysis'!QR61</f>
        <v>-0.97885126404836775</v>
      </c>
      <c r="GQ61" s="48">
        <v>22281.35</v>
      </c>
      <c r="GR61" s="18">
        <f>'Investment Analysis'!RA61</f>
        <v>-0.18267266040049041</v>
      </c>
      <c r="GS61" s="15">
        <f>'Investment Analysis'!QY61</f>
        <v>-0.43342776203966005</v>
      </c>
      <c r="GT61" s="48">
        <v>6223</v>
      </c>
      <c r="GU61" s="18">
        <f>'Investment Analysis'!RH61</f>
        <v>-0.11878787878787885</v>
      </c>
      <c r="GV61" s="15">
        <f>'Investment Analysis'!RF61</f>
        <v>-0.52883992222942322</v>
      </c>
      <c r="GW61" s="48"/>
      <c r="GX61" s="18">
        <f>'Investment Analysis'!RO61</f>
        <v>-0.11991663277755187</v>
      </c>
      <c r="GY61" s="15">
        <f>'Investment Analysis'!RM61</f>
        <v>-0.19691065961591991</v>
      </c>
      <c r="GZ61" s="48">
        <v>28360</v>
      </c>
      <c r="HA61" s="18">
        <f>'Investment Analysis'!RV61</f>
        <v>-0.31957773512476007</v>
      </c>
      <c r="HB61" s="15">
        <f>'Investment Analysis'!RT61</f>
        <v>-3.142076502732246E-2</v>
      </c>
      <c r="HC61" s="48"/>
      <c r="HD61" s="18">
        <f>'Investment Analysis'!SC61</f>
        <v>0.109215919608621</v>
      </c>
      <c r="HE61" s="15">
        <f>'Investment Analysis'!SA61</f>
        <v>-0.36953254171050653</v>
      </c>
      <c r="HF61" s="48">
        <v>17955</v>
      </c>
      <c r="HG61" s="18">
        <f>'Investment Analysis'!SJ61</f>
        <v>-0.32765399737876805</v>
      </c>
      <c r="HH61" s="15">
        <f>'Investment Analysis'!SH61</f>
        <v>-0.17920000000000003</v>
      </c>
      <c r="HI61" s="48">
        <v>10800</v>
      </c>
      <c r="HJ61" s="18">
        <f>'Investment Analysis'!SM61</f>
        <v>-1.4462809917355384E-2</v>
      </c>
      <c r="HK61" s="15">
        <f>'Investment Analysis'!SK61</f>
        <v>0</v>
      </c>
      <c r="HL61" s="48"/>
      <c r="HM61" s="18">
        <f>'Investment Analysis'!SP61</f>
        <v>0</v>
      </c>
      <c r="HN61" s="15">
        <f>'Investment Analysis'!SN61</f>
        <v>-8.8397571720351606E-3</v>
      </c>
      <c r="HO61" s="48"/>
      <c r="HP61" s="18">
        <f>'Investment Analysis'!TE61</f>
        <v>0.71987179487179476</v>
      </c>
      <c r="HQ61" s="15">
        <f>'Investment Analysis'!TC61</f>
        <v>-0.33539757245479318</v>
      </c>
      <c r="HR61" s="48"/>
      <c r="HS61" s="18">
        <f>'Investment Analysis'!TL61</f>
        <v>9.1445427728613485E-2</v>
      </c>
      <c r="HT61" s="15">
        <f>'Investment Analysis'!TJ61</f>
        <v>-0.15909090909090912</v>
      </c>
      <c r="HU61" s="48"/>
      <c r="HV61" s="18">
        <f>'Investment Analysis'!TS61</f>
        <v>7.7647058823529486E-2</v>
      </c>
      <c r="HW61" s="15">
        <f>'Investment Analysis'!TQ61</f>
        <v>-0.5326973391734019</v>
      </c>
      <c r="HX61" s="48"/>
      <c r="HY61" s="18">
        <f>'Investment Analysis'!TZ61</f>
        <v>0.40350877192982454</v>
      </c>
      <c r="HZ61" s="15">
        <f>'Investment Analysis'!TX61</f>
        <v>-0.45578231292517013</v>
      </c>
      <c r="IA61" s="48"/>
      <c r="IB61" s="18">
        <f>'Investment Analysis'!UG61</f>
        <v>0</v>
      </c>
      <c r="IC61" s="15">
        <f>'Investment Analysis'!UE61</f>
        <v>0</v>
      </c>
      <c r="ID61" s="48"/>
      <c r="IE61" s="18">
        <f>'Investment Analysis'!UN61</f>
        <v>0</v>
      </c>
      <c r="IF61" s="15">
        <f>'Investment Analysis'!UL61</f>
        <v>0</v>
      </c>
      <c r="IG61" s="48"/>
      <c r="IH61" s="18">
        <f>'Investment Analysis'!UU61</f>
        <v>0</v>
      </c>
      <c r="II61" s="15">
        <f>'Investment Analysis'!US61</f>
        <v>0</v>
      </c>
      <c r="IJ61" s="48"/>
      <c r="IK61" s="18">
        <f>'Investment Analysis'!VB61</f>
        <v>0</v>
      </c>
      <c r="IL61" s="15">
        <f>'Investment Analysis'!UZ61</f>
        <v>0</v>
      </c>
      <c r="IM61" s="48"/>
      <c r="IN61" s="18">
        <f>'Investment Analysis'!VI61</f>
        <v>0</v>
      </c>
      <c r="IO61" s="15">
        <f>'Investment Analysis'!VG61</f>
        <v>0</v>
      </c>
      <c r="IP61" s="18"/>
      <c r="IQ61" s="18"/>
      <c r="IR61" s="18"/>
      <c r="IS61" s="108">
        <f t="shared" si="59"/>
        <v>-11491.229999999399</v>
      </c>
      <c r="IT61" s="48">
        <f t="shared" si="60"/>
        <v>939829.97000000032</v>
      </c>
      <c r="IU61" s="101">
        <f t="shared" si="54"/>
        <v>0</v>
      </c>
      <c r="IV61" s="101"/>
      <c r="IW61" s="15">
        <f t="shared" si="55"/>
        <v>-9.4147934072072045E-2</v>
      </c>
      <c r="IX61" s="113">
        <f t="shared" si="56"/>
        <v>-97679.359999999637</v>
      </c>
      <c r="IY61" s="21">
        <f t="shared" si="95"/>
        <v>0.13732278470037215</v>
      </c>
      <c r="IZ61" s="173">
        <f t="shared" si="96"/>
        <v>113477.08000000031</v>
      </c>
    </row>
    <row r="62" spans="1:260" x14ac:dyDescent="0.2">
      <c r="A62" s="3">
        <f>'Investment Analysis'!A62</f>
        <v>45735</v>
      </c>
      <c r="B62" s="4">
        <f>'Investment Analysis'!B62</f>
        <v>45735</v>
      </c>
      <c r="C62" s="27">
        <f>'Investment Analysis'!C62</f>
        <v>41965.43</v>
      </c>
      <c r="D62" s="14">
        <f>'Investment Analysis'!D62</f>
        <v>384.12000000000262</v>
      </c>
      <c r="E62" s="15">
        <f>'Investment Analysis'!E62</f>
        <v>9.2378041961641566E-3</v>
      </c>
      <c r="F62" s="13">
        <f>'Investment Analysis'!G62</f>
        <v>5675.3</v>
      </c>
      <c r="G62" s="14">
        <f>'Investment Analysis'!H62</f>
        <v>60.640000000000327</v>
      </c>
      <c r="H62" s="15">
        <f>'Investment Analysis'!I62</f>
        <v>1.0800297791852103E-2</v>
      </c>
      <c r="I62" s="13">
        <f>'Investment Analysis'!K62</f>
        <v>17750.79</v>
      </c>
      <c r="J62" s="14">
        <f>'Investment Analysis'!L62</f>
        <v>246.67000000000189</v>
      </c>
      <c r="K62" s="15">
        <f>'Investment Analysis'!M62</f>
        <v>1.4092110885894401E-2</v>
      </c>
      <c r="L62" s="41">
        <f>'Investment Analysis'!T62</f>
        <v>253.89054031289388</v>
      </c>
      <c r="M62" s="21">
        <f>'Investment Analysis'!V62</f>
        <v>6.1130013786121354E-3</v>
      </c>
      <c r="N62" s="21">
        <f>'Investment Analysis'!W62</f>
        <v>-1.8664986007234423E-2</v>
      </c>
      <c r="O62" s="1"/>
      <c r="P62" s="48">
        <f>'Investment Analysis'!Y62</f>
        <v>65100.37</v>
      </c>
      <c r="Q62" s="18"/>
      <c r="R62" s="83"/>
      <c r="S62" s="48">
        <v>19702.77</v>
      </c>
      <c r="T62" s="18">
        <f>'Investment Analysis'!AH62</f>
        <v>-0.10287449927367159</v>
      </c>
      <c r="U62" s="15">
        <f>'Investment Analysis'!AF62</f>
        <v>0.23687564483825937</v>
      </c>
      <c r="V62" s="48">
        <v>16937.97</v>
      </c>
      <c r="W62" s="18">
        <f>'Investment Analysis'!AO62</f>
        <v>-2.9481692819781309E-2</v>
      </c>
      <c r="X62" s="15">
        <f>'Investment Analysis'!AM62</f>
        <v>9.7311827956989172E-2</v>
      </c>
      <c r="Y62" s="48">
        <v>10124.879999999999</v>
      </c>
      <c r="Z62" s="18">
        <f t="shared" si="2"/>
        <v>1.4923817161186768E-2</v>
      </c>
      <c r="AA62" s="15">
        <f>'Investment Analysis'!GM62</f>
        <v>3.8095238095238224E-2</v>
      </c>
      <c r="AB62" s="48">
        <v>2377.3000000000002</v>
      </c>
      <c r="AC62" s="18">
        <f t="shared" si="101"/>
        <v>2.896845662786331</v>
      </c>
      <c r="AD62" s="15">
        <f>'Investment Analysis'!AT62</f>
        <v>0.1354950781702374</v>
      </c>
      <c r="AE62" s="48">
        <v>21217.1</v>
      </c>
      <c r="AF62" s="18">
        <f>'Investment Analysis'!BC62</f>
        <v>-3.2273862578970587E-2</v>
      </c>
      <c r="AG62" s="15">
        <f>'Investment Analysis'!BA62</f>
        <v>0.47352721849366147</v>
      </c>
      <c r="AH62" s="48"/>
      <c r="AI62" s="18">
        <f t="shared" si="97"/>
        <v>0</v>
      </c>
      <c r="AJ62" s="15">
        <f>'Investment Analysis'!BH62</f>
        <v>0</v>
      </c>
      <c r="AK62" s="48">
        <v>17364.27</v>
      </c>
      <c r="AL62" s="18">
        <f t="shared" si="64"/>
        <v>5.3333168702885363</v>
      </c>
      <c r="AM62" s="15">
        <f>'Investment Analysis'!BO62</f>
        <v>5.3553384978107098E-2</v>
      </c>
      <c r="AN62" s="48">
        <v>13340.69</v>
      </c>
      <c r="AO62" s="18">
        <f t="shared" si="98"/>
        <v>8.3406659482758627</v>
      </c>
      <c r="AP62" s="15">
        <f>'Investment Analysis'!BV62</f>
        <v>-4.2941492216854574E-2</v>
      </c>
      <c r="AQ62" s="48"/>
      <c r="AR62" s="18">
        <f t="shared" si="99"/>
        <v>0</v>
      </c>
      <c r="AS62" s="15">
        <f>'Investment Analysis'!CC62</f>
        <v>0</v>
      </c>
      <c r="AT62" s="48">
        <v>23722.32</v>
      </c>
      <c r="AU62" s="18">
        <f>'Investment Analysis'!CL62</f>
        <v>-0.10855646100116416</v>
      </c>
      <c r="AV62" s="15">
        <f>'Investment Analysis'!CJ62</f>
        <v>1.3231888852133595E-2</v>
      </c>
      <c r="AW62" s="48">
        <v>17360.73</v>
      </c>
      <c r="AX62" s="18">
        <f t="shared" si="67"/>
        <v>6.1180689081743785E-3</v>
      </c>
      <c r="AY62" s="15">
        <f>'Investment Analysis'!CQ62</f>
        <v>-1.4358647096362453E-2</v>
      </c>
      <c r="AZ62" s="48">
        <v>15349.41</v>
      </c>
      <c r="BA62" s="18">
        <f>'Investment Analysis'!CZ62</f>
        <v>-6.6791845493562277E-2</v>
      </c>
      <c r="BB62" s="15">
        <f>'Investment Analysis'!CX62</f>
        <v>8.211508553654745E-2</v>
      </c>
      <c r="BC62" s="48">
        <v>9452.92</v>
      </c>
      <c r="BD62" s="18">
        <f t="shared" si="100"/>
        <v>1.9332656109949207</v>
      </c>
      <c r="BE62" s="15">
        <f>'Investment Analysis'!DE62</f>
        <v>-0.10333790580704168</v>
      </c>
      <c r="BF62" s="48">
        <v>4511.38</v>
      </c>
      <c r="BG62" s="18">
        <f>'Investment Analysis'!DN62</f>
        <v>0.10009487666034171</v>
      </c>
      <c r="BH62" s="15">
        <f>'Investment Analysis'!DL62</f>
        <v>5.0509626274065779E-2</v>
      </c>
      <c r="BI62" s="48">
        <v>2249.48</v>
      </c>
      <c r="BJ62" s="18">
        <f>'Investment Analysis'!EB62</f>
        <v>-9.8894532417089898E-2</v>
      </c>
      <c r="BK62" s="15">
        <f>'Investment Analysis'!DZ62</f>
        <v>0.60939167556029894</v>
      </c>
      <c r="BL62" s="48">
        <v>3859.68</v>
      </c>
      <c r="BM62" s="18">
        <f>'Investment Analysis'!EI62</f>
        <v>-0.10276572668112795</v>
      </c>
      <c r="BN62" s="15">
        <f>'Investment Analysis'!EG62</f>
        <v>0.57346647646219695</v>
      </c>
      <c r="BO62" s="48"/>
      <c r="BP62" s="18">
        <f>'Investment Analysis'!DU62</f>
        <v>2.3897058823529511E-2</v>
      </c>
      <c r="BQ62" s="15">
        <f>'Investment Analysis'!DS62</f>
        <v>0</v>
      </c>
      <c r="BR62" s="48">
        <v>5328.87</v>
      </c>
      <c r="BS62" s="18">
        <f>'Investment Analysis'!EP62</f>
        <v>-3.6747529200359418E-2</v>
      </c>
      <c r="BT62" s="15">
        <f>'Investment Analysis'!EN62</f>
        <v>0.6611403780601175</v>
      </c>
      <c r="BU62" s="48">
        <v>13821.82</v>
      </c>
      <c r="BV62" s="18">
        <f t="shared" si="70"/>
        <v>0.46869161394534931</v>
      </c>
      <c r="BW62" s="15">
        <f>'Investment Analysis'!EU62</f>
        <v>5.4139215124606149E-2</v>
      </c>
      <c r="BX62" s="48"/>
      <c r="BY62" s="18">
        <f t="shared" si="91"/>
        <v>0</v>
      </c>
      <c r="BZ62" s="15">
        <f>'Investment Analysis'!FB62</f>
        <v>0</v>
      </c>
      <c r="CA62" s="48">
        <v>22207.279999999999</v>
      </c>
      <c r="CB62" s="18">
        <f t="shared" si="79"/>
        <v>-4.2789655172413843E-2</v>
      </c>
      <c r="CC62" s="15">
        <f>'Investment Analysis'!FI62</f>
        <v>4.5700744752877982E-3</v>
      </c>
      <c r="CD62" s="48">
        <v>17639.27</v>
      </c>
      <c r="CE62" s="18">
        <f>'Investment Analysis'!FR62</f>
        <v>-5.1910161840801536E-2</v>
      </c>
      <c r="CF62" s="15">
        <f>'Investment Analysis'!FP62</f>
        <v>0.48116615067079455</v>
      </c>
      <c r="CG62" s="48">
        <v>5271.25</v>
      </c>
      <c r="CH62" s="18">
        <f>'Investment Analysis'!FR62</f>
        <v>-5.1910161840801536E-2</v>
      </c>
      <c r="CI62" s="15">
        <f>'Investment Analysis'!FW62</f>
        <v>8.8038168806088835E-2</v>
      </c>
      <c r="CJ62" s="48"/>
      <c r="CK62" s="18">
        <f t="shared" si="94"/>
        <v>0</v>
      </c>
      <c r="CL62" s="15">
        <f>'Investment Analysis'!GD62</f>
        <v>0</v>
      </c>
      <c r="CM62" s="48">
        <v>24852.2</v>
      </c>
      <c r="CN62" s="18">
        <f t="shared" si="24"/>
        <v>-3.9198396793586878E-3</v>
      </c>
      <c r="CO62" s="15">
        <f>'Investment Analysis'!GT62</f>
        <v>1.3577981651376183E-2</v>
      </c>
      <c r="CP62" s="48">
        <v>25944.6</v>
      </c>
      <c r="CQ62" s="18">
        <f t="shared" si="25"/>
        <v>0.205811408095258</v>
      </c>
      <c r="CR62" s="15">
        <f>'Investment Analysis'!HG62</f>
        <v>0.32498174259873053</v>
      </c>
      <c r="CS62" s="48">
        <v>9210</v>
      </c>
      <c r="CT62" s="18">
        <f t="shared" si="26"/>
        <v>-0.59243459482422911</v>
      </c>
      <c r="CU62" s="15">
        <f>'Investment Analysis'!HN62</f>
        <v>12.129032258064518</v>
      </c>
      <c r="CV62" s="48">
        <v>27617.200000000001</v>
      </c>
      <c r="CW62" s="18">
        <f t="shared" si="27"/>
        <v>-4.1352378638249102E-2</v>
      </c>
      <c r="CX62" s="15">
        <f>'Investment Analysis'!IB62</f>
        <v>0.1097261567516524</v>
      </c>
      <c r="CY62" s="48">
        <v>17601.3</v>
      </c>
      <c r="CZ62" s="18">
        <f t="shared" si="28"/>
        <v>-1.5862454570869485E-2</v>
      </c>
      <c r="DA62" s="15">
        <f>'Investment Analysis'!II62</f>
        <v>0.1175428571428571</v>
      </c>
      <c r="DB62" s="48">
        <v>19828</v>
      </c>
      <c r="DC62" s="18">
        <f t="shared" si="29"/>
        <v>2.5173178411459487</v>
      </c>
      <c r="DD62" s="15">
        <f>'Investment Analysis'!IP62</f>
        <v>3.0505760593634057</v>
      </c>
      <c r="DE62" s="48"/>
      <c r="DF62" s="18">
        <f>'Investment Analysis'!IY62</f>
        <v>-0.14010507880910689</v>
      </c>
      <c r="DG62" s="15">
        <f>'Investment Analysis'!IW62</f>
        <v>1.4213698630136986</v>
      </c>
      <c r="DH62" s="48">
        <v>11681.2</v>
      </c>
      <c r="DI62" s="18">
        <f t="shared" si="31"/>
        <v>0.80510569909754004</v>
      </c>
      <c r="DJ62" s="15">
        <f>'Investment Analysis'!JD62</f>
        <v>0.18135113268608408</v>
      </c>
      <c r="DK62" s="48">
        <v>1939.1</v>
      </c>
      <c r="DL62" s="18">
        <f t="shared" si="32"/>
        <v>-0.91476108839949011</v>
      </c>
      <c r="DM62" s="15">
        <f>'Investment Analysis'!JK62</f>
        <v>-4.6398977107870873E-2</v>
      </c>
      <c r="DN62" s="48">
        <v>20773.8</v>
      </c>
      <c r="DO62" s="18">
        <f t="shared" si="33"/>
        <v>18.11992636907501</v>
      </c>
      <c r="DP62" s="15">
        <f>'Investment Analysis'!HU62</f>
        <v>2.1708791208791212</v>
      </c>
      <c r="DQ62" s="48">
        <v>29451</v>
      </c>
      <c r="DR62" s="18">
        <f t="shared" si="34"/>
        <v>-6.2088746414712334E-3</v>
      </c>
      <c r="DS62" s="15">
        <f>'Investment Analysis'!JR62</f>
        <v>-0.56099207018727848</v>
      </c>
      <c r="DT62" s="48">
        <v>3706</v>
      </c>
      <c r="DU62" s="18">
        <f t="shared" si="82"/>
        <v>0.46482213438735176</v>
      </c>
      <c r="DV62" s="15">
        <f>'Investment Analysis'!JY62</f>
        <v>-0.41106719367588929</v>
      </c>
      <c r="DW62" s="48">
        <v>22601.25</v>
      </c>
      <c r="DX62" s="18">
        <f t="shared" si="36"/>
        <v>0.65746919917864477</v>
      </c>
      <c r="DY62" s="15">
        <f>'Investment Analysis'!KF62</f>
        <v>3.6960985626283312E-2</v>
      </c>
      <c r="DZ62" s="48">
        <v>3135.6</v>
      </c>
      <c r="EA62" s="18">
        <f t="shared" si="83"/>
        <v>-0.84329835082458782</v>
      </c>
      <c r="EB62" s="15">
        <f>'Investment Analysis'!KM62</f>
        <v>1.2165876777251186</v>
      </c>
      <c r="EC62" s="48">
        <v>2152.4</v>
      </c>
      <c r="ED62" s="18">
        <f>'Investment Analysis'!KV62</f>
        <v>0.56435643564356441</v>
      </c>
      <c r="EE62" s="15">
        <f>'Investment Analysis'!KT62</f>
        <v>-0.39694656488549618</v>
      </c>
      <c r="EF62" s="48">
        <v>40200</v>
      </c>
      <c r="EG62" s="18">
        <f t="shared" si="39"/>
        <v>0.6880826404635928</v>
      </c>
      <c r="EH62" s="15">
        <f>'Investment Analysis'!LH62</f>
        <v>0.49623220764722303</v>
      </c>
      <c r="EI62" s="48">
        <v>9809.64</v>
      </c>
      <c r="EJ62" s="18">
        <f>'Investment Analysis'!LQ62</f>
        <v>0.34893236159058955</v>
      </c>
      <c r="EK62" s="15">
        <f>'Investment Analysis'!LO62</f>
        <v>0.20571428571428571</v>
      </c>
      <c r="EL62" s="48">
        <v>18746</v>
      </c>
      <c r="EM62" s="18">
        <f t="shared" si="84"/>
        <v>-0.1527231638418079</v>
      </c>
      <c r="EN62" s="15">
        <f>'Investment Analysis'!LV62</f>
        <v>0</v>
      </c>
      <c r="EO62" s="48"/>
      <c r="EP62" s="68">
        <f t="shared" si="74"/>
        <v>0</v>
      </c>
      <c r="EQ62" s="15">
        <f>'Investment Analysis'!MC62</f>
        <v>-0.37483146067415729</v>
      </c>
      <c r="ER62" s="48">
        <v>15194.16</v>
      </c>
      <c r="ES62" s="18">
        <f>'Investment Analysis'!LX62</f>
        <v>0.31891891891891883</v>
      </c>
      <c r="ET62" s="15">
        <f>'Investment Analysis'!LA62</f>
        <v>-0.70109829000417079</v>
      </c>
      <c r="EU62" s="48">
        <v>28050</v>
      </c>
      <c r="EV62" s="18">
        <f>'Investment Analysis'!ML62</f>
        <v>0.32171455487517653</v>
      </c>
      <c r="EW62" s="15">
        <f>'Investment Analysis'!MJ62</f>
        <v>2.7816711590296497</v>
      </c>
      <c r="EX62" s="48">
        <v>61524</v>
      </c>
      <c r="EY62" s="18">
        <f t="shared" si="44"/>
        <v>-6.9193237263134005E-2</v>
      </c>
      <c r="EZ62" s="15">
        <f>'Investment Analysis'!MQ62</f>
        <v>-0.1856235107227959</v>
      </c>
      <c r="FA62" s="48"/>
      <c r="FB62" s="18">
        <f t="shared" si="45"/>
        <v>0</v>
      </c>
      <c r="FC62" s="15">
        <f>'Investment Analysis'!MX62</f>
        <v>-0.46574029707714426</v>
      </c>
      <c r="FD62" s="48">
        <v>5139.25</v>
      </c>
      <c r="FE62" s="18">
        <f t="shared" si="46"/>
        <v>-0.67620244710744848</v>
      </c>
      <c r="FF62" s="15">
        <f>'Investment Analysis'!NE62</f>
        <v>0.51745773972097142</v>
      </c>
      <c r="FG62" s="48"/>
      <c r="FH62" s="18">
        <f t="shared" si="47"/>
        <v>0</v>
      </c>
      <c r="FI62" s="15">
        <f>'Investment Analysis'!NL62</f>
        <v>-0.95371179039301313</v>
      </c>
      <c r="FJ62" s="48">
        <v>13432</v>
      </c>
      <c r="FK62" s="18">
        <f t="shared" si="48"/>
        <v>-0.29477486559139793</v>
      </c>
      <c r="FL62" s="15">
        <f>'Investment Analysis'!NS62</f>
        <v>1.5585523809523809</v>
      </c>
      <c r="FM62" s="48">
        <v>9833.4</v>
      </c>
      <c r="FN62" s="18">
        <f t="shared" si="49"/>
        <v>-0.61252723783704977</v>
      </c>
      <c r="FO62" s="15">
        <f>'Investment Analysis'!NZ62</f>
        <v>-6.7535275375512085E-2</v>
      </c>
      <c r="FP62" s="48"/>
      <c r="FQ62" s="18">
        <f t="shared" si="50"/>
        <v>0</v>
      </c>
      <c r="FR62" s="15">
        <f>'Investment Analysis'!OG62</f>
        <v>-0.99423937608011692</v>
      </c>
      <c r="FS62" s="48">
        <v>20891.75</v>
      </c>
      <c r="FT62" s="18">
        <f t="shared" si="51"/>
        <v>-0.17967822049454701</v>
      </c>
      <c r="FU62" s="15">
        <f>'Investment Analysis'!ON62</f>
        <v>0.78845700824499398</v>
      </c>
      <c r="FV62" s="48"/>
      <c r="FW62" s="18">
        <f t="shared" si="52"/>
        <v>0</v>
      </c>
      <c r="FX62" s="15">
        <f>'Investment Analysis'!OU62</f>
        <v>-0.75714285714285712</v>
      </c>
      <c r="FY62" s="48"/>
      <c r="FZ62" s="18">
        <f t="shared" si="53"/>
        <v>0</v>
      </c>
      <c r="GA62" s="15">
        <f>'Investment Analysis'!PB62</f>
        <v>3.1424615384615384</v>
      </c>
      <c r="GB62" s="48">
        <v>20392.2</v>
      </c>
      <c r="GC62" s="18">
        <f>'Investment Analysis'!PK62</f>
        <v>1.8696504566537545E-2</v>
      </c>
      <c r="GD62" s="15">
        <f>'Investment Analysis'!PI62</f>
        <v>-0.38816771970132108</v>
      </c>
      <c r="GE62" s="48">
        <v>7738</v>
      </c>
      <c r="GF62" s="18">
        <f>'Investment Analysis'!PY62</f>
        <v>-0.16569200779727089</v>
      </c>
      <c r="GG62" s="15">
        <f>'Investment Analysis'!PW62</f>
        <v>-0.50917431192660556</v>
      </c>
      <c r="GH62" s="48">
        <v>29723.1</v>
      </c>
      <c r="GI62" s="18">
        <f>'Investment Analysis'!QF62</f>
        <v>0.14279753833315945</v>
      </c>
      <c r="GJ62" s="15">
        <f>'Investment Analysis'!QD62</f>
        <v>-0.35054388096861194</v>
      </c>
      <c r="GK62" s="48">
        <v>6440</v>
      </c>
      <c r="GL62" s="18">
        <f>'Investment Analysis'!QM62</f>
        <v>0.13076923076923072</v>
      </c>
      <c r="GM62" s="15">
        <f>'Investment Analysis'!QK62</f>
        <v>-0.41434262948207168</v>
      </c>
      <c r="GN62" s="48">
        <v>31854.77</v>
      </c>
      <c r="GO62" s="18">
        <f>'Investment Analysis'!QT62</f>
        <v>0.35191637630662015</v>
      </c>
      <c r="GP62" s="15">
        <f>'Investment Analysis'!QR62</f>
        <v>-0.98108193763865525</v>
      </c>
      <c r="GQ62" s="48">
        <v>22470.15</v>
      </c>
      <c r="GR62" s="18">
        <f>'Investment Analysis'!RA62</f>
        <v>-0.13771965672251743</v>
      </c>
      <c r="GS62" s="15">
        <f>'Investment Analysis'!QY62</f>
        <v>-0.40226628895184136</v>
      </c>
      <c r="GT62" s="48">
        <v>6492.5</v>
      </c>
      <c r="GU62" s="18">
        <f>'Investment Analysis'!RH62</f>
        <v>-8.6464646464646494E-2</v>
      </c>
      <c r="GV62" s="15">
        <f>'Investment Analysis'!RF62</f>
        <v>-0.5115575718297688</v>
      </c>
      <c r="GW62" s="48"/>
      <c r="GX62" s="18">
        <f>'Investment Analysis'!RO62</f>
        <v>-0.11671411142740956</v>
      </c>
      <c r="GY62" s="15">
        <f>'Investment Analysis'!RM62</f>
        <v>-0.19398831060395222</v>
      </c>
      <c r="GZ62" s="48">
        <v>28000</v>
      </c>
      <c r="HA62" s="18">
        <f>'Investment Analysis'!RV62</f>
        <v>-0.32821497120921306</v>
      </c>
      <c r="HB62" s="15">
        <f>'Investment Analysis'!RT62</f>
        <v>-4.3715846994535554E-2</v>
      </c>
      <c r="HC62" s="48"/>
      <c r="HD62" s="18">
        <f>'Investment Analysis'!SC62</f>
        <v>0.13843712812376041</v>
      </c>
      <c r="HE62" s="15">
        <f>'Investment Analysis'!SA62</f>
        <v>-0.35292349316098004</v>
      </c>
      <c r="HF62" s="54">
        <v>24762.5</v>
      </c>
      <c r="HG62" s="18">
        <f>'Investment Analysis'!SJ62</f>
        <v>-0.35124508519003927</v>
      </c>
      <c r="HH62" s="15">
        <f>'Investment Analysis'!SH62</f>
        <v>-0.20799999999999996</v>
      </c>
      <c r="HI62" s="48">
        <v>10600</v>
      </c>
      <c r="HJ62" s="18">
        <f>'Investment Analysis'!SM62</f>
        <v>-3.9832285115303907E-2</v>
      </c>
      <c r="HK62" s="15">
        <f>'Investment Analysis'!SK62</f>
        <v>0</v>
      </c>
      <c r="HL62" s="48"/>
      <c r="HM62" s="18">
        <f>'Investment Analysis'!SP62</f>
        <v>0</v>
      </c>
      <c r="HN62" s="15">
        <f>'Investment Analysis'!SN62</f>
        <v>-4.5945286493916042E-2</v>
      </c>
      <c r="HO62" s="48"/>
      <c r="HP62" s="18">
        <f>'Investment Analysis'!TE62</f>
        <v>0.71858974358974359</v>
      </c>
      <c r="HQ62" s="15">
        <f>'Investment Analysis'!TC62</f>
        <v>-0.3358929898439435</v>
      </c>
      <c r="HR62" s="48"/>
      <c r="HS62" s="18">
        <f>'Investment Analysis'!TL62</f>
        <v>9.4395280235988116E-2</v>
      </c>
      <c r="HT62" s="15">
        <f>'Investment Analysis'!TJ62</f>
        <v>-0.15681818181818183</v>
      </c>
      <c r="HU62" s="48"/>
      <c r="HV62" s="18">
        <f>'Investment Analysis'!TS62</f>
        <v>0.16033613445378161</v>
      </c>
      <c r="HW62" s="15">
        <f>'Investment Analysis'!TQ62</f>
        <v>-0.49684067836137968</v>
      </c>
      <c r="HX62" s="48"/>
      <c r="HY62" s="18">
        <f>'Investment Analysis'!TZ62</f>
        <v>0.391812865497076</v>
      </c>
      <c r="HZ62" s="15">
        <f>'Investment Analysis'!TX62</f>
        <v>-0.46031746031746035</v>
      </c>
      <c r="IA62" s="48"/>
      <c r="IB62" s="18">
        <f>'Investment Analysis'!UG62</f>
        <v>0</v>
      </c>
      <c r="IC62" s="15">
        <f>'Investment Analysis'!UE62</f>
        <v>0</v>
      </c>
      <c r="ID62" s="48"/>
      <c r="IE62" s="18">
        <f>'Investment Analysis'!UN62</f>
        <v>0</v>
      </c>
      <c r="IF62" s="15">
        <f>'Investment Analysis'!UL62</f>
        <v>0</v>
      </c>
      <c r="IG62" s="48"/>
      <c r="IH62" s="18">
        <f>'Investment Analysis'!UU62</f>
        <v>0</v>
      </c>
      <c r="II62" s="15">
        <f>'Investment Analysis'!US62</f>
        <v>0</v>
      </c>
      <c r="IJ62" s="48"/>
      <c r="IK62" s="18">
        <f>'Investment Analysis'!VB62</f>
        <v>0</v>
      </c>
      <c r="IL62" s="15">
        <f>'Investment Analysis'!UZ62</f>
        <v>0</v>
      </c>
      <c r="IM62" s="48"/>
      <c r="IN62" s="18">
        <f>'Investment Analysis'!VI62</f>
        <v>0</v>
      </c>
      <c r="IO62" s="15">
        <f>'Investment Analysis'!VG62</f>
        <v>0</v>
      </c>
      <c r="IP62" s="18"/>
      <c r="IQ62" s="18"/>
      <c r="IR62" s="18"/>
      <c r="IS62" s="108">
        <f t="shared" si="59"/>
        <v>-1103.1400000004796</v>
      </c>
      <c r="IT62" s="48">
        <f t="shared" si="60"/>
        <v>938726.82999999984</v>
      </c>
      <c r="IU62" s="101">
        <f t="shared" si="54"/>
        <v>0</v>
      </c>
      <c r="IV62" s="101"/>
      <c r="IW62" s="15">
        <f t="shared" si="55"/>
        <v>-9.521119198031705E-2</v>
      </c>
      <c r="IX62" s="113">
        <f t="shared" si="56"/>
        <v>-98782.500000000116</v>
      </c>
      <c r="IY62" s="21">
        <f t="shared" si="95"/>
        <v>0.13598783444685458</v>
      </c>
      <c r="IZ62" s="173">
        <f t="shared" si="96"/>
        <v>112373.93999999983</v>
      </c>
    </row>
    <row r="63" spans="1:260" x14ac:dyDescent="0.2">
      <c r="A63" s="3">
        <f>'Investment Analysis'!A63</f>
        <v>45736</v>
      </c>
      <c r="B63" s="4">
        <f>'Investment Analysis'!B63</f>
        <v>45736</v>
      </c>
      <c r="C63" s="27">
        <f>'Investment Analysis'!C63</f>
        <v>41953.32</v>
      </c>
      <c r="D63" s="14">
        <f>'Investment Analysis'!D63</f>
        <v>-12.110000000000582</v>
      </c>
      <c r="E63" s="15">
        <f>'Investment Analysis'!E63</f>
        <v>-2.885708546296459E-4</v>
      </c>
      <c r="F63" s="13">
        <f>'Investment Analysis'!G63</f>
        <v>5662.89</v>
      </c>
      <c r="G63" s="14">
        <f>'Investment Analysis'!H63</f>
        <v>-12.409999999999854</v>
      </c>
      <c r="H63" s="15">
        <f>'Investment Analysis'!I63</f>
        <v>-2.1866685461561248E-3</v>
      </c>
      <c r="I63" s="13">
        <f>'Investment Analysis'!K63</f>
        <v>17691.63</v>
      </c>
      <c r="J63" s="14">
        <f>'Investment Analysis'!L63</f>
        <v>-59.159999999999854</v>
      </c>
      <c r="K63" s="15">
        <f>'Investment Analysis'!M63</f>
        <v>-3.332809412989498E-3</v>
      </c>
      <c r="L63" s="41">
        <f>'Investment Analysis'!T63</f>
        <v>253.65979657535837</v>
      </c>
      <c r="M63" s="21">
        <f>'Investment Analysis'!V63</f>
        <v>-9.0883156674973875E-4</v>
      </c>
      <c r="N63" s="21">
        <f>'Investment Analysis'!W63</f>
        <v>-1.9556854245507845E-2</v>
      </c>
      <c r="P63" s="48">
        <f>'Investment Analysis'!Y63</f>
        <v>65100.37</v>
      </c>
      <c r="Q63" s="18"/>
      <c r="R63" s="83"/>
      <c r="S63" s="48">
        <v>19697.93</v>
      </c>
      <c r="T63" s="18">
        <f>'Investment Analysis'!AH63</f>
        <v>-0.10309459875863886</v>
      </c>
      <c r="U63" s="15">
        <f>'Investment Analysis'!AF63</f>
        <v>0.23657219153972195</v>
      </c>
      <c r="V63" s="48">
        <v>16929.669999999998</v>
      </c>
      <c r="W63" s="18">
        <f>'Investment Analysis'!AO63</f>
        <v>-2.9957203994293986E-2</v>
      </c>
      <c r="X63" s="15">
        <f>'Investment Analysis'!AM63</f>
        <v>9.6774193548386941E-2</v>
      </c>
      <c r="Y63" s="48">
        <v>10052.629999999999</v>
      </c>
      <c r="Z63" s="18">
        <f t="shared" si="2"/>
        <v>7.6814354450680834E-3</v>
      </c>
      <c r="AA63" s="15">
        <f>'Investment Analysis'!GM63</f>
        <v>3.0687830687830788E-2</v>
      </c>
      <c r="AB63" s="48">
        <v>2376.08</v>
      </c>
      <c r="AC63" s="18">
        <f t="shared" si="101"/>
        <v>2.8963875328576791</v>
      </c>
      <c r="AD63" s="15">
        <f>'Investment Analysis'!AT63</f>
        <v>0.13491603937463822</v>
      </c>
      <c r="AE63" s="48">
        <v>21173.07</v>
      </c>
      <c r="AF63" s="18">
        <f>'Investment Analysis'!BC63</f>
        <v>-3.4281796366129588E-2</v>
      </c>
      <c r="AG63" s="15">
        <f>'Investment Analysis'!BA63</f>
        <v>0.47046979865771815</v>
      </c>
      <c r="AH63" s="48"/>
      <c r="AI63" s="18">
        <f t="shared" si="97"/>
        <v>0</v>
      </c>
      <c r="AJ63" s="15">
        <f>'Investment Analysis'!BH63</f>
        <v>0</v>
      </c>
      <c r="AK63" s="48">
        <v>17314.310000000001</v>
      </c>
      <c r="AL63" s="18">
        <f t="shared" si="64"/>
        <v>5.3203301273719781</v>
      </c>
      <c r="AM63" s="15">
        <f>'Investment Analysis'!BO63</f>
        <v>5.0522061300101041E-2</v>
      </c>
      <c r="AN63" s="48">
        <v>13333.2</v>
      </c>
      <c r="AO63" s="18">
        <f t="shared" si="98"/>
        <v>8.3390517241379296</v>
      </c>
      <c r="AP63" s="15">
        <f>'Investment Analysis'!BV63</f>
        <v>-4.3478260869565154E-2</v>
      </c>
      <c r="AQ63" s="48"/>
      <c r="AR63" s="18">
        <f t="shared" si="99"/>
        <v>0</v>
      </c>
      <c r="AS63" s="15">
        <f>'Investment Analysis'!CC63</f>
        <v>0</v>
      </c>
      <c r="AT63" s="48">
        <v>23575.17</v>
      </c>
      <c r="AU63" s="18">
        <f>'Investment Analysis'!CL63</f>
        <v>-0.11408614668218854</v>
      </c>
      <c r="AV63" s="15">
        <f>'Investment Analysis'!CJ63</f>
        <v>6.9467416473701898E-3</v>
      </c>
      <c r="AW63" s="48">
        <v>17253.95</v>
      </c>
      <c r="AX63" s="18">
        <f t="shared" si="67"/>
        <v>5.6903809177366973E-4</v>
      </c>
      <c r="AY63" s="15">
        <f>'Investment Analysis'!CQ63</f>
        <v>-2.0421186981493318E-2</v>
      </c>
      <c r="AZ63" s="48">
        <v>15261.17</v>
      </c>
      <c r="BA63" s="18">
        <f>'Investment Analysis'!CZ63</f>
        <v>-7.2156652360514953E-2</v>
      </c>
      <c r="BB63" s="15">
        <f>'Investment Analysis'!CX63</f>
        <v>7.5894245723172785E-2</v>
      </c>
      <c r="BC63" s="48">
        <v>9375.7900000000009</v>
      </c>
      <c r="BD63" s="18">
        <f t="shared" si="100"/>
        <v>1.9255841051688081</v>
      </c>
      <c r="BE63" s="15">
        <f>'Investment Analysis'!DE63</f>
        <v>-0.11065386374028356</v>
      </c>
      <c r="BF63" s="48">
        <v>4482.2</v>
      </c>
      <c r="BG63" s="18">
        <f>'Investment Analysis'!DN63</f>
        <v>9.2979127134724907E-2</v>
      </c>
      <c r="BH63" s="15">
        <f>'Investment Analysis'!DL63</f>
        <v>4.3714609286523209E-2</v>
      </c>
      <c r="BI63" s="48">
        <v>2242.02</v>
      </c>
      <c r="BJ63" s="18">
        <f>'Investment Analysis'!EB63</f>
        <v>-0.1018822826411712</v>
      </c>
      <c r="BK63" s="15">
        <f>'Investment Analysis'!DZ63</f>
        <v>0.60405549626467459</v>
      </c>
      <c r="BL63" s="48">
        <v>3855.01</v>
      </c>
      <c r="BM63" s="18">
        <f>'Investment Analysis'!EI63</f>
        <v>-0.10385032537960968</v>
      </c>
      <c r="BN63" s="15">
        <f>'Investment Analysis'!EG63</f>
        <v>0.57156443176414629</v>
      </c>
      <c r="BO63" s="48"/>
      <c r="BP63" s="18">
        <f>'Investment Analysis'!DU63</f>
        <v>2.0745798319327709E-2</v>
      </c>
      <c r="BQ63" s="15">
        <f>'Investment Analysis'!DS63</f>
        <v>0</v>
      </c>
      <c r="BR63" s="48">
        <v>5324.39</v>
      </c>
      <c r="BS63" s="18">
        <f>'Investment Analysis'!EP63</f>
        <v>-3.755615453728655E-2</v>
      </c>
      <c r="BT63" s="15">
        <f>'Investment Analysis'!EN63</f>
        <v>0.6597458940192128</v>
      </c>
      <c r="BU63" s="48">
        <v>13747.13</v>
      </c>
      <c r="BV63" s="18">
        <f t="shared" si="70"/>
        <v>0.46366469242159086</v>
      </c>
      <c r="BW63" s="15">
        <f>'Investment Analysis'!EU63</f>
        <v>5.4425665998281463E-2</v>
      </c>
      <c r="BX63" s="48"/>
      <c r="BY63" s="18">
        <f t="shared" si="91"/>
        <v>0</v>
      </c>
      <c r="BZ63" s="15">
        <f>'Investment Analysis'!FB63</f>
        <v>0</v>
      </c>
      <c r="CA63" s="48">
        <v>22323.279999999999</v>
      </c>
      <c r="CB63" s="18">
        <f t="shared" si="79"/>
        <v>-3.7789655172413845E-2</v>
      </c>
      <c r="CC63" s="15">
        <f>'Investment Analysis'!FI63</f>
        <v>9.8171970209884624E-3</v>
      </c>
      <c r="CD63" s="48">
        <v>17626.98</v>
      </c>
      <c r="CE63" s="18">
        <f>'Investment Analysis'!FR63</f>
        <v>-5.2570736540790391E-2</v>
      </c>
      <c r="CF63" s="15">
        <f>'Investment Analysis'!FP63</f>
        <v>0.48013415892672867</v>
      </c>
      <c r="CG63" s="48">
        <v>5283.36</v>
      </c>
      <c r="CH63" s="18">
        <f>'Investment Analysis'!FR63</f>
        <v>-5.2570736540790391E-2</v>
      </c>
      <c r="CI63" s="15">
        <f>'Investment Analysis'!FW63</f>
        <v>9.0537316823810055E-2</v>
      </c>
      <c r="CJ63" s="48"/>
      <c r="CK63" s="18">
        <f t="shared" si="94"/>
        <v>0</v>
      </c>
      <c r="CL63" s="15">
        <f>'Investment Analysis'!GD63</f>
        <v>0</v>
      </c>
      <c r="CM63" s="48">
        <v>24921.19</v>
      </c>
      <c r="CN63" s="18">
        <f t="shared" si="24"/>
        <v>-1.1547094188377278E-3</v>
      </c>
      <c r="CO63" s="15">
        <f>'Investment Analysis'!GT63</f>
        <v>1.247706422018348E-2</v>
      </c>
      <c r="CP63" s="48">
        <v>25988.6</v>
      </c>
      <c r="CQ63" s="18">
        <f t="shared" si="25"/>
        <v>0.20785636935718499</v>
      </c>
      <c r="CR63" s="15">
        <f>'Investment Analysis'!HG63</f>
        <v>0.32722880737037247</v>
      </c>
      <c r="CS63" s="48">
        <v>9210</v>
      </c>
      <c r="CT63" s="18">
        <f t="shared" si="26"/>
        <v>-0.59243459482422911</v>
      </c>
      <c r="CU63" s="15">
        <f>'Investment Analysis'!HN63</f>
        <v>11.782258064516128</v>
      </c>
      <c r="CV63" s="48">
        <v>27854.55</v>
      </c>
      <c r="CW63" s="18">
        <f t="shared" si="27"/>
        <v>-3.3113490810004018E-2</v>
      </c>
      <c r="CX63" s="15">
        <f>'Investment Analysis'!IB63</f>
        <v>0.1192634560906515</v>
      </c>
      <c r="CY63" s="48">
        <v>17148.599999999999</v>
      </c>
      <c r="CZ63" s="18">
        <f t="shared" si="28"/>
        <v>-4.117416829745605E-2</v>
      </c>
      <c r="DA63" s="15">
        <f>'Investment Analysis'!II63</f>
        <v>8.8799999999999948E-2</v>
      </c>
      <c r="DB63" s="48">
        <v>19856</v>
      </c>
      <c r="DC63" s="18">
        <f t="shared" si="29"/>
        <v>2.5222848019867845</v>
      </c>
      <c r="DD63" s="15">
        <f>'Investment Analysis'!IP63</f>
        <v>2.9388791251708648</v>
      </c>
      <c r="DE63" s="48"/>
      <c r="DF63" s="18">
        <f>'Investment Analysis'!IY63</f>
        <v>-0.12726211325160536</v>
      </c>
      <c r="DG63" s="15">
        <f>'Investment Analysis'!IW63</f>
        <v>1.4575342465753425</v>
      </c>
      <c r="DH63" s="48">
        <v>11720</v>
      </c>
      <c r="DI63" s="18">
        <f t="shared" si="31"/>
        <v>0.81110149585857338</v>
      </c>
      <c r="DJ63" s="15">
        <f>'Investment Analysis'!JD63</f>
        <v>0.18527508090614891</v>
      </c>
      <c r="DK63" s="48">
        <v>1934.2</v>
      </c>
      <c r="DL63" s="18">
        <f t="shared" si="32"/>
        <v>-0.91497648248274643</v>
      </c>
      <c r="DM63" s="15">
        <f>'Investment Analysis'!JK63</f>
        <v>-4.8808674912095264E-2</v>
      </c>
      <c r="DN63" s="48">
        <v>20862</v>
      </c>
      <c r="DO63" s="18">
        <f t="shared" si="33"/>
        <v>18.201104463874827</v>
      </c>
      <c r="DP63" s="15">
        <f>'Investment Analysis'!HU63</f>
        <v>2.1840659340659343</v>
      </c>
      <c r="DQ63" s="48">
        <v>29535</v>
      </c>
      <c r="DR63" s="18">
        <f t="shared" si="34"/>
        <v>-3.3743883921039312E-3</v>
      </c>
      <c r="DS63" s="15">
        <f>'Investment Analysis'!JR63</f>
        <v>-0.56470389741859284</v>
      </c>
      <c r="DT63" s="48">
        <v>3640</v>
      </c>
      <c r="DU63" s="18">
        <f t="shared" si="82"/>
        <v>0.43873517786561267</v>
      </c>
      <c r="DV63" s="15">
        <f>'Investment Analysis'!JY63</f>
        <v>-0.39525691699604737</v>
      </c>
      <c r="DW63" s="48">
        <v>22385</v>
      </c>
      <c r="DX63" s="18">
        <f t="shared" si="36"/>
        <v>0.64161044294514524</v>
      </c>
      <c r="DY63" s="15">
        <f>'Investment Analysis'!KF63</f>
        <v>2.5154004106776099E-2</v>
      </c>
      <c r="DZ63" s="48">
        <v>3130.8</v>
      </c>
      <c r="EA63" s="18">
        <f t="shared" si="83"/>
        <v>-0.8435382308845577</v>
      </c>
      <c r="EB63" s="15">
        <f>'Investment Analysis'!KM63</f>
        <v>1.2033175355450236</v>
      </c>
      <c r="EC63" s="48">
        <v>2141</v>
      </c>
      <c r="ED63" s="18">
        <f>'Investment Analysis'!KV63</f>
        <v>0.54455445544554459</v>
      </c>
      <c r="EE63" s="15">
        <f>'Investment Analysis'!KT63</f>
        <v>-0.40458015267175573</v>
      </c>
      <c r="EF63" s="48">
        <v>40297.5</v>
      </c>
      <c r="EG63" s="18">
        <f t="shared" si="39"/>
        <v>0.69217687074829937</v>
      </c>
      <c r="EH63" s="15">
        <f>'Investment Analysis'!LH63</f>
        <v>0.49958135640524698</v>
      </c>
      <c r="EI63" s="48">
        <v>9803.1299999999992</v>
      </c>
      <c r="EJ63" s="18">
        <f>'Investment Analysis'!LQ63</f>
        <v>0.34778161360439847</v>
      </c>
      <c r="EK63" s="15">
        <f>'Investment Analysis'!LO63</f>
        <v>0.20468571428571425</v>
      </c>
      <c r="EL63" s="48">
        <v>18619.25</v>
      </c>
      <c r="EM63" s="18">
        <f t="shared" si="84"/>
        <v>-0.15845197740112996</v>
      </c>
      <c r="EN63" s="15">
        <f>'Investment Analysis'!LV63</f>
        <v>0</v>
      </c>
      <c r="EO63" s="48"/>
      <c r="EP63" s="68">
        <f t="shared" si="74"/>
        <v>0</v>
      </c>
      <c r="EQ63" s="15">
        <f>'Investment Analysis'!MC63</f>
        <v>-0.37887640449438204</v>
      </c>
      <c r="ER63" s="48">
        <v>14834.16</v>
      </c>
      <c r="ES63" s="18">
        <f>'Investment Analysis'!LX63</f>
        <v>0.33189189189189194</v>
      </c>
      <c r="ET63" s="15">
        <f>'Investment Analysis'!LA63</f>
        <v>-0.69901292923675806</v>
      </c>
      <c r="EU63" s="48">
        <v>27770</v>
      </c>
      <c r="EV63" s="18">
        <f>'Investment Analysis'!ML63</f>
        <v>0.30805463966085722</v>
      </c>
      <c r="EW63" s="15">
        <f>'Investment Analysis'!MJ63</f>
        <v>2.7425876010781671</v>
      </c>
      <c r="EX63" s="48">
        <v>60234</v>
      </c>
      <c r="EY63" s="18">
        <f t="shared" si="44"/>
        <v>-8.8709860433450582E-2</v>
      </c>
      <c r="EZ63" s="15">
        <f>'Investment Analysis'!MQ63</f>
        <v>-0.20262112787926928</v>
      </c>
      <c r="FA63" s="48"/>
      <c r="FB63" s="18">
        <f t="shared" si="45"/>
        <v>0</v>
      </c>
      <c r="FC63" s="15">
        <f>'Investment Analysis'!MX63</f>
        <v>-0.4508864398658361</v>
      </c>
      <c r="FD63" s="48">
        <v>5098.25</v>
      </c>
      <c r="FE63" s="18">
        <f t="shared" si="46"/>
        <v>-0.6787856449804055</v>
      </c>
      <c r="FF63" s="15">
        <f>'Investment Analysis'!NE63</f>
        <v>0.50535173839226399</v>
      </c>
      <c r="FG63" s="48"/>
      <c r="FH63" s="18">
        <f t="shared" si="47"/>
        <v>0</v>
      </c>
      <c r="FI63" s="15">
        <f>'Investment Analysis'!NL63</f>
        <v>-0.95355299722111952</v>
      </c>
      <c r="FJ63" s="48">
        <v>13473.2</v>
      </c>
      <c r="FK63" s="18">
        <f t="shared" si="48"/>
        <v>-0.29261172715053763</v>
      </c>
      <c r="FL63" s="15">
        <f>'Investment Analysis'!NS63</f>
        <v>1.5663238095238095</v>
      </c>
      <c r="FM63" s="48">
        <v>9768</v>
      </c>
      <c r="FN63" s="18">
        <f t="shared" si="49"/>
        <v>-0.61510424260096219</v>
      </c>
      <c r="FO63" s="15">
        <f>'Investment Analysis'!NZ63</f>
        <v>-7.3736913973600257E-2</v>
      </c>
      <c r="FP63" s="48"/>
      <c r="FQ63" s="18">
        <f t="shared" si="50"/>
        <v>0</v>
      </c>
      <c r="FR63" s="15">
        <f>'Investment Analysis'!OG63</f>
        <v>-0.99419506358842558</v>
      </c>
      <c r="FS63" s="48">
        <v>20427</v>
      </c>
      <c r="FT63" s="18">
        <f t="shared" si="51"/>
        <v>-0.19792678976352446</v>
      </c>
      <c r="FU63" s="15">
        <f>'Investment Analysis'!ON63</f>
        <v>0.74982332155477027</v>
      </c>
      <c r="FV63" s="48"/>
      <c r="FW63" s="18">
        <f t="shared" si="52"/>
        <v>0</v>
      </c>
      <c r="FX63" s="15">
        <f>'Investment Analysis'!OU63</f>
        <v>-0.77012987012987011</v>
      </c>
      <c r="FY63" s="48"/>
      <c r="FZ63" s="18">
        <f t="shared" si="53"/>
        <v>0</v>
      </c>
      <c r="GA63" s="15">
        <f>'Investment Analysis'!PB63</f>
        <v>3.1166153846153843</v>
      </c>
      <c r="GB63" s="48">
        <v>20370</v>
      </c>
      <c r="GC63" s="18">
        <f>'Investment Analysis'!PK63</f>
        <v>3.6341031894036768E-3</v>
      </c>
      <c r="GD63" s="15">
        <f>'Investment Analysis'!PI63</f>
        <v>-0.39721424468696154</v>
      </c>
      <c r="GE63" s="48">
        <v>7764.5</v>
      </c>
      <c r="GF63" s="18">
        <f>'Investment Analysis'!PY63</f>
        <v>-0.15204678362573104</v>
      </c>
      <c r="GG63" s="15">
        <f>'Investment Analysis'!PW63</f>
        <v>-0.50114678899082576</v>
      </c>
      <c r="GH63" s="48">
        <v>29532.799999999999</v>
      </c>
      <c r="GI63" s="18">
        <f>'Investment Analysis'!QF63</f>
        <v>0.13393136539063302</v>
      </c>
      <c r="GJ63" s="15">
        <f>'Investment Analysis'!QD63</f>
        <v>-0.35558256024185664</v>
      </c>
      <c r="GK63" s="48">
        <v>6773.5</v>
      </c>
      <c r="GL63" s="18">
        <f>'Investment Analysis'!QM63</f>
        <v>0.14615384615384611</v>
      </c>
      <c r="GM63" s="15">
        <f>'Investment Analysis'!QK63</f>
        <v>-0.40637450199203184</v>
      </c>
      <c r="GN63" s="48">
        <v>31544.04</v>
      </c>
      <c r="GO63" s="18">
        <f>'Investment Analysis'!QT63</f>
        <v>4.5296167247386721E-2</v>
      </c>
      <c r="GP63" s="15">
        <f>'Investment Analysis'!QR63</f>
        <v>-0.98537263219483651</v>
      </c>
      <c r="GQ63" s="48">
        <v>22293.15</v>
      </c>
      <c r="GR63" s="18">
        <f>'Investment Analysis'!RA63</f>
        <v>-0.17449938700449533</v>
      </c>
      <c r="GS63" s="15">
        <f>'Investment Analysis'!QY63</f>
        <v>-0.4277620396600566</v>
      </c>
      <c r="GT63" s="48">
        <v>6595</v>
      </c>
      <c r="GU63" s="18">
        <f>'Investment Analysis'!RH63</f>
        <v>-8.5656565656565695E-2</v>
      </c>
      <c r="GV63" s="15">
        <f>'Investment Analysis'!RF63</f>
        <v>-0.51112551306977749</v>
      </c>
      <c r="GW63" s="48"/>
      <c r="GX63" s="18">
        <f>'Investment Analysis'!RO63</f>
        <v>-9.785481903212688E-2</v>
      </c>
      <c r="GY63" s="15">
        <f>'Investment Analysis'!RM63</f>
        <v>-0.17677892197792008</v>
      </c>
      <c r="GZ63" s="48">
        <v>27680</v>
      </c>
      <c r="HA63" s="18">
        <f>'Investment Analysis'!RV63</f>
        <v>-0.33589251439539347</v>
      </c>
      <c r="HB63" s="15">
        <f>'Investment Analysis'!RT63</f>
        <v>-5.4644808743169446E-2</v>
      </c>
      <c r="HC63" s="48"/>
      <c r="HD63" s="18">
        <f>'Investment Analysis'!SC63</f>
        <v>0.15549385164617224</v>
      </c>
      <c r="HE63" s="15">
        <f>'Investment Analysis'!SA63</f>
        <v>-0.34322861866826998</v>
      </c>
      <c r="HF63" s="48">
        <v>22475</v>
      </c>
      <c r="HG63" s="18">
        <f>'Investment Analysis'!SJ63</f>
        <v>-0.41087811271297509</v>
      </c>
      <c r="HH63" s="15">
        <f>'Investment Analysis'!SH63</f>
        <v>-0.28079999999999999</v>
      </c>
      <c r="HI63" s="48">
        <v>8690</v>
      </c>
      <c r="HJ63" s="18">
        <f>'Investment Analysis'!SM63</f>
        <v>-3.4934497816593919E-2</v>
      </c>
      <c r="HK63" s="15">
        <f>'Investment Analysis'!SK63</f>
        <v>0</v>
      </c>
      <c r="HL63" s="48"/>
      <c r="HM63" s="18">
        <f>'Investment Analysis'!SP63</f>
        <v>0</v>
      </c>
      <c r="HN63" s="15">
        <f>'Investment Analysis'!SN63</f>
        <v>-3.4025666249844183E-2</v>
      </c>
      <c r="HO63" s="48"/>
      <c r="HP63" s="18">
        <f>'Investment Analysis'!TE63</f>
        <v>0.68269230769230771</v>
      </c>
      <c r="HQ63" s="15">
        <f>'Investment Analysis'!TC63</f>
        <v>-0.34976467674015355</v>
      </c>
      <c r="HR63" s="48"/>
      <c r="HS63" s="18">
        <f>'Investment Analysis'!TL63</f>
        <v>8.5545722713864208E-2</v>
      </c>
      <c r="HT63" s="15">
        <f>'Investment Analysis'!TJ63</f>
        <v>-0.16363636363636366</v>
      </c>
      <c r="HU63" s="48"/>
      <c r="HV63" s="18">
        <f>'Investment Analysis'!TS63</f>
        <v>7.5630252100840331E-2</v>
      </c>
      <c r="HW63" s="15">
        <f>'Investment Analysis'!TQ63</f>
        <v>-0.53357189187613419</v>
      </c>
      <c r="HX63" s="48"/>
      <c r="HY63" s="18">
        <f>'Investment Analysis'!TZ63</f>
        <v>0.38011695906432746</v>
      </c>
      <c r="HZ63" s="15">
        <f>'Investment Analysis'!TX63</f>
        <v>-0.46485260770975062</v>
      </c>
      <c r="IA63" s="48"/>
      <c r="IB63" s="18">
        <f>'Investment Analysis'!UG63</f>
        <v>0</v>
      </c>
      <c r="IC63" s="15">
        <f>'Investment Analysis'!UE63</f>
        <v>0</v>
      </c>
      <c r="ID63" s="48"/>
      <c r="IE63" s="18">
        <f>'Investment Analysis'!UN63</f>
        <v>0</v>
      </c>
      <c r="IF63" s="15">
        <f>'Investment Analysis'!UL63</f>
        <v>0</v>
      </c>
      <c r="IG63" s="48"/>
      <c r="IH63" s="18">
        <f>'Investment Analysis'!UU63</f>
        <v>0</v>
      </c>
      <c r="II63" s="15">
        <f>'Investment Analysis'!US63</f>
        <v>0</v>
      </c>
      <c r="IJ63" s="48"/>
      <c r="IK63" s="18">
        <f>'Investment Analysis'!VB63</f>
        <v>0</v>
      </c>
      <c r="IL63" s="15">
        <f>'Investment Analysis'!UZ63</f>
        <v>0</v>
      </c>
      <c r="IM63" s="48"/>
      <c r="IN63" s="18">
        <f>'Investment Analysis'!VI63</f>
        <v>0</v>
      </c>
      <c r="IO63" s="15">
        <f>'Investment Analysis'!VG63</f>
        <v>0</v>
      </c>
      <c r="IP63" s="18"/>
      <c r="IQ63" s="18"/>
      <c r="IR63" s="18"/>
      <c r="IS63" s="108">
        <f t="shared" si="59"/>
        <v>-8029.6999999997206</v>
      </c>
      <c r="IT63" s="48">
        <f t="shared" si="60"/>
        <v>930697.13000000012</v>
      </c>
      <c r="IU63" s="101">
        <f t="shared" si="54"/>
        <v>0</v>
      </c>
      <c r="IV63" s="101"/>
      <c r="IW63" s="15">
        <f t="shared" si="55"/>
        <v>-0.10295059226117981</v>
      </c>
      <c r="IX63" s="113">
        <f t="shared" si="56"/>
        <v>-106812.19999999984</v>
      </c>
      <c r="IY63" s="21">
        <f t="shared" si="95"/>
        <v>0.12627079939177088</v>
      </c>
      <c r="IZ63" s="173">
        <f t="shared" si="96"/>
        <v>104344.24000000011</v>
      </c>
    </row>
    <row r="64" spans="1:260" x14ac:dyDescent="0.2">
      <c r="A64" s="3">
        <f>'Investment Analysis'!A64</f>
        <v>45737</v>
      </c>
      <c r="B64" s="4">
        <f>'Investment Analysis'!B64</f>
        <v>45737</v>
      </c>
      <c r="C64" s="27">
        <f>'Investment Analysis'!C64</f>
        <v>41985.35</v>
      </c>
      <c r="D64" s="14">
        <f>'Investment Analysis'!D64</f>
        <v>32.029999999998836</v>
      </c>
      <c r="E64" s="15">
        <f>'Investment Analysis'!E64</f>
        <v>7.634675873089147E-4</v>
      </c>
      <c r="F64" s="13">
        <f>'Investment Analysis'!G64</f>
        <v>5667.56</v>
      </c>
      <c r="G64" s="14">
        <f>'Investment Analysis'!H64</f>
        <v>4.6700000000000728</v>
      </c>
      <c r="H64" s="15">
        <f>'Investment Analysis'!I64</f>
        <v>8.2466726353506298E-4</v>
      </c>
      <c r="I64" s="13">
        <f>'Investment Analysis'!K64</f>
        <v>17784.05</v>
      </c>
      <c r="J64" s="14">
        <f>'Investment Analysis'!L64</f>
        <v>92.419999999998254</v>
      </c>
      <c r="K64" s="15">
        <f>'Investment Analysis'!M64</f>
        <v>5.223939230019973E-3</v>
      </c>
      <c r="L64" s="41">
        <f>'Investment Analysis'!T64</f>
        <v>253.94952368066143</v>
      </c>
      <c r="M64" s="21">
        <f>'Investment Analysis'!V64</f>
        <v>1.1421877223534889E-3</v>
      </c>
      <c r="N64" s="21">
        <f>'Investment Analysis'!W64</f>
        <v>-1.843700412196143E-2</v>
      </c>
      <c r="P64" s="48">
        <f>'Investment Analysis'!Y64</f>
        <v>73460.13</v>
      </c>
      <c r="Q64" s="18"/>
      <c r="R64" s="83"/>
      <c r="S64" s="48">
        <v>19815.88</v>
      </c>
      <c r="T64" s="18">
        <f>'Investment Analysis'!AH64</f>
        <v>-9.7724171325439049E-2</v>
      </c>
      <c r="U64" s="15">
        <f>'Investment Analysis'!AF64</f>
        <v>0.24397645202403342</v>
      </c>
      <c r="V64" s="48">
        <v>16979.46</v>
      </c>
      <c r="W64" s="18">
        <f>'Investment Analysis'!AO64</f>
        <v>-2.710413694721827E-2</v>
      </c>
      <c r="X64" s="15">
        <f>'Investment Analysis'!AM64</f>
        <v>9.9999999999999964E-2</v>
      </c>
      <c r="Y64" s="48">
        <v>10062.950000000001</v>
      </c>
      <c r="Z64" s="18">
        <f t="shared" si="2"/>
        <v>8.7159182036889264E-3</v>
      </c>
      <c r="AA64" s="15">
        <f>'Investment Analysis'!GM64</f>
        <v>3.1746031746031821E-2</v>
      </c>
      <c r="AB64" s="48">
        <v>2390.63</v>
      </c>
      <c r="AC64" s="18">
        <f t="shared" si="101"/>
        <v>2.901851295531356</v>
      </c>
      <c r="AD64" s="15">
        <f>'Investment Analysis'!AT64</f>
        <v>0.14186450492182973</v>
      </c>
      <c r="AE64" s="48">
        <v>21191.33</v>
      </c>
      <c r="AF64" s="18">
        <f>'Investment Analysis'!BC64</f>
        <v>-3.3449238454380643E-2</v>
      </c>
      <c r="AG64" s="15">
        <f>'Investment Analysis'!BA64</f>
        <v>0.47173750932140213</v>
      </c>
      <c r="AH64" s="48"/>
      <c r="AI64" s="18">
        <f t="shared" si="97"/>
        <v>0</v>
      </c>
      <c r="AJ64" s="15">
        <f>'Investment Analysis'!BH64</f>
        <v>0</v>
      </c>
      <c r="AK64" s="48">
        <v>17405.91</v>
      </c>
      <c r="AL64" s="18">
        <f t="shared" si="64"/>
        <v>5.3441408890044189</v>
      </c>
      <c r="AM64" s="15">
        <f>'Investment Analysis'!BO64</f>
        <v>5.6079488043112129E-2</v>
      </c>
      <c r="AN64" s="48">
        <v>13280.83</v>
      </c>
      <c r="AO64" s="18">
        <f t="shared" si="98"/>
        <v>8.327765086206897</v>
      </c>
      <c r="AP64" s="15">
        <f>'Investment Analysis'!BV64</f>
        <v>-4.7235641438539935E-2</v>
      </c>
      <c r="AQ64" s="48"/>
      <c r="AR64" s="18">
        <f t="shared" si="99"/>
        <v>0</v>
      </c>
      <c r="AS64" s="15">
        <f>'Investment Analysis'!CC64</f>
        <v>0</v>
      </c>
      <c r="AT64" s="48">
        <v>23598.400000000001</v>
      </c>
      <c r="AU64" s="18">
        <f>'Investment Analysis'!CL64</f>
        <v>-0.11321303841676369</v>
      </c>
      <c r="AV64" s="15">
        <f>'Investment Analysis'!CJ64</f>
        <v>7.9391333112801329E-3</v>
      </c>
      <c r="AW64" s="48">
        <v>17169.64</v>
      </c>
      <c r="AX64" s="18">
        <f t="shared" si="67"/>
        <v>-3.8122953801382623E-3</v>
      </c>
      <c r="AY64" s="15">
        <f>'Investment Analysis'!CQ64</f>
        <v>-2.5207402680280763E-2</v>
      </c>
      <c r="AZ64" s="48">
        <v>15172.93</v>
      </c>
      <c r="BA64" s="18">
        <f>'Investment Analysis'!CZ64</f>
        <v>-7.7521459227467823E-2</v>
      </c>
      <c r="BB64" s="15">
        <f>'Investment Analysis'!CX64</f>
        <v>6.9673405909797884E-2</v>
      </c>
      <c r="BC64" s="48">
        <v>9308.2999999999993</v>
      </c>
      <c r="BD64" s="18">
        <f t="shared" si="100"/>
        <v>1.9188626630813663</v>
      </c>
      <c r="BE64" s="15">
        <f>'Investment Analysis'!DE64</f>
        <v>-0.11705532693187023</v>
      </c>
      <c r="BF64" s="48">
        <v>4445.2299999999996</v>
      </c>
      <c r="BG64" s="18">
        <f>'Investment Analysis'!DN64</f>
        <v>8.3965844402277195E-2</v>
      </c>
      <c r="BH64" s="15">
        <f>'Investment Analysis'!DL64</f>
        <v>3.5107587768969523E-2</v>
      </c>
      <c r="BI64" s="48">
        <v>2219.64</v>
      </c>
      <c r="BJ64" s="18">
        <f>'Investment Analysis'!EB64</f>
        <v>-0.11084553331341492</v>
      </c>
      <c r="BK64" s="15">
        <f>'Investment Analysis'!DZ64</f>
        <v>0.58804695837780174</v>
      </c>
      <c r="BL64" s="48">
        <v>3864.34</v>
      </c>
      <c r="BM64" s="18">
        <f>'Investment Analysis'!EI64</f>
        <v>-0.10168112798264642</v>
      </c>
      <c r="BN64" s="15">
        <f>'Investment Analysis'!EG64</f>
        <v>0.57536852116024728</v>
      </c>
      <c r="BO64" s="48"/>
      <c r="BP64" s="18">
        <f>'Investment Analysis'!DU64</f>
        <v>1.7331932773109342E-2</v>
      </c>
      <c r="BQ64" s="15">
        <f>'Investment Analysis'!DS64</f>
        <v>0</v>
      </c>
      <c r="BR64" s="48">
        <v>5378.08</v>
      </c>
      <c r="BS64" s="18">
        <f>'Investment Analysis'!EP64</f>
        <v>-2.7852650494159879E-2</v>
      </c>
      <c r="BT64" s="15">
        <f>'Investment Analysis'!EN64</f>
        <v>0.67647970251007117</v>
      </c>
      <c r="BU64" s="48">
        <v>13612.68</v>
      </c>
      <c r="BV64" s="18">
        <f t="shared" si="70"/>
        <v>0.4546156952483511</v>
      </c>
      <c r="BW64" s="15">
        <f>'Investment Analysis'!EU64</f>
        <v>4.4113434545975549E-2</v>
      </c>
      <c r="BX64" s="48"/>
      <c r="BY64" s="18">
        <f t="shared" si="91"/>
        <v>0</v>
      </c>
      <c r="BZ64" s="15">
        <f>'Investment Analysis'!FB64</f>
        <v>0</v>
      </c>
      <c r="CA64" s="48">
        <v>22181.09</v>
      </c>
      <c r="CB64" s="18">
        <f t="shared" si="79"/>
        <v>-4.3918534482758613E-2</v>
      </c>
      <c r="CC64" s="15">
        <f>'Investment Analysis'!FI64</f>
        <v>3.3852403520650449E-3</v>
      </c>
      <c r="CD64" s="48">
        <v>17563.490000000002</v>
      </c>
      <c r="CE64" s="18">
        <f>'Investment Analysis'!FR64</f>
        <v>-5.5983705824066872E-2</v>
      </c>
      <c r="CF64" s="15">
        <f>'Investment Analysis'!FP64</f>
        <v>0.4748022015823874</v>
      </c>
      <c r="CG64" s="48">
        <v>5247.03</v>
      </c>
      <c r="CH64" s="18">
        <f>'Investment Analysis'!FR64</f>
        <v>-5.5983705824066872E-2</v>
      </c>
      <c r="CI64" s="15">
        <f>'Investment Analysis'!FW64</f>
        <v>8.3039872770646395E-2</v>
      </c>
      <c r="CJ64" s="48"/>
      <c r="CK64" s="18">
        <f t="shared" si="94"/>
        <v>0</v>
      </c>
      <c r="CL64" s="15">
        <f>'Investment Analysis'!GD64</f>
        <v>0</v>
      </c>
      <c r="CM64" s="48">
        <v>24731.48</v>
      </c>
      <c r="CN64" s="18">
        <f t="shared" si="24"/>
        <v>-8.7583166332665507E-3</v>
      </c>
      <c r="CO64" s="15">
        <f>'Investment Analysis'!GT64</f>
        <v>1.4311926605504607E-2</v>
      </c>
      <c r="CP64" s="48">
        <v>27358.1</v>
      </c>
      <c r="CQ64" s="18">
        <f t="shared" si="25"/>
        <v>0.27150578863466301</v>
      </c>
      <c r="CR64" s="15">
        <f>'Investment Analysis'!HG64</f>
        <v>0.39716869838773117</v>
      </c>
      <c r="CS64" s="48">
        <v>8400</v>
      </c>
      <c r="CT64" s="18">
        <f t="shared" si="26"/>
        <v>-0.62827910928594188</v>
      </c>
      <c r="CU64" s="15">
        <f>'Investment Analysis'!HN64</f>
        <v>11.423387096774192</v>
      </c>
      <c r="CV64" s="48">
        <v>27659.5</v>
      </c>
      <c r="CW64" s="18">
        <f t="shared" si="27"/>
        <v>-3.988406199559158E-2</v>
      </c>
      <c r="CX64" s="15">
        <f>'Investment Analysis'!IB64</f>
        <v>0.1114258734655335</v>
      </c>
      <c r="CY64" s="48">
        <v>17249.400000000001</v>
      </c>
      <c r="CZ64" s="18">
        <f t="shared" si="28"/>
        <v>-3.5538160469667235E-2</v>
      </c>
      <c r="DA64" s="15">
        <f>'Investment Analysis'!II64</f>
        <v>9.5199999999999979E-2</v>
      </c>
      <c r="DB64" s="48">
        <v>19784</v>
      </c>
      <c r="DC64" s="18">
        <f t="shared" si="29"/>
        <v>2.5095126169674931</v>
      </c>
      <c r="DD64" s="15">
        <f>'Investment Analysis'!IP64</f>
        <v>2.9341925405194296</v>
      </c>
      <c r="DE64" s="48"/>
      <c r="DF64" s="18">
        <f>'Investment Analysis'!IY64</f>
        <v>-0.13348900564312122</v>
      </c>
      <c r="DG64" s="15">
        <f>'Investment Analysis'!IW64</f>
        <v>1.4400000000000002</v>
      </c>
      <c r="DH64" s="48">
        <v>11925</v>
      </c>
      <c r="DI64" s="18">
        <f t="shared" si="31"/>
        <v>0.84278031895166283</v>
      </c>
      <c r="DJ64" s="15">
        <f>'Investment Analysis'!JD64</f>
        <v>0.20600728155339812</v>
      </c>
      <c r="DK64" s="48">
        <v>1956.3</v>
      </c>
      <c r="DL64" s="18">
        <f t="shared" si="32"/>
        <v>-0.9140050112092839</v>
      </c>
      <c r="DM64" s="15">
        <f>'Investment Analysis'!JK64</f>
        <v>-3.7940446039981326E-2</v>
      </c>
      <c r="DN64" s="48">
        <v>20790</v>
      </c>
      <c r="DO64" s="18">
        <f t="shared" si="33"/>
        <v>18.134836631385181</v>
      </c>
      <c r="DP64" s="15">
        <f>'Investment Analysis'!HU64</f>
        <v>2.1730769230769229</v>
      </c>
      <c r="DQ64" s="48">
        <v>29595</v>
      </c>
      <c r="DR64" s="18">
        <f t="shared" si="34"/>
        <v>-1.3497553568415724E-3</v>
      </c>
      <c r="DS64" s="15">
        <f>'Investment Analysis'!JR64</f>
        <v>-0.56672853045385529</v>
      </c>
      <c r="DT64" s="48">
        <v>3626</v>
      </c>
      <c r="DU64" s="18">
        <f t="shared" si="82"/>
        <v>0.43320158102766798</v>
      </c>
      <c r="DV64" s="15">
        <f>'Investment Analysis'!JY64</f>
        <v>-0.40711462450592883</v>
      </c>
      <c r="DW64" s="48">
        <v>22731.5</v>
      </c>
      <c r="DX64" s="18">
        <f t="shared" si="36"/>
        <v>0.66702112056321505</v>
      </c>
      <c r="DY64" s="15">
        <f>'Investment Analysis'!KF64</f>
        <v>2.7207392197125313E-2</v>
      </c>
      <c r="DZ64" s="48">
        <v>3133.2</v>
      </c>
      <c r="EA64" s="18">
        <f t="shared" si="83"/>
        <v>-0.84341829085457265</v>
      </c>
      <c r="EB64" s="15">
        <f>'Investment Analysis'!KM64</f>
        <v>1.1962085308056871</v>
      </c>
      <c r="EC64" s="48">
        <v>2182.6999999999998</v>
      </c>
      <c r="ED64" s="18">
        <f>'Investment Analysis'!KV64</f>
        <v>0.60792079207920802</v>
      </c>
      <c r="EE64" s="15">
        <f>'Investment Analysis'!KT64</f>
        <v>-0.38015267175572515</v>
      </c>
      <c r="EF64" s="48">
        <v>39660</v>
      </c>
      <c r="EG64" s="18">
        <f t="shared" si="39"/>
        <v>0.6654069035021416</v>
      </c>
      <c r="EH64" s="15">
        <f>'Investment Analysis'!LH64</f>
        <v>0.47585821936924377</v>
      </c>
      <c r="EI64" s="48">
        <v>9703.6200000000008</v>
      </c>
      <c r="EJ64" s="18">
        <f>'Investment Analysis'!LQ64</f>
        <v>0.33410049865746083</v>
      </c>
      <c r="EK64" s="15">
        <f>'Investment Analysis'!LO64</f>
        <v>0.19245714285714291</v>
      </c>
      <c r="EL64" s="48">
        <v>18609.5</v>
      </c>
      <c r="EM64" s="18">
        <f t="shared" si="84"/>
        <v>-0.15889265536723163</v>
      </c>
      <c r="EN64" s="15">
        <f>'Investment Analysis'!LV64</f>
        <v>0</v>
      </c>
      <c r="EO64" s="48"/>
      <c r="EP64" s="68">
        <f t="shared" si="74"/>
        <v>0</v>
      </c>
      <c r="EQ64" s="15">
        <f>'Investment Analysis'!MC64</f>
        <v>-0.39775280898876403</v>
      </c>
      <c r="ER64" s="48">
        <v>14899.5</v>
      </c>
      <c r="ES64" s="18">
        <f>'Investment Analysis'!LX64</f>
        <v>0.3145945945945946</v>
      </c>
      <c r="ET64" s="15">
        <f>'Investment Analysis'!LA64</f>
        <v>-0.68872514945085506</v>
      </c>
      <c r="EU64" s="48">
        <v>27160</v>
      </c>
      <c r="EV64" s="18">
        <f>'Investment Analysis'!ML64</f>
        <v>0.27932171455487514</v>
      </c>
      <c r="EW64" s="15">
        <f>'Investment Analysis'!MJ64</f>
        <v>2.6603773584905661</v>
      </c>
      <c r="EX64" s="48">
        <v>59628</v>
      </c>
      <c r="EY64" s="18">
        <f t="shared" si="44"/>
        <v>-9.7878134573924885E-2</v>
      </c>
      <c r="EZ64" s="15">
        <f>'Investment Analysis'!MQ64</f>
        <v>-0.21064336775218434</v>
      </c>
      <c r="FA64" s="48"/>
      <c r="FB64" s="18">
        <f t="shared" si="45"/>
        <v>0</v>
      </c>
      <c r="FC64" s="15">
        <f>'Investment Analysis'!MX64</f>
        <v>-0.46334451365596557</v>
      </c>
      <c r="FD64" s="48">
        <v>5103.25</v>
      </c>
      <c r="FE64" s="18">
        <f t="shared" si="46"/>
        <v>-0.67847062084955712</v>
      </c>
      <c r="FF64" s="15">
        <f>'Investment Analysis'!NE64</f>
        <v>0.50682808001771606</v>
      </c>
      <c r="FG64" s="48"/>
      <c r="FH64" s="18">
        <f t="shared" si="47"/>
        <v>0</v>
      </c>
      <c r="FI64" s="15">
        <f>'Investment Analysis'!NL64</f>
        <v>-0.95426756649464073</v>
      </c>
      <c r="FJ64" s="48">
        <v>13354.8</v>
      </c>
      <c r="FK64" s="18">
        <f t="shared" si="48"/>
        <v>-0.29882812500000011</v>
      </c>
      <c r="FL64" s="15">
        <f>'Investment Analysis'!NS64</f>
        <v>1.5437714285714286</v>
      </c>
      <c r="FM64" s="48">
        <v>9839.4</v>
      </c>
      <c r="FN64" s="18">
        <f t="shared" si="49"/>
        <v>-0.61229081538164498</v>
      </c>
      <c r="FO64" s="15">
        <f>'Investment Analysis'!NZ64</f>
        <v>-6.6966317705962577E-2</v>
      </c>
      <c r="FP64" s="48"/>
      <c r="FQ64" s="18">
        <f t="shared" si="50"/>
        <v>0</v>
      </c>
      <c r="FR64" s="15">
        <f>'Investment Analysis'!OG64</f>
        <v>-0.99423937608011692</v>
      </c>
      <c r="FS64" s="48">
        <v>20355.5</v>
      </c>
      <c r="FT64" s="18">
        <f t="shared" si="51"/>
        <v>-0.20073426195875174</v>
      </c>
      <c r="FU64" s="15">
        <f>'Investment Analysis'!ON64</f>
        <v>0.74369846878680779</v>
      </c>
      <c r="FV64" s="48"/>
      <c r="FW64" s="18">
        <f t="shared" si="52"/>
        <v>0</v>
      </c>
      <c r="FX64" s="15">
        <f>'Investment Analysis'!OU64</f>
        <v>-0.76363636363636356</v>
      </c>
      <c r="FY64" s="48"/>
      <c r="FZ64" s="18">
        <f t="shared" si="53"/>
        <v>0</v>
      </c>
      <c r="GA64" s="15">
        <f>'Investment Analysis'!PB64</f>
        <v>3.0523076923076919</v>
      </c>
      <c r="GB64" s="48">
        <v>20139.599999999999</v>
      </c>
      <c r="GC64" s="18">
        <f>'Investment Analysis'!PK64</f>
        <v>-5.4989719313346041E-3</v>
      </c>
      <c r="GD64" s="15">
        <f>'Investment Analysis'!PI64</f>
        <v>-0.40269959793222287</v>
      </c>
      <c r="GE64" s="48">
        <v>7850.5</v>
      </c>
      <c r="GF64" s="18">
        <f>'Investment Analysis'!PY64</f>
        <v>-0.15009746588693948</v>
      </c>
      <c r="GG64" s="15">
        <f>'Investment Analysis'!PW64</f>
        <v>-0.5</v>
      </c>
      <c r="GH64" s="48">
        <v>29524</v>
      </c>
      <c r="GI64" s="18">
        <f>'Investment Analysis'!QF64</f>
        <v>0.12470011473870865</v>
      </c>
      <c r="GJ64" s="15">
        <f>'Investment Analysis'!QD64</f>
        <v>-0.36082871454399951</v>
      </c>
      <c r="GK64" s="48">
        <v>6675.75</v>
      </c>
      <c r="GL64" s="18">
        <f>'Investment Analysis'!QM64</f>
        <v>0.13846153846153841</v>
      </c>
      <c r="GM64" s="15">
        <f>'Investment Analysis'!QK64</f>
        <v>-0.41035856573705176</v>
      </c>
      <c r="GN64" s="48">
        <v>29282.45</v>
      </c>
      <c r="GO64" s="18">
        <f>'Investment Analysis'!QT64</f>
        <v>-3.3101045296167315E-2</v>
      </c>
      <c r="GP64" s="15">
        <f>'Investment Analysis'!QR64</f>
        <v>-0.98646968478022379</v>
      </c>
      <c r="GQ64" s="48">
        <v>22125</v>
      </c>
      <c r="GR64" s="18">
        <f>'Investment Analysis'!RA64</f>
        <v>-0.18553330608908866</v>
      </c>
      <c r="GS64" s="15">
        <f>'Investment Analysis'!QY64</f>
        <v>-0.43541076487252117</v>
      </c>
      <c r="GT64" s="48">
        <v>6529</v>
      </c>
      <c r="GU64" s="18">
        <f>'Investment Analysis'!RH64</f>
        <v>-8.0000000000000016E-2</v>
      </c>
      <c r="GV64" s="15">
        <f>'Investment Analysis'!RF64</f>
        <v>-0.50810110174983802</v>
      </c>
      <c r="GW64" s="48"/>
      <c r="GX64" s="18">
        <f>'Investment Analysis'!RO64</f>
        <v>-0.10161651077673856</v>
      </c>
      <c r="GY64" s="15">
        <f>'Investment Analysis'!RM64</f>
        <v>-0.18021152240467586</v>
      </c>
      <c r="GZ64" s="48">
        <v>28000</v>
      </c>
      <c r="HA64" s="18">
        <f>'Investment Analysis'!RV64</f>
        <v>-0.32821497120921306</v>
      </c>
      <c r="HB64" s="15">
        <f>'Investment Analysis'!RT64</f>
        <v>-4.3715846994535554E-2</v>
      </c>
      <c r="HC64" s="48"/>
      <c r="HD64" s="18">
        <f>'Investment Analysis'!SC64</f>
        <v>0.20269734232447439</v>
      </c>
      <c r="HE64" s="15">
        <f>'Investment Analysis'!SA64</f>
        <v>-0.31639861716518869</v>
      </c>
      <c r="HF64" s="48">
        <v>22675</v>
      </c>
      <c r="HG64" s="18">
        <f>'Investment Analysis'!SJ64</f>
        <v>-0.40563564875491476</v>
      </c>
      <c r="HH64" s="15">
        <f>'Investment Analysis'!SH64</f>
        <v>-0.27439999999999998</v>
      </c>
      <c r="HI64" s="48">
        <v>0</v>
      </c>
      <c r="HJ64" s="18">
        <f>'Investment Analysis'!SM64</f>
        <v>0.13122171945701355</v>
      </c>
      <c r="HK64" s="15">
        <f>'Investment Analysis'!SK64</f>
        <v>0</v>
      </c>
      <c r="HL64" s="48"/>
      <c r="HM64" s="18">
        <f>'Investment Analysis'!SP64</f>
        <v>0</v>
      </c>
      <c r="HN64" s="15">
        <f>'Investment Analysis'!SN64</f>
        <v>0.13007953173466005</v>
      </c>
      <c r="HO64" s="48"/>
      <c r="HP64" s="18">
        <f>'Investment Analysis'!TE64</f>
        <v>0.66025641025641024</v>
      </c>
      <c r="HQ64" s="15">
        <f>'Investment Analysis'!TC64</f>
        <v>-0.35843448105028486</v>
      </c>
      <c r="HR64" s="48"/>
      <c r="HS64" s="18">
        <f>'Investment Analysis'!TL64</f>
        <v>0.11209439528023592</v>
      </c>
      <c r="HT64" s="15">
        <f>'Investment Analysis'!TJ64</f>
        <v>-0.14318181818181819</v>
      </c>
      <c r="HU64" s="48"/>
      <c r="HV64" s="18">
        <f>'Investment Analysis'!TS64</f>
        <v>2.6554621848739468E-2</v>
      </c>
      <c r="HW64" s="15">
        <f>'Investment Analysis'!TQ64</f>
        <v>-0.55485267430928553</v>
      </c>
      <c r="HX64" s="48"/>
      <c r="HY64" s="18">
        <f>'Investment Analysis'!TZ64</f>
        <v>0.30409356725146203</v>
      </c>
      <c r="HZ64" s="15">
        <f>'Investment Analysis'!TX64</f>
        <v>-0.4943310657596372</v>
      </c>
      <c r="IA64" s="48"/>
      <c r="IB64" s="18">
        <f>'Investment Analysis'!UG64</f>
        <v>0</v>
      </c>
      <c r="IC64" s="15">
        <f>'Investment Analysis'!UE64</f>
        <v>0</v>
      </c>
      <c r="ID64" s="48"/>
      <c r="IE64" s="18">
        <f>'Investment Analysis'!UN64</f>
        <v>0</v>
      </c>
      <c r="IF64" s="15">
        <f>'Investment Analysis'!UL64</f>
        <v>0</v>
      </c>
      <c r="IG64" s="48"/>
      <c r="IH64" s="18">
        <f>'Investment Analysis'!UU64</f>
        <v>0</v>
      </c>
      <c r="II64" s="15">
        <f>'Investment Analysis'!US64</f>
        <v>0</v>
      </c>
      <c r="IJ64" s="48"/>
      <c r="IK64" s="18">
        <f>'Investment Analysis'!VB64</f>
        <v>0</v>
      </c>
      <c r="IL64" s="15">
        <f>'Investment Analysis'!UZ64</f>
        <v>0</v>
      </c>
      <c r="IM64" s="48"/>
      <c r="IN64" s="18">
        <f>'Investment Analysis'!VI64</f>
        <v>0</v>
      </c>
      <c r="IO64" s="15">
        <f>'Investment Analysis'!VG64</f>
        <v>0</v>
      </c>
      <c r="IP64" s="18"/>
      <c r="IQ64" s="18"/>
      <c r="IR64" s="18"/>
      <c r="IS64" s="108">
        <f t="shared" si="59"/>
        <v>-4112.1100000002189</v>
      </c>
      <c r="IT64" s="48">
        <f t="shared" si="60"/>
        <v>926585.0199999999</v>
      </c>
      <c r="IU64" s="101">
        <f t="shared" si="54"/>
        <v>0</v>
      </c>
      <c r="IV64" s="101"/>
      <c r="IW64" s="15">
        <f t="shared" si="55"/>
        <v>-0.10691403613690882</v>
      </c>
      <c r="IX64" s="113">
        <f t="shared" si="56"/>
        <v>-110924.31000000006</v>
      </c>
      <c r="IY64" s="21">
        <f t="shared" si="95"/>
        <v>0.121294583964001</v>
      </c>
      <c r="IZ64" s="173">
        <f t="shared" si="96"/>
        <v>100232.12999999989</v>
      </c>
    </row>
    <row r="65" spans="1:260" x14ac:dyDescent="0.2">
      <c r="A65" s="3">
        <f>'Investment Analysis'!A65</f>
        <v>45740</v>
      </c>
      <c r="B65" s="4">
        <f>'Investment Analysis'!B65</f>
        <v>45740</v>
      </c>
      <c r="C65" s="27">
        <f>'Investment Analysis'!C65</f>
        <v>42583.32</v>
      </c>
      <c r="D65" s="14">
        <f>'Investment Analysis'!D65</f>
        <v>597.97000000000116</v>
      </c>
      <c r="E65" s="15">
        <f>'Investment Analysis'!E65</f>
        <v>1.4242348819290566E-2</v>
      </c>
      <c r="F65" s="13">
        <f>'Investment Analysis'!G65</f>
        <v>5767.57</v>
      </c>
      <c r="G65" s="14">
        <f>'Investment Analysis'!H65</f>
        <v>100.00999999999931</v>
      </c>
      <c r="H65" s="15">
        <f>'Investment Analysis'!I65</f>
        <v>1.7646041682840466E-2</v>
      </c>
      <c r="I65" s="13">
        <f>'Investment Analysis'!K65</f>
        <v>18188.59</v>
      </c>
      <c r="J65" s="14">
        <f>'Investment Analysis'!L65</f>
        <v>404.54000000000087</v>
      </c>
      <c r="K65" s="15">
        <f>'Investment Analysis'!M65</f>
        <v>2.2747349450771951E-2</v>
      </c>
      <c r="L65" s="41">
        <f>'Investment Analysis'!T65</f>
        <v>256.39684150169717</v>
      </c>
      <c r="M65" s="21">
        <f>'Investment Analysis'!V65</f>
        <v>9.6370246557863706E-3</v>
      </c>
      <c r="N65" s="21">
        <f>'Investment Analysis'!W65</f>
        <v>-8.9776573294772372E-3</v>
      </c>
      <c r="P65" s="48">
        <f>'Investment Analysis'!Y65</f>
        <v>73460.13</v>
      </c>
      <c r="Q65" s="18"/>
      <c r="R65" s="83"/>
      <c r="S65" s="48">
        <v>20342.77</v>
      </c>
      <c r="T65" s="18">
        <f>'Investment Analysis'!AH65</f>
        <v>-7.3733327464013732E-2</v>
      </c>
      <c r="U65" s="15">
        <f>'Investment Analysis'!AF65</f>
        <v>0.27705286156460507</v>
      </c>
      <c r="V65" s="48">
        <v>17352.91</v>
      </c>
      <c r="W65" s="18">
        <f>'Investment Analysis'!AO65</f>
        <v>-5.7061340941512596E-3</v>
      </c>
      <c r="X65" s="15">
        <f>'Investment Analysis'!AM65</f>
        <v>0.1241935483870967</v>
      </c>
      <c r="Y65" s="48">
        <v>10202.280000000001</v>
      </c>
      <c r="Z65" s="18">
        <f t="shared" si="2"/>
        <v>2.2682437850842087E-2</v>
      </c>
      <c r="AA65" s="15">
        <f>'Investment Analysis'!GM65</f>
        <v>4.603174603174609E-2</v>
      </c>
      <c r="AB65" s="48">
        <v>2437.91</v>
      </c>
      <c r="AC65" s="18">
        <f t="shared" si="101"/>
        <v>2.9196057078482913</v>
      </c>
      <c r="AD65" s="15">
        <f>'Investment Analysis'!AT65</f>
        <v>0.16444701795020267</v>
      </c>
      <c r="AE65" s="48">
        <v>21564.99</v>
      </c>
      <c r="AF65" s="18">
        <f>'Investment Analysis'!BC65</f>
        <v>-1.6406288260933415E-2</v>
      </c>
      <c r="AG65" s="15">
        <f>'Investment Analysis'!BA65</f>
        <v>0.49768829231916489</v>
      </c>
      <c r="AH65" s="48"/>
      <c r="AI65" s="18">
        <f t="shared" si="97"/>
        <v>0</v>
      </c>
      <c r="AJ65" s="15">
        <f>'Investment Analysis'!BH65</f>
        <v>0</v>
      </c>
      <c r="AK65" s="48">
        <v>18033.2</v>
      </c>
      <c r="AL65" s="18">
        <f t="shared" si="64"/>
        <v>5.5072004159085006</v>
      </c>
      <c r="AM65" s="15">
        <f>'Investment Analysis'!BO65</f>
        <v>9.4139440889188214E-2</v>
      </c>
      <c r="AN65" s="48">
        <v>13696.09</v>
      </c>
      <c r="AO65" s="18">
        <f t="shared" si="98"/>
        <v>8.4172607758620686</v>
      </c>
      <c r="AP65" s="15">
        <f>'Investment Analysis'!BV65</f>
        <v>-1.7444981213097118E-2</v>
      </c>
      <c r="AQ65" s="48"/>
      <c r="AR65" s="18">
        <f t="shared" si="99"/>
        <v>0</v>
      </c>
      <c r="AS65" s="15">
        <f>'Investment Analysis'!CC65</f>
        <v>0</v>
      </c>
      <c r="AT65" s="48">
        <v>24163.77</v>
      </c>
      <c r="AU65" s="18">
        <f>'Investment Analysis'!CL65</f>
        <v>-9.1967403958090804E-2</v>
      </c>
      <c r="AV65" s="15">
        <f>'Investment Analysis'!CJ65</f>
        <v>3.2087330466424042E-2</v>
      </c>
      <c r="AW65" s="48">
        <v>17726.04</v>
      </c>
      <c r="AX65" s="18">
        <f t="shared" si="67"/>
        <v>2.5102115054825177E-2</v>
      </c>
      <c r="AY65" s="15">
        <f>'Investment Analysis'!CQ65</f>
        <v>6.3816209317166337E-3</v>
      </c>
      <c r="AZ65" s="48">
        <v>15578.84</v>
      </c>
      <c r="BA65" s="18">
        <f>'Investment Analysis'!CZ65</f>
        <v>-5.2843347639484943E-2</v>
      </c>
      <c r="BB65" s="15">
        <f>'Investment Analysis'!CX65</f>
        <v>9.8289269051322042E-2</v>
      </c>
      <c r="BC65" s="48">
        <v>9549.33</v>
      </c>
      <c r="BD65" s="18">
        <f t="shared" si="100"/>
        <v>1.9428672442983768</v>
      </c>
      <c r="BE65" s="15">
        <f>'Investment Analysis'!DE65</f>
        <v>-9.4192958390489356E-2</v>
      </c>
      <c r="BF65" s="48">
        <v>4458.8500000000004</v>
      </c>
      <c r="BG65" s="18">
        <f>'Investment Analysis'!DN65</f>
        <v>8.7286527514231674E-2</v>
      </c>
      <c r="BH65" s="15">
        <f>'Investment Analysis'!DL65</f>
        <v>3.8278595696489351E-2</v>
      </c>
      <c r="BI65" s="48">
        <v>2283.04</v>
      </c>
      <c r="BJ65" s="18">
        <f>'Investment Analysis'!EB65</f>
        <v>-8.544965640872422E-2</v>
      </c>
      <c r="BK65" s="15">
        <f>'Investment Analysis'!DZ65</f>
        <v>0.63340448239060843</v>
      </c>
      <c r="BL65" s="48">
        <v>3950.66</v>
      </c>
      <c r="BM65" s="18">
        <f>'Investment Analysis'!EI65</f>
        <v>-8.1616052060737659E-2</v>
      </c>
      <c r="BN65" s="15">
        <f>'Investment Analysis'!EG65</f>
        <v>0.61055634807417958</v>
      </c>
      <c r="BO65" s="48"/>
      <c r="BP65" s="18">
        <f>'Investment Analysis'!DU65</f>
        <v>2.3897058823529511E-2</v>
      </c>
      <c r="BQ65" s="15">
        <f>'Investment Analysis'!DS65</f>
        <v>0</v>
      </c>
      <c r="BR65" s="48">
        <v>5491.9</v>
      </c>
      <c r="BS65" s="18">
        <f>'Investment Analysis'!EP65</f>
        <v>-7.2776280323450342E-3</v>
      </c>
      <c r="BT65" s="15">
        <f>'Investment Analysis'!EN65</f>
        <v>0.71196157421753925</v>
      </c>
      <c r="BU65" s="48">
        <v>13915.19</v>
      </c>
      <c r="BV65" s="18">
        <f t="shared" si="70"/>
        <v>0.47497577062861773</v>
      </c>
      <c r="BW65" s="15">
        <f>'Investment Analysis'!EU65</f>
        <v>6.7315955313663758E-2</v>
      </c>
      <c r="BX65" s="48"/>
      <c r="BY65" s="18">
        <f t="shared" si="91"/>
        <v>0</v>
      </c>
      <c r="BZ65" s="15">
        <f>'Investment Analysis'!FB65</f>
        <v>0</v>
      </c>
      <c r="CA65" s="48">
        <v>22424.3</v>
      </c>
      <c r="CB65" s="18">
        <f t="shared" si="79"/>
        <v>-3.3435344827586241E-2</v>
      </c>
      <c r="CC65" s="15">
        <f>'Investment Analysis'!FI65</f>
        <v>1.438727149627626E-2</v>
      </c>
      <c r="CD65" s="48">
        <v>18061.23</v>
      </c>
      <c r="CE65" s="18">
        <f>'Investment Analysis'!FR65</f>
        <v>-2.923043047451284E-2</v>
      </c>
      <c r="CF65" s="15">
        <f>'Investment Analysis'!FP65</f>
        <v>0.51659786721706225</v>
      </c>
      <c r="CG65" s="48">
        <v>5316.38</v>
      </c>
      <c r="CH65" s="18">
        <f>'Investment Analysis'!FR65</f>
        <v>-2.923043047451284E-2</v>
      </c>
      <c r="CI65" s="15">
        <f>'Investment Analysis'!FW65</f>
        <v>9.7353175053958796E-2</v>
      </c>
      <c r="CJ65" s="48"/>
      <c r="CK65" s="18">
        <f t="shared" si="94"/>
        <v>0</v>
      </c>
      <c r="CL65" s="15">
        <f>'Investment Analysis'!GD65</f>
        <v>0</v>
      </c>
      <c r="CM65" s="48">
        <v>24886.69</v>
      </c>
      <c r="CN65" s="18">
        <f t="shared" si="24"/>
        <v>-2.537474949899852E-3</v>
      </c>
      <c r="CO65" s="15">
        <f>'Investment Analysis'!GT65</f>
        <v>2.8623853211009215E-2</v>
      </c>
      <c r="CP65" s="48">
        <v>30622.9</v>
      </c>
      <c r="CQ65" s="18">
        <f t="shared" si="25"/>
        <v>0.42324191426964686</v>
      </c>
      <c r="CR65" s="15">
        <f>'Investment Analysis'!HG65</f>
        <v>0.56390090444357055</v>
      </c>
      <c r="CS65" s="48">
        <v>8310</v>
      </c>
      <c r="CT65" s="18">
        <f t="shared" si="26"/>
        <v>-0.63226183311502104</v>
      </c>
      <c r="CU65" s="15">
        <f>'Investment Analysis'!HN65</f>
        <v>12.116935483870968</v>
      </c>
      <c r="CV65" s="48">
        <v>28531.35</v>
      </c>
      <c r="CW65" s="18">
        <f t="shared" si="27"/>
        <v>-9.6204245274832591E-3</v>
      </c>
      <c r="CX65" s="15">
        <f>'Investment Analysis'!IB65</f>
        <v>0.14645892351274778</v>
      </c>
      <c r="CY65" s="48">
        <v>17212.5</v>
      </c>
      <c r="CZ65" s="18">
        <f t="shared" si="28"/>
        <v>-3.7601341906625667E-2</v>
      </c>
      <c r="DA65" s="15">
        <f>'Investment Analysis'!II65</f>
        <v>9.285714285714286E-2</v>
      </c>
      <c r="DB65" s="48">
        <v>20060</v>
      </c>
      <c r="DC65" s="18">
        <f t="shared" si="29"/>
        <v>2.5584726595414429</v>
      </c>
      <c r="DD65" s="15">
        <f>'Investment Analysis'!IP65</f>
        <v>3.0205038078500288</v>
      </c>
      <c r="DE65" s="48"/>
      <c r="DF65" s="18">
        <f>'Investment Analysis'!IY65</f>
        <v>-0.10994356878770185</v>
      </c>
      <c r="DG65" s="15">
        <f>'Investment Analysis'!IW65</f>
        <v>1.5063013698630139</v>
      </c>
      <c r="DH65" s="48">
        <v>12377</v>
      </c>
      <c r="DI65" s="18">
        <f t="shared" si="31"/>
        <v>0.91262826060081592</v>
      </c>
      <c r="DJ65" s="15">
        <f>'Investment Analysis'!JD65</f>
        <v>0.25171925566343051</v>
      </c>
      <c r="DK65" s="397">
        <v>1965.4</v>
      </c>
      <c r="DL65" s="18">
        <f t="shared" si="32"/>
        <v>-0.91360499362609338</v>
      </c>
      <c r="DM65" s="15">
        <f>'Investment Analysis'!JK65</f>
        <v>-3.3465292974993274E-2</v>
      </c>
      <c r="DN65" s="48">
        <v>20844</v>
      </c>
      <c r="DO65" s="18">
        <f t="shared" si="33"/>
        <v>18.184537505752417</v>
      </c>
      <c r="DP65" s="15">
        <f>'Investment Analysis'!HU65</f>
        <v>2.1813186813186816</v>
      </c>
      <c r="DQ65" s="48">
        <v>29937</v>
      </c>
      <c r="DR65" s="18">
        <f t="shared" si="34"/>
        <v>1.0190652944153873E-2</v>
      </c>
      <c r="DS65" s="15">
        <f>'Investment Analysis'!JR65</f>
        <v>-0.53467184072886798</v>
      </c>
      <c r="DT65" s="48">
        <v>3776</v>
      </c>
      <c r="DU65" s="18">
        <f t="shared" si="82"/>
        <v>0.49249011857707509</v>
      </c>
      <c r="DV65" s="15">
        <f>'Investment Analysis'!JY65</f>
        <v>-0.40316205533596833</v>
      </c>
      <c r="DW65" s="48">
        <v>23151</v>
      </c>
      <c r="DX65" s="18">
        <f t="shared" si="36"/>
        <v>0.69778527427398063</v>
      </c>
      <c r="DY65" s="15">
        <f>'Investment Analysis'!KF65</f>
        <v>3.8501026694045176E-2</v>
      </c>
      <c r="DZ65" s="48">
        <v>3080.4</v>
      </c>
      <c r="EA65" s="18">
        <f t="shared" si="83"/>
        <v>-0.84605697151424275</v>
      </c>
      <c r="EB65" s="15">
        <f>'Investment Analysis'!KM65</f>
        <v>1.3947867298578198</v>
      </c>
      <c r="EC65" s="48">
        <v>2207.3000000000002</v>
      </c>
      <c r="ED65" s="18">
        <f>'Investment Analysis'!KV65</f>
        <v>0.56435643564356441</v>
      </c>
      <c r="EE65" s="15">
        <f>'Investment Analysis'!KT65</f>
        <v>-0.39694656488549618</v>
      </c>
      <c r="EF65" s="48">
        <v>40500</v>
      </c>
      <c r="EG65" s="18">
        <f t="shared" si="39"/>
        <v>0.70068027210884354</v>
      </c>
      <c r="EH65" s="15">
        <f>'Investment Analysis'!LH65</f>
        <v>0.50711694111080108</v>
      </c>
      <c r="EI65" s="48">
        <v>9688.74</v>
      </c>
      <c r="EJ65" s="18">
        <f>'Investment Analysis'!LQ65</f>
        <v>0.33205472445978795</v>
      </c>
      <c r="EK65" s="15">
        <f>'Investment Analysis'!LO65</f>
        <v>0.19062857142857151</v>
      </c>
      <c r="EL65" s="48">
        <v>18989.75</v>
      </c>
      <c r="EM65" s="18">
        <f t="shared" si="84"/>
        <v>-0.14170621468926553</v>
      </c>
      <c r="EN65" s="15">
        <f>'Investment Analysis'!LV65</f>
        <v>0</v>
      </c>
      <c r="EO65" s="48"/>
      <c r="EP65" s="68">
        <f t="shared" si="74"/>
        <v>0</v>
      </c>
      <c r="EQ65" s="15">
        <f>'Investment Analysis'!MC65</f>
        <v>-0.3766292134831461</v>
      </c>
      <c r="ER65" s="48">
        <v>15295.14</v>
      </c>
      <c r="ES65" s="18">
        <f>'Investment Analysis'!LX65</f>
        <v>0.31891891891891883</v>
      </c>
      <c r="ET65" s="15">
        <f>'Investment Analysis'!LA65</f>
        <v>-0.6732934797720006</v>
      </c>
      <c r="EU65" s="48">
        <v>30910</v>
      </c>
      <c r="EV65" s="18">
        <f>'Investment Analysis'!ML65</f>
        <v>0.45595854922279788</v>
      </c>
      <c r="EW65" s="15">
        <f>'Investment Analysis'!MJ65</f>
        <v>3.1657681940700813</v>
      </c>
      <c r="EX65" s="48">
        <v>62448</v>
      </c>
      <c r="EY65" s="18">
        <f t="shared" si="44"/>
        <v>-5.5213888573697946E-2</v>
      </c>
      <c r="EZ65" s="15">
        <f>'Investment Analysis'!MQ65</f>
        <v>-0.17331215250198576</v>
      </c>
      <c r="FA65" s="48"/>
      <c r="FB65" s="18">
        <f t="shared" si="45"/>
        <v>0</v>
      </c>
      <c r="FC65" s="15">
        <f>'Investment Analysis'!MX65</f>
        <v>-0.46574029707714426</v>
      </c>
      <c r="FD65" s="48">
        <v>5255.75</v>
      </c>
      <c r="FE65" s="18">
        <f t="shared" si="46"/>
        <v>-0.66886238485868021</v>
      </c>
      <c r="FF65" s="15">
        <f>'Investment Analysis'!NE65</f>
        <v>0.55185649959400596</v>
      </c>
      <c r="FG65" s="48"/>
      <c r="FH65" s="18">
        <f t="shared" si="47"/>
        <v>0</v>
      </c>
      <c r="FI65" s="15">
        <f>'Investment Analysis'!NL65</f>
        <v>-0.95339420404922581</v>
      </c>
      <c r="FJ65" s="48">
        <v>13742.8</v>
      </c>
      <c r="FK65" s="18">
        <f t="shared" si="48"/>
        <v>-0.27845682123655924</v>
      </c>
      <c r="FL65" s="15">
        <f>'Investment Analysis'!NS65</f>
        <v>1.6176761904761905</v>
      </c>
      <c r="FM65" s="48">
        <v>10060.799999999999</v>
      </c>
      <c r="FN65" s="18">
        <f t="shared" si="49"/>
        <v>-0.6035668267772073</v>
      </c>
      <c r="FO65" s="15">
        <f>'Investment Analysis'!NZ65</f>
        <v>-4.5971779699590265E-2</v>
      </c>
      <c r="FP65" s="48"/>
      <c r="FQ65" s="18">
        <f t="shared" si="50"/>
        <v>0</v>
      </c>
      <c r="FR65" s="15">
        <f>'Investment Analysis'!OG65</f>
        <v>-0.99419506358842558</v>
      </c>
      <c r="FS65" s="48">
        <v>21139.25</v>
      </c>
      <c r="FT65" s="18">
        <f t="shared" si="51"/>
        <v>-0.16996004751106791</v>
      </c>
      <c r="FU65" s="15">
        <f>'Investment Analysis'!ON65</f>
        <v>0.81083627797408719</v>
      </c>
      <c r="FV65" s="48"/>
      <c r="FW65" s="18">
        <f t="shared" si="52"/>
        <v>0</v>
      </c>
      <c r="FX65" s="15">
        <f>'Investment Analysis'!OU65</f>
        <v>-0.76883116883116875</v>
      </c>
      <c r="FY65" s="48"/>
      <c r="FZ65" s="18">
        <f t="shared" si="53"/>
        <v>0</v>
      </c>
      <c r="GA65" s="15">
        <f>'Investment Analysis'!PB65</f>
        <v>3.123384615384615</v>
      </c>
      <c r="GB65" s="48">
        <v>20632.2</v>
      </c>
      <c r="GC65" s="18">
        <f>'Investment Analysis'!PK65</f>
        <v>7.5551092621814779E-3</v>
      </c>
      <c r="GD65" s="15">
        <f>'Investment Analysis'!PI65</f>
        <v>-0.3948592762780011</v>
      </c>
      <c r="GE65" s="48">
        <v>7858.5</v>
      </c>
      <c r="GF65" s="18">
        <f>'Investment Analysis'!PY65</f>
        <v>-0.1637426900584795</v>
      </c>
      <c r="GG65" s="15">
        <f>'Investment Analysis'!PW65</f>
        <v>-0.5080275229357798</v>
      </c>
      <c r="GH65" s="48">
        <v>30174.1</v>
      </c>
      <c r="GI65" s="18">
        <f>'Investment Analysis'!QF65</f>
        <v>0.14665693126108273</v>
      </c>
      <c r="GJ65" s="15">
        <f>'Investment Analysis'!QD65</f>
        <v>-0.34835057352025839</v>
      </c>
      <c r="GK65" s="48">
        <v>6652.75</v>
      </c>
      <c r="GL65" s="18">
        <f>'Investment Analysis'!QM65</f>
        <v>0.13846153846153841</v>
      </c>
      <c r="GM65" s="15">
        <f>'Investment Analysis'!QK65</f>
        <v>-0.41035856573705176</v>
      </c>
      <c r="GN65" s="48">
        <v>30934.54</v>
      </c>
      <c r="GO65" s="18">
        <f>'Investment Analysis'!QT65</f>
        <v>-0.17247386759581884</v>
      </c>
      <c r="GP65" s="15">
        <f>'Investment Analysis'!QR65</f>
        <v>-0.98842000048757894</v>
      </c>
      <c r="GQ65" s="48">
        <v>22098.45</v>
      </c>
      <c r="GR65" s="18">
        <f>'Investment Analysis'!RA65</f>
        <v>-0.17858602370249296</v>
      </c>
      <c r="GS65" s="15">
        <f>'Investment Analysis'!QY65</f>
        <v>-0.43059490084985841</v>
      </c>
      <c r="GT65" s="48">
        <v>6747</v>
      </c>
      <c r="GU65" s="18">
        <f>'Investment Analysis'!RH65</f>
        <v>-5.3737373737373667E-2</v>
      </c>
      <c r="GV65" s="15">
        <f>'Investment Analysis'!RF65</f>
        <v>-0.49405919205011878</v>
      </c>
      <c r="GW65" s="48"/>
      <c r="GX65" s="18">
        <f>'Investment Analysis'!RO65</f>
        <v>-7.9097193981293223E-2</v>
      </c>
      <c r="GY65" s="15">
        <f>'Investment Analysis'!RM65</f>
        <v>-0.15966230633639492</v>
      </c>
      <c r="GZ65" s="48">
        <v>29000</v>
      </c>
      <c r="HA65" s="18">
        <f>'Investment Analysis'!RV65</f>
        <v>-0.30422264875239924</v>
      </c>
      <c r="HB65" s="15">
        <f>'Investment Analysis'!RT65</f>
        <v>-9.5628415300546832E-3</v>
      </c>
      <c r="HC65" s="48"/>
      <c r="HD65" s="18">
        <f>'Investment Analysis'!SC65</f>
        <v>0.27925426418088067</v>
      </c>
      <c r="HE65" s="15">
        <f>'Investment Analysis'!SA65</f>
        <v>-0.27288441304674582</v>
      </c>
      <c r="HF65" s="48">
        <v>24450</v>
      </c>
      <c r="HG65" s="18">
        <f>'Investment Analysis'!SJ65</f>
        <v>-0.35910878112712979</v>
      </c>
      <c r="HH65" s="15">
        <f>'Investment Analysis'!SH65</f>
        <v>-0.21760000000000004</v>
      </c>
      <c r="HI65" s="48"/>
      <c r="HJ65" s="18">
        <f>'Investment Analysis'!SM65</f>
        <v>0.246</v>
      </c>
      <c r="HK65" s="15">
        <f>'Investment Analysis'!SK65</f>
        <v>0</v>
      </c>
      <c r="HL65" s="48"/>
      <c r="HM65" s="18">
        <f>'Investment Analysis'!SP65</f>
        <v>0</v>
      </c>
      <c r="HN65" s="15">
        <f>'Investment Analysis'!SN65</f>
        <v>0.23636297534421363</v>
      </c>
      <c r="HO65" s="48"/>
      <c r="HP65" s="18">
        <f>'Investment Analysis'!TE65</f>
        <v>0.69615384615384623</v>
      </c>
      <c r="HQ65" s="15">
        <f>'Investment Analysis'!TC65</f>
        <v>-0.34456279415407476</v>
      </c>
      <c r="HR65" s="48"/>
      <c r="HS65" s="18">
        <f>'Investment Analysis'!TL65</f>
        <v>0.14454277286135689</v>
      </c>
      <c r="HT65" s="15">
        <f>'Investment Analysis'!TJ65</f>
        <v>-0.11818181818181817</v>
      </c>
      <c r="HU65" s="48"/>
      <c r="HV65" s="18">
        <f>'Investment Analysis'!TS65</f>
        <v>2.6890756302520437E-3</v>
      </c>
      <c r="HW65" s="15">
        <f>'Investment Analysis'!TQ65</f>
        <v>-0.56520154795828381</v>
      </c>
      <c r="HX65" s="48"/>
      <c r="HY65" s="18">
        <f>'Investment Analysis'!TZ65</f>
        <v>0.35672514619883033</v>
      </c>
      <c r="HZ65" s="15">
        <f>'Investment Analysis'!TX65</f>
        <v>-0.47392290249433111</v>
      </c>
      <c r="IA65" s="48"/>
      <c r="IB65" s="18">
        <f>'Investment Analysis'!UG65</f>
        <v>0</v>
      </c>
      <c r="IC65" s="15">
        <f>'Investment Analysis'!UE65</f>
        <v>0</v>
      </c>
      <c r="ID65" s="48"/>
      <c r="IE65" s="18">
        <f>'Investment Analysis'!UN65</f>
        <v>0</v>
      </c>
      <c r="IF65" s="15">
        <f>'Investment Analysis'!UL65</f>
        <v>0</v>
      </c>
      <c r="IG65" s="48"/>
      <c r="IH65" s="18">
        <f>'Investment Analysis'!UU65</f>
        <v>0</v>
      </c>
      <c r="II65" s="15">
        <f>'Investment Analysis'!US65</f>
        <v>0</v>
      </c>
      <c r="IJ65" s="48"/>
      <c r="IK65" s="18">
        <f>'Investment Analysis'!VB65</f>
        <v>0</v>
      </c>
      <c r="IL65" s="15">
        <f>'Investment Analysis'!UZ65</f>
        <v>0</v>
      </c>
      <c r="IM65" s="48"/>
      <c r="IN65" s="18">
        <f>'Investment Analysis'!VI65</f>
        <v>0</v>
      </c>
      <c r="IO65" s="15">
        <f>'Investment Analysis'!VG65</f>
        <v>0</v>
      </c>
      <c r="IP65" s="18"/>
      <c r="IQ65" s="18"/>
      <c r="IR65" s="18"/>
      <c r="IS65" s="108">
        <f t="shared" si="59"/>
        <v>26964.09999999986</v>
      </c>
      <c r="IT65" s="48">
        <f t="shared" si="60"/>
        <v>953549.11999999976</v>
      </c>
      <c r="IU65" s="101">
        <f t="shared" si="54"/>
        <v>0</v>
      </c>
      <c r="IV65" s="101"/>
      <c r="IW65" s="15">
        <f t="shared" si="55"/>
        <v>-8.0924775876473509E-2</v>
      </c>
      <c r="IX65" s="113">
        <f t="shared" si="56"/>
        <v>-83960.210000000196</v>
      </c>
      <c r="IY65" s="21">
        <f t="shared" si="95"/>
        <v>0.15392483228321469</v>
      </c>
      <c r="IZ65" s="173">
        <f t="shared" si="96"/>
        <v>127196.22999999975</v>
      </c>
    </row>
    <row r="66" spans="1:260" x14ac:dyDescent="0.2">
      <c r="A66" s="3">
        <f>'Investment Analysis'!A66</f>
        <v>45741</v>
      </c>
      <c r="B66" s="4">
        <f>'Investment Analysis'!B66</f>
        <v>45741</v>
      </c>
      <c r="C66" s="27">
        <f>'Investment Analysis'!C66</f>
        <v>42587.5</v>
      </c>
      <c r="D66" s="14">
        <f>'Investment Analysis'!D66</f>
        <v>4.180000000000291</v>
      </c>
      <c r="E66" s="15">
        <f>'Investment Analysis'!E66</f>
        <v>9.8160500402511849E-5</v>
      </c>
      <c r="F66" s="13">
        <f>'Investment Analysis'!G66</f>
        <v>5776.65</v>
      </c>
      <c r="G66" s="14">
        <f>'Investment Analysis'!H66</f>
        <v>9.0799999999999272</v>
      </c>
      <c r="H66" s="15">
        <f>'Investment Analysis'!I66</f>
        <v>1.5743198608772721E-3</v>
      </c>
      <c r="I66" s="13">
        <f>'Investment Analysis'!K66</f>
        <v>18271.86</v>
      </c>
      <c r="J66" s="14">
        <f>'Investment Analysis'!L66</f>
        <v>83.270000000000437</v>
      </c>
      <c r="K66" s="15">
        <f>'Investment Analysis'!M66</f>
        <v>4.578144869943214E-3</v>
      </c>
      <c r="L66" s="41">
        <f>'Investment Analysis'!T66</f>
        <v>256.6120872010556</v>
      </c>
      <c r="M66" s="21">
        <f>'Investment Analysis'!V66</f>
        <v>8.3950214869167551E-4</v>
      </c>
      <c r="N66" s="29">
        <f>'Investment Analysis'!W66</f>
        <v>-8.1456919434038759E-3</v>
      </c>
      <c r="O66" s="32"/>
      <c r="P66" s="48">
        <f>'Investment Analysis'!Y66</f>
        <v>73460.13</v>
      </c>
      <c r="Q66" s="18"/>
      <c r="R66" s="83"/>
      <c r="S66" s="48">
        <v>20412.38</v>
      </c>
      <c r="T66" s="18">
        <f>'Investment Analysis'!AH66</f>
        <v>-7.0563894880485992E-2</v>
      </c>
      <c r="U66" s="15">
        <f>'Investment Analysis'!AF66</f>
        <v>0.28142258906354295</v>
      </c>
      <c r="V66" s="48">
        <v>17427.599999999999</v>
      </c>
      <c r="W66" s="18">
        <f>'Investment Analysis'!AO66</f>
        <v>-1.4265335235378572E-3</v>
      </c>
      <c r="X66" s="15">
        <f>'Investment Analysis'!AM66</f>
        <v>0.12903225806451604</v>
      </c>
      <c r="Y66" s="48">
        <v>9980.3799999999992</v>
      </c>
      <c r="Z66" s="18">
        <f t="shared" si="2"/>
        <v>4.3905372894939852E-4</v>
      </c>
      <c r="AA66" s="15">
        <f>'Investment Analysis'!GM66</f>
        <v>2.3280423280423349E-2</v>
      </c>
      <c r="AB66" s="48">
        <v>2446.4</v>
      </c>
      <c r="AC66" s="18">
        <f t="shared" si="101"/>
        <v>2.9227938415321066</v>
      </c>
      <c r="AD66" s="15">
        <f>'Investment Analysis'!AT66</f>
        <v>0.1685002895193978</v>
      </c>
      <c r="AE66" s="48">
        <v>21600.42</v>
      </c>
      <c r="AF66" s="18">
        <f>'Investment Analysis'!BC66</f>
        <v>-1.4790146432244529E-2</v>
      </c>
      <c r="AG66" s="15">
        <f>'Investment Analysis'!BA66</f>
        <v>0.5001491424310216</v>
      </c>
      <c r="AH66" s="48"/>
      <c r="AI66" s="18">
        <f t="shared" si="97"/>
        <v>0</v>
      </c>
      <c r="AJ66" s="15">
        <f>'Investment Analysis'!BH66</f>
        <v>0</v>
      </c>
      <c r="AK66" s="48">
        <v>18052.63</v>
      </c>
      <c r="AL66" s="18">
        <f t="shared" si="64"/>
        <v>5.5122511047569533</v>
      </c>
      <c r="AM66" s="15">
        <f>'Investment Analysis'!BO66</f>
        <v>9.53182889861907E-2</v>
      </c>
      <c r="AN66" s="48">
        <v>13666.16</v>
      </c>
      <c r="AO66" s="18">
        <f t="shared" si="98"/>
        <v>8.4108103448275866</v>
      </c>
      <c r="AP66" s="15">
        <f>'Investment Analysis'!BV66</f>
        <v>-1.9592055823939799E-2</v>
      </c>
      <c r="AQ66" s="48"/>
      <c r="AR66" s="18">
        <f t="shared" si="99"/>
        <v>0</v>
      </c>
      <c r="AS66" s="15">
        <f>'Investment Analysis'!CC66</f>
        <v>0</v>
      </c>
      <c r="AT66" s="48">
        <v>23954.66</v>
      </c>
      <c r="AU66" s="18">
        <f>'Investment Analysis'!CL66</f>
        <v>-9.9825378346915017E-2</v>
      </c>
      <c r="AV66" s="15">
        <f>'Investment Analysis'!CJ66</f>
        <v>2.315580549123385E-2</v>
      </c>
      <c r="AW66" s="48">
        <v>17641.740000000002</v>
      </c>
      <c r="AX66" s="18">
        <f t="shared" si="67"/>
        <v>2.0721301252403554E-2</v>
      </c>
      <c r="AY66" s="15">
        <f>'Investment Analysis'!CQ66</f>
        <v>1.5954052329291866E-3</v>
      </c>
      <c r="AZ66" s="48">
        <v>15530.31</v>
      </c>
      <c r="BA66" s="18">
        <f>'Investment Analysis'!CZ66</f>
        <v>-5.5793991416308968E-2</v>
      </c>
      <c r="BB66" s="15">
        <f>'Investment Analysis'!CX66</f>
        <v>9.4867807153965922E-2</v>
      </c>
      <c r="BC66" s="48">
        <v>9501.1200000000008</v>
      </c>
      <c r="BD66" s="18">
        <f t="shared" si="100"/>
        <v>1.9380659296882783</v>
      </c>
      <c r="BE66" s="15">
        <f>'Investment Analysis'!DE66</f>
        <v>-9.876543209876544E-2</v>
      </c>
      <c r="BF66" s="48">
        <v>4480.25</v>
      </c>
      <c r="BG66" s="18">
        <f>'Investment Analysis'!DN66</f>
        <v>9.2504743833017225E-2</v>
      </c>
      <c r="BH66" s="15">
        <f>'Investment Analysis'!DL66</f>
        <v>4.326160815402047E-2</v>
      </c>
      <c r="BI66" s="48">
        <v>2262.9</v>
      </c>
      <c r="BJ66" s="18">
        <f>'Investment Analysis'!EB66</f>
        <v>-9.3516582013743618E-2</v>
      </c>
      <c r="BK66" s="15">
        <f>'Investment Analysis'!DZ66</f>
        <v>0.61899679829242271</v>
      </c>
      <c r="BL66" s="48">
        <v>3951.83</v>
      </c>
      <c r="BM66" s="18">
        <f>'Investment Analysis'!EI66</f>
        <v>-8.1344902386117135E-2</v>
      </c>
      <c r="BN66" s="15">
        <f>'Investment Analysis'!EG66</f>
        <v>0.61103185924869241</v>
      </c>
      <c r="BO66" s="48"/>
      <c r="BP66" s="18">
        <f>'Investment Analysis'!DU66</f>
        <v>2.1271008403361404E-2</v>
      </c>
      <c r="BQ66" s="15">
        <f>'Investment Analysis'!DS66</f>
        <v>0</v>
      </c>
      <c r="BR66" s="48">
        <v>5559</v>
      </c>
      <c r="BS66" s="18">
        <f>'Investment Analysis'!EP66</f>
        <v>4.8517520215633986E-3</v>
      </c>
      <c r="BT66" s="15">
        <f>'Investment Analysis'!EN66</f>
        <v>0.73287883483111238</v>
      </c>
      <c r="BU66" s="48">
        <v>13844.23</v>
      </c>
      <c r="BV66" s="18">
        <f t="shared" si="70"/>
        <v>0.47019989231390491</v>
      </c>
      <c r="BW66" s="15">
        <f>'Investment Analysis'!EU66</f>
        <v>6.1873388713835686E-2</v>
      </c>
      <c r="BX66" s="48"/>
      <c r="BY66" s="18">
        <f t="shared" si="91"/>
        <v>0</v>
      </c>
      <c r="BZ66" s="15">
        <f>'Investment Analysis'!FB66</f>
        <v>0</v>
      </c>
      <c r="CA66" s="48">
        <v>22521.59</v>
      </c>
      <c r="CB66" s="18">
        <f t="shared" si="79"/>
        <v>-2.924181034482758E-2</v>
      </c>
      <c r="CC66" s="15">
        <f>'Investment Analysis'!FI66</f>
        <v>1.8788083953960723E-2</v>
      </c>
      <c r="CD66" s="48">
        <v>18162.63</v>
      </c>
      <c r="CE66" s="18">
        <f>'Investment Analysis'!FR66</f>
        <v>-2.3780689199603619E-2</v>
      </c>
      <c r="CF66" s="15">
        <f>'Investment Analysis'!FP66</f>
        <v>0.52511179910560712</v>
      </c>
      <c r="CG66" s="48">
        <v>5330.69</v>
      </c>
      <c r="CH66" s="18">
        <f>'Investment Analysis'!FR66</f>
        <v>-2.3780689199603619E-2</v>
      </c>
      <c r="CI66" s="15">
        <f>'Investment Analysis'!FW66</f>
        <v>0.10030671362035667</v>
      </c>
      <c r="CJ66" s="48"/>
      <c r="CK66" s="18">
        <f t="shared" si="94"/>
        <v>0</v>
      </c>
      <c r="CL66" s="15">
        <f>'Investment Analysis'!GD66</f>
        <v>0</v>
      </c>
      <c r="CM66" s="48">
        <v>24783.22</v>
      </c>
      <c r="CN66" s="18">
        <f t="shared" si="24"/>
        <v>-6.6845691382765061E-3</v>
      </c>
      <c r="CO66" s="15">
        <f>'Investment Analysis'!GT66</f>
        <v>1.7614678899082584E-2</v>
      </c>
      <c r="CP66" s="48">
        <v>31695.4</v>
      </c>
      <c r="CQ66" s="18">
        <f t="shared" si="25"/>
        <v>0.4730878450291176</v>
      </c>
      <c r="CR66" s="15">
        <f>'Investment Analysis'!HG66</f>
        <v>0.61783045896297972</v>
      </c>
      <c r="CS66" s="48">
        <v>8130</v>
      </c>
      <c r="CT66" s="18">
        <f t="shared" si="26"/>
        <v>-0.64022728077317947</v>
      </c>
      <c r="CU66" s="15">
        <f>'Investment Analysis'!HN66</f>
        <v>12.290322580645162</v>
      </c>
      <c r="CV66" s="48">
        <v>28362.15</v>
      </c>
      <c r="CW66" s="18">
        <f t="shared" si="27"/>
        <v>-1.5493691098113353E-2</v>
      </c>
      <c r="CX66" s="15">
        <f>'Investment Analysis'!IB66</f>
        <v>0.13966005665722372</v>
      </c>
      <c r="CY66" s="48">
        <v>16943.400000000001</v>
      </c>
      <c r="CZ66" s="18">
        <f t="shared" si="28"/>
        <v>-5.2647469946882783E-2</v>
      </c>
      <c r="DA66" s="15">
        <f>'Investment Analysis'!II66</f>
        <v>7.5771428571428517E-2</v>
      </c>
      <c r="DB66" s="48">
        <v>20172</v>
      </c>
      <c r="DC66" s="18">
        <f t="shared" si="29"/>
        <v>2.5783405029047852</v>
      </c>
      <c r="DD66" s="15">
        <f>'Investment Analysis'!IP66</f>
        <v>3.0275336848271821</v>
      </c>
      <c r="DE66" s="48"/>
      <c r="DF66" s="18">
        <f>'Investment Analysis'!IY66</f>
        <v>-0.13446195757929566</v>
      </c>
      <c r="DG66" s="15">
        <f>'Investment Analysis'!IW66</f>
        <v>1.4372602739726026</v>
      </c>
      <c r="DH66" s="48">
        <v>12526.2</v>
      </c>
      <c r="DI66" s="18">
        <f t="shared" si="31"/>
        <v>0.93568426257881088</v>
      </c>
      <c r="DJ66" s="15">
        <f>'Investment Analysis'!JD66</f>
        <v>0.26680825242718442</v>
      </c>
      <c r="DK66" s="48">
        <v>1975.8</v>
      </c>
      <c r="DL66" s="18">
        <f t="shared" si="32"/>
        <v>-0.91314783067387584</v>
      </c>
      <c r="DM66" s="15">
        <f>'Investment Analysis'!JK66</f>
        <v>-2.8350832329292516E-2</v>
      </c>
      <c r="DN66" s="48">
        <v>20986.2</v>
      </c>
      <c r="DO66" s="18">
        <f t="shared" si="33"/>
        <v>18.315416474919466</v>
      </c>
      <c r="DP66" s="15">
        <f>'Investment Analysis'!HU66</f>
        <v>2.203846153846154</v>
      </c>
      <c r="DQ66" s="48">
        <v>30627</v>
      </c>
      <c r="DR66" s="18">
        <f t="shared" si="34"/>
        <v>3.3473932849670998E-2</v>
      </c>
      <c r="DS66" s="15">
        <f>'Investment Analysis'!JR66</f>
        <v>-0.52961025814071205</v>
      </c>
      <c r="DT66" s="48">
        <v>3742</v>
      </c>
      <c r="DU66" s="18">
        <f t="shared" si="82"/>
        <v>0.4790513833992095</v>
      </c>
      <c r="DV66" s="15">
        <f>'Investment Analysis'!JY66</f>
        <v>-0.41897233201581024</v>
      </c>
      <c r="DW66" s="48">
        <v>23256.5</v>
      </c>
      <c r="DX66" s="18">
        <f t="shared" si="36"/>
        <v>0.70552214725726015</v>
      </c>
      <c r="DY66" s="15">
        <f>'Investment Analysis'!KF66</f>
        <v>4.1067761806981552E-2</v>
      </c>
      <c r="DZ66" s="48">
        <v>3144</v>
      </c>
      <c r="EA66" s="18">
        <f t="shared" si="83"/>
        <v>-0.84287856071964018</v>
      </c>
      <c r="EB66" s="15">
        <f>'Investment Analysis'!KM66</f>
        <v>1.3308056872037912</v>
      </c>
      <c r="EC66" s="48">
        <v>2237.5</v>
      </c>
      <c r="ED66" s="18">
        <f>'Investment Analysis'!KV66</f>
        <v>0.63960396039603951</v>
      </c>
      <c r="EE66" s="15">
        <f>'Investment Analysis'!KT66</f>
        <v>-0.36793893129770999</v>
      </c>
      <c r="EF66" s="48">
        <v>40687.5</v>
      </c>
      <c r="EG66" s="18">
        <f t="shared" si="39"/>
        <v>0.7085537918871252</v>
      </c>
      <c r="EH66" s="15">
        <f>'Investment Analysis'!LH66</f>
        <v>0.51409433435668439</v>
      </c>
      <c r="EI66" s="48">
        <v>9806.85</v>
      </c>
      <c r="EJ66" s="18">
        <f>'Investment Analysis'!LQ66</f>
        <v>0.34829305715381681</v>
      </c>
      <c r="EK66" s="15">
        <f>'Investment Analysis'!LO66</f>
        <v>0.20514285714285718</v>
      </c>
      <c r="EL66" s="48">
        <v>18931.25</v>
      </c>
      <c r="EM66" s="18">
        <f t="shared" si="84"/>
        <v>-0.1443502824858757</v>
      </c>
      <c r="EN66" s="15">
        <f>'Investment Analysis'!LV66</f>
        <v>0</v>
      </c>
      <c r="EO66" s="48"/>
      <c r="EP66" s="68">
        <f t="shared" si="74"/>
        <v>0</v>
      </c>
      <c r="EQ66" s="15">
        <f>'Investment Analysis'!MC66</f>
        <v>-0.37123595505617979</v>
      </c>
      <c r="ER66" s="48">
        <v>15504.84</v>
      </c>
      <c r="ES66" s="18">
        <f>'Investment Analysis'!LX66</f>
        <v>0.3297297297297298</v>
      </c>
      <c r="ET66" s="15">
        <f>'Investment Analysis'!LA66</f>
        <v>-0.6749617683859308</v>
      </c>
      <c r="EU66" s="48">
        <v>28930</v>
      </c>
      <c r="EV66" s="18">
        <f>'Investment Analysis'!ML66</f>
        <v>0.36222326895902029</v>
      </c>
      <c r="EW66" s="15">
        <f>'Investment Analysis'!MJ66</f>
        <v>2.8975741239892185</v>
      </c>
      <c r="EX66" s="48">
        <v>62844</v>
      </c>
      <c r="EY66" s="18">
        <f t="shared" si="44"/>
        <v>-4.9222739135368204E-2</v>
      </c>
      <c r="EZ66" s="15">
        <f>'Investment Analysis'!MQ66</f>
        <v>-0.16791104050833994</v>
      </c>
      <c r="FA66" s="48"/>
      <c r="FB66" s="18">
        <f t="shared" si="45"/>
        <v>0</v>
      </c>
      <c r="FC66" s="15">
        <f>'Investment Analysis'!MX66</f>
        <v>-0.46334451365596557</v>
      </c>
      <c r="FD66" s="48">
        <v>5303.25</v>
      </c>
      <c r="FE66" s="18">
        <f t="shared" si="46"/>
        <v>-0.66586965561562017</v>
      </c>
      <c r="FF66" s="15">
        <f>'Investment Analysis'!NE66</f>
        <v>0.56588174503580124</v>
      </c>
      <c r="FG66" s="48"/>
      <c r="FH66" s="18">
        <f t="shared" si="47"/>
        <v>0</v>
      </c>
      <c r="FI66" s="15">
        <f>'Investment Analysis'!NL66</f>
        <v>-0.95371179039301313</v>
      </c>
      <c r="FJ66" s="48">
        <v>13448</v>
      </c>
      <c r="FK66" s="18">
        <f t="shared" si="48"/>
        <v>-0.29393481182795705</v>
      </c>
      <c r="FL66" s="15">
        <f>'Investment Analysis'!NS66</f>
        <v>1.5608380952380954</v>
      </c>
      <c r="FM66" s="48">
        <v>10233.6</v>
      </c>
      <c r="FN66" s="18">
        <f t="shared" si="49"/>
        <v>-0.59675786006154863</v>
      </c>
      <c r="FO66" s="15">
        <f>'Investment Analysis'!NZ66</f>
        <v>-2.9585798816567983E-2</v>
      </c>
      <c r="FP66" s="48"/>
      <c r="FQ66" s="18">
        <f t="shared" si="50"/>
        <v>0</v>
      </c>
      <c r="FR66" s="15">
        <f>'Investment Analysis'!OG66</f>
        <v>-0.99388487614658572</v>
      </c>
      <c r="FS66" s="48">
        <v>20275.75</v>
      </c>
      <c r="FT66" s="18">
        <f t="shared" si="51"/>
        <v>-0.20386567325342836</v>
      </c>
      <c r="FU66" s="15">
        <f>'Investment Analysis'!ON66</f>
        <v>0.72862190812720828</v>
      </c>
      <c r="FV66" s="48"/>
      <c r="FW66" s="18">
        <f t="shared" si="52"/>
        <v>0</v>
      </c>
      <c r="FX66" s="15">
        <f>'Investment Analysis'!OU66</f>
        <v>-0.76753246753246751</v>
      </c>
      <c r="FY66" s="48"/>
      <c r="FZ66" s="18">
        <f t="shared" si="53"/>
        <v>0</v>
      </c>
      <c r="GA66" s="15">
        <f>'Investment Analysis'!PB66</f>
        <v>3.1529230769230767</v>
      </c>
      <c r="GB66" s="48">
        <v>20677.2</v>
      </c>
      <c r="GC66" s="18">
        <f>'Investment Analysis'!PK66</f>
        <v>1.640128149954577E-2</v>
      </c>
      <c r="GD66" s="15">
        <f>'Investment Analysis'!PI66</f>
        <v>-0.38954623779437103</v>
      </c>
      <c r="GE66" s="48">
        <v>8011.5</v>
      </c>
      <c r="GF66" s="18">
        <f>'Investment Analysis'!PY66</f>
        <v>-0.18518518518518523</v>
      </c>
      <c r="GG66" s="15">
        <f>'Investment Analysis'!PW66</f>
        <v>-0.52064220183486243</v>
      </c>
      <c r="GH66" s="48">
        <v>30255.5</v>
      </c>
      <c r="GI66" s="18">
        <f>'Investment Analysis'!QF66</f>
        <v>0.16798790028163127</v>
      </c>
      <c r="GJ66" s="15">
        <f>'Investment Analysis'!QD66</f>
        <v>-0.33622810397462877</v>
      </c>
      <c r="GK66" s="48">
        <v>6595.25</v>
      </c>
      <c r="GL66" s="18">
        <f>'Investment Analysis'!QM66</f>
        <v>0.13076923076923072</v>
      </c>
      <c r="GM66" s="15">
        <f>'Investment Analysis'!QK66</f>
        <v>-0.41434262948207168</v>
      </c>
      <c r="GN66" s="48">
        <v>31334.28</v>
      </c>
      <c r="GO66" s="18">
        <f>'Investment Analysis'!QT66</f>
        <v>-0.41550522648083626</v>
      </c>
      <c r="GP66" s="15">
        <f>'Investment Analysis'!QR66</f>
        <v>-0.99182086350227938</v>
      </c>
      <c r="GQ66" s="48">
        <v>22402.3</v>
      </c>
      <c r="GR66" s="18">
        <f>'Investment Analysis'!RA66</f>
        <v>-0.20310584389047817</v>
      </c>
      <c r="GS66" s="15">
        <f>'Investment Analysis'!QY66</f>
        <v>-0.44759206798866852</v>
      </c>
      <c r="GT66" s="48">
        <v>6590.5</v>
      </c>
      <c r="GU66" s="18">
        <f>'Investment Analysis'!RH66</f>
        <v>-7.5151515151515122E-2</v>
      </c>
      <c r="GV66" s="15">
        <f>'Investment Analysis'!RF66</f>
        <v>-0.50550874918988975</v>
      </c>
      <c r="GW66" s="48"/>
      <c r="GX66" s="18">
        <f>'Investment Analysis'!RO66</f>
        <v>-8.0418869459129697E-2</v>
      </c>
      <c r="GY66" s="15">
        <f>'Investment Analysis'!RM66</f>
        <v>-0.16086835513498471</v>
      </c>
      <c r="GZ66" s="48">
        <v>28800</v>
      </c>
      <c r="HA66" s="18">
        <f>'Investment Analysis'!RV66</f>
        <v>-0.30902111324376197</v>
      </c>
      <c r="HB66" s="15">
        <f>'Investment Analysis'!RT66</f>
        <v>-1.6393442622950834E-2</v>
      </c>
      <c r="HC66" s="48"/>
      <c r="HD66" s="18">
        <f>'Investment Analysis'!SC66</f>
        <v>0.27594869760676988</v>
      </c>
      <c r="HE66" s="15">
        <f>'Investment Analysis'!SA66</f>
        <v>-0.27476326469261986</v>
      </c>
      <c r="HF66" s="48">
        <v>24550</v>
      </c>
      <c r="HG66" s="18">
        <f>'Investment Analysis'!SJ66</f>
        <v>-0.3564875491480996</v>
      </c>
      <c r="HH66" s="15">
        <f>'Investment Analysis'!SH66</f>
        <v>-0.21439999999999998</v>
      </c>
      <c r="HI66" s="48"/>
      <c r="HJ66" s="18">
        <f>'Investment Analysis'!SM66</f>
        <v>-4.975922953451048E-2</v>
      </c>
      <c r="HK66" s="15">
        <f>'Investment Analysis'!SK66</f>
        <v>0</v>
      </c>
      <c r="HL66" s="48"/>
      <c r="HM66" s="18">
        <f>'Investment Analysis'!SP66</f>
        <v>0</v>
      </c>
      <c r="HN66" s="15">
        <f>'Investment Analysis'!SN66</f>
        <v>-5.0598731683202156E-2</v>
      </c>
      <c r="HO66" s="48"/>
      <c r="HP66" s="18">
        <f>'Investment Analysis'!TE66</f>
        <v>0.72628205128205126</v>
      </c>
      <c r="HQ66" s="15">
        <f>'Investment Analysis'!TC66</f>
        <v>-0.33292048550904135</v>
      </c>
      <c r="HR66" s="48"/>
      <c r="HS66" s="18">
        <f>'Investment Analysis'!TL66</f>
        <v>0.12094395280235981</v>
      </c>
      <c r="HT66" s="15">
        <f>'Investment Analysis'!TJ66</f>
        <v>-0.13636363636363635</v>
      </c>
      <c r="HU66" s="48"/>
      <c r="HV66" s="18">
        <f>'Investment Analysis'!TS66</f>
        <v>7.4285714285714316E-2</v>
      </c>
      <c r="HW66" s="15">
        <f>'Investment Analysis'!TQ66</f>
        <v>-0.53415492701128897</v>
      </c>
      <c r="HX66" s="48"/>
      <c r="HY66" s="18">
        <f>'Investment Analysis'!TZ66</f>
        <v>0.38011695906432746</v>
      </c>
      <c r="HZ66" s="15">
        <f>'Investment Analysis'!TX66</f>
        <v>-0.46485260770975062</v>
      </c>
      <c r="IA66" s="48"/>
      <c r="IB66" s="18">
        <f>'Investment Analysis'!UG66</f>
        <v>0</v>
      </c>
      <c r="IC66" s="15">
        <f>'Investment Analysis'!UE66</f>
        <v>0</v>
      </c>
      <c r="ID66" s="48"/>
      <c r="IE66" s="18">
        <f>'Investment Analysis'!UN66</f>
        <v>0</v>
      </c>
      <c r="IF66" s="15">
        <f>'Investment Analysis'!UL66</f>
        <v>0</v>
      </c>
      <c r="IG66" s="48"/>
      <c r="IH66" s="18">
        <f>'Investment Analysis'!UU66</f>
        <v>0</v>
      </c>
      <c r="II66" s="15">
        <f>'Investment Analysis'!US66</f>
        <v>0</v>
      </c>
      <c r="IJ66" s="48"/>
      <c r="IK66" s="18">
        <f>'Investment Analysis'!VB66</f>
        <v>0</v>
      </c>
      <c r="IL66" s="15">
        <f>'Investment Analysis'!UZ66</f>
        <v>0</v>
      </c>
      <c r="IM66" s="48"/>
      <c r="IN66" s="18">
        <f>'Investment Analysis'!VI66</f>
        <v>0</v>
      </c>
      <c r="IO66" s="15">
        <f>'Investment Analysis'!VG66</f>
        <v>0</v>
      </c>
      <c r="IP66" s="18"/>
      <c r="IQ66" s="18"/>
      <c r="IR66" s="18"/>
      <c r="IS66" s="108">
        <f t="shared" si="59"/>
        <v>0.87000000057742</v>
      </c>
      <c r="IT66" s="48">
        <f t="shared" si="60"/>
        <v>953549.99000000034</v>
      </c>
      <c r="IU66" s="101">
        <f t="shared" si="54"/>
        <v>0</v>
      </c>
      <c r="IV66" s="101"/>
      <c r="IW66" s="15">
        <f t="shared" si="55"/>
        <v>-8.0923937329796955E-2</v>
      </c>
      <c r="IX66" s="113">
        <f t="shared" si="56"/>
        <v>-83959.339999999618</v>
      </c>
      <c r="IY66" s="21">
        <f t="shared" si="95"/>
        <v>0.15392588510218719</v>
      </c>
      <c r="IZ66" s="173">
        <f t="shared" si="96"/>
        <v>127197.10000000033</v>
      </c>
    </row>
    <row r="67" spans="1:260" x14ac:dyDescent="0.2">
      <c r="A67" s="3">
        <f>'Investment Analysis'!A67</f>
        <v>45742</v>
      </c>
      <c r="B67" s="4">
        <f>'Investment Analysis'!B67</f>
        <v>45742</v>
      </c>
      <c r="C67" s="27">
        <f>'Investment Analysis'!C67</f>
        <v>42454.79</v>
      </c>
      <c r="D67" s="14">
        <f>'Investment Analysis'!D67</f>
        <v>-132.70999999999913</v>
      </c>
      <c r="E67" s="15">
        <f>'Investment Analysis'!E67</f>
        <v>-3.1161725858526359E-3</v>
      </c>
      <c r="F67" s="13">
        <f>'Investment Analysis'!G67</f>
        <v>5712.2</v>
      </c>
      <c r="G67" s="14">
        <f>'Investment Analysis'!H67</f>
        <v>-64.449999999999818</v>
      </c>
      <c r="H67" s="15">
        <f>'Investment Analysis'!I67</f>
        <v>-1.1156985450044545E-2</v>
      </c>
      <c r="I67" s="13">
        <f>'Investment Analysis'!K67</f>
        <v>17899.02</v>
      </c>
      <c r="J67" s="14">
        <f>'Investment Analysis'!L67</f>
        <v>-372.84000000000015</v>
      </c>
      <c r="K67" s="15">
        <f>'Investment Analysis'!M67</f>
        <v>-2.0405147587601927E-2</v>
      </c>
      <c r="L67" s="41">
        <f>'Investment Analysis'!T67</f>
        <v>255.24888539201481</v>
      </c>
      <c r="M67" s="21">
        <f>'Investment Analysis'!V67</f>
        <v>-5.3123055266399806E-3</v>
      </c>
      <c r="N67" s="21">
        <f>'Investment Analysis'!W67</f>
        <v>-1.3414725065714605E-2</v>
      </c>
      <c r="P67" s="48">
        <f>'Investment Analysis'!Y67</f>
        <v>73665.039999999994</v>
      </c>
      <c r="Q67" s="18"/>
      <c r="R67" s="83"/>
      <c r="S67" s="48">
        <v>19871.95</v>
      </c>
      <c r="T67" s="18">
        <f>'Investment Analysis'!AH67</f>
        <v>-9.5171017299819416E-2</v>
      </c>
      <c r="U67" s="15">
        <f>'Investment Analysis'!AF67</f>
        <v>0.24749651028706682</v>
      </c>
      <c r="V67" s="48">
        <v>17120.54</v>
      </c>
      <c r="W67" s="18">
        <f>'Investment Analysis'!AO67</f>
        <v>-1.9020446980504143E-2</v>
      </c>
      <c r="X67" s="15">
        <f>'Investment Analysis'!AM67</f>
        <v>0.10913978494623643</v>
      </c>
      <c r="Y67" s="48">
        <v>9779.1200000000008</v>
      </c>
      <c r="Z67" s="18">
        <f t="shared" si="2"/>
        <v>-1.9735364875701603E-2</v>
      </c>
      <c r="AA67" s="15">
        <f>'Investment Analysis'!GM67</f>
        <v>2.6455026455026831E-3</v>
      </c>
      <c r="AB67" s="48">
        <v>2389.42</v>
      </c>
      <c r="AC67" s="18">
        <f t="shared" si="101"/>
        <v>2.9013969207660533</v>
      </c>
      <c r="AD67" s="15">
        <f>'Investment Analysis'!AT67</f>
        <v>0.14128546612623052</v>
      </c>
      <c r="AE67" s="48">
        <v>21358.83</v>
      </c>
      <c r="AF67" s="18">
        <f>'Investment Analysis'!BC67</f>
        <v>-2.5809295264214754E-2</v>
      </c>
      <c r="AG67" s="15">
        <f>'Investment Analysis'!BA67</f>
        <v>0.48337061894108874</v>
      </c>
      <c r="AH67" s="48"/>
      <c r="AI67" s="18">
        <f t="shared" si="97"/>
        <v>0</v>
      </c>
      <c r="AJ67" s="15">
        <f>'Investment Analysis'!BH67</f>
        <v>0</v>
      </c>
      <c r="AK67" s="48">
        <v>17655.71</v>
      </c>
      <c r="AL67" s="18">
        <f t="shared" si="64"/>
        <v>5.4090746035872108</v>
      </c>
      <c r="AM67" s="15">
        <f>'Investment Analysis'!BO67</f>
        <v>7.1236106433142418E-2</v>
      </c>
      <c r="AN67" s="48">
        <v>13314.5</v>
      </c>
      <c r="AO67" s="18">
        <f t="shared" si="98"/>
        <v>8.3350215517241377</v>
      </c>
      <c r="AP67" s="15">
        <f>'Investment Analysis'!BV67</f>
        <v>-4.4820182501341781E-2</v>
      </c>
      <c r="AQ67" s="48"/>
      <c r="AR67" s="18">
        <f t="shared" si="99"/>
        <v>0</v>
      </c>
      <c r="AS67" s="15">
        <f>'Investment Analysis'!CC67</f>
        <v>0</v>
      </c>
      <c r="AT67" s="48">
        <v>23528.7</v>
      </c>
      <c r="AU67" s="18">
        <f>'Investment Analysis'!CL67</f>
        <v>-0.11583236321303843</v>
      </c>
      <c r="AV67" s="15">
        <f>'Investment Analysis'!CJ67</f>
        <v>4.9619583195500685E-3</v>
      </c>
      <c r="AW67" s="48">
        <v>17321.39</v>
      </c>
      <c r="AX67" s="18">
        <f t="shared" si="67"/>
        <v>4.0736891337109296E-3</v>
      </c>
      <c r="AY67" s="15">
        <f>'Investment Analysis'!CQ67</f>
        <v>-1.6592214422463291E-2</v>
      </c>
      <c r="AZ67" s="48">
        <v>15362.65</v>
      </c>
      <c r="BA67" s="18">
        <f>'Investment Analysis'!CZ67</f>
        <v>-6.5987124463519328E-2</v>
      </c>
      <c r="BB67" s="15">
        <f>'Investment Analysis'!CX67</f>
        <v>8.304821150855371E-2</v>
      </c>
      <c r="BC67" s="48">
        <v>9452.92</v>
      </c>
      <c r="BD67" s="18">
        <f t="shared" si="100"/>
        <v>1.9332656109949207</v>
      </c>
      <c r="BE67" s="15">
        <f>'Investment Analysis'!DE67</f>
        <v>-0.10333790580704168</v>
      </c>
      <c r="BF67" s="48">
        <v>4417.03</v>
      </c>
      <c r="BG67" s="18">
        <f>'Investment Analysis'!DN67</f>
        <v>7.7087286527514232E-2</v>
      </c>
      <c r="BH67" s="15">
        <f>'Investment Analysis'!DL67</f>
        <v>2.8539071347678326E-2</v>
      </c>
      <c r="BI67" s="48">
        <v>2176.39</v>
      </c>
      <c r="BJ67" s="18">
        <f>'Investment Analysis'!EB67</f>
        <v>-0.12817448461308634</v>
      </c>
      <c r="BK67" s="15">
        <f>'Investment Analysis'!DZ67</f>
        <v>0.55709711846318044</v>
      </c>
      <c r="BL67" s="48">
        <v>3845.68</v>
      </c>
      <c r="BM67" s="18">
        <f>'Investment Analysis'!EI67</f>
        <v>-0.10601952277657276</v>
      </c>
      <c r="BN67" s="15">
        <f>'Investment Analysis'!EG67</f>
        <v>0.56776034236804551</v>
      </c>
      <c r="BO67" s="48"/>
      <c r="BP67" s="18">
        <f>'Investment Analysis'!DU67</f>
        <v>8.9285714285715183E-3</v>
      </c>
      <c r="BQ67" s="15">
        <f>'Investment Analysis'!DS67</f>
        <v>0</v>
      </c>
      <c r="BR67" s="48">
        <v>5464.56</v>
      </c>
      <c r="BS67" s="18">
        <f>'Investment Analysis'!EP67</f>
        <v>-1.2219227313566932E-2</v>
      </c>
      <c r="BT67" s="15">
        <f>'Investment Analysis'!EN67</f>
        <v>0.70343972730089843</v>
      </c>
      <c r="BU67" s="48">
        <v>13773.27</v>
      </c>
      <c r="BV67" s="18">
        <f t="shared" si="70"/>
        <v>0.46542401399919237</v>
      </c>
      <c r="BW67" s="15">
        <f>'Investment Analysis'!EU67</f>
        <v>5.6430822114007621E-2</v>
      </c>
      <c r="BX67" s="48"/>
      <c r="BY67" s="18">
        <f t="shared" si="91"/>
        <v>0</v>
      </c>
      <c r="BZ67" s="15">
        <f>'Investment Analysis'!FB67</f>
        <v>0</v>
      </c>
      <c r="CA67" s="48">
        <v>22615.13</v>
      </c>
      <c r="CB67" s="18">
        <f t="shared" si="79"/>
        <v>-2.5209913793103403E-2</v>
      </c>
      <c r="CC67" s="15">
        <f>'Investment Analysis'!FI67</f>
        <v>2.3019634394041966E-2</v>
      </c>
      <c r="CD67" s="48">
        <v>17878.93</v>
      </c>
      <c r="CE67" s="18">
        <f>'Investment Analysis'!FR67</f>
        <v>-3.9028955191016207E-2</v>
      </c>
      <c r="CF67" s="15">
        <f>'Investment Analysis'!FP67</f>
        <v>0.50128998968008254</v>
      </c>
      <c r="CG67" s="48">
        <v>5345.54</v>
      </c>
      <c r="CH67" s="18">
        <f>'Investment Analysis'!FR67</f>
        <v>-3.9028955191016207E-2</v>
      </c>
      <c r="CI67" s="15">
        <f>'Investment Analysis'!FW67</f>
        <v>0.1033738498239236</v>
      </c>
      <c r="CJ67" s="48"/>
      <c r="CK67" s="18">
        <f t="shared" si="94"/>
        <v>0</v>
      </c>
      <c r="CL67" s="15">
        <f>'Investment Analysis'!GD67</f>
        <v>0</v>
      </c>
      <c r="CM67" s="48">
        <v>24765.97</v>
      </c>
      <c r="CN67" s="18">
        <f t="shared" si="24"/>
        <v>-7.3759519038075682E-3</v>
      </c>
      <c r="CO67" s="15">
        <f>'Investment Analysis'!GT67</f>
        <v>3.6697247706422541E-3</v>
      </c>
      <c r="CP67" s="48">
        <v>29926.6</v>
      </c>
      <c r="CQ67" s="18">
        <f t="shared" si="25"/>
        <v>0.39088040229965187</v>
      </c>
      <c r="CR67" s="15">
        <f>'Investment Analysis'!HG67</f>
        <v>0.5283411044323354</v>
      </c>
      <c r="CS67" s="48">
        <v>7920</v>
      </c>
      <c r="CT67" s="18">
        <f t="shared" si="26"/>
        <v>-0.64952030304103092</v>
      </c>
      <c r="CU67" s="15">
        <f>'Investment Analysis'!HN67</f>
        <v>11.669354838709678</v>
      </c>
      <c r="CV67" s="48">
        <v>26733.599999999999</v>
      </c>
      <c r="CW67" s="18">
        <f t="shared" si="27"/>
        <v>-7.2023881840429085E-2</v>
      </c>
      <c r="CX67" s="15">
        <f>'Investment Analysis'!IB67</f>
        <v>7.4220963172804522E-2</v>
      </c>
      <c r="CY67" s="48">
        <v>16134.3</v>
      </c>
      <c r="CZ67" s="18">
        <f t="shared" si="28"/>
        <v>-9.7886497064579303E-2</v>
      </c>
      <c r="DA67" s="15">
        <f>'Investment Analysis'!II67</f>
        <v>2.4400000000000057E-2</v>
      </c>
      <c r="DB67" s="48">
        <v>20112</v>
      </c>
      <c r="DC67" s="18">
        <f t="shared" si="29"/>
        <v>2.5676970153887089</v>
      </c>
      <c r="DD67" s="15">
        <f>'Investment Analysis'!IP67</f>
        <v>2.9693419254051943</v>
      </c>
      <c r="DE67" s="48"/>
      <c r="DF67" s="18">
        <f>'Investment Analysis'!IY67</f>
        <v>-0.15839657520918468</v>
      </c>
      <c r="DG67" s="15">
        <f>'Investment Analysis'!IW67</f>
        <v>1.3698630136986301</v>
      </c>
      <c r="DH67" s="48">
        <v>12219.6</v>
      </c>
      <c r="DI67" s="18">
        <f t="shared" si="31"/>
        <v>0.8883051056990976</v>
      </c>
      <c r="DJ67" s="15">
        <f>'Investment Analysis'!JD67</f>
        <v>0.23580097087378651</v>
      </c>
      <c r="DK67" s="48">
        <v>1949.85</v>
      </c>
      <c r="DL67" s="18">
        <f t="shared" si="32"/>
        <v>-0.91428854015561134</v>
      </c>
      <c r="DM67" s="15">
        <f>'Investment Analysis'!JK67</f>
        <v>-4.111239519043982E-2</v>
      </c>
      <c r="DN67" s="48">
        <v>21288.6</v>
      </c>
      <c r="DO67" s="18">
        <f t="shared" si="33"/>
        <v>18.593741371375977</v>
      </c>
      <c r="DP67" s="15">
        <f>'Investment Analysis'!HU67</f>
        <v>2.2491758241758242</v>
      </c>
      <c r="DQ67" s="48">
        <v>30303</v>
      </c>
      <c r="DR67" s="18">
        <f t="shared" si="34"/>
        <v>2.2540914459254262E-2</v>
      </c>
      <c r="DS67" s="15">
        <f>'Investment Analysis'!JR67</f>
        <v>-0.55120634385017719</v>
      </c>
      <c r="DT67" s="48">
        <v>3424</v>
      </c>
      <c r="DU67" s="18">
        <f t="shared" si="82"/>
        <v>0.35335968379446642</v>
      </c>
      <c r="DV67" s="15">
        <f>'Investment Analysis'!JY67</f>
        <v>-0.43478260869565216</v>
      </c>
      <c r="DW67" s="48">
        <v>23243.75</v>
      </c>
      <c r="DX67" s="18">
        <f t="shared" si="36"/>
        <v>0.70458712232326193</v>
      </c>
      <c r="DY67" s="15">
        <f>'Investment Analysis'!KF67</f>
        <v>5.1334702258726897E-2</v>
      </c>
      <c r="DZ67" s="48">
        <v>3099.6</v>
      </c>
      <c r="EA67" s="18">
        <f t="shared" si="83"/>
        <v>-0.84509745127436287</v>
      </c>
      <c r="EB67" s="15">
        <f>'Investment Analysis'!KM67</f>
        <v>1.1303317535545023</v>
      </c>
      <c r="EC67" s="48">
        <v>2215.3000000000002</v>
      </c>
      <c r="ED67" s="18">
        <f>'Investment Analysis'!KV67</f>
        <v>0.70693069306930689</v>
      </c>
      <c r="EE67" s="15">
        <f>'Investment Analysis'!KT67</f>
        <v>-0.34198473282442754</v>
      </c>
      <c r="EF67" s="48">
        <v>39690</v>
      </c>
      <c r="EG67" s="18">
        <f t="shared" si="39"/>
        <v>0.66666666666666663</v>
      </c>
      <c r="EH67" s="15">
        <f>'Investment Analysis'!LH67</f>
        <v>0.47697460228858513</v>
      </c>
      <c r="EI67" s="48">
        <v>9741.75</v>
      </c>
      <c r="EJ67" s="18">
        <f>'Investment Analysis'!LQ67</f>
        <v>0.33934279503899767</v>
      </c>
      <c r="EK67" s="15">
        <f>'Investment Analysis'!LO67</f>
        <v>0.19714285714285715</v>
      </c>
      <c r="EL67" s="48">
        <v>18853.25</v>
      </c>
      <c r="EM67" s="18">
        <f t="shared" si="84"/>
        <v>-0.14787570621468926</v>
      </c>
      <c r="EN67" s="15">
        <f>'Investment Analysis'!LV67</f>
        <v>0</v>
      </c>
      <c r="EO67" s="48"/>
      <c r="EP67" s="68">
        <f t="shared" si="74"/>
        <v>0</v>
      </c>
      <c r="EQ67" s="15">
        <f>'Investment Analysis'!MC67</f>
        <v>-0.39820224719101122</v>
      </c>
      <c r="ER67" s="48">
        <v>15093.9</v>
      </c>
      <c r="ES67" s="18">
        <f>'Investment Analysis'!LX67</f>
        <v>0.31891891891891883</v>
      </c>
      <c r="ET67" s="15">
        <f>'Investment Analysis'!LA67</f>
        <v>-0.69206172667871546</v>
      </c>
      <c r="EU67" s="48">
        <v>26370</v>
      </c>
      <c r="EV67" s="18">
        <f>'Investment Analysis'!ML67</f>
        <v>0.24211022138483282</v>
      </c>
      <c r="EW67" s="15">
        <f>'Investment Analysis'!MJ67</f>
        <v>2.5539083557951487</v>
      </c>
      <c r="EX67" s="48">
        <v>61404</v>
      </c>
      <c r="EY67" s="18">
        <f t="shared" si="44"/>
        <v>-7.1008737092930901E-2</v>
      </c>
      <c r="EZ67" s="15">
        <f>'Investment Analysis'!MQ67</f>
        <v>-0.18713264495631454</v>
      </c>
      <c r="FA67" s="48"/>
      <c r="FB67" s="18">
        <f t="shared" si="45"/>
        <v>0</v>
      </c>
      <c r="FC67" s="15">
        <f>'Investment Analysis'!MX67</f>
        <v>-0.4767609008145664</v>
      </c>
      <c r="FD67" s="48">
        <v>5184.25</v>
      </c>
      <c r="FE67" s="18">
        <f t="shared" si="46"/>
        <v>-0.67336722992981268</v>
      </c>
      <c r="FF67" s="15">
        <f>'Investment Analysis'!NE67</f>
        <v>0.53074481435004062</v>
      </c>
      <c r="FG67" s="48"/>
      <c r="FH67" s="18">
        <f t="shared" si="47"/>
        <v>0</v>
      </c>
      <c r="FI67" s="15">
        <f>'Investment Analysis'!NL67</f>
        <v>-0.95426756649464073</v>
      </c>
      <c r="FJ67" s="48">
        <v>12708</v>
      </c>
      <c r="FK67" s="18">
        <f t="shared" si="48"/>
        <v>-0.33278729838709681</v>
      </c>
      <c r="FL67" s="15">
        <f>'Investment Analysis'!NS67</f>
        <v>1.4205714285714284</v>
      </c>
      <c r="FM67" s="48">
        <v>9903.6</v>
      </c>
      <c r="FN67" s="18">
        <f t="shared" si="49"/>
        <v>-0.60976109510881338</v>
      </c>
      <c r="FO67" s="15">
        <f>'Investment Analysis'!NZ67</f>
        <v>-6.0878470641784192E-2</v>
      </c>
      <c r="FP67" s="48"/>
      <c r="FQ67" s="18">
        <f t="shared" si="50"/>
        <v>0</v>
      </c>
      <c r="FR67" s="15">
        <f>'Investment Analysis'!OG67</f>
        <v>-0.99401781362165997</v>
      </c>
      <c r="FS67" s="48">
        <v>19247.25</v>
      </c>
      <c r="FT67" s="18">
        <f t="shared" si="51"/>
        <v>-0.24425008098477485</v>
      </c>
      <c r="FU67" s="15">
        <f>'Investment Analysis'!ON67</f>
        <v>0.64876325088339204</v>
      </c>
      <c r="FV67" s="48"/>
      <c r="FW67" s="18">
        <f t="shared" si="52"/>
        <v>0</v>
      </c>
      <c r="FX67" s="15">
        <f>'Investment Analysis'!OU67</f>
        <v>-0.78441558441558445</v>
      </c>
      <c r="FY67" s="48"/>
      <c r="FZ67" s="18">
        <f t="shared" si="53"/>
        <v>0</v>
      </c>
      <c r="GA67" s="15">
        <f>'Investment Analysis'!PB67</f>
        <v>3.1123076923076924</v>
      </c>
      <c r="GB67" s="48">
        <v>20650.8</v>
      </c>
      <c r="GC67" s="18">
        <f>'Investment Analysis'!PK67</f>
        <v>1.3388801224119024E-2</v>
      </c>
      <c r="GD67" s="15">
        <f>'Investment Analysis'!PI67</f>
        <v>-0.39135554279149909</v>
      </c>
      <c r="GE67" s="48">
        <v>7967</v>
      </c>
      <c r="GF67" s="18">
        <f>'Investment Analysis'!PY67</f>
        <v>-0.19493177387914232</v>
      </c>
      <c r="GG67" s="15">
        <f>'Investment Analysis'!PW67</f>
        <v>-0.52637614678899092</v>
      </c>
      <c r="GH67" s="48">
        <v>30012.400000000001</v>
      </c>
      <c r="GI67" s="18">
        <f>'Investment Analysis'!QF67</f>
        <v>0.15187232710962764</v>
      </c>
      <c r="GJ67" s="15">
        <f>'Investment Analysis'!QD67</f>
        <v>-0.34538664453599682</v>
      </c>
      <c r="GK67" s="48">
        <v>6463</v>
      </c>
      <c r="GL67" s="18">
        <f>'Investment Analysis'!QM67</f>
        <v>0.12307692307692301</v>
      </c>
      <c r="GM67" s="15">
        <f>'Investment Analysis'!QK67</f>
        <v>-0.41832669322709159</v>
      </c>
      <c r="GN67" s="48">
        <v>31251.25</v>
      </c>
      <c r="GO67" s="18">
        <f>'Investment Analysis'!QT67</f>
        <v>-0.49912891986062718</v>
      </c>
      <c r="GP67" s="15">
        <f>'Investment Analysis'!QR67</f>
        <v>-0.99299105292669254</v>
      </c>
      <c r="GQ67" s="48">
        <v>22201.7</v>
      </c>
      <c r="GR67" s="18">
        <f>'Investment Analysis'!RA67</f>
        <v>-0.21945239068246838</v>
      </c>
      <c r="GS67" s="15">
        <f>'Investment Analysis'!QY67</f>
        <v>-0.45892351274787535</v>
      </c>
      <c r="GT67" s="48">
        <v>6200.5</v>
      </c>
      <c r="GU67" s="18">
        <f>'Investment Analysis'!RH67</f>
        <v>-9.8181818181818176E-2</v>
      </c>
      <c r="GV67" s="15">
        <f>'Investment Analysis'!RF67</f>
        <v>-0.5178224238496435</v>
      </c>
      <c r="GW67" s="48"/>
      <c r="GX67" s="18">
        <f>'Investment Analysis'!RO67</f>
        <v>-0.11803578690524603</v>
      </c>
      <c r="GY67" s="15">
        <f>'Investment Analysis'!RM67</f>
        <v>-0.19519435940254204</v>
      </c>
      <c r="GZ67" s="48">
        <v>28100</v>
      </c>
      <c r="HA67" s="18">
        <f>'Investment Analysis'!RV67</f>
        <v>-0.32581573896353161</v>
      </c>
      <c r="HB67" s="15">
        <f>'Investment Analysis'!RT67</f>
        <v>-4.0300546448087421E-2</v>
      </c>
      <c r="HC67" s="48"/>
      <c r="HD67" s="18">
        <f>'Investment Analysis'!SC67</f>
        <v>0.22015073383577954</v>
      </c>
      <c r="HE67" s="15">
        <f>'Investment Analysis'!SA67</f>
        <v>-0.30647828047497372</v>
      </c>
      <c r="HF67" s="48">
        <v>22950</v>
      </c>
      <c r="HG67" s="18">
        <f>'Investment Analysis'!SJ67</f>
        <v>-0.3984272608125819</v>
      </c>
      <c r="HH67" s="15">
        <f>'Investment Analysis'!SH67</f>
        <v>-0.2656</v>
      </c>
      <c r="HI67" s="48"/>
      <c r="HJ67" s="18">
        <f>'Investment Analysis'!SM67</f>
        <v>-7.0945945945945818E-2</v>
      </c>
      <c r="HK67" s="15">
        <f>'Investment Analysis'!SK67</f>
        <v>0</v>
      </c>
      <c r="HL67" s="48"/>
      <c r="HM67" s="18">
        <f>'Investment Analysis'!SP67</f>
        <v>0</v>
      </c>
      <c r="HN67" s="15">
        <f>'Investment Analysis'!SN67</f>
        <v>-6.5633640419305833E-2</v>
      </c>
      <c r="HO67" s="48"/>
      <c r="HP67" s="18">
        <f>'Investment Analysis'!TE67</f>
        <v>0.67051282051282046</v>
      </c>
      <c r="HQ67" s="15">
        <f>'Investment Analysis'!TC67</f>
        <v>-0.35447114193708196</v>
      </c>
      <c r="HR67" s="48"/>
      <c r="HS67" s="18">
        <f>'Investment Analysis'!TL67</f>
        <v>8.6135693215339232E-2</v>
      </c>
      <c r="HT67" s="15">
        <f>'Investment Analysis'!TJ67</f>
        <v>-0.16318181818181812</v>
      </c>
      <c r="HU67" s="48"/>
      <c r="HV67" s="18">
        <f>'Investment Analysis'!TS67</f>
        <v>1.0756302521008412E-2</v>
      </c>
      <c r="HW67" s="15">
        <f>'Investment Analysis'!TQ67</f>
        <v>-0.56170333714735476</v>
      </c>
      <c r="HX67" s="48"/>
      <c r="HY67" s="18">
        <f>'Investment Analysis'!TZ67</f>
        <v>0.33333333333333326</v>
      </c>
      <c r="HZ67" s="15">
        <f>'Investment Analysis'!TX67</f>
        <v>-0.4829931972789116</v>
      </c>
      <c r="IA67" s="48"/>
      <c r="IB67" s="18">
        <f>'Investment Analysis'!UG67</f>
        <v>0</v>
      </c>
      <c r="IC67" s="15">
        <f>'Investment Analysis'!UE67</f>
        <v>0</v>
      </c>
      <c r="ID67" s="48"/>
      <c r="IE67" s="18">
        <f>'Investment Analysis'!UN67</f>
        <v>0</v>
      </c>
      <c r="IF67" s="15">
        <f>'Investment Analysis'!UL67</f>
        <v>0</v>
      </c>
      <c r="IG67" s="48"/>
      <c r="IH67" s="18">
        <f>'Investment Analysis'!UU67</f>
        <v>0</v>
      </c>
      <c r="II67" s="15">
        <f>'Investment Analysis'!US67</f>
        <v>0</v>
      </c>
      <c r="IJ67" s="48"/>
      <c r="IK67" s="18">
        <f>'Investment Analysis'!VB67</f>
        <v>0</v>
      </c>
      <c r="IL67" s="15">
        <f>'Investment Analysis'!UZ67</f>
        <v>0</v>
      </c>
      <c r="IM67" s="48"/>
      <c r="IN67" s="18">
        <f>'Investment Analysis'!VI67</f>
        <v>0</v>
      </c>
      <c r="IO67" s="15">
        <f>'Investment Analysis'!VG67</f>
        <v>0</v>
      </c>
      <c r="IP67" s="18"/>
      <c r="IQ67" s="18"/>
      <c r="IR67" s="18"/>
      <c r="IS67" s="108">
        <f t="shared" si="59"/>
        <v>-19883.870000000345</v>
      </c>
      <c r="IT67" s="48">
        <f t="shared" si="60"/>
        <v>933666.12</v>
      </c>
      <c r="IU67" s="101">
        <f t="shared" si="54"/>
        <v>0</v>
      </c>
      <c r="IV67" s="101"/>
      <c r="IW67" s="15">
        <f t="shared" si="55"/>
        <v>-0.10008894088692193</v>
      </c>
      <c r="IX67" s="113">
        <f t="shared" si="56"/>
        <v>-103843.20999999996</v>
      </c>
      <c r="IY67" s="21">
        <f t="shared" si="95"/>
        <v>0.12986368329879017</v>
      </c>
      <c r="IZ67" s="173">
        <f t="shared" si="96"/>
        <v>107313.22999999998</v>
      </c>
    </row>
    <row r="68" spans="1:260" x14ac:dyDescent="0.2">
      <c r="A68" s="3">
        <f>'Investment Analysis'!A68</f>
        <v>45743</v>
      </c>
      <c r="B68" s="4">
        <f>'Investment Analysis'!B68</f>
        <v>45743</v>
      </c>
      <c r="C68" s="27">
        <f>'Investment Analysis'!C68</f>
        <v>42299.7</v>
      </c>
      <c r="D68" s="14">
        <f>'Investment Analysis'!D68</f>
        <v>-155.09000000000378</v>
      </c>
      <c r="E68" s="15">
        <f>'Investment Analysis'!E68</f>
        <v>-3.6530624695117744E-3</v>
      </c>
      <c r="F68" s="13">
        <f>'Investment Analysis'!G68</f>
        <v>5693.31</v>
      </c>
      <c r="G68" s="14">
        <f>'Investment Analysis'!H68</f>
        <v>-18.889999999999418</v>
      </c>
      <c r="H68" s="15">
        <f>'Investment Analysis'!I68</f>
        <v>-3.3069570393192498E-3</v>
      </c>
      <c r="I68" s="13">
        <f>'Investment Analysis'!K68</f>
        <v>17804.03</v>
      </c>
      <c r="J68" s="14">
        <f>'Investment Analysis'!L68</f>
        <v>-94.990000000001601</v>
      </c>
      <c r="K68" s="15">
        <f>'Investment Analysis'!M68</f>
        <v>-5.3069944611493589E-3</v>
      </c>
      <c r="L68" s="41">
        <f>'Investment Analysis'!T68</f>
        <v>254.67225688317393</v>
      </c>
      <c r="M68" s="21">
        <f>'Investment Analysis'!V68</f>
        <v>-2.259083356839304E-3</v>
      </c>
      <c r="N68" s="21">
        <f>'Investment Analysis'!W68</f>
        <v>-1.5643503440421379E-2</v>
      </c>
      <c r="P68" s="48">
        <f>'Investment Analysis'!Y68</f>
        <v>73682.539999999994</v>
      </c>
      <c r="Q68" s="18"/>
      <c r="R68" s="83"/>
      <c r="S68" s="48">
        <v>19684.400000000001</v>
      </c>
      <c r="T68" s="18">
        <f>'Investment Analysis'!AH68</f>
        <v>-0.10371087731654698</v>
      </c>
      <c r="U68" s="15">
        <f>'Investment Analysis'!AF68</f>
        <v>0.23572252230381746</v>
      </c>
      <c r="V68" s="48">
        <v>17020.96</v>
      </c>
      <c r="W68" s="18">
        <f>'Investment Analysis'!AO68</f>
        <v>-2.4726581074655234E-2</v>
      </c>
      <c r="X68" s="15">
        <f>'Investment Analysis'!AM68</f>
        <v>0.10268817204301076</v>
      </c>
      <c r="Y68" s="48">
        <v>9804.93</v>
      </c>
      <c r="Z68" s="18">
        <f t="shared" si="2"/>
        <v>-1.7148155573376074E-2</v>
      </c>
      <c r="AA68" s="15">
        <f>'Investment Analysis'!GM68</f>
        <v>5.2910052910053662E-3</v>
      </c>
      <c r="AB68" s="48">
        <v>2374.87</v>
      </c>
      <c r="AC68" s="18">
        <f t="shared" si="101"/>
        <v>2.8959331580923768</v>
      </c>
      <c r="AD68" s="15">
        <f>'Investment Analysis'!AT68</f>
        <v>0.13433700057903883</v>
      </c>
      <c r="AE68" s="48">
        <v>21289.040000000001</v>
      </c>
      <c r="AF68" s="18">
        <f>'Investment Analysis'!BC68</f>
        <v>-2.8992604926783818E-2</v>
      </c>
      <c r="AG68" s="15">
        <f>'Investment Analysis'!BA68</f>
        <v>0.47852348993288607</v>
      </c>
      <c r="AH68" s="48"/>
      <c r="AI68" s="18">
        <f t="shared" si="97"/>
        <v>0</v>
      </c>
      <c r="AJ68" s="15">
        <f>'Investment Analysis'!BH68</f>
        <v>0</v>
      </c>
      <c r="AK68" s="48">
        <v>17355.95</v>
      </c>
      <c r="AL68" s="18">
        <f t="shared" si="64"/>
        <v>5.3311541460878606</v>
      </c>
      <c r="AM68" s="15">
        <f>'Investment Analysis'!BO68</f>
        <v>5.3048164365106072E-2</v>
      </c>
      <c r="AN68" s="48">
        <v>13127.44</v>
      </c>
      <c r="AO68" s="18">
        <f t="shared" si="98"/>
        <v>8.294706896551725</v>
      </c>
      <c r="AP68" s="15">
        <f>'Investment Analysis'!BV68</f>
        <v>-5.823939881910882E-2</v>
      </c>
      <c r="AQ68" s="48"/>
      <c r="AR68" s="18">
        <f t="shared" si="99"/>
        <v>0</v>
      </c>
      <c r="AS68" s="15">
        <f>'Investment Analysis'!CC68</f>
        <v>0</v>
      </c>
      <c r="AT68" s="48">
        <v>23466.74</v>
      </c>
      <c r="AU68" s="18">
        <f>'Investment Analysis'!CL68</f>
        <v>-0.11816065192083815</v>
      </c>
      <c r="AV68" s="15">
        <f>'Investment Analysis'!CJ68</f>
        <v>2.3155805491233967E-3</v>
      </c>
      <c r="AW68" s="48">
        <v>17180.89</v>
      </c>
      <c r="AX68" s="18">
        <f t="shared" si="67"/>
        <v>-3.2276672036585033E-3</v>
      </c>
      <c r="AY68" s="15">
        <f>'Investment Analysis'!CQ68</f>
        <v>-2.4569240587109114E-2</v>
      </c>
      <c r="AZ68" s="48">
        <v>15261.17</v>
      </c>
      <c r="BA68" s="18">
        <f>'Investment Analysis'!CZ68</f>
        <v>-7.2156652360514953E-2</v>
      </c>
      <c r="BB68" s="15">
        <f>'Investment Analysis'!CX68</f>
        <v>7.5894245723172785E-2</v>
      </c>
      <c r="BC68" s="48">
        <v>9419.17</v>
      </c>
      <c r="BD68" s="18">
        <f t="shared" si="100"/>
        <v>1.9299043919928291</v>
      </c>
      <c r="BE68" s="15">
        <f>'Investment Analysis'!DE68</f>
        <v>-0.10653863740283501</v>
      </c>
      <c r="BF68" s="48">
        <v>4419.9399999999996</v>
      </c>
      <c r="BG68" s="18">
        <f>'Investment Analysis'!DN68</f>
        <v>7.7798861480075934E-2</v>
      </c>
      <c r="BH68" s="15">
        <f>'Investment Analysis'!DL68</f>
        <v>2.9218573046432599E-2</v>
      </c>
      <c r="BI68" s="48">
        <v>2124.1799999999998</v>
      </c>
      <c r="BJ68" s="18">
        <f>'Investment Analysis'!EB68</f>
        <v>-0.14908873618165516</v>
      </c>
      <c r="BK68" s="15">
        <f>'Investment Analysis'!DZ68</f>
        <v>0.51974386339381018</v>
      </c>
      <c r="BL68" s="48">
        <v>3801.36</v>
      </c>
      <c r="BM68" s="18">
        <f>'Investment Analysis'!EI68</f>
        <v>-0.11632321041214748</v>
      </c>
      <c r="BN68" s="15">
        <f>'Investment Analysis'!EG68</f>
        <v>0.54969091773656686</v>
      </c>
      <c r="BO68" s="48"/>
      <c r="BP68" s="18">
        <f>'Investment Analysis'!DU68</f>
        <v>1.3655462184874033E-2</v>
      </c>
      <c r="BQ68" s="15">
        <f>'Investment Analysis'!DS68</f>
        <v>0</v>
      </c>
      <c r="BR68" s="48">
        <v>5425.3</v>
      </c>
      <c r="BS68" s="18">
        <f>'Investment Analysis'!EP68</f>
        <v>-1.9317160826594713E-2</v>
      </c>
      <c r="BT68" s="15">
        <f>'Investment Analysis'!EN68</f>
        <v>0.69119925627517809</v>
      </c>
      <c r="BU68" s="48">
        <v>13691.11</v>
      </c>
      <c r="BV68" s="18">
        <f t="shared" si="70"/>
        <v>0.45989433301924892</v>
      </c>
      <c r="BW68" s="15">
        <f>'Investment Analysis'!EU68</f>
        <v>5.0128902893153832E-2</v>
      </c>
      <c r="BX68" s="48"/>
      <c r="BY68" s="18">
        <f t="shared" si="91"/>
        <v>0</v>
      </c>
      <c r="BZ68" s="15">
        <f>'Investment Analysis'!FB68</f>
        <v>0</v>
      </c>
      <c r="CA68" s="48">
        <v>22405.59</v>
      </c>
      <c r="CB68" s="18">
        <f t="shared" si="79"/>
        <v>-3.4241810344827581E-2</v>
      </c>
      <c r="CC68" s="15">
        <f>'Investment Analysis'!FI68</f>
        <v>1.3540961408260058E-2</v>
      </c>
      <c r="CD68" s="48">
        <v>17631.080000000002</v>
      </c>
      <c r="CE68" s="18">
        <f>'Investment Analysis'!FR68</f>
        <v>-5.2350544974127444E-2</v>
      </c>
      <c r="CF68" s="15">
        <f>'Investment Analysis'!FP68</f>
        <v>0.48047815617475065</v>
      </c>
      <c r="CG68" s="48">
        <v>5368.11</v>
      </c>
      <c r="CH68" s="18">
        <f>'Investment Analysis'!FR68</f>
        <v>-5.2350544974127444E-2</v>
      </c>
      <c r="CI68" s="15">
        <f>'Investment Analysis'!FW68</f>
        <v>0.10803135294785875</v>
      </c>
      <c r="CJ68" s="48"/>
      <c r="CK68" s="18">
        <f t="shared" si="94"/>
        <v>0</v>
      </c>
      <c r="CL68" s="15">
        <f>'Investment Analysis'!GD68</f>
        <v>0</v>
      </c>
      <c r="CM68" s="48">
        <v>24731.48</v>
      </c>
      <c r="CN68" s="18">
        <f t="shared" si="24"/>
        <v>-8.7583166332665507E-3</v>
      </c>
      <c r="CO68" s="15">
        <f>'Investment Analysis'!GT68</f>
        <v>3.6697247706422541E-3</v>
      </c>
      <c r="CP68" s="48">
        <v>30044.3</v>
      </c>
      <c r="CQ68" s="18">
        <f t="shared" si="25"/>
        <v>0.39635067367530663</v>
      </c>
      <c r="CR68" s="15">
        <f>'Investment Analysis'!HG68</f>
        <v>0.53435200269647776</v>
      </c>
      <c r="CS68" s="48">
        <v>8100</v>
      </c>
      <c r="CT68" s="18">
        <f t="shared" si="26"/>
        <v>-0.64155485538287249</v>
      </c>
      <c r="CU68" s="15">
        <f>'Investment Analysis'!HN68</f>
        <v>11.689516129032258</v>
      </c>
      <c r="CV68" s="48">
        <v>26186.05</v>
      </c>
      <c r="CW68" s="18">
        <f t="shared" si="27"/>
        <v>-9.1030425048162888E-2</v>
      </c>
      <c r="CX68" s="15">
        <f>'Investment Analysis'!IB68</f>
        <v>5.2219074598678007E-2</v>
      </c>
      <c r="CY68" s="48">
        <v>15479.1</v>
      </c>
      <c r="CZ68" s="18">
        <f t="shared" si="28"/>
        <v>-0.13452054794520546</v>
      </c>
      <c r="DA68" s="15">
        <f>'Investment Analysis'!II68</f>
        <v>-1.7199999999999948E-2</v>
      </c>
      <c r="DB68" s="48">
        <v>20072</v>
      </c>
      <c r="DC68" s="18">
        <f t="shared" si="29"/>
        <v>2.5606013570446584</v>
      </c>
      <c r="DD68" s="15">
        <f>'Investment Analysis'!IP68</f>
        <v>2.9669986330794766</v>
      </c>
      <c r="DE68" s="48"/>
      <c r="DF68" s="18">
        <f>'Investment Analysis'!IY68</f>
        <v>-0.17046117921774659</v>
      </c>
      <c r="DG68" s="15">
        <f>'Investment Analysis'!IW68</f>
        <v>1.3358904109589043</v>
      </c>
      <c r="DH68" s="48">
        <v>12051.6</v>
      </c>
      <c r="DI68" s="18">
        <f t="shared" si="31"/>
        <v>0.86234392384720004</v>
      </c>
      <c r="DJ68" s="15">
        <f>'Investment Analysis'!JD68</f>
        <v>0.21881067961165063</v>
      </c>
      <c r="DK68" s="48">
        <v>1952.9</v>
      </c>
      <c r="DL68" s="18">
        <f t="shared" si="32"/>
        <v>-0.91415446832827807</v>
      </c>
      <c r="DM68" s="15">
        <f>'Investment Analysis'!JK68</f>
        <v>-3.961248125107579E-2</v>
      </c>
      <c r="DN68" s="48">
        <v>21220.2</v>
      </c>
      <c r="DO68" s="18">
        <f t="shared" si="33"/>
        <v>18.530786930510814</v>
      </c>
      <c r="DP68" s="15">
        <f>'Investment Analysis'!HU68</f>
        <v>2.2387362637362642</v>
      </c>
      <c r="DQ68" s="48">
        <v>29862</v>
      </c>
      <c r="DR68" s="18">
        <f t="shared" si="34"/>
        <v>7.6598616500759241E-3</v>
      </c>
      <c r="DS68" s="15">
        <f>'Investment Analysis'!JR68</f>
        <v>-0.53298464653281596</v>
      </c>
      <c r="DT68" s="48">
        <v>3220</v>
      </c>
      <c r="DU68" s="18">
        <f t="shared" si="82"/>
        <v>0.27272727272727271</v>
      </c>
      <c r="DV68" s="15">
        <f>'Investment Analysis'!JY68</f>
        <v>-0.45059288537549408</v>
      </c>
      <c r="DW68" s="48">
        <v>23468.75</v>
      </c>
      <c r="DX68" s="18">
        <f t="shared" si="36"/>
        <v>0.7210875623349956</v>
      </c>
      <c r="DY68" s="15">
        <f>'Investment Analysis'!KF68</f>
        <v>5.6468172484599476E-2</v>
      </c>
      <c r="DZ68" s="48">
        <v>3205.2</v>
      </c>
      <c r="EA68" s="18">
        <f t="shared" si="83"/>
        <v>-0.83982008995502244</v>
      </c>
      <c r="EB68" s="15">
        <f>'Investment Analysis'!KM68</f>
        <v>1.0109004739336491</v>
      </c>
      <c r="EC68" s="48">
        <v>2238.5</v>
      </c>
      <c r="ED68" s="18">
        <f>'Investment Analysis'!KV68</f>
        <v>0.68118811881188113</v>
      </c>
      <c r="EE68" s="15">
        <f>'Investment Analysis'!KT68</f>
        <v>-0.35190839694656495</v>
      </c>
      <c r="EF68" s="48">
        <v>39240</v>
      </c>
      <c r="EG68" s="18">
        <f t="shared" si="39"/>
        <v>0.64777021919879063</v>
      </c>
      <c r="EH68" s="15">
        <f>'Investment Analysis'!LH68</f>
        <v>0.46022885849846507</v>
      </c>
      <c r="EI68" s="48">
        <v>10028.19</v>
      </c>
      <c r="EJ68" s="18">
        <f>'Investment Analysis'!LQ68</f>
        <v>0.37872394834420159</v>
      </c>
      <c r="EK68" s="15">
        <f>'Investment Analysis'!LO68</f>
        <v>0.23234285714285713</v>
      </c>
      <c r="EL68" s="48">
        <v>18703.75</v>
      </c>
      <c r="EM68" s="18">
        <f t="shared" si="84"/>
        <v>-0.15463276836158191</v>
      </c>
      <c r="EN68" s="15">
        <f>'Investment Analysis'!LV68</f>
        <v>0</v>
      </c>
      <c r="EO68" s="48"/>
      <c r="EP68" s="68">
        <f t="shared" si="74"/>
        <v>0</v>
      </c>
      <c r="EQ68" s="15">
        <f>'Investment Analysis'!MC68</f>
        <v>-0.41258426966292133</v>
      </c>
      <c r="ER68" s="48">
        <v>14899.32</v>
      </c>
      <c r="ES68" s="18">
        <f>'Investment Analysis'!LX68</f>
        <v>0.35243243243243239</v>
      </c>
      <c r="ET68" s="15">
        <f>'Investment Analysis'!LA68</f>
        <v>-0.70095926595300984</v>
      </c>
      <c r="EU68" s="48">
        <v>23820</v>
      </c>
      <c r="EV68" s="18">
        <f>'Investment Analysis'!ML68</f>
        <v>0.1219971738106453</v>
      </c>
      <c r="EW68" s="15">
        <f>'Investment Analysis'!MJ68</f>
        <v>2.2102425876010781</v>
      </c>
      <c r="EX68" s="48">
        <v>60864</v>
      </c>
      <c r="EY68" s="18">
        <f t="shared" si="44"/>
        <v>-7.9178486327016906E-2</v>
      </c>
      <c r="EZ68" s="15">
        <f>'Investment Analysis'!MQ68</f>
        <v>-0.19428117553613986</v>
      </c>
      <c r="FA68" s="48"/>
      <c r="FB68" s="18">
        <f t="shared" si="45"/>
        <v>0</v>
      </c>
      <c r="FC68" s="15">
        <f>'Investment Analysis'!MX68</f>
        <v>-0.46909439386679447</v>
      </c>
      <c r="FD68" s="48">
        <v>5147</v>
      </c>
      <c r="FE68" s="18">
        <f t="shared" si="46"/>
        <v>-0.67571415970463344</v>
      </c>
      <c r="FF68" s="15">
        <f>'Investment Analysis'!NE68</f>
        <v>0.51974606924042221</v>
      </c>
      <c r="FG68" s="48"/>
      <c r="FH68" s="18">
        <f t="shared" si="47"/>
        <v>0</v>
      </c>
      <c r="FI68" s="15">
        <f>'Investment Analysis'!NL68</f>
        <v>-0.95331480746327912</v>
      </c>
      <c r="FJ68" s="48">
        <v>12120</v>
      </c>
      <c r="FK68" s="18">
        <f t="shared" si="48"/>
        <v>-0.36365927419354843</v>
      </c>
      <c r="FL68" s="15">
        <f>'Investment Analysis'!NS68</f>
        <v>1.3085714285714285</v>
      </c>
      <c r="FM68" s="48">
        <v>9734.4</v>
      </c>
      <c r="FN68" s="18">
        <f t="shared" si="49"/>
        <v>-0.61642820835122925</v>
      </c>
      <c r="FO68" s="15">
        <f>'Investment Analysis'!NZ68</f>
        <v>-7.692307692307683E-2</v>
      </c>
      <c r="FP68" s="48"/>
      <c r="FQ68" s="18">
        <f t="shared" si="50"/>
        <v>0</v>
      </c>
      <c r="FR68" s="15">
        <f>'Investment Analysis'!OG68</f>
        <v>-0.99397350112996852</v>
      </c>
      <c r="FS68" s="48">
        <v>19002.5</v>
      </c>
      <c r="FT68" s="18">
        <f t="shared" si="51"/>
        <v>-0.25386027426843755</v>
      </c>
      <c r="FU68" s="15">
        <f>'Investment Analysis'!ON68</f>
        <v>0.62779740871613643</v>
      </c>
      <c r="FV68" s="48"/>
      <c r="FW68" s="18">
        <f t="shared" si="52"/>
        <v>0</v>
      </c>
      <c r="FX68" s="15">
        <f>'Investment Analysis'!OU68</f>
        <v>-0.77922077922077926</v>
      </c>
      <c r="FY68" s="48"/>
      <c r="FZ68" s="18">
        <f t="shared" si="53"/>
        <v>0</v>
      </c>
      <c r="GA68" s="15">
        <f>'Investment Analysis'!PB68</f>
        <v>3.0846153846153848</v>
      </c>
      <c r="GB68" s="48">
        <v>20991.599999999999</v>
      </c>
      <c r="GC68" s="18">
        <f>'Investment Analysis'!PK68</f>
        <v>1.7070721560751654E-2</v>
      </c>
      <c r="GD68" s="15">
        <f>'Investment Analysis'!PI68</f>
        <v>-0.38914417001723151</v>
      </c>
      <c r="GE68" s="48">
        <v>8065</v>
      </c>
      <c r="GF68" s="18">
        <f>'Investment Analysis'!PY68</f>
        <v>-0.21637426900584802</v>
      </c>
      <c r="GG68" s="15">
        <f>'Investment Analysis'!PW68</f>
        <v>-0.53899082568807344</v>
      </c>
      <c r="GH68" s="48">
        <v>29708.799999999999</v>
      </c>
      <c r="GI68" s="18">
        <f>'Investment Analysis'!QF68</f>
        <v>0.11275685824554085</v>
      </c>
      <c r="GJ68" s="15">
        <f>'Investment Analysis'!QD68</f>
        <v>-0.3676161119179584</v>
      </c>
      <c r="GK68" s="48">
        <v>6123.75</v>
      </c>
      <c r="GL68" s="18">
        <f>'Investment Analysis'!QM68</f>
        <v>4.6153846153846191E-2</v>
      </c>
      <c r="GM68" s="15">
        <f>'Investment Analysis'!QK68</f>
        <v>-0.45816733067729076</v>
      </c>
      <c r="GN68" s="48">
        <v>30633.93</v>
      </c>
      <c r="GO68" s="18">
        <f>'Investment Analysis'!QT68</f>
        <v>-0.47038327526132406</v>
      </c>
      <c r="GP68" s="15">
        <f>'Investment Analysis'!QR68</f>
        <v>-0.99258880031205043</v>
      </c>
      <c r="GQ68" s="48">
        <v>22602.9</v>
      </c>
      <c r="GR68" s="18">
        <f>'Investment Analysis'!RA68</f>
        <v>-0.21822639967306906</v>
      </c>
      <c r="GS68" s="15">
        <f>'Investment Analysis'!QY68</f>
        <v>-0.45807365439093478</v>
      </c>
      <c r="GT68" s="48">
        <v>5965.5</v>
      </c>
      <c r="GU68" s="18">
        <f>'Investment Analysis'!RH68</f>
        <v>-0.12969696969696973</v>
      </c>
      <c r="GV68" s="15">
        <f>'Investment Analysis'!RF68</f>
        <v>-0.5346727154893065</v>
      </c>
      <c r="GW68" s="48"/>
      <c r="GX68" s="18">
        <f>'Investment Analysis'!RO68</f>
        <v>-0.14477429849532325</v>
      </c>
      <c r="GY68" s="15">
        <f>'Investment Analysis'!RM68</f>
        <v>-0.21959365432785974</v>
      </c>
      <c r="GZ68" s="48">
        <v>28680</v>
      </c>
      <c r="HA68" s="18">
        <f>'Investment Analysis'!RV68</f>
        <v>-0.31190019193857965</v>
      </c>
      <c r="HB68" s="15">
        <f>'Investment Analysis'!RT68</f>
        <v>-2.0491803278688572E-2</v>
      </c>
      <c r="HC68" s="48"/>
      <c r="HD68" s="18">
        <f>'Investment Analysis'!SC68</f>
        <v>0.19119397064656893</v>
      </c>
      <c r="HE68" s="15">
        <f>'Investment Analysis'!SA68</f>
        <v>-0.32293702089283027</v>
      </c>
      <c r="HF68" s="48">
        <v>21175</v>
      </c>
      <c r="HG68" s="18">
        <f>'Investment Analysis'!SJ68</f>
        <v>-0.44495412844036691</v>
      </c>
      <c r="HH68" s="15">
        <f>'Investment Analysis'!SH68</f>
        <v>-0.32239999999999996</v>
      </c>
      <c r="HI68" s="48"/>
      <c r="HJ68" s="18">
        <f>'Investment Analysis'!SM68</f>
        <v>-3.636363636363639E-2</v>
      </c>
      <c r="HK68" s="15">
        <f>'Investment Analysis'!SK68</f>
        <v>0</v>
      </c>
      <c r="HL68" s="48"/>
      <c r="HM68" s="18">
        <f>'Investment Analysis'!SP68</f>
        <v>0</v>
      </c>
      <c r="HN68" s="15">
        <f>'Investment Analysis'!SN68</f>
        <v>-3.4104553006797086E-2</v>
      </c>
      <c r="HO68" s="48"/>
      <c r="HP68" s="18">
        <f>'Investment Analysis'!TE68</f>
        <v>0.67756410256410271</v>
      </c>
      <c r="HQ68" s="15">
        <f>'Investment Analysis'!TC68</f>
        <v>-0.35174634629675494</v>
      </c>
      <c r="HR68" s="48"/>
      <c r="HS68" s="18">
        <f>'Investment Analysis'!TL68</f>
        <v>0.10324483775811201</v>
      </c>
      <c r="HT68" s="15">
        <f>'Investment Analysis'!TJ68</f>
        <v>-0.15</v>
      </c>
      <c r="HU68" s="48"/>
      <c r="HV68" s="18">
        <f>'Investment Analysis'!TS68</f>
        <v>-1.680672268907563E-2</v>
      </c>
      <c r="HW68" s="15">
        <f>'Investment Analysis'!TQ68</f>
        <v>-0.57365555741802887</v>
      </c>
      <c r="HX68" s="48"/>
      <c r="HY68" s="18">
        <f>'Investment Analysis'!TZ68</f>
        <v>0.38011695906432746</v>
      </c>
      <c r="HZ68" s="15">
        <f>'Investment Analysis'!TX68</f>
        <v>-0.46485260770975062</v>
      </c>
      <c r="IA68" s="48"/>
      <c r="IB68" s="18">
        <f>'Investment Analysis'!UG68</f>
        <v>0</v>
      </c>
      <c r="IC68" s="15">
        <f>'Investment Analysis'!UE68</f>
        <v>0</v>
      </c>
      <c r="ID68" s="48"/>
      <c r="IE68" s="18">
        <f>'Investment Analysis'!UN68</f>
        <v>0</v>
      </c>
      <c r="IF68" s="15">
        <f>'Investment Analysis'!UL68</f>
        <v>0</v>
      </c>
      <c r="IG68" s="48"/>
      <c r="IH68" s="18">
        <f>'Investment Analysis'!UU68</f>
        <v>0</v>
      </c>
      <c r="II68" s="15">
        <f>'Investment Analysis'!US68</f>
        <v>0</v>
      </c>
      <c r="IJ68" s="48"/>
      <c r="IK68" s="18">
        <f>'Investment Analysis'!VB68</f>
        <v>0</v>
      </c>
      <c r="IL68" s="15">
        <f>'Investment Analysis'!UZ68</f>
        <v>0</v>
      </c>
      <c r="IM68" s="48"/>
      <c r="IN68" s="18">
        <f>'Investment Analysis'!VI68</f>
        <v>0</v>
      </c>
      <c r="IO68" s="15">
        <f>'Investment Analysis'!VG68</f>
        <v>0</v>
      </c>
      <c r="IP68" s="18"/>
      <c r="IQ68" s="18"/>
      <c r="IR68" s="18"/>
      <c r="IS68" s="108">
        <f t="shared" si="59"/>
        <v>-9793.6299999998882</v>
      </c>
      <c r="IT68" s="48">
        <f t="shared" si="60"/>
        <v>923872.49000000011</v>
      </c>
      <c r="IU68" s="101">
        <f t="shared" si="54"/>
        <v>0</v>
      </c>
      <c r="IV68" s="101"/>
      <c r="IW68" s="15">
        <f t="shared" si="55"/>
        <v>-0.10952849937262719</v>
      </c>
      <c r="IX68" s="113">
        <f t="shared" si="56"/>
        <v>-113636.83999999985</v>
      </c>
      <c r="IY68" s="21">
        <f t="shared" si="95"/>
        <v>0.1180120517276827</v>
      </c>
      <c r="IZ68" s="173">
        <f t="shared" si="96"/>
        <v>97519.600000000093</v>
      </c>
    </row>
    <row r="69" spans="1:260" x14ac:dyDescent="0.2">
      <c r="A69" s="3">
        <f>'Investment Analysis'!A69</f>
        <v>45744</v>
      </c>
      <c r="B69" s="4">
        <f>'Investment Analysis'!B69</f>
        <v>45744</v>
      </c>
      <c r="C69" s="27">
        <f>'Investment Analysis'!C69</f>
        <v>41583.589999999997</v>
      </c>
      <c r="D69" s="14">
        <f>'Investment Analysis'!D69</f>
        <v>-716.11000000000058</v>
      </c>
      <c r="E69" s="15">
        <f>'Investment Analysis'!E69</f>
        <v>-1.6929434487715059E-2</v>
      </c>
      <c r="F69" s="13">
        <f>'Investment Analysis'!G69</f>
        <v>5580.95</v>
      </c>
      <c r="G69" s="14">
        <f>'Investment Analysis'!H69</f>
        <v>-112.36000000000058</v>
      </c>
      <c r="H69" s="15">
        <f>'Investment Analysis'!I69</f>
        <v>-1.9735443880624905E-2</v>
      </c>
      <c r="I69" s="13">
        <f>'Investment Analysis'!K69</f>
        <v>17322.990000000002</v>
      </c>
      <c r="J69" s="14">
        <f>'Investment Analysis'!L69</f>
        <v>-481.03999999999724</v>
      </c>
      <c r="K69" s="15">
        <f>'Investment Analysis'!M69</f>
        <v>-2.7018601968205921E-2</v>
      </c>
      <c r="L69" s="41">
        <f>'Investment Analysis'!T69</f>
        <v>251.8326751981366</v>
      </c>
      <c r="M69" s="21">
        <f>'Investment Analysis'!V69</f>
        <v>-1.1149945109018825E-2</v>
      </c>
      <c r="N69" s="21">
        <f>'Investment Analysis'!W69</f>
        <v>-2.6619024344766758E-2</v>
      </c>
      <c r="P69" s="48">
        <f>'Investment Analysis'!Y69</f>
        <v>73773.039999999994</v>
      </c>
      <c r="Q69" s="18"/>
      <c r="R69" s="83"/>
      <c r="S69" s="48">
        <v>19141.07</v>
      </c>
      <c r="T69" s="18">
        <f>'Investment Analysis'!AH69</f>
        <v>-0.12845005942686086</v>
      </c>
      <c r="U69" s="15">
        <f>'Investment Analysis'!AF69</f>
        <v>0.20161437154821871</v>
      </c>
      <c r="V69" s="48">
        <v>16597.72</v>
      </c>
      <c r="W69" s="18">
        <f>'Investment Analysis'!AO69</f>
        <v>-4.8977650974797962E-2</v>
      </c>
      <c r="X69" s="15">
        <f>'Investment Analysis'!AM69</f>
        <v>7.5268817204300995E-2</v>
      </c>
      <c r="Y69" s="48">
        <v>9753.32</v>
      </c>
      <c r="Z69" s="18">
        <f t="shared" si="2"/>
        <v>-2.2321571772253437E-2</v>
      </c>
      <c r="AA69" s="15">
        <f>'Investment Analysis'!GM69</f>
        <v>0</v>
      </c>
      <c r="AB69" s="48">
        <v>2310.62</v>
      </c>
      <c r="AC69" s="18">
        <f t="shared" si="101"/>
        <v>2.87180623357116</v>
      </c>
      <c r="AD69" s="15">
        <f>'Investment Analysis'!AT69</f>
        <v>0.10364794441227558</v>
      </c>
      <c r="AE69" s="48">
        <v>20869.21</v>
      </c>
      <c r="AF69" s="18">
        <f>'Investment Analysis'!BC69</f>
        <v>-4.814143689700761E-2</v>
      </c>
      <c r="AG69" s="15">
        <f>'Investment Analysis'!BA69</f>
        <v>0.44936614466815827</v>
      </c>
      <c r="AH69" s="48"/>
      <c r="AI69" s="18">
        <f t="shared" si="97"/>
        <v>0</v>
      </c>
      <c r="AJ69" s="15">
        <f>'Investment Analysis'!BH69</f>
        <v>0</v>
      </c>
      <c r="AK69" s="48">
        <v>16978.46</v>
      </c>
      <c r="AL69" s="18">
        <f t="shared" si="64"/>
        <v>5.2330283337665708</v>
      </c>
      <c r="AM69" s="15">
        <f>'Investment Analysis'!BO69</f>
        <v>3.0144829909060273E-2</v>
      </c>
      <c r="AN69" s="48">
        <v>12779.52</v>
      </c>
      <c r="AO69" s="18">
        <f t="shared" si="98"/>
        <v>8.2197241379310348</v>
      </c>
      <c r="AP69" s="15">
        <f>'Investment Analysis'!BV69</f>
        <v>-8.3199141170155699E-2</v>
      </c>
      <c r="AQ69" s="48"/>
      <c r="AR69" s="18">
        <f t="shared" si="99"/>
        <v>0</v>
      </c>
      <c r="AS69" s="15">
        <f>'Investment Analysis'!CC69</f>
        <v>0</v>
      </c>
      <c r="AT69" s="48">
        <v>22854.9</v>
      </c>
      <c r="AU69" s="18">
        <f>'Investment Analysis'!CL69</f>
        <v>-0.14115250291036083</v>
      </c>
      <c r="AV69" s="15">
        <f>'Investment Analysis'!CJ69</f>
        <v>-2.3817399933840518E-2</v>
      </c>
      <c r="AW69" s="48">
        <v>16809.95</v>
      </c>
      <c r="AX69" s="18">
        <f t="shared" si="67"/>
        <v>-2.2504287273294146E-2</v>
      </c>
      <c r="AY69" s="15">
        <f>'Investment Analysis'!CQ69</f>
        <v>-4.5628589661774084E-2</v>
      </c>
      <c r="AZ69" s="48">
        <v>14987.63</v>
      </c>
      <c r="BA69" s="18">
        <f>'Investment Analysis'!CZ69</f>
        <v>-8.8787553648068729E-2</v>
      </c>
      <c r="BB69" s="15">
        <f>'Investment Analysis'!CX69</f>
        <v>5.6609642301710741E-2</v>
      </c>
      <c r="BC69" s="48">
        <v>9264.92</v>
      </c>
      <c r="BD69" s="18">
        <f t="shared" si="100"/>
        <v>1.9145423762573448</v>
      </c>
      <c r="BE69" s="15">
        <f>'Investment Analysis'!DE69</f>
        <v>-0.12117055326931879</v>
      </c>
      <c r="BF69" s="48">
        <v>4365.47</v>
      </c>
      <c r="BG69" s="18">
        <f>'Investment Analysis'!DN69</f>
        <v>6.4516129032258215E-2</v>
      </c>
      <c r="BH69" s="15">
        <f>'Investment Analysis'!DL69</f>
        <v>1.6534541336353431E-2</v>
      </c>
      <c r="BI69" s="48">
        <v>2063.7600000000002</v>
      </c>
      <c r="BJ69" s="18">
        <f>'Investment Analysis'!EB69</f>
        <v>-0.17328951299671339</v>
      </c>
      <c r="BK69" s="15">
        <f>'Investment Analysis'!DZ69</f>
        <v>0.47652081109925315</v>
      </c>
      <c r="BL69" s="48">
        <v>3701.05</v>
      </c>
      <c r="BM69" s="18">
        <f>'Investment Analysis'!EI69</f>
        <v>-0.13964208242950113</v>
      </c>
      <c r="BN69" s="15">
        <f>'Investment Analysis'!EG69</f>
        <v>0.50879695672848302</v>
      </c>
      <c r="BO69" s="48"/>
      <c r="BP69" s="18">
        <f>'Investment Analysis'!DU69</f>
        <v>-4.9894957983192684E-3</v>
      </c>
      <c r="BQ69" s="15">
        <f>'Investment Analysis'!DS69</f>
        <v>0</v>
      </c>
      <c r="BR69" s="48">
        <v>5249.84</v>
      </c>
      <c r="BS69" s="18">
        <f>'Investment Analysis'!EP69</f>
        <v>-5.1033243486073611E-2</v>
      </c>
      <c r="BT69" s="15">
        <f>'Investment Analysis'!EN69</f>
        <v>0.63650449333746506</v>
      </c>
      <c r="BU69" s="48">
        <v>13459.57</v>
      </c>
      <c r="BV69" s="18">
        <f t="shared" si="70"/>
        <v>0.44431080899178893</v>
      </c>
      <c r="BW69" s="15">
        <f>'Investment Analysis'!EU69</f>
        <v>3.2368948725293688E-2</v>
      </c>
      <c r="BX69" s="48"/>
      <c r="BY69" s="18">
        <f t="shared" si="91"/>
        <v>0</v>
      </c>
      <c r="BZ69" s="15">
        <f>'Investment Analysis'!FB69</f>
        <v>0</v>
      </c>
      <c r="CA69" s="48">
        <v>22222.25</v>
      </c>
      <c r="CB69" s="18">
        <f t="shared" si="79"/>
        <v>-4.2144396551724139E-2</v>
      </c>
      <c r="CC69" s="15">
        <f>'Investment Analysis'!FI69</f>
        <v>5.2471225457007831E-3</v>
      </c>
      <c r="CD69" s="48">
        <v>17241.900000000001</v>
      </c>
      <c r="CE69" s="18">
        <f>'Investment Analysis'!FR69</f>
        <v>-7.3268743807112208E-2</v>
      </c>
      <c r="CF69" s="15">
        <f>'Investment Analysis'!FP69</f>
        <v>0.44779841761265904</v>
      </c>
      <c r="CG69" s="48">
        <v>5313.62</v>
      </c>
      <c r="CH69" s="18">
        <f>'Investment Analysis'!FR69</f>
        <v>-7.3268743807112208E-2</v>
      </c>
      <c r="CI69" s="15">
        <f>'Investment Analysis'!FW69</f>
        <v>9.6785186868113091E-2</v>
      </c>
      <c r="CJ69" s="48"/>
      <c r="CK69" s="18">
        <f t="shared" si="94"/>
        <v>0</v>
      </c>
      <c r="CL69" s="15">
        <f>'Investment Analysis'!GD69</f>
        <v>0</v>
      </c>
      <c r="CM69" s="48">
        <v>24800.46</v>
      </c>
      <c r="CN69" s="18">
        <f t="shared" si="24"/>
        <v>-5.9935871743487324E-3</v>
      </c>
      <c r="CO69" s="15">
        <f>'Investment Analysis'!GT69</f>
        <v>-5.8715596330275281E-3</v>
      </c>
      <c r="CP69" s="48">
        <v>28990.5</v>
      </c>
      <c r="CQ69" s="18">
        <f t="shared" si="25"/>
        <v>0.34737385145215494</v>
      </c>
      <c r="CR69" s="15">
        <f>'Investment Analysis'!HG69</f>
        <v>0.48053480141565097</v>
      </c>
      <c r="CS69" s="48">
        <v>7890</v>
      </c>
      <c r="CT69" s="18">
        <f t="shared" si="26"/>
        <v>-0.65084787765072394</v>
      </c>
      <c r="CU69" s="15">
        <f>'Investment Analysis'!HN69</f>
        <v>11.370967741935484</v>
      </c>
      <c r="CV69" s="48">
        <v>25772.45</v>
      </c>
      <c r="CW69" s="18">
        <f t="shared" si="27"/>
        <v>-0.10538729888748111</v>
      </c>
      <c r="CX69" s="15">
        <f>'Investment Analysis'!IB69</f>
        <v>3.5599622285174652E-2</v>
      </c>
      <c r="CY69" s="48">
        <v>15220.8</v>
      </c>
      <c r="CZ69" s="18">
        <f t="shared" si="28"/>
        <v>-0.14896281800391392</v>
      </c>
      <c r="DA69" s="15">
        <f>'Investment Analysis'!II69</f>
        <v>-3.3599999999999977E-2</v>
      </c>
      <c r="DB69" s="48">
        <v>19684</v>
      </c>
      <c r="DC69" s="18">
        <f t="shared" si="29"/>
        <v>2.4917734711073662</v>
      </c>
      <c r="DD69" s="15">
        <f>'Investment Analysis'!IP69</f>
        <v>3.00937316930287</v>
      </c>
      <c r="DE69" s="48"/>
      <c r="DF69" s="18">
        <f>'Investment Analysis'!IY69</f>
        <v>-0.18602841019653632</v>
      </c>
      <c r="DG69" s="15">
        <f>'Investment Analysis'!IW69</f>
        <v>1.2920547945205478</v>
      </c>
      <c r="DH69" s="48">
        <v>11534.8</v>
      </c>
      <c r="DI69" s="18">
        <f t="shared" si="31"/>
        <v>0.78248238348374333</v>
      </c>
      <c r="DJ69" s="15">
        <f>'Investment Analysis'!JD69</f>
        <v>0.16654530744336576</v>
      </c>
      <c r="DK69" s="48">
        <v>1894</v>
      </c>
      <c r="DL69" s="18">
        <f t="shared" si="32"/>
        <v>-0.91674359312497256</v>
      </c>
      <c r="DM69" s="15">
        <f>'Investment Analysis'!JK69</f>
        <v>-6.8578032407976552E-2</v>
      </c>
      <c r="DN69" s="48">
        <v>21191.4</v>
      </c>
      <c r="DO69" s="18">
        <f t="shared" si="33"/>
        <v>18.504279797514958</v>
      </c>
      <c r="DP69" s="15">
        <f>'Investment Analysis'!HU69</f>
        <v>2.233516483516484</v>
      </c>
      <c r="DQ69" s="48">
        <v>28980</v>
      </c>
      <c r="DR69" s="18">
        <f t="shared" si="34"/>
        <v>-2.2102243968280748E-2</v>
      </c>
      <c r="DS69" s="15">
        <f>'Investment Analysis'!JR69</f>
        <v>-0.54681963894044205</v>
      </c>
      <c r="DT69" s="48">
        <v>2994</v>
      </c>
      <c r="DU69" s="18">
        <f t="shared" si="82"/>
        <v>0.183399209486166</v>
      </c>
      <c r="DV69" s="15">
        <f>'Investment Analysis'!JY69</f>
        <v>-0.47430830039525684</v>
      </c>
      <c r="DW69" s="48">
        <v>23241.5</v>
      </c>
      <c r="DX69" s="18">
        <f t="shared" si="36"/>
        <v>0.70442211792314458</v>
      </c>
      <c r="DY69" s="15">
        <f>'Investment Analysis'!KF69</f>
        <v>4.2607802874743236E-2</v>
      </c>
      <c r="DZ69" s="48">
        <v>3188.4</v>
      </c>
      <c r="EA69" s="18">
        <f t="shared" si="83"/>
        <v>-0.84065967016491749</v>
      </c>
      <c r="EB69" s="15">
        <f>'Investment Analysis'!KM69</f>
        <v>0.91990521327014196</v>
      </c>
      <c r="EC69" s="48">
        <v>2179</v>
      </c>
      <c r="ED69" s="18">
        <f>'Investment Analysis'!KV69</f>
        <v>0.56435643564356441</v>
      </c>
      <c r="EE69" s="15">
        <f>'Investment Analysis'!KT69</f>
        <v>-0.39694656488549618</v>
      </c>
      <c r="EF69" s="48">
        <v>39757.5</v>
      </c>
      <c r="EG69" s="18">
        <f t="shared" si="39"/>
        <v>0.66950113378684806</v>
      </c>
      <c r="EH69" s="15">
        <f>'Investment Analysis'!LH69</f>
        <v>0.47948646385710297</v>
      </c>
      <c r="EI69" s="48">
        <v>9984.48</v>
      </c>
      <c r="EJ69" s="18">
        <f>'Investment Analysis'!LQ69</f>
        <v>0.37309806930060108</v>
      </c>
      <c r="EK69" s="15">
        <f>'Investment Analysis'!LO69</f>
        <v>0.22731428571428572</v>
      </c>
      <c r="EL69" s="48">
        <v>18333.25</v>
      </c>
      <c r="EM69" s="18">
        <f t="shared" si="84"/>
        <v>-0.17137853107344633</v>
      </c>
      <c r="EN69" s="15">
        <f>'Investment Analysis'!LV69</f>
        <v>0</v>
      </c>
      <c r="EO69" s="48"/>
      <c r="EP69" s="68">
        <f t="shared" si="74"/>
        <v>0</v>
      </c>
      <c r="EQ69" s="15">
        <f>'Investment Analysis'!MC69</f>
        <v>-0.44988764044943819</v>
      </c>
      <c r="ER69" s="48">
        <v>14359.68</v>
      </c>
      <c r="ES69" s="18">
        <f>'Investment Analysis'!LX69</f>
        <v>0.3502702702702703</v>
      </c>
      <c r="ET69" s="15">
        <f>'Investment Analysis'!LA69</f>
        <v>-0.71972751285972481</v>
      </c>
      <c r="EU69" s="48">
        <v>22390</v>
      </c>
      <c r="EV69" s="18">
        <f>'Investment Analysis'!ML69</f>
        <v>5.4168629298162907E-2</v>
      </c>
      <c r="EW69" s="15">
        <f>'Investment Analysis'!MJ69</f>
        <v>2.0161725067385445</v>
      </c>
      <c r="EX69" s="48">
        <v>59526</v>
      </c>
      <c r="EY69" s="18">
        <f t="shared" si="44"/>
        <v>-9.9421309429252244E-2</v>
      </c>
      <c r="EZ69" s="15">
        <f>'Investment Analysis'!MQ69</f>
        <v>-0.21199364575059579</v>
      </c>
      <c r="FA69" s="48"/>
      <c r="FB69" s="18">
        <f t="shared" si="45"/>
        <v>0</v>
      </c>
      <c r="FC69" s="15">
        <f>'Investment Analysis'!MX69</f>
        <v>-0.47532343076185918</v>
      </c>
      <c r="FD69" s="48">
        <v>4997</v>
      </c>
      <c r="FE69" s="18">
        <f t="shared" si="46"/>
        <v>-0.6851648836300861</v>
      </c>
      <c r="FF69" s="15">
        <f>'Investment Analysis'!NE69</f>
        <v>0.47552963755813088</v>
      </c>
      <c r="FG69" s="48"/>
      <c r="FH69" s="18">
        <f t="shared" si="47"/>
        <v>0</v>
      </c>
      <c r="FI69" s="15">
        <f>'Investment Analysis'!NL69</f>
        <v>-0.95498213576816193</v>
      </c>
      <c r="FJ69" s="48">
        <v>12117.2</v>
      </c>
      <c r="FK69" s="18">
        <f t="shared" si="48"/>
        <v>-0.36380628360215056</v>
      </c>
      <c r="FL69" s="15">
        <f>'Investment Analysis'!NS69</f>
        <v>1.3072761904761903</v>
      </c>
      <c r="FM69" s="48">
        <v>9259.7999999999993</v>
      </c>
      <c r="FN69" s="18">
        <f t="shared" si="49"/>
        <v>-0.63512922457374998</v>
      </c>
      <c r="FO69" s="15">
        <f>'Investment Analysis'!NZ69</f>
        <v>-0.12192762858443321</v>
      </c>
      <c r="FP69" s="48"/>
      <c r="FQ69" s="18">
        <f t="shared" si="50"/>
        <v>0</v>
      </c>
      <c r="FR69" s="15">
        <f>'Investment Analysis'!OG69</f>
        <v>-0.99428368857180838</v>
      </c>
      <c r="FS69" s="48">
        <v>18218.75</v>
      </c>
      <c r="FT69" s="18">
        <f t="shared" si="51"/>
        <v>-0.28463448871612135</v>
      </c>
      <c r="FU69" s="15">
        <f>'Investment Analysis'!ON69</f>
        <v>0.55995288574793867</v>
      </c>
      <c r="FV69" s="48"/>
      <c r="FW69" s="18">
        <f t="shared" si="52"/>
        <v>0</v>
      </c>
      <c r="FX69" s="15">
        <f>'Investment Analysis'!OU69</f>
        <v>-0.77662337662337666</v>
      </c>
      <c r="FY69" s="48"/>
      <c r="FZ69" s="18">
        <f t="shared" si="53"/>
        <v>0</v>
      </c>
      <c r="GA69" s="15">
        <f>'Investment Analysis'!PB69</f>
        <v>3.0323076923076928</v>
      </c>
      <c r="GB69" s="48">
        <v>20571</v>
      </c>
      <c r="GC69" s="18">
        <f>'Investment Analysis'!PK69</f>
        <v>-6.5987663176014701E-3</v>
      </c>
      <c r="GD69" s="15">
        <f>'Investment Analysis'!PI69</f>
        <v>-0.4033601378518093</v>
      </c>
      <c r="GE69" s="48">
        <v>8109.5</v>
      </c>
      <c r="GF69" s="18">
        <f>'Investment Analysis'!PY69</f>
        <v>-0.26900584795321636</v>
      </c>
      <c r="GG69" s="15">
        <f>'Investment Analysis'!PW69</f>
        <v>-0.56995412844036697</v>
      </c>
      <c r="GH69" s="48">
        <v>29026.799999999999</v>
      </c>
      <c r="GI69" s="18">
        <f>'Investment Analysis'!QF69</f>
        <v>8.6836340878272536E-2</v>
      </c>
      <c r="GJ69" s="15">
        <f>'Investment Analysis'!QD69</f>
        <v>-0.38234683896973831</v>
      </c>
      <c r="GK69" s="48">
        <v>5721.25</v>
      </c>
      <c r="GL69" s="18">
        <f>'Investment Analysis'!QM69</f>
        <v>3.0769230769230795E-2</v>
      </c>
      <c r="GM69" s="15">
        <f>'Investment Analysis'!QK69</f>
        <v>-0.4661354581673306</v>
      </c>
      <c r="GN69" s="48">
        <v>30031.33</v>
      </c>
      <c r="GO69" s="18">
        <f>'Investment Analysis'!QT69</f>
        <v>-0.48170731707317072</v>
      </c>
      <c r="GP69" s="15">
        <f>'Investment Analysis'!QR69</f>
        <v>-0.99274726346327302</v>
      </c>
      <c r="GQ69" s="48">
        <v>22667.8</v>
      </c>
      <c r="GR69" s="18">
        <f>'Investment Analysis'!RA69</f>
        <v>-0.2578667756436453</v>
      </c>
      <c r="GS69" s="15">
        <f>'Investment Analysis'!QY69</f>
        <v>-0.48555240793201127</v>
      </c>
      <c r="GT69" s="48">
        <v>5952.5</v>
      </c>
      <c r="GU69" s="18">
        <f>'Investment Analysis'!RH69</f>
        <v>-0.15717171717171718</v>
      </c>
      <c r="GV69" s="15">
        <f>'Investment Analysis'!RF69</f>
        <v>-0.54936271332901276</v>
      </c>
      <c r="GW69" s="48"/>
      <c r="GX69" s="18">
        <f>'Investment Analysis'!RO69</f>
        <v>-0.15997356649044325</v>
      </c>
      <c r="GY69" s="15">
        <f>'Investment Analysis'!RM69</f>
        <v>-0.23346321551164306</v>
      </c>
      <c r="GZ69" s="48">
        <v>27440</v>
      </c>
      <c r="HA69" s="18">
        <f>'Investment Analysis'!RV69</f>
        <v>-0.34117082533589249</v>
      </c>
      <c r="HB69" s="15">
        <f>'Investment Analysis'!RT69</f>
        <v>-6.2158469945355198E-2</v>
      </c>
      <c r="HC69" s="48"/>
      <c r="HD69" s="18">
        <f>'Investment Analysis'!SC69</f>
        <v>0.13513156154964961</v>
      </c>
      <c r="HE69" s="15">
        <f>'Investment Analysis'!SA69</f>
        <v>-0.35480234480685413</v>
      </c>
      <c r="HF69" s="48">
        <v>20375</v>
      </c>
      <c r="HG69" s="18">
        <f>'Investment Analysis'!SJ69</f>
        <v>-0.46592398427260812</v>
      </c>
      <c r="HH69" s="15">
        <f>'Investment Analysis'!SH69</f>
        <v>-0.34799999999999998</v>
      </c>
      <c r="HI69" s="48"/>
      <c r="HJ69" s="18">
        <f>'Investment Analysis'!SM69</f>
        <v>-7.5471698113207614E-2</v>
      </c>
      <c r="HK69" s="15">
        <f>'Investment Analysis'!SK69</f>
        <v>0</v>
      </c>
      <c r="HL69" s="48"/>
      <c r="HM69" s="18">
        <f>'Investment Analysis'!SP69</f>
        <v>0</v>
      </c>
      <c r="HN69" s="15">
        <f>'Investment Analysis'!SN69</f>
        <v>-6.4321753004188784E-2</v>
      </c>
      <c r="HO69" s="48"/>
      <c r="HP69" s="18">
        <f>'Investment Analysis'!TE69</f>
        <v>0.66474358974358971</v>
      </c>
      <c r="HQ69" s="15">
        <f>'Investment Analysis'!TC69</f>
        <v>-0.3567005201882586</v>
      </c>
      <c r="HR69" s="48"/>
      <c r="HS69" s="18">
        <f>'Investment Analysis'!TL69</f>
        <v>9.2625368731563365E-2</v>
      </c>
      <c r="HT69" s="15">
        <f>'Investment Analysis'!TJ69</f>
        <v>-0.15818181818181817</v>
      </c>
      <c r="HU69" s="48"/>
      <c r="HV69" s="18">
        <f>'Investment Analysis'!TS69</f>
        <v>-0.11966386554621844</v>
      </c>
      <c r="HW69" s="15">
        <f>'Investment Analysis'!TQ69</f>
        <v>-0.61825774525737354</v>
      </c>
      <c r="HX69" s="48"/>
      <c r="HY69" s="18">
        <f>'Investment Analysis'!TZ69</f>
        <v>0.3450292397660818</v>
      </c>
      <c r="HZ69" s="15">
        <f>'Investment Analysis'!TX69</f>
        <v>-0.47845804988662138</v>
      </c>
      <c r="IA69" s="48"/>
      <c r="IB69" s="18">
        <f>'Investment Analysis'!UG69</f>
        <v>0</v>
      </c>
      <c r="IC69" s="15">
        <f>'Investment Analysis'!UE69</f>
        <v>0</v>
      </c>
      <c r="ID69" s="48"/>
      <c r="IE69" s="18">
        <f>'Investment Analysis'!UN69</f>
        <v>0</v>
      </c>
      <c r="IF69" s="15">
        <f>'Investment Analysis'!UL69</f>
        <v>0</v>
      </c>
      <c r="IG69" s="48"/>
      <c r="IH69" s="18">
        <f>'Investment Analysis'!UU69</f>
        <v>0</v>
      </c>
      <c r="II69" s="15">
        <f>'Investment Analysis'!US69</f>
        <v>0</v>
      </c>
      <c r="IJ69" s="48"/>
      <c r="IK69" s="18">
        <f>'Investment Analysis'!VB69</f>
        <v>0</v>
      </c>
      <c r="IL69" s="15">
        <f>'Investment Analysis'!UZ69</f>
        <v>0</v>
      </c>
      <c r="IM69" s="48"/>
      <c r="IN69" s="18">
        <f>'Investment Analysis'!VI69</f>
        <v>0</v>
      </c>
      <c r="IO69" s="15">
        <f>'Investment Analysis'!VG69</f>
        <v>0</v>
      </c>
      <c r="IP69" s="18"/>
      <c r="IQ69" s="18"/>
      <c r="IR69" s="18"/>
      <c r="IS69" s="108">
        <f t="shared" si="59"/>
        <v>-17734.520000000251</v>
      </c>
      <c r="IT69" s="48">
        <f t="shared" si="60"/>
        <v>906137.96999999986</v>
      </c>
      <c r="IU69" s="101">
        <f t="shared" si="54"/>
        <v>0</v>
      </c>
      <c r="IV69" s="101"/>
      <c r="IW69" s="15">
        <f t="shared" si="55"/>
        <v>-0.1266218589089701</v>
      </c>
      <c r="IX69" s="113">
        <f t="shared" si="56"/>
        <v>-131371.3600000001</v>
      </c>
      <c r="IY69" s="21">
        <f t="shared" si="95"/>
        <v>9.6550857346187582E-2</v>
      </c>
      <c r="IZ69" s="173">
        <f t="shared" si="96"/>
        <v>79785.079999999842</v>
      </c>
    </row>
    <row r="70" spans="1:260" x14ac:dyDescent="0.2">
      <c r="A70" s="3">
        <f>'Investment Analysis'!A70</f>
        <v>45747</v>
      </c>
      <c r="B70" s="4">
        <f>'Investment Analysis'!B70</f>
        <v>45747</v>
      </c>
      <c r="C70" s="27">
        <f>'Investment Analysis'!C70</f>
        <v>42002.01</v>
      </c>
      <c r="D70" s="14">
        <f>'Investment Analysis'!D70</f>
        <v>418.42000000000553</v>
      </c>
      <c r="E70" s="15">
        <f>'Investment Analysis'!E70</f>
        <v>1.0062142301807169E-2</v>
      </c>
      <c r="F70" s="13">
        <f>'Investment Analysis'!G70</f>
        <v>5611.93</v>
      </c>
      <c r="G70" s="14">
        <f>'Investment Analysis'!H70</f>
        <v>30.980000000000473</v>
      </c>
      <c r="H70" s="15">
        <f>'Investment Analysis'!I70</f>
        <v>5.5510262589703319E-3</v>
      </c>
      <c r="I70" s="13">
        <f>'Investment Analysis'!K70</f>
        <v>17299.29</v>
      </c>
      <c r="J70" s="14">
        <f>'Investment Analysis'!L70</f>
        <v>-23.700000000000728</v>
      </c>
      <c r="K70" s="15">
        <f>'Investment Analysis'!M70</f>
        <v>-1.3681240940507803E-3</v>
      </c>
      <c r="L70" s="41">
        <f>'Investment Analysis'!T70</f>
        <v>252.56369714873321</v>
      </c>
      <c r="M70" s="21">
        <f>'Investment Analysis'!V70</f>
        <v>2.9028081841304372E-3</v>
      </c>
      <c r="N70" s="21">
        <f>'Investment Analysis'!W70</f>
        <v>-2.3793486082357877E-2</v>
      </c>
      <c r="P70" s="48">
        <f>'Investment Analysis'!Y70</f>
        <v>73846.81</v>
      </c>
      <c r="Q70" s="18"/>
      <c r="R70" s="83"/>
      <c r="S70" s="48">
        <v>19094.669999999998</v>
      </c>
      <c r="T70" s="18">
        <f>'Investment Analysis'!AH70</f>
        <v>-0.13056301448254609</v>
      </c>
      <c r="U70" s="15">
        <f>'Investment Analysis'!AF70</f>
        <v>0.19870121988226</v>
      </c>
      <c r="V70" s="48">
        <v>16614.310000000001</v>
      </c>
      <c r="W70" s="18">
        <f>'Investment Analysis'!AO70</f>
        <v>-4.8026628625772776E-2</v>
      </c>
      <c r="X70" s="15">
        <f>'Investment Analysis'!AM70</f>
        <v>7.6344086021505275E-2</v>
      </c>
      <c r="Y70" s="48">
        <v>9619.15</v>
      </c>
      <c r="Z70" s="18">
        <f t="shared" si="2"/>
        <v>-3.5770850040096266E-2</v>
      </c>
      <c r="AA70" s="15">
        <f>'Investment Analysis'!GM70</f>
        <v>-1.3756613756613653E-2</v>
      </c>
      <c r="AB70" s="48">
        <v>2310.62</v>
      </c>
      <c r="AC70" s="18">
        <f t="shared" si="101"/>
        <v>2.87180623357116</v>
      </c>
      <c r="AD70" s="15">
        <f>'Investment Analysis'!AT70</f>
        <v>0.10364794441227558</v>
      </c>
      <c r="AE70" s="48">
        <v>20987.32</v>
      </c>
      <c r="AF70" s="18">
        <f>'Investment Analysis'!BC70</f>
        <v>-4.2754297468044419E-2</v>
      </c>
      <c r="AG70" s="15">
        <f>'Investment Analysis'!BA70</f>
        <v>0.45756897837434762</v>
      </c>
      <c r="AH70" s="48"/>
      <c r="AI70" s="18">
        <f t="shared" si="97"/>
        <v>0</v>
      </c>
      <c r="AJ70" s="15">
        <f>'Investment Analysis'!BH70</f>
        <v>0</v>
      </c>
      <c r="AK70" s="48">
        <v>16942.38</v>
      </c>
      <c r="AL70" s="18">
        <f t="shared" si="64"/>
        <v>5.2236495970886407</v>
      </c>
      <c r="AM70" s="15">
        <f>'Investment Analysis'!BO70</f>
        <v>2.7955540586055854E-2</v>
      </c>
      <c r="AN70" s="48">
        <v>12745.85</v>
      </c>
      <c r="AO70" s="18">
        <f t="shared" si="98"/>
        <v>8.2124676724137924</v>
      </c>
      <c r="AP70" s="15">
        <f>'Investment Analysis'!BV70</f>
        <v>-8.5614600107353681E-2</v>
      </c>
      <c r="AQ70" s="48"/>
      <c r="AR70" s="18">
        <f t="shared" si="99"/>
        <v>0</v>
      </c>
      <c r="AS70" s="15">
        <f>'Investment Analysis'!CC70</f>
        <v>0</v>
      </c>
      <c r="AT70" s="48">
        <v>22669.02</v>
      </c>
      <c r="AU70" s="18">
        <f>'Investment Analysis'!CL70</f>
        <v>-0.14813736903376018</v>
      </c>
      <c r="AV70" s="15">
        <f>'Investment Analysis'!CJ70</f>
        <v>-3.1756533245120767E-2</v>
      </c>
      <c r="AW70" s="48">
        <v>16731.27</v>
      </c>
      <c r="AX70" s="18">
        <f t="shared" si="67"/>
        <v>-2.6593046822221043E-2</v>
      </c>
      <c r="AY70" s="15">
        <f>'Investment Analysis'!CQ70</f>
        <v>-5.0095724313975756E-2</v>
      </c>
      <c r="AZ70" s="48">
        <v>14943.51</v>
      </c>
      <c r="BA70" s="18">
        <f>'Investment Analysis'!CZ70</f>
        <v>-9.1469957081545164E-2</v>
      </c>
      <c r="BB70" s="15">
        <f>'Investment Analysis'!CX70</f>
        <v>5.3499222395023298E-2</v>
      </c>
      <c r="BC70" s="48">
        <v>9255.2800000000007</v>
      </c>
      <c r="BD70" s="18">
        <f t="shared" si="100"/>
        <v>1.9135823125186733</v>
      </c>
      <c r="BE70" s="15">
        <f>'Investment Analysis'!DE70</f>
        <v>-0.12208504801097401</v>
      </c>
      <c r="BF70" s="48">
        <v>4311.97</v>
      </c>
      <c r="BG70" s="18">
        <f>'Investment Analysis'!DN70</f>
        <v>5.1470588235294164E-2</v>
      </c>
      <c r="BH70" s="15">
        <f>'Investment Analysis'!DL70</f>
        <v>4.0770101925254754E-3</v>
      </c>
      <c r="BI70" s="48">
        <v>2050.34</v>
      </c>
      <c r="BJ70" s="18">
        <f>'Investment Analysis'!EB70</f>
        <v>-0.17866746340005976</v>
      </c>
      <c r="BK70" s="15">
        <f>'Investment Analysis'!DZ70</f>
        <v>0.46691568836712916</v>
      </c>
      <c r="BL70" s="48">
        <v>3688.22</v>
      </c>
      <c r="BM70" s="18">
        <f>'Investment Analysis'!EI70</f>
        <v>-0.1426247288503254</v>
      </c>
      <c r="BN70" s="15">
        <f>'Investment Analysis'!EG70</f>
        <v>0.50356633380884452</v>
      </c>
      <c r="BO70" s="48"/>
      <c r="BP70" s="18">
        <f>'Investment Analysis'!DU70</f>
        <v>-1.1817226890756191E-2</v>
      </c>
      <c r="BQ70" s="15">
        <f>'Investment Analysis'!DS70</f>
        <v>0</v>
      </c>
      <c r="BR70" s="48">
        <v>5252.82</v>
      </c>
      <c r="BS70" s="18">
        <f>'Investment Analysis'!EP70</f>
        <v>-5.0494159928122104E-2</v>
      </c>
      <c r="BT70" s="15">
        <f>'Investment Analysis'!EN70</f>
        <v>0.63743414936473497</v>
      </c>
      <c r="BU70" s="48">
        <v>13541.73</v>
      </c>
      <c r="BV70" s="18">
        <f t="shared" si="70"/>
        <v>0.44984048997173237</v>
      </c>
      <c r="BW70" s="15">
        <f>'Investment Analysis'!EU70</f>
        <v>3.8670867946147283E-2</v>
      </c>
      <c r="BX70" s="48"/>
      <c r="BY70" s="18">
        <f t="shared" si="91"/>
        <v>0</v>
      </c>
      <c r="BZ70" s="15">
        <f>'Investment Analysis'!FB70</f>
        <v>0</v>
      </c>
      <c r="CA70" s="48">
        <v>22416.82</v>
      </c>
      <c r="CB70" s="18">
        <f t="shared" si="79"/>
        <v>-3.3757758620689665E-2</v>
      </c>
      <c r="CC70" s="15">
        <f>'Investment Analysis'!FI70</f>
        <v>1.4048747461069707E-2</v>
      </c>
      <c r="CD70" s="48">
        <v>17292.080000000002</v>
      </c>
      <c r="CE70" s="18">
        <f>'Investment Analysis'!FR70</f>
        <v>-7.0571397115490445E-2</v>
      </c>
      <c r="CF70" s="15">
        <f>'Investment Analysis'!FP70</f>
        <v>0.45201238390092879</v>
      </c>
      <c r="CG70" s="48">
        <v>5367.01</v>
      </c>
      <c r="CH70" s="18">
        <f>'Investment Analysis'!FR70</f>
        <v>-7.0571397115490445E-2</v>
      </c>
      <c r="CI70" s="15">
        <f>'Investment Analysis'!FW70</f>
        <v>0.10780415767352033</v>
      </c>
      <c r="CJ70" s="48"/>
      <c r="CK70" s="18">
        <f t="shared" si="94"/>
        <v>0</v>
      </c>
      <c r="CL70" s="15">
        <f>'Investment Analysis'!GD70</f>
        <v>0</v>
      </c>
      <c r="CM70" s="48">
        <v>24938.43</v>
      </c>
      <c r="CN70" s="18">
        <f t="shared" si="24"/>
        <v>-4.63727454909808E-4</v>
      </c>
      <c r="CO70" s="15">
        <f>'Investment Analysis'!GT70</f>
        <v>-1.0275229357798206E-2</v>
      </c>
      <c r="CP70" s="48">
        <v>28507.599999999999</v>
      </c>
      <c r="CQ70" s="18">
        <f t="shared" si="25"/>
        <v>0.32493040160250597</v>
      </c>
      <c r="CR70" s="15">
        <f>'Investment Analysis'!HG70</f>
        <v>0.45587326554687962</v>
      </c>
      <c r="CS70" s="48">
        <v>7950</v>
      </c>
      <c r="CT70" s="18">
        <f t="shared" si="26"/>
        <v>-0.64819272843133779</v>
      </c>
      <c r="CU70" s="15">
        <f>'Investment Analysis'!HN70</f>
        <v>10.971774193548388</v>
      </c>
      <c r="CV70" s="48">
        <v>25469.3</v>
      </c>
      <c r="CW70" s="18">
        <f t="shared" si="27"/>
        <v>-0.11591023482652692</v>
      </c>
      <c r="CX70" s="15">
        <f>'Investment Analysis'!IB70</f>
        <v>2.3418319169027285E-2</v>
      </c>
      <c r="CY70" s="48">
        <v>15068.7</v>
      </c>
      <c r="CZ70" s="18">
        <f t="shared" si="28"/>
        <v>-0.15746715124405922</v>
      </c>
      <c r="DA70" s="15">
        <f>'Investment Analysis'!II70</f>
        <v>-4.325714285714282E-2</v>
      </c>
      <c r="DB70" s="48">
        <v>19924</v>
      </c>
      <c r="DC70" s="18">
        <f t="shared" si="29"/>
        <v>2.5343474211716708</v>
      </c>
      <c r="DD70" s="15">
        <f>'Investment Analysis'!IP70</f>
        <v>2.9843780511618823</v>
      </c>
      <c r="DE70" s="48"/>
      <c r="DF70" s="18">
        <f>'Investment Analysis'!IY70</f>
        <v>-0.1990659661412727</v>
      </c>
      <c r="DG70" s="15">
        <f>'Investment Analysis'!IW70</f>
        <v>1.2553424657534245</v>
      </c>
      <c r="DH70" s="48">
        <v>11527.2</v>
      </c>
      <c r="DI70" s="18">
        <f t="shared" si="31"/>
        <v>0.78130794906663381</v>
      </c>
      <c r="DJ70" s="15">
        <f>'Investment Analysis'!JD70</f>
        <v>0.16577669902912628</v>
      </c>
      <c r="DK70" s="48">
        <v>1876.95</v>
      </c>
      <c r="DL70" s="18">
        <f t="shared" si="32"/>
        <v>-0.91749307661875246</v>
      </c>
      <c r="DM70" s="15">
        <f>'Investment Analysis'!JK70</f>
        <v>-7.6962797216553178E-2</v>
      </c>
      <c r="DN70" s="48">
        <v>21407.4</v>
      </c>
      <c r="DO70" s="18">
        <f t="shared" si="33"/>
        <v>18.703083294983895</v>
      </c>
      <c r="DP70" s="15">
        <f>'Investment Analysis'!HU70</f>
        <v>2.2684065934065933</v>
      </c>
      <c r="DQ70" s="48">
        <v>28878</v>
      </c>
      <c r="DR70" s="18">
        <f t="shared" si="34"/>
        <v>-2.5544120128226759E-2</v>
      </c>
      <c r="DS70" s="15">
        <f>'Investment Analysis'!JR70</f>
        <v>-0.51712502108992742</v>
      </c>
      <c r="DT70" s="48">
        <v>2832</v>
      </c>
      <c r="DU70" s="18">
        <f t="shared" si="82"/>
        <v>0.11936758893280633</v>
      </c>
      <c r="DV70" s="15">
        <f>'Investment Analysis'!JY70</f>
        <v>-0.48616600790513831</v>
      </c>
      <c r="DW70" s="48">
        <v>23644.5</v>
      </c>
      <c r="DX70" s="18">
        <f t="shared" si="36"/>
        <v>0.73397623936638312</v>
      </c>
      <c r="DY70" s="15">
        <f>'Investment Analysis'!KF70</f>
        <v>4.7227926078028649E-2</v>
      </c>
      <c r="DZ70" s="48">
        <v>3208.8</v>
      </c>
      <c r="EA70" s="18">
        <f t="shared" si="83"/>
        <v>-0.83964017991004503</v>
      </c>
      <c r="EB70" s="15">
        <f>'Investment Analysis'!KM70</f>
        <v>0.90331753554502336</v>
      </c>
      <c r="EC70" s="48">
        <v>2221.3000000000002</v>
      </c>
      <c r="ED70" s="18">
        <f>'Investment Analysis'!KV70</f>
        <v>0.56138613861386133</v>
      </c>
      <c r="EE70" s="15">
        <f>'Investment Analysis'!KT70</f>
        <v>-0.39809160305343516</v>
      </c>
      <c r="EF70" s="48">
        <v>40072.5</v>
      </c>
      <c r="EG70" s="18">
        <f t="shared" si="39"/>
        <v>0.68272864701436131</v>
      </c>
      <c r="EH70" s="15">
        <f>'Investment Analysis'!LH70</f>
        <v>0.49148758024002231</v>
      </c>
      <c r="EI70" s="48">
        <v>10082.129999999999</v>
      </c>
      <c r="EJ70" s="18">
        <f>'Investment Analysis'!LQ70</f>
        <v>0.38601201892341153</v>
      </c>
      <c r="EK70" s="15">
        <f>'Investment Analysis'!LO70</f>
        <v>0.23885714285714293</v>
      </c>
      <c r="EL70" s="48">
        <v>18476.25</v>
      </c>
      <c r="EM70" s="18">
        <f t="shared" si="84"/>
        <v>-0.16491525423728814</v>
      </c>
      <c r="EN70" s="15">
        <f>'Investment Analysis'!LV70</f>
        <v>0</v>
      </c>
      <c r="EO70" s="48"/>
      <c r="EP70" s="68">
        <f t="shared" si="74"/>
        <v>0</v>
      </c>
      <c r="EQ70" s="15">
        <f>'Investment Analysis'!MC70</f>
        <v>-0.45528089887640455</v>
      </c>
      <c r="ER70" s="48">
        <v>14330.52</v>
      </c>
      <c r="ES70" s="18">
        <f>'Investment Analysis'!LX70</f>
        <v>0.3632432432432432</v>
      </c>
      <c r="ET70" s="15">
        <f>'Investment Analysis'!LA70</f>
        <v>-0.71903239260392049</v>
      </c>
      <c r="EU70" s="48">
        <v>21630</v>
      </c>
      <c r="EV70" s="18">
        <f>'Investment Analysis'!ML70</f>
        <v>2.0725388601036329E-2</v>
      </c>
      <c r="EW70" s="15">
        <f>'Investment Analysis'!MJ70</f>
        <v>1.9204851752021566</v>
      </c>
      <c r="EX70" s="48">
        <v>59190</v>
      </c>
      <c r="EY70" s="18">
        <f t="shared" si="44"/>
        <v>-0.10450470895268353</v>
      </c>
      <c r="EZ70" s="15">
        <f>'Investment Analysis'!MQ70</f>
        <v>-0.21644162033359809</v>
      </c>
      <c r="FA70" s="48"/>
      <c r="FB70" s="18">
        <f t="shared" si="45"/>
        <v>0</v>
      </c>
      <c r="FC70" s="15">
        <f>'Investment Analysis'!MX70</f>
        <v>-0.48778150455198854</v>
      </c>
      <c r="FD70" s="48">
        <v>5003.75</v>
      </c>
      <c r="FE70" s="18">
        <f t="shared" si="46"/>
        <v>-0.68473960105344067</v>
      </c>
      <c r="FF70" s="15">
        <f>'Investment Analysis'!NE70</f>
        <v>0.47826086956521735</v>
      </c>
      <c r="FG70" s="48"/>
      <c r="FH70" s="18">
        <f t="shared" si="47"/>
        <v>0</v>
      </c>
      <c r="FI70" s="15">
        <f>'Investment Analysis'!NL70</f>
        <v>-0.95585549821357685</v>
      </c>
      <c r="FJ70" s="48">
        <v>12211.2</v>
      </c>
      <c r="FK70" s="18">
        <f t="shared" si="48"/>
        <v>-0.3588709677419355</v>
      </c>
      <c r="FL70" s="15">
        <f>'Investment Analysis'!NS70</f>
        <v>1.3253333333333333</v>
      </c>
      <c r="FM70" s="48">
        <v>9278.4</v>
      </c>
      <c r="FN70" s="18">
        <f t="shared" si="49"/>
        <v>-0.63439631496199511</v>
      </c>
      <c r="FO70" s="15">
        <f>'Investment Analysis'!NZ70</f>
        <v>-0.12016385980883025</v>
      </c>
      <c r="FP70" s="48"/>
      <c r="FQ70" s="18">
        <f t="shared" si="50"/>
        <v>0</v>
      </c>
      <c r="FR70" s="15">
        <f>'Investment Analysis'!OG70</f>
        <v>-0.99437231355519118</v>
      </c>
      <c r="FS70" s="48">
        <v>17107.75</v>
      </c>
      <c r="FT70" s="18">
        <f t="shared" si="51"/>
        <v>-0.32825828744196089</v>
      </c>
      <c r="FU70" s="15">
        <f>'Investment Analysis'!ON70</f>
        <v>0.46431095406360406</v>
      </c>
      <c r="FV70" s="48"/>
      <c r="FW70" s="18">
        <f t="shared" si="52"/>
        <v>0</v>
      </c>
      <c r="FX70" s="15">
        <f>'Investment Analysis'!OU70</f>
        <v>-0.77662337662337666</v>
      </c>
      <c r="FY70" s="48"/>
      <c r="FZ70" s="18">
        <f t="shared" si="53"/>
        <v>0</v>
      </c>
      <c r="GA70" s="15">
        <f>'Investment Analysis'!PB70</f>
        <v>3.055076923076923</v>
      </c>
      <c r="GB70" s="48">
        <v>21027.599999999999</v>
      </c>
      <c r="GC70" s="18">
        <f>'Investment Analysis'!PK70</f>
        <v>8.6070865012196631E-4</v>
      </c>
      <c r="GD70" s="15">
        <f>'Investment Analysis'!PI70</f>
        <v>-0.39887995404939686</v>
      </c>
      <c r="GE70" s="48">
        <v>8175.5</v>
      </c>
      <c r="GF70" s="18">
        <f>'Investment Analysis'!PY70</f>
        <v>-0.27290448343079921</v>
      </c>
      <c r="GG70" s="15">
        <f>'Investment Analysis'!PW70</f>
        <v>-0.57224770642201828</v>
      </c>
      <c r="GH70" s="48">
        <v>29289.7</v>
      </c>
      <c r="GI70" s="18">
        <f>'Investment Analysis'!QF70</f>
        <v>6.9834150412016197E-2</v>
      </c>
      <c r="GJ70" s="15">
        <f>'Investment Analysis'!QD70</f>
        <v>-0.39200924745843091</v>
      </c>
      <c r="GK70" s="48">
        <v>5922.5</v>
      </c>
      <c r="GL70" s="18">
        <f>'Investment Analysis'!QM70</f>
        <v>0</v>
      </c>
      <c r="GM70" s="15">
        <f>'Investment Analysis'!QK70</f>
        <v>-0.48207171314741032</v>
      </c>
      <c r="GN70" s="48">
        <v>30474.77</v>
      </c>
      <c r="GO70" s="18">
        <f>'Investment Analysis'!QT70</f>
        <v>-0.48257839721254353</v>
      </c>
      <c r="GP70" s="15">
        <f>'Investment Analysis'!QR70</f>
        <v>-0.99275945293644408</v>
      </c>
      <c r="GQ70" s="48">
        <v>22900.85</v>
      </c>
      <c r="GR70" s="18">
        <f>'Investment Analysis'!RA70</f>
        <v>-0.29546383326522274</v>
      </c>
      <c r="GS70" s="15">
        <f>'Investment Analysis'!QY70</f>
        <v>-0.51161473087818699</v>
      </c>
      <c r="GT70" s="48">
        <v>5872</v>
      </c>
      <c r="GU70" s="18">
        <f>'Investment Analysis'!RH70</f>
        <v>-0.17131313131313125</v>
      </c>
      <c r="GV70" s="15">
        <f>'Investment Analysis'!RF70</f>
        <v>-0.55692374162886149</v>
      </c>
      <c r="GW70" s="48"/>
      <c r="GX70" s="18">
        <f>'Investment Analysis'!RO70</f>
        <v>-0.15616104107360715</v>
      </c>
      <c r="GY70" s="15">
        <f>'Investment Analysis'!RM70</f>
        <v>-0.22998422859263387</v>
      </c>
      <c r="GZ70" s="48">
        <v>27100</v>
      </c>
      <c r="HA70" s="18">
        <f>'Investment Analysis'!RV70</f>
        <v>-0.34980806142034543</v>
      </c>
      <c r="HB70" s="15">
        <f>'Investment Analysis'!RT70</f>
        <v>-7.4453551912568292E-2</v>
      </c>
      <c r="HC70" s="48"/>
      <c r="HD70" s="18">
        <f>'Investment Analysis'!SC70</f>
        <v>0.11595927541980709</v>
      </c>
      <c r="HE70" s="15">
        <f>'Investment Analysis'!SA70</f>
        <v>-0.36569968435292344</v>
      </c>
      <c r="HF70" s="48">
        <v>19800</v>
      </c>
      <c r="HG70" s="18">
        <f>'Investment Analysis'!SJ70</f>
        <v>-0.48099606815203144</v>
      </c>
      <c r="HH70" s="15">
        <f>'Investment Analysis'!SH70</f>
        <v>-0.3664</v>
      </c>
      <c r="HI70" s="48"/>
      <c r="HJ70" s="18">
        <f>'Investment Analysis'!SM70</f>
        <v>-4.6938775510204013E-2</v>
      </c>
      <c r="HK70" s="15">
        <f>'Investment Analysis'!SK70</f>
        <v>0</v>
      </c>
      <c r="HL70" s="48"/>
      <c r="HM70" s="18">
        <f>'Investment Analysis'!SP70</f>
        <v>0</v>
      </c>
      <c r="HN70" s="15">
        <f>'Investment Analysis'!SN70</f>
        <v>-4.9841583694334453E-2</v>
      </c>
      <c r="HO70" s="48"/>
      <c r="HP70" s="18">
        <f>'Investment Analysis'!TE70</f>
        <v>0.56474358974358974</v>
      </c>
      <c r="HQ70" s="15">
        <f>'Investment Analysis'!TC70</f>
        <v>-0.39534307654198658</v>
      </c>
      <c r="HR70" s="48"/>
      <c r="HS70" s="18">
        <f>'Investment Analysis'!TL70</f>
        <v>6.1946902654867145E-2</v>
      </c>
      <c r="HT70" s="15">
        <f>'Investment Analysis'!TJ70</f>
        <v>-0.18181818181818185</v>
      </c>
      <c r="HU70" s="48"/>
      <c r="HV70" s="18">
        <f>'Investment Analysis'!TS70</f>
        <v>-0.15025210084033611</v>
      </c>
      <c r="HW70" s="15">
        <f>'Investment Analysis'!TQ70</f>
        <v>-0.63152179458214597</v>
      </c>
      <c r="HX70" s="48"/>
      <c r="HY70" s="18">
        <f>'Investment Analysis'!TZ70</f>
        <v>0.3274853801169591</v>
      </c>
      <c r="HZ70" s="15">
        <f>'Investment Analysis'!TX70</f>
        <v>-0.48526077097505671</v>
      </c>
      <c r="IA70" s="48"/>
      <c r="IB70" s="18">
        <f>'Investment Analysis'!UG70</f>
        <v>0</v>
      </c>
      <c r="IC70" s="15">
        <f>'Investment Analysis'!UE70</f>
        <v>0</v>
      </c>
      <c r="ID70" s="48"/>
      <c r="IE70" s="18">
        <f>'Investment Analysis'!UN70</f>
        <v>0</v>
      </c>
      <c r="IF70" s="15">
        <f>'Investment Analysis'!UL70</f>
        <v>0</v>
      </c>
      <c r="IG70" s="48"/>
      <c r="IH70" s="18">
        <f>'Investment Analysis'!UU70</f>
        <v>0</v>
      </c>
      <c r="II70" s="15">
        <f>'Investment Analysis'!US70</f>
        <v>0</v>
      </c>
      <c r="IJ70" s="48"/>
      <c r="IK70" s="18">
        <f>'Investment Analysis'!VB70</f>
        <v>0</v>
      </c>
      <c r="IL70" s="15">
        <f>'Investment Analysis'!UZ70</f>
        <v>0</v>
      </c>
      <c r="IM70" s="48"/>
      <c r="IN70" s="18">
        <f>'Investment Analysis'!VI70</f>
        <v>0</v>
      </c>
      <c r="IO70" s="15">
        <f>'Investment Analysis'!VG70</f>
        <v>0</v>
      </c>
      <c r="IP70" s="18"/>
      <c r="IQ70" s="18"/>
      <c r="IR70" s="18"/>
      <c r="IS70" s="108">
        <f t="shared" si="59"/>
        <v>-1057.1899999999441</v>
      </c>
      <c r="IT70" s="48">
        <f t="shared" si="60"/>
        <v>905080.77999999991</v>
      </c>
      <c r="IU70" s="101">
        <f t="shared" si="54"/>
        <v>0</v>
      </c>
      <c r="IV70" s="101"/>
      <c r="IW70" s="15">
        <f t="shared" si="55"/>
        <v>-0.12764082805886676</v>
      </c>
      <c r="IX70" s="113">
        <f t="shared" si="56"/>
        <v>-132428.55000000005</v>
      </c>
      <c r="IY70" s="21">
        <f t="shared" si="95"/>
        <v>9.527151287629658E-2</v>
      </c>
      <c r="IZ70" s="173">
        <f t="shared" si="96"/>
        <v>78727.889999999898</v>
      </c>
    </row>
    <row r="71" spans="1:260" x14ac:dyDescent="0.2">
      <c r="A71" s="3">
        <f>'Investment Analysis'!A71</f>
        <v>45748</v>
      </c>
      <c r="B71" s="4">
        <f>'Investment Analysis'!B71</f>
        <v>45748</v>
      </c>
      <c r="C71" s="27">
        <f>'Investment Analysis'!C71</f>
        <v>41989.84</v>
      </c>
      <c r="D71" s="14">
        <f>'Investment Analysis'!D71</f>
        <v>-12.17000000000553</v>
      </c>
      <c r="E71" s="15">
        <f>'Investment Analysis'!E71</f>
        <v>-2.8974803824877735E-4</v>
      </c>
      <c r="F71" s="13">
        <f>'Investment Analysis'!G71</f>
        <v>5633.08</v>
      </c>
      <c r="G71" s="14">
        <f>'Investment Analysis'!H71</f>
        <v>21.149999999999636</v>
      </c>
      <c r="H71" s="15">
        <f>'Investment Analysis'!I71</f>
        <v>3.7687569160698075E-3</v>
      </c>
      <c r="I71" s="13">
        <f>'Investment Analysis'!K71</f>
        <v>17449.89</v>
      </c>
      <c r="J71" s="14">
        <f>'Investment Analysis'!L71</f>
        <v>150.59999999999854</v>
      </c>
      <c r="K71" s="15">
        <f>'Investment Analysis'!M71</f>
        <v>8.7055595923300061E-3</v>
      </c>
      <c r="L71" s="41">
        <f>'Investment Analysis'!T71</f>
        <v>252.99136446406618</v>
      </c>
      <c r="M71" s="21">
        <f>'Investment Analysis'!V71</f>
        <v>1.6933047787985047E-3</v>
      </c>
      <c r="N71" s="21">
        <f>'Investment Analysis'!W71</f>
        <v>-2.2140470927246903E-2</v>
      </c>
      <c r="P71" s="48">
        <f>'Investment Analysis'!Y71</f>
        <v>74343.91</v>
      </c>
      <c r="Q71" s="18"/>
      <c r="R71" s="83"/>
      <c r="S71" s="48">
        <v>19293.82</v>
      </c>
      <c r="T71" s="18">
        <f>'Investment Analysis'!AH71</f>
        <v>-0.12149491570189724</v>
      </c>
      <c r="U71" s="15">
        <f>'Investment Analysis'!AF71</f>
        <v>0.21120349578199904</v>
      </c>
      <c r="V71" s="48">
        <v>16738.8</v>
      </c>
      <c r="W71" s="18">
        <f>'Investment Analysis'!AO71</f>
        <v>-4.0893961008083658E-2</v>
      </c>
      <c r="X71" s="15">
        <f>'Investment Analysis'!AM71</f>
        <v>8.4408602150537637E-2</v>
      </c>
      <c r="Y71" s="48">
        <v>9283.7199999999993</v>
      </c>
      <c r="Z71" s="18">
        <f t="shared" si="2"/>
        <v>-6.9394546912590283E-2</v>
      </c>
      <c r="AA71" s="15">
        <f>'Investment Analysis'!GM71</f>
        <v>-4.8148148148148162E-2</v>
      </c>
      <c r="AB71" s="48">
        <v>2328.8000000000002</v>
      </c>
      <c r="AC71" s="18">
        <f t="shared" si="101"/>
        <v>2.8786331205407434</v>
      </c>
      <c r="AD71" s="15">
        <f>'Investment Analysis'!AT71</f>
        <v>0.11233352634626528</v>
      </c>
      <c r="AE71" s="48">
        <v>21066.77</v>
      </c>
      <c r="AF71" s="18">
        <f>'Investment Analysis'!BC71</f>
        <v>-3.9130221852196528E-2</v>
      </c>
      <c r="AG71" s="15">
        <f>'Investment Analysis'!BA71</f>
        <v>0.46308724832214765</v>
      </c>
      <c r="AH71" s="48"/>
      <c r="AI71" s="18">
        <f t="shared" si="97"/>
        <v>0</v>
      </c>
      <c r="AJ71" s="15">
        <f>'Investment Analysis'!BH71</f>
        <v>0</v>
      </c>
      <c r="AK71" s="48">
        <v>17150.55</v>
      </c>
      <c r="AL71" s="18">
        <f t="shared" si="64"/>
        <v>5.2777618923836753</v>
      </c>
      <c r="AM71" s="15">
        <f>'Investment Analysis'!BO71</f>
        <v>4.0586055911081116E-2</v>
      </c>
      <c r="AN71" s="48">
        <v>12895.5</v>
      </c>
      <c r="AO71" s="18">
        <f t="shared" si="98"/>
        <v>8.2447198275862075</v>
      </c>
      <c r="AP71" s="15">
        <f>'Investment Analysis'!BV71</f>
        <v>-7.4879227053140082E-2</v>
      </c>
      <c r="AQ71" s="48"/>
      <c r="AR71" s="18">
        <f t="shared" si="99"/>
        <v>0</v>
      </c>
      <c r="AS71" s="15">
        <f>'Investment Analysis'!CC71</f>
        <v>0</v>
      </c>
      <c r="AT71" s="48">
        <v>22607.07</v>
      </c>
      <c r="AU71" s="18">
        <f>'Investment Analysis'!CL71</f>
        <v>-0.1504656577415599</v>
      </c>
      <c r="AV71" s="15">
        <f>'Investment Analysis'!CJ71</f>
        <v>-3.440291101554744E-2</v>
      </c>
      <c r="AW71" s="48">
        <v>16714.41</v>
      </c>
      <c r="AX71" s="18">
        <f t="shared" si="67"/>
        <v>-2.7469209582705406E-2</v>
      </c>
      <c r="AY71" s="15">
        <f>'Investment Analysis'!CQ71</f>
        <v>-5.1052967453733292E-2</v>
      </c>
      <c r="AZ71" s="48">
        <v>14983.21</v>
      </c>
      <c r="BA71" s="18">
        <f>'Investment Analysis'!CZ71</f>
        <v>-8.9055793991416318E-2</v>
      </c>
      <c r="BB71" s="15">
        <f>'Investment Analysis'!CX71</f>
        <v>5.6298600311042064E-2</v>
      </c>
      <c r="BC71" s="48">
        <v>9274.56</v>
      </c>
      <c r="BD71" s="18">
        <f t="shared" si="100"/>
        <v>1.9155024399960161</v>
      </c>
      <c r="BE71" s="15">
        <f>'Investment Analysis'!DE71</f>
        <v>-0.12025605852766358</v>
      </c>
      <c r="BF71" s="48">
        <v>4330.46</v>
      </c>
      <c r="BG71" s="18">
        <f>'Investment Analysis'!DN71</f>
        <v>5.5977229601518186E-2</v>
      </c>
      <c r="BH71" s="15">
        <f>'Investment Analysis'!DL71</f>
        <v>8.3805209513024819E-3</v>
      </c>
      <c r="BI71" s="48">
        <v>2066.75</v>
      </c>
      <c r="BJ71" s="18">
        <f>'Investment Analysis'!EB71</f>
        <v>-0.17209441290708091</v>
      </c>
      <c r="BK71" s="15">
        <f>'Investment Analysis'!DZ71</f>
        <v>0.47865528281750286</v>
      </c>
      <c r="BL71" s="48">
        <v>3730.21</v>
      </c>
      <c r="BM71" s="18">
        <f>'Investment Analysis'!EI71</f>
        <v>-0.13286334056399138</v>
      </c>
      <c r="BN71" s="15">
        <f>'Investment Analysis'!EG71</f>
        <v>0.52068473609129806</v>
      </c>
      <c r="BO71" s="48"/>
      <c r="BP71" s="18">
        <f>'Investment Analysis'!DU71</f>
        <v>-5.252100840336023E-3</v>
      </c>
      <c r="BQ71" s="15">
        <f>'Investment Analysis'!DS71</f>
        <v>0</v>
      </c>
      <c r="BR71" s="48">
        <v>5302.52</v>
      </c>
      <c r="BS71" s="18">
        <f>'Investment Analysis'!EP71</f>
        <v>-4.1509433962264065E-2</v>
      </c>
      <c r="BT71" s="15">
        <f>'Investment Analysis'!EN71</f>
        <v>0.65292841648590016</v>
      </c>
      <c r="BU71" s="48">
        <v>13579.07</v>
      </c>
      <c r="BV71" s="18">
        <f t="shared" si="70"/>
        <v>0.45235361421456455</v>
      </c>
      <c r="BW71" s="15">
        <f>'Investment Analysis'!EU71</f>
        <v>4.1535376682898965E-2</v>
      </c>
      <c r="BX71" s="48"/>
      <c r="BY71" s="18">
        <f t="shared" si="91"/>
        <v>0</v>
      </c>
      <c r="BZ71" s="15">
        <f>'Investment Analysis'!FB71</f>
        <v>0</v>
      </c>
      <c r="CA71" s="48">
        <v>22588.94</v>
      </c>
      <c r="CB71" s="18">
        <f t="shared" si="79"/>
        <v>-2.6338793103448332E-2</v>
      </c>
      <c r="CC71" s="15">
        <f>'Investment Analysis'!FI71</f>
        <v>2.1834800270819216E-2</v>
      </c>
      <c r="CD71" s="48">
        <v>17433.419999999998</v>
      </c>
      <c r="CE71" s="18">
        <f>'Investment Analysis'!FR71</f>
        <v>-6.2974788065617071E-2</v>
      </c>
      <c r="CF71" s="15">
        <f>'Investment Analysis'!FP71</f>
        <v>0.46388028895768829</v>
      </c>
      <c r="CG71" s="48">
        <v>5381.87</v>
      </c>
      <c r="CH71" s="18">
        <f>'Investment Analysis'!FR71</f>
        <v>-6.2974788065617071E-2</v>
      </c>
      <c r="CI71" s="15">
        <f>'Investment Analysis'!FW71</f>
        <v>0.11087129387708741</v>
      </c>
      <c r="CJ71" s="48"/>
      <c r="CK71" s="18">
        <f t="shared" si="94"/>
        <v>0</v>
      </c>
      <c r="CL71" s="15">
        <f>'Investment Analysis'!GD71</f>
        <v>0</v>
      </c>
      <c r="CM71" s="48">
        <v>25059.16</v>
      </c>
      <c r="CN71" s="18">
        <f t="shared" si="24"/>
        <v>4.3751503006011962E-3</v>
      </c>
      <c r="CO71" s="15">
        <f>'Investment Analysis'!GT71</f>
        <v>-2.3853211009174261E-2</v>
      </c>
      <c r="CP71" s="48">
        <v>29530.6</v>
      </c>
      <c r="CQ71" s="18">
        <f t="shared" si="25"/>
        <v>0.37247575094230884</v>
      </c>
      <c r="CR71" s="15">
        <f>'Investment Analysis'!HG71</f>
        <v>0.50811752148755684</v>
      </c>
      <c r="CS71" s="48">
        <v>7890</v>
      </c>
      <c r="CT71" s="18">
        <f t="shared" si="26"/>
        <v>-0.65084787765072394</v>
      </c>
      <c r="CU71" s="15">
        <f>'Investment Analysis'!HN71</f>
        <v>10.814516129032258</v>
      </c>
      <c r="CV71" s="48">
        <v>25885.25</v>
      </c>
      <c r="CW71" s="18">
        <f t="shared" si="27"/>
        <v>-0.10147178784039433</v>
      </c>
      <c r="CX71" s="15">
        <f>'Investment Analysis'!IB71</f>
        <v>4.0132200188857409E-2</v>
      </c>
      <c r="CY71" s="48">
        <v>15166.8</v>
      </c>
      <c r="CZ71" s="18">
        <f t="shared" si="28"/>
        <v>-0.15198210791165787</v>
      </c>
      <c r="DA71" s="15">
        <f>'Investment Analysis'!II71</f>
        <v>-3.7028571428571369E-2</v>
      </c>
      <c r="DB71" s="48">
        <v>19900</v>
      </c>
      <c r="DC71" s="18">
        <f t="shared" si="29"/>
        <v>2.5300900261652401</v>
      </c>
      <c r="DD71" s="15">
        <f>'Investment Analysis'!IP71</f>
        <v>2.9484475688342116</v>
      </c>
      <c r="DE71" s="48"/>
      <c r="DF71" s="18">
        <f>'Investment Analysis'!IY71</f>
        <v>-0.18661218135824098</v>
      </c>
      <c r="DG71" s="15">
        <f>'Investment Analysis'!IW71</f>
        <v>1.2904109589041095</v>
      </c>
      <c r="DH71" s="48">
        <v>11720</v>
      </c>
      <c r="DI71" s="18">
        <f t="shared" si="31"/>
        <v>0.81110149585857338</v>
      </c>
      <c r="DJ71" s="15">
        <f>'Investment Analysis'!JD71</f>
        <v>0.18527508090614891</v>
      </c>
      <c r="DK71" s="48">
        <v>1910.95</v>
      </c>
      <c r="DL71" s="18">
        <f t="shared" si="32"/>
        <v>-0.91599850542881001</v>
      </c>
      <c r="DM71" s="15">
        <f>'Investment Analysis'!JK71</f>
        <v>-6.0242445105608694E-2</v>
      </c>
      <c r="DN71" s="48">
        <v>21427.200000000001</v>
      </c>
      <c r="DO71" s="18">
        <f t="shared" si="33"/>
        <v>18.721306948918546</v>
      </c>
      <c r="DP71" s="15">
        <f>'Investment Analysis'!HU71</f>
        <v>2.2703296703296707</v>
      </c>
      <c r="DQ71" s="48">
        <v>29001</v>
      </c>
      <c r="DR71" s="18">
        <f t="shared" si="34"/>
        <v>-2.1393622405938922E-2</v>
      </c>
      <c r="DS71" s="15">
        <f>'Investment Analysis'!JR71</f>
        <v>-0.50025307912940775</v>
      </c>
      <c r="DT71" s="48">
        <v>2928</v>
      </c>
      <c r="DU71" s="18">
        <f t="shared" si="82"/>
        <v>0.15731225296442689</v>
      </c>
      <c r="DV71" s="15">
        <f>'Investment Analysis'!JY71</f>
        <v>-0.48616600790513831</v>
      </c>
      <c r="DW71" s="48">
        <v>23860</v>
      </c>
      <c r="DX71" s="18">
        <f t="shared" si="36"/>
        <v>0.74977999413317686</v>
      </c>
      <c r="DY71" s="15">
        <f>'Investment Analysis'!KF71</f>
        <v>5.2874743326488761E-2</v>
      </c>
      <c r="DZ71" s="48">
        <v>3211.2</v>
      </c>
      <c r="EA71" s="18">
        <f t="shared" si="83"/>
        <v>-0.83952023988005997</v>
      </c>
      <c r="EB71" s="15">
        <f>'Investment Analysis'!KM71</f>
        <v>0.97725118483412299</v>
      </c>
      <c r="EC71" s="48">
        <v>2231.9</v>
      </c>
      <c r="ED71" s="18">
        <f>'Investment Analysis'!KV71</f>
        <v>0.54851485148514856</v>
      </c>
      <c r="EE71" s="15">
        <f>'Investment Analysis'!KT71</f>
        <v>-0.40305343511450381</v>
      </c>
      <c r="EF71" s="48">
        <v>40410</v>
      </c>
      <c r="EG71" s="18">
        <f t="shared" si="39"/>
        <v>0.69690098261526834</v>
      </c>
      <c r="EH71" s="15">
        <f>'Investment Analysis'!LH71</f>
        <v>0.50237231370360036</v>
      </c>
      <c r="EI71" s="48">
        <v>10066.32</v>
      </c>
      <c r="EJ71" s="18">
        <f>'Investment Analysis'!LQ71</f>
        <v>0.38371052295102936</v>
      </c>
      <c r="EK71" s="15">
        <f>'Investment Analysis'!LO71</f>
        <v>0.23679999999999998</v>
      </c>
      <c r="EL71" s="48">
        <v>18336.5</v>
      </c>
      <c r="EM71" s="18">
        <f t="shared" si="84"/>
        <v>-0.17123163841807909</v>
      </c>
      <c r="EN71" s="15">
        <f>'Investment Analysis'!LV71</f>
        <v>0</v>
      </c>
      <c r="EO71" s="48"/>
      <c r="EP71" s="68">
        <f t="shared" si="74"/>
        <v>0</v>
      </c>
      <c r="EQ71" s="15">
        <f>'Investment Analysis'!MC71</f>
        <v>-0.44674157303370782</v>
      </c>
      <c r="ER71" s="48">
        <v>14608.08</v>
      </c>
      <c r="ES71" s="18">
        <f>'Investment Analysis'!LX71</f>
        <v>0.36216216216216213</v>
      </c>
      <c r="ET71" s="15">
        <f>'Investment Analysis'!LA71</f>
        <v>-0.7094397330738218</v>
      </c>
      <c r="EU71" s="48">
        <v>22530</v>
      </c>
      <c r="EV71" s="18">
        <f>'Investment Analysis'!ML71</f>
        <v>6.1705134243994285E-2</v>
      </c>
      <c r="EW71" s="15">
        <f>'Investment Analysis'!MJ71</f>
        <v>2.0377358490566038</v>
      </c>
      <c r="EX71" s="48">
        <v>60294</v>
      </c>
      <c r="EY71" s="18">
        <f t="shared" si="44"/>
        <v>-8.7802110518552134E-2</v>
      </c>
      <c r="EZ71" s="15">
        <f>'Investment Analysis'!MQ71</f>
        <v>-0.20158856235107234</v>
      </c>
      <c r="FA71" s="48"/>
      <c r="FB71" s="18">
        <f t="shared" si="45"/>
        <v>0</v>
      </c>
      <c r="FC71" s="15">
        <f>'Investment Analysis'!MX71</f>
        <v>-0.48442740776233834</v>
      </c>
      <c r="FD71" s="48">
        <v>5094.75</v>
      </c>
      <c r="FE71" s="18">
        <f t="shared" si="46"/>
        <v>-0.67900616187199947</v>
      </c>
      <c r="FF71" s="15">
        <f>'Investment Analysis'!NE71</f>
        <v>0.50468738466081053</v>
      </c>
      <c r="FG71" s="48"/>
      <c r="FH71" s="18">
        <f t="shared" si="47"/>
        <v>0</v>
      </c>
      <c r="FI71" s="15">
        <f>'Investment Analysis'!NL71</f>
        <v>-0.95649067090115125</v>
      </c>
      <c r="FJ71" s="48">
        <v>12625.6</v>
      </c>
      <c r="FK71" s="18">
        <f t="shared" si="48"/>
        <v>-0.33711357526881724</v>
      </c>
      <c r="FL71" s="15">
        <f>'Investment Analysis'!NS71</f>
        <v>1.4044190476190475</v>
      </c>
      <c r="FM71" s="48">
        <v>9424.2000000000007</v>
      </c>
      <c r="FN71" s="18">
        <f t="shared" si="49"/>
        <v>-0.62865124929565808</v>
      </c>
      <c r="FO71" s="15">
        <f>'Investment Analysis'!NZ71</f>
        <v>-0.10633818843878015</v>
      </c>
      <c r="FP71" s="48"/>
      <c r="FQ71" s="18">
        <f t="shared" si="50"/>
        <v>0</v>
      </c>
      <c r="FR71" s="15">
        <f>'Investment Analysis'!OG71</f>
        <v>-0.99419506358842558</v>
      </c>
      <c r="FS71" s="48">
        <v>17850.25</v>
      </c>
      <c r="FT71" s="18">
        <f t="shared" si="51"/>
        <v>-0.29910376849152359</v>
      </c>
      <c r="FU71" s="15">
        <f>'Investment Analysis'!ON71</f>
        <v>0.52697290930506457</v>
      </c>
      <c r="FV71" s="48"/>
      <c r="FW71" s="18">
        <f t="shared" si="52"/>
        <v>0</v>
      </c>
      <c r="FX71" s="15">
        <f>'Investment Analysis'!OU71</f>
        <v>-0.78441558441558445</v>
      </c>
      <c r="FY71" s="48"/>
      <c r="FZ71" s="18">
        <f t="shared" si="53"/>
        <v>0</v>
      </c>
      <c r="GA71" s="15">
        <f>'Investment Analysis'!PB71</f>
        <v>3.0670769230769235</v>
      </c>
      <c r="GB71" s="48">
        <v>20781</v>
      </c>
      <c r="GC71" s="18">
        <f>'Investment Analysis'!PK71</f>
        <v>2.9646631281977937E-3</v>
      </c>
      <c r="GD71" s="15">
        <f>'Investment Analysis'!PI71</f>
        <v>-0.39761631246410106</v>
      </c>
      <c r="GE71" s="48">
        <v>8213</v>
      </c>
      <c r="GF71" s="18">
        <f>'Investment Analysis'!PY71</f>
        <v>-0.28460038986354774</v>
      </c>
      <c r="GG71" s="15">
        <f>'Investment Analysis'!PW71</f>
        <v>-0.57912844036697253</v>
      </c>
      <c r="GH71" s="48">
        <v>29543.8</v>
      </c>
      <c r="GI71" s="18">
        <f>'Investment Analysis'!QF71</f>
        <v>6.0394283926149907E-2</v>
      </c>
      <c r="GJ71" s="15">
        <f>'Investment Analysis'!QD71</f>
        <v>-0.39737395891994426</v>
      </c>
      <c r="GK71" s="48">
        <v>5750</v>
      </c>
      <c r="GL71" s="18">
        <f>'Investment Analysis'!QM71</f>
        <v>3.8461538461538491E-2</v>
      </c>
      <c r="GM71" s="15">
        <f>'Investment Analysis'!QK71</f>
        <v>-0.46215139442231068</v>
      </c>
      <c r="GN71" s="48">
        <v>31115.32</v>
      </c>
      <c r="GO71" s="18">
        <f>'Investment Analysis'!QT71</f>
        <v>-0.45296167247386759</v>
      </c>
      <c r="GP71" s="15">
        <f>'Investment Analysis'!QR71</f>
        <v>-0.99234501084863114</v>
      </c>
      <c r="GQ71" s="48">
        <v>22664.85</v>
      </c>
      <c r="GR71" s="18">
        <f>'Investment Analysis'!RA71</f>
        <v>-0.28075194115243157</v>
      </c>
      <c r="GS71" s="15">
        <f>'Investment Analysis'!QY71</f>
        <v>-0.50141643059490082</v>
      </c>
      <c r="GT71" s="48">
        <v>6112</v>
      </c>
      <c r="GU71" s="18">
        <f>'Investment Analysis'!RH71</f>
        <v>-0.1632323232323232</v>
      </c>
      <c r="GV71" s="15">
        <f>'Investment Analysis'!RF71</f>
        <v>-0.55260315402894788</v>
      </c>
      <c r="GW71" s="48"/>
      <c r="GX71" s="18">
        <f>'Investment Analysis'!RO71</f>
        <v>-0.14274095160634412</v>
      </c>
      <c r="GY71" s="15">
        <f>'Investment Analysis'!RM71</f>
        <v>-0.21773819463772159</v>
      </c>
      <c r="GZ71" s="48">
        <v>27060</v>
      </c>
      <c r="HA71" s="18">
        <f>'Investment Analysis'!RV71</f>
        <v>-0.35076775431861806</v>
      </c>
      <c r="HB71" s="15">
        <f>'Investment Analysis'!RT71</f>
        <v>-7.5819672131147625E-2</v>
      </c>
      <c r="HC71" s="48"/>
      <c r="HD71" s="18">
        <f>'Investment Analysis'!SC71</f>
        <v>0.11966150998281121</v>
      </c>
      <c r="HE71" s="15">
        <f>'Investment Analysis'!SA71</f>
        <v>-0.36359537050954455</v>
      </c>
      <c r="HF71" s="48">
        <v>19525</v>
      </c>
      <c r="HG71" s="18">
        <f>'Investment Analysis'!SJ71</f>
        <v>-0.48820445609436436</v>
      </c>
      <c r="HH71" s="15">
        <f>'Investment Analysis'!SH71</f>
        <v>-0.37520000000000003</v>
      </c>
      <c r="HI71" s="48"/>
      <c r="HJ71" s="18">
        <f>'Investment Analysis'!SM71</f>
        <v>-6.8522483940042886E-2</v>
      </c>
      <c r="HK71" s="15">
        <f>'Investment Analysis'!SK71</f>
        <v>0</v>
      </c>
      <c r="HL71" s="48"/>
      <c r="HM71" s="18">
        <f>'Investment Analysis'!SP71</f>
        <v>0</v>
      </c>
      <c r="HN71" s="15">
        <f>'Investment Analysis'!SN71</f>
        <v>-7.021578871884139E-2</v>
      </c>
      <c r="HO71" s="48"/>
      <c r="HP71" s="18">
        <f>'Investment Analysis'!TE71</f>
        <v>0.61346153846153861</v>
      </c>
      <c r="HQ71" s="15">
        <f>'Investment Analysis'!TC71</f>
        <v>-0.37651721575427288</v>
      </c>
      <c r="HR71" s="48"/>
      <c r="HS71" s="18">
        <f>'Investment Analysis'!TL71</f>
        <v>6.1946902654867145E-2</v>
      </c>
      <c r="HT71" s="15">
        <f>'Investment Analysis'!TJ71</f>
        <v>-0.18181818181818185</v>
      </c>
      <c r="HU71" s="48"/>
      <c r="HV71" s="18">
        <f>'Investment Analysis'!TS71</f>
        <v>-0.12873949579831928</v>
      </c>
      <c r="HW71" s="15">
        <f>'Investment Analysis'!TQ71</f>
        <v>-0.62219323241966862</v>
      </c>
      <c r="HX71" s="48"/>
      <c r="HY71" s="18">
        <f>'Investment Analysis'!TZ71</f>
        <v>0.3450292397660818</v>
      </c>
      <c r="HZ71" s="15">
        <f>'Investment Analysis'!TX71</f>
        <v>-0.47845804988662138</v>
      </c>
      <c r="IA71" s="48"/>
      <c r="IB71" s="18">
        <f>'Investment Analysis'!UG71</f>
        <v>0</v>
      </c>
      <c r="IC71" s="15">
        <f>'Investment Analysis'!UE71</f>
        <v>0</v>
      </c>
      <c r="ID71" s="48"/>
      <c r="IE71" s="18">
        <f>'Investment Analysis'!UN71</f>
        <v>0</v>
      </c>
      <c r="IF71" s="15">
        <f>'Investment Analysis'!UL71</f>
        <v>0</v>
      </c>
      <c r="IG71" s="48"/>
      <c r="IH71" s="18">
        <f>'Investment Analysis'!UU71</f>
        <v>0</v>
      </c>
      <c r="II71" s="15">
        <f>'Investment Analysis'!US71</f>
        <v>0</v>
      </c>
      <c r="IJ71" s="48"/>
      <c r="IK71" s="18">
        <f>'Investment Analysis'!VB71</f>
        <v>0</v>
      </c>
      <c r="IL71" s="15">
        <f>'Investment Analysis'!UZ71</f>
        <v>0</v>
      </c>
      <c r="IM71" s="48"/>
      <c r="IN71" s="18">
        <f>'Investment Analysis'!VI71</f>
        <v>0</v>
      </c>
      <c r="IO71" s="15">
        <f>'Investment Analysis'!VG71</f>
        <v>0</v>
      </c>
      <c r="IP71" s="18"/>
      <c r="IQ71" s="18"/>
      <c r="IR71" s="18"/>
      <c r="IS71" s="108">
        <f t="shared" si="59"/>
        <v>7740.3100000000559</v>
      </c>
      <c r="IT71" s="48">
        <f t="shared" si="60"/>
        <v>912821.09</v>
      </c>
      <c r="IU71" s="101">
        <f t="shared" si="54"/>
        <v>0</v>
      </c>
      <c r="IV71" s="101"/>
      <c r="IW71" s="15">
        <f t="shared" si="55"/>
        <v>-0.12018035539015345</v>
      </c>
      <c r="IX71" s="113">
        <f t="shared" si="56"/>
        <v>-124688.23999999999</v>
      </c>
      <c r="IY71" s="21">
        <f t="shared" si="95"/>
        <v>0.10463834645752852</v>
      </c>
      <c r="IZ71" s="173">
        <f t="shared" si="96"/>
        <v>86468.199999999953</v>
      </c>
    </row>
    <row r="72" spans="1:260" x14ac:dyDescent="0.2">
      <c r="A72" s="3">
        <f>'Investment Analysis'!A72</f>
        <v>45749</v>
      </c>
      <c r="B72" s="4">
        <f>'Investment Analysis'!B72</f>
        <v>45749</v>
      </c>
      <c r="C72" s="27">
        <f>'Investment Analysis'!C72</f>
        <v>42225.32</v>
      </c>
      <c r="D72" s="14">
        <f>'Investment Analysis'!D72</f>
        <v>235.4800000000032</v>
      </c>
      <c r="E72" s="15">
        <f>'Investment Analysis'!E72</f>
        <v>5.6080232742016451E-3</v>
      </c>
      <c r="F72" s="13">
        <f>'Investment Analysis'!G72</f>
        <v>5670.97</v>
      </c>
      <c r="G72" s="14">
        <f>'Investment Analysis'!H72</f>
        <v>37.890000000000327</v>
      </c>
      <c r="H72" s="15">
        <f>'Investment Analysis'!I72</f>
        <v>6.7263379891640681E-3</v>
      </c>
      <c r="I72" s="13">
        <f>'Investment Analysis'!K72</f>
        <v>17601.05</v>
      </c>
      <c r="J72" s="14">
        <f>'Investment Analysis'!L72</f>
        <v>151.15999999999985</v>
      </c>
      <c r="K72" s="15">
        <f>'Investment Analysis'!M72</f>
        <v>8.6625187895167169E-3</v>
      </c>
      <c r="L72" s="41">
        <f>'Investment Analysis'!T72</f>
        <v>253.96160279156135</v>
      </c>
      <c r="M72" s="21">
        <f>'Investment Analysis'!V72</f>
        <v>3.8350650013312042E-3</v>
      </c>
      <c r="N72" s="21">
        <f>'Investment Analysis'!W72</f>
        <v>-1.8390316071081776E-2</v>
      </c>
      <c r="P72" s="48">
        <f>'Investment Analysis'!Y72</f>
        <v>74345.41</v>
      </c>
      <c r="Q72" s="18"/>
      <c r="R72" s="83"/>
      <c r="S72" s="48">
        <v>19496.849999999999</v>
      </c>
      <c r="T72" s="18">
        <f>'Investment Analysis'!AH72</f>
        <v>-0.11225073733327465</v>
      </c>
      <c r="U72" s="15">
        <f>'Investment Analysis'!AF72</f>
        <v>0.22394853432056791</v>
      </c>
      <c r="V72" s="48">
        <v>16846.68</v>
      </c>
      <c r="W72" s="18">
        <f>'Investment Analysis'!AO72</f>
        <v>-3.4712315739419894E-2</v>
      </c>
      <c r="X72" s="15">
        <f>'Investment Analysis'!AM72</f>
        <v>9.1397849462365552E-2</v>
      </c>
      <c r="Y72" s="48">
        <v>9459.17</v>
      </c>
      <c r="Z72" s="18">
        <f t="shared" si="2"/>
        <v>-5.1807337610264625E-2</v>
      </c>
      <c r="AA72" s="15">
        <f>'Investment Analysis'!GM72</f>
        <v>-3.0158730158730176E-2</v>
      </c>
      <c r="AB72" s="48">
        <v>2342.14</v>
      </c>
      <c r="AC72" s="18">
        <f t="shared" si="101"/>
        <v>2.8836425084491175</v>
      </c>
      <c r="AD72" s="15">
        <f>'Investment Analysis'!AT72</f>
        <v>0.1187029530978576</v>
      </c>
      <c r="AE72" s="48">
        <v>21209.58</v>
      </c>
      <c r="AF72" s="18">
        <f>'Investment Analysis'!BC72</f>
        <v>-3.2616680542631844E-2</v>
      </c>
      <c r="AG72" s="15">
        <f>'Investment Analysis'!BA72</f>
        <v>0.47300521998508582</v>
      </c>
      <c r="AH72" s="48"/>
      <c r="AI72" s="18">
        <f t="shared" si="97"/>
        <v>0</v>
      </c>
      <c r="AJ72" s="15">
        <f>'Investment Analysis'!BH72</f>
        <v>0</v>
      </c>
      <c r="AK72" s="48">
        <v>17489.18</v>
      </c>
      <c r="AL72" s="18">
        <f t="shared" si="64"/>
        <v>5.3657863270080579</v>
      </c>
      <c r="AM72" s="15">
        <f>'Investment Analysis'!BO72</f>
        <v>6.1131694173122184E-2</v>
      </c>
      <c r="AN72" s="48">
        <v>13119.96</v>
      </c>
      <c r="AO72" s="18">
        <f t="shared" si="98"/>
        <v>8.2930948275862075</v>
      </c>
      <c r="AP72" s="15">
        <f>'Investment Analysis'!BV72</f>
        <v>-5.8776167471819588E-2</v>
      </c>
      <c r="AQ72" s="48"/>
      <c r="AR72" s="18">
        <f t="shared" si="99"/>
        <v>0</v>
      </c>
      <c r="AS72" s="15">
        <f>'Investment Analysis'!CC72</f>
        <v>0</v>
      </c>
      <c r="AT72" s="48">
        <v>22994.31</v>
      </c>
      <c r="AU72" s="18">
        <f>'Investment Analysis'!CL72</f>
        <v>-0.13591385331781136</v>
      </c>
      <c r="AV72" s="15">
        <f>'Investment Analysis'!CJ72</f>
        <v>-1.7863049950380388E-2</v>
      </c>
      <c r="AW72" s="48">
        <v>17029.14</v>
      </c>
      <c r="AX72" s="18">
        <f t="shared" si="67"/>
        <v>-1.1113651717507696E-2</v>
      </c>
      <c r="AY72" s="15">
        <f>'Investment Analysis'!CQ72</f>
        <v>-3.3184428844926582E-2</v>
      </c>
      <c r="AZ72" s="48">
        <v>15274.41</v>
      </c>
      <c r="BA72" s="18">
        <f>'Investment Analysis'!CZ72</f>
        <v>-7.1351931330472199E-2</v>
      </c>
      <c r="BB72" s="15">
        <f>'Investment Analysis'!CX72</f>
        <v>7.6827371695178823E-2</v>
      </c>
      <c r="BC72" s="48">
        <v>9438.4599999999991</v>
      </c>
      <c r="BD72" s="18">
        <f t="shared" si="100"/>
        <v>1.9318255153869135</v>
      </c>
      <c r="BE72" s="15">
        <f>'Investment Analysis'!DE72</f>
        <v>-0.10470964791952458</v>
      </c>
      <c r="BF72" s="48">
        <v>4356.72</v>
      </c>
      <c r="BG72" s="18">
        <f>'Investment Analysis'!DN72</f>
        <v>6.2381404174573121E-2</v>
      </c>
      <c r="BH72" s="15">
        <f>'Investment Analysis'!DL72</f>
        <v>1.4496036240090614E-2</v>
      </c>
      <c r="BI72" s="48">
        <v>2091.36</v>
      </c>
      <c r="BJ72" s="18">
        <f>'Investment Analysis'!EB72</f>
        <v>-0.16223483716761278</v>
      </c>
      <c r="BK72" s="15">
        <f>'Investment Analysis'!DZ72</f>
        <v>0.49626467449306305</v>
      </c>
      <c r="BL72" s="48">
        <v>3764.03</v>
      </c>
      <c r="BM72" s="18">
        <f>'Investment Analysis'!EI72</f>
        <v>-0.12499999999999997</v>
      </c>
      <c r="BN72" s="15">
        <f>'Investment Analysis'!EG72</f>
        <v>0.53447456015216366</v>
      </c>
      <c r="BO72" s="48"/>
      <c r="BP72" s="18">
        <f>'Investment Analysis'!DU72</f>
        <v>-2.100840336134409E-3</v>
      </c>
      <c r="BQ72" s="15">
        <f>'Investment Analysis'!DS72</f>
        <v>0</v>
      </c>
      <c r="BR72" s="48">
        <v>5309.98</v>
      </c>
      <c r="BS72" s="18">
        <f>'Investment Analysis'!EP72</f>
        <v>-4.0161725067385433E-2</v>
      </c>
      <c r="BT72" s="15">
        <f>'Investment Analysis'!EN72</f>
        <v>0.65525255655407477</v>
      </c>
      <c r="BU72" s="48">
        <v>13728.46</v>
      </c>
      <c r="BV72" s="18">
        <f t="shared" si="70"/>
        <v>0.46240813030017491</v>
      </c>
      <c r="BW72" s="15">
        <f>'Investment Analysis'!EU72</f>
        <v>5.2993411629905514E-2</v>
      </c>
      <c r="BX72" s="48"/>
      <c r="BY72" s="18">
        <f t="shared" si="91"/>
        <v>0</v>
      </c>
      <c r="BZ72" s="15">
        <f>'Investment Analysis'!FB72</f>
        <v>0</v>
      </c>
      <c r="CA72" s="48">
        <v>22682.48</v>
      </c>
      <c r="CB72" s="18">
        <f t="shared" si="79"/>
        <v>-2.2306896551724156E-2</v>
      </c>
      <c r="CC72" s="15">
        <f>'Investment Analysis'!FI72</f>
        <v>2.6066350710900459E-2</v>
      </c>
      <c r="CD72" s="48">
        <v>17727.349999999999</v>
      </c>
      <c r="CE72" s="18">
        <f>'Investment Analysis'!FR72</f>
        <v>-4.7176043157547032E-2</v>
      </c>
      <c r="CF72" s="15">
        <f>'Investment Analysis'!FP72</f>
        <v>0.48856209150326801</v>
      </c>
      <c r="CG72" s="48">
        <v>5390.12</v>
      </c>
      <c r="CH72" s="18">
        <f>'Investment Analysis'!FR72</f>
        <v>-4.7176043157547032E-2</v>
      </c>
      <c r="CI72" s="15">
        <f>'Investment Analysis'!FW72</f>
        <v>0.11257525843462451</v>
      </c>
      <c r="CJ72" s="48"/>
      <c r="CK72" s="18">
        <f t="shared" si="94"/>
        <v>0</v>
      </c>
      <c r="CL72" s="15">
        <f>'Investment Analysis'!GD72</f>
        <v>0</v>
      </c>
      <c r="CM72" s="48">
        <v>25231.62</v>
      </c>
      <c r="CN72" s="18">
        <f t="shared" si="24"/>
        <v>1.1287374749498957E-2</v>
      </c>
      <c r="CO72" s="15">
        <f>'Investment Analysis'!GT72</f>
        <v>-1.0642201834862353E-2</v>
      </c>
      <c r="CP72" s="48">
        <v>31103.599999999999</v>
      </c>
      <c r="CQ72" s="18">
        <f t="shared" si="25"/>
        <v>0.44558311605619921</v>
      </c>
      <c r="CR72" s="15">
        <f>'Investment Analysis'!HG72</f>
        <v>0.5884500870737599</v>
      </c>
      <c r="CS72" s="48">
        <v>7920</v>
      </c>
      <c r="CT72" s="18">
        <f t="shared" si="26"/>
        <v>-0.64952030304103092</v>
      </c>
      <c r="CU72" s="15">
        <f>'Investment Analysis'!HN72</f>
        <v>11.564516129032258</v>
      </c>
      <c r="CV72" s="48">
        <v>25948.7</v>
      </c>
      <c r="CW72" s="18">
        <f t="shared" si="27"/>
        <v>-9.9269312876407972E-2</v>
      </c>
      <c r="CX72" s="15">
        <f>'Investment Analysis'!IB72</f>
        <v>4.2681775259678902E-2</v>
      </c>
      <c r="CY72" s="48">
        <v>15488.1</v>
      </c>
      <c r="CZ72" s="18">
        <f t="shared" si="28"/>
        <v>-0.13401733296058146</v>
      </c>
      <c r="DA72" s="15">
        <f>'Investment Analysis'!II72</f>
        <v>-1.6628571428571409E-2</v>
      </c>
      <c r="DB72" s="48">
        <v>20064</v>
      </c>
      <c r="DC72" s="18">
        <f t="shared" si="29"/>
        <v>2.5591822253758481</v>
      </c>
      <c r="DD72" s="15">
        <f>'Investment Analysis'!IP72</f>
        <v>3.0017574692442883</v>
      </c>
      <c r="DE72" s="48"/>
      <c r="DF72" s="18">
        <f>'Investment Analysis'!IY72</f>
        <v>-0.1735746254135046</v>
      </c>
      <c r="DG72" s="15">
        <f>'Investment Analysis'!IW72</f>
        <v>1.3271232876712329</v>
      </c>
      <c r="DH72" s="48">
        <v>11678.6</v>
      </c>
      <c r="DI72" s="18">
        <f t="shared" si="31"/>
        <v>0.80470391890221293</v>
      </c>
      <c r="DJ72" s="15">
        <f>'Investment Analysis'!JD72</f>
        <v>0.18108818770226531</v>
      </c>
      <c r="DK72" s="48">
        <v>1910.7</v>
      </c>
      <c r="DL72" s="18">
        <f t="shared" si="32"/>
        <v>-0.91600949492285377</v>
      </c>
      <c r="DM72" s="15">
        <f>'Investment Analysis'!JK72</f>
        <v>-6.0365388871130375E-2</v>
      </c>
      <c r="DN72" s="48">
        <v>21360.6</v>
      </c>
      <c r="DO72" s="18">
        <f t="shared" si="33"/>
        <v>18.660009203865624</v>
      </c>
      <c r="DP72" s="15">
        <f>'Investment Analysis'!HU72</f>
        <v>2.2596153846153846</v>
      </c>
      <c r="DQ72" s="48">
        <v>29424</v>
      </c>
      <c r="DR72" s="18">
        <f t="shared" si="34"/>
        <v>-7.1199595073392951E-3</v>
      </c>
      <c r="DS72" s="15">
        <f>'Investment Analysis'!JR72</f>
        <v>-0.48743040323941289</v>
      </c>
      <c r="DT72" s="48">
        <v>3022</v>
      </c>
      <c r="DU72" s="18">
        <f t="shared" si="82"/>
        <v>0.19446640316205532</v>
      </c>
      <c r="DV72" s="15">
        <f>'Investment Analysis'!JY72</f>
        <v>-0.48616600790513831</v>
      </c>
      <c r="DW72" s="48">
        <v>24127</v>
      </c>
      <c r="DX72" s="18">
        <f t="shared" si="36"/>
        <v>0.76936051628043411</v>
      </c>
      <c r="DY72" s="15">
        <f>'Investment Analysis'!KF72</f>
        <v>5.8521560574948693E-2</v>
      </c>
      <c r="DZ72" s="48">
        <v>3181.2</v>
      </c>
      <c r="EA72" s="18">
        <f t="shared" si="83"/>
        <v>-0.84101949025487255</v>
      </c>
      <c r="EB72" s="15">
        <f>'Investment Analysis'!KM72</f>
        <v>1.0398104265402841</v>
      </c>
      <c r="EC72" s="48">
        <v>2238.9</v>
      </c>
      <c r="ED72" s="18">
        <f>'Investment Analysis'!KV72</f>
        <v>0.56930693069306926</v>
      </c>
      <c r="EE72" s="15">
        <f>'Investment Analysis'!KT72</f>
        <v>-0.39503816793893132</v>
      </c>
      <c r="EF72" s="48">
        <v>40965</v>
      </c>
      <c r="EG72" s="18">
        <f t="shared" si="39"/>
        <v>0.72020660115898216</v>
      </c>
      <c r="EH72" s="15">
        <f>'Investment Analysis'!LH72</f>
        <v>0.52442087636059165</v>
      </c>
      <c r="EI72" s="48">
        <v>10000.290000000001</v>
      </c>
      <c r="EJ72" s="18">
        <f>'Investment Analysis'!LQ72</f>
        <v>0.37488812172356489</v>
      </c>
      <c r="EK72" s="15">
        <f>'Investment Analysis'!LO72</f>
        <v>0.22891428571428574</v>
      </c>
      <c r="EL72" s="48">
        <v>18596.5</v>
      </c>
      <c r="EM72" s="18">
        <f t="shared" si="84"/>
        <v>-0.15948022598870057</v>
      </c>
      <c r="EN72" s="15">
        <f>'Investment Analysis'!LV72</f>
        <v>0</v>
      </c>
      <c r="EO72" s="48"/>
      <c r="EP72" s="68">
        <f t="shared" si="74"/>
        <v>0</v>
      </c>
      <c r="EQ72" s="15">
        <f>'Investment Analysis'!MC72</f>
        <v>-0.43955056179775276</v>
      </c>
      <c r="ER72" s="48">
        <v>14832.54</v>
      </c>
      <c r="ES72" s="18">
        <f>'Investment Analysis'!LX72</f>
        <v>0.38918918918918916</v>
      </c>
      <c r="ET72" s="15">
        <f>'Investment Analysis'!LA72</f>
        <v>-0.69373001529264566</v>
      </c>
      <c r="EU72" s="48">
        <v>22700</v>
      </c>
      <c r="EV72" s="18">
        <f>'Investment Analysis'!ML72</f>
        <v>6.9241639189825663E-2</v>
      </c>
      <c r="EW72" s="15">
        <f>'Investment Analysis'!MJ72</f>
        <v>2.059299191374663</v>
      </c>
      <c r="EX72" s="48">
        <v>61140</v>
      </c>
      <c r="EY72" s="18">
        <f t="shared" si="44"/>
        <v>-7.5002836718484053E-2</v>
      </c>
      <c r="EZ72" s="15">
        <f>'Investment Analysis'!MQ72</f>
        <v>-0.19062748212867353</v>
      </c>
      <c r="FA72" s="48"/>
      <c r="FB72" s="18">
        <f t="shared" si="45"/>
        <v>0</v>
      </c>
      <c r="FC72" s="15">
        <f>'Investment Analysis'!MX72</f>
        <v>-0.47532343076185918</v>
      </c>
      <c r="FD72" s="48">
        <v>4994.25</v>
      </c>
      <c r="FE72" s="18">
        <f t="shared" si="46"/>
        <v>-0.68533814690205275</v>
      </c>
      <c r="FF72" s="15">
        <f>'Investment Analysis'!NE72</f>
        <v>0.47464383258285975</v>
      </c>
      <c r="FG72" s="48"/>
      <c r="FH72" s="18">
        <f t="shared" si="47"/>
        <v>0</v>
      </c>
      <c r="FI72" s="15">
        <f>'Investment Analysis'!NL72</f>
        <v>-0.95537911869789593</v>
      </c>
      <c r="FJ72" s="48">
        <v>13232</v>
      </c>
      <c r="FK72" s="18">
        <f t="shared" si="48"/>
        <v>-0.30527553763440868</v>
      </c>
      <c r="FL72" s="15">
        <f>'Investment Analysis'!NS72</f>
        <v>1.5203809523809524</v>
      </c>
      <c r="FM72" s="48">
        <v>9422.4</v>
      </c>
      <c r="FN72" s="18">
        <f t="shared" si="49"/>
        <v>-0.62872217603227953</v>
      </c>
      <c r="FO72" s="15">
        <f>'Investment Analysis'!NZ72</f>
        <v>-0.10650887573964497</v>
      </c>
      <c r="FP72" s="48"/>
      <c r="FQ72" s="18">
        <f t="shared" si="50"/>
        <v>0</v>
      </c>
      <c r="FR72" s="15">
        <f>'Investment Analysis'!OG72</f>
        <v>-0.99415075109673423</v>
      </c>
      <c r="FS72" s="48">
        <v>17327.75</v>
      </c>
      <c r="FT72" s="18">
        <f t="shared" si="51"/>
        <v>-0.31961991145664614</v>
      </c>
      <c r="FU72" s="15">
        <f>'Investment Analysis'!ON72</f>
        <v>0.48433451118963472</v>
      </c>
      <c r="FV72" s="48"/>
      <c r="FW72" s="18">
        <f t="shared" si="52"/>
        <v>0</v>
      </c>
      <c r="FX72" s="15">
        <f>'Investment Analysis'!OU72</f>
        <v>-0.74805194805194797</v>
      </c>
      <c r="FY72" s="48"/>
      <c r="FZ72" s="18">
        <f t="shared" si="53"/>
        <v>0</v>
      </c>
      <c r="GA72" s="15">
        <f>'Investment Analysis'!PB72</f>
        <v>3.0760000000000001</v>
      </c>
      <c r="GB72" s="48">
        <v>20779.8</v>
      </c>
      <c r="GC72" s="18">
        <f>'Investment Analysis'!PK72</f>
        <v>1.3245349782432029E-2</v>
      </c>
      <c r="GD72" s="15">
        <f>'Investment Analysis'!PI72</f>
        <v>-0.39144170017231472</v>
      </c>
      <c r="GE72" s="48">
        <v>8228</v>
      </c>
      <c r="GF72" s="18">
        <f>'Investment Analysis'!PY72</f>
        <v>-0.26510721247563351</v>
      </c>
      <c r="GG72" s="15">
        <f>'Investment Analysis'!PW72</f>
        <v>-0.56766055045871566</v>
      </c>
      <c r="GH72" s="48">
        <v>30000.3</v>
      </c>
      <c r="GI72" s="18">
        <f>'Investment Analysis'!QF72</f>
        <v>7.7709398143318953E-2</v>
      </c>
      <c r="GJ72" s="15">
        <f>'Investment Analysis'!QD72</f>
        <v>-0.387533714692196</v>
      </c>
      <c r="GK72" s="48">
        <v>5727</v>
      </c>
      <c r="GL72" s="18">
        <f>'Investment Analysis'!QM72</f>
        <v>5.999999999999988E-2</v>
      </c>
      <c r="GM72" s="15">
        <f>'Investment Analysis'!QK72</f>
        <v>-0.45099601593625499</v>
      </c>
      <c r="GN72" s="48">
        <v>32002.89</v>
      </c>
      <c r="GO72" s="18">
        <f>'Investment Analysis'!QT72</f>
        <v>-0.4033101045296168</v>
      </c>
      <c r="GP72" s="15">
        <f>'Investment Analysis'!QR72</f>
        <v>-0.99165021087788585</v>
      </c>
      <c r="GQ72" s="48">
        <v>22909.7</v>
      </c>
      <c r="GR72" s="18">
        <f>'Investment Analysis'!RA72</f>
        <v>-0.32039231712300775</v>
      </c>
      <c r="GS72" s="15">
        <f>'Investment Analysis'!QY72</f>
        <v>-0.52889518413597725</v>
      </c>
      <c r="GT72" s="48">
        <v>6359.5</v>
      </c>
      <c r="GU72" s="18">
        <f>'Investment Analysis'!RH72</f>
        <v>-0.14828282828282835</v>
      </c>
      <c r="GV72" s="15">
        <f>'Investment Analysis'!RF72</f>
        <v>-0.54461006696910785</v>
      </c>
      <c r="GW72" s="48"/>
      <c r="GX72" s="18">
        <f>'Investment Analysis'!RO72</f>
        <v>-0.13384505896705984</v>
      </c>
      <c r="GY72" s="15">
        <f>'Investment Analysis'!RM72</f>
        <v>-0.20962055849336683</v>
      </c>
      <c r="GZ72" s="48">
        <v>26580</v>
      </c>
      <c r="HA72" s="18">
        <f>'Investment Analysis'!RV72</f>
        <v>-0.36228406909788874</v>
      </c>
      <c r="HB72" s="15">
        <f>'Investment Analysis'!RT72</f>
        <v>-9.2213114754098449E-2</v>
      </c>
      <c r="HC72" s="48"/>
      <c r="HD72" s="18">
        <f>'Investment Analysis'!SC72</f>
        <v>0.15628718762395885</v>
      </c>
      <c r="HE72" s="15">
        <f>'Investment Analysis'!SA72</f>
        <v>-0.34277769427326016</v>
      </c>
      <c r="HF72" s="48">
        <v>21225</v>
      </c>
      <c r="HG72" s="18">
        <f>'Investment Analysis'!SJ72</f>
        <v>-0.44364351245085187</v>
      </c>
      <c r="HH72" s="15">
        <f>'Investment Analysis'!SH72</f>
        <v>-0.32079999999999997</v>
      </c>
      <c r="HI72" s="48"/>
      <c r="HJ72" s="18">
        <f>'Investment Analysis'!SM72</f>
        <v>1.8390804597701167E-2</v>
      </c>
      <c r="HK72" s="15">
        <f>'Investment Analysis'!SK72</f>
        <v>0</v>
      </c>
      <c r="HL72" s="48"/>
      <c r="HM72" s="18">
        <f>'Investment Analysis'!SP72</f>
        <v>0</v>
      </c>
      <c r="HN72" s="15">
        <f>'Investment Analysis'!SN72</f>
        <v>1.4555739596369962E-2</v>
      </c>
      <c r="HO72" s="48"/>
      <c r="HP72" s="18">
        <f>'Investment Analysis'!TE72</f>
        <v>0.61282051282051286</v>
      </c>
      <c r="HQ72" s="15">
        <f>'Investment Analysis'!TC72</f>
        <v>-0.37676492444884813</v>
      </c>
      <c r="HR72" s="48"/>
      <c r="HS72" s="18">
        <f>'Investment Analysis'!TL72</f>
        <v>6.1946902654867145E-2</v>
      </c>
      <c r="HT72" s="15">
        <f>'Investment Analysis'!TJ72</f>
        <v>-0.18181818181818185</v>
      </c>
      <c r="HU72" s="48"/>
      <c r="HV72" s="18">
        <f>'Investment Analysis'!TS72</f>
        <v>-0.10554621848739498</v>
      </c>
      <c r="HW72" s="15">
        <f>'Investment Analysis'!TQ72</f>
        <v>-0.61213587633824784</v>
      </c>
      <c r="HX72" s="48"/>
      <c r="HY72" s="18">
        <f>'Investment Analysis'!TZ72</f>
        <v>0.30994152046783641</v>
      </c>
      <c r="HZ72" s="15">
        <f>'Investment Analysis'!TX72</f>
        <v>-0.49206349206349204</v>
      </c>
      <c r="IA72" s="48"/>
      <c r="IB72" s="18">
        <f>'Investment Analysis'!UG72</f>
        <v>0</v>
      </c>
      <c r="IC72" s="15">
        <f>'Investment Analysis'!UE72</f>
        <v>0</v>
      </c>
      <c r="ID72" s="48"/>
      <c r="IE72" s="18">
        <f>'Investment Analysis'!UN72</f>
        <v>0</v>
      </c>
      <c r="IF72" s="15">
        <f>'Investment Analysis'!UL72</f>
        <v>0</v>
      </c>
      <c r="IG72" s="48"/>
      <c r="IH72" s="18">
        <f>'Investment Analysis'!UU72</f>
        <v>0</v>
      </c>
      <c r="II72" s="15">
        <f>'Investment Analysis'!US72</f>
        <v>0</v>
      </c>
      <c r="IJ72" s="48"/>
      <c r="IK72" s="18">
        <f>'Investment Analysis'!VB72</f>
        <v>0</v>
      </c>
      <c r="IL72" s="15">
        <f>'Investment Analysis'!UZ72</f>
        <v>0</v>
      </c>
      <c r="IM72" s="48"/>
      <c r="IN72" s="18">
        <f>'Investment Analysis'!VI72</f>
        <v>0</v>
      </c>
      <c r="IO72" s="15">
        <f>'Investment Analysis'!VG72</f>
        <v>0</v>
      </c>
      <c r="IP72" s="18"/>
      <c r="IQ72" s="18"/>
      <c r="IR72" s="18"/>
      <c r="IS72" s="108">
        <f t="shared" si="59"/>
        <v>10996.640000000014</v>
      </c>
      <c r="IT72" s="48">
        <f t="shared" si="60"/>
        <v>923817.73</v>
      </c>
      <c r="IU72" s="101">
        <f t="shared" si="54"/>
        <v>0</v>
      </c>
      <c r="IV72" s="101"/>
      <c r="IW72" s="15">
        <f t="shared" si="55"/>
        <v>-0.10958127962087819</v>
      </c>
      <c r="IX72" s="113">
        <f t="shared" si="56"/>
        <v>-113691.59999999998</v>
      </c>
      <c r="IY72" s="21">
        <f t="shared" si="95"/>
        <v>0.11794578463929613</v>
      </c>
      <c r="IZ72" s="173">
        <f t="shared" si="96"/>
        <v>97464.839999999967</v>
      </c>
    </row>
    <row r="73" spans="1:260" x14ac:dyDescent="0.2">
      <c r="A73" s="3">
        <f>'Investment Analysis'!A73</f>
        <v>45750</v>
      </c>
      <c r="B73" s="4">
        <f>'Investment Analysis'!B73</f>
        <v>45750</v>
      </c>
      <c r="C73" s="27">
        <f>'Investment Analysis'!C73</f>
        <v>40545.93</v>
      </c>
      <c r="D73" s="14">
        <f>'Investment Analysis'!D73</f>
        <v>-1679.3899999999994</v>
      </c>
      <c r="E73" s="15">
        <f>'Investment Analysis'!E73</f>
        <v>-3.9772108299001629E-2</v>
      </c>
      <c r="F73" s="13">
        <f>'Investment Analysis'!G73</f>
        <v>5396.52</v>
      </c>
      <c r="G73" s="14">
        <f>'Investment Analysis'!H73</f>
        <v>-274.44999999999982</v>
      </c>
      <c r="H73" s="15">
        <f>'Investment Analysis'!I73</f>
        <v>-4.8395600752604899E-2</v>
      </c>
      <c r="I73" s="13">
        <f>'Investment Analysis'!K73</f>
        <v>16550.61</v>
      </c>
      <c r="J73" s="14">
        <f>'Investment Analysis'!L73</f>
        <v>-1050.4399999999987</v>
      </c>
      <c r="K73" s="15">
        <f>'Investment Analysis'!M73</f>
        <v>-5.9680530422900835E-2</v>
      </c>
      <c r="L73" s="41">
        <f>'Investment Analysis'!T73</f>
        <v>247.39539049186359</v>
      </c>
      <c r="M73" s="21">
        <f>'Investment Analysis'!V73</f>
        <v>-2.585513805048302E-2</v>
      </c>
      <c r="N73" s="21">
        <f>'Investment Analysis'!W73</f>
        <v>-4.3769969960754961E-2</v>
      </c>
      <c r="P73" s="48">
        <f>'Investment Analysis'!Y73</f>
        <v>77149.23</v>
      </c>
      <c r="Q73" s="18"/>
      <c r="R73" s="83"/>
      <c r="S73" s="48">
        <v>17888.830000000002</v>
      </c>
      <c r="T73" s="18">
        <f>'Investment Analysis'!AH73</f>
        <v>-0.17673988642866567</v>
      </c>
      <c r="U73" s="15">
        <f>'Investment Analysis'!AF73</f>
        <v>0.13503671784912302</v>
      </c>
      <c r="V73" s="48">
        <v>15797.09</v>
      </c>
      <c r="W73" s="18">
        <f>'Investment Analysis'!AO73</f>
        <v>-8.5116500237755716E-2</v>
      </c>
      <c r="X73" s="15">
        <f>'Investment Analysis'!AM73</f>
        <v>3.4408602150537475E-2</v>
      </c>
      <c r="Y73" s="48">
        <v>9170.82</v>
      </c>
      <c r="Z73" s="18">
        <f t="shared" si="2"/>
        <v>-8.0711708099438687E-2</v>
      </c>
      <c r="AA73" s="15">
        <f>'Investment Analysis'!GM73</f>
        <v>-4.9735449735449619E-2</v>
      </c>
      <c r="AB73" s="48">
        <v>2181.67</v>
      </c>
      <c r="AC73" s="18">
        <f t="shared" si="101"/>
        <v>2.8233834021779947</v>
      </c>
      <c r="AD73" s="15">
        <f>'Investment Analysis'!AT73</f>
        <v>5.3271569195136176E-2</v>
      </c>
      <c r="AE73" s="48">
        <v>19969.490000000002</v>
      </c>
      <c r="AF73" s="18">
        <f>'Investment Analysis'!BC73</f>
        <v>-7.9386845584994412E-2</v>
      </c>
      <c r="AG73" s="15">
        <f>'Investment Analysis'!BA73</f>
        <v>0.40178970917225948</v>
      </c>
      <c r="AH73" s="48"/>
      <c r="AI73" s="18">
        <f t="shared" si="97"/>
        <v>0</v>
      </c>
      <c r="AJ73" s="15">
        <f>'Investment Analysis'!BH73</f>
        <v>0</v>
      </c>
      <c r="AK73" s="48">
        <v>16190.44</v>
      </c>
      <c r="AL73" s="18">
        <f t="shared" si="64"/>
        <v>5.0281881985963093</v>
      </c>
      <c r="AM73" s="15">
        <f>'Investment Analysis'!BO73</f>
        <v>-7.2414954530144781E-3</v>
      </c>
      <c r="AN73" s="48">
        <f>AN72+732.94</f>
        <v>13852.9</v>
      </c>
      <c r="AO73" s="18">
        <f t="shared" si="98"/>
        <v>8.4510560344827592</v>
      </c>
      <c r="AP73" s="15">
        <f>'Investment Analysis'!BV73</f>
        <v>-0.13633923778851312</v>
      </c>
      <c r="AQ73" s="48"/>
      <c r="AR73" s="18">
        <f t="shared" si="99"/>
        <v>0</v>
      </c>
      <c r="AS73" s="15">
        <f>'Investment Analysis'!CC73</f>
        <v>0</v>
      </c>
      <c r="AT73" s="48">
        <v>21089.26</v>
      </c>
      <c r="AU73" s="18">
        <f>'Investment Analysis'!CL73</f>
        <v>-0.19906868451688009</v>
      </c>
      <c r="AV73" s="15">
        <f>'Investment Analysis'!CJ73</f>
        <v>-8.9646046973205454E-2</v>
      </c>
      <c r="AW73" s="48">
        <v>15754.59</v>
      </c>
      <c r="AX73" s="18">
        <f t="shared" si="67"/>
        <v>-7.7348126591487806E-2</v>
      </c>
      <c r="AY73" s="15">
        <f>'Investment Analysis'!CQ73</f>
        <v>-9.604339502233572E-2</v>
      </c>
      <c r="AZ73" s="48">
        <v>14096.74</v>
      </c>
      <c r="BA73" s="18">
        <f>'Investment Analysis'!CZ73</f>
        <v>-0.13385193133047216</v>
      </c>
      <c r="BB73" s="15">
        <f>'Investment Analysis'!CX73</f>
        <v>4.3545878693623816E-3</v>
      </c>
      <c r="BC73" s="48">
        <v>8709.52</v>
      </c>
      <c r="BD73" s="18">
        <f t="shared" si="100"/>
        <v>1.8592291604421871</v>
      </c>
      <c r="BE73" s="15">
        <f>'Investment Analysis'!DE73</f>
        <v>-0.16506630086876997</v>
      </c>
      <c r="BF73" s="48">
        <v>4196.8</v>
      </c>
      <c r="BG73" s="18">
        <f>'Investment Analysis'!DN73</f>
        <v>3.4392789373814112E-2</v>
      </c>
      <c r="BH73" s="15">
        <f>'Investment Analysis'!DL73</f>
        <v>-1.2231030577576425E-2</v>
      </c>
      <c r="BI73" s="48">
        <v>1847.11</v>
      </c>
      <c r="BJ73" s="18">
        <f>'Investment Analysis'!EB73</f>
        <v>-0.25216611891245888</v>
      </c>
      <c r="BK73" s="15">
        <f>'Investment Analysis'!DZ73</f>
        <v>0.33564567769477072</v>
      </c>
      <c r="BL73" s="48">
        <v>3426.34</v>
      </c>
      <c r="BM73" s="18">
        <f>'Investment Analysis'!EI73</f>
        <v>-0.19495661605206077</v>
      </c>
      <c r="BN73" s="15">
        <f>'Investment Analysis'!EG73</f>
        <v>0.41179267712791251</v>
      </c>
      <c r="BO73" s="48"/>
      <c r="BP73" s="18">
        <f>'Investment Analysis'!DU73</f>
        <v>-2.4159663865546264E-2</v>
      </c>
      <c r="BQ73" s="15">
        <f>'Investment Analysis'!DS73</f>
        <v>0</v>
      </c>
      <c r="BR73" s="48">
        <v>4982.7</v>
      </c>
      <c r="BS73" s="18">
        <f>'Investment Analysis'!EP73</f>
        <v>-8.9577717879604668E-2</v>
      </c>
      <c r="BT73" s="15">
        <f>'Investment Analysis'!EN73</f>
        <v>0.57003408738766637</v>
      </c>
      <c r="BU73" s="48">
        <v>12899.45</v>
      </c>
      <c r="BV73" s="18">
        <f t="shared" si="70"/>
        <v>0.40661259927311888</v>
      </c>
      <c r="BW73" s="15">
        <f>'Investment Analysis'!EU73</f>
        <v>0</v>
      </c>
      <c r="BX73" s="48"/>
      <c r="BY73" s="18">
        <f t="shared" si="91"/>
        <v>0</v>
      </c>
      <c r="BZ73" s="15">
        <f>'Investment Analysis'!FB73</f>
        <v>0</v>
      </c>
      <c r="CA73" s="48">
        <v>20600.73</v>
      </c>
      <c r="CB73" s="18">
        <f t="shared" si="79"/>
        <v>-0.11203750000000001</v>
      </c>
      <c r="CC73" s="15">
        <f>'Investment Analysis'!FI73</f>
        <v>-5.8056872037914688E-2</v>
      </c>
      <c r="CD73" s="48">
        <v>16108.68</v>
      </c>
      <c r="CE73" s="18">
        <f>'Investment Analysis'!FR73</f>
        <v>-0.12495871408125063</v>
      </c>
      <c r="CF73" s="15">
        <f>'Investment Analysis'!FP73</f>
        <v>0.36704506363949096</v>
      </c>
      <c r="CG73" s="48">
        <v>5239.33</v>
      </c>
      <c r="CH73" s="18">
        <f>'Investment Analysis'!FR73</f>
        <v>-0.12495871408125063</v>
      </c>
      <c r="CI73" s="15">
        <f>'Investment Analysis'!FW73</f>
        <v>9.3150062478700474E-2</v>
      </c>
      <c r="CJ73" s="48"/>
      <c r="CK73" s="18">
        <f t="shared" si="94"/>
        <v>0</v>
      </c>
      <c r="CL73" s="15">
        <f>'Investment Analysis'!GD73</f>
        <v>0</v>
      </c>
      <c r="CM73" s="48">
        <v>24775.56</v>
      </c>
      <c r="CN73" s="18">
        <f t="shared" si="24"/>
        <v>-6.9915831663326126E-3</v>
      </c>
      <c r="CO73" s="15">
        <f>'Investment Analysis'!GT73</f>
        <v>-2.7522935779816515E-2</v>
      </c>
      <c r="CP73" s="48">
        <v>29400.799999999999</v>
      </c>
      <c r="CQ73" s="18">
        <f t="shared" si="25"/>
        <v>0.36644311521962419</v>
      </c>
      <c r="CR73" s="15">
        <f>'Investment Analysis'!HG73</f>
        <v>0.50148868041121275</v>
      </c>
      <c r="CS73" s="48">
        <v>7890</v>
      </c>
      <c r="CT73" s="18">
        <f t="shared" si="26"/>
        <v>-0.65084787765072394</v>
      </c>
      <c r="CU73" s="15">
        <f>'Investment Analysis'!HN73</f>
        <v>11.266129032258066</v>
      </c>
      <c r="CV73" s="48">
        <v>23923</v>
      </c>
      <c r="CW73" s="18">
        <f t="shared" si="27"/>
        <v>-0.16958536543034175</v>
      </c>
      <c r="CX73" s="15">
        <f>'Investment Analysis'!IB73</f>
        <v>-3.8715769593956638E-2</v>
      </c>
      <c r="CY73" s="48">
        <v>13860.9</v>
      </c>
      <c r="CZ73" s="18">
        <f t="shared" si="28"/>
        <v>-0.22499860218059828</v>
      </c>
      <c r="DA73" s="15">
        <f>'Investment Analysis'!II73</f>
        <v>-0.1199428571428572</v>
      </c>
      <c r="DB73" s="48">
        <v>19076</v>
      </c>
      <c r="DC73" s="18">
        <f t="shared" si="29"/>
        <v>2.383919464277795</v>
      </c>
      <c r="DD73" s="15">
        <f>'Investment Analysis'!IP73</f>
        <v>2.8902558094122242</v>
      </c>
      <c r="DE73" s="48"/>
      <c r="DF73" s="18">
        <f>'Investment Analysis'!IY73</f>
        <v>-0.20393072582214447</v>
      </c>
      <c r="DG73" s="15">
        <f>'Investment Analysis'!IW73</f>
        <v>1.2416438356164381</v>
      </c>
      <c r="DH73" s="48">
        <v>10632.4</v>
      </c>
      <c r="DI73" s="18">
        <f t="shared" si="31"/>
        <v>0.64303374953640746</v>
      </c>
      <c r="DJ73" s="15">
        <f>'Investment Analysis'!JD73</f>
        <v>7.5283171521035655E-2</v>
      </c>
      <c r="DK73" s="48">
        <v>1865.55</v>
      </c>
      <c r="DL73" s="18">
        <f t="shared" si="32"/>
        <v>-0.91799419754714495</v>
      </c>
      <c r="DM73" s="15">
        <f>'Investment Analysis'!JK73</f>
        <v>-8.2569032924340369E-2</v>
      </c>
      <c r="DN73" s="48">
        <v>20237.400000000001</v>
      </c>
      <c r="DO73" s="18">
        <f t="shared" si="33"/>
        <v>17.626231017027152</v>
      </c>
      <c r="DP73" s="15">
        <f>'Investment Analysis'!HU73</f>
        <v>2.0887362637362639</v>
      </c>
      <c r="DQ73" s="48">
        <v>26832</v>
      </c>
      <c r="DR73" s="18">
        <f t="shared" si="34"/>
        <v>-9.4584106630673195E-2</v>
      </c>
      <c r="DS73" s="15">
        <f>'Investment Analysis'!JR73</f>
        <v>-0.46212249029863339</v>
      </c>
      <c r="DT73" s="48">
        <v>2828</v>
      </c>
      <c r="DU73" s="18">
        <f t="shared" si="82"/>
        <v>0.11778656126482213</v>
      </c>
      <c r="DV73" s="15">
        <f>'Investment Analysis'!JY73</f>
        <v>-0.50988142292490113</v>
      </c>
      <c r="DW73" s="48">
        <v>24177</v>
      </c>
      <c r="DX73" s="18">
        <f t="shared" si="36"/>
        <v>0.77302728072748605</v>
      </c>
      <c r="DY73" s="15">
        <f>'Investment Analysis'!KF73</f>
        <v>-0.11601642710472287</v>
      </c>
      <c r="DZ73" s="48">
        <v>3224.4</v>
      </c>
      <c r="EA73" s="18">
        <f t="shared" si="83"/>
        <v>-0.83886056971514233</v>
      </c>
      <c r="EB73" s="15">
        <f>'Investment Analysis'!KM73</f>
        <v>0.7601895734597155</v>
      </c>
      <c r="EC73" s="48">
        <v>2031.9</v>
      </c>
      <c r="ED73" s="18">
        <f>'Investment Analysis'!KV73</f>
        <v>0.50495049504950495</v>
      </c>
      <c r="EE73" s="15">
        <f>'Investment Analysis'!KT73</f>
        <v>-0.41984732824427484</v>
      </c>
      <c r="EF73" s="48">
        <v>39067.5</v>
      </c>
      <c r="EG73" s="18">
        <f t="shared" si="39"/>
        <v>0.64052658100277149</v>
      </c>
      <c r="EH73" s="15">
        <f>'Investment Analysis'!LH73</f>
        <v>0.45380965671225248</v>
      </c>
      <c r="EI73" s="48">
        <v>10089.57</v>
      </c>
      <c r="EJ73" s="18">
        <f>'Investment Analysis'!LQ73</f>
        <v>0.38716276690960238</v>
      </c>
      <c r="EK73" s="15">
        <f>'Investment Analysis'!LO73</f>
        <v>0.23988571428571423</v>
      </c>
      <c r="EL73" s="48">
        <v>16675.75</v>
      </c>
      <c r="EM73" s="18">
        <f t="shared" si="84"/>
        <v>-0.24629378531073445</v>
      </c>
      <c r="EN73" s="15">
        <f>'Investment Analysis'!LV73</f>
        <v>0</v>
      </c>
      <c r="EO73" s="48"/>
      <c r="EP73" s="68">
        <f t="shared" si="74"/>
        <v>0</v>
      </c>
      <c r="EQ73" s="15">
        <f>'Investment Analysis'!MC73</f>
        <v>-0.4943820224719101</v>
      </c>
      <c r="ER73" s="48">
        <v>13933.26</v>
      </c>
      <c r="ES73" s="18">
        <f>'Investment Analysis'!LX73</f>
        <v>0.37189189189189181</v>
      </c>
      <c r="ET73" s="15">
        <f>'Investment Analysis'!LA73</f>
        <v>-0.74642013068260815</v>
      </c>
      <c r="EU73" s="48">
        <v>21890</v>
      </c>
      <c r="EV73" s="18">
        <f>'Investment Analysis'!ML73</f>
        <v>3.1088082901554411E-2</v>
      </c>
      <c r="EW73" s="15">
        <f>'Investment Analysis'!MJ73</f>
        <v>1.9501347708894881</v>
      </c>
      <c r="EX73" s="48">
        <v>57252</v>
      </c>
      <c r="EY73" s="18">
        <f t="shared" si="44"/>
        <v>-0.13382503120390332</v>
      </c>
      <c r="EZ73" s="15">
        <f>'Investment Analysis'!MQ73</f>
        <v>-0.24209690230341543</v>
      </c>
      <c r="FA73" s="48"/>
      <c r="FB73" s="18">
        <f t="shared" si="45"/>
        <v>0</v>
      </c>
      <c r="FC73" s="15">
        <f>'Investment Analysis'!MX73</f>
        <v>-0.46334451365596557</v>
      </c>
      <c r="FD73" s="48">
        <v>4690.75</v>
      </c>
      <c r="FE73" s="18">
        <f t="shared" si="46"/>
        <v>-0.70446011164455202</v>
      </c>
      <c r="FF73" s="15">
        <f>'Investment Analysis'!NE73</f>
        <v>0.38502989591791537</v>
      </c>
      <c r="FG73" s="48"/>
      <c r="FH73" s="18">
        <f t="shared" si="47"/>
        <v>0</v>
      </c>
      <c r="FI73" s="15">
        <f>'Investment Analysis'!NL73</f>
        <v>-0.95752282651845977</v>
      </c>
      <c r="FJ73" s="48">
        <v>11906.4</v>
      </c>
      <c r="FK73" s="18">
        <f t="shared" si="48"/>
        <v>-0.37487399193548393</v>
      </c>
      <c r="FL73" s="15">
        <f>'Investment Analysis'!NS73</f>
        <v>1.2678857142857145</v>
      </c>
      <c r="FM73" s="48">
        <v>9043.2000000000007</v>
      </c>
      <c r="FN73" s="18">
        <f t="shared" si="49"/>
        <v>-0.64366407521386382</v>
      </c>
      <c r="FO73" s="15">
        <f>'Investment Analysis'!NZ73</f>
        <v>-0.14246700045516611</v>
      </c>
      <c r="FP73" s="48"/>
      <c r="FQ73" s="18">
        <f t="shared" si="50"/>
        <v>0</v>
      </c>
      <c r="FR73" s="15">
        <f>'Investment Analysis'!OG73</f>
        <v>-0.99441662604688263</v>
      </c>
      <c r="FS73" s="48">
        <v>15870.25</v>
      </c>
      <c r="FT73" s="18">
        <f t="shared" si="51"/>
        <v>-0.37684915235935645</v>
      </c>
      <c r="FU73" s="15">
        <f>'Investment Analysis'!ON73</f>
        <v>0.35948174322732618</v>
      </c>
      <c r="FV73" s="48"/>
      <c r="FW73" s="18">
        <f t="shared" si="52"/>
        <v>0</v>
      </c>
      <c r="FX73" s="15">
        <f>'Investment Analysis'!OU73</f>
        <v>-0.74675324675324672</v>
      </c>
      <c r="FY73" s="48"/>
      <c r="FZ73" s="18">
        <f t="shared" si="53"/>
        <v>0</v>
      </c>
      <c r="GA73" s="15">
        <f>'Investment Analysis'!PB73</f>
        <v>2.9867692307692306</v>
      </c>
      <c r="GB73" s="48">
        <v>20363.400000000001</v>
      </c>
      <c r="GC73" s="18">
        <f>'Investment Analysis'!PK73</f>
        <v>3.8731889255487128E-3</v>
      </c>
      <c r="GD73" s="15">
        <f>'Investment Analysis'!PI73</f>
        <v>-0.3970706490522688</v>
      </c>
      <c r="GE73" s="48">
        <v>8363.5</v>
      </c>
      <c r="GF73" s="18">
        <f>'Investment Analysis'!PY73</f>
        <v>-0.29239766081871343</v>
      </c>
      <c r="GG73" s="15">
        <f>'Investment Analysis'!PW73</f>
        <v>-0.58371559633027525</v>
      </c>
      <c r="GH73" s="48">
        <v>27607.8</v>
      </c>
      <c r="GI73" s="18">
        <f>'Investment Analysis'!QF73</f>
        <v>2.492959215604465E-2</v>
      </c>
      <c r="GJ73" s="15">
        <f>'Investment Analysis'!QD73</f>
        <v>-0.41752867601292265</v>
      </c>
      <c r="GK73" s="48">
        <v>5163.5</v>
      </c>
      <c r="GL73" s="18">
        <f>'Investment Analysis'!QM73</f>
        <v>7.6923076923076988E-3</v>
      </c>
      <c r="GM73" s="15">
        <f>'Investment Analysis'!QK73</f>
        <v>-0.47808764940239035</v>
      </c>
      <c r="GN73" s="48">
        <v>28082.54</v>
      </c>
      <c r="GO73" s="18">
        <f>'Investment Analysis'!QT73</f>
        <v>-0.43379790940766555</v>
      </c>
      <c r="GP73" s="15">
        <f>'Investment Analysis'!QR73</f>
        <v>-0.99207684243886984</v>
      </c>
      <c r="GQ73" s="48">
        <v>23157.5</v>
      </c>
      <c r="GR73" s="18">
        <f>'Investment Analysis'!RA73</f>
        <v>-0.37270126685737642</v>
      </c>
      <c r="GS73" s="15">
        <f>'Investment Analysis'!QY73</f>
        <v>-0.56515580736543913</v>
      </c>
      <c r="GT73" s="48">
        <v>5410.5</v>
      </c>
      <c r="GU73" s="18">
        <f>'Investment Analysis'!RH73</f>
        <v>-0.24121212121212116</v>
      </c>
      <c r="GV73" s="15">
        <f>'Investment Analysis'!RF73</f>
        <v>-0.59429682436811404</v>
      </c>
      <c r="GW73" s="48"/>
      <c r="GX73" s="18">
        <f>'Investment Analysis'!RO73</f>
        <v>-0.19997966653111024</v>
      </c>
      <c r="GY73" s="15">
        <f>'Investment Analysis'!RM73</f>
        <v>-0.2699693849151128</v>
      </c>
      <c r="GZ73" s="48">
        <v>23900</v>
      </c>
      <c r="HA73" s="18">
        <f>'Investment Analysis'!RV73</f>
        <v>-0.42658349328214973</v>
      </c>
      <c r="HB73" s="15">
        <f>'Investment Analysis'!RT73</f>
        <v>-0.1837431693989072</v>
      </c>
      <c r="HC73" s="48"/>
      <c r="HD73" s="18">
        <f>'Investment Analysis'!SC73</f>
        <v>0.10538146238265238</v>
      </c>
      <c r="HE73" s="15">
        <f>'Investment Analysis'!SA73</f>
        <v>-0.37171200961972051</v>
      </c>
      <c r="HF73" s="48">
        <v>20375</v>
      </c>
      <c r="HG73" s="18">
        <f>'Investment Analysis'!SJ73</f>
        <v>-0.46592398427260812</v>
      </c>
      <c r="HH73" s="15">
        <f>'Investment Analysis'!SH73</f>
        <v>-0.34799999999999998</v>
      </c>
      <c r="HI73" s="48"/>
      <c r="HJ73" s="18">
        <f>'Investment Analysis'!SM73</f>
        <v>-6.3205417607223535E-2</v>
      </c>
      <c r="HK73" s="15">
        <f>'Investment Analysis'!SK73</f>
        <v>0</v>
      </c>
      <c r="HL73" s="48"/>
      <c r="HM73" s="18">
        <f>'Investment Analysis'!SP73</f>
        <v>0</v>
      </c>
      <c r="HN73" s="15">
        <f>'Investment Analysis'!SN73</f>
        <v>-3.7350279556740515E-2</v>
      </c>
      <c r="HO73" s="48"/>
      <c r="HP73" s="18">
        <f>'Investment Analysis'!TE73</f>
        <v>0.59102564102564104</v>
      </c>
      <c r="HQ73" s="15">
        <f>'Investment Analysis'!TC73</f>
        <v>-0.3851870200644042</v>
      </c>
      <c r="HR73" s="48"/>
      <c r="HS73" s="18">
        <f>'Investment Analysis'!TL73</f>
        <v>5.840707964601765E-2</v>
      </c>
      <c r="HT73" s="15">
        <f>'Investment Analysis'!TJ73</f>
        <v>-0.18454545454545454</v>
      </c>
      <c r="HU73" s="48"/>
      <c r="HV73" s="18">
        <f>'Investment Analysis'!TS73</f>
        <v>-0.25848739495798323</v>
      </c>
      <c r="HW73" s="15">
        <f>'Investment Analysis'!TQ73</f>
        <v>-0.67845612296211</v>
      </c>
      <c r="HX73" s="48"/>
      <c r="HY73" s="18">
        <f>'Investment Analysis'!TZ73</f>
        <v>0.25730994152046782</v>
      </c>
      <c r="HZ73" s="15">
        <f>'Investment Analysis'!TX73</f>
        <v>-0.51247165532879824</v>
      </c>
      <c r="IA73" s="48"/>
      <c r="IB73" s="18">
        <f>'Investment Analysis'!UG73</f>
        <v>0</v>
      </c>
      <c r="IC73" s="15">
        <f>'Investment Analysis'!UE73</f>
        <v>0</v>
      </c>
      <c r="ID73" s="48"/>
      <c r="IE73" s="18">
        <f>'Investment Analysis'!UN73</f>
        <v>0</v>
      </c>
      <c r="IF73" s="15">
        <f>'Investment Analysis'!UL73</f>
        <v>0</v>
      </c>
      <c r="IG73" s="48"/>
      <c r="IH73" s="18">
        <f>'Investment Analysis'!UU73</f>
        <v>0</v>
      </c>
      <c r="II73" s="15">
        <f>'Investment Analysis'!US73</f>
        <v>0</v>
      </c>
      <c r="IJ73" s="48"/>
      <c r="IK73" s="18">
        <f>'Investment Analysis'!VB73</f>
        <v>0</v>
      </c>
      <c r="IL73" s="15">
        <f>'Investment Analysis'!UZ73</f>
        <v>0</v>
      </c>
      <c r="IM73" s="48"/>
      <c r="IN73" s="18">
        <f>'Investment Analysis'!VI73</f>
        <v>0</v>
      </c>
      <c r="IO73" s="15">
        <f>'Investment Analysis'!VG73</f>
        <v>0</v>
      </c>
      <c r="IP73" s="18"/>
      <c r="IQ73" s="18"/>
      <c r="IR73" s="18"/>
      <c r="IS73" s="108">
        <f t="shared" si="59"/>
        <v>-49068.680000000051</v>
      </c>
      <c r="IT73" s="48">
        <f t="shared" si="60"/>
        <v>874749.04999999993</v>
      </c>
      <c r="IU73" s="101">
        <f t="shared" si="54"/>
        <v>3600</v>
      </c>
      <c r="IV73" s="101">
        <v>3600</v>
      </c>
      <c r="IW73" s="15">
        <f t="shared" si="55"/>
        <v>-0.15687596756358813</v>
      </c>
      <c r="IX73" s="113">
        <f t="shared" si="56"/>
        <v>-162760.28000000003</v>
      </c>
      <c r="IY73" s="21">
        <f t="shared" ref="IY73:IY93" si="102">IF(IT73&gt;0,(IT73+IV$11+IV$33+IV$52+IV$73-IT$8)/IT$8,0)</f>
        <v>6.2922464033495315E-2</v>
      </c>
      <c r="IZ73" s="173">
        <f t="shared" ref="IZ73:IZ93" si="103">IF(IT73&gt;0,IT73+IV$11+IV$33+IV$52+IV$73-IT$8,0)</f>
        <v>51996.159999999916</v>
      </c>
    </row>
    <row r="74" spans="1:260" x14ac:dyDescent="0.2">
      <c r="A74" s="3">
        <f>'Investment Analysis'!A74</f>
        <v>45751</v>
      </c>
      <c r="B74" s="4">
        <f>'Investment Analysis'!B74</f>
        <v>45751</v>
      </c>
      <c r="C74" s="27">
        <f>'Investment Analysis'!C74</f>
        <v>38314.86</v>
      </c>
      <c r="D74" s="14">
        <f>'Investment Analysis'!D74</f>
        <v>-2231.0699999999997</v>
      </c>
      <c r="E74" s="15">
        <f>'Investment Analysis'!E74</f>
        <v>-5.5025744877475982E-2</v>
      </c>
      <c r="F74" s="13">
        <f>'Investment Analysis'!G74</f>
        <v>5074.08</v>
      </c>
      <c r="G74" s="14">
        <f>'Investment Analysis'!H74</f>
        <v>-322.44000000000051</v>
      </c>
      <c r="H74" s="15">
        <f>'Investment Analysis'!I74</f>
        <v>-5.9749616419470415E-2</v>
      </c>
      <c r="I74" s="13">
        <f>'Investment Analysis'!K74</f>
        <v>15587.79</v>
      </c>
      <c r="J74" s="14">
        <f>'Investment Analysis'!L74</f>
        <v>-962.81999999999971</v>
      </c>
      <c r="K74" s="15">
        <f>'Investment Analysis'!M74</f>
        <v>-5.817429085695329E-2</v>
      </c>
      <c r="L74" s="41">
        <f>'Investment Analysis'!T74</f>
        <v>239.71796545459125</v>
      </c>
      <c r="M74" s="21">
        <f>'Investment Analysis'!V74</f>
        <v>-3.1033015700124129E-2</v>
      </c>
      <c r="N74" s="21">
        <f>'Investment Analysis'!W74</f>
        <v>-7.3444671495893024E-2</v>
      </c>
      <c r="P74" s="48">
        <f>'Investment Analysis'!Y74</f>
        <v>277842.78999999998</v>
      </c>
      <c r="Q74" s="18"/>
      <c r="R74" s="83"/>
      <c r="S74" s="48">
        <v>16864.400000000001</v>
      </c>
      <c r="T74" s="18">
        <f>'Investment Analysis'!AH74</f>
        <v>-0.22388519610864105</v>
      </c>
      <c r="U74" s="15">
        <f>'Investment Analysis'!AF74</f>
        <v>7.0037021302421509E-2</v>
      </c>
      <c r="V74" s="48">
        <v>14910.35</v>
      </c>
      <c r="W74" s="18">
        <f>'Investment Analysis'!AO74</f>
        <v>-0.13647170708511655</v>
      </c>
      <c r="X74" s="15">
        <f>'Investment Analysis'!AM74</f>
        <v>-2.3655913978494692E-2</v>
      </c>
      <c r="Y74" s="48">
        <v>8634.66</v>
      </c>
      <c r="Z74" s="18">
        <f t="shared" si="2"/>
        <v>-0.13445669607056937</v>
      </c>
      <c r="AA74" s="15">
        <f>'Investment Analysis'!GM74</f>
        <v>-0.10529100529100521</v>
      </c>
      <c r="AB74" s="48">
        <v>2059.33</v>
      </c>
      <c r="AC74" s="18">
        <f t="shared" si="101"/>
        <v>2.7774427337589187</v>
      </c>
      <c r="AD74" s="15">
        <f>'Investment Analysis'!AT74</f>
        <v>-5.7903879559929282E-3</v>
      </c>
      <c r="AE74" s="48">
        <v>18779.37</v>
      </c>
      <c r="AF74" s="18">
        <f>'Investment Analysis'!BC74</f>
        <v>-0.13717615945932704</v>
      </c>
      <c r="AG74" s="15">
        <f>'Investment Analysis'!BA74</f>
        <v>0.3137956748695005</v>
      </c>
      <c r="AH74" s="48"/>
      <c r="AI74" s="18">
        <f t="shared" si="97"/>
        <v>0</v>
      </c>
      <c r="AJ74" s="15">
        <f>'Investment Analysis'!BH74</f>
        <v>0</v>
      </c>
      <c r="AK74" s="48">
        <v>15053.4</v>
      </c>
      <c r="AL74" s="18">
        <f t="shared" si="64"/>
        <v>4.7326228229789447</v>
      </c>
      <c r="AM74" s="15">
        <f>'Investment Analysis'!BO74</f>
        <v>-7.6961940047153926E-2</v>
      </c>
      <c r="AN74" s="48">
        <v>11179.13</v>
      </c>
      <c r="AO74" s="18">
        <f t="shared" si="98"/>
        <v>7.8748124999999991</v>
      </c>
      <c r="AP74" s="15">
        <f>'Investment Analysis'!BV74</f>
        <v>-0.18947933440687062</v>
      </c>
      <c r="AQ74" s="48"/>
      <c r="AR74" s="18">
        <f t="shared" si="99"/>
        <v>0</v>
      </c>
      <c r="AS74" s="15">
        <f>'Investment Analysis'!CC74</f>
        <v>0</v>
      </c>
      <c r="AT74" s="48">
        <v>20185</v>
      </c>
      <c r="AU74" s="18">
        <f>'Investment Analysis'!CL74</f>
        <v>-0.23341094295692666</v>
      </c>
      <c r="AV74" s="15">
        <f>'Investment Analysis'!CJ74</f>
        <v>-0.12868011908699969</v>
      </c>
      <c r="AW74" s="48">
        <v>14953.79</v>
      </c>
      <c r="AX74" s="18">
        <f t="shared" si="67"/>
        <v>-0.11896325936704251</v>
      </c>
      <c r="AY74" s="15">
        <f>'Investment Analysis'!CQ74</f>
        <v>-0.14199106573069559</v>
      </c>
      <c r="AZ74" s="48">
        <v>13511.74</v>
      </c>
      <c r="BA74" s="18">
        <f>'Investment Analysis'!CZ74</f>
        <v>-0.16979613733905582</v>
      </c>
      <c r="BB74" s="15">
        <f>'Investment Analysis'!CX74</f>
        <v>-3.7325038880248816E-2</v>
      </c>
      <c r="BC74" s="48">
        <v>8318.4</v>
      </c>
      <c r="BD74" s="18">
        <f t="shared" si="100"/>
        <v>1.8202768648540983</v>
      </c>
      <c r="BE74" s="15">
        <f>'Investment Analysis'!DE74</f>
        <v>-0.20256058527663465</v>
      </c>
      <c r="BF74" s="48">
        <v>3899.44</v>
      </c>
      <c r="BG74" s="18">
        <f>'Investment Analysis'!DN74</f>
        <v>-3.8899430740037801E-2</v>
      </c>
      <c r="BH74" s="15">
        <f>'Investment Analysis'!DL74</f>
        <v>-8.2219705549263777E-2</v>
      </c>
      <c r="BI74" s="48">
        <v>1715.01</v>
      </c>
      <c r="BJ74" s="18">
        <f>'Investment Analysis'!EB74</f>
        <v>-0.3056468479235136</v>
      </c>
      <c r="BK74" s="15">
        <f>'Investment Analysis'!DZ74</f>
        <v>0.24012806830309499</v>
      </c>
      <c r="BL74" s="48">
        <v>3198.99</v>
      </c>
      <c r="BM74" s="18">
        <f>'Investment Analysis'!EI74</f>
        <v>-0.24837310195227774</v>
      </c>
      <c r="BN74" s="15">
        <f>'Investment Analysis'!EG74</f>
        <v>0.31811697574893</v>
      </c>
      <c r="BO74" s="48"/>
      <c r="BP74" s="18">
        <f>'Investment Analysis'!DU74</f>
        <v>-7.563025210084022E-2</v>
      </c>
      <c r="BQ74" s="15">
        <f>'Investment Analysis'!DS74</f>
        <v>0</v>
      </c>
      <c r="BR74" s="48">
        <v>4691.59</v>
      </c>
      <c r="BS74" s="18">
        <f>'Investment Analysis'!EP74</f>
        <v>-0.14276729559748427</v>
      </c>
      <c r="BT74" s="15">
        <f>'Investment Analysis'!EN74</f>
        <v>0.47830802603036859</v>
      </c>
      <c r="BU74" s="48">
        <v>12419.09</v>
      </c>
      <c r="BV74" s="18">
        <f t="shared" si="70"/>
        <v>0.3742825413918428</v>
      </c>
      <c r="BW74" s="15">
        <f>'Investment Analysis'!EU74</f>
        <v>-3.7238613577771335E-2</v>
      </c>
      <c r="BX74" s="48"/>
      <c r="BY74" s="18">
        <f t="shared" si="91"/>
        <v>0</v>
      </c>
      <c r="BZ74" s="15">
        <f>'Investment Analysis'!FB74</f>
        <v>0</v>
      </c>
      <c r="CA74" s="48">
        <v>18660.97</v>
      </c>
      <c r="CB74" s="18">
        <f t="shared" si="79"/>
        <v>-0.19564784482758615</v>
      </c>
      <c r="CC74" s="15">
        <f>'Investment Analysis'!FI74</f>
        <v>-0.14675016926201764</v>
      </c>
      <c r="CD74" s="48">
        <v>14828.78</v>
      </c>
      <c r="CE74" s="18">
        <f>'Investment Analysis'!FR74</f>
        <v>-0.19448420125509186</v>
      </c>
      <c r="CF74" s="15">
        <f>'Investment Analysis'!FP74</f>
        <v>0.25842793257653951</v>
      </c>
      <c r="CG74" s="48">
        <v>4822.82</v>
      </c>
      <c r="CH74" s="18">
        <f>'Investment Analysis'!FR74</f>
        <v>-0.19448420125509186</v>
      </c>
      <c r="CI74" s="15">
        <f>'Investment Analysis'!FW74</f>
        <v>6.2478700443030465E-3</v>
      </c>
      <c r="CJ74" s="48"/>
      <c r="CK74" s="18">
        <f t="shared" si="94"/>
        <v>0</v>
      </c>
      <c r="CL74" s="15">
        <f>'Investment Analysis'!GD74</f>
        <v>0</v>
      </c>
      <c r="CM74" s="48">
        <v>23489</v>
      </c>
      <c r="CN74" s="18">
        <f t="shared" si="24"/>
        <v>-5.8557114228456913E-2</v>
      </c>
      <c r="CO74" s="15">
        <f>'Investment Analysis'!GT74</f>
        <v>-7.7431192660550444E-2</v>
      </c>
      <c r="CP74" s="54">
        <v>11971.5</v>
      </c>
      <c r="CQ74" s="18">
        <f t="shared" si="25"/>
        <v>-0.44360786938274699</v>
      </c>
      <c r="CR74" s="15">
        <f>'Investment Analysis'!HG74</f>
        <v>0.34503679568563572</v>
      </c>
      <c r="CS74" s="48">
        <v>7440</v>
      </c>
      <c r="CT74" s="18">
        <f t="shared" si="26"/>
        <v>-0.67076149679611996</v>
      </c>
      <c r="CU74" s="15">
        <f>'Investment Analysis'!HN74</f>
        <v>10.21774193548387</v>
      </c>
      <c r="CV74" s="54">
        <v>12731.85</v>
      </c>
      <c r="CW74" s="18">
        <f t="shared" si="27"/>
        <v>-0.55805231094989327</v>
      </c>
      <c r="CX74" s="15">
        <f>'Investment Analysis'!IB74</f>
        <v>-0.10944287063267236</v>
      </c>
      <c r="CY74" s="54">
        <v>5851.6</v>
      </c>
      <c r="CZ74" s="18">
        <f t="shared" si="28"/>
        <v>-0.6728207995526978</v>
      </c>
      <c r="DA74" s="15">
        <f>'Investment Analysis'!II74</f>
        <v>-0.1640571428571429</v>
      </c>
      <c r="DB74" s="54">
        <v>0</v>
      </c>
      <c r="DC74" s="18">
        <f t="shared" si="29"/>
        <v>0</v>
      </c>
      <c r="DD74" s="15">
        <f>'Investment Analysis'!IP74</f>
        <v>2.6115992970123019</v>
      </c>
      <c r="DE74" s="48"/>
      <c r="DF74" s="18">
        <f>'Investment Analysis'!IY74</f>
        <v>-0.26386456509048456</v>
      </c>
      <c r="DG74" s="15">
        <f>'Investment Analysis'!IW74</f>
        <v>1.072876712328767</v>
      </c>
      <c r="DH74" s="54">
        <v>5047.3</v>
      </c>
      <c r="DI74" s="18">
        <f t="shared" si="31"/>
        <v>-0.22003646927926809</v>
      </c>
      <c r="DJ74" s="15">
        <f>'Investment Analysis'!JD74</f>
        <v>2.0894012944983904E-2</v>
      </c>
      <c r="DK74" s="48">
        <v>1799.2</v>
      </c>
      <c r="DL74" s="18">
        <f t="shared" si="32"/>
        <v>-0.92091080926634139</v>
      </c>
      <c r="DM74" s="15">
        <f>'Investment Analysis'!JK74</f>
        <v>-0.11519830829378648</v>
      </c>
      <c r="DN74" s="48">
        <v>18781.2</v>
      </c>
      <c r="DO74" s="18">
        <f t="shared" si="33"/>
        <v>16.285964104924069</v>
      </c>
      <c r="DP74" s="15">
        <f>'Investment Analysis'!HU74</f>
        <v>1.8664835164835165</v>
      </c>
      <c r="DQ74" s="54">
        <v>12706.5</v>
      </c>
      <c r="DR74" s="18">
        <f t="shared" si="34"/>
        <v>-0.57123333895731399</v>
      </c>
      <c r="DS74" s="15">
        <f>'Investment Analysis'!JR74</f>
        <v>-0.49519149654125189</v>
      </c>
      <c r="DT74" s="48">
        <v>2520</v>
      </c>
      <c r="DU74" s="18">
        <f t="shared" si="82"/>
        <v>-3.952569169960474E-3</v>
      </c>
      <c r="DV74" s="15">
        <f>'Investment Analysis'!JY74</f>
        <v>-0.5296442687747035</v>
      </c>
      <c r="DW74" s="48">
        <v>22912</v>
      </c>
      <c r="DX74" s="18">
        <f t="shared" si="36"/>
        <v>0.68025814021707243</v>
      </c>
      <c r="DY74" s="15">
        <f>'Investment Analysis'!KF74</f>
        <v>-0.24383983572895276</v>
      </c>
      <c r="DZ74" s="48">
        <v>2942.4</v>
      </c>
      <c r="EA74" s="18">
        <f t="shared" si="83"/>
        <v>-0.8529535232383807</v>
      </c>
      <c r="EB74" s="15">
        <f>'Investment Analysis'!KM74</f>
        <v>0.57819905213270117</v>
      </c>
      <c r="EC74" s="48">
        <v>1883.8</v>
      </c>
      <c r="ED74" s="18">
        <f>'Investment Analysis'!KV74</f>
        <v>0.33663366336633671</v>
      </c>
      <c r="EE74" s="15">
        <f>'Investment Analysis'!KT74</f>
        <v>-0.48473282442748089</v>
      </c>
      <c r="EF74" s="48">
        <v>34582.5</v>
      </c>
      <c r="EG74" s="18">
        <f t="shared" si="39"/>
        <v>0.45219198790627363</v>
      </c>
      <c r="EH74" s="15">
        <f>'Investment Analysis'!LH74</f>
        <v>0.28691041027072289</v>
      </c>
      <c r="EI74" s="48">
        <v>9251.64</v>
      </c>
      <c r="EJ74" s="18">
        <f>'Investment Analysis'!LQ74</f>
        <v>0.27196010740314552</v>
      </c>
      <c r="EK74" s="15">
        <f>'Investment Analysis'!LO74</f>
        <v>0.13691428571428577</v>
      </c>
      <c r="EL74" s="54">
        <v>0</v>
      </c>
      <c r="EM74" s="18">
        <f t="shared" si="84"/>
        <v>0</v>
      </c>
      <c r="EN74" s="15">
        <f>'Investment Analysis'!LV74</f>
        <v>0</v>
      </c>
      <c r="EO74" s="48"/>
      <c r="EP74" s="68">
        <f t="shared" si="74"/>
        <v>0</v>
      </c>
      <c r="EQ74" s="15">
        <f>'Investment Analysis'!MC74</f>
        <v>-0.55460674157303369</v>
      </c>
      <c r="ER74" s="54">
        <v>5773.2</v>
      </c>
      <c r="ES74" s="18">
        <f>'Investment Analysis'!LX74</f>
        <v>0.27459459459459451</v>
      </c>
      <c r="ET74" s="15">
        <f>'Investment Analysis'!LA74</f>
        <v>-0.75670791046851105</v>
      </c>
      <c r="EU74" s="48">
        <v>19800</v>
      </c>
      <c r="EV74" s="18">
        <f>'Investment Analysis'!ML74</f>
        <v>-6.7357512953367865E-2</v>
      </c>
      <c r="EW74" s="15">
        <f>'Investment Analysis'!MJ74</f>
        <v>1.6684636118598384</v>
      </c>
      <c r="EX74" s="54">
        <v>26772</v>
      </c>
      <c r="EY74" s="18">
        <f t="shared" si="44"/>
        <v>-0.59496198797231359</v>
      </c>
      <c r="EZ74" s="15">
        <f>'Investment Analysis'!MQ74</f>
        <v>-0.29118347895154895</v>
      </c>
      <c r="FA74" s="48"/>
      <c r="FB74" s="18">
        <f t="shared" si="45"/>
        <v>0</v>
      </c>
      <c r="FC74" s="15">
        <f>'Investment Analysis'!MX74</f>
        <v>-0.55390512697652128</v>
      </c>
      <c r="FD74" s="48">
        <v>4170.25</v>
      </c>
      <c r="FE74" s="18">
        <f t="shared" si="46"/>
        <v>-0.73725412366587284</v>
      </c>
      <c r="FF74" s="15">
        <f>'Investment Analysis'!NE74</f>
        <v>0.23134273270834874</v>
      </c>
      <c r="FG74" s="48"/>
      <c r="FH74" s="18">
        <f t="shared" si="47"/>
        <v>0</v>
      </c>
      <c r="FI74" s="15">
        <f>'Investment Analysis'!NL74</f>
        <v>-0.96252481143310842</v>
      </c>
      <c r="FJ74" s="48">
        <v>10859.2</v>
      </c>
      <c r="FK74" s="18">
        <f t="shared" si="48"/>
        <v>-0.42985551075268819</v>
      </c>
      <c r="FL74" s="15">
        <f>'Investment Analysis'!NS74</f>
        <v>1.0684190476190478</v>
      </c>
      <c r="FM74" s="48">
        <v>8736</v>
      </c>
      <c r="FN74" s="18">
        <f t="shared" si="49"/>
        <v>-0.65576890493059026</v>
      </c>
      <c r="FO74" s="15">
        <f>'Investment Analysis'!NZ74</f>
        <v>-0.17159763313609466</v>
      </c>
      <c r="FP74" s="48"/>
      <c r="FQ74" s="18">
        <f t="shared" si="50"/>
        <v>0</v>
      </c>
      <c r="FR74" s="15">
        <f>'Investment Analysis'!OG74</f>
        <v>-0.99472681348872249</v>
      </c>
      <c r="FS74" s="48">
        <v>14968.25</v>
      </c>
      <c r="FT74" s="18">
        <f t="shared" si="51"/>
        <v>-0.41226649389914694</v>
      </c>
      <c r="FU74" s="15">
        <f>'Investment Analysis'!ON74</f>
        <v>0.28221436984687859</v>
      </c>
      <c r="FV74" s="48"/>
      <c r="FW74" s="18">
        <f t="shared" si="52"/>
        <v>0</v>
      </c>
      <c r="FX74" s="15">
        <f>'Investment Analysis'!OU74</f>
        <v>-0.76233766233766231</v>
      </c>
      <c r="FY74" s="54"/>
      <c r="FZ74" s="18">
        <f t="shared" si="53"/>
        <v>0</v>
      </c>
      <c r="GA74" s="15">
        <f>'Investment Analysis'!PB74</f>
        <v>2.5953846153846154</v>
      </c>
      <c r="GB74" s="54">
        <v>0</v>
      </c>
      <c r="GC74" s="18">
        <f>'Investment Analysis'!PK74</f>
        <v>-3.3806723090900367E-2</v>
      </c>
      <c r="GD74" s="15">
        <f>'Investment Analysis'!PI74</f>
        <v>-0.41970132107983915</v>
      </c>
      <c r="GE74" s="48">
        <v>7780</v>
      </c>
      <c r="GF74" s="18">
        <f>'Investment Analysis'!PY74</f>
        <v>-0.32748538011695899</v>
      </c>
      <c r="GG74" s="15">
        <f>'Investment Analysis'!PW74</f>
        <v>-0.60435779816513757</v>
      </c>
      <c r="GH74" s="54">
        <v>13158.75</v>
      </c>
      <c r="GI74" s="18">
        <f>'Investment Analysis'!QF74</f>
        <v>-1.0065713987691701E-2</v>
      </c>
      <c r="GJ74" s="15">
        <f>'Investment Analysis'!QD74</f>
        <v>-0.43741663949731763</v>
      </c>
      <c r="GK74" s="48">
        <v>0</v>
      </c>
      <c r="GL74" s="18">
        <f>'Investment Analysis'!QM74</f>
        <v>-0.13076923076923089</v>
      </c>
      <c r="GM74" s="15">
        <f>'Investment Analysis'!QK74</f>
        <v>-0.54980079681274896</v>
      </c>
      <c r="GN74" s="48">
        <v>24817</v>
      </c>
      <c r="GO74" s="18">
        <f>'Investment Analysis'!QT74</f>
        <v>-0.34233449477351918</v>
      </c>
      <c r="GP74" s="15">
        <f>'Investment Analysis'!QR74</f>
        <v>-0.99079694775591809</v>
      </c>
      <c r="GQ74" s="48">
        <v>20915.5</v>
      </c>
      <c r="GR74" s="18">
        <f>'Investment Analysis'!RA74</f>
        <v>-0.42174090723334695</v>
      </c>
      <c r="GS74" s="15">
        <f>'Investment Analysis'!QY74</f>
        <v>-0.59915014164305946</v>
      </c>
      <c r="GT74" s="48">
        <v>4903.5</v>
      </c>
      <c r="GU74" s="18">
        <f>'Investment Analysis'!RH74</f>
        <v>-0.2816161616161616</v>
      </c>
      <c r="GV74" s="15">
        <f>'Investment Analysis'!RF74</f>
        <v>-0.61589976236768196</v>
      </c>
      <c r="GW74" s="48"/>
      <c r="GX74" s="18">
        <f>'Investment Analysis'!RO74</f>
        <v>-0.25376169174461155</v>
      </c>
      <c r="GY74" s="15">
        <f>'Investment Analysis'!RM74</f>
        <v>-0.31904629371926896</v>
      </c>
      <c r="GZ74" s="48">
        <v>20940</v>
      </c>
      <c r="HA74" s="18">
        <f>'Investment Analysis'!RV74</f>
        <v>-0.49760076775431861</v>
      </c>
      <c r="HB74" s="15">
        <f>'Investment Analysis'!RT74</f>
        <v>-0.2848360655737705</v>
      </c>
      <c r="HC74" s="48"/>
      <c r="HD74" s="18">
        <f>'Investment Analysis'!SC74</f>
        <v>-2.1420071400237873E-2</v>
      </c>
      <c r="HE74" s="15">
        <f>'Investment Analysis'!SA74</f>
        <v>-0.44378475875544865</v>
      </c>
      <c r="HF74" s="54">
        <v>3750</v>
      </c>
      <c r="HG74" s="18">
        <f>'Investment Analysis'!SJ74</f>
        <v>-0.50851900393184801</v>
      </c>
      <c r="HH74" s="15">
        <f>'Investment Analysis'!SH74</f>
        <v>-0.4</v>
      </c>
      <c r="HI74" s="48"/>
      <c r="HJ74" s="18">
        <f>'Investment Analysis'!SM74</f>
        <v>-1.6867469879518086E-2</v>
      </c>
      <c r="HK74" s="15">
        <f>'Investment Analysis'!SK74</f>
        <v>0</v>
      </c>
      <c r="HL74" s="48"/>
      <c r="HM74" s="18">
        <f>'Investment Analysis'!SP74</f>
        <v>0</v>
      </c>
      <c r="HN74" s="15">
        <f>'Investment Analysis'!SN74</f>
        <v>1.4165545820606043E-2</v>
      </c>
      <c r="HO74" s="48"/>
      <c r="HP74" s="18">
        <f>'Investment Analysis'!TE74</f>
        <v>0.47820512820512817</v>
      </c>
      <c r="HQ74" s="15">
        <f>'Investment Analysis'!TC74</f>
        <v>-0.42878375030963584</v>
      </c>
      <c r="HR74" s="48"/>
      <c r="HS74" s="18">
        <f>'Investment Analysis'!TL74</f>
        <v>-1.1799410029498535E-2</v>
      </c>
      <c r="HT74" s="15">
        <f>'Investment Analysis'!TJ74</f>
        <v>-0.23863636363636359</v>
      </c>
      <c r="HU74" s="48"/>
      <c r="HV74" s="18">
        <f>'Investment Analysis'!TS74</f>
        <v>-0.31764705882352939</v>
      </c>
      <c r="HW74" s="15">
        <f>'Investment Analysis'!TQ74</f>
        <v>-0.70410966890892268</v>
      </c>
      <c r="HX74" s="48"/>
      <c r="HY74" s="18">
        <f>'Investment Analysis'!TZ74</f>
        <v>9.3567251461988396E-2</v>
      </c>
      <c r="HZ74" s="15">
        <f>'Investment Analysis'!TX74</f>
        <v>-0.57596371882086161</v>
      </c>
      <c r="IA74" s="48"/>
      <c r="IB74" s="18">
        <f>'Investment Analysis'!UG74</f>
        <v>0</v>
      </c>
      <c r="IC74" s="15">
        <f>'Investment Analysis'!UE74</f>
        <v>0</v>
      </c>
      <c r="ID74" s="48"/>
      <c r="IE74" s="18">
        <f>'Investment Analysis'!UN74</f>
        <v>0</v>
      </c>
      <c r="IF74" s="15">
        <f>'Investment Analysis'!UL74</f>
        <v>0</v>
      </c>
      <c r="IG74" s="48"/>
      <c r="IH74" s="18">
        <f>'Investment Analysis'!UU74</f>
        <v>0</v>
      </c>
      <c r="II74" s="15">
        <f>'Investment Analysis'!US74</f>
        <v>0</v>
      </c>
      <c r="IJ74" s="48"/>
      <c r="IK74" s="18">
        <f>'Investment Analysis'!VB74</f>
        <v>0</v>
      </c>
      <c r="IL74" s="15">
        <f>'Investment Analysis'!UZ74</f>
        <v>0</v>
      </c>
      <c r="IM74" s="48"/>
      <c r="IN74" s="18">
        <f>'Investment Analysis'!VI74</f>
        <v>0</v>
      </c>
      <c r="IO74" s="15">
        <f>'Investment Analysis'!VG74</f>
        <v>0</v>
      </c>
      <c r="IP74" s="18"/>
      <c r="IQ74" s="18"/>
      <c r="IR74" s="18"/>
      <c r="IS74" s="108">
        <f t="shared" si="59"/>
        <v>-26965.859999999986</v>
      </c>
      <c r="IT74" s="48">
        <f t="shared" si="60"/>
        <v>847783.19</v>
      </c>
      <c r="IU74" s="101">
        <f t="shared" si="54"/>
        <v>0</v>
      </c>
      <c r="IV74" s="101"/>
      <c r="IW74" s="15">
        <f t="shared" si="55"/>
        <v>-0.18286692419431064</v>
      </c>
      <c r="IX74" s="113">
        <f t="shared" si="56"/>
        <v>-189726.14</v>
      </c>
      <c r="IY74" s="21">
        <f t="shared" si="102"/>
        <v>3.02900858736029E-2</v>
      </c>
      <c r="IZ74" s="173">
        <f t="shared" si="103"/>
        <v>25030.29999999993</v>
      </c>
    </row>
    <row r="75" spans="1:260" x14ac:dyDescent="0.2">
      <c r="A75" s="3">
        <f>'Investment Analysis'!A75</f>
        <v>45754</v>
      </c>
      <c r="B75" s="4">
        <f>'Investment Analysis'!B75</f>
        <v>45754</v>
      </c>
      <c r="C75" s="27">
        <f>'Investment Analysis'!C75</f>
        <v>37965.599999999999</v>
      </c>
      <c r="D75" s="14">
        <f>'Investment Analysis'!D75</f>
        <v>-349.26000000000204</v>
      </c>
      <c r="E75" s="15">
        <f>'Investment Analysis'!E75</f>
        <v>-9.1155233243708066E-3</v>
      </c>
      <c r="F75" s="13">
        <f>'Investment Analysis'!G75</f>
        <v>5062.25</v>
      </c>
      <c r="G75" s="14">
        <f>'Investment Analysis'!H75</f>
        <v>-11.829999999999927</v>
      </c>
      <c r="H75" s="15">
        <f>'Investment Analysis'!I75</f>
        <v>-2.331457131144942E-3</v>
      </c>
      <c r="I75" s="13">
        <f>'Investment Analysis'!K75</f>
        <v>15603.26</v>
      </c>
      <c r="J75" s="14">
        <f>'Investment Analysis'!L75</f>
        <v>15.469999999999345</v>
      </c>
      <c r="K75" s="15">
        <f>'Investment Analysis'!M75</f>
        <v>9.9244344451646723E-4</v>
      </c>
      <c r="L75" s="41">
        <f>'Investment Analysis'!T75</f>
        <v>239.01283694052481</v>
      </c>
      <c r="M75" s="21">
        <f>'Investment Analysis'!V75</f>
        <v>-2.9414921519514323E-3</v>
      </c>
      <c r="N75" s="21">
        <f>'Investment Analysis'!W75</f>
        <v>-7.6170126723036635E-2</v>
      </c>
      <c r="P75" s="48">
        <f>'Investment Analysis'!Y75</f>
        <v>277842.78999999998</v>
      </c>
      <c r="Q75" s="18"/>
      <c r="R75" s="83"/>
      <c r="S75" s="48">
        <v>16964.830000000002</v>
      </c>
      <c r="T75" s="18">
        <f>'Investment Analysis'!AH75</f>
        <v>-0.21926310692432968</v>
      </c>
      <c r="U75" s="15">
        <f>'Investment Analysis'!AF75</f>
        <v>7.6409540571706028E-2</v>
      </c>
      <c r="V75" s="48">
        <v>15017.09</v>
      </c>
      <c r="W75" s="18">
        <f>'Investment Analysis'!AO75</f>
        <v>-0.13029006181645278</v>
      </c>
      <c r="X75" s="15">
        <f>'Investment Analysis'!AM75</f>
        <v>-1.6666666666666788E-2</v>
      </c>
      <c r="Y75" s="48">
        <v>8522.33</v>
      </c>
      <c r="Z75" s="18">
        <f t="shared" ref="Z75:Z138" si="104">IF(Y75&gt;0,(Y75-Z$5)/Z$5,0)</f>
        <v>-0.14571672012830794</v>
      </c>
      <c r="AA75" s="15">
        <f>'Investment Analysis'!GM75</f>
        <v>-0.1169312169312168</v>
      </c>
      <c r="AB75" s="48">
        <v>2068.9299999999998</v>
      </c>
      <c r="AC75" s="18">
        <f t="shared" si="101"/>
        <v>2.7810476905745403</v>
      </c>
      <c r="AD75" s="15">
        <f>'Investment Analysis'!AT75</f>
        <v>-1.1580775911985857E-3</v>
      </c>
      <c r="AE75" s="48">
        <v>18735.669999999998</v>
      </c>
      <c r="AF75" s="18">
        <f>'Investment Analysis'!BC75</f>
        <v>-0.13918409324648606</v>
      </c>
      <c r="AG75" s="15">
        <f>'Investment Analysis'!BA75</f>
        <v>0.31073825503355718</v>
      </c>
      <c r="AH75" s="48"/>
      <c r="AI75" s="18">
        <f t="shared" si="97"/>
        <v>0</v>
      </c>
      <c r="AJ75" s="15">
        <f>'Investment Analysis'!BH75</f>
        <v>0</v>
      </c>
      <c r="AK75" s="48">
        <v>15160.51</v>
      </c>
      <c r="AL75" s="18">
        <f t="shared" si="64"/>
        <v>4.7604652976345205</v>
      </c>
      <c r="AM75" s="15">
        <f>'Investment Analysis'!BO75</f>
        <v>-7.0394072078140774E-2</v>
      </c>
      <c r="AN75" s="48">
        <v>11301.29</v>
      </c>
      <c r="AO75" s="18">
        <f t="shared" si="98"/>
        <v>7.9011400862068966</v>
      </c>
      <c r="AP75" s="15">
        <f>'Investment Analysis'!BV75</f>
        <v>-0.1806226516371443</v>
      </c>
      <c r="AQ75" s="48"/>
      <c r="AR75" s="18">
        <f t="shared" si="99"/>
        <v>0</v>
      </c>
      <c r="AS75" s="15">
        <f>'Investment Analysis'!CC75</f>
        <v>0</v>
      </c>
      <c r="AT75" s="48">
        <v>20230.98</v>
      </c>
      <c r="AU75" s="18">
        <f>'Investment Analysis'!CL75</f>
        <v>-0.23166472642607686</v>
      </c>
      <c r="AV75" s="15">
        <f>'Investment Analysis'!CJ75</f>
        <v>-0.12669533575917968</v>
      </c>
      <c r="AW75" s="48">
        <v>14903.74</v>
      </c>
      <c r="AX75" s="18">
        <f t="shared" si="67"/>
        <v>-0.12156420516551483</v>
      </c>
      <c r="AY75" s="15">
        <f>'Investment Analysis'!CQ75</f>
        <v>-0.14486279514996805</v>
      </c>
      <c r="AZ75" s="48">
        <v>13358.95</v>
      </c>
      <c r="BA75" s="18">
        <f>'Investment Analysis'!CZ75</f>
        <v>-0.17918454935622316</v>
      </c>
      <c r="BB75" s="15">
        <f>'Investment Analysis'!CX75</f>
        <v>-4.8211508553654657E-2</v>
      </c>
      <c r="BC75" s="48">
        <v>8175.31</v>
      </c>
      <c r="BD75" s="18">
        <f t="shared" si="100"/>
        <v>1.8060262922019721</v>
      </c>
      <c r="BE75" s="15">
        <f>'Investment Analysis'!DE75</f>
        <v>-0.21627800640146319</v>
      </c>
      <c r="BF75" s="48">
        <v>3823.41</v>
      </c>
      <c r="BG75" s="18">
        <f>'Investment Analysis'!DN75</f>
        <v>-5.7637571157495252E-2</v>
      </c>
      <c r="BH75" s="15">
        <f>'Investment Analysis'!DL75</f>
        <v>-0.10011325028312575</v>
      </c>
      <c r="BI75" s="48">
        <v>1767.41</v>
      </c>
      <c r="BJ75" s="18">
        <f>'Investment Analysis'!EB75</f>
        <v>-0.28443382133253658</v>
      </c>
      <c r="BK75" s="15">
        <f>'Investment Analysis'!DZ75</f>
        <v>0.27801494130202781</v>
      </c>
      <c r="BL75" s="48">
        <v>3230.15</v>
      </c>
      <c r="BM75" s="18">
        <f>'Investment Analysis'!EI75</f>
        <v>-0.24105206073752722</v>
      </c>
      <c r="BN75" s="15">
        <f>'Investment Analysis'!EG75</f>
        <v>0.33095577746077021</v>
      </c>
      <c r="BO75" s="48"/>
      <c r="BP75" s="18">
        <f>'Investment Analysis'!DU75</f>
        <v>-9.243697478991586E-2</v>
      </c>
      <c r="BQ75" s="15">
        <f>'Investment Analysis'!DS75</f>
        <v>0</v>
      </c>
      <c r="BR75" s="48">
        <v>4729.95</v>
      </c>
      <c r="BS75" s="18">
        <f>'Investment Analysis'!EP75</f>
        <v>-0.13575920934411501</v>
      </c>
      <c r="BT75" s="15">
        <f>'Investment Analysis'!EN75</f>
        <v>0.49039355438487742</v>
      </c>
      <c r="BU75" s="48">
        <v>12164.13</v>
      </c>
      <c r="BV75" s="18">
        <f t="shared" si="70"/>
        <v>0.35712276214833744</v>
      </c>
      <c r="BW75" s="15">
        <f>'Investment Analysis'!EU75</f>
        <v>-5.7003723861357637E-2</v>
      </c>
      <c r="BX75" s="48"/>
      <c r="BY75" s="18">
        <f t="shared" si="91"/>
        <v>0</v>
      </c>
      <c r="BZ75" s="15">
        <f>'Investment Analysis'!FB75</f>
        <v>0</v>
      </c>
      <c r="CA75" s="48">
        <v>18479.580000000002</v>
      </c>
      <c r="CB75" s="18">
        <f t="shared" si="79"/>
        <v>-0.20346637931034475</v>
      </c>
      <c r="CC75" s="15">
        <f>'Investment Analysis'!FI75</f>
        <v>-0.1550440081245768</v>
      </c>
      <c r="CD75" s="48">
        <v>14887.56</v>
      </c>
      <c r="CE75" s="18">
        <f>'Investment Analysis'!FR75</f>
        <v>-0.19129142353847847</v>
      </c>
      <c r="CF75" s="15">
        <f>'Investment Analysis'!FP75</f>
        <v>0.26341589267285859</v>
      </c>
      <c r="CG75" s="48">
        <v>4723.1899999999996</v>
      </c>
      <c r="CH75" s="18">
        <f>'Investment Analysis'!FR75</f>
        <v>-0.19129142353847847</v>
      </c>
      <c r="CI75" s="15">
        <f>'Investment Analysis'!FW75</f>
        <v>-1.4540497557650814E-2</v>
      </c>
      <c r="CJ75" s="48"/>
      <c r="CK75" s="18">
        <f t="shared" si="94"/>
        <v>0</v>
      </c>
      <c r="CL75" s="15">
        <f>'Investment Analysis'!GD75</f>
        <v>0</v>
      </c>
      <c r="CM75" s="48">
        <v>23027.759999999998</v>
      </c>
      <c r="CN75" s="18">
        <f t="shared" ref="CN75:CN138" si="105">IF(CM75&gt;0,(CM75-CN$5)/CN$5,0)</f>
        <v>-7.7043687374749564E-2</v>
      </c>
      <c r="CO75" s="15">
        <f>'Investment Analysis'!GT75</f>
        <v>-7.8165137614678859E-2</v>
      </c>
      <c r="CP75" s="48">
        <v>11664.5</v>
      </c>
      <c r="CQ75" s="18">
        <f t="shared" ref="CQ75:CQ138" si="106">IF(CP75&gt;0,(CP75-CQ$5)/CQ$5,0)</f>
        <v>-0.45787612182391951</v>
      </c>
      <c r="CR75" s="15">
        <f>'Investment Analysis'!HG75</f>
        <v>0.31054435144093029</v>
      </c>
      <c r="CS75" s="48">
        <v>7530</v>
      </c>
      <c r="CT75" s="18">
        <f t="shared" ref="CT75:CT138" si="107">IF(CS75&gt;0,(CS75-CT$5)/CT$5,0)</f>
        <v>-0.66677877296704069</v>
      </c>
      <c r="CU75" s="15">
        <f>'Investment Analysis'!HN75</f>
        <v>10.387096774193548</v>
      </c>
      <c r="CV75" s="48">
        <v>13181.4</v>
      </c>
      <c r="CW75" s="18">
        <f t="shared" ref="CW75:CW138" si="108">IF(CV75&gt;0,(CV75-CW$5)/CW$5,0)</f>
        <v>-0.54244754152420294</v>
      </c>
      <c r="CX75" s="15">
        <f>'Investment Analysis'!IB75</f>
        <v>-7.7998111425873512E-2</v>
      </c>
      <c r="CY75" s="48">
        <v>6165.6</v>
      </c>
      <c r="CZ75" s="18">
        <f t="shared" ref="CZ75:CZ138" si="109">IF(CY75&gt;0,(CY75-CZ$5)/CZ$5,0)</f>
        <v>-0.65526418786692753</v>
      </c>
      <c r="DA75" s="15">
        <f>'Investment Analysis'!II75</f>
        <v>-0.11920000000000008</v>
      </c>
      <c r="DB75" s="48"/>
      <c r="DC75" s="18">
        <f t="shared" ref="DC75:DC138" si="110">IF(DB75&gt;0,(DB75-DC$5)/DC$5,0)</f>
        <v>0</v>
      </c>
      <c r="DD75" s="15">
        <f>'Investment Analysis'!IP75</f>
        <v>2.5795743018941613</v>
      </c>
      <c r="DE75" s="48"/>
      <c r="DF75" s="18">
        <f>'Investment Analysis'!IY75</f>
        <v>-0.27690212103522094</v>
      </c>
      <c r="DG75" s="15">
        <f>'Investment Analysis'!IW75</f>
        <v>1.0361643835616436</v>
      </c>
      <c r="DH75" s="48">
        <v>5162.5</v>
      </c>
      <c r="DI75" s="18">
        <f t="shared" ref="DI75:DI138" si="111">IF(DH75&gt;0,(DH75-DI$5)/DI$5,0)</f>
        <v>-0.20223451600939546</v>
      </c>
      <c r="DJ75" s="15">
        <f>'Investment Analysis'!JD75</f>
        <v>4.4194983818770274E-2</v>
      </c>
      <c r="DK75" s="48">
        <v>1789.3</v>
      </c>
      <c r="DL75" s="18">
        <f t="shared" ref="DL75:DL138" si="112">IF(DK75&gt;0,(DK75-DL$5)/DL$5,0)</f>
        <v>-0.92134599323047173</v>
      </c>
      <c r="DM75" s="15">
        <f>'Investment Analysis'!JK75</f>
        <v>-0.12006688140844374</v>
      </c>
      <c r="DN75" s="48">
        <v>18529.2</v>
      </c>
      <c r="DO75" s="18">
        <f t="shared" ref="DO75:DO138" si="113">IF(DN75&gt;0,(DN75-DO$5)/DO$5,0)</f>
        <v>16.054026691210311</v>
      </c>
      <c r="DP75" s="15">
        <f>'Investment Analysis'!HU75</f>
        <v>1.828021978021978</v>
      </c>
      <c r="DQ75" s="48">
        <v>13200</v>
      </c>
      <c r="DR75" s="18">
        <f t="shared" ref="DR75:DR138" si="114">IF(DQ75&gt;0,(DQ75-DR$5)/DR$5,0)</f>
        <v>-0.5545807322422811</v>
      </c>
      <c r="DS75" s="15">
        <f>'Investment Analysis'!JR75</f>
        <v>-0.49350430234519999</v>
      </c>
      <c r="DT75" s="48">
        <v>2820</v>
      </c>
      <c r="DU75" s="18">
        <f t="shared" ref="DU75:DU106" si="115">IF(DT75&gt;0,(DT75-DU$5)/DU$5,0)</f>
        <v>0.11462450592885376</v>
      </c>
      <c r="DV75" s="15">
        <f>'Investment Analysis'!JY75</f>
        <v>-0.53359683794466406</v>
      </c>
      <c r="DW75" s="48">
        <v>22703.25</v>
      </c>
      <c r="DX75" s="18">
        <f t="shared" ref="DX75:DX138" si="116">IF(DW75&gt;0,(DW75-DX$5)/DX$5,0)</f>
        <v>0.66494939865063063</v>
      </c>
      <c r="DY75" s="15">
        <f>'Investment Analysis'!KF75</f>
        <v>-0.25462012320328548</v>
      </c>
      <c r="DZ75" s="48">
        <v>2943.6</v>
      </c>
      <c r="EA75" s="18">
        <f t="shared" ref="EA75:EA106" si="117">IF(DZ75&gt;0,(DZ75-EA$5)/EA$5,0)</f>
        <v>-0.85289355322338833</v>
      </c>
      <c r="EB75" s="15">
        <f>'Investment Analysis'!KM75</f>
        <v>0.70189573459715615</v>
      </c>
      <c r="EC75" s="48">
        <v>1814.6</v>
      </c>
      <c r="ED75" s="18">
        <f>'Investment Analysis'!KV75</f>
        <v>0.35643564356435653</v>
      </c>
      <c r="EE75" s="15">
        <f>'Investment Analysis'!KT75</f>
        <v>-0.47709923664122134</v>
      </c>
      <c r="EF75" s="48">
        <v>35482.5</v>
      </c>
      <c r="EG75" s="18">
        <f t="shared" ref="EG75:EG138" si="118">IF(EF75&gt;0,(EF75-EG$5)/EG$5,0)</f>
        <v>0.48998488284202568</v>
      </c>
      <c r="EH75" s="15">
        <f>'Investment Analysis'!LH75</f>
        <v>0.32040189785096301</v>
      </c>
      <c r="EI75" s="48">
        <v>9265.59</v>
      </c>
      <c r="EJ75" s="18">
        <f>'Investment Analysis'!LQ75</f>
        <v>0.27387802071346379</v>
      </c>
      <c r="EK75" s="15">
        <f>'Investment Analysis'!LO75</f>
        <v>0.13862857142857138</v>
      </c>
      <c r="EL75" s="48"/>
      <c r="EM75" s="18">
        <f t="shared" ref="EM75:EM106" si="119">IF(EL75&gt;0,(EL75-EM$5)/EM$5,0)</f>
        <v>0</v>
      </c>
      <c r="EN75" s="15">
        <f>'Investment Analysis'!LV75</f>
        <v>0</v>
      </c>
      <c r="EO75" s="48"/>
      <c r="EP75" s="68">
        <f t="shared" si="74"/>
        <v>0</v>
      </c>
      <c r="EQ75" s="15">
        <f>'Investment Analysis'!MC75</f>
        <v>-0.54651685393258431</v>
      </c>
      <c r="ER75" s="48">
        <v>5884</v>
      </c>
      <c r="ES75" s="18">
        <f>'Investment Analysis'!LX75</f>
        <v>0.29513513513513517</v>
      </c>
      <c r="ET75" s="15">
        <f>'Investment Analysis'!LA75</f>
        <v>-0.74197136104546091</v>
      </c>
      <c r="EU75" s="48">
        <v>21930</v>
      </c>
      <c r="EV75" s="18">
        <f>'Investment Analysis'!ML75</f>
        <v>3.2972209138012215E-2</v>
      </c>
      <c r="EW75" s="15">
        <f>'Investment Analysis'!MJ75</f>
        <v>1.9555256064690028</v>
      </c>
      <c r="EX75" s="48">
        <v>27006</v>
      </c>
      <c r="EY75" s="18">
        <f t="shared" ref="EY75:EY138" si="120">IF(EX75&gt;0,(EX75-EY$5)/EY$5,0)</f>
        <v>-0.5914217633042097</v>
      </c>
      <c r="EZ75" s="15">
        <f>'Investment Analysis'!MQ75</f>
        <v>-0.28498808578236701</v>
      </c>
      <c r="FA75" s="48"/>
      <c r="FB75" s="18">
        <f t="shared" ref="FB75:FB138" si="121">IF(FA75&gt;0,(FA75-FB$5)/FB$5,0)</f>
        <v>0</v>
      </c>
      <c r="FC75" s="15">
        <f>'Investment Analysis'!MX75</f>
        <v>-0.56971729755630096</v>
      </c>
      <c r="FD75" s="48">
        <v>4192.5</v>
      </c>
      <c r="FE75" s="18">
        <f t="shared" ref="FE75:FE138" si="122">IF(FD75&gt;0,(FD75-FE$5)/FE$5,0)</f>
        <v>-0.73585226628359734</v>
      </c>
      <c r="FF75" s="15">
        <f>'Investment Analysis'!NE75</f>
        <v>0.23791245294161062</v>
      </c>
      <c r="FG75" s="48"/>
      <c r="FH75" s="18">
        <f t="shared" ref="FH75:FH138" si="123">IF(FG75&gt;0,(FG75-FH$5)/FH$5,0)</f>
        <v>0</v>
      </c>
      <c r="FI75" s="15">
        <f>'Investment Analysis'!NL75</f>
        <v>-0.9620484319174275</v>
      </c>
      <c r="FJ75" s="48">
        <v>11442.8</v>
      </c>
      <c r="FK75" s="18">
        <f t="shared" ref="FK75:FK138" si="124">IF(FJ75&gt;0,(FJ75-FK$5)/FK$5,0)</f>
        <v>-0.39921454973118287</v>
      </c>
      <c r="FL75" s="15">
        <f>'Investment Analysis'!NS75</f>
        <v>1.1795809523809524</v>
      </c>
      <c r="FM75" s="48">
        <v>8805</v>
      </c>
      <c r="FN75" s="18">
        <f t="shared" ref="FN75:FN138" si="125">IF(FM75&gt;0,(FM75-FN$5)/FN$5,0)</f>
        <v>-0.65305004669343492</v>
      </c>
      <c r="FO75" s="15">
        <f>'Investment Analysis'!NZ75</f>
        <v>-0.16505461993627671</v>
      </c>
      <c r="FP75" s="48"/>
      <c r="FQ75" s="18">
        <f t="shared" ref="FQ75:FQ138" si="126">IF(FP75&gt;0,(FP75-FQ$5)/FQ$5,0)</f>
        <v>0</v>
      </c>
      <c r="FR75" s="15">
        <f>'Investment Analysis'!OG75</f>
        <v>-0.99477112598041384</v>
      </c>
      <c r="FS75" s="48">
        <v>16104</v>
      </c>
      <c r="FT75" s="18">
        <f t="shared" ref="FT75:FT138" si="127">IF(FS75&gt;0,(FS75-FT$5)/FT$5,0)</f>
        <v>-0.3676708778749595</v>
      </c>
      <c r="FU75" s="15">
        <f>'Investment Analysis'!ON75</f>
        <v>0.37950530035335683</v>
      </c>
      <c r="FV75" s="48"/>
      <c r="FW75" s="18">
        <f t="shared" ref="FW75:FW138" si="128">IF(FV75&gt;0,(FV75-FW$5)/FW$5,0)</f>
        <v>0</v>
      </c>
      <c r="FX75" s="15">
        <f>'Investment Analysis'!OU75</f>
        <v>-0.77142857142857146</v>
      </c>
      <c r="FY75" s="48"/>
      <c r="FZ75" s="18">
        <f t="shared" ref="FZ75:FZ138" si="129">IF(FY75&gt;0,(FY75-FZ$5)/FZ$5,0)</f>
        <v>0</v>
      </c>
      <c r="GA75" s="15">
        <f>'Investment Analysis'!PB75</f>
        <v>2.5913846153846154</v>
      </c>
      <c r="GB75" s="48"/>
      <c r="GC75" s="18">
        <f>'Investment Analysis'!PK75</f>
        <v>-4.2652895328264655E-2</v>
      </c>
      <c r="GD75" s="15">
        <f>'Investment Analysis'!PI75</f>
        <v>-0.42501435956346922</v>
      </c>
      <c r="GE75" s="48">
        <v>7849</v>
      </c>
      <c r="GF75" s="18">
        <f>'Investment Analysis'!PY75</f>
        <v>-0.32748538011695899</v>
      </c>
      <c r="GG75" s="15">
        <f>'Investment Analysis'!PW75</f>
        <v>-0.60435779816513757</v>
      </c>
      <c r="GH75" s="48">
        <v>13391.4</v>
      </c>
      <c r="GI75" s="18">
        <f>'Investment Analysis'!QF75</f>
        <v>1.2673411911964005E-2</v>
      </c>
      <c r="GJ75" s="15">
        <f>'Investment Analysis'!QD75</f>
        <v>-0.42449390912593737</v>
      </c>
      <c r="GK75" s="48">
        <v>0</v>
      </c>
      <c r="GL75" s="18">
        <f>'Investment Analysis'!QM75</f>
        <v>-0.1276923076923078</v>
      </c>
      <c r="GM75" s="15">
        <f>'Investment Analysis'!QK75</f>
        <v>-0.54820717131474106</v>
      </c>
      <c r="GN75" s="48">
        <v>26539.93</v>
      </c>
      <c r="GO75" s="18">
        <f>'Investment Analysis'!QT75</f>
        <v>-0.17508710801393726</v>
      </c>
      <c r="GP75" s="15">
        <f>'Investment Analysis'!QR75</f>
        <v>-0.98845656890709177</v>
      </c>
      <c r="GQ75" s="48">
        <v>20850.599999999999</v>
      </c>
      <c r="GR75" s="18">
        <f>'Investment Analysis'!RA75</f>
        <v>-0.46260727421332248</v>
      </c>
      <c r="GS75" s="15">
        <f>'Investment Analysis'!QY75</f>
        <v>-0.62747875354107652</v>
      </c>
      <c r="GT75" s="48">
        <v>5134.5</v>
      </c>
      <c r="GU75" s="18">
        <f>'Investment Analysis'!RH75</f>
        <v>-0.27393939393939398</v>
      </c>
      <c r="GV75" s="15">
        <f>'Investment Analysis'!RF75</f>
        <v>-0.61179520414776412</v>
      </c>
      <c r="GW75" s="48"/>
      <c r="GX75" s="18">
        <f>'Investment Analysis'!RO75</f>
        <v>-0.25696421309475403</v>
      </c>
      <c r="GY75" s="15">
        <f>'Investment Analysis'!RM75</f>
        <v>-0.32196864273123676</v>
      </c>
      <c r="GZ75" s="48">
        <v>20620</v>
      </c>
      <c r="HA75" s="18">
        <f>'Investment Analysis'!RV75</f>
        <v>-0.50527831094049902</v>
      </c>
      <c r="HB75" s="15">
        <f>'Investment Analysis'!RT75</f>
        <v>-0.29576502732240434</v>
      </c>
      <c r="HC75" s="48"/>
      <c r="HD75" s="18">
        <f>'Investment Analysis'!SC75</f>
        <v>2.9221208515139603E-2</v>
      </c>
      <c r="HE75" s="15">
        <f>'Investment Analysis'!SA75</f>
        <v>-0.41500075154065835</v>
      </c>
      <c r="HF75" s="48">
        <v>4165</v>
      </c>
      <c r="HG75" s="18">
        <f>'Investment Analysis'!SJ75</f>
        <v>-0.45412844036697247</v>
      </c>
      <c r="HH75" s="15">
        <f>'Investment Analysis'!SH75</f>
        <v>-0.33360000000000001</v>
      </c>
      <c r="HI75" s="48"/>
      <c r="HJ75" s="18">
        <f>'Investment Analysis'!SM75</f>
        <v>4.6568627450980435E-2</v>
      </c>
      <c r="HK75" s="15">
        <f>'Investment Analysis'!SK75</f>
        <v>0</v>
      </c>
      <c r="HL75" s="48"/>
      <c r="HM75" s="18">
        <f>'Investment Analysis'!SP75</f>
        <v>0</v>
      </c>
      <c r="HN75" s="15">
        <f>'Investment Analysis'!SN75</f>
        <v>4.9510119602931869E-2</v>
      </c>
      <c r="HO75" s="48"/>
      <c r="HP75" s="18">
        <f>'Investment Analysis'!TE75</f>
        <v>0.5378205128205128</v>
      </c>
      <c r="HQ75" s="15">
        <f>'Investment Analysis'!TC75</f>
        <v>-0.40574684171414416</v>
      </c>
      <c r="HR75" s="48"/>
      <c r="HS75" s="18">
        <f>'Investment Analysis'!TL75</f>
        <v>-7.9646017699115113E-2</v>
      </c>
      <c r="HT75" s="15">
        <f>'Investment Analysis'!TJ75</f>
        <v>-0.29090909090909089</v>
      </c>
      <c r="HU75" s="48"/>
      <c r="HV75" s="18">
        <f>'Investment Analysis'!TS75</f>
        <v>-0.32806722689075635</v>
      </c>
      <c r="HW75" s="15">
        <f>'Investment Analysis'!TQ75</f>
        <v>-0.70862819120637266</v>
      </c>
      <c r="HX75" s="48"/>
      <c r="HY75" s="18">
        <f>'Investment Analysis'!TZ75</f>
        <v>3.5087719298245647E-2</v>
      </c>
      <c r="HZ75" s="15">
        <f>'Investment Analysis'!TX75</f>
        <v>-0.59863945578231292</v>
      </c>
      <c r="IA75" s="48"/>
      <c r="IB75" s="18">
        <f>'Investment Analysis'!UG75</f>
        <v>0</v>
      </c>
      <c r="IC75" s="15">
        <f>'Investment Analysis'!UE75</f>
        <v>0</v>
      </c>
      <c r="ID75" s="48"/>
      <c r="IE75" s="18">
        <f>'Investment Analysis'!UN75</f>
        <v>0</v>
      </c>
      <c r="IF75" s="15">
        <f>'Investment Analysis'!UL75</f>
        <v>0</v>
      </c>
      <c r="IG75" s="48"/>
      <c r="IH75" s="18">
        <f>'Investment Analysis'!UU75</f>
        <v>0</v>
      </c>
      <c r="II75" s="15">
        <f>'Investment Analysis'!US75</f>
        <v>0</v>
      </c>
      <c r="IJ75" s="48"/>
      <c r="IK75" s="18">
        <f>'Investment Analysis'!VB75</f>
        <v>0</v>
      </c>
      <c r="IL75" s="15">
        <f>'Investment Analysis'!UZ75</f>
        <v>0</v>
      </c>
      <c r="IM75" s="48"/>
      <c r="IN75" s="18">
        <f>'Investment Analysis'!VI75</f>
        <v>0</v>
      </c>
      <c r="IO75" s="15">
        <f>'Investment Analysis'!VG75</f>
        <v>0</v>
      </c>
      <c r="IP75" s="18"/>
      <c r="IQ75" s="18"/>
      <c r="IR75" s="18"/>
      <c r="IS75" s="108">
        <f t="shared" si="59"/>
        <v>7499.1400000001304</v>
      </c>
      <c r="IT75" s="48">
        <f t="shared" si="60"/>
        <v>855282.33000000007</v>
      </c>
      <c r="IU75" s="101">
        <f t="shared" ref="IU75:IU138" si="130">IF(IT75&gt;0,IV75,0)</f>
        <v>0</v>
      </c>
      <c r="IV75" s="101"/>
      <c r="IW75" s="15">
        <f t="shared" ref="IW75:IW138" si="131">IF(IT75&gt;0,(IT75+IV$11-I$2)/I$2,0)</f>
        <v>-0.17563890244726751</v>
      </c>
      <c r="IX75" s="113">
        <f t="shared" ref="IX75:IX138" si="132">IF(IT75&gt;0,IT75+IV$11-I$2,0)</f>
        <v>-182226.99999999988</v>
      </c>
      <c r="IY75" s="21">
        <f t="shared" si="102"/>
        <v>3.9365070775029369E-2</v>
      </c>
      <c r="IZ75" s="173">
        <f t="shared" si="103"/>
        <v>32529.440000000061</v>
      </c>
    </row>
    <row r="76" spans="1:260" x14ac:dyDescent="0.2">
      <c r="A76" s="3">
        <f>'Investment Analysis'!A76</f>
        <v>45755</v>
      </c>
      <c r="B76" s="4">
        <f>'Investment Analysis'!B76</f>
        <v>45755</v>
      </c>
      <c r="C76" s="27">
        <f>'Investment Analysis'!C76</f>
        <v>37645.589999999997</v>
      </c>
      <c r="D76" s="14">
        <f>'Investment Analysis'!D76</f>
        <v>-320.01000000000204</v>
      </c>
      <c r="E76" s="15">
        <f>'Investment Analysis'!E76</f>
        <v>-8.4289462039320341E-3</v>
      </c>
      <c r="F76" s="13">
        <f>'Investment Analysis'!G76</f>
        <v>4982.78</v>
      </c>
      <c r="G76" s="14">
        <f>'Investment Analysis'!H76</f>
        <v>-79.470000000000255</v>
      </c>
      <c r="H76" s="15">
        <f>'Investment Analysis'!I76</f>
        <v>-1.5698553014963753E-2</v>
      </c>
      <c r="I76" s="13">
        <f>'Investment Analysis'!K76</f>
        <v>15267.91</v>
      </c>
      <c r="J76" s="14">
        <f>'Investment Analysis'!L76</f>
        <v>-335.35000000000036</v>
      </c>
      <c r="K76" s="15">
        <f>'Investment Analysis'!M76</f>
        <v>-2.149230353144153E-2</v>
      </c>
      <c r="L76" s="41">
        <f>'Investment Analysis'!T76</f>
        <v>237.10118629787311</v>
      </c>
      <c r="M76" s="21">
        <f>'Investment Analysis'!V76</f>
        <v>-7.998108666972488E-3</v>
      </c>
      <c r="N76" s="21">
        <f>'Investment Analysis'!W76</f>
        <v>-8.3559018439301205E-2</v>
      </c>
      <c r="P76" s="48">
        <f>'Investment Analysis'!Y76</f>
        <v>260992.78999999998</v>
      </c>
      <c r="Q76" s="18"/>
      <c r="R76" s="83"/>
      <c r="S76" s="48">
        <v>16609.96</v>
      </c>
      <c r="T76" s="18">
        <f>'Investment Analysis'!AH76</f>
        <v>-0.23559448870889635</v>
      </c>
      <c r="U76" s="15">
        <f>'Investment Analysis'!AF76</f>
        <v>5.3893305820234237E-2</v>
      </c>
      <c r="V76" s="48">
        <v>14877.51</v>
      </c>
      <c r="W76" s="18">
        <f>'Investment Analysis'!AO76</f>
        <v>-0.13837375178316691</v>
      </c>
      <c r="X76" s="15">
        <f>'Investment Analysis'!AM76</f>
        <v>-2.5806451612903247E-2</v>
      </c>
      <c r="Y76" s="48">
        <v>8210.85</v>
      </c>
      <c r="Z76" s="18">
        <f t="shared" si="104"/>
        <v>-0.17693965517241375</v>
      </c>
      <c r="AA76" s="15">
        <f>'Investment Analysis'!GM76</f>
        <v>-0.14920634920634923</v>
      </c>
      <c r="AB76" s="48">
        <v>2026.95</v>
      </c>
      <c r="AC76" s="18">
        <f t="shared" si="101"/>
        <v>2.7652835148328956</v>
      </c>
      <c r="AD76" s="15">
        <f>'Investment Analysis'!AT76</f>
        <v>-2.1424435437174347E-2</v>
      </c>
      <c r="AE76" s="48">
        <v>18441.48</v>
      </c>
      <c r="AF76" s="18">
        <f>'Investment Analysis'!BC76</f>
        <v>-0.15270091581370296</v>
      </c>
      <c r="AG76" s="15">
        <f>'Investment Analysis'!BA76</f>
        <v>0.29015659955257267</v>
      </c>
      <c r="AH76" s="48"/>
      <c r="AI76" s="18">
        <f t="shared" si="97"/>
        <v>0</v>
      </c>
      <c r="AJ76" s="15">
        <f>'Investment Analysis'!BH76</f>
        <v>0</v>
      </c>
      <c r="AK76" s="48">
        <v>14968.26</v>
      </c>
      <c r="AL76" s="18">
        <f t="shared" si="64"/>
        <v>4.7104912919157789</v>
      </c>
      <c r="AM76" s="15">
        <f>'Investment Analysis'!BO76</f>
        <v>-8.2182553048164408E-2</v>
      </c>
      <c r="AN76" s="48">
        <v>11123.6</v>
      </c>
      <c r="AO76" s="18">
        <f t="shared" si="98"/>
        <v>7.8628448275862066</v>
      </c>
      <c r="AP76" s="15">
        <f>'Investment Analysis'!BV76</f>
        <v>-0.19350509930220069</v>
      </c>
      <c r="AQ76" s="48"/>
      <c r="AR76" s="18">
        <f t="shared" si="99"/>
        <v>0</v>
      </c>
      <c r="AS76" s="15">
        <f>'Investment Analysis'!CC76</f>
        <v>0</v>
      </c>
      <c r="AT76" s="48">
        <v>19449.32</v>
      </c>
      <c r="AU76" s="18">
        <f>'Investment Analysis'!CL76</f>
        <v>-0.2613504074505239</v>
      </c>
      <c r="AV76" s="15">
        <f>'Investment Analysis'!CJ76</f>
        <v>-0.16043665233212046</v>
      </c>
      <c r="AW76" s="48">
        <v>14531.15</v>
      </c>
      <c r="AX76" s="18">
        <f t="shared" si="67"/>
        <v>-0.14092657070103407</v>
      </c>
      <c r="AY76" s="15">
        <f>'Investment Analysis'!CQ76</f>
        <v>-0.16624122527121893</v>
      </c>
      <c r="AZ76" s="48">
        <v>13022.79</v>
      </c>
      <c r="BA76" s="18">
        <f>'Investment Analysis'!CZ76</f>
        <v>-0.1998390557939915</v>
      </c>
      <c r="BB76" s="15">
        <f>'Investment Analysis'!CX76</f>
        <v>-7.2161741835147758E-2</v>
      </c>
      <c r="BC76" s="48">
        <v>7994.06</v>
      </c>
      <c r="BD76" s="18">
        <f t="shared" si="100"/>
        <v>1.7879753012648143</v>
      </c>
      <c r="BE76" s="15">
        <f>'Investment Analysis'!DE76</f>
        <v>-0.23365340649291264</v>
      </c>
      <c r="BF76" s="48">
        <v>3818.6</v>
      </c>
      <c r="BG76" s="18">
        <f>'Investment Analysis'!DN76</f>
        <v>-5.8823529411764636E-2</v>
      </c>
      <c r="BH76" s="15">
        <f>'Investment Analysis'!DL76</f>
        <v>-0.10124575311438276</v>
      </c>
      <c r="BI76" s="48">
        <v>1712.8</v>
      </c>
      <c r="BJ76" s="18">
        <f>'Investment Analysis'!EB76</f>
        <v>-0.30654317299073791</v>
      </c>
      <c r="BK76" s="15">
        <f>'Investment Analysis'!DZ76</f>
        <v>0.23852721451440784</v>
      </c>
      <c r="BL76" s="48">
        <v>3147.06</v>
      </c>
      <c r="BM76" s="18">
        <f>'Investment Analysis'!EI76</f>
        <v>-0.26057483731019532</v>
      </c>
      <c r="BN76" s="15">
        <f>'Investment Analysis'!EG76</f>
        <v>0.29671897289586296</v>
      </c>
      <c r="BO76" s="48"/>
      <c r="BP76" s="18">
        <f>'Investment Analysis'!DU76</f>
        <v>-0.11528361344537817</v>
      </c>
      <c r="BQ76" s="15">
        <f>'Investment Analysis'!DS76</f>
        <v>0</v>
      </c>
      <c r="BR76" s="48">
        <v>4660.12</v>
      </c>
      <c r="BS76" s="18">
        <f>'Investment Analysis'!EP76</f>
        <v>-0.14851752021563344</v>
      </c>
      <c r="BT76" s="15">
        <f>'Investment Analysis'!EN76</f>
        <v>0.46839169507282286</v>
      </c>
      <c r="BU76" s="48">
        <v>11835.27</v>
      </c>
      <c r="BV76" s="18">
        <f t="shared" si="70"/>
        <v>0.33498923139049674</v>
      </c>
      <c r="BW76" s="15">
        <f>'Investment Analysis'!EU76</f>
        <v>-8.2497851618447318E-2</v>
      </c>
      <c r="BX76" s="48"/>
      <c r="BY76" s="18">
        <f t="shared" si="91"/>
        <v>0</v>
      </c>
      <c r="BZ76" s="15">
        <f>'Investment Analysis'!FB76</f>
        <v>0</v>
      </c>
      <c r="CA76" s="48">
        <v>17961.32</v>
      </c>
      <c r="CB76" s="18">
        <f t="shared" si="79"/>
        <v>-0.22580517241379311</v>
      </c>
      <c r="CC76" s="15">
        <f>'Investment Analysis'!FI76</f>
        <v>-0.17874069058903175</v>
      </c>
      <c r="CD76" s="48">
        <v>14700.09</v>
      </c>
      <c r="CE76" s="18">
        <f>'Investment Analysis'!FR76</f>
        <v>-0.20147528349664204</v>
      </c>
      <c r="CF76" s="15">
        <f>'Investment Analysis'!FP76</f>
        <v>0.24750601995184041</v>
      </c>
      <c r="CG76" s="48">
        <v>4731.3500000000004</v>
      </c>
      <c r="CH76" s="18">
        <f>'Investment Analysis'!FR76</f>
        <v>-0.20147528349664204</v>
      </c>
      <c r="CI76" s="15">
        <f>'Investment Analysis'!FW76</f>
        <v>-1.2836533000113545E-2</v>
      </c>
      <c r="CJ76" s="48"/>
      <c r="CK76" s="18">
        <f t="shared" si="94"/>
        <v>0</v>
      </c>
      <c r="CL76" s="15">
        <f>'Investment Analysis'!GD76</f>
        <v>0</v>
      </c>
      <c r="CM76" s="48">
        <v>22891.09</v>
      </c>
      <c r="CN76" s="18">
        <f t="shared" si="105"/>
        <v>-8.252144288577154E-2</v>
      </c>
      <c r="CO76" s="15">
        <f>'Investment Analysis'!GT76</f>
        <v>-8.8073394495412793E-2</v>
      </c>
      <c r="CP76" s="48">
        <v>11093</v>
      </c>
      <c r="CQ76" s="18">
        <f t="shared" si="106"/>
        <v>-0.48443738003281234</v>
      </c>
      <c r="CR76" s="15">
        <f>'Investment Analysis'!HG76</f>
        <v>0.24633447559125907</v>
      </c>
      <c r="CS76" s="48">
        <v>7740</v>
      </c>
      <c r="CT76" s="18">
        <f t="shared" si="107"/>
        <v>-0.65748575069918924</v>
      </c>
      <c r="CU76" s="15">
        <f>'Investment Analysis'!HN76</f>
        <v>10.661290322580646</v>
      </c>
      <c r="CV76" s="48">
        <v>13000.5</v>
      </c>
      <c r="CW76" s="18">
        <f t="shared" si="108"/>
        <v>-0.54872693823003627</v>
      </c>
      <c r="CX76" s="15">
        <f>'Investment Analysis'!IB76</f>
        <v>-9.0651558073654465E-2</v>
      </c>
      <c r="CY76" s="48">
        <v>6241.2</v>
      </c>
      <c r="CZ76" s="18">
        <f t="shared" si="109"/>
        <v>-0.65103718199608607</v>
      </c>
      <c r="DA76" s="15">
        <f>'Investment Analysis'!II76</f>
        <v>-0.1084</v>
      </c>
      <c r="DB76" s="48"/>
      <c r="DC76" s="18">
        <f t="shared" si="110"/>
        <v>0</v>
      </c>
      <c r="DD76" s="15">
        <f>'Investment Analysis'!IP76</f>
        <v>2.6621753563757076</v>
      </c>
      <c r="DE76" s="48"/>
      <c r="DF76" s="18">
        <f>'Investment Analysis'!IY76</f>
        <v>-0.28624245962249467</v>
      </c>
      <c r="DG76" s="15">
        <f>'Investment Analysis'!IW76</f>
        <v>1.0098630136986302</v>
      </c>
      <c r="DH76" s="48">
        <v>5104.5</v>
      </c>
      <c r="DI76" s="18">
        <f t="shared" si="111"/>
        <v>-0.2111973049820744</v>
      </c>
      <c r="DJ76" s="15">
        <f>'Investment Analysis'!JD76</f>
        <v>3.2463592233009736E-2</v>
      </c>
      <c r="DK76" s="48">
        <v>1772.8</v>
      </c>
      <c r="DL76" s="18">
        <f t="shared" si="112"/>
        <v>-0.92207129983735547</v>
      </c>
      <c r="DM76" s="15">
        <f>'Investment Analysis'!JK76</f>
        <v>-0.12818116993287271</v>
      </c>
      <c r="DN76" s="48">
        <v>18138.599999999999</v>
      </c>
      <c r="DO76" s="18">
        <f t="shared" si="113"/>
        <v>15.694523699953979</v>
      </c>
      <c r="DP76" s="15">
        <f>'Investment Analysis'!HU76</f>
        <v>1.7692307692307694</v>
      </c>
      <c r="DQ76" s="48">
        <v>13222.5</v>
      </c>
      <c r="DR76" s="18">
        <f t="shared" si="114"/>
        <v>-0.55382149485405774</v>
      </c>
      <c r="DS76" s="15">
        <f>'Investment Analysis'!JR76</f>
        <v>-0.50902648894887803</v>
      </c>
      <c r="DT76" s="48">
        <v>2782</v>
      </c>
      <c r="DU76" s="18">
        <f t="shared" si="115"/>
        <v>9.9604743083003947E-2</v>
      </c>
      <c r="DV76" s="15">
        <f>'Investment Analysis'!JY76</f>
        <v>-0.54545454545454541</v>
      </c>
      <c r="DW76" s="48">
        <v>22718.75</v>
      </c>
      <c r="DX76" s="18">
        <f t="shared" si="116"/>
        <v>0.66608609562921683</v>
      </c>
      <c r="DY76" s="15">
        <f>'Investment Analysis'!KF76</f>
        <v>-0.30082135523613968</v>
      </c>
      <c r="DZ76" s="48">
        <v>2940</v>
      </c>
      <c r="EA76" s="18">
        <f t="shared" si="117"/>
        <v>-0.85307346326836586</v>
      </c>
      <c r="EB76" s="15">
        <f>'Investment Analysis'!KM76</f>
        <v>0.67298578199052106</v>
      </c>
      <c r="EC76" s="48">
        <v>1724.2</v>
      </c>
      <c r="ED76" s="18">
        <f>'Investment Analysis'!KV76</f>
        <v>0.25742574257425743</v>
      </c>
      <c r="EE76" s="15">
        <f>'Investment Analysis'!KT76</f>
        <v>-0.51526717557251911</v>
      </c>
      <c r="EF76" s="48">
        <v>35617.5</v>
      </c>
      <c r="EG76" s="18">
        <f t="shared" si="118"/>
        <v>0.49565381708238854</v>
      </c>
      <c r="EH76" s="15">
        <f>'Investment Analysis'!LH76</f>
        <v>0.32598381244766955</v>
      </c>
      <c r="EI76" s="48">
        <v>9312.09</v>
      </c>
      <c r="EJ76" s="18">
        <f>'Investment Analysis'!LQ76</f>
        <v>0.28027106508119171</v>
      </c>
      <c r="EK76" s="15">
        <f>'Investment Analysis'!LO76</f>
        <v>0.14434285714285708</v>
      </c>
      <c r="EL76" s="48"/>
      <c r="EM76" s="18">
        <f t="shared" si="119"/>
        <v>0</v>
      </c>
      <c r="EN76" s="15">
        <f>'Investment Analysis'!LV76</f>
        <v>0</v>
      </c>
      <c r="EO76" s="48"/>
      <c r="EP76" s="68">
        <f t="shared" si="74"/>
        <v>0</v>
      </c>
      <c r="EQ76" s="15">
        <f>'Investment Analysis'!MC76</f>
        <v>-0.56629213483146068</v>
      </c>
      <c r="ER76" s="48">
        <v>5820.8</v>
      </c>
      <c r="ES76" s="18">
        <f>'Investment Analysis'!LX76</f>
        <v>0.29297297297297309</v>
      </c>
      <c r="ET76" s="15">
        <f>'Investment Analysis'!LA76</f>
        <v>-0.75142499652439876</v>
      </c>
      <c r="EU76" s="48">
        <v>20230</v>
      </c>
      <c r="EV76" s="18">
        <f>'Investment Analysis'!ML76</f>
        <v>-4.6632124352331696E-2</v>
      </c>
      <c r="EW76" s="15">
        <f>'Investment Analysis'!MJ76</f>
        <v>1.7277628032345012</v>
      </c>
      <c r="EX76" s="48">
        <v>27951</v>
      </c>
      <c r="EY76" s="18">
        <f t="shared" si="120"/>
        <v>-0.57712470214455913</v>
      </c>
      <c r="EZ76" s="15">
        <f>'Investment Analysis'!MQ76</f>
        <v>-0.25988880063542491</v>
      </c>
      <c r="FA76" s="48"/>
      <c r="FB76" s="18">
        <f t="shared" si="121"/>
        <v>0</v>
      </c>
      <c r="FC76" s="15">
        <f>'Investment Analysis'!MX76</f>
        <v>-0.54336367992333501</v>
      </c>
      <c r="FD76" s="48">
        <v>4234.25</v>
      </c>
      <c r="FE76" s="18">
        <f t="shared" si="122"/>
        <v>-0.733221814791013</v>
      </c>
      <c r="FF76" s="15">
        <f>'Investment Analysis'!NE76</f>
        <v>0.25046135675795383</v>
      </c>
      <c r="FG76" s="48"/>
      <c r="FH76" s="18">
        <f t="shared" si="123"/>
        <v>0</v>
      </c>
      <c r="FI76" s="15">
        <f>'Investment Analysis'!NL76</f>
        <v>-0.96260420801905522</v>
      </c>
      <c r="FJ76" s="48">
        <v>11475.6</v>
      </c>
      <c r="FK76" s="18">
        <f t="shared" si="124"/>
        <v>-0.39749243951612906</v>
      </c>
      <c r="FL76" s="15">
        <f>'Investment Analysis'!NS76</f>
        <v>1.1858285714285712</v>
      </c>
      <c r="FM76" s="48">
        <v>8682</v>
      </c>
      <c r="FN76" s="18">
        <f t="shared" si="125"/>
        <v>-0.65789670702923364</v>
      </c>
      <c r="FO76" s="15">
        <f>'Investment Analysis'!NZ76</f>
        <v>-0.17671825216203918</v>
      </c>
      <c r="FP76" s="48"/>
      <c r="FQ76" s="18">
        <f t="shared" si="126"/>
        <v>0</v>
      </c>
      <c r="FR76" s="15">
        <f>'Investment Analysis'!OG76</f>
        <v>-0.9950813134222537</v>
      </c>
      <c r="FS76" s="48">
        <v>15248.75</v>
      </c>
      <c r="FT76" s="18">
        <f t="shared" si="127"/>
        <v>-0.40125256451787061</v>
      </c>
      <c r="FU76" s="15">
        <f>'Investment Analysis'!ON76</f>
        <v>0.30294464075382799</v>
      </c>
      <c r="FV76" s="48"/>
      <c r="FW76" s="18">
        <f t="shared" si="128"/>
        <v>0</v>
      </c>
      <c r="FX76" s="15">
        <f>'Investment Analysis'!OU76</f>
        <v>-0.78961038961038965</v>
      </c>
      <c r="FY76" s="48"/>
      <c r="FZ76" s="18">
        <f t="shared" si="129"/>
        <v>0</v>
      </c>
      <c r="GA76" s="15">
        <f>'Investment Analysis'!PB76</f>
        <v>2.6876923076923074</v>
      </c>
      <c r="GB76" s="48"/>
      <c r="GC76" s="18">
        <f>'Investment Analysis'!PK76</f>
        <v>-4.0070769377898892E-2</v>
      </c>
      <c r="GD76" s="15">
        <f>'Investment Analysis'!PI76</f>
        <v>-0.42346352670878801</v>
      </c>
      <c r="GE76" s="48">
        <v>7774</v>
      </c>
      <c r="GF76" s="18">
        <f>'Investment Analysis'!PY76</f>
        <v>-0.32943469785575047</v>
      </c>
      <c r="GG76" s="15">
        <f>'Investment Analysis'!PW76</f>
        <v>-0.60550458715596334</v>
      </c>
      <c r="GH76" s="48">
        <v>13284.15</v>
      </c>
      <c r="GI76" s="18">
        <f>'Investment Analysis'!QF76</f>
        <v>-1.1213101074371574E-2</v>
      </c>
      <c r="GJ76" s="15">
        <f>'Investment Analysis'!QD76</f>
        <v>-0.43806870387385516</v>
      </c>
      <c r="GK76" s="54">
        <v>10672</v>
      </c>
      <c r="GL76" s="18">
        <f>'Investment Analysis'!QM76</f>
        <v>-0.19230769230769229</v>
      </c>
      <c r="GM76" s="15">
        <f>'Investment Analysis'!QK76</f>
        <v>-0.58167330677290829</v>
      </c>
      <c r="GN76" s="48">
        <v>25702.27</v>
      </c>
      <c r="GO76" s="18">
        <f>'Investment Analysis'!QT76</f>
        <v>-0.26829268292682928</v>
      </c>
      <c r="GP76" s="15">
        <f>'Investment Analysis'!QR76</f>
        <v>-0.98976084253638563</v>
      </c>
      <c r="GQ76" s="48">
        <v>20815.2</v>
      </c>
      <c r="GR76" s="18">
        <f>'Investment Analysis'!RA76</f>
        <v>-0.48099713935431143</v>
      </c>
      <c r="GS76" s="15">
        <f>'Investment Analysis'!QY76</f>
        <v>-0.64022662889518411</v>
      </c>
      <c r="GT76" s="48">
        <v>5109.5</v>
      </c>
      <c r="GU76" s="18">
        <f>'Investment Analysis'!RH76</f>
        <v>-0.29010101010101008</v>
      </c>
      <c r="GV76" s="15">
        <f>'Investment Analysis'!RF76</f>
        <v>-0.62043637934759122</v>
      </c>
      <c r="GW76" s="48"/>
      <c r="GX76" s="18">
        <f>'Investment Analysis'!RO76</f>
        <v>-0.28136437576250506</v>
      </c>
      <c r="GY76" s="15">
        <f>'Investment Analysis'!RM76</f>
        <v>-0.34423415901289545</v>
      </c>
      <c r="GZ76" s="48">
        <v>22520</v>
      </c>
      <c r="HA76" s="18">
        <f>'Investment Analysis'!RV76</f>
        <v>-0.4606525911708253</v>
      </c>
      <c r="HB76" s="15">
        <f>'Investment Analysis'!RT76</f>
        <v>-0.23224043715846995</v>
      </c>
      <c r="HC76" s="48"/>
      <c r="HD76" s="18">
        <f>'Investment Analysis'!SC76</f>
        <v>2.2345630040988995E-2</v>
      </c>
      <c r="HE76" s="15">
        <f>'Investment Analysis'!SA76</f>
        <v>-0.41890876296407642</v>
      </c>
      <c r="HF76" s="48">
        <v>3860</v>
      </c>
      <c r="HG76" s="18">
        <f>'Investment Analysis'!SJ76</f>
        <v>-0.49410222804718218</v>
      </c>
      <c r="HH76" s="15">
        <f>'Investment Analysis'!SH76</f>
        <v>-0.38240000000000002</v>
      </c>
      <c r="HI76" s="48"/>
      <c r="HJ76" s="18">
        <f>'Investment Analysis'!SM76</f>
        <v>-5.6206088992974162E-2</v>
      </c>
      <c r="HK76" s="15">
        <f>'Investment Analysis'!SK76</f>
        <v>0</v>
      </c>
      <c r="HL76" s="48"/>
      <c r="HM76" s="18">
        <f>'Investment Analysis'!SP76</f>
        <v>0</v>
      </c>
      <c r="HN76" s="15">
        <f>'Investment Analysis'!SN76</f>
        <v>-4.8207980326001675E-2</v>
      </c>
      <c r="HO76" s="48"/>
      <c r="HP76" s="18">
        <f>'Investment Analysis'!TE76</f>
        <v>0.40641025641025652</v>
      </c>
      <c r="HQ76" s="15">
        <f>'Investment Analysis'!TC76</f>
        <v>-0.45652712410205593</v>
      </c>
      <c r="HR76" s="48"/>
      <c r="HS76" s="18">
        <f>'Investment Analysis'!TL76</f>
        <v>-4.4247787610619503E-2</v>
      </c>
      <c r="HT76" s="15">
        <f>'Investment Analysis'!TJ76</f>
        <v>-0.26363636363636361</v>
      </c>
      <c r="HU76" s="48"/>
      <c r="HV76" s="18">
        <f>'Investment Analysis'!TS76</f>
        <v>-0.37142857142857144</v>
      </c>
      <c r="HW76" s="15">
        <f>'Investment Analysis'!TQ76</f>
        <v>-0.72743107431511589</v>
      </c>
      <c r="HX76" s="48"/>
      <c r="HY76" s="18">
        <f>'Investment Analysis'!TZ76</f>
        <v>0</v>
      </c>
      <c r="HZ76" s="15">
        <f>'Investment Analysis'!TX76</f>
        <v>-0.61224489795918369</v>
      </c>
      <c r="IA76" s="48"/>
      <c r="IB76" s="18">
        <f>'Investment Analysis'!UG76</f>
        <v>0</v>
      </c>
      <c r="IC76" s="15">
        <f>'Investment Analysis'!UE76</f>
        <v>0</v>
      </c>
      <c r="ID76" s="48"/>
      <c r="IE76" s="18">
        <f>'Investment Analysis'!UN76</f>
        <v>0</v>
      </c>
      <c r="IF76" s="15">
        <f>'Investment Analysis'!UL76</f>
        <v>0</v>
      </c>
      <c r="IG76" s="48"/>
      <c r="IH76" s="18">
        <f>'Investment Analysis'!UU76</f>
        <v>0</v>
      </c>
      <c r="II76" s="15">
        <f>'Investment Analysis'!US76</f>
        <v>0</v>
      </c>
      <c r="IJ76" s="48"/>
      <c r="IK76" s="18">
        <f>'Investment Analysis'!VB76</f>
        <v>0</v>
      </c>
      <c r="IL76" s="15">
        <f>'Investment Analysis'!UZ76</f>
        <v>0</v>
      </c>
      <c r="IM76" s="48"/>
      <c r="IN76" s="18">
        <f>'Investment Analysis'!VI76</f>
        <v>0</v>
      </c>
      <c r="IO76" s="15">
        <f>'Investment Analysis'!VG76</f>
        <v>0</v>
      </c>
      <c r="IP76" s="18"/>
      <c r="IQ76" s="18"/>
      <c r="IR76" s="18"/>
      <c r="IS76" s="108">
        <f t="shared" ref="IS76:IS139" si="133">IF(IT76&gt;0,IT76-IT75,0)</f>
        <v>-12788.75</v>
      </c>
      <c r="IT76" s="48">
        <f t="shared" si="60"/>
        <v>842493.58000000007</v>
      </c>
      <c r="IU76" s="101">
        <f t="shared" si="130"/>
        <v>0</v>
      </c>
      <c r="IV76" s="101"/>
      <c r="IW76" s="15">
        <f t="shared" si="131"/>
        <v>-0.18796529762291381</v>
      </c>
      <c r="IX76" s="113">
        <f t="shared" si="132"/>
        <v>-195015.74999999988</v>
      </c>
      <c r="IY76" s="21">
        <f t="shared" si="102"/>
        <v>2.388893442364564E-2</v>
      </c>
      <c r="IZ76" s="173">
        <f t="shared" si="103"/>
        <v>19740.690000000061</v>
      </c>
    </row>
    <row r="77" spans="1:260" x14ac:dyDescent="0.2">
      <c r="A77" s="3">
        <f>'Investment Analysis'!A77</f>
        <v>45756</v>
      </c>
      <c r="B77" s="4">
        <f>'Investment Analysis'!B77</f>
        <v>45756</v>
      </c>
      <c r="C77" s="27">
        <f>'Investment Analysis'!C77</f>
        <v>40608.449999999997</v>
      </c>
      <c r="D77" s="14">
        <f>'Investment Analysis'!D77</f>
        <v>2962.8600000000006</v>
      </c>
      <c r="E77" s="15">
        <f>'Investment Analysis'!E77</f>
        <v>7.8704039437288695E-2</v>
      </c>
      <c r="F77" s="13">
        <f>'Investment Analysis'!G77</f>
        <v>5456.8</v>
      </c>
      <c r="G77" s="14">
        <f>'Investment Analysis'!H77</f>
        <v>474.02000000000044</v>
      </c>
      <c r="H77" s="15">
        <f>'Investment Analysis'!I77</f>
        <v>9.5131633345241107E-2</v>
      </c>
      <c r="I77" s="13">
        <f>'Investment Analysis'!K77</f>
        <v>17124.97</v>
      </c>
      <c r="J77" s="14">
        <f>'Investment Analysis'!L77</f>
        <v>1857.0600000000013</v>
      </c>
      <c r="K77" s="15">
        <f>'Investment Analysis'!M77</f>
        <v>0.12163157891289648</v>
      </c>
      <c r="L77" s="41">
        <f>'Investment Analysis'!T77</f>
        <v>250.143986847272</v>
      </c>
      <c r="M77" s="21">
        <f>'Investment Analysis'!V77</f>
        <v>5.5009427633200707E-2</v>
      </c>
      <c r="N77" s="21">
        <f>'Investment Analysis'!W77</f>
        <v>-3.3146124584038525E-2</v>
      </c>
      <c r="P77" s="48">
        <f>'Investment Analysis'!Y77</f>
        <v>237144.14</v>
      </c>
      <c r="Q77" s="18"/>
      <c r="R77" s="83"/>
      <c r="S77" s="48">
        <v>18716.22</v>
      </c>
      <c r="T77" s="18">
        <f>'Investment Analysis'!AH77</f>
        <v>-0.13866267552933928</v>
      </c>
      <c r="U77" s="15">
        <f>'Investment Analysis'!AF77</f>
        <v>0.1875341384960853</v>
      </c>
      <c r="V77" s="48">
        <v>16330.78</v>
      </c>
      <c r="W77" s="18">
        <f>'Investment Analysis'!AO77</f>
        <v>-5.420827389443654E-2</v>
      </c>
      <c r="X77" s="15">
        <f>'Investment Analysis'!AM77</f>
        <v>6.9354838709677374E-2</v>
      </c>
      <c r="Y77" s="48">
        <v>8593.81</v>
      </c>
      <c r="Z77" s="18">
        <f t="shared" si="104"/>
        <v>-0.13855152365677631</v>
      </c>
      <c r="AA77" s="15">
        <f>'Investment Analysis'!GM77</f>
        <v>-0.10952380952380955</v>
      </c>
      <c r="AB77" s="48">
        <v>2252.4299999999998</v>
      </c>
      <c r="AC77" s="18">
        <f t="shared" si="101"/>
        <v>2.8499549380398048</v>
      </c>
      <c r="AD77" s="15">
        <f>'Investment Analysis'!AT77</f>
        <v>8.7434858135495175E-2</v>
      </c>
      <c r="AE77" s="48">
        <v>20195.98</v>
      </c>
      <c r="AF77" s="18">
        <f>'Investment Analysis'!BC77</f>
        <v>-7.2089720358489637E-2</v>
      </c>
      <c r="AG77" s="15">
        <f>'Investment Analysis'!BA77</f>
        <v>0.41290082028337066</v>
      </c>
      <c r="AH77" s="48"/>
      <c r="AI77" s="18">
        <f t="shared" si="97"/>
        <v>0</v>
      </c>
      <c r="AJ77" s="15">
        <f>'Investment Analysis'!BH77</f>
        <v>0</v>
      </c>
      <c r="AK77" s="48">
        <v>16621.63</v>
      </c>
      <c r="AL77" s="18">
        <f t="shared" si="64"/>
        <v>5.1402729399532108</v>
      </c>
      <c r="AM77" s="15">
        <f>'Investment Analysis'!BO77</f>
        <v>1.9198383294038404E-2</v>
      </c>
      <c r="AN77" s="48">
        <v>12511.74</v>
      </c>
      <c r="AO77" s="18">
        <f t="shared" si="98"/>
        <v>8.1620129310344822</v>
      </c>
      <c r="AP77" s="15">
        <f>'Investment Analysis'!BV77</f>
        <v>-9.2860976918947957E-2</v>
      </c>
      <c r="AQ77" s="48"/>
      <c r="AR77" s="18">
        <f t="shared" si="99"/>
        <v>0</v>
      </c>
      <c r="AS77" s="15">
        <f>'Investment Analysis'!CC77</f>
        <v>0</v>
      </c>
      <c r="AT77" s="48">
        <v>21495.41</v>
      </c>
      <c r="AU77" s="18">
        <f>'Investment Analysis'!CL77</f>
        <v>-0.18364377182770661</v>
      </c>
      <c r="AV77" s="15">
        <f>'Investment Analysis'!CJ77</f>
        <v>-7.2113794244128337E-2</v>
      </c>
      <c r="AW77" s="48">
        <v>15938.11</v>
      </c>
      <c r="AX77" s="18">
        <f t="shared" si="67"/>
        <v>-6.7811152107259756E-2</v>
      </c>
      <c r="AY77" s="15">
        <f>'Investment Analysis'!CQ77</f>
        <v>-8.5513720485003178E-2</v>
      </c>
      <c r="AZ77" s="48">
        <v>14210.25</v>
      </c>
      <c r="BA77" s="18">
        <f>'Investment Analysis'!CZ77</f>
        <v>-0.12687768240343358</v>
      </c>
      <c r="BB77" s="15">
        <f>'Investment Analysis'!CX77</f>
        <v>1.2441679626749568E-2</v>
      </c>
      <c r="BC77" s="48">
        <v>8642.75</v>
      </c>
      <c r="BD77" s="18">
        <f t="shared" si="100"/>
        <v>1.8525794243601235</v>
      </c>
      <c r="BE77" s="15">
        <f>'Investment Analysis'!DE77</f>
        <v>-0.17146776406035666</v>
      </c>
      <c r="BF77" s="48">
        <v>4116.93</v>
      </c>
      <c r="BG77" s="18">
        <f>'Investment Analysis'!DN77</f>
        <v>1.4705882352941286E-2</v>
      </c>
      <c r="BH77" s="15">
        <f>'Investment Analysis'!DL77</f>
        <v>-3.1030577576443886E-2</v>
      </c>
      <c r="BI77" s="48">
        <v>2035.29</v>
      </c>
      <c r="BJ77" s="18">
        <f>'Investment Analysis'!EB77</f>
        <v>-0.17597848819838663</v>
      </c>
      <c r="BK77" s="15">
        <f>'Investment Analysis'!DZ77</f>
        <v>0.47171824973319104</v>
      </c>
      <c r="BL77" s="48">
        <v>3613.29</v>
      </c>
      <c r="BM77" s="18">
        <f>'Investment Analysis'!EI77</f>
        <v>-0.15103036876355758</v>
      </c>
      <c r="BN77" s="15">
        <f>'Investment Analysis'!EG77</f>
        <v>0.48882548739895371</v>
      </c>
      <c r="BO77" s="48"/>
      <c r="BP77" s="18">
        <f>'Investment Analysis'!DU77</f>
        <v>-5.7247899159663863E-2</v>
      </c>
      <c r="BQ77" s="15">
        <f>'Investment Analysis'!DS77</f>
        <v>0</v>
      </c>
      <c r="BR77" s="48">
        <v>5112.0200000000004</v>
      </c>
      <c r="BS77" s="18">
        <f>'Investment Analysis'!EP77</f>
        <v>-6.5947888589398054E-2</v>
      </c>
      <c r="BT77" s="15">
        <f>'Investment Analysis'!EN77</f>
        <v>0.61078400991633075</v>
      </c>
      <c r="BU77" s="48">
        <v>12688.83</v>
      </c>
      <c r="BV77" s="18">
        <f t="shared" si="70"/>
        <v>0.39243707093821523</v>
      </c>
      <c r="BW77" s="15">
        <f>'Investment Analysis'!EU77</f>
        <v>-1.6327699799484195E-2</v>
      </c>
      <c r="BX77" s="48"/>
      <c r="BY77" s="18">
        <f t="shared" si="91"/>
        <v>0</v>
      </c>
      <c r="BZ77" s="15">
        <f>'Investment Analysis'!FB77</f>
        <v>0</v>
      </c>
      <c r="CA77" s="48">
        <v>19504.990000000002</v>
      </c>
      <c r="CB77" s="18">
        <f t="shared" si="79"/>
        <v>-0.15926767241379303</v>
      </c>
      <c r="CC77" s="15">
        <f>'Investment Analysis'!FI77</f>
        <v>-0.10815842924847666</v>
      </c>
      <c r="CD77" s="48">
        <v>16245.49</v>
      </c>
      <c r="CE77" s="18">
        <f>'Investment Analysis'!FR77</f>
        <v>-0.11752724870637452</v>
      </c>
      <c r="CF77" s="15">
        <f>'Investment Analysis'!FP77</f>
        <v>0.37865497076023391</v>
      </c>
      <c r="CG77" s="48">
        <v>5015.0200000000004</v>
      </c>
      <c r="CH77" s="18">
        <f>'Investment Analysis'!FR77</f>
        <v>-0.11752724870637452</v>
      </c>
      <c r="CI77" s="15">
        <f>'Investment Analysis'!FW77</f>
        <v>4.6347835965011908E-2</v>
      </c>
      <c r="CJ77" s="48"/>
      <c r="CK77" s="18">
        <f t="shared" si="94"/>
        <v>0</v>
      </c>
      <c r="CL77" s="15">
        <f>'Investment Analysis'!GD77</f>
        <v>0</v>
      </c>
      <c r="CM77" s="48">
        <v>23711.07</v>
      </c>
      <c r="CN77" s="18">
        <f t="shared" si="105"/>
        <v>-4.9656513026052118E-2</v>
      </c>
      <c r="CO77" s="15">
        <f>'Investment Analysis'!GT77</f>
        <v>-3.4128440366972469E-2</v>
      </c>
      <c r="CP77" s="54">
        <v>27220</v>
      </c>
      <c r="CQ77" s="18">
        <f t="shared" si="106"/>
        <v>0.26508739885575128</v>
      </c>
      <c r="CR77" s="15">
        <f>'Investment Analysis'!HG77</f>
        <v>0.52912757710240998</v>
      </c>
      <c r="CS77" s="48">
        <v>7980</v>
      </c>
      <c r="CT77" s="18">
        <f t="shared" si="107"/>
        <v>-0.64686515382164478</v>
      </c>
      <c r="CU77" s="15">
        <f>'Investment Analysis'!HN77</f>
        <v>11.834677419354838</v>
      </c>
      <c r="CV77" s="48">
        <v>15434.55</v>
      </c>
      <c r="CW77" s="18">
        <f t="shared" si="108"/>
        <v>-0.46423624971796523</v>
      </c>
      <c r="CX77" s="15">
        <f>'Investment Analysis'!IB77</f>
        <v>7.9603399433427688E-2</v>
      </c>
      <c r="CY77" s="48">
        <v>7406</v>
      </c>
      <c r="CZ77" s="18">
        <f t="shared" si="109"/>
        <v>-0.58590998043052833</v>
      </c>
      <c r="DA77" s="15">
        <f>'Investment Analysis'!II77</f>
        <v>5.8000000000000031E-2</v>
      </c>
      <c r="DB77" s="48"/>
      <c r="DC77" s="18">
        <f t="shared" si="110"/>
        <v>0</v>
      </c>
      <c r="DD77" s="15">
        <f>'Investment Analysis'!IP77</f>
        <v>2.9070494044132005</v>
      </c>
      <c r="DE77" s="48"/>
      <c r="DF77" s="18">
        <f>'Investment Analysis'!IY77</f>
        <v>-0.22066549912434333</v>
      </c>
      <c r="DG77" s="15">
        <f>'Investment Analysis'!IW77</f>
        <v>1.1945205479452052</v>
      </c>
      <c r="DH77" s="48">
        <v>5857.7</v>
      </c>
      <c r="DI77" s="18">
        <f t="shared" si="111"/>
        <v>-9.4804673012733348E-2</v>
      </c>
      <c r="DJ77" s="15">
        <f>'Investment Analysis'!JD77</f>
        <v>0.18480987055016182</v>
      </c>
      <c r="DK77" s="48">
        <v>1952.45</v>
      </c>
      <c r="DL77" s="18">
        <f t="shared" si="112"/>
        <v>-0.91417424941755676</v>
      </c>
      <c r="DM77" s="15">
        <f>'Investment Analysis'!JK77</f>
        <v>-3.98337800290147E-2</v>
      </c>
      <c r="DN77" s="48">
        <v>19044</v>
      </c>
      <c r="DO77" s="18">
        <f t="shared" si="113"/>
        <v>16.527841693511274</v>
      </c>
      <c r="DP77" s="15">
        <f>'Investment Analysis'!HU77</f>
        <v>1.9049450549450551</v>
      </c>
      <c r="DQ77" s="48">
        <v>14989.5</v>
      </c>
      <c r="DR77" s="18">
        <f t="shared" si="114"/>
        <v>-0.49419605196558125</v>
      </c>
      <c r="DS77" s="15">
        <f>'Investment Analysis'!JR77</f>
        <v>-0.46853382824363088</v>
      </c>
      <c r="DT77" s="48">
        <v>3212</v>
      </c>
      <c r="DU77" s="18">
        <f t="shared" si="115"/>
        <v>0.26956521739130435</v>
      </c>
      <c r="DV77" s="15">
        <f>'Investment Analysis'!JY77</f>
        <v>-0.48616600790513831</v>
      </c>
      <c r="DW77" s="48">
        <v>24129.75</v>
      </c>
      <c r="DX77" s="18">
        <f t="shared" si="116"/>
        <v>0.76956218832502199</v>
      </c>
      <c r="DY77" s="15">
        <f>'Investment Analysis'!KF77</f>
        <v>-0.16735112936344976</v>
      </c>
      <c r="DZ77" s="48">
        <v>3184.8</v>
      </c>
      <c r="EA77" s="18">
        <f t="shared" si="117"/>
        <v>-0.84083958020989513</v>
      </c>
      <c r="EB77" s="15">
        <f>'Investment Analysis'!KM77</f>
        <v>1.0507109004739337</v>
      </c>
      <c r="EC77" s="48">
        <v>1988.5</v>
      </c>
      <c r="ED77" s="18">
        <f>'Investment Analysis'!KV77</f>
        <v>0.42079207920792083</v>
      </c>
      <c r="EE77" s="15">
        <f>'Investment Analysis'!KT77</f>
        <v>-0.45229007633587787</v>
      </c>
      <c r="EF77" s="48">
        <v>37627.5</v>
      </c>
      <c r="EG77" s="18">
        <f t="shared" si="118"/>
        <v>0.58005794910556818</v>
      </c>
      <c r="EH77" s="15">
        <f>'Investment Analysis'!LH77</f>
        <v>0.39938598939436237</v>
      </c>
      <c r="EI77" s="48">
        <v>9839.4</v>
      </c>
      <c r="EJ77" s="18">
        <f>'Investment Analysis'!LQ77</f>
        <v>0.35276818821122624</v>
      </c>
      <c r="EK77" s="15">
        <f>'Investment Analysis'!LO77</f>
        <v>0.2091428571428571</v>
      </c>
      <c r="EL77" s="48"/>
      <c r="EM77" s="18">
        <f t="shared" si="119"/>
        <v>0</v>
      </c>
      <c r="EN77" s="15">
        <f>'Investment Analysis'!LV77</f>
        <v>0</v>
      </c>
      <c r="EO77" s="48"/>
      <c r="EP77" s="68">
        <f t="shared" si="74"/>
        <v>0</v>
      </c>
      <c r="EQ77" s="15">
        <f>'Investment Analysis'!MC77</f>
        <v>-0.52</v>
      </c>
      <c r="ER77" s="48">
        <v>6607.6</v>
      </c>
      <c r="ES77" s="18">
        <f>'Investment Analysis'!LX77</f>
        <v>0.40756756756756751</v>
      </c>
      <c r="ET77" s="15">
        <f>'Investment Analysis'!LA77</f>
        <v>-0.70276657861810099</v>
      </c>
      <c r="EU77" s="48">
        <v>24080</v>
      </c>
      <c r="EV77" s="18">
        <f>'Investment Analysis'!ML77</f>
        <v>0.1333019312293923</v>
      </c>
      <c r="EW77" s="15">
        <f>'Investment Analysis'!MJ77</f>
        <v>2.2425876010781671</v>
      </c>
      <c r="EX77" s="54">
        <v>41632</v>
      </c>
      <c r="EY77" s="18">
        <f t="shared" si="120"/>
        <v>-0.37014259238246527</v>
      </c>
      <c r="EZ77" s="15">
        <f>'Investment Analysis'!MQ77</f>
        <v>-0.1727561556791104</v>
      </c>
      <c r="FA77" s="48"/>
      <c r="FB77" s="18">
        <f t="shared" si="121"/>
        <v>0</v>
      </c>
      <c r="FC77" s="15">
        <f>'Investment Analysis'!MX77</f>
        <v>-0.48155246765692383</v>
      </c>
      <c r="FD77" s="48">
        <v>4681.75</v>
      </c>
      <c r="FE77" s="18">
        <f t="shared" si="122"/>
        <v>-0.70502715508007918</v>
      </c>
      <c r="FF77" s="15">
        <f>'Investment Analysis'!NE77</f>
        <v>0.38185576142319327</v>
      </c>
      <c r="FG77" s="48"/>
      <c r="FH77" s="18">
        <f t="shared" si="123"/>
        <v>0</v>
      </c>
      <c r="FI77" s="15">
        <f>'Investment Analysis'!NL77</f>
        <v>-0.95807860262008737</v>
      </c>
      <c r="FJ77" s="48">
        <v>13072.4</v>
      </c>
      <c r="FK77" s="18">
        <f t="shared" si="124"/>
        <v>-0.31365507392473124</v>
      </c>
      <c r="FL77" s="15">
        <f>'Investment Analysis'!NS77</f>
        <v>1.4902857142857144</v>
      </c>
      <c r="FM77" s="48">
        <v>9522.6</v>
      </c>
      <c r="FN77" s="18">
        <f t="shared" si="125"/>
        <v>-0.62477392102701912</v>
      </c>
      <c r="FO77" s="15">
        <f>'Investment Analysis'!NZ77</f>
        <v>-9.7007282658170144E-2</v>
      </c>
      <c r="FP77" s="48"/>
      <c r="FQ77" s="18">
        <f t="shared" si="126"/>
        <v>0</v>
      </c>
      <c r="FR77" s="15">
        <f>'Investment Analysis'!OG77</f>
        <v>-0.99472681348872249</v>
      </c>
      <c r="FS77" s="48">
        <v>17696.25</v>
      </c>
      <c r="FT77" s="18">
        <f t="shared" si="127"/>
        <v>-0.3051506316812439</v>
      </c>
      <c r="FU77" s="15">
        <f>'Investment Analysis'!ON77</f>
        <v>0.50459363957597159</v>
      </c>
      <c r="FV77" s="48"/>
      <c r="FW77" s="18">
        <f t="shared" si="128"/>
        <v>0</v>
      </c>
      <c r="FX77" s="15">
        <f>'Investment Analysis'!OU77</f>
        <v>-0.76753246753246751</v>
      </c>
      <c r="FY77" s="48"/>
      <c r="FZ77" s="18">
        <f t="shared" si="129"/>
        <v>0</v>
      </c>
      <c r="GA77" s="15">
        <f>'Investment Analysis'!PB77</f>
        <v>2.9316923076923076</v>
      </c>
      <c r="GB77" s="48"/>
      <c r="GC77" s="18">
        <f>'Investment Analysis'!PK77</f>
        <v>2.4960550853536073E-2</v>
      </c>
      <c r="GD77" s="15">
        <f>'Investment Analysis'!PI77</f>
        <v>-0.38440551407237222</v>
      </c>
      <c r="GE77" s="48">
        <v>8227</v>
      </c>
      <c r="GF77" s="18">
        <f>'Investment Analysis'!PY77</f>
        <v>-0.25730994152046782</v>
      </c>
      <c r="GG77" s="15">
        <f>'Investment Analysis'!PW77</f>
        <v>-0.56307339449541283</v>
      </c>
      <c r="GH77" s="48">
        <v>14527.7</v>
      </c>
      <c r="GI77" s="18">
        <f>'Investment Analysis'!QF77</f>
        <v>7.4840930426619351E-2</v>
      </c>
      <c r="GJ77" s="15">
        <f>'Investment Analysis'!QD77</f>
        <v>-0.38916387563353977</v>
      </c>
      <c r="GK77" s="48">
        <v>12376</v>
      </c>
      <c r="GL77" s="18">
        <f>'Investment Analysis'!QM77</f>
        <v>-8.0000000000000071E-2</v>
      </c>
      <c r="GM77" s="15">
        <f>'Investment Analysis'!QK77</f>
        <v>-0.52350597609561755</v>
      </c>
      <c r="GN77" s="48">
        <v>29060.27</v>
      </c>
      <c r="GO77" s="18">
        <f>'Investment Analysis'!QT77</f>
        <v>-0.35801393728222997</v>
      </c>
      <c r="GP77" s="15">
        <f>'Investment Analysis'!QR77</f>
        <v>-0.99101635827299539</v>
      </c>
      <c r="GQ77" s="48">
        <v>22012.9</v>
      </c>
      <c r="GR77" s="18">
        <f>'Investment Analysis'!RA77</f>
        <v>-0.41969758888434822</v>
      </c>
      <c r="GS77" s="15">
        <f>'Investment Analysis'!QY77</f>
        <v>-0.59773371104815864</v>
      </c>
      <c r="GT77" s="48">
        <v>5901</v>
      </c>
      <c r="GU77" s="18">
        <f>'Investment Analysis'!RH77</f>
        <v>-0.19838383838383838</v>
      </c>
      <c r="GV77" s="15">
        <f>'Investment Analysis'!RF77</f>
        <v>-0.57139771008857199</v>
      </c>
      <c r="GW77" s="48"/>
      <c r="GX77" s="18">
        <f>'Investment Analysis'!RO77</f>
        <v>-0.19301545343635623</v>
      </c>
      <c r="GY77" s="15">
        <f>'Investment Analysis'!RM77</f>
        <v>-0.2636144354763893</v>
      </c>
      <c r="GZ77" s="48">
        <v>24520</v>
      </c>
      <c r="HA77" s="18">
        <f>'Investment Analysis'!RV77</f>
        <v>-0.41170825335892514</v>
      </c>
      <c r="HB77" s="15">
        <f>'Investment Analysis'!RT77</f>
        <v>-0.162568306010929</v>
      </c>
      <c r="HC77" s="48"/>
      <c r="HD77" s="18">
        <f>'Investment Analysis'!SC77</f>
        <v>0.21658072193573993</v>
      </c>
      <c r="HE77" s="15">
        <f>'Investment Analysis'!SA77</f>
        <v>-0.30850744025251764</v>
      </c>
      <c r="HF77" s="48">
        <v>4695</v>
      </c>
      <c r="HG77" s="18">
        <f>'Investment Analysis'!SJ77</f>
        <v>-0.38466579292267361</v>
      </c>
      <c r="HH77" s="15">
        <f>'Investment Analysis'!SH77</f>
        <v>-0.24879999999999997</v>
      </c>
      <c r="HI77" s="48"/>
      <c r="HJ77" s="18">
        <f>'Investment Analysis'!SM77</f>
        <v>0.18114143920595521</v>
      </c>
      <c r="HK77" s="15">
        <f>'Investment Analysis'!SK77</f>
        <v>0</v>
      </c>
      <c r="HL77" s="48"/>
      <c r="HM77" s="18">
        <f>'Investment Analysis'!SP77</f>
        <v>0</v>
      </c>
      <c r="HN77" s="15">
        <f>'Investment Analysis'!SN77</f>
        <v>0.1261320115727545</v>
      </c>
      <c r="HO77" s="48"/>
      <c r="HP77" s="18">
        <f>'Investment Analysis'!TE77</f>
        <v>0.52628205128205119</v>
      </c>
      <c r="HQ77" s="15">
        <f>'Investment Analysis'!TC77</f>
        <v>-0.41020559821649738</v>
      </c>
      <c r="HR77" s="48"/>
      <c r="HS77" s="18">
        <f>'Investment Analysis'!TL77</f>
        <v>2.9498525073746338E-3</v>
      </c>
      <c r="HT77" s="15">
        <f>'Investment Analysis'!TJ77</f>
        <v>-0.22727272727272721</v>
      </c>
      <c r="HU77" s="48"/>
      <c r="HV77" s="18">
        <f>'Investment Analysis'!TS77</f>
        <v>-0.24739495798319325</v>
      </c>
      <c r="HW77" s="15">
        <f>'Investment Analysis'!TQ77</f>
        <v>-0.67364608309708263</v>
      </c>
      <c r="HX77" s="48"/>
      <c r="HY77" s="18">
        <f>'Investment Analysis'!TZ77</f>
        <v>0.14035087719298245</v>
      </c>
      <c r="HZ77" s="15">
        <f>'Investment Analysis'!TX77</f>
        <v>-0.55782312925170063</v>
      </c>
      <c r="IA77" s="48"/>
      <c r="IB77" s="18">
        <f>'Investment Analysis'!UG77</f>
        <v>0</v>
      </c>
      <c r="IC77" s="15">
        <f>'Investment Analysis'!UE77</f>
        <v>0</v>
      </c>
      <c r="ID77" s="48"/>
      <c r="IE77" s="18">
        <f>'Investment Analysis'!UN77</f>
        <v>0</v>
      </c>
      <c r="IF77" s="15">
        <f>'Investment Analysis'!UL77</f>
        <v>0</v>
      </c>
      <c r="IG77" s="48"/>
      <c r="IH77" s="18">
        <f>'Investment Analysis'!UU77</f>
        <v>0</v>
      </c>
      <c r="II77" s="15">
        <f>'Investment Analysis'!US77</f>
        <v>0</v>
      </c>
      <c r="IJ77" s="48"/>
      <c r="IK77" s="18">
        <f>'Investment Analysis'!VB77</f>
        <v>0</v>
      </c>
      <c r="IL77" s="15">
        <f>'Investment Analysis'!UZ77</f>
        <v>0</v>
      </c>
      <c r="IM77" s="48"/>
      <c r="IN77" s="18">
        <f>'Investment Analysis'!VI77</f>
        <v>0</v>
      </c>
      <c r="IO77" s="15">
        <f>'Investment Analysis'!VG77</f>
        <v>0</v>
      </c>
      <c r="IP77" s="18"/>
      <c r="IQ77" s="18"/>
      <c r="IR77" s="18"/>
      <c r="IS77" s="108">
        <f t="shared" si="133"/>
        <v>60681.220000000088</v>
      </c>
      <c r="IT77" s="48">
        <f t="shared" ref="IT77:IT140" si="134">FY77+FV77+FS77+FP77+FM77+FJ77+FG77+FD77+FA77+EX77+EU77+ER77+EO77+EL77+EI77+EF77+EC77+DZ77+DW77+DT77+DQ77+DN77+DK77+DH77+DE77+DB77+CY77+CV77+CS77+CP77+CJ77+CG77+CD77+CA77+BX77+P77+CM77+GT77+GQ77+GN77+GK77+GH77+GE77+GB77+BU77+BR77+BO77+BL77+BI77+BF77+BC77+AZ77+AW77+AT77+AQ77+AN77+AK77+AH77+AE77+AB77+Y77+V77+S77+GW77+GZ77+HC77+HF77+HI77+HL77+HO77+HR77+HU77</f>
        <v>903174.80000000016</v>
      </c>
      <c r="IU77" s="101">
        <f t="shared" si="130"/>
        <v>0</v>
      </c>
      <c r="IV77" s="101"/>
      <c r="IW77" s="15">
        <f t="shared" si="131"/>
        <v>-0.12947790069511933</v>
      </c>
      <c r="IX77" s="113">
        <f t="shared" si="132"/>
        <v>-134334.5299999998</v>
      </c>
      <c r="IY77" s="21">
        <f t="shared" si="102"/>
        <v>9.7321508732183593E-2</v>
      </c>
      <c r="IZ77" s="173">
        <f t="shared" si="103"/>
        <v>80421.910000000149</v>
      </c>
    </row>
    <row r="78" spans="1:260" x14ac:dyDescent="0.2">
      <c r="A78" s="3">
        <f>'Investment Analysis'!A78</f>
        <v>45757</v>
      </c>
      <c r="B78" s="4">
        <f>'Investment Analysis'!B78</f>
        <v>45757</v>
      </c>
      <c r="C78" s="27">
        <f>'Investment Analysis'!C78</f>
        <v>39593.660000000003</v>
      </c>
      <c r="D78" s="14">
        <f>'Investment Analysis'!D78</f>
        <v>-1014.7899999999936</v>
      </c>
      <c r="E78" s="15">
        <f>'Investment Analysis'!E78</f>
        <v>-2.4989626543243923E-2</v>
      </c>
      <c r="F78" s="13">
        <f>'Investment Analysis'!G78</f>
        <v>5268.05</v>
      </c>
      <c r="G78" s="14">
        <f>'Investment Analysis'!H78</f>
        <v>-188.75</v>
      </c>
      <c r="H78" s="15">
        <f>'Investment Analysis'!I78</f>
        <v>-3.458986952059815E-2</v>
      </c>
      <c r="I78" s="13">
        <f>'Investment Analysis'!K78</f>
        <v>16387.310000000001</v>
      </c>
      <c r="J78" s="14">
        <f>'Investment Analysis'!L78</f>
        <v>-737.65999999999985</v>
      </c>
      <c r="K78" s="15">
        <f>'Investment Analysis'!M78</f>
        <v>-4.3075111956400493E-2</v>
      </c>
      <c r="L78" s="41">
        <f>'Investment Analysis'!T78</f>
        <v>245.69825964875932</v>
      </c>
      <c r="M78" s="21">
        <f>'Investment Analysis'!V78</f>
        <v>-1.7772672669629553E-2</v>
      </c>
      <c r="N78" s="21">
        <f>'Investment Analysis'!W78</f>
        <v>-5.0329702031169196E-2</v>
      </c>
      <c r="P78" s="48">
        <f>'Investment Analysis'!Y78</f>
        <v>203854.14</v>
      </c>
      <c r="Q78" s="18"/>
      <c r="R78" s="83"/>
      <c r="S78" s="48">
        <v>17821.88</v>
      </c>
      <c r="T78" s="18">
        <f>'Investment Analysis'!AH78</f>
        <v>-0.17982127921820662</v>
      </c>
      <c r="U78" s="15">
        <f>'Investment Analysis'!AF78</f>
        <v>0.13078837166959995</v>
      </c>
      <c r="V78" s="48">
        <v>15739.62</v>
      </c>
      <c r="W78" s="18">
        <f>'Investment Analysis'!AO78</f>
        <v>-8.8445078459343768E-2</v>
      </c>
      <c r="X78" s="15">
        <f>'Investment Analysis'!AM78</f>
        <v>3.0645161290322593E-2</v>
      </c>
      <c r="Y78" s="48">
        <v>8318.08</v>
      </c>
      <c r="Z78" s="18">
        <f t="shared" si="104"/>
        <v>-0.16619085805934242</v>
      </c>
      <c r="AA78" s="15">
        <f>'Investment Analysis'!GM78</f>
        <v>-0.13809523809523808</v>
      </c>
      <c r="AB78" s="48">
        <v>2155.2800000000002</v>
      </c>
      <c r="AC78" s="18">
        <f t="shared" si="101"/>
        <v>2.8134735260983854</v>
      </c>
      <c r="AD78" s="15">
        <f>'Investment Analysis'!AT78</f>
        <v>4.053271569195132E-2</v>
      </c>
      <c r="AE78" s="48">
        <v>19501</v>
      </c>
      <c r="AF78" s="18">
        <f>'Investment Analysis'!BC78</f>
        <v>-0.10402076497379896</v>
      </c>
      <c r="AG78" s="15">
        <f>'Investment Analysis'!BA78</f>
        <v>0.36428038777032062</v>
      </c>
      <c r="AH78" s="48"/>
      <c r="AI78" s="18">
        <f t="shared" si="97"/>
        <v>0</v>
      </c>
      <c r="AJ78" s="15">
        <f>'Investment Analysis'!BH78</f>
        <v>0</v>
      </c>
      <c r="AK78" s="48">
        <v>16031.14</v>
      </c>
      <c r="AL78" s="18">
        <f t="shared" si="64"/>
        <v>4.9867793085521184</v>
      </c>
      <c r="AM78" s="15">
        <f>'Investment Analysis'!BO78</f>
        <v>-1.7009093971034103E-2</v>
      </c>
      <c r="AN78" s="48">
        <v>11919.47</v>
      </c>
      <c r="AO78" s="18">
        <f t="shared" si="98"/>
        <v>8.0343685344827591</v>
      </c>
      <c r="AP78" s="15">
        <f>'Investment Analysis'!BV78</f>
        <v>-0.13580246913580235</v>
      </c>
      <c r="AQ78" s="48"/>
      <c r="AR78" s="18">
        <f t="shared" si="99"/>
        <v>0</v>
      </c>
      <c r="AS78" s="15">
        <f>'Investment Analysis'!CC78</f>
        <v>0</v>
      </c>
      <c r="AT78" s="48">
        <v>20598.810000000001</v>
      </c>
      <c r="AU78" s="18">
        <f>'Investment Analysis'!CL78</f>
        <v>-0.21769499417927823</v>
      </c>
      <c r="AV78" s="15">
        <f>'Investment Analysis'!CJ78</f>
        <v>-0.1108170691366193</v>
      </c>
      <c r="AW78" s="48">
        <v>15270.78</v>
      </c>
      <c r="AX78" s="18">
        <f t="shared" si="67"/>
        <v>-0.10249025619705873</v>
      </c>
      <c r="AY78" s="15">
        <f>'Investment Analysis'!CQ78</f>
        <v>-0.12380344607530309</v>
      </c>
      <c r="AZ78" s="48">
        <v>13638.35</v>
      </c>
      <c r="BA78" s="18">
        <f>'Investment Analysis'!CZ78</f>
        <v>-0.1620171673819743</v>
      </c>
      <c r="BB78" s="15">
        <f>'Investment Analysis'!CX78</f>
        <v>-2.8304821150855371E-2</v>
      </c>
      <c r="BC78" s="48">
        <v>8275.48</v>
      </c>
      <c r="BD78" s="18">
        <f t="shared" si="100"/>
        <v>1.8160023902001792</v>
      </c>
      <c r="BE78" s="15">
        <f>'Investment Analysis'!DE78</f>
        <v>-0.20667581161408319</v>
      </c>
      <c r="BF78" s="48">
        <v>4043.79</v>
      </c>
      <c r="BG78" s="18">
        <f>'Investment Analysis'!DN78</f>
        <v>-3.3206831119543044E-3</v>
      </c>
      <c r="BH78" s="15">
        <f>'Investment Analysis'!DL78</f>
        <v>-4.824462061155143E-2</v>
      </c>
      <c r="BI78" s="48">
        <v>1875.89</v>
      </c>
      <c r="BJ78" s="18">
        <f>'Investment Analysis'!EB78</f>
        <v>-0.2405138930385419</v>
      </c>
      <c r="BK78" s="15">
        <f>'Investment Analysis'!DZ78</f>
        <v>0.35645677694770567</v>
      </c>
      <c r="BL78" s="48">
        <v>3419.42</v>
      </c>
      <c r="BM78" s="18">
        <f>'Investment Analysis'!EI78</f>
        <v>-0.19658351409978317</v>
      </c>
      <c r="BN78" s="15">
        <f>'Investment Analysis'!EG78</f>
        <v>0.40893961008083679</v>
      </c>
      <c r="BO78" s="48"/>
      <c r="BP78" s="18">
        <f>'Investment Analysis'!DU78</f>
        <v>-8.0619747899159669E-2</v>
      </c>
      <c r="BQ78" s="15">
        <f>'Investment Analysis'!DS78</f>
        <v>0</v>
      </c>
      <c r="BR78" s="48">
        <v>4902.05</v>
      </c>
      <c r="BS78" s="18">
        <f>'Investment Analysis'!EP78</f>
        <v>-0.10431266846361185</v>
      </c>
      <c r="BT78" s="15">
        <f>'Investment Analysis'!EN78</f>
        <v>0.54462348930895554</v>
      </c>
      <c r="BU78" s="48">
        <v>12286.07</v>
      </c>
      <c r="BV78" s="18">
        <f t="shared" si="70"/>
        <v>0.36532978866603849</v>
      </c>
      <c r="BW78" s="15">
        <f>'Investment Analysis'!EU78</f>
        <v>-4.7550845030077248E-2</v>
      </c>
      <c r="BX78" s="48"/>
      <c r="BY78" s="18">
        <f t="shared" si="91"/>
        <v>0</v>
      </c>
      <c r="BZ78" s="15">
        <f>'Investment Analysis'!FB78</f>
        <v>0</v>
      </c>
      <c r="CA78" s="48">
        <v>18227.86</v>
      </c>
      <c r="CB78" s="18">
        <f t="shared" si="79"/>
        <v>-0.21431637931034481</v>
      </c>
      <c r="CC78" s="15">
        <f>'Investment Analysis'!FI78</f>
        <v>-0.16655382532159776</v>
      </c>
      <c r="CD78" s="48">
        <v>15633.41</v>
      </c>
      <c r="CE78" s="18">
        <f>'Investment Analysis'!FR78</f>
        <v>-0.15077617527248699</v>
      </c>
      <c r="CF78" s="15">
        <f>'Investment Analysis'!FP78</f>
        <v>0.32671138630890961</v>
      </c>
      <c r="CG78" s="48">
        <v>4935.5200000000004</v>
      </c>
      <c r="CH78" s="18">
        <f>'Investment Analysis'!FR78</f>
        <v>-0.15077617527248699</v>
      </c>
      <c r="CI78" s="15">
        <f>'Investment Analysis'!FW78</f>
        <v>2.9762580938316536E-2</v>
      </c>
      <c r="CJ78" s="48"/>
      <c r="CK78" s="18">
        <f t="shared" si="94"/>
        <v>0</v>
      </c>
      <c r="CL78" s="15">
        <f>'Investment Analysis'!GD78</f>
        <v>0</v>
      </c>
      <c r="CM78" s="48">
        <v>23642.74</v>
      </c>
      <c r="CN78" s="18">
        <f t="shared" si="105"/>
        <v>-5.2395190380761458E-2</v>
      </c>
      <c r="CO78" s="15">
        <f>'Investment Analysis'!GT78</f>
        <v>-5.6513761467889875E-2</v>
      </c>
      <c r="CP78" s="48">
        <v>25240</v>
      </c>
      <c r="CQ78" s="18">
        <f t="shared" si="106"/>
        <v>0.17306414206903609</v>
      </c>
      <c r="CR78" s="15">
        <f>'Investment Analysis'!HG78</f>
        <v>0.41789787090612895</v>
      </c>
      <c r="CS78" s="48">
        <v>8310</v>
      </c>
      <c r="CT78" s="18">
        <f t="shared" si="107"/>
        <v>-0.63226183311502104</v>
      </c>
      <c r="CU78" s="15">
        <f>'Investment Analysis'!HN78</f>
        <v>11.786290322580646</v>
      </c>
      <c r="CV78" s="48">
        <v>14521.95</v>
      </c>
      <c r="CW78" s="18">
        <f t="shared" si="108"/>
        <v>-0.49591440026381101</v>
      </c>
      <c r="CX78" s="15">
        <f>'Investment Analysis'!IB78</f>
        <v>1.5769593956562675E-2</v>
      </c>
      <c r="CY78" s="54">
        <v>15507</v>
      </c>
      <c r="CZ78" s="18">
        <f t="shared" si="109"/>
        <v>-0.13296058149287113</v>
      </c>
      <c r="DA78" s="15">
        <f>'Investment Analysis'!II78</f>
        <v>-1.5428571428571364E-2</v>
      </c>
      <c r="DB78" s="48"/>
      <c r="DC78" s="18">
        <f t="shared" si="110"/>
        <v>0</v>
      </c>
      <c r="DD78" s="15">
        <f>'Investment Analysis'!IP78</f>
        <v>2.9228666276117941</v>
      </c>
      <c r="DE78" s="48"/>
      <c r="DF78" s="18">
        <f>'Investment Analysis'!IY78</f>
        <v>-0.24732438217552055</v>
      </c>
      <c r="DG78" s="15">
        <f>'Investment Analysis'!IW78</f>
        <v>1.1194520547945206</v>
      </c>
      <c r="DH78" s="48">
        <v>5462.9</v>
      </c>
      <c r="DI78" s="18">
        <f t="shared" si="111"/>
        <v>-0.15581345036469282</v>
      </c>
      <c r="DJ78" s="15">
        <f>'Investment Analysis'!JD78</f>
        <v>0.10495550161812295</v>
      </c>
      <c r="DK78" s="48">
        <v>1906.75</v>
      </c>
      <c r="DL78" s="18">
        <f t="shared" si="112"/>
        <v>-0.91618312892874409</v>
      </c>
      <c r="DM78" s="15">
        <f>'Investment Analysis'!JK78</f>
        <v>-6.2307900366372362E-2</v>
      </c>
      <c r="DN78" s="48">
        <v>17987.400000000001</v>
      </c>
      <c r="DO78" s="18">
        <f t="shared" si="113"/>
        <v>15.555361251725726</v>
      </c>
      <c r="DP78" s="15">
        <f>'Investment Analysis'!HU78</f>
        <v>1.7453296703296706</v>
      </c>
      <c r="DQ78" s="48">
        <v>14448</v>
      </c>
      <c r="DR78" s="18">
        <f t="shared" si="114"/>
        <v>-0.51246836510882399</v>
      </c>
      <c r="DS78" s="15">
        <f>'Investment Analysis'!JR78</f>
        <v>-0.44288847646364093</v>
      </c>
      <c r="DT78" s="48">
        <v>2970</v>
      </c>
      <c r="DU78" s="18">
        <f t="shared" si="115"/>
        <v>0.17391304347826086</v>
      </c>
      <c r="DV78" s="15">
        <f>'Investment Analysis'!JY78</f>
        <v>-0.50988142292490113</v>
      </c>
      <c r="DW78" s="48">
        <v>24107.75</v>
      </c>
      <c r="DX78" s="18">
        <f t="shared" si="116"/>
        <v>0.7679488119683191</v>
      </c>
      <c r="DY78" s="15">
        <f>'Investment Analysis'!KF78</f>
        <v>-0.27258726899383984</v>
      </c>
      <c r="DZ78" s="48">
        <v>3356.4</v>
      </c>
      <c r="EA78" s="18">
        <f t="shared" si="117"/>
        <v>-0.83226386806596697</v>
      </c>
      <c r="EB78" s="15">
        <f>'Investment Analysis'!KM78</f>
        <v>0.81232227488151654</v>
      </c>
      <c r="EC78" s="48">
        <v>1904.2</v>
      </c>
      <c r="ED78" s="18">
        <f>'Investment Analysis'!KV78</f>
        <v>0.34653465346534662</v>
      </c>
      <c r="EE78" s="15">
        <f>'Investment Analysis'!KT78</f>
        <v>-0.48091603053435111</v>
      </c>
      <c r="EF78" s="48">
        <v>36367.5</v>
      </c>
      <c r="EG78" s="18">
        <f t="shared" si="118"/>
        <v>0.52714789619551528</v>
      </c>
      <c r="EH78" s="15">
        <f>'Investment Analysis'!LH78</f>
        <v>0.35333519397153235</v>
      </c>
      <c r="EI78" s="48">
        <v>10374.15</v>
      </c>
      <c r="EJ78" s="18">
        <f>'Investment Analysis'!LQ78</f>
        <v>0.42628819844009724</v>
      </c>
      <c r="EK78" s="15">
        <f>'Investment Analysis'!LO78</f>
        <v>0.2748571428571428</v>
      </c>
      <c r="EL78" s="48"/>
      <c r="EM78" s="18">
        <f t="shared" ref="EM78:EM115" si="135">IF(EL78&gt;0,(EL78-EM$4)/EM$4,0)</f>
        <v>0</v>
      </c>
      <c r="EN78" s="15">
        <f>'Investment Analysis'!LX78</f>
        <v>0.47999999999999993</v>
      </c>
      <c r="EO78" s="48"/>
      <c r="EP78" s="68">
        <f t="shared" si="74"/>
        <v>0</v>
      </c>
      <c r="EQ78" s="15">
        <f>'Investment Analysis'!MC78</f>
        <v>-0.55370786516853931</v>
      </c>
      <c r="ER78" s="48">
        <v>6267.92</v>
      </c>
      <c r="ES78" s="18">
        <f>'Investment Analysis'!LX78</f>
        <v>0.47999999999999993</v>
      </c>
      <c r="ET78" s="15">
        <f>'Investment Analysis'!LA78</f>
        <v>-0.72167384957597669</v>
      </c>
      <c r="EU78" s="48">
        <v>22720</v>
      </c>
      <c r="EV78" s="18">
        <f>'Investment Analysis'!ML78</f>
        <v>7.0183702308054569E-2</v>
      </c>
      <c r="EW78" s="15">
        <f>'Investment Analysis'!MJ78</f>
        <v>2.0619946091644206</v>
      </c>
      <c r="EX78" s="48">
        <v>40408</v>
      </c>
      <c r="EY78" s="18">
        <f t="shared" si="120"/>
        <v>-0.38866069064639358</v>
      </c>
      <c r="EZ78" s="15">
        <f>'Investment Analysis'!MQ78</f>
        <v>-0.19761715647339165</v>
      </c>
      <c r="FA78" s="48"/>
      <c r="FB78" s="18">
        <f t="shared" si="121"/>
        <v>0</v>
      </c>
      <c r="FC78" s="15">
        <f>'Investment Analysis'!MX78</f>
        <v>-0.46765692381408724</v>
      </c>
      <c r="FD78" s="48">
        <v>4537.75</v>
      </c>
      <c r="FE78" s="18">
        <f t="shared" si="122"/>
        <v>-0.71409985004851373</v>
      </c>
      <c r="FF78" s="15">
        <f>'Investment Analysis'!NE78</f>
        <v>0.33985384217908016</v>
      </c>
      <c r="FG78" s="48"/>
      <c r="FH78" s="18">
        <f t="shared" si="123"/>
        <v>0</v>
      </c>
      <c r="FI78" s="15">
        <f>'Investment Analysis'!NL78</f>
        <v>-0.95657006748709805</v>
      </c>
      <c r="FJ78" s="54">
        <v>23246.25</v>
      </c>
      <c r="FK78" s="18">
        <f t="shared" si="124"/>
        <v>0.22050623739919345</v>
      </c>
      <c r="FL78" s="15">
        <f>'Investment Analysis'!NS78</f>
        <v>1.3615238095238094</v>
      </c>
      <c r="FM78" s="48">
        <v>9169.2000000000007</v>
      </c>
      <c r="FN78" s="18">
        <f t="shared" si="125"/>
        <v>-0.6386992036503627</v>
      </c>
      <c r="FO78" s="15">
        <f>'Investment Analysis'!NZ78</f>
        <v>-0.13051888939462902</v>
      </c>
      <c r="FP78" s="48"/>
      <c r="FQ78" s="18">
        <f t="shared" si="126"/>
        <v>0</v>
      </c>
      <c r="FR78" s="15">
        <f>'Investment Analysis'!OG78</f>
        <v>-0.99468250099703115</v>
      </c>
      <c r="FS78" s="48">
        <v>16604.5</v>
      </c>
      <c r="FT78" s="18">
        <f t="shared" si="127"/>
        <v>-0.34801857250836843</v>
      </c>
      <c r="FU78" s="15">
        <f>'Investment Analysis'!ON78</f>
        <v>0.42237926972909301</v>
      </c>
      <c r="FV78" s="48"/>
      <c r="FW78" s="18">
        <f t="shared" si="128"/>
        <v>0</v>
      </c>
      <c r="FX78" s="15">
        <f>'Investment Analysis'!OU78</f>
        <v>-0.75844155844155836</v>
      </c>
      <c r="FY78" s="48"/>
      <c r="FZ78" s="18">
        <f t="shared" si="129"/>
        <v>0</v>
      </c>
      <c r="GA78" s="15">
        <f>'Investment Analysis'!PB78</f>
        <v>2.8901538461538463</v>
      </c>
      <c r="GB78" s="48"/>
      <c r="GC78" s="18">
        <f>'Investment Analysis'!PK78</f>
        <v>2.0943910486300368E-2</v>
      </c>
      <c r="GD78" s="15">
        <f>'Investment Analysis'!PI78</f>
        <v>-0.38681792073520965</v>
      </c>
      <c r="GE78" s="48">
        <v>8548.5</v>
      </c>
      <c r="GF78" s="18">
        <f>'Investment Analysis'!PY78</f>
        <v>-0.26120857699805067</v>
      </c>
      <c r="GG78" s="15">
        <f>'Investment Analysis'!PW78</f>
        <v>-0.56536697247706424</v>
      </c>
      <c r="GH78" s="48">
        <v>14025</v>
      </c>
      <c r="GI78" s="18">
        <f>'Investment Analysis'!QF78</f>
        <v>5.142380306665268E-2</v>
      </c>
      <c r="GJ78" s="15">
        <f>'Investment Analysis'!QD78</f>
        <v>-0.40247191677287414</v>
      </c>
      <c r="GK78" s="48">
        <v>11832</v>
      </c>
      <c r="GL78" s="18">
        <f>'Investment Analysis'!QM78</f>
        <v>-0.14615384615384611</v>
      </c>
      <c r="GM78" s="15">
        <f>'Investment Analysis'!QK78</f>
        <v>-0.55776892430278879</v>
      </c>
      <c r="GN78" s="48">
        <v>27293.41</v>
      </c>
      <c r="GO78" s="18">
        <f>'Investment Analysis'!QT78</f>
        <v>-0.26045296167247389</v>
      </c>
      <c r="GP78" s="15">
        <f>'Investment Analysis'!QR78</f>
        <v>-0.98965113727784682</v>
      </c>
      <c r="GQ78" s="48">
        <v>22980.5</v>
      </c>
      <c r="GR78" s="18">
        <f>'Investment Analysis'!RA78</f>
        <v>-0.45933796485492445</v>
      </c>
      <c r="GS78" s="15">
        <f>'Investment Analysis'!QY78</f>
        <v>-0.62521246458923507</v>
      </c>
      <c r="GT78" s="54">
        <v>10926</v>
      </c>
      <c r="GU78" s="18">
        <f>'Investment Analysis'!RH78</f>
        <v>-0.23959595959595958</v>
      </c>
      <c r="GV78" s="15">
        <f>'Investment Analysis'!RF78</f>
        <v>-0.59343270684813132</v>
      </c>
      <c r="GW78" s="48"/>
      <c r="GX78" s="18">
        <f>'Investment Analysis'!RO78</f>
        <v>-0.23175071167141117</v>
      </c>
      <c r="GY78" s="15">
        <f>'Investment Analysis'!RM78</f>
        <v>-0.29896094257352263</v>
      </c>
      <c r="GZ78" s="48">
        <v>22460</v>
      </c>
      <c r="HA78" s="18">
        <f>'Investment Analysis'!RV78</f>
        <v>-0.46113243761996159</v>
      </c>
      <c r="HB78" s="15">
        <f>'Investment Analysis'!RT78</f>
        <v>-0.23292349726775957</v>
      </c>
      <c r="HC78" s="48"/>
      <c r="HD78" s="18">
        <f>'Investment Analysis'!SC78</f>
        <v>0.17136057120190412</v>
      </c>
      <c r="HE78" s="15">
        <f>'Investment Analysis'!SA78</f>
        <v>-0.33421013076807454</v>
      </c>
      <c r="HF78" s="48">
        <v>4710</v>
      </c>
      <c r="HG78" s="18">
        <f>'Investment Analysis'!SJ78</f>
        <v>-0.38269986893840102</v>
      </c>
      <c r="HH78" s="15">
        <f>'Investment Analysis'!SH78</f>
        <v>-0.24640000000000001</v>
      </c>
      <c r="HI78" s="48"/>
      <c r="HJ78" s="18">
        <f>'Investment Analysis'!SM78</f>
        <v>2.1008403361344559E-3</v>
      </c>
      <c r="HK78" s="15">
        <f>'Investment Analysis'!SK78</f>
        <v>0</v>
      </c>
      <c r="HL78" s="48"/>
      <c r="HM78" s="18">
        <f>'Investment Analysis'!SP78</f>
        <v>0</v>
      </c>
      <c r="HN78" s="15">
        <f>'Investment Analysis'!SN78</f>
        <v>1.987351300576401E-2</v>
      </c>
      <c r="HO78" s="48"/>
      <c r="HP78" s="18">
        <f>'Investment Analysis'!TE78</f>
        <v>0.50897435897435894</v>
      </c>
      <c r="HQ78" s="15">
        <f>'Investment Analysis'!TC78</f>
        <v>-0.41689373297002724</v>
      </c>
      <c r="HR78" s="48"/>
      <c r="HS78" s="18">
        <f>'Investment Analysis'!TL78</f>
        <v>-2.6548672566371702E-2</v>
      </c>
      <c r="HT78" s="15">
        <f>'Investment Analysis'!TJ78</f>
        <v>-0.24999999999999997</v>
      </c>
      <c r="HU78" s="48"/>
      <c r="HV78" s="18">
        <f>'Investment Analysis'!TS78</f>
        <v>-0.28941176470588231</v>
      </c>
      <c r="HW78" s="15">
        <f>'Investment Analysis'!TQ78</f>
        <v>-0.69186593107067107</v>
      </c>
      <c r="HX78" s="48"/>
      <c r="HY78" s="18">
        <f>'Investment Analysis'!TZ78</f>
        <v>0.16374269005847955</v>
      </c>
      <c r="HZ78" s="15">
        <f>'Investment Analysis'!TX78</f>
        <v>-0.5487528344671202</v>
      </c>
      <c r="IA78" s="48"/>
      <c r="IB78" s="18">
        <f>'Investment Analysis'!UG78</f>
        <v>0</v>
      </c>
      <c r="IC78" s="15">
        <f>'Investment Analysis'!UE78</f>
        <v>0</v>
      </c>
      <c r="ID78" s="48"/>
      <c r="IE78" s="18">
        <f>'Investment Analysis'!UN78</f>
        <v>0</v>
      </c>
      <c r="IF78" s="15">
        <f>'Investment Analysis'!UL78</f>
        <v>0</v>
      </c>
      <c r="IG78" s="48"/>
      <c r="IH78" s="18">
        <f>'Investment Analysis'!UU78</f>
        <v>0</v>
      </c>
      <c r="II78" s="15">
        <f>'Investment Analysis'!US78</f>
        <v>0</v>
      </c>
      <c r="IJ78" s="48"/>
      <c r="IK78" s="18">
        <f>'Investment Analysis'!VB78</f>
        <v>0</v>
      </c>
      <c r="IL78" s="15">
        <f>'Investment Analysis'!UZ78</f>
        <v>0</v>
      </c>
      <c r="IM78" s="48"/>
      <c r="IN78" s="18">
        <f>'Investment Analysis'!VI78</f>
        <v>0</v>
      </c>
      <c r="IO78" s="15">
        <f>'Investment Analysis'!VG78</f>
        <v>0</v>
      </c>
      <c r="IP78" s="18"/>
      <c r="IQ78" s="18"/>
      <c r="IR78" s="18"/>
      <c r="IS78" s="108">
        <f t="shared" si="133"/>
        <v>-32890.989999999991</v>
      </c>
      <c r="IT78" s="48">
        <f t="shared" si="134"/>
        <v>870283.81000000017</v>
      </c>
      <c r="IU78" s="101">
        <f t="shared" si="130"/>
        <v>0</v>
      </c>
      <c r="IV78" s="101"/>
      <c r="IW78" s="15">
        <f t="shared" si="131"/>
        <v>-0.16117977464356856</v>
      </c>
      <c r="IX78" s="113">
        <f t="shared" si="132"/>
        <v>-167225.51999999979</v>
      </c>
      <c r="IY78" s="21">
        <f t="shared" si="102"/>
        <v>5.7518913015479567E-2</v>
      </c>
      <c r="IZ78" s="173">
        <f t="shared" si="103"/>
        <v>47530.920000000158</v>
      </c>
    </row>
    <row r="79" spans="1:260" x14ac:dyDescent="0.2">
      <c r="A79" s="3">
        <f>'Investment Analysis'!A79</f>
        <v>45758</v>
      </c>
      <c r="B79" s="4">
        <f>'Investment Analysis'!B79</f>
        <v>45758</v>
      </c>
      <c r="C79" s="27">
        <f>'Investment Analysis'!C79</f>
        <v>40212.71</v>
      </c>
      <c r="D79" s="14">
        <f>'Investment Analysis'!D79</f>
        <v>619.04999999999563</v>
      </c>
      <c r="E79" s="15">
        <f>'Investment Analysis'!E79</f>
        <v>1.5635078949508472E-2</v>
      </c>
      <c r="F79" s="13">
        <f>'Investment Analysis'!G79</f>
        <v>5363.36</v>
      </c>
      <c r="G79" s="14">
        <f>'Investment Analysis'!H79</f>
        <v>95.309999999999491</v>
      </c>
      <c r="H79" s="15">
        <f>'Investment Analysis'!I79</f>
        <v>1.8092083408471727E-2</v>
      </c>
      <c r="I79" s="13">
        <f>'Investment Analysis'!K79</f>
        <v>16724.46</v>
      </c>
      <c r="J79" s="14">
        <f>'Investment Analysis'!L79</f>
        <v>337.14999999999782</v>
      </c>
      <c r="K79" s="15">
        <f>'Investment Analysis'!M79</f>
        <v>2.0573846470225914E-2</v>
      </c>
      <c r="L79" s="41">
        <f>'Investment Analysis'!T79</f>
        <v>248.09995222834181</v>
      </c>
      <c r="M79" s="21">
        <f>'Investment Analysis'!V79</f>
        <v>9.7749678122093907E-3</v>
      </c>
      <c r="N79" s="21">
        <f>'Investment Analysis'!W79</f>
        <v>-4.1046705436312579E-2</v>
      </c>
      <c r="P79" s="48">
        <f>'Investment Analysis'!Y79</f>
        <v>203854.14</v>
      </c>
      <c r="Q79" s="18"/>
      <c r="R79" s="83"/>
      <c r="S79" s="48">
        <v>18145.18</v>
      </c>
      <c r="T79" s="18">
        <f>'Investment Analysis'!AH79</f>
        <v>-0.16494255403442357</v>
      </c>
      <c r="U79" s="15">
        <f>'Investment Analysis'!AF79</f>
        <v>0.15130181465072512</v>
      </c>
      <c r="V79" s="48">
        <v>15969.51</v>
      </c>
      <c r="W79" s="18">
        <f>'Investment Analysis'!AO79</f>
        <v>-7.5130765572991046E-2</v>
      </c>
      <c r="X79" s="15">
        <f>'Investment Analysis'!AM79</f>
        <v>4.5698924731182679E-2</v>
      </c>
      <c r="Y79" s="48">
        <v>8563.18</v>
      </c>
      <c r="Z79" s="18">
        <f t="shared" si="104"/>
        <v>-0.141621892542101</v>
      </c>
      <c r="AA79" s="15">
        <f>'Investment Analysis'!GM79</f>
        <v>-0.11269841269841266</v>
      </c>
      <c r="AB79" s="48">
        <v>2200.86</v>
      </c>
      <c r="AC79" s="18">
        <f t="shared" si="101"/>
        <v>2.8305895606458882</v>
      </c>
      <c r="AD79" s="15">
        <f>'Investment Analysis'!AT79</f>
        <v>6.2536189924725066E-2</v>
      </c>
      <c r="AE79" s="48">
        <v>19853.82</v>
      </c>
      <c r="AF79" s="18">
        <f>'Investment Analysis'!BC79</f>
        <v>-8.7810372692100527E-2</v>
      </c>
      <c r="AG79" s="15">
        <f>'Investment Analysis'!BA79</f>
        <v>0.38896346010439969</v>
      </c>
      <c r="AH79" s="48"/>
      <c r="AI79" s="18">
        <f t="shared" si="97"/>
        <v>0</v>
      </c>
      <c r="AJ79" s="15">
        <f>'Investment Analysis'!BH79</f>
        <v>0</v>
      </c>
      <c r="AK79" s="48">
        <v>16283.82</v>
      </c>
      <c r="AL79" s="18">
        <f t="shared" si="64"/>
        <v>5.0524616584351438</v>
      </c>
      <c r="AM79" s="15">
        <f>'Investment Analysis'!BO79</f>
        <v>-1.5156618390030888E-3</v>
      </c>
      <c r="AN79" s="48">
        <v>12100.85</v>
      </c>
      <c r="AO79" s="18">
        <f t="shared" si="98"/>
        <v>8.0734590517241376</v>
      </c>
      <c r="AP79" s="15">
        <f>'Investment Analysis'!BV79</f>
        <v>-0.12265163714439078</v>
      </c>
      <c r="AQ79" s="48"/>
      <c r="AR79" s="18">
        <f t="shared" si="99"/>
        <v>0</v>
      </c>
      <c r="AS79" s="15">
        <f>'Investment Analysis'!CC79</f>
        <v>0</v>
      </c>
      <c r="AT79" s="48">
        <v>20981.97</v>
      </c>
      <c r="AU79" s="18">
        <f>'Investment Analysis'!CL79</f>
        <v>-0.2031431897555297</v>
      </c>
      <c r="AV79" s="15">
        <f>'Investment Analysis'!CJ79</f>
        <v>-9.4277208071452248E-2</v>
      </c>
      <c r="AW79" s="48">
        <v>15587.76</v>
      </c>
      <c r="AX79" s="18">
        <f t="shared" si="67"/>
        <v>-8.6017772696564881E-2</v>
      </c>
      <c r="AY79" s="15">
        <f>'Investment Analysis'!CQ79</f>
        <v>-0.10561582641991062</v>
      </c>
      <c r="AZ79" s="48">
        <v>13869.73</v>
      </c>
      <c r="BA79" s="18">
        <f>'Investment Analysis'!CZ79</f>
        <v>-0.14780042918454939</v>
      </c>
      <c r="BB79" s="15">
        <f>'Investment Analysis'!CX79</f>
        <v>-1.1819595645412101E-2</v>
      </c>
      <c r="BC79" s="48">
        <v>8366.1</v>
      </c>
      <c r="BD79" s="18">
        <f t="shared" si="100"/>
        <v>1.8250273877103873</v>
      </c>
      <c r="BE79" s="15">
        <f>'Investment Analysis'!DE79</f>
        <v>-0.19798811156835855</v>
      </c>
      <c r="BF79" s="48">
        <v>4155.42</v>
      </c>
      <c r="BG79" s="18">
        <f>'Investment Analysis'!DN79</f>
        <v>2.419354838709685E-2</v>
      </c>
      <c r="BH79" s="15">
        <f>'Investment Analysis'!DL79</f>
        <v>-2.197055492638729E-2</v>
      </c>
      <c r="BI79" s="48">
        <v>1822.02</v>
      </c>
      <c r="BJ79" s="18">
        <f>'Investment Analysis'!EB79</f>
        <v>-0.26232446967433515</v>
      </c>
      <c r="BK79" s="15">
        <f>'Investment Analysis'!DZ79</f>
        <v>0.317502668089648</v>
      </c>
      <c r="BL79" s="48">
        <v>3394.03</v>
      </c>
      <c r="BM79" s="18">
        <f>'Investment Analysis'!EI79</f>
        <v>-0.20254880694143171</v>
      </c>
      <c r="BN79" s="15">
        <f>'Investment Analysis'!EG79</f>
        <v>0.39847836424155963</v>
      </c>
      <c r="BO79" s="48"/>
      <c r="BP79" s="18">
        <f>'Investment Analysis'!DU79</f>
        <v>-5.4359243697479E-2</v>
      </c>
      <c r="BQ79" s="15">
        <f>'Investment Analysis'!DS79</f>
        <v>0</v>
      </c>
      <c r="BR79" s="48">
        <v>4866.16</v>
      </c>
      <c r="BS79" s="18">
        <f>'Investment Analysis'!EP79</f>
        <v>-0.11087151841868827</v>
      </c>
      <c r="BT79" s="15">
        <f>'Investment Analysis'!EN79</f>
        <v>0.53331267431050489</v>
      </c>
      <c r="BU79" s="48">
        <v>12415.4</v>
      </c>
      <c r="BV79" s="18">
        <f t="shared" si="70"/>
        <v>0.37403419033517304</v>
      </c>
      <c r="BW79" s="15">
        <f>'Investment Analysis'!EU79</f>
        <v>-4.7550845030077248E-2</v>
      </c>
      <c r="BX79" s="48"/>
      <c r="BY79" s="18">
        <f t="shared" si="91"/>
        <v>0</v>
      </c>
      <c r="BZ79" s="15">
        <f>'Investment Analysis'!FB79</f>
        <v>0</v>
      </c>
      <c r="CA79" s="48">
        <v>18697.990000000002</v>
      </c>
      <c r="CB79" s="18">
        <f t="shared" si="79"/>
        <v>-0.19405215517241373</v>
      </c>
      <c r="CC79" s="15">
        <f>'Investment Analysis'!FI79</f>
        <v>-0.14505754908598512</v>
      </c>
      <c r="CD79" s="48">
        <v>15902.97</v>
      </c>
      <c r="CE79" s="18">
        <f>'Investment Analysis'!FR79</f>
        <v>-0.13613343608939774</v>
      </c>
      <c r="CF79" s="15">
        <f>'Investment Analysis'!FP79</f>
        <v>0.34958720330237364</v>
      </c>
      <c r="CG79" s="48">
        <v>4967.1000000000004</v>
      </c>
      <c r="CH79" s="18">
        <f>'Investment Analysis'!FR79</f>
        <v>-0.13613343608939774</v>
      </c>
      <c r="CI79" s="15">
        <f>'Investment Analysis'!FW79</f>
        <v>3.6351243894127035E-2</v>
      </c>
      <c r="CJ79" s="48"/>
      <c r="CK79" s="18">
        <f t="shared" si="94"/>
        <v>0</v>
      </c>
      <c r="CL79" s="15">
        <f>'Investment Analysis'!GD79</f>
        <v>0</v>
      </c>
      <c r="CM79" s="48">
        <v>24086.9</v>
      </c>
      <c r="CN79" s="18">
        <f t="shared" si="105"/>
        <v>-3.459318637274543E-2</v>
      </c>
      <c r="CO79" s="15">
        <f>'Investment Analysis'!GT79</f>
        <v>-5.7614678899082582E-2</v>
      </c>
      <c r="CP79" s="48">
        <v>25231</v>
      </c>
      <c r="CQ79" s="18">
        <f t="shared" si="106"/>
        <v>0.17264585453818737</v>
      </c>
      <c r="CR79" s="15">
        <f>'Investment Analysis'!HG79</f>
        <v>0.4169990449974722</v>
      </c>
      <c r="CS79" s="48">
        <v>8460</v>
      </c>
      <c r="CT79" s="18">
        <f t="shared" si="107"/>
        <v>-0.62562396006655574</v>
      </c>
      <c r="CU79" s="15">
        <f>'Investment Analysis'!HN79</f>
        <v>12.403225806451614</v>
      </c>
      <c r="CV79" s="48">
        <v>14975.55</v>
      </c>
      <c r="CW79" s="18">
        <f t="shared" si="108"/>
        <v>-0.48016904732978116</v>
      </c>
      <c r="CX79" s="15">
        <f>'Investment Analysis'!IB79</f>
        <v>4.7497639282341839E-2</v>
      </c>
      <c r="CY79" s="48">
        <v>16374.6</v>
      </c>
      <c r="CZ79" s="18">
        <f t="shared" si="109"/>
        <v>-8.445065697511879E-2</v>
      </c>
      <c r="DA79" s="15">
        <f>'Investment Analysis'!II79</f>
        <v>3.9657142857142842E-2</v>
      </c>
      <c r="DB79" s="48"/>
      <c r="DC79" s="18">
        <f t="shared" si="110"/>
        <v>0</v>
      </c>
      <c r="DD79" s="15">
        <f>'Investment Analysis'!IP79</f>
        <v>3.2128490529193519</v>
      </c>
      <c r="DE79" s="48"/>
      <c r="DF79" s="18">
        <f>'Investment Analysis'!IY79</f>
        <v>-0.20529285853278842</v>
      </c>
      <c r="DG79" s="15">
        <f>'Investment Analysis'!IW79</f>
        <v>1.2378082191780824</v>
      </c>
      <c r="DH79" s="48">
        <v>5435.7</v>
      </c>
      <c r="DI79" s="18">
        <f t="shared" si="111"/>
        <v>-0.16001668933119051</v>
      </c>
      <c r="DJ79" s="15">
        <f>'Investment Analysis'!JD79</f>
        <v>9.9453883495145778E-2</v>
      </c>
      <c r="DK79" s="48">
        <v>1942.25</v>
      </c>
      <c r="DL79" s="18">
        <f t="shared" si="112"/>
        <v>-0.91462262077453949</v>
      </c>
      <c r="DM79" s="15">
        <f>'Investment Analysis'!JK79</f>
        <v>-4.484988566229809E-2</v>
      </c>
      <c r="DN79" s="48">
        <v>18565.2</v>
      </c>
      <c r="DO79" s="18">
        <f t="shared" si="113"/>
        <v>16.087160607455132</v>
      </c>
      <c r="DP79" s="15">
        <f>'Investment Analysis'!HU79</f>
        <v>1.8332417582417579</v>
      </c>
      <c r="DQ79" s="48">
        <v>14659.5</v>
      </c>
      <c r="DR79" s="18">
        <f t="shared" si="114"/>
        <v>-0.50533153365952421</v>
      </c>
      <c r="DS79" s="15">
        <f>'Investment Analysis'!JR79</f>
        <v>-0.42230470727180697</v>
      </c>
      <c r="DT79" s="48">
        <v>3030</v>
      </c>
      <c r="DU79" s="18">
        <f t="shared" si="115"/>
        <v>0.19762845849802371</v>
      </c>
      <c r="DV79" s="15">
        <f>'Investment Analysis'!JY79</f>
        <v>-0.4822134387351778</v>
      </c>
      <c r="DW79" s="48">
        <v>24085.25</v>
      </c>
      <c r="DX79" s="18">
        <f t="shared" si="116"/>
        <v>0.7662987679671458</v>
      </c>
      <c r="DY79" s="15">
        <f>'Investment Analysis'!KF79</f>
        <v>-0.25051334702258732</v>
      </c>
      <c r="DZ79" s="48">
        <v>3506.4</v>
      </c>
      <c r="EA79" s="18">
        <f t="shared" si="117"/>
        <v>-0.82476761619190397</v>
      </c>
      <c r="EB79" s="15">
        <f>'Investment Analysis'!KM79</f>
        <v>0.83507109004739322</v>
      </c>
      <c r="EC79" s="48">
        <v>1981.5</v>
      </c>
      <c r="ED79" s="18">
        <f>'Investment Analysis'!KV79</f>
        <v>0.41584158415841577</v>
      </c>
      <c r="EE79" s="15">
        <f>'Investment Analysis'!KT79</f>
        <v>-0.45419847328244278</v>
      </c>
      <c r="EF79" s="48">
        <v>37237.5</v>
      </c>
      <c r="EG79" s="18">
        <f t="shared" si="118"/>
        <v>0.56368102796674224</v>
      </c>
      <c r="EH79" s="15">
        <f>'Investment Analysis'!LH79</f>
        <v>0.3859893943622662</v>
      </c>
      <c r="EI79" s="48">
        <v>10941.45</v>
      </c>
      <c r="EJ79" s="18">
        <f>'Investment Analysis'!LQ79</f>
        <v>0.50415547883902323</v>
      </c>
      <c r="EK79" s="15">
        <f>'Investment Analysis'!LO79</f>
        <v>0.34445714285714285</v>
      </c>
      <c r="EL79" s="48"/>
      <c r="EM79" s="18">
        <f t="shared" si="135"/>
        <v>0</v>
      </c>
      <c r="EN79" s="15">
        <f>'Investment Analysis'!LX79</f>
        <v>0.5545945945945947</v>
      </c>
      <c r="EO79" s="48"/>
      <c r="EP79" s="68">
        <f t="shared" si="74"/>
        <v>0</v>
      </c>
      <c r="EQ79" s="15">
        <f>'Investment Analysis'!MC79</f>
        <v>-0.52853932584269658</v>
      </c>
      <c r="ER79" s="48">
        <v>6285.36</v>
      </c>
      <c r="ES79" s="18">
        <f>'Investment Analysis'!LX79</f>
        <v>0.5545945945945947</v>
      </c>
      <c r="ET79" s="15">
        <f>'Investment Analysis'!LA79</f>
        <v>-0.71319338245516484</v>
      </c>
      <c r="EU79" s="48">
        <v>22500</v>
      </c>
      <c r="EV79" s="18">
        <f>'Investment Analysis'!ML79</f>
        <v>5.8878944889307581E-2</v>
      </c>
      <c r="EW79" s="15">
        <f>'Investment Analysis'!MJ79</f>
        <v>2.0296495956873315</v>
      </c>
      <c r="EX79" s="48">
        <v>41300</v>
      </c>
      <c r="EY79" s="18">
        <f t="shared" si="120"/>
        <v>-0.37516547524490335</v>
      </c>
      <c r="EZ79" s="15">
        <f>'Investment Analysis'!MQ79</f>
        <v>-0.18006354249404288</v>
      </c>
      <c r="FA79" s="48"/>
      <c r="FB79" s="18">
        <f t="shared" si="121"/>
        <v>0</v>
      </c>
      <c r="FC79" s="15">
        <f>'Investment Analysis'!MX79</f>
        <v>-0.4331576425491136</v>
      </c>
      <c r="FD79" s="48">
        <v>4541.75</v>
      </c>
      <c r="FE79" s="18">
        <f t="shared" si="122"/>
        <v>-0.71384783074383495</v>
      </c>
      <c r="FF79" s="15">
        <f>'Investment Analysis'!NE79</f>
        <v>0.34073964715435151</v>
      </c>
      <c r="FG79" s="48"/>
      <c r="FH79" s="18">
        <f t="shared" si="123"/>
        <v>0</v>
      </c>
      <c r="FI79" s="15">
        <f>'Investment Analysis'!NL79</f>
        <v>-0.95410877332274713</v>
      </c>
      <c r="FJ79" s="48">
        <v>24107.25</v>
      </c>
      <c r="FK79" s="18">
        <f t="shared" si="124"/>
        <v>0.26571163054435476</v>
      </c>
      <c r="FL79" s="15">
        <f>'Investment Analysis'!NS79</f>
        <v>1.4480000000000002</v>
      </c>
      <c r="FM79" s="48">
        <v>9428.4</v>
      </c>
      <c r="FN79" s="18">
        <f t="shared" si="125"/>
        <v>-0.62848575357687475</v>
      </c>
      <c r="FO79" s="15">
        <f>'Investment Analysis'!NZ79</f>
        <v>-0.10593991807009562</v>
      </c>
      <c r="FP79" s="48"/>
      <c r="FQ79" s="18">
        <f t="shared" si="126"/>
        <v>0</v>
      </c>
      <c r="FR79" s="15">
        <f>'Investment Analysis'!OG79</f>
        <v>-0.99441662604688263</v>
      </c>
      <c r="FS79" s="48">
        <v>17693.5</v>
      </c>
      <c r="FT79" s="18">
        <f t="shared" si="127"/>
        <v>-0.30525861138106036</v>
      </c>
      <c r="FU79" s="15">
        <f>'Investment Analysis'!ON79</f>
        <v>0.51166077738515892</v>
      </c>
      <c r="FV79" s="48"/>
      <c r="FW79" s="18">
        <f t="shared" si="128"/>
        <v>0</v>
      </c>
      <c r="FX79" s="15">
        <f>'Investment Analysis'!OU79</f>
        <v>-0.74675324675324672</v>
      </c>
      <c r="FY79" s="48"/>
      <c r="FZ79" s="18">
        <f t="shared" si="129"/>
        <v>0</v>
      </c>
      <c r="GA79" s="15">
        <f>'Investment Analysis'!PB79</f>
        <v>2.9264615384615382</v>
      </c>
      <c r="GB79" s="48"/>
      <c r="GC79" s="18">
        <f>'Investment Analysis'!PK79</f>
        <v>6.1684119925405276E-2</v>
      </c>
      <c r="GD79" s="15">
        <f>'Investment Analysis'!PI79</f>
        <v>-0.36234922458357266</v>
      </c>
      <c r="GE79" s="48">
        <v>8979</v>
      </c>
      <c r="GF79" s="18">
        <f>'Investment Analysis'!PY79</f>
        <v>-0.19883040935672508</v>
      </c>
      <c r="GG79" s="15">
        <f>'Investment Analysis'!PW79</f>
        <v>-0.52866972477064222</v>
      </c>
      <c r="GH79" s="48">
        <v>14392.4</v>
      </c>
      <c r="GI79" s="18">
        <f>'Investment Analysis'!QF79</f>
        <v>4.8190257640554818E-2</v>
      </c>
      <c r="GJ79" s="15">
        <f>'Investment Analysis'!QD79</f>
        <v>-0.40430955274311631</v>
      </c>
      <c r="GK79" s="48">
        <v>12480</v>
      </c>
      <c r="GL79" s="18">
        <f>'Investment Analysis'!QM79</f>
        <v>-4.9999999999999954E-2</v>
      </c>
      <c r="GM79" s="15">
        <f>'Investment Analysis'!QK79</f>
        <v>-0.50796812749003972</v>
      </c>
      <c r="GN79" s="48">
        <v>28430.3</v>
      </c>
      <c r="GO79" s="18">
        <f>'Investment Analysis'!QT79</f>
        <v>-0.27613240418118468</v>
      </c>
      <c r="GP79" s="15">
        <f>'Investment Analysis'!QR79</f>
        <v>-0.98987054779492434</v>
      </c>
      <c r="GQ79" s="48">
        <v>24228.35</v>
      </c>
      <c r="GR79" s="18">
        <f>'Investment Analysis'!RA79</f>
        <v>-0.37474458520637516</v>
      </c>
      <c r="GS79" s="15">
        <f>'Investment Analysis'!QY79</f>
        <v>-0.56657223796033995</v>
      </c>
      <c r="GT79" s="48">
        <v>11171</v>
      </c>
      <c r="GU79" s="18">
        <f>'Investment Analysis'!RH79</f>
        <v>-0.24646464646464653</v>
      </c>
      <c r="GV79" s="15">
        <f>'Investment Analysis'!RF79</f>
        <v>-0.59710520630805797</v>
      </c>
      <c r="GW79" s="48"/>
      <c r="GX79" s="18">
        <f>'Investment Analysis'!RO79</f>
        <v>-0.20150467669784458</v>
      </c>
      <c r="GY79" s="15">
        <f>'Investment Analysis'!RM79</f>
        <v>-0.27136097968271639</v>
      </c>
      <c r="GZ79" s="48">
        <v>25460</v>
      </c>
      <c r="HA79" s="18">
        <f>'Investment Analysis'!RV79</f>
        <v>-0.38915547024952013</v>
      </c>
      <c r="HB79" s="15">
        <f>'Investment Analysis'!RT79</f>
        <v>-0.13046448087431695</v>
      </c>
      <c r="HC79" s="48"/>
      <c r="HD79" s="18">
        <f>'Investment Analysis'!SC79</f>
        <v>0.1708316805500463</v>
      </c>
      <c r="HE79" s="15">
        <f>'Investment Analysis'!SA79</f>
        <v>-0.33451074703141442</v>
      </c>
      <c r="HF79" s="48">
        <v>4550</v>
      </c>
      <c r="HG79" s="18">
        <f>'Investment Analysis'!SJ79</f>
        <v>-0.40366972477064222</v>
      </c>
      <c r="HH79" s="15">
        <f>'Investment Analysis'!SH79</f>
        <v>-0.27200000000000002</v>
      </c>
      <c r="HI79" s="48">
        <v>0</v>
      </c>
      <c r="HJ79" s="18">
        <f>'Investment Analysis'!SM79</f>
        <v>8.385744234800846E-3</v>
      </c>
      <c r="HK79" s="15">
        <f>'Investment Analysis'!SK79</f>
        <v>0</v>
      </c>
      <c r="HL79" s="48"/>
      <c r="HM79" s="18">
        <f>'Investment Analysis'!SP79</f>
        <v>0</v>
      </c>
      <c r="HN79" s="15">
        <f>'Investment Analysis'!SN79</f>
        <v>-1.3892235774085448E-3</v>
      </c>
      <c r="HO79" s="48"/>
      <c r="HP79" s="18">
        <f>'Investment Analysis'!TE79</f>
        <v>0.45384615384615384</v>
      </c>
      <c r="HQ79" s="15">
        <f>'Investment Analysis'!TC79</f>
        <v>-0.43819668070349266</v>
      </c>
      <c r="HR79" s="48"/>
      <c r="HS79" s="18">
        <f>'Investment Analysis'!TL79</f>
        <v>2.9498525073746173E-2</v>
      </c>
      <c r="HT79" s="15">
        <f>'Investment Analysis'!TJ79</f>
        <v>-0.20681818181818187</v>
      </c>
      <c r="HU79" s="48"/>
      <c r="HV79" s="18">
        <f>'Investment Analysis'!TS79</f>
        <v>-0.22924369747899159</v>
      </c>
      <c r="HW79" s="15">
        <f>'Investment Analysis'!TQ79</f>
        <v>-0.66577510877249235</v>
      </c>
      <c r="HX79" s="48"/>
      <c r="HY79" s="18">
        <f>'Investment Analysis'!TZ79</f>
        <v>0.23976608187134513</v>
      </c>
      <c r="HZ79" s="15">
        <f>'Investment Analysis'!TX79</f>
        <v>-0.51927437641723351</v>
      </c>
      <c r="IA79" s="48"/>
      <c r="IB79" s="18">
        <f>'Investment Analysis'!UG79</f>
        <v>0</v>
      </c>
      <c r="IC79" s="15">
        <f>'Investment Analysis'!UE79</f>
        <v>0</v>
      </c>
      <c r="ID79" s="48"/>
      <c r="IE79" s="18">
        <f>'Investment Analysis'!UN79</f>
        <v>0</v>
      </c>
      <c r="IF79" s="15">
        <f>'Investment Analysis'!UL79</f>
        <v>0</v>
      </c>
      <c r="IG79" s="48"/>
      <c r="IH79" s="18">
        <f>'Investment Analysis'!UU79</f>
        <v>0</v>
      </c>
      <c r="II79" s="15">
        <f>'Investment Analysis'!US79</f>
        <v>0</v>
      </c>
      <c r="IJ79" s="48"/>
      <c r="IK79" s="18">
        <f>'Investment Analysis'!VB79</f>
        <v>0</v>
      </c>
      <c r="IL79" s="15">
        <f>'Investment Analysis'!UZ79</f>
        <v>0</v>
      </c>
      <c r="IM79" s="48"/>
      <c r="IN79" s="18">
        <f>'Investment Analysis'!VI79</f>
        <v>0</v>
      </c>
      <c r="IO79" s="15">
        <f>'Investment Analysis'!VG79</f>
        <v>0</v>
      </c>
      <c r="IP79" s="18"/>
      <c r="IQ79" s="18"/>
      <c r="IR79" s="18"/>
      <c r="IS79" s="108">
        <f t="shared" si="133"/>
        <v>17774.309999999823</v>
      </c>
      <c r="IT79" s="48">
        <f t="shared" si="134"/>
        <v>888058.12</v>
      </c>
      <c r="IU79" s="101">
        <f t="shared" si="130"/>
        <v>0</v>
      </c>
      <c r="IV79" s="101"/>
      <c r="IW79" s="15">
        <f t="shared" si="131"/>
        <v>-0.14404806364488304</v>
      </c>
      <c r="IX79" s="113">
        <f t="shared" si="132"/>
        <v>-149451.20999999996</v>
      </c>
      <c r="IY79" s="21">
        <f t="shared" si="102"/>
        <v>7.9028258738224999E-2</v>
      </c>
      <c r="IZ79" s="173">
        <f t="shared" si="103"/>
        <v>65305.229999999981</v>
      </c>
    </row>
    <row r="80" spans="1:260" x14ac:dyDescent="0.2">
      <c r="A80" s="3">
        <f>'Investment Analysis'!A80</f>
        <v>45761</v>
      </c>
      <c r="B80" s="4">
        <f>'Investment Analysis'!B80</f>
        <v>45761</v>
      </c>
      <c r="C80" s="27">
        <f>'Investment Analysis'!C80</f>
        <v>40524.79</v>
      </c>
      <c r="D80" s="14">
        <f>'Investment Analysis'!D80</f>
        <v>312.08000000000175</v>
      </c>
      <c r="E80" s="15">
        <f>'Investment Analysis'!E80</f>
        <v>7.7607303760428422E-3</v>
      </c>
      <c r="F80" s="13">
        <f>'Investment Analysis'!G80</f>
        <v>5405.97</v>
      </c>
      <c r="G80" s="14">
        <f>'Investment Analysis'!H80</f>
        <v>42.610000000000582</v>
      </c>
      <c r="H80" s="15">
        <f>'Investment Analysis'!I80</f>
        <v>7.9446466394201744E-3</v>
      </c>
      <c r="I80" s="13">
        <f>'Investment Analysis'!K80</f>
        <v>16831.48</v>
      </c>
      <c r="J80" s="14">
        <f>'Investment Analysis'!L80</f>
        <v>107.02000000000044</v>
      </c>
      <c r="K80" s="15">
        <f>'Investment Analysis'!M80</f>
        <v>6.3990107901839843E-3</v>
      </c>
      <c r="L80" s="41">
        <f>'Investment Analysis'!T80</f>
        <v>249.11533945277975</v>
      </c>
      <c r="M80" s="21">
        <f>'Investment Analysis'!V80</f>
        <v>4.0926538490560459E-3</v>
      </c>
      <c r="N80" s="21">
        <f>'Investment Analysis'!W80</f>
        <v>-3.7122041544251527E-2</v>
      </c>
      <c r="P80" s="48">
        <f>'Investment Analysis'!Y80</f>
        <v>193409.82</v>
      </c>
      <c r="Q80" s="18"/>
      <c r="R80" s="83"/>
      <c r="S80" s="48">
        <v>18190.14</v>
      </c>
      <c r="T80" s="18">
        <f>'Investment Analysis'!AH80</f>
        <v>-0.16287361887573185</v>
      </c>
      <c r="U80" s="15">
        <f>'Investment Analysis'!AF80</f>
        <v>0.15415427565697623</v>
      </c>
      <c r="V80" s="48">
        <v>15994.15</v>
      </c>
      <c r="W80" s="18">
        <f>'Investment Analysis'!AO80</f>
        <v>-7.3704232049453186E-2</v>
      </c>
      <c r="X80" s="15">
        <f>'Investment Analysis'!AM80</f>
        <v>4.731182795698919E-2</v>
      </c>
      <c r="Y80" s="48">
        <v>8845.9699999999993</v>
      </c>
      <c r="Z80" s="18">
        <f t="shared" si="104"/>
        <v>-0.11327485966319173</v>
      </c>
      <c r="AA80" s="15">
        <f>'Investment Analysis'!GM80</f>
        <v>-8.6772486772486626E-2</v>
      </c>
      <c r="AB80" s="48">
        <v>2212.85</v>
      </c>
      <c r="AC80" s="18">
        <f t="shared" si="101"/>
        <v>2.8350920015020655</v>
      </c>
      <c r="AD80" s="15">
        <f>'Investment Analysis'!AT80</f>
        <v>6.8326577880717998E-2</v>
      </c>
      <c r="AE80" s="48">
        <v>20011.580000000002</v>
      </c>
      <c r="AF80" s="18">
        <f>'Investment Analysis'!BC80</f>
        <v>-8.0562221460404468E-2</v>
      </c>
      <c r="AG80" s="15">
        <f>'Investment Analysis'!BA80</f>
        <v>0.40000000000000013</v>
      </c>
      <c r="AH80" s="48"/>
      <c r="AI80" s="18">
        <f t="shared" si="97"/>
        <v>0</v>
      </c>
      <c r="AJ80" s="15">
        <f>'Investment Analysis'!BH80</f>
        <v>0</v>
      </c>
      <c r="AK80" s="48">
        <v>16440.36</v>
      </c>
      <c r="AL80" s="18">
        <f t="shared" si="64"/>
        <v>5.0931531063166107</v>
      </c>
      <c r="AM80" s="15">
        <f>'Investment Analysis'!BO80</f>
        <v>8.0835298080161148E-3</v>
      </c>
      <c r="AN80" s="48">
        <v>12163.78</v>
      </c>
      <c r="AO80" s="18">
        <f t="shared" si="98"/>
        <v>8.0870215517241384</v>
      </c>
      <c r="AP80" s="15">
        <f>'Investment Analysis'!BV80</f>
        <v>-0.11808910359634994</v>
      </c>
      <c r="AQ80" s="48"/>
      <c r="AR80" s="18">
        <f t="shared" si="99"/>
        <v>0</v>
      </c>
      <c r="AS80" s="15">
        <f>'Investment Analysis'!CC80</f>
        <v>0</v>
      </c>
      <c r="AT80" s="48">
        <v>21150.57</v>
      </c>
      <c r="AU80" s="18">
        <f>'Investment Analysis'!CL80</f>
        <v>-0.19674039580908026</v>
      </c>
      <c r="AV80" s="15">
        <f>'Investment Analysis'!CJ80</f>
        <v>-8.6999669202778657E-2</v>
      </c>
      <c r="AW80" s="48">
        <v>15782.4</v>
      </c>
      <c r="AX80" s="18">
        <f t="shared" si="67"/>
        <v>-7.5902925739229771E-2</v>
      </c>
      <c r="AY80" s="15">
        <f>'Investment Analysis'!CQ80</f>
        <v>-9.4447989789406536E-2</v>
      </c>
      <c r="AZ80" s="48">
        <v>14044.36</v>
      </c>
      <c r="BA80" s="18">
        <f>'Investment Analysis'!CZ80</f>
        <v>-0.13707081545064376</v>
      </c>
      <c r="BB80" s="15">
        <f>'Investment Analysis'!CX80</f>
        <v>6.2208398133757788E-4</v>
      </c>
      <c r="BC80" s="48">
        <v>8485.34</v>
      </c>
      <c r="BD80" s="18">
        <f t="shared" si="100"/>
        <v>1.8369026989343691</v>
      </c>
      <c r="BE80" s="15">
        <f>'Investment Analysis'!DE80</f>
        <v>-0.18655692729766812</v>
      </c>
      <c r="BF80" s="48">
        <v>4188.1400000000003</v>
      </c>
      <c r="BG80" s="18">
        <f>'Investment Analysis'!DN80</f>
        <v>3.2258064516129191E-2</v>
      </c>
      <c r="BH80" s="15">
        <f>'Investment Analysis'!DL80</f>
        <v>-1.4269535673839082E-2</v>
      </c>
      <c r="BI80" s="48">
        <v>1927.44</v>
      </c>
      <c r="BJ80" s="18">
        <f>'Investment Analysis'!EB80</f>
        <v>-0.26142814460711084</v>
      </c>
      <c r="BK80" s="15">
        <f>'Investment Analysis'!DZ80</f>
        <v>0.31910352187833518</v>
      </c>
      <c r="BL80" s="48">
        <v>3504.57</v>
      </c>
      <c r="BM80" s="18">
        <f>'Investment Analysis'!EI80</f>
        <v>-0.19875271149674625</v>
      </c>
      <c r="BN80" s="15">
        <f>'Investment Analysis'!EG80</f>
        <v>0.40513552068473607</v>
      </c>
      <c r="BO80" s="48"/>
      <c r="BP80" s="18">
        <f>'Investment Analysis'!DU80</f>
        <v>-4.595588235294118E-2</v>
      </c>
      <c r="BQ80" s="15">
        <f>'Investment Analysis'!DS80</f>
        <v>0</v>
      </c>
      <c r="BR80" s="48">
        <v>4942.42</v>
      </c>
      <c r="BS80" s="18">
        <f>'Investment Analysis'!EP80</f>
        <v>-0.11141060197663964</v>
      </c>
      <c r="BT80" s="15">
        <f>'Investment Analysis'!EN80</f>
        <v>0.53238301828323509</v>
      </c>
      <c r="BU80" s="48">
        <v>12566.89</v>
      </c>
      <c r="BV80" s="18">
        <f t="shared" si="70"/>
        <v>0.38423004442051417</v>
      </c>
      <c r="BW80" s="15">
        <f>'Investment Analysis'!EU80</f>
        <v>-2.5780578630764786E-2</v>
      </c>
      <c r="BX80" s="48"/>
      <c r="BY80" s="18">
        <f t="shared" si="91"/>
        <v>0</v>
      </c>
      <c r="BZ80" s="15">
        <f>'Investment Analysis'!FB80</f>
        <v>0</v>
      </c>
      <c r="CA80" s="48">
        <v>18806.25</v>
      </c>
      <c r="CB80" s="18">
        <f t="shared" si="79"/>
        <v>-0.18938577586206898</v>
      </c>
      <c r="CC80" s="15">
        <f>'Investment Analysis'!FI80</f>
        <v>-0.14184157075152329</v>
      </c>
      <c r="CD80" s="48">
        <v>16108.01</v>
      </c>
      <c r="CE80" s="18">
        <f>'Investment Analysis'!FR80</f>
        <v>-0.12528900143124513</v>
      </c>
      <c r="CF80" s="15">
        <f>'Investment Analysis'!FP80</f>
        <v>0.36652906776745792</v>
      </c>
      <c r="CG80" s="48">
        <v>5085.17</v>
      </c>
      <c r="CH80" s="18">
        <f>'Investment Analysis'!FR80</f>
        <v>-0.12528900143124513</v>
      </c>
      <c r="CI80" s="15">
        <f>'Investment Analysis'!FW80</f>
        <v>5.5208451664205377E-2</v>
      </c>
      <c r="CJ80" s="48"/>
      <c r="CK80" s="18">
        <f t="shared" si="94"/>
        <v>0</v>
      </c>
      <c r="CL80" s="15">
        <f>'Investment Analysis'!GD80</f>
        <v>0</v>
      </c>
      <c r="CM80" s="48">
        <v>24411.47</v>
      </c>
      <c r="CN80" s="18">
        <f t="shared" si="105"/>
        <v>-2.1584368737474904E-2</v>
      </c>
      <c r="CO80" s="15">
        <f>'Investment Analysis'!GT80</f>
        <v>-4.8440366972477077E-2</v>
      </c>
      <c r="CP80" s="48">
        <v>25235</v>
      </c>
      <c r="CQ80" s="18">
        <f t="shared" si="106"/>
        <v>0.17283176010745346</v>
      </c>
      <c r="CR80" s="15">
        <f>'Investment Analysis'!HG80</f>
        <v>0.41761698780967366</v>
      </c>
      <c r="CS80" s="48">
        <v>8550</v>
      </c>
      <c r="CT80" s="18">
        <f t="shared" si="107"/>
        <v>-0.62164123623747647</v>
      </c>
      <c r="CU80" s="15">
        <f>'Investment Analysis'!HN80</f>
        <v>12.30241935483871</v>
      </c>
      <c r="CV80" s="48">
        <v>14945.85</v>
      </c>
      <c r="CW80" s="18">
        <f t="shared" si="108"/>
        <v>-0.48119999305760452</v>
      </c>
      <c r="CX80" s="15">
        <f>'Investment Analysis'!IB80</f>
        <v>4.5420207743153806E-2</v>
      </c>
      <c r="CY80" s="48">
        <v>16052.4</v>
      </c>
      <c r="CZ80" s="18">
        <f t="shared" si="109"/>
        <v>-0.10246575342465755</v>
      </c>
      <c r="DA80" s="15">
        <f>'Investment Analysis'!II80</f>
        <v>1.9200000000000078E-2</v>
      </c>
      <c r="DB80" s="48"/>
      <c r="DC80" s="18">
        <f t="shared" si="110"/>
        <v>0</v>
      </c>
      <c r="DD80" s="15">
        <f>'Investment Analysis'!IP80</f>
        <v>3.2950595586799447</v>
      </c>
      <c r="DE80" s="48"/>
      <c r="DF80" s="18">
        <f>'Investment Analysis'!IY80</f>
        <v>-0.19614711033274954</v>
      </c>
      <c r="DG80" s="15">
        <f>'Investment Analysis'!IW80</f>
        <v>1.2635616438356165</v>
      </c>
      <c r="DH80" s="48">
        <v>5314.8</v>
      </c>
      <c r="DI80" s="18">
        <f t="shared" si="111"/>
        <v>-0.17869946841389536</v>
      </c>
      <c r="DJ80" s="15">
        <f>'Investment Analysis'!JD80</f>
        <v>7.500000000000008E-2</v>
      </c>
      <c r="DK80" s="48">
        <v>1939.05</v>
      </c>
      <c r="DL80" s="18">
        <f t="shared" si="112"/>
        <v>-0.91476328629829884</v>
      </c>
      <c r="DM80" s="15">
        <f>'Investment Analysis'!JK80</f>
        <v>-4.642356586097518E-2</v>
      </c>
      <c r="DN80" s="48">
        <v>18610.2</v>
      </c>
      <c r="DO80" s="18">
        <f t="shared" si="113"/>
        <v>16.128578002761159</v>
      </c>
      <c r="DP80" s="15">
        <f>'Investment Analysis'!HU80</f>
        <v>1.8409340659340658</v>
      </c>
      <c r="DQ80" s="48">
        <v>14527.5</v>
      </c>
      <c r="DR80" s="18">
        <f t="shared" si="114"/>
        <v>-0.5097857263371014</v>
      </c>
      <c r="DS80" s="15">
        <f>'Investment Analysis'!JR80</f>
        <v>-0.41218154209549518</v>
      </c>
      <c r="DT80" s="48">
        <v>3050</v>
      </c>
      <c r="DU80" s="18">
        <f t="shared" si="115"/>
        <v>0.20553359683794467</v>
      </c>
      <c r="DV80" s="15">
        <f>'Investment Analysis'!JY80</f>
        <v>-0.4822134387351778</v>
      </c>
      <c r="DW80" s="48">
        <v>24483</v>
      </c>
      <c r="DX80" s="18">
        <f t="shared" si="116"/>
        <v>0.79546787914344386</v>
      </c>
      <c r="DY80" s="15">
        <f>'Investment Analysis'!KF80</f>
        <v>-0.24281314168377824</v>
      </c>
      <c r="DZ80" s="48">
        <v>3525.6</v>
      </c>
      <c r="EA80" s="18">
        <f t="shared" si="117"/>
        <v>-0.82380809595202409</v>
      </c>
      <c r="EB80" s="15">
        <f>'Investment Analysis'!KM80</f>
        <v>0.85308056872037907</v>
      </c>
      <c r="EC80" s="48">
        <v>2025.2</v>
      </c>
      <c r="ED80" s="18">
        <f>'Investment Analysis'!KV80</f>
        <v>0.49009900990098998</v>
      </c>
      <c r="EE80" s="15">
        <f>'Investment Analysis'!KT80</f>
        <v>-0.42557251908396954</v>
      </c>
      <c r="EF80" s="48">
        <v>37477.5</v>
      </c>
      <c r="EG80" s="18">
        <f t="shared" si="118"/>
        <v>0.57375913328294281</v>
      </c>
      <c r="EH80" s="15">
        <f>'Investment Analysis'!LH80</f>
        <v>0.39464136198716165</v>
      </c>
      <c r="EI80" s="48">
        <v>11010.27</v>
      </c>
      <c r="EJ80" s="18">
        <f>'Investment Analysis'!LQ80</f>
        <v>0.51489579337680624</v>
      </c>
      <c r="EK80" s="15">
        <f>'Investment Analysis'!LO80</f>
        <v>0.3540571428571429</v>
      </c>
      <c r="EL80" s="48"/>
      <c r="EM80" s="18">
        <f t="shared" si="135"/>
        <v>0</v>
      </c>
      <c r="EN80" s="15">
        <f>'Investment Analysis'!LX80</f>
        <v>0.56756756756756754</v>
      </c>
      <c r="EO80" s="48"/>
      <c r="EP80" s="68">
        <f t="shared" si="74"/>
        <v>0</v>
      </c>
      <c r="EQ80" s="15">
        <f>'Investment Analysis'!MC80</f>
        <v>-0.50966292134831459</v>
      </c>
      <c r="ER80" s="48">
        <v>6398.56</v>
      </c>
      <c r="ES80" s="18">
        <f>'Investment Analysis'!LX80</f>
        <v>0.56756756756756754</v>
      </c>
      <c r="ET80" s="15">
        <f>'Investment Analysis'!LA80</f>
        <v>-0.71625191158070356</v>
      </c>
      <c r="EU80" s="48">
        <v>22550</v>
      </c>
      <c r="EV80" s="18">
        <f>'Investment Analysis'!ML80</f>
        <v>6.1234102684879922E-2</v>
      </c>
      <c r="EW80" s="15">
        <f>'Investment Analysis'!MJ80</f>
        <v>2.0363881401617254</v>
      </c>
      <c r="EX80" s="48">
        <v>41548</v>
      </c>
      <c r="EY80" s="18">
        <f t="shared" si="120"/>
        <v>-0.37141344226332312</v>
      </c>
      <c r="EZ80" s="15">
        <f>'Investment Analysis'!MQ80</f>
        <v>-0.1749801429706116</v>
      </c>
      <c r="FA80" s="48"/>
      <c r="FB80" s="18">
        <f t="shared" si="121"/>
        <v>0</v>
      </c>
      <c r="FC80" s="15">
        <f>'Investment Analysis'!MX80</f>
        <v>-0.34163871586008626</v>
      </c>
      <c r="FD80" s="48">
        <v>4650</v>
      </c>
      <c r="FE80" s="18">
        <f t="shared" si="122"/>
        <v>-0.70702755831096664</v>
      </c>
      <c r="FF80" s="15">
        <f>'Investment Analysis'!NE80</f>
        <v>0.37336679707684367</v>
      </c>
      <c r="FG80" s="48"/>
      <c r="FH80" s="18">
        <f t="shared" si="123"/>
        <v>0</v>
      </c>
      <c r="FI80" s="15">
        <f>'Investment Analysis'!NL80</f>
        <v>-0.95347360063517272</v>
      </c>
      <c r="FJ80" s="48">
        <v>24172.5</v>
      </c>
      <c r="FK80" s="18">
        <f t="shared" si="124"/>
        <v>0.26913747479838701</v>
      </c>
      <c r="FL80" s="15">
        <f>'Investment Analysis'!NS80</f>
        <v>1.4553142857142856</v>
      </c>
      <c r="FM80" s="48">
        <v>9544.2000000000007</v>
      </c>
      <c r="FN80" s="18">
        <f t="shared" si="125"/>
        <v>-0.62392280018756174</v>
      </c>
      <c r="FO80" s="15">
        <f>'Investment Analysis'!NZ80</f>
        <v>-9.4959035047792434E-2</v>
      </c>
      <c r="FP80" s="48"/>
      <c r="FQ80" s="18">
        <f t="shared" si="126"/>
        <v>0</v>
      </c>
      <c r="FR80" s="15">
        <f>'Investment Analysis'!OG80</f>
        <v>-0.99406212611335132</v>
      </c>
      <c r="FS80" s="48">
        <v>17839.25</v>
      </c>
      <c r="FT80" s="18">
        <f t="shared" si="127"/>
        <v>-0.29953568729078933</v>
      </c>
      <c r="FU80" s="15">
        <f>'Investment Analysis'!ON80</f>
        <v>0.52815076560659602</v>
      </c>
      <c r="FV80" s="48"/>
      <c r="FW80" s="18">
        <f t="shared" si="128"/>
        <v>0</v>
      </c>
      <c r="FX80" s="15">
        <f>'Investment Analysis'!OU80</f>
        <v>-0.63246753246753251</v>
      </c>
      <c r="FY80" s="48"/>
      <c r="FZ80" s="18">
        <f t="shared" si="129"/>
        <v>0</v>
      </c>
      <c r="GA80" s="15">
        <f>'Investment Analysis'!PB80</f>
        <v>2.9535384615384617</v>
      </c>
      <c r="GB80" s="48"/>
      <c r="GC80" s="18">
        <f>'Investment Analysis'!PK80</f>
        <v>6.484005164251902E-2</v>
      </c>
      <c r="GD80" s="15">
        <f>'Investment Analysis'!PI80</f>
        <v>-0.36045376220562891</v>
      </c>
      <c r="GE80" s="48">
        <v>9090</v>
      </c>
      <c r="GF80" s="18">
        <f>'Investment Analysis'!PY80</f>
        <v>-0.17153996101364521</v>
      </c>
      <c r="GG80" s="15">
        <f>'Investment Analysis'!PW80</f>
        <v>-0.51261467889908263</v>
      </c>
      <c r="GH80" s="48">
        <v>14447.95</v>
      </c>
      <c r="GI80" s="18">
        <f>'Investment Analysis'!QF80</f>
        <v>4.7303640346302245E-2</v>
      </c>
      <c r="GJ80" s="15">
        <f>'Investment Analysis'!QD80</f>
        <v>-0.40481342067044068</v>
      </c>
      <c r="GK80" s="48">
        <v>13384</v>
      </c>
      <c r="GL80" s="18">
        <f>'Investment Analysis'!QM80</f>
        <v>-5.3846153846154746E-3</v>
      </c>
      <c r="GM80" s="15">
        <f>'Investment Analysis'!QK80</f>
        <v>-0.48486055776892428</v>
      </c>
      <c r="GN80" s="48">
        <v>28693.19</v>
      </c>
      <c r="GO80" s="18">
        <f>'Investment Analysis'!QT80</f>
        <v>2.3519163763066165E-2</v>
      </c>
      <c r="GP80" s="15">
        <f>'Investment Analysis'!QR80</f>
        <v>-0.98567736902411074</v>
      </c>
      <c r="GQ80" s="48">
        <v>24287.35</v>
      </c>
      <c r="GR80" s="18">
        <f>'Investment Analysis'!RA80</f>
        <v>-0.36657131181038005</v>
      </c>
      <c r="GS80" s="15">
        <f>'Investment Analysis'!QY80</f>
        <v>-0.56090651558073645</v>
      </c>
      <c r="GT80" s="48">
        <v>11269</v>
      </c>
      <c r="GU80" s="18">
        <f>'Investment Analysis'!RH80</f>
        <v>-0.24525252525252528</v>
      </c>
      <c r="GV80" s="15">
        <f>'Investment Analysis'!RF80</f>
        <v>-0.5964571181680709</v>
      </c>
      <c r="GW80" s="48"/>
      <c r="GX80" s="18">
        <f>'Investment Analysis'!RO80</f>
        <v>-0.20780805205368033</v>
      </c>
      <c r="GY80" s="15">
        <f>'Investment Analysis'!RM80</f>
        <v>-0.27711290472214495</v>
      </c>
      <c r="GZ80" s="48">
        <v>24060</v>
      </c>
      <c r="HA80" s="18">
        <f>'Investment Analysis'!RV80</f>
        <v>-0.42274472168905952</v>
      </c>
      <c r="HB80" s="15">
        <f>'Investment Analysis'!RT80</f>
        <v>-0.17827868852459025</v>
      </c>
      <c r="HC80" s="48"/>
      <c r="HD80" s="18">
        <f>'Investment Analysis'!SC80</f>
        <v>0.22464630437657027</v>
      </c>
      <c r="HE80" s="15">
        <f>'Investment Analysis'!SA80</f>
        <v>-0.30392304223658495</v>
      </c>
      <c r="HF80" s="48">
        <v>4430</v>
      </c>
      <c r="HG80" s="18">
        <f>'Investment Analysis'!SJ80</f>
        <v>-0.4193971166448231</v>
      </c>
      <c r="HH80" s="15">
        <f>'Investment Analysis'!SH80</f>
        <v>-0.29120000000000007</v>
      </c>
      <c r="HI80" s="54">
        <v>10640</v>
      </c>
      <c r="HJ80" s="18">
        <f>'Investment Analysis'!SM80</f>
        <v>0.32016632016632024</v>
      </c>
      <c r="HK80" s="15">
        <f>'Investment Analysis'!SK80</f>
        <v>0</v>
      </c>
      <c r="HL80" s="48"/>
      <c r="HM80" s="18">
        <f>'Investment Analysis'!SP80</f>
        <v>0</v>
      </c>
      <c r="HN80" s="15">
        <f>'Investment Analysis'!SN80</f>
        <v>0.31607366631726419</v>
      </c>
      <c r="HO80" s="48"/>
      <c r="HP80" s="18">
        <f>'Investment Analysis'!TE80</f>
        <v>0.76858974358974363</v>
      </c>
      <c r="HQ80" s="15">
        <f>'Investment Analysis'!TC80</f>
        <v>-0.31657171166707948</v>
      </c>
      <c r="HR80" s="48"/>
      <c r="HS80" s="18">
        <f>'Investment Analysis'!TL80</f>
        <v>0.11209439528023592</v>
      </c>
      <c r="HT80" s="15">
        <f>'Investment Analysis'!TJ80</f>
        <v>-0.14318181818181819</v>
      </c>
      <c r="HU80" s="48"/>
      <c r="HV80" s="18">
        <f>'Investment Analysis'!TS80</f>
        <v>-0.1657142857142857</v>
      </c>
      <c r="HW80" s="15">
        <f>'Investment Analysis'!TQ80</f>
        <v>-0.63822669863642656</v>
      </c>
      <c r="HX80" s="48"/>
      <c r="HY80" s="18">
        <f>'Investment Analysis'!TZ80</f>
        <v>0.29239766081871343</v>
      </c>
      <c r="HZ80" s="15">
        <f>'Investment Analysis'!TX80</f>
        <v>-0.49886621315192747</v>
      </c>
      <c r="IA80" s="48"/>
      <c r="IB80" s="18">
        <f>'Investment Analysis'!UG80</f>
        <v>0</v>
      </c>
      <c r="IC80" s="15">
        <f>'Investment Analysis'!UE80</f>
        <v>0</v>
      </c>
      <c r="ID80" s="48"/>
      <c r="IE80" s="18">
        <f>'Investment Analysis'!UN80</f>
        <v>0</v>
      </c>
      <c r="IF80" s="15">
        <f>'Investment Analysis'!UL80</f>
        <v>0</v>
      </c>
      <c r="IG80" s="48"/>
      <c r="IH80" s="18">
        <f>'Investment Analysis'!UU80</f>
        <v>0</v>
      </c>
      <c r="II80" s="15">
        <f>'Investment Analysis'!US80</f>
        <v>0</v>
      </c>
      <c r="IJ80" s="48"/>
      <c r="IK80" s="18">
        <f>'Investment Analysis'!VB80</f>
        <v>0</v>
      </c>
      <c r="IL80" s="15">
        <f>'Investment Analysis'!UZ80</f>
        <v>0</v>
      </c>
      <c r="IM80" s="48"/>
      <c r="IN80" s="18">
        <f>'Investment Analysis'!VI80</f>
        <v>0</v>
      </c>
      <c r="IO80" s="15">
        <f>'Investment Analysis'!VG80</f>
        <v>0</v>
      </c>
      <c r="IP80" s="18"/>
      <c r="IQ80" s="18"/>
      <c r="IR80" s="18"/>
      <c r="IS80" s="108">
        <f t="shared" si="133"/>
        <v>3963.929999999702</v>
      </c>
      <c r="IT80" s="48">
        <f t="shared" si="134"/>
        <v>892022.0499999997</v>
      </c>
      <c r="IU80" s="101">
        <f t="shared" si="130"/>
        <v>0</v>
      </c>
      <c r="IV80" s="101"/>
      <c r="IW80" s="15">
        <f t="shared" si="131"/>
        <v>-0.14022744258116721</v>
      </c>
      <c r="IX80" s="113">
        <f t="shared" si="132"/>
        <v>-145487.28000000026</v>
      </c>
      <c r="IY80" s="21">
        <f t="shared" si="102"/>
        <v>8.3825156102497175E-2</v>
      </c>
      <c r="IZ80" s="173">
        <f t="shared" si="103"/>
        <v>69269.159999999683</v>
      </c>
    </row>
    <row r="81" spans="1:260" x14ac:dyDescent="0.2">
      <c r="A81" s="3">
        <f>'Investment Analysis'!A81</f>
        <v>45762</v>
      </c>
      <c r="B81" s="4">
        <f>'Investment Analysis'!B81</f>
        <v>45762</v>
      </c>
      <c r="C81" s="27">
        <f>'Investment Analysis'!C81</f>
        <v>40368.959999999999</v>
      </c>
      <c r="D81" s="14">
        <f>'Investment Analysis'!D81</f>
        <v>-155.83000000000175</v>
      </c>
      <c r="E81" s="15">
        <f>'Investment Analysis'!E81</f>
        <v>-3.8453006172271772E-3</v>
      </c>
      <c r="F81" s="13">
        <f>'Investment Analysis'!G81</f>
        <v>5396.63</v>
      </c>
      <c r="G81" s="14">
        <f>'Investment Analysis'!H81</f>
        <v>-9.3400000000001455</v>
      </c>
      <c r="H81" s="15">
        <f>'Investment Analysis'!I81</f>
        <v>-1.7277195396941058E-3</v>
      </c>
      <c r="I81" s="13">
        <f>'Investment Analysis'!K81</f>
        <v>16823.169999999998</v>
      </c>
      <c r="J81" s="14">
        <f>'Investment Analysis'!L81</f>
        <v>-8.3100000000013097</v>
      </c>
      <c r="K81" s="15">
        <f>'Investment Analysis'!M81</f>
        <v>-4.9371772416931313E-4</v>
      </c>
      <c r="L81" s="41">
        <f>'Investment Analysis'!T81</f>
        <v>248.78885581911061</v>
      </c>
      <c r="M81" s="21">
        <f>'Investment Analysis'!V81</f>
        <v>-1.3105721806867185E-3</v>
      </c>
      <c r="N81" s="21">
        <f>'Investment Analysis'!W81</f>
        <v>-3.8383962610000051E-2</v>
      </c>
      <c r="P81" s="48">
        <f>'Investment Analysis'!Y81</f>
        <v>193409.82</v>
      </c>
      <c r="Q81" s="18"/>
      <c r="R81" s="83"/>
      <c r="S81" s="48">
        <v>18192.05</v>
      </c>
      <c r="T81" s="18">
        <f>'Investment Analysis'!AH81</f>
        <v>-0.1627855790817449</v>
      </c>
      <c r="U81" s="15">
        <f>'Investment Analysis'!AF81</f>
        <v>0.15427565697639126</v>
      </c>
      <c r="V81" s="48">
        <v>15961.3</v>
      </c>
      <c r="W81" s="18">
        <f>'Investment Analysis'!AO81</f>
        <v>-7.5606276747503559E-2</v>
      </c>
      <c r="X81" s="15">
        <f>'Investment Analysis'!AM81</f>
        <v>4.5161290322580636E-2</v>
      </c>
      <c r="Y81" s="48">
        <v>8830.59</v>
      </c>
      <c r="Z81" s="18">
        <f t="shared" si="104"/>
        <v>-0.1148165597433841</v>
      </c>
      <c r="AA81" s="15">
        <f>'Investment Analysis'!GM81</f>
        <v>-8.8359788359788263E-2</v>
      </c>
      <c r="AB81" s="48">
        <v>2208.0500000000002</v>
      </c>
      <c r="AC81" s="18">
        <f t="shared" si="101"/>
        <v>2.8332895230942543</v>
      </c>
      <c r="AD81" s="15">
        <f>'Investment Analysis'!AT81</f>
        <v>6.6010422698320817E-2</v>
      </c>
      <c r="AE81" s="48">
        <v>19979.599999999999</v>
      </c>
      <c r="AF81" s="18">
        <f>'Investment Analysis'!BC81</f>
        <v>-8.2031441304667219E-2</v>
      </c>
      <c r="AG81" s="15">
        <f>'Investment Analysis'!BA81</f>
        <v>0.39776286353467566</v>
      </c>
      <c r="AH81" s="48"/>
      <c r="AI81" s="18">
        <f t="shared" si="97"/>
        <v>0</v>
      </c>
      <c r="AJ81" s="15">
        <f>'Investment Analysis'!BH81</f>
        <v>0</v>
      </c>
      <c r="AK81" s="48">
        <v>16574.939999999999</v>
      </c>
      <c r="AL81" s="18">
        <f t="shared" si="64"/>
        <v>5.1281362100337926</v>
      </c>
      <c r="AM81" s="15">
        <f>'Investment Analysis'!BO81</f>
        <v>1.633546648703265E-2</v>
      </c>
      <c r="AN81" s="48">
        <v>12185.99</v>
      </c>
      <c r="AO81" s="18">
        <f t="shared" si="98"/>
        <v>8.0918081896551719</v>
      </c>
      <c r="AP81" s="15">
        <f>'Investment Analysis'!BV81</f>
        <v>-0.11647879763821783</v>
      </c>
      <c r="AQ81" s="48"/>
      <c r="AR81" s="18">
        <f t="shared" si="99"/>
        <v>0</v>
      </c>
      <c r="AS81" s="15">
        <f>'Investment Analysis'!CC81</f>
        <v>0</v>
      </c>
      <c r="AT81" s="48">
        <v>21158.23</v>
      </c>
      <c r="AU81" s="18">
        <f>'Investment Analysis'!CL81</f>
        <v>-0.19644935972060537</v>
      </c>
      <c r="AV81" s="15">
        <f>'Investment Analysis'!CJ81</f>
        <v>-8.6668871981475382E-2</v>
      </c>
      <c r="AW81" s="48">
        <v>15810.2</v>
      </c>
      <c r="AX81" s="18">
        <f t="shared" si="67"/>
        <v>-7.445824455646205E-2</v>
      </c>
      <c r="AY81" s="15">
        <f>'Investment Analysis'!CQ81</f>
        <v>-9.2852584556477352E-2</v>
      </c>
      <c r="AZ81" s="48">
        <v>14022.53</v>
      </c>
      <c r="BA81" s="18">
        <f>'Investment Analysis'!CZ81</f>
        <v>-0.13841201716738208</v>
      </c>
      <c r="BB81" s="15">
        <f>'Investment Analysis'!CX81</f>
        <v>-9.3312597200625623E-4</v>
      </c>
      <c r="BC81" s="48">
        <v>8475.81</v>
      </c>
      <c r="BD81" s="18">
        <f t="shared" si="100"/>
        <v>1.8359535902798523</v>
      </c>
      <c r="BE81" s="15">
        <f>'Investment Analysis'!DE81</f>
        <v>-0.18747142203932332</v>
      </c>
      <c r="BF81" s="48">
        <v>4243</v>
      </c>
      <c r="BG81" s="18">
        <f>'Investment Analysis'!DN81</f>
        <v>4.5777988614800924E-2</v>
      </c>
      <c r="BH81" s="15">
        <f>'Investment Analysis'!DL81</f>
        <v>-1.3590033975083844E-3</v>
      </c>
      <c r="BI81" s="48">
        <v>1939.13</v>
      </c>
      <c r="BJ81" s="18">
        <f>'Investment Analysis'!EB81</f>
        <v>-0.25694651927098888</v>
      </c>
      <c r="BK81" s="15">
        <f>'Investment Analysis'!DZ81</f>
        <v>0.32710779082177177</v>
      </c>
      <c r="BL81" s="48">
        <v>3524.73</v>
      </c>
      <c r="BM81" s="18">
        <f>'Investment Analysis'!EI81</f>
        <v>-0.19414316702819964</v>
      </c>
      <c r="BN81" s="15">
        <f>'Investment Analysis'!EG81</f>
        <v>0.41321921065145018</v>
      </c>
      <c r="BO81" s="48"/>
      <c r="BP81" s="18">
        <f>'Investment Analysis'!DU81</f>
        <v>-4.0703781512604967E-2</v>
      </c>
      <c r="BQ81" s="15">
        <f>'Investment Analysis'!DS81</f>
        <v>0</v>
      </c>
      <c r="BR81" s="48">
        <v>4939.43</v>
      </c>
      <c r="BS81" s="18">
        <f>'Investment Analysis'!EP81</f>
        <v>-0.11194968553459114</v>
      </c>
      <c r="BT81" s="15">
        <f>'Investment Analysis'!EN81</f>
        <v>0.53145336225596518</v>
      </c>
      <c r="BU81" s="48">
        <v>12592.76</v>
      </c>
      <c r="BV81" s="18">
        <f t="shared" si="70"/>
        <v>0.3859711939695788</v>
      </c>
      <c r="BW81" s="15">
        <f>'Investment Analysis'!EU81</f>
        <v>-2.3775422515038624E-2</v>
      </c>
      <c r="BX81" s="48"/>
      <c r="BY81" s="18">
        <f t="shared" si="91"/>
        <v>0</v>
      </c>
      <c r="BZ81" s="15">
        <f>'Investment Analysis'!FB81</f>
        <v>0</v>
      </c>
      <c r="CA81" s="48">
        <v>18780.28</v>
      </c>
      <c r="CB81" s="18">
        <f t="shared" si="79"/>
        <v>-0.19050517241379317</v>
      </c>
      <c r="CC81" s="15">
        <f>'Investment Analysis'!FI81</f>
        <v>-0.14302640487474605</v>
      </c>
      <c r="CD81" s="48">
        <v>16217.49</v>
      </c>
      <c r="CE81" s="18">
        <f>'Investment Analysis'!FR81</f>
        <v>-0.11934382913134431</v>
      </c>
      <c r="CF81" s="15">
        <f>'Investment Analysis'!FP81</f>
        <v>0.37581699346405217</v>
      </c>
      <c r="CG81" s="48">
        <v>5051.7700000000004</v>
      </c>
      <c r="CH81" s="18">
        <f>'Investment Analysis'!FR81</f>
        <v>-0.11934382913134431</v>
      </c>
      <c r="CI81" s="15">
        <f>'Investment Analysis'!FW81</f>
        <v>4.8278995796887422E-2</v>
      </c>
      <c r="CJ81" s="48"/>
      <c r="CK81" s="18">
        <f t="shared" si="94"/>
        <v>0</v>
      </c>
      <c r="CL81" s="15">
        <f>'Investment Analysis'!GD81</f>
        <v>0</v>
      </c>
      <c r="CM81" s="48">
        <v>24531.05</v>
      </c>
      <c r="CN81" s="18">
        <f t="shared" si="105"/>
        <v>-1.6791583166332693E-2</v>
      </c>
      <c r="CO81" s="15">
        <f>'Investment Analysis'!GT81</f>
        <v>-5.2477064220183472E-2</v>
      </c>
      <c r="CP81" s="48">
        <v>25411</v>
      </c>
      <c r="CQ81" s="18">
        <f t="shared" si="106"/>
        <v>0.18101160515516149</v>
      </c>
      <c r="CR81" s="15">
        <f>'Investment Analysis'!HG81</f>
        <v>0.42750407280489877</v>
      </c>
      <c r="CS81" s="48">
        <v>8730</v>
      </c>
      <c r="CT81" s="18">
        <f t="shared" si="107"/>
        <v>-0.61367578857931815</v>
      </c>
      <c r="CU81" s="15">
        <f>'Investment Analysis'!HN81</f>
        <v>12.290322580645162</v>
      </c>
      <c r="CV81" s="48">
        <v>15147</v>
      </c>
      <c r="CW81" s="18">
        <f t="shared" si="108"/>
        <v>-0.47421767881007343</v>
      </c>
      <c r="CX81" s="15">
        <f>'Investment Analysis'!IB81</f>
        <v>5.9490084985835662E-2</v>
      </c>
      <c r="CY81" s="48">
        <v>16105.5</v>
      </c>
      <c r="CZ81" s="18">
        <f t="shared" si="109"/>
        <v>-9.949678501537601E-2</v>
      </c>
      <c r="DA81" s="15">
        <f>'Investment Analysis'!II81</f>
        <v>2.2571428571428506E-2</v>
      </c>
      <c r="DB81" s="48"/>
      <c r="DC81" s="18">
        <f t="shared" si="110"/>
        <v>0</v>
      </c>
      <c r="DD81" s="15">
        <f>'Investment Analysis'!IP81</f>
        <v>3.2565905096660805</v>
      </c>
      <c r="DE81" s="48"/>
      <c r="DF81" s="18">
        <f>'Investment Analysis'!IY81</f>
        <v>-0.20587662969449305</v>
      </c>
      <c r="DG81" s="15">
        <f>'Investment Analysis'!IW81</f>
        <v>1.236164383561644</v>
      </c>
      <c r="DH81" s="48">
        <v>5215.2</v>
      </c>
      <c r="DI81" s="18">
        <f t="shared" si="111"/>
        <v>-0.19409074051180616</v>
      </c>
      <c r="DJ81" s="15">
        <f>'Investment Analysis'!JD81</f>
        <v>5.4854368932038849E-2</v>
      </c>
      <c r="DK81" s="48">
        <v>1928.65</v>
      </c>
      <c r="DL81" s="18">
        <f t="shared" si="112"/>
        <v>-0.91522044925051649</v>
      </c>
      <c r="DM81" s="15">
        <f>'Investment Analysis'!JK81</f>
        <v>-5.1538026506675799E-2</v>
      </c>
      <c r="DN81" s="48">
        <v>18558</v>
      </c>
      <c r="DO81" s="18">
        <f t="shared" si="113"/>
        <v>16.080533824206167</v>
      </c>
      <c r="DP81" s="15">
        <f>'Investment Analysis'!HU81</f>
        <v>1.8324175824175821</v>
      </c>
      <c r="DQ81" s="48">
        <v>14880</v>
      </c>
      <c r="DR81" s="18">
        <f t="shared" si="114"/>
        <v>-0.49789100725493507</v>
      </c>
      <c r="DS81" s="15">
        <f>'Investment Analysis'!JR81</f>
        <v>-0.38653619031550535</v>
      </c>
      <c r="DT81" s="48">
        <v>3076</v>
      </c>
      <c r="DU81" s="18">
        <f t="shared" si="115"/>
        <v>0.2158102766798419</v>
      </c>
      <c r="DV81" s="15">
        <f>'Investment Analysis'!JY81</f>
        <v>-0.49802371541501972</v>
      </c>
      <c r="DW81" s="48">
        <v>24423</v>
      </c>
      <c r="DX81" s="18">
        <f t="shared" si="116"/>
        <v>0.79106776180698157</v>
      </c>
      <c r="DY81" s="15">
        <f>'Investment Analysis'!KF81</f>
        <v>-0.25821355236139637</v>
      </c>
      <c r="DZ81" s="48">
        <v>3555.6</v>
      </c>
      <c r="EA81" s="18">
        <f t="shared" si="117"/>
        <v>-0.82230884557721151</v>
      </c>
      <c r="EB81" s="15">
        <f>'Investment Analysis'!KM81</f>
        <v>0.8568720379146918</v>
      </c>
      <c r="EC81" s="48">
        <v>2021.4</v>
      </c>
      <c r="ED81" s="18">
        <f>'Investment Analysis'!KV81</f>
        <v>0.43564356435643559</v>
      </c>
      <c r="EE81" s="15">
        <f>'Investment Analysis'!KT81</f>
        <v>-0.44656488549618323</v>
      </c>
      <c r="EF81" s="48">
        <v>38055</v>
      </c>
      <c r="EG81" s="18">
        <f t="shared" si="118"/>
        <v>0.59800957420005041</v>
      </c>
      <c r="EH81" s="15">
        <f>'Investment Analysis'!LH81</f>
        <v>0.41613173318448238</v>
      </c>
      <c r="EI81" s="48">
        <v>11213.01</v>
      </c>
      <c r="EJ81" s="18">
        <f>'Investment Analysis'!LQ81</f>
        <v>0.54161871883390877</v>
      </c>
      <c r="EK81" s="15">
        <f>'Investment Analysis'!LO81</f>
        <v>0.37794285714285708</v>
      </c>
      <c r="EL81" s="48"/>
      <c r="EM81" s="18">
        <f t="shared" si="135"/>
        <v>0</v>
      </c>
      <c r="EN81" s="15">
        <f>'Investment Analysis'!LX81</f>
        <v>0.58378378378378382</v>
      </c>
      <c r="EO81" s="48">
        <v>0</v>
      </c>
      <c r="EP81" s="68">
        <f t="shared" si="74"/>
        <v>0</v>
      </c>
      <c r="EQ81" s="15">
        <f>'Investment Analysis'!MC81</f>
        <v>-0.52764044943820221</v>
      </c>
      <c r="ER81" s="48">
        <v>6532</v>
      </c>
      <c r="ES81" s="18">
        <f>'Investment Analysis'!LX81</f>
        <v>0.58378378378378382</v>
      </c>
      <c r="ET81" s="15">
        <f>'Investment Analysis'!LA81</f>
        <v>-0.71138606979007368</v>
      </c>
      <c r="EU81" s="48">
        <v>23000</v>
      </c>
      <c r="EV81" s="18">
        <f>'Investment Analysis'!ML81</f>
        <v>8.3372585963259513E-2</v>
      </c>
      <c r="EW81" s="15">
        <f>'Investment Analysis'!MJ81</f>
        <v>2.0997304582210243</v>
      </c>
      <c r="EX81" s="48">
        <v>41632</v>
      </c>
      <c r="EY81" s="18">
        <f t="shared" si="120"/>
        <v>-0.37014259238246527</v>
      </c>
      <c r="EZ81" s="15">
        <f>'Investment Analysis'!MQ81</f>
        <v>-0.17331215250198576</v>
      </c>
      <c r="FA81" s="48"/>
      <c r="FB81" s="18">
        <f t="shared" si="121"/>
        <v>0</v>
      </c>
      <c r="FC81" s="15">
        <f>'Investment Analysis'!MX81</f>
        <v>-0.36463823670340206</v>
      </c>
      <c r="FD81" s="48">
        <v>4641.75</v>
      </c>
      <c r="FE81" s="18">
        <f t="shared" si="122"/>
        <v>-0.70754734812686659</v>
      </c>
      <c r="FF81" s="15">
        <f>'Investment Analysis'!NE81</f>
        <v>0.37056174798848446</v>
      </c>
      <c r="FG81" s="48"/>
      <c r="FH81" s="18">
        <f t="shared" si="123"/>
        <v>0</v>
      </c>
      <c r="FI81" s="15">
        <f>'Investment Analysis'!NL81</f>
        <v>-0.95323541087733232</v>
      </c>
      <c r="FJ81" s="48">
        <v>24642</v>
      </c>
      <c r="FK81" s="18">
        <f t="shared" si="124"/>
        <v>0.29378780241935476</v>
      </c>
      <c r="FL81" s="15">
        <f>'Investment Analysis'!NS81</f>
        <v>1.5033142857142858</v>
      </c>
      <c r="FM81" s="48">
        <v>9378.6</v>
      </c>
      <c r="FN81" s="18">
        <f t="shared" si="125"/>
        <v>-0.6304480599567347</v>
      </c>
      <c r="FO81" s="15">
        <f>'Investment Analysis'!NZ81</f>
        <v>-0.11066226672735542</v>
      </c>
      <c r="FP81" s="48"/>
      <c r="FQ81" s="18">
        <f t="shared" si="126"/>
        <v>0</v>
      </c>
      <c r="FR81" s="15">
        <f>'Investment Analysis'!OG81</f>
        <v>-0.99419506358842558</v>
      </c>
      <c r="FS81" s="48">
        <v>17506.5</v>
      </c>
      <c r="FT81" s="18">
        <f t="shared" si="127"/>
        <v>-0.31260123096857789</v>
      </c>
      <c r="FU81" s="15">
        <f>'Investment Analysis'!ON81</f>
        <v>0.49964664310954043</v>
      </c>
      <c r="FV81" s="48"/>
      <c r="FW81" s="18">
        <f t="shared" si="128"/>
        <v>0</v>
      </c>
      <c r="FX81" s="15">
        <f>'Investment Analysis'!OU81</f>
        <v>-0.62727272727272732</v>
      </c>
      <c r="FY81" s="48"/>
      <c r="FZ81" s="18">
        <f t="shared" si="129"/>
        <v>0</v>
      </c>
      <c r="GA81" s="15">
        <f>'Investment Analysis'!PB81</f>
        <v>2.9381538461538459</v>
      </c>
      <c r="GB81" s="48"/>
      <c r="GC81" s="18">
        <f>'Investment Analysis'!PK81</f>
        <v>5.6519868024673618E-2</v>
      </c>
      <c r="GD81" s="15">
        <f>'Investment Analysis'!PI81</f>
        <v>-0.36545089029293509</v>
      </c>
      <c r="GE81" s="48">
        <v>9250</v>
      </c>
      <c r="GF81" s="18">
        <f>'Investment Analysis'!PY81</f>
        <v>-0.19493177387914232</v>
      </c>
      <c r="GG81" s="15">
        <f>'Investment Analysis'!PW81</f>
        <v>-0.52637614678899092</v>
      </c>
      <c r="GH81" s="48">
        <v>14494.15</v>
      </c>
      <c r="GI81" s="18">
        <f>'Investment Analysis'!QF81</f>
        <v>5.3353499530614315E-2</v>
      </c>
      <c r="GJ81" s="15">
        <f>'Investment Analysis'!QD81</f>
        <v>-0.40137526304869731</v>
      </c>
      <c r="GK81" s="48">
        <v>13140</v>
      </c>
      <c r="GL81" s="18">
        <f>'Investment Analysis'!QM81</f>
        <v>-3.8461538461538491E-2</v>
      </c>
      <c r="GM81" s="15">
        <f>'Investment Analysis'!QK81</f>
        <v>-0.50199203187250996</v>
      </c>
      <c r="GN81" s="48">
        <v>29078.21</v>
      </c>
      <c r="GO81" s="18">
        <f>'Investment Analysis'!QT81</f>
        <v>0.17770034843205568</v>
      </c>
      <c r="GP81" s="15">
        <f>'Investment Analysis'!QR81</f>
        <v>-0.98351983227284923</v>
      </c>
      <c r="GQ81" s="48">
        <v>24594.15</v>
      </c>
      <c r="GR81" s="18">
        <f>'Investment Analysis'!RA81</f>
        <v>-0.36248467511238253</v>
      </c>
      <c r="GS81" s="15">
        <f>'Investment Analysis'!QY81</f>
        <v>-0.55807365439093481</v>
      </c>
      <c r="GT81" s="48">
        <v>11575</v>
      </c>
      <c r="GU81" s="18">
        <f>'Investment Analysis'!RH81</f>
        <v>-0.23959595959595958</v>
      </c>
      <c r="GV81" s="15">
        <f>'Investment Analysis'!RF81</f>
        <v>-0.59343270684813132</v>
      </c>
      <c r="GW81" s="48"/>
      <c r="GX81" s="18">
        <f>'Investment Analysis'!RO81</f>
        <v>-0.20023383489223254</v>
      </c>
      <c r="GY81" s="15">
        <f>'Investment Analysis'!RM81</f>
        <v>-0.27020131737637998</v>
      </c>
      <c r="GZ81" s="48">
        <v>24740</v>
      </c>
      <c r="HA81" s="18">
        <f>'Investment Analysis'!RV81</f>
        <v>-0.40642994241842612</v>
      </c>
      <c r="HB81" s="15">
        <f>'Investment Analysis'!RT81</f>
        <v>-0.15505464480874326</v>
      </c>
      <c r="HC81" s="48"/>
      <c r="HD81" s="18">
        <f>'Investment Analysis'!SC81</f>
        <v>0.30107100357001204</v>
      </c>
      <c r="HE81" s="15">
        <f>'Investment Analysis'!SA81</f>
        <v>-0.26048399218397711</v>
      </c>
      <c r="HF81" s="48">
        <v>4310</v>
      </c>
      <c r="HG81" s="18">
        <f>'Investment Analysis'!SJ81</f>
        <v>-0.43512450851900397</v>
      </c>
      <c r="HH81" s="15">
        <f>'Investment Analysis'!SH81</f>
        <v>-0.31040000000000006</v>
      </c>
      <c r="HI81" s="48">
        <v>10423</v>
      </c>
      <c r="HJ81" s="18">
        <f>'Investment Analysis'!SM81</f>
        <v>-4.7244094488189017E-2</v>
      </c>
      <c r="HK81" s="15">
        <f>'Investment Analysis'!SK81</f>
        <v>0</v>
      </c>
      <c r="HL81" s="48"/>
      <c r="HM81" s="18">
        <f>'Investment Analysis'!SP81</f>
        <v>0</v>
      </c>
      <c r="HN81" s="15">
        <f>'Investment Analysis'!SN81</f>
        <v>-4.5933522307502299E-2</v>
      </c>
      <c r="HO81" s="48"/>
      <c r="HP81" s="18">
        <f>'Investment Analysis'!TE81</f>
        <v>0.60705128205128212</v>
      </c>
      <c r="HQ81" s="15">
        <f>'Investment Analysis'!TC81</f>
        <v>-0.37899430270002471</v>
      </c>
      <c r="HR81" s="48"/>
      <c r="HS81" s="18">
        <f>'Investment Analysis'!TL81</f>
        <v>0.14867256637168141</v>
      </c>
      <c r="HT81" s="15">
        <f>'Investment Analysis'!TJ81</f>
        <v>-0.11499999999999995</v>
      </c>
      <c r="HU81" s="48"/>
      <c r="HV81" s="18">
        <f>'Investment Analysis'!TS81</f>
        <v>-0.17277310924369749</v>
      </c>
      <c r="HW81" s="15">
        <f>'Investment Analysis'!TQ81</f>
        <v>-0.64128763309598946</v>
      </c>
      <c r="HX81" s="48"/>
      <c r="HY81" s="18">
        <f>'Investment Analysis'!TZ81</f>
        <v>0.29239766081871343</v>
      </c>
      <c r="HZ81" s="15">
        <f>'Investment Analysis'!TX81</f>
        <v>-0.49886621315192747</v>
      </c>
      <c r="IA81" s="48"/>
      <c r="IB81" s="18">
        <f>'Investment Analysis'!UG81</f>
        <v>0</v>
      </c>
      <c r="IC81" s="15">
        <f>'Investment Analysis'!UE81</f>
        <v>0</v>
      </c>
      <c r="ID81" s="48"/>
      <c r="IE81" s="18">
        <f>'Investment Analysis'!UN81</f>
        <v>0</v>
      </c>
      <c r="IF81" s="15">
        <f>'Investment Analysis'!UL81</f>
        <v>0</v>
      </c>
      <c r="IG81" s="48"/>
      <c r="IH81" s="18">
        <f>'Investment Analysis'!UU81</f>
        <v>0</v>
      </c>
      <c r="II81" s="15">
        <f>'Investment Analysis'!US81</f>
        <v>0</v>
      </c>
      <c r="IJ81" s="48"/>
      <c r="IK81" s="18">
        <f>'Investment Analysis'!VB81</f>
        <v>0</v>
      </c>
      <c r="IL81" s="15">
        <f>'Investment Analysis'!UZ81</f>
        <v>0</v>
      </c>
      <c r="IM81" s="48"/>
      <c r="IN81" s="18">
        <f>'Investment Analysis'!VI81</f>
        <v>0</v>
      </c>
      <c r="IO81" s="15">
        <f>'Investment Analysis'!VG81</f>
        <v>0</v>
      </c>
      <c r="IP81" s="18"/>
      <c r="IQ81" s="18"/>
      <c r="IR81" s="18"/>
      <c r="IS81" s="108">
        <f t="shared" si="133"/>
        <v>3863.4200000005076</v>
      </c>
      <c r="IT81" s="48">
        <f t="shared" si="134"/>
        <v>895885.4700000002</v>
      </c>
      <c r="IU81" s="101">
        <f t="shared" si="130"/>
        <v>0</v>
      </c>
      <c r="IV81" s="101"/>
      <c r="IW81" s="15">
        <f t="shared" si="131"/>
        <v>-0.13650369775469851</v>
      </c>
      <c r="IX81" s="113">
        <f t="shared" si="132"/>
        <v>-141623.85999999975</v>
      </c>
      <c r="IY81" s="21">
        <f t="shared" si="102"/>
        <v>8.8500422622107833E-2</v>
      </c>
      <c r="IZ81" s="173">
        <f t="shared" si="103"/>
        <v>73132.580000000191</v>
      </c>
    </row>
    <row r="82" spans="1:260" x14ac:dyDescent="0.2">
      <c r="A82" s="3">
        <f>'Investment Analysis'!A82</f>
        <v>45763</v>
      </c>
      <c r="B82" s="4">
        <f>'Investment Analysis'!B82</f>
        <v>45763</v>
      </c>
      <c r="C82" s="27">
        <f>'Investment Analysis'!C82</f>
        <v>39669.39</v>
      </c>
      <c r="D82" s="14">
        <f>'Investment Analysis'!D82</f>
        <v>-699.56999999999971</v>
      </c>
      <c r="E82" s="15">
        <f>'Investment Analysis'!E82</f>
        <v>-1.7329403581365477E-2</v>
      </c>
      <c r="F82" s="13">
        <f>'Investment Analysis'!G82</f>
        <v>5275.7</v>
      </c>
      <c r="G82" s="14">
        <f>'Investment Analysis'!H82</f>
        <v>-120.93000000000029</v>
      </c>
      <c r="H82" s="15">
        <f>'Investment Analysis'!I82</f>
        <v>-2.2408428964001661E-2</v>
      </c>
      <c r="I82" s="13">
        <f>'Investment Analysis'!K82</f>
        <v>16307.16</v>
      </c>
      <c r="J82" s="14">
        <f>'Investment Analysis'!L82</f>
        <v>-516.0099999999984</v>
      </c>
      <c r="K82" s="15">
        <f>'Investment Analysis'!M82</f>
        <v>-3.067257835473329E-2</v>
      </c>
      <c r="L82" s="41">
        <f>'Investment Analysis'!T82</f>
        <v>245.76918670527729</v>
      </c>
      <c r="M82" s="21">
        <f>'Investment Analysis'!V82</f>
        <v>-1.2137477395807702E-2</v>
      </c>
      <c r="N82" s="21">
        <f>'Investment Analysis'!W82</f>
        <v>-5.0055555527267349E-2</v>
      </c>
      <c r="P82" s="48">
        <f>'Investment Analysis'!Y82</f>
        <v>147345.41</v>
      </c>
      <c r="Q82" s="18"/>
      <c r="R82" s="83"/>
      <c r="S82" s="48">
        <v>17643.009999999998</v>
      </c>
      <c r="T82" s="18">
        <f>'Investment Analysis'!AH82</f>
        <v>-0.1880529999559801</v>
      </c>
      <c r="U82" s="15">
        <f>'Investment Analysis'!AF82</f>
        <v>0.11943921830430283</v>
      </c>
      <c r="V82" s="48">
        <v>15575.41</v>
      </c>
      <c r="W82" s="18">
        <f>'Investment Analysis'!AO82</f>
        <v>-9.7955301949595924E-2</v>
      </c>
      <c r="X82" s="15">
        <f>'Investment Analysis'!AM82</f>
        <v>1.9892473118279432E-2</v>
      </c>
      <c r="Y82" s="48">
        <v>8630.7099999999991</v>
      </c>
      <c r="Z82" s="18">
        <f t="shared" si="104"/>
        <v>-0.13485264635124308</v>
      </c>
      <c r="AA82" s="15">
        <f>'Investment Analysis'!GM82</f>
        <v>-0.10899470899470894</v>
      </c>
      <c r="AB82" s="48">
        <v>2146.89</v>
      </c>
      <c r="AC82" s="18">
        <f t="shared" si="101"/>
        <v>2.8103229440480657</v>
      </c>
      <c r="AD82" s="15">
        <f>'Investment Analysis'!AT82</f>
        <v>3.6479444122756166E-2</v>
      </c>
      <c r="AE82" s="48">
        <v>19531.91</v>
      </c>
      <c r="AF82" s="18">
        <f>'Investment Analysis'!BC82</f>
        <v>-0.10260051912434492</v>
      </c>
      <c r="AG82" s="15">
        <f>'Investment Analysis'!BA82</f>
        <v>0.36644295302013435</v>
      </c>
      <c r="AH82" s="48"/>
      <c r="AI82" s="18">
        <f t="shared" si="97"/>
        <v>0</v>
      </c>
      <c r="AJ82" s="15">
        <f>'Investment Analysis'!BH82</f>
        <v>0</v>
      </c>
      <c r="AK82" s="48">
        <v>16283.82</v>
      </c>
      <c r="AL82" s="18">
        <f t="shared" si="64"/>
        <v>5.0524616584351438</v>
      </c>
      <c r="AM82" s="15">
        <f>'Investment Analysis'!BO82</f>
        <v>-1.5156618390030888E-3</v>
      </c>
      <c r="AN82" s="48">
        <v>11897.26</v>
      </c>
      <c r="AO82" s="18">
        <f t="shared" si="98"/>
        <v>8.0295818965517238</v>
      </c>
      <c r="AP82" s="15">
        <f>'Investment Analysis'!BV82</f>
        <v>-0.13741277509393446</v>
      </c>
      <c r="AQ82" s="48"/>
      <c r="AR82" s="18">
        <f t="shared" si="99"/>
        <v>0</v>
      </c>
      <c r="AS82" s="15">
        <f>'Investment Analysis'!CC82</f>
        <v>0</v>
      </c>
      <c r="AT82" s="48">
        <v>20744.41</v>
      </c>
      <c r="AU82" s="18">
        <f>'Investment Analysis'!CL82</f>
        <v>-0.21216530849825377</v>
      </c>
      <c r="AV82" s="15">
        <f>'Investment Analysis'!CJ82</f>
        <v>-0.10453192193185577</v>
      </c>
      <c r="AW82" s="48">
        <v>15598.88</v>
      </c>
      <c r="AX82" s="18">
        <f t="shared" si="67"/>
        <v>-8.5439900223458015E-2</v>
      </c>
      <c r="AY82" s="15">
        <f>'Investment Analysis'!CQ82</f>
        <v>-0.10497766432673897</v>
      </c>
      <c r="AZ82" s="48">
        <v>13869.73</v>
      </c>
      <c r="BA82" s="18">
        <f>'Investment Analysis'!CZ82</f>
        <v>-0.14780042918454939</v>
      </c>
      <c r="BB82" s="15">
        <f>'Investment Analysis'!CX82</f>
        <v>-1.1819595645412101E-2</v>
      </c>
      <c r="BC82" s="48">
        <v>8404.26</v>
      </c>
      <c r="BD82" s="18">
        <f t="shared" si="100"/>
        <v>1.8288278059954191</v>
      </c>
      <c r="BE82" s="15">
        <f>'Investment Analysis'!DE82</f>
        <v>-0.19433013260173754</v>
      </c>
      <c r="BF82" s="48">
        <v>4208.3500000000004</v>
      </c>
      <c r="BG82" s="18">
        <f>'Investment Analysis'!DN82</f>
        <v>3.7239089184060728E-2</v>
      </c>
      <c r="BH82" s="15">
        <f>'Investment Analysis'!DL82</f>
        <v>-9.5130237825594953E-3</v>
      </c>
      <c r="BI82" s="48">
        <v>1855.7</v>
      </c>
      <c r="BJ82" s="18">
        <f>'Investment Analysis'!EB82</f>
        <v>-0.28891544666865848</v>
      </c>
      <c r="BK82" s="15">
        <f>'Investment Analysis'!DZ82</f>
        <v>0.27001067235859139</v>
      </c>
      <c r="BL82" s="48">
        <v>3396.64</v>
      </c>
      <c r="BM82" s="18">
        <f>'Investment Analysis'!EI82</f>
        <v>-0.22342733188720176</v>
      </c>
      <c r="BN82" s="15">
        <f>'Investment Analysis'!EG82</f>
        <v>0.36186400380408934</v>
      </c>
      <c r="BO82" s="48"/>
      <c r="BP82" s="18">
        <f>'Investment Analysis'!DU82</f>
        <v>-5.7247899159663863E-2</v>
      </c>
      <c r="BQ82" s="15">
        <f>'Investment Analysis'!DS82</f>
        <v>0</v>
      </c>
      <c r="BR82" s="48">
        <v>4817.49</v>
      </c>
      <c r="BS82" s="18">
        <f>'Investment Analysis'!EP82</f>
        <v>-0.13387241689128473</v>
      </c>
      <c r="BT82" s="15">
        <f>'Investment Analysis'!EN82</f>
        <v>0.49364735048032221</v>
      </c>
      <c r="BU82" s="48">
        <v>12441.26</v>
      </c>
      <c r="BV82" s="18">
        <f t="shared" si="70"/>
        <v>0.37577466684614363</v>
      </c>
      <c r="BW82" s="15">
        <f>'Investment Analysis'!EU82</f>
        <v>-2.3775422515038624E-2</v>
      </c>
      <c r="BX82" s="48"/>
      <c r="BY82" s="18">
        <f t="shared" si="91"/>
        <v>0</v>
      </c>
      <c r="BZ82" s="15">
        <f>'Investment Analysis'!FB82</f>
        <v>0</v>
      </c>
      <c r="CA82" s="48">
        <v>18973.169999999998</v>
      </c>
      <c r="CB82" s="18">
        <f t="shared" si="79"/>
        <v>-0.18219094827586216</v>
      </c>
      <c r="CC82" s="15">
        <f>'Investment Analysis'!FI82</f>
        <v>-0.13422477995937712</v>
      </c>
      <c r="CD82" s="48">
        <v>15840.38</v>
      </c>
      <c r="CE82" s="18">
        <f>'Investment Analysis'!FR82</f>
        <v>-0.13982164483100301</v>
      </c>
      <c r="CF82" s="15">
        <f>'Investment Analysis'!FP82</f>
        <v>0.34382524939800474</v>
      </c>
      <c r="CG82" s="48">
        <v>5030.42</v>
      </c>
      <c r="CH82" s="18">
        <f>'Investment Analysis'!FR82</f>
        <v>-0.13982164483100301</v>
      </c>
      <c r="CI82" s="15">
        <f>'Investment Analysis'!FW82</f>
        <v>4.3848687947290688E-2</v>
      </c>
      <c r="CJ82" s="48"/>
      <c r="CK82" s="18">
        <f t="shared" si="94"/>
        <v>0</v>
      </c>
      <c r="CL82" s="15">
        <f>'Investment Analysis'!GD82</f>
        <v>0</v>
      </c>
      <c r="CM82" s="48">
        <v>24513.97</v>
      </c>
      <c r="CN82" s="18">
        <f t="shared" si="105"/>
        <v>-1.7476152304609173E-2</v>
      </c>
      <c r="CO82" s="15">
        <f>'Investment Analysis'!GT82</f>
        <v>-5.7981651376146727E-2</v>
      </c>
      <c r="CP82" s="48">
        <v>24155</v>
      </c>
      <c r="CQ82" s="18">
        <f t="shared" si="106"/>
        <v>0.12263725640560881</v>
      </c>
      <c r="CR82" s="15">
        <f>'Investment Analysis'!HG82</f>
        <v>0.35694623897533861</v>
      </c>
      <c r="CS82" s="48">
        <v>8640</v>
      </c>
      <c r="CT82" s="18">
        <f t="shared" si="107"/>
        <v>-0.61765851240839731</v>
      </c>
      <c r="CU82" s="15">
        <f>'Investment Analysis'!HN82</f>
        <v>12.415322580645162</v>
      </c>
      <c r="CV82" s="48">
        <v>14106.15</v>
      </c>
      <c r="CW82" s="18">
        <f t="shared" si="108"/>
        <v>-0.51034764045333847</v>
      </c>
      <c r="CX82" s="15">
        <f>'Investment Analysis'!IB82</f>
        <v>-1.3314447592068089E-2</v>
      </c>
      <c r="CY82" s="48">
        <v>15714.9</v>
      </c>
      <c r="CZ82" s="18">
        <f t="shared" si="109"/>
        <v>-0.12133631534805706</v>
      </c>
      <c r="DA82" s="15">
        <f>'Investment Analysis'!II82</f>
        <v>-2.2285714285713507E-3</v>
      </c>
      <c r="DB82" s="48"/>
      <c r="DC82" s="18">
        <f t="shared" si="110"/>
        <v>0</v>
      </c>
      <c r="DD82" s="15">
        <f>'Investment Analysis'!IP82</f>
        <v>3.2101152118726808</v>
      </c>
      <c r="DE82" s="48"/>
      <c r="DF82" s="18">
        <f>'Investment Analysis'!IY82</f>
        <v>-0.19673088149445417</v>
      </c>
      <c r="DG82" s="15">
        <f>'Investment Analysis'!IW82</f>
        <v>1.2619178082191782</v>
      </c>
      <c r="DH82" s="48">
        <v>5023.1000000000004</v>
      </c>
      <c r="DI82" s="18">
        <f t="shared" si="111"/>
        <v>-0.22377611571269618</v>
      </c>
      <c r="DJ82" s="15">
        <f>'Investment Analysis'!JD82</f>
        <v>1.599919093851138E-2</v>
      </c>
      <c r="DK82" s="48">
        <v>1858.05</v>
      </c>
      <c r="DL82" s="18">
        <f t="shared" si="112"/>
        <v>-0.91832388236845575</v>
      </c>
      <c r="DM82" s="15">
        <f>'Investment Analysis'!JK82</f>
        <v>-8.6257345889989887E-2</v>
      </c>
      <c r="DN82" s="48">
        <v>18754.2</v>
      </c>
      <c r="DO82" s="18">
        <f t="shared" si="113"/>
        <v>16.261113667740453</v>
      </c>
      <c r="DP82" s="15">
        <f>'Investment Analysis'!HU82</f>
        <v>1.8620879120879121</v>
      </c>
      <c r="DQ82" s="48">
        <v>14410.5</v>
      </c>
      <c r="DR82" s="18">
        <f t="shared" si="114"/>
        <v>-0.51373376075586297</v>
      </c>
      <c r="DS82" s="15">
        <f>'Investment Analysis'!JR82</f>
        <v>-0.36190315505314663</v>
      </c>
      <c r="DT82" s="48">
        <v>2900</v>
      </c>
      <c r="DU82" s="18">
        <f t="shared" si="115"/>
        <v>0.14624505928853754</v>
      </c>
      <c r="DV82" s="15">
        <f>'Investment Analysis'!JY82</f>
        <v>-0.47430830039525684</v>
      </c>
      <c r="DW82" s="48">
        <v>24193.75</v>
      </c>
      <c r="DX82" s="18">
        <f t="shared" si="116"/>
        <v>0.77425564681724846</v>
      </c>
      <c r="DY82" s="15">
        <f>'Investment Analysis'!KF82</f>
        <v>-0.23408624229979469</v>
      </c>
      <c r="DZ82" s="54">
        <v>14255.1</v>
      </c>
      <c r="EA82" s="18">
        <f t="shared" si="117"/>
        <v>-0.28760119940029982</v>
      </c>
      <c r="EB82" s="15">
        <f>'Investment Analysis'!KM82</f>
        <v>0.78767772511848322</v>
      </c>
      <c r="EC82" s="48">
        <v>1942.7</v>
      </c>
      <c r="ED82" s="18">
        <f>'Investment Analysis'!KV82</f>
        <v>0.47029702970297038</v>
      </c>
      <c r="EE82" s="15">
        <f>'Investment Analysis'!KT82</f>
        <v>-0.43320610687022898</v>
      </c>
      <c r="EF82" s="48">
        <v>38137.5</v>
      </c>
      <c r="EG82" s="18">
        <f t="shared" si="118"/>
        <v>0.60147392290249435</v>
      </c>
      <c r="EH82" s="15">
        <f>'Investment Analysis'!LH82</f>
        <v>0.41808540329332972</v>
      </c>
      <c r="EI82" s="54">
        <v>20219.099999999999</v>
      </c>
      <c r="EJ82" s="18">
        <f>'Investment Analysis'!LQ82</f>
        <v>0.56693517453011133</v>
      </c>
      <c r="EK82" s="15">
        <f>'Investment Analysis'!LO82</f>
        <v>0.40057142857142852</v>
      </c>
      <c r="EL82" s="48"/>
      <c r="EM82" s="18">
        <f t="shared" si="135"/>
        <v>0</v>
      </c>
      <c r="EN82" s="15">
        <f>'Investment Analysis'!LX82</f>
        <v>0.62486486486486481</v>
      </c>
      <c r="EO82" s="54">
        <v>25218</v>
      </c>
      <c r="EP82" s="68">
        <f t="shared" si="74"/>
        <v>6.4061423220973781</v>
      </c>
      <c r="EQ82" s="15">
        <f>'Investment Analysis'!MC82</f>
        <v>-0.50876404494382022</v>
      </c>
      <c r="ER82" s="48">
        <v>6373.28</v>
      </c>
      <c r="ES82" s="18">
        <f>'Investment Analysis'!LX82</f>
        <v>0.62486486486486481</v>
      </c>
      <c r="ET82" s="15">
        <f>'Investment Analysis'!LA82</f>
        <v>-0.71847629639927713</v>
      </c>
      <c r="EU82" s="48">
        <v>21560</v>
      </c>
      <c r="EV82" s="18">
        <f>'Investment Analysis'!ML82</f>
        <v>1.6957136128120557E-2</v>
      </c>
      <c r="EW82" s="15">
        <f>'Investment Analysis'!MJ82</f>
        <v>1.9097035040431267</v>
      </c>
      <c r="EX82" s="48">
        <v>41544</v>
      </c>
      <c r="EY82" s="18">
        <f t="shared" si="120"/>
        <v>-0.37147395892431634</v>
      </c>
      <c r="EZ82" s="15">
        <f>'Investment Analysis'!MQ82</f>
        <v>-0.17490071485305805</v>
      </c>
      <c r="FA82" s="48"/>
      <c r="FB82" s="18">
        <f t="shared" si="121"/>
        <v>0</v>
      </c>
      <c r="FC82" s="15">
        <f>'Investment Analysis'!MX82</f>
        <v>-0.36032582654528034</v>
      </c>
      <c r="FD82" s="48">
        <v>4561.25</v>
      </c>
      <c r="FE82" s="18">
        <f t="shared" si="122"/>
        <v>-0.71261923663352611</v>
      </c>
      <c r="FF82" s="15">
        <f>'Investment Analysis'!NE82</f>
        <v>0.34686646489997791</v>
      </c>
      <c r="FG82" s="48"/>
      <c r="FH82" s="18">
        <f t="shared" si="123"/>
        <v>0</v>
      </c>
      <c r="FI82" s="15">
        <f>'Investment Analysis'!NL82</f>
        <v>-0.95244144501786432</v>
      </c>
      <c r="FJ82" s="48">
        <v>24612</v>
      </c>
      <c r="FK82" s="18">
        <f t="shared" si="124"/>
        <v>0.29221270161290314</v>
      </c>
      <c r="FL82" s="15">
        <f>'Investment Analysis'!NS82</f>
        <v>1.4981333333333333</v>
      </c>
      <c r="FM82" s="48">
        <v>9199.7999999999993</v>
      </c>
      <c r="FN82" s="18">
        <f t="shared" si="125"/>
        <v>-0.63749344912779815</v>
      </c>
      <c r="FO82" s="15">
        <f>'Investment Analysis'!NZ82</f>
        <v>-0.12761720527992707</v>
      </c>
      <c r="FP82" s="48"/>
      <c r="FQ82" s="18">
        <f t="shared" si="126"/>
        <v>0</v>
      </c>
      <c r="FR82" s="15">
        <f>'Investment Analysis'!OG82</f>
        <v>-0.99401781362165997</v>
      </c>
      <c r="FS82" s="48">
        <v>17916.25</v>
      </c>
      <c r="FT82" s="18">
        <f t="shared" si="127"/>
        <v>-0.29651225569592915</v>
      </c>
      <c r="FU82" s="15">
        <f>'Investment Analysis'!ON82</f>
        <v>0.53875147232037668</v>
      </c>
      <c r="FV82" s="48"/>
      <c r="FW82" s="18">
        <f t="shared" si="128"/>
        <v>0</v>
      </c>
      <c r="FX82" s="15">
        <f>'Investment Analysis'!OU82</f>
        <v>-0.63766233766233771</v>
      </c>
      <c r="FY82" s="48"/>
      <c r="FZ82" s="18">
        <f t="shared" si="129"/>
        <v>0</v>
      </c>
      <c r="GA82" s="15">
        <f>'Investment Analysis'!PB82</f>
        <v>2.9566153846153846</v>
      </c>
      <c r="GB82" s="48"/>
      <c r="GC82" s="18">
        <f>'Investment Analysis'!PK82</f>
        <v>4.6621718548271414E-2</v>
      </c>
      <c r="GD82" s="15">
        <f>'Investment Analysis'!PI82</f>
        <v>-0.37139574956921306</v>
      </c>
      <c r="GE82" s="54">
        <v>29832</v>
      </c>
      <c r="GF82" s="18">
        <f>'Investment Analysis'!PY82</f>
        <v>-0.13645224171539966</v>
      </c>
      <c r="GG82" s="15">
        <f>'Investment Analysis'!PW82</f>
        <v>-0.49197247706422026</v>
      </c>
      <c r="GH82" s="48">
        <v>14243.9</v>
      </c>
      <c r="GI82" s="18">
        <f>'Investment Analysis'!QF82</f>
        <v>2.247835610722855E-2</v>
      </c>
      <c r="GJ82" s="15">
        <f>'Investment Analysis'!QD82</f>
        <v>-0.41892172263552557</v>
      </c>
      <c r="GK82" s="48">
        <v>12000</v>
      </c>
      <c r="GL82" s="18">
        <f>'Investment Analysis'!QM82</f>
        <v>-3.0769230769230795E-2</v>
      </c>
      <c r="GM82" s="15">
        <f>'Investment Analysis'!QK82</f>
        <v>-0.49800796812748999</v>
      </c>
      <c r="GN82" s="48">
        <v>29384.34</v>
      </c>
      <c r="GO82" s="18">
        <f>'Investment Analysis'!QT82</f>
        <v>0.36411149825783967</v>
      </c>
      <c r="GP82" s="15">
        <f>'Investment Analysis'!QR82</f>
        <v>-0.98091128501426172</v>
      </c>
      <c r="GQ82" s="54">
        <v>30089.8</v>
      </c>
      <c r="GR82" s="18">
        <f>'Investment Analysis'!RA82</f>
        <v>-0.36248467511238253</v>
      </c>
      <c r="GS82" s="15">
        <f>'Investment Analysis'!QY82</f>
        <v>-0.55807365439093481</v>
      </c>
      <c r="GT82" s="48">
        <v>11587</v>
      </c>
      <c r="GU82" s="18">
        <f>'Investment Analysis'!RH82</f>
        <v>-0.24484848484848479</v>
      </c>
      <c r="GV82" s="15">
        <f>'Investment Analysis'!RF82</f>
        <v>-0.59624108878807514</v>
      </c>
      <c r="GW82" s="48"/>
      <c r="GX82" s="18">
        <f>'Investment Analysis'!RO82</f>
        <v>-0.2290056933712892</v>
      </c>
      <c r="GY82" s="15">
        <f>'Investment Analysis'!RM82</f>
        <v>-0.2964560719918361</v>
      </c>
      <c r="GZ82" s="48">
        <v>24460</v>
      </c>
      <c r="HA82" s="18">
        <f>'Investment Analysis'!RV82</f>
        <v>-0.41314779270633395</v>
      </c>
      <c r="HB82" s="15">
        <f>'Investment Analysis'!RT82</f>
        <v>-0.16461748633879783</v>
      </c>
      <c r="HC82" s="48"/>
      <c r="HD82" s="18">
        <f>'Investment Analysis'!SC82</f>
        <v>0.22583630834325003</v>
      </c>
      <c r="HE82" s="15">
        <f>'Investment Analysis'!SA82</f>
        <v>-0.30324665564407038</v>
      </c>
      <c r="HF82" s="48">
        <v>4125</v>
      </c>
      <c r="HG82" s="18">
        <f>'Investment Analysis'!SJ82</f>
        <v>-0.45937090432503275</v>
      </c>
      <c r="HH82" s="15">
        <f>'Investment Analysis'!SH82</f>
        <v>-0.34</v>
      </c>
      <c r="HI82" s="48">
        <v>10759</v>
      </c>
      <c r="HJ82" s="18">
        <f>'Investment Analysis'!SM82</f>
        <v>0.83471074380165311</v>
      </c>
      <c r="HK82" s="15">
        <f>'Investment Analysis'!SK82</f>
        <v>0</v>
      </c>
      <c r="HL82" s="48"/>
      <c r="HM82" s="18">
        <f>'Investment Analysis'!SP82</f>
        <v>0</v>
      </c>
      <c r="HN82" s="15">
        <f>'Investment Analysis'!SN82</f>
        <v>0.84684822119746084</v>
      </c>
      <c r="HO82" s="48"/>
      <c r="HP82" s="18">
        <f>'Investment Analysis'!TE82</f>
        <v>0.76794871794871788</v>
      </c>
      <c r="HQ82" s="15">
        <f>'Investment Analysis'!TC82</f>
        <v>-0.31681942036165467</v>
      </c>
      <c r="HR82" s="48"/>
      <c r="HS82" s="18">
        <f>'Investment Analysis'!TL82</f>
        <v>0.17876106194690261</v>
      </c>
      <c r="HT82" s="15">
        <f>'Investment Analysis'!TJ82</f>
        <v>-9.1818181818181799E-2</v>
      </c>
      <c r="HU82" s="48"/>
      <c r="HV82" s="18">
        <f>'Investment Analysis'!TS82</f>
        <v>-0.1805042016806723</v>
      </c>
      <c r="HW82" s="15">
        <f>'Investment Analysis'!TQ82</f>
        <v>-0.64464008512312976</v>
      </c>
      <c r="HX82" s="48"/>
      <c r="HY82" s="18">
        <f>'Investment Analysis'!TZ82</f>
        <v>0.3274853801169591</v>
      </c>
      <c r="HZ82" s="15">
        <f>'Investment Analysis'!TX82</f>
        <v>-0.48526077097505671</v>
      </c>
      <c r="IA82" s="48"/>
      <c r="IB82" s="18">
        <f>'Investment Analysis'!UG82</f>
        <v>0</v>
      </c>
      <c r="IC82" s="15">
        <f>'Investment Analysis'!UE82</f>
        <v>0</v>
      </c>
      <c r="ID82" s="48"/>
      <c r="IE82" s="18">
        <f>'Investment Analysis'!UN82</f>
        <v>0</v>
      </c>
      <c r="IF82" s="15">
        <f>'Investment Analysis'!UL82</f>
        <v>0</v>
      </c>
      <c r="IG82" s="48"/>
      <c r="IH82" s="18">
        <f>'Investment Analysis'!UU82</f>
        <v>0</v>
      </c>
      <c r="II82" s="15">
        <f>'Investment Analysis'!US82</f>
        <v>0</v>
      </c>
      <c r="IJ82" s="48"/>
      <c r="IK82" s="18">
        <f>'Investment Analysis'!VB82</f>
        <v>0</v>
      </c>
      <c r="IL82" s="15">
        <f>'Investment Analysis'!UZ82</f>
        <v>0</v>
      </c>
      <c r="IM82" s="48"/>
      <c r="IN82" s="18">
        <f>'Investment Analysis'!VI82</f>
        <v>0</v>
      </c>
      <c r="IO82" s="15">
        <f>'Investment Analysis'!VG82</f>
        <v>0</v>
      </c>
      <c r="IP82" s="18"/>
      <c r="IQ82" s="18"/>
      <c r="IR82" s="18"/>
      <c r="IS82" s="108">
        <f t="shared" si="133"/>
        <v>14639.279999999795</v>
      </c>
      <c r="IT82" s="48">
        <f t="shared" si="134"/>
        <v>910524.75</v>
      </c>
      <c r="IU82" s="101">
        <f t="shared" si="130"/>
        <v>0</v>
      </c>
      <c r="IV82" s="101"/>
      <c r="IW82" s="15">
        <f t="shared" si="131"/>
        <v>-0.12239367524531077</v>
      </c>
      <c r="IX82" s="113">
        <f t="shared" si="132"/>
        <v>-126984.57999999996</v>
      </c>
      <c r="IY82" s="21">
        <f t="shared" si="102"/>
        <v>0.10621595333199595</v>
      </c>
      <c r="IZ82" s="173">
        <f t="shared" si="103"/>
        <v>87771.859999999986</v>
      </c>
    </row>
    <row r="83" spans="1:260" x14ac:dyDescent="0.2">
      <c r="A83" s="3">
        <f>'Investment Analysis'!A83</f>
        <v>45764</v>
      </c>
      <c r="B83" s="4">
        <f>'Investment Analysis'!B83</f>
        <v>45764</v>
      </c>
      <c r="C83" s="27">
        <f>'Investment Analysis'!C83</f>
        <v>39142.230000000003</v>
      </c>
      <c r="D83" s="14">
        <f>'Investment Analysis'!D83</f>
        <v>-527.15999999999622</v>
      </c>
      <c r="E83" s="15">
        <f>'Investment Analysis'!E83</f>
        <v>-1.3288835548013122E-2</v>
      </c>
      <c r="F83" s="13">
        <f>'Investment Analysis'!G83</f>
        <v>5282.7</v>
      </c>
      <c r="G83" s="14">
        <f>'Investment Analysis'!H83</f>
        <v>7</v>
      </c>
      <c r="H83" s="15">
        <f>'Investment Analysis'!I83</f>
        <v>1.3268381447011771E-3</v>
      </c>
      <c r="I83" s="13">
        <f>'Investment Analysis'!K83</f>
        <v>16286.45</v>
      </c>
      <c r="J83" s="14">
        <f>'Investment Analysis'!L83</f>
        <v>-20.709999999999127</v>
      </c>
      <c r="K83" s="15">
        <f>'Investment Analysis'!M83</f>
        <v>-1.2699942847190515E-3</v>
      </c>
      <c r="L83" s="41">
        <f>'Investment Analysis'!T83</f>
        <v>244.76572386596411</v>
      </c>
      <c r="M83" s="21">
        <f>'Investment Analysis'!V83</f>
        <v>-4.0829481220382782E-3</v>
      </c>
      <c r="N83" s="21">
        <f>'Investment Analysis'!W83</f>
        <v>-5.3934129412867987E-2</v>
      </c>
      <c r="P83" s="48">
        <f>'Investment Analysis'!Y83</f>
        <v>140559.91</v>
      </c>
      <c r="Q83" s="18"/>
      <c r="R83" s="83"/>
      <c r="S83" s="48">
        <v>17673.62</v>
      </c>
      <c r="T83" s="18">
        <f>'Investment Analysis'!AH83</f>
        <v>-0.18664436325218989</v>
      </c>
      <c r="U83" s="15">
        <f>'Investment Analysis'!AF83</f>
        <v>0.12138131941494203</v>
      </c>
      <c r="V83" s="48">
        <v>15575.41</v>
      </c>
      <c r="W83" s="18">
        <f>'Investment Analysis'!AO83</f>
        <v>-9.7955301949595924E-2</v>
      </c>
      <c r="X83" s="15">
        <f>'Investment Analysis'!AM83</f>
        <v>1.9892473118279432E-2</v>
      </c>
      <c r="Y83" s="48">
        <v>8738.34</v>
      </c>
      <c r="Z83" s="18">
        <f t="shared" si="104"/>
        <v>-0.12406375300721731</v>
      </c>
      <c r="AA83" s="15">
        <f>'Investment Analysis'!GM83</f>
        <v>-9.7883597883597781E-2</v>
      </c>
      <c r="AB83" s="48">
        <v>2139.69</v>
      </c>
      <c r="AC83" s="18">
        <f t="shared" si="101"/>
        <v>2.80761922643635</v>
      </c>
      <c r="AD83" s="15">
        <f>'Investment Analysis'!AT83</f>
        <v>3.3005211349160408E-2</v>
      </c>
      <c r="AE83" s="48">
        <v>19558.560000000001</v>
      </c>
      <c r="AF83" s="18">
        <f>'Investment Analysis'!BC83</f>
        <v>-0.101376169254126</v>
      </c>
      <c r="AG83" s="15">
        <f>'Investment Analysis'!BA83</f>
        <v>0.36830723340790467</v>
      </c>
      <c r="AH83" s="48"/>
      <c r="AI83" s="18">
        <f t="shared" si="97"/>
        <v>0</v>
      </c>
      <c r="AJ83" s="15">
        <f>'Investment Analysis'!BH83</f>
        <v>0</v>
      </c>
      <c r="AK83" s="48">
        <v>16390.93</v>
      </c>
      <c r="AL83" s="18">
        <f t="shared" si="64"/>
        <v>5.0803041330907197</v>
      </c>
      <c r="AM83" s="15">
        <f>'Investment Analysis'!BO83</f>
        <v>5.0522061300100566E-3</v>
      </c>
      <c r="AN83" s="48">
        <v>11908.36</v>
      </c>
      <c r="AO83" s="18">
        <f t="shared" si="98"/>
        <v>8.0319741379310354</v>
      </c>
      <c r="AP83" s="15">
        <f>'Investment Analysis'!BV83</f>
        <v>-0.1366076221148684</v>
      </c>
      <c r="AQ83" s="48"/>
      <c r="AR83" s="18">
        <f t="shared" si="99"/>
        <v>0</v>
      </c>
      <c r="AS83" s="15">
        <f>'Investment Analysis'!CC83</f>
        <v>0</v>
      </c>
      <c r="AT83" s="48">
        <v>20920.669999999998</v>
      </c>
      <c r="AU83" s="18">
        <f>'Investment Analysis'!CL83</f>
        <v>-0.20547147846332942</v>
      </c>
      <c r="AV83" s="15">
        <f>'Investment Analysis'!CJ83</f>
        <v>-9.692358584187892E-2</v>
      </c>
      <c r="AW83" s="48">
        <v>15671.17</v>
      </c>
      <c r="AX83" s="18">
        <f t="shared" si="67"/>
        <v>-8.1683209478771598E-2</v>
      </c>
      <c r="AY83" s="15">
        <f>'Investment Analysis'!CQ83</f>
        <v>-0.10082961072112318</v>
      </c>
      <c r="AZ83" s="48">
        <v>13978.87</v>
      </c>
      <c r="BA83" s="18">
        <f>'Investment Analysis'!CZ83</f>
        <v>-0.14109442060085831</v>
      </c>
      <c r="BB83" s="15">
        <f>'Investment Analysis'!CX83</f>
        <v>-4.0435458786934825E-3</v>
      </c>
      <c r="BC83" s="48">
        <v>8471.0400000000009</v>
      </c>
      <c r="BD83" s="18">
        <f t="shared" si="100"/>
        <v>1.8354785379942238</v>
      </c>
      <c r="BE83" s="15">
        <f>'Investment Analysis'!DE83</f>
        <v>-0.18792866941015085</v>
      </c>
      <c r="BF83" s="48">
        <v>4243.96</v>
      </c>
      <c r="BG83" s="18">
        <f>'Investment Analysis'!DN83</f>
        <v>4.6015180265654765E-2</v>
      </c>
      <c r="BH83" s="15">
        <f>'Investment Analysis'!DL83</f>
        <v>-1.1325028312570138E-3</v>
      </c>
      <c r="BI83" s="48">
        <v>1836.99</v>
      </c>
      <c r="BJ83" s="18">
        <f>'Investment Analysis'!EB83</f>
        <v>-0.29608604720645354</v>
      </c>
      <c r="BK83" s="15">
        <f>'Investment Analysis'!DZ83</f>
        <v>0.25720384204909291</v>
      </c>
      <c r="BL83" s="48">
        <v>3375.29</v>
      </c>
      <c r="BM83" s="18">
        <f>'Investment Analysis'!EI83</f>
        <v>-0.22830802603036879</v>
      </c>
      <c r="BN83" s="15">
        <f>'Investment Analysis'!EG83</f>
        <v>0.35330480266286257</v>
      </c>
      <c r="BO83" s="48"/>
      <c r="BP83" s="18">
        <f>'Investment Analysis'!DU83</f>
        <v>-4.9369747899159544E-2</v>
      </c>
      <c r="BQ83" s="15">
        <f>'Investment Analysis'!DS83</f>
        <v>0</v>
      </c>
      <c r="BR83" s="48">
        <v>4834.4799999999996</v>
      </c>
      <c r="BS83" s="18">
        <f>'Investment Analysis'!EP83</f>
        <v>-0.13081761006289311</v>
      </c>
      <c r="BT83" s="15">
        <f>'Investment Analysis'!EN83</f>
        <v>0.49891540130151824</v>
      </c>
      <c r="BU83" s="48">
        <v>12600.15</v>
      </c>
      <c r="BV83" s="18">
        <f t="shared" si="70"/>
        <v>0.38646856912101235</v>
      </c>
      <c r="BW83" s="15">
        <f>'Investment Analysis'!EU83</f>
        <v>-3.5519908335720281E-2</v>
      </c>
      <c r="BX83" s="48"/>
      <c r="BY83" s="18">
        <f t="shared" si="91"/>
        <v>0</v>
      </c>
      <c r="BZ83" s="15">
        <f>'Investment Analysis'!FB83</f>
        <v>0</v>
      </c>
      <c r="CA83" s="48">
        <v>19433.12</v>
      </c>
      <c r="CB83" s="18">
        <f t="shared" si="79"/>
        <v>-0.16236551724137935</v>
      </c>
      <c r="CC83" s="15">
        <f>'Investment Analysis'!FI83</f>
        <v>-0.1132362897765741</v>
      </c>
      <c r="CD83" s="48">
        <v>15951.89</v>
      </c>
      <c r="CE83" s="18">
        <f>'Investment Analysis'!FR83</f>
        <v>-0.13376637674777048</v>
      </c>
      <c r="CF83" s="15">
        <f>'Investment Analysis'!FP83</f>
        <v>0.35328517371861035</v>
      </c>
      <c r="CG83" s="48">
        <v>5005.24</v>
      </c>
      <c r="CH83" s="18">
        <f>'Investment Analysis'!FR83</f>
        <v>-0.13376637674777048</v>
      </c>
      <c r="CI83" s="15">
        <f>'Investment Analysis'!FW83</f>
        <v>3.8623196637510002E-2</v>
      </c>
      <c r="CJ83" s="48"/>
      <c r="CK83" s="18">
        <f t="shared" si="94"/>
        <v>0</v>
      </c>
      <c r="CL83" s="15">
        <f>'Investment Analysis'!GD83</f>
        <v>0</v>
      </c>
      <c r="CM83" s="48">
        <v>24736.05</v>
      </c>
      <c r="CN83" s="18">
        <f t="shared" si="105"/>
        <v>-8.5751503006012315E-3</v>
      </c>
      <c r="CO83" s="15">
        <f>'Investment Analysis'!GT83</f>
        <v>-8.2568807339449546E-2</v>
      </c>
      <c r="CP83" s="48">
        <v>24137</v>
      </c>
      <c r="CQ83" s="18">
        <f t="shared" si="106"/>
        <v>0.12180068134391139</v>
      </c>
      <c r="CR83" s="15">
        <f>'Investment Analysis'!HG83</f>
        <v>0.35599123644739061</v>
      </c>
      <c r="CS83" s="48">
        <v>8460</v>
      </c>
      <c r="CT83" s="18">
        <f t="shared" si="107"/>
        <v>-0.62562396006655574</v>
      </c>
      <c r="CU83" s="15">
        <f>'Investment Analysis'!HN83</f>
        <v>12.342741935483872</v>
      </c>
      <c r="CV83" s="48">
        <v>13701.15</v>
      </c>
      <c r="CW83" s="18">
        <f t="shared" si="108"/>
        <v>-0.5244059912872937</v>
      </c>
      <c r="CX83" s="15">
        <f>'Investment Analysis'!IB83</f>
        <v>-4.2209631728045316E-2</v>
      </c>
      <c r="CY83" s="48">
        <v>15389.1</v>
      </c>
      <c r="CZ83" s="18">
        <f t="shared" si="109"/>
        <v>-0.13955269779144533</v>
      </c>
      <c r="DA83" s="15">
        <f>'Investment Analysis'!II83</f>
        <v>-2.2914285714285661E-2</v>
      </c>
      <c r="DB83" s="48"/>
      <c r="DC83" s="18">
        <f t="shared" si="110"/>
        <v>0</v>
      </c>
      <c r="DD83" s="15">
        <f>'Investment Analysis'!IP83</f>
        <v>3.285881663737551</v>
      </c>
      <c r="DE83" s="48"/>
      <c r="DF83" s="18">
        <f>'Investment Analysis'!IY83</f>
        <v>-0.19867678536680289</v>
      </c>
      <c r="DG83" s="15">
        <f>'Investment Analysis'!IW83</f>
        <v>1.2564383561643835</v>
      </c>
      <c r="DH83" s="48">
        <v>5014.8</v>
      </c>
      <c r="DI83" s="18">
        <f t="shared" si="111"/>
        <v>-0.22505872172085542</v>
      </c>
      <c r="DJ83" s="15">
        <f>'Investment Analysis'!JD83</f>
        <v>1.4320388349514646E-2</v>
      </c>
      <c r="DK83" s="48">
        <v>1838.9</v>
      </c>
      <c r="DL83" s="18">
        <f t="shared" si="112"/>
        <v>-0.91916567761220269</v>
      </c>
      <c r="DM83" s="15">
        <f>'Investment Analysis'!JK83</f>
        <v>-9.5674838328948394E-2</v>
      </c>
      <c r="DN83" s="48">
        <v>19245.599999999999</v>
      </c>
      <c r="DO83" s="18">
        <f t="shared" si="113"/>
        <v>16.713391624482281</v>
      </c>
      <c r="DP83" s="15">
        <f>'Investment Analysis'!HU83</f>
        <v>1.9379120879120877</v>
      </c>
      <c r="DQ83" s="48">
        <v>14419.5</v>
      </c>
      <c r="DR83" s="18">
        <f t="shared" si="114"/>
        <v>-0.5134300658005736</v>
      </c>
      <c r="DS83" s="15">
        <f>'Investment Analysis'!JR83</f>
        <v>-0.38991057870760931</v>
      </c>
      <c r="DT83" s="48">
        <v>2922</v>
      </c>
      <c r="DU83" s="18">
        <f t="shared" si="115"/>
        <v>0.15494071146245059</v>
      </c>
      <c r="DV83" s="15">
        <f>'Investment Analysis'!JY83</f>
        <v>-0.45454545454545453</v>
      </c>
      <c r="DW83" s="48">
        <v>24862.5</v>
      </c>
      <c r="DX83" s="18">
        <f t="shared" si="116"/>
        <v>0.82329862129656795</v>
      </c>
      <c r="DY83" s="15">
        <f>'Investment Analysis'!KF83</f>
        <v>-0.19712525667351127</v>
      </c>
      <c r="DZ83" s="54">
        <v>20706</v>
      </c>
      <c r="EA83" s="18">
        <f t="shared" si="117"/>
        <v>3.4782608695652174E-2</v>
      </c>
      <c r="EB83" s="15">
        <f>'Investment Analysis'!KM83</f>
        <v>0.73601895734597156</v>
      </c>
      <c r="EC83" s="48">
        <v>1969.8</v>
      </c>
      <c r="ED83" s="18">
        <f>'Investment Analysis'!KV83</f>
        <v>0.48514851485148514</v>
      </c>
      <c r="EE83" s="15">
        <f>'Investment Analysis'!KT83</f>
        <v>-0.4274809160305344</v>
      </c>
      <c r="EF83" s="48">
        <v>38235</v>
      </c>
      <c r="EG83" s="18">
        <f t="shared" si="118"/>
        <v>0.60556815318720081</v>
      </c>
      <c r="EH83" s="15">
        <f>'Investment Analysis'!LH83</f>
        <v>0.4222718392408597</v>
      </c>
      <c r="EI83" s="48">
        <v>20052.45</v>
      </c>
      <c r="EJ83" s="18">
        <f>'Investment Analysis'!LQ83</f>
        <v>0.55414908579465549</v>
      </c>
      <c r="EK83" s="15">
        <f>'Investment Analysis'!LO83</f>
        <v>0.38914285714285712</v>
      </c>
      <c r="EL83" s="48"/>
      <c r="EM83" s="18">
        <f t="shared" si="135"/>
        <v>0</v>
      </c>
      <c r="EN83" s="15">
        <f>'Investment Analysis'!LX83</f>
        <v>0.60000000000000009</v>
      </c>
      <c r="EO83" s="48">
        <v>24480</v>
      </c>
      <c r="EP83" s="68">
        <f t="shared" si="74"/>
        <v>6.1850187265917604</v>
      </c>
      <c r="EQ83" s="15">
        <f>'Investment Analysis'!MC83</f>
        <v>-0.50876404494382022</v>
      </c>
      <c r="ER83" s="48">
        <v>6177.28</v>
      </c>
      <c r="ES83" s="18">
        <f>'Investment Analysis'!LX83</f>
        <v>0.60000000000000009</v>
      </c>
      <c r="ET83" s="15">
        <f>'Investment Analysis'!LA83</f>
        <v>-0.71625191158070356</v>
      </c>
      <c r="EU83" s="48">
        <v>21980</v>
      </c>
      <c r="EV83" s="18">
        <f>'Investment Analysis'!ML83</f>
        <v>3.5798398492698918E-2</v>
      </c>
      <c r="EW83" s="15">
        <f>'Investment Analysis'!MJ83</f>
        <v>1.9636118598382748</v>
      </c>
      <c r="EX83" s="48">
        <v>41484</v>
      </c>
      <c r="EY83" s="18">
        <f t="shared" si="120"/>
        <v>-0.37238170883921479</v>
      </c>
      <c r="EZ83" s="15">
        <f>'Investment Analysis'!MQ83</f>
        <v>-0.17633042096902304</v>
      </c>
      <c r="FA83" s="48"/>
      <c r="FB83" s="18">
        <f t="shared" si="121"/>
        <v>0</v>
      </c>
      <c r="FC83" s="15">
        <f>'Investment Analysis'!MX83</f>
        <v>-0.3699089602299952</v>
      </c>
      <c r="FD83" s="48">
        <v>4544.75</v>
      </c>
      <c r="FE83" s="18">
        <f t="shared" si="122"/>
        <v>-0.7136588162653259</v>
      </c>
      <c r="FF83" s="15">
        <f>'Investment Analysis'!NE83</f>
        <v>0.34199453753598591</v>
      </c>
      <c r="FG83" s="48"/>
      <c r="FH83" s="18">
        <f t="shared" si="123"/>
        <v>0</v>
      </c>
      <c r="FI83" s="15">
        <f>'Investment Analysis'!NL83</f>
        <v>-0.95387058356490673</v>
      </c>
      <c r="FJ83" s="48">
        <v>24266.25</v>
      </c>
      <c r="FK83" s="18">
        <f t="shared" si="124"/>
        <v>0.27405966481854827</v>
      </c>
      <c r="FL83" s="15">
        <f>'Investment Analysis'!NS83</f>
        <v>1.4641523809523811</v>
      </c>
      <c r="FM83" s="48">
        <v>9069.6</v>
      </c>
      <c r="FN83" s="18">
        <f t="shared" si="125"/>
        <v>-0.64262381641008259</v>
      </c>
      <c r="FO83" s="15">
        <f>'Investment Analysis'!NZ83</f>
        <v>-0.13962221210741918</v>
      </c>
      <c r="FP83" s="48"/>
      <c r="FQ83" s="18">
        <f t="shared" si="126"/>
        <v>0</v>
      </c>
      <c r="FR83" s="15">
        <f>'Investment Analysis'!OG83</f>
        <v>-0.99415075109673423</v>
      </c>
      <c r="FS83" s="48">
        <v>18496.5</v>
      </c>
      <c r="FT83" s="18">
        <f t="shared" si="127"/>
        <v>-0.27372853903466149</v>
      </c>
      <c r="FU83" s="15">
        <f>'Investment Analysis'!ON83</f>
        <v>0.5872791519434627</v>
      </c>
      <c r="FV83" s="48"/>
      <c r="FW83" s="18">
        <f t="shared" si="128"/>
        <v>0</v>
      </c>
      <c r="FX83" s="15">
        <f>'Investment Analysis'!OU83</f>
        <v>-0.61558441558441557</v>
      </c>
      <c r="FY83" s="48"/>
      <c r="FZ83" s="18">
        <f t="shared" si="129"/>
        <v>0</v>
      </c>
      <c r="GA83" s="15">
        <f>'Investment Analysis'!PB83</f>
        <v>2.945846153846154</v>
      </c>
      <c r="GB83" s="48"/>
      <c r="GC83" s="18">
        <f>'Investment Analysis'!PK83</f>
        <v>4.346578683115767E-2</v>
      </c>
      <c r="GD83" s="15">
        <f>'Investment Analysis'!PI83</f>
        <v>-0.37329121194715681</v>
      </c>
      <c r="GE83" s="48">
        <v>29584</v>
      </c>
      <c r="GF83" s="18">
        <f>'Investment Analysis'!PY83</f>
        <v>-3.5087719298245557E-2</v>
      </c>
      <c r="GG83" s="15">
        <f>'Investment Analysis'!PW83</f>
        <v>-0.43233944954128445</v>
      </c>
      <c r="GH83" s="48">
        <v>14223.55</v>
      </c>
      <c r="GI83" s="18">
        <f>'Investment Analysis'!QF83</f>
        <v>-1.752373005111095E-2</v>
      </c>
      <c r="GJ83" s="15">
        <f>'Investment Analysis'!QD83</f>
        <v>-0.44165505794481164</v>
      </c>
      <c r="GK83" s="48">
        <v>12108</v>
      </c>
      <c r="GL83" s="18">
        <f>'Investment Analysis'!QM83</f>
        <v>-4.9230769230769272E-2</v>
      </c>
      <c r="GM83" s="15">
        <f>'Investment Analysis'!QK83</f>
        <v>-0.50756972111553778</v>
      </c>
      <c r="GN83" s="48">
        <v>29868.720000000001</v>
      </c>
      <c r="GO83" s="18">
        <f>'Investment Analysis'!QT83</f>
        <v>0.22735191637630656</v>
      </c>
      <c r="GP83" s="15">
        <f>'Investment Analysis'!QR83</f>
        <v>-0.98282503230210383</v>
      </c>
      <c r="GQ83" s="48">
        <v>29823.55</v>
      </c>
      <c r="GR83" s="18">
        <f>'Investment Analysis'!RA83</f>
        <v>-0.3387821822639967</v>
      </c>
      <c r="GS83" s="15">
        <f>'Investment Analysis'!QY83</f>
        <v>-0.54164305949008495</v>
      </c>
      <c r="GT83" s="48">
        <v>11542</v>
      </c>
      <c r="GU83" s="18">
        <f>'Investment Analysis'!RH83</f>
        <v>-0.24646464646464653</v>
      </c>
      <c r="GV83" s="15">
        <f>'Investment Analysis'!RF83</f>
        <v>-0.59710520630805797</v>
      </c>
      <c r="GW83" s="48"/>
      <c r="GX83" s="18">
        <f>'Investment Analysis'!RO83</f>
        <v>-0.22864985766571772</v>
      </c>
      <c r="GY83" s="15">
        <f>'Investment Analysis'!RM83</f>
        <v>-0.29613136654606176</v>
      </c>
      <c r="GZ83" s="48">
        <v>25680</v>
      </c>
      <c r="HA83" s="18">
        <f>'Investment Analysis'!RV83</f>
        <v>-0.38387715930902111</v>
      </c>
      <c r="HB83" s="15">
        <f>'Investment Analysis'!RT83</f>
        <v>-0.12295081967213119</v>
      </c>
      <c r="HC83" s="48"/>
      <c r="HD83" s="18">
        <f>'Investment Analysis'!SC83</f>
        <v>0.23998413328044435</v>
      </c>
      <c r="HE83" s="15">
        <f>'Investment Analysis'!SA83</f>
        <v>-0.29520517059972945</v>
      </c>
      <c r="HF83" s="48">
        <v>4160</v>
      </c>
      <c r="HG83" s="18">
        <f>'Investment Analysis'!SJ83</f>
        <v>-0.45478374836172997</v>
      </c>
      <c r="HH83" s="15">
        <f>'Investment Analysis'!SH83</f>
        <v>-0.33439999999999998</v>
      </c>
      <c r="HI83" s="48">
        <v>11277</v>
      </c>
      <c r="HJ83" s="18">
        <f>'Investment Analysis'!SM83</f>
        <v>0.16216216216216209</v>
      </c>
      <c r="HK83" s="15">
        <f>'Investment Analysis'!SK83</f>
        <v>0</v>
      </c>
      <c r="HL83" s="48"/>
      <c r="HM83" s="18">
        <f>'Investment Analysis'!SP83</f>
        <v>0</v>
      </c>
      <c r="HN83" s="15">
        <f>'Investment Analysis'!SN83</f>
        <v>0.16624511028420036</v>
      </c>
      <c r="HO83" s="48"/>
      <c r="HP83" s="18">
        <f>'Investment Analysis'!TE83</f>
        <v>0.68910256410256421</v>
      </c>
      <c r="HQ83" s="15">
        <f>'Investment Analysis'!TC83</f>
        <v>-0.34728758979440172</v>
      </c>
      <c r="HR83" s="48"/>
      <c r="HS83" s="18">
        <f>'Investment Analysis'!TL83</f>
        <v>0.2300884955752211</v>
      </c>
      <c r="HT83" s="15">
        <f>'Investment Analysis'!TJ83</f>
        <v>-5.2272727272727318E-2</v>
      </c>
      <c r="HU83" s="48"/>
      <c r="HV83" s="18">
        <f>'Investment Analysis'!TS83</f>
        <v>-0.17613445378151255</v>
      </c>
      <c r="HW83" s="15">
        <f>'Investment Analysis'!TQ83</f>
        <v>-0.64274522093387643</v>
      </c>
      <c r="HX83" s="48"/>
      <c r="HY83" s="18">
        <f>'Investment Analysis'!TZ83</f>
        <v>0.28654970760233933</v>
      </c>
      <c r="HZ83" s="15">
        <f>'Investment Analysis'!TX83</f>
        <v>-0.50113378684807253</v>
      </c>
      <c r="IA83" s="48"/>
      <c r="IB83" s="18">
        <f>'Investment Analysis'!UG83</f>
        <v>0</v>
      </c>
      <c r="IC83" s="15">
        <f>'Investment Analysis'!UE83</f>
        <v>0</v>
      </c>
      <c r="ID83" s="48"/>
      <c r="IE83" s="18">
        <f>'Investment Analysis'!UN83</f>
        <v>0</v>
      </c>
      <c r="IF83" s="15">
        <f>'Investment Analysis'!UL83</f>
        <v>0</v>
      </c>
      <c r="IG83" s="48"/>
      <c r="IH83" s="18">
        <f>'Investment Analysis'!UU83</f>
        <v>0</v>
      </c>
      <c r="II83" s="15">
        <f>'Investment Analysis'!US83</f>
        <v>0</v>
      </c>
      <c r="IJ83" s="48"/>
      <c r="IK83" s="18">
        <f>'Investment Analysis'!VB83</f>
        <v>0</v>
      </c>
      <c r="IL83" s="15">
        <f>'Investment Analysis'!UZ83</f>
        <v>0</v>
      </c>
      <c r="IM83" s="48"/>
      <c r="IN83" s="18">
        <f>'Investment Analysis'!VI83</f>
        <v>0</v>
      </c>
      <c r="IO83" s="15">
        <f>'Investment Analysis'!VG83</f>
        <v>0</v>
      </c>
      <c r="IP83" s="18"/>
      <c r="IQ83" s="18"/>
      <c r="IR83" s="18"/>
      <c r="IS83" s="108">
        <f t="shared" si="133"/>
        <v>2797.9900000002235</v>
      </c>
      <c r="IT83" s="48">
        <f t="shared" si="134"/>
        <v>913322.74000000022</v>
      </c>
      <c r="IU83" s="101">
        <f t="shared" si="130"/>
        <v>0</v>
      </c>
      <c r="IV83" s="101"/>
      <c r="IW83" s="15">
        <f t="shared" si="131"/>
        <v>-0.11969684166599229</v>
      </c>
      <c r="IX83" s="113">
        <f t="shared" si="132"/>
        <v>-124186.58999999973</v>
      </c>
      <c r="IY83" s="21">
        <f t="shared" si="102"/>
        <v>0.10960190385490176</v>
      </c>
      <c r="IZ83" s="173">
        <f t="shared" si="103"/>
        <v>90569.85000000021</v>
      </c>
    </row>
    <row r="84" spans="1:260" x14ac:dyDescent="0.2">
      <c r="A84" s="3">
        <f>'Investment Analysis'!A84</f>
        <v>45768</v>
      </c>
      <c r="B84" s="4">
        <f>'Investment Analysis'!B84</f>
        <v>45768</v>
      </c>
      <c r="C84" s="27">
        <f>'Investment Analysis'!C84</f>
        <v>38170.410000000003</v>
      </c>
      <c r="D84" s="14">
        <f>'Investment Analysis'!D84</f>
        <v>-971.81999999999971</v>
      </c>
      <c r="E84" s="15">
        <f>'Investment Analysis'!E84</f>
        <v>-2.4827916038508781E-2</v>
      </c>
      <c r="F84" s="13">
        <f>'Investment Analysis'!G84</f>
        <v>5158.2</v>
      </c>
      <c r="G84" s="14">
        <f>'Investment Analysis'!H84</f>
        <v>-124.5</v>
      </c>
      <c r="H84" s="15">
        <f>'Investment Analysis'!I84</f>
        <v>-2.3567493895167244E-2</v>
      </c>
      <c r="I84" s="13">
        <f>'Investment Analysis'!K84</f>
        <v>15870.9</v>
      </c>
      <c r="J84" s="14">
        <f>'Investment Analysis'!L84</f>
        <v>-415.55000000000109</v>
      </c>
      <c r="K84" s="15">
        <f>'Investment Analysis'!M84</f>
        <v>-2.5515075415452788E-2</v>
      </c>
      <c r="L84" s="41">
        <f>'Investment Analysis'!T84</f>
        <v>241.35912586034243</v>
      </c>
      <c r="M84" s="21">
        <f>'Investment Analysis'!V84</f>
        <v>-1.3917790251902909E-2</v>
      </c>
      <c r="N84" s="21">
        <f>'Investment Analysis'!W84</f>
        <v>-6.7101275764183607E-2</v>
      </c>
      <c r="P84" s="48">
        <f>'Investment Analysis'!Y84</f>
        <v>140559.91</v>
      </c>
      <c r="Q84" s="18"/>
      <c r="R84" s="83"/>
      <c r="S84" s="48">
        <v>17220.22</v>
      </c>
      <c r="T84" s="18">
        <f>'Investment Analysis'!AH84</f>
        <v>-0.20750979442708098</v>
      </c>
      <c r="U84" s="15">
        <f>'Investment Analysis'!AF84</f>
        <v>9.2613946713600723E-2</v>
      </c>
      <c r="V84" s="48">
        <v>15197.72</v>
      </c>
      <c r="W84" s="18">
        <f>'Investment Analysis'!AO84</f>
        <v>-0.11982881597717544</v>
      </c>
      <c r="X84" s="15">
        <f>'Investment Analysis'!AM84</f>
        <v>-4.8387096774193472E-3</v>
      </c>
      <c r="Y84" s="48">
        <v>8671.7099999999991</v>
      </c>
      <c r="Z84" s="18">
        <f t="shared" si="104"/>
        <v>-0.13074278267842832</v>
      </c>
      <c r="AA84" s="15">
        <f>'Investment Analysis'!GM84</f>
        <v>-0.1047619047619046</v>
      </c>
      <c r="AB84" s="48">
        <v>2091.71</v>
      </c>
      <c r="AC84" s="18">
        <f t="shared" si="101"/>
        <v>2.7896019526849414</v>
      </c>
      <c r="AD84" s="15">
        <f>'Investment Analysis'!AT84</f>
        <v>9.8436595251882864E-3</v>
      </c>
      <c r="AE84" s="48">
        <v>19099.150000000001</v>
      </c>
      <c r="AF84" s="18">
        <f>'Investment Analysis'!BC84</f>
        <v>-0.12248396101670009</v>
      </c>
      <c r="AG84" s="15">
        <f>'Investment Analysis'!BA84</f>
        <v>0.33616703952274435</v>
      </c>
      <c r="AH84" s="48"/>
      <c r="AI84" s="18">
        <f t="shared" si="97"/>
        <v>0</v>
      </c>
      <c r="AJ84" s="15">
        <f>'Investment Analysis'!BH84</f>
        <v>0</v>
      </c>
      <c r="AK84" s="48">
        <v>15871.85</v>
      </c>
      <c r="AL84" s="18">
        <f t="shared" si="64"/>
        <v>4.9453730179360536</v>
      </c>
      <c r="AM84" s="15">
        <f>'Investment Analysis'!BO84</f>
        <v>-2.6776692489053611E-2</v>
      </c>
      <c r="AN84" s="48">
        <v>11508.58</v>
      </c>
      <c r="AO84" s="18">
        <f t="shared" si="98"/>
        <v>7.9458146551724145</v>
      </c>
      <c r="AP84" s="15">
        <f>'Investment Analysis'!BV84</f>
        <v>-0.16559312936124526</v>
      </c>
      <c r="AQ84" s="48"/>
      <c r="AR84" s="18">
        <f t="shared" si="99"/>
        <v>0</v>
      </c>
      <c r="AS84" s="15">
        <f>'Investment Analysis'!CC84</f>
        <v>0</v>
      </c>
      <c r="AT84" s="48">
        <v>20430.22</v>
      </c>
      <c r="AU84" s="18">
        <f>'Investment Analysis'!CL84</f>
        <v>-0.22409778812572756</v>
      </c>
      <c r="AV84" s="15">
        <f>'Investment Analysis'!CJ84</f>
        <v>-0.11809460800529277</v>
      </c>
      <c r="AW84" s="48">
        <v>15259.65</v>
      </c>
      <c r="AX84" s="18">
        <f t="shared" si="67"/>
        <v>-0.1030686483396559</v>
      </c>
      <c r="AY84" s="15">
        <f>'Investment Analysis'!CQ84</f>
        <v>-0.12444160816847474</v>
      </c>
      <c r="AZ84" s="48">
        <v>13642.71</v>
      </c>
      <c r="BA84" s="18">
        <f>'Investment Analysis'!CZ84</f>
        <v>-0.16174892703862664</v>
      </c>
      <c r="BB84" s="15">
        <f>'Investment Analysis'!CX84</f>
        <v>-2.7993779160186583E-2</v>
      </c>
      <c r="BC84" s="48">
        <v>8275.48</v>
      </c>
      <c r="BD84" s="18">
        <f t="shared" si="100"/>
        <v>1.8160023902001792</v>
      </c>
      <c r="BE84" s="15">
        <f>'Investment Analysis'!DE84</f>
        <v>-0.20667581161408319</v>
      </c>
      <c r="BF84" s="48">
        <v>4234.34</v>
      </c>
      <c r="BG84" s="18">
        <f>'Investment Analysis'!DN84</f>
        <v>4.3643263757115837E-2</v>
      </c>
      <c r="BH84" s="15">
        <f>'Investment Analysis'!DL84</f>
        <v>-3.3975084937712023E-3</v>
      </c>
      <c r="BI84" s="48">
        <v>1783.97</v>
      </c>
      <c r="BJ84" s="18">
        <f>'Investment Analysis'!EB84</f>
        <v>-0.31640274873020618</v>
      </c>
      <c r="BK84" s="15">
        <f>'Investment Analysis'!DZ84</f>
        <v>0.22091782283884742</v>
      </c>
      <c r="BL84" s="48">
        <v>3280.42</v>
      </c>
      <c r="BM84" s="18">
        <f>'Investment Analysis'!EI84</f>
        <v>-0.25000000000000006</v>
      </c>
      <c r="BN84" s="15">
        <f>'Investment Analysis'!EG84</f>
        <v>0.31526390870185445</v>
      </c>
      <c r="BO84" s="48"/>
      <c r="BP84" s="18">
        <f>'Investment Analysis'!DU84</f>
        <v>-5.2521008403361345E-2</v>
      </c>
      <c r="BQ84" s="15">
        <f>'Investment Analysis'!DS84</f>
        <v>0</v>
      </c>
      <c r="BR84" s="48">
        <v>4723.54</v>
      </c>
      <c r="BS84" s="18">
        <f>'Investment Analysis'!EP84</f>
        <v>-0.15076370170709794</v>
      </c>
      <c r="BT84" s="15">
        <f>'Investment Analysis'!EN84</f>
        <v>0.46451812829253158</v>
      </c>
      <c r="BU84" s="48">
        <v>12323.02</v>
      </c>
      <c r="BV84" s="18">
        <f t="shared" si="70"/>
        <v>0.36781666442320637</v>
      </c>
      <c r="BW84" s="15">
        <f>'Investment Analysis'!EU84</f>
        <v>-4.4686336293325558E-2</v>
      </c>
      <c r="BX84" s="48"/>
      <c r="BY84" s="18">
        <f t="shared" si="91"/>
        <v>0</v>
      </c>
      <c r="BZ84" s="15">
        <f>'Investment Analysis'!FB84</f>
        <v>0</v>
      </c>
      <c r="CA84" s="48">
        <v>18947.2</v>
      </c>
      <c r="CB84" s="18">
        <f t="shared" si="79"/>
        <v>-0.18331034482758618</v>
      </c>
      <c r="CC84" s="15">
        <f>'Investment Analysis'!FI84</f>
        <v>-0.13540961408259986</v>
      </c>
      <c r="CD84" s="48">
        <v>15444.02</v>
      </c>
      <c r="CE84" s="18">
        <f>'Investment Analysis'!FR84</f>
        <v>-0.16134537047231093</v>
      </c>
      <c r="CF84" s="15">
        <f>'Investment Analysis'!FP84</f>
        <v>0.31019951840385268</v>
      </c>
      <c r="CG84" s="48">
        <v>4876.04</v>
      </c>
      <c r="CH84" s="18">
        <f>'Investment Analysis'!FR84</f>
        <v>-0.16134537047231093</v>
      </c>
      <c r="CI84" s="15">
        <f>'Investment Analysis'!FW84</f>
        <v>1.1814154265591185E-2</v>
      </c>
      <c r="CJ84" s="48"/>
      <c r="CK84" s="18">
        <f t="shared" si="94"/>
        <v>0</v>
      </c>
      <c r="CL84" s="15">
        <f>'Investment Analysis'!GD84</f>
        <v>0</v>
      </c>
      <c r="CM84" s="48">
        <v>24377.31</v>
      </c>
      <c r="CN84" s="18">
        <f t="shared" si="105"/>
        <v>-2.2953507014028002E-2</v>
      </c>
      <c r="CO84" s="15">
        <f>'Investment Analysis'!GT84</f>
        <v>-0.10201834862385326</v>
      </c>
      <c r="CP84" s="48">
        <v>22750</v>
      </c>
      <c r="CQ84" s="18">
        <f t="shared" si="106"/>
        <v>5.7337925200894244E-2</v>
      </c>
      <c r="CR84" s="15">
        <f>'Investment Analysis'!HG84</f>
        <v>0.27801808887141177</v>
      </c>
      <c r="CS84" s="48">
        <v>8580</v>
      </c>
      <c r="CT84" s="18">
        <f t="shared" si="107"/>
        <v>-0.62031366162778345</v>
      </c>
      <c r="CU84" s="15">
        <f>'Investment Analysis'!HN84</f>
        <v>11.870967741935484</v>
      </c>
      <c r="CV84" s="48">
        <v>13082.85</v>
      </c>
      <c r="CW84" s="18">
        <f t="shared" si="108"/>
        <v>-0.54586840689379867</v>
      </c>
      <c r="CX84" s="15">
        <f>'Investment Analysis'!IB84</f>
        <v>-8.4891406987724349E-2</v>
      </c>
      <c r="CY84" s="48">
        <v>14958.9</v>
      </c>
      <c r="CZ84" s="18">
        <f t="shared" si="109"/>
        <v>-0.16360637405647194</v>
      </c>
      <c r="DA84" s="15">
        <f>'Investment Analysis'!II84</f>
        <v>-5.0228571428571386E-2</v>
      </c>
      <c r="DB84" s="48"/>
      <c r="DC84" s="18">
        <f t="shared" si="110"/>
        <v>0</v>
      </c>
      <c r="DD84" s="15">
        <f>'Investment Analysis'!IP84</f>
        <v>3.2542472173403634</v>
      </c>
      <c r="DE84" s="48"/>
      <c r="DF84" s="18">
        <f>'Investment Analysis'!IY84</f>
        <v>-0.22922747616267758</v>
      </c>
      <c r="DG84" s="15">
        <f>'Investment Analysis'!IW84</f>
        <v>1.1704109589041096</v>
      </c>
      <c r="DH84" s="48">
        <v>4846.6000000000004</v>
      </c>
      <c r="DI84" s="18">
        <f t="shared" si="111"/>
        <v>-0.25105080974162436</v>
      </c>
      <c r="DJ84" s="15">
        <f>'Investment Analysis'!JD84</f>
        <v>-1.9700647249190843E-2</v>
      </c>
      <c r="DK84" s="48">
        <v>1795.6</v>
      </c>
      <c r="DL84" s="18">
        <f t="shared" si="112"/>
        <v>-0.92106905798057059</v>
      </c>
      <c r="DM84" s="15">
        <f>'Investment Analysis'!JK84</f>
        <v>-0.11696869851729817</v>
      </c>
      <c r="DN84" s="48">
        <v>18963</v>
      </c>
      <c r="DO84" s="18">
        <f t="shared" si="113"/>
        <v>16.453290381960425</v>
      </c>
      <c r="DP84" s="15">
        <f>'Investment Analysis'!HU84</f>
        <v>1.8942307692307689</v>
      </c>
      <c r="DQ84" s="48">
        <v>13908</v>
      </c>
      <c r="DR84" s="18">
        <f t="shared" si="114"/>
        <v>-0.53069006242618522</v>
      </c>
      <c r="DS84" s="15">
        <f>'Investment Analysis'!JR84</f>
        <v>-0.39699679433102752</v>
      </c>
      <c r="DT84" s="48">
        <v>2728</v>
      </c>
      <c r="DU84" s="18">
        <f t="shared" si="115"/>
        <v>7.8260869565217397E-2</v>
      </c>
      <c r="DV84" s="15">
        <f>'Investment Analysis'!JY84</f>
        <v>-0.49802371541501972</v>
      </c>
      <c r="DW84" s="48">
        <v>23944.25</v>
      </c>
      <c r="DX84" s="18">
        <f t="shared" si="116"/>
        <v>0.75595849222645939</v>
      </c>
      <c r="DY84" s="15">
        <f>'Investment Analysis'!KF84</f>
        <v>-0.22741273100616013</v>
      </c>
      <c r="DZ84" s="48">
        <v>20825</v>
      </c>
      <c r="EA84" s="18">
        <f t="shared" si="117"/>
        <v>4.0729635182408797E-2</v>
      </c>
      <c r="EB84" s="15">
        <f>'Investment Analysis'!KM84</f>
        <v>0.6521327014218008</v>
      </c>
      <c r="EC84" s="48">
        <v>1931.6</v>
      </c>
      <c r="ED84" s="18">
        <f>'Investment Analysis'!KV84</f>
        <v>0.47524752475247523</v>
      </c>
      <c r="EE84" s="15">
        <f>'Investment Analysis'!KT84</f>
        <v>-0.43129770992366417</v>
      </c>
      <c r="EF84" s="48">
        <v>35760</v>
      </c>
      <c r="EG84" s="18">
        <f t="shared" si="118"/>
        <v>0.50163769211388254</v>
      </c>
      <c r="EH84" s="15">
        <f>'Investment Analysis'!LH84</f>
        <v>0.33072843985487027</v>
      </c>
      <c r="EI84" s="48">
        <v>20372.55</v>
      </c>
      <c r="EJ84" s="18">
        <f>'Investment Analysis'!LQ84</f>
        <v>0.5786983761667307</v>
      </c>
      <c r="EK84" s="15">
        <f>'Investment Analysis'!LO84</f>
        <v>0.41108571428571428</v>
      </c>
      <c r="EL84" s="48"/>
      <c r="EM84" s="18">
        <f t="shared" si="135"/>
        <v>0</v>
      </c>
      <c r="EN84" s="15">
        <f>'Investment Analysis'!LX84</f>
        <v>0.614054054054054</v>
      </c>
      <c r="EO84" s="48">
        <v>24273</v>
      </c>
      <c r="EP84" s="68">
        <f t="shared" si="74"/>
        <v>6.1229962546816479</v>
      </c>
      <c r="EQ84" s="15">
        <f>'Investment Analysis'!MC84</f>
        <v>-0.5092134831460674</v>
      </c>
      <c r="ER84" s="48">
        <v>6047.92</v>
      </c>
      <c r="ES84" s="18">
        <f>'Investment Analysis'!LX84</f>
        <v>0.614054054054054</v>
      </c>
      <c r="ET84" s="15">
        <f>'Investment Analysis'!LA84</f>
        <v>-0.72723481162241066</v>
      </c>
      <c r="EU84" s="48">
        <v>20390</v>
      </c>
      <c r="EV84" s="18">
        <f>'Investment Analysis'!ML84</f>
        <v>-3.9566650965614687E-2</v>
      </c>
      <c r="EW84" s="15">
        <f>'Investment Analysis'!MJ84</f>
        <v>1.747978436657682</v>
      </c>
      <c r="EX84" s="48">
        <v>40184</v>
      </c>
      <c r="EY84" s="18">
        <f t="shared" si="120"/>
        <v>-0.39204962366201446</v>
      </c>
      <c r="EZ84" s="15">
        <f>'Investment Analysis'!MQ84</f>
        <v>-0.20206513105639404</v>
      </c>
      <c r="FA84" s="48"/>
      <c r="FB84" s="18">
        <f t="shared" si="121"/>
        <v>0</v>
      </c>
      <c r="FC84" s="15">
        <f>'Investment Analysis'!MX84</f>
        <v>-0.36272160996645902</v>
      </c>
      <c r="FD84" s="48">
        <v>4458.75</v>
      </c>
      <c r="FE84" s="18">
        <f t="shared" si="122"/>
        <v>-0.71907723131591883</v>
      </c>
      <c r="FF84" s="15">
        <f>'Investment Analysis'!NE84</f>
        <v>0.31652764449693654</v>
      </c>
      <c r="FG84" s="48"/>
      <c r="FH84" s="18">
        <f t="shared" si="123"/>
        <v>0</v>
      </c>
      <c r="FI84" s="15">
        <f>'Investment Analysis'!NL84</f>
        <v>-0.95283842794759832</v>
      </c>
      <c r="FJ84" s="48">
        <v>23481</v>
      </c>
      <c r="FK84" s="18">
        <f t="shared" si="124"/>
        <v>0.23283140120967732</v>
      </c>
      <c r="FL84" s="15">
        <f>'Investment Analysis'!NS84</f>
        <v>1.3853714285714285</v>
      </c>
      <c r="FM84" s="48">
        <v>8860.2000000000007</v>
      </c>
      <c r="FN84" s="18">
        <f t="shared" si="125"/>
        <v>-0.6508749601037106</v>
      </c>
      <c r="FO84" s="15">
        <f>'Investment Analysis'!NZ84</f>
        <v>-0.15982020937642241</v>
      </c>
      <c r="FP84" s="48"/>
      <c r="FQ84" s="18">
        <f t="shared" si="126"/>
        <v>0</v>
      </c>
      <c r="FR84" s="15">
        <f>'Investment Analysis'!OG84</f>
        <v>-0.99379625116320292</v>
      </c>
      <c r="FS84" s="48">
        <v>17223.25</v>
      </c>
      <c r="FT84" s="18">
        <f t="shared" si="127"/>
        <v>-0.32372314004967068</v>
      </c>
      <c r="FU84" s="15">
        <f>'Investment Analysis'!ON84</f>
        <v>0.47538280329799759</v>
      </c>
      <c r="FV84" s="48"/>
      <c r="FW84" s="18">
        <f t="shared" si="128"/>
        <v>0</v>
      </c>
      <c r="FX84" s="15">
        <f>'Investment Analysis'!OU84</f>
        <v>-0.68311688311688312</v>
      </c>
      <c r="FY84" s="48"/>
      <c r="FZ84" s="18">
        <f t="shared" si="129"/>
        <v>0</v>
      </c>
      <c r="GA84" s="15">
        <f>'Investment Analysis'!PB84</f>
        <v>2.8609230769230769</v>
      </c>
      <c r="GB84" s="48"/>
      <c r="GC84" s="18">
        <f>'Investment Analysis'!PK84</f>
        <v>2.3860756467269206E-2</v>
      </c>
      <c r="GD84" s="15">
        <f>'Investment Analysis'!PI84</f>
        <v>-0.38506605399195859</v>
      </c>
      <c r="GE84" s="48">
        <v>29747.200000000001</v>
      </c>
      <c r="GF84" s="18">
        <f>'Investment Analysis'!PY84</f>
        <v>-0.12475633528265101</v>
      </c>
      <c r="GG84" s="15">
        <f>'Investment Analysis'!PW84</f>
        <v>-0.48509174311926606</v>
      </c>
      <c r="GH84" s="48">
        <v>13794</v>
      </c>
      <c r="GI84" s="18">
        <f>'Investment Analysis'!QF84</f>
        <v>-4.8138103682069562E-2</v>
      </c>
      <c r="GJ84" s="15">
        <f>'Investment Analysis'!QD84</f>
        <v>-0.45905332108242686</v>
      </c>
      <c r="GK84" s="48">
        <v>11496</v>
      </c>
      <c r="GL84" s="18">
        <f>'Investment Analysis'!QM84</f>
        <v>-3.8461538461538491E-2</v>
      </c>
      <c r="GM84" s="15">
        <f>'Investment Analysis'!QK84</f>
        <v>-0.50199203187250996</v>
      </c>
      <c r="GN84" s="48">
        <v>28726.31</v>
      </c>
      <c r="GO84" s="18">
        <f>'Investment Analysis'!QT84</f>
        <v>2.264808362369336E-2</v>
      </c>
      <c r="GP84" s="15">
        <f>'Investment Analysis'!QR84</f>
        <v>-0.98568955849728168</v>
      </c>
      <c r="GQ84" s="48">
        <v>30224.7</v>
      </c>
      <c r="GR84" s="18">
        <f>'Investment Analysis'!RA84</f>
        <v>-0.35839803841438495</v>
      </c>
      <c r="GS84" s="15">
        <f>'Investment Analysis'!QY84</f>
        <v>-0.55524079320113306</v>
      </c>
      <c r="GT84" s="48">
        <v>10652</v>
      </c>
      <c r="GU84" s="18">
        <f>'Investment Analysis'!RH84</f>
        <v>-0.26424242424242422</v>
      </c>
      <c r="GV84" s="15">
        <f>'Investment Analysis'!RF84</f>
        <v>-0.60661049902786779</v>
      </c>
      <c r="GW84" s="48"/>
      <c r="GX84" s="18">
        <f>'Investment Analysis'!RO84</f>
        <v>-0.24837332248881652</v>
      </c>
      <c r="GY84" s="15">
        <f>'Investment Analysis'!RM84</f>
        <v>-0.31412932554040263</v>
      </c>
      <c r="GZ84" s="48">
        <v>24620</v>
      </c>
      <c r="HA84" s="18">
        <f>'Investment Analysis'!RV84</f>
        <v>-0.40930902111324374</v>
      </c>
      <c r="HB84" s="15">
        <f>'Investment Analysis'!RT84</f>
        <v>-0.15915300546448088</v>
      </c>
      <c r="HC84" s="48"/>
      <c r="HD84" s="18">
        <f>'Investment Analysis'!SC84</f>
        <v>0.20058177971704352</v>
      </c>
      <c r="HE84" s="15">
        <f>'Investment Analysis'!SA84</f>
        <v>-0.31760108221854805</v>
      </c>
      <c r="HF84" s="48">
        <v>4055</v>
      </c>
      <c r="HG84" s="18">
        <f>'Investment Analysis'!SJ84</f>
        <v>-0.46854521625163831</v>
      </c>
      <c r="HH84" s="15">
        <f>'Investment Analysis'!SH84</f>
        <v>-0.35120000000000007</v>
      </c>
      <c r="HI84" s="48">
        <v>10850</v>
      </c>
      <c r="HJ84" s="18">
        <f>'Investment Analysis'!SM84</f>
        <v>-4.6511627906976785E-2</v>
      </c>
      <c r="HK84" s="15">
        <f>'Investment Analysis'!SK84</f>
        <v>0</v>
      </c>
      <c r="HL84" s="48"/>
      <c r="HM84" s="18">
        <f>'Investment Analysis'!SP84</f>
        <v>0</v>
      </c>
      <c r="HN84" s="15">
        <f>'Investment Analysis'!SN84</f>
        <v>-3.2593837655073878E-2</v>
      </c>
      <c r="HO84" s="48"/>
      <c r="HP84" s="18">
        <f>'Investment Analysis'!TE84</f>
        <v>0.48653846153846164</v>
      </c>
      <c r="HQ84" s="15">
        <f>'Investment Analysis'!TC84</f>
        <v>-0.42556353728015844</v>
      </c>
      <c r="HR84" s="48"/>
      <c r="HS84" s="18">
        <f>'Investment Analysis'!TL84</f>
        <v>0.22123893805309719</v>
      </c>
      <c r="HT84" s="15">
        <f>'Investment Analysis'!TJ84</f>
        <v>-5.9090909090909145E-2</v>
      </c>
      <c r="HU84" s="48"/>
      <c r="HV84" s="18">
        <f>'Investment Analysis'!TS84</f>
        <v>-0.27831932773109247</v>
      </c>
      <c r="HW84" s="15">
        <f>'Investment Analysis'!TQ84</f>
        <v>-0.68705589120564381</v>
      </c>
      <c r="HX84" s="48"/>
      <c r="HY84" s="18">
        <f>'Investment Analysis'!TZ84</f>
        <v>0.2631578947368422</v>
      </c>
      <c r="HZ84" s="15">
        <f>'Investment Analysis'!TX84</f>
        <v>-0.51020408163265307</v>
      </c>
      <c r="IA84" s="48"/>
      <c r="IB84" s="18">
        <f>'Investment Analysis'!UG84</f>
        <v>0</v>
      </c>
      <c r="IC84" s="15">
        <f>'Investment Analysis'!UE84</f>
        <v>0</v>
      </c>
      <c r="ID84" s="48"/>
      <c r="IE84" s="18">
        <f>'Investment Analysis'!UN84</f>
        <v>0</v>
      </c>
      <c r="IF84" s="15">
        <f>'Investment Analysis'!UL84</f>
        <v>0</v>
      </c>
      <c r="IG84" s="48"/>
      <c r="IH84" s="18">
        <f>'Investment Analysis'!UU84</f>
        <v>0</v>
      </c>
      <c r="II84" s="15">
        <f>'Investment Analysis'!US84</f>
        <v>0</v>
      </c>
      <c r="IJ84" s="48"/>
      <c r="IK84" s="18">
        <f>'Investment Analysis'!VB84</f>
        <v>0</v>
      </c>
      <c r="IL84" s="15">
        <f>'Investment Analysis'!UZ84</f>
        <v>0</v>
      </c>
      <c r="IM84" s="48"/>
      <c r="IN84" s="18">
        <f>'Investment Analysis'!VI84</f>
        <v>0</v>
      </c>
      <c r="IO84" s="15">
        <f>'Investment Analysis'!VG84</f>
        <v>0</v>
      </c>
      <c r="IP84" s="18"/>
      <c r="IQ84" s="18"/>
      <c r="IR84" s="18"/>
      <c r="IS84" s="108">
        <f t="shared" si="133"/>
        <v>-21974.290000000386</v>
      </c>
      <c r="IT84" s="48">
        <f t="shared" si="134"/>
        <v>891348.44999999984</v>
      </c>
      <c r="IU84" s="101">
        <f t="shared" si="130"/>
        <v>0</v>
      </c>
      <c r="IV84" s="101"/>
      <c r="IW84" s="15">
        <f t="shared" si="131"/>
        <v>-0.14087668975468406</v>
      </c>
      <c r="IX84" s="113">
        <f t="shared" si="132"/>
        <v>-146160.88000000012</v>
      </c>
      <c r="IY84" s="21">
        <f t="shared" si="102"/>
        <v>8.3010007988233478E-2</v>
      </c>
      <c r="IZ84" s="173">
        <f t="shared" si="103"/>
        <v>68595.559999999823</v>
      </c>
    </row>
    <row r="85" spans="1:260" x14ac:dyDescent="0.2">
      <c r="A85" s="3">
        <f>'Investment Analysis'!A85</f>
        <v>45769</v>
      </c>
      <c r="B85" s="4">
        <f>'Investment Analysis'!B85</f>
        <v>45769</v>
      </c>
      <c r="C85" s="27">
        <f>'Investment Analysis'!C85</f>
        <v>39186.980000000003</v>
      </c>
      <c r="D85" s="14">
        <f>'Investment Analysis'!D85</f>
        <v>1016.5699999999997</v>
      </c>
      <c r="E85" s="15">
        <f>'Investment Analysis'!E85</f>
        <v>2.6632409764527014E-2</v>
      </c>
      <c r="F85" s="13">
        <f>'Investment Analysis'!G85</f>
        <v>5287.76</v>
      </c>
      <c r="G85" s="14">
        <f>'Investment Analysis'!H85</f>
        <v>129.5600000000004</v>
      </c>
      <c r="H85" s="15">
        <f>'Investment Analysis'!I85</f>
        <v>2.5117288976774923E-2</v>
      </c>
      <c r="I85" s="13">
        <f>'Investment Analysis'!K85</f>
        <v>16300.42</v>
      </c>
      <c r="J85" s="14">
        <f>'Investment Analysis'!L85</f>
        <v>429.52000000000044</v>
      </c>
      <c r="K85" s="15">
        <f>'Investment Analysis'!M85</f>
        <v>2.7063367546894028E-2</v>
      </c>
      <c r="L85" s="41">
        <f>'Investment Analysis'!T85</f>
        <v>245.01494216109535</v>
      </c>
      <c r="M85" s="21">
        <f>'Investment Analysis'!V85</f>
        <v>1.5146791270980495E-2</v>
      </c>
      <c r="N85" s="21">
        <f>'Investment Analysis'!W85</f>
        <v>-5.2970853511219711E-2</v>
      </c>
      <c r="P85" s="48">
        <f>'Investment Analysis'!Y85</f>
        <v>140559.91</v>
      </c>
      <c r="Q85" s="18"/>
      <c r="R85" s="83"/>
      <c r="S85" s="48">
        <v>17697.53</v>
      </c>
      <c r="T85" s="18">
        <f>'Investment Analysis'!AH85</f>
        <v>-0.18554386582735388</v>
      </c>
      <c r="U85" s="15">
        <f>'Investment Analysis'!AF85</f>
        <v>0.12289858590762881</v>
      </c>
      <c r="V85" s="48">
        <v>15600.04</v>
      </c>
      <c r="W85" s="18">
        <f>'Investment Analysis'!AO85</f>
        <v>-9.6528768426058065E-2</v>
      </c>
      <c r="X85" s="15">
        <f>'Investment Analysis'!AM85</f>
        <v>2.1505376344085943E-2</v>
      </c>
      <c r="Y85" s="48">
        <v>8897.2199999999993</v>
      </c>
      <c r="Z85" s="18">
        <f t="shared" si="104"/>
        <v>-0.10813753007217328</v>
      </c>
      <c r="AA85" s="15">
        <f>'Investment Analysis'!GM85</f>
        <v>-8.1481481481481446E-2</v>
      </c>
      <c r="AB85" s="48">
        <v>2146.89</v>
      </c>
      <c r="AC85" s="18">
        <f t="shared" si="101"/>
        <v>2.8103229440480657</v>
      </c>
      <c r="AD85" s="15">
        <f>'Investment Analysis'!AT85</f>
        <v>3.6479444122756166E-2</v>
      </c>
      <c r="AE85" s="48">
        <v>19578.810000000001</v>
      </c>
      <c r="AF85" s="18">
        <f>'Investment Analysis'!BC85</f>
        <v>-0.10044566335275965</v>
      </c>
      <c r="AG85" s="15">
        <f>'Investment Analysis'!BA85</f>
        <v>0.36972408650261013</v>
      </c>
      <c r="AH85" s="48"/>
      <c r="AI85" s="18">
        <f t="shared" si="97"/>
        <v>0</v>
      </c>
      <c r="AJ85" s="15">
        <f>'Investment Analysis'!BH85</f>
        <v>0</v>
      </c>
      <c r="AK85" s="48">
        <v>16352.48</v>
      </c>
      <c r="AL85" s="18">
        <f t="shared" si="64"/>
        <v>5.0703093319469712</v>
      </c>
      <c r="AM85" s="15">
        <f>'Investment Analysis'!BO85</f>
        <v>2.6945099360053313E-3</v>
      </c>
      <c r="AN85" s="48">
        <v>11886.15</v>
      </c>
      <c r="AO85" s="18">
        <f t="shared" si="98"/>
        <v>8.0271875000000001</v>
      </c>
      <c r="AP85" s="15">
        <f>'Investment Analysis'!BV85</f>
        <v>-0.13821792807300051</v>
      </c>
      <c r="AQ85" s="48"/>
      <c r="AR85" s="18">
        <f t="shared" si="99"/>
        <v>0</v>
      </c>
      <c r="AS85" s="15">
        <f>'Investment Analysis'!CC85</f>
        <v>0</v>
      </c>
      <c r="AT85" s="48">
        <v>20989.64</v>
      </c>
      <c r="AU85" s="18">
        <f>'Investment Analysis'!CL85</f>
        <v>-0.2028521536670547</v>
      </c>
      <c r="AV85" s="15">
        <f>'Investment Analysis'!CJ85</f>
        <v>-9.3946410850148848E-2</v>
      </c>
      <c r="AW85" s="48">
        <v>15632.25</v>
      </c>
      <c r="AX85" s="18">
        <f t="shared" si="67"/>
        <v>-8.3705763134646366E-2</v>
      </c>
      <c r="AY85" s="15">
        <f>'Investment Analysis'!CQ85</f>
        <v>-0.10306317804722401</v>
      </c>
      <c r="AZ85" s="48">
        <v>13991.97</v>
      </c>
      <c r="BA85" s="18">
        <f>'Investment Analysis'!CZ85</f>
        <v>-0.14028969957081555</v>
      </c>
      <c r="BB85" s="15">
        <f>'Investment Analysis'!CX85</f>
        <v>-3.110419906687447E-3</v>
      </c>
      <c r="BC85" s="48">
        <v>8494.8799999999992</v>
      </c>
      <c r="BD85" s="18">
        <f t="shared" si="100"/>
        <v>1.8378528035056267</v>
      </c>
      <c r="BE85" s="15">
        <f>'Investment Analysis'!DE85</f>
        <v>-0.1856424325560129</v>
      </c>
      <c r="BF85" s="48">
        <v>4291.1099999999997</v>
      </c>
      <c r="BG85" s="18">
        <f>'Investment Analysis'!DN85</f>
        <v>5.7637571157495425E-2</v>
      </c>
      <c r="BH85" s="15">
        <f>'Investment Analysis'!DL85</f>
        <v>9.9660249150623978E-3</v>
      </c>
      <c r="BI85" s="48">
        <v>1820.62</v>
      </c>
      <c r="BJ85" s="18">
        <f>'Investment Analysis'!EB85</f>
        <v>-0.30236032267702412</v>
      </c>
      <c r="BK85" s="15">
        <f>'Investment Analysis'!DZ85</f>
        <v>0.24599786552828193</v>
      </c>
      <c r="BL85" s="48">
        <v>3357.5</v>
      </c>
      <c r="BM85" s="18">
        <f>'Investment Analysis'!EI85</f>
        <v>-0.23237527114967471</v>
      </c>
      <c r="BN85" s="15">
        <f>'Investment Analysis'!EG85</f>
        <v>0.34617213504517341</v>
      </c>
      <c r="BO85" s="48"/>
      <c r="BP85" s="18">
        <f>'Investment Analysis'!DU85</f>
        <v>-3.8865546218487312E-2</v>
      </c>
      <c r="BQ85" s="15">
        <f>'Investment Analysis'!DS85</f>
        <v>0</v>
      </c>
      <c r="BR85" s="48">
        <v>4856.47</v>
      </c>
      <c r="BS85" s="18">
        <f>'Investment Analysis'!EP85</f>
        <v>-0.12686433063791547</v>
      </c>
      <c r="BT85" s="15">
        <f>'Investment Analysis'!EN85</f>
        <v>0.50573287883483109</v>
      </c>
      <c r="BU85" s="48">
        <v>12666.66</v>
      </c>
      <c r="BV85" s="18">
        <f t="shared" si="70"/>
        <v>0.3909449454839144</v>
      </c>
      <c r="BW85" s="15">
        <f>'Investment Analysis'!EU85</f>
        <v>-1.8046405041535249E-2</v>
      </c>
      <c r="BX85" s="48"/>
      <c r="BY85" s="18">
        <f t="shared" si="91"/>
        <v>0</v>
      </c>
      <c r="BZ85" s="15">
        <f>'Investment Analysis'!FB85</f>
        <v>0</v>
      </c>
      <c r="CA85" s="48">
        <v>19462.8</v>
      </c>
      <c r="CB85" s="18">
        <f t="shared" si="79"/>
        <v>-0.16108620689655176</v>
      </c>
      <c r="CC85" s="15">
        <f>'Investment Analysis'!FI85</f>
        <v>-0.11188219363574813</v>
      </c>
      <c r="CD85" s="48">
        <v>15957.98</v>
      </c>
      <c r="CE85" s="18">
        <f>'Investment Analysis'!FR85</f>
        <v>-0.13343608939777613</v>
      </c>
      <c r="CF85" s="15">
        <f>'Investment Analysis'!FP85</f>
        <v>0.35380116959064317</v>
      </c>
      <c r="CG85" s="48">
        <v>5046.84</v>
      </c>
      <c r="CH85" s="18">
        <f>'Investment Analysis'!FR85</f>
        <v>-0.13343608939777613</v>
      </c>
      <c r="CI85" s="15">
        <f>'Investment Analysis'!FW85</f>
        <v>4.7256617062365065E-2</v>
      </c>
      <c r="CJ85" s="48"/>
      <c r="CK85" s="18">
        <f t="shared" si="94"/>
        <v>0</v>
      </c>
      <c r="CL85" s="15">
        <f>'Investment Analysis'!GD85</f>
        <v>0</v>
      </c>
      <c r="CM85" s="48">
        <v>24838.55</v>
      </c>
      <c r="CN85" s="18">
        <f t="shared" si="105"/>
        <v>-4.4669338677355E-3</v>
      </c>
      <c r="CO85" s="15">
        <f>'Investment Analysis'!GT85</f>
        <v>-8.3669724770642245E-2</v>
      </c>
      <c r="CP85" s="48">
        <v>23797</v>
      </c>
      <c r="CQ85" s="18">
        <f t="shared" si="106"/>
        <v>0.10599870795629364</v>
      </c>
      <c r="CR85" s="15">
        <f>'Investment Analysis'!HG85</f>
        <v>0.33683500926914223</v>
      </c>
      <c r="CS85" s="48">
        <v>8400</v>
      </c>
      <c r="CT85" s="18">
        <f t="shared" si="107"/>
        <v>-0.62827910928594188</v>
      </c>
      <c r="CU85" s="15">
        <f>'Investment Analysis'!HN85</f>
        <v>11.951612903225806</v>
      </c>
      <c r="CV85" s="48">
        <v>13350.15</v>
      </c>
      <c r="CW85" s="18">
        <f t="shared" si="108"/>
        <v>-0.5365898953433883</v>
      </c>
      <c r="CX85" s="15">
        <f>'Investment Analysis'!IB85</f>
        <v>-6.6194523135033101E-2</v>
      </c>
      <c r="CY85" s="48">
        <v>15262.2</v>
      </c>
      <c r="CZ85" s="18">
        <f t="shared" si="109"/>
        <v>-0.14664802907464353</v>
      </c>
      <c r="DA85" s="15">
        <f>'Investment Analysis'!II85</f>
        <v>-3.0971428571428501E-2</v>
      </c>
      <c r="DB85" s="48"/>
      <c r="DC85" s="18">
        <f t="shared" si="110"/>
        <v>0</v>
      </c>
      <c r="DD85" s="15">
        <f>'Investment Analysis'!IP85</f>
        <v>3.2417496582698688</v>
      </c>
      <c r="DE85" s="48"/>
      <c r="DF85" s="18">
        <f>'Investment Analysis'!IY85</f>
        <v>-0.21813582409028995</v>
      </c>
      <c r="DG85" s="15">
        <f>'Investment Analysis'!IW85</f>
        <v>1.2016438356164383</v>
      </c>
      <c r="DH85" s="48">
        <v>5002.8</v>
      </c>
      <c r="DI85" s="18">
        <f t="shared" si="111"/>
        <v>-0.22691309185313382</v>
      </c>
      <c r="DJ85" s="15">
        <f>'Investment Analysis'!JD85</f>
        <v>1.1893203883495136E-2</v>
      </c>
      <c r="DK85" s="48">
        <v>1834.1</v>
      </c>
      <c r="DL85" s="18">
        <f t="shared" si="112"/>
        <v>-0.91937667589784178</v>
      </c>
      <c r="DM85" s="15">
        <f>'Investment Analysis'!JK85</f>
        <v>-9.8035358626964039E-2</v>
      </c>
      <c r="DN85" s="48">
        <v>19494</v>
      </c>
      <c r="DO85" s="18">
        <f t="shared" si="113"/>
        <v>16.942015646571559</v>
      </c>
      <c r="DP85" s="15">
        <f>'Investment Analysis'!HU85</f>
        <v>1.9752747252747256</v>
      </c>
      <c r="DQ85" s="48">
        <v>14155.5</v>
      </c>
      <c r="DR85" s="18">
        <f t="shared" si="114"/>
        <v>-0.52233845115572808</v>
      </c>
      <c r="DS85" s="15">
        <f>'Investment Analysis'!JR85</f>
        <v>-0.42196726843259663</v>
      </c>
      <c r="DT85" s="48">
        <v>3018</v>
      </c>
      <c r="DU85" s="18">
        <f t="shared" si="115"/>
        <v>0.19288537549407114</v>
      </c>
      <c r="DV85" s="15">
        <f>'Investment Analysis'!JY85</f>
        <v>-0.49011857707509876</v>
      </c>
      <c r="DW85" s="48">
        <v>24480.75</v>
      </c>
      <c r="DX85" s="18">
        <f t="shared" si="116"/>
        <v>0.7953028747433265</v>
      </c>
      <c r="DY85" s="15">
        <f>'Investment Analysis'!KF85</f>
        <v>-0.19661190965092401</v>
      </c>
      <c r="DZ85" s="48">
        <v>20195</v>
      </c>
      <c r="EA85" s="18">
        <f t="shared" si="117"/>
        <v>9.2453773113443279E-3</v>
      </c>
      <c r="EB85" s="15">
        <f>'Investment Analysis'!KM85</f>
        <v>0.75450236966824646</v>
      </c>
      <c r="EC85" s="48">
        <v>1997.4</v>
      </c>
      <c r="ED85" s="18">
        <f>'Investment Analysis'!KV85</f>
        <v>0.50198019801980187</v>
      </c>
      <c r="EE85" s="15">
        <f>'Investment Analysis'!KT85</f>
        <v>-0.42099236641221383</v>
      </c>
      <c r="EF85" s="48">
        <v>36427.5</v>
      </c>
      <c r="EG85" s="18">
        <f t="shared" si="118"/>
        <v>0.52966742252456533</v>
      </c>
      <c r="EH85" s="15">
        <f>'Investment Analysis'!LH85</f>
        <v>0.35528886408037968</v>
      </c>
      <c r="EI85" s="48">
        <v>19981.5</v>
      </c>
      <c r="EJ85" s="18">
        <f>'Investment Analysis'!LQ85</f>
        <v>0.54852320675105493</v>
      </c>
      <c r="EK85" s="15">
        <f>'Investment Analysis'!LO85</f>
        <v>0.38411428571428569</v>
      </c>
      <c r="EL85" s="48"/>
      <c r="EM85" s="18">
        <f t="shared" si="135"/>
        <v>0</v>
      </c>
      <c r="EN85" s="15">
        <f>'Investment Analysis'!LX85</f>
        <v>0.59243243243243249</v>
      </c>
      <c r="EO85" s="48">
        <v>23526</v>
      </c>
      <c r="EP85" s="68">
        <f t="shared" si="74"/>
        <v>5.8991760299625469</v>
      </c>
      <c r="EQ85" s="15">
        <f>'Investment Analysis'!MC85</f>
        <v>-0.49528089887640447</v>
      </c>
      <c r="ER85" s="48">
        <v>6134.64</v>
      </c>
      <c r="ES85" s="18">
        <f>'Investment Analysis'!LX85</f>
        <v>0.59243243243243249</v>
      </c>
      <c r="ET85" s="15">
        <f>'Investment Analysis'!LA85</f>
        <v>-0.71805922424579449</v>
      </c>
      <c r="EU85" s="48">
        <v>21530</v>
      </c>
      <c r="EV85" s="18">
        <f>'Investment Analysis'!ML85</f>
        <v>1.4130946773433854E-2</v>
      </c>
      <c r="EW85" s="15">
        <f>'Investment Analysis'!MJ85</f>
        <v>1.9016172506738547</v>
      </c>
      <c r="EX85" s="48">
        <v>40924</v>
      </c>
      <c r="EY85" s="18">
        <f t="shared" si="120"/>
        <v>-0.38085404137826695</v>
      </c>
      <c r="EZ85" s="15">
        <f>'Investment Analysis'!MQ85</f>
        <v>-0.187053216838761</v>
      </c>
      <c r="FA85" s="48"/>
      <c r="FB85" s="18">
        <f t="shared" si="121"/>
        <v>0</v>
      </c>
      <c r="FC85" s="15">
        <f>'Investment Analysis'!MX85</f>
        <v>-0.36272160996645902</v>
      </c>
      <c r="FD85" s="48">
        <v>4729.5</v>
      </c>
      <c r="FE85" s="18">
        <f t="shared" si="122"/>
        <v>-0.70201867463047674</v>
      </c>
      <c r="FF85" s="15">
        <f>'Investment Analysis'!NE85</f>
        <v>0.39691444600280512</v>
      </c>
      <c r="FG85" s="48"/>
      <c r="FH85" s="18">
        <f t="shared" si="123"/>
        <v>0</v>
      </c>
      <c r="FI85" s="15">
        <f>'Investment Analysis'!NL85</f>
        <v>-0.95514092894005553</v>
      </c>
      <c r="FJ85" s="48">
        <v>24455.25</v>
      </c>
      <c r="FK85" s="18">
        <f t="shared" si="124"/>
        <v>0.28398279989919345</v>
      </c>
      <c r="FL85" s="15">
        <f>'Investment Analysis'!NS85</f>
        <v>1.4843428571428572</v>
      </c>
      <c r="FM85" s="48">
        <v>9088.2000000000007</v>
      </c>
      <c r="FN85" s="18">
        <f t="shared" si="125"/>
        <v>-0.64189090679832772</v>
      </c>
      <c r="FO85" s="15">
        <f>'Investment Analysis'!NZ85</f>
        <v>-0.13819981793354572</v>
      </c>
      <c r="FP85" s="48"/>
      <c r="FQ85" s="18">
        <f t="shared" si="126"/>
        <v>0</v>
      </c>
      <c r="FR85" s="15">
        <f>'Investment Analysis'!OG85</f>
        <v>-0.9935303762130544</v>
      </c>
      <c r="FS85" s="48">
        <v>17938.25</v>
      </c>
      <c r="FT85" s="18">
        <f t="shared" si="127"/>
        <v>-0.29564841809739767</v>
      </c>
      <c r="FU85" s="15">
        <f>'Investment Analysis'!ON85</f>
        <v>0.53286219081272057</v>
      </c>
      <c r="FV85" s="48"/>
      <c r="FW85" s="18">
        <f t="shared" si="128"/>
        <v>0</v>
      </c>
      <c r="FX85" s="15">
        <f>'Investment Analysis'!OU85</f>
        <v>-0.69350649350649352</v>
      </c>
      <c r="FY85" s="48"/>
      <c r="FZ85" s="18">
        <f t="shared" si="129"/>
        <v>0</v>
      </c>
      <c r="GA85" s="15">
        <f>'Investment Analysis'!PB85</f>
        <v>2.4821538461538464</v>
      </c>
      <c r="GB85" s="48"/>
      <c r="GC85" s="18">
        <f>'Investment Analysis'!PK85</f>
        <v>2.8451202601252893E-2</v>
      </c>
      <c r="GD85" s="15">
        <f>'Investment Analysis'!PI85</f>
        <v>-0.38230901780585863</v>
      </c>
      <c r="GE85" s="48">
        <v>29016</v>
      </c>
      <c r="GF85" s="18">
        <f>'Investment Analysis'!PY85</f>
        <v>-0.15204678362573104</v>
      </c>
      <c r="GG85" s="15">
        <f>'Investment Analysis'!PW85</f>
        <v>-0.50114678899082576</v>
      </c>
      <c r="GH85" s="48">
        <v>14012.35</v>
      </c>
      <c r="GI85" s="18">
        <f>'Investment Analysis'!QF85</f>
        <v>-2.9362678627307789E-2</v>
      </c>
      <c r="GJ85" s="15">
        <f>'Investment Analysis'!QD85</f>
        <v>-0.44838317673908529</v>
      </c>
      <c r="GK85" s="48">
        <v>12164</v>
      </c>
      <c r="GL85" s="18">
        <f>'Investment Analysis'!QM85</f>
        <v>-5.3846153846153891E-2</v>
      </c>
      <c r="GM85" s="15">
        <f>'Investment Analysis'!QK85</f>
        <v>-0.50996015936254979</v>
      </c>
      <c r="GN85" s="48">
        <v>30139.89</v>
      </c>
      <c r="GO85" s="18">
        <f>'Investment Analysis'!QT85</f>
        <v>-0.10714285714285718</v>
      </c>
      <c r="GP85" s="15">
        <f>'Investment Analysis'!QR85</f>
        <v>-0.98750578999975624</v>
      </c>
      <c r="GQ85" s="48">
        <v>29628.3</v>
      </c>
      <c r="GR85" s="18">
        <f>'Investment Analysis'!RA85</f>
        <v>-0.34613812832039231</v>
      </c>
      <c r="GS85" s="15">
        <f>'Investment Analysis'!QY85</f>
        <v>-0.54674220963172804</v>
      </c>
      <c r="GT85" s="48">
        <v>11263</v>
      </c>
      <c r="GU85" s="18">
        <f>'Investment Analysis'!RH85</f>
        <v>-0.25212121212121208</v>
      </c>
      <c r="GV85" s="15">
        <f>'Investment Analysis'!RF85</f>
        <v>-0.60012961762799732</v>
      </c>
      <c r="GW85" s="48"/>
      <c r="GX85" s="18">
        <f>'Investment Analysis'!RO85</f>
        <v>-0.23037820252135011</v>
      </c>
      <c r="GY85" s="15">
        <f>'Investment Analysis'!RM85</f>
        <v>-0.29770850728267928</v>
      </c>
      <c r="GZ85" s="48">
        <v>24840</v>
      </c>
      <c r="HA85" s="18">
        <f>'Investment Analysis'!RV85</f>
        <v>-0.40403071017274472</v>
      </c>
      <c r="HB85" s="15">
        <f>'Investment Analysis'!RT85</f>
        <v>-0.15163934426229511</v>
      </c>
      <c r="HC85" s="48"/>
      <c r="HD85" s="18">
        <f>'Investment Analysis'!SC85</f>
        <v>0.24276080920269735</v>
      </c>
      <c r="HE85" s="15">
        <f>'Investment Analysis'!SA85</f>
        <v>-0.2936269352171953</v>
      </c>
      <c r="HF85" s="48">
        <v>4285</v>
      </c>
      <c r="HG85" s="18">
        <f>'Investment Analysis'!SJ85</f>
        <v>-0.4384010484927916</v>
      </c>
      <c r="HH85" s="15">
        <f>'Investment Analysis'!SH85</f>
        <v>-0.31439999999999996</v>
      </c>
      <c r="HI85" s="48">
        <v>11102</v>
      </c>
      <c r="HJ85" s="18">
        <f>'Investment Analysis'!SM85</f>
        <v>-7.3170731707317138E-2</v>
      </c>
      <c r="HK85" s="15">
        <f>'Investment Analysis'!SK85</f>
        <v>0</v>
      </c>
      <c r="HL85" s="48"/>
      <c r="HM85" s="18">
        <f>'Investment Analysis'!SP85</f>
        <v>0</v>
      </c>
      <c r="HN85" s="15">
        <f>'Investment Analysis'!SN85</f>
        <v>-8.8317522978297633E-2</v>
      </c>
      <c r="HO85" s="48"/>
      <c r="HP85" s="18">
        <f>'Investment Analysis'!TE85</f>
        <v>0.46474358974358987</v>
      </c>
      <c r="HQ85" s="15">
        <f>'Investment Analysis'!TC85</f>
        <v>-0.43398563289571457</v>
      </c>
      <c r="HR85" s="48"/>
      <c r="HS85" s="18">
        <f>'Investment Analysis'!TL85</f>
        <v>9.4985250737462973E-2</v>
      </c>
      <c r="HT85" s="15">
        <f>'Investment Analysis'!TJ85</f>
        <v>-0.15636363636363643</v>
      </c>
      <c r="HU85" s="48"/>
      <c r="HV85" s="18">
        <f>'Investment Analysis'!TS85</f>
        <v>-0.29344537815126054</v>
      </c>
      <c r="HW85" s="15">
        <f>'Investment Analysis'!TQ85</f>
        <v>-0.69361503647613565</v>
      </c>
      <c r="HX85" s="48"/>
      <c r="HY85" s="18">
        <f>'Investment Analysis'!TZ85</f>
        <v>0.25146198830409366</v>
      </c>
      <c r="HZ85" s="15">
        <f>'Investment Analysis'!TX85</f>
        <v>-0.51473922902494329</v>
      </c>
      <c r="IA85" s="48"/>
      <c r="IB85" s="18">
        <f>'Investment Analysis'!UG85</f>
        <v>0</v>
      </c>
      <c r="IC85" s="15">
        <f>'Investment Analysis'!UE85</f>
        <v>0</v>
      </c>
      <c r="ID85" s="48"/>
      <c r="IE85" s="18">
        <f>'Investment Analysis'!UN85</f>
        <v>0</v>
      </c>
      <c r="IF85" s="15">
        <f>'Investment Analysis'!UL85</f>
        <v>0</v>
      </c>
      <c r="IG85" s="48"/>
      <c r="IH85" s="18">
        <f>'Investment Analysis'!UU85</f>
        <v>0</v>
      </c>
      <c r="II85" s="15">
        <f>'Investment Analysis'!US85</f>
        <v>0</v>
      </c>
      <c r="IJ85" s="48"/>
      <c r="IK85" s="18">
        <f>'Investment Analysis'!VB85</f>
        <v>0</v>
      </c>
      <c r="IL85" s="15">
        <f>'Investment Analysis'!UZ85</f>
        <v>0</v>
      </c>
      <c r="IM85" s="48"/>
      <c r="IN85" s="18">
        <f>'Investment Analysis'!VI85</f>
        <v>0</v>
      </c>
      <c r="IO85" s="15">
        <f>'Investment Analysis'!VG85</f>
        <v>0</v>
      </c>
      <c r="IP85" s="18"/>
      <c r="IQ85" s="18"/>
      <c r="IR85" s="18"/>
      <c r="IS85" s="108">
        <f t="shared" si="133"/>
        <v>14950.130000000354</v>
      </c>
      <c r="IT85" s="48">
        <f t="shared" si="134"/>
        <v>906298.58000000019</v>
      </c>
      <c r="IU85" s="101">
        <f t="shared" si="130"/>
        <v>0</v>
      </c>
      <c r="IV85" s="101"/>
      <c r="IW85" s="15">
        <f t="shared" si="131"/>
        <v>-0.12646705548180445</v>
      </c>
      <c r="IX85" s="113">
        <f t="shared" si="132"/>
        <v>-131210.74999999977</v>
      </c>
      <c r="IY85" s="21">
        <f t="shared" si="102"/>
        <v>0.10110170970661236</v>
      </c>
      <c r="IZ85" s="173">
        <f t="shared" si="103"/>
        <v>83545.690000000177</v>
      </c>
    </row>
    <row r="86" spans="1:260" x14ac:dyDescent="0.2">
      <c r="A86" s="3">
        <f>'Investment Analysis'!A86</f>
        <v>45770</v>
      </c>
      <c r="B86" s="4">
        <f>'Investment Analysis'!B86</f>
        <v>45770</v>
      </c>
      <c r="C86" s="27">
        <f>'Investment Analysis'!C86</f>
        <v>39606.57</v>
      </c>
      <c r="D86" s="14">
        <f>'Investment Analysis'!D86</f>
        <v>419.58999999999651</v>
      </c>
      <c r="E86" s="15">
        <f>'Investment Analysis'!E86</f>
        <v>1.0707382911364858E-2</v>
      </c>
      <c r="F86" s="13">
        <f>'Investment Analysis'!G86</f>
        <v>5375.85</v>
      </c>
      <c r="G86" s="14">
        <f>'Investment Analysis'!H86</f>
        <v>88.090000000000146</v>
      </c>
      <c r="H86" s="15">
        <f>'Investment Analysis'!I86</f>
        <v>1.6659228104149989E-2</v>
      </c>
      <c r="I86" s="13">
        <f>'Investment Analysis'!K86</f>
        <v>16708.05</v>
      </c>
      <c r="J86" s="14">
        <f>'Investment Analysis'!L86</f>
        <v>407.6299999999992</v>
      </c>
      <c r="K86" s="15">
        <f>'Investment Analysis'!M86</f>
        <v>2.5007331099444013E-2</v>
      </c>
      <c r="L86" s="41">
        <f>'Investment Analysis'!T86</f>
        <v>247.24483732651922</v>
      </c>
      <c r="M86" s="21">
        <f>'Investment Analysis'!V86</f>
        <v>9.1010578610251913E-3</v>
      </c>
      <c r="N86" s="21">
        <f>'Investment Analysis'!W86</f>
        <v>-4.4351886452948019E-2</v>
      </c>
      <c r="P86" s="48">
        <f>'Investment Analysis'!Y86</f>
        <v>140559.91</v>
      </c>
      <c r="Q86" s="18"/>
      <c r="R86" s="83"/>
      <c r="S86" s="48">
        <v>18184.400000000001</v>
      </c>
      <c r="T86" s="18">
        <f>'Investment Analysis'!AH86</f>
        <v>-0.16313773825769237</v>
      </c>
      <c r="U86" s="15">
        <f>'Investment Analysis'!AF86</f>
        <v>0.15379013169873157</v>
      </c>
      <c r="V86" s="48">
        <v>15953.09</v>
      </c>
      <c r="W86" s="18">
        <f>'Investment Analysis'!AO86</f>
        <v>-7.6081787922016225E-2</v>
      </c>
      <c r="X86" s="15">
        <f>'Investment Analysis'!AM86</f>
        <v>4.4623655913978398E-2</v>
      </c>
      <c r="Y86" s="48">
        <v>9025.35</v>
      </c>
      <c r="Z86" s="18">
        <f t="shared" si="104"/>
        <v>-9.5293704891740133E-2</v>
      </c>
      <c r="AA86" s="15">
        <f>'Investment Analysis'!GM86</f>
        <v>-6.825396825396822E-2</v>
      </c>
      <c r="AB86" s="48">
        <v>2194.86</v>
      </c>
      <c r="AC86" s="18">
        <f t="shared" si="101"/>
        <v>2.8283364626361247</v>
      </c>
      <c r="AD86" s="15">
        <f>'Investment Analysis'!AT86</f>
        <v>5.9640995946728496E-2</v>
      </c>
      <c r="AE86" s="48">
        <v>19906.05</v>
      </c>
      <c r="AF86" s="18">
        <f>'Investment Analysis'!BC86</f>
        <v>-8.5410646946471408E-2</v>
      </c>
      <c r="AG86" s="15">
        <f>'Investment Analysis'!BA86</f>
        <v>0.39261744966442957</v>
      </c>
      <c r="AH86" s="48"/>
      <c r="AI86" s="18">
        <f t="shared" si="97"/>
        <v>0</v>
      </c>
      <c r="AJ86" s="15">
        <f>'Investment Analysis'!BH86</f>
        <v>0</v>
      </c>
      <c r="AK86" s="48">
        <v>16786.419999999998</v>
      </c>
      <c r="AL86" s="18">
        <f t="shared" si="64"/>
        <v>5.1831089160384707</v>
      </c>
      <c r="AM86" s="15">
        <f>'Investment Analysis'!BO86</f>
        <v>2.9302795554058517E-2</v>
      </c>
      <c r="AN86" s="48">
        <v>12241.52</v>
      </c>
      <c r="AO86" s="18">
        <f t="shared" si="98"/>
        <v>8.1037758620689662</v>
      </c>
      <c r="AP86" s="15">
        <f>'Investment Analysis'!BV86</f>
        <v>-0.11245303274288776</v>
      </c>
      <c r="AQ86" s="48"/>
      <c r="AR86" s="18">
        <f t="shared" si="99"/>
        <v>0</v>
      </c>
      <c r="AS86" s="15">
        <f>'Investment Analysis'!CC86</f>
        <v>0</v>
      </c>
      <c r="AT86" s="48">
        <v>21418.78</v>
      </c>
      <c r="AU86" s="18">
        <f>'Investment Analysis'!CL86</f>
        <v>-0.18655413271245636</v>
      </c>
      <c r="AV86" s="15">
        <f>'Investment Analysis'!CJ86</f>
        <v>-7.5421766457161796E-2</v>
      </c>
      <c r="AW86" s="48">
        <v>15938.11</v>
      </c>
      <c r="AX86" s="18">
        <f t="shared" si="67"/>
        <v>-6.7811152107259756E-2</v>
      </c>
      <c r="AY86" s="15">
        <f>'Investment Analysis'!CQ86</f>
        <v>-8.5513720485003178E-2</v>
      </c>
      <c r="AZ86" s="48">
        <v>14210.25</v>
      </c>
      <c r="BA86" s="18">
        <f>'Investment Analysis'!CZ86</f>
        <v>-0.12687768240343358</v>
      </c>
      <c r="BB86" s="15">
        <f>'Investment Analysis'!CX86</f>
        <v>1.2441679626749568E-2</v>
      </c>
      <c r="BC86" s="48">
        <v>8595.0499999999993</v>
      </c>
      <c r="BD86" s="18">
        <f t="shared" si="100"/>
        <v>1.8478289015038343</v>
      </c>
      <c r="BE86" s="15">
        <f>'Investment Analysis'!DE86</f>
        <v>-0.1760402377686329</v>
      </c>
      <c r="BF86" s="48">
        <v>4323.83</v>
      </c>
      <c r="BG86" s="18">
        <f>'Investment Analysis'!DN86</f>
        <v>6.57020872865276E-2</v>
      </c>
      <c r="BH86" s="15">
        <f>'Investment Analysis'!DL86</f>
        <v>1.7667044167610446E-2</v>
      </c>
      <c r="BI86" s="48">
        <v>1896.25</v>
      </c>
      <c r="BJ86" s="18">
        <f>'Investment Analysis'!EB86</f>
        <v>-0.27337914550343589</v>
      </c>
      <c r="BK86" s="15">
        <f>'Investment Analysis'!DZ86</f>
        <v>0.29775880469583793</v>
      </c>
      <c r="BL86" s="48">
        <v>3468.99</v>
      </c>
      <c r="BM86" s="18">
        <f>'Investment Analysis'!EI86</f>
        <v>-0.20688720173535796</v>
      </c>
      <c r="BN86" s="15">
        <f>'Investment Analysis'!EG86</f>
        <v>0.39087018544935798</v>
      </c>
      <c r="BO86" s="48"/>
      <c r="BP86" s="18">
        <f>'Investment Analysis'!DU86</f>
        <v>-2.0483193277310956E-2</v>
      </c>
      <c r="BQ86" s="15">
        <f>'Investment Analysis'!DS86</f>
        <v>0</v>
      </c>
      <c r="BR86" s="48">
        <v>4976.41</v>
      </c>
      <c r="BS86" s="18">
        <f>'Investment Analysis'!EP86</f>
        <v>-0.10530098831985624</v>
      </c>
      <c r="BT86" s="15">
        <f>'Investment Analysis'!EN86</f>
        <v>0.54291911992562736</v>
      </c>
      <c r="BU86" s="48">
        <v>12807.07</v>
      </c>
      <c r="BV86" s="18">
        <f t="shared" si="70"/>
        <v>0.40039507336115221</v>
      </c>
      <c r="BW86" s="15">
        <f>'Investment Analysis'!EU86</f>
        <v>-1.8046405041535249E-2</v>
      </c>
      <c r="BX86" s="48"/>
      <c r="BY86" s="18">
        <f t="shared" si="91"/>
        <v>0</v>
      </c>
      <c r="BZ86" s="15">
        <f>'Investment Analysis'!FB86</f>
        <v>0</v>
      </c>
      <c r="CA86" s="48">
        <v>19436.830000000002</v>
      </c>
      <c r="CB86" s="18">
        <f t="shared" si="79"/>
        <v>-0.16220560344827578</v>
      </c>
      <c r="CC86" s="15">
        <f>'Investment Analysis'!FI86</f>
        <v>-0.11306702775897089</v>
      </c>
      <c r="CD86" s="48">
        <v>16222.56</v>
      </c>
      <c r="CE86" s="18">
        <f>'Investment Analysis'!FR86</f>
        <v>-0.11906858967301551</v>
      </c>
      <c r="CF86" s="15">
        <f>'Investment Analysis'!FP86</f>
        <v>0.3762469900240798</v>
      </c>
      <c r="CG86" s="48">
        <v>5043.5600000000004</v>
      </c>
      <c r="CH86" s="18">
        <f>'Investment Analysis'!FR86</f>
        <v>-0.11906858967301551</v>
      </c>
      <c r="CI86" s="15">
        <f>'Investment Analysis'!FW86</f>
        <v>4.6575031239350154E-2</v>
      </c>
      <c r="CJ86" s="48"/>
      <c r="CK86" s="18">
        <f t="shared" si="94"/>
        <v>0</v>
      </c>
      <c r="CL86" s="15">
        <f>'Investment Analysis'!GD86</f>
        <v>0</v>
      </c>
      <c r="CM86" s="48">
        <v>24701.88</v>
      </c>
      <c r="CN86" s="18">
        <f t="shared" si="105"/>
        <v>-9.9446893787574746E-3</v>
      </c>
      <c r="CO86" s="15">
        <f>'Investment Analysis'!GT86</f>
        <v>-7.0825688073394483E-2</v>
      </c>
      <c r="CP86" s="48">
        <v>25074</v>
      </c>
      <c r="CQ86" s="18">
        <f t="shared" si="106"/>
        <v>0.16534906094449328</v>
      </c>
      <c r="CR86" s="15">
        <f>'Investment Analysis'!HG86</f>
        <v>0.40857255210381449</v>
      </c>
      <c r="CS86" s="48">
        <v>8250</v>
      </c>
      <c r="CT86" s="18">
        <f t="shared" si="107"/>
        <v>-0.63491698233440719</v>
      </c>
      <c r="CU86" s="15">
        <f>'Investment Analysis'!HN86</f>
        <v>12.290322580645162</v>
      </c>
      <c r="CV86" s="48">
        <v>13865.85</v>
      </c>
      <c r="CW86" s="18">
        <f t="shared" si="108"/>
        <v>-0.51868892861481852</v>
      </c>
      <c r="CX86" s="15">
        <f>'Investment Analysis'!IB86</f>
        <v>-3.0122757318224853E-2</v>
      </c>
      <c r="CY86" s="48">
        <v>15921.9</v>
      </c>
      <c r="CZ86" s="18">
        <f t="shared" si="109"/>
        <v>-0.10976237070170536</v>
      </c>
      <c r="DA86" s="15">
        <f>'Investment Analysis'!II86</f>
        <v>1.0914285714285694E-2</v>
      </c>
      <c r="DB86" s="48"/>
      <c r="DC86" s="18">
        <f t="shared" si="110"/>
        <v>0</v>
      </c>
      <c r="DD86" s="15">
        <f>'Investment Analysis'!IP86</f>
        <v>3.2556141378636982</v>
      </c>
      <c r="DE86" s="48"/>
      <c r="DF86" s="18">
        <f>'Investment Analysis'!IY86</f>
        <v>-0.18330414477524815</v>
      </c>
      <c r="DG86" s="15">
        <f>'Investment Analysis'!IW86</f>
        <v>1.2997260273972602</v>
      </c>
      <c r="DH86" s="48">
        <v>5202.7</v>
      </c>
      <c r="DI86" s="18">
        <f t="shared" si="111"/>
        <v>-0.19602237606626283</v>
      </c>
      <c r="DJ86" s="15">
        <f>'Investment Analysis'!JD86</f>
        <v>5.2326051779935288E-2</v>
      </c>
      <c r="DK86" s="48">
        <v>1871.95</v>
      </c>
      <c r="DL86" s="18">
        <f t="shared" si="112"/>
        <v>-0.91771286649962636</v>
      </c>
      <c r="DM86" s="15">
        <f>'Investment Analysis'!JK86</f>
        <v>-7.942167252698619E-2</v>
      </c>
      <c r="DN86" s="48">
        <v>19326.599999999999</v>
      </c>
      <c r="DO86" s="18">
        <f t="shared" si="113"/>
        <v>16.787942936033133</v>
      </c>
      <c r="DP86" s="15">
        <f>'Investment Analysis'!HU86</f>
        <v>1.9483516483516481</v>
      </c>
      <c r="DQ86" s="48">
        <v>14550</v>
      </c>
      <c r="DR86" s="18">
        <f t="shared" si="114"/>
        <v>-0.50902648894887803</v>
      </c>
      <c r="DS86" s="15">
        <f>'Investment Analysis'!JR86</f>
        <v>-0.41589336932680959</v>
      </c>
      <c r="DT86" s="48">
        <v>3088</v>
      </c>
      <c r="DU86" s="18">
        <f t="shared" ref="DU86:DU117" si="136">IF(DT86&gt;0,(DT86-630.54-DU$5)/DU$5,0)</f>
        <v>-2.8671936758893266E-2</v>
      </c>
      <c r="DV86" s="15">
        <f>'Investment Analysis'!JY86</f>
        <v>-0.46245059288537543</v>
      </c>
      <c r="DW86" s="48">
        <v>24396</v>
      </c>
      <c r="DX86" s="18">
        <f t="shared" si="116"/>
        <v>0.78908770900557346</v>
      </c>
      <c r="DY86" s="15">
        <f>'Investment Analysis'!KF86</f>
        <v>-0.20739219712525672</v>
      </c>
      <c r="DZ86" s="48">
        <v>19502</v>
      </c>
      <c r="EA86" s="18">
        <f t="shared" si="117"/>
        <v>-2.5387306346826587E-2</v>
      </c>
      <c r="EB86" s="15">
        <f>'Investment Analysis'!KM86</f>
        <v>0.91895734597156398</v>
      </c>
      <c r="EC86" s="48">
        <v>2046</v>
      </c>
      <c r="ED86" s="18">
        <f>'Investment Analysis'!KV86</f>
        <v>0.5544554455445545</v>
      </c>
      <c r="EE86" s="15">
        <f>'Investment Analysis'!KT86</f>
        <v>-0.40076335877862596</v>
      </c>
      <c r="EF86" s="48">
        <v>36562.5</v>
      </c>
      <c r="EG86" s="18">
        <f t="shared" si="118"/>
        <v>0.53533635676492819</v>
      </c>
      <c r="EH86" s="15">
        <f>'Investment Analysis'!LH86</f>
        <v>0.36059168294725097</v>
      </c>
      <c r="EI86" s="48">
        <v>19509.599999999999</v>
      </c>
      <c r="EJ86" s="18">
        <f>'Investment Analysis'!LQ86</f>
        <v>0.51157141030558761</v>
      </c>
      <c r="EK86" s="15">
        <f>'Investment Analysis'!LO86</f>
        <v>0.35108571428571428</v>
      </c>
      <c r="EL86" s="48"/>
      <c r="EM86" s="18">
        <f t="shared" si="135"/>
        <v>0</v>
      </c>
      <c r="EN86" s="15">
        <f>'Investment Analysis'!LX86</f>
        <v>0.55135135135135127</v>
      </c>
      <c r="EO86" s="48">
        <v>23112</v>
      </c>
      <c r="EP86" s="68">
        <f t="shared" si="74"/>
        <v>5.7751310861423217</v>
      </c>
      <c r="EQ86" s="15">
        <f>'Investment Analysis'!MC86</f>
        <v>-0.46561797752808987</v>
      </c>
      <c r="ER86" s="48">
        <v>6501.6</v>
      </c>
      <c r="ES86" s="18">
        <f>'Investment Analysis'!LX86</f>
        <v>0.55135135135135127</v>
      </c>
      <c r="ET86" s="15">
        <f>'Investment Analysis'!LA86</f>
        <v>-0.70582510774363971</v>
      </c>
      <c r="EU86" s="48">
        <v>23370</v>
      </c>
      <c r="EV86" s="18">
        <f>'Investment Analysis'!ML86</f>
        <v>0.10032972209138008</v>
      </c>
      <c r="EW86" s="15">
        <f>'Investment Analysis'!MJ86</f>
        <v>2.1482479784366575</v>
      </c>
      <c r="EX86" s="48">
        <v>41856</v>
      </c>
      <c r="EY86" s="18">
        <f t="shared" si="120"/>
        <v>-0.36675365936684445</v>
      </c>
      <c r="EZ86" s="15">
        <f>'Investment Analysis'!MQ86</f>
        <v>-0.16886417791898337</v>
      </c>
      <c r="FA86" s="48"/>
      <c r="FB86" s="18">
        <f t="shared" si="121"/>
        <v>0</v>
      </c>
      <c r="FC86" s="15">
        <f>'Investment Analysis'!MX86</f>
        <v>-0.34451365596550076</v>
      </c>
      <c r="FD86" s="48">
        <v>4842</v>
      </c>
      <c r="FE86" s="18">
        <f t="shared" si="122"/>
        <v>-0.69493063168638725</v>
      </c>
      <c r="FF86" s="15">
        <f>'Investment Analysis'!NE86</f>
        <v>0.42865579095002582</v>
      </c>
      <c r="FG86" s="48"/>
      <c r="FH86" s="18">
        <f t="shared" si="123"/>
        <v>0</v>
      </c>
      <c r="FI86" s="15">
        <f>'Investment Analysis'!NL86</f>
        <v>-0.95387058356490673</v>
      </c>
      <c r="FJ86" s="48">
        <v>25206.75</v>
      </c>
      <c r="FK86" s="18">
        <f t="shared" si="124"/>
        <v>0.32343907510080633</v>
      </c>
      <c r="FL86" s="15">
        <f>'Investment Analysis'!NS86</f>
        <v>1.5595428571428571</v>
      </c>
      <c r="FM86" s="48">
        <v>9321</v>
      </c>
      <c r="FN86" s="18">
        <f t="shared" si="125"/>
        <v>-0.63271771552862088</v>
      </c>
      <c r="FO86" s="15">
        <f>'Investment Analysis'!NZ86</f>
        <v>-0.11612426035502957</v>
      </c>
      <c r="FP86" s="48"/>
      <c r="FQ86" s="18">
        <f t="shared" si="126"/>
        <v>0</v>
      </c>
      <c r="FR86" s="15">
        <f>'Investment Analysis'!OG86</f>
        <v>-0.99357468870474597</v>
      </c>
      <c r="FS86" s="48">
        <v>18499.25</v>
      </c>
      <c r="FT86" s="18">
        <f t="shared" si="127"/>
        <v>-0.27362055933484503</v>
      </c>
      <c r="FU86" s="15">
        <f>'Investment Analysis'!ON86</f>
        <v>0.58351001177856288</v>
      </c>
      <c r="FV86" s="48"/>
      <c r="FW86" s="18">
        <f t="shared" si="128"/>
        <v>0</v>
      </c>
      <c r="FX86" s="15">
        <f>'Investment Analysis'!OU86</f>
        <v>-0.66883116883116889</v>
      </c>
      <c r="FY86" s="48"/>
      <c r="FZ86" s="18">
        <f t="shared" si="129"/>
        <v>0</v>
      </c>
      <c r="GA86" s="15">
        <f>'Investment Analysis'!PB86</f>
        <v>2.6821538461538461</v>
      </c>
      <c r="GB86" s="48"/>
      <c r="GC86" s="18">
        <f>'Investment Analysis'!PK86</f>
        <v>3.4332711710419392E-2</v>
      </c>
      <c r="GD86" s="15">
        <f>'Investment Analysis'!PI86</f>
        <v>-0.37877656519241815</v>
      </c>
      <c r="GE86" s="48">
        <v>28891.200000000001</v>
      </c>
      <c r="GF86" s="18">
        <f>'Investment Analysis'!PY86</f>
        <v>-0.1267056530214424</v>
      </c>
      <c r="GG86" s="15">
        <f>'Investment Analysis'!PW86</f>
        <v>-0.48623853211009171</v>
      </c>
      <c r="GH86" s="48">
        <v>14435.3</v>
      </c>
      <c r="GI86" s="18">
        <f>'Investment Analysis'!QF86</f>
        <v>-5.7369354333995136E-3</v>
      </c>
      <c r="GJ86" s="15">
        <f>'Investment Analysis'!QD86</f>
        <v>-0.4349565784403806</v>
      </c>
      <c r="GK86" s="48">
        <v>12760</v>
      </c>
      <c r="GL86" s="18">
        <f>'Investment Analysis'!QM86</f>
        <v>-5.3846153846153891E-2</v>
      </c>
      <c r="GM86" s="15">
        <f>'Investment Analysis'!QK86</f>
        <v>-0.50996015936254979</v>
      </c>
      <c r="GN86" s="48">
        <v>30606.1</v>
      </c>
      <c r="GO86" s="18">
        <f>'Investment Analysis'!QT86</f>
        <v>-5.2264808362369304E-2</v>
      </c>
      <c r="GP86" s="15">
        <f>'Investment Analysis'!QR86</f>
        <v>-0.98673785318998508</v>
      </c>
      <c r="GQ86" s="48">
        <v>28943.15</v>
      </c>
      <c r="GR86" s="18">
        <f>'Investment Analysis'!RA86</f>
        <v>-0.30404577033101754</v>
      </c>
      <c r="GS86" s="15">
        <f>'Investment Analysis'!QY86</f>
        <v>-0.51756373937677047</v>
      </c>
      <c r="GT86" s="48">
        <v>12000</v>
      </c>
      <c r="GU86" s="18">
        <f>'Investment Analysis'!RH86</f>
        <v>-0.2278787878787879</v>
      </c>
      <c r="GV86" s="15">
        <f>'Investment Analysis'!RF86</f>
        <v>-0.58716785482825662</v>
      </c>
      <c r="GW86" s="48"/>
      <c r="GX86" s="18">
        <f>'Investment Analysis'!RO86</f>
        <v>-0.19779381862545747</v>
      </c>
      <c r="GY86" s="15">
        <f>'Investment Analysis'!RM86</f>
        <v>-0.26797476574821416</v>
      </c>
      <c r="GZ86" s="48">
        <v>24240</v>
      </c>
      <c r="HA86" s="18">
        <f>'Investment Analysis'!RV86</f>
        <v>-0.41842610364683303</v>
      </c>
      <c r="HB86" s="15">
        <f>'Investment Analysis'!RT86</f>
        <v>-0.17213114754098369</v>
      </c>
      <c r="HC86" s="48"/>
      <c r="HD86" s="18">
        <f>'Investment Analysis'!SC86</f>
        <v>0.33306888800740447</v>
      </c>
      <c r="HE86" s="15">
        <f>'Investment Analysis'!SA86</f>
        <v>-0.24229670825191649</v>
      </c>
      <c r="HF86" s="48">
        <v>4555</v>
      </c>
      <c r="HG86" s="18">
        <f>'Investment Analysis'!SJ86</f>
        <v>-0.40301441677588468</v>
      </c>
      <c r="HH86" s="15">
        <f>'Investment Analysis'!SH86</f>
        <v>-0.27120000000000005</v>
      </c>
      <c r="HI86" s="48">
        <v>10955</v>
      </c>
      <c r="HJ86" s="18">
        <f>'Investment Analysis'!SM86</f>
        <v>-3.5087719298245452E-2</v>
      </c>
      <c r="HK86" s="15">
        <f>'Investment Analysis'!SK86</f>
        <v>0</v>
      </c>
      <c r="HL86" s="48"/>
      <c r="HM86" s="18">
        <f>'Investment Analysis'!SP86</f>
        <v>0</v>
      </c>
      <c r="HN86" s="15">
        <f>'Investment Analysis'!SN86</f>
        <v>-4.4188777159270644E-2</v>
      </c>
      <c r="HO86" s="48"/>
      <c r="HP86" s="18">
        <f>'Investment Analysis'!TE86</f>
        <v>0.46730769230769237</v>
      </c>
      <c r="HQ86" s="15">
        <f>'Investment Analysis'!TC86</f>
        <v>-0.43299479811741387</v>
      </c>
      <c r="HR86" s="48"/>
      <c r="HS86" s="18">
        <f>'Investment Analysis'!TL86</f>
        <v>0.15044247787610615</v>
      </c>
      <c r="HT86" s="15">
        <f>'Investment Analysis'!TJ86</f>
        <v>-0.1136363636363636</v>
      </c>
      <c r="HU86" s="48"/>
      <c r="HV86" s="18">
        <f>'Investment Analysis'!TS86</f>
        <v>-0.19159663865546217</v>
      </c>
      <c r="HW86" s="15">
        <f>'Investment Analysis'!TQ86</f>
        <v>-0.64945012498815713</v>
      </c>
      <c r="HX86" s="48"/>
      <c r="HY86" s="18">
        <f>'Investment Analysis'!TZ86</f>
        <v>0.29239766081871343</v>
      </c>
      <c r="HZ86" s="15">
        <f>'Investment Analysis'!TX86</f>
        <v>-0.49886621315192747</v>
      </c>
      <c r="IA86" s="48"/>
      <c r="IB86" s="18">
        <f>'Investment Analysis'!UG86</f>
        <v>0</v>
      </c>
      <c r="IC86" s="15">
        <f>'Investment Analysis'!UE86</f>
        <v>0</v>
      </c>
      <c r="ID86" s="48"/>
      <c r="IE86" s="18">
        <f>'Investment Analysis'!UN86</f>
        <v>0</v>
      </c>
      <c r="IF86" s="15">
        <f>'Investment Analysis'!UL86</f>
        <v>0</v>
      </c>
      <c r="IG86" s="48"/>
      <c r="IH86" s="18">
        <f>'Investment Analysis'!UU86</f>
        <v>0</v>
      </c>
      <c r="II86" s="15">
        <f>'Investment Analysis'!US86</f>
        <v>0</v>
      </c>
      <c r="IJ86" s="48"/>
      <c r="IK86" s="18">
        <f>'Investment Analysis'!VB86</f>
        <v>0</v>
      </c>
      <c r="IL86" s="15">
        <f>'Investment Analysis'!UZ86</f>
        <v>0</v>
      </c>
      <c r="IM86" s="48"/>
      <c r="IN86" s="18">
        <f>'Investment Analysis'!VI86</f>
        <v>0</v>
      </c>
      <c r="IO86" s="15">
        <f>'Investment Analysis'!VG86</f>
        <v>0</v>
      </c>
      <c r="IP86" s="18"/>
      <c r="IQ86" s="18"/>
      <c r="IR86" s="18"/>
      <c r="IS86" s="108">
        <f t="shared" si="133"/>
        <v>10854.039999999921</v>
      </c>
      <c r="IT86" s="48">
        <f t="shared" si="134"/>
        <v>917152.62000000011</v>
      </c>
      <c r="IU86" s="101">
        <f t="shared" si="130"/>
        <v>0</v>
      </c>
      <c r="IV86" s="101"/>
      <c r="IW86" s="15">
        <f t="shared" si="131"/>
        <v>-0.11600542425965446</v>
      </c>
      <c r="IX86" s="113">
        <f t="shared" si="132"/>
        <v>-120356.70999999985</v>
      </c>
      <c r="IY86" s="21">
        <f t="shared" si="102"/>
        <v>0.11423658238794336</v>
      </c>
      <c r="IZ86" s="173">
        <f t="shared" si="103"/>
        <v>94399.730000000098</v>
      </c>
    </row>
    <row r="87" spans="1:260" x14ac:dyDescent="0.2">
      <c r="A87" s="3">
        <f>'Investment Analysis'!A87</f>
        <v>45771</v>
      </c>
      <c r="B87" s="4">
        <f>'Investment Analysis'!B87</f>
        <v>45771</v>
      </c>
      <c r="C87" s="27">
        <f>'Investment Analysis'!C87</f>
        <v>40093.4</v>
      </c>
      <c r="D87" s="14">
        <f>'Investment Analysis'!D87</f>
        <v>486.83000000000175</v>
      </c>
      <c r="E87" s="15">
        <f>'Investment Analysis'!E87</f>
        <v>1.2291647572612367E-2</v>
      </c>
      <c r="F87" s="13">
        <f>'Investment Analysis'!G87</f>
        <v>5484.78</v>
      </c>
      <c r="G87" s="14">
        <f>'Investment Analysis'!H87</f>
        <v>108.92999999999938</v>
      </c>
      <c r="H87" s="15">
        <f>'Investment Analysis'!I87</f>
        <v>2.0262842155193948E-2</v>
      </c>
      <c r="I87" s="13">
        <f>'Investment Analysis'!K87</f>
        <v>17166.04</v>
      </c>
      <c r="J87" s="14">
        <f>'Investment Analysis'!L87</f>
        <v>457.9900000000016</v>
      </c>
      <c r="K87" s="15">
        <f>'Investment Analysis'!M87</f>
        <v>2.7411337648618576E-2</v>
      </c>
      <c r="L87" s="41">
        <f>'Investment Analysis'!T87</f>
        <v>249.77605404272515</v>
      </c>
      <c r="M87" s="21">
        <f>'Investment Analysis'!V87</f>
        <v>1.023769290221065E-2</v>
      </c>
      <c r="N87" s="21">
        <f>'Investment Analysis'!W87</f>
        <v>-3.4568254543876367E-2</v>
      </c>
      <c r="P87" s="48">
        <f>'Investment Analysis'!Y87</f>
        <v>140559.91</v>
      </c>
      <c r="Q87" s="18"/>
      <c r="R87" s="83"/>
      <c r="S87" s="48">
        <v>18743</v>
      </c>
      <c r="T87" s="18">
        <f>'Investment Analysis'!AH87</f>
        <v>-0.13743011841352293</v>
      </c>
      <c r="U87" s="15">
        <f>'Investment Analysis'!AF87</f>
        <v>0.1892334769678945</v>
      </c>
      <c r="V87" s="48">
        <v>16322.57</v>
      </c>
      <c r="W87" s="18">
        <f>'Investment Analysis'!AO87</f>
        <v>-5.468378506894922E-2</v>
      </c>
      <c r="X87" s="15">
        <f>'Investment Analysis'!AM87</f>
        <v>6.881720430107513E-2</v>
      </c>
      <c r="Y87" s="48">
        <v>9189.35</v>
      </c>
      <c r="Z87" s="18">
        <f t="shared" si="104"/>
        <v>-7.8854250200481119E-2</v>
      </c>
      <c r="AA87" s="15">
        <f>'Investment Analysis'!GM87</f>
        <v>-5.1322751322751263E-2</v>
      </c>
      <c r="AB87" s="48">
        <v>2250.0300000000002</v>
      </c>
      <c r="AC87" s="18">
        <f t="shared" si="101"/>
        <v>2.8490536988358994</v>
      </c>
      <c r="AD87" s="15">
        <f>'Investment Analysis'!AT87</f>
        <v>8.6276780544296591E-2</v>
      </c>
      <c r="AE87" s="48">
        <v>20308.97</v>
      </c>
      <c r="AF87" s="18">
        <f>'Investment Analysis'!BC87</f>
        <v>-6.6898476908761426E-2</v>
      </c>
      <c r="AG87" s="15">
        <f>'Investment Analysis'!BA87</f>
        <v>0.42080536912751687</v>
      </c>
      <c r="AH87" s="48"/>
      <c r="AI87" s="18">
        <f t="shared" si="97"/>
        <v>0</v>
      </c>
      <c r="AJ87" s="15">
        <f>'Investment Analysis'!BH87</f>
        <v>0</v>
      </c>
      <c r="AK87" s="48">
        <v>17280.78</v>
      </c>
      <c r="AL87" s="18">
        <f t="shared" si="64"/>
        <v>5.3116142448661288</v>
      </c>
      <c r="AM87" s="15">
        <f>'Investment Analysis'!BO87</f>
        <v>5.9616032334119218E-2</v>
      </c>
      <c r="AN87" s="48">
        <v>12633.9</v>
      </c>
      <c r="AO87" s="18">
        <f t="shared" si="98"/>
        <v>8.1883405172413788</v>
      </c>
      <c r="AP87" s="15">
        <f>'Investment Analysis'!BV87</f>
        <v>-8.4004294149221573E-2</v>
      </c>
      <c r="AQ87" s="48"/>
      <c r="AR87" s="18">
        <f t="shared" si="99"/>
        <v>0</v>
      </c>
      <c r="AS87" s="15">
        <f>'Investment Analysis'!CC87</f>
        <v>0</v>
      </c>
      <c r="AT87" s="48">
        <v>21801.94</v>
      </c>
      <c r="AU87" s="18">
        <f>'Investment Analysis'!CL87</f>
        <v>-0.17200232828870782</v>
      </c>
      <c r="AV87" s="15">
        <f>'Investment Analysis'!CJ87</f>
        <v>-5.8881905391994747E-2</v>
      </c>
      <c r="AW87" s="48">
        <v>16310.7</v>
      </c>
      <c r="AX87" s="18">
        <f t="shared" si="67"/>
        <v>-4.8448786571740336E-2</v>
      </c>
      <c r="AY87" s="15">
        <f>'Investment Analysis'!CQ87</f>
        <v>-6.4135290363752442E-2</v>
      </c>
      <c r="AZ87" s="48">
        <v>14546.41</v>
      </c>
      <c r="BA87" s="18">
        <f>'Investment Analysis'!CZ87</f>
        <v>-0.10622317596566526</v>
      </c>
      <c r="BB87" s="15">
        <f>'Investment Analysis'!CX87</f>
        <v>3.6391912908242667E-2</v>
      </c>
      <c r="BC87" s="48">
        <v>8785.84</v>
      </c>
      <c r="BD87" s="18">
        <f t="shared" si="100"/>
        <v>1.8668299970122497</v>
      </c>
      <c r="BE87" s="15">
        <f>'Investment Analysis'!DE87</f>
        <v>-0.15775034293552809</v>
      </c>
      <c r="BF87" s="48">
        <v>4387.3500000000004</v>
      </c>
      <c r="BG87" s="18">
        <f>'Investment Analysis'!DN87</f>
        <v>8.135673624288442E-2</v>
      </c>
      <c r="BH87" s="15">
        <f>'Investment Analysis'!DL87</f>
        <v>3.2616081540203963E-2</v>
      </c>
      <c r="BI87" s="48">
        <v>2003.07</v>
      </c>
      <c r="BJ87" s="18">
        <f>'Investment Analysis'!EB87</f>
        <v>-0.2324469674335225</v>
      </c>
      <c r="BK87" s="15">
        <f>'Investment Analysis'!DZ87</f>
        <v>0.37086446104589132</v>
      </c>
      <c r="BL87" s="48">
        <v>3611.3</v>
      </c>
      <c r="BM87" s="18">
        <f>'Investment Analysis'!EI87</f>
        <v>-0.17434924078091113</v>
      </c>
      <c r="BN87" s="15">
        <f>'Investment Analysis'!EG87</f>
        <v>0.44793152639087008</v>
      </c>
      <c r="BO87" s="48"/>
      <c r="BP87" s="18">
        <f>'Investment Analysis'!DU87</f>
        <v>-9.9789915966385367E-3</v>
      </c>
      <c r="BQ87" s="15">
        <f>'Investment Analysis'!DS87</f>
        <v>0</v>
      </c>
      <c r="BR87" s="48">
        <v>5089.8500000000004</v>
      </c>
      <c r="BS87" s="18">
        <f>'Investment Analysis'!EP87</f>
        <v>-8.4905660377358513E-2</v>
      </c>
      <c r="BT87" s="15">
        <f>'Investment Analysis'!EN87</f>
        <v>0.57809110629067217</v>
      </c>
      <c r="BU87" s="48">
        <v>12991.83</v>
      </c>
      <c r="BV87" s="18">
        <f t="shared" si="70"/>
        <v>0.41283012518508561</v>
      </c>
      <c r="BW87" s="15">
        <f>'Investment Analysis'!EU87</f>
        <v>7.1612718418791188E-3</v>
      </c>
      <c r="BX87" s="48"/>
      <c r="BY87" s="18">
        <f t="shared" si="91"/>
        <v>0</v>
      </c>
      <c r="BZ87" s="15">
        <f>'Investment Analysis'!FB87</f>
        <v>0</v>
      </c>
      <c r="CA87" s="48">
        <v>19785.509999999998</v>
      </c>
      <c r="CB87" s="18">
        <f t="shared" si="79"/>
        <v>-0.14717629310344835</v>
      </c>
      <c r="CC87" s="15">
        <f>'Investment Analysis'!FI87</f>
        <v>-9.7156398104265324E-2</v>
      </c>
      <c r="CD87" s="48">
        <v>16717.25</v>
      </c>
      <c r="CE87" s="18">
        <f>'Investment Analysis'!FR87</f>
        <v>-9.2205218540129918E-2</v>
      </c>
      <c r="CF87" s="15">
        <f>'Investment Analysis'!FP87</f>
        <v>0.41821465428276572</v>
      </c>
      <c r="CG87" s="48">
        <v>5035.3500000000004</v>
      </c>
      <c r="CH87" s="18">
        <f>'Investment Analysis'!FR87</f>
        <v>-9.2205218540129918E-2</v>
      </c>
      <c r="CI87" s="15">
        <f>'Investment Analysis'!FW87</f>
        <v>4.4871066681813052E-2</v>
      </c>
      <c r="CJ87" s="48"/>
      <c r="CK87" s="18">
        <f t="shared" si="94"/>
        <v>0</v>
      </c>
      <c r="CL87" s="15">
        <f>'Investment Analysis'!GD87</f>
        <v>0</v>
      </c>
      <c r="CM87" s="48">
        <v>24855.63</v>
      </c>
      <c r="CN87" s="18">
        <f t="shared" si="105"/>
        <v>-3.7823647294588768E-3</v>
      </c>
      <c r="CO87" s="15">
        <f>'Investment Analysis'!GT87</f>
        <v>-5.614678899082573E-2</v>
      </c>
      <c r="CP87" s="48">
        <v>25951</v>
      </c>
      <c r="CQ87" s="18">
        <f t="shared" si="106"/>
        <v>0.20610885700608381</v>
      </c>
      <c r="CR87" s="15">
        <f>'Investment Analysis'!HG87</f>
        <v>0.45783944722206621</v>
      </c>
      <c r="CS87" s="48">
        <v>8250</v>
      </c>
      <c r="CT87" s="18">
        <f t="shared" si="107"/>
        <v>-0.63491698233440719</v>
      </c>
      <c r="CU87" s="15">
        <f>'Investment Analysis'!HN87</f>
        <v>12.423387096774194</v>
      </c>
      <c r="CV87" s="48">
        <v>14368.05</v>
      </c>
      <c r="CW87" s="18">
        <f t="shared" si="108"/>
        <v>-0.50125657358071407</v>
      </c>
      <c r="CX87" s="15">
        <f>'Investment Analysis'!IB87</f>
        <v>5.0047214353163465E-3</v>
      </c>
      <c r="CY87" s="48">
        <v>16933.5</v>
      </c>
      <c r="CZ87" s="18">
        <f t="shared" si="109"/>
        <v>-5.320100642996925E-2</v>
      </c>
      <c r="DA87" s="15">
        <f>'Investment Analysis'!II87</f>
        <v>7.5142857142857178E-2</v>
      </c>
      <c r="DB87" s="48"/>
      <c r="DC87" s="18">
        <f t="shared" si="110"/>
        <v>0</v>
      </c>
      <c r="DD87" s="15">
        <f>'Investment Analysis'!IP87</f>
        <v>3.3331380589728568</v>
      </c>
      <c r="DE87" s="48"/>
      <c r="DF87" s="18">
        <f>'Investment Analysis'!IY87</f>
        <v>-0.14594279042615294</v>
      </c>
      <c r="DG87" s="15">
        <f>'Investment Analysis'!IW87</f>
        <v>1.4049315068493151</v>
      </c>
      <c r="DH87" s="48">
        <v>5331.5</v>
      </c>
      <c r="DI87" s="18">
        <f t="shared" si="111"/>
        <v>-0.17611880331314128</v>
      </c>
      <c r="DJ87" s="15">
        <f>'Investment Analysis'!JD87</f>
        <v>7.8377831715210358E-2</v>
      </c>
      <c r="DK87" s="48">
        <v>1936.5</v>
      </c>
      <c r="DL87" s="18">
        <f t="shared" si="112"/>
        <v>-0.91487537913754446</v>
      </c>
      <c r="DM87" s="15">
        <f>'Investment Analysis'!JK87</f>
        <v>-4.7677592269295993E-2</v>
      </c>
      <c r="DN87" s="48">
        <v>19553.400000000001</v>
      </c>
      <c r="DO87" s="18">
        <f t="shared" si="113"/>
        <v>16.996686608375519</v>
      </c>
      <c r="DP87" s="15">
        <f>'Investment Analysis'!HU87</f>
        <v>1.9826923076923075</v>
      </c>
      <c r="DQ87" s="48">
        <v>15108</v>
      </c>
      <c r="DR87" s="18">
        <f t="shared" si="114"/>
        <v>-0.49019740172093806</v>
      </c>
      <c r="DS87" s="15">
        <f>'Investment Analysis'!JR87</f>
        <v>-0.39058545638603009</v>
      </c>
      <c r="DT87" s="48">
        <v>3312</v>
      </c>
      <c r="DU87" s="18">
        <f t="shared" si="136"/>
        <v>5.9865612648221357E-2</v>
      </c>
      <c r="DV87" s="15">
        <f>'Investment Analysis'!JY87</f>
        <v>-0.43873517786561261</v>
      </c>
      <c r="DW87" s="48">
        <v>24387</v>
      </c>
      <c r="DX87" s="18">
        <f t="shared" si="116"/>
        <v>0.78842769140510416</v>
      </c>
      <c r="DY87" s="15">
        <f>'Investment Analysis'!KF87</f>
        <v>-0.1765913757700206</v>
      </c>
      <c r="DZ87" s="48">
        <v>19782</v>
      </c>
      <c r="EA87" s="18">
        <f t="shared" si="117"/>
        <v>-1.1394302848575712E-2</v>
      </c>
      <c r="EB87" s="15">
        <f>'Investment Analysis'!KM87</f>
        <v>1.0090047393364927</v>
      </c>
      <c r="EC87" s="48">
        <v>2083.6999999999998</v>
      </c>
      <c r="ED87" s="18">
        <f>'Investment Analysis'!KV87</f>
        <v>0.56930693069306926</v>
      </c>
      <c r="EE87" s="15">
        <f>'Investment Analysis'!KT87</f>
        <v>-0.39503816793893132</v>
      </c>
      <c r="EF87" s="48">
        <v>36615</v>
      </c>
      <c r="EG87" s="18">
        <f t="shared" si="118"/>
        <v>0.5375409423028471</v>
      </c>
      <c r="EH87" s="15">
        <f>'Investment Analysis'!LH87</f>
        <v>0.36226625732626305</v>
      </c>
      <c r="EI87" s="48">
        <v>19738.95</v>
      </c>
      <c r="EJ87" s="18">
        <f>'Investment Analysis'!LQ87</f>
        <v>0.5297276563099349</v>
      </c>
      <c r="EK87" s="15">
        <f>'Investment Analysis'!LO87</f>
        <v>0.3673142857142857</v>
      </c>
      <c r="EL87" s="48"/>
      <c r="EM87" s="18">
        <f t="shared" si="135"/>
        <v>0</v>
      </c>
      <c r="EN87" s="15">
        <f>'Investment Analysis'!LX87</f>
        <v>0.58594594594594596</v>
      </c>
      <c r="EO87" s="48">
        <v>23409</v>
      </c>
      <c r="EP87" s="68">
        <f t="shared" si="74"/>
        <v>5.864119850187266</v>
      </c>
      <c r="EQ87" s="15">
        <f>'Investment Analysis'!MC87</f>
        <v>-0.43101123595505619</v>
      </c>
      <c r="ER87" s="48">
        <v>7508.56</v>
      </c>
      <c r="ES87" s="18">
        <f>'Investment Analysis'!LX87</f>
        <v>0.58594594594594596</v>
      </c>
      <c r="ET87" s="15">
        <f>'Investment Analysis'!LA87</f>
        <v>-0.69331294313916303</v>
      </c>
      <c r="EU87" s="48">
        <v>24320</v>
      </c>
      <c r="EV87" s="18">
        <f>'Investment Analysis'!ML87</f>
        <v>0.14649081488459723</v>
      </c>
      <c r="EW87" s="15">
        <f>'Investment Analysis'!MJ87</f>
        <v>2.2803234501347713</v>
      </c>
      <c r="EX87" s="48">
        <v>43172</v>
      </c>
      <c r="EY87" s="18">
        <f t="shared" si="120"/>
        <v>-0.34684367790007187</v>
      </c>
      <c r="EZ87" s="15">
        <f>'Investment Analysis'!MQ87</f>
        <v>-0.14225575853852271</v>
      </c>
      <c r="FA87" s="48"/>
      <c r="FB87" s="18">
        <f t="shared" si="121"/>
        <v>0</v>
      </c>
      <c r="FC87" s="15">
        <f>'Investment Analysis'!MX87</f>
        <v>-0.31480594154288455</v>
      </c>
      <c r="FD87" s="48">
        <v>4935.25</v>
      </c>
      <c r="FE87" s="18">
        <f t="shared" si="122"/>
        <v>-0.68905543164606409</v>
      </c>
      <c r="FF87" s="15">
        <f>'Investment Analysis'!NE87</f>
        <v>0.45678009891488885</v>
      </c>
      <c r="FG87" s="48"/>
      <c r="FH87" s="18">
        <f t="shared" si="123"/>
        <v>0</v>
      </c>
      <c r="FI87" s="15">
        <f>'Investment Analysis'!NL87</f>
        <v>-0.95331480746327912</v>
      </c>
      <c r="FJ87" s="48">
        <v>27036.75</v>
      </c>
      <c r="FK87" s="18">
        <f t="shared" si="124"/>
        <v>0.4195202242943547</v>
      </c>
      <c r="FL87" s="15">
        <f>'Investment Analysis'!NS87</f>
        <v>1.7458285714285713</v>
      </c>
      <c r="FM87" s="48">
        <v>9556.7999999999993</v>
      </c>
      <c r="FN87" s="18">
        <f t="shared" si="125"/>
        <v>-0.62342631303121177</v>
      </c>
      <c r="FO87" s="15">
        <f>'Investment Analysis'!NZ87</f>
        <v>-9.3764223941738681E-2</v>
      </c>
      <c r="FP87" s="48"/>
      <c r="FQ87" s="18">
        <f t="shared" si="126"/>
        <v>0</v>
      </c>
      <c r="FR87" s="15">
        <f>'Investment Analysis'!OG87</f>
        <v>-0.99291000132937479</v>
      </c>
      <c r="FS87" s="48">
        <v>18906.25</v>
      </c>
      <c r="FT87" s="18">
        <f t="shared" si="127"/>
        <v>-0.25763956376201275</v>
      </c>
      <c r="FU87" s="15">
        <f>'Investment Analysis'!ON87</f>
        <v>0.62049469964664317</v>
      </c>
      <c r="FV87" s="48"/>
      <c r="FW87" s="18">
        <f t="shared" si="128"/>
        <v>0</v>
      </c>
      <c r="FX87" s="15">
        <f>'Investment Analysis'!OU87</f>
        <v>-0.52077922077922079</v>
      </c>
      <c r="FY87" s="48"/>
      <c r="FZ87" s="18">
        <f t="shared" si="129"/>
        <v>0</v>
      </c>
      <c r="GA87" s="15">
        <f>'Investment Analysis'!PB87</f>
        <v>2.7338461538461538</v>
      </c>
      <c r="GB87" s="48"/>
      <c r="GC87" s="18">
        <f>'Investment Analysis'!PK87</f>
        <v>3.414144312150344E-2</v>
      </c>
      <c r="GD87" s="15">
        <f>'Investment Analysis'!PI87</f>
        <v>-0.37889144170017225</v>
      </c>
      <c r="GE87" s="48">
        <v>29376</v>
      </c>
      <c r="GF87" s="18">
        <f>'Investment Analysis'!PY87</f>
        <v>-6.2378167641325595E-2</v>
      </c>
      <c r="GG87" s="15">
        <f>'Investment Analysis'!PW87</f>
        <v>-0.4483944954128441</v>
      </c>
      <c r="GH87" s="48">
        <v>14748.8</v>
      </c>
      <c r="GI87" s="18">
        <f>'Investment Analysis'!QF87</f>
        <v>-5.1110879315741011E-3</v>
      </c>
      <c r="GJ87" s="15">
        <f>'Investment Analysis'!QD87</f>
        <v>-0.43460090696226916</v>
      </c>
      <c r="GK87" s="48">
        <v>14240</v>
      </c>
      <c r="GL87" s="18">
        <f>'Investment Analysis'!QM87</f>
        <v>-1.3846153846153859E-2</v>
      </c>
      <c r="GM87" s="15">
        <f>'Investment Analysis'!QK87</f>
        <v>-0.48924302788844615</v>
      </c>
      <c r="GN87" s="48">
        <v>30723.17</v>
      </c>
      <c r="GO87" s="18">
        <f>'Investment Analysis'!QT87</f>
        <v>0.1524390243902439</v>
      </c>
      <c r="GP87" s="15">
        <f>'Investment Analysis'!QR87</f>
        <v>-0.98387332699480723</v>
      </c>
      <c r="GQ87" s="48">
        <v>29170.35</v>
      </c>
      <c r="GR87" s="18">
        <f>'Investment Analysis'!RA87</f>
        <v>-0.27257866775643647</v>
      </c>
      <c r="GS87" s="15">
        <f>'Investment Analysis'!QY87</f>
        <v>-0.49575070821529743</v>
      </c>
      <c r="GT87" s="48">
        <v>12423</v>
      </c>
      <c r="GU87" s="18">
        <f>'Investment Analysis'!RH87</f>
        <v>-0.19030303030303033</v>
      </c>
      <c r="GV87" s="15">
        <f>'Investment Analysis'!RF87</f>
        <v>-0.56707712248865849</v>
      </c>
      <c r="GW87" s="48"/>
      <c r="GX87" s="18">
        <f>'Investment Analysis'!RO87</f>
        <v>-0.16541276941846275</v>
      </c>
      <c r="GY87" s="15">
        <f>'Investment Analysis'!RM87</f>
        <v>-0.23842657018276278</v>
      </c>
      <c r="GZ87" s="48">
        <v>25380</v>
      </c>
      <c r="HA87" s="18">
        <f>'Investment Analysis'!RV87</f>
        <v>-0.39107485604606529</v>
      </c>
      <c r="HB87" s="15">
        <f>'Investment Analysis'!RT87</f>
        <v>-0.13319672131147547</v>
      </c>
      <c r="HC87" s="48"/>
      <c r="HD87" s="18">
        <f>'Investment Analysis'!SC87</f>
        <v>0.42509586143064931</v>
      </c>
      <c r="HE87" s="15">
        <f>'Investment Analysis'!SA87</f>
        <v>-0.18998947843078312</v>
      </c>
      <c r="HF87" s="48">
        <v>4650</v>
      </c>
      <c r="HG87" s="18">
        <f>'Investment Analysis'!SJ87</f>
        <v>-0.39056356487549143</v>
      </c>
      <c r="HH87" s="15">
        <f>'Investment Analysis'!SH87</f>
        <v>-0.25599999999999995</v>
      </c>
      <c r="HI87" s="48">
        <v>11382</v>
      </c>
      <c r="HJ87" s="18">
        <f>'Investment Analysis'!SM87</f>
        <v>9.0909090909090787E-2</v>
      </c>
      <c r="HK87" s="15">
        <f>'Investment Analysis'!SK87</f>
        <v>0</v>
      </c>
      <c r="HL87" s="48"/>
      <c r="HM87" s="18">
        <f>'Investment Analysis'!SP87</f>
        <v>0</v>
      </c>
      <c r="HN87" s="15">
        <f>'Investment Analysis'!SN87</f>
        <v>8.0671398006880141E-2</v>
      </c>
      <c r="HO87" s="48"/>
      <c r="HP87" s="18">
        <f>'Investment Analysis'!TE87</f>
        <v>0.66730769230769249</v>
      </c>
      <c r="HQ87" s="15">
        <f>'Investment Analysis'!TC87</f>
        <v>-0.35570968540995779</v>
      </c>
      <c r="HR87" s="48"/>
      <c r="HS87" s="18">
        <f>'Investment Analysis'!TL87</f>
        <v>0.12094395280235981</v>
      </c>
      <c r="HT87" s="15">
        <f>'Investment Analysis'!TJ87</f>
        <v>-0.13636363636363635</v>
      </c>
      <c r="HU87" s="48"/>
      <c r="HV87" s="18">
        <f>'Investment Analysis'!TS87</f>
        <v>-9.9495798319327755E-2</v>
      </c>
      <c r="HW87" s="15">
        <f>'Investment Analysis'!TQ87</f>
        <v>-0.60951221823005108</v>
      </c>
      <c r="HX87" s="48"/>
      <c r="HY87" s="18">
        <f>'Investment Analysis'!TZ87</f>
        <v>0.29824561403508787</v>
      </c>
      <c r="HZ87" s="15">
        <f>'Investment Analysis'!TX87</f>
        <v>-0.49659863945578231</v>
      </c>
      <c r="IA87" s="48"/>
      <c r="IB87" s="18">
        <f>'Investment Analysis'!UG87</f>
        <v>0</v>
      </c>
      <c r="IC87" s="15">
        <f>'Investment Analysis'!UE87</f>
        <v>0</v>
      </c>
      <c r="ID87" s="48"/>
      <c r="IE87" s="18">
        <f>'Investment Analysis'!UN87</f>
        <v>0</v>
      </c>
      <c r="IF87" s="15">
        <f>'Investment Analysis'!UL87</f>
        <v>0</v>
      </c>
      <c r="IG87" s="48"/>
      <c r="IH87" s="18">
        <f>'Investment Analysis'!UU87</f>
        <v>0</v>
      </c>
      <c r="II87" s="15">
        <f>'Investment Analysis'!US87</f>
        <v>0</v>
      </c>
      <c r="IJ87" s="48"/>
      <c r="IK87" s="18">
        <f>'Investment Analysis'!VB87</f>
        <v>0</v>
      </c>
      <c r="IL87" s="15">
        <f>'Investment Analysis'!UZ87</f>
        <v>0</v>
      </c>
      <c r="IM87" s="48"/>
      <c r="IN87" s="18">
        <f>'Investment Analysis'!VI87</f>
        <v>0</v>
      </c>
      <c r="IO87" s="15">
        <f>'Investment Analysis'!VG87</f>
        <v>0</v>
      </c>
      <c r="IP87" s="18"/>
      <c r="IQ87" s="18"/>
      <c r="IR87" s="18"/>
      <c r="IS87" s="108">
        <f t="shared" si="133"/>
        <v>20346.449999999721</v>
      </c>
      <c r="IT87" s="48">
        <f t="shared" si="134"/>
        <v>937499.06999999983</v>
      </c>
      <c r="IU87" s="101">
        <f t="shared" si="130"/>
        <v>0</v>
      </c>
      <c r="IV87" s="101"/>
      <c r="IW87" s="15">
        <f t="shared" si="131"/>
        <v>-9.6394564471049271E-2</v>
      </c>
      <c r="IX87" s="113">
        <f t="shared" si="132"/>
        <v>-100010.26000000013</v>
      </c>
      <c r="IY87" s="21">
        <f t="shared" si="102"/>
        <v>0.13885856924878645</v>
      </c>
      <c r="IZ87" s="173">
        <f t="shared" si="103"/>
        <v>114746.17999999982</v>
      </c>
    </row>
    <row r="88" spans="1:260" x14ac:dyDescent="0.2">
      <c r="A88" s="3">
        <f>'Investment Analysis'!A88</f>
        <v>45772</v>
      </c>
      <c r="B88" s="4">
        <f>'Investment Analysis'!B88</f>
        <v>45772</v>
      </c>
      <c r="C88" s="27">
        <f>'Investment Analysis'!C88</f>
        <v>40113.5</v>
      </c>
      <c r="D88" s="14">
        <f>'Investment Analysis'!D88</f>
        <v>20.099999999998545</v>
      </c>
      <c r="E88" s="15">
        <f>'Investment Analysis'!E88</f>
        <v>5.0132939586062901E-4</v>
      </c>
      <c r="F88" s="13">
        <f>'Investment Analysis'!G88</f>
        <v>5525.21</v>
      </c>
      <c r="G88" s="14">
        <f>'Investment Analysis'!H88</f>
        <v>40.430000000000291</v>
      </c>
      <c r="H88" s="15">
        <f>'Investment Analysis'!I88</f>
        <v>7.3713075091435378E-3</v>
      </c>
      <c r="I88" s="13">
        <f>'Investment Analysis'!K88</f>
        <v>17382.939999999999</v>
      </c>
      <c r="J88" s="14">
        <f>'Investment Analysis'!L88</f>
        <v>216.89999999999782</v>
      </c>
      <c r="K88" s="15">
        <f>'Investment Analysis'!M88</f>
        <v>1.263541271021143E-2</v>
      </c>
      <c r="L88" s="41">
        <f>'Investment Analysis'!T88</f>
        <v>250.50316845796922</v>
      </c>
      <c r="M88" s="21">
        <f>'Investment Analysis'!V88</f>
        <v>2.9110653462389086E-3</v>
      </c>
      <c r="N88" s="21">
        <f>'Investment Analysis'!W88</f>
        <v>-3.1757819645520102E-2</v>
      </c>
      <c r="P88" s="48">
        <f>'Investment Analysis'!Y88</f>
        <v>159905.37</v>
      </c>
      <c r="Q88" s="18"/>
      <c r="R88" s="83"/>
      <c r="S88" s="48">
        <v>19022.310000000001</v>
      </c>
      <c r="T88" s="18">
        <f>'Investment Analysis'!AH88</f>
        <v>-0.12457630849143807</v>
      </c>
      <c r="U88" s="15">
        <f>'Investment Analysis'!AF88</f>
        <v>0.20695514960247613</v>
      </c>
      <c r="V88" s="48">
        <v>16503.2</v>
      </c>
      <c r="W88" s="18">
        <f>'Investment Analysis'!AO88</f>
        <v>-4.4222539229671884E-2</v>
      </c>
      <c r="X88" s="15">
        <f>'Investment Analysis'!AM88</f>
        <v>8.0645161290322578E-2</v>
      </c>
      <c r="Y88" s="48">
        <v>9117.6</v>
      </c>
      <c r="Z88" s="18">
        <f t="shared" si="104"/>
        <v>-8.6046511627906941E-2</v>
      </c>
      <c r="AA88" s="15">
        <f>'Investment Analysis'!GM88</f>
        <v>-5.8730158730158702E-2</v>
      </c>
      <c r="AB88" s="48">
        <v>2276.42</v>
      </c>
      <c r="AC88" s="18">
        <f t="shared" si="101"/>
        <v>2.8589635749155087</v>
      </c>
      <c r="AD88" s="15">
        <f>'Investment Analysis'!AT88</f>
        <v>9.9015634047481232E-2</v>
      </c>
      <c r="AE88" s="48">
        <v>20458.2</v>
      </c>
      <c r="AF88" s="18">
        <f>'Investment Analysis'!BC88</f>
        <v>-6.0042117635535484E-2</v>
      </c>
      <c r="AG88" s="15">
        <f>'Investment Analysis'!BA88</f>
        <v>0.43124533929903069</v>
      </c>
      <c r="AH88" s="48"/>
      <c r="AI88" s="18">
        <f t="shared" si="97"/>
        <v>0</v>
      </c>
      <c r="AJ88" s="15">
        <f>'Investment Analysis'!BH88</f>
        <v>0</v>
      </c>
      <c r="AK88" s="48">
        <v>17398.88</v>
      </c>
      <c r="AL88" s="18">
        <f t="shared" si="64"/>
        <v>5.3423134910319732</v>
      </c>
      <c r="AM88" s="15">
        <f>'Investment Analysis'!BO88</f>
        <v>6.6857527787133691E-2</v>
      </c>
      <c r="AN88" s="48">
        <v>12763.46</v>
      </c>
      <c r="AO88" s="18">
        <f t="shared" si="98"/>
        <v>8.2162629310344819</v>
      </c>
      <c r="AP88" s="15">
        <f>'Investment Analysis'!BV88</f>
        <v>-7.4610842726784796E-2</v>
      </c>
      <c r="AQ88" s="48"/>
      <c r="AR88" s="18">
        <f t="shared" si="99"/>
        <v>0</v>
      </c>
      <c r="AS88" s="15">
        <f>'Investment Analysis'!CC88</f>
        <v>0</v>
      </c>
      <c r="AT88" s="48">
        <v>21855.58</v>
      </c>
      <c r="AU88" s="18">
        <f>'Investment Analysis'!CL88</f>
        <v>-0.16996507566938301</v>
      </c>
      <c r="AV88" s="15">
        <f>'Investment Analysis'!CJ88</f>
        <v>-5.656632484287135E-2</v>
      </c>
      <c r="AW88" s="48">
        <v>16344.07</v>
      </c>
      <c r="AX88" s="18">
        <f t="shared" si="67"/>
        <v>-4.6714649482928874E-2</v>
      </c>
      <c r="AY88" s="15">
        <f>'Investment Analysis'!CQ88</f>
        <v>-6.2220804084237372E-2</v>
      </c>
      <c r="AZ88" s="48">
        <v>14542.04</v>
      </c>
      <c r="BA88" s="18">
        <f>'Investment Analysis'!CZ88</f>
        <v>-0.10649141630901285</v>
      </c>
      <c r="BB88" s="15">
        <f>'Investment Analysis'!CX88</f>
        <v>3.608087091757399E-2</v>
      </c>
      <c r="BC88" s="48">
        <v>8742.91</v>
      </c>
      <c r="BD88" s="18">
        <f t="shared" si="100"/>
        <v>1.8625545264415895</v>
      </c>
      <c r="BE88" s="15">
        <f>'Investment Analysis'!DE88</f>
        <v>-0.16186556927297679</v>
      </c>
      <c r="BF88" s="48">
        <v>4418.1400000000003</v>
      </c>
      <c r="BG88" s="18">
        <f>'Investment Analysis'!DN88</f>
        <v>8.8946869070208739E-2</v>
      </c>
      <c r="BH88" s="15">
        <f>'Investment Analysis'!DL88</f>
        <v>3.9864099660249105E-2</v>
      </c>
      <c r="BI88" s="48">
        <v>2041.28</v>
      </c>
      <c r="BJ88" s="18">
        <f>'Investment Analysis'!EB88</f>
        <v>-0.21780699133552434</v>
      </c>
      <c r="BK88" s="15">
        <f>'Investment Analysis'!DZ88</f>
        <v>0.39701173959445046</v>
      </c>
      <c r="BL88" s="48">
        <v>3670.6</v>
      </c>
      <c r="BM88" s="18">
        <f>'Investment Analysis'!EI88</f>
        <v>-0.16079175704989163</v>
      </c>
      <c r="BN88" s="15">
        <f>'Investment Analysis'!EG88</f>
        <v>0.47170708511650011</v>
      </c>
      <c r="BO88" s="48"/>
      <c r="BP88" s="18">
        <f>'Investment Analysis'!DU88</f>
        <v>-7.0903361344536774E-3</v>
      </c>
      <c r="BQ88" s="15">
        <f>'Investment Analysis'!DS88</f>
        <v>0</v>
      </c>
      <c r="BR88" s="48">
        <v>5150.32</v>
      </c>
      <c r="BS88" s="18">
        <f>'Investment Analysis'!EP88</f>
        <v>-7.403414195867021E-2</v>
      </c>
      <c r="BT88" s="15">
        <f>'Investment Analysis'!EN88</f>
        <v>0.59683916950728222</v>
      </c>
      <c r="BU88" s="48">
        <v>12969.66</v>
      </c>
      <c r="BV88" s="18">
        <f t="shared" si="70"/>
        <v>0.41133799973078478</v>
      </c>
      <c r="BW88" s="15">
        <f>'Investment Analysis'!EU88</f>
        <v>5.442566599828268E-3</v>
      </c>
      <c r="BX88" s="48"/>
      <c r="BY88" s="18">
        <f t="shared" si="91"/>
        <v>0</v>
      </c>
      <c r="BZ88" s="15">
        <f>'Investment Analysis'!FB88</f>
        <v>0</v>
      </c>
      <c r="CA88" s="48">
        <v>19822.599999999999</v>
      </c>
      <c r="CB88" s="18">
        <f t="shared" si="79"/>
        <v>-0.14557758620689662</v>
      </c>
      <c r="CC88" s="15">
        <f>'Investment Analysis'!FI88</f>
        <v>-9.5463777928232921E-2</v>
      </c>
      <c r="CD88" s="48">
        <v>16756.79</v>
      </c>
      <c r="CE88" s="18">
        <f>'Investment Analysis'!FR88</f>
        <v>-9.0058350765165621E-2</v>
      </c>
      <c r="CF88" s="15">
        <f>'Investment Analysis'!FP88</f>
        <v>0.42156862745098045</v>
      </c>
      <c r="CG88" s="48">
        <v>4958.16</v>
      </c>
      <c r="CH88" s="18">
        <f>'Investment Analysis'!FR88</f>
        <v>-9.0058350765165621E-2</v>
      </c>
      <c r="CI88" s="15">
        <f>'Investment Analysis'!FW88</f>
        <v>2.8853799840963219E-2</v>
      </c>
      <c r="CJ88" s="48"/>
      <c r="CK88" s="18">
        <f t="shared" si="94"/>
        <v>0</v>
      </c>
      <c r="CL88" s="15">
        <f>'Investment Analysis'!GD88</f>
        <v>0</v>
      </c>
      <c r="CM88" s="48">
        <v>24770.21</v>
      </c>
      <c r="CN88" s="18">
        <f t="shared" si="105"/>
        <v>-7.206012024048131E-3</v>
      </c>
      <c r="CO88" s="15">
        <f>'Investment Analysis'!GT88</f>
        <v>-5.6513761467889875E-2</v>
      </c>
      <c r="CP88" s="48">
        <v>28495</v>
      </c>
      <c r="CQ88" s="18">
        <f t="shared" si="106"/>
        <v>0.32434479905931785</v>
      </c>
      <c r="CR88" s="15">
        <f>'Investment Analysis'!HG88</f>
        <v>0.60075276669850008</v>
      </c>
      <c r="CS88" s="48">
        <v>8310</v>
      </c>
      <c r="CT88" s="18">
        <f t="shared" si="107"/>
        <v>-0.63226183311502104</v>
      </c>
      <c r="CU88" s="15">
        <f>'Investment Analysis'!HN88</f>
        <v>12.544354838709678</v>
      </c>
      <c r="CV88" s="48">
        <v>14986.35</v>
      </c>
      <c r="CW88" s="18">
        <f t="shared" si="108"/>
        <v>-0.47979415797420899</v>
      </c>
      <c r="CX88" s="15">
        <f>'Investment Analysis'!IB88</f>
        <v>4.8253068932955612E-2</v>
      </c>
      <c r="CY88" s="48">
        <v>17307.900000000001</v>
      </c>
      <c r="CZ88" s="18">
        <f t="shared" si="109"/>
        <v>-3.2267263069611328E-2</v>
      </c>
      <c r="DA88" s="15">
        <f>'Investment Analysis'!II88</f>
        <v>9.8914285714285732E-2</v>
      </c>
      <c r="DB88" s="48"/>
      <c r="DC88" s="18">
        <f t="shared" si="110"/>
        <v>0</v>
      </c>
      <c r="DD88" s="15">
        <f>'Investment Analysis'!IP88</f>
        <v>3.4141769185705919</v>
      </c>
      <c r="DE88" s="48"/>
      <c r="DF88" s="18">
        <f>'Investment Analysis'!IY88</f>
        <v>-0.14399688655380422</v>
      </c>
      <c r="DG88" s="15">
        <f>'Investment Analysis'!IW88</f>
        <v>1.4104109589041096</v>
      </c>
      <c r="DH88" s="48">
        <v>5472.7</v>
      </c>
      <c r="DI88" s="18">
        <f t="shared" si="111"/>
        <v>-0.15429904808999878</v>
      </c>
      <c r="DJ88" s="15">
        <f>'Investment Analysis'!JD88</f>
        <v>0.10693770226537218</v>
      </c>
      <c r="DK88" s="48">
        <v>1959.25</v>
      </c>
      <c r="DL88" s="18">
        <f t="shared" si="112"/>
        <v>-0.91387533517956832</v>
      </c>
      <c r="DM88" s="15">
        <f>'Investment Analysis'!JK88</f>
        <v>-3.6489709606825779E-2</v>
      </c>
      <c r="DN88" s="48">
        <v>19542.599999999999</v>
      </c>
      <c r="DO88" s="18">
        <f t="shared" si="113"/>
        <v>16.98674643350207</v>
      </c>
      <c r="DP88" s="15">
        <f>'Investment Analysis'!HU88</f>
        <v>1.9824175824175825</v>
      </c>
      <c r="DQ88" s="48">
        <v>15270</v>
      </c>
      <c r="DR88" s="18">
        <f t="shared" si="114"/>
        <v>-0.48473089252572971</v>
      </c>
      <c r="DS88" s="15">
        <f>'Investment Analysis'!JR88</f>
        <v>-0.43141555593048758</v>
      </c>
      <c r="DT88" s="48">
        <v>3332</v>
      </c>
      <c r="DU88" s="18">
        <f t="shared" si="136"/>
        <v>6.7770750988142309E-2</v>
      </c>
      <c r="DV88" s="15">
        <f>'Investment Analysis'!JY88</f>
        <v>-0.45059288537549408</v>
      </c>
      <c r="DW88" s="54">
        <v>4885.8</v>
      </c>
      <c r="DX88" s="18">
        <f t="shared" si="116"/>
        <v>-0.64169844529187448</v>
      </c>
      <c r="DY88" s="15">
        <f>'Investment Analysis'!KF88</f>
        <v>-0.17197125256673518</v>
      </c>
      <c r="DZ88" s="48">
        <v>19572</v>
      </c>
      <c r="EA88" s="18">
        <f t="shared" si="117"/>
        <v>-2.1889055472263868E-2</v>
      </c>
      <c r="EB88" s="15">
        <f>'Investment Analysis'!KM88</f>
        <v>1.0701421800947866</v>
      </c>
      <c r="EC88" s="48">
        <v>2092.8000000000002</v>
      </c>
      <c r="ED88" s="18">
        <f>'Investment Analysis'!KV88</f>
        <v>0.55148514851485142</v>
      </c>
      <c r="EE88" s="15">
        <f>'Investment Analysis'!KT88</f>
        <v>-0.40190839694656494</v>
      </c>
      <c r="EF88" s="48">
        <v>37680</v>
      </c>
      <c r="EG88" s="18">
        <f t="shared" si="118"/>
        <v>0.58226253464348698</v>
      </c>
      <c r="EH88" s="15">
        <f>'Investment Analysis'!LH88</f>
        <v>0.40161875523304497</v>
      </c>
      <c r="EI88" s="48">
        <v>19554.150000000001</v>
      </c>
      <c r="EJ88" s="18">
        <f>'Investment Analysis'!LQ88</f>
        <v>0.51681370668712445</v>
      </c>
      <c r="EK88" s="15">
        <f>'Investment Analysis'!LO88</f>
        <v>0.35577142857142852</v>
      </c>
      <c r="EL88" s="48"/>
      <c r="EM88" s="18">
        <f t="shared" si="135"/>
        <v>0</v>
      </c>
      <c r="EN88" s="15">
        <f>'Investment Analysis'!LX88</f>
        <v>0.56648648648648647</v>
      </c>
      <c r="EO88" s="48">
        <v>22923</v>
      </c>
      <c r="EP88" s="68">
        <f t="shared" si="74"/>
        <v>5.7185018726591759</v>
      </c>
      <c r="EQ88" s="15">
        <f>'Investment Analysis'!MC88</f>
        <v>-0.432808988764045</v>
      </c>
      <c r="ER88" s="48">
        <v>7562.08</v>
      </c>
      <c r="ES88" s="18">
        <f>'Investment Analysis'!LX88</f>
        <v>0.56648648648648647</v>
      </c>
      <c r="ET88" s="15">
        <f>'Investment Analysis'!LA88</f>
        <v>-0.69512025580425418</v>
      </c>
      <c r="EU88" s="48">
        <v>23740</v>
      </c>
      <c r="EV88" s="18">
        <f>'Investment Analysis'!ML88</f>
        <v>0.11822892133772953</v>
      </c>
      <c r="EW88" s="15">
        <f>'Investment Analysis'!MJ88</f>
        <v>2.1994609164420487</v>
      </c>
      <c r="EX88" s="48">
        <v>43588</v>
      </c>
      <c r="EY88" s="18">
        <f t="shared" si="120"/>
        <v>-0.340549945156776</v>
      </c>
      <c r="EZ88" s="15">
        <f>'Investment Analysis'!MQ88</f>
        <v>-0.13415409054805402</v>
      </c>
      <c r="FA88" s="48"/>
      <c r="FB88" s="18">
        <f t="shared" si="121"/>
        <v>0</v>
      </c>
      <c r="FC88" s="15">
        <f>'Investment Analysis'!MX88</f>
        <v>-0.31528509822712036</v>
      </c>
      <c r="FD88" s="48">
        <v>4960.75</v>
      </c>
      <c r="FE88" s="18">
        <f t="shared" si="122"/>
        <v>-0.68744880857873714</v>
      </c>
      <c r="FF88" s="15">
        <f>'Investment Analysis'!NE88</f>
        <v>0.46475234369233048</v>
      </c>
      <c r="FG88" s="48"/>
      <c r="FH88" s="18">
        <f t="shared" si="123"/>
        <v>0</v>
      </c>
      <c r="FI88" s="15">
        <f>'Investment Analysis'!NL88</f>
        <v>-0.95355299722111952</v>
      </c>
      <c r="FJ88" s="48">
        <v>27931.5</v>
      </c>
      <c r="FK88" s="18">
        <f t="shared" si="124"/>
        <v>0.46649760584677408</v>
      </c>
      <c r="FL88" s="15">
        <f>'Investment Analysis'!NS88</f>
        <v>1.8376380952380953</v>
      </c>
      <c r="FM88" s="48">
        <v>9717.6</v>
      </c>
      <c r="FN88" s="18">
        <f t="shared" si="125"/>
        <v>-0.61709019122636266</v>
      </c>
      <c r="FO88" s="15">
        <f>'Investment Analysis'!NZ88</f>
        <v>-7.8516158397815103E-2</v>
      </c>
      <c r="FP88" s="48"/>
      <c r="FQ88" s="18">
        <f t="shared" si="126"/>
        <v>0</v>
      </c>
      <c r="FR88" s="15">
        <f>'Investment Analysis'!OG88</f>
        <v>-0.99308725129614039</v>
      </c>
      <c r="FS88" s="48">
        <v>19129</v>
      </c>
      <c r="FT88" s="18">
        <f t="shared" si="127"/>
        <v>-0.24889320807688153</v>
      </c>
      <c r="FU88" s="15">
        <f>'Investment Analysis'!ON88</f>
        <v>0.64546525323910453</v>
      </c>
      <c r="FV88" s="48"/>
      <c r="FW88" s="18">
        <f t="shared" si="128"/>
        <v>0</v>
      </c>
      <c r="FX88" s="15">
        <f>'Investment Analysis'!OU88</f>
        <v>-0.60389610389610393</v>
      </c>
      <c r="FY88" s="48"/>
      <c r="FZ88" s="18">
        <f t="shared" si="129"/>
        <v>0</v>
      </c>
      <c r="GA88" s="15">
        <f>'Investment Analysis'!PB88</f>
        <v>2.8332307692307692</v>
      </c>
      <c r="GB88" s="48"/>
      <c r="GC88" s="18">
        <f>'Investment Analysis'!PK88</f>
        <v>3.3232917324152525E-2</v>
      </c>
      <c r="GD88" s="15">
        <f>'Investment Analysis'!PI88</f>
        <v>-0.37943710511200451</v>
      </c>
      <c r="GE88" s="48">
        <v>28619.200000000001</v>
      </c>
      <c r="GF88" s="18">
        <f>'Investment Analysis'!PY88</f>
        <v>-0.12085769980506825</v>
      </c>
      <c r="GG88" s="15">
        <f>'Investment Analysis'!PW88</f>
        <v>-0.48279816513761475</v>
      </c>
      <c r="GH88" s="48">
        <v>14851.65</v>
      </c>
      <c r="GI88" s="18">
        <f>'Investment Analysis'!QF88</f>
        <v>5.7369354333993653E-3</v>
      </c>
      <c r="GJ88" s="15">
        <f>'Investment Analysis'!QD88</f>
        <v>-0.42843593467500518</v>
      </c>
      <c r="GK88" s="48">
        <v>15600</v>
      </c>
      <c r="GL88" s="18">
        <f>'Investment Analysis'!QM88</f>
        <v>-4.6153846153846191E-2</v>
      </c>
      <c r="GM88" s="15">
        <f>'Investment Analysis'!QK88</f>
        <v>-0.50597609561752988</v>
      </c>
      <c r="GN88" s="48">
        <v>30696.49</v>
      </c>
      <c r="GO88" s="18">
        <f>'Investment Analysis'!QT88</f>
        <v>5.7491289198606285E-2</v>
      </c>
      <c r="GP88" s="15">
        <f>'Investment Analysis'!QR88</f>
        <v>-0.98520197957044298</v>
      </c>
      <c r="GQ88" s="48">
        <v>28985.75</v>
      </c>
      <c r="GR88" s="18">
        <f>'Investment Analysis'!RA88</f>
        <v>-0.29096853289742541</v>
      </c>
      <c r="GS88" s="15">
        <f>'Investment Analysis'!QY88</f>
        <v>-0.50849858356940503</v>
      </c>
      <c r="GT88" s="48">
        <v>12664</v>
      </c>
      <c r="GU88" s="18">
        <f>'Investment Analysis'!RH88</f>
        <v>-0.17494949494949488</v>
      </c>
      <c r="GV88" s="15">
        <f>'Investment Analysis'!RF88</f>
        <v>-0.55886800604882259</v>
      </c>
      <c r="GW88" s="48"/>
      <c r="GX88" s="18">
        <f>'Investment Analysis'!RO88</f>
        <v>-0.16073607157381051</v>
      </c>
      <c r="GY88" s="15">
        <f>'Investment Analysis'!RM88</f>
        <v>-0.23415901289544491</v>
      </c>
      <c r="GZ88" s="48">
        <v>25160</v>
      </c>
      <c r="HA88" s="18">
        <f>'Investment Analysis'!RV88</f>
        <v>-0.39635316698656431</v>
      </c>
      <c r="HB88" s="15">
        <f>'Investment Analysis'!RT88</f>
        <v>-0.14071038251366122</v>
      </c>
      <c r="HC88" s="48"/>
      <c r="HD88" s="18">
        <f>'Investment Analysis'!SC88</f>
        <v>0.49120719291286535</v>
      </c>
      <c r="HE88" s="15">
        <f>'Investment Analysis'!SA88</f>
        <v>-0.15241244551330227</v>
      </c>
      <c r="HF88" s="48">
        <v>4685</v>
      </c>
      <c r="HG88" s="18">
        <f>'Investment Analysis'!SJ88</f>
        <v>-0.38597640891218876</v>
      </c>
      <c r="HH88" s="15">
        <f>'Investment Analysis'!SH88</f>
        <v>-0.25040000000000007</v>
      </c>
      <c r="HI88" s="48">
        <v>11445</v>
      </c>
      <c r="HJ88" s="18">
        <f>'Investment Analysis'!SM88</f>
        <v>-0.13333333333333328</v>
      </c>
      <c r="HK88" s="15">
        <f>'Investment Analysis'!SK88</f>
        <v>0</v>
      </c>
      <c r="HL88" s="48"/>
      <c r="HM88" s="18">
        <f>'Investment Analysis'!SP88</f>
        <v>0</v>
      </c>
      <c r="HN88" s="15">
        <f>'Investment Analysis'!SN88</f>
        <v>-0.13624439867957219</v>
      </c>
      <c r="HO88" s="48"/>
      <c r="HP88" s="18">
        <f>'Investment Analysis'!TE88</f>
        <v>0.56474358974358974</v>
      </c>
      <c r="HQ88" s="15">
        <f>'Investment Analysis'!TC88</f>
        <v>-0.39534307654198658</v>
      </c>
      <c r="HR88" s="48"/>
      <c r="HS88" s="18">
        <f>'Investment Analysis'!TL88</f>
        <v>9.4395280235988116E-2</v>
      </c>
      <c r="HT88" s="15">
        <f>'Investment Analysis'!TJ88</f>
        <v>-0.15681818181818183</v>
      </c>
      <c r="HU88" s="48"/>
      <c r="HV88" s="18">
        <f>'Investment Analysis'!TS88</f>
        <v>-9.1092436974789942E-2</v>
      </c>
      <c r="HW88" s="15">
        <f>'Investment Analysis'!TQ88</f>
        <v>-0.6058682486353334</v>
      </c>
      <c r="HX88" s="48"/>
      <c r="HY88" s="18">
        <f>'Investment Analysis'!TZ88</f>
        <v>0.26900584795321636</v>
      </c>
      <c r="HZ88" s="15">
        <f>'Investment Analysis'!TX88</f>
        <v>-0.50793650793650802</v>
      </c>
      <c r="IA88" s="48"/>
      <c r="IB88" s="18">
        <f>'Investment Analysis'!UG88</f>
        <v>0</v>
      </c>
      <c r="IC88" s="15">
        <f>'Investment Analysis'!UE88</f>
        <v>0</v>
      </c>
      <c r="ID88" s="48"/>
      <c r="IE88" s="18">
        <f>'Investment Analysis'!UN88</f>
        <v>0</v>
      </c>
      <c r="IF88" s="15">
        <f>'Investment Analysis'!UL88</f>
        <v>0</v>
      </c>
      <c r="IG88" s="48"/>
      <c r="IH88" s="18">
        <f>'Investment Analysis'!UU88</f>
        <v>0</v>
      </c>
      <c r="II88" s="15">
        <f>'Investment Analysis'!US88</f>
        <v>0</v>
      </c>
      <c r="IJ88" s="48"/>
      <c r="IK88" s="18">
        <f>'Investment Analysis'!VB88</f>
        <v>0</v>
      </c>
      <c r="IL88" s="15">
        <f>'Investment Analysis'!UZ88</f>
        <v>0</v>
      </c>
      <c r="IM88" s="48"/>
      <c r="IN88" s="18">
        <f>'Investment Analysis'!VI88</f>
        <v>0</v>
      </c>
      <c r="IO88" s="15">
        <f>'Investment Analysis'!VG88</f>
        <v>0</v>
      </c>
      <c r="IP88" s="18"/>
      <c r="IQ88" s="18"/>
      <c r="IR88" s="18"/>
      <c r="IS88" s="108">
        <f t="shared" si="133"/>
        <v>6708.2999999999302</v>
      </c>
      <c r="IT88" s="48">
        <f t="shared" si="134"/>
        <v>944207.36999999976</v>
      </c>
      <c r="IU88" s="101">
        <f t="shared" si="130"/>
        <v>0</v>
      </c>
      <c r="IV88" s="101"/>
      <c r="IW88" s="15">
        <f t="shared" si="131"/>
        <v>-8.9928791290966217E-2</v>
      </c>
      <c r="IX88" s="113">
        <f t="shared" si="132"/>
        <v>-93301.960000000196</v>
      </c>
      <c r="IY88" s="21">
        <f t="shared" si="102"/>
        <v>0.14697652960347213</v>
      </c>
      <c r="IZ88" s="173">
        <f t="shared" si="103"/>
        <v>121454.47999999975</v>
      </c>
    </row>
    <row r="89" spans="1:260" x14ac:dyDescent="0.2">
      <c r="A89" s="3">
        <f>'Investment Analysis'!A89</f>
        <v>45775</v>
      </c>
      <c r="B89" s="4">
        <f>'Investment Analysis'!B89</f>
        <v>45775</v>
      </c>
      <c r="C89" s="27">
        <f>'Investment Analysis'!C89</f>
        <v>40227.589999999997</v>
      </c>
      <c r="D89" s="14">
        <f>'Investment Analysis'!D89</f>
        <v>114.08999999999651</v>
      </c>
      <c r="E89" s="15">
        <f>'Investment Analysis'!E89</f>
        <v>2.8441796402706447E-3</v>
      </c>
      <c r="F89" s="13">
        <f>'Investment Analysis'!G89</f>
        <v>5528.73</v>
      </c>
      <c r="G89" s="14">
        <f>'Investment Analysis'!H89</f>
        <v>3.5199999999995271</v>
      </c>
      <c r="H89" s="15">
        <f>'Investment Analysis'!I89</f>
        <v>6.3707985759808709E-4</v>
      </c>
      <c r="I89" s="13">
        <f>'Investment Analysis'!K89</f>
        <v>17366.13</v>
      </c>
      <c r="J89" s="14">
        <f>'Investment Analysis'!L89</f>
        <v>-16.809999999997672</v>
      </c>
      <c r="K89" s="15">
        <f>'Investment Analysis'!M89</f>
        <v>-9.6704009793496803E-4</v>
      </c>
      <c r="L89" s="41">
        <f>'Investment Analysis'!T89</f>
        <v>250.69182771822912</v>
      </c>
      <c r="M89" s="21">
        <f>'Investment Analysis'!V89</f>
        <v>7.5312125360023515E-4</v>
      </c>
      <c r="N89" s="21">
        <f>'Investment Analysis'!W89</f>
        <v>-3.1028615880862913E-2</v>
      </c>
      <c r="P89" s="48">
        <f>'Investment Analysis'!Y89</f>
        <v>159905.37</v>
      </c>
      <c r="Q89" s="18"/>
      <c r="R89" s="83"/>
      <c r="S89" s="48">
        <v>18998.400000000001</v>
      </c>
      <c r="T89" s="18">
        <f>'Investment Analysis'!AH89</f>
        <v>-0.12567680591627409</v>
      </c>
      <c r="U89" s="15">
        <f>'Investment Analysis'!AF89</f>
        <v>0.20543788310978936</v>
      </c>
      <c r="V89" s="48">
        <v>16494.990000000002</v>
      </c>
      <c r="W89" s="18">
        <f>'Investment Analysis'!AO89</f>
        <v>-4.4698050404184557E-2</v>
      </c>
      <c r="X89" s="15">
        <f>'Investment Analysis'!AM89</f>
        <v>8.0107526881720334E-2</v>
      </c>
      <c r="Y89" s="48">
        <v>9225.23</v>
      </c>
      <c r="Z89" s="18">
        <f t="shared" si="104"/>
        <v>-7.5257618283881361E-2</v>
      </c>
      <c r="AA89" s="15">
        <f>'Investment Analysis'!GM89</f>
        <v>-4.7619047619047547E-2</v>
      </c>
      <c r="AB89" s="48">
        <v>2271.62</v>
      </c>
      <c r="AC89" s="18">
        <f t="shared" ref="AC89:AC120" si="137">IF(AB89&gt;0,(AB89+8000+5000-AC$5)/AC$5,0)</f>
        <v>4.7347427713105512</v>
      </c>
      <c r="AD89" s="15">
        <f>'Investment Analysis'!AT89</f>
        <v>9.6699478865084065E-2</v>
      </c>
      <c r="AE89" s="48">
        <v>20472.05</v>
      </c>
      <c r="AF89" s="18">
        <f>'Investment Analysis'!BC89</f>
        <v>-5.9405455703021671E-2</v>
      </c>
      <c r="AG89" s="15">
        <f>'Investment Analysis'!BA89</f>
        <v>0.43221476510067119</v>
      </c>
      <c r="AH89" s="48"/>
      <c r="AI89" s="18">
        <f t="shared" ref="AI89:AI120" si="138">IF(AH89&gt;0,(AH89-5000+20000+20000-AI$5)/AI$5,0)</f>
        <v>0</v>
      </c>
      <c r="AJ89" s="15">
        <f>'Investment Analysis'!BH89</f>
        <v>0</v>
      </c>
      <c r="AK89" s="48">
        <v>17481.28</v>
      </c>
      <c r="AL89" s="18">
        <f t="shared" ref="AL89:AL152" si="139">IF(AK89&gt;0,(AK89+7000-AL$5)/AL$5,0)</f>
        <v>5.3637327787886662</v>
      </c>
      <c r="AM89" s="15">
        <f>'Investment Analysis'!BO89</f>
        <v>7.1909733917143753E-2</v>
      </c>
      <c r="AN89" s="48">
        <v>12793.07</v>
      </c>
      <c r="AO89" s="18">
        <f t="shared" si="98"/>
        <v>8.2226443965517237</v>
      </c>
      <c r="AP89" s="15">
        <f>'Investment Analysis'!BV89</f>
        <v>-7.2463768115941921E-2</v>
      </c>
      <c r="AQ89" s="48"/>
      <c r="AR89" s="18">
        <f t="shared" si="99"/>
        <v>0</v>
      </c>
      <c r="AS89" s="15">
        <f>'Investment Analysis'!CC89</f>
        <v>0</v>
      </c>
      <c r="AT89" s="48">
        <v>21748.3</v>
      </c>
      <c r="AU89" s="18">
        <f>'Investment Analysis'!CL89</f>
        <v>-0.17403958090803262</v>
      </c>
      <c r="AV89" s="15">
        <f>'Investment Analysis'!CJ89</f>
        <v>-6.1197485941118138E-2</v>
      </c>
      <c r="AW89" s="48">
        <v>16394.12</v>
      </c>
      <c r="AX89" s="18">
        <f t="shared" ref="AX89:AX152" si="140">IF(AW89&gt;0,(AW89+2000-AX$5)/AX$5,0)</f>
        <v>-4.4113703684456738E-2</v>
      </c>
      <c r="AY89" s="15">
        <f>'Investment Analysis'!CQ89</f>
        <v>-5.9349074664964883E-2</v>
      </c>
      <c r="AZ89" s="48">
        <v>14572.6</v>
      </c>
      <c r="BA89" s="18">
        <f>'Investment Analysis'!CZ89</f>
        <v>-0.10461373390557936</v>
      </c>
      <c r="BB89" s="15">
        <f>'Investment Analysis'!CX89</f>
        <v>3.825816485225518E-2</v>
      </c>
      <c r="BC89" s="48">
        <v>8795.3799999999992</v>
      </c>
      <c r="BD89" s="18">
        <f t="shared" ref="BD89:BD120" si="141">IF(BC89&gt;0,(BC89-10000+30000+10000-BD$5)/BD$5,0)</f>
        <v>2.8636968429439298</v>
      </c>
      <c r="BE89" s="15">
        <f>'Investment Analysis'!DE89</f>
        <v>-0.15683584819387286</v>
      </c>
      <c r="BF89" s="48">
        <v>4439.32</v>
      </c>
      <c r="BG89" s="18">
        <f>'Investment Analysis'!DN89</f>
        <v>9.4165085388994457E-2</v>
      </c>
      <c r="BH89" s="15">
        <f>'Investment Analysis'!DL89</f>
        <v>4.4847112117780384E-2</v>
      </c>
      <c r="BI89" s="48">
        <v>2028.02</v>
      </c>
      <c r="BJ89" s="18">
        <f>'Investment Analysis'!EB89</f>
        <v>-0.22288616671646244</v>
      </c>
      <c r="BK89" s="15">
        <f>'Investment Analysis'!DZ89</f>
        <v>0.38794023479188922</v>
      </c>
      <c r="BL89" s="48">
        <v>3656.37</v>
      </c>
      <c r="BM89" s="18">
        <f>'Investment Analysis'!EI89</f>
        <v>-0.16404555314533634</v>
      </c>
      <c r="BN89" s="15">
        <f>'Investment Analysis'!EG89</f>
        <v>0.46600095102234884</v>
      </c>
      <c r="BO89" s="48"/>
      <c r="BP89" s="18">
        <f>'Investment Analysis'!DU89</f>
        <v>-4.9894957983192684E-3</v>
      </c>
      <c r="BQ89" s="15">
        <f>'Investment Analysis'!DS89</f>
        <v>0</v>
      </c>
      <c r="BR89" s="48">
        <v>5162.8100000000004</v>
      </c>
      <c r="BS89" s="18">
        <f>'Investment Analysis'!EP89</f>
        <v>-7.1787960467205703E-2</v>
      </c>
      <c r="BT89" s="15">
        <f>'Investment Analysis'!EN89</f>
        <v>0.60071273628757349</v>
      </c>
      <c r="BU89" s="48">
        <v>13028.78</v>
      </c>
      <c r="BV89" s="18">
        <f t="shared" ref="BV89:BV152" si="142">IF(BU89&gt;0,(BU89+8000-BV$5)/BV$5,0)</f>
        <v>0.41531700094225327</v>
      </c>
      <c r="BW89" s="15">
        <f>'Investment Analysis'!EU89</f>
        <v>1.0025780578630806E-2</v>
      </c>
      <c r="BX89" s="48"/>
      <c r="BY89" s="18">
        <f t="shared" si="91"/>
        <v>0</v>
      </c>
      <c r="BZ89" s="15">
        <f>'Investment Analysis'!FB89</f>
        <v>0</v>
      </c>
      <c r="CA89" s="48">
        <v>19926.46</v>
      </c>
      <c r="CB89" s="18">
        <f t="shared" si="79"/>
        <v>-0.14110086206896555</v>
      </c>
      <c r="CC89" s="15">
        <f>'Investment Analysis'!FI89</f>
        <v>-9.0724441435341904E-2</v>
      </c>
      <c r="CD89" s="48">
        <v>16804.43</v>
      </c>
      <c r="CE89" s="18">
        <f>'Investment Analysis'!FR89</f>
        <v>-8.7471099856875414E-2</v>
      </c>
      <c r="CF89" s="15">
        <f>'Investment Analysis'!FP89</f>
        <v>0.42561059511523913</v>
      </c>
      <c r="CG89" s="48">
        <v>5006.88</v>
      </c>
      <c r="CH89" s="18">
        <f>'Investment Analysis'!FR89</f>
        <v>-8.7471099856875414E-2</v>
      </c>
      <c r="CI89" s="15">
        <f>'Investment Analysis'!FW89</f>
        <v>3.8963989549017294E-2</v>
      </c>
      <c r="CJ89" s="48"/>
      <c r="CK89" s="18">
        <f t="shared" si="94"/>
        <v>0</v>
      </c>
      <c r="CL89" s="15">
        <f>'Investment Analysis'!GD89</f>
        <v>0</v>
      </c>
      <c r="CM89" s="48">
        <v>24889.79</v>
      </c>
      <c r="CN89" s="18">
        <f t="shared" si="105"/>
        <v>-2.4132264529057768E-3</v>
      </c>
      <c r="CO89" s="15">
        <f>'Investment Analysis'!GT89</f>
        <v>-5.3577981651376179E-2</v>
      </c>
      <c r="CP89" s="48">
        <v>28588</v>
      </c>
      <c r="CQ89" s="18">
        <f t="shared" si="106"/>
        <v>0.32866710354475448</v>
      </c>
      <c r="CR89" s="15">
        <f>'Investment Analysis'!HG89</f>
        <v>0.60597719229256786</v>
      </c>
      <c r="CS89" s="48">
        <v>8310</v>
      </c>
      <c r="CT89" s="18">
        <f t="shared" si="107"/>
        <v>-0.63226183311502104</v>
      </c>
      <c r="CU89" s="15">
        <f>'Investment Analysis'!HN89</f>
        <v>12.508064516129032</v>
      </c>
      <c r="CV89" s="48">
        <v>14678.55</v>
      </c>
      <c r="CW89" s="18">
        <f t="shared" si="108"/>
        <v>-0.49047850460801501</v>
      </c>
      <c r="CX89" s="15">
        <f>'Investment Analysis'!IB89</f>
        <v>2.6723323890462683E-2</v>
      </c>
      <c r="CY89" s="48">
        <v>17322.3</v>
      </c>
      <c r="CZ89" s="18">
        <f t="shared" si="109"/>
        <v>-3.1462119094213072E-2</v>
      </c>
      <c r="DA89" s="15">
        <f>'Investment Analysis'!II89</f>
        <v>9.9828571428571419E-2</v>
      </c>
      <c r="DB89" s="48"/>
      <c r="DC89" s="18">
        <f t="shared" si="110"/>
        <v>0</v>
      </c>
      <c r="DD89" s="15">
        <f>'Investment Analysis'!IP89</f>
        <v>3.4590900214801792</v>
      </c>
      <c r="DE89" s="48"/>
      <c r="DF89" s="18">
        <f>'Investment Analysis'!IY89</f>
        <v>-0.11811636505156646</v>
      </c>
      <c r="DG89" s="15">
        <f>'Investment Analysis'!IW89</f>
        <v>1.4832876712328766</v>
      </c>
      <c r="DH89" s="48">
        <v>5497.4</v>
      </c>
      <c r="DI89" s="18">
        <f t="shared" si="111"/>
        <v>-0.15048213623439241</v>
      </c>
      <c r="DJ89" s="15">
        <f>'Investment Analysis'!JD89</f>
        <v>0.11193365695792887</v>
      </c>
      <c r="DK89" s="48">
        <v>1955.8</v>
      </c>
      <c r="DL89" s="18">
        <f t="shared" si="112"/>
        <v>-0.91402699019737133</v>
      </c>
      <c r="DM89" s="15">
        <f>'Investment Analysis'!JK89</f>
        <v>-3.8186333571024543E-2</v>
      </c>
      <c r="DN89" s="48">
        <v>19553.400000000001</v>
      </c>
      <c r="DO89" s="18">
        <f t="shared" si="113"/>
        <v>16.996686608375519</v>
      </c>
      <c r="DP89" s="15">
        <f>'Investment Analysis'!HU89</f>
        <v>1.9846153846153849</v>
      </c>
      <c r="DQ89" s="48">
        <v>15396</v>
      </c>
      <c r="DR89" s="18">
        <f t="shared" si="114"/>
        <v>-0.48047916315167877</v>
      </c>
      <c r="DS89" s="15">
        <f>'Investment Analysis'!JR89</f>
        <v>-0.41015690906023283</v>
      </c>
      <c r="DT89" s="48">
        <v>3392</v>
      </c>
      <c r="DU89" s="18">
        <f t="shared" si="136"/>
        <v>9.1486166007905156E-2</v>
      </c>
      <c r="DV89" s="15">
        <f>'Investment Analysis'!JY89</f>
        <v>-0.4229249011857707</v>
      </c>
      <c r="DW89" s="48">
        <v>4892.7</v>
      </c>
      <c r="DX89" s="18">
        <f t="shared" si="116"/>
        <v>-0.64119243179818119</v>
      </c>
      <c r="DY89" s="15">
        <f>'Investment Analysis'!KF89</f>
        <v>-0.16170431211498984</v>
      </c>
      <c r="DZ89" s="48">
        <v>19901</v>
      </c>
      <c r="EA89" s="18">
        <f t="shared" si="117"/>
        <v>-5.4472763618190903E-3</v>
      </c>
      <c r="EB89" s="15">
        <f>'Investment Analysis'!KM89</f>
        <v>1.0398104265402841</v>
      </c>
      <c r="EC89" s="48">
        <v>2101.4</v>
      </c>
      <c r="ED89" s="18">
        <f>'Investment Analysis'!KV89</f>
        <v>0.52178217821782169</v>
      </c>
      <c r="EE89" s="15">
        <f>'Investment Analysis'!KT89</f>
        <v>-0.41335877862595427</v>
      </c>
      <c r="EF89" s="48">
        <v>38340</v>
      </c>
      <c r="EG89" s="18">
        <f t="shared" si="118"/>
        <v>0.60997732426303852</v>
      </c>
      <c r="EH89" s="15">
        <f>'Investment Analysis'!LH89</f>
        <v>0.42701646664806042</v>
      </c>
      <c r="EI89" s="48">
        <v>19638.3</v>
      </c>
      <c r="EJ89" s="18">
        <f>'Investment Analysis'!LQ89</f>
        <v>0.52269530750543425</v>
      </c>
      <c r="EK89" s="15">
        <f>'Investment Analysis'!LO89</f>
        <v>0.36102857142857148</v>
      </c>
      <c r="EL89" s="48"/>
      <c r="EM89" s="18">
        <f t="shared" si="135"/>
        <v>0</v>
      </c>
      <c r="EN89" s="15">
        <f>'Investment Analysis'!LX89</f>
        <v>0.59783783783783773</v>
      </c>
      <c r="EO89" s="48">
        <v>23121</v>
      </c>
      <c r="EP89" s="68">
        <f t="shared" si="74"/>
        <v>5.7778277153558051</v>
      </c>
      <c r="EQ89" s="15">
        <f>'Investment Analysis'!MC89</f>
        <v>-0.43146067415730338</v>
      </c>
      <c r="ER89" s="48">
        <v>7499.28</v>
      </c>
      <c r="ES89" s="18">
        <f>'Investment Analysis'!LX89</f>
        <v>0.59783783783783773</v>
      </c>
      <c r="ET89" s="15">
        <f>'Investment Analysis'!LA89</f>
        <v>-0.69414708744612819</v>
      </c>
      <c r="EU89" s="48">
        <v>24490</v>
      </c>
      <c r="EV89" s="18">
        <f>'Investment Analysis'!ML89</f>
        <v>0.15402731983042861</v>
      </c>
      <c r="EW89" s="15">
        <f>'Investment Analysis'!MJ89</f>
        <v>2.3018867924528301</v>
      </c>
      <c r="EX89" s="48">
        <v>43404</v>
      </c>
      <c r="EY89" s="18">
        <f t="shared" si="120"/>
        <v>-0.34333371156246456</v>
      </c>
      <c r="EZ89" s="15">
        <f>'Investment Analysis'!MQ89</f>
        <v>-0.13820492454328837</v>
      </c>
      <c r="FA89" s="48"/>
      <c r="FB89" s="18">
        <f t="shared" si="121"/>
        <v>0</v>
      </c>
      <c r="FC89" s="15">
        <f>'Investment Analysis'!MX89</f>
        <v>-0.3090560613320556</v>
      </c>
      <c r="FD89" s="48">
        <v>5021.5</v>
      </c>
      <c r="FE89" s="18">
        <f t="shared" si="122"/>
        <v>-0.68362126538892887</v>
      </c>
      <c r="FF89" s="15">
        <f>'Investment Analysis'!NE89</f>
        <v>0.48254226027902858</v>
      </c>
      <c r="FG89" s="48"/>
      <c r="FH89" s="18">
        <f t="shared" si="123"/>
        <v>0</v>
      </c>
      <c r="FI89" s="15">
        <f>'Investment Analysis'!NL89</f>
        <v>-0.95339420404922581</v>
      </c>
      <c r="FJ89" s="48">
        <v>27754.5</v>
      </c>
      <c r="FK89" s="18">
        <f t="shared" si="124"/>
        <v>0.45720451108870958</v>
      </c>
      <c r="FL89" s="15">
        <f>'Investment Analysis'!NS89</f>
        <v>1.8177523809523808</v>
      </c>
      <c r="FM89" s="48">
        <v>9636.6</v>
      </c>
      <c r="FN89" s="18">
        <f t="shared" si="125"/>
        <v>-0.62028189437432768</v>
      </c>
      <c r="FO89" s="15">
        <f>'Investment Analysis'!NZ89</f>
        <v>-8.6197086936731782E-2</v>
      </c>
      <c r="FP89" s="48"/>
      <c r="FQ89" s="18">
        <f t="shared" si="126"/>
        <v>0</v>
      </c>
      <c r="FR89" s="15">
        <f>'Investment Analysis'!OG89</f>
        <v>-0.99339743873798014</v>
      </c>
      <c r="FS89" s="48">
        <v>19351.75</v>
      </c>
      <c r="FT89" s="18">
        <f t="shared" si="127"/>
        <v>-0.24014685239175035</v>
      </c>
      <c r="FU89" s="15">
        <f>'Investment Analysis'!ON89</f>
        <v>0.66007067137809172</v>
      </c>
      <c r="FV89" s="48"/>
      <c r="FW89" s="18">
        <f t="shared" si="128"/>
        <v>0</v>
      </c>
      <c r="FX89" s="15">
        <f>'Investment Analysis'!OU89</f>
        <v>-0.57012987012987015</v>
      </c>
      <c r="FY89" s="48"/>
      <c r="FZ89" s="18">
        <f t="shared" si="129"/>
        <v>0</v>
      </c>
      <c r="GA89" s="15">
        <f>'Investment Analysis'!PB89</f>
        <v>2.8206153846153845</v>
      </c>
      <c r="GB89" s="48"/>
      <c r="GC89" s="18">
        <f>'Investment Analysis'!PK89</f>
        <v>4.6047912781523433E-2</v>
      </c>
      <c r="GD89" s="15">
        <f>'Investment Analysis'!PI89</f>
        <v>-0.37174037909247559</v>
      </c>
      <c r="GE89" s="48">
        <v>28934.400000000001</v>
      </c>
      <c r="GF89" s="18">
        <f>'Investment Analysis'!PY89</f>
        <v>-0.10136452241715392</v>
      </c>
      <c r="GG89" s="15">
        <f>'Investment Analysis'!PW89</f>
        <v>-0.47133027522935778</v>
      </c>
      <c r="GH89" s="48">
        <v>14578.85</v>
      </c>
      <c r="GI89" s="18">
        <f>'Investment Analysis'!QF89</f>
        <v>9.9092521122351989E-3</v>
      </c>
      <c r="GJ89" s="15">
        <f>'Investment Analysis'!QD89</f>
        <v>-0.42606479148759596</v>
      </c>
      <c r="GK89" s="48">
        <v>15276</v>
      </c>
      <c r="GL89" s="18">
        <f>'Investment Analysis'!QM89</f>
        <v>-9.6153846153846145E-2</v>
      </c>
      <c r="GM89" s="15">
        <f>'Investment Analysis'!QK89</f>
        <v>-0.53187250996015933</v>
      </c>
      <c r="GN89" s="48">
        <v>31058.74</v>
      </c>
      <c r="GO89" s="18">
        <f>'Investment Analysis'!QT89</f>
        <v>0.12804878048780477</v>
      </c>
      <c r="GP89" s="15">
        <f>'Investment Analysis'!QR89</f>
        <v>-0.9842146322435944</v>
      </c>
      <c r="GQ89" s="48">
        <v>29134.85</v>
      </c>
      <c r="GR89" s="18">
        <f>'Investment Analysis'!RA89</f>
        <v>-0.30404577033101754</v>
      </c>
      <c r="GS89" s="15">
        <f>'Investment Analysis'!QY89</f>
        <v>-0.51756373937677047</v>
      </c>
      <c r="GT89" s="48">
        <v>12962</v>
      </c>
      <c r="GU89" s="18">
        <f>'Investment Analysis'!RH89</f>
        <v>-0.18060606060606055</v>
      </c>
      <c r="GV89" s="15">
        <f>'Investment Analysis'!RF89</f>
        <v>-0.56189241736876216</v>
      </c>
      <c r="GW89" s="48"/>
      <c r="GX89" s="18">
        <f>'Investment Analysis'!RO89</f>
        <v>-0.16937779585197232</v>
      </c>
      <c r="GY89" s="15">
        <f>'Investment Analysis'!RM89</f>
        <v>-0.24204471657853235</v>
      </c>
      <c r="GZ89" s="48">
        <v>25200</v>
      </c>
      <c r="HA89" s="18">
        <f>'Investment Analysis'!RV89</f>
        <v>-0.39539347408829179</v>
      </c>
      <c r="HB89" s="15">
        <f>'Investment Analysis'!RT89</f>
        <v>-0.13934426229508204</v>
      </c>
      <c r="HC89" s="48"/>
      <c r="HD89" s="18">
        <f>'Investment Analysis'!SC89</f>
        <v>0.5159328308872142</v>
      </c>
      <c r="HE89" s="15">
        <f>'Investment Analysis'!SA89</f>
        <v>-0.1383586352021644</v>
      </c>
      <c r="HF89" s="48">
        <v>4610</v>
      </c>
      <c r="HG89" s="18">
        <f>'Investment Analysis'!SJ89</f>
        <v>-0.3958060288335517</v>
      </c>
      <c r="HH89" s="15">
        <f>'Investment Analysis'!SH89</f>
        <v>-0.26239999999999997</v>
      </c>
      <c r="HI89" s="48">
        <v>11585</v>
      </c>
      <c r="HJ89" s="18">
        <f>'Investment Analysis'!SM89</f>
        <v>-4.8076923076923121E-2</v>
      </c>
      <c r="HK89" s="15">
        <f>'Investment Analysis'!SK89</f>
        <v>0</v>
      </c>
      <c r="HL89" s="48"/>
      <c r="HM89" s="18">
        <f>'Investment Analysis'!SP89</f>
        <v>0</v>
      </c>
      <c r="HN89" s="15">
        <f>'Investment Analysis'!SN89</f>
        <v>-4.8830044330523355E-2</v>
      </c>
      <c r="HO89" s="48"/>
      <c r="HP89" s="18">
        <f>'Investment Analysis'!TE89</f>
        <v>0.59294871794871806</v>
      </c>
      <c r="HQ89" s="15">
        <f>'Investment Analysis'!TC89</f>
        <v>-0.38444389398067863</v>
      </c>
      <c r="HR89" s="48"/>
      <c r="HS89" s="18">
        <f>'Investment Analysis'!TL89</f>
        <v>0.12094395280235981</v>
      </c>
      <c r="HT89" s="15">
        <f>'Investment Analysis'!TJ89</f>
        <v>-0.13636363636363635</v>
      </c>
      <c r="HU89" s="48"/>
      <c r="HV89" s="18">
        <f>'Investment Analysis'!TS89</f>
        <v>-8.4033613445378158E-2</v>
      </c>
      <c r="HW89" s="15">
        <f>'Investment Analysis'!TQ89</f>
        <v>-0.60280731417577049</v>
      </c>
      <c r="HX89" s="48"/>
      <c r="HY89" s="18">
        <f>'Investment Analysis'!TZ89</f>
        <v>0.29239766081871343</v>
      </c>
      <c r="HZ89" s="15">
        <f>'Investment Analysis'!TX89</f>
        <v>-0.49886621315192747</v>
      </c>
      <c r="IA89" s="48"/>
      <c r="IB89" s="18">
        <f>'Investment Analysis'!UG89</f>
        <v>0</v>
      </c>
      <c r="IC89" s="15">
        <f>'Investment Analysis'!UE89</f>
        <v>0</v>
      </c>
      <c r="ID89" s="48"/>
      <c r="IE89" s="18">
        <f>'Investment Analysis'!UN89</f>
        <v>0</v>
      </c>
      <c r="IF89" s="15">
        <f>'Investment Analysis'!UL89</f>
        <v>0</v>
      </c>
      <c r="IG89" s="48"/>
      <c r="IH89" s="18">
        <f>'Investment Analysis'!UU89</f>
        <v>0</v>
      </c>
      <c r="II89" s="15">
        <f>'Investment Analysis'!US89</f>
        <v>0</v>
      </c>
      <c r="IJ89" s="48"/>
      <c r="IK89" s="18">
        <f>'Investment Analysis'!VB89</f>
        <v>0</v>
      </c>
      <c r="IL89" s="15">
        <f>'Investment Analysis'!UZ89</f>
        <v>0</v>
      </c>
      <c r="IM89" s="48"/>
      <c r="IN89" s="18">
        <f>'Investment Analysis'!VI89</f>
        <v>0</v>
      </c>
      <c r="IO89" s="15">
        <f>'Investment Analysis'!VG89</f>
        <v>0</v>
      </c>
      <c r="IP89" s="18"/>
      <c r="IQ89" s="18"/>
      <c r="IR89" s="18"/>
      <c r="IS89" s="108">
        <f t="shared" si="133"/>
        <v>3073.2200000004377</v>
      </c>
      <c r="IT89" s="48">
        <f t="shared" si="134"/>
        <v>947280.5900000002</v>
      </c>
      <c r="IU89" s="101">
        <f t="shared" si="130"/>
        <v>0</v>
      </c>
      <c r="IV89" s="101"/>
      <c r="IW89" s="15">
        <f t="shared" si="131"/>
        <v>-8.6966678169534878E-2</v>
      </c>
      <c r="IX89" s="113">
        <f t="shared" si="132"/>
        <v>-90228.739999999758</v>
      </c>
      <c r="IY89" s="21">
        <f t="shared" si="102"/>
        <v>0.15069554606386162</v>
      </c>
      <c r="IZ89" s="173">
        <f t="shared" si="103"/>
        <v>124527.70000000019</v>
      </c>
    </row>
    <row r="90" spans="1:260" x14ac:dyDescent="0.2">
      <c r="A90" s="3">
        <f>'Investment Analysis'!A90</f>
        <v>45776</v>
      </c>
      <c r="B90" s="4">
        <f>'Investment Analysis'!B90</f>
        <v>45776</v>
      </c>
      <c r="C90" s="27">
        <f>'Investment Analysis'!C90</f>
        <v>40527.620000000003</v>
      </c>
      <c r="D90" s="14">
        <f>'Investment Analysis'!D90</f>
        <v>300.03000000000611</v>
      </c>
      <c r="E90" s="15">
        <f>'Investment Analysis'!E90</f>
        <v>7.4583140575909751E-3</v>
      </c>
      <c r="F90" s="13">
        <f>'Investment Analysis'!G90</f>
        <v>5560.83</v>
      </c>
      <c r="G90" s="14">
        <f>'Investment Analysis'!H90</f>
        <v>32.100000000000364</v>
      </c>
      <c r="H90" s="15">
        <f>'Investment Analysis'!I90</f>
        <v>5.8060350207010227E-3</v>
      </c>
      <c r="I90" s="13">
        <f>'Investment Analysis'!K90</f>
        <v>17461.32</v>
      </c>
      <c r="J90" s="14">
        <f>'Investment Analysis'!L90</f>
        <v>95.18999999999869</v>
      </c>
      <c r="K90" s="15">
        <f>'Investment Analysis'!M90</f>
        <v>5.4813594047723171E-3</v>
      </c>
      <c r="L90" s="41">
        <f>'Investment Analysis'!T90</f>
        <v>251.5959204870349</v>
      </c>
      <c r="M90" s="21">
        <f>'Investment Analysis'!V90</f>
        <v>3.6063910700031196E-3</v>
      </c>
      <c r="N90" s="21">
        <f>'Investment Analysis'!W90</f>
        <v>-2.7534126134087095E-2</v>
      </c>
      <c r="P90" s="48">
        <f>'Investment Analysis'!Y90</f>
        <v>159905.37</v>
      </c>
      <c r="Q90" s="18"/>
      <c r="R90" s="83"/>
      <c r="S90" s="48">
        <v>19073</v>
      </c>
      <c r="T90" s="18">
        <f>'Investment Analysis'!AH90</f>
        <v>-0.12224325395078568</v>
      </c>
      <c r="U90" s="15">
        <f>'Investment Analysis'!AF90</f>
        <v>0.2101717545669721</v>
      </c>
      <c r="V90" s="48">
        <v>16585.310000000001</v>
      </c>
      <c r="W90" s="18">
        <f>'Investment Analysis'!AO90</f>
        <v>-3.9467427484545972E-2</v>
      </c>
      <c r="X90" s="15">
        <f>'Investment Analysis'!AM90</f>
        <v>8.6021505376343968E-2</v>
      </c>
      <c r="Y90" s="48">
        <v>9286.73</v>
      </c>
      <c r="Z90" s="18">
        <f t="shared" si="104"/>
        <v>-6.9092822774659224E-2</v>
      </c>
      <c r="AA90" s="15">
        <f>'Investment Analysis'!GM90</f>
        <v>-4.1269841269841144E-2</v>
      </c>
      <c r="AB90" s="48">
        <v>2277.62</v>
      </c>
      <c r="AC90" s="18">
        <f t="shared" si="137"/>
        <v>4.7369958693203147</v>
      </c>
      <c r="AD90" s="15">
        <f>'Investment Analysis'!AT90</f>
        <v>9.959467284308042E-2</v>
      </c>
      <c r="AE90" s="48">
        <v>20591.439999999999</v>
      </c>
      <c r="AF90" s="18">
        <f>'Investment Analysis'!BC90</f>
        <v>-5.3920368284440919E-2</v>
      </c>
      <c r="AG90" s="15">
        <f>'Investment Analysis'!BA90</f>
        <v>0.44056674123788231</v>
      </c>
      <c r="AH90" s="48"/>
      <c r="AI90" s="18">
        <f t="shared" si="138"/>
        <v>0</v>
      </c>
      <c r="AJ90" s="15">
        <f>'Investment Analysis'!BH90</f>
        <v>0</v>
      </c>
      <c r="AK90" s="48">
        <v>17593.88</v>
      </c>
      <c r="AL90" s="18">
        <f t="shared" si="139"/>
        <v>5.3930023394853137</v>
      </c>
      <c r="AM90" s="15">
        <f>'Investment Analysis'!BO90</f>
        <v>7.8814415628157622E-2</v>
      </c>
      <c r="AN90" s="48">
        <v>12826.39</v>
      </c>
      <c r="AO90" s="18">
        <f t="shared" si="98"/>
        <v>8.2298254310344827</v>
      </c>
      <c r="AP90" s="15">
        <f>'Investment Analysis'!BV90</f>
        <v>-7.0048309178743953E-2</v>
      </c>
      <c r="AQ90" s="48"/>
      <c r="AR90" s="18">
        <f t="shared" si="99"/>
        <v>0</v>
      </c>
      <c r="AS90" s="15">
        <f>'Investment Analysis'!CC90</f>
        <v>0</v>
      </c>
      <c r="AT90" s="48">
        <v>22008.85</v>
      </c>
      <c r="AU90" s="18">
        <f>'Investment Analysis'!CL90</f>
        <v>-0.1641443538998836</v>
      </c>
      <c r="AV90" s="15">
        <f>'Investment Analysis'!CJ90</f>
        <v>-4.9950380416804552E-2</v>
      </c>
      <c r="AW90" s="48">
        <v>16505.34</v>
      </c>
      <c r="AX90" s="18">
        <f t="shared" si="140"/>
        <v>-3.8333939614405232E-2</v>
      </c>
      <c r="AY90" s="15">
        <f>'Investment Analysis'!CQ90</f>
        <v>-5.2967453733248251E-2</v>
      </c>
      <c r="AZ90" s="48">
        <v>14673.01</v>
      </c>
      <c r="BA90" s="18">
        <f>'Investment Analysis'!CZ90</f>
        <v>-9.8444206008583737E-2</v>
      </c>
      <c r="BB90" s="15">
        <f>'Investment Analysis'!CX90</f>
        <v>4.5412130637636113E-2</v>
      </c>
      <c r="BC90" s="48">
        <v>8833.5300000000007</v>
      </c>
      <c r="BD90" s="18">
        <f t="shared" si="141"/>
        <v>2.8674962653122198</v>
      </c>
      <c r="BE90" s="15">
        <f>'Investment Analysis'!DE90</f>
        <v>-0.15317786922725199</v>
      </c>
      <c r="BF90" s="48">
        <v>4444.13</v>
      </c>
      <c r="BG90" s="18">
        <f>'Investment Analysis'!DN90</f>
        <v>9.5351043643263841E-2</v>
      </c>
      <c r="BH90" s="15">
        <f>'Investment Analysis'!DL90</f>
        <v>4.5979614949037399E-2</v>
      </c>
      <c r="BI90" s="48">
        <v>2009.31</v>
      </c>
      <c r="BJ90" s="18">
        <f>'Investment Analysis'!EB90</f>
        <v>-0.23005676725425753</v>
      </c>
      <c r="BK90" s="15">
        <f>'Investment Analysis'!DZ90</f>
        <v>0.37513340448239069</v>
      </c>
      <c r="BL90" s="48">
        <v>3662.3</v>
      </c>
      <c r="BM90" s="18">
        <f>'Investment Analysis'!EI90</f>
        <v>-0.16268980477223435</v>
      </c>
      <c r="BN90" s="15">
        <f>'Investment Analysis'!EG90</f>
        <v>0.46837850689491189</v>
      </c>
      <c r="BO90" s="48"/>
      <c r="BP90" s="18">
        <f>'Investment Analysis'!DU90</f>
        <v>-2.8886554621848594E-3</v>
      </c>
      <c r="BQ90" s="15">
        <f>'Investment Analysis'!DS90</f>
        <v>0</v>
      </c>
      <c r="BR90" s="48">
        <v>5198.79</v>
      </c>
      <c r="BS90" s="18">
        <f>'Investment Analysis'!EP90</f>
        <v>-6.5318957771787922E-2</v>
      </c>
      <c r="BT90" s="15">
        <f>'Investment Analysis'!EN90</f>
        <v>0.6118686086148124</v>
      </c>
      <c r="BU90" s="48">
        <v>13091.59</v>
      </c>
      <c r="BV90" s="18">
        <f t="shared" si="142"/>
        <v>0.41954435321039174</v>
      </c>
      <c r="BW90" s="15">
        <f>'Investment Analysis'!EU90</f>
        <v>1.4895445431108656E-2</v>
      </c>
      <c r="BX90" s="48"/>
      <c r="BY90" s="18">
        <f t="shared" si="91"/>
        <v>0</v>
      </c>
      <c r="BZ90" s="15">
        <f>'Investment Analysis'!FB90</f>
        <v>0</v>
      </c>
      <c r="CA90" s="48">
        <v>19863.400000000001</v>
      </c>
      <c r="CB90" s="18">
        <f t="shared" si="79"/>
        <v>-0.14381896551724133</v>
      </c>
      <c r="CC90" s="15">
        <f>'Investment Analysis'!FI90</f>
        <v>-9.3601895734597179E-2</v>
      </c>
      <c r="CD90" s="48">
        <v>16959.53</v>
      </c>
      <c r="CE90" s="18">
        <f>'Investment Analysis'!FR90</f>
        <v>-7.9048772432015774E-2</v>
      </c>
      <c r="CF90" s="15">
        <f>'Investment Analysis'!FP90</f>
        <v>0.43876848985208128</v>
      </c>
      <c r="CG90" s="48">
        <v>5051.22</v>
      </c>
      <c r="CH90" s="18">
        <f>'Investment Analysis'!FR90</f>
        <v>-7.9048772432015774E-2</v>
      </c>
      <c r="CI90" s="15">
        <f>'Investment Analysis'!FW90</f>
        <v>4.8165398159718216E-2</v>
      </c>
      <c r="CJ90" s="48"/>
      <c r="CK90" s="18">
        <f t="shared" si="94"/>
        <v>0</v>
      </c>
      <c r="CL90" s="15">
        <f>'Investment Analysis'!GD90</f>
        <v>0</v>
      </c>
      <c r="CM90" s="48">
        <v>25009.38</v>
      </c>
      <c r="CN90" s="18">
        <f t="shared" si="105"/>
        <v>2.3799599198397201E-3</v>
      </c>
      <c r="CO90" s="15">
        <f>'Investment Analysis'!GT90</f>
        <v>-5.2110091743119327E-2</v>
      </c>
      <c r="CP90" s="48">
        <v>29203</v>
      </c>
      <c r="CQ90" s="18">
        <f t="shared" si="106"/>
        <v>0.357250084819416</v>
      </c>
      <c r="CR90" s="15">
        <f>'Investment Analysis'!HG90</f>
        <v>0.64052581315656421</v>
      </c>
      <c r="CS90" s="48">
        <v>8250</v>
      </c>
      <c r="CT90" s="18">
        <f t="shared" si="107"/>
        <v>-0.63491698233440719</v>
      </c>
      <c r="CU90" s="15">
        <f>'Investment Analysis'!HN90</f>
        <v>12.879032258064516</v>
      </c>
      <c r="CV90" s="48">
        <v>14717.7</v>
      </c>
      <c r="CW90" s="18">
        <f t="shared" si="108"/>
        <v>-0.48911953069406594</v>
      </c>
      <c r="CX90" s="15">
        <f>'Investment Analysis'!IB90</f>
        <v>2.9461756373937584E-2</v>
      </c>
      <c r="CY90" s="48">
        <v>17205.3</v>
      </c>
      <c r="CZ90" s="18">
        <f t="shared" si="109"/>
        <v>-3.8003913894324892E-2</v>
      </c>
      <c r="DA90" s="15">
        <f>'Investment Analysis'!II90</f>
        <v>9.2399999999999927E-2</v>
      </c>
      <c r="DB90" s="48"/>
      <c r="DC90" s="18">
        <f t="shared" si="110"/>
        <v>0</v>
      </c>
      <c r="DD90" s="15">
        <f>'Investment Analysis'!IP90</f>
        <v>3.4985354422964265</v>
      </c>
      <c r="DE90" s="48"/>
      <c r="DF90" s="18">
        <f>'Investment Analysis'!IY90</f>
        <v>-0.11617046117921773</v>
      </c>
      <c r="DG90" s="15">
        <f>'Investment Analysis'!IW90</f>
        <v>1.4887671232876714</v>
      </c>
      <c r="DH90" s="48">
        <v>5544.4</v>
      </c>
      <c r="DI90" s="18">
        <f t="shared" si="111"/>
        <v>-0.14321918654963534</v>
      </c>
      <c r="DJ90" s="15">
        <f>'Investment Analysis'!JD90</f>
        <v>0.12144012944983835</v>
      </c>
      <c r="DK90" s="48">
        <v>1970.2</v>
      </c>
      <c r="DL90" s="18">
        <f t="shared" si="112"/>
        <v>-0.91339399534045451</v>
      </c>
      <c r="DM90" s="15">
        <f>'Investment Analysis'!JK90</f>
        <v>-3.1104772676977494E-2</v>
      </c>
      <c r="DN90" s="48">
        <v>19504.8</v>
      </c>
      <c r="DO90" s="18">
        <f t="shared" si="113"/>
        <v>16.951955821445008</v>
      </c>
      <c r="DP90" s="15">
        <f>'Investment Analysis'!HU90</f>
        <v>1.9769230769230772</v>
      </c>
      <c r="DQ90" s="48">
        <v>15631.5</v>
      </c>
      <c r="DR90" s="18">
        <f t="shared" si="114"/>
        <v>-0.47253247848827401</v>
      </c>
      <c r="DS90" s="15">
        <f>'Investment Analysis'!JR90</f>
        <v>-0.4597604184241606</v>
      </c>
      <c r="DT90" s="48">
        <v>3378</v>
      </c>
      <c r="DU90" s="18">
        <f t="shared" si="136"/>
        <v>8.5952569169960483E-2</v>
      </c>
      <c r="DV90" s="15">
        <f>'Investment Analysis'!JY90</f>
        <v>-0.43873517786561261</v>
      </c>
      <c r="DW90" s="48">
        <v>4958.5</v>
      </c>
      <c r="DX90" s="18">
        <f t="shared" si="116"/>
        <v>-0.63636696978586094</v>
      </c>
      <c r="DY90" s="15">
        <f>'Investment Analysis'!KF90</f>
        <v>-0.17761806981519512</v>
      </c>
      <c r="DZ90" s="48">
        <v>19691</v>
      </c>
      <c r="EA90" s="18">
        <f t="shared" si="117"/>
        <v>-1.5942028985507246E-2</v>
      </c>
      <c r="EB90" s="15">
        <f>'Investment Analysis'!KM90</f>
        <v>1.0478672985781989</v>
      </c>
      <c r="EC90" s="48">
        <v>2112.1</v>
      </c>
      <c r="ED90" s="18">
        <f>'Investment Analysis'!KV90</f>
        <v>0.5326732673267327</v>
      </c>
      <c r="EE90" s="15">
        <f>'Investment Analysis'!KT90</f>
        <v>-0.40916030534351144</v>
      </c>
      <c r="EF90" s="48">
        <v>38415</v>
      </c>
      <c r="EG90" s="18">
        <f t="shared" si="118"/>
        <v>0.61312673217435121</v>
      </c>
      <c r="EH90" s="15">
        <f>'Investment Analysis'!LH90</f>
        <v>0.42952832821657833</v>
      </c>
      <c r="EI90" s="48">
        <v>19201.05</v>
      </c>
      <c r="EJ90" s="18">
        <f>'Investment Analysis'!LQ90</f>
        <v>0.48791714614499443</v>
      </c>
      <c r="EK90" s="15">
        <f>'Investment Analysis'!LO90</f>
        <v>0.3299428571428572</v>
      </c>
      <c r="EL90" s="48"/>
      <c r="EM90" s="18">
        <f t="shared" si="135"/>
        <v>0</v>
      </c>
      <c r="EN90" s="15">
        <f>'Investment Analysis'!LX90</f>
        <v>0.57729729729729728</v>
      </c>
      <c r="EO90" s="48">
        <v>22743</v>
      </c>
      <c r="EP90" s="68">
        <f t="shared" si="74"/>
        <v>5.6645692883895133</v>
      </c>
      <c r="EQ90" s="15">
        <f>'Investment Analysis'!MC90</f>
        <v>-0.43056179775280901</v>
      </c>
      <c r="ER90" s="48">
        <v>7542.88</v>
      </c>
      <c r="ES90" s="18">
        <f>'Investment Analysis'!LX90</f>
        <v>0.57729729729729728</v>
      </c>
      <c r="ET90" s="15">
        <f>'Investment Analysis'!LA90</f>
        <v>-0.69442513554844987</v>
      </c>
      <c r="EU90" s="48">
        <v>24440</v>
      </c>
      <c r="EV90" s="18">
        <f>'Investment Analysis'!ML90</f>
        <v>0.15120113047574191</v>
      </c>
      <c r="EW90" s="15">
        <f>'Investment Analysis'!MJ90</f>
        <v>2.2938005390835583</v>
      </c>
      <c r="EX90" s="48">
        <v>43696</v>
      </c>
      <c r="EY90" s="18">
        <f t="shared" si="120"/>
        <v>-0.33891599530995875</v>
      </c>
      <c r="EZ90" s="15">
        <f>'Investment Analysis'!MQ90</f>
        <v>-0.13232724384432096</v>
      </c>
      <c r="FA90" s="48"/>
      <c r="FB90" s="18">
        <f t="shared" si="121"/>
        <v>0</v>
      </c>
      <c r="FC90" s="15">
        <f>'Investment Analysis'!MX90</f>
        <v>-0.32678485864877815</v>
      </c>
      <c r="FD90" s="48">
        <v>5012.5</v>
      </c>
      <c r="FE90" s="18">
        <f t="shared" si="122"/>
        <v>-0.68418830882445603</v>
      </c>
      <c r="FF90" s="15">
        <f>'Investment Analysis'!NE90</f>
        <v>0.48003247951575995</v>
      </c>
      <c r="FG90" s="48"/>
      <c r="FH90" s="18">
        <f t="shared" si="123"/>
        <v>0</v>
      </c>
      <c r="FI90" s="15">
        <f>'Investment Analysis'!NL90</f>
        <v>-0.95394998015085353</v>
      </c>
      <c r="FJ90" s="48">
        <v>27839.25</v>
      </c>
      <c r="FK90" s="18">
        <f t="shared" si="124"/>
        <v>0.46165417086693539</v>
      </c>
      <c r="FL90" s="15">
        <f>'Investment Analysis'!NS90</f>
        <v>1.8281142857142858</v>
      </c>
      <c r="FM90" s="48">
        <v>9609.6</v>
      </c>
      <c r="FN90" s="18">
        <f t="shared" si="125"/>
        <v>-0.62134579542364932</v>
      </c>
      <c r="FO90" s="15">
        <f>'Investment Analysis'!NZ90</f>
        <v>-8.875739644970411E-2</v>
      </c>
      <c r="FP90" s="48"/>
      <c r="FQ90" s="18">
        <f t="shared" si="126"/>
        <v>0</v>
      </c>
      <c r="FR90" s="15">
        <f>'Investment Analysis'!OG90</f>
        <v>-0.99361900119643731</v>
      </c>
      <c r="FS90" s="48">
        <v>19514</v>
      </c>
      <c r="FT90" s="18">
        <f t="shared" si="127"/>
        <v>-0.23377605010258071</v>
      </c>
      <c r="FU90" s="15">
        <f>'Investment Analysis'!ON90</f>
        <v>0.67161366313309745</v>
      </c>
      <c r="FV90" s="48"/>
      <c r="FW90" s="18">
        <f t="shared" si="128"/>
        <v>0</v>
      </c>
      <c r="FX90" s="15">
        <f>'Investment Analysis'!OU90</f>
        <v>-0.574025974025974</v>
      </c>
      <c r="FY90" s="48"/>
      <c r="FZ90" s="18">
        <f t="shared" si="129"/>
        <v>0</v>
      </c>
      <c r="GA90" s="15">
        <f>'Investment Analysis'!PB90</f>
        <v>2.8489230769230769</v>
      </c>
      <c r="GB90" s="48"/>
      <c r="GC90" s="18">
        <f>'Investment Analysis'!PK90</f>
        <v>5.7858748147085519E-2</v>
      </c>
      <c r="GD90" s="15">
        <f>'Investment Analysis'!PI90</f>
        <v>-0.36464675473865593</v>
      </c>
      <c r="GE90" s="48">
        <v>28860.799999999999</v>
      </c>
      <c r="GF90" s="18">
        <f>'Investment Analysis'!PY90</f>
        <v>-0.1325536062378167</v>
      </c>
      <c r="GG90" s="15">
        <f>'Investment Analysis'!PW90</f>
        <v>-0.48967889908256884</v>
      </c>
      <c r="GH90" s="48">
        <v>14449.6</v>
      </c>
      <c r="GI90" s="18">
        <f>'Investment Analysis'!QF90</f>
        <v>4.0888703452592066E-2</v>
      </c>
      <c r="GJ90" s="15">
        <f>'Investment Analysis'!QD90</f>
        <v>-0.40845905332108234</v>
      </c>
      <c r="GK90" s="48">
        <v>15196</v>
      </c>
      <c r="GL90" s="18">
        <f>'Investment Analysis'!QM90</f>
        <v>-8.4615384615384689E-2</v>
      </c>
      <c r="GM90" s="15">
        <f>'Investment Analysis'!QK90</f>
        <v>-0.52589641434262946</v>
      </c>
      <c r="GN90" s="48">
        <v>30596.67</v>
      </c>
      <c r="GO90" s="18">
        <f>'Investment Analysis'!QT90</f>
        <v>0.12020905923344939</v>
      </c>
      <c r="GP90" s="15">
        <f>'Investment Analysis'!QR90</f>
        <v>-0.98432433750213311</v>
      </c>
      <c r="GQ90" s="48">
        <v>29049.65</v>
      </c>
      <c r="GR90" s="18">
        <f>'Investment Analysis'!RA90</f>
        <v>-0.29219452390682471</v>
      </c>
      <c r="GS90" s="15">
        <f>'Investment Analysis'!QY90</f>
        <v>-0.50934844192634554</v>
      </c>
      <c r="GT90" s="48">
        <v>12933</v>
      </c>
      <c r="GU90" s="18">
        <f>'Investment Analysis'!RH90</f>
        <v>-0.17494949494949488</v>
      </c>
      <c r="GV90" s="15">
        <f>'Investment Analysis'!RF90</f>
        <v>-0.55886800604882259</v>
      </c>
      <c r="GW90" s="48"/>
      <c r="GX90" s="18">
        <f>'Investment Analysis'!RO90</f>
        <v>-0.16388775925172838</v>
      </c>
      <c r="GY90" s="15">
        <f>'Investment Analysis'!RM90</f>
        <v>-0.23703497541515919</v>
      </c>
      <c r="GZ90" s="48">
        <v>25620</v>
      </c>
      <c r="HA90" s="18">
        <f>'Investment Analysis'!RV90</f>
        <v>-0.38531669865642992</v>
      </c>
      <c r="HB90" s="15">
        <f>'Investment Analysis'!RT90</f>
        <v>-0.125</v>
      </c>
      <c r="HC90" s="48"/>
      <c r="HD90" s="18">
        <f>'Investment Analysis'!SC90</f>
        <v>0.53484067169112792</v>
      </c>
      <c r="HE90" s="15">
        <f>'Investment Analysis'!SA90</f>
        <v>-0.12761160378776495</v>
      </c>
      <c r="HF90" s="48">
        <v>4430</v>
      </c>
      <c r="HG90" s="18">
        <f>'Investment Analysis'!SJ90</f>
        <v>-0.4193971166448231</v>
      </c>
      <c r="HH90" s="15">
        <f>'Investment Analysis'!SH90</f>
        <v>-0.29120000000000007</v>
      </c>
      <c r="HI90" s="48">
        <v>11368</v>
      </c>
      <c r="HJ90" s="18">
        <f>'Investment Analysis'!SM90</f>
        <v>2.0202020202020221E-2</v>
      </c>
      <c r="HK90" s="15">
        <f>'Investment Analysis'!SK90</f>
        <v>0</v>
      </c>
      <c r="HL90" s="48"/>
      <c r="HM90" s="18">
        <f>'Investment Analysis'!SP90</f>
        <v>0</v>
      </c>
      <c r="HN90" s="15">
        <f>'Investment Analysis'!SN90</f>
        <v>1.6595629132017103E-2</v>
      </c>
      <c r="HO90" s="48"/>
      <c r="HP90" s="18">
        <f>'Investment Analysis'!TE90</f>
        <v>0.57564102564102559</v>
      </c>
      <c r="HQ90" s="15">
        <f>'Investment Analysis'!TC90</f>
        <v>-0.39113202873420855</v>
      </c>
      <c r="HR90" s="48"/>
      <c r="HS90" s="18">
        <f>'Investment Analysis'!TL90</f>
        <v>8.4365781710914328E-2</v>
      </c>
      <c r="HT90" s="15">
        <f>'Investment Analysis'!TJ90</f>
        <v>-0.16454545454545458</v>
      </c>
      <c r="HU90" s="48"/>
      <c r="HV90" s="18">
        <f>'Investment Analysis'!TS90</f>
        <v>-0.11226890756302521</v>
      </c>
      <c r="HW90" s="15">
        <f>'Investment Analysis'!TQ90</f>
        <v>-0.61505105201402199</v>
      </c>
      <c r="HX90" s="48"/>
      <c r="HY90" s="18">
        <f>'Investment Analysis'!TZ90</f>
        <v>0.25146198830409366</v>
      </c>
      <c r="HZ90" s="15">
        <f>'Investment Analysis'!TX90</f>
        <v>-0.51473922902494329</v>
      </c>
      <c r="IA90" s="48"/>
      <c r="IB90" s="18">
        <f>'Investment Analysis'!UG90</f>
        <v>0</v>
      </c>
      <c r="IC90" s="15">
        <f>'Investment Analysis'!UE90</f>
        <v>0</v>
      </c>
      <c r="ID90" s="48"/>
      <c r="IE90" s="18">
        <f>'Investment Analysis'!UN90</f>
        <v>0</v>
      </c>
      <c r="IF90" s="15">
        <f>'Investment Analysis'!UL90</f>
        <v>0</v>
      </c>
      <c r="IG90" s="48"/>
      <c r="IH90" s="18">
        <f>'Investment Analysis'!UU90</f>
        <v>0</v>
      </c>
      <c r="II90" s="15">
        <f>'Investment Analysis'!US90</f>
        <v>0</v>
      </c>
      <c r="IJ90" s="48"/>
      <c r="IK90" s="18">
        <f>'Investment Analysis'!VB90</f>
        <v>0</v>
      </c>
      <c r="IL90" s="15">
        <f>'Investment Analysis'!UZ90</f>
        <v>0</v>
      </c>
      <c r="IM90" s="48"/>
      <c r="IN90" s="18">
        <f>'Investment Analysis'!VI90</f>
        <v>0</v>
      </c>
      <c r="IO90" s="15">
        <f>'Investment Analysis'!VG90</f>
        <v>0</v>
      </c>
      <c r="IP90" s="18"/>
      <c r="IQ90" s="18"/>
      <c r="IR90" s="18"/>
      <c r="IS90" s="108">
        <f t="shared" si="133"/>
        <v>853.03000000002794</v>
      </c>
      <c r="IT90" s="48">
        <f t="shared" si="134"/>
        <v>948133.62000000023</v>
      </c>
      <c r="IU90" s="101">
        <f t="shared" si="130"/>
        <v>0</v>
      </c>
      <c r="IV90" s="101"/>
      <c r="IW90" s="15">
        <f t="shared" si="131"/>
        <v>-8.6144487972941636E-2</v>
      </c>
      <c r="IX90" s="113">
        <f t="shared" si="132"/>
        <v>-89375.70999999973</v>
      </c>
      <c r="IY90" s="21">
        <f t="shared" si="102"/>
        <v>0.15172782901503523</v>
      </c>
      <c r="IZ90" s="173">
        <f t="shared" si="103"/>
        <v>125380.73000000021</v>
      </c>
    </row>
    <row r="91" spans="1:260" x14ac:dyDescent="0.2">
      <c r="A91" s="3">
        <f>'Investment Analysis'!A91</f>
        <v>45777</v>
      </c>
      <c r="B91" s="4">
        <f>'Investment Analysis'!B91</f>
        <v>45777</v>
      </c>
      <c r="C91" s="27">
        <f>'Investment Analysis'!C91</f>
        <v>40669.360000000001</v>
      </c>
      <c r="D91" s="14">
        <f>'Investment Analysis'!D91</f>
        <v>141.73999999999796</v>
      </c>
      <c r="E91" s="15">
        <f>'Investment Analysis'!E91</f>
        <v>3.4973679678204136E-3</v>
      </c>
      <c r="F91" s="13">
        <f>'Investment Analysis'!G91</f>
        <v>5569.06</v>
      </c>
      <c r="G91" s="14">
        <f>'Investment Analysis'!H91</f>
        <v>8.2300000000004729</v>
      </c>
      <c r="H91" s="15">
        <f>'Investment Analysis'!I91</f>
        <v>1.4799948928488145E-3</v>
      </c>
      <c r="I91" s="13">
        <f>'Investment Analysis'!K91</f>
        <v>17446.34</v>
      </c>
      <c r="J91" s="14">
        <f>'Investment Analysis'!L91</f>
        <v>-14.979999999999563</v>
      </c>
      <c r="K91" s="15">
        <f>'Investment Analysis'!M91</f>
        <v>-8.5789619570568335E-4</v>
      </c>
      <c r="L91" s="41">
        <f>'Investment Analysis'!T91</f>
        <v>251.80491984500088</v>
      </c>
      <c r="M91" s="21">
        <f>'Investment Analysis'!V91</f>
        <v>8.3069454211102381E-4</v>
      </c>
      <c r="N91" s="21">
        <f>'Investment Analysis'!W91</f>
        <v>-2.6726304040277451E-2</v>
      </c>
      <c r="P91" s="48">
        <f>'Investment Analysis'!Y91</f>
        <v>541664.04</v>
      </c>
      <c r="Q91" s="18"/>
      <c r="R91" s="83"/>
      <c r="S91" s="48">
        <v>19006.05</v>
      </c>
      <c r="T91" s="18">
        <f>'Investment Analysis'!AH91</f>
        <v>-0.12532464674032662</v>
      </c>
      <c r="U91" s="15">
        <f>'Investment Analysis'!AF91</f>
        <v>0.20592340838744902</v>
      </c>
      <c r="V91" s="48">
        <v>16568.88</v>
      </c>
      <c r="W91" s="18">
        <f>'Investment Analysis'!AO91</f>
        <v>-4.0418449833571152E-2</v>
      </c>
      <c r="X91" s="15">
        <f>'Investment Analysis'!AM91</f>
        <v>8.4946236559139687E-2</v>
      </c>
      <c r="Y91" s="48">
        <v>9435.36</v>
      </c>
      <c r="Z91" s="18">
        <f t="shared" si="104"/>
        <v>-5.4194065757818703E-2</v>
      </c>
      <c r="AA91" s="15">
        <f>'Investment Analysis'!GM91</f>
        <v>-2.5925925925925845E-2</v>
      </c>
      <c r="AB91" s="48">
        <v>2280.02</v>
      </c>
      <c r="AC91" s="18">
        <f t="shared" si="137"/>
        <v>4.737897108524221</v>
      </c>
      <c r="AD91" s="15">
        <f>'Investment Analysis'!AT91</f>
        <v>0.10075275043427921</v>
      </c>
      <c r="AE91" s="48">
        <v>20623.419999999998</v>
      </c>
      <c r="AF91" s="18">
        <f>'Investment Analysis'!BC91</f>
        <v>-5.2451148440178307E-2</v>
      </c>
      <c r="AG91" s="15">
        <f>'Investment Analysis'!BA91</f>
        <v>0.44280387770320656</v>
      </c>
      <c r="AH91" s="48"/>
      <c r="AI91" s="18">
        <f t="shared" si="138"/>
        <v>0</v>
      </c>
      <c r="AJ91" s="15">
        <f>'Investment Analysis'!BH91</f>
        <v>0</v>
      </c>
      <c r="AK91" s="48">
        <v>17632.330000000002</v>
      </c>
      <c r="AL91" s="18">
        <f t="shared" si="139"/>
        <v>5.4029971406290622</v>
      </c>
      <c r="AM91" s="15">
        <f>'Investment Analysis'!BO91</f>
        <v>8.1172111822162343E-2</v>
      </c>
      <c r="AN91" s="48">
        <v>12822.68</v>
      </c>
      <c r="AO91" s="18">
        <f t="shared" si="98"/>
        <v>8.2290258620689656</v>
      </c>
      <c r="AP91" s="15">
        <f>'Investment Analysis'!BV91</f>
        <v>-7.031669350509924E-2</v>
      </c>
      <c r="AQ91" s="48"/>
      <c r="AR91" s="18">
        <f t="shared" si="99"/>
        <v>0</v>
      </c>
      <c r="AS91" s="15">
        <f>'Investment Analysis'!CC91</f>
        <v>0</v>
      </c>
      <c r="AT91" s="48">
        <v>21893.9</v>
      </c>
      <c r="AU91" s="18">
        <f>'Investment Analysis'!CL91</f>
        <v>-0.16850989522700813</v>
      </c>
      <c r="AV91" s="15">
        <f>'Investment Analysis'!CJ91</f>
        <v>-5.4912338736354621E-2</v>
      </c>
      <c r="AW91" s="48">
        <v>16477.53</v>
      </c>
      <c r="AX91" s="18">
        <f t="shared" si="140"/>
        <v>-3.9779140466663261E-2</v>
      </c>
      <c r="AY91" s="15">
        <f>'Investment Analysis'!CQ91</f>
        <v>-5.4562858966177435E-2</v>
      </c>
      <c r="AZ91" s="48">
        <v>14616.26</v>
      </c>
      <c r="BA91" s="18">
        <f>'Investment Analysis'!CZ91</f>
        <v>-0.10193133047210312</v>
      </c>
      <c r="BB91" s="15">
        <f>'Investment Analysis'!CX91</f>
        <v>4.1368584758942409E-2</v>
      </c>
      <c r="BC91" s="48">
        <v>8795.3799999999992</v>
      </c>
      <c r="BD91" s="18">
        <f t="shared" si="141"/>
        <v>2.8636968429439298</v>
      </c>
      <c r="BE91" s="15">
        <f>'Investment Analysis'!DE91</f>
        <v>-0.15683584819387286</v>
      </c>
      <c r="BF91" s="48">
        <v>4447.9799999999996</v>
      </c>
      <c r="BG91" s="18">
        <f>'Investment Analysis'!DN91</f>
        <v>9.6299810246679385E-2</v>
      </c>
      <c r="BH91" s="15">
        <f>'Investment Analysis'!DL91</f>
        <v>4.6885617214043045E-2</v>
      </c>
      <c r="BI91" s="48">
        <v>2024.12</v>
      </c>
      <c r="BJ91" s="18">
        <f>'Investment Analysis'!EB91</f>
        <v>-0.22438004182850307</v>
      </c>
      <c r="BK91" s="15">
        <f>'Investment Analysis'!DZ91</f>
        <v>0.38527214514407698</v>
      </c>
      <c r="BL91" s="48">
        <v>3675.35</v>
      </c>
      <c r="BM91" s="18">
        <f>'Investment Analysis'!EI91</f>
        <v>-0.15970715835141008</v>
      </c>
      <c r="BN91" s="15">
        <f>'Investment Analysis'!EG91</f>
        <v>0.4736091298145505</v>
      </c>
      <c r="BO91" s="48"/>
      <c r="BP91" s="18">
        <f>'Investment Analysis'!DU91</f>
        <v>-1.5756302521007135E-3</v>
      </c>
      <c r="BQ91" s="15">
        <f>'Investment Analysis'!DS91</f>
        <v>0</v>
      </c>
      <c r="BR91" s="48">
        <v>5182.8</v>
      </c>
      <c r="BS91" s="18">
        <f>'Investment Analysis'!EP91</f>
        <v>-6.8194070080862562E-2</v>
      </c>
      <c r="BT91" s="15">
        <f>'Investment Analysis'!EN91</f>
        <v>0.60691044313603937</v>
      </c>
      <c r="BU91" s="48">
        <v>13102.68</v>
      </c>
      <c r="BV91" s="18">
        <f t="shared" si="142"/>
        <v>0.42029075245658909</v>
      </c>
      <c r="BW91" s="15">
        <f>'Investment Analysis'!EU91</f>
        <v>1.5754798052134183E-2</v>
      </c>
      <c r="BX91" s="48">
        <v>0</v>
      </c>
      <c r="BY91" s="18">
        <f t="shared" si="91"/>
        <v>0</v>
      </c>
      <c r="BZ91" s="15">
        <f>'Investment Analysis'!FB91</f>
        <v>0</v>
      </c>
      <c r="CA91" s="48">
        <v>19399.740000000002</v>
      </c>
      <c r="CB91" s="18">
        <f t="shared" si="79"/>
        <v>-0.16380431034482751</v>
      </c>
      <c r="CC91" s="15">
        <f>'Investment Analysis'!FI91</f>
        <v>-0.11475964793500341</v>
      </c>
      <c r="CD91" s="48">
        <v>16978.79</v>
      </c>
      <c r="CE91" s="18">
        <f>'Investment Analysis'!FR91</f>
        <v>-7.8002862490366545E-2</v>
      </c>
      <c r="CF91" s="15">
        <f>'Investment Analysis'!FP91</f>
        <v>0.44040247678018585</v>
      </c>
      <c r="CG91" s="48">
        <v>5058.8900000000003</v>
      </c>
      <c r="CH91" s="18">
        <f>'Investment Analysis'!FR91</f>
        <v>-7.8002862490366545E-2</v>
      </c>
      <c r="CI91" s="15">
        <f>'Investment Analysis'!FW91</f>
        <v>4.9755765080086285E-2</v>
      </c>
      <c r="CJ91" s="48"/>
      <c r="CK91" s="18">
        <f t="shared" si="94"/>
        <v>0</v>
      </c>
      <c r="CL91" s="15">
        <f>'Investment Analysis'!GD91</f>
        <v>0</v>
      </c>
      <c r="CM91" s="48">
        <v>25077.71</v>
      </c>
      <c r="CN91" s="18">
        <f t="shared" si="105"/>
        <v>5.1186372745490628E-3</v>
      </c>
      <c r="CO91" s="15">
        <f>'Investment Analysis'!GT91</f>
        <v>-4.4036697247706397E-2</v>
      </c>
      <c r="CP91" s="54">
        <v>7054</v>
      </c>
      <c r="CQ91" s="18">
        <f t="shared" si="106"/>
        <v>-0.67215552859924799</v>
      </c>
      <c r="CR91" s="15">
        <f>'Investment Analysis'!HG91</f>
        <v>0.5850794899162971</v>
      </c>
      <c r="CS91" s="48">
        <v>8100</v>
      </c>
      <c r="CT91" s="18">
        <f t="shared" si="107"/>
        <v>-0.64155485538287249</v>
      </c>
      <c r="CU91" s="15">
        <f>'Investment Analysis'!HN91</f>
        <v>12.620967741935484</v>
      </c>
      <c r="CV91" s="54">
        <v>544.6</v>
      </c>
      <c r="CW91" s="18">
        <f t="shared" si="108"/>
        <v>-0.98109585712550118</v>
      </c>
      <c r="CX91" s="15">
        <f>'Investment Analysis'!IB91</f>
        <v>2.8517469310670406E-2</v>
      </c>
      <c r="CY91" s="54">
        <v>962.35</v>
      </c>
      <c r="CZ91" s="18">
        <f t="shared" si="109"/>
        <v>-0.94619233994967855</v>
      </c>
      <c r="DA91" s="15">
        <f>'Investment Analysis'!II91</f>
        <v>9.9828571428571419E-2</v>
      </c>
      <c r="DB91" s="48"/>
      <c r="DC91" s="18">
        <f t="shared" si="110"/>
        <v>0</v>
      </c>
      <c r="DD91" s="15">
        <f>'Investment Analysis'!IP91</f>
        <v>3.4979496192149968</v>
      </c>
      <c r="DE91" s="48"/>
      <c r="DF91" s="18">
        <f>'Investment Analysis'!IY91</f>
        <v>-0.1214244016345593</v>
      </c>
      <c r="DG91" s="15">
        <f>'Investment Analysis'!IW91</f>
        <v>1.473972602739726</v>
      </c>
      <c r="DH91" s="54">
        <v>1098</v>
      </c>
      <c r="DI91" s="18">
        <f t="shared" si="111"/>
        <v>-0.8303251328965261</v>
      </c>
      <c r="DJ91" s="15">
        <f>'Investment Analysis'!JD91</f>
        <v>0.11043689320388354</v>
      </c>
      <c r="DK91" s="48">
        <v>1976.3</v>
      </c>
      <c r="DL91" s="18">
        <f t="shared" si="112"/>
        <v>-0.91312585168578841</v>
      </c>
      <c r="DM91" s="15">
        <f>'Investment Analysis'!JK91</f>
        <v>-2.8104944798249296E-2</v>
      </c>
      <c r="DN91" s="54">
        <v>1056.3</v>
      </c>
      <c r="DO91" s="18">
        <f t="shared" si="113"/>
        <v>-2.7795674183156968E-2</v>
      </c>
      <c r="DP91" s="15">
        <f>'Investment Analysis'!HU91</f>
        <v>1.9008241758241757</v>
      </c>
      <c r="DQ91" s="54">
        <v>1556.4</v>
      </c>
      <c r="DR91" s="18">
        <f t="shared" si="114"/>
        <v>-0.94748101906529436</v>
      </c>
      <c r="DS91" s="15">
        <f>'Investment Analysis'!JR91</f>
        <v>-0.46043529610258144</v>
      </c>
      <c r="DT91" s="54">
        <v>828.5</v>
      </c>
      <c r="DU91" s="18">
        <f t="shared" si="136"/>
        <v>-0.92175494071146247</v>
      </c>
      <c r="DV91" s="15">
        <f>'Investment Analysis'!JY91</f>
        <v>-0.44268774703557312</v>
      </c>
      <c r="DW91" s="48">
        <v>4972.5</v>
      </c>
      <c r="DX91" s="18">
        <f t="shared" si="116"/>
        <v>-0.63534027574068641</v>
      </c>
      <c r="DY91" s="15">
        <f>'Investment Analysis'!KF91</f>
        <v>-0.21303901437371664</v>
      </c>
      <c r="DZ91" s="48">
        <v>19964</v>
      </c>
      <c r="EA91" s="18">
        <f t="shared" si="117"/>
        <v>-2.2988505747126436E-3</v>
      </c>
      <c r="EB91" s="15">
        <f>'Investment Analysis'!KM91</f>
        <v>1.0402843601895733</v>
      </c>
      <c r="EC91" s="48">
        <v>2125</v>
      </c>
      <c r="ED91" s="18">
        <f>'Investment Analysis'!KV91</f>
        <v>0.50495049504950495</v>
      </c>
      <c r="EE91" s="15">
        <f>'Investment Analysis'!KT91</f>
        <v>-0.41984732824427484</v>
      </c>
      <c r="EF91" s="54">
        <v>1236</v>
      </c>
      <c r="EG91" s="18">
        <f t="shared" si="118"/>
        <v>-0.94809775762156712</v>
      </c>
      <c r="EH91" s="15">
        <f>'Investment Analysis'!LH91</f>
        <v>0.37984928830588893</v>
      </c>
      <c r="EI91" s="48">
        <v>19400.7</v>
      </c>
      <c r="EJ91" s="18">
        <f>'Investment Analysis'!LQ91</f>
        <v>0.50338831351489588</v>
      </c>
      <c r="EK91" s="15">
        <f>'Investment Analysis'!LO91</f>
        <v>0.34377142857142856</v>
      </c>
      <c r="EL91" s="48"/>
      <c r="EM91" s="18">
        <f t="shared" si="135"/>
        <v>0</v>
      </c>
      <c r="EN91" s="15">
        <f>'Investment Analysis'!LX91</f>
        <v>0.5956756756756757</v>
      </c>
      <c r="EO91" s="48">
        <v>22662</v>
      </c>
      <c r="EP91" s="68">
        <f t="shared" ref="EP91:EP154" si="143">IF(EO91&gt;0,(EO91-500-EP$5)/EP$5,0)</f>
        <v>5.640299625468165</v>
      </c>
      <c r="EQ91" s="15">
        <f>'Investment Analysis'!MC91</f>
        <v>-0.43955056179775276</v>
      </c>
      <c r="ER91" s="48">
        <v>7640.08</v>
      </c>
      <c r="ES91" s="18">
        <f>'Investment Analysis'!LX91</f>
        <v>0.5956756756756757</v>
      </c>
      <c r="ET91" s="15">
        <f>'Investment Analysis'!LA91</f>
        <v>-0.69998609759488395</v>
      </c>
      <c r="EU91" s="54">
        <v>1187</v>
      </c>
      <c r="EV91" s="18">
        <f>'Investment Analysis'!ML91</f>
        <v>0.11822892133772953</v>
      </c>
      <c r="EW91" s="15">
        <f>'Investment Analysis'!MJ91</f>
        <v>2.1994609164420487</v>
      </c>
      <c r="EX91" s="54">
        <v>10912</v>
      </c>
      <c r="EY91" s="18">
        <f t="shared" si="120"/>
        <v>-0.83491054881046933</v>
      </c>
      <c r="EZ91" s="15">
        <f>'Investment Analysis'!MQ91</f>
        <v>-0.13328038125496425</v>
      </c>
      <c r="FA91" s="48"/>
      <c r="FB91" s="18">
        <f t="shared" si="121"/>
        <v>0</v>
      </c>
      <c r="FC91" s="15">
        <f>'Investment Analysis'!MX91</f>
        <v>-0.29420220412074749</v>
      </c>
      <c r="FD91" s="54">
        <v>1007.7</v>
      </c>
      <c r="FE91" s="18">
        <f t="shared" si="122"/>
        <v>-0.93651003666880883</v>
      </c>
      <c r="FF91" s="15">
        <f>'Investment Analysis'!NE91</f>
        <v>0.48770945596811099</v>
      </c>
      <c r="FG91" s="48"/>
      <c r="FH91" s="18">
        <f t="shared" si="123"/>
        <v>0</v>
      </c>
      <c r="FI91" s="15">
        <f>'Investment Analysis'!NL91</f>
        <v>-0.95458515283842793</v>
      </c>
      <c r="FJ91" s="54">
        <v>9270.5</v>
      </c>
      <c r="FK91" s="18">
        <f t="shared" si="124"/>
        <v>-0.51326759912634412</v>
      </c>
      <c r="FL91" s="15">
        <f>'Investment Analysis'!NS91</f>
        <v>1.8252952380952381</v>
      </c>
      <c r="FM91" s="54">
        <v>1588</v>
      </c>
      <c r="FN91" s="18">
        <f t="shared" si="125"/>
        <v>-0.93742685680285909</v>
      </c>
      <c r="FO91" s="15">
        <f>'Investment Analysis'!NZ91</f>
        <v>-9.6495220755575678E-2</v>
      </c>
      <c r="FP91" s="48"/>
      <c r="FQ91" s="18">
        <f t="shared" si="126"/>
        <v>0</v>
      </c>
      <c r="FR91" s="15">
        <f>'Investment Analysis'!OG91</f>
        <v>-0.99344175122967171</v>
      </c>
      <c r="FS91" s="54">
        <v>1732.25</v>
      </c>
      <c r="FT91" s="18">
        <f t="shared" si="127"/>
        <v>-0.93198260545199318</v>
      </c>
      <c r="FU91" s="15">
        <f>'Investment Analysis'!ON91</f>
        <v>0.63227326266195527</v>
      </c>
      <c r="FV91" s="48"/>
      <c r="FW91" s="18">
        <f t="shared" si="128"/>
        <v>0</v>
      </c>
      <c r="FX91" s="15">
        <f>'Investment Analysis'!OU91</f>
        <v>-0.59220779220779229</v>
      </c>
      <c r="FY91" s="54"/>
      <c r="FZ91" s="18">
        <f t="shared" si="129"/>
        <v>0</v>
      </c>
      <c r="GA91" s="15">
        <f>'Investment Analysis'!PB91</f>
        <v>2.8612307692307692</v>
      </c>
      <c r="GB91" s="48"/>
      <c r="GC91" s="18">
        <f>'Investment Analysis'!PK91</f>
        <v>5.2072873332377062E-2</v>
      </c>
      <c r="GD91" s="15">
        <f>'Investment Analysis'!PI91</f>
        <v>-0.36812176909821936</v>
      </c>
      <c r="GE91" s="48">
        <v>29233.599999999999</v>
      </c>
      <c r="GF91" s="18">
        <f>'Investment Analysis'!PY91</f>
        <v>-0.11890838206627687</v>
      </c>
      <c r="GG91" s="15">
        <f>'Investment Analysis'!PW91</f>
        <v>-0.4816513761467891</v>
      </c>
      <c r="GH91" s="54">
        <v>1323.7</v>
      </c>
      <c r="GI91" s="18">
        <f>'Investment Analysis'!QF91</f>
        <v>4.3339939501408166E-2</v>
      </c>
      <c r="GJ91" s="15">
        <f>'Investment Analysis'!QD91</f>
        <v>-0.40706600669847942</v>
      </c>
      <c r="GK91" s="48">
        <v>1854.5</v>
      </c>
      <c r="GL91" s="18">
        <f>'Investment Analysis'!QM91</f>
        <v>-8.4615384615384689E-2</v>
      </c>
      <c r="GM91" s="15">
        <f>'Investment Analysis'!QK91</f>
        <v>-0.52589641434262946</v>
      </c>
      <c r="GN91" s="54">
        <v>14177.57</v>
      </c>
      <c r="GO91" s="18">
        <f>'Investment Analysis'!QT91</f>
        <v>-8.4494773519163818E-2</v>
      </c>
      <c r="GP91" s="15">
        <f>'Investment Analysis'!QR91</f>
        <v>-0.98718886369731096</v>
      </c>
      <c r="GQ91" s="48">
        <v>29649.599999999999</v>
      </c>
      <c r="GR91" s="18">
        <f>'Investment Analysis'!RA91</f>
        <v>-0.30935839803841442</v>
      </c>
      <c r="GS91" s="15">
        <f>'Investment Analysis'!QY91</f>
        <v>-0.52124645892351273</v>
      </c>
      <c r="GT91" s="54">
        <v>1296.3</v>
      </c>
      <c r="GU91" s="18">
        <f>'Investment Analysis'!RH91</f>
        <v>-0.19111111111111112</v>
      </c>
      <c r="GV91" s="15">
        <f>'Investment Analysis'!RF91</f>
        <v>-0.5675091812486498</v>
      </c>
      <c r="GW91" s="48"/>
      <c r="GX91" s="18">
        <f>'Investment Analysis'!RO91</f>
        <v>-0.15265351769011795</v>
      </c>
      <c r="GY91" s="15">
        <f>'Investment Analysis'!RM91</f>
        <v>-0.22678356062714544</v>
      </c>
      <c r="GZ91" s="54">
        <v>617</v>
      </c>
      <c r="HA91" s="18">
        <f>'Investment Analysis'!RV91</f>
        <v>-0.40786948176583493</v>
      </c>
      <c r="HB91" s="15">
        <f>'Investment Analysis'!RT91</f>
        <v>-0.15710382513661206</v>
      </c>
      <c r="HC91" s="48"/>
      <c r="HD91" s="18">
        <f>'Investment Analysis'!SC91</f>
        <v>0.56604522015073389</v>
      </c>
      <c r="HE91" s="15">
        <f>'Investment Analysis'!SA91</f>
        <v>-0.109875244250714</v>
      </c>
      <c r="HF91" s="54">
        <v>443.5</v>
      </c>
      <c r="HG91" s="18">
        <f>'Investment Analysis'!SJ91</f>
        <v>-0.41874180865006555</v>
      </c>
      <c r="HH91" s="15">
        <f>'Investment Analysis'!SH91</f>
        <v>-0.29040000000000005</v>
      </c>
      <c r="HI91" s="54">
        <v>777</v>
      </c>
      <c r="HJ91" s="18">
        <f>'Investment Analysis'!SM91</f>
        <v>-3.9603960396039639E-2</v>
      </c>
      <c r="HK91" s="15">
        <f>'Investment Analysis'!SK91</f>
        <v>0</v>
      </c>
      <c r="HL91" s="48"/>
      <c r="HM91" s="18">
        <f>'Investment Analysis'!SP91</f>
        <v>0</v>
      </c>
      <c r="HN91" s="15">
        <f>'Investment Analysis'!SN91</f>
        <v>-4.0434654938150662E-2</v>
      </c>
      <c r="HO91" s="48"/>
      <c r="HP91" s="18">
        <f>'Investment Analysis'!TE91</f>
        <v>0.56794871794871804</v>
      </c>
      <c r="HQ91" s="15">
        <f>'Investment Analysis'!TC91</f>
        <v>-0.39410453306911064</v>
      </c>
      <c r="HR91" s="48"/>
      <c r="HS91" s="18">
        <f>'Investment Analysis'!TL91</f>
        <v>0.11091445427728602</v>
      </c>
      <c r="HT91" s="15">
        <f>'Investment Analysis'!TJ91</f>
        <v>-0.14409090909090913</v>
      </c>
      <c r="HU91" s="48"/>
      <c r="HV91" s="18">
        <f>'Investment Analysis'!TS91</f>
        <v>-0.15226890756302525</v>
      </c>
      <c r="HW91" s="15">
        <f>'Investment Analysis'!TQ91</f>
        <v>-0.63239634728487826</v>
      </c>
      <c r="HX91" s="48"/>
      <c r="HY91" s="18">
        <f>'Investment Analysis'!TZ91</f>
        <v>0.23976608187134513</v>
      </c>
      <c r="HZ91" s="15">
        <f>'Investment Analysis'!TX91</f>
        <v>-0.51927437641723351</v>
      </c>
      <c r="IA91" s="48"/>
      <c r="IB91" s="18">
        <f>'Investment Analysis'!UG91</f>
        <v>0</v>
      </c>
      <c r="IC91" s="15">
        <f>'Investment Analysis'!UE91</f>
        <v>0</v>
      </c>
      <c r="ID91" s="48"/>
      <c r="IE91" s="18">
        <f>'Investment Analysis'!UN91</f>
        <v>0</v>
      </c>
      <c r="IF91" s="15">
        <f>'Investment Analysis'!UL91</f>
        <v>0</v>
      </c>
      <c r="IG91" s="48"/>
      <c r="IH91" s="18">
        <f>'Investment Analysis'!UU91</f>
        <v>0</v>
      </c>
      <c r="II91" s="15">
        <f>'Investment Analysis'!US91</f>
        <v>0</v>
      </c>
      <c r="IJ91" s="48"/>
      <c r="IK91" s="18">
        <f>'Investment Analysis'!VB91</f>
        <v>0</v>
      </c>
      <c r="IL91" s="15">
        <f>'Investment Analysis'!UZ91</f>
        <v>0</v>
      </c>
      <c r="IM91" s="48"/>
      <c r="IN91" s="18">
        <f>'Investment Analysis'!VI91</f>
        <v>0</v>
      </c>
      <c r="IO91" s="15">
        <f>'Investment Analysis'!VG91</f>
        <v>0</v>
      </c>
      <c r="IP91" s="18"/>
      <c r="IQ91" s="18"/>
      <c r="IR91" s="18"/>
      <c r="IS91" s="108">
        <f t="shared" si="133"/>
        <v>54877.239999999874</v>
      </c>
      <c r="IT91" s="48">
        <f t="shared" si="134"/>
        <v>1003010.8600000001</v>
      </c>
      <c r="IU91" s="101">
        <f t="shared" si="130"/>
        <v>0</v>
      </c>
      <c r="IV91" s="101"/>
      <c r="IW91" s="15">
        <f t="shared" si="131"/>
        <v>-3.3251238328622895E-2</v>
      </c>
      <c r="IX91" s="113">
        <f t="shared" si="132"/>
        <v>-34498.469999999856</v>
      </c>
      <c r="IY91" s="21">
        <f t="shared" si="102"/>
        <v>0.21813679383392739</v>
      </c>
      <c r="IZ91" s="173">
        <f t="shared" si="103"/>
        <v>180257.97000000009</v>
      </c>
    </row>
    <row r="92" spans="1:260" x14ac:dyDescent="0.2">
      <c r="A92" s="3">
        <f>'Investment Analysis'!A92</f>
        <v>45778</v>
      </c>
      <c r="B92" s="4">
        <f>'Investment Analysis'!B92</f>
        <v>45778</v>
      </c>
      <c r="C92" s="27">
        <f>'Investment Analysis'!C92</f>
        <v>40752.78</v>
      </c>
      <c r="D92" s="14">
        <f>'Investment Analysis'!D92</f>
        <v>83.419999999998254</v>
      </c>
      <c r="E92" s="15">
        <f>'Investment Analysis'!E92</f>
        <v>2.0511756270567881E-3</v>
      </c>
      <c r="F92" s="13">
        <f>'Investment Analysis'!G92</f>
        <v>5604.12</v>
      </c>
      <c r="G92" s="14">
        <f>'Investment Analysis'!H92</f>
        <v>35.059999999999491</v>
      </c>
      <c r="H92" s="15">
        <f>'Investment Analysis'!I92</f>
        <v>6.2954969061205105E-3</v>
      </c>
      <c r="I92" s="13">
        <f>'Investment Analysis'!K92</f>
        <v>17710.740000000002</v>
      </c>
      <c r="J92" s="14">
        <f>'Investment Analysis'!L92</f>
        <v>264.40000000000146</v>
      </c>
      <c r="K92" s="15">
        <f>'Investment Analysis'!M92</f>
        <v>1.5155041114640748E-2</v>
      </c>
      <c r="L92" s="41">
        <f>'Investment Analysis'!T92</f>
        <v>252.78282243342778</v>
      </c>
      <c r="M92" s="21">
        <f>'Investment Analysis'!V92</f>
        <v>3.8835722075202129E-3</v>
      </c>
      <c r="N92" s="21">
        <f>'Investment Analysis'!W92</f>
        <v>-2.2946525364337795E-2</v>
      </c>
      <c r="P92" s="48">
        <f>'Investment Analysis'!Y92</f>
        <v>559396.61</v>
      </c>
      <c r="Q92" s="18"/>
      <c r="R92" s="83"/>
      <c r="S92" s="54">
        <v>3889.38</v>
      </c>
      <c r="T92" s="18">
        <f>'Investment Analysis'!AH92</f>
        <v>-0.11423163269797944</v>
      </c>
      <c r="U92" s="15">
        <f>'Investment Analysis'!AF92</f>
        <v>0.2212174546337318</v>
      </c>
      <c r="V92" s="54">
        <v>6507.95</v>
      </c>
      <c r="W92" s="18">
        <f>'Investment Analysis'!AO92</f>
        <v>-2.8055159296243453E-2</v>
      </c>
      <c r="X92" s="15">
        <f>'Investment Analysis'!AM92</f>
        <v>9.8924731182795683E-2</v>
      </c>
      <c r="Y92" s="48">
        <v>9253.26</v>
      </c>
      <c r="Z92" s="18">
        <f t="shared" si="104"/>
        <v>-7.2447874899759401E-2</v>
      </c>
      <c r="AA92" s="15">
        <f>'Investment Analysis'!GM92</f>
        <v>-3.6507936507936392E-2</v>
      </c>
      <c r="AB92" s="48">
        <v>2297.14</v>
      </c>
      <c r="AC92" s="18">
        <f t="shared" si="137"/>
        <v>4.7443259481787452</v>
      </c>
      <c r="AD92" s="15">
        <f>'Investment Analysis'!AT92</f>
        <v>0.1187029530978576</v>
      </c>
      <c r="AE92" s="54">
        <v>10510.87</v>
      </c>
      <c r="AF92" s="18">
        <f>'Investment Analysis'!BC92</f>
        <v>-4.6476321073510012E-2</v>
      </c>
      <c r="AG92" s="15">
        <f>'Investment Analysis'!BA92</f>
        <v>0.45190156599552572</v>
      </c>
      <c r="AH92" s="48"/>
      <c r="AI92" s="18">
        <f t="shared" si="138"/>
        <v>0</v>
      </c>
      <c r="AJ92" s="15">
        <f>'Investment Analysis'!BH92</f>
        <v>0</v>
      </c>
      <c r="AK92" s="48">
        <v>17618.72</v>
      </c>
      <c r="AL92" s="18">
        <f t="shared" si="139"/>
        <v>5.3994593189498312</v>
      </c>
      <c r="AM92" s="15">
        <f>'Investment Analysis'!BO92</f>
        <v>8.9760862243179376E-2</v>
      </c>
      <c r="AN92" s="48">
        <v>12950.08</v>
      </c>
      <c r="AO92" s="18">
        <f t="shared" si="98"/>
        <v>8.2564827586206899</v>
      </c>
      <c r="AP92" s="15">
        <f>'Investment Analysis'!BV92</f>
        <v>-5.2871712292002118E-2</v>
      </c>
      <c r="AQ92" s="48"/>
      <c r="AR92" s="18">
        <f t="shared" si="99"/>
        <v>0</v>
      </c>
      <c r="AS92" s="15">
        <f>'Investment Analysis'!CC92</f>
        <v>0</v>
      </c>
      <c r="AT92" s="48">
        <v>21634.77</v>
      </c>
      <c r="AU92" s="18">
        <f>'Investment Analysis'!CL92</f>
        <v>-0.17112922002328287</v>
      </c>
      <c r="AV92" s="15">
        <f>'Investment Analysis'!CJ92</f>
        <v>-5.7889513728084686E-2</v>
      </c>
      <c r="AW92" s="48">
        <v>16411.689999999999</v>
      </c>
      <c r="AX92" s="18">
        <f t="shared" si="140"/>
        <v>-4.3200644390167922E-2</v>
      </c>
      <c r="AY92" s="15">
        <f>'Investment Analysis'!CQ92</f>
        <v>-5.0095724313975756E-2</v>
      </c>
      <c r="AZ92" s="48">
        <v>14593</v>
      </c>
      <c r="BA92" s="18">
        <f>'Investment Analysis'!CZ92</f>
        <v>-9.5493562231759713E-2</v>
      </c>
      <c r="BB92" s="15">
        <f>'Investment Analysis'!CX92</f>
        <v>4.8833592534992233E-2</v>
      </c>
      <c r="BC92" s="48">
        <v>8756.66</v>
      </c>
      <c r="BD92" s="18">
        <f t="shared" si="141"/>
        <v>2.8598406533213825</v>
      </c>
      <c r="BE92" s="15">
        <f>'Investment Analysis'!DE92</f>
        <v>-0.15317786922725199</v>
      </c>
      <c r="BF92" s="48">
        <v>4401.84</v>
      </c>
      <c r="BG92" s="18">
        <f>'Investment Analysis'!DN92</f>
        <v>9.4402277039848298E-2</v>
      </c>
      <c r="BH92" s="15">
        <f>'Investment Analysis'!DL92</f>
        <v>4.5073612684031754E-2</v>
      </c>
      <c r="BI92" s="48">
        <v>2039.94</v>
      </c>
      <c r="BJ92" s="18">
        <f>'Investment Analysis'!EB92</f>
        <v>-0.21153271586495365</v>
      </c>
      <c r="BK92" s="15">
        <f>'Investment Analysis'!DZ92</f>
        <v>0.40821771611526164</v>
      </c>
      <c r="BL92" s="48">
        <v>3718.86</v>
      </c>
      <c r="BM92" s="18">
        <f>'Investment Analysis'!EI92</f>
        <v>-0.14235357917570507</v>
      </c>
      <c r="BN92" s="15">
        <f>'Investment Analysis'!EG92</f>
        <v>0.50404184498335702</v>
      </c>
      <c r="BO92" s="48"/>
      <c r="BP92" s="18">
        <f>'Investment Analysis'!DU92</f>
        <v>3.1512605042018004E-3</v>
      </c>
      <c r="BQ92" s="15">
        <f>'Investment Analysis'!DS92</f>
        <v>0</v>
      </c>
      <c r="BR92" s="48">
        <v>5221.51</v>
      </c>
      <c r="BS92" s="18">
        <f>'Investment Analysis'!EP92</f>
        <v>-5.3009883198562369E-2</v>
      </c>
      <c r="BT92" s="15">
        <f>'Investment Analysis'!EN92</f>
        <v>0.63309575457080869</v>
      </c>
      <c r="BU92" s="48">
        <v>13062.5</v>
      </c>
      <c r="BV92" s="18">
        <f t="shared" si="142"/>
        <v>0.41758648539507337</v>
      </c>
      <c r="BW92" s="15">
        <f>'Investment Analysis'!EU92</f>
        <v>2.1483815525637356E-2</v>
      </c>
      <c r="BX92" s="54">
        <v>19260.900000000001</v>
      </c>
      <c r="BY92" s="18">
        <f t="shared" si="91"/>
        <v>-0.78695499999999996</v>
      </c>
      <c r="BZ92" s="15">
        <f>'Investment Analysis'!FB92</f>
        <v>0</v>
      </c>
      <c r="CA92" s="54">
        <v>19374.68</v>
      </c>
      <c r="CB92" s="18">
        <f t="shared" si="79"/>
        <v>-0.16488448275862067</v>
      </c>
      <c r="CC92" s="15">
        <f>'Investment Analysis'!FI92</f>
        <v>-0.10798916723087332</v>
      </c>
      <c r="CD92" s="48">
        <v>16836.93</v>
      </c>
      <c r="CE92" s="18">
        <f>'Investment Analysis'!FR92</f>
        <v>-7.7727623032037896E-2</v>
      </c>
      <c r="CF92" s="15">
        <f>'Investment Analysis'!FP92</f>
        <v>0.44083247334021319</v>
      </c>
      <c r="CG92" s="48">
        <v>4972.76</v>
      </c>
      <c r="CH92" s="18">
        <f>'Investment Analysis'!FR92</f>
        <v>-7.7727623032037896E-2</v>
      </c>
      <c r="CI92" s="15">
        <f>'Investment Analysis'!FW92</f>
        <v>4.0895149380892809E-2</v>
      </c>
      <c r="CJ92" s="48"/>
      <c r="CK92" s="18">
        <f t="shared" si="94"/>
        <v>0</v>
      </c>
      <c r="CL92" s="15">
        <f>'Investment Analysis'!GD92</f>
        <v>0</v>
      </c>
      <c r="CM92" s="48">
        <v>24725.52</v>
      </c>
      <c r="CN92" s="18">
        <f t="shared" si="105"/>
        <v>-8.997194388777538E-3</v>
      </c>
      <c r="CO92" s="15">
        <f>'Investment Analysis'!GT92</f>
        <v>-5.9082568807339426E-2</v>
      </c>
      <c r="CP92" s="48">
        <v>7013</v>
      </c>
      <c r="CQ92" s="18">
        <f t="shared" si="106"/>
        <v>-0.67406106068422544</v>
      </c>
      <c r="CR92" s="15">
        <f>'Investment Analysis'!HG92</f>
        <v>0.57586652435256447</v>
      </c>
      <c r="CS92" s="48">
        <v>7980</v>
      </c>
      <c r="CT92" s="18">
        <f t="shared" si="107"/>
        <v>-0.64686515382164478</v>
      </c>
      <c r="CU92" s="15">
        <f>'Investment Analysis'!HN92</f>
        <v>13.08467741935484</v>
      </c>
      <c r="CV92" s="48">
        <v>558.04999999999995</v>
      </c>
      <c r="CW92" s="18">
        <f t="shared" si="108"/>
        <v>-0.98062898102990437</v>
      </c>
      <c r="CX92" s="15">
        <f>'Investment Analysis'!IB92</f>
        <v>5.3918791312558959E-2</v>
      </c>
      <c r="CY92" s="48">
        <v>986.65</v>
      </c>
      <c r="CZ92" s="18">
        <f t="shared" si="109"/>
        <v>-0.94483365949119369</v>
      </c>
      <c r="DA92" s="15">
        <f>'Investment Analysis'!II92</f>
        <v>0.12760000000000007</v>
      </c>
      <c r="DB92" s="48"/>
      <c r="DC92" s="18">
        <f t="shared" si="110"/>
        <v>0</v>
      </c>
      <c r="DD92" s="15">
        <f>'Investment Analysis'!IP92</f>
        <v>3.4421011521187266</v>
      </c>
      <c r="DE92" s="48"/>
      <c r="DF92" s="18">
        <f>'Investment Analysis'!IY92</f>
        <v>-0.11441914769410395</v>
      </c>
      <c r="DG92" s="15">
        <f>'Investment Analysis'!IW92</f>
        <v>1.4936986301369861</v>
      </c>
      <c r="DH92" s="48">
        <v>1144.42</v>
      </c>
      <c r="DI92" s="18">
        <f t="shared" si="111"/>
        <v>-0.82315181110149582</v>
      </c>
      <c r="DJ92" s="15">
        <f>'Investment Analysis'!JD92</f>
        <v>0.15738268608414252</v>
      </c>
      <c r="DK92" s="48">
        <v>2127</v>
      </c>
      <c r="DL92" s="18">
        <f t="shared" si="112"/>
        <v>-0.90650138467624952</v>
      </c>
      <c r="DM92" s="15">
        <f>'Investment Analysis'!JK92</f>
        <v>4.6005557058201529E-2</v>
      </c>
      <c r="DN92" s="48">
        <v>1057.8</v>
      </c>
      <c r="DO92" s="18">
        <f t="shared" si="113"/>
        <v>-2.6415094339622684E-2</v>
      </c>
      <c r="DP92" s="15">
        <f>'Investment Analysis'!HU92</f>
        <v>1.9068681318681318</v>
      </c>
      <c r="DQ92" s="48">
        <v>1563.15</v>
      </c>
      <c r="DR92" s="18">
        <f t="shared" si="114"/>
        <v>-0.94725324784882736</v>
      </c>
      <c r="DS92" s="15">
        <f>'Investment Analysis'!JR92</f>
        <v>-0.48574320904336094</v>
      </c>
      <c r="DT92" s="48">
        <f>DT93-17.5</f>
        <v>855.5</v>
      </c>
      <c r="DU92" s="18">
        <f t="shared" si="136"/>
        <v>-0.91108300395256914</v>
      </c>
      <c r="DV92" s="15">
        <f>'Investment Analysis'!JY92</f>
        <v>-0.43478260869565216</v>
      </c>
      <c r="DW92" s="48">
        <v>4995.2</v>
      </c>
      <c r="DX92" s="18">
        <f t="shared" si="116"/>
        <v>-0.63367556468172481</v>
      </c>
      <c r="DY92" s="15">
        <f>'Investment Analysis'!KF92</f>
        <v>-0.17864476386036962</v>
      </c>
      <c r="DZ92" s="48">
        <v>18011</v>
      </c>
      <c r="EA92" s="18">
        <f t="shared" si="117"/>
        <v>-9.9900049975012492E-2</v>
      </c>
      <c r="EB92" s="15">
        <f>'Investment Analysis'!KM92</f>
        <v>1.158293838862559</v>
      </c>
      <c r="EC92" s="48">
        <v>2133.1999999999998</v>
      </c>
      <c r="ED92" s="18">
        <f>'Investment Analysis'!KV92</f>
        <v>0.45049504950495056</v>
      </c>
      <c r="EE92" s="15">
        <f>'Investment Analysis'!KT92</f>
        <v>-0.44083969465648853</v>
      </c>
      <c r="EF92" s="48">
        <v>1259</v>
      </c>
      <c r="EG92" s="18">
        <f t="shared" si="118"/>
        <v>-0.94713193919543126</v>
      </c>
      <c r="EH92" s="15">
        <f>'Investment Analysis'!LH92</f>
        <v>0.40496790399106908</v>
      </c>
      <c r="EI92" s="48">
        <v>18572.400000000001</v>
      </c>
      <c r="EJ92" s="18">
        <f>'Investment Analysis'!LQ92</f>
        <v>0.43856284362613496</v>
      </c>
      <c r="EK92" s="15">
        <f>'Investment Analysis'!LO92</f>
        <v>0.28582857142857149</v>
      </c>
      <c r="EL92" s="48"/>
      <c r="EM92" s="18">
        <f t="shared" si="135"/>
        <v>0</v>
      </c>
      <c r="EN92" s="15">
        <f>'Investment Analysis'!LX92</f>
        <v>0.53621621621621629</v>
      </c>
      <c r="EO92" s="48">
        <v>21627</v>
      </c>
      <c r="EP92" s="68">
        <f t="shared" si="143"/>
        <v>5.3301872659176031</v>
      </c>
      <c r="EQ92" s="15">
        <f>'Investment Analysis'!MC92</f>
        <v>-0.43595505617977526</v>
      </c>
      <c r="ER92" s="48">
        <v>7663.6</v>
      </c>
      <c r="ES92" s="18">
        <f>'Investment Analysis'!LX92</f>
        <v>0.53621621621621629</v>
      </c>
      <c r="ET92" s="15">
        <f>'Investment Analysis'!LA92</f>
        <v>-0.69373001529264566</v>
      </c>
      <c r="EU92" s="48">
        <v>1315.5</v>
      </c>
      <c r="EV92" s="18">
        <f>'Investment Analysis'!ML92</f>
        <v>0.23928403203014592</v>
      </c>
      <c r="EW92" s="15">
        <f>'Investment Analysis'!MJ92</f>
        <v>2.545822102425876</v>
      </c>
      <c r="EX92" s="48">
        <v>11112</v>
      </c>
      <c r="EY92" s="18">
        <f t="shared" si="120"/>
        <v>-0.83188471576080791</v>
      </c>
      <c r="EZ92" s="15">
        <f>'Investment Analysis'!MQ92</f>
        <v>-0.11747418586179512</v>
      </c>
      <c r="FA92" s="48"/>
      <c r="FB92" s="18">
        <f t="shared" si="121"/>
        <v>0</v>
      </c>
      <c r="FC92" s="15">
        <f>'Investment Analysis'!MX92</f>
        <v>-0.28270244369908959</v>
      </c>
      <c r="FD92" s="48">
        <v>1018.05</v>
      </c>
      <c r="FE92" s="18">
        <f t="shared" si="122"/>
        <v>-0.9358579367179527</v>
      </c>
      <c r="FF92" s="15">
        <f>'Investment Analysis'!NE92</f>
        <v>0.50269432346645004</v>
      </c>
      <c r="FG92" s="48"/>
      <c r="FH92" s="18">
        <f t="shared" si="123"/>
        <v>0</v>
      </c>
      <c r="FI92" s="15">
        <f>'Investment Analysis'!NL92</f>
        <v>-0.95657006748709805</v>
      </c>
      <c r="FJ92" s="48">
        <v>9557.25</v>
      </c>
      <c r="FK92" s="18">
        <f t="shared" si="124"/>
        <v>-0.49821226058467744</v>
      </c>
      <c r="FL92" s="15">
        <f>'Investment Analysis'!NS92</f>
        <v>1.9131428571428573</v>
      </c>
      <c r="FM92" s="48">
        <v>1613</v>
      </c>
      <c r="FN92" s="18">
        <f t="shared" si="125"/>
        <v>-0.93644176323867245</v>
      </c>
      <c r="FO92" s="15">
        <f>'Investment Analysis'!NZ92</f>
        <v>-8.2271279016841031E-2</v>
      </c>
      <c r="FP92" s="48"/>
      <c r="FQ92" s="18">
        <f t="shared" si="126"/>
        <v>0</v>
      </c>
      <c r="FR92" s="15">
        <f>'Investment Analysis'!OG92</f>
        <v>-0.99357468870474597</v>
      </c>
      <c r="FS92" s="48">
        <v>1777.25</v>
      </c>
      <c r="FT92" s="18">
        <f t="shared" si="127"/>
        <v>-0.93021566490954244</v>
      </c>
      <c r="FU92" s="15">
        <f>'Investment Analysis'!ON92</f>
        <v>0.67232037691401625</v>
      </c>
      <c r="FV92" s="48"/>
      <c r="FW92" s="18">
        <f t="shared" si="128"/>
        <v>0</v>
      </c>
      <c r="FX92" s="15">
        <f>'Investment Analysis'!OU92</f>
        <v>-0.59740259740259738</v>
      </c>
      <c r="FY92" s="48"/>
      <c r="FZ92" s="18">
        <f t="shared" si="129"/>
        <v>0</v>
      </c>
      <c r="GA92" s="15">
        <f>'Investment Analysis'!PB92</f>
        <v>2.9003076923076923</v>
      </c>
      <c r="GB92" s="48"/>
      <c r="GC92" s="18">
        <f>'Investment Analysis'!PK92</f>
        <v>5.1546884712858038E-2</v>
      </c>
      <c r="GD92" s="15">
        <f>'Investment Analysis'!PI92</f>
        <v>-0.36843767949454337</v>
      </c>
      <c r="GE92" s="48">
        <v>28492.799999999999</v>
      </c>
      <c r="GF92" s="18">
        <f>'Investment Analysis'!PY92</f>
        <v>-0.11306042884990256</v>
      </c>
      <c r="GG92" s="15">
        <f>'Investment Analysis'!PW92</f>
        <v>-0.47821100917431197</v>
      </c>
      <c r="GH92" s="48">
        <v>1328.85</v>
      </c>
      <c r="GI92" s="18">
        <f>'Investment Analysis'!QF92</f>
        <v>4.9337644727234689E-2</v>
      </c>
      <c r="GJ92" s="15">
        <f>'Investment Analysis'!QD92</f>
        <v>-0.40365748836657872</v>
      </c>
      <c r="GK92" s="48">
        <v>1888.5</v>
      </c>
      <c r="GL92" s="18">
        <f>'Investment Analysis'!QM92</f>
        <v>-3.6923076923076954E-2</v>
      </c>
      <c r="GM92" s="15">
        <f>'Investment Analysis'!QK92</f>
        <v>-0.50119521912350595</v>
      </c>
      <c r="GN92" s="48">
        <v>14367.43</v>
      </c>
      <c r="GO92" s="18">
        <f>'Investment Analysis'!QT92</f>
        <v>-0.15853658536585369</v>
      </c>
      <c r="GP92" s="15">
        <f>'Investment Analysis'!QR92</f>
        <v>-0.98822496891684342</v>
      </c>
      <c r="GQ92" s="48">
        <v>28794.05</v>
      </c>
      <c r="GR92" s="18">
        <f>'Investment Analysis'!RA92</f>
        <v>-0.313445034736412</v>
      </c>
      <c r="GS92" s="15">
        <f>'Investment Analysis'!QY92</f>
        <v>-0.52407932011331448</v>
      </c>
      <c r="GT92" s="48">
        <v>1373</v>
      </c>
      <c r="GU92" s="18">
        <f>'Investment Analysis'!RH92</f>
        <v>-5.6565656565656507E-2</v>
      </c>
      <c r="GV92" s="15">
        <f>'Investment Analysis'!RF92</f>
        <v>-0.49557139771008851</v>
      </c>
      <c r="GW92" s="48"/>
      <c r="GX92" s="18">
        <f>'Investment Analysis'!RO92</f>
        <v>-0.12200081333875559</v>
      </c>
      <c r="GY92" s="15">
        <f>'Investment Analysis'!RM92</f>
        <v>-0.19881250579831158</v>
      </c>
      <c r="GZ92" s="48">
        <v>620.5</v>
      </c>
      <c r="HA92" s="18">
        <f>'Investment Analysis'!RV92</f>
        <v>-0.40451055662188101</v>
      </c>
      <c r="HB92" s="15">
        <f>'Investment Analysis'!RT92</f>
        <v>-0.15232240437158473</v>
      </c>
      <c r="HC92" s="48"/>
      <c r="HD92" s="18">
        <f>'Investment Analysis'!SC92</f>
        <v>0.53642734364670119</v>
      </c>
      <c r="HE92" s="15">
        <f>'Investment Analysis'!SA92</f>
        <v>-0.12670975499774537</v>
      </c>
      <c r="HF92" s="48">
        <v>457</v>
      </c>
      <c r="HG92" s="18">
        <f>'Investment Analysis'!SJ92</f>
        <v>-0.40104849279161203</v>
      </c>
      <c r="HH92" s="15">
        <f>'Investment Analysis'!SH92</f>
        <v>-0.26879999999999993</v>
      </c>
      <c r="HI92" s="48">
        <v>811</v>
      </c>
      <c r="HJ92" s="18">
        <f>'Investment Analysis'!SM92</f>
        <v>-6.1855670103092723E-2</v>
      </c>
      <c r="HK92" s="15">
        <f>'Investment Analysis'!SK92</f>
        <v>0</v>
      </c>
      <c r="HL92" s="48"/>
      <c r="HM92" s="18">
        <f>'Investment Analysis'!SP92</f>
        <v>0</v>
      </c>
      <c r="HN92" s="15">
        <f>'Investment Analysis'!SN92</f>
        <v>-6.5739242310612941E-2</v>
      </c>
      <c r="HO92" s="48"/>
      <c r="HP92" s="18">
        <f>'Investment Analysis'!TE92</f>
        <v>0.56025641025641026</v>
      </c>
      <c r="HQ92" s="15">
        <f>'Investment Analysis'!TC92</f>
        <v>-0.39707703740401284</v>
      </c>
      <c r="HR92" s="48"/>
      <c r="HS92" s="18">
        <f>'Investment Analysis'!TL92</f>
        <v>8.8495575221238854E-2</v>
      </c>
      <c r="HT92" s="15">
        <f>'Investment Analysis'!TJ92</f>
        <v>-0.16136363636363638</v>
      </c>
      <c r="HU92" s="48"/>
      <c r="HV92" s="18">
        <f>'Investment Analysis'!TS92</f>
        <v>-0.13546218487394962</v>
      </c>
      <c r="HW92" s="15">
        <f>'Investment Analysis'!TQ92</f>
        <v>-0.62510840809544288</v>
      </c>
      <c r="HX92" s="48"/>
      <c r="HY92" s="18">
        <f>'Investment Analysis'!TZ92</f>
        <v>0.19298245614035092</v>
      </c>
      <c r="HZ92" s="15">
        <f>'Investment Analysis'!TX92</f>
        <v>-0.5374149659863946</v>
      </c>
      <c r="IA92" s="48"/>
      <c r="IB92" s="18">
        <f>'Investment Analysis'!UG92</f>
        <v>0</v>
      </c>
      <c r="IC92" s="15">
        <f>'Investment Analysis'!UE92</f>
        <v>0</v>
      </c>
      <c r="ID92" s="48"/>
      <c r="IE92" s="18">
        <f>'Investment Analysis'!UN92</f>
        <v>0</v>
      </c>
      <c r="IF92" s="15">
        <f>'Investment Analysis'!UL92</f>
        <v>0</v>
      </c>
      <c r="IG92" s="48"/>
      <c r="IH92" s="18">
        <f>'Investment Analysis'!UU92</f>
        <v>0</v>
      </c>
      <c r="II92" s="15">
        <f>'Investment Analysis'!US92</f>
        <v>0</v>
      </c>
      <c r="IJ92" s="48"/>
      <c r="IK92" s="18">
        <f>'Investment Analysis'!VB92</f>
        <v>0</v>
      </c>
      <c r="IL92" s="15">
        <f>'Investment Analysis'!UZ92</f>
        <v>0</v>
      </c>
      <c r="IM92" s="48"/>
      <c r="IN92" s="18">
        <f>'Investment Analysis'!VI92</f>
        <v>0</v>
      </c>
      <c r="IO92" s="15">
        <f>'Investment Analysis'!VG92</f>
        <v>0</v>
      </c>
      <c r="IP92" s="18"/>
      <c r="IQ92" s="18"/>
      <c r="IR92" s="18"/>
      <c r="IS92" s="108">
        <f t="shared" si="133"/>
        <v>-3502.1400000002468</v>
      </c>
      <c r="IT92" s="48">
        <f t="shared" si="134"/>
        <v>999508.71999999986</v>
      </c>
      <c r="IU92" s="101">
        <f t="shared" si="130"/>
        <v>0</v>
      </c>
      <c r="IV92" s="101"/>
      <c r="IW92" s="15">
        <f t="shared" si="131"/>
        <v>-3.6626764599794109E-2</v>
      </c>
      <c r="IX92" s="113">
        <f t="shared" si="132"/>
        <v>-38000.610000000102</v>
      </c>
      <c r="IY92" s="21">
        <f t="shared" si="102"/>
        <v>0.21389872551906952</v>
      </c>
      <c r="IZ92" s="173">
        <f t="shared" si="103"/>
        <v>176755.82999999984</v>
      </c>
    </row>
    <row r="93" spans="1:260" x14ac:dyDescent="0.2">
      <c r="A93" s="3">
        <f>'Investment Analysis'!A93</f>
        <v>45779</v>
      </c>
      <c r="B93" s="4">
        <f>'Investment Analysis'!B93</f>
        <v>45779</v>
      </c>
      <c r="C93" s="27">
        <f>'Investment Analysis'!C93</f>
        <v>41317.43</v>
      </c>
      <c r="D93" s="14">
        <f>'Investment Analysis'!D93</f>
        <v>564.65000000000146</v>
      </c>
      <c r="E93" s="15">
        <f>'Investment Analysis'!E93</f>
        <v>1.3855496483920888E-2</v>
      </c>
      <c r="F93" s="13">
        <f>'Investment Analysis'!G93</f>
        <v>5686.63</v>
      </c>
      <c r="G93" s="14">
        <f>'Investment Analysis'!H93</f>
        <v>82.510000000000218</v>
      </c>
      <c r="H93" s="15">
        <f>'Investment Analysis'!I93</f>
        <v>1.472309657894553E-2</v>
      </c>
      <c r="I93" s="13">
        <f>'Investment Analysis'!K93</f>
        <v>17977.73</v>
      </c>
      <c r="J93" s="14">
        <f>'Investment Analysis'!L93</f>
        <v>266.98999999999796</v>
      </c>
      <c r="K93" s="15">
        <f>'Investment Analysis'!M93</f>
        <v>1.5075033567202609E-2</v>
      </c>
      <c r="L93" s="41">
        <f>'Investment Analysis'!T93</f>
        <v>254.79453216542325</v>
      </c>
      <c r="M93" s="21">
        <f>'Investment Analysis'!V93</f>
        <v>7.9582533046732851E-3</v>
      </c>
      <c r="N93" s="21">
        <f>'Investment Analysis'!W93</f>
        <v>-1.5170886320976022E-2</v>
      </c>
      <c r="P93" s="48">
        <f>'Investment Analysis'!Y93</f>
        <v>555796.61</v>
      </c>
      <c r="Q93" s="18"/>
      <c r="R93" s="83"/>
      <c r="S93" s="48">
        <v>3959.73</v>
      </c>
      <c r="T93" s="18">
        <f>'Investment Analysis'!AH93</f>
        <v>-9.8208390192366837E-2</v>
      </c>
      <c r="U93" s="15">
        <f>'Investment Analysis'!AF93</f>
        <v>0.24330885476725134</v>
      </c>
      <c r="V93" s="48">
        <v>6641.67</v>
      </c>
      <c r="W93" s="18">
        <f>'Investment Analysis'!AO93</f>
        <v>-8.0836899667142987E-3</v>
      </c>
      <c r="X93" s="15">
        <f>'Investment Analysis'!AM93</f>
        <v>0.12150537634408591</v>
      </c>
      <c r="Y93" s="48">
        <v>9405.7000000000007</v>
      </c>
      <c r="Z93" s="18">
        <f t="shared" si="104"/>
        <v>-5.7167201283079318E-2</v>
      </c>
      <c r="AA93" s="15">
        <f>'Investment Analysis'!GM93</f>
        <v>-2.0634920634920478E-2</v>
      </c>
      <c r="AB93" s="48">
        <v>2322.11</v>
      </c>
      <c r="AC93" s="18">
        <f t="shared" si="137"/>
        <v>4.7537025910627113</v>
      </c>
      <c r="AD93" s="15">
        <f>'Investment Analysis'!AT93</f>
        <v>0.13086276780544306</v>
      </c>
      <c r="AE93" s="48">
        <v>10665.81</v>
      </c>
      <c r="AF93" s="18">
        <f>'Investment Analysis'!BC93</f>
        <v>-3.2420784563396858E-2</v>
      </c>
      <c r="AG93" s="15">
        <f>'Investment Analysis'!BA93</f>
        <v>0.47330350484712902</v>
      </c>
      <c r="AH93" s="48"/>
      <c r="AI93" s="18">
        <f t="shared" si="138"/>
        <v>0</v>
      </c>
      <c r="AJ93" s="15">
        <f>'Investment Analysis'!BH93</f>
        <v>0</v>
      </c>
      <c r="AK93" s="48">
        <v>18122.419999999998</v>
      </c>
      <c r="AL93" s="18">
        <f t="shared" si="139"/>
        <v>5.5303925136469969</v>
      </c>
      <c r="AM93" s="15">
        <f>'Investment Analysis'!BO93</f>
        <v>0.12091613337824182</v>
      </c>
      <c r="AN93" s="48">
        <v>13262</v>
      </c>
      <c r="AO93" s="18">
        <f t="shared" si="98"/>
        <v>8.3237068965517249</v>
      </c>
      <c r="AP93" s="15">
        <f>'Investment Analysis'!BV93</f>
        <v>-3.0059044551798107E-2</v>
      </c>
      <c r="AQ93" s="48"/>
      <c r="AR93" s="18">
        <f t="shared" si="99"/>
        <v>0</v>
      </c>
      <c r="AS93" s="15">
        <f>'Investment Analysis'!CC93</f>
        <v>0</v>
      </c>
      <c r="AT93" s="48">
        <v>22158.93</v>
      </c>
      <c r="AU93" s="18">
        <f>'Investment Analysis'!CL93</f>
        <v>-0.15104772991850984</v>
      </c>
      <c r="AV93" s="15">
        <f>'Investment Analysis'!CJ93</f>
        <v>-3.5064505458154108E-2</v>
      </c>
      <c r="AW93" s="48">
        <v>16814.13</v>
      </c>
      <c r="AX93" s="18">
        <f t="shared" si="140"/>
        <v>-2.2287065426388763E-2</v>
      </c>
      <c r="AY93" s="15">
        <f>'Investment Analysis'!CQ93</f>
        <v>-2.680280791320995E-2</v>
      </c>
      <c r="AZ93" s="48">
        <v>14934.89</v>
      </c>
      <c r="BA93" s="18">
        <f>'Investment Analysis'!CZ93</f>
        <v>-7.4302575107296223E-2</v>
      </c>
      <c r="BB93" s="15">
        <f>'Investment Analysis'!CX93</f>
        <v>7.3405909797822688E-2</v>
      </c>
      <c r="BC93" s="48">
        <v>8988.34</v>
      </c>
      <c r="BD93" s="18">
        <f t="shared" si="141"/>
        <v>2.8829140523852201</v>
      </c>
      <c r="BE93" s="15">
        <f>'Investment Analysis'!DE93</f>
        <v>-0.13077274805669864</v>
      </c>
      <c r="BF93" s="48">
        <v>4483.8900000000003</v>
      </c>
      <c r="BG93" s="18">
        <f>'Investment Analysis'!DN93</f>
        <v>0.11480075901328282</v>
      </c>
      <c r="BH93" s="15">
        <f>'Investment Analysis'!DL93</f>
        <v>6.4552661381653484E-2</v>
      </c>
      <c r="BI93" s="48">
        <v>2108.7399999999998</v>
      </c>
      <c r="BJ93" s="18">
        <f>'Investment Analysis'!EB93</f>
        <v>-0.18494173887063034</v>
      </c>
      <c r="BK93" s="15">
        <f>'Investment Analysis'!DZ93</f>
        <v>0.4557097118463182</v>
      </c>
      <c r="BL93" s="48">
        <v>3781.17</v>
      </c>
      <c r="BM93" s="18">
        <f>'Investment Analysis'!EI93</f>
        <v>-0.12798264642082444</v>
      </c>
      <c r="BN93" s="15">
        <f>'Investment Analysis'!EG93</f>
        <v>0.52924393723252472</v>
      </c>
      <c r="BO93" s="48"/>
      <c r="BP93" s="18">
        <f>'Investment Analysis'!DU93</f>
        <v>3.1250000000000125E-2</v>
      </c>
      <c r="BQ93" s="15">
        <f>'Investment Analysis'!DS93</f>
        <v>0</v>
      </c>
      <c r="BR93" s="48">
        <v>5315.64</v>
      </c>
      <c r="BS93" s="18">
        <f>'Investment Analysis'!EP93</f>
        <v>-3.5938903863432167E-2</v>
      </c>
      <c r="BT93" s="15">
        <f>'Investment Analysis'!EN93</f>
        <v>0.66253486210102241</v>
      </c>
      <c r="BU93" s="48">
        <v>13348.22</v>
      </c>
      <c r="BV93" s="18">
        <f t="shared" si="142"/>
        <v>0.43681652981558766</v>
      </c>
      <c r="BW93" s="15">
        <f>'Investment Analysis'!EU93</f>
        <v>4.3826983672300236E-2</v>
      </c>
      <c r="BX93" s="48">
        <v>19216.45</v>
      </c>
      <c r="BY93" s="18">
        <f t="shared" si="91"/>
        <v>-0.78917749999999998</v>
      </c>
      <c r="BZ93" s="15">
        <f>'Investment Analysis'!FB93</f>
        <v>0</v>
      </c>
      <c r="CA93" s="48">
        <v>19635.7</v>
      </c>
      <c r="CB93" s="18">
        <f t="shared" ref="CB93:CB156" si="144">IF(CA93&gt;0,(CA93-CB$5)/CB$5,0)</f>
        <v>-0.15363362068965514</v>
      </c>
      <c r="CC93" s="15">
        <f>'Investment Analysis'!FI93</f>
        <v>-9.5971563981042687E-2</v>
      </c>
      <c r="CD93" s="48">
        <v>17218.810000000001</v>
      </c>
      <c r="CE93" s="18">
        <f>'Investment Analysis'!FR93</f>
        <v>-5.6809424199053139E-2</v>
      </c>
      <c r="CF93" s="15">
        <f>'Investment Analysis'!FP93</f>
        <v>0.4735122119023048</v>
      </c>
      <c r="CG93" s="48">
        <v>5094.32</v>
      </c>
      <c r="CH93" s="18">
        <f>'Investment Analysis'!FR93</f>
        <v>-5.6809424199053139E-2</v>
      </c>
      <c r="CI93" s="15">
        <f>'Investment Analysis'!FW93</f>
        <v>6.634102010678182E-2</v>
      </c>
      <c r="CJ93" s="48"/>
      <c r="CK93" s="18">
        <f t="shared" si="94"/>
        <v>0</v>
      </c>
      <c r="CL93" s="15">
        <f>'Investment Analysis'!GD93</f>
        <v>0</v>
      </c>
      <c r="CM93" s="48">
        <v>24911.81</v>
      </c>
      <c r="CN93" s="18">
        <f t="shared" si="105"/>
        <v>-1.530661322645238E-3</v>
      </c>
      <c r="CO93" s="15">
        <f>'Investment Analysis'!GT93</f>
        <v>-4.3669724770642251E-2</v>
      </c>
      <c r="CP93" s="48">
        <v>7180.25</v>
      </c>
      <c r="CQ93" s="18">
        <f t="shared" si="106"/>
        <v>-0.66628788406928696</v>
      </c>
      <c r="CR93" s="15">
        <f>'Investment Analysis'!HG93</f>
        <v>0.61344868265827757</v>
      </c>
      <c r="CS93" s="48">
        <v>7890</v>
      </c>
      <c r="CT93" s="18">
        <f t="shared" si="107"/>
        <v>-0.65084787765072394</v>
      </c>
      <c r="CU93" s="15">
        <f>'Investment Analysis'!HN93</f>
        <v>13.633064516129034</v>
      </c>
      <c r="CV93" s="48">
        <v>572.5</v>
      </c>
      <c r="CW93" s="18">
        <f t="shared" si="108"/>
        <v>-0.98012739295693985</v>
      </c>
      <c r="CX93" s="15">
        <f>'Investment Analysis'!IB93</f>
        <v>8.1208687440982003E-2</v>
      </c>
      <c r="CY93" s="48">
        <v>1018.2</v>
      </c>
      <c r="CZ93" s="18">
        <f t="shared" si="109"/>
        <v>-0.94306961140620627</v>
      </c>
      <c r="DA93" s="15">
        <f>'Investment Analysis'!II93</f>
        <v>0.16365714285714278</v>
      </c>
      <c r="DB93" s="48"/>
      <c r="DC93" s="18">
        <f t="shared" si="110"/>
        <v>0</v>
      </c>
      <c r="DD93" s="15">
        <f>'Investment Analysis'!IP93</f>
        <v>3.49170083967975</v>
      </c>
      <c r="DE93" s="48"/>
      <c r="DF93" s="18">
        <f>'Investment Analysis'!IY93</f>
        <v>-8.5230589608873364E-2</v>
      </c>
      <c r="DG93" s="15">
        <f>'Investment Analysis'!IW93</f>
        <v>1.575890410958904</v>
      </c>
      <c r="DH93" s="48">
        <v>1194.04</v>
      </c>
      <c r="DI93" s="18">
        <f t="shared" si="111"/>
        <v>-0.8154839906045247</v>
      </c>
      <c r="DJ93" s="15">
        <f>'Investment Analysis'!JD93</f>
        <v>0.20756472491909386</v>
      </c>
      <c r="DK93" s="48">
        <v>2176.4</v>
      </c>
      <c r="DL93" s="18">
        <f t="shared" si="112"/>
        <v>-0.90432986065321541</v>
      </c>
      <c r="DM93" s="15">
        <f>'Investment Analysis'!JK93</f>
        <v>7.029924512527963E-2</v>
      </c>
      <c r="DN93" s="48">
        <v>1955.75</v>
      </c>
      <c r="DO93" s="18">
        <f t="shared" si="113"/>
        <v>0.80004601932811781</v>
      </c>
      <c r="DP93" s="15">
        <f>'Investment Analysis'!HU93</f>
        <v>1.9167582417582421</v>
      </c>
      <c r="DQ93" s="48">
        <v>1592.7</v>
      </c>
      <c r="DR93" s="18">
        <f t="shared" si="114"/>
        <v>-0.94625611607896065</v>
      </c>
      <c r="DS93" s="15">
        <f>'Investment Analysis'!JR93</f>
        <v>-0.4945166188628311</v>
      </c>
      <c r="DT93" s="48">
        <v>873</v>
      </c>
      <c r="DU93" s="18">
        <f t="shared" si="136"/>
        <v>-0.90416600790513835</v>
      </c>
      <c r="DV93" s="15">
        <f>'Investment Analysis'!JY93</f>
        <v>-0.4229249011857707</v>
      </c>
      <c r="DW93" s="48">
        <v>5041.5</v>
      </c>
      <c r="DX93" s="18">
        <f t="shared" si="116"/>
        <v>-0.63028014080375472</v>
      </c>
      <c r="DY93" s="15">
        <f>'Investment Analysis'!KF93</f>
        <v>-0.16632443531827526</v>
      </c>
      <c r="DZ93" s="48">
        <v>17304</v>
      </c>
      <c r="EA93" s="18">
        <f t="shared" si="117"/>
        <v>-0.13523238380809596</v>
      </c>
      <c r="EB93" s="15">
        <f>'Investment Analysis'!KM93</f>
        <v>1.2872037914691941</v>
      </c>
      <c r="EC93" s="48">
        <v>2053.5</v>
      </c>
      <c r="ED93" s="18">
        <f>'Investment Analysis'!KV93</f>
        <v>0.43564356435643559</v>
      </c>
      <c r="EE93" s="15">
        <f>'Investment Analysis'!KT93</f>
        <v>-0.44656488549618323</v>
      </c>
      <c r="EF93" s="48">
        <v>1296.25</v>
      </c>
      <c r="EG93" s="18">
        <f t="shared" si="118"/>
        <v>-0.94556773326614596</v>
      </c>
      <c r="EH93" s="15">
        <f>'Investment Analysis'!LH93</f>
        <v>0.44655316773653364</v>
      </c>
      <c r="EI93" s="48">
        <v>18334.8</v>
      </c>
      <c r="EJ93" s="18">
        <f>'Investment Analysis'!LQ93</f>
        <v>0.42066231939649673</v>
      </c>
      <c r="EK93" s="15">
        <f>'Investment Analysis'!LO93</f>
        <v>0.26982857142857142</v>
      </c>
      <c r="EL93" s="48"/>
      <c r="EM93" s="18">
        <f t="shared" si="135"/>
        <v>0</v>
      </c>
      <c r="EN93" s="15">
        <f>'Investment Analysis'!LX93</f>
        <v>0.52108108108108109</v>
      </c>
      <c r="EO93" s="48">
        <v>21186</v>
      </c>
      <c r="EP93" s="68">
        <f t="shared" si="143"/>
        <v>5.1980524344569288</v>
      </c>
      <c r="EQ93" s="15">
        <f>'Investment Analysis'!MC93</f>
        <v>-0.42382022471910114</v>
      </c>
      <c r="ER93" s="48">
        <v>7818.88</v>
      </c>
      <c r="ES93" s="18">
        <f>'Investment Analysis'!LX93</f>
        <v>0.52108108108108109</v>
      </c>
      <c r="ET93" s="15">
        <f>'Investment Analysis'!LA93</f>
        <v>-0.67941053802307794</v>
      </c>
      <c r="EU93" s="48">
        <v>1312</v>
      </c>
      <c r="EV93" s="18">
        <f>'Investment Analysis'!ML93</f>
        <v>0.23645784267545922</v>
      </c>
      <c r="EW93" s="15">
        <f>'Investment Analysis'!MJ93</f>
        <v>2.5377358490566038</v>
      </c>
      <c r="EX93" s="48">
        <v>11261</v>
      </c>
      <c r="EY93" s="18">
        <f t="shared" si="120"/>
        <v>-0.82963047013881008</v>
      </c>
      <c r="EZ93" s="15">
        <f>'Investment Analysis'!MQ93</f>
        <v>-0.10555996822875302</v>
      </c>
      <c r="FA93" s="48"/>
      <c r="FB93" s="18">
        <f t="shared" si="121"/>
        <v>0</v>
      </c>
      <c r="FC93" s="15">
        <f>'Investment Analysis'!MX93</f>
        <v>-0.30474365117393393</v>
      </c>
      <c r="FD93" s="48">
        <v>1038.5</v>
      </c>
      <c r="FE93" s="18">
        <f t="shared" si="122"/>
        <v>-0.9345694880227825</v>
      </c>
      <c r="FF93" s="15">
        <f>'Investment Analysis'!NE93</f>
        <v>0.53303314386949141</v>
      </c>
      <c r="FG93" s="48"/>
      <c r="FH93" s="18">
        <f t="shared" si="123"/>
        <v>0</v>
      </c>
      <c r="FI93" s="15">
        <f>'Investment Analysis'!NL93</f>
        <v>-0.96395394998015083</v>
      </c>
      <c r="FJ93" s="48">
        <v>9908</v>
      </c>
      <c r="FK93" s="18">
        <f t="shared" si="124"/>
        <v>-0.47979670698924737</v>
      </c>
      <c r="FL93" s="15">
        <f>'Investment Analysis'!NS93</f>
        <v>2.0203428571428574</v>
      </c>
      <c r="FM93" s="48">
        <v>1640.3</v>
      </c>
      <c r="FN93" s="18">
        <f t="shared" si="125"/>
        <v>-0.9353660410665805</v>
      </c>
      <c r="FO93" s="15">
        <f>'Investment Analysis'!NZ93</f>
        <v>-6.6738734638142866E-2</v>
      </c>
      <c r="FP93" s="48"/>
      <c r="FQ93" s="18">
        <f t="shared" si="126"/>
        <v>0</v>
      </c>
      <c r="FR93" s="15">
        <f>'Investment Analysis'!OG93</f>
        <v>-0.99357468870474597</v>
      </c>
      <c r="FS93" s="48">
        <v>1835.5</v>
      </c>
      <c r="FT93" s="18">
        <f t="shared" si="127"/>
        <v>-0.92792845854070349</v>
      </c>
      <c r="FU93" s="15">
        <f>'Investment Analysis'!ON93</f>
        <v>0.73356890459363955</v>
      </c>
      <c r="FV93" s="48"/>
      <c r="FW93" s="18">
        <f t="shared" si="128"/>
        <v>0</v>
      </c>
      <c r="FX93" s="15">
        <f>'Investment Analysis'!OU93</f>
        <v>-0.61298701298701308</v>
      </c>
      <c r="FY93" s="48"/>
      <c r="FZ93" s="18">
        <f t="shared" si="129"/>
        <v>0</v>
      </c>
      <c r="GA93" s="15">
        <f>'Investment Analysis'!PB93</f>
        <v>2.9861538461538464</v>
      </c>
      <c r="GB93" s="48"/>
      <c r="GC93" s="18">
        <f>'Investment Analysis'!PK93</f>
        <v>5.0781810357194111E-2</v>
      </c>
      <c r="GD93" s="15">
        <f>'Investment Analysis'!PI93</f>
        <v>-0.36889718552556</v>
      </c>
      <c r="GE93" s="48">
        <v>28241.599999999999</v>
      </c>
      <c r="GF93" s="18">
        <f>'Investment Analysis'!PY93</f>
        <v>-9.7465886939571159E-2</v>
      </c>
      <c r="GG93" s="15">
        <f>'Investment Analysis'!PW93</f>
        <v>-0.46903669724770647</v>
      </c>
      <c r="GH93" s="48">
        <v>1344.05</v>
      </c>
      <c r="GI93" s="18">
        <f>'Investment Analysis'!QF93</f>
        <v>9.5128820277458948E-2</v>
      </c>
      <c r="GJ93" s="15">
        <f>'Investment Analysis'!QD93</f>
        <v>-0.37763419188476244</v>
      </c>
      <c r="GK93" s="48">
        <v>1910</v>
      </c>
      <c r="GL93" s="18">
        <f>'Investment Analysis'!QM93</f>
        <v>-1.5384615384615398E-2</v>
      </c>
      <c r="GM93" s="15">
        <f>'Investment Analysis'!QK93</f>
        <v>-0.49003984063745015</v>
      </c>
      <c r="GN93" s="48">
        <v>14810.29</v>
      </c>
      <c r="GO93" s="18">
        <f>'Investment Analysis'!QT93</f>
        <v>-0.1019163763066202</v>
      </c>
      <c r="GP93" s="15">
        <f>'Investment Analysis'!QR93</f>
        <v>-0.98743265316073048</v>
      </c>
      <c r="GQ93" s="48">
        <v>28698.2</v>
      </c>
      <c r="GR93" s="18">
        <f>'Investment Analysis'!RA93</f>
        <v>-0.31753167143440952</v>
      </c>
      <c r="GS93" s="15">
        <f>'Investment Analysis'!QY93</f>
        <v>-0.52691218130311612</v>
      </c>
      <c r="GT93" s="48">
        <v>1392.8</v>
      </c>
      <c r="GU93" s="18">
        <f>'Investment Analysis'!RH93</f>
        <v>1.1313131313131358E-2</v>
      </c>
      <c r="GV93" s="15">
        <f>'Investment Analysis'!RF93</f>
        <v>-0.45927846187081439</v>
      </c>
      <c r="GW93" s="48"/>
      <c r="GX93" s="18">
        <f>'Investment Analysis'!RO93</f>
        <v>-8.865392435949572E-2</v>
      </c>
      <c r="GY93" s="15">
        <f>'Investment Analysis'!RM93</f>
        <v>-0.16838296688004459</v>
      </c>
      <c r="GZ93" s="48">
        <v>640.5</v>
      </c>
      <c r="HA93" s="18">
        <f>'Investment Analysis'!RV93</f>
        <v>-0.38531669865642992</v>
      </c>
      <c r="HB93" s="15">
        <f>'Investment Analysis'!RT93</f>
        <v>-0.125</v>
      </c>
      <c r="HC93" s="48"/>
      <c r="HD93" s="18">
        <f>'Investment Analysis'!SC93</f>
        <v>0.64326325532196227</v>
      </c>
      <c r="HE93" s="15">
        <f>'Investment Analysis'!SA93</f>
        <v>-6.5985269803096352E-2</v>
      </c>
      <c r="HF93" s="48">
        <v>531.5</v>
      </c>
      <c r="HG93" s="18">
        <f>'Investment Analysis'!SJ93</f>
        <v>-0.30340760157273911</v>
      </c>
      <c r="HH93" s="15">
        <f>'Investment Analysis'!SH93</f>
        <v>-0.14959999999999993</v>
      </c>
      <c r="HI93" s="48">
        <v>823</v>
      </c>
      <c r="HJ93" s="18">
        <f>'Investment Analysis'!SM93</f>
        <v>-8.7912087912087988E-2</v>
      </c>
      <c r="HK93" s="15">
        <f>'Investment Analysis'!SK93</f>
        <v>0</v>
      </c>
      <c r="HL93" s="48"/>
      <c r="HM93" s="18">
        <f>'Investment Analysis'!SP93</f>
        <v>0</v>
      </c>
      <c r="HN93" s="15">
        <f>'Investment Analysis'!SN93</f>
        <v>-9.5870341216761273E-2</v>
      </c>
      <c r="HO93" s="48"/>
      <c r="HP93" s="18">
        <f>'Investment Analysis'!TE93</f>
        <v>0.60320512820512839</v>
      </c>
      <c r="HQ93" s="15">
        <f>'Investment Analysis'!TC93</f>
        <v>-0.38048055486747578</v>
      </c>
      <c r="HR93" s="48"/>
      <c r="HS93" s="18">
        <f>'Investment Analysis'!TL93</f>
        <v>7.9646017699114946E-2</v>
      </c>
      <c r="HT93" s="15">
        <f>'Investment Analysis'!TJ93</f>
        <v>-0.16818181818181821</v>
      </c>
      <c r="HU93" s="48"/>
      <c r="HV93" s="18">
        <f>'Investment Analysis'!TS93</f>
        <v>-7.731092436974793E-2</v>
      </c>
      <c r="HW93" s="15">
        <f>'Investment Analysis'!TQ93</f>
        <v>-0.59989213849999634</v>
      </c>
      <c r="HX93" s="48"/>
      <c r="HY93" s="18">
        <f>'Investment Analysis'!TZ93</f>
        <v>0.22222222222222215</v>
      </c>
      <c r="HZ93" s="15">
        <f>'Investment Analysis'!TX93</f>
        <v>-0.526077097505669</v>
      </c>
      <c r="IA93" s="48"/>
      <c r="IB93" s="18">
        <f>'Investment Analysis'!UG93</f>
        <v>0</v>
      </c>
      <c r="IC93" s="15">
        <f>'Investment Analysis'!UE93</f>
        <v>0</v>
      </c>
      <c r="ID93" s="48"/>
      <c r="IE93" s="18">
        <f>'Investment Analysis'!UN93</f>
        <v>0</v>
      </c>
      <c r="IF93" s="15">
        <f>'Investment Analysis'!UL93</f>
        <v>0</v>
      </c>
      <c r="IG93" s="48"/>
      <c r="IH93" s="18">
        <f>'Investment Analysis'!UU93</f>
        <v>0</v>
      </c>
      <c r="II93" s="15">
        <f>'Investment Analysis'!US93</f>
        <v>0</v>
      </c>
      <c r="IJ93" s="48"/>
      <c r="IK93" s="18">
        <f>'Investment Analysis'!VB93</f>
        <v>0</v>
      </c>
      <c r="IL93" s="15">
        <f>'Investment Analysis'!UZ93</f>
        <v>0</v>
      </c>
      <c r="IM93" s="48"/>
      <c r="IN93" s="18">
        <f>'Investment Analysis'!VI93</f>
        <v>0</v>
      </c>
      <c r="IO93" s="15">
        <f>'Investment Analysis'!VG93</f>
        <v>0</v>
      </c>
      <c r="IP93" s="18"/>
      <c r="IQ93" s="18"/>
      <c r="IR93" s="18"/>
      <c r="IS93" s="108">
        <f t="shared" si="133"/>
        <v>1553.3800000003539</v>
      </c>
      <c r="IT93" s="48">
        <f t="shared" si="134"/>
        <v>1001062.1000000002</v>
      </c>
      <c r="IU93" s="101">
        <f t="shared" si="130"/>
        <v>3600</v>
      </c>
      <c r="IV93" s="101">
        <v>3600</v>
      </c>
      <c r="IW93" s="15">
        <f t="shared" si="131"/>
        <v>-3.512954432901317E-2</v>
      </c>
      <c r="IX93" s="113">
        <f t="shared" si="132"/>
        <v>-36447.229999999749</v>
      </c>
      <c r="IY93" s="21">
        <f t="shared" si="102"/>
        <v>0.21577852774254858</v>
      </c>
      <c r="IZ93" s="173">
        <f t="shared" si="103"/>
        <v>178309.2100000002</v>
      </c>
    </row>
    <row r="94" spans="1:260" x14ac:dyDescent="0.2">
      <c r="A94" s="3">
        <f>'Investment Analysis'!A94</f>
        <v>45782</v>
      </c>
      <c r="B94" s="4">
        <f>'Investment Analysis'!B94</f>
        <v>45782</v>
      </c>
      <c r="C94" s="27">
        <f>'Investment Analysis'!C94</f>
        <v>41218.83</v>
      </c>
      <c r="D94" s="14">
        <f>'Investment Analysis'!D94</f>
        <v>-98.599999999998545</v>
      </c>
      <c r="E94" s="15">
        <f>'Investment Analysis'!E94</f>
        <v>-2.3864020584048557E-3</v>
      </c>
      <c r="F94" s="13">
        <f>'Investment Analysis'!G94</f>
        <v>5650.38</v>
      </c>
      <c r="G94" s="14">
        <f>'Investment Analysis'!H94</f>
        <v>-36.25</v>
      </c>
      <c r="H94" s="15">
        <f>'Investment Analysis'!I94</f>
        <v>-6.374601477500734E-3</v>
      </c>
      <c r="I94" s="13">
        <f>'Investment Analysis'!K94</f>
        <v>17844.240000000002</v>
      </c>
      <c r="J94" s="14">
        <f>'Investment Analysis'!L94</f>
        <v>-133.48999999999796</v>
      </c>
      <c r="K94" s="15">
        <f>'Investment Analysis'!M94</f>
        <v>-7.4252978546233573E-3</v>
      </c>
      <c r="L94" s="41">
        <f>'Investment Analysis'!T94</f>
        <v>254.15565545584334</v>
      </c>
      <c r="M94" s="21">
        <f>'Investment Analysis'!V94</f>
        <v>-2.5074192297231813E-3</v>
      </c>
      <c r="N94" s="21">
        <f>'Investment Analysis'!W94</f>
        <v>-1.7640265778606043E-2</v>
      </c>
      <c r="P94" s="48">
        <f>'Investment Analysis'!Y94</f>
        <v>555796.61</v>
      </c>
      <c r="Q94" s="18"/>
      <c r="R94" s="83"/>
      <c r="S94" s="48">
        <v>3929.19</v>
      </c>
      <c r="T94" s="18">
        <f>'Investment Analysis'!AH94</f>
        <v>-0.10516353391733058</v>
      </c>
      <c r="U94" s="15">
        <f>'Investment Analysis'!AF94</f>
        <v>0.23371973053347084</v>
      </c>
      <c r="V94" s="48">
        <v>6593.91</v>
      </c>
      <c r="W94" s="18">
        <f>'Investment Analysis'!AO94</f>
        <v>-1.5216357584403246E-2</v>
      </c>
      <c r="X94" s="15">
        <f>'Investment Analysis'!AM94</f>
        <v>0.11344086021505373</v>
      </c>
      <c r="Y94" s="48">
        <v>9324.4</v>
      </c>
      <c r="Z94" s="18">
        <f t="shared" si="104"/>
        <v>-6.5316760224538931E-2</v>
      </c>
      <c r="AA94" s="15">
        <f>'Investment Analysis'!GM94</f>
        <v>-2.9100529100528953E-2</v>
      </c>
      <c r="AB94" s="48">
        <v>2307.84</v>
      </c>
      <c r="AC94" s="18">
        <f t="shared" si="137"/>
        <v>4.7483439729628243</v>
      </c>
      <c r="AD94" s="15">
        <f>'Investment Analysis'!AT94</f>
        <v>0.12391430225825134</v>
      </c>
      <c r="AE94" s="48">
        <v>10598.33</v>
      </c>
      <c r="AF94" s="18">
        <f>'Investment Analysis'!BC94</f>
        <v>-3.8542533914491431E-2</v>
      </c>
      <c r="AG94" s="15">
        <f>'Investment Analysis'!BA94</f>
        <v>0.46398210290827741</v>
      </c>
      <c r="AH94" s="48"/>
      <c r="AI94" s="18">
        <f t="shared" si="138"/>
        <v>0</v>
      </c>
      <c r="AJ94" s="15">
        <f>'Investment Analysis'!BH94</f>
        <v>0</v>
      </c>
      <c r="AK94" s="48">
        <v>18111.53</v>
      </c>
      <c r="AL94" s="18">
        <f t="shared" si="139"/>
        <v>5.5275617364179874</v>
      </c>
      <c r="AM94" s="15">
        <f>'Investment Analysis'!BO94</f>
        <v>0.12024250589424038</v>
      </c>
      <c r="AN94" s="48">
        <v>13210.63</v>
      </c>
      <c r="AO94" s="18">
        <f t="shared" si="98"/>
        <v>8.3126357758620681</v>
      </c>
      <c r="AP94" s="15">
        <f>'Investment Analysis'!BV94</f>
        <v>-3.3816425120772896E-2</v>
      </c>
      <c r="AQ94" s="48"/>
      <c r="AR94" s="18">
        <f t="shared" si="99"/>
        <v>0</v>
      </c>
      <c r="AS94" s="15">
        <f>'Investment Analysis'!CC94</f>
        <v>0</v>
      </c>
      <c r="AT94" s="48">
        <v>22029.79</v>
      </c>
      <c r="AU94" s="18">
        <f>'Investment Analysis'!CL94</f>
        <v>-0.15599534342258439</v>
      </c>
      <c r="AV94" s="15">
        <f>'Investment Analysis'!CJ94</f>
        <v>-4.0688058220310963E-2</v>
      </c>
      <c r="AW94" s="48">
        <v>16731.43</v>
      </c>
      <c r="AX94" s="18">
        <f t="shared" si="140"/>
        <v>-2.6584732110377783E-2</v>
      </c>
      <c r="AY94" s="15">
        <f>'Investment Analysis'!CQ94</f>
        <v>-3.1589023611997398E-2</v>
      </c>
      <c r="AZ94" s="48">
        <v>14856.99</v>
      </c>
      <c r="BA94" s="18">
        <f>'Investment Analysis'!CZ94</f>
        <v>-7.913090128755372E-2</v>
      </c>
      <c r="BB94" s="15">
        <f>'Investment Analysis'!CX94</f>
        <v>6.7807153965785377E-2</v>
      </c>
      <c r="BC94" s="48">
        <v>8959.9699999999993</v>
      </c>
      <c r="BD94" s="18">
        <f t="shared" si="141"/>
        <v>2.8800886365899814</v>
      </c>
      <c r="BE94" s="15">
        <f>'Investment Analysis'!DE94</f>
        <v>-0.13351623228166445</v>
      </c>
      <c r="BF94" s="48">
        <v>4486.75</v>
      </c>
      <c r="BG94" s="18">
        <f>'Investment Analysis'!DN94</f>
        <v>0.11551233396584452</v>
      </c>
      <c r="BH94" s="15">
        <f>'Investment Analysis'!DL94</f>
        <v>6.523216308040776E-2</v>
      </c>
      <c r="BI94" s="48">
        <v>2080.91</v>
      </c>
      <c r="BJ94" s="18">
        <f>'Investment Analysis'!EB94</f>
        <v>-0.1956976396773229</v>
      </c>
      <c r="BK94" s="15">
        <f>'Investment Analysis'!DZ94</f>
        <v>0.43649946638207066</v>
      </c>
      <c r="BL94" s="48">
        <v>3749.43</v>
      </c>
      <c r="BM94" s="18">
        <f>'Investment Analysis'!EI94</f>
        <v>-0.13530368763557488</v>
      </c>
      <c r="BN94" s="15">
        <f>'Investment Analysis'!EG94</f>
        <v>0.51640513552068468</v>
      </c>
      <c r="BO94" s="48"/>
      <c r="BP94" s="18">
        <f>'Investment Analysis'!DU94</f>
        <v>3.3613445378151294E-2</v>
      </c>
      <c r="BQ94" s="15">
        <f>'Investment Analysis'!DS94</f>
        <v>0</v>
      </c>
      <c r="BR94" s="48">
        <v>5303.25</v>
      </c>
      <c r="BS94" s="18">
        <f>'Investment Analysis'!EP94</f>
        <v>-3.8185085354896675E-2</v>
      </c>
      <c r="BT94" s="15">
        <f>'Investment Analysis'!EN94</f>
        <v>0.65866129532073114</v>
      </c>
      <c r="BU94" s="48">
        <v>13293.28</v>
      </c>
      <c r="BV94" s="18">
        <f t="shared" si="142"/>
        <v>0.43311885852739257</v>
      </c>
      <c r="BW94" s="15">
        <f>'Investment Analysis'!EU94</f>
        <v>3.9530220567172807E-2</v>
      </c>
      <c r="BX94" s="48">
        <v>19772.16</v>
      </c>
      <c r="BY94" s="18">
        <f t="shared" si="91"/>
        <v>-0.76139199999999996</v>
      </c>
      <c r="BZ94" s="15">
        <f>'Investment Analysis'!FB94</f>
        <v>0</v>
      </c>
      <c r="CA94" s="48">
        <v>19249.68</v>
      </c>
      <c r="CB94" s="18">
        <f t="shared" si="144"/>
        <v>-0.17027241379310343</v>
      </c>
      <c r="CC94" s="15">
        <f>'Investment Analysis'!FI94</f>
        <v>-0.11374407582938387</v>
      </c>
      <c r="CD94" s="48">
        <v>17187.650000000001</v>
      </c>
      <c r="CE94" s="18">
        <f>'Investment Analysis'!FR94</f>
        <v>-5.8515908840691376E-2</v>
      </c>
      <c r="CF94" s="15">
        <f>'Investment Analysis'!FP94</f>
        <v>0.47084623323013414</v>
      </c>
      <c r="CG94" s="48">
        <v>5088.3500000000004</v>
      </c>
      <c r="CH94" s="18">
        <f>'Investment Analysis'!FR94</f>
        <v>-5.8515908840691376E-2</v>
      </c>
      <c r="CI94" s="15">
        <f>'Investment Analysis'!FW94</f>
        <v>6.509144609792121E-2</v>
      </c>
      <c r="CJ94" s="48"/>
      <c r="CK94" s="18">
        <f t="shared" si="94"/>
        <v>0</v>
      </c>
      <c r="CL94" s="15">
        <f>'Investment Analysis'!GD94</f>
        <v>0</v>
      </c>
      <c r="CM94" s="48">
        <v>24911.81</v>
      </c>
      <c r="CN94" s="18">
        <f t="shared" si="105"/>
        <v>-1.530661322645238E-3</v>
      </c>
      <c r="CO94" s="15">
        <f>'Investment Analysis'!GT94</f>
        <v>-4.5137614678899096E-2</v>
      </c>
      <c r="CP94" s="48">
        <v>7006.5</v>
      </c>
      <c r="CQ94" s="18">
        <f t="shared" si="106"/>
        <v>-0.67436315723428286</v>
      </c>
      <c r="CR94" s="15">
        <f>'Investment Analysis'!HG94</f>
        <v>0.57440593225099712</v>
      </c>
      <c r="CS94" s="48">
        <v>8340</v>
      </c>
      <c r="CT94" s="18">
        <f t="shared" si="107"/>
        <v>-0.63093425850532803</v>
      </c>
      <c r="CU94" s="15">
        <f>'Investment Analysis'!HN94</f>
        <v>13.467741935483874</v>
      </c>
      <c r="CV94" s="48">
        <v>569.1</v>
      </c>
      <c r="CW94" s="18">
        <f t="shared" si="108"/>
        <v>-0.9802454136799903</v>
      </c>
      <c r="CX94" s="15">
        <f>'Investment Analysis'!IB94</f>
        <v>7.4787535410764744E-2</v>
      </c>
      <c r="CY94" s="48">
        <v>1003.6</v>
      </c>
      <c r="CZ94" s="18">
        <f t="shared" si="109"/>
        <v>-0.94388593793681863</v>
      </c>
      <c r="DA94" s="15">
        <f>'Investment Analysis'!II94</f>
        <v>0.14697142857142856</v>
      </c>
      <c r="DB94" s="48"/>
      <c r="DC94" s="18">
        <f t="shared" si="110"/>
        <v>0</v>
      </c>
      <c r="DD94" s="15">
        <f>'Investment Analysis'!IP94</f>
        <v>3.5534075375903145</v>
      </c>
      <c r="DE94" s="48"/>
      <c r="DF94" s="18">
        <f>'Investment Analysis'!IY94</f>
        <v>-9.6906012842965628E-2</v>
      </c>
      <c r="DG94" s="15">
        <f>'Investment Analysis'!IW94</f>
        <v>1.5430136986301368</v>
      </c>
      <c r="DH94" s="48">
        <v>1198.54</v>
      </c>
      <c r="DI94" s="18">
        <f t="shared" si="111"/>
        <v>-0.8147886018049203</v>
      </c>
      <c r="DJ94" s="15">
        <f>'Investment Analysis'!JD94</f>
        <v>0.21211569579288028</v>
      </c>
      <c r="DK94" s="48">
        <v>2180.85</v>
      </c>
      <c r="DL94" s="18">
        <f t="shared" si="112"/>
        <v>-0.90413424765923778</v>
      </c>
      <c r="DM94" s="15">
        <f>'Investment Analysis'!JK94</f>
        <v>7.2487644151565125E-2</v>
      </c>
      <c r="DN94" s="48">
        <v>1032.7</v>
      </c>
      <c r="DO94" s="18">
        <f t="shared" si="113"/>
        <v>-4.9516797054762959E-2</v>
      </c>
      <c r="DP94" s="15">
        <f>'Investment Analysis'!HU94</f>
        <v>1.8370879120879122</v>
      </c>
      <c r="DQ94" s="48">
        <v>1630.35</v>
      </c>
      <c r="DR94" s="18">
        <f t="shared" si="114"/>
        <v>-0.94498565884933361</v>
      </c>
      <c r="DS94" s="15">
        <f>'Investment Analysis'!JR94</f>
        <v>-0.47123333895731401</v>
      </c>
      <c r="DT94" s="48">
        <v>855.5</v>
      </c>
      <c r="DU94" s="18">
        <f t="shared" si="136"/>
        <v>-0.91108300395256914</v>
      </c>
      <c r="DV94" s="15">
        <f>'Investment Analysis'!JY94</f>
        <v>-0.44268774703557312</v>
      </c>
      <c r="DW94" s="48">
        <v>5074.45</v>
      </c>
      <c r="DX94" s="18">
        <f t="shared" si="116"/>
        <v>-0.62786374303314751</v>
      </c>
      <c r="DY94" s="15">
        <f>'Investment Analysis'!KF94</f>
        <v>-0.21509240246406577</v>
      </c>
      <c r="DZ94" s="48">
        <v>17990</v>
      </c>
      <c r="EA94" s="18">
        <f t="shared" si="117"/>
        <v>-0.10094952523738131</v>
      </c>
      <c r="EB94" s="15">
        <f>'Investment Analysis'!KM94</f>
        <v>1.3075829383886253</v>
      </c>
      <c r="EC94" s="48">
        <v>1988.9</v>
      </c>
      <c r="ED94" s="18">
        <f>'Investment Analysis'!KV94</f>
        <v>0.45544554455445541</v>
      </c>
      <c r="EE94" s="15">
        <f>'Investment Analysis'!KT94</f>
        <v>-0.43893129770992367</v>
      </c>
      <c r="EF94" s="48">
        <v>1338</v>
      </c>
      <c r="EG94" s="18">
        <f t="shared" si="118"/>
        <v>-0.9438145628621819</v>
      </c>
      <c r="EH94" s="15">
        <f>'Investment Analysis'!LH94</f>
        <v>0.49372034607870513</v>
      </c>
      <c r="EI94" s="48">
        <v>18859.5</v>
      </c>
      <c r="EJ94" s="18">
        <f>'Investment Analysis'!LQ94</f>
        <v>0.46144994246260079</v>
      </c>
      <c r="EK94" s="15">
        <f>'Investment Analysis'!LO94</f>
        <v>0.30628571428571427</v>
      </c>
      <c r="EL94" s="48"/>
      <c r="EM94" s="18">
        <f t="shared" si="135"/>
        <v>0</v>
      </c>
      <c r="EN94" s="15">
        <f>'Investment Analysis'!LX94</f>
        <v>0.56864864864864861</v>
      </c>
      <c r="EO94" s="48">
        <v>21519</v>
      </c>
      <c r="EP94" s="68">
        <f t="shared" si="143"/>
        <v>5.2978277153558055</v>
      </c>
      <c r="EQ94" s="15">
        <f>'Investment Analysis'!MC94</f>
        <v>-0.4287640449438202</v>
      </c>
      <c r="ER94" s="48">
        <v>7824.4</v>
      </c>
      <c r="ES94" s="18">
        <f>'Investment Analysis'!LX94</f>
        <v>0.56864864864864861</v>
      </c>
      <c r="ET94" s="15">
        <f>'Investment Analysis'!LA94</f>
        <v>-0.68107882663700825</v>
      </c>
      <c r="EU94" s="48">
        <v>1273.5</v>
      </c>
      <c r="EV94" s="18">
        <f>'Investment Analysis'!ML94</f>
        <v>0.19971738106453124</v>
      </c>
      <c r="EW94" s="15">
        <f>'Investment Analysis'!MJ94</f>
        <v>2.4326145552560643</v>
      </c>
      <c r="EX94" s="48">
        <v>11201</v>
      </c>
      <c r="EY94" s="18">
        <f t="shared" si="120"/>
        <v>-0.83053822005370859</v>
      </c>
      <c r="EZ94" s="15">
        <f>'Investment Analysis'!MQ94</f>
        <v>-0.11032565528196982</v>
      </c>
      <c r="FA94" s="48"/>
      <c r="FB94" s="18">
        <f t="shared" si="121"/>
        <v>0</v>
      </c>
      <c r="FC94" s="15">
        <f>'Investment Analysis'!MX94</f>
        <v>-0.28126497364638242</v>
      </c>
      <c r="FD94" s="48">
        <v>1044.7</v>
      </c>
      <c r="FE94" s="18">
        <f t="shared" si="122"/>
        <v>-0.93417885810053047</v>
      </c>
      <c r="FF94" s="15">
        <f>'Investment Analysis'!NE94</f>
        <v>0.54233409610983985</v>
      </c>
      <c r="FG94" s="48"/>
      <c r="FH94" s="18">
        <f t="shared" si="123"/>
        <v>0</v>
      </c>
      <c r="FI94" s="15">
        <f>'Investment Analysis'!NL94</f>
        <v>-0.9619690353314807</v>
      </c>
      <c r="FJ94" s="48">
        <v>10027.5</v>
      </c>
      <c r="FK94" s="18">
        <f t="shared" si="124"/>
        <v>-0.47352255544354843</v>
      </c>
      <c r="FL94" s="15">
        <f>'Investment Analysis'!NS94</f>
        <v>2.056</v>
      </c>
      <c r="FM94" s="48">
        <v>1642.1</v>
      </c>
      <c r="FN94" s="18">
        <f t="shared" si="125"/>
        <v>-0.93529511432995915</v>
      </c>
      <c r="FO94" s="15">
        <f>'Investment Analysis'!NZ94</f>
        <v>-6.5714610832953935E-2</v>
      </c>
      <c r="FP94" s="48"/>
      <c r="FQ94" s="18">
        <f t="shared" si="126"/>
        <v>0</v>
      </c>
      <c r="FR94" s="15">
        <f>'Investment Analysis'!OG94</f>
        <v>-0.99388487614658572</v>
      </c>
      <c r="FS94" s="48">
        <v>1791.5</v>
      </c>
      <c r="FT94" s="18">
        <f t="shared" si="127"/>
        <v>-0.92965613373776634</v>
      </c>
      <c r="FU94" s="15">
        <f>'Investment Analysis'!ON94</f>
        <v>0.68810365135453455</v>
      </c>
      <c r="FV94" s="48"/>
      <c r="FW94" s="18">
        <f t="shared" si="128"/>
        <v>0</v>
      </c>
      <c r="FX94" s="15">
        <f>'Investment Analysis'!OU94</f>
        <v>-0.59480519480519478</v>
      </c>
      <c r="FY94" s="48"/>
      <c r="FZ94" s="18">
        <f t="shared" si="129"/>
        <v>0</v>
      </c>
      <c r="GA94" s="15">
        <f>'Investment Analysis'!PB94</f>
        <v>2.9366153846153846</v>
      </c>
      <c r="GB94" s="48"/>
      <c r="GC94" s="18">
        <f>'Investment Analysis'!PK94</f>
        <v>4.5378472720317552E-2</v>
      </c>
      <c r="GD94" s="15">
        <f>'Investment Analysis'!PI94</f>
        <v>-0.37214244686961512</v>
      </c>
      <c r="GE94" s="48">
        <v>28678.400000000001</v>
      </c>
      <c r="GF94" s="18">
        <f>'Investment Analysis'!PY94</f>
        <v>-0.11695906432748532</v>
      </c>
      <c r="GG94" s="15">
        <f>'Investment Analysis'!PW94</f>
        <v>-0.48050458715596334</v>
      </c>
      <c r="GH94" s="48">
        <v>1335.95</v>
      </c>
      <c r="GI94" s="18">
        <f>'Investment Analysis'!QF94</f>
        <v>0.10488161051423794</v>
      </c>
      <c r="GJ94" s="15">
        <f>'Investment Analysis'!QD94</f>
        <v>-0.37209164468419337</v>
      </c>
      <c r="GK94" s="48">
        <v>1849</v>
      </c>
      <c r="GL94" s="18">
        <f>'Investment Analysis'!QM94</f>
        <v>-3.8461538461538491E-2</v>
      </c>
      <c r="GM94" s="15">
        <f>'Investment Analysis'!QK94</f>
        <v>-0.50199203187250996</v>
      </c>
      <c r="GN94" s="48">
        <v>14537.71</v>
      </c>
      <c r="GO94" s="18">
        <f>'Investment Analysis'!QT94</f>
        <v>-2.003484320557495E-2</v>
      </c>
      <c r="GP94" s="15">
        <f>'Investment Analysis'!QR94</f>
        <v>-0.9862868426826592</v>
      </c>
      <c r="GQ94" s="48">
        <v>29607</v>
      </c>
      <c r="GR94" s="18">
        <f>'Investment Analysis'!RA94</f>
        <v>-0.34205149162239473</v>
      </c>
      <c r="GS94" s="15">
        <f>'Investment Analysis'!QY94</f>
        <v>-0.54390934844192629</v>
      </c>
      <c r="GT94" s="48">
        <v>1400</v>
      </c>
      <c r="GU94" s="18">
        <f>'Investment Analysis'!RH94</f>
        <v>6.4646464646464707E-3</v>
      </c>
      <c r="GV94" s="15">
        <f>'Investment Analysis'!RF94</f>
        <v>-0.46187081443076256</v>
      </c>
      <c r="GW94" s="48"/>
      <c r="GX94" s="18">
        <f>'Investment Analysis'!RO94</f>
        <v>-0.10329402196014636</v>
      </c>
      <c r="GY94" s="15">
        <f>'Investment Analysis'!RM94</f>
        <v>-0.18174227664903983</v>
      </c>
      <c r="GZ94" s="48">
        <v>676.5</v>
      </c>
      <c r="HA94" s="18">
        <f>'Investment Analysis'!RV94</f>
        <v>-0.35076775431861806</v>
      </c>
      <c r="HB94" s="15">
        <f>'Investment Analysis'!RT94</f>
        <v>-7.5819672131147625E-2</v>
      </c>
      <c r="HC94" s="48"/>
      <c r="HD94" s="18">
        <f>'Investment Analysis'!SC94</f>
        <v>0.63651989951077614</v>
      </c>
      <c r="HE94" s="15">
        <f>'Investment Analysis'!SA94</f>
        <v>-6.9818127160679436E-2</v>
      </c>
      <c r="HF94" s="48">
        <v>484.75</v>
      </c>
      <c r="HG94" s="18">
        <f>'Investment Analysis'!SJ94</f>
        <v>-0.36500655307994762</v>
      </c>
      <c r="HH94" s="15">
        <f>'Investment Analysis'!SH94</f>
        <v>-0.22480000000000003</v>
      </c>
      <c r="HI94" s="48">
        <v>775</v>
      </c>
      <c r="HJ94" s="18">
        <f>'Investment Analysis'!SM94</f>
        <v>-6.9879518072289093E-2</v>
      </c>
      <c r="HK94" s="15">
        <f>'Investment Analysis'!SK94</f>
        <v>0</v>
      </c>
      <c r="HL94" s="48"/>
      <c r="HM94" s="18">
        <f>'Investment Analysis'!SP94</f>
        <v>0</v>
      </c>
      <c r="HN94" s="15">
        <f>'Investment Analysis'!SN94</f>
        <v>-6.7372098842565911E-2</v>
      </c>
      <c r="HO94" s="48"/>
      <c r="HP94" s="18">
        <f>'Investment Analysis'!TE94</f>
        <v>0.61538461538461542</v>
      </c>
      <c r="HQ94" s="15">
        <f>'Investment Analysis'!TC94</f>
        <v>-0.37577408967054743</v>
      </c>
      <c r="HR94" s="48"/>
      <c r="HS94" s="18">
        <f>'Investment Analysis'!TL94</f>
        <v>0.12094395280235981</v>
      </c>
      <c r="HT94" s="15">
        <f>'Investment Analysis'!TJ94</f>
        <v>-0.13636363636363635</v>
      </c>
      <c r="HU94" s="48"/>
      <c r="HV94" s="18">
        <f>'Investment Analysis'!TS94</f>
        <v>-6.4873949579831919E-2</v>
      </c>
      <c r="HW94" s="15">
        <f>'Investment Analysis'!TQ94</f>
        <v>-0.59449906349981418</v>
      </c>
      <c r="HX94" s="48"/>
      <c r="HY94" s="18">
        <f>'Investment Analysis'!TZ94</f>
        <v>0.26900584795321636</v>
      </c>
      <c r="HZ94" s="15">
        <f>'Investment Analysis'!TX94</f>
        <v>-0.50793650793650802</v>
      </c>
      <c r="IA94" s="48"/>
      <c r="IB94" s="18">
        <f>'Investment Analysis'!UG94</f>
        <v>0</v>
      </c>
      <c r="IC94" s="15">
        <f>'Investment Analysis'!UE94</f>
        <v>0</v>
      </c>
      <c r="ID94" s="48"/>
      <c r="IE94" s="18">
        <f>'Investment Analysis'!UN94</f>
        <v>0</v>
      </c>
      <c r="IF94" s="15">
        <f>'Investment Analysis'!UL94</f>
        <v>0</v>
      </c>
      <c r="IG94" s="48"/>
      <c r="IH94" s="18">
        <f>'Investment Analysis'!UU94</f>
        <v>0</v>
      </c>
      <c r="II94" s="15">
        <f>'Investment Analysis'!US94</f>
        <v>0</v>
      </c>
      <c r="IJ94" s="48"/>
      <c r="IK94" s="18">
        <f>'Investment Analysis'!VB94</f>
        <v>0</v>
      </c>
      <c r="IL94" s="15">
        <f>'Investment Analysis'!UZ94</f>
        <v>0</v>
      </c>
      <c r="IM94" s="48"/>
      <c r="IN94" s="18">
        <f>'Investment Analysis'!VI94</f>
        <v>0</v>
      </c>
      <c r="IO94" s="15">
        <f>'Investment Analysis'!VG94</f>
        <v>0</v>
      </c>
      <c r="IP94" s="18"/>
      <c r="IQ94" s="18"/>
      <c r="IR94" s="18"/>
      <c r="IS94" s="108">
        <f t="shared" si="133"/>
        <v>1247.7899999999208</v>
      </c>
      <c r="IT94" s="48">
        <f t="shared" si="134"/>
        <v>1002309.8900000001</v>
      </c>
      <c r="IU94" s="101">
        <f t="shared" si="130"/>
        <v>0</v>
      </c>
      <c r="IV94" s="101"/>
      <c r="IW94" s="15">
        <f t="shared" si="131"/>
        <v>-3.3926865987797747E-2</v>
      </c>
      <c r="IX94" s="113">
        <f t="shared" si="132"/>
        <v>-35199.439999999828</v>
      </c>
      <c r="IY94" s="21">
        <f t="shared" ref="IY94:IY115" si="145">IF(IT94&gt;0,(IT94+IV$11+IV$33+IV$52+IV$73+IV$93-IT$8)/IT$8,0)</f>
        <v>0.22164501657397254</v>
      </c>
      <c r="IZ94" s="173">
        <f t="shared" ref="IZ94:IZ115" si="146">IF(IT94&gt;0,IT94+IV$11+IV$33+IV$52+IV$73+IV$93-IT$8,0)</f>
        <v>183157.00000000012</v>
      </c>
    </row>
    <row r="95" spans="1:260" x14ac:dyDescent="0.2">
      <c r="A95" s="3">
        <f>'Investment Analysis'!A95</f>
        <v>45783</v>
      </c>
      <c r="B95" s="4">
        <f>'Investment Analysis'!B95</f>
        <v>45783</v>
      </c>
      <c r="C95" s="27">
        <f>'Investment Analysis'!C95</f>
        <v>40829</v>
      </c>
      <c r="D95" s="14">
        <f>'Investment Analysis'!D95</f>
        <v>-389.83000000000175</v>
      </c>
      <c r="E95" s="15">
        <f>'Investment Analysis'!E95</f>
        <v>-9.4575707267771005E-3</v>
      </c>
      <c r="F95" s="13">
        <f>'Investment Analysis'!G95</f>
        <v>5606.91</v>
      </c>
      <c r="G95" s="14">
        <f>'Investment Analysis'!H95</f>
        <v>-43.470000000000255</v>
      </c>
      <c r="H95" s="15">
        <f>'Investment Analysis'!I95</f>
        <v>-7.6932878850626421E-3</v>
      </c>
      <c r="I95" s="13">
        <f>'Investment Analysis'!K95</f>
        <v>17689.66</v>
      </c>
      <c r="J95" s="14">
        <f>'Investment Analysis'!L95</f>
        <v>-154.58000000000175</v>
      </c>
      <c r="K95" s="15">
        <f>'Investment Analysis'!M95</f>
        <v>-8.6627393489440707E-3</v>
      </c>
      <c r="L95" s="41">
        <f>'Investment Analysis'!T95</f>
        <v>252.90851426806404</v>
      </c>
      <c r="M95" s="21">
        <f>'Investment Analysis'!V95</f>
        <v>-4.9069975859576441E-3</v>
      </c>
      <c r="N95" s="21">
        <f>'Investment Analysis'!W95</f>
        <v>-2.2460702622972416E-2</v>
      </c>
      <c r="P95" s="48">
        <f>'Investment Analysis'!Y95</f>
        <v>555796.61</v>
      </c>
      <c r="Q95" s="18"/>
      <c r="R95" s="83"/>
      <c r="S95" s="48">
        <v>3899.04</v>
      </c>
      <c r="T95" s="18">
        <f>'Investment Analysis'!AH95</f>
        <v>-0.11203063784830739</v>
      </c>
      <c r="U95" s="15">
        <f>'Investment Analysis'!AF95</f>
        <v>0.22425198761910534</v>
      </c>
      <c r="V95" s="48">
        <v>6533.42</v>
      </c>
      <c r="W95" s="18">
        <f>'Investment Analysis'!AO95</f>
        <v>-2.4251069900142728E-2</v>
      </c>
      <c r="X95" s="15">
        <f>'Investment Analysis'!AM95</f>
        <v>0.10322580645161279</v>
      </c>
      <c r="Y95" s="48">
        <v>8673.98</v>
      </c>
      <c r="Z95" s="18">
        <f t="shared" si="104"/>
        <v>-0.13051523656776268</v>
      </c>
      <c r="AA95" s="15">
        <f>'Investment Analysis'!GM95</f>
        <v>-9.6825396825396745E-2</v>
      </c>
      <c r="AB95" s="48">
        <v>2291.1999999999998</v>
      </c>
      <c r="AC95" s="18">
        <f t="shared" si="137"/>
        <v>4.7420953811490802</v>
      </c>
      <c r="AD95" s="15">
        <f>'Investment Analysis'!AT95</f>
        <v>0.11580775911986103</v>
      </c>
      <c r="AE95" s="48">
        <v>10516.81</v>
      </c>
      <c r="AF95" s="18">
        <f>'Investment Analysis'!BC95</f>
        <v>-4.5937607130613622E-2</v>
      </c>
      <c r="AG95" s="15">
        <f>'Investment Analysis'!BA95</f>
        <v>0.45272184936614474</v>
      </c>
      <c r="AH95" s="48"/>
      <c r="AI95" s="18">
        <f t="shared" si="138"/>
        <v>0</v>
      </c>
      <c r="AJ95" s="15">
        <f>'Investment Analysis'!BH95</f>
        <v>0</v>
      </c>
      <c r="AK95" s="48">
        <v>17779.36</v>
      </c>
      <c r="AL95" s="18">
        <f t="shared" si="139"/>
        <v>5.4412165323628807</v>
      </c>
      <c r="AM95" s="15">
        <f>'Investment Analysis'!BO95</f>
        <v>9.9696867632199301E-2</v>
      </c>
      <c r="AN95" s="48">
        <v>13159.25</v>
      </c>
      <c r="AO95" s="18">
        <f t="shared" si="98"/>
        <v>8.3015624999999993</v>
      </c>
      <c r="AP95" s="15">
        <f>'Investment Analysis'!BV95</f>
        <v>-3.7573805689747684E-2</v>
      </c>
      <c r="AQ95" s="48"/>
      <c r="AR95" s="18">
        <f t="shared" si="99"/>
        <v>0</v>
      </c>
      <c r="AS95" s="15">
        <f>'Investment Analysis'!CC95</f>
        <v>0</v>
      </c>
      <c r="AT95" s="48">
        <v>21665.16</v>
      </c>
      <c r="AU95" s="18">
        <f>'Investment Analysis'!CL95</f>
        <v>-0.16996507566938301</v>
      </c>
      <c r="AV95" s="15">
        <f>'Investment Analysis'!CJ95</f>
        <v>-5.656632484287135E-2</v>
      </c>
      <c r="AW95" s="48">
        <v>16477.84</v>
      </c>
      <c r="AX95" s="18">
        <f t="shared" si="140"/>
        <v>-3.9763030712466861E-2</v>
      </c>
      <c r="AY95" s="15">
        <f>'Investment Analysis'!CQ95</f>
        <v>-4.6266751754945733E-2</v>
      </c>
      <c r="AZ95" s="48">
        <v>14666.57</v>
      </c>
      <c r="BA95" s="18">
        <f>'Investment Analysis'!CZ95</f>
        <v>-9.0933476394849791E-2</v>
      </c>
      <c r="BB95" s="15">
        <f>'Investment Analysis'!CX95</f>
        <v>5.4121306376360874E-2</v>
      </c>
      <c r="BC95" s="48">
        <v>8922.15</v>
      </c>
      <c r="BD95" s="18">
        <f t="shared" si="141"/>
        <v>2.8763220794741562</v>
      </c>
      <c r="BE95" s="15">
        <f>'Investment Analysis'!DE95</f>
        <v>-0.13717421124828533</v>
      </c>
      <c r="BF95" s="48">
        <v>4478.16</v>
      </c>
      <c r="BG95" s="18">
        <f>'Investment Analysis'!DN95</f>
        <v>0.11337760910815943</v>
      </c>
      <c r="BH95" s="15">
        <f>'Investment Analysis'!DL95</f>
        <v>6.3193657984144946E-2</v>
      </c>
      <c r="BI95" s="48">
        <v>2063.13</v>
      </c>
      <c r="BJ95" s="18">
        <f>'Investment Analysis'!EB95</f>
        <v>-0.20256946519270982</v>
      </c>
      <c r="BK95" s="15">
        <f>'Investment Analysis'!DZ95</f>
        <v>0.42422625400213465</v>
      </c>
      <c r="BL95" s="48">
        <v>3728.27</v>
      </c>
      <c r="BM95" s="18">
        <f>'Investment Analysis'!EI95</f>
        <v>-0.1401843817787419</v>
      </c>
      <c r="BN95" s="15">
        <f>'Investment Analysis'!EG95</f>
        <v>0.50784593437945791</v>
      </c>
      <c r="BO95" s="48"/>
      <c r="BP95" s="18">
        <f>'Investment Analysis'!DU95</f>
        <v>3.046218487394968E-2</v>
      </c>
      <c r="BQ95" s="15">
        <f>'Investment Analysis'!DS95</f>
        <v>0</v>
      </c>
      <c r="BR95" s="48">
        <v>5277.49</v>
      </c>
      <c r="BS95" s="18">
        <f>'Investment Analysis'!EP95</f>
        <v>-4.2857142857142823E-2</v>
      </c>
      <c r="BT95" s="15">
        <f>'Investment Analysis'!EN95</f>
        <v>0.65060427641772534</v>
      </c>
      <c r="BU95" s="48">
        <v>13183.38</v>
      </c>
      <c r="BV95" s="18">
        <f t="shared" si="142"/>
        <v>0.42572216987481476</v>
      </c>
      <c r="BW95" s="15">
        <f>'Investment Analysis'!EU95</f>
        <v>3.0936694356917947E-2</v>
      </c>
      <c r="BX95" s="48">
        <v>20611.28</v>
      </c>
      <c r="BY95" s="18">
        <f t="shared" si="91"/>
        <v>-0.71943600000000008</v>
      </c>
      <c r="BZ95" s="15">
        <f>'Investment Analysis'!FB95</f>
        <v>0</v>
      </c>
      <c r="CA95" s="48">
        <v>19330.560000000001</v>
      </c>
      <c r="CB95" s="18">
        <f t="shared" si="144"/>
        <v>-0.16678620689655166</v>
      </c>
      <c r="CC95" s="15">
        <f>'Investment Analysis'!FI95</f>
        <v>-0.1100203114421124</v>
      </c>
      <c r="CD95" s="48">
        <v>17047.97</v>
      </c>
      <c r="CE95" s="18">
        <f>'Investment Analysis'!FR95</f>
        <v>-6.6167565782230597E-2</v>
      </c>
      <c r="CF95" s="15">
        <f>'Investment Analysis'!FP95</f>
        <v>0.45889232886136899</v>
      </c>
      <c r="CG95" s="48">
        <v>5110.6000000000004</v>
      </c>
      <c r="CH95" s="18">
        <f>'Investment Analysis'!FR95</f>
        <v>-6.6167565782230597E-2</v>
      </c>
      <c r="CI95" s="15">
        <f>'Investment Analysis'!FW95</f>
        <v>6.9748949221856191E-2</v>
      </c>
      <c r="CJ95" s="48"/>
      <c r="CK95" s="18">
        <f t="shared" si="94"/>
        <v>0</v>
      </c>
      <c r="CL95" s="15">
        <f>'Investment Analysis'!GD95</f>
        <v>0</v>
      </c>
      <c r="CM95" s="48">
        <v>24996.48</v>
      </c>
      <c r="CN95" s="18">
        <f t="shared" si="105"/>
        <v>1.8629258517033893E-3</v>
      </c>
      <c r="CO95" s="15">
        <f>'Investment Analysis'!GT95</f>
        <v>-7.1926605504587182E-2</v>
      </c>
      <c r="CP95" s="48">
        <v>6883.75</v>
      </c>
      <c r="CQ95" s="18">
        <f t="shared" si="106"/>
        <v>-0.680068134391136</v>
      </c>
      <c r="CR95" s="15">
        <f>'Investment Analysis'!HG95</f>
        <v>0.54682321217909124</v>
      </c>
      <c r="CS95" s="48">
        <v>8340</v>
      </c>
      <c r="CT95" s="18">
        <f t="shared" si="107"/>
        <v>-0.63093425850532803</v>
      </c>
      <c r="CU95" s="15">
        <f>'Investment Analysis'!HN95</f>
        <v>13.608870967741936</v>
      </c>
      <c r="CV95" s="48">
        <v>567.70000000000005</v>
      </c>
      <c r="CW95" s="18">
        <f t="shared" si="108"/>
        <v>-0.98029401044830511</v>
      </c>
      <c r="CX95" s="15">
        <f>'Investment Analysis'!IB95</f>
        <v>7.2143531633616614E-2</v>
      </c>
      <c r="CY95" s="48">
        <v>1000.45</v>
      </c>
      <c r="CZ95" s="18">
        <f t="shared" si="109"/>
        <v>-0.94406206318143693</v>
      </c>
      <c r="DA95" s="15">
        <f>'Investment Analysis'!II95</f>
        <v>0.14337142857142859</v>
      </c>
      <c r="DB95" s="48"/>
      <c r="DC95" s="18">
        <f t="shared" si="110"/>
        <v>0</v>
      </c>
      <c r="DD95" s="15">
        <f>'Investment Analysis'!IP95</f>
        <v>3.5479398554969732</v>
      </c>
      <c r="DE95" s="48"/>
      <c r="DF95" s="18">
        <f>'Investment Analysis'!IY95</f>
        <v>-6.3047285464098116E-2</v>
      </c>
      <c r="DG95" s="15">
        <f>'Investment Analysis'!IW95</f>
        <v>1.6383561643835616</v>
      </c>
      <c r="DH95" s="48">
        <v>1174.6199999999999</v>
      </c>
      <c r="DI95" s="18">
        <f t="shared" si="111"/>
        <v>-0.81848497960192856</v>
      </c>
      <c r="DJ95" s="15">
        <f>'Investment Analysis'!JD95</f>
        <v>0.18792475728155333</v>
      </c>
      <c r="DK95" s="48">
        <v>2166.5500000000002</v>
      </c>
      <c r="DL95" s="18">
        <f t="shared" si="112"/>
        <v>-0.90476284671853713</v>
      </c>
      <c r="DM95" s="15">
        <f>'Investment Analysis'!JK95</f>
        <v>6.545526076372668E-2</v>
      </c>
      <c r="DN95" s="48">
        <v>1047.0999999999999</v>
      </c>
      <c r="DO95" s="18">
        <f t="shared" si="113"/>
        <v>-3.6263230556833954E-2</v>
      </c>
      <c r="DP95" s="15">
        <f>'Investment Analysis'!HU95</f>
        <v>1.8763736263736268</v>
      </c>
      <c r="DQ95" s="48">
        <v>1607.1</v>
      </c>
      <c r="DR95" s="18">
        <f t="shared" si="114"/>
        <v>-0.94577020415049773</v>
      </c>
      <c r="DS95" s="15">
        <f>'Investment Analysis'!JR95</f>
        <v>-0.43681457735785389</v>
      </c>
      <c r="DT95" s="48">
        <v>883.5</v>
      </c>
      <c r="DU95" s="18">
        <f t="shared" si="136"/>
        <v>-0.90001581027667987</v>
      </c>
      <c r="DV95" s="15">
        <f>'Investment Analysis'!JY95</f>
        <v>-0.41106719367588929</v>
      </c>
      <c r="DW95" s="48">
        <v>5052.5</v>
      </c>
      <c r="DX95" s="18">
        <f t="shared" si="116"/>
        <v>-0.62947345262540333</v>
      </c>
      <c r="DY95" s="15">
        <f>'Investment Analysis'!KF95</f>
        <v>-0.20328542094455856</v>
      </c>
      <c r="DZ95" s="48">
        <v>19068</v>
      </c>
      <c r="EA95" s="18">
        <f t="shared" si="117"/>
        <v>-4.7076461769115445E-2</v>
      </c>
      <c r="EB95" s="15">
        <f>'Investment Analysis'!KM95</f>
        <v>1.2592417061611374</v>
      </c>
      <c r="EC95" s="48">
        <v>1985.1</v>
      </c>
      <c r="ED95" s="18">
        <f>'Investment Analysis'!KV95</f>
        <v>0.45544554455445541</v>
      </c>
      <c r="EE95" s="15">
        <f>'Investment Analysis'!KT95</f>
        <v>-0.43893129770992367</v>
      </c>
      <c r="EF95" s="48">
        <v>1336.25</v>
      </c>
      <c r="EG95" s="18">
        <f t="shared" si="118"/>
        <v>-0.94388804904677925</v>
      </c>
      <c r="EH95" s="15">
        <f>'Investment Analysis'!LH95</f>
        <v>0.49232486742952836</v>
      </c>
      <c r="EI95" s="48">
        <v>19656.45</v>
      </c>
      <c r="EJ95" s="18">
        <f>'Investment Analysis'!LQ95</f>
        <v>0.52320675105485237</v>
      </c>
      <c r="EK95" s="15">
        <f>'Investment Analysis'!LO95</f>
        <v>0.36148571428571424</v>
      </c>
      <c r="EL95" s="48"/>
      <c r="EM95" s="18">
        <f t="shared" si="135"/>
        <v>0</v>
      </c>
      <c r="EN95" s="15">
        <f>'Investment Analysis'!LX95</f>
        <v>0.64324324324324311</v>
      </c>
      <c r="EO95" s="48">
        <v>22536</v>
      </c>
      <c r="EP95" s="68">
        <f t="shared" si="143"/>
        <v>5.6025468164794008</v>
      </c>
      <c r="EQ95" s="15">
        <f>'Investment Analysis'!MC95</f>
        <v>-0.36404494382022468</v>
      </c>
      <c r="ER95" s="48">
        <v>7722.08</v>
      </c>
      <c r="ES95" s="18">
        <f>'Investment Analysis'!LX95</f>
        <v>0.64324324324324311</v>
      </c>
      <c r="ET95" s="15">
        <f>'Investment Analysis'!LA95</f>
        <v>-0.6809398025858473</v>
      </c>
      <c r="EU95" s="48">
        <v>1433</v>
      </c>
      <c r="EV95" s="18">
        <f>'Investment Analysis'!ML95</f>
        <v>0.34997644842204428</v>
      </c>
      <c r="EW95" s="15">
        <f>'Investment Analysis'!MJ95</f>
        <v>2.8625336927223723</v>
      </c>
      <c r="EX95" s="48">
        <v>10813</v>
      </c>
      <c r="EY95" s="18">
        <f t="shared" si="120"/>
        <v>-0.83640833617005184</v>
      </c>
      <c r="EZ95" s="15">
        <f>'Investment Analysis'!MQ95</f>
        <v>-0.14114376489277211</v>
      </c>
      <c r="FA95" s="48"/>
      <c r="FB95" s="18">
        <f t="shared" si="121"/>
        <v>0</v>
      </c>
      <c r="FC95" s="15">
        <f>'Investment Analysis'!MX95</f>
        <v>-0.28126497364638242</v>
      </c>
      <c r="FD95" s="48">
        <v>1043</v>
      </c>
      <c r="FE95" s="18">
        <f t="shared" si="122"/>
        <v>-0.93428596630501892</v>
      </c>
      <c r="FF95" s="15">
        <f>'Investment Analysis'!NE95</f>
        <v>0.53982431534657116</v>
      </c>
      <c r="FG95" s="48"/>
      <c r="FH95" s="18">
        <f t="shared" si="123"/>
        <v>0</v>
      </c>
      <c r="FI95" s="15">
        <f>'Investment Analysis'!NL95</f>
        <v>-0.9608574831282255</v>
      </c>
      <c r="FJ95" s="48">
        <v>10030.75</v>
      </c>
      <c r="FK95" s="18">
        <f t="shared" si="124"/>
        <v>-0.4733519195228495</v>
      </c>
      <c r="FL95" s="15">
        <f>'Investment Analysis'!NS95</f>
        <v>2.0569904761904763</v>
      </c>
      <c r="FM95" s="48">
        <v>1632.3</v>
      </c>
      <c r="FN95" s="18">
        <f t="shared" si="125"/>
        <v>-0.93568127100712029</v>
      </c>
      <c r="FO95" s="15">
        <f>'Investment Analysis'!NZ95</f>
        <v>-7.1290395994538014E-2</v>
      </c>
      <c r="FP95" s="48"/>
      <c r="FQ95" s="18">
        <f t="shared" si="126"/>
        <v>0</v>
      </c>
      <c r="FR95" s="15">
        <f>'Investment Analysis'!OG95</f>
        <v>-0.99370762617982011</v>
      </c>
      <c r="FS95" s="48">
        <v>1861.5</v>
      </c>
      <c r="FT95" s="18">
        <f t="shared" si="127"/>
        <v>-0.92690755956062076</v>
      </c>
      <c r="FU95" s="15">
        <f>'Investment Analysis'!ON95</f>
        <v>0.7540636042402824</v>
      </c>
      <c r="FV95" s="48"/>
      <c r="FW95" s="18">
        <f t="shared" si="128"/>
        <v>0</v>
      </c>
      <c r="FX95" s="15">
        <f>'Investment Analysis'!OU95</f>
        <v>-0.59870129870129873</v>
      </c>
      <c r="FY95" s="48"/>
      <c r="FZ95" s="18">
        <f t="shared" si="129"/>
        <v>0</v>
      </c>
      <c r="GA95" s="15">
        <f>'Investment Analysis'!PB95</f>
        <v>2.9233846153846157</v>
      </c>
      <c r="GB95" s="48"/>
      <c r="GC95" s="18">
        <f>'Investment Analysis'!PK95</f>
        <v>3.3758905943671411E-2</v>
      </c>
      <c r="GD95" s="15">
        <f>'Investment Analysis'!PI95</f>
        <v>-0.37912119471568062</v>
      </c>
      <c r="GE95" s="48">
        <v>29524.799999999999</v>
      </c>
      <c r="GF95" s="18">
        <f>'Investment Analysis'!PY95</f>
        <v>-0.10136452241715392</v>
      </c>
      <c r="GG95" s="15">
        <f>'Investment Analysis'!PW95</f>
        <v>-0.47133027522935778</v>
      </c>
      <c r="GH95" s="48">
        <v>1324.1</v>
      </c>
      <c r="GI95" s="18">
        <f>'Investment Analysis'!QF95</f>
        <v>0.11254824241159896</v>
      </c>
      <c r="GJ95" s="15">
        <f>'Investment Analysis'!QD95</f>
        <v>-0.36773466907732888</v>
      </c>
      <c r="GK95" s="48">
        <v>1780</v>
      </c>
      <c r="GL95" s="18">
        <f>'Investment Analysis'!QM95</f>
        <v>-7.6923076923076983E-2</v>
      </c>
      <c r="GM95" s="15">
        <f>'Investment Analysis'!QK95</f>
        <v>-0.52191235059760954</v>
      </c>
      <c r="GN95" s="48">
        <v>14675.54</v>
      </c>
      <c r="GO95" s="18">
        <f>'Investment Analysis'!QT95</f>
        <v>-0.10452961672473876</v>
      </c>
      <c r="GP95" s="15">
        <f>'Investment Analysis'!QR95</f>
        <v>-0.98746922158024331</v>
      </c>
      <c r="GQ95" s="48">
        <v>30444.799999999999</v>
      </c>
      <c r="GR95" s="18">
        <f>'Investment Analysis'!RA95</f>
        <v>-0.35022476501838984</v>
      </c>
      <c r="GS95" s="15">
        <f>'Investment Analysis'!QY95</f>
        <v>-0.54957507082152968</v>
      </c>
      <c r="GT95" s="48">
        <v>1448</v>
      </c>
      <c r="GU95" s="18">
        <f>'Investment Analysis'!RH95</f>
        <v>1.5353535353535314E-2</v>
      </c>
      <c r="GV95" s="15">
        <f>'Investment Analysis'!RF95</f>
        <v>-0.45711816807085764</v>
      </c>
      <c r="GW95" s="48"/>
      <c r="GX95" s="18">
        <f>'Investment Analysis'!RO95</f>
        <v>-0.12423749491663277</v>
      </c>
      <c r="GY95" s="15">
        <f>'Investment Analysis'!RM95</f>
        <v>-0.20085351145746363</v>
      </c>
      <c r="GZ95" s="48">
        <v>741</v>
      </c>
      <c r="HA95" s="18">
        <f>'Investment Analysis'!RV95</f>
        <v>-0.28886756238003836</v>
      </c>
      <c r="HB95" s="15">
        <f>'Investment Analysis'!RT95</f>
        <v>1.2295081967213095E-2</v>
      </c>
      <c r="HC95" s="48"/>
      <c r="HD95" s="18">
        <f>'Investment Analysis'!SC95</f>
        <v>0.43937590903080798</v>
      </c>
      <c r="HE95" s="15">
        <f>'Investment Analysis'!SA95</f>
        <v>-0.18187283932060727</v>
      </c>
      <c r="HF95" s="48">
        <v>489.25</v>
      </c>
      <c r="HG95" s="18">
        <f>'Investment Analysis'!SJ95</f>
        <v>-0.35910878112712979</v>
      </c>
      <c r="HH95" s="15">
        <f>'Investment Analysis'!SH95</f>
        <v>-0.21760000000000004</v>
      </c>
      <c r="HI95" s="48">
        <v>786.5</v>
      </c>
      <c r="HJ95" s="18">
        <f>'Investment Analysis'!SM95</f>
        <v>-2.4611398963730591E-2</v>
      </c>
      <c r="HK95" s="15">
        <f>'Investment Analysis'!SK95</f>
        <v>0</v>
      </c>
      <c r="HL95" s="48"/>
      <c r="HM95" s="18">
        <f>'Investment Analysis'!SP95</f>
        <v>0</v>
      </c>
      <c r="HN95" s="15">
        <f>'Investment Analysis'!SN95</f>
        <v>-1.9704401377772948E-2</v>
      </c>
      <c r="HO95" s="48"/>
      <c r="HP95" s="18">
        <f>'Investment Analysis'!TE95</f>
        <v>0.58269230769230784</v>
      </c>
      <c r="HQ95" s="15">
        <f>'Investment Analysis'!TC95</f>
        <v>-0.38840723309388153</v>
      </c>
      <c r="HR95" s="48"/>
      <c r="HS95" s="18">
        <f>'Investment Analysis'!TL95</f>
        <v>9.4395280235988116E-2</v>
      </c>
      <c r="HT95" s="15">
        <f>'Investment Analysis'!TJ95</f>
        <v>-0.15681818181818183</v>
      </c>
      <c r="HU95" s="48"/>
      <c r="HV95" s="18">
        <f>'Investment Analysis'!TS95</f>
        <v>-0.11327731092436978</v>
      </c>
      <c r="HW95" s="15">
        <f>'Investment Analysis'!TQ95</f>
        <v>-0.61548832836538814</v>
      </c>
      <c r="HX95" s="48"/>
      <c r="HY95" s="18">
        <f>'Investment Analysis'!TZ95</f>
        <v>0.37426900584795331</v>
      </c>
      <c r="HZ95" s="15">
        <f>'Investment Analysis'!TX95</f>
        <v>-0.46712018140589567</v>
      </c>
      <c r="IA95" s="48"/>
      <c r="IB95" s="18">
        <f>'Investment Analysis'!UG95</f>
        <v>0</v>
      </c>
      <c r="IC95" s="15">
        <f>'Investment Analysis'!UE95</f>
        <v>0</v>
      </c>
      <c r="ID95" s="48"/>
      <c r="IE95" s="18">
        <f>'Investment Analysis'!UN95</f>
        <v>0</v>
      </c>
      <c r="IF95" s="15">
        <f>'Investment Analysis'!UL95</f>
        <v>0</v>
      </c>
      <c r="IG95" s="48"/>
      <c r="IH95" s="18">
        <f>'Investment Analysis'!UU95</f>
        <v>0</v>
      </c>
      <c r="II95" s="15">
        <f>'Investment Analysis'!US95</f>
        <v>0</v>
      </c>
      <c r="IJ95" s="48"/>
      <c r="IK95" s="18">
        <f>'Investment Analysis'!VB95</f>
        <v>0</v>
      </c>
      <c r="IL95" s="15">
        <f>'Investment Analysis'!UZ95</f>
        <v>0</v>
      </c>
      <c r="IM95" s="48"/>
      <c r="IN95" s="18">
        <f>'Investment Analysis'!VI95</f>
        <v>0</v>
      </c>
      <c r="IO95" s="15">
        <f>'Investment Analysis'!VG95</f>
        <v>0</v>
      </c>
      <c r="IP95" s="18"/>
      <c r="IQ95" s="18"/>
      <c r="IR95" s="18"/>
      <c r="IS95" s="108">
        <f t="shared" si="133"/>
        <v>2953.5100000000093</v>
      </c>
      <c r="IT95" s="48">
        <f t="shared" si="134"/>
        <v>1005263.4000000001</v>
      </c>
      <c r="IU95" s="101">
        <f t="shared" si="130"/>
        <v>0</v>
      </c>
      <c r="IW95" s="15">
        <f t="shared" si="131"/>
        <v>-3.1080134961292173E-2</v>
      </c>
      <c r="IX95" s="113">
        <f t="shared" si="132"/>
        <v>-32245.929999999818</v>
      </c>
      <c r="IY95" s="21">
        <f t="shared" si="145"/>
        <v>0.22521916756411431</v>
      </c>
      <c r="IZ95" s="173">
        <f t="shared" si="146"/>
        <v>186110.51000000013</v>
      </c>
    </row>
    <row r="96" spans="1:260" x14ac:dyDescent="0.2">
      <c r="A96" s="3">
        <f>'Investment Analysis'!A96</f>
        <v>45784</v>
      </c>
      <c r="B96" s="4">
        <f>'Investment Analysis'!B96</f>
        <v>45784</v>
      </c>
      <c r="C96" s="27">
        <f>'Investment Analysis'!C96</f>
        <v>41113.97</v>
      </c>
      <c r="D96" s="14">
        <f>'Investment Analysis'!D96</f>
        <v>284.97000000000116</v>
      </c>
      <c r="E96" s="15">
        <f>'Investment Analysis'!E96</f>
        <v>6.9795978348723003E-3</v>
      </c>
      <c r="F96" s="13">
        <f>'Investment Analysis'!G96</f>
        <v>5631.28</v>
      </c>
      <c r="G96" s="14">
        <f>'Investment Analysis'!H96</f>
        <v>24.369999999999891</v>
      </c>
      <c r="H96" s="15">
        <f>'Investment Analysis'!I96</f>
        <v>4.3464225393309132E-3</v>
      </c>
      <c r="I96" s="13">
        <f>'Investment Analysis'!K96</f>
        <v>17738.16</v>
      </c>
      <c r="J96" s="14">
        <f>'Investment Analysis'!L96</f>
        <v>48.5</v>
      </c>
      <c r="K96" s="15">
        <f>'Investment Analysis'!M96</f>
        <v>2.7417146513839157E-3</v>
      </c>
      <c r="L96" s="41">
        <f>'Investment Analysis'!T96</f>
        <v>253.61977429096015</v>
      </c>
      <c r="M96" s="21">
        <f>'Investment Analysis'!V96</f>
        <v>2.8123213840963476E-3</v>
      </c>
      <c r="N96" s="21">
        <f>'Investment Analysis'!W96</f>
        <v>-1.9711547953164484E-2</v>
      </c>
      <c r="P96" s="48">
        <f>'Investment Analysis'!Y96</f>
        <v>555796.61</v>
      </c>
      <c r="Q96" s="18"/>
      <c r="R96" s="83"/>
      <c r="S96" s="48">
        <v>3911.99</v>
      </c>
      <c r="T96" s="18">
        <f>'Investment Analysis'!AH96</f>
        <v>-0.10908130474974689</v>
      </c>
      <c r="U96" s="15">
        <f>'Investment Analysis'!AF96</f>
        <v>0.22831826181950582</v>
      </c>
      <c r="V96" s="48">
        <v>6574.81</v>
      </c>
      <c r="W96" s="18">
        <f>'Investment Analysis'!AO96</f>
        <v>-1.806942463147896E-2</v>
      </c>
      <c r="X96" s="15">
        <f>'Investment Analysis'!AM96</f>
        <v>0.11021505376344069</v>
      </c>
      <c r="Y96" s="48">
        <v>8684.14</v>
      </c>
      <c r="Z96" s="18">
        <f t="shared" si="104"/>
        <v>-0.12949679230152372</v>
      </c>
      <c r="AA96" s="15">
        <f>'Investment Analysis'!GM96</f>
        <v>-9.5767195767195709E-2</v>
      </c>
      <c r="AB96" s="48">
        <v>2285.25</v>
      </c>
      <c r="AC96" s="18">
        <f t="shared" si="137"/>
        <v>4.7398610589560644</v>
      </c>
      <c r="AD96" s="15">
        <f>'Investment Analysis'!AT96</f>
        <v>0.11291256514186447</v>
      </c>
      <c r="AE96" s="48">
        <v>10562.7</v>
      </c>
      <c r="AF96" s="18">
        <f>'Investment Analysis'!BC96</f>
        <v>-4.1774817571869342E-2</v>
      </c>
      <c r="AG96" s="15">
        <f>'Investment Analysis'!BA96</f>
        <v>0.45906040268456377</v>
      </c>
      <c r="AH96" s="48"/>
      <c r="AI96" s="18">
        <f t="shared" si="138"/>
        <v>0</v>
      </c>
      <c r="AJ96" s="15">
        <f>'Investment Analysis'!BH96</f>
        <v>0</v>
      </c>
      <c r="AK96" s="48">
        <v>17915.490000000002</v>
      </c>
      <c r="AL96" s="18">
        <f t="shared" si="139"/>
        <v>5.4766025474395637</v>
      </c>
      <c r="AM96" s="15">
        <f>'Investment Analysis'!BO96</f>
        <v>0.10811721118221614</v>
      </c>
      <c r="AN96" s="48">
        <v>13206.96</v>
      </c>
      <c r="AO96" s="18">
        <f t="shared" si="98"/>
        <v>8.3118448275862065</v>
      </c>
      <c r="AP96" s="15">
        <f>'Investment Analysis'!BV96</f>
        <v>-3.4084809447128182E-2</v>
      </c>
      <c r="AQ96" s="48"/>
      <c r="AR96" s="18">
        <f t="shared" si="99"/>
        <v>0</v>
      </c>
      <c r="AS96" s="15">
        <f>'Investment Analysis'!CC96</f>
        <v>0</v>
      </c>
      <c r="AT96" s="48">
        <v>21733.52</v>
      </c>
      <c r="AU96" s="18">
        <f>'Investment Analysis'!CL96</f>
        <v>-0.16734575087310827</v>
      </c>
      <c r="AV96" s="15">
        <f>'Investment Analysis'!CJ96</f>
        <v>-5.3589149851141285E-2</v>
      </c>
      <c r="AW96" s="48">
        <v>16505.41</v>
      </c>
      <c r="AX96" s="18">
        <f t="shared" si="140"/>
        <v>-3.8330301927973813E-2</v>
      </c>
      <c r="AY96" s="15">
        <f>'Investment Analysis'!CQ96</f>
        <v>-4.4671346522016549E-2</v>
      </c>
      <c r="AZ96" s="48">
        <v>14701.19</v>
      </c>
      <c r="BA96" s="18">
        <f>'Investment Analysis'!CZ96</f>
        <v>-8.8787553648068729E-2</v>
      </c>
      <c r="BB96" s="15">
        <f>'Investment Analysis'!CX96</f>
        <v>5.6609642301710741E-2</v>
      </c>
      <c r="BC96" s="48">
        <v>8959.9699999999993</v>
      </c>
      <c r="BD96" s="18">
        <f t="shared" si="141"/>
        <v>2.8800886365899814</v>
      </c>
      <c r="BE96" s="15">
        <f>'Investment Analysis'!DE96</f>
        <v>-0.13351623228166445</v>
      </c>
      <c r="BF96" s="48">
        <v>4464.8100000000004</v>
      </c>
      <c r="BG96" s="18">
        <f>'Investment Analysis'!DN96</f>
        <v>0.11005692599620495</v>
      </c>
      <c r="BH96" s="15">
        <f>'Investment Analysis'!DL96</f>
        <v>6.0022650056625111E-2</v>
      </c>
      <c r="BI96" s="48">
        <v>2095.6</v>
      </c>
      <c r="BJ96" s="18">
        <f>'Investment Analysis'!EB96</f>
        <v>-0.19002091425156856</v>
      </c>
      <c r="BK96" s="15">
        <f>'Investment Analysis'!DZ96</f>
        <v>0.44663820704375679</v>
      </c>
      <c r="BL96" s="48">
        <v>3751.78</v>
      </c>
      <c r="BM96" s="18">
        <f>'Investment Analysis'!EI96</f>
        <v>-0.13476138828633411</v>
      </c>
      <c r="BN96" s="15">
        <f>'Investment Analysis'!EG96</f>
        <v>0.5173561578697099</v>
      </c>
      <c r="BO96" s="48"/>
      <c r="BP96" s="18">
        <f>'Investment Analysis'!DU96</f>
        <v>2.757352941176482E-2</v>
      </c>
      <c r="BQ96" s="15">
        <f>'Investment Analysis'!DS96</f>
        <v>0</v>
      </c>
      <c r="BR96" s="48">
        <v>5250.24</v>
      </c>
      <c r="BS96" s="18">
        <f>'Investment Analysis'!EP96</f>
        <v>-4.7798742138364721E-2</v>
      </c>
      <c r="BT96" s="15">
        <f>'Investment Analysis'!EN96</f>
        <v>0.64208242950108452</v>
      </c>
      <c r="BU96" s="48">
        <v>13205.36</v>
      </c>
      <c r="BV96" s="18">
        <f t="shared" si="142"/>
        <v>0.42720150760533049</v>
      </c>
      <c r="BW96" s="15">
        <f>'Investment Analysis'!EU96</f>
        <v>3.26553995989688E-2</v>
      </c>
      <c r="BX96" s="48">
        <v>20333.419999999998</v>
      </c>
      <c r="BY96" s="18">
        <f t="shared" si="91"/>
        <v>-0.73332900000000012</v>
      </c>
      <c r="BZ96" s="15">
        <f>'Investment Analysis'!FB96</f>
        <v>0</v>
      </c>
      <c r="CA96" s="48">
        <v>19374.68</v>
      </c>
      <c r="CB96" s="18">
        <f t="shared" si="144"/>
        <v>-0.16488448275862067</v>
      </c>
      <c r="CC96" s="15">
        <f>'Investment Analysis'!FI96</f>
        <v>-0.10798916723087332</v>
      </c>
      <c r="CD96" s="48">
        <v>17206.75</v>
      </c>
      <c r="CE96" s="18">
        <f>'Investment Analysis'!FR96</f>
        <v>-5.7469998899042155E-2</v>
      </c>
      <c r="CF96" s="15">
        <f>'Investment Analysis'!FP96</f>
        <v>0.47248022015823871</v>
      </c>
      <c r="CG96" s="48">
        <v>5125.25</v>
      </c>
      <c r="CH96" s="18">
        <f>'Investment Analysis'!FR96</f>
        <v>-5.7469998899042155E-2</v>
      </c>
      <c r="CI96" s="15">
        <f>'Investment Analysis'!FW96</f>
        <v>7.2816085425423116E-2</v>
      </c>
      <c r="CJ96" s="48"/>
      <c r="CK96" s="18">
        <f t="shared" si="94"/>
        <v>0</v>
      </c>
      <c r="CL96" s="15">
        <f>'Investment Analysis'!GD96</f>
        <v>0</v>
      </c>
      <c r="CM96" s="48">
        <v>25081.16</v>
      </c>
      <c r="CN96" s="18">
        <f t="shared" si="105"/>
        <v>5.2569138276553047E-3</v>
      </c>
      <c r="CO96" s="15">
        <f>'Investment Analysis'!GT96</f>
        <v>-7.2293577981651341E-2</v>
      </c>
      <c r="CP96" s="48">
        <v>6905.5</v>
      </c>
      <c r="CQ96" s="18">
        <f t="shared" si="106"/>
        <v>-0.67905727285825168</v>
      </c>
      <c r="CR96" s="15">
        <f>'Investment Analysis'!HG96</f>
        <v>0.55171057805741275</v>
      </c>
      <c r="CS96" s="48">
        <v>8310</v>
      </c>
      <c r="CT96" s="18">
        <f t="shared" si="107"/>
        <v>-0.63226183311502104</v>
      </c>
      <c r="CU96" s="15">
        <f>'Investment Analysis'!HN96</f>
        <v>13.540322580645164</v>
      </c>
      <c r="CV96" s="48">
        <v>585.29999999999995</v>
      </c>
      <c r="CW96" s="18">
        <f t="shared" si="108"/>
        <v>-0.97968307964663215</v>
      </c>
      <c r="CX96" s="15">
        <f>'Investment Analysis'!IB96</f>
        <v>0.10538243626062319</v>
      </c>
      <c r="CY96" s="48">
        <v>1024.05</v>
      </c>
      <c r="CZ96" s="18">
        <f t="shared" si="109"/>
        <v>-0.94274252166620076</v>
      </c>
      <c r="DA96" s="15">
        <f>'Investment Analysis'!II96</f>
        <v>0.17034285714285716</v>
      </c>
      <c r="DB96" s="48"/>
      <c r="DC96" s="18">
        <f t="shared" si="110"/>
        <v>0</v>
      </c>
      <c r="DD96" s="15">
        <f>'Investment Analysis'!IP96</f>
        <v>3.4954110525288029</v>
      </c>
      <c r="DE96" s="48"/>
      <c r="DF96" s="18">
        <f>'Investment Analysis'!IY96</f>
        <v>-3.2107413893753621E-2</v>
      </c>
      <c r="DG96" s="15">
        <f>'Investment Analysis'!IW96</f>
        <v>1.7254794520547947</v>
      </c>
      <c r="DH96" s="48">
        <v>1193.6199999999999</v>
      </c>
      <c r="DI96" s="18">
        <f t="shared" si="111"/>
        <v>-0.81554889355915439</v>
      </c>
      <c r="DJ96" s="15">
        <f>'Investment Analysis'!JD96</f>
        <v>0.20713996763754039</v>
      </c>
      <c r="DK96" s="48">
        <v>2166.75</v>
      </c>
      <c r="DL96" s="18">
        <f t="shared" si="112"/>
        <v>-0.90475405512330209</v>
      </c>
      <c r="DM96" s="15">
        <f>'Investment Analysis'!JK96</f>
        <v>6.5553615776144047E-2</v>
      </c>
      <c r="DN96" s="48">
        <v>1046.0999999999999</v>
      </c>
      <c r="DO96" s="18">
        <f t="shared" si="113"/>
        <v>-3.7183617119190146E-2</v>
      </c>
      <c r="DP96" s="15">
        <f>'Investment Analysis'!HU96</f>
        <v>1.8739010989010991</v>
      </c>
      <c r="DQ96" s="48">
        <v>1600.8</v>
      </c>
      <c r="DR96" s="18">
        <f t="shared" si="114"/>
        <v>-0.94598279061920032</v>
      </c>
      <c r="DS96" s="15">
        <f>'Investment Analysis'!JR96</f>
        <v>-0.46043529610258144</v>
      </c>
      <c r="DT96" s="48">
        <v>830.5</v>
      </c>
      <c r="DU96" s="18">
        <f t="shared" si="136"/>
        <v>-0.92096442687747038</v>
      </c>
      <c r="DV96" s="15">
        <f>'Investment Analysis'!JY96</f>
        <v>-0.40316205533596833</v>
      </c>
      <c r="DW96" s="48">
        <v>5035.75</v>
      </c>
      <c r="DX96" s="18">
        <f t="shared" si="116"/>
        <v>-0.63070181871516573</v>
      </c>
      <c r="DY96" s="15">
        <f>'Investment Analysis'!KF96</f>
        <v>-0.21611909650924027</v>
      </c>
      <c r="DZ96" s="48">
        <v>18998</v>
      </c>
      <c r="EA96" s="18">
        <f t="shared" si="117"/>
        <v>-5.057471264367816E-2</v>
      </c>
      <c r="EB96" s="15">
        <f>'Investment Analysis'!KM96</f>
        <v>1.2952606635071089</v>
      </c>
      <c r="EC96" s="48">
        <v>1962.5</v>
      </c>
      <c r="ED96" s="18">
        <f>'Investment Analysis'!KV96</f>
        <v>0.4455445544554455</v>
      </c>
      <c r="EE96" s="15">
        <f>'Investment Analysis'!KT96</f>
        <v>-0.44274809160305345</v>
      </c>
      <c r="EF96" s="48">
        <v>1349</v>
      </c>
      <c r="EG96" s="18">
        <f t="shared" si="118"/>
        <v>-0.94335264970185606</v>
      </c>
      <c r="EH96" s="15">
        <f>'Investment Analysis'!LH96</f>
        <v>0.50600055819145973</v>
      </c>
      <c r="EI96" s="48">
        <v>19354.5</v>
      </c>
      <c r="EJ96" s="18">
        <f>'Investment Analysis'!LQ96</f>
        <v>0.49980820866896825</v>
      </c>
      <c r="EK96" s="15">
        <f>'Investment Analysis'!LO96</f>
        <v>0.34057142857142852</v>
      </c>
      <c r="EL96" s="48"/>
      <c r="EM96" s="18">
        <f t="shared" si="135"/>
        <v>0</v>
      </c>
      <c r="EN96" s="15">
        <f>'Investment Analysis'!LX96</f>
        <v>0.68756756756756754</v>
      </c>
      <c r="EO96" s="48">
        <v>22113</v>
      </c>
      <c r="EP96" s="68">
        <f t="shared" si="143"/>
        <v>5.4758052434456932</v>
      </c>
      <c r="EQ96" s="15">
        <f>'Investment Analysis'!MC96</f>
        <v>-0.39685393258426965</v>
      </c>
      <c r="ER96" s="48">
        <v>7866.32</v>
      </c>
      <c r="ES96" s="18">
        <f>'Investment Analysis'!LX96</f>
        <v>0.68756756756756754</v>
      </c>
      <c r="ET96" s="15">
        <f>'Investment Analysis'!LA96</f>
        <v>-0.68775198109272906</v>
      </c>
      <c r="EU96" s="48">
        <v>1356</v>
      </c>
      <c r="EV96" s="18">
        <f>'Investment Analysis'!ML96</f>
        <v>0.27743758831841736</v>
      </c>
      <c r="EW96" s="15">
        <f>'Investment Analysis'!MJ96</f>
        <v>2.6549865229110514</v>
      </c>
      <c r="EX96" s="48">
        <v>10776</v>
      </c>
      <c r="EY96" s="18">
        <f t="shared" si="120"/>
        <v>-0.8369681152842392</v>
      </c>
      <c r="EZ96" s="15">
        <f>'Investment Analysis'!MQ96</f>
        <v>-0.14408260524225575</v>
      </c>
      <c r="FA96" s="48"/>
      <c r="FB96" s="18">
        <f t="shared" si="121"/>
        <v>0</v>
      </c>
      <c r="FC96" s="15">
        <f>'Investment Analysis'!MX96</f>
        <v>-0.29420220412074749</v>
      </c>
      <c r="FD96" s="48">
        <v>1049.5999999999999</v>
      </c>
      <c r="FE96" s="18">
        <f t="shared" si="122"/>
        <v>-0.93387013445229905</v>
      </c>
      <c r="FF96" s="15">
        <f>'Investment Analysis'!NE96</f>
        <v>0.54956817007455516</v>
      </c>
      <c r="FG96" s="48"/>
      <c r="FH96" s="18">
        <f t="shared" si="123"/>
        <v>0</v>
      </c>
      <c r="FI96" s="15">
        <f>'Investment Analysis'!NL96</f>
        <v>-0.9612544660579595</v>
      </c>
      <c r="FJ96" s="48">
        <v>10170.25</v>
      </c>
      <c r="FK96" s="18">
        <f t="shared" si="124"/>
        <v>-0.4660277007728495</v>
      </c>
      <c r="FL96" s="15">
        <f>'Investment Analysis'!NS96</f>
        <v>2.099504761904762</v>
      </c>
      <c r="FM96" s="48">
        <v>1513.8</v>
      </c>
      <c r="FN96" s="18">
        <f t="shared" si="125"/>
        <v>-0.94035061450136537</v>
      </c>
      <c r="FO96" s="15">
        <f>'Investment Analysis'!NZ96</f>
        <v>-0.13871187983614017</v>
      </c>
      <c r="FP96" s="48"/>
      <c r="FQ96" s="18">
        <f t="shared" si="126"/>
        <v>0</v>
      </c>
      <c r="FR96" s="15">
        <f>'Investment Analysis'!OG96</f>
        <v>-0.99370762617982011</v>
      </c>
      <c r="FS96" s="48">
        <v>1812.5</v>
      </c>
      <c r="FT96" s="18">
        <f t="shared" si="127"/>
        <v>-0.92883156148462276</v>
      </c>
      <c r="FU96" s="15">
        <f>'Investment Analysis'!ON96</f>
        <v>0.70789163722025905</v>
      </c>
      <c r="FV96" s="48"/>
      <c r="FW96" s="18">
        <f t="shared" si="128"/>
        <v>0</v>
      </c>
      <c r="FX96" s="15">
        <f>'Investment Analysis'!OU96</f>
        <v>-0.62207792207792212</v>
      </c>
      <c r="FY96" s="48"/>
      <c r="FZ96" s="18">
        <f t="shared" si="129"/>
        <v>0</v>
      </c>
      <c r="GA96" s="15">
        <f>'Investment Analysis'!PB96</f>
        <v>2.9030769230769229</v>
      </c>
      <c r="GB96" s="48"/>
      <c r="GC96" s="18">
        <f>'Investment Analysis'!PK96</f>
        <v>4.241380959211976E-2</v>
      </c>
      <c r="GD96" s="15">
        <f>'Investment Analysis'!PI96</f>
        <v>-0.37392303273980471</v>
      </c>
      <c r="GE96" s="48">
        <v>29224</v>
      </c>
      <c r="GF96" s="18">
        <f>'Investment Analysis'!PY96</f>
        <v>-7.4074074074074056E-2</v>
      </c>
      <c r="GG96" s="15">
        <f>'Investment Analysis'!PW96</f>
        <v>-0.45527522935779818</v>
      </c>
      <c r="GH96" s="48">
        <v>1337.4</v>
      </c>
      <c r="GI96" s="18">
        <f>'Investment Analysis'!QF96</f>
        <v>0.10321268384270361</v>
      </c>
      <c r="GJ96" s="15">
        <f>'Investment Analysis'!QD96</f>
        <v>-0.37304010195915704</v>
      </c>
      <c r="GK96" s="48">
        <v>1780</v>
      </c>
      <c r="GL96" s="18">
        <f>'Investment Analysis'!QM96</f>
        <v>-0.10230769230769231</v>
      </c>
      <c r="GM96" s="15">
        <f>'Investment Analysis'!QK96</f>
        <v>-0.53505976095617525</v>
      </c>
      <c r="GN96" s="48">
        <v>14777.18</v>
      </c>
      <c r="GO96" s="18">
        <f>'Investment Analysis'!QT96</f>
        <v>-7.3170731707317055E-2</v>
      </c>
      <c r="GP96" s="15">
        <f>'Investment Analysis'!QR96</f>
        <v>-0.98703040054608837</v>
      </c>
      <c r="GQ96" s="48">
        <v>30153.7</v>
      </c>
      <c r="GR96" s="18">
        <f>'Investment Analysis'!RA96</f>
        <v>-0.32979158152840216</v>
      </c>
      <c r="GS96" s="15">
        <f>'Investment Analysis'!QY96</f>
        <v>-0.53541076487252126</v>
      </c>
      <c r="GT96" s="48">
        <v>1395</v>
      </c>
      <c r="GU96" s="18">
        <f>'Investment Analysis'!RH96</f>
        <v>4.7676767676767665E-2</v>
      </c>
      <c r="GV96" s="15">
        <f>'Investment Analysis'!RF96</f>
        <v>-0.43983581767120328</v>
      </c>
      <c r="GW96" s="48"/>
      <c r="GX96" s="18">
        <f>'Investment Analysis'!RO96</f>
        <v>-0.11274908499389999</v>
      </c>
      <c r="GY96" s="15">
        <f>'Investment Analysis'!RM96</f>
        <v>-0.19037016420818267</v>
      </c>
      <c r="GZ96" s="48">
        <v>716.5</v>
      </c>
      <c r="HA96" s="18">
        <f>'Investment Analysis'!RV96</f>
        <v>-0.31238003838771594</v>
      </c>
      <c r="HB96" s="15">
        <f>'Investment Analysis'!RT96</f>
        <v>-2.1174863387978176E-2</v>
      </c>
      <c r="HC96" s="48"/>
      <c r="HD96" s="18">
        <f>'Investment Analysis'!SC96</f>
        <v>0.46079598043104603</v>
      </c>
      <c r="HE96" s="15">
        <f>'Investment Analysis'!SA96</f>
        <v>-0.16969788065534344</v>
      </c>
      <c r="HF96" s="48">
        <v>462.5</v>
      </c>
      <c r="HG96" s="18">
        <f>'Investment Analysis'!SJ96</f>
        <v>-0.39384010484927917</v>
      </c>
      <c r="HH96" s="15">
        <f>'Investment Analysis'!SH96</f>
        <v>-0.26</v>
      </c>
      <c r="HI96" s="48">
        <v>774</v>
      </c>
      <c r="HJ96" s="18">
        <f>'Investment Analysis'!SM96</f>
        <v>0.13678618857901723</v>
      </c>
      <c r="HK96" s="15">
        <f>'Investment Analysis'!SK96</f>
        <v>0</v>
      </c>
      <c r="HL96" s="48"/>
      <c r="HM96" s="18">
        <f>'Investment Analysis'!SP96</f>
        <v>0</v>
      </c>
      <c r="HN96" s="15">
        <f>'Investment Analysis'!SN96</f>
        <v>0.13397386719492088</v>
      </c>
      <c r="HO96" s="48"/>
      <c r="HP96" s="18">
        <f>'Investment Analysis'!TE96</f>
        <v>0.51410256410256416</v>
      </c>
      <c r="HQ96" s="15">
        <f>'Investment Analysis'!TC96</f>
        <v>-0.41491206341342574</v>
      </c>
      <c r="HR96" s="48"/>
      <c r="HS96" s="18">
        <f>'Investment Analysis'!TL96</f>
        <v>7.1386430678466076E-2</v>
      </c>
      <c r="HT96" s="15">
        <f>'Investment Analysis'!TJ96</f>
        <v>-0.1745454545454545</v>
      </c>
      <c r="HU96" s="48"/>
      <c r="HV96" s="18">
        <f>'Investment Analysis'!TS96</f>
        <v>-0.13142857142857142</v>
      </c>
      <c r="HW96" s="15">
        <f>'Investment Analysis'!TQ96</f>
        <v>-0.6233593026899783</v>
      </c>
      <c r="HX96" s="48"/>
      <c r="HY96" s="18">
        <f>'Investment Analysis'!TZ96</f>
        <v>0.3274853801169591</v>
      </c>
      <c r="HZ96" s="15">
        <f>'Investment Analysis'!TX96</f>
        <v>-0.48526077097505671</v>
      </c>
      <c r="IA96" s="48"/>
      <c r="IB96" s="18">
        <f>'Investment Analysis'!UG96</f>
        <v>0</v>
      </c>
      <c r="IC96" s="15">
        <f>'Investment Analysis'!UE96</f>
        <v>0</v>
      </c>
      <c r="ID96" s="48"/>
      <c r="IE96" s="18">
        <f>'Investment Analysis'!UN96</f>
        <v>0</v>
      </c>
      <c r="IF96" s="15">
        <f>'Investment Analysis'!UL96</f>
        <v>0</v>
      </c>
      <c r="IG96" s="48"/>
      <c r="IH96" s="18">
        <f>'Investment Analysis'!UU96</f>
        <v>0</v>
      </c>
      <c r="II96" s="15">
        <f>'Investment Analysis'!US96</f>
        <v>0</v>
      </c>
      <c r="IJ96" s="48"/>
      <c r="IK96" s="18">
        <f>'Investment Analysis'!VB96</f>
        <v>0</v>
      </c>
      <c r="IL96" s="15">
        <f>'Investment Analysis'!UZ96</f>
        <v>0</v>
      </c>
      <c r="IM96" s="48"/>
      <c r="IN96" s="18">
        <f>'Investment Analysis'!VI96</f>
        <v>0</v>
      </c>
      <c r="IO96" s="15">
        <f>'Investment Analysis'!VG96</f>
        <v>0</v>
      </c>
      <c r="IP96" s="18"/>
      <c r="IQ96" s="18"/>
      <c r="IR96" s="18"/>
      <c r="IS96" s="108">
        <f t="shared" si="133"/>
        <v>-896.19000000006054</v>
      </c>
      <c r="IT96" s="48">
        <f t="shared" si="134"/>
        <v>1004367.2100000001</v>
      </c>
      <c r="IU96" s="101">
        <f t="shared" si="130"/>
        <v>0</v>
      </c>
      <c r="IV96" s="101"/>
      <c r="IW96" s="15">
        <f t="shared" si="131"/>
        <v>-3.1943924783789539E-2</v>
      </c>
      <c r="IX96" s="113">
        <f t="shared" si="132"/>
        <v>-33142.119999999879</v>
      </c>
      <c r="IY96" s="21">
        <f t="shared" si="145"/>
        <v>0.22413465511084504</v>
      </c>
      <c r="IZ96" s="173">
        <f t="shared" si="146"/>
        <v>185214.32000000007</v>
      </c>
    </row>
    <row r="97" spans="1:260" x14ac:dyDescent="0.2">
      <c r="A97" s="3">
        <f>'Investment Analysis'!A97</f>
        <v>45785</v>
      </c>
      <c r="B97" s="4">
        <f>'Investment Analysis'!B97</f>
        <v>45785</v>
      </c>
      <c r="C97" s="27">
        <f>'Investment Analysis'!C97</f>
        <v>41368.57</v>
      </c>
      <c r="D97" s="14">
        <f>'Investment Analysis'!D97</f>
        <v>254.59999999999854</v>
      </c>
      <c r="E97" s="15">
        <f>'Investment Analysis'!E97</f>
        <v>6.1925423402312777E-3</v>
      </c>
      <c r="F97" s="13">
        <f>'Investment Analysis'!G97</f>
        <v>5663.95</v>
      </c>
      <c r="G97" s="14">
        <f>'Investment Analysis'!H97</f>
        <v>32.670000000000073</v>
      </c>
      <c r="H97" s="15">
        <f>'Investment Analysis'!I97</f>
        <v>5.8015229219644691E-3</v>
      </c>
      <c r="I97" s="13">
        <f>'Investment Analysis'!K97</f>
        <v>17928.14</v>
      </c>
      <c r="J97" s="14">
        <f>'Investment Analysis'!L97</f>
        <v>189.97999999999956</v>
      </c>
      <c r="K97" s="15">
        <f>'Investment Analysis'!M97</f>
        <v>1.0710242776026351E-2</v>
      </c>
      <c r="L97" s="41">
        <f>'Investment Analysis'!T97</f>
        <v>254.73664082402811</v>
      </c>
      <c r="M97" s="21">
        <f>'Investment Analysis'!V97</f>
        <v>4.4037044674074214E-3</v>
      </c>
      <c r="N97" s="21">
        <f>'Investment Analysis'!W97</f>
        <v>-1.5394647317537927E-2</v>
      </c>
      <c r="P97" s="48">
        <f>'Investment Analysis'!Y97</f>
        <v>555796.61</v>
      </c>
      <c r="Q97" s="18"/>
      <c r="R97" s="83"/>
      <c r="S97" s="48">
        <v>3948.33</v>
      </c>
      <c r="T97" s="18">
        <f>'Investment Analysis'!AH97</f>
        <v>-0.10080556411497987</v>
      </c>
      <c r="U97" s="15">
        <f>'Investment Analysis'!AF97</f>
        <v>0.23972810584451051</v>
      </c>
      <c r="V97" s="48">
        <v>6587.55</v>
      </c>
      <c r="W97" s="18">
        <f>'Investment Analysis'!AO97</f>
        <v>-1.6167379933428427E-2</v>
      </c>
      <c r="X97" s="15">
        <f>'Investment Analysis'!AM97</f>
        <v>0.11236559139784945</v>
      </c>
      <c r="Y97" s="48">
        <v>8648.57</v>
      </c>
      <c r="Z97" s="18">
        <f t="shared" si="104"/>
        <v>-0.13306234963913396</v>
      </c>
      <c r="AA97" s="15">
        <f>'Investment Analysis'!GM97</f>
        <v>-9.9470899470899432E-2</v>
      </c>
      <c r="AB97" s="48">
        <v>2294.77</v>
      </c>
      <c r="AC97" s="18">
        <f t="shared" si="137"/>
        <v>4.7434359744648891</v>
      </c>
      <c r="AD97" s="15">
        <f>'Investment Analysis'!AT97</f>
        <v>0.11754487550665901</v>
      </c>
      <c r="AE97" s="48">
        <v>10624.24</v>
      </c>
      <c r="AF97" s="18">
        <f>'Investment Analysis'!BC97</f>
        <v>-3.6191782163671027E-2</v>
      </c>
      <c r="AG97" s="15">
        <f>'Investment Analysis'!BA97</f>
        <v>0.46756152125279654</v>
      </c>
      <c r="AH97" s="48"/>
      <c r="AI97" s="18">
        <f t="shared" si="138"/>
        <v>0</v>
      </c>
      <c r="AJ97" s="15">
        <f>'Investment Analysis'!BH97</f>
        <v>0</v>
      </c>
      <c r="AK97" s="48">
        <v>18307.560000000001</v>
      </c>
      <c r="AL97" s="18">
        <f t="shared" si="139"/>
        <v>5.5785183259682869</v>
      </c>
      <c r="AM97" s="15">
        <f>'Investment Analysis'!BO97</f>
        <v>0.1323678006062646</v>
      </c>
      <c r="AN97" s="48">
        <v>13368.42</v>
      </c>
      <c r="AO97" s="18">
        <f t="shared" si="98"/>
        <v>8.3466422413793104</v>
      </c>
      <c r="AP97" s="15">
        <f>'Investment Analysis'!BV97</f>
        <v>-2.2275899087493247E-2</v>
      </c>
      <c r="AQ97" s="48"/>
      <c r="AR97" s="18">
        <f t="shared" si="99"/>
        <v>0</v>
      </c>
      <c r="AS97" s="15">
        <f>'Investment Analysis'!CC97</f>
        <v>0</v>
      </c>
      <c r="AT97" s="48">
        <v>22113.35</v>
      </c>
      <c r="AU97" s="18">
        <f>'Investment Analysis'!CL97</f>
        <v>-0.15279394644935973</v>
      </c>
      <c r="AV97" s="15">
        <f>'Investment Analysis'!CJ97</f>
        <v>-3.704928878597423E-2</v>
      </c>
      <c r="AW97" s="48">
        <v>16775.54</v>
      </c>
      <c r="AX97" s="18">
        <f t="shared" si="140"/>
        <v>-2.4292469989086896E-2</v>
      </c>
      <c r="AY97" s="15">
        <f>'Investment Analysis'!CQ97</f>
        <v>-2.903637523931079E-2</v>
      </c>
      <c r="AZ97" s="48">
        <v>14960.85</v>
      </c>
      <c r="BA97" s="18">
        <f>'Investment Analysis'!CZ97</f>
        <v>-7.2693133047210326E-2</v>
      </c>
      <c r="BB97" s="15">
        <f>'Investment Analysis'!CX97</f>
        <v>7.5272161741835208E-2</v>
      </c>
      <c r="BC97" s="48">
        <v>9068.7199999999993</v>
      </c>
      <c r="BD97" s="18">
        <f t="shared" si="141"/>
        <v>2.8909192311522758</v>
      </c>
      <c r="BE97" s="15">
        <f>'Investment Analysis'!DE97</f>
        <v>-0.12299954275262923</v>
      </c>
      <c r="BF97" s="48">
        <v>4467.67</v>
      </c>
      <c r="BG97" s="18">
        <f>'Investment Analysis'!DN97</f>
        <v>0.11076850094876665</v>
      </c>
      <c r="BH97" s="15">
        <f>'Investment Analysis'!DL97</f>
        <v>6.0702151755379387E-2</v>
      </c>
      <c r="BI97" s="48">
        <v>2118.79</v>
      </c>
      <c r="BJ97" s="18">
        <f>'Investment Analysis'!EB97</f>
        <v>-0.18105766357932473</v>
      </c>
      <c r="BK97" s="15">
        <f>'Investment Analysis'!DZ97</f>
        <v>0.46264674493062979</v>
      </c>
      <c r="BL97" s="48">
        <v>3785.88</v>
      </c>
      <c r="BM97" s="18">
        <f>'Investment Analysis'!EI97</f>
        <v>-0.12689804772234273</v>
      </c>
      <c r="BN97" s="15">
        <f>'Investment Analysis'!EG97</f>
        <v>0.53114598193057538</v>
      </c>
      <c r="BO97" s="48"/>
      <c r="BP97" s="18">
        <f>'Investment Analysis'!DU97</f>
        <v>2.8098739495798327E-2</v>
      </c>
      <c r="BQ97" s="15">
        <f>'Investment Analysis'!DS97</f>
        <v>0</v>
      </c>
      <c r="BR97" s="48">
        <v>5295.33</v>
      </c>
      <c r="BS97" s="18">
        <f>'Investment Analysis'!EP97</f>
        <v>-3.9622641509433933E-2</v>
      </c>
      <c r="BT97" s="15">
        <f>'Investment Analysis'!EN97</f>
        <v>0.65618221258134479</v>
      </c>
      <c r="BU97" s="48">
        <v>13307.93</v>
      </c>
      <c r="BV97" s="18">
        <f t="shared" si="142"/>
        <v>0.4341048593350384</v>
      </c>
      <c r="BW97" s="15">
        <f>'Investment Analysis'!EU97</f>
        <v>4.0676024061873442E-2</v>
      </c>
      <c r="BX97" s="48">
        <v>19861.07</v>
      </c>
      <c r="BY97" s="18">
        <f t="shared" si="91"/>
        <v>-0.75694649999999997</v>
      </c>
      <c r="BZ97" s="15">
        <f>'Investment Analysis'!FB97</f>
        <v>0</v>
      </c>
      <c r="CA97" s="48">
        <v>19804.82</v>
      </c>
      <c r="CB97" s="18">
        <f t="shared" si="144"/>
        <v>-0.14634396551724138</v>
      </c>
      <c r="CC97" s="15">
        <f>'Investment Analysis'!FI97</f>
        <v>-8.8185511171293182E-2</v>
      </c>
      <c r="CD97" s="48">
        <v>17506.22</v>
      </c>
      <c r="CE97" s="18">
        <f>'Investment Analysis'!FR97</f>
        <v>-4.1065727182648948E-2</v>
      </c>
      <c r="CF97" s="15">
        <f>'Investment Analysis'!FP97</f>
        <v>0.49810801513587882</v>
      </c>
      <c r="CG97" s="48">
        <v>5131.7700000000004</v>
      </c>
      <c r="CH97" s="18">
        <f>'Investment Analysis'!FR97</f>
        <v>-4.1065727182648948E-2</v>
      </c>
      <c r="CI97" s="15">
        <f>'Investment Analysis'!FW97</f>
        <v>7.4179257071452925E-2</v>
      </c>
      <c r="CJ97" s="48"/>
      <c r="CK97" s="18">
        <f t="shared" si="94"/>
        <v>0</v>
      </c>
      <c r="CL97" s="15">
        <f>'Investment Analysis'!GD97</f>
        <v>0</v>
      </c>
      <c r="CM97" s="48">
        <v>24708.58</v>
      </c>
      <c r="CN97" s="18">
        <f t="shared" si="105"/>
        <v>-9.676152304609149E-3</v>
      </c>
      <c r="CO97" s="15">
        <f>'Investment Analysis'!GT97</f>
        <v>-7.4128440366972456E-2</v>
      </c>
      <c r="CP97" s="48">
        <v>7120.5</v>
      </c>
      <c r="CQ97" s="18">
        <f t="shared" si="106"/>
        <v>-0.66906484851019921</v>
      </c>
      <c r="CR97" s="15">
        <f>'Investment Analysis'!HG97</f>
        <v>0.60002247064771641</v>
      </c>
      <c r="CS97" s="48">
        <v>8250</v>
      </c>
      <c r="CT97" s="18">
        <f t="shared" si="107"/>
        <v>-0.63491698233440719</v>
      </c>
      <c r="CU97" s="15">
        <f>'Investment Analysis'!HN97</f>
        <v>12.798387096774192</v>
      </c>
      <c r="CV97" s="48">
        <v>586.85</v>
      </c>
      <c r="CW97" s="18">
        <f t="shared" si="108"/>
        <v>-0.97962927608171202</v>
      </c>
      <c r="CX97" s="15">
        <f>'Investment Analysis'!IB97</f>
        <v>0.10830972615675163</v>
      </c>
      <c r="CY97" s="48">
        <v>1038.8499999999999</v>
      </c>
      <c r="CZ97" s="18">
        <f t="shared" si="109"/>
        <v>-0.94191501258037469</v>
      </c>
      <c r="DA97" s="15">
        <f>'Investment Analysis'!II97</f>
        <v>0.18725714285714293</v>
      </c>
      <c r="DB97" s="48"/>
      <c r="DC97" s="18">
        <f t="shared" si="110"/>
        <v>0</v>
      </c>
      <c r="DD97" s="15">
        <f>'Investment Analysis'!IP97</f>
        <v>3.5489162272993551</v>
      </c>
      <c r="DE97" s="48"/>
      <c r="DF97" s="18">
        <f>'Investment Analysis'!IY97</f>
        <v>-4.1836933255497151E-2</v>
      </c>
      <c r="DG97" s="15">
        <f>'Investment Analysis'!IW97</f>
        <v>1.698082191780822</v>
      </c>
      <c r="DH97" s="48">
        <v>1196.02</v>
      </c>
      <c r="DI97" s="18">
        <f t="shared" si="111"/>
        <v>-0.81517801953269875</v>
      </c>
      <c r="DJ97" s="15">
        <f>'Investment Analysis'!JD97</f>
        <v>0.20956715210355992</v>
      </c>
      <c r="DK97" s="48">
        <v>2190.85</v>
      </c>
      <c r="DL97" s="18">
        <f t="shared" si="112"/>
        <v>-0.90369466789749009</v>
      </c>
      <c r="DM97" s="15">
        <f>'Investment Analysis'!JK97</f>
        <v>7.7405394772431135E-2</v>
      </c>
      <c r="DN97" s="48">
        <v>1060.7</v>
      </c>
      <c r="DO97" s="18">
        <f t="shared" si="113"/>
        <v>-2.374597330878965E-2</v>
      </c>
      <c r="DP97" s="15">
        <f>'Investment Analysis'!HU97</f>
        <v>1.9159340659340662</v>
      </c>
      <c r="DQ97" s="48">
        <v>1466.1</v>
      </c>
      <c r="DR97" s="18">
        <f t="shared" si="114"/>
        <v>-0.95052809178336428</v>
      </c>
      <c r="DS97" s="15">
        <f>'Investment Analysis'!JR97</f>
        <v>-0.51172599966256116</v>
      </c>
      <c r="DT97" s="48">
        <v>846.5</v>
      </c>
      <c r="DU97" s="18">
        <f t="shared" si="136"/>
        <v>-0.91464031620553354</v>
      </c>
      <c r="DV97" s="15">
        <f>'Investment Analysis'!JY97</f>
        <v>-0.39920948616600788</v>
      </c>
      <c r="DW97" s="48">
        <v>5038.55</v>
      </c>
      <c r="DX97" s="18">
        <f t="shared" si="116"/>
        <v>-0.63049647990613089</v>
      </c>
      <c r="DY97" s="15">
        <f>'Investment Analysis'!KF97</f>
        <v>-0.18069815195071867</v>
      </c>
      <c r="DZ97" s="48">
        <v>18627</v>
      </c>
      <c r="EA97" s="18">
        <f t="shared" si="117"/>
        <v>-6.9115442278860573E-2</v>
      </c>
      <c r="EB97" s="15">
        <f>'Investment Analysis'!KM97</f>
        <v>1.4355450236966822</v>
      </c>
      <c r="EC97" s="48">
        <v>1974.9</v>
      </c>
      <c r="ED97" s="18">
        <f>'Investment Analysis'!KV97</f>
        <v>0.41980198019801973</v>
      </c>
      <c r="EE97" s="15">
        <f>'Investment Analysis'!KT97</f>
        <v>-0.45267175572519086</v>
      </c>
      <c r="EF97" s="48">
        <v>1335</v>
      </c>
      <c r="EG97" s="18">
        <f t="shared" si="118"/>
        <v>-0.94394053917863441</v>
      </c>
      <c r="EH97" s="15">
        <f>'Investment Analysis'!LH97</f>
        <v>0.48981300586101045</v>
      </c>
      <c r="EI97" s="48">
        <v>18918.900000000001</v>
      </c>
      <c r="EJ97" s="18">
        <f>'Investment Analysis'!LQ97</f>
        <v>0.46579721263265578</v>
      </c>
      <c r="EK97" s="15">
        <f>'Investment Analysis'!LO97</f>
        <v>0.3101714285714286</v>
      </c>
      <c r="EL97" s="48"/>
      <c r="EM97" s="18">
        <f t="shared" si="135"/>
        <v>0</v>
      </c>
      <c r="EN97" s="15">
        <f>'Investment Analysis'!LX97</f>
        <v>0.59675675675675666</v>
      </c>
      <c r="EO97" s="48">
        <v>22995</v>
      </c>
      <c r="EP97" s="68">
        <f t="shared" si="143"/>
        <v>5.7400749063670409</v>
      </c>
      <c r="EQ97" s="15">
        <f>'Investment Analysis'!MC97</f>
        <v>-0.39910112359550565</v>
      </c>
      <c r="ER97" s="48">
        <v>7795.92</v>
      </c>
      <c r="ES97" s="18">
        <f>'Investment Analysis'!LX97</f>
        <v>0.59675675675675666</v>
      </c>
      <c r="ET97" s="15">
        <f>'Investment Analysis'!LA97</f>
        <v>-0.66717642152092316</v>
      </c>
      <c r="EU97" s="48">
        <v>1347.5</v>
      </c>
      <c r="EV97" s="18">
        <f>'Investment Analysis'!ML97</f>
        <v>0.26943005181347146</v>
      </c>
      <c r="EW97" s="15">
        <f>'Investment Analysis'!MJ97</f>
        <v>2.6320754716981134</v>
      </c>
      <c r="EX97" s="48">
        <v>10795</v>
      </c>
      <c r="EY97" s="18">
        <f t="shared" si="120"/>
        <v>-0.83668066114452133</v>
      </c>
      <c r="EZ97" s="15">
        <f>'Investment Analysis'!MQ97</f>
        <v>-0.1425734710087371</v>
      </c>
      <c r="FA97" s="48"/>
      <c r="FB97" s="18">
        <f t="shared" si="121"/>
        <v>0</v>
      </c>
      <c r="FC97" s="15">
        <f>'Investment Analysis'!MX97</f>
        <v>-0.30713943459511261</v>
      </c>
      <c r="FD97" s="48">
        <v>1072.45</v>
      </c>
      <c r="FE97" s="18">
        <f t="shared" si="122"/>
        <v>-0.93243047417432168</v>
      </c>
      <c r="FF97" s="15">
        <f>'Investment Analysis'!NE97</f>
        <v>0.58381929578504466</v>
      </c>
      <c r="FG97" s="48"/>
      <c r="FH97" s="18">
        <f t="shared" si="123"/>
        <v>0</v>
      </c>
      <c r="FI97" s="15">
        <f>'Investment Analysis'!NL97</f>
        <v>-0.9609368797141723</v>
      </c>
      <c r="FJ97" s="48">
        <v>9850</v>
      </c>
      <c r="FK97" s="18">
        <f t="shared" si="124"/>
        <v>-0.48284190188172049</v>
      </c>
      <c r="FL97" s="15">
        <f>'Investment Analysis'!NS97</f>
        <v>2.0014476190476191</v>
      </c>
      <c r="FM97" s="48">
        <v>1542.8</v>
      </c>
      <c r="FN97" s="18">
        <f t="shared" si="125"/>
        <v>-0.93920790596690873</v>
      </c>
      <c r="FO97" s="15">
        <f>'Investment Analysis'!NZ97</f>
        <v>-0.12221210741920796</v>
      </c>
      <c r="FP97" s="48"/>
      <c r="FQ97" s="18">
        <f t="shared" si="126"/>
        <v>0</v>
      </c>
      <c r="FR97" s="15">
        <f>'Investment Analysis'!OG97</f>
        <v>-0.99361900119643731</v>
      </c>
      <c r="FS97" s="48">
        <v>2211.5</v>
      </c>
      <c r="FT97" s="18">
        <f t="shared" si="127"/>
        <v>-0.91316468867489275</v>
      </c>
      <c r="FU97" s="15">
        <f>'Investment Analysis'!ON97</f>
        <v>1.1114252061248526</v>
      </c>
      <c r="FV97" s="48"/>
      <c r="FW97" s="18">
        <f t="shared" si="128"/>
        <v>0</v>
      </c>
      <c r="FX97" s="15">
        <f>'Investment Analysis'!OU97</f>
        <v>-0.60519480519480517</v>
      </c>
      <c r="FY97" s="48"/>
      <c r="FZ97" s="18">
        <f t="shared" si="129"/>
        <v>0</v>
      </c>
      <c r="GA97" s="15">
        <f>'Investment Analysis'!PB97</f>
        <v>2.9390769230769234</v>
      </c>
      <c r="GB97" s="48"/>
      <c r="GC97" s="18">
        <f>'Investment Analysis'!PK97</f>
        <v>4.4278678334050546E-2</v>
      </c>
      <c r="GD97" s="15">
        <f>'Investment Analysis'!PI97</f>
        <v>-0.37280298678920165</v>
      </c>
      <c r="GE97" s="48">
        <v>28595.200000000001</v>
      </c>
      <c r="GF97" s="18">
        <f>'Investment Analysis'!PY97</f>
        <v>-7.2124756335282675E-2</v>
      </c>
      <c r="GG97" s="15">
        <f>'Investment Analysis'!PW97</f>
        <v>-0.45412844036697253</v>
      </c>
      <c r="GH97" s="48">
        <v>1365.7</v>
      </c>
      <c r="GI97" s="18">
        <f>'Investment Analysis'!QF97</f>
        <v>0.10029206216751846</v>
      </c>
      <c r="GJ97" s="15">
        <f>'Investment Analysis'!QD97</f>
        <v>-0.37469990219034349</v>
      </c>
      <c r="GK97" s="48">
        <v>1889.5</v>
      </c>
      <c r="GL97" s="18">
        <f>'Investment Analysis'!QM97</f>
        <v>-0.11307692307692309</v>
      </c>
      <c r="GM97" s="15">
        <f>'Investment Analysis'!QK97</f>
        <v>-0.54063745019920317</v>
      </c>
      <c r="GN97" s="48">
        <v>14162.39</v>
      </c>
      <c r="GO97" s="18">
        <f>'Investment Analysis'!QT97</f>
        <v>-0.12891986062717772</v>
      </c>
      <c r="GP97" s="15">
        <f>'Investment Analysis'!QR97</f>
        <v>-0.98781052682903048</v>
      </c>
      <c r="GQ97" s="48">
        <v>29273.3</v>
      </c>
      <c r="GR97" s="18">
        <f>'Investment Analysis'!RA97</f>
        <v>-0.30935839803841442</v>
      </c>
      <c r="GS97" s="15">
        <f>'Investment Analysis'!QY97</f>
        <v>-0.52124645892351273</v>
      </c>
      <c r="GT97" s="48">
        <v>1409.1</v>
      </c>
      <c r="GU97" s="18">
        <f>'Investment Analysis'!RH97</f>
        <v>5.6161616161616183E-2</v>
      </c>
      <c r="GV97" s="15">
        <f>'Investment Analysis'!RF97</f>
        <v>-0.43529920069129402</v>
      </c>
      <c r="GW97" s="48"/>
      <c r="GX97" s="18">
        <f>'Investment Analysis'!RO97</f>
        <v>-0.10929239528263522</v>
      </c>
      <c r="GY97" s="15">
        <f>'Investment Analysis'!RM97</f>
        <v>-0.18721588273494763</v>
      </c>
      <c r="GZ97" s="48">
        <v>708</v>
      </c>
      <c r="HA97" s="18">
        <f>'Investment Analysis'!RV97</f>
        <v>-0.32053742802303264</v>
      </c>
      <c r="HB97" s="15">
        <f>'Investment Analysis'!RT97</f>
        <v>-3.2786885245901669E-2</v>
      </c>
      <c r="HC97" s="48"/>
      <c r="HD97" s="18">
        <f>'Investment Analysis'!SC97</f>
        <v>0.57543302922120865</v>
      </c>
      <c r="HE97" s="15">
        <f>'Investment Analysis'!SA97</f>
        <v>-0.10453930557643165</v>
      </c>
      <c r="HF97" s="48">
        <v>515.5</v>
      </c>
      <c r="HG97" s="18">
        <f>'Investment Analysis'!SJ97</f>
        <v>-0.32437745740498031</v>
      </c>
      <c r="HH97" s="15">
        <f>'Investment Analysis'!SH97</f>
        <v>-0.17519999999999997</v>
      </c>
      <c r="HI97" s="48">
        <v>809</v>
      </c>
      <c r="HJ97" s="18">
        <f>'Investment Analysis'!SM97</f>
        <v>-1.9859813084112169E-2</v>
      </c>
      <c r="HK97" s="15">
        <f>'Investment Analysis'!SK97</f>
        <v>0</v>
      </c>
      <c r="HL97" s="48"/>
      <c r="HM97" s="18">
        <f>'Investment Analysis'!SP97</f>
        <v>0</v>
      </c>
      <c r="HN97" s="15">
        <f>'Investment Analysis'!SN97</f>
        <v>-2.4263517551519592E-2</v>
      </c>
      <c r="HO97" s="48"/>
      <c r="HP97" s="18">
        <f>'Investment Analysis'!TE97</f>
        <v>0.52884615384615397</v>
      </c>
      <c r="HQ97" s="15">
        <f>'Investment Analysis'!TC97</f>
        <v>-0.40921476343819663</v>
      </c>
      <c r="HR97" s="48"/>
      <c r="HS97" s="18">
        <f>'Investment Analysis'!TL97</f>
        <v>7.9646017699114946E-2</v>
      </c>
      <c r="HT97" s="15">
        <f>'Investment Analysis'!TJ97</f>
        <v>-0.16818181818181821</v>
      </c>
      <c r="HU97" s="48"/>
      <c r="HV97" s="18">
        <f>'Investment Analysis'!TS97</f>
        <v>-6.7226890756302518E-2</v>
      </c>
      <c r="HW97" s="15">
        <f>'Investment Analysis'!TQ97</f>
        <v>-0.59551937498633511</v>
      </c>
      <c r="HX97" s="48"/>
      <c r="HY97" s="18">
        <f>'Investment Analysis'!TZ97</f>
        <v>0.30409356725146203</v>
      </c>
      <c r="HZ97" s="15">
        <f>'Investment Analysis'!TX97</f>
        <v>-0.4943310657596372</v>
      </c>
      <c r="IA97" s="48"/>
      <c r="IB97" s="18">
        <f>'Investment Analysis'!UG97</f>
        <v>0</v>
      </c>
      <c r="IC97" s="15">
        <f>'Investment Analysis'!UE97</f>
        <v>0</v>
      </c>
      <c r="ID97" s="48"/>
      <c r="IE97" s="18">
        <f>'Investment Analysis'!UN97</f>
        <v>0</v>
      </c>
      <c r="IF97" s="15">
        <f>'Investment Analysis'!UL97</f>
        <v>0</v>
      </c>
      <c r="IG97" s="48"/>
      <c r="IH97" s="18">
        <f>'Investment Analysis'!UU97</f>
        <v>0</v>
      </c>
      <c r="II97" s="15">
        <f>'Investment Analysis'!US97</f>
        <v>0</v>
      </c>
      <c r="IJ97" s="48"/>
      <c r="IK97" s="18">
        <f>'Investment Analysis'!VB97</f>
        <v>0</v>
      </c>
      <c r="IL97" s="15">
        <f>'Investment Analysis'!UZ97</f>
        <v>0</v>
      </c>
      <c r="IM97" s="48"/>
      <c r="IN97" s="18">
        <f>'Investment Analysis'!VI97</f>
        <v>0</v>
      </c>
      <c r="IO97" s="15">
        <f>'Investment Analysis'!VG97</f>
        <v>0</v>
      </c>
      <c r="IP97" s="18"/>
      <c r="IQ97" s="18"/>
      <c r="IR97" s="18"/>
      <c r="IS97" s="108">
        <f t="shared" si="133"/>
        <v>103.93999999994412</v>
      </c>
      <c r="IT97" s="48">
        <f t="shared" si="134"/>
        <v>1004471.15</v>
      </c>
      <c r="IU97" s="101">
        <f t="shared" si="130"/>
        <v>0</v>
      </c>
      <c r="IV97" s="101"/>
      <c r="IW97" s="15">
        <f t="shared" si="131"/>
        <v>-3.1843742552175348E-2</v>
      </c>
      <c r="IX97" s="113">
        <f t="shared" si="132"/>
        <v>-33038.179999999935</v>
      </c>
      <c r="IY97" s="21">
        <f t="shared" si="145"/>
        <v>0.22426043672455723</v>
      </c>
      <c r="IZ97" s="173">
        <f t="shared" si="146"/>
        <v>185318.26</v>
      </c>
    </row>
    <row r="98" spans="1:260" x14ac:dyDescent="0.2">
      <c r="A98" s="3">
        <f>'Investment Analysis'!A98</f>
        <v>45786</v>
      </c>
      <c r="B98" s="4">
        <f>'Investment Analysis'!B98</f>
        <v>45786</v>
      </c>
      <c r="C98" s="27">
        <f>'Investment Analysis'!C98</f>
        <v>41249.379999999997</v>
      </c>
      <c r="D98" s="14">
        <f>'Investment Analysis'!D98</f>
        <v>-119.19000000000233</v>
      </c>
      <c r="E98" s="15">
        <f>'Investment Analysis'!E98</f>
        <v>-2.881172832418484E-3</v>
      </c>
      <c r="F98" s="13">
        <f>'Investment Analysis'!G98</f>
        <v>5659.91</v>
      </c>
      <c r="G98" s="14">
        <f>'Investment Analysis'!H98</f>
        <v>-4.0399999999999636</v>
      </c>
      <c r="H98" s="15">
        <f>'Investment Analysis'!I98</f>
        <v>-7.1328313279601051E-4</v>
      </c>
      <c r="I98" s="13">
        <f>'Investment Analysis'!K98</f>
        <v>17928.919999999998</v>
      </c>
      <c r="J98" s="14">
        <f>'Investment Analysis'!L98</f>
        <v>0.77999999999883585</v>
      </c>
      <c r="K98" s="15">
        <f>'Investment Analysis'!M98</f>
        <v>4.3507023037461548E-5</v>
      </c>
      <c r="L98" s="41">
        <f>'Investment Analysis'!T98</f>
        <v>254.51060806303681</v>
      </c>
      <c r="M98" s="21">
        <f>'Investment Analysis'!V98</f>
        <v>-8.8731939096050672E-4</v>
      </c>
      <c r="N98" s="21">
        <f>'Investment Analysis'!W98</f>
        <v>-1.6268306739416583E-2</v>
      </c>
      <c r="P98" s="48">
        <f>'Investment Analysis'!Y98</f>
        <v>555796.61</v>
      </c>
      <c r="Q98" s="18"/>
      <c r="R98" s="83"/>
      <c r="S98" s="48">
        <v>3939.83</v>
      </c>
      <c r="T98" s="18">
        <f>'Investment Analysis'!AH98</f>
        <v>-0.10274243958269128</v>
      </c>
      <c r="U98" s="15">
        <f>'Investment Analysis'!AF98</f>
        <v>0.2370577168173818</v>
      </c>
      <c r="V98" s="48">
        <v>6571.63</v>
      </c>
      <c r="W98" s="18">
        <f>'Investment Analysis'!AO98</f>
        <v>-1.8544935805991467E-2</v>
      </c>
      <c r="X98" s="15">
        <f>'Investment Analysis'!AM98</f>
        <v>0.10967741935483866</v>
      </c>
      <c r="Y98" s="48">
        <v>8501.2099999999991</v>
      </c>
      <c r="Z98" s="18">
        <f t="shared" si="104"/>
        <v>-0.14783380112269456</v>
      </c>
      <c r="AA98" s="15">
        <f>'Investment Analysis'!GM98</f>
        <v>-0.11481481481481473</v>
      </c>
      <c r="AB98" s="48">
        <v>2297.14</v>
      </c>
      <c r="AC98" s="18">
        <f t="shared" si="137"/>
        <v>4.7443259481787452</v>
      </c>
      <c r="AD98" s="15">
        <f>'Investment Analysis'!AT98</f>
        <v>0.1187029530978576</v>
      </c>
      <c r="AE98" s="48">
        <v>10618.3</v>
      </c>
      <c r="AF98" s="18">
        <f>'Investment Analysis'!BC98</f>
        <v>-3.6730496106567416E-2</v>
      </c>
      <c r="AG98" s="15">
        <f>'Investment Analysis'!BA98</f>
        <v>0.46674123788217753</v>
      </c>
      <c r="AH98" s="48"/>
      <c r="AI98" s="18">
        <f t="shared" si="138"/>
        <v>0</v>
      </c>
      <c r="AJ98" s="15">
        <f>'Investment Analysis'!BH98</f>
        <v>0</v>
      </c>
      <c r="AK98" s="48">
        <v>18299.400000000001</v>
      </c>
      <c r="AL98" s="18">
        <f t="shared" si="139"/>
        <v>5.5763971926176241</v>
      </c>
      <c r="AM98" s="15">
        <f>'Investment Analysis'!BO98</f>
        <v>0.13186257999326356</v>
      </c>
      <c r="AN98" s="48">
        <v>13346.4</v>
      </c>
      <c r="AO98" s="18">
        <f t="shared" si="98"/>
        <v>8.3418965517241386</v>
      </c>
      <c r="AP98" s="15">
        <f>'Investment Analysis'!BV98</f>
        <v>-2.3886205045625351E-2</v>
      </c>
      <c r="AQ98" s="48"/>
      <c r="AR98" s="18">
        <f t="shared" si="99"/>
        <v>0</v>
      </c>
      <c r="AS98" s="15">
        <f>'Investment Analysis'!CC98</f>
        <v>0</v>
      </c>
      <c r="AT98" s="48">
        <v>22060.17</v>
      </c>
      <c r="AU98" s="18">
        <f>'Investment Analysis'!CL98</f>
        <v>-0.15483119906868453</v>
      </c>
      <c r="AV98" s="15">
        <f>'Investment Analysis'!CJ98</f>
        <v>-3.9364869335097627E-2</v>
      </c>
      <c r="AW98" s="48">
        <v>16786.560000000001</v>
      </c>
      <c r="AX98" s="18">
        <f t="shared" si="140"/>
        <v>-2.3719794210881811E-2</v>
      </c>
      <c r="AY98" s="15">
        <f>'Investment Analysis'!CQ98</f>
        <v>-2.8398213146139138E-2</v>
      </c>
      <c r="AZ98" s="48">
        <v>14917.58</v>
      </c>
      <c r="BA98" s="18">
        <f>'Investment Analysis'!CZ98</f>
        <v>-7.5375536480686747E-2</v>
      </c>
      <c r="BB98" s="15">
        <f>'Investment Analysis'!CX98</f>
        <v>7.2161741835147758E-2</v>
      </c>
      <c r="BC98" s="48">
        <v>9021.44</v>
      </c>
      <c r="BD98" s="18">
        <f t="shared" si="141"/>
        <v>2.886210536799124</v>
      </c>
      <c r="BE98" s="15">
        <f>'Investment Analysis'!DE98</f>
        <v>-0.12757201646090546</v>
      </c>
      <c r="BF98" s="48">
        <v>4486.75</v>
      </c>
      <c r="BG98" s="18">
        <f>'Investment Analysis'!DN98</f>
        <v>0.11551233396584452</v>
      </c>
      <c r="BH98" s="15">
        <f>'Investment Analysis'!DL98</f>
        <v>6.523216308040776E-2</v>
      </c>
      <c r="BI98" s="48">
        <v>2130.38</v>
      </c>
      <c r="BJ98" s="18">
        <f>'Investment Analysis'!EB98</f>
        <v>-0.17657603824320287</v>
      </c>
      <c r="BK98" s="15">
        <f>'Investment Analysis'!DZ98</f>
        <v>0.47065101387406622</v>
      </c>
      <c r="BL98" s="48">
        <v>3785.88</v>
      </c>
      <c r="BM98" s="18">
        <f>'Investment Analysis'!EI98</f>
        <v>-0.12689804772234273</v>
      </c>
      <c r="BN98" s="15">
        <f>'Investment Analysis'!EG98</f>
        <v>0.53114598193057538</v>
      </c>
      <c r="BO98" s="48"/>
      <c r="BP98" s="18">
        <f>'Investment Analysis'!DU98</f>
        <v>3.0987394957983187E-2</v>
      </c>
      <c r="BQ98" s="15">
        <f>'Investment Analysis'!DS98</f>
        <v>0</v>
      </c>
      <c r="BR98" s="48">
        <v>5284.92</v>
      </c>
      <c r="BS98" s="18">
        <f>'Investment Analysis'!EP98</f>
        <v>-4.1509433962264065E-2</v>
      </c>
      <c r="BT98" s="15">
        <f>'Investment Analysis'!EN98</f>
        <v>0.65292841648590016</v>
      </c>
      <c r="BU98" s="48">
        <v>13300.6</v>
      </c>
      <c r="BV98" s="18">
        <f t="shared" si="142"/>
        <v>0.43361152241216844</v>
      </c>
      <c r="BW98" s="15">
        <f>'Investment Analysis'!EU98</f>
        <v>4.0676024061873442E-2</v>
      </c>
      <c r="BX98" s="48">
        <v>20450.12</v>
      </c>
      <c r="BY98" s="18">
        <f t="shared" si="91"/>
        <v>-0.72749400000000009</v>
      </c>
      <c r="BZ98" s="15">
        <f>'Investment Analysis'!FB98</f>
        <v>0</v>
      </c>
      <c r="CA98" s="48">
        <v>19992.310000000001</v>
      </c>
      <c r="CB98" s="18">
        <f t="shared" si="144"/>
        <v>-0.13826249999999995</v>
      </c>
      <c r="CC98" s="15">
        <f>'Investment Analysis'!FI98</f>
        <v>-7.9553148273527344E-2</v>
      </c>
      <c r="CD98" s="48">
        <v>17553.46</v>
      </c>
      <c r="CE98" s="18">
        <f>'Investment Analysis'!FR98</f>
        <v>-3.8478476274358742E-2</v>
      </c>
      <c r="CF98" s="15">
        <f>'Investment Analysis'!FP98</f>
        <v>0.50214998280013745</v>
      </c>
      <c r="CG98" s="48">
        <v>5131.22</v>
      </c>
      <c r="CH98" s="18">
        <f>'Investment Analysis'!FR98</f>
        <v>-3.8478476274358742E-2</v>
      </c>
      <c r="CI98" s="15">
        <f>'Investment Analysis'!FW98</f>
        <v>7.4065659434283726E-2</v>
      </c>
      <c r="CJ98" s="48"/>
      <c r="CK98" s="18">
        <f t="shared" si="94"/>
        <v>0</v>
      </c>
      <c r="CL98" s="15">
        <f>'Investment Analysis'!GD98</f>
        <v>0</v>
      </c>
      <c r="CM98" s="48">
        <v>24742.45</v>
      </c>
      <c r="CN98" s="18">
        <f t="shared" si="105"/>
        <v>-8.3186372745490695E-3</v>
      </c>
      <c r="CO98" s="15">
        <f>'Investment Analysis'!GT98</f>
        <v>-7.8165137614678859E-2</v>
      </c>
      <c r="CP98" s="48">
        <v>7456.5</v>
      </c>
      <c r="CQ98" s="18">
        <f t="shared" si="106"/>
        <v>-0.65344878069184753</v>
      </c>
      <c r="CR98" s="15">
        <f>'Investment Analysis'!HG98</f>
        <v>0.6755238469748891</v>
      </c>
      <c r="CS98" s="48">
        <v>9240</v>
      </c>
      <c r="CT98" s="18">
        <f t="shared" si="107"/>
        <v>-0.59110702021453598</v>
      </c>
      <c r="CU98" s="15">
        <f>'Investment Analysis'!HN98</f>
        <v>12.55241935483871</v>
      </c>
      <c r="CV98" s="48">
        <v>583.25</v>
      </c>
      <c r="CW98" s="18">
        <f t="shared" si="108"/>
        <v>-0.97975423920023608</v>
      </c>
      <c r="CX98" s="15">
        <f>'Investment Analysis'!IB98</f>
        <v>0.10151085930122757</v>
      </c>
      <c r="CY98" s="48">
        <v>1041</v>
      </c>
      <c r="CZ98" s="18">
        <f t="shared" si="109"/>
        <v>-0.94179480011182559</v>
      </c>
      <c r="DA98" s="15">
        <f>'Investment Analysis'!II98</f>
        <v>0.18971428571428564</v>
      </c>
      <c r="DB98" s="48"/>
      <c r="DC98" s="18">
        <f t="shared" si="110"/>
        <v>0</v>
      </c>
      <c r="DD98" s="15">
        <f>'Investment Analysis'!IP98</f>
        <v>3.5231400117164613</v>
      </c>
      <c r="DE98" s="48"/>
      <c r="DF98" s="18">
        <f>'Investment Analysis'!IY98</f>
        <v>-1.2842965557501531E-2</v>
      </c>
      <c r="DG98" s="15">
        <f>'Investment Analysis'!IW98</f>
        <v>1.7797260273972602</v>
      </c>
      <c r="DH98" s="48">
        <v>1184.98</v>
      </c>
      <c r="DI98" s="18">
        <f t="shared" si="111"/>
        <v>-0.81688404005439474</v>
      </c>
      <c r="DJ98" s="15">
        <f>'Investment Analysis'!JD98</f>
        <v>0.19840210355987062</v>
      </c>
      <c r="DK98" s="48">
        <v>2193.65</v>
      </c>
      <c r="DL98" s="18">
        <f t="shared" si="112"/>
        <v>-0.90357158556420059</v>
      </c>
      <c r="DM98" s="15">
        <f>'Investment Analysis'!JK98</f>
        <v>7.8782364946273623E-2</v>
      </c>
      <c r="DN98" s="48">
        <v>1073.0999999999999</v>
      </c>
      <c r="DO98" s="18">
        <f t="shared" si="113"/>
        <v>-1.2333179935573025E-2</v>
      </c>
      <c r="DP98" s="15">
        <f>'Investment Analysis'!HU98</f>
        <v>1.9475274725274729</v>
      </c>
      <c r="DQ98" s="48">
        <v>1461.3</v>
      </c>
      <c r="DR98" s="18">
        <f t="shared" si="114"/>
        <v>-0.95069006242618526</v>
      </c>
      <c r="DS98" s="15">
        <f>'Investment Analysis'!JR98</f>
        <v>-0.51645014341150663</v>
      </c>
      <c r="DT98" s="48">
        <v>872.5</v>
      </c>
      <c r="DU98" s="18">
        <f t="shared" si="136"/>
        <v>-0.90436363636363637</v>
      </c>
      <c r="DV98" s="15">
        <f>'Investment Analysis'!JY98</f>
        <v>-0.39130434782608692</v>
      </c>
      <c r="DW98" s="48">
        <v>5040.45</v>
      </c>
      <c r="DX98" s="18">
        <f t="shared" si="116"/>
        <v>-0.63035714285714284</v>
      </c>
      <c r="DY98" s="15">
        <f>'Investment Analysis'!KF98</f>
        <v>-0.15297741273100618</v>
      </c>
      <c r="DZ98" s="48">
        <v>18935</v>
      </c>
      <c r="EA98" s="18">
        <f t="shared" si="117"/>
        <v>-5.3723138430784606E-2</v>
      </c>
      <c r="EB98" s="15">
        <f>'Investment Analysis'!KM98</f>
        <v>1.4075829383886254</v>
      </c>
      <c r="EC98" s="48">
        <v>1985.3</v>
      </c>
      <c r="ED98" s="18">
        <f>'Investment Analysis'!KV98</f>
        <v>0.4455445544554455</v>
      </c>
      <c r="EE98" s="15">
        <f>'Investment Analysis'!KT98</f>
        <v>-0.44274809160305345</v>
      </c>
      <c r="EF98" s="48">
        <v>1390.5</v>
      </c>
      <c r="EG98" s="18">
        <f t="shared" si="118"/>
        <v>-0.94160997732426299</v>
      </c>
      <c r="EH98" s="15">
        <f>'Investment Analysis'!LH98</f>
        <v>0.55233044934412501</v>
      </c>
      <c r="EI98" s="48">
        <v>19357.8</v>
      </c>
      <c r="EJ98" s="18">
        <f>'Investment Analysis'!LQ98</f>
        <v>0.49852959979542272</v>
      </c>
      <c r="EK98" s="15">
        <f>'Investment Analysis'!LO98</f>
        <v>0.33942857142857147</v>
      </c>
      <c r="EL98" s="48"/>
      <c r="EM98" s="18">
        <f t="shared" si="135"/>
        <v>0</v>
      </c>
      <c r="EN98" s="15">
        <f>'Investment Analysis'!LX98</f>
        <v>0.62810810810810813</v>
      </c>
      <c r="EO98" s="48">
        <v>24489</v>
      </c>
      <c r="EP98" s="68">
        <f t="shared" si="143"/>
        <v>6.1877153558052438</v>
      </c>
      <c r="EQ98" s="15">
        <f>'Investment Analysis'!MC98</f>
        <v>-0.39730337078651684</v>
      </c>
      <c r="ER98" s="48">
        <v>7840.48</v>
      </c>
      <c r="ES98" s="18">
        <f>'Investment Analysis'!LX98</f>
        <v>0.62810810810810813</v>
      </c>
      <c r="ET98" s="15">
        <f>'Investment Analysis'!LA98</f>
        <v>-0.65591547337689426</v>
      </c>
      <c r="EU98" s="48">
        <v>1404.5</v>
      </c>
      <c r="EV98" s="18">
        <f>'Investment Analysis'!ML98</f>
        <v>0.32312764955251999</v>
      </c>
      <c r="EW98" s="15">
        <f>'Investment Analysis'!MJ98</f>
        <v>2.785714285714286</v>
      </c>
      <c r="EX98" s="48">
        <v>10837</v>
      </c>
      <c r="EY98" s="18">
        <f t="shared" si="120"/>
        <v>-0.83604523620409243</v>
      </c>
      <c r="EZ98" s="15">
        <f>'Investment Analysis'!MQ98</f>
        <v>-0.13923749007148531</v>
      </c>
      <c r="FA98" s="48"/>
      <c r="FB98" s="18">
        <f t="shared" si="121"/>
        <v>0</v>
      </c>
      <c r="FC98" s="15">
        <f>'Investment Analysis'!MX98</f>
        <v>-0.27264015333013902</v>
      </c>
      <c r="FD98" s="48">
        <v>1074.8</v>
      </c>
      <c r="FE98" s="18">
        <f t="shared" si="122"/>
        <v>-0.93228241283282309</v>
      </c>
      <c r="FF98" s="15">
        <f>'Investment Analysis'!NE98</f>
        <v>0.58677197903594902</v>
      </c>
      <c r="FG98" s="48"/>
      <c r="FH98" s="18">
        <f t="shared" si="123"/>
        <v>0</v>
      </c>
      <c r="FI98" s="15">
        <f>'Investment Analysis'!NL98</f>
        <v>-0.95911075823739578</v>
      </c>
      <c r="FJ98" s="48">
        <v>9981.5</v>
      </c>
      <c r="FK98" s="18">
        <f t="shared" si="124"/>
        <v>-0.47593771001344087</v>
      </c>
      <c r="FL98" s="15">
        <f>'Investment Analysis'!NS98</f>
        <v>2.0419809523809525</v>
      </c>
      <c r="FM98" s="48">
        <v>1527.5</v>
      </c>
      <c r="FN98" s="18">
        <f t="shared" si="125"/>
        <v>-0.939810783228191</v>
      </c>
      <c r="FO98" s="15">
        <f>'Investment Analysis'!NZ98</f>
        <v>-0.13091715976331356</v>
      </c>
      <c r="FP98" s="48"/>
      <c r="FQ98" s="18">
        <f t="shared" si="126"/>
        <v>0</v>
      </c>
      <c r="FR98" s="15">
        <f>'Investment Analysis'!OG98</f>
        <v>-0.99286568883768334</v>
      </c>
      <c r="FS98" s="48">
        <v>2340</v>
      </c>
      <c r="FT98" s="18">
        <f t="shared" si="127"/>
        <v>-0.90811909179256123</v>
      </c>
      <c r="FU98" s="15">
        <f>'Investment Analysis'!ON98</f>
        <v>1.2049469964664308</v>
      </c>
      <c r="FV98" s="48"/>
      <c r="FW98" s="18">
        <f t="shared" si="128"/>
        <v>0</v>
      </c>
      <c r="FX98" s="15">
        <f>'Investment Analysis'!OU98</f>
        <v>-0.59610389610389602</v>
      </c>
      <c r="FY98" s="48"/>
      <c r="FZ98" s="18">
        <f t="shared" si="129"/>
        <v>0</v>
      </c>
      <c r="GA98" s="15">
        <f>'Investment Analysis'!PB98</f>
        <v>2.9390769230769234</v>
      </c>
      <c r="GB98" s="48"/>
      <c r="GC98" s="18">
        <f>'Investment Analysis'!PK98</f>
        <v>4.9060393056950181E-2</v>
      </c>
      <c r="GD98" s="15">
        <f>'Investment Analysis'!PI98</f>
        <v>-0.36993107409534753</v>
      </c>
      <c r="GE98" s="48">
        <v>29505.599999999999</v>
      </c>
      <c r="GF98" s="18">
        <f>'Investment Analysis'!PY98</f>
        <v>-7.2124756335282675E-2</v>
      </c>
      <c r="GG98" s="15">
        <f>'Investment Analysis'!PW98</f>
        <v>-0.45412844036697253</v>
      </c>
      <c r="GH98" s="48">
        <v>1350.35</v>
      </c>
      <c r="GI98" s="18">
        <f>'Investment Analysis'!QF98</f>
        <v>0.10023990820903306</v>
      </c>
      <c r="GJ98" s="15">
        <f>'Investment Analysis'!QD98</f>
        <v>-0.37472954148018611</v>
      </c>
      <c r="GK98" s="48">
        <v>1899.5</v>
      </c>
      <c r="GL98" s="18">
        <f>'Investment Analysis'!QM98</f>
        <v>-7.6923076923076983E-2</v>
      </c>
      <c r="GM98" s="15">
        <f>'Investment Analysis'!QK98</f>
        <v>-0.52191235059760954</v>
      </c>
      <c r="GN98" s="48">
        <v>14315.4</v>
      </c>
      <c r="GO98" s="18">
        <f>'Investment Analysis'!QT98</f>
        <v>-0.16202090592334506</v>
      </c>
      <c r="GP98" s="15">
        <f>'Investment Analysis'!QR98</f>
        <v>-0.9882737268095273</v>
      </c>
      <c r="GQ98" s="48">
        <v>30448.35</v>
      </c>
      <c r="GR98" s="18">
        <f>'Investment Analysis'!RA98</f>
        <v>-0.34450347364119327</v>
      </c>
      <c r="GS98" s="15">
        <f>'Investment Analysis'!QY98</f>
        <v>-0.54560906515580732</v>
      </c>
      <c r="GT98" s="48">
        <v>1357.5</v>
      </c>
      <c r="GU98" s="18">
        <f>'Investment Analysis'!RH98</f>
        <v>8.5252525252525233E-2</v>
      </c>
      <c r="GV98" s="15">
        <f>'Investment Analysis'!RF98</f>
        <v>-0.41974508533160509</v>
      </c>
      <c r="GW98" s="48"/>
      <c r="GX98" s="18">
        <f>'Investment Analysis'!RO98</f>
        <v>-0.10268401789345256</v>
      </c>
      <c r="GY98" s="15">
        <f>'Investment Analysis'!RM98</f>
        <v>-0.18118563874199833</v>
      </c>
      <c r="GZ98" s="48">
        <v>714.5</v>
      </c>
      <c r="HA98" s="18">
        <f>'Investment Analysis'!RV98</f>
        <v>-0.3142994241842611</v>
      </c>
      <c r="HB98" s="15">
        <f>'Investment Analysis'!RT98</f>
        <v>-2.3907103825136708E-2</v>
      </c>
      <c r="HC98" s="48"/>
      <c r="HD98" s="18">
        <f>'Investment Analysis'!SC98</f>
        <v>0.55097183657278859</v>
      </c>
      <c r="HE98" s="15">
        <f>'Investment Analysis'!SA98</f>
        <v>-0.11844280775589963</v>
      </c>
      <c r="HF98" s="48">
        <v>529</v>
      </c>
      <c r="HG98" s="18">
        <f>'Investment Analysis'!SJ98</f>
        <v>-0.30668414154652685</v>
      </c>
      <c r="HH98" s="15">
        <f>'Investment Analysis'!SH98</f>
        <v>-0.15359999999999999</v>
      </c>
      <c r="HI98" s="48">
        <v>836</v>
      </c>
      <c r="HJ98" s="18">
        <f>'Investment Analysis'!SM98</f>
        <v>8.3432657926102577E-3</v>
      </c>
      <c r="HK98" s="15">
        <f>'Investment Analysis'!SK98</f>
        <v>0</v>
      </c>
      <c r="HL98" s="48"/>
      <c r="HM98" s="18">
        <f>'Investment Analysis'!SP98</f>
        <v>0</v>
      </c>
      <c r="HN98" s="15">
        <f>'Investment Analysis'!SN98</f>
        <v>9.230585183570764E-3</v>
      </c>
      <c r="HO98" s="48"/>
      <c r="HP98" s="18">
        <f>'Investment Analysis'!TE98</f>
        <v>0.40705128205128205</v>
      </c>
      <c r="HQ98" s="15">
        <f>'Investment Analysis'!TC98</f>
        <v>-0.45627941540748079</v>
      </c>
      <c r="HR98" s="48"/>
      <c r="HS98" s="18">
        <f>'Investment Analysis'!TL98</f>
        <v>6.1946902654867145E-2</v>
      </c>
      <c r="HT98" s="15">
        <f>'Investment Analysis'!TJ98</f>
        <v>-0.18181818181818185</v>
      </c>
      <c r="HU98" s="48"/>
      <c r="HV98" s="18">
        <f>'Investment Analysis'!TS98</f>
        <v>2.0504201680672251E-2</v>
      </c>
      <c r="HW98" s="15">
        <f>'Investment Analysis'!TQ98</f>
        <v>-0.55747633241748229</v>
      </c>
      <c r="HX98" s="48"/>
      <c r="HY98" s="18">
        <f>'Investment Analysis'!TZ98</f>
        <v>0.37426900584795331</v>
      </c>
      <c r="HZ98" s="15">
        <f>'Investment Analysis'!TX98</f>
        <v>-0.46712018140589567</v>
      </c>
      <c r="IA98" s="48"/>
      <c r="IB98" s="18">
        <f>'Investment Analysis'!UG98</f>
        <v>0</v>
      </c>
      <c r="IC98" s="15">
        <f>'Investment Analysis'!UE98</f>
        <v>0</v>
      </c>
      <c r="ID98" s="48"/>
      <c r="IE98" s="18">
        <f>'Investment Analysis'!UN98</f>
        <v>0</v>
      </c>
      <c r="IF98" s="15">
        <f>'Investment Analysis'!UL98</f>
        <v>0</v>
      </c>
      <c r="IG98" s="48"/>
      <c r="IH98" s="18">
        <f>'Investment Analysis'!UU98</f>
        <v>0</v>
      </c>
      <c r="II98" s="15">
        <f>'Investment Analysis'!US98</f>
        <v>0</v>
      </c>
      <c r="IJ98" s="48"/>
      <c r="IK98" s="18">
        <f>'Investment Analysis'!VB98</f>
        <v>0</v>
      </c>
      <c r="IL98" s="15">
        <f>'Investment Analysis'!UZ98</f>
        <v>0</v>
      </c>
      <c r="IM98" s="48"/>
      <c r="IN98" s="18">
        <f>'Investment Analysis'!VI98</f>
        <v>0</v>
      </c>
      <c r="IO98" s="15">
        <f>'Investment Analysis'!VG98</f>
        <v>0</v>
      </c>
      <c r="IP98" s="18"/>
      <c r="IQ98" s="18"/>
      <c r="IR98" s="18"/>
      <c r="IS98" s="108">
        <f t="shared" si="133"/>
        <v>6809.5199999999022</v>
      </c>
      <c r="IT98" s="48">
        <f t="shared" si="134"/>
        <v>1011280.6699999999</v>
      </c>
      <c r="IU98" s="101">
        <f t="shared" si="130"/>
        <v>0</v>
      </c>
      <c r="IV98" s="101"/>
      <c r="IW98" s="15">
        <f t="shared" si="131"/>
        <v>-2.5280408803649054E-2</v>
      </c>
      <c r="IX98" s="113">
        <f t="shared" si="132"/>
        <v>-26228.660000000033</v>
      </c>
      <c r="IY98" s="21">
        <f t="shared" si="145"/>
        <v>0.23250088712099731</v>
      </c>
      <c r="IZ98" s="173">
        <f t="shared" si="146"/>
        <v>192127.77999999991</v>
      </c>
    </row>
    <row r="99" spans="1:260" x14ac:dyDescent="0.2">
      <c r="A99" s="3">
        <f>'Investment Analysis'!A99</f>
        <v>45789</v>
      </c>
      <c r="B99" s="4">
        <f>'Investment Analysis'!B99</f>
        <v>45789</v>
      </c>
      <c r="C99" s="27">
        <f>'Investment Analysis'!C99</f>
        <v>42410.1</v>
      </c>
      <c r="D99" s="14">
        <f>'Investment Analysis'!D99</f>
        <v>1160.7200000000012</v>
      </c>
      <c r="E99" s="15">
        <f>'Investment Analysis'!E99</f>
        <v>2.8139089605710467E-2</v>
      </c>
      <c r="F99" s="13">
        <f>'Investment Analysis'!G99</f>
        <v>5844.19</v>
      </c>
      <c r="G99" s="14">
        <f>'Investment Analysis'!H99</f>
        <v>184.27999999999975</v>
      </c>
      <c r="H99" s="15">
        <f>'Investment Analysis'!I99</f>
        <v>3.2558821606703953E-2</v>
      </c>
      <c r="I99" s="13">
        <f>'Investment Analysis'!K99</f>
        <v>18708.34</v>
      </c>
      <c r="J99" s="14">
        <f>'Investment Analysis'!L99</f>
        <v>779.42000000000189</v>
      </c>
      <c r="K99" s="15">
        <f>'Investment Analysis'!M99</f>
        <v>4.3472780290168177E-2</v>
      </c>
      <c r="L99" s="41">
        <f>'Investment Analysis'!T99</f>
        <v>259.20753855517535</v>
      </c>
      <c r="M99" s="21">
        <f>'Investment Analysis'!V99</f>
        <v>1.8454753331834425E-2</v>
      </c>
      <c r="N99" s="21">
        <f>'Investment Analysis'!W99</f>
        <v>1.8862190044152888E-3</v>
      </c>
      <c r="P99" s="48">
        <f>'Investment Analysis'!Y99</f>
        <v>555796.61</v>
      </c>
      <c r="Q99" s="18"/>
      <c r="R99" s="83"/>
      <c r="S99" s="48">
        <v>4130.6000000000004</v>
      </c>
      <c r="T99" s="18">
        <f>'Investment Analysis'!AH99</f>
        <v>-5.929480125016507E-2</v>
      </c>
      <c r="U99" s="15">
        <f>'Investment Analysis'!AF99</f>
        <v>0.29695939794865556</v>
      </c>
      <c r="V99" s="48">
        <v>6810.42</v>
      </c>
      <c r="W99" s="18">
        <f>'Investment Analysis'!AO99</f>
        <v>1.711840228245361E-2</v>
      </c>
      <c r="X99" s="15">
        <f>'Investment Analysis'!AM99</f>
        <v>0.14999999999999994</v>
      </c>
      <c r="Y99" s="48">
        <v>8846.75</v>
      </c>
      <c r="Z99" s="18">
        <f t="shared" si="104"/>
        <v>-0.11319667201283079</v>
      </c>
      <c r="AA99" s="15">
        <f>'Investment Analysis'!GM99</f>
        <v>-7.8835978835978759E-2</v>
      </c>
      <c r="AB99" s="48">
        <v>2392.2600000000002</v>
      </c>
      <c r="AC99" s="18">
        <f t="shared" si="137"/>
        <v>4.7800450619601955</v>
      </c>
      <c r="AD99" s="15">
        <f>'Investment Analysis'!AT99</f>
        <v>0.16502605674580206</v>
      </c>
      <c r="AE99" s="48">
        <v>10965.43</v>
      </c>
      <c r="AF99" s="18">
        <f>'Investment Analysis'!BC99</f>
        <v>-5.2402174445369178E-3</v>
      </c>
      <c r="AG99" s="15">
        <f>'Investment Analysis'!BA99</f>
        <v>0.51469052945563021</v>
      </c>
      <c r="AH99" s="48"/>
      <c r="AI99" s="18">
        <f t="shared" si="138"/>
        <v>0</v>
      </c>
      <c r="AJ99" s="15">
        <f>'Investment Analysis'!BH99</f>
        <v>0</v>
      </c>
      <c r="AK99" s="48">
        <v>18939.240000000002</v>
      </c>
      <c r="AL99" s="18">
        <f t="shared" si="139"/>
        <v>5.7427190018195997</v>
      </c>
      <c r="AM99" s="15">
        <f>'Investment Analysis'!BO99</f>
        <v>0.17143819467834287</v>
      </c>
      <c r="AN99" s="48">
        <v>14003.26</v>
      </c>
      <c r="AO99" s="18">
        <f t="shared" si="98"/>
        <v>8.4834612068965516</v>
      </c>
      <c r="AP99" s="15">
        <f>'Investment Analysis'!BV99</f>
        <v>2.4154589371980638E-2</v>
      </c>
      <c r="AQ99" s="48"/>
      <c r="AR99" s="18">
        <f t="shared" si="99"/>
        <v>0</v>
      </c>
      <c r="AS99" s="15">
        <f>'Investment Analysis'!CC99</f>
        <v>0</v>
      </c>
      <c r="AT99" s="48">
        <v>23040.12</v>
      </c>
      <c r="AU99" s="18">
        <f>'Investment Analysis'!CL99</f>
        <v>-0.1172875436554133</v>
      </c>
      <c r="AV99" s="15">
        <f>'Investment Analysis'!CJ99</f>
        <v>3.3079722130333398E-3</v>
      </c>
      <c r="AW99" s="48">
        <v>17326.82</v>
      </c>
      <c r="AX99" s="18">
        <f t="shared" si="140"/>
        <v>4.3558696668918413E-3</v>
      </c>
      <c r="AY99" s="15">
        <f>'Investment Analysis'!CQ99</f>
        <v>2.8717294192724908E-3</v>
      </c>
      <c r="AZ99" s="48">
        <v>15423.92</v>
      </c>
      <c r="BA99" s="18">
        <f>'Investment Analysis'!CZ99</f>
        <v>-4.399141630901289E-2</v>
      </c>
      <c r="BB99" s="15">
        <f>'Investment Analysis'!CX99</f>
        <v>0.10855365474339042</v>
      </c>
      <c r="BC99" s="48">
        <v>9366.6</v>
      </c>
      <c r="BD99" s="18">
        <f t="shared" si="141"/>
        <v>2.9205855990439198</v>
      </c>
      <c r="BE99" s="15">
        <f>'Investment Analysis'!DE99</f>
        <v>-9.4192958390489356E-2</v>
      </c>
      <c r="BF99" s="48">
        <v>4510.6000000000004</v>
      </c>
      <c r="BG99" s="18">
        <f>'Investment Analysis'!DN99</f>
        <v>0.12144212523719176</v>
      </c>
      <c r="BH99" s="15">
        <f>'Investment Analysis'!DL99</f>
        <v>7.0894677236693154E-2</v>
      </c>
      <c r="BI99" s="48">
        <v>2283.44</v>
      </c>
      <c r="BJ99" s="18">
        <f>'Investment Analysis'!EB99</f>
        <v>-0.11741858380639378</v>
      </c>
      <c r="BK99" s="15">
        <f>'Investment Analysis'!DZ99</f>
        <v>0.5763073639274281</v>
      </c>
      <c r="BL99" s="48">
        <v>3989.28</v>
      </c>
      <c r="BM99" s="18">
        <f>'Investment Analysis'!EI99</f>
        <v>-7.9989154013015262E-2</v>
      </c>
      <c r="BN99" s="15">
        <f>'Investment Analysis'!EG99</f>
        <v>0.61340941512125524</v>
      </c>
      <c r="BO99" s="48"/>
      <c r="BP99" s="18">
        <f>'Investment Analysis'!DU99</f>
        <v>5.8298319327731066E-2</v>
      </c>
      <c r="BQ99" s="15">
        <f>'Investment Analysis'!DS99</f>
        <v>0</v>
      </c>
      <c r="BR99" s="48">
        <v>5486.55</v>
      </c>
      <c r="BS99" s="18">
        <f>'Investment Analysis'!EP99</f>
        <v>-4.941599281221897E-3</v>
      </c>
      <c r="BT99" s="15">
        <f>'Investment Analysis'!EN99</f>
        <v>0.71599008366904227</v>
      </c>
      <c r="BU99" s="48">
        <v>13721.86</v>
      </c>
      <c r="BV99" s="18">
        <f t="shared" si="142"/>
        <v>0.46196392515816398</v>
      </c>
      <c r="BW99" s="15">
        <f>'Investment Analysis'!EU99</f>
        <v>7.3044972787167137E-2</v>
      </c>
      <c r="BX99" s="48">
        <v>18799.66</v>
      </c>
      <c r="BY99" s="18">
        <f t="shared" si="91"/>
        <v>-0.81001699999999999</v>
      </c>
      <c r="BZ99" s="15">
        <f>'Investment Analysis'!FB99</f>
        <v>0</v>
      </c>
      <c r="CA99" s="48">
        <v>20547.45</v>
      </c>
      <c r="CB99" s="18">
        <f t="shared" si="144"/>
        <v>-0.11433405172413789</v>
      </c>
      <c r="CC99" s="15">
        <f>'Investment Analysis'!FI99</f>
        <v>-5.3994583615436659E-2</v>
      </c>
      <c r="CD99" s="48">
        <v>18133.310000000001</v>
      </c>
      <c r="CE99" s="18">
        <f>'Investment Analysis'!FR99</f>
        <v>-6.7158427832213962E-3</v>
      </c>
      <c r="CF99" s="15">
        <f>'Investment Analysis'!FP99</f>
        <v>0.55177158582731334</v>
      </c>
      <c r="CG99" s="48">
        <v>5137.74</v>
      </c>
      <c r="CH99" s="18">
        <f>'Investment Analysis'!FR99</f>
        <v>-6.7158427832213962E-3</v>
      </c>
      <c r="CI99" s="15">
        <f>'Investment Analysis'!FW99</f>
        <v>7.5428831080313535E-2</v>
      </c>
      <c r="CJ99" s="48"/>
      <c r="CK99" s="18">
        <f t="shared" si="94"/>
        <v>0</v>
      </c>
      <c r="CL99" s="15">
        <f>'Investment Analysis'!GD99</f>
        <v>0</v>
      </c>
      <c r="CM99" s="48">
        <v>24488.42</v>
      </c>
      <c r="CN99" s="18">
        <f t="shared" si="105"/>
        <v>-1.8500200400801674E-2</v>
      </c>
      <c r="CO99" s="15">
        <f>'Investment Analysis'!GT99</f>
        <v>-6.0917431192660555E-2</v>
      </c>
      <c r="CP99" s="48">
        <v>7959.5</v>
      </c>
      <c r="CQ99" s="18">
        <f t="shared" si="106"/>
        <v>-0.6300711553566366</v>
      </c>
      <c r="CR99" s="15">
        <f>'Investment Analysis'!HG99</f>
        <v>0.78855120498848386</v>
      </c>
      <c r="CS99" s="48">
        <v>8640</v>
      </c>
      <c r="CT99" s="18">
        <f t="shared" si="107"/>
        <v>-0.61765851240839731</v>
      </c>
      <c r="CU99" s="15">
        <f>'Investment Analysis'!HN99</f>
        <v>12.681451612903226</v>
      </c>
      <c r="CV99" s="48">
        <v>615</v>
      </c>
      <c r="CW99" s="18">
        <f t="shared" si="108"/>
        <v>-0.97865213391880868</v>
      </c>
      <c r="CX99" s="15">
        <f>'Investment Analysis'!IB99</f>
        <v>0.16147308781869682</v>
      </c>
      <c r="CY99" s="48">
        <v>1107.9000000000001</v>
      </c>
      <c r="CZ99" s="18">
        <f t="shared" si="109"/>
        <v>-0.93805423539278721</v>
      </c>
      <c r="DA99" s="15">
        <f>'Investment Analysis'!II99</f>
        <v>0.26617142857142867</v>
      </c>
      <c r="DB99" s="48"/>
      <c r="DC99" s="18">
        <f t="shared" si="110"/>
        <v>0</v>
      </c>
      <c r="DD99" s="15">
        <f>'Investment Analysis'!IP99</f>
        <v>3.4862331575864087</v>
      </c>
      <c r="DE99" s="48"/>
      <c r="DF99" s="18">
        <f>'Investment Analysis'!IY99</f>
        <v>-4.475578906402101E-3</v>
      </c>
      <c r="DG99" s="15">
        <f>'Investment Analysis'!IW99</f>
        <v>1.8032876712328765</v>
      </c>
      <c r="DH99" s="48">
        <v>1278.8599999999999</v>
      </c>
      <c r="DI99" s="18">
        <f t="shared" si="111"/>
        <v>-0.80237668438620358</v>
      </c>
      <c r="DJ99" s="15">
        <f>'Investment Analysis'!JD99</f>
        <v>0.2933454692556634</v>
      </c>
      <c r="DK99" s="48">
        <v>2246.3000000000002</v>
      </c>
      <c r="DL99" s="18">
        <f t="shared" si="112"/>
        <v>-0.90125719811859861</v>
      </c>
      <c r="DM99" s="15">
        <f>'Investment Analysis'!JK99</f>
        <v>0.10467432196513313</v>
      </c>
      <c r="DN99" s="48">
        <v>1091.5999999999999</v>
      </c>
      <c r="DO99" s="18">
        <f t="shared" si="113"/>
        <v>4.6939714680164831E-3</v>
      </c>
      <c r="DP99" s="15">
        <f>'Investment Analysis'!HU99</f>
        <v>1.9989010989010987</v>
      </c>
      <c r="DQ99" s="48">
        <v>1530.6</v>
      </c>
      <c r="DR99" s="18">
        <f t="shared" si="114"/>
        <v>-0.94835161127045731</v>
      </c>
      <c r="DS99" s="15">
        <f>'Investment Analysis'!JR99</f>
        <v>-0.56166694786569937</v>
      </c>
      <c r="DT99" s="48">
        <v>889.5</v>
      </c>
      <c r="DU99" s="18">
        <f t="shared" si="136"/>
        <v>-0.89764426877470349</v>
      </c>
      <c r="DV99" s="15">
        <f>'Investment Analysis'!JY99</f>
        <v>-0.39130434782608692</v>
      </c>
      <c r="DW99" s="48">
        <v>5080.75</v>
      </c>
      <c r="DX99" s="18">
        <f t="shared" si="116"/>
        <v>-0.62740173071281902</v>
      </c>
      <c r="DY99" s="15">
        <f>'Investment Analysis'!KF99</f>
        <v>-0.10318275154004114</v>
      </c>
      <c r="DZ99" s="48">
        <v>17416</v>
      </c>
      <c r="EA99" s="18">
        <f t="shared" si="117"/>
        <v>-0.1296351824087956</v>
      </c>
      <c r="EB99" s="15">
        <f>'Investment Analysis'!KM99</f>
        <v>1.6175355450236963</v>
      </c>
      <c r="EC99" s="48">
        <v>2107.9</v>
      </c>
      <c r="ED99" s="18">
        <f>'Investment Analysis'!KV99</f>
        <v>0.40594059405940586</v>
      </c>
      <c r="EE99" s="15">
        <f>'Investment Analysis'!KT99</f>
        <v>-0.45801526717557256</v>
      </c>
      <c r="EF99" s="48">
        <v>1362.25</v>
      </c>
      <c r="EG99" s="18">
        <f t="shared" si="118"/>
        <v>-0.94279625430419078</v>
      </c>
      <c r="EH99" s="15">
        <f>'Investment Analysis'!LH99</f>
        <v>0.5207926318727325</v>
      </c>
      <c r="EI99" s="48">
        <v>17565.900000000001</v>
      </c>
      <c r="EJ99" s="18">
        <f>'Investment Analysis'!LQ99</f>
        <v>0.36120700677662704</v>
      </c>
      <c r="EK99" s="15">
        <f>'Investment Analysis'!LO99</f>
        <v>0.2166857142857142</v>
      </c>
      <c r="EL99" s="48"/>
      <c r="EM99" s="18">
        <f t="shared" si="135"/>
        <v>0</v>
      </c>
      <c r="EN99" s="15">
        <f>'Investment Analysis'!LX99</f>
        <v>0.481081081081081</v>
      </c>
      <c r="EO99" s="48">
        <v>20538</v>
      </c>
      <c r="EP99" s="68">
        <f t="shared" si="143"/>
        <v>5.0038951310861419</v>
      </c>
      <c r="EQ99" s="15">
        <f>'Investment Analysis'!MC99</f>
        <v>-0.3878651685393259</v>
      </c>
      <c r="ER99" s="48">
        <v>8124.8</v>
      </c>
      <c r="ES99" s="18">
        <f>'Investment Analysis'!LX99</f>
        <v>0.481081081081081</v>
      </c>
      <c r="ET99" s="15">
        <f>'Investment Analysis'!LA99</f>
        <v>-0.63853746698178793</v>
      </c>
      <c r="EU99" s="48">
        <v>1442.5</v>
      </c>
      <c r="EV99" s="18">
        <f>'Investment Analysis'!ML99</f>
        <v>0.35892604804521905</v>
      </c>
      <c r="EW99" s="15">
        <f>'Investment Analysis'!MJ99</f>
        <v>2.8881401617250675</v>
      </c>
      <c r="EX99" s="48">
        <v>10709</v>
      </c>
      <c r="EY99" s="18">
        <f t="shared" si="120"/>
        <v>-0.83798176935587576</v>
      </c>
      <c r="EZ99" s="15">
        <f>'Investment Analysis'!MQ99</f>
        <v>-0.14940428911834791</v>
      </c>
      <c r="FA99" s="48"/>
      <c r="FB99" s="18">
        <f t="shared" si="121"/>
        <v>0</v>
      </c>
      <c r="FC99" s="15">
        <f>'Investment Analysis'!MX99</f>
        <v>-0.43747005270723527</v>
      </c>
      <c r="FD99" s="48">
        <v>1094.75</v>
      </c>
      <c r="FE99" s="18">
        <f t="shared" si="122"/>
        <v>-0.93102546655073781</v>
      </c>
      <c r="FF99" s="15">
        <f>'Investment Analysis'!NE99</f>
        <v>0.61622499446371881</v>
      </c>
      <c r="FG99" s="48"/>
      <c r="FH99" s="18">
        <f t="shared" si="123"/>
        <v>0</v>
      </c>
      <c r="FI99" s="15">
        <f>'Investment Analysis'!NL99</f>
        <v>-0.9603811036125447</v>
      </c>
      <c r="FJ99" s="48">
        <v>10415.75</v>
      </c>
      <c r="FK99" s="18">
        <f t="shared" si="124"/>
        <v>-0.45313812584005381</v>
      </c>
      <c r="FL99" s="15">
        <f>'Investment Analysis'!NS99</f>
        <v>2.1743238095238095</v>
      </c>
      <c r="FM99" s="48">
        <v>1584.6</v>
      </c>
      <c r="FN99" s="18">
        <f t="shared" si="125"/>
        <v>-0.93756082952758857</v>
      </c>
      <c r="FO99" s="15">
        <f>'Investment Analysis'!NZ99</f>
        <v>-9.8429676832043608E-2</v>
      </c>
      <c r="FP99" s="48"/>
      <c r="FQ99" s="18">
        <f t="shared" si="126"/>
        <v>0</v>
      </c>
      <c r="FR99" s="15">
        <f>'Investment Analysis'!OG99</f>
        <v>-0.99277706385430053</v>
      </c>
      <c r="FS99" s="48">
        <v>2367.75</v>
      </c>
      <c r="FT99" s="18">
        <f t="shared" si="127"/>
        <v>-0.90702947845804993</v>
      </c>
      <c r="FU99" s="15">
        <f>'Investment Analysis'!ON99</f>
        <v>1.2310954063604238</v>
      </c>
      <c r="FV99" s="48"/>
      <c r="FW99" s="18">
        <f t="shared" si="128"/>
        <v>0</v>
      </c>
      <c r="FX99" s="15">
        <f>'Investment Analysis'!OU99</f>
        <v>-0.59220779220779229</v>
      </c>
      <c r="FY99" s="48"/>
      <c r="FZ99" s="18">
        <f t="shared" si="129"/>
        <v>0</v>
      </c>
      <c r="GA99" s="15">
        <f>'Investment Analysis'!PB99</f>
        <v>2.996923076923077</v>
      </c>
      <c r="GB99" s="48"/>
      <c r="GC99" s="18">
        <f>'Investment Analysis'!PK99</f>
        <v>4.7004255726103443E-2</v>
      </c>
      <c r="GD99" s="15">
        <f>'Investment Analysis'!PI99</f>
        <v>-0.37116599655370475</v>
      </c>
      <c r="GE99" s="48">
        <v>27339.200000000001</v>
      </c>
      <c r="GF99" s="18">
        <f>'Investment Analysis'!PY99</f>
        <v>-9.1617933723196834E-2</v>
      </c>
      <c r="GG99" s="15">
        <f>'Investment Analysis'!PW99</f>
        <v>-0.4655963302752294</v>
      </c>
      <c r="GH99" s="48">
        <v>1401.75</v>
      </c>
      <c r="GI99" s="18">
        <f>'Investment Analysis'!QF99</f>
        <v>0.12918535516845719</v>
      </c>
      <c r="GJ99" s="15">
        <f>'Investment Analysis'!QD99</f>
        <v>-0.35827973561753462</v>
      </c>
      <c r="GK99" s="48">
        <v>1994</v>
      </c>
      <c r="GL99" s="18">
        <f>'Investment Analysis'!QM99</f>
        <v>-0.10769230769230778</v>
      </c>
      <c r="GM99" s="15">
        <f>'Investment Analysis'!QK99</f>
        <v>-0.53784860557768921</v>
      </c>
      <c r="GN99" s="48">
        <v>14752.32</v>
      </c>
      <c r="GO99" s="18">
        <f>'Investment Analysis'!QT99</f>
        <v>-0.23519163763066211</v>
      </c>
      <c r="GP99" s="15">
        <f>'Investment Analysis'!QR99</f>
        <v>-0.98929764255588881</v>
      </c>
      <c r="GQ99" s="48">
        <v>28037.9</v>
      </c>
      <c r="GR99" s="18">
        <f>'Investment Analysis'!RA99</f>
        <v>-0.3302002451982019</v>
      </c>
      <c r="GS99" s="15">
        <f>'Investment Analysis'!QY99</f>
        <v>-0.53569405099150136</v>
      </c>
      <c r="GT99" s="48">
        <v>1460.9</v>
      </c>
      <c r="GU99" s="18">
        <f>'Investment Analysis'!RH99</f>
        <v>0.16767676767676762</v>
      </c>
      <c r="GV99" s="15">
        <f>'Investment Analysis'!RF99</f>
        <v>-0.37567509181248654</v>
      </c>
      <c r="GW99" s="48"/>
      <c r="GX99" s="18">
        <f>'Investment Analysis'!RO99</f>
        <v>-4.9511996746645026E-2</v>
      </c>
      <c r="GY99" s="15">
        <f>'Investment Analysis'!RM99</f>
        <v>-0.13266536784488367</v>
      </c>
      <c r="GZ99" s="48">
        <v>730.5</v>
      </c>
      <c r="HA99" s="18">
        <f>'Investment Analysis'!RV99</f>
        <v>-0.29894433781190022</v>
      </c>
      <c r="HB99" s="15">
        <f>'Investment Analysis'!RT99</f>
        <v>-2.0491803278689302E-3</v>
      </c>
      <c r="HC99" s="48">
        <v>0</v>
      </c>
      <c r="HD99" s="18">
        <f>'Investment Analysis'!SC99</f>
        <v>0.56630966547666273</v>
      </c>
      <c r="HE99" s="15">
        <f>'Investment Analysis'!SA99</f>
        <v>-0.1097249361190441</v>
      </c>
      <c r="HF99" s="48">
        <v>577.5</v>
      </c>
      <c r="HG99" s="18">
        <f>'Investment Analysis'!SJ99</f>
        <v>-0.2431192660550458</v>
      </c>
      <c r="HH99" s="15">
        <f>'Investment Analysis'!SH99</f>
        <v>-7.5999999999999943E-2</v>
      </c>
      <c r="HI99" s="48">
        <v>885.5</v>
      </c>
      <c r="HJ99" s="18">
        <f>'Investment Analysis'!SM99</f>
        <v>-1.3002364066193865E-2</v>
      </c>
      <c r="HK99" s="15">
        <f>'Investment Analysis'!SK99</f>
        <v>0</v>
      </c>
      <c r="HL99" s="48"/>
      <c r="HM99" s="18">
        <f>'Investment Analysis'!SP99</f>
        <v>0</v>
      </c>
      <c r="HN99" s="15">
        <f>'Investment Analysis'!SN99</f>
        <v>-3.1457117398028291E-2</v>
      </c>
      <c r="HO99" s="48"/>
      <c r="HP99" s="18">
        <f>'Investment Analysis'!TE99</f>
        <v>0.3551282051282052</v>
      </c>
      <c r="HQ99" s="15">
        <f>'Investment Analysis'!TC99</f>
        <v>-0.47634381966807032</v>
      </c>
      <c r="HR99" s="48"/>
      <c r="HS99" s="18">
        <f>'Investment Analysis'!TL99</f>
        <v>6.725663716814155E-2</v>
      </c>
      <c r="HT99" s="15">
        <f>'Investment Analysis'!TJ99</f>
        <v>-0.17772727272727271</v>
      </c>
      <c r="HU99" s="48"/>
      <c r="HV99" s="18">
        <f>'Investment Analysis'!TS99</f>
        <v>0.15999999999999992</v>
      </c>
      <c r="HW99" s="15">
        <f>'Investment Analysis'!TQ99</f>
        <v>-0.49698643714516849</v>
      </c>
      <c r="HX99" s="48"/>
      <c r="HY99" s="18">
        <f>'Investment Analysis'!TZ99</f>
        <v>0.33333333333333326</v>
      </c>
      <c r="HZ99" s="15">
        <f>'Investment Analysis'!TX99</f>
        <v>-0.4829931972789116</v>
      </c>
      <c r="IA99" s="48"/>
      <c r="IB99" s="18">
        <f>'Investment Analysis'!UG99</f>
        <v>0</v>
      </c>
      <c r="IC99" s="15">
        <f>'Investment Analysis'!UE99</f>
        <v>0</v>
      </c>
      <c r="ID99" s="48"/>
      <c r="IE99" s="18">
        <f>'Investment Analysis'!UN99</f>
        <v>0</v>
      </c>
      <c r="IF99" s="15">
        <f>'Investment Analysis'!UL99</f>
        <v>0</v>
      </c>
      <c r="IG99" s="48"/>
      <c r="IH99" s="18">
        <f>'Investment Analysis'!UU99</f>
        <v>0</v>
      </c>
      <c r="II99" s="15">
        <f>'Investment Analysis'!US99</f>
        <v>0</v>
      </c>
      <c r="IJ99" s="48"/>
      <c r="IK99" s="18">
        <f>'Investment Analysis'!VB99</f>
        <v>0</v>
      </c>
      <c r="IL99" s="15">
        <f>'Investment Analysis'!UZ99</f>
        <v>0</v>
      </c>
      <c r="IM99" s="48"/>
      <c r="IN99" s="18">
        <f>'Investment Analysis'!VI99</f>
        <v>0</v>
      </c>
      <c r="IO99" s="15">
        <f>'Investment Analysis'!VG99</f>
        <v>0</v>
      </c>
      <c r="IP99" s="18"/>
      <c r="IQ99" s="18"/>
      <c r="IR99" s="18"/>
      <c r="IS99" s="108">
        <f t="shared" si="133"/>
        <v>-4791.5499999999302</v>
      </c>
      <c r="IT99" s="48">
        <f t="shared" si="134"/>
        <v>1006489.12</v>
      </c>
      <c r="IU99" s="101">
        <f t="shared" si="130"/>
        <v>0</v>
      </c>
      <c r="IV99" s="101"/>
      <c r="IW99" s="15">
        <f t="shared" si="131"/>
        <v>-2.9898728717938337E-2</v>
      </c>
      <c r="IX99" s="113">
        <f t="shared" si="132"/>
        <v>-31020.209999999963</v>
      </c>
      <c r="IY99" s="21">
        <f t="shared" si="145"/>
        <v>0.22670245638034855</v>
      </c>
      <c r="IZ99" s="173">
        <f t="shared" si="146"/>
        <v>187336.22999999998</v>
      </c>
    </row>
    <row r="100" spans="1:260" x14ac:dyDescent="0.2">
      <c r="A100" s="3">
        <f>'Investment Analysis'!A100</f>
        <v>45790</v>
      </c>
      <c r="B100" s="4">
        <f>'Investment Analysis'!B100</f>
        <v>45790</v>
      </c>
      <c r="C100" s="27">
        <f>'Investment Analysis'!C100</f>
        <v>42140.43</v>
      </c>
      <c r="D100" s="14">
        <f>'Investment Analysis'!D100</f>
        <v>-269.66999999999825</v>
      </c>
      <c r="E100" s="15">
        <f>'Investment Analysis'!E100</f>
        <v>-6.358626836531823E-3</v>
      </c>
      <c r="F100" s="13">
        <f>'Investment Analysis'!G100</f>
        <v>5886.55</v>
      </c>
      <c r="G100" s="14">
        <f>'Investment Analysis'!H100</f>
        <v>42.360000000000582</v>
      </c>
      <c r="H100" s="15">
        <f>'Investment Analysis'!I100</f>
        <v>7.2482243048224964E-3</v>
      </c>
      <c r="I100" s="13">
        <f>'Investment Analysis'!K100</f>
        <v>19010.080000000002</v>
      </c>
      <c r="J100" s="14">
        <f>'Investment Analysis'!L100</f>
        <v>301.7400000000016</v>
      </c>
      <c r="K100" s="15">
        <f>'Investment Analysis'!M100</f>
        <v>1.6128635677991825E-2</v>
      </c>
      <c r="L100" s="41">
        <f>'Investment Analysis'!T100</f>
        <v>259.64157717102262</v>
      </c>
      <c r="M100" s="21">
        <f>'Investment Analysis'!V100</f>
        <v>1.6744829963920239E-3</v>
      </c>
      <c r="N100" s="21">
        <f>'Investment Analysis'!W100</f>
        <v>3.5638604424576776E-3</v>
      </c>
      <c r="P100" s="48">
        <f>'Investment Analysis'!Y100</f>
        <v>488251</v>
      </c>
      <c r="Q100" s="18"/>
      <c r="R100" s="83"/>
      <c r="S100" s="48">
        <v>4211.01</v>
      </c>
      <c r="T100" s="18">
        <f>'Investment Analysis'!AH100</f>
        <v>-4.0982524100893494E-2</v>
      </c>
      <c r="U100" s="15">
        <f>'Investment Analysis'!AF100</f>
        <v>0.32220671238696363</v>
      </c>
      <c r="V100" s="48">
        <v>6896.39</v>
      </c>
      <c r="W100" s="18">
        <f>'Investment Analysis'!AO100</f>
        <v>2.9957203994293816E-2</v>
      </c>
      <c r="X100" s="15">
        <f>'Investment Analysis'!AM100</f>
        <v>0.16451612903225799</v>
      </c>
      <c r="Y100" s="48">
        <v>8673.98</v>
      </c>
      <c r="Z100" s="18">
        <f t="shared" si="104"/>
        <v>-0.13051523656776268</v>
      </c>
      <c r="AA100" s="15">
        <f>'Investment Analysis'!GM100</f>
        <v>-9.6825396825396745E-2</v>
      </c>
      <c r="AB100" s="48">
        <v>2420.8000000000002</v>
      </c>
      <c r="AC100" s="18">
        <f t="shared" si="137"/>
        <v>4.7907622981599696</v>
      </c>
      <c r="AD100" s="15">
        <f>'Investment Analysis'!AT100</f>
        <v>0.17892298784018529</v>
      </c>
      <c r="AE100" s="48">
        <v>11044.79</v>
      </c>
      <c r="AF100" s="18">
        <f>'Investment Analysis'!BC100</f>
        <v>1.9589597923502897E-3</v>
      </c>
      <c r="AG100" s="15">
        <f>'Investment Analysis'!BA100</f>
        <v>0.52565249813571968</v>
      </c>
      <c r="AH100" s="48"/>
      <c r="AI100" s="18">
        <f t="shared" si="138"/>
        <v>0</v>
      </c>
      <c r="AJ100" s="15">
        <f>'Investment Analysis'!BH100</f>
        <v>0</v>
      </c>
      <c r="AK100" s="48">
        <v>19361.259999999998</v>
      </c>
      <c r="AL100" s="18">
        <f t="shared" si="139"/>
        <v>5.8524200675851308</v>
      </c>
      <c r="AM100" s="15">
        <f>'Investment Analysis'!BO100</f>
        <v>0.19754125968339503</v>
      </c>
      <c r="AN100" s="48">
        <v>14304.17</v>
      </c>
      <c r="AO100" s="18">
        <f t="shared" si="98"/>
        <v>8.5483124999999998</v>
      </c>
      <c r="AP100" s="15">
        <f>'Investment Analysis'!BV100</f>
        <v>4.6162104133118595E-2</v>
      </c>
      <c r="AQ100" s="48"/>
      <c r="AR100" s="18">
        <f t="shared" si="99"/>
        <v>0</v>
      </c>
      <c r="AS100" s="15">
        <f>'Investment Analysis'!CC100</f>
        <v>0</v>
      </c>
      <c r="AT100" s="48">
        <v>23047.72</v>
      </c>
      <c r="AU100" s="18">
        <f>'Investment Analysis'!CL100</f>
        <v>-0.11699650756693829</v>
      </c>
      <c r="AV100" s="15">
        <f>'Investment Analysis'!CJ100</f>
        <v>3.6387694343367328E-3</v>
      </c>
      <c r="AW100" s="48">
        <v>17415.02</v>
      </c>
      <c r="AX100" s="18">
        <f t="shared" si="140"/>
        <v>8.9393545704931892E-3</v>
      </c>
      <c r="AY100" s="15">
        <f>'Investment Analysis'!CQ100</f>
        <v>7.9770261646458195E-3</v>
      </c>
      <c r="AZ100" s="48">
        <v>15532.11</v>
      </c>
      <c r="BA100" s="18">
        <f>'Investment Analysis'!CZ100</f>
        <v>-3.7285407725321899E-2</v>
      </c>
      <c r="BB100" s="15">
        <f>'Investment Analysis'!CX100</f>
        <v>0.11632970451010893</v>
      </c>
      <c r="BC100" s="48">
        <v>9432.7900000000009</v>
      </c>
      <c r="BD100" s="18">
        <f t="shared" si="141"/>
        <v>2.9271775719549846</v>
      </c>
      <c r="BE100" s="15">
        <f>'Investment Analysis'!DE100</f>
        <v>-8.7791495198902683E-2</v>
      </c>
      <c r="BF100" s="48">
        <v>4528.7299999999996</v>
      </c>
      <c r="BG100" s="18">
        <f>'Investment Analysis'!DN100</f>
        <v>0.12594876660341561</v>
      </c>
      <c r="BH100" s="15">
        <f>'Investment Analysis'!DL100</f>
        <v>7.5198187995469998E-2</v>
      </c>
      <c r="BI100" s="48">
        <v>2376.1999999999998</v>
      </c>
      <c r="BJ100" s="18">
        <f>'Investment Analysis'!EB100</f>
        <v>-8.1565581117418601E-2</v>
      </c>
      <c r="BK100" s="15">
        <f>'Investment Analysis'!DZ100</f>
        <v>0.64034151547492002</v>
      </c>
      <c r="BL100" s="48">
        <v>4090.39</v>
      </c>
      <c r="BM100" s="18">
        <f>'Investment Analysis'!EI100</f>
        <v>-5.6670281995661695E-2</v>
      </c>
      <c r="BN100" s="15">
        <f>'Investment Analysis'!EG100</f>
        <v>0.65430337612933887</v>
      </c>
      <c r="BO100" s="48"/>
      <c r="BP100" s="18">
        <f>'Investment Analysis'!DU100</f>
        <v>6.8802521008403478E-2</v>
      </c>
      <c r="BQ100" s="15">
        <f>'Investment Analysis'!DS100</f>
        <v>0</v>
      </c>
      <c r="BR100" s="48">
        <v>5579.19</v>
      </c>
      <c r="BS100" s="18">
        <f>'Investment Analysis'!EP100</f>
        <v>1.1859838274932682E-2</v>
      </c>
      <c r="BT100" s="15">
        <f>'Investment Analysis'!EN100</f>
        <v>0.7449643631856212</v>
      </c>
      <c r="BU100" s="48">
        <v>13692.55</v>
      </c>
      <c r="BV100" s="18">
        <f t="shared" si="142"/>
        <v>0.45999125050477851</v>
      </c>
      <c r="BW100" s="15">
        <f>'Investment Analysis'!EU100</f>
        <v>7.0753365797765866E-2</v>
      </c>
      <c r="BX100" s="48">
        <v>18816.34</v>
      </c>
      <c r="BY100" s="18">
        <f t="shared" si="91"/>
        <v>-0.80918299999999999</v>
      </c>
      <c r="BZ100" s="15">
        <f>'Investment Analysis'!FB100</f>
        <v>0</v>
      </c>
      <c r="CA100" s="48">
        <v>20907.740000000002</v>
      </c>
      <c r="CB100" s="18">
        <f t="shared" si="144"/>
        <v>-9.880431034482752E-2</v>
      </c>
      <c r="CC100" s="15">
        <f>'Investment Analysis'!FI100</f>
        <v>-3.7406905890318226E-2</v>
      </c>
      <c r="CD100" s="48">
        <v>18373.5</v>
      </c>
      <c r="CE100" s="18">
        <f>'Investment Analysis'!FR100</f>
        <v>6.4406033248927443E-3</v>
      </c>
      <c r="CF100" s="15">
        <f>'Investment Analysis'!FP100</f>
        <v>0.5723254213966289</v>
      </c>
      <c r="CG100" s="48">
        <v>5125.8</v>
      </c>
      <c r="CH100" s="18">
        <f>'Investment Analysis'!FR100</f>
        <v>6.4406033248927443E-3</v>
      </c>
      <c r="CI100" s="15">
        <f>'Investment Analysis'!FW100</f>
        <v>7.2929683062592315E-2</v>
      </c>
      <c r="CJ100" s="48"/>
      <c r="CK100" s="18">
        <f t="shared" si="94"/>
        <v>0</v>
      </c>
      <c r="CL100" s="15">
        <f>'Investment Analysis'!GD100</f>
        <v>0</v>
      </c>
      <c r="CM100" s="48">
        <v>24810.19</v>
      </c>
      <c r="CN100" s="18">
        <f t="shared" si="105"/>
        <v>-5.6036072144289104E-3</v>
      </c>
      <c r="CO100" s="15">
        <f>'Investment Analysis'!GT100</f>
        <v>-9.1743119266055051E-2</v>
      </c>
      <c r="CP100" s="54">
        <v>25055.25</v>
      </c>
      <c r="CQ100" s="18">
        <f t="shared" si="106"/>
        <v>0.16447762858855849</v>
      </c>
      <c r="CR100" s="15">
        <f>'Investment Analysis'!HG100</f>
        <v>0.876692320656143</v>
      </c>
      <c r="CS100" s="48">
        <v>8610</v>
      </c>
      <c r="CT100" s="18">
        <f t="shared" si="107"/>
        <v>-0.61898608701809044</v>
      </c>
      <c r="CU100" s="15">
        <f>'Investment Analysis'!HN100</f>
        <v>12.620967741935484</v>
      </c>
      <c r="CV100" s="54">
        <v>7146.15</v>
      </c>
      <c r="CW100" s="18">
        <f t="shared" si="108"/>
        <v>-0.75194300293316207</v>
      </c>
      <c r="CX100" s="15">
        <f>'Investment Analysis'!IB100</f>
        <v>0.22691218130311613</v>
      </c>
      <c r="CY100" s="54">
        <v>9296.7999999999993</v>
      </c>
      <c r="CZ100" s="18">
        <f t="shared" si="109"/>
        <v>-0.48019010343863577</v>
      </c>
      <c r="DA100" s="15">
        <f>'Investment Analysis'!II100</f>
        <v>0.32811428571428564</v>
      </c>
      <c r="DB100" s="48"/>
      <c r="DC100" s="18">
        <f t="shared" si="110"/>
        <v>0</v>
      </c>
      <c r="DD100" s="15">
        <f>'Investment Analysis'!IP100</f>
        <v>3.4079281390353442</v>
      </c>
      <c r="DE100" s="48"/>
      <c r="DF100" s="18">
        <f>'Investment Analysis'!IY100</f>
        <v>1.1091652072387629E-2</v>
      </c>
      <c r="DG100" s="15">
        <f>'Investment Analysis'!IW100</f>
        <v>1.8471232876712329</v>
      </c>
      <c r="DH100" s="48">
        <v>1312.06</v>
      </c>
      <c r="DI100" s="18">
        <f t="shared" si="111"/>
        <v>-0.79724626035356649</v>
      </c>
      <c r="DJ100" s="15">
        <f>'Investment Analysis'!JD100</f>
        <v>0.32692152103559874</v>
      </c>
      <c r="DK100" s="48">
        <v>2245.6999999999998</v>
      </c>
      <c r="DL100" s="18">
        <f t="shared" si="112"/>
        <v>-0.9012835729043035</v>
      </c>
      <c r="DM100" s="15">
        <f>'Investment Analysis'!JK100</f>
        <v>0.10437925692788116</v>
      </c>
      <c r="DN100" s="48">
        <v>1094.5999999999999</v>
      </c>
      <c r="DO100" s="18">
        <f t="shared" si="113"/>
        <v>7.4551311550850518E-3</v>
      </c>
      <c r="DP100" s="15">
        <f>'Investment Analysis'!HU100</f>
        <v>2.0065934065934066</v>
      </c>
      <c r="DQ100" s="48">
        <v>1575.75</v>
      </c>
      <c r="DR100" s="18">
        <f t="shared" si="114"/>
        <v>-0.94682807491142229</v>
      </c>
      <c r="DS100" s="15">
        <f>'Investment Analysis'!JR100</f>
        <v>-0.5741521849164839</v>
      </c>
      <c r="DT100" s="48">
        <v>1082</v>
      </c>
      <c r="DU100" s="18">
        <f t="shared" si="136"/>
        <v>-0.82155731225296447</v>
      </c>
      <c r="DV100" s="15">
        <f>'Investment Analysis'!JY100</f>
        <v>-0.39920948616600788</v>
      </c>
      <c r="DW100" s="48">
        <v>4995.1499999999996</v>
      </c>
      <c r="DX100" s="18">
        <f t="shared" si="116"/>
        <v>-0.63367923144617189</v>
      </c>
      <c r="DY100" s="15">
        <f>'Investment Analysis'!KF100</f>
        <v>-6.5195071868583143E-2</v>
      </c>
      <c r="DZ100" s="48">
        <v>17339</v>
      </c>
      <c r="EA100" s="18">
        <f t="shared" si="117"/>
        <v>-0.13348325837081459</v>
      </c>
      <c r="EB100" s="15">
        <f>'Investment Analysis'!KM100</f>
        <v>1.7995260663507107</v>
      </c>
      <c r="EC100" s="48">
        <v>2129.3000000000002</v>
      </c>
      <c r="ED100" s="18">
        <f>'Investment Analysis'!KV100</f>
        <v>0.4455445544554455</v>
      </c>
      <c r="EE100" s="15">
        <f>'Investment Analysis'!KT100</f>
        <v>-0.44274809160305345</v>
      </c>
      <c r="EF100" s="48">
        <v>1405</v>
      </c>
      <c r="EG100" s="18">
        <f t="shared" si="118"/>
        <v>-0.94100109179474256</v>
      </c>
      <c r="EH100" s="15">
        <f>'Investment Analysis'!LH100</f>
        <v>0.56823890594473903</v>
      </c>
      <c r="EI100" s="48">
        <v>17655</v>
      </c>
      <c r="EJ100" s="18">
        <f>'Investment Analysis'!LQ100</f>
        <v>0.36798363380641869</v>
      </c>
      <c r="EK100" s="15">
        <f>'Investment Analysis'!LO100</f>
        <v>0.22274285714285708</v>
      </c>
      <c r="EL100" s="48"/>
      <c r="EM100" s="18">
        <f t="shared" si="135"/>
        <v>0</v>
      </c>
      <c r="EN100" s="15">
        <f>'Investment Analysis'!LX100</f>
        <v>0.48756756756756753</v>
      </c>
      <c r="EO100" s="48">
        <v>20727</v>
      </c>
      <c r="EP100" s="68">
        <f t="shared" si="143"/>
        <v>5.0605243445692887</v>
      </c>
      <c r="EQ100" s="15">
        <f>'Investment Analysis'!MC100</f>
        <v>-0.39775280898876403</v>
      </c>
      <c r="ER100" s="48">
        <v>8293.76</v>
      </c>
      <c r="ES100" s="18">
        <f>'Investment Analysis'!LX100</f>
        <v>0.48756756756756753</v>
      </c>
      <c r="ET100" s="15">
        <f>'Investment Analysis'!LA100</f>
        <v>-0.62880578340052828</v>
      </c>
      <c r="EU100" s="48">
        <v>1601.5</v>
      </c>
      <c r="EV100" s="18">
        <f>'Investment Analysis'!ML100</f>
        <v>0.50871408384361749</v>
      </c>
      <c r="EW100" s="15">
        <f>'Investment Analysis'!MJ100</f>
        <v>3.3167115902964959</v>
      </c>
      <c r="EX100" s="54">
        <v>21438</v>
      </c>
      <c r="EY100" s="18">
        <f t="shared" si="120"/>
        <v>-0.67566095540678539</v>
      </c>
      <c r="EZ100" s="15">
        <f>'Investment Analysis'!MQ100</f>
        <v>-0.14868943606036536</v>
      </c>
      <c r="FA100" s="48"/>
      <c r="FB100" s="18">
        <f t="shared" si="121"/>
        <v>0</v>
      </c>
      <c r="FC100" s="15">
        <f>'Investment Analysis'!MX100</f>
        <v>-0.41207474844274083</v>
      </c>
      <c r="FD100" s="48">
        <v>1107.9000000000001</v>
      </c>
      <c r="FE100" s="18">
        <f t="shared" si="122"/>
        <v>-0.93019695308660644</v>
      </c>
      <c r="FF100" s="15">
        <f>'Investment Analysis'!NE100</f>
        <v>0.63534361851332399</v>
      </c>
      <c r="FG100" s="48"/>
      <c r="FH100" s="18">
        <f t="shared" si="123"/>
        <v>0</v>
      </c>
      <c r="FI100" s="15">
        <f>'Investment Analysis'!NL100</f>
        <v>-0.9607780865422787</v>
      </c>
      <c r="FJ100" s="48">
        <v>10833.25</v>
      </c>
      <c r="FK100" s="18">
        <f t="shared" si="124"/>
        <v>-0.43121797295026887</v>
      </c>
      <c r="FL100" s="15">
        <f>'Investment Analysis'!NS100</f>
        <v>2.3034666666666666</v>
      </c>
      <c r="FM100" s="48">
        <v>1595.3</v>
      </c>
      <c r="FN100" s="18">
        <f t="shared" si="125"/>
        <v>-0.9371392094821166</v>
      </c>
      <c r="FO100" s="15">
        <f>'Investment Analysis'!NZ100</f>
        <v>-9.2341829767865216E-2</v>
      </c>
      <c r="FP100" s="48"/>
      <c r="FQ100" s="18">
        <f t="shared" si="126"/>
        <v>0</v>
      </c>
      <c r="FR100" s="15">
        <f>'Investment Analysis'!OG100</f>
        <v>-0.99273275136260919</v>
      </c>
      <c r="FS100" s="54">
        <v>11571.25</v>
      </c>
      <c r="FT100" s="18">
        <f t="shared" si="127"/>
        <v>-0.54565087218148445</v>
      </c>
      <c r="FU100" s="15">
        <f>'Investment Analysis'!ON100</f>
        <v>1.179740871613663</v>
      </c>
      <c r="FV100" s="48"/>
      <c r="FW100" s="18">
        <f t="shared" si="128"/>
        <v>0</v>
      </c>
      <c r="FX100" s="15">
        <f>'Investment Analysis'!OU100</f>
        <v>-0.61428571428571432</v>
      </c>
      <c r="FY100" s="48"/>
      <c r="FZ100" s="18">
        <f t="shared" si="129"/>
        <v>0</v>
      </c>
      <c r="GA100" s="15">
        <f>'Investment Analysis'!PB100</f>
        <v>3.0018461538461541</v>
      </c>
      <c r="GB100" s="48"/>
      <c r="GC100" s="18">
        <f>'Investment Analysis'!PK100</f>
        <v>4.4183044039592639E-2</v>
      </c>
      <c r="GD100" s="15">
        <f>'Investment Analysis'!PI100</f>
        <v>-0.37286042504307865</v>
      </c>
      <c r="GE100" s="48">
        <v>27081.599999999999</v>
      </c>
      <c r="GF100" s="18">
        <f>'Investment Analysis'!PY100</f>
        <v>-0.11890838206627687</v>
      </c>
      <c r="GG100" s="15">
        <f>'Investment Analysis'!PW100</f>
        <v>-0.4816513761467891</v>
      </c>
      <c r="GH100" s="48">
        <v>1416.15</v>
      </c>
      <c r="GI100" s="18">
        <f>'Investment Analysis'!QF100</f>
        <v>0.15442787107541453</v>
      </c>
      <c r="GJ100" s="15">
        <f>'Investment Analysis'!QD100</f>
        <v>-0.34393431933370877</v>
      </c>
      <c r="GK100" s="54">
        <v>6294</v>
      </c>
      <c r="GL100" s="18">
        <f>'Investment Analysis'!QM100</f>
        <v>-8.3076923076923145E-2</v>
      </c>
      <c r="GM100" s="15">
        <f>'Investment Analysis'!QK100</f>
        <v>-0.52509960159362545</v>
      </c>
      <c r="GN100" s="48">
        <v>15165.04</v>
      </c>
      <c r="GO100" s="18">
        <f>'Investment Analysis'!QT100</f>
        <v>-0.22909407665505233</v>
      </c>
      <c r="GP100" s="15">
        <f>'Investment Analysis'!QR100</f>
        <v>-0.98921231624369188</v>
      </c>
      <c r="GQ100" s="48">
        <v>27871.05</v>
      </c>
      <c r="GR100" s="18">
        <f>'Investment Analysis'!RA100</f>
        <v>-0.34041683694319574</v>
      </c>
      <c r="GS100" s="15">
        <f>'Investment Analysis'!QY100</f>
        <v>-0.54277620396600557</v>
      </c>
      <c r="GT100" s="48">
        <v>1550</v>
      </c>
      <c r="GU100" s="18">
        <f>'Investment Analysis'!RH100</f>
        <v>0.20404040404040408</v>
      </c>
      <c r="GV100" s="15">
        <f>'Investment Analysis'!RF100</f>
        <v>-0.35623244761287531</v>
      </c>
      <c r="GW100" s="48"/>
      <c r="GX100" s="18">
        <f>'Investment Analysis'!RO100</f>
        <v>-1.3877592517283396E-2</v>
      </c>
      <c r="GY100" s="15">
        <f>'Investment Analysis'!RM100</f>
        <v>-0.10014843677521107</v>
      </c>
      <c r="GZ100" s="48">
        <v>764</v>
      </c>
      <c r="HA100" s="18">
        <f>'Investment Analysis'!RV100</f>
        <v>-0.2667946257197697</v>
      </c>
      <c r="HB100" s="15">
        <f>'Investment Analysis'!RT100</f>
        <v>4.3715846994535436E-2</v>
      </c>
      <c r="HC100" s="54">
        <v>12810</v>
      </c>
      <c r="HD100" s="18">
        <f>'Investment Analysis'!SC100</f>
        <v>0.69377231257437533</v>
      </c>
      <c r="HE100" s="15">
        <f>'Investment Analysis'!SA100</f>
        <v>-3.7276416654141047E-2</v>
      </c>
      <c r="HF100" s="48">
        <v>493.25</v>
      </c>
      <c r="HG100" s="18">
        <f>'Investment Analysis'!SJ100</f>
        <v>-0.35386631716906947</v>
      </c>
      <c r="HH100" s="15">
        <f>'Investment Analysis'!SH100</f>
        <v>-0.21120000000000005</v>
      </c>
      <c r="HI100" s="48">
        <v>923</v>
      </c>
      <c r="HJ100" s="18">
        <f>'Investment Analysis'!SM100</f>
        <v>5.269461077844316E-2</v>
      </c>
      <c r="HK100" s="15">
        <f>'Investment Analysis'!SK100</f>
        <v>0</v>
      </c>
      <c r="HL100" s="48"/>
      <c r="HM100" s="18">
        <f>'Investment Analysis'!SP100</f>
        <v>0</v>
      </c>
      <c r="HN100" s="15">
        <f>'Investment Analysis'!SN100</f>
        <v>5.1020127782051138E-2</v>
      </c>
      <c r="HO100" s="48"/>
      <c r="HP100" s="18">
        <f>'Investment Analysis'!TE100</f>
        <v>0.3314102564102564</v>
      </c>
      <c r="HQ100" s="15">
        <f>'Investment Analysis'!TC100</f>
        <v>-0.48550904136735196</v>
      </c>
      <c r="HR100" s="48"/>
      <c r="HS100" s="18">
        <f>'Investment Analysis'!TL100</f>
        <v>5.1917404129793357E-2</v>
      </c>
      <c r="HT100" s="15">
        <f>'Investment Analysis'!TJ100</f>
        <v>-0.1895454545454546</v>
      </c>
      <c r="HU100" s="48"/>
      <c r="HV100" s="18">
        <f>'Investment Analysis'!TS100</f>
        <v>0.17848739495798327</v>
      </c>
      <c r="HW100" s="15">
        <f>'Investment Analysis'!TQ100</f>
        <v>-0.48896970403678947</v>
      </c>
      <c r="HX100" s="48"/>
      <c r="HY100" s="18">
        <f>'Investment Analysis'!TZ100</f>
        <v>0.38596491228070184</v>
      </c>
      <c r="HZ100" s="15">
        <f>'Investment Analysis'!TX100</f>
        <v>-0.46258503401360546</v>
      </c>
      <c r="IA100" s="48"/>
      <c r="IB100" s="18">
        <f>'Investment Analysis'!UG100</f>
        <v>0</v>
      </c>
      <c r="IC100" s="15">
        <f>'Investment Analysis'!UE100</f>
        <v>0</v>
      </c>
      <c r="ID100" s="48"/>
      <c r="IE100" s="18">
        <f>'Investment Analysis'!UN100</f>
        <v>0</v>
      </c>
      <c r="IF100" s="15">
        <f>'Investment Analysis'!UL100</f>
        <v>0</v>
      </c>
      <c r="IG100" s="48"/>
      <c r="IH100" s="18">
        <f>'Investment Analysis'!UU100</f>
        <v>0</v>
      </c>
      <c r="II100" s="15">
        <f>'Investment Analysis'!US100</f>
        <v>0</v>
      </c>
      <c r="IJ100" s="48"/>
      <c r="IK100" s="18">
        <f>'Investment Analysis'!VB100</f>
        <v>0</v>
      </c>
      <c r="IL100" s="15">
        <f>'Investment Analysis'!UZ100</f>
        <v>0</v>
      </c>
      <c r="IM100" s="48"/>
      <c r="IN100" s="18">
        <f>'Investment Analysis'!VI100</f>
        <v>0</v>
      </c>
      <c r="IO100" s="15">
        <f>'Investment Analysis'!VG100</f>
        <v>0</v>
      </c>
      <c r="IP100" s="18"/>
      <c r="IQ100" s="18"/>
      <c r="IR100" s="18"/>
      <c r="IS100" s="108">
        <f t="shared" si="133"/>
        <v>4880.3600000001024</v>
      </c>
      <c r="IT100" s="48">
        <f t="shared" si="134"/>
        <v>1011369.4800000001</v>
      </c>
      <c r="IU100" s="101">
        <f t="shared" si="130"/>
        <v>0</v>
      </c>
      <c r="IV100" s="101"/>
      <c r="IW100" s="15">
        <f t="shared" si="131"/>
        <v>-2.5194809573423172E-2</v>
      </c>
      <c r="IX100" s="113">
        <f t="shared" si="132"/>
        <v>-26139.84999999986</v>
      </c>
      <c r="IY100" s="21">
        <f t="shared" si="145"/>
        <v>0.23260835936569432</v>
      </c>
      <c r="IZ100" s="173">
        <f t="shared" si="146"/>
        <v>192216.59000000008</v>
      </c>
    </row>
    <row r="101" spans="1:260" x14ac:dyDescent="0.2">
      <c r="A101" s="3">
        <f>'Investment Analysis'!A101</f>
        <v>45791</v>
      </c>
      <c r="B101" s="4">
        <f>'Investment Analysis'!B101</f>
        <v>45791</v>
      </c>
      <c r="C101" s="27">
        <f>'Investment Analysis'!C101</f>
        <v>42051.06</v>
      </c>
      <c r="D101" s="14">
        <f>'Investment Analysis'!D101</f>
        <v>-89.370000000002619</v>
      </c>
      <c r="E101" s="15">
        <f>'Investment Analysis'!E101</f>
        <v>-2.1207662095522667E-3</v>
      </c>
      <c r="F101" s="13">
        <f>'Investment Analysis'!G101</f>
        <v>5892.58</v>
      </c>
      <c r="G101" s="14">
        <f>'Investment Analysis'!H101</f>
        <v>6.0299999999997453</v>
      </c>
      <c r="H101" s="15">
        <f>'Investment Analysis'!I101</f>
        <v>1.0243691126380894E-3</v>
      </c>
      <c r="I101" s="13">
        <f>'Investment Analysis'!K101</f>
        <v>19146.810000000001</v>
      </c>
      <c r="J101" s="14">
        <f>'Investment Analysis'!L101</f>
        <v>136.72999999999956</v>
      </c>
      <c r="K101" s="15">
        <f>'Investment Analysis'!M101</f>
        <v>7.1924999789585078E-3</v>
      </c>
      <c r="L101" s="41">
        <f>'Investment Analysis'!T101</f>
        <v>259.81935111098278</v>
      </c>
      <c r="M101" s="21">
        <f>'Investment Analysis'!V101</f>
        <v>6.8468980159931778E-4</v>
      </c>
      <c r="N101" s="21">
        <f>'Investment Analysis'!W101</f>
        <v>4.2509903829562696E-3</v>
      </c>
      <c r="P101" s="48">
        <f>'Investment Analysis'!Y101</f>
        <v>541257.91</v>
      </c>
      <c r="Q101" s="18"/>
      <c r="R101" s="83"/>
      <c r="S101" s="48">
        <v>4246.96</v>
      </c>
      <c r="T101" s="18">
        <f>'Investment Analysis'!AH101</f>
        <v>-3.2794823260113522E-2</v>
      </c>
      <c r="U101" s="15">
        <f>'Investment Analysis'!AF101</f>
        <v>0.33349517509255316</v>
      </c>
      <c r="V101" s="48">
        <v>6915.49</v>
      </c>
      <c r="W101" s="18">
        <f>'Investment Analysis'!AO101</f>
        <v>3.2810271041369361E-2</v>
      </c>
      <c r="X101" s="15">
        <f>'Investment Analysis'!AM101</f>
        <v>0.16774193548387081</v>
      </c>
      <c r="Y101" s="48">
        <v>8465.64</v>
      </c>
      <c r="Z101" s="18">
        <f t="shared" si="104"/>
        <v>-0.15139935846030478</v>
      </c>
      <c r="AA101" s="15">
        <f>'Investment Analysis'!GM101</f>
        <v>-0.11851851851851844</v>
      </c>
      <c r="AB101" s="48">
        <v>2442.1999999999998</v>
      </c>
      <c r="AC101" s="18">
        <f t="shared" si="137"/>
        <v>4.7987983477281269</v>
      </c>
      <c r="AD101" s="15">
        <f>'Investment Analysis'!AT101</f>
        <v>0.18934568616097278</v>
      </c>
      <c r="AE101" s="48">
        <v>11056.66</v>
      </c>
      <c r="AF101" s="18">
        <f>'Investment Analysis'!BC101</f>
        <v>3.0363876781429283E-3</v>
      </c>
      <c r="AG101" s="15">
        <f>'Investment Analysis'!BA101</f>
        <v>0.5272930648769576</v>
      </c>
      <c r="AH101" s="48"/>
      <c r="AI101" s="18">
        <f t="shared" si="138"/>
        <v>0</v>
      </c>
      <c r="AJ101" s="15">
        <f>'Investment Analysis'!BH101</f>
        <v>0</v>
      </c>
      <c r="AK101" s="48">
        <v>19451.11</v>
      </c>
      <c r="AL101" s="18">
        <f t="shared" si="139"/>
        <v>5.8757759292955551</v>
      </c>
      <c r="AM101" s="15">
        <f>'Investment Analysis'!BO101</f>
        <v>0.20309868642640611</v>
      </c>
      <c r="AN101" s="48">
        <v>14333.53</v>
      </c>
      <c r="AO101" s="18">
        <f t="shared" si="98"/>
        <v>8.5546400862068968</v>
      </c>
      <c r="AP101" s="15">
        <f>'Investment Analysis'!BV101</f>
        <v>4.830917874396147E-2</v>
      </c>
      <c r="AQ101" s="48"/>
      <c r="AR101" s="18">
        <f t="shared" si="99"/>
        <v>0</v>
      </c>
      <c r="AS101" s="15">
        <f>'Investment Analysis'!CC101</f>
        <v>0</v>
      </c>
      <c r="AT101" s="48">
        <v>22873</v>
      </c>
      <c r="AU101" s="18">
        <f>'Investment Analysis'!CL101</f>
        <v>-0.12369033760186263</v>
      </c>
      <c r="AV101" s="15">
        <f>'Investment Analysis'!CJ101</f>
        <v>-3.9695666556401254E-3</v>
      </c>
      <c r="AW101" s="48">
        <v>17326.82</v>
      </c>
      <c r="AX101" s="18">
        <f t="shared" si="140"/>
        <v>4.3558696668918413E-3</v>
      </c>
      <c r="AY101" s="15">
        <f>'Investment Analysis'!CQ101</f>
        <v>2.8717294192724908E-3</v>
      </c>
      <c r="AZ101" s="48">
        <v>15397.95</v>
      </c>
      <c r="BA101" s="18">
        <f>'Investment Analysis'!CZ101</f>
        <v>-4.5600858369098787E-2</v>
      </c>
      <c r="BB101" s="15">
        <f>'Investment Analysis'!CX101</f>
        <v>0.10668740279937791</v>
      </c>
      <c r="BC101" s="48">
        <v>9361.8700000000008</v>
      </c>
      <c r="BD101" s="18">
        <f t="shared" si="141"/>
        <v>2.9201145304252569</v>
      </c>
      <c r="BE101" s="15">
        <f>'Investment Analysis'!DE101</f>
        <v>-9.4650205761316886E-2</v>
      </c>
      <c r="BF101" s="48">
        <v>4502.0200000000004</v>
      </c>
      <c r="BG101" s="18">
        <f>'Investment Analysis'!DN101</f>
        <v>0.11930740037950668</v>
      </c>
      <c r="BH101" s="15">
        <f>'Investment Analysis'!DL101</f>
        <v>6.8856172140430327E-2</v>
      </c>
      <c r="BI101" s="48">
        <v>2401.71</v>
      </c>
      <c r="BJ101" s="18">
        <f>'Investment Analysis'!EB101</f>
        <v>-7.1706005377950369E-2</v>
      </c>
      <c r="BK101" s="15">
        <f>'Investment Analysis'!DZ101</f>
        <v>0.65795090715048044</v>
      </c>
      <c r="BL101" s="48">
        <v>4133.8999999999996</v>
      </c>
      <c r="BM101" s="18">
        <f>'Investment Analysis'!EI101</f>
        <v>-4.6637744034707315E-2</v>
      </c>
      <c r="BN101" s="15">
        <f>'Investment Analysis'!EG101</f>
        <v>0.67189728958630501</v>
      </c>
      <c r="BO101" s="48"/>
      <c r="BP101" s="18">
        <f>'Investment Analysis'!DU101</f>
        <v>7.9044117647058959E-2</v>
      </c>
      <c r="BQ101" s="15">
        <f>'Investment Analysis'!DS101</f>
        <v>0</v>
      </c>
      <c r="BR101" s="48">
        <v>5649.54</v>
      </c>
      <c r="BS101" s="18">
        <f>'Investment Analysis'!EP101</f>
        <v>2.4618149146451114E-2</v>
      </c>
      <c r="BT101" s="15">
        <f>'Investment Analysis'!EN101</f>
        <v>0.76696622249767576</v>
      </c>
      <c r="BU101" s="48">
        <v>13560.68</v>
      </c>
      <c r="BV101" s="18">
        <f t="shared" si="142"/>
        <v>0.45111589715977929</v>
      </c>
      <c r="BW101" s="15">
        <f>'Investment Analysis'!EU101</f>
        <v>6.0441134345459946E-2</v>
      </c>
      <c r="BX101" s="48">
        <v>18366.21</v>
      </c>
      <c r="BY101" s="18">
        <f t="shared" si="91"/>
        <v>-0.83168950000000008</v>
      </c>
      <c r="BZ101" s="15">
        <f>'Investment Analysis'!FB101</f>
        <v>0</v>
      </c>
      <c r="CA101" s="48">
        <v>20775.39</v>
      </c>
      <c r="CB101" s="18">
        <f t="shared" si="144"/>
        <v>-0.10450905172413795</v>
      </c>
      <c r="CC101" s="15">
        <f>'Investment Analysis'!FI101</f>
        <v>-4.3500338524035211E-2</v>
      </c>
      <c r="CD101" s="48">
        <v>18394.599999999999</v>
      </c>
      <c r="CE101" s="18">
        <f>'Investment Analysis'!FR101</f>
        <v>7.5966090498733648E-3</v>
      </c>
      <c r="CF101" s="15">
        <f>'Investment Analysis'!FP101</f>
        <v>0.57413140694874432</v>
      </c>
      <c r="CG101" s="48">
        <v>5065.5600000000004</v>
      </c>
      <c r="CH101" s="18">
        <f>'Investment Analysis'!FR101</f>
        <v>7.5966090498733648E-3</v>
      </c>
      <c r="CI101" s="15">
        <f>'Investment Analysis'!FW101</f>
        <v>6.0320345336817016E-2</v>
      </c>
      <c r="CJ101" s="48"/>
      <c r="CK101" s="18">
        <f t="shared" si="94"/>
        <v>0</v>
      </c>
      <c r="CL101" s="15">
        <f>'Investment Analysis'!GD101</f>
        <v>0</v>
      </c>
      <c r="CM101" s="48">
        <v>24928.74</v>
      </c>
      <c r="CN101" s="18">
        <f t="shared" si="105"/>
        <v>-8.5210420841676953E-4</v>
      </c>
      <c r="CO101" s="15">
        <f>'Investment Analysis'!GT101</f>
        <v>-0.10422018348623853</v>
      </c>
      <c r="CP101" s="48">
        <v>26076</v>
      </c>
      <c r="CQ101" s="18">
        <f t="shared" si="106"/>
        <v>0.21191840604564915</v>
      </c>
      <c r="CR101" s="15">
        <f>'Investment Analysis'!HG101</f>
        <v>0.95314869951126358</v>
      </c>
      <c r="CS101" s="54">
        <v>2810</v>
      </c>
      <c r="CT101" s="18">
        <f t="shared" si="107"/>
        <v>-0.87565051155874962</v>
      </c>
      <c r="CU101" s="15">
        <f>'Investment Analysis'!HN101</f>
        <v>12.520161290322582</v>
      </c>
      <c r="CV101" s="48">
        <v>7443.7</v>
      </c>
      <c r="CW101" s="18">
        <f t="shared" si="108"/>
        <v>-0.74161445406737592</v>
      </c>
      <c r="CX101" s="15">
        <f>'Investment Analysis'!IB101</f>
        <v>0.27799811142587344</v>
      </c>
      <c r="CY101" s="48">
        <v>9284.7999999999993</v>
      </c>
      <c r="CZ101" s="18">
        <f t="shared" si="109"/>
        <v>-0.48086105675146773</v>
      </c>
      <c r="DA101" s="15">
        <f>'Investment Analysis'!II101</f>
        <v>0.32640000000000002</v>
      </c>
      <c r="DB101" s="48"/>
      <c r="DC101" s="18">
        <f t="shared" si="110"/>
        <v>0</v>
      </c>
      <c r="DD101" s="15">
        <f>'Investment Analysis'!IP101</f>
        <v>3.3567662565905096</v>
      </c>
      <c r="DE101" s="48"/>
      <c r="DF101" s="18">
        <f>'Investment Analysis'!IY101</f>
        <v>3.7166763961860215E-2</v>
      </c>
      <c r="DG101" s="15">
        <f>'Investment Analysis'!IW101</f>
        <v>1.9205479452054792</v>
      </c>
      <c r="DH101" s="48">
        <v>1318.72</v>
      </c>
      <c r="DI101" s="18">
        <f t="shared" si="111"/>
        <v>-0.79621708493015197</v>
      </c>
      <c r="DJ101" s="15">
        <f>'Investment Analysis'!JD101</f>
        <v>0.33365695792880268</v>
      </c>
      <c r="DK101" s="48">
        <v>2264.6999999999998</v>
      </c>
      <c r="DL101" s="18">
        <f t="shared" si="112"/>
        <v>-0.90044837135698275</v>
      </c>
      <c r="DM101" s="15">
        <f>'Investment Analysis'!JK101</f>
        <v>0.11372298310752661</v>
      </c>
      <c r="DN101" s="48">
        <v>1084.8</v>
      </c>
      <c r="DO101" s="18">
        <f t="shared" si="113"/>
        <v>-1.5646571560055643E-3</v>
      </c>
      <c r="DP101" s="15">
        <f>'Investment Analysis'!HU101</f>
        <v>1.9802197802197807</v>
      </c>
      <c r="DQ101" s="48">
        <v>1548.45</v>
      </c>
      <c r="DR101" s="18">
        <f t="shared" si="114"/>
        <v>-0.94774928294246663</v>
      </c>
      <c r="DS101" s="15">
        <f>'Investment Analysis'!JR101</f>
        <v>-0.57786401214779815</v>
      </c>
      <c r="DT101" s="48">
        <v>1147</v>
      </c>
      <c r="DU101" s="18">
        <f t="shared" si="136"/>
        <v>-0.79586561264822131</v>
      </c>
      <c r="DV101" s="15">
        <f>'Investment Analysis'!JY101</f>
        <v>-0.40316205533596833</v>
      </c>
      <c r="DW101" s="48">
        <v>4957.7</v>
      </c>
      <c r="DX101" s="18">
        <f t="shared" si="116"/>
        <v>-0.63642563801701368</v>
      </c>
      <c r="DY101" s="15">
        <f>'Investment Analysis'!KF101</f>
        <v>-7.9568788501026735E-2</v>
      </c>
      <c r="DZ101" s="54">
        <v>4762</v>
      </c>
      <c r="EA101" s="18">
        <f t="shared" si="117"/>
        <v>-0.76201899050474764</v>
      </c>
      <c r="EB101" s="15">
        <f>'Investment Analysis'!KM101</f>
        <v>1.8336492890995257</v>
      </c>
      <c r="EC101" s="48">
        <v>2123.3000000000002</v>
      </c>
      <c r="ED101" s="18">
        <f>'Investment Analysis'!KV101</f>
        <v>0.41881188118811885</v>
      </c>
      <c r="EE101" s="15">
        <f>'Investment Analysis'!KT101</f>
        <v>-0.4530534351145038</v>
      </c>
      <c r="EF101" s="48">
        <v>1409</v>
      </c>
      <c r="EG101" s="18">
        <f t="shared" si="118"/>
        <v>-0.94083312337280589</v>
      </c>
      <c r="EH101" s="15">
        <f>'Investment Analysis'!LH101</f>
        <v>0.57298353335193974</v>
      </c>
      <c r="EI101" s="54">
        <v>6810.7</v>
      </c>
      <c r="EJ101" s="18">
        <f>'Investment Analysis'!LQ101</f>
        <v>0.33972637770106134</v>
      </c>
      <c r="EK101" s="15">
        <f>'Investment Analysis'!LO101</f>
        <v>0.19748571428571429</v>
      </c>
      <c r="EL101" s="48"/>
      <c r="EM101" s="18">
        <f t="shared" si="135"/>
        <v>0</v>
      </c>
      <c r="EN101" s="15">
        <f>'Investment Analysis'!LX101</f>
        <v>0.45837837837837841</v>
      </c>
      <c r="EO101" s="54">
        <v>11305</v>
      </c>
      <c r="EP101" s="68">
        <f t="shared" si="143"/>
        <v>2.2374531835205991</v>
      </c>
      <c r="EQ101" s="15">
        <f>'Investment Analysis'!MC101</f>
        <v>-0.38426966292134834</v>
      </c>
      <c r="ER101" s="48">
        <v>8214.56</v>
      </c>
      <c r="ES101" s="18">
        <f>'Investment Analysis'!LX101</f>
        <v>0.45837837837837841</v>
      </c>
      <c r="ET101" s="15">
        <f>'Investment Analysis'!LA101</f>
        <v>-0.61073265674961774</v>
      </c>
      <c r="EU101" s="48">
        <v>1850.5</v>
      </c>
      <c r="EV101" s="18">
        <f>'Investment Analysis'!ML101</f>
        <v>0.74328780028261876</v>
      </c>
      <c r="EW101" s="15">
        <f>'Investment Analysis'!MJ101</f>
        <v>3.9878706199460914</v>
      </c>
      <c r="EX101" s="54">
        <v>26785</v>
      </c>
      <c r="EY101" s="18">
        <f t="shared" si="120"/>
        <v>-0.59476530882408563</v>
      </c>
      <c r="EZ101" s="15">
        <f>'Investment Analysis'!MQ101</f>
        <v>-0.14900714853057986</v>
      </c>
      <c r="FA101" s="48"/>
      <c r="FB101" s="18">
        <f t="shared" si="121"/>
        <v>0</v>
      </c>
      <c r="FC101" s="15">
        <f>'Investment Analysis'!MX101</f>
        <v>-0.44849065644465747</v>
      </c>
      <c r="FD101" s="48">
        <v>1116.2</v>
      </c>
      <c r="FE101" s="18">
        <f t="shared" si="122"/>
        <v>-0.92967401302939801</v>
      </c>
      <c r="FF101" s="15">
        <f>'Investment Analysis'!NE101</f>
        <v>0.64789252232966721</v>
      </c>
      <c r="FG101" s="48"/>
      <c r="FH101" s="18">
        <f t="shared" si="123"/>
        <v>0</v>
      </c>
      <c r="FI101" s="15">
        <f>'Investment Analysis'!NL101</f>
        <v>-0.9619690353314807</v>
      </c>
      <c r="FJ101" s="48">
        <v>10821</v>
      </c>
      <c r="FK101" s="18">
        <f t="shared" si="124"/>
        <v>-0.43186113911290325</v>
      </c>
      <c r="FL101" s="15">
        <f>'Investment Analysis'!NS101</f>
        <v>2.2978285714285711</v>
      </c>
      <c r="FM101" s="48">
        <v>1653.7</v>
      </c>
      <c r="FN101" s="18">
        <f t="shared" si="125"/>
        <v>-0.93483803091617634</v>
      </c>
      <c r="FO101" s="15">
        <f>'Investment Analysis'!NZ101</f>
        <v>-5.9114701866181084E-2</v>
      </c>
      <c r="FP101" s="48"/>
      <c r="FQ101" s="18">
        <f t="shared" si="126"/>
        <v>0</v>
      </c>
      <c r="FR101" s="15">
        <f>'Investment Analysis'!OG101</f>
        <v>-0.99295431382106614</v>
      </c>
      <c r="FS101" s="48">
        <v>12115</v>
      </c>
      <c r="FT101" s="18">
        <f t="shared" si="127"/>
        <v>-0.52430034062687125</v>
      </c>
      <c r="FU101" s="15">
        <f>'Investment Analysis'!ON101</f>
        <v>1.2831566548881035</v>
      </c>
      <c r="FV101" s="48"/>
      <c r="FW101" s="18">
        <f t="shared" si="128"/>
        <v>0</v>
      </c>
      <c r="FX101" s="15">
        <f>'Investment Analysis'!OU101</f>
        <v>-0.61168831168831161</v>
      </c>
      <c r="FY101" s="48"/>
      <c r="FZ101" s="18">
        <f t="shared" si="129"/>
        <v>0</v>
      </c>
      <c r="GA101" s="15">
        <f>'Investment Analysis'!PB101</f>
        <v>3.004</v>
      </c>
      <c r="GB101" s="48"/>
      <c r="GC101" s="18">
        <f>'Investment Analysis'!PK101</f>
        <v>5.0303638884904175E-2</v>
      </c>
      <c r="GD101" s="15">
        <f>'Investment Analysis'!PI101</f>
        <v>-0.36918437679494542</v>
      </c>
      <c r="GE101" s="54">
        <v>9937.7999999999993</v>
      </c>
      <c r="GF101" s="18">
        <f>'Investment Analysis'!PY101</f>
        <v>-0.10916179337231961</v>
      </c>
      <c r="GG101" s="15">
        <f>'Investment Analysis'!PW101</f>
        <v>-0.47591743119266056</v>
      </c>
      <c r="GH101" s="48">
        <v>1407.95</v>
      </c>
      <c r="GI101" s="18">
        <f>'Investment Analysis'!QF101</f>
        <v>0.12470011473870865</v>
      </c>
      <c r="GJ101" s="15">
        <f>'Investment Analysis'!QD101</f>
        <v>-0.36082871454399951</v>
      </c>
      <c r="GK101" s="48">
        <v>6372</v>
      </c>
      <c r="GL101" s="18">
        <f>'Investment Analysis'!QM101</f>
        <v>-0.10000000000000009</v>
      </c>
      <c r="GM101" s="15">
        <f>'Investment Analysis'!QK101</f>
        <v>-0.53386454183266929</v>
      </c>
      <c r="GN101" s="48">
        <v>15465.12</v>
      </c>
      <c r="GO101" s="18">
        <f>'Investment Analysis'!QT101</f>
        <v>-0.22560975609756095</v>
      </c>
      <c r="GP101" s="15">
        <f>'Investment Analysis'!QR101</f>
        <v>-0.98916355835100811</v>
      </c>
      <c r="GQ101" s="54">
        <v>4207.5</v>
      </c>
      <c r="GR101" s="18">
        <f>'Investment Analysis'!RA101</f>
        <v>-0.32039231712300775</v>
      </c>
      <c r="GS101" s="15">
        <f>'Investment Analysis'!QY101</f>
        <v>-0.52889518413597725</v>
      </c>
      <c r="GT101" s="48">
        <v>1547.2</v>
      </c>
      <c r="GU101" s="18">
        <f>'Investment Analysis'!RH101</f>
        <v>0.19797979797979792</v>
      </c>
      <c r="GV101" s="15">
        <f>'Investment Analysis'!RF101</f>
        <v>-0.35947288831281055</v>
      </c>
      <c r="GW101" s="48"/>
      <c r="GX101" s="18">
        <f>'Investment Analysis'!RO101</f>
        <v>-9.9633997559984144E-3</v>
      </c>
      <c r="GY101" s="15">
        <f>'Investment Analysis'!RM101</f>
        <v>-9.6576676871695064E-2</v>
      </c>
      <c r="GZ101" s="48">
        <v>14680</v>
      </c>
      <c r="HA101" s="18">
        <f>'Investment Analysis'!RV101</f>
        <v>-0.29558541266794625</v>
      </c>
      <c r="HB101" s="15">
        <f>'Investment Analysis'!RT101</f>
        <v>2.7322404371584114E-3</v>
      </c>
      <c r="HC101" s="48">
        <v>13018</v>
      </c>
      <c r="HD101" s="18">
        <f>'Investment Analysis'!SC101</f>
        <v>0.56630966547666273</v>
      </c>
      <c r="HE101" s="15">
        <f>'Investment Analysis'!SA101</f>
        <v>-0.1097249361190441</v>
      </c>
      <c r="HF101" s="48">
        <v>582</v>
      </c>
      <c r="HG101" s="18">
        <f>'Investment Analysis'!SJ101</f>
        <v>-0.23722149410222801</v>
      </c>
      <c r="HH101" s="15">
        <f>'Investment Analysis'!SH101</f>
        <v>-6.8799999999999958E-2</v>
      </c>
      <c r="HI101" s="48">
        <v>908.5</v>
      </c>
      <c r="HJ101" s="18">
        <f>'Investment Analysis'!SM101</f>
        <v>2.3890784982935176E-2</v>
      </c>
      <c r="HK101" s="15">
        <f>'Investment Analysis'!SK101</f>
        <v>0</v>
      </c>
      <c r="HL101" s="48"/>
      <c r="HM101" s="18">
        <f>'Investment Analysis'!SP101</f>
        <v>0</v>
      </c>
      <c r="HN101" s="15">
        <f>'Investment Analysis'!SN101</f>
        <v>2.3206095181335859E-2</v>
      </c>
      <c r="HO101" s="48"/>
      <c r="HP101" s="18">
        <f>'Investment Analysis'!TE101</f>
        <v>0.3512820512820512</v>
      </c>
      <c r="HQ101" s="15">
        <f>'Investment Analysis'!TC101</f>
        <v>-0.47783007183552145</v>
      </c>
      <c r="HR101" s="48"/>
      <c r="HS101" s="18">
        <f>'Investment Analysis'!TL101</f>
        <v>2.4778761061946791E-2</v>
      </c>
      <c r="HT101" s="15">
        <f>'Investment Analysis'!TJ101</f>
        <v>-0.21045454545454548</v>
      </c>
      <c r="HU101" s="48"/>
      <c r="HV101" s="18">
        <f>'Investment Analysis'!TS101</f>
        <v>0.18823529411764711</v>
      </c>
      <c r="HW101" s="15">
        <f>'Investment Analysis'!TQ101</f>
        <v>-0.48474269930691694</v>
      </c>
      <c r="HX101" s="48"/>
      <c r="HY101" s="18">
        <f>'Investment Analysis'!TZ101</f>
        <v>0.31578947368421056</v>
      </c>
      <c r="HZ101" s="15">
        <f>'Investment Analysis'!TX101</f>
        <v>-0.48979591836734698</v>
      </c>
      <c r="IA101" s="48"/>
      <c r="IB101" s="18">
        <f>'Investment Analysis'!UG101</f>
        <v>0</v>
      </c>
      <c r="IC101" s="15">
        <f>'Investment Analysis'!UE101</f>
        <v>0</v>
      </c>
      <c r="ID101" s="48"/>
      <c r="IE101" s="18">
        <f>'Investment Analysis'!UN101</f>
        <v>0</v>
      </c>
      <c r="IF101" s="15">
        <f>'Investment Analysis'!UL101</f>
        <v>0</v>
      </c>
      <c r="IG101" s="48"/>
      <c r="IH101" s="18">
        <f>'Investment Analysis'!UU101</f>
        <v>0</v>
      </c>
      <c r="II101" s="15">
        <f>'Investment Analysis'!US101</f>
        <v>0</v>
      </c>
      <c r="IJ101" s="48"/>
      <c r="IK101" s="18">
        <f>'Investment Analysis'!VB101</f>
        <v>0</v>
      </c>
      <c r="IL101" s="15">
        <f>'Investment Analysis'!UZ101</f>
        <v>0</v>
      </c>
      <c r="IM101" s="48"/>
      <c r="IN101" s="18">
        <f>'Investment Analysis'!VI101</f>
        <v>0</v>
      </c>
      <c r="IO101" s="15">
        <f>'Investment Analysis'!VG101</f>
        <v>0</v>
      </c>
      <c r="IP101" s="18"/>
      <c r="IQ101" s="18"/>
      <c r="IR101" s="18"/>
      <c r="IS101" s="108">
        <f t="shared" si="133"/>
        <v>-5434.0900000002002</v>
      </c>
      <c r="IT101" s="48">
        <f t="shared" si="134"/>
        <v>1005935.3899999999</v>
      </c>
      <c r="IU101" s="101">
        <f t="shared" si="130"/>
        <v>0</v>
      </c>
      <c r="IV101" s="101"/>
      <c r="IW101" s="15">
        <f t="shared" si="131"/>
        <v>-3.0432439581049419E-2</v>
      </c>
      <c r="IX101" s="113">
        <f t="shared" si="132"/>
        <v>-31573.940000000061</v>
      </c>
      <c r="IY101" s="21">
        <f t="shared" si="145"/>
        <v>0.22603236735821167</v>
      </c>
      <c r="IZ101" s="173">
        <f t="shared" si="146"/>
        <v>186782.49999999988</v>
      </c>
    </row>
    <row r="102" spans="1:260" x14ac:dyDescent="0.2">
      <c r="A102" s="3">
        <f>'Investment Analysis'!A102</f>
        <v>45792</v>
      </c>
      <c r="B102" s="4">
        <f>'Investment Analysis'!B102</f>
        <v>45792</v>
      </c>
      <c r="C102" s="27">
        <f>'Investment Analysis'!C102</f>
        <v>42322.75</v>
      </c>
      <c r="D102" s="14">
        <f>'Investment Analysis'!D102</f>
        <v>271.69000000000233</v>
      </c>
      <c r="E102" s="15">
        <f>'Investment Analysis'!E102</f>
        <v>6.4609548487006589E-3</v>
      </c>
      <c r="F102" s="13">
        <f>'Investment Analysis'!G102</f>
        <v>5916.93</v>
      </c>
      <c r="G102" s="14">
        <f>'Investment Analysis'!H102</f>
        <v>24.350000000000364</v>
      </c>
      <c r="H102" s="15">
        <f>'Investment Analysis'!I102</f>
        <v>4.1323155561740973E-3</v>
      </c>
      <c r="I102" s="13">
        <f>'Investment Analysis'!K102</f>
        <v>19112.32</v>
      </c>
      <c r="J102" s="14">
        <f>'Investment Analysis'!L102</f>
        <v>-34.490000000001601</v>
      </c>
      <c r="K102" s="15">
        <f>'Investment Analysis'!M102</f>
        <v>-1.8013444537237065E-3</v>
      </c>
      <c r="L102" s="41">
        <f>'Investment Analysis'!T102</f>
        <v>260.2704536296867</v>
      </c>
      <c r="M102" s="21">
        <f>'Investment Analysis'!V102</f>
        <v>1.7362160161474246E-3</v>
      </c>
      <c r="N102" s="21">
        <f>'Investment Analysis'!W102</f>
        <v>5.9945870366910712E-3</v>
      </c>
      <c r="P102" s="48">
        <f>'Investment Analysis'!Y102</f>
        <v>541260.51</v>
      </c>
      <c r="Q102" s="18"/>
      <c r="R102" s="83"/>
      <c r="S102" s="48">
        <v>4229.18</v>
      </c>
      <c r="T102" s="18">
        <f>'Investment Analysis'!AH102</f>
        <v>-3.6844653783510047E-2</v>
      </c>
      <c r="U102" s="15">
        <f>'Investment Analysis'!AF102</f>
        <v>0.32791163439946591</v>
      </c>
      <c r="V102" s="48">
        <v>6902.76</v>
      </c>
      <c r="W102" s="18">
        <f>'Investment Analysis'!AO102</f>
        <v>3.0908226343318999E-2</v>
      </c>
      <c r="X102" s="15">
        <f>'Investment Analysis'!AM102</f>
        <v>0.16559139784946225</v>
      </c>
      <c r="Y102" s="48">
        <v>8623.16</v>
      </c>
      <c r="Z102" s="18">
        <f t="shared" si="104"/>
        <v>-0.13560946271050522</v>
      </c>
      <c r="AA102" s="15">
        <f>'Investment Analysis'!GM102</f>
        <v>-0.10211640211640211</v>
      </c>
      <c r="AB102" s="48">
        <v>2438.63</v>
      </c>
      <c r="AC102" s="18">
        <f t="shared" si="137"/>
        <v>4.7974577544123171</v>
      </c>
      <c r="AD102" s="15">
        <f>'Investment Analysis'!AT102</f>
        <v>0.18760856977417498</v>
      </c>
      <c r="AE102" s="48">
        <v>11105.25</v>
      </c>
      <c r="AF102" s="18">
        <f>'Investment Analysis'!BC102</f>
        <v>7.4440472109310457E-3</v>
      </c>
      <c r="AG102" s="15">
        <f>'Investment Analysis'!BA102</f>
        <v>0.53400447427293074</v>
      </c>
      <c r="AH102" s="48"/>
      <c r="AI102" s="18">
        <f t="shared" si="138"/>
        <v>0</v>
      </c>
      <c r="AJ102" s="15">
        <f>'Investment Analysis'!BH102</f>
        <v>0</v>
      </c>
      <c r="AK102" s="48">
        <v>19407.54</v>
      </c>
      <c r="AL102" s="18">
        <f t="shared" si="139"/>
        <v>5.8644502209513911</v>
      </c>
      <c r="AM102" s="15">
        <f>'Investment Analysis'!BO102</f>
        <v>0.20040417649040076</v>
      </c>
      <c r="AN102" s="48">
        <v>14205.09</v>
      </c>
      <c r="AO102" s="18">
        <f t="shared" si="98"/>
        <v>8.5269590517241376</v>
      </c>
      <c r="AP102" s="15">
        <f>'Investment Analysis'!BV102</f>
        <v>3.8915727321524499E-2</v>
      </c>
      <c r="AQ102" s="48"/>
      <c r="AR102" s="18">
        <f t="shared" si="99"/>
        <v>0</v>
      </c>
      <c r="AS102" s="15">
        <f>'Investment Analysis'!CC102</f>
        <v>0</v>
      </c>
      <c r="AT102" s="48">
        <v>22994.54</v>
      </c>
      <c r="AU102" s="18">
        <f>'Investment Analysis'!CL102</f>
        <v>-0.11903376018626309</v>
      </c>
      <c r="AV102" s="15">
        <f>'Investment Analysis'!CJ102</f>
        <v>1.3231888852133359E-3</v>
      </c>
      <c r="AW102" s="48">
        <v>17387.46</v>
      </c>
      <c r="AX102" s="18">
        <f t="shared" si="140"/>
        <v>7.5071454554902625E-3</v>
      </c>
      <c r="AY102" s="15">
        <f>'Investment Analysis'!CQ102</f>
        <v>6.3816209317166337E-3</v>
      </c>
      <c r="AZ102" s="48">
        <v>15458.54</v>
      </c>
      <c r="BA102" s="18">
        <f>'Investment Analysis'!CZ102</f>
        <v>-4.1845493562231821E-2</v>
      </c>
      <c r="BB102" s="15">
        <f>'Investment Analysis'!CX102</f>
        <v>0.11104199066874029</v>
      </c>
      <c r="BC102" s="48">
        <v>9399.7000000000007</v>
      </c>
      <c r="BD102" s="18">
        <f t="shared" si="141"/>
        <v>2.9238820834578227</v>
      </c>
      <c r="BE102" s="15">
        <f>'Investment Analysis'!DE102</f>
        <v>-9.0992226794696013E-2</v>
      </c>
      <c r="BF102" s="48">
        <v>4551.62</v>
      </c>
      <c r="BG102" s="18">
        <f>'Investment Analysis'!DN102</f>
        <v>0.13164136622390904</v>
      </c>
      <c r="BH102" s="15">
        <f>'Investment Analysis'!DL102</f>
        <v>8.0634201585504023E-2</v>
      </c>
      <c r="BI102" s="48">
        <v>2388.5700000000002</v>
      </c>
      <c r="BJ102" s="18">
        <f>'Investment Analysis'!EB102</f>
        <v>-7.6785180758888572E-2</v>
      </c>
      <c r="BK102" s="15">
        <f>'Investment Analysis'!DZ102</f>
        <v>0.64887940234791897</v>
      </c>
      <c r="BL102" s="48">
        <v>4129.1899999999996</v>
      </c>
      <c r="BM102" s="18">
        <f>'Investment Analysis'!EI102</f>
        <v>-4.7722342733188858E-2</v>
      </c>
      <c r="BN102" s="15">
        <f>'Investment Analysis'!EG102</f>
        <v>0.66999524488825468</v>
      </c>
      <c r="BO102" s="48"/>
      <c r="BP102" s="18">
        <f>'Investment Analysis'!DU102</f>
        <v>7.3266806722689051E-2</v>
      </c>
      <c r="BQ102" s="15">
        <f>'Investment Analysis'!DS102</f>
        <v>0</v>
      </c>
      <c r="BR102" s="48">
        <v>5611.89</v>
      </c>
      <c r="BS102" s="18">
        <f>'Investment Analysis'!EP102</f>
        <v>1.7789757412398959E-2</v>
      </c>
      <c r="BT102" s="15">
        <f>'Investment Analysis'!EN102</f>
        <v>0.75519057948559021</v>
      </c>
      <c r="BU102" s="48">
        <v>13637.6</v>
      </c>
      <c r="BV102" s="18">
        <f t="shared" si="142"/>
        <v>0.45629290617848961</v>
      </c>
      <c r="BW102" s="15">
        <f>'Investment Analysis'!EU102</f>
        <v>6.6456602692638228E-2</v>
      </c>
      <c r="BX102" s="48">
        <v>18732.98</v>
      </c>
      <c r="BY102" s="18">
        <f t="shared" si="91"/>
        <v>-0.81335100000000005</v>
      </c>
      <c r="BZ102" s="15">
        <f>'Investment Analysis'!FB102</f>
        <v>0</v>
      </c>
      <c r="CA102" s="48">
        <v>20771.71</v>
      </c>
      <c r="CB102" s="18">
        <f t="shared" si="144"/>
        <v>-0.10466767241379314</v>
      </c>
      <c r="CC102" s="15">
        <f>'Investment Analysis'!FI102</f>
        <v>-4.3669600541638431E-2</v>
      </c>
      <c r="CD102" s="48">
        <v>18338.32</v>
      </c>
      <c r="CE102" s="18">
        <f>'Investment Analysis'!FR102</f>
        <v>4.5139271165913972E-3</v>
      </c>
      <c r="CF102" s="15">
        <f>'Investment Analysis'!FP102</f>
        <v>0.56931544547643609</v>
      </c>
      <c r="CG102" s="48">
        <v>5161.6099999999997</v>
      </c>
      <c r="CH102" s="18">
        <f>'Investment Analysis'!FR102</f>
        <v>4.5139271165913972E-3</v>
      </c>
      <c r="CI102" s="15">
        <f>'Investment Analysis'!FW102</f>
        <v>8.0427127115755975E-2</v>
      </c>
      <c r="CJ102" s="48"/>
      <c r="CK102" s="18">
        <f t="shared" si="94"/>
        <v>0</v>
      </c>
      <c r="CL102" s="15">
        <f>'Investment Analysis'!GD102</f>
        <v>0</v>
      </c>
      <c r="CM102" s="48">
        <v>25165.84</v>
      </c>
      <c r="CN102" s="18">
        <f t="shared" si="105"/>
        <v>8.6509018036072197E-3</v>
      </c>
      <c r="CO102" s="15">
        <f>'Investment Analysis'!GT102</f>
        <v>-0.10275229357798167</v>
      </c>
      <c r="CP102" s="48">
        <v>25711.5</v>
      </c>
      <c r="CQ102" s="18">
        <f t="shared" si="106"/>
        <v>0.19497776104627659</v>
      </c>
      <c r="CR102" s="15">
        <f>'Investment Analysis'!HG102</f>
        <v>0.92584686253581261</v>
      </c>
      <c r="CS102" s="48">
        <v>2790</v>
      </c>
      <c r="CT102" s="18">
        <f t="shared" si="107"/>
        <v>-0.87653556129854493</v>
      </c>
      <c r="CU102" s="15">
        <f>'Investment Analysis'!HN102</f>
        <v>12.866935483870968</v>
      </c>
      <c r="CV102" s="48">
        <v>7415.65</v>
      </c>
      <c r="CW102" s="18">
        <f t="shared" si="108"/>
        <v>-0.74258812503254246</v>
      </c>
      <c r="CX102" s="15">
        <f>'Investment Analysis'!IB102</f>
        <v>0.27318224740321062</v>
      </c>
      <c r="CY102" s="48">
        <v>9305.6</v>
      </c>
      <c r="CZ102" s="18">
        <f t="shared" si="109"/>
        <v>-0.47969807100922557</v>
      </c>
      <c r="DA102" s="15">
        <f>'Investment Analysis'!II102</f>
        <v>0.32937142857142848</v>
      </c>
      <c r="DB102" s="48"/>
      <c r="DC102" s="18">
        <f t="shared" si="110"/>
        <v>0</v>
      </c>
      <c r="DD102" s="15">
        <f>'Investment Analysis'!IP102</f>
        <v>3.4553798086311263</v>
      </c>
      <c r="DE102" s="48"/>
      <c r="DF102" s="18">
        <f>'Investment Analysis'!IY102</f>
        <v>3.8918077446974671E-3</v>
      </c>
      <c r="DG102" s="15">
        <f>'Investment Analysis'!IW102</f>
        <v>1.8268493150684932</v>
      </c>
      <c r="DH102" s="48">
        <v>1287.76</v>
      </c>
      <c r="DI102" s="18">
        <f t="shared" si="111"/>
        <v>-0.80100135987143029</v>
      </c>
      <c r="DJ102" s="15">
        <f>'Investment Analysis'!JD102</f>
        <v>0.30234627831715216</v>
      </c>
      <c r="DK102" s="48">
        <v>2265.65</v>
      </c>
      <c r="DL102" s="18">
        <f t="shared" si="112"/>
        <v>-0.90040661127961663</v>
      </c>
      <c r="DM102" s="15">
        <f>'Investment Analysis'!JK102</f>
        <v>0.11419016941650888</v>
      </c>
      <c r="DN102" s="48">
        <v>1085.8</v>
      </c>
      <c r="DO102" s="18">
        <f t="shared" si="113"/>
        <v>-6.4427059364937462E-4</v>
      </c>
      <c r="DP102" s="15">
        <f>'Investment Analysis'!HU102</f>
        <v>1.9829670329670332</v>
      </c>
      <c r="DQ102" s="48">
        <v>1538.4</v>
      </c>
      <c r="DR102" s="18">
        <f t="shared" si="114"/>
        <v>-0.9480884089758731</v>
      </c>
      <c r="DS102" s="15">
        <f>'Investment Analysis'!JR102</f>
        <v>-0.56841572464990731</v>
      </c>
      <c r="DT102" s="48">
        <v>1200</v>
      </c>
      <c r="DU102" s="18">
        <f t="shared" si="136"/>
        <v>-0.77491699604743081</v>
      </c>
      <c r="DV102" s="15">
        <f>'Investment Analysis'!JY102</f>
        <v>-0.40711462450592883</v>
      </c>
      <c r="DW102" s="48">
        <v>5052.3500000000004</v>
      </c>
      <c r="DX102" s="18">
        <f t="shared" si="116"/>
        <v>-0.62948445291874444</v>
      </c>
      <c r="DY102" s="15">
        <f>'Investment Analysis'!KF102</f>
        <v>-0.10061601642710477</v>
      </c>
      <c r="DZ102" s="48">
        <v>4908</v>
      </c>
      <c r="EA102" s="18">
        <f t="shared" si="117"/>
        <v>-0.7547226386806597</v>
      </c>
      <c r="EB102" s="15">
        <f>'Investment Analysis'!KM102</f>
        <v>1.8236966824644547</v>
      </c>
      <c r="EC102" s="48">
        <v>2114.5</v>
      </c>
      <c r="ED102" s="18">
        <f>'Investment Analysis'!KV102</f>
        <v>0.43564356435643559</v>
      </c>
      <c r="EE102" s="15">
        <f>'Investment Analysis'!KT102</f>
        <v>-0.44656488549618323</v>
      </c>
      <c r="EF102" s="48">
        <v>1400</v>
      </c>
      <c r="EG102" s="18">
        <f t="shared" si="118"/>
        <v>-0.9412110523221634</v>
      </c>
      <c r="EH102" s="15">
        <f>'Investment Analysis'!LH102</f>
        <v>0.5629360870778678</v>
      </c>
      <c r="EI102" s="48">
        <v>6923.15</v>
      </c>
      <c r="EJ102" s="18">
        <f>'Investment Analysis'!LQ102</f>
        <v>0.3618463112134</v>
      </c>
      <c r="EK102" s="15">
        <f>'Investment Analysis'!LO102</f>
        <v>0.21725714285714293</v>
      </c>
      <c r="EL102" s="48"/>
      <c r="EM102" s="18">
        <f t="shared" si="135"/>
        <v>0</v>
      </c>
      <c r="EN102" s="15">
        <f>'Investment Analysis'!LX102</f>
        <v>0.48648648648648651</v>
      </c>
      <c r="EO102" s="48">
        <v>11425</v>
      </c>
      <c r="EP102" s="68">
        <f t="shared" si="143"/>
        <v>2.2734082397003745</v>
      </c>
      <c r="EQ102" s="15">
        <f>'Investment Analysis'!MC102</f>
        <v>-0.3878651685393259</v>
      </c>
      <c r="ER102" s="48">
        <v>8281.44</v>
      </c>
      <c r="ES102" s="18">
        <f>'Investment Analysis'!LX102</f>
        <v>0.48648648648648651</v>
      </c>
      <c r="ET102" s="15">
        <f>'Investment Analysis'!LA102</f>
        <v>-0.62546920617266799</v>
      </c>
      <c r="EU102" s="48">
        <v>1870.5</v>
      </c>
      <c r="EV102" s="18">
        <f>'Investment Analysis'!ML102</f>
        <v>0.76212906264719715</v>
      </c>
      <c r="EW102" s="15">
        <f>'Investment Analysis'!MJ102</f>
        <v>4.0417789757412397</v>
      </c>
      <c r="EX102" s="48">
        <v>27207.5</v>
      </c>
      <c r="EY102" s="18">
        <f t="shared" si="120"/>
        <v>-0.58837323650667572</v>
      </c>
      <c r="EZ102" s="15">
        <f>'Investment Analysis'!MQ102</f>
        <v>-0.13558379666401912</v>
      </c>
      <c r="FA102" s="48"/>
      <c r="FB102" s="18">
        <f t="shared" si="121"/>
        <v>0</v>
      </c>
      <c r="FC102" s="15">
        <f>'Investment Analysis'!MX102</f>
        <v>-0.41686631528509827</v>
      </c>
      <c r="FD102" s="48">
        <v>1146.9000000000001</v>
      </c>
      <c r="FE102" s="18">
        <f t="shared" si="122"/>
        <v>-0.92773976486598875</v>
      </c>
      <c r="FF102" s="15">
        <f>'Investment Analysis'!NE102</f>
        <v>0.6932162102310474</v>
      </c>
      <c r="FG102" s="48"/>
      <c r="FH102" s="18">
        <f t="shared" si="123"/>
        <v>0</v>
      </c>
      <c r="FI102" s="15">
        <f>'Investment Analysis'!NL102</f>
        <v>-0.9616514489876935</v>
      </c>
      <c r="FJ102" s="48">
        <v>10674.25</v>
      </c>
      <c r="FK102" s="18">
        <f t="shared" si="124"/>
        <v>-0.43956600722446243</v>
      </c>
      <c r="FL102" s="15">
        <f>'Investment Analysis'!NS102</f>
        <v>2.2531047619047619</v>
      </c>
      <c r="FM102" s="48">
        <v>1639.6</v>
      </c>
      <c r="FN102" s="18">
        <f t="shared" si="125"/>
        <v>-0.9353936236863778</v>
      </c>
      <c r="FO102" s="15">
        <f>'Investment Analysis'!NZ102</f>
        <v>-6.7137005006827399E-2</v>
      </c>
      <c r="FP102" s="48"/>
      <c r="FQ102" s="18">
        <f t="shared" si="126"/>
        <v>0</v>
      </c>
      <c r="FR102" s="15">
        <f>'Investment Analysis'!OG102</f>
        <v>-0.99282137634599188</v>
      </c>
      <c r="FS102" s="48">
        <v>12038.75</v>
      </c>
      <c r="FT102" s="18">
        <f t="shared" si="127"/>
        <v>-0.52729432321269054</v>
      </c>
      <c r="FU102" s="15">
        <f>'Investment Analysis'!ON102</f>
        <v>1.2687868080094227</v>
      </c>
      <c r="FV102" s="48"/>
      <c r="FW102" s="18">
        <f t="shared" si="128"/>
        <v>0</v>
      </c>
      <c r="FX102" s="15">
        <f>'Investment Analysis'!OU102</f>
        <v>-0.57142857142857151</v>
      </c>
      <c r="FY102" s="48"/>
      <c r="FZ102" s="18">
        <f t="shared" si="129"/>
        <v>0</v>
      </c>
      <c r="GA102" s="15">
        <f>'Investment Analysis'!PB102</f>
        <v>3.1486153846153848</v>
      </c>
      <c r="GB102" s="48"/>
      <c r="GC102" s="18">
        <f>'Investment Analysis'!PK102</f>
        <v>8.4779802037010563E-2</v>
      </c>
      <c r="GD102" s="15">
        <f>'Investment Analysis'!PI102</f>
        <v>-0.34847788627225729</v>
      </c>
      <c r="GE102" s="48">
        <v>10157.4</v>
      </c>
      <c r="GF102" s="18">
        <f>'Investment Analysis'!PY102</f>
        <v>-0.13060428849902533</v>
      </c>
      <c r="GG102" s="15">
        <f>'Investment Analysis'!PW102</f>
        <v>-0.48853211009174319</v>
      </c>
      <c r="GH102" s="48">
        <v>1413.35</v>
      </c>
      <c r="GI102" s="18">
        <f>'Investment Analysis'!QF102</f>
        <v>0.12240534056534889</v>
      </c>
      <c r="GJ102" s="15">
        <f>'Investment Analysis'!QD102</f>
        <v>-0.36213284329707457</v>
      </c>
      <c r="GK102" s="48">
        <v>6126</v>
      </c>
      <c r="GL102" s="18">
        <f>'Investment Analysis'!QM102</f>
        <v>-0.13846153846153841</v>
      </c>
      <c r="GM102" s="15">
        <f>'Investment Analysis'!QK102</f>
        <v>-0.55378486055776888</v>
      </c>
      <c r="GN102" s="48">
        <v>15588.1</v>
      </c>
      <c r="GO102" s="18">
        <f>'Investment Analysis'!QT102</f>
        <v>-0.17595818815331007</v>
      </c>
      <c r="GP102" s="15">
        <f>'Investment Analysis'!QR102</f>
        <v>-0.98846875838026271</v>
      </c>
      <c r="GQ102" s="48">
        <v>4332.3500000000004</v>
      </c>
      <c r="GR102" s="18">
        <f>'Investment Analysis'!RA102</f>
        <v>-0.33796485492439721</v>
      </c>
      <c r="GS102" s="15">
        <f>'Investment Analysis'!QY102</f>
        <v>-0.54107648725212454</v>
      </c>
      <c r="GT102" s="48">
        <v>1520.6</v>
      </c>
      <c r="GU102" s="18">
        <f>'Investment Analysis'!RH102</f>
        <v>0.17575757575757581</v>
      </c>
      <c r="GV102" s="15">
        <f>'Investment Analysis'!RF102</f>
        <v>-0.37135450421257288</v>
      </c>
      <c r="GW102" s="48"/>
      <c r="GX102" s="18">
        <f>'Investment Analysis'!RO102</f>
        <v>-1.2708418056120375E-2</v>
      </c>
      <c r="GY102" s="15">
        <f>'Investment Analysis'!RM102</f>
        <v>-9.908154745338163E-2</v>
      </c>
      <c r="GZ102" s="48">
        <v>14310</v>
      </c>
      <c r="HA102" s="18">
        <f>'Investment Analysis'!RV102</f>
        <v>-0.31333973128598847</v>
      </c>
      <c r="HB102" s="15">
        <f>'Investment Analysis'!RT102</f>
        <v>-2.2540983606557381E-2</v>
      </c>
      <c r="HC102" s="48">
        <v>12812</v>
      </c>
      <c r="HD102" s="18">
        <f>'Investment Analysis'!SC102</f>
        <v>0.69403675790030428</v>
      </c>
      <c r="HE102" s="15">
        <f>'Investment Analysis'!SA102</f>
        <v>-3.712610852247105E-2</v>
      </c>
      <c r="HF102" s="48">
        <v>577</v>
      </c>
      <c r="HG102" s="18">
        <f>'Investment Analysis'!SJ102</f>
        <v>-0.24377457404980346</v>
      </c>
      <c r="HH102" s="15">
        <f>'Investment Analysis'!SH102</f>
        <v>-7.6800000000000063E-2</v>
      </c>
      <c r="HI102" s="48">
        <v>888</v>
      </c>
      <c r="HJ102" s="18">
        <f>'Investment Analysis'!SM102</f>
        <v>1.0000000000000009E-2</v>
      </c>
      <c r="HK102" s="15">
        <f>'Investment Analysis'!SK102</f>
        <v>0</v>
      </c>
      <c r="HL102" s="48"/>
      <c r="HM102" s="18">
        <f>'Investment Analysis'!SP102</f>
        <v>0</v>
      </c>
      <c r="HN102" s="15">
        <f>'Investment Analysis'!SN102</f>
        <v>8.2637839838525847E-3</v>
      </c>
      <c r="HO102" s="48"/>
      <c r="HP102" s="18">
        <f>'Investment Analysis'!TE102</f>
        <v>0.3666666666666667</v>
      </c>
      <c r="HQ102" s="15">
        <f>'Investment Analysis'!TC102</f>
        <v>-0.4718850631657171</v>
      </c>
      <c r="HR102" s="48"/>
      <c r="HS102" s="18">
        <f>'Investment Analysis'!TL102</f>
        <v>-3.5398230088495602E-2</v>
      </c>
      <c r="HT102" s="15">
        <f>'Investment Analysis'!TJ102</f>
        <v>-0.25681818181818178</v>
      </c>
      <c r="HU102" s="48"/>
      <c r="HV102" s="18">
        <f>'Investment Analysis'!TS102</f>
        <v>0.15630252100840331</v>
      </c>
      <c r="HW102" s="15">
        <f>'Investment Analysis'!TQ102</f>
        <v>-0.49858978376684426</v>
      </c>
      <c r="HX102" s="48"/>
      <c r="HY102" s="18">
        <f>'Investment Analysis'!TZ102</f>
        <v>0.39766081871345038</v>
      </c>
      <c r="HZ102" s="15">
        <f>'Investment Analysis'!TX102</f>
        <v>-0.45804988662131518</v>
      </c>
      <c r="IA102" s="48"/>
      <c r="IB102" s="18">
        <f>'Investment Analysis'!UG102</f>
        <v>0</v>
      </c>
      <c r="IC102" s="15">
        <f>'Investment Analysis'!UE102</f>
        <v>0</v>
      </c>
      <c r="ID102" s="48"/>
      <c r="IE102" s="18">
        <f>'Investment Analysis'!UN102</f>
        <v>0</v>
      </c>
      <c r="IF102" s="15">
        <f>'Investment Analysis'!UL102</f>
        <v>0</v>
      </c>
      <c r="IG102" s="48"/>
      <c r="IH102" s="18">
        <f>'Investment Analysis'!UU102</f>
        <v>0</v>
      </c>
      <c r="II102" s="15">
        <f>'Investment Analysis'!US102</f>
        <v>0</v>
      </c>
      <c r="IJ102" s="48"/>
      <c r="IK102" s="18">
        <f>'Investment Analysis'!VB102</f>
        <v>0</v>
      </c>
      <c r="IL102" s="15">
        <f>'Investment Analysis'!UZ102</f>
        <v>0</v>
      </c>
      <c r="IM102" s="48"/>
      <c r="IN102" s="18">
        <f>'Investment Analysis'!VI102</f>
        <v>0</v>
      </c>
      <c r="IO102" s="15">
        <f>'Investment Analysis'!VG102</f>
        <v>0</v>
      </c>
      <c r="IP102" s="18"/>
      <c r="IQ102" s="18"/>
      <c r="IR102" s="18"/>
      <c r="IS102" s="108">
        <f t="shared" si="133"/>
        <v>973.39999999990687</v>
      </c>
      <c r="IT102" s="48">
        <f t="shared" si="134"/>
        <v>1006908.7899999998</v>
      </c>
      <c r="IU102" s="101">
        <f t="shared" si="130"/>
        <v>0</v>
      </c>
      <c r="IV102" s="101"/>
      <c r="IW102" s="15">
        <f t="shared" si="131"/>
        <v>-2.9494231150673272E-2</v>
      </c>
      <c r="IX102" s="113">
        <f t="shared" si="132"/>
        <v>-30600.540000000154</v>
      </c>
      <c r="IY102" s="21">
        <f t="shared" si="145"/>
        <v>0.22721031446988682</v>
      </c>
      <c r="IZ102" s="173">
        <f t="shared" si="146"/>
        <v>187755.89999999979</v>
      </c>
    </row>
    <row r="103" spans="1:260" x14ac:dyDescent="0.2">
      <c r="A103" s="3">
        <f>'Investment Analysis'!A103</f>
        <v>45793</v>
      </c>
      <c r="B103" s="4">
        <f>'Investment Analysis'!B103</f>
        <v>45793</v>
      </c>
      <c r="C103" s="27">
        <f>'Investment Analysis'!C103</f>
        <v>42654.74</v>
      </c>
      <c r="D103" s="14">
        <f>'Investment Analysis'!D103</f>
        <v>331.98999999999796</v>
      </c>
      <c r="E103" s="15">
        <f>'Investment Analysis'!E103</f>
        <v>7.8442445256983063E-3</v>
      </c>
      <c r="F103" s="13">
        <f>'Investment Analysis'!G103</f>
        <v>5958.38</v>
      </c>
      <c r="G103" s="14">
        <f>'Investment Analysis'!H103</f>
        <v>41.449999999999818</v>
      </c>
      <c r="H103" s="15">
        <f>'Investment Analysis'!I103</f>
        <v>7.0053220166538758E-3</v>
      </c>
      <c r="I103" s="13">
        <f>'Investment Analysis'!K103</f>
        <v>19211.099999999999</v>
      </c>
      <c r="J103" s="14">
        <f>'Investment Analysis'!L103</f>
        <v>98.779999999998836</v>
      </c>
      <c r="K103" s="15">
        <f>'Investment Analysis'!M103</f>
        <v>5.1683939992632419E-3</v>
      </c>
      <c r="L103" s="41">
        <f>'Investment Analysis'!T103</f>
        <v>261.21517285818379</v>
      </c>
      <c r="M103" s="21">
        <f>'Investment Analysis'!V103</f>
        <v>3.6297597953290572E-3</v>
      </c>
      <c r="N103" s="21">
        <f>'Investment Analysis'!W103</f>
        <v>9.6461057430355102E-3</v>
      </c>
      <c r="P103" s="48">
        <f>'Investment Analysis'!Y103</f>
        <v>541285.76</v>
      </c>
      <c r="Q103" s="18"/>
      <c r="R103" s="83"/>
      <c r="S103" s="48">
        <v>4251.22</v>
      </c>
      <c r="T103" s="18">
        <f>'Investment Analysis'!AH103</f>
        <v>-3.1826385526257828E-2</v>
      </c>
      <c r="U103" s="15">
        <f>'Investment Analysis'!AF103</f>
        <v>0.33483036960611751</v>
      </c>
      <c r="V103" s="48">
        <v>6944.15</v>
      </c>
      <c r="W103" s="18">
        <f>'Investment Analysis'!AO103</f>
        <v>3.7089871611982766E-2</v>
      </c>
      <c r="X103" s="15">
        <f>'Investment Analysis'!AM103</f>
        <v>0.17258064516129015</v>
      </c>
      <c r="Y103" s="48">
        <v>8750.2000000000007</v>
      </c>
      <c r="Z103" s="18">
        <f t="shared" si="104"/>
        <v>-0.12287489975942253</v>
      </c>
      <c r="AA103" s="15">
        <f>'Investment Analysis'!GM103</f>
        <v>-8.8888888888888878E-2</v>
      </c>
      <c r="AB103" s="48">
        <v>2449.34</v>
      </c>
      <c r="AC103" s="18">
        <f t="shared" si="137"/>
        <v>4.8014795343597445</v>
      </c>
      <c r="AD103" s="15">
        <f>'Investment Analysis'!AT103</f>
        <v>0.19281991893456873</v>
      </c>
      <c r="AE103" s="48">
        <v>11184.61</v>
      </c>
      <c r="AF103" s="18">
        <f>'Investment Analysis'!BC103</f>
        <v>1.4643224447818253E-2</v>
      </c>
      <c r="AG103" s="15">
        <f>'Investment Analysis'!BA103</f>
        <v>0.54496644295302021</v>
      </c>
      <c r="AH103" s="48"/>
      <c r="AI103" s="18">
        <f t="shared" si="138"/>
        <v>0</v>
      </c>
      <c r="AJ103" s="15">
        <f>'Investment Analysis'!BH103</f>
        <v>0</v>
      </c>
      <c r="AK103" s="48">
        <v>19584.52</v>
      </c>
      <c r="AL103" s="18">
        <f t="shared" si="139"/>
        <v>5.9104548999220174</v>
      </c>
      <c r="AM103" s="15">
        <f>'Investment Analysis'!BO103</f>
        <v>0.21135062310542277</v>
      </c>
      <c r="AN103" s="48">
        <v>14348.21</v>
      </c>
      <c r="AO103" s="18">
        <f t="shared" si="98"/>
        <v>8.5578038793103453</v>
      </c>
      <c r="AP103" s="15">
        <f>'Investment Analysis'!BV103</f>
        <v>4.938271604938281E-2</v>
      </c>
      <c r="AQ103" s="48"/>
      <c r="AR103" s="18">
        <f t="shared" si="99"/>
        <v>0</v>
      </c>
      <c r="AS103" s="15">
        <f>'Investment Analysis'!CC103</f>
        <v>0</v>
      </c>
      <c r="AT103" s="48">
        <v>23146.47</v>
      </c>
      <c r="AU103" s="18">
        <f>'Investment Analysis'!CL103</f>
        <v>-0.11321303841676369</v>
      </c>
      <c r="AV103" s="15">
        <f>'Investment Analysis'!CJ103</f>
        <v>7.9391333112801329E-3</v>
      </c>
      <c r="AW103" s="48">
        <v>17552.849999999999</v>
      </c>
      <c r="AX103" s="18">
        <f t="shared" si="140"/>
        <v>1.6101959153977996E-2</v>
      </c>
      <c r="AY103" s="15">
        <f>'Investment Analysis'!CQ103</f>
        <v>1.5954052329291639E-2</v>
      </c>
      <c r="AZ103" s="48">
        <v>15588.37</v>
      </c>
      <c r="BA103" s="18">
        <f>'Investment Analysis'!CZ103</f>
        <v>-3.3798283261802523E-2</v>
      </c>
      <c r="BB103" s="15">
        <f>'Investment Analysis'!CX103</f>
        <v>0.12037325038880263</v>
      </c>
      <c r="BC103" s="48">
        <v>9470.6200000000008</v>
      </c>
      <c r="BD103" s="18">
        <f t="shared" si="141"/>
        <v>2.9309451249875513</v>
      </c>
      <c r="BE103" s="15">
        <f>'Investment Analysis'!DE103</f>
        <v>-8.4133516232281658E-2</v>
      </c>
      <c r="BF103" s="48">
        <v>4566.8900000000003</v>
      </c>
      <c r="BG103" s="18">
        <f>'Investment Analysis'!DN103</f>
        <v>0.13543643263757119</v>
      </c>
      <c r="BH103" s="15">
        <f>'Investment Analysis'!DL103</f>
        <v>8.4258210645526591E-2</v>
      </c>
      <c r="BI103" s="48">
        <v>2390.11</v>
      </c>
      <c r="BJ103" s="18">
        <f>'Investment Analysis'!EB103</f>
        <v>-7.6187630714072224E-2</v>
      </c>
      <c r="BK103" s="15">
        <f>'Investment Analysis'!DZ103</f>
        <v>0.64994663820704401</v>
      </c>
      <c r="BL103" s="48">
        <v>4146.83</v>
      </c>
      <c r="BM103" s="18">
        <f>'Investment Analysis'!EI103</f>
        <v>-4.3655097613882844E-2</v>
      </c>
      <c r="BN103" s="15">
        <f>'Investment Analysis'!EG103</f>
        <v>0.67712791250594395</v>
      </c>
      <c r="BO103" s="48"/>
      <c r="BP103" s="18">
        <f>'Investment Analysis'!DU103</f>
        <v>7.3529411764705996E-2</v>
      </c>
      <c r="BQ103" s="15">
        <f>'Investment Analysis'!DS103</f>
        <v>0</v>
      </c>
      <c r="BR103" s="48">
        <v>5629.23</v>
      </c>
      <c r="BS103" s="18">
        <f>'Investment Analysis'!EP103</f>
        <v>2.093441150044922E-2</v>
      </c>
      <c r="BT103" s="15">
        <f>'Investment Analysis'!EN103</f>
        <v>0.76061357297799792</v>
      </c>
      <c r="BU103" s="48">
        <v>13765.81</v>
      </c>
      <c r="BV103" s="18">
        <f t="shared" si="142"/>
        <v>0.46492192758110096</v>
      </c>
      <c r="BW103" s="15">
        <f>'Investment Analysis'!EU103</f>
        <v>7.6482383271269036E-2</v>
      </c>
      <c r="BX103" s="48">
        <v>18738.54</v>
      </c>
      <c r="BY103" s="18">
        <f t="shared" si="91"/>
        <v>-0.81307299999999993</v>
      </c>
      <c r="BZ103" s="15">
        <f>'Investment Analysis'!FB103</f>
        <v>0</v>
      </c>
      <c r="CA103" s="48">
        <v>20727.59</v>
      </c>
      <c r="CB103" s="18">
        <f t="shared" si="144"/>
        <v>-0.10656939655172414</v>
      </c>
      <c r="CC103" s="15">
        <f>'Investment Analysis'!FI103</f>
        <v>-4.5700744752877387E-2</v>
      </c>
      <c r="CD103" s="48">
        <v>18507.150000000001</v>
      </c>
      <c r="CE103" s="18">
        <f>'Investment Analysis'!FR103</f>
        <v>1.37619729164373E-2</v>
      </c>
      <c r="CF103" s="15">
        <f>'Investment Analysis'!FP103</f>
        <v>0.58376332989336077</v>
      </c>
      <c r="CG103" s="48">
        <v>5224.57</v>
      </c>
      <c r="CH103" s="18">
        <f>'Investment Analysis'!FR103</f>
        <v>1.37619729164373E-2</v>
      </c>
      <c r="CI103" s="15">
        <f>'Investment Analysis'!FW103</f>
        <v>9.3604453027376966E-2</v>
      </c>
      <c r="CJ103" s="48"/>
      <c r="CK103" s="18">
        <f t="shared" si="94"/>
        <v>0</v>
      </c>
      <c r="CL103" s="15">
        <f>'Investment Analysis'!GD103</f>
        <v>0</v>
      </c>
      <c r="CM103" s="48">
        <v>25267.45</v>
      </c>
      <c r="CN103" s="18">
        <f t="shared" si="105"/>
        <v>1.2723446893787604E-2</v>
      </c>
      <c r="CO103" s="15">
        <f>'Investment Analysis'!GT103</f>
        <v>-8.477064220183482E-2</v>
      </c>
      <c r="CP103" s="48">
        <v>26248.5</v>
      </c>
      <c r="CQ103" s="18">
        <f t="shared" si="106"/>
        <v>0.21993558372024935</v>
      </c>
      <c r="CR103" s="15">
        <f>'Investment Analysis'!HG103</f>
        <v>0.96606932194820538</v>
      </c>
      <c r="CS103" s="48">
        <v>2850</v>
      </c>
      <c r="CT103" s="18">
        <f t="shared" si="107"/>
        <v>-0.87388041207915879</v>
      </c>
      <c r="CU103" s="15">
        <f>'Investment Analysis'!HN103</f>
        <v>13.197580645161292</v>
      </c>
      <c r="CV103" s="48">
        <v>7447</v>
      </c>
      <c r="CW103" s="18">
        <f t="shared" si="108"/>
        <v>-0.74149990454206227</v>
      </c>
      <c r="CX103" s="15">
        <f>'Investment Analysis'!IB103</f>
        <v>0.2785646836638338</v>
      </c>
      <c r="CY103" s="48">
        <v>9144.4</v>
      </c>
      <c r="CZ103" s="18">
        <f t="shared" si="109"/>
        <v>-0.48871121051160193</v>
      </c>
      <c r="DA103" s="15">
        <f>'Investment Analysis'!II103</f>
        <v>0.30634285714285719</v>
      </c>
      <c r="DB103" s="48"/>
      <c r="DC103" s="18">
        <f t="shared" si="110"/>
        <v>0</v>
      </c>
      <c r="DD103" s="15">
        <f>'Investment Analysis'!IP103</f>
        <v>3.4922866627611793</v>
      </c>
      <c r="DE103" s="48"/>
      <c r="DF103" s="18">
        <f>'Investment Analysis'!IY103</f>
        <v>-2.3350846468183973E-3</v>
      </c>
      <c r="DG103" s="15">
        <f>'Investment Analysis'!IW103</f>
        <v>1.8093150684931509</v>
      </c>
      <c r="DH103" s="48">
        <v>1280.68</v>
      </c>
      <c r="DI103" s="18">
        <f t="shared" si="111"/>
        <v>-0.80209543824947449</v>
      </c>
      <c r="DJ103" s="15">
        <f>'Investment Analysis'!JD103</f>
        <v>0.29518608414239494</v>
      </c>
      <c r="DK103" s="48">
        <v>2271.35</v>
      </c>
      <c r="DL103" s="18">
        <f t="shared" si="112"/>
        <v>-0.90015605081542049</v>
      </c>
      <c r="DM103" s="15">
        <f>'Investment Analysis'!JK103</f>
        <v>0.11699328727040248</v>
      </c>
      <c r="DN103" s="48">
        <v>1081.9000000000001</v>
      </c>
      <c r="DO103" s="18">
        <f t="shared" si="113"/>
        <v>-4.2337781868383882E-3</v>
      </c>
      <c r="DP103" s="15">
        <f>'Investment Analysis'!HU103</f>
        <v>1.9722527472527471</v>
      </c>
      <c r="DQ103" s="48">
        <v>1568.85</v>
      </c>
      <c r="DR103" s="18">
        <f t="shared" si="114"/>
        <v>-0.94706090771047757</v>
      </c>
      <c r="DS103" s="15">
        <f>'Investment Analysis'!JR103</f>
        <v>-0.57482706259490479</v>
      </c>
      <c r="DT103" s="48">
        <v>1208.5</v>
      </c>
      <c r="DU103" s="18">
        <f t="shared" si="136"/>
        <v>-0.77155731225296442</v>
      </c>
      <c r="DV103" s="15">
        <f>'Investment Analysis'!JY103</f>
        <v>-0.43478260869565216</v>
      </c>
      <c r="DW103" s="48">
        <v>5129.1499999999996</v>
      </c>
      <c r="DX103" s="18">
        <f t="shared" si="116"/>
        <v>-0.62385230272807279</v>
      </c>
      <c r="DY103" s="15">
        <f>'Investment Analysis'!KF103</f>
        <v>-0.10934291581108824</v>
      </c>
      <c r="DZ103" s="48">
        <v>4900</v>
      </c>
      <c r="EA103" s="18">
        <f t="shared" si="117"/>
        <v>-0.75512243878060969</v>
      </c>
      <c r="EB103" s="15">
        <f>'Investment Analysis'!KM103</f>
        <v>1.8497630331753554</v>
      </c>
      <c r="EC103" s="48">
        <v>2112.6</v>
      </c>
      <c r="ED103" s="18">
        <f>'Investment Analysis'!KV103</f>
        <v>0.35643564356435653</v>
      </c>
      <c r="EE103" s="15">
        <f>'Investment Analysis'!KT103</f>
        <v>-0.47709923664122134</v>
      </c>
      <c r="EF103" s="48">
        <v>1396.5</v>
      </c>
      <c r="EG103" s="18">
        <f t="shared" si="118"/>
        <v>-0.94135802469135799</v>
      </c>
      <c r="EH103" s="15">
        <f>'Investment Analysis'!LH103</f>
        <v>0.55902874686017312</v>
      </c>
      <c r="EI103" s="48">
        <v>6919.25</v>
      </c>
      <c r="EJ103" s="18">
        <f>'Investment Analysis'!LQ103</f>
        <v>0.36107914588927259</v>
      </c>
      <c r="EK103" s="15">
        <f>'Investment Analysis'!LO103</f>
        <v>0.21657142857142861</v>
      </c>
      <c r="EL103" s="48"/>
      <c r="EM103" s="18">
        <f t="shared" si="135"/>
        <v>0</v>
      </c>
      <c r="EN103" s="15">
        <f>'Investment Analysis'!LX103</f>
        <v>0.48216216216216223</v>
      </c>
      <c r="EO103" s="48">
        <v>11370</v>
      </c>
      <c r="EP103" s="68">
        <f t="shared" si="143"/>
        <v>2.2569288389513109</v>
      </c>
      <c r="EQ103" s="15">
        <f>'Investment Analysis'!MC103</f>
        <v>-0.41168539325842696</v>
      </c>
      <c r="ER103" s="48">
        <v>8321.44</v>
      </c>
      <c r="ES103" s="18">
        <f>'Investment Analysis'!LX103</f>
        <v>0.48216216216216223</v>
      </c>
      <c r="ET103" s="15">
        <f>'Investment Analysis'!LA103</f>
        <v>-0.61532045043792583</v>
      </c>
      <c r="EU103" s="48">
        <v>1886</v>
      </c>
      <c r="EV103" s="18">
        <f>'Investment Analysis'!ML103</f>
        <v>0.77673104097974555</v>
      </c>
      <c r="EW103" s="15">
        <f>'Investment Analysis'!MJ103</f>
        <v>4.0835579514824794</v>
      </c>
      <c r="EX103" s="48">
        <v>27360</v>
      </c>
      <c r="EY103" s="18">
        <f t="shared" si="120"/>
        <v>-0.58606603880630881</v>
      </c>
      <c r="EZ103" s="15">
        <f>'Investment Analysis'!MQ103</f>
        <v>-0.12875297855440831</v>
      </c>
      <c r="FA103" s="48"/>
      <c r="FB103" s="18">
        <f t="shared" si="121"/>
        <v>0</v>
      </c>
      <c r="FC103" s="15">
        <f>'Investment Analysis'!MX103</f>
        <v>-0.42788691902252041</v>
      </c>
      <c r="FD103" s="48">
        <v>1158.9000000000001</v>
      </c>
      <c r="FE103" s="18">
        <f t="shared" si="122"/>
        <v>-0.92698370695195254</v>
      </c>
      <c r="FF103" s="15">
        <f>'Investment Analysis'!NE103</f>
        <v>0.71093230973647303</v>
      </c>
      <c r="FG103" s="48"/>
      <c r="FH103" s="18">
        <f t="shared" si="123"/>
        <v>0</v>
      </c>
      <c r="FI103" s="15">
        <f>'Investment Analysis'!NL103</f>
        <v>-0.9613338626439063</v>
      </c>
      <c r="FJ103" s="48">
        <v>10701.5</v>
      </c>
      <c r="FK103" s="18">
        <f t="shared" si="124"/>
        <v>-0.43813529065860218</v>
      </c>
      <c r="FL103" s="15">
        <f>'Investment Analysis'!NS103</f>
        <v>2.2614095238095238</v>
      </c>
      <c r="FM103" s="48">
        <v>1661.9</v>
      </c>
      <c r="FN103" s="18">
        <f t="shared" si="125"/>
        <v>-0.93451492022712312</v>
      </c>
      <c r="FO103" s="15">
        <f>'Investment Analysis'!NZ103</f>
        <v>-5.4449248975876156E-2</v>
      </c>
      <c r="FP103" s="48"/>
      <c r="FQ103" s="18">
        <f t="shared" si="126"/>
        <v>0</v>
      </c>
      <c r="FR103" s="15">
        <f>'Investment Analysis'!OG103</f>
        <v>-0.99286568883768334</v>
      </c>
      <c r="FS103" s="48">
        <v>11968.75</v>
      </c>
      <c r="FT103" s="18">
        <f t="shared" si="127"/>
        <v>-0.53004289738983612</v>
      </c>
      <c r="FU103" s="15">
        <f>'Investment Analysis'!ON103</f>
        <v>1.2555948174322731</v>
      </c>
      <c r="FV103" s="48"/>
      <c r="FW103" s="18">
        <f t="shared" si="128"/>
        <v>0</v>
      </c>
      <c r="FX103" s="15">
        <f>'Investment Analysis'!OU103</f>
        <v>-0.52727272727272734</v>
      </c>
      <c r="FY103" s="48"/>
      <c r="FZ103" s="18">
        <f t="shared" si="129"/>
        <v>0</v>
      </c>
      <c r="GA103" s="15">
        <f>'Investment Analysis'!PB103</f>
        <v>3.147384615384615</v>
      </c>
      <c r="GB103" s="48"/>
      <c r="GC103" s="18">
        <f>'Investment Analysis'!PK103</f>
        <v>0.10075072921149521</v>
      </c>
      <c r="GD103" s="15">
        <f>'Investment Analysis'!PI103</f>
        <v>-0.33888569787478462</v>
      </c>
      <c r="GE103" s="48">
        <v>10268.4</v>
      </c>
      <c r="GF103" s="18">
        <f>'Investment Analysis'!PY103</f>
        <v>-0.14814814814814811</v>
      </c>
      <c r="GG103" s="15">
        <f>'Investment Analysis'!PW103</f>
        <v>-0.49885321100917435</v>
      </c>
      <c r="GH103" s="48">
        <v>1424.6</v>
      </c>
      <c r="GI103" s="18">
        <f>'Investment Analysis'!QF103</f>
        <v>0.13518306039428385</v>
      </c>
      <c r="GJ103" s="15">
        <f>'Investment Analysis'!QD103</f>
        <v>-0.35487121728563381</v>
      </c>
      <c r="GK103" s="48">
        <v>6049.5</v>
      </c>
      <c r="GL103" s="18">
        <f>'Investment Analysis'!QM103</f>
        <v>-0.12307692307692318</v>
      </c>
      <c r="GM103" s="15">
        <f>'Investment Analysis'!QK103</f>
        <v>-0.54581673306772904</v>
      </c>
      <c r="GN103" s="48">
        <v>15736.05</v>
      </c>
      <c r="GO103" s="18">
        <f>'Investment Analysis'!QT103</f>
        <v>-0.14895470383275269</v>
      </c>
      <c r="GP103" s="15">
        <f>'Investment Analysis'!QR103</f>
        <v>-0.98809088471196282</v>
      </c>
      <c r="GQ103" s="48">
        <v>4317.5</v>
      </c>
      <c r="GR103" s="18">
        <f>'Investment Analysis'!RA103</f>
        <v>-0.34613812832039231</v>
      </c>
      <c r="GS103" s="15">
        <f>'Investment Analysis'!QY103</f>
        <v>-0.54674220963172804</v>
      </c>
      <c r="GT103" s="48">
        <v>1566.2</v>
      </c>
      <c r="GU103" s="18">
        <f>'Investment Analysis'!RH103</f>
        <v>0.1866666666666667</v>
      </c>
      <c r="GV103" s="15">
        <f>'Investment Analysis'!RF103</f>
        <v>-0.36552171095268954</v>
      </c>
      <c r="GW103" s="48"/>
      <c r="GX103" s="18">
        <f>'Investment Analysis'!RO103</f>
        <v>-1.2708418056120375E-2</v>
      </c>
      <c r="GY103" s="15">
        <f>'Investment Analysis'!RM103</f>
        <v>-9.908154745338163E-2</v>
      </c>
      <c r="GZ103" s="48">
        <v>14710</v>
      </c>
      <c r="HA103" s="18">
        <f>'Investment Analysis'!RV103</f>
        <v>-0.29414587332053738</v>
      </c>
      <c r="HB103" s="15">
        <f>'Investment Analysis'!RT103</f>
        <v>4.7814207650273416E-3</v>
      </c>
      <c r="HC103" s="48">
        <v>12952</v>
      </c>
      <c r="HD103" s="18">
        <f>'Investment Analysis'!SC103</f>
        <v>0.71254793071532485</v>
      </c>
      <c r="HE103" s="15">
        <f>'Investment Analysis'!SA103</f>
        <v>-2.660453930557637E-2</v>
      </c>
      <c r="HF103" s="48">
        <v>592.5</v>
      </c>
      <c r="HG103" s="18">
        <f>'Investment Analysis'!SJ103</f>
        <v>-0.22346002621231981</v>
      </c>
      <c r="HH103" s="15">
        <f>'Investment Analysis'!SH103</f>
        <v>-5.2000000000000025E-2</v>
      </c>
      <c r="HI103" s="48">
        <v>879.5</v>
      </c>
      <c r="HJ103" s="18">
        <f>'Investment Analysis'!SM103</f>
        <v>2.4202420242024222E-2</v>
      </c>
      <c r="HK103" s="15">
        <f>'Investment Analysis'!SK103</f>
        <v>0</v>
      </c>
      <c r="HL103" s="48"/>
      <c r="HM103" s="18">
        <f>'Investment Analysis'!SP103</f>
        <v>0</v>
      </c>
      <c r="HN103" s="15">
        <f>'Investment Analysis'!SN103</f>
        <v>2.0572660446695167E-2</v>
      </c>
      <c r="HO103" s="48"/>
      <c r="HP103" s="18">
        <f>'Investment Analysis'!TE103</f>
        <v>0.366025641025641</v>
      </c>
      <c r="HQ103" s="15">
        <f>'Investment Analysis'!TC103</f>
        <v>-0.47213277186029229</v>
      </c>
      <c r="HR103" s="48"/>
      <c r="HS103" s="18">
        <f>'Investment Analysis'!TL103</f>
        <v>1.7109144542772778E-2</v>
      </c>
      <c r="HT103" s="15">
        <f>'Investment Analysis'!TJ103</f>
        <v>-0.21636363636363637</v>
      </c>
      <c r="HU103" s="48"/>
      <c r="HV103" s="18">
        <f>'Investment Analysis'!TS103</f>
        <v>0.24672268907563036</v>
      </c>
      <c r="HW103" s="15">
        <f>'Investment Analysis'!TQ103</f>
        <v>-0.4593806709276817</v>
      </c>
      <c r="HX103" s="48"/>
      <c r="HY103" s="18">
        <f>'Investment Analysis'!TZ103</f>
        <v>0.42690058479532161</v>
      </c>
      <c r="HZ103" s="15">
        <f>'Investment Analysis'!TX103</f>
        <v>-0.44671201814058958</v>
      </c>
      <c r="IA103" s="48"/>
      <c r="IB103" s="18">
        <f>'Investment Analysis'!UG103</f>
        <v>0</v>
      </c>
      <c r="IC103" s="15">
        <f>'Investment Analysis'!UE103</f>
        <v>0</v>
      </c>
      <c r="ID103" s="48"/>
      <c r="IE103" s="18">
        <f>'Investment Analysis'!UN103</f>
        <v>0</v>
      </c>
      <c r="IF103" s="15">
        <f>'Investment Analysis'!UL103</f>
        <v>0</v>
      </c>
      <c r="IG103" s="48"/>
      <c r="IH103" s="18">
        <f>'Investment Analysis'!UU103</f>
        <v>0</v>
      </c>
      <c r="II103" s="15">
        <f>'Investment Analysis'!US103</f>
        <v>0</v>
      </c>
      <c r="IJ103" s="48"/>
      <c r="IK103" s="18">
        <f>'Investment Analysis'!VB103</f>
        <v>0</v>
      </c>
      <c r="IL103" s="15">
        <f>'Investment Analysis'!UZ103</f>
        <v>0</v>
      </c>
      <c r="IM103" s="48"/>
      <c r="IN103" s="18">
        <f>'Investment Analysis'!VI103</f>
        <v>0</v>
      </c>
      <c r="IO103" s="15">
        <f>'Investment Analysis'!VG103</f>
        <v>0</v>
      </c>
      <c r="IP103" s="18"/>
      <c r="IQ103" s="18"/>
      <c r="IR103" s="18"/>
      <c r="IS103" s="108">
        <f t="shared" si="133"/>
        <v>3095.1199999999953</v>
      </c>
      <c r="IT103" s="48">
        <f t="shared" si="134"/>
        <v>1010003.9099999998</v>
      </c>
      <c r="IU103" s="101">
        <f t="shared" si="130"/>
        <v>0</v>
      </c>
      <c r="IV103" s="101"/>
      <c r="IW103" s="15">
        <f t="shared" si="131"/>
        <v>-2.6511009785329023E-2</v>
      </c>
      <c r="IX103" s="113">
        <f t="shared" si="132"/>
        <v>-27505.420000000158</v>
      </c>
      <c r="IY103" s="21">
        <f t="shared" si="145"/>
        <v>0.23095583292508334</v>
      </c>
      <c r="IZ103" s="173">
        <f t="shared" si="146"/>
        <v>190851.01999999979</v>
      </c>
    </row>
    <row r="104" spans="1:260" x14ac:dyDescent="0.2">
      <c r="A104" s="3">
        <f>'Investment Analysis'!A104</f>
        <v>45796</v>
      </c>
      <c r="B104" s="4">
        <f>'Investment Analysis'!B104</f>
        <v>45796</v>
      </c>
      <c r="C104" s="27">
        <f>'Investment Analysis'!C104</f>
        <v>42792.07</v>
      </c>
      <c r="D104" s="14">
        <f>'Investment Analysis'!D104</f>
        <v>137.33000000000175</v>
      </c>
      <c r="E104" s="15">
        <f>'Investment Analysis'!E104</f>
        <v>3.2195718459426021E-3</v>
      </c>
      <c r="F104" s="13">
        <f>'Investment Analysis'!G104</f>
        <v>5963.6</v>
      </c>
      <c r="G104" s="14">
        <f>'Investment Analysis'!H104</f>
        <v>5.2200000000002547</v>
      </c>
      <c r="H104" s="15">
        <f>'Investment Analysis'!I104</f>
        <v>8.7607705450143403E-4</v>
      </c>
      <c r="I104" s="13">
        <f>'Investment Analysis'!K104</f>
        <v>19215.46</v>
      </c>
      <c r="J104" s="14">
        <f>'Investment Analysis'!L104</f>
        <v>4.3600000000005821</v>
      </c>
      <c r="K104" s="15">
        <f>'Investment Analysis'!M104</f>
        <v>2.2695212663515271E-4</v>
      </c>
      <c r="L104" s="41">
        <f>'Investment Analysis'!T104</f>
        <v>261.45444577326401</v>
      </c>
      <c r="M104" s="21">
        <f>'Investment Analysis'!V104</f>
        <v>9.1599929844092412E-4</v>
      </c>
      <c r="N104" s="21">
        <f>'Investment Analysis'!W104</f>
        <v>1.0570940867569743E-2</v>
      </c>
      <c r="P104" s="48">
        <f>'Investment Analysis'!Y104</f>
        <v>541285.76</v>
      </c>
      <c r="Q104" s="18"/>
      <c r="R104" s="83"/>
      <c r="S104" s="48">
        <v>4253.34</v>
      </c>
      <c r="T104" s="18">
        <f>'Investment Analysis'!AH104</f>
        <v>-3.1342166659329915E-2</v>
      </c>
      <c r="U104" s="15">
        <f>'Investment Analysis'!AF104</f>
        <v>0.33549796686289979</v>
      </c>
      <c r="V104" s="48">
        <v>6956.88</v>
      </c>
      <c r="W104" s="18">
        <f>'Investment Analysis'!AO104</f>
        <v>3.8991916310033299E-2</v>
      </c>
      <c r="X104" s="15">
        <f>'Investment Analysis'!AM104</f>
        <v>0.17473118279569891</v>
      </c>
      <c r="Y104" s="48">
        <v>8856.91</v>
      </c>
      <c r="Z104" s="18">
        <f t="shared" si="104"/>
        <v>-0.11217822774659184</v>
      </c>
      <c r="AA104" s="15">
        <f>'Investment Analysis'!GM104</f>
        <v>-7.7777777777777724E-2</v>
      </c>
      <c r="AB104" s="48">
        <v>2450.52</v>
      </c>
      <c r="AC104" s="18">
        <f t="shared" si="137"/>
        <v>4.801922643634998</v>
      </c>
      <c r="AD104" s="15">
        <f>'Investment Analysis'!AT104</f>
        <v>0.19339895773016791</v>
      </c>
      <c r="AE104" s="48">
        <v>11195.94</v>
      </c>
      <c r="AF104" s="18">
        <f>'Investment Analysis'!BC104</f>
        <v>1.567167833880204E-2</v>
      </c>
      <c r="AG104" s="15">
        <f>'Investment Analysis'!BA104</f>
        <v>0.54653243847874722</v>
      </c>
      <c r="AH104" s="48"/>
      <c r="AI104" s="18">
        <f t="shared" si="138"/>
        <v>0</v>
      </c>
      <c r="AJ104" s="15">
        <f>'Investment Analysis'!BH104</f>
        <v>0</v>
      </c>
      <c r="AK104" s="48">
        <v>19562.740000000002</v>
      </c>
      <c r="AL104" s="18">
        <f t="shared" si="139"/>
        <v>5.9047933454639985</v>
      </c>
      <c r="AM104" s="15">
        <f>'Investment Analysis'!BO104</f>
        <v>0.21000336813741985</v>
      </c>
      <c r="AN104" s="48">
        <v>14322.52</v>
      </c>
      <c r="AO104" s="18">
        <f t="shared" si="98"/>
        <v>8.5522672413793117</v>
      </c>
      <c r="AP104" s="15">
        <f>'Investment Analysis'!BV104</f>
        <v>4.7504025764895416E-2</v>
      </c>
      <c r="AQ104" s="48"/>
      <c r="AR104" s="18">
        <f t="shared" si="99"/>
        <v>0</v>
      </c>
      <c r="AS104" s="15">
        <f>'Investment Analysis'!CC104</f>
        <v>0</v>
      </c>
      <c r="AT104" s="48">
        <v>23169.26</v>
      </c>
      <c r="AU104" s="18">
        <f>'Investment Analysis'!CL104</f>
        <v>-0.11233993015133875</v>
      </c>
      <c r="AV104" s="15">
        <f>'Investment Analysis'!CJ104</f>
        <v>8.9315249751901939E-3</v>
      </c>
      <c r="AW104" s="48">
        <v>17503.23</v>
      </c>
      <c r="AX104" s="18">
        <f t="shared" si="140"/>
        <v>1.3523359143584657E-2</v>
      </c>
      <c r="AY104" s="15">
        <f>'Investment Analysis'!CQ104</f>
        <v>1.3082322910019149E-2</v>
      </c>
      <c r="AZ104" s="48">
        <v>15519.13</v>
      </c>
      <c r="BA104" s="18">
        <f>'Investment Analysis'!CZ104</f>
        <v>-3.8090128755364855E-2</v>
      </c>
      <c r="BB104" s="15">
        <f>'Investment Analysis'!CX104</f>
        <v>0.11539657853810267</v>
      </c>
      <c r="BC104" s="48">
        <v>9413.8799999999992</v>
      </c>
      <c r="BD104" s="18">
        <f t="shared" si="141"/>
        <v>2.9252942933970716</v>
      </c>
      <c r="BE104" s="15">
        <f>'Investment Analysis'!DE104</f>
        <v>-8.9620484682213106E-2</v>
      </c>
      <c r="BF104" s="48">
        <v>4606</v>
      </c>
      <c r="BG104" s="18">
        <f>'Investment Analysis'!DN104</f>
        <v>0.14516129032258077</v>
      </c>
      <c r="BH104" s="15">
        <f>'Investment Analysis'!DL104</f>
        <v>9.354473386183472E-2</v>
      </c>
      <c r="BI104" s="48">
        <v>2379.29</v>
      </c>
      <c r="BJ104" s="18">
        <f>'Investment Analysis'!EB104</f>
        <v>-8.0370481027786017E-2</v>
      </c>
      <c r="BK104" s="15">
        <f>'Investment Analysis'!DZ104</f>
        <v>0.6424759871931699</v>
      </c>
      <c r="BL104" s="48">
        <v>4133.8999999999996</v>
      </c>
      <c r="BM104" s="18">
        <f>'Investment Analysis'!EI104</f>
        <v>-4.6637744034707315E-2</v>
      </c>
      <c r="BN104" s="15">
        <f>'Investment Analysis'!EG104</f>
        <v>0.67189728958630501</v>
      </c>
      <c r="BO104" s="48">
        <v>0</v>
      </c>
      <c r="BP104" s="18">
        <f>'Investment Analysis'!DU104</f>
        <v>7.7205882352941305E-2</v>
      </c>
      <c r="BQ104" s="15">
        <f>'Investment Analysis'!DS104</f>
        <v>0</v>
      </c>
      <c r="BR104" s="48">
        <v>5629.23</v>
      </c>
      <c r="BS104" s="18">
        <f>'Investment Analysis'!EP104</f>
        <v>2.093441150044922E-2</v>
      </c>
      <c r="BT104" s="15">
        <f>'Investment Analysis'!EN104</f>
        <v>0.76061357297799792</v>
      </c>
      <c r="BU104" s="48">
        <v>13765.81</v>
      </c>
      <c r="BV104" s="18">
        <f t="shared" si="142"/>
        <v>0.46492192758110096</v>
      </c>
      <c r="BW104" s="15">
        <f>'Investment Analysis'!EU104</f>
        <v>7.6482383271269036E-2</v>
      </c>
      <c r="BX104" s="48">
        <v>18866.349999999999</v>
      </c>
      <c r="BY104" s="18">
        <f t="shared" si="91"/>
        <v>-0.80668250000000008</v>
      </c>
      <c r="BZ104" s="15">
        <f>'Investment Analysis'!FB104</f>
        <v>0</v>
      </c>
      <c r="CA104" s="48">
        <v>20525.39</v>
      </c>
      <c r="CB104" s="18">
        <f t="shared" si="144"/>
        <v>-0.11528491379310347</v>
      </c>
      <c r="CC104" s="15">
        <f>'Investment Analysis'!FI104</f>
        <v>-5.5010155721056199E-2</v>
      </c>
      <c r="CD104" s="48">
        <v>18551.37</v>
      </c>
      <c r="CE104" s="18">
        <f>'Investment Analysis'!FR104</f>
        <v>1.6184080149730252E-2</v>
      </c>
      <c r="CF104" s="15">
        <f>'Investment Analysis'!FP104</f>
        <v>0.58754729962160301</v>
      </c>
      <c r="CG104" s="48">
        <v>5246.82</v>
      </c>
      <c r="CH104" s="18">
        <f>'Investment Analysis'!FR104</f>
        <v>1.6184080149730252E-2</v>
      </c>
      <c r="CI104" s="15">
        <f>'Investment Analysis'!FW104</f>
        <v>9.8261956151312113E-2</v>
      </c>
      <c r="CJ104" s="48"/>
      <c r="CK104" s="18">
        <f t="shared" si="94"/>
        <v>0</v>
      </c>
      <c r="CL104" s="15">
        <f>'Investment Analysis'!GD104</f>
        <v>0</v>
      </c>
      <c r="CM104" s="48">
        <v>25318.25</v>
      </c>
      <c r="CN104" s="18">
        <f t="shared" si="105"/>
        <v>1.4759519038076152E-2</v>
      </c>
      <c r="CO104" s="15">
        <f>'Investment Analysis'!GT104</f>
        <v>-7.5596330275229315E-2</v>
      </c>
      <c r="CP104" s="48">
        <v>25656.75</v>
      </c>
      <c r="CQ104" s="18">
        <f t="shared" si="106"/>
        <v>0.19243317856694697</v>
      </c>
      <c r="CR104" s="15">
        <f>'Investment Analysis'!HG104</f>
        <v>0.92174596932756581</v>
      </c>
      <c r="CS104" s="48">
        <v>2970</v>
      </c>
      <c r="CT104" s="18">
        <f t="shared" si="107"/>
        <v>-0.86857011364038661</v>
      </c>
      <c r="CU104" s="15">
        <f>'Investment Analysis'!HN104</f>
        <v>13.165322580645164</v>
      </c>
      <c r="CV104" s="48">
        <v>7456.35</v>
      </c>
      <c r="CW104" s="18">
        <f t="shared" si="108"/>
        <v>-0.74117534755367342</v>
      </c>
      <c r="CX104" s="15">
        <f>'Investment Analysis'!IB104</f>
        <v>0.28016997167138796</v>
      </c>
      <c r="CY104" s="48">
        <v>9225.2000000000007</v>
      </c>
      <c r="CZ104" s="18">
        <f t="shared" si="109"/>
        <v>-0.48419345820519982</v>
      </c>
      <c r="DA104" s="15">
        <f>'Investment Analysis'!II104</f>
        <v>0.31788571428571427</v>
      </c>
      <c r="DB104" s="48"/>
      <c r="DC104" s="18">
        <f t="shared" si="110"/>
        <v>0</v>
      </c>
      <c r="DD104" s="15">
        <f>'Investment Analysis'!IP104</f>
        <v>3.4786174575278261</v>
      </c>
      <c r="DE104" s="48"/>
      <c r="DF104" s="18">
        <f>'Investment Analysis'!IY104</f>
        <v>-4.0863981319322991E-3</v>
      </c>
      <c r="DG104" s="15">
        <f>'Investment Analysis'!IW104</f>
        <v>1.8043835616438355</v>
      </c>
      <c r="DH104" s="48">
        <v>1280.8599999999999</v>
      </c>
      <c r="DI104" s="18">
        <f t="shared" si="111"/>
        <v>-0.80206762269749043</v>
      </c>
      <c r="DJ104" s="15">
        <f>'Investment Analysis'!JD104</f>
        <v>0.29536812297734621</v>
      </c>
      <c r="DK104" s="48">
        <v>2294.35</v>
      </c>
      <c r="DL104" s="18">
        <f t="shared" si="112"/>
        <v>-0.89914501736340069</v>
      </c>
      <c r="DM104" s="15">
        <f>'Investment Analysis'!JK104</f>
        <v>0.12830411369839437</v>
      </c>
      <c r="DN104" s="48">
        <v>1064.7</v>
      </c>
      <c r="DO104" s="18">
        <f t="shared" si="113"/>
        <v>-2.0064427059364891E-2</v>
      </c>
      <c r="DP104" s="15">
        <f>'Investment Analysis'!HU104</f>
        <v>1.9249999999999998</v>
      </c>
      <c r="DQ104" s="48">
        <v>1571.25</v>
      </c>
      <c r="DR104" s="18">
        <f t="shared" si="114"/>
        <v>-0.94697992238906703</v>
      </c>
      <c r="DS104" s="15">
        <f>'Investment Analysis'!JR104</f>
        <v>-0.56740340813227608</v>
      </c>
      <c r="DT104" s="48">
        <v>1226</v>
      </c>
      <c r="DU104" s="18">
        <f t="shared" si="136"/>
        <v>-0.76464031620553363</v>
      </c>
      <c r="DV104" s="15">
        <f>'Investment Analysis'!JY104</f>
        <v>-0.44268774703557312</v>
      </c>
      <c r="DW104" s="48">
        <v>5171.7</v>
      </c>
      <c r="DX104" s="18">
        <f t="shared" si="116"/>
        <v>-0.62073188618363151</v>
      </c>
      <c r="DY104" s="15">
        <f>'Investment Analysis'!KF104</f>
        <v>-0.12268993839835732</v>
      </c>
      <c r="DZ104" s="48">
        <v>5016</v>
      </c>
      <c r="EA104" s="18">
        <f t="shared" si="117"/>
        <v>-0.74932533733133433</v>
      </c>
      <c r="EB104" s="15">
        <f>'Investment Analysis'!KM104</f>
        <v>1.9364928909952606</v>
      </c>
      <c r="EC104" s="48">
        <v>2087.8000000000002</v>
      </c>
      <c r="ED104" s="18">
        <f>'Investment Analysis'!KV104</f>
        <v>0.47524752475247523</v>
      </c>
      <c r="EE104" s="15">
        <f>'Investment Analysis'!KT104</f>
        <v>-0.43129770992366417</v>
      </c>
      <c r="EF104" s="48">
        <v>1389</v>
      </c>
      <c r="EG104" s="18">
        <f t="shared" si="118"/>
        <v>-0.94167296548248924</v>
      </c>
      <c r="EH104" s="15">
        <f>'Investment Analysis'!LH104</f>
        <v>0.55065587496511315</v>
      </c>
      <c r="EI104" s="48">
        <v>7034.3</v>
      </c>
      <c r="EJ104" s="18">
        <f>'Investment Analysis'!LQ104</f>
        <v>0.38371052295102936</v>
      </c>
      <c r="EK104" s="15">
        <f>'Investment Analysis'!LO104</f>
        <v>0.23679999999999998</v>
      </c>
      <c r="EL104" s="48"/>
      <c r="EM104" s="18">
        <f t="shared" si="135"/>
        <v>0</v>
      </c>
      <c r="EN104" s="15">
        <f>'Investment Analysis'!LX104</f>
        <v>0.50918918918918932</v>
      </c>
      <c r="EO104" s="48">
        <v>11590</v>
      </c>
      <c r="EP104" s="68">
        <f t="shared" si="143"/>
        <v>2.3228464419475654</v>
      </c>
      <c r="EQ104" s="15">
        <f>'Investment Analysis'!MC104</f>
        <v>-0.39235955056179778</v>
      </c>
      <c r="ER104" s="48">
        <v>8206</v>
      </c>
      <c r="ES104" s="18">
        <f>'Investment Analysis'!LX104</f>
        <v>0.50918918918918932</v>
      </c>
      <c r="ET104" s="15">
        <f>'Investment Analysis'!LA104</f>
        <v>-0.60656193521479218</v>
      </c>
      <c r="EU104" s="48">
        <v>1986.5</v>
      </c>
      <c r="EV104" s="18">
        <f>'Investment Analysis'!ML104</f>
        <v>0.87140838436175205</v>
      </c>
      <c r="EW104" s="15">
        <f>'Investment Analysis'!MJ104</f>
        <v>4.3544474393530992</v>
      </c>
      <c r="EX104" s="48">
        <v>27497.5</v>
      </c>
      <c r="EY104" s="18">
        <f t="shared" si="120"/>
        <v>-0.5839857785846666</v>
      </c>
      <c r="EZ104" s="15">
        <f>'Investment Analysis'!MQ104</f>
        <v>-0.12637013502779992</v>
      </c>
      <c r="FA104" s="48"/>
      <c r="FB104" s="18">
        <f t="shared" si="121"/>
        <v>0</v>
      </c>
      <c r="FC104" s="15">
        <f>'Investment Analysis'!MX104</f>
        <v>-0.38811691423095357</v>
      </c>
      <c r="FD104" s="48">
        <v>1176.45</v>
      </c>
      <c r="FE104" s="18">
        <f t="shared" si="122"/>
        <v>-0.92587797225267454</v>
      </c>
      <c r="FF104" s="15">
        <f>'Investment Analysis'!NE104</f>
        <v>0.73684210526315785</v>
      </c>
      <c r="FG104" s="48"/>
      <c r="FH104" s="18">
        <f t="shared" si="123"/>
        <v>0</v>
      </c>
      <c r="FI104" s="15">
        <f>'Investment Analysis'!NL104</f>
        <v>-0.9607780865422787</v>
      </c>
      <c r="FJ104" s="48">
        <v>11165</v>
      </c>
      <c r="FK104" s="18">
        <f t="shared" si="124"/>
        <v>-0.4137999831989248</v>
      </c>
      <c r="FL104" s="15">
        <f>'Investment Analysis'!NS104</f>
        <v>2.4026666666666667</v>
      </c>
      <c r="FM104" s="48">
        <v>1665.4</v>
      </c>
      <c r="FN104" s="18">
        <f t="shared" si="125"/>
        <v>-0.93437700712813698</v>
      </c>
      <c r="FO104" s="15">
        <f>'Investment Analysis'!NZ104</f>
        <v>-5.2457897132453343E-2</v>
      </c>
      <c r="FP104" s="48"/>
      <c r="FQ104" s="18">
        <f t="shared" si="126"/>
        <v>0</v>
      </c>
      <c r="FR104" s="15">
        <f>'Investment Analysis'!OG104</f>
        <v>-0.99264412637922628</v>
      </c>
      <c r="FS104" s="48">
        <v>11900</v>
      </c>
      <c r="FT104" s="18">
        <f t="shared" si="127"/>
        <v>-0.53274238988524703</v>
      </c>
      <c r="FU104" s="15">
        <f>'Investment Analysis'!ON104</f>
        <v>1.2426383981154299</v>
      </c>
      <c r="FV104" s="48"/>
      <c r="FW104" s="18">
        <f t="shared" si="128"/>
        <v>0</v>
      </c>
      <c r="FX104" s="15">
        <f>'Investment Analysis'!OU104</f>
        <v>-0.42207792207792205</v>
      </c>
      <c r="FY104" s="48"/>
      <c r="FZ104" s="18">
        <f t="shared" si="129"/>
        <v>0</v>
      </c>
      <c r="GA104" s="15">
        <f>'Investment Analysis'!PB104</f>
        <v>3.2</v>
      </c>
      <c r="GB104" s="48"/>
      <c r="GC104" s="18">
        <f>'Investment Analysis'!PK104</f>
        <v>0.10443264954812798</v>
      </c>
      <c r="GD104" s="15">
        <f>'Investment Analysis'!PI104</f>
        <v>-0.33667432510051692</v>
      </c>
      <c r="GE104" s="48">
        <v>10386</v>
      </c>
      <c r="GF104" s="18">
        <f>'Investment Analysis'!PY104</f>
        <v>-0.15204678362573104</v>
      </c>
      <c r="GG104" s="15">
        <f>'Investment Analysis'!PW104</f>
        <v>-0.50114678899082576</v>
      </c>
      <c r="GH104" s="48">
        <v>1428.5</v>
      </c>
      <c r="GI104" s="18">
        <f>'Investment Analysis'!QF104</f>
        <v>0.12829873787420462</v>
      </c>
      <c r="GJ104" s="15">
        <f>'Investment Analysis'!QD104</f>
        <v>-0.35878360354485905</v>
      </c>
      <c r="GK104" s="48">
        <v>6186</v>
      </c>
      <c r="GL104" s="18">
        <f>'Investment Analysis'!QM104</f>
        <v>-7.6923076923076983E-2</v>
      </c>
      <c r="GM104" s="15">
        <f>'Investment Analysis'!QK104</f>
        <v>-0.52191235059760954</v>
      </c>
      <c r="GN104" s="48">
        <v>15621.76</v>
      </c>
      <c r="GO104" s="18">
        <f>'Investment Analysis'!QT104</f>
        <v>-0.15592334494773527</v>
      </c>
      <c r="GP104" s="15">
        <f>'Investment Analysis'!QR104</f>
        <v>-0.98818840049733048</v>
      </c>
      <c r="GQ104" s="48">
        <v>4419.8</v>
      </c>
      <c r="GR104" s="18">
        <f>'Investment Analysis'!RA104</f>
        <v>-0.35349407437678787</v>
      </c>
      <c r="GS104" s="15">
        <f>'Investment Analysis'!QY104</f>
        <v>-0.55184135977337101</v>
      </c>
      <c r="GT104" s="48">
        <v>1573.2</v>
      </c>
      <c r="GU104" s="18">
        <f>'Investment Analysis'!RH104</f>
        <v>0.18868686868686876</v>
      </c>
      <c r="GV104" s="15">
        <f>'Investment Analysis'!RF104</f>
        <v>-0.36444156405271111</v>
      </c>
      <c r="GW104" s="48"/>
      <c r="GX104" s="18">
        <f>'Investment Analysis'!RO104</f>
        <v>-1.6368442456283036E-2</v>
      </c>
      <c r="GY104" s="15">
        <f>'Investment Analysis'!RM104</f>
        <v>-0.10242137489563044</v>
      </c>
      <c r="GZ104" s="48">
        <v>14070</v>
      </c>
      <c r="HA104" s="18">
        <f>'Investment Analysis'!RV104</f>
        <v>-0.32485604606525909</v>
      </c>
      <c r="HB104" s="15">
        <f>'Investment Analysis'!RT104</f>
        <v>-3.8934426229508212E-2</v>
      </c>
      <c r="HC104" s="48">
        <v>12633</v>
      </c>
      <c r="HD104" s="18">
        <f>'Investment Analysis'!SC104</f>
        <v>0.67036890122967085</v>
      </c>
      <c r="HE104" s="15">
        <f>'Investment Analysis'!SA104</f>
        <v>-5.0578686306929237E-2</v>
      </c>
      <c r="HF104" s="48">
        <v>602.5</v>
      </c>
      <c r="HG104" s="18">
        <f>'Investment Analysis'!SJ104</f>
        <v>-0.21035386631716901</v>
      </c>
      <c r="HH104" s="15">
        <f>'Investment Analysis'!SH104</f>
        <v>-3.5999999999999942E-2</v>
      </c>
      <c r="HI104" s="48">
        <v>865.75</v>
      </c>
      <c r="HJ104" s="18">
        <f>'Investment Analysis'!SM104</f>
        <v>-3.114930182599358E-2</v>
      </c>
      <c r="HK104" s="15">
        <f>'Investment Analysis'!SK104</f>
        <v>0</v>
      </c>
      <c r="HL104" s="48"/>
      <c r="HM104" s="18">
        <f>'Investment Analysis'!SP104</f>
        <v>0</v>
      </c>
      <c r="HN104" s="15">
        <f>'Investment Analysis'!SN104</f>
        <v>-3.2065301124434502E-2</v>
      </c>
      <c r="HO104" s="48"/>
      <c r="HP104" s="18">
        <f>'Investment Analysis'!TE104</f>
        <v>0.36217948717948723</v>
      </c>
      <c r="HQ104" s="15">
        <f>'Investment Analysis'!TC104</f>
        <v>-0.47361902402774336</v>
      </c>
      <c r="HR104" s="48"/>
      <c r="HS104" s="18">
        <f>'Investment Analysis'!TL104</f>
        <v>-1.0619469026548813E-2</v>
      </c>
      <c r="HT104" s="15">
        <f>'Investment Analysis'!TJ104</f>
        <v>-0.23772727272727279</v>
      </c>
      <c r="HU104" s="48"/>
      <c r="HV104" s="18">
        <f>'Investment Analysis'!TS104</f>
        <v>0.2423529411764706</v>
      </c>
      <c r="HW104" s="15">
        <f>'Investment Analysis'!TQ104</f>
        <v>-0.46127553511693492</v>
      </c>
      <c r="HX104" s="48"/>
      <c r="HY104" s="18">
        <f>'Investment Analysis'!TZ104</f>
        <v>0.42105263157894751</v>
      </c>
      <c r="HZ104" s="15">
        <f>'Investment Analysis'!TX104</f>
        <v>-0.44897959183673469</v>
      </c>
      <c r="IA104" s="48"/>
      <c r="IB104" s="18">
        <f>'Investment Analysis'!UG104</f>
        <v>0</v>
      </c>
      <c r="IC104" s="15">
        <f>'Investment Analysis'!UE104</f>
        <v>0</v>
      </c>
      <c r="ID104" s="48"/>
      <c r="IE104" s="18">
        <f>'Investment Analysis'!UN104</f>
        <v>0</v>
      </c>
      <c r="IF104" s="15">
        <f>'Investment Analysis'!UL104</f>
        <v>0</v>
      </c>
      <c r="IG104" s="48"/>
      <c r="IH104" s="18">
        <f>'Investment Analysis'!UU104</f>
        <v>0</v>
      </c>
      <c r="II104" s="15">
        <f>'Investment Analysis'!US104</f>
        <v>0</v>
      </c>
      <c r="IJ104" s="48"/>
      <c r="IK104" s="18">
        <f>'Investment Analysis'!VB104</f>
        <v>0</v>
      </c>
      <c r="IL104" s="15">
        <f>'Investment Analysis'!UZ104</f>
        <v>0</v>
      </c>
      <c r="IM104" s="48"/>
      <c r="IN104" s="18">
        <f>'Investment Analysis'!VI104</f>
        <v>0</v>
      </c>
      <c r="IO104" s="15">
        <f>'Investment Analysis'!VG104</f>
        <v>0</v>
      </c>
      <c r="IP104" s="18"/>
      <c r="IQ104" s="18"/>
      <c r="IR104" s="18"/>
      <c r="IS104" s="108">
        <f t="shared" si="133"/>
        <v>-73.76999999966938</v>
      </c>
      <c r="IT104" s="48">
        <f t="shared" si="134"/>
        <v>1009930.1400000001</v>
      </c>
      <c r="IU104" s="101">
        <f t="shared" si="130"/>
        <v>0</v>
      </c>
      <c r="IV104" s="101"/>
      <c r="IW104" s="15">
        <f t="shared" si="131"/>
        <v>-2.6582112760373759E-2</v>
      </c>
      <c r="IX104" s="113">
        <f t="shared" si="132"/>
        <v>-27579.189999999828</v>
      </c>
      <c r="IY104" s="21">
        <f t="shared" si="145"/>
        <v>0.23086656113709497</v>
      </c>
      <c r="IZ104" s="173">
        <f t="shared" si="146"/>
        <v>190777.25000000012</v>
      </c>
    </row>
    <row r="105" spans="1:260" x14ac:dyDescent="0.2">
      <c r="A105" s="3">
        <f>'Investment Analysis'!A105</f>
        <v>45797</v>
      </c>
      <c r="B105" s="4">
        <f>'Investment Analysis'!B105</f>
        <v>45797</v>
      </c>
      <c r="C105" s="27">
        <f>'Investment Analysis'!C105</f>
        <v>42677.24</v>
      </c>
      <c r="D105" s="14">
        <f>'Investment Analysis'!D105</f>
        <v>-114.83000000000175</v>
      </c>
      <c r="E105" s="15">
        <f>'Investment Analysis'!E105</f>
        <v>-2.6834411142064815E-3</v>
      </c>
      <c r="F105" s="13">
        <f>'Investment Analysis'!G105</f>
        <v>5940.46</v>
      </c>
      <c r="G105" s="14">
        <f>'Investment Analysis'!H105</f>
        <v>-23.140000000000327</v>
      </c>
      <c r="H105" s="15">
        <f>'Investment Analysis'!I105</f>
        <v>-3.8802065866255829E-3</v>
      </c>
      <c r="I105" s="13">
        <f>'Investment Analysis'!K105</f>
        <v>19142.71</v>
      </c>
      <c r="J105" s="14">
        <f>'Investment Analysis'!L105</f>
        <v>-72.75</v>
      </c>
      <c r="K105" s="15">
        <f>'Investment Analysis'!M105</f>
        <v>-3.7860139700012386E-3</v>
      </c>
      <c r="L105" s="41">
        <f>'Investment Analysis'!T105</f>
        <v>261.03044140456672</v>
      </c>
      <c r="M105" s="21">
        <f>'Investment Analysis'!V105</f>
        <v>-1.6217141286057827E-3</v>
      </c>
      <c r="N105" s="21">
        <f>'Investment Analysis'!W105</f>
        <v>8.9320836948063656E-3</v>
      </c>
      <c r="P105" s="48">
        <f>'Investment Analysis'!Y105</f>
        <v>433336.11</v>
      </c>
      <c r="Q105" s="18"/>
      <c r="R105" s="83"/>
      <c r="S105" s="48">
        <v>4233.24</v>
      </c>
      <c r="T105" s="18">
        <f>'Investment Analysis'!AH105</f>
        <v>-3.5920235946647873E-2</v>
      </c>
      <c r="U105" s="15">
        <f>'Investment Analysis'!AF105</f>
        <v>0.32918613825332266</v>
      </c>
      <c r="V105" s="48">
        <v>6928.23</v>
      </c>
      <c r="W105" s="18">
        <f>'Investment Analysis'!AO105</f>
        <v>3.4712315739419894E-2</v>
      </c>
      <c r="X105" s="15">
        <f>'Investment Analysis'!AM105</f>
        <v>0.16989247311827957</v>
      </c>
      <c r="Y105" s="48">
        <v>8983.9500000000007</v>
      </c>
      <c r="Z105" s="18">
        <f t="shared" si="104"/>
        <v>-9.9443664795509146E-2</v>
      </c>
      <c r="AA105" s="15">
        <f>'Investment Analysis'!GM105</f>
        <v>-6.4550264550264497E-2</v>
      </c>
      <c r="AB105" s="48">
        <v>2438.63</v>
      </c>
      <c r="AC105" s="18">
        <f t="shared" si="137"/>
        <v>4.7974577544123171</v>
      </c>
      <c r="AD105" s="15">
        <f>'Investment Analysis'!AT105</f>
        <v>0.18760856977417498</v>
      </c>
      <c r="AE105" s="48">
        <v>11152.76</v>
      </c>
      <c r="AF105" s="18">
        <f>'Investment Analysis'!BC105</f>
        <v>1.17537587541016E-2</v>
      </c>
      <c r="AG105" s="15">
        <f>'Investment Analysis'!BA105</f>
        <v>0.54056674123788229</v>
      </c>
      <c r="AH105" s="48"/>
      <c r="AI105" s="18">
        <f t="shared" si="138"/>
        <v>0</v>
      </c>
      <c r="AJ105" s="15">
        <f>'Investment Analysis'!BH105</f>
        <v>0</v>
      </c>
      <c r="AK105" s="48">
        <v>19418.43</v>
      </c>
      <c r="AL105" s="18">
        <f t="shared" si="139"/>
        <v>5.8672809981804006</v>
      </c>
      <c r="AM105" s="15">
        <f>'Investment Analysis'!BO105</f>
        <v>0.20107780397440198</v>
      </c>
      <c r="AN105" s="48">
        <v>14245.46</v>
      </c>
      <c r="AO105" s="18">
        <f t="shared" si="98"/>
        <v>8.5356594827586196</v>
      </c>
      <c r="AP105" s="15">
        <f>'Investment Analysis'!BV105</f>
        <v>4.1867954911433233E-2</v>
      </c>
      <c r="AQ105" s="48">
        <v>0</v>
      </c>
      <c r="AR105" s="18">
        <f t="shared" si="99"/>
        <v>0</v>
      </c>
      <c r="AS105" s="15">
        <f>'Investment Analysis'!CC105</f>
        <v>0</v>
      </c>
      <c r="AT105" s="48">
        <v>23321.19</v>
      </c>
      <c r="AU105" s="18">
        <f>'Investment Analysis'!CL105</f>
        <v>-0.10651920838183936</v>
      </c>
      <c r="AV105" s="15">
        <f>'Investment Analysis'!CJ105</f>
        <v>1.5547469401256992E-2</v>
      </c>
      <c r="AW105" s="48">
        <v>17563.87</v>
      </c>
      <c r="AX105" s="18">
        <f t="shared" si="140"/>
        <v>1.6674634932183078E-2</v>
      </c>
      <c r="AY105" s="15">
        <f>'Investment Analysis'!CQ105</f>
        <v>1.6592214422463291E-2</v>
      </c>
      <c r="AZ105" s="48">
        <v>15519.13</v>
      </c>
      <c r="BA105" s="18">
        <f>'Investment Analysis'!CZ105</f>
        <v>-3.8090128755364855E-2</v>
      </c>
      <c r="BB105" s="15">
        <f>'Investment Analysis'!CX105</f>
        <v>0.11539657853810267</v>
      </c>
      <c r="BC105" s="48">
        <v>9352.41</v>
      </c>
      <c r="BD105" s="18">
        <f t="shared" si="141"/>
        <v>2.9191723931879299</v>
      </c>
      <c r="BE105" s="15">
        <f>'Investment Analysis'!DE105</f>
        <v>-9.5564700502972097E-2</v>
      </c>
      <c r="BF105" s="48">
        <v>4622.22</v>
      </c>
      <c r="BG105" s="18">
        <f>'Investment Analysis'!DN105</f>
        <v>0.14919354838709695</v>
      </c>
      <c r="BH105" s="15">
        <f>'Investment Analysis'!DL105</f>
        <v>9.7395243488108824E-2</v>
      </c>
      <c r="BI105" s="48">
        <v>2375.42</v>
      </c>
      <c r="BJ105" s="18">
        <f>'Investment Analysis'!EB105</f>
        <v>-8.1864356139826663E-2</v>
      </c>
      <c r="BK105" s="15">
        <f>'Investment Analysis'!DZ105</f>
        <v>0.63980789754535772</v>
      </c>
      <c r="BL105" s="48">
        <v>4113.91</v>
      </c>
      <c r="BM105" s="18">
        <f>'Investment Analysis'!EI105</f>
        <v>-5.1247288503253809E-2</v>
      </c>
      <c r="BN105" s="15">
        <f>'Investment Analysis'!EG105</f>
        <v>0.66381359961959108</v>
      </c>
      <c r="BO105" s="48"/>
      <c r="BP105" s="18">
        <f>'Investment Analysis'!DU105</f>
        <v>7.1691176470588341E-2</v>
      </c>
      <c r="BQ105" s="15">
        <f>'Investment Analysis'!DS105</f>
        <v>0</v>
      </c>
      <c r="BR105" s="48">
        <v>5612.38</v>
      </c>
      <c r="BS105" s="18">
        <f>'Investment Analysis'!EP105</f>
        <v>1.7879604672057584E-2</v>
      </c>
      <c r="BT105" s="15">
        <f>'Investment Analysis'!EN105</f>
        <v>0.75534552215680195</v>
      </c>
      <c r="BU105" s="48">
        <v>13557.02</v>
      </c>
      <c r="BV105" s="18">
        <f t="shared" si="142"/>
        <v>0.45086956521739135</v>
      </c>
      <c r="BW105" s="15">
        <f>'Investment Analysis'!EU105</f>
        <v>6.0154683471784633E-2</v>
      </c>
      <c r="BX105" s="48">
        <v>19644.34</v>
      </c>
      <c r="BY105" s="18">
        <f t="shared" si="91"/>
        <v>-0.76778299999999999</v>
      </c>
      <c r="BZ105" s="15">
        <f>'Investment Analysis'!FB105</f>
        <v>0</v>
      </c>
      <c r="CA105" s="48">
        <v>20352.599999999999</v>
      </c>
      <c r="CB105" s="18">
        <f t="shared" si="144"/>
        <v>-0.12273275862068972</v>
      </c>
      <c r="CC105" s="15">
        <f>'Investment Analysis'!FI105</f>
        <v>-6.2965470548408925E-2</v>
      </c>
      <c r="CD105" s="48">
        <v>18422.740000000002</v>
      </c>
      <c r="CE105" s="18">
        <f>'Investment Analysis'!FR105</f>
        <v>9.1379500165143495E-3</v>
      </c>
      <c r="CF105" s="15">
        <f>'Investment Analysis'!FP105</f>
        <v>0.57653938768489843</v>
      </c>
      <c r="CG105" s="48">
        <v>5213.71</v>
      </c>
      <c r="CH105" s="18">
        <f>'Investment Analysis'!FR105</f>
        <v>9.1379500165143495E-3</v>
      </c>
      <c r="CI105" s="15">
        <f>'Investment Analysis'!FW105</f>
        <v>9.1332500283994006E-2</v>
      </c>
      <c r="CJ105" s="48"/>
      <c r="CK105" s="18">
        <f t="shared" si="94"/>
        <v>0</v>
      </c>
      <c r="CL105" s="15">
        <f>'Investment Analysis'!GD105</f>
        <v>0</v>
      </c>
      <c r="CM105" s="48">
        <v>25419.87</v>
      </c>
      <c r="CN105" s="18">
        <f t="shared" si="105"/>
        <v>1.8832464929859679E-2</v>
      </c>
      <c r="CO105" s="15">
        <f>'Investment Analysis'!GT105</f>
        <v>-6.7889908256880779E-2</v>
      </c>
      <c r="CP105" s="48">
        <v>25786.5</v>
      </c>
      <c r="CQ105" s="18">
        <f t="shared" si="106"/>
        <v>0.1984634904700158</v>
      </c>
      <c r="CR105" s="15">
        <f>'Investment Analysis'!HG105</f>
        <v>0.93146452446491779</v>
      </c>
      <c r="CS105" s="48">
        <v>2950</v>
      </c>
      <c r="CT105" s="18">
        <f t="shared" si="107"/>
        <v>-0.86945516338018192</v>
      </c>
      <c r="CU105" s="15">
        <f>'Investment Analysis'!HN105</f>
        <v>13.411290322580648</v>
      </c>
      <c r="CV105" s="48">
        <v>7390.9</v>
      </c>
      <c r="CW105" s="18">
        <f t="shared" si="108"/>
        <v>-0.74344724647239524</v>
      </c>
      <c r="CX105" s="15">
        <f>'Investment Analysis'!IB105</f>
        <v>0.26893295561850794</v>
      </c>
      <c r="CY105" s="48">
        <v>9267.2000000000007</v>
      </c>
      <c r="CZ105" s="18">
        <f t="shared" si="109"/>
        <v>-0.48184512161028792</v>
      </c>
      <c r="DA105" s="15">
        <f>'Investment Analysis'!II105</f>
        <v>0.32388571428571433</v>
      </c>
      <c r="DB105" s="48"/>
      <c r="DC105" s="18">
        <f t="shared" si="110"/>
        <v>0</v>
      </c>
      <c r="DD105" s="15">
        <f>'Investment Analysis'!IP105</f>
        <v>3.4526459675844561</v>
      </c>
      <c r="DE105" s="48"/>
      <c r="DF105" s="18">
        <f>'Investment Analysis'!IY105</f>
        <v>1.9653629110721892E-2</v>
      </c>
      <c r="DG105" s="15">
        <f>'Investment Analysis'!IW105</f>
        <v>1.8712328767123287</v>
      </c>
      <c r="DH105" s="48">
        <v>1274.2</v>
      </c>
      <c r="DI105" s="18">
        <f t="shared" si="111"/>
        <v>-0.80309679812090495</v>
      </c>
      <c r="DJ105" s="15">
        <f>'Investment Analysis'!JD105</f>
        <v>0.2886326860841425</v>
      </c>
      <c r="DK105" s="48">
        <v>2290.85</v>
      </c>
      <c r="DL105" s="18">
        <f t="shared" si="112"/>
        <v>-0.89929887028001232</v>
      </c>
      <c r="DM105" s="15">
        <f>'Investment Analysis'!JK105</f>
        <v>0.12658290098109129</v>
      </c>
      <c r="DN105" s="48">
        <v>1049.5</v>
      </c>
      <c r="DO105" s="18">
        <f t="shared" si="113"/>
        <v>-3.4054302807179013E-2</v>
      </c>
      <c r="DP105" s="15">
        <f>'Investment Analysis'!HU105</f>
        <v>1.8832417582417587</v>
      </c>
      <c r="DQ105" s="54">
        <v>12050.85</v>
      </c>
      <c r="DR105" s="18">
        <f t="shared" si="114"/>
        <v>-0.59335751645014345</v>
      </c>
      <c r="DS105" s="15">
        <f>'Investment Analysis'!JR105</f>
        <v>-0.57111523536359032</v>
      </c>
      <c r="DT105" s="48">
        <v>1174</v>
      </c>
      <c r="DU105" s="18">
        <f t="shared" si="136"/>
        <v>-0.78519367588932809</v>
      </c>
      <c r="DV105" s="15">
        <f>'Investment Analysis'!JY105</f>
        <v>-0.4268774703557312</v>
      </c>
      <c r="DW105" s="48">
        <v>5184.1000000000004</v>
      </c>
      <c r="DX105" s="18">
        <f t="shared" si="116"/>
        <v>-0.6198225286007627</v>
      </c>
      <c r="DY105" s="15">
        <f>'Investment Analysis'!KF105</f>
        <v>-0.12628336755646821</v>
      </c>
      <c r="DZ105" s="48">
        <v>5106</v>
      </c>
      <c r="EA105" s="18">
        <f t="shared" si="117"/>
        <v>-0.7448275862068966</v>
      </c>
      <c r="EB105" s="15">
        <f>'Investment Analysis'!KM105</f>
        <v>1.9436018957345969</v>
      </c>
      <c r="EC105" s="48">
        <v>2068.6</v>
      </c>
      <c r="ED105" s="18">
        <f>'Investment Analysis'!KV105</f>
        <v>0.44158415841584153</v>
      </c>
      <c r="EE105" s="15">
        <f>'Investment Analysis'!KT105</f>
        <v>-0.44427480916030537</v>
      </c>
      <c r="EF105" s="54">
        <v>7017.5</v>
      </c>
      <c r="EG105" s="18">
        <f t="shared" si="118"/>
        <v>-0.70532039976484417</v>
      </c>
      <c r="EH105" s="15">
        <f>'Investment Analysis'!LH105</f>
        <v>0.56684342729556247</v>
      </c>
      <c r="EI105" s="48">
        <v>7317.05</v>
      </c>
      <c r="EJ105" s="18">
        <f>'Investment Analysis'!LQ105</f>
        <v>0.43933000895026214</v>
      </c>
      <c r="EK105" s="15">
        <f>'Investment Analysis'!LO105</f>
        <v>0.28651428571428561</v>
      </c>
      <c r="EL105" s="48"/>
      <c r="EM105" s="18">
        <f t="shared" si="135"/>
        <v>0</v>
      </c>
      <c r="EN105" s="15">
        <f>'Investment Analysis'!LX105</f>
        <v>0.55351351351351341</v>
      </c>
      <c r="EO105" s="48">
        <v>11900</v>
      </c>
      <c r="EP105" s="68">
        <f t="shared" si="143"/>
        <v>2.4157303370786516</v>
      </c>
      <c r="EQ105" s="15">
        <f>'Investment Analysis'!MC105</f>
        <v>-0.39325842696629215</v>
      </c>
      <c r="ER105" s="48">
        <v>8174.72</v>
      </c>
      <c r="ES105" s="18">
        <f>'Investment Analysis'!LX105</f>
        <v>0.55351351351351341</v>
      </c>
      <c r="ET105" s="15">
        <f>'Investment Analysis'!LA105</f>
        <v>-0.60739607952175734</v>
      </c>
      <c r="EU105" s="54">
        <v>24420.5</v>
      </c>
      <c r="EV105" s="18">
        <f>'Investment Analysis'!ML105</f>
        <v>0.76966556759302873</v>
      </c>
      <c r="EW105" s="15">
        <f>'Investment Analysis'!MJ105</f>
        <v>4.0633423180592994</v>
      </c>
      <c r="EX105" s="54">
        <v>38573.5</v>
      </c>
      <c r="EY105" s="18">
        <f t="shared" si="120"/>
        <v>-0.41641514429441356</v>
      </c>
      <c r="EZ105" s="15">
        <f>'Investment Analysis'!MQ105</f>
        <v>-0.12462271644162043</v>
      </c>
      <c r="FA105" s="48"/>
      <c r="FB105" s="18">
        <f t="shared" si="121"/>
        <v>0</v>
      </c>
      <c r="FC105" s="15">
        <f>'Investment Analysis'!MX105</f>
        <v>-0.34259702922855773</v>
      </c>
      <c r="FD105" s="48">
        <v>1176.3</v>
      </c>
      <c r="FE105" s="18">
        <f t="shared" si="122"/>
        <v>-0.92588742297660009</v>
      </c>
      <c r="FF105" s="15">
        <f>'Investment Analysis'!NE105</f>
        <v>0.73662065401934007</v>
      </c>
      <c r="FG105" s="48"/>
      <c r="FH105" s="18">
        <f t="shared" si="123"/>
        <v>0</v>
      </c>
      <c r="FI105" s="15">
        <f>'Investment Analysis'!NL105</f>
        <v>-0.95926955140928949</v>
      </c>
      <c r="FJ105" s="48">
        <v>11251</v>
      </c>
      <c r="FK105" s="18">
        <f t="shared" si="124"/>
        <v>-0.40928469422043018</v>
      </c>
      <c r="FL105" s="15">
        <f>'Investment Analysis'!NS105</f>
        <v>2.4288761904761906</v>
      </c>
      <c r="FM105" s="48">
        <v>1639.8</v>
      </c>
      <c r="FN105" s="18">
        <f t="shared" si="125"/>
        <v>-0.93538574293786425</v>
      </c>
      <c r="FO105" s="15">
        <f>'Investment Analysis'!NZ105</f>
        <v>-6.702321347291762E-2</v>
      </c>
      <c r="FP105" s="48"/>
      <c r="FQ105" s="18">
        <f t="shared" si="126"/>
        <v>0</v>
      </c>
      <c r="FR105" s="15">
        <f>'Investment Analysis'!OG105</f>
        <v>-0.99273275136260919</v>
      </c>
      <c r="FS105" s="54">
        <v>21395.25</v>
      </c>
      <c r="FT105" s="18">
        <f t="shared" si="127"/>
        <v>-0.15990811909179256</v>
      </c>
      <c r="FU105" s="15">
        <f>'Investment Analysis'!ON105</f>
        <v>1.2400471142520613</v>
      </c>
      <c r="FV105" s="48"/>
      <c r="FW105" s="18">
        <f t="shared" si="128"/>
        <v>0</v>
      </c>
      <c r="FX105" s="15">
        <f>'Investment Analysis'!OU105</f>
        <v>-0.41948051948051951</v>
      </c>
      <c r="FY105" s="48"/>
      <c r="FZ105" s="18">
        <f t="shared" si="129"/>
        <v>0</v>
      </c>
      <c r="GA105" s="15">
        <f>'Investment Analysis'!PB105</f>
        <v>3.199384615384615</v>
      </c>
      <c r="GB105" s="48"/>
      <c r="GC105" s="18">
        <f>'Investment Analysis'!PK105</f>
        <v>0.103715392339693</v>
      </c>
      <c r="GD105" s="15">
        <f>'Investment Analysis'!PI105</f>
        <v>-0.33710511200459503</v>
      </c>
      <c r="GE105" s="48">
        <v>10653.6</v>
      </c>
      <c r="GF105" s="18">
        <f>'Investment Analysis'!PY105</f>
        <v>-0.14230019493177379</v>
      </c>
      <c r="GG105" s="15">
        <f>'Investment Analysis'!PW105</f>
        <v>-0.49541284403669722</v>
      </c>
      <c r="GH105" s="54">
        <v>15779.5</v>
      </c>
      <c r="GI105" s="18">
        <f>'Investment Analysis'!QF105</f>
        <v>0.12016272035047455</v>
      </c>
      <c r="GJ105" s="15">
        <f>'Investment Analysis'!QD105</f>
        <v>-0.36340733276030701</v>
      </c>
      <c r="GK105" s="54">
        <v>10222.5</v>
      </c>
      <c r="GL105" s="18">
        <f>'Investment Analysis'!QM105</f>
        <v>-2.3076923076923096E-2</v>
      </c>
      <c r="GM105" s="15">
        <f>'Investment Analysis'!QK105</f>
        <v>-0.49402390438247007</v>
      </c>
      <c r="GN105" s="48">
        <v>15077.81</v>
      </c>
      <c r="GO105" s="18">
        <f>'Investment Analysis'!QT105</f>
        <v>-0.17944250871080142</v>
      </c>
      <c r="GP105" s="15">
        <f>'Investment Analysis'!QR105</f>
        <v>-0.98851751627294671</v>
      </c>
      <c r="GQ105" s="48">
        <v>4563.8999999999996</v>
      </c>
      <c r="GR105" s="18">
        <f>'Investment Analysis'!RA105</f>
        <v>-0.37474458520637516</v>
      </c>
      <c r="GS105" s="15">
        <f>'Investment Analysis'!QY105</f>
        <v>-0.56657223796033995</v>
      </c>
      <c r="GT105" s="54">
        <v>9421.7999999999993</v>
      </c>
      <c r="GU105" s="18">
        <f>'Investment Analysis'!RH105</f>
        <v>0.18626262626262624</v>
      </c>
      <c r="GV105" s="15">
        <f>'Investment Analysis'!RF105</f>
        <v>-0.36573774033268525</v>
      </c>
      <c r="GW105" s="48"/>
      <c r="GX105" s="18">
        <f>'Investment Analysis'!RO105</f>
        <v>-1.66226108174055E-2</v>
      </c>
      <c r="GY105" s="15">
        <f>'Investment Analysis'!RM105</f>
        <v>-0.10265330735689777</v>
      </c>
      <c r="GZ105" s="48">
        <v>14050</v>
      </c>
      <c r="HA105" s="18">
        <f>'Investment Analysis'!RV105</f>
        <v>-0.32581573896353161</v>
      </c>
      <c r="HB105" s="15">
        <f>'Investment Analysis'!RT105</f>
        <v>-4.0300546448087421E-2</v>
      </c>
      <c r="HC105" s="54">
        <v>25118</v>
      </c>
      <c r="HD105" s="18">
        <f>'Investment Analysis'!SC105</f>
        <v>0.66058442417030294</v>
      </c>
      <c r="HE105" s="15">
        <f>'Investment Analysis'!SA105</f>
        <v>-5.6140087178716359E-2</v>
      </c>
      <c r="HF105" s="48">
        <v>3576</v>
      </c>
      <c r="HG105" s="18">
        <f>'Investment Analysis'!SJ105</f>
        <v>-0.21887287024901703</v>
      </c>
      <c r="HH105" s="15">
        <f>'Investment Analysis'!SH105</f>
        <v>-4.6400000000000004E-2</v>
      </c>
      <c r="HI105" s="54">
        <v>3450</v>
      </c>
      <c r="HJ105" s="18">
        <f>'Investment Analysis'!SM105</f>
        <v>-1.5521064301552119E-2</v>
      </c>
      <c r="HK105" s="15">
        <f>'Investment Analysis'!SK105</f>
        <v>0</v>
      </c>
      <c r="HL105" s="48"/>
      <c r="HM105" s="18">
        <f>'Investment Analysis'!SP105</f>
        <v>0</v>
      </c>
      <c r="HN105" s="15">
        <f>'Investment Analysis'!SN105</f>
        <v>-1.3899350172946337E-2</v>
      </c>
      <c r="HO105" s="48"/>
      <c r="HP105" s="18">
        <f>'Investment Analysis'!TE105</f>
        <v>0.32307692307692315</v>
      </c>
      <c r="HQ105" s="15">
        <f>'Investment Analysis'!TC105</f>
        <v>-0.48872925439682929</v>
      </c>
      <c r="HR105" s="48"/>
      <c r="HS105" s="18">
        <f>'Investment Analysis'!TL105</f>
        <v>1.0029498525073623E-2</v>
      </c>
      <c r="HT105" s="15">
        <f>'Investment Analysis'!TJ105</f>
        <v>-0.22181818181818186</v>
      </c>
      <c r="HU105" s="48"/>
      <c r="HV105" s="18">
        <f>'Investment Analysis'!TS105</f>
        <v>0.26655462184873946</v>
      </c>
      <c r="HW105" s="15">
        <f>'Investment Analysis'!TQ105</f>
        <v>-0.450780902684148</v>
      </c>
      <c r="HX105" s="48"/>
      <c r="HY105" s="18">
        <f>'Investment Analysis'!TZ105</f>
        <v>0.49122807017543851</v>
      </c>
      <c r="HZ105" s="15">
        <f>'Investment Analysis'!TX105</f>
        <v>-0.42176870748299328</v>
      </c>
      <c r="IA105" s="48"/>
      <c r="IB105" s="18">
        <f>'Investment Analysis'!UG105</f>
        <v>0</v>
      </c>
      <c r="IC105" s="15">
        <f>'Investment Analysis'!UE105</f>
        <v>0</v>
      </c>
      <c r="ID105" s="48"/>
      <c r="IE105" s="18">
        <f>'Investment Analysis'!UN105</f>
        <v>0</v>
      </c>
      <c r="IF105" s="15">
        <f>'Investment Analysis'!UL105</f>
        <v>0</v>
      </c>
      <c r="IG105" s="48"/>
      <c r="IH105" s="18">
        <f>'Investment Analysis'!UU105</f>
        <v>0</v>
      </c>
      <c r="II105" s="15">
        <f>'Investment Analysis'!US105</f>
        <v>0</v>
      </c>
      <c r="IJ105" s="48"/>
      <c r="IK105" s="18">
        <f>'Investment Analysis'!VB105</f>
        <v>0</v>
      </c>
      <c r="IL105" s="15">
        <f>'Investment Analysis'!UZ105</f>
        <v>0</v>
      </c>
      <c r="IM105" s="48"/>
      <c r="IN105" s="18">
        <f>'Investment Analysis'!VI105</f>
        <v>0</v>
      </c>
      <c r="IO105" s="15">
        <f>'Investment Analysis'!VG105</f>
        <v>0</v>
      </c>
      <c r="IP105" s="18"/>
      <c r="IQ105" s="18"/>
      <c r="IR105" s="18"/>
      <c r="IS105" s="108">
        <f t="shared" si="133"/>
        <v>-3731.0899999999674</v>
      </c>
      <c r="IT105" s="48">
        <f t="shared" si="134"/>
        <v>1006199.0500000002</v>
      </c>
      <c r="IU105" s="101">
        <f t="shared" si="130"/>
        <v>0</v>
      </c>
      <c r="IV105" s="101"/>
      <c r="IW105" s="15">
        <f t="shared" si="131"/>
        <v>-3.0178311745880683E-2</v>
      </c>
      <c r="IX105" s="113">
        <f t="shared" si="132"/>
        <v>-31310.279999999795</v>
      </c>
      <c r="IY105" s="21">
        <f t="shared" si="145"/>
        <v>0.22635143201350713</v>
      </c>
      <c r="IZ105" s="173">
        <f t="shared" si="146"/>
        <v>187046.16000000015</v>
      </c>
    </row>
    <row r="106" spans="1:260" x14ac:dyDescent="0.2">
      <c r="A106" s="3">
        <f>'Investment Analysis'!A106</f>
        <v>45798</v>
      </c>
      <c r="B106" s="4">
        <f>'Investment Analysis'!B106</f>
        <v>45798</v>
      </c>
      <c r="C106" s="27">
        <f>'Investment Analysis'!C106</f>
        <v>41860.44</v>
      </c>
      <c r="D106" s="14">
        <f>'Investment Analysis'!D106</f>
        <v>-816.79999999999563</v>
      </c>
      <c r="E106" s="15">
        <f>'Investment Analysis'!E106</f>
        <v>-1.9139007114799263E-2</v>
      </c>
      <c r="F106" s="13">
        <f>'Investment Analysis'!G106</f>
        <v>5844.61</v>
      </c>
      <c r="G106" s="14">
        <f>'Investment Analysis'!H106</f>
        <v>-95.850000000000364</v>
      </c>
      <c r="H106" s="15">
        <f>'Investment Analysis'!I106</f>
        <v>-1.6135114115741939E-2</v>
      </c>
      <c r="I106" s="13">
        <f>'Investment Analysis'!K106</f>
        <v>18872.64</v>
      </c>
      <c r="J106" s="14">
        <f>'Investment Analysis'!L106</f>
        <v>-270.06999999999971</v>
      </c>
      <c r="K106" s="15">
        <f>'Investment Analysis'!M106</f>
        <v>-1.4108242772313833E-2</v>
      </c>
      <c r="L106" s="41">
        <f>'Investment Analysis'!T106</f>
        <v>258.63540652233343</v>
      </c>
      <c r="M106" s="21">
        <f>'Investment Analysis'!V106</f>
        <v>-9.1753087086163462E-3</v>
      </c>
      <c r="N106" s="21">
        <f>'Investment Analysis'!W106</f>
        <v>-3.2517963912102779E-4</v>
      </c>
      <c r="P106" s="48">
        <f>'Investment Analysis'!Y106</f>
        <v>385850.54</v>
      </c>
      <c r="Q106" s="18"/>
      <c r="R106" s="83"/>
      <c r="S106" s="48">
        <v>4171.7700000000004</v>
      </c>
      <c r="T106" s="18">
        <f>'Investment Analysis'!AH106</f>
        <v>-4.9918563190562024E-2</v>
      </c>
      <c r="U106" s="15">
        <f>'Investment Analysis'!AF106</f>
        <v>0.30988650846634702</v>
      </c>
      <c r="V106" s="48">
        <v>6864.55</v>
      </c>
      <c r="W106" s="18">
        <f>'Investment Analysis'!AO106</f>
        <v>2.5202092249167741E-2</v>
      </c>
      <c r="X106" s="15">
        <f>'Investment Analysis'!AM106</f>
        <v>0.1591397849462364</v>
      </c>
      <c r="Y106" s="48">
        <v>8821.34</v>
      </c>
      <c r="Z106" s="18">
        <f t="shared" si="104"/>
        <v>-0.11574378508420206</v>
      </c>
      <c r="AA106" s="15">
        <f>'Investment Analysis'!GM106</f>
        <v>-8.1481481481481446E-2</v>
      </c>
      <c r="AB106" s="48">
        <v>2410.1</v>
      </c>
      <c r="AC106" s="18">
        <f t="shared" si="137"/>
        <v>4.7867442733758923</v>
      </c>
      <c r="AD106" s="15">
        <f>'Investment Analysis'!AT106</f>
        <v>0.17371163867979156</v>
      </c>
      <c r="AE106" s="48">
        <v>10972.99</v>
      </c>
      <c r="AF106" s="18">
        <f>'Investment Analysis'!BC106</f>
        <v>-4.5545815172143922E-3</v>
      </c>
      <c r="AG106" s="15">
        <f>'Investment Analysis'!BA106</f>
        <v>0.51573452647278151</v>
      </c>
      <c r="AH106" s="48"/>
      <c r="AI106" s="18">
        <f t="shared" si="138"/>
        <v>0</v>
      </c>
      <c r="AJ106" s="15">
        <f>'Investment Analysis'!BH106</f>
        <v>0</v>
      </c>
      <c r="AK106" s="48">
        <v>18912.009999999998</v>
      </c>
      <c r="AL106" s="18">
        <f t="shared" si="139"/>
        <v>5.7356407590330125</v>
      </c>
      <c r="AM106" s="15">
        <f>'Investment Analysis'!BO106</f>
        <v>0.16975412596833936</v>
      </c>
      <c r="AN106" s="48">
        <v>13951.89</v>
      </c>
      <c r="AO106" s="18">
        <f t="shared" si="98"/>
        <v>8.4723900862068966</v>
      </c>
      <c r="AP106" s="15">
        <f>'Investment Analysis'!BV106</f>
        <v>2.0397208803006044E-2</v>
      </c>
      <c r="AQ106" s="48">
        <v>0</v>
      </c>
      <c r="AR106" s="18">
        <f t="shared" si="99"/>
        <v>0</v>
      </c>
      <c r="AS106" s="15">
        <f>'Investment Analysis'!CC106</f>
        <v>0</v>
      </c>
      <c r="AT106" s="48">
        <v>22645.1</v>
      </c>
      <c r="AU106" s="18">
        <f>'Investment Analysis'!CL106</f>
        <v>-0.13242142025611178</v>
      </c>
      <c r="AV106" s="15">
        <f>'Investment Analysis'!CJ106</f>
        <v>-1.389348329474038E-2</v>
      </c>
      <c r="AW106" s="48">
        <v>17133.87</v>
      </c>
      <c r="AX106" s="18">
        <f t="shared" si="140"/>
        <v>-5.6711531465988164E-3</v>
      </c>
      <c r="AY106" s="15">
        <f>'Investment Analysis'!CQ106</f>
        <v>-8.2961072112317027E-3</v>
      </c>
      <c r="AZ106" s="48">
        <v>15095.01</v>
      </c>
      <c r="BA106" s="18">
        <f>'Investment Analysis'!CZ106</f>
        <v>-6.4377682403433431E-2</v>
      </c>
      <c r="BB106" s="15">
        <f>'Investment Analysis'!CX106</f>
        <v>8.491446345256623E-2</v>
      </c>
      <c r="BC106" s="48">
        <v>9078.18</v>
      </c>
      <c r="BD106" s="18">
        <f t="shared" si="141"/>
        <v>2.8918613683896028</v>
      </c>
      <c r="BE106" s="15">
        <f>'Investment Analysis'!DE106</f>
        <v>-0.12208504801097401</v>
      </c>
      <c r="BF106" s="48">
        <v>4585.0200000000004</v>
      </c>
      <c r="BG106" s="18">
        <f>'Investment Analysis'!DN106</f>
        <v>0.13994307400379521</v>
      </c>
      <c r="BH106" s="15">
        <f>'Investment Analysis'!DL106</f>
        <v>8.8561721404303601E-2</v>
      </c>
      <c r="BI106" s="48">
        <v>2328.27</v>
      </c>
      <c r="BJ106" s="18">
        <f>'Investment Analysis'!EB106</f>
        <v>-0.10008963250672238</v>
      </c>
      <c r="BK106" s="15">
        <f>'Investment Analysis'!DZ106</f>
        <v>0.60725720384204929</v>
      </c>
      <c r="BL106" s="48">
        <v>4043.36</v>
      </c>
      <c r="BM106" s="18">
        <f>'Investment Analysis'!EI106</f>
        <v>-6.7516268980477273E-2</v>
      </c>
      <c r="BN106" s="15">
        <f>'Investment Analysis'!EG106</f>
        <v>0.63528292914883489</v>
      </c>
      <c r="BO106" s="48">
        <v>0</v>
      </c>
      <c r="BP106" s="18">
        <f>'Investment Analysis'!DU106</f>
        <v>6.9065126050420242E-2</v>
      </c>
      <c r="BQ106" s="15">
        <f>'Investment Analysis'!DS106</f>
        <v>0</v>
      </c>
      <c r="BR106" s="48">
        <v>5584.14</v>
      </c>
      <c r="BS106" s="18">
        <f>'Investment Analysis'!EP106</f>
        <v>1.2758310871518434E-2</v>
      </c>
      <c r="BT106" s="15">
        <f>'Investment Analysis'!EN106</f>
        <v>0.74651378989773765</v>
      </c>
      <c r="BU106" s="48">
        <v>13194.37</v>
      </c>
      <c r="BV106" s="18">
        <f t="shared" si="142"/>
        <v>0.42646183874007287</v>
      </c>
      <c r="BW106" s="15">
        <f>'Investment Analysis'!EU106</f>
        <v>3.1796046977943471E-2</v>
      </c>
      <c r="BX106" s="48">
        <v>20100.03</v>
      </c>
      <c r="BY106" s="18">
        <f t="shared" si="91"/>
        <v>-0.74499850000000001</v>
      </c>
      <c r="BZ106" s="15">
        <f>'Investment Analysis'!FB106</f>
        <v>0</v>
      </c>
      <c r="CA106" s="48">
        <v>20014.37</v>
      </c>
      <c r="CB106" s="18">
        <f t="shared" si="144"/>
        <v>-0.13731163793103451</v>
      </c>
      <c r="CC106" s="15">
        <f>'Investment Analysis'!FI106</f>
        <v>-7.8537576167907935E-2</v>
      </c>
      <c r="CD106" s="48">
        <v>17911.22</v>
      </c>
      <c r="CE106" s="18">
        <f>'Investment Analysis'!FR106</f>
        <v>-1.8881426841352016E-2</v>
      </c>
      <c r="CF106" s="15">
        <f>'Investment Analysis'!FP106</f>
        <v>0.53276573787409687</v>
      </c>
      <c r="CG106" s="48">
        <v>5139.3599999999997</v>
      </c>
      <c r="CH106" s="18">
        <f>'Investment Analysis'!FR106</f>
        <v>-1.8881426841352016E-2</v>
      </c>
      <c r="CI106" s="15">
        <f>'Investment Analysis'!FW106</f>
        <v>7.5769623991820995E-2</v>
      </c>
      <c r="CJ106" s="48"/>
      <c r="CK106" s="18">
        <f t="shared" si="94"/>
        <v>0</v>
      </c>
      <c r="CL106" s="15">
        <f>'Investment Analysis'!GD106</f>
        <v>0</v>
      </c>
      <c r="CM106" s="48">
        <v>25081.16</v>
      </c>
      <c r="CN106" s="18">
        <f t="shared" si="105"/>
        <v>5.2569138276553047E-3</v>
      </c>
      <c r="CO106" s="15">
        <f>'Investment Analysis'!GT106</f>
        <v>-9.1743119266055051E-2</v>
      </c>
      <c r="CP106" s="48">
        <v>25096.5</v>
      </c>
      <c r="CQ106" s="18">
        <f t="shared" si="106"/>
        <v>0.16639477977161504</v>
      </c>
      <c r="CR106" s="15">
        <f>'Investment Analysis'!HG106</f>
        <v>0.87978203471715088</v>
      </c>
      <c r="CS106" s="48">
        <v>2960</v>
      </c>
      <c r="CT106" s="18">
        <f t="shared" si="107"/>
        <v>-0.86901263851028432</v>
      </c>
      <c r="CU106" s="15">
        <f>'Investment Analysis'!HN106</f>
        <v>12.84274193548387</v>
      </c>
      <c r="CV106" s="48">
        <v>7249</v>
      </c>
      <c r="CW106" s="18">
        <f t="shared" si="108"/>
        <v>-0.74837287606088476</v>
      </c>
      <c r="CX106" s="15">
        <f>'Investment Analysis'!IB106</f>
        <v>0.24457034938621344</v>
      </c>
      <c r="CY106" s="48">
        <v>9189.2000000000007</v>
      </c>
      <c r="CZ106" s="18">
        <f t="shared" si="109"/>
        <v>-0.4862063181436958</v>
      </c>
      <c r="DA106" s="15">
        <f>'Investment Analysis'!II106</f>
        <v>0.3127428571428571</v>
      </c>
      <c r="DB106" s="48"/>
      <c r="DC106" s="18">
        <f t="shared" si="110"/>
        <v>0</v>
      </c>
      <c r="DD106" s="15">
        <f>'Investment Analysis'!IP106</f>
        <v>3.3620386643233742</v>
      </c>
      <c r="DE106" s="48"/>
      <c r="DF106" s="18">
        <f>'Investment Analysis'!IY106</f>
        <v>1.5178050204319929E-2</v>
      </c>
      <c r="DG106" s="15">
        <f>'Investment Analysis'!IW106</f>
        <v>1.8586301369863014</v>
      </c>
      <c r="DH106" s="48">
        <v>1271</v>
      </c>
      <c r="DI106" s="18">
        <f t="shared" si="111"/>
        <v>-0.8035912968228458</v>
      </c>
      <c r="DJ106" s="15">
        <f>'Investment Analysis'!JD106</f>
        <v>0.28539644012944992</v>
      </c>
      <c r="DK106" s="48">
        <v>2262.85</v>
      </c>
      <c r="DL106" s="18">
        <f t="shared" si="112"/>
        <v>-0.90052969361290613</v>
      </c>
      <c r="DM106" s="15">
        <f>'Investment Analysis'!JK106</f>
        <v>0.11281319924266639</v>
      </c>
      <c r="DN106" s="48">
        <v>1036.5999999999999</v>
      </c>
      <c r="DO106" s="18">
        <f t="shared" si="113"/>
        <v>-4.5927289461573942E-2</v>
      </c>
      <c r="DP106" s="15">
        <f>'Investment Analysis'!HU106</f>
        <v>1.8478021978021977</v>
      </c>
      <c r="DQ106" s="54">
        <v>15426</v>
      </c>
      <c r="DR106" s="18">
        <f t="shared" si="114"/>
        <v>-0.47946684663404759</v>
      </c>
      <c r="DS106" s="15">
        <f>'Investment Analysis'!JR106</f>
        <v>-0.56200438670490971</v>
      </c>
      <c r="DT106" s="48">
        <v>1193.5</v>
      </c>
      <c r="DU106" s="18">
        <f t="shared" si="136"/>
        <v>-0.7774861660079051</v>
      </c>
      <c r="DV106" s="15">
        <f>'Investment Analysis'!JY106</f>
        <v>-0.39920948616600788</v>
      </c>
      <c r="DW106" s="48">
        <v>5126.5</v>
      </c>
      <c r="DX106" s="18">
        <f t="shared" si="116"/>
        <v>-0.62404664124376652</v>
      </c>
      <c r="DY106" s="15">
        <f>'Investment Analysis'!KF106</f>
        <v>-0.15349075975359353</v>
      </c>
      <c r="DZ106" s="48">
        <v>5220</v>
      </c>
      <c r="EA106" s="18">
        <f t="shared" si="117"/>
        <v>-0.73913043478260865</v>
      </c>
      <c r="EB106" s="15">
        <f>'Investment Analysis'!KM106</f>
        <v>1.8649289099526065</v>
      </c>
      <c r="EC106" s="48">
        <v>2020.9</v>
      </c>
      <c r="ED106" s="18">
        <f>'Investment Analysis'!KV106</f>
        <v>0.43960396039603955</v>
      </c>
      <c r="EE106" s="15">
        <f>'Investment Analysis'!KT106</f>
        <v>-0.44503816793893136</v>
      </c>
      <c r="EF106" s="48">
        <v>6963.75</v>
      </c>
      <c r="EG106" s="18">
        <f t="shared" si="118"/>
        <v>-0.70757747543461824</v>
      </c>
      <c r="EH106" s="15">
        <f>'Investment Analysis'!LH106</f>
        <v>0.55484231091264313</v>
      </c>
      <c r="EI106" s="48">
        <v>7515.95</v>
      </c>
      <c r="EJ106" s="18">
        <f>'Investment Analysis'!LQ106</f>
        <v>0.478455440480757</v>
      </c>
      <c r="EK106" s="15">
        <f>'Investment Analysis'!LO106</f>
        <v>0.32148571428571421</v>
      </c>
      <c r="EL106" s="48"/>
      <c r="EM106" s="18">
        <f t="shared" si="135"/>
        <v>0</v>
      </c>
      <c r="EN106" s="15">
        <f>'Investment Analysis'!LX106</f>
        <v>0.58270270270270275</v>
      </c>
      <c r="EO106" s="48">
        <v>12050</v>
      </c>
      <c r="EP106" s="68">
        <f t="shared" si="143"/>
        <v>2.4606741573033708</v>
      </c>
      <c r="EQ106" s="15">
        <f>'Investment Analysis'!MC106</f>
        <v>-0.38292134831460672</v>
      </c>
      <c r="ER106" s="48">
        <v>8118.08</v>
      </c>
      <c r="ES106" s="18">
        <f>'Investment Analysis'!LX106</f>
        <v>0.58270270270270275</v>
      </c>
      <c r="ET106" s="15">
        <f>'Investment Analysis'!LA106</f>
        <v>-0.62824968719588503</v>
      </c>
      <c r="EU106" s="48">
        <v>23926.5</v>
      </c>
      <c r="EV106" s="18">
        <f>'Investment Analysis'!ML106</f>
        <v>0.73386716910032979</v>
      </c>
      <c r="EW106" s="15">
        <f>'Investment Analysis'!MJ106</f>
        <v>3.9609164420485174</v>
      </c>
      <c r="EX106" s="48">
        <v>37586.5</v>
      </c>
      <c r="EY106" s="18">
        <f t="shared" si="120"/>
        <v>-0.43134763039449298</v>
      </c>
      <c r="EZ106" s="15">
        <f>'Investment Analysis'!MQ106</f>
        <v>-0.14702144559173952</v>
      </c>
      <c r="FA106" s="48"/>
      <c r="FB106" s="18">
        <f t="shared" si="121"/>
        <v>0</v>
      </c>
      <c r="FC106" s="15">
        <f>'Investment Analysis'!MX106</f>
        <v>-0.34547196933397223</v>
      </c>
      <c r="FD106" s="54">
        <v>11677</v>
      </c>
      <c r="FE106" s="18">
        <f t="shared" si="122"/>
        <v>-0.26429264481659298</v>
      </c>
      <c r="FF106" s="15">
        <f>'Investment Analysis'!NE106</f>
        <v>0.7239241160404517</v>
      </c>
      <c r="FG106" s="48"/>
      <c r="FH106" s="18">
        <f t="shared" si="123"/>
        <v>0</v>
      </c>
      <c r="FI106" s="15">
        <f>'Investment Analysis'!NL106</f>
        <v>-0.95974593092497018</v>
      </c>
      <c r="FJ106" s="48">
        <v>11325.75</v>
      </c>
      <c r="FK106" s="18">
        <f t="shared" si="124"/>
        <v>-0.40536006804435487</v>
      </c>
      <c r="FL106" s="15">
        <f>'Investment Analysis'!NS106</f>
        <v>2.4516571428571425</v>
      </c>
      <c r="FM106" s="48">
        <v>1685.6</v>
      </c>
      <c r="FN106" s="18">
        <f t="shared" si="125"/>
        <v>-0.9335810515282742</v>
      </c>
      <c r="FO106" s="15">
        <f>'Investment Analysis'!NZ106</f>
        <v>-4.0964952207555694E-2</v>
      </c>
      <c r="FP106" s="48"/>
      <c r="FQ106" s="18">
        <f t="shared" si="126"/>
        <v>0</v>
      </c>
      <c r="FR106" s="15">
        <f>'Investment Analysis'!OG106</f>
        <v>-0.99286568883768334</v>
      </c>
      <c r="FS106" s="48">
        <v>21001.5</v>
      </c>
      <c r="FT106" s="18">
        <f t="shared" si="127"/>
        <v>-0.17536884883823659</v>
      </c>
      <c r="FU106" s="15">
        <f>'Investment Analysis'!ON106</f>
        <v>1.1988221436984687</v>
      </c>
      <c r="FV106" s="48"/>
      <c r="FW106" s="18">
        <f t="shared" si="128"/>
        <v>0</v>
      </c>
      <c r="FX106" s="15">
        <f>'Investment Analysis'!OU106</f>
        <v>-0.4298701298701299</v>
      </c>
      <c r="FY106" s="48"/>
      <c r="FZ106" s="18">
        <f t="shared" si="129"/>
        <v>0</v>
      </c>
      <c r="GA106" s="15">
        <f>'Investment Analysis'!PB106</f>
        <v>3.1313846153846159</v>
      </c>
      <c r="GB106" s="48"/>
      <c r="GC106" s="18">
        <f>'Investment Analysis'!PK106</f>
        <v>0.1121790273992254</v>
      </c>
      <c r="GD106" s="15">
        <f>'Investment Analysis'!PI106</f>
        <v>-0.33202182653647327</v>
      </c>
      <c r="GE106" s="48">
        <v>10782</v>
      </c>
      <c r="GF106" s="18">
        <f>'Investment Analysis'!PY106</f>
        <v>-0.1267056530214424</v>
      </c>
      <c r="GG106" s="15">
        <f>'Investment Analysis'!PW106</f>
        <v>-0.48623853211009171</v>
      </c>
      <c r="GH106" s="48">
        <v>15744.3</v>
      </c>
      <c r="GI106" s="18">
        <f>'Investment Analysis'!QF106</f>
        <v>0.11333055178888071</v>
      </c>
      <c r="GJ106" s="15">
        <f>'Investment Analysis'!QD106</f>
        <v>-0.36729007972968963</v>
      </c>
      <c r="GK106" s="48">
        <v>9787.5</v>
      </c>
      <c r="GL106" s="18">
        <f>'Investment Analysis'!QM106</f>
        <v>0</v>
      </c>
      <c r="GM106" s="15">
        <f>'Investment Analysis'!QK106</f>
        <v>-0.48207171314741032</v>
      </c>
      <c r="GN106" s="48">
        <v>14912.26</v>
      </c>
      <c r="GO106" s="18">
        <f>'Investment Analysis'!QT106</f>
        <v>-0.19773519163763062</v>
      </c>
      <c r="GP106" s="15">
        <f>'Investment Analysis'!QR106</f>
        <v>-0.98877349520953695</v>
      </c>
      <c r="GQ106" s="48">
        <v>4689.8500000000004</v>
      </c>
      <c r="GR106" s="18">
        <f>'Investment Analysis'!RA106</f>
        <v>-0.37270126685737642</v>
      </c>
      <c r="GS106" s="15">
        <f>'Investment Analysis'!QY106</f>
        <v>-0.56515580736543913</v>
      </c>
      <c r="GT106" s="54">
        <v>19008.75</v>
      </c>
      <c r="GU106" s="18">
        <f>'Investment Analysis'!RH106</f>
        <v>0.16767676767676762</v>
      </c>
      <c r="GV106" s="15">
        <f>'Investment Analysis'!RF106</f>
        <v>-0.37567509181248654</v>
      </c>
      <c r="GW106" s="48"/>
      <c r="GX106" s="18">
        <f>'Investment Analysis'!RO106</f>
        <v>-2.5213501423342864E-2</v>
      </c>
      <c r="GY106" s="15">
        <f>'Investment Analysis'!RM106</f>
        <v>-0.11049262454773179</v>
      </c>
      <c r="GZ106" s="48">
        <v>13970</v>
      </c>
      <c r="HA106" s="18">
        <f>'Investment Analysis'!RV106</f>
        <v>-0.32965451055662187</v>
      </c>
      <c r="HB106" s="15">
        <f>'Investment Analysis'!RT106</f>
        <v>-4.5765027322404367E-2</v>
      </c>
      <c r="HC106" s="48">
        <v>24116</v>
      </c>
      <c r="HD106" s="18">
        <f>'Investment Analysis'!SC106</f>
        <v>0.59434087002512237</v>
      </c>
      <c r="HE106" s="15">
        <f>'Investment Analysis'!SA106</f>
        <v>-9.3792274162032188E-2</v>
      </c>
      <c r="HF106" s="54">
        <v>5480</v>
      </c>
      <c r="HG106" s="18">
        <f>'Investment Analysis'!SJ106</f>
        <v>-0.28178243774574041</v>
      </c>
      <c r="HH106" s="15">
        <f>'Investment Analysis'!SH106</f>
        <v>-0.12319999999999993</v>
      </c>
      <c r="HI106" s="54">
        <v>6684</v>
      </c>
      <c r="HJ106" s="18">
        <f>'Investment Analysis'!SM106</f>
        <v>-9.9099099099099058E-2</v>
      </c>
      <c r="HK106" s="15">
        <f>'Investment Analysis'!SK106</f>
        <v>0</v>
      </c>
      <c r="HL106" s="48"/>
      <c r="HM106" s="18">
        <f>'Investment Analysis'!SP106</f>
        <v>0</v>
      </c>
      <c r="HN106" s="15">
        <f>'Investment Analysis'!SN106</f>
        <v>-8.9923790390482705E-2</v>
      </c>
      <c r="HO106" s="48"/>
      <c r="HP106" s="18">
        <f>'Investment Analysis'!TE106</f>
        <v>0.25000000000000006</v>
      </c>
      <c r="HQ106" s="15">
        <f>'Investment Analysis'!TC106</f>
        <v>-0.51696804557839982</v>
      </c>
      <c r="HR106" s="48"/>
      <c r="HS106" s="18">
        <f>'Investment Analysis'!TL106</f>
        <v>-1.7699115044249112E-3</v>
      </c>
      <c r="HT106" s="15">
        <f>'Investment Analysis'!TJ106</f>
        <v>-0.23090909090909095</v>
      </c>
      <c r="HU106" s="48"/>
      <c r="HV106" s="18">
        <f>'Investment Analysis'!TS106</f>
        <v>0.23058823529411762</v>
      </c>
      <c r="HW106" s="15">
        <f>'Investment Analysis'!TQ106</f>
        <v>-0.46637709254953974</v>
      </c>
      <c r="HX106" s="48"/>
      <c r="HY106" s="18">
        <f>'Investment Analysis'!TZ106</f>
        <v>0.56140350877192979</v>
      </c>
      <c r="HZ106" s="15">
        <f>'Investment Analysis'!TX106</f>
        <v>-0.39455782312925175</v>
      </c>
      <c r="IA106" s="48"/>
      <c r="IB106" s="18">
        <f>'Investment Analysis'!UG106</f>
        <v>0</v>
      </c>
      <c r="IC106" s="15">
        <f>'Investment Analysis'!UE106</f>
        <v>0</v>
      </c>
      <c r="ID106" s="48"/>
      <c r="IE106" s="18">
        <f>'Investment Analysis'!UN106</f>
        <v>0</v>
      </c>
      <c r="IF106" s="15">
        <f>'Investment Analysis'!UL106</f>
        <v>0</v>
      </c>
      <c r="IG106" s="48"/>
      <c r="IH106" s="18">
        <f>'Investment Analysis'!UU106</f>
        <v>0</v>
      </c>
      <c r="II106" s="15">
        <f>'Investment Analysis'!US106</f>
        <v>0</v>
      </c>
      <c r="IJ106" s="48"/>
      <c r="IK106" s="18">
        <f>'Investment Analysis'!VB106</f>
        <v>0</v>
      </c>
      <c r="IL106" s="15">
        <f>'Investment Analysis'!UZ106</f>
        <v>0</v>
      </c>
      <c r="IM106" s="48"/>
      <c r="IN106" s="18">
        <f>'Investment Analysis'!VI106</f>
        <v>0</v>
      </c>
      <c r="IO106" s="15">
        <f>'Investment Analysis'!VG106</f>
        <v>0</v>
      </c>
      <c r="IP106" s="18"/>
      <c r="IQ106" s="18"/>
      <c r="IR106" s="18"/>
      <c r="IS106" s="108">
        <f t="shared" si="133"/>
        <v>-27233.060000000056</v>
      </c>
      <c r="IT106" s="48">
        <f t="shared" si="134"/>
        <v>978965.99000000011</v>
      </c>
      <c r="IU106" s="101">
        <f t="shared" si="130"/>
        <v>0</v>
      </c>
      <c r="IV106" s="101"/>
      <c r="IW106" s="15">
        <f t="shared" si="131"/>
        <v>-5.6426808229281034E-2</v>
      </c>
      <c r="IX106" s="113">
        <f t="shared" si="132"/>
        <v>-58543.339999999851</v>
      </c>
      <c r="IY106" s="21">
        <f t="shared" si="145"/>
        <v>0.19339570531422731</v>
      </c>
      <c r="IZ106" s="173">
        <f t="shared" si="146"/>
        <v>159813.10000000009</v>
      </c>
    </row>
    <row r="107" spans="1:260" x14ac:dyDescent="0.2">
      <c r="A107" s="3">
        <f>'Investment Analysis'!A107</f>
        <v>45799</v>
      </c>
      <c r="B107" s="4">
        <f>'Investment Analysis'!B107</f>
        <v>45799</v>
      </c>
      <c r="C107" s="27">
        <f>'Investment Analysis'!C107</f>
        <v>41859.089999999997</v>
      </c>
      <c r="D107" s="14">
        <f>'Investment Analysis'!D107</f>
        <v>-1.3500000000058208</v>
      </c>
      <c r="E107" s="15">
        <f>'Investment Analysis'!E107</f>
        <v>-3.2250019350150657E-5</v>
      </c>
      <c r="F107" s="13">
        <f>'Investment Analysis'!G107</f>
        <v>5842.01</v>
      </c>
      <c r="G107" s="14">
        <f>'Investment Analysis'!H107</f>
        <v>-2.5999999999994543</v>
      </c>
      <c r="H107" s="15">
        <f>'Investment Analysis'!I107</f>
        <v>-4.4485431876540172E-4</v>
      </c>
      <c r="I107" s="13">
        <f>'Investment Analysis'!K107</f>
        <v>18925.73</v>
      </c>
      <c r="J107" s="14">
        <f>'Investment Analysis'!L107</f>
        <v>53.090000000000146</v>
      </c>
      <c r="K107" s="15">
        <f>'Investment Analysis'!M107</f>
        <v>2.8130669583057879E-3</v>
      </c>
      <c r="L107" s="41">
        <f>'Investment Analysis'!T107</f>
        <v>258.76563799124261</v>
      </c>
      <c r="M107" s="21">
        <f>'Investment Analysis'!V107</f>
        <v>5.0353302612471829E-4</v>
      </c>
      <c r="N107" s="21">
        <f>'Investment Analysis'!W107</f>
        <v>1.7818964831596971E-4</v>
      </c>
      <c r="P107" s="48">
        <f>'Investment Analysis'!Y107</f>
        <v>338496.22</v>
      </c>
      <c r="Q107" s="18"/>
      <c r="R107" s="83"/>
      <c r="S107" s="48">
        <v>4185.1099999999997</v>
      </c>
      <c r="T107" s="18">
        <f>'Investment Analysis'!AH107</f>
        <v>-4.6881190298014602E-2</v>
      </c>
      <c r="U107" s="15">
        <f>'Investment Analysis'!AF107</f>
        <v>0.3140741639861625</v>
      </c>
      <c r="V107" s="48">
        <v>6870.92</v>
      </c>
      <c r="W107" s="18">
        <f>'Investment Analysis'!AO107</f>
        <v>2.615311459819292E-2</v>
      </c>
      <c r="X107" s="15">
        <f>'Investment Analysis'!AM107</f>
        <v>0.16021505376344067</v>
      </c>
      <c r="Y107" s="48">
        <v>8795.93</v>
      </c>
      <c r="Z107" s="18">
        <f t="shared" si="104"/>
        <v>-0.11829089815557335</v>
      </c>
      <c r="AA107" s="15">
        <f>'Investment Analysis'!GM107</f>
        <v>-8.412698412698412E-2</v>
      </c>
      <c r="AB107" s="48">
        <v>2417.23</v>
      </c>
      <c r="AC107" s="18">
        <f t="shared" si="137"/>
        <v>4.7894217048441607</v>
      </c>
      <c r="AD107" s="15">
        <f>'Investment Analysis'!AT107</f>
        <v>0.17718587145338729</v>
      </c>
      <c r="AE107" s="48">
        <v>10968.67</v>
      </c>
      <c r="AF107" s="18">
        <f>'Investment Analysis'!BC107</f>
        <v>-4.9463734756843673E-3</v>
      </c>
      <c r="AG107" s="15">
        <f>'Investment Analysis'!BA107</f>
        <v>0.51513795674869511</v>
      </c>
      <c r="AH107" s="48"/>
      <c r="AI107" s="18">
        <f t="shared" si="138"/>
        <v>0</v>
      </c>
      <c r="AJ107" s="15">
        <f>'Investment Analysis'!BH107</f>
        <v>0</v>
      </c>
      <c r="AK107" s="48">
        <v>18931.07</v>
      </c>
      <c r="AL107" s="18">
        <f t="shared" si="139"/>
        <v>5.7405952690408109</v>
      </c>
      <c r="AM107" s="15">
        <f>'Investment Analysis'!BO107</f>
        <v>0.17093297406534183</v>
      </c>
      <c r="AN107" s="48">
        <v>13970.24</v>
      </c>
      <c r="AO107" s="18">
        <f t="shared" si="98"/>
        <v>8.4763448275862068</v>
      </c>
      <c r="AP107" s="15">
        <f>'Investment Analysis'!BV107</f>
        <v>2.1739130434782671E-2</v>
      </c>
      <c r="AQ107" s="54">
        <v>4961.6099999999997</v>
      </c>
      <c r="AR107" s="18">
        <f t="shared" si="99"/>
        <v>2.792322</v>
      </c>
      <c r="AS107" s="15">
        <f>'Investment Analysis'!CC107</f>
        <v>0</v>
      </c>
      <c r="AT107" s="48">
        <v>22698.28</v>
      </c>
      <c r="AU107" s="18">
        <f>'Investment Analysis'!CL107</f>
        <v>-0.13038416763678698</v>
      </c>
      <c r="AV107" s="15">
        <f>'Investment Analysis'!CJ107</f>
        <v>-1.1577902745616984E-2</v>
      </c>
      <c r="AW107" s="48">
        <v>17155.919999999998</v>
      </c>
      <c r="AX107" s="18">
        <f t="shared" si="140"/>
        <v>-4.5252819206985269E-3</v>
      </c>
      <c r="AY107" s="15">
        <f>'Investment Analysis'!CQ107</f>
        <v>-7.0197830248882858E-3</v>
      </c>
      <c r="AZ107" s="48">
        <v>15073.37</v>
      </c>
      <c r="BA107" s="18">
        <f>'Investment Analysis'!CZ107</f>
        <v>-6.5718884120171753E-2</v>
      </c>
      <c r="BB107" s="15">
        <f>'Investment Analysis'!CX107</f>
        <v>8.3359253499222394E-2</v>
      </c>
      <c r="BC107" s="48">
        <v>9040.35</v>
      </c>
      <c r="BD107" s="18">
        <f t="shared" si="141"/>
        <v>2.8880938153570361</v>
      </c>
      <c r="BE107" s="15">
        <f>'Investment Analysis'!DE107</f>
        <v>-0.12574302697759487</v>
      </c>
      <c r="BF107" s="48">
        <v>4596.46</v>
      </c>
      <c r="BG107" s="18">
        <f>'Investment Analysis'!DN107</f>
        <v>0.14278937381404183</v>
      </c>
      <c r="BH107" s="15">
        <f>'Investment Analysis'!DL107</f>
        <v>9.1279728199320523E-2</v>
      </c>
      <c r="BI107" s="48">
        <v>2327.5</v>
      </c>
      <c r="BJ107" s="18">
        <f>'Investment Analysis'!EB107</f>
        <v>-0.10038840752913056</v>
      </c>
      <c r="BK107" s="15">
        <f>'Investment Analysis'!DZ107</f>
        <v>0.60672358591248676</v>
      </c>
      <c r="BL107" s="54">
        <v>19098.73</v>
      </c>
      <c r="BM107" s="18">
        <f>'Investment Analysis'!EI107</f>
        <v>-6.4804772234273333E-2</v>
      </c>
      <c r="BN107" s="15">
        <f>'Investment Analysis'!EG107</f>
        <v>0.64003804089396099</v>
      </c>
      <c r="BO107" s="54">
        <v>9985.26</v>
      </c>
      <c r="BP107" s="18">
        <f>'Investment Analysis'!DU107</f>
        <v>6.7489495798319338E-2</v>
      </c>
      <c r="BQ107" s="15">
        <f>'Investment Analysis'!DS107</f>
        <v>0</v>
      </c>
      <c r="BR107" s="54">
        <v>10611.41</v>
      </c>
      <c r="BS107" s="18">
        <f>'Investment Analysis'!EP107</f>
        <v>1.5363881401617322E-2</v>
      </c>
      <c r="BT107" s="15">
        <f>'Investment Analysis'!EN107</f>
        <v>0.75100712736287567</v>
      </c>
      <c r="BU107" s="48">
        <v>13161.41</v>
      </c>
      <c r="BV107" s="18">
        <f t="shared" si="142"/>
        <v>0.42424350518239329</v>
      </c>
      <c r="BW107" s="15">
        <f>'Investment Analysis'!EU107</f>
        <v>3.1796046977943471E-2</v>
      </c>
      <c r="BX107" s="48">
        <v>19972.21</v>
      </c>
      <c r="BY107" s="18">
        <f t="shared" si="91"/>
        <v>-0.75138950000000004</v>
      </c>
      <c r="BZ107" s="15">
        <f>'Investment Analysis'!FB107</f>
        <v>0</v>
      </c>
      <c r="CA107" s="48">
        <v>19988.64</v>
      </c>
      <c r="CB107" s="18">
        <f t="shared" si="144"/>
        <v>-0.13842068965517243</v>
      </c>
      <c r="CC107" s="15">
        <f>'Investment Analysis'!FI107</f>
        <v>-7.9722410291130683E-2</v>
      </c>
      <c r="CD107" s="48">
        <v>17944.38</v>
      </c>
      <c r="CE107" s="18">
        <f>'Investment Analysis'!FR107</f>
        <v>-1.7064846416382222E-2</v>
      </c>
      <c r="CF107" s="15">
        <f>'Investment Analysis'!FP107</f>
        <v>0.5356037151702786</v>
      </c>
      <c r="CG107" s="48">
        <v>5113.3100000000004</v>
      </c>
      <c r="CH107" s="18">
        <f>'Investment Analysis'!FR107</f>
        <v>-1.7064846416382222E-2</v>
      </c>
      <c r="CI107" s="15">
        <f>'Investment Analysis'!FW107</f>
        <v>7.0316937407701896E-2</v>
      </c>
      <c r="CJ107" s="48"/>
      <c r="CK107" s="18">
        <f t="shared" si="94"/>
        <v>0</v>
      </c>
      <c r="CL107" s="15">
        <f>'Investment Analysis'!GD107</f>
        <v>0</v>
      </c>
      <c r="CM107" s="54">
        <v>34820.589999999997</v>
      </c>
      <c r="CN107" s="18">
        <f t="shared" si="105"/>
        <v>0.39561482965931849</v>
      </c>
      <c r="CO107" s="15">
        <f>'Investment Analysis'!GT107</f>
        <v>-9.8715596330275282E-2</v>
      </c>
      <c r="CP107" s="48">
        <v>25578</v>
      </c>
      <c r="CQ107" s="18">
        <f t="shared" si="106"/>
        <v>0.18877316267202079</v>
      </c>
      <c r="CR107" s="15">
        <f>'Investment Analysis'!HG107</f>
        <v>0.91584742430200572</v>
      </c>
      <c r="CS107" s="48">
        <v>2920</v>
      </c>
      <c r="CT107" s="18">
        <f t="shared" si="107"/>
        <v>-0.87078273798987504</v>
      </c>
      <c r="CU107" s="15">
        <f>'Investment Analysis'!HN107</f>
        <v>13.193548387096778</v>
      </c>
      <c r="CV107" s="48">
        <v>7305.65</v>
      </c>
      <c r="CW107" s="18">
        <f t="shared" si="108"/>
        <v>-0.74640644254299937</v>
      </c>
      <c r="CX107" s="15">
        <f>'Investment Analysis'!IB107</f>
        <v>0.25429650613786597</v>
      </c>
      <c r="CY107" s="48">
        <v>9221.2000000000007</v>
      </c>
      <c r="CZ107" s="18">
        <f t="shared" si="109"/>
        <v>-0.48441710930947718</v>
      </c>
      <c r="DA107" s="15">
        <f>'Investment Analysis'!II107</f>
        <v>0.31731428571428572</v>
      </c>
      <c r="DB107" s="48"/>
      <c r="DC107" s="18">
        <f t="shared" si="110"/>
        <v>0</v>
      </c>
      <c r="DD107" s="15">
        <f>'Investment Analysis'!IP107</f>
        <v>3.3837141183362625</v>
      </c>
      <c r="DE107" s="48"/>
      <c r="DF107" s="18">
        <f>'Investment Analysis'!IY107</f>
        <v>2.7631834987351656E-2</v>
      </c>
      <c r="DG107" s="15">
        <f>'Investment Analysis'!IW107</f>
        <v>1.8936986301369865</v>
      </c>
      <c r="DH107" s="48">
        <v>1273.1400000000001</v>
      </c>
      <c r="DI107" s="18">
        <f t="shared" si="111"/>
        <v>-0.80326060081592277</v>
      </c>
      <c r="DJ107" s="15">
        <f>'Investment Analysis'!JD107</f>
        <v>0.28756067961165066</v>
      </c>
      <c r="DK107" s="48">
        <v>2274.3000000000002</v>
      </c>
      <c r="DL107" s="18">
        <f t="shared" si="112"/>
        <v>-0.90002637478570491</v>
      </c>
      <c r="DM107" s="15">
        <f>'Investment Analysis'!JK107</f>
        <v>0.11844402370355803</v>
      </c>
      <c r="DN107" s="48">
        <v>1029.7</v>
      </c>
      <c r="DO107" s="18">
        <f t="shared" si="113"/>
        <v>-5.2277956741831527E-2</v>
      </c>
      <c r="DP107" s="15">
        <f>'Investment Analysis'!HU107</f>
        <v>1.8282967032967037</v>
      </c>
      <c r="DQ107" s="48">
        <v>15543</v>
      </c>
      <c r="DR107" s="18">
        <f t="shared" si="114"/>
        <v>-0.47551881221528597</v>
      </c>
      <c r="DS107" s="15">
        <f>'Investment Analysis'!JR107</f>
        <v>-0.58056352286148138</v>
      </c>
      <c r="DT107" s="48">
        <v>1266</v>
      </c>
      <c r="DU107" s="18">
        <f t="shared" si="136"/>
        <v>-0.74883003952569172</v>
      </c>
      <c r="DV107" s="15">
        <f>'Investment Analysis'!JY107</f>
        <v>-0.40711462450592883</v>
      </c>
      <c r="DW107" s="48">
        <v>5090.6499999999996</v>
      </c>
      <c r="DX107" s="18">
        <f t="shared" si="116"/>
        <v>-0.62667571135230271</v>
      </c>
      <c r="DY107" s="15">
        <f>'Investment Analysis'!KF107</f>
        <v>-0.15246406570841883</v>
      </c>
      <c r="DZ107" s="48">
        <v>5136</v>
      </c>
      <c r="EA107" s="18">
        <f t="shared" ref="EA107:EA138" si="147">IF(DZ107&gt;0,(DZ107-EA$5)/EA$5,0)</f>
        <v>-0.74332833583208391</v>
      </c>
      <c r="EB107" s="15">
        <f>'Investment Analysis'!KM107</f>
        <v>1.8805687203791468</v>
      </c>
      <c r="EC107" s="54">
        <v>1006.8</v>
      </c>
      <c r="ED107" s="18">
        <f>'Investment Analysis'!KV107</f>
        <v>0.44950495049504946</v>
      </c>
      <c r="EE107" s="15">
        <f>'Investment Analysis'!KT107</f>
        <v>-0.44122137404580158</v>
      </c>
      <c r="EF107" s="48">
        <v>6961.25</v>
      </c>
      <c r="EG107" s="18">
        <f t="shared" si="118"/>
        <v>-0.70768245569832866</v>
      </c>
      <c r="EH107" s="15">
        <f>'Investment Analysis'!LH107</f>
        <v>0.55400502372313709</v>
      </c>
      <c r="EI107" s="48">
        <v>7448.35</v>
      </c>
      <c r="EJ107" s="18">
        <f>'Investment Analysis'!LQ107</f>
        <v>0.46515790819588304</v>
      </c>
      <c r="EK107" s="15">
        <f>'Investment Analysis'!LO107</f>
        <v>0.30960000000000004</v>
      </c>
      <c r="EL107" s="48"/>
      <c r="EM107" s="18">
        <f t="shared" si="135"/>
        <v>0</v>
      </c>
      <c r="EN107" s="15">
        <f>'Investment Analysis'!LX107</f>
        <v>0.5654054054054054</v>
      </c>
      <c r="EO107" s="48">
        <v>11925</v>
      </c>
      <c r="EP107" s="68">
        <f t="shared" si="143"/>
        <v>2.4232209737827715</v>
      </c>
      <c r="EQ107" s="15">
        <f>'Investment Analysis'!MC107</f>
        <v>-0.37977528089887636</v>
      </c>
      <c r="ER107" s="48">
        <v>8126.16</v>
      </c>
      <c r="ES107" s="18">
        <f>'Investment Analysis'!LX107</f>
        <v>0.5654054054054054</v>
      </c>
      <c r="ET107" s="15">
        <f>'Investment Analysis'!LA107</f>
        <v>-0.59085221743361604</v>
      </c>
      <c r="EU107" s="48">
        <v>25818</v>
      </c>
      <c r="EV107" s="18">
        <f>'Investment Analysis'!ML107</f>
        <v>0.87093735280263773</v>
      </c>
      <c r="EW107" s="15">
        <f>'Investment Analysis'!MJ107</f>
        <v>4.3530997304582204</v>
      </c>
      <c r="EX107" s="48">
        <v>37667</v>
      </c>
      <c r="EY107" s="18">
        <f t="shared" si="120"/>
        <v>-0.43012973259200421</v>
      </c>
      <c r="EZ107" s="15">
        <f>'Investment Analysis'!MQ107</f>
        <v>-0.14519459888800634</v>
      </c>
      <c r="FA107" s="48"/>
      <c r="FB107" s="18">
        <f t="shared" si="121"/>
        <v>0</v>
      </c>
      <c r="FC107" s="15">
        <f>'Investment Analysis'!MX107</f>
        <v>-0.36751317680881657</v>
      </c>
      <c r="FD107" s="48">
        <v>16118.9</v>
      </c>
      <c r="FE107" s="18">
        <f t="shared" si="122"/>
        <v>1.5568492546528971E-2</v>
      </c>
      <c r="FF107" s="15">
        <f>'Investment Analysis'!NE107</f>
        <v>0.69978593046430948</v>
      </c>
      <c r="FG107" s="48"/>
      <c r="FH107" s="18">
        <f t="shared" si="123"/>
        <v>0</v>
      </c>
      <c r="FI107" s="15">
        <f>'Investment Analysis'!NL107</f>
        <v>-0.96014291385470429</v>
      </c>
      <c r="FJ107" s="48">
        <v>11470.5</v>
      </c>
      <c r="FK107" s="18">
        <f t="shared" si="124"/>
        <v>-0.39776020665322587</v>
      </c>
      <c r="FL107" s="15">
        <f>'Investment Analysis'!NS107</f>
        <v>2.4957714285714285</v>
      </c>
      <c r="FM107" s="48">
        <v>1708.7</v>
      </c>
      <c r="FN107" s="18">
        <f t="shared" si="125"/>
        <v>-0.93267082507496557</v>
      </c>
      <c r="FO107" s="15">
        <f>'Investment Analysis'!NZ107</f>
        <v>-2.7822030040964875E-2</v>
      </c>
      <c r="FP107" s="48"/>
      <c r="FQ107" s="18">
        <f t="shared" si="126"/>
        <v>0</v>
      </c>
      <c r="FR107" s="15">
        <f>'Investment Analysis'!OG107</f>
        <v>-0.99282137634599188</v>
      </c>
      <c r="FS107" s="54">
        <v>25621.75</v>
      </c>
      <c r="FT107" s="18">
        <f t="shared" si="127"/>
        <v>6.0468631897203327E-3</v>
      </c>
      <c r="FU107" s="15">
        <f>'Investment Analysis'!ON107</f>
        <v>1.1948174322732625</v>
      </c>
      <c r="FV107" s="48"/>
      <c r="FW107" s="18">
        <f t="shared" si="128"/>
        <v>0</v>
      </c>
      <c r="FX107" s="15">
        <f>'Investment Analysis'!OU107</f>
        <v>-0.44155844155844159</v>
      </c>
      <c r="FY107" s="48"/>
      <c r="FZ107" s="18">
        <f t="shared" si="129"/>
        <v>0</v>
      </c>
      <c r="GA107" s="15">
        <f>'Investment Analysis'!PB107</f>
        <v>3.104307692307692</v>
      </c>
      <c r="GB107" s="48"/>
      <c r="GC107" s="18">
        <f>'Investment Analysis'!PK107</f>
        <v>0.14373834457036294</v>
      </c>
      <c r="GD107" s="15">
        <f>'Investment Analysis'!PI107</f>
        <v>-0.31306720275703614</v>
      </c>
      <c r="GE107" s="48">
        <v>10603.8</v>
      </c>
      <c r="GF107" s="18">
        <f>'Investment Analysis'!PY107</f>
        <v>-0.12280701754385963</v>
      </c>
      <c r="GG107" s="15">
        <f>'Investment Analysis'!PW107</f>
        <v>-0.48394495412844041</v>
      </c>
      <c r="GH107" s="48">
        <v>15646.4</v>
      </c>
      <c r="GI107" s="18">
        <f>'Investment Analysis'!QF107</f>
        <v>0.10310837592573266</v>
      </c>
      <c r="GJ107" s="15">
        <f>'Investment Analysis'!QD107</f>
        <v>-0.37309938053884228</v>
      </c>
      <c r="GK107" s="48">
        <v>10837.5</v>
      </c>
      <c r="GL107" s="18">
        <f>'Investment Analysis'!QM107</f>
        <v>2.3076923076923096E-2</v>
      </c>
      <c r="GM107" s="15">
        <f>'Investment Analysis'!QK107</f>
        <v>-0.47011952191235051</v>
      </c>
      <c r="GN107" s="48">
        <v>14067.9</v>
      </c>
      <c r="GO107" s="18">
        <f>'Investment Analysis'!QT107</f>
        <v>-0.20644599303135897</v>
      </c>
      <c r="GP107" s="15">
        <f>'Investment Analysis'!QR107</f>
        <v>-0.98889538994124671</v>
      </c>
      <c r="GQ107" s="48">
        <v>4650.8</v>
      </c>
      <c r="GR107" s="18">
        <f>'Investment Analysis'!RA107</f>
        <v>-0.3771965672251737</v>
      </c>
      <c r="GS107" s="15">
        <f>'Investment Analysis'!QY107</f>
        <v>-0.56827195467422098</v>
      </c>
      <c r="GT107" s="48">
        <v>19340</v>
      </c>
      <c r="GU107" s="18">
        <f>'Investment Analysis'!RH107</f>
        <v>0.17333333333333331</v>
      </c>
      <c r="GV107" s="15">
        <f>'Investment Analysis'!RF107</f>
        <v>-0.37265068049254702</v>
      </c>
      <c r="GW107" s="48"/>
      <c r="GX107" s="18">
        <f>'Investment Analysis'!RO107</f>
        <v>-2.6941846278975253E-3</v>
      </c>
      <c r="GY107" s="15">
        <f>'Investment Analysis'!RM107</f>
        <v>-8.9943408479450843E-2</v>
      </c>
      <c r="GZ107" s="48">
        <v>13540</v>
      </c>
      <c r="HA107" s="18">
        <f>'Investment Analysis'!RV107</f>
        <v>-0.35028790786948183</v>
      </c>
      <c r="HB107" s="15">
        <f>'Investment Analysis'!RT107</f>
        <v>-7.5136612021858021E-2</v>
      </c>
      <c r="HC107" s="48">
        <v>24458</v>
      </c>
      <c r="HD107" s="18">
        <f>'Investment Analysis'!SC107</f>
        <v>0.61695094539204043</v>
      </c>
      <c r="HE107" s="15">
        <f>'Investment Analysis'!SA107</f>
        <v>-8.0940928904253695E-2</v>
      </c>
      <c r="HF107" s="48">
        <v>6930</v>
      </c>
      <c r="HG107" s="18">
        <f>'Investment Analysis'!SJ107</f>
        <v>-9.1743119266055065E-2</v>
      </c>
      <c r="HH107" s="15">
        <f>'Investment Analysis'!SH107</f>
        <v>0.10879999999999995</v>
      </c>
      <c r="HI107" s="48">
        <v>6696</v>
      </c>
      <c r="HJ107" s="18">
        <f>'Investment Analysis'!SM107</f>
        <v>-0.12500000000000011</v>
      </c>
      <c r="HK107" s="15">
        <f>'Investment Analysis'!SK107</f>
        <v>0</v>
      </c>
      <c r="HL107" s="48"/>
      <c r="HM107" s="18">
        <f>'Investment Analysis'!SP107</f>
        <v>0</v>
      </c>
      <c r="HN107" s="15">
        <f>'Investment Analysis'!SN107</f>
        <v>-0.12550353302612482</v>
      </c>
      <c r="HO107" s="48"/>
      <c r="HP107" s="18">
        <f>'Investment Analysis'!TE107</f>
        <v>0.2871794871794871</v>
      </c>
      <c r="HQ107" s="15">
        <f>'Investment Analysis'!TC107</f>
        <v>-0.50260094129303945</v>
      </c>
      <c r="HR107" s="48"/>
      <c r="HS107" s="18">
        <f>'Investment Analysis'!TL107</f>
        <v>1.1799410029497224E-3</v>
      </c>
      <c r="HT107" s="15">
        <f>'Investment Analysis'!TJ107</f>
        <v>-0.22863636363636369</v>
      </c>
      <c r="HU107" s="48"/>
      <c r="HV107" s="18">
        <f>'Investment Analysis'!TS107</f>
        <v>0.26991596638655468</v>
      </c>
      <c r="HW107" s="15">
        <f>'Investment Analysis'!TQ107</f>
        <v>-0.44932331484626087</v>
      </c>
      <c r="HX107" s="48"/>
      <c r="HY107" s="18">
        <f>'Investment Analysis'!TZ107</f>
        <v>0.5906432748538013</v>
      </c>
      <c r="HZ107" s="15">
        <f>'Investment Analysis'!TX107</f>
        <v>-0.38321995464852604</v>
      </c>
      <c r="IA107" s="48"/>
      <c r="IB107" s="18">
        <f>'Investment Analysis'!UG107</f>
        <v>0</v>
      </c>
      <c r="IC107" s="15">
        <f>'Investment Analysis'!UE107</f>
        <v>0</v>
      </c>
      <c r="ID107" s="48"/>
      <c r="IE107" s="18">
        <f>'Investment Analysis'!UN107</f>
        <v>0</v>
      </c>
      <c r="IF107" s="15">
        <f>'Investment Analysis'!UL107</f>
        <v>0</v>
      </c>
      <c r="IG107" s="48"/>
      <c r="IH107" s="18">
        <f>'Investment Analysis'!UU107</f>
        <v>0</v>
      </c>
      <c r="II107" s="15">
        <f>'Investment Analysis'!US107</f>
        <v>0</v>
      </c>
      <c r="IJ107" s="48"/>
      <c r="IK107" s="18">
        <f>'Investment Analysis'!VB107</f>
        <v>0</v>
      </c>
      <c r="IL107" s="15">
        <f>'Investment Analysis'!UZ107</f>
        <v>0</v>
      </c>
      <c r="IM107" s="48"/>
      <c r="IN107" s="18">
        <f>'Investment Analysis'!VI107</f>
        <v>0</v>
      </c>
      <c r="IO107" s="15">
        <f>'Investment Analysis'!VG107</f>
        <v>0</v>
      </c>
      <c r="IP107" s="18"/>
      <c r="IQ107" s="18"/>
      <c r="IR107" s="18"/>
      <c r="IS107" s="108">
        <f t="shared" si="133"/>
        <v>9499.2800000001444</v>
      </c>
      <c r="IT107" s="48">
        <f t="shared" si="134"/>
        <v>988465.27000000025</v>
      </c>
      <c r="IU107" s="101">
        <f t="shared" si="130"/>
        <v>0</v>
      </c>
      <c r="IV107" s="101"/>
      <c r="IW107" s="15">
        <f t="shared" si="131"/>
        <v>-4.7270958035625289E-2</v>
      </c>
      <c r="IX107" s="113">
        <f t="shared" si="132"/>
        <v>-49044.059999999707</v>
      </c>
      <c r="IY107" s="21">
        <f t="shared" si="145"/>
        <v>0.20489113313320684</v>
      </c>
      <c r="IZ107" s="173">
        <f t="shared" si="146"/>
        <v>169312.38000000024</v>
      </c>
    </row>
    <row r="108" spans="1:260" x14ac:dyDescent="0.2">
      <c r="A108" s="3">
        <f>'Investment Analysis'!A108</f>
        <v>45800</v>
      </c>
      <c r="B108" s="4">
        <f>'Investment Analysis'!B108</f>
        <v>45800</v>
      </c>
      <c r="C108" s="27">
        <f>'Investment Analysis'!C108</f>
        <v>41603.07</v>
      </c>
      <c r="D108" s="14">
        <f>'Investment Analysis'!D108</f>
        <v>-256.0199999999968</v>
      </c>
      <c r="E108" s="15">
        <f>'Investment Analysis'!E108</f>
        <v>-6.1162342516284237E-3</v>
      </c>
      <c r="F108" s="13">
        <f>'Investment Analysis'!G108</f>
        <v>5802.82</v>
      </c>
      <c r="G108" s="14">
        <f>'Investment Analysis'!H108</f>
        <v>-39.190000000000509</v>
      </c>
      <c r="H108" s="15">
        <f>'Investment Analysis'!I108</f>
        <v>-6.7083075859165784E-3</v>
      </c>
      <c r="I108" s="13">
        <f>'Investment Analysis'!K108</f>
        <v>18737.21</v>
      </c>
      <c r="J108" s="14">
        <f>'Investment Analysis'!L108</f>
        <v>-188.52000000000044</v>
      </c>
      <c r="K108" s="15">
        <f>'Investment Analysis'!M108</f>
        <v>-9.9610424538446041E-3</v>
      </c>
      <c r="L108" s="41">
        <f>'Investment Analysis'!T108</f>
        <v>257.73916770350218</v>
      </c>
      <c r="M108" s="21">
        <f>'Investment Analysis'!V108</f>
        <v>-3.9667951885295379E-3</v>
      </c>
      <c r="N108" s="21">
        <f>'Investment Analysis'!W108</f>
        <v>-3.7893123820531538E-3</v>
      </c>
      <c r="P108" s="48">
        <f>'Investment Analysis'!Y108</f>
        <v>338496.22</v>
      </c>
      <c r="Q108" s="18"/>
      <c r="R108" s="83"/>
      <c r="S108" s="48">
        <v>4142.01</v>
      </c>
      <c r="T108" s="18">
        <f>'Investment Analysis'!AH108</f>
        <v>-5.6697627327552035E-2</v>
      </c>
      <c r="U108" s="15">
        <f>'Investment Analysis'!AF108</f>
        <v>0.30054014687139635</v>
      </c>
      <c r="V108" s="48">
        <v>6826.34</v>
      </c>
      <c r="W108" s="18">
        <f>'Investment Analysis'!AO108</f>
        <v>1.949595815501665E-2</v>
      </c>
      <c r="X108" s="15">
        <f>'Investment Analysis'!AM108</f>
        <v>0.15268817204301074</v>
      </c>
      <c r="Y108" s="48">
        <v>8816.26</v>
      </c>
      <c r="Z108" s="18">
        <f t="shared" si="104"/>
        <v>-0.11625300721732156</v>
      </c>
      <c r="AA108" s="15">
        <f>'Investment Analysis'!GM108</f>
        <v>-8.2010582010581867E-2</v>
      </c>
      <c r="AB108" s="48">
        <v>2391.0700000000002</v>
      </c>
      <c r="AC108" s="18">
        <f t="shared" si="137"/>
        <v>4.779598197521592</v>
      </c>
      <c r="AD108" s="15">
        <f>'Investment Analysis'!AT108</f>
        <v>0.16444701795020267</v>
      </c>
      <c r="AE108" s="48">
        <v>10895.79</v>
      </c>
      <c r="AF108" s="18">
        <f>'Investment Analysis'!BC108</f>
        <v>-1.1557862774866473E-2</v>
      </c>
      <c r="AG108" s="15">
        <f>'Investment Analysis'!BA108</f>
        <v>0.50507084265473545</v>
      </c>
      <c r="AH108" s="48"/>
      <c r="AI108" s="18">
        <f t="shared" si="138"/>
        <v>0</v>
      </c>
      <c r="AJ108" s="15">
        <f>'Investment Analysis'!BH108</f>
        <v>0</v>
      </c>
      <c r="AK108" s="48">
        <v>18941.96</v>
      </c>
      <c r="AL108" s="18">
        <f t="shared" si="139"/>
        <v>5.7434260462698203</v>
      </c>
      <c r="AM108" s="15">
        <f>'Investment Analysis'!BO108</f>
        <v>0.17160660154934304</v>
      </c>
      <c r="AN108" s="48">
        <v>13922.53</v>
      </c>
      <c r="AO108" s="18">
        <f t="shared" si="98"/>
        <v>8.4660624999999996</v>
      </c>
      <c r="AP108" s="15">
        <f>'Investment Analysis'!BV108</f>
        <v>1.8250134192163172E-2</v>
      </c>
      <c r="AQ108" s="48">
        <v>4959.59</v>
      </c>
      <c r="AR108" s="18">
        <f t="shared" si="99"/>
        <v>2.7919179999999999</v>
      </c>
      <c r="AS108" s="15">
        <f>'Investment Analysis'!CC108</f>
        <v>0</v>
      </c>
      <c r="AT108" s="48">
        <v>22553.94</v>
      </c>
      <c r="AU108" s="18">
        <f>'Investment Analysis'!CL108</f>
        <v>-0.13591385331781136</v>
      </c>
      <c r="AV108" s="15">
        <f>'Investment Analysis'!CJ108</f>
        <v>-1.7863049950380388E-2</v>
      </c>
      <c r="AW108" s="48">
        <v>17150.41</v>
      </c>
      <c r="AX108" s="18">
        <f t="shared" si="140"/>
        <v>-4.8116198098009742E-3</v>
      </c>
      <c r="AY108" s="15">
        <f>'Investment Analysis'!CQ108</f>
        <v>-7.3388640714741682E-3</v>
      </c>
      <c r="AZ108" s="48">
        <v>15038.75</v>
      </c>
      <c r="BA108" s="18">
        <f>'Investment Analysis'!CZ108</f>
        <v>-6.7864806866952815E-2</v>
      </c>
      <c r="BB108" s="15">
        <f>'Investment Analysis'!CX108</f>
        <v>8.0870917573872519E-2</v>
      </c>
      <c r="BC108" s="48">
        <v>9002.5300000000007</v>
      </c>
      <c r="BD108" s="18">
        <f t="shared" si="141"/>
        <v>2.8843272582412109</v>
      </c>
      <c r="BE108" s="15">
        <f>'Investment Analysis'!DE108</f>
        <v>-0.12940100594421589</v>
      </c>
      <c r="BF108" s="48">
        <v>4609.82</v>
      </c>
      <c r="BG108" s="18">
        <f>'Investment Analysis'!DN108</f>
        <v>0.1461100569259963</v>
      </c>
      <c r="BH108" s="15">
        <f>'Investment Analysis'!DL108</f>
        <v>9.4450736126840365E-2</v>
      </c>
      <c r="BI108" s="48">
        <v>2294.2600000000002</v>
      </c>
      <c r="BJ108" s="18">
        <f>'Investment Analysis'!EB108</f>
        <v>-0.11323573349267999</v>
      </c>
      <c r="BK108" s="15">
        <f>'Investment Analysis'!DZ108</f>
        <v>0.5837780149413021</v>
      </c>
      <c r="BL108" s="48">
        <v>18849.54</v>
      </c>
      <c r="BM108" s="18">
        <f>'Investment Analysis'!EI108</f>
        <v>-7.7006507592190979E-2</v>
      </c>
      <c r="BN108" s="15">
        <f>'Investment Analysis'!EG108</f>
        <v>0.61864003804089385</v>
      </c>
      <c r="BO108" s="48">
        <v>10002.459999999999</v>
      </c>
      <c r="BP108" s="18">
        <f>'Investment Analysis'!DU108</f>
        <v>6.9327731092436992E-2</v>
      </c>
      <c r="BQ108" s="15">
        <f>'Investment Analysis'!DS108</f>
        <v>0</v>
      </c>
      <c r="BR108" s="48">
        <v>10516.57</v>
      </c>
      <c r="BS108" s="18">
        <f>'Investment Analysis'!EP108</f>
        <v>6.2893081761006544E-3</v>
      </c>
      <c r="BT108" s="15">
        <f>'Investment Analysis'!EN108</f>
        <v>0.73535791757049873</v>
      </c>
      <c r="BU108" s="48">
        <v>13143.09</v>
      </c>
      <c r="BV108" s="18">
        <f t="shared" si="142"/>
        <v>0.42301049939426572</v>
      </c>
      <c r="BW108" s="15">
        <f>'Investment Analysis'!EU108</f>
        <v>2.778573474649115E-2</v>
      </c>
      <c r="BX108" s="48">
        <v>20477.91</v>
      </c>
      <c r="BY108" s="18">
        <f t="shared" si="91"/>
        <v>-0.72610450000000004</v>
      </c>
      <c r="BZ108" s="15">
        <f>'Investment Analysis'!FB108</f>
        <v>0</v>
      </c>
      <c r="CA108" s="48">
        <v>20054.810000000001</v>
      </c>
      <c r="CB108" s="18">
        <f t="shared" si="144"/>
        <v>-0.13556853448275857</v>
      </c>
      <c r="CC108" s="15">
        <f>'Investment Analysis'!FI108</f>
        <v>-7.6675693974272194E-2</v>
      </c>
      <c r="CD108" s="48">
        <v>17889.11</v>
      </c>
      <c r="CE108" s="18">
        <f>'Investment Analysis'!FR108</f>
        <v>-2.0092480457998489E-2</v>
      </c>
      <c r="CF108" s="15">
        <f>'Investment Analysis'!FP108</f>
        <v>0.53087375300997586</v>
      </c>
      <c r="CG108" s="48">
        <v>5111.6899999999996</v>
      </c>
      <c r="CH108" s="18">
        <f>'Investment Analysis'!FR108</f>
        <v>-2.0092480457998489E-2</v>
      </c>
      <c r="CI108" s="15">
        <f>'Investment Analysis'!FW108</f>
        <v>6.9976144496194437E-2</v>
      </c>
      <c r="CJ108" s="48"/>
      <c r="CK108" s="18">
        <f t="shared" si="94"/>
        <v>0</v>
      </c>
      <c r="CL108" s="15">
        <f>'Investment Analysis'!GD108</f>
        <v>0</v>
      </c>
      <c r="CM108" s="48">
        <v>35128.53</v>
      </c>
      <c r="CN108" s="18">
        <f t="shared" si="105"/>
        <v>0.40795711422845687</v>
      </c>
      <c r="CO108" s="15">
        <f>'Investment Analysis'!GT108</f>
        <v>-9.9082568807339427E-2</v>
      </c>
      <c r="CP108" s="48">
        <v>25450.5</v>
      </c>
      <c r="CQ108" s="18">
        <f t="shared" si="106"/>
        <v>0.18284742265166412</v>
      </c>
      <c r="CR108" s="15">
        <f>'Investment Analysis'!HG108</f>
        <v>0.90629739902252682</v>
      </c>
      <c r="CS108" s="48">
        <v>3010</v>
      </c>
      <c r="CT108" s="18">
        <f t="shared" si="107"/>
        <v>-0.86680001416079577</v>
      </c>
      <c r="CU108" s="15">
        <f>'Investment Analysis'!HN108</f>
        <v>13.520161290322582</v>
      </c>
      <c r="CV108" s="48">
        <v>7220.95</v>
      </c>
      <c r="CW108" s="18">
        <f t="shared" si="108"/>
        <v>-0.7493465470260513</v>
      </c>
      <c r="CX108" s="15">
        <f>'Investment Analysis'!IB108</f>
        <v>0.23975448536355037</v>
      </c>
      <c r="CY108" s="48">
        <v>9148.7999999999993</v>
      </c>
      <c r="CZ108" s="18">
        <f t="shared" si="109"/>
        <v>-0.48846519429689689</v>
      </c>
      <c r="DA108" s="15">
        <f>'Investment Analysis'!II108</f>
        <v>0.30697142857142856</v>
      </c>
      <c r="DB108" s="48">
        <v>0</v>
      </c>
      <c r="DC108" s="18">
        <f t="shared" si="110"/>
        <v>0</v>
      </c>
      <c r="DD108" s="15">
        <f>'Investment Analysis'!IP108</f>
        <v>3.388595977348174</v>
      </c>
      <c r="DE108" s="48">
        <v>0</v>
      </c>
      <c r="DF108" s="18">
        <f>'Investment Analysis'!IY108</f>
        <v>0.14205098268145547</v>
      </c>
      <c r="DG108" s="15">
        <f>'Investment Analysis'!IW108</f>
        <v>2.2158904109589042</v>
      </c>
      <c r="DH108" s="48">
        <v>1254.1199999999999</v>
      </c>
      <c r="DI108" s="18">
        <f t="shared" si="111"/>
        <v>-0.80619977747558413</v>
      </c>
      <c r="DJ108" s="15">
        <f>'Investment Analysis'!JD108</f>
        <v>0.26832524271844654</v>
      </c>
      <c r="DK108" s="48">
        <v>2250.9</v>
      </c>
      <c r="DL108" s="18">
        <f t="shared" si="112"/>
        <v>-0.90105499142819456</v>
      </c>
      <c r="DM108" s="15">
        <f>'Investment Analysis'!JK108</f>
        <v>0.10693648725073154</v>
      </c>
      <c r="DN108" s="48">
        <v>1030.3</v>
      </c>
      <c r="DO108" s="18">
        <f t="shared" si="113"/>
        <v>-5.1725724804417894E-2</v>
      </c>
      <c r="DP108" s="15">
        <f>'Investment Analysis'!HU108</f>
        <v>1.8315934065934063</v>
      </c>
      <c r="DQ108" s="48">
        <v>15474</v>
      </c>
      <c r="DR108" s="18">
        <f t="shared" si="114"/>
        <v>-0.47784714020583768</v>
      </c>
      <c r="DS108" s="15">
        <f>'Investment Analysis'!JR108</f>
        <v>-0.54445756706596937</v>
      </c>
      <c r="DT108" s="48">
        <v>1512</v>
      </c>
      <c r="DU108" s="18">
        <f t="shared" si="136"/>
        <v>-0.65159683794466405</v>
      </c>
      <c r="DV108" s="15">
        <f>'Investment Analysis'!JY108</f>
        <v>-0.33596837944664026</v>
      </c>
      <c r="DW108" s="48">
        <v>5042.5</v>
      </c>
      <c r="DX108" s="18">
        <f t="shared" si="116"/>
        <v>-0.63020680551481378</v>
      </c>
      <c r="DY108" s="15">
        <f>'Investment Analysis'!KF108</f>
        <v>-0.14681724845995889</v>
      </c>
      <c r="DZ108" s="48">
        <v>5248</v>
      </c>
      <c r="EA108" s="18">
        <f t="shared" si="147"/>
        <v>-0.7377311344327836</v>
      </c>
      <c r="EB108" s="15">
        <f>'Investment Analysis'!KM108</f>
        <v>1.9279620853080568</v>
      </c>
      <c r="EC108" s="48">
        <v>976.35</v>
      </c>
      <c r="ED108" s="18">
        <f>'Investment Analysis'!KV108</f>
        <v>0.5099009900990098</v>
      </c>
      <c r="EE108" s="15">
        <f>'Investment Analysis'!KT108</f>
        <v>-0.41793893129770998</v>
      </c>
      <c r="EF108" s="48">
        <v>6951.25</v>
      </c>
      <c r="EG108" s="18">
        <f t="shared" si="118"/>
        <v>-0.70810237675317045</v>
      </c>
      <c r="EH108" s="15">
        <f>'Investment Analysis'!LH108</f>
        <v>0.55205135361428981</v>
      </c>
      <c r="EI108" s="48">
        <v>7645.3</v>
      </c>
      <c r="EJ108" s="18">
        <f>'Investment Analysis'!LQ108</f>
        <v>0.50389975706431422</v>
      </c>
      <c r="EK108" s="15">
        <f>'Investment Analysis'!LO108</f>
        <v>0.34422857142857149</v>
      </c>
      <c r="EL108" s="48"/>
      <c r="EM108" s="18">
        <f t="shared" si="135"/>
        <v>0</v>
      </c>
      <c r="EN108" s="15">
        <f>'Investment Analysis'!LX108</f>
        <v>0.59027027027027035</v>
      </c>
      <c r="EO108" s="48">
        <v>12070</v>
      </c>
      <c r="EP108" s="68">
        <f t="shared" si="143"/>
        <v>2.4666666666666668</v>
      </c>
      <c r="EQ108" s="15">
        <f>'Investment Analysis'!MC108</f>
        <v>-0.35685393258426962</v>
      </c>
      <c r="ER108" s="48">
        <v>8034.96</v>
      </c>
      <c r="ES108" s="18">
        <f>'Investment Analysis'!LX108</f>
        <v>0.59027027027027035</v>
      </c>
      <c r="ET108" s="15">
        <f>'Investment Analysis'!LA108</f>
        <v>-0.60030585291255389</v>
      </c>
      <c r="EU108" s="48">
        <v>31765.5</v>
      </c>
      <c r="EV108" s="18">
        <f>'Investment Analysis'!ML108</f>
        <v>1.3033443240697125</v>
      </c>
      <c r="EW108" s="15">
        <f>'Investment Analysis'!MJ108</f>
        <v>5.5902964959568733</v>
      </c>
      <c r="EX108" s="48">
        <v>41821.5</v>
      </c>
      <c r="EY108" s="18">
        <f t="shared" si="120"/>
        <v>-0.36727561556791105</v>
      </c>
      <c r="EZ108" s="15">
        <f>'Investment Analysis'!MQ108</f>
        <v>-4.9483717235901538E-2</v>
      </c>
      <c r="FA108" s="48"/>
      <c r="FB108" s="18">
        <f t="shared" si="121"/>
        <v>0</v>
      </c>
      <c r="FC108" s="15">
        <f>'Investment Analysis'!MX108</f>
        <v>-0.33732630570196459</v>
      </c>
      <c r="FD108" s="48">
        <v>16295.3</v>
      </c>
      <c r="FE108" s="18">
        <f t="shared" si="122"/>
        <v>2.6682543882861311E-2</v>
      </c>
      <c r="FF108" s="15">
        <f>'Investment Analysis'!NE108</f>
        <v>0.71838783494500624</v>
      </c>
      <c r="FG108" s="48"/>
      <c r="FH108" s="18">
        <f t="shared" si="123"/>
        <v>0</v>
      </c>
      <c r="FI108" s="15">
        <f>'Investment Analysis'!NL108</f>
        <v>-0.95950774116712989</v>
      </c>
      <c r="FJ108" s="48">
        <v>11609.75</v>
      </c>
      <c r="FK108" s="18">
        <f t="shared" si="124"/>
        <v>-0.39044911374327962</v>
      </c>
      <c r="FL108" s="15">
        <f>'Investment Analysis'!NS108</f>
        <v>2.5382095238095239</v>
      </c>
      <c r="FM108" s="48">
        <v>1684.7</v>
      </c>
      <c r="FN108" s="18">
        <f t="shared" si="125"/>
        <v>-0.93361651489658481</v>
      </c>
      <c r="FO108" s="15">
        <f>'Investment Analysis'!NZ108</f>
        <v>-4.1477014110150159E-2</v>
      </c>
      <c r="FP108" s="48"/>
      <c r="FQ108" s="18">
        <f t="shared" si="126"/>
        <v>0</v>
      </c>
      <c r="FR108" s="15">
        <f>'Investment Analysis'!OG108</f>
        <v>-0.99224531395400362</v>
      </c>
      <c r="FS108" s="48">
        <v>31154.75</v>
      </c>
      <c r="FT108" s="18">
        <f t="shared" si="127"/>
        <v>0.22330201922038656</v>
      </c>
      <c r="FU108" s="15">
        <f>'Investment Analysis'!ON108</f>
        <v>1.6687868080094228</v>
      </c>
      <c r="FV108" s="48"/>
      <c r="FW108" s="18">
        <f t="shared" si="128"/>
        <v>0</v>
      </c>
      <c r="FX108" s="15">
        <f>'Investment Analysis'!OU108</f>
        <v>-0.4</v>
      </c>
      <c r="FY108" s="48"/>
      <c r="FZ108" s="18">
        <f t="shared" si="129"/>
        <v>0</v>
      </c>
      <c r="GA108" s="15">
        <f>'Investment Analysis'!PB108</f>
        <v>3.072307692307692</v>
      </c>
      <c r="GB108" s="48">
        <v>0</v>
      </c>
      <c r="GC108" s="18">
        <f>'Investment Analysis'!PK108</f>
        <v>0.13560942954143362</v>
      </c>
      <c r="GD108" s="15">
        <f>'Investment Analysis'!PI108</f>
        <v>-0.31794945433658811</v>
      </c>
      <c r="GE108" s="48">
        <v>10835.4</v>
      </c>
      <c r="GF108" s="18">
        <f>'Investment Analysis'!PY108</f>
        <v>5.2631578947368515E-2</v>
      </c>
      <c r="GG108" s="15">
        <f>'Investment Analysis'!PW108</f>
        <v>-0.38073394495412843</v>
      </c>
      <c r="GH108" s="48">
        <v>15515.5</v>
      </c>
      <c r="GI108" s="18">
        <f>'Investment Analysis'!QF108</f>
        <v>0.10180452696359643</v>
      </c>
      <c r="GJ108" s="15">
        <f>'Investment Analysis'!QD108</f>
        <v>-0.37384036278490768</v>
      </c>
      <c r="GK108" s="48">
        <v>11687.5</v>
      </c>
      <c r="GL108" s="18">
        <f>'Investment Analysis'!QM108</f>
        <v>6.9230769230769124E-2</v>
      </c>
      <c r="GM108" s="15">
        <f>'Investment Analysis'!QK108</f>
        <v>-0.44621513944223107</v>
      </c>
      <c r="GN108" s="48">
        <v>13996.51</v>
      </c>
      <c r="GO108" s="18">
        <f>'Investment Analysis'!QT108</f>
        <v>-0.18989547038327523</v>
      </c>
      <c r="GP108" s="15">
        <f>'Investment Analysis'!QR108</f>
        <v>-0.98866378995099835</v>
      </c>
      <c r="GQ108" s="48">
        <v>4764.1000000000004</v>
      </c>
      <c r="GR108" s="18">
        <f>'Investment Analysis'!RA108</f>
        <v>-0.35022476501838984</v>
      </c>
      <c r="GS108" s="15">
        <f>'Investment Analysis'!QY108</f>
        <v>-0.54957507082152968</v>
      </c>
      <c r="GT108" s="48">
        <v>19770</v>
      </c>
      <c r="GU108" s="18">
        <f>'Investment Analysis'!RH108</f>
        <v>0.15515151515151515</v>
      </c>
      <c r="GV108" s="15">
        <f>'Investment Analysis'!RF108</f>
        <v>-0.38237200259235254</v>
      </c>
      <c r="GW108" s="48"/>
      <c r="GX108" s="18">
        <f>'Investment Analysis'!RO108</f>
        <v>-2.4095160634404277E-2</v>
      </c>
      <c r="GY108" s="15">
        <f>'Investment Analysis'!RM108</f>
        <v>-0.10947212171815578</v>
      </c>
      <c r="GZ108" s="48">
        <v>13910</v>
      </c>
      <c r="HA108" s="18">
        <f>'Investment Analysis'!RV108</f>
        <v>-0.33253358925143955</v>
      </c>
      <c r="HB108" s="15">
        <f>'Investment Analysis'!RT108</f>
        <v>-4.9863387978142104E-2</v>
      </c>
      <c r="HC108" s="48">
        <v>24662</v>
      </c>
      <c r="HD108" s="18">
        <f>'Investment Analysis'!SC108</f>
        <v>0.63043765701441234</v>
      </c>
      <c r="HE108" s="15">
        <f>'Investment Analysis'!SA108</f>
        <v>-7.3275214189087626E-2</v>
      </c>
      <c r="HF108" s="48">
        <v>7010</v>
      </c>
      <c r="HG108" s="18">
        <f>'Investment Analysis'!SJ108</f>
        <v>-8.1258191349934478E-2</v>
      </c>
      <c r="HH108" s="15">
        <f>'Investment Analysis'!SH108</f>
        <v>0.12159999999999997</v>
      </c>
      <c r="HI108" s="48">
        <v>6740</v>
      </c>
      <c r="HJ108" s="18">
        <f>'Investment Analysis'!SM108</f>
        <v>-5.2857142857142748E-2</v>
      </c>
      <c r="HK108" s="15">
        <f>'Investment Analysis'!SK108</f>
        <v>0</v>
      </c>
      <c r="HL108" s="48"/>
      <c r="HM108" s="18">
        <f>'Investment Analysis'!SP108</f>
        <v>0</v>
      </c>
      <c r="HN108" s="15">
        <f>'Investment Analysis'!SN108</f>
        <v>-4.8890347668613207E-2</v>
      </c>
      <c r="HO108" s="48"/>
      <c r="HP108" s="18">
        <f>'Investment Analysis'!TE108</f>
        <v>0.2621794871794873</v>
      </c>
      <c r="HQ108" s="15">
        <f>'Investment Analysis'!TC108</f>
        <v>-0.51226158038147129</v>
      </c>
      <c r="HR108" s="48"/>
      <c r="HS108" s="18">
        <f>'Investment Analysis'!TL108</f>
        <v>3.539823008849495E-3</v>
      </c>
      <c r="HT108" s="15">
        <f>'Investment Analysis'!TJ108</f>
        <v>-0.22681818181818181</v>
      </c>
      <c r="HU108" s="48"/>
      <c r="HV108" s="18">
        <f>'Investment Analysis'!TS108</f>
        <v>0.30117647058823532</v>
      </c>
      <c r="HW108" s="15">
        <f>'Investment Analysis'!TQ108</f>
        <v>-0.43576774795391104</v>
      </c>
      <c r="HX108" s="48"/>
      <c r="HY108" s="18">
        <f>'Investment Analysis'!TZ108</f>
        <v>0.63157894736842113</v>
      </c>
      <c r="HZ108" s="15">
        <f>'Investment Analysis'!TX108</f>
        <v>-0.36734693877551022</v>
      </c>
      <c r="IA108" s="48"/>
      <c r="IB108" s="18">
        <f>'Investment Analysis'!UG108</f>
        <v>0</v>
      </c>
      <c r="IC108" s="15">
        <f>'Investment Analysis'!UE108</f>
        <v>0</v>
      </c>
      <c r="ID108" s="48"/>
      <c r="IE108" s="18">
        <f>'Investment Analysis'!UN108</f>
        <v>0</v>
      </c>
      <c r="IF108" s="15">
        <f>'Investment Analysis'!UL108</f>
        <v>0</v>
      </c>
      <c r="IG108" s="48"/>
      <c r="IH108" s="18">
        <f>'Investment Analysis'!UU108</f>
        <v>0</v>
      </c>
      <c r="II108" s="15">
        <f>'Investment Analysis'!US108</f>
        <v>0</v>
      </c>
      <c r="IJ108" s="48"/>
      <c r="IK108" s="18">
        <f>'Investment Analysis'!VB108</f>
        <v>0</v>
      </c>
      <c r="IL108" s="15">
        <f>'Investment Analysis'!UZ108</f>
        <v>0</v>
      </c>
      <c r="IM108" s="48"/>
      <c r="IN108" s="18">
        <f>'Investment Analysis'!VI108</f>
        <v>0</v>
      </c>
      <c r="IO108" s="15">
        <f>'Investment Analysis'!VG108</f>
        <v>0</v>
      </c>
      <c r="IP108" s="18"/>
      <c r="IQ108" s="18"/>
      <c r="IR108" s="18"/>
      <c r="IS108" s="108">
        <f t="shared" si="133"/>
        <v>18292.35999999952</v>
      </c>
      <c r="IT108" s="48">
        <f t="shared" si="134"/>
        <v>1006757.6299999998</v>
      </c>
      <c r="IU108" s="101">
        <f t="shared" si="130"/>
        <v>0</v>
      </c>
      <c r="IV108" s="101"/>
      <c r="IW108" s="15">
        <f t="shared" si="131"/>
        <v>-2.9639926226013011E-2</v>
      </c>
      <c r="IX108" s="113">
        <f t="shared" si="132"/>
        <v>-30751.700000000186</v>
      </c>
      <c r="IY108" s="21">
        <f t="shared" si="145"/>
        <v>0.22702739019887708</v>
      </c>
      <c r="IZ108" s="173">
        <f t="shared" si="146"/>
        <v>187604.73999999976</v>
      </c>
    </row>
    <row r="109" spans="1:260" x14ac:dyDescent="0.2">
      <c r="A109" s="3">
        <f>'Investment Analysis'!A109</f>
        <v>45804</v>
      </c>
      <c r="B109" s="4">
        <f>'Investment Analysis'!B109</f>
        <v>45804</v>
      </c>
      <c r="C109" s="27">
        <f>'Investment Analysis'!C109</f>
        <v>42343.65</v>
      </c>
      <c r="D109" s="14">
        <f>'Investment Analysis'!D109</f>
        <v>740.58000000000175</v>
      </c>
      <c r="E109" s="15">
        <f>'Investment Analysis'!E109</f>
        <v>1.7801090159932951E-2</v>
      </c>
      <c r="F109" s="13">
        <f>'Investment Analysis'!G109</f>
        <v>5921.54</v>
      </c>
      <c r="G109" s="14">
        <f>'Investment Analysis'!H109</f>
        <v>118.72000000000025</v>
      </c>
      <c r="H109" s="15">
        <f>'Investment Analysis'!I109</f>
        <v>2.0459018201495181E-2</v>
      </c>
      <c r="I109" s="13">
        <f>'Investment Analysis'!K109</f>
        <v>19199.16</v>
      </c>
      <c r="J109" s="14">
        <f>'Investment Analysis'!L109</f>
        <v>461.95000000000073</v>
      </c>
      <c r="K109" s="15">
        <f>'Investment Analysis'!M109</f>
        <v>2.4654150751365907E-2</v>
      </c>
      <c r="L109" s="41">
        <f>'Investment Analysis'!T109</f>
        <v>260.59525339350796</v>
      </c>
      <c r="M109" s="21">
        <f>'Investment Analysis'!V109</f>
        <v>1.1081302525549265E-2</v>
      </c>
      <c r="N109" s="21">
        <f>'Investment Analysis'!W109</f>
        <v>7.2499996266267705E-3</v>
      </c>
      <c r="P109" s="48">
        <f>'Investment Analysis'!Y109</f>
        <v>237632.32999999996</v>
      </c>
      <c r="Q109" s="18"/>
      <c r="R109" s="83"/>
      <c r="S109" s="48">
        <v>4251.22</v>
      </c>
      <c r="T109" s="18">
        <f>'Investment Analysis'!AH109</f>
        <v>-3.1826385526257828E-2</v>
      </c>
      <c r="U109" s="15">
        <f>'Investment Analysis'!AF109</f>
        <v>0.33483036960611751</v>
      </c>
      <c r="V109" s="48">
        <v>6960.07</v>
      </c>
      <c r="W109" s="18">
        <f>'Investment Analysis'!AO109</f>
        <v>3.9467427484545806E-2</v>
      </c>
      <c r="X109" s="15">
        <f>'Investment Analysis'!AM109</f>
        <v>0.17526881720430096</v>
      </c>
      <c r="Y109" s="48">
        <v>8882.32</v>
      </c>
      <c r="Z109" s="18">
        <f t="shared" si="104"/>
        <v>-0.10963111467522056</v>
      </c>
      <c r="AA109" s="15">
        <f>'Investment Analysis'!GM109</f>
        <v>-7.5132275132275037E-2</v>
      </c>
      <c r="AB109" s="48">
        <v>2445.77</v>
      </c>
      <c r="AC109" s="18">
        <f t="shared" si="137"/>
        <v>4.8001389410439357</v>
      </c>
      <c r="AD109" s="15">
        <f>'Investment Analysis'!AT109</f>
        <v>0.19108280254777074</v>
      </c>
      <c r="AE109" s="48">
        <v>11119.29</v>
      </c>
      <c r="AF109" s="18">
        <f>'Investment Analysis'!BC109</f>
        <v>8.7173710759586714E-3</v>
      </c>
      <c r="AG109" s="15">
        <f>'Investment Analysis'!BA109</f>
        <v>0.53594332587621185</v>
      </c>
      <c r="AH109" s="48"/>
      <c r="AI109" s="18">
        <f t="shared" si="138"/>
        <v>0</v>
      </c>
      <c r="AJ109" s="15">
        <f>'Investment Analysis'!BH109</f>
        <v>0</v>
      </c>
      <c r="AK109" s="48">
        <v>19309.53</v>
      </c>
      <c r="AL109" s="18">
        <f t="shared" si="139"/>
        <v>5.838973225890304</v>
      </c>
      <c r="AM109" s="15">
        <f>'Investment Analysis'!BO109</f>
        <v>0.19434152913438865</v>
      </c>
      <c r="AN109" s="48">
        <v>14300.5</v>
      </c>
      <c r="AO109" s="18">
        <f t="shared" si="98"/>
        <v>8.5475215517241381</v>
      </c>
      <c r="AP109" s="15">
        <f>'Investment Analysis'!BV109</f>
        <v>4.5893719806763308E-2</v>
      </c>
      <c r="AQ109" s="48">
        <v>4999.99</v>
      </c>
      <c r="AR109" s="18">
        <f t="shared" si="99"/>
        <v>2.7999979999999995</v>
      </c>
      <c r="AS109" s="15">
        <f>'Investment Analysis'!CC109</f>
        <v>0</v>
      </c>
      <c r="AT109" s="48">
        <v>22827.42</v>
      </c>
      <c r="AU109" s="18">
        <f>'Investment Analysis'!CL109</f>
        <v>-0.12543655413271243</v>
      </c>
      <c r="AV109" s="15">
        <f>'Investment Analysis'!CJ109</f>
        <v>-5.9543499834601296E-3</v>
      </c>
      <c r="AW109" s="48">
        <v>17453.61</v>
      </c>
      <c r="AX109" s="18">
        <f t="shared" si="140"/>
        <v>1.0944759133191321E-2</v>
      </c>
      <c r="AY109" s="15">
        <f>'Investment Analysis'!CQ109</f>
        <v>1.0210593490746659E-2</v>
      </c>
      <c r="AZ109" s="48">
        <v>15315.73</v>
      </c>
      <c r="BA109" s="18">
        <f>'Investment Analysis'!CZ109</f>
        <v>-5.0697424892703874E-2</v>
      </c>
      <c r="BB109" s="15">
        <f>'Investment Analysis'!CX109</f>
        <v>0.10077760497667192</v>
      </c>
      <c r="BC109" s="48">
        <v>9215.2999999999993</v>
      </c>
      <c r="BD109" s="18">
        <f t="shared" si="141"/>
        <v>2.9055173787471369</v>
      </c>
      <c r="BE109" s="15">
        <f>'Investment Analysis'!DE109</f>
        <v>-0.10882487425697314</v>
      </c>
      <c r="BF109" s="48">
        <v>4676.6000000000004</v>
      </c>
      <c r="BG109" s="18">
        <f>'Investment Analysis'!DN109</f>
        <v>0.16271347248576867</v>
      </c>
      <c r="BH109" s="15">
        <f>'Investment Analysis'!DL109</f>
        <v>0.11030577576443952</v>
      </c>
      <c r="BI109" s="48">
        <v>2373.11</v>
      </c>
      <c r="BJ109" s="18">
        <f>'Investment Analysis'!EB109</f>
        <v>-8.2760681207051087E-2</v>
      </c>
      <c r="BK109" s="15">
        <f>'Investment Analysis'!DZ109</f>
        <v>0.63820704375667037</v>
      </c>
      <c r="BL109" s="48">
        <v>19386.68</v>
      </c>
      <c r="BM109" s="18">
        <f>'Investment Analysis'!EI109</f>
        <v>-5.0704989154013135E-2</v>
      </c>
      <c r="BN109" s="15">
        <f>'Investment Analysis'!EG109</f>
        <v>0.66476462196861608</v>
      </c>
      <c r="BO109" s="48">
        <v>9970.52</v>
      </c>
      <c r="BP109" s="18">
        <f>'Investment Analysis'!DU109</f>
        <v>6.5913865546218628E-2</v>
      </c>
      <c r="BQ109" s="15">
        <f>'Investment Analysis'!DS109</f>
        <v>0</v>
      </c>
      <c r="BR109" s="48">
        <v>10753.19</v>
      </c>
      <c r="BS109" s="18">
        <f>'Investment Analysis'!EP109</f>
        <v>2.8930817610062883E-2</v>
      </c>
      <c r="BT109" s="15">
        <f>'Investment Analysis'!EN109</f>
        <v>0.77440347071583493</v>
      </c>
      <c r="BU109" s="48">
        <v>13395.84</v>
      </c>
      <c r="BV109" s="18">
        <f t="shared" si="142"/>
        <v>0.44002153721900661</v>
      </c>
      <c r="BW109" s="15">
        <f>'Investment Analysis'!EU109</f>
        <v>4.7550845030077449E-2</v>
      </c>
      <c r="BX109" s="48">
        <v>20277.849999999999</v>
      </c>
      <c r="BY109" s="18">
        <f t="shared" si="91"/>
        <v>-0.73610750000000003</v>
      </c>
      <c r="BZ109" s="15">
        <f>'Investment Analysis'!FB109</f>
        <v>0</v>
      </c>
      <c r="CA109" s="48">
        <v>20275.400000000001</v>
      </c>
      <c r="CB109" s="18">
        <f t="shared" si="144"/>
        <v>-0.12606034482758616</v>
      </c>
      <c r="CC109" s="15">
        <f>'Investment Analysis'!FI109</f>
        <v>-6.651997291807718E-2</v>
      </c>
      <c r="CD109" s="48">
        <v>18259.939999999999</v>
      </c>
      <c r="CE109" s="18">
        <f>'Investment Analysis'!FR109</f>
        <v>2.20191566662953E-4</v>
      </c>
      <c r="CF109" s="15">
        <f>'Investment Analysis'!FP109</f>
        <v>0.56260749914000674</v>
      </c>
      <c r="CG109" s="48">
        <v>5195.26</v>
      </c>
      <c r="CH109" s="18">
        <f>'Investment Analysis'!FR109</f>
        <v>2.20191566662953E-4</v>
      </c>
      <c r="CI109" s="15">
        <f>'Investment Analysis'!FW109</f>
        <v>8.7470180620243129E-2</v>
      </c>
      <c r="CJ109" s="48"/>
      <c r="CK109" s="18">
        <f t="shared" si="94"/>
        <v>0</v>
      </c>
      <c r="CL109" s="15">
        <f>'Investment Analysis'!GD109</f>
        <v>0</v>
      </c>
      <c r="CM109" s="48">
        <v>35483.839999999997</v>
      </c>
      <c r="CN109" s="18">
        <f t="shared" si="105"/>
        <v>0.42219799599198382</v>
      </c>
      <c r="CO109" s="15">
        <f>'Investment Analysis'!GT109</f>
        <v>-9.1743119266055051E-2</v>
      </c>
      <c r="CP109" s="48">
        <v>27216.75</v>
      </c>
      <c r="CQ109" s="18">
        <f t="shared" si="106"/>
        <v>0.26493635058072257</v>
      </c>
      <c r="CR109" s="15">
        <f>'Investment Analysis'!HG109</f>
        <v>1.0385933374529521</v>
      </c>
      <c r="CS109" s="48">
        <v>3100</v>
      </c>
      <c r="CT109" s="18">
        <f t="shared" si="107"/>
        <v>-0.86281729033171661</v>
      </c>
      <c r="CU109" s="15">
        <f>'Investment Analysis'!HN109</f>
        <v>14.370967741935484</v>
      </c>
      <c r="CV109" s="48">
        <v>7452.5</v>
      </c>
      <c r="CW109" s="18">
        <f t="shared" si="108"/>
        <v>-0.74130898866653938</v>
      </c>
      <c r="CX109" s="15">
        <f>'Investment Analysis'!IB109</f>
        <v>0.27950897072710096</v>
      </c>
      <c r="CY109" s="48">
        <v>9426</v>
      </c>
      <c r="CZ109" s="18">
        <f t="shared" si="109"/>
        <v>-0.47296617277047803</v>
      </c>
      <c r="DA109" s="15">
        <f>'Investment Analysis'!II109</f>
        <v>0.34657142857142859</v>
      </c>
      <c r="DB109" s="54">
        <v>11392</v>
      </c>
      <c r="DC109" s="18">
        <f t="shared" si="110"/>
        <v>1.020843496385649</v>
      </c>
      <c r="DD109" s="15">
        <f>'Investment Analysis'!IP109</f>
        <v>3.4501074008982617</v>
      </c>
      <c r="DE109" s="54">
        <v>18141</v>
      </c>
      <c r="DF109" s="18">
        <f>'Investment Analysis'!IY109</f>
        <v>0.17668807160926248</v>
      </c>
      <c r="DG109" s="15">
        <f>'Investment Analysis'!IW109</f>
        <v>2.3134246575342465</v>
      </c>
      <c r="DH109" s="48">
        <v>1284.6400000000001</v>
      </c>
      <c r="DI109" s="18">
        <f t="shared" si="111"/>
        <v>-0.8014834961058227</v>
      </c>
      <c r="DJ109" s="15">
        <f>'Investment Analysis'!JD109</f>
        <v>0.299190938511327</v>
      </c>
      <c r="DK109" s="48">
        <v>2303.4499999999998</v>
      </c>
      <c r="DL109" s="18">
        <f t="shared" si="112"/>
        <v>-0.89874499978021005</v>
      </c>
      <c r="DM109" s="15">
        <f>'Investment Analysis'!JK109</f>
        <v>0.13277926676338242</v>
      </c>
      <c r="DN109" s="48">
        <v>1035.2</v>
      </c>
      <c r="DO109" s="18">
        <f t="shared" si="113"/>
        <v>-4.7215830648872484E-2</v>
      </c>
      <c r="DP109" s="15">
        <f>'Investment Analysis'!HU109</f>
        <v>1.8442307692307691</v>
      </c>
      <c r="DQ109" s="48">
        <v>15711</v>
      </c>
      <c r="DR109" s="18">
        <f t="shared" si="114"/>
        <v>-0.46984983971655137</v>
      </c>
      <c r="DS109" s="15">
        <f>'Investment Analysis'!JR109</f>
        <v>-0.52623586974860814</v>
      </c>
      <c r="DT109" s="48">
        <v>1776</v>
      </c>
      <c r="DU109" s="18">
        <f t="shared" si="136"/>
        <v>-0.54724901185770747</v>
      </c>
      <c r="DV109" s="15">
        <f>'Investment Analysis'!JY109</f>
        <v>-0.32806324110671931</v>
      </c>
      <c r="DW109" s="48">
        <v>5088.95</v>
      </c>
      <c r="DX109" s="18">
        <f t="shared" si="116"/>
        <v>-0.62680038134350247</v>
      </c>
      <c r="DY109" s="15">
        <f>'Investment Analysis'!KF109</f>
        <v>-0.12320328542094466</v>
      </c>
      <c r="DZ109" s="48">
        <v>5146</v>
      </c>
      <c r="EA109" s="18">
        <f t="shared" si="147"/>
        <v>-0.74282858570714638</v>
      </c>
      <c r="EB109" s="15">
        <f>'Investment Analysis'!KM109</f>
        <v>2.0165876777251182</v>
      </c>
      <c r="EC109" s="48">
        <v>1001.05</v>
      </c>
      <c r="ED109" s="18">
        <f>'Investment Analysis'!KV109</f>
        <v>0.45544554455445541</v>
      </c>
      <c r="EE109" s="15">
        <f>'Investment Analysis'!KT109</f>
        <v>-0.43893129770992367</v>
      </c>
      <c r="EF109" s="54">
        <v>8484</v>
      </c>
      <c r="EG109" s="18">
        <f t="shared" si="118"/>
        <v>-0.64373897707231043</v>
      </c>
      <c r="EH109" s="15">
        <f>'Investment Analysis'!LH109</f>
        <v>0.57856544794864651</v>
      </c>
      <c r="EI109" s="48">
        <v>7559.5</v>
      </c>
      <c r="EJ109" s="18">
        <f>'Investment Analysis'!LQ109</f>
        <v>0.48702211993351241</v>
      </c>
      <c r="EK109" s="15">
        <f>'Investment Analysis'!LO109</f>
        <v>0.32914285714285713</v>
      </c>
      <c r="EL109" s="48"/>
      <c r="EM109" s="18">
        <f t="shared" si="135"/>
        <v>0</v>
      </c>
      <c r="EN109" s="15">
        <f>'Investment Analysis'!LX109</f>
        <v>0.56864864864864861</v>
      </c>
      <c r="EO109" s="48">
        <v>12050</v>
      </c>
      <c r="EP109" s="68">
        <f t="shared" si="143"/>
        <v>2.4606741573033708</v>
      </c>
      <c r="EQ109" s="15">
        <f>'Investment Analysis'!MC109</f>
        <v>-0.36539325842696635</v>
      </c>
      <c r="ER109" s="48">
        <v>8219.1200000000008</v>
      </c>
      <c r="ES109" s="18">
        <f>'Investment Analysis'!LX109</f>
        <v>0.56864864864864861</v>
      </c>
      <c r="ET109" s="15">
        <f>'Investment Analysis'!LA109</f>
        <v>-0.57305713888502718</v>
      </c>
      <c r="EU109" s="48">
        <v>35035</v>
      </c>
      <c r="EV109" s="18">
        <f>'Investment Analysis'!ML109</f>
        <v>1.5388601036269431</v>
      </c>
      <c r="EW109" s="15">
        <f>'Investment Analysis'!MJ109</f>
        <v>6.2641509433962259</v>
      </c>
      <c r="EX109" s="48">
        <v>42826</v>
      </c>
      <c r="EY109" s="18">
        <f t="shared" si="120"/>
        <v>-0.35207836907598622</v>
      </c>
      <c r="EZ109" s="15">
        <f>'Investment Analysis'!MQ109</f>
        <v>-2.8117553613979399E-2</v>
      </c>
      <c r="FA109" s="48"/>
      <c r="FB109" s="18">
        <f t="shared" si="121"/>
        <v>0</v>
      </c>
      <c r="FC109" s="15">
        <f>'Investment Analysis'!MX109</f>
        <v>-0.31624341159559183</v>
      </c>
      <c r="FD109" s="48">
        <v>16924.599999999999</v>
      </c>
      <c r="FE109" s="18">
        <f t="shared" si="122"/>
        <v>6.6331480991443786E-2</v>
      </c>
      <c r="FF109" s="15">
        <f>'Investment Analysis'!NE109</f>
        <v>0.78474939100907948</v>
      </c>
      <c r="FG109" s="48"/>
      <c r="FH109" s="18">
        <f t="shared" si="123"/>
        <v>0</v>
      </c>
      <c r="FI109" s="15">
        <f>'Investment Analysis'!NL109</f>
        <v>-0.95855498213576817</v>
      </c>
      <c r="FJ109" s="54">
        <v>18860.400000000001</v>
      </c>
      <c r="FK109" s="18">
        <f t="shared" si="124"/>
        <v>-9.765625E-3</v>
      </c>
      <c r="FL109" s="15">
        <f>'Investment Analysis'!NS109</f>
        <v>2.5924571428571426</v>
      </c>
      <c r="FM109" s="54">
        <v>21612.5</v>
      </c>
      <c r="FN109" s="18">
        <f t="shared" si="125"/>
        <v>-0.14838661376057496</v>
      </c>
      <c r="FO109" s="15">
        <f>'Investment Analysis'!NZ109</f>
        <v>-1.6272189349112343E-2</v>
      </c>
      <c r="FP109" s="48"/>
      <c r="FQ109" s="18">
        <f t="shared" si="126"/>
        <v>0</v>
      </c>
      <c r="FR109" s="15">
        <f>'Investment Analysis'!OG109</f>
        <v>-0.99202375149554656</v>
      </c>
      <c r="FS109" s="48">
        <v>35161.5</v>
      </c>
      <c r="FT109" s="18">
        <f t="shared" si="127"/>
        <v>0.38062844185293165</v>
      </c>
      <c r="FU109" s="15">
        <f>'Investment Analysis'!ON109</f>
        <v>2.0318021201413421</v>
      </c>
      <c r="FV109" s="48"/>
      <c r="FW109" s="18">
        <f t="shared" si="128"/>
        <v>0</v>
      </c>
      <c r="FX109" s="15">
        <f>'Investment Analysis'!OU109</f>
        <v>-0.39090909090909087</v>
      </c>
      <c r="FY109" s="48"/>
      <c r="FZ109" s="18">
        <f t="shared" si="129"/>
        <v>0</v>
      </c>
      <c r="GA109" s="15">
        <f>'Investment Analysis'!PB109</f>
        <v>3.1289230769230767</v>
      </c>
      <c r="GB109" s="54">
        <v>18592.5</v>
      </c>
      <c r="GC109" s="18">
        <f>'Investment Analysis'!PK109</f>
        <v>0.18538707980681879</v>
      </c>
      <c r="GD109" s="15">
        <f>'Investment Analysis'!PI109</f>
        <v>-0.28805284319356689</v>
      </c>
      <c r="GE109" s="48">
        <v>10720.8</v>
      </c>
      <c r="GF109" s="18">
        <f>'Investment Analysis'!PY109</f>
        <v>6.2378167641325595E-2</v>
      </c>
      <c r="GG109" s="15">
        <f>'Investment Analysis'!PW109</f>
        <v>-0.375</v>
      </c>
      <c r="GH109" s="48">
        <v>15762.45</v>
      </c>
      <c r="GI109" s="18">
        <f>'Investment Analysis'!QF109</f>
        <v>9.7632210284760601E-2</v>
      </c>
      <c r="GJ109" s="15">
        <f>'Investment Analysis'!QD109</f>
        <v>-0.37621150597231684</v>
      </c>
      <c r="GK109" s="48">
        <v>11967.5</v>
      </c>
      <c r="GL109" s="18">
        <f>'Investment Analysis'!QM109</f>
        <v>6.9230769230769124E-2</v>
      </c>
      <c r="GM109" s="15">
        <f>'Investment Analysis'!QK109</f>
        <v>-0.44621513944223107</v>
      </c>
      <c r="GN109" s="48">
        <v>13678.94</v>
      </c>
      <c r="GO109" s="18">
        <f>'Investment Analysis'!QT109</f>
        <v>-0.26306620209059228</v>
      </c>
      <c r="GP109" s="15">
        <f>'Investment Analysis'!QR109</f>
        <v>-0.98968770569735975</v>
      </c>
      <c r="GQ109" s="48">
        <v>4703.6000000000004</v>
      </c>
      <c r="GR109" s="18">
        <f>'Investment Analysis'!RA109</f>
        <v>-0.34082550061299555</v>
      </c>
      <c r="GS109" s="15">
        <f>'Investment Analysis'!QY109</f>
        <v>-0.54305949008498577</v>
      </c>
      <c r="GT109" s="48">
        <v>20482.5</v>
      </c>
      <c r="GU109" s="18">
        <f>'Investment Analysis'!RH109</f>
        <v>0.20323232323232329</v>
      </c>
      <c r="GV109" s="15">
        <f>'Investment Analysis'!RF109</f>
        <v>-0.35666450637286667</v>
      </c>
      <c r="GW109" s="48"/>
      <c r="GX109" s="18">
        <f>'Investment Analysis'!RO109</f>
        <v>4.8800325335502642E-3</v>
      </c>
      <c r="GY109" s="15">
        <f>'Investment Analysis'!RM109</f>
        <v>-8.3031821133685887E-2</v>
      </c>
      <c r="GZ109" s="48">
        <v>14440</v>
      </c>
      <c r="HA109" s="18">
        <f>'Investment Analysis'!RV109</f>
        <v>-0.30710172744721692</v>
      </c>
      <c r="HB109" s="15">
        <f>'Investment Analysis'!RT109</f>
        <v>-1.3661202185792422E-2</v>
      </c>
      <c r="HC109" s="54">
        <v>33932.25</v>
      </c>
      <c r="HD109" s="18">
        <f>'Investment Analysis'!SC109</f>
        <v>0.63149543831812782</v>
      </c>
      <c r="HE109" s="15">
        <f>'Investment Analysis'!SA109</f>
        <v>-7.2673981662407947E-2</v>
      </c>
      <c r="HF109" s="48">
        <v>7095</v>
      </c>
      <c r="HG109" s="18">
        <f>'Investment Analysis'!SJ109</f>
        <v>-7.011795543905637E-2</v>
      </c>
      <c r="HH109" s="15">
        <f>'Investment Analysis'!SH109</f>
        <v>0.13519999999999996</v>
      </c>
      <c r="HI109" s="48">
        <v>6924</v>
      </c>
      <c r="HJ109" s="18">
        <f>'Investment Analysis'!SM109</f>
        <v>6.0331825037707273E-2</v>
      </c>
      <c r="HK109" s="15">
        <f>'Investment Analysis'!SK109</f>
        <v>0</v>
      </c>
      <c r="HL109" s="48"/>
      <c r="HM109" s="18">
        <f>'Investment Analysis'!SP109</f>
        <v>0</v>
      </c>
      <c r="HN109" s="15">
        <f>'Investment Analysis'!SN109</f>
        <v>4.9250522512158008E-2</v>
      </c>
      <c r="HO109" s="48"/>
      <c r="HP109" s="18">
        <f>'Investment Analysis'!TE109</f>
        <v>0.2032051282051282</v>
      </c>
      <c r="HQ109" s="15">
        <f>'Investment Analysis'!TC109</f>
        <v>-0.53505078028238784</v>
      </c>
      <c r="HR109" s="48"/>
      <c r="HS109" s="18">
        <f>'Investment Analysis'!TL109</f>
        <v>-8.8495575221239006E-3</v>
      </c>
      <c r="HT109" s="15">
        <f>'Investment Analysis'!TJ109</f>
        <v>-0.23636363636363633</v>
      </c>
      <c r="HU109" s="48"/>
      <c r="HV109" s="18">
        <f>'Investment Analysis'!TS109</f>
        <v>0.37747899159663856</v>
      </c>
      <c r="HW109" s="15">
        <f>'Investment Analysis'!TQ109</f>
        <v>-0.40268050403387434</v>
      </c>
      <c r="HX109" s="48"/>
      <c r="HY109" s="18">
        <f>'Investment Analysis'!TZ109</f>
        <v>0.67251461988304084</v>
      </c>
      <c r="HZ109" s="15">
        <f>'Investment Analysis'!TX109</f>
        <v>-0.35147392290249441</v>
      </c>
      <c r="IA109" s="48"/>
      <c r="IB109" s="18">
        <f>'Investment Analysis'!UG109</f>
        <v>0</v>
      </c>
      <c r="IC109" s="15">
        <f>'Investment Analysis'!UE109</f>
        <v>0</v>
      </c>
      <c r="ID109" s="48"/>
      <c r="IE109" s="18">
        <f>'Investment Analysis'!UN109</f>
        <v>0</v>
      </c>
      <c r="IF109" s="15">
        <f>'Investment Analysis'!UL109</f>
        <v>0</v>
      </c>
      <c r="IG109" s="48"/>
      <c r="IH109" s="18">
        <f>'Investment Analysis'!UU109</f>
        <v>0</v>
      </c>
      <c r="II109" s="15">
        <f>'Investment Analysis'!US109</f>
        <v>0</v>
      </c>
      <c r="IJ109" s="48"/>
      <c r="IK109" s="18">
        <f>'Investment Analysis'!VB109</f>
        <v>0</v>
      </c>
      <c r="IL109" s="15">
        <f>'Investment Analysis'!UZ109</f>
        <v>0</v>
      </c>
      <c r="IM109" s="48"/>
      <c r="IN109" s="18">
        <f>'Investment Analysis'!VI109</f>
        <v>0</v>
      </c>
      <c r="IO109" s="15">
        <f>'Investment Analysis'!VG109</f>
        <v>0</v>
      </c>
      <c r="IP109" s="18"/>
      <c r="IQ109" s="18"/>
      <c r="IR109" s="18"/>
      <c r="IS109" s="108">
        <f t="shared" si="133"/>
        <v>3110.3800000000047</v>
      </c>
      <c r="IT109" s="48">
        <f t="shared" si="134"/>
        <v>1009868.0099999998</v>
      </c>
      <c r="IU109" s="101">
        <f t="shared" si="130"/>
        <v>0</v>
      </c>
      <c r="IV109" s="101"/>
      <c r="IW109" s="15">
        <f t="shared" si="131"/>
        <v>-2.6641996559202203E-2</v>
      </c>
      <c r="IX109" s="113">
        <f t="shared" si="132"/>
        <v>-27641.320000000182</v>
      </c>
      <c r="IY109" s="21">
        <f t="shared" si="145"/>
        <v>0.23079137534086649</v>
      </c>
      <c r="IZ109" s="173">
        <f t="shared" si="146"/>
        <v>190715.11999999976</v>
      </c>
    </row>
    <row r="110" spans="1:260" x14ac:dyDescent="0.2">
      <c r="A110" s="3">
        <f>'Investment Analysis'!A110</f>
        <v>45805</v>
      </c>
      <c r="B110" s="4">
        <f>'Investment Analysis'!B110</f>
        <v>45805</v>
      </c>
      <c r="C110" s="27">
        <f>'Investment Analysis'!C110</f>
        <v>42098.7</v>
      </c>
      <c r="D110" s="14">
        <f>'Investment Analysis'!D110</f>
        <v>-244.95000000000437</v>
      </c>
      <c r="E110" s="15">
        <f>'Investment Analysis'!E110</f>
        <v>-5.7848107095161694E-3</v>
      </c>
      <c r="F110" s="13">
        <f>'Investment Analysis'!G110</f>
        <v>5888.55</v>
      </c>
      <c r="G110" s="14">
        <f>'Investment Analysis'!H110</f>
        <v>-32.989999999999782</v>
      </c>
      <c r="H110" s="15">
        <f>'Investment Analysis'!I110</f>
        <v>-5.5711858739449166E-3</v>
      </c>
      <c r="I110" s="13">
        <f>'Investment Analysis'!K110</f>
        <v>19100.939999999999</v>
      </c>
      <c r="J110" s="14">
        <f>'Investment Analysis'!L110</f>
        <v>-98.220000000001164</v>
      </c>
      <c r="K110" s="15">
        <f>'Investment Analysis'!M110</f>
        <v>-5.1158488183858652E-3</v>
      </c>
      <c r="L110" s="41">
        <f>'Investment Analysis'!T110</f>
        <v>259.81140639881289</v>
      </c>
      <c r="M110" s="21">
        <f>'Investment Analysis'!V110</f>
        <v>-3.0079097162657516E-3</v>
      </c>
      <c r="N110" s="21">
        <f>'Investment Analysis'!W110</f>
        <v>4.220282566041165E-3</v>
      </c>
      <c r="P110" s="48">
        <f>'Investment Analysis'!Y110</f>
        <v>212251.65</v>
      </c>
      <c r="Q110" s="18"/>
      <c r="R110" s="83"/>
      <c r="S110" s="48">
        <v>4233.05</v>
      </c>
      <c r="T110" s="18">
        <f>'Investment Analysis'!AH110</f>
        <v>-3.5964255843641275E-2</v>
      </c>
      <c r="U110" s="15">
        <f>'Investment Analysis'!AF110</f>
        <v>0.32912544759361528</v>
      </c>
      <c r="V110" s="48">
        <v>6937.78</v>
      </c>
      <c r="W110" s="18">
        <f>'Investment Analysis'!AO110</f>
        <v>3.613884926295758E-2</v>
      </c>
      <c r="X110" s="15">
        <f>'Investment Analysis'!AM110</f>
        <v>0.17150537634408589</v>
      </c>
      <c r="Y110" s="48">
        <v>8811.18</v>
      </c>
      <c r="Z110" s="18">
        <f t="shared" si="104"/>
        <v>-0.11676222935044103</v>
      </c>
      <c r="AA110" s="15">
        <f>'Investment Analysis'!GM110</f>
        <v>-8.2539682539682482E-2</v>
      </c>
      <c r="AB110" s="48">
        <v>2435.0700000000002</v>
      </c>
      <c r="AC110" s="18">
        <f t="shared" si="137"/>
        <v>4.7961209162598575</v>
      </c>
      <c r="AD110" s="15">
        <f>'Investment Analysis'!AT110</f>
        <v>0.18587145338737701</v>
      </c>
      <c r="AE110" s="48">
        <v>11057.74</v>
      </c>
      <c r="AF110" s="18">
        <f>'Investment Analysis'!BC110</f>
        <v>3.1343356677604917E-3</v>
      </c>
      <c r="AG110" s="15">
        <f>'Investment Analysis'!BA110</f>
        <v>0.5274422073079793</v>
      </c>
      <c r="AH110" s="48"/>
      <c r="AI110" s="18">
        <f t="shared" si="138"/>
        <v>0</v>
      </c>
      <c r="AJ110" s="15">
        <f>'Investment Analysis'!BH110</f>
        <v>0</v>
      </c>
      <c r="AK110" s="48">
        <v>19241.46</v>
      </c>
      <c r="AL110" s="18">
        <f t="shared" si="139"/>
        <v>5.8212789186378995</v>
      </c>
      <c r="AM110" s="15">
        <f>'Investment Analysis'!BO110</f>
        <v>0.19013135735938025</v>
      </c>
      <c r="AN110" s="48">
        <v>14194.09</v>
      </c>
      <c r="AO110" s="18">
        <f t="shared" si="98"/>
        <v>8.5245883620689646</v>
      </c>
      <c r="AP110" s="15">
        <f>'Investment Analysis'!BV110</f>
        <v>3.8110574342458445E-2</v>
      </c>
      <c r="AQ110" s="48">
        <v>4961.6099999999997</v>
      </c>
      <c r="AR110" s="18">
        <f t="shared" si="99"/>
        <v>2.792322</v>
      </c>
      <c r="AS110" s="15">
        <f>'Investment Analysis'!CC110</f>
        <v>0</v>
      </c>
      <c r="AT110" s="48">
        <v>22599.52</v>
      </c>
      <c r="AU110" s="18">
        <f>'Investment Analysis'!CL110</f>
        <v>-0.13416763678696156</v>
      </c>
      <c r="AV110" s="15">
        <f>'Investment Analysis'!CJ110</f>
        <v>-1.5878266622560384E-2</v>
      </c>
      <c r="AW110" s="48">
        <v>17260.669999999998</v>
      </c>
      <c r="AX110" s="18">
        <f t="shared" si="140"/>
        <v>9.1825598919078385E-4</v>
      </c>
      <c r="AY110" s="15">
        <f>'Investment Analysis'!CQ110</f>
        <v>-9.5724313975753474E-4</v>
      </c>
      <c r="AZ110" s="48">
        <v>15090.68</v>
      </c>
      <c r="BA110" s="18">
        <f>'Investment Analysis'!CZ110</f>
        <v>-6.4645922746781215E-2</v>
      </c>
      <c r="BB110" s="15">
        <f>'Investment Analysis'!CX110</f>
        <v>8.4603421461897324E-2</v>
      </c>
      <c r="BC110" s="48">
        <v>9097.09</v>
      </c>
      <c r="BD110" s="18">
        <f t="shared" si="141"/>
        <v>2.893744646947515</v>
      </c>
      <c r="BE110" s="15">
        <f>'Investment Analysis'!DE110</f>
        <v>-0.12025605852766358</v>
      </c>
      <c r="BF110" s="48">
        <v>4616.5</v>
      </c>
      <c r="BG110" s="18">
        <f>'Investment Analysis'!DN110</f>
        <v>0.14777039848197354</v>
      </c>
      <c r="BH110" s="15">
        <f>'Investment Analysis'!DL110</f>
        <v>9.6036240090600272E-2</v>
      </c>
      <c r="BI110" s="48">
        <v>2366.15</v>
      </c>
      <c r="BJ110" s="18">
        <f>'Investment Analysis'!EB110</f>
        <v>-8.544965640872422E-2</v>
      </c>
      <c r="BK110" s="15">
        <f>'Investment Analysis'!DZ110</f>
        <v>0.63340448239060843</v>
      </c>
      <c r="BL110" s="48">
        <v>19253.78</v>
      </c>
      <c r="BM110" s="18">
        <f>'Investment Analysis'!EI110</f>
        <v>-5.7212581344902369E-2</v>
      </c>
      <c r="BN110" s="15">
        <f>'Investment Analysis'!EG110</f>
        <v>0.65335235378031387</v>
      </c>
      <c r="BO110" s="48">
        <v>9933.68</v>
      </c>
      <c r="BP110" s="18">
        <f>'Investment Analysis'!DU110</f>
        <v>6.1974789915966375E-2</v>
      </c>
      <c r="BQ110" s="15">
        <f>'Investment Analysis'!DS110</f>
        <v>0</v>
      </c>
      <c r="BR110" s="48">
        <v>10759.77</v>
      </c>
      <c r="BS110" s="18">
        <f>'Investment Analysis'!EP110</f>
        <v>2.9559748427673012E-2</v>
      </c>
      <c r="BT110" s="15">
        <f>'Investment Analysis'!EN110</f>
        <v>0.77548806941431658</v>
      </c>
      <c r="BU110" s="48">
        <v>13209.03</v>
      </c>
      <c r="BV110" s="18">
        <f t="shared" si="142"/>
        <v>0.42744851258581229</v>
      </c>
      <c r="BW110" s="15">
        <f>'Investment Analysis'!EU110</f>
        <v>3.2941850472644106E-2</v>
      </c>
      <c r="BX110" s="48">
        <v>20466.79</v>
      </c>
      <c r="BY110" s="18">
        <f t="shared" ref="BY110:BY173" si="148">IF(BX110&gt;0,(BX110-10000-5000-BY$5)/BY$5,0)</f>
        <v>-0.72666049999999993</v>
      </c>
      <c r="BZ110" s="15">
        <f>'Investment Analysis'!FB110</f>
        <v>0</v>
      </c>
      <c r="CA110" s="48">
        <v>20051.14</v>
      </c>
      <c r="CB110" s="18">
        <f t="shared" si="144"/>
        <v>-0.13572672413793105</v>
      </c>
      <c r="CC110" s="15">
        <f>'Investment Analysis'!FI110</f>
        <v>-7.6844955991875408E-2</v>
      </c>
      <c r="CD110" s="48">
        <v>18106.18</v>
      </c>
      <c r="CE110" s="18">
        <f>'Investment Analysis'!FR110</f>
        <v>-8.2021358581966814E-3</v>
      </c>
      <c r="CF110" s="15">
        <f>'Investment Analysis'!FP110</f>
        <v>0.5494496044031647</v>
      </c>
      <c r="CG110" s="48">
        <v>5142.62</v>
      </c>
      <c r="CH110" s="18">
        <f>'Investment Analysis'!FR110</f>
        <v>-8.2021358581966814E-3</v>
      </c>
      <c r="CI110" s="15">
        <f>'Investment Analysis'!FW110</f>
        <v>7.6451209814835899E-2</v>
      </c>
      <c r="CJ110" s="48"/>
      <c r="CK110" s="18">
        <f t="shared" ref="CK110:CK173" si="149">IF(CJ110&gt;0,(CJ110+5000+8000-CK$5)/CK$5,0)</f>
        <v>0</v>
      </c>
      <c r="CL110" s="15">
        <f>'Investment Analysis'!GD110</f>
        <v>0</v>
      </c>
      <c r="CM110" s="48">
        <v>35294.339999999997</v>
      </c>
      <c r="CN110" s="18">
        <f t="shared" si="105"/>
        <v>0.41460280561122231</v>
      </c>
      <c r="CO110" s="15">
        <f>'Investment Analysis'!GT110</f>
        <v>-9.8715596330275282E-2</v>
      </c>
      <c r="CP110" s="48">
        <v>26767.5</v>
      </c>
      <c r="CQ110" s="18">
        <f t="shared" si="106"/>
        <v>0.24405683133252468</v>
      </c>
      <c r="CR110" s="15">
        <f>'Investment Analysis'!HG110</f>
        <v>1.0049435424976125</v>
      </c>
      <c r="CS110" s="48">
        <v>3140</v>
      </c>
      <c r="CT110" s="18">
        <f t="shared" si="107"/>
        <v>-0.86104719085212589</v>
      </c>
      <c r="CU110" s="15">
        <f>'Investment Analysis'!HN110</f>
        <v>14.05241935483871</v>
      </c>
      <c r="CV110" s="48">
        <v>7414.55</v>
      </c>
      <c r="CW110" s="18">
        <f t="shared" si="108"/>
        <v>-0.74262630820764708</v>
      </c>
      <c r="CX110" s="15">
        <f>'Investment Analysis'!IB110</f>
        <v>0.27299338999055706</v>
      </c>
      <c r="CY110" s="48">
        <v>9577.2000000000007</v>
      </c>
      <c r="CZ110" s="18">
        <f t="shared" si="109"/>
        <v>-0.46451216102879506</v>
      </c>
      <c r="DA110" s="15">
        <f>'Investment Analysis'!II110</f>
        <v>0.36817142857142859</v>
      </c>
      <c r="DB110" s="48">
        <v>11280</v>
      </c>
      <c r="DC110" s="18">
        <f t="shared" si="110"/>
        <v>1.0009756530223071</v>
      </c>
      <c r="DD110" s="15">
        <f>'Investment Analysis'!IP110</f>
        <v>3.4065612185120089</v>
      </c>
      <c r="DE110" s="48">
        <v>18123</v>
      </c>
      <c r="DF110" s="18">
        <f>'Investment Analysis'!IY110</f>
        <v>0.17571511967308817</v>
      </c>
      <c r="DG110" s="15">
        <f>'Investment Analysis'!IW110</f>
        <v>2.3106849315068496</v>
      </c>
      <c r="DH110" s="48">
        <v>1287.1600000000001</v>
      </c>
      <c r="DI110" s="18">
        <f t="shared" si="111"/>
        <v>-0.80109407837804425</v>
      </c>
      <c r="DJ110" s="15">
        <f>'Investment Analysis'!JD110</f>
        <v>0.30173948220064739</v>
      </c>
      <c r="DK110" s="54">
        <v>22868</v>
      </c>
      <c r="DL110" s="18">
        <f t="shared" si="112"/>
        <v>5.2309991647984527E-3</v>
      </c>
      <c r="DM110" s="15">
        <f>'Investment Analysis'!JK110</f>
        <v>0.12459121197964056</v>
      </c>
      <c r="DN110" s="48">
        <v>1021.1</v>
      </c>
      <c r="DO110" s="18">
        <f t="shared" si="113"/>
        <v>-6.0193281178094776E-2</v>
      </c>
      <c r="DP110" s="15">
        <f>'Investment Analysis'!HU110</f>
        <v>1.8054945054945055</v>
      </c>
      <c r="DQ110" s="48">
        <v>15676.5</v>
      </c>
      <c r="DR110" s="18">
        <f t="shared" si="114"/>
        <v>-0.47101400371182722</v>
      </c>
      <c r="DS110" s="15">
        <f>'Investment Analysis'!JR110</f>
        <v>-0.52556099207018725</v>
      </c>
      <c r="DT110" s="48">
        <v>1768.5</v>
      </c>
      <c r="DU110" s="18">
        <f t="shared" si="136"/>
        <v>-0.55021343873517781</v>
      </c>
      <c r="DV110" s="15">
        <f>'Investment Analysis'!JY110</f>
        <v>-0.32411067193675885</v>
      </c>
      <c r="DW110" s="48">
        <v>5065.7</v>
      </c>
      <c r="DX110" s="18">
        <f t="shared" si="116"/>
        <v>-0.62850542681138155</v>
      </c>
      <c r="DY110" s="15">
        <f>'Investment Analysis'!KF110</f>
        <v>-0.12987679671457911</v>
      </c>
      <c r="DZ110" s="48">
        <v>5144</v>
      </c>
      <c r="EA110" s="18">
        <f t="shared" si="147"/>
        <v>-0.74292853573213391</v>
      </c>
      <c r="EB110" s="15">
        <f>'Investment Analysis'!KM110</f>
        <v>1.9720379146919429</v>
      </c>
      <c r="EC110" s="48">
        <v>1002.1</v>
      </c>
      <c r="ED110" s="18">
        <f>'Investment Analysis'!KV110</f>
        <v>0.49405940594059394</v>
      </c>
      <c r="EE110" s="15">
        <f>'Investment Analysis'!KT110</f>
        <v>-0.42404580152671761</v>
      </c>
      <c r="EF110" s="48">
        <v>8325</v>
      </c>
      <c r="EG110" s="18">
        <f t="shared" si="118"/>
        <v>-0.6504157218442933</v>
      </c>
      <c r="EH110" s="15">
        <f>'Investment Analysis'!LH110</f>
        <v>0.54870220485626586</v>
      </c>
      <c r="EI110" s="48">
        <v>7661.55</v>
      </c>
      <c r="EJ110" s="18">
        <f>'Investment Analysis'!LQ110</f>
        <v>0.50799130545965998</v>
      </c>
      <c r="EK110" s="15">
        <f>'Investment Analysis'!LO110</f>
        <v>0.34788571428571424</v>
      </c>
      <c r="EL110" s="48"/>
      <c r="EM110" s="18">
        <f t="shared" si="135"/>
        <v>0</v>
      </c>
      <c r="EN110" s="15">
        <f>'Investment Analysis'!LX110</f>
        <v>0.5989189189189188</v>
      </c>
      <c r="EO110" s="48">
        <v>12195</v>
      </c>
      <c r="EP110" s="68">
        <f t="shared" si="143"/>
        <v>2.5041198501872661</v>
      </c>
      <c r="EQ110" s="15">
        <f>'Investment Analysis'!MC110</f>
        <v>-0.3577528089887641</v>
      </c>
      <c r="ER110" s="48">
        <v>8170.4</v>
      </c>
      <c r="ES110" s="18">
        <f>'Investment Analysis'!LX110</f>
        <v>0.5989189189189188</v>
      </c>
      <c r="ET110" s="15">
        <f>'Investment Analysis'!LA110</f>
        <v>-0.58654247184762975</v>
      </c>
      <c r="EU110" s="48">
        <v>35906</v>
      </c>
      <c r="EV110" s="18">
        <f>'Investment Analysis'!ML110</f>
        <v>1.5949128591615638</v>
      </c>
      <c r="EW110" s="15">
        <f>'Investment Analysis'!MJ110</f>
        <v>6.4245283018867925</v>
      </c>
      <c r="EX110" s="48">
        <v>44306.5</v>
      </c>
      <c r="EY110" s="18">
        <f t="shared" si="120"/>
        <v>-0.32967963992586707</v>
      </c>
      <c r="EZ110" s="15">
        <f>'Investment Analysis'!MQ110</f>
        <v>6.1159650516282443E-3</v>
      </c>
      <c r="FA110" s="48"/>
      <c r="FB110" s="18">
        <f t="shared" si="121"/>
        <v>0</v>
      </c>
      <c r="FC110" s="15">
        <f>'Investment Analysis'!MX110</f>
        <v>-0.32247244849065643</v>
      </c>
      <c r="FD110" s="48">
        <v>17056.900000000001</v>
      </c>
      <c r="FE110" s="18">
        <f t="shared" si="122"/>
        <v>7.466701949369324E-2</v>
      </c>
      <c r="FF110" s="15">
        <f>'Investment Analysis'!NE110</f>
        <v>0.79899608769469266</v>
      </c>
      <c r="FG110" s="48"/>
      <c r="FH110" s="18">
        <f t="shared" si="123"/>
        <v>0</v>
      </c>
      <c r="FI110" s="15">
        <f>'Investment Analysis'!NL110</f>
        <v>-0.95823739579198086</v>
      </c>
      <c r="FJ110" s="48">
        <v>19400.400000000001</v>
      </c>
      <c r="FK110" s="18">
        <f t="shared" si="124"/>
        <v>1.8586189516129031E-2</v>
      </c>
      <c r="FL110" s="15">
        <f>'Investment Analysis'!NS110</f>
        <v>2.6991238095238095</v>
      </c>
      <c r="FM110" s="48">
        <v>21545</v>
      </c>
      <c r="FN110" s="18">
        <f t="shared" si="125"/>
        <v>-0.15104636638387911</v>
      </c>
      <c r="FO110" s="15">
        <f>'Investment Analysis'!NZ110</f>
        <v>-1.934456076467898E-2</v>
      </c>
      <c r="FP110" s="48"/>
      <c r="FQ110" s="18">
        <f t="shared" si="126"/>
        <v>0</v>
      </c>
      <c r="FR110" s="15">
        <f>'Investment Analysis'!OG110</f>
        <v>-0.99193512651216376</v>
      </c>
      <c r="FS110" s="48">
        <v>35128.5</v>
      </c>
      <c r="FT110" s="18">
        <f t="shared" si="127"/>
        <v>0.37933268545513443</v>
      </c>
      <c r="FU110" s="15">
        <f>'Investment Analysis'!ON110</f>
        <v>2.0032979976442871</v>
      </c>
      <c r="FV110" s="48"/>
      <c r="FW110" s="18">
        <f t="shared" si="128"/>
        <v>0</v>
      </c>
      <c r="FX110" s="15">
        <f>'Investment Analysis'!OU110</f>
        <v>-0.38701298701298709</v>
      </c>
      <c r="FY110" s="48"/>
      <c r="FZ110" s="18">
        <f t="shared" si="129"/>
        <v>0</v>
      </c>
      <c r="GA110" s="15">
        <f>'Investment Analysis'!PB110</f>
        <v>3.0876923076923077</v>
      </c>
      <c r="GB110" s="48">
        <v>18327.75</v>
      </c>
      <c r="GC110" s="18">
        <f>'Investment Analysis'!PK110</f>
        <v>0.16874671257112797</v>
      </c>
      <c r="GD110" s="15">
        <f>'Investment Analysis'!PI110</f>
        <v>-0.29804709936817925</v>
      </c>
      <c r="GE110" s="48">
        <v>10708.8</v>
      </c>
      <c r="GF110" s="18">
        <f>'Investment Analysis'!PY110</f>
        <v>3.7037037037037111E-2</v>
      </c>
      <c r="GG110" s="15">
        <f>'Investment Analysis'!PW110</f>
        <v>-0.38990825688073394</v>
      </c>
      <c r="GH110" s="48">
        <v>15580.95</v>
      </c>
      <c r="GI110" s="18">
        <f>'Investment Analysis'!QF110</f>
        <v>0.1071763846875977</v>
      </c>
      <c r="GJ110" s="15">
        <f>'Investment Analysis'!QD110</f>
        <v>-0.37078751593111831</v>
      </c>
      <c r="GK110" s="48">
        <v>10860</v>
      </c>
      <c r="GL110" s="18">
        <f>'Investment Analysis'!QM110</f>
        <v>6.4615384615384505E-2</v>
      </c>
      <c r="GM110" s="15">
        <f>'Investment Analysis'!QK110</f>
        <v>-0.44860557768924303</v>
      </c>
      <c r="GN110" s="48">
        <v>13414.94</v>
      </c>
      <c r="GO110" s="18">
        <f>'Investment Analysis'!QT110</f>
        <v>-0.27439024390243905</v>
      </c>
      <c r="GP110" s="15">
        <f>'Investment Analysis'!QR110</f>
        <v>-0.98984616884858234</v>
      </c>
      <c r="GQ110" s="48">
        <v>4739.3500000000004</v>
      </c>
      <c r="GR110" s="18">
        <f>'Investment Analysis'!RA110</f>
        <v>-0.3477727829995913</v>
      </c>
      <c r="GS110" s="15">
        <f>'Investment Analysis'!QY110</f>
        <v>-0.54787535410764865</v>
      </c>
      <c r="GT110" s="48">
        <v>20295</v>
      </c>
      <c r="GU110" s="18">
        <f>'Investment Analysis'!RH110</f>
        <v>0.21050505050505053</v>
      </c>
      <c r="GV110" s="15">
        <f>'Investment Analysis'!RF110</f>
        <v>-0.35277597753294443</v>
      </c>
      <c r="GW110" s="48"/>
      <c r="GX110" s="18">
        <f>'Investment Analysis'!RO110</f>
        <v>-2.9483529890199905E-3</v>
      </c>
      <c r="GY110" s="15">
        <f>'Investment Analysis'!RM110</f>
        <v>-9.0175340940718177E-2</v>
      </c>
      <c r="GZ110" s="48">
        <v>14010</v>
      </c>
      <c r="HA110" s="18">
        <f>'Investment Analysis'!RV110</f>
        <v>-0.32725527831094053</v>
      </c>
      <c r="HB110" s="15">
        <f>'Investment Analysis'!RT110</f>
        <v>-4.2349726775956352E-2</v>
      </c>
      <c r="HC110" s="48">
        <v>34034</v>
      </c>
      <c r="HD110" s="18">
        <f>'Investment Analysis'!SC110</f>
        <v>0.63638767684781183</v>
      </c>
      <c r="HE110" s="15">
        <f>'Investment Analysis'!SA110</f>
        <v>-6.9893281226514337E-2</v>
      </c>
      <c r="HF110" s="48">
        <v>7080</v>
      </c>
      <c r="HG110" s="18">
        <f>'Investment Analysis'!SJ110</f>
        <v>-7.2083879423328945E-2</v>
      </c>
      <c r="HH110" s="15">
        <f>'Investment Analysis'!SH110</f>
        <v>0.1328</v>
      </c>
      <c r="HI110" s="48">
        <v>6872</v>
      </c>
      <c r="HJ110" s="18">
        <f>'Investment Analysis'!SM110</f>
        <v>-7.539118065433846E-2</v>
      </c>
      <c r="HK110" s="15">
        <f>'Investment Analysis'!SK110</f>
        <v>0</v>
      </c>
      <c r="HL110" s="48"/>
      <c r="HM110" s="18">
        <f>'Investment Analysis'!SP110</f>
        <v>0</v>
      </c>
      <c r="HN110" s="15">
        <f>'Investment Analysis'!SN110</f>
        <v>-7.2383270938072702E-2</v>
      </c>
      <c r="HO110" s="48"/>
      <c r="HP110" s="18">
        <f>'Investment Analysis'!TE110</f>
        <v>0.25641025641025655</v>
      </c>
      <c r="HQ110" s="15">
        <f>'Investment Analysis'!TC110</f>
        <v>-0.51449095863264793</v>
      </c>
      <c r="HR110" s="48"/>
      <c r="HS110" s="18">
        <f>'Investment Analysis'!TL110</f>
        <v>2.3598820058996087E-3</v>
      </c>
      <c r="HT110" s="15">
        <f>'Investment Analysis'!TJ110</f>
        <v>-0.22772727272727275</v>
      </c>
      <c r="HU110" s="48"/>
      <c r="HV110" s="18">
        <f>'Investment Analysis'!TS110</f>
        <v>0.40403361344537825</v>
      </c>
      <c r="HW110" s="15">
        <f>'Investment Analysis'!TQ110</f>
        <v>-0.39116556011456632</v>
      </c>
      <c r="HX110" s="48"/>
      <c r="HY110" s="18">
        <f>'Investment Analysis'!TZ110</f>
        <v>0.69590643274853803</v>
      </c>
      <c r="HZ110" s="15">
        <f>'Investment Analysis'!TX110</f>
        <v>-0.34240362811791386</v>
      </c>
      <c r="IA110" s="48"/>
      <c r="IB110" s="18">
        <f>'Investment Analysis'!UG110</f>
        <v>0</v>
      </c>
      <c r="IC110" s="15">
        <f>'Investment Analysis'!UE110</f>
        <v>0</v>
      </c>
      <c r="ID110" s="48"/>
      <c r="IE110" s="18">
        <f>'Investment Analysis'!UN110</f>
        <v>0</v>
      </c>
      <c r="IF110" s="15">
        <f>'Investment Analysis'!UL110</f>
        <v>0</v>
      </c>
      <c r="IG110" s="48"/>
      <c r="IH110" s="18">
        <f>'Investment Analysis'!UU110</f>
        <v>0</v>
      </c>
      <c r="II110" s="15">
        <f>'Investment Analysis'!US110</f>
        <v>0</v>
      </c>
      <c r="IJ110" s="48"/>
      <c r="IK110" s="18">
        <f>'Investment Analysis'!VB110</f>
        <v>0</v>
      </c>
      <c r="IL110" s="15">
        <f>'Investment Analysis'!UZ110</f>
        <v>0</v>
      </c>
      <c r="IM110" s="48"/>
      <c r="IN110" s="18">
        <f>'Investment Analysis'!VI110</f>
        <v>0</v>
      </c>
      <c r="IO110" s="15">
        <f>'Investment Analysis'!VG110</f>
        <v>0</v>
      </c>
      <c r="IP110" s="18"/>
      <c r="IQ110" s="18"/>
      <c r="IR110" s="18"/>
      <c r="IS110" s="108">
        <f t="shared" si="133"/>
        <v>-6743.0899999997346</v>
      </c>
      <c r="IT110" s="48">
        <f t="shared" si="134"/>
        <v>1003124.92</v>
      </c>
      <c r="IU110" s="101">
        <f t="shared" si="130"/>
        <v>0</v>
      </c>
      <c r="IV110" s="101"/>
      <c r="IW110" s="15">
        <f t="shared" si="131"/>
        <v>-3.3141301967857889E-2</v>
      </c>
      <c r="IX110" s="113">
        <f t="shared" si="132"/>
        <v>-34384.409999999916</v>
      </c>
      <c r="IY110" s="21">
        <f t="shared" si="145"/>
        <v>0.22263131432867625</v>
      </c>
      <c r="IZ110" s="173">
        <f t="shared" si="146"/>
        <v>183972.03000000003</v>
      </c>
    </row>
    <row r="111" spans="1:260" x14ac:dyDescent="0.2">
      <c r="A111" s="3">
        <f>'Investment Analysis'!A111</f>
        <v>45806</v>
      </c>
      <c r="B111" s="4">
        <f>'Investment Analysis'!B111</f>
        <v>45806</v>
      </c>
      <c r="C111" s="27">
        <f>'Investment Analysis'!C111</f>
        <v>42215.73</v>
      </c>
      <c r="D111" s="14">
        <f>'Investment Analysis'!D111</f>
        <v>117.03000000000611</v>
      </c>
      <c r="E111" s="15">
        <f>'Investment Analysis'!E111</f>
        <v>2.779895816260505E-3</v>
      </c>
      <c r="F111" s="13">
        <f>'Investment Analysis'!G111</f>
        <v>5912.17</v>
      </c>
      <c r="G111" s="14">
        <f>'Investment Analysis'!H111</f>
        <v>23.619999999999891</v>
      </c>
      <c r="H111" s="15">
        <f>'Investment Analysis'!I111</f>
        <v>4.0111742279508355E-3</v>
      </c>
      <c r="I111" s="13">
        <f>'Investment Analysis'!K111</f>
        <v>19175.87</v>
      </c>
      <c r="J111" s="14">
        <f>'Investment Analysis'!L111</f>
        <v>74.930000000000291</v>
      </c>
      <c r="K111" s="15">
        <f>'Investment Analysis'!M111</f>
        <v>3.9228435878025008E-3</v>
      </c>
      <c r="L111" s="41">
        <f>'Investment Analysis'!T111</f>
        <v>260.26812341037277</v>
      </c>
      <c r="M111" s="21">
        <f>'Investment Analysis'!V111</f>
        <v>1.7578789857240118E-3</v>
      </c>
      <c r="N111" s="21">
        <f>'Investment Analysis'!W111</f>
        <v>5.9855802978018378E-3</v>
      </c>
      <c r="P111" s="48">
        <f>'Investment Analysis'!Y111</f>
        <v>156863.74</v>
      </c>
      <c r="Q111" s="18"/>
      <c r="R111" s="83"/>
      <c r="S111" s="48">
        <v>4247.93</v>
      </c>
      <c r="T111" s="18">
        <f>'Investment Analysis'!AH111</f>
        <v>-3.2574723775146266E-2</v>
      </c>
      <c r="U111" s="15">
        <f>'Investment Analysis'!AF111</f>
        <v>0.33379862839109059</v>
      </c>
      <c r="V111" s="48">
        <v>6960.07</v>
      </c>
      <c r="W111" s="18">
        <f>'Investment Analysis'!AO111</f>
        <v>3.9467427484545806E-2</v>
      </c>
      <c r="X111" s="15">
        <f>'Investment Analysis'!AM111</f>
        <v>0.17526881720430096</v>
      </c>
      <c r="Y111" s="48">
        <v>8994.11</v>
      </c>
      <c r="Z111" s="18">
        <f t="shared" si="104"/>
        <v>-9.8425220529270191E-2</v>
      </c>
      <c r="AA111" s="15">
        <f>'Investment Analysis'!GM111</f>
        <v>-6.3492063492063461E-2</v>
      </c>
      <c r="AB111" s="48">
        <v>2445.77</v>
      </c>
      <c r="AC111" s="18">
        <f t="shared" si="137"/>
        <v>4.8001389410439357</v>
      </c>
      <c r="AD111" s="15">
        <f>'Investment Analysis'!AT111</f>
        <v>0.19108280254777074</v>
      </c>
      <c r="AE111" s="48">
        <v>11102.01</v>
      </c>
      <c r="AF111" s="18">
        <f>'Investment Analysis'!BC111</f>
        <v>7.1502032420784952E-3</v>
      </c>
      <c r="AG111" s="15">
        <f>'Investment Analysis'!BA111</f>
        <v>0.53355704697986583</v>
      </c>
      <c r="AH111" s="48"/>
      <c r="AI111" s="18">
        <f t="shared" si="138"/>
        <v>0</v>
      </c>
      <c r="AJ111" s="15">
        <f>'Investment Analysis'!BH111</f>
        <v>0</v>
      </c>
      <c r="AK111" s="48">
        <v>19189.73</v>
      </c>
      <c r="AL111" s="18">
        <f t="shared" si="139"/>
        <v>5.8078320769430727</v>
      </c>
      <c r="AM111" s="15">
        <f>'Investment Analysis'!BO111</f>
        <v>0.18693162681037387</v>
      </c>
      <c r="AN111" s="48">
        <v>14212.43</v>
      </c>
      <c r="AO111" s="18">
        <f t="shared" si="98"/>
        <v>8.5285409482758627</v>
      </c>
      <c r="AP111" s="15">
        <f>'Investment Analysis'!BV111</f>
        <v>3.9452495974235079E-2</v>
      </c>
      <c r="AQ111" s="48">
        <v>5026.25</v>
      </c>
      <c r="AR111" s="18">
        <f t="shared" si="99"/>
        <v>2.80525</v>
      </c>
      <c r="AS111" s="15">
        <f>'Investment Analysis'!CC111</f>
        <v>0</v>
      </c>
      <c r="AT111" s="48">
        <v>22698.28</v>
      </c>
      <c r="AU111" s="18">
        <f>'Investment Analysis'!CL111</f>
        <v>-0.13038416763678698</v>
      </c>
      <c r="AV111" s="15">
        <f>'Investment Analysis'!CJ111</f>
        <v>-1.1577902745616984E-2</v>
      </c>
      <c r="AW111" s="48">
        <v>17293.740000000002</v>
      </c>
      <c r="AX111" s="18">
        <f t="shared" si="140"/>
        <v>2.6368029932963468E-3</v>
      </c>
      <c r="AY111" s="15">
        <f>'Investment Analysis'!CQ111</f>
        <v>9.5724313975753474E-4</v>
      </c>
      <c r="AZ111" s="48">
        <v>15177.24</v>
      </c>
      <c r="BA111" s="18">
        <f>'Investment Analysis'!CZ111</f>
        <v>-5.9281115879828344E-2</v>
      </c>
      <c r="BB111" s="15">
        <f>'Investment Analysis'!CX111</f>
        <v>9.0824261275272225E-2</v>
      </c>
      <c r="BC111" s="48">
        <v>9134.92</v>
      </c>
      <c r="BD111" s="18">
        <f t="shared" si="141"/>
        <v>2.8975121999800817</v>
      </c>
      <c r="BE111" s="15">
        <f>'Investment Analysis'!DE111</f>
        <v>-0.11659807956104255</v>
      </c>
      <c r="BF111" s="48">
        <v>4630.8100000000004</v>
      </c>
      <c r="BG111" s="18">
        <f>'Investment Analysis'!DN111</f>
        <v>0.15132827324478185</v>
      </c>
      <c r="BH111" s="15">
        <f>'Investment Analysis'!DL111</f>
        <v>9.943374858437147E-2</v>
      </c>
      <c r="BI111" s="48">
        <v>2396.3000000000002</v>
      </c>
      <c r="BJ111" s="18">
        <f>'Investment Analysis'!EB111</f>
        <v>-7.3797430534807265E-2</v>
      </c>
      <c r="BK111" s="15">
        <f>'Investment Analysis'!DZ111</f>
        <v>0.65421558164354332</v>
      </c>
      <c r="BL111" s="48">
        <v>19309.150000000001</v>
      </c>
      <c r="BM111" s="18">
        <f>'Investment Analysis'!EI111</f>
        <v>-5.4501084598698617E-2</v>
      </c>
      <c r="BN111" s="15">
        <f>'Investment Analysis'!EG111</f>
        <v>0.65810746552543964</v>
      </c>
      <c r="BO111" s="48">
        <v>9950.8700000000008</v>
      </c>
      <c r="BP111" s="18">
        <f>'Investment Analysis'!DU111</f>
        <v>6.3813025210084029E-2</v>
      </c>
      <c r="BQ111" s="15">
        <f>'Investment Analysis'!DS111</f>
        <v>0</v>
      </c>
      <c r="BR111" s="48">
        <v>10708.12</v>
      </c>
      <c r="BS111" s="18">
        <f>'Investment Analysis'!EP111</f>
        <v>2.4618149146451114E-2</v>
      </c>
      <c r="BT111" s="15">
        <f>'Investment Analysis'!EN111</f>
        <v>0.76696622249767576</v>
      </c>
      <c r="BU111" s="48">
        <v>13296.94</v>
      </c>
      <c r="BV111" s="18">
        <f t="shared" si="142"/>
        <v>0.43336519046978073</v>
      </c>
      <c r="BW111" s="15">
        <f>'Investment Analysis'!EU111</f>
        <v>3.9816671440847912E-2</v>
      </c>
      <c r="BX111" s="48">
        <v>20400.11</v>
      </c>
      <c r="BY111" s="18">
        <f t="shared" si="148"/>
        <v>-0.72999449999999999</v>
      </c>
      <c r="BZ111" s="15">
        <f>'Investment Analysis'!FB111</f>
        <v>0</v>
      </c>
      <c r="CA111" s="48">
        <v>20154.07</v>
      </c>
      <c r="CB111" s="18">
        <f t="shared" si="144"/>
        <v>-0.13129008620689656</v>
      </c>
      <c r="CC111" s="15">
        <f>'Investment Analysis'!FI111</f>
        <v>-7.2105619498984391E-2</v>
      </c>
      <c r="CD111" s="48">
        <v>18140.349999999999</v>
      </c>
      <c r="CE111" s="18">
        <f>'Investment Analysis'!FR111</f>
        <v>-6.33050754156119E-3</v>
      </c>
      <c r="CF111" s="15">
        <f>'Investment Analysis'!FP111</f>
        <v>0.55237358101135181</v>
      </c>
      <c r="CG111" s="48">
        <v>5195.26</v>
      </c>
      <c r="CH111" s="18">
        <f>'Investment Analysis'!FR111</f>
        <v>-6.33050754156119E-3</v>
      </c>
      <c r="CI111" s="15">
        <f>'Investment Analysis'!FW111</f>
        <v>8.7470180620243129E-2</v>
      </c>
      <c r="CJ111" s="48"/>
      <c r="CK111" s="18">
        <f t="shared" si="149"/>
        <v>0</v>
      </c>
      <c r="CL111" s="15">
        <f>'Investment Analysis'!GD111</f>
        <v>0</v>
      </c>
      <c r="CM111" s="48">
        <v>35389.089999999997</v>
      </c>
      <c r="CN111" s="18">
        <f t="shared" si="105"/>
        <v>0.41840040080160307</v>
      </c>
      <c r="CO111" s="15">
        <f>'Investment Analysis'!GT111</f>
        <v>-8.6972477064220219E-2</v>
      </c>
      <c r="CP111" s="48">
        <v>26882.25</v>
      </c>
      <c r="CQ111" s="18">
        <f t="shared" si="106"/>
        <v>0.24938999735084569</v>
      </c>
      <c r="CR111" s="15">
        <f>'Investment Analysis'!HG111</f>
        <v>1.0135385652491435</v>
      </c>
      <c r="CS111" s="48">
        <v>3070</v>
      </c>
      <c r="CT111" s="18">
        <f t="shared" si="107"/>
        <v>-0.86414486494140974</v>
      </c>
      <c r="CU111" s="15">
        <f>'Investment Analysis'!HN111</f>
        <v>13.68951612903226</v>
      </c>
      <c r="CV111" s="48">
        <v>7655.45</v>
      </c>
      <c r="CW111" s="18">
        <f t="shared" si="108"/>
        <v>-0.7342641928597462</v>
      </c>
      <c r="CX111" s="15">
        <f>'Investment Analysis'!IB111</f>
        <v>0.31435316336166186</v>
      </c>
      <c r="CY111" s="48">
        <v>9678.7999999999993</v>
      </c>
      <c r="CZ111" s="18">
        <f t="shared" si="109"/>
        <v>-0.458831422980151</v>
      </c>
      <c r="DA111" s="15">
        <f>'Investment Analysis'!II111</f>
        <v>0.3826857142857143</v>
      </c>
      <c r="DB111" s="48">
        <v>11184</v>
      </c>
      <c r="DC111" s="18">
        <f t="shared" si="110"/>
        <v>0.98394607299658521</v>
      </c>
      <c r="DD111" s="15">
        <f>'Investment Analysis'!IP111</f>
        <v>3.3688732669400503</v>
      </c>
      <c r="DE111" s="48">
        <v>17745</v>
      </c>
      <c r="DF111" s="18">
        <f>'Investment Analysis'!IY111</f>
        <v>0.15061295971978989</v>
      </c>
      <c r="DG111" s="15">
        <f>'Investment Analysis'!IW111</f>
        <v>2.2400000000000002</v>
      </c>
      <c r="DH111" s="54">
        <v>19351.5</v>
      </c>
      <c r="DI111" s="18">
        <f t="shared" si="111"/>
        <v>1.9904036345654592</v>
      </c>
      <c r="DJ111" s="15">
        <f>'Investment Analysis'!JD111</f>
        <v>0.30471278317152101</v>
      </c>
      <c r="DK111" s="48">
        <v>22934</v>
      </c>
      <c r="DL111" s="18">
        <f t="shared" si="112"/>
        <v>8.1322255923337288E-3</v>
      </c>
      <c r="DM111" s="15">
        <f>'Investment Analysis'!JK111</f>
        <v>0.1278369273894121</v>
      </c>
      <c r="DN111" s="48">
        <v>1026.9000000000001</v>
      </c>
      <c r="DO111" s="18">
        <f t="shared" si="113"/>
        <v>-5.4855039116428819E-2</v>
      </c>
      <c r="DP111" s="15">
        <f>'Investment Analysis'!HU111</f>
        <v>1.8225274725274727</v>
      </c>
      <c r="DQ111" s="48">
        <v>15306</v>
      </c>
      <c r="DR111" s="18">
        <f t="shared" si="114"/>
        <v>-0.48351611270457229</v>
      </c>
      <c r="DS111" s="15">
        <f>'Investment Analysis'!JR111</f>
        <v>-0.55086890501096686</v>
      </c>
      <c r="DT111" s="48">
        <v>1649</v>
      </c>
      <c r="DU111" s="18">
        <f t="shared" si="136"/>
        <v>-0.59744664031620554</v>
      </c>
      <c r="DV111" s="15">
        <f>'Investment Analysis'!JY111</f>
        <v>-0.36758893280632404</v>
      </c>
      <c r="DW111" s="48">
        <v>5043.7</v>
      </c>
      <c r="DX111" s="18">
        <f t="shared" si="116"/>
        <v>-0.63011880316808444</v>
      </c>
      <c r="DY111" s="15">
        <f>'Investment Analysis'!KF111</f>
        <v>-0.12166324435318281</v>
      </c>
      <c r="DZ111" s="48">
        <v>5134</v>
      </c>
      <c r="EA111" s="18">
        <f t="shared" si="147"/>
        <v>-0.74342828585707144</v>
      </c>
      <c r="EB111" s="15">
        <f>'Investment Analysis'!KM111</f>
        <v>2.0251184834123221</v>
      </c>
      <c r="EC111" s="48">
        <v>999.75</v>
      </c>
      <c r="ED111" s="18">
        <f>'Investment Analysis'!KV111</f>
        <v>0.48514851485148514</v>
      </c>
      <c r="EE111" s="15">
        <f>'Investment Analysis'!KT111</f>
        <v>-0.4274809160305344</v>
      </c>
      <c r="EF111" s="48">
        <v>8305.5</v>
      </c>
      <c r="EG111" s="18">
        <f t="shared" si="118"/>
        <v>-0.65123456790123457</v>
      </c>
      <c r="EH111" s="15">
        <f>'Investment Analysis'!LH111</f>
        <v>0.5453530560982417</v>
      </c>
      <c r="EI111" s="48">
        <v>7681.05</v>
      </c>
      <c r="EJ111" s="18">
        <f>'Investment Analysis'!LQ111</f>
        <v>0.51093210586881488</v>
      </c>
      <c r="EK111" s="15">
        <f>'Investment Analysis'!LO111</f>
        <v>0.35051428571428572</v>
      </c>
      <c r="EL111" s="54">
        <v>21975</v>
      </c>
      <c r="EM111" s="18" t="e">
        <f t="shared" si="135"/>
        <v>#DIV/0!</v>
      </c>
      <c r="EN111" s="15">
        <f>'Investment Analysis'!LX111</f>
        <v>0.58378378378378382</v>
      </c>
      <c r="EO111" s="48">
        <v>12100</v>
      </c>
      <c r="EP111" s="68">
        <f t="shared" si="143"/>
        <v>2.4756554307116105</v>
      </c>
      <c r="EQ111" s="15">
        <f>'Investment Analysis'!MC111</f>
        <v>-0.36</v>
      </c>
      <c r="ER111" s="48">
        <v>8121.84</v>
      </c>
      <c r="ES111" s="18">
        <f>'Investment Analysis'!LX111</f>
        <v>0.58378378378378382</v>
      </c>
      <c r="ET111" s="15">
        <f>'Investment Analysis'!LA111</f>
        <v>-0.59766439594049781</v>
      </c>
      <c r="EU111" s="48">
        <v>34404.5</v>
      </c>
      <c r="EV111" s="18">
        <f>'Investment Analysis'!ML111</f>
        <v>1.4931700423928402</v>
      </c>
      <c r="EW111" s="15">
        <f>'Investment Analysis'!MJ111</f>
        <v>6.1334231805929917</v>
      </c>
      <c r="EX111" s="48">
        <v>43837.5</v>
      </c>
      <c r="EY111" s="18">
        <f t="shared" si="120"/>
        <v>-0.33677521842732328</v>
      </c>
      <c r="EZ111" s="15">
        <f>'Investment Analysis'!MQ111</f>
        <v>-5.1628276409849535E-3</v>
      </c>
      <c r="FA111" s="48"/>
      <c r="FB111" s="18">
        <f t="shared" si="121"/>
        <v>0</v>
      </c>
      <c r="FC111" s="15">
        <f>'Investment Analysis'!MX111</f>
        <v>-0.34451365596550076</v>
      </c>
      <c r="FD111" s="48">
        <v>17091.2</v>
      </c>
      <c r="FE111" s="18">
        <f t="shared" si="122"/>
        <v>7.6828085031313373E-2</v>
      </c>
      <c r="FF111" s="15">
        <f>'Investment Analysis'!NE111</f>
        <v>0.80231785635195985</v>
      </c>
      <c r="FG111" s="48"/>
      <c r="FH111" s="18">
        <f t="shared" si="123"/>
        <v>0</v>
      </c>
      <c r="FI111" s="15">
        <f>'Investment Analysis'!NL111</f>
        <v>-0.95903136165144898</v>
      </c>
      <c r="FJ111" s="48">
        <v>18846.8</v>
      </c>
      <c r="FK111" s="18">
        <f t="shared" si="124"/>
        <v>-1.0479670698924845E-2</v>
      </c>
      <c r="FL111" s="15">
        <f>'Investment Analysis'!NS111</f>
        <v>2.589866666666667</v>
      </c>
      <c r="FM111" s="48">
        <v>21482.5</v>
      </c>
      <c r="FN111" s="18">
        <f t="shared" si="125"/>
        <v>-0.15350910029434595</v>
      </c>
      <c r="FO111" s="15">
        <f>'Investment Analysis'!NZ111</f>
        <v>-2.2189349112425906E-2</v>
      </c>
      <c r="FP111" s="48"/>
      <c r="FQ111" s="18">
        <f t="shared" si="126"/>
        <v>0</v>
      </c>
      <c r="FR111" s="15">
        <f>'Investment Analysis'!OG111</f>
        <v>-0.99215668897062081</v>
      </c>
      <c r="FS111" s="48">
        <v>33962.5</v>
      </c>
      <c r="FT111" s="18">
        <f t="shared" si="127"/>
        <v>0.33354929273296618</v>
      </c>
      <c r="FU111" s="15">
        <f>'Investment Analysis'!ON111</f>
        <v>1.9093050647820964</v>
      </c>
      <c r="FV111" s="48"/>
      <c r="FW111" s="18">
        <f t="shared" si="128"/>
        <v>0</v>
      </c>
      <c r="FX111" s="15">
        <f>'Investment Analysis'!OU111</f>
        <v>-0.4350649350649351</v>
      </c>
      <c r="FY111" s="48"/>
      <c r="FZ111" s="18">
        <f t="shared" si="129"/>
        <v>0</v>
      </c>
      <c r="GA111" s="15">
        <f>'Investment Analysis'!PB111</f>
        <v>3.1476923076923082</v>
      </c>
      <c r="GB111" s="48">
        <v>18256.5</v>
      </c>
      <c r="GC111" s="18">
        <f>'Investment Analysis'!PK111</f>
        <v>0.16396499784822835</v>
      </c>
      <c r="GD111" s="15">
        <f>'Investment Analysis'!PI111</f>
        <v>-0.30091901206203331</v>
      </c>
      <c r="GE111" s="48">
        <v>10764</v>
      </c>
      <c r="GF111" s="18">
        <f>'Investment Analysis'!PY111</f>
        <v>-1.949317738791416E-2</v>
      </c>
      <c r="GG111" s="15">
        <f>'Investment Analysis'!PW111</f>
        <v>-0.42316513761467889</v>
      </c>
      <c r="GH111" s="48">
        <v>15432.45</v>
      </c>
      <c r="GI111" s="18">
        <f>'Investment Analysis'!QF111</f>
        <v>0.11181808699280274</v>
      </c>
      <c r="GJ111" s="15">
        <f>'Investment Analysis'!QD111</f>
        <v>-0.36814961913512545</v>
      </c>
      <c r="GK111" s="48">
        <v>10652.5</v>
      </c>
      <c r="GL111" s="18">
        <f>'Investment Analysis'!QM111</f>
        <v>6.9230769230769124E-2</v>
      </c>
      <c r="GM111" s="15">
        <f>'Investment Analysis'!QK111</f>
        <v>-0.44621513944223107</v>
      </c>
      <c r="GN111" s="54">
        <v>3228</v>
      </c>
      <c r="GO111" s="18">
        <f>'Investment Analysis'!QT111</f>
        <v>-0.29703832752613241</v>
      </c>
      <c r="GP111" s="15">
        <f>'Investment Analysis'!QR111</f>
        <v>-0.99016309515102752</v>
      </c>
      <c r="GQ111" s="48">
        <v>4733.3</v>
      </c>
      <c r="GR111" s="18">
        <f>'Investment Analysis'!RA111</f>
        <v>-0.36248467511238253</v>
      </c>
      <c r="GS111" s="15">
        <f>'Investment Analysis'!QY111</f>
        <v>-0.55807365439093481</v>
      </c>
      <c r="GT111" s="54">
        <v>31946</v>
      </c>
      <c r="GU111" s="18">
        <f>'Investment Analysis'!RH111</f>
        <v>0.20727272727272722</v>
      </c>
      <c r="GV111" s="15">
        <f>'Investment Analysis'!RF111</f>
        <v>-0.35450421257290993</v>
      </c>
      <c r="GW111" s="48"/>
      <c r="GX111" s="18">
        <f>'Investment Analysis'!RO111</f>
        <v>2.1858479056527389E-3</v>
      </c>
      <c r="GY111" s="15">
        <f>'Investment Analysis'!RM111</f>
        <v>-8.5490305223119054E-2</v>
      </c>
      <c r="GZ111" s="48">
        <v>13740</v>
      </c>
      <c r="HA111" s="18">
        <f>'Investment Analysis'!RV111</f>
        <v>-0.3406909788867562</v>
      </c>
      <c r="HB111" s="15">
        <f>'Investment Analysis'!RT111</f>
        <v>-6.1475409836065593E-2</v>
      </c>
      <c r="HC111" s="48">
        <v>33638</v>
      </c>
      <c r="HD111" s="18">
        <f>'Investment Analysis'!SC111</f>
        <v>0.61734761338093347</v>
      </c>
      <c r="HE111" s="15">
        <f>'Investment Analysis'!SA111</f>
        <v>-8.0715466706748909E-2</v>
      </c>
      <c r="HF111" s="48">
        <v>6575</v>
      </c>
      <c r="HG111" s="18">
        <f>'Investment Analysis'!SJ111</f>
        <v>-0.13826998689384007</v>
      </c>
      <c r="HH111" s="15">
        <f>'Investment Analysis'!SH111</f>
        <v>5.2000000000000025E-2</v>
      </c>
      <c r="HI111" s="48">
        <v>6936</v>
      </c>
      <c r="HJ111" s="18">
        <f>'Investment Analysis'!SM111</f>
        <v>3.0769230769230795E-2</v>
      </c>
      <c r="HK111" s="15">
        <f>'Investment Analysis'!SK111</f>
        <v>0</v>
      </c>
      <c r="HL111" s="48"/>
      <c r="HM111" s="18">
        <f>'Investment Analysis'!SP111</f>
        <v>0</v>
      </c>
      <c r="HN111" s="15">
        <f>'Investment Analysis'!SN111</f>
        <v>2.9011351783506785E-2</v>
      </c>
      <c r="HO111" s="48">
        <v>3064.35</v>
      </c>
      <c r="HP111" s="18">
        <f>'Investment Analysis'!TE111</f>
        <v>0.2673076923076923</v>
      </c>
      <c r="HQ111" s="15">
        <f>'Investment Analysis'!TC111</f>
        <v>-0.5102799108248699</v>
      </c>
      <c r="HR111" s="54">
        <v>844.95</v>
      </c>
      <c r="HS111" s="18">
        <f>'Investment Analysis'!TL111</f>
        <v>-2.4188790560472094E-2</v>
      </c>
      <c r="HT111" s="15">
        <f>'Investment Analysis'!TJ111</f>
        <v>-0.24818181818181823</v>
      </c>
      <c r="HU111" s="48"/>
      <c r="HV111" s="18">
        <f>'Investment Analysis'!TS111</f>
        <v>0.38319327731092434</v>
      </c>
      <c r="HW111" s="15">
        <f>'Investment Analysis'!TQ111</f>
        <v>-0.40020260470946628</v>
      </c>
      <c r="HX111" s="48"/>
      <c r="HY111" s="18">
        <f>'Investment Analysis'!TZ111</f>
        <v>0.64327485380116967</v>
      </c>
      <c r="HZ111" s="15">
        <f>'Investment Analysis'!TX111</f>
        <v>-0.36281179138321995</v>
      </c>
      <c r="IA111" s="48"/>
      <c r="IB111" s="18">
        <f>'Investment Analysis'!UG111</f>
        <v>0</v>
      </c>
      <c r="IC111" s="15">
        <f>'Investment Analysis'!UE111</f>
        <v>0</v>
      </c>
      <c r="ID111" s="48"/>
      <c r="IE111" s="18">
        <f>'Investment Analysis'!UN111</f>
        <v>0</v>
      </c>
      <c r="IF111" s="15">
        <f>'Investment Analysis'!UL111</f>
        <v>0</v>
      </c>
      <c r="IG111" s="48"/>
      <c r="IH111" s="18">
        <f>'Investment Analysis'!UU111</f>
        <v>0</v>
      </c>
      <c r="II111" s="15">
        <f>'Investment Analysis'!US111</f>
        <v>0</v>
      </c>
      <c r="IJ111" s="48"/>
      <c r="IK111" s="18">
        <f>'Investment Analysis'!VB111</f>
        <v>0</v>
      </c>
      <c r="IL111" s="15">
        <f>'Investment Analysis'!UZ111</f>
        <v>0</v>
      </c>
      <c r="IM111" s="48"/>
      <c r="IN111" s="18">
        <f>'Investment Analysis'!VI111</f>
        <v>0</v>
      </c>
      <c r="IO111" s="15">
        <f>'Investment Analysis'!VG111</f>
        <v>0</v>
      </c>
      <c r="IP111" s="18"/>
      <c r="IQ111" s="18"/>
      <c r="IR111" s="18"/>
      <c r="IS111" s="108">
        <f t="shared" si="133"/>
        <v>-14927.839999999967</v>
      </c>
      <c r="IT111" s="48">
        <f t="shared" si="134"/>
        <v>988197.08000000007</v>
      </c>
      <c r="IU111" s="101">
        <f t="shared" si="130"/>
        <v>0</v>
      </c>
      <c r="IV111" s="101"/>
      <c r="IW111" s="15">
        <f t="shared" si="131"/>
        <v>-4.7529452096589708E-2</v>
      </c>
      <c r="IX111" s="113">
        <f t="shared" si="132"/>
        <v>-49312.249999999884</v>
      </c>
      <c r="IY111" s="21">
        <f t="shared" si="145"/>
        <v>0.2045665865584376</v>
      </c>
      <c r="IZ111" s="173">
        <f t="shared" si="146"/>
        <v>169044.19000000006</v>
      </c>
    </row>
    <row r="112" spans="1:260" x14ac:dyDescent="0.2">
      <c r="A112" s="3">
        <f>'Investment Analysis'!A112</f>
        <v>45807</v>
      </c>
      <c r="B112" s="4">
        <f>'Investment Analysis'!B112</f>
        <v>45807</v>
      </c>
      <c r="C112" s="27">
        <f>'Investment Analysis'!C112</f>
        <v>42270.07</v>
      </c>
      <c r="D112" s="14">
        <f>'Investment Analysis'!D112</f>
        <v>54.339999999996508</v>
      </c>
      <c r="E112" s="15">
        <f>'Investment Analysis'!E112</f>
        <v>1.2871979236174882E-3</v>
      </c>
      <c r="F112" s="13">
        <f>'Investment Analysis'!G112</f>
        <v>5911.69</v>
      </c>
      <c r="G112" s="14">
        <f>'Investment Analysis'!H112</f>
        <v>-0.48000000000047294</v>
      </c>
      <c r="H112" s="15">
        <f>'Investment Analysis'!I112</f>
        <v>-8.1188463795945127E-5</v>
      </c>
      <c r="I112" s="13">
        <f>'Investment Analysis'!K112</f>
        <v>19113.77</v>
      </c>
      <c r="J112" s="14">
        <f>'Investment Analysis'!L112</f>
        <v>-62.099999999998545</v>
      </c>
      <c r="K112" s="15">
        <f>'Investment Analysis'!M112</f>
        <v>-3.238444983200165E-3</v>
      </c>
      <c r="L112" s="41">
        <f>'Investment Analysis'!T112</f>
        <v>260.18365708171734</v>
      </c>
      <c r="M112" s="21">
        <f>'Investment Analysis'!V112</f>
        <v>-3.2453581924914805E-4</v>
      </c>
      <c r="N112" s="21">
        <f>'Investment Analysis'!W112</f>
        <v>5.6591019433470616E-3</v>
      </c>
      <c r="P112" s="48">
        <f>'Investment Analysis'!Y112</f>
        <v>121676.37999999999</v>
      </c>
      <c r="Q112" s="18"/>
      <c r="R112" s="83"/>
      <c r="S112" s="48">
        <v>4232.66</v>
      </c>
      <c r="T112" s="18">
        <f>'Investment Analysis'!AH112</f>
        <v>-3.6052295637628198E-2</v>
      </c>
      <c r="U112" s="15">
        <f>'Investment Analysis'!AF112</f>
        <v>0.32900406627420026</v>
      </c>
      <c r="V112" s="48">
        <v>6956.88</v>
      </c>
      <c r="W112" s="18">
        <f>'Investment Analysis'!AO112</f>
        <v>3.8991916310033299E-2</v>
      </c>
      <c r="X112" s="15">
        <f>'Investment Analysis'!AM112</f>
        <v>0.17473118279569891</v>
      </c>
      <c r="Y112" s="48">
        <v>8897.56</v>
      </c>
      <c r="Z112" s="18">
        <f t="shared" si="104"/>
        <v>-0.10810344827586212</v>
      </c>
      <c r="AA112" s="15">
        <f>'Investment Analysis'!GM112</f>
        <v>-7.3544973544973399E-2</v>
      </c>
      <c r="AB112" s="48">
        <v>2435.0700000000002</v>
      </c>
      <c r="AC112" s="18">
        <f t="shared" si="137"/>
        <v>4.7961209162598575</v>
      </c>
      <c r="AD112" s="15">
        <f>'Investment Analysis'!AT112</f>
        <v>0.18587145338737701</v>
      </c>
      <c r="AE112" s="48">
        <v>11102.01</v>
      </c>
      <c r="AF112" s="18">
        <f>'Investment Analysis'!BC112</f>
        <v>7.1502032420784952E-3</v>
      </c>
      <c r="AG112" s="15">
        <f>'Investment Analysis'!BA112</f>
        <v>0.53355704697986583</v>
      </c>
      <c r="AH112" s="48"/>
      <c r="AI112" s="18">
        <f t="shared" si="138"/>
        <v>0</v>
      </c>
      <c r="AJ112" s="15">
        <f>'Investment Analysis'!BH112</f>
        <v>0</v>
      </c>
      <c r="AK112" s="48">
        <v>19388.48</v>
      </c>
      <c r="AL112" s="18">
        <f t="shared" si="139"/>
        <v>5.8594957109435919</v>
      </c>
      <c r="AM112" s="15">
        <f>'Investment Analysis'!BO112</f>
        <v>0.19922532839339829</v>
      </c>
      <c r="AN112" s="48">
        <v>14161.06</v>
      </c>
      <c r="AO112" s="18">
        <f t="shared" si="98"/>
        <v>8.517469827586206</v>
      </c>
      <c r="AP112" s="15">
        <f>'Investment Analysis'!BV112</f>
        <v>3.5695115405260477E-2</v>
      </c>
      <c r="AQ112" s="48">
        <v>5054.54</v>
      </c>
      <c r="AR112" s="18">
        <f t="shared" si="99"/>
        <v>2.810908</v>
      </c>
      <c r="AS112" s="15">
        <f>'Investment Analysis'!CC112</f>
        <v>0</v>
      </c>
      <c r="AT112" s="48">
        <v>22629.91</v>
      </c>
      <c r="AU112" s="18">
        <f>'Investment Analysis'!CL112</f>
        <v>-0.1330034924330617</v>
      </c>
      <c r="AV112" s="15">
        <f>'Investment Analysis'!CJ112</f>
        <v>-1.4555077737347048E-2</v>
      </c>
      <c r="AW112" s="48">
        <v>17293.740000000002</v>
      </c>
      <c r="AX112" s="18">
        <f t="shared" si="140"/>
        <v>2.6368029932963468E-3</v>
      </c>
      <c r="AY112" s="15">
        <f>'Investment Analysis'!CQ112</f>
        <v>9.5724313975753474E-4</v>
      </c>
      <c r="AZ112" s="48">
        <v>15120.98</v>
      </c>
      <c r="BA112" s="18">
        <f>'Investment Analysis'!CZ112</f>
        <v>-6.2768240343347728E-2</v>
      </c>
      <c r="BB112" s="15">
        <f>'Investment Analysis'!CX112</f>
        <v>8.6780715396578514E-2</v>
      </c>
      <c r="BC112" s="48">
        <v>9087.6299999999992</v>
      </c>
      <c r="BD112" s="18">
        <f t="shared" si="141"/>
        <v>2.8928025097101879</v>
      </c>
      <c r="BE112" s="15">
        <f>'Investment Analysis'!DE112</f>
        <v>-0.12117055326931879</v>
      </c>
      <c r="BF112" s="48">
        <v>4634.62</v>
      </c>
      <c r="BG112" s="18">
        <f>'Investment Analysis'!DN112</f>
        <v>0.1522770398481974</v>
      </c>
      <c r="BH112" s="15">
        <f>'Investment Analysis'!DL112</f>
        <v>0.10033975084937712</v>
      </c>
      <c r="BI112" s="48">
        <v>2336.77</v>
      </c>
      <c r="BJ112" s="18">
        <f>'Investment Analysis'!EB112</f>
        <v>-9.6803107260233001E-2</v>
      </c>
      <c r="BK112" s="15">
        <f>'Investment Analysis'!DZ112</f>
        <v>0.61312700106723605</v>
      </c>
      <c r="BL112" s="48">
        <v>19120.88</v>
      </c>
      <c r="BM112" s="18">
        <f>'Investment Analysis'!EI112</f>
        <v>-6.3720173535791791E-2</v>
      </c>
      <c r="BN112" s="15">
        <f>'Investment Analysis'!EG112</f>
        <v>0.64194008559201132</v>
      </c>
      <c r="BO112" s="48">
        <v>9832.9599999999991</v>
      </c>
      <c r="BP112" s="18">
        <f>'Investment Analysis'!DU112</f>
        <v>5.1207983193277386E-2</v>
      </c>
      <c r="BQ112" s="15">
        <f>'Investment Analysis'!DS112</f>
        <v>0</v>
      </c>
      <c r="BR112" s="48">
        <v>10761.64</v>
      </c>
      <c r="BS112" s="18">
        <f>'Investment Analysis'!EP112</f>
        <v>2.9739442946990137E-2</v>
      </c>
      <c r="BT112" s="15">
        <f>'Investment Analysis'!EN112</f>
        <v>0.77579795475673985</v>
      </c>
      <c r="BU112" s="48">
        <v>13263.97</v>
      </c>
      <c r="BV112" s="18">
        <f t="shared" si="142"/>
        <v>0.43114618387400733</v>
      </c>
      <c r="BW112" s="15">
        <f>'Investment Analysis'!EU112</f>
        <v>3.7238613577771536E-2</v>
      </c>
      <c r="BX112" s="48">
        <v>20539.04</v>
      </c>
      <c r="BY112" s="18">
        <f t="shared" si="148"/>
        <v>-0.72304799999999991</v>
      </c>
      <c r="BZ112" s="15">
        <f>'Investment Analysis'!FB112</f>
        <v>0</v>
      </c>
      <c r="CA112" s="48">
        <v>20003.34</v>
      </c>
      <c r="CB112" s="18">
        <f t="shared" si="144"/>
        <v>-0.13778706896551723</v>
      </c>
      <c r="CC112" s="15">
        <f>'Investment Analysis'!FI112</f>
        <v>-7.9045362220717702E-2</v>
      </c>
      <c r="CD112" s="48">
        <v>18140.349999999999</v>
      </c>
      <c r="CE112" s="18">
        <f>'Investment Analysis'!FR112</f>
        <v>-6.33050754156119E-3</v>
      </c>
      <c r="CF112" s="15">
        <f>'Investment Analysis'!FP112</f>
        <v>0.55237358101135181</v>
      </c>
      <c r="CG112" s="48">
        <v>5241.93</v>
      </c>
      <c r="CH112" s="18">
        <f>'Investment Analysis'!FR112</f>
        <v>-6.33050754156119E-3</v>
      </c>
      <c r="CI112" s="15">
        <f>'Investment Analysis'!FW112</f>
        <v>9.7239577416789749E-2</v>
      </c>
      <c r="CJ112" s="48"/>
      <c r="CK112" s="18">
        <f t="shared" si="149"/>
        <v>0</v>
      </c>
      <c r="CL112" s="15">
        <f>'Investment Analysis'!GD112</f>
        <v>0</v>
      </c>
      <c r="CM112" s="48">
        <v>35460.15</v>
      </c>
      <c r="CN112" s="18">
        <f t="shared" si="105"/>
        <v>0.42124849699398803</v>
      </c>
      <c r="CO112" s="15">
        <f>'Investment Analysis'!GT112</f>
        <v>-8.1834862385321117E-2</v>
      </c>
      <c r="CP112" s="48">
        <v>25984.5</v>
      </c>
      <c r="CQ112" s="18">
        <f t="shared" si="106"/>
        <v>0.20766581614868732</v>
      </c>
      <c r="CR112" s="15">
        <f>'Investment Analysis'!HG112</f>
        <v>0.94629515195775515</v>
      </c>
      <c r="CS112" s="48">
        <v>3060</v>
      </c>
      <c r="CT112" s="18">
        <f t="shared" si="107"/>
        <v>-0.86458738981130734</v>
      </c>
      <c r="CU112" s="15">
        <f>'Investment Analysis'!HN112</f>
        <v>13.875000000000002</v>
      </c>
      <c r="CV112" s="48">
        <v>7432.15</v>
      </c>
      <c r="CW112" s="18">
        <f t="shared" si="108"/>
        <v>-0.7420153774059739</v>
      </c>
      <c r="CX112" s="15">
        <f>'Investment Analysis'!IB112</f>
        <v>0.27601510859301215</v>
      </c>
      <c r="CY112" s="48">
        <v>9682.7999999999993</v>
      </c>
      <c r="CZ112" s="18">
        <f t="shared" si="109"/>
        <v>-0.4586077718758737</v>
      </c>
      <c r="DA112" s="15">
        <f>'Investment Analysis'!II112</f>
        <v>0.3832571428571428</v>
      </c>
      <c r="DB112" s="54">
        <v>5576.5</v>
      </c>
      <c r="DC112" s="18">
        <f t="shared" si="110"/>
        <v>-1.0776531110027052E-2</v>
      </c>
      <c r="DD112" s="15">
        <f>'Investment Analysis'!IP112</f>
        <v>3.3552040617066976</v>
      </c>
      <c r="DE112" s="48">
        <v>17559</v>
      </c>
      <c r="DF112" s="18">
        <f>'Investment Analysis'!IY112</f>
        <v>0.13854835571122781</v>
      </c>
      <c r="DG112" s="15">
        <f>'Investment Analysis'!IW112</f>
        <v>2.2060273972602737</v>
      </c>
      <c r="DH112" s="48">
        <v>19424.7</v>
      </c>
      <c r="DI112" s="18">
        <f t="shared" si="111"/>
        <v>2.0017152923723578</v>
      </c>
      <c r="DJ112" s="15">
        <f>'Investment Analysis'!JD112</f>
        <v>0.30964805825242725</v>
      </c>
      <c r="DK112" s="48">
        <v>23018</v>
      </c>
      <c r="DL112" s="18">
        <f t="shared" si="112"/>
        <v>1.182469559101499E-2</v>
      </c>
      <c r="DM112" s="15">
        <f>'Investment Analysis'!JK112</f>
        <v>0.13196783791093958</v>
      </c>
      <c r="DN112" s="48">
        <v>1023</v>
      </c>
      <c r="DO112" s="18">
        <f t="shared" si="113"/>
        <v>-5.8444546709618038E-2</v>
      </c>
      <c r="DP112" s="15">
        <f>'Investment Analysis'!HU112</f>
        <v>1.8060439560439563</v>
      </c>
      <c r="DQ112" s="54">
        <v>17811.5</v>
      </c>
      <c r="DR112" s="18">
        <f t="shared" si="114"/>
        <v>-0.39897081154040831</v>
      </c>
      <c r="DS112" s="15">
        <f>'Investment Analysis'!JR112</f>
        <v>-0.55356841572464988</v>
      </c>
      <c r="DT112" s="54">
        <v>19194</v>
      </c>
      <c r="DU112" s="18">
        <f t="shared" si="136"/>
        <v>6.3373359683794463</v>
      </c>
      <c r="DV112" s="15">
        <f>'Investment Analysis'!JY112</f>
        <v>-0.37154150197628449</v>
      </c>
      <c r="DW112" s="48">
        <v>5200.8999999999996</v>
      </c>
      <c r="DX112" s="18">
        <f t="shared" si="116"/>
        <v>-0.61859049574655323</v>
      </c>
      <c r="DY112" s="15">
        <f>'Investment Analysis'!KF112</f>
        <v>-0.1386036960985626</v>
      </c>
      <c r="DZ112" s="48">
        <v>5178</v>
      </c>
      <c r="EA112" s="18">
        <f t="shared" si="147"/>
        <v>-0.74122938530734628</v>
      </c>
      <c r="EB112" s="15">
        <f>'Investment Analysis'!KM112</f>
        <v>1.8890995260663506</v>
      </c>
      <c r="EC112" s="48">
        <v>1004.25</v>
      </c>
      <c r="ED112" s="18">
        <f>'Investment Analysis'!KV112</f>
        <v>0.48514851485148514</v>
      </c>
      <c r="EE112" s="15">
        <f>'Investment Analysis'!KT112</f>
        <v>-0.4274809160305344</v>
      </c>
      <c r="EF112" s="54">
        <v>13782.5</v>
      </c>
      <c r="EG112" s="18">
        <f t="shared" si="118"/>
        <v>-0.42124380616444107</v>
      </c>
      <c r="EH112" s="15">
        <f>'Investment Analysis'!LH112</f>
        <v>0.53642199274351099</v>
      </c>
      <c r="EI112" s="48">
        <v>7669.35</v>
      </c>
      <c r="EJ112" s="18">
        <f>'Investment Analysis'!LQ112</f>
        <v>0.50888633167114194</v>
      </c>
      <c r="EK112" s="15">
        <f>'Investment Analysis'!LO112</f>
        <v>0.34868571428571432</v>
      </c>
      <c r="EL112" s="48">
        <v>22125</v>
      </c>
      <c r="EM112" s="18" t="e">
        <f t="shared" si="135"/>
        <v>#DIV/0!</v>
      </c>
      <c r="EN112" s="15">
        <f>'Investment Analysis'!LX112</f>
        <v>0.5956756756756757</v>
      </c>
      <c r="EO112" s="48">
        <v>12195</v>
      </c>
      <c r="EP112" s="68">
        <f t="shared" si="143"/>
        <v>2.5041198501872661</v>
      </c>
      <c r="EQ112" s="15">
        <f>'Investment Analysis'!MC112</f>
        <v>-0.36584269662921348</v>
      </c>
      <c r="ER112" s="54">
        <v>11121.99</v>
      </c>
      <c r="ES112" s="18">
        <f>'Investment Analysis'!LX112</f>
        <v>0.5956756756756757</v>
      </c>
      <c r="ET112" s="15">
        <f>'Investment Analysis'!LA112</f>
        <v>-0.60141804532184073</v>
      </c>
      <c r="EU112" s="48">
        <v>34268</v>
      </c>
      <c r="EV112" s="18">
        <f>'Investment Analysis'!ML112</f>
        <v>1.4832783796514366</v>
      </c>
      <c r="EW112" s="15">
        <f>'Investment Analysis'!MJ112</f>
        <v>6.105121293800539</v>
      </c>
      <c r="EX112" s="48">
        <v>43960</v>
      </c>
      <c r="EY112" s="18">
        <f t="shared" si="120"/>
        <v>-0.33492189568440561</v>
      </c>
      <c r="EZ112" s="15">
        <f>'Investment Analysis'!MQ112</f>
        <v>-2.3034154090548552E-3</v>
      </c>
      <c r="FA112" s="48"/>
      <c r="FB112" s="18">
        <f t="shared" si="121"/>
        <v>0</v>
      </c>
      <c r="FC112" s="15">
        <f>'Investment Analysis'!MX112</f>
        <v>-0.33349305222807862</v>
      </c>
      <c r="FD112" s="48">
        <v>17213.7</v>
      </c>
      <c r="FE112" s="18">
        <f t="shared" si="122"/>
        <v>8.4546176237099729E-2</v>
      </c>
      <c r="FF112" s="15">
        <f>'Investment Analysis'!NE112</f>
        <v>0.81494057724957558</v>
      </c>
      <c r="FG112" s="48"/>
      <c r="FH112" s="18">
        <f t="shared" si="123"/>
        <v>0</v>
      </c>
      <c r="FI112" s="15">
        <f>'Investment Analysis'!NL112</f>
        <v>-0.95919015482334258</v>
      </c>
      <c r="FJ112" s="54">
        <v>26013.9</v>
      </c>
      <c r="FK112" s="18">
        <f t="shared" si="124"/>
        <v>0.36581716229838707</v>
      </c>
      <c r="FL112" s="15">
        <f>'Investment Analysis'!NS112</f>
        <v>2.6029714285714283</v>
      </c>
      <c r="FM112" s="48">
        <v>21467.5</v>
      </c>
      <c r="FN112" s="18">
        <f t="shared" si="125"/>
        <v>-0.15410015643285796</v>
      </c>
      <c r="FO112" s="15">
        <f>'Investment Analysis'!NZ112</f>
        <v>-2.2872098315885197E-2</v>
      </c>
      <c r="FP112" s="48"/>
      <c r="FQ112" s="18">
        <f t="shared" si="126"/>
        <v>0</v>
      </c>
      <c r="FR112" s="15">
        <f>'Investment Analysis'!OG112</f>
        <v>-0.99268843887091773</v>
      </c>
      <c r="FS112" s="54">
        <v>38076</v>
      </c>
      <c r="FT112" s="18">
        <f t="shared" si="127"/>
        <v>0.49506729098565833</v>
      </c>
      <c r="FU112" s="15">
        <f>'Investment Analysis'!ON112</f>
        <v>1.9898704358068313</v>
      </c>
      <c r="FV112" s="48"/>
      <c r="FW112" s="18">
        <f t="shared" si="128"/>
        <v>0</v>
      </c>
      <c r="FX112" s="15">
        <f>'Investment Analysis'!OU112</f>
        <v>-0.41948051948051951</v>
      </c>
      <c r="FY112" s="48"/>
      <c r="FZ112" s="18">
        <f t="shared" si="129"/>
        <v>0</v>
      </c>
      <c r="GA112" s="15">
        <f>'Investment Analysis'!PB112</f>
        <v>3.199384615384615</v>
      </c>
      <c r="GB112" s="48">
        <v>18325.5</v>
      </c>
      <c r="GC112" s="18">
        <f>'Investment Analysis'!PK112</f>
        <v>0.16836417539329607</v>
      </c>
      <c r="GD112" s="15">
        <f>'Investment Analysis'!PI112</f>
        <v>-0.29827685238368751</v>
      </c>
      <c r="GE112" s="48">
        <v>10687.2</v>
      </c>
      <c r="GF112" s="18">
        <f>'Investment Analysis'!PY112</f>
        <v>-4.6783625730994198E-2</v>
      </c>
      <c r="GG112" s="15">
        <f>'Investment Analysis'!PW112</f>
        <v>-0.43922018348623859</v>
      </c>
      <c r="GH112" s="54">
        <v>19976.599999999999</v>
      </c>
      <c r="GI112" s="18">
        <f>'Investment Analysis'!QF112</f>
        <v>0.12777719828935016</v>
      </c>
      <c r="GJ112" s="15">
        <f>'Investment Analysis'!QD112</f>
        <v>-0.35907999644328514</v>
      </c>
      <c r="GK112" s="54">
        <v>12313.4</v>
      </c>
      <c r="GL112" s="18">
        <f>'Investment Analysis'!QM112</f>
        <v>5.3846153846153891E-2</v>
      </c>
      <c r="GM112" s="15">
        <f>'Investment Analysis'!QK112</f>
        <v>-0.45418326693227085</v>
      </c>
      <c r="GN112" s="48">
        <v>3580</v>
      </c>
      <c r="GO112" s="18">
        <f>'Investment Analysis'!QT112</f>
        <v>-0.22038327526132415</v>
      </c>
      <c r="GP112" s="15">
        <f>'Investment Analysis'!QR112</f>
        <v>-0.98909042151198223</v>
      </c>
      <c r="GQ112" s="48">
        <v>4771.25</v>
      </c>
      <c r="GR112" s="18">
        <f>'Investment Analysis'!RA112</f>
        <v>-0.38210053126277077</v>
      </c>
      <c r="GS112" s="15">
        <f>'Investment Analysis'!QY112</f>
        <v>-0.57167138810198292</v>
      </c>
      <c r="GT112" s="48">
        <v>32114</v>
      </c>
      <c r="GU112" s="18">
        <f>'Investment Analysis'!RH112</f>
        <v>0.20646464646464643</v>
      </c>
      <c r="GV112" s="15">
        <f>'Investment Analysis'!RF112</f>
        <v>-0.35493627133290129</v>
      </c>
      <c r="GW112" s="48"/>
      <c r="GX112" s="18">
        <f>'Investment Analysis'!RO112</f>
        <v>-1.7283448556323737E-2</v>
      </c>
      <c r="GY112" s="15">
        <f>'Investment Analysis'!RM112</f>
        <v>-0.10325633175619268</v>
      </c>
      <c r="GZ112" s="48">
        <v>13160</v>
      </c>
      <c r="HA112" s="18">
        <f>'Investment Analysis'!RV112</f>
        <v>-0.36852207293666028</v>
      </c>
      <c r="HB112" s="15">
        <f>'Investment Analysis'!RT112</f>
        <v>-0.10109289617486342</v>
      </c>
      <c r="HC112" s="48">
        <v>36239.5</v>
      </c>
      <c r="HD112" s="18">
        <f>'Investment Analysis'!SC112</f>
        <v>0.74243025254528638</v>
      </c>
      <c r="HE112" s="15">
        <f>'Investment Analysis'!SA112</f>
        <v>-9.619720426875103E-3</v>
      </c>
      <c r="HF112" s="54">
        <v>8477</v>
      </c>
      <c r="HG112" s="18">
        <f>'Investment Analysis'!SJ112</f>
        <v>-0.20642201834862389</v>
      </c>
      <c r="HH112" s="15">
        <f>'Investment Analysis'!SH112</f>
        <v>-3.1200000000000047E-2</v>
      </c>
      <c r="HI112" s="48">
        <v>6804</v>
      </c>
      <c r="HJ112" s="18">
        <f>'Investment Analysis'!SM112</f>
        <v>-4.7761194029850788E-2</v>
      </c>
      <c r="HK112" s="15">
        <f>'Investment Analysis'!SK112</f>
        <v>0</v>
      </c>
      <c r="HL112" s="48"/>
      <c r="HM112" s="18">
        <f>'Investment Analysis'!SP112</f>
        <v>0</v>
      </c>
      <c r="HN112" s="15">
        <f>'Investment Analysis'!SN112</f>
        <v>-4.743665821060164E-2</v>
      </c>
      <c r="HO112" s="48">
        <v>3377.45</v>
      </c>
      <c r="HP112" s="18">
        <f>'Investment Analysis'!TE112</f>
        <v>0.39679487179487177</v>
      </c>
      <c r="HQ112" s="15">
        <f>'Investment Analysis'!TC112</f>
        <v>-0.46024275452068364</v>
      </c>
      <c r="HR112" s="54">
        <v>3444</v>
      </c>
      <c r="HS112" s="18">
        <f>'Investment Analysis'!TL112</f>
        <v>1.5929203539822891E-2</v>
      </c>
      <c r="HT112" s="15">
        <f>'Investment Analysis'!TJ112</f>
        <v>-0.21727272727272731</v>
      </c>
      <c r="HU112" s="48"/>
      <c r="HV112" s="18">
        <f>'Investment Analysis'!TS112</f>
        <v>0.42420168067226882</v>
      </c>
      <c r="HW112" s="15">
        <f>'Investment Analysis'!TQ112</f>
        <v>-0.38242003308724393</v>
      </c>
      <c r="HX112" s="48"/>
      <c r="HY112" s="18">
        <f>'Investment Analysis'!TZ112</f>
        <v>0.69005847953216382</v>
      </c>
      <c r="HZ112" s="15">
        <f>'Investment Analysis'!TX112</f>
        <v>-0.34467120181405897</v>
      </c>
      <c r="IA112" s="48"/>
      <c r="IB112" s="18">
        <f>'Investment Analysis'!UG112</f>
        <v>0</v>
      </c>
      <c r="IC112" s="15">
        <f>'Investment Analysis'!UE112</f>
        <v>0</v>
      </c>
      <c r="ID112" s="48"/>
      <c r="IE112" s="18">
        <f>'Investment Analysis'!UN112</f>
        <v>0</v>
      </c>
      <c r="IF112" s="15">
        <f>'Investment Analysis'!UL112</f>
        <v>0</v>
      </c>
      <c r="IG112" s="48"/>
      <c r="IH112" s="18">
        <f>'Investment Analysis'!UU112</f>
        <v>0</v>
      </c>
      <c r="II112" s="15">
        <f>'Investment Analysis'!US112</f>
        <v>0</v>
      </c>
      <c r="IJ112" s="48"/>
      <c r="IK112" s="18">
        <f>'Investment Analysis'!VB112</f>
        <v>0</v>
      </c>
      <c r="IL112" s="15">
        <f>'Investment Analysis'!UZ112</f>
        <v>0</v>
      </c>
      <c r="IM112" s="48"/>
      <c r="IN112" s="18">
        <f>'Investment Analysis'!VI112</f>
        <v>0</v>
      </c>
      <c r="IO112" s="15">
        <f>'Investment Analysis'!VG112</f>
        <v>0</v>
      </c>
      <c r="IP112" s="18"/>
      <c r="IQ112" s="18"/>
      <c r="IR112" s="18"/>
      <c r="IS112" s="108">
        <f t="shared" si="133"/>
        <v>11487.60999999987</v>
      </c>
      <c r="IT112" s="48">
        <f t="shared" si="134"/>
        <v>999684.69</v>
      </c>
      <c r="IU112" s="101">
        <f t="shared" si="130"/>
        <v>0</v>
      </c>
      <c r="IV112" s="101"/>
      <c r="IW112" s="15">
        <f t="shared" si="131"/>
        <v>-3.6457156486486744E-2</v>
      </c>
      <c r="IX112" s="113">
        <f t="shared" si="132"/>
        <v>-37824.640000000014</v>
      </c>
      <c r="IY112" s="21">
        <f t="shared" si="145"/>
        <v>0.21846816557996176</v>
      </c>
      <c r="IZ112" s="173">
        <f t="shared" si="146"/>
        <v>180531.79999999993</v>
      </c>
    </row>
    <row r="113" spans="1:260" x14ac:dyDescent="0.2">
      <c r="A113" s="3">
        <f>'Investment Analysis'!A113</f>
        <v>45810</v>
      </c>
      <c r="B113" s="4">
        <f>'Investment Analysis'!B113</f>
        <v>45810</v>
      </c>
      <c r="C113" s="27">
        <f>'Investment Analysis'!C113</f>
        <v>42305.48</v>
      </c>
      <c r="D113" s="14">
        <f>'Investment Analysis'!D113</f>
        <v>35.410000000003492</v>
      </c>
      <c r="E113" s="15">
        <f>'Investment Analysis'!E113</f>
        <v>8.3770857251959819E-4</v>
      </c>
      <c r="F113" s="13">
        <f>'Investment Analysis'!G113</f>
        <v>5935.94</v>
      </c>
      <c r="G113" s="14">
        <f>'Investment Analysis'!H113</f>
        <v>24.25</v>
      </c>
      <c r="H113" s="15">
        <f>'Investment Analysis'!I113</f>
        <v>4.1020418864994614E-3</v>
      </c>
      <c r="I113" s="13">
        <f>'Investment Analysis'!K113</f>
        <v>19242.61</v>
      </c>
      <c r="J113" s="14">
        <f>'Investment Analysis'!L113</f>
        <v>128.84000000000015</v>
      </c>
      <c r="K113" s="15">
        <f>'Investment Analysis'!M113</f>
        <v>6.7406900888731082E-3</v>
      </c>
      <c r="L113" s="41">
        <f>'Investment Analysis'!T113</f>
        <v>260.63378856508939</v>
      </c>
      <c r="M113" s="21">
        <f>'Investment Analysis'!V113</f>
        <v>1.7300528727316328E-3</v>
      </c>
      <c r="N113" s="21">
        <f>'Investment Analysis'!W113</f>
        <v>7.3989453616528627E-3</v>
      </c>
      <c r="P113" s="48">
        <f>'Investment Analysis'!Y113</f>
        <v>123264.69</v>
      </c>
      <c r="Q113" s="18"/>
      <c r="R113" s="83"/>
      <c r="S113" s="48">
        <v>4269</v>
      </c>
      <c r="T113" s="18">
        <f>'Investment Analysis'!AH113</f>
        <v>-2.7776555002861181E-2</v>
      </c>
      <c r="U113" s="15">
        <f>'Investment Analysis'!AF113</f>
        <v>0.34041391029920492</v>
      </c>
      <c r="V113" s="48">
        <v>7033.3</v>
      </c>
      <c r="W113" s="18">
        <f>'Investment Analysis'!AO113</f>
        <v>5.0404184498335648E-2</v>
      </c>
      <c r="X113" s="15">
        <f>'Investment Analysis'!AM113</f>
        <v>0.18763440860215044</v>
      </c>
      <c r="Y113" s="48">
        <v>9060.17</v>
      </c>
      <c r="Z113" s="18">
        <f t="shared" si="104"/>
        <v>-9.1803327987169198E-2</v>
      </c>
      <c r="AA113" s="15">
        <f>'Investment Analysis'!GM113</f>
        <v>-5.661375661375663E-2</v>
      </c>
      <c r="AB113" s="48">
        <v>2449.34</v>
      </c>
      <c r="AC113" s="18">
        <f t="shared" si="137"/>
        <v>4.8014795343597445</v>
      </c>
      <c r="AD113" s="15">
        <f>'Investment Analysis'!AT113</f>
        <v>0.19281991893456873</v>
      </c>
      <c r="AE113" s="48">
        <v>11148.98</v>
      </c>
      <c r="AF113" s="18">
        <f>'Investment Analysis'!BC113</f>
        <v>1.1410940790440338E-2</v>
      </c>
      <c r="AG113" s="15">
        <f>'Investment Analysis'!BA113</f>
        <v>0.54004474272930658</v>
      </c>
      <c r="AH113" s="48"/>
      <c r="AI113" s="18">
        <f t="shared" si="138"/>
        <v>0</v>
      </c>
      <c r="AJ113" s="15">
        <f>'Investment Analysis'!BH113</f>
        <v>0</v>
      </c>
      <c r="AK113" s="48">
        <v>19464.72</v>
      </c>
      <c r="AL113" s="18">
        <f t="shared" si="139"/>
        <v>5.8793137509747861</v>
      </c>
      <c r="AM113" s="15">
        <f>'Investment Analysis'!BO113</f>
        <v>0.20394072078140774</v>
      </c>
      <c r="AN113" s="48">
        <v>14256.47</v>
      </c>
      <c r="AO113" s="18">
        <f t="shared" si="98"/>
        <v>8.5380323275862064</v>
      </c>
      <c r="AP113" s="15">
        <f>'Investment Analysis'!BV113</f>
        <v>4.2673107890499287E-2</v>
      </c>
      <c r="AQ113" s="48">
        <v>5080.8</v>
      </c>
      <c r="AR113" s="18">
        <f t="shared" si="99"/>
        <v>2.81616</v>
      </c>
      <c r="AS113" s="15">
        <f>'Investment Analysis'!CC113</f>
        <v>0</v>
      </c>
      <c r="AT113" s="48">
        <v>22781.84</v>
      </c>
      <c r="AU113" s="18">
        <f>'Investment Analysis'!CL113</f>
        <v>-0.12718277066356232</v>
      </c>
      <c r="AV113" s="15">
        <f>'Investment Analysis'!CJ113</f>
        <v>-7.9391333112802508E-3</v>
      </c>
      <c r="AW113" s="48">
        <v>17387.46</v>
      </c>
      <c r="AX113" s="18">
        <f t="shared" si="140"/>
        <v>7.5071454554902625E-3</v>
      </c>
      <c r="AY113" s="15">
        <f>'Investment Analysis'!CQ113</f>
        <v>6.3816209317166337E-3</v>
      </c>
      <c r="AZ113" s="48">
        <v>15151.27</v>
      </c>
      <c r="BA113" s="18">
        <f>'Investment Analysis'!CZ113</f>
        <v>-6.0890557939914249E-2</v>
      </c>
      <c r="BB113" s="15">
        <f>'Investment Analysis'!CX113</f>
        <v>8.8958009331259705E-2</v>
      </c>
      <c r="BC113" s="48">
        <v>9026.17</v>
      </c>
      <c r="BD113" s="18">
        <f t="shared" si="141"/>
        <v>2.8866816054177868</v>
      </c>
      <c r="BE113" s="15">
        <f>'Investment Analysis'!DE113</f>
        <v>-0.12711476909007777</v>
      </c>
      <c r="BF113" s="48">
        <v>4684.2299999999996</v>
      </c>
      <c r="BG113" s="18">
        <f>'Investment Analysis'!DN113</f>
        <v>0.16461100569259976</v>
      </c>
      <c r="BH113" s="15">
        <f>'Investment Analysis'!DL113</f>
        <v>0.1121177802944508</v>
      </c>
      <c r="BI113" s="48">
        <v>2373.11</v>
      </c>
      <c r="BJ113" s="18">
        <f>'Investment Analysis'!EB113</f>
        <v>-8.2760681207051087E-2</v>
      </c>
      <c r="BK113" s="15">
        <f>'Investment Analysis'!DZ113</f>
        <v>0.63820704375667037</v>
      </c>
      <c r="BL113" s="48">
        <v>19309.150000000001</v>
      </c>
      <c r="BM113" s="18">
        <f>'Investment Analysis'!EI113</f>
        <v>-5.4501084598698617E-2</v>
      </c>
      <c r="BN113" s="15">
        <f>'Investment Analysis'!EG113</f>
        <v>0.65810746552543964</v>
      </c>
      <c r="BO113" s="48">
        <v>9921.39</v>
      </c>
      <c r="BP113" s="18">
        <f>'Investment Analysis'!DU113</f>
        <v>6.0661764705882415E-2</v>
      </c>
      <c r="BQ113" s="15">
        <f>'Investment Analysis'!DS113</f>
        <v>0</v>
      </c>
      <c r="BR113" s="48">
        <v>10879.96</v>
      </c>
      <c r="BS113" s="18">
        <f>'Investment Analysis'!EP113</f>
        <v>4.1060197663971315E-2</v>
      </c>
      <c r="BT113" s="15">
        <f>'Investment Analysis'!EN113</f>
        <v>0.79532073132940806</v>
      </c>
      <c r="BU113" s="48">
        <v>13216.35</v>
      </c>
      <c r="BV113" s="18">
        <f t="shared" si="142"/>
        <v>0.42794117647058816</v>
      </c>
      <c r="BW113" s="15">
        <f>'Investment Analysis'!EU113</f>
        <v>3.3514752219994323E-2</v>
      </c>
      <c r="BX113" s="48">
        <v>21661.57</v>
      </c>
      <c r="BY113" s="18">
        <f t="shared" si="148"/>
        <v>-0.66692150000000006</v>
      </c>
      <c r="BZ113" s="15">
        <f>'Investment Analysis'!FB113</f>
        <v>0</v>
      </c>
      <c r="CA113" s="48">
        <v>20242.310000000001</v>
      </c>
      <c r="CB113" s="18">
        <f t="shared" si="144"/>
        <v>-0.12748663793103443</v>
      </c>
      <c r="CC113" s="15">
        <f>'Investment Analysis'!FI113</f>
        <v>-6.8043331076506369E-2</v>
      </c>
      <c r="CD113" s="48">
        <v>18158.439999999999</v>
      </c>
      <c r="CE113" s="18">
        <f>'Investment Analysis'!FR113</f>
        <v>-5.3396454915776662E-3</v>
      </c>
      <c r="CF113" s="15">
        <f>'Investment Analysis'!FP113</f>
        <v>0.5539215686274509</v>
      </c>
      <c r="CG113" s="48">
        <v>5280.47</v>
      </c>
      <c r="CH113" s="18">
        <f>'Investment Analysis'!FR113</f>
        <v>-5.3396454915776662E-3</v>
      </c>
      <c r="CI113" s="15">
        <f>'Investment Analysis'!FW113</f>
        <v>0.10530500965579911</v>
      </c>
      <c r="CJ113" s="48"/>
      <c r="CK113" s="18">
        <f t="shared" si="149"/>
        <v>0</v>
      </c>
      <c r="CL113" s="15">
        <f>'Investment Analysis'!GD113</f>
        <v>0</v>
      </c>
      <c r="CM113" s="48">
        <v>35768.089999999997</v>
      </c>
      <c r="CN113" s="18">
        <f t="shared" si="105"/>
        <v>0.43359078156312614</v>
      </c>
      <c r="CO113" s="15">
        <f>'Investment Analysis'!GT113</f>
        <v>-7.7064220183486284E-2</v>
      </c>
      <c r="CP113" s="48">
        <v>25701.75</v>
      </c>
      <c r="CQ113" s="18">
        <f t="shared" si="106"/>
        <v>0.19452461622119049</v>
      </c>
      <c r="CR113" s="15">
        <f>'Investment Analysis'!HG113</f>
        <v>0.92511656648502905</v>
      </c>
      <c r="CS113" s="48">
        <v>3160</v>
      </c>
      <c r="CT113" s="18">
        <f t="shared" si="107"/>
        <v>-0.86016214111233047</v>
      </c>
      <c r="CU113" s="15">
        <f>'Investment Analysis'!HN113</f>
        <v>14.338709677419356</v>
      </c>
      <c r="CV113" s="48">
        <v>7555.9</v>
      </c>
      <c r="CW113" s="18">
        <f t="shared" si="108"/>
        <v>-0.73771977020670976</v>
      </c>
      <c r="CX113" s="15">
        <f>'Investment Analysis'!IB113</f>
        <v>0.29726156751652494</v>
      </c>
      <c r="CY113" s="48">
        <v>9948.4</v>
      </c>
      <c r="CZ113" s="18">
        <f t="shared" si="109"/>
        <v>-0.44375733855185912</v>
      </c>
      <c r="DA113" s="15">
        <f>'Investment Analysis'!II113</f>
        <v>0.42120000000000002</v>
      </c>
      <c r="DB113" s="48">
        <v>5570</v>
      </c>
      <c r="DC113" s="18">
        <f t="shared" si="110"/>
        <v>-1.1929575590935297E-2</v>
      </c>
      <c r="DD113" s="15">
        <f>'Investment Analysis'!IP113</f>
        <v>3.3507127514157391</v>
      </c>
      <c r="DE113" s="48">
        <v>17454</v>
      </c>
      <c r="DF113" s="18">
        <f>'Investment Analysis'!IY113</f>
        <v>0.13212687293247713</v>
      </c>
      <c r="DG113" s="15">
        <f>'Investment Analysis'!IW113</f>
        <v>2.1879452054794521</v>
      </c>
      <c r="DH113" s="48">
        <v>20127</v>
      </c>
      <c r="DI113" s="18">
        <f t="shared" si="111"/>
        <v>2.1102423043639509</v>
      </c>
      <c r="DJ113" s="15">
        <f>'Investment Analysis'!JD113</f>
        <v>0.35699838187702265</v>
      </c>
      <c r="DK113" s="48">
        <v>23098.5</v>
      </c>
      <c r="DL113" s="18">
        <f t="shared" si="112"/>
        <v>1.5363312673084531E-2</v>
      </c>
      <c r="DM113" s="15">
        <f>'Investment Analysis'!JK113</f>
        <v>0.13592662716073675</v>
      </c>
      <c r="DN113" s="48">
        <v>1030.5</v>
      </c>
      <c r="DO113" s="18">
        <f t="shared" si="113"/>
        <v>-5.1541647491946618E-2</v>
      </c>
      <c r="DP113" s="15">
        <f>'Investment Analysis'!HU113</f>
        <v>1.8310439560439562</v>
      </c>
      <c r="DQ113" s="48">
        <v>17932.25</v>
      </c>
      <c r="DR113" s="18">
        <f t="shared" si="114"/>
        <v>-0.39489623755694281</v>
      </c>
      <c r="DS113" s="15">
        <f>'Investment Analysis'!JR113</f>
        <v>-0.53737135144255099</v>
      </c>
      <c r="DT113" s="48">
        <v>19218</v>
      </c>
      <c r="DU113" s="18">
        <f t="shared" si="136"/>
        <v>6.3468221343873514</v>
      </c>
      <c r="DV113" s="15">
        <f>'Investment Analysis'!JY113</f>
        <v>-0.39920948616600788</v>
      </c>
      <c r="DW113" s="48">
        <v>5284.25</v>
      </c>
      <c r="DX113" s="18">
        <f t="shared" si="116"/>
        <v>-0.61247799941331771</v>
      </c>
      <c r="DY113" s="15">
        <f>'Investment Analysis'!KF113</f>
        <v>-0.12217659137576997</v>
      </c>
      <c r="DZ113" s="48">
        <v>5470</v>
      </c>
      <c r="EA113" s="18">
        <f t="shared" si="147"/>
        <v>-0.72663668165917039</v>
      </c>
      <c r="EB113" s="15">
        <f>'Investment Analysis'!KM113</f>
        <v>1.9691943127962082</v>
      </c>
      <c r="EC113" s="48">
        <v>1008.5</v>
      </c>
      <c r="ED113" s="18">
        <f>'Investment Analysis'!KV113</f>
        <v>0.49801980198019791</v>
      </c>
      <c r="EE113" s="15">
        <f>'Investment Analysis'!KT113</f>
        <v>-0.42251908396946569</v>
      </c>
      <c r="EF113" s="48">
        <v>14165</v>
      </c>
      <c r="EG113" s="18">
        <f t="shared" si="118"/>
        <v>-0.40518182581674644</v>
      </c>
      <c r="EH113" s="15">
        <f>'Investment Analysis'!LH113</f>
        <v>0.58135640524699972</v>
      </c>
      <c r="EI113" s="48">
        <v>8078.2</v>
      </c>
      <c r="EJ113" s="18">
        <f>'Investment Analysis'!LQ113</f>
        <v>0.58905510804244998</v>
      </c>
      <c r="EK113" s="15">
        <f>'Investment Analysis'!LO113</f>
        <v>0.42034285714285713</v>
      </c>
      <c r="EL113" s="48">
        <v>23565</v>
      </c>
      <c r="EM113" s="18" t="e">
        <f t="shared" si="135"/>
        <v>#DIV/0!</v>
      </c>
      <c r="EN113" s="15">
        <f>'Investment Analysis'!LX113</f>
        <v>0.69837837837837846</v>
      </c>
      <c r="EO113" s="48">
        <v>13080</v>
      </c>
      <c r="EP113" s="68">
        <f t="shared" si="143"/>
        <v>2.7692883895131084</v>
      </c>
      <c r="EQ113" s="15">
        <f>'Investment Analysis'!MC113</f>
        <v>-0.34741573033707868</v>
      </c>
      <c r="ER113" s="48">
        <v>11133.21</v>
      </c>
      <c r="ES113" s="18">
        <f>'Investment Analysis'!LX113</f>
        <v>0.69837837837837846</v>
      </c>
      <c r="ET113" s="15">
        <f>'Investment Analysis'!LA113</f>
        <v>-0.59210343389406361</v>
      </c>
      <c r="EU113" s="48">
        <v>34086</v>
      </c>
      <c r="EV113" s="18">
        <f>'Investment Analysis'!ML113</f>
        <v>1.4700894959962316</v>
      </c>
      <c r="EW113" s="15">
        <f>'Investment Analysis'!MJ113</f>
        <v>6.0673854447439348</v>
      </c>
      <c r="EX113" s="48">
        <v>44135</v>
      </c>
      <c r="EY113" s="18">
        <f t="shared" si="120"/>
        <v>-0.3322742917659518</v>
      </c>
      <c r="EZ113" s="15">
        <f>'Investment Analysis'!MQ113</f>
        <v>1.5885623510721893E-3</v>
      </c>
      <c r="FA113" s="48"/>
      <c r="FB113" s="18">
        <f t="shared" si="121"/>
        <v>0</v>
      </c>
      <c r="FC113" s="15">
        <f>'Investment Analysis'!MX113</f>
        <v>-0.28222328701485389</v>
      </c>
      <c r="FD113" s="48">
        <v>17323.599999999999</v>
      </c>
      <c r="FE113" s="18">
        <f t="shared" si="122"/>
        <v>9.1470406633147927E-2</v>
      </c>
      <c r="FF113" s="15">
        <f>'Investment Analysis'!NE113</f>
        <v>0.82682512733446512</v>
      </c>
      <c r="FG113" s="48"/>
      <c r="FH113" s="18">
        <f t="shared" si="123"/>
        <v>0</v>
      </c>
      <c r="FI113" s="15">
        <f>'Investment Analysis'!NL113</f>
        <v>-0.95529972211194925</v>
      </c>
      <c r="FJ113" s="48">
        <v>26683.8</v>
      </c>
      <c r="FK113" s="18">
        <f t="shared" si="124"/>
        <v>0.40098916330645146</v>
      </c>
      <c r="FL113" s="15">
        <f>'Investment Analysis'!NS113</f>
        <v>2.6964571428571431</v>
      </c>
      <c r="FM113" s="48">
        <v>21128.75</v>
      </c>
      <c r="FN113" s="18">
        <f t="shared" si="125"/>
        <v>-0.16744817422758812</v>
      </c>
      <c r="FO113" s="15">
        <f>'Investment Analysis'!NZ113</f>
        <v>-3.8290851160673586E-2</v>
      </c>
      <c r="FP113" s="48"/>
      <c r="FQ113" s="18">
        <f t="shared" si="126"/>
        <v>0</v>
      </c>
      <c r="FR113" s="15">
        <f>'Investment Analysis'!OG113</f>
        <v>-0.993264501262906</v>
      </c>
      <c r="FS113" s="48">
        <v>37374</v>
      </c>
      <c r="FT113" s="18">
        <f t="shared" si="127"/>
        <v>0.46750301852342668</v>
      </c>
      <c r="FU113" s="15">
        <f>'Investment Analysis'!ON113</f>
        <v>1.9347467608951705</v>
      </c>
      <c r="FV113" s="48"/>
      <c r="FW113" s="18">
        <f t="shared" si="128"/>
        <v>0</v>
      </c>
      <c r="FX113" s="15">
        <f>'Investment Analysis'!OU113</f>
        <v>-0.48311688311688311</v>
      </c>
      <c r="FY113" s="48"/>
      <c r="FZ113" s="18">
        <f t="shared" si="129"/>
        <v>0</v>
      </c>
      <c r="GA113" s="15">
        <f>'Investment Analysis'!PB113</f>
        <v>3.2295384615384619</v>
      </c>
      <c r="GB113" s="48">
        <v>18237</v>
      </c>
      <c r="GC113" s="18">
        <f>'Investment Analysis'!PK113</f>
        <v>0.16272175202027447</v>
      </c>
      <c r="GD113" s="15">
        <f>'Investment Analysis'!PI113</f>
        <v>-0.30166570936243536</v>
      </c>
      <c r="GE113" s="48">
        <v>11202.6</v>
      </c>
      <c r="GF113" s="18">
        <f>'Investment Analysis'!PY113</f>
        <v>-5.0682261208576961E-2</v>
      </c>
      <c r="GG113" s="15">
        <f>'Investment Analysis'!PW113</f>
        <v>-0.44151376146788995</v>
      </c>
      <c r="GH113" s="48">
        <v>20021.400000000001</v>
      </c>
      <c r="GI113" s="18">
        <f>'Investment Analysis'!QF113</f>
        <v>0.12313549598414511</v>
      </c>
      <c r="GJ113" s="15">
        <f>'Investment Analysis'!QD113</f>
        <v>-0.361717893239278</v>
      </c>
      <c r="GK113" s="48">
        <v>12577.3</v>
      </c>
      <c r="GL113" s="18">
        <f>'Investment Analysis'!QM113</f>
        <v>7.6923076923076988E-3</v>
      </c>
      <c r="GM113" s="15">
        <f>'Investment Analysis'!QK113</f>
        <v>-0.47808764940239035</v>
      </c>
      <c r="GN113" s="48">
        <v>3776</v>
      </c>
      <c r="GO113" s="18">
        <f>'Investment Analysis'!QT113</f>
        <v>-0.17770034843205582</v>
      </c>
      <c r="GP113" s="15">
        <f>'Investment Analysis'!QR113</f>
        <v>-0.98849313732660471</v>
      </c>
      <c r="GQ113" s="48">
        <v>5050.6499999999996</v>
      </c>
      <c r="GR113" s="18">
        <f>'Investment Analysis'!RA113</f>
        <v>-0.39313445034736411</v>
      </c>
      <c r="GS113" s="15">
        <f>'Investment Analysis'!QY113</f>
        <v>-0.57932011331444755</v>
      </c>
      <c r="GT113" s="48">
        <v>33494</v>
      </c>
      <c r="GU113" s="18">
        <f>'Investment Analysis'!RH113</f>
        <v>0.20565656565656565</v>
      </c>
      <c r="GV113" s="15">
        <f>'Investment Analysis'!RF113</f>
        <v>-0.35536833009289265</v>
      </c>
      <c r="GW113" s="48"/>
      <c r="GX113" s="18">
        <f>'Investment Analysis'!RO113</f>
        <v>-9.5567303782024982E-3</v>
      </c>
      <c r="GY113" s="15">
        <f>'Investment Analysis'!RM113</f>
        <v>-9.6205584933667349E-2</v>
      </c>
      <c r="GZ113" s="48">
        <v>13060</v>
      </c>
      <c r="HA113" s="18">
        <f>'Investment Analysis'!RV113</f>
        <v>-0.37332053742802301</v>
      </c>
      <c r="HB113" s="15">
        <f>'Investment Analysis'!RT113</f>
        <v>-0.10792349726775956</v>
      </c>
      <c r="HC113" s="48">
        <v>36311</v>
      </c>
      <c r="HD113" s="18">
        <f>'Investment Analysis'!SC113</f>
        <v>0.74586804178236155</v>
      </c>
      <c r="HE113" s="15">
        <f>'Investment Analysis'!SA113</f>
        <v>-7.6657147151661673E-3</v>
      </c>
      <c r="HF113" s="48">
        <v>8582</v>
      </c>
      <c r="HG113" s="18">
        <f>'Investment Analysis'!SJ113</f>
        <v>-0.19659239842726081</v>
      </c>
      <c r="HH113" s="15">
        <f>'Investment Analysis'!SH113</f>
        <v>-1.9200000000000016E-2</v>
      </c>
      <c r="HI113" s="48">
        <v>6932</v>
      </c>
      <c r="HJ113" s="18">
        <f>'Investment Analysis'!SM113</f>
        <v>0.15673981191222566</v>
      </c>
      <c r="HK113" s="15">
        <f>'Investment Analysis'!SK113</f>
        <v>0</v>
      </c>
      <c r="HL113" s="48"/>
      <c r="HM113" s="18">
        <f>'Investment Analysis'!SP113</f>
        <v>0</v>
      </c>
      <c r="HN113" s="15">
        <f>'Investment Analysis'!SN113</f>
        <v>0.15500975903949404</v>
      </c>
      <c r="HO113" s="48">
        <v>3177.5</v>
      </c>
      <c r="HP113" s="18">
        <f>'Investment Analysis'!TE113</f>
        <v>0.31410256410256415</v>
      </c>
      <c r="HQ113" s="15">
        <f>'Investment Analysis'!TC113</f>
        <v>-0.49219717612088182</v>
      </c>
      <c r="HR113" s="48">
        <v>3670</v>
      </c>
      <c r="HS113" s="18">
        <f>'Investment Analysis'!TL113</f>
        <v>8.2595870206489577E-2</v>
      </c>
      <c r="HT113" s="15">
        <f>'Investment Analysis'!TJ113</f>
        <v>-0.16590909090909092</v>
      </c>
      <c r="HU113" s="48"/>
      <c r="HV113" s="18">
        <f>'Investment Analysis'!TS113</f>
        <v>0.42857142857142855</v>
      </c>
      <c r="HW113" s="15">
        <f>'Investment Analysis'!TQ113</f>
        <v>-0.38052516889799071</v>
      </c>
      <c r="HX113" s="48"/>
      <c r="HY113" s="18">
        <f>'Investment Analysis'!TZ113</f>
        <v>0.81286549707602351</v>
      </c>
      <c r="HZ113" s="15">
        <f>'Investment Analysis'!TX113</f>
        <v>-0.29705215419501135</v>
      </c>
      <c r="IA113" s="48"/>
      <c r="IB113" s="18">
        <f>'Investment Analysis'!UG113</f>
        <v>0</v>
      </c>
      <c r="IC113" s="15">
        <f>'Investment Analysis'!UE113</f>
        <v>0</v>
      </c>
      <c r="ID113" s="48"/>
      <c r="IE113" s="18">
        <f>'Investment Analysis'!UN113</f>
        <v>0</v>
      </c>
      <c r="IF113" s="15">
        <f>'Investment Analysis'!UL113</f>
        <v>0</v>
      </c>
      <c r="IG113" s="48"/>
      <c r="IH113" s="18">
        <f>'Investment Analysis'!UU113</f>
        <v>0</v>
      </c>
      <c r="II113" s="15">
        <f>'Investment Analysis'!US113</f>
        <v>0</v>
      </c>
      <c r="IJ113" s="48"/>
      <c r="IK113" s="18">
        <f>'Investment Analysis'!VB113</f>
        <v>0</v>
      </c>
      <c r="IL113" s="15">
        <f>'Investment Analysis'!UZ113</f>
        <v>0</v>
      </c>
      <c r="IM113" s="48"/>
      <c r="IN113" s="18">
        <f>'Investment Analysis'!VI113</f>
        <v>0</v>
      </c>
      <c r="IO113" s="15">
        <f>'Investment Analysis'!VG113</f>
        <v>0</v>
      </c>
      <c r="IP113" s="18"/>
      <c r="IQ113" s="18"/>
      <c r="IR113" s="18"/>
      <c r="IS113" s="108">
        <f t="shared" si="133"/>
        <v>11587.65000000014</v>
      </c>
      <c r="IT113" s="48">
        <f t="shared" si="134"/>
        <v>1011272.3400000001</v>
      </c>
      <c r="IU113" s="101">
        <f t="shared" si="130"/>
        <v>0</v>
      </c>
      <c r="IV113" s="101"/>
      <c r="IW113" s="15">
        <f t="shared" si="131"/>
        <v>-2.5288437647110001E-2</v>
      </c>
      <c r="IX113" s="113">
        <f t="shared" si="132"/>
        <v>-26236.989999999874</v>
      </c>
      <c r="IY113" s="21">
        <f t="shared" si="145"/>
        <v>0.23249080668187663</v>
      </c>
      <c r="IZ113" s="173">
        <f t="shared" si="146"/>
        <v>192119.45000000007</v>
      </c>
    </row>
    <row r="114" spans="1:260" x14ac:dyDescent="0.2">
      <c r="A114" s="3">
        <f>'Investment Analysis'!A114</f>
        <v>45811</v>
      </c>
      <c r="B114" s="4">
        <f>'Investment Analysis'!B114</f>
        <v>45811</v>
      </c>
      <c r="C114" s="27">
        <f>'Investment Analysis'!C114</f>
        <v>42519.64</v>
      </c>
      <c r="D114" s="14">
        <f>'Investment Analysis'!D114</f>
        <v>214.15999999999622</v>
      </c>
      <c r="E114" s="15">
        <f>'Investment Analysis'!E114</f>
        <v>5.0622283448857261E-3</v>
      </c>
      <c r="F114" s="13">
        <f>'Investment Analysis'!G114</f>
        <v>5970.37</v>
      </c>
      <c r="G114" s="14">
        <f>'Investment Analysis'!H114</f>
        <v>34.430000000000291</v>
      </c>
      <c r="H114" s="15">
        <f>'Investment Analysis'!I114</f>
        <v>5.8002607843071685E-3</v>
      </c>
      <c r="I114" s="13">
        <f>'Investment Analysis'!K114</f>
        <v>19398.96</v>
      </c>
      <c r="J114" s="14">
        <f>'Investment Analysis'!L114</f>
        <v>156.34999999999854</v>
      </c>
      <c r="K114" s="15">
        <f>'Investment Analysis'!M114</f>
        <v>8.1251971536085051E-3</v>
      </c>
      <c r="L114" s="41">
        <f>'Investment Analysis'!T114</f>
        <v>261.53918510406027</v>
      </c>
      <c r="M114" s="21">
        <f>'Investment Analysis'!V114</f>
        <v>3.4738264135111062E-3</v>
      </c>
      <c r="N114" s="21">
        <f>'Investment Analysis'!W114</f>
        <v>1.0898474426993404E-2</v>
      </c>
      <c r="P114" s="48">
        <f>'Investment Analysis'!Y114</f>
        <v>138441.43</v>
      </c>
      <c r="Q114" s="18"/>
      <c r="R114" s="83"/>
      <c r="S114" s="48">
        <v>4271.67</v>
      </c>
      <c r="T114" s="18">
        <f>'Investment Analysis'!AH114</f>
        <v>-1.9456794471100883E-2</v>
      </c>
      <c r="U114" s="15">
        <f>'Investment Analysis'!AF114</f>
        <v>0.35188444498391691</v>
      </c>
      <c r="V114" s="48">
        <v>6990.77</v>
      </c>
      <c r="W114" s="18">
        <f>'Investment Analysis'!AO114</f>
        <v>5.2306229196386014E-2</v>
      </c>
      <c r="X114" s="15">
        <f>'Investment Analysis'!AM114</f>
        <v>0.189784946236559</v>
      </c>
      <c r="Y114" s="48">
        <v>9110.64</v>
      </c>
      <c r="Z114" s="18">
        <f t="shared" si="104"/>
        <v>-8.6744186046511684E-2</v>
      </c>
      <c r="AA114" s="15">
        <f>'Investment Analysis'!GM114</f>
        <v>-4.3915343915343831E-2</v>
      </c>
      <c r="AB114" s="48">
        <v>2439.4699999999998</v>
      </c>
      <c r="AC114" s="18">
        <f t="shared" si="137"/>
        <v>4.7977731881336831</v>
      </c>
      <c r="AD114" s="15">
        <f>'Investment Analysis'!AT114</f>
        <v>0.19745222929936307</v>
      </c>
      <c r="AE114" s="48">
        <v>11125.27</v>
      </c>
      <c r="AF114" s="18">
        <f>'Investment Analysis'!BC114</f>
        <v>1.7287820167491069E-2</v>
      </c>
      <c r="AG114" s="15">
        <f>'Investment Analysis'!BA114</f>
        <v>0.54899328859060403</v>
      </c>
      <c r="AH114" s="48"/>
      <c r="AI114" s="18">
        <f t="shared" si="138"/>
        <v>0</v>
      </c>
      <c r="AJ114" s="15">
        <f>'Investment Analysis'!BH114</f>
        <v>0</v>
      </c>
      <c r="AK114" s="48">
        <v>19489.3</v>
      </c>
      <c r="AL114" s="18">
        <f t="shared" si="139"/>
        <v>5.8857031453080317</v>
      </c>
      <c r="AM114" s="15">
        <f>'Investment Analysis'!BO114</f>
        <v>0.21505557426743016</v>
      </c>
      <c r="AN114" s="48">
        <v>14362.64</v>
      </c>
      <c r="AO114" s="18">
        <f t="shared" si="98"/>
        <v>8.5609137931034489</v>
      </c>
      <c r="AP114" s="15">
        <f>'Investment Analysis'!BV114</f>
        <v>5.8776167471819782E-2</v>
      </c>
      <c r="AQ114" s="48">
        <v>5056.7700000000004</v>
      </c>
      <c r="AR114" s="18">
        <f t="shared" si="99"/>
        <v>2.8113540000000001</v>
      </c>
      <c r="AS114" s="15">
        <f>'Investment Analysis'!CC114</f>
        <v>0</v>
      </c>
      <c r="AT114" s="48">
        <v>22949.09</v>
      </c>
      <c r="AU114" s="18">
        <f>'Investment Analysis'!CL114</f>
        <v>-0.11379511059371362</v>
      </c>
      <c r="AV114" s="15">
        <f>'Investment Analysis'!CJ114</f>
        <v>7.2775388686734657E-3</v>
      </c>
      <c r="AW114" s="48">
        <v>17491.009999999998</v>
      </c>
      <c r="AX114" s="18">
        <f t="shared" si="140"/>
        <v>1.2888323026555027E-2</v>
      </c>
      <c r="AY114" s="15">
        <f>'Investment Analysis'!CQ114</f>
        <v>2.0421186981493318E-2</v>
      </c>
      <c r="AZ114" s="48">
        <v>15276.13</v>
      </c>
      <c r="BA114" s="18">
        <f>'Investment Analysis'!CZ114</f>
        <v>-4.5600858369098787E-2</v>
      </c>
      <c r="BB114" s="15">
        <f>'Investment Analysis'!CX114</f>
        <v>0.10668740279937791</v>
      </c>
      <c r="BC114" s="48">
        <v>9132.36</v>
      </c>
      <c r="BD114" s="18">
        <f t="shared" si="141"/>
        <v>2.8972572452942935</v>
      </c>
      <c r="BE114" s="15">
        <f>'Investment Analysis'!DE114</f>
        <v>-0.10973936899862835</v>
      </c>
      <c r="BF114" s="48">
        <v>4627.63</v>
      </c>
      <c r="BG114" s="18">
        <f>'Investment Analysis'!DN114</f>
        <v>0.15962998102466805</v>
      </c>
      <c r="BH114" s="15">
        <f>'Investment Analysis'!DL114</f>
        <v>0.10736126840317106</v>
      </c>
      <c r="BI114" s="48">
        <v>2422.0500000000002</v>
      </c>
      <c r="BJ114" s="18">
        <f>'Investment Analysis'!EB114</f>
        <v>-5.6468479235135961E-2</v>
      </c>
      <c r="BK114" s="15">
        <f>'Investment Analysis'!DZ114</f>
        <v>0.6851654215581644</v>
      </c>
      <c r="BL114" s="48">
        <v>19503.7</v>
      </c>
      <c r="BM114" s="18">
        <f>'Investment Analysis'!EI114</f>
        <v>-3.7418655097613947E-2</v>
      </c>
      <c r="BN114" s="15">
        <f>'Investment Analysis'!EG114</f>
        <v>0.68806466951973366</v>
      </c>
      <c r="BO114" s="48">
        <v>9838.57</v>
      </c>
      <c r="BP114" s="18">
        <f>'Investment Analysis'!DU114</f>
        <v>6.013655462184872E-2</v>
      </c>
      <c r="BQ114" s="15">
        <f>'Investment Analysis'!DS114</f>
        <v>0</v>
      </c>
      <c r="BR114" s="48">
        <v>10750.89</v>
      </c>
      <c r="BS114" s="18">
        <f>'Investment Analysis'!EP114</f>
        <v>3.6837376460018049E-2</v>
      </c>
      <c r="BT114" s="15">
        <f>'Investment Analysis'!EN114</f>
        <v>0.78803842578246042</v>
      </c>
      <c r="BU114" s="48">
        <v>13220.23</v>
      </c>
      <c r="BV114" s="18">
        <f t="shared" si="142"/>
        <v>0.42820231525104319</v>
      </c>
      <c r="BW114" s="15">
        <f>'Investment Analysis'!EU114</f>
        <v>4.2108278430249391E-2</v>
      </c>
      <c r="BX114" s="48">
        <v>21471.17</v>
      </c>
      <c r="BY114" s="18">
        <f t="shared" si="148"/>
        <v>-0.67644150000000014</v>
      </c>
      <c r="BZ114" s="15">
        <f>'Investment Analysis'!FB114</f>
        <v>0</v>
      </c>
      <c r="CA114" s="48">
        <v>20379.189999999999</v>
      </c>
      <c r="CB114" s="18">
        <f t="shared" si="144"/>
        <v>-0.12158663793103454</v>
      </c>
      <c r="CC114" s="15">
        <f>'Investment Analysis'!FI114</f>
        <v>-5.4333107650643211E-2</v>
      </c>
      <c r="CD114" s="48">
        <v>18069.439999999999</v>
      </c>
      <c r="CE114" s="18">
        <f>'Investment Analysis'!FR114</f>
        <v>-2.3120114499613977E-3</v>
      </c>
      <c r="CF114" s="15">
        <f>'Investment Analysis'!FP114</f>
        <v>0.55865153078775376</v>
      </c>
      <c r="CG114" s="48">
        <v>5222.2299999999996</v>
      </c>
      <c r="CH114" s="18">
        <f>'Investment Analysis'!FR114</f>
        <v>-2.3120114499613977E-3</v>
      </c>
      <c r="CI114" s="15">
        <f>'Investment Analysis'!FW114</f>
        <v>0.10178348290355553</v>
      </c>
      <c r="CJ114" s="48"/>
      <c r="CK114" s="18">
        <f t="shared" si="149"/>
        <v>0</v>
      </c>
      <c r="CL114" s="15">
        <f>'Investment Analysis'!GD114</f>
        <v>0</v>
      </c>
      <c r="CM114" s="48">
        <v>35698.480000000003</v>
      </c>
      <c r="CN114" s="18">
        <f t="shared" si="105"/>
        <v>0.43080080160320655</v>
      </c>
      <c r="CO114" s="15">
        <f>'Investment Analysis'!GT114</f>
        <v>-7.4128440366972456E-2</v>
      </c>
      <c r="CP114" s="48">
        <v>25820.25</v>
      </c>
      <c r="CQ114" s="18">
        <f t="shared" si="106"/>
        <v>0.20003206871069845</v>
      </c>
      <c r="CR114" s="15">
        <f>'Investment Analysis'!HG114</f>
        <v>0.93399247233301497</v>
      </c>
      <c r="CS114" s="48">
        <v>3350</v>
      </c>
      <c r="CT114" s="18">
        <f t="shared" si="107"/>
        <v>-0.85175416858427444</v>
      </c>
      <c r="CU114" s="15">
        <f>'Investment Analysis'!HN114</f>
        <v>14.762096774193552</v>
      </c>
      <c r="CV114" s="48">
        <v>7767.1</v>
      </c>
      <c r="CW114" s="18">
        <f t="shared" si="108"/>
        <v>-0.73038860058663246</v>
      </c>
      <c r="CX114" s="15">
        <f>'Investment Analysis'!IB114</f>
        <v>0.33352219074598671</v>
      </c>
      <c r="CY114" s="48">
        <v>10274</v>
      </c>
      <c r="CZ114" s="18">
        <f t="shared" si="109"/>
        <v>-0.42555213866368463</v>
      </c>
      <c r="DA114" s="15">
        <f>'Investment Analysis'!II114</f>
        <v>0.46771428571428586</v>
      </c>
      <c r="DB114" s="48">
        <v>5699</v>
      </c>
      <c r="DC114" s="18">
        <f t="shared" si="110"/>
        <v>1.0953922568628321E-2</v>
      </c>
      <c r="DD114" s="15">
        <f>'Investment Analysis'!IP114</f>
        <v>3.4514743214215975</v>
      </c>
      <c r="DE114" s="48">
        <v>17904</v>
      </c>
      <c r="DF114" s="18">
        <f>'Investment Analysis'!IY114</f>
        <v>0.16131543101770771</v>
      </c>
      <c r="DG114" s="15">
        <f>'Investment Analysis'!IW114</f>
        <v>2.2701369863013698</v>
      </c>
      <c r="DH114" s="48">
        <v>20005.5</v>
      </c>
      <c r="DI114" s="18">
        <f t="shared" si="111"/>
        <v>2.091466806774632</v>
      </c>
      <c r="DJ114" s="15">
        <f>'Investment Analysis'!JD114</f>
        <v>0.34880663430420722</v>
      </c>
      <c r="DK114" s="48">
        <v>23148.5</v>
      </c>
      <c r="DL114" s="18">
        <f t="shared" si="112"/>
        <v>1.7561211481823377E-2</v>
      </c>
      <c r="DM114" s="15">
        <f>'Investment Analysis'!JK114</f>
        <v>0.13838550247116976</v>
      </c>
      <c r="DN114" s="48">
        <v>1038</v>
      </c>
      <c r="DO114" s="18">
        <f t="shared" si="113"/>
        <v>-4.4638748274275199E-2</v>
      </c>
      <c r="DP114" s="15">
        <f>'Investment Analysis'!HU114</f>
        <v>1.851648351648352</v>
      </c>
      <c r="DQ114" s="48">
        <v>18004</v>
      </c>
      <c r="DR114" s="18">
        <f t="shared" si="114"/>
        <v>-0.39247511388560824</v>
      </c>
      <c r="DS114" s="15">
        <f>'Investment Analysis'!JR114</f>
        <v>-0.55289353804622909</v>
      </c>
      <c r="DT114" s="48">
        <v>19074</v>
      </c>
      <c r="DU114" s="18">
        <f t="shared" si="136"/>
        <v>6.2899051383399209</v>
      </c>
      <c r="DV114" s="15">
        <f>'Investment Analysis'!JY114</f>
        <v>-0.33201581027667981</v>
      </c>
      <c r="DW114" s="48">
        <v>5277.95</v>
      </c>
      <c r="DX114" s="18">
        <f t="shared" si="116"/>
        <v>-0.61294001173364621</v>
      </c>
      <c r="DY114" s="15">
        <f>'Investment Analysis'!KF114</f>
        <v>-7.4948665297741315E-2</v>
      </c>
      <c r="DZ114" s="48">
        <v>5382</v>
      </c>
      <c r="EA114" s="18">
        <f t="shared" si="147"/>
        <v>-0.73103448275862071</v>
      </c>
      <c r="EB114" s="15">
        <f>'Investment Analysis'!KM114</f>
        <v>2.4085308056872035</v>
      </c>
      <c r="EC114" s="48">
        <v>1016.35</v>
      </c>
      <c r="ED114" s="18">
        <f>'Investment Analysis'!KV114</f>
        <v>0.4455445544554455</v>
      </c>
      <c r="EE114" s="15">
        <f>'Investment Analysis'!KT114</f>
        <v>-0.44274809160305345</v>
      </c>
      <c r="EF114" s="48">
        <v>14162.5</v>
      </c>
      <c r="EG114" s="18">
        <f t="shared" si="118"/>
        <v>-0.40528680608045686</v>
      </c>
      <c r="EH114" s="15">
        <f>'Investment Analysis'!LH114</f>
        <v>0.58107730951716441</v>
      </c>
      <c r="EI114" s="48">
        <v>7963.15</v>
      </c>
      <c r="EJ114" s="18">
        <f>'Investment Analysis'!LQ114</f>
        <v>0.56642373098069321</v>
      </c>
      <c r="EK114" s="15">
        <f>'Investment Analysis'!LO114</f>
        <v>0.40011428571428576</v>
      </c>
      <c r="EL114" s="48">
        <v>23280</v>
      </c>
      <c r="EM114" s="18" t="e">
        <f t="shared" si="135"/>
        <v>#DIV/0!</v>
      </c>
      <c r="EN114" s="15">
        <f>'Investment Analysis'!LX114</f>
        <v>0.6778378378378378</v>
      </c>
      <c r="EO114" s="48">
        <v>13130</v>
      </c>
      <c r="EP114" s="68">
        <f t="shared" si="143"/>
        <v>2.7842696629213481</v>
      </c>
      <c r="EQ114" s="15">
        <f>'Investment Analysis'!MC114</f>
        <v>-0.34157303370786513</v>
      </c>
      <c r="ER114" s="48">
        <v>11119.68</v>
      </c>
      <c r="ES114" s="18">
        <f>'Investment Analysis'!LX114</f>
        <v>0.6778378378378378</v>
      </c>
      <c r="ET114" s="15">
        <f>'Investment Analysis'!LA114</f>
        <v>-0.59015709717781173</v>
      </c>
      <c r="EU114" s="48">
        <v>32350.5</v>
      </c>
      <c r="EV114" s="18">
        <f>'Investment Analysis'!ML114</f>
        <v>1.3443240697126708</v>
      </c>
      <c r="EW114" s="15">
        <f>'Investment Analysis'!MJ114</f>
        <v>5.7075471698113214</v>
      </c>
      <c r="EX114" s="48">
        <v>44922.5</v>
      </c>
      <c r="EY114" s="18">
        <f t="shared" si="120"/>
        <v>-0.32036007413290973</v>
      </c>
      <c r="EZ114" s="15">
        <f>'Investment Analysis'!MQ114</f>
        <v>1.9459888800635334E-2</v>
      </c>
      <c r="FA114" s="48"/>
      <c r="FB114" s="18">
        <f t="shared" si="121"/>
        <v>0</v>
      </c>
      <c r="FC114" s="15">
        <f>'Investment Analysis'!MX114</f>
        <v>-0.17057977958792536</v>
      </c>
      <c r="FD114" s="48">
        <v>17420.900000000001</v>
      </c>
      <c r="FE114" s="18">
        <f t="shared" si="122"/>
        <v>9.7600776219458424E-2</v>
      </c>
      <c r="FF114" s="15">
        <f>'Investment Analysis'!NE114</f>
        <v>0.83708570163135754</v>
      </c>
      <c r="FG114" s="48"/>
      <c r="FH114" s="18">
        <f t="shared" si="123"/>
        <v>0</v>
      </c>
      <c r="FI114" s="15">
        <f>'Investment Analysis'!NL114</f>
        <v>-0.95418816990869393</v>
      </c>
      <c r="FJ114" s="48">
        <v>27113.35</v>
      </c>
      <c r="FK114" s="18">
        <f t="shared" si="124"/>
        <v>0.42354198168682777</v>
      </c>
      <c r="FL114" s="15">
        <f>'Investment Analysis'!NS114</f>
        <v>2.7559619047619051</v>
      </c>
      <c r="FM114" s="48">
        <v>20772.5</v>
      </c>
      <c r="FN114" s="18">
        <f t="shared" si="125"/>
        <v>-0.18148575751724896</v>
      </c>
      <c r="FO114" s="15">
        <f>'Investment Analysis'!NZ114</f>
        <v>-5.4506144742831046E-2</v>
      </c>
      <c r="FP114" s="48"/>
      <c r="FQ114" s="18">
        <f t="shared" si="126"/>
        <v>0</v>
      </c>
      <c r="FR114" s="15">
        <f>'Investment Analysis'!OG114</f>
        <v>-0.99304293880444905</v>
      </c>
      <c r="FS114" s="48">
        <v>39435</v>
      </c>
      <c r="FT114" s="18">
        <f t="shared" si="127"/>
        <v>0.54842889536767092</v>
      </c>
      <c r="FU114" s="15">
        <f>'Investment Analysis'!ON114</f>
        <v>2.0965842167255588</v>
      </c>
      <c r="FV114" s="48"/>
      <c r="FW114" s="18">
        <f t="shared" si="128"/>
        <v>0</v>
      </c>
      <c r="FX114" s="15">
        <f>'Investment Analysis'!OU114</f>
        <v>-0.45324675324675329</v>
      </c>
      <c r="FY114" s="48"/>
      <c r="FZ114" s="18">
        <f t="shared" si="129"/>
        <v>0</v>
      </c>
      <c r="GA114" s="15">
        <f>'Investment Analysis'!PB114</f>
        <v>3.2307692307692308</v>
      </c>
      <c r="GB114" s="48">
        <v>18239.25</v>
      </c>
      <c r="GC114" s="18">
        <f>'Investment Analysis'!PK114</f>
        <v>0.16286520346196148</v>
      </c>
      <c r="GD114" s="15">
        <f>'Investment Analysis'!PI114</f>
        <v>-0.30157955198161973</v>
      </c>
      <c r="GE114" s="48">
        <v>11122.2</v>
      </c>
      <c r="GF114" s="18">
        <f>'Investment Analysis'!PY114</f>
        <v>8.7719298245614072E-2</v>
      </c>
      <c r="GG114" s="15">
        <f>'Investment Analysis'!PW114</f>
        <v>-0.36009174311926612</v>
      </c>
      <c r="GH114" s="48">
        <v>20345.5</v>
      </c>
      <c r="GI114" s="18">
        <f>'Investment Analysis'!QF114</f>
        <v>0.14952539897778233</v>
      </c>
      <c r="GJ114" s="15">
        <f>'Investment Analysis'!QD114</f>
        <v>-0.34672041257891462</v>
      </c>
      <c r="GK114" s="48">
        <v>12432.3</v>
      </c>
      <c r="GL114" s="18">
        <f>'Investment Analysis'!QM114</f>
        <v>1.6153846153846081E-2</v>
      </c>
      <c r="GM114" s="15">
        <f>'Investment Analysis'!QK114</f>
        <v>-0.47370517928286848</v>
      </c>
      <c r="GN114" s="48">
        <v>3632</v>
      </c>
      <c r="GO114" s="18">
        <f>'Investment Analysis'!QT114</f>
        <v>-0.20905923344947738</v>
      </c>
      <c r="GP114" s="15">
        <f>'Investment Analysis'!QR114</f>
        <v>-0.98893195836075964</v>
      </c>
      <c r="GQ114" s="48">
        <v>5044.05</v>
      </c>
      <c r="GR114" s="18">
        <f>'Investment Analysis'!RA114</f>
        <v>-0.38291785860237026</v>
      </c>
      <c r="GS114" s="15">
        <f>'Investment Analysis'!QY114</f>
        <v>-0.57223796033994323</v>
      </c>
      <c r="GT114" s="48">
        <v>35200</v>
      </c>
      <c r="GU114" s="18">
        <f>'Investment Analysis'!RH114</f>
        <v>0.30868686868686873</v>
      </c>
      <c r="GV114" s="15">
        <f>'Investment Analysis'!RF114</f>
        <v>-0.30028083819399437</v>
      </c>
      <c r="GW114" s="48"/>
      <c r="GX114" s="18">
        <f>'Investment Analysis'!RO114</f>
        <v>4.5241968279789288E-3</v>
      </c>
      <c r="GY114" s="15">
        <f>'Investment Analysis'!RM114</f>
        <v>-8.335652657946005E-2</v>
      </c>
      <c r="GZ114" s="48">
        <v>13130</v>
      </c>
      <c r="HA114" s="18">
        <f>'Investment Analysis'!RV114</f>
        <v>-0.36996161228406904</v>
      </c>
      <c r="HB114" s="15">
        <f>'Investment Analysis'!RT114</f>
        <v>-0.10314207650273222</v>
      </c>
      <c r="HC114" s="54">
        <v>19975.5</v>
      </c>
      <c r="HD114" s="18">
        <f>'Investment Analysis'!SC114</f>
        <v>0.76080920269734231</v>
      </c>
      <c r="HE114" s="15">
        <f>'Investment Analysis'!SA114</f>
        <v>8.2669472418446727E-4</v>
      </c>
      <c r="HF114" s="48">
        <v>8428</v>
      </c>
      <c r="HG114" s="18">
        <f>'Investment Analysis'!SJ114</f>
        <v>-0.21100917431192664</v>
      </c>
      <c r="HH114" s="15">
        <f>'Investment Analysis'!SH114</f>
        <v>-3.6800000000000069E-2</v>
      </c>
      <c r="HI114" s="48">
        <v>7308</v>
      </c>
      <c r="HJ114" s="18">
        <f>'Investment Analysis'!SM114</f>
        <v>9.4850948509485177E-3</v>
      </c>
      <c r="HK114" s="15">
        <f>'Investment Analysis'!SK114</f>
        <v>0</v>
      </c>
      <c r="HL114" s="48"/>
      <c r="HM114" s="18">
        <f>'Investment Analysis'!SP114</f>
        <v>0</v>
      </c>
      <c r="HN114" s="15">
        <f>'Investment Analysis'!SN114</f>
        <v>6.0112684374374111E-3</v>
      </c>
      <c r="HO114" s="48">
        <v>3410</v>
      </c>
      <c r="HP114" s="18">
        <f>'Investment Analysis'!TE114</f>
        <v>0.4102564102564103</v>
      </c>
      <c r="HQ114" s="15">
        <f>'Investment Analysis'!TC114</f>
        <v>-0.45504087193460485</v>
      </c>
      <c r="HR114" s="48">
        <v>3675</v>
      </c>
      <c r="HS114" s="18">
        <f>'Investment Analysis'!TL114</f>
        <v>8.4365781710914328E-2</v>
      </c>
      <c r="HT114" s="15">
        <f>'Investment Analysis'!TJ114</f>
        <v>-0.16454545454545458</v>
      </c>
      <c r="HU114" s="48"/>
      <c r="HV114" s="18">
        <f>'Investment Analysis'!TS114</f>
        <v>0.39563025210084046</v>
      </c>
      <c r="HW114" s="15">
        <f>'Investment Analysis'!TQ114</f>
        <v>-0.39480952970928401</v>
      </c>
      <c r="HX114" s="48"/>
      <c r="HY114" s="18">
        <f>'Investment Analysis'!TZ114</f>
        <v>0.88304093567251474</v>
      </c>
      <c r="HZ114" s="15">
        <f>'Investment Analysis'!TX114</f>
        <v>-0.26984126984126983</v>
      </c>
      <c r="IA114" s="48"/>
      <c r="IB114" s="18">
        <f>'Investment Analysis'!UG114</f>
        <v>0</v>
      </c>
      <c r="IC114" s="15">
        <f>'Investment Analysis'!UE114</f>
        <v>0</v>
      </c>
      <c r="ID114" s="48"/>
      <c r="IE114" s="18">
        <f>'Investment Analysis'!UN114</f>
        <v>0</v>
      </c>
      <c r="IF114" s="15">
        <f>'Investment Analysis'!UL114</f>
        <v>0</v>
      </c>
      <c r="IG114" s="48"/>
      <c r="IH114" s="18">
        <f>'Investment Analysis'!UU114</f>
        <v>0</v>
      </c>
      <c r="II114" s="15">
        <f>'Investment Analysis'!US114</f>
        <v>0</v>
      </c>
      <c r="IJ114" s="48"/>
      <c r="IK114" s="18">
        <f>'Investment Analysis'!VB114</f>
        <v>0</v>
      </c>
      <c r="IL114" s="15">
        <f>'Investment Analysis'!UZ114</f>
        <v>0</v>
      </c>
      <c r="IM114" s="48"/>
      <c r="IN114" s="18">
        <f>'Investment Analysis'!VI114</f>
        <v>0</v>
      </c>
      <c r="IO114" s="15">
        <f>'Investment Analysis'!VG114</f>
        <v>0</v>
      </c>
      <c r="IP114" s="18"/>
      <c r="IQ114" s="18"/>
      <c r="IR114" s="18"/>
      <c r="IS114" s="108">
        <f t="shared" si="133"/>
        <v>3440.3199999999488</v>
      </c>
      <c r="IT114" s="48">
        <f t="shared" si="134"/>
        <v>1014712.66</v>
      </c>
      <c r="IU114" s="101">
        <f t="shared" si="130"/>
        <v>3600</v>
      </c>
      <c r="IV114" s="101">
        <v>3600</v>
      </c>
      <c r="IW114" s="15">
        <f t="shared" si="131"/>
        <v>-2.1972496382273426E-2</v>
      </c>
      <c r="IX114" s="113">
        <f t="shared" si="132"/>
        <v>-22796.669999999925</v>
      </c>
      <c r="IY114" s="21">
        <f t="shared" si="145"/>
        <v>0.23665406434289837</v>
      </c>
      <c r="IZ114" s="173">
        <f t="shared" si="146"/>
        <v>195559.77000000002</v>
      </c>
    </row>
    <row r="115" spans="1:260" x14ac:dyDescent="0.2">
      <c r="A115" s="3">
        <f>'Investment Analysis'!A115</f>
        <v>45812</v>
      </c>
      <c r="B115" s="4">
        <f>'Investment Analysis'!B115</f>
        <v>45812</v>
      </c>
      <c r="C115" s="27">
        <f>'Investment Analysis'!C115</f>
        <v>42427.74</v>
      </c>
      <c r="D115" s="14">
        <f>'Investment Analysis'!D115</f>
        <v>-91.900000000001455</v>
      </c>
      <c r="E115" s="15">
        <f>'Investment Analysis'!E115</f>
        <v>-2.1613541412862729E-3</v>
      </c>
      <c r="F115" s="13">
        <f>'Investment Analysis'!G115</f>
        <v>5970.81</v>
      </c>
      <c r="G115" s="14">
        <f>'Investment Analysis'!H115</f>
        <v>0.44000000000050932</v>
      </c>
      <c r="H115" s="15">
        <f>'Investment Analysis'!I115</f>
        <v>7.3697275043340584E-5</v>
      </c>
      <c r="I115" s="13">
        <f>'Investment Analysis'!K115</f>
        <v>19460.490000000002</v>
      </c>
      <c r="J115" s="14">
        <f>'Investment Analysis'!L115</f>
        <v>61.530000000002474</v>
      </c>
      <c r="K115" s="15">
        <f>'Investment Analysis'!M115</f>
        <v>3.1718195202218302E-3</v>
      </c>
      <c r="L115" s="41">
        <f>'Investment Analysis'!T115</f>
        <v>261.53253702513848</v>
      </c>
      <c r="M115" s="21">
        <f>'Investment Analysis'!V115</f>
        <v>-2.5419054965472032E-5</v>
      </c>
      <c r="N115" s="21">
        <f>'Investment Analysis'!W115</f>
        <v>1.0872778343107433E-2</v>
      </c>
      <c r="P115" s="48">
        <f>'Investment Analysis'!Y115</f>
        <v>138516.43</v>
      </c>
      <c r="Q115" s="18"/>
      <c r="R115" s="83"/>
      <c r="S115" s="48">
        <v>4306.96</v>
      </c>
      <c r="T115" s="18">
        <f>'Investment Analysis'!AH115</f>
        <v>-1.1357133424307718E-2</v>
      </c>
      <c r="U115" s="15">
        <f>'Investment Analysis'!AF115</f>
        <v>0.36305152637009158</v>
      </c>
      <c r="V115" s="48">
        <v>7038.16</v>
      </c>
      <c r="W115" s="18">
        <f>'Investment Analysis'!AO115</f>
        <v>5.9438896814075125E-2</v>
      </c>
      <c r="X115" s="15">
        <f>'Investment Analysis'!AM115</f>
        <v>0.19784946236559137</v>
      </c>
      <c r="Y115" s="48">
        <v>9100.5499999999993</v>
      </c>
      <c r="Z115" s="18">
        <f t="shared" si="104"/>
        <v>-8.7755613472333668E-2</v>
      </c>
      <c r="AA115" s="15">
        <f>'Investment Analysis'!GM115</f>
        <v>-4.4973544973544867E-2</v>
      </c>
      <c r="AB115" s="48">
        <v>2454.81</v>
      </c>
      <c r="AC115" s="18">
        <f t="shared" si="137"/>
        <v>4.8035336087119784</v>
      </c>
      <c r="AD115" s="15">
        <f>'Investment Analysis'!AT115</f>
        <v>0.20497973364215397</v>
      </c>
      <c r="AE115" s="48">
        <v>11126.88</v>
      </c>
      <c r="AF115" s="18">
        <f>'Investment Analysis'!BC115</f>
        <v>1.7434742151917343E-2</v>
      </c>
      <c r="AG115" s="15">
        <f>'Investment Analysis'!BA115</f>
        <v>0.54921700223713654</v>
      </c>
      <c r="AH115" s="48"/>
      <c r="AI115" s="18">
        <f t="shared" si="138"/>
        <v>0</v>
      </c>
      <c r="AJ115" s="15">
        <f>'Investment Analysis'!BH115</f>
        <v>0</v>
      </c>
      <c r="AK115" s="48">
        <v>19513.61</v>
      </c>
      <c r="AL115" s="18">
        <f t="shared" si="139"/>
        <v>5.892022355081882</v>
      </c>
      <c r="AM115" s="15">
        <f>'Investment Analysis'!BO115</f>
        <v>0.216571236106433</v>
      </c>
      <c r="AN115" s="48">
        <v>14409.96</v>
      </c>
      <c r="AO115" s="18">
        <f t="shared" si="98"/>
        <v>8.5711120689655171</v>
      </c>
      <c r="AP115" s="15">
        <f>'Investment Analysis'!BV115</f>
        <v>6.226516371443909E-2</v>
      </c>
      <c r="AQ115" s="48">
        <v>5052.76</v>
      </c>
      <c r="AR115" s="18">
        <f t="shared" si="99"/>
        <v>2.8105520000000004</v>
      </c>
      <c r="AS115" s="15">
        <f>'Investment Analysis'!CC115</f>
        <v>0</v>
      </c>
      <c r="AT115" s="48">
        <v>23182.73</v>
      </c>
      <c r="AU115" s="18">
        <f>'Investment Analysis'!CL115</f>
        <v>-0.10477299185098947</v>
      </c>
      <c r="AV115" s="15">
        <f>'Investment Analysis'!CJ115</f>
        <v>1.7532252729077113E-2</v>
      </c>
      <c r="AW115" s="48">
        <v>17507.419999999998</v>
      </c>
      <c r="AX115" s="18">
        <f t="shared" si="140"/>
        <v>1.3741100659980162E-2</v>
      </c>
      <c r="AY115" s="15">
        <f>'Investment Analysis'!CQ115</f>
        <v>2.1378430121250739E-2</v>
      </c>
      <c r="AZ115" s="48">
        <v>15241.78</v>
      </c>
      <c r="BA115" s="18">
        <f>'Investment Analysis'!CZ115</f>
        <v>-4.7746781115879856E-2</v>
      </c>
      <c r="BB115" s="15">
        <f>'Investment Analysis'!CX115</f>
        <v>0.10419906687402804</v>
      </c>
      <c r="BC115" s="48">
        <v>9090.15</v>
      </c>
      <c r="BD115" s="18">
        <f t="shared" si="141"/>
        <v>2.8930534807290114</v>
      </c>
      <c r="BE115" s="15">
        <f>'Investment Analysis'!DE115</f>
        <v>-0.11385459533607691</v>
      </c>
      <c r="BF115" s="48">
        <v>4652.24</v>
      </c>
      <c r="BG115" s="18">
        <f>'Investment Analysis'!DN115</f>
        <v>0.16579696394686913</v>
      </c>
      <c r="BH115" s="15">
        <f>'Investment Analysis'!DL115</f>
        <v>0.11325028312570781</v>
      </c>
      <c r="BI115" s="48">
        <v>2470.37</v>
      </c>
      <c r="BJ115" s="18">
        <f>'Investment Analysis'!EB115</f>
        <v>-3.76456528234239E-2</v>
      </c>
      <c r="BK115" s="15">
        <f>'Investment Analysis'!DZ115</f>
        <v>0.71878335112059788</v>
      </c>
      <c r="BL115" s="48">
        <v>19701.48</v>
      </c>
      <c r="BM115" s="18">
        <f>'Investment Analysis'!EI115</f>
        <v>-2.7657266811279908E-2</v>
      </c>
      <c r="BN115" s="15">
        <f>'Investment Analysis'!EG115</f>
        <v>0.7051830718021872</v>
      </c>
      <c r="BO115" s="48">
        <v>9955.5499999999993</v>
      </c>
      <c r="BP115" s="18">
        <f>'Investment Analysis'!DU115</f>
        <v>7.2741596638655551E-2</v>
      </c>
      <c r="BQ115" s="15">
        <f>'Investment Analysis'!DS115</f>
        <v>0</v>
      </c>
      <c r="BR115" s="48">
        <v>10909.27</v>
      </c>
      <c r="BS115" s="18">
        <f>'Investment Analysis'!EP115</f>
        <v>5.2111410601976618E-2</v>
      </c>
      <c r="BT115" s="15">
        <f>'Investment Analysis'!EN115</f>
        <v>0.81437867988844104</v>
      </c>
      <c r="BU115" s="48">
        <v>13590</v>
      </c>
      <c r="BV115" s="18">
        <f t="shared" si="142"/>
        <v>0.45308924485125857</v>
      </c>
      <c r="BW115" s="15">
        <f>'Investment Analysis'!EU115</f>
        <v>4.2108278430249391E-2</v>
      </c>
      <c r="BX115" s="48">
        <v>21620.09</v>
      </c>
      <c r="BY115" s="18">
        <f t="shared" si="148"/>
        <v>-0.66899549999999997</v>
      </c>
      <c r="BZ115" s="15">
        <f>'Investment Analysis'!FB115</f>
        <v>0</v>
      </c>
      <c r="CA115" s="48">
        <v>19970.66</v>
      </c>
      <c r="CB115" s="18">
        <f t="shared" si="144"/>
        <v>-0.13919568965517243</v>
      </c>
      <c r="CC115" s="15">
        <f>'Investment Analysis'!FI115</f>
        <v>-7.3290453622207152E-2</v>
      </c>
      <c r="CD115" s="48">
        <v>18040.53</v>
      </c>
      <c r="CE115" s="18">
        <f>'Investment Analysis'!FR115</f>
        <v>-3.9084003082682376E-3</v>
      </c>
      <c r="CF115" s="15">
        <f>'Investment Analysis'!FP115</f>
        <v>0.55615755073959394</v>
      </c>
      <c r="CG115" s="48">
        <v>5147.92</v>
      </c>
      <c r="CH115" s="18">
        <f>'Investment Analysis'!FR115</f>
        <v>-3.9084003082682376E-3</v>
      </c>
      <c r="CI115" s="15">
        <f>'Investment Analysis'!FW115</f>
        <v>8.610700897421332E-2</v>
      </c>
      <c r="CJ115" s="48"/>
      <c r="CK115" s="18">
        <f t="shared" si="149"/>
        <v>0</v>
      </c>
      <c r="CL115" s="15">
        <f>'Investment Analysis'!GD115</f>
        <v>0</v>
      </c>
      <c r="CM115" s="48">
        <v>35533.980000000003</v>
      </c>
      <c r="CN115" s="18">
        <f t="shared" si="105"/>
        <v>0.42420761523046108</v>
      </c>
      <c r="CO115" s="15">
        <f>'Investment Analysis'!GT115</f>
        <v>-7.4862385321100886E-2</v>
      </c>
      <c r="CP115" s="48">
        <v>24903.75</v>
      </c>
      <c r="CQ115" s="18">
        <f t="shared" si="106"/>
        <v>0.15743645515260526</v>
      </c>
      <c r="CR115" s="15">
        <f>'Investment Analysis'!HG115</f>
        <v>0.86534464355935081</v>
      </c>
      <c r="CS115" s="48">
        <v>3660</v>
      </c>
      <c r="CT115" s="18">
        <f t="shared" si="107"/>
        <v>-0.83803589761744612</v>
      </c>
      <c r="CU115" s="15">
        <f>'Investment Analysis'!HN115</f>
        <v>15.16935483870968</v>
      </c>
      <c r="CV115" s="48">
        <v>7805.6</v>
      </c>
      <c r="CW115" s="18">
        <f t="shared" si="108"/>
        <v>-0.72905218945797257</v>
      </c>
      <c r="CX115" s="15">
        <f>'Investment Analysis'!IB115</f>
        <v>0.3401322001888572</v>
      </c>
      <c r="CY115" s="48">
        <v>10443.200000000001</v>
      </c>
      <c r="CZ115" s="18">
        <f t="shared" si="109"/>
        <v>-0.41609169695275366</v>
      </c>
      <c r="DA115" s="15">
        <f>'Investment Analysis'!II115</f>
        <v>0.4918857142857142</v>
      </c>
      <c r="DB115" s="48">
        <v>5619.75</v>
      </c>
      <c r="DC115" s="18">
        <f t="shared" si="110"/>
        <v>-3.1043505255221962E-3</v>
      </c>
      <c r="DD115" s="15">
        <f>'Investment Analysis'!IP115</f>
        <v>3.3895723491505563</v>
      </c>
      <c r="DE115" s="48">
        <v>17985</v>
      </c>
      <c r="DF115" s="18">
        <f>'Investment Analysis'!IY115</f>
        <v>0.16656937147304926</v>
      </c>
      <c r="DG115" s="15">
        <f>'Investment Analysis'!IW115</f>
        <v>2.2849315068493152</v>
      </c>
      <c r="DH115" s="48">
        <v>20638.5</v>
      </c>
      <c r="DI115" s="18">
        <f t="shared" si="111"/>
        <v>2.1892848312523179</v>
      </c>
      <c r="DJ115" s="15">
        <f>'Investment Analysis'!JD115</f>
        <v>0.39148462783171539</v>
      </c>
      <c r="DK115" s="48">
        <v>23193.5</v>
      </c>
      <c r="DL115" s="18">
        <f t="shared" si="112"/>
        <v>1.9539320409688338E-2</v>
      </c>
      <c r="DM115" s="15">
        <f>'Investment Analysis'!JK115</f>
        <v>0.1405984902505594</v>
      </c>
      <c r="DN115" s="48">
        <v>1023</v>
      </c>
      <c r="DO115" s="18">
        <f t="shared" si="113"/>
        <v>-5.8444546709618038E-2</v>
      </c>
      <c r="DP115" s="15">
        <f>'Investment Analysis'!HU115</f>
        <v>1.8104395604395607</v>
      </c>
      <c r="DQ115" s="48">
        <v>17783.5</v>
      </c>
      <c r="DR115" s="18">
        <f t="shared" si="114"/>
        <v>-0.39991564029019738</v>
      </c>
      <c r="DS115" s="15">
        <f>'Investment Analysis'!JR115</f>
        <v>-0.53230976885439518</v>
      </c>
      <c r="DT115" s="48">
        <v>18714</v>
      </c>
      <c r="DU115" s="18">
        <f t="shared" si="136"/>
        <v>6.1476126482213438</v>
      </c>
      <c r="DV115" s="15">
        <f>'Investment Analysis'!JY115</f>
        <v>-0.34782608695652173</v>
      </c>
      <c r="DW115" s="48">
        <v>5258.45</v>
      </c>
      <c r="DX115" s="18">
        <f t="shared" si="116"/>
        <v>-0.61437004986799648</v>
      </c>
      <c r="DY115" s="15">
        <f>'Investment Analysis'!KF115</f>
        <v>-9.2402464065708456E-2</v>
      </c>
      <c r="DZ115" s="48">
        <v>5420</v>
      </c>
      <c r="EA115" s="18">
        <f t="shared" si="147"/>
        <v>-0.72913543228385802</v>
      </c>
      <c r="EB115" s="15">
        <f>'Investment Analysis'!KM115</f>
        <v>2.6236966824644545</v>
      </c>
      <c r="EC115" s="48">
        <v>1014.1</v>
      </c>
      <c r="ED115" s="18">
        <f>'Investment Analysis'!KV115</f>
        <v>0.44950495049504946</v>
      </c>
      <c r="EE115" s="15">
        <f>'Investment Analysis'!KT115</f>
        <v>-0.44122137404580158</v>
      </c>
      <c r="EF115" s="48">
        <v>13872.5</v>
      </c>
      <c r="EG115" s="18">
        <f t="shared" si="118"/>
        <v>-0.41746451667086587</v>
      </c>
      <c r="EH115" s="15">
        <f>'Investment Analysis'!LH115</f>
        <v>0.54870220485626586</v>
      </c>
      <c r="EI115" s="48">
        <v>8034.65</v>
      </c>
      <c r="EJ115" s="18">
        <f>'Investment Analysis'!LQ115</f>
        <v>0.58048842858969452</v>
      </c>
      <c r="EK115" s="15">
        <f>'Investment Analysis'!LO115</f>
        <v>0.41268571428571427</v>
      </c>
      <c r="EL115" s="48">
        <v>23205</v>
      </c>
      <c r="EM115" s="18" t="e">
        <f t="shared" si="135"/>
        <v>#DIV/0!</v>
      </c>
      <c r="EN115" s="15">
        <f>'Investment Analysis'!LX115</f>
        <v>0.67243243243243245</v>
      </c>
      <c r="EO115" s="48">
        <v>13295</v>
      </c>
      <c r="EP115" s="68">
        <f t="shared" si="143"/>
        <v>2.8337078651685395</v>
      </c>
      <c r="EQ115" s="15">
        <f>'Investment Analysis'!MC115</f>
        <v>-0.28539325842696628</v>
      </c>
      <c r="ER115" s="48">
        <v>11140.14</v>
      </c>
      <c r="ES115" s="18">
        <f>'Investment Analysis'!LX115</f>
        <v>0.67243243243243245</v>
      </c>
      <c r="ET115" s="15">
        <f>'Investment Analysis'!LA115</f>
        <v>-0.58682051994995144</v>
      </c>
      <c r="EU115" s="48">
        <v>31908.5</v>
      </c>
      <c r="EV115" s="18">
        <f>'Investment Analysis'!ML115</f>
        <v>1.3122939236928874</v>
      </c>
      <c r="EW115" s="15">
        <f>'Investment Analysis'!MJ115</f>
        <v>5.6159029649595693</v>
      </c>
      <c r="EX115" s="48">
        <v>45104.5</v>
      </c>
      <c r="EY115" s="18">
        <f t="shared" si="120"/>
        <v>-0.31760656605771775</v>
      </c>
      <c r="EZ115" s="15">
        <f>'Investment Analysis'!MQ115</f>
        <v>2.3590150913423341E-2</v>
      </c>
      <c r="FA115" s="48"/>
      <c r="FB115" s="18">
        <f t="shared" si="121"/>
        <v>0</v>
      </c>
      <c r="FC115" s="15">
        <f>'Investment Analysis'!MX115</f>
        <v>-0.18351701006229046</v>
      </c>
      <c r="FD115" s="48">
        <v>17561.599999999999</v>
      </c>
      <c r="FE115" s="18">
        <f t="shared" si="122"/>
        <v>0.10646555526153287</v>
      </c>
      <c r="FF115" s="15">
        <f>'Investment Analysis'!NE115</f>
        <v>0.85192293496715144</v>
      </c>
      <c r="FG115" s="48"/>
      <c r="FH115" s="18">
        <f t="shared" si="123"/>
        <v>0</v>
      </c>
      <c r="FI115" s="15">
        <f>'Investment Analysis'!NL115</f>
        <v>-0.9514886859865026</v>
      </c>
      <c r="FJ115" s="48">
        <v>26847.15</v>
      </c>
      <c r="FK115" s="18">
        <f t="shared" si="124"/>
        <v>0.40956558719758063</v>
      </c>
      <c r="FL115" s="15">
        <f>'Investment Analysis'!NS115</f>
        <v>2.7190857142857143</v>
      </c>
      <c r="FM115" s="48">
        <v>21006.25</v>
      </c>
      <c r="FN115" s="18">
        <f t="shared" si="125"/>
        <v>-0.17227513269210307</v>
      </c>
      <c r="FO115" s="15">
        <f>'Investment Analysis'!NZ115</f>
        <v>-4.3866636322257513E-2</v>
      </c>
      <c r="FP115" s="48"/>
      <c r="FQ115" s="18">
        <f t="shared" si="126"/>
        <v>0</v>
      </c>
      <c r="FR115" s="15">
        <f>'Investment Analysis'!OG115</f>
        <v>-0.99291000132937479</v>
      </c>
      <c r="FS115" s="48">
        <v>42300</v>
      </c>
      <c r="FT115" s="18">
        <f t="shared" si="127"/>
        <v>0.66092410990370176</v>
      </c>
      <c r="FU115" s="15">
        <f>'Investment Analysis'!ON115</f>
        <v>2.3215547703180208</v>
      </c>
      <c r="FV115" s="48"/>
      <c r="FW115" s="18">
        <f t="shared" si="128"/>
        <v>0</v>
      </c>
      <c r="FX115" s="15">
        <f>'Investment Analysis'!OU115</f>
        <v>-0.44935064935064933</v>
      </c>
      <c r="FY115" s="48"/>
      <c r="FZ115" s="18">
        <f t="shared" si="129"/>
        <v>0</v>
      </c>
      <c r="GA115" s="15">
        <f>'Investment Analysis'!PB115</f>
        <v>3.2630769230769232</v>
      </c>
      <c r="GB115" s="48">
        <v>18173.25</v>
      </c>
      <c r="GC115" s="18">
        <f>'Investment Analysis'!PK115</f>
        <v>0.15865729450580981</v>
      </c>
      <c r="GD115" s="15">
        <f>'Investment Analysis'!PI115</f>
        <v>-0.30410683515221132</v>
      </c>
      <c r="GE115" s="48">
        <v>11036.4</v>
      </c>
      <c r="GF115" s="18">
        <f>'Investment Analysis'!PY115</f>
        <v>0.11500974658869394</v>
      </c>
      <c r="GG115" s="15">
        <f>'Investment Analysis'!PW115</f>
        <v>-0.34403669724770652</v>
      </c>
      <c r="GH115" s="48">
        <v>20568.099999999999</v>
      </c>
      <c r="GI115" s="18">
        <f>'Investment Analysis'!QF115</f>
        <v>0.16021696046729944</v>
      </c>
      <c r="GJ115" s="15">
        <f>'Investment Analysis'!QD115</f>
        <v>-0.34064435816117838</v>
      </c>
      <c r="GK115" s="48">
        <v>12449.7</v>
      </c>
      <c r="GL115" s="18">
        <f>'Investment Analysis'!QM115</f>
        <v>5.3846153846153891E-2</v>
      </c>
      <c r="GM115" s="15">
        <f>'Investment Analysis'!QK115</f>
        <v>-0.45418326693227085</v>
      </c>
      <c r="GN115" s="48">
        <v>4140</v>
      </c>
      <c r="GO115" s="18">
        <f>'Investment Analysis'!QT115</f>
        <v>-9.8432055749128985E-2</v>
      </c>
      <c r="GP115" s="15">
        <f>'Investment Analysis'!QR115</f>
        <v>-0.98738389526804649</v>
      </c>
      <c r="GQ115" s="48">
        <v>5101.25</v>
      </c>
      <c r="GR115" s="18">
        <f>'Investment Analysis'!RA115</f>
        <v>-0.37474458520637516</v>
      </c>
      <c r="GS115" s="15">
        <f>'Investment Analysis'!QY115</f>
        <v>-0.56657223796033995</v>
      </c>
      <c r="GT115" s="48">
        <v>34538</v>
      </c>
      <c r="GU115" s="18">
        <f>'Investment Analysis'!RH115</f>
        <v>0.30787878787878775</v>
      </c>
      <c r="GV115" s="15">
        <f>'Investment Analysis'!RF115</f>
        <v>-0.30071289695398579</v>
      </c>
      <c r="GW115" s="48"/>
      <c r="GX115" s="18">
        <f>'Investment Analysis'!RO115</f>
        <v>2.8873525823505525E-2</v>
      </c>
      <c r="GY115" s="15">
        <f>'Investment Analysis'!RM115</f>
        <v>-6.1137396790054761E-2</v>
      </c>
      <c r="GZ115" s="48">
        <v>13400</v>
      </c>
      <c r="HA115" s="18">
        <f>'Investment Analysis'!RV115</f>
        <v>-0.35700575815738961</v>
      </c>
      <c r="HB115" s="15">
        <f>'Investment Analysis'!RT115</f>
        <v>-8.4699453551912579E-2</v>
      </c>
      <c r="HC115" s="48">
        <v>19501.5</v>
      </c>
      <c r="HD115" s="18">
        <f>'Investment Analysis'!SC115</f>
        <v>0.7190268412005818</v>
      </c>
      <c r="HE115" s="15">
        <f>'Investment Analysis'!SA115</f>
        <v>-2.2921990079663394E-2</v>
      </c>
      <c r="HF115" s="48">
        <v>8274</v>
      </c>
      <c r="HG115" s="18">
        <f>'Investment Analysis'!SJ115</f>
        <v>-0.22542595019659237</v>
      </c>
      <c r="HH115" s="15">
        <f>'Investment Analysis'!SH115</f>
        <v>-5.4399999999999976E-2</v>
      </c>
      <c r="HI115" s="48">
        <v>7168</v>
      </c>
      <c r="HJ115" s="18">
        <f>'Investment Analysis'!SM115</f>
        <v>-7.3825503355704758E-2</v>
      </c>
      <c r="HK115" s="15">
        <f>'Investment Analysis'!SK115</f>
        <v>0</v>
      </c>
      <c r="HL115" s="48"/>
      <c r="HM115" s="18">
        <f>'Investment Analysis'!SP115</f>
        <v>0</v>
      </c>
      <c r="HN115" s="15">
        <f>'Investment Analysis'!SN115</f>
        <v>-7.3800084300739283E-2</v>
      </c>
      <c r="HO115" s="48">
        <v>3809.9</v>
      </c>
      <c r="HP115" s="18">
        <f>'Investment Analysis'!TE115</f>
        <v>0.57564102564102559</v>
      </c>
      <c r="HQ115" s="15">
        <f>'Investment Analysis'!TC115</f>
        <v>-0.39113202873420855</v>
      </c>
      <c r="HR115" s="48">
        <v>3758</v>
      </c>
      <c r="HS115" s="18">
        <f>'Investment Analysis'!TL115</f>
        <v>0.10855457227138642</v>
      </c>
      <c r="HT115" s="15">
        <f>'Investment Analysis'!TJ115</f>
        <v>-0.14590909090909085</v>
      </c>
      <c r="HU115" s="48"/>
      <c r="HV115" s="18">
        <f>'Investment Analysis'!TS115</f>
        <v>0.44504201680672273</v>
      </c>
      <c r="HW115" s="15">
        <f>'Investment Analysis'!TQ115</f>
        <v>-0.37338298849234397</v>
      </c>
      <c r="HX115" s="48"/>
      <c r="HY115" s="18">
        <f>'Investment Analysis'!TZ115</f>
        <v>0.8713450292397662</v>
      </c>
      <c r="HZ115" s="15">
        <f>'Investment Analysis'!TX115</f>
        <v>-0.2743764172335601</v>
      </c>
      <c r="IA115" s="48"/>
      <c r="IB115" s="18">
        <f>'Investment Analysis'!UG115</f>
        <v>0</v>
      </c>
      <c r="IC115" s="15">
        <f>'Investment Analysis'!UE115</f>
        <v>0</v>
      </c>
      <c r="ID115" s="48"/>
      <c r="IE115" s="18">
        <f>'Investment Analysis'!UN115</f>
        <v>0</v>
      </c>
      <c r="IF115" s="15">
        <f>'Investment Analysis'!UL115</f>
        <v>0</v>
      </c>
      <c r="IG115" s="48"/>
      <c r="IH115" s="18">
        <f>'Investment Analysis'!UU115</f>
        <v>0</v>
      </c>
      <c r="II115" s="15">
        <f>'Investment Analysis'!US115</f>
        <v>0</v>
      </c>
      <c r="IJ115" s="48"/>
      <c r="IK115" s="18">
        <f>'Investment Analysis'!VB115</f>
        <v>0</v>
      </c>
      <c r="IL115" s="15">
        <f>'Investment Analysis'!UZ115</f>
        <v>0</v>
      </c>
      <c r="IM115" s="48"/>
      <c r="IN115" s="18">
        <f>'Investment Analysis'!VI115</f>
        <v>0</v>
      </c>
      <c r="IO115" s="15">
        <f>'Investment Analysis'!VG115</f>
        <v>0</v>
      </c>
      <c r="IP115" s="18"/>
      <c r="IQ115" s="18"/>
      <c r="IR115" s="18"/>
      <c r="IS115" s="108">
        <f t="shared" si="133"/>
        <v>3077.3700000001118</v>
      </c>
      <c r="IT115" s="48">
        <f t="shared" si="134"/>
        <v>1017790.0300000001</v>
      </c>
      <c r="IU115" s="101">
        <f t="shared" si="130"/>
        <v>0</v>
      </c>
      <c r="IV115" s="101"/>
      <c r="IW115" s="15">
        <f t="shared" si="131"/>
        <v>-1.9006383296813163E-2</v>
      </c>
      <c r="IX115" s="113">
        <f t="shared" si="132"/>
        <v>-19719.299999999814</v>
      </c>
      <c r="IY115" s="21">
        <f t="shared" si="145"/>
        <v>0.24037810287079667</v>
      </c>
      <c r="IZ115" s="173">
        <f t="shared" si="146"/>
        <v>198637.14000000013</v>
      </c>
    </row>
    <row r="116" spans="1:260" x14ac:dyDescent="0.2">
      <c r="A116" s="3">
        <f>'Investment Analysis'!A116</f>
        <v>45813</v>
      </c>
      <c r="B116" s="4">
        <f>'Investment Analysis'!B116</f>
        <v>45813</v>
      </c>
      <c r="C116" s="27">
        <f>'Investment Analysis'!C116</f>
        <v>42319.74</v>
      </c>
      <c r="D116" s="14">
        <f>'Investment Analysis'!D116</f>
        <v>-108</v>
      </c>
      <c r="E116" s="15">
        <f>'Investment Analysis'!E116</f>
        <v>-2.5455044270564493E-3</v>
      </c>
      <c r="F116" s="13">
        <f>'Investment Analysis'!G116</f>
        <v>5939.3</v>
      </c>
      <c r="G116" s="14">
        <f>'Investment Analysis'!H116</f>
        <v>-31.510000000000218</v>
      </c>
      <c r="H116" s="15">
        <f>'Investment Analysis'!I116</f>
        <v>-5.2773409302925758E-3</v>
      </c>
      <c r="I116" s="13">
        <f>'Investment Analysis'!K116</f>
        <v>19298.45</v>
      </c>
      <c r="J116" s="14">
        <f>'Investment Analysis'!L116</f>
        <v>-162.04000000000087</v>
      </c>
      <c r="K116" s="15">
        <f>'Investment Analysis'!M116</f>
        <v>-8.326614591924502E-3</v>
      </c>
      <c r="L116" s="41">
        <f>'Investment Analysis'!T116</f>
        <v>260.87092982785657</v>
      </c>
      <c r="M116" s="21">
        <f>'Investment Analysis'!V116</f>
        <v>-2.5297318827229376E-3</v>
      </c>
      <c r="N116" s="21">
        <f>'Investment Analysis'!W116</f>
        <v>8.3155412463561569E-3</v>
      </c>
      <c r="P116" s="48">
        <f>'Investment Analysis'!Y116</f>
        <v>138578.93</v>
      </c>
      <c r="Q116" s="18"/>
      <c r="R116" s="83"/>
      <c r="S116" s="48">
        <v>4283.95</v>
      </c>
      <c r="T116" s="18">
        <f>'Investment Analysis'!AH116</f>
        <v>-1.6639521063520717E-2</v>
      </c>
      <c r="U116" s="15">
        <f>'Investment Analysis'!AF116</f>
        <v>0.35576864720519497</v>
      </c>
      <c r="V116" s="48">
        <v>7019.2</v>
      </c>
      <c r="W116" s="18">
        <f>'Investment Analysis'!AO116</f>
        <v>5.6585829766999413E-2</v>
      </c>
      <c r="X116" s="15">
        <f>'Investment Analysis'!AM116</f>
        <v>0.19462365591397834</v>
      </c>
      <c r="Y116" s="48">
        <v>9156.01</v>
      </c>
      <c r="Z116" s="18">
        <f t="shared" si="104"/>
        <v>-8.2196271050521227E-2</v>
      </c>
      <c r="AA116" s="15">
        <f>'Investment Analysis'!GM116</f>
        <v>-3.9153439153439072E-2</v>
      </c>
      <c r="AB116" s="48">
        <v>2457.16</v>
      </c>
      <c r="AC116" s="18">
        <f t="shared" si="137"/>
        <v>4.8044160720991362</v>
      </c>
      <c r="AD116" s="15">
        <f>'Investment Analysis'!AT116</f>
        <v>0.20613781123335256</v>
      </c>
      <c r="AE116" s="48">
        <v>11069.03</v>
      </c>
      <c r="AF116" s="18">
        <f>'Investment Analysis'!BC116</f>
        <v>1.2145550712571574E-2</v>
      </c>
      <c r="AG116" s="15">
        <f>'Investment Analysis'!BA116</f>
        <v>0.54116331096196868</v>
      </c>
      <c r="AH116" s="48"/>
      <c r="AI116" s="18">
        <f t="shared" si="138"/>
        <v>0</v>
      </c>
      <c r="AJ116" s="15">
        <f>'Investment Analysis'!BH116</f>
        <v>0</v>
      </c>
      <c r="AK116" s="48">
        <v>19435.27</v>
      </c>
      <c r="AL116" s="18">
        <f t="shared" si="139"/>
        <v>5.8716584351442682</v>
      </c>
      <c r="AM116" s="15">
        <f>'Investment Analysis'!BO116</f>
        <v>0.21168743684742336</v>
      </c>
      <c r="AN116" s="48">
        <v>14391.76</v>
      </c>
      <c r="AO116" s="18">
        <f t="shared" si="98"/>
        <v>8.5671896551724149</v>
      </c>
      <c r="AP116" s="15">
        <f>'Investment Analysis'!BV116</f>
        <v>6.0923242082662463E-2</v>
      </c>
      <c r="AQ116" s="48">
        <v>5064.79</v>
      </c>
      <c r="AR116" s="18">
        <f t="shared" si="99"/>
        <v>2.8129580000000001</v>
      </c>
      <c r="AS116" s="15">
        <f>'Investment Analysis'!CC116</f>
        <v>0</v>
      </c>
      <c r="AT116" s="48">
        <v>23167.66</v>
      </c>
      <c r="AU116" s="18">
        <f>'Investment Analysis'!CL116</f>
        <v>-0.1053550640279395</v>
      </c>
      <c r="AV116" s="15">
        <f>'Investment Analysis'!CJ116</f>
        <v>1.6870658286470327E-2</v>
      </c>
      <c r="AW116" s="48">
        <v>17529.29</v>
      </c>
      <c r="AX116" s="18">
        <f t="shared" si="140"/>
        <v>1.487761783505695E-2</v>
      </c>
      <c r="AY116" s="15">
        <f>'Investment Analysis'!CQ116</f>
        <v>2.2654754307594043E-2</v>
      </c>
      <c r="AZ116" s="48">
        <v>15254.66</v>
      </c>
      <c r="BA116" s="18">
        <f>'Investment Analysis'!CZ116</f>
        <v>-4.6942060085836908E-2</v>
      </c>
      <c r="BB116" s="15">
        <f>'Investment Analysis'!CX116</f>
        <v>0.1051321928460343</v>
      </c>
      <c r="BC116" s="48">
        <v>9052.6200000000008</v>
      </c>
      <c r="BD116" s="18">
        <f t="shared" si="141"/>
        <v>2.8893158051986858</v>
      </c>
      <c r="BE116" s="15">
        <f>'Investment Analysis'!DE116</f>
        <v>-0.11751257430269776</v>
      </c>
      <c r="BF116" s="48">
        <v>4658.8599999999997</v>
      </c>
      <c r="BG116" s="18">
        <f>'Investment Analysis'!DN116</f>
        <v>0.16745730550284638</v>
      </c>
      <c r="BH116" s="15">
        <f>'Investment Analysis'!DL116</f>
        <v>0.11483578708946773</v>
      </c>
      <c r="BI116" s="48">
        <v>2452.73</v>
      </c>
      <c r="BJ116" s="18">
        <f>'Investment Analysis'!EB116</f>
        <v>-4.4517478338810833E-2</v>
      </c>
      <c r="BK116" s="15">
        <f>'Investment Analysis'!DZ116</f>
        <v>0.70651013874066182</v>
      </c>
      <c r="BL116" s="48">
        <v>19586.11</v>
      </c>
      <c r="BM116" s="18">
        <f>'Investment Analysis'!EI116</f>
        <v>-3.3351409978308134E-2</v>
      </c>
      <c r="BN116" s="15">
        <f>'Investment Analysis'!EG116</f>
        <v>0.6951973371374226</v>
      </c>
      <c r="BO116" s="48">
        <v>9999.42</v>
      </c>
      <c r="BP116" s="18">
        <f>'Investment Analysis'!DU116</f>
        <v>7.7468487394958055E-2</v>
      </c>
      <c r="BQ116" s="15">
        <f>'Investment Analysis'!DS116</f>
        <v>0</v>
      </c>
      <c r="BR116" s="48">
        <v>10929.76</v>
      </c>
      <c r="BS116" s="18">
        <f>'Investment Analysis'!EP116</f>
        <v>5.4088050314465376E-2</v>
      </c>
      <c r="BT116" s="15">
        <f>'Investment Analysis'!EN116</f>
        <v>0.8177874186550973</v>
      </c>
      <c r="BU116" s="48">
        <v>13336.52</v>
      </c>
      <c r="BV116" s="18">
        <f t="shared" si="142"/>
        <v>0.43602907524565893</v>
      </c>
      <c r="BW116" s="15">
        <f>'Investment Analysis'!EU116</f>
        <v>4.8123746777427874E-2</v>
      </c>
      <c r="BX116" s="48">
        <v>21658.7</v>
      </c>
      <c r="BY116" s="18">
        <f t="shared" si="148"/>
        <v>-0.66706500000000002</v>
      </c>
      <c r="BZ116" s="15">
        <f>'Investment Analysis'!FB116</f>
        <v>0</v>
      </c>
      <c r="CA116" s="48">
        <v>19967.009999999998</v>
      </c>
      <c r="CB116" s="18">
        <f t="shared" si="144"/>
        <v>-0.13935301724137938</v>
      </c>
      <c r="CC116" s="15">
        <f>'Investment Analysis'!FI116</f>
        <v>-7.3459715639810366E-2</v>
      </c>
      <c r="CD116" s="48">
        <v>18054.490000000002</v>
      </c>
      <c r="CE116" s="18">
        <f>'Investment Analysis'!FR116</f>
        <v>-3.1377298249476672E-3</v>
      </c>
      <c r="CF116" s="15">
        <f>'Investment Analysis'!FP116</f>
        <v>0.55736154110767111</v>
      </c>
      <c r="CG116" s="48">
        <v>5123.16</v>
      </c>
      <c r="CH116" s="18">
        <f>'Investment Analysis'!FR116</f>
        <v>-3.1377298249476672E-3</v>
      </c>
      <c r="CI116" s="15">
        <f>'Investment Analysis'!FW116</f>
        <v>8.0881517664432634E-2</v>
      </c>
      <c r="CJ116" s="48"/>
      <c r="CK116" s="18">
        <f t="shared" si="149"/>
        <v>0</v>
      </c>
      <c r="CL116" s="15">
        <f>'Investment Analysis'!GD116</f>
        <v>0</v>
      </c>
      <c r="CM116" s="48">
        <v>35486.97</v>
      </c>
      <c r="CN116" s="18">
        <f t="shared" si="105"/>
        <v>0.42232344689378765</v>
      </c>
      <c r="CO116" s="15">
        <f>'Investment Analysis'!GT116</f>
        <v>-7.2660550458715611E-2</v>
      </c>
      <c r="CP116" s="48">
        <v>21352.5</v>
      </c>
      <c r="CQ116" s="18">
        <f t="shared" si="106"/>
        <v>-7.6128330614464047E-3</v>
      </c>
      <c r="CR116" s="15">
        <f>'Investment Analysis'!HG116</f>
        <v>0.59934835121622387</v>
      </c>
      <c r="CS116" s="48">
        <v>3830</v>
      </c>
      <c r="CT116" s="18">
        <f t="shared" si="107"/>
        <v>-0.8305129748291854</v>
      </c>
      <c r="CU116" s="15">
        <f>'Investment Analysis'!HN116</f>
        <v>15.274193548387098</v>
      </c>
      <c r="CV116" s="48">
        <v>7699.45</v>
      </c>
      <c r="CW116" s="18">
        <f t="shared" si="108"/>
        <v>-0.73273686585556341</v>
      </c>
      <c r="CX116" s="15">
        <f>'Investment Analysis'!IB116</f>
        <v>0.32190745986779984</v>
      </c>
      <c r="CY116" s="48">
        <v>10397.200000000001</v>
      </c>
      <c r="CZ116" s="18">
        <f t="shared" si="109"/>
        <v>-0.41866368465194292</v>
      </c>
      <c r="DA116" s="15">
        <f>'Investment Analysis'!II116</f>
        <v>0.48531428571428575</v>
      </c>
      <c r="DB116" s="48">
        <v>5619.5</v>
      </c>
      <c r="DC116" s="18">
        <f t="shared" si="110"/>
        <v>-3.1486983901725133E-3</v>
      </c>
      <c r="DD116" s="15">
        <f>'Investment Analysis'!IP116</f>
        <v>3.38937707479008</v>
      </c>
      <c r="DE116" s="48">
        <v>18009</v>
      </c>
      <c r="DF116" s="18">
        <f>'Investment Analysis'!IY116</f>
        <v>0.1681260945709282</v>
      </c>
      <c r="DG116" s="15">
        <f>'Investment Analysis'!IW116</f>
        <v>2.2893150684931509</v>
      </c>
      <c r="DH116" s="48">
        <v>20538.599999999999</v>
      </c>
      <c r="DI116" s="18">
        <f t="shared" si="111"/>
        <v>2.1738471999011</v>
      </c>
      <c r="DJ116" s="15">
        <f>'Investment Analysis'!JD116</f>
        <v>0.3847491909385114</v>
      </c>
      <c r="DK116" s="48">
        <v>23384</v>
      </c>
      <c r="DL116" s="18">
        <f t="shared" si="112"/>
        <v>2.7913314870983339E-2</v>
      </c>
      <c r="DM116" s="15">
        <f>'Investment Analysis'!JK116</f>
        <v>0.14996680518330918</v>
      </c>
      <c r="DN116" s="48">
        <v>1018.3</v>
      </c>
      <c r="DO116" s="18">
        <f t="shared" si="113"/>
        <v>-6.2770363552692179E-2</v>
      </c>
      <c r="DP116" s="15">
        <f>'Investment Analysis'!HU116</f>
        <v>1.7975274725274728</v>
      </c>
      <c r="DQ116" s="48">
        <v>18112.5</v>
      </c>
      <c r="DR116" s="18">
        <f t="shared" si="114"/>
        <v>-0.38881390248017544</v>
      </c>
      <c r="DS116" s="15">
        <f>'Investment Analysis'!JR116</f>
        <v>-0.53872110679939267</v>
      </c>
      <c r="DT116" s="48">
        <v>18630</v>
      </c>
      <c r="DU116" s="18">
        <f t="shared" si="136"/>
        <v>6.1144110671936751</v>
      </c>
      <c r="DV116" s="15">
        <f>'Investment Analysis'!JY116</f>
        <v>-0.35968379446640308</v>
      </c>
      <c r="DW116" s="48">
        <v>5054.05</v>
      </c>
      <c r="DX116" s="18">
        <f t="shared" si="116"/>
        <v>-0.6293597829275448</v>
      </c>
      <c r="DY116" s="15">
        <f>'Investment Analysis'!KF116</f>
        <v>-9.5995893223819351E-2</v>
      </c>
      <c r="DZ116" s="48">
        <v>5400</v>
      </c>
      <c r="EA116" s="18">
        <f t="shared" si="147"/>
        <v>-0.73013493253373318</v>
      </c>
      <c r="EB116" s="15">
        <f>'Investment Analysis'!KM116</f>
        <v>2.4597156398104265</v>
      </c>
      <c r="EC116" s="48">
        <v>1003.15</v>
      </c>
      <c r="ED116" s="18">
        <f>'Investment Analysis'!KV116</f>
        <v>0.49504950495049505</v>
      </c>
      <c r="EE116" s="15">
        <f>'Investment Analysis'!KT116</f>
        <v>-0.42366412213740462</v>
      </c>
      <c r="EF116" s="48">
        <v>13832.5</v>
      </c>
      <c r="EG116" s="18">
        <f t="shared" si="118"/>
        <v>-0.41914420089023263</v>
      </c>
      <c r="EH116" s="15">
        <f>'Investment Analysis'!LH116</f>
        <v>0.54423667317890034</v>
      </c>
      <c r="EI116" s="48">
        <v>7933.9</v>
      </c>
      <c r="EJ116" s="18">
        <f>'Investment Analysis'!LQ116</f>
        <v>0.56066999104973803</v>
      </c>
      <c r="EK116" s="15">
        <f>'Investment Analysis'!LO116</f>
        <v>0.39497142857142858</v>
      </c>
      <c r="EL116" s="48">
        <v>23190</v>
      </c>
      <c r="EM116" s="18">
        <f>IF(EL116&gt;0,(EL116-EM$5)/EM$5,0)</f>
        <v>4.8135593220338981E-2</v>
      </c>
      <c r="EN116" s="15">
        <f>'Investment Analysis'!LX116</f>
        <v>0.67135135135135149</v>
      </c>
      <c r="EO116" s="48">
        <v>14300</v>
      </c>
      <c r="EP116" s="68">
        <f t="shared" si="143"/>
        <v>3.1348314606741572</v>
      </c>
      <c r="EQ116" s="15">
        <f>'Investment Analysis'!MC116</f>
        <v>-0.28539325842696628</v>
      </c>
      <c r="ER116" s="48">
        <v>11193.6</v>
      </c>
      <c r="ES116" s="18">
        <f>'Investment Analysis'!LX116</f>
        <v>0.67135135135135149</v>
      </c>
      <c r="ET116" s="15">
        <f>'Investment Analysis'!LA116</f>
        <v>-0.59321562630335045</v>
      </c>
      <c r="EU116" s="48">
        <v>30654</v>
      </c>
      <c r="EV116" s="18">
        <f>'Investment Analysis'!ML116</f>
        <v>1.2213848327837964</v>
      </c>
      <c r="EW116" s="15">
        <f>'Investment Analysis'!MJ116</f>
        <v>5.355795148247978</v>
      </c>
      <c r="EX116" s="48">
        <v>45129</v>
      </c>
      <c r="EY116" s="18">
        <f t="shared" si="120"/>
        <v>-0.31723590150913422</v>
      </c>
      <c r="EZ116" s="15">
        <f>'Investment Analysis'!MQ116</f>
        <v>2.4146147736298584E-2</v>
      </c>
      <c r="FA116" s="48"/>
      <c r="FB116" s="18">
        <f t="shared" si="121"/>
        <v>0</v>
      </c>
      <c r="FC116" s="15">
        <f>'Investment Analysis'!MX116</f>
        <v>-0.18207954000958315</v>
      </c>
      <c r="FD116" s="48">
        <v>17634.400000000001</v>
      </c>
      <c r="FE116" s="18">
        <f t="shared" si="122"/>
        <v>0.11105230660668609</v>
      </c>
      <c r="FF116" s="15">
        <f>'Investment Analysis'!NE116</f>
        <v>0.85959991141950243</v>
      </c>
      <c r="FG116" s="48"/>
      <c r="FH116" s="18">
        <f t="shared" si="123"/>
        <v>0</v>
      </c>
      <c r="FI116" s="15">
        <f>'Investment Analysis'!NL116</f>
        <v>-0.94878920206431117</v>
      </c>
      <c r="FJ116" s="48">
        <v>26637.05</v>
      </c>
      <c r="FK116" s="18">
        <f t="shared" si="124"/>
        <v>0.39853463121639771</v>
      </c>
      <c r="FL116" s="15">
        <f>'Investment Analysis'!NS116</f>
        <v>2.6899809523809526</v>
      </c>
      <c r="FM116" s="48">
        <v>21026.25</v>
      </c>
      <c r="FN116" s="18">
        <f t="shared" si="125"/>
        <v>-0.17148705784075369</v>
      </c>
      <c r="FO116" s="15">
        <f>'Investment Analysis'!NZ116</f>
        <v>-4.2956304050978514E-2</v>
      </c>
      <c r="FP116" s="48"/>
      <c r="FQ116" s="18">
        <f t="shared" si="126"/>
        <v>0</v>
      </c>
      <c r="FR116" s="15">
        <f>'Investment Analysis'!OG116</f>
        <v>-0.99255550139584348</v>
      </c>
      <c r="FS116" s="48">
        <v>40902</v>
      </c>
      <c r="FT116" s="18">
        <f t="shared" si="127"/>
        <v>0.60603115705156518</v>
      </c>
      <c r="FU116" s="15">
        <f>'Investment Analysis'!ON116</f>
        <v>2.2117785630153119</v>
      </c>
      <c r="FV116" s="48"/>
      <c r="FW116" s="18">
        <f t="shared" si="128"/>
        <v>0</v>
      </c>
      <c r="FX116" s="15">
        <f>'Investment Analysis'!OU116</f>
        <v>-0.47012987012987012</v>
      </c>
      <c r="FY116" s="48"/>
      <c r="FZ116" s="18">
        <f t="shared" si="129"/>
        <v>0</v>
      </c>
      <c r="GA116" s="15">
        <f>'Investment Analysis'!PB116</f>
        <v>3.2790769230769228</v>
      </c>
      <c r="GB116" s="48">
        <v>18154.5</v>
      </c>
      <c r="GC116" s="18">
        <f>'Investment Analysis'!PK116</f>
        <v>0.15746186582508492</v>
      </c>
      <c r="GD116" s="15">
        <f>'Investment Analysis'!PI116</f>
        <v>-0.30482481332567485</v>
      </c>
      <c r="GE116" s="48">
        <v>11031</v>
      </c>
      <c r="GF116" s="18">
        <f>'Investment Analysis'!PY116</f>
        <v>8.7719298245614072E-2</v>
      </c>
      <c r="GG116" s="15">
        <f>'Investment Analysis'!PW116</f>
        <v>-0.36009174311926612</v>
      </c>
      <c r="GH116" s="48">
        <v>20577.2</v>
      </c>
      <c r="GI116" s="18">
        <f>'Investment Analysis'!QF116</f>
        <v>0.17575884009596321</v>
      </c>
      <c r="GJ116" s="15">
        <f>'Investment Analysis'!QD116</f>
        <v>-0.33181184978807904</v>
      </c>
      <c r="GK116" s="48">
        <v>10875</v>
      </c>
      <c r="GL116" s="18">
        <f>'Investment Analysis'!QM116</f>
        <v>6.3076923076922961E-2</v>
      </c>
      <c r="GM116" s="15">
        <f>'Investment Analysis'!QK116</f>
        <v>-0.44940239043824703</v>
      </c>
      <c r="GN116" s="48">
        <v>4204</v>
      </c>
      <c r="GO116" s="18">
        <f>'Investment Analysis'!QT116</f>
        <v>-8.4494773519163818E-2</v>
      </c>
      <c r="GP116" s="15">
        <f>'Investment Analysis'!QR116</f>
        <v>-0.98718886369731096</v>
      </c>
      <c r="GQ116" s="48">
        <v>5037.45</v>
      </c>
      <c r="GR116" s="18">
        <f>'Investment Analysis'!RA116</f>
        <v>-0.33796485492439721</v>
      </c>
      <c r="GS116" s="15">
        <f>'Investment Analysis'!QY116</f>
        <v>-0.54107648725212454</v>
      </c>
      <c r="GT116" s="48">
        <v>34174</v>
      </c>
      <c r="GU116" s="18">
        <f>'Investment Analysis'!RH116</f>
        <v>0.29737373737373735</v>
      </c>
      <c r="GV116" s="15">
        <f>'Investment Analysis'!RF116</f>
        <v>-0.30632966083387342</v>
      </c>
      <c r="GW116" s="48"/>
      <c r="GX116" s="18">
        <f>'Investment Analysis'!RO116</f>
        <v>3.3651891012606773E-2</v>
      </c>
      <c r="GY116" s="15">
        <f>'Investment Analysis'!RM116</f>
        <v>-5.6777066518229932E-2</v>
      </c>
      <c r="GZ116" s="48">
        <v>13180</v>
      </c>
      <c r="HA116" s="18">
        <f>'Investment Analysis'!RV116</f>
        <v>-0.3675623800383877</v>
      </c>
      <c r="HB116" s="15">
        <f>'Investment Analysis'!RT116</f>
        <v>-9.9726775956284208E-2</v>
      </c>
      <c r="HC116" s="48">
        <v>17986.5</v>
      </c>
      <c r="HD116" s="18">
        <f>'Investment Analysis'!SC116</f>
        <v>0.5854819516065054</v>
      </c>
      <c r="HE116" s="15">
        <f>'Investment Analysis'!SA116</f>
        <v>-9.8827596572974644E-2</v>
      </c>
      <c r="HF116" s="48">
        <v>7623</v>
      </c>
      <c r="HG116" s="18">
        <f>'Investment Analysis'!SJ116</f>
        <v>-0.28636959370904319</v>
      </c>
      <c r="HH116" s="15">
        <f>'Investment Analysis'!SH116</f>
        <v>-0.12879999999999994</v>
      </c>
      <c r="HI116" s="48">
        <v>7140</v>
      </c>
      <c r="HJ116" s="18">
        <f>'Investment Analysis'!SM116</f>
        <v>-2.6086956521738994E-2</v>
      </c>
      <c r="HK116" s="15">
        <f>'Investment Analysis'!SK116</f>
        <v>0</v>
      </c>
      <c r="HL116" s="48"/>
      <c r="HM116" s="18">
        <f>'Investment Analysis'!SP116</f>
        <v>0</v>
      </c>
      <c r="HN116" s="15">
        <f>'Investment Analysis'!SN116</f>
        <v>-2.3557224639016057E-2</v>
      </c>
      <c r="HO116" s="48">
        <v>4019.15</v>
      </c>
      <c r="HP116" s="18">
        <f>'Investment Analysis'!TE116</f>
        <v>0.66217948717948716</v>
      </c>
      <c r="HQ116" s="15">
        <f>'Investment Analysis'!TC116</f>
        <v>-0.35769135496655929</v>
      </c>
      <c r="HR116" s="48">
        <v>3744</v>
      </c>
      <c r="HS116" s="18">
        <f>'Investment Analysis'!TL116</f>
        <v>0.1044247787610619</v>
      </c>
      <c r="HT116" s="15">
        <f>'Investment Analysis'!TJ116</f>
        <v>-0.14909090909090908</v>
      </c>
      <c r="HU116" s="48"/>
      <c r="HV116" s="18">
        <f>'Investment Analysis'!TS116</f>
        <v>0.42722689075630255</v>
      </c>
      <c r="HW116" s="15">
        <f>'Investment Analysis'!TQ116</f>
        <v>-0.38110820403314549</v>
      </c>
      <c r="HX116" s="48"/>
      <c r="HY116" s="18">
        <f>'Investment Analysis'!TZ116</f>
        <v>1.0526315789473684</v>
      </c>
      <c r="HZ116" s="15">
        <f>'Investment Analysis'!TX116</f>
        <v>-0.20408163265306131</v>
      </c>
      <c r="IA116" s="48"/>
      <c r="IB116" s="18">
        <f>'Investment Analysis'!UG116</f>
        <v>0</v>
      </c>
      <c r="IC116" s="15">
        <f>'Investment Analysis'!UE116</f>
        <v>0</v>
      </c>
      <c r="ID116" s="48"/>
      <c r="IE116" s="18">
        <f>'Investment Analysis'!UN116</f>
        <v>0</v>
      </c>
      <c r="IF116" s="15">
        <f>'Investment Analysis'!UL116</f>
        <v>0</v>
      </c>
      <c r="IG116" s="48"/>
      <c r="IH116" s="18">
        <f>'Investment Analysis'!UU116</f>
        <v>0</v>
      </c>
      <c r="II116" s="15">
        <f>'Investment Analysis'!US116</f>
        <v>0</v>
      </c>
      <c r="IJ116" s="48"/>
      <c r="IK116" s="18">
        <f>'Investment Analysis'!VB116</f>
        <v>0</v>
      </c>
      <c r="IL116" s="15">
        <f>'Investment Analysis'!UZ116</f>
        <v>0</v>
      </c>
      <c r="IM116" s="48"/>
      <c r="IN116" s="18">
        <f>'Investment Analysis'!VI116</f>
        <v>0</v>
      </c>
      <c r="IO116" s="15">
        <f>'Investment Analysis'!VG116</f>
        <v>0</v>
      </c>
      <c r="IP116" s="18"/>
      <c r="IQ116" s="18"/>
      <c r="IR116" s="18"/>
      <c r="IS116" s="108">
        <f t="shared" si="133"/>
        <v>-9849.2200000000885</v>
      </c>
      <c r="IT116" s="48">
        <f t="shared" si="134"/>
        <v>1007940.81</v>
      </c>
      <c r="IU116" s="101">
        <f t="shared" si="130"/>
        <v>0</v>
      </c>
      <c r="IV116" s="101"/>
      <c r="IW116" s="15">
        <f t="shared" si="131"/>
        <v>-2.8499522023575349E-2</v>
      </c>
      <c r="IX116" s="113">
        <f t="shared" si="132"/>
        <v>-29568.519999999902</v>
      </c>
      <c r="IY116" s="21">
        <f t="shared" ref="IY116:IY136" si="150">IF(IT116&gt;0,(IT116+IV$11+IV$33+IV$52+IV$73+IV$93+IV$113-IT$8)/IT$8,0)</f>
        <v>0.22845919979780072</v>
      </c>
      <c r="IZ116" s="173">
        <f t="shared" ref="IZ116:IZ136" si="151">IF(IT116&gt;0,IT116+IV$11+IV$33+IV$52+IV$73+IV$93+IV$113-IT$8,0)</f>
        <v>188787.92000000004</v>
      </c>
    </row>
    <row r="117" spans="1:260" x14ac:dyDescent="0.2">
      <c r="A117" s="3">
        <f>'Investment Analysis'!A117</f>
        <v>45814</v>
      </c>
      <c r="B117" s="4">
        <f>'Investment Analysis'!B117</f>
        <v>45814</v>
      </c>
      <c r="C117" s="27">
        <f>'Investment Analysis'!C117</f>
        <v>42762.87</v>
      </c>
      <c r="D117" s="14">
        <f>'Investment Analysis'!D117</f>
        <v>443.13000000000466</v>
      </c>
      <c r="E117" s="15">
        <f>'Investment Analysis'!E117</f>
        <v>1.0471000058129011E-2</v>
      </c>
      <c r="F117" s="13">
        <f>'Investment Analysis'!G117</f>
        <v>6000.36</v>
      </c>
      <c r="G117" s="14">
        <f>'Investment Analysis'!H117</f>
        <v>61.059999999999491</v>
      </c>
      <c r="H117" s="15">
        <f>'Investment Analysis'!I117</f>
        <v>1.028067280655961E-2</v>
      </c>
      <c r="I117" s="13">
        <f>'Investment Analysis'!K117</f>
        <v>19529.95</v>
      </c>
      <c r="J117" s="14">
        <f>'Investment Analysis'!L117</f>
        <v>231.5</v>
      </c>
      <c r="K117" s="15">
        <f>'Investment Analysis'!M117</f>
        <v>1.1995782044671981E-2</v>
      </c>
      <c r="L117" s="41">
        <f>'Investment Analysis'!T117</f>
        <v>262.41708971834981</v>
      </c>
      <c r="M117" s="21">
        <f>'Investment Analysis'!V117</f>
        <v>5.9269152431569222E-3</v>
      </c>
      <c r="N117" s="21">
        <f>'Investment Analysis'!W117</f>
        <v>1.4291741997681207E-2</v>
      </c>
      <c r="P117" s="48">
        <f>'Investment Analysis'!Y117</f>
        <v>138580.87</v>
      </c>
      <c r="Q117" s="18"/>
      <c r="R117" s="83"/>
      <c r="S117" s="48">
        <v>4326.71</v>
      </c>
      <c r="T117" s="18">
        <f>'Investment Analysis'!AH117</f>
        <v>-6.8230840339832859E-3</v>
      </c>
      <c r="U117" s="15">
        <f>'Investment Analysis'!AF117</f>
        <v>0.36930266431996112</v>
      </c>
      <c r="V117" s="48">
        <v>7101.34</v>
      </c>
      <c r="W117" s="18">
        <f>'Investment Analysis'!AO117</f>
        <v>6.8949120304327108E-2</v>
      </c>
      <c r="X117" s="15">
        <f>'Investment Analysis'!AM117</f>
        <v>0.20860215053763434</v>
      </c>
      <c r="Y117" s="48">
        <v>9271.98</v>
      </c>
      <c r="Z117" s="18">
        <f t="shared" si="104"/>
        <v>-7.0571371291098681E-2</v>
      </c>
      <c r="AA117" s="15">
        <f>'Investment Analysis'!GM117</f>
        <v>-2.6984126984126881E-2</v>
      </c>
      <c r="AB117" s="48">
        <v>2490.19</v>
      </c>
      <c r="AC117" s="18">
        <f t="shared" si="137"/>
        <v>4.8168193766428837</v>
      </c>
      <c r="AD117" s="15">
        <f>'Investment Analysis'!AT117</f>
        <v>0.22235089751013318</v>
      </c>
      <c r="AE117" s="48">
        <v>11184.19</v>
      </c>
      <c r="AF117" s="18">
        <f>'Investment Analysis'!BC117</f>
        <v>2.2674959596454262E-2</v>
      </c>
      <c r="AG117" s="15">
        <f>'Investment Analysis'!BA117</f>
        <v>0.55719612229679349</v>
      </c>
      <c r="AH117" s="48"/>
      <c r="AI117" s="18">
        <f t="shared" si="138"/>
        <v>0</v>
      </c>
      <c r="AJ117" s="15">
        <f>'Investment Analysis'!BH117</f>
        <v>0</v>
      </c>
      <c r="AK117" s="48">
        <v>19697.29</v>
      </c>
      <c r="AL117" s="18">
        <f t="shared" si="139"/>
        <v>5.9397686508968031</v>
      </c>
      <c r="AM117" s="15">
        <f>'Investment Analysis'!BO117</f>
        <v>0.22802290333445602</v>
      </c>
      <c r="AN117" s="48">
        <v>14555.59</v>
      </c>
      <c r="AO117" s="18">
        <f t="shared" si="98"/>
        <v>8.6024978448275853</v>
      </c>
      <c r="AP117" s="15">
        <f>'Investment Analysis'!BV117</f>
        <v>7.3000536768652688E-2</v>
      </c>
      <c r="AQ117" s="48">
        <v>5112.8900000000003</v>
      </c>
      <c r="AR117" s="18">
        <f t="shared" si="99"/>
        <v>2.822578</v>
      </c>
      <c r="AS117" s="15">
        <f>'Investment Analysis'!CC117</f>
        <v>0</v>
      </c>
      <c r="AT117" s="48">
        <v>23657.54</v>
      </c>
      <c r="AU117" s="18">
        <f>'Investment Analysis'!CL117</f>
        <v>-8.6437718277066325E-2</v>
      </c>
      <c r="AV117" s="15">
        <f>'Investment Analysis'!CJ117</f>
        <v>3.8372477671187566E-2</v>
      </c>
      <c r="AW117" s="48">
        <v>17775.419999999998</v>
      </c>
      <c r="AX117" s="18">
        <f t="shared" si="140"/>
        <v>2.7668242997453529E-2</v>
      </c>
      <c r="AY117" s="15">
        <f>'Investment Analysis'!CQ117</f>
        <v>3.7013401403956613E-2</v>
      </c>
      <c r="AZ117" s="48">
        <v>15439.28</v>
      </c>
      <c r="BA117" s="18">
        <f>'Investment Analysis'!CZ117</f>
        <v>-3.540772532188842E-2</v>
      </c>
      <c r="BB117" s="15">
        <f>'Investment Analysis'!CX117</f>
        <v>0.11850699844479012</v>
      </c>
      <c r="BC117" s="48">
        <v>9193.34</v>
      </c>
      <c r="BD117" s="18">
        <f t="shared" si="141"/>
        <v>2.9033303455831088</v>
      </c>
      <c r="BE117" s="15">
        <f>'Investment Analysis'!DE117</f>
        <v>-0.10379515317786921</v>
      </c>
      <c r="BF117" s="48">
        <v>4674.96</v>
      </c>
      <c r="BG117" s="18">
        <f>'Investment Analysis'!DN117</f>
        <v>0.17148956356736253</v>
      </c>
      <c r="BH117" s="15">
        <f>'Investment Analysis'!DL117</f>
        <v>0.11868629671574184</v>
      </c>
      <c r="BI117" s="48">
        <v>2457.33</v>
      </c>
      <c r="BJ117" s="18">
        <f>'Investment Analysis'!EB117</f>
        <v>-4.272482820436211E-2</v>
      </c>
      <c r="BK117" s="15">
        <f>'Investment Analysis'!DZ117</f>
        <v>0.70971184631803641</v>
      </c>
      <c r="BL117" s="48">
        <v>19827.84</v>
      </c>
      <c r="BM117" s="18">
        <f>'Investment Analysis'!EI117</f>
        <v>-2.1420824295010823E-2</v>
      </c>
      <c r="BN117" s="15">
        <f>'Investment Analysis'!EG117</f>
        <v>0.71611982881597724</v>
      </c>
      <c r="BO117" s="48">
        <v>10023.790000000001</v>
      </c>
      <c r="BP117" s="18">
        <f>'Investment Analysis'!DU117</f>
        <v>8.0094537815126168E-2</v>
      </c>
      <c r="BQ117" s="15">
        <f>'Investment Analysis'!DS117</f>
        <v>0</v>
      </c>
      <c r="BR117" s="48">
        <v>11107.7</v>
      </c>
      <c r="BS117" s="18">
        <f>'Investment Analysis'!EP117</f>
        <v>7.1248876909254327E-2</v>
      </c>
      <c r="BT117" s="15">
        <f>'Investment Analysis'!EN117</f>
        <v>0.84738146885652299</v>
      </c>
      <c r="BU117" s="48">
        <v>13376.49</v>
      </c>
      <c r="BV117" s="18">
        <f t="shared" si="142"/>
        <v>0.43871920850720136</v>
      </c>
      <c r="BW117" s="15">
        <f>'Investment Analysis'!EU117</f>
        <v>5.4425665998281463E-2</v>
      </c>
      <c r="BX117" s="48">
        <v>21096.13</v>
      </c>
      <c r="BY117" s="18">
        <f t="shared" si="148"/>
        <v>-0.69519349999999991</v>
      </c>
      <c r="BZ117" s="15">
        <f>'Investment Analysis'!FB117</f>
        <v>0</v>
      </c>
      <c r="CA117" s="48">
        <v>20368.25</v>
      </c>
      <c r="CB117" s="18">
        <f t="shared" si="144"/>
        <v>-0.12205818965517241</v>
      </c>
      <c r="CC117" s="15">
        <f>'Investment Analysis'!FI117</f>
        <v>-5.484089370345286E-2</v>
      </c>
      <c r="CD117" s="48">
        <v>18316.7</v>
      </c>
      <c r="CE117" s="18">
        <f>'Investment Analysis'!FR117</f>
        <v>1.1339865683144348E-2</v>
      </c>
      <c r="CF117" s="15">
        <f>'Investment Analysis'!FP117</f>
        <v>0.57997936016511864</v>
      </c>
      <c r="CG117" s="48">
        <v>5166.7700000000004</v>
      </c>
      <c r="CH117" s="18">
        <f>'Investment Analysis'!FR117</f>
        <v>1.1339865683144348E-2</v>
      </c>
      <c r="CI117" s="15">
        <f>'Investment Analysis'!FW117</f>
        <v>9.0082926275133396E-2</v>
      </c>
      <c r="CJ117" s="48"/>
      <c r="CK117" s="18">
        <f t="shared" si="149"/>
        <v>0</v>
      </c>
      <c r="CL117" s="15">
        <f>'Investment Analysis'!GD117</f>
        <v>0</v>
      </c>
      <c r="CM117" s="48">
        <v>35604.480000000003</v>
      </c>
      <c r="CN117" s="18">
        <f t="shared" si="105"/>
        <v>0.42703326653306628</v>
      </c>
      <c r="CO117" s="15">
        <f>'Investment Analysis'!GT117</f>
        <v>-6.3853211009174252E-2</v>
      </c>
      <c r="CP117" s="48">
        <v>22135.5</v>
      </c>
      <c r="CQ117" s="18">
        <f t="shared" si="106"/>
        <v>2.8778182122390965E-2</v>
      </c>
      <c r="CR117" s="15">
        <f>'Investment Analysis'!HG117</f>
        <v>0.65799674175608114</v>
      </c>
      <c r="CS117" s="48">
        <v>3740</v>
      </c>
      <c r="CT117" s="18">
        <f t="shared" si="107"/>
        <v>-0.83449569865826456</v>
      </c>
      <c r="CU117" s="15">
        <f>'Investment Analysis'!HN117</f>
        <v>15.318548387096776</v>
      </c>
      <c r="CV117" s="48">
        <v>7794.6</v>
      </c>
      <c r="CW117" s="18">
        <f t="shared" si="108"/>
        <v>-0.72943402120901824</v>
      </c>
      <c r="CX117" s="15">
        <f>'Investment Analysis'!IB117</f>
        <v>0.33824362606232289</v>
      </c>
      <c r="CY117" s="48">
        <v>9877.2000000000007</v>
      </c>
      <c r="CZ117" s="18">
        <f t="shared" si="109"/>
        <v>-0.44773832820799547</v>
      </c>
      <c r="DA117" s="15">
        <f>'Investment Analysis'!II117</f>
        <v>0.41102857142857147</v>
      </c>
      <c r="DB117" s="48">
        <v>5662.25</v>
      </c>
      <c r="DC117" s="18">
        <f t="shared" si="110"/>
        <v>4.4347864650317089E-3</v>
      </c>
      <c r="DD117" s="15">
        <f>'Investment Analysis'!IP117</f>
        <v>3.4227689904315564</v>
      </c>
      <c r="DE117" s="48">
        <v>18126</v>
      </c>
      <c r="DF117" s="18">
        <f>'Investment Analysis'!IY117</f>
        <v>0.17571511967308817</v>
      </c>
      <c r="DG117" s="15">
        <f>'Investment Analysis'!IW117</f>
        <v>2.3106849315068496</v>
      </c>
      <c r="DH117" s="48">
        <v>20931.3</v>
      </c>
      <c r="DI117" s="18">
        <f t="shared" si="111"/>
        <v>2.2345314624799109</v>
      </c>
      <c r="DJ117" s="15">
        <f>'Investment Analysis'!JD117</f>
        <v>0.41122572815533992</v>
      </c>
      <c r="DK117" s="48">
        <v>23519</v>
      </c>
      <c r="DL117" s="18">
        <f t="shared" si="112"/>
        <v>3.3847641654578223E-2</v>
      </c>
      <c r="DM117" s="15">
        <f>'Investment Analysis'!JK117</f>
        <v>0.15660576852147828</v>
      </c>
      <c r="DN117" s="48">
        <v>1042.7</v>
      </c>
      <c r="DO117" s="18">
        <f t="shared" si="113"/>
        <v>-4.0312931431201064E-2</v>
      </c>
      <c r="DP117" s="15">
        <f>'Investment Analysis'!HU117</f>
        <v>1.8645604395604398</v>
      </c>
      <c r="DQ117" s="48">
        <v>18364.5</v>
      </c>
      <c r="DR117" s="18">
        <f t="shared" si="114"/>
        <v>-0.38031044373207357</v>
      </c>
      <c r="DS117" s="15">
        <f>'Investment Analysis'!JR117</f>
        <v>-0.54209549519149658</v>
      </c>
      <c r="DT117" s="48">
        <v>20616</v>
      </c>
      <c r="DU117" s="18">
        <f t="shared" si="136"/>
        <v>6.8993913043478257</v>
      </c>
      <c r="DV117" s="15">
        <f>'Investment Analysis'!JY117</f>
        <v>-0.33596837944664026</v>
      </c>
      <c r="DW117" s="48">
        <v>5074.7</v>
      </c>
      <c r="DX117" s="18">
        <f t="shared" si="116"/>
        <v>-0.62784540921091225</v>
      </c>
      <c r="DY117" s="15">
        <f>'Investment Analysis'!KF117</f>
        <v>-6.3141683778234106E-2</v>
      </c>
      <c r="DZ117" s="48">
        <v>5332</v>
      </c>
      <c r="EA117" s="18">
        <f t="shared" si="147"/>
        <v>-0.73353323338330834</v>
      </c>
      <c r="EB117" s="15">
        <f>'Investment Analysis'!KM117</f>
        <v>2.4578199052132694</v>
      </c>
      <c r="EC117" s="48">
        <v>1019.6</v>
      </c>
      <c r="ED117" s="18">
        <f>'Investment Analysis'!KV117</f>
        <v>0.48514851485148514</v>
      </c>
      <c r="EE117" s="15">
        <f>'Investment Analysis'!KT117</f>
        <v>-0.4274809160305344</v>
      </c>
      <c r="EF117" s="48">
        <v>14097.5</v>
      </c>
      <c r="EG117" s="18">
        <f t="shared" si="118"/>
        <v>-0.40801629293692787</v>
      </c>
      <c r="EH117" s="15">
        <f>'Investment Analysis'!LH117</f>
        <v>0.57382082054144579</v>
      </c>
      <c r="EI117" s="48">
        <v>7668.05</v>
      </c>
      <c r="EJ117" s="18">
        <f>'Investment Analysis'!LQ117</f>
        <v>0.50837488812172371</v>
      </c>
      <c r="EK117" s="15">
        <f>'Investment Analysis'!LO117</f>
        <v>0.34822857142857144</v>
      </c>
      <c r="EL117" s="48">
        <v>22635</v>
      </c>
      <c r="EM117" s="18" t="e">
        <f t="shared" ref="EM117:EM148" si="152">IF(EL117&gt;0,(EL117-EM$4)/EM$4,0)</f>
        <v>#DIV/0!</v>
      </c>
      <c r="EN117" s="15">
        <f>'Investment Analysis'!LX117</f>
        <v>0.63135135135135134</v>
      </c>
      <c r="EO117" s="48">
        <v>14325</v>
      </c>
      <c r="EP117" s="68">
        <f t="shared" si="143"/>
        <v>3.1423220973782771</v>
      </c>
      <c r="EQ117" s="15">
        <f>'Investment Analysis'!MC117</f>
        <v>-0.29033707865168545</v>
      </c>
      <c r="ER117" s="48">
        <v>11332.31</v>
      </c>
      <c r="ES117" s="18">
        <f>'Investment Analysis'!LC117</f>
        <v>0.25727541121889486</v>
      </c>
      <c r="ET117" s="15">
        <f>'Investment Analysis'!LA117</f>
        <v>-0.58556930348950365</v>
      </c>
      <c r="EU117" s="48">
        <v>32688.5</v>
      </c>
      <c r="EV117" s="18">
        <f>'Investment Analysis'!ML117</f>
        <v>1.3688177107866226</v>
      </c>
      <c r="EW117" s="15">
        <f>'Investment Analysis'!MJ117</f>
        <v>5.7776280323450129</v>
      </c>
      <c r="EX117" s="48">
        <v>45402</v>
      </c>
      <c r="EY117" s="18">
        <f t="shared" si="120"/>
        <v>-0.31310563939634628</v>
      </c>
      <c r="EZ117" s="15">
        <f>'Investment Analysis'!MQ117</f>
        <v>3.0341540905480486E-2</v>
      </c>
      <c r="FA117" s="48"/>
      <c r="FB117" s="18">
        <f t="shared" si="121"/>
        <v>0</v>
      </c>
      <c r="FC117" s="15">
        <f>'Investment Analysis'!MX117</f>
        <v>-0.16770483948251078</v>
      </c>
      <c r="FD117" s="48">
        <v>17894.099999999999</v>
      </c>
      <c r="FE117" s="18">
        <f t="shared" si="122"/>
        <v>0.12741465996295298</v>
      </c>
      <c r="FF117" s="15">
        <f>'Investment Analysis'!NE117</f>
        <v>0.88698604857163943</v>
      </c>
      <c r="FG117" s="48"/>
      <c r="FH117" s="18">
        <f t="shared" si="123"/>
        <v>0</v>
      </c>
      <c r="FI117" s="15">
        <f>'Investment Analysis'!NL117</f>
        <v>-0.9502183406113538</v>
      </c>
      <c r="FJ117" s="48">
        <v>26675</v>
      </c>
      <c r="FK117" s="18">
        <f t="shared" si="124"/>
        <v>0.40052713373655902</v>
      </c>
      <c r="FL117" s="15">
        <f>'Investment Analysis'!NS117</f>
        <v>2.6952380952380954</v>
      </c>
      <c r="FM117" s="48">
        <v>21710</v>
      </c>
      <c r="FN117" s="18">
        <f t="shared" si="125"/>
        <v>-0.14454474886024671</v>
      </c>
      <c r="FO117" s="15">
        <f>'Investment Analysis'!NZ117</f>
        <v>-1.1834319526627128E-2</v>
      </c>
      <c r="FP117" s="48"/>
      <c r="FQ117" s="18">
        <f t="shared" si="126"/>
        <v>0</v>
      </c>
      <c r="FR117" s="15">
        <f>'Investment Analysis'!OG117</f>
        <v>-0.99242256392076922</v>
      </c>
      <c r="FS117" s="48">
        <v>42933</v>
      </c>
      <c r="FT117" s="18">
        <f t="shared" si="127"/>
        <v>0.68577907353417555</v>
      </c>
      <c r="FU117" s="15">
        <f>'Investment Analysis'!ON117</f>
        <v>2.3712603062426383</v>
      </c>
      <c r="FV117" s="48"/>
      <c r="FW117" s="18">
        <f t="shared" si="128"/>
        <v>0</v>
      </c>
      <c r="FX117" s="15">
        <f>'Investment Analysis'!OU117</f>
        <v>-0.46753246753246758</v>
      </c>
      <c r="FY117" s="48"/>
      <c r="FZ117" s="18">
        <f t="shared" si="129"/>
        <v>0</v>
      </c>
      <c r="GA117" s="15">
        <f>'Investment Analysis'!PB117</f>
        <v>3.28</v>
      </c>
      <c r="GB117" s="48">
        <v>18320.25</v>
      </c>
      <c r="GC117" s="18">
        <f>'Investment Analysis'!PK117</f>
        <v>0.16802945536269315</v>
      </c>
      <c r="GD117" s="15">
        <f>'Investment Analysis'!PI117</f>
        <v>-0.2984778862722573</v>
      </c>
      <c r="GE117" s="48">
        <v>10555.8</v>
      </c>
      <c r="GF117" s="18">
        <f>'Investment Analysis'!PY117</f>
        <v>6.6276803118908351E-2</v>
      </c>
      <c r="GG117" s="15">
        <f>'Investment Analysis'!PW117</f>
        <v>-0.37270642201834869</v>
      </c>
      <c r="GH117" s="48">
        <v>20680.099999999999</v>
      </c>
      <c r="GI117" s="18">
        <f>'Investment Analysis'!QF117</f>
        <v>0.17993115677479921</v>
      </c>
      <c r="GJ117" s="15">
        <f>'Investment Analysis'!QD117</f>
        <v>-0.32944070660066982</v>
      </c>
      <c r="GK117" s="48">
        <v>11524.6</v>
      </c>
      <c r="GL117" s="18">
        <f>'Investment Analysis'!QM117</f>
        <v>6.8461538461538435E-2</v>
      </c>
      <c r="GM117" s="15">
        <f>'Investment Analysis'!QK117</f>
        <v>-0.44661354581673302</v>
      </c>
      <c r="GN117" s="48">
        <v>4620</v>
      </c>
      <c r="GO117" s="18">
        <f>'Investment Analysis'!QT117</f>
        <v>6.0975609756097806E-3</v>
      </c>
      <c r="GP117" s="15">
        <f>'Investment Analysis'!QR117</f>
        <v>-0.98592115848753026</v>
      </c>
      <c r="GQ117" s="48">
        <v>4878.5</v>
      </c>
      <c r="GR117" s="18">
        <f>'Investment Analysis'!RA117</f>
        <v>-0.33346955455659993</v>
      </c>
      <c r="GS117" s="15">
        <f>'Investment Analysis'!QY117</f>
        <v>-0.5379603399433428</v>
      </c>
      <c r="GT117" s="48">
        <v>34724</v>
      </c>
      <c r="GU117" s="18">
        <f>'Investment Analysis'!RH117</f>
        <v>0.34222222222222215</v>
      </c>
      <c r="GV117" s="15">
        <f>'Investment Analysis'!RF117</f>
        <v>-0.28235039965435299</v>
      </c>
      <c r="GW117" s="48"/>
      <c r="GX117" s="18">
        <f>'Investment Analysis'!RO117</f>
        <v>4.3005286701911387E-2</v>
      </c>
      <c r="GY117" s="15">
        <f>'Investment Analysis'!RM117</f>
        <v>-4.8241951943594048E-2</v>
      </c>
      <c r="GZ117" s="48">
        <v>13240</v>
      </c>
      <c r="HA117" s="18">
        <f>'Investment Analysis'!RV117</f>
        <v>-0.36468330134357002</v>
      </c>
      <c r="HB117" s="15">
        <f>'Investment Analysis'!RT117</f>
        <v>-9.5628415300546471E-2</v>
      </c>
      <c r="HC117" s="48">
        <v>19158</v>
      </c>
      <c r="HD117" s="18">
        <f>'Investment Analysis'!SC117</f>
        <v>0.68874785138172689</v>
      </c>
      <c r="HE117" s="15">
        <f>'Investment Analysis'!SA117</f>
        <v>-4.0132271155869557E-2</v>
      </c>
      <c r="HF117" s="48">
        <v>7896</v>
      </c>
      <c r="HG117" s="18">
        <f>'Investment Analysis'!SJ117</f>
        <v>-0.26081258191349938</v>
      </c>
      <c r="HH117" s="15">
        <f>'Investment Analysis'!SH117</f>
        <v>-9.7600000000000048E-2</v>
      </c>
      <c r="HI117" s="48">
        <v>7400</v>
      </c>
      <c r="HJ117" s="18">
        <f>'Investment Analysis'!SM117</f>
        <v>-2.5297619047619069E-2</v>
      </c>
      <c r="HK117" s="15">
        <f>'Investment Analysis'!SK117</f>
        <v>0</v>
      </c>
      <c r="HL117" s="48"/>
      <c r="HM117" s="18">
        <f>'Investment Analysis'!SP117</f>
        <v>0</v>
      </c>
      <c r="HN117" s="15">
        <f>'Investment Analysis'!SN117</f>
        <v>-3.1224534290775992E-2</v>
      </c>
      <c r="HO117" s="48">
        <v>3983.5</v>
      </c>
      <c r="HP117" s="18">
        <f>'Investment Analysis'!TE117</f>
        <v>0.64743589743589747</v>
      </c>
      <c r="HQ117" s="15">
        <f>'Investment Analysis'!TC117</f>
        <v>-0.36338865494178846</v>
      </c>
      <c r="HR117" s="48">
        <v>3538</v>
      </c>
      <c r="HS117" s="18">
        <f>'Investment Analysis'!TL117</f>
        <v>4.365781710914448E-2</v>
      </c>
      <c r="HT117" s="15">
        <f>'Investment Analysis'!TJ117</f>
        <v>-0.19590909090909089</v>
      </c>
      <c r="HU117" s="48"/>
      <c r="HV117" s="18">
        <f>'Investment Analysis'!TS117</f>
        <v>0.59630252100840342</v>
      </c>
      <c r="HW117" s="15">
        <f>'Investment Analysis'!TQ117</f>
        <v>-0.30779153578742535</v>
      </c>
      <c r="HX117" s="48"/>
      <c r="HY117" s="18">
        <f>'Investment Analysis'!TZ117</f>
        <v>1.0175438596491229</v>
      </c>
      <c r="HZ117" s="15">
        <f>'Investment Analysis'!TX117</f>
        <v>-0.21768707482993196</v>
      </c>
      <c r="IA117" s="48"/>
      <c r="IB117" s="18">
        <f>'Investment Analysis'!UG117</f>
        <v>0</v>
      </c>
      <c r="IC117" s="15">
        <f>'Investment Analysis'!UE117</f>
        <v>0</v>
      </c>
      <c r="ID117" s="48"/>
      <c r="IE117" s="18">
        <f>'Investment Analysis'!UN117</f>
        <v>0</v>
      </c>
      <c r="IF117" s="15">
        <f>'Investment Analysis'!UL117</f>
        <v>0</v>
      </c>
      <c r="IG117" s="48"/>
      <c r="IH117" s="18">
        <f>'Investment Analysis'!UU117</f>
        <v>0</v>
      </c>
      <c r="II117" s="15">
        <f>'Investment Analysis'!US117</f>
        <v>0</v>
      </c>
      <c r="IJ117" s="48"/>
      <c r="IK117" s="18">
        <f>'Investment Analysis'!VB117</f>
        <v>0</v>
      </c>
      <c r="IL117" s="15">
        <f>'Investment Analysis'!UZ117</f>
        <v>0</v>
      </c>
      <c r="IM117" s="48"/>
      <c r="IN117" s="18">
        <f>'Investment Analysis'!VI117</f>
        <v>0</v>
      </c>
      <c r="IO117" s="15">
        <f>'Investment Analysis'!VG117</f>
        <v>0</v>
      </c>
      <c r="IP117" s="18"/>
      <c r="IQ117" s="18"/>
      <c r="IR117" s="18"/>
      <c r="IS117" s="108">
        <f t="shared" si="133"/>
        <v>13580.819999999716</v>
      </c>
      <c r="IT117" s="48">
        <f t="shared" si="134"/>
        <v>1021521.6299999998</v>
      </c>
      <c r="IU117" s="101">
        <f t="shared" si="130"/>
        <v>0</v>
      </c>
      <c r="IV117" s="101"/>
      <c r="IW117" s="15">
        <f t="shared" si="131"/>
        <v>-1.5409692749462009E-2</v>
      </c>
      <c r="IX117" s="113">
        <f t="shared" si="132"/>
        <v>-15987.700000000186</v>
      </c>
      <c r="IY117" s="21">
        <f t="shared" si="150"/>
        <v>0.24489384916412618</v>
      </c>
      <c r="IZ117" s="173">
        <f t="shared" si="151"/>
        <v>202368.73999999976</v>
      </c>
    </row>
    <row r="118" spans="1:260" x14ac:dyDescent="0.2">
      <c r="A118" s="3">
        <f>'Investment Analysis'!A118</f>
        <v>45817</v>
      </c>
      <c r="B118" s="4">
        <f>'Investment Analysis'!B118</f>
        <v>45817</v>
      </c>
      <c r="C118" s="27">
        <f>'Investment Analysis'!C118</f>
        <v>42761.760000000002</v>
      </c>
      <c r="D118" s="14">
        <f>'Investment Analysis'!D118</f>
        <v>-1.1100000000005821</v>
      </c>
      <c r="E118" s="15">
        <f>'Investment Analysis'!E118</f>
        <v>-2.5957097828106065E-5</v>
      </c>
      <c r="F118" s="13">
        <f>'Investment Analysis'!G118</f>
        <v>6005.88</v>
      </c>
      <c r="G118" s="14">
        <f>'Investment Analysis'!H118</f>
        <v>5.5200000000004366</v>
      </c>
      <c r="H118" s="15">
        <f>'Investment Analysis'!I118</f>
        <v>9.1994480331187406E-4</v>
      </c>
      <c r="I118" s="13">
        <f>'Investment Analysis'!K118</f>
        <v>19591.240000000002</v>
      </c>
      <c r="J118" s="14">
        <f>'Investment Analysis'!L118</f>
        <v>61.290000000000873</v>
      </c>
      <c r="K118" s="15">
        <f>'Investment Analysis'!M118</f>
        <v>3.1382568823781357E-3</v>
      </c>
      <c r="L118" s="41">
        <f>'Investment Analysis'!T118</f>
        <v>262.60672130135583</v>
      </c>
      <c r="M118" s="21">
        <f>'Investment Analysis'!V118</f>
        <v>7.2263427358922766E-4</v>
      </c>
      <c r="N118" s="21">
        <f>'Investment Analysis'!W118</f>
        <v>1.5024703973867255E-2</v>
      </c>
      <c r="P118" s="48">
        <f>'Investment Analysis'!Y118</f>
        <v>150137.51</v>
      </c>
      <c r="Q118" s="18"/>
      <c r="R118" s="83"/>
      <c r="S118" s="48">
        <v>4335.1499999999996</v>
      </c>
      <c r="T118" s="18">
        <f>'Investment Analysis'!AH118</f>
        <v>-4.88620856627189E-3</v>
      </c>
      <c r="U118" s="15">
        <f>'Investment Analysis'!AF118</f>
        <v>0.3719730533470898</v>
      </c>
      <c r="V118" s="48">
        <v>7091.86</v>
      </c>
      <c r="W118" s="18">
        <f>'Investment Analysis'!AO118</f>
        <v>6.7522586780789262E-2</v>
      </c>
      <c r="X118" s="15">
        <f>'Investment Analysis'!AM118</f>
        <v>0.20698924731182783</v>
      </c>
      <c r="Y118" s="48">
        <v>9261.89</v>
      </c>
      <c r="Z118" s="18">
        <f t="shared" si="104"/>
        <v>-7.1582798716920665E-2</v>
      </c>
      <c r="AA118" s="15">
        <f>'Investment Analysis'!GM118</f>
        <v>-2.8042328042327917E-2</v>
      </c>
      <c r="AB118" s="48">
        <v>2494.91</v>
      </c>
      <c r="AC118" s="18">
        <f t="shared" si="137"/>
        <v>4.8185918137438977</v>
      </c>
      <c r="AD118" s="15">
        <f>'Investment Analysis'!AT118</f>
        <v>0.22466705269253034</v>
      </c>
      <c r="AE118" s="48">
        <v>11195.43</v>
      </c>
      <c r="AF118" s="18">
        <f>'Investment Analysis'!BC118</f>
        <v>2.3703413487438187E-2</v>
      </c>
      <c r="AG118" s="15">
        <f>'Investment Analysis'!BA118</f>
        <v>0.55876211782252061</v>
      </c>
      <c r="AH118" s="48"/>
      <c r="AI118" s="18">
        <f t="shared" si="138"/>
        <v>0</v>
      </c>
      <c r="AJ118" s="15">
        <f>'Investment Analysis'!BH118</f>
        <v>0</v>
      </c>
      <c r="AK118" s="48">
        <v>19573.04</v>
      </c>
      <c r="AL118" s="18">
        <f t="shared" si="139"/>
        <v>5.9074707564335851</v>
      </c>
      <c r="AM118" s="15">
        <f>'Investment Analysis'!BO118</f>
        <v>0.22027618726844039</v>
      </c>
      <c r="AN118" s="48">
        <v>14519.19</v>
      </c>
      <c r="AO118" s="18">
        <f t="shared" si="98"/>
        <v>8.5946530172413791</v>
      </c>
      <c r="AP118" s="15">
        <f>'Investment Analysis'!BV118</f>
        <v>7.0316693505099434E-2</v>
      </c>
      <c r="AQ118" s="48">
        <v>5108.88</v>
      </c>
      <c r="AR118" s="18">
        <f t="shared" si="99"/>
        <v>2.8217760000000003</v>
      </c>
      <c r="AS118" s="15">
        <f>'Investment Analysis'!CC118</f>
        <v>0</v>
      </c>
      <c r="AT118" s="48">
        <v>23612.32</v>
      </c>
      <c r="AU118" s="18">
        <f>'Investment Analysis'!CL118</f>
        <v>-8.8183934807916212E-2</v>
      </c>
      <c r="AV118" s="15">
        <f>'Investment Analysis'!CJ118</f>
        <v>3.6387694343367444E-2</v>
      </c>
      <c r="AW118" s="48">
        <v>17769.95</v>
      </c>
      <c r="AX118" s="18">
        <f t="shared" si="140"/>
        <v>2.7383983786311943E-2</v>
      </c>
      <c r="AY118" s="15">
        <f>'Investment Analysis'!CQ118</f>
        <v>3.6694320357370844E-2</v>
      </c>
      <c r="AZ118" s="48">
        <v>15495.09</v>
      </c>
      <c r="BA118" s="18">
        <f>'Investment Analysis'!CZ118</f>
        <v>-3.1920600858369036E-2</v>
      </c>
      <c r="BB118" s="15">
        <f>'Investment Analysis'!CX118</f>
        <v>0.12255054432348382</v>
      </c>
      <c r="BC118" s="48">
        <v>9226.17</v>
      </c>
      <c r="BD118" s="18">
        <f t="shared" si="141"/>
        <v>2.9065999402449951</v>
      </c>
      <c r="BE118" s="15">
        <f>'Investment Analysis'!DE118</f>
        <v>-0.10059442158207586</v>
      </c>
      <c r="BF118" s="48">
        <v>4675.8999999999996</v>
      </c>
      <c r="BG118" s="18">
        <f>'Investment Analysis'!DN118</f>
        <v>0.17172675521821637</v>
      </c>
      <c r="BH118" s="15">
        <f>'Investment Analysis'!DL118</f>
        <v>0.11891279728199321</v>
      </c>
      <c r="BI118" s="48">
        <v>2489.5500000000002</v>
      </c>
      <c r="BJ118" s="18">
        <f>'Investment Analysis'!EB118</f>
        <v>-3.0176277263220735E-2</v>
      </c>
      <c r="BK118" s="15">
        <f>'Investment Analysis'!DZ118</f>
        <v>0.73212379935965866</v>
      </c>
      <c r="BL118" s="48">
        <v>19954.2</v>
      </c>
      <c r="BM118" s="18">
        <f>'Investment Analysis'!EI118</f>
        <v>-1.5184381778741925E-2</v>
      </c>
      <c r="BN118" s="15">
        <f>'Investment Analysis'!EG118</f>
        <v>0.72705658582976695</v>
      </c>
      <c r="BO118" s="48">
        <v>10094.459999999999</v>
      </c>
      <c r="BP118" s="18">
        <f>'Investment Analysis'!DU118</f>
        <v>8.7710084033613536E-2</v>
      </c>
      <c r="BQ118" s="15">
        <f>'Investment Analysis'!DS118</f>
        <v>0</v>
      </c>
      <c r="BR118" s="48">
        <v>11118.88</v>
      </c>
      <c r="BS118" s="18">
        <f>'Investment Analysis'!EP118</f>
        <v>7.2327044025157203E-2</v>
      </c>
      <c r="BT118" s="15">
        <f>'Investment Analysis'!EN118</f>
        <v>0.84924078091106259</v>
      </c>
      <c r="BU118" s="48">
        <v>13405.56</v>
      </c>
      <c r="BV118" s="18">
        <f t="shared" si="142"/>
        <v>0.44067573024633178</v>
      </c>
      <c r="BW118" s="15">
        <f>'Investment Analysis'!EU118</f>
        <v>5.6717272987682733E-2</v>
      </c>
      <c r="BX118" s="48">
        <v>21162.32</v>
      </c>
      <c r="BY118" s="18">
        <f t="shared" si="148"/>
        <v>-0.69188400000000005</v>
      </c>
      <c r="BZ118" s="15">
        <f>'Investment Analysis'!FB118</f>
        <v>0</v>
      </c>
      <c r="CA118" s="48">
        <v>20364.599999999999</v>
      </c>
      <c r="CB118" s="18">
        <f t="shared" si="144"/>
        <v>-0.12221551724137937</v>
      </c>
      <c r="CC118" s="15">
        <f>'Investment Analysis'!FI118</f>
        <v>-5.5010155721056199E-2</v>
      </c>
      <c r="CD118" s="48">
        <v>18213.009999999998</v>
      </c>
      <c r="CE118" s="18">
        <f>'Investment Analysis'!FR118</f>
        <v>5.6148849499064752E-3</v>
      </c>
      <c r="CF118" s="15">
        <f>'Investment Analysis'!FP118</f>
        <v>0.57103543171654636</v>
      </c>
      <c r="CG118" s="48">
        <v>5055.8500000000004</v>
      </c>
      <c r="CH118" s="18">
        <f>'Investment Analysis'!FR118</f>
        <v>5.6148849499064752E-3</v>
      </c>
      <c r="CI118" s="15">
        <f>'Investment Analysis'!FW118</f>
        <v>6.6681813018289265E-2</v>
      </c>
      <c r="CJ118" s="48"/>
      <c r="CK118" s="18">
        <f t="shared" si="149"/>
        <v>0</v>
      </c>
      <c r="CL118" s="15">
        <f>'Investment Analysis'!GD118</f>
        <v>0</v>
      </c>
      <c r="CM118" s="48">
        <v>35439.97</v>
      </c>
      <c r="CN118" s="18">
        <f t="shared" si="105"/>
        <v>0.42043967935871746</v>
      </c>
      <c r="CO118" s="15">
        <f>'Investment Analysis'!GT118</f>
        <v>-6.4587155963302806E-2</v>
      </c>
      <c r="CP118" s="48">
        <v>23143.5</v>
      </c>
      <c r="CQ118" s="18">
        <f t="shared" si="106"/>
        <v>7.562638557744597E-2</v>
      </c>
      <c r="CR118" s="15">
        <f>'Investment Analysis'!HG118</f>
        <v>0.73349811808325371</v>
      </c>
      <c r="CS118" s="48">
        <v>4000</v>
      </c>
      <c r="CT118" s="18">
        <f t="shared" si="107"/>
        <v>-0.82299005204092468</v>
      </c>
      <c r="CU118" s="15">
        <f>'Investment Analysis'!HN118</f>
        <v>15.36693548387097</v>
      </c>
      <c r="CV118" s="48">
        <v>7844.65</v>
      </c>
      <c r="CW118" s="18">
        <f t="shared" si="108"/>
        <v>-0.72769668674176025</v>
      </c>
      <c r="CX118" s="15">
        <f>'Investment Analysis'!IB118</f>
        <v>0.34683663833805467</v>
      </c>
      <c r="CY118" s="48">
        <v>9771.2000000000007</v>
      </c>
      <c r="CZ118" s="18">
        <f t="shared" si="109"/>
        <v>-0.45366508247134468</v>
      </c>
      <c r="DA118" s="15">
        <f>'Investment Analysis'!II118</f>
        <v>0.39588571428571429</v>
      </c>
      <c r="DB118" s="48">
        <v>5701.75</v>
      </c>
      <c r="DC118" s="18">
        <f t="shared" si="110"/>
        <v>1.1441749079781809E-2</v>
      </c>
      <c r="DD118" s="15">
        <f>'Investment Analysis'!IP118</f>
        <v>3.4536223393868384</v>
      </c>
      <c r="DE118" s="48">
        <v>20073</v>
      </c>
      <c r="DF118" s="18">
        <f>'Investment Analysis'!IY118</f>
        <v>0.30200428098851911</v>
      </c>
      <c r="DG118" s="15">
        <f>'Investment Analysis'!IW118</f>
        <v>2.6663013698630134</v>
      </c>
      <c r="DH118" s="48">
        <v>20821.8</v>
      </c>
      <c r="DI118" s="18">
        <f t="shared" si="111"/>
        <v>2.2176103350228704</v>
      </c>
      <c r="DJ118" s="15">
        <f>'Investment Analysis'!JD118</f>
        <v>0.40384304207119737</v>
      </c>
      <c r="DK118" s="48">
        <v>23637.5</v>
      </c>
      <c r="DL118" s="18">
        <f t="shared" si="112"/>
        <v>3.9056661831289287E-2</v>
      </c>
      <c r="DM118" s="15">
        <f>'Investment Analysis'!JK118</f>
        <v>0.16243330300720452</v>
      </c>
      <c r="DN118" s="48">
        <v>1049.7</v>
      </c>
      <c r="DO118" s="18">
        <f t="shared" si="113"/>
        <v>-3.3870225494707737E-2</v>
      </c>
      <c r="DP118" s="15">
        <f>'Investment Analysis'!HU118</f>
        <v>1.8837912087912088</v>
      </c>
      <c r="DQ118" s="48">
        <v>17864</v>
      </c>
      <c r="DR118" s="18">
        <f t="shared" si="114"/>
        <v>-0.39719925763455372</v>
      </c>
      <c r="DS118" s="15">
        <f>'Investment Analysis'!JR118</f>
        <v>-0.53973342331702379</v>
      </c>
      <c r="DT118" s="48">
        <v>21144</v>
      </c>
      <c r="DU118" s="18">
        <f t="shared" ref="DU118:DU149" si="153">IF(DT118&gt;0,(DT118-630.54-DU$5)/DU$5,0)</f>
        <v>7.1080869565217384</v>
      </c>
      <c r="DV118" s="15">
        <f>'Investment Analysis'!JY118</f>
        <v>-0.3201581027667984</v>
      </c>
      <c r="DW118" s="48">
        <v>5030.8999999999996</v>
      </c>
      <c r="DX118" s="18">
        <f t="shared" si="116"/>
        <v>-0.63105749486652984</v>
      </c>
      <c r="DY118" s="15">
        <f>'Investment Analysis'!KF118</f>
        <v>-5.6468172484599663E-2</v>
      </c>
      <c r="DZ118" s="48">
        <v>5442</v>
      </c>
      <c r="EA118" s="18">
        <f t="shared" si="147"/>
        <v>-0.72803598200899555</v>
      </c>
      <c r="EB118" s="15">
        <f>'Investment Analysis'!KM118</f>
        <v>2.3691943127962083</v>
      </c>
      <c r="EC118" s="48">
        <v>1007.25</v>
      </c>
      <c r="ED118" s="18">
        <f>'Investment Analysis'!KV118</f>
        <v>0.57425742574257432</v>
      </c>
      <c r="EE118" s="15">
        <f>'Investment Analysis'!KT118</f>
        <v>-0.3931297709923664</v>
      </c>
      <c r="EF118" s="48">
        <v>13725</v>
      </c>
      <c r="EG118" s="18">
        <f t="shared" si="118"/>
        <v>-0.42365835222978082</v>
      </c>
      <c r="EH118" s="15">
        <f>'Investment Analysis'!LH118</f>
        <v>0.532235556795981</v>
      </c>
      <c r="EI118" s="48">
        <v>7702.5</v>
      </c>
      <c r="EJ118" s="18">
        <f>'Investment Analysis'!LQ118</f>
        <v>0.51515151515151525</v>
      </c>
      <c r="EK118" s="15">
        <f>'Investment Analysis'!LO118</f>
        <v>0.35428571428571426</v>
      </c>
      <c r="EL118" s="48">
        <v>22620</v>
      </c>
      <c r="EM118" s="18" t="e">
        <f t="shared" si="152"/>
        <v>#DIV/0!</v>
      </c>
      <c r="EN118" s="15">
        <f>'Investment Analysis'!LX118</f>
        <v>0.63027027027027027</v>
      </c>
      <c r="EO118" s="48">
        <v>14605</v>
      </c>
      <c r="EP118" s="68">
        <f t="shared" si="143"/>
        <v>3.2262172284644195</v>
      </c>
      <c r="EQ118" s="15">
        <f>'Investment Analysis'!MC118</f>
        <v>-0.28808988764044946</v>
      </c>
      <c r="ER118" s="48">
        <v>11295.46</v>
      </c>
      <c r="ES118" s="18">
        <f>'Investment Analysis'!LX118</f>
        <v>0.63027027027027027</v>
      </c>
      <c r="ET118" s="15">
        <f>'Investment Analysis'!LA118</f>
        <v>-0.57959126928958726</v>
      </c>
      <c r="EU118" s="48">
        <v>35269</v>
      </c>
      <c r="EV118" s="18">
        <f>'Investment Analysis'!ML118</f>
        <v>1.5558172397550636</v>
      </c>
      <c r="EW118" s="15">
        <f>'Investment Analysis'!MJ118</f>
        <v>6.3126684636118595</v>
      </c>
      <c r="EX118" s="48">
        <v>46417</v>
      </c>
      <c r="EY118" s="18">
        <f t="shared" si="120"/>
        <v>-0.29774953666931425</v>
      </c>
      <c r="EZ118" s="15">
        <f>'Investment Analysis'!MQ118</f>
        <v>5.337569499602858E-2</v>
      </c>
      <c r="FA118" s="48"/>
      <c r="FB118" s="18">
        <f t="shared" si="121"/>
        <v>0</v>
      </c>
      <c r="FC118" s="15">
        <f>'Investment Analysis'!MX118</f>
        <v>-0.17920459990416876</v>
      </c>
      <c r="FD118" s="48">
        <v>17598.7</v>
      </c>
      <c r="FE118" s="18">
        <f t="shared" si="122"/>
        <v>0.1088030343124283</v>
      </c>
      <c r="FF118" s="15">
        <f>'Investment Analysis'!NE118</f>
        <v>0.85583524027459956</v>
      </c>
      <c r="FG118" s="48"/>
      <c r="FH118" s="18">
        <f t="shared" si="123"/>
        <v>0</v>
      </c>
      <c r="FI118" s="15">
        <f>'Investment Analysis'!NL118</f>
        <v>-0.9506153235410878</v>
      </c>
      <c r="FJ118" s="48">
        <v>26400</v>
      </c>
      <c r="FK118" s="18">
        <f t="shared" si="124"/>
        <v>0.38608870967741926</v>
      </c>
      <c r="FL118" s="15">
        <f>'Investment Analysis'!NS118</f>
        <v>2.657142857142857</v>
      </c>
      <c r="FM118" s="48">
        <v>22011.25</v>
      </c>
      <c r="FN118" s="18">
        <f t="shared" si="125"/>
        <v>-0.13267437141179667</v>
      </c>
      <c r="FO118" s="15">
        <f>'Investment Analysis'!NZ118</f>
        <v>1.8775603095130436E-3</v>
      </c>
      <c r="FP118" s="48"/>
      <c r="FQ118" s="18">
        <f t="shared" si="126"/>
        <v>0</v>
      </c>
      <c r="FR118" s="15">
        <f>'Investment Analysis'!OG118</f>
        <v>-0.99180218903708961</v>
      </c>
      <c r="FS118" s="48">
        <v>43824</v>
      </c>
      <c r="FT118" s="18">
        <f t="shared" si="127"/>
        <v>0.72076449627470041</v>
      </c>
      <c r="FU118" s="15">
        <f>'Investment Analysis'!ON118</f>
        <v>2.4412249705535927</v>
      </c>
      <c r="FV118" s="48"/>
      <c r="FW118" s="18">
        <f t="shared" si="128"/>
        <v>0</v>
      </c>
      <c r="FX118" s="15">
        <f>'Investment Analysis'!OU118</f>
        <v>-0.43246753246753245</v>
      </c>
      <c r="FY118" s="48"/>
      <c r="FZ118" s="18">
        <f t="shared" si="129"/>
        <v>0</v>
      </c>
      <c r="GA118" s="15">
        <f>'Investment Analysis'!PB118</f>
        <v>3.3378461538461535</v>
      </c>
      <c r="GB118" s="48">
        <v>18405.75</v>
      </c>
      <c r="GC118" s="18">
        <f>'Investment Analysis'!PK118</f>
        <v>0.17348061014679866</v>
      </c>
      <c r="GD118" s="15">
        <f>'Investment Analysis'!PI118</f>
        <v>-0.29520390580126366</v>
      </c>
      <c r="GE118" s="48">
        <v>10606.2</v>
      </c>
      <c r="GF118" s="18">
        <f>'Investment Analysis'!PY118</f>
        <v>0.10136452241715409</v>
      </c>
      <c r="GG118" s="15">
        <f>'Investment Analysis'!PW118</f>
        <v>-0.35206422018348627</v>
      </c>
      <c r="GH118" s="48">
        <v>20631.099999999999</v>
      </c>
      <c r="GI118" s="18">
        <f>'Investment Analysis'!QF118</f>
        <v>0.18332116407635327</v>
      </c>
      <c r="GJ118" s="15">
        <f>'Investment Analysis'!QD118</f>
        <v>-0.32751415276089985</v>
      </c>
      <c r="GK118" s="48">
        <v>12397.5</v>
      </c>
      <c r="GL118" s="18">
        <f>'Investment Analysis'!QM118</f>
        <v>0.13153846153846158</v>
      </c>
      <c r="GM118" s="15">
        <f>'Investment Analysis'!QK118</f>
        <v>-0.41394422310756962</v>
      </c>
      <c r="GN118" s="54">
        <v>11772</v>
      </c>
      <c r="GO118" s="18">
        <f>'Investment Analysis'!QT118</f>
        <v>0.13937282229965153</v>
      </c>
      <c r="GP118" s="15">
        <f>'Investment Analysis'!QR118</f>
        <v>-0.98405616909237181</v>
      </c>
      <c r="GQ118" s="48">
        <v>4902.1499999999996</v>
      </c>
      <c r="GR118" s="18">
        <f>'Investment Analysis'!RA118</f>
        <v>-0.30118512464241931</v>
      </c>
      <c r="GS118" s="15">
        <f>'Investment Analysis'!QY118</f>
        <v>-0.51558073654390935</v>
      </c>
      <c r="GT118" s="48">
        <v>33874</v>
      </c>
      <c r="GU118" s="18">
        <f>'Investment Analysis'!RH118</f>
        <v>0.44242424242424255</v>
      </c>
      <c r="GV118" s="15">
        <f>'Investment Analysis'!RF118</f>
        <v>-0.22877511341542442</v>
      </c>
      <c r="GW118" s="48"/>
      <c r="GX118" s="18">
        <f>'Investment Analysis'!RO118</f>
        <v>5.2257015046766983E-2</v>
      </c>
      <c r="GY118" s="15">
        <f>'Investment Analysis'!RM118</f>
        <v>-3.9799610353465124E-2</v>
      </c>
      <c r="GZ118" s="54">
        <v>2692</v>
      </c>
      <c r="HA118" s="18">
        <f>'Investment Analysis'!RV118</f>
        <v>-0.35412667946257192</v>
      </c>
      <c r="HB118" s="15">
        <f>'Investment Analysis'!RT118</f>
        <v>-8.0601092896174842E-2</v>
      </c>
      <c r="HC118" s="48">
        <v>19809</v>
      </c>
      <c r="HD118" s="18">
        <f>'Investment Analysis'!SC118</f>
        <v>0.7461324871082905</v>
      </c>
      <c r="HE118" s="15">
        <f>'Investment Analysis'!SA118</f>
        <v>-7.5154065834961668E-3</v>
      </c>
      <c r="HF118" s="54">
        <v>1132</v>
      </c>
      <c r="HG118" s="18">
        <f>'Investment Analysis'!SJ118</f>
        <v>-0.25819134993446918</v>
      </c>
      <c r="HH118" s="15">
        <f>'Investment Analysis'!SH118</f>
        <v>-9.4399999999999984E-2</v>
      </c>
      <c r="HI118" s="48">
        <v>7452</v>
      </c>
      <c r="HJ118" s="18">
        <f>'Investment Analysis'!SM118</f>
        <v>0.25038167938931283</v>
      </c>
      <c r="HK118" s="15">
        <f>'Investment Analysis'!SK118</f>
        <v>0</v>
      </c>
      <c r="HL118" s="48"/>
      <c r="HM118" s="18">
        <f>'Investment Analysis'!SP118</f>
        <v>0</v>
      </c>
      <c r="HN118" s="15">
        <f>'Investment Analysis'!SN118</f>
        <v>0.24965904511572359</v>
      </c>
      <c r="HO118" s="48">
        <v>4291.95</v>
      </c>
      <c r="HP118" s="18">
        <f>'Investment Analysis'!TE118</f>
        <v>0.77500000000000013</v>
      </c>
      <c r="HQ118" s="15">
        <f>'Investment Analysis'!TC118</f>
        <v>-0.31409462472132765</v>
      </c>
      <c r="HR118" s="48">
        <v>3624.9</v>
      </c>
      <c r="HS118" s="18">
        <f>'Investment Analysis'!TL118</f>
        <v>6.3126843657817025E-2</v>
      </c>
      <c r="HT118" s="15">
        <f>'Investment Analysis'!TJ118</f>
        <v>-0.18090909090909091</v>
      </c>
      <c r="HU118" s="48"/>
      <c r="HV118" s="18">
        <f>'Investment Analysis'!TS118</f>
        <v>0.61008403361344532</v>
      </c>
      <c r="HW118" s="15">
        <f>'Investment Analysis'!TQ118</f>
        <v>-0.30181542565208835</v>
      </c>
      <c r="HX118" s="48"/>
      <c r="HY118" s="18">
        <f>'Investment Analysis'!TZ118</f>
        <v>1.1169590643274856</v>
      </c>
      <c r="HZ118" s="15">
        <f>'Investment Analysis'!TX118</f>
        <v>-0.17913832199546487</v>
      </c>
      <c r="IA118" s="48"/>
      <c r="IB118" s="18">
        <f>'Investment Analysis'!UG118</f>
        <v>0</v>
      </c>
      <c r="IC118" s="15">
        <f>'Investment Analysis'!UE118</f>
        <v>0</v>
      </c>
      <c r="ID118" s="48"/>
      <c r="IE118" s="18">
        <f>'Investment Analysis'!UN118</f>
        <v>0</v>
      </c>
      <c r="IF118" s="15">
        <f>'Investment Analysis'!UL118</f>
        <v>0</v>
      </c>
      <c r="IG118" s="48"/>
      <c r="IH118" s="18">
        <f>'Investment Analysis'!UU118</f>
        <v>0</v>
      </c>
      <c r="II118" s="15">
        <f>'Investment Analysis'!US118</f>
        <v>0</v>
      </c>
      <c r="IJ118" s="48"/>
      <c r="IK118" s="18">
        <f>'Investment Analysis'!VB118</f>
        <v>0</v>
      </c>
      <c r="IL118" s="15">
        <f>'Investment Analysis'!UZ118</f>
        <v>0</v>
      </c>
      <c r="IM118" s="48"/>
      <c r="IN118" s="18">
        <f>'Investment Analysis'!VI118</f>
        <v>0</v>
      </c>
      <c r="IO118" s="15">
        <f>'Investment Analysis'!VG118</f>
        <v>0</v>
      </c>
      <c r="IP118" s="18"/>
      <c r="IQ118" s="18"/>
      <c r="IR118" s="18"/>
      <c r="IS118" s="108">
        <f t="shared" si="133"/>
        <v>9863.7700000002515</v>
      </c>
      <c r="IT118" s="48">
        <f t="shared" si="134"/>
        <v>1031385.4</v>
      </c>
      <c r="IU118" s="101">
        <f t="shared" si="130"/>
        <v>0</v>
      </c>
      <c r="IV118" s="101"/>
      <c r="IW118" s="15">
        <f t="shared" si="131"/>
        <v>-5.9025300524284778E-3</v>
      </c>
      <c r="IX118" s="113">
        <f t="shared" si="132"/>
        <v>-6123.9299999999348</v>
      </c>
      <c r="IY118" s="21">
        <f t="shared" si="150"/>
        <v>0.25683035972682328</v>
      </c>
      <c r="IZ118" s="173">
        <f t="shared" si="151"/>
        <v>212232.51</v>
      </c>
    </row>
    <row r="119" spans="1:260" x14ac:dyDescent="0.2">
      <c r="A119" s="3">
        <f>'Investment Analysis'!A119</f>
        <v>45818</v>
      </c>
      <c r="B119" s="4">
        <f>'Investment Analysis'!B119</f>
        <v>45818</v>
      </c>
      <c r="C119" s="27">
        <f>'Investment Analysis'!C119</f>
        <v>42866.81</v>
      </c>
      <c r="D119" s="14">
        <f>'Investment Analysis'!D119</f>
        <v>105.04999999999563</v>
      </c>
      <c r="E119" s="15">
        <f>'Investment Analysis'!E119</f>
        <v>2.4566341516344425E-3</v>
      </c>
      <c r="F119" s="13">
        <f>'Investment Analysis'!G119</f>
        <v>6038.81</v>
      </c>
      <c r="G119" s="14">
        <f>'Investment Analysis'!H119</f>
        <v>32.930000000000291</v>
      </c>
      <c r="H119" s="15">
        <f>'Investment Analysis'!I119</f>
        <v>5.4829600325015304E-3</v>
      </c>
      <c r="I119" s="13">
        <f>'Investment Analysis'!K119</f>
        <v>19714.990000000002</v>
      </c>
      <c r="J119" s="14">
        <f>'Investment Analysis'!L119</f>
        <v>123.75</v>
      </c>
      <c r="K119" s="15">
        <f>'Investment Analysis'!M119</f>
        <v>6.316598643067003E-3</v>
      </c>
      <c r="L119" s="41">
        <f>'Investment Analysis'!T119</f>
        <v>263.18658155842019</v>
      </c>
      <c r="M119" s="21">
        <f>'Investment Analysis'!V119</f>
        <v>2.2080937387696634E-3</v>
      </c>
      <c r="N119" s="21">
        <f>'Investment Analysis'!W119</f>
        <v>1.7265973667408483E-2</v>
      </c>
      <c r="P119" s="48">
        <f>'Investment Analysis'!Y119</f>
        <v>150171.49</v>
      </c>
      <c r="Q119" s="18"/>
      <c r="R119" s="83"/>
      <c r="S119" s="48">
        <v>4352.0200000000004</v>
      </c>
      <c r="T119" s="18">
        <f>'Investment Analysis'!AH119</f>
        <v>-1.0124576308490989E-3</v>
      </c>
      <c r="U119" s="15">
        <f>'Investment Analysis'!AF119</f>
        <v>0.37731383140134722</v>
      </c>
      <c r="V119" s="48">
        <v>7104.5</v>
      </c>
      <c r="W119" s="18">
        <f>'Investment Analysis'!AO119</f>
        <v>6.9424631478839621E-2</v>
      </c>
      <c r="X119" s="15">
        <f>'Investment Analysis'!AM119</f>
        <v>0.20913978494623639</v>
      </c>
      <c r="Y119" s="48">
        <v>9367.77</v>
      </c>
      <c r="Z119" s="18">
        <f t="shared" si="104"/>
        <v>-6.0969326383319922E-2</v>
      </c>
      <c r="AA119" s="15">
        <f>'Investment Analysis'!GM119</f>
        <v>-1.6931216931216946E-2</v>
      </c>
      <c r="AB119" s="48">
        <v>2503.17</v>
      </c>
      <c r="AC119" s="18">
        <f t="shared" si="137"/>
        <v>4.8216935786706721</v>
      </c>
      <c r="AD119" s="15">
        <f>'Investment Analysis'!AT119</f>
        <v>0.22872032426172551</v>
      </c>
      <c r="AE119" s="48">
        <v>11257.03</v>
      </c>
      <c r="AF119" s="18">
        <f>'Investment Analysis'!BC119</f>
        <v>2.9335422890445217E-2</v>
      </c>
      <c r="AG119" s="15">
        <f>'Investment Analysis'!BA119</f>
        <v>0.56733780760626407</v>
      </c>
      <c r="AH119" s="48"/>
      <c r="AI119" s="18">
        <f t="shared" si="138"/>
        <v>0</v>
      </c>
      <c r="AJ119" s="15">
        <f>'Investment Analysis'!BH119</f>
        <v>0</v>
      </c>
      <c r="AK119" s="48">
        <v>19505.5</v>
      </c>
      <c r="AL119" s="18">
        <f t="shared" si="139"/>
        <v>5.8899142188718479</v>
      </c>
      <c r="AM119" s="15">
        <f>'Investment Analysis'!BO119</f>
        <v>0.21606601549343196</v>
      </c>
      <c r="AN119" s="48">
        <v>14511.9</v>
      </c>
      <c r="AO119" s="18">
        <f t="shared" si="98"/>
        <v>8.5930818965517251</v>
      </c>
      <c r="AP119" s="15">
        <f>'Investment Analysis'!BV119</f>
        <v>6.9779924852388667E-2</v>
      </c>
      <c r="AQ119" s="48">
        <v>5134.93</v>
      </c>
      <c r="AR119" s="18">
        <f t="shared" si="99"/>
        <v>2.8269860000000002</v>
      </c>
      <c r="AS119" s="15">
        <f>'Investment Analysis'!CC119</f>
        <v>0</v>
      </c>
      <c r="AT119" s="48">
        <v>23725.37</v>
      </c>
      <c r="AU119" s="18">
        <f>'Investment Analysis'!CL119</f>
        <v>-8.3818393480791592E-2</v>
      </c>
      <c r="AV119" s="15">
        <f>'Investment Analysis'!CJ119</f>
        <v>4.1349652662917631E-2</v>
      </c>
      <c r="AW119" s="48">
        <v>17753.54</v>
      </c>
      <c r="AX119" s="18">
        <f t="shared" si="140"/>
        <v>2.6531206152886809E-2</v>
      </c>
      <c r="AY119" s="15">
        <f>'Investment Analysis'!CQ119</f>
        <v>3.5737077217613308E-2</v>
      </c>
      <c r="AZ119" s="48">
        <v>15568.08</v>
      </c>
      <c r="BA119" s="18">
        <f>'Investment Analysis'!CZ119</f>
        <v>-2.7360515021459312E-2</v>
      </c>
      <c r="BB119" s="15">
        <f>'Investment Analysis'!CX119</f>
        <v>0.12783825816485225</v>
      </c>
      <c r="BC119" s="48">
        <v>9273.07</v>
      </c>
      <c r="BD119" s="18">
        <f t="shared" si="141"/>
        <v>2.9112707897619758</v>
      </c>
      <c r="BE119" s="15">
        <f>'Investment Analysis'!DE119</f>
        <v>-9.6021947873799793E-2</v>
      </c>
      <c r="BF119" s="48">
        <v>4666.4399999999996</v>
      </c>
      <c r="BG119" s="18">
        <f>'Investment Analysis'!DN119</f>
        <v>0.16935483870967744</v>
      </c>
      <c r="BH119" s="15">
        <f>'Investment Analysis'!DL119</f>
        <v>0.11664779161947902</v>
      </c>
      <c r="BI119" s="48">
        <v>2525.59</v>
      </c>
      <c r="BJ119" s="18">
        <f>'Investment Analysis'!EB119</f>
        <v>-1.6133851210038817E-2</v>
      </c>
      <c r="BK119" s="15">
        <f>'Investment Analysis'!DZ119</f>
        <v>0.75720384204909297</v>
      </c>
      <c r="BL119" s="48">
        <v>20020.13</v>
      </c>
      <c r="BM119" s="18">
        <f>'Investment Analysis'!EI119</f>
        <v>-1.193058568329731E-2</v>
      </c>
      <c r="BN119" s="15">
        <f>'Investment Analysis'!EG119</f>
        <v>0.73276271992391806</v>
      </c>
      <c r="BO119" s="48">
        <v>10167.58</v>
      </c>
      <c r="BP119" s="18">
        <f>'Investment Analysis'!DU119</f>
        <v>9.5588235294117668E-2</v>
      </c>
      <c r="BQ119" s="15">
        <f>'Investment Analysis'!DS119</f>
        <v>0</v>
      </c>
      <c r="BR119" s="48">
        <v>11227.88</v>
      </c>
      <c r="BS119" s="18">
        <f>'Investment Analysis'!EP119</f>
        <v>8.2839173405211131E-2</v>
      </c>
      <c r="BT119" s="15">
        <f>'Investment Analysis'!EN119</f>
        <v>0.86736907344282588</v>
      </c>
      <c r="BU119" s="48">
        <v>13550.92</v>
      </c>
      <c r="BV119" s="18">
        <f t="shared" si="142"/>
        <v>0.45045901198007793</v>
      </c>
      <c r="BW119" s="15">
        <f>'Investment Analysis'!EU119</f>
        <v>6.8175307934689275E-2</v>
      </c>
      <c r="BX119" s="48">
        <v>20875.52</v>
      </c>
      <c r="BY119" s="18">
        <f t="shared" si="148"/>
        <v>-0.70622399999999996</v>
      </c>
      <c r="BZ119" s="15">
        <f>'Investment Analysis'!FB119</f>
        <v>0</v>
      </c>
      <c r="CA119" s="48">
        <v>20689.240000000002</v>
      </c>
      <c r="CB119" s="18">
        <f t="shared" si="144"/>
        <v>-0.10822241379310338</v>
      </c>
      <c r="CC119" s="15">
        <f>'Investment Analysis'!FI119</f>
        <v>-3.9945836154366948E-2</v>
      </c>
      <c r="CD119" s="48">
        <v>18188.080000000002</v>
      </c>
      <c r="CE119" s="18">
        <f>'Investment Analysis'!FR119</f>
        <v>4.2386876582627452E-3</v>
      </c>
      <c r="CF119" s="15">
        <f>'Investment Analysis'!FP119</f>
        <v>0.56888544891640869</v>
      </c>
      <c r="CG119" s="48">
        <v>4990.7</v>
      </c>
      <c r="CH119" s="18">
        <f>'Investment Analysis'!FR119</f>
        <v>4.2386876582627452E-3</v>
      </c>
      <c r="CI119" s="15">
        <f>'Investment Analysis'!FW119</f>
        <v>5.293649892082241E-2</v>
      </c>
      <c r="CJ119" s="48"/>
      <c r="CK119" s="18">
        <f t="shared" si="149"/>
        <v>0</v>
      </c>
      <c r="CL119" s="15">
        <f>'Investment Analysis'!GD119</f>
        <v>0</v>
      </c>
      <c r="CM119" s="48">
        <v>35463.47</v>
      </c>
      <c r="CN119" s="18">
        <f t="shared" si="105"/>
        <v>0.42138156312625258</v>
      </c>
      <c r="CO119" s="15">
        <f>'Investment Analysis'!GT119</f>
        <v>-5.9816513761467856E-2</v>
      </c>
      <c r="CP119" s="48">
        <v>24456.75</v>
      </c>
      <c r="CQ119" s="18">
        <f t="shared" si="106"/>
        <v>0.13666150778711958</v>
      </c>
      <c r="CR119" s="15">
        <f>'Investment Analysis'!HG119</f>
        <v>0.83186337846188407</v>
      </c>
      <c r="CS119" s="48">
        <v>3840</v>
      </c>
      <c r="CT119" s="18">
        <f t="shared" si="107"/>
        <v>-0.83007044995928769</v>
      </c>
      <c r="CU119" s="15">
        <f>'Investment Analysis'!HN119</f>
        <v>14.846774193548388</v>
      </c>
      <c r="CV119" s="48">
        <v>7917.8</v>
      </c>
      <c r="CW119" s="18">
        <f t="shared" si="108"/>
        <v>-0.72515750559730641</v>
      </c>
      <c r="CX119" s="15">
        <f>'Investment Analysis'!IB119</f>
        <v>0.35939565627950898</v>
      </c>
      <c r="CY119" s="48">
        <v>9785.2000000000007</v>
      </c>
      <c r="CZ119" s="18">
        <f t="shared" si="109"/>
        <v>-0.45288230360637399</v>
      </c>
      <c r="DA119" s="15">
        <f>'Investment Analysis'!II119</f>
        <v>0.39788571428571429</v>
      </c>
      <c r="DB119" s="48">
        <v>5582.5</v>
      </c>
      <c r="DC119" s="18">
        <f t="shared" si="110"/>
        <v>-9.7121823584194415E-3</v>
      </c>
      <c r="DD119" s="15">
        <f>'Investment Analysis'!IP119</f>
        <v>3.3639914079281388</v>
      </c>
      <c r="DE119" s="48">
        <v>19149</v>
      </c>
      <c r="DF119" s="18">
        <f>'Investment Analysis'!IY119</f>
        <v>0.24207044172017897</v>
      </c>
      <c r="DG119" s="15">
        <f>'Investment Analysis'!IW119</f>
        <v>2.4975342465753423</v>
      </c>
      <c r="DH119" s="48">
        <v>21072</v>
      </c>
      <c r="DI119" s="18">
        <f t="shared" si="111"/>
        <v>2.2562739522808752</v>
      </c>
      <c r="DJ119" s="15">
        <f>'Investment Analysis'!JD119</f>
        <v>0.42071197411003236</v>
      </c>
      <c r="DK119" s="48">
        <v>23546</v>
      </c>
      <c r="DL119" s="18">
        <f t="shared" si="112"/>
        <v>3.5034507011297199E-2</v>
      </c>
      <c r="DM119" s="15">
        <f>'Investment Analysis'!JK119</f>
        <v>0.15793356118911214</v>
      </c>
      <c r="DN119" s="48">
        <v>1072.2</v>
      </c>
      <c r="DO119" s="18">
        <f t="shared" si="113"/>
        <v>-1.3161527841693469E-2</v>
      </c>
      <c r="DP119" s="15">
        <f>'Investment Analysis'!HU119</f>
        <v>1.9475274725274729</v>
      </c>
      <c r="DQ119" s="48">
        <v>17785.25</v>
      </c>
      <c r="DR119" s="18">
        <f t="shared" si="114"/>
        <v>-0.39985658849333561</v>
      </c>
      <c r="DS119" s="15">
        <f>'Investment Analysis'!JR119</f>
        <v>-0.55255609920701865</v>
      </c>
      <c r="DT119" s="48">
        <v>20730</v>
      </c>
      <c r="DU119" s="18">
        <f t="shared" si="153"/>
        <v>6.9444505928853753</v>
      </c>
      <c r="DV119" s="15">
        <f>'Investment Analysis'!JY119</f>
        <v>-0.375494071146245</v>
      </c>
      <c r="DW119" s="48">
        <v>5036.3500000000004</v>
      </c>
      <c r="DX119" s="18">
        <f t="shared" si="116"/>
        <v>-0.63065781754180106</v>
      </c>
      <c r="DY119" s="15">
        <f>'Investment Analysis'!KF119</f>
        <v>-2.3613963039014418E-2</v>
      </c>
      <c r="DZ119" s="48">
        <v>5362</v>
      </c>
      <c r="EA119" s="18">
        <f t="shared" si="147"/>
        <v>-0.73203398300849576</v>
      </c>
      <c r="EB119" s="15">
        <f>'Investment Analysis'!KM119</f>
        <v>2.2478672985781989</v>
      </c>
      <c r="EC119" s="48">
        <v>1013.35</v>
      </c>
      <c r="ED119" s="18">
        <f>'Investment Analysis'!KV119</f>
        <v>0.52871287128712874</v>
      </c>
      <c r="EE119" s="15">
        <f>'Investment Analysis'!KT119</f>
        <v>-0.41068702290076337</v>
      </c>
      <c r="EF119" s="48">
        <v>13432.5</v>
      </c>
      <c r="EG119" s="18">
        <f t="shared" si="118"/>
        <v>-0.43594104308390025</v>
      </c>
      <c r="EH119" s="15">
        <f>'Investment Analysis'!LH119</f>
        <v>0.49986045213508246</v>
      </c>
      <c r="EI119" s="48">
        <v>7608.25</v>
      </c>
      <c r="EJ119" s="18">
        <f>'Investment Analysis'!LQ119</f>
        <v>0.49635596471039523</v>
      </c>
      <c r="EK119" s="15">
        <f>'Investment Analysis'!LO119</f>
        <v>0.33748571428571428</v>
      </c>
      <c r="EL119" s="48">
        <v>22215</v>
      </c>
      <c r="EM119" s="18" t="e">
        <f t="shared" si="152"/>
        <v>#DIV/0!</v>
      </c>
      <c r="EN119" s="15">
        <f>'Investment Analysis'!LX119</f>
        <v>0.60108108108108116</v>
      </c>
      <c r="EO119" s="48">
        <v>14245</v>
      </c>
      <c r="EP119" s="68">
        <f t="shared" si="143"/>
        <v>3.1183520599250936</v>
      </c>
      <c r="EQ119" s="15">
        <f>'Investment Analysis'!MC119</f>
        <v>-0.29617977528089889</v>
      </c>
      <c r="ER119" s="48">
        <v>11107.69</v>
      </c>
      <c r="ES119" s="18">
        <f>'Investment Analysis'!LX119</f>
        <v>0.60108108108108116</v>
      </c>
      <c r="ET119" s="15">
        <f>'Investment Analysis'!LA119</f>
        <v>-0.60753510357291807</v>
      </c>
      <c r="EU119" s="48">
        <v>34151</v>
      </c>
      <c r="EV119" s="18">
        <f>'Investment Analysis'!ML119</f>
        <v>1.4766839378238341</v>
      </c>
      <c r="EW119" s="15">
        <f>'Investment Analysis'!MJ119</f>
        <v>6.0862533692722369</v>
      </c>
      <c r="EX119" s="48">
        <v>46098.5</v>
      </c>
      <c r="EY119" s="18">
        <f t="shared" si="120"/>
        <v>-0.30256817580090017</v>
      </c>
      <c r="EZ119" s="15">
        <f>'Investment Analysis'!MQ119</f>
        <v>4.6386020651310589E-2</v>
      </c>
      <c r="FA119" s="48"/>
      <c r="FB119" s="18">
        <f t="shared" si="121"/>
        <v>0</v>
      </c>
      <c r="FC119" s="15">
        <f>'Investment Analysis'!MX119</f>
        <v>-0.20795400095831335</v>
      </c>
      <c r="FD119" s="48">
        <v>16940</v>
      </c>
      <c r="FE119" s="18">
        <f t="shared" si="122"/>
        <v>6.7301755314457021E-2</v>
      </c>
      <c r="FF119" s="15">
        <f>'Investment Analysis'!NE119</f>
        <v>0.78637336679707681</v>
      </c>
      <c r="FG119" s="48"/>
      <c r="FH119" s="18">
        <f t="shared" si="123"/>
        <v>0</v>
      </c>
      <c r="FI119" s="15">
        <f>'Investment Analysis'!NL119</f>
        <v>-0.951329892814609</v>
      </c>
      <c r="FJ119" s="48">
        <v>25592.05</v>
      </c>
      <c r="FK119" s="18">
        <f t="shared" si="124"/>
        <v>0.34366861979166652</v>
      </c>
      <c r="FL119" s="15">
        <f>'Investment Analysis'!NS119</f>
        <v>2.5452952380952381</v>
      </c>
      <c r="FM119" s="48">
        <v>22325</v>
      </c>
      <c r="FN119" s="18">
        <f t="shared" si="125"/>
        <v>-0.12031144718125325</v>
      </c>
      <c r="FO119" s="15">
        <f>'Investment Analysis'!NZ119</f>
        <v>1.615839781520257E-2</v>
      </c>
      <c r="FP119" s="423"/>
      <c r="FQ119" s="18">
        <f t="shared" si="126"/>
        <v>0</v>
      </c>
      <c r="FR119" s="15">
        <f>'Investment Analysis'!OG119</f>
        <v>-0.99202375149554656</v>
      </c>
      <c r="FS119" s="48">
        <v>43776</v>
      </c>
      <c r="FT119" s="18">
        <f t="shared" si="127"/>
        <v>0.7188797596960862</v>
      </c>
      <c r="FU119" s="15">
        <f>'Investment Analysis'!ON119</f>
        <v>2.4334511189634864</v>
      </c>
      <c r="FV119" s="48"/>
      <c r="FW119" s="18">
        <f t="shared" si="128"/>
        <v>0</v>
      </c>
      <c r="FX119" s="15">
        <f>'Investment Analysis'!OU119</f>
        <v>-0.44935064935064933</v>
      </c>
      <c r="FY119" s="48"/>
      <c r="FZ119" s="18">
        <f t="shared" si="129"/>
        <v>0</v>
      </c>
      <c r="GA119" s="15">
        <f>'Investment Analysis'!PB119</f>
        <v>3.2621538461538466</v>
      </c>
      <c r="GB119" s="48">
        <v>18359.25</v>
      </c>
      <c r="GC119" s="18">
        <f>'Investment Analysis'!PK119</f>
        <v>0.17152010711040983</v>
      </c>
      <c r="GD119" s="15">
        <f>'Investment Analysis'!PI119</f>
        <v>-0.29638139000574382</v>
      </c>
      <c r="GE119" s="48">
        <v>10419.6</v>
      </c>
      <c r="GF119" s="18">
        <f>'Investment Analysis'!PY119</f>
        <v>4.483430799220281E-2</v>
      </c>
      <c r="GG119" s="15">
        <f>'Investment Analysis'!PW119</f>
        <v>-0.38532110091743121</v>
      </c>
      <c r="GH119" s="48">
        <v>20556.2</v>
      </c>
      <c r="GI119" s="18">
        <f>'Investment Analysis'!QF119</f>
        <v>0.15051632418900587</v>
      </c>
      <c r="GJ119" s="15">
        <f>'Investment Analysis'!QD119</f>
        <v>-0.34615726607190489</v>
      </c>
      <c r="GK119" s="48">
        <v>11948</v>
      </c>
      <c r="GL119" s="18">
        <f>'Investment Analysis'!QM119</f>
        <v>0.10384615384615385</v>
      </c>
      <c r="GM119" s="15">
        <f>'Investment Analysis'!QK119</f>
        <v>-0.42828685258964139</v>
      </c>
      <c r="GN119" s="48">
        <v>11520</v>
      </c>
      <c r="GO119" s="18">
        <f>'Investment Analysis'!QT119</f>
        <v>0.11498257839721257</v>
      </c>
      <c r="GP119" s="15">
        <f>'Investment Analysis'!QR119</f>
        <v>-0.98439747434115898</v>
      </c>
      <c r="GQ119" s="48">
        <v>4849.3500000000004</v>
      </c>
      <c r="GR119" s="18">
        <f>'Investment Analysis'!RA119</f>
        <v>-0.30813240702901512</v>
      </c>
      <c r="GS119" s="15">
        <f>'Investment Analysis'!QY119</f>
        <v>-0.52039660056657222</v>
      </c>
      <c r="GT119" s="48">
        <v>32930</v>
      </c>
      <c r="GU119" s="18">
        <f>'Investment Analysis'!RH119</f>
        <v>0.46222222222222215</v>
      </c>
      <c r="GV119" s="15">
        <f>'Investment Analysis'!RF119</f>
        <v>-0.21818967379563625</v>
      </c>
      <c r="GW119" s="48"/>
      <c r="GX119" s="18">
        <f>'Investment Analysis'!RO119</f>
        <v>8.0012200081333917E-2</v>
      </c>
      <c r="GY119" s="15">
        <f>'Investment Analysis'!RM119</f>
        <v>-1.4472585583078228E-2</v>
      </c>
      <c r="GZ119" s="48">
        <v>2696</v>
      </c>
      <c r="HA119" s="18">
        <f>'Investment Analysis'!RV119</f>
        <v>-0.3531669865642994</v>
      </c>
      <c r="HB119" s="15">
        <f>'Investment Analysis'!RT119</f>
        <v>-7.9234972677595633E-2</v>
      </c>
      <c r="HC119" s="48">
        <v>19921.5</v>
      </c>
      <c r="HD119" s="18">
        <f>'Investment Analysis'!SC119</f>
        <v>0.75604918683062294</v>
      </c>
      <c r="HE119" s="15">
        <f>'Investment Analysis'!SA119</f>
        <v>-1.8788516458740417E-3</v>
      </c>
      <c r="HF119" s="48">
        <v>1124</v>
      </c>
      <c r="HG119" s="18">
        <f>'Investment Analysis'!SJ119</f>
        <v>-0.26343381389252946</v>
      </c>
      <c r="HH119" s="15">
        <f>'Investment Analysis'!SH119</f>
        <v>-0.10079999999999999</v>
      </c>
      <c r="HI119" s="48">
        <v>7712</v>
      </c>
      <c r="HJ119" s="18">
        <f>'Investment Analysis'!SM119</f>
        <v>-2.1978021978021862E-2</v>
      </c>
      <c r="HK119" s="15">
        <f>'Investment Analysis'!SK119</f>
        <v>0</v>
      </c>
      <c r="HL119" s="48"/>
      <c r="HM119" s="18">
        <f>'Investment Analysis'!SP119</f>
        <v>0</v>
      </c>
      <c r="HN119" s="15">
        <f>'Investment Analysis'!SN119</f>
        <v>-2.4186115716791527E-2</v>
      </c>
      <c r="HO119" s="48">
        <v>4220.6499999999996</v>
      </c>
      <c r="HP119" s="18">
        <f>'Investment Analysis'!TE119</f>
        <v>0.74551282051282053</v>
      </c>
      <c r="HQ119" s="15">
        <f>'Investment Analysis'!TC119</f>
        <v>-0.32548922467178593</v>
      </c>
      <c r="HR119" s="48">
        <v>3620</v>
      </c>
      <c r="HS119" s="18">
        <f>'Investment Analysis'!TL119</f>
        <v>7.3746312684365684E-2</v>
      </c>
      <c r="HT119" s="15">
        <f>'Investment Analysis'!TJ119</f>
        <v>-0.17272727272727276</v>
      </c>
      <c r="HU119" s="48"/>
      <c r="HV119" s="18">
        <f>'Investment Analysis'!TS119</f>
        <v>0.67563025210084038</v>
      </c>
      <c r="HW119" s="15">
        <f>'Investment Analysis'!TQ119</f>
        <v>-0.27339246281329022</v>
      </c>
      <c r="HX119" s="48"/>
      <c r="HY119" s="18">
        <f>'Investment Analysis'!TZ119</f>
        <v>1.0116959064327486</v>
      </c>
      <c r="HZ119" s="15">
        <f>'Investment Analysis'!TX119</f>
        <v>-0.21995464852607713</v>
      </c>
      <c r="IA119" s="48"/>
      <c r="IB119" s="18">
        <f>'Investment Analysis'!UG119</f>
        <v>0</v>
      </c>
      <c r="IC119" s="15">
        <f>'Investment Analysis'!UE119</f>
        <v>0</v>
      </c>
      <c r="ID119" s="48"/>
      <c r="IE119" s="18">
        <f>'Investment Analysis'!UN119</f>
        <v>0</v>
      </c>
      <c r="IF119" s="15">
        <f>'Investment Analysis'!UL119</f>
        <v>0</v>
      </c>
      <c r="IG119" s="48"/>
      <c r="IH119" s="18">
        <f>'Investment Analysis'!UU119</f>
        <v>0</v>
      </c>
      <c r="II119" s="15">
        <f>'Investment Analysis'!US119</f>
        <v>0</v>
      </c>
      <c r="IJ119" s="48"/>
      <c r="IK119" s="18">
        <f>'Investment Analysis'!VB119</f>
        <v>0</v>
      </c>
      <c r="IL119" s="15">
        <f>'Investment Analysis'!UZ119</f>
        <v>0</v>
      </c>
      <c r="IM119" s="48"/>
      <c r="IN119" s="18">
        <f>'Investment Analysis'!VI119</f>
        <v>0</v>
      </c>
      <c r="IO119" s="15">
        <f>'Investment Analysis'!VG119</f>
        <v>0</v>
      </c>
      <c r="IP119" s="18"/>
      <c r="IQ119" s="18"/>
      <c r="IR119" s="18"/>
      <c r="IS119" s="108">
        <f t="shared" si="133"/>
        <v>-5075.5400000001537</v>
      </c>
      <c r="IT119" s="48">
        <f t="shared" si="134"/>
        <v>1026309.8599999999</v>
      </c>
      <c r="IU119" s="101">
        <f t="shared" si="130"/>
        <v>0</v>
      </c>
      <c r="IV119" s="101"/>
      <c r="IW119" s="15">
        <f t="shared" si="131"/>
        <v>-1.0794572806395957E-2</v>
      </c>
      <c r="IX119" s="113">
        <f t="shared" si="132"/>
        <v>-11199.470000000088</v>
      </c>
      <c r="IY119" s="21">
        <f t="shared" si="150"/>
        <v>0.25068826225076779</v>
      </c>
      <c r="IZ119" s="173">
        <f t="shared" si="151"/>
        <v>207156.96999999986</v>
      </c>
    </row>
    <row r="120" spans="1:260" x14ac:dyDescent="0.2">
      <c r="A120" s="3">
        <f>'Investment Analysis'!A120</f>
        <v>45819</v>
      </c>
      <c r="B120" s="4">
        <f>'Investment Analysis'!B120</f>
        <v>45819</v>
      </c>
      <c r="C120" s="27">
        <f>'Investment Analysis'!C120</f>
        <v>42865.77</v>
      </c>
      <c r="D120" s="14">
        <f>'Investment Analysis'!D120</f>
        <v>-1.0400000000008731</v>
      </c>
      <c r="E120" s="15">
        <f>'Investment Analysis'!E120</f>
        <v>-2.4261194149993273E-5</v>
      </c>
      <c r="F120" s="13">
        <f>'Investment Analysis'!G120</f>
        <v>6022.24</v>
      </c>
      <c r="G120" s="14">
        <f>'Investment Analysis'!H120</f>
        <v>-16.570000000000618</v>
      </c>
      <c r="H120" s="15">
        <f>'Investment Analysis'!I120</f>
        <v>-2.7439180898224348E-3</v>
      </c>
      <c r="I120" s="13">
        <f>'Investment Analysis'!K120</f>
        <v>19615.88</v>
      </c>
      <c r="J120" s="14">
        <f>'Investment Analysis'!L120</f>
        <v>-99.110000000000582</v>
      </c>
      <c r="K120" s="15">
        <f>'Investment Analysis'!M120</f>
        <v>-5.027139247851537E-3</v>
      </c>
      <c r="L120" s="41">
        <f>'Investment Analysis'!T120</f>
        <v>262.88702991008233</v>
      </c>
      <c r="M120" s="21">
        <f>'Investment Analysis'!V120</f>
        <v>-1.1381721916220167E-3</v>
      </c>
      <c r="N120" s="21">
        <f>'Investment Analysis'!W120</f>
        <v>1.6108149824696941E-2</v>
      </c>
      <c r="P120" s="48">
        <f>'Investment Analysis'!Y120</f>
        <v>140260.63999999998</v>
      </c>
      <c r="Q120" s="18"/>
      <c r="R120" s="83"/>
      <c r="S120" s="48">
        <v>4335.72</v>
      </c>
      <c r="T120" s="18">
        <f>'Investment Analysis'!AH120</f>
        <v>-4.754148875291562E-3</v>
      </c>
      <c r="U120" s="15">
        <f>'Investment Analysis'!AF120</f>
        <v>0.37215512532621225</v>
      </c>
      <c r="V120" s="48">
        <v>7079.22</v>
      </c>
      <c r="W120" s="18">
        <f>'Investment Analysis'!AO120</f>
        <v>6.5620542082738889E-2</v>
      </c>
      <c r="X120" s="15">
        <f>'Investment Analysis'!AM120</f>
        <v>0.20483870967741927</v>
      </c>
      <c r="Y120" s="48">
        <v>9297.18</v>
      </c>
      <c r="Z120" s="18">
        <f t="shared" si="104"/>
        <v>-6.8045308740978319E-2</v>
      </c>
      <c r="AA120" s="15">
        <f>'Investment Analysis'!GM120</f>
        <v>-2.4338624338624198E-2</v>
      </c>
      <c r="AB120" s="48">
        <v>2491.37</v>
      </c>
      <c r="AC120" s="18">
        <f t="shared" si="137"/>
        <v>4.8172624859181372</v>
      </c>
      <c r="AD120" s="15">
        <f>'Investment Analysis'!AT120</f>
        <v>0.22292993630573257</v>
      </c>
      <c r="AE120" s="48">
        <v>11225.96</v>
      </c>
      <c r="AF120" s="18">
        <f>'Investment Analysis'!BC120</f>
        <v>2.6494931191537278E-2</v>
      </c>
      <c r="AG120" s="15">
        <f>'Investment Analysis'!BA120</f>
        <v>0.56301267710663683</v>
      </c>
      <c r="AH120" s="48"/>
      <c r="AI120" s="18">
        <f t="shared" si="138"/>
        <v>0</v>
      </c>
      <c r="AJ120" s="15">
        <f>'Investment Analysis'!BH120</f>
        <v>0</v>
      </c>
      <c r="AK120" s="48">
        <v>19589.240000000002</v>
      </c>
      <c r="AL120" s="18">
        <f t="shared" si="139"/>
        <v>5.9116818299974012</v>
      </c>
      <c r="AM120" s="15">
        <f>'Investment Analysis'!BO120</f>
        <v>0.22128662849444244</v>
      </c>
      <c r="AN120" s="48">
        <v>14519.19</v>
      </c>
      <c r="AO120" s="18">
        <f t="shared" ref="AO120:AO183" si="154">IF(AN120&gt;0,(AN120+25000+5000-AO$5)/AO$5,0)</f>
        <v>8.5946530172413791</v>
      </c>
      <c r="AP120" s="15">
        <f>'Investment Analysis'!BV120</f>
        <v>7.0316693505099434E-2</v>
      </c>
      <c r="AQ120" s="48">
        <v>5118.8999999999996</v>
      </c>
      <c r="AR120" s="18">
        <f t="shared" ref="AR120:AR183" si="155">IF(AQ120&gt;0,(AQ120+10000+4000-AR$5)/AR$5,0)</f>
        <v>2.8237800000000002</v>
      </c>
      <c r="AS120" s="15">
        <f>'Investment Analysis'!CC120</f>
        <v>0</v>
      </c>
      <c r="AT120" s="48">
        <v>23521.88</v>
      </c>
      <c r="AU120" s="18">
        <f>'Investment Analysis'!CL120</f>
        <v>-9.1676367869615791E-2</v>
      </c>
      <c r="AV120" s="15">
        <f>'Investment Analysis'!CJ120</f>
        <v>3.2418127687727435E-2</v>
      </c>
      <c r="AW120" s="48">
        <v>17737.13</v>
      </c>
      <c r="AX120" s="18">
        <f t="shared" si="140"/>
        <v>2.5678428519461675E-2</v>
      </c>
      <c r="AY120" s="15">
        <f>'Investment Analysis'!CQ120</f>
        <v>3.4779834077855773E-2</v>
      </c>
      <c r="AZ120" s="48">
        <v>15516.56</v>
      </c>
      <c r="BA120" s="18">
        <f>'Investment Analysis'!CZ120</f>
        <v>-3.0579399141630915E-2</v>
      </c>
      <c r="BB120" s="15">
        <f>'Investment Analysis'!CX120</f>
        <v>0.12410575427682743</v>
      </c>
      <c r="BC120" s="48">
        <v>9226.17</v>
      </c>
      <c r="BD120" s="18">
        <f t="shared" si="141"/>
        <v>2.9065999402449951</v>
      </c>
      <c r="BE120" s="15">
        <f>'Investment Analysis'!DE120</f>
        <v>-0.10059442158207586</v>
      </c>
      <c r="BF120" s="48">
        <v>4662.6499999999996</v>
      </c>
      <c r="BG120" s="18">
        <f>'Investment Analysis'!DN120</f>
        <v>0.16840607210626191</v>
      </c>
      <c r="BH120" s="15">
        <f>'Investment Analysis'!DL120</f>
        <v>0.11574178935447338</v>
      </c>
      <c r="BI120" s="48">
        <v>2524.83</v>
      </c>
      <c r="BJ120" s="18">
        <f>'Investment Analysis'!EB120</f>
        <v>-1.6432626232446883E-2</v>
      </c>
      <c r="BK120" s="15">
        <f>'Investment Analysis'!DZ120</f>
        <v>0.75667022411953067</v>
      </c>
      <c r="BL120" s="48">
        <v>19904.759999999998</v>
      </c>
      <c r="BM120" s="18">
        <f>'Investment Analysis'!EI120</f>
        <v>-1.7624728850325531E-2</v>
      </c>
      <c r="BN120" s="15">
        <f>'Investment Analysis'!EG120</f>
        <v>0.72277698525915335</v>
      </c>
      <c r="BO120" s="48">
        <v>10228.5</v>
      </c>
      <c r="BP120" s="18">
        <f>'Investment Analysis'!DU120</f>
        <v>0.10215336134453784</v>
      </c>
      <c r="BQ120" s="15">
        <f>'Investment Analysis'!DS120</f>
        <v>0</v>
      </c>
      <c r="BR120" s="48">
        <v>11188.75</v>
      </c>
      <c r="BS120" s="18">
        <f>'Investment Analysis'!EP120</f>
        <v>7.906558849955074E-2</v>
      </c>
      <c r="BT120" s="15">
        <f>'Investment Analysis'!EN120</f>
        <v>0.86086148125193651</v>
      </c>
      <c r="BU120" s="48">
        <v>13467.34</v>
      </c>
      <c r="BV120" s="18">
        <f t="shared" si="142"/>
        <v>0.44483375959079285</v>
      </c>
      <c r="BW120" s="15">
        <f>'Investment Analysis'!EU120</f>
        <v>6.1586937840160581E-2</v>
      </c>
      <c r="BX120" s="48">
        <v>21101.65</v>
      </c>
      <c r="BY120" s="18">
        <f t="shared" si="148"/>
        <v>-0.69491749999999997</v>
      </c>
      <c r="BZ120" s="15">
        <f>'Investment Analysis'!FB120</f>
        <v>0</v>
      </c>
      <c r="CA120" s="48">
        <v>21046.7</v>
      </c>
      <c r="CB120" s="18">
        <f t="shared" si="144"/>
        <v>-9.281465517241376E-2</v>
      </c>
      <c r="CC120" s="15">
        <f>'Investment Analysis'!FI120</f>
        <v>-2.3358158429248401E-2</v>
      </c>
      <c r="CD120" s="48">
        <v>18277.810000000001</v>
      </c>
      <c r="CE120" s="18">
        <f>'Investment Analysis'!FR120</f>
        <v>9.1929979081802043E-3</v>
      </c>
      <c r="CF120" s="15">
        <f>'Investment Analysis'!FP120</f>
        <v>0.57662538699690413</v>
      </c>
      <c r="CG120" s="48">
        <v>4962.17</v>
      </c>
      <c r="CH120" s="18">
        <f>'Investment Analysis'!FR120</f>
        <v>9.1929979081802043E-3</v>
      </c>
      <c r="CI120" s="15">
        <f>'Investment Analysis'!FW120</f>
        <v>4.6915824150857613E-2</v>
      </c>
      <c r="CJ120" s="48"/>
      <c r="CK120" s="18">
        <f t="shared" si="149"/>
        <v>0</v>
      </c>
      <c r="CL120" s="15">
        <f>'Investment Analysis'!GD120</f>
        <v>0</v>
      </c>
      <c r="CM120" s="48">
        <v>35674.980000000003</v>
      </c>
      <c r="CN120" s="18">
        <f t="shared" si="105"/>
        <v>0.42985891783567148</v>
      </c>
      <c r="CO120" s="15">
        <f>'Investment Analysis'!GT120</f>
        <v>-6.2752293577981677E-2</v>
      </c>
      <c r="CP120" s="54">
        <v>34275.15</v>
      </c>
      <c r="CQ120" s="18">
        <f t="shared" si="106"/>
        <v>0.5929853181076673</v>
      </c>
      <c r="CR120" s="15">
        <f>'Investment Analysis'!HG120</f>
        <v>0.83377338351778008</v>
      </c>
      <c r="CS120" s="48">
        <v>3800</v>
      </c>
      <c r="CT120" s="18">
        <f t="shared" si="107"/>
        <v>-0.83184054943887842</v>
      </c>
      <c r="CU120" s="15">
        <f>'Investment Analysis'!HN120</f>
        <v>15.290322580645162</v>
      </c>
      <c r="CV120" s="48">
        <v>7855.65</v>
      </c>
      <c r="CW120" s="18">
        <f t="shared" si="108"/>
        <v>-0.72731485499071447</v>
      </c>
      <c r="CX120" s="15">
        <f>'Investment Analysis'!IB120</f>
        <v>0.34872521246458926</v>
      </c>
      <c r="CY120" s="48">
        <v>10116.4</v>
      </c>
      <c r="CZ120" s="18">
        <f t="shared" si="109"/>
        <v>-0.43436399217221139</v>
      </c>
      <c r="DA120" s="15">
        <f>'Investment Analysis'!II120</f>
        <v>0.44519999999999998</v>
      </c>
      <c r="DB120" s="48">
        <v>5653.75</v>
      </c>
      <c r="DC120" s="18">
        <f t="shared" si="110"/>
        <v>2.9269590669209278E-3</v>
      </c>
      <c r="DD120" s="15">
        <f>'Investment Analysis'!IP120</f>
        <v>3.4161296621753561</v>
      </c>
      <c r="DE120" s="48">
        <v>19899</v>
      </c>
      <c r="DF120" s="18">
        <f>'Investment Analysis'!IY120</f>
        <v>0.29071803852889661</v>
      </c>
      <c r="DG120" s="15">
        <f>'Investment Analysis'!IW120</f>
        <v>2.6345205479452054</v>
      </c>
      <c r="DH120" s="48">
        <v>20824.2</v>
      </c>
      <c r="DI120" s="18">
        <f t="shared" si="111"/>
        <v>2.2179812090493263</v>
      </c>
      <c r="DJ120" s="15">
        <f>'Investment Analysis'!JD120</f>
        <v>0.40400485436893208</v>
      </c>
      <c r="DK120" s="48">
        <v>23631</v>
      </c>
      <c r="DL120" s="18">
        <f t="shared" si="112"/>
        <v>3.8770934986153235E-2</v>
      </c>
      <c r="DM120" s="15">
        <f>'Investment Analysis'!JK120</f>
        <v>0.16211364921684823</v>
      </c>
      <c r="DN120" s="48">
        <v>1093.0999999999999</v>
      </c>
      <c r="DO120" s="18">
        <f t="shared" si="113"/>
        <v>6.0745513115507679E-3</v>
      </c>
      <c r="DP120" s="15">
        <f>'Investment Analysis'!HU120</f>
        <v>2.003021978021978</v>
      </c>
      <c r="DQ120" s="48">
        <v>17853.5</v>
      </c>
      <c r="DR120" s="18">
        <f t="shared" si="114"/>
        <v>-0.39755356841572465</v>
      </c>
      <c r="DS120" s="15">
        <f>'Investment Analysis'!JR120</f>
        <v>-0.55491817108149144</v>
      </c>
      <c r="DT120" s="48">
        <v>24960</v>
      </c>
      <c r="DU120" s="18">
        <f t="shared" si="153"/>
        <v>8.6163873517786556</v>
      </c>
      <c r="DV120" s="15">
        <f>'Investment Analysis'!JY120</f>
        <v>-0.35573122529644269</v>
      </c>
      <c r="DW120" s="48">
        <v>4983.8999999999996</v>
      </c>
      <c r="DX120" s="18">
        <f t="shared" si="116"/>
        <v>-0.63450425344675865</v>
      </c>
      <c r="DY120" s="15">
        <f>'Investment Analysis'!KF120</f>
        <v>-6.6735112936344458E-3</v>
      </c>
      <c r="DZ120" s="48">
        <v>5430</v>
      </c>
      <c r="EA120" s="18">
        <f t="shared" si="147"/>
        <v>-0.72863568215892049</v>
      </c>
      <c r="EB120" s="15">
        <f>'Investment Analysis'!KM120</f>
        <v>2.3952606635071088</v>
      </c>
      <c r="EC120" s="48">
        <v>993.9</v>
      </c>
      <c r="ED120" s="18">
        <f>'Investment Analysis'!KV120</f>
        <v>0.5316831683168316</v>
      </c>
      <c r="EE120" s="15">
        <f>'Investment Analysis'!KT120</f>
        <v>-0.40954198473282449</v>
      </c>
      <c r="EF120" s="48">
        <v>13492.5</v>
      </c>
      <c r="EG120" s="18">
        <f t="shared" si="118"/>
        <v>-0.43342151675485008</v>
      </c>
      <c r="EH120" s="15">
        <f>'Investment Analysis'!LH120</f>
        <v>0.50627965392129504</v>
      </c>
      <c r="EI120" s="48">
        <v>7729.15</v>
      </c>
      <c r="EJ120" s="18">
        <f>'Investment Analysis'!LQ120</f>
        <v>0.52039381153305209</v>
      </c>
      <c r="EK120" s="15">
        <f>'Investment Analysis'!LO120</f>
        <v>0.35897142857142855</v>
      </c>
      <c r="EL120" s="48">
        <v>22890</v>
      </c>
      <c r="EM120" s="18" t="e">
        <f t="shared" si="152"/>
        <v>#DIV/0!</v>
      </c>
      <c r="EN120" s="15">
        <f>'Investment Analysis'!LX120</f>
        <v>0.64972972972972975</v>
      </c>
      <c r="EO120" s="48">
        <v>14330</v>
      </c>
      <c r="EP120" s="68">
        <f t="shared" si="143"/>
        <v>3.1438202247191009</v>
      </c>
      <c r="EQ120" s="15">
        <f>'Investment Analysis'!MC120</f>
        <v>-0.29932584269662921</v>
      </c>
      <c r="ER120" s="48">
        <v>11047.63</v>
      </c>
      <c r="ES120" s="18">
        <f>'Investment Analysis'!LX120</f>
        <v>0.64972972972972975</v>
      </c>
      <c r="ET120" s="15">
        <f>'Investment Analysis'!LA120</f>
        <v>-0.59961073265674969</v>
      </c>
      <c r="EU120" s="48">
        <v>44219.5</v>
      </c>
      <c r="EV120" s="18">
        <f>'Investment Analysis'!ML120</f>
        <v>2.2044276966556757</v>
      </c>
      <c r="EW120" s="15">
        <f>'Investment Analysis'!MJ120</f>
        <v>8.1684636118598384</v>
      </c>
      <c r="EX120" s="48">
        <v>47530</v>
      </c>
      <c r="EY120" s="18">
        <f t="shared" si="120"/>
        <v>-0.28091077574794809</v>
      </c>
      <c r="EZ120" s="15">
        <f>'Investment Analysis'!MQ120</f>
        <v>7.8633836378077887E-2</v>
      </c>
      <c r="FA120" s="48"/>
      <c r="FB120" s="18">
        <f t="shared" si="121"/>
        <v>0</v>
      </c>
      <c r="FC120" s="15">
        <f>'Investment Analysis'!MX120</f>
        <v>-0.20987062769525647</v>
      </c>
      <c r="FD120" s="48">
        <v>17186.400000000001</v>
      </c>
      <c r="FE120" s="18">
        <f t="shared" si="122"/>
        <v>8.2826144482667396E-2</v>
      </c>
      <c r="FF120" s="15">
        <f>'Investment Analysis'!NE120</f>
        <v>0.81235697940503437</v>
      </c>
      <c r="FG120" s="48"/>
      <c r="FH120" s="18">
        <f t="shared" si="123"/>
        <v>0</v>
      </c>
      <c r="FI120" s="15">
        <f>'Investment Analysis'!NL120</f>
        <v>-0.95180627233028969</v>
      </c>
      <c r="FJ120" s="48">
        <v>26590.85</v>
      </c>
      <c r="FK120" s="18">
        <f t="shared" si="124"/>
        <v>0.39610897597446221</v>
      </c>
      <c r="FL120" s="15">
        <f>'Investment Analysis'!NS120</f>
        <v>2.6835809523809524</v>
      </c>
      <c r="FM120" s="48">
        <v>22168.75</v>
      </c>
      <c r="FN120" s="18">
        <f t="shared" si="125"/>
        <v>-0.1264682819574203</v>
      </c>
      <c r="FO120" s="15">
        <f>'Investment Analysis'!NZ120</f>
        <v>9.0464269458352502E-3</v>
      </c>
      <c r="FP120" s="48"/>
      <c r="FQ120" s="18">
        <f t="shared" si="126"/>
        <v>0</v>
      </c>
      <c r="FR120" s="15">
        <f>'Investment Analysis'!OG120</f>
        <v>-0.99237825142907787</v>
      </c>
      <c r="FS120" s="48">
        <v>47439</v>
      </c>
      <c r="FT120" s="18">
        <f t="shared" si="127"/>
        <v>0.86270871985157704</v>
      </c>
      <c r="FU120" s="15">
        <f>'Investment Analysis'!ON120</f>
        <v>2.7250883392226144</v>
      </c>
      <c r="FV120" s="48"/>
      <c r="FW120" s="18">
        <f t="shared" si="128"/>
        <v>0</v>
      </c>
      <c r="FX120" s="15">
        <f>'Investment Analysis'!OU120</f>
        <v>-0.4363636363636364</v>
      </c>
      <c r="FY120" s="48"/>
      <c r="FZ120" s="18">
        <f t="shared" si="129"/>
        <v>0</v>
      </c>
      <c r="GA120" s="15">
        <f>'Investment Analysis'!PB120</f>
        <v>3.3633846153846156</v>
      </c>
      <c r="GB120" s="48">
        <v>18500.25</v>
      </c>
      <c r="GC120" s="18">
        <f>'Investment Analysis'!PK120</f>
        <v>0.17950557069765213</v>
      </c>
      <c r="GD120" s="15">
        <f>'Investment Analysis'!PI120</f>
        <v>-0.29158529580700748</v>
      </c>
      <c r="GE120" s="48">
        <v>10473.6</v>
      </c>
      <c r="GF120" s="18">
        <f>'Investment Analysis'!PY120</f>
        <v>5.4580896686159897E-2</v>
      </c>
      <c r="GG120" s="15">
        <f>'Investment Analysis'!PW120</f>
        <v>-0.37958715596330278</v>
      </c>
      <c r="GH120" s="48">
        <v>20502.3</v>
      </c>
      <c r="GI120" s="18">
        <f>'Investment Analysis'!QF120</f>
        <v>0.15202878898508385</v>
      </c>
      <c r="GJ120" s="15">
        <f>'Investment Analysis'!QD120</f>
        <v>-0.34529772666646907</v>
      </c>
      <c r="GK120" s="48">
        <v>11823.3</v>
      </c>
      <c r="GL120" s="18">
        <f>'Investment Analysis'!QM120</f>
        <v>0.13076923076923072</v>
      </c>
      <c r="GM120" s="15">
        <f>'Investment Analysis'!QK120</f>
        <v>-0.41434262948207168</v>
      </c>
      <c r="GN120" s="48">
        <v>11205</v>
      </c>
      <c r="GO120" s="18">
        <f>'Investment Analysis'!QT120</f>
        <v>8.4494773519163666E-2</v>
      </c>
      <c r="GP120" s="15">
        <f>'Investment Analysis'!QR120</f>
        <v>-0.98482410590214287</v>
      </c>
      <c r="GQ120" s="48">
        <v>4903.8</v>
      </c>
      <c r="GR120" s="18">
        <f>'Investment Analysis'!RA120</f>
        <v>-0.18389865140988965</v>
      </c>
      <c r="GS120" s="15">
        <f>'Investment Analysis'!QY120</f>
        <v>-0.43427762039660051</v>
      </c>
      <c r="GT120" s="48">
        <v>33358</v>
      </c>
      <c r="GU120" s="18">
        <f>'Investment Analysis'!RH120</f>
        <v>0.47797979797979789</v>
      </c>
      <c r="GV120" s="15">
        <f>'Investment Analysis'!RF120</f>
        <v>-0.20976452797580472</v>
      </c>
      <c r="GW120" s="48"/>
      <c r="GX120" s="18">
        <f>'Investment Analysis'!RO120</f>
        <v>8.8348922326148813E-2</v>
      </c>
      <c r="GY120" s="15">
        <f>'Investment Analysis'!RM120</f>
        <v>-6.8652008535115411E-3</v>
      </c>
      <c r="GZ120" s="48">
        <v>2762</v>
      </c>
      <c r="HA120" s="18">
        <f>'Investment Analysis'!RV120</f>
        <v>-0.33733205374280228</v>
      </c>
      <c r="HB120" s="15">
        <f>'Investment Analysis'!RT120</f>
        <v>-5.6693989071038252E-2</v>
      </c>
      <c r="HC120" s="48">
        <v>20458.5</v>
      </c>
      <c r="HD120" s="18">
        <f>'Investment Analysis'!SC120</f>
        <v>0.80338490017188935</v>
      </c>
      <c r="HE120" s="15">
        <f>'Investment Analysis'!SA120</f>
        <v>2.5026303923042118E-2</v>
      </c>
      <c r="HF120" s="48">
        <v>1252</v>
      </c>
      <c r="HG120" s="18">
        <f>'Investment Analysis'!SJ120</f>
        <v>-0.1795543905635649</v>
      </c>
      <c r="HH120" s="15">
        <f>'Investment Analysis'!SH120</f>
        <v>1.5999999999999658E-3</v>
      </c>
      <c r="HI120" s="48">
        <v>7844</v>
      </c>
      <c r="HJ120" s="18">
        <f>'Investment Analysis'!SM120</f>
        <v>-0.10861423220973791</v>
      </c>
      <c r="HK120" s="15">
        <f>'Investment Analysis'!SK120</f>
        <v>0</v>
      </c>
      <c r="HL120" s="48"/>
      <c r="HM120" s="18">
        <f>'Investment Analysis'!SP120</f>
        <v>0</v>
      </c>
      <c r="HN120" s="15">
        <f>'Investment Analysis'!SN120</f>
        <v>-0.1074760600181159</v>
      </c>
      <c r="HO120" s="48">
        <v>3974.2</v>
      </c>
      <c r="HP120" s="18">
        <f>'Investment Analysis'!TE120</f>
        <v>0.64358974358974363</v>
      </c>
      <c r="HQ120" s="15">
        <f>'Investment Analysis'!TC120</f>
        <v>-0.36487490710923948</v>
      </c>
      <c r="HR120" s="48">
        <v>3514</v>
      </c>
      <c r="HS120" s="18">
        <f>'Investment Analysis'!TL120</f>
        <v>5.0147492625368606E-2</v>
      </c>
      <c r="HT120" s="15">
        <f>'Investment Analysis'!TJ120</f>
        <v>-0.19090909090909094</v>
      </c>
      <c r="HU120" s="48"/>
      <c r="HV120" s="18">
        <f>'Investment Analysis'!TS120</f>
        <v>0.6803361344537816</v>
      </c>
      <c r="HW120" s="15">
        <f>'Investment Analysis'!TQ120</f>
        <v>-0.2713518398402483</v>
      </c>
      <c r="HX120" s="48"/>
      <c r="HY120" s="18">
        <f>'Investment Analysis'!TZ120</f>
        <v>0.9941520467836259</v>
      </c>
      <c r="HZ120" s="15">
        <f>'Investment Analysis'!TX120</f>
        <v>-0.22675736961451246</v>
      </c>
      <c r="IA120" s="48"/>
      <c r="IB120" s="18">
        <f>'Investment Analysis'!UG120</f>
        <v>0</v>
      </c>
      <c r="IC120" s="15">
        <f>'Investment Analysis'!UE120</f>
        <v>0</v>
      </c>
      <c r="ID120" s="48"/>
      <c r="IE120" s="18">
        <f>'Investment Analysis'!UN120</f>
        <v>0</v>
      </c>
      <c r="IF120" s="15">
        <f>'Investment Analysis'!UL120</f>
        <v>0</v>
      </c>
      <c r="IG120" s="48"/>
      <c r="IH120" s="18">
        <f>'Investment Analysis'!UU120</f>
        <v>0</v>
      </c>
      <c r="II120" s="15">
        <f>'Investment Analysis'!US120</f>
        <v>0</v>
      </c>
      <c r="IJ120" s="48"/>
      <c r="IK120" s="18">
        <f>'Investment Analysis'!VB120</f>
        <v>0</v>
      </c>
      <c r="IL120" s="15">
        <f>'Investment Analysis'!UZ120</f>
        <v>0</v>
      </c>
      <c r="IM120" s="48"/>
      <c r="IN120" s="18">
        <f>'Investment Analysis'!VI120</f>
        <v>0</v>
      </c>
      <c r="IO120" s="15">
        <f>'Investment Analysis'!VG120</f>
        <v>0</v>
      </c>
      <c r="IP120" s="18"/>
      <c r="IQ120" s="18"/>
      <c r="IR120" s="18"/>
      <c r="IS120" s="108">
        <f t="shared" si="133"/>
        <v>23213.720000000205</v>
      </c>
      <c r="IT120" s="48">
        <f t="shared" si="134"/>
        <v>1049523.58</v>
      </c>
      <c r="IU120" s="101">
        <f t="shared" si="130"/>
        <v>0</v>
      </c>
      <c r="IV120" s="101"/>
      <c r="IW120" s="15">
        <f t="shared" si="131"/>
        <v>1.1579895864647421E-2</v>
      </c>
      <c r="IX120" s="113">
        <f t="shared" si="132"/>
        <v>12014.250000000116</v>
      </c>
      <c r="IY120" s="21">
        <f t="shared" si="150"/>
        <v>0.27878003790850187</v>
      </c>
      <c r="IZ120" s="173">
        <f t="shared" si="151"/>
        <v>230370.69000000006</v>
      </c>
    </row>
    <row r="121" spans="1:260" x14ac:dyDescent="0.2">
      <c r="A121" s="3">
        <f>'Investment Analysis'!A121</f>
        <v>45820</v>
      </c>
      <c r="B121" s="4">
        <f>'Investment Analysis'!B121</f>
        <v>45820</v>
      </c>
      <c r="C121" s="27">
        <f>'Investment Analysis'!C121</f>
        <v>42967.62</v>
      </c>
      <c r="D121" s="14">
        <f>'Investment Analysis'!D121</f>
        <v>101.85000000000582</v>
      </c>
      <c r="E121" s="15">
        <f>'Investment Analysis'!E121</f>
        <v>2.376021706830551E-3</v>
      </c>
      <c r="F121" s="13">
        <f>'Investment Analysis'!G121</f>
        <v>6045.25</v>
      </c>
      <c r="G121" s="14">
        <f>'Investment Analysis'!H121</f>
        <v>23.010000000000218</v>
      </c>
      <c r="H121" s="15">
        <f>'Investment Analysis'!I121</f>
        <v>3.8208374292622378E-3</v>
      </c>
      <c r="I121" s="13">
        <f>'Investment Analysis'!K121</f>
        <v>19662.48</v>
      </c>
      <c r="J121" s="14">
        <f>'Investment Analysis'!L121</f>
        <v>46.599999999998545</v>
      </c>
      <c r="K121" s="15">
        <f>'Investment Analysis'!M121</f>
        <v>2.3756262783009756E-3</v>
      </c>
      <c r="L121" s="41">
        <f>'Investment Analysis'!T121</f>
        <v>263.2051302268361</v>
      </c>
      <c r="M121" s="21">
        <f>'Investment Analysis'!V121</f>
        <v>1.2100266675863537E-3</v>
      </c>
      <c r="N121" s="21">
        <f>'Investment Analysis'!W121</f>
        <v>1.7337667783136657E-2</v>
      </c>
      <c r="P121" s="48">
        <f>'Investment Analysis'!Y121</f>
        <v>123616.29000000001</v>
      </c>
      <c r="Q121" s="18"/>
      <c r="R121" s="83"/>
      <c r="S121" s="48">
        <v>4343.3900000000003</v>
      </c>
      <c r="T121" s="18">
        <f>'Investment Analysis'!AH121</f>
        <v>-2.9933529955538953E-3</v>
      </c>
      <c r="U121" s="15">
        <f>'Investment Analysis'!AF121</f>
        <v>0.37458275171451111</v>
      </c>
      <c r="V121" s="48">
        <v>7098.18</v>
      </c>
      <c r="W121" s="18">
        <f>'Investment Analysis'!AO121</f>
        <v>6.8473609129814442E-2</v>
      </c>
      <c r="X121" s="15">
        <f>'Investment Analysis'!AM121</f>
        <v>0.2080645161290321</v>
      </c>
      <c r="Y121" s="48">
        <v>9352.65</v>
      </c>
      <c r="Z121" s="18">
        <f t="shared" si="104"/>
        <v>-6.2484963913392179E-2</v>
      </c>
      <c r="AA121" s="15">
        <f>'Investment Analysis'!GM121</f>
        <v>-1.8518518518518406E-2</v>
      </c>
      <c r="AB121" s="48">
        <v>2500.81</v>
      </c>
      <c r="AC121" s="18">
        <f t="shared" ref="AC121:AC152" si="156">IF(AB121&gt;0,(AB121+8000+5000-AC$5)/AC$5,0)</f>
        <v>4.8208073601201651</v>
      </c>
      <c r="AD121" s="15">
        <f>'Investment Analysis'!AT121</f>
        <v>0.22756224667052691</v>
      </c>
      <c r="AE121" s="48">
        <v>11269.34</v>
      </c>
      <c r="AF121" s="18">
        <f>'Investment Analysis'!BC121</f>
        <v>3.0461824771046569E-2</v>
      </c>
      <c r="AG121" s="15">
        <f>'Investment Analysis'!BA121</f>
        <v>0.56905294556301267</v>
      </c>
      <c r="AH121" s="48"/>
      <c r="AI121" s="18">
        <f t="shared" ref="AI121:AI152" si="157">IF(AH121&gt;0,(AH121-5000+20000+20000-AI$5)/AI$5,0)</f>
        <v>0</v>
      </c>
      <c r="AJ121" s="15">
        <f>'Investment Analysis'!BH121</f>
        <v>0</v>
      </c>
      <c r="AK121" s="48">
        <v>19581.14</v>
      </c>
      <c r="AL121" s="18">
        <f t="shared" si="139"/>
        <v>5.9095762932154923</v>
      </c>
      <c r="AM121" s="15">
        <f>'Investment Analysis'!BO121</f>
        <v>0.22078140788144143</v>
      </c>
      <c r="AN121" s="48">
        <v>14650.25</v>
      </c>
      <c r="AO121" s="18">
        <f t="shared" si="154"/>
        <v>8.6228987068965512</v>
      </c>
      <c r="AP121" s="15">
        <f>'Investment Analysis'!BV121</f>
        <v>7.9978529253891678E-2</v>
      </c>
      <c r="AQ121" s="48">
        <v>5124.91</v>
      </c>
      <c r="AR121" s="18">
        <f t="shared" si="155"/>
        <v>2.8249819999999999</v>
      </c>
      <c r="AS121" s="15">
        <f>'Investment Analysis'!CC121</f>
        <v>0</v>
      </c>
      <c r="AT121" s="48">
        <v>23423.9</v>
      </c>
      <c r="AU121" s="18">
        <f>'Investment Analysis'!CL121</f>
        <v>-9.5459837019790494E-2</v>
      </c>
      <c r="AV121" s="15">
        <f>'Investment Analysis'!CJ121</f>
        <v>2.811776381078392E-2</v>
      </c>
      <c r="AW121" s="48">
        <v>17704.310000000001</v>
      </c>
      <c r="AX121" s="18">
        <f t="shared" si="140"/>
        <v>2.3972873252611406E-2</v>
      </c>
      <c r="AY121" s="15">
        <f>'Investment Analysis'!CQ121</f>
        <v>3.2865347798340702E-2</v>
      </c>
      <c r="AZ121" s="48">
        <v>15529.44</v>
      </c>
      <c r="BA121" s="18">
        <f>'Investment Analysis'!CZ121</f>
        <v>-2.9774678111587967E-2</v>
      </c>
      <c r="BB121" s="15">
        <f>'Investment Analysis'!CX121</f>
        <v>0.12503888024883369</v>
      </c>
      <c r="BC121" s="48">
        <v>9221.48</v>
      </c>
      <c r="BD121" s="18">
        <f t="shared" ref="BD121:BD152" si="158">IF(BC121&gt;0,(BC121-10000+30000+10000-BD$5)/BD$5,0)</f>
        <v>2.906132855293297</v>
      </c>
      <c r="BE121" s="15">
        <f>'Investment Analysis'!DE121</f>
        <v>-0.10105166895290356</v>
      </c>
      <c r="BF121" s="48">
        <v>4695.78</v>
      </c>
      <c r="BG121" s="18">
        <f>'Investment Analysis'!DN121</f>
        <v>0.17670777988614808</v>
      </c>
      <c r="BH121" s="15">
        <f>'Investment Analysis'!DL121</f>
        <v>0.12366930917327296</v>
      </c>
      <c r="BI121" s="48">
        <v>2542.4699999999998</v>
      </c>
      <c r="BJ121" s="18">
        <f>'Investment Analysis'!EB121</f>
        <v>-9.5608007170600619E-3</v>
      </c>
      <c r="BK121" s="15">
        <f>'Investment Analysis'!DZ121</f>
        <v>0.7689434364994665</v>
      </c>
      <c r="BL121" s="48">
        <v>20047.599999999999</v>
      </c>
      <c r="BM121" s="18">
        <f>'Investment Analysis'!EI121</f>
        <v>-1.0574837310195243E-2</v>
      </c>
      <c r="BN121" s="15">
        <f>'Investment Analysis'!EG121</f>
        <v>0.73514027579648122</v>
      </c>
      <c r="BO121" s="48">
        <v>10209.01</v>
      </c>
      <c r="BP121" s="18">
        <f>'Investment Analysis'!DU121</f>
        <v>0.10005252100840342</v>
      </c>
      <c r="BQ121" s="15">
        <f>'Investment Analysis'!DS121</f>
        <v>0</v>
      </c>
      <c r="BR121" s="48">
        <v>11135.65</v>
      </c>
      <c r="BS121" s="18">
        <f>'Investment Analysis'!EP121</f>
        <v>7.3944294699011717E-2</v>
      </c>
      <c r="BT121" s="15">
        <f>'Investment Analysis'!EN121</f>
        <v>0.85202974899287243</v>
      </c>
      <c r="BU121" s="48">
        <v>13536.38</v>
      </c>
      <c r="BV121" s="18">
        <f t="shared" si="142"/>
        <v>0.4494804145914657</v>
      </c>
      <c r="BW121" s="15">
        <f>'Investment Analysis'!EU121</f>
        <v>6.7029504439988646E-2</v>
      </c>
      <c r="BX121" s="48">
        <v>21686.27</v>
      </c>
      <c r="BY121" s="18">
        <f t="shared" si="148"/>
        <v>-0.66568649999999996</v>
      </c>
      <c r="BZ121" s="15">
        <f>'Investment Analysis'!FB121</f>
        <v>0</v>
      </c>
      <c r="CA121" s="48">
        <v>21170.720000000001</v>
      </c>
      <c r="CB121" s="18">
        <f t="shared" si="144"/>
        <v>-8.7468965517241329E-2</v>
      </c>
      <c r="CC121" s="15">
        <f>'Investment Analysis'!FI121</f>
        <v>-1.7603249830737969E-2</v>
      </c>
      <c r="CD121" s="48">
        <v>18268.84</v>
      </c>
      <c r="CE121" s="18">
        <f>'Investment Analysis'!FR121</f>
        <v>8.6975668831884428E-3</v>
      </c>
      <c r="CF121" s="15">
        <f>'Investment Analysis'!FP121</f>
        <v>0.57585139318885459</v>
      </c>
      <c r="CG121" s="48">
        <v>5033.78</v>
      </c>
      <c r="CH121" s="18">
        <f>'Investment Analysis'!FR121</f>
        <v>8.6975668831884428E-3</v>
      </c>
      <c r="CI121" s="15">
        <f>'Investment Analysis'!FW121</f>
        <v>6.2024309894354125E-2</v>
      </c>
      <c r="CJ121" s="48"/>
      <c r="CK121" s="18">
        <f t="shared" si="149"/>
        <v>0</v>
      </c>
      <c r="CL121" s="15">
        <f>'Investment Analysis'!GD121</f>
        <v>0</v>
      </c>
      <c r="CM121" s="48">
        <v>36004</v>
      </c>
      <c r="CN121" s="18">
        <f t="shared" si="105"/>
        <v>0.44304609218436874</v>
      </c>
      <c r="CO121" s="15">
        <f>'Investment Analysis'!GT121</f>
        <v>-6.1651376146788978E-2</v>
      </c>
      <c r="CP121" s="48">
        <v>33506.550000000003</v>
      </c>
      <c r="CQ121" s="18">
        <f t="shared" si="106"/>
        <v>0.55726356297318791</v>
      </c>
      <c r="CR121" s="15">
        <f>'Investment Analysis'!HG121</f>
        <v>0.79265209819673066</v>
      </c>
      <c r="CS121" s="48">
        <v>3920</v>
      </c>
      <c r="CT121" s="18">
        <f t="shared" si="107"/>
        <v>-0.82653025100010624</v>
      </c>
      <c r="CU121" s="15">
        <f>'Investment Analysis'!HN121</f>
        <v>15.629032258064518</v>
      </c>
      <c r="CV121" s="48">
        <v>7975</v>
      </c>
      <c r="CW121" s="18">
        <f t="shared" si="108"/>
        <v>-0.7231719804918687</v>
      </c>
      <c r="CX121" s="15">
        <f>'Investment Analysis'!IB121</f>
        <v>0.36921624173748813</v>
      </c>
      <c r="CY121" s="48">
        <v>10242.799999999999</v>
      </c>
      <c r="CZ121" s="18">
        <f t="shared" si="109"/>
        <v>-0.42729661727704782</v>
      </c>
      <c r="DA121" s="15">
        <f>'Investment Analysis'!II121</f>
        <v>0.46325714285714281</v>
      </c>
      <c r="DB121" s="48">
        <v>5728</v>
      </c>
      <c r="DC121" s="18">
        <f t="shared" si="110"/>
        <v>1.6098274868065102E-2</v>
      </c>
      <c r="DD121" s="15">
        <f>'Investment Analysis'!IP121</f>
        <v>3.4749072446787732</v>
      </c>
      <c r="DE121" s="48">
        <v>19842</v>
      </c>
      <c r="DF121" s="18">
        <f>'Investment Analysis'!IY121</f>
        <v>0.28663164039696448</v>
      </c>
      <c r="DG121" s="15">
        <f>'Investment Analysis'!IW121</f>
        <v>2.6230136986301371</v>
      </c>
      <c r="DH121" s="48">
        <v>20800.8</v>
      </c>
      <c r="DI121" s="18">
        <f t="shared" si="111"/>
        <v>2.2143651872913832</v>
      </c>
      <c r="DJ121" s="15">
        <f>'Investment Analysis'!JD121</f>
        <v>0.40242718446601949</v>
      </c>
      <c r="DK121" s="48">
        <v>23943.5</v>
      </c>
      <c r="DL121" s="18">
        <f t="shared" si="112"/>
        <v>5.2507802540771024E-2</v>
      </c>
      <c r="DM121" s="15">
        <f>'Investment Analysis'!JK121</f>
        <v>0.17748161990705452</v>
      </c>
      <c r="DN121" s="48">
        <v>1097.3</v>
      </c>
      <c r="DO121" s="18">
        <f t="shared" si="113"/>
        <v>9.9401748734468057E-3</v>
      </c>
      <c r="DP121" s="15">
        <f>'Investment Analysis'!HU121</f>
        <v>2.0148351648351652</v>
      </c>
      <c r="DQ121" s="48">
        <v>17790.5</v>
      </c>
      <c r="DR121" s="18">
        <f t="shared" si="114"/>
        <v>-0.39967943310275011</v>
      </c>
      <c r="DS121" s="15">
        <f>'Investment Analysis'!JR121</f>
        <v>-0.53230976885439518</v>
      </c>
      <c r="DT121" s="48">
        <v>24228</v>
      </c>
      <c r="DU121" s="18">
        <f t="shared" si="153"/>
        <v>8.3270592885375496</v>
      </c>
      <c r="DV121" s="15">
        <f>'Investment Analysis'!JY121</f>
        <v>-0.35968379446640308</v>
      </c>
      <c r="DW121" s="48">
        <v>5013.55</v>
      </c>
      <c r="DX121" s="18">
        <f t="shared" si="116"/>
        <v>-0.63232986212965681</v>
      </c>
      <c r="DY121" s="15">
        <f>'Investment Analysis'!KF121</f>
        <v>1.0266940451745343E-2</v>
      </c>
      <c r="DZ121" s="48">
        <v>5500</v>
      </c>
      <c r="EA121" s="18">
        <f t="shared" si="147"/>
        <v>-0.72513743128435781</v>
      </c>
      <c r="EB121" s="15">
        <f>'Investment Analysis'!KM121</f>
        <v>2.523222748815166</v>
      </c>
      <c r="EC121" s="48">
        <v>996</v>
      </c>
      <c r="ED121" s="18">
        <f>'Investment Analysis'!KV121</f>
        <v>0.52475247524752477</v>
      </c>
      <c r="EE121" s="15">
        <f>'Investment Analysis'!KT121</f>
        <v>-0.41221374045801529</v>
      </c>
      <c r="EF121" s="48">
        <v>13880</v>
      </c>
      <c r="EG121" s="18">
        <f t="shared" si="118"/>
        <v>-0.41714957587973461</v>
      </c>
      <c r="EH121" s="15">
        <f>'Investment Analysis'!LH121</f>
        <v>0.54870220485626586</v>
      </c>
      <c r="EI121" s="48">
        <v>7935.85</v>
      </c>
      <c r="EJ121" s="18">
        <f>'Investment Analysis'!LQ121</f>
        <v>0.56092571282444714</v>
      </c>
      <c r="EK121" s="15">
        <f>'Investment Analysis'!LO121</f>
        <v>0.3952</v>
      </c>
      <c r="EL121" s="48">
        <v>23295</v>
      </c>
      <c r="EM121" s="18" t="e">
        <f t="shared" si="152"/>
        <v>#DIV/0!</v>
      </c>
      <c r="EN121" s="15">
        <f>'Investment Analysis'!LX121</f>
        <v>0.67891891891891887</v>
      </c>
      <c r="EO121" s="48">
        <v>14480</v>
      </c>
      <c r="EP121" s="68">
        <f t="shared" si="143"/>
        <v>3.1887640449438202</v>
      </c>
      <c r="EQ121" s="15">
        <f>'Investment Analysis'!MC121</f>
        <v>-0.29573033707865171</v>
      </c>
      <c r="ER121" s="48">
        <v>11081.07</v>
      </c>
      <c r="ES121" s="18">
        <f>'Investment Analysis'!LX121</f>
        <v>0.67891891891891887</v>
      </c>
      <c r="ET121" s="15">
        <f>'Investment Analysis'!LA121</f>
        <v>-0.61059363269845679</v>
      </c>
      <c r="EU121" s="48">
        <v>41912</v>
      </c>
      <c r="EV121" s="18">
        <f>'Investment Analysis'!ML121</f>
        <v>2.0362694300518132</v>
      </c>
      <c r="EW121" s="15">
        <f>'Investment Analysis'!MJ121</f>
        <v>7.6873315363881396</v>
      </c>
      <c r="EX121" s="48">
        <v>48223</v>
      </c>
      <c r="EY121" s="18">
        <f t="shared" si="120"/>
        <v>-0.27042626423087107</v>
      </c>
      <c r="EZ121" s="15">
        <f>'Investment Analysis'!MQ121</f>
        <v>9.5154884829229458E-2</v>
      </c>
      <c r="FA121" s="48"/>
      <c r="FB121" s="18">
        <f t="shared" si="121"/>
        <v>0</v>
      </c>
      <c r="FC121" s="15">
        <f>'Investment Analysis'!MX121</f>
        <v>-0.37134643028270253</v>
      </c>
      <c r="FD121" s="48">
        <v>16799.3</v>
      </c>
      <c r="FE121" s="18">
        <f t="shared" si="122"/>
        <v>5.8436976272382347E-2</v>
      </c>
      <c r="FF121" s="15">
        <f>'Investment Analysis'!NE121</f>
        <v>0.77057651140473915</v>
      </c>
      <c r="FG121" s="48"/>
      <c r="FH121" s="18">
        <f t="shared" si="123"/>
        <v>0</v>
      </c>
      <c r="FI121" s="15">
        <f>'Investment Analysis'!NL121</f>
        <v>-0.95244144501786432</v>
      </c>
      <c r="FJ121" s="54">
        <v>34136.9</v>
      </c>
      <c r="FK121" s="18">
        <f t="shared" si="124"/>
        <v>0.79230195732526876</v>
      </c>
      <c r="FL121" s="15">
        <f>'Investment Analysis'!NS121</f>
        <v>2.7138285714285715</v>
      </c>
      <c r="FM121" s="48">
        <v>21962.5</v>
      </c>
      <c r="FN121" s="18">
        <f t="shared" si="125"/>
        <v>-0.13459530386196078</v>
      </c>
      <c r="FO121" s="15">
        <f>'Investment Analysis'!NZ121</f>
        <v>-3.4137460172964428E-4</v>
      </c>
      <c r="FP121" s="48"/>
      <c r="FQ121" s="18">
        <f t="shared" si="126"/>
        <v>0</v>
      </c>
      <c r="FR121" s="15">
        <f>'Investment Analysis'!OG121</f>
        <v>-0.99228962644569496</v>
      </c>
      <c r="FS121" s="48">
        <v>47532</v>
      </c>
      <c r="FT121" s="18">
        <f t="shared" si="127"/>
        <v>0.86636039697264189</v>
      </c>
      <c r="FU121" s="15">
        <f>'Investment Analysis'!ON121</f>
        <v>2.7248527679623082</v>
      </c>
      <c r="FV121" s="48"/>
      <c r="FW121" s="18">
        <f t="shared" si="128"/>
        <v>0</v>
      </c>
      <c r="FX121" s="15">
        <f>'Investment Analysis'!OU121</f>
        <v>-0.37662337662337664</v>
      </c>
      <c r="FY121" s="48"/>
      <c r="FZ121" s="18">
        <f t="shared" si="129"/>
        <v>0</v>
      </c>
      <c r="GA121" s="15">
        <f>'Investment Analysis'!PB121</f>
        <v>3.3378461538461535</v>
      </c>
      <c r="GB121" s="48">
        <v>18779.25</v>
      </c>
      <c r="GC121" s="18">
        <f>'Investment Analysis'!PK121</f>
        <v>0.19729354946683877</v>
      </c>
      <c r="GD121" s="15">
        <f>'Investment Analysis'!PI121</f>
        <v>-0.28090178058587023</v>
      </c>
      <c r="GE121" s="48">
        <v>10741.8</v>
      </c>
      <c r="GF121" s="18">
        <f>'Investment Analysis'!PY121</f>
        <v>4.6783625730994198E-2</v>
      </c>
      <c r="GG121" s="15">
        <f>'Investment Analysis'!PW121</f>
        <v>-0.38417431192660556</v>
      </c>
      <c r="GH121" s="48">
        <v>20416.2</v>
      </c>
      <c r="GI121" s="18">
        <f>'Investment Analysis'!QF121</f>
        <v>0.15150724940022939</v>
      </c>
      <c r="GJ121" s="15">
        <f>'Investment Analysis'!QD121</f>
        <v>-0.34559411956489522</v>
      </c>
      <c r="GK121" s="48">
        <v>11675.4</v>
      </c>
      <c r="GL121" s="18">
        <f>'Investment Analysis'!QM121</f>
        <v>0.13076923076923072</v>
      </c>
      <c r="GM121" s="15">
        <f>'Investment Analysis'!QK121</f>
        <v>-0.41434262948207168</v>
      </c>
      <c r="GN121" s="48">
        <v>13077</v>
      </c>
      <c r="GO121" s="18">
        <f>'Investment Analysis'!QT121</f>
        <v>0.26567944250871067</v>
      </c>
      <c r="GP121" s="15">
        <f>'Investment Analysis'!QR121</f>
        <v>-0.98228869548258124</v>
      </c>
      <c r="GQ121" s="48">
        <v>4972.55</v>
      </c>
      <c r="GR121" s="18">
        <f>'Investment Analysis'!RA121</f>
        <v>-0.24846751123825095</v>
      </c>
      <c r="GS121" s="15">
        <f>'Investment Analysis'!QY121</f>
        <v>-0.47903682719546742</v>
      </c>
      <c r="GT121" s="48">
        <v>34774</v>
      </c>
      <c r="GU121" s="18">
        <f>'Investment Analysis'!RH121</f>
        <v>0.47151515151515161</v>
      </c>
      <c r="GV121" s="15">
        <f>'Investment Analysis'!RF121</f>
        <v>-0.21322099805573552</v>
      </c>
      <c r="GW121" s="48"/>
      <c r="GX121" s="18">
        <f>'Investment Analysis'!RO121</f>
        <v>9.5109800732004923E-2</v>
      </c>
      <c r="GY121" s="15">
        <f>'Investment Analysis'!RM121</f>
        <v>-6.9579738380186318E-4</v>
      </c>
      <c r="GZ121" s="48">
        <v>2654</v>
      </c>
      <c r="HA121" s="18">
        <f>'Investment Analysis'!RV121</f>
        <v>-0.36324376199616126</v>
      </c>
      <c r="HB121" s="15">
        <f>'Investment Analysis'!RT121</f>
        <v>-9.3579234972677658E-2</v>
      </c>
      <c r="HC121" s="48">
        <v>20278.5</v>
      </c>
      <c r="HD121" s="18">
        <f>'Investment Analysis'!SC121</f>
        <v>0.78751818061615764</v>
      </c>
      <c r="HE121" s="15">
        <f>'Investment Analysis'!SA121</f>
        <v>1.6007816022846802E-2</v>
      </c>
      <c r="HF121" s="54">
        <v>10285</v>
      </c>
      <c r="HG121" s="18">
        <f>'Investment Analysis'!SJ121</f>
        <v>-0.20707732634338141</v>
      </c>
      <c r="HH121" s="15">
        <f>'Investment Analysis'!SH121</f>
        <v>-3.2000000000000028E-2</v>
      </c>
      <c r="HI121" s="48">
        <v>7980</v>
      </c>
      <c r="HJ121" s="18">
        <f>'Investment Analysis'!SM121</f>
        <v>9.3837535014005685E-2</v>
      </c>
      <c r="HK121" s="15">
        <f>'Investment Analysis'!SK121</f>
        <v>0</v>
      </c>
      <c r="HL121" s="48"/>
      <c r="HM121" s="18">
        <f>'Investment Analysis'!SP121</f>
        <v>0</v>
      </c>
      <c r="HN121" s="15">
        <f>'Investment Analysis'!SN121</f>
        <v>9.2627508346419335E-2</v>
      </c>
      <c r="HO121" s="48">
        <v>4526</v>
      </c>
      <c r="HP121" s="18">
        <f>'Investment Analysis'!TE121</f>
        <v>0.87179487179487181</v>
      </c>
      <c r="HQ121" s="15">
        <f>'Investment Analysis'!TC121</f>
        <v>-0.27669061184047555</v>
      </c>
      <c r="HR121" s="48">
        <v>3600</v>
      </c>
      <c r="HS121" s="18">
        <f>'Investment Analysis'!TL121</f>
        <v>5.7227138643067763E-2</v>
      </c>
      <c r="HT121" s="15">
        <f>'Investment Analysis'!TJ121</f>
        <v>-0.18545454545454546</v>
      </c>
      <c r="HU121" s="48"/>
      <c r="HV121" s="18">
        <f>'Investment Analysis'!TS121</f>
        <v>0.73176470588235309</v>
      </c>
      <c r="HW121" s="15">
        <f>'Investment Analysis'!TQ121</f>
        <v>-0.24905074592057597</v>
      </c>
      <c r="HX121" s="48"/>
      <c r="HY121" s="18">
        <f>'Investment Analysis'!TZ121</f>
        <v>1.0467836257309941</v>
      </c>
      <c r="HZ121" s="15">
        <f>'Investment Analysis'!TX121</f>
        <v>-0.20634920634920637</v>
      </c>
      <c r="IA121" s="48"/>
      <c r="IB121" s="18">
        <f>'Investment Analysis'!UG121</f>
        <v>0</v>
      </c>
      <c r="IC121" s="15">
        <f>'Investment Analysis'!UE121</f>
        <v>0</v>
      </c>
      <c r="ID121" s="48"/>
      <c r="IE121" s="18">
        <f>'Investment Analysis'!UN121</f>
        <v>0</v>
      </c>
      <c r="IF121" s="15">
        <f>'Investment Analysis'!UL121</f>
        <v>0</v>
      </c>
      <c r="IG121" s="48"/>
      <c r="IH121" s="18">
        <f>'Investment Analysis'!UU121</f>
        <v>0</v>
      </c>
      <c r="II121" s="15">
        <f>'Investment Analysis'!US121</f>
        <v>0</v>
      </c>
      <c r="IJ121" s="48"/>
      <c r="IK121" s="18">
        <f>'Investment Analysis'!VB121</f>
        <v>0</v>
      </c>
      <c r="IL121" s="15">
        <f>'Investment Analysis'!UZ121</f>
        <v>0</v>
      </c>
      <c r="IM121" s="48"/>
      <c r="IN121" s="18">
        <f>'Investment Analysis'!VI121</f>
        <v>0</v>
      </c>
      <c r="IO121" s="15">
        <f>'Investment Analysis'!VG121</f>
        <v>0</v>
      </c>
      <c r="IP121" s="18"/>
      <c r="IQ121" s="18"/>
      <c r="IR121" s="18"/>
      <c r="IS121" s="108">
        <f t="shared" si="133"/>
        <v>3804.3300000000745</v>
      </c>
      <c r="IT121" s="48">
        <f t="shared" si="134"/>
        <v>1053327.9100000001</v>
      </c>
      <c r="IU121" s="101">
        <f t="shared" si="130"/>
        <v>0</v>
      </c>
      <c r="IV121" s="101"/>
      <c r="IW121" s="15">
        <f t="shared" si="131"/>
        <v>1.5246686986419863E-2</v>
      </c>
      <c r="IX121" s="113">
        <f t="shared" si="132"/>
        <v>15818.580000000191</v>
      </c>
      <c r="IY121" s="21">
        <f t="shared" si="150"/>
        <v>0.2833837974476015</v>
      </c>
      <c r="IZ121" s="173">
        <f t="shared" si="151"/>
        <v>234175.02000000014</v>
      </c>
    </row>
    <row r="122" spans="1:260" x14ac:dyDescent="0.2">
      <c r="A122" s="3">
        <f>'Investment Analysis'!A122</f>
        <v>45821</v>
      </c>
      <c r="B122" s="4">
        <f>'Investment Analysis'!B122</f>
        <v>45821</v>
      </c>
      <c r="C122" s="27">
        <f>'Investment Analysis'!C122</f>
        <v>42197.79</v>
      </c>
      <c r="D122" s="14">
        <f>'Investment Analysis'!D122</f>
        <v>-769.83000000000175</v>
      </c>
      <c r="E122" s="15">
        <f>'Investment Analysis'!E122</f>
        <v>-1.791651480812765E-2</v>
      </c>
      <c r="F122" s="13">
        <f>'Investment Analysis'!G122</f>
        <v>5976.94</v>
      </c>
      <c r="G122" s="14">
        <f>'Investment Analysis'!H122</f>
        <v>-68.3100000000004</v>
      </c>
      <c r="H122" s="15">
        <f>'Investment Analysis'!I122</f>
        <v>-1.1299780819651859E-2</v>
      </c>
      <c r="I122" s="13">
        <f>'Investment Analysis'!K122</f>
        <v>19406.830000000002</v>
      </c>
      <c r="J122" s="14">
        <f>'Investment Analysis'!L122</f>
        <v>-255.64999999999782</v>
      </c>
      <c r="K122" s="15">
        <f>'Investment Analysis'!M122</f>
        <v>-1.3001920408819123E-2</v>
      </c>
      <c r="L122" s="41">
        <f>'Investment Analysis'!T122</f>
        <v>261.04730336094343</v>
      </c>
      <c r="M122" s="21">
        <f>'Investment Analysis'!V122</f>
        <v>-8.1982705429525984E-3</v>
      </c>
      <c r="N122" s="21">
        <f>'Investment Analysis'!W122</f>
        <v>8.9972583491140703E-3</v>
      </c>
      <c r="P122" s="48">
        <f>'Investment Analysis'!Y122</f>
        <v>123683.79</v>
      </c>
      <c r="Q122" s="18"/>
      <c r="R122" s="83"/>
      <c r="S122" s="48">
        <v>4282.41</v>
      </c>
      <c r="T122" s="18">
        <f>'Investment Analysis'!AH122</f>
        <v>-1.6991680239468177E-2</v>
      </c>
      <c r="U122" s="15">
        <f>'Investment Analysis'!AF122</f>
        <v>0.35528312192753531</v>
      </c>
      <c r="V122" s="48">
        <v>7019.2</v>
      </c>
      <c r="W122" s="18">
        <f>'Investment Analysis'!AO122</f>
        <v>5.6585829766999413E-2</v>
      </c>
      <c r="X122" s="15">
        <f>'Investment Analysis'!AM122</f>
        <v>0.19462365591397834</v>
      </c>
      <c r="Y122" s="48">
        <v>9266.93</v>
      </c>
      <c r="Z122" s="18">
        <f t="shared" si="104"/>
        <v>-7.1077586206896526E-2</v>
      </c>
      <c r="AA122" s="15">
        <f>'Investment Analysis'!GM122</f>
        <v>-2.7513227513227493E-2</v>
      </c>
      <c r="AB122" s="48">
        <v>2476.04</v>
      </c>
      <c r="AC122" s="18">
        <f t="shared" si="156"/>
        <v>4.811505820503192</v>
      </c>
      <c r="AD122" s="15">
        <f>'Investment Analysis'!AT122</f>
        <v>0.21540243196294145</v>
      </c>
      <c r="AE122" s="48">
        <v>11144.02</v>
      </c>
      <c r="AF122" s="18">
        <f>'Investment Analysis'!BC122</f>
        <v>1.9001909985797521E-2</v>
      </c>
      <c r="AG122" s="15">
        <f>'Investment Analysis'!BA122</f>
        <v>0.55160328113348245</v>
      </c>
      <c r="AH122" s="48"/>
      <c r="AI122" s="18">
        <f t="shared" si="157"/>
        <v>0</v>
      </c>
      <c r="AJ122" s="15">
        <f>'Investment Analysis'!BH122</f>
        <v>0</v>
      </c>
      <c r="AK122" s="48">
        <v>19359.64</v>
      </c>
      <c r="AL122" s="18">
        <f t="shared" si="139"/>
        <v>5.8519989602287499</v>
      </c>
      <c r="AM122" s="15">
        <f>'Investment Analysis'!BO122</f>
        <v>0.20697204445941392</v>
      </c>
      <c r="AN122" s="48">
        <v>14377.2</v>
      </c>
      <c r="AO122" s="18">
        <f t="shared" si="154"/>
        <v>8.564051724137931</v>
      </c>
      <c r="AP122" s="15">
        <f>'Investment Analysis'!BV122</f>
        <v>5.9849704777241122E-2</v>
      </c>
      <c r="AQ122" s="48">
        <v>5098.8599999999997</v>
      </c>
      <c r="AR122" s="18">
        <f t="shared" si="155"/>
        <v>2.8197719999999999</v>
      </c>
      <c r="AS122" s="15">
        <f>'Investment Analysis'!CC122</f>
        <v>0</v>
      </c>
      <c r="AT122" s="48">
        <v>22949.09</v>
      </c>
      <c r="AU122" s="18">
        <f>'Investment Analysis'!CL122</f>
        <v>-0.11379511059371362</v>
      </c>
      <c r="AV122" s="15">
        <f>'Investment Analysis'!CJ122</f>
        <v>7.2775388686734657E-3</v>
      </c>
      <c r="AW122" s="48">
        <v>17414.439999999999</v>
      </c>
      <c r="AX122" s="18">
        <f t="shared" si="140"/>
        <v>8.9092137400612528E-3</v>
      </c>
      <c r="AY122" s="15">
        <f>'Investment Analysis'!CQ122</f>
        <v>1.5954052329291639E-2</v>
      </c>
      <c r="AZ122" s="48">
        <v>15276.13</v>
      </c>
      <c r="BA122" s="18">
        <f>'Investment Analysis'!CZ122</f>
        <v>-4.5600858369098787E-2</v>
      </c>
      <c r="BB122" s="15">
        <f>'Investment Analysis'!CX122</f>
        <v>0.10668740279937791</v>
      </c>
      <c r="BC122" s="48">
        <v>9038.5499999999993</v>
      </c>
      <c r="BD122" s="18">
        <f t="shared" si="158"/>
        <v>2.8879145503435915</v>
      </c>
      <c r="BE122" s="15">
        <f>'Investment Analysis'!DE122</f>
        <v>-0.11888431641518067</v>
      </c>
      <c r="BF122" s="48">
        <v>4634.25</v>
      </c>
      <c r="BG122" s="18">
        <f>'Investment Analysis'!DN122</f>
        <v>0.16129032258064527</v>
      </c>
      <c r="BH122" s="15">
        <f>'Investment Analysis'!DL122</f>
        <v>0.10894677236693097</v>
      </c>
      <c r="BI122" s="48">
        <v>2473.44</v>
      </c>
      <c r="BJ122" s="18">
        <f>'Investment Analysis'!EB122</f>
        <v>-3.6450552733791421E-2</v>
      </c>
      <c r="BK122" s="15">
        <f>'Investment Analysis'!DZ122</f>
        <v>0.72091782283884753</v>
      </c>
      <c r="BL122" s="48">
        <v>19685</v>
      </c>
      <c r="BM122" s="18">
        <f>'Investment Analysis'!EI122</f>
        <v>-2.8470715835141113E-2</v>
      </c>
      <c r="BN122" s="15">
        <f>'Investment Analysis'!EG122</f>
        <v>0.70375653827864937</v>
      </c>
      <c r="BO122" s="48">
        <v>10053.030000000001</v>
      </c>
      <c r="BP122" s="18">
        <f>'Investment Analysis'!DU122</f>
        <v>8.3245798319327782E-2</v>
      </c>
      <c r="BQ122" s="15">
        <f>'Investment Analysis'!DS122</f>
        <v>0</v>
      </c>
      <c r="BR122" s="48">
        <v>11027.58</v>
      </c>
      <c r="BS122" s="18">
        <f>'Investment Analysis'!EP122</f>
        <v>6.3522012578616421E-2</v>
      </c>
      <c r="BT122" s="15">
        <f>'Investment Analysis'!EN122</f>
        <v>0.83405639913232088</v>
      </c>
      <c r="BU122" s="48">
        <v>13278.38</v>
      </c>
      <c r="BV122" s="18">
        <f t="shared" si="142"/>
        <v>0.43211603176739788</v>
      </c>
      <c r="BW122" s="15">
        <f>'Investment Analysis'!EU122</f>
        <v>4.6691492409051925E-2</v>
      </c>
      <c r="BX122" s="48">
        <v>22072.35</v>
      </c>
      <c r="BY122" s="18">
        <f t="shared" si="148"/>
        <v>-0.64638250000000008</v>
      </c>
      <c r="BZ122" s="15">
        <f>'Investment Analysis'!FB122</f>
        <v>0</v>
      </c>
      <c r="CA122" s="48">
        <v>21542.78</v>
      </c>
      <c r="CB122" s="18">
        <f t="shared" si="144"/>
        <v>-7.1431896551724189E-2</v>
      </c>
      <c r="CC122" s="15">
        <f>'Investment Analysis'!FI122</f>
        <v>-3.3852403520643232E-4</v>
      </c>
      <c r="CD122" s="48">
        <v>17901.95</v>
      </c>
      <c r="CE122" s="18">
        <f>'Investment Analysis'!FR122</f>
        <v>-1.1560057249807302E-2</v>
      </c>
      <c r="CF122" s="15">
        <f>'Investment Analysis'!FP122</f>
        <v>0.54420364637082907</v>
      </c>
      <c r="CG122" s="48">
        <v>4984.78</v>
      </c>
      <c r="CH122" s="18">
        <f>'Investment Analysis'!FR122</f>
        <v>-1.1560057249807302E-2</v>
      </c>
      <c r="CI122" s="15">
        <f>'Investment Analysis'!FW122</f>
        <v>5.16869249119618E-2</v>
      </c>
      <c r="CJ122" s="48"/>
      <c r="CK122" s="18">
        <f t="shared" si="149"/>
        <v>0</v>
      </c>
      <c r="CL122" s="15">
        <f>'Investment Analysis'!GD122</f>
        <v>0</v>
      </c>
      <c r="CM122" s="48">
        <v>35721.99</v>
      </c>
      <c r="CN122" s="18">
        <f t="shared" si="105"/>
        <v>0.43174308617234458</v>
      </c>
      <c r="CO122" s="15">
        <f>'Investment Analysis'!GT122</f>
        <v>-6.642201834862381E-2</v>
      </c>
      <c r="CP122" s="48">
        <v>34157.550000000003</v>
      </c>
      <c r="CQ122" s="18">
        <f t="shared" si="106"/>
        <v>0.58751969437124429</v>
      </c>
      <c r="CR122" s="15">
        <f>'Investment Analysis'!HG122</f>
        <v>0.82748160215718225</v>
      </c>
      <c r="CS122" s="48">
        <v>3940</v>
      </c>
      <c r="CT122" s="18">
        <f t="shared" si="107"/>
        <v>-0.82564520126031082</v>
      </c>
      <c r="CU122" s="15">
        <f>'Investment Analysis'!HN122</f>
        <v>15.838709677419356</v>
      </c>
      <c r="CV122" s="48">
        <v>7808.35</v>
      </c>
      <c r="CW122" s="18">
        <f t="shared" si="108"/>
        <v>-0.72895673152021112</v>
      </c>
      <c r="CX122" s="15">
        <f>'Investment Analysis'!IB122</f>
        <v>0.34060434372049092</v>
      </c>
      <c r="CY122" s="48">
        <v>9948</v>
      </c>
      <c r="CZ122" s="18">
        <f t="shared" si="109"/>
        <v>-0.44377970366228681</v>
      </c>
      <c r="DA122" s="15">
        <f>'Investment Analysis'!II122</f>
        <v>0.4211428571428571</v>
      </c>
      <c r="DB122" s="48">
        <v>5818.25</v>
      </c>
      <c r="DC122" s="18">
        <f t="shared" si="110"/>
        <v>3.210785400682957E-2</v>
      </c>
      <c r="DD122" s="15">
        <f>'Investment Analysis'!IP122</f>
        <v>3.5418863503222027</v>
      </c>
      <c r="DE122" s="48">
        <v>19998</v>
      </c>
      <c r="DF122" s="18">
        <f>'Investment Analysis'!IY122</f>
        <v>0.29694493092041263</v>
      </c>
      <c r="DG122" s="15">
        <f>'Investment Analysis'!IW122</f>
        <v>2.6520547945205482</v>
      </c>
      <c r="DH122" s="48">
        <v>20486.099999999999</v>
      </c>
      <c r="DI122" s="18">
        <f t="shared" si="111"/>
        <v>2.165734330572382</v>
      </c>
      <c r="DJ122" s="15">
        <f>'Investment Analysis'!JD122</f>
        <v>0.38120954692556641</v>
      </c>
      <c r="DK122" s="48">
        <v>23748</v>
      </c>
      <c r="DL122" s="18">
        <f t="shared" si="112"/>
        <v>4.3914018198602134E-2</v>
      </c>
      <c r="DM122" s="15">
        <f>'Investment Analysis'!JK122</f>
        <v>0.16786741744326142</v>
      </c>
      <c r="DN122" s="48">
        <v>1121.2</v>
      </c>
      <c r="DO122" s="18">
        <f t="shared" si="113"/>
        <v>3.193741371375982E-2</v>
      </c>
      <c r="DP122" s="15">
        <f>'Investment Analysis'!HU122</f>
        <v>2.0796703296703294</v>
      </c>
      <c r="DQ122" s="48">
        <v>17645.25</v>
      </c>
      <c r="DR122" s="18">
        <f t="shared" si="114"/>
        <v>-0.40458073224228108</v>
      </c>
      <c r="DS122" s="15">
        <f>'Investment Analysis'!JR122</f>
        <v>-0.51510038805466518</v>
      </c>
      <c r="DT122" s="48">
        <v>23292</v>
      </c>
      <c r="DU122" s="18">
        <f t="shared" si="153"/>
        <v>7.9570988142292487</v>
      </c>
      <c r="DV122" s="15">
        <f>'Investment Analysis'!JY122</f>
        <v>-0.34782608695652173</v>
      </c>
      <c r="DW122" s="48">
        <v>4951.05</v>
      </c>
      <c r="DX122" s="18">
        <f t="shared" si="116"/>
        <v>-0.6369133176884717</v>
      </c>
      <c r="DY122" s="15">
        <f>'Investment Analysis'!KF122</f>
        <v>6.4168377823408618E-2</v>
      </c>
      <c r="DZ122" s="48">
        <v>5506</v>
      </c>
      <c r="EA122" s="18">
        <f t="shared" si="147"/>
        <v>-0.72483758120939534</v>
      </c>
      <c r="EB122" s="15">
        <f>'Investment Analysis'!KM122</f>
        <v>2.482938388625592</v>
      </c>
      <c r="EC122" s="48">
        <v>982.25</v>
      </c>
      <c r="ED122" s="18">
        <f>'Investment Analysis'!KV122</f>
        <v>0.54455445544554459</v>
      </c>
      <c r="EE122" s="15">
        <f>'Investment Analysis'!KT122</f>
        <v>-0.40458015267175573</v>
      </c>
      <c r="EF122" s="48">
        <v>14210</v>
      </c>
      <c r="EG122" s="18">
        <f t="shared" si="118"/>
        <v>-0.40329218106995884</v>
      </c>
      <c r="EH122" s="15">
        <f>'Investment Analysis'!LH122</f>
        <v>0.58665922411387117</v>
      </c>
      <c r="EI122" s="48">
        <v>8089.9</v>
      </c>
      <c r="EJ122" s="18">
        <f>'Investment Analysis'!LQ122</f>
        <v>0.59186804756425027</v>
      </c>
      <c r="EK122" s="15">
        <f>'Investment Analysis'!LO122</f>
        <v>0.42285714285714288</v>
      </c>
      <c r="EL122" s="48">
        <v>23685</v>
      </c>
      <c r="EM122" s="18" t="e">
        <f t="shared" si="152"/>
        <v>#DIV/0!</v>
      </c>
      <c r="EN122" s="15">
        <f>'Investment Analysis'!LX122</f>
        <v>0.7081081081081082</v>
      </c>
      <c r="EO122" s="48">
        <v>14505</v>
      </c>
      <c r="EP122" s="68">
        <f t="shared" si="143"/>
        <v>3.19625468164794</v>
      </c>
      <c r="EQ122" s="15">
        <f>'Investment Analysis'!MC122</f>
        <v>-0.32449438202247194</v>
      </c>
      <c r="ER122" s="48">
        <v>10875.26</v>
      </c>
      <c r="ES122" s="18">
        <f>'Investment Analysis'!LX122</f>
        <v>0.7081081081081082</v>
      </c>
      <c r="ET122" s="15">
        <f>'Investment Analysis'!LA122</f>
        <v>-0.61114972890310026</v>
      </c>
      <c r="EU122" s="48">
        <v>41379</v>
      </c>
      <c r="EV122" s="18">
        <f>'Investment Analysis'!ML122</f>
        <v>1.9995289684408857</v>
      </c>
      <c r="EW122" s="15">
        <f>'Investment Analysis'!MJ122</f>
        <v>7.5822102425876006</v>
      </c>
      <c r="EX122" s="48">
        <v>48324.5</v>
      </c>
      <c r="EY122" s="18">
        <f t="shared" si="120"/>
        <v>-0.26889065395816786</v>
      </c>
      <c r="EZ122" s="15">
        <f>'Investment Analysis'!MQ122</f>
        <v>9.6902303415408966E-2</v>
      </c>
      <c r="FA122" s="48">
        <v>0</v>
      </c>
      <c r="FB122" s="18">
        <f t="shared" si="121"/>
        <v>0</v>
      </c>
      <c r="FC122" s="15">
        <f>'Investment Analysis'!MX122</f>
        <v>-0.38476281744130336</v>
      </c>
      <c r="FD122" s="48">
        <v>16562</v>
      </c>
      <c r="FE122" s="18">
        <f t="shared" si="122"/>
        <v>4.3485931022316238E-2</v>
      </c>
      <c r="FF122" s="15">
        <f>'Investment Analysis'!NE122</f>
        <v>0.74592160625968862</v>
      </c>
      <c r="FG122" s="48">
        <v>0</v>
      </c>
      <c r="FH122" s="18">
        <f t="shared" si="123"/>
        <v>0</v>
      </c>
      <c r="FI122" s="15">
        <f>'Investment Analysis'!NL122</f>
        <v>-0.95228265184597061</v>
      </c>
      <c r="FJ122" s="48">
        <v>33491.5</v>
      </c>
      <c r="FK122" s="18">
        <f t="shared" si="124"/>
        <v>0.75841628864247301</v>
      </c>
      <c r="FL122" s="15">
        <f>'Investment Analysis'!NS122</f>
        <v>2.6446476190476194</v>
      </c>
      <c r="FM122" s="48">
        <v>21833.75</v>
      </c>
      <c r="FN122" s="18">
        <f t="shared" si="125"/>
        <v>-0.13966853571752241</v>
      </c>
      <c r="FO122" s="15">
        <f>'Investment Analysis'!NZ122</f>
        <v>-6.2016385980883217E-3</v>
      </c>
      <c r="FP122" s="48">
        <v>0</v>
      </c>
      <c r="FQ122" s="18">
        <f t="shared" si="126"/>
        <v>0</v>
      </c>
      <c r="FR122" s="15">
        <f>'Investment Analysis'!OG122</f>
        <v>-0.99224531395400362</v>
      </c>
      <c r="FS122" s="48">
        <v>48672</v>
      </c>
      <c r="FT122" s="18">
        <f t="shared" si="127"/>
        <v>0.91112289071472741</v>
      </c>
      <c r="FU122" s="15">
        <f>'Investment Analysis'!ON122</f>
        <v>2.8294464075382799</v>
      </c>
      <c r="FV122" s="48">
        <v>0</v>
      </c>
      <c r="FW122" s="18">
        <f t="shared" si="128"/>
        <v>0</v>
      </c>
      <c r="FX122" s="15">
        <f>'Investment Analysis'!OU122</f>
        <v>-0.4363636363636364</v>
      </c>
      <c r="FY122" s="48">
        <v>0</v>
      </c>
      <c r="FZ122" s="18">
        <f t="shared" si="129"/>
        <v>0</v>
      </c>
      <c r="GA122" s="15">
        <f>'Investment Analysis'!PB122</f>
        <v>3.4827692307692306</v>
      </c>
      <c r="GB122" s="48">
        <v>19274.25</v>
      </c>
      <c r="GC122" s="18">
        <f>'Investment Analysis'!PK122</f>
        <v>0.22937885525749546</v>
      </c>
      <c r="GD122" s="15">
        <f>'Investment Analysis'!PI122</f>
        <v>-0.26163124641010904</v>
      </c>
      <c r="GE122" s="48">
        <v>10937.4</v>
      </c>
      <c r="GF122" s="18">
        <f>'Investment Analysis'!PY122</f>
        <v>9.5516569200779777E-2</v>
      </c>
      <c r="GG122" s="15">
        <f>'Investment Analysis'!PW122</f>
        <v>-0.35550458715596334</v>
      </c>
      <c r="GH122" s="48">
        <v>20062.7</v>
      </c>
      <c r="GI122" s="18">
        <f>'Investment Analysis'!QF122</f>
        <v>0.13424428914154574</v>
      </c>
      <c r="GJ122" s="15">
        <f>'Investment Analysis'!QD122</f>
        <v>-0.35540472450280092</v>
      </c>
      <c r="GK122" s="48">
        <v>11431.8</v>
      </c>
      <c r="GL122" s="18">
        <f>'Investment Analysis'!QM122</f>
        <v>8.8461538461538453E-2</v>
      </c>
      <c r="GM122" s="15">
        <f>'Investment Analysis'!QK122</f>
        <v>-0.43625498007968122</v>
      </c>
      <c r="GN122" s="48">
        <v>11916</v>
      </c>
      <c r="GO122" s="18">
        <f>'Investment Analysis'!QT122</f>
        <v>0.15331010452961671</v>
      </c>
      <c r="GP122" s="15">
        <f>'Investment Analysis'!QR122</f>
        <v>-0.98386113752163629</v>
      </c>
      <c r="GQ122" s="48">
        <v>5043.5</v>
      </c>
      <c r="GR122" s="18">
        <f>'Investment Analysis'!RA122</f>
        <v>-0.25868410298324479</v>
      </c>
      <c r="GS122" s="15">
        <f>'Investment Analysis'!QY122</f>
        <v>-0.48611898016997163</v>
      </c>
      <c r="GT122" s="48">
        <v>34750</v>
      </c>
      <c r="GU122" s="18">
        <f>'Investment Analysis'!RH122</f>
        <v>0.4294949494949496</v>
      </c>
      <c r="GV122" s="15">
        <f>'Investment Analysis'!RF122</f>
        <v>-0.23568805357528616</v>
      </c>
      <c r="GW122" s="48">
        <v>0</v>
      </c>
      <c r="GX122" s="18">
        <f>'Investment Analysis'!RO122</f>
        <v>7.3098820658804367E-2</v>
      </c>
      <c r="GY122" s="15">
        <f>'Investment Analysis'!RM122</f>
        <v>-2.078114852954828E-2</v>
      </c>
      <c r="GZ122" s="48">
        <v>2728</v>
      </c>
      <c r="HA122" s="18">
        <f>'Investment Analysis'!RV122</f>
        <v>-0.34548944337811899</v>
      </c>
      <c r="HB122" s="15">
        <f>'Investment Analysis'!RT122</f>
        <v>-6.8306010928961741E-2</v>
      </c>
      <c r="HC122" s="48">
        <v>20610</v>
      </c>
      <c r="HD122" s="18">
        <f>'Investment Analysis'!SC122</f>
        <v>0.81673938913129729</v>
      </c>
      <c r="HE122" s="15">
        <f>'Investment Analysis'!SA122</f>
        <v>3.2616864572373387E-2</v>
      </c>
      <c r="HF122" s="48">
        <v>9690</v>
      </c>
      <c r="HG122" s="18">
        <f>'Investment Analysis'!SJ122</f>
        <v>-0.25294888597640885</v>
      </c>
      <c r="HH122" s="15">
        <f>'Investment Analysis'!SH122</f>
        <v>-8.7999999999999967E-2</v>
      </c>
      <c r="HI122" s="48">
        <v>8404</v>
      </c>
      <c r="HJ122" s="18">
        <f>'Investment Analysis'!SM122</f>
        <v>0.11651728553137</v>
      </c>
      <c r="HK122" s="15">
        <f>'Investment Analysis'!SK122</f>
        <v>0</v>
      </c>
      <c r="HL122" s="48">
        <v>0</v>
      </c>
      <c r="HM122" s="18">
        <f>'Investment Analysis'!SP122</f>
        <v>0</v>
      </c>
      <c r="HN122" s="15">
        <f>'Investment Analysis'!SN122</f>
        <v>0.12471555607432259</v>
      </c>
      <c r="HO122" s="48">
        <v>4735.25</v>
      </c>
      <c r="HP122" s="18">
        <f>'Investment Analysis'!TE122</f>
        <v>0.95833333333333337</v>
      </c>
      <c r="HQ122" s="15">
        <f>'Investment Analysis'!TC122</f>
        <v>-0.2432499380728263</v>
      </c>
      <c r="HR122" s="48">
        <v>3560</v>
      </c>
      <c r="HS122" s="18">
        <f>'Investment Analysis'!TL122</f>
        <v>5.0147492625368606E-2</v>
      </c>
      <c r="HT122" s="15">
        <f>'Investment Analysis'!TJ122</f>
        <v>-0.19090909090909094</v>
      </c>
      <c r="HU122" s="48"/>
      <c r="HV122" s="18">
        <f>'Investment Analysis'!TS122</f>
        <v>0.67831932773109238</v>
      </c>
      <c r="HW122" s="15">
        <f>'Investment Analysis'!TQ122</f>
        <v>-0.27222639254298059</v>
      </c>
      <c r="HX122" s="48"/>
      <c r="HY122" s="18">
        <f>'Investment Analysis'!TZ122</f>
        <v>1.0292397660818715</v>
      </c>
      <c r="HZ122" s="15">
        <f>'Investment Analysis'!TX122</f>
        <v>-0.21315192743764169</v>
      </c>
      <c r="IA122" s="48"/>
      <c r="IB122" s="18">
        <f>'Investment Analysis'!UG122</f>
        <v>0</v>
      </c>
      <c r="IC122" s="15">
        <f>'Investment Analysis'!UE122</f>
        <v>0</v>
      </c>
      <c r="ID122" s="48"/>
      <c r="IE122" s="18">
        <f>'Investment Analysis'!UN122</f>
        <v>0</v>
      </c>
      <c r="IF122" s="15">
        <f>'Investment Analysis'!UL122</f>
        <v>0</v>
      </c>
      <c r="IG122" s="48"/>
      <c r="IH122" s="18">
        <f>'Investment Analysis'!UU122</f>
        <v>0</v>
      </c>
      <c r="II122" s="15">
        <f>'Investment Analysis'!US122</f>
        <v>0</v>
      </c>
      <c r="IJ122" s="48"/>
      <c r="IK122" s="18">
        <f>'Investment Analysis'!VB122</f>
        <v>0</v>
      </c>
      <c r="IL122" s="15">
        <f>'Investment Analysis'!UZ122</f>
        <v>0</v>
      </c>
      <c r="IM122" s="48"/>
      <c r="IN122" s="18">
        <f>'Investment Analysis'!VI122</f>
        <v>0</v>
      </c>
      <c r="IO122" s="15">
        <f>'Investment Analysis'!VG122</f>
        <v>0</v>
      </c>
      <c r="IP122" s="18"/>
      <c r="IQ122" s="18"/>
      <c r="IR122" s="18"/>
      <c r="IS122" s="108">
        <f t="shared" si="133"/>
        <v>-4393.2700000000186</v>
      </c>
      <c r="IT122" s="48">
        <f t="shared" si="134"/>
        <v>1048934.6400000001</v>
      </c>
      <c r="IU122" s="101">
        <f t="shared" si="130"/>
        <v>0</v>
      </c>
      <c r="IV122" s="101"/>
      <c r="IW122" s="15">
        <f t="shared" si="131"/>
        <v>1.1012247957326969E-2</v>
      </c>
      <c r="IX122" s="113">
        <f t="shared" si="132"/>
        <v>11425.310000000172</v>
      </c>
      <c r="IY122" s="21">
        <f t="shared" si="150"/>
        <v>0.27806733997142569</v>
      </c>
      <c r="IZ122" s="173">
        <f t="shared" si="151"/>
        <v>229781.75000000012</v>
      </c>
    </row>
    <row r="123" spans="1:260" x14ac:dyDescent="0.2">
      <c r="A123" s="3">
        <f>'Investment Analysis'!A123</f>
        <v>45824</v>
      </c>
      <c r="B123" s="4">
        <f>'Investment Analysis'!B123</f>
        <v>45824</v>
      </c>
      <c r="C123" s="27">
        <f>'Investment Analysis'!C123</f>
        <v>42515.09</v>
      </c>
      <c r="D123" s="14">
        <f>'Investment Analysis'!D123</f>
        <v>317.29999999999563</v>
      </c>
      <c r="E123" s="15">
        <f>'Investment Analysis'!E123</f>
        <v>7.5193511318956659E-3</v>
      </c>
      <c r="F123" s="13">
        <f>'Investment Analysis'!G123</f>
        <v>6033.11</v>
      </c>
      <c r="G123" s="14">
        <f>'Investment Analysis'!H123</f>
        <v>56.170000000000073</v>
      </c>
      <c r="H123" s="15">
        <f>'Investment Analysis'!I123</f>
        <v>9.3977854888956693E-3</v>
      </c>
      <c r="I123" s="13">
        <f>'Investment Analysis'!K123</f>
        <v>19701.21</v>
      </c>
      <c r="J123" s="14">
        <f>'Investment Analysis'!L123</f>
        <v>294.37999999999738</v>
      </c>
      <c r="K123" s="15">
        <f>'Investment Analysis'!M123</f>
        <v>1.5168886417822868E-2</v>
      </c>
      <c r="L123" s="41">
        <f>'Investment Analysis'!T123</f>
        <v>262.50906285180179</v>
      </c>
      <c r="M123" s="21">
        <f>'Investment Analysis'!V123</f>
        <v>5.5995962112553145E-3</v>
      </c>
      <c r="N123" s="21">
        <f>'Investment Analysis'!W123</f>
        <v>1.4647235574132769E-2</v>
      </c>
      <c r="P123" s="48">
        <f>'Investment Analysis'!Y123</f>
        <v>69631.78</v>
      </c>
      <c r="Q123" s="18"/>
      <c r="R123" s="83"/>
      <c r="S123" s="48">
        <v>4349.91</v>
      </c>
      <c r="T123" s="18">
        <f>'Investment Analysis'!AH123</f>
        <v>-1.4966764977768852E-3</v>
      </c>
      <c r="U123" s="15">
        <f>'Investment Analysis'!AF123</f>
        <v>0.37664623414456516</v>
      </c>
      <c r="V123" s="48">
        <v>7117.13</v>
      </c>
      <c r="W123" s="18">
        <f>'Investment Analysis'!AO123</f>
        <v>7.1326676176890147E-2</v>
      </c>
      <c r="X123" s="15">
        <f>'Investment Analysis'!AM123</f>
        <v>0.21129032258064512</v>
      </c>
      <c r="Y123" s="48">
        <v>9236.68</v>
      </c>
      <c r="Z123" s="18">
        <f t="shared" si="104"/>
        <v>-7.4109863672814733E-2</v>
      </c>
      <c r="AA123" s="15">
        <f>'Investment Analysis'!GM123</f>
        <v>-3.0687830687830601E-2</v>
      </c>
      <c r="AB123" s="48">
        <v>2510.25</v>
      </c>
      <c r="AC123" s="18">
        <f t="shared" si="156"/>
        <v>4.824352234322193</v>
      </c>
      <c r="AD123" s="15">
        <f>'Investment Analysis'!AT123</f>
        <v>0.23219455703532146</v>
      </c>
      <c r="AE123" s="48">
        <v>11250.06</v>
      </c>
      <c r="AF123" s="18">
        <f>'Investment Analysis'!BC123</f>
        <v>2.8698760957931405E-2</v>
      </c>
      <c r="AG123" s="15">
        <f>'Investment Analysis'!BA123</f>
        <v>0.56636838180462357</v>
      </c>
      <c r="AH123" s="48"/>
      <c r="AI123" s="18">
        <f t="shared" si="157"/>
        <v>0</v>
      </c>
      <c r="AJ123" s="15">
        <f>'Investment Analysis'!BH123</f>
        <v>0</v>
      </c>
      <c r="AK123" s="48">
        <v>19643.27</v>
      </c>
      <c r="AL123" s="18">
        <f t="shared" si="139"/>
        <v>5.9257265401611647</v>
      </c>
      <c r="AM123" s="15">
        <f>'Investment Analysis'!BO123</f>
        <v>0.22465476591444924</v>
      </c>
      <c r="AN123" s="48">
        <v>14657.53</v>
      </c>
      <c r="AO123" s="18">
        <f t="shared" si="154"/>
        <v>8.6244676724137932</v>
      </c>
      <c r="AP123" s="15">
        <f>'Investment Analysis'!BV123</f>
        <v>8.0515297906602265E-2</v>
      </c>
      <c r="AQ123" s="48">
        <v>5096.8500000000004</v>
      </c>
      <c r="AR123" s="18">
        <f t="shared" si="155"/>
        <v>2.8193699999999997</v>
      </c>
      <c r="AS123" s="15">
        <f>'Investment Analysis'!CC123</f>
        <v>0</v>
      </c>
      <c r="AT123" s="48">
        <v>23190.27</v>
      </c>
      <c r="AU123" s="18">
        <f>'Investment Analysis'!CL123</f>
        <v>-0.10448195576251455</v>
      </c>
      <c r="AV123" s="15">
        <f>'Investment Analysis'!CJ123</f>
        <v>1.7863049950380388E-2</v>
      </c>
      <c r="AW123" s="48">
        <v>17627.740000000002</v>
      </c>
      <c r="AX123" s="18">
        <f t="shared" si="140"/>
        <v>1.9993763966117632E-2</v>
      </c>
      <c r="AY123" s="15">
        <f>'Investment Analysis'!CQ123</f>
        <v>2.8398213146139023E-2</v>
      </c>
      <c r="AZ123" s="48">
        <v>15426.4</v>
      </c>
      <c r="BA123" s="18">
        <f>'Investment Analysis'!CZ123</f>
        <v>-3.6212446351931368E-2</v>
      </c>
      <c r="BB123" s="15">
        <f>'Investment Analysis'!CX123</f>
        <v>0.11757387247278386</v>
      </c>
      <c r="BC123" s="48">
        <v>9118.2900000000009</v>
      </c>
      <c r="BD123" s="18">
        <f t="shared" si="158"/>
        <v>2.8958559904391992</v>
      </c>
      <c r="BE123" s="15">
        <f>'Investment Analysis'!DE123</f>
        <v>-0.11111111111111109</v>
      </c>
      <c r="BF123" s="48">
        <v>4671.17</v>
      </c>
      <c r="BG123" s="18">
        <f>'Investment Analysis'!DN123</f>
        <v>0.170540796963947</v>
      </c>
      <c r="BH123" s="15">
        <f>'Investment Analysis'!DL123</f>
        <v>0.11778029445073619</v>
      </c>
      <c r="BI123" s="48">
        <v>2547.84</v>
      </c>
      <c r="BJ123" s="18">
        <f>'Investment Analysis'!EB123</f>
        <v>-7.4693755602031672E-3</v>
      </c>
      <c r="BK123" s="15">
        <f>'Investment Analysis'!DZ123</f>
        <v>0.77267876200640351</v>
      </c>
      <c r="BL123" s="48">
        <v>20069.580000000002</v>
      </c>
      <c r="BM123" s="18">
        <f>'Investment Analysis'!EI123</f>
        <v>-9.4902386117137038E-3</v>
      </c>
      <c r="BN123" s="15">
        <f>'Investment Analysis'!EG123</f>
        <v>0.73704232049453156</v>
      </c>
      <c r="BO123" s="48">
        <v>10152.950000000001</v>
      </c>
      <c r="BP123" s="18">
        <f>'Investment Analysis'!DU123</f>
        <v>9.4012605042016764E-2</v>
      </c>
      <c r="BQ123" s="15">
        <f>'Investment Analysis'!DS123</f>
        <v>0</v>
      </c>
      <c r="BR123" s="48">
        <v>11308.93</v>
      </c>
      <c r="BS123" s="18">
        <f>'Investment Analysis'!EP123</f>
        <v>9.0655884995507668E-2</v>
      </c>
      <c r="BT123" s="15">
        <f>'Investment Analysis'!EN123</f>
        <v>0.88084908583823973</v>
      </c>
      <c r="BU123" s="48">
        <v>13416.46</v>
      </c>
      <c r="BV123" s="18">
        <f t="shared" si="142"/>
        <v>0.44140934176874408</v>
      </c>
      <c r="BW123" s="15">
        <f>'Investment Analysis'!EU123</f>
        <v>5.7576625608708257E-2</v>
      </c>
      <c r="BX123" s="48">
        <v>21851.73</v>
      </c>
      <c r="BY123" s="18">
        <f t="shared" si="148"/>
        <v>-0.65741349999999998</v>
      </c>
      <c r="BZ123" s="15">
        <f>'Investment Analysis'!FB123</f>
        <v>0</v>
      </c>
      <c r="CA123" s="48">
        <v>21488.07</v>
      </c>
      <c r="CB123" s="18">
        <f t="shared" si="144"/>
        <v>-7.379008620689656E-2</v>
      </c>
      <c r="CC123" s="15">
        <f>'Investment Analysis'!FI123</f>
        <v>-2.8774542992552762E-3</v>
      </c>
      <c r="CD123" s="48">
        <v>18197.060000000001</v>
      </c>
      <c r="CE123" s="18">
        <f>'Investment Analysis'!FR123</f>
        <v>4.7341186832545066E-3</v>
      </c>
      <c r="CF123" s="15">
        <f>'Investment Analysis'!FP123</f>
        <v>0.56965944272445823</v>
      </c>
      <c r="CG123" s="48">
        <v>4995.55</v>
      </c>
      <c r="CH123" s="18">
        <f>'Investment Analysis'!FR123</f>
        <v>4.7341186832545066E-3</v>
      </c>
      <c r="CI123" s="15">
        <f>'Investment Analysis'!FW123</f>
        <v>5.3958877655344767E-2</v>
      </c>
      <c r="CJ123" s="48"/>
      <c r="CK123" s="18">
        <f t="shared" si="149"/>
        <v>0</v>
      </c>
      <c r="CL123" s="15">
        <f>'Investment Analysis'!GD123</f>
        <v>0</v>
      </c>
      <c r="CM123" s="48">
        <v>35862.99</v>
      </c>
      <c r="CN123" s="18">
        <f t="shared" si="105"/>
        <v>0.43739438877755504</v>
      </c>
      <c r="CO123" s="15">
        <f>'Investment Analysis'!GT123</f>
        <v>-6.678899082568808E-2</v>
      </c>
      <c r="CP123" s="48">
        <v>34558.65</v>
      </c>
      <c r="CQ123" s="18">
        <f t="shared" si="106"/>
        <v>0.60616137532940151</v>
      </c>
      <c r="CR123" s="15">
        <f>'Investment Analysis'!HG123</f>
        <v>0.84894107072636371</v>
      </c>
      <c r="CS123" s="48">
        <v>4030</v>
      </c>
      <c r="CT123" s="18">
        <f t="shared" si="107"/>
        <v>-0.82166247743123166</v>
      </c>
      <c r="CU123" s="15">
        <f>'Investment Analysis'!HN123</f>
        <v>15.61693548387097</v>
      </c>
      <c r="CV123" s="48">
        <v>7957.95</v>
      </c>
      <c r="CW123" s="18">
        <f t="shared" si="108"/>
        <v>-0.72376381970598958</v>
      </c>
      <c r="CX123" s="15">
        <f>'Investment Analysis'!IB123</f>
        <v>0.36628895184135968</v>
      </c>
      <c r="CY123" s="48">
        <v>10084</v>
      </c>
      <c r="CZ123" s="18">
        <f t="shared" si="109"/>
        <v>-0.4361755661168577</v>
      </c>
      <c r="DA123" s="15">
        <f>'Investment Analysis'!II123</f>
        <v>0.44057142857142856</v>
      </c>
      <c r="DB123" s="48">
        <v>5731.5</v>
      </c>
      <c r="DC123" s="18">
        <f t="shared" si="110"/>
        <v>1.6719144973169543E-2</v>
      </c>
      <c r="DD123" s="15">
        <f>'Investment Analysis'!IP123</f>
        <v>3.4764694395625853</v>
      </c>
      <c r="DE123" s="48">
        <v>20808</v>
      </c>
      <c r="DF123" s="18">
        <f>'Investment Analysis'!IY123</f>
        <v>0.34967892586106242</v>
      </c>
      <c r="DG123" s="15">
        <f>'Investment Analysis'!IW123</f>
        <v>2.8005479452054796</v>
      </c>
      <c r="DH123" s="48">
        <v>21063.599999999999</v>
      </c>
      <c r="DI123" s="18">
        <f t="shared" si="111"/>
        <v>2.2549758931882802</v>
      </c>
      <c r="DJ123" s="15">
        <f>'Investment Analysis'!JD123</f>
        <v>0.42014563106796127</v>
      </c>
      <c r="DK123" s="48">
        <v>23957</v>
      </c>
      <c r="DL123" s="18">
        <f t="shared" si="112"/>
        <v>5.3101235219130509E-2</v>
      </c>
      <c r="DM123" s="15">
        <f>'Investment Analysis'!JK123</f>
        <v>0.17814551624087141</v>
      </c>
      <c r="DN123" s="48">
        <v>1124.8</v>
      </c>
      <c r="DO123" s="18">
        <f t="shared" si="113"/>
        <v>3.5250805338242021E-2</v>
      </c>
      <c r="DP123" s="15">
        <f>'Investment Analysis'!HU123</f>
        <v>2.0903846153846155</v>
      </c>
      <c r="DQ123" s="48">
        <v>17841.25</v>
      </c>
      <c r="DR123" s="18">
        <f t="shared" si="114"/>
        <v>-0.39796693099375741</v>
      </c>
      <c r="DS123" s="15">
        <f>'Investment Analysis'!JR123</f>
        <v>-0.51172599966256116</v>
      </c>
      <c r="DT123" s="48">
        <v>25494</v>
      </c>
      <c r="DU123" s="18">
        <f t="shared" si="153"/>
        <v>8.827454545454545</v>
      </c>
      <c r="DV123" s="15">
        <f>'Investment Analysis'!JY123</f>
        <v>-0.26482213438735169</v>
      </c>
      <c r="DW123" s="48">
        <v>4921.8</v>
      </c>
      <c r="DX123" s="18">
        <f t="shared" si="116"/>
        <v>-0.63905837488999717</v>
      </c>
      <c r="DY123" s="15">
        <f>'Investment Analysis'!KF123</f>
        <v>3.7987679671457823E-2</v>
      </c>
      <c r="DZ123" s="48">
        <v>5374</v>
      </c>
      <c r="EA123" s="18">
        <f t="shared" si="147"/>
        <v>-0.73143428285857071</v>
      </c>
      <c r="EB123" s="15">
        <f>'Investment Analysis'!KM123</f>
        <v>2.7521327014218007</v>
      </c>
      <c r="EC123" s="54">
        <v>0</v>
      </c>
      <c r="ED123" s="18">
        <f>'Investment Analysis'!KV123</f>
        <v>0.53465346534653468</v>
      </c>
      <c r="EE123" s="15">
        <f>'Investment Analysis'!KT123</f>
        <v>-0.40839694656488551</v>
      </c>
      <c r="EF123" s="48">
        <v>14542.5</v>
      </c>
      <c r="EG123" s="18">
        <f t="shared" si="118"/>
        <v>-0.38932980599647266</v>
      </c>
      <c r="EH123" s="15">
        <f>'Investment Analysis'!LH123</f>
        <v>0.62405805191180574</v>
      </c>
      <c r="EI123" s="48">
        <v>8060.65</v>
      </c>
      <c r="EJ123" s="18">
        <f>'Investment Analysis'!LQ123</f>
        <v>0.5862421685206497</v>
      </c>
      <c r="EK123" s="15">
        <f>'Investment Analysis'!LO123</f>
        <v>0.41782857142857144</v>
      </c>
      <c r="EL123" s="48">
        <v>23370</v>
      </c>
      <c r="EM123" s="18" t="e">
        <f t="shared" si="152"/>
        <v>#DIV/0!</v>
      </c>
      <c r="EN123" s="15">
        <f>'Investment Analysis'!LX123</f>
        <v>0.68432432432432433</v>
      </c>
      <c r="EO123" s="48">
        <v>14470</v>
      </c>
      <c r="EP123" s="68">
        <f t="shared" si="143"/>
        <v>3.1857677902621724</v>
      </c>
      <c r="EQ123" s="15">
        <f>'Investment Analysis'!MC123</f>
        <v>-0.28719101123595508</v>
      </c>
      <c r="ER123" s="54">
        <v>0</v>
      </c>
      <c r="ES123" s="18">
        <f>'Investment Analysis'!LX123</f>
        <v>0.68432432432432433</v>
      </c>
      <c r="ET123" s="15">
        <f>'Investment Analysis'!LA123</f>
        <v>-0.54886695398303909</v>
      </c>
      <c r="EU123" s="48">
        <v>42542.5</v>
      </c>
      <c r="EV123" s="18">
        <f>'Investment Analysis'!ML123</f>
        <v>2.0824305228450304</v>
      </c>
      <c r="EW123" s="15">
        <f>'Investment Analysis'!MJ123</f>
        <v>7.8194070080862526</v>
      </c>
      <c r="EX123" s="48">
        <v>59359.75</v>
      </c>
      <c r="EY123" s="18">
        <f t="shared" si="120"/>
        <v>-0.10193653315178335</v>
      </c>
      <c r="EZ123" s="15">
        <f>'Investment Analysis'!MQ123</f>
        <v>0.10937251787132631</v>
      </c>
      <c r="FA123" s="54">
        <v>10400</v>
      </c>
      <c r="FB123" s="18">
        <f t="shared" si="121"/>
        <v>-0.32379713914174252</v>
      </c>
      <c r="FC123" s="15">
        <f>'Investment Analysis'!MX123</f>
        <v>-0.37709631049353143</v>
      </c>
      <c r="FD123" s="48">
        <v>16557.8</v>
      </c>
      <c r="FE123" s="18">
        <f t="shared" si="122"/>
        <v>4.3221310752403513E-2</v>
      </c>
      <c r="FF123" s="15">
        <f>'Investment Analysis'!NE123</f>
        <v>0.74629069166605144</v>
      </c>
      <c r="FG123" s="54">
        <v>10692</v>
      </c>
      <c r="FH123" s="18">
        <f t="shared" si="123"/>
        <v>-5.0251256281407036E-3</v>
      </c>
      <c r="FI123" s="15">
        <f>'Investment Analysis'!NL123</f>
        <v>-0.95283842794759832</v>
      </c>
      <c r="FJ123" s="48">
        <v>34151.599999999999</v>
      </c>
      <c r="FK123" s="18">
        <f t="shared" si="124"/>
        <v>0.7930737567204299</v>
      </c>
      <c r="FL123" s="15">
        <f>'Investment Analysis'!NS123</f>
        <v>2.7178666666666667</v>
      </c>
      <c r="FM123" s="48">
        <v>22096.25</v>
      </c>
      <c r="FN123" s="18">
        <f t="shared" si="125"/>
        <v>-0.12932505329356181</v>
      </c>
      <c r="FO123" s="15">
        <f>'Investment Analysis'!NZ123</f>
        <v>5.7464724624489037E-3</v>
      </c>
      <c r="FP123" s="54">
        <v>18800</v>
      </c>
      <c r="FQ123" s="18">
        <f t="shared" si="126"/>
        <v>5.3475935828877002E-3</v>
      </c>
      <c r="FR123" s="15">
        <f>'Investment Analysis'!OG123</f>
        <v>-0.9917135640537067</v>
      </c>
      <c r="FS123" s="48">
        <v>50979</v>
      </c>
      <c r="FT123" s="18">
        <f t="shared" si="127"/>
        <v>1.001708042524369</v>
      </c>
      <c r="FU123" s="15">
        <f>'Investment Analysis'!ON123</f>
        <v>2.9969375736160182</v>
      </c>
      <c r="FV123" s="54">
        <v>19515.25</v>
      </c>
      <c r="FW123" s="18">
        <f t="shared" si="128"/>
        <v>0.26722402597402595</v>
      </c>
      <c r="FX123" s="15">
        <f>'Investment Analysis'!OU123</f>
        <v>-0.27402597402597406</v>
      </c>
      <c r="FY123" s="54">
        <v>18307.5</v>
      </c>
      <c r="FZ123" s="18">
        <f t="shared" si="129"/>
        <v>-3.5378963124234591E-3</v>
      </c>
      <c r="GA123" s="15">
        <f>'Investment Analysis'!PB123</f>
        <v>3.5067692307692306</v>
      </c>
      <c r="GB123" s="48">
        <v>18582.75</v>
      </c>
      <c r="GC123" s="18">
        <f>'Investment Analysis'!PK123</f>
        <v>0.1851001769234448</v>
      </c>
      <c r="GD123" s="15">
        <f>'Investment Analysis'!PI123</f>
        <v>-0.28822515795519815</v>
      </c>
      <c r="GE123" s="48">
        <v>10782</v>
      </c>
      <c r="GF123" s="18">
        <f>'Investment Analysis'!PY123</f>
        <v>0.13060428849902533</v>
      </c>
      <c r="GG123" s="15">
        <f>'Investment Analysis'!PW123</f>
        <v>-0.33486238532110096</v>
      </c>
      <c r="GH123" s="48">
        <v>20323.8</v>
      </c>
      <c r="GI123" s="18">
        <f>'Investment Analysis'!QF123</f>
        <v>0.15411494732450184</v>
      </c>
      <c r="GJ123" s="15">
        <f>'Investment Analysis'!QD123</f>
        <v>-0.34411215507276444</v>
      </c>
      <c r="GK123" s="48">
        <v>11307.1</v>
      </c>
      <c r="GL123" s="18">
        <f>'Investment Analysis'!QM123</f>
        <v>0.13076923076923072</v>
      </c>
      <c r="GM123" s="15">
        <f>'Investment Analysis'!QK123</f>
        <v>-0.41434262948207168</v>
      </c>
      <c r="GN123" s="48">
        <v>12573</v>
      </c>
      <c r="GO123" s="18">
        <f>'Investment Analysis'!QT123</f>
        <v>0.21689895470383277</v>
      </c>
      <c r="GP123" s="15">
        <f>'Investment Analysis'!QR123</f>
        <v>-0.98297130598015547</v>
      </c>
      <c r="GQ123" s="48">
        <v>5053.95</v>
      </c>
      <c r="GR123" s="18">
        <f>'Investment Analysis'!RA123</f>
        <v>-0.34695545565999181</v>
      </c>
      <c r="GS123" s="15">
        <f>'Investment Analysis'!QY123</f>
        <v>-0.54730878186968834</v>
      </c>
      <c r="GT123" s="48">
        <v>44300</v>
      </c>
      <c r="GU123" s="18">
        <f>'Investment Analysis'!RH123</f>
        <v>0.49858585858585874</v>
      </c>
      <c r="GV123" s="15">
        <f>'Investment Analysis'!RF123</f>
        <v>-0.19874702959602497</v>
      </c>
      <c r="GW123" s="54">
        <v>10784</v>
      </c>
      <c r="GX123" s="18">
        <f>'Investment Analysis'!RO123</f>
        <v>9.6380642537616953E-2</v>
      </c>
      <c r="GY123" s="15">
        <f>'Investment Analysis'!RM123</f>
        <v>4.6386492253453154E-4</v>
      </c>
      <c r="GZ123" s="48">
        <v>2722</v>
      </c>
      <c r="HA123" s="18">
        <f>'Investment Analysis'!RV123</f>
        <v>-0.34692898272552786</v>
      </c>
      <c r="HB123" s="15">
        <f>'Investment Analysis'!RT123</f>
        <v>-7.0355191256830679E-2</v>
      </c>
      <c r="HC123" s="48">
        <v>21211.5</v>
      </c>
      <c r="HD123" s="18">
        <f>'Investment Analysis'!SC123</f>
        <v>0.86976067698003445</v>
      </c>
      <c r="HE123" s="15">
        <f>'Investment Analysis'!SA123</f>
        <v>6.2753644972192948E-2</v>
      </c>
      <c r="HF123" s="48">
        <v>6080</v>
      </c>
      <c r="HG123" s="18">
        <f>'Investment Analysis'!SJ123</f>
        <v>-0.20314547837483615</v>
      </c>
      <c r="HH123" s="15">
        <f>'Investment Analysis'!SH123</f>
        <v>-2.7199999999999988E-2</v>
      </c>
      <c r="HI123" s="48">
        <v>8200</v>
      </c>
      <c r="HJ123" s="18">
        <f>'Investment Analysis'!SM123</f>
        <v>8.9449541284403619E-2</v>
      </c>
      <c r="HK123" s="15">
        <f>'Investment Analysis'!SK123</f>
        <v>0</v>
      </c>
      <c r="HL123" s="54">
        <v>12000</v>
      </c>
      <c r="HM123" s="18">
        <f>'Investment Analysis'!SP123</f>
        <v>0</v>
      </c>
      <c r="HN123" s="15">
        <f>'Investment Analysis'!SN123</f>
        <v>8.3849945073148302E-2</v>
      </c>
      <c r="HO123" s="48">
        <v>5370.75</v>
      </c>
      <c r="HP123" s="18">
        <f>'Investment Analysis'!TE123</f>
        <v>1.221153846153846</v>
      </c>
      <c r="HQ123" s="15">
        <f>'Investment Analysis'!TC123</f>
        <v>-0.14168937329700271</v>
      </c>
      <c r="HR123" s="48">
        <v>3633</v>
      </c>
      <c r="HS123" s="18">
        <f>'Investment Analysis'!TL123</f>
        <v>7.3156342182890813E-2</v>
      </c>
      <c r="HT123" s="15">
        <f>'Investment Analysis'!TJ123</f>
        <v>-0.17318181818181816</v>
      </c>
      <c r="HU123" s="48"/>
      <c r="HV123" s="18">
        <f>'Investment Analysis'!TS123</f>
        <v>0.79932773109243704</v>
      </c>
      <c r="HW123" s="15">
        <f>'Investment Analysis'!TQ123</f>
        <v>-0.21975323037904568</v>
      </c>
      <c r="HX123" s="48"/>
      <c r="HY123" s="18">
        <f>'Investment Analysis'!TZ123</f>
        <v>1.0701754385964912</v>
      </c>
      <c r="HZ123" s="15">
        <f>'Investment Analysis'!TX123</f>
        <v>-0.19727891156462588</v>
      </c>
      <c r="IA123" s="48"/>
      <c r="IB123" s="18">
        <f>'Investment Analysis'!UG123</f>
        <v>0</v>
      </c>
      <c r="IC123" s="15">
        <f>'Investment Analysis'!UE123</f>
        <v>0</v>
      </c>
      <c r="ID123" s="48"/>
      <c r="IE123" s="18">
        <f>'Investment Analysis'!UN123</f>
        <v>0</v>
      </c>
      <c r="IF123" s="15">
        <f>'Investment Analysis'!UL123</f>
        <v>0</v>
      </c>
      <c r="IG123" s="48"/>
      <c r="IH123" s="18">
        <f>'Investment Analysis'!UU123</f>
        <v>0</v>
      </c>
      <c r="II123" s="15">
        <f>'Investment Analysis'!US123</f>
        <v>0</v>
      </c>
      <c r="IJ123" s="48"/>
      <c r="IK123" s="18">
        <f>'Investment Analysis'!VB123</f>
        <v>0</v>
      </c>
      <c r="IL123" s="15">
        <f>'Investment Analysis'!UZ123</f>
        <v>0</v>
      </c>
      <c r="IM123" s="48"/>
      <c r="IN123" s="18">
        <f>'Investment Analysis'!VI123</f>
        <v>0</v>
      </c>
      <c r="IO123" s="15">
        <f>'Investment Analysis'!VG123</f>
        <v>0</v>
      </c>
      <c r="IP123" s="18"/>
      <c r="IQ123" s="18"/>
      <c r="IR123" s="18"/>
      <c r="IS123" s="108">
        <f t="shared" si="133"/>
        <v>64199.050000000047</v>
      </c>
      <c r="IT123" s="48">
        <f t="shared" si="134"/>
        <v>1113133.6900000002</v>
      </c>
      <c r="IU123" s="101">
        <f t="shared" si="130"/>
        <v>0</v>
      </c>
      <c r="IV123" s="101"/>
      <c r="IW123" s="15">
        <f t="shared" si="131"/>
        <v>7.2890293911863149E-2</v>
      </c>
      <c r="IX123" s="113">
        <f t="shared" si="132"/>
        <v>75624.360000000219</v>
      </c>
      <c r="IY123" s="21">
        <f t="shared" si="150"/>
        <v>0.35575696964041614</v>
      </c>
      <c r="IZ123" s="173">
        <f t="shared" si="151"/>
        <v>293980.80000000016</v>
      </c>
    </row>
    <row r="124" spans="1:260" x14ac:dyDescent="0.2">
      <c r="A124" s="3">
        <f>'Investment Analysis'!A124</f>
        <v>45825</v>
      </c>
      <c r="B124" s="4">
        <f>'Investment Analysis'!B124</f>
        <v>45825</v>
      </c>
      <c r="C124" s="27">
        <f>'Investment Analysis'!C124</f>
        <v>42215.92</v>
      </c>
      <c r="D124" s="14">
        <f>'Investment Analysis'!D124</f>
        <v>-299.16999999999825</v>
      </c>
      <c r="E124" s="15">
        <f>'Investment Analysis'!E124</f>
        <v>-7.0367956412652139E-3</v>
      </c>
      <c r="F124" s="13">
        <f>'Investment Analysis'!G124</f>
        <v>5982.71</v>
      </c>
      <c r="G124" s="14">
        <f>'Investment Analysis'!H124</f>
        <v>-50.399999999999636</v>
      </c>
      <c r="H124" s="15">
        <f>'Investment Analysis'!I124</f>
        <v>-8.3539003929979129E-3</v>
      </c>
      <c r="I124" s="13">
        <f>'Investment Analysis'!K124</f>
        <v>19521.09</v>
      </c>
      <c r="J124" s="14">
        <f>'Investment Analysis'!L124</f>
        <v>-180.11999999999898</v>
      </c>
      <c r="K124" s="15">
        <f>'Investment Analysis'!M124</f>
        <v>-9.1425856584442782E-3</v>
      </c>
      <c r="L124" s="41">
        <f>'Investment Analysis'!T124</f>
        <v>261.40136064261014</v>
      </c>
      <c r="M124" s="21">
        <f>'Investment Analysis'!V124</f>
        <v>-4.2196722549613123E-3</v>
      </c>
      <c r="N124" s="21">
        <f>'Investment Analysis'!W124</f>
        <v>1.0365756785607406E-2</v>
      </c>
      <c r="P124" s="48">
        <f>'Investment Analysis'!Y124</f>
        <v>69631.78</v>
      </c>
      <c r="Q124" s="18"/>
      <c r="R124" s="83"/>
      <c r="S124" s="48">
        <v>4317.12</v>
      </c>
      <c r="T124" s="18">
        <f>'Investment Analysis'!AH124</f>
        <v>-9.0240788836553378E-3</v>
      </c>
      <c r="U124" s="15">
        <f>'Investment Analysis'!AF124</f>
        <v>0.36626813133458758</v>
      </c>
      <c r="V124" s="48">
        <v>7069.75</v>
      </c>
      <c r="W124" s="18">
        <f>'Investment Analysis'!AO124</f>
        <v>6.419400855920103E-2</v>
      </c>
      <c r="X124" s="15">
        <f>'Investment Analysis'!AM124</f>
        <v>0.20322580645161276</v>
      </c>
      <c r="Y124" s="48">
        <v>9035.01</v>
      </c>
      <c r="Z124" s="18">
        <f t="shared" si="104"/>
        <v>-9.432538091419404E-2</v>
      </c>
      <c r="AA124" s="15">
        <f>'Investment Analysis'!GM124</f>
        <v>-5.1851851851851691E-2</v>
      </c>
      <c r="AB124" s="48">
        <v>2493.73</v>
      </c>
      <c r="AC124" s="18">
        <f t="shared" si="156"/>
        <v>4.8181487044686442</v>
      </c>
      <c r="AD124" s="15">
        <f>'Investment Analysis'!AT124</f>
        <v>0.22408801389693117</v>
      </c>
      <c r="AE124" s="48">
        <v>11156.87</v>
      </c>
      <c r="AF124" s="18">
        <f>'Investment Analysis'!BC124</f>
        <v>2.0177285861207723E-2</v>
      </c>
      <c r="AG124" s="15">
        <f>'Investment Analysis'!BA124</f>
        <v>0.55339299030574207</v>
      </c>
      <c r="AH124" s="48"/>
      <c r="AI124" s="18">
        <f t="shared" si="157"/>
        <v>0</v>
      </c>
      <c r="AJ124" s="15">
        <f>'Investment Analysis'!BH124</f>
        <v>0</v>
      </c>
      <c r="AK124" s="48">
        <v>19497.400000000001</v>
      </c>
      <c r="AL124" s="18">
        <f t="shared" si="139"/>
        <v>5.8878086820899407</v>
      </c>
      <c r="AM124" s="15">
        <f>'Investment Analysis'!BO124</f>
        <v>0.21556079488043117</v>
      </c>
      <c r="AN124" s="48">
        <v>14537.39</v>
      </c>
      <c r="AO124" s="18">
        <f t="shared" si="154"/>
        <v>8.5985754310344831</v>
      </c>
      <c r="AP124" s="15">
        <f>'Investment Analysis'!BV124</f>
        <v>7.1658615136876061E-2</v>
      </c>
      <c r="AQ124" s="48">
        <v>5020.6899999999996</v>
      </c>
      <c r="AR124" s="18">
        <f t="shared" si="155"/>
        <v>2.8041379999999996</v>
      </c>
      <c r="AS124" s="15">
        <f>'Investment Analysis'!CC124</f>
        <v>0</v>
      </c>
      <c r="AT124" s="48">
        <v>22836.04</v>
      </c>
      <c r="AU124" s="18">
        <f>'Investment Analysis'!CL124</f>
        <v>-0.11816065192083815</v>
      </c>
      <c r="AV124" s="15">
        <f>'Investment Analysis'!CJ124</f>
        <v>2.3155805491233967E-3</v>
      </c>
      <c r="AW124" s="48">
        <v>17469.13</v>
      </c>
      <c r="AX124" s="18">
        <f t="shared" si="140"/>
        <v>1.1751286181988308E-2</v>
      </c>
      <c r="AY124" s="15">
        <f>'Investment Analysis'!CQ124</f>
        <v>1.9144862795150014E-2</v>
      </c>
      <c r="AZ124" s="48">
        <v>15297.59</v>
      </c>
      <c r="BA124" s="18">
        <f>'Investment Analysis'!CZ124</f>
        <v>-4.4259656652360473E-2</v>
      </c>
      <c r="BB124" s="15">
        <f>'Investment Analysis'!CX124</f>
        <v>0.10824261275272175</v>
      </c>
      <c r="BC124" s="48">
        <v>9019.7900000000009</v>
      </c>
      <c r="BD124" s="18">
        <f t="shared" si="158"/>
        <v>2.886046210536799</v>
      </c>
      <c r="BE124" s="15">
        <f>'Investment Analysis'!DE124</f>
        <v>-0.12071330589849111</v>
      </c>
      <c r="BF124" s="48">
        <v>4601.13</v>
      </c>
      <c r="BG124" s="18">
        <f>'Investment Analysis'!DN124</f>
        <v>0.15298861480075909</v>
      </c>
      <c r="BH124" s="15">
        <f>'Investment Analysis'!DL124</f>
        <v>0.10101925254813139</v>
      </c>
      <c r="BI124" s="48">
        <v>2524.06</v>
      </c>
      <c r="BJ124" s="18">
        <f>'Investment Analysis'!EB124</f>
        <v>-1.6731401254855161E-2</v>
      </c>
      <c r="BK124" s="15">
        <f>'Investment Analysis'!DZ124</f>
        <v>0.75613660618996792</v>
      </c>
      <c r="BL124" s="48">
        <v>19970.689999999999</v>
      </c>
      <c r="BM124" s="18">
        <f>'Investment Analysis'!EI124</f>
        <v>-1.4370932754880723E-2</v>
      </c>
      <c r="BN124" s="15">
        <f>'Investment Analysis'!EG124</f>
        <v>0.72848311935330479</v>
      </c>
      <c r="BO124" s="48">
        <v>10077.4</v>
      </c>
      <c r="BP124" s="18">
        <f>'Investment Analysis'!DU124</f>
        <v>8.5871848739495882E-2</v>
      </c>
      <c r="BQ124" s="15">
        <f>'Investment Analysis'!DS124</f>
        <v>0</v>
      </c>
      <c r="BR124" s="48">
        <v>11247.44</v>
      </c>
      <c r="BS124" s="18">
        <f>'Investment Analysis'!EP124</f>
        <v>8.4725965858041388E-2</v>
      </c>
      <c r="BT124" s="15">
        <f>'Investment Analysis'!EN124</f>
        <v>0.87062286953827073</v>
      </c>
      <c r="BU124" s="48">
        <v>13238.4</v>
      </c>
      <c r="BV124" s="18">
        <f t="shared" si="142"/>
        <v>0.42942522546776157</v>
      </c>
      <c r="BW124" s="15">
        <f>'Investment Analysis'!EU124</f>
        <v>4.3540532798625131E-2</v>
      </c>
      <c r="BX124" s="48">
        <v>21752.46</v>
      </c>
      <c r="BY124" s="18">
        <f t="shared" si="148"/>
        <v>-0.66237699999999999</v>
      </c>
      <c r="BZ124" s="15">
        <f>'Investment Analysis'!FB124</f>
        <v>0</v>
      </c>
      <c r="CA124" s="48">
        <v>21725.16</v>
      </c>
      <c r="CB124" s="18">
        <f t="shared" si="144"/>
        <v>-6.3570689655172416E-2</v>
      </c>
      <c r="CC124" s="15">
        <f>'Investment Analysis'!FI124</f>
        <v>8.1245768449560597E-3</v>
      </c>
      <c r="CD124" s="48">
        <v>18012.61</v>
      </c>
      <c r="CE124" s="18">
        <f>'Investment Analysis'!FR124</f>
        <v>-5.4497412749092214E-3</v>
      </c>
      <c r="CF124" s="15">
        <f>'Investment Analysis'!FP124</f>
        <v>0.55374957000343983</v>
      </c>
      <c r="CG124" s="48">
        <v>4964.32</v>
      </c>
      <c r="CH124" s="18">
        <f>'Investment Analysis'!FR124</f>
        <v>-5.4497412749092214E-3</v>
      </c>
      <c r="CI124" s="15">
        <f>'Investment Analysis'!FW124</f>
        <v>4.7370214699534272E-2</v>
      </c>
      <c r="CJ124" s="48"/>
      <c r="CK124" s="18">
        <f t="shared" si="149"/>
        <v>0</v>
      </c>
      <c r="CL124" s="15">
        <f>'Investment Analysis'!GD124</f>
        <v>0</v>
      </c>
      <c r="CM124" s="48">
        <v>35604.480000000003</v>
      </c>
      <c r="CN124" s="18">
        <f t="shared" si="105"/>
        <v>0.42703326653306628</v>
      </c>
      <c r="CO124" s="15">
        <f>'Investment Analysis'!GT124</f>
        <v>-8.0733944954128417E-2</v>
      </c>
      <c r="CP124" s="48">
        <v>33216.75</v>
      </c>
      <c r="CQ124" s="18">
        <f t="shared" si="106"/>
        <v>0.54379470447985956</v>
      </c>
      <c r="CR124" s="15">
        <f>'Investment Analysis'!HG124</f>
        <v>0.77675411493736302</v>
      </c>
      <c r="CS124" s="48">
        <v>3910</v>
      </c>
      <c r="CT124" s="18">
        <f t="shared" si="107"/>
        <v>-0.82697277587000384</v>
      </c>
      <c r="CU124" s="15">
        <f>'Investment Analysis'!HN124</f>
        <v>16.431451612903224</v>
      </c>
      <c r="CV124" s="48">
        <v>7926.6</v>
      </c>
      <c r="CW124" s="18">
        <f t="shared" si="108"/>
        <v>-0.72485204019646987</v>
      </c>
      <c r="CX124" s="15">
        <f>'Investment Analysis'!IB124</f>
        <v>0.3609065155807365</v>
      </c>
      <c r="CY124" s="48">
        <v>9974.7999999999993</v>
      </c>
      <c r="CZ124" s="18">
        <f t="shared" si="109"/>
        <v>-0.44228124126362878</v>
      </c>
      <c r="DA124" s="15">
        <f>'Investment Analysis'!II124</f>
        <v>0.42497142857142861</v>
      </c>
      <c r="DB124" s="48">
        <v>5852</v>
      </c>
      <c r="DC124" s="18">
        <f t="shared" si="110"/>
        <v>3.8094815734622381E-2</v>
      </c>
      <c r="DD124" s="15">
        <f>'Investment Analysis'!IP124</f>
        <v>3.5760593634055846</v>
      </c>
      <c r="DE124" s="48">
        <v>20775</v>
      </c>
      <c r="DF124" s="18">
        <f>'Investment Analysis'!IY124</f>
        <v>0.34753843160147885</v>
      </c>
      <c r="DG124" s="15">
        <f>'Investment Analysis'!IW124</f>
        <v>2.7945205479452055</v>
      </c>
      <c r="DH124" s="48">
        <v>20916.900000000001</v>
      </c>
      <c r="DI124" s="18">
        <f t="shared" si="111"/>
        <v>2.232306218321177</v>
      </c>
      <c r="DJ124" s="15">
        <f>'Investment Analysis'!JD124</f>
        <v>0.41025485436893216</v>
      </c>
      <c r="DK124" s="48">
        <v>23902</v>
      </c>
      <c r="DL124" s="18">
        <f t="shared" si="112"/>
        <v>5.068354652951778E-2</v>
      </c>
      <c r="DM124" s="15">
        <f>'Investment Analysis'!JK124</f>
        <v>0.17544075339939516</v>
      </c>
      <c r="DN124" s="48">
        <v>1140</v>
      </c>
      <c r="DO124" s="18">
        <f t="shared" si="113"/>
        <v>4.9240681086056143E-2</v>
      </c>
      <c r="DP124" s="15">
        <f>'Investment Analysis'!HU124</f>
        <v>2.1324175824175828</v>
      </c>
      <c r="DQ124" s="48">
        <v>18004</v>
      </c>
      <c r="DR124" s="18">
        <f t="shared" si="114"/>
        <v>-0.39247511388560824</v>
      </c>
      <c r="DS124" s="15">
        <f>'Investment Analysis'!JR124</f>
        <v>-0.51678758225071708</v>
      </c>
      <c r="DT124" s="48">
        <v>23544</v>
      </c>
      <c r="DU124" s="18">
        <f t="shared" si="153"/>
        <v>8.0567035573122521</v>
      </c>
      <c r="DV124" s="15">
        <f>'Investment Analysis'!JY124</f>
        <v>-0.2766798418972331</v>
      </c>
      <c r="DW124" s="48">
        <v>4888.6000000000004</v>
      </c>
      <c r="DX124" s="18">
        <f t="shared" si="116"/>
        <v>-0.64149310648283953</v>
      </c>
      <c r="DY124" s="15">
        <f>'Investment Analysis'!KF124</f>
        <v>5.2361396303901415E-2</v>
      </c>
      <c r="DZ124" s="48">
        <v>5366</v>
      </c>
      <c r="EA124" s="18">
        <f t="shared" si="147"/>
        <v>-0.7318340829585207</v>
      </c>
      <c r="EB124" s="15">
        <f>'Investment Analysis'!KM124</f>
        <v>2.7777251184834117</v>
      </c>
      <c r="EC124" s="48"/>
      <c r="ED124" s="18">
        <f>'Investment Analysis'!KV124</f>
        <v>0.50198019801980187</v>
      </c>
      <c r="EE124" s="15">
        <f>'Investment Analysis'!KT124</f>
        <v>-0.42099236641221383</v>
      </c>
      <c r="EF124" s="48">
        <v>14717.5</v>
      </c>
      <c r="EG124" s="18">
        <f t="shared" si="118"/>
        <v>-0.38198118753674309</v>
      </c>
      <c r="EH124" s="15">
        <f>'Investment Analysis'!LH124</f>
        <v>0.64219927435110258</v>
      </c>
      <c r="EI124" s="48">
        <v>8054.15</v>
      </c>
      <c r="EJ124" s="18">
        <f>'Investment Analysis'!LQ124</f>
        <v>0.58419639432297676</v>
      </c>
      <c r="EK124" s="15">
        <f>'Investment Analysis'!LO124</f>
        <v>0.41600000000000009</v>
      </c>
      <c r="EL124" s="48">
        <v>23415</v>
      </c>
      <c r="EM124" s="18" t="e">
        <f t="shared" si="152"/>
        <v>#DIV/0!</v>
      </c>
      <c r="EN124" s="15">
        <f>'Investment Analysis'!LX124</f>
        <v>0.68864864864864861</v>
      </c>
      <c r="EO124" s="48">
        <v>14675</v>
      </c>
      <c r="EP124" s="68">
        <f t="shared" si="143"/>
        <v>3.2471910112359552</v>
      </c>
      <c r="EQ124" s="15">
        <f>'Investment Analysis'!MC124</f>
        <v>-0.312808988764045</v>
      </c>
      <c r="ER124" s="48"/>
      <c r="ES124" s="18">
        <f>'Investment Analysis'!LX124</f>
        <v>0.68864864864864861</v>
      </c>
      <c r="ET124" s="15">
        <f>'Investment Analysis'!LA124</f>
        <v>-0.5668010565827889</v>
      </c>
      <c r="EU124" s="48">
        <v>40800.5</v>
      </c>
      <c r="EV124" s="18">
        <f>'Investment Analysis'!ML124</f>
        <v>1.9557230334432405</v>
      </c>
      <c r="EW124" s="15">
        <f>'Investment Analysis'!MJ124</f>
        <v>7.4568733153638815</v>
      </c>
      <c r="EX124" s="48">
        <v>59976</v>
      </c>
      <c r="EY124" s="18">
        <f t="shared" si="120"/>
        <v>-9.2613185067513898E-2</v>
      </c>
      <c r="EZ124" s="15">
        <f>'Investment Analysis'!MQ124</f>
        <v>0.12065131056393961</v>
      </c>
      <c r="FA124" s="48">
        <v>10456</v>
      </c>
      <c r="FB124" s="18">
        <f t="shared" si="121"/>
        <v>-0.32015604681404419</v>
      </c>
      <c r="FC124" s="15">
        <f>'Investment Analysis'!MX124</f>
        <v>-0.37374221370388117</v>
      </c>
      <c r="FD124" s="48">
        <v>16502.5</v>
      </c>
      <c r="FE124" s="18">
        <f t="shared" si="122"/>
        <v>3.9737143865220002E-2</v>
      </c>
      <c r="FF124" s="15">
        <f>'Investment Analysis'!NE124</f>
        <v>0.73964715435151684</v>
      </c>
      <c r="FG124" s="48">
        <v>10944</v>
      </c>
      <c r="FH124" s="18">
        <f t="shared" si="123"/>
        <v>1.8425460636515914E-2</v>
      </c>
      <c r="FI124" s="15">
        <f>'Investment Analysis'!NL124</f>
        <v>-0.9516474791583962</v>
      </c>
      <c r="FJ124" s="48">
        <v>34206.199999999997</v>
      </c>
      <c r="FK124" s="18">
        <f t="shared" si="124"/>
        <v>0.79594044018817178</v>
      </c>
      <c r="FL124" s="15">
        <f>'Investment Analysis'!NS124</f>
        <v>2.7241904761904765</v>
      </c>
      <c r="FM124" s="48">
        <v>21993.75</v>
      </c>
      <c r="FN124" s="18">
        <f t="shared" si="125"/>
        <v>-0.13336393690672738</v>
      </c>
      <c r="FO124" s="15">
        <f>'Investment Analysis'!NZ124</f>
        <v>1.0810195721438196E-3</v>
      </c>
      <c r="FP124" s="48">
        <v>19000</v>
      </c>
      <c r="FQ124" s="18">
        <f t="shared" si="126"/>
        <v>1.6042780748663103E-2</v>
      </c>
      <c r="FR124" s="15">
        <f>'Investment Analysis'!OG124</f>
        <v>-0.9915363140869411</v>
      </c>
      <c r="FS124" s="48">
        <v>51909</v>
      </c>
      <c r="FT124" s="18">
        <f t="shared" si="127"/>
        <v>1.0382248137350178</v>
      </c>
      <c r="FU124" s="15">
        <f>'Investment Analysis'!ON124</f>
        <v>3.0869257950530038</v>
      </c>
      <c r="FV124" s="48">
        <v>19438.5</v>
      </c>
      <c r="FW124" s="18">
        <f t="shared" si="128"/>
        <v>0.26224025974025972</v>
      </c>
      <c r="FX124" s="15">
        <f>'Investment Analysis'!OU124</f>
        <v>-0.29350649350649349</v>
      </c>
      <c r="FY124" s="48">
        <v>18560</v>
      </c>
      <c r="FZ124" s="18">
        <f t="shared" si="129"/>
        <v>1.0205470131990748E-2</v>
      </c>
      <c r="GA124" s="15">
        <f>'Investment Analysis'!PB124</f>
        <v>3.5689230769230771</v>
      </c>
      <c r="GB124" s="48">
        <v>18814.5</v>
      </c>
      <c r="GC124" s="18">
        <f>'Investment Analysis'!PK124</f>
        <v>0.19987567541720466</v>
      </c>
      <c r="GD124" s="15">
        <f>'Investment Analysis'!PI124</f>
        <v>-0.2793509477311889</v>
      </c>
      <c r="GE124" s="48">
        <v>10788</v>
      </c>
      <c r="GF124" s="18">
        <f>'Investment Analysis'!PY124</f>
        <v>0.14619883040935672</v>
      </c>
      <c r="GG124" s="15">
        <f>'Investment Analysis'!PW124</f>
        <v>-0.32568807339449546</v>
      </c>
      <c r="GH124" s="48">
        <v>20201.3</v>
      </c>
      <c r="GI124" s="18">
        <f>'Investment Analysis'!QF124</f>
        <v>0.15182017315114207</v>
      </c>
      <c r="GJ124" s="15">
        <f>'Investment Analysis'!QD124</f>
        <v>-0.3454162838258395</v>
      </c>
      <c r="GK124" s="48">
        <v>11017.1</v>
      </c>
      <c r="GL124" s="18">
        <f>'Investment Analysis'!QM124</f>
        <v>8.4615384615384523E-2</v>
      </c>
      <c r="GM124" s="15">
        <f>'Investment Analysis'!QK124</f>
        <v>-0.43824701195219123</v>
      </c>
      <c r="GN124" s="48">
        <v>10800</v>
      </c>
      <c r="GO124" s="18">
        <f>'Investment Analysis'!QT124</f>
        <v>4.5296167247386721E-2</v>
      </c>
      <c r="GP124" s="15">
        <f>'Investment Analysis'!QR124</f>
        <v>-0.98537263219483651</v>
      </c>
      <c r="GQ124" s="48">
        <v>5018.75</v>
      </c>
      <c r="GR124" s="18">
        <f>'Investment Analysis'!RA124</f>
        <v>-0.34899877400899065</v>
      </c>
      <c r="GS124" s="15">
        <f>'Investment Analysis'!QY124</f>
        <v>-0.54872521246458927</v>
      </c>
      <c r="GT124" s="48">
        <v>44437.5</v>
      </c>
      <c r="GU124" s="18">
        <f>'Investment Analysis'!RH124</f>
        <v>0.47070707070707063</v>
      </c>
      <c r="GV124" s="15">
        <f>'Investment Analysis'!RF124</f>
        <v>-0.21365305681572697</v>
      </c>
      <c r="GW124" s="48">
        <v>10695</v>
      </c>
      <c r="GX124" s="18">
        <f>'Investment Analysis'!RO124</f>
        <v>8.7383082553883676E-2</v>
      </c>
      <c r="GY124" s="15">
        <f>'Investment Analysis'!RM124</f>
        <v>-7.7465442063271907E-3</v>
      </c>
      <c r="GZ124" s="48">
        <v>2814</v>
      </c>
      <c r="HA124" s="18">
        <f>'Investment Analysis'!RV124</f>
        <v>-0.32485604606525909</v>
      </c>
      <c r="HB124" s="15">
        <f>'Investment Analysis'!RT124</f>
        <v>-3.8934426229508212E-2</v>
      </c>
      <c r="HC124" s="48">
        <v>20730</v>
      </c>
      <c r="HD124" s="18">
        <f>'Investment Analysis'!SC124</f>
        <v>0.82731720216845162</v>
      </c>
      <c r="HE124" s="15">
        <f>'Investment Analysis'!SA124</f>
        <v>3.8629189839170193E-2</v>
      </c>
      <c r="HF124" s="48">
        <v>5740</v>
      </c>
      <c r="HG124" s="18">
        <f>'Investment Analysis'!SJ124</f>
        <v>-0.24770642201834858</v>
      </c>
      <c r="HH124" s="15">
        <f>'Investment Analysis'!SH124</f>
        <v>-8.1599999999999964E-2</v>
      </c>
      <c r="HI124" s="48">
        <v>8312</v>
      </c>
      <c r="HJ124" s="18">
        <f>'Investment Analysis'!SM124</f>
        <v>-6.3157894736842165E-3</v>
      </c>
      <c r="HK124" s="15">
        <f>'Investment Analysis'!SK124</f>
        <v>0</v>
      </c>
      <c r="HL124" s="48">
        <v>11662.5</v>
      </c>
      <c r="HM124" s="18">
        <f>'Investment Analysis'!SP124</f>
        <v>0</v>
      </c>
      <c r="HN124" s="15">
        <f>'Investment Analysis'!SN124</f>
        <v>-2.0961172187229041E-3</v>
      </c>
      <c r="HO124" s="48">
        <v>5499.4</v>
      </c>
      <c r="HP124" s="18">
        <f>'Investment Analysis'!TE124</f>
        <v>1.2743589743589741</v>
      </c>
      <c r="HQ124" s="15">
        <f>'Investment Analysis'!TC124</f>
        <v>-0.12112955164726284</v>
      </c>
      <c r="HR124" s="48">
        <v>3516</v>
      </c>
      <c r="HS124" s="18">
        <f>'Investment Analysis'!TL124</f>
        <v>6.1946902654867145E-2</v>
      </c>
      <c r="HT124" s="15">
        <f>'Investment Analysis'!TJ124</f>
        <v>-0.18181818181818185</v>
      </c>
      <c r="HU124" s="48"/>
      <c r="HV124" s="18">
        <f>'Investment Analysis'!TS124</f>
        <v>0.77277310924369758</v>
      </c>
      <c r="HW124" s="15">
        <f>'Investment Analysis'!TQ124</f>
        <v>-0.23126817429835358</v>
      </c>
      <c r="HX124" s="48"/>
      <c r="HY124" s="18">
        <f>'Investment Analysis'!TZ124</f>
        <v>1.0760233918128654</v>
      </c>
      <c r="HZ124" s="15">
        <f>'Investment Analysis'!TX124</f>
        <v>-0.19501133786848079</v>
      </c>
      <c r="IA124" s="48"/>
      <c r="IB124" s="18">
        <f>'Investment Analysis'!UG124</f>
        <v>0</v>
      </c>
      <c r="IC124" s="15">
        <f>'Investment Analysis'!UE124</f>
        <v>0</v>
      </c>
      <c r="ID124" s="48"/>
      <c r="IE124" s="18">
        <f>'Investment Analysis'!UN124</f>
        <v>0</v>
      </c>
      <c r="IF124" s="15">
        <f>'Investment Analysis'!UL124</f>
        <v>0</v>
      </c>
      <c r="IG124" s="48"/>
      <c r="IH124" s="18">
        <f>'Investment Analysis'!UU124</f>
        <v>0</v>
      </c>
      <c r="II124" s="15">
        <f>'Investment Analysis'!US124</f>
        <v>0</v>
      </c>
      <c r="IJ124" s="48"/>
      <c r="IK124" s="18">
        <f>'Investment Analysis'!VB124</f>
        <v>0</v>
      </c>
      <c r="IL124" s="15">
        <f>'Investment Analysis'!UZ124</f>
        <v>0</v>
      </c>
      <c r="IM124" s="48"/>
      <c r="IN124" s="18">
        <f>'Investment Analysis'!VI124</f>
        <v>0</v>
      </c>
      <c r="IO124" s="15">
        <f>'Investment Analysis'!VG124</f>
        <v>0</v>
      </c>
      <c r="IP124" s="18"/>
      <c r="IQ124" s="18"/>
      <c r="IR124" s="18"/>
      <c r="IS124" s="108">
        <f t="shared" si="133"/>
        <v>-7922.4500000004191</v>
      </c>
      <c r="IT124" s="48">
        <f t="shared" si="134"/>
        <v>1105211.2399999998</v>
      </c>
      <c r="IU124" s="101">
        <f t="shared" si="130"/>
        <v>0</v>
      </c>
      <c r="IV124" s="101"/>
      <c r="IW124" s="15">
        <f t="shared" si="131"/>
        <v>6.5254266195369837E-2</v>
      </c>
      <c r="IX124" s="113">
        <f t="shared" si="132"/>
        <v>67701.9099999998</v>
      </c>
      <c r="IY124" s="21">
        <f t="shared" si="150"/>
        <v>0.34616972175168376</v>
      </c>
      <c r="IZ124" s="173">
        <f t="shared" si="151"/>
        <v>286058.34999999974</v>
      </c>
    </row>
    <row r="125" spans="1:260" x14ac:dyDescent="0.2">
      <c r="A125" s="3">
        <f>'Investment Analysis'!A125</f>
        <v>45826</v>
      </c>
      <c r="B125" s="4">
        <f>'Investment Analysis'!B125</f>
        <v>45826</v>
      </c>
      <c r="C125" s="27">
        <f>'Investment Analysis'!C125</f>
        <v>42171.66</v>
      </c>
      <c r="D125" s="14">
        <f>'Investment Analysis'!D125</f>
        <v>-44.259999999994761</v>
      </c>
      <c r="E125" s="15">
        <f>'Investment Analysis'!E125</f>
        <v>-1.0484196483221203E-3</v>
      </c>
      <c r="F125" s="13">
        <f>'Investment Analysis'!G125</f>
        <v>5980.87</v>
      </c>
      <c r="G125" s="14">
        <f>'Investment Analysis'!H125</f>
        <v>-1.8400000000001455</v>
      </c>
      <c r="H125" s="15">
        <f>'Investment Analysis'!I125</f>
        <v>-3.0755293169820123E-4</v>
      </c>
      <c r="I125" s="13">
        <f>'Investment Analysis'!K125</f>
        <v>19546.27</v>
      </c>
      <c r="J125" s="14">
        <f>'Investment Analysis'!L125</f>
        <v>25.180000000000291</v>
      </c>
      <c r="K125" s="15">
        <f>'Investment Analysis'!M125</f>
        <v>1.2898869888925408E-3</v>
      </c>
      <c r="L125" s="41">
        <f>'Investment Analysis'!T125</f>
        <v>261.40911789384813</v>
      </c>
      <c r="M125" s="21">
        <f>'Investment Analysis'!V125</f>
        <v>2.9675634506723072E-5</v>
      </c>
      <c r="N125" s="21">
        <f>'Investment Analysis'!W125</f>
        <v>1.0395740030523884E-2</v>
      </c>
      <c r="P125" s="48">
        <f>'Investment Analysis'!Y125</f>
        <v>69721.78</v>
      </c>
      <c r="Q125" s="18"/>
      <c r="R125" s="83"/>
      <c r="S125" s="48">
        <v>4330.16</v>
      </c>
      <c r="T125" s="18">
        <f>'Investment Analysis'!AH125</f>
        <v>-6.0307258881013171E-3</v>
      </c>
      <c r="U125" s="15">
        <f>'Investment Analysis'!AF125</f>
        <v>0.37039509619469563</v>
      </c>
      <c r="V125" s="48">
        <v>7069.75</v>
      </c>
      <c r="W125" s="18">
        <f>'Investment Analysis'!AO125</f>
        <v>6.419400855920103E-2</v>
      </c>
      <c r="X125" s="15">
        <f>'Investment Analysis'!AM125</f>
        <v>0.20322580645161276</v>
      </c>
      <c r="Y125" s="48">
        <v>9075.34</v>
      </c>
      <c r="Z125" s="18">
        <f t="shared" si="104"/>
        <v>-9.0282678428227736E-2</v>
      </c>
      <c r="AA125" s="15">
        <f>'Investment Analysis'!GM125</f>
        <v>-4.7619047619047547E-2</v>
      </c>
      <c r="AB125" s="48">
        <v>2501.9899999999998</v>
      </c>
      <c r="AC125" s="18">
        <f t="shared" si="156"/>
        <v>4.8212504693954186</v>
      </c>
      <c r="AD125" s="15">
        <f>'Investment Analysis'!AT125</f>
        <v>0.2281412854661263</v>
      </c>
      <c r="AE125" s="48">
        <v>11153.66</v>
      </c>
      <c r="AF125" s="18">
        <f>'Investment Analysis'!BC125</f>
        <v>1.9883441892355171E-2</v>
      </c>
      <c r="AG125" s="15">
        <f>'Investment Analysis'!BA125</f>
        <v>0.55294556301267717</v>
      </c>
      <c r="AH125" s="48"/>
      <c r="AI125" s="18">
        <f t="shared" si="157"/>
        <v>0</v>
      </c>
      <c r="AJ125" s="15">
        <f>'Investment Analysis'!BH125</f>
        <v>0</v>
      </c>
      <c r="AK125" s="48">
        <v>19559.53</v>
      </c>
      <c r="AL125" s="18">
        <f t="shared" si="139"/>
        <v>5.9039589290356123</v>
      </c>
      <c r="AM125" s="15">
        <f>'Investment Analysis'!BO125</f>
        <v>0.21943415291343876</v>
      </c>
      <c r="AN125" s="48">
        <v>14570.16</v>
      </c>
      <c r="AO125" s="18">
        <f t="shared" si="154"/>
        <v>8.605637931034483</v>
      </c>
      <c r="AP125" s="15">
        <f>'Investment Analysis'!BV125</f>
        <v>7.4074074074074209E-2</v>
      </c>
      <c r="AQ125" s="48">
        <v>5032.72</v>
      </c>
      <c r="AR125" s="18">
        <f t="shared" si="155"/>
        <v>2.8065440000000001</v>
      </c>
      <c r="AS125" s="15">
        <f>'Investment Analysis'!CC125</f>
        <v>0</v>
      </c>
      <c r="AT125" s="48">
        <v>22836.04</v>
      </c>
      <c r="AU125" s="18">
        <f>'Investment Analysis'!CL125</f>
        <v>-0.11816065192083815</v>
      </c>
      <c r="AV125" s="15">
        <f>'Investment Analysis'!CJ125</f>
        <v>2.3155805491233967E-3</v>
      </c>
      <c r="AW125" s="48">
        <v>17545.7</v>
      </c>
      <c r="AX125" s="18">
        <f t="shared" si="140"/>
        <v>1.5730395468482084E-2</v>
      </c>
      <c r="AY125" s="15">
        <f>'Investment Analysis'!CQ125</f>
        <v>2.3611997447351579E-2</v>
      </c>
      <c r="AZ125" s="48">
        <v>15392.05</v>
      </c>
      <c r="BA125" s="18">
        <f>'Investment Analysis'!CZ125</f>
        <v>-3.8358369098712437E-2</v>
      </c>
      <c r="BB125" s="15">
        <f>'Investment Analysis'!CX125</f>
        <v>0.115085536547434</v>
      </c>
      <c r="BC125" s="48">
        <v>9071.3799999999992</v>
      </c>
      <c r="BD125" s="18">
        <f t="shared" si="158"/>
        <v>2.8911841450054774</v>
      </c>
      <c r="BE125" s="15">
        <f>'Investment Analysis'!DE125</f>
        <v>-0.11568358481938734</v>
      </c>
      <c r="BF125" s="48">
        <v>4604.91</v>
      </c>
      <c r="BG125" s="18">
        <f>'Investment Analysis'!DN125</f>
        <v>0.15393738140417462</v>
      </c>
      <c r="BH125" s="15">
        <f>'Investment Analysis'!DL125</f>
        <v>0.10192525481313704</v>
      </c>
      <c r="BI125" s="48">
        <v>2550.9</v>
      </c>
      <c r="BJ125" s="18">
        <f>'Investment Analysis'!EB125</f>
        <v>-6.2742754705706859E-3</v>
      </c>
      <c r="BK125" s="15">
        <f>'Investment Analysis'!DZ125</f>
        <v>0.77481323372465316</v>
      </c>
      <c r="BL125" s="48">
        <v>20102.54</v>
      </c>
      <c r="BM125" s="18">
        <f>'Investment Analysis'!EI125</f>
        <v>-7.8633405639912998E-3</v>
      </c>
      <c r="BN125" s="15">
        <f>'Investment Analysis'!EG125</f>
        <v>0.73989538754160733</v>
      </c>
      <c r="BO125" s="48">
        <v>10084.709999999999</v>
      </c>
      <c r="BP125" s="18">
        <f>'Investment Analysis'!DU125</f>
        <v>8.6659663865546341E-2</v>
      </c>
      <c r="BQ125" s="15">
        <f>'Investment Analysis'!DS125</f>
        <v>0</v>
      </c>
      <c r="BR125" s="48">
        <v>11253.96</v>
      </c>
      <c r="BS125" s="18">
        <f>'Investment Analysis'!EP125</f>
        <v>8.5354896675651395E-2</v>
      </c>
      <c r="BT125" s="15">
        <f>'Investment Analysis'!EN125</f>
        <v>0.87170746823675216</v>
      </c>
      <c r="BU125" s="48">
        <v>13289.28</v>
      </c>
      <c r="BV125" s="18">
        <f t="shared" si="142"/>
        <v>0.43284964328981013</v>
      </c>
      <c r="BW125" s="15">
        <f>'Investment Analysis'!EU125</f>
        <v>4.7550845030077449E-2</v>
      </c>
      <c r="BX125" s="48">
        <v>21598.03</v>
      </c>
      <c r="BY125" s="18">
        <f t="shared" si="148"/>
        <v>-0.67009850000000004</v>
      </c>
      <c r="BZ125" s="15">
        <f>'Investment Analysis'!FB125</f>
        <v>0</v>
      </c>
      <c r="CA125" s="48">
        <v>21590.2</v>
      </c>
      <c r="CB125" s="18">
        <f t="shared" si="144"/>
        <v>-6.9387931034482722E-2</v>
      </c>
      <c r="CC125" s="15">
        <f>'Investment Analysis'!FI125</f>
        <v>1.8618821936357386E-3</v>
      </c>
      <c r="CD125" s="48">
        <v>18232.95</v>
      </c>
      <c r="CE125" s="18">
        <f>'Investment Analysis'!FR125</f>
        <v>6.7158427832213962E-3</v>
      </c>
      <c r="CF125" s="15">
        <f>'Investment Analysis'!FP125</f>
        <v>0.5727554179566563</v>
      </c>
      <c r="CG125" s="48">
        <v>4950.32</v>
      </c>
      <c r="CH125" s="18">
        <f>'Investment Analysis'!FR125</f>
        <v>6.7158427832213962E-3</v>
      </c>
      <c r="CI125" s="15">
        <f>'Investment Analysis'!FW125</f>
        <v>4.4416676133136393E-2</v>
      </c>
      <c r="CJ125" s="48"/>
      <c r="CK125" s="18">
        <f t="shared" si="149"/>
        <v>0</v>
      </c>
      <c r="CL125" s="15">
        <f>'Investment Analysis'!GD125</f>
        <v>0</v>
      </c>
      <c r="CM125" s="48">
        <v>35721.99</v>
      </c>
      <c r="CN125" s="18">
        <f t="shared" si="105"/>
        <v>0.43174308617234458</v>
      </c>
      <c r="CO125" s="15">
        <f>'Investment Analysis'!GT125</f>
        <v>-7.8532110091743143E-2</v>
      </c>
      <c r="CP125" s="48">
        <v>33815.25</v>
      </c>
      <c r="CQ125" s="18">
        <f t="shared" si="106"/>
        <v>0.57161082528129836</v>
      </c>
      <c r="CR125" s="15">
        <f>'Investment Analysis'!HG125</f>
        <v>0.8091680242682997</v>
      </c>
      <c r="CS125" s="48">
        <v>3880</v>
      </c>
      <c r="CT125" s="18">
        <f t="shared" si="107"/>
        <v>-0.82830035047969697</v>
      </c>
      <c r="CU125" s="15">
        <f>'Investment Analysis'!HN125</f>
        <v>16</v>
      </c>
      <c r="CV125" s="48">
        <v>8001.4</v>
      </c>
      <c r="CW125" s="18">
        <f t="shared" si="108"/>
        <v>-0.72225558428935899</v>
      </c>
      <c r="CX125" s="15">
        <f>'Investment Analysis'!IB125</f>
        <v>0.37374881964117074</v>
      </c>
      <c r="CY125" s="48">
        <v>10050.4</v>
      </c>
      <c r="CZ125" s="18">
        <f t="shared" si="109"/>
        <v>-0.43805423539278726</v>
      </c>
      <c r="DA125" s="15">
        <f>'Investment Analysis'!II125</f>
        <v>0.43577142857142853</v>
      </c>
      <c r="DB125" s="48">
        <v>5855.25</v>
      </c>
      <c r="DC125" s="18">
        <f t="shared" si="110"/>
        <v>3.8671337975076499E-2</v>
      </c>
      <c r="DD125" s="15">
        <f>'Investment Analysis'!IP125</f>
        <v>3.5735207967193907</v>
      </c>
      <c r="DE125" s="48">
        <v>20901</v>
      </c>
      <c r="DF125" s="18">
        <f>'Investment Analysis'!IY125</f>
        <v>0.35571122786534348</v>
      </c>
      <c r="DG125" s="15">
        <f>'Investment Analysis'!IW125</f>
        <v>2.8175342465753426</v>
      </c>
      <c r="DH125" s="48">
        <v>20873.099999999999</v>
      </c>
      <c r="DI125" s="18">
        <f t="shared" si="111"/>
        <v>2.2255377673383605</v>
      </c>
      <c r="DJ125" s="15">
        <f>'Investment Analysis'!JD125</f>
        <v>0.40730177993527511</v>
      </c>
      <c r="DK125" s="48">
        <v>24012</v>
      </c>
      <c r="DL125" s="18">
        <f t="shared" si="112"/>
        <v>5.5518923908743238E-2</v>
      </c>
      <c r="DM125" s="15">
        <f>'Investment Analysis'!JK125</f>
        <v>0.18085027908234777</v>
      </c>
      <c r="DN125" s="48">
        <v>1131.9000000000001</v>
      </c>
      <c r="DO125" s="18">
        <f t="shared" si="113"/>
        <v>4.178554993097109E-2</v>
      </c>
      <c r="DP125" s="15">
        <f>'Investment Analysis'!HU125</f>
        <v>2.1096153846153847</v>
      </c>
      <c r="DQ125" s="48">
        <v>17643.5</v>
      </c>
      <c r="DR125" s="18">
        <f t="shared" si="114"/>
        <v>-0.40463978403914291</v>
      </c>
      <c r="DS125" s="15">
        <f>'Investment Analysis'!JR125</f>
        <v>-0.51881221528597943</v>
      </c>
      <c r="DT125" s="48">
        <v>23496</v>
      </c>
      <c r="DU125" s="18">
        <f t="shared" si="153"/>
        <v>8.0377312252964419</v>
      </c>
      <c r="DV125" s="15">
        <f>'Investment Analysis'!JY125</f>
        <v>-0.27272727272727265</v>
      </c>
      <c r="DW125" s="48">
        <v>4874.5</v>
      </c>
      <c r="DX125" s="18">
        <f t="shared" si="116"/>
        <v>-0.6425271340569082</v>
      </c>
      <c r="DY125" s="15">
        <f>'Investment Analysis'!KF125</f>
        <v>2.8747433264886997E-2</v>
      </c>
      <c r="DZ125" s="48">
        <v>5340</v>
      </c>
      <c r="EA125" s="18">
        <f t="shared" si="147"/>
        <v>-0.73313343328335834</v>
      </c>
      <c r="EB125" s="15">
        <f>'Investment Analysis'!KM125</f>
        <v>3.0563981042654031</v>
      </c>
      <c r="EC125" s="48"/>
      <c r="ED125" s="18">
        <f>'Investment Analysis'!KV125</f>
        <v>0.49504950495049505</v>
      </c>
      <c r="EE125" s="15">
        <f>'Investment Analysis'!KT125</f>
        <v>-0.42366412213740462</v>
      </c>
      <c r="EF125" s="48">
        <v>14842.5</v>
      </c>
      <c r="EG125" s="18">
        <f t="shared" si="118"/>
        <v>-0.37673217435122197</v>
      </c>
      <c r="EH125" s="15">
        <f>'Investment Analysis'!LH125</f>
        <v>0.65699134803237513</v>
      </c>
      <c r="EI125" s="48">
        <v>7972.25</v>
      </c>
      <c r="EJ125" s="18">
        <f>'Investment Analysis'!LQ125</f>
        <v>0.56821378340365702</v>
      </c>
      <c r="EK125" s="15">
        <f>'Investment Analysis'!LO125</f>
        <v>0.4017142857142858</v>
      </c>
      <c r="EL125" s="48">
        <v>23280</v>
      </c>
      <c r="EM125" s="18" t="e">
        <f t="shared" si="152"/>
        <v>#DIV/0!</v>
      </c>
      <c r="EN125" s="15">
        <f>'Investment Analysis'!LX125</f>
        <v>0.6778378378378378</v>
      </c>
      <c r="EO125" s="48">
        <v>14485</v>
      </c>
      <c r="EP125" s="68">
        <f t="shared" si="143"/>
        <v>3.190262172284644</v>
      </c>
      <c r="EQ125" s="15">
        <f>'Investment Analysis'!MC125</f>
        <v>-0.2997752808988764</v>
      </c>
      <c r="ER125" s="48"/>
      <c r="ES125" s="18">
        <f>'Investment Analysis'!LX125</f>
        <v>0.6778378378378378</v>
      </c>
      <c r="ET125" s="15">
        <f>'Investment Analysis'!LA125</f>
        <v>-0.50368413735576256</v>
      </c>
      <c r="EU125" s="48">
        <v>40313</v>
      </c>
      <c r="EV125" s="18">
        <f>'Investment Analysis'!ML125</f>
        <v>1.9213377296278853</v>
      </c>
      <c r="EW125" s="15">
        <f>'Investment Analysis'!MJ125</f>
        <v>7.3584905660377364</v>
      </c>
      <c r="EX125" s="48">
        <v>59725.25</v>
      </c>
      <c r="EY125" s="18">
        <f t="shared" si="120"/>
        <v>-9.640682325352698E-2</v>
      </c>
      <c r="EZ125" s="15">
        <f>'Investment Analysis'!MQ125</f>
        <v>0.11620333598093721</v>
      </c>
      <c r="FA125" s="48">
        <v>10736</v>
      </c>
      <c r="FB125" s="18">
        <f t="shared" si="121"/>
        <v>-0.30195058517555268</v>
      </c>
      <c r="FC125" s="15">
        <f>'Investment Analysis'!MX125</f>
        <v>-0.35697172975563013</v>
      </c>
      <c r="FD125" s="48">
        <v>16512.3</v>
      </c>
      <c r="FE125" s="18">
        <f t="shared" si="122"/>
        <v>4.0354591161682871E-2</v>
      </c>
      <c r="FF125" s="15">
        <f>'Investment Analysis'!NE125</f>
        <v>0.74127113013951418</v>
      </c>
      <c r="FG125" s="48">
        <v>10692</v>
      </c>
      <c r="FH125" s="18">
        <f t="shared" si="123"/>
        <v>-5.0251256281407036E-3</v>
      </c>
      <c r="FI125" s="15">
        <f>'Investment Analysis'!NL125</f>
        <v>-0.95283842794759832</v>
      </c>
      <c r="FJ125" s="48">
        <v>34313.300000000003</v>
      </c>
      <c r="FK125" s="18">
        <f t="shared" si="124"/>
        <v>0.80156355006720437</v>
      </c>
      <c r="FL125" s="15">
        <f>'Investment Analysis'!NS125</f>
        <v>2.7347809523809525</v>
      </c>
      <c r="FM125" s="48">
        <v>21665</v>
      </c>
      <c r="FN125" s="18">
        <f t="shared" si="125"/>
        <v>-0.14631791727578283</v>
      </c>
      <c r="FO125" s="15">
        <f>'Investment Analysis'!NZ125</f>
        <v>-1.3882567137004994E-2</v>
      </c>
      <c r="FP125" s="48">
        <v>19400</v>
      </c>
      <c r="FQ125" s="18">
        <f t="shared" si="126"/>
        <v>3.7433155080213901E-2</v>
      </c>
      <c r="FR125" s="15">
        <f>'Investment Analysis'!OG125</f>
        <v>-0.99140337661186695</v>
      </c>
      <c r="FS125" s="48">
        <v>54288</v>
      </c>
      <c r="FT125" s="18">
        <f t="shared" si="127"/>
        <v>1.1316370704125807</v>
      </c>
      <c r="FU125" s="15">
        <f>'Investment Analysis'!ON125</f>
        <v>3.2628975265017663</v>
      </c>
      <c r="FV125" s="48">
        <v>19269.75</v>
      </c>
      <c r="FW125" s="18">
        <f t="shared" si="128"/>
        <v>0.25128246753246752</v>
      </c>
      <c r="FX125" s="15">
        <f>'Investment Analysis'!OU125</f>
        <v>-0.12337662337662339</v>
      </c>
      <c r="FY125" s="48">
        <v>18233.75</v>
      </c>
      <c r="FZ125" s="18">
        <f t="shared" si="129"/>
        <v>-7.5520478976731529E-3</v>
      </c>
      <c r="GA125" s="15">
        <f>'Investment Analysis'!PB125</f>
        <v>3.4883076923076923</v>
      </c>
      <c r="GB125" s="48">
        <v>18662.25</v>
      </c>
      <c r="GC125" s="18">
        <f>'Investment Analysis'!PK125</f>
        <v>0.18983407449911546</v>
      </c>
      <c r="GD125" s="15">
        <f>'Investment Analysis'!PI125</f>
        <v>-0.28538196438828256</v>
      </c>
      <c r="GE125" s="48">
        <v>10747.8</v>
      </c>
      <c r="GF125" s="18">
        <f>'Investment Analysis'!PY125</f>
        <v>0.12475633528265101</v>
      </c>
      <c r="GG125" s="15">
        <f>'Investment Analysis'!PW125</f>
        <v>-0.33830275229357809</v>
      </c>
      <c r="GH125" s="48">
        <v>20053.599999999999</v>
      </c>
      <c r="GI125" s="18">
        <f>'Investment Analysis'!QF125</f>
        <v>0.16689266715343692</v>
      </c>
      <c r="GJ125" s="15">
        <f>'Investment Analysis'!QD125</f>
        <v>-0.33685052906132362</v>
      </c>
      <c r="GK125" s="48">
        <v>11420.2</v>
      </c>
      <c r="GL125" s="18">
        <f>'Investment Analysis'!QM125</f>
        <v>7.6923076923076816E-2</v>
      </c>
      <c r="GM125" s="15">
        <f>'Investment Analysis'!QK125</f>
        <v>-0.44223107569721115</v>
      </c>
      <c r="GN125" s="48">
        <v>11403</v>
      </c>
      <c r="GO125" s="18">
        <f>'Investment Analysis'!QT125</f>
        <v>0.10365853658536581</v>
      </c>
      <c r="GP125" s="15">
        <f>'Investment Analysis'!QR125</f>
        <v>-0.98455593749238168</v>
      </c>
      <c r="GQ125" s="48">
        <v>5008.8500000000004</v>
      </c>
      <c r="GR125" s="18">
        <f>'Investment Analysis'!RA125</f>
        <v>-0.37883122190437268</v>
      </c>
      <c r="GS125" s="15">
        <f>'Investment Analysis'!QY125</f>
        <v>-0.56940509915014159</v>
      </c>
      <c r="GT125" s="48">
        <v>45282.5</v>
      </c>
      <c r="GU125" s="18">
        <f>'Investment Analysis'!RH125</f>
        <v>0.4937373737373737</v>
      </c>
      <c r="GV125" s="15">
        <f>'Investment Analysis'!RF125</f>
        <v>-0.20133938215597322</v>
      </c>
      <c r="GW125" s="48">
        <v>10675</v>
      </c>
      <c r="GX125" s="18">
        <f>'Investment Analysis'!RO125</f>
        <v>8.5298901992679962E-2</v>
      </c>
      <c r="GY125" s="15">
        <f>'Investment Analysis'!RM125</f>
        <v>-9.6483903887188624E-3</v>
      </c>
      <c r="GZ125" s="48">
        <v>2854</v>
      </c>
      <c r="HA125" s="18">
        <f>'Investment Analysis'!RV125</f>
        <v>-0.31525911708253362</v>
      </c>
      <c r="HB125" s="15">
        <f>'Investment Analysis'!RT125</f>
        <v>-2.5273224043715913E-2</v>
      </c>
      <c r="HC125" s="48">
        <v>20994</v>
      </c>
      <c r="HD125" s="18">
        <f>'Investment Analysis'!SC125</f>
        <v>0.85058839085019189</v>
      </c>
      <c r="HE125" s="15">
        <f>'Investment Analysis'!SA125</f>
        <v>5.1856305426123593E-2</v>
      </c>
      <c r="HF125" s="48">
        <v>5675</v>
      </c>
      <c r="HG125" s="18">
        <f>'Investment Analysis'!SJ125</f>
        <v>-0.25622542595019659</v>
      </c>
      <c r="HH125" s="15">
        <f>'Investment Analysis'!SH125</f>
        <v>-9.2000000000000026E-2</v>
      </c>
      <c r="HI125" s="48">
        <v>8124</v>
      </c>
      <c r="HJ125" s="18">
        <f>'Investment Analysis'!SM125</f>
        <v>5.8262711864406833E-2</v>
      </c>
      <c r="HK125" s="15">
        <f>'Investment Analysis'!SK125</f>
        <v>0</v>
      </c>
      <c r="HL125" s="48">
        <v>11782.5</v>
      </c>
      <c r="HM125" s="18">
        <f>'Investment Analysis'!SP125</f>
        <v>0</v>
      </c>
      <c r="HN125" s="15">
        <f>'Investment Analysis'!SN125</f>
        <v>5.8233036229900108E-2</v>
      </c>
      <c r="HO125" s="48">
        <v>5769.1</v>
      </c>
      <c r="HP125" s="18">
        <f>'Investment Analysis'!TE125</f>
        <v>1.3858974358974359</v>
      </c>
      <c r="HQ125" s="15">
        <f>'Investment Analysis'!TC125</f>
        <v>-7.8028238791181537E-2</v>
      </c>
      <c r="HR125" s="48">
        <v>3508</v>
      </c>
      <c r="HS125" s="18">
        <f>'Investment Analysis'!TL125</f>
        <v>3.2448377581120805E-2</v>
      </c>
      <c r="HT125" s="15">
        <f>'Investment Analysis'!TJ125</f>
        <v>-0.20454545454545461</v>
      </c>
      <c r="HU125" s="48"/>
      <c r="HV125" s="18">
        <f>'Investment Analysis'!TS125</f>
        <v>0.99563025210084022</v>
      </c>
      <c r="HW125" s="15">
        <f>'Investment Analysis'!TQ125</f>
        <v>-0.13463010064644021</v>
      </c>
      <c r="HX125" s="48"/>
      <c r="HY125" s="18">
        <f>'Investment Analysis'!TZ125</f>
        <v>0.98245614035087736</v>
      </c>
      <c r="HZ125" s="15">
        <f>'Investment Analysis'!TX125</f>
        <v>-0.23129251700680273</v>
      </c>
      <c r="IA125" s="48"/>
      <c r="IB125" s="18">
        <f>'Investment Analysis'!UG125</f>
        <v>0</v>
      </c>
      <c r="IC125" s="15">
        <f>'Investment Analysis'!UE125</f>
        <v>0</v>
      </c>
      <c r="ID125" s="48"/>
      <c r="IE125" s="18">
        <f>'Investment Analysis'!UN125</f>
        <v>0</v>
      </c>
      <c r="IF125" s="15">
        <f>'Investment Analysis'!UL125</f>
        <v>0</v>
      </c>
      <c r="IG125" s="48"/>
      <c r="IH125" s="18">
        <f>'Investment Analysis'!UU125</f>
        <v>0</v>
      </c>
      <c r="II125" s="15">
        <f>'Investment Analysis'!US125</f>
        <v>0</v>
      </c>
      <c r="IJ125" s="48"/>
      <c r="IK125" s="18">
        <f>'Investment Analysis'!VB125</f>
        <v>0</v>
      </c>
      <c r="IL125" s="15">
        <f>'Investment Analysis'!UZ125</f>
        <v>0</v>
      </c>
      <c r="IM125" s="48"/>
      <c r="IN125" s="18">
        <f>'Investment Analysis'!VI125</f>
        <v>0</v>
      </c>
      <c r="IO125" s="15">
        <f>'Investment Analysis'!VG125</f>
        <v>0</v>
      </c>
      <c r="IP125" s="18"/>
      <c r="IQ125" s="18"/>
      <c r="IR125" s="18"/>
      <c r="IS125" s="108">
        <f t="shared" si="133"/>
        <v>4191.0100000002421</v>
      </c>
      <c r="IT125" s="48">
        <f t="shared" si="134"/>
        <v>1109402.25</v>
      </c>
      <c r="IU125" s="101">
        <f t="shared" si="130"/>
        <v>0</v>
      </c>
      <c r="IV125" s="101"/>
      <c r="IW125" s="15">
        <f t="shared" si="131"/>
        <v>6.9293757579992121E-2</v>
      </c>
      <c r="IX125" s="113">
        <f t="shared" si="132"/>
        <v>71892.920000000042</v>
      </c>
      <c r="IY125" s="21">
        <f t="shared" si="150"/>
        <v>0.35124141696896588</v>
      </c>
      <c r="IZ125" s="173">
        <f t="shared" si="151"/>
        <v>290249.36</v>
      </c>
    </row>
    <row r="126" spans="1:260" x14ac:dyDescent="0.2">
      <c r="A126" s="3">
        <f>'Investment Analysis'!A126</f>
        <v>45828</v>
      </c>
      <c r="B126" s="4">
        <f>'Investment Analysis'!B126</f>
        <v>45828</v>
      </c>
      <c r="C126" s="27">
        <f>'Investment Analysis'!C126</f>
        <v>42206.82</v>
      </c>
      <c r="D126" s="14">
        <f>'Investment Analysis'!D126</f>
        <v>35.159999999996217</v>
      </c>
      <c r="E126" s="15">
        <f>'Investment Analysis'!E126</f>
        <v>8.3373526202184622E-4</v>
      </c>
      <c r="F126" s="13">
        <f>'Investment Analysis'!G126</f>
        <v>5967.84</v>
      </c>
      <c r="G126" s="14">
        <f>'Investment Analysis'!H126</f>
        <v>-13.029999999999745</v>
      </c>
      <c r="H126" s="15">
        <f>'Investment Analysis'!I126</f>
        <v>-2.1786128105108029E-3</v>
      </c>
      <c r="I126" s="13">
        <f>'Investment Analysis'!K126</f>
        <v>19447.41</v>
      </c>
      <c r="J126" s="14">
        <f>'Investment Analysis'!L126</f>
        <v>-98.860000000000582</v>
      </c>
      <c r="K126" s="15">
        <f>'Investment Analysis'!M126</f>
        <v>-5.0577424746512034E-3</v>
      </c>
      <c r="L126" s="41">
        <f>'Investment Analysis'!T126</f>
        <v>261.1841403118334</v>
      </c>
      <c r="M126" s="21">
        <f>'Investment Analysis'!V126</f>
        <v>-8.6063402771623489E-4</v>
      </c>
      <c r="N126" s="21">
        <f>'Investment Analysis'!W126</f>
        <v>9.5261590751940881E-3</v>
      </c>
      <c r="P126" s="48">
        <f>'Investment Analysis'!Y126</f>
        <v>69721.78</v>
      </c>
      <c r="Q126" s="18"/>
      <c r="R126" s="83"/>
      <c r="S126" s="48">
        <v>4308.49</v>
      </c>
      <c r="T126" s="18">
        <f>'Investment Analysis'!AH126</f>
        <v>-1.100497424836026E-2</v>
      </c>
      <c r="U126" s="15">
        <f>'Investment Analysis'!AF126</f>
        <v>0.36353705164775124</v>
      </c>
      <c r="V126" s="48">
        <v>7025.52</v>
      </c>
      <c r="W126" s="18">
        <f>'Investment Analysis'!AO126</f>
        <v>5.7536852116024592E-2</v>
      </c>
      <c r="X126" s="15">
        <f>'Investment Analysis'!AM126</f>
        <v>0.19569892473118261</v>
      </c>
      <c r="Y126" s="48">
        <v>9090.4699999999993</v>
      </c>
      <c r="Z126" s="18">
        <f t="shared" si="104"/>
        <v>-8.876603849238178E-2</v>
      </c>
      <c r="AA126" s="15">
        <f>'Investment Analysis'!GM126</f>
        <v>-4.6031746031745903E-2</v>
      </c>
      <c r="AB126" s="48">
        <v>2493.73</v>
      </c>
      <c r="AC126" s="18">
        <f t="shared" si="156"/>
        <v>4.8181487044686442</v>
      </c>
      <c r="AD126" s="15">
        <f>'Investment Analysis'!AT126</f>
        <v>0.22408801389693117</v>
      </c>
      <c r="AE126" s="48">
        <v>11130.09</v>
      </c>
      <c r="AF126" s="18">
        <f>'Investment Analysis'!BC126</f>
        <v>1.7728586120769895E-2</v>
      </c>
      <c r="AG126" s="15">
        <f>'Investment Analysis'!BA126</f>
        <v>0.54966442953020145</v>
      </c>
      <c r="AH126" s="48"/>
      <c r="AI126" s="18">
        <f t="shared" si="157"/>
        <v>0</v>
      </c>
      <c r="AJ126" s="15">
        <f>'Investment Analysis'!BH126</f>
        <v>0</v>
      </c>
      <c r="AK126" s="48">
        <v>19489.3</v>
      </c>
      <c r="AL126" s="18">
        <f t="shared" si="139"/>
        <v>5.8857031453080317</v>
      </c>
      <c r="AM126" s="15">
        <f>'Investment Analysis'!BO126</f>
        <v>0.21505557426743016</v>
      </c>
      <c r="AN126" s="48">
        <v>14551.95</v>
      </c>
      <c r="AO126" s="18">
        <f t="shared" si="154"/>
        <v>8.6017133620689652</v>
      </c>
      <c r="AP126" s="15">
        <f>'Investment Analysis'!BV126</f>
        <v>7.2732152442297401E-2</v>
      </c>
      <c r="AQ126" s="48">
        <v>5024.7</v>
      </c>
      <c r="AR126" s="18">
        <f t="shared" si="155"/>
        <v>2.8049400000000002</v>
      </c>
      <c r="AS126" s="15">
        <f>'Investment Analysis'!CC126</f>
        <v>0</v>
      </c>
      <c r="AT126" s="48">
        <v>22790.82</v>
      </c>
      <c r="AU126" s="18">
        <f>'Investment Analysis'!CL126</f>
        <v>-0.11990686845168803</v>
      </c>
      <c r="AV126" s="15">
        <f>'Investment Analysis'!CJ126</f>
        <v>3.3079722130327521E-4</v>
      </c>
      <c r="AW126" s="48">
        <v>17474.599999999999</v>
      </c>
      <c r="AX126" s="18">
        <f t="shared" si="140"/>
        <v>1.2035545393129893E-2</v>
      </c>
      <c r="AY126" s="15">
        <f>'Investment Analysis'!CQ126</f>
        <v>1.9463943841735783E-2</v>
      </c>
      <c r="AZ126" s="48">
        <v>15404.93</v>
      </c>
      <c r="BA126" s="18">
        <f>'Investment Analysis'!CZ126</f>
        <v>-3.7553648068669489E-2</v>
      </c>
      <c r="BB126" s="15">
        <f>'Investment Analysis'!CX126</f>
        <v>0.11601866251944025</v>
      </c>
      <c r="BC126" s="48">
        <v>9071.3799999999992</v>
      </c>
      <c r="BD126" s="18">
        <f t="shared" si="158"/>
        <v>2.8911841450054774</v>
      </c>
      <c r="BE126" s="15">
        <f>'Investment Analysis'!DE126</f>
        <v>-0.11568358481938734</v>
      </c>
      <c r="BF126" s="48">
        <v>4572.7299999999996</v>
      </c>
      <c r="BG126" s="18">
        <f>'Investment Analysis'!DN126</f>
        <v>0.14587286527514245</v>
      </c>
      <c r="BH126" s="15">
        <f>'Investment Analysis'!DL126</f>
        <v>9.4224235560588981E-2</v>
      </c>
      <c r="BI126" s="48">
        <v>2532.5</v>
      </c>
      <c r="BJ126" s="18">
        <f>'Investment Analysis'!EB126</f>
        <v>-1.3444876008365574E-2</v>
      </c>
      <c r="BK126" s="15">
        <f>'Investment Analysis'!DZ126</f>
        <v>0.76200640341515502</v>
      </c>
      <c r="BL126" s="48">
        <v>20058.59</v>
      </c>
      <c r="BM126" s="18">
        <f>'Investment Analysis'!EI126</f>
        <v>-1.0032537960954569E-2</v>
      </c>
      <c r="BN126" s="15">
        <f>'Investment Analysis'!EG126</f>
        <v>0.73609129814550622</v>
      </c>
      <c r="BO126" s="48">
        <v>10026.219999999999</v>
      </c>
      <c r="BP126" s="18">
        <f>'Investment Analysis'!DU126</f>
        <v>8.0357142857142919E-2</v>
      </c>
      <c r="BQ126" s="15">
        <f>'Investment Analysis'!DS126</f>
        <v>0</v>
      </c>
      <c r="BR126" s="48">
        <v>11081.61</v>
      </c>
      <c r="BS126" s="18">
        <f>'Investment Analysis'!EP126</f>
        <v>6.8733153638814062E-2</v>
      </c>
      <c r="BT126" s="15">
        <f>'Investment Analysis'!EN126</f>
        <v>0.84304307406259671</v>
      </c>
      <c r="BU126" s="48">
        <v>13311.08</v>
      </c>
      <c r="BV126" s="18">
        <f t="shared" si="142"/>
        <v>0.43431686633463468</v>
      </c>
      <c r="BW126" s="15">
        <f>'Investment Analysis'!EU126</f>
        <v>4.9269550272128503E-2</v>
      </c>
      <c r="BX126" s="48">
        <v>21289.17</v>
      </c>
      <c r="BY126" s="18">
        <f t="shared" si="148"/>
        <v>-0.68554150000000014</v>
      </c>
      <c r="BZ126" s="15">
        <f>'Investment Analysis'!FB126</f>
        <v>0</v>
      </c>
      <c r="CA126" s="48">
        <v>21743.4</v>
      </c>
      <c r="CB126" s="18">
        <f t="shared" si="144"/>
        <v>-6.2784482758620627E-2</v>
      </c>
      <c r="CC126" s="15">
        <f>'Investment Analysis'!FI126</f>
        <v>8.970886932972261E-3</v>
      </c>
      <c r="CD126" s="48">
        <v>18236.939999999999</v>
      </c>
      <c r="CE126" s="18">
        <f>'Investment Analysis'!FR126</f>
        <v>6.9360343498843496E-3</v>
      </c>
      <c r="CF126" s="15">
        <f>'Investment Analysis'!FP126</f>
        <v>0.57309941520467822</v>
      </c>
      <c r="CG126" s="48">
        <v>4979.93</v>
      </c>
      <c r="CH126" s="18">
        <f>'Investment Analysis'!FR126</f>
        <v>6.9360343498843496E-3</v>
      </c>
      <c r="CI126" s="15">
        <f>'Investment Analysis'!FW126</f>
        <v>5.0664546177439436E-2</v>
      </c>
      <c r="CJ126" s="48"/>
      <c r="CK126" s="18">
        <f t="shared" si="149"/>
        <v>0</v>
      </c>
      <c r="CL126" s="15">
        <f>'Investment Analysis'!GD126</f>
        <v>0</v>
      </c>
      <c r="CM126" s="48">
        <v>35651.480000000003</v>
      </c>
      <c r="CN126" s="18">
        <f t="shared" si="105"/>
        <v>0.42891703406813642</v>
      </c>
      <c r="CO126" s="15">
        <f>'Investment Analysis'!GT126</f>
        <v>-7.9999999999999988E-2</v>
      </c>
      <c r="CP126" s="48">
        <v>33826.800000000003</v>
      </c>
      <c r="CQ126" s="18">
        <f t="shared" si="106"/>
        <v>0.57214762761255444</v>
      </c>
      <c r="CR126" s="15">
        <f>'Investment Analysis'!HG126</f>
        <v>0.80978596708050132</v>
      </c>
      <c r="CS126" s="48">
        <v>3830</v>
      </c>
      <c r="CT126" s="18">
        <f t="shared" si="107"/>
        <v>-0.8305129748291854</v>
      </c>
      <c r="CU126" s="15">
        <f>'Investment Analysis'!HN126</f>
        <v>16.383064516129032</v>
      </c>
      <c r="CV126" s="48">
        <v>7911.75</v>
      </c>
      <c r="CW126" s="18">
        <f t="shared" si="108"/>
        <v>-0.7253675130603815</v>
      </c>
      <c r="CX126" s="15">
        <f>'Investment Analysis'!IB126</f>
        <v>0.3583569405099149</v>
      </c>
      <c r="CY126" s="48">
        <v>9999.6</v>
      </c>
      <c r="CZ126" s="18">
        <f t="shared" si="109"/>
        <v>-0.44089460441710931</v>
      </c>
      <c r="DA126" s="15">
        <f>'Investment Analysis'!II126</f>
        <v>0.42851428571428579</v>
      </c>
      <c r="DB126" s="48">
        <v>5863.5</v>
      </c>
      <c r="DC126" s="18">
        <f t="shared" si="110"/>
        <v>4.0134817508536966E-2</v>
      </c>
      <c r="DD126" s="15">
        <f>'Investment Analysis'!IP126</f>
        <v>3.5799648506151138</v>
      </c>
      <c r="DE126" s="48">
        <v>20481</v>
      </c>
      <c r="DF126" s="18">
        <f>'Investment Analysis'!IY126</f>
        <v>0.32846857365246146</v>
      </c>
      <c r="DG126" s="15">
        <f>'Investment Analysis'!IW126</f>
        <v>2.7408219178082192</v>
      </c>
      <c r="DH126" s="48">
        <v>20470.5</v>
      </c>
      <c r="DI126" s="18">
        <f t="shared" si="111"/>
        <v>2.1633236494004202</v>
      </c>
      <c r="DJ126" s="15">
        <f>'Investment Analysis'!JD126</f>
        <v>0.38015776699029136</v>
      </c>
      <c r="DK126" s="48">
        <v>23870</v>
      </c>
      <c r="DL126" s="18">
        <f t="shared" si="112"/>
        <v>4.9276891291924918E-2</v>
      </c>
      <c r="DM126" s="15">
        <f>'Investment Analysis'!JK126</f>
        <v>0.17386707320071795</v>
      </c>
      <c r="DN126" s="48">
        <v>1147</v>
      </c>
      <c r="DO126" s="18">
        <f t="shared" si="113"/>
        <v>5.568338702254947E-2</v>
      </c>
      <c r="DP126" s="15">
        <f>'Investment Analysis'!HU126</f>
        <v>2.1510989010989015</v>
      </c>
      <c r="DQ126" s="48">
        <v>17473.75</v>
      </c>
      <c r="DR126" s="18">
        <f t="shared" si="114"/>
        <v>-0.41036780833473935</v>
      </c>
      <c r="DS126" s="15">
        <f>'Investment Analysis'!JR126</f>
        <v>-0.53669647376413021</v>
      </c>
      <c r="DT126" s="48">
        <v>22320</v>
      </c>
      <c r="DU126" s="18">
        <f t="shared" si="153"/>
        <v>7.5729090909090901</v>
      </c>
      <c r="DV126" s="15">
        <f>'Investment Analysis'!JY126</f>
        <v>-0.31225296442687744</v>
      </c>
      <c r="DW126" s="48">
        <v>4901.45</v>
      </c>
      <c r="DX126" s="18">
        <f t="shared" si="116"/>
        <v>-0.64055074801994716</v>
      </c>
      <c r="DY126" s="15">
        <f>'Investment Analysis'!KF126</f>
        <v>1.129363449691986E-2</v>
      </c>
      <c r="DZ126" s="48">
        <v>5290</v>
      </c>
      <c r="EA126" s="18">
        <f t="shared" si="147"/>
        <v>-0.73563218390804597</v>
      </c>
      <c r="EB126" s="15">
        <f>'Investment Analysis'!KM126</f>
        <v>3.0526066350710899</v>
      </c>
      <c r="EC126" s="48"/>
      <c r="ED126" s="18">
        <f>'Investment Analysis'!KV126</f>
        <v>0.47524752475247523</v>
      </c>
      <c r="EE126" s="15">
        <f>'Investment Analysis'!KT126</f>
        <v>-0.43129770992366417</v>
      </c>
      <c r="EF126" s="48">
        <v>15110</v>
      </c>
      <c r="EG126" s="18">
        <f t="shared" si="118"/>
        <v>-0.36549928613420679</v>
      </c>
      <c r="EH126" s="15">
        <f>'Investment Analysis'!LH126</f>
        <v>0.68685459112475578</v>
      </c>
      <c r="EI126" s="48">
        <v>7866.3</v>
      </c>
      <c r="EJ126" s="18">
        <f>'Investment Analysis'!LQ126</f>
        <v>0.54737245876486396</v>
      </c>
      <c r="EK126" s="15">
        <f>'Investment Analysis'!LO126</f>
        <v>0.38308571428571425</v>
      </c>
      <c r="EL126" s="48">
        <v>23220</v>
      </c>
      <c r="EM126" s="18" t="e">
        <f t="shared" si="152"/>
        <v>#DIV/0!</v>
      </c>
      <c r="EN126" s="15">
        <f>'Investment Analysis'!LX126</f>
        <v>0.67351351351351352</v>
      </c>
      <c r="EO126" s="48">
        <v>14335</v>
      </c>
      <c r="EP126" s="68">
        <f t="shared" si="143"/>
        <v>3.1453183520599253</v>
      </c>
      <c r="EQ126" s="15">
        <f>'Investment Analysis'!MC126</f>
        <v>-0.31505617977528089</v>
      </c>
      <c r="ER126" s="48"/>
      <c r="ES126" s="18">
        <f>'Investment Analysis'!LX126</f>
        <v>0.67351351351351352</v>
      </c>
      <c r="ET126" s="15">
        <f>'Investment Analysis'!LA126</f>
        <v>-0.52731822605310719</v>
      </c>
      <c r="EU126" s="48">
        <v>37667.5</v>
      </c>
      <c r="EV126" s="18">
        <f>'Investment Analysis'!ML126</f>
        <v>1.7296278850682996</v>
      </c>
      <c r="EW126" s="15">
        <f>'Investment Analysis'!MJ126</f>
        <v>6.8099730458221028</v>
      </c>
      <c r="EX126" s="48">
        <v>60486</v>
      </c>
      <c r="EY126" s="18">
        <f t="shared" si="120"/>
        <v>-8.4897310790877117E-2</v>
      </c>
      <c r="EZ126" s="15">
        <f>'Investment Analysis'!MQ126</f>
        <v>0.13042096902303404</v>
      </c>
      <c r="FA126" s="48">
        <v>10392</v>
      </c>
      <c r="FB126" s="18">
        <f t="shared" si="121"/>
        <v>-0.32431729518855656</v>
      </c>
      <c r="FC126" s="15">
        <f>'Investment Analysis'!MX126</f>
        <v>-0.37757546717776713</v>
      </c>
      <c r="FD126" s="48">
        <v>16755.900000000001</v>
      </c>
      <c r="FE126" s="18">
        <f t="shared" si="122"/>
        <v>5.5702566816618171E-2</v>
      </c>
      <c r="FF126" s="15">
        <f>'Investment Analysis'!NE126</f>
        <v>0.76695947442238144</v>
      </c>
      <c r="FG126" s="48">
        <v>10386</v>
      </c>
      <c r="FH126" s="18">
        <f t="shared" si="123"/>
        <v>-3.350083752093802E-2</v>
      </c>
      <c r="FI126" s="15">
        <f>'Investment Analysis'!NL126</f>
        <v>-0.95418816990869393</v>
      </c>
      <c r="FJ126" s="48">
        <v>34087.199999999997</v>
      </c>
      <c r="FK126" s="18">
        <f t="shared" si="124"/>
        <v>0.78969254032258041</v>
      </c>
      <c r="FL126" s="15">
        <f>'Investment Analysis'!NS126</f>
        <v>2.7101714285714285</v>
      </c>
      <c r="FM126" s="48">
        <v>20830</v>
      </c>
      <c r="FN126" s="18">
        <f t="shared" si="125"/>
        <v>-0.17922004231961949</v>
      </c>
      <c r="FO126" s="15">
        <f>'Investment Analysis'!NZ126</f>
        <v>-5.1888939462903988E-2</v>
      </c>
      <c r="FP126" s="48">
        <v>19200</v>
      </c>
      <c r="FQ126" s="18">
        <f t="shared" si="126"/>
        <v>2.6737967914438502E-2</v>
      </c>
      <c r="FR126" s="15">
        <f>'Investment Analysis'!OG126</f>
        <v>-0.99149200159524975</v>
      </c>
      <c r="FS126" s="48">
        <v>57012</v>
      </c>
      <c r="FT126" s="18">
        <f t="shared" si="127"/>
        <v>1.2385958712489324</v>
      </c>
      <c r="FU126" s="15">
        <f>'Investment Analysis'!ON126</f>
        <v>3.4767962308598341</v>
      </c>
      <c r="FV126" s="48">
        <v>19433</v>
      </c>
      <c r="FW126" s="18">
        <f t="shared" si="128"/>
        <v>0.26188311688311688</v>
      </c>
      <c r="FX126" s="15">
        <f>'Investment Analysis'!OU126</f>
        <v>-0.14805194805194813</v>
      </c>
      <c r="FY126" s="48">
        <v>18330</v>
      </c>
      <c r="FZ126" s="18">
        <f t="shared" si="129"/>
        <v>-2.3132398965845695E-3</v>
      </c>
      <c r="GA126" s="15">
        <f>'Investment Analysis'!PB126</f>
        <v>3.5119999999999996</v>
      </c>
      <c r="GB126" s="48">
        <v>18725.25</v>
      </c>
      <c r="GC126" s="18">
        <f>'Investment Analysis'!PK126</f>
        <v>0.19385071486635103</v>
      </c>
      <c r="GD126" s="15">
        <f>'Investment Analysis'!PI126</f>
        <v>-0.28296955772544519</v>
      </c>
      <c r="GE126" s="48">
        <v>10761</v>
      </c>
      <c r="GF126" s="18">
        <f>'Investment Analysis'!PY126</f>
        <v>5.4580896686159897E-2</v>
      </c>
      <c r="GG126" s="15">
        <f>'Investment Analysis'!PW126</f>
        <v>-0.37958715596330278</v>
      </c>
      <c r="GH126" s="48">
        <v>20099.099999999999</v>
      </c>
      <c r="GI126" s="18">
        <f>'Investment Analysis'!QF126</f>
        <v>0.18045269635965366</v>
      </c>
      <c r="GJ126" s="15">
        <f>'Investment Analysis'!QD126</f>
        <v>-0.32914431370224367</v>
      </c>
      <c r="GK126" s="48">
        <v>10730</v>
      </c>
      <c r="GL126" s="18">
        <f>'Investment Analysis'!QM126</f>
        <v>0</v>
      </c>
      <c r="GM126" s="15">
        <f>'Investment Analysis'!QK126</f>
        <v>-0.48207171314741032</v>
      </c>
      <c r="GN126" s="48">
        <v>10926</v>
      </c>
      <c r="GO126" s="18">
        <f>'Investment Analysis'!QT126</f>
        <v>5.7491289198606285E-2</v>
      </c>
      <c r="GP126" s="15">
        <f>'Investment Analysis'!QR126</f>
        <v>-0.98520197957044298</v>
      </c>
      <c r="GQ126" s="48">
        <v>4904.8999999999996</v>
      </c>
      <c r="GR126" s="18">
        <f>'Investment Analysis'!RA126</f>
        <v>-0.41152431548835311</v>
      </c>
      <c r="GS126" s="15">
        <f>'Investment Analysis'!QY126</f>
        <v>-0.59206798866855526</v>
      </c>
      <c r="GT126" s="48">
        <v>46275</v>
      </c>
      <c r="GU126" s="18">
        <f>'Investment Analysis'!RH126</f>
        <v>0.48242424242424231</v>
      </c>
      <c r="GV126" s="15">
        <f>'Investment Analysis'!RF126</f>
        <v>-0.20738820479585227</v>
      </c>
      <c r="GW126" s="48">
        <v>10475.5</v>
      </c>
      <c r="GX126" s="18">
        <f>'Investment Analysis'!RO126</f>
        <v>6.5016266775111797E-2</v>
      </c>
      <c r="GY126" s="15">
        <f>'Investment Analysis'!RM126</f>
        <v>-2.8156600797847764E-2</v>
      </c>
      <c r="GZ126" s="48">
        <v>2684</v>
      </c>
      <c r="HA126" s="18">
        <f>'Investment Analysis'!RV126</f>
        <v>-0.35604606525911708</v>
      </c>
      <c r="HB126" s="15">
        <f>'Investment Analysis'!RT126</f>
        <v>-8.333333333333337E-2</v>
      </c>
      <c r="HC126" s="48">
        <v>20595</v>
      </c>
      <c r="HD126" s="18">
        <f>'Investment Analysis'!SC126</f>
        <v>0.81541716250165308</v>
      </c>
      <c r="HE126" s="15">
        <f>'Investment Analysis'!SA126</f>
        <v>3.1865323914023816E-2</v>
      </c>
      <c r="HF126" s="48">
        <v>5530</v>
      </c>
      <c r="HG126" s="18">
        <f>'Investment Analysis'!SJ126</f>
        <v>-0.2752293577981651</v>
      </c>
      <c r="HH126" s="15">
        <f>'Investment Analysis'!SH126</f>
        <v>-0.11519999999999996</v>
      </c>
      <c r="HI126" s="48">
        <v>7988</v>
      </c>
      <c r="HJ126" s="18">
        <f>'Investment Analysis'!SM126</f>
        <v>-7.9079079079079032E-2</v>
      </c>
      <c r="HK126" s="15">
        <f>'Investment Analysis'!SK126</f>
        <v>0</v>
      </c>
      <c r="HL126" s="48">
        <v>10761</v>
      </c>
      <c r="HM126" s="18">
        <f>'Investment Analysis'!SP126</f>
        <v>0</v>
      </c>
      <c r="HN126" s="15">
        <f>'Investment Analysis'!SN126</f>
        <v>-7.82184450513628E-2</v>
      </c>
      <c r="HO126" s="48">
        <v>5849.7</v>
      </c>
      <c r="HP126" s="18">
        <f>'Investment Analysis'!TE126</f>
        <v>1.4192307692307693</v>
      </c>
      <c r="HQ126" s="15">
        <f>'Investment Analysis'!TC126</f>
        <v>-6.514738667327212E-2</v>
      </c>
      <c r="HR126" s="48">
        <v>3570</v>
      </c>
      <c r="HS126" s="18">
        <f>'Investment Analysis'!TL126</f>
        <v>3.4808259587020579E-2</v>
      </c>
      <c r="HT126" s="15">
        <f>'Investment Analysis'!TJ126</f>
        <v>-0.20272727272727273</v>
      </c>
      <c r="HU126" s="48"/>
      <c r="HV126" s="18">
        <f>'Investment Analysis'!TS126</f>
        <v>1.005378151260504</v>
      </c>
      <c r="HW126" s="15">
        <f>'Investment Analysis'!TQ126</f>
        <v>-0.13040309591656768</v>
      </c>
      <c r="HX126" s="48"/>
      <c r="HY126" s="18">
        <f>'Investment Analysis'!TZ126</f>
        <v>0.92397660818713456</v>
      </c>
      <c r="HZ126" s="15">
        <f>'Investment Analysis'!TX126</f>
        <v>-0.25396825396825401</v>
      </c>
      <c r="IA126" s="48"/>
      <c r="IB126" s="18">
        <f>'Investment Analysis'!UG126</f>
        <v>0</v>
      </c>
      <c r="IC126" s="15">
        <f>'Investment Analysis'!UE126</f>
        <v>0</v>
      </c>
      <c r="ID126" s="48"/>
      <c r="IE126" s="18">
        <f>'Investment Analysis'!UN126</f>
        <v>0</v>
      </c>
      <c r="IF126" s="15">
        <f>'Investment Analysis'!UL126</f>
        <v>0</v>
      </c>
      <c r="IG126" s="48"/>
      <c r="IH126" s="18">
        <f>'Investment Analysis'!UU126</f>
        <v>0</v>
      </c>
      <c r="II126" s="15">
        <f>'Investment Analysis'!US126</f>
        <v>0</v>
      </c>
      <c r="IJ126" s="48"/>
      <c r="IK126" s="18">
        <f>'Investment Analysis'!VB126</f>
        <v>0</v>
      </c>
      <c r="IL126" s="15">
        <f>'Investment Analysis'!UZ126</f>
        <v>0</v>
      </c>
      <c r="IM126" s="48"/>
      <c r="IN126" s="18">
        <f>'Investment Analysis'!VI126</f>
        <v>0</v>
      </c>
      <c r="IO126" s="15">
        <f>'Investment Analysis'!VG126</f>
        <v>0</v>
      </c>
      <c r="IP126" s="18"/>
      <c r="IQ126" s="18"/>
      <c r="IR126" s="18"/>
      <c r="IS126" s="108">
        <f t="shared" si="133"/>
        <v>-5970.1400000003632</v>
      </c>
      <c r="IT126" s="48">
        <f t="shared" si="134"/>
        <v>1103432.1099999996</v>
      </c>
      <c r="IU126" s="101">
        <f t="shared" si="130"/>
        <v>0</v>
      </c>
      <c r="IV126" s="101"/>
      <c r="IW126" s="15">
        <f t="shared" si="131"/>
        <v>6.3539457519866047E-2</v>
      </c>
      <c r="IX126" s="113">
        <f t="shared" si="132"/>
        <v>65922.779999999679</v>
      </c>
      <c r="IY126" s="21">
        <f t="shared" si="150"/>
        <v>0.34401673115707215</v>
      </c>
      <c r="IZ126" s="173">
        <f t="shared" si="151"/>
        <v>284279.21999999962</v>
      </c>
    </row>
    <row r="127" spans="1:260" x14ac:dyDescent="0.2">
      <c r="A127" s="3">
        <f>'Investment Analysis'!A127</f>
        <v>45831</v>
      </c>
      <c r="B127" s="4">
        <f>'Investment Analysis'!B127</f>
        <v>45831</v>
      </c>
      <c r="C127" s="27">
        <f>'Investment Analysis'!C127</f>
        <v>42581.84</v>
      </c>
      <c r="D127" s="14">
        <f>'Investment Analysis'!D127</f>
        <v>375.0199999999968</v>
      </c>
      <c r="E127" s="15">
        <f>'Investment Analysis'!E127</f>
        <v>8.885293893261724E-3</v>
      </c>
      <c r="F127" s="13">
        <f>'Investment Analysis'!G127</f>
        <v>6025.19</v>
      </c>
      <c r="G127" s="14">
        <f>'Investment Analysis'!H127</f>
        <v>57.349999999999454</v>
      </c>
      <c r="H127" s="15">
        <f>'Investment Analysis'!I127</f>
        <v>9.6098420869191285E-3</v>
      </c>
      <c r="I127" s="13">
        <f>'Investment Analysis'!K127</f>
        <v>19630.97</v>
      </c>
      <c r="J127" s="14">
        <f>'Investment Analysis'!L127</f>
        <v>183.56000000000131</v>
      </c>
      <c r="K127" s="15">
        <f>'Investment Analysis'!M127</f>
        <v>9.4387890212630533E-3</v>
      </c>
      <c r="L127" s="41">
        <f>'Investment Analysis'!T127</f>
        <v>262.45733883011536</v>
      </c>
      <c r="M127" s="21">
        <f>'Investment Analysis'!V127</f>
        <v>4.8747160404221295E-3</v>
      </c>
      <c r="N127" s="21">
        <f>'Investment Analysis'!W127</f>
        <v>1.444731243606368E-2</v>
      </c>
      <c r="P127" s="48">
        <f>'Investment Analysis'!Y127</f>
        <v>87645.18</v>
      </c>
      <c r="Q127" s="18"/>
      <c r="R127" s="83"/>
      <c r="S127" s="48">
        <v>4337.07</v>
      </c>
      <c r="T127" s="18">
        <f>'Investment Analysis'!AH127</f>
        <v>-4.4460095963375044E-3</v>
      </c>
      <c r="U127" s="15">
        <f>'Investment Analysis'!AF127</f>
        <v>0.37257995994416448</v>
      </c>
      <c r="V127" s="48">
        <v>7098.18</v>
      </c>
      <c r="W127" s="18">
        <f>'Investment Analysis'!AO127</f>
        <v>6.8473609129814442E-2</v>
      </c>
      <c r="X127" s="15">
        <f>'Investment Analysis'!AM127</f>
        <v>0.2080645161290321</v>
      </c>
      <c r="Y127" s="48">
        <v>9045.09</v>
      </c>
      <c r="Z127" s="18">
        <f t="shared" si="104"/>
        <v>-9.3314955894145929E-2</v>
      </c>
      <c r="AA127" s="15">
        <f>'Investment Analysis'!GM127</f>
        <v>-5.0793650793650655E-2</v>
      </c>
      <c r="AB127" s="48">
        <v>2506.71</v>
      </c>
      <c r="AC127" s="18">
        <f t="shared" si="156"/>
        <v>4.8230229064964325</v>
      </c>
      <c r="AD127" s="15">
        <f>'Investment Analysis'!AT127</f>
        <v>0.23045744064852347</v>
      </c>
      <c r="AE127" s="48">
        <v>11237.21</v>
      </c>
      <c r="AF127" s="18">
        <f>'Investment Analysis'!BC127</f>
        <v>2.7523385082521203E-2</v>
      </c>
      <c r="AG127" s="15">
        <f>'Investment Analysis'!BA127</f>
        <v>0.56457867263236394</v>
      </c>
      <c r="AH127" s="48"/>
      <c r="AI127" s="18">
        <f t="shared" si="157"/>
        <v>0</v>
      </c>
      <c r="AJ127" s="15">
        <f>'Investment Analysis'!BH127</f>
        <v>0</v>
      </c>
      <c r="AK127" s="48">
        <v>19691.89</v>
      </c>
      <c r="AL127" s="18">
        <f t="shared" si="139"/>
        <v>5.9383649597088635</v>
      </c>
      <c r="AM127" s="15">
        <f>'Investment Analysis'!BO127</f>
        <v>0.22768608959245543</v>
      </c>
      <c r="AN127" s="48">
        <v>14701.22</v>
      </c>
      <c r="AO127" s="18">
        <f t="shared" si="154"/>
        <v>8.6338836206896552</v>
      </c>
      <c r="AP127" s="15">
        <f>'Investment Analysis'!BV127</f>
        <v>8.3735909822866467E-2</v>
      </c>
      <c r="AQ127" s="48">
        <v>5034.72</v>
      </c>
      <c r="AR127" s="18">
        <f t="shared" si="155"/>
        <v>2.8069440000000001</v>
      </c>
      <c r="AS127" s="15">
        <f>'Investment Analysis'!CC127</f>
        <v>0</v>
      </c>
      <c r="AT127" s="48">
        <v>22949.09</v>
      </c>
      <c r="AU127" s="18">
        <f>'Investment Analysis'!CL127</f>
        <v>-0.11379511059371362</v>
      </c>
      <c r="AV127" s="15">
        <f>'Investment Analysis'!CJ127</f>
        <v>7.2775388686734657E-3</v>
      </c>
      <c r="AW127" s="48">
        <v>17600.400000000001</v>
      </c>
      <c r="AX127" s="18">
        <f t="shared" si="140"/>
        <v>1.857298757989926E-2</v>
      </c>
      <c r="AY127" s="15">
        <f>'Investment Analysis'!CQ127</f>
        <v>2.680280791320995E-2</v>
      </c>
      <c r="AZ127" s="48">
        <v>15589.55</v>
      </c>
      <c r="BA127" s="18">
        <f>'Investment Analysis'!CZ127</f>
        <v>-2.6019313304720997E-2</v>
      </c>
      <c r="BB127" s="15">
        <f>'Investment Analysis'!CX127</f>
        <v>0.12939346811819608</v>
      </c>
      <c r="BC127" s="48">
        <v>9212.1</v>
      </c>
      <c r="BD127" s="18">
        <f t="shared" si="158"/>
        <v>2.9051986853899012</v>
      </c>
      <c r="BE127" s="15">
        <f>'Investment Analysis'!DE127</f>
        <v>-0.10196616369455877</v>
      </c>
      <c r="BF127" s="48">
        <v>4600.18</v>
      </c>
      <c r="BG127" s="18">
        <f>'Investment Analysis'!DN127</f>
        <v>0.15275142314990525</v>
      </c>
      <c r="BH127" s="15">
        <f>'Investment Analysis'!DL127</f>
        <v>0.10079275198188002</v>
      </c>
      <c r="BI127" s="48">
        <v>2543.23</v>
      </c>
      <c r="BJ127" s="18">
        <f>'Investment Analysis'!EB127</f>
        <v>-9.2620256946519958E-3</v>
      </c>
      <c r="BK127" s="15">
        <f>'Investment Analysis'!DZ127</f>
        <v>0.76947705442902881</v>
      </c>
      <c r="BL127" s="48">
        <v>20173.96</v>
      </c>
      <c r="BM127" s="18">
        <f>'Investment Analysis'!EI127</f>
        <v>-4.3383947939263472E-3</v>
      </c>
      <c r="BN127" s="15">
        <f>'Investment Analysis'!EG127</f>
        <v>0.74607703281027093</v>
      </c>
      <c r="BO127" s="48">
        <v>10057.91</v>
      </c>
      <c r="BP127" s="18">
        <f>'Investment Analysis'!DU127</f>
        <v>8.3771008403361477E-2</v>
      </c>
      <c r="BQ127" s="15">
        <f>'Investment Analysis'!DS127</f>
        <v>0</v>
      </c>
      <c r="BR127" s="48">
        <v>11171.98</v>
      </c>
      <c r="BS127" s="18">
        <f>'Investment Analysis'!EP127</f>
        <v>7.7448337825696364E-2</v>
      </c>
      <c r="BT127" s="15">
        <f>'Investment Analysis'!EN127</f>
        <v>0.85807251317012689</v>
      </c>
      <c r="BU127" s="48">
        <v>13529.12</v>
      </c>
      <c r="BV127" s="18">
        <f t="shared" si="142"/>
        <v>0.44899178893525393</v>
      </c>
      <c r="BW127" s="15">
        <f>'Investment Analysis'!EU127</f>
        <v>6.6456602692638228E-2</v>
      </c>
      <c r="BX127" s="48">
        <v>21454.63</v>
      </c>
      <c r="BY127" s="18">
        <f t="shared" si="148"/>
        <v>-0.67726849999999994</v>
      </c>
      <c r="BZ127" s="15">
        <f>'Investment Analysis'!FB127</f>
        <v>0</v>
      </c>
      <c r="CA127" s="48">
        <v>21141.54</v>
      </c>
      <c r="CB127" s="18">
        <f t="shared" si="144"/>
        <v>-8.8726724137930993E-2</v>
      </c>
      <c r="CC127" s="15">
        <f>'Investment Analysis'!FI127</f>
        <v>-1.8957345971563937E-2</v>
      </c>
      <c r="CD127" s="48">
        <v>18293.759999999998</v>
      </c>
      <c r="CE127" s="18">
        <f>'Investment Analysis'!FR127</f>
        <v>1.0073764174832174E-2</v>
      </c>
      <c r="CF127" s="15">
        <f>'Investment Analysis'!FP127</f>
        <v>0.57800137598899215</v>
      </c>
      <c r="CG127" s="48">
        <v>5047.78</v>
      </c>
      <c r="CH127" s="18">
        <f>'Investment Analysis'!FR127</f>
        <v>1.0073764174832174E-2</v>
      </c>
      <c r="CI127" s="15">
        <f>'Investment Analysis'!FW127</f>
        <v>6.4977848460751997E-2</v>
      </c>
      <c r="CJ127" s="48"/>
      <c r="CK127" s="18">
        <f t="shared" si="149"/>
        <v>0</v>
      </c>
      <c r="CL127" s="15">
        <f>'Investment Analysis'!GD127</f>
        <v>0</v>
      </c>
      <c r="CM127" s="48">
        <v>36004</v>
      </c>
      <c r="CN127" s="18">
        <f t="shared" si="105"/>
        <v>0.44304609218436874</v>
      </c>
      <c r="CO127" s="15">
        <f>'Investment Analysis'!GT127</f>
        <v>-7.8165137614678859E-2</v>
      </c>
      <c r="CP127" s="48">
        <v>36611.4</v>
      </c>
      <c r="CQ127" s="18">
        <f t="shared" si="106"/>
        <v>0.70156578965714378</v>
      </c>
      <c r="CR127" s="15">
        <f>'Investment Analysis'!HG127</f>
        <v>0.95876636144036864</v>
      </c>
      <c r="CS127" s="48">
        <v>3870</v>
      </c>
      <c r="CT127" s="18">
        <f t="shared" si="107"/>
        <v>-0.82874287534959468</v>
      </c>
      <c r="CU127" s="15">
        <f>'Investment Analysis'!HN127</f>
        <v>16.592741935483872</v>
      </c>
      <c r="CV127" s="48">
        <v>7929.35</v>
      </c>
      <c r="CW127" s="18">
        <f t="shared" si="108"/>
        <v>-0.72475658225870843</v>
      </c>
      <c r="CX127" s="15">
        <f>'Investment Analysis'!IB127</f>
        <v>0.36137865911236999</v>
      </c>
      <c r="CY127" s="48">
        <v>10150.799999999999</v>
      </c>
      <c r="CZ127" s="18">
        <f t="shared" si="109"/>
        <v>-0.43244059267542639</v>
      </c>
      <c r="DA127" s="15">
        <f>'Investment Analysis'!II127</f>
        <v>0.4501142857142858</v>
      </c>
      <c r="DB127" s="48">
        <v>5927.5</v>
      </c>
      <c r="DC127" s="18">
        <f t="shared" si="110"/>
        <v>5.1487870859018139E-2</v>
      </c>
      <c r="DD127" s="15">
        <f>'Investment Analysis'!IP127</f>
        <v>3.6287834407342312</v>
      </c>
      <c r="DE127" s="48">
        <v>20916</v>
      </c>
      <c r="DF127" s="18">
        <f>'Investment Analysis'!IY127</f>
        <v>0.35707336057598743</v>
      </c>
      <c r="DG127" s="15">
        <f>'Investment Analysis'!IW127</f>
        <v>2.8213698630136985</v>
      </c>
      <c r="DH127" s="48">
        <v>20955.900000000001</v>
      </c>
      <c r="DI127" s="18">
        <f t="shared" si="111"/>
        <v>2.2383329212510819</v>
      </c>
      <c r="DJ127" s="15">
        <f>'Investment Analysis'!JD127</f>
        <v>0.41288430420711975</v>
      </c>
      <c r="DK127" s="48">
        <v>24300</v>
      </c>
      <c r="DL127" s="18">
        <f t="shared" si="112"/>
        <v>6.8178821047078994E-2</v>
      </c>
      <c r="DM127" s="15">
        <f>'Investment Analysis'!JK127</f>
        <v>0.19501340087044186</v>
      </c>
      <c r="DN127" s="48">
        <v>1117.4000000000001</v>
      </c>
      <c r="DO127" s="18">
        <f t="shared" si="113"/>
        <v>2.8439944776806343E-2</v>
      </c>
      <c r="DP127" s="15">
        <f>'Investment Analysis'!HU127</f>
        <v>2.0686813186813189</v>
      </c>
      <c r="DQ127" s="48">
        <v>18051.25</v>
      </c>
      <c r="DR127" s="18">
        <f t="shared" si="114"/>
        <v>-0.39088071537033914</v>
      </c>
      <c r="DS127" s="15">
        <f>'Investment Analysis'!JR127</f>
        <v>-0.52522355323097691</v>
      </c>
      <c r="DT127" s="48">
        <v>21900</v>
      </c>
      <c r="DU127" s="18">
        <f t="shared" si="153"/>
        <v>7.4069011857707503</v>
      </c>
      <c r="DV127" s="15">
        <f>'Investment Analysis'!JY127</f>
        <v>-0.30830039525691694</v>
      </c>
      <c r="DW127" s="48">
        <v>5022.3999999999996</v>
      </c>
      <c r="DX127" s="18">
        <f t="shared" si="116"/>
        <v>-0.63168084482252862</v>
      </c>
      <c r="DY127" s="15">
        <f>'Investment Analysis'!KF127</f>
        <v>-6.8788501026694038E-2</v>
      </c>
      <c r="DZ127" s="48">
        <v>5348</v>
      </c>
      <c r="EA127" s="18">
        <f t="shared" si="147"/>
        <v>-0.73273363318340834</v>
      </c>
      <c r="EB127" s="15">
        <f>'Investment Analysis'!KM127</f>
        <v>3.0080568720379142</v>
      </c>
      <c r="EC127" s="48"/>
      <c r="ED127" s="18">
        <f>'Investment Analysis'!KV127</f>
        <v>0.49504950495049505</v>
      </c>
      <c r="EE127" s="15">
        <f>'Investment Analysis'!KT127</f>
        <v>-0.42366412213740462</v>
      </c>
      <c r="EF127" s="48">
        <v>14842.5</v>
      </c>
      <c r="EG127" s="18">
        <f t="shared" si="118"/>
        <v>-0.37673217435122197</v>
      </c>
      <c r="EH127" s="15">
        <f>'Investment Analysis'!LH127</f>
        <v>0.65699134803237513</v>
      </c>
      <c r="EI127" s="48">
        <v>7953.4</v>
      </c>
      <c r="EJ127" s="18">
        <f>'Investment Analysis'!LQ127</f>
        <v>0.56437795678302016</v>
      </c>
      <c r="EK127" s="15">
        <f>'Investment Analysis'!LO127</f>
        <v>0.39828571428571424</v>
      </c>
      <c r="EL127" s="48">
        <v>23550</v>
      </c>
      <c r="EM127" s="18" t="e">
        <f t="shared" si="152"/>
        <v>#DIV/0!</v>
      </c>
      <c r="EN127" s="15">
        <f>'Investment Analysis'!LX127</f>
        <v>0.69729729729729717</v>
      </c>
      <c r="EO127" s="48">
        <v>14515</v>
      </c>
      <c r="EP127" s="68">
        <f t="shared" si="143"/>
        <v>3.1992509363295882</v>
      </c>
      <c r="EQ127" s="15">
        <f>'Investment Analysis'!MC127</f>
        <v>-0.28988764044943816</v>
      </c>
      <c r="ER127" s="48"/>
      <c r="ES127" s="18">
        <f>'Investment Analysis'!LX127</f>
        <v>0.69729729729729717</v>
      </c>
      <c r="ET127" s="15">
        <f>'Investment Analysis'!LA127</f>
        <v>-0.54274989573196164</v>
      </c>
      <c r="EU127" s="48">
        <v>35821.5</v>
      </c>
      <c r="EV127" s="18">
        <f>'Investment Analysis'!ML127</f>
        <v>1.5953838907206785</v>
      </c>
      <c r="EW127" s="15">
        <f>'Investment Analysis'!MJ127</f>
        <v>6.4258760107816713</v>
      </c>
      <c r="EX127" s="48">
        <v>60375.5</v>
      </c>
      <c r="EY127" s="18">
        <f t="shared" si="120"/>
        <v>-8.6569083550815079E-2</v>
      </c>
      <c r="EZ127" s="15">
        <f>'Investment Analysis'!MQ127</f>
        <v>0.12859412231930101</v>
      </c>
      <c r="FA127" s="48">
        <v>10416</v>
      </c>
      <c r="FB127" s="18">
        <f t="shared" si="121"/>
        <v>-0.32275682704811443</v>
      </c>
      <c r="FC127" s="15">
        <f>'Investment Analysis'!MX127</f>
        <v>-0.37613799712505996</v>
      </c>
      <c r="FD127" s="48">
        <v>17346.7</v>
      </c>
      <c r="FE127" s="18">
        <f t="shared" si="122"/>
        <v>9.2925818117667786E-2</v>
      </c>
      <c r="FF127" s="15">
        <f>'Investment Analysis'!NE127</f>
        <v>0.829851627666642</v>
      </c>
      <c r="FG127" s="48">
        <v>10476</v>
      </c>
      <c r="FH127" s="18">
        <f t="shared" si="123"/>
        <v>-2.5125628140703519E-2</v>
      </c>
      <c r="FI127" s="15">
        <f>'Investment Analysis'!NL127</f>
        <v>-0.95371179039301313</v>
      </c>
      <c r="FJ127" s="48">
        <v>34991.599999999999</v>
      </c>
      <c r="FK127" s="18">
        <f t="shared" si="124"/>
        <v>0.83717657930107503</v>
      </c>
      <c r="FL127" s="15">
        <f>'Investment Analysis'!NS127</f>
        <v>2.8086857142857142</v>
      </c>
      <c r="FM127" s="54">
        <v>2477.85</v>
      </c>
      <c r="FN127" s="18">
        <f t="shared" si="125"/>
        <v>-0.90236343647919681</v>
      </c>
      <c r="FO127" s="15">
        <f>'Investment Analysis'!NZ127</f>
        <v>-6.0138825671370015E-2</v>
      </c>
      <c r="FP127" s="48">
        <v>17800</v>
      </c>
      <c r="FQ127" s="18">
        <f t="shared" si="126"/>
        <v>-4.8128342245989303E-2</v>
      </c>
      <c r="FR127" s="15">
        <f>'Investment Analysis'!OG127</f>
        <v>-0.99209022023308369</v>
      </c>
      <c r="FS127" s="48">
        <v>57675</v>
      </c>
      <c r="FT127" s="18">
        <f t="shared" si="127"/>
        <v>1.2646287952410402</v>
      </c>
      <c r="FU127" s="15">
        <f>'Investment Analysis'!ON127</f>
        <v>3.5366313309776203</v>
      </c>
      <c r="FV127" s="48">
        <v>19581</v>
      </c>
      <c r="FW127" s="18">
        <f t="shared" si="128"/>
        <v>0.27149350649350651</v>
      </c>
      <c r="FX127" s="15">
        <f>'Investment Analysis'!OU127</f>
        <v>-0.14805194805194813</v>
      </c>
      <c r="FY127" s="48">
        <v>18226.25</v>
      </c>
      <c r="FZ127" s="18">
        <f t="shared" si="129"/>
        <v>-7.9602667029527834E-3</v>
      </c>
      <c r="GA127" s="15">
        <f>'Investment Analysis'!PB127</f>
        <v>3.4858461538461536</v>
      </c>
      <c r="GB127" s="48">
        <v>18833.25</v>
      </c>
      <c r="GC127" s="18">
        <f>'Investment Analysis'!PK127</f>
        <v>0.20068856692009754</v>
      </c>
      <c r="GD127" s="15">
        <f>'Investment Analysis'!PI127</f>
        <v>-0.27886272257323375</v>
      </c>
      <c r="GE127" s="48">
        <v>10984.2</v>
      </c>
      <c r="GF127" s="18">
        <f>'Investment Analysis'!PY127</f>
        <v>6.8226120857699912E-2</v>
      </c>
      <c r="GG127" s="15">
        <f>'Investment Analysis'!PW127</f>
        <v>-0.37155963302752293</v>
      </c>
      <c r="GH127" s="48">
        <v>20656.3</v>
      </c>
      <c r="GI127" s="18">
        <f>'Investment Analysis'!QF127</f>
        <v>0.20668613747783454</v>
      </c>
      <c r="GJ127" s="15">
        <f>'Investment Analysis'!QD127</f>
        <v>-0.3142357509114081</v>
      </c>
      <c r="GK127" s="48">
        <v>11434.7</v>
      </c>
      <c r="GL127" s="18">
        <f>'Investment Analysis'!QM127</f>
        <v>2.3076923076923096E-2</v>
      </c>
      <c r="GM127" s="15">
        <f>'Investment Analysis'!QK127</f>
        <v>-0.47011952191235051</v>
      </c>
      <c r="GN127" s="48">
        <v>11277</v>
      </c>
      <c r="GO127" s="18">
        <f>'Investment Analysis'!QT127</f>
        <v>9.1463414634146242E-2</v>
      </c>
      <c r="GP127" s="15">
        <f>'Investment Analysis'!QR127</f>
        <v>-0.98472659011677521</v>
      </c>
      <c r="GQ127" s="48">
        <v>4959.3500000000004</v>
      </c>
      <c r="GR127" s="18">
        <f>'Investment Analysis'!RA127</f>
        <v>-0.39926440539436048</v>
      </c>
      <c r="GS127" s="15">
        <f>'Investment Analysis'!QY127</f>
        <v>-0.58356940509915012</v>
      </c>
      <c r="GT127" s="48">
        <v>46637.5</v>
      </c>
      <c r="GU127" s="18">
        <f>'Investment Analysis'!RH127</f>
        <v>0.49292929292929305</v>
      </c>
      <c r="GV127" s="15">
        <f>'Investment Analysis'!RF127</f>
        <v>-0.2017714409159645</v>
      </c>
      <c r="GW127" s="48">
        <v>10516</v>
      </c>
      <c r="GX127" s="18">
        <f>'Investment Analysis'!RO127</f>
        <v>6.8879625864172483E-2</v>
      </c>
      <c r="GY127" s="15">
        <f>'Investment Analysis'!RM127</f>
        <v>-2.4631227386585037E-2</v>
      </c>
      <c r="GZ127" s="48">
        <v>2670</v>
      </c>
      <c r="HA127" s="18">
        <f>'Investment Analysis'!RV127</f>
        <v>-0.35940499040307106</v>
      </c>
      <c r="HB127" s="15">
        <f>'Investment Analysis'!RT127</f>
        <v>-8.8114754098360712E-2</v>
      </c>
      <c r="HC127" s="48">
        <v>20988</v>
      </c>
      <c r="HD127" s="18">
        <f>'Investment Analysis'!SC127</f>
        <v>0.85005950019833398</v>
      </c>
      <c r="HE127" s="15">
        <f>'Investment Analysis'!SA127</f>
        <v>5.1555689162783594E-2</v>
      </c>
      <c r="HF127" s="48">
        <v>5395</v>
      </c>
      <c r="HG127" s="18">
        <f>'Investment Analysis'!SJ127</f>
        <v>-0.29292267365661867</v>
      </c>
      <c r="HH127" s="15">
        <f>'Investment Analysis'!SH127</f>
        <v>-0.13680000000000006</v>
      </c>
      <c r="HI127" s="48">
        <v>7356</v>
      </c>
      <c r="HJ127" s="18">
        <f>'Investment Analysis'!SM127</f>
        <v>-2.282608695652176E-2</v>
      </c>
      <c r="HK127" s="15">
        <f>'Investment Analysis'!SK127</f>
        <v>0</v>
      </c>
      <c r="HL127" s="48">
        <v>11205</v>
      </c>
      <c r="HM127" s="18">
        <f>'Investment Analysis'!SP127</f>
        <v>0</v>
      </c>
      <c r="HN127" s="15">
        <f>'Investment Analysis'!SN127</f>
        <v>-2.7700802996943889E-2</v>
      </c>
      <c r="HO127" s="48">
        <v>5666.8</v>
      </c>
      <c r="HP127" s="18">
        <f>'Investment Analysis'!TE127</f>
        <v>1.3435897435897437</v>
      </c>
      <c r="HQ127" s="15">
        <f>'Investment Analysis'!TC127</f>
        <v>-9.4377012633143312E-2</v>
      </c>
      <c r="HR127" s="48">
        <v>3412</v>
      </c>
      <c r="HS127" s="18">
        <f>'Investment Analysis'!TL127</f>
        <v>1.2389380530973396E-2</v>
      </c>
      <c r="HT127" s="15">
        <f>'Investment Analysis'!TJ127</f>
        <v>-0.22</v>
      </c>
      <c r="HU127" s="48"/>
      <c r="HV127" s="18">
        <f>'Investment Analysis'!TS127</f>
        <v>1.0457142857142856</v>
      </c>
      <c r="HW127" s="15">
        <f>'Investment Analysis'!TQ127</f>
        <v>-0.11291204186192268</v>
      </c>
      <c r="HX127" s="48"/>
      <c r="HY127" s="18">
        <f>'Investment Analysis'!TZ127</f>
        <v>0.76023391812865493</v>
      </c>
      <c r="HZ127" s="15">
        <f>'Investment Analysis'!TX127</f>
        <v>-0.31746031746031755</v>
      </c>
      <c r="IA127" s="48"/>
      <c r="IB127" s="18">
        <f>'Investment Analysis'!UG127</f>
        <v>0</v>
      </c>
      <c r="IC127" s="15">
        <f>'Investment Analysis'!UE127</f>
        <v>0</v>
      </c>
      <c r="ID127" s="48"/>
      <c r="IE127" s="18">
        <f>'Investment Analysis'!UN127</f>
        <v>0</v>
      </c>
      <c r="IF127" s="15">
        <f>'Investment Analysis'!UL127</f>
        <v>0</v>
      </c>
      <c r="IG127" s="48"/>
      <c r="IH127" s="18">
        <f>'Investment Analysis'!UU127</f>
        <v>0</v>
      </c>
      <c r="II127" s="15">
        <f>'Investment Analysis'!US127</f>
        <v>0</v>
      </c>
      <c r="IJ127" s="48"/>
      <c r="IK127" s="18">
        <f>'Investment Analysis'!VB127</f>
        <v>0</v>
      </c>
      <c r="IL127" s="15">
        <f>'Investment Analysis'!UZ127</f>
        <v>0</v>
      </c>
      <c r="IM127" s="48"/>
      <c r="IN127" s="18">
        <f>'Investment Analysis'!VI127</f>
        <v>0</v>
      </c>
      <c r="IO127" s="15">
        <f>'Investment Analysis'!VG127</f>
        <v>0</v>
      </c>
      <c r="IP127" s="18"/>
      <c r="IQ127" s="18"/>
      <c r="IR127" s="18"/>
      <c r="IS127" s="108">
        <f t="shared" si="133"/>
        <v>7373.7900000005029</v>
      </c>
      <c r="IT127" s="48">
        <f t="shared" si="134"/>
        <v>1110805.9000000001</v>
      </c>
      <c r="IU127" s="101">
        <f t="shared" si="130"/>
        <v>0</v>
      </c>
      <c r="IV127" s="101"/>
      <c r="IW127" s="15">
        <f t="shared" si="131"/>
        <v>7.0646661076291417E-2</v>
      </c>
      <c r="IX127" s="113">
        <f t="shared" si="132"/>
        <v>73296.570000000182</v>
      </c>
      <c r="IY127" s="21">
        <f t="shared" si="150"/>
        <v>0.35294002541698632</v>
      </c>
      <c r="IZ127" s="173">
        <f t="shared" si="151"/>
        <v>291653.01000000013</v>
      </c>
    </row>
    <row r="128" spans="1:260" x14ac:dyDescent="0.2">
      <c r="A128" s="3">
        <f>'Investment Analysis'!A128</f>
        <v>45832</v>
      </c>
      <c r="B128" s="4">
        <f>'Investment Analysis'!B128</f>
        <v>45832</v>
      </c>
      <c r="C128" s="27">
        <f>'Investment Analysis'!C128</f>
        <v>43089.61</v>
      </c>
      <c r="D128" s="14">
        <f>'Investment Analysis'!D128</f>
        <v>507.77000000000407</v>
      </c>
      <c r="E128" s="15">
        <f>'Investment Analysis'!E128</f>
        <v>1.192456690457726E-2</v>
      </c>
      <c r="F128" s="13">
        <f>'Investment Analysis'!G128</f>
        <v>6092.24</v>
      </c>
      <c r="G128" s="14">
        <f>'Investment Analysis'!H128</f>
        <v>67.050000000000182</v>
      </c>
      <c r="H128" s="15">
        <f>'Investment Analysis'!I128</f>
        <v>1.1128279772090206E-2</v>
      </c>
      <c r="I128" s="13">
        <f>'Investment Analysis'!K128</f>
        <v>19912.53</v>
      </c>
      <c r="J128" s="14">
        <f>'Investment Analysis'!L128</f>
        <v>281.55999999999767</v>
      </c>
      <c r="K128" s="15">
        <f>'Investment Analysis'!M128</f>
        <v>1.4342643282527438E-2</v>
      </c>
      <c r="L128" s="41">
        <f>'Investment Analysis'!T128</f>
        <v>264.22460819543176</v>
      </c>
      <c r="M128" s="21">
        <f>'Investment Analysis'!V128</f>
        <v>6.7335490529389285E-3</v>
      </c>
      <c r="N128" s="21">
        <f>'Investment Analysis'!W128</f>
        <v>2.1278143175973978E-2</v>
      </c>
      <c r="P128" s="48">
        <f>'Investment Analysis'!Y128</f>
        <v>87645.18</v>
      </c>
      <c r="Q128" s="18"/>
      <c r="R128" s="83"/>
      <c r="S128" s="48">
        <v>4410.32</v>
      </c>
      <c r="T128" s="18">
        <f>'Investment Analysis'!AH128</f>
        <v>1.2369591055156942E-2</v>
      </c>
      <c r="U128" s="15">
        <f>'Investment Analysis'!AF128</f>
        <v>0.3957637919524184</v>
      </c>
      <c r="V128" s="48">
        <v>7192.95</v>
      </c>
      <c r="W128" s="18">
        <f>'Investment Analysis'!AO128</f>
        <v>8.273894436519251E-2</v>
      </c>
      <c r="X128" s="15">
        <f>'Investment Analysis'!AM128</f>
        <v>0.22419354838709665</v>
      </c>
      <c r="Y128" s="48">
        <v>9241.7199999999993</v>
      </c>
      <c r="Z128" s="18">
        <f t="shared" si="104"/>
        <v>-7.360465116279076E-2</v>
      </c>
      <c r="AA128" s="15">
        <f>'Investment Analysis'!GM128</f>
        <v>-3.0158730158730176E-2</v>
      </c>
      <c r="AB128" s="48">
        <v>2540.92</v>
      </c>
      <c r="AC128" s="18">
        <f t="shared" si="156"/>
        <v>4.8358693203154335</v>
      </c>
      <c r="AD128" s="15">
        <f>'Investment Analysis'!AT128</f>
        <v>0.24724956572090329</v>
      </c>
      <c r="AE128" s="48">
        <v>11362</v>
      </c>
      <c r="AF128" s="18">
        <f>'Investment Analysis'!BC128</f>
        <v>3.8934325872961403E-2</v>
      </c>
      <c r="AG128" s="15">
        <f>'Investment Analysis'!BA128</f>
        <v>0.58195376584638325</v>
      </c>
      <c r="AH128" s="48"/>
      <c r="AI128" s="18">
        <f t="shared" si="157"/>
        <v>0</v>
      </c>
      <c r="AJ128" s="15">
        <f>'Investment Analysis'!BH128</f>
        <v>0</v>
      </c>
      <c r="AK128" s="48">
        <v>20029.54</v>
      </c>
      <c r="AL128" s="18">
        <f t="shared" si="139"/>
        <v>6.0261346503769175</v>
      </c>
      <c r="AM128" s="15">
        <f>'Investment Analysis'!BO128</f>
        <v>0.24873694846749753</v>
      </c>
      <c r="AN128" s="48">
        <v>15021.61</v>
      </c>
      <c r="AO128" s="18">
        <f t="shared" si="154"/>
        <v>8.7029331896551732</v>
      </c>
      <c r="AP128" s="15">
        <f>'Investment Analysis'!BV128</f>
        <v>0.10735373054213634</v>
      </c>
      <c r="AQ128" s="48">
        <v>5116.8999999999996</v>
      </c>
      <c r="AR128" s="18">
        <f t="shared" si="155"/>
        <v>2.8233800000000002</v>
      </c>
      <c r="AS128" s="15">
        <f>'Investment Analysis'!CC128</f>
        <v>0</v>
      </c>
      <c r="AT128" s="48">
        <v>23438.98</v>
      </c>
      <c r="AU128" s="18">
        <f>'Investment Analysis'!CL128</f>
        <v>-0.11379511059371362</v>
      </c>
      <c r="AV128" s="15">
        <f>'Investment Analysis'!CJ128</f>
        <v>7.2775388686734657E-3</v>
      </c>
      <c r="AW128" s="48">
        <v>17890.27</v>
      </c>
      <c r="AX128" s="18">
        <f t="shared" si="140"/>
        <v>3.3636647092449228E-2</v>
      </c>
      <c r="AY128" s="15">
        <f>'Investment Analysis'!CQ128</f>
        <v>4.3714103382259124E-2</v>
      </c>
      <c r="AZ128" s="48">
        <v>15799.93</v>
      </c>
      <c r="BA128" s="18">
        <f>'Investment Analysis'!CZ128</f>
        <v>-1.2875536480686801E-2</v>
      </c>
      <c r="BB128" s="15">
        <f>'Investment Analysis'!CX128</f>
        <v>0.14463452566096419</v>
      </c>
      <c r="BC128" s="48">
        <v>9329.36</v>
      </c>
      <c r="BD128" s="18">
        <f t="shared" si="158"/>
        <v>2.9168768050990939</v>
      </c>
      <c r="BE128" s="15">
        <f>'Investment Analysis'!DE128</f>
        <v>-9.0534979423868331E-2</v>
      </c>
      <c r="BF128" s="48">
        <v>4658.8599999999997</v>
      </c>
      <c r="BG128" s="18">
        <f>'Investment Analysis'!DN128</f>
        <v>0.16745730550284638</v>
      </c>
      <c r="BH128" s="15">
        <f>'Investment Analysis'!DL128</f>
        <v>0.11483578708946773</v>
      </c>
      <c r="BI128" s="48">
        <v>2630.67</v>
      </c>
      <c r="BJ128" s="18">
        <f>'Investment Analysis'!EB128</f>
        <v>2.4798326859874466E-2</v>
      </c>
      <c r="BK128" s="15">
        <f>'Investment Analysis'!DZ128</f>
        <v>0.83030949839914625</v>
      </c>
      <c r="BL128" s="48">
        <v>20602.5</v>
      </c>
      <c r="BM128" s="18">
        <f>'Investment Analysis'!EI128</f>
        <v>1.6811279826464139E-2</v>
      </c>
      <c r="BN128" s="15">
        <f>'Investment Analysis'!EG128</f>
        <v>0.78316690442225378</v>
      </c>
      <c r="BO128" s="48">
        <v>10311.370000000001</v>
      </c>
      <c r="BP128" s="18">
        <f>'Investment Analysis'!DU128</f>
        <v>0.11108193277310935</v>
      </c>
      <c r="BQ128" s="15">
        <f>'Investment Analysis'!DS128</f>
        <v>0</v>
      </c>
      <c r="BR128" s="48">
        <v>11369.49</v>
      </c>
      <c r="BS128" s="18">
        <f>'Investment Analysis'!EP128</f>
        <v>9.6495956873315442E-2</v>
      </c>
      <c r="BT128" s="15">
        <f>'Investment Analysis'!EN128</f>
        <v>0.8909203594669971</v>
      </c>
      <c r="BU128" s="48">
        <v>13689.01</v>
      </c>
      <c r="BV128" s="18">
        <f t="shared" si="142"/>
        <v>0.45975299501951822</v>
      </c>
      <c r="BW128" s="15">
        <f>'Investment Analysis'!EU128</f>
        <v>6.6456602692638228E-2</v>
      </c>
      <c r="BX128" s="48">
        <v>21013.4</v>
      </c>
      <c r="BY128" s="18">
        <f t="shared" si="148"/>
        <v>-0.6993299999999999</v>
      </c>
      <c r="BZ128" s="15">
        <f>'Investment Analysis'!FB128</f>
        <v>0</v>
      </c>
      <c r="CA128" s="48">
        <v>20900.8</v>
      </c>
      <c r="CB128" s="18">
        <f t="shared" si="144"/>
        <v>-9.9103448275862094E-2</v>
      </c>
      <c r="CC128" s="15">
        <f>'Investment Analysis'!FI128</f>
        <v>-3.0128639133378491E-2</v>
      </c>
      <c r="CD128" s="48">
        <v>18756.37</v>
      </c>
      <c r="CE128" s="18">
        <f>'Investment Analysis'!FR128</f>
        <v>3.5615985907739726E-2</v>
      </c>
      <c r="CF128" s="15">
        <f>'Investment Analysis'!FP128</f>
        <v>0.61790505675954588</v>
      </c>
      <c r="CG128" s="48">
        <v>5040.24</v>
      </c>
      <c r="CH128" s="18">
        <f>'Investment Analysis'!FR128</f>
        <v>3.5615985907739726E-2</v>
      </c>
      <c r="CI128" s="15">
        <f>'Investment Analysis'!FW128</f>
        <v>6.3387481540383941E-2</v>
      </c>
      <c r="CJ128" s="48"/>
      <c r="CK128" s="18">
        <f t="shared" si="149"/>
        <v>0</v>
      </c>
      <c r="CL128" s="15">
        <f>'Investment Analysis'!GD128</f>
        <v>0</v>
      </c>
      <c r="CM128" s="48">
        <v>36450.53</v>
      </c>
      <c r="CN128" s="18">
        <f t="shared" si="105"/>
        <v>0.46094308617234464</v>
      </c>
      <c r="CO128" s="15">
        <f>'Investment Analysis'!GT128</f>
        <v>-6.3119266055045836E-2</v>
      </c>
      <c r="CP128" s="48">
        <v>35749.35</v>
      </c>
      <c r="CQ128" s="18">
        <f t="shared" si="106"/>
        <v>0.66150081566068519</v>
      </c>
      <c r="CR128" s="15">
        <f>'Investment Analysis'!HG128</f>
        <v>0.91264535700241589</v>
      </c>
      <c r="CS128" s="48">
        <v>3800</v>
      </c>
      <c r="CT128" s="18">
        <f t="shared" si="107"/>
        <v>-0.83184054943887842</v>
      </c>
      <c r="CU128" s="15">
        <f>'Investment Analysis'!HN128</f>
        <v>15.439516129032262</v>
      </c>
      <c r="CV128" s="48">
        <v>8134.5</v>
      </c>
      <c r="CW128" s="18">
        <f t="shared" si="108"/>
        <v>-0.71763542010170611</v>
      </c>
      <c r="CX128" s="15">
        <f>'Investment Analysis'!IB128</f>
        <v>0.39660056657223791</v>
      </c>
      <c r="CY128" s="48">
        <v>10550.8</v>
      </c>
      <c r="CZ128" s="18">
        <f t="shared" si="109"/>
        <v>-0.41007548224769363</v>
      </c>
      <c r="DA128" s="15">
        <f>'Investment Analysis'!II128</f>
        <v>0.50725714285714274</v>
      </c>
      <c r="DB128" s="48">
        <v>5790.75</v>
      </c>
      <c r="DC128" s="18">
        <f t="shared" si="110"/>
        <v>2.7229588895294692E-2</v>
      </c>
      <c r="DD128" s="15">
        <f>'Investment Analysis'!IP128</f>
        <v>3.5233352860769376</v>
      </c>
      <c r="DE128" s="48">
        <v>21702</v>
      </c>
      <c r="DF128" s="18">
        <f>'Investment Analysis'!IY128</f>
        <v>0.40805604203152362</v>
      </c>
      <c r="DG128" s="15">
        <f>'Investment Analysis'!IW128</f>
        <v>2.9649315068493149</v>
      </c>
      <c r="DH128" s="48">
        <v>21366</v>
      </c>
      <c r="DI128" s="18">
        <f t="shared" si="111"/>
        <v>2.3017060205216961</v>
      </c>
      <c r="DJ128" s="15">
        <f>'Investment Analysis'!JD128</f>
        <v>0.44053398058252441</v>
      </c>
      <c r="DK128" s="48">
        <v>24505.5</v>
      </c>
      <c r="DL128" s="18">
        <f t="shared" si="112"/>
        <v>7.7212185150995649E-2</v>
      </c>
      <c r="DM128" s="15">
        <f>'Investment Analysis'!JK128</f>
        <v>0.20511937839632155</v>
      </c>
      <c r="DN128" s="48">
        <v>1083.4000000000001</v>
      </c>
      <c r="DO128" s="18">
        <f t="shared" si="113"/>
        <v>-2.8531983433041043E-3</v>
      </c>
      <c r="DP128" s="15">
        <f>'Investment Analysis'!HU128</f>
        <v>1.977747252747253</v>
      </c>
      <c r="DQ128" s="48">
        <v>18273.5</v>
      </c>
      <c r="DR128" s="18">
        <f t="shared" si="114"/>
        <v>-0.38338113716888816</v>
      </c>
      <c r="DS128" s="15">
        <f>'Investment Analysis'!JR128</f>
        <v>-0.53635903492491988</v>
      </c>
      <c r="DT128" s="48">
        <v>25944</v>
      </c>
      <c r="DU128" s="18">
        <f t="shared" si="153"/>
        <v>9.0053201581027658</v>
      </c>
      <c r="DV128" s="15">
        <f>'Investment Analysis'!JY128</f>
        <v>-0.28853754940711457</v>
      </c>
      <c r="DW128" s="48">
        <v>5009.6000000000004</v>
      </c>
      <c r="DX128" s="18">
        <f t="shared" si="116"/>
        <v>-0.63261953652097391</v>
      </c>
      <c r="DY128" s="15">
        <f>'Investment Analysis'!KF128</f>
        <v>-7.9055441478439376E-2</v>
      </c>
      <c r="DZ128" s="48">
        <v>5170</v>
      </c>
      <c r="EA128" s="18">
        <f t="shared" si="147"/>
        <v>-0.74162918540729639</v>
      </c>
      <c r="EB128" s="15">
        <f>'Investment Analysis'!KM128</f>
        <v>3.3563981042654021</v>
      </c>
      <c r="EC128" s="48"/>
      <c r="ED128" s="18">
        <f>'Investment Analysis'!KV128</f>
        <v>0.53465346534653468</v>
      </c>
      <c r="EE128" s="15">
        <f>'Investment Analysis'!KT128</f>
        <v>-0.40839694656488551</v>
      </c>
      <c r="EF128" s="48">
        <v>15085</v>
      </c>
      <c r="EG128" s="18">
        <f t="shared" si="118"/>
        <v>-0.36654908877131098</v>
      </c>
      <c r="EH128" s="15">
        <f>'Investment Analysis'!LH128</f>
        <v>0.68406363382640267</v>
      </c>
      <c r="EI128" s="48">
        <v>7831.85</v>
      </c>
      <c r="EJ128" s="18">
        <f>'Investment Analysis'!LQ128</f>
        <v>0.54034010996036319</v>
      </c>
      <c r="EK128" s="15">
        <f>'Investment Analysis'!LO128</f>
        <v>0.37679999999999997</v>
      </c>
      <c r="EL128" s="48">
        <v>22965</v>
      </c>
      <c r="EM128" s="18" t="e">
        <f t="shared" si="152"/>
        <v>#DIV/0!</v>
      </c>
      <c r="EN128" s="15">
        <f>'Investment Analysis'!LX128</f>
        <v>0.65405405405405415</v>
      </c>
      <c r="EO128" s="48">
        <v>14195</v>
      </c>
      <c r="EP128" s="68">
        <f t="shared" si="143"/>
        <v>3.1033707865168538</v>
      </c>
      <c r="EQ128" s="15">
        <f>'Investment Analysis'!MC128</f>
        <v>-0.28224719101123591</v>
      </c>
      <c r="ER128" s="48"/>
      <c r="ES128" s="18">
        <f>'Investment Analysis'!LX128</f>
        <v>0.65405405405405415</v>
      </c>
      <c r="ET128" s="15">
        <f>'Investment Analysis'!LA128</f>
        <v>-0.55234255526206033</v>
      </c>
      <c r="EU128" s="48">
        <v>39461.5</v>
      </c>
      <c r="EV128" s="18">
        <f>'Investment Analysis'!ML128</f>
        <v>1.8605746585021197</v>
      </c>
      <c r="EW128" s="15">
        <f>'Investment Analysis'!MJ128</f>
        <v>7.184636118598382</v>
      </c>
      <c r="EX128" s="48">
        <v>60481.75</v>
      </c>
      <c r="EY128" s="18">
        <f t="shared" si="120"/>
        <v>-8.4961609743182426E-2</v>
      </c>
      <c r="EZ128" s="15">
        <f>'Investment Analysis'!MQ128</f>
        <v>0.13018268467037319</v>
      </c>
      <c r="FA128" s="48">
        <v>10472</v>
      </c>
      <c r="FB128" s="18">
        <f t="shared" si="121"/>
        <v>-0.3191157347204161</v>
      </c>
      <c r="FC128" s="15">
        <f>'Investment Analysis'!MX128</f>
        <v>-0.3727839003354097</v>
      </c>
      <c r="FD128" s="48">
        <v>17412.5</v>
      </c>
      <c r="FE128" s="18">
        <f t="shared" si="122"/>
        <v>9.7071535679632989E-2</v>
      </c>
      <c r="FF128" s="15">
        <f>'Investment Analysis'!NE128</f>
        <v>0.83693806746881227</v>
      </c>
      <c r="FG128" s="48">
        <v>10440</v>
      </c>
      <c r="FH128" s="18">
        <f t="shared" si="123"/>
        <v>-2.8475711892797319E-2</v>
      </c>
      <c r="FI128" s="15">
        <f>'Investment Analysis'!NL128</f>
        <v>-0.95387058356490673</v>
      </c>
      <c r="FJ128" s="48">
        <v>35758.800000000003</v>
      </c>
      <c r="FK128" s="18">
        <f t="shared" si="124"/>
        <v>0.8774571572580645</v>
      </c>
      <c r="FL128" s="15">
        <f>'Investment Analysis'!NS128</f>
        <v>2.8926476190476191</v>
      </c>
      <c r="FM128" s="48">
        <v>2501.5500000000002</v>
      </c>
      <c r="FN128" s="18">
        <f t="shared" si="125"/>
        <v>-0.90142956778034777</v>
      </c>
      <c r="FO128" s="15">
        <f>'Investment Analysis'!NZ128</f>
        <v>-5.1149294492489651E-2</v>
      </c>
      <c r="FP128" s="48">
        <v>18600</v>
      </c>
      <c r="FQ128" s="18">
        <f t="shared" si="126"/>
        <v>-5.3475935828877002E-3</v>
      </c>
      <c r="FR128" s="15">
        <f>'Investment Analysis'!OG128</f>
        <v>-0.99178003279124394</v>
      </c>
      <c r="FS128" s="48">
        <v>57654</v>
      </c>
      <c r="FT128" s="18">
        <f t="shared" si="127"/>
        <v>1.2638042229878965</v>
      </c>
      <c r="FU128" s="15">
        <f>'Investment Analysis'!ON128</f>
        <v>3.4949352179034157</v>
      </c>
      <c r="FV128" s="48">
        <v>19856.25</v>
      </c>
      <c r="FW128" s="18">
        <f t="shared" si="128"/>
        <v>0.28936688311688313</v>
      </c>
      <c r="FX128" s="15">
        <f>'Investment Analysis'!OU128</f>
        <v>-0.14155844155844155</v>
      </c>
      <c r="FY128" s="48">
        <v>17731.25</v>
      </c>
      <c r="FZ128" s="18">
        <f t="shared" si="129"/>
        <v>-3.4902707851408352E-2</v>
      </c>
      <c r="GA128" s="15">
        <f>'Investment Analysis'!PB128</f>
        <v>3.3636923076923075</v>
      </c>
      <c r="GB128" s="48">
        <v>18498.75</v>
      </c>
      <c r="GC128" s="18">
        <f>'Investment Analysis'!PK128</f>
        <v>0.18031846220054515</v>
      </c>
      <c r="GD128" s="15">
        <f>'Investment Analysis'!PI128</f>
        <v>-0.29109707064905221</v>
      </c>
      <c r="GE128" s="48">
        <v>10688.4</v>
      </c>
      <c r="GF128" s="18">
        <f>'Investment Analysis'!PY128</f>
        <v>0.10136452241715409</v>
      </c>
      <c r="GG128" s="15">
        <f>'Investment Analysis'!PW128</f>
        <v>-0.35206422018348627</v>
      </c>
      <c r="GH128" s="48">
        <v>20713</v>
      </c>
      <c r="GI128" s="18">
        <f>'Investment Analysis'!QF128</f>
        <v>0.21826431626160422</v>
      </c>
      <c r="GJ128" s="15">
        <f>'Investment Analysis'!QD128</f>
        <v>-0.30765582856634749</v>
      </c>
      <c r="GK128" s="48">
        <v>11745</v>
      </c>
      <c r="GL128" s="18">
        <f>'Investment Analysis'!QM128</f>
        <v>3.0769230769230795E-2</v>
      </c>
      <c r="GM128" s="15">
        <f>'Investment Analysis'!QK128</f>
        <v>-0.4661354581673306</v>
      </c>
      <c r="GN128" s="48">
        <v>11430</v>
      </c>
      <c r="GO128" s="18">
        <f>'Investment Analysis'!QT128</f>
        <v>0.10627177700348421</v>
      </c>
      <c r="GP128" s="15">
        <f>'Investment Analysis'!QR128</f>
        <v>-0.98451936907286863</v>
      </c>
      <c r="GQ128" s="48">
        <v>4871.3500000000004</v>
      </c>
      <c r="GR128" s="18">
        <f>'Investment Analysis'!RA128</f>
        <v>-0.3861871679607683</v>
      </c>
      <c r="GS128" s="15">
        <f>'Investment Analysis'!QY128</f>
        <v>-0.57450424929178456</v>
      </c>
      <c r="GT128" s="48">
        <v>46542.5</v>
      </c>
      <c r="GU128" s="18">
        <f>'Investment Analysis'!RH128</f>
        <v>0.53010101010100996</v>
      </c>
      <c r="GV128" s="15">
        <f>'Investment Analysis'!RF128</f>
        <v>-0.1818967379563621</v>
      </c>
      <c r="GW128" s="48">
        <v>11004.5</v>
      </c>
      <c r="GX128" s="18">
        <f>'Investment Analysis'!RO128</f>
        <v>0.11879829198861327</v>
      </c>
      <c r="GY128" s="15">
        <f>'Investment Analysis'!RM128</f>
        <v>2.0920308006308518E-2</v>
      </c>
      <c r="GZ128" s="48">
        <v>2580</v>
      </c>
      <c r="HA128" s="18">
        <f>'Investment Analysis'!RV128</f>
        <v>-0.38099808061420343</v>
      </c>
      <c r="HB128" s="15">
        <f>'Investment Analysis'!RT128</f>
        <v>-0.11885245901639345</v>
      </c>
      <c r="HC128" s="48">
        <v>21484.5</v>
      </c>
      <c r="HD128" s="18">
        <f>'Investment Analysis'!SC128</f>
        <v>0.89382520163956103</v>
      </c>
      <c r="HE128" s="15">
        <f>'Investment Analysis'!SA128</f>
        <v>7.6431684954155921E-2</v>
      </c>
      <c r="HF128" s="48">
        <v>5750</v>
      </c>
      <c r="HG128" s="18">
        <f>'Investment Analysis'!SJ128</f>
        <v>-0.24639580602883354</v>
      </c>
      <c r="HH128" s="15">
        <f>'Investment Analysis'!SH128</f>
        <v>-0.08</v>
      </c>
      <c r="HI128" s="48">
        <v>7272</v>
      </c>
      <c r="HJ128" s="18">
        <f>'Investment Analysis'!SM128</f>
        <v>-5.4505005561735306E-2</v>
      </c>
      <c r="HK128" s="15">
        <f>'Investment Analysis'!SK128</f>
        <v>0</v>
      </c>
      <c r="HL128" s="48">
        <v>11227.5</v>
      </c>
      <c r="HM128" s="18">
        <f>'Investment Analysis'!SP128</f>
        <v>0</v>
      </c>
      <c r="HN128" s="15">
        <f>'Investment Analysis'!SN128</f>
        <v>-6.1238554614674236E-2</v>
      </c>
      <c r="HO128" s="48">
        <v>5411.05</v>
      </c>
      <c r="HP128" s="18">
        <f>'Investment Analysis'!TE128</f>
        <v>1.2378205128205126</v>
      </c>
      <c r="HQ128" s="15">
        <f>'Investment Analysis'!TC128</f>
        <v>-0.13524894723804809</v>
      </c>
      <c r="HR128" s="48">
        <v>3400</v>
      </c>
      <c r="HS128" s="18">
        <f>'Investment Analysis'!TL128</f>
        <v>6.4896755162241289E-3</v>
      </c>
      <c r="HT128" s="15">
        <f>'Investment Analysis'!TJ128</f>
        <v>-0.22454545454545455</v>
      </c>
      <c r="HU128" s="48"/>
      <c r="HV128" s="18">
        <f>'Investment Analysis'!TS128</f>
        <v>1.1650420168067226</v>
      </c>
      <c r="HW128" s="15">
        <f>'Investment Analysis'!TQ128</f>
        <v>-6.1167673616931345E-2</v>
      </c>
      <c r="HX128" s="48"/>
      <c r="HY128" s="18">
        <f>'Investment Analysis'!TZ128</f>
        <v>0.7192982456140351</v>
      </c>
      <c r="HZ128" s="15">
        <f>'Investment Analysis'!TX128</f>
        <v>-0.33333333333333337</v>
      </c>
      <c r="IA128" s="48"/>
      <c r="IB128" s="18">
        <f>'Investment Analysis'!UG128</f>
        <v>0</v>
      </c>
      <c r="IC128" s="15">
        <f>'Investment Analysis'!UE128</f>
        <v>0</v>
      </c>
      <c r="ID128" s="48"/>
      <c r="IE128" s="18">
        <f>'Investment Analysis'!UN128</f>
        <v>0</v>
      </c>
      <c r="IF128" s="15">
        <f>'Investment Analysis'!UL128</f>
        <v>0</v>
      </c>
      <c r="IG128" s="48"/>
      <c r="IH128" s="18">
        <f>'Investment Analysis'!UU128</f>
        <v>0</v>
      </c>
      <c r="II128" s="15">
        <f>'Investment Analysis'!US128</f>
        <v>0</v>
      </c>
      <c r="IJ128" s="48"/>
      <c r="IK128" s="18">
        <f>'Investment Analysis'!VB128</f>
        <v>0</v>
      </c>
      <c r="IL128" s="15">
        <f>'Investment Analysis'!UZ128</f>
        <v>0</v>
      </c>
      <c r="IM128" s="48"/>
      <c r="IN128" s="18">
        <f>'Investment Analysis'!VI128</f>
        <v>0</v>
      </c>
      <c r="IO128" s="15">
        <f>'Investment Analysis'!VG128</f>
        <v>0</v>
      </c>
      <c r="IP128" s="18"/>
      <c r="IQ128" s="18"/>
      <c r="IR128" s="18"/>
      <c r="IS128" s="108">
        <f t="shared" si="133"/>
        <v>13781.420000000158</v>
      </c>
      <c r="IT128" s="48">
        <f t="shared" si="134"/>
        <v>1124587.3200000003</v>
      </c>
      <c r="IU128" s="101">
        <f t="shared" si="130"/>
        <v>0</v>
      </c>
      <c r="IV128" s="101"/>
      <c r="IW128" s="15">
        <f t="shared" si="131"/>
        <v>8.3929838009264304E-2</v>
      </c>
      <c r="IX128" s="113">
        <f t="shared" si="132"/>
        <v>87077.99000000034</v>
      </c>
      <c r="IY128" s="21">
        <f t="shared" si="150"/>
        <v>0.36961742821520266</v>
      </c>
      <c r="IZ128" s="173">
        <f t="shared" si="151"/>
        <v>305434.43000000028</v>
      </c>
    </row>
    <row r="129" spans="1:260" x14ac:dyDescent="0.2">
      <c r="A129" s="3">
        <f>'Investment Analysis'!A129</f>
        <v>45833</v>
      </c>
      <c r="B129" s="4">
        <f>'Investment Analysis'!B129</f>
        <v>45833</v>
      </c>
      <c r="C129" s="27">
        <f>'Investment Analysis'!C129</f>
        <v>42982.43</v>
      </c>
      <c r="D129" s="14">
        <f>'Investment Analysis'!D129</f>
        <v>-107.18000000000029</v>
      </c>
      <c r="E129" s="15">
        <f>'Investment Analysis'!E129</f>
        <v>-2.4873745666298742E-3</v>
      </c>
      <c r="F129" s="13">
        <f>'Investment Analysis'!G129</f>
        <v>6092.16</v>
      </c>
      <c r="G129" s="14">
        <f>'Investment Analysis'!H129</f>
        <v>-7.999999999992724E-2</v>
      </c>
      <c r="H129" s="15">
        <f>'Investment Analysis'!I129</f>
        <v>-1.3131459036401594E-5</v>
      </c>
      <c r="I129" s="13">
        <f>'Investment Analysis'!K129</f>
        <v>19973.55</v>
      </c>
      <c r="J129" s="14">
        <f>'Investment Analysis'!L129</f>
        <v>61.020000000000437</v>
      </c>
      <c r="K129" s="15">
        <f>'Investment Analysis'!M129</f>
        <v>3.0644021628592872E-3</v>
      </c>
      <c r="L129" s="41">
        <f>'Investment Analysis'!T129</f>
        <v>264.15034512353975</v>
      </c>
      <c r="M129" s="21">
        <f>'Investment Analysis'!V129</f>
        <v>-2.8106039175986703E-4</v>
      </c>
      <c r="N129" s="21">
        <f>'Investment Analysis'!W129</f>
        <v>2.0991102340957149E-2</v>
      </c>
      <c r="P129" s="48">
        <f>'Investment Analysis'!Y129</f>
        <v>87645.18</v>
      </c>
      <c r="Q129" s="18"/>
      <c r="R129" s="83"/>
      <c r="S129" s="48">
        <v>4428.7299999999996</v>
      </c>
      <c r="T129" s="18">
        <f>'Investment Analysis'!AH129</f>
        <v>1.6595501166527315E-2</v>
      </c>
      <c r="U129" s="15">
        <f>'Investment Analysis'!AF129</f>
        <v>0.40159009528433565</v>
      </c>
      <c r="V129" s="48">
        <v>7199.26</v>
      </c>
      <c r="W129" s="18">
        <f>'Investment Analysis'!AO129</f>
        <v>8.368996671421769E-2</v>
      </c>
      <c r="X129" s="15">
        <f>'Investment Analysis'!AM129</f>
        <v>0.22526881720430095</v>
      </c>
      <c r="Y129" s="48">
        <v>9191.31</v>
      </c>
      <c r="Z129" s="18">
        <f t="shared" si="104"/>
        <v>-7.8657778668805189E-2</v>
      </c>
      <c r="AA129" s="15">
        <f>'Investment Analysis'!GM129</f>
        <v>-3.5449735449735356E-2</v>
      </c>
      <c r="AB129" s="48">
        <v>2555.0700000000002</v>
      </c>
      <c r="AC129" s="18">
        <f t="shared" si="156"/>
        <v>4.8411828764551261</v>
      </c>
      <c r="AD129" s="15">
        <f>'Investment Analysis'!AT129</f>
        <v>0.25419803126809498</v>
      </c>
      <c r="AE129" s="48">
        <v>11362.54</v>
      </c>
      <c r="AF129" s="18">
        <f>'Investment Analysis'!BC129</f>
        <v>3.8983299867770251E-2</v>
      </c>
      <c r="AG129" s="15">
        <f>'Investment Analysis'!BA129</f>
        <v>0.58202833706189416</v>
      </c>
      <c r="AH129" s="48"/>
      <c r="AI129" s="18">
        <f t="shared" si="157"/>
        <v>0</v>
      </c>
      <c r="AJ129" s="15">
        <f>'Investment Analysis'!BH129</f>
        <v>0</v>
      </c>
      <c r="AK129" s="48">
        <v>19862.07</v>
      </c>
      <c r="AL129" s="18">
        <f t="shared" si="139"/>
        <v>5.9826020275539378</v>
      </c>
      <c r="AM129" s="15">
        <f>'Investment Analysis'!BO129</f>
        <v>0.23829572246547656</v>
      </c>
      <c r="AN129" s="48">
        <v>14977.92</v>
      </c>
      <c r="AO129" s="18">
        <f t="shared" si="154"/>
        <v>8.6935172413793094</v>
      </c>
      <c r="AP129" s="15">
        <f>'Investment Analysis'!BV129</f>
        <v>0.10413311862587232</v>
      </c>
      <c r="AQ129" s="48">
        <v>5102.87</v>
      </c>
      <c r="AR129" s="18">
        <f t="shared" si="155"/>
        <v>2.8205739999999997</v>
      </c>
      <c r="AS129" s="15">
        <f>'Investment Analysis'!CC129</f>
        <v>0</v>
      </c>
      <c r="AT129" s="48">
        <v>23152.58</v>
      </c>
      <c r="AU129" s="18">
        <f>'Investment Analysis'!CL129</f>
        <v>-0.10593713620488943</v>
      </c>
      <c r="AV129" s="15">
        <f>'Investment Analysis'!CJ129</f>
        <v>1.6209063843863659E-2</v>
      </c>
      <c r="AW129" s="48">
        <v>17720.72</v>
      </c>
      <c r="AX129" s="18">
        <f t="shared" si="140"/>
        <v>2.482565088603654E-2</v>
      </c>
      <c r="AY129" s="15">
        <f>'Investment Analysis'!CQ129</f>
        <v>3.3822590938098238E-2</v>
      </c>
      <c r="AZ129" s="48">
        <v>15649.66</v>
      </c>
      <c r="BA129" s="18">
        <f>'Investment Analysis'!CZ129</f>
        <v>-2.2263948497854031E-2</v>
      </c>
      <c r="BB129" s="15">
        <f>'Investment Analysis'!CX129</f>
        <v>0.13374805598755846</v>
      </c>
      <c r="BC129" s="48">
        <v>9221.48</v>
      </c>
      <c r="BD129" s="18">
        <f t="shared" si="158"/>
        <v>2.906132855293297</v>
      </c>
      <c r="BE129" s="15">
        <f>'Investment Analysis'!DE129</f>
        <v>-0.10105166895290356</v>
      </c>
      <c r="BF129" s="48">
        <v>4650.3500000000004</v>
      </c>
      <c r="BG129" s="18">
        <f>'Investment Analysis'!DN129</f>
        <v>0.16532258064516145</v>
      </c>
      <c r="BH129" s="15">
        <f>'Investment Analysis'!DL129</f>
        <v>0.11279728199320507</v>
      </c>
      <c r="BI129" s="48">
        <v>2665.18</v>
      </c>
      <c r="BJ129" s="18">
        <f>'Investment Analysis'!EB129</f>
        <v>3.8243202868240248E-2</v>
      </c>
      <c r="BK129" s="15">
        <f>'Investment Analysis'!DZ129</f>
        <v>0.85432230522945585</v>
      </c>
      <c r="BL129" s="48">
        <v>20816.759999999998</v>
      </c>
      <c r="BM129" s="18">
        <f>'Investment Analysis'!EI129</f>
        <v>2.738611713665938E-2</v>
      </c>
      <c r="BN129" s="15">
        <f>'Investment Analysis'!EG129</f>
        <v>0.80171184022824526</v>
      </c>
      <c r="BO129" s="48">
        <v>10360.11</v>
      </c>
      <c r="BP129" s="18">
        <f>'Investment Analysis'!DU129</f>
        <v>0.11633403361344538</v>
      </c>
      <c r="BQ129" s="15">
        <f>'Investment Analysis'!DS129</f>
        <v>0</v>
      </c>
      <c r="BR129" s="48">
        <v>11398.37</v>
      </c>
      <c r="BS129" s="18">
        <f>'Investment Analysis'!EP129</f>
        <v>9.9281221922731339E-2</v>
      </c>
      <c r="BT129" s="15">
        <f>'Investment Analysis'!EN129</f>
        <v>0.89572358227455817</v>
      </c>
      <c r="BU129" s="48">
        <v>13409.2</v>
      </c>
      <c r="BV129" s="18">
        <f t="shared" si="142"/>
        <v>0.44092071611253203</v>
      </c>
      <c r="BW129" s="15">
        <f>'Investment Analysis'!EU129</f>
        <v>5.7003723861357838E-2</v>
      </c>
      <c r="BX129" s="48">
        <v>21007.89</v>
      </c>
      <c r="BY129" s="18">
        <f t="shared" si="148"/>
        <v>-0.69960549999999999</v>
      </c>
      <c r="BZ129" s="15">
        <f>'Investment Analysis'!FB129</f>
        <v>0</v>
      </c>
      <c r="CA129" s="48">
        <v>20820.55</v>
      </c>
      <c r="CB129" s="18">
        <f t="shared" si="144"/>
        <v>-0.10256250000000003</v>
      </c>
      <c r="CC129" s="15">
        <f>'Investment Analysis'!FI129</f>
        <v>-3.3852403520649964E-2</v>
      </c>
      <c r="CD129" s="48">
        <v>18792.259999999998</v>
      </c>
      <c r="CE129" s="18">
        <f>'Investment Analysis'!FR129</f>
        <v>3.7597710007706772E-2</v>
      </c>
      <c r="CF129" s="15">
        <f>'Investment Analysis'!FP129</f>
        <v>0.62100103199174417</v>
      </c>
      <c r="CG129" s="48">
        <v>4950.32</v>
      </c>
      <c r="CH129" s="18">
        <f>'Investment Analysis'!FR129</f>
        <v>3.7597710007706772E-2</v>
      </c>
      <c r="CI129" s="15">
        <f>'Investment Analysis'!FW129</f>
        <v>4.4416676133136393E-2</v>
      </c>
      <c r="CJ129" s="48"/>
      <c r="CK129" s="18">
        <f t="shared" si="149"/>
        <v>0</v>
      </c>
      <c r="CL129" s="15">
        <f>'Investment Analysis'!GD129</f>
        <v>0</v>
      </c>
      <c r="CM129" s="48">
        <v>36356.519999999997</v>
      </c>
      <c r="CN129" s="18">
        <f t="shared" si="105"/>
        <v>0.45717515030060107</v>
      </c>
      <c r="CO129" s="15">
        <f>'Investment Analysis'!GT129</f>
        <v>-6.568807339449538E-2</v>
      </c>
      <c r="CP129" s="48">
        <v>34392.75</v>
      </c>
      <c r="CQ129" s="18">
        <f t="shared" si="106"/>
        <v>0.59845094184409031</v>
      </c>
      <c r="CR129" s="15">
        <f>'Investment Analysis'!HG129</f>
        <v>0.84006516487837779</v>
      </c>
      <c r="CS129" s="48">
        <v>3780</v>
      </c>
      <c r="CT129" s="18">
        <f t="shared" si="107"/>
        <v>-0.83272559917867384</v>
      </c>
      <c r="CU129" s="15">
        <f>'Investment Analysis'!HN129</f>
        <v>16.068548387096776</v>
      </c>
      <c r="CV129" s="48">
        <v>8487.0499999999993</v>
      </c>
      <c r="CW129" s="18">
        <f t="shared" si="108"/>
        <v>-0.7053977124806915</v>
      </c>
      <c r="CX129" s="15">
        <f>'Investment Analysis'!IB129</f>
        <v>0.45712936732766757</v>
      </c>
      <c r="CY129" s="48">
        <v>10586</v>
      </c>
      <c r="CZ129" s="18">
        <f t="shared" si="109"/>
        <v>-0.40810735253005309</v>
      </c>
      <c r="DA129" s="15">
        <f>'Investment Analysis'!II129</f>
        <v>0.51228571428571412</v>
      </c>
      <c r="DB129" s="48">
        <v>5878</v>
      </c>
      <c r="DC129" s="18">
        <f t="shared" si="110"/>
        <v>4.2706993658255352E-2</v>
      </c>
      <c r="DD129" s="15">
        <f>'Investment Analysis'!IP129</f>
        <v>3.5924624096856084</v>
      </c>
      <c r="DE129" s="48">
        <v>21429</v>
      </c>
      <c r="DF129" s="18">
        <f>'Investment Analysis'!IY129</f>
        <v>0.38956995524421084</v>
      </c>
      <c r="DG129" s="15">
        <f>'Investment Analysis'!IW129</f>
        <v>2.9128767123287669</v>
      </c>
      <c r="DH129" s="48">
        <v>21260.400000000001</v>
      </c>
      <c r="DI129" s="18">
        <f t="shared" si="111"/>
        <v>2.2853875633576464</v>
      </c>
      <c r="DJ129" s="15">
        <f>'Investment Analysis'!JD129</f>
        <v>0.43341423948220059</v>
      </c>
      <c r="DK129" s="48">
        <v>24613.5</v>
      </c>
      <c r="DL129" s="18">
        <f t="shared" si="112"/>
        <v>8.1959646577871553E-2</v>
      </c>
      <c r="DM129" s="15">
        <f>'Investment Analysis'!JK129</f>
        <v>0.21043054906685679</v>
      </c>
      <c r="DN129" s="48">
        <v>1083.7</v>
      </c>
      <c r="DO129" s="18">
        <f t="shared" si="113"/>
        <v>-2.577082374597289E-3</v>
      </c>
      <c r="DP129" s="15">
        <f>'Investment Analysis'!HU129</f>
        <v>1.9799450549450548</v>
      </c>
      <c r="DQ129" s="48">
        <v>18145.75</v>
      </c>
      <c r="DR129" s="18">
        <f t="shared" si="114"/>
        <v>-0.38769191833980093</v>
      </c>
      <c r="DS129" s="15">
        <f>'Investment Analysis'!JR129</f>
        <v>-0.55896743715201624</v>
      </c>
      <c r="DT129" s="48">
        <v>23196</v>
      </c>
      <c r="DU129" s="18">
        <f t="shared" si="153"/>
        <v>7.9191541501976284</v>
      </c>
      <c r="DV129" s="15">
        <f>'Investment Analysis'!JY129</f>
        <v>-0.30039525691699598</v>
      </c>
      <c r="DW129" s="48">
        <v>4932.7</v>
      </c>
      <c r="DX129" s="18">
        <f t="shared" si="116"/>
        <v>-0.63825902024053971</v>
      </c>
      <c r="DY129" s="15">
        <f>'Investment Analysis'!KF129</f>
        <v>-9.8562628336755734E-2</v>
      </c>
      <c r="DZ129" s="48">
        <v>5222</v>
      </c>
      <c r="EA129" s="18">
        <f t="shared" si="147"/>
        <v>-0.73903048475762123</v>
      </c>
      <c r="EB129" s="15">
        <f>'Investment Analysis'!KM129</f>
        <v>3.3696682464454972</v>
      </c>
      <c r="EC129" s="48"/>
      <c r="ED129" s="18">
        <f>'Investment Analysis'!KV129</f>
        <v>0.5544554455445545</v>
      </c>
      <c r="EE129" s="15">
        <f>'Investment Analysis'!KT129</f>
        <v>-0.40076335877862596</v>
      </c>
      <c r="EF129" s="48">
        <v>14557.5</v>
      </c>
      <c r="EG129" s="18">
        <f t="shared" si="118"/>
        <v>-0.38869992441421014</v>
      </c>
      <c r="EH129" s="15">
        <f>'Investment Analysis'!LH129</f>
        <v>0.62461624337147648</v>
      </c>
      <c r="EI129" s="48">
        <v>7785.7</v>
      </c>
      <c r="EJ129" s="18">
        <f>'Investment Analysis'!LQ129</f>
        <v>0.53151770873289872</v>
      </c>
      <c r="EK129" s="15">
        <f>'Investment Analysis'!LO129</f>
        <v>0.36891428571428575</v>
      </c>
      <c r="EL129" s="48">
        <v>22965</v>
      </c>
      <c r="EM129" s="18" t="e">
        <f t="shared" si="152"/>
        <v>#DIV/0!</v>
      </c>
      <c r="EN129" s="15">
        <f>'Investment Analysis'!LX129</f>
        <v>0.65513513513513522</v>
      </c>
      <c r="EO129" s="48">
        <v>14340</v>
      </c>
      <c r="EP129" s="68">
        <f t="shared" si="143"/>
        <v>3.1468164794007492</v>
      </c>
      <c r="EQ129" s="15">
        <f>'Investment Analysis'!MC129</f>
        <v>-0.28853932584269665</v>
      </c>
      <c r="ER129" s="48"/>
      <c r="ES129" s="18">
        <f>'Investment Analysis'!LX129</f>
        <v>0.65513513513513522</v>
      </c>
      <c r="ET129" s="15">
        <f>'Investment Analysis'!LA129</f>
        <v>-0.51466703739746988</v>
      </c>
      <c r="EU129" s="48">
        <v>36120.5</v>
      </c>
      <c r="EV129" s="18">
        <f>'Investment Analysis'!ML129</f>
        <v>1.6175223739990581</v>
      </c>
      <c r="EW129" s="15">
        <f>'Investment Analysis'!MJ129</f>
        <v>6.4892183288409706</v>
      </c>
      <c r="EX129" s="48">
        <v>59865.5</v>
      </c>
      <c r="EY129" s="18">
        <f t="shared" si="120"/>
        <v>-9.4284957827451873E-2</v>
      </c>
      <c r="EZ129" s="15">
        <f>'Investment Analysis'!MQ129</f>
        <v>0.11906274821286719</v>
      </c>
      <c r="FA129" s="48">
        <v>10416</v>
      </c>
      <c r="FB129" s="18">
        <f t="shared" si="121"/>
        <v>-0.32275682704811443</v>
      </c>
      <c r="FC129" s="15">
        <f>'Investment Analysis'!MX129</f>
        <v>-0.37613799712505996</v>
      </c>
      <c r="FD129" s="48">
        <v>17493</v>
      </c>
      <c r="FE129" s="18">
        <f t="shared" si="122"/>
        <v>0.10214342418629259</v>
      </c>
      <c r="FF129" s="15">
        <f>'Investment Analysis'!NE129</f>
        <v>0.84476267808370853</v>
      </c>
      <c r="FG129" s="48">
        <v>10494</v>
      </c>
      <c r="FH129" s="18">
        <f t="shared" si="123"/>
        <v>-2.3450586264656615E-2</v>
      </c>
      <c r="FI129" s="15">
        <f>'Investment Analysis'!NL129</f>
        <v>-0.95379118697895982</v>
      </c>
      <c r="FJ129" s="48">
        <v>35186.9</v>
      </c>
      <c r="FK129" s="18">
        <f t="shared" si="124"/>
        <v>0.84743048555107525</v>
      </c>
      <c r="FL129" s="15">
        <f>'Investment Analysis'!NS129</f>
        <v>2.8280380952380955</v>
      </c>
      <c r="FM129" s="48">
        <v>2560.1999999999998</v>
      </c>
      <c r="FN129" s="18">
        <f t="shared" si="125"/>
        <v>-0.89911853827876564</v>
      </c>
      <c r="FO129" s="15">
        <f>'Investment Analysis'!NZ129</f>
        <v>-2.8903049613108696E-2</v>
      </c>
      <c r="FP129" s="48">
        <v>18000</v>
      </c>
      <c r="FQ129" s="18">
        <f t="shared" si="126"/>
        <v>-3.7433155080213901E-2</v>
      </c>
      <c r="FR129" s="15">
        <f>'Investment Analysis'!OG129</f>
        <v>-0.99200159524970088</v>
      </c>
      <c r="FS129" s="48">
        <v>54354</v>
      </c>
      <c r="FT129" s="18">
        <f t="shared" si="127"/>
        <v>1.1342285832081751</v>
      </c>
      <c r="FU129" s="15">
        <f>'Investment Analysis'!ON129</f>
        <v>3.2603062426383973</v>
      </c>
      <c r="FV129" s="48">
        <v>19626.75</v>
      </c>
      <c r="FW129" s="18">
        <f t="shared" si="128"/>
        <v>0.27446428571428572</v>
      </c>
      <c r="FX129" s="15">
        <f>'Investment Analysis'!OU129</f>
        <v>-2.7272727272727268E-2</v>
      </c>
      <c r="FY129" s="48">
        <v>17672.5</v>
      </c>
      <c r="FZ129" s="18">
        <f t="shared" si="129"/>
        <v>-3.8100421826098789E-2</v>
      </c>
      <c r="GA129" s="15">
        <f>'Investment Analysis'!PB129</f>
        <v>3.3489230769230769</v>
      </c>
      <c r="GB129" s="48">
        <v>18590.25</v>
      </c>
      <c r="GC129" s="18">
        <f>'Investment Analysis'!PK129</f>
        <v>0.18596088557356674</v>
      </c>
      <c r="GD129" s="15">
        <f>'Investment Analysis'!PI129</f>
        <v>-0.28770821367030436</v>
      </c>
      <c r="GE129" s="48">
        <v>10600.8</v>
      </c>
      <c r="GF129" s="18">
        <f>'Investment Analysis'!PY129</f>
        <v>9.3567251461988396E-2</v>
      </c>
      <c r="GG129" s="15">
        <f>'Investment Analysis'!PW129</f>
        <v>-0.35665137614678899</v>
      </c>
      <c r="GH129" s="48">
        <v>20608.7</v>
      </c>
      <c r="GI129" s="18">
        <f>'Investment Analysis'!QF129</f>
        <v>0.19646396161468649</v>
      </c>
      <c r="GJ129" s="15">
        <f>'Investment Analysis'!QD129</f>
        <v>-0.32004505172056075</v>
      </c>
      <c r="GK129" s="48">
        <v>11295.5</v>
      </c>
      <c r="GL129" s="18">
        <f>'Investment Analysis'!QM129</f>
        <v>5.1538461538461498E-2</v>
      </c>
      <c r="GM129" s="15">
        <f>'Investment Analysis'!QK129</f>
        <v>-0.45537848605577685</v>
      </c>
      <c r="GN129" s="48">
        <v>11133</v>
      </c>
      <c r="GO129" s="18">
        <f>'Investment Analysis'!QT129</f>
        <v>7.7526132404181075E-2</v>
      </c>
      <c r="GP129" s="15">
        <f>'Investment Analysis'!QR129</f>
        <v>-0.98492162168751063</v>
      </c>
      <c r="GQ129" s="48">
        <v>4911.5</v>
      </c>
      <c r="GR129" s="18">
        <f>'Investment Analysis'!RA129</f>
        <v>-0.3951777686963629</v>
      </c>
      <c r="GS129" s="15">
        <f>'Investment Analysis'!QY129</f>
        <v>-0.58073654390934837</v>
      </c>
      <c r="GT129" s="48">
        <v>46580</v>
      </c>
      <c r="GU129" s="18">
        <f>'Investment Analysis'!RH129</f>
        <v>0.58383838383838393</v>
      </c>
      <c r="GV129" s="15">
        <f>'Investment Analysis'!RF129</f>
        <v>-0.15316483041693663</v>
      </c>
      <c r="GW129" s="48">
        <v>11137</v>
      </c>
      <c r="GX129" s="18">
        <f>'Investment Analysis'!RO129</f>
        <v>0.13226921512810091</v>
      </c>
      <c r="GY129" s="15">
        <f>'Investment Analysis'!RM129</f>
        <v>3.3212728453474331E-2</v>
      </c>
      <c r="GZ129" s="48">
        <v>2578</v>
      </c>
      <c r="HA129" s="18">
        <f>'Investment Analysis'!RV129</f>
        <v>-0.38147792706333972</v>
      </c>
      <c r="HB129" s="15">
        <f>'Investment Analysis'!RT129</f>
        <v>-0.11953551912568305</v>
      </c>
      <c r="HC129" s="48">
        <v>21435</v>
      </c>
      <c r="HD129" s="18">
        <f>'Investment Analysis'!SC129</f>
        <v>0.88946185376173492</v>
      </c>
      <c r="HE129" s="15">
        <f>'Investment Analysis'!SA129</f>
        <v>7.3951600781602303E-2</v>
      </c>
      <c r="HF129" s="48">
        <v>5545</v>
      </c>
      <c r="HG129" s="18">
        <f>'Investment Analysis'!SJ129</f>
        <v>-0.27326343381389251</v>
      </c>
      <c r="HH129" s="15">
        <f>'Investment Analysis'!SH129</f>
        <v>-0.11280000000000001</v>
      </c>
      <c r="HI129" s="48">
        <v>7120</v>
      </c>
      <c r="HJ129" s="18">
        <f>'Investment Analysis'!SM129</f>
        <v>4.470588235294122E-2</v>
      </c>
      <c r="HK129" s="15">
        <f>'Investment Analysis'!SK129</f>
        <v>0</v>
      </c>
      <c r="HL129" s="48">
        <v>10635</v>
      </c>
      <c r="HM129" s="18">
        <f>'Investment Analysis'!SP129</f>
        <v>0</v>
      </c>
      <c r="HN129" s="15">
        <f>'Investment Analysis'!SN129</f>
        <v>4.4986942744701088E-2</v>
      </c>
      <c r="HO129" s="48">
        <v>5487</v>
      </c>
      <c r="HP129" s="18">
        <f>'Investment Analysis'!TE129</f>
        <v>1.2692307692307692</v>
      </c>
      <c r="HQ129" s="15">
        <f>'Investment Analysis'!TC129</f>
        <v>-0.12311122120386424</v>
      </c>
      <c r="HR129" s="48">
        <v>3400</v>
      </c>
      <c r="HS129" s="18">
        <f>'Investment Analysis'!TL129</f>
        <v>2.9498525073746338E-3</v>
      </c>
      <c r="HT129" s="15">
        <f>'Investment Analysis'!TJ129</f>
        <v>-0.22727272727272721</v>
      </c>
      <c r="HU129" s="48"/>
      <c r="HV129" s="18">
        <f>'Investment Analysis'!TS129</f>
        <v>1.083361344537815</v>
      </c>
      <c r="HW129" s="15">
        <f>'Investment Analysis'!TQ129</f>
        <v>-9.6587058077587412E-2</v>
      </c>
      <c r="HX129" s="48"/>
      <c r="HY129" s="18">
        <f>'Investment Analysis'!TZ129</f>
        <v>0.72514619883040954</v>
      </c>
      <c r="HZ129" s="15">
        <f>'Investment Analysis'!TX129</f>
        <v>-0.33106575963718821</v>
      </c>
      <c r="IA129" s="48"/>
      <c r="IB129" s="18">
        <f>'Investment Analysis'!UG129</f>
        <v>0</v>
      </c>
      <c r="IC129" s="15">
        <f>'Investment Analysis'!UE129</f>
        <v>0</v>
      </c>
      <c r="ID129" s="48"/>
      <c r="IE129" s="18">
        <f>'Investment Analysis'!UN129</f>
        <v>0</v>
      </c>
      <c r="IF129" s="15">
        <f>'Investment Analysis'!UL129</f>
        <v>0</v>
      </c>
      <c r="IG129" s="48"/>
      <c r="IH129" s="18">
        <f>'Investment Analysis'!UU129</f>
        <v>0</v>
      </c>
      <c r="II129" s="15">
        <f>'Investment Analysis'!US129</f>
        <v>0</v>
      </c>
      <c r="IJ129" s="48"/>
      <c r="IK129" s="18">
        <f>'Investment Analysis'!VB129</f>
        <v>0</v>
      </c>
      <c r="IL129" s="15">
        <f>'Investment Analysis'!UZ129</f>
        <v>0</v>
      </c>
      <c r="IM129" s="48"/>
      <c r="IN129" s="18">
        <f>'Investment Analysis'!VI129</f>
        <v>0</v>
      </c>
      <c r="IO129" s="15">
        <f>'Investment Analysis'!VG129</f>
        <v>0</v>
      </c>
      <c r="IP129" s="18"/>
      <c r="IQ129" s="18"/>
      <c r="IR129" s="18"/>
      <c r="IS129" s="108">
        <f t="shared" si="133"/>
        <v>-15789.270000000251</v>
      </c>
      <c r="IT129" s="48">
        <f t="shared" si="134"/>
        <v>1108798.05</v>
      </c>
      <c r="IU129" s="101">
        <f t="shared" si="130"/>
        <v>0</v>
      </c>
      <c r="IV129" s="101"/>
      <c r="IW129" s="15">
        <f t="shared" si="131"/>
        <v>6.87114013712051E-2</v>
      </c>
      <c r="IX129" s="113">
        <f t="shared" si="132"/>
        <v>71288.720000000088</v>
      </c>
      <c r="IY129" s="21">
        <f t="shared" si="150"/>
        <v>0.35051025234509681</v>
      </c>
      <c r="IZ129" s="173">
        <f t="shared" si="151"/>
        <v>289645.16000000003</v>
      </c>
    </row>
    <row r="130" spans="1:260" x14ac:dyDescent="0.2">
      <c r="A130" s="3">
        <f>'Investment Analysis'!A130</f>
        <v>45834</v>
      </c>
      <c r="B130" s="4">
        <f>'Investment Analysis'!B130</f>
        <v>45834</v>
      </c>
      <c r="C130" s="27">
        <f>'Investment Analysis'!C130</f>
        <v>43386.84</v>
      </c>
      <c r="D130" s="14">
        <f>'Investment Analysis'!D130</f>
        <v>404.40999999999622</v>
      </c>
      <c r="E130" s="15">
        <f>'Investment Analysis'!E130</f>
        <v>9.4087281710223507E-3</v>
      </c>
      <c r="F130" s="13">
        <f>'Investment Analysis'!G130</f>
        <v>6141.02</v>
      </c>
      <c r="G130" s="14">
        <f>'Investment Analysis'!H130</f>
        <v>48.860000000000582</v>
      </c>
      <c r="H130" s="15">
        <f>'Investment Analysis'!I130</f>
        <v>8.02014392268105E-3</v>
      </c>
      <c r="I130" s="13">
        <f>'Investment Analysis'!K130</f>
        <v>20167.91</v>
      </c>
      <c r="J130" s="14">
        <f>'Investment Analysis'!L130</f>
        <v>194.36000000000058</v>
      </c>
      <c r="K130" s="15">
        <f>'Investment Analysis'!M130</f>
        <v>9.7308690743508584E-3</v>
      </c>
      <c r="L130" s="41">
        <f>'Investment Analysis'!T130</f>
        <v>265.48374440544774</v>
      </c>
      <c r="M130" s="21">
        <f>'Investment Analysis'!V130</f>
        <v>5.0478801429707501E-3</v>
      </c>
      <c r="N130" s="21">
        <f>'Investment Analysis'!W130</f>
        <v>2.6144943052613882E-2</v>
      </c>
      <c r="P130" s="48">
        <f>'Investment Analysis'!Y130</f>
        <v>87665.93</v>
      </c>
      <c r="Q130" s="18"/>
      <c r="R130" s="83"/>
      <c r="S130" s="48">
        <v>4480.7</v>
      </c>
      <c r="T130" s="18">
        <f>'Investment Analysis'!AH130</f>
        <v>2.8524893251749874E-2</v>
      </c>
      <c r="U130" s="15">
        <f>'Investment Analysis'!AF130</f>
        <v>0.41803726406506031</v>
      </c>
      <c r="V130" s="48">
        <v>7284.56</v>
      </c>
      <c r="W130" s="18">
        <f>'Investment Analysis'!AO130</f>
        <v>9.6528768426057898E-2</v>
      </c>
      <c r="X130" s="15">
        <f>'Investment Analysis'!AM130</f>
        <v>0.23978494623655897</v>
      </c>
      <c r="Y130" s="48">
        <v>9221.56</v>
      </c>
      <c r="Z130" s="18">
        <f t="shared" si="104"/>
        <v>-7.5625501202886983E-2</v>
      </c>
      <c r="AA130" s="15">
        <f>'Investment Analysis'!GM130</f>
        <v>-3.2275132275132248E-2</v>
      </c>
      <c r="AB130" s="48">
        <v>2583.38</v>
      </c>
      <c r="AC130" s="18">
        <f t="shared" si="156"/>
        <v>4.8518137438978597</v>
      </c>
      <c r="AD130" s="15">
        <f>'Investment Analysis'!AT130</f>
        <v>0.26809496236247826</v>
      </c>
      <c r="AE130" s="48">
        <v>11453.59</v>
      </c>
      <c r="AF130" s="18">
        <f>'Investment Analysis'!BC130</f>
        <v>4.7308878985258811E-2</v>
      </c>
      <c r="AG130" s="15">
        <f>'Investment Analysis'!BA130</f>
        <v>0.59470544369873235</v>
      </c>
      <c r="AH130" s="48"/>
      <c r="AI130" s="18">
        <f t="shared" si="157"/>
        <v>0</v>
      </c>
      <c r="AJ130" s="15">
        <f>'Investment Analysis'!BH130</f>
        <v>0</v>
      </c>
      <c r="AK130" s="48">
        <v>20067.36</v>
      </c>
      <c r="AL130" s="18">
        <f t="shared" si="139"/>
        <v>6.0359656875487397</v>
      </c>
      <c r="AM130" s="15">
        <f>'Investment Analysis'!BO130</f>
        <v>0.25109464466150222</v>
      </c>
      <c r="AN130" s="48">
        <v>15185.44</v>
      </c>
      <c r="AO130" s="18">
        <f t="shared" si="154"/>
        <v>8.7382413793103453</v>
      </c>
      <c r="AP130" s="15">
        <f>'Investment Analysis'!BV130</f>
        <v>0.11943102522812676</v>
      </c>
      <c r="AQ130" s="48">
        <v>5118.8999999999996</v>
      </c>
      <c r="AR130" s="18">
        <f t="shared" si="155"/>
        <v>2.8237800000000002</v>
      </c>
      <c r="AS130" s="15">
        <f>'Investment Analysis'!CC130</f>
        <v>0</v>
      </c>
      <c r="AT130" s="48">
        <v>23371.15</v>
      </c>
      <c r="AU130" s="18">
        <f>'Investment Analysis'!CL130</f>
        <v>-9.7497089639115186E-2</v>
      </c>
      <c r="AV130" s="15">
        <f>'Investment Analysis'!CJ130</f>
        <v>2.580218326166064E-2</v>
      </c>
      <c r="AW130" s="48">
        <v>17983.25</v>
      </c>
      <c r="AX130" s="18">
        <f t="shared" si="140"/>
        <v>3.8468534012368133E-2</v>
      </c>
      <c r="AY130" s="15">
        <f>'Investment Analysis'!CQ130</f>
        <v>4.9138481174218339E-2</v>
      </c>
      <c r="AZ130" s="48">
        <v>15860.04</v>
      </c>
      <c r="BA130" s="18">
        <f>'Investment Analysis'!CZ130</f>
        <v>-9.1201716738198331E-3</v>
      </c>
      <c r="BB130" s="15">
        <f>'Investment Analysis'!CX130</f>
        <v>0.14898911353032657</v>
      </c>
      <c r="BC130" s="48">
        <v>9371.57</v>
      </c>
      <c r="BD130" s="18">
        <f t="shared" si="158"/>
        <v>2.921080569664376</v>
      </c>
      <c r="BE130" s="15">
        <f>'Investment Analysis'!DE130</f>
        <v>-8.6419753086419776E-2</v>
      </c>
      <c r="BF130" s="48">
        <v>4700.51</v>
      </c>
      <c r="BG130" s="18">
        <f>'Investment Analysis'!DN130</f>
        <v>0.17789373814041748</v>
      </c>
      <c r="BH130" s="15">
        <f>'Investment Analysis'!DL130</f>
        <v>0.12480181200452997</v>
      </c>
      <c r="BI130" s="48">
        <v>2701.23</v>
      </c>
      <c r="BJ130" s="18">
        <f>'Investment Analysis'!EB130</f>
        <v>5.2285628921422168E-2</v>
      </c>
      <c r="BK130" s="15">
        <f>'Investment Analysis'!DZ130</f>
        <v>0.87940234791889016</v>
      </c>
      <c r="BL130" s="48">
        <v>20987.08</v>
      </c>
      <c r="BM130" s="18">
        <f>'Investment Analysis'!EI130</f>
        <v>3.5791757049891543E-2</v>
      </c>
      <c r="BN130" s="15">
        <f>'Investment Analysis'!EG130</f>
        <v>0.81645268663813608</v>
      </c>
      <c r="BO130" s="48">
        <v>10445.41</v>
      </c>
      <c r="BP130" s="18">
        <f>'Investment Analysis'!DU130</f>
        <v>0.12552521008403364</v>
      </c>
      <c r="BQ130" s="15">
        <f>'Investment Analysis'!DS130</f>
        <v>0</v>
      </c>
      <c r="BR130" s="48">
        <v>11585.62</v>
      </c>
      <c r="BS130" s="18">
        <f>'Investment Analysis'!EP130</f>
        <v>0.11734052111410605</v>
      </c>
      <c r="BT130" s="15">
        <f>'Investment Analysis'!EN130</f>
        <v>0.9268670591881002</v>
      </c>
      <c r="BU130" s="48">
        <v>13507.31</v>
      </c>
      <c r="BV130" s="18">
        <f t="shared" si="142"/>
        <v>0.44752389285233529</v>
      </c>
      <c r="BW130" s="15">
        <f>'Investment Analysis'!EU130</f>
        <v>6.4737897450587376E-2</v>
      </c>
      <c r="BX130" s="48">
        <v>21327.78</v>
      </c>
      <c r="BY130" s="18">
        <f t="shared" si="148"/>
        <v>-0.68361100000000008</v>
      </c>
      <c r="BZ130" s="15">
        <f>'Investment Analysis'!FB130</f>
        <v>0</v>
      </c>
      <c r="CA130" s="48">
        <v>21174.37</v>
      </c>
      <c r="CB130" s="18">
        <f t="shared" si="144"/>
        <v>-8.7311637931034525E-2</v>
      </c>
      <c r="CC130" s="15">
        <f>'Investment Analysis'!FI130</f>
        <v>-1.7433987813134752E-2</v>
      </c>
      <c r="CD130" s="48">
        <v>18981.689999999999</v>
      </c>
      <c r="CE130" s="18">
        <f>'Investment Analysis'!FR130</f>
        <v>4.8056809424198994E-2</v>
      </c>
      <c r="CF130" s="15">
        <f>'Investment Analysis'!FP130</f>
        <v>0.63734090127278964</v>
      </c>
      <c r="CG130" s="48">
        <v>4998.78</v>
      </c>
      <c r="CH130" s="18">
        <f>'Investment Analysis'!FR130</f>
        <v>4.8056809424198994E-2</v>
      </c>
      <c r="CI130" s="15">
        <f>'Investment Analysis'!FW130</f>
        <v>5.4640463478359678E-2</v>
      </c>
      <c r="CJ130" s="48"/>
      <c r="CK130" s="18">
        <f t="shared" si="149"/>
        <v>0</v>
      </c>
      <c r="CL130" s="15">
        <f>'Investment Analysis'!GD130</f>
        <v>0</v>
      </c>
      <c r="CM130" s="48">
        <v>36732.54</v>
      </c>
      <c r="CN130" s="18">
        <f t="shared" si="105"/>
        <v>0.47224609218436875</v>
      </c>
      <c r="CO130" s="15">
        <f>'Investment Analysis'!GT130</f>
        <v>-6.2752293577981677E-2</v>
      </c>
      <c r="CP130" s="48">
        <v>34206.9</v>
      </c>
      <c r="CQ130" s="18">
        <f t="shared" si="106"/>
        <v>0.58981330433206469</v>
      </c>
      <c r="CR130" s="15">
        <f>'Investment Analysis'!HG130</f>
        <v>0.83012190326386148</v>
      </c>
      <c r="CS130" s="48">
        <v>3840</v>
      </c>
      <c r="CT130" s="18">
        <f t="shared" si="107"/>
        <v>-0.83007044995928769</v>
      </c>
      <c r="CU130" s="15">
        <f>'Investment Analysis'!HN130</f>
        <v>15.665322580645162</v>
      </c>
      <c r="CV130" s="48">
        <v>8526.1</v>
      </c>
      <c r="CW130" s="18">
        <f t="shared" si="108"/>
        <v>-0.70404220976447929</v>
      </c>
      <c r="CX130" s="15">
        <f>'Investment Analysis'!IB130</f>
        <v>0.46383380547686498</v>
      </c>
      <c r="CY130" s="48">
        <v>10806.8</v>
      </c>
      <c r="CZ130" s="18">
        <f t="shared" si="109"/>
        <v>-0.39576181157394469</v>
      </c>
      <c r="DA130" s="15">
        <f>'Investment Analysis'!II130</f>
        <v>0.54382857142857155</v>
      </c>
      <c r="DB130" s="48">
        <v>5995.75</v>
      </c>
      <c r="DC130" s="18">
        <f t="shared" si="110"/>
        <v>6.3594837908554705E-2</v>
      </c>
      <c r="DD130" s="15">
        <f>'Investment Analysis'!IP130</f>
        <v>3.6832649873071666</v>
      </c>
      <c r="DE130" s="48">
        <v>22338</v>
      </c>
      <c r="DF130" s="18">
        <f>'Investment Analysis'!IY130</f>
        <v>0.44892002335084635</v>
      </c>
      <c r="DG130" s="15">
        <f>'Investment Analysis'!IW130</f>
        <v>3.0799999999999996</v>
      </c>
      <c r="DH130" s="48">
        <v>21782.7</v>
      </c>
      <c r="DI130" s="18">
        <f t="shared" si="111"/>
        <v>2.3660990233650638</v>
      </c>
      <c r="DJ130" s="15">
        <f>'Investment Analysis'!JD130</f>
        <v>0.46862864077669913</v>
      </c>
      <c r="DK130" s="48">
        <v>24872.5</v>
      </c>
      <c r="DL130" s="18">
        <f t="shared" si="112"/>
        <v>9.3344762407138779E-2</v>
      </c>
      <c r="DM130" s="15">
        <f>'Investment Analysis'!JK130</f>
        <v>0.22316752317489977</v>
      </c>
      <c r="DN130" s="48">
        <v>1099.9000000000001</v>
      </c>
      <c r="DO130" s="18">
        <f t="shared" si="113"/>
        <v>1.2333179935573025E-2</v>
      </c>
      <c r="DP130" s="15">
        <f>'Investment Analysis'!HU130</f>
        <v>2.0217032967032971</v>
      </c>
      <c r="DQ130" s="48">
        <v>18175.5</v>
      </c>
      <c r="DR130" s="18">
        <f t="shared" si="114"/>
        <v>-0.38668803779314997</v>
      </c>
      <c r="DS130" s="15">
        <f>'Investment Analysis'!JR130</f>
        <v>-0.54951914965412529</v>
      </c>
      <c r="DT130" s="48">
        <v>22944</v>
      </c>
      <c r="DU130" s="18">
        <f t="shared" si="153"/>
        <v>7.8195494071146241</v>
      </c>
      <c r="DV130" s="15">
        <f>'Investment Analysis'!JY130</f>
        <v>-0.27272727272727265</v>
      </c>
      <c r="DW130" s="48">
        <v>4914.55</v>
      </c>
      <c r="DX130" s="18">
        <f t="shared" si="116"/>
        <v>-0.63959005573481964</v>
      </c>
      <c r="DY130" s="15">
        <f>'Investment Analysis'!KF130</f>
        <v>-6.5708418891170489E-2</v>
      </c>
      <c r="DZ130" s="48">
        <v>5228</v>
      </c>
      <c r="EA130" s="18">
        <f t="shared" si="147"/>
        <v>-0.73873063468265865</v>
      </c>
      <c r="EB130" s="15">
        <f>'Investment Analysis'!KM130</f>
        <v>3.5047393364928903</v>
      </c>
      <c r="EC130" s="48"/>
      <c r="ED130" s="18">
        <f>'Investment Analysis'!KV130</f>
        <v>0.62376237623762365</v>
      </c>
      <c r="EE130" s="15">
        <f>'Investment Analysis'!KT130</f>
        <v>-0.37404580152671763</v>
      </c>
      <c r="EF130" s="48">
        <v>14537.5</v>
      </c>
      <c r="EG130" s="18">
        <f t="shared" si="118"/>
        <v>-0.38953976652389349</v>
      </c>
      <c r="EH130" s="15">
        <f>'Investment Analysis'!LH130</f>
        <v>0.6229416689924645</v>
      </c>
      <c r="EI130" s="48">
        <v>7998.25</v>
      </c>
      <c r="EJ130" s="18">
        <f>'Investment Analysis'!LQ130</f>
        <v>0.57332821889783925</v>
      </c>
      <c r="EK130" s="15">
        <f>'Investment Analysis'!LO130</f>
        <v>0.40628571428571425</v>
      </c>
      <c r="EL130" s="48">
        <v>23775</v>
      </c>
      <c r="EM130" s="18" t="e">
        <f t="shared" si="152"/>
        <v>#DIV/0!</v>
      </c>
      <c r="EN130" s="15">
        <f>'Investment Analysis'!LX130</f>
        <v>0.71351351351351344</v>
      </c>
      <c r="EO130" s="48">
        <v>14565</v>
      </c>
      <c r="EP130" s="68">
        <f t="shared" si="143"/>
        <v>3.2142322097378275</v>
      </c>
      <c r="EQ130" s="15">
        <f>'Investment Analysis'!MC130</f>
        <v>-0.2247191011235955</v>
      </c>
      <c r="ER130" s="48"/>
      <c r="ES130" s="18">
        <f>'Investment Analysis'!LX130</f>
        <v>0.71351351351351344</v>
      </c>
      <c r="ET130" s="15">
        <f>'Investment Analysis'!LA130</f>
        <v>-0.4833866258862784</v>
      </c>
      <c r="EU130" s="48">
        <v>36302.5</v>
      </c>
      <c r="EV130" s="18">
        <f>'Investment Analysis'!ML130</f>
        <v>1.6307112576542631</v>
      </c>
      <c r="EW130" s="15">
        <f>'Investment Analysis'!MJ130</f>
        <v>6.5269541778975739</v>
      </c>
      <c r="EX130" s="48">
        <v>60294.75</v>
      </c>
      <c r="EY130" s="18">
        <f t="shared" si="120"/>
        <v>-8.779076364461591E-2</v>
      </c>
      <c r="EZ130" s="15">
        <f>'Investment Analysis'!MQ130</f>
        <v>0.12684670373312151</v>
      </c>
      <c r="FA130" s="48">
        <v>10312</v>
      </c>
      <c r="FB130" s="18">
        <f t="shared" si="121"/>
        <v>-0.32951885565669703</v>
      </c>
      <c r="FC130" s="15">
        <f>'Investment Analysis'!MX130</f>
        <v>-0.38236703402012456</v>
      </c>
      <c r="FD130" s="48">
        <v>17570</v>
      </c>
      <c r="FE130" s="18">
        <f t="shared" si="122"/>
        <v>0.1069947958013583</v>
      </c>
      <c r="FF130" s="15">
        <f>'Investment Analysis'!NE130</f>
        <v>0.85280873994242268</v>
      </c>
      <c r="FG130" s="48">
        <v>10800</v>
      </c>
      <c r="FH130" s="18">
        <f t="shared" si="123"/>
        <v>5.0251256281407036E-3</v>
      </c>
      <c r="FI130" s="15">
        <f>'Investment Analysis'!NL130</f>
        <v>-0.95236204843191741</v>
      </c>
      <c r="FJ130" s="48">
        <v>35476.699999999997</v>
      </c>
      <c r="FK130" s="18">
        <f t="shared" si="124"/>
        <v>0.86264595934139754</v>
      </c>
      <c r="FL130" s="15">
        <f>'Investment Analysis'!NS130</f>
        <v>2.8614095238095238</v>
      </c>
      <c r="FM130" s="48">
        <v>2603.1</v>
      </c>
      <c r="FN130" s="18">
        <f t="shared" si="125"/>
        <v>-0.89742811772262132</v>
      </c>
      <c r="FO130" s="15">
        <f>'Investment Analysis'!NZ130</f>
        <v>-1.2630860263996353E-2</v>
      </c>
      <c r="FP130" s="48">
        <v>19300</v>
      </c>
      <c r="FQ130" s="18">
        <f t="shared" si="126"/>
        <v>3.2085561497326207E-2</v>
      </c>
      <c r="FR130" s="15">
        <f>'Investment Analysis'!OG130</f>
        <v>-0.99144768910355829</v>
      </c>
      <c r="FS130" s="48">
        <v>52488</v>
      </c>
      <c r="FT130" s="18">
        <f t="shared" si="127"/>
        <v>1.0609594487145508</v>
      </c>
      <c r="FU130" s="15">
        <f>'Investment Analysis'!ON130</f>
        <v>3.1215547703180206</v>
      </c>
      <c r="FV130" s="48">
        <v>20098.75</v>
      </c>
      <c r="FW130" s="18">
        <f t="shared" si="128"/>
        <v>0.30511363636363636</v>
      </c>
      <c r="FX130" s="15">
        <f>'Investment Analysis'!OU130</f>
        <v>-6.7532467532467597E-2</v>
      </c>
      <c r="FY130" s="48">
        <v>17833.75</v>
      </c>
      <c r="FZ130" s="18">
        <f t="shared" si="129"/>
        <v>-2.9323717512586746E-2</v>
      </c>
      <c r="GA130" s="15">
        <f>'Investment Analysis'!PB130</f>
        <v>3.3898461538461535</v>
      </c>
      <c r="GB130" s="48">
        <v>18510</v>
      </c>
      <c r="GC130" s="18">
        <f>'Investment Analysis'!PK130</f>
        <v>0.18012719361162921</v>
      </c>
      <c r="GD130" s="15">
        <f>'Investment Analysis'!PI130</f>
        <v>-0.29121194715680637</v>
      </c>
      <c r="GE130" s="48">
        <v>10797.6</v>
      </c>
      <c r="GF130" s="18">
        <f>'Investment Analysis'!PY130</f>
        <v>0.15009746588693967</v>
      </c>
      <c r="GG130" s="15">
        <f>'Investment Analysis'!PW130</f>
        <v>-0.32339449541284404</v>
      </c>
      <c r="GH130" s="48">
        <v>20236.3</v>
      </c>
      <c r="GI130" s="18">
        <f>'Investment Analysis'!QF130</f>
        <v>0.17972254094085729</v>
      </c>
      <c r="GJ130" s="15">
        <f>'Investment Analysis'!QD130</f>
        <v>-0.3295592637600403</v>
      </c>
      <c r="GK130" s="48">
        <v>11336.1</v>
      </c>
      <c r="GL130" s="18">
        <f>'Investment Analysis'!QM130</f>
        <v>0.10230769230769231</v>
      </c>
      <c r="GM130" s="15">
        <f>'Investment Analysis'!QK130</f>
        <v>-0.42908366533864534</v>
      </c>
      <c r="GN130" s="48">
        <v>11457</v>
      </c>
      <c r="GO130" s="18">
        <f>'Investment Analysis'!QT130</f>
        <v>0.10888501742160278</v>
      </c>
      <c r="GP130" s="15">
        <f>'Investment Analysis'!QR130</f>
        <v>-0.98448280065335569</v>
      </c>
      <c r="GQ130" s="48">
        <v>4963.75</v>
      </c>
      <c r="GR130" s="18">
        <f>'Investment Analysis'!RA130</f>
        <v>-0.32570494483040463</v>
      </c>
      <c r="GS130" s="15">
        <f>'Investment Analysis'!QY130</f>
        <v>-0.53257790368271951</v>
      </c>
      <c r="GT130" s="48">
        <v>47600</v>
      </c>
      <c r="GU130" s="18">
        <f>'Investment Analysis'!RH130</f>
        <v>0.61050505050505044</v>
      </c>
      <c r="GV130" s="15">
        <f>'Investment Analysis'!RF130</f>
        <v>-0.13890689133722187</v>
      </c>
      <c r="GW130" s="48">
        <v>11200.5</v>
      </c>
      <c r="GX130" s="18">
        <f>'Investment Analysis'!RO130</f>
        <v>0.13872509150060996</v>
      </c>
      <c r="GY130" s="15">
        <f>'Investment Analysis'!RM130</f>
        <v>3.9103812969663129E-2</v>
      </c>
      <c r="GZ130" s="48">
        <v>2562</v>
      </c>
      <c r="HA130" s="18">
        <f>'Investment Analysis'!RV130</f>
        <v>-0.38531669865642992</v>
      </c>
      <c r="HB130" s="15">
        <f>'Investment Analysis'!RT130</f>
        <v>-0.125</v>
      </c>
      <c r="HC130" s="48">
        <v>21637.5</v>
      </c>
      <c r="HD130" s="18">
        <f>'Investment Analysis'!SC130</f>
        <v>0.90731191326193317</v>
      </c>
      <c r="HE130" s="15">
        <f>'Investment Analysis'!SA130</f>
        <v>8.4097399669322087E-2</v>
      </c>
      <c r="HF130" s="48">
        <v>5555</v>
      </c>
      <c r="HG130" s="18">
        <f>'Investment Analysis'!SJ130</f>
        <v>-0.27195281782437747</v>
      </c>
      <c r="HH130" s="15">
        <f>'Investment Analysis'!SH130</f>
        <v>-0.11120000000000005</v>
      </c>
      <c r="HI130" s="48">
        <v>7380</v>
      </c>
      <c r="HJ130" s="18">
        <f>'Investment Analysis'!SM130</f>
        <v>1.1261261261261272E-3</v>
      </c>
      <c r="HK130" s="15">
        <f>'Investment Analysis'!SK130</f>
        <v>0</v>
      </c>
      <c r="HL130" s="48">
        <v>10545</v>
      </c>
      <c r="HM130" s="18">
        <f>'Investment Analysis'!SP130</f>
        <v>0</v>
      </c>
      <c r="HN130" s="15">
        <f>'Investment Analysis'!SN130</f>
        <v>-3.9217540168446224E-3</v>
      </c>
      <c r="HO130" s="48">
        <v>5578.45</v>
      </c>
      <c r="HP130" s="18">
        <f>'Investment Analysis'!TE130</f>
        <v>1.3070512820512821</v>
      </c>
      <c r="HQ130" s="15">
        <f>'Investment Analysis'!TC130</f>
        <v>-0.10849640822392856</v>
      </c>
      <c r="HR130" s="48">
        <v>3400</v>
      </c>
      <c r="HS130" s="18">
        <f>'Investment Analysis'!TL130</f>
        <v>2.9498525073746338E-3</v>
      </c>
      <c r="HT130" s="15">
        <f>'Investment Analysis'!TJ130</f>
        <v>-0.22727272727272721</v>
      </c>
      <c r="HU130" s="48"/>
      <c r="HV130" s="18">
        <f>'Investment Analysis'!TS130</f>
        <v>1.2860504201680674</v>
      </c>
      <c r="HW130" s="15">
        <f>'Investment Analysis'!TQ130</f>
        <v>-8.6945114529963178E-3</v>
      </c>
      <c r="HX130" s="48"/>
      <c r="HY130" s="18">
        <f>'Investment Analysis'!TZ130</f>
        <v>0.75438596491228072</v>
      </c>
      <c r="HZ130" s="15">
        <f>'Investment Analysis'!TX130</f>
        <v>-0.31972789115646261</v>
      </c>
      <c r="IA130" s="48"/>
      <c r="IB130" s="18">
        <f>'Investment Analysis'!UG130</f>
        <v>0</v>
      </c>
      <c r="IC130" s="15">
        <f>'Investment Analysis'!UE130</f>
        <v>0</v>
      </c>
      <c r="ID130" s="48"/>
      <c r="IE130" s="18">
        <f>'Investment Analysis'!UN130</f>
        <v>0</v>
      </c>
      <c r="IF130" s="15">
        <f>'Investment Analysis'!UL130</f>
        <v>0</v>
      </c>
      <c r="IG130" s="48"/>
      <c r="IH130" s="18">
        <f>'Investment Analysis'!UU130</f>
        <v>0</v>
      </c>
      <c r="II130" s="15">
        <f>'Investment Analysis'!US130</f>
        <v>0</v>
      </c>
      <c r="IJ130" s="48"/>
      <c r="IK130" s="18">
        <f>'Investment Analysis'!VB130</f>
        <v>0</v>
      </c>
      <c r="IL130" s="15">
        <f>'Investment Analysis'!UZ130</f>
        <v>0</v>
      </c>
      <c r="IM130" s="48"/>
      <c r="IN130" s="18">
        <f>'Investment Analysis'!VI130</f>
        <v>0</v>
      </c>
      <c r="IO130" s="15">
        <f>'Investment Analysis'!VG130</f>
        <v>0</v>
      </c>
      <c r="IP130" s="18"/>
      <c r="IQ130" s="18"/>
      <c r="IR130" s="18"/>
      <c r="IS130" s="108">
        <f t="shared" si="133"/>
        <v>9436.9000000001397</v>
      </c>
      <c r="IT130" s="48">
        <f t="shared" si="134"/>
        <v>1118234.9500000002</v>
      </c>
      <c r="IU130" s="101">
        <f t="shared" si="130"/>
        <v>0</v>
      </c>
      <c r="IV130" s="101"/>
      <c r="IW130" s="15">
        <f t="shared" si="131"/>
        <v>7.7807126804344234E-2</v>
      </c>
      <c r="IX130" s="113">
        <f t="shared" si="132"/>
        <v>80725.620000000228</v>
      </c>
      <c r="IY130" s="21">
        <f t="shared" si="150"/>
        <v>0.36193019183366099</v>
      </c>
      <c r="IZ130" s="173">
        <f t="shared" si="151"/>
        <v>299082.06000000017</v>
      </c>
    </row>
    <row r="131" spans="1:260" x14ac:dyDescent="0.2">
      <c r="A131" s="3">
        <f>'Investment Analysis'!A131</f>
        <v>45835</v>
      </c>
      <c r="B131" s="4">
        <f>'Investment Analysis'!B131</f>
        <v>45835</v>
      </c>
      <c r="C131" s="27">
        <f>'Investment Analysis'!C131</f>
        <v>43819.27</v>
      </c>
      <c r="D131" s="14">
        <f>'Investment Analysis'!D131</f>
        <v>432.43000000000029</v>
      </c>
      <c r="E131" s="15">
        <f>'Investment Analysis'!E131</f>
        <v>9.9668470900392912E-3</v>
      </c>
      <c r="F131" s="13">
        <f>'Investment Analysis'!G131</f>
        <v>6173.07</v>
      </c>
      <c r="G131" s="14">
        <f>'Investment Analysis'!H131</f>
        <v>32.049999999999272</v>
      </c>
      <c r="H131" s="15">
        <f>'Investment Analysis'!I131</f>
        <v>5.2190027063906764E-3</v>
      </c>
      <c r="I131" s="13">
        <f>'Investment Analysis'!K131</f>
        <v>20273.46</v>
      </c>
      <c r="J131" s="14">
        <f>'Investment Analysis'!L131</f>
        <v>105.54999999999927</v>
      </c>
      <c r="K131" s="15">
        <f>'Investment Analysis'!M131</f>
        <v>5.23356163330753E-3</v>
      </c>
      <c r="L131" s="41">
        <f>'Investment Analysis'!T131</f>
        <v>266.52952064606916</v>
      </c>
      <c r="M131" s="21">
        <f>'Investment Analysis'!V131</f>
        <v>3.939134740484556E-3</v>
      </c>
      <c r="N131" s="21">
        <f>'Investment Analysis'!W131</f>
        <v>3.0187066246564979E-2</v>
      </c>
      <c r="P131" s="48">
        <f>'Investment Analysis'!Y131</f>
        <v>87665.93</v>
      </c>
      <c r="Q131" s="18"/>
      <c r="R131" s="83"/>
      <c r="S131" s="48">
        <v>4517.8999999999996</v>
      </c>
      <c r="T131" s="18">
        <f>'Investment Analysis'!AH131</f>
        <v>3.7064753268477427E-2</v>
      </c>
      <c r="U131" s="15">
        <f>'Investment Analysis'!AF131</f>
        <v>0.42981125204830972</v>
      </c>
      <c r="V131" s="48">
        <v>7338.26</v>
      </c>
      <c r="W131" s="18">
        <f>'Investment Analysis'!AO131</f>
        <v>0.1046124583927722</v>
      </c>
      <c r="X131" s="15">
        <f>'Investment Analysis'!AM131</f>
        <v>0.24892473118279562</v>
      </c>
      <c r="Y131" s="48">
        <v>9156.01</v>
      </c>
      <c r="Z131" s="18">
        <f t="shared" si="104"/>
        <v>-8.2196271050521227E-2</v>
      </c>
      <c r="AA131" s="15">
        <f>'Investment Analysis'!GM131</f>
        <v>-3.9153439153439072E-2</v>
      </c>
      <c r="AB131" s="48">
        <v>2602.2600000000002</v>
      </c>
      <c r="AC131" s="18">
        <f t="shared" si="156"/>
        <v>4.8589034923019154</v>
      </c>
      <c r="AD131" s="15">
        <f>'Investment Analysis'!AT131</f>
        <v>0.27735958309206715</v>
      </c>
      <c r="AE131" s="48">
        <v>11514.11</v>
      </c>
      <c r="AF131" s="18">
        <f>'Investment Analysis'!BC131</f>
        <v>5.2842940398648279E-2</v>
      </c>
      <c r="AG131" s="15">
        <f>'Investment Analysis'!BA131</f>
        <v>0.6031319910514541</v>
      </c>
      <c r="AH131" s="48"/>
      <c r="AI131" s="18">
        <f t="shared" si="157"/>
        <v>0</v>
      </c>
      <c r="AJ131" s="15">
        <f>'Investment Analysis'!BH131</f>
        <v>0</v>
      </c>
      <c r="AK131" s="48">
        <v>20064.66</v>
      </c>
      <c r="AL131" s="18">
        <f t="shared" si="139"/>
        <v>6.0352638419547695</v>
      </c>
      <c r="AM131" s="15">
        <f>'Investment Analysis'!BO131</f>
        <v>0.25092623779050183</v>
      </c>
      <c r="AN131" s="48">
        <v>15349.27</v>
      </c>
      <c r="AO131" s="18">
        <f t="shared" si="154"/>
        <v>8.7735495689655174</v>
      </c>
      <c r="AP131" s="15">
        <f>'Investment Analysis'!BV131</f>
        <v>0.13150831991411699</v>
      </c>
      <c r="AQ131" s="48">
        <v>5138.9399999999996</v>
      </c>
      <c r="AR131" s="18">
        <f t="shared" si="155"/>
        <v>2.8277879999999995</v>
      </c>
      <c r="AS131" s="15">
        <f>'Investment Analysis'!CC131</f>
        <v>0</v>
      </c>
      <c r="AT131" s="48">
        <v>23341</v>
      </c>
      <c r="AU131" s="18">
        <f>'Investment Analysis'!CL131</f>
        <v>-9.8661233993015157E-2</v>
      </c>
      <c r="AV131" s="15">
        <f>'Investment Analysis'!CJ131</f>
        <v>2.4478994376447186E-2</v>
      </c>
      <c r="AW131" s="48">
        <v>18027.009999999998</v>
      </c>
      <c r="AX131" s="18">
        <f t="shared" si="140"/>
        <v>4.074260770150176E-2</v>
      </c>
      <c r="AY131" s="15">
        <f>'Investment Analysis'!CQ131</f>
        <v>5.1691129546904947E-2</v>
      </c>
      <c r="AZ131" s="48">
        <v>15864.33</v>
      </c>
      <c r="BA131" s="18">
        <f>'Investment Analysis'!CZ131</f>
        <v>-8.8519313304720564E-3</v>
      </c>
      <c r="BB131" s="15">
        <f>'Investment Analysis'!CX131</f>
        <v>0.14930015552099549</v>
      </c>
      <c r="BC131" s="48">
        <v>9404.41</v>
      </c>
      <c r="BD131" s="18">
        <f t="shared" si="158"/>
        <v>2.9243511602430039</v>
      </c>
      <c r="BE131" s="15">
        <f>'Investment Analysis'!DE131</f>
        <v>-8.3219021490626433E-2</v>
      </c>
      <c r="BF131" s="48">
        <v>4751.63</v>
      </c>
      <c r="BG131" s="18">
        <f>'Investment Analysis'!DN131</f>
        <v>0.19070208728652768</v>
      </c>
      <c r="BH131" s="15">
        <f>'Investment Analysis'!DL131</f>
        <v>0.13703284258210655</v>
      </c>
      <c r="BI131" s="48">
        <v>2702.76</v>
      </c>
      <c r="BJ131" s="18">
        <f>'Investment Analysis'!EB131</f>
        <v>5.2883178966238516E-2</v>
      </c>
      <c r="BK131" s="15">
        <f>'Investment Analysis'!DZ131</f>
        <v>0.88046958377801521</v>
      </c>
      <c r="BL131" s="48">
        <v>21014.55</v>
      </c>
      <c r="BM131" s="18">
        <f>'Investment Analysis'!EI131</f>
        <v>3.7147505422993422E-2</v>
      </c>
      <c r="BN131" s="15">
        <f>'Investment Analysis'!EG131</f>
        <v>0.81883024251069891</v>
      </c>
      <c r="BO131" s="48">
        <v>10474.65</v>
      </c>
      <c r="BP131" s="18">
        <f>'Investment Analysis'!DU131</f>
        <v>0.12867647058823525</v>
      </c>
      <c r="BQ131" s="15">
        <f>'Investment Analysis'!DS131</f>
        <v>0</v>
      </c>
      <c r="BR131" s="48">
        <v>11759.83</v>
      </c>
      <c r="BS131" s="18">
        <f>'Investment Analysis'!EP131</f>
        <v>0.13414195867026063</v>
      </c>
      <c r="BT131" s="15">
        <f>'Investment Analysis'!EN131</f>
        <v>0.95584133870467913</v>
      </c>
      <c r="BU131" s="48">
        <v>13638.13</v>
      </c>
      <c r="BV131" s="18">
        <f t="shared" si="142"/>
        <v>0.45632857719746922</v>
      </c>
      <c r="BW131" s="15">
        <f>'Investment Analysis'!EU131</f>
        <v>7.5050128902893296E-2</v>
      </c>
      <c r="BX131" s="48">
        <v>20505.990000000002</v>
      </c>
      <c r="BY131" s="18">
        <f t="shared" si="148"/>
        <v>-0.72470049999999997</v>
      </c>
      <c r="BZ131" s="15">
        <f>'Investment Analysis'!FB131</f>
        <v>0</v>
      </c>
      <c r="CA131" s="48">
        <v>21064.94</v>
      </c>
      <c r="CB131" s="18">
        <f t="shared" si="144"/>
        <v>-9.2028448275862124E-2</v>
      </c>
      <c r="CC131" s="15">
        <f>'Investment Analysis'!FI131</f>
        <v>-2.25118483412322E-2</v>
      </c>
      <c r="CD131" s="48">
        <v>19092.349999999999</v>
      </c>
      <c r="CE131" s="18">
        <f>'Investment Analysis'!FR131</f>
        <v>5.4167125399097231E-2</v>
      </c>
      <c r="CF131" s="15">
        <f>'Investment Analysis'!FP131</f>
        <v>0.64688682490540073</v>
      </c>
      <c r="CG131" s="48">
        <v>5012.78</v>
      </c>
      <c r="CH131" s="18">
        <f>'Investment Analysis'!FR131</f>
        <v>5.4167125399097231E-2</v>
      </c>
      <c r="CI131" s="15">
        <f>'Investment Analysis'!FW131</f>
        <v>5.7594002044757391E-2</v>
      </c>
      <c r="CJ131" s="48"/>
      <c r="CK131" s="18">
        <f t="shared" si="149"/>
        <v>0</v>
      </c>
      <c r="CL131" s="15">
        <f>'Investment Analysis'!GD131</f>
        <v>0</v>
      </c>
      <c r="CM131" s="48">
        <v>36803.050000000003</v>
      </c>
      <c r="CN131" s="18">
        <f t="shared" si="105"/>
        <v>0.47507214428857725</v>
      </c>
      <c r="CO131" s="15">
        <f>'Investment Analysis'!GT131</f>
        <v>-5.9082568807339426E-2</v>
      </c>
      <c r="CP131" s="48">
        <v>33981.15</v>
      </c>
      <c r="CQ131" s="18">
        <f t="shared" si="106"/>
        <v>0.57932125876660967</v>
      </c>
      <c r="CR131" s="15">
        <f>'Investment Analysis'!HG131</f>
        <v>0.81804393011628562</v>
      </c>
      <c r="CS131" s="48">
        <v>3780</v>
      </c>
      <c r="CT131" s="18">
        <f t="shared" si="107"/>
        <v>-0.83272559917867384</v>
      </c>
      <c r="CU131" s="15">
        <f>'Investment Analysis'!HN131</f>
        <v>17.483870967741939</v>
      </c>
      <c r="CV131" s="48">
        <v>8676.25</v>
      </c>
      <c r="CW131" s="18">
        <f t="shared" si="108"/>
        <v>-0.69883020636270543</v>
      </c>
      <c r="CX131" s="15">
        <f>'Investment Analysis'!IB131</f>
        <v>0.48961284230406038</v>
      </c>
      <c r="CY131" s="48">
        <v>10774</v>
      </c>
      <c r="CZ131" s="18">
        <f t="shared" si="109"/>
        <v>-0.39759575062901875</v>
      </c>
      <c r="DA131" s="15">
        <f>'Investment Analysis'!II131</f>
        <v>0.53914285714285726</v>
      </c>
      <c r="DB131" s="48">
        <v>5966.25</v>
      </c>
      <c r="DC131" s="18">
        <f t="shared" si="110"/>
        <v>5.8361789879817286E-2</v>
      </c>
      <c r="DD131" s="15">
        <f>'Investment Analysis'!IP131</f>
        <v>3.660222612770943</v>
      </c>
      <c r="DE131" s="48">
        <v>21981</v>
      </c>
      <c r="DF131" s="18">
        <f>'Investment Analysis'!IY131</f>
        <v>0.42576376726989679</v>
      </c>
      <c r="DG131" s="15">
        <f>'Investment Analysis'!IW131</f>
        <v>3.0147945205479449</v>
      </c>
      <c r="DH131" s="48">
        <v>22008.9</v>
      </c>
      <c r="DI131" s="18">
        <f t="shared" si="111"/>
        <v>2.4010539003585119</v>
      </c>
      <c r="DJ131" s="15">
        <f>'Investment Analysis'!JD131</f>
        <v>0.48387944983818776</v>
      </c>
      <c r="DK131" s="48">
        <v>24797</v>
      </c>
      <c r="DL131" s="18">
        <f t="shared" si="112"/>
        <v>9.0025935205943125E-2</v>
      </c>
      <c r="DM131" s="15">
        <f>'Investment Analysis'!JK131</f>
        <v>0.21945462145614597</v>
      </c>
      <c r="DN131" s="48">
        <v>1093.8</v>
      </c>
      <c r="DO131" s="18">
        <f t="shared" si="113"/>
        <v>6.7188219052001421E-3</v>
      </c>
      <c r="DP131" s="15">
        <f>'Investment Analysis'!HU131</f>
        <v>2.0049450549450549</v>
      </c>
      <c r="DQ131" s="48">
        <v>18044.25</v>
      </c>
      <c r="DR131" s="18">
        <f t="shared" si="114"/>
        <v>-0.39111692255778641</v>
      </c>
      <c r="DS131" s="15">
        <f>'Investment Analysis'!JR131</f>
        <v>-0.56605365277543451</v>
      </c>
      <c r="DT131" s="48">
        <v>22920</v>
      </c>
      <c r="DU131" s="18">
        <f t="shared" si="153"/>
        <v>7.810063241106719</v>
      </c>
      <c r="DV131" s="15">
        <f>'Investment Analysis'!JY131</f>
        <v>-0.29249011857707502</v>
      </c>
      <c r="DW131" s="48">
        <v>4925.7</v>
      </c>
      <c r="DX131" s="18">
        <f t="shared" si="116"/>
        <v>-0.63877236726312692</v>
      </c>
      <c r="DY131" s="15">
        <f>'Investment Analysis'!KF131</f>
        <v>-6.0061601642710558E-2</v>
      </c>
      <c r="DZ131" s="48">
        <v>5118</v>
      </c>
      <c r="EA131" s="18">
        <f t="shared" si="147"/>
        <v>-0.74422788605697154</v>
      </c>
      <c r="EB131" s="15">
        <f>'Investment Analysis'!KM131</f>
        <v>3.4308056872037906</v>
      </c>
      <c r="EC131" s="48"/>
      <c r="ED131" s="18">
        <f>'Investment Analysis'!KV131</f>
        <v>0.65346534653465338</v>
      </c>
      <c r="EE131" s="15">
        <f>'Investment Analysis'!KT131</f>
        <v>-0.36259541984732829</v>
      </c>
      <c r="EF131" s="48">
        <v>14577.5</v>
      </c>
      <c r="EG131" s="18">
        <f t="shared" si="118"/>
        <v>-0.38786008230452673</v>
      </c>
      <c r="EH131" s="15">
        <f>'Investment Analysis'!LH131</f>
        <v>0.62740720066982991</v>
      </c>
      <c r="EI131" s="48">
        <v>7547.8</v>
      </c>
      <c r="EJ131" s="18">
        <f>'Investment Analysis'!LQ131</f>
        <v>0.48472062396113047</v>
      </c>
      <c r="EK131" s="15">
        <f>'Investment Analysis'!LO131</f>
        <v>0.32708571428571431</v>
      </c>
      <c r="EL131" s="48">
        <v>22305</v>
      </c>
      <c r="EM131" s="18" t="e">
        <f t="shared" si="152"/>
        <v>#DIV/0!</v>
      </c>
      <c r="EN131" s="15">
        <f>'Investment Analysis'!LX131</f>
        <v>0.60756756756756747</v>
      </c>
      <c r="EO131" s="48">
        <v>13860</v>
      </c>
      <c r="EP131" s="68">
        <f t="shared" si="143"/>
        <v>3.0029962546816478</v>
      </c>
      <c r="EQ131" s="15">
        <f>'Investment Analysis'!MC131</f>
        <v>-0.2462921348314607</v>
      </c>
      <c r="ER131" s="48"/>
      <c r="ES131" s="18">
        <f>'Investment Analysis'!LX131</f>
        <v>0.60756756756756747</v>
      </c>
      <c r="ET131" s="15">
        <f>'Investment Analysis'!LA131</f>
        <v>-0.48213540942583072</v>
      </c>
      <c r="EU131" s="48">
        <v>35919</v>
      </c>
      <c r="EV131" s="18">
        <f>'Investment Analysis'!ML131</f>
        <v>1.6029203956665097</v>
      </c>
      <c r="EW131" s="15">
        <f>'Investment Analysis'!MJ131</f>
        <v>6.44743935309973</v>
      </c>
      <c r="EX131" s="48">
        <v>60855.75</v>
      </c>
      <c r="EY131" s="18">
        <f t="shared" si="120"/>
        <v>-7.9303301940315443E-2</v>
      </c>
      <c r="EZ131" s="15">
        <f>'Investment Analysis'!MQ131</f>
        <v>0.13733121525019851</v>
      </c>
      <c r="FA131" s="48">
        <v>9488</v>
      </c>
      <c r="FB131" s="18">
        <f t="shared" si="121"/>
        <v>-0.38309492847854354</v>
      </c>
      <c r="FC131" s="15">
        <f>'Investment Analysis'!MX131</f>
        <v>-0.43172017249640637</v>
      </c>
      <c r="FD131" s="48">
        <v>17815.7</v>
      </c>
      <c r="FE131" s="18">
        <f t="shared" si="122"/>
        <v>0.12247508159124985</v>
      </c>
      <c r="FF131" s="15">
        <f>'Investment Analysis'!NE131</f>
        <v>0.8787185354691075</v>
      </c>
      <c r="FG131" s="48">
        <v>10512</v>
      </c>
      <c r="FH131" s="18">
        <f t="shared" si="123"/>
        <v>-2.1775544388609715E-2</v>
      </c>
      <c r="FI131" s="15">
        <f>'Investment Analysis'!NL131</f>
        <v>-0.95363239380706633</v>
      </c>
      <c r="FJ131" s="48">
        <v>36376.199999999997</v>
      </c>
      <c r="FK131" s="18">
        <f t="shared" si="124"/>
        <v>0.90987273185483841</v>
      </c>
      <c r="FL131" s="15">
        <f>'Investment Analysis'!NS131</f>
        <v>2.9593142857142856</v>
      </c>
      <c r="FM131" s="48">
        <v>2677.95</v>
      </c>
      <c r="FN131" s="18">
        <f t="shared" si="125"/>
        <v>-0.89447874759144619</v>
      </c>
      <c r="FO131" s="15">
        <f>'Investment Analysis'!NZ131</f>
        <v>1.5760127446518037E-2</v>
      </c>
      <c r="FP131" s="48">
        <v>18800</v>
      </c>
      <c r="FQ131" s="18">
        <f t="shared" si="126"/>
        <v>5.3475935828877002E-3</v>
      </c>
      <c r="FR131" s="15">
        <f>'Investment Analysis'!OG131</f>
        <v>-0.99166925156201535</v>
      </c>
      <c r="FS131" s="48">
        <v>50595</v>
      </c>
      <c r="FT131" s="18">
        <f t="shared" si="127"/>
        <v>0.98663014989545605</v>
      </c>
      <c r="FU131" s="15">
        <f>'Investment Analysis'!ON131</f>
        <v>2.9729093050647819</v>
      </c>
      <c r="FV131" s="48">
        <v>20465</v>
      </c>
      <c r="FW131" s="18">
        <f t="shared" si="128"/>
        <v>0.32889610389610391</v>
      </c>
      <c r="FX131" s="15">
        <f>'Investment Analysis'!OU131</f>
        <v>-0.11558441558441565</v>
      </c>
      <c r="FY131" s="48">
        <v>18082.5</v>
      </c>
      <c r="FZ131" s="18">
        <f t="shared" si="129"/>
        <v>-1.5784460470812355E-2</v>
      </c>
      <c r="GA131" s="15">
        <f>'Investment Analysis'!PB131</f>
        <v>3.4510769230769229</v>
      </c>
      <c r="GB131" s="48">
        <v>18523.5</v>
      </c>
      <c r="GC131" s="18">
        <f>'Investment Analysis'!PK131</f>
        <v>0.18098790226175104</v>
      </c>
      <c r="GD131" s="15">
        <f>'Investment Analysis'!PI131</f>
        <v>-0.29069500287191269</v>
      </c>
      <c r="GE131" s="48">
        <v>10528.8</v>
      </c>
      <c r="GF131" s="18">
        <f>'Investment Analysis'!PY131</f>
        <v>8.1871345029239748E-2</v>
      </c>
      <c r="GG131" s="15">
        <f>'Investment Analysis'!PW131</f>
        <v>-0.36353211009174319</v>
      </c>
      <c r="GH131" s="48">
        <v>20702.5</v>
      </c>
      <c r="GI131" s="18">
        <f>'Investment Analysis'!QF131</f>
        <v>0.19870658182956083</v>
      </c>
      <c r="GJ131" s="15">
        <f>'Investment Analysis'!QD131</f>
        <v>-0.31877056225732825</v>
      </c>
      <c r="GK131" s="48">
        <v>11220.1</v>
      </c>
      <c r="GL131" s="18">
        <f>'Investment Analysis'!QM131</f>
        <v>0.22307692307692309</v>
      </c>
      <c r="GM131" s="15">
        <f>'Investment Analysis'!QK131</f>
        <v>-0.36653386454183257</v>
      </c>
      <c r="GN131" s="48">
        <v>10066.5</v>
      </c>
      <c r="GO131" s="18">
        <f>'Investment Analysis'!QT131</f>
        <v>-2.5261324041811927E-2</v>
      </c>
      <c r="GP131" s="15">
        <f>'Investment Analysis'!QR131</f>
        <v>-0.98635997952168497</v>
      </c>
      <c r="GQ131" s="48">
        <v>4803.1499999999996</v>
      </c>
      <c r="GR131" s="18">
        <f>'Investment Analysis'!RA131</f>
        <v>-0.3216183081324071</v>
      </c>
      <c r="GS131" s="15">
        <f>'Investment Analysis'!QY131</f>
        <v>-0.52974504249291787</v>
      </c>
      <c r="GT131" s="48">
        <v>48760</v>
      </c>
      <c r="GU131" s="18">
        <f>'Investment Analysis'!RH131</f>
        <v>0.6262626262626263</v>
      </c>
      <c r="GV131" s="15">
        <f>'Investment Analysis'!RF131</f>
        <v>-0.13048174551739036</v>
      </c>
      <c r="GW131" s="48">
        <v>11428.5</v>
      </c>
      <c r="GX131" s="18">
        <f>'Investment Analysis'!RO131</f>
        <v>0.16190524603497353</v>
      </c>
      <c r="GY131" s="15">
        <f>'Investment Analysis'!RM131</f>
        <v>6.0256053437238985E-2</v>
      </c>
      <c r="GZ131" s="48">
        <v>2534</v>
      </c>
      <c r="HA131" s="18">
        <f>'Investment Analysis'!RV131</f>
        <v>-0.39203454894433781</v>
      </c>
      <c r="HB131" s="15">
        <f>'Investment Analysis'!RT131</f>
        <v>-0.13456284153005468</v>
      </c>
      <c r="HC131" s="48">
        <v>19611</v>
      </c>
      <c r="HD131" s="18">
        <f>'Investment Analysis'!SC131</f>
        <v>0.72867909559698552</v>
      </c>
      <c r="HE131" s="15">
        <f>'Investment Analysis'!SA131</f>
        <v>-1.7435743273711057E-2</v>
      </c>
      <c r="HF131" s="48">
        <v>5535</v>
      </c>
      <c r="HG131" s="18">
        <f>'Investment Analysis'!SJ131</f>
        <v>-0.27457404980340755</v>
      </c>
      <c r="HH131" s="15">
        <f>'Investment Analysis'!SH131</f>
        <v>-0.11439999999999997</v>
      </c>
      <c r="HI131" s="48">
        <v>7424</v>
      </c>
      <c r="HJ131" s="18">
        <f>'Investment Analysis'!SM131</f>
        <v>-8.8863892013498272E-2</v>
      </c>
      <c r="HK131" s="15">
        <f>'Investment Analysis'!SK131</f>
        <v>0</v>
      </c>
      <c r="HL131" s="48">
        <v>10515</v>
      </c>
      <c r="HM131" s="18">
        <f>'Investment Analysis'!SP131</f>
        <v>0</v>
      </c>
      <c r="HN131" s="15">
        <f>'Investment Analysis'!SN131</f>
        <v>-9.2803026753982831E-2</v>
      </c>
      <c r="HO131" s="48">
        <v>5099.5</v>
      </c>
      <c r="HP131" s="18">
        <f>'Investment Analysis'!TE131</f>
        <v>1.1089743589743588</v>
      </c>
      <c r="HQ131" s="15">
        <f>'Investment Analysis'!TC131</f>
        <v>-0.18503839484765913</v>
      </c>
      <c r="HR131" s="48">
        <v>3260</v>
      </c>
      <c r="HS131" s="18">
        <f>'Investment Analysis'!TL131</f>
        <v>-4.4247787610619503E-2</v>
      </c>
      <c r="HT131" s="15">
        <f>'Investment Analysis'!TJ131</f>
        <v>-0.26363636363636361</v>
      </c>
      <c r="HU131" s="48"/>
      <c r="HV131" s="18">
        <f>'Investment Analysis'!TS131</f>
        <v>1.2433613445378149</v>
      </c>
      <c r="HW131" s="15">
        <f>'Investment Analysis'!TQ131</f>
        <v>-2.7205876994162392E-2</v>
      </c>
      <c r="HX131" s="48"/>
      <c r="HY131" s="18">
        <f>'Investment Analysis'!TZ131</f>
        <v>0.6549707602339182</v>
      </c>
      <c r="HZ131" s="15">
        <f>'Investment Analysis'!TX131</f>
        <v>-0.35827664399092973</v>
      </c>
      <c r="IA131" s="48"/>
      <c r="IB131" s="18">
        <f>'Investment Analysis'!UG131</f>
        <v>0</v>
      </c>
      <c r="IC131" s="15">
        <f>'Investment Analysis'!UE131</f>
        <v>0</v>
      </c>
      <c r="ID131" s="48"/>
      <c r="IE131" s="18">
        <f>'Investment Analysis'!UN131</f>
        <v>0</v>
      </c>
      <c r="IF131" s="15">
        <f>'Investment Analysis'!UL131</f>
        <v>0</v>
      </c>
      <c r="IG131" s="48"/>
      <c r="IH131" s="18">
        <f>'Investment Analysis'!UU131</f>
        <v>0</v>
      </c>
      <c r="II131" s="15">
        <f>'Investment Analysis'!US131</f>
        <v>0</v>
      </c>
      <c r="IJ131" s="48"/>
      <c r="IK131" s="18">
        <f>'Investment Analysis'!VB131</f>
        <v>0</v>
      </c>
      <c r="IL131" s="15">
        <f>'Investment Analysis'!UZ131</f>
        <v>0</v>
      </c>
      <c r="IM131" s="48"/>
      <c r="IN131" s="18">
        <f>'Investment Analysis'!VI131</f>
        <v>0</v>
      </c>
      <c r="IO131" s="15">
        <f>'Investment Analysis'!VG131</f>
        <v>0</v>
      </c>
      <c r="IP131" s="18"/>
      <c r="IQ131" s="18"/>
      <c r="IR131" s="18"/>
      <c r="IS131" s="108">
        <f t="shared" si="133"/>
        <v>-7474.9500000001863</v>
      </c>
      <c r="IT131" s="48">
        <f t="shared" si="134"/>
        <v>1110760</v>
      </c>
      <c r="IU131" s="101">
        <f t="shared" si="130"/>
        <v>0</v>
      </c>
      <c r="IV131" s="101"/>
      <c r="IW131" s="15">
        <f t="shared" si="131"/>
        <v>7.0602420510281136E-2</v>
      </c>
      <c r="IX131" s="113">
        <f t="shared" si="132"/>
        <v>73250.670000000042</v>
      </c>
      <c r="IY131" s="21">
        <f t="shared" si="150"/>
        <v>0.35288448014019769</v>
      </c>
      <c r="IZ131" s="173">
        <f t="shared" si="151"/>
        <v>291607.11</v>
      </c>
    </row>
    <row r="132" spans="1:260" x14ac:dyDescent="0.2">
      <c r="A132" s="3">
        <f>'Investment Analysis'!A132</f>
        <v>45838</v>
      </c>
      <c r="B132" s="4">
        <f>'Investment Analysis'!B132</f>
        <v>45838</v>
      </c>
      <c r="C132" s="27">
        <f>'Investment Analysis'!C132</f>
        <v>44093.61</v>
      </c>
      <c r="D132" s="14">
        <f>'Investment Analysis'!D132</f>
        <v>274.34000000000378</v>
      </c>
      <c r="E132" s="15">
        <f>'Investment Analysis'!E132</f>
        <v>6.2607158905203988E-3</v>
      </c>
      <c r="F132" s="13">
        <f>'Investment Analysis'!G132</f>
        <v>6204.94</v>
      </c>
      <c r="G132" s="14">
        <f>'Investment Analysis'!H132</f>
        <v>31.869999999999891</v>
      </c>
      <c r="H132" s="15">
        <f>'Investment Analysis'!I132</f>
        <v>5.1627472230186752E-3</v>
      </c>
      <c r="I132" s="13">
        <f>'Investment Analysis'!K132</f>
        <v>20369.73</v>
      </c>
      <c r="J132" s="14">
        <f>'Investment Analysis'!L132</f>
        <v>96.270000000000437</v>
      </c>
      <c r="K132" s="15">
        <f>'Investment Analysis'!M132</f>
        <v>4.748572764589786E-3</v>
      </c>
      <c r="L132" s="41">
        <f>'Investment Analysis'!T132</f>
        <v>267.28530840610597</v>
      </c>
      <c r="M132" s="21">
        <f>'Investment Analysis'!V132</f>
        <v>2.8356624744785347E-3</v>
      </c>
      <c r="N132" s="21">
        <f>'Investment Analysis'!W132</f>
        <v>3.3108329052013497E-2</v>
      </c>
      <c r="P132" s="48">
        <f>'Investment Analysis'!Y132</f>
        <v>87745.78</v>
      </c>
      <c r="Q132" s="18"/>
      <c r="R132" s="83"/>
      <c r="S132" s="48">
        <v>4538.62</v>
      </c>
      <c r="T132" s="18">
        <f>'Investment Analysis'!AH132</f>
        <v>4.1818902143768988E-2</v>
      </c>
      <c r="U132" s="15">
        <f>'Investment Analysis'!AF132</f>
        <v>0.43636584329671646</v>
      </c>
      <c r="V132" s="48">
        <v>7369.85</v>
      </c>
      <c r="W132" s="18">
        <f>'Investment Analysis'!AO132</f>
        <v>0.10936757013789809</v>
      </c>
      <c r="X132" s="15">
        <f>'Investment Analysis'!AM132</f>
        <v>0.25430107526881701</v>
      </c>
      <c r="Y132" s="48">
        <v>9130.7999999999993</v>
      </c>
      <c r="Z132" s="18">
        <f t="shared" si="104"/>
        <v>-8.4723336006415476E-2</v>
      </c>
      <c r="AA132" s="15">
        <f>'Investment Analysis'!GM132</f>
        <v>-4.1798941798941759E-2</v>
      </c>
      <c r="AB132" s="48">
        <v>2611.6999999999998</v>
      </c>
      <c r="AC132" s="18">
        <f t="shared" si="156"/>
        <v>4.8624483665039433</v>
      </c>
      <c r="AD132" s="15">
        <f>'Investment Analysis'!AT132</f>
        <v>0.28199189345686165</v>
      </c>
      <c r="AE132" s="48">
        <v>11574.63</v>
      </c>
      <c r="AF132" s="18">
        <f>'Investment Analysis'!BC132</f>
        <v>5.8377001812037886E-2</v>
      </c>
      <c r="AG132" s="15">
        <f>'Investment Analysis'!BA132</f>
        <v>0.61155853840417618</v>
      </c>
      <c r="AH132" s="48"/>
      <c r="AI132" s="18">
        <f t="shared" si="157"/>
        <v>0</v>
      </c>
      <c r="AJ132" s="15">
        <f>'Investment Analysis'!BH132</f>
        <v>0</v>
      </c>
      <c r="AK132" s="48">
        <v>20237.54</v>
      </c>
      <c r="AL132" s="18">
        <f t="shared" si="139"/>
        <v>6.0802027553938132</v>
      </c>
      <c r="AM132" s="15">
        <f>'Investment Analysis'!BO132</f>
        <v>0.26170427753452336</v>
      </c>
      <c r="AN132" s="48">
        <v>15382.04</v>
      </c>
      <c r="AO132" s="18">
        <f t="shared" si="154"/>
        <v>8.7806120689655174</v>
      </c>
      <c r="AP132" s="15">
        <f>'Investment Analysis'!BV132</f>
        <v>0.13392377885131515</v>
      </c>
      <c r="AQ132" s="48">
        <v>5148.96</v>
      </c>
      <c r="AR132" s="18">
        <f t="shared" si="155"/>
        <v>2.8297919999999999</v>
      </c>
      <c r="AS132" s="15">
        <f>'Investment Analysis'!CC132</f>
        <v>0</v>
      </c>
      <c r="AT132" s="48">
        <v>23318.39</v>
      </c>
      <c r="AU132" s="18">
        <f>'Investment Analysis'!CL132</f>
        <v>-9.953434225843999E-2</v>
      </c>
      <c r="AV132" s="15">
        <f>'Investment Analysis'!CJ132</f>
        <v>2.3486602712537243E-2</v>
      </c>
      <c r="AW132" s="48">
        <v>18098.11</v>
      </c>
      <c r="AX132" s="18">
        <f t="shared" si="140"/>
        <v>4.4437457776853949E-2</v>
      </c>
      <c r="AY132" s="15">
        <f>'Investment Analysis'!CQ132</f>
        <v>5.5839183152520851E-2</v>
      </c>
      <c r="AZ132" s="48">
        <v>15885.8</v>
      </c>
      <c r="BA132" s="18">
        <f>'Investment Analysis'!CZ132</f>
        <v>-7.5107296137339359E-3</v>
      </c>
      <c r="BB132" s="15">
        <f>'Investment Analysis'!CX132</f>
        <v>0.15085536547433909</v>
      </c>
      <c r="BC132" s="48">
        <v>9418.48</v>
      </c>
      <c r="BD132" s="18">
        <f t="shared" si="158"/>
        <v>2.9257524150980974</v>
      </c>
      <c r="BE132" s="15">
        <f>'Investment Analysis'!DE132</f>
        <v>-8.1847279378143692E-2</v>
      </c>
      <c r="BF132" s="48">
        <v>4758.25</v>
      </c>
      <c r="BG132" s="18">
        <f>'Investment Analysis'!DN132</f>
        <v>0.1923624288425049</v>
      </c>
      <c r="BH132" s="15">
        <f>'Investment Analysis'!DL132</f>
        <v>0.13861834654586647</v>
      </c>
      <c r="BI132" s="48">
        <v>2711.2</v>
      </c>
      <c r="BJ132" s="18">
        <f>'Investment Analysis'!EB132</f>
        <v>5.6169704212727892E-2</v>
      </c>
      <c r="BK132" s="15">
        <f>'Investment Analysis'!DZ132</f>
        <v>0.88633938100320198</v>
      </c>
      <c r="BL132" s="48">
        <v>21135.41</v>
      </c>
      <c r="BM132" s="18">
        <f>'Investment Analysis'!EI132</f>
        <v>4.3112798264641976E-2</v>
      </c>
      <c r="BN132" s="15">
        <f>'Investment Analysis'!EG132</f>
        <v>0.82929148834997612</v>
      </c>
      <c r="BO132" s="48">
        <v>10460.030000000001</v>
      </c>
      <c r="BP132" s="18">
        <f>'Investment Analysis'!DU132</f>
        <v>0.12710084033613456</v>
      </c>
      <c r="BQ132" s="15">
        <f>'Investment Analysis'!DS132</f>
        <v>0</v>
      </c>
      <c r="BR132" s="48">
        <v>11798.03</v>
      </c>
      <c r="BS132" s="18">
        <f>'Investment Analysis'!EP132</f>
        <v>0.13782569631626237</v>
      </c>
      <c r="BT132" s="15">
        <f>'Investment Analysis'!EN132</f>
        <v>0.96219398822435676</v>
      </c>
      <c r="BU132" s="48">
        <v>13645.4</v>
      </c>
      <c r="BV132" s="18">
        <f t="shared" si="142"/>
        <v>0.45681787589177558</v>
      </c>
      <c r="BW132" s="15">
        <f>'Investment Analysis'!EU132</f>
        <v>7.5623030650243506E-2</v>
      </c>
      <c r="BX132" s="48">
        <v>21107.16</v>
      </c>
      <c r="BY132" s="18">
        <f t="shared" si="148"/>
        <v>-0.69464199999999998</v>
      </c>
      <c r="BZ132" s="15">
        <f>'Investment Analysis'!FB132</f>
        <v>0</v>
      </c>
      <c r="CA132" s="48">
        <v>20933.63</v>
      </c>
      <c r="CB132" s="18">
        <f t="shared" si="144"/>
        <v>-9.7688362068965473E-2</v>
      </c>
      <c r="CC132" s="15">
        <f>'Investment Analysis'!FI132</f>
        <v>-2.8605280974949184E-2</v>
      </c>
      <c r="CD132" s="48">
        <v>19273.810000000001</v>
      </c>
      <c r="CE132" s="18">
        <f>'Investment Analysis'!FR132</f>
        <v>6.4185841682263559E-2</v>
      </c>
      <c r="CF132" s="15">
        <f>'Investment Analysis'!FP132</f>
        <v>0.66253869969040236</v>
      </c>
      <c r="CG132" s="48">
        <v>5062.3100000000004</v>
      </c>
      <c r="CH132" s="18">
        <f>'Investment Analysis'!FR132</f>
        <v>6.4185841682263559E-2</v>
      </c>
      <c r="CI132" s="15">
        <f>'Investment Analysis'!FW132</f>
        <v>6.8044984664318922E-2</v>
      </c>
      <c r="CJ132" s="48"/>
      <c r="CK132" s="18">
        <f t="shared" si="149"/>
        <v>0</v>
      </c>
      <c r="CL132" s="15">
        <f>'Investment Analysis'!GD132</f>
        <v>0</v>
      </c>
      <c r="CM132" s="48">
        <v>36991.06</v>
      </c>
      <c r="CN132" s="18">
        <f t="shared" si="105"/>
        <v>0.48260761523046081</v>
      </c>
      <c r="CO132" s="15">
        <f>'Investment Analysis'!GT132</f>
        <v>-5.7247706422018305E-2</v>
      </c>
      <c r="CP132" s="48">
        <v>33354.300000000003</v>
      </c>
      <c r="CQ132" s="18">
        <f t="shared" si="106"/>
        <v>0.55018753224299732</v>
      </c>
      <c r="CR132" s="15">
        <f>'Investment Analysis'!HG132</f>
        <v>0.7845064883995283</v>
      </c>
      <c r="CS132" s="48">
        <v>3690</v>
      </c>
      <c r="CT132" s="18">
        <f t="shared" si="107"/>
        <v>-0.836708323007753</v>
      </c>
      <c r="CU132" s="15">
        <f>'Investment Analysis'!HN132</f>
        <v>17.729838709677423</v>
      </c>
      <c r="CV132" s="48">
        <v>8689.4500000000007</v>
      </c>
      <c r="CW132" s="18">
        <f t="shared" si="108"/>
        <v>-0.69837200826145063</v>
      </c>
      <c r="CX132" s="15">
        <f>'Investment Analysis'!IB132</f>
        <v>0.49187913125590182</v>
      </c>
      <c r="CY132" s="48">
        <v>11026</v>
      </c>
      <c r="CZ132" s="18">
        <f t="shared" si="109"/>
        <v>-0.38350573105954711</v>
      </c>
      <c r="DA132" s="15">
        <f>'Investment Analysis'!II132</f>
        <v>0.57514285714285707</v>
      </c>
      <c r="DB132" s="48">
        <v>6036.5</v>
      </c>
      <c r="DC132" s="18">
        <f t="shared" si="110"/>
        <v>7.0823539846556385E-2</v>
      </c>
      <c r="DD132" s="15">
        <f>'Investment Analysis'!IP132</f>
        <v>3.7156805311462606</v>
      </c>
      <c r="DE132" s="48">
        <v>22269</v>
      </c>
      <c r="DF132" s="18">
        <f>'Investment Analysis'!IY132</f>
        <v>0.44424985405720951</v>
      </c>
      <c r="DG132" s="15">
        <f>'Investment Analysis'!IW132</f>
        <v>3.066849315068493</v>
      </c>
      <c r="DH132" s="48">
        <v>22142.7</v>
      </c>
      <c r="DI132" s="18">
        <f t="shared" si="111"/>
        <v>2.421730127333416</v>
      </c>
      <c r="DJ132" s="15">
        <f>'Investment Analysis'!JD132</f>
        <v>0.49290048543689335</v>
      </c>
      <c r="DK132" s="48">
        <v>24870.5</v>
      </c>
      <c r="DL132" s="18">
        <f t="shared" si="112"/>
        <v>9.3256846454789225E-2</v>
      </c>
      <c r="DM132" s="15">
        <f>'Investment Analysis'!JK132</f>
        <v>0.22306916816248254</v>
      </c>
      <c r="DN132" s="48">
        <v>1078</v>
      </c>
      <c r="DO132" s="18">
        <f t="shared" si="113"/>
        <v>-7.8232857800276112E-3</v>
      </c>
      <c r="DP132" s="15">
        <f>'Investment Analysis'!HU132</f>
        <v>1.9609890109890109</v>
      </c>
      <c r="DQ132" s="48">
        <v>18501</v>
      </c>
      <c r="DR132" s="18">
        <f t="shared" si="114"/>
        <v>-0.3757044035768517</v>
      </c>
      <c r="DS132" s="15">
        <f>'Investment Analysis'!JR132</f>
        <v>-0.5586299983128058</v>
      </c>
      <c r="DT132" s="48">
        <v>23736</v>
      </c>
      <c r="DU132" s="18">
        <f t="shared" si="153"/>
        <v>8.1325928853754945</v>
      </c>
      <c r="DV132" s="15">
        <f>'Investment Analysis'!JY132</f>
        <v>-0.28063241106719361</v>
      </c>
      <c r="DW132" s="48">
        <v>4949.7</v>
      </c>
      <c r="DX132" s="18">
        <f t="shared" si="116"/>
        <v>-0.63701232032854205</v>
      </c>
      <c r="DY132" s="15">
        <f>'Investment Analysis'!KF132</f>
        <v>-7.3921971252566804E-2</v>
      </c>
      <c r="DZ132" s="48">
        <v>5312</v>
      </c>
      <c r="EA132" s="18">
        <f t="shared" si="147"/>
        <v>-0.73453273363318339</v>
      </c>
      <c r="EB132" s="15">
        <f>'Investment Analysis'!KM132</f>
        <v>3.3881516587677729</v>
      </c>
      <c r="EC132" s="48"/>
      <c r="ED132" s="18">
        <f>'Investment Analysis'!KV132</f>
        <v>0.6732673267326732</v>
      </c>
      <c r="EE132" s="15">
        <f>'Investment Analysis'!KT132</f>
        <v>-0.35496183206106874</v>
      </c>
      <c r="EF132" s="48">
        <v>14580</v>
      </c>
      <c r="EG132" s="18">
        <f t="shared" si="118"/>
        <v>-0.38775510204081631</v>
      </c>
      <c r="EH132" s="15">
        <f>'Investment Analysis'!LH132</f>
        <v>0.62768629639966522</v>
      </c>
      <c r="EI132" s="48">
        <v>7730.45</v>
      </c>
      <c r="EJ132" s="18">
        <f>'Investment Analysis'!LQ132</f>
        <v>0.52103311596982482</v>
      </c>
      <c r="EK132" s="15">
        <f>'Investment Analysis'!LO132</f>
        <v>0.35954285714285705</v>
      </c>
      <c r="EL132" s="48">
        <v>23445</v>
      </c>
      <c r="EM132" s="18" t="e">
        <f t="shared" si="152"/>
        <v>#DIV/0!</v>
      </c>
      <c r="EN132" s="15">
        <f>'Investment Analysis'!LX132</f>
        <v>0.68864864864864861</v>
      </c>
      <c r="EO132" s="48">
        <v>14200</v>
      </c>
      <c r="EP132" s="68">
        <f t="shared" si="143"/>
        <v>3.1048689138576777</v>
      </c>
      <c r="EQ132" s="15">
        <f>'Investment Analysis'!MC132</f>
        <v>-0.24269662921348309</v>
      </c>
      <c r="ER132" s="48"/>
      <c r="ES132" s="18">
        <f>'Investment Analysis'!LX132</f>
        <v>0.68864864864864861</v>
      </c>
      <c r="ET132" s="15">
        <f>'Investment Analysis'!LA132</f>
        <v>-0.45989156124009456</v>
      </c>
      <c r="EU132" s="48">
        <v>36393.5</v>
      </c>
      <c r="EV132" s="18">
        <f>'Investment Analysis'!ML132</f>
        <v>1.6373056994818656</v>
      </c>
      <c r="EW132" s="15">
        <f>'Investment Analysis'!MJ132</f>
        <v>6.545822102425876</v>
      </c>
      <c r="EX132" s="48">
        <v>61225.5</v>
      </c>
      <c r="EY132" s="18">
        <f t="shared" si="120"/>
        <v>-7.3709293089753769E-2</v>
      </c>
      <c r="EZ132" s="15">
        <f>'Investment Analysis'!MQ132</f>
        <v>0.14424146147736294</v>
      </c>
      <c r="FA132" s="48">
        <v>9712</v>
      </c>
      <c r="FB132" s="18">
        <f t="shared" si="121"/>
        <v>-0.36853055916775035</v>
      </c>
      <c r="FC132" s="15">
        <f>'Investment Analysis'!MX132</f>
        <v>-0.41830378533780549</v>
      </c>
      <c r="FD132" s="48">
        <v>18017.3</v>
      </c>
      <c r="FE132" s="18">
        <f t="shared" si="122"/>
        <v>0.13517685454705819</v>
      </c>
      <c r="FF132" s="15">
        <f>'Investment Analysis'!NE132</f>
        <v>0.89990403779434558</v>
      </c>
      <c r="FG132" s="48">
        <v>10782</v>
      </c>
      <c r="FH132" s="18">
        <f t="shared" si="123"/>
        <v>3.3500837520938024E-3</v>
      </c>
      <c r="FI132" s="15">
        <f>'Investment Analysis'!NL132</f>
        <v>-0.95244144501786432</v>
      </c>
      <c r="FJ132" s="48">
        <v>37040.5</v>
      </c>
      <c r="FK132" s="18">
        <f t="shared" si="124"/>
        <v>0.94475071404569877</v>
      </c>
      <c r="FL132" s="15">
        <f>'Investment Analysis'!NS132</f>
        <v>3.0306285714285712</v>
      </c>
      <c r="FM132" s="48">
        <v>2643.45</v>
      </c>
      <c r="FN132" s="18">
        <f t="shared" si="125"/>
        <v>-0.89583817671002386</v>
      </c>
      <c r="FO132" s="15">
        <f>'Investment Analysis'!NZ132</f>
        <v>2.6741010468821057E-3</v>
      </c>
      <c r="FP132" s="48">
        <v>19600</v>
      </c>
      <c r="FQ132" s="18">
        <f t="shared" si="126"/>
        <v>4.8128342245989303E-2</v>
      </c>
      <c r="FR132" s="15">
        <f>'Investment Analysis'!OG132</f>
        <v>-0.99133690787432971</v>
      </c>
      <c r="FS132" s="48">
        <v>54954</v>
      </c>
      <c r="FT132" s="18">
        <f t="shared" si="127"/>
        <v>1.1577877904408516</v>
      </c>
      <c r="FU132" s="15">
        <f>'Investment Analysis'!ON132</f>
        <v>3.2996466431095404</v>
      </c>
      <c r="FV132" s="48">
        <v>20698.5</v>
      </c>
      <c r="FW132" s="18">
        <f t="shared" si="128"/>
        <v>0.34405844155844156</v>
      </c>
      <c r="FX132" s="15">
        <f>'Investment Analysis'!OU132</f>
        <v>-0.14285714285714293</v>
      </c>
      <c r="FY132" s="48">
        <v>18252.5</v>
      </c>
      <c r="FZ132" s="18">
        <f t="shared" si="129"/>
        <v>-6.5315008844740782E-3</v>
      </c>
      <c r="GA132" s="15">
        <f>'Investment Analysis'!PB132</f>
        <v>3.492923076923077</v>
      </c>
      <c r="GB132" s="48">
        <v>18813</v>
      </c>
      <c r="GC132" s="18">
        <f>'Investment Analysis'!PK132</f>
        <v>0.20001912685889167</v>
      </c>
      <c r="GD132" s="15">
        <f>'Investment Analysis'!PI132</f>
        <v>-0.27926479035037333</v>
      </c>
      <c r="GE132" s="48">
        <v>10670.4</v>
      </c>
      <c r="GF132" s="18">
        <f>'Investment Analysis'!PY132</f>
        <v>0.12085769980506825</v>
      </c>
      <c r="GG132" s="15">
        <f>'Investment Analysis'!PW132</f>
        <v>-0.3405963302752294</v>
      </c>
      <c r="GH132" s="48">
        <v>20602.400000000001</v>
      </c>
      <c r="GI132" s="18">
        <f>'Investment Analysis'!QF132</f>
        <v>0.16391989151976624</v>
      </c>
      <c r="GJ132" s="15">
        <f>'Investment Analysis'!QD132</f>
        <v>-0.3385399685823528</v>
      </c>
      <c r="GK132" s="48">
        <v>11046.1</v>
      </c>
      <c r="GL132" s="18">
        <f>'Investment Analysis'!QM132</f>
        <v>0.32307692307692298</v>
      </c>
      <c r="GM132" s="15">
        <f>'Investment Analysis'!QK132</f>
        <v>-0.31474103585657365</v>
      </c>
      <c r="GN132" s="48">
        <v>9859.5</v>
      </c>
      <c r="GO132" s="18">
        <f>'Investment Analysis'!QT132</f>
        <v>-4.6167247386759681E-2</v>
      </c>
      <c r="GP132" s="15">
        <f>'Investment Analysis'!QR132</f>
        <v>-0.98665252687778826</v>
      </c>
      <c r="GQ132" s="48">
        <v>4939</v>
      </c>
      <c r="GR132" s="18">
        <f>'Investment Analysis'!RA132</f>
        <v>-0.27176134041683697</v>
      </c>
      <c r="GS132" s="15">
        <f>'Investment Analysis'!QY132</f>
        <v>-0.49518413597733707</v>
      </c>
      <c r="GT132" s="48">
        <v>48452.5</v>
      </c>
      <c r="GU132" s="18">
        <f>'Investment Analysis'!RH132</f>
        <v>0.64929292929292926</v>
      </c>
      <c r="GV132" s="15">
        <f>'Investment Analysis'!RF132</f>
        <v>-0.11816807085763661</v>
      </c>
      <c r="GW132" s="48">
        <v>11324.5</v>
      </c>
      <c r="GX132" s="18">
        <f>'Investment Analysis'!RO132</f>
        <v>0.15133184221228146</v>
      </c>
      <c r="GY132" s="15">
        <f>'Investment Analysis'!RM132</f>
        <v>5.0607663048520254E-2</v>
      </c>
      <c r="GZ132" s="48">
        <v>2684</v>
      </c>
      <c r="HA132" s="18">
        <f>'Investment Analysis'!RV132</f>
        <v>-0.35604606525911708</v>
      </c>
      <c r="HB132" s="15">
        <f>'Investment Analysis'!RT132</f>
        <v>-8.333333333333337E-2</v>
      </c>
      <c r="HC132" s="48">
        <v>20448</v>
      </c>
      <c r="HD132" s="18">
        <f>'Investment Analysis'!SC132</f>
        <v>0.8024593415311384</v>
      </c>
      <c r="HE132" s="15">
        <f>'Investment Analysis'!SA132</f>
        <v>2.4500225462197437E-2</v>
      </c>
      <c r="HF132" s="48">
        <v>5930</v>
      </c>
      <c r="HG132" s="18">
        <f>'Investment Analysis'!SJ132</f>
        <v>-0.22280471821756229</v>
      </c>
      <c r="HH132" s="15">
        <f>'Investment Analysis'!SH132</f>
        <v>-5.1200000000000044E-2</v>
      </c>
      <c r="HI132" s="48">
        <v>7316</v>
      </c>
      <c r="HJ132" s="18">
        <f>'Investment Analysis'!SM132</f>
        <v>2.2222222222222105E-2</v>
      </c>
      <c r="HK132" s="15">
        <f>'Investment Analysis'!SK132</f>
        <v>0</v>
      </c>
      <c r="HL132" s="48">
        <v>10980</v>
      </c>
      <c r="HM132" s="18">
        <f>'Investment Analysis'!SP132</f>
        <v>0</v>
      </c>
      <c r="HN132" s="15">
        <f>'Investment Analysis'!SN132</f>
        <v>1.938655974774357E-2</v>
      </c>
      <c r="HO132" s="48">
        <v>5156.8500000000004</v>
      </c>
      <c r="HP132" s="18">
        <f>'Investment Analysis'!TE132</f>
        <v>1.1326923076923079</v>
      </c>
      <c r="HQ132" s="15">
        <f>'Investment Analysis'!TC132</f>
        <v>-0.17587317314837739</v>
      </c>
      <c r="HR132" s="48">
        <v>3242</v>
      </c>
      <c r="HS132" s="18">
        <f>'Investment Analysis'!TL132</f>
        <v>-3.7168141592920353E-2</v>
      </c>
      <c r="HT132" s="15">
        <f>'Investment Analysis'!TJ132</f>
        <v>-0.25818181818181812</v>
      </c>
      <c r="HU132" s="48"/>
      <c r="HV132" s="18">
        <f>'Investment Analysis'!TS132</f>
        <v>1.1741176470588237</v>
      </c>
      <c r="HW132" s="15">
        <f>'Investment Analysis'!TQ132</f>
        <v>-5.7232186454636083E-2</v>
      </c>
      <c r="HX132" s="48"/>
      <c r="HY132" s="18">
        <f>'Investment Analysis'!TZ132</f>
        <v>0.7192982456140351</v>
      </c>
      <c r="HZ132" s="15">
        <f>'Investment Analysis'!TX132</f>
        <v>-0.33333333333333337</v>
      </c>
      <c r="IA132" s="48"/>
      <c r="IB132" s="18">
        <f>'Investment Analysis'!UG132</f>
        <v>0</v>
      </c>
      <c r="IC132" s="15">
        <f>'Investment Analysis'!UE132</f>
        <v>0</v>
      </c>
      <c r="ID132" s="48"/>
      <c r="IE132" s="18">
        <f>'Investment Analysis'!UN132</f>
        <v>0</v>
      </c>
      <c r="IF132" s="15">
        <f>'Investment Analysis'!UL132</f>
        <v>0</v>
      </c>
      <c r="IG132" s="48"/>
      <c r="IH132" s="18">
        <f>'Investment Analysis'!UU132</f>
        <v>0</v>
      </c>
      <c r="II132" s="15">
        <f>'Investment Analysis'!US132</f>
        <v>0</v>
      </c>
      <c r="IJ132" s="48"/>
      <c r="IK132" s="18">
        <f>'Investment Analysis'!VB132</f>
        <v>0</v>
      </c>
      <c r="IL132" s="15">
        <f>'Investment Analysis'!UZ132</f>
        <v>0</v>
      </c>
      <c r="IM132" s="48"/>
      <c r="IN132" s="18">
        <f>'Investment Analysis'!VI132</f>
        <v>0</v>
      </c>
      <c r="IO132" s="15">
        <f>'Investment Analysis'!VG132</f>
        <v>0</v>
      </c>
      <c r="IP132" s="18"/>
      <c r="IQ132" s="18"/>
      <c r="IR132" s="18"/>
      <c r="IS132" s="108">
        <f t="shared" si="133"/>
        <v>13971.090000000782</v>
      </c>
      <c r="IT132" s="48">
        <f t="shared" si="134"/>
        <v>1124731.0900000008</v>
      </c>
      <c r="IU132" s="101">
        <f t="shared" si="130"/>
        <v>0</v>
      </c>
      <c r="IV132" s="101"/>
      <c r="IW132" s="15">
        <f t="shared" si="131"/>
        <v>8.4068410257092177E-2</v>
      </c>
      <c r="IX132" s="113">
        <f t="shared" si="132"/>
        <v>87221.760000000824</v>
      </c>
      <c r="IY132" s="21">
        <f t="shared" si="150"/>
        <v>0.36979140957563633</v>
      </c>
      <c r="IZ132" s="173">
        <f t="shared" si="151"/>
        <v>305578.20000000077</v>
      </c>
    </row>
    <row r="133" spans="1:260" x14ac:dyDescent="0.2">
      <c r="A133" s="3">
        <f>'Investment Analysis'!A133</f>
        <v>45839</v>
      </c>
      <c r="B133" s="4">
        <f>'Investment Analysis'!B133</f>
        <v>45839</v>
      </c>
      <c r="C133" s="27">
        <f>'Investment Analysis'!C133</f>
        <v>44494.94</v>
      </c>
      <c r="D133" s="14">
        <f>'Investment Analysis'!D133</f>
        <v>401.33000000000175</v>
      </c>
      <c r="E133" s="15">
        <f>'Investment Analysis'!E133</f>
        <v>9.101772342976721E-3</v>
      </c>
      <c r="F133" s="13">
        <f>'Investment Analysis'!G133</f>
        <v>6198.01</v>
      </c>
      <c r="G133" s="14">
        <f>'Investment Analysis'!H133</f>
        <v>-6.9299999999993815</v>
      </c>
      <c r="H133" s="15">
        <f>'Investment Analysis'!I133</f>
        <v>-1.1168520565870712E-3</v>
      </c>
      <c r="I133" s="13">
        <f>'Investment Analysis'!K133</f>
        <v>20202.89</v>
      </c>
      <c r="J133" s="14">
        <f>'Investment Analysis'!L133</f>
        <v>-166.84000000000015</v>
      </c>
      <c r="K133" s="15">
        <f>'Investment Analysis'!M133</f>
        <v>-8.1905847549280306E-3</v>
      </c>
      <c r="L133" s="41">
        <f>'Investment Analysis'!T133</f>
        <v>267.56992130428142</v>
      </c>
      <c r="M133" s="21">
        <f>'Investment Analysis'!V133</f>
        <v>1.0648280665805252E-3</v>
      </c>
      <c r="N133" s="21">
        <f>'Investment Analysis'!W133</f>
        <v>3.4208411796606192E-2</v>
      </c>
      <c r="P133" s="48">
        <f>'Investment Analysis'!Y133</f>
        <v>88099.38</v>
      </c>
      <c r="Q133" s="18"/>
      <c r="R133" s="83"/>
      <c r="S133" s="48">
        <v>4492.97</v>
      </c>
      <c r="T133" s="18">
        <f>'Investment Analysis'!AH133</f>
        <v>3.134216665933004E-2</v>
      </c>
      <c r="U133" s="15">
        <f>'Investment Analysis'!AF133</f>
        <v>0.42192146628633842</v>
      </c>
      <c r="V133" s="48">
        <v>7287.72</v>
      </c>
      <c r="W133" s="18">
        <f>'Investment Analysis'!AO133</f>
        <v>9.7004279600570564E-2</v>
      </c>
      <c r="X133" s="15">
        <f>'Investment Analysis'!AM133</f>
        <v>0.24032258064516121</v>
      </c>
      <c r="Y133" s="48">
        <v>9156.01</v>
      </c>
      <c r="Z133" s="18">
        <f t="shared" si="104"/>
        <v>-8.2196271050521227E-2</v>
      </c>
      <c r="AA133" s="15">
        <f>'Investment Analysis'!GM133</f>
        <v>-3.9153439153439072E-2</v>
      </c>
      <c r="AB133" s="48">
        <v>2591.64</v>
      </c>
      <c r="AC133" s="18">
        <f t="shared" si="156"/>
        <v>4.8549155088246341</v>
      </c>
      <c r="AD133" s="15">
        <f>'Investment Analysis'!AT133</f>
        <v>0.27214823393167337</v>
      </c>
      <c r="AE133" s="48">
        <v>11561.78</v>
      </c>
      <c r="AF133" s="18">
        <f>'Investment Analysis'!BC133</f>
        <v>5.7201625936627684E-2</v>
      </c>
      <c r="AG133" s="15">
        <f>'Investment Analysis'!BA133</f>
        <v>0.60976882923191655</v>
      </c>
      <c r="AH133" s="48"/>
      <c r="AI133" s="18">
        <f t="shared" si="157"/>
        <v>0</v>
      </c>
      <c r="AJ133" s="15">
        <f>'Investment Analysis'!BH133</f>
        <v>0</v>
      </c>
      <c r="AK133" s="48">
        <v>19980.919999999998</v>
      </c>
      <c r="AL133" s="18">
        <f t="shared" si="139"/>
        <v>6.013496230829217</v>
      </c>
      <c r="AM133" s="15">
        <f>'Investment Analysis'!BO133</f>
        <v>0.24570562478949134</v>
      </c>
      <c r="AN133" s="48">
        <v>15291.02</v>
      </c>
      <c r="AO133" s="18">
        <f t="shared" si="154"/>
        <v>8.7609956896551733</v>
      </c>
      <c r="AP133" s="15">
        <f>'Investment Analysis'!BV133</f>
        <v>0.12721417069243163</v>
      </c>
      <c r="AQ133" s="48">
        <v>5152.97</v>
      </c>
      <c r="AR133" s="18">
        <f t="shared" si="155"/>
        <v>2.8305940000000001</v>
      </c>
      <c r="AS133" s="15">
        <f>'Investment Analysis'!CC133</f>
        <v>0</v>
      </c>
      <c r="AT133" s="48">
        <v>23363.61</v>
      </c>
      <c r="AU133" s="18">
        <f>'Investment Analysis'!CL133</f>
        <v>-9.77881257275902E-2</v>
      </c>
      <c r="AV133" s="15">
        <f>'Investment Analysis'!CJ133</f>
        <v>2.5471386040357247E-2</v>
      </c>
      <c r="AW133" s="48">
        <v>18016.07</v>
      </c>
      <c r="AX133" s="18">
        <f t="shared" si="140"/>
        <v>4.0174089279218402E-2</v>
      </c>
      <c r="AY133" s="15">
        <f>'Investment Analysis'!CQ133</f>
        <v>5.1052967453733181E-2</v>
      </c>
      <c r="AZ133" s="48">
        <v>16036.07</v>
      </c>
      <c r="BA133" s="18">
        <f>'Investment Analysis'!CZ133</f>
        <v>1.877682403433484E-3</v>
      </c>
      <c r="BB133" s="15">
        <f>'Investment Analysis'!CX133</f>
        <v>0.16174183514774504</v>
      </c>
      <c r="BC133" s="48">
        <v>9587.34</v>
      </c>
      <c r="BD133" s="18">
        <f t="shared" si="158"/>
        <v>2.9425694651927095</v>
      </c>
      <c r="BE133" s="15">
        <f>'Investment Analysis'!DE133</f>
        <v>-6.538637402834932E-2</v>
      </c>
      <c r="BF133" s="48">
        <v>4727.96</v>
      </c>
      <c r="BG133" s="18">
        <f>'Investment Analysis'!DN133</f>
        <v>0.18477229601518044</v>
      </c>
      <c r="BH133" s="15">
        <f>'Investment Analysis'!DL133</f>
        <v>0.13137032842582116</v>
      </c>
      <c r="BI133" s="48">
        <v>2674.38</v>
      </c>
      <c r="BJ133" s="18">
        <f>'Investment Analysis'!EB133</f>
        <v>4.1828503137137693E-2</v>
      </c>
      <c r="BK133" s="15">
        <f>'Investment Analysis'!DZ133</f>
        <v>0.86072572038420492</v>
      </c>
      <c r="BL133" s="48">
        <v>20893.68</v>
      </c>
      <c r="BM133" s="18">
        <f>'Investment Analysis'!EI133</f>
        <v>3.1182212581344862E-2</v>
      </c>
      <c r="BN133" s="15">
        <f>'Investment Analysis'!EG133</f>
        <v>0.8083689966714217</v>
      </c>
      <c r="BO133" s="48">
        <v>10469.780000000001</v>
      </c>
      <c r="BP133" s="18">
        <f>'Investment Analysis'!DU133</f>
        <v>0.12815126050420175</v>
      </c>
      <c r="BQ133" s="15">
        <f>'Investment Analysis'!DS133</f>
        <v>0</v>
      </c>
      <c r="BR133" s="48">
        <v>11635.93</v>
      </c>
      <c r="BS133" s="18">
        <f>'Investment Analysis'!EP133</f>
        <v>0.12219227313566944</v>
      </c>
      <c r="BT133" s="15">
        <f>'Investment Analysis'!EN133</f>
        <v>0.93523396343352949</v>
      </c>
      <c r="BU133" s="48">
        <v>13885.24</v>
      </c>
      <c r="BV133" s="18">
        <f t="shared" si="142"/>
        <v>0.47296002153721889</v>
      </c>
      <c r="BW133" s="15">
        <f>'Investment Analysis'!EU133</f>
        <v>7.5623030650243506E-2</v>
      </c>
      <c r="BX133" s="48">
        <v>21107.16</v>
      </c>
      <c r="BY133" s="18">
        <f t="shared" si="148"/>
        <v>-0.69464199999999998</v>
      </c>
      <c r="BZ133" s="15">
        <f>'Investment Analysis'!FB133</f>
        <v>0</v>
      </c>
      <c r="CA133" s="48">
        <v>21021.17</v>
      </c>
      <c r="CB133" s="18">
        <f t="shared" si="144"/>
        <v>-9.3915086206896634E-2</v>
      </c>
      <c r="CC133" s="15">
        <f>'Investment Analysis'!FI133</f>
        <v>-2.4542992552471155E-2</v>
      </c>
      <c r="CD133" s="48">
        <v>19282.78</v>
      </c>
      <c r="CE133" s="18">
        <f>'Investment Analysis'!FR133</f>
        <v>6.4681272707255308E-2</v>
      </c>
      <c r="CF133" s="15">
        <f>'Investment Analysis'!FP133</f>
        <v>0.66331269349845201</v>
      </c>
      <c r="CG133" s="48">
        <v>5059.62</v>
      </c>
      <c r="CH133" s="18">
        <f>'Investment Analysis'!FR133</f>
        <v>6.4681272707255308E-2</v>
      </c>
      <c r="CI133" s="15">
        <f>'Investment Analysis'!FW133</f>
        <v>6.7476996478473217E-2</v>
      </c>
      <c r="CJ133" s="48"/>
      <c r="CK133" s="18">
        <f t="shared" si="149"/>
        <v>0</v>
      </c>
      <c r="CL133" s="15">
        <f>'Investment Analysis'!GD133</f>
        <v>0</v>
      </c>
      <c r="CM133" s="48">
        <v>36685.54</v>
      </c>
      <c r="CN133" s="18">
        <f t="shared" si="105"/>
        <v>0.47036232464929861</v>
      </c>
      <c r="CO133" s="15">
        <f>'Investment Analysis'!GT133</f>
        <v>-5.6513761467889875E-2</v>
      </c>
      <c r="CP133" s="48">
        <v>31574.55</v>
      </c>
      <c r="CQ133" s="18">
        <f t="shared" si="106"/>
        <v>0.46747117301766572</v>
      </c>
      <c r="CR133" s="15">
        <f>'Investment Analysis'!HG133</f>
        <v>0.68928711870119652</v>
      </c>
      <c r="CS133" s="48">
        <v>3710</v>
      </c>
      <c r="CT133" s="18">
        <f t="shared" si="107"/>
        <v>-0.83582327326795769</v>
      </c>
      <c r="CU133" s="15">
        <f>'Investment Analysis'!HN133</f>
        <v>16.366935483870968</v>
      </c>
      <c r="CV133" s="48">
        <v>8431.5</v>
      </c>
      <c r="CW133" s="18">
        <f t="shared" si="108"/>
        <v>-0.70732596282347227</v>
      </c>
      <c r="CX133" s="15">
        <f>'Investment Analysis'!IB133</f>
        <v>0.44759206798866857</v>
      </c>
      <c r="CY133" s="48">
        <v>10589.6</v>
      </c>
      <c r="CZ133" s="18">
        <f t="shared" si="109"/>
        <v>-0.40790606653620348</v>
      </c>
      <c r="DA133" s="15">
        <f>'Investment Analysis'!II133</f>
        <v>0.51280000000000003</v>
      </c>
      <c r="DB133" s="48">
        <v>6157.75</v>
      </c>
      <c r="DC133" s="18">
        <f t="shared" si="110"/>
        <v>9.2332254201960173E-2</v>
      </c>
      <c r="DD133" s="15">
        <f>'Investment Analysis'!IP133</f>
        <v>3.8098027728959187</v>
      </c>
      <c r="DE133" s="48">
        <v>21501</v>
      </c>
      <c r="DF133" s="18">
        <f>'Investment Analysis'!IY133</f>
        <v>0.3946293053123176</v>
      </c>
      <c r="DG133" s="15">
        <f>'Investment Analysis'!IW133</f>
        <v>2.927123287671233</v>
      </c>
      <c r="DH133" s="48">
        <v>21576.6</v>
      </c>
      <c r="DI133" s="18">
        <f t="shared" si="111"/>
        <v>2.334250216343182</v>
      </c>
      <c r="DJ133" s="15">
        <f>'Investment Analysis'!JD133</f>
        <v>0.45473300970873798</v>
      </c>
      <c r="DK133" s="48">
        <v>24602.5</v>
      </c>
      <c r="DL133" s="18">
        <f t="shared" si="112"/>
        <v>8.1476108839949005E-2</v>
      </c>
      <c r="DM133" s="15">
        <f>'Investment Analysis'!JK133</f>
        <v>0.20988959649856159</v>
      </c>
      <c r="DN133" s="48">
        <v>1092.4000000000001</v>
      </c>
      <c r="DO133" s="18">
        <f t="shared" si="113"/>
        <v>5.4302807179016028E-3</v>
      </c>
      <c r="DP133" s="15">
        <f>'Investment Analysis'!HU133</f>
        <v>2.0010989010989011</v>
      </c>
      <c r="DQ133" s="48">
        <v>17925.25</v>
      </c>
      <c r="DR133" s="18">
        <f t="shared" si="114"/>
        <v>-0.39513244474439008</v>
      </c>
      <c r="DS133" s="15">
        <f>'Investment Analysis'!JR133</f>
        <v>-0.56605365277543451</v>
      </c>
      <c r="DT133" s="48">
        <v>21672</v>
      </c>
      <c r="DU133" s="18">
        <f t="shared" si="153"/>
        <v>7.316782608695652</v>
      </c>
      <c r="DV133" s="15">
        <f>'Investment Analysis'!JY133</f>
        <v>-0.30830039525691694</v>
      </c>
      <c r="DW133" s="48">
        <v>4929.8</v>
      </c>
      <c r="DX133" s="18">
        <f t="shared" si="116"/>
        <v>-0.63847169257846881</v>
      </c>
      <c r="DY133" s="15">
        <f>'Investment Analysis'!KF133</f>
        <v>-4.0554414784394206E-2</v>
      </c>
      <c r="DZ133" s="48">
        <v>5316</v>
      </c>
      <c r="EA133" s="18">
        <f t="shared" si="147"/>
        <v>-0.73433283358320844</v>
      </c>
      <c r="EB133" s="15">
        <f>'Investment Analysis'!KM133</f>
        <v>3.1511848341232231</v>
      </c>
      <c r="EC133" s="48"/>
      <c r="ED133" s="18">
        <f>'Investment Analysis'!KV133</f>
        <v>0.61881188118811881</v>
      </c>
      <c r="EE133" s="15">
        <f>'Investment Analysis'!KT133</f>
        <v>-0.37595419847328249</v>
      </c>
      <c r="EF133" s="48">
        <v>13930</v>
      </c>
      <c r="EG133" s="18">
        <f t="shared" si="118"/>
        <v>-0.41504997060552618</v>
      </c>
      <c r="EH133" s="15">
        <f>'Investment Analysis'!LH133</f>
        <v>0.55512140664247844</v>
      </c>
      <c r="EI133" s="48">
        <v>7667.4</v>
      </c>
      <c r="EJ133" s="18">
        <f>'Investment Analysis'!LQ133</f>
        <v>0.5082470272343691</v>
      </c>
      <c r="EK133" s="15">
        <f>'Investment Analysis'!LO133</f>
        <v>0.34811428571428565</v>
      </c>
      <c r="EL133" s="48">
        <v>23295</v>
      </c>
      <c r="EM133" s="18" t="e">
        <f t="shared" si="152"/>
        <v>#DIV/0!</v>
      </c>
      <c r="EN133" s="15">
        <f>'Investment Analysis'!LX133</f>
        <v>0.67891891891891887</v>
      </c>
      <c r="EO133" s="48">
        <v>14200</v>
      </c>
      <c r="EP133" s="68">
        <f t="shared" si="143"/>
        <v>3.1048689138576777</v>
      </c>
      <c r="EQ133" s="15">
        <f>'Investment Analysis'!MC133</f>
        <v>-0.23415730337078655</v>
      </c>
      <c r="ER133" s="48"/>
      <c r="ES133" s="18">
        <f>'Investment Analysis'!LX133</f>
        <v>0.67891891891891887</v>
      </c>
      <c r="ET133" s="15">
        <f>'Investment Analysis'!LA133</f>
        <v>-0.44835256499374398</v>
      </c>
      <c r="EU133" s="48">
        <v>33631</v>
      </c>
      <c r="EV133" s="18">
        <f>'Investment Analysis'!ML133</f>
        <v>1.4371172868582196</v>
      </c>
      <c r="EW133" s="15">
        <f>'Investment Analysis'!MJ133</f>
        <v>5.9730458221024261</v>
      </c>
      <c r="EX133" s="48">
        <v>59657.25</v>
      </c>
      <c r="EY133" s="18">
        <f t="shared" si="120"/>
        <v>-9.7435606490411886E-2</v>
      </c>
      <c r="EZ133" s="15">
        <f>'Investment Analysis'!MQ133</f>
        <v>0.11493248610007942</v>
      </c>
      <c r="FA133" s="48">
        <v>9568</v>
      </c>
      <c r="FB133" s="18">
        <f t="shared" si="121"/>
        <v>-0.37789336801040313</v>
      </c>
      <c r="FC133" s="15">
        <f>'Investment Analysis'!MX133</f>
        <v>-0.42692860565404889</v>
      </c>
      <c r="FD133" s="48">
        <v>17431.400000000001</v>
      </c>
      <c r="FE133" s="18">
        <f t="shared" si="122"/>
        <v>9.826232689424011E-2</v>
      </c>
      <c r="FF133" s="15">
        <f>'Investment Analysis'!NE133</f>
        <v>0.83819295785044667</v>
      </c>
      <c r="FG133" s="48">
        <v>10746</v>
      </c>
      <c r="FH133" s="18">
        <f t="shared" si="123"/>
        <v>0</v>
      </c>
      <c r="FI133" s="15">
        <f>'Investment Analysis'!NL133</f>
        <v>-0.95260023818975781</v>
      </c>
      <c r="FJ133" s="48">
        <v>35420</v>
      </c>
      <c r="FK133" s="18">
        <f t="shared" si="124"/>
        <v>0.85966901881720414</v>
      </c>
      <c r="FL133" s="15">
        <f>'Investment Analysis'!NS133</f>
        <v>2.8552380952380951</v>
      </c>
      <c r="FM133" s="48">
        <v>2637.6</v>
      </c>
      <c r="FN133" s="18">
        <f t="shared" si="125"/>
        <v>-0.89606868860404365</v>
      </c>
      <c r="FO133" s="15">
        <f>'Investment Analysis'!NZ133</f>
        <v>4.551661356395796E-4</v>
      </c>
      <c r="FP133" s="48">
        <v>20300</v>
      </c>
      <c r="FQ133" s="18">
        <f t="shared" si="126"/>
        <v>8.5561497326203204E-2</v>
      </c>
      <c r="FR133" s="15">
        <f>'Investment Analysis'!OG133</f>
        <v>-0.99100456418664418</v>
      </c>
      <c r="FS133" s="48">
        <v>50613</v>
      </c>
      <c r="FT133" s="18">
        <f t="shared" si="127"/>
        <v>0.98733692611243629</v>
      </c>
      <c r="FU133" s="15">
        <f>'Investment Analysis'!ON133</f>
        <v>2.9743227326266193</v>
      </c>
      <c r="FV133" s="48">
        <v>19384.5</v>
      </c>
      <c r="FW133" s="18">
        <f t="shared" si="128"/>
        <v>0.25873376623376626</v>
      </c>
      <c r="FX133" s="15">
        <f>'Investment Analysis'!OU133</f>
        <v>-0.22857142857142854</v>
      </c>
      <c r="FY133" s="48">
        <v>18023.75</v>
      </c>
      <c r="FZ133" s="18">
        <f t="shared" si="129"/>
        <v>-1.8982174445502788E-2</v>
      </c>
      <c r="GA133" s="15">
        <f>'Investment Analysis'!PB133</f>
        <v>3.4366153846153846</v>
      </c>
      <c r="GB133" s="48">
        <v>18913.5</v>
      </c>
      <c r="GC133" s="18">
        <f>'Investment Analysis'!PK133</f>
        <v>0.2058528188208292</v>
      </c>
      <c r="GD133" s="15">
        <f>'Investment Analysis'!PI133</f>
        <v>-0.27576105686387131</v>
      </c>
      <c r="GE133" s="48">
        <v>10657.2</v>
      </c>
      <c r="GF133" s="18">
        <f>'Investment Analysis'!PY133</f>
        <v>0.12085769980506825</v>
      </c>
      <c r="GG133" s="15">
        <f>'Investment Analysis'!PW133</f>
        <v>-0.3405963302752294</v>
      </c>
      <c r="GH133" s="48">
        <v>20717.900000000001</v>
      </c>
      <c r="GI133" s="18">
        <f>'Investment Analysis'!QF133</f>
        <v>0.15155940335871493</v>
      </c>
      <c r="GJ133" s="15">
        <f>'Investment Analysis'!QD133</f>
        <v>-0.34556448027505254</v>
      </c>
      <c r="GK133" s="48">
        <v>10350.1</v>
      </c>
      <c r="GL133" s="18">
        <f>'Investment Analysis'!QM133</f>
        <v>0.41923076923076918</v>
      </c>
      <c r="GM133" s="15">
        <f>'Investment Analysis'!QK133</f>
        <v>-0.26494023904382463</v>
      </c>
      <c r="GN133" s="48">
        <v>9477</v>
      </c>
      <c r="GO133" s="18">
        <f>'Investment Analysis'!QT133</f>
        <v>-8.2752613240418202E-2</v>
      </c>
      <c r="GP133" s="15">
        <f>'Investment Analysis'!QR133</f>
        <v>-0.98716448475096907</v>
      </c>
      <c r="GQ133" s="48">
        <v>4915.8999999999996</v>
      </c>
      <c r="GR133" s="18">
        <f>'Investment Analysis'!RA133</f>
        <v>-0.23988557417245604</v>
      </c>
      <c r="GS133" s="15">
        <f>'Investment Analysis'!QY133</f>
        <v>-0.47308781869688382</v>
      </c>
      <c r="GT133" s="48">
        <v>46275</v>
      </c>
      <c r="GU133" s="18">
        <f>'Investment Analysis'!RH133</f>
        <v>0.64121212121212112</v>
      </c>
      <c r="GV133" s="15">
        <f>'Investment Analysis'!RF133</f>
        <v>-0.12248865845755026</v>
      </c>
      <c r="GW133" s="48">
        <v>11234</v>
      </c>
      <c r="GX133" s="18">
        <f>'Investment Analysis'!RO133</f>
        <v>0.1421309475396503</v>
      </c>
      <c r="GY133" s="15">
        <f>'Investment Analysis'!RM133</f>
        <v>4.2211707950644745E-2</v>
      </c>
      <c r="GZ133" s="48">
        <v>2636</v>
      </c>
      <c r="HA133" s="18">
        <f>'Investment Analysis'!RV133</f>
        <v>-0.3675623800383877</v>
      </c>
      <c r="HB133" s="15">
        <f>'Investment Analysis'!RT133</f>
        <v>-9.9726775956284208E-2</v>
      </c>
      <c r="HC133" s="48">
        <v>19602</v>
      </c>
      <c r="HD133" s="18">
        <f>'Investment Analysis'!SC133</f>
        <v>0.72788575961919888</v>
      </c>
      <c r="HE133" s="15">
        <f>'Investment Analysis'!SA133</f>
        <v>-1.7886667668720845E-2</v>
      </c>
      <c r="HF133" s="48">
        <v>5665</v>
      </c>
      <c r="HG133" s="18">
        <f>'Investment Analysis'!SJ133</f>
        <v>-0.25753604193971164</v>
      </c>
      <c r="HH133" s="15">
        <f>'Investment Analysis'!SH133</f>
        <v>-9.3599999999999989E-2</v>
      </c>
      <c r="HI133" s="48">
        <v>7576</v>
      </c>
      <c r="HJ133" s="18">
        <f>'Investment Analysis'!SM133</f>
        <v>-5.6763285024154508E-2</v>
      </c>
      <c r="HK133" s="15">
        <f>'Investment Analysis'!SK133</f>
        <v>0</v>
      </c>
      <c r="HL133" s="48">
        <v>11115</v>
      </c>
      <c r="HM133" s="18">
        <f>'Investment Analysis'!SP133</f>
        <v>0</v>
      </c>
      <c r="HN133" s="15">
        <f>'Investment Analysis'!SN133</f>
        <v>-5.7828113090735031E-2</v>
      </c>
      <c r="HO133" s="48">
        <v>4880.95</v>
      </c>
      <c r="HP133" s="18">
        <f>'Investment Analysis'!TE133</f>
        <v>1.0185897435897435</v>
      </c>
      <c r="HQ133" s="15">
        <f>'Investment Analysis'!TC133</f>
        <v>-0.21996532078275946</v>
      </c>
      <c r="HR133" s="48">
        <v>3339</v>
      </c>
      <c r="HS133" s="18">
        <f>'Investment Analysis'!TL133</f>
        <v>-4.1297935103244872E-2</v>
      </c>
      <c r="HT133" s="15">
        <f>'Investment Analysis'!TJ133</f>
        <v>-0.26136363636363635</v>
      </c>
      <c r="HU133" s="48"/>
      <c r="HV133" s="18">
        <f>'Investment Analysis'!TS133</f>
        <v>1.2104201680672271</v>
      </c>
      <c r="HW133" s="15">
        <f>'Investment Analysis'!TQ133</f>
        <v>-4.1490237805455632E-2</v>
      </c>
      <c r="HX133" s="48"/>
      <c r="HY133" s="18">
        <f>'Investment Analysis'!TZ133</f>
        <v>0.70760233918128657</v>
      </c>
      <c r="HZ133" s="15">
        <f>'Investment Analysis'!TX133</f>
        <v>-0.33786848072562364</v>
      </c>
      <c r="IA133" s="48"/>
      <c r="IB133" s="18">
        <f>'Investment Analysis'!UG133</f>
        <v>0</v>
      </c>
      <c r="IC133" s="15">
        <f>'Investment Analysis'!UE133</f>
        <v>0</v>
      </c>
      <c r="ID133" s="48"/>
      <c r="IE133" s="18">
        <f>'Investment Analysis'!UN133</f>
        <v>0</v>
      </c>
      <c r="IF133" s="15">
        <f>'Investment Analysis'!UL133</f>
        <v>0</v>
      </c>
      <c r="IG133" s="48"/>
      <c r="IH133" s="18">
        <f>'Investment Analysis'!UU133</f>
        <v>0</v>
      </c>
      <c r="II133" s="15">
        <f>'Investment Analysis'!US133</f>
        <v>0</v>
      </c>
      <c r="IJ133" s="48"/>
      <c r="IK133" s="18">
        <f>'Investment Analysis'!VB133</f>
        <v>0</v>
      </c>
      <c r="IL133" s="15">
        <f>'Investment Analysis'!UZ133</f>
        <v>0</v>
      </c>
      <c r="IM133" s="48"/>
      <c r="IN133" s="18">
        <f>'Investment Analysis'!VI133</f>
        <v>0</v>
      </c>
      <c r="IO133" s="15">
        <f>'Investment Analysis'!VG133</f>
        <v>0</v>
      </c>
      <c r="IP133" s="18"/>
      <c r="IQ133" s="18"/>
      <c r="IR133" s="18"/>
      <c r="IS133" s="108">
        <f t="shared" si="133"/>
        <v>-23731.950000000885</v>
      </c>
      <c r="IT133" s="48">
        <f t="shared" si="134"/>
        <v>1100999.1399999999</v>
      </c>
      <c r="IU133" s="101">
        <f t="shared" si="130"/>
        <v>0</v>
      </c>
      <c r="IV133" s="101"/>
      <c r="IW133" s="15">
        <f t="shared" si="131"/>
        <v>6.1194447282705344E-2</v>
      </c>
      <c r="IX133" s="113">
        <f t="shared" si="132"/>
        <v>63489.809999999939</v>
      </c>
      <c r="IY133" s="21">
        <f t="shared" si="150"/>
        <v>0.34107250475036138</v>
      </c>
      <c r="IZ133" s="173">
        <f t="shared" si="151"/>
        <v>281846.24999999988</v>
      </c>
    </row>
    <row r="134" spans="1:260" x14ac:dyDescent="0.2">
      <c r="A134" s="3">
        <f>'Investment Analysis'!A134</f>
        <v>45840</v>
      </c>
      <c r="B134" s="4">
        <f>'Investment Analysis'!B134</f>
        <v>45840</v>
      </c>
      <c r="C134" s="27">
        <f>'Investment Analysis'!C134</f>
        <v>44484.42</v>
      </c>
      <c r="D134" s="14">
        <f>'Investment Analysis'!D134</f>
        <v>-10.520000000004075</v>
      </c>
      <c r="E134" s="15">
        <f>'Investment Analysis'!E134</f>
        <v>-2.364313784894209E-4</v>
      </c>
      <c r="F134" s="13">
        <f>'Investment Analysis'!G134</f>
        <v>6227.41</v>
      </c>
      <c r="G134" s="14">
        <f>'Investment Analysis'!H134</f>
        <v>29.399999999999636</v>
      </c>
      <c r="H134" s="15">
        <f>'Investment Analysis'!I134</f>
        <v>4.743457980867994E-3</v>
      </c>
      <c r="I134" s="13">
        <f>'Investment Analysis'!K134</f>
        <v>20393.13</v>
      </c>
      <c r="J134" s="14">
        <f>'Investment Analysis'!L134</f>
        <v>190.2400000000016</v>
      </c>
      <c r="K134" s="15">
        <f>'Investment Analysis'!M134</f>
        <v>9.4164745736873088E-3</v>
      </c>
      <c r="L134" s="41">
        <f>'Investment Analysis'!T134</f>
        <v>268.13624293756061</v>
      </c>
      <c r="M134" s="21">
        <f>'Investment Analysis'!V134</f>
        <v>2.1165369803848944E-3</v>
      </c>
      <c r="N134" s="21">
        <f>'Investment Analysis'!W134</f>
        <v>3.6397352145598832E-2</v>
      </c>
      <c r="P134" s="48">
        <f>'Investment Analysis'!Y134</f>
        <v>112503.88</v>
      </c>
      <c r="Q134" s="18"/>
      <c r="R134" s="83"/>
      <c r="S134" s="48">
        <v>4489.41</v>
      </c>
      <c r="T134" s="18">
        <f>'Investment Analysis'!AH134</f>
        <v>4.0014086367037918E-2</v>
      </c>
      <c r="U134" s="15">
        <f>'Investment Analysis'!AF134</f>
        <v>0.43387752624871018</v>
      </c>
      <c r="V134" s="48">
        <v>7224.29</v>
      </c>
      <c r="W134" s="18">
        <f>'Investment Analysis'!AO134</f>
        <v>9.7479790775083078E-2</v>
      </c>
      <c r="X134" s="15">
        <f>'Investment Analysis'!AM134</f>
        <v>0.24086021505376326</v>
      </c>
      <c r="Y134" s="48">
        <v>9228.4599999999991</v>
      </c>
      <c r="Z134" s="18">
        <f t="shared" si="104"/>
        <v>-7.4933841218925504E-2</v>
      </c>
      <c r="AA134" s="15">
        <f>'Investment Analysis'!GM134</f>
        <v>-2.2751322751322738E-2</v>
      </c>
      <c r="AB134" s="48">
        <v>2587.94</v>
      </c>
      <c r="AC134" s="18">
        <f t="shared" si="156"/>
        <v>4.8535260983852799</v>
      </c>
      <c r="AD134" s="15">
        <f>'Investment Analysis'!AT134</f>
        <v>0.28199189345686165</v>
      </c>
      <c r="AE134" s="48">
        <v>11511.96</v>
      </c>
      <c r="AF134" s="18">
        <f>'Investment Analysis'!BC134</f>
        <v>6.2245947401929617E-2</v>
      </c>
      <c r="AG134" s="15">
        <f>'Investment Analysis'!BA134</f>
        <v>0.61744966442953031</v>
      </c>
      <c r="AH134" s="48"/>
      <c r="AI134" s="18">
        <f t="shared" si="157"/>
        <v>0</v>
      </c>
      <c r="AJ134" s="15">
        <f>'Investment Analysis'!BH134</f>
        <v>0</v>
      </c>
      <c r="AK134" s="48">
        <v>19915.98</v>
      </c>
      <c r="AL134" s="18">
        <f t="shared" si="139"/>
        <v>5.9966155445801919</v>
      </c>
      <c r="AM134" s="15">
        <f>'Investment Analysis'!BO134</f>
        <v>0.2531155271135061</v>
      </c>
      <c r="AN134" s="48">
        <v>15282</v>
      </c>
      <c r="AO134" s="18">
        <f t="shared" si="154"/>
        <v>8.7590517241379313</v>
      </c>
      <c r="AP134" s="15">
        <f>'Investment Analysis'!BV134</f>
        <v>0.13687600644122389</v>
      </c>
      <c r="AQ134" s="48">
        <v>5084.6400000000003</v>
      </c>
      <c r="AR134" s="18">
        <f t="shared" si="155"/>
        <v>2.8169279999999999</v>
      </c>
      <c r="AS134" s="15">
        <f>'Investment Analysis'!CC134</f>
        <v>0</v>
      </c>
      <c r="AT134" s="48">
        <v>5186.25</v>
      </c>
      <c r="AU134" s="18">
        <f>'Investment Analysis'!CL134</f>
        <v>-9.1967403958090804E-2</v>
      </c>
      <c r="AV134" s="15">
        <f>'Investment Analysis'!CJ134</f>
        <v>3.2087330466424042E-2</v>
      </c>
      <c r="AW134" s="48">
        <v>18009.82</v>
      </c>
      <c r="AX134" s="18">
        <f t="shared" si="140"/>
        <v>3.9849295847840756E-2</v>
      </c>
      <c r="AY134" s="15">
        <f>'Investment Analysis'!CQ134</f>
        <v>6.0306317804722308E-2</v>
      </c>
      <c r="AZ134" s="48">
        <v>16101.14</v>
      </c>
      <c r="BA134" s="18">
        <f>'Investment Analysis'!CZ134</f>
        <v>1.5021459227467872E-2</v>
      </c>
      <c r="BB134" s="15">
        <f>'Investment Analysis'!CX134</f>
        <v>0.17698289269051337</v>
      </c>
      <c r="BC134" s="48">
        <v>9604.58</v>
      </c>
      <c r="BD134" s="18">
        <f t="shared" si="158"/>
        <v>2.9442864256548154</v>
      </c>
      <c r="BE134" s="15">
        <f>'Investment Analysis'!DE134</f>
        <v>-5.5326931870141781E-2</v>
      </c>
      <c r="BF134" s="48">
        <v>4682.1899999999996</v>
      </c>
      <c r="BG134" s="18">
        <f>'Investment Analysis'!DN134</f>
        <v>0.18406072106261873</v>
      </c>
      <c r="BH134" s="15">
        <f>'Investment Analysis'!DL134</f>
        <v>0.13069082672706689</v>
      </c>
      <c r="BI134" s="48">
        <v>2708.42</v>
      </c>
      <c r="BJ134" s="18">
        <f>'Investment Analysis'!EB134</f>
        <v>6.483417986256354E-2</v>
      </c>
      <c r="BK134" s="15">
        <f>'Investment Analysis'!DZ134</f>
        <v>0.90181430096051252</v>
      </c>
      <c r="BL134" s="48">
        <v>20991.360000000001</v>
      </c>
      <c r="BM134" s="18">
        <f>'Investment Analysis'!EI134</f>
        <v>4.5553145336225585E-2</v>
      </c>
      <c r="BN134" s="15">
        <f>'Investment Analysis'!EG134</f>
        <v>0.83357108892058962</v>
      </c>
      <c r="BO134" s="48">
        <v>10409.120000000001</v>
      </c>
      <c r="BP134" s="18">
        <f>'Investment Analysis'!DU134</f>
        <v>0.13182773109243706</v>
      </c>
      <c r="BQ134" s="15">
        <f>'Investment Analysis'!DS134</f>
        <v>0</v>
      </c>
      <c r="BR134" s="48">
        <v>11578.31</v>
      </c>
      <c r="BS134" s="18">
        <f>'Investment Analysis'!EP134</f>
        <v>0.12695417789757421</v>
      </c>
      <c r="BT134" s="15">
        <f>'Investment Analysis'!EN134</f>
        <v>0.94344592500774704</v>
      </c>
      <c r="BU134" s="48">
        <v>13762.01</v>
      </c>
      <c r="BV134" s="18">
        <f t="shared" si="142"/>
        <v>0.46466617310539793</v>
      </c>
      <c r="BW134" s="15">
        <f>'Investment Analysis'!EU134</f>
        <v>9.4528788312804479E-2</v>
      </c>
      <c r="BX134" s="48">
        <v>21053.22</v>
      </c>
      <c r="BY134" s="18">
        <f t="shared" si="148"/>
        <v>-0.69733899999999993</v>
      </c>
      <c r="BZ134" s="15">
        <f>'Investment Analysis'!FB134</f>
        <v>0</v>
      </c>
      <c r="CA134" s="48">
        <v>21218.93</v>
      </c>
      <c r="CB134" s="18">
        <f t="shared" si="144"/>
        <v>-8.539094827586205E-2</v>
      </c>
      <c r="CC134" s="15">
        <f>'Investment Analysis'!FI134</f>
        <v>-6.4319566689234166E-3</v>
      </c>
      <c r="CD134" s="48">
        <v>19331.009999999998</v>
      </c>
      <c r="CE134" s="18">
        <f>'Investment Analysis'!FR134</f>
        <v>7.7067048332048887E-2</v>
      </c>
      <c r="CF134" s="15">
        <f>'Investment Analysis'!FP134</f>
        <v>0.6826625386996904</v>
      </c>
      <c r="CG134" s="48">
        <v>4910.4399999999996</v>
      </c>
      <c r="CH134" s="18">
        <f>'Investment Analysis'!FR134</f>
        <v>7.7067048332048887E-2</v>
      </c>
      <c r="CI134" s="15">
        <f>'Investment Analysis'!FW134</f>
        <v>4.543905486765875E-2</v>
      </c>
      <c r="CJ134" s="48"/>
      <c r="CK134" s="18">
        <f t="shared" si="149"/>
        <v>0</v>
      </c>
      <c r="CL134" s="15">
        <f>'Investment Analysis'!GD134</f>
        <v>0</v>
      </c>
      <c r="CM134" s="48">
        <v>36328.25</v>
      </c>
      <c r="CN134" s="18">
        <f t="shared" si="105"/>
        <v>0.45604208416833669</v>
      </c>
      <c r="CO134" s="15">
        <f>'Investment Analysis'!GT134</f>
        <v>-6.0550458715596278E-2</v>
      </c>
      <c r="CP134" s="48">
        <v>33143.25</v>
      </c>
      <c r="CQ134" s="18">
        <f t="shared" si="106"/>
        <v>0.54037868964459512</v>
      </c>
      <c r="CR134" s="15">
        <f>'Investment Analysis'!HG134</f>
        <v>0.77321498792202681</v>
      </c>
      <c r="CS134" s="48">
        <v>3770</v>
      </c>
      <c r="CT134" s="18">
        <f t="shared" si="107"/>
        <v>-0.83316812404857155</v>
      </c>
      <c r="CU134" s="15">
        <f>'Investment Analysis'!HN134</f>
        <v>16.451612903225808</v>
      </c>
      <c r="CV134" s="48">
        <v>8648.75</v>
      </c>
      <c r="CW134" s="18">
        <f t="shared" si="108"/>
        <v>-0.69978478574031966</v>
      </c>
      <c r="CX134" s="15">
        <f>'Investment Analysis'!IB134</f>
        <v>0.48489140698772421</v>
      </c>
      <c r="CY134" s="48">
        <v>10796</v>
      </c>
      <c r="CZ134" s="18">
        <f t="shared" si="109"/>
        <v>-0.39636566955549341</v>
      </c>
      <c r="DA134" s="15">
        <f>'Investment Analysis'!II134</f>
        <v>0.54228571428571415</v>
      </c>
      <c r="DB134" s="48">
        <v>6253.75</v>
      </c>
      <c r="DC134" s="18">
        <f t="shared" si="110"/>
        <v>0.10936183422768193</v>
      </c>
      <c r="DD134" s="15">
        <f>'Investment Analysis'!IP134</f>
        <v>3.8851786760398355</v>
      </c>
      <c r="DE134" s="48">
        <v>21498</v>
      </c>
      <c r="DF134" s="18">
        <f>'Investment Analysis'!IY134</f>
        <v>0.39482389569955256</v>
      </c>
      <c r="DG134" s="15">
        <f>'Investment Analysis'!IW134</f>
        <v>2.9276712328767127</v>
      </c>
      <c r="DH134" s="48">
        <v>21407.1</v>
      </c>
      <c r="DI134" s="18">
        <f t="shared" si="111"/>
        <v>2.3080572382247495</v>
      </c>
      <c r="DJ134" s="15">
        <f>'Investment Analysis'!JD134</f>
        <v>0.44330501618122992</v>
      </c>
      <c r="DK134" s="48">
        <v>24554.5</v>
      </c>
      <c r="DL134" s="18">
        <f t="shared" si="112"/>
        <v>7.9366125983559715E-2</v>
      </c>
      <c r="DM134" s="15">
        <f>'Investment Analysis'!JK134</f>
        <v>0.20752907620054581</v>
      </c>
      <c r="DN134" s="48">
        <v>1110.5</v>
      </c>
      <c r="DO134" s="18">
        <f t="shared" si="113"/>
        <v>2.208927749654855E-2</v>
      </c>
      <c r="DP134" s="15">
        <f>'Investment Analysis'!HU134</f>
        <v>2.0513736263736262</v>
      </c>
      <c r="DQ134" s="48">
        <v>17886.75</v>
      </c>
      <c r="DR134" s="18">
        <f t="shared" si="114"/>
        <v>-0.39643158427535008</v>
      </c>
      <c r="DS134" s="15">
        <f>'Investment Analysis'!JR134</f>
        <v>-0.5586299983128058</v>
      </c>
      <c r="DT134" s="48">
        <v>21126</v>
      </c>
      <c r="DU134" s="18">
        <f t="shared" si="153"/>
        <v>7.10097233201581</v>
      </c>
      <c r="DV134" s="15">
        <f>'Investment Analysis'!JY134</f>
        <v>-0.28458498023715406</v>
      </c>
      <c r="DW134" s="48">
        <v>4911.8</v>
      </c>
      <c r="DX134" s="18">
        <f t="shared" si="116"/>
        <v>-0.63979172777940752</v>
      </c>
      <c r="DY134" s="15">
        <f>'Investment Analysis'!KF134</f>
        <v>-1.2833675564681724E-2</v>
      </c>
      <c r="DZ134" s="48">
        <v>5394</v>
      </c>
      <c r="EA134" s="18">
        <f t="shared" si="147"/>
        <v>-0.73043478260869565</v>
      </c>
      <c r="EB134" s="15">
        <f>'Investment Analysis'!KM134</f>
        <v>3.2355450236966825</v>
      </c>
      <c r="EC134" s="48"/>
      <c r="ED134" s="18">
        <f>'Investment Analysis'!KV134</f>
        <v>0.71287128712871284</v>
      </c>
      <c r="EE134" s="15">
        <f>'Investment Analysis'!KT134</f>
        <v>-0.33969465648854963</v>
      </c>
      <c r="EF134" s="48">
        <v>14035</v>
      </c>
      <c r="EG134" s="18">
        <f t="shared" si="118"/>
        <v>-0.41064079952968841</v>
      </c>
      <c r="EH134" s="15">
        <f>'Investment Analysis'!LH134</f>
        <v>0.56600614010605643</v>
      </c>
      <c r="EI134" s="48">
        <v>7715.5</v>
      </c>
      <c r="EJ134" s="18">
        <f>'Investment Analysis'!LQ134</f>
        <v>0.51783659378596092</v>
      </c>
      <c r="EK134" s="15">
        <f>'Investment Analysis'!LO134</f>
        <v>0.35668571428571422</v>
      </c>
      <c r="EL134" s="48">
        <v>23355</v>
      </c>
      <c r="EM134" s="18" t="e">
        <f t="shared" si="152"/>
        <v>#DIV/0!</v>
      </c>
      <c r="EN134" s="15">
        <f>'Investment Analysis'!LX134</f>
        <v>0.68216216216216219</v>
      </c>
      <c r="EO134" s="48">
        <v>14390</v>
      </c>
      <c r="EP134" s="68">
        <f t="shared" si="143"/>
        <v>3.1617977528089889</v>
      </c>
      <c r="EQ134" s="15">
        <f>'Investment Analysis'!MC134</f>
        <v>-0.21528089887640445</v>
      </c>
      <c r="ER134" s="48"/>
      <c r="ES134" s="18">
        <f>'Investment Analysis'!LX134</f>
        <v>0.68216216216216219</v>
      </c>
      <c r="ET134" s="15">
        <f>'Investment Analysis'!LA134</f>
        <v>-0.41331850410120952</v>
      </c>
      <c r="EU134" s="48">
        <v>33364.5</v>
      </c>
      <c r="EV134" s="18">
        <f>'Investment Analysis'!ML134</f>
        <v>1.4201601507300989</v>
      </c>
      <c r="EW134" s="15">
        <f>'Investment Analysis'!MJ134</f>
        <v>5.9245283018867925</v>
      </c>
      <c r="EX134" s="48">
        <v>59827.25</v>
      </c>
      <c r="EY134" s="18">
        <f t="shared" si="120"/>
        <v>-9.4863648398199635E-2</v>
      </c>
      <c r="EZ134" s="15">
        <f>'Investment Analysis'!MQ134</f>
        <v>0.11890389197776011</v>
      </c>
      <c r="FA134" s="48">
        <v>9800</v>
      </c>
      <c r="FB134" s="18">
        <f t="shared" si="121"/>
        <v>-0.36280884265279584</v>
      </c>
      <c r="FC134" s="15">
        <f>'Investment Analysis'!MX134</f>
        <v>-0.4130330618112123</v>
      </c>
      <c r="FD134" s="48">
        <v>17132.5</v>
      </c>
      <c r="FE134" s="18">
        <f t="shared" si="122"/>
        <v>7.9430184352121291E-2</v>
      </c>
      <c r="FF134" s="15">
        <f>'Investment Analysis'!NE134</f>
        <v>0.80482763711522853</v>
      </c>
      <c r="FG134" s="48">
        <v>10854</v>
      </c>
      <c r="FH134" s="18">
        <f t="shared" si="123"/>
        <v>1.0050251256281407E-2</v>
      </c>
      <c r="FI134" s="15">
        <f>'Investment Analysis'!NL134</f>
        <v>-0.95212385867407701</v>
      </c>
      <c r="FJ134" s="48">
        <v>35354.9</v>
      </c>
      <c r="FK134" s="18">
        <f t="shared" si="124"/>
        <v>0.85625105006720426</v>
      </c>
      <c r="FL134" s="15">
        <f>'Investment Analysis'!NS134</f>
        <v>2.8492190476190475</v>
      </c>
      <c r="FM134" s="48">
        <v>2679.6</v>
      </c>
      <c r="FN134" s="18">
        <f t="shared" si="125"/>
        <v>-0.89441373141620995</v>
      </c>
      <c r="FO134" s="15">
        <f>'Investment Analysis'!NZ134</f>
        <v>1.6385980883022278E-2</v>
      </c>
      <c r="FP134" s="48">
        <v>22300</v>
      </c>
      <c r="FQ134" s="18">
        <f t="shared" si="126"/>
        <v>0.19251336898395721</v>
      </c>
      <c r="FR134" s="15">
        <f>'Investment Analysis'!OG134</f>
        <v>-0.99009615810697027</v>
      </c>
      <c r="FS134" s="48">
        <v>52938</v>
      </c>
      <c r="FT134" s="18">
        <f t="shared" si="127"/>
        <v>1.0786288541390583</v>
      </c>
      <c r="FU134" s="15">
        <f>'Investment Analysis'!ON134</f>
        <v>3.1521790341578324</v>
      </c>
      <c r="FV134" s="48">
        <v>19363.75</v>
      </c>
      <c r="FW134" s="18">
        <f t="shared" si="128"/>
        <v>0.25738636363636364</v>
      </c>
      <c r="FX134" s="15">
        <f>'Investment Analysis'!OU134</f>
        <v>-0.17142857142857146</v>
      </c>
      <c r="FY134" s="48">
        <v>18065</v>
      </c>
      <c r="FZ134" s="18">
        <f t="shared" si="129"/>
        <v>-1.6736971016464826E-2</v>
      </c>
      <c r="GA134" s="15">
        <f>'Investment Analysis'!PB134</f>
        <v>3.4470769230769229</v>
      </c>
      <c r="GB134" s="48">
        <v>19017</v>
      </c>
      <c r="GC134" s="18">
        <f>'Investment Analysis'!PK134</f>
        <v>0.21273848802180467</v>
      </c>
      <c r="GD134" s="15">
        <f>'Investment Analysis'!PI134</f>
        <v>-0.2716255025847214</v>
      </c>
      <c r="GE134" s="48">
        <v>10758</v>
      </c>
      <c r="GF134" s="18">
        <f>'Investment Analysis'!PY134</f>
        <v>0.22027290448343079</v>
      </c>
      <c r="GG134" s="15">
        <f>'Investment Analysis'!PW134</f>
        <v>-0.28211009174311935</v>
      </c>
      <c r="GH134" s="48">
        <v>20728.400000000001</v>
      </c>
      <c r="GI134" s="18">
        <f>'Investment Analysis'!QF134</f>
        <v>0.1503077083550641</v>
      </c>
      <c r="GJ134" s="15">
        <f>'Investment Analysis'!QD134</f>
        <v>-0.34627582323127537</v>
      </c>
      <c r="GK134" s="48">
        <v>10779.3</v>
      </c>
      <c r="GL134" s="18">
        <f>'Investment Analysis'!QM134</f>
        <v>0.41153846153846146</v>
      </c>
      <c r="GM134" s="15">
        <f>'Investment Analysis'!QK134</f>
        <v>-0.26892430278884455</v>
      </c>
      <c r="GN134" s="48">
        <v>9468</v>
      </c>
      <c r="GO134" s="18">
        <f>'Investment Analysis'!QT134</f>
        <v>-8.3623693379791017E-2</v>
      </c>
      <c r="GP134" s="15">
        <f>'Investment Analysis'!QR134</f>
        <v>-0.98717667422414002</v>
      </c>
      <c r="GQ134" s="48">
        <v>4932.95</v>
      </c>
      <c r="GR134" s="18">
        <f>'Investment Analysis'!RA134</f>
        <v>-0.23988557417245604</v>
      </c>
      <c r="GS134" s="15">
        <f>'Investment Analysis'!QY134</f>
        <v>-0.47308781869688382</v>
      </c>
      <c r="GT134" s="48">
        <v>46755</v>
      </c>
      <c r="GU134" s="18">
        <f>'Investment Analysis'!RH134</f>
        <v>0.68727272727272715</v>
      </c>
      <c r="GV134" s="15">
        <f>'Investment Analysis'!RF134</f>
        <v>-9.7861309138042807E-2</v>
      </c>
      <c r="GW134" s="48">
        <v>11680</v>
      </c>
      <c r="GX134" s="18">
        <f>'Investment Analysis'!RO134</f>
        <v>0.18818625457503055</v>
      </c>
      <c r="GY134" s="15">
        <f>'Investment Analysis'!RM134</f>
        <v>8.4237869932275694E-2</v>
      </c>
      <c r="GZ134" s="48">
        <v>2936</v>
      </c>
      <c r="HA134" s="18">
        <f>'Investment Analysis'!RV134</f>
        <v>-0.29606525911708254</v>
      </c>
      <c r="HB134" s="15">
        <f>'Investment Analysis'!RT134</f>
        <v>2.0491803278688088E-3</v>
      </c>
      <c r="HC134" s="48">
        <v>19818</v>
      </c>
      <c r="HD134" s="18">
        <f>'Investment Analysis'!SC134</f>
        <v>0.74692582308607713</v>
      </c>
      <c r="HE134" s="15">
        <f>'Investment Analysis'!SA134</f>
        <v>-7.0644821884863797E-3</v>
      </c>
      <c r="HF134" s="48">
        <v>6540</v>
      </c>
      <c r="HG134" s="18">
        <f>'Investment Analysis'!SJ134</f>
        <v>-0.14285714285714285</v>
      </c>
      <c r="HH134" s="15">
        <f>'Investment Analysis'!SH134</f>
        <v>4.6400000000000004E-2</v>
      </c>
      <c r="HI134" s="48">
        <v>7796</v>
      </c>
      <c r="HJ134" s="18">
        <f>'Investment Analysis'!SM134</f>
        <v>6.7861715749039611E-2</v>
      </c>
      <c r="HK134" s="15">
        <f>'Investment Analysis'!SK134</f>
        <v>0</v>
      </c>
      <c r="HL134" s="48">
        <v>11985</v>
      </c>
      <c r="HM134" s="18">
        <f>'Investment Analysis'!SP134</f>
        <v>0</v>
      </c>
      <c r="HN134" s="15">
        <f>'Investment Analysis'!SN134</f>
        <v>6.5745178768654711E-2</v>
      </c>
      <c r="HO134" s="48">
        <v>5017.3500000000004</v>
      </c>
      <c r="HP134" s="18">
        <f>'Investment Analysis'!TE134</f>
        <v>1.0749999999999997</v>
      </c>
      <c r="HQ134" s="15">
        <f>'Investment Analysis'!TC134</f>
        <v>-0.1981669556601437</v>
      </c>
      <c r="HR134" s="48">
        <v>3242</v>
      </c>
      <c r="HS134" s="18">
        <f>'Investment Analysis'!TL134</f>
        <v>-1.4749262536873168E-2</v>
      </c>
      <c r="HT134" s="15">
        <f>'Investment Analysis'!TJ134</f>
        <v>-0.24090909090909088</v>
      </c>
      <c r="HU134" s="48"/>
      <c r="HV134" s="18">
        <f>'Investment Analysis'!TS134</f>
        <v>1.362016806722689</v>
      </c>
      <c r="HW134" s="15">
        <f>'Investment Analysis'!TQ134</f>
        <v>2.4246973683251575E-2</v>
      </c>
      <c r="HX134" s="48"/>
      <c r="HY134" s="18">
        <f>'Investment Analysis'!TZ134</f>
        <v>0.74269005847953218</v>
      </c>
      <c r="HZ134" s="15">
        <f>'Investment Analysis'!TX134</f>
        <v>-0.32426303854875288</v>
      </c>
      <c r="IA134" s="48"/>
      <c r="IB134" s="18">
        <f>'Investment Analysis'!UG134</f>
        <v>0</v>
      </c>
      <c r="IC134" s="15">
        <f>'Investment Analysis'!UE134</f>
        <v>0</v>
      </c>
      <c r="ID134" s="48"/>
      <c r="IE134" s="18">
        <f>'Investment Analysis'!UN134</f>
        <v>0</v>
      </c>
      <c r="IF134" s="15">
        <f>'Investment Analysis'!UL134</f>
        <v>0</v>
      </c>
      <c r="IG134" s="48"/>
      <c r="IH134" s="18">
        <f>'Investment Analysis'!UU134</f>
        <v>0</v>
      </c>
      <c r="II134" s="15">
        <f>'Investment Analysis'!US134</f>
        <v>0</v>
      </c>
      <c r="IJ134" s="48"/>
      <c r="IK134" s="18">
        <f>'Investment Analysis'!VB134</f>
        <v>0</v>
      </c>
      <c r="IL134" s="15">
        <f>'Investment Analysis'!UZ134</f>
        <v>0</v>
      </c>
      <c r="IM134" s="48"/>
      <c r="IN134" s="18">
        <f>'Investment Analysis'!VI134</f>
        <v>0</v>
      </c>
      <c r="IO134" s="15">
        <f>'Investment Analysis'!VG134</f>
        <v>0</v>
      </c>
      <c r="IP134" s="18"/>
      <c r="IQ134" s="18"/>
      <c r="IR134" s="18"/>
      <c r="IS134" s="108">
        <f t="shared" si="133"/>
        <v>15832.870000000112</v>
      </c>
      <c r="IT134" s="48">
        <f t="shared" si="134"/>
        <v>1116832.01</v>
      </c>
      <c r="IU134" s="101">
        <f t="shared" si="130"/>
        <v>0</v>
      </c>
      <c r="IV134" s="101"/>
      <c r="IW134" s="15">
        <f t="shared" si="131"/>
        <v>7.6454907639240274E-2</v>
      </c>
      <c r="IX134" s="113">
        <f t="shared" si="132"/>
        <v>79322.680000000051</v>
      </c>
      <c r="IY134" s="21">
        <f t="shared" si="150"/>
        <v>0.3602324425827324</v>
      </c>
      <c r="IZ134" s="173">
        <f t="shared" si="151"/>
        <v>297679.12</v>
      </c>
    </row>
    <row r="135" spans="1:260" x14ac:dyDescent="0.2">
      <c r="A135" s="3">
        <f>'Investment Analysis'!A135</f>
        <v>45841</v>
      </c>
      <c r="B135" s="4">
        <f>'Investment Analysis'!B135</f>
        <v>45841</v>
      </c>
      <c r="C135" s="27">
        <f>'Investment Analysis'!C135</f>
        <v>44828.53</v>
      </c>
      <c r="D135" s="14">
        <f>'Investment Analysis'!D135</f>
        <v>344.11000000000058</v>
      </c>
      <c r="E135" s="15">
        <f>'Investment Analysis'!E135</f>
        <v>7.735517288974445E-3</v>
      </c>
      <c r="F135" s="13">
        <f>'Investment Analysis'!G135</f>
        <v>6279.35</v>
      </c>
      <c r="G135" s="14">
        <f>'Investment Analysis'!H135</f>
        <v>51.940000000000509</v>
      </c>
      <c r="H135" s="15">
        <f>'Investment Analysis'!I135</f>
        <v>8.3405460697144572E-3</v>
      </c>
      <c r="I135" s="13">
        <f>'Investment Analysis'!K135</f>
        <v>20601.099999999999</v>
      </c>
      <c r="J135" s="14">
        <f>'Investment Analysis'!L135</f>
        <v>207.96999999999753</v>
      </c>
      <c r="K135" s="15">
        <f>'Investment Analysis'!M135</f>
        <v>1.0198042183813741E-2</v>
      </c>
      <c r="L135" s="41">
        <f>'Investment Analysis'!T135</f>
        <v>269.34560724285899</v>
      </c>
      <c r="M135" s="21">
        <f>'Investment Analysis'!V135</f>
        <v>4.5102605005918478E-3</v>
      </c>
      <c r="N135" s="21">
        <f>'Investment Analysis'!W135</f>
        <v>4.1071774185899107E-2</v>
      </c>
      <c r="P135" s="48">
        <f>'Investment Analysis'!Y135</f>
        <v>105304.43</v>
      </c>
      <c r="Q135" s="18"/>
      <c r="R135" s="83"/>
      <c r="S135" s="48">
        <v>4537.1000000000004</v>
      </c>
      <c r="T135" s="18">
        <f>'Investment Analysis'!AH135</f>
        <v>5.1063080512391702E-2</v>
      </c>
      <c r="U135" s="15">
        <f>'Investment Analysis'!AF135</f>
        <v>0.44911088183528552</v>
      </c>
      <c r="V135" s="48">
        <v>7296.28</v>
      </c>
      <c r="W135" s="18">
        <f>'Investment Analysis'!AO135</f>
        <v>0.10841654778887291</v>
      </c>
      <c r="X135" s="15">
        <f>'Investment Analysis'!AM135</f>
        <v>0.25322580645161274</v>
      </c>
      <c r="Y135" s="48">
        <v>9273.42</v>
      </c>
      <c r="Z135" s="18">
        <f t="shared" si="104"/>
        <v>-7.0427024859663179E-2</v>
      </c>
      <c r="AA135" s="15">
        <f>'Investment Analysis'!GM135</f>
        <v>-1.7989417989417982E-2</v>
      </c>
      <c r="AB135" s="48">
        <v>2612.4899999999998</v>
      </c>
      <c r="AC135" s="18">
        <f t="shared" si="156"/>
        <v>4.8627450244085617</v>
      </c>
      <c r="AD135" s="15">
        <f>'Investment Analysis'!AT135</f>
        <v>0.29415170816444713</v>
      </c>
      <c r="AE135" s="48">
        <v>11609.62</v>
      </c>
      <c r="AF135" s="18">
        <f>'Investment Analysis'!BC135</f>
        <v>7.1257162446740838E-2</v>
      </c>
      <c r="AG135" s="15">
        <f>'Investment Analysis'!BA135</f>
        <v>0.63117076808351991</v>
      </c>
      <c r="AH135" s="48"/>
      <c r="AI135" s="18">
        <f t="shared" si="157"/>
        <v>0</v>
      </c>
      <c r="AJ135" s="15">
        <f>'Investment Analysis'!BH135</f>
        <v>0</v>
      </c>
      <c r="AK135" s="48">
        <v>20197.009999999998</v>
      </c>
      <c r="AL135" s="18">
        <f t="shared" si="139"/>
        <v>6.0696672731998955</v>
      </c>
      <c r="AM135" s="15">
        <f>'Investment Analysis'!BO135</f>
        <v>0.27079824856854146</v>
      </c>
      <c r="AN135" s="48">
        <v>15458.78</v>
      </c>
      <c r="AO135" s="18">
        <f t="shared" si="154"/>
        <v>8.7971508620689658</v>
      </c>
      <c r="AP135" s="15">
        <f>'Investment Analysis'!BV135</f>
        <v>0.15002683843263565</v>
      </c>
      <c r="AQ135" s="48">
        <v>5098.54</v>
      </c>
      <c r="AR135" s="18">
        <f t="shared" si="155"/>
        <v>2.8197080000000003</v>
      </c>
      <c r="AS135" s="15">
        <f>'Investment Analysis'!CC135</f>
        <v>0</v>
      </c>
      <c r="AT135" s="48">
        <v>5234.45</v>
      </c>
      <c r="AU135" s="18">
        <f>'Investment Analysis'!CL135</f>
        <v>-8.3527357392316676E-2</v>
      </c>
      <c r="AV135" s="15">
        <f>'Investment Analysis'!CJ135</f>
        <v>4.1680449884220906E-2</v>
      </c>
      <c r="AW135" s="48">
        <v>18210.36</v>
      </c>
      <c r="AX135" s="18">
        <f t="shared" si="140"/>
        <v>5.0270747804396436E-2</v>
      </c>
      <c r="AY135" s="15">
        <f>'Investment Analysis'!CQ135</f>
        <v>7.2112316528398265E-2</v>
      </c>
      <c r="AZ135" s="48">
        <v>16220.28</v>
      </c>
      <c r="BA135" s="18">
        <f>'Investment Analysis'!CZ135</f>
        <v>2.2532188841201617E-2</v>
      </c>
      <c r="BB135" s="15">
        <f>'Investment Analysis'!CX135</f>
        <v>0.18569206842923791</v>
      </c>
      <c r="BC135" s="48">
        <v>9660.3700000000008</v>
      </c>
      <c r="BD135" s="18">
        <f t="shared" si="158"/>
        <v>2.9498426451548654</v>
      </c>
      <c r="BE135" s="15">
        <f>'Investment Analysis'!DE135</f>
        <v>-4.9839963420210326E-2</v>
      </c>
      <c r="BF135" s="48">
        <v>4696.26</v>
      </c>
      <c r="BG135" s="18">
        <f>'Investment Analysis'!DN135</f>
        <v>0.18761859582542706</v>
      </c>
      <c r="BH135" s="15">
        <f>'Investment Analysis'!DL135</f>
        <v>0.1340883352208381</v>
      </c>
      <c r="BI135" s="48">
        <v>2735.78</v>
      </c>
      <c r="BJ135" s="18">
        <f>'Investment Analysis'!EB135</f>
        <v>7.5590080669256085E-2</v>
      </c>
      <c r="BK135" s="15">
        <f>'Investment Analysis'!DZ135</f>
        <v>0.92102454642476006</v>
      </c>
      <c r="BL135" s="48">
        <v>21312.55</v>
      </c>
      <c r="BM135" s="18">
        <f>'Investment Analysis'!EI135</f>
        <v>6.1550976138828518E-2</v>
      </c>
      <c r="BN135" s="15">
        <f>'Investment Analysis'!EG135</f>
        <v>0.86162624821683298</v>
      </c>
      <c r="BO135" s="48">
        <v>10467.08</v>
      </c>
      <c r="BP135" s="18">
        <f>'Investment Analysis'!DU135</f>
        <v>0.13813025210084048</v>
      </c>
      <c r="BQ135" s="15">
        <f>'Investment Analysis'!DS135</f>
        <v>0</v>
      </c>
      <c r="BR135" s="48">
        <v>11663.24</v>
      </c>
      <c r="BS135" s="18">
        <f>'Investment Analysis'!EP135</f>
        <v>0.13522012578616349</v>
      </c>
      <c r="BT135" s="15">
        <f>'Investment Analysis'!EN135</f>
        <v>0.95770065075921884</v>
      </c>
      <c r="BU135" s="48">
        <v>13938.5</v>
      </c>
      <c r="BV135" s="18">
        <f t="shared" si="142"/>
        <v>0.47654462242562928</v>
      </c>
      <c r="BW135" s="15">
        <f>'Investment Analysis'!EU135</f>
        <v>0.10856488112288762</v>
      </c>
      <c r="BX135" s="48">
        <v>21173.46</v>
      </c>
      <c r="BY135" s="18">
        <f t="shared" si="148"/>
        <v>-0.69132700000000002</v>
      </c>
      <c r="BZ135" s="15">
        <f>'Investment Analysis'!FB135</f>
        <v>0</v>
      </c>
      <c r="CA135" s="48">
        <v>21284</v>
      </c>
      <c r="CB135" s="18">
        <f t="shared" si="144"/>
        <v>-8.2586206896551731E-2</v>
      </c>
      <c r="CC135" s="15">
        <f>'Investment Analysis'!FI135</f>
        <v>-3.3852403520649244E-3</v>
      </c>
      <c r="CD135" s="48">
        <v>19469.330000000002</v>
      </c>
      <c r="CE135" s="18">
        <f>'Investment Analysis'!FR135</f>
        <v>8.4773753165253804E-2</v>
      </c>
      <c r="CF135" s="15">
        <f>'Investment Analysis'!FP135</f>
        <v>0.69470244238046097</v>
      </c>
      <c r="CG135" s="48">
        <v>4972.33</v>
      </c>
      <c r="CH135" s="18">
        <f>'Investment Analysis'!FR135</f>
        <v>8.4773753165253804E-2</v>
      </c>
      <c r="CI135" s="15">
        <f>'Investment Analysis'!FW135</f>
        <v>5.8616380779279754E-2</v>
      </c>
      <c r="CJ135" s="48"/>
      <c r="CK135" s="18">
        <f t="shared" si="149"/>
        <v>0</v>
      </c>
      <c r="CL135" s="15">
        <f>'Investment Analysis'!GD135</f>
        <v>0</v>
      </c>
      <c r="CM135" s="48">
        <v>36607.69</v>
      </c>
      <c r="CN135" s="18">
        <f t="shared" si="105"/>
        <v>0.46724208416833679</v>
      </c>
      <c r="CO135" s="15">
        <f>'Investment Analysis'!GT135</f>
        <v>-5.7981651376146727E-2</v>
      </c>
      <c r="CP135" s="48">
        <v>33111.75</v>
      </c>
      <c r="CQ135" s="18">
        <f t="shared" si="106"/>
        <v>0.53891468328662462</v>
      </c>
      <c r="CR135" s="15">
        <f>'Investment Analysis'!HG135</f>
        <v>0.77152968934329558</v>
      </c>
      <c r="CS135" s="48">
        <v>3780</v>
      </c>
      <c r="CT135" s="18">
        <f t="shared" si="107"/>
        <v>-0.83272559917867384</v>
      </c>
      <c r="CU135" s="15">
        <f>'Investment Analysis'!HN135</f>
        <v>17.008064516129032</v>
      </c>
      <c r="CV135" s="48">
        <v>8763.7000000000007</v>
      </c>
      <c r="CW135" s="18">
        <f t="shared" si="108"/>
        <v>-0.69579464394189217</v>
      </c>
      <c r="CX135" s="15">
        <f>'Investment Analysis'!IB135</f>
        <v>0.50462700661000937</v>
      </c>
      <c r="CY135" s="48">
        <v>11007.2</v>
      </c>
      <c r="CZ135" s="18">
        <f t="shared" si="109"/>
        <v>-0.38455689124965048</v>
      </c>
      <c r="DA135" s="15">
        <f>'Investment Analysis'!II135</f>
        <v>0.57245714285714289</v>
      </c>
      <c r="DB135" s="48">
        <v>6302</v>
      </c>
      <c r="DC135" s="18">
        <f t="shared" si="110"/>
        <v>0.11792097210519313</v>
      </c>
      <c r="DD135" s="15">
        <f>'Investment Analysis'!IP135</f>
        <v>3.9224760788908415</v>
      </c>
      <c r="DE135" s="48">
        <v>22035</v>
      </c>
      <c r="DF135" s="18">
        <f>'Investment Analysis'!IY135</f>
        <v>0.42926639424012458</v>
      </c>
      <c r="DG135" s="15">
        <f>'Investment Analysis'!IW135</f>
        <v>3.0246575342465754</v>
      </c>
      <c r="DH135" s="48">
        <v>21570.3</v>
      </c>
      <c r="DI135" s="18">
        <f t="shared" si="111"/>
        <v>2.3332766720237359</v>
      </c>
      <c r="DJ135" s="15">
        <f>'Investment Analysis'!JD135</f>
        <v>0.45430825242718453</v>
      </c>
      <c r="DK135" s="48">
        <v>24942</v>
      </c>
      <c r="DL135" s="18">
        <f t="shared" si="112"/>
        <v>9.639984175128577E-2</v>
      </c>
      <c r="DM135" s="15">
        <f>'Investment Analysis'!JK135</f>
        <v>0.22658535985640163</v>
      </c>
      <c r="DN135" s="48">
        <v>1122</v>
      </c>
      <c r="DO135" s="18">
        <f t="shared" si="113"/>
        <v>3.2673722963644729E-2</v>
      </c>
      <c r="DP135" s="15">
        <f>'Investment Analysis'!HU135</f>
        <v>2.082417582417583</v>
      </c>
      <c r="DQ135" s="48">
        <v>18490.5</v>
      </c>
      <c r="DR135" s="18">
        <f t="shared" si="114"/>
        <v>-0.37605871435802263</v>
      </c>
      <c r="DS135" s="15">
        <f>'Investment Analysis'!JR135</f>
        <v>-0.55930487599122669</v>
      </c>
      <c r="DT135" s="48">
        <v>21528</v>
      </c>
      <c r="DU135" s="18">
        <f t="shared" si="153"/>
        <v>7.2598656126482206</v>
      </c>
      <c r="DV135" s="15">
        <f>'Investment Analysis'!JY135</f>
        <v>-0.28063241106719361</v>
      </c>
      <c r="DW135" s="48">
        <v>4935.1000000000004</v>
      </c>
      <c r="DX135" s="18">
        <f t="shared" si="116"/>
        <v>-0.63808301554708124</v>
      </c>
      <c r="DY135" s="15">
        <f>'Investment Analysis'!KF135</f>
        <v>-1.0780287474332692E-2</v>
      </c>
      <c r="DZ135" s="48">
        <v>5398</v>
      </c>
      <c r="EA135" s="18">
        <f t="shared" si="147"/>
        <v>-0.7302348825587206</v>
      </c>
      <c r="EB135" s="15">
        <f>'Investment Analysis'!KM135</f>
        <v>3.4364928909952601</v>
      </c>
      <c r="EC135" s="48"/>
      <c r="ED135" s="18">
        <f>'Investment Analysis'!KV135</f>
        <v>0.68316831683168311</v>
      </c>
      <c r="EE135" s="15">
        <f>'Investment Analysis'!KT135</f>
        <v>-0.35114503816793896</v>
      </c>
      <c r="EF135" s="48">
        <v>13827.5</v>
      </c>
      <c r="EG135" s="18">
        <f t="shared" si="118"/>
        <v>-0.41935416141765347</v>
      </c>
      <c r="EH135" s="15">
        <f>'Investment Analysis'!LH135</f>
        <v>0.54367848171922983</v>
      </c>
      <c r="EI135" s="48">
        <v>7803.9</v>
      </c>
      <c r="EJ135" s="18">
        <f>'Investment Analysis'!LQ135</f>
        <v>0.53509781357882635</v>
      </c>
      <c r="EK135" s="15">
        <f>'Investment Analysis'!LO135</f>
        <v>0.37211428571428573</v>
      </c>
      <c r="EL135" s="48">
        <v>23790</v>
      </c>
      <c r="EM135" s="18" t="e">
        <f t="shared" si="152"/>
        <v>#DIV/0!</v>
      </c>
      <c r="EN135" s="15">
        <f>'Investment Analysis'!LX135</f>
        <v>0.71459459459459451</v>
      </c>
      <c r="EO135" s="48">
        <v>14600</v>
      </c>
      <c r="EP135" s="68">
        <f t="shared" si="143"/>
        <v>3.2247191011235956</v>
      </c>
      <c r="EQ135" s="15">
        <f>'Investment Analysis'!MC135</f>
        <v>-0.23730337078651689</v>
      </c>
      <c r="ER135" s="48"/>
      <c r="ES135" s="18">
        <f>'Investment Analysis'!LX135</f>
        <v>0.71459459459459451</v>
      </c>
      <c r="ET135" s="15">
        <f>'Investment Analysis'!LA135</f>
        <v>-0.33393577088836379</v>
      </c>
      <c r="EU135" s="48">
        <v>34918</v>
      </c>
      <c r="EV135" s="18">
        <f>'Investment Analysis'!ML135</f>
        <v>1.5303815355628825</v>
      </c>
      <c r="EW135" s="15">
        <f>'Investment Analysis'!MJ135</f>
        <v>6.2398921832884096</v>
      </c>
      <c r="EX135" s="48">
        <v>60736.75</v>
      </c>
      <c r="EY135" s="18">
        <f t="shared" si="120"/>
        <v>-8.1103672604864022E-2</v>
      </c>
      <c r="EZ135" s="15">
        <f>'Investment Analysis'!MQ135</f>
        <v>0.13510722795869731</v>
      </c>
      <c r="FA135" s="48">
        <v>9964</v>
      </c>
      <c r="FB135" s="18">
        <f t="shared" si="121"/>
        <v>-0.35214564369310791</v>
      </c>
      <c r="FC135" s="15">
        <f>'Investment Analysis'!MX135</f>
        <v>-0.40344992812649744</v>
      </c>
      <c r="FD135" s="48">
        <v>17281.599999999999</v>
      </c>
      <c r="FE135" s="18">
        <f t="shared" si="122"/>
        <v>8.8824203934021184E-2</v>
      </c>
      <c r="FF135" s="15">
        <f>'Investment Analysis'!NE135</f>
        <v>0.82239610245810879</v>
      </c>
      <c r="FG135" s="48">
        <v>10926</v>
      </c>
      <c r="FH135" s="18">
        <f t="shared" si="123"/>
        <v>1.675041876046901E-2</v>
      </c>
      <c r="FI135" s="15">
        <f>'Investment Analysis'!NL135</f>
        <v>-0.95180627233028969</v>
      </c>
      <c r="FJ135" s="48">
        <v>36192.800000000003</v>
      </c>
      <c r="FK135" s="18">
        <f t="shared" si="124"/>
        <v>0.90024361559139787</v>
      </c>
      <c r="FL135" s="15">
        <f>'Investment Analysis'!NS135</f>
        <v>2.9393523809523807</v>
      </c>
      <c r="FM135" s="48">
        <v>2692.95</v>
      </c>
      <c r="FN135" s="18">
        <f t="shared" si="125"/>
        <v>-0.89388769145293412</v>
      </c>
      <c r="FO135" s="15">
        <f>'Investment Analysis'!NZ135</f>
        <v>2.1449704142011895E-2</v>
      </c>
      <c r="FP135" s="48">
        <v>22100</v>
      </c>
      <c r="FQ135" s="18">
        <f t="shared" si="126"/>
        <v>0.18181818181818182</v>
      </c>
      <c r="FR135" s="15">
        <f>'Investment Analysis'!OG135</f>
        <v>-0.99020693933619885</v>
      </c>
      <c r="FS135" s="48">
        <v>52695</v>
      </c>
      <c r="FT135" s="18">
        <f t="shared" si="127"/>
        <v>1.0690873752098242</v>
      </c>
      <c r="FU135" s="15">
        <f>'Investment Analysis'!ON135</f>
        <v>3.1378091872791516</v>
      </c>
      <c r="FV135" s="48">
        <v>19887</v>
      </c>
      <c r="FW135" s="18">
        <f t="shared" si="128"/>
        <v>0.29136363636363638</v>
      </c>
      <c r="FX135" s="15">
        <f>'Investment Analysis'!OU135</f>
        <v>-7.6623376623376607E-2</v>
      </c>
      <c r="FY135" s="48">
        <v>18218.75</v>
      </c>
      <c r="FZ135" s="18">
        <f t="shared" si="129"/>
        <v>-8.3684855082324129E-3</v>
      </c>
      <c r="GA135" s="15">
        <f>'Investment Analysis'!PB135</f>
        <v>3.4846153846153847</v>
      </c>
      <c r="GB135" s="48">
        <v>19179.75</v>
      </c>
      <c r="GC135" s="18">
        <f>'Investment Analysis'!PK135</f>
        <v>0.22282790608712283</v>
      </c>
      <c r="GD135" s="15">
        <f>'Investment Analysis'!PI135</f>
        <v>-0.26556576680068927</v>
      </c>
      <c r="GE135" s="48">
        <v>10789.2</v>
      </c>
      <c r="GF135" s="18">
        <f>'Investment Analysis'!PY135</f>
        <v>0.20272904483430801</v>
      </c>
      <c r="GG135" s="15">
        <f>'Investment Analysis'!PW135</f>
        <v>-0.29243119266055051</v>
      </c>
      <c r="GH135" s="48">
        <v>21009.1</v>
      </c>
      <c r="GI135" s="18">
        <f>'Investment Analysis'!QF135</f>
        <v>0.16543235631584435</v>
      </c>
      <c r="GJ135" s="15">
        <f>'Investment Analysis'!QD135</f>
        <v>-0.33768042917691687</v>
      </c>
      <c r="GK135" s="48">
        <v>10550.2</v>
      </c>
      <c r="GL135" s="18">
        <f>'Investment Analysis'!QM135</f>
        <v>0.35384615384615381</v>
      </c>
      <c r="GM135" s="15">
        <f>'Investment Analysis'!QK135</f>
        <v>-0.29880478087649398</v>
      </c>
      <c r="GN135" s="48">
        <v>8937</v>
      </c>
      <c r="GO135" s="18">
        <f>'Investment Analysis'!QT135</f>
        <v>-0.13501742160278751</v>
      </c>
      <c r="GP135" s="15">
        <f>'Investment Analysis'!QR135</f>
        <v>-0.9878958531412273</v>
      </c>
      <c r="GQ135" s="48">
        <v>4980.8</v>
      </c>
      <c r="GR135" s="18">
        <f>'Investment Analysis'!RA135</f>
        <v>-0.20310584389047817</v>
      </c>
      <c r="GS135" s="15">
        <f>'Investment Analysis'!QY135</f>
        <v>-0.44759206798866852</v>
      </c>
      <c r="GT135" s="48">
        <v>48050</v>
      </c>
      <c r="GU135" s="18">
        <f>'Investment Analysis'!RH135</f>
        <v>0.77858585858585871</v>
      </c>
      <c r="GV135" s="15">
        <f>'Investment Analysis'!RF135</f>
        <v>-4.9038669259019139E-2</v>
      </c>
      <c r="GW135" s="48">
        <v>11740</v>
      </c>
      <c r="GX135" s="18">
        <f>'Investment Analysis'!RO135</f>
        <v>0.1935746238308256</v>
      </c>
      <c r="GY135" s="15">
        <f>'Investment Analysis'!RM135</f>
        <v>8.9154838111142026E-2</v>
      </c>
      <c r="GZ135" s="48">
        <v>2900</v>
      </c>
      <c r="HA135" s="18">
        <f>'Investment Analysis'!RV135</f>
        <v>-0.30422264875239924</v>
      </c>
      <c r="HB135" s="15">
        <f>'Investment Analysis'!RT135</f>
        <v>-9.5628415300546832E-3</v>
      </c>
      <c r="HC135" s="48">
        <v>20154</v>
      </c>
      <c r="HD135" s="18">
        <f>'Investment Analysis'!SC135</f>
        <v>0.77654369959011005</v>
      </c>
      <c r="HE135" s="15">
        <f>'Investment Analysis'!SA135</f>
        <v>9.7700285585451026E-3</v>
      </c>
      <c r="HF135" s="48">
        <v>6725</v>
      </c>
      <c r="HG135" s="18">
        <f>'Investment Analysis'!SJ135</f>
        <v>-0.11861074705111406</v>
      </c>
      <c r="HH135" s="15">
        <f>'Investment Analysis'!SH135</f>
        <v>7.5999999999999943E-2</v>
      </c>
      <c r="HI135" s="48">
        <v>7812</v>
      </c>
      <c r="HJ135" s="18">
        <f>'Investment Analysis'!SM135</f>
        <v>4.4364508393285415E-2</v>
      </c>
      <c r="HK135" s="15">
        <f>'Investment Analysis'!SK135</f>
        <v>0</v>
      </c>
      <c r="HL135" s="48">
        <v>12592.5</v>
      </c>
      <c r="HM135" s="18">
        <f>'Investment Analysis'!SP135</f>
        <v>0</v>
      </c>
      <c r="HN135" s="15">
        <f>'Investment Analysis'!SN135</f>
        <v>3.9854247892693567E-2</v>
      </c>
      <c r="HO135" s="48">
        <v>4935.2</v>
      </c>
      <c r="HP135" s="18">
        <f>'Investment Analysis'!TE135</f>
        <v>1.0410256410256411</v>
      </c>
      <c r="HQ135" s="15">
        <f>'Investment Analysis'!TC135</f>
        <v>-0.21129551647262815</v>
      </c>
      <c r="HR135" s="48">
        <f>3400-132</f>
        <v>3268</v>
      </c>
      <c r="HS135" s="18">
        <f>'Investment Analysis'!TL135</f>
        <v>1.8289085545722665E-2</v>
      </c>
      <c r="HT135" s="15">
        <f>'Investment Analysis'!TJ135</f>
        <v>-0.21545454545454545</v>
      </c>
      <c r="HU135" s="48"/>
      <c r="HV135" s="18">
        <f>'Investment Analysis'!TS135</f>
        <v>1.6252100840336132</v>
      </c>
      <c r="HW135" s="15">
        <f>'Investment Analysis'!TQ135</f>
        <v>0.13837610138980996</v>
      </c>
      <c r="HX135" s="48"/>
      <c r="HY135" s="18">
        <f>'Investment Analysis'!TZ135</f>
        <v>0.76023391812865493</v>
      </c>
      <c r="HZ135" s="15">
        <f>'Investment Analysis'!TX135</f>
        <v>-0.31746031746031755</v>
      </c>
      <c r="IA135" s="48"/>
      <c r="IB135" s="18">
        <f>'Investment Analysis'!UG135</f>
        <v>0</v>
      </c>
      <c r="IC135" s="15">
        <f>'Investment Analysis'!UE135</f>
        <v>0</v>
      </c>
      <c r="ID135" s="48"/>
      <c r="IE135" s="18">
        <f>'Investment Analysis'!UN135</f>
        <v>0</v>
      </c>
      <c r="IF135" s="15">
        <f>'Investment Analysis'!UL135</f>
        <v>0</v>
      </c>
      <c r="IG135" s="48"/>
      <c r="IH135" s="18">
        <f>'Investment Analysis'!UU135</f>
        <v>0</v>
      </c>
      <c r="II135" s="15">
        <f>'Investment Analysis'!US135</f>
        <v>0</v>
      </c>
      <c r="IJ135" s="48"/>
      <c r="IK135" s="18">
        <f>'Investment Analysis'!VB135</f>
        <v>0</v>
      </c>
      <c r="IL135" s="15">
        <f>'Investment Analysis'!UZ135</f>
        <v>0</v>
      </c>
      <c r="IM135" s="48"/>
      <c r="IN135" s="18">
        <f>'Investment Analysis'!VI135</f>
        <v>0</v>
      </c>
      <c r="IO135" s="15">
        <f>'Investment Analysis'!VG135</f>
        <v>0</v>
      </c>
      <c r="IP135" s="18"/>
      <c r="IQ135" s="18"/>
      <c r="IR135" s="18"/>
      <c r="IS135" s="108">
        <f t="shared" si="133"/>
        <v>4443.8899999998976</v>
      </c>
      <c r="IT135" s="48">
        <f t="shared" si="134"/>
        <v>1121275.8999999999</v>
      </c>
      <c r="IU135" s="101">
        <f t="shared" si="130"/>
        <v>3600</v>
      </c>
      <c r="IV135" s="101">
        <v>3600</v>
      </c>
      <c r="IW135" s="15">
        <f t="shared" si="131"/>
        <v>8.0738136591022219E-2</v>
      </c>
      <c r="IX135" s="113">
        <f t="shared" si="132"/>
        <v>83766.569999999949</v>
      </c>
      <c r="IY135" s="21">
        <f t="shared" si="150"/>
        <v>0.36561015718115281</v>
      </c>
      <c r="IZ135" s="173">
        <f t="shared" si="151"/>
        <v>302123.00999999989</v>
      </c>
    </row>
    <row r="136" spans="1:260" x14ac:dyDescent="0.2">
      <c r="A136" s="3">
        <f>'Investment Analysis'!A136</f>
        <v>45845</v>
      </c>
      <c r="B136" s="4">
        <f>'Investment Analysis'!B136</f>
        <v>45845</v>
      </c>
      <c r="C136" s="27">
        <f>'Investment Analysis'!C136</f>
        <v>44406.3</v>
      </c>
      <c r="D136" s="14">
        <f>'Investment Analysis'!D136</f>
        <v>-422.22999999999593</v>
      </c>
      <c r="E136" s="15">
        <f>'Investment Analysis'!E136</f>
        <v>-9.4187786215607777E-3</v>
      </c>
      <c r="F136" s="13">
        <f>'Investment Analysis'!G136</f>
        <v>6229.98</v>
      </c>
      <c r="G136" s="14">
        <f>'Investment Analysis'!H136</f>
        <v>-49.3700000000008</v>
      </c>
      <c r="H136" s="15">
        <f>'Investment Analysis'!I136</f>
        <v>-7.8622787390415887E-3</v>
      </c>
      <c r="I136" s="13">
        <f>'Investment Analysis'!K136</f>
        <v>20412.52</v>
      </c>
      <c r="J136" s="14">
        <f>'Investment Analysis'!L136</f>
        <v>-188.57999999999811</v>
      </c>
      <c r="K136" s="15">
        <f>'Investment Analysis'!M136</f>
        <v>-9.1538801326141866E-3</v>
      </c>
      <c r="L136" s="41">
        <f>'Investment Analysis'!T136</f>
        <v>268.04905071037058</v>
      </c>
      <c r="M136" s="21">
        <f>'Investment Analysis'!V136</f>
        <v>-4.813728153061551E-3</v>
      </c>
      <c r="N136" s="21">
        <f>'Investment Analysis'!W136</f>
        <v>3.6060337677142708E-2</v>
      </c>
      <c r="P136" s="48">
        <f>'Investment Analysis'!Y136</f>
        <v>105304.43</v>
      </c>
      <c r="Q136" s="18"/>
      <c r="R136" s="83"/>
      <c r="S136" s="48">
        <v>4503.66</v>
      </c>
      <c r="T136" s="18">
        <f>'Investment Analysis'!AH136</f>
        <v>4.3315578641545997E-2</v>
      </c>
      <c r="U136" s="15">
        <f>'Investment Analysis'!AF136</f>
        <v>0.43842932572677051</v>
      </c>
      <c r="V136" s="48">
        <v>7261.85</v>
      </c>
      <c r="W136" s="18">
        <f>'Investment Analysis'!AO136</f>
        <v>0.10318592486923434</v>
      </c>
      <c r="X136" s="15">
        <f>'Investment Analysis'!AM136</f>
        <v>0.24731182795698911</v>
      </c>
      <c r="Y136" s="48">
        <v>9143.52</v>
      </c>
      <c r="Z136" s="18">
        <f t="shared" si="104"/>
        <v>-8.3448275862068919E-2</v>
      </c>
      <c r="AA136" s="15">
        <f>'Investment Analysis'!GM136</f>
        <v>-3.1746031746031633E-2</v>
      </c>
      <c r="AB136" s="48">
        <v>2592.62</v>
      </c>
      <c r="AC136" s="18">
        <f t="shared" si="156"/>
        <v>4.8552835148328946</v>
      </c>
      <c r="AD136" s="15">
        <f>'Investment Analysis'!AT136</f>
        <v>0.28430804863925885</v>
      </c>
      <c r="AE136" s="48">
        <v>11518.86</v>
      </c>
      <c r="AF136" s="18">
        <f>'Investment Analysis'!BC136</f>
        <v>6.2882609334443423E-2</v>
      </c>
      <c r="AG136" s="15">
        <f>'Investment Analysis'!BA136</f>
        <v>0.61841909023117081</v>
      </c>
      <c r="AH136" s="48"/>
      <c r="AI136" s="18">
        <f t="shared" si="157"/>
        <v>0</v>
      </c>
      <c r="AJ136" s="15">
        <f>'Investment Analysis'!BH136</f>
        <v>0</v>
      </c>
      <c r="AK136" s="48">
        <v>20130.099999999999</v>
      </c>
      <c r="AL136" s="18">
        <f t="shared" si="139"/>
        <v>6.0522744996100855</v>
      </c>
      <c r="AM136" s="15">
        <f>'Investment Analysis'!BO136</f>
        <v>0.26658807679353302</v>
      </c>
      <c r="AN136" s="48">
        <v>15361.37</v>
      </c>
      <c r="AO136" s="18">
        <f t="shared" si="154"/>
        <v>8.7761573275862066</v>
      </c>
      <c r="AP136" s="15">
        <f>'Investment Analysis'!BV136</f>
        <v>0.14278046162104135</v>
      </c>
      <c r="AQ136" s="48">
        <v>5036.97</v>
      </c>
      <c r="AR136" s="18">
        <f t="shared" si="155"/>
        <v>2.8073940000000004</v>
      </c>
      <c r="AS136" s="15">
        <f>'Investment Analysis'!CC136</f>
        <v>0</v>
      </c>
      <c r="AT136" s="48">
        <v>5149.68</v>
      </c>
      <c r="AU136" s="18">
        <f>'Investment Analysis'!CL136</f>
        <v>-9.837019790454013E-2</v>
      </c>
      <c r="AV136" s="15">
        <f>'Investment Analysis'!CJ136</f>
        <v>2.4809791597750579E-2</v>
      </c>
      <c r="AW136" s="48">
        <v>18026.080000000002</v>
      </c>
      <c r="AX136" s="18">
        <f t="shared" si="140"/>
        <v>4.0694278438912941E-2</v>
      </c>
      <c r="AY136" s="15">
        <f>'Investment Analysis'!CQ136</f>
        <v>6.1263560944479836E-2</v>
      </c>
      <c r="AZ136" s="48">
        <v>16024.55</v>
      </c>
      <c r="BA136" s="18">
        <f>'Investment Analysis'!CZ136</f>
        <v>1.0193133047210179E-2</v>
      </c>
      <c r="BB136" s="15">
        <f>'Investment Analysis'!CX136</f>
        <v>0.17138413685847584</v>
      </c>
      <c r="BC136" s="48">
        <v>9506.9500000000007</v>
      </c>
      <c r="BD136" s="18">
        <f t="shared" si="158"/>
        <v>2.9345632905089132</v>
      </c>
      <c r="BE136" s="15">
        <f>'Investment Analysis'!DE136</f>
        <v>-6.4929126657521791E-2</v>
      </c>
      <c r="BF136" s="48">
        <v>4662.49</v>
      </c>
      <c r="BG136" s="18">
        <f>'Investment Analysis'!DN136</f>
        <v>0.17907969639468702</v>
      </c>
      <c r="BH136" s="15">
        <f>'Investment Analysis'!DL136</f>
        <v>0.12593431483578715</v>
      </c>
      <c r="BI136" s="48">
        <v>2691.7</v>
      </c>
      <c r="BJ136" s="18">
        <f>'Investment Analysis'!EB136</f>
        <v>5.8261129369584788E-2</v>
      </c>
      <c r="BK136" s="15">
        <f>'Investment Analysis'!DZ136</f>
        <v>0.89007470651013898</v>
      </c>
      <c r="BL136" s="48">
        <v>21105.69</v>
      </c>
      <c r="BM136" s="18">
        <f>'Investment Analysis'!EI136</f>
        <v>5.1247288503253809E-2</v>
      </c>
      <c r="BN136" s="15">
        <f>'Investment Analysis'!EG136</f>
        <v>0.84355682358535433</v>
      </c>
      <c r="BO136" s="48">
        <v>10358.4</v>
      </c>
      <c r="BP136" s="18">
        <f>'Investment Analysis'!DU136</f>
        <v>0.12631302521008411</v>
      </c>
      <c r="BQ136" s="15">
        <f>'Investment Analysis'!DS136</f>
        <v>0</v>
      </c>
      <c r="BR136" s="48">
        <v>11607.85</v>
      </c>
      <c r="BS136" s="18">
        <f>'Investment Analysis'!EP136</f>
        <v>0.12982929020664874</v>
      </c>
      <c r="BT136" s="15">
        <f>'Investment Analysis'!EN136</f>
        <v>0.94840409048651975</v>
      </c>
      <c r="BU136" s="48">
        <v>13794.43</v>
      </c>
      <c r="BV136" s="18">
        <f t="shared" si="142"/>
        <v>0.46684816260600354</v>
      </c>
      <c r="BW136" s="15">
        <f>'Investment Analysis'!EU136</f>
        <v>9.7106846175880862E-2</v>
      </c>
      <c r="BX136" s="48">
        <v>21413.94</v>
      </c>
      <c r="BY136" s="18">
        <f t="shared" si="148"/>
        <v>-0.6793030000000001</v>
      </c>
      <c r="BZ136" s="15">
        <f>'Investment Analysis'!FB136</f>
        <v>0</v>
      </c>
      <c r="CA136" s="48">
        <v>21103.26</v>
      </c>
      <c r="CB136" s="18">
        <f t="shared" si="144"/>
        <v>-9.0376724137931103E-2</v>
      </c>
      <c r="CC136" s="15">
        <f>'Investment Analysis'!FI136</f>
        <v>-1.1848341232227416E-2</v>
      </c>
      <c r="CD136" s="48">
        <v>19354.72</v>
      </c>
      <c r="CE136" s="18">
        <f>'Investment Analysis'!FR136</f>
        <v>7.8388197732026918E-2</v>
      </c>
      <c r="CF136" s="15">
        <f>'Investment Analysis'!FP136</f>
        <v>0.68472652218782248</v>
      </c>
      <c r="CG136" s="48">
        <v>4908.84</v>
      </c>
      <c r="CH136" s="18">
        <f>'Investment Analysis'!FR136</f>
        <v>7.8388197732026918E-2</v>
      </c>
      <c r="CI136" s="15">
        <f>'Investment Analysis'!FW136</f>
        <v>4.5098261956151298E-2</v>
      </c>
      <c r="CJ136" s="48"/>
      <c r="CK136" s="18">
        <f t="shared" si="149"/>
        <v>0</v>
      </c>
      <c r="CL136" s="15">
        <f>'Investment Analysis'!GD136</f>
        <v>0</v>
      </c>
      <c r="CM136" s="48">
        <v>36584.410000000003</v>
      </c>
      <c r="CN136" s="18">
        <f t="shared" si="105"/>
        <v>0.46630901803607228</v>
      </c>
      <c r="CO136" s="15">
        <f>'Investment Analysis'!GT136</f>
        <v>-6.9357798165137638E-2</v>
      </c>
      <c r="CP136" s="48">
        <v>30863.7</v>
      </c>
      <c r="CQ136" s="18">
        <f t="shared" si="106"/>
        <v>0.43443342953946551</v>
      </c>
      <c r="CR136" s="15">
        <f>'Investment Analysis'!HG136</f>
        <v>0.6512555474411551</v>
      </c>
      <c r="CS136" s="48">
        <v>4040</v>
      </c>
      <c r="CT136" s="18">
        <f t="shared" si="107"/>
        <v>-0.82121995256133395</v>
      </c>
      <c r="CU136" s="15">
        <f>'Investment Analysis'!HN136</f>
        <v>17.056451612903228</v>
      </c>
      <c r="CV136" s="48">
        <v>8703.2000000000007</v>
      </c>
      <c r="CW136" s="18">
        <f t="shared" si="108"/>
        <v>-0.69789471857264351</v>
      </c>
      <c r="CX136" s="15">
        <f>'Investment Analysis'!IB136</f>
        <v>0.49423984891406986</v>
      </c>
      <c r="CY136" s="48">
        <v>10967.2</v>
      </c>
      <c r="CZ136" s="18">
        <f t="shared" si="109"/>
        <v>-0.38679340229242376</v>
      </c>
      <c r="DA136" s="15">
        <f>'Investment Analysis'!II136</f>
        <v>0.56674285714285721</v>
      </c>
      <c r="DB136" s="48">
        <v>6338.25</v>
      </c>
      <c r="DC136" s="18">
        <f t="shared" si="110"/>
        <v>0.12435141247948911</v>
      </c>
      <c r="DD136" s="15">
        <f>'Investment Analysis'!IP136</f>
        <v>3.9515719586018352</v>
      </c>
      <c r="DE136" s="48">
        <v>22557</v>
      </c>
      <c r="DF136" s="18">
        <f>'Investment Analysis'!IY136</f>
        <v>0.4627359408445223</v>
      </c>
      <c r="DG136" s="15">
        <f>'Investment Analysis'!IW136</f>
        <v>3.1189041095890411</v>
      </c>
      <c r="DH136" s="48">
        <v>21550.5</v>
      </c>
      <c r="DI136" s="18">
        <f t="shared" si="111"/>
        <v>2.3302169613054766</v>
      </c>
      <c r="DJ136" s="15">
        <f>'Investment Analysis'!JD136</f>
        <v>0.4529733009708739</v>
      </c>
      <c r="DK136" s="48">
        <v>24886</v>
      </c>
      <c r="DL136" s="18">
        <f t="shared" si="112"/>
        <v>9.3938195085498263E-2</v>
      </c>
      <c r="DM136" s="15">
        <f>'Investment Analysis'!JK136</f>
        <v>0.22383141950871679</v>
      </c>
      <c r="DN136" s="48">
        <v>1111.0999999999999</v>
      </c>
      <c r="DO136" s="18">
        <f t="shared" si="113"/>
        <v>2.2641509433962179E-2</v>
      </c>
      <c r="DP136" s="15">
        <f>'Investment Analysis'!HU136</f>
        <v>2.052747252747253</v>
      </c>
      <c r="DQ136" s="48">
        <v>18663.75</v>
      </c>
      <c r="DR136" s="18">
        <f t="shared" si="114"/>
        <v>-0.37021258646870253</v>
      </c>
      <c r="DS136" s="15">
        <f>'Investment Analysis'!JR136</f>
        <v>-0.55930487599122669</v>
      </c>
      <c r="DT136" s="48">
        <v>22020</v>
      </c>
      <c r="DU136" s="18">
        <f t="shared" si="153"/>
        <v>7.4543320158102766</v>
      </c>
      <c r="DV136" s="15">
        <f>'Investment Analysis'!JY136</f>
        <v>-0.28458498023715406</v>
      </c>
      <c r="DW136" s="48">
        <v>4960.8999999999996</v>
      </c>
      <c r="DX136" s="18">
        <f t="shared" si="116"/>
        <v>-0.63619096509240247</v>
      </c>
      <c r="DY136" s="15">
        <f>'Investment Analysis'!KF136</f>
        <v>-1.6940451745379972E-2</v>
      </c>
      <c r="DZ136" s="48">
        <v>5544</v>
      </c>
      <c r="EA136" s="18">
        <f t="shared" si="147"/>
        <v>-0.72293853073463266</v>
      </c>
      <c r="EB136" s="15">
        <f>'Investment Analysis'!KM136</f>
        <v>3.3947867298578194</v>
      </c>
      <c r="EC136" s="48"/>
      <c r="ED136" s="18">
        <f>'Investment Analysis'!KV136</f>
        <v>0.64257425742574259</v>
      </c>
      <c r="EE136" s="15">
        <f>'Investment Analysis'!KT136</f>
        <v>-0.36679389312977101</v>
      </c>
      <c r="EF136" s="48">
        <v>14040</v>
      </c>
      <c r="EG136" s="18">
        <f t="shared" si="118"/>
        <v>-0.41043083900226757</v>
      </c>
      <c r="EH136" s="15">
        <f>'Investment Analysis'!LH136</f>
        <v>0.56712252302539778</v>
      </c>
      <c r="EI136" s="48">
        <v>7939.75</v>
      </c>
      <c r="EJ136" s="18">
        <f>'Investment Analysis'!LQ136</f>
        <v>0.56092571282444714</v>
      </c>
      <c r="EK136" s="15">
        <f>'Investment Analysis'!LO136</f>
        <v>0.3952</v>
      </c>
      <c r="EL136" s="48">
        <v>24075</v>
      </c>
      <c r="EM136" s="18" t="e">
        <f t="shared" si="152"/>
        <v>#DIV/0!</v>
      </c>
      <c r="EN136" s="15">
        <f>'Investment Analysis'!LX136</f>
        <v>0.73729729729729732</v>
      </c>
      <c r="EO136" s="48">
        <v>14680</v>
      </c>
      <c r="EP136" s="68">
        <f t="shared" si="143"/>
        <v>3.2486891385767791</v>
      </c>
      <c r="EQ136" s="15">
        <f>'Investment Analysis'!MC136</f>
        <v>-0.27146067415730335</v>
      </c>
      <c r="ER136" s="48"/>
      <c r="ES136" s="18">
        <f>'Investment Analysis'!LX136</f>
        <v>0.73729729729729732</v>
      </c>
      <c r="ET136" s="15">
        <f>'Investment Analysis'!LA136</f>
        <v>-0.34269428611149733</v>
      </c>
      <c r="EU136" s="48">
        <v>36361</v>
      </c>
      <c r="EV136" s="18">
        <f>'Investment Analysis'!ML136</f>
        <v>1.6396608572774376</v>
      </c>
      <c r="EW136" s="15">
        <f>'Investment Analysis'!MJ136</f>
        <v>6.5525606469002691</v>
      </c>
      <c r="EX136" s="48">
        <v>61110.75</v>
      </c>
      <c r="EY136" s="18">
        <f t="shared" si="120"/>
        <v>-7.5445364801997053E-2</v>
      </c>
      <c r="EZ136" s="15">
        <f>'Investment Analysis'!MQ136</f>
        <v>0.14217633042096905</v>
      </c>
      <c r="FA136" s="48">
        <v>10488</v>
      </c>
      <c r="FB136" s="18">
        <f t="shared" si="121"/>
        <v>-0.31807542262678806</v>
      </c>
      <c r="FC136" s="15">
        <f>'Investment Analysis'!MX136</f>
        <v>-0.37182558696693824</v>
      </c>
      <c r="FD136" s="48">
        <v>17405.5</v>
      </c>
      <c r="FE136" s="18">
        <f t="shared" si="122"/>
        <v>9.663050189644519E-2</v>
      </c>
      <c r="FF136" s="15">
        <f>'Investment Analysis'!NE136</f>
        <v>0.83472355503063422</v>
      </c>
      <c r="FG136" s="48">
        <v>11088</v>
      </c>
      <c r="FH136" s="18">
        <f t="shared" si="123"/>
        <v>3.1825795644891124E-2</v>
      </c>
      <c r="FI136" s="15">
        <f>'Investment Analysis'!NL136</f>
        <v>-0.9510917030567686</v>
      </c>
      <c r="FJ136" s="48">
        <v>37119.599999999999</v>
      </c>
      <c r="FK136" s="18">
        <f t="shared" si="124"/>
        <v>0.94890372983870941</v>
      </c>
      <c r="FL136" s="15">
        <f>'Investment Analysis'!NS136</f>
        <v>3.0409142857142859</v>
      </c>
      <c r="FM136" s="48">
        <v>2651.85</v>
      </c>
      <c r="FN136" s="18">
        <f t="shared" si="125"/>
        <v>-0.89550718527245721</v>
      </c>
      <c r="FO136" s="15">
        <f>'Investment Analysis'!NZ136</f>
        <v>5.860263996358678E-3</v>
      </c>
      <c r="FP136" s="48">
        <v>22700</v>
      </c>
      <c r="FQ136" s="18">
        <f t="shared" si="126"/>
        <v>0.21390374331550802</v>
      </c>
      <c r="FR136" s="15">
        <f>'Investment Analysis'!OG136</f>
        <v>-0.99000753312358758</v>
      </c>
      <c r="FS136" s="48">
        <v>55095</v>
      </c>
      <c r="FT136" s="18">
        <f t="shared" si="127"/>
        <v>1.1633242041405307</v>
      </c>
      <c r="FU136" s="15">
        <f>'Investment Analysis'!ON136</f>
        <v>3.3215547703180208</v>
      </c>
      <c r="FV136" s="48">
        <v>20054</v>
      </c>
      <c r="FW136" s="18">
        <f t="shared" si="128"/>
        <v>0.3022077922077922</v>
      </c>
      <c r="FX136" s="15">
        <f>'Investment Analysis'!OU136</f>
        <v>-0.13636363636363633</v>
      </c>
      <c r="FY136" s="48">
        <v>18240</v>
      </c>
      <c r="FZ136" s="18">
        <f t="shared" si="129"/>
        <v>-7.2118655599401277E-3</v>
      </c>
      <c r="GA136" s="15">
        <f>'Investment Analysis'!PB136</f>
        <v>3.4892307692307694</v>
      </c>
      <c r="GB136" s="48">
        <v>19232.25</v>
      </c>
      <c r="GC136" s="18">
        <f>'Investment Analysis'!PK136</f>
        <v>0.22641419212929767</v>
      </c>
      <c r="GD136" s="15">
        <f>'Investment Analysis'!PI136</f>
        <v>-0.26341183228029863</v>
      </c>
      <c r="GE136" s="48">
        <v>10094.4</v>
      </c>
      <c r="GF136" s="18">
        <f>'Investment Analysis'!PY136</f>
        <v>0.20077972709551661</v>
      </c>
      <c r="GG136" s="15">
        <f>'Investment Analysis'!PW136</f>
        <v>-0.29357798165137616</v>
      </c>
      <c r="GH136" s="48">
        <v>20948.2</v>
      </c>
      <c r="GI136" s="18">
        <f>'Investment Analysis'!QF136</f>
        <v>0.17330760404714712</v>
      </c>
      <c r="GJ136" s="15">
        <f>'Investment Analysis'!QD136</f>
        <v>-0.33320489641068196</v>
      </c>
      <c r="GK136" s="48">
        <v>10234.1</v>
      </c>
      <c r="GL136" s="18">
        <f>'Investment Analysis'!QM136</f>
        <v>0.3307692307692307</v>
      </c>
      <c r="GM136" s="15">
        <f>'Investment Analysis'!QK136</f>
        <v>-0.31075697211155373</v>
      </c>
      <c r="GN136" s="48">
        <v>8649</v>
      </c>
      <c r="GO136" s="18">
        <f>'Investment Analysis'!QT136</f>
        <v>-0.16289198606271785</v>
      </c>
      <c r="GP136" s="15">
        <f>'Investment Analysis'!QR136</f>
        <v>-0.98828591628269824</v>
      </c>
      <c r="GQ136" s="48">
        <v>5093.55</v>
      </c>
      <c r="GR136" s="18">
        <f>'Investment Analysis'!RA136</f>
        <v>-0.22353902738046594</v>
      </c>
      <c r="GS136" s="15">
        <f>'Investment Analysis'!QY136</f>
        <v>-0.46175637393767704</v>
      </c>
      <c r="GT136" s="48">
        <v>48425</v>
      </c>
      <c r="GU136" s="18">
        <f>'Investment Analysis'!RH136</f>
        <v>0.69212121212121225</v>
      </c>
      <c r="GV136" s="15">
        <f>'Investment Analysis'!RF136</f>
        <v>-9.5268956578094546E-2</v>
      </c>
      <c r="GW136" s="48">
        <v>11458.5</v>
      </c>
      <c r="GX136" s="18">
        <f>'Investment Analysis'!RO136</f>
        <v>0.16490443269621796</v>
      </c>
      <c r="GY136" s="15">
        <f>'Investment Analysis'!RM136</f>
        <v>6.2992856480192885E-2</v>
      </c>
      <c r="GZ136" s="48">
        <v>2900</v>
      </c>
      <c r="HA136" s="18">
        <f>'Investment Analysis'!RV136</f>
        <v>-0.30422264875239924</v>
      </c>
      <c r="HB136" s="15">
        <f>'Investment Analysis'!RT136</f>
        <v>-9.5628415300546832E-3</v>
      </c>
      <c r="HC136" s="48">
        <v>20868</v>
      </c>
      <c r="HD136" s="18">
        <f>'Investment Analysis'!SC136</f>
        <v>0.83948168716117955</v>
      </c>
      <c r="HE136" s="15">
        <f>'Investment Analysis'!SA136</f>
        <v>4.5543363895986788E-2</v>
      </c>
      <c r="HF136" s="48">
        <v>6875</v>
      </c>
      <c r="HG136" s="18">
        <f>'Investment Analysis'!SJ136</f>
        <v>-9.8951507208387926E-2</v>
      </c>
      <c r="HH136" s="15">
        <f>'Investment Analysis'!SH136</f>
        <v>0.1</v>
      </c>
      <c r="HI136" s="48">
        <v>7764</v>
      </c>
      <c r="HJ136" s="18">
        <f>'Investment Analysis'!SM136</f>
        <v>-4.3628013777267549E-2</v>
      </c>
      <c r="HK136" s="15">
        <f>'Investment Analysis'!SK136</f>
        <v>0</v>
      </c>
      <c r="HL136" s="48">
        <v>12570</v>
      </c>
      <c r="HM136" s="18">
        <f>'Investment Analysis'!SP136</f>
        <v>0</v>
      </c>
      <c r="HN136" s="15">
        <f>'Investment Analysis'!SN136</f>
        <v>-3.8814285624205996E-2</v>
      </c>
      <c r="HO136" s="48">
        <v>4812.75</v>
      </c>
      <c r="HP136" s="18">
        <f>'Investment Analysis'!TE136</f>
        <v>0.99038461538461553</v>
      </c>
      <c r="HQ136" s="15">
        <f>'Investment Analysis'!TC136</f>
        <v>-0.2308645033440673</v>
      </c>
      <c r="HR136" s="48">
        <v>3284.2</v>
      </c>
      <c r="HS136" s="18">
        <f>'Investment Analysis'!TL136</f>
        <v>-2.9498525073746337E-2</v>
      </c>
      <c r="HT136" s="15">
        <f>'Investment Analysis'!TJ136</f>
        <v>-0.25227272727272726</v>
      </c>
      <c r="HU136" s="48"/>
      <c r="HV136" s="18">
        <f>'Investment Analysis'!TS136</f>
        <v>1.472941176470588</v>
      </c>
      <c r="HW136" s="15">
        <f>'Investment Analysis'!TQ136</f>
        <v>7.2347372333525201E-2</v>
      </c>
      <c r="HX136" s="48"/>
      <c r="HY136" s="18">
        <f>'Investment Analysis'!TZ136</f>
        <v>0.783625730994152</v>
      </c>
      <c r="HZ136" s="15">
        <f>'Investment Analysis'!TX136</f>
        <v>-0.30839002267573701</v>
      </c>
      <c r="IA136" s="48"/>
      <c r="IB136" s="18">
        <f>'Investment Analysis'!UG136</f>
        <v>0</v>
      </c>
      <c r="IC136" s="15">
        <f>'Investment Analysis'!UE136</f>
        <v>0</v>
      </c>
      <c r="ID136" s="48"/>
      <c r="IE136" s="18">
        <f>'Investment Analysis'!UN136</f>
        <v>0</v>
      </c>
      <c r="IF136" s="15">
        <f>'Investment Analysis'!UL136</f>
        <v>0</v>
      </c>
      <c r="IG136" s="48"/>
      <c r="IH136" s="18">
        <f>'Investment Analysis'!UU136</f>
        <v>0</v>
      </c>
      <c r="II136" s="15">
        <f>'Investment Analysis'!US136</f>
        <v>0</v>
      </c>
      <c r="IJ136" s="48"/>
      <c r="IK136" s="18">
        <f>'Investment Analysis'!VB136</f>
        <v>0</v>
      </c>
      <c r="IL136" s="15">
        <f>'Investment Analysis'!UZ136</f>
        <v>0</v>
      </c>
      <c r="IM136" s="48"/>
      <c r="IN136" s="18">
        <f>'Investment Analysis'!VI136</f>
        <v>0</v>
      </c>
      <c r="IO136" s="15">
        <f>'Investment Analysis'!VG136</f>
        <v>0</v>
      </c>
      <c r="IP136" s="18"/>
      <c r="IQ136" s="18"/>
      <c r="IR136" s="18"/>
      <c r="IS136" s="108">
        <f t="shared" si="133"/>
        <v>4333.4699999999721</v>
      </c>
      <c r="IT136" s="48">
        <f t="shared" si="134"/>
        <v>1125609.3699999999</v>
      </c>
      <c r="IU136" s="101">
        <f t="shared" si="130"/>
        <v>0</v>
      </c>
      <c r="IV136" s="101"/>
      <c r="IW136" s="15">
        <f t="shared" si="131"/>
        <v>8.4914937584223874E-2</v>
      </c>
      <c r="IX136" s="113">
        <f t="shared" si="132"/>
        <v>88100.039999999921</v>
      </c>
      <c r="IY136" s="21">
        <f t="shared" si="150"/>
        <v>0.3708542484797262</v>
      </c>
      <c r="IZ136" s="173">
        <f t="shared" si="151"/>
        <v>306456.47999999986</v>
      </c>
    </row>
    <row r="137" spans="1:260" x14ac:dyDescent="0.2">
      <c r="A137" s="3">
        <f>'Investment Analysis'!A137</f>
        <v>45846</v>
      </c>
      <c r="B137" s="4">
        <f>'Investment Analysis'!B137</f>
        <v>45846</v>
      </c>
      <c r="C137" s="27">
        <f>'Investment Analysis'!C137</f>
        <v>44240.76</v>
      </c>
      <c r="D137" s="14">
        <f>'Investment Analysis'!D137</f>
        <v>-165.54000000000087</v>
      </c>
      <c r="E137" s="15">
        <f>'Investment Analysis'!E137</f>
        <v>-3.7278494267705452E-3</v>
      </c>
      <c r="F137" s="13">
        <f>'Investment Analysis'!G137</f>
        <v>6225.52</v>
      </c>
      <c r="G137" s="14">
        <f>'Investment Analysis'!H137</f>
        <v>-4.4599999999991269</v>
      </c>
      <c r="H137" s="15">
        <f>'Investment Analysis'!I137</f>
        <v>-7.1589314893452747E-4</v>
      </c>
      <c r="I137" s="13">
        <f>'Investment Analysis'!K137</f>
        <v>20418.46</v>
      </c>
      <c r="J137" s="14">
        <f>'Investment Analysis'!L137</f>
        <v>5.9399999999986903</v>
      </c>
      <c r="K137" s="15">
        <f>'Investment Analysis'!M137</f>
        <v>2.9099787777298882E-4</v>
      </c>
      <c r="L137" s="41">
        <f>'Investment Analysis'!T137</f>
        <v>267.81303528743666</v>
      </c>
      <c r="M137" s="21">
        <f>'Investment Analysis'!V137</f>
        <v>-8.8049341084566683E-4</v>
      </c>
      <c r="N137" s="21">
        <f>'Investment Analysis'!W137</f>
        <v>3.5148093376579446E-2</v>
      </c>
      <c r="P137" s="48">
        <f>'Investment Analysis'!Y137</f>
        <v>105304.43</v>
      </c>
      <c r="Q137" s="18"/>
      <c r="R137" s="83"/>
      <c r="S137" s="48">
        <v>4504.04</v>
      </c>
      <c r="T137" s="18">
        <f>'Investment Analysis'!AH137</f>
        <v>4.340361843553292E-2</v>
      </c>
      <c r="U137" s="15">
        <f>'Investment Analysis'!AF137</f>
        <v>0.43855070704618548</v>
      </c>
      <c r="V137" s="48">
        <v>7255.59</v>
      </c>
      <c r="W137" s="18">
        <f>'Investment Analysis'!AO137</f>
        <v>0.10223490252020916</v>
      </c>
      <c r="X137" s="15">
        <f>'Investment Analysis'!AM137</f>
        <v>0.24623655913978484</v>
      </c>
      <c r="Y137" s="48">
        <v>9193.48</v>
      </c>
      <c r="Z137" s="18">
        <f t="shared" si="104"/>
        <v>-7.8440256615878154E-2</v>
      </c>
      <c r="AA137" s="15">
        <f>'Investment Analysis'!GM137</f>
        <v>-2.6455026455026457E-2</v>
      </c>
      <c r="AB137" s="48">
        <v>2594.9499999999998</v>
      </c>
      <c r="AC137" s="18">
        <f t="shared" si="156"/>
        <v>4.856158467893354</v>
      </c>
      <c r="AD137" s="15">
        <f>'Investment Analysis'!AT137</f>
        <v>0.28546612623045742</v>
      </c>
      <c r="AE137" s="48">
        <v>11510.37</v>
      </c>
      <c r="AF137" s="18">
        <f>'Investment Analysis'!BC137</f>
        <v>6.209902541750334E-2</v>
      </c>
      <c r="AG137" s="15">
        <f>'Investment Analysis'!BA137</f>
        <v>0.61722595078299791</v>
      </c>
      <c r="AH137" s="48"/>
      <c r="AI137" s="18">
        <f t="shared" si="157"/>
        <v>0</v>
      </c>
      <c r="AJ137" s="15">
        <f>'Investment Analysis'!BH137</f>
        <v>0</v>
      </c>
      <c r="AK137" s="48">
        <v>19948.099999999999</v>
      </c>
      <c r="AL137" s="18">
        <f t="shared" si="139"/>
        <v>6.0049649077203009</v>
      </c>
      <c r="AM137" s="15">
        <f>'Investment Analysis'!BO137</f>
        <v>0.25513640956551026</v>
      </c>
      <c r="AN137" s="48">
        <v>15375.8</v>
      </c>
      <c r="AO137" s="18">
        <f t="shared" si="154"/>
        <v>8.7792672413793102</v>
      </c>
      <c r="AP137" s="15">
        <f>'Investment Analysis'!BV137</f>
        <v>0.1438539989264627</v>
      </c>
      <c r="AQ137" s="48">
        <v>5048.8900000000003</v>
      </c>
      <c r="AR137" s="18">
        <f t="shared" si="155"/>
        <v>2.8097779999999997</v>
      </c>
      <c r="AS137" s="15">
        <f>'Investment Analysis'!CC137</f>
        <v>0</v>
      </c>
      <c r="AT137" s="48">
        <v>5216.17</v>
      </c>
      <c r="AU137" s="18">
        <f>'Investment Analysis'!CL137</f>
        <v>-8.6728754365541338E-2</v>
      </c>
      <c r="AV137" s="15">
        <f>'Investment Analysis'!CJ137</f>
        <v>3.8041680449884173E-2</v>
      </c>
      <c r="AW137" s="48">
        <v>18053.18</v>
      </c>
      <c r="AX137" s="18">
        <f t="shared" si="140"/>
        <v>4.2102582757366329E-2</v>
      </c>
      <c r="AY137" s="15">
        <f>'Investment Analysis'!CQ137</f>
        <v>6.2858966177409145E-2</v>
      </c>
      <c r="AZ137" s="48">
        <v>16075.61</v>
      </c>
      <c r="BA137" s="18">
        <f>'Investment Analysis'!CZ137</f>
        <v>1.3412017167381975E-2</v>
      </c>
      <c r="BB137" s="15">
        <f>'Investment Analysis'!CX137</f>
        <v>0.17511664074650085</v>
      </c>
      <c r="BC137" s="48">
        <v>9572.0400000000009</v>
      </c>
      <c r="BD137" s="18">
        <f t="shared" si="158"/>
        <v>2.9410457125784286</v>
      </c>
      <c r="BE137" s="15">
        <f>'Investment Analysis'!DE137</f>
        <v>-5.8527663465935117E-2</v>
      </c>
      <c r="BF137" s="48">
        <v>4693.45</v>
      </c>
      <c r="BG137" s="18">
        <f>'Investment Analysis'!DN137</f>
        <v>0.18690702087286534</v>
      </c>
      <c r="BH137" s="15">
        <f>'Investment Analysis'!DL137</f>
        <v>0.13340883352208383</v>
      </c>
      <c r="BI137" s="48">
        <v>2731.22</v>
      </c>
      <c r="BJ137" s="18">
        <f>'Investment Analysis'!EB137</f>
        <v>7.3797430534807265E-2</v>
      </c>
      <c r="BK137" s="15">
        <f>'Investment Analysis'!DZ137</f>
        <v>0.91782283884738536</v>
      </c>
      <c r="BL137" s="48">
        <v>21203.67</v>
      </c>
      <c r="BM137" s="18">
        <f>'Investment Analysis'!EI137</f>
        <v>5.6127982646420826E-2</v>
      </c>
      <c r="BN137" s="15">
        <f>'Investment Analysis'!EG137</f>
        <v>0.8521160247265811</v>
      </c>
      <c r="BO137" s="48">
        <v>10387.379999999999</v>
      </c>
      <c r="BP137" s="18">
        <f>'Investment Analysis'!DU137</f>
        <v>0.12946428571428573</v>
      </c>
      <c r="BQ137" s="15">
        <f>'Investment Analysis'!DS137</f>
        <v>0</v>
      </c>
      <c r="BR137" s="48">
        <v>11532.16</v>
      </c>
      <c r="BS137" s="18">
        <f>'Investment Analysis'!EP137</f>
        <v>0.1224618149146452</v>
      </c>
      <c r="BT137" s="15">
        <f>'Investment Analysis'!EN137</f>
        <v>0.9356987914471645</v>
      </c>
      <c r="BU137" s="48">
        <v>13808.84</v>
      </c>
      <c r="BV137" s="18">
        <f t="shared" si="142"/>
        <v>0.46781801049939425</v>
      </c>
      <c r="BW137" s="15">
        <f>'Investment Analysis'!EU137</f>
        <v>9.8252649670581699E-2</v>
      </c>
      <c r="BX137" s="48">
        <v>20501.2</v>
      </c>
      <c r="BY137" s="18">
        <f t="shared" si="148"/>
        <v>-0.72493999999999992</v>
      </c>
      <c r="BZ137" s="15">
        <f>'Investment Analysis'!FB137</f>
        <v>0</v>
      </c>
      <c r="CA137" s="48">
        <v>21598.48</v>
      </c>
      <c r="CB137" s="18">
        <f t="shared" si="144"/>
        <v>-6.9031034482758644E-2</v>
      </c>
      <c r="CC137" s="15">
        <f>'Investment Analysis'!FI137</f>
        <v>1.1340555179417768E-2</v>
      </c>
      <c r="CD137" s="48">
        <v>19299.39</v>
      </c>
      <c r="CE137" s="18">
        <f>'Investment Analysis'!FR137</f>
        <v>7.5305515798744949E-2</v>
      </c>
      <c r="CF137" s="15">
        <f>'Investment Analysis'!FP137</f>
        <v>0.67991056071551426</v>
      </c>
      <c r="CG137" s="48">
        <v>4904.04</v>
      </c>
      <c r="CH137" s="18">
        <f>'Investment Analysis'!FR137</f>
        <v>7.5305515798744949E-2</v>
      </c>
      <c r="CI137" s="15">
        <f>'Investment Analysis'!FW137</f>
        <v>4.4075883221628941E-2</v>
      </c>
      <c r="CJ137" s="48"/>
      <c r="CK137" s="18">
        <f t="shared" si="149"/>
        <v>0</v>
      </c>
      <c r="CL137" s="15">
        <f>'Investment Analysis'!GD137</f>
        <v>0</v>
      </c>
      <c r="CM137" s="48">
        <v>36304.959999999999</v>
      </c>
      <c r="CN137" s="18">
        <f t="shared" si="105"/>
        <v>0.45510861723446888</v>
      </c>
      <c r="CO137" s="15">
        <f>'Investment Analysis'!GT137</f>
        <v>-6.7155963302752225E-2</v>
      </c>
      <c r="CP137" s="48">
        <v>31270.05</v>
      </c>
      <c r="CQ137" s="18">
        <f t="shared" si="106"/>
        <v>0.45331911155728449</v>
      </c>
      <c r="CR137" s="15">
        <f>'Investment Analysis'!HG137</f>
        <v>0.67299589910679181</v>
      </c>
      <c r="CS137" s="48">
        <v>4060</v>
      </c>
      <c r="CT137" s="18">
        <f t="shared" si="107"/>
        <v>-0.82033490282153854</v>
      </c>
      <c r="CU137" s="15">
        <f>'Investment Analysis'!HN137</f>
        <v>16.87903225806452</v>
      </c>
      <c r="CV137" s="48">
        <v>8800</v>
      </c>
      <c r="CW137" s="18">
        <f t="shared" si="108"/>
        <v>-0.69453459916344129</v>
      </c>
      <c r="CX137" s="15">
        <f>'Investment Analysis'!IB137</f>
        <v>0.51085930122757306</v>
      </c>
      <c r="CY137" s="48">
        <v>10872</v>
      </c>
      <c r="CZ137" s="18">
        <f t="shared" si="109"/>
        <v>-0.3921162985742242</v>
      </c>
      <c r="DA137" s="15">
        <f>'Investment Analysis'!II137</f>
        <v>0.55314285714285716</v>
      </c>
      <c r="DB137" s="48">
        <v>6198.75</v>
      </c>
      <c r="DC137" s="18">
        <f t="shared" si="110"/>
        <v>9.9605304004612177E-2</v>
      </c>
      <c r="DD137" s="15">
        <f>'Investment Analysis'!IP137</f>
        <v>3.840460847490724</v>
      </c>
      <c r="DE137" s="48">
        <v>21582</v>
      </c>
      <c r="DF137" s="18">
        <f>'Investment Analysis'!IY137</f>
        <v>0.39968865538042431</v>
      </c>
      <c r="DG137" s="15">
        <f>'Investment Analysis'!IW137</f>
        <v>2.9413698630136991</v>
      </c>
      <c r="DH137" s="48">
        <v>21620.1</v>
      </c>
      <c r="DI137" s="18">
        <f t="shared" si="111"/>
        <v>2.3409723080726912</v>
      </c>
      <c r="DJ137" s="15">
        <f>'Investment Analysis'!JD137</f>
        <v>0.45766585760517797</v>
      </c>
      <c r="DK137" s="48">
        <v>24831</v>
      </c>
      <c r="DL137" s="18">
        <f t="shared" si="112"/>
        <v>9.1520506395885534E-2</v>
      </c>
      <c r="DM137" s="15">
        <f>'Investment Analysis'!JK137</f>
        <v>0.22112665666724043</v>
      </c>
      <c r="DN137" s="48">
        <v>1141.9000000000001</v>
      </c>
      <c r="DO137" s="18">
        <f t="shared" si="113"/>
        <v>5.0989415554532985E-2</v>
      </c>
      <c r="DP137" s="15">
        <f>'Investment Analysis'!HU137</f>
        <v>2.1373626373626378</v>
      </c>
      <c r="DQ137" s="48">
        <v>18819.5</v>
      </c>
      <c r="DR137" s="18">
        <f t="shared" si="114"/>
        <v>-0.36495697654800069</v>
      </c>
      <c r="DS137" s="15">
        <f>'Investment Analysis'!JR137</f>
        <v>-0.56504133625780328</v>
      </c>
      <c r="DT137" s="48">
        <v>21048</v>
      </c>
      <c r="DU137" s="18">
        <f t="shared" si="153"/>
        <v>7.0701422924901181</v>
      </c>
      <c r="DV137" s="15">
        <f>'Investment Analysis'!JY137</f>
        <v>-0.3162055335968379</v>
      </c>
      <c r="DW137" s="48">
        <v>4929.2</v>
      </c>
      <c r="DX137" s="18">
        <f t="shared" si="116"/>
        <v>-0.63851569375183337</v>
      </c>
      <c r="DY137" s="15">
        <f>'Investment Analysis'!KF137</f>
        <v>3.7987679671457823E-2</v>
      </c>
      <c r="DZ137" s="48">
        <v>5220</v>
      </c>
      <c r="EA137" s="18">
        <f t="shared" si="147"/>
        <v>-0.73913043478260865</v>
      </c>
      <c r="EB137" s="15">
        <f>'Investment Analysis'!KM137</f>
        <v>3.4246445497630327</v>
      </c>
      <c r="EC137" s="48"/>
      <c r="ED137" s="18">
        <f>'Investment Analysis'!KV137</f>
        <v>0.70495049504950491</v>
      </c>
      <c r="EE137" s="15">
        <f>'Investment Analysis'!KT137</f>
        <v>-0.34274809160305347</v>
      </c>
      <c r="EF137" s="48">
        <v>13715</v>
      </c>
      <c r="EG137" s="18">
        <f t="shared" si="118"/>
        <v>-0.4240782732846225</v>
      </c>
      <c r="EH137" s="15">
        <f>'Investment Analysis'!LH137</f>
        <v>0.53056098241696914</v>
      </c>
      <c r="EI137" s="48">
        <v>7549.1</v>
      </c>
      <c r="EJ137" s="18">
        <f>'Investment Analysis'!LQ137</f>
        <v>0.48497634573583953</v>
      </c>
      <c r="EK137" s="15">
        <f>'Investment Analysis'!LO137</f>
        <v>0.32731428571428572</v>
      </c>
      <c r="EL137" s="48">
        <v>22785</v>
      </c>
      <c r="EM137" s="18" t="e">
        <f t="shared" si="152"/>
        <v>#DIV/0!</v>
      </c>
      <c r="EN137" s="15">
        <f>'Investment Analysis'!LX137</f>
        <v>0.64216216216216215</v>
      </c>
      <c r="EO137" s="48">
        <v>14290</v>
      </c>
      <c r="EP137" s="68">
        <f t="shared" si="143"/>
        <v>3.1318352059925094</v>
      </c>
      <c r="EQ137" s="15">
        <f>'Investment Analysis'!MC137</f>
        <v>-0.29168539325842696</v>
      </c>
      <c r="ER137" s="48"/>
      <c r="ES137" s="18">
        <f>'Investment Analysis'!LX137</f>
        <v>0.64216216216216215</v>
      </c>
      <c r="ET137" s="15">
        <f>'Investment Analysis'!LA137</f>
        <v>-0.36479911024607264</v>
      </c>
      <c r="EU137" s="48">
        <v>34788</v>
      </c>
      <c r="EV137" s="18">
        <f>'Investment Analysis'!ML137</f>
        <v>1.5214319359397077</v>
      </c>
      <c r="EW137" s="15">
        <f>'Investment Analysis'!MJ137</f>
        <v>6.2142857142857144</v>
      </c>
      <c r="EX137" s="48">
        <v>58382.25</v>
      </c>
      <c r="EY137" s="18">
        <f t="shared" si="120"/>
        <v>-0.11672529218200386</v>
      </c>
      <c r="EZ137" s="15">
        <f>'Investment Analysis'!MQ137</f>
        <v>9.1660047656870469E-2</v>
      </c>
      <c r="FA137" s="48">
        <v>10216</v>
      </c>
      <c r="FB137" s="18">
        <f t="shared" si="121"/>
        <v>-0.33576072821846553</v>
      </c>
      <c r="FC137" s="15">
        <f>'Investment Analysis'!MX137</f>
        <v>-0.38811691423095357</v>
      </c>
      <c r="FD137" s="48">
        <v>17293.5</v>
      </c>
      <c r="FE137" s="18">
        <f t="shared" si="122"/>
        <v>8.9573961365440519E-2</v>
      </c>
      <c r="FF137" s="15">
        <f>'Investment Analysis'!NE137</f>
        <v>0.82357717575847045</v>
      </c>
      <c r="FG137" s="48">
        <v>10062</v>
      </c>
      <c r="FH137" s="18">
        <f t="shared" si="123"/>
        <v>-6.3651591289782247E-2</v>
      </c>
      <c r="FI137" s="15">
        <f>'Investment Analysis'!NL137</f>
        <v>-0.95561730845573634</v>
      </c>
      <c r="FJ137" s="48">
        <v>37100</v>
      </c>
      <c r="FK137" s="18">
        <f t="shared" si="124"/>
        <v>0.94787466397849451</v>
      </c>
      <c r="FL137" s="15">
        <f>'Investment Analysis'!NS137</f>
        <v>3.0394666666666663</v>
      </c>
      <c r="FM137" s="48">
        <v>2615.4</v>
      </c>
      <c r="FN137" s="18">
        <f t="shared" si="125"/>
        <v>-0.89694345168904133</v>
      </c>
      <c r="FO137" s="15">
        <f>'Investment Analysis'!NZ137</f>
        <v>-7.9654073736912679E-3</v>
      </c>
      <c r="FP137" s="48">
        <v>23500</v>
      </c>
      <c r="FQ137" s="18">
        <f t="shared" si="126"/>
        <v>0.25668449197860965</v>
      </c>
      <c r="FR137" s="15">
        <f>'Investment Analysis'!OG137</f>
        <v>-0.98960872069836492</v>
      </c>
      <c r="FS137" s="48">
        <v>52155</v>
      </c>
      <c r="FT137" s="18">
        <f t="shared" si="127"/>
        <v>1.0478840887004153</v>
      </c>
      <c r="FU137" s="15">
        <f>'Investment Analysis'!ON137</f>
        <v>3.1034157832744405</v>
      </c>
      <c r="FV137" s="48">
        <v>19755.5</v>
      </c>
      <c r="FW137" s="18">
        <f t="shared" si="128"/>
        <v>0.28282467532467531</v>
      </c>
      <c r="FX137" s="15">
        <f>'Investment Analysis'!OU137</f>
        <v>-0.14805194805194813</v>
      </c>
      <c r="FY137" s="48">
        <v>18113.75</v>
      </c>
      <c r="FZ137" s="18">
        <f t="shared" si="129"/>
        <v>-1.408354878214723E-2</v>
      </c>
      <c r="GA137" s="15">
        <f>'Investment Analysis'!PB137</f>
        <v>3.4587692307692306</v>
      </c>
      <c r="GB137" s="48">
        <v>19281.75</v>
      </c>
      <c r="GC137" s="18">
        <f>'Investment Analysis'!PK137</f>
        <v>0.22971357528809841</v>
      </c>
      <c r="GD137" s="15">
        <f>'Investment Analysis'!PI137</f>
        <v>-0.26143021252153925</v>
      </c>
      <c r="GE137" s="48">
        <v>9613.7999999999993</v>
      </c>
      <c r="GF137" s="18">
        <f>'Investment Analysis'!PY137</f>
        <v>0.13645224171539966</v>
      </c>
      <c r="GG137" s="15">
        <f>'Investment Analysis'!PW137</f>
        <v>-0.33142201834862389</v>
      </c>
      <c r="GH137" s="48">
        <v>21168.7</v>
      </c>
      <c r="GI137" s="18">
        <f>'Investment Analysis'!QF137</f>
        <v>0.16882236361739858</v>
      </c>
      <c r="GJ137" s="15">
        <f>'Investment Analysis'!QD137</f>
        <v>-0.33575387533714685</v>
      </c>
      <c r="GK137" s="48">
        <v>10724.2</v>
      </c>
      <c r="GL137" s="18">
        <f>'Investment Analysis'!QM137</f>
        <v>0.31538461538461532</v>
      </c>
      <c r="GM137" s="15">
        <f>'Investment Analysis'!QK137</f>
        <v>-0.31872509960159356</v>
      </c>
      <c r="GN137" s="48">
        <v>8856</v>
      </c>
      <c r="GO137" s="18">
        <f>'Investment Analysis'!QT137</f>
        <v>-0.1428571428571429</v>
      </c>
      <c r="GP137" s="15">
        <f>'Investment Analysis'!QR137</f>
        <v>-0.98800555839976589</v>
      </c>
      <c r="GQ137" s="48">
        <v>4769.6000000000004</v>
      </c>
      <c r="GR137" s="18">
        <f>'Investment Analysis'!RA137</f>
        <v>-0.1806293420514917</v>
      </c>
      <c r="GS137" s="15">
        <f>'Investment Analysis'!QY137</f>
        <v>-0.43201133144475923</v>
      </c>
      <c r="GT137" s="48">
        <v>47545</v>
      </c>
      <c r="GU137" s="18">
        <f>'Investment Analysis'!RH137</f>
        <v>0.72242424242424252</v>
      </c>
      <c r="GV137" s="15">
        <f>'Investment Analysis'!RF137</f>
        <v>-7.9066753078418595E-2</v>
      </c>
      <c r="GW137" s="48">
        <v>11393</v>
      </c>
      <c r="GX137" s="18">
        <f>'Investment Analysis'!RO137</f>
        <v>0.15829605530703544</v>
      </c>
      <c r="GY137" s="15">
        <f>'Investment Analysis'!RM137</f>
        <v>5.6962612487243713E-2</v>
      </c>
      <c r="GZ137" s="48">
        <v>2852</v>
      </c>
      <c r="HA137" s="18">
        <f>'Investment Analysis'!RV137</f>
        <v>-0.31573896353166986</v>
      </c>
      <c r="HB137" s="15">
        <f>'Investment Analysis'!RT137</f>
        <v>-2.5956284153005518E-2</v>
      </c>
      <c r="HC137" s="48">
        <v>20956.5</v>
      </c>
      <c r="HD137" s="18">
        <f>'Investment Analysis'!SC137</f>
        <v>0.84728282427608115</v>
      </c>
      <c r="HE137" s="15">
        <f>'Investment Analysis'!SA137</f>
        <v>4.9977453780249551E-2</v>
      </c>
      <c r="HF137" s="48">
        <v>6690</v>
      </c>
      <c r="HG137" s="18">
        <f>'Investment Analysis'!SJ137</f>
        <v>-0.12319790301441672</v>
      </c>
      <c r="HH137" s="15">
        <f>'Investment Analysis'!SH137</f>
        <v>7.040000000000006E-2</v>
      </c>
      <c r="HI137" s="48">
        <v>8200</v>
      </c>
      <c r="HJ137" s="18">
        <f>'Investment Analysis'!SM137</f>
        <v>3.1212484993997629E-2</v>
      </c>
      <c r="HK137" s="15">
        <f>'Investment Analysis'!SK137</f>
        <v>0</v>
      </c>
      <c r="HL137" s="48">
        <v>11992.5</v>
      </c>
      <c r="HM137" s="18">
        <f>'Investment Analysis'!SP137</f>
        <v>0</v>
      </c>
      <c r="HN137" s="15">
        <f>'Investment Analysis'!SN137</f>
        <v>3.2092978404843299E-2</v>
      </c>
      <c r="HO137" s="48">
        <v>4834.45</v>
      </c>
      <c r="HP137" s="18">
        <f>'Investment Analysis'!TE137</f>
        <v>0.99935897435897447</v>
      </c>
      <c r="HQ137" s="15">
        <f>'Investment Analysis'!TC137</f>
        <v>-0.22739658162001478</v>
      </c>
      <c r="HR137" s="48">
        <v>3238</v>
      </c>
      <c r="HS137" s="18">
        <f>'Investment Analysis'!TL137</f>
        <v>-6.1946902654867304E-2</v>
      </c>
      <c r="HT137" s="15">
        <f>'Investment Analysis'!TJ137</f>
        <v>-0.27727272727272728</v>
      </c>
      <c r="HU137" s="48"/>
      <c r="HV137" s="18">
        <f>'Investment Analysis'!TS137</f>
        <v>1.1425210084033615</v>
      </c>
      <c r="HW137" s="15">
        <f>'Investment Analysis'!TQ137</f>
        <v>-7.0933512130774715E-2</v>
      </c>
      <c r="HX137" s="48"/>
      <c r="HY137" s="18">
        <f>'Investment Analysis'!TZ137</f>
        <v>0.69590643274853803</v>
      </c>
      <c r="HZ137" s="15">
        <f>'Investment Analysis'!TX137</f>
        <v>-0.34240362811791386</v>
      </c>
      <c r="IA137" s="48"/>
      <c r="IB137" s="18">
        <f>'Investment Analysis'!UG137</f>
        <v>0</v>
      </c>
      <c r="IC137" s="15">
        <f>'Investment Analysis'!UE137</f>
        <v>0</v>
      </c>
      <c r="ID137" s="48"/>
      <c r="IE137" s="18">
        <f>'Investment Analysis'!UN137</f>
        <v>0</v>
      </c>
      <c r="IF137" s="15">
        <f>'Investment Analysis'!UL137</f>
        <v>0</v>
      </c>
      <c r="IG137" s="48"/>
      <c r="IH137" s="18">
        <f>'Investment Analysis'!UU137</f>
        <v>0</v>
      </c>
      <c r="II137" s="15">
        <f>'Investment Analysis'!US137</f>
        <v>0</v>
      </c>
      <c r="IJ137" s="48"/>
      <c r="IK137" s="18">
        <f>'Investment Analysis'!VB137</f>
        <v>0</v>
      </c>
      <c r="IL137" s="15">
        <f>'Investment Analysis'!UZ137</f>
        <v>0</v>
      </c>
      <c r="IM137" s="48"/>
      <c r="IN137" s="18">
        <f>'Investment Analysis'!VI137</f>
        <v>0</v>
      </c>
      <c r="IO137" s="15">
        <f>'Investment Analysis'!VG137</f>
        <v>0</v>
      </c>
      <c r="IP137" s="18"/>
      <c r="IQ137" s="18"/>
      <c r="IR137" s="18"/>
      <c r="IS137" s="108">
        <f t="shared" si="133"/>
        <v>-14163.429999999935</v>
      </c>
      <c r="IT137" s="48">
        <f t="shared" si="134"/>
        <v>1111445.94</v>
      </c>
      <c r="IU137" s="101">
        <f t="shared" si="130"/>
        <v>0</v>
      </c>
      <c r="IV137" s="101"/>
      <c r="IW137" s="15">
        <f t="shared" si="131"/>
        <v>7.1263561552742841E-2</v>
      </c>
      <c r="IX137" s="113">
        <f t="shared" si="132"/>
        <v>73936.609999999986</v>
      </c>
      <c r="IY137" s="21">
        <f t="shared" ref="IY137:IY157" si="159">IF(IT137&gt;0,(IT137+IV$11+IV$33+IV$52+IV$73+IV$93+IV$113+IV$133-IT$8)/IT$8,0)</f>
        <v>0.35371456134194668</v>
      </c>
      <c r="IZ137" s="173">
        <f t="shared" ref="IZ137:IZ157" si="160">IF(IT137&gt;0,IT137+IV$11+IV$33+IV$52+IV$73+IV$93+IV$113+IV$133-IT$8,0)</f>
        <v>292293.04999999993</v>
      </c>
    </row>
    <row r="138" spans="1:260" x14ac:dyDescent="0.2">
      <c r="A138" s="3">
        <f>'Investment Analysis'!A138</f>
        <v>45847</v>
      </c>
      <c r="B138" s="4">
        <f>'Investment Analysis'!B138</f>
        <v>45847</v>
      </c>
      <c r="C138" s="27">
        <f>'Investment Analysis'!C138</f>
        <v>44459.38</v>
      </c>
      <c r="D138" s="14">
        <f>'Investment Analysis'!D138</f>
        <v>218.61999999999534</v>
      </c>
      <c r="E138" s="15">
        <f>'Investment Analysis'!E138</f>
        <v>4.9415968441770741E-3</v>
      </c>
      <c r="F138" s="13">
        <f>'Investment Analysis'!G138</f>
        <v>6263.35</v>
      </c>
      <c r="G138" s="14">
        <f>'Investment Analysis'!H138</f>
        <v>37.829999999999927</v>
      </c>
      <c r="H138" s="15">
        <f>'Investment Analysis'!I138</f>
        <v>6.0766008301314468E-3</v>
      </c>
      <c r="I138" s="13">
        <f>'Investment Analysis'!K138</f>
        <v>20611.34</v>
      </c>
      <c r="J138" s="14">
        <f>'Investment Analysis'!L138</f>
        <v>192.88000000000102</v>
      </c>
      <c r="K138" s="15">
        <f>'Investment Analysis'!M138</f>
        <v>9.4463539365848854E-3</v>
      </c>
      <c r="L138" s="41">
        <f>'Investment Analysis'!T138</f>
        <v>268.76047213260762</v>
      </c>
      <c r="M138" s="21">
        <f>'Investment Analysis'!V138</f>
        <v>3.5376800989320636E-3</v>
      </c>
      <c r="N138" s="21">
        <f>'Investment Analysis'!W138</f>
        <v>3.8810116185965242E-2</v>
      </c>
      <c r="P138" s="48">
        <f>'Investment Analysis'!Y138</f>
        <v>105304.43</v>
      </c>
      <c r="Q138" s="18"/>
      <c r="R138" s="83"/>
      <c r="S138" s="48">
        <v>4552.68</v>
      </c>
      <c r="T138" s="18">
        <f>'Investment Analysis'!AH138</f>
        <v>5.4672712065853842E-2</v>
      </c>
      <c r="U138" s="15">
        <f>'Investment Analysis'!AF138</f>
        <v>0.45408751593129809</v>
      </c>
      <c r="V138" s="48">
        <v>7330.71</v>
      </c>
      <c r="W138" s="18">
        <f>'Investment Analysis'!AO138</f>
        <v>0.11364717070851167</v>
      </c>
      <c r="X138" s="15">
        <f>'Investment Analysis'!AM138</f>
        <v>0.25913978494623657</v>
      </c>
      <c r="Y138" s="48">
        <v>9473.2800000000007</v>
      </c>
      <c r="Z138" s="18">
        <f t="shared" si="104"/>
        <v>-5.0392943063351979E-2</v>
      </c>
      <c r="AA138" s="15">
        <f>'Investment Analysis'!GM138</f>
        <v>3.1746031746032952E-3</v>
      </c>
      <c r="AB138" s="48">
        <v>2619.5</v>
      </c>
      <c r="AC138" s="18">
        <f t="shared" si="156"/>
        <v>4.8653773939166358</v>
      </c>
      <c r="AD138" s="15">
        <f>'Investment Analysis'!AT138</f>
        <v>0.2976259409380429</v>
      </c>
      <c r="AE138" s="48">
        <v>11580.43</v>
      </c>
      <c r="AF138" s="18">
        <f>'Investment Analysis'!BC138</f>
        <v>6.8563592732259176E-2</v>
      </c>
      <c r="AG138" s="15">
        <f>'Investment Analysis'!BA138</f>
        <v>0.62706935123042506</v>
      </c>
      <c r="AH138" s="48"/>
      <c r="AI138" s="18">
        <f t="shared" si="157"/>
        <v>0</v>
      </c>
      <c r="AJ138" s="15">
        <f>'Investment Analysis'!BH138</f>
        <v>0</v>
      </c>
      <c r="AK138" s="48">
        <v>20089.95</v>
      </c>
      <c r="AL138" s="18">
        <f t="shared" si="139"/>
        <v>6.0418377956849492</v>
      </c>
      <c r="AM138" s="15">
        <f>'Investment Analysis'!BO138</f>
        <v>0.26406197372852813</v>
      </c>
      <c r="AN138" s="48">
        <v>15585.04</v>
      </c>
      <c r="AO138" s="18">
        <f t="shared" si="154"/>
        <v>8.8243620689655167</v>
      </c>
      <c r="AP138" s="15">
        <f>'Investment Analysis'!BV138</f>
        <v>0.15942028985507259</v>
      </c>
      <c r="AQ138" s="48">
        <v>5122.38</v>
      </c>
      <c r="AR138" s="18">
        <f t="shared" si="155"/>
        <v>2.8244760000000002</v>
      </c>
      <c r="AS138" s="15">
        <f>'Investment Analysis'!CC138</f>
        <v>0</v>
      </c>
      <c r="AT138" s="48">
        <v>5266.03</v>
      </c>
      <c r="AU138" s="18">
        <f>'Investment Analysis'!CL138</f>
        <v>-8.6728754365541338E-2</v>
      </c>
      <c r="AV138" s="15">
        <f>'Investment Analysis'!CJ138</f>
        <v>3.8041680449884173E-2</v>
      </c>
      <c r="AW138" s="48">
        <v>18297.07</v>
      </c>
      <c r="AX138" s="18">
        <f t="shared" si="140"/>
        <v>5.4776801953957267E-2</v>
      </c>
      <c r="AY138" s="15">
        <f>'Investment Analysis'!CQ138</f>
        <v>7.7217613273771482E-2</v>
      </c>
      <c r="AZ138" s="48">
        <v>16233.05</v>
      </c>
      <c r="BA138" s="18">
        <f>'Investment Analysis'!CZ138</f>
        <v>2.3336909871244566E-2</v>
      </c>
      <c r="BB138" s="15">
        <f>'Investment Analysis'!CX138</f>
        <v>0.18662519440124417</v>
      </c>
      <c r="BC138" s="48">
        <v>9641.77</v>
      </c>
      <c r="BD138" s="18">
        <f t="shared" si="158"/>
        <v>2.947990240015935</v>
      </c>
      <c r="BE138" s="15">
        <f>'Investment Analysis'!DE138</f>
        <v>-5.1668952903520922E-2</v>
      </c>
      <c r="BF138" s="48">
        <v>4724.3999999999996</v>
      </c>
      <c r="BG138" s="18">
        <f>'Investment Analysis'!DN138</f>
        <v>0.19473434535104367</v>
      </c>
      <c r="BH138" s="15">
        <f>'Investment Analysis'!DL138</f>
        <v>0.1408833522083805</v>
      </c>
      <c r="BI138" s="48">
        <v>2757.06</v>
      </c>
      <c r="BJ138" s="18">
        <f>'Investment Analysis'!EB138</f>
        <v>8.3955781296683671E-2</v>
      </c>
      <c r="BK138" s="15">
        <f>'Investment Analysis'!DZ138</f>
        <v>0.93596584845250819</v>
      </c>
      <c r="BL138" s="48">
        <v>21372.43</v>
      </c>
      <c r="BM138" s="18">
        <f>'Investment Analysis'!EI138</f>
        <v>6.4533622559652795E-2</v>
      </c>
      <c r="BN138" s="15">
        <f>'Investment Analysis'!EG138</f>
        <v>0.86685687113647147</v>
      </c>
      <c r="BO138" s="48">
        <v>10375.31</v>
      </c>
      <c r="BP138" s="18">
        <f>'Investment Analysis'!DU138</f>
        <v>0.12815126050420175</v>
      </c>
      <c r="BQ138" s="15">
        <f>'Investment Analysis'!DS138</f>
        <v>0</v>
      </c>
      <c r="BR138" s="48">
        <v>11632.78</v>
      </c>
      <c r="BS138" s="18">
        <f>'Investment Analysis'!EP138</f>
        <v>0.13225516621743036</v>
      </c>
      <c r="BT138" s="15">
        <f>'Investment Analysis'!EN138</f>
        <v>0.95258754260923428</v>
      </c>
      <c r="BU138" s="48">
        <v>13920.49</v>
      </c>
      <c r="BV138" s="18">
        <f t="shared" si="142"/>
        <v>0.47533248081841417</v>
      </c>
      <c r="BW138" s="15">
        <f>'Investment Analysis'!EU138</f>
        <v>9.8252649670581699E-2</v>
      </c>
      <c r="BX138" s="48">
        <v>20779.939999999999</v>
      </c>
      <c r="BY138" s="18">
        <f t="shared" si="148"/>
        <v>-0.71100300000000005</v>
      </c>
      <c r="BZ138" s="15">
        <f>'Investment Analysis'!FB138</f>
        <v>0</v>
      </c>
      <c r="CA138" s="48">
        <v>21482.81</v>
      </c>
      <c r="CB138" s="18">
        <f t="shared" si="144"/>
        <v>-7.401681034482753E-2</v>
      </c>
      <c r="CC138" s="15">
        <f>'Investment Analysis'!FI138</f>
        <v>5.9241706161137679E-3</v>
      </c>
      <c r="CD138" s="48">
        <v>19514.77</v>
      </c>
      <c r="CE138" s="18">
        <f>'Investment Analysis'!FR138</f>
        <v>8.7305956181878308E-2</v>
      </c>
      <c r="CF138" s="15">
        <f>'Investment Analysis'!FP138</f>
        <v>0.69865841073271417</v>
      </c>
      <c r="CG138" s="48">
        <v>4894.43</v>
      </c>
      <c r="CH138" s="18">
        <f>'Investment Analysis'!FR138</f>
        <v>8.7305956181878308E-2</v>
      </c>
      <c r="CI138" s="15">
        <f>'Investment Analysis'!FW138</f>
        <v>4.2031125752584379E-2</v>
      </c>
      <c r="CJ138" s="48"/>
      <c r="CK138" s="18">
        <f t="shared" si="149"/>
        <v>0</v>
      </c>
      <c r="CL138" s="15">
        <f>'Investment Analysis'!GD138</f>
        <v>0</v>
      </c>
      <c r="CM138" s="48">
        <v>36700.839999999997</v>
      </c>
      <c r="CN138" s="18">
        <f t="shared" si="105"/>
        <v>0.47097555110220429</v>
      </c>
      <c r="CO138" s="15">
        <f>'Investment Analysis'!GT138</f>
        <v>-5.3577981651376179E-2</v>
      </c>
      <c r="CP138" s="48">
        <v>31067.4</v>
      </c>
      <c r="CQ138" s="18">
        <f t="shared" si="106"/>
        <v>0.44390067065434125</v>
      </c>
      <c r="CR138" s="15">
        <f>'Investment Analysis'!HG138</f>
        <v>0.66215381158361897</v>
      </c>
      <c r="CS138" s="48">
        <v>4020</v>
      </c>
      <c r="CT138" s="18">
        <f t="shared" si="107"/>
        <v>-0.82210500230112926</v>
      </c>
      <c r="CU138" s="15">
        <f>'Investment Analysis'!HN138</f>
        <v>17.556451612903228</v>
      </c>
      <c r="CV138" s="48">
        <v>8958.4</v>
      </c>
      <c r="CW138" s="18">
        <f t="shared" si="108"/>
        <v>-0.68903622194838321</v>
      </c>
      <c r="CX138" s="15">
        <f>'Investment Analysis'!IB138</f>
        <v>0.53805476864966939</v>
      </c>
      <c r="CY138" s="48">
        <v>11116</v>
      </c>
      <c r="CZ138" s="18">
        <f t="shared" si="109"/>
        <v>-0.37847358121330726</v>
      </c>
      <c r="DA138" s="15">
        <f>'Investment Analysis'!II138</f>
        <v>0.58799999999999986</v>
      </c>
      <c r="DB138" s="48">
        <v>6223</v>
      </c>
      <c r="DC138" s="18">
        <f t="shared" si="110"/>
        <v>0.10390704687569294</v>
      </c>
      <c r="DD138" s="15">
        <f>'Investment Analysis'!IP138</f>
        <v>3.8582308142940827</v>
      </c>
      <c r="DE138" s="48">
        <v>21465</v>
      </c>
      <c r="DF138" s="18">
        <f>'Investment Analysis'!IY138</f>
        <v>0.39248881105273403</v>
      </c>
      <c r="DG138" s="15">
        <f>'Investment Analysis'!IW138</f>
        <v>2.921095890410959</v>
      </c>
      <c r="DH138" s="48">
        <v>21983.4</v>
      </c>
      <c r="DI138" s="18">
        <f t="shared" si="111"/>
        <v>2.3971133638274202</v>
      </c>
      <c r="DJ138" s="15">
        <f>'Investment Analysis'!JD138</f>
        <v>0.48216019417475731</v>
      </c>
      <c r="DK138" s="48">
        <v>25175.5</v>
      </c>
      <c r="DL138" s="18">
        <f t="shared" si="112"/>
        <v>0.10666402918809618</v>
      </c>
      <c r="DM138" s="15">
        <f>'Investment Analysis'!JK138</f>
        <v>0.23806830755612382</v>
      </c>
      <c r="DN138" s="48">
        <v>1138</v>
      </c>
      <c r="DO138" s="18">
        <f t="shared" si="113"/>
        <v>4.7399907961343767E-2</v>
      </c>
      <c r="DP138" s="15">
        <f>'Investment Analysis'!HU138</f>
        <v>2.1258241758241758</v>
      </c>
      <c r="DQ138" s="48">
        <v>18838.75</v>
      </c>
      <c r="DR138" s="18">
        <f t="shared" si="114"/>
        <v>-0.36430740678252066</v>
      </c>
      <c r="DS138" s="15">
        <f>'Investment Analysis'!JR138</f>
        <v>-0.5488442719757044</v>
      </c>
      <c r="DT138" s="48">
        <v>21276</v>
      </c>
      <c r="DU138" s="18">
        <f t="shared" si="153"/>
        <v>7.1602608695652172</v>
      </c>
      <c r="DV138" s="15">
        <f>'Investment Analysis'!JY138</f>
        <v>-0.33201581027667981</v>
      </c>
      <c r="DW138" s="48">
        <v>4910.45</v>
      </c>
      <c r="DX138" s="18">
        <f t="shared" si="116"/>
        <v>-0.63989073041947775</v>
      </c>
      <c r="DY138" s="15">
        <f>'Investment Analysis'!KF138</f>
        <v>3.5934291581108793E-2</v>
      </c>
      <c r="DZ138" s="48">
        <v>5290</v>
      </c>
      <c r="EA138" s="18">
        <f t="shared" si="147"/>
        <v>-0.73563218390804597</v>
      </c>
      <c r="EB138" s="15">
        <f>'Investment Analysis'!KM138</f>
        <v>3.6251184834123227</v>
      </c>
      <c r="EC138" s="48"/>
      <c r="ED138" s="18">
        <f>'Investment Analysis'!KV138</f>
        <v>0.69702970297029698</v>
      </c>
      <c r="EE138" s="15">
        <f>'Investment Analysis'!KT138</f>
        <v>-0.34580152671755732</v>
      </c>
      <c r="EF138" s="48">
        <v>13720</v>
      </c>
      <c r="EG138" s="18">
        <f t="shared" si="118"/>
        <v>-0.42386831275720166</v>
      </c>
      <c r="EH138" s="15">
        <f>'Investment Analysis'!LH138</f>
        <v>0.53139826960647507</v>
      </c>
      <c r="EI138" s="48">
        <v>7649.85</v>
      </c>
      <c r="EJ138" s="18">
        <f>'Investment Analysis'!LQ138</f>
        <v>0.50466692238844157</v>
      </c>
      <c r="EK138" s="15">
        <f>'Investment Analysis'!LO138</f>
        <v>0.34491428571428578</v>
      </c>
      <c r="EL138" s="48">
        <v>22980</v>
      </c>
      <c r="EM138" s="18" t="e">
        <f t="shared" si="152"/>
        <v>#DIV/0!</v>
      </c>
      <c r="EN138" s="15">
        <f>'Investment Analysis'!LX138</f>
        <v>0.65621621621621629</v>
      </c>
      <c r="EO138" s="48">
        <v>14415</v>
      </c>
      <c r="EP138" s="68">
        <f t="shared" si="143"/>
        <v>3.1692883895131088</v>
      </c>
      <c r="EQ138" s="15">
        <f>'Investment Analysis'!MC138</f>
        <v>-0.35820224719101129</v>
      </c>
      <c r="ER138" s="48"/>
      <c r="ES138" s="18">
        <f>'Investment Analysis'!LX138</f>
        <v>0.65621621621621629</v>
      </c>
      <c r="ET138" s="15">
        <f>'Investment Analysis'!LA138</f>
        <v>-0.34436257472542758</v>
      </c>
      <c r="EU138" s="48">
        <v>35054.5</v>
      </c>
      <c r="EV138" s="18">
        <f>'Investment Analysis'!ML138</f>
        <v>1.539331135186057</v>
      </c>
      <c r="EW138" s="15">
        <f>'Investment Analysis'!MJ138</f>
        <v>6.2654986522911047</v>
      </c>
      <c r="EX138" s="48">
        <v>58463</v>
      </c>
      <c r="EY138" s="18">
        <f t="shared" si="120"/>
        <v>-0.11550361208820303</v>
      </c>
      <c r="EZ138" s="15">
        <f>'Investment Analysis'!MQ138</f>
        <v>9.3566322478157271E-2</v>
      </c>
      <c r="FA138" s="48">
        <v>10448</v>
      </c>
      <c r="FB138" s="18">
        <f t="shared" si="121"/>
        <v>-0.32067620286085824</v>
      </c>
      <c r="FC138" s="15">
        <f>'Investment Analysis'!MX138</f>
        <v>-0.37422137038811693</v>
      </c>
      <c r="FD138" s="48">
        <v>17523.099999999999</v>
      </c>
      <c r="FE138" s="18">
        <f t="shared" si="122"/>
        <v>0.10403986945400001</v>
      </c>
      <c r="FF138" s="15">
        <f>'Investment Analysis'!NE138</f>
        <v>0.84675573927806902</v>
      </c>
      <c r="FG138" s="48">
        <v>10386</v>
      </c>
      <c r="FH138" s="18">
        <f t="shared" si="123"/>
        <v>-3.350083752093802E-2</v>
      </c>
      <c r="FI138" s="15">
        <f>'Investment Analysis'!NL138</f>
        <v>-0.95426756649464073</v>
      </c>
      <c r="FJ138" s="48">
        <v>37503.9</v>
      </c>
      <c r="FK138" s="18">
        <f t="shared" si="124"/>
        <v>0.96908077116935476</v>
      </c>
      <c r="FL138" s="15">
        <f>'Investment Analysis'!NS138</f>
        <v>3.0792380952380949</v>
      </c>
      <c r="FM138" s="48">
        <v>2649.3</v>
      </c>
      <c r="FN138" s="18">
        <f t="shared" si="125"/>
        <v>-0.89560766481600429</v>
      </c>
      <c r="FO138" s="15">
        <f>'Investment Analysis'!NZ138</f>
        <v>4.8930359581247935E-3</v>
      </c>
      <c r="FP138" s="48">
        <v>23900</v>
      </c>
      <c r="FQ138" s="18">
        <f t="shared" si="126"/>
        <v>0.27807486631016043</v>
      </c>
      <c r="FR138" s="15">
        <f>'Investment Analysis'!OG138</f>
        <v>-0.98943147073159932</v>
      </c>
      <c r="FS138" s="48">
        <v>53811</v>
      </c>
      <c r="FT138" s="18">
        <f t="shared" si="127"/>
        <v>1.1129075006626028</v>
      </c>
      <c r="FU138" s="15">
        <f>'Investment Analysis'!ON138</f>
        <v>3.2325088339222607</v>
      </c>
      <c r="FV138" s="48">
        <v>20146.5</v>
      </c>
      <c r="FW138" s="18">
        <f t="shared" si="128"/>
        <v>0.30821428571428572</v>
      </c>
      <c r="FX138" s="15">
        <f>'Investment Analysis'!OU138</f>
        <v>-0.18571428571428578</v>
      </c>
      <c r="FY138" s="48">
        <v>18272.5</v>
      </c>
      <c r="FZ138" s="18">
        <f t="shared" si="129"/>
        <v>-5.4429174037283982E-3</v>
      </c>
      <c r="GA138" s="15">
        <f>'Investment Analysis'!PB138</f>
        <v>3.4972307692307689</v>
      </c>
      <c r="GB138" s="48">
        <v>19428.75</v>
      </c>
      <c r="GC138" s="18">
        <f>'Investment Analysis'!PK138</f>
        <v>0.2387031989671497</v>
      </c>
      <c r="GD138" s="15">
        <f>'Investment Analysis'!PI138</f>
        <v>-0.25603101665709355</v>
      </c>
      <c r="GE138" s="48">
        <v>9623.4</v>
      </c>
      <c r="GF138" s="18">
        <f>'Investment Analysis'!PY138</f>
        <v>8.9668615984405453E-2</v>
      </c>
      <c r="GG138" s="15">
        <f>'Investment Analysis'!PW138</f>
        <v>-0.35894495412844041</v>
      </c>
      <c r="GH138" s="48">
        <v>21159.599999999999</v>
      </c>
      <c r="GI138" s="18">
        <f>'Investment Analysis'!QF138</f>
        <v>0.17946177114843015</v>
      </c>
      <c r="GJ138" s="15">
        <f>'Investment Analysis'!QD138</f>
        <v>-0.32970746020925334</v>
      </c>
      <c r="GK138" s="48">
        <v>11411.5</v>
      </c>
      <c r="GL138" s="18">
        <f>'Investment Analysis'!QM138</f>
        <v>0.3307692307692307</v>
      </c>
      <c r="GM138" s="15">
        <f>'Investment Analysis'!QK138</f>
        <v>-0.31075697211155373</v>
      </c>
      <c r="GN138" s="48">
        <v>8811</v>
      </c>
      <c r="GO138" s="18">
        <f>'Investment Analysis'!QT138</f>
        <v>-0.14721254355400706</v>
      </c>
      <c r="GP138" s="15">
        <f>'Investment Analysis'!QR138</f>
        <v>-0.98806650576562083</v>
      </c>
      <c r="GQ138" s="48">
        <v>4886.2</v>
      </c>
      <c r="GR138" s="18">
        <f>'Investment Analysis'!RA138</f>
        <v>-0.15733551287290568</v>
      </c>
      <c r="GS138" s="15">
        <f>'Investment Analysis'!QY138</f>
        <v>-0.41586402266288952</v>
      </c>
      <c r="GT138" s="48">
        <v>49252.5</v>
      </c>
      <c r="GU138" s="18">
        <f>'Investment Analysis'!RH138</f>
        <v>0.77737373737373749</v>
      </c>
      <c r="GV138" s="15">
        <f>'Investment Analysis'!RF138</f>
        <v>-4.9686757399006201E-2</v>
      </c>
      <c r="GW138" s="48">
        <v>11592</v>
      </c>
      <c r="GX138" s="18">
        <f>'Investment Analysis'!RO138</f>
        <v>0.17852785685237904</v>
      </c>
      <c r="GY138" s="15">
        <f>'Investment Analysis'!RM138</f>
        <v>7.5424436404119069E-2</v>
      </c>
      <c r="GZ138" s="48">
        <v>2830</v>
      </c>
      <c r="HA138" s="18">
        <f>'Investment Analysis'!RV138</f>
        <v>-0.32101727447216888</v>
      </c>
      <c r="HB138" s="15">
        <f>'Investment Analysis'!RT138</f>
        <v>-3.3469945355191273E-2</v>
      </c>
      <c r="HC138" s="48">
        <v>21469.5</v>
      </c>
      <c r="HD138" s="18">
        <f>'Investment Analysis'!SC138</f>
        <v>0.89250297500991671</v>
      </c>
      <c r="HE138" s="15">
        <f>'Investment Analysis'!SA138</f>
        <v>7.5680144295806356E-2</v>
      </c>
      <c r="HF138" s="48">
        <v>6755</v>
      </c>
      <c r="HG138" s="18">
        <f>'Investment Analysis'!SJ138</f>
        <v>-0.11467889908256881</v>
      </c>
      <c r="HH138" s="15">
        <f>'Investment Analysis'!SH138</f>
        <v>8.0799999999999983E-2</v>
      </c>
      <c r="HI138" s="48">
        <v>8180</v>
      </c>
      <c r="HJ138" s="18">
        <f>'Investment Analysis'!SM138</f>
        <v>8.1490104772991932E-3</v>
      </c>
      <c r="HK138" s="15">
        <f>'Investment Analysis'!SK138</f>
        <v>0</v>
      </c>
      <c r="HL138" s="48">
        <v>12292.5</v>
      </c>
      <c r="HM138" s="18">
        <f>'Investment Analysis'!SP138</f>
        <v>0</v>
      </c>
      <c r="HN138" s="15">
        <f>'Investment Analysis'!SN138</f>
        <v>4.6113303783671296E-3</v>
      </c>
      <c r="HO138" s="48">
        <v>4654.6499999999996</v>
      </c>
      <c r="HP138" s="18">
        <f>'Investment Analysis'!TE138</f>
        <v>0.92500000000000016</v>
      </c>
      <c r="HQ138" s="15">
        <f>'Investment Analysis'!TC138</f>
        <v>-0.25613079019073565</v>
      </c>
      <c r="HR138" s="48">
        <v>3158</v>
      </c>
      <c r="HS138" s="18">
        <f>'Investment Analysis'!TL138</f>
        <v>-5.6047197640118042E-2</v>
      </c>
      <c r="HT138" s="15">
        <f>'Investment Analysis'!TJ138</f>
        <v>-0.27272727272727271</v>
      </c>
      <c r="HU138" s="48"/>
      <c r="HV138" s="18">
        <f>'Investment Analysis'!TS138</f>
        <v>1.3425210084033612</v>
      </c>
      <c r="HW138" s="15">
        <f>'Investment Analysis'!TQ138</f>
        <v>1.5792964223506532E-2</v>
      </c>
      <c r="HX138" s="48"/>
      <c r="HY138" s="18">
        <f>'Investment Analysis'!TZ138</f>
        <v>0.7192982456140351</v>
      </c>
      <c r="HZ138" s="15">
        <f>'Investment Analysis'!TX138</f>
        <v>-0.33333333333333337</v>
      </c>
      <c r="IA138" s="48"/>
      <c r="IB138" s="18">
        <f>'Investment Analysis'!UG138</f>
        <v>0</v>
      </c>
      <c r="IC138" s="15">
        <f>'Investment Analysis'!UE138</f>
        <v>0</v>
      </c>
      <c r="ID138" s="48"/>
      <c r="IE138" s="18">
        <f>'Investment Analysis'!UN138</f>
        <v>0</v>
      </c>
      <c r="IF138" s="15">
        <f>'Investment Analysis'!UL138</f>
        <v>0</v>
      </c>
      <c r="IG138" s="48"/>
      <c r="IH138" s="18">
        <f>'Investment Analysis'!UU138</f>
        <v>0</v>
      </c>
      <c r="II138" s="15">
        <f>'Investment Analysis'!US138</f>
        <v>0</v>
      </c>
      <c r="IJ138" s="48"/>
      <c r="IK138" s="18">
        <f>'Investment Analysis'!VB138</f>
        <v>0</v>
      </c>
      <c r="IL138" s="15">
        <f>'Investment Analysis'!UZ138</f>
        <v>0</v>
      </c>
      <c r="IM138" s="48"/>
      <c r="IN138" s="18">
        <f>'Investment Analysis'!VI138</f>
        <v>0</v>
      </c>
      <c r="IO138" s="15">
        <f>'Investment Analysis'!VG138</f>
        <v>0</v>
      </c>
      <c r="IP138" s="18"/>
      <c r="IQ138" s="18"/>
      <c r="IR138" s="18"/>
      <c r="IS138" s="108">
        <f t="shared" si="133"/>
        <v>11694.79000000027</v>
      </c>
      <c r="IT138" s="48">
        <f t="shared" si="134"/>
        <v>1123140.7300000002</v>
      </c>
      <c r="IU138" s="101">
        <f t="shared" si="130"/>
        <v>0</v>
      </c>
      <c r="IV138" s="101"/>
      <c r="IW138" s="15">
        <f t="shared" si="131"/>
        <v>8.2535546933346859E-2</v>
      </c>
      <c r="IX138" s="113">
        <f t="shared" si="132"/>
        <v>85631.400000000256</v>
      </c>
      <c r="IY138" s="21">
        <f t="shared" si="159"/>
        <v>0.36786685649517142</v>
      </c>
      <c r="IZ138" s="173">
        <f t="shared" si="160"/>
        <v>303987.8400000002</v>
      </c>
    </row>
    <row r="139" spans="1:260" x14ac:dyDescent="0.2">
      <c r="A139" s="3">
        <f>'Investment Analysis'!A139</f>
        <v>45848</v>
      </c>
      <c r="B139" s="4">
        <f>'Investment Analysis'!B139</f>
        <v>45848</v>
      </c>
      <c r="C139" s="27">
        <f>'Investment Analysis'!C139</f>
        <v>44650.7</v>
      </c>
      <c r="D139" s="14">
        <f>'Investment Analysis'!D139</f>
        <v>191.31999999999971</v>
      </c>
      <c r="E139" s="15">
        <f>'Investment Analysis'!E139</f>
        <v>4.3032538915297449E-3</v>
      </c>
      <c r="F139" s="13">
        <f>'Investment Analysis'!G139</f>
        <v>6280.38</v>
      </c>
      <c r="G139" s="14">
        <f>'Investment Analysis'!H139</f>
        <v>17.029999999999745</v>
      </c>
      <c r="H139" s="15">
        <f>'Investment Analysis'!I139</f>
        <v>2.7189922325911442E-3</v>
      </c>
      <c r="I139" s="13">
        <f>'Investment Analysis'!K139</f>
        <v>20630.66</v>
      </c>
      <c r="J139" s="14">
        <f>'Investment Analysis'!L139</f>
        <v>19.319999999999709</v>
      </c>
      <c r="K139" s="15">
        <f>'Investment Analysis'!M139</f>
        <v>9.373480812018874E-4</v>
      </c>
      <c r="L139" s="41">
        <f>'Investment Analysis'!T139</f>
        <v>269.17082262558449</v>
      </c>
      <c r="M139" s="21">
        <f>'Investment Analysis'!V139</f>
        <v>1.5268260608442669E-3</v>
      </c>
      <c r="N139" s="21">
        <f>'Investment Analysis'!W139</f>
        <v>4.0396198543626638E-2</v>
      </c>
      <c r="P139" s="48">
        <f>'Investment Analysis'!Y139</f>
        <v>105304.43</v>
      </c>
      <c r="Q139" s="18"/>
      <c r="R139" s="83"/>
      <c r="S139" s="48">
        <v>4555.34</v>
      </c>
      <c r="T139" s="18">
        <f>'Investment Analysis'!AH139</f>
        <v>5.5288990623761955E-2</v>
      </c>
      <c r="U139" s="15">
        <f>'Investment Analysis'!AF139</f>
        <v>0.45493718516720261</v>
      </c>
      <c r="V139" s="48">
        <v>7315.06</v>
      </c>
      <c r="W139" s="18">
        <f>'Investment Analysis'!AO139</f>
        <v>0.11126961483594863</v>
      </c>
      <c r="X139" s="15">
        <f>'Investment Analysis'!AM139</f>
        <v>0.25645161290322577</v>
      </c>
      <c r="Y139" s="48">
        <v>9568.2199999999993</v>
      </c>
      <c r="Z139" s="18">
        <f t="shared" ref="Z139:Z202" si="161">IF(Y139&gt;0,(Y139-Z$5)/Z$5,0)</f>
        <v>-4.087610264635131E-2</v>
      </c>
      <c r="AA139" s="15">
        <f>'Investment Analysis'!GM139</f>
        <v>1.3227513227513229E-2</v>
      </c>
      <c r="AB139" s="48">
        <v>2621.84</v>
      </c>
      <c r="AC139" s="18">
        <f t="shared" si="156"/>
        <v>4.8662561021404436</v>
      </c>
      <c r="AD139" s="15">
        <f>'Investment Analysis'!AT139</f>
        <v>0.29878401852924147</v>
      </c>
      <c r="AE139" s="48">
        <v>11613.87</v>
      </c>
      <c r="AF139" s="18">
        <f>'Investment Analysis'!BC139</f>
        <v>7.164895440521081E-2</v>
      </c>
      <c r="AG139" s="15">
        <f>'Investment Analysis'!BA139</f>
        <v>0.6317673378076063</v>
      </c>
      <c r="AH139" s="48"/>
      <c r="AI139" s="18">
        <f t="shared" si="157"/>
        <v>0</v>
      </c>
      <c r="AJ139" s="15">
        <f>'Investment Analysis'!BH139</f>
        <v>0</v>
      </c>
      <c r="AK139" s="48">
        <v>19945.419999999998</v>
      </c>
      <c r="AL139" s="18">
        <f t="shared" si="139"/>
        <v>6.0042682609825837</v>
      </c>
      <c r="AM139" s="15">
        <f>'Investment Analysis'!BO139</f>
        <v>0.25496800269450981</v>
      </c>
      <c r="AN139" s="48">
        <v>15603.08</v>
      </c>
      <c r="AO139" s="18">
        <f t="shared" si="154"/>
        <v>8.8282500000000006</v>
      </c>
      <c r="AP139" s="15">
        <f>'Investment Analysis'!BV139</f>
        <v>0.16076221148684924</v>
      </c>
      <c r="AQ139" s="48">
        <v>5138.2700000000004</v>
      </c>
      <c r="AR139" s="18">
        <f t="shared" si="155"/>
        <v>2.8276539999999999</v>
      </c>
      <c r="AS139" s="15">
        <f>'Investment Analysis'!CC139</f>
        <v>0</v>
      </c>
      <c r="AT139" s="48">
        <v>5244.43</v>
      </c>
      <c r="AU139" s="18">
        <f>'Investment Analysis'!CL139</f>
        <v>-8.1781140861466789E-2</v>
      </c>
      <c r="AV139" s="15">
        <f>'Investment Analysis'!CJ139</f>
        <v>4.3665233212041028E-2</v>
      </c>
      <c r="AW139" s="48">
        <v>18313.330000000002</v>
      </c>
      <c r="AX139" s="18">
        <f t="shared" si="140"/>
        <v>5.5621784545029453E-2</v>
      </c>
      <c r="AY139" s="15">
        <f>'Investment Analysis'!CQ139</f>
        <v>7.8174856413529017E-2</v>
      </c>
      <c r="AZ139" s="48">
        <v>16335.17</v>
      </c>
      <c r="BA139" s="18">
        <f>'Investment Analysis'!CZ139</f>
        <v>2.9774678111587967E-2</v>
      </c>
      <c r="BB139" s="15">
        <f>'Investment Analysis'!CX139</f>
        <v>0.194090202177294</v>
      </c>
      <c r="BC139" s="48">
        <v>9711.51</v>
      </c>
      <c r="BD139" s="18">
        <f t="shared" si="158"/>
        <v>2.9549357633701825</v>
      </c>
      <c r="BE139" s="15">
        <f>'Investment Analysis'!DE139</f>
        <v>-4.4810242341106553E-2</v>
      </c>
      <c r="BF139" s="48">
        <v>4710.33</v>
      </c>
      <c r="BG139" s="18">
        <f>'Investment Analysis'!DN139</f>
        <v>0.19117647058823536</v>
      </c>
      <c r="BH139" s="15">
        <f>'Investment Analysis'!DL139</f>
        <v>0.13748584371460928</v>
      </c>
      <c r="BI139" s="48">
        <v>2769.22</v>
      </c>
      <c r="BJ139" s="18">
        <f>'Investment Analysis'!EB139</f>
        <v>8.8736181655213589E-2</v>
      </c>
      <c r="BK139" s="15">
        <f>'Investment Analysis'!DZ139</f>
        <v>0.94450373532550702</v>
      </c>
      <c r="BL139" s="48">
        <v>21328.880000000001</v>
      </c>
      <c r="BM139" s="18">
        <f>'Investment Analysis'!EI139</f>
        <v>6.2364425162689724E-2</v>
      </c>
      <c r="BN139" s="15">
        <f>'Investment Analysis'!EG139</f>
        <v>0.86305278174037081</v>
      </c>
      <c r="BO139" s="48">
        <v>10399.459999999999</v>
      </c>
      <c r="BP139" s="18">
        <f>'Investment Analysis'!DU139</f>
        <v>0.13077731092436987</v>
      </c>
      <c r="BQ139" s="15">
        <f>'Investment Analysis'!DS139</f>
        <v>0</v>
      </c>
      <c r="BR139" s="48">
        <v>11608.77</v>
      </c>
      <c r="BS139" s="18">
        <f>'Investment Analysis'!EP139</f>
        <v>0.12991913746630734</v>
      </c>
      <c r="BT139" s="15">
        <f>'Investment Analysis'!EN139</f>
        <v>0.94855903315773149</v>
      </c>
      <c r="BU139" s="48">
        <v>14111.38</v>
      </c>
      <c r="BV139" s="18">
        <f t="shared" si="142"/>
        <v>0.48818010499394249</v>
      </c>
      <c r="BW139" s="15">
        <f>'Investment Analysis'!EU139</f>
        <v>0.10713262675451167</v>
      </c>
      <c r="BX139" s="48">
        <v>20850.990000000002</v>
      </c>
      <c r="BY139" s="18">
        <f t="shared" si="148"/>
        <v>-0.70745049999999987</v>
      </c>
      <c r="BZ139" s="15">
        <f>'Investment Analysis'!FB139</f>
        <v>0</v>
      </c>
      <c r="CA139" s="48">
        <v>21620.17</v>
      </c>
      <c r="CB139" s="18">
        <f t="shared" si="144"/>
        <v>-6.8096120689655246E-2</v>
      </c>
      <c r="CC139" s="15">
        <f>'Investment Analysis'!FI139</f>
        <v>1.2356127285037306E-2</v>
      </c>
      <c r="CD139" s="48">
        <v>19777.580000000002</v>
      </c>
      <c r="CE139" s="18">
        <f>'Investment Analysis'!FR139</f>
        <v>0.10194869536496758</v>
      </c>
      <c r="CF139" s="15">
        <f>'Investment Analysis'!FP139</f>
        <v>0.72153422772617826</v>
      </c>
      <c r="CG139" s="48">
        <v>4898.7</v>
      </c>
      <c r="CH139" s="18">
        <f>'Investment Analysis'!FR139</f>
        <v>0.10194869536496758</v>
      </c>
      <c r="CI139" s="15">
        <f>'Investment Analysis'!FW139</f>
        <v>4.2939906849937537E-2</v>
      </c>
      <c r="CJ139" s="48"/>
      <c r="CK139" s="18">
        <f t="shared" si="149"/>
        <v>0</v>
      </c>
      <c r="CL139" s="15">
        <f>'Investment Analysis'!GD139</f>
        <v>0</v>
      </c>
      <c r="CM139" s="48">
        <v>36747.42</v>
      </c>
      <c r="CN139" s="18">
        <f t="shared" ref="CN139:CN202" si="162">IF(CM139&gt;0,(CM139-CN$5)/CN$5,0)</f>
        <v>0.4728424849699398</v>
      </c>
      <c r="CO139" s="15">
        <f>'Investment Analysis'!GT139</f>
        <v>-5.0642201834862351E-2</v>
      </c>
      <c r="CP139" s="48">
        <v>32536.35</v>
      </c>
      <c r="CQ139" s="18">
        <f t="shared" ref="CQ139:CQ202" si="163">IF(CP139&gt;0,(CP139-CQ$5)/CQ$5,0)</f>
        <v>0.51217216714769731</v>
      </c>
      <c r="CR139" s="15">
        <f>'Investment Analysis'!HG139</f>
        <v>0.74074490197179943</v>
      </c>
      <c r="CS139" s="48">
        <v>4140</v>
      </c>
      <c r="CT139" s="18">
        <f t="shared" ref="CT139:CT202" si="164">IF(CS139&gt;0,(CS139-CT$5)/CT$5,0)</f>
        <v>-0.81679470386235709</v>
      </c>
      <c r="CU139" s="15">
        <f>'Investment Analysis'!HN139</f>
        <v>17.657258064516132</v>
      </c>
      <c r="CV139" s="48">
        <v>9025.5</v>
      </c>
      <c r="CW139" s="18">
        <f t="shared" ref="CW139:CW202" si="165">IF(CV139&gt;0,(CV139-CW$5)/CW$5,0)</f>
        <v>-0.68670704826700457</v>
      </c>
      <c r="CX139" s="15">
        <f>'Investment Analysis'!IB139</f>
        <v>0.54957507082152957</v>
      </c>
      <c r="CY139" s="48">
        <v>11016</v>
      </c>
      <c r="CZ139" s="18">
        <f t="shared" ref="CZ139:CZ202" si="166">IF(CY139&gt;0,(CY139-CZ$5)/CZ$5,0)</f>
        <v>-0.38406485882024044</v>
      </c>
      <c r="DA139" s="15">
        <f>'Investment Analysis'!II139</f>
        <v>0.57371428571428562</v>
      </c>
      <c r="DB139" s="48">
        <v>6452.75</v>
      </c>
      <c r="DC139" s="18">
        <f t="shared" ref="DC139:DC202" si="167">IF(DB139&gt;0,(DB139-DC$5)/DC$5,0)</f>
        <v>0.14466273448933434</v>
      </c>
      <c r="DD139" s="15">
        <f>'Investment Analysis'!IP139</f>
        <v>4.0453036516305412</v>
      </c>
      <c r="DE139" s="48">
        <v>21246</v>
      </c>
      <c r="DF139" s="18">
        <f>'Investment Analysis'!IY139</f>
        <v>0.37808912239735343</v>
      </c>
      <c r="DG139" s="15">
        <f>'Investment Analysis'!IW139</f>
        <v>2.8805479452054792</v>
      </c>
      <c r="DH139" s="48">
        <v>21817.200000000001</v>
      </c>
      <c r="DI139" s="18">
        <f t="shared" ref="DI139:DI202" si="168">IF(DH139&gt;0,(DH139-DI$5)/DI$5,0)</f>
        <v>2.3714303374953642</v>
      </c>
      <c r="DJ139" s="15">
        <f>'Investment Analysis'!JD139</f>
        <v>0.47095469255663441</v>
      </c>
      <c r="DK139" s="48">
        <v>25074</v>
      </c>
      <c r="DL139" s="18">
        <f t="shared" ref="DL139:DL202" si="169">IF(DK139&gt;0,(DK139-DL$5)/DL$5,0)</f>
        <v>0.10220229460635633</v>
      </c>
      <c r="DM139" s="15">
        <f>'Investment Analysis'!JK139</f>
        <v>0.23307679067594486</v>
      </c>
      <c r="DN139" s="48">
        <v>1149.3</v>
      </c>
      <c r="DO139" s="18">
        <f t="shared" ref="DO139:DO202" si="170">IF(DN139&gt;0,(DN139-DO$5)/DO$5,0)</f>
        <v>5.7800276115968663E-2</v>
      </c>
      <c r="DP139" s="15">
        <f>'Investment Analysis'!HU139</f>
        <v>2.1574175824175827</v>
      </c>
      <c r="DQ139" s="48">
        <v>17535</v>
      </c>
      <c r="DR139" s="18">
        <f t="shared" ref="DR139:DR202" si="171">IF(DQ139&gt;0,(DQ139-DR$5)/DR$5,0)</f>
        <v>-0.40830099544457565</v>
      </c>
      <c r="DS139" s="15">
        <f>'Investment Analysis'!JR139</f>
        <v>-0.45402395815758395</v>
      </c>
      <c r="DT139" s="48">
        <v>21612</v>
      </c>
      <c r="DU139" s="18">
        <f t="shared" si="153"/>
        <v>7.2930671936758893</v>
      </c>
      <c r="DV139" s="15">
        <f>'Investment Analysis'!JY139</f>
        <v>-0.3162055335968379</v>
      </c>
      <c r="DW139" s="48">
        <v>4850.8500000000004</v>
      </c>
      <c r="DX139" s="18">
        <f t="shared" ref="DX139:DX202" si="172">IF(DW139&gt;0,(DW139-DX$5)/DX$5,0)</f>
        <v>-0.64426151364036377</v>
      </c>
      <c r="DY139" s="15">
        <f>'Investment Analysis'!KF139</f>
        <v>3.336755646817241E-2</v>
      </c>
      <c r="DZ139" s="48">
        <v>5222</v>
      </c>
      <c r="EA139" s="18">
        <f t="shared" ref="EA139:EA170" si="173">IF(DZ139&gt;0,(DZ139-EA$5)/EA$5,0)</f>
        <v>-0.73903048475762123</v>
      </c>
      <c r="EB139" s="15">
        <f>'Investment Analysis'!KM139</f>
        <v>3.6109004739336488</v>
      </c>
      <c r="EC139" s="48"/>
      <c r="ED139" s="18">
        <f>'Investment Analysis'!KV139</f>
        <v>0.75247524752475248</v>
      </c>
      <c r="EE139" s="15">
        <f>'Investment Analysis'!KT139</f>
        <v>-0.32442748091603058</v>
      </c>
      <c r="EF139" s="48">
        <v>13630</v>
      </c>
      <c r="EG139" s="18">
        <f t="shared" ref="EG139:EG202" si="174">IF(EF139&gt;0,(EF139-EG$5)/EG$5,0)</f>
        <v>-0.42764760225077686</v>
      </c>
      <c r="EH139" s="15">
        <f>'Investment Analysis'!LH139</f>
        <v>0.52135082333240301</v>
      </c>
      <c r="EI139" s="48">
        <v>7679.75</v>
      </c>
      <c r="EJ139" s="18">
        <f>'Investment Analysis'!LQ139</f>
        <v>0.51093210586881488</v>
      </c>
      <c r="EK139" s="15">
        <f>'Investment Analysis'!LO139</f>
        <v>0.35051428571428572</v>
      </c>
      <c r="EL139" s="48">
        <v>23010</v>
      </c>
      <c r="EM139" s="18" t="e">
        <f t="shared" si="152"/>
        <v>#DIV/0!</v>
      </c>
      <c r="EN139" s="15">
        <f>'Investment Analysis'!LX139</f>
        <v>0.65837837837837832</v>
      </c>
      <c r="EO139" s="48">
        <v>14670</v>
      </c>
      <c r="EP139" s="68">
        <f t="shared" si="143"/>
        <v>3.2456928838951309</v>
      </c>
      <c r="EQ139" s="15">
        <f>'Investment Analysis'!MC139</f>
        <v>-0.33662921348314606</v>
      </c>
      <c r="ER139" s="48"/>
      <c r="ES139" s="18">
        <f>'Investment Analysis'!LX139</f>
        <v>0.65837837837837832</v>
      </c>
      <c r="ET139" s="15">
        <f>'Investment Analysis'!LA139</f>
        <v>-0.3353260113999722</v>
      </c>
      <c r="EU139" s="48">
        <v>36042.5</v>
      </c>
      <c r="EV139" s="18">
        <f>'Investment Analysis'!ML139</f>
        <v>1.6132830899670279</v>
      </c>
      <c r="EW139" s="15">
        <f>'Investment Analysis'!MJ139</f>
        <v>6.4770889487870615</v>
      </c>
      <c r="EX139" s="48">
        <v>57991.25</v>
      </c>
      <c r="EY139" s="18">
        <f t="shared" ref="EY139:EY202" si="175">IF(EX139&gt;0,(EX139-EY$5)/EY$5,0)</f>
        <v>-0.12264079579409207</v>
      </c>
      <c r="EZ139" s="15">
        <f>'Investment Analysis'!MQ139</f>
        <v>8.4114376489277221E-2</v>
      </c>
      <c r="FA139" s="48">
        <v>11664</v>
      </c>
      <c r="FB139" s="18">
        <f t="shared" ref="FB139:FB202" si="176">IF(FA139&gt;0,(FA139-FB$5)/FB$5,0)</f>
        <v>-0.24161248374512354</v>
      </c>
      <c r="FC139" s="15">
        <f>'Investment Analysis'!MX139</f>
        <v>-0.30138955438428366</v>
      </c>
      <c r="FD139" s="48">
        <v>17679.900000000001</v>
      </c>
      <c r="FE139" s="18">
        <f t="shared" ref="FE139:FE202" si="177">IF(FD139&gt;0,(FD139-FE$5)/FE$5,0)</f>
        <v>0.11391902619740674</v>
      </c>
      <c r="FF139" s="15">
        <f>'Investment Analysis'!NE139</f>
        <v>0.86439802170222191</v>
      </c>
      <c r="FG139" s="48">
        <v>10602</v>
      </c>
      <c r="FH139" s="18">
        <f t="shared" ref="FH139:FH202" si="178">IF(FG139&gt;0,(FG139-FH$5)/FH$5,0)</f>
        <v>-1.340033500837521E-2</v>
      </c>
      <c r="FI139" s="15">
        <f>'Investment Analysis'!NL139</f>
        <v>-0.95315601429138541</v>
      </c>
      <c r="FJ139" s="48">
        <v>37755.199999999997</v>
      </c>
      <c r="FK139" s="18">
        <f t="shared" ref="FK139:FK202" si="179">IF(FJ139&gt;0,(FJ139-FK$5)/FK$5,0)</f>
        <v>0.98227486559139754</v>
      </c>
      <c r="FL139" s="15">
        <f>'Investment Analysis'!NS139</f>
        <v>3.1097142857142854</v>
      </c>
      <c r="FM139" s="48">
        <v>2664.3</v>
      </c>
      <c r="FN139" s="18">
        <f t="shared" ref="FN139:FN202" si="180">IF(FM139&gt;0,(FM139-FN$5)/FN$5,0)</f>
        <v>-0.89501660867749222</v>
      </c>
      <c r="FO139" s="15">
        <f>'Investment Analysis'!NZ139</f>
        <v>1.0582612653618649E-2</v>
      </c>
      <c r="FP139" s="48">
        <v>27300</v>
      </c>
      <c r="FQ139" s="18">
        <f t="shared" ref="FQ139:FQ202" si="181">IF(FP139&gt;0,(FP139-FQ$5)/FQ$5,0)</f>
        <v>0.45989304812834225</v>
      </c>
      <c r="FR139" s="15">
        <f>'Investment Analysis'!OG139</f>
        <v>-0.98799131475162849</v>
      </c>
      <c r="FS139" s="48">
        <v>59238</v>
      </c>
      <c r="FT139" s="18">
        <f t="shared" ref="FT139:FT202" si="182">IF(FS139&gt;0,(FS139-FT$5)/FT$5,0)</f>
        <v>1.3260005300821627</v>
      </c>
      <c r="FU139" s="15">
        <f>'Investment Analysis'!ON139</f>
        <v>3.64640753828033</v>
      </c>
      <c r="FV139" s="48">
        <v>18324.75</v>
      </c>
      <c r="FW139" s="18">
        <f t="shared" ref="FW139:FW202" si="183">IF(FV139&gt;0,(FV139-FW$5)/FW$5,0)</f>
        <v>0.18991883116883118</v>
      </c>
      <c r="FX139" s="15">
        <f>'Investment Analysis'!OU139</f>
        <v>-0.11038961038961045</v>
      </c>
      <c r="FY139" s="48">
        <v>18300</v>
      </c>
      <c r="FZ139" s="18">
        <f t="shared" ref="FZ139:FZ202" si="184">IF(FY139&gt;0,(FY139-FZ$5)/FZ$5,0)</f>
        <v>-3.9461151177030886E-3</v>
      </c>
      <c r="GA139" s="15">
        <f>'Investment Analysis'!PB139</f>
        <v>3.503076923076923</v>
      </c>
      <c r="GB139" s="48">
        <v>19507.5</v>
      </c>
      <c r="GC139" s="18">
        <f>'Investment Analysis'!PK139</f>
        <v>0.24353273083727828</v>
      </c>
      <c r="GD139" s="15">
        <f>'Investment Analysis'!PI139</f>
        <v>-0.25313038483630096</v>
      </c>
      <c r="GE139" s="48">
        <v>9587.4</v>
      </c>
      <c r="GF139" s="18">
        <f>'Investment Analysis'!PY139</f>
        <v>0.26900584795321636</v>
      </c>
      <c r="GG139" s="15">
        <f>'Investment Analysis'!PW139</f>
        <v>-0.25344036697247713</v>
      </c>
      <c r="GH139" s="48">
        <v>20992.3</v>
      </c>
      <c r="GI139" s="18">
        <f>'Investment Analysis'!QF139</f>
        <v>0.19338687806404498</v>
      </c>
      <c r="GJ139" s="15">
        <f>'Investment Analysis'!QD139</f>
        <v>-0.32179376982127506</v>
      </c>
      <c r="GK139" s="48">
        <v>11721.8</v>
      </c>
      <c r="GL139" s="18">
        <f>'Investment Analysis'!QM139</f>
        <v>0.34846153846153832</v>
      </c>
      <c r="GM139" s="15">
        <f>'Investment Analysis'!QK139</f>
        <v>-0.30159362549800794</v>
      </c>
      <c r="GN139" s="48">
        <v>9900</v>
      </c>
      <c r="GO139" s="18">
        <f>'Investment Analysis'!QT139</f>
        <v>-4.1811846689895509E-2</v>
      </c>
      <c r="GP139" s="15">
        <f>'Investment Analysis'!QR139</f>
        <v>-0.98659157951193355</v>
      </c>
      <c r="GQ139" s="48">
        <v>4943.95</v>
      </c>
      <c r="GR139" s="18">
        <f>'Investment Analysis'!RA139</f>
        <v>-8.4593379648549183E-2</v>
      </c>
      <c r="GS139" s="15">
        <f>'Investment Analysis'!QY139</f>
        <v>-0.36543909348441916</v>
      </c>
      <c r="GT139" s="48">
        <v>48945</v>
      </c>
      <c r="GU139" s="18">
        <f>'Investment Analysis'!RH139</f>
        <v>0.77292929292929302</v>
      </c>
      <c r="GV139" s="15">
        <f>'Investment Analysis'!RF139</f>
        <v>-5.2063080578958663E-2</v>
      </c>
      <c r="GW139" s="48">
        <v>11488</v>
      </c>
      <c r="GX139" s="18">
        <f>'Investment Analysis'!RO139</f>
        <v>0.16795445302968681</v>
      </c>
      <c r="GY139" s="15">
        <f>'Investment Analysis'!RM139</f>
        <v>6.5776046015400214E-2</v>
      </c>
      <c r="GZ139" s="48">
        <v>2968</v>
      </c>
      <c r="HA139" s="18">
        <f>'Investment Analysis'!RV139</f>
        <v>-0.28790786948176583</v>
      </c>
      <c r="HB139" s="15">
        <f>'Investment Analysis'!RT139</f>
        <v>1.3661202185792301E-2</v>
      </c>
      <c r="HC139" s="48">
        <v>21375</v>
      </c>
      <c r="HD139" s="18">
        <f>'Investment Analysis'!SC139</f>
        <v>0.88417294724315754</v>
      </c>
      <c r="HE139" s="15">
        <f>'Investment Analysis'!SA139</f>
        <v>7.0945438148203796E-2</v>
      </c>
      <c r="HF139" s="48">
        <v>6515</v>
      </c>
      <c r="HG139" s="18">
        <f>'Investment Analysis'!SJ139</f>
        <v>-0.14613368283093056</v>
      </c>
      <c r="HH139" s="15">
        <f>'Investment Analysis'!SH139</f>
        <v>4.2399999999999952E-2</v>
      </c>
      <c r="HI139" s="48">
        <v>8160</v>
      </c>
      <c r="HJ139" s="18">
        <f>'Investment Analysis'!SM139</f>
        <v>0.28175519630485002</v>
      </c>
      <c r="HK139" s="15">
        <f>'Investment Analysis'!SK139</f>
        <v>0</v>
      </c>
      <c r="HL139" s="48">
        <v>12007.5</v>
      </c>
      <c r="HM139" s="18">
        <f>'Investment Analysis'!SP139</f>
        <v>0</v>
      </c>
      <c r="HN139" s="15">
        <f>'Investment Analysis'!SN139</f>
        <v>0.28022837024400576</v>
      </c>
      <c r="HO139" s="48">
        <v>7010.65</v>
      </c>
      <c r="HP139" s="18">
        <f>'Investment Analysis'!TE139</f>
        <v>1.8993589743589741</v>
      </c>
      <c r="HQ139" s="15">
        <f>'Investment Analysis'!TC139</f>
        <v>0.12038642556353728</v>
      </c>
      <c r="HR139" s="48">
        <v>3561</v>
      </c>
      <c r="HS139" s="18">
        <f>'Investment Analysis'!TL139</f>
        <v>6.1356932153392281E-2</v>
      </c>
      <c r="HT139" s="15">
        <f>'Investment Analysis'!TJ139</f>
        <v>-0.18227272727272725</v>
      </c>
      <c r="HU139" s="48"/>
      <c r="HV139" s="18">
        <f>'Investment Analysis'!TS139</f>
        <v>1.2988235294117647</v>
      </c>
      <c r="HW139" s="15">
        <f>'Investment Analysis'!TQ139</f>
        <v>-3.1556776690254769E-3</v>
      </c>
      <c r="HX139" s="48"/>
      <c r="HY139" s="18">
        <f>'Investment Analysis'!TZ139</f>
        <v>0.74853801169590661</v>
      </c>
      <c r="HZ139" s="15">
        <f>'Investment Analysis'!TX139</f>
        <v>-0.32199546485260766</v>
      </c>
      <c r="IA139" s="48"/>
      <c r="IB139" s="18">
        <f>'Investment Analysis'!UG139</f>
        <v>0</v>
      </c>
      <c r="IC139" s="15">
        <f>'Investment Analysis'!UE139</f>
        <v>0</v>
      </c>
      <c r="ID139" s="48"/>
      <c r="IE139" s="18">
        <f>'Investment Analysis'!UN139</f>
        <v>0</v>
      </c>
      <c r="IF139" s="15">
        <f>'Investment Analysis'!UL139</f>
        <v>0</v>
      </c>
      <c r="IG139" s="48"/>
      <c r="IH139" s="18">
        <f>'Investment Analysis'!UU139</f>
        <v>0</v>
      </c>
      <c r="II139" s="15">
        <f>'Investment Analysis'!US139</f>
        <v>0</v>
      </c>
      <c r="IJ139" s="48"/>
      <c r="IK139" s="18">
        <f>'Investment Analysis'!VB139</f>
        <v>0</v>
      </c>
      <c r="IL139" s="15">
        <f>'Investment Analysis'!UZ139</f>
        <v>0</v>
      </c>
      <c r="IM139" s="48"/>
      <c r="IN139" s="18">
        <f>'Investment Analysis'!VI139</f>
        <v>0</v>
      </c>
      <c r="IO139" s="15">
        <f>'Investment Analysis'!VG139</f>
        <v>0</v>
      </c>
      <c r="IP139" s="18"/>
      <c r="IQ139" s="18"/>
      <c r="IR139" s="18"/>
      <c r="IS139" s="108">
        <f t="shared" si="133"/>
        <v>13863.839999999851</v>
      </c>
      <c r="IT139" s="48">
        <f t="shared" si="134"/>
        <v>1137004.57</v>
      </c>
      <c r="IU139" s="101">
        <f t="shared" ref="IU139:IU202" si="185">IF(IT139&gt;0,IV139,0)</f>
        <v>0</v>
      </c>
      <c r="IV139" s="101"/>
      <c r="IW139" s="15">
        <f t="shared" ref="IW139:IW202" si="186">IF(IT139&gt;0,(IT139+IV$11-I$2)/I$2,0)</f>
        <v>9.5898164115786902E-2</v>
      </c>
      <c r="IX139" s="113">
        <f t="shared" ref="IX139:IX202" si="187">IF(IT139&gt;0,IT139+IV$11-I$2,0)</f>
        <v>99495.240000000107</v>
      </c>
      <c r="IY139" s="21">
        <f t="shared" si="159"/>
        <v>0.38464399876425681</v>
      </c>
      <c r="IZ139" s="173">
        <f t="shared" si="160"/>
        <v>317851.68000000005</v>
      </c>
    </row>
    <row r="140" spans="1:260" x14ac:dyDescent="0.2">
      <c r="A140" s="3">
        <f>'Investment Analysis'!A140</f>
        <v>45849</v>
      </c>
      <c r="B140" s="4">
        <f>'Investment Analysis'!B140</f>
        <v>45849</v>
      </c>
      <c r="C140" s="27">
        <f>'Investment Analysis'!C140</f>
        <v>44371.51</v>
      </c>
      <c r="D140" s="14">
        <f>'Investment Analysis'!D140</f>
        <v>-279.18999999999505</v>
      </c>
      <c r="E140" s="15">
        <f>'Investment Analysis'!E140</f>
        <v>-6.2527575155595563E-3</v>
      </c>
      <c r="F140" s="13">
        <f>'Investment Analysis'!G140</f>
        <v>6259.75</v>
      </c>
      <c r="G140" s="14">
        <f>'Investment Analysis'!H140</f>
        <v>-20.630000000000109</v>
      </c>
      <c r="H140" s="15">
        <f>'Investment Analysis'!I140</f>
        <v>-3.284833083348477E-3</v>
      </c>
      <c r="I140" s="13">
        <f>'Investment Analysis'!K140</f>
        <v>20585.53</v>
      </c>
      <c r="J140" s="14">
        <f>'Investment Analysis'!L140</f>
        <v>-45.130000000001019</v>
      </c>
      <c r="K140" s="15">
        <f>'Investment Analysis'!M140</f>
        <v>-2.1875209033545714E-3</v>
      </c>
      <c r="L140" s="41">
        <f>'Investment Analysis'!T140</f>
        <v>268.51702203684368</v>
      </c>
      <c r="M140" s="21">
        <f>'Investment Analysis'!V140</f>
        <v>-2.4289430123347415E-3</v>
      </c>
      <c r="N140" s="21">
        <f>'Investment Analysis'!W140</f>
        <v>3.7869135467114463E-2</v>
      </c>
      <c r="P140" s="48">
        <f>'Investment Analysis'!Y140</f>
        <v>102744.43</v>
      </c>
      <c r="Q140" s="18"/>
      <c r="R140" s="83"/>
      <c r="S140" s="48">
        <v>4541.28</v>
      </c>
      <c r="T140" s="18">
        <f>'Investment Analysis'!AH140</f>
        <v>5.2031518246247403E-2</v>
      </c>
      <c r="U140" s="15">
        <f>'Investment Analysis'!AF140</f>
        <v>0.45044607634884987</v>
      </c>
      <c r="V140" s="48">
        <v>7290.02</v>
      </c>
      <c r="W140" s="18">
        <f>'Investment Analysis'!AO140</f>
        <v>0.10746552543984773</v>
      </c>
      <c r="X140" s="15">
        <f>'Investment Analysis'!AM140</f>
        <v>0.25215053763440848</v>
      </c>
      <c r="Y140" s="48">
        <v>9423.32</v>
      </c>
      <c r="Z140" s="18">
        <f t="shared" si="161"/>
        <v>-5.5400962309542931E-2</v>
      </c>
      <c r="AA140" s="15">
        <f>'Investment Analysis'!GM140</f>
        <v>-2.1164021164020714E-3</v>
      </c>
      <c r="AB140" s="48">
        <v>2617.16</v>
      </c>
      <c r="AC140" s="18">
        <f t="shared" si="156"/>
        <v>4.8644986856928272</v>
      </c>
      <c r="AD140" s="15">
        <f>'Investment Analysis'!AT140</f>
        <v>0.29646786334684433</v>
      </c>
      <c r="AE140" s="48">
        <v>11541.15</v>
      </c>
      <c r="AF140" s="18">
        <f>'Investment Analysis'!BC140</f>
        <v>6.4939517116411147E-2</v>
      </c>
      <c r="AG140" s="15">
        <f>'Investment Analysis'!BA140</f>
        <v>0.62155108128262493</v>
      </c>
      <c r="AH140" s="48"/>
      <c r="AI140" s="18">
        <f t="shared" si="157"/>
        <v>0</v>
      </c>
      <c r="AJ140" s="15">
        <f>'Investment Analysis'!BH140</f>
        <v>0</v>
      </c>
      <c r="AK140" s="48">
        <v>19800.89</v>
      </c>
      <c r="AL140" s="18">
        <f t="shared" si="139"/>
        <v>5.9666987262802182</v>
      </c>
      <c r="AM140" s="15">
        <f>'Investment Analysis'!BO140</f>
        <v>0.24587403166049177</v>
      </c>
      <c r="AN140" s="48">
        <v>15534.54</v>
      </c>
      <c r="AO140" s="18">
        <f t="shared" si="154"/>
        <v>8.8134784482758626</v>
      </c>
      <c r="AP140" s="15">
        <f>'Investment Analysis'!BV140</f>
        <v>0.15566290928609783</v>
      </c>
      <c r="AQ140" s="48">
        <v>5076.7</v>
      </c>
      <c r="AR140" s="18">
        <f t="shared" si="155"/>
        <v>2.81534</v>
      </c>
      <c r="AS140" s="15">
        <f>'Investment Analysis'!CC140</f>
        <v>0</v>
      </c>
      <c r="AT140" s="48">
        <v>5144.6899999999996</v>
      </c>
      <c r="AU140" s="18">
        <f>'Investment Analysis'!CL140</f>
        <v>-9.9243306169965087E-2</v>
      </c>
      <c r="AV140" s="15">
        <f>'Investment Analysis'!CJ140</f>
        <v>2.3817399933840518E-2</v>
      </c>
      <c r="AW140" s="48">
        <v>18069.439999999999</v>
      </c>
      <c r="AX140" s="18">
        <f t="shared" si="140"/>
        <v>4.2947565348438327E-2</v>
      </c>
      <c r="AY140" s="15">
        <f>'Investment Analysis'!CQ140</f>
        <v>6.3816209317166681E-2</v>
      </c>
      <c r="AZ140" s="48">
        <v>16190.5</v>
      </c>
      <c r="BA140" s="18">
        <f>'Investment Analysis'!CZ140</f>
        <v>2.0654506437768134E-2</v>
      </c>
      <c r="BB140" s="15">
        <f>'Investment Analysis'!CX140</f>
        <v>0.18351477449455672</v>
      </c>
      <c r="BC140" s="48">
        <v>9599.93</v>
      </c>
      <c r="BD140" s="18">
        <f t="shared" si="158"/>
        <v>2.9438233243700829</v>
      </c>
      <c r="BE140" s="15">
        <f>'Investment Analysis'!DE140</f>
        <v>-5.578417924096947E-2</v>
      </c>
      <c r="BF140" s="48">
        <v>4664.37</v>
      </c>
      <c r="BG140" s="18">
        <f>'Investment Analysis'!DN140</f>
        <v>0.1795540796963947</v>
      </c>
      <c r="BH140" s="15">
        <f>'Investment Analysis'!DL140</f>
        <v>0.12638731596828989</v>
      </c>
      <c r="BI140" s="48">
        <v>2766.18</v>
      </c>
      <c r="BJ140" s="18">
        <f>'Investment Analysis'!EB140</f>
        <v>8.7541081565581116E-2</v>
      </c>
      <c r="BK140" s="15">
        <f>'Investment Analysis'!DZ140</f>
        <v>0.94236926360725726</v>
      </c>
      <c r="BL140" s="48">
        <v>21230.89</v>
      </c>
      <c r="BM140" s="18">
        <f>'Investment Analysis'!EI140</f>
        <v>5.7483731019522706E-2</v>
      </c>
      <c r="BN140" s="15">
        <f>'Investment Analysis'!EG140</f>
        <v>0.85449358059914393</v>
      </c>
      <c r="BO140" s="48">
        <v>10355.99</v>
      </c>
      <c r="BP140" s="18">
        <f>'Investment Analysis'!DU140</f>
        <v>0.12605042016806733</v>
      </c>
      <c r="BQ140" s="15">
        <f>'Investment Analysis'!DS140</f>
        <v>0</v>
      </c>
      <c r="BR140" s="48">
        <v>11582.01</v>
      </c>
      <c r="BS140" s="18">
        <f>'Investment Analysis'!EP140</f>
        <v>0.12731356693620846</v>
      </c>
      <c r="BT140" s="15">
        <f>'Investment Analysis'!EN140</f>
        <v>0.94406569569259358</v>
      </c>
      <c r="BU140" s="48">
        <v>14014.13</v>
      </c>
      <c r="BV140" s="18">
        <f t="shared" si="142"/>
        <v>0.48163480953021925</v>
      </c>
      <c r="BW140" s="15">
        <f>'Investment Analysis'!EU140</f>
        <v>0.1145803494700659</v>
      </c>
      <c r="BX140" s="48">
        <v>21140.67</v>
      </c>
      <c r="BY140" s="18">
        <f t="shared" si="148"/>
        <v>-0.69296650000000004</v>
      </c>
      <c r="BZ140" s="15">
        <f>'Investment Analysis'!FB140</f>
        <v>0</v>
      </c>
      <c r="CA140" s="48">
        <v>21735.85</v>
      </c>
      <c r="CB140" s="18">
        <f t="shared" si="144"/>
        <v>-6.3109913793103517E-2</v>
      </c>
      <c r="CC140" s="15">
        <f>'Investment Analysis'!FI140</f>
        <v>1.7772511848341305E-2</v>
      </c>
      <c r="CD140" s="48">
        <v>19561.21</v>
      </c>
      <c r="CE140" s="18">
        <f>'Investment Analysis'!FR140</f>
        <v>8.9893207090168514E-2</v>
      </c>
      <c r="CF140" s="15">
        <f>'Investment Analysis'!FP140</f>
        <v>0.70270037839697286</v>
      </c>
      <c r="CG140" s="48">
        <v>4856.55</v>
      </c>
      <c r="CH140" s="18">
        <f>'Investment Analysis'!FR140</f>
        <v>8.9893207090168514E-2</v>
      </c>
      <c r="CI140" s="15">
        <f>'Investment Analysis'!FW140</f>
        <v>3.3965693513574861E-2</v>
      </c>
      <c r="CJ140" s="48"/>
      <c r="CK140" s="18">
        <f t="shared" si="149"/>
        <v>0</v>
      </c>
      <c r="CL140" s="15">
        <f>'Investment Analysis'!GD140</f>
        <v>0</v>
      </c>
      <c r="CM140" s="48">
        <v>36607.69</v>
      </c>
      <c r="CN140" s="18">
        <f t="shared" si="162"/>
        <v>0.46724208416833679</v>
      </c>
      <c r="CO140" s="15">
        <f>'Investment Analysis'!GT140</f>
        <v>-6.2018348623853255E-2</v>
      </c>
      <c r="CP140" s="48">
        <v>32918.550000000003</v>
      </c>
      <c r="CQ140" s="18">
        <f t="shared" si="163"/>
        <v>0.52993544429107253</v>
      </c>
      <c r="CR140" s="15">
        <f>'Investment Analysis'!HG140</f>
        <v>0.76119319139374197</v>
      </c>
      <c r="CS140" s="48">
        <v>4140</v>
      </c>
      <c r="CT140" s="18">
        <f t="shared" si="164"/>
        <v>-0.81679470386235709</v>
      </c>
      <c r="CU140" s="15">
        <f>'Investment Analysis'!HN140</f>
        <v>19.850806451612904</v>
      </c>
      <c r="CV140" s="48">
        <v>9070.6</v>
      </c>
      <c r="CW140" s="18">
        <f t="shared" si="165"/>
        <v>-0.68514153808771727</v>
      </c>
      <c r="CX140" s="15">
        <f>'Investment Analysis'!IB140</f>
        <v>0.55731822474032089</v>
      </c>
      <c r="CY140" s="48">
        <v>10975.2</v>
      </c>
      <c r="CZ140" s="18">
        <f t="shared" si="166"/>
        <v>-0.3863461000838691</v>
      </c>
      <c r="DA140" s="15">
        <f>'Investment Analysis'!II140</f>
        <v>0.56788571428571422</v>
      </c>
      <c r="DB140" s="48">
        <v>6454.5</v>
      </c>
      <c r="DC140" s="18">
        <f t="shared" si="167"/>
        <v>0.14497316954188655</v>
      </c>
      <c r="DD140" s="15">
        <f>'Investment Analysis'!IP140</f>
        <v>4.0415934387814882</v>
      </c>
      <c r="DE140" s="48">
        <v>21810</v>
      </c>
      <c r="DF140" s="18">
        <f>'Investment Analysis'!IY140</f>
        <v>0.41467211519750929</v>
      </c>
      <c r="DG140" s="15">
        <f>'Investment Analysis'!IW140</f>
        <v>2.9835616438356167</v>
      </c>
      <c r="DH140" s="48">
        <v>21525.3</v>
      </c>
      <c r="DI140" s="18">
        <f t="shared" si="168"/>
        <v>2.3263227840276919</v>
      </c>
      <c r="DJ140" s="15">
        <f>'Investment Analysis'!JD140</f>
        <v>0.45127427184466024</v>
      </c>
      <c r="DK140" s="48">
        <v>25166</v>
      </c>
      <c r="DL140" s="18">
        <f t="shared" si="169"/>
        <v>0.1062464284144358</v>
      </c>
      <c r="DM140" s="15">
        <f>'Investment Analysis'!JK140</f>
        <v>0.23760112124714156</v>
      </c>
      <c r="DN140" s="48">
        <v>1154.3</v>
      </c>
      <c r="DO140" s="18">
        <f t="shared" si="170"/>
        <v>6.2402208927749614E-2</v>
      </c>
      <c r="DP140" s="15">
        <f>'Investment Analysis'!HU140</f>
        <v>2.1711538461538464</v>
      </c>
      <c r="DQ140" s="48">
        <v>17335.5</v>
      </c>
      <c r="DR140" s="18">
        <f t="shared" si="171"/>
        <v>-0.41503290028682299</v>
      </c>
      <c r="DS140" s="15">
        <f>'Investment Analysis'!JR140</f>
        <v>-0.4344525054833811</v>
      </c>
      <c r="DT140" s="48">
        <v>22488</v>
      </c>
      <c r="DU140" s="18">
        <f t="shared" si="153"/>
        <v>7.6393122529644266</v>
      </c>
      <c r="DV140" s="15">
        <f>'Investment Analysis'!JY140</f>
        <v>-0.29644268774703553</v>
      </c>
      <c r="DW140" s="48">
        <v>4851.6499999999996</v>
      </c>
      <c r="DX140" s="18">
        <f t="shared" si="172"/>
        <v>-0.64420284540921091</v>
      </c>
      <c r="DY140" s="15">
        <f>'Investment Analysis'!KF140</f>
        <v>1.8480492813141656E-2</v>
      </c>
      <c r="DZ140" s="48">
        <v>5324</v>
      </c>
      <c r="EA140" s="18">
        <f t="shared" si="173"/>
        <v>-0.73393303348325833</v>
      </c>
      <c r="EB140" s="15">
        <f>'Investment Analysis'!KM140</f>
        <v>3.6691943127962077</v>
      </c>
      <c r="EC140" s="54">
        <v>2560</v>
      </c>
      <c r="ED140" s="18">
        <f>'Investment Analysis'!KV140</f>
        <v>0.69801980198019808</v>
      </c>
      <c r="EE140" s="15">
        <f>'Investment Analysis'!KT140</f>
        <v>-0.34541984732824427</v>
      </c>
      <c r="EF140" s="48">
        <v>13832.5</v>
      </c>
      <c r="EG140" s="18">
        <f t="shared" si="174"/>
        <v>-0.41914420089023263</v>
      </c>
      <c r="EH140" s="15">
        <f>'Investment Analysis'!LH140</f>
        <v>0.54423667317890034</v>
      </c>
      <c r="EI140" s="48">
        <v>7792.2</v>
      </c>
      <c r="EJ140" s="18">
        <f>'Investment Analysis'!LQ140</f>
        <v>0.5327963176064443</v>
      </c>
      <c r="EK140" s="15">
        <f>'Investment Analysis'!LO140</f>
        <v>0.37005714285714281</v>
      </c>
      <c r="EL140" s="48">
        <v>23325</v>
      </c>
      <c r="EM140" s="18" t="e">
        <f t="shared" si="152"/>
        <v>#DIV/0!</v>
      </c>
      <c r="EN140" s="15">
        <f>'Investment Analysis'!LX140</f>
        <v>0.68108108108108112</v>
      </c>
      <c r="EO140" s="48">
        <v>15165</v>
      </c>
      <c r="EP140" s="68">
        <f t="shared" si="143"/>
        <v>3.3940074906367039</v>
      </c>
      <c r="EQ140" s="15">
        <f>'Investment Analysis'!MC140</f>
        <v>-0.32134831460674157</v>
      </c>
      <c r="ER140" s="48">
        <v>0</v>
      </c>
      <c r="ES140" s="18">
        <f>'Investment Analysis'!LX140</f>
        <v>0.68108108108108112</v>
      </c>
      <c r="ET140" s="15">
        <f>'Investment Analysis'!LA140</f>
        <v>-0.34575281523703605</v>
      </c>
      <c r="EU140" s="48">
        <v>36452</v>
      </c>
      <c r="EV140" s="18">
        <f>'Investment Analysis'!ML140</f>
        <v>1.6415449835138951</v>
      </c>
      <c r="EW140" s="15">
        <f>'Investment Analysis'!MJ140</f>
        <v>6.5579514824797842</v>
      </c>
      <c r="EX140" s="48">
        <v>58250.5</v>
      </c>
      <c r="EY140" s="18">
        <f t="shared" si="175"/>
        <v>-0.11871855970346835</v>
      </c>
      <c r="EZ140" s="15">
        <f>'Investment Analysis'!MQ140</f>
        <v>8.8641779189833167E-2</v>
      </c>
      <c r="FA140" s="48">
        <v>11784</v>
      </c>
      <c r="FB140" s="18">
        <f t="shared" si="176"/>
        <v>-0.23381014304291287</v>
      </c>
      <c r="FC140" s="15">
        <f>'Investment Analysis'!MX140</f>
        <v>-0.29420220412074749</v>
      </c>
      <c r="FD140" s="48">
        <v>17879.400000000001</v>
      </c>
      <c r="FE140" s="18">
        <f t="shared" si="177"/>
        <v>0.12648848901825882</v>
      </c>
      <c r="FF140" s="15">
        <f>'Investment Analysis'!NE140</f>
        <v>0.88543588986491462</v>
      </c>
      <c r="FG140" s="48">
        <v>11376</v>
      </c>
      <c r="FH140" s="18">
        <f t="shared" si="178"/>
        <v>5.8626465661641543E-2</v>
      </c>
      <c r="FI140" s="15">
        <f>'Investment Analysis'!NL140</f>
        <v>-0.94982135768161968</v>
      </c>
      <c r="FJ140" s="48">
        <v>37741.199999999997</v>
      </c>
      <c r="FK140" s="18">
        <f t="shared" si="179"/>
        <v>0.98153981854838679</v>
      </c>
      <c r="FL140" s="15">
        <f>'Investment Analysis'!NS140</f>
        <v>3.1078857142857141</v>
      </c>
      <c r="FM140" s="48">
        <v>2702.85</v>
      </c>
      <c r="FN140" s="18">
        <f t="shared" si="180"/>
        <v>-0.89349759440151633</v>
      </c>
      <c r="FO140" s="15">
        <f>'Investment Analysis'!NZ140</f>
        <v>2.520482476103782E-2</v>
      </c>
      <c r="FP140" s="48">
        <v>28500</v>
      </c>
      <c r="FQ140" s="18">
        <f t="shared" si="181"/>
        <v>0.52406417112299464</v>
      </c>
      <c r="FR140" s="15">
        <f>'Investment Analysis'!OG140</f>
        <v>-0.98737093986794877</v>
      </c>
      <c r="FS140" s="48">
        <v>61920</v>
      </c>
      <c r="FT140" s="18">
        <f t="shared" si="182"/>
        <v>1.4313101864122273</v>
      </c>
      <c r="FU140" s="15">
        <f>'Investment Analysis'!ON140</f>
        <v>3.8621908127208475</v>
      </c>
      <c r="FV140" s="48">
        <v>18240.5</v>
      </c>
      <c r="FW140" s="18">
        <f t="shared" si="183"/>
        <v>0.18444805194805194</v>
      </c>
      <c r="FX140" s="15">
        <f>'Investment Analysis'!OU140</f>
        <v>-0.14675324675324675</v>
      </c>
      <c r="FY140" s="48">
        <v>18358.75</v>
      </c>
      <c r="FZ140" s="18">
        <f t="shared" si="184"/>
        <v>-7.4840114301265477E-4</v>
      </c>
      <c r="GA140" s="15">
        <f>'Investment Analysis'!PB140</f>
        <v>3.5190769230769234</v>
      </c>
      <c r="GB140" s="48">
        <v>19466.25</v>
      </c>
      <c r="GC140" s="18">
        <f>'Investment Analysis'!PK140</f>
        <v>0.24109405632859951</v>
      </c>
      <c r="GD140" s="15">
        <f>'Investment Analysis'!PI140</f>
        <v>-0.25459506031016649</v>
      </c>
      <c r="GE140" s="48">
        <v>9597.6</v>
      </c>
      <c r="GF140" s="18">
        <f>'Investment Analysis'!PY140</f>
        <v>0.28654970760233917</v>
      </c>
      <c r="GG140" s="15">
        <f>'Investment Analysis'!PW140</f>
        <v>-0.24311926605504597</v>
      </c>
      <c r="GH140" s="48">
        <v>20432.3</v>
      </c>
      <c r="GI140" s="18">
        <f>'Investment Analysis'!QF140</f>
        <v>0.17247314071137995</v>
      </c>
      <c r="GJ140" s="15">
        <f>'Investment Analysis'!QD140</f>
        <v>-0.33367912504816383</v>
      </c>
      <c r="GK140" s="48">
        <v>11350.6</v>
      </c>
      <c r="GL140" s="18">
        <f>'Investment Analysis'!QM140</f>
        <v>0.27692307692307683</v>
      </c>
      <c r="GM140" s="15">
        <f>'Investment Analysis'!QK140</f>
        <v>-0.3386454183266932</v>
      </c>
      <c r="GN140" s="48">
        <v>9639</v>
      </c>
      <c r="GO140" s="18">
        <f>'Investment Analysis'!QT140</f>
        <v>-6.707317073170728E-2</v>
      </c>
      <c r="GP140" s="15">
        <f>'Investment Analysis'!QR140</f>
        <v>-0.98694507423389155</v>
      </c>
      <c r="GQ140" s="48">
        <v>5006.1000000000004</v>
      </c>
      <c r="GR140" s="18">
        <f>'Investment Analysis'!RA140</f>
        <v>-9.2766653044544289E-2</v>
      </c>
      <c r="GS140" s="15">
        <f>'Investment Analysis'!QY140</f>
        <v>-0.37110481586402255</v>
      </c>
      <c r="GT140" s="48">
        <v>49145</v>
      </c>
      <c r="GU140" s="18">
        <f>'Investment Analysis'!RH140</f>
        <v>0.78222222222222215</v>
      </c>
      <c r="GV140" s="15">
        <f>'Investment Analysis'!RF140</f>
        <v>-4.7094404839058107E-2</v>
      </c>
      <c r="GW140" s="48">
        <v>11520</v>
      </c>
      <c r="GX140" s="18">
        <f>'Investment Analysis'!RO140</f>
        <v>0.17120780805205371</v>
      </c>
      <c r="GY140" s="15">
        <f>'Investment Analysis'!RM140</f>
        <v>6.8744781519621448E-2</v>
      </c>
      <c r="GZ140" s="48">
        <v>3050</v>
      </c>
      <c r="HA140" s="18">
        <f>'Investment Analysis'!RV140</f>
        <v>-0.26823416506717851</v>
      </c>
      <c r="HB140" s="15">
        <f>'Investment Analysis'!RT140</f>
        <v>4.166666666666663E-2</v>
      </c>
      <c r="HC140" s="48">
        <v>21315</v>
      </c>
      <c r="HD140" s="18">
        <f>'Investment Analysis'!SC140</f>
        <v>0.87888404072458026</v>
      </c>
      <c r="HE140" s="15">
        <f>'Investment Analysis'!SA140</f>
        <v>6.7939275514805289E-2</v>
      </c>
      <c r="HF140" s="48">
        <v>6090</v>
      </c>
      <c r="HG140" s="18">
        <f>'Investment Analysis'!SJ140</f>
        <v>-0.20183486238532111</v>
      </c>
      <c r="HH140" s="15">
        <f>'Investment Analysis'!SH140</f>
        <v>-2.5600000000000022E-2</v>
      </c>
      <c r="HI140" s="48">
        <v>8044</v>
      </c>
      <c r="HJ140" s="18">
        <f>'Investment Analysis'!SM140</f>
        <v>5.4054054054053897E-2</v>
      </c>
      <c r="HK140" s="15">
        <f>'Investment Analysis'!SK140</f>
        <v>0</v>
      </c>
      <c r="HL140" s="48">
        <v>11107.5</v>
      </c>
      <c r="HM140" s="18">
        <f>'Investment Analysis'!SP140</f>
        <v>0</v>
      </c>
      <c r="HN140" s="15">
        <f>'Investment Analysis'!SN140</f>
        <v>5.6482997066388638E-2</v>
      </c>
      <c r="HO140" s="48">
        <v>6992.05</v>
      </c>
      <c r="HP140" s="18">
        <f>'Investment Analysis'!TE140</f>
        <v>1.8916666666666666</v>
      </c>
      <c r="HQ140" s="15">
        <f>'Investment Analysis'!TC140</f>
        <v>0.11741392122863518</v>
      </c>
      <c r="HR140" s="48">
        <v>3790</v>
      </c>
      <c r="HS140" s="18">
        <f>'Investment Analysis'!TL140</f>
        <v>0.11799410029498518</v>
      </c>
      <c r="HT140" s="15">
        <f>'Investment Analysis'!TJ140</f>
        <v>-0.13863636363636364</v>
      </c>
      <c r="HU140" s="48"/>
      <c r="HV140" s="18">
        <f>'Investment Analysis'!TS140</f>
        <v>1.4208403361344537</v>
      </c>
      <c r="HW140" s="15">
        <f>'Investment Analysis'!TQ140</f>
        <v>4.9754760846275489E-2</v>
      </c>
      <c r="HX140" s="48"/>
      <c r="HY140" s="18">
        <f>'Investment Analysis'!TZ140</f>
        <v>0.90058479532163749</v>
      </c>
      <c r="HZ140" s="15">
        <f>'Investment Analysis'!TX140</f>
        <v>-0.2630385487528345</v>
      </c>
      <c r="IA140" s="48"/>
      <c r="IB140" s="18">
        <f>'Investment Analysis'!UG140</f>
        <v>0</v>
      </c>
      <c r="IC140" s="15">
        <f>'Investment Analysis'!UE140</f>
        <v>0</v>
      </c>
      <c r="ID140" s="48"/>
      <c r="IE140" s="18">
        <f>'Investment Analysis'!UN140</f>
        <v>0</v>
      </c>
      <c r="IF140" s="15">
        <f>'Investment Analysis'!UL140</f>
        <v>0</v>
      </c>
      <c r="IG140" s="48"/>
      <c r="IH140" s="18">
        <f>'Investment Analysis'!UU140</f>
        <v>0</v>
      </c>
      <c r="II140" s="15">
        <f>'Investment Analysis'!US140</f>
        <v>0</v>
      </c>
      <c r="IJ140" s="48"/>
      <c r="IK140" s="18">
        <f>'Investment Analysis'!VB140</f>
        <v>0</v>
      </c>
      <c r="IL140" s="15">
        <f>'Investment Analysis'!UZ140</f>
        <v>0</v>
      </c>
      <c r="IM140" s="48"/>
      <c r="IN140" s="18">
        <f>'Investment Analysis'!VI140</f>
        <v>0</v>
      </c>
      <c r="IO140" s="15">
        <f>'Investment Analysis'!VG140</f>
        <v>0</v>
      </c>
      <c r="IP140" s="18"/>
      <c r="IQ140" s="18"/>
      <c r="IR140" s="18"/>
      <c r="IS140" s="108">
        <f t="shared" ref="IS140:IS203" si="188">IF(IT140&gt;0,IT140-IT139,0)</f>
        <v>4723.9199999999255</v>
      </c>
      <c r="IT140" s="48">
        <f t="shared" si="134"/>
        <v>1141728.49</v>
      </c>
      <c r="IU140" s="101">
        <f t="shared" si="185"/>
        <v>0</v>
      </c>
      <c r="IV140" s="101"/>
      <c r="IW140" s="15">
        <f t="shared" si="186"/>
        <v>0.10045129907410089</v>
      </c>
      <c r="IX140" s="113">
        <f t="shared" si="187"/>
        <v>104219.16000000003</v>
      </c>
      <c r="IY140" s="21">
        <f t="shared" si="159"/>
        <v>0.39036058795655687</v>
      </c>
      <c r="IZ140" s="173">
        <f t="shared" si="160"/>
        <v>322575.59999999998</v>
      </c>
    </row>
    <row r="141" spans="1:260" x14ac:dyDescent="0.2">
      <c r="A141" s="3">
        <f>'Investment Analysis'!A141</f>
        <v>45852</v>
      </c>
      <c r="B141" s="4">
        <f>'Investment Analysis'!B141</f>
        <v>45852</v>
      </c>
      <c r="C141" s="27">
        <f>'Investment Analysis'!C141</f>
        <v>44459.839999999997</v>
      </c>
      <c r="D141" s="14">
        <f>'Investment Analysis'!D141</f>
        <v>88.32999999999447</v>
      </c>
      <c r="E141" s="15">
        <f>'Investment Analysis'!E141</f>
        <v>1.9906917749698953E-3</v>
      </c>
      <c r="F141" s="13">
        <f>'Investment Analysis'!G141</f>
        <v>6268.57</v>
      </c>
      <c r="G141" s="14">
        <f>'Investment Analysis'!H141</f>
        <v>8.819999999999709</v>
      </c>
      <c r="H141" s="15">
        <f>'Investment Analysis'!I141</f>
        <v>1.409001956947116E-3</v>
      </c>
      <c r="I141" s="13">
        <f>'Investment Analysis'!K141</f>
        <v>20640.330000000002</v>
      </c>
      <c r="J141" s="14">
        <f>'Investment Analysis'!L141</f>
        <v>54.80000000000291</v>
      </c>
      <c r="K141" s="15">
        <f>'Investment Analysis'!M141</f>
        <v>2.6620640809346622E-3</v>
      </c>
      <c r="L141" s="41">
        <f>'Investment Analysis'!T141</f>
        <v>268.83975466661445</v>
      </c>
      <c r="M141" s="21">
        <f>'Investment Analysis'!V141</f>
        <v>1.2019075264676755E-3</v>
      </c>
      <c r="N141" s="21">
        <f>'Investment Analysis'!W141</f>
        <v>3.9116558192520891E-2</v>
      </c>
      <c r="P141" s="48">
        <f>'Investment Analysis'!Y141</f>
        <v>93102.12999999999</v>
      </c>
      <c r="Q141" s="18"/>
      <c r="R141" s="83"/>
      <c r="S141" s="48">
        <v>4554.01</v>
      </c>
      <c r="T141" s="18">
        <f>'Investment Analysis'!AH141</f>
        <v>5.4980851344807895E-2</v>
      </c>
      <c r="U141" s="15">
        <f>'Investment Analysis'!AF141</f>
        <v>0.45451235054925038</v>
      </c>
      <c r="V141" s="48">
        <v>7321.32</v>
      </c>
      <c r="W141" s="18">
        <f>'Investment Analysis'!AO141</f>
        <v>0.11222063718497381</v>
      </c>
      <c r="X141" s="15">
        <f>'Investment Analysis'!AM141</f>
        <v>0.25752688172043003</v>
      </c>
      <c r="Y141" s="48">
        <v>9548.23</v>
      </c>
      <c r="Z141" s="18">
        <f t="shared" si="161"/>
        <v>-4.2879911788291945E-2</v>
      </c>
      <c r="AA141" s="15">
        <f>'Investment Analysis'!GM141</f>
        <v>1.1111111111111157E-2</v>
      </c>
      <c r="AB141" s="48">
        <v>2619.5</v>
      </c>
      <c r="AC141" s="18">
        <f t="shared" si="156"/>
        <v>4.8653773939166358</v>
      </c>
      <c r="AD141" s="15">
        <f>'Investment Analysis'!AT141</f>
        <v>0.2976259409380429</v>
      </c>
      <c r="AE141" s="48">
        <v>11591.92</v>
      </c>
      <c r="AF141" s="18">
        <f>'Investment Analysis'!BC141</f>
        <v>6.6408736960673898E-2</v>
      </c>
      <c r="AG141" s="15">
        <f>'Investment Analysis'!BA141</f>
        <v>0.62378821774794935</v>
      </c>
      <c r="AH141" s="48"/>
      <c r="AI141" s="18">
        <f t="shared" si="157"/>
        <v>0</v>
      </c>
      <c r="AJ141" s="15">
        <f>'Investment Analysis'!BH141</f>
        <v>0</v>
      </c>
      <c r="AK141" s="48">
        <v>20012.34</v>
      </c>
      <c r="AL141" s="18">
        <f t="shared" si="139"/>
        <v>6.0216636340005198</v>
      </c>
      <c r="AM141" s="15">
        <f>'Investment Analysis'!BO141</f>
        <v>0.25917817446951824</v>
      </c>
      <c r="AN141" s="48">
        <v>15563.4</v>
      </c>
      <c r="AO141" s="18">
        <f t="shared" si="154"/>
        <v>8.8196982758620699</v>
      </c>
      <c r="AP141" s="15">
        <f>'Investment Analysis'!BV141</f>
        <v>0.15780998389694051</v>
      </c>
      <c r="AQ141" s="48">
        <v>5102.5200000000004</v>
      </c>
      <c r="AR141" s="18">
        <f t="shared" si="155"/>
        <v>2.8205040000000001</v>
      </c>
      <c r="AS141" s="15">
        <f>'Investment Analysis'!CC141</f>
        <v>0</v>
      </c>
      <c r="AT141" s="48">
        <v>5191.2299999999996</v>
      </c>
      <c r="AU141" s="18">
        <f>'Investment Analysis'!CL141</f>
        <v>-9.1094295692665861E-2</v>
      </c>
      <c r="AV141" s="15">
        <f>'Investment Analysis'!CJ141</f>
        <v>3.3079722130334104E-2</v>
      </c>
      <c r="AW141" s="48">
        <v>18221.189999999999</v>
      </c>
      <c r="AX141" s="18">
        <f t="shared" si="140"/>
        <v>5.0833549862287518E-2</v>
      </c>
      <c r="AY141" s="15">
        <f>'Investment Analysis'!CQ141</f>
        <v>7.2750478621569803E-2</v>
      </c>
      <c r="AZ141" s="48">
        <v>16262.83</v>
      </c>
      <c r="BA141" s="18">
        <f>'Investment Analysis'!CZ141</f>
        <v>2.5214592274678049E-2</v>
      </c>
      <c r="BB141" s="15">
        <f>'Investment Analysis'!CX141</f>
        <v>0.18880248833592536</v>
      </c>
      <c r="BC141" s="48">
        <v>9637.1200000000008</v>
      </c>
      <c r="BD141" s="18">
        <f t="shared" si="158"/>
        <v>2.9475271387312025</v>
      </c>
      <c r="BE141" s="15">
        <f>'Investment Analysis'!DE141</f>
        <v>-5.2126200274348444E-2</v>
      </c>
      <c r="BF141" s="48">
        <v>4668.12</v>
      </c>
      <c r="BG141" s="18">
        <f>'Investment Analysis'!DN141</f>
        <v>0.18050284629981042</v>
      </c>
      <c r="BH141" s="15">
        <f>'Investment Analysis'!DL141</f>
        <v>0.12729331823329568</v>
      </c>
      <c r="BI141" s="48">
        <v>2738.82</v>
      </c>
      <c r="BJ141" s="18">
        <f>'Investment Analysis'!EB141</f>
        <v>7.6785180758888572E-2</v>
      </c>
      <c r="BK141" s="15">
        <f>'Investment Analysis'!DZ141</f>
        <v>0.92315901814300971</v>
      </c>
      <c r="BL141" s="48">
        <v>21187.34</v>
      </c>
      <c r="BM141" s="18">
        <f>'Investment Analysis'!EI141</f>
        <v>5.5314533622559628E-2</v>
      </c>
      <c r="BN141" s="15">
        <f>'Investment Analysis'!EG141</f>
        <v>0.85068949120304327</v>
      </c>
      <c r="BO141" s="48">
        <v>10353.57</v>
      </c>
      <c r="BP141" s="18">
        <f>'Investment Analysis'!DU141</f>
        <v>0.12578781512605039</v>
      </c>
      <c r="BQ141" s="15">
        <f>'Investment Analysis'!DS141</f>
        <v>0</v>
      </c>
      <c r="BR141" s="48">
        <v>11702.93</v>
      </c>
      <c r="BS141" s="18">
        <f>'Investment Analysis'!EP141</f>
        <v>0.13908355795148253</v>
      </c>
      <c r="BT141" s="15">
        <f>'Investment Analysis'!EN141</f>
        <v>0.96436318562131995</v>
      </c>
      <c r="BU141" s="48">
        <v>14046.55</v>
      </c>
      <c r="BV141" s="18">
        <f t="shared" si="142"/>
        <v>0.48381679903082508</v>
      </c>
      <c r="BW141" s="15">
        <f>'Investment Analysis'!EU141</f>
        <v>0.11715840733314248</v>
      </c>
      <c r="BX141" s="48">
        <v>21140.67</v>
      </c>
      <c r="BY141" s="18">
        <f t="shared" si="148"/>
        <v>-0.69296650000000004</v>
      </c>
      <c r="BZ141" s="15">
        <f>'Investment Analysis'!FB141</f>
        <v>0</v>
      </c>
      <c r="CA141" s="48">
        <v>21482.81</v>
      </c>
      <c r="CB141" s="18">
        <f t="shared" si="144"/>
        <v>-7.401681034482753E-2</v>
      </c>
      <c r="CC141" s="15">
        <f>'Investment Analysis'!FI141</f>
        <v>5.9241706161137679E-3</v>
      </c>
      <c r="CD141" s="48">
        <v>19715.34</v>
      </c>
      <c r="CE141" s="18">
        <f>'Investment Analysis'!FR141</f>
        <v>9.84806781900254E-2</v>
      </c>
      <c r="CF141" s="15">
        <f>'Investment Analysis'!FP141</f>
        <v>0.71611627106983156</v>
      </c>
      <c r="CG141" s="48">
        <v>4912.04</v>
      </c>
      <c r="CH141" s="18">
        <f>'Investment Analysis'!FR141</f>
        <v>9.84806781900254E-2</v>
      </c>
      <c r="CI141" s="15">
        <f>'Investment Analysis'!FW141</f>
        <v>4.5779847779166202E-2</v>
      </c>
      <c r="CJ141" s="48"/>
      <c r="CK141" s="18">
        <f t="shared" si="149"/>
        <v>0</v>
      </c>
      <c r="CL141" s="15">
        <f>'Investment Analysis'!GD141</f>
        <v>0</v>
      </c>
      <c r="CM141" s="48">
        <v>36941.43</v>
      </c>
      <c r="CN141" s="18">
        <f t="shared" si="162"/>
        <v>0.4806184368737475</v>
      </c>
      <c r="CO141" s="15">
        <f>'Investment Analysis'!GT141</f>
        <v>-5.7247706422018305E-2</v>
      </c>
      <c r="CP141" s="48">
        <v>33274.5</v>
      </c>
      <c r="CQ141" s="18">
        <f t="shared" si="163"/>
        <v>0.54647871613613874</v>
      </c>
      <c r="CR141" s="15">
        <f>'Investment Analysis'!HG141</f>
        <v>0.7802370653334082</v>
      </c>
      <c r="CS141" s="48">
        <v>4210</v>
      </c>
      <c r="CT141" s="18">
        <f t="shared" si="164"/>
        <v>-0.81369702977307323</v>
      </c>
      <c r="CU141" s="15">
        <f>'Investment Analysis'!HN141</f>
        <v>19.963709677419356</v>
      </c>
      <c r="CV141" s="48">
        <v>9023.85</v>
      </c>
      <c r="CW141" s="18">
        <f t="shared" si="165"/>
        <v>-0.68676432302966139</v>
      </c>
      <c r="CX141" s="15">
        <f>'Investment Analysis'!IB141</f>
        <v>0.54929178470254947</v>
      </c>
      <c r="CY141" s="48">
        <v>11024</v>
      </c>
      <c r="CZ141" s="18">
        <f t="shared" si="166"/>
        <v>-0.38361755661168578</v>
      </c>
      <c r="DA141" s="15">
        <f>'Investment Analysis'!II141</f>
        <v>0.57485714285714296</v>
      </c>
      <c r="DB141" s="48">
        <v>6462.5</v>
      </c>
      <c r="DC141" s="18">
        <f t="shared" si="167"/>
        <v>0.14639230121069671</v>
      </c>
      <c r="DD141" s="15">
        <f>'Investment Analysis'!IP141</f>
        <v>4.0474516695957821</v>
      </c>
      <c r="DE141" s="48">
        <v>22542</v>
      </c>
      <c r="DF141" s="18">
        <f>'Investment Analysis'!IY141</f>
        <v>0.46176298890834799</v>
      </c>
      <c r="DG141" s="15">
        <f>'Investment Analysis'!IW141</f>
        <v>3.1161643835616442</v>
      </c>
      <c r="DH141" s="48">
        <v>21627.599999999999</v>
      </c>
      <c r="DI141" s="18">
        <f t="shared" si="168"/>
        <v>2.3421312894053652</v>
      </c>
      <c r="DJ141" s="15">
        <f>'Investment Analysis'!JD141</f>
        <v>0.45817152103559872</v>
      </c>
      <c r="DK141" s="48">
        <v>25151</v>
      </c>
      <c r="DL141" s="18">
        <f t="shared" si="169"/>
        <v>0.10558705877181415</v>
      </c>
      <c r="DM141" s="15">
        <f>'Investment Analysis'!JK141</f>
        <v>0.23686345865401162</v>
      </c>
      <c r="DN141" s="48">
        <v>1139.2</v>
      </c>
      <c r="DO141" s="18">
        <f t="shared" si="170"/>
        <v>4.8504371836171234E-2</v>
      </c>
      <c r="DP141" s="15">
        <f>'Investment Analysis'!HU141</f>
        <v>2.1304945054945059</v>
      </c>
      <c r="DQ141" s="48">
        <v>18019.75</v>
      </c>
      <c r="DR141" s="18">
        <f t="shared" si="171"/>
        <v>-0.39194364771385187</v>
      </c>
      <c r="DS141" s="15">
        <f>'Investment Analysis'!JR141</f>
        <v>-0.39193521174287166</v>
      </c>
      <c r="DT141" s="48">
        <v>25272</v>
      </c>
      <c r="DU141" s="18">
        <f t="shared" si="153"/>
        <v>8.7397075098814234</v>
      </c>
      <c r="DV141" s="15">
        <f>'Investment Analysis'!JY141</f>
        <v>-0.26482213438735169</v>
      </c>
      <c r="DW141" s="48">
        <v>4904.55</v>
      </c>
      <c r="DX141" s="18">
        <f t="shared" si="172"/>
        <v>-0.64032340862422998</v>
      </c>
      <c r="DY141" s="15">
        <f>'Investment Analysis'!KF141</f>
        <v>-1.3860369609856241E-2</v>
      </c>
      <c r="DZ141" s="48">
        <v>5308</v>
      </c>
      <c r="EA141" s="18">
        <f t="shared" si="173"/>
        <v>-0.73473263368315844</v>
      </c>
      <c r="EB141" s="15">
        <f>'Investment Analysis'!KM141</f>
        <v>3.6777251184834117</v>
      </c>
      <c r="EC141" s="54">
        <v>5720</v>
      </c>
      <c r="ED141" s="18">
        <f>'Investment Analysis'!KV141</f>
        <v>0.74257425742574257</v>
      </c>
      <c r="EE141" s="15">
        <f>'Investment Analysis'!KT141</f>
        <v>-0.32824427480916035</v>
      </c>
      <c r="EF141" s="48">
        <v>14570</v>
      </c>
      <c r="EG141" s="18">
        <f t="shared" si="174"/>
        <v>-0.38817502309565799</v>
      </c>
      <c r="EH141" s="15">
        <f>'Investment Analysis'!LH141</f>
        <v>0.62573262629081783</v>
      </c>
      <c r="EI141" s="48">
        <v>7771.4</v>
      </c>
      <c r="EJ141" s="18">
        <f>'Investment Analysis'!LQ141</f>
        <v>0.52844904743638943</v>
      </c>
      <c r="EK141" s="15">
        <f>'Investment Analysis'!LO141</f>
        <v>0.36617142857142865</v>
      </c>
      <c r="EL141" s="48">
        <v>23385</v>
      </c>
      <c r="EM141" s="18" t="e">
        <f t="shared" si="152"/>
        <v>#DIV/0!</v>
      </c>
      <c r="EN141" s="15">
        <f>'Investment Analysis'!LX141</f>
        <v>0.6854054054054054</v>
      </c>
      <c r="EO141" s="48">
        <v>14875</v>
      </c>
      <c r="EP141" s="68">
        <f t="shared" si="143"/>
        <v>3.3071161048689137</v>
      </c>
      <c r="EQ141" s="15">
        <f>'Investment Analysis'!MC141</f>
        <v>-0.34067415730337081</v>
      </c>
      <c r="ER141" s="54">
        <v>5000</v>
      </c>
      <c r="ES141" s="18">
        <f>'Investment Analysis'!LX141</f>
        <v>0.6854054054054054</v>
      </c>
      <c r="ET141" s="15">
        <f>'Investment Analysis'!LA141</f>
        <v>-0.33907966078131524</v>
      </c>
      <c r="EU141" s="48">
        <v>40566.5</v>
      </c>
      <c r="EV141" s="18">
        <f>'Investment Analysis'!ML141</f>
        <v>1.9392369288742346</v>
      </c>
      <c r="EW141" s="15">
        <f>'Investment Analysis'!MJ141</f>
        <v>7.4097035040431267</v>
      </c>
      <c r="EX141" s="48">
        <v>58926.25</v>
      </c>
      <c r="EY141" s="18">
        <f t="shared" si="175"/>
        <v>-0.10849502628692462</v>
      </c>
      <c r="EZ141" s="15">
        <f>'Investment Analysis'!MQ141</f>
        <v>0.10158856235107221</v>
      </c>
      <c r="FA141" s="48">
        <v>11728</v>
      </c>
      <c r="FB141" s="18">
        <f t="shared" si="176"/>
        <v>-0.23745123537061119</v>
      </c>
      <c r="FC141" s="15">
        <f>'Investment Analysis'!MX141</f>
        <v>-0.29755630091039775</v>
      </c>
      <c r="FD141" s="48">
        <v>18363.8</v>
      </c>
      <c r="FE141" s="18">
        <f t="shared" si="177"/>
        <v>0.1570080268148539</v>
      </c>
      <c r="FF141" s="15">
        <f>'Investment Analysis'!NE141</f>
        <v>0.93614822469919556</v>
      </c>
      <c r="FG141" s="48">
        <v>11034</v>
      </c>
      <c r="FH141" s="18">
        <f t="shared" si="178"/>
        <v>2.6800670016750419E-2</v>
      </c>
      <c r="FI141" s="15">
        <f>'Investment Analysis'!NL141</f>
        <v>-0.95140928940055569</v>
      </c>
      <c r="FJ141" s="48">
        <v>38852.800000000003</v>
      </c>
      <c r="FK141" s="18">
        <f t="shared" si="179"/>
        <v>1.0399025537634408</v>
      </c>
      <c r="FL141" s="15">
        <f>'Investment Analysis'!NS141</f>
        <v>3.22887619047619</v>
      </c>
      <c r="FM141" s="48">
        <v>2723.4</v>
      </c>
      <c r="FN141" s="18">
        <f t="shared" si="180"/>
        <v>-0.89268784749175467</v>
      </c>
      <c r="FO141" s="15">
        <f>'Investment Analysis'!NZ141</f>
        <v>3.2999544833864428E-2</v>
      </c>
      <c r="FP141" s="48">
        <v>27800</v>
      </c>
      <c r="FQ141" s="18">
        <f t="shared" si="181"/>
        <v>0.48663101604278075</v>
      </c>
      <c r="FR141" s="15">
        <f>'Investment Analysis'!OG141</f>
        <v>-0.98768112730978863</v>
      </c>
      <c r="FS141" s="48">
        <v>64881</v>
      </c>
      <c r="FT141" s="18">
        <f t="shared" si="182"/>
        <v>1.5475748741054864</v>
      </c>
      <c r="FU141" s="15">
        <f>'Investment Analysis'!ON141</f>
        <v>4.0946996466431091</v>
      </c>
      <c r="FV141" s="48">
        <v>18756.5</v>
      </c>
      <c r="FW141" s="18">
        <f t="shared" si="183"/>
        <v>0.21795454545454546</v>
      </c>
      <c r="FX141" s="15">
        <f>'Investment Analysis'!OU141</f>
        <v>-5.4545454545454536E-2</v>
      </c>
      <c r="FY141" s="48">
        <v>18660</v>
      </c>
      <c r="FZ141" s="18">
        <f t="shared" si="184"/>
        <v>1.5648387535719146E-2</v>
      </c>
      <c r="GA141" s="15">
        <f>'Investment Analysis'!PB141</f>
        <v>3.5932307692307695</v>
      </c>
      <c r="GB141" s="48">
        <v>19673.25</v>
      </c>
      <c r="GC141" s="18">
        <f>'Investment Analysis'!PK141</f>
        <v>0.25429158896380244</v>
      </c>
      <c r="GD141" s="15">
        <f>'Investment Analysis'!PI141</f>
        <v>-0.2466685812751292</v>
      </c>
      <c r="GE141" s="48">
        <v>9589.2000000000007</v>
      </c>
      <c r="GF141" s="18">
        <f>'Investment Analysis'!PY141</f>
        <v>0.3664717348927875</v>
      </c>
      <c r="GG141" s="15">
        <f>'Investment Analysis'!PW141</f>
        <v>-0.19610091743119273</v>
      </c>
      <c r="GH141" s="48">
        <v>20590.5</v>
      </c>
      <c r="GI141" s="18">
        <f>'Investment Analysis'!QF141</f>
        <v>0.18008761865025555</v>
      </c>
      <c r="GJ141" s="15">
        <f>'Investment Analysis'!QD141</f>
        <v>-0.32935178873114196</v>
      </c>
      <c r="GK141" s="48">
        <v>11075.1</v>
      </c>
      <c r="GL141" s="18">
        <f>'Investment Analysis'!QM141</f>
        <v>0.25384615384615372</v>
      </c>
      <c r="GM141" s="15">
        <f>'Investment Analysis'!QK141</f>
        <v>-0.35059760956175295</v>
      </c>
      <c r="GN141" s="48">
        <v>10665</v>
      </c>
      <c r="GO141" s="18">
        <f>'Investment Analysis'!QT141</f>
        <v>3.2229965156794355E-2</v>
      </c>
      <c r="GP141" s="15">
        <f>'Investment Analysis'!QR141</f>
        <v>-0.98555547429240109</v>
      </c>
      <c r="GQ141" s="48">
        <v>5025.3500000000004</v>
      </c>
      <c r="GR141" s="18">
        <f>'Investment Analysis'!RA141</f>
        <v>-6.824683285655915E-2</v>
      </c>
      <c r="GS141" s="15">
        <f>'Investment Analysis'!QY141</f>
        <v>-0.3541076487252125</v>
      </c>
      <c r="GT141" s="48">
        <v>48702.5</v>
      </c>
      <c r="GU141" s="18">
        <f>'Investment Analysis'!RH141</f>
        <v>0.78989898989898977</v>
      </c>
      <c r="GV141" s="15">
        <f>'Investment Analysis'!RF141</f>
        <v>-4.2989846619140244E-2</v>
      </c>
      <c r="GW141" s="48">
        <v>11433.5</v>
      </c>
      <c r="GX141" s="18">
        <f>'Investment Analysis'!RO141</f>
        <v>0.16241358275721832</v>
      </c>
      <c r="GY141" s="15">
        <f>'Investment Analysis'!RM141</f>
        <v>6.0719918359773514E-2</v>
      </c>
      <c r="GZ141" s="48">
        <v>2986</v>
      </c>
      <c r="HA141" s="18">
        <f>'Investment Analysis'!RV141</f>
        <v>-0.28358925143953934</v>
      </c>
      <c r="HB141" s="15">
        <f>'Investment Analysis'!RT141</f>
        <v>1.9808743169398849E-2</v>
      </c>
      <c r="HC141" s="48">
        <v>22372.5</v>
      </c>
      <c r="HD141" s="18">
        <f>'Investment Analysis'!SC141</f>
        <v>0.972101018114505</v>
      </c>
      <c r="HE141" s="15">
        <f>'Investment Analysis'!SA141</f>
        <v>0.12092289192845335</v>
      </c>
      <c r="HF141" s="48">
        <v>6385</v>
      </c>
      <c r="HG141" s="18">
        <f>'Investment Analysis'!SJ141</f>
        <v>-0.1631716906946265</v>
      </c>
      <c r="HH141" s="15">
        <f>'Investment Analysis'!SH141</f>
        <v>2.1599999999999966E-2</v>
      </c>
      <c r="HI141" s="48">
        <v>7788</v>
      </c>
      <c r="HJ141" s="18">
        <f>'Investment Analysis'!SM141</f>
        <v>-3.4188034188034219E-2</v>
      </c>
      <c r="HK141" s="15">
        <f>'Investment Analysis'!SK141</f>
        <v>0</v>
      </c>
      <c r="HL141" s="48">
        <v>11872.5</v>
      </c>
      <c r="HM141" s="18">
        <f>'Investment Analysis'!SP141</f>
        <v>0</v>
      </c>
      <c r="HN141" s="15">
        <f>'Investment Analysis'!SN141</f>
        <v>-3.5389941714501896E-2</v>
      </c>
      <c r="HO141" s="48">
        <v>7520.6</v>
      </c>
      <c r="HP141" s="18">
        <f>'Investment Analysis'!TE141</f>
        <v>2.1102564102564103</v>
      </c>
      <c r="HQ141" s="15">
        <f>'Investment Analysis'!TC141</f>
        <v>0.20188258607877152</v>
      </c>
      <c r="HR141" s="54">
        <v>6210</v>
      </c>
      <c r="HS141" s="18">
        <f>'Investment Analysis'!TL141</f>
        <v>0.22418879056047183</v>
      </c>
      <c r="HT141" s="15">
        <f>'Investment Analysis'!TJ141</f>
        <v>-5.6818181818181872E-2</v>
      </c>
      <c r="HU141" s="48"/>
      <c r="HV141" s="18">
        <f>'Investment Analysis'!TS141</f>
        <v>1.5428571428571431</v>
      </c>
      <c r="HW141" s="15">
        <f>'Investment Analysis'!TQ141</f>
        <v>0.10266519936157666</v>
      </c>
      <c r="HX141" s="48"/>
      <c r="HY141" s="18">
        <f>'Investment Analysis'!TZ141</f>
        <v>0.90643274853801159</v>
      </c>
      <c r="HZ141" s="15">
        <f>'Investment Analysis'!TX141</f>
        <v>-0.26077097505668939</v>
      </c>
      <c r="IA141" s="48"/>
      <c r="IB141" s="18">
        <f>'Investment Analysis'!UG141</f>
        <v>0</v>
      </c>
      <c r="IC141" s="15">
        <f>'Investment Analysis'!UE141</f>
        <v>0</v>
      </c>
      <c r="ID141" s="48"/>
      <c r="IE141" s="18">
        <f>'Investment Analysis'!UN141</f>
        <v>0</v>
      </c>
      <c r="IF141" s="15">
        <f>'Investment Analysis'!UL141</f>
        <v>0</v>
      </c>
      <c r="IG141" s="48"/>
      <c r="IH141" s="18">
        <f>'Investment Analysis'!UU141</f>
        <v>0</v>
      </c>
      <c r="II141" s="15">
        <f>'Investment Analysis'!US141</f>
        <v>0</v>
      </c>
      <c r="IJ141" s="48"/>
      <c r="IK141" s="18">
        <f>'Investment Analysis'!VB141</f>
        <v>0</v>
      </c>
      <c r="IL141" s="15">
        <f>'Investment Analysis'!UZ141</f>
        <v>0</v>
      </c>
      <c r="IM141" s="48"/>
      <c r="IN141" s="18">
        <f>'Investment Analysis'!VI141</f>
        <v>0</v>
      </c>
      <c r="IO141" s="15">
        <f>'Investment Analysis'!VG141</f>
        <v>0</v>
      </c>
      <c r="IP141" s="18"/>
      <c r="IQ141" s="18"/>
      <c r="IR141" s="18"/>
      <c r="IS141" s="108">
        <f t="shared" si="188"/>
        <v>19350.469999999972</v>
      </c>
      <c r="IT141" s="48">
        <f t="shared" ref="IT141:IT204" si="189">FY141+FV141+FS141+FP141+FM141+FJ141+FG141+FD141+FA141+EX141+EU141+ER141+EO141+EL141+EI141+EF141+EC141+DZ141+DW141+DT141+DQ141+DN141+DK141+DH141+DE141+DB141+CY141+CV141+CS141+CP141+CJ141+CG141+CD141+CA141+BX141+P141+CM141+GT141+GQ141+GN141+GK141+GH141+GE141+GB141+BU141+BR141+BO141+BL141+BI141+BF141+BC141+AZ141+AW141+AT141+AQ141+AN141+AK141+AH141+AE141+AB141+Y141+V141+S141+GW141+GZ141+HC141+HF141+HI141+HL141+HO141+HR141+HU141</f>
        <v>1161078.96</v>
      </c>
      <c r="IU141" s="101">
        <f t="shared" si="185"/>
        <v>0</v>
      </c>
      <c r="IV141" s="101"/>
      <c r="IW141" s="15">
        <f t="shared" si="186"/>
        <v>0.11910218677262402</v>
      </c>
      <c r="IX141" s="113">
        <f t="shared" si="187"/>
        <v>123569.63</v>
      </c>
      <c r="IY141" s="21">
        <f t="shared" si="159"/>
        <v>0.41377730281792802</v>
      </c>
      <c r="IZ141" s="173">
        <f t="shared" si="160"/>
        <v>341926.06999999995</v>
      </c>
    </row>
    <row r="142" spans="1:260" x14ac:dyDescent="0.2">
      <c r="A142" s="3">
        <f>'Investment Analysis'!A142</f>
        <v>45853</v>
      </c>
      <c r="B142" s="4">
        <f>'Investment Analysis'!B142</f>
        <v>45853</v>
      </c>
      <c r="C142" s="27">
        <f>'Investment Analysis'!C142</f>
        <v>44022.58</v>
      </c>
      <c r="D142" s="14">
        <f>'Investment Analysis'!D142</f>
        <v>-437.25999999999476</v>
      </c>
      <c r="E142" s="15">
        <f>'Investment Analysis'!E142</f>
        <v>-9.8349431756838256E-3</v>
      </c>
      <c r="F142" s="13">
        <f>'Investment Analysis'!G142</f>
        <v>6243.68</v>
      </c>
      <c r="G142" s="14">
        <f>'Investment Analysis'!H142</f>
        <v>-24.889999999999418</v>
      </c>
      <c r="H142" s="15">
        <f>'Investment Analysis'!I142</f>
        <v>-3.9706025457160758E-3</v>
      </c>
      <c r="I142" s="13">
        <f>'Investment Analysis'!K142</f>
        <v>20677.8</v>
      </c>
      <c r="J142" s="14">
        <f>'Investment Analysis'!L142</f>
        <v>37.469999999997526</v>
      </c>
      <c r="K142" s="15">
        <f>'Investment Analysis'!M142</f>
        <v>1.815377951805883E-3</v>
      </c>
      <c r="L142" s="41">
        <f>'Investment Analysis'!T142</f>
        <v>268.09398854897091</v>
      </c>
      <c r="M142" s="21">
        <f>'Investment Analysis'!V142</f>
        <v>-2.7740172526505916E-3</v>
      </c>
      <c r="N142" s="21">
        <f>'Investment Analysis'!W142</f>
        <v>3.6234030932579937E-2</v>
      </c>
      <c r="P142" s="48">
        <f>'Investment Analysis'!Y142</f>
        <v>93102.13</v>
      </c>
      <c r="Q142" s="18"/>
      <c r="R142" s="83"/>
      <c r="S142" s="48">
        <v>4569.9799999999996</v>
      </c>
      <c r="T142" s="18">
        <f>'Investment Analysis'!AH142</f>
        <v>5.8678522692256957E-2</v>
      </c>
      <c r="U142" s="15">
        <f>'Investment Analysis'!AF142</f>
        <v>0.45961036596467797</v>
      </c>
      <c r="V142" s="48">
        <v>7305.67</v>
      </c>
      <c r="W142" s="18">
        <f>'Investment Analysis'!AO142</f>
        <v>0.10984308131241077</v>
      </c>
      <c r="X142" s="15">
        <f>'Investment Analysis'!AM142</f>
        <v>0.25483870967741923</v>
      </c>
      <c r="Y142" s="48">
        <v>9368.36</v>
      </c>
      <c r="Z142" s="18">
        <f t="shared" si="161"/>
        <v>-6.091018444266233E-2</v>
      </c>
      <c r="AA142" s="15">
        <f>'Investment Analysis'!GM142</f>
        <v>-7.9365079365078615E-3</v>
      </c>
      <c r="AB142" s="48">
        <v>2630.02</v>
      </c>
      <c r="AC142" s="18">
        <f t="shared" si="156"/>
        <v>4.8693278257604211</v>
      </c>
      <c r="AD142" s="15">
        <f>'Investment Analysis'!AT142</f>
        <v>0.30283729009843663</v>
      </c>
      <c r="AE142" s="48">
        <v>11547.2</v>
      </c>
      <c r="AF142" s="18">
        <f>'Investment Analysis'!BC142</f>
        <v>6.2294921396738326E-2</v>
      </c>
      <c r="AG142" s="15">
        <f>'Investment Analysis'!BA142</f>
        <v>0.61752423564504111</v>
      </c>
      <c r="AH142" s="48"/>
      <c r="AI142" s="18">
        <f t="shared" si="157"/>
        <v>0</v>
      </c>
      <c r="AJ142" s="15">
        <f>'Investment Analysis'!BH142</f>
        <v>0</v>
      </c>
      <c r="AK142" s="48">
        <v>19854.419999999998</v>
      </c>
      <c r="AL142" s="18">
        <f t="shared" si="139"/>
        <v>5.980613465037691</v>
      </c>
      <c r="AM142" s="15">
        <f>'Investment Analysis'!BO142</f>
        <v>0.24924216908049854</v>
      </c>
      <c r="AN142" s="48">
        <v>15451.56</v>
      </c>
      <c r="AO142" s="18">
        <f t="shared" si="154"/>
        <v>8.795594827586207</v>
      </c>
      <c r="AP142" s="15">
        <f>'Investment Analysis'!BV142</f>
        <v>0.14949006977992488</v>
      </c>
      <c r="AQ142" s="48">
        <v>5023.07</v>
      </c>
      <c r="AR142" s="18">
        <f t="shared" si="155"/>
        <v>2.8046139999999999</v>
      </c>
      <c r="AS142" s="15">
        <f>'Investment Analysis'!CC142</f>
        <v>0</v>
      </c>
      <c r="AT142" s="48">
        <v>5088.17</v>
      </c>
      <c r="AU142" s="18">
        <f>'Investment Analysis'!CL142</f>
        <v>-0.10913853317811409</v>
      </c>
      <c r="AV142" s="15">
        <f>'Investment Analysis'!CJ142</f>
        <v>1.2570294409526927E-2</v>
      </c>
      <c r="AW142" s="48">
        <v>17982.73</v>
      </c>
      <c r="AX142" s="18">
        <f t="shared" si="140"/>
        <v>3.8441511198877489E-2</v>
      </c>
      <c r="AY142" s="15">
        <f>'Investment Analysis'!CQ142</f>
        <v>5.8710912571793228E-2</v>
      </c>
      <c r="AZ142" s="48">
        <v>15943.7</v>
      </c>
      <c r="BA142" s="18">
        <f>'Investment Analysis'!CZ142</f>
        <v>5.0965665236050893E-3</v>
      </c>
      <c r="BB142" s="15">
        <f>'Investment Analysis'!CX142</f>
        <v>0.16547433903576986</v>
      </c>
      <c r="BC142" s="48">
        <v>9418.6299999999992</v>
      </c>
      <c r="BD142" s="18">
        <f t="shared" si="158"/>
        <v>2.9257673538492179</v>
      </c>
      <c r="BE142" s="15">
        <f>'Investment Analysis'!DE142</f>
        <v>-7.361682670324643E-2</v>
      </c>
      <c r="BF142" s="48">
        <v>4619.3500000000004</v>
      </c>
      <c r="BG142" s="18">
        <f>'Investment Analysis'!DN142</f>
        <v>0.16816888045540807</v>
      </c>
      <c r="BH142" s="15">
        <f>'Investment Analysis'!DL142</f>
        <v>0.11551528878822201</v>
      </c>
      <c r="BI142" s="48">
        <v>2782.14</v>
      </c>
      <c r="BJ142" s="18">
        <f>'Investment Analysis'!EB142</f>
        <v>9.3815357036151792E-2</v>
      </c>
      <c r="BK142" s="15">
        <f>'Investment Analysis'!DZ142</f>
        <v>0.95357524012806849</v>
      </c>
      <c r="BL142" s="48">
        <v>21405.1</v>
      </c>
      <c r="BM142" s="18">
        <f>'Investment Analysis'!EI142</f>
        <v>6.6160520607375206E-2</v>
      </c>
      <c r="BN142" s="15">
        <f>'Investment Analysis'!EG142</f>
        <v>0.86970993818354725</v>
      </c>
      <c r="BO142" s="48">
        <v>10503.31</v>
      </c>
      <c r="BP142" s="18">
        <f>'Investment Analysis'!DU142</f>
        <v>0.14206932773109254</v>
      </c>
      <c r="BQ142" s="15">
        <f>'Investment Analysis'!DS142</f>
        <v>0</v>
      </c>
      <c r="BR142" s="48">
        <v>11677.08</v>
      </c>
      <c r="BS142" s="18">
        <f>'Investment Analysis'!EP142</f>
        <v>0.13656783468104225</v>
      </c>
      <c r="BT142" s="15">
        <f>'Investment Analysis'!EN142</f>
        <v>0.96002479082739367</v>
      </c>
      <c r="BU142" s="48">
        <v>13816.04</v>
      </c>
      <c r="BV142" s="18">
        <f t="shared" si="142"/>
        <v>0.46830259792704271</v>
      </c>
      <c r="BW142" s="15">
        <f>'Investment Analysis'!EU142</f>
        <v>9.8825551417931909E-2</v>
      </c>
      <c r="BX142" s="48">
        <v>20965.77</v>
      </c>
      <c r="BY142" s="18">
        <f t="shared" si="148"/>
        <v>-0.70171149999999993</v>
      </c>
      <c r="BZ142" s="15">
        <f>'Investment Analysis'!FB142</f>
        <v>0</v>
      </c>
      <c r="CA142" s="48">
        <v>21193.63</v>
      </c>
      <c r="CB142" s="18">
        <f t="shared" si="144"/>
        <v>-8.648146551724134E-2</v>
      </c>
      <c r="CC142" s="15">
        <f>'Investment Analysis'!FI142</f>
        <v>-7.6167907921461707E-3</v>
      </c>
      <c r="CD142" s="48">
        <v>19373.490000000002</v>
      </c>
      <c r="CE142" s="18">
        <f>'Investment Analysis'!FR142</f>
        <v>7.9434107673676133E-2</v>
      </c>
      <c r="CF142" s="15">
        <f>'Investment Analysis'!FP142</f>
        <v>0.68636050911592705</v>
      </c>
      <c r="CG142" s="48">
        <v>4813.33</v>
      </c>
      <c r="CH142" s="18">
        <f>'Investment Analysis'!FR142</f>
        <v>7.9434107673676133E-2</v>
      </c>
      <c r="CI142" s="15">
        <f>'Investment Analysis'!FW142</f>
        <v>2.4764284902873936E-2</v>
      </c>
      <c r="CJ142" s="48"/>
      <c r="CK142" s="18">
        <f t="shared" si="149"/>
        <v>0</v>
      </c>
      <c r="CL142" s="15">
        <f>'Investment Analysis'!GD142</f>
        <v>0</v>
      </c>
      <c r="CM142" s="48">
        <v>36894.61</v>
      </c>
      <c r="CN142" s="18">
        <f t="shared" si="162"/>
        <v>0.47874188376753507</v>
      </c>
      <c r="CO142" s="15">
        <f>'Investment Analysis'!GT142</f>
        <v>-7.1926605504587182E-2</v>
      </c>
      <c r="CP142" s="48">
        <v>32631.9</v>
      </c>
      <c r="CQ142" s="18">
        <f t="shared" si="163"/>
        <v>0.51661298643354125</v>
      </c>
      <c r="CR142" s="15">
        <f>'Investment Analysis'!HG142</f>
        <v>0.74585697432728493</v>
      </c>
      <c r="CS142" s="48">
        <v>4100</v>
      </c>
      <c r="CT142" s="18">
        <f t="shared" si="164"/>
        <v>-0.81856480334194781</v>
      </c>
      <c r="CU142" s="15">
        <f>'Investment Analysis'!HN142</f>
        <v>19.612903225806452</v>
      </c>
      <c r="CV142" s="48">
        <v>9388.5</v>
      </c>
      <c r="CW142" s="18">
        <f t="shared" si="165"/>
        <v>-0.67410660048249649</v>
      </c>
      <c r="CX142" s="15">
        <f>'Investment Analysis'!IB142</f>
        <v>0.61189801699716695</v>
      </c>
      <c r="CY142" s="48">
        <v>11237.6</v>
      </c>
      <c r="CZ142" s="18">
        <f t="shared" si="166"/>
        <v>-0.37167458764327649</v>
      </c>
      <c r="DA142" s="15">
        <f>'Investment Analysis'!II142</f>
        <v>0.60537142857142856</v>
      </c>
      <c r="DB142" s="48">
        <v>6342</v>
      </c>
      <c r="DC142" s="18">
        <f t="shared" si="167"/>
        <v>0.12501663044924388</v>
      </c>
      <c r="DD142" s="15">
        <f>'Investment Analysis'!IP142</f>
        <v>3.9504003124389762</v>
      </c>
      <c r="DE142" s="48">
        <v>22740</v>
      </c>
      <c r="DF142" s="18">
        <f>'Investment Analysis'!IY142</f>
        <v>0.47460595446584941</v>
      </c>
      <c r="DG142" s="15">
        <f>'Investment Analysis'!IW142</f>
        <v>3.1523287671232878</v>
      </c>
      <c r="DH142" s="48">
        <v>21311.7</v>
      </c>
      <c r="DI142" s="18">
        <f t="shared" si="168"/>
        <v>2.2933149956731365</v>
      </c>
      <c r="DJ142" s="15">
        <f>'Investment Analysis'!JD142</f>
        <v>0.43687297734627834</v>
      </c>
      <c r="DK142" s="48">
        <v>25291</v>
      </c>
      <c r="DL142" s="18">
        <f t="shared" si="169"/>
        <v>0.11174117543628291</v>
      </c>
      <c r="DM142" s="15">
        <f>'Investment Analysis'!JK142</f>
        <v>0.24374830952322407</v>
      </c>
      <c r="DN142" s="48">
        <v>1129.0999999999999</v>
      </c>
      <c r="DO142" s="18">
        <f t="shared" si="170"/>
        <v>3.920846755637359E-2</v>
      </c>
      <c r="DP142" s="15">
        <f>'Investment Analysis'!HU142</f>
        <v>2.1016483516483517</v>
      </c>
      <c r="DQ142" s="48">
        <v>18362.75</v>
      </c>
      <c r="DR142" s="18">
        <f t="shared" si="171"/>
        <v>-0.3803694955289354</v>
      </c>
      <c r="DS142" s="15">
        <f>'Investment Analysis'!JR142</f>
        <v>-0.35515437826893881</v>
      </c>
      <c r="DT142" s="48">
        <v>25788</v>
      </c>
      <c r="DU142" s="18">
        <f t="shared" si="153"/>
        <v>8.9436600790513836</v>
      </c>
      <c r="DV142" s="15">
        <f>'Investment Analysis'!JY142</f>
        <v>-0.26086956521739119</v>
      </c>
      <c r="DW142" s="48">
        <v>4838.3999999999996</v>
      </c>
      <c r="DX142" s="18">
        <f t="shared" si="172"/>
        <v>-0.64517453798767965</v>
      </c>
      <c r="DY142" s="15">
        <f>'Investment Analysis'!KF142</f>
        <v>-5.5441478439425144E-2</v>
      </c>
      <c r="DZ142" s="48">
        <v>5262</v>
      </c>
      <c r="EA142" s="18">
        <f t="shared" si="173"/>
        <v>-0.73703148425787102</v>
      </c>
      <c r="EB142" s="15">
        <f>'Investment Analysis'!KM142</f>
        <v>3.862085308056872</v>
      </c>
      <c r="EC142" s="48">
        <v>6960</v>
      </c>
      <c r="ED142" s="18">
        <f>'Investment Analysis'!KV142</f>
        <v>0.73267326732673266</v>
      </c>
      <c r="EE142" s="15">
        <f>'Investment Analysis'!KT142</f>
        <v>-0.33206106870229013</v>
      </c>
      <c r="EF142" s="48">
        <v>14560</v>
      </c>
      <c r="EG142" s="18">
        <f t="shared" si="174"/>
        <v>-0.38859494415049972</v>
      </c>
      <c r="EH142" s="15">
        <f>'Investment Analysis'!LH142</f>
        <v>0.62573262629081783</v>
      </c>
      <c r="EI142" s="48">
        <v>7738.9</v>
      </c>
      <c r="EJ142" s="18">
        <f>'Investment Analysis'!LQ142</f>
        <v>0.52141669863188855</v>
      </c>
      <c r="EK142" s="15">
        <f>'Investment Analysis'!LO142</f>
        <v>0.35988571428571425</v>
      </c>
      <c r="EL142" s="48">
        <v>23115</v>
      </c>
      <c r="EM142" s="18" t="e">
        <f t="shared" si="152"/>
        <v>#DIV/0!</v>
      </c>
      <c r="EN142" s="15">
        <f>'Investment Analysis'!LX142</f>
        <v>0.66486486486486496</v>
      </c>
      <c r="EO142" s="48">
        <v>14845</v>
      </c>
      <c r="EP142" s="68">
        <f t="shared" si="143"/>
        <v>3.29812734082397</v>
      </c>
      <c r="EQ142" s="15">
        <f>'Investment Analysis'!MC142</f>
        <v>-0.34966292134831456</v>
      </c>
      <c r="ER142" s="48">
        <v>5090</v>
      </c>
      <c r="ES142" s="18">
        <f>'Investment Analysis'!LX142</f>
        <v>0.66486486486486496</v>
      </c>
      <c r="ET142" s="15">
        <f>'Investment Analysis'!LA142</f>
        <v>-0.32503823161406936</v>
      </c>
      <c r="EU142" s="48">
        <v>39617.5</v>
      </c>
      <c r="EV142" s="18">
        <f>'Investment Analysis'!ML142</f>
        <v>1.8714083843617524</v>
      </c>
      <c r="EW142" s="15">
        <f>'Investment Analysis'!MJ142</f>
        <v>7.2156334231805932</v>
      </c>
      <c r="EX142" s="48">
        <v>58416.25</v>
      </c>
      <c r="EY142" s="18">
        <f t="shared" si="175"/>
        <v>-0.11621090056356141</v>
      </c>
      <c r="EZ142" s="15">
        <f>'Investment Analysis'!MQ142</f>
        <v>9.1977760127084862E-2</v>
      </c>
      <c r="FA142" s="48">
        <v>11872</v>
      </c>
      <c r="FB142" s="18">
        <f t="shared" si="176"/>
        <v>-0.22808842652795838</v>
      </c>
      <c r="FC142" s="15">
        <f>'Investment Analysis'!MX142</f>
        <v>-0.28893148059415436</v>
      </c>
      <c r="FD142" s="48">
        <v>18526.900000000001</v>
      </c>
      <c r="FE142" s="18">
        <f t="shared" si="177"/>
        <v>0.16728411396312959</v>
      </c>
      <c r="FF142" s="15">
        <f>'Investment Analysis'!NE142</f>
        <v>0.95209271425407838</v>
      </c>
      <c r="FG142" s="48">
        <v>10998</v>
      </c>
      <c r="FH142" s="18">
        <f t="shared" si="178"/>
        <v>2.3450586264656615E-2</v>
      </c>
      <c r="FI142" s="15">
        <f>'Investment Analysis'!NL142</f>
        <v>-0.9514886859865026</v>
      </c>
      <c r="FJ142" s="48">
        <v>39172.699999999997</v>
      </c>
      <c r="FK142" s="18">
        <f t="shared" si="179"/>
        <v>1.0566983786962363</v>
      </c>
      <c r="FL142" s="15">
        <f>'Investment Analysis'!NS142</f>
        <v>3.2638476190476191</v>
      </c>
      <c r="FM142" s="48">
        <v>2730</v>
      </c>
      <c r="FN142" s="18">
        <f t="shared" si="180"/>
        <v>-0.89242778279080948</v>
      </c>
      <c r="FO142" s="15">
        <f>'Investment Analysis'!NZ142</f>
        <v>3.5502958579881713E-2</v>
      </c>
      <c r="FP142" s="48">
        <v>27600</v>
      </c>
      <c r="FQ142" s="18">
        <f t="shared" si="181"/>
        <v>0.47593582887700536</v>
      </c>
      <c r="FR142" s="15">
        <f>'Investment Analysis'!OG142</f>
        <v>-0.98779190853901722</v>
      </c>
      <c r="FS142" s="48">
        <v>64578</v>
      </c>
      <c r="FT142" s="18">
        <f t="shared" si="182"/>
        <v>1.5356774744529846</v>
      </c>
      <c r="FU142" s="15">
        <f>'Investment Analysis'!ON142</f>
        <v>4.0617196702002358</v>
      </c>
      <c r="FV142" s="48">
        <v>18646.75</v>
      </c>
      <c r="FW142" s="18">
        <f t="shared" si="183"/>
        <v>0.21082792207792209</v>
      </c>
      <c r="FX142" s="15">
        <f>'Investment Analysis'!OU142</f>
        <v>-1.6883116883116868E-2</v>
      </c>
      <c r="FY142" s="48">
        <v>18585</v>
      </c>
      <c r="FZ142" s="18">
        <f t="shared" si="184"/>
        <v>1.1566199482922847E-2</v>
      </c>
      <c r="GA142" s="15">
        <f>'Investment Analysis'!PB142</f>
        <v>3.574153846153846</v>
      </c>
      <c r="GB142" s="48">
        <v>19587.75</v>
      </c>
      <c r="GC142" s="18">
        <f>'Investment Analysis'!PK142</f>
        <v>0.24836226270740688</v>
      </c>
      <c r="GD142" s="15">
        <f>'Investment Analysis'!PI142</f>
        <v>-0.25022975301550832</v>
      </c>
      <c r="GE142" s="48">
        <v>9468.6</v>
      </c>
      <c r="GF142" s="18">
        <f>'Investment Analysis'!PY142</f>
        <v>0.51267056530214428</v>
      </c>
      <c r="GG142" s="15">
        <f>'Investment Analysis'!PW142</f>
        <v>-0.11009174311926614</v>
      </c>
      <c r="GH142" s="48">
        <v>20353.2</v>
      </c>
      <c r="GI142" s="18">
        <f>'Investment Analysis'!QF142</f>
        <v>0.17779284447689581</v>
      </c>
      <c r="GJ142" s="15">
        <f>'Investment Analysis'!QD142</f>
        <v>-0.33065591748421702</v>
      </c>
      <c r="GK142" s="48">
        <v>11196.9</v>
      </c>
      <c r="GL142" s="18">
        <f>'Investment Analysis'!QM142</f>
        <v>0.2384615384615385</v>
      </c>
      <c r="GM142" s="15">
        <f>'Investment Analysis'!QK142</f>
        <v>-0.35856573705179273</v>
      </c>
      <c r="GN142" s="48">
        <v>13986</v>
      </c>
      <c r="GO142" s="18">
        <f>'Investment Analysis'!QT142</f>
        <v>0.35365853658536572</v>
      </c>
      <c r="GP142" s="15">
        <f>'Investment Analysis'!QR142</f>
        <v>-0.98105755869231337</v>
      </c>
      <c r="GQ142" s="48">
        <v>4983.55</v>
      </c>
      <c r="GR142" s="18">
        <f>'Investment Analysis'!RA142</f>
        <v>-7.3968124233755636E-2</v>
      </c>
      <c r="GS142" s="15">
        <f>'Investment Analysis'!QY142</f>
        <v>-0.3580736543909348</v>
      </c>
      <c r="GT142" s="48">
        <v>47842.5</v>
      </c>
      <c r="GU142" s="18">
        <f>'Investment Analysis'!RH142</f>
        <v>0.85010101010101002</v>
      </c>
      <c r="GV142" s="15">
        <f>'Investment Analysis'!RF142</f>
        <v>-1.0801468999783971E-2</v>
      </c>
      <c r="GW142" s="48">
        <v>11847.5</v>
      </c>
      <c r="GX142" s="18">
        <f>'Investment Analysis'!RO142</f>
        <v>0.20450386335908902</v>
      </c>
      <c r="GY142" s="15">
        <f>'Investment Analysis'!RM142</f>
        <v>9.9127933945634919E-2</v>
      </c>
      <c r="GZ142" s="48">
        <v>2976</v>
      </c>
      <c r="HA142" s="18">
        <f>'Investment Analysis'!RV142</f>
        <v>-0.28598848368522067</v>
      </c>
      <c r="HB142" s="15">
        <f>'Investment Analysis'!RT142</f>
        <v>1.6393442622950834E-2</v>
      </c>
      <c r="HC142" s="48">
        <v>22287</v>
      </c>
      <c r="HD142" s="18">
        <f>'Investment Analysis'!SC142</f>
        <v>0.96456432632553246</v>
      </c>
      <c r="HE142" s="15">
        <f>'Investment Analysis'!SA142</f>
        <v>0.11663911017586059</v>
      </c>
      <c r="HF142" s="48">
        <v>6360</v>
      </c>
      <c r="HG142" s="18">
        <f>'Investment Analysis'!SJ142</f>
        <v>-0.1664482306684141</v>
      </c>
      <c r="HH142" s="15">
        <f>'Investment Analysis'!SH142</f>
        <v>1.760000000000005E-2</v>
      </c>
      <c r="HI142" s="48">
        <v>7460</v>
      </c>
      <c r="HJ142" s="18">
        <f>'Investment Analysis'!SM142</f>
        <v>0.23893805309734517</v>
      </c>
      <c r="HK142" s="15">
        <f>'Investment Analysis'!SK142</f>
        <v>0</v>
      </c>
      <c r="HL142" s="48">
        <v>12112.5</v>
      </c>
      <c r="HM142" s="18">
        <f>'Investment Analysis'!SP142</f>
        <v>0</v>
      </c>
      <c r="HN142" s="15">
        <f>'Investment Analysis'!SN142</f>
        <v>0.24171207034999576</v>
      </c>
      <c r="HO142" s="48">
        <v>9024.1</v>
      </c>
      <c r="HP142" s="18">
        <f>'Investment Analysis'!TE142</f>
        <v>2.7320512820512821</v>
      </c>
      <c r="HQ142" s="15">
        <f>'Investment Analysis'!TC142</f>
        <v>0.44216001981669562</v>
      </c>
      <c r="HR142" s="48">
        <v>8400</v>
      </c>
      <c r="HS142" s="18">
        <f>'Investment Analysis'!TL142</f>
        <v>0.6519174041297936</v>
      </c>
      <c r="HT142" s="15">
        <f>'Investment Analysis'!TJ142</f>
        <v>0.27272727272727282</v>
      </c>
      <c r="HU142" s="48"/>
      <c r="HV142" s="18">
        <f>'Investment Analysis'!TS142</f>
        <v>1.5290756302521007</v>
      </c>
      <c r="HW142" s="15">
        <f>'Investment Analysis'!TQ142</f>
        <v>9.6689089226239477E-2</v>
      </c>
      <c r="HX142" s="48"/>
      <c r="HY142" s="18">
        <f>'Investment Analysis'!TZ142</f>
        <v>0.91812865497076013</v>
      </c>
      <c r="HZ142" s="15">
        <f>'Investment Analysis'!TX142</f>
        <v>-0.25623582766439917</v>
      </c>
      <c r="IA142" s="48"/>
      <c r="IB142" s="18">
        <f>'Investment Analysis'!UG142</f>
        <v>0</v>
      </c>
      <c r="IC142" s="15">
        <f>'Investment Analysis'!UE142</f>
        <v>0</v>
      </c>
      <c r="ID142" s="48"/>
      <c r="IE142" s="18">
        <f>'Investment Analysis'!UN142</f>
        <v>0</v>
      </c>
      <c r="IF142" s="15">
        <f>'Investment Analysis'!UL142</f>
        <v>0</v>
      </c>
      <c r="IG142" s="48"/>
      <c r="IH142" s="18">
        <f>'Investment Analysis'!UU142</f>
        <v>0</v>
      </c>
      <c r="II142" s="15">
        <f>'Investment Analysis'!US142</f>
        <v>0</v>
      </c>
      <c r="IJ142" s="48"/>
      <c r="IK142" s="18">
        <f>'Investment Analysis'!VB142</f>
        <v>0</v>
      </c>
      <c r="IL142" s="15">
        <f>'Investment Analysis'!UZ142</f>
        <v>0</v>
      </c>
      <c r="IM142" s="48"/>
      <c r="IN142" s="18">
        <f>'Investment Analysis'!VI142</f>
        <v>0</v>
      </c>
      <c r="IO142" s="15">
        <f>'Investment Analysis'!VG142</f>
        <v>0</v>
      </c>
      <c r="IP142" s="18"/>
      <c r="IQ142" s="18"/>
      <c r="IR142" s="18"/>
      <c r="IS142" s="108">
        <f t="shared" si="188"/>
        <v>3611.0800000000745</v>
      </c>
      <c r="IT142" s="48">
        <f t="shared" si="189"/>
        <v>1164690.04</v>
      </c>
      <c r="IU142" s="101">
        <f t="shared" si="185"/>
        <v>0</v>
      </c>
      <c r="IV142" s="101"/>
      <c r="IW142" s="15">
        <f t="shared" si="186"/>
        <v>0.12258271450917949</v>
      </c>
      <c r="IX142" s="113">
        <f t="shared" si="187"/>
        <v>127180.71000000008</v>
      </c>
      <c r="IY142" s="21">
        <f t="shared" si="159"/>
        <v>0.41814720343024397</v>
      </c>
      <c r="IZ142" s="173">
        <f t="shared" si="160"/>
        <v>345537.15</v>
      </c>
    </row>
    <row r="143" spans="1:260" x14ac:dyDescent="0.2">
      <c r="A143" s="3">
        <f>'Investment Analysis'!A143</f>
        <v>45854</v>
      </c>
      <c r="B143" s="4">
        <f>'Investment Analysis'!B143</f>
        <v>45854</v>
      </c>
      <c r="C143" s="27">
        <f>'Investment Analysis'!C143</f>
        <v>44254.78</v>
      </c>
      <c r="D143" s="14">
        <f>'Investment Analysis'!D143</f>
        <v>232.19999999999709</v>
      </c>
      <c r="E143" s="15">
        <f>'Investment Analysis'!E143</f>
        <v>5.2745659159457959E-3</v>
      </c>
      <c r="F143" s="13">
        <f>'Investment Analysis'!G143</f>
        <v>6263.7</v>
      </c>
      <c r="G143" s="14">
        <f>'Investment Analysis'!H143</f>
        <v>20.019999999999527</v>
      </c>
      <c r="H143" s="15">
        <f>'Investment Analysis'!I143</f>
        <v>3.2064423545088033E-3</v>
      </c>
      <c r="I143" s="13">
        <f>'Investment Analysis'!K143</f>
        <v>20730.490000000002</v>
      </c>
      <c r="J143" s="14">
        <f>'Investment Analysis'!L143</f>
        <v>52.690000000002328</v>
      </c>
      <c r="K143" s="15">
        <f>'Investment Analysis'!M143</f>
        <v>2.5481434195128269E-3</v>
      </c>
      <c r="L143" s="41">
        <f>'Investment Analysis'!T143</f>
        <v>268.68235817080324</v>
      </c>
      <c r="M143" s="21">
        <f>'Investment Analysis'!V143</f>
        <v>2.194639368890043E-3</v>
      </c>
      <c r="N143" s="21">
        <f>'Investment Analysis'!W143</f>
        <v>3.85081909322482E-2</v>
      </c>
      <c r="P143" s="48">
        <f>'Investment Analysis'!Y143</f>
        <v>93102.13</v>
      </c>
      <c r="Q143" s="18"/>
      <c r="R143" s="83"/>
      <c r="S143" s="48">
        <v>4583.66</v>
      </c>
      <c r="T143" s="18">
        <f>'Investment Analysis'!AH143</f>
        <v>6.1847955275784711E-2</v>
      </c>
      <c r="U143" s="15">
        <f>'Investment Analysis'!AF143</f>
        <v>0.46398009346361585</v>
      </c>
      <c r="V143" s="48">
        <v>7302.54</v>
      </c>
      <c r="W143" s="18">
        <f>'Investment Analysis'!AO143</f>
        <v>0.10936757013789809</v>
      </c>
      <c r="X143" s="15">
        <f>'Investment Analysis'!AM143</f>
        <v>0.25430107526881701</v>
      </c>
      <c r="Y143" s="48">
        <v>9583.2099999999991</v>
      </c>
      <c r="Z143" s="18">
        <f t="shared" si="161"/>
        <v>-3.9373496391339302E-2</v>
      </c>
      <c r="AA143" s="15">
        <f>'Investment Analysis'!GM143</f>
        <v>1.4814814814814876E-2</v>
      </c>
      <c r="AB143" s="48">
        <v>2635.86</v>
      </c>
      <c r="AC143" s="18">
        <f t="shared" si="156"/>
        <v>4.8715208411565909</v>
      </c>
      <c r="AD143" s="15">
        <f>'Investment Analysis'!AT143</f>
        <v>0.30573248407643322</v>
      </c>
      <c r="AE143" s="48">
        <v>11583.93</v>
      </c>
      <c r="AF143" s="18">
        <f>'Investment Analysis'!BC143</f>
        <v>6.5674127038542515E-2</v>
      </c>
      <c r="AG143" s="15">
        <f>'Investment Analysis'!BA143</f>
        <v>0.62266964951528714</v>
      </c>
      <c r="AH143" s="48"/>
      <c r="AI143" s="18">
        <f t="shared" si="157"/>
        <v>0</v>
      </c>
      <c r="AJ143" s="15">
        <f>'Investment Analysis'!BH143</f>
        <v>0</v>
      </c>
      <c r="AK143" s="48">
        <v>19980.22</v>
      </c>
      <c r="AL143" s="18">
        <f t="shared" si="139"/>
        <v>6.0133142708604108</v>
      </c>
      <c r="AM143" s="15">
        <f>'Investment Analysis'!BO143</f>
        <v>0.25715729201751436</v>
      </c>
      <c r="AN143" s="48">
        <v>15462.38</v>
      </c>
      <c r="AO143" s="18">
        <f t="shared" si="154"/>
        <v>8.7979267241379304</v>
      </c>
      <c r="AP143" s="15">
        <f>'Investment Analysis'!BV143</f>
        <v>0.15029522275899093</v>
      </c>
      <c r="AQ143" s="48">
        <v>5070.74</v>
      </c>
      <c r="AR143" s="18">
        <f t="shared" si="155"/>
        <v>2.8141479999999994</v>
      </c>
      <c r="AS143" s="15">
        <f>'Investment Analysis'!CC143</f>
        <v>0</v>
      </c>
      <c r="AT143" s="48">
        <v>5126.3999999999996</v>
      </c>
      <c r="AU143" s="18">
        <f>'Investment Analysis'!CL143</f>
        <v>-0.10244470314318975</v>
      </c>
      <c r="AV143" s="15">
        <f>'Investment Analysis'!CJ143</f>
        <v>2.0178630499503785E-2</v>
      </c>
      <c r="AW143" s="48">
        <v>18134.48</v>
      </c>
      <c r="AX143" s="18">
        <f t="shared" si="140"/>
        <v>4.6327495712726686E-2</v>
      </c>
      <c r="AY143" s="15">
        <f>'Investment Analysis'!CQ143</f>
        <v>6.7645181876196586E-2</v>
      </c>
      <c r="AZ143" s="48">
        <v>16058.59</v>
      </c>
      <c r="BA143" s="18">
        <f>'Investment Analysis'!CZ143</f>
        <v>1.2339055793991438E-2</v>
      </c>
      <c r="BB143" s="15">
        <f>'Investment Analysis'!CX143</f>
        <v>0.17387247278382592</v>
      </c>
      <c r="BC143" s="48">
        <v>9474.41</v>
      </c>
      <c r="BD143" s="18">
        <f t="shared" si="158"/>
        <v>2.9313225774325269</v>
      </c>
      <c r="BE143" s="15">
        <f>'Investment Analysis'!DE143</f>
        <v>-6.8129858253315134E-2</v>
      </c>
      <c r="BF143" s="48">
        <v>4633.42</v>
      </c>
      <c r="BG143" s="18">
        <f>'Investment Analysis'!DN143</f>
        <v>0.17172675521821637</v>
      </c>
      <c r="BH143" s="15">
        <f>'Investment Analysis'!DL143</f>
        <v>0.11891279728199321</v>
      </c>
      <c r="BI143" s="48">
        <v>2768.46</v>
      </c>
      <c r="BJ143" s="18">
        <f>'Investment Analysis'!EB143</f>
        <v>8.8437406632805526E-2</v>
      </c>
      <c r="BK143" s="15">
        <f>'Investment Analysis'!DZ143</f>
        <v>0.94397011739594461</v>
      </c>
      <c r="BL143" s="48">
        <v>21415.98</v>
      </c>
      <c r="BM143" s="18">
        <f>'Investment Analysis'!EI143</f>
        <v>6.6702819956616075E-2</v>
      </c>
      <c r="BN143" s="15">
        <f>'Investment Analysis'!EG143</f>
        <v>0.87066096053257258</v>
      </c>
      <c r="BO143" s="48">
        <v>10534.7</v>
      </c>
      <c r="BP143" s="18">
        <f>'Investment Analysis'!DU143</f>
        <v>0.14548319327731091</v>
      </c>
      <c r="BQ143" s="15">
        <f>'Investment Analysis'!DS143</f>
        <v>0</v>
      </c>
      <c r="BR143" s="48">
        <v>11734.32</v>
      </c>
      <c r="BS143" s="18">
        <f>'Investment Analysis'!EP143</f>
        <v>0.14213836477987429</v>
      </c>
      <c r="BT143" s="15">
        <f>'Investment Analysis'!EN143</f>
        <v>0.96963123644251614</v>
      </c>
      <c r="BU143" s="48">
        <v>13960.11</v>
      </c>
      <c r="BV143" s="18">
        <f t="shared" si="142"/>
        <v>0.47799905774666851</v>
      </c>
      <c r="BW143" s="15">
        <f>'Investment Analysis'!EU143</f>
        <v>0.11028358636493847</v>
      </c>
      <c r="BX143" s="48">
        <v>20922.04</v>
      </c>
      <c r="BY143" s="18">
        <f t="shared" si="148"/>
        <v>-0.70389799999999991</v>
      </c>
      <c r="BZ143" s="15">
        <f>'Investment Analysis'!FB143</f>
        <v>0</v>
      </c>
      <c r="CA143" s="48">
        <v>20918.900000000001</v>
      </c>
      <c r="CB143" s="18">
        <f t="shared" si="144"/>
        <v>-9.8323275862068904E-2</v>
      </c>
      <c r="CC143" s="15">
        <f>'Investment Analysis'!FI143</f>
        <v>-2.0480704129993244E-2</v>
      </c>
      <c r="CD143" s="48">
        <v>19773.63</v>
      </c>
      <c r="CE143" s="18">
        <f>'Investment Analysis'!FR143</f>
        <v>0.10172850379830448</v>
      </c>
      <c r="CF143" s="15">
        <f>'Investment Analysis'!FP143</f>
        <v>0.721190230478156</v>
      </c>
      <c r="CG143" s="48">
        <v>4856.55</v>
      </c>
      <c r="CH143" s="18">
        <f>'Investment Analysis'!FR143</f>
        <v>0.10172850379830448</v>
      </c>
      <c r="CI143" s="15">
        <f>'Investment Analysis'!FW143</f>
        <v>3.3965693513574861E-2</v>
      </c>
      <c r="CJ143" s="48"/>
      <c r="CK143" s="18">
        <f t="shared" si="149"/>
        <v>0</v>
      </c>
      <c r="CL143" s="15">
        <f>'Investment Analysis'!GD143</f>
        <v>0</v>
      </c>
      <c r="CM143" s="48">
        <v>36941.43</v>
      </c>
      <c r="CN143" s="18">
        <f t="shared" si="162"/>
        <v>0.4806184368737475</v>
      </c>
      <c r="CO143" s="15">
        <f>'Investment Analysis'!GT143</f>
        <v>-6.3119266055045836E-2</v>
      </c>
      <c r="CP143" s="48">
        <v>33775.35</v>
      </c>
      <c r="CQ143" s="18">
        <f t="shared" si="163"/>
        <v>0.56975641722786907</v>
      </c>
      <c r="CR143" s="15">
        <f>'Investment Analysis'!HG143</f>
        <v>0.80703331273523982</v>
      </c>
      <c r="CS143" s="48">
        <v>4160</v>
      </c>
      <c r="CT143" s="18">
        <f t="shared" si="164"/>
        <v>-0.81590965412256167</v>
      </c>
      <c r="CU143" s="15">
        <f>'Investment Analysis'!HN143</f>
        <v>20.887096774193552</v>
      </c>
      <c r="CV143" s="48">
        <v>9425.35</v>
      </c>
      <c r="CW143" s="18">
        <f t="shared" si="165"/>
        <v>-0.67282746411649341</v>
      </c>
      <c r="CX143" s="15">
        <f>'Investment Analysis'!IB143</f>
        <v>0.61822474032105756</v>
      </c>
      <c r="CY143" s="48">
        <v>11232.4</v>
      </c>
      <c r="CZ143" s="18">
        <f t="shared" si="166"/>
        <v>-0.37196533407883703</v>
      </c>
      <c r="DA143" s="15">
        <f>'Investment Analysis'!II143</f>
        <v>0.6046285714285714</v>
      </c>
      <c r="DB143" s="48">
        <v>6345.5</v>
      </c>
      <c r="DC143" s="18">
        <f t="shared" si="167"/>
        <v>0.1256375005543483</v>
      </c>
      <c r="DD143" s="15">
        <f>'Investment Analysis'!IP143</f>
        <v>3.9556727201718411</v>
      </c>
      <c r="DE143" s="48">
        <v>22857</v>
      </c>
      <c r="DF143" s="18">
        <f>'Investment Analysis'!IY143</f>
        <v>0.48277875072971399</v>
      </c>
      <c r="DG143" s="15">
        <f>'Investment Analysis'!IW143</f>
        <v>3.1753424657534248</v>
      </c>
      <c r="DH143" s="48">
        <v>21087.3</v>
      </c>
      <c r="DI143" s="18">
        <f t="shared" si="168"/>
        <v>2.2586382741995301</v>
      </c>
      <c r="DJ143" s="15">
        <f>'Investment Analysis'!JD143</f>
        <v>0.42174352750809063</v>
      </c>
      <c r="DK143" s="48">
        <v>25281</v>
      </c>
      <c r="DL143" s="18">
        <f t="shared" si="169"/>
        <v>0.11130159567453514</v>
      </c>
      <c r="DM143" s="15">
        <f>'Investment Analysis'!JK143</f>
        <v>0.24325653446113749</v>
      </c>
      <c r="DN143" s="48">
        <v>1122.3</v>
      </c>
      <c r="DO143" s="18">
        <f t="shared" si="170"/>
        <v>3.2949838932351545E-2</v>
      </c>
      <c r="DP143" s="15">
        <f>'Investment Analysis'!HU143</f>
        <v>2.0829670329670327</v>
      </c>
      <c r="DQ143" s="48">
        <v>18102</v>
      </c>
      <c r="DR143" s="18">
        <f t="shared" si="171"/>
        <v>-0.38916821326134637</v>
      </c>
      <c r="DS143" s="15">
        <f>'Investment Analysis'!JR143</f>
        <v>-0.34334401889657501</v>
      </c>
      <c r="DT143" s="48">
        <v>27654</v>
      </c>
      <c r="DU143" s="18">
        <f t="shared" si="153"/>
        <v>9.6812094861660078</v>
      </c>
      <c r="DV143" s="15">
        <f>'Investment Analysis'!JY143</f>
        <v>-0.19762845849802374</v>
      </c>
      <c r="DW143" s="48">
        <v>4756.8500000000004</v>
      </c>
      <c r="DX143" s="18">
        <f t="shared" si="172"/>
        <v>-0.65115503080082138</v>
      </c>
      <c r="DY143" s="15">
        <f>'Investment Analysis'!KF143</f>
        <v>-8.1108829568788593E-2</v>
      </c>
      <c r="DZ143" s="48">
        <v>5190</v>
      </c>
      <c r="EA143" s="18">
        <f t="shared" si="173"/>
        <v>-0.74062968515742134</v>
      </c>
      <c r="EB143" s="15">
        <f>'Investment Analysis'!KM143</f>
        <v>3.795734597156398</v>
      </c>
      <c r="EC143" s="48">
        <v>6800</v>
      </c>
      <c r="ED143" s="18">
        <f>'Investment Analysis'!KV143</f>
        <v>0.72277227722772275</v>
      </c>
      <c r="EE143" s="15">
        <f>'Investment Analysis'!KT143</f>
        <v>-0.33587786259541985</v>
      </c>
      <c r="EF143" s="48">
        <v>14795</v>
      </c>
      <c r="EG143" s="18">
        <f t="shared" si="174"/>
        <v>-0.37872679936171999</v>
      </c>
      <c r="EH143" s="15">
        <f>'Investment Analysis'!LH143</f>
        <v>0.65140943343566859</v>
      </c>
      <c r="EI143" s="48">
        <v>7781.15</v>
      </c>
      <c r="EJ143" s="18">
        <f>'Investment Analysis'!LQ143</f>
        <v>0.5297276563099349</v>
      </c>
      <c r="EK143" s="15">
        <f>'Investment Analysis'!LO143</f>
        <v>0.3673142857142857</v>
      </c>
      <c r="EL143" s="48">
        <v>23340</v>
      </c>
      <c r="EM143" s="18" t="e">
        <f t="shared" si="152"/>
        <v>#DIV/0!</v>
      </c>
      <c r="EN143" s="15">
        <f>'Investment Analysis'!LX143</f>
        <v>0.68216216216216219</v>
      </c>
      <c r="EO143" s="48">
        <v>14460</v>
      </c>
      <c r="EP143" s="68">
        <f t="shared" si="143"/>
        <v>3.1827715355805242</v>
      </c>
      <c r="EQ143" s="15">
        <f>'Investment Analysis'!MC143</f>
        <v>-0.35910112359550561</v>
      </c>
      <c r="ER143" s="48">
        <v>5700</v>
      </c>
      <c r="ES143" s="18">
        <f>'Investment Analysis'!LX143</f>
        <v>0.68216216216216219</v>
      </c>
      <c r="ET143" s="15">
        <f>'Investment Analysis'!LA143</f>
        <v>-0.26650910607535111</v>
      </c>
      <c r="EU143" s="48">
        <v>41840.5</v>
      </c>
      <c r="EV143" s="18">
        <f>'Investment Analysis'!ML143</f>
        <v>2.0395666509656145</v>
      </c>
      <c r="EW143" s="15">
        <f>'Investment Analysis'!MJ143</f>
        <v>7.6967654986522911</v>
      </c>
      <c r="EX143" s="48">
        <v>59436.25</v>
      </c>
      <c r="EY143" s="18">
        <f t="shared" si="175"/>
        <v>-0.10077915201028784</v>
      </c>
      <c r="EZ143" s="15">
        <f>'Investment Analysis'!MQ143</f>
        <v>0.11080222398729141</v>
      </c>
      <c r="FA143" s="48">
        <v>12360</v>
      </c>
      <c r="FB143" s="18">
        <f t="shared" si="176"/>
        <v>-0.19635890767230169</v>
      </c>
      <c r="FC143" s="15">
        <f>'Investment Analysis'!MX143</f>
        <v>-0.2597029228557739</v>
      </c>
      <c r="FD143" s="48">
        <v>18632.599999999999</v>
      </c>
      <c r="FE143" s="18">
        <f t="shared" si="177"/>
        <v>0.17394372408926506</v>
      </c>
      <c r="FF143" s="15">
        <f>'Investment Analysis'!NE143</f>
        <v>0.96486306931423937</v>
      </c>
      <c r="FG143" s="48">
        <v>10836</v>
      </c>
      <c r="FH143" s="18">
        <f t="shared" si="178"/>
        <v>8.3752093802345051E-3</v>
      </c>
      <c r="FI143" s="15">
        <f>'Investment Analysis'!NL143</f>
        <v>-0.95220325526002381</v>
      </c>
      <c r="FJ143" s="48">
        <v>39281.9</v>
      </c>
      <c r="FK143" s="18">
        <f t="shared" si="179"/>
        <v>1.0624317456317203</v>
      </c>
      <c r="FL143" s="15">
        <f>'Investment Analysis'!NS143</f>
        <v>3.275580952380952</v>
      </c>
      <c r="FM143" s="48">
        <v>2744.55</v>
      </c>
      <c r="FN143" s="18">
        <f t="shared" si="180"/>
        <v>-0.89185445833645283</v>
      </c>
      <c r="FO143" s="15">
        <f>'Investment Analysis'!NZ143</f>
        <v>4.1021847974510743E-2</v>
      </c>
      <c r="FP143" s="48">
        <v>26900</v>
      </c>
      <c r="FQ143" s="18">
        <f t="shared" si="181"/>
        <v>0.43850267379679142</v>
      </c>
      <c r="FR143" s="15">
        <f>'Investment Analysis'!OG143</f>
        <v>-0.98807993973501129</v>
      </c>
      <c r="FS143" s="48">
        <v>68178</v>
      </c>
      <c r="FT143" s="18">
        <f t="shared" si="182"/>
        <v>1.6770327178490443</v>
      </c>
      <c r="FU143" s="15">
        <f>'Investment Analysis'!ON143</f>
        <v>4.3535924617196704</v>
      </c>
      <c r="FV143" s="48">
        <v>18569.25</v>
      </c>
      <c r="FW143" s="18">
        <f t="shared" si="183"/>
        <v>0.20579545454545456</v>
      </c>
      <c r="FX143" s="15">
        <f>'Investment Analysis'!OU143</f>
        <v>-2.5974025974026572E-3</v>
      </c>
      <c r="FY143" s="48">
        <v>18771.25</v>
      </c>
      <c r="FZ143" s="18">
        <f t="shared" si="184"/>
        <v>2.170363314736699E-2</v>
      </c>
      <c r="GA143" s="15">
        <f>'Investment Analysis'!PB143</f>
        <v>3.6206153846153843</v>
      </c>
      <c r="GB143" s="48">
        <v>19774.5</v>
      </c>
      <c r="GC143" s="18">
        <f>'Investment Analysis'!PK143</f>
        <v>0.26074690383971705</v>
      </c>
      <c r="GD143" s="15">
        <f>'Investment Analysis'!PI143</f>
        <v>-0.2427914991384261</v>
      </c>
      <c r="GE143" s="48">
        <v>9460.2000000000007</v>
      </c>
      <c r="GF143" s="18">
        <f>'Investment Analysis'!PY143</f>
        <v>0.60623781676413258</v>
      </c>
      <c r="GG143" s="15">
        <f>'Investment Analysis'!PW143</f>
        <v>-5.5045871559633072E-2</v>
      </c>
      <c r="GH143" s="48">
        <v>20518.400000000001</v>
      </c>
      <c r="GI143" s="18">
        <f>'Investment Analysis'!QF143</f>
        <v>0.19124856576614158</v>
      </c>
      <c r="GJ143" s="15">
        <f>'Investment Analysis'!QD143</f>
        <v>-0.32300898070482231</v>
      </c>
      <c r="GK143" s="48">
        <v>9990.5</v>
      </c>
      <c r="GL143" s="18">
        <f>'Investment Analysis'!QM143</f>
        <v>0.2153846153846154</v>
      </c>
      <c r="GM143" s="15">
        <f>'Investment Analysis'!QK143</f>
        <v>-0.37051792828685248</v>
      </c>
      <c r="GN143" s="48">
        <v>12834</v>
      </c>
      <c r="GO143" s="18">
        <f>'Investment Analysis'!QT143</f>
        <v>0.24216027874564452</v>
      </c>
      <c r="GP143" s="15">
        <f>'Investment Analysis'!QR143</f>
        <v>-0.98261781125819747</v>
      </c>
      <c r="GQ143" s="48">
        <v>4977.5</v>
      </c>
      <c r="GR143" s="18">
        <f>'Investment Analysis'!RA143</f>
        <v>-8.0506742950551727E-2</v>
      </c>
      <c r="GS143" s="15">
        <f>'Investment Analysis'!QY143</f>
        <v>-0.36260623229461753</v>
      </c>
      <c r="GT143" s="48">
        <v>46032.5</v>
      </c>
      <c r="GU143" s="18">
        <f>'Investment Analysis'!RH143</f>
        <v>0.85090909090909095</v>
      </c>
      <c r="GV143" s="15">
        <f>'Investment Analysis'!RF143</f>
        <v>-1.0369410239792544E-2</v>
      </c>
      <c r="GW143" s="48">
        <v>11878</v>
      </c>
      <c r="GX143" s="18">
        <f>'Investment Analysis'!RO143</f>
        <v>0.20760471736478245</v>
      </c>
      <c r="GY143" s="15">
        <f>'Investment Analysis'!RM143</f>
        <v>0.10195750997309579</v>
      </c>
      <c r="GZ143" s="48">
        <v>2944</v>
      </c>
      <c r="HA143" s="18">
        <f>'Investment Analysis'!RV143</f>
        <v>-0.29366602687140114</v>
      </c>
      <c r="HB143" s="15">
        <f>'Investment Analysis'!RT143</f>
        <v>5.4644808743169442E-3</v>
      </c>
      <c r="HC143" s="48">
        <v>22636.5</v>
      </c>
      <c r="HD143" s="18">
        <f>'Investment Analysis'!SC143</f>
        <v>0.99537220679624494</v>
      </c>
      <c r="HE143" s="15">
        <f>'Investment Analysis'!SA143</f>
        <v>0.13415000751540654</v>
      </c>
      <c r="HF143" s="48">
        <v>8280</v>
      </c>
      <c r="HG143" s="18">
        <f>'Investment Analysis'!SJ143</f>
        <v>8.5190039318479613E-2</v>
      </c>
      <c r="HH143" s="15">
        <f>'Investment Analysis'!SH143</f>
        <v>0.32479999999999992</v>
      </c>
      <c r="HI143" s="48">
        <v>7256</v>
      </c>
      <c r="HJ143" s="18">
        <f>'Investment Analysis'!SM143</f>
        <v>-5.7142857142857037E-2</v>
      </c>
      <c r="HK143" s="15">
        <f>'Investment Analysis'!SK143</f>
        <v>0</v>
      </c>
      <c r="HL143" s="48">
        <v>12682.5</v>
      </c>
      <c r="HM143" s="18">
        <f>'Investment Analysis'!SP143</f>
        <v>0</v>
      </c>
      <c r="HN143" s="15">
        <f>'Investment Analysis'!SN143</f>
        <v>-5.9337496511747079E-2</v>
      </c>
      <c r="HO143" s="48">
        <v>9075.25</v>
      </c>
      <c r="HP143" s="18">
        <f>'Investment Analysis'!TE143</f>
        <v>2.7532051282051282</v>
      </c>
      <c r="HQ143" s="15">
        <f>'Investment Analysis'!TC143</f>
        <v>0.4503344067376765</v>
      </c>
      <c r="HR143" s="48">
        <v>9653.85</v>
      </c>
      <c r="HS143" s="18">
        <f>'Investment Analysis'!TL143</f>
        <v>0.94690265486725655</v>
      </c>
      <c r="HT143" s="15">
        <f>'Investment Analysis'!TJ143</f>
        <v>0.50000000000000011</v>
      </c>
      <c r="HU143" s="48"/>
      <c r="HV143" s="18">
        <f>'Investment Analysis'!TS143</f>
        <v>1.7660504201680673</v>
      </c>
      <c r="HW143" s="15">
        <f>'Investment Analysis'!TQ143</f>
        <v>0.19944903179727883</v>
      </c>
      <c r="HX143" s="48"/>
      <c r="HY143" s="18">
        <f>'Investment Analysis'!TZ143</f>
        <v>0.88304093567251474</v>
      </c>
      <c r="HZ143" s="15">
        <f>'Investment Analysis'!TX143</f>
        <v>-0.26984126984126983</v>
      </c>
      <c r="IA143" s="48"/>
      <c r="IB143" s="18">
        <f>'Investment Analysis'!UG143</f>
        <v>0</v>
      </c>
      <c r="IC143" s="15">
        <f>'Investment Analysis'!UE143</f>
        <v>0</v>
      </c>
      <c r="ID143" s="48"/>
      <c r="IE143" s="18">
        <f>'Investment Analysis'!UN143</f>
        <v>0</v>
      </c>
      <c r="IF143" s="15">
        <f>'Investment Analysis'!UL143</f>
        <v>0</v>
      </c>
      <c r="IG143" s="48"/>
      <c r="IH143" s="18">
        <f>'Investment Analysis'!UU143</f>
        <v>0</v>
      </c>
      <c r="II143" s="15">
        <f>'Investment Analysis'!US143</f>
        <v>0</v>
      </c>
      <c r="IJ143" s="48"/>
      <c r="IK143" s="18">
        <f>'Investment Analysis'!VB143</f>
        <v>0</v>
      </c>
      <c r="IL143" s="15">
        <f>'Investment Analysis'!UZ143</f>
        <v>0</v>
      </c>
      <c r="IM143" s="48"/>
      <c r="IN143" s="18">
        <f>'Investment Analysis'!VI143</f>
        <v>0</v>
      </c>
      <c r="IO143" s="15">
        <f>'Investment Analysis'!VG143</f>
        <v>0</v>
      </c>
      <c r="IP143" s="18"/>
      <c r="IQ143" s="18"/>
      <c r="IR143" s="18"/>
      <c r="IS143" s="108">
        <f t="shared" si="188"/>
        <v>11277.25</v>
      </c>
      <c r="IT143" s="48">
        <f t="shared" si="189"/>
        <v>1175967.29</v>
      </c>
      <c r="IU143" s="101">
        <f t="shared" si="185"/>
        <v>0</v>
      </c>
      <c r="IV143" s="101"/>
      <c r="IW143" s="15">
        <f t="shared" si="186"/>
        <v>0.13345225531610408</v>
      </c>
      <c r="IX143" s="113">
        <f t="shared" si="187"/>
        <v>138457.96000000008</v>
      </c>
      <c r="IY143" s="21">
        <f t="shared" si="159"/>
        <v>0.43179421808520574</v>
      </c>
      <c r="IZ143" s="173">
        <f t="shared" si="160"/>
        <v>356814.4</v>
      </c>
    </row>
    <row r="144" spans="1:260" x14ac:dyDescent="0.2">
      <c r="A144" s="3">
        <f>'Investment Analysis'!A144</f>
        <v>45855</v>
      </c>
      <c r="B144" s="4">
        <f>'Investment Analysis'!B144</f>
        <v>45855</v>
      </c>
      <c r="C144" s="27">
        <f>'Investment Analysis'!C144</f>
        <v>44484.49</v>
      </c>
      <c r="D144" s="14">
        <f>'Investment Analysis'!D144</f>
        <v>229.70999999999913</v>
      </c>
      <c r="E144" s="15">
        <f>'Investment Analysis'!E144</f>
        <v>5.1906257357962043E-3</v>
      </c>
      <c r="F144" s="13">
        <f>'Investment Analysis'!G144</f>
        <v>6297.36</v>
      </c>
      <c r="G144" s="14">
        <f>'Investment Analysis'!H144</f>
        <v>33.659999999999854</v>
      </c>
      <c r="H144" s="15">
        <f>'Investment Analysis'!I144</f>
        <v>5.3738205852770496E-3</v>
      </c>
      <c r="I144" s="13">
        <f>'Investment Analysis'!K144</f>
        <v>20885.650000000001</v>
      </c>
      <c r="J144" s="14">
        <f>'Investment Analysis'!L144</f>
        <v>155.15999999999985</v>
      </c>
      <c r="K144" s="15">
        <f>'Investment Analysis'!M144</f>
        <v>7.4846277150226476E-3</v>
      </c>
      <c r="L144" s="41">
        <f>'Investment Analysis'!T144</f>
        <v>269.54852735519489</v>
      </c>
      <c r="M144" s="21">
        <f>'Investment Analysis'!V144</f>
        <v>3.2237664962022614E-3</v>
      </c>
      <c r="N144" s="21">
        <f>'Investment Analysis'!W144</f>
        <v>4.1856098844207199E-2</v>
      </c>
      <c r="P144" s="48">
        <f>'Investment Analysis'!Y144</f>
        <v>93605.49</v>
      </c>
      <c r="Q144" s="18"/>
      <c r="R144" s="83"/>
      <c r="S144" s="48">
        <v>4616.53</v>
      </c>
      <c r="T144" s="18">
        <f>'Investment Analysis'!AH144</f>
        <v>6.9463397455649958E-2</v>
      </c>
      <c r="U144" s="15">
        <f>'Investment Analysis'!AF144</f>
        <v>0.47447957759300829</v>
      </c>
      <c r="V144" s="48">
        <v>7333.84</v>
      </c>
      <c r="W144" s="18">
        <f>'Investment Analysis'!AO144</f>
        <v>0.11412268188302417</v>
      </c>
      <c r="X144" s="15">
        <f>'Investment Analysis'!AM144</f>
        <v>0.25967741935483862</v>
      </c>
      <c r="Y144" s="48">
        <v>9643.16</v>
      </c>
      <c r="Z144" s="18">
        <f t="shared" si="161"/>
        <v>-3.3364073777064969E-2</v>
      </c>
      <c r="AA144" s="15">
        <f>'Investment Analysis'!GM144</f>
        <v>2.1164021164021277E-2</v>
      </c>
      <c r="AB144" s="48">
        <v>2652.23</v>
      </c>
      <c r="AC144" s="18">
        <f t="shared" si="156"/>
        <v>4.8776680435598943</v>
      </c>
      <c r="AD144" s="15">
        <f>'Investment Analysis'!AT144</f>
        <v>0.31383902721482348</v>
      </c>
      <c r="AE144" s="48">
        <v>11646.22</v>
      </c>
      <c r="AF144" s="18">
        <f>'Investment Analysis'!BC144</f>
        <v>7.1404084431167109E-2</v>
      </c>
      <c r="AG144" s="15">
        <f>'Investment Analysis'!BA144</f>
        <v>0.6313944817300523</v>
      </c>
      <c r="AH144" s="48"/>
      <c r="AI144" s="18">
        <f t="shared" si="157"/>
        <v>0</v>
      </c>
      <c r="AJ144" s="15">
        <f>'Investment Analysis'!BH144</f>
        <v>0</v>
      </c>
      <c r="AK144" s="48">
        <v>20186.310000000001</v>
      </c>
      <c r="AL144" s="18">
        <f t="shared" si="139"/>
        <v>6.0668858851052772</v>
      </c>
      <c r="AM144" s="15">
        <f>'Investment Analysis'!BO144</f>
        <v>0.27012462108454022</v>
      </c>
      <c r="AN144" s="48">
        <v>15653.59</v>
      </c>
      <c r="AO144" s="18">
        <f t="shared" si="154"/>
        <v>8.8391357758620686</v>
      </c>
      <c r="AP144" s="15">
        <f>'Investment Analysis'!BV144</f>
        <v>0.164519592055824</v>
      </c>
      <c r="AQ144" s="48">
        <v>5078.68</v>
      </c>
      <c r="AR144" s="18">
        <f t="shared" si="155"/>
        <v>2.8157360000000002</v>
      </c>
      <c r="AS144" s="15">
        <f>'Investment Analysis'!CC144</f>
        <v>0</v>
      </c>
      <c r="AT144" s="48">
        <v>5191.2299999999996</v>
      </c>
      <c r="AU144" s="18">
        <f>'Investment Analysis'!CL144</f>
        <v>-9.1094295692665861E-2</v>
      </c>
      <c r="AV144" s="15">
        <f>'Investment Analysis'!CJ144</f>
        <v>3.3079722130334104E-2</v>
      </c>
      <c r="AW144" s="48">
        <v>18340.43</v>
      </c>
      <c r="AX144" s="18">
        <f t="shared" si="140"/>
        <v>5.703008886348284E-2</v>
      </c>
      <c r="AY144" s="15">
        <f>'Investment Analysis'!CQ144</f>
        <v>7.9770261646458313E-2</v>
      </c>
      <c r="AZ144" s="48">
        <v>16258.58</v>
      </c>
      <c r="BA144" s="18">
        <f>'Investment Analysis'!CZ144</f>
        <v>2.4946351931330463E-2</v>
      </c>
      <c r="BB144" s="15">
        <f>'Investment Analysis'!CX144</f>
        <v>0.18849144634525669</v>
      </c>
      <c r="BC144" s="48">
        <v>9590.6299999999992</v>
      </c>
      <c r="BD144" s="18">
        <f t="shared" si="158"/>
        <v>2.942897121800617</v>
      </c>
      <c r="BE144" s="15">
        <f>'Investment Analysis'!DE144</f>
        <v>-5.6698673982624688E-2</v>
      </c>
      <c r="BF144" s="48">
        <v>4665.3100000000004</v>
      </c>
      <c r="BG144" s="18">
        <f>'Investment Analysis'!DN144</f>
        <v>0.17979127134724873</v>
      </c>
      <c r="BH144" s="15">
        <f>'Investment Analysis'!DL144</f>
        <v>0.12661381653454143</v>
      </c>
      <c r="BI144" s="48">
        <v>2798.85</v>
      </c>
      <c r="BJ144" s="18">
        <f>'Investment Analysis'!EB144</f>
        <v>0.10038840752913056</v>
      </c>
      <c r="BK144" s="15">
        <f>'Investment Analysis'!DZ144</f>
        <v>0.96531483457844192</v>
      </c>
      <c r="BL144" s="48">
        <v>21584.74</v>
      </c>
      <c r="BM144" s="18">
        <f>'Investment Analysis'!EI144</f>
        <v>7.5108459869848043E-2</v>
      </c>
      <c r="BN144" s="15">
        <f>'Investment Analysis'!EG144</f>
        <v>0.88540180694246295</v>
      </c>
      <c r="BO144" s="48">
        <v>10575.76</v>
      </c>
      <c r="BP144" s="18">
        <f>'Investment Analysis'!DU144</f>
        <v>0.14994747899159666</v>
      </c>
      <c r="BQ144" s="15">
        <f>'Investment Analysis'!DS144</f>
        <v>0</v>
      </c>
      <c r="BR144" s="48">
        <v>11822.01</v>
      </c>
      <c r="BS144" s="18">
        <f>'Investment Analysis'!EP144</f>
        <v>0.15067385444743933</v>
      </c>
      <c r="BT144" s="15">
        <f>'Investment Analysis'!EN144</f>
        <v>0.98435079020762284</v>
      </c>
      <c r="BU144" s="48">
        <v>14046.55</v>
      </c>
      <c r="BV144" s="18">
        <f t="shared" si="142"/>
        <v>0.48381679903082508</v>
      </c>
      <c r="BW144" s="15">
        <f>'Investment Analysis'!EU144</f>
        <v>0.11715840733314248</v>
      </c>
      <c r="BX144" s="48">
        <v>20681.560000000001</v>
      </c>
      <c r="BY144" s="18">
        <f t="shared" si="148"/>
        <v>-0.71592199999999995</v>
      </c>
      <c r="BZ144" s="15">
        <f>'Investment Analysis'!FB144</f>
        <v>0</v>
      </c>
      <c r="CA144" s="48">
        <v>21009.27</v>
      </c>
      <c r="CB144" s="18">
        <f t="shared" si="144"/>
        <v>-9.4428017241379295E-2</v>
      </c>
      <c r="CC144" s="15">
        <f>'Investment Analysis'!FI144</f>
        <v>-1.6249153689911998E-2</v>
      </c>
      <c r="CD144" s="48">
        <v>20134.240000000002</v>
      </c>
      <c r="CE144" s="18">
        <f>'Investment Analysis'!FR144</f>
        <v>0.12182098425630296</v>
      </c>
      <c r="CF144" s="15">
        <f>'Investment Analysis'!FP144</f>
        <v>0.75257997936016507</v>
      </c>
      <c r="CG144" s="48">
        <v>4886.96</v>
      </c>
      <c r="CH144" s="18">
        <f>'Investment Analysis'!FR144</f>
        <v>0.12182098425630296</v>
      </c>
      <c r="CI144" s="15">
        <f>'Investment Analysis'!FW144</f>
        <v>4.0440758832216317E-2</v>
      </c>
      <c r="CJ144" s="48"/>
      <c r="CK144" s="18">
        <f t="shared" si="149"/>
        <v>0</v>
      </c>
      <c r="CL144" s="15">
        <f>'Investment Analysis'!GD144</f>
        <v>0</v>
      </c>
      <c r="CM144" s="48">
        <v>37152.129999999997</v>
      </c>
      <c r="CN144" s="18">
        <f t="shared" si="162"/>
        <v>0.48906332665330648</v>
      </c>
      <c r="CO144" s="15">
        <f>'Investment Analysis'!GT144</f>
        <v>-6.1651376146788978E-2</v>
      </c>
      <c r="CP144" s="48">
        <v>33538.050000000003</v>
      </c>
      <c r="CQ144" s="18">
        <f t="shared" si="163"/>
        <v>0.55872756933115841</v>
      </c>
      <c r="CR144" s="15">
        <f>'Investment Analysis'!HG144</f>
        <v>0.79433739677546233</v>
      </c>
      <c r="CS144" s="48">
        <v>4160</v>
      </c>
      <c r="CT144" s="18">
        <f t="shared" si="164"/>
        <v>-0.81590965412256167</v>
      </c>
      <c r="CU144" s="15">
        <f>'Investment Analysis'!HN144</f>
        <v>22.754032258064516</v>
      </c>
      <c r="CV144" s="48">
        <v>9515</v>
      </c>
      <c r="CW144" s="18">
        <f t="shared" si="165"/>
        <v>-0.6697155353454709</v>
      </c>
      <c r="CX144" s="15">
        <f>'Investment Analysis'!IB144</f>
        <v>0.6336166194523134</v>
      </c>
      <c r="CY144" s="48">
        <v>11458</v>
      </c>
      <c r="CZ144" s="18">
        <f t="shared" si="166"/>
        <v>-0.35935141179759578</v>
      </c>
      <c r="DA144" s="15">
        <f>'Investment Analysis'!II144</f>
        <v>0.63685714285714279</v>
      </c>
      <c r="DB144" s="48">
        <v>6383.75</v>
      </c>
      <c r="DC144" s="18">
        <f t="shared" si="167"/>
        <v>0.13242272384584683</v>
      </c>
      <c r="DD144" s="15">
        <f>'Investment Analysis'!IP144</f>
        <v>3.9863307947666469</v>
      </c>
      <c r="DE144" s="48">
        <v>23373</v>
      </c>
      <c r="DF144" s="18">
        <f>'Investment Analysis'!IY144</f>
        <v>0.51605370694687669</v>
      </c>
      <c r="DG144" s="15">
        <f>'Investment Analysis'!IW144</f>
        <v>3.2690410958904108</v>
      </c>
      <c r="DH144" s="48">
        <v>21042.3</v>
      </c>
      <c r="DI144" s="18">
        <f t="shared" si="168"/>
        <v>2.2516843862034861</v>
      </c>
      <c r="DJ144" s="15">
        <f>'Investment Analysis'!JD144</f>
        <v>0.41870954692556633</v>
      </c>
      <c r="DK144" s="48">
        <v>25585</v>
      </c>
      <c r="DL144" s="18">
        <f t="shared" si="169"/>
        <v>0.12466482043166732</v>
      </c>
      <c r="DM144" s="15">
        <f>'Investment Analysis'!JK144</f>
        <v>0.25820649634857012</v>
      </c>
      <c r="DN144" s="48">
        <v>1116.5999999999999</v>
      </c>
      <c r="DO144" s="18">
        <f t="shared" si="170"/>
        <v>2.7703635526921223E-2</v>
      </c>
      <c r="DP144" s="15">
        <f>'Investment Analysis'!HU144</f>
        <v>2.0675824175824173</v>
      </c>
      <c r="DQ144" s="48">
        <v>18361</v>
      </c>
      <c r="DR144" s="18">
        <f t="shared" si="171"/>
        <v>-0.38042854732579717</v>
      </c>
      <c r="DS144" s="15">
        <f>'Investment Analysis'!JR144</f>
        <v>-0.31769866711658518</v>
      </c>
      <c r="DT144" s="48">
        <v>28098</v>
      </c>
      <c r="DU144" s="18">
        <f t="shared" si="153"/>
        <v>9.8567035573122528</v>
      </c>
      <c r="DV144" s="15">
        <f>'Investment Analysis'!JY144</f>
        <v>-0.16600790513833991</v>
      </c>
      <c r="DW144" s="48">
        <v>4769.55</v>
      </c>
      <c r="DX144" s="18">
        <f t="shared" si="172"/>
        <v>-0.65022367263127023</v>
      </c>
      <c r="DY144" s="15">
        <f>'Investment Analysis'!KF144</f>
        <v>-4.5687885010266965E-2</v>
      </c>
      <c r="DZ144" s="48">
        <v>5076</v>
      </c>
      <c r="EA144" s="18">
        <f t="shared" si="173"/>
        <v>-0.74632683658170917</v>
      </c>
      <c r="EB144" s="15">
        <f>'Investment Analysis'!KM144</f>
        <v>3.6658767772511842</v>
      </c>
      <c r="EC144" s="48">
        <v>6360</v>
      </c>
      <c r="ED144" s="18">
        <f>'Investment Analysis'!KV144</f>
        <v>0.6732673267326732</v>
      </c>
      <c r="EE144" s="15">
        <f>'Investment Analysis'!KT144</f>
        <v>-0.35496183206106874</v>
      </c>
      <c r="EF144" s="48">
        <v>14687.5</v>
      </c>
      <c r="EG144" s="18">
        <f t="shared" si="174"/>
        <v>-0.38324095070126818</v>
      </c>
      <c r="EH144" s="15">
        <f>'Investment Analysis'!LH144</f>
        <v>0.63968741278258445</v>
      </c>
      <c r="EI144" s="48">
        <v>7709.65</v>
      </c>
      <c r="EJ144" s="18">
        <f>'Investment Analysis'!LQ144</f>
        <v>0.51655798491241545</v>
      </c>
      <c r="EK144" s="15">
        <f>'Investment Analysis'!LO144</f>
        <v>0.35554285714285716</v>
      </c>
      <c r="EL144" s="48">
        <v>23145</v>
      </c>
      <c r="EM144" s="18" t="e">
        <f t="shared" si="152"/>
        <v>#DIV/0!</v>
      </c>
      <c r="EN144" s="15">
        <f>'Investment Analysis'!LX144</f>
        <v>0.66810810810810806</v>
      </c>
      <c r="EO144" s="48">
        <v>14195</v>
      </c>
      <c r="EP144" s="68">
        <f t="shared" si="143"/>
        <v>3.1033707865168538</v>
      </c>
      <c r="EQ144" s="15">
        <f>'Investment Analysis'!MC144</f>
        <v>-0.35235955056179774</v>
      </c>
      <c r="ER144" s="48">
        <v>5610</v>
      </c>
      <c r="ES144" s="18">
        <f>'Investment Analysis'!LX144</f>
        <v>0.66810810810810806</v>
      </c>
      <c r="ET144" s="15">
        <f>'Investment Analysis'!LA144</f>
        <v>-0.24676769081051028</v>
      </c>
      <c r="EU144" s="48">
        <v>43660.5</v>
      </c>
      <c r="EV144" s="18">
        <f>'Investment Analysis'!ML144</f>
        <v>2.1639189825718321</v>
      </c>
      <c r="EW144" s="15">
        <f>'Investment Analysis'!MJ144</f>
        <v>8.05256064690027</v>
      </c>
      <c r="EX144" s="48">
        <v>60494.5</v>
      </c>
      <c r="EY144" s="18">
        <f t="shared" si="175"/>
        <v>-8.4768712886266501E-2</v>
      </c>
      <c r="EZ144" s="15">
        <f>'Investment Analysis'!MQ144</f>
        <v>0.13057982525814135</v>
      </c>
      <c r="FA144" s="48">
        <v>12696</v>
      </c>
      <c r="FB144" s="18">
        <f t="shared" si="176"/>
        <v>-0.17451235370611184</v>
      </c>
      <c r="FC144" s="15">
        <f>'Investment Analysis'!MX144</f>
        <v>-0.23957834211787263</v>
      </c>
      <c r="FD144" s="48">
        <v>18219.599999999999</v>
      </c>
      <c r="FE144" s="18">
        <f t="shared" si="177"/>
        <v>0.14792273088118532</v>
      </c>
      <c r="FF144" s="15">
        <f>'Investment Analysis'!NE144</f>
        <v>0.92131099136340133</v>
      </c>
      <c r="FG144" s="48">
        <v>10710</v>
      </c>
      <c r="FH144" s="18">
        <f t="shared" si="178"/>
        <v>-3.3500837520938024E-3</v>
      </c>
      <c r="FI144" s="15">
        <f>'Investment Analysis'!NL144</f>
        <v>-0.95275903136165141</v>
      </c>
      <c r="FJ144" s="48">
        <v>39911.9</v>
      </c>
      <c r="FK144" s="18">
        <f t="shared" si="179"/>
        <v>1.0955088625672043</v>
      </c>
      <c r="FL144" s="15">
        <f>'Investment Analysis'!NS144</f>
        <v>3.3441523809523805</v>
      </c>
      <c r="FM144" s="48">
        <v>2753.7</v>
      </c>
      <c r="FN144" s="18">
        <f t="shared" si="180"/>
        <v>-0.89149391409196044</v>
      </c>
      <c r="FO144" s="15">
        <f>'Investment Analysis'!NZ144</f>
        <v>4.449248975876207E-2</v>
      </c>
      <c r="FP144" s="48">
        <v>26100</v>
      </c>
      <c r="FQ144" s="18">
        <f t="shared" si="181"/>
        <v>0.39572192513368987</v>
      </c>
      <c r="FR144" s="15">
        <f>'Investment Analysis'!OG144</f>
        <v>-0.9884344396685425</v>
      </c>
      <c r="FS144" s="48">
        <v>70167</v>
      </c>
      <c r="FT144" s="18">
        <f t="shared" si="182"/>
        <v>1.7551314898253674</v>
      </c>
      <c r="FU144" s="15">
        <f>'Investment Analysis'!ON144</f>
        <v>4.5097762073027088</v>
      </c>
      <c r="FV144" s="48">
        <v>18646.5</v>
      </c>
      <c r="FW144" s="18">
        <f t="shared" si="183"/>
        <v>0.21081168831168831</v>
      </c>
      <c r="FX144" s="15">
        <f>'Investment Analysis'!OU144</f>
        <v>2.5974025974025997E-2</v>
      </c>
      <c r="FY144" s="48">
        <v>18937.5</v>
      </c>
      <c r="FZ144" s="18">
        <f t="shared" si="184"/>
        <v>3.075248333106545E-2</v>
      </c>
      <c r="GA144" s="15">
        <f>'Investment Analysis'!PB144</f>
        <v>3.6615384615384614</v>
      </c>
      <c r="GB144" s="48">
        <v>19913.25</v>
      </c>
      <c r="GC144" s="18">
        <f>'Investment Analysis'!PK144</f>
        <v>0.26959307607708122</v>
      </c>
      <c r="GD144" s="15">
        <f>'Investment Analysis'!PI144</f>
        <v>-0.23747846065479611</v>
      </c>
      <c r="GE144" s="54">
        <v>10992</v>
      </c>
      <c r="GF144" s="18">
        <f>'Investment Analysis'!PY144</f>
        <v>0.78557504873294348</v>
      </c>
      <c r="GG144" s="15">
        <f>'Investment Analysis'!PW144</f>
        <v>5.0458715596330216E-2</v>
      </c>
      <c r="GH144" s="48">
        <v>21023.8</v>
      </c>
      <c r="GI144" s="18">
        <f>'Investment Analysis'!QF144</f>
        <v>0.19453426515072483</v>
      </c>
      <c r="GJ144" s="15">
        <f>'Investment Analysis'!QD144</f>
        <v>-0.32114170544473752</v>
      </c>
      <c r="GK144" s="48">
        <v>9688.9</v>
      </c>
      <c r="GL144" s="18">
        <f>'Investment Analysis'!QM144</f>
        <v>0.2</v>
      </c>
      <c r="GM144" s="15">
        <f>'Investment Analysis'!QK144</f>
        <v>-0.37848605577689237</v>
      </c>
      <c r="GN144" s="48">
        <v>13905</v>
      </c>
      <c r="GO144" s="18">
        <f>'Investment Analysis'!QT144</f>
        <v>0.34581881533101033</v>
      </c>
      <c r="GP144" s="15">
        <f>'Investment Analysis'!QR144</f>
        <v>-0.98116726395085196</v>
      </c>
      <c r="GQ144" s="48">
        <v>4895</v>
      </c>
      <c r="GR144" s="18">
        <f>'Investment Analysis'!RA144</f>
        <v>3.6779730281977512E-3</v>
      </c>
      <c r="GS144" s="15">
        <f>'Investment Analysis'!QY144</f>
        <v>-0.3042492917847025</v>
      </c>
      <c r="GT144" s="48">
        <v>45500</v>
      </c>
      <c r="GU144" s="18">
        <f>'Investment Analysis'!RH144</f>
        <v>0.8674747474747474</v>
      </c>
      <c r="GV144" s="15">
        <f>'Investment Analysis'!RF144</f>
        <v>-1.512205659969762E-3</v>
      </c>
      <c r="GW144" s="48">
        <v>12280</v>
      </c>
      <c r="GX144" s="18">
        <f>'Investment Analysis'!RO144</f>
        <v>0.24847498983326555</v>
      </c>
      <c r="GY144" s="15">
        <f>'Investment Analysis'!RM144</f>
        <v>0.13925224974487421</v>
      </c>
      <c r="GZ144" s="48">
        <v>3208</v>
      </c>
      <c r="HA144" s="18">
        <f>'Investment Analysis'!RV144</f>
        <v>-0.2303262955854127</v>
      </c>
      <c r="HB144" s="15">
        <f>'Investment Analysis'!RT144</f>
        <v>9.5628415300546346E-2</v>
      </c>
      <c r="HC144" s="48">
        <v>23098.5</v>
      </c>
      <c r="HD144" s="18">
        <f>'Investment Analysis'!SC144</f>
        <v>1.0360967869892903</v>
      </c>
      <c r="HE144" s="15">
        <f>'Investment Analysis'!SA144</f>
        <v>0.15729745979257484</v>
      </c>
      <c r="HF144" s="48">
        <v>8570</v>
      </c>
      <c r="HG144" s="18">
        <f>'Investment Analysis'!SJ144</f>
        <v>0.12319790301441683</v>
      </c>
      <c r="HH144" s="15">
        <f>'Investment Analysis'!SH144</f>
        <v>0.37120000000000003</v>
      </c>
      <c r="HI144" s="54">
        <v>5880</v>
      </c>
      <c r="HJ144" s="18">
        <f>'Investment Analysis'!SM144</f>
        <v>0.11363636363636356</v>
      </c>
      <c r="HK144" s="15">
        <f>'Investment Analysis'!SK144</f>
        <v>0</v>
      </c>
      <c r="HL144" s="48">
        <v>14430</v>
      </c>
      <c r="HM144" s="18">
        <f>'Investment Analysis'!SP144</f>
        <v>0</v>
      </c>
      <c r="HN144" s="15">
        <f>'Investment Analysis'!SN144</f>
        <v>0.1104125971401613</v>
      </c>
      <c r="HO144" s="48">
        <v>9340.2999999999993</v>
      </c>
      <c r="HP144" s="18">
        <f>'Investment Analysis'!TE144</f>
        <v>2.8628205128205129</v>
      </c>
      <c r="HQ144" s="15">
        <f>'Investment Analysis'!TC144</f>
        <v>0.49269259351003225</v>
      </c>
      <c r="HR144" s="48">
        <v>8992.5</v>
      </c>
      <c r="HS144" s="18">
        <f>'Investment Analysis'!TL144</f>
        <v>0.76991150442477863</v>
      </c>
      <c r="HT144" s="15">
        <f>'Investment Analysis'!TJ144</f>
        <v>0.36363636363636359</v>
      </c>
      <c r="HU144" s="48"/>
      <c r="HV144" s="18">
        <f>'Investment Analysis'!TS144</f>
        <v>1.8245378151260505</v>
      </c>
      <c r="HW144" s="15">
        <f>'Investment Analysis'!TQ144</f>
        <v>0.22481106017651395</v>
      </c>
      <c r="HX144" s="48"/>
      <c r="HY144" s="18">
        <f>'Investment Analysis'!TZ144</f>
        <v>0.92397660818713456</v>
      </c>
      <c r="HZ144" s="15">
        <f>'Investment Analysis'!TX144</f>
        <v>-0.25396825396825401</v>
      </c>
      <c r="IA144" s="48"/>
      <c r="IB144" s="18">
        <f>'Investment Analysis'!UG144</f>
        <v>0</v>
      </c>
      <c r="IC144" s="15">
        <f>'Investment Analysis'!UE144</f>
        <v>0</v>
      </c>
      <c r="ID144" s="48"/>
      <c r="IE144" s="18">
        <f>'Investment Analysis'!UN144</f>
        <v>0</v>
      </c>
      <c r="IF144" s="15">
        <f>'Investment Analysis'!UL144</f>
        <v>0</v>
      </c>
      <c r="IG144" s="48"/>
      <c r="IH144" s="18">
        <f>'Investment Analysis'!UU144</f>
        <v>0</v>
      </c>
      <c r="II144" s="15">
        <f>'Investment Analysis'!US144</f>
        <v>0</v>
      </c>
      <c r="IJ144" s="48"/>
      <c r="IK144" s="18">
        <f>'Investment Analysis'!VB144</f>
        <v>0</v>
      </c>
      <c r="IL144" s="15">
        <f>'Investment Analysis'!UZ144</f>
        <v>0</v>
      </c>
      <c r="IM144" s="48"/>
      <c r="IN144" s="18">
        <f>'Investment Analysis'!VI144</f>
        <v>0</v>
      </c>
      <c r="IO144" s="15">
        <f>'Investment Analysis'!VG144</f>
        <v>0</v>
      </c>
      <c r="IP144" s="18"/>
      <c r="IQ144" s="18"/>
      <c r="IR144" s="18"/>
      <c r="IS144" s="108">
        <f t="shared" si="188"/>
        <v>11384.860000000335</v>
      </c>
      <c r="IT144" s="48">
        <f t="shared" si="189"/>
        <v>1187352.1500000004</v>
      </c>
      <c r="IU144" s="101">
        <f t="shared" si="185"/>
        <v>0</v>
      </c>
      <c r="IV144" s="101"/>
      <c r="IW144" s="15">
        <f t="shared" si="186"/>
        <v>0.14442551567223055</v>
      </c>
      <c r="IX144" s="113">
        <f t="shared" si="187"/>
        <v>149842.82000000041</v>
      </c>
      <c r="IY144" s="21">
        <f t="shared" si="159"/>
        <v>0.44557145555574973</v>
      </c>
      <c r="IZ144" s="173">
        <f t="shared" si="160"/>
        <v>368199.26000000036</v>
      </c>
    </row>
    <row r="145" spans="1:260" x14ac:dyDescent="0.2">
      <c r="A145" s="3">
        <f>'Investment Analysis'!A145</f>
        <v>45856</v>
      </c>
      <c r="B145" s="4">
        <f>'Investment Analysis'!B145</f>
        <v>45856</v>
      </c>
      <c r="C145" s="27">
        <f>'Investment Analysis'!C145</f>
        <v>44342.19</v>
      </c>
      <c r="D145" s="14">
        <f>'Investment Analysis'!D145</f>
        <v>-142.29999999999563</v>
      </c>
      <c r="E145" s="15">
        <f>'Investment Analysis'!E145</f>
        <v>-3.1988677401942932E-3</v>
      </c>
      <c r="F145" s="13">
        <f>'Investment Analysis'!G145</f>
        <v>6296.79</v>
      </c>
      <c r="G145" s="14">
        <f>'Investment Analysis'!H145</f>
        <v>-0.56999999999970896</v>
      </c>
      <c r="H145" s="15">
        <f>'Investment Analysis'!I145</f>
        <v>-9.0514120202705422E-5</v>
      </c>
      <c r="I145" s="13">
        <f>'Investment Analysis'!K145</f>
        <v>20895.66</v>
      </c>
      <c r="J145" s="14">
        <f>'Investment Analysis'!L145</f>
        <v>10.009999999998399</v>
      </c>
      <c r="K145" s="15">
        <f>'Investment Analysis'!M145</f>
        <v>4.7927644100128074E-4</v>
      </c>
      <c r="L145" s="41">
        <f>'Investment Analysis'!T145</f>
        <v>269.3154527495538</v>
      </c>
      <c r="M145" s="21">
        <f>'Investment Analysis'!V145</f>
        <v>-8.6468513824956394E-4</v>
      </c>
      <c r="N145" s="21">
        <f>'Investment Analysis'!W145</f>
        <v>4.0955221359341945E-2</v>
      </c>
      <c r="P145" s="48">
        <f>'Investment Analysis'!Y145</f>
        <v>121348.64000000001</v>
      </c>
      <c r="Q145" s="18"/>
      <c r="R145" s="83"/>
      <c r="S145" s="48">
        <v>4617.4799999999996</v>
      </c>
      <c r="T145" s="18">
        <f>'Investment Analysis'!AH145</f>
        <v>6.9683496940617221E-2</v>
      </c>
      <c r="U145" s="15">
        <f>'Investment Analysis'!AF145</f>
        <v>0.47478303089154572</v>
      </c>
      <c r="V145" s="48">
        <v>7336.97</v>
      </c>
      <c r="W145" s="18">
        <f>'Investment Analysis'!AO145</f>
        <v>0.11459819305753685</v>
      </c>
      <c r="X145" s="15">
        <f>'Investment Analysis'!AM145</f>
        <v>0.26021505376344084</v>
      </c>
      <c r="Y145" s="48">
        <v>9503.26</v>
      </c>
      <c r="Z145" s="18">
        <f t="shared" si="161"/>
        <v>-4.7387730553327963E-2</v>
      </c>
      <c r="AA145" s="15">
        <f>'Investment Analysis'!GM145</f>
        <v>6.3492063492064021E-3</v>
      </c>
      <c r="AB145" s="48">
        <v>2646.38</v>
      </c>
      <c r="AC145" s="18">
        <f t="shared" si="156"/>
        <v>4.8754712730003762</v>
      </c>
      <c r="AD145" s="15">
        <f>'Investment Analysis'!AT145</f>
        <v>0.31094383323682695</v>
      </c>
      <c r="AE145" s="48">
        <v>11646.22</v>
      </c>
      <c r="AF145" s="18">
        <f>'Investment Analysis'!BC145</f>
        <v>7.1404084431167109E-2</v>
      </c>
      <c r="AG145" s="15">
        <f>'Investment Analysis'!BA145</f>
        <v>0.6313944817300523</v>
      </c>
      <c r="AH145" s="48"/>
      <c r="AI145" s="18">
        <f t="shared" si="157"/>
        <v>0</v>
      </c>
      <c r="AJ145" s="15">
        <f>'Investment Analysis'!BH145</f>
        <v>0</v>
      </c>
      <c r="AK145" s="48">
        <v>20288.02</v>
      </c>
      <c r="AL145" s="18">
        <f t="shared" si="139"/>
        <v>6.0933246685729143</v>
      </c>
      <c r="AM145" s="15">
        <f>'Investment Analysis'!BO145</f>
        <v>0.27652408218255292</v>
      </c>
      <c r="AN145" s="48">
        <v>15682.45</v>
      </c>
      <c r="AO145" s="18">
        <f t="shared" si="154"/>
        <v>8.8453556034482759</v>
      </c>
      <c r="AP145" s="15">
        <f>'Investment Analysis'!BV145</f>
        <v>0.16666666666666669</v>
      </c>
      <c r="AQ145" s="48">
        <v>5009.17</v>
      </c>
      <c r="AR145" s="18">
        <f t="shared" si="155"/>
        <v>2.8018339999999995</v>
      </c>
      <c r="AS145" s="15">
        <f>'Investment Analysis'!CC145</f>
        <v>0</v>
      </c>
      <c r="AT145" s="48">
        <v>5159.6499999999996</v>
      </c>
      <c r="AU145" s="18">
        <f>'Investment Analysis'!CL145</f>
        <v>-9.6623981373690354E-2</v>
      </c>
      <c r="AV145" s="15">
        <f>'Investment Analysis'!CJ145</f>
        <v>2.6794574925570584E-2</v>
      </c>
      <c r="AW145" s="48">
        <v>18242.87</v>
      </c>
      <c r="AX145" s="18">
        <f t="shared" si="140"/>
        <v>5.1960193317050304E-2</v>
      </c>
      <c r="AY145" s="15">
        <f>'Investment Analysis'!CQ145</f>
        <v>7.40268028079131E-2</v>
      </c>
      <c r="AZ145" s="48">
        <v>16173.48</v>
      </c>
      <c r="BA145" s="18">
        <f>'Investment Analysis'!CZ145</f>
        <v>1.9581545064377599E-2</v>
      </c>
      <c r="BB145" s="15">
        <f>'Investment Analysis'!CX145</f>
        <v>0.18227060653188179</v>
      </c>
      <c r="BC145" s="48">
        <v>9534.85</v>
      </c>
      <c r="BD145" s="18">
        <f t="shared" si="158"/>
        <v>2.937341898217309</v>
      </c>
      <c r="BE145" s="15">
        <f>'Investment Analysis'!DE145</f>
        <v>-6.2185642432555983E-2</v>
      </c>
      <c r="BF145" s="48">
        <v>4645.6099999999997</v>
      </c>
      <c r="BG145" s="18">
        <f>'Investment Analysis'!DN145</f>
        <v>0.17481024667931702</v>
      </c>
      <c r="BH145" s="15">
        <f>'Investment Analysis'!DL145</f>
        <v>0.12185730464326167</v>
      </c>
      <c r="BI145" s="48">
        <v>2807.21</v>
      </c>
      <c r="BJ145" s="18">
        <f>'Investment Analysis'!EB145</f>
        <v>0.10367493277561993</v>
      </c>
      <c r="BK145" s="15">
        <f>'Investment Analysis'!DZ145</f>
        <v>0.97118463180362868</v>
      </c>
      <c r="BL145" s="48">
        <v>21644.62</v>
      </c>
      <c r="BM145" s="18">
        <f>'Investment Analysis'!EI145</f>
        <v>7.8091106290672327E-2</v>
      </c>
      <c r="BN145" s="15">
        <f>'Investment Analysis'!EG145</f>
        <v>0.89063242986210156</v>
      </c>
      <c r="BO145" s="48">
        <v>10527.46</v>
      </c>
      <c r="BP145" s="18">
        <f>'Investment Analysis'!DU145</f>
        <v>0.14469537815126066</v>
      </c>
      <c r="BQ145" s="15">
        <f>'Investment Analysis'!DS145</f>
        <v>0</v>
      </c>
      <c r="BR145" s="48">
        <v>11860.78</v>
      </c>
      <c r="BS145" s="18">
        <f>'Investment Analysis'!EP145</f>
        <v>0.15444743935309985</v>
      </c>
      <c r="BT145" s="15">
        <f>'Investment Analysis'!EN145</f>
        <v>0.99085838239851254</v>
      </c>
      <c r="BU145" s="48">
        <v>14010.53</v>
      </c>
      <c r="BV145" s="18">
        <f t="shared" si="142"/>
        <v>0.48139251581639514</v>
      </c>
      <c r="BW145" s="15">
        <f>'Investment Analysis'!EU145</f>
        <v>0.11429389859639079</v>
      </c>
      <c r="BX145" s="48">
        <v>20665.16</v>
      </c>
      <c r="BY145" s="18">
        <f t="shared" si="148"/>
        <v>-0.71674199999999999</v>
      </c>
      <c r="BZ145" s="15">
        <f>'Investment Analysis'!FB145</f>
        <v>0</v>
      </c>
      <c r="CA145" s="48">
        <v>20933.36</v>
      </c>
      <c r="CB145" s="18">
        <f t="shared" si="144"/>
        <v>-9.7699999999999981E-2</v>
      </c>
      <c r="CC145" s="15">
        <f>'Investment Analysis'!FI145</f>
        <v>-1.980365605958026E-2</v>
      </c>
      <c r="CD145" s="48">
        <v>20187.59</v>
      </c>
      <c r="CE145" s="18">
        <f>'Investment Analysis'!FR145</f>
        <v>0.12479357040625354</v>
      </c>
      <c r="CF145" s="15">
        <f>'Investment Analysis'!FP145</f>
        <v>0.75722394220846245</v>
      </c>
      <c r="CG145" s="48">
        <v>4889.63</v>
      </c>
      <c r="CH145" s="18">
        <f>'Investment Analysis'!FR145</f>
        <v>0.12479357040625354</v>
      </c>
      <c r="CI145" s="15">
        <f>'Investment Analysis'!FW145</f>
        <v>4.1008747018062015E-2</v>
      </c>
      <c r="CJ145" s="48"/>
      <c r="CK145" s="18">
        <f t="shared" si="149"/>
        <v>0</v>
      </c>
      <c r="CL145" s="15">
        <f>'Investment Analysis'!GD145</f>
        <v>0</v>
      </c>
      <c r="CM145" s="48">
        <v>37596.92</v>
      </c>
      <c r="CN145" s="18">
        <f t="shared" si="162"/>
        <v>0.50689058116232455</v>
      </c>
      <c r="CO145" s="15">
        <f>'Investment Analysis'!GT145</f>
        <v>-7.449541284403674E-2</v>
      </c>
      <c r="CP145" s="54">
        <v>6593</v>
      </c>
      <c r="CQ145" s="18">
        <f t="shared" si="163"/>
        <v>-0.69358114545716498</v>
      </c>
      <c r="CR145" s="15">
        <f>'Investment Analysis'!HG145</f>
        <v>0.8518622549294983</v>
      </c>
      <c r="CS145" s="48">
        <v>4120</v>
      </c>
      <c r="CT145" s="18">
        <f t="shared" si="164"/>
        <v>-0.81767975360215239</v>
      </c>
      <c r="CU145" s="15">
        <f>'Investment Analysis'!HN145</f>
        <v>22.838709677419356</v>
      </c>
      <c r="CV145" s="48">
        <v>9482.5499999999993</v>
      </c>
      <c r="CW145" s="18">
        <f t="shared" si="165"/>
        <v>-0.67084193901105582</v>
      </c>
      <c r="CX145" s="15">
        <f>'Investment Analysis'!IB145</f>
        <v>0.62804532577903671</v>
      </c>
      <c r="CY145" s="48">
        <v>11333.6</v>
      </c>
      <c r="CZ145" s="18">
        <f t="shared" si="166"/>
        <v>-0.36630696114062061</v>
      </c>
      <c r="DA145" s="15">
        <f>'Investment Analysis'!II145</f>
        <v>0.61908571428571413</v>
      </c>
      <c r="DB145" s="48">
        <v>6362.25</v>
      </c>
      <c r="DC145" s="18">
        <f t="shared" si="167"/>
        <v>0.12860880748591955</v>
      </c>
      <c r="DD145" s="15">
        <f>'Investment Analysis'!IP145</f>
        <v>3.9695371997656705</v>
      </c>
      <c r="DE145" s="48">
        <v>23691</v>
      </c>
      <c r="DF145" s="18">
        <f>'Investment Analysis'!IY145</f>
        <v>0.5366802879937731</v>
      </c>
      <c r="DG145" s="15">
        <f>'Investment Analysis'!IW145</f>
        <v>3.3271232876712329</v>
      </c>
      <c r="DH145" s="48">
        <v>21128.400000000001</v>
      </c>
      <c r="DI145" s="18">
        <f t="shared" si="168"/>
        <v>2.2649894919025839</v>
      </c>
      <c r="DJ145" s="15">
        <f>'Investment Analysis'!JD145</f>
        <v>0.42451456310679614</v>
      </c>
      <c r="DK145" s="48">
        <v>25502.5</v>
      </c>
      <c r="DL145" s="18">
        <f t="shared" si="169"/>
        <v>0.12103828739724823</v>
      </c>
      <c r="DM145" s="15">
        <f>'Investment Analysis'!JK145</f>
        <v>0.25414935208635575</v>
      </c>
      <c r="DN145" s="48">
        <v>1077.7</v>
      </c>
      <c r="DO145" s="18">
        <f t="shared" si="170"/>
        <v>-8.099401748734426E-3</v>
      </c>
      <c r="DP145" s="15">
        <f>'Investment Analysis'!HU145</f>
        <v>1.9607142857142859</v>
      </c>
      <c r="DQ145" s="48">
        <v>18448.5</v>
      </c>
      <c r="DR145" s="18">
        <f t="shared" si="171"/>
        <v>-0.37747595748270624</v>
      </c>
      <c r="DS145" s="15">
        <f>'Investment Analysis'!JR145</f>
        <v>-0.29205331533659529</v>
      </c>
      <c r="DT145" s="48">
        <v>30150</v>
      </c>
      <c r="DU145" s="18">
        <f t="shared" si="153"/>
        <v>10.667770750988142</v>
      </c>
      <c r="DV145" s="15">
        <f>'Investment Analysis'!JY145</f>
        <v>-0.15415019762845839</v>
      </c>
      <c r="DW145" s="48">
        <v>4754.75</v>
      </c>
      <c r="DX145" s="18">
        <f t="shared" si="172"/>
        <v>-0.65130903490759751</v>
      </c>
      <c r="DY145" s="15">
        <f>'Investment Analysis'!KF145</f>
        <v>-4.6714579055441484E-2</v>
      </c>
      <c r="DZ145" s="48">
        <v>4978</v>
      </c>
      <c r="EA145" s="18">
        <f t="shared" si="173"/>
        <v>-0.7512243878060969</v>
      </c>
      <c r="EB145" s="15">
        <f>'Investment Analysis'!KM145</f>
        <v>3.4298578199052132</v>
      </c>
      <c r="EC145" s="48">
        <v>6040</v>
      </c>
      <c r="ED145" s="18">
        <f>'Investment Analysis'!KV145</f>
        <v>0.70297029702970293</v>
      </c>
      <c r="EE145" s="15">
        <f>'Investment Analysis'!KT145</f>
        <v>-0.34351145038167941</v>
      </c>
      <c r="EF145" s="48">
        <v>14797.5</v>
      </c>
      <c r="EG145" s="18">
        <f t="shared" si="174"/>
        <v>-0.37862181909800957</v>
      </c>
      <c r="EH145" s="15">
        <f>'Investment Analysis'!LH145</f>
        <v>0.6519676248953391</v>
      </c>
      <c r="EI145" s="48">
        <v>7652.45</v>
      </c>
      <c r="EJ145" s="18">
        <f>'Investment Analysis'!LQ145</f>
        <v>0.50530622682521431</v>
      </c>
      <c r="EK145" s="15">
        <f>'Investment Analysis'!LO145</f>
        <v>0.34548571428571434</v>
      </c>
      <c r="EL145" s="48">
        <v>22995</v>
      </c>
      <c r="EM145" s="18" t="e">
        <f t="shared" si="152"/>
        <v>#DIV/0!</v>
      </c>
      <c r="EN145" s="15">
        <f>'Investment Analysis'!LX145</f>
        <v>0.65729729729729736</v>
      </c>
      <c r="EO145" s="48">
        <v>14045</v>
      </c>
      <c r="EP145" s="68">
        <f t="shared" si="143"/>
        <v>3.0584269662921346</v>
      </c>
      <c r="EQ145" s="15">
        <f>'Investment Analysis'!MC145</f>
        <v>-0.36134831460674155</v>
      </c>
      <c r="ER145" s="48">
        <v>5660</v>
      </c>
      <c r="ES145" s="18">
        <f>'Investment Analysis'!LX145</f>
        <v>0.65729729729729736</v>
      </c>
      <c r="ET145" s="15">
        <f>'Investment Analysis'!LA145</f>
        <v>-0.24176282496871968</v>
      </c>
      <c r="EU145" s="48">
        <v>44837</v>
      </c>
      <c r="EV145" s="18">
        <f>'Investment Analysis'!ML145</f>
        <v>2.2491756947715498</v>
      </c>
      <c r="EW145" s="15">
        <f>'Investment Analysis'!MJ145</f>
        <v>8.296495956873315</v>
      </c>
      <c r="EX145" s="48">
        <v>60753.75</v>
      </c>
      <c r="EY145" s="18">
        <f t="shared" si="175"/>
        <v>-8.0846476795642802E-2</v>
      </c>
      <c r="EZ145" s="15">
        <f>'Investment Analysis'!MQ145</f>
        <v>0.13542494042891171</v>
      </c>
      <c r="FA145" s="48">
        <v>13744</v>
      </c>
      <c r="FB145" s="18">
        <f t="shared" si="176"/>
        <v>-0.10637191157347205</v>
      </c>
      <c r="FC145" s="15">
        <f>'Investment Analysis'!MX145</f>
        <v>-0.17680881648298999</v>
      </c>
      <c r="FD145" s="48">
        <v>18428.900000000001</v>
      </c>
      <c r="FE145" s="18">
        <f t="shared" si="177"/>
        <v>0.1611096409985005</v>
      </c>
      <c r="FF145" s="15">
        <f>'Investment Analysis'!NE145</f>
        <v>0.94338229866391066</v>
      </c>
      <c r="FG145" s="48">
        <v>10476</v>
      </c>
      <c r="FH145" s="18">
        <f t="shared" si="178"/>
        <v>-2.5125628140703519E-2</v>
      </c>
      <c r="FI145" s="15">
        <f>'Investment Analysis'!NL145</f>
        <v>-0.95379118697895982</v>
      </c>
      <c r="FJ145" s="48">
        <v>40222</v>
      </c>
      <c r="FK145" s="18">
        <f t="shared" si="179"/>
        <v>1.1117901545698923</v>
      </c>
      <c r="FL145" s="15">
        <f>'Investment Analysis'!NS145</f>
        <v>3.377904761904762</v>
      </c>
      <c r="FM145" s="48">
        <v>2775.9</v>
      </c>
      <c r="FN145" s="18">
        <f t="shared" si="180"/>
        <v>-0.89061915100696254</v>
      </c>
      <c r="FO145" s="15">
        <f>'Investment Analysis'!NZ145</f>
        <v>5.2913063268092919E-2</v>
      </c>
      <c r="FP145" s="48">
        <v>27000</v>
      </c>
      <c r="FQ145" s="18">
        <f t="shared" si="181"/>
        <v>0.44385026737967914</v>
      </c>
      <c r="FR145" s="15">
        <f>'Investment Analysis'!OG145</f>
        <v>-0.98803562724331995</v>
      </c>
      <c r="FS145" s="48">
        <v>74802</v>
      </c>
      <c r="FT145" s="18">
        <f t="shared" si="182"/>
        <v>1.9371263656977942</v>
      </c>
      <c r="FU145" s="15">
        <f>'Investment Analysis'!ON145</f>
        <v>4.8737338044758536</v>
      </c>
      <c r="FV145" s="48">
        <v>18902.25</v>
      </c>
      <c r="FW145" s="18">
        <f t="shared" si="183"/>
        <v>0.22741883116883116</v>
      </c>
      <c r="FX145" s="15">
        <f>'Investment Analysis'!OU145</f>
        <v>-7.7922077922078564E-3</v>
      </c>
      <c r="FY145" s="48">
        <v>18937.5</v>
      </c>
      <c r="FZ145" s="18">
        <f t="shared" si="184"/>
        <v>3.075248333106545E-2</v>
      </c>
      <c r="GA145" s="15">
        <f>'Investment Analysis'!PB145</f>
        <v>3.6615384615384614</v>
      </c>
      <c r="GB145" s="48">
        <v>19857.75</v>
      </c>
      <c r="GC145" s="18">
        <f>'Investment Analysis'!PK145</f>
        <v>0.26605460718213547</v>
      </c>
      <c r="GD145" s="15">
        <f>'Investment Analysis'!PI145</f>
        <v>-0.23960367604824817</v>
      </c>
      <c r="GE145" s="48">
        <v>11232</v>
      </c>
      <c r="GF145" s="18">
        <f>'Investment Analysis'!PY145</f>
        <v>0.82456140350877183</v>
      </c>
      <c r="GG145" s="15">
        <f>'Investment Analysis'!PW145</f>
        <v>7.3394495412843888E-2</v>
      </c>
      <c r="GH145" s="48">
        <v>21151.9</v>
      </c>
      <c r="GI145" s="18">
        <f>'Investment Analysis'!QF145</f>
        <v>0.17210806300198184</v>
      </c>
      <c r="GJ145" s="15">
        <f>'Investment Analysis'!QD145</f>
        <v>-0.33388660007706211</v>
      </c>
      <c r="GK145" s="48">
        <v>9224.9</v>
      </c>
      <c r="GL145" s="18">
        <f>'Investment Analysis'!QM145</f>
        <v>0.2384615384615385</v>
      </c>
      <c r="GM145" s="15">
        <f>'Investment Analysis'!QK145</f>
        <v>-0.35856573705179273</v>
      </c>
      <c r="GN145" s="48">
        <v>13158</v>
      </c>
      <c r="GO145" s="18">
        <f>'Investment Analysis'!QT145</f>
        <v>0.27351916376306606</v>
      </c>
      <c r="GP145" s="15">
        <f>'Investment Analysis'!QR145</f>
        <v>-0.98217899022404254</v>
      </c>
      <c r="GQ145" s="48">
        <v>4857.6000000000004</v>
      </c>
      <c r="GR145" s="18">
        <f>'Investment Analysis'!RA145</f>
        <v>8.5819370657948136E-3</v>
      </c>
      <c r="GS145" s="15">
        <f>'Investment Analysis'!QY145</f>
        <v>-0.3008498583569405</v>
      </c>
      <c r="GT145" s="48">
        <v>48252.5</v>
      </c>
      <c r="GU145" s="18">
        <f>'Investment Analysis'!RH145</f>
        <v>0.81939393939393945</v>
      </c>
      <c r="GV145" s="15">
        <f>'Investment Analysis'!RF145</f>
        <v>-2.7219701879455563E-2</v>
      </c>
      <c r="GW145" s="48">
        <v>12020</v>
      </c>
      <c r="GX145" s="18">
        <f>'Investment Analysis'!RO145</f>
        <v>0.22204148027653522</v>
      </c>
      <c r="GY145" s="15">
        <f>'Investment Analysis'!RM145</f>
        <v>0.11513127377307725</v>
      </c>
      <c r="GZ145" s="48">
        <v>3110</v>
      </c>
      <c r="HA145" s="18">
        <f>'Investment Analysis'!RV145</f>
        <v>-0.25383877159309015</v>
      </c>
      <c r="HB145" s="15">
        <f>'Investment Analysis'!RT145</f>
        <v>6.2158469945355198E-2</v>
      </c>
      <c r="HC145" s="48">
        <v>23028</v>
      </c>
      <c r="HD145" s="18">
        <f>'Investment Analysis'!SC145</f>
        <v>1.029882321829962</v>
      </c>
      <c r="HE145" s="15">
        <f>'Investment Analysis'!SA145</f>
        <v>0.15376521869833162</v>
      </c>
      <c r="HF145" s="48">
        <v>8580</v>
      </c>
      <c r="HG145" s="18">
        <f>'Investment Analysis'!SJ145</f>
        <v>0.12450851900393187</v>
      </c>
      <c r="HH145" s="15">
        <f>'Investment Analysis'!SH145</f>
        <v>0.37280000000000002</v>
      </c>
      <c r="HI145" s="48">
        <v>5400</v>
      </c>
      <c r="HJ145" s="18">
        <f>'Investment Analysis'!SM145</f>
        <v>-8.1632653061224414E-2</v>
      </c>
      <c r="HK145" s="15">
        <f>'Investment Analysis'!SK145</f>
        <v>0</v>
      </c>
      <c r="HL145" s="48">
        <v>14167.5</v>
      </c>
      <c r="HM145" s="18">
        <f>'Investment Analysis'!SP145</f>
        <v>0</v>
      </c>
      <c r="HN145" s="15">
        <f>'Investment Analysis'!SN145</f>
        <v>-8.0767967922974845E-2</v>
      </c>
      <c r="HO145" s="48">
        <v>9799.1</v>
      </c>
      <c r="HP145" s="18">
        <f>'Investment Analysis'!TE145</f>
        <v>3.0525641025641024</v>
      </c>
      <c r="HQ145" s="15">
        <f>'Investment Analysis'!TC145</f>
        <v>0.56601436710428543</v>
      </c>
      <c r="HR145" s="48">
        <v>8850</v>
      </c>
      <c r="HS145" s="18">
        <f>'Investment Analysis'!TL145</f>
        <v>0.71091445427728595</v>
      </c>
      <c r="HT145" s="15">
        <f>'Investment Analysis'!TJ145</f>
        <v>0.31818181818181807</v>
      </c>
      <c r="HU145" s="48"/>
      <c r="HV145" s="18">
        <f>'Investment Analysis'!TS145</f>
        <v>2.0252100840336134</v>
      </c>
      <c r="HW145" s="15">
        <f>'Investment Analysis'!TQ145</f>
        <v>0.31182905409837264</v>
      </c>
      <c r="HX145" s="48"/>
      <c r="HY145" s="18">
        <f>'Investment Analysis'!TZ145</f>
        <v>0.89473684210526327</v>
      </c>
      <c r="HZ145" s="15">
        <f>'Investment Analysis'!TX145</f>
        <v>-0.26530612244897955</v>
      </c>
      <c r="IA145" s="48"/>
      <c r="IB145" s="18">
        <f>'Investment Analysis'!UG145</f>
        <v>0</v>
      </c>
      <c r="IC145" s="15">
        <f>'Investment Analysis'!UE145</f>
        <v>0</v>
      </c>
      <c r="ID145" s="48"/>
      <c r="IE145" s="18">
        <f>'Investment Analysis'!UN145</f>
        <v>0</v>
      </c>
      <c r="IF145" s="15">
        <f>'Investment Analysis'!UL145</f>
        <v>0</v>
      </c>
      <c r="IG145" s="48"/>
      <c r="IH145" s="18">
        <f>'Investment Analysis'!UU145</f>
        <v>0</v>
      </c>
      <c r="II145" s="15">
        <f>'Investment Analysis'!US145</f>
        <v>0</v>
      </c>
      <c r="IJ145" s="48"/>
      <c r="IK145" s="18">
        <f>'Investment Analysis'!VB145</f>
        <v>0</v>
      </c>
      <c r="IL145" s="15">
        <f>'Investment Analysis'!UZ145</f>
        <v>0</v>
      </c>
      <c r="IM145" s="48"/>
      <c r="IN145" s="18">
        <f>'Investment Analysis'!VI145</f>
        <v>0</v>
      </c>
      <c r="IO145" s="15">
        <f>'Investment Analysis'!VG145</f>
        <v>0</v>
      </c>
      <c r="IP145" s="18"/>
      <c r="IQ145" s="18"/>
      <c r="IR145" s="18"/>
      <c r="IS145" s="108">
        <f t="shared" si="188"/>
        <v>11986.909999999683</v>
      </c>
      <c r="IT145" s="48">
        <f t="shared" si="189"/>
        <v>1199339.06</v>
      </c>
      <c r="IU145" s="101">
        <f t="shared" si="185"/>
        <v>0</v>
      </c>
      <c r="IV145" s="101"/>
      <c r="IW145" s="15">
        <f t="shared" si="186"/>
        <v>0.15597905996662229</v>
      </c>
      <c r="IX145" s="113">
        <f t="shared" si="187"/>
        <v>161829.7300000001</v>
      </c>
      <c r="IY145" s="21">
        <f t="shared" si="159"/>
        <v>0.46007725585615128</v>
      </c>
      <c r="IZ145" s="173">
        <f t="shared" si="160"/>
        <v>380186.17000000004</v>
      </c>
    </row>
    <row r="146" spans="1:260" x14ac:dyDescent="0.2">
      <c r="A146" s="3">
        <f>'Investment Analysis'!A146</f>
        <v>45859</v>
      </c>
      <c r="B146" s="4">
        <f>'Investment Analysis'!B146</f>
        <v>45859</v>
      </c>
      <c r="C146" s="27">
        <f>'Investment Analysis'!C146</f>
        <v>44323.07</v>
      </c>
      <c r="D146" s="14">
        <f>'Investment Analysis'!D146</f>
        <v>-19.120000000002619</v>
      </c>
      <c r="E146" s="15">
        <f>'Investment Analysis'!E146</f>
        <v>-4.3119205433927863E-4</v>
      </c>
      <c r="F146" s="13">
        <f>'Investment Analysis'!G146</f>
        <v>6305.6</v>
      </c>
      <c r="G146" s="14">
        <f>'Investment Analysis'!H146</f>
        <v>8.8100000000004002</v>
      </c>
      <c r="H146" s="15">
        <f>'Investment Analysis'!I146</f>
        <v>1.3991255862114507E-3</v>
      </c>
      <c r="I146" s="13">
        <f>'Investment Analysis'!K146</f>
        <v>20974.17</v>
      </c>
      <c r="J146" s="14">
        <f>'Investment Analysis'!L146</f>
        <v>78.509999999998399</v>
      </c>
      <c r="K146" s="15">
        <f>'Investment Analysis'!M146</f>
        <v>3.7572395416080851E-3</v>
      </c>
      <c r="L146" s="41">
        <f>'Investment Analysis'!T146</f>
        <v>269.47527236485195</v>
      </c>
      <c r="M146" s="21">
        <f>'Investment Analysis'!V146</f>
        <v>5.9342905751037355E-4</v>
      </c>
      <c r="N146" s="21">
        <f>'Investment Analysis'!W146</f>
        <v>4.1572954435263723E-2</v>
      </c>
      <c r="P146" s="48">
        <f>'Investment Analysis'!Y146</f>
        <v>121348.64</v>
      </c>
      <c r="Q146" s="18"/>
      <c r="R146" s="83"/>
      <c r="S146" s="48">
        <v>4631.7299999999996</v>
      </c>
      <c r="T146" s="18">
        <f>'Investment Analysis'!AH146</f>
        <v>7.2984989215125293E-2</v>
      </c>
      <c r="U146" s="15">
        <f>'Investment Analysis'!AF146</f>
        <v>0.479334830369606</v>
      </c>
      <c r="V146" s="48">
        <v>7362.01</v>
      </c>
      <c r="W146" s="18">
        <f>'Investment Analysis'!AO146</f>
        <v>0.11840228245363758</v>
      </c>
      <c r="X146" s="15">
        <f>'Investment Analysis'!AM146</f>
        <v>0.26451612903225796</v>
      </c>
      <c r="Y146" s="48">
        <v>9463.2900000000009</v>
      </c>
      <c r="Z146" s="18">
        <f t="shared" si="161"/>
        <v>-5.139434643143536E-2</v>
      </c>
      <c r="AA146" s="15">
        <f>'Investment Analysis'!GM146</f>
        <v>2.1164021164022592E-3</v>
      </c>
      <c r="AB146" s="48">
        <v>2656.9</v>
      </c>
      <c r="AC146" s="18">
        <f t="shared" si="156"/>
        <v>4.8794217048441606</v>
      </c>
      <c r="AD146" s="15">
        <f>'Investment Analysis'!AT146</f>
        <v>0.31615518239722068</v>
      </c>
      <c r="AE146" s="48">
        <v>11662.72</v>
      </c>
      <c r="AF146" s="18">
        <f>'Investment Analysis'!BC146</f>
        <v>7.2922278270238575E-2</v>
      </c>
      <c r="AG146" s="15">
        <f>'Investment Analysis'!BA146</f>
        <v>0.63370618941088752</v>
      </c>
      <c r="AH146" s="48"/>
      <c r="AI146" s="18">
        <f t="shared" si="157"/>
        <v>0</v>
      </c>
      <c r="AJ146" s="15">
        <f>'Investment Analysis'!BH146</f>
        <v>0</v>
      </c>
      <c r="AK146" s="48">
        <v>20108.689999999999</v>
      </c>
      <c r="AL146" s="18">
        <f t="shared" si="139"/>
        <v>6.0467091239927209</v>
      </c>
      <c r="AM146" s="15">
        <f>'Investment Analysis'!BO146</f>
        <v>0.26524082182553033</v>
      </c>
      <c r="AN146" s="48">
        <v>15617.51</v>
      </c>
      <c r="AO146" s="18">
        <f t="shared" si="154"/>
        <v>8.8313599137931043</v>
      </c>
      <c r="AP146" s="15">
        <f>'Investment Analysis'!BV146</f>
        <v>0.16183574879227058</v>
      </c>
      <c r="AQ146" s="48">
        <v>4979.37</v>
      </c>
      <c r="AR146" s="18">
        <f t="shared" si="155"/>
        <v>2.795874</v>
      </c>
      <c r="AS146" s="15">
        <f>'Investment Analysis'!CC146</f>
        <v>0</v>
      </c>
      <c r="AT146" s="48">
        <v>5124.74</v>
      </c>
      <c r="AU146" s="18">
        <f>'Investment Analysis'!CL146</f>
        <v>-0.10273573923166476</v>
      </c>
      <c r="AV146" s="15">
        <f>'Investment Analysis'!CJ146</f>
        <v>1.9847833278200392E-2</v>
      </c>
      <c r="AW146" s="48">
        <v>18145.32</v>
      </c>
      <c r="AX146" s="18">
        <f t="shared" si="140"/>
        <v>4.6890817440108076E-2</v>
      </c>
      <c r="AY146" s="15">
        <f>'Investment Analysis'!CQ146</f>
        <v>6.8283343969368124E-2</v>
      </c>
      <c r="AZ146" s="48">
        <v>16092.63</v>
      </c>
      <c r="BA146" s="18">
        <f>'Investment Analysis'!CZ146</f>
        <v>1.4484978540772509E-2</v>
      </c>
      <c r="BB146" s="15">
        <f>'Investment Analysis'!CX146</f>
        <v>0.17636080870917581</v>
      </c>
      <c r="BC146" s="48">
        <v>9493.01</v>
      </c>
      <c r="BD146" s="18">
        <f t="shared" si="158"/>
        <v>2.9331749825714573</v>
      </c>
      <c r="BE146" s="15">
        <f>'Investment Analysis'!DE146</f>
        <v>-6.6300868770004531E-2</v>
      </c>
      <c r="BF146" s="48">
        <v>4660.62</v>
      </c>
      <c r="BG146" s="18">
        <f>'Investment Analysis'!DN146</f>
        <v>0.17860531309297917</v>
      </c>
      <c r="BH146" s="15">
        <f>'Investment Analysis'!DL146</f>
        <v>0.12548131370328425</v>
      </c>
      <c r="BI146" s="48">
        <v>2820.13</v>
      </c>
      <c r="BJ146" s="18">
        <f>'Investment Analysis'!EB146</f>
        <v>0.10875410815655813</v>
      </c>
      <c r="BK146" s="15">
        <f>'Investment Analysis'!DZ146</f>
        <v>0.98025613660619015</v>
      </c>
      <c r="BL146" s="48">
        <v>21660.95</v>
      </c>
      <c r="BM146" s="18">
        <f>'Investment Analysis'!EI146</f>
        <v>7.8904555314533525E-2</v>
      </c>
      <c r="BN146" s="15">
        <f>'Investment Analysis'!EG146</f>
        <v>0.89205896338563939</v>
      </c>
      <c r="BO146" s="48">
        <v>10573.35</v>
      </c>
      <c r="BP146" s="18">
        <f>'Investment Analysis'!DU146</f>
        <v>0.14968487394957991</v>
      </c>
      <c r="BQ146" s="15">
        <f>'Investment Analysis'!DS146</f>
        <v>0</v>
      </c>
      <c r="BR146" s="48">
        <v>11967.86</v>
      </c>
      <c r="BS146" s="18">
        <f>'Investment Analysis'!EP146</f>
        <v>0.16486972147349513</v>
      </c>
      <c r="BT146" s="15">
        <f>'Investment Analysis'!EN146</f>
        <v>1.0088317322590641</v>
      </c>
      <c r="BU146" s="48">
        <v>13985.32</v>
      </c>
      <c r="BV146" s="18">
        <f t="shared" si="142"/>
        <v>0.4796957867815318</v>
      </c>
      <c r="BW146" s="15">
        <f>'Investment Analysis'!EU146</f>
        <v>0.11429389859639079</v>
      </c>
      <c r="BX146" s="48">
        <v>21315.56</v>
      </c>
      <c r="BY146" s="18">
        <f t="shared" si="148"/>
        <v>-0.68422199999999989</v>
      </c>
      <c r="BZ146" s="15">
        <f>'Investment Analysis'!FB146</f>
        <v>0</v>
      </c>
      <c r="CA146" s="48">
        <v>20662.25</v>
      </c>
      <c r="CB146" s="18">
        <f t="shared" si="144"/>
        <v>-0.10938577586206896</v>
      </c>
      <c r="CC146" s="15">
        <f>'Investment Analysis'!FI146</f>
        <v>-3.2498307379823996E-2</v>
      </c>
      <c r="CD146" s="48">
        <v>19919.849999999999</v>
      </c>
      <c r="CE146" s="18">
        <f>'Investment Analysis'!FR146</f>
        <v>0.10987559176483545</v>
      </c>
      <c r="CF146" s="15">
        <f>'Investment Analysis'!FP146</f>
        <v>0.73391812865497075</v>
      </c>
      <c r="CG146" s="48">
        <v>4841.6099999999997</v>
      </c>
      <c r="CH146" s="18">
        <f>'Investment Analysis'!FR146</f>
        <v>0.10987559176483545</v>
      </c>
      <c r="CI146" s="15">
        <f>'Investment Analysis'!FW146</f>
        <v>3.0784959672838733E-2</v>
      </c>
      <c r="CJ146" s="48"/>
      <c r="CK146" s="18">
        <f t="shared" si="149"/>
        <v>0</v>
      </c>
      <c r="CL146" s="15">
        <f>'Investment Analysis'!GD146</f>
        <v>0</v>
      </c>
      <c r="CM146" s="48">
        <v>37573.51</v>
      </c>
      <c r="CN146" s="18">
        <f t="shared" si="162"/>
        <v>0.50595230460921847</v>
      </c>
      <c r="CO146" s="15">
        <f>'Investment Analysis'!GT146</f>
        <v>-7.9999999999999988E-2</v>
      </c>
      <c r="CP146" s="48">
        <v>6569.8</v>
      </c>
      <c r="CQ146" s="18">
        <f t="shared" si="163"/>
        <v>-0.69465939775890839</v>
      </c>
      <c r="CR146" s="15">
        <f>'Investment Analysis'!HG146</f>
        <v>0.84534576709173659</v>
      </c>
      <c r="CS146" s="48">
        <v>4230</v>
      </c>
      <c r="CT146" s="18">
        <f t="shared" si="164"/>
        <v>-0.81281198003327781</v>
      </c>
      <c r="CU146" s="15">
        <f>'Investment Analysis'!HN146</f>
        <v>22.701612903225808</v>
      </c>
      <c r="CV146" s="48">
        <v>9425.9</v>
      </c>
      <c r="CW146" s="18">
        <f t="shared" si="165"/>
        <v>-0.6728083725289411</v>
      </c>
      <c r="CX146" s="15">
        <f>'Investment Analysis'!IB146</f>
        <v>0.61831916902738415</v>
      </c>
      <c r="CY146" s="48">
        <v>11528.4</v>
      </c>
      <c r="CZ146" s="18">
        <f t="shared" si="166"/>
        <v>-0.3554151523623148</v>
      </c>
      <c r="DA146" s="15">
        <f>'Investment Analysis'!II146</f>
        <v>0.64691428571428555</v>
      </c>
      <c r="DB146" s="48">
        <v>6323.25</v>
      </c>
      <c r="DC146" s="18">
        <f t="shared" si="167"/>
        <v>0.12169054060047009</v>
      </c>
      <c r="DD146" s="15">
        <f>'Investment Analysis'!IP146</f>
        <v>3.9416129662175354</v>
      </c>
      <c r="DE146" s="48">
        <v>23124</v>
      </c>
      <c r="DF146" s="18">
        <f>'Investment Analysis'!IY146</f>
        <v>0.50009729519361745</v>
      </c>
      <c r="DG146" s="15">
        <f>'Investment Analysis'!IW146</f>
        <v>3.2241095890410962</v>
      </c>
      <c r="DH146" s="48">
        <v>21388.95</v>
      </c>
      <c r="DI146" s="18">
        <f t="shared" si="168"/>
        <v>2.3052525033996787</v>
      </c>
      <c r="DJ146" s="15">
        <f>'Investment Analysis'!JD146</f>
        <v>0.44209142394822021</v>
      </c>
      <c r="DK146" s="48">
        <v>25503</v>
      </c>
      <c r="DL146" s="18">
        <f t="shared" si="169"/>
        <v>0.12106026638533562</v>
      </c>
      <c r="DM146" s="15">
        <f>'Investment Analysis'!JK146</f>
        <v>0.25417394083946004</v>
      </c>
      <c r="DN146" s="48">
        <v>1080.5</v>
      </c>
      <c r="DO146" s="18">
        <f t="shared" si="170"/>
        <v>-5.5223193741371374E-3</v>
      </c>
      <c r="DP146" s="15">
        <f>'Investment Analysis'!HU146</f>
        <v>1.9692307692307696</v>
      </c>
      <c r="DQ146" s="48">
        <v>18714.5</v>
      </c>
      <c r="DR146" s="18">
        <f t="shared" si="171"/>
        <v>-0.36850008435970982</v>
      </c>
      <c r="DS146" s="15">
        <f>'Investment Analysis'!JR146</f>
        <v>-0.30622574658343182</v>
      </c>
      <c r="DT146" s="48">
        <v>27264</v>
      </c>
      <c r="DU146" s="18">
        <f t="shared" si="153"/>
        <v>9.5270592885375489</v>
      </c>
      <c r="DV146" s="15">
        <f>'Investment Analysis'!JY146</f>
        <v>-0.16600790513833991</v>
      </c>
      <c r="DW146" s="48">
        <v>4737.8</v>
      </c>
      <c r="DX146" s="18">
        <f t="shared" si="172"/>
        <v>-0.6525520680551482</v>
      </c>
      <c r="DY146" s="15">
        <f>'Investment Analysis'!KF146</f>
        <v>-5.8008213552361347E-2</v>
      </c>
      <c r="DZ146" s="48">
        <v>5144</v>
      </c>
      <c r="EA146" s="18">
        <f t="shared" si="173"/>
        <v>-0.74292853573213391</v>
      </c>
      <c r="EB146" s="15">
        <f>'Investment Analysis'!KM146</f>
        <v>3.5374407582938381</v>
      </c>
      <c r="EC146" s="48">
        <v>5840</v>
      </c>
      <c r="ED146" s="18">
        <f>'Investment Analysis'!KV146</f>
        <v>0.69306930693069302</v>
      </c>
      <c r="EE146" s="15">
        <f>'Investment Analysis'!KT146</f>
        <v>-0.34732824427480918</v>
      </c>
      <c r="EF146" s="48">
        <v>13385</v>
      </c>
      <c r="EG146" s="18">
        <f t="shared" si="174"/>
        <v>-0.43793566809439827</v>
      </c>
      <c r="EH146" s="15">
        <f>'Investment Analysis'!LH146</f>
        <v>0.49455763326821101</v>
      </c>
      <c r="EI146" s="48">
        <v>7973.55</v>
      </c>
      <c r="EJ146" s="18">
        <f>'Investment Analysis'!LQ146</f>
        <v>0.56885308784042976</v>
      </c>
      <c r="EK146" s="15">
        <f>'Investment Analysis'!LO146</f>
        <v>0.4022857142857143</v>
      </c>
      <c r="EL146" s="48">
        <v>23880</v>
      </c>
      <c r="EM146" s="18" t="e">
        <f t="shared" si="152"/>
        <v>#DIV/0!</v>
      </c>
      <c r="EN146" s="15">
        <f>'Investment Analysis'!LX146</f>
        <v>0.72108108108108104</v>
      </c>
      <c r="EO146" s="48">
        <v>14735</v>
      </c>
      <c r="EP146" s="68">
        <f t="shared" si="143"/>
        <v>3.2651685393258427</v>
      </c>
      <c r="EQ146" s="15">
        <f>'Investment Analysis'!MC146</f>
        <v>-0.35011235955056175</v>
      </c>
      <c r="ER146" s="48">
        <v>5705</v>
      </c>
      <c r="ES146" s="18">
        <f>'Investment Analysis'!LX146</f>
        <v>0.72108108108108104</v>
      </c>
      <c r="ET146" s="15">
        <f>'Investment Analysis'!LA146</f>
        <v>-0.30932851383289317</v>
      </c>
      <c r="EU146" s="48">
        <v>40631.5</v>
      </c>
      <c r="EV146" s="18">
        <f>'Investment Analysis'!ML146</f>
        <v>1.9439472444653789</v>
      </c>
      <c r="EW146" s="15">
        <f>'Investment Analysis'!MJ146</f>
        <v>7.4231805929919137</v>
      </c>
      <c r="EX146" s="48">
        <v>59653</v>
      </c>
      <c r="EY146" s="18">
        <f t="shared" si="175"/>
        <v>-9.7499905442717194E-2</v>
      </c>
      <c r="EZ146" s="15">
        <f>'Investment Analysis'!MQ146</f>
        <v>0.11485305798252587</v>
      </c>
      <c r="FA146" s="48">
        <v>13736</v>
      </c>
      <c r="FB146" s="18">
        <f t="shared" si="176"/>
        <v>-0.10689206762028608</v>
      </c>
      <c r="FC146" s="15">
        <f>'Investment Analysis'!MX146</f>
        <v>-0.17728797316722564</v>
      </c>
      <c r="FD146" s="48">
        <v>18400.2</v>
      </c>
      <c r="FE146" s="18">
        <f t="shared" si="177"/>
        <v>0.15930140248743049</v>
      </c>
      <c r="FF146" s="15">
        <f>'Investment Analysis'!NE146</f>
        <v>0.94072488373809715</v>
      </c>
      <c r="FG146" s="48">
        <v>10908</v>
      </c>
      <c r="FH146" s="18">
        <f t="shared" si="178"/>
        <v>1.507537688442211E-2</v>
      </c>
      <c r="FI146" s="15">
        <f>'Investment Analysis'!NL146</f>
        <v>-0.95196506550218341</v>
      </c>
      <c r="FJ146" s="48">
        <v>39613.699999999997</v>
      </c>
      <c r="FK146" s="18">
        <f t="shared" si="179"/>
        <v>1.079852360551075</v>
      </c>
      <c r="FL146" s="15">
        <f>'Investment Analysis'!NS146</f>
        <v>3.311695238095238</v>
      </c>
      <c r="FM146" s="48">
        <v>2851.5</v>
      </c>
      <c r="FN146" s="18">
        <f t="shared" si="180"/>
        <v>-0.887640228068862</v>
      </c>
      <c r="FO146" s="15">
        <f>'Investment Analysis'!NZ146</f>
        <v>8.158852981338191E-2</v>
      </c>
      <c r="FP146" s="48">
        <v>26100</v>
      </c>
      <c r="FQ146" s="18">
        <f t="shared" si="181"/>
        <v>0.39572192513368987</v>
      </c>
      <c r="FR146" s="15">
        <f>'Investment Analysis'!OG146</f>
        <v>-0.9884344396685425</v>
      </c>
      <c r="FS146" s="48">
        <v>67200</v>
      </c>
      <c r="FT146" s="18">
        <f t="shared" si="182"/>
        <v>1.6386312100597815</v>
      </c>
      <c r="FU146" s="15">
        <f>'Investment Analysis'!ON146</f>
        <v>4.2767962308598353</v>
      </c>
      <c r="FV146" s="48">
        <v>18788.75</v>
      </c>
      <c r="FW146" s="18">
        <f t="shared" si="183"/>
        <v>0.2200487012987013</v>
      </c>
      <c r="FX146" s="15">
        <f>'Investment Analysis'!OU146</f>
        <v>-8.3116883116883186E-2</v>
      </c>
      <c r="FY146" s="48">
        <v>18945</v>
      </c>
      <c r="FZ146" s="18">
        <f t="shared" si="184"/>
        <v>3.116070213634508E-2</v>
      </c>
      <c r="GA146" s="15">
        <f>'Investment Analysis'!PB146</f>
        <v>3.6633846153846155</v>
      </c>
      <c r="GB146" s="48">
        <v>19731.75</v>
      </c>
      <c r="GC146" s="18">
        <f>'Investment Analysis'!PK146</f>
        <v>0.25802132644766407</v>
      </c>
      <c r="GD146" s="15">
        <f>'Investment Analysis'!PI146</f>
        <v>-0.24442848937392309</v>
      </c>
      <c r="GE146" s="48">
        <v>11052</v>
      </c>
      <c r="GF146" s="18">
        <f>'Investment Analysis'!PY146</f>
        <v>0.79532163742690076</v>
      </c>
      <c r="GG146" s="15">
        <f>'Investment Analysis'!PW146</f>
        <v>5.6192660550458733E-2</v>
      </c>
      <c r="GH146" s="48">
        <v>21008.400000000001</v>
      </c>
      <c r="GI146" s="18">
        <f>'Investment Analysis'!QF146</f>
        <v>0.17862730781266298</v>
      </c>
      <c r="GJ146" s="15">
        <f>'Investment Analysis'!QD146</f>
        <v>-0.33018168884673516</v>
      </c>
      <c r="GK146" s="48">
        <v>9633.7999999999993</v>
      </c>
      <c r="GL146" s="18">
        <f>'Investment Analysis'!QM146</f>
        <v>0.3076923076923076</v>
      </c>
      <c r="GM146" s="15">
        <f>'Investment Analysis'!QK146</f>
        <v>-0.32270916334661348</v>
      </c>
      <c r="GN146" s="48">
        <v>12312</v>
      </c>
      <c r="GO146" s="18">
        <f>'Investment Analysis'!QT146</f>
        <v>0.19163763066202083</v>
      </c>
      <c r="GP146" s="15">
        <f>'Investment Analysis'!QR146</f>
        <v>-0.9833248007021137</v>
      </c>
      <c r="GQ146" s="48">
        <v>5027.55</v>
      </c>
      <c r="GR146" s="18">
        <f>'Investment Analysis'!RA146</f>
        <v>0.24233755619125458</v>
      </c>
      <c r="GS146" s="15">
        <f>'Investment Analysis'!QY146</f>
        <v>-0.13881019830028324</v>
      </c>
      <c r="GT146" s="48">
        <v>47057.5</v>
      </c>
      <c r="GU146" s="18">
        <f>'Investment Analysis'!RH146</f>
        <v>0.9179797979797979</v>
      </c>
      <c r="GV146" s="15">
        <f>'Investment Analysis'!RF146</f>
        <v>2.5491466839490166E-2</v>
      </c>
      <c r="GW146" s="48">
        <v>11942.5</v>
      </c>
      <c r="GX146" s="18">
        <f>'Investment Analysis'!RO146</f>
        <v>0.21416226108174052</v>
      </c>
      <c r="GY146" s="15">
        <f>'Investment Analysis'!RM146</f>
        <v>0.10794136747379154</v>
      </c>
      <c r="GZ146" s="48">
        <v>3182</v>
      </c>
      <c r="HA146" s="18">
        <f>'Investment Analysis'!RV146</f>
        <v>-0.23656429942418425</v>
      </c>
      <c r="HB146" s="15">
        <f>'Investment Analysis'!RT146</f>
        <v>8.6748633879781392E-2</v>
      </c>
      <c r="HC146" s="48">
        <v>22768.5</v>
      </c>
      <c r="HD146" s="18">
        <f>'Investment Analysis'!SC146</f>
        <v>1.0070078011371149</v>
      </c>
      <c r="HE146" s="15">
        <f>'Investment Analysis'!SA146</f>
        <v>0.14076356530888312</v>
      </c>
      <c r="HF146" s="48">
        <v>8040</v>
      </c>
      <c r="HG146" s="18">
        <f>'Investment Analysis'!SJ146</f>
        <v>5.3735255570117858E-2</v>
      </c>
      <c r="HH146" s="15">
        <f>'Investment Analysis'!SH146</f>
        <v>0.28639999999999988</v>
      </c>
      <c r="HI146" s="48">
        <v>5960</v>
      </c>
      <c r="HJ146" s="18">
        <f>'Investment Analysis'!SM146</f>
        <v>0.10370370370370363</v>
      </c>
      <c r="HK146" s="15">
        <f>'Investment Analysis'!SK146</f>
        <v>0</v>
      </c>
      <c r="HL146" s="48">
        <v>13792.5</v>
      </c>
      <c r="HM146" s="18">
        <f>'Investment Analysis'!SP146</f>
        <v>0</v>
      </c>
      <c r="HN146" s="15">
        <f>'Investment Analysis'!SN146</f>
        <v>0.10311027464619325</v>
      </c>
      <c r="HO146" s="48">
        <v>9146.5499999999993</v>
      </c>
      <c r="HP146" s="18">
        <f>'Investment Analysis'!TE146</f>
        <v>2.7826923076923076</v>
      </c>
      <c r="HQ146" s="15">
        <f>'Investment Analysis'!TC146</f>
        <v>0.46172900668813482</v>
      </c>
      <c r="HR146" s="48">
        <v>7500</v>
      </c>
      <c r="HS146" s="18">
        <f>'Investment Analysis'!TL146</f>
        <v>0.74041297935103223</v>
      </c>
      <c r="HT146" s="15">
        <f>'Investment Analysis'!TJ146</f>
        <v>0.34090909090909083</v>
      </c>
      <c r="HU146" s="48"/>
      <c r="HV146" s="18">
        <f>'Investment Analysis'!TS146</f>
        <v>1.9526050420168068</v>
      </c>
      <c r="HW146" s="15">
        <f>'Investment Analysis'!TQ146</f>
        <v>0.28034515680001176</v>
      </c>
      <c r="HX146" s="48"/>
      <c r="HY146" s="18">
        <f>'Investment Analysis'!TZ146</f>
        <v>0.92982456140350866</v>
      </c>
      <c r="HZ146" s="15">
        <f>'Investment Analysis'!TX146</f>
        <v>-0.2517006802721089</v>
      </c>
      <c r="IA146" s="48"/>
      <c r="IB146" s="18">
        <f>'Investment Analysis'!UG146</f>
        <v>0</v>
      </c>
      <c r="IC146" s="15">
        <f>'Investment Analysis'!UE146</f>
        <v>0</v>
      </c>
      <c r="ID146" s="48"/>
      <c r="IE146" s="18">
        <f>'Investment Analysis'!UN146</f>
        <v>0</v>
      </c>
      <c r="IF146" s="15">
        <f>'Investment Analysis'!UL146</f>
        <v>0</v>
      </c>
      <c r="IG146" s="48"/>
      <c r="IH146" s="18">
        <f>'Investment Analysis'!UU146</f>
        <v>0</v>
      </c>
      <c r="II146" s="15">
        <f>'Investment Analysis'!US146</f>
        <v>0</v>
      </c>
      <c r="IJ146" s="48"/>
      <c r="IK146" s="18">
        <f>'Investment Analysis'!VB146</f>
        <v>0</v>
      </c>
      <c r="IL146" s="15">
        <f>'Investment Analysis'!UZ146</f>
        <v>0</v>
      </c>
      <c r="IM146" s="48"/>
      <c r="IN146" s="18">
        <f>'Investment Analysis'!VI146</f>
        <v>0</v>
      </c>
      <c r="IO146" s="15">
        <f>'Investment Analysis'!VG146</f>
        <v>0</v>
      </c>
      <c r="IP146" s="18"/>
      <c r="IQ146" s="18"/>
      <c r="IR146" s="18"/>
      <c r="IS146" s="108">
        <f t="shared" si="188"/>
        <v>-21136.14000000013</v>
      </c>
      <c r="IT146" s="48">
        <f t="shared" si="189"/>
        <v>1178202.92</v>
      </c>
      <c r="IU146" s="101">
        <f t="shared" si="185"/>
        <v>0</v>
      </c>
      <c r="IV146" s="101"/>
      <c r="IW146" s="15">
        <f t="shared" si="186"/>
        <v>0.13560706003482395</v>
      </c>
      <c r="IX146" s="113">
        <f t="shared" si="187"/>
        <v>140693.58999999997</v>
      </c>
      <c r="IY146" s="21">
        <f t="shared" si="159"/>
        <v>0.4344996361058287</v>
      </c>
      <c r="IZ146" s="173">
        <f t="shared" si="160"/>
        <v>359050.02999999991</v>
      </c>
    </row>
    <row r="147" spans="1:260" x14ac:dyDescent="0.2">
      <c r="A147" s="3">
        <f>'Investment Analysis'!A147</f>
        <v>45860</v>
      </c>
      <c r="B147" s="4">
        <f>'Investment Analysis'!B147</f>
        <v>45860</v>
      </c>
      <c r="C147" s="27">
        <f>'Investment Analysis'!C147</f>
        <v>44533.88</v>
      </c>
      <c r="D147" s="14">
        <f>'Investment Analysis'!D147</f>
        <v>210.80999999999767</v>
      </c>
      <c r="E147" s="15">
        <f>'Investment Analysis'!E147</f>
        <v>4.7562138633447026E-3</v>
      </c>
      <c r="F147" s="13">
        <f>'Investment Analysis'!G147</f>
        <v>6309.57</v>
      </c>
      <c r="G147" s="14">
        <f>'Investment Analysis'!H147</f>
        <v>3.9699999999993452</v>
      </c>
      <c r="H147" s="15">
        <f>'Investment Analysis'!I147</f>
        <v>6.2959908652615853E-4</v>
      </c>
      <c r="I147" s="13">
        <f>'Investment Analysis'!K147</f>
        <v>20892.93</v>
      </c>
      <c r="J147" s="14">
        <f>'Investment Analysis'!L147</f>
        <v>-81.239999999997963</v>
      </c>
      <c r="K147" s="15">
        <f>'Investment Analysis'!M147</f>
        <v>-3.8733356313979512E-3</v>
      </c>
      <c r="L147" s="41">
        <f>'Investment Analysis'!T147</f>
        <v>269.66254088494691</v>
      </c>
      <c r="M147" s="21">
        <f>'Investment Analysis'!V147</f>
        <v>6.9493767814588587E-4</v>
      </c>
      <c r="N147" s="21">
        <f>'Investment Analysis'!W147</f>
        <v>4.2296782725838512E-2</v>
      </c>
      <c r="P147" s="48">
        <f>'Investment Analysis'!Y147</f>
        <v>121348.64</v>
      </c>
      <c r="Q147" s="18"/>
      <c r="R147" s="83"/>
      <c r="S147" s="48">
        <v>4596.3900000000003</v>
      </c>
      <c r="T147" s="18">
        <f>'Investment Analysis'!AH147</f>
        <v>6.4797288374345202E-2</v>
      </c>
      <c r="U147" s="15">
        <f>'Investment Analysis'!AF147</f>
        <v>0.46804636766401636</v>
      </c>
      <c r="V147" s="48">
        <v>7318.19</v>
      </c>
      <c r="W147" s="18">
        <f>'Investment Analysis'!AO147</f>
        <v>0.11174512601046113</v>
      </c>
      <c r="X147" s="15">
        <f>'Investment Analysis'!AM147</f>
        <v>0.25698924731182782</v>
      </c>
      <c r="Y147" s="48">
        <v>9538.24</v>
      </c>
      <c r="Z147" s="18">
        <f t="shared" si="161"/>
        <v>-4.388131515637532E-2</v>
      </c>
      <c r="AA147" s="15">
        <f>'Investment Analysis'!GM147</f>
        <v>1.0052910052910121E-2</v>
      </c>
      <c r="AB147" s="48">
        <v>2640.54</v>
      </c>
      <c r="AC147" s="18">
        <f t="shared" si="156"/>
        <v>4.8732782576042064</v>
      </c>
      <c r="AD147" s="15">
        <f>'Investment Analysis'!AT147</f>
        <v>0.30804863925883036</v>
      </c>
      <c r="AE147" s="48">
        <v>11670.17</v>
      </c>
      <c r="AF147" s="18">
        <f>'Investment Analysis'!BC147</f>
        <v>7.3607914197561103E-2</v>
      </c>
      <c r="AG147" s="15">
        <f>'Investment Analysis'!BA147</f>
        <v>0.63475018642803882</v>
      </c>
      <c r="AH147" s="48"/>
      <c r="AI147" s="18">
        <f t="shared" si="157"/>
        <v>0</v>
      </c>
      <c r="AJ147" s="15">
        <f>'Investment Analysis'!BH147</f>
        <v>0</v>
      </c>
      <c r="AK147" s="48">
        <v>20036.419999999998</v>
      </c>
      <c r="AL147" s="18">
        <f t="shared" si="139"/>
        <v>6.0279230569274755</v>
      </c>
      <c r="AM147" s="15">
        <f>'Investment Analysis'!BO147</f>
        <v>0.26069383630852133</v>
      </c>
      <c r="AN147" s="48">
        <v>15603.08</v>
      </c>
      <c r="AO147" s="18">
        <f t="shared" si="154"/>
        <v>8.8282500000000006</v>
      </c>
      <c r="AP147" s="15">
        <f>'Investment Analysis'!BV147</f>
        <v>0.16076221148684924</v>
      </c>
      <c r="AQ147" s="48">
        <v>5042.93</v>
      </c>
      <c r="AR147" s="18">
        <f t="shared" si="155"/>
        <v>2.808586</v>
      </c>
      <c r="AS147" s="15">
        <f>'Investment Analysis'!CC147</f>
        <v>0</v>
      </c>
      <c r="AT147" s="48">
        <v>5166.3</v>
      </c>
      <c r="AU147" s="18">
        <f>'Investment Analysis'!CL147</f>
        <v>-9.5459837019790494E-2</v>
      </c>
      <c r="AV147" s="15">
        <f>'Investment Analysis'!CJ147</f>
        <v>2.811776381078392E-2</v>
      </c>
      <c r="AW147" s="48">
        <v>18145.32</v>
      </c>
      <c r="AX147" s="18">
        <f t="shared" si="140"/>
        <v>4.6890817440108076E-2</v>
      </c>
      <c r="AY147" s="15">
        <f>'Investment Analysis'!CQ147</f>
        <v>6.8283343969368124E-2</v>
      </c>
      <c r="AZ147" s="48">
        <v>16228.79</v>
      </c>
      <c r="BA147" s="18">
        <f>'Investment Analysis'!CZ147</f>
        <v>2.306866952789698E-2</v>
      </c>
      <c r="BB147" s="15">
        <f>'Investment Analysis'!CX147</f>
        <v>0.1863141524105755</v>
      </c>
      <c r="BC147" s="48">
        <v>9683.61</v>
      </c>
      <c r="BD147" s="18">
        <f t="shared" si="158"/>
        <v>2.9521571556617867</v>
      </c>
      <c r="BE147" s="15">
        <f>'Investment Analysis'!DE147</f>
        <v>-4.7553726566072367E-2</v>
      </c>
      <c r="BF147" s="48">
        <v>4679.38</v>
      </c>
      <c r="BG147" s="18">
        <f>'Investment Analysis'!DN147</f>
        <v>0.18334914611005704</v>
      </c>
      <c r="BH147" s="15">
        <f>'Investment Analysis'!DL147</f>
        <v>0.13001132502831261</v>
      </c>
      <c r="BI147" s="48">
        <v>2764.66</v>
      </c>
      <c r="BJ147" s="18">
        <f>'Investment Analysis'!EB147</f>
        <v>8.6943531520764977E-2</v>
      </c>
      <c r="BK147" s="15">
        <f>'Investment Analysis'!DZ147</f>
        <v>0.94130202774813265</v>
      </c>
      <c r="BL147" s="48">
        <v>21432.31</v>
      </c>
      <c r="BM147" s="18">
        <f>'Investment Analysis'!EI147</f>
        <v>6.7516268980477079E-2</v>
      </c>
      <c r="BN147" s="15">
        <f>'Investment Analysis'!EG147</f>
        <v>0.87208749405611008</v>
      </c>
      <c r="BO147" s="48">
        <v>10532.29</v>
      </c>
      <c r="BP147" s="18">
        <f>'Investment Analysis'!DU147</f>
        <v>0.14522058823529416</v>
      </c>
      <c r="BQ147" s="15">
        <f>'Investment Analysis'!DS147</f>
        <v>0</v>
      </c>
      <c r="BR147" s="48">
        <v>11892.16</v>
      </c>
      <c r="BS147" s="18">
        <f>'Investment Analysis'!EP147</f>
        <v>0.15750224618149161</v>
      </c>
      <c r="BT147" s="15">
        <f>'Investment Analysis'!EN147</f>
        <v>0.99612643321970873</v>
      </c>
      <c r="BU147" s="48">
        <v>14295.06</v>
      </c>
      <c r="BV147" s="18">
        <f t="shared" si="142"/>
        <v>0.50054246870372843</v>
      </c>
      <c r="BW147" s="15">
        <f>'Investment Analysis'!EU147</f>
        <v>0.13692351761672877</v>
      </c>
      <c r="BX147" s="48">
        <v>21971.43</v>
      </c>
      <c r="BY147" s="18">
        <f t="shared" si="148"/>
        <v>-0.65142849999999997</v>
      </c>
      <c r="BZ147" s="15">
        <f>'Investment Analysis'!FB147</f>
        <v>0</v>
      </c>
      <c r="CA147" s="48">
        <v>20788.77</v>
      </c>
      <c r="CB147" s="18">
        <f t="shared" si="144"/>
        <v>-0.10393232758620688</v>
      </c>
      <c r="CC147" s="15">
        <f>'Investment Analysis'!FI147</f>
        <v>-2.6574136763710229E-2</v>
      </c>
      <c r="CD147" s="48">
        <v>19853.650000000001</v>
      </c>
      <c r="CE147" s="18">
        <f>'Investment Analysis'!FR147</f>
        <v>0.10618738302323016</v>
      </c>
      <c r="CF147" s="15">
        <f>'Investment Analysis'!FP147</f>
        <v>0.7281561747506019</v>
      </c>
      <c r="CG147" s="48">
        <v>4912.57</v>
      </c>
      <c r="CH147" s="18">
        <f>'Investment Analysis'!FR147</f>
        <v>0.10618738302323016</v>
      </c>
      <c r="CI147" s="15">
        <f>'Investment Analysis'!FW147</f>
        <v>4.5893445416335249E-2</v>
      </c>
      <c r="CJ147" s="48"/>
      <c r="CK147" s="18">
        <f t="shared" si="149"/>
        <v>0</v>
      </c>
      <c r="CL147" s="15">
        <f>'Investment Analysis'!GD147</f>
        <v>0</v>
      </c>
      <c r="CM147" s="48">
        <v>37596.92</v>
      </c>
      <c r="CN147" s="18">
        <f t="shared" si="162"/>
        <v>0.50689058116232455</v>
      </c>
      <c r="CO147" s="15">
        <f>'Investment Analysis'!GT147</f>
        <v>-6.8256880733944938E-2</v>
      </c>
      <c r="CP147" s="48">
        <v>6642.2</v>
      </c>
      <c r="CQ147" s="18">
        <f t="shared" si="163"/>
        <v>-0.69129450695519201</v>
      </c>
      <c r="CR147" s="15">
        <f>'Investment Analysis'!HG147</f>
        <v>0.86568170327509708</v>
      </c>
      <c r="CS147" s="48">
        <v>4360</v>
      </c>
      <c r="CT147" s="18">
        <f t="shared" si="164"/>
        <v>-0.80705915672460793</v>
      </c>
      <c r="CU147" s="15">
        <f>'Investment Analysis'!HN147</f>
        <v>21.346774193548388</v>
      </c>
      <c r="CV147" s="48">
        <v>9186.65</v>
      </c>
      <c r="CW147" s="18">
        <f t="shared" si="165"/>
        <v>-0.68111321311418505</v>
      </c>
      <c r="CX147" s="15">
        <f>'Investment Analysis'!IB147</f>
        <v>0.57724268177525961</v>
      </c>
      <c r="CY147" s="48">
        <v>11143.6</v>
      </c>
      <c r="CZ147" s="18">
        <f t="shared" si="166"/>
        <v>-0.37693038859379369</v>
      </c>
      <c r="DA147" s="15">
        <f>'Investment Analysis'!II147</f>
        <v>0.59194285714285699</v>
      </c>
      <c r="DB147" s="48">
        <v>6349</v>
      </c>
      <c r="DC147" s="18">
        <f t="shared" si="167"/>
        <v>0.12625837065945275</v>
      </c>
      <c r="DD147" s="15">
        <f>'Investment Analysis'!IP147</f>
        <v>3.9587971099394648</v>
      </c>
      <c r="DE147" s="48">
        <v>23370</v>
      </c>
      <c r="DF147" s="18">
        <f>'Investment Analysis'!IY147</f>
        <v>0.51605370694687669</v>
      </c>
      <c r="DG147" s="15">
        <f>'Investment Analysis'!IW147</f>
        <v>3.2690410958904108</v>
      </c>
      <c r="DH147" s="48">
        <v>21144.3</v>
      </c>
      <c r="DI147" s="18">
        <f t="shared" si="168"/>
        <v>2.2674465323278525</v>
      </c>
      <c r="DJ147" s="15">
        <f>'Investment Analysis'!JD147</f>
        <v>0.42558656957928798</v>
      </c>
      <c r="DK147" s="48">
        <v>25263.5</v>
      </c>
      <c r="DL147" s="18">
        <f t="shared" si="169"/>
        <v>0.11053233109147655</v>
      </c>
      <c r="DM147" s="15">
        <f>'Investment Analysis'!JK147</f>
        <v>0.24239592810248589</v>
      </c>
      <c r="DN147" s="48">
        <v>1085.4000000000001</v>
      </c>
      <c r="DO147" s="18">
        <f t="shared" si="170"/>
        <v>-1.0124252185917248E-3</v>
      </c>
      <c r="DP147" s="15">
        <f>'Investment Analysis'!HU147</f>
        <v>1.9804945054945056</v>
      </c>
      <c r="DQ147" s="48">
        <v>18341.75</v>
      </c>
      <c r="DR147" s="18">
        <f t="shared" si="171"/>
        <v>-0.3810781170912772</v>
      </c>
      <c r="DS147" s="15">
        <f>'Investment Analysis'!JR147</f>
        <v>-0.34266914121815423</v>
      </c>
      <c r="DT147" s="48">
        <v>26664</v>
      </c>
      <c r="DU147" s="18">
        <f t="shared" si="153"/>
        <v>9.28990513833992</v>
      </c>
      <c r="DV147" s="15">
        <f>'Investment Analysis'!JY147</f>
        <v>-0.14624505928853743</v>
      </c>
      <c r="DW147" s="48">
        <v>4708.05</v>
      </c>
      <c r="DX147" s="18">
        <f t="shared" si="172"/>
        <v>-0.65473379290114408</v>
      </c>
      <c r="DY147" s="15">
        <f>'Investment Analysis'!KF147</f>
        <v>-3.7987679671458004E-2</v>
      </c>
      <c r="DZ147" s="48">
        <v>5276</v>
      </c>
      <c r="EA147" s="18">
        <f t="shared" si="173"/>
        <v>-0.73633183408295855</v>
      </c>
      <c r="EB147" s="15">
        <f>'Investment Analysis'!KM147</f>
        <v>3.4042654028436021</v>
      </c>
      <c r="EC147" s="48">
        <v>5960</v>
      </c>
      <c r="ED147" s="18">
        <f>'Investment Analysis'!KV147</f>
        <v>0.81188118811881194</v>
      </c>
      <c r="EE147" s="15">
        <f>'Investment Analysis'!KT147</f>
        <v>-0.30152671755725191</v>
      </c>
      <c r="EF147" s="48">
        <v>13585</v>
      </c>
      <c r="EG147" s="18">
        <f t="shared" si="174"/>
        <v>-0.42953724699756446</v>
      </c>
      <c r="EH147" s="15">
        <f>'Investment Analysis'!LH147</f>
        <v>0.51800167457437907</v>
      </c>
      <c r="EI147" s="48">
        <v>8360.2999999999993</v>
      </c>
      <c r="EJ147" s="18">
        <f>'Investment Analysis'!LQ147</f>
        <v>0.6446745940416827</v>
      </c>
      <c r="EK147" s="15">
        <f>'Investment Analysis'!LO147</f>
        <v>0.47005714285714278</v>
      </c>
      <c r="EL147" s="48">
        <v>24600</v>
      </c>
      <c r="EM147" s="18" t="e">
        <f t="shared" si="152"/>
        <v>#DIV/0!</v>
      </c>
      <c r="EN147" s="15">
        <f>'Investment Analysis'!LX147</f>
        <v>0.77405405405405403</v>
      </c>
      <c r="EO147" s="48">
        <v>15075</v>
      </c>
      <c r="EP147" s="68">
        <f t="shared" si="143"/>
        <v>3.3670411985018727</v>
      </c>
      <c r="EQ147" s="15">
        <f>'Investment Analysis'!MC147</f>
        <v>-0.34022471910112362</v>
      </c>
      <c r="ER147" s="48">
        <v>5925</v>
      </c>
      <c r="ES147" s="18">
        <f>'Investment Analysis'!LX147</f>
        <v>0.77405405405405403</v>
      </c>
      <c r="ET147" s="15">
        <f>'Investment Analysis'!LA147</f>
        <v>-0.31322118726539699</v>
      </c>
      <c r="EU147" s="48">
        <v>39858</v>
      </c>
      <c r="EV147" s="18">
        <f>'Investment Analysis'!ML147</f>
        <v>1.8888365520489869</v>
      </c>
      <c r="EW147" s="15">
        <f>'Investment Analysis'!MJ147</f>
        <v>7.2654986522911047</v>
      </c>
      <c r="EX147" s="48">
        <v>59517</v>
      </c>
      <c r="EY147" s="18">
        <f t="shared" si="175"/>
        <v>-9.9557471916487006E-2</v>
      </c>
      <c r="EZ147" s="15">
        <f>'Investment Analysis'!MQ147</f>
        <v>0.11326449563145345</v>
      </c>
      <c r="FA147" s="48">
        <v>14232</v>
      </c>
      <c r="FB147" s="18">
        <f t="shared" si="176"/>
        <v>-7.4642392717815351E-2</v>
      </c>
      <c r="FC147" s="15">
        <f>'Investment Analysis'!MX147</f>
        <v>-0.14758025874460956</v>
      </c>
      <c r="FD147" s="48">
        <v>18130</v>
      </c>
      <c r="FE147" s="18">
        <f t="shared" si="177"/>
        <v>0.14227749845638168</v>
      </c>
      <c r="FF147" s="15">
        <f>'Investment Analysis'!NE147</f>
        <v>0.91186240496050786</v>
      </c>
      <c r="FG147" s="48">
        <v>11358</v>
      </c>
      <c r="FH147" s="18">
        <f t="shared" si="178"/>
        <v>5.6951423785594639E-2</v>
      </c>
      <c r="FI147" s="15">
        <f>'Investment Analysis'!NL147</f>
        <v>-0.94998015085351328</v>
      </c>
      <c r="FJ147" s="48">
        <v>38429.300000000003</v>
      </c>
      <c r="FK147" s="18">
        <f t="shared" si="179"/>
        <v>1.0176673807123655</v>
      </c>
      <c r="FL147" s="15">
        <f>'Investment Analysis'!NS147</f>
        <v>3.1777523809523811</v>
      </c>
      <c r="FM147" s="48">
        <v>2870.1</v>
      </c>
      <c r="FN147" s="18">
        <f t="shared" si="180"/>
        <v>-0.88690731845710713</v>
      </c>
      <c r="FO147" s="15">
        <f>'Investment Analysis'!NZ147</f>
        <v>8.8643604915794344E-2</v>
      </c>
      <c r="FP147" s="48">
        <v>26600</v>
      </c>
      <c r="FQ147" s="18">
        <f t="shared" si="181"/>
        <v>0.42245989304812837</v>
      </c>
      <c r="FR147" s="15">
        <f>'Investment Analysis'!OG147</f>
        <v>-0.98827934594762257</v>
      </c>
      <c r="FS147" s="48">
        <v>64749</v>
      </c>
      <c r="FT147" s="18">
        <f t="shared" si="182"/>
        <v>1.5423918485142976</v>
      </c>
      <c r="FU147" s="15">
        <f>'Investment Analysis'!ON147</f>
        <v>4.0767962308598351</v>
      </c>
      <c r="FV147" s="48">
        <v>18018.5</v>
      </c>
      <c r="FW147" s="18">
        <f t="shared" si="183"/>
        <v>0.17003246753246753</v>
      </c>
      <c r="FX147" s="15">
        <f>'Investment Analysis'!OU147</f>
        <v>-6.1038961038961004E-2</v>
      </c>
      <c r="FY147" s="48">
        <v>18646.25</v>
      </c>
      <c r="FZ147" s="18">
        <f t="shared" si="184"/>
        <v>1.4899986392706491E-2</v>
      </c>
      <c r="GA147" s="15">
        <f>'Investment Analysis'!PB147</f>
        <v>3.5913846153846154</v>
      </c>
      <c r="GB147" s="48">
        <v>19831.5</v>
      </c>
      <c r="GC147" s="18">
        <f>'Investment Analysis'!PK147</f>
        <v>0.26418973844020466</v>
      </c>
      <c r="GD147" s="15">
        <f>'Investment Analysis'!PI147</f>
        <v>-0.24072372199885123</v>
      </c>
      <c r="GE147" s="48">
        <v>11040</v>
      </c>
      <c r="GF147" s="18">
        <f>'Investment Analysis'!PY147</f>
        <v>0.79142300194931769</v>
      </c>
      <c r="GG147" s="15">
        <f>'Investment Analysis'!PW147</f>
        <v>5.3899082568807204E-2</v>
      </c>
      <c r="GH147" s="48">
        <v>20847.400000000001</v>
      </c>
      <c r="GI147" s="18">
        <f>'Investment Analysis'!QF147</f>
        <v>0.17857515385417741</v>
      </c>
      <c r="GJ147" s="15">
        <f>'Investment Analysis'!QD147</f>
        <v>-0.33021132813657783</v>
      </c>
      <c r="GK147" s="48">
        <v>9280</v>
      </c>
      <c r="GL147" s="18">
        <f>'Investment Analysis'!QM147</f>
        <v>0.37307692307692297</v>
      </c>
      <c r="GM147" s="15">
        <f>'Investment Analysis'!QK147</f>
        <v>-0.28884462151394419</v>
      </c>
      <c r="GN147" s="48">
        <v>11709</v>
      </c>
      <c r="GO147" s="18">
        <f>'Investment Analysis'!QT147</f>
        <v>0.13327526132404174</v>
      </c>
      <c r="GP147" s="15">
        <f>'Investment Analysis'!QR147</f>
        <v>-0.98414149540456863</v>
      </c>
      <c r="GQ147" s="48">
        <v>5264.6</v>
      </c>
      <c r="GR147" s="18">
        <f>'Investment Analysis'!RA147</f>
        <v>0.38128320392317117</v>
      </c>
      <c r="GS147" s="15">
        <f>'Investment Analysis'!QY147</f>
        <v>-4.2492917847025476E-2</v>
      </c>
      <c r="GT147" s="48">
        <v>47272.5</v>
      </c>
      <c r="GU147" s="18">
        <f>'Investment Analysis'!RH147</f>
        <v>0.81979797979797975</v>
      </c>
      <c r="GV147" s="15">
        <f>'Investment Analysis'!RF147</f>
        <v>-2.7003672499459928E-2</v>
      </c>
      <c r="GW147" s="48">
        <v>11730</v>
      </c>
      <c r="GX147" s="18">
        <f>'Investment Analysis'!RO147</f>
        <v>0.19255795038633589</v>
      </c>
      <c r="GY147" s="15">
        <f>'Investment Analysis'!RM147</f>
        <v>8.8227108266072829E-2</v>
      </c>
      <c r="GZ147" s="48">
        <v>3468</v>
      </c>
      <c r="HA147" s="18">
        <f>'Investment Analysis'!RV147</f>
        <v>-0.16842610364683308</v>
      </c>
      <c r="HB147" s="15">
        <f>'Investment Analysis'!RT147</f>
        <v>0.18374316939890695</v>
      </c>
      <c r="HC147" s="48">
        <v>22360.5</v>
      </c>
      <c r="HD147" s="18">
        <f>'Investment Analysis'!SC147</f>
        <v>0.97104323681078941</v>
      </c>
      <c r="HE147" s="15">
        <f>'Investment Analysis'!SA147</f>
        <v>0.12032165940177357</v>
      </c>
      <c r="HF147" s="48">
        <v>7715</v>
      </c>
      <c r="HG147" s="18">
        <f>'Investment Analysis'!SJ147</f>
        <v>1.1140235910878107E-2</v>
      </c>
      <c r="HH147" s="15">
        <f>'Investment Analysis'!SH147</f>
        <v>0.23439999999999997</v>
      </c>
      <c r="HI147" s="48">
        <v>5760</v>
      </c>
      <c r="HJ147" s="18">
        <f>'Investment Analysis'!SM147</f>
        <v>-3.35570469798658E-2</v>
      </c>
      <c r="HK147" s="15">
        <f>'Investment Analysis'!SK147</f>
        <v>0</v>
      </c>
      <c r="HL147" s="48">
        <v>13192.5</v>
      </c>
      <c r="HM147" s="18">
        <f>'Investment Analysis'!SP147</f>
        <v>0</v>
      </c>
      <c r="HN147" s="15">
        <f>'Investment Analysis'!SN147</f>
        <v>-3.4251984658011686E-2</v>
      </c>
      <c r="HO147" s="48">
        <v>9312.4</v>
      </c>
      <c r="HP147" s="18">
        <f>'Investment Analysis'!TE147</f>
        <v>2.8512820512820514</v>
      </c>
      <c r="HQ147" s="15">
        <f>'Investment Analysis'!TC147</f>
        <v>0.48823383700767903</v>
      </c>
      <c r="HR147" s="48">
        <v>7928.48</v>
      </c>
      <c r="HS147" s="18">
        <f>'Investment Analysis'!TL147</f>
        <v>0.47492625368731556</v>
      </c>
      <c r="HT147" s="15">
        <f>'Investment Analysis'!TJ147</f>
        <v>0.13636363636363635</v>
      </c>
      <c r="HU147" s="48"/>
      <c r="HV147" s="18">
        <f>'Investment Analysis'!TS147</f>
        <v>1.8003361344537816</v>
      </c>
      <c r="HW147" s="15">
        <f>'Investment Analysis'!TQ147</f>
        <v>0.214316427743727</v>
      </c>
      <c r="HX147" s="48"/>
      <c r="HY147" s="18">
        <f>'Investment Analysis'!TZ147</f>
        <v>0.9415204678362572</v>
      </c>
      <c r="HZ147" s="15">
        <f>'Investment Analysis'!TX147</f>
        <v>-0.24716553287981866</v>
      </c>
      <c r="IA147" s="48"/>
      <c r="IB147" s="18">
        <f>'Investment Analysis'!UG147</f>
        <v>0</v>
      </c>
      <c r="IC147" s="15">
        <f>'Investment Analysis'!UE147</f>
        <v>0</v>
      </c>
      <c r="ID147" s="48"/>
      <c r="IE147" s="18">
        <f>'Investment Analysis'!UN147</f>
        <v>0</v>
      </c>
      <c r="IF147" s="15">
        <f>'Investment Analysis'!UL147</f>
        <v>0</v>
      </c>
      <c r="IG147" s="48"/>
      <c r="IH147" s="18">
        <f>'Investment Analysis'!UU147</f>
        <v>0</v>
      </c>
      <c r="II147" s="15">
        <f>'Investment Analysis'!US147</f>
        <v>0</v>
      </c>
      <c r="IJ147" s="48"/>
      <c r="IK147" s="18">
        <f>'Investment Analysis'!VB147</f>
        <v>0</v>
      </c>
      <c r="IL147" s="15">
        <f>'Investment Analysis'!UZ147</f>
        <v>0</v>
      </c>
      <c r="IM147" s="48"/>
      <c r="IN147" s="18">
        <f>'Investment Analysis'!VI147</f>
        <v>0</v>
      </c>
      <c r="IO147" s="15">
        <f>'Investment Analysis'!VG147</f>
        <v>0</v>
      </c>
      <c r="IP147" s="18"/>
      <c r="IQ147" s="18"/>
      <c r="IR147" s="18"/>
      <c r="IS147" s="108">
        <f t="shared" si="188"/>
        <v>-4305.3199999998324</v>
      </c>
      <c r="IT147" s="48">
        <f t="shared" si="189"/>
        <v>1173897.6000000001</v>
      </c>
      <c r="IU147" s="101">
        <f t="shared" si="185"/>
        <v>0</v>
      </c>
      <c r="IV147" s="101"/>
      <c r="IW147" s="15">
        <f t="shared" si="186"/>
        <v>0.13145739132774847</v>
      </c>
      <c r="IX147" s="113">
        <f t="shared" si="187"/>
        <v>136388.27000000014</v>
      </c>
      <c r="IY147" s="21">
        <f t="shared" si="159"/>
        <v>0.4292896101567456</v>
      </c>
      <c r="IZ147" s="173">
        <f t="shared" si="160"/>
        <v>354744.71000000008</v>
      </c>
    </row>
    <row r="148" spans="1:260" x14ac:dyDescent="0.2">
      <c r="A148" s="3">
        <f>'Investment Analysis'!A148</f>
        <v>45861</v>
      </c>
      <c r="B148" s="4">
        <f>'Investment Analysis'!B148</f>
        <v>45861</v>
      </c>
      <c r="C148" s="27">
        <f>'Investment Analysis'!C148</f>
        <v>45010.29</v>
      </c>
      <c r="D148" s="14">
        <f>'Investment Analysis'!D148</f>
        <v>476.41000000000349</v>
      </c>
      <c r="E148" s="15">
        <f>'Investment Analysis'!E148</f>
        <v>1.0697698022269865E-2</v>
      </c>
      <c r="F148" s="13">
        <f>'Investment Analysis'!G148</f>
        <v>6358.91</v>
      </c>
      <c r="G148" s="14">
        <f>'Investment Analysis'!H148</f>
        <v>49.340000000000146</v>
      </c>
      <c r="H148" s="15">
        <f>'Investment Analysis'!I148</f>
        <v>7.8198672809716274E-3</v>
      </c>
      <c r="I148" s="13">
        <f>'Investment Analysis'!K148</f>
        <v>21020.02</v>
      </c>
      <c r="J148" s="14">
        <f>'Investment Analysis'!L148</f>
        <v>127.09000000000015</v>
      </c>
      <c r="K148" s="15">
        <f>'Investment Analysis'!M148</f>
        <v>6.0829189587099626E-3</v>
      </c>
      <c r="L148" s="41">
        <f>'Investment Analysis'!T148</f>
        <v>270.89654295599473</v>
      </c>
      <c r="M148" s="21">
        <f>'Investment Analysis'!V148</f>
        <v>4.5760974698162461E-3</v>
      </c>
      <c r="N148" s="21">
        <f>'Investment Analysis'!W148</f>
        <v>4.7066434396067836E-2</v>
      </c>
      <c r="P148" s="48">
        <f>'Investment Analysis'!Y148</f>
        <v>121348.64</v>
      </c>
      <c r="Q148" s="18"/>
      <c r="R148" s="83"/>
      <c r="S148" s="48">
        <v>4635.91</v>
      </c>
      <c r="T148" s="18">
        <f>'Investment Analysis'!AH148</f>
        <v>7.3953426948980994E-2</v>
      </c>
      <c r="U148" s="15">
        <f>'Investment Analysis'!AF148</f>
        <v>0.4806700248831704</v>
      </c>
      <c r="V148" s="48">
        <v>7393.31</v>
      </c>
      <c r="W148" s="18">
        <f>'Investment Analysis'!AO148</f>
        <v>0.12315739419876366</v>
      </c>
      <c r="X148" s="15">
        <f>'Investment Analysis'!AM148</f>
        <v>0.26989247311827952</v>
      </c>
      <c r="Y148" s="48">
        <v>9808.0499999999993</v>
      </c>
      <c r="Z148" s="18">
        <f t="shared" si="161"/>
        <v>-1.683540497193271E-2</v>
      </c>
      <c r="AA148" s="15">
        <f>'Investment Analysis'!GM148</f>
        <v>3.8624338624338651E-2</v>
      </c>
      <c r="AB148" s="48">
        <v>2660.41</v>
      </c>
      <c r="AC148" s="18">
        <f t="shared" si="156"/>
        <v>4.8807397671798727</v>
      </c>
      <c r="AD148" s="15">
        <f>'Investment Analysis'!AT148</f>
        <v>0.31789229878401865</v>
      </c>
      <c r="AE148" s="48">
        <v>11761.74</v>
      </c>
      <c r="AF148" s="18">
        <f>'Investment Analysis'!BC148</f>
        <v>8.2031441304667219E-2</v>
      </c>
      <c r="AG148" s="15">
        <f>'Investment Analysis'!BA148</f>
        <v>0.64757643549589861</v>
      </c>
      <c r="AH148" s="48"/>
      <c r="AI148" s="18">
        <f t="shared" si="157"/>
        <v>0</v>
      </c>
      <c r="AJ148" s="15">
        <f>'Investment Analysis'!BH148</f>
        <v>0</v>
      </c>
      <c r="AK148" s="48">
        <v>20218.43</v>
      </c>
      <c r="AL148" s="18">
        <f t="shared" si="139"/>
        <v>6.0752352482453862</v>
      </c>
      <c r="AM148" s="15">
        <f>'Investment Analysis'!BO148</f>
        <v>0.27214550353654432</v>
      </c>
      <c r="AN148" s="48">
        <v>15812.32</v>
      </c>
      <c r="AO148" s="18">
        <f t="shared" si="154"/>
        <v>8.873344827586207</v>
      </c>
      <c r="AP148" s="15">
        <f>'Investment Analysis'!BV148</f>
        <v>0.17632850241545894</v>
      </c>
      <c r="AQ148" s="48">
        <v>5144.2299999999996</v>
      </c>
      <c r="AR148" s="18">
        <f t="shared" si="155"/>
        <v>2.828846</v>
      </c>
      <c r="AS148" s="15">
        <f>'Investment Analysis'!CC148</f>
        <v>0</v>
      </c>
      <c r="AT148" s="48">
        <v>5224.4799999999996</v>
      </c>
      <c r="AU148" s="18">
        <f>'Investment Analysis'!CL148</f>
        <v>-8.5273573923166465E-2</v>
      </c>
      <c r="AV148" s="15">
        <f>'Investment Analysis'!CJ148</f>
        <v>3.9695666556400902E-2</v>
      </c>
      <c r="AW148" s="48">
        <v>18400.05</v>
      </c>
      <c r="AX148" s="18">
        <f t="shared" si="140"/>
        <v>6.0128358364080405E-2</v>
      </c>
      <c r="AY148" s="15">
        <f>'Investment Analysis'!CQ148</f>
        <v>8.3280153158902456E-2</v>
      </c>
      <c r="AZ148" s="48">
        <v>16390.490000000002</v>
      </c>
      <c r="BA148" s="18">
        <f>'Investment Analysis'!CZ148</f>
        <v>3.3261802575107351E-2</v>
      </c>
      <c r="BB148" s="15">
        <f>'Investment Analysis'!CX148</f>
        <v>0.19813374805598771</v>
      </c>
      <c r="BC148" s="48">
        <v>9771.94</v>
      </c>
      <c r="BD148" s="18">
        <f t="shared" si="158"/>
        <v>2.9609540882382235</v>
      </c>
      <c r="BE148" s="15">
        <f>'Investment Analysis'!DE148</f>
        <v>-3.8866026520347569E-2</v>
      </c>
      <c r="BF148" s="48">
        <v>4767.54</v>
      </c>
      <c r="BG148" s="18">
        <f>'Investment Analysis'!DN148</f>
        <v>0.20564516129032265</v>
      </c>
      <c r="BH148" s="15">
        <f>'Investment Analysis'!DL148</f>
        <v>0.15130237825594564</v>
      </c>
      <c r="BI148" s="48">
        <v>2784.42</v>
      </c>
      <c r="BJ148" s="18">
        <f>'Investment Analysis'!EB148</f>
        <v>9.4711682103376216E-2</v>
      </c>
      <c r="BK148" s="15">
        <f>'Investment Analysis'!DZ148</f>
        <v>0.95517609391675584</v>
      </c>
      <c r="BL148" s="48">
        <v>21573.85</v>
      </c>
      <c r="BM148" s="18">
        <f>'Investment Analysis'!EI148</f>
        <v>7.4566160520607369E-2</v>
      </c>
      <c r="BN148" s="15">
        <f>'Investment Analysis'!EG148</f>
        <v>0.88445078459343796</v>
      </c>
      <c r="BO148" s="48">
        <v>10708.59</v>
      </c>
      <c r="BP148" s="18">
        <f>'Investment Analysis'!DU148</f>
        <v>0.16439075630252115</v>
      </c>
      <c r="BQ148" s="15">
        <f>'Investment Analysis'!DS148</f>
        <v>0</v>
      </c>
      <c r="BR148" s="48">
        <v>11944.78</v>
      </c>
      <c r="BS148" s="18">
        <f>'Investment Analysis'!EP148</f>
        <v>0.16262353998203063</v>
      </c>
      <c r="BT148" s="15">
        <f>'Investment Analysis'!EN148</f>
        <v>1.0049581654787727</v>
      </c>
      <c r="BU148" s="48">
        <v>14410.32</v>
      </c>
      <c r="BV148" s="18">
        <f t="shared" si="142"/>
        <v>0.50829990577466677</v>
      </c>
      <c r="BW148" s="15">
        <f>'Investment Analysis'!EU148</f>
        <v>0.14608994557433405</v>
      </c>
      <c r="BX148" s="48">
        <v>21747.34</v>
      </c>
      <c r="BY148" s="18">
        <f t="shared" si="148"/>
        <v>-0.66263300000000003</v>
      </c>
      <c r="BZ148" s="15">
        <f>'Investment Analysis'!FB148</f>
        <v>0</v>
      </c>
      <c r="CA148" s="48">
        <v>21168.32</v>
      </c>
      <c r="CB148" s="18">
        <f t="shared" si="144"/>
        <v>-8.757241379310346E-2</v>
      </c>
      <c r="CC148" s="15">
        <f>'Investment Analysis'!FI148</f>
        <v>-8.801624915368924E-3</v>
      </c>
      <c r="CD148" s="48">
        <v>20050.259999999998</v>
      </c>
      <c r="CE148" s="18">
        <f>'Investment Analysis'!FR148</f>
        <v>0.11714191346471431</v>
      </c>
      <c r="CF148" s="15">
        <f>'Investment Analysis'!FP148</f>
        <v>0.74527003783969725</v>
      </c>
      <c r="CG148" s="48">
        <v>4900.84</v>
      </c>
      <c r="CH148" s="18">
        <f>'Investment Analysis'!FR148</f>
        <v>0.11714191346471431</v>
      </c>
      <c r="CI148" s="15">
        <f>'Investment Analysis'!FW148</f>
        <v>4.3394297398614029E-2</v>
      </c>
      <c r="CJ148" s="48"/>
      <c r="CK148" s="18">
        <f t="shared" si="149"/>
        <v>0</v>
      </c>
      <c r="CL148" s="15">
        <f>'Investment Analysis'!GD148</f>
        <v>0</v>
      </c>
      <c r="CM148" s="48">
        <v>37713.97</v>
      </c>
      <c r="CN148" s="18">
        <f t="shared" si="162"/>
        <v>0.51158196392785571</v>
      </c>
      <c r="CO148" s="15">
        <f>'Investment Analysis'!GT148</f>
        <v>-4.9541284403669776E-2</v>
      </c>
      <c r="CP148" s="48">
        <v>6651.2</v>
      </c>
      <c r="CQ148" s="18">
        <f t="shared" si="163"/>
        <v>-0.69087621942434341</v>
      </c>
      <c r="CR148" s="15">
        <f>'Investment Analysis'!HG148</f>
        <v>0.86820965114319426</v>
      </c>
      <c r="CS148" s="48">
        <v>4200</v>
      </c>
      <c r="CT148" s="18">
        <f t="shared" si="164"/>
        <v>-0.81413955464297094</v>
      </c>
      <c r="CU148" s="15">
        <f>'Investment Analysis'!HN148</f>
        <v>22.701612903225808</v>
      </c>
      <c r="CV148" s="48">
        <v>9392.9</v>
      </c>
      <c r="CW148" s="18">
        <f t="shared" si="165"/>
        <v>-0.67395386778207811</v>
      </c>
      <c r="CX148" s="15">
        <f>'Investment Analysis'!IB148</f>
        <v>0.61265344664778087</v>
      </c>
      <c r="CY148" s="48">
        <v>11347.6</v>
      </c>
      <c r="CZ148" s="18">
        <f t="shared" si="166"/>
        <v>-0.36552418227564998</v>
      </c>
      <c r="DA148" s="15">
        <f>'Investment Analysis'!II148</f>
        <v>0.62108571428571424</v>
      </c>
      <c r="DB148" s="48">
        <v>6639</v>
      </c>
      <c r="DC148" s="18">
        <f t="shared" si="167"/>
        <v>0.17770189365382058</v>
      </c>
      <c r="DD148" s="15">
        <f>'Investment Analysis'!IP148</f>
        <v>4.1857059168131219</v>
      </c>
      <c r="DE148" s="48">
        <v>23745</v>
      </c>
      <c r="DF148" s="18">
        <f>'Investment Analysis'!IY148</f>
        <v>0.54018291496400084</v>
      </c>
      <c r="DG148" s="15">
        <f>'Investment Analysis'!IW148</f>
        <v>3.3369863013698633</v>
      </c>
      <c r="DH148" s="48">
        <v>21407.4</v>
      </c>
      <c r="DI148" s="18">
        <f t="shared" si="168"/>
        <v>2.3081035974780568</v>
      </c>
      <c r="DJ148" s="15">
        <f>'Investment Analysis'!JD148</f>
        <v>0.44332524271844675</v>
      </c>
      <c r="DK148" s="48">
        <v>25293.5</v>
      </c>
      <c r="DL148" s="18">
        <f t="shared" si="169"/>
        <v>0.11185107037671986</v>
      </c>
      <c r="DM148" s="15">
        <f>'Investment Analysis'!JK148</f>
        <v>0.24387125328874576</v>
      </c>
      <c r="DN148" s="48">
        <v>1099.3</v>
      </c>
      <c r="DO148" s="18">
        <f t="shared" si="170"/>
        <v>1.1780947998159185E-2</v>
      </c>
      <c r="DP148" s="15">
        <f>'Investment Analysis'!HU148</f>
        <v>2.020054945054945</v>
      </c>
      <c r="DQ148" s="48">
        <v>18385.5</v>
      </c>
      <c r="DR148" s="18">
        <f t="shared" si="171"/>
        <v>-0.37960182216973176</v>
      </c>
      <c r="DS148" s="15">
        <f>'Investment Analysis'!JR148</f>
        <v>-0.33929475282605037</v>
      </c>
      <c r="DT148" s="48">
        <v>28710</v>
      </c>
      <c r="DU148" s="18">
        <f t="shared" si="153"/>
        <v>10.098600790513833</v>
      </c>
      <c r="DV148" s="15">
        <f>'Investment Analysis'!JY148</f>
        <v>-0.13438735177865607</v>
      </c>
      <c r="DW148" s="48">
        <v>4705.95</v>
      </c>
      <c r="DX148" s="18">
        <f t="shared" si="172"/>
        <v>-0.6548877970079201</v>
      </c>
      <c r="DY148" s="15">
        <f>'Investment Analysis'!KF148</f>
        <v>-1.437371663244359E-2</v>
      </c>
      <c r="DZ148" s="48">
        <v>5244</v>
      </c>
      <c r="EA148" s="18">
        <f t="shared" si="173"/>
        <v>-0.73793103448275865</v>
      </c>
      <c r="EB148" s="15">
        <f>'Investment Analysis'!KM148</f>
        <v>3.6639810426540285</v>
      </c>
      <c r="EC148" s="48">
        <v>6640</v>
      </c>
      <c r="ED148" s="18">
        <f>'Investment Analysis'!KV148</f>
        <v>0.80198019801980203</v>
      </c>
      <c r="EE148" s="15">
        <f>'Investment Analysis'!KT148</f>
        <v>-0.30534351145038169</v>
      </c>
      <c r="EF148" s="48">
        <v>12990</v>
      </c>
      <c r="EG148" s="18">
        <f t="shared" si="174"/>
        <v>-0.45452254976064499</v>
      </c>
      <c r="EH148" s="15">
        <f>'Investment Analysis'!LH148</f>
        <v>0.45018141222439306</v>
      </c>
      <c r="EI148" s="48">
        <v>8268</v>
      </c>
      <c r="EJ148" s="18">
        <f>'Investment Analysis'!LQ148</f>
        <v>0.62639048714998102</v>
      </c>
      <c r="EK148" s="15">
        <f>'Investment Analysis'!LO148</f>
        <v>0.45371428571428574</v>
      </c>
      <c r="EL148" s="48">
        <v>24255</v>
      </c>
      <c r="EM148" s="18" t="e">
        <f t="shared" si="152"/>
        <v>#DIV/0!</v>
      </c>
      <c r="EN148" s="15">
        <f>'Investment Analysis'!LX148</f>
        <v>0.74810810810810824</v>
      </c>
      <c r="EO148" s="48">
        <v>14775</v>
      </c>
      <c r="EP148" s="68">
        <f t="shared" si="143"/>
        <v>3.2771535580524342</v>
      </c>
      <c r="EQ148" s="15">
        <f>'Investment Analysis'!MC148</f>
        <v>-0.33078651685393257</v>
      </c>
      <c r="ER148" s="48">
        <v>5955</v>
      </c>
      <c r="ES148" s="18">
        <f>'Investment Analysis'!LX148</f>
        <v>0.74810810810810824</v>
      </c>
      <c r="ET148" s="15">
        <f>'Investment Analysis'!LA148</f>
        <v>-0.24815793132211883</v>
      </c>
      <c r="EU148" s="48">
        <v>43530.5</v>
      </c>
      <c r="EV148" s="18">
        <f>'Investment Analysis'!ML148</f>
        <v>2.1544983513895426</v>
      </c>
      <c r="EW148" s="15">
        <f>'Investment Analysis'!MJ148</f>
        <v>8.0256064690026943</v>
      </c>
      <c r="EX148" s="48">
        <v>60932.25</v>
      </c>
      <c r="EY148" s="18">
        <f t="shared" si="175"/>
        <v>-7.8145920798819921E-2</v>
      </c>
      <c r="EZ148" s="15">
        <f>'Investment Analysis'!MQ148</f>
        <v>0.13876092136616361</v>
      </c>
      <c r="FA148" s="48">
        <v>13584</v>
      </c>
      <c r="FB148" s="18">
        <f t="shared" si="176"/>
        <v>-0.11677503250975292</v>
      </c>
      <c r="FC148" s="15">
        <f>'Investment Analysis'!MX148</f>
        <v>-0.18639195016770485</v>
      </c>
      <c r="FD148" s="48">
        <v>18422.599999999999</v>
      </c>
      <c r="FE148" s="18">
        <f t="shared" si="177"/>
        <v>0.16071271059363129</v>
      </c>
      <c r="FF148" s="15">
        <f>'Investment Analysis'!NE148</f>
        <v>0.94271794493245742</v>
      </c>
      <c r="FG148" s="48">
        <v>11304</v>
      </c>
      <c r="FH148" s="18">
        <f t="shared" si="178"/>
        <v>5.1926298157453935E-2</v>
      </c>
      <c r="FI148" s="15">
        <f>'Investment Analysis'!NL148</f>
        <v>-0.95013894402540688</v>
      </c>
      <c r="FJ148" s="48">
        <v>44032.1</v>
      </c>
      <c r="FK148" s="18">
        <f t="shared" si="179"/>
        <v>1.3118332073252685</v>
      </c>
      <c r="FL148" s="15">
        <f>'Investment Analysis'!NS148</f>
        <v>3.7926095238095234</v>
      </c>
      <c r="FM148" s="48">
        <v>2853.45</v>
      </c>
      <c r="FN148" s="18">
        <f t="shared" si="180"/>
        <v>-0.88756339077085533</v>
      </c>
      <c r="FO148" s="15">
        <f>'Investment Analysis'!NZ148</f>
        <v>8.2328174783796088E-2</v>
      </c>
      <c r="FP148" s="48">
        <v>27200</v>
      </c>
      <c r="FQ148" s="18">
        <f t="shared" si="181"/>
        <v>0.45454545454545453</v>
      </c>
      <c r="FR148" s="15">
        <f>'Investment Analysis'!OG148</f>
        <v>-0.98794700225993703</v>
      </c>
      <c r="FS148" s="48">
        <v>68853</v>
      </c>
      <c r="FT148" s="18">
        <f t="shared" si="182"/>
        <v>1.7035368259858055</v>
      </c>
      <c r="FU148" s="15">
        <f>'Investment Analysis'!ON148</f>
        <v>4.4065959952885745</v>
      </c>
      <c r="FV148" s="48">
        <v>17630.5</v>
      </c>
      <c r="FW148" s="18">
        <f t="shared" si="183"/>
        <v>0.14483766233766235</v>
      </c>
      <c r="FX148" s="15">
        <f>'Investment Analysis'!OU148</f>
        <v>-9.0909090909091269E-3</v>
      </c>
      <c r="FY148" s="48">
        <v>19561.25</v>
      </c>
      <c r="FZ148" s="18">
        <f t="shared" si="184"/>
        <v>6.470268063682133E-2</v>
      </c>
      <c r="GA148" s="15">
        <f>'Investment Analysis'!PB148</f>
        <v>3.8150769230769233</v>
      </c>
      <c r="GB148" s="48">
        <v>20220</v>
      </c>
      <c r="GC148" s="18">
        <f>'Investment Analysis'!PK148</f>
        <v>0.28915028929374087</v>
      </c>
      <c r="GD148" s="15">
        <f>'Investment Analysis'!PI148</f>
        <v>-0.22573233773693271</v>
      </c>
      <c r="GE148" s="48">
        <v>11376</v>
      </c>
      <c r="GF148" s="18">
        <f>'Investment Analysis'!PY148</f>
        <v>0.84795321637426913</v>
      </c>
      <c r="GG148" s="15">
        <f>'Investment Analysis'!PW148</f>
        <v>8.7155963302752257E-2</v>
      </c>
      <c r="GH148" s="48">
        <v>21043.4</v>
      </c>
      <c r="GI148" s="18">
        <f>'Investment Analysis'!QF148</f>
        <v>0.18425993532909138</v>
      </c>
      <c r="GJ148" s="15">
        <f>'Investment Analysis'!QD148</f>
        <v>-0.32698064554373274</v>
      </c>
      <c r="GK148" s="48">
        <v>9367</v>
      </c>
      <c r="GL148" s="18">
        <f>'Investment Analysis'!QM148</f>
        <v>0.3692307692307692</v>
      </c>
      <c r="GM148" s="15">
        <f>'Investment Analysis'!QK148</f>
        <v>-0.29083665338645409</v>
      </c>
      <c r="GN148" s="48">
        <v>11466</v>
      </c>
      <c r="GO148" s="18">
        <f>'Investment Analysis'!QT148</f>
        <v>0.10975609756097558</v>
      </c>
      <c r="GP148" s="15">
        <f>'Investment Analysis'!QR148</f>
        <v>-0.98447061118018475</v>
      </c>
      <c r="GQ148" s="48">
        <v>5222.25</v>
      </c>
      <c r="GR148" s="18">
        <f>'Investment Analysis'!RA148</f>
        <v>0.28320392317123011</v>
      </c>
      <c r="GS148" s="15">
        <f>'Investment Analysis'!QY148</f>
        <v>-0.1104815864022662</v>
      </c>
      <c r="GT148" s="48">
        <v>50030</v>
      </c>
      <c r="GU148" s="18">
        <f>'Investment Analysis'!RH148</f>
        <v>0.87717171717171716</v>
      </c>
      <c r="GV148" s="15">
        <f>'Investment Analysis'!RF148</f>
        <v>3.6724994599265869E-3</v>
      </c>
      <c r="GW148" s="48">
        <v>12016.5</v>
      </c>
      <c r="GX148" s="18">
        <f>'Investment Analysis'!RO148</f>
        <v>0.22168564457096387</v>
      </c>
      <c r="GY148" s="15">
        <f>'Investment Analysis'!RM148</f>
        <v>0.11480656832730309</v>
      </c>
      <c r="GZ148" s="48">
        <v>3476</v>
      </c>
      <c r="HA148" s="18">
        <f>'Investment Analysis'!RV148</f>
        <v>-0.16602687140115166</v>
      </c>
      <c r="HB148" s="15">
        <f>'Investment Analysis'!RT148</f>
        <v>0.18715846994535507</v>
      </c>
      <c r="HC148" s="48">
        <v>23194.5</v>
      </c>
      <c r="HD148" s="18">
        <f>'Investment Analysis'!SC148</f>
        <v>1.0445590374190137</v>
      </c>
      <c r="HE148" s="15">
        <f>'Investment Analysis'!SA148</f>
        <v>0.16210732000601227</v>
      </c>
      <c r="HF148" s="48">
        <v>8070</v>
      </c>
      <c r="HG148" s="18">
        <f>'Investment Analysis'!SJ148</f>
        <v>5.7667103538663222E-2</v>
      </c>
      <c r="HH148" s="15">
        <f>'Investment Analysis'!SH148</f>
        <v>0.29120000000000007</v>
      </c>
      <c r="HI148" s="48">
        <v>5920</v>
      </c>
      <c r="HJ148" s="18">
        <f>'Investment Analysis'!SM148</f>
        <v>2.7777777777777804E-2</v>
      </c>
      <c r="HK148" s="15">
        <f>'Investment Analysis'!SK148</f>
        <v>0</v>
      </c>
      <c r="HL148" s="48">
        <v>15225</v>
      </c>
      <c r="HM148" s="18">
        <f>'Investment Analysis'!SP148</f>
        <v>0</v>
      </c>
      <c r="HN148" s="15">
        <f>'Investment Analysis'!SN148</f>
        <v>2.3201680307961558E-2</v>
      </c>
      <c r="HO148" s="48">
        <v>9476.7000000000007</v>
      </c>
      <c r="HP148" s="18">
        <f>'Investment Analysis'!TE148</f>
        <v>2.9192307692307691</v>
      </c>
      <c r="HQ148" s="15">
        <f>'Investment Analysis'!TC148</f>
        <v>0.51449095863264815</v>
      </c>
      <c r="HR148" s="48">
        <v>8248.58</v>
      </c>
      <c r="HS148" s="18">
        <f>'Investment Analysis'!TL148</f>
        <v>0.50442477876106184</v>
      </c>
      <c r="HT148" s="15">
        <f>'Investment Analysis'!TJ148</f>
        <v>0.15909090909090912</v>
      </c>
      <c r="HU148" s="48"/>
      <c r="HV148" s="18">
        <f>'Investment Analysis'!TS148</f>
        <v>2.0759663865546218</v>
      </c>
      <c r="HW148" s="15">
        <f>'Investment Analysis'!TQ148</f>
        <v>0.33383863045046763</v>
      </c>
      <c r="HX148" s="48"/>
      <c r="HY148" s="18">
        <f>'Investment Analysis'!TZ148</f>
        <v>0.97076023391812871</v>
      </c>
      <c r="HZ148" s="15">
        <f>'Investment Analysis'!TX148</f>
        <v>-0.23582766439909297</v>
      </c>
      <c r="IA148" s="48"/>
      <c r="IB148" s="18">
        <f>'Investment Analysis'!UG148</f>
        <v>0</v>
      </c>
      <c r="IC148" s="15">
        <f>'Investment Analysis'!UE148</f>
        <v>0</v>
      </c>
      <c r="ID148" s="48"/>
      <c r="IE148" s="18">
        <f>'Investment Analysis'!UN148</f>
        <v>0</v>
      </c>
      <c r="IF148" s="15">
        <f>'Investment Analysis'!UL148</f>
        <v>0</v>
      </c>
      <c r="IG148" s="48"/>
      <c r="IH148" s="18">
        <f>'Investment Analysis'!UU148</f>
        <v>0</v>
      </c>
      <c r="II148" s="15">
        <f>'Investment Analysis'!US148</f>
        <v>0</v>
      </c>
      <c r="IJ148" s="48"/>
      <c r="IK148" s="18">
        <f>'Investment Analysis'!VB148</f>
        <v>0</v>
      </c>
      <c r="IL148" s="15">
        <f>'Investment Analysis'!UZ148</f>
        <v>0</v>
      </c>
      <c r="IM148" s="48"/>
      <c r="IN148" s="18">
        <f>'Investment Analysis'!VI148</f>
        <v>0</v>
      </c>
      <c r="IO148" s="15">
        <f>'Investment Analysis'!VG148</f>
        <v>0</v>
      </c>
      <c r="IP148" s="18"/>
      <c r="IQ148" s="18"/>
      <c r="IR148" s="18"/>
      <c r="IS148" s="108">
        <f t="shared" si="188"/>
        <v>28402.55999999959</v>
      </c>
      <c r="IT148" s="48">
        <f t="shared" si="189"/>
        <v>1202300.1599999997</v>
      </c>
      <c r="IU148" s="101">
        <f t="shared" si="185"/>
        <v>0</v>
      </c>
      <c r="IV148" s="101"/>
      <c r="IW148" s="15">
        <f t="shared" si="186"/>
        <v>0.15883310658999061</v>
      </c>
      <c r="IX148" s="113">
        <f t="shared" si="187"/>
        <v>164790.82999999973</v>
      </c>
      <c r="IY148" s="21">
        <f t="shared" si="159"/>
        <v>0.46366059178421903</v>
      </c>
      <c r="IZ148" s="173">
        <f t="shared" si="160"/>
        <v>383147.26999999967</v>
      </c>
    </row>
    <row r="149" spans="1:260" x14ac:dyDescent="0.2">
      <c r="A149" s="3">
        <f>'Investment Analysis'!A149</f>
        <v>45862</v>
      </c>
      <c r="B149" s="4">
        <f>'Investment Analysis'!B149</f>
        <v>45862</v>
      </c>
      <c r="C149" s="27">
        <f>'Investment Analysis'!C149</f>
        <v>44694.09</v>
      </c>
      <c r="D149" s="14">
        <f>'Investment Analysis'!D149</f>
        <v>-316.20000000000437</v>
      </c>
      <c r="E149" s="15">
        <f>'Investment Analysis'!E149</f>
        <v>-7.0250602695517929E-3</v>
      </c>
      <c r="F149" s="13">
        <f>'Investment Analysis'!G149</f>
        <v>6363.39</v>
      </c>
      <c r="G149" s="14">
        <f>'Investment Analysis'!H149</f>
        <v>4.4800000000004729</v>
      </c>
      <c r="H149" s="15">
        <f>'Investment Analysis'!I149</f>
        <v>7.0452325948951514E-4</v>
      </c>
      <c r="I149" s="13">
        <f>'Investment Analysis'!K149</f>
        <v>21072.35</v>
      </c>
      <c r="J149" s="14">
        <f>'Investment Analysis'!L149</f>
        <v>52.329999999998108</v>
      </c>
      <c r="K149" s="15">
        <f>'Investment Analysis'!M149</f>
        <v>2.4895314086284459E-3</v>
      </c>
      <c r="L149" s="41">
        <f>'Investment Analysis'!T149</f>
        <v>270.46723384621453</v>
      </c>
      <c r="M149" s="21">
        <f>'Investment Analysis'!V149</f>
        <v>-1.5847714595971958E-3</v>
      </c>
      <c r="N149" s="21">
        <f>'Investment Analysis'!W149</f>
        <v>4.5407073394534751E-2</v>
      </c>
      <c r="P149" s="48">
        <f>'Investment Analysis'!Y149</f>
        <v>121348.64</v>
      </c>
      <c r="Q149" s="18"/>
      <c r="R149" s="83"/>
      <c r="S149" s="48">
        <v>4644.2700000000004</v>
      </c>
      <c r="T149" s="18">
        <f>'Investment Analysis'!AH149</f>
        <v>7.5890302416692396E-2</v>
      </c>
      <c r="U149" s="15">
        <f>'Investment Analysis'!AF149</f>
        <v>0.48334041391029908</v>
      </c>
      <c r="V149" s="48">
        <v>7424.62</v>
      </c>
      <c r="W149" s="18">
        <f>'Investment Analysis'!AO149</f>
        <v>0.12791250594388956</v>
      </c>
      <c r="X149" s="15">
        <f>'Investment Analysis'!AM149</f>
        <v>0.27526881720430091</v>
      </c>
      <c r="Y149" s="48">
        <v>9768.07</v>
      </c>
      <c r="Z149" s="18">
        <f t="shared" si="161"/>
        <v>-2.0843023255813983E-2</v>
      </c>
      <c r="AA149" s="15">
        <f>'Investment Analysis'!GM149</f>
        <v>3.4391534391534508E-2</v>
      </c>
      <c r="AB149" s="48">
        <v>2677.94</v>
      </c>
      <c r="AC149" s="18">
        <f t="shared" si="156"/>
        <v>4.8873225685317312</v>
      </c>
      <c r="AD149" s="15">
        <f>'Investment Analysis'!AT149</f>
        <v>0.32657788071800814</v>
      </c>
      <c r="AE149" s="48">
        <v>11769.72</v>
      </c>
      <c r="AF149" s="18">
        <f>'Investment Analysis'!BC149</f>
        <v>8.2766051226798601E-2</v>
      </c>
      <c r="AG149" s="15">
        <f>'Investment Analysis'!BA149</f>
        <v>0.64869500372856093</v>
      </c>
      <c r="AH149" s="48"/>
      <c r="AI149" s="18">
        <f t="shared" si="157"/>
        <v>0</v>
      </c>
      <c r="AJ149" s="15">
        <f>'Investment Analysis'!BH149</f>
        <v>0</v>
      </c>
      <c r="AK149" s="48">
        <v>20170.25</v>
      </c>
      <c r="AL149" s="18">
        <f t="shared" si="139"/>
        <v>6.0627112035352226</v>
      </c>
      <c r="AM149" s="15">
        <f>'Investment Analysis'!BO149</f>
        <v>0.26911417985853814</v>
      </c>
      <c r="AN149" s="48">
        <v>15797.89</v>
      </c>
      <c r="AO149" s="18">
        <f t="shared" si="154"/>
        <v>8.8702349137931034</v>
      </c>
      <c r="AP149" s="15">
        <f>'Investment Analysis'!BV149</f>
        <v>0.1752549651100376</v>
      </c>
      <c r="AQ149" s="48">
        <v>5106.49</v>
      </c>
      <c r="AR149" s="18">
        <f t="shared" si="155"/>
        <v>2.8212979999999996</v>
      </c>
      <c r="AS149" s="15">
        <f>'Investment Analysis'!CC149</f>
        <v>0</v>
      </c>
      <c r="AT149" s="48">
        <v>5161.3100000000004</v>
      </c>
      <c r="AU149" s="18">
        <f>'Investment Analysis'!CL149</f>
        <v>-9.6332945285215327E-2</v>
      </c>
      <c r="AV149" s="15">
        <f>'Investment Analysis'!CJ149</f>
        <v>2.7125372146873977E-2</v>
      </c>
      <c r="AW149" s="48">
        <v>18226.61</v>
      </c>
      <c r="AX149" s="18">
        <f t="shared" si="140"/>
        <v>5.1115210725978306E-2</v>
      </c>
      <c r="AY149" s="15">
        <f>'Investment Analysis'!CQ149</f>
        <v>7.3069559668155801E-2</v>
      </c>
      <c r="AZ149" s="48">
        <v>16199.01</v>
      </c>
      <c r="BA149" s="18">
        <f>'Investment Analysis'!CZ149</f>
        <v>2.1190987124463496E-2</v>
      </c>
      <c r="BB149" s="15">
        <f>'Investment Analysis'!CX149</f>
        <v>0.18413685847589431</v>
      </c>
      <c r="BC149" s="48">
        <v>9651.07</v>
      </c>
      <c r="BD149" s="18">
        <f t="shared" si="158"/>
        <v>2.9489164425854</v>
      </c>
      <c r="BE149" s="15">
        <f>'Investment Analysis'!DE149</f>
        <v>-5.0754458161865544E-2</v>
      </c>
      <c r="BF149" s="48">
        <v>4742.22</v>
      </c>
      <c r="BG149" s="18">
        <f>'Investment Analysis'!DN149</f>
        <v>0.1992409867172677</v>
      </c>
      <c r="BH149" s="15">
        <f>'Investment Analysis'!DL149</f>
        <v>0.14518686296715749</v>
      </c>
      <c r="BI149" s="48">
        <v>2791.25</v>
      </c>
      <c r="BJ149" s="18">
        <f>'Investment Analysis'!EB149</f>
        <v>9.7400657305049237E-2</v>
      </c>
      <c r="BK149" s="15">
        <f>'Investment Analysis'!DZ149</f>
        <v>0.95997865528281745</v>
      </c>
      <c r="BL149" s="48">
        <v>21677.29</v>
      </c>
      <c r="BM149" s="18">
        <f>'Investment Analysis'!EI149</f>
        <v>7.9718004338394724E-2</v>
      </c>
      <c r="BN149" s="15">
        <f>'Investment Analysis'!EG149</f>
        <v>0.89348549690917722</v>
      </c>
      <c r="BO149" s="48">
        <v>10645.8</v>
      </c>
      <c r="BP149" s="18">
        <f>'Investment Analysis'!DU149</f>
        <v>0.15756302521008403</v>
      </c>
      <c r="BQ149" s="15">
        <f>'Investment Analysis'!DS149</f>
        <v>0</v>
      </c>
      <c r="BR149" s="48">
        <v>11977.09</v>
      </c>
      <c r="BS149" s="18">
        <f>'Investment Analysis'!EP149</f>
        <v>0.16576819407008089</v>
      </c>
      <c r="BT149" s="15">
        <f>'Investment Analysis'!EN149</f>
        <v>1.0103811589711804</v>
      </c>
      <c r="BU149" s="48">
        <v>14359.89</v>
      </c>
      <c r="BV149" s="18">
        <f t="shared" si="142"/>
        <v>0.50490577466684605</v>
      </c>
      <c r="BW149" s="15">
        <f>'Investment Analysis'!EU149</f>
        <v>0.14207963334288173</v>
      </c>
      <c r="BX149" s="48">
        <v>21408.48</v>
      </c>
      <c r="BY149" s="18">
        <f t="shared" si="148"/>
        <v>-0.67957600000000007</v>
      </c>
      <c r="BZ149" s="15">
        <f>'Investment Analysis'!FB149</f>
        <v>0</v>
      </c>
      <c r="CA149" s="48">
        <v>21284</v>
      </c>
      <c r="CB149" s="18">
        <f t="shared" si="144"/>
        <v>-8.2586206896551731E-2</v>
      </c>
      <c r="CC149" s="15">
        <f>'Investment Analysis'!FI149</f>
        <v>-3.3852403520649244E-3</v>
      </c>
      <c r="CD149" s="48">
        <v>20225.14</v>
      </c>
      <c r="CE149" s="18">
        <f>'Investment Analysis'!FR149</f>
        <v>0.12688539028955198</v>
      </c>
      <c r="CF149" s="15">
        <f>'Investment Analysis'!FP149</f>
        <v>0.76049191606467148</v>
      </c>
      <c r="CG149" s="48">
        <v>4839.47</v>
      </c>
      <c r="CH149" s="18">
        <f>'Investment Analysis'!FR149</f>
        <v>0.12688539028955198</v>
      </c>
      <c r="CI149" s="15">
        <f>'Investment Analysis'!FW149</f>
        <v>3.0330569124162238E-2</v>
      </c>
      <c r="CJ149" s="48"/>
      <c r="CK149" s="18">
        <f t="shared" si="149"/>
        <v>0</v>
      </c>
      <c r="CL149" s="15">
        <f>'Investment Analysis'!GD149</f>
        <v>0</v>
      </c>
      <c r="CM149" s="48">
        <v>37760.79</v>
      </c>
      <c r="CN149" s="18">
        <f t="shared" si="162"/>
        <v>0.5134585170340682</v>
      </c>
      <c r="CO149" s="15">
        <f>'Investment Analysis'!GT149</f>
        <v>-5.6513761467889875E-2</v>
      </c>
      <c r="CP149" s="48">
        <v>6106</v>
      </c>
      <c r="CQ149" s="18">
        <f t="shared" si="163"/>
        <v>-0.71621514851531165</v>
      </c>
      <c r="CR149" s="15">
        <f>'Investment Analysis'!HG149</f>
        <v>0.71507218695578911</v>
      </c>
      <c r="CS149" s="48">
        <v>4080</v>
      </c>
      <c r="CT149" s="18">
        <f t="shared" si="164"/>
        <v>-0.81944985308174323</v>
      </c>
      <c r="CU149" s="15">
        <f>'Investment Analysis'!HN149</f>
        <v>22.653225806451612</v>
      </c>
      <c r="CV149" s="48">
        <v>9555.7000000000007</v>
      </c>
      <c r="CW149" s="18">
        <f t="shared" si="165"/>
        <v>-0.66830275786660187</v>
      </c>
      <c r="CX149" s="15">
        <f>'Investment Analysis'!IB149</f>
        <v>0.64060434372049102</v>
      </c>
      <c r="CY149" s="48">
        <v>11548.4</v>
      </c>
      <c r="CZ149" s="18">
        <f t="shared" si="166"/>
        <v>-0.35429689684092819</v>
      </c>
      <c r="DA149" s="15">
        <f>'Investment Analysis'!II149</f>
        <v>0.64977142857142844</v>
      </c>
      <c r="DB149" s="48">
        <v>6583.25</v>
      </c>
      <c r="DC149" s="18">
        <f t="shared" si="167"/>
        <v>0.16781231983679987</v>
      </c>
      <c r="DD149" s="15">
        <f>'Investment Analysis'!IP149</f>
        <v>4.1429408318687759</v>
      </c>
      <c r="DE149" s="48">
        <v>23976</v>
      </c>
      <c r="DF149" s="18">
        <f>'Investment Analysis'!IY149</f>
        <v>0.55516637478108588</v>
      </c>
      <c r="DG149" s="15">
        <f>'Investment Analysis'!IW149</f>
        <v>3.379178082191781</v>
      </c>
      <c r="DH149" s="48">
        <v>21444</v>
      </c>
      <c r="DI149" s="18">
        <f t="shared" si="168"/>
        <v>2.3137594263815058</v>
      </c>
      <c r="DJ149" s="15">
        <f>'Investment Analysis'!JD149</f>
        <v>0.44579288025889963</v>
      </c>
      <c r="DK149" s="48">
        <v>25544</v>
      </c>
      <c r="DL149" s="18">
        <f t="shared" si="169"/>
        <v>0.12286254340850147</v>
      </c>
      <c r="DM149" s="15">
        <f>'Investment Analysis'!JK149</f>
        <v>0.25619021859401508</v>
      </c>
      <c r="DN149" s="48">
        <v>1107.9000000000001</v>
      </c>
      <c r="DO149" s="18">
        <f t="shared" si="170"/>
        <v>1.969627243442254E-2</v>
      </c>
      <c r="DP149" s="15">
        <f>'Investment Analysis'!HU149</f>
        <v>2.0450549450549449</v>
      </c>
      <c r="DQ149" s="48">
        <v>18334.75</v>
      </c>
      <c r="DR149" s="18">
        <f t="shared" si="171"/>
        <v>-0.38131432427872447</v>
      </c>
      <c r="DS149" s="15">
        <f>'Investment Analysis'!JR149</f>
        <v>-0.32174793318710981</v>
      </c>
      <c r="DT149" s="48">
        <v>30618</v>
      </c>
      <c r="DU149" s="18">
        <f t="shared" si="153"/>
        <v>10.852750988142292</v>
      </c>
      <c r="DV149" s="15">
        <f>'Investment Analysis'!JY149</f>
        <v>-0.10276679841897225</v>
      </c>
      <c r="DW149" s="48">
        <v>4669</v>
      </c>
      <c r="DX149" s="18">
        <f t="shared" si="172"/>
        <v>-0.6575975359342916</v>
      </c>
      <c r="DY149" s="15">
        <f>'Investment Analysis'!KF149</f>
        <v>-9.2402464065708279E-3</v>
      </c>
      <c r="DZ149" s="48">
        <v>5144</v>
      </c>
      <c r="EA149" s="18">
        <f t="shared" si="173"/>
        <v>-0.74292853573213391</v>
      </c>
      <c r="EB149" s="15">
        <f>'Investment Analysis'!KM149</f>
        <v>3.7947867298578193</v>
      </c>
      <c r="EC149" s="48">
        <v>6360</v>
      </c>
      <c r="ED149" s="18">
        <f>'Investment Analysis'!KV149</f>
        <v>0.80198019801980203</v>
      </c>
      <c r="EE149" s="15">
        <f>'Investment Analysis'!KT149</f>
        <v>-0.30534351145038169</v>
      </c>
      <c r="EF149" s="48">
        <v>13507.5</v>
      </c>
      <c r="EG149" s="18">
        <f t="shared" si="174"/>
        <v>-0.43279163517258756</v>
      </c>
      <c r="EH149" s="15">
        <f>'Investment Analysis'!LH149</f>
        <v>0.50823332403014243</v>
      </c>
      <c r="EI149" s="48">
        <v>8176.35</v>
      </c>
      <c r="EJ149" s="18">
        <f>'Investment Analysis'!LQ149</f>
        <v>0.60900140646976109</v>
      </c>
      <c r="EK149" s="15">
        <f>'Investment Analysis'!LO149</f>
        <v>0.4381714285714286</v>
      </c>
      <c r="EL149" s="48">
        <v>23760</v>
      </c>
      <c r="EM149" s="18" t="e">
        <f t="shared" ref="EM149:EM180" si="190">IF(EL149&gt;0,(EL149-EM$4)/EM$4,0)</f>
        <v>#DIV/0!</v>
      </c>
      <c r="EN149" s="15">
        <f>'Investment Analysis'!LX149</f>
        <v>0.71243243243243237</v>
      </c>
      <c r="EO149" s="48">
        <v>14635</v>
      </c>
      <c r="EP149" s="68">
        <f t="shared" si="143"/>
        <v>3.2352059925093632</v>
      </c>
      <c r="EQ149" s="15">
        <f>'Investment Analysis'!MC149</f>
        <v>-0.34606741573033706</v>
      </c>
      <c r="ER149" s="48">
        <v>5765</v>
      </c>
      <c r="ES149" s="18">
        <f>'Investment Analysis'!LX149</f>
        <v>0.71243243243243237</v>
      </c>
      <c r="ET149" s="15">
        <f>'Investment Analysis'!LA149</f>
        <v>-0.25733351869873494</v>
      </c>
      <c r="EU149" s="48">
        <v>48483.5</v>
      </c>
      <c r="EV149" s="18">
        <f>'Investment Analysis'!ML149</f>
        <v>2.5176636834667923</v>
      </c>
      <c r="EW149" s="15">
        <f>'Investment Analysis'!MJ149</f>
        <v>9.0646900269541781</v>
      </c>
      <c r="EX149" s="48">
        <v>61132</v>
      </c>
      <c r="EY149" s="18">
        <f t="shared" si="175"/>
        <v>-7.5123870040470511E-2</v>
      </c>
      <c r="EZ149" s="15">
        <f>'Investment Analysis'!MQ149</f>
        <v>0.14154090548054005</v>
      </c>
      <c r="FA149" s="48">
        <v>13476</v>
      </c>
      <c r="FB149" s="18">
        <f t="shared" si="176"/>
        <v>-0.12379713914174252</v>
      </c>
      <c r="FC149" s="15">
        <f>'Investment Analysis'!MX149</f>
        <v>-0.19310014374700532</v>
      </c>
      <c r="FD149" s="48">
        <v>18760.7</v>
      </c>
      <c r="FE149" s="18">
        <f t="shared" si="177"/>
        <v>0.18201464232160181</v>
      </c>
      <c r="FF149" s="15">
        <f>'Investment Analysis'!NE149</f>
        <v>0.97829777810585372</v>
      </c>
      <c r="FG149" s="48">
        <v>11124</v>
      </c>
      <c r="FH149" s="18">
        <f t="shared" si="178"/>
        <v>3.5175879396984924E-2</v>
      </c>
      <c r="FI149" s="15">
        <f>'Investment Analysis'!NL149</f>
        <v>-0.950932909884875</v>
      </c>
      <c r="FJ149" s="48">
        <v>43677.9</v>
      </c>
      <c r="FK149" s="18">
        <f t="shared" si="179"/>
        <v>1.2932365171370968</v>
      </c>
      <c r="FL149" s="15">
        <f>'Investment Analysis'!NS149</f>
        <v>3.7522285714285717</v>
      </c>
      <c r="FM149" s="48">
        <v>2882.55</v>
      </c>
      <c r="FN149" s="18">
        <f t="shared" si="180"/>
        <v>-0.88641674186214214</v>
      </c>
      <c r="FO149" s="15">
        <f>'Investment Analysis'!NZ149</f>
        <v>9.3365953573054147E-2</v>
      </c>
      <c r="FP149" s="48">
        <v>26700</v>
      </c>
      <c r="FQ149" s="18">
        <f t="shared" si="181"/>
        <v>0.42780748663101603</v>
      </c>
      <c r="FR149" s="15">
        <f>'Investment Analysis'!OG149</f>
        <v>-0.9881685647183942</v>
      </c>
      <c r="FS149" s="48">
        <v>72699</v>
      </c>
      <c r="FT149" s="18">
        <f t="shared" si="182"/>
        <v>1.8545513443472628</v>
      </c>
      <c r="FU149" s="15">
        <f>'Investment Analysis'!ON149</f>
        <v>4.7085983510011777</v>
      </c>
      <c r="FV149" s="48">
        <v>17731.5</v>
      </c>
      <c r="FW149" s="18">
        <f t="shared" si="183"/>
        <v>0.15139610389610389</v>
      </c>
      <c r="FX149" s="15">
        <f>'Investment Analysis'!OU149</f>
        <v>5.1948051948051875E-2</v>
      </c>
      <c r="FY149" s="48">
        <v>19402.5</v>
      </c>
      <c r="FZ149" s="18">
        <f t="shared" si="184"/>
        <v>5.6062049258402503E-2</v>
      </c>
      <c r="GA149" s="15">
        <f>'Investment Analysis'!PB149</f>
        <v>3.7759999999999998</v>
      </c>
      <c r="GB149" s="48">
        <v>20491.5</v>
      </c>
      <c r="GC149" s="18">
        <f>'Investment Analysis'!PK149</f>
        <v>0.30646009659063755</v>
      </c>
      <c r="GD149" s="15">
        <f>'Investment Analysis'!PI149</f>
        <v>-0.21533601378518083</v>
      </c>
      <c r="GE149" s="48">
        <v>11952</v>
      </c>
      <c r="GF149" s="18">
        <f>'Investment Analysis'!PY149</f>
        <v>0.94152046783625754</v>
      </c>
      <c r="GG149" s="15">
        <f>'Investment Analysis'!PW149</f>
        <v>0.14220183486238533</v>
      </c>
      <c r="GH149" s="48">
        <v>21135.1</v>
      </c>
      <c r="GI149" s="18">
        <f>'Investment Analysis'!QF149</f>
        <v>0.16892667153436938</v>
      </c>
      <c r="GJ149" s="15">
        <f>'Investment Analysis'!QD149</f>
        <v>-0.33569459675746166</v>
      </c>
      <c r="GK149" s="48">
        <v>9338</v>
      </c>
      <c r="GL149" s="18">
        <f>'Investment Analysis'!QM149</f>
        <v>0.3307692307692307</v>
      </c>
      <c r="GM149" s="15">
        <f>'Investment Analysis'!QK149</f>
        <v>-0.31075697211155373</v>
      </c>
      <c r="GN149" s="48">
        <v>11070</v>
      </c>
      <c r="GO149" s="18">
        <f>'Investment Analysis'!QT149</f>
        <v>7.1428571428571452E-2</v>
      </c>
      <c r="GP149" s="15">
        <f>'Investment Analysis'!QR149</f>
        <v>-0.98500694799970756</v>
      </c>
      <c r="GQ149" s="48">
        <v>5170.55</v>
      </c>
      <c r="GR149" s="18">
        <f>'Investment Analysis'!RA149</f>
        <v>0.34164282795259493</v>
      </c>
      <c r="GS149" s="15">
        <f>'Investment Analysis'!QY149</f>
        <v>-6.9971671388101953E-2</v>
      </c>
      <c r="GT149" s="48">
        <v>49060</v>
      </c>
      <c r="GU149" s="18">
        <f>'Investment Analysis'!RH149</f>
        <v>0.78868686868686877</v>
      </c>
      <c r="GV149" s="15">
        <f>'Investment Analysis'!RF149</f>
        <v>-4.3637934759127153E-2</v>
      </c>
      <c r="GW149" s="48">
        <v>12080</v>
      </c>
      <c r="GX149" s="18">
        <f>'Investment Analysis'!RO149</f>
        <v>0.22814152094347293</v>
      </c>
      <c r="GY149" s="15">
        <f>'Investment Analysis'!RM149</f>
        <v>0.12069765284349189</v>
      </c>
      <c r="GZ149" s="48">
        <v>3456</v>
      </c>
      <c r="HA149" s="18">
        <f>'Investment Analysis'!RV149</f>
        <v>-0.17082533589251434</v>
      </c>
      <c r="HB149" s="15">
        <f>'Investment Analysis'!RT149</f>
        <v>0.18032786885245905</v>
      </c>
      <c r="HC149" s="48">
        <v>23229</v>
      </c>
      <c r="HD149" s="18">
        <f>'Investment Analysis'!SC149</f>
        <v>1.0476001586671959</v>
      </c>
      <c r="HE149" s="15">
        <f>'Investment Analysis'!SA149</f>
        <v>0.16383586352021653</v>
      </c>
      <c r="HF149" s="48">
        <v>7975</v>
      </c>
      <c r="HG149" s="18">
        <f>'Investment Analysis'!SJ149</f>
        <v>4.5216251638269957E-2</v>
      </c>
      <c r="HH149" s="15">
        <f>'Investment Analysis'!SH149</f>
        <v>0.27599999999999997</v>
      </c>
      <c r="HI149" s="48">
        <v>5160</v>
      </c>
      <c r="HJ149" s="18">
        <f>'Investment Analysis'!SM149</f>
        <v>-0.12837837837837834</v>
      </c>
      <c r="HK149" s="15">
        <f>'Investment Analysis'!SK149</f>
        <v>0</v>
      </c>
      <c r="HL149" s="48">
        <v>14820</v>
      </c>
      <c r="HM149" s="18">
        <f>'Investment Analysis'!SP149</f>
        <v>0</v>
      </c>
      <c r="HN149" s="15">
        <f>'Investment Analysis'!SN149</f>
        <v>-0.12679360691878114</v>
      </c>
      <c r="HO149" s="48">
        <v>9541.7999999999993</v>
      </c>
      <c r="HP149" s="18">
        <f>'Investment Analysis'!TE149</f>
        <v>2.9461538461538463</v>
      </c>
      <c r="HQ149" s="15">
        <f>'Investment Analysis'!TC149</f>
        <v>0.52489472380480573</v>
      </c>
      <c r="HR149" s="48">
        <v>8985</v>
      </c>
      <c r="HS149" s="18">
        <f>'Investment Analysis'!TL149</f>
        <v>0.76696165191740395</v>
      </c>
      <c r="HT149" s="15">
        <f>'Investment Analysis'!TJ149</f>
        <v>0.36136363636363633</v>
      </c>
      <c r="HU149" s="48"/>
      <c r="HV149" s="18">
        <f>'Investment Analysis'!TS149</f>
        <v>2.0090756302521009</v>
      </c>
      <c r="HW149" s="15">
        <f>'Investment Analysis'!TQ149</f>
        <v>0.3048326324765146</v>
      </c>
      <c r="HX149" s="48"/>
      <c r="HY149" s="18">
        <f>'Investment Analysis'!TZ149</f>
        <v>0.95906432748538017</v>
      </c>
      <c r="HZ149" s="15">
        <f>'Investment Analysis'!TX149</f>
        <v>-0.24036281179138322</v>
      </c>
      <c r="IA149" s="48"/>
      <c r="IB149" s="18">
        <f>'Investment Analysis'!UG149</f>
        <v>0</v>
      </c>
      <c r="IC149" s="15">
        <f>'Investment Analysis'!UE149</f>
        <v>0</v>
      </c>
      <c r="ID149" s="48"/>
      <c r="IE149" s="18">
        <f>'Investment Analysis'!UN149</f>
        <v>0</v>
      </c>
      <c r="IF149" s="15">
        <f>'Investment Analysis'!UL149</f>
        <v>0</v>
      </c>
      <c r="IG149" s="48"/>
      <c r="IH149" s="18">
        <f>'Investment Analysis'!UU149</f>
        <v>0</v>
      </c>
      <c r="II149" s="15">
        <f>'Investment Analysis'!US149</f>
        <v>0</v>
      </c>
      <c r="IJ149" s="48"/>
      <c r="IK149" s="18">
        <f>'Investment Analysis'!VB149</f>
        <v>0</v>
      </c>
      <c r="IL149" s="15">
        <f>'Investment Analysis'!UZ149</f>
        <v>0</v>
      </c>
      <c r="IM149" s="48"/>
      <c r="IN149" s="18">
        <f>'Investment Analysis'!VI149</f>
        <v>0</v>
      </c>
      <c r="IO149" s="15">
        <f>'Investment Analysis'!VG149</f>
        <v>0</v>
      </c>
      <c r="IP149" s="18"/>
      <c r="IQ149" s="18"/>
      <c r="IR149" s="18"/>
      <c r="IS149" s="108">
        <f t="shared" si="188"/>
        <v>7805.6000000005588</v>
      </c>
      <c r="IT149" s="48">
        <f t="shared" si="189"/>
        <v>1210105.7600000002</v>
      </c>
      <c r="IU149" s="101">
        <f t="shared" si="185"/>
        <v>0</v>
      </c>
      <c r="IV149" s="101"/>
      <c r="IW149" s="15">
        <f t="shared" si="186"/>
        <v>0.16635650881327524</v>
      </c>
      <c r="IX149" s="113">
        <f t="shared" si="187"/>
        <v>172596.43000000028</v>
      </c>
      <c r="IY149" s="21">
        <f t="shared" si="159"/>
        <v>0.47310643519380713</v>
      </c>
      <c r="IZ149" s="173">
        <f t="shared" si="160"/>
        <v>390952.87000000023</v>
      </c>
    </row>
    <row r="150" spans="1:260" x14ac:dyDescent="0.2">
      <c r="A150" s="3">
        <f>'Investment Analysis'!A150</f>
        <v>45863</v>
      </c>
      <c r="B150" s="4">
        <f>'Investment Analysis'!B150</f>
        <v>45863</v>
      </c>
      <c r="C150" s="27">
        <f>'Investment Analysis'!C150</f>
        <v>44901.919999999998</v>
      </c>
      <c r="D150" s="14">
        <f>'Investment Analysis'!D150</f>
        <v>207.83000000000175</v>
      </c>
      <c r="E150" s="15">
        <f>'Investment Analysis'!E150</f>
        <v>4.650055521882239E-3</v>
      </c>
      <c r="F150" s="13">
        <f>'Investment Analysis'!G150</f>
        <v>6388.64</v>
      </c>
      <c r="G150" s="14">
        <f>'Investment Analysis'!H150</f>
        <v>25.25</v>
      </c>
      <c r="H150" s="15">
        <f>'Investment Analysis'!I150</f>
        <v>3.9680107615594831E-3</v>
      </c>
      <c r="I150" s="13">
        <f>'Investment Analysis'!K150</f>
        <v>21108.32</v>
      </c>
      <c r="J150" s="14">
        <f>'Investment Analysis'!L150</f>
        <v>35.970000000001164</v>
      </c>
      <c r="K150" s="15">
        <f>'Investment Analysis'!M150</f>
        <v>1.7069762034135332E-3</v>
      </c>
      <c r="L150" s="41">
        <f>'Investment Analysis'!T150</f>
        <v>270.95066995658965</v>
      </c>
      <c r="M150" s="21">
        <f>'Investment Analysis'!V150</f>
        <v>1.7874110053937302E-3</v>
      </c>
      <c r="N150" s="21">
        <f>'Investment Analysis'!W150</f>
        <v>4.727564550263659E-2</v>
      </c>
      <c r="P150" s="48">
        <f>'Investment Analysis'!Y150</f>
        <v>121373.84</v>
      </c>
      <c r="Q150" s="18"/>
      <c r="R150" s="83"/>
      <c r="S150" s="48">
        <v>4663.09</v>
      </c>
      <c r="T150" s="18">
        <f>'Investment Analysis'!AH150</f>
        <v>8.0248272219043099E-2</v>
      </c>
      <c r="U150" s="15">
        <f>'Investment Analysis'!AF150</f>
        <v>0.48934878922133879</v>
      </c>
      <c r="V150" s="48">
        <v>7440.27</v>
      </c>
      <c r="W150" s="18">
        <f>'Investment Analysis'!AO150</f>
        <v>0.13029006181645261</v>
      </c>
      <c r="X150" s="15">
        <f>'Investment Analysis'!AM150</f>
        <v>0.27795698924731171</v>
      </c>
      <c r="Y150" s="48">
        <v>9773.07</v>
      </c>
      <c r="Z150" s="18">
        <f t="shared" si="161"/>
        <v>-2.0341820368885353E-2</v>
      </c>
      <c r="AA150" s="15">
        <f>'Investment Analysis'!GM150</f>
        <v>3.4920634920634928E-2</v>
      </c>
      <c r="AB150" s="48">
        <v>2682.62</v>
      </c>
      <c r="AC150" s="18">
        <f t="shared" si="156"/>
        <v>4.8890799849793458</v>
      </c>
      <c r="AD150" s="15">
        <f>'Investment Analysis'!AT150</f>
        <v>0.32889403590040533</v>
      </c>
      <c r="AE150" s="48">
        <v>11817.1</v>
      </c>
      <c r="AF150" s="18">
        <f>'Investment Analysis'!BC150</f>
        <v>8.712473676477786E-2</v>
      </c>
      <c r="AG150" s="15">
        <f>'Investment Analysis'!BA150</f>
        <v>0.65533184190902316</v>
      </c>
      <c r="AH150" s="48"/>
      <c r="AI150" s="18">
        <f t="shared" si="157"/>
        <v>0</v>
      </c>
      <c r="AJ150" s="15">
        <f>'Investment Analysis'!BH150</f>
        <v>0</v>
      </c>
      <c r="AK150" s="48">
        <v>20435.23</v>
      </c>
      <c r="AL150" s="18">
        <f t="shared" si="139"/>
        <v>6.131590850012997</v>
      </c>
      <c r="AM150" s="15">
        <f>'Investment Analysis'!BO150</f>
        <v>0.28578646008757141</v>
      </c>
      <c r="AN150" s="48">
        <v>16039.61</v>
      </c>
      <c r="AO150" s="18">
        <f t="shared" si="154"/>
        <v>8.9223297413793112</v>
      </c>
      <c r="AP150" s="15">
        <f>'Investment Analysis'!BV150</f>
        <v>0.19323671497584549</v>
      </c>
      <c r="AQ150" s="48">
        <v>5138.2700000000004</v>
      </c>
      <c r="AR150" s="18">
        <f t="shared" si="155"/>
        <v>2.8276539999999999</v>
      </c>
      <c r="AS150" s="15">
        <f>'Investment Analysis'!CC150</f>
        <v>0</v>
      </c>
      <c r="AT150" s="48">
        <v>5182.92</v>
      </c>
      <c r="AU150" s="18">
        <f>'Investment Analysis'!CL150</f>
        <v>-9.2549476135040734E-2</v>
      </c>
      <c r="AV150" s="15">
        <f>'Investment Analysis'!CJ150</f>
        <v>3.1425736023817374E-2</v>
      </c>
      <c r="AW150" s="48">
        <v>18372.95</v>
      </c>
      <c r="AX150" s="18">
        <f t="shared" si="140"/>
        <v>5.8720054045627017E-2</v>
      </c>
      <c r="AY150" s="15">
        <f>'Investment Analysis'!CQ150</f>
        <v>8.1684747925973161E-2</v>
      </c>
      <c r="AZ150" s="48">
        <v>16335.17</v>
      </c>
      <c r="BA150" s="18">
        <f>'Investment Analysis'!CZ150</f>
        <v>2.9774678111587967E-2</v>
      </c>
      <c r="BB150" s="15">
        <f>'Investment Analysis'!CX150</f>
        <v>0.194090202177294</v>
      </c>
      <c r="BC150" s="48">
        <v>9720.7999999999993</v>
      </c>
      <c r="BD150" s="18">
        <f t="shared" si="158"/>
        <v>2.9558609700229064</v>
      </c>
      <c r="BE150" s="15">
        <f>'Investment Analysis'!DE150</f>
        <v>-4.3895747599451342E-2</v>
      </c>
      <c r="BF150" s="48">
        <v>4734.72</v>
      </c>
      <c r="BG150" s="18">
        <f>'Investment Analysis'!DN150</f>
        <v>0.19734345351043645</v>
      </c>
      <c r="BH150" s="15">
        <f>'Investment Analysis'!DL150</f>
        <v>0.14337485843714606</v>
      </c>
      <c r="BI150" s="48">
        <v>2797.33</v>
      </c>
      <c r="BJ150" s="18">
        <f>'Investment Analysis'!EB150</f>
        <v>9.9790857484314419E-2</v>
      </c>
      <c r="BK150" s="15">
        <f>'Investment Analysis'!DZ150</f>
        <v>0.9642475987193172</v>
      </c>
      <c r="BL150" s="48">
        <v>21748.06</v>
      </c>
      <c r="BM150" s="18">
        <f>'Investment Analysis'!EI150</f>
        <v>8.3242950108459876E-2</v>
      </c>
      <c r="BN150" s="15">
        <f>'Investment Analysis'!EG150</f>
        <v>0.89966714217784116</v>
      </c>
      <c r="BO150" s="48">
        <v>10619.23</v>
      </c>
      <c r="BP150" s="18">
        <f>'Investment Analysis'!DU150</f>
        <v>0.15467436974789919</v>
      </c>
      <c r="BQ150" s="15">
        <f>'Investment Analysis'!DS150</f>
        <v>0</v>
      </c>
      <c r="BR150" s="48">
        <v>11931.86</v>
      </c>
      <c r="BS150" s="18">
        <f>'Investment Analysis'!EP150</f>
        <v>0.16136567834681037</v>
      </c>
      <c r="BT150" s="15">
        <f>'Investment Analysis'!EN150</f>
        <v>1.0027889680818094</v>
      </c>
      <c r="BU150" s="48">
        <v>14482.35</v>
      </c>
      <c r="BV150" s="18">
        <f t="shared" si="142"/>
        <v>0.51314779916543263</v>
      </c>
      <c r="BW150" s="15">
        <f>'Investment Analysis'!EU150</f>
        <v>0.15181896304783743</v>
      </c>
      <c r="BX150" s="48">
        <v>21528.720000000001</v>
      </c>
      <c r="BY150" s="18">
        <f t="shared" si="148"/>
        <v>-0.67356399999999994</v>
      </c>
      <c r="BZ150" s="15">
        <f>'Investment Analysis'!FB150</f>
        <v>0</v>
      </c>
      <c r="CA150" s="48">
        <v>21215.31</v>
      </c>
      <c r="CB150" s="18">
        <f t="shared" si="144"/>
        <v>-8.5546982758620632E-2</v>
      </c>
      <c r="CC150" s="15">
        <f>'Investment Analysis'!FI150</f>
        <v>-6.6012186865267528E-3</v>
      </c>
      <c r="CD150" s="48">
        <v>20325.91</v>
      </c>
      <c r="CE150" s="18">
        <f>'Investment Analysis'!FR150</f>
        <v>0.13250027523945829</v>
      </c>
      <c r="CF150" s="15">
        <f>'Investment Analysis'!FP150</f>
        <v>0.7692638458892328</v>
      </c>
      <c r="CG150" s="48">
        <v>4897.63</v>
      </c>
      <c r="CH150" s="18">
        <f>'Investment Analysis'!FR150</f>
        <v>0.13250027523945829</v>
      </c>
      <c r="CI150" s="15">
        <f>'Investment Analysis'!FW150</f>
        <v>4.2712711575599284E-2</v>
      </c>
      <c r="CJ150" s="48"/>
      <c r="CK150" s="18">
        <f t="shared" si="149"/>
        <v>0</v>
      </c>
      <c r="CL150" s="15">
        <f>'Investment Analysis'!GD150</f>
        <v>0</v>
      </c>
      <c r="CM150" s="48">
        <v>37877.839999999997</v>
      </c>
      <c r="CN150" s="18">
        <f t="shared" si="162"/>
        <v>0.51814989979959902</v>
      </c>
      <c r="CO150" s="15">
        <f>'Investment Analysis'!GT150</f>
        <v>-5.0642201834862351E-2</v>
      </c>
      <c r="CP150" s="48">
        <v>6321.2</v>
      </c>
      <c r="CQ150" s="18">
        <f t="shared" si="163"/>
        <v>-0.7062134288887959</v>
      </c>
      <c r="CR150" s="15">
        <f>'Investment Analysis'!HG150</f>
        <v>0.77551822931295999</v>
      </c>
      <c r="CS150" s="48">
        <v>4020</v>
      </c>
      <c r="CT150" s="18">
        <f t="shared" si="164"/>
        <v>-0.82210500230112926</v>
      </c>
      <c r="CU150" s="15">
        <f>'Investment Analysis'!HN150</f>
        <v>23.100806451612907</v>
      </c>
      <c r="CV150" s="48">
        <v>9542.5</v>
      </c>
      <c r="CW150" s="18">
        <f t="shared" si="165"/>
        <v>-0.66876095596785667</v>
      </c>
      <c r="CX150" s="15">
        <f>'Investment Analysis'!IB150</f>
        <v>0.63833805476864958</v>
      </c>
      <c r="CY150" s="48">
        <v>11607.2</v>
      </c>
      <c r="CZ150" s="18">
        <f t="shared" si="166"/>
        <v>-0.35100922560805142</v>
      </c>
      <c r="DA150" s="15">
        <f>'Investment Analysis'!II150</f>
        <v>0.65817142857142863</v>
      </c>
      <c r="DB150" s="48">
        <v>6620.5</v>
      </c>
      <c r="DC150" s="18">
        <f t="shared" si="167"/>
        <v>0.1744201516696971</v>
      </c>
      <c r="DD150" s="15">
        <f>'Investment Analysis'!IP150</f>
        <v>4.1712556141378636</v>
      </c>
      <c r="DE150" s="48">
        <v>23880</v>
      </c>
      <c r="DF150" s="18">
        <f>'Investment Analysis'!IY150</f>
        <v>0.5489394823895698</v>
      </c>
      <c r="DG150" s="15">
        <f>'Investment Analysis'!IW150</f>
        <v>3.3616438356164382</v>
      </c>
      <c r="DH150" s="48">
        <v>21380.400000000001</v>
      </c>
      <c r="DI150" s="18">
        <f t="shared" si="168"/>
        <v>2.3039312646804304</v>
      </c>
      <c r="DJ150" s="15">
        <f>'Investment Analysis'!JD150</f>
        <v>0.441504854368932</v>
      </c>
      <c r="DK150" s="48">
        <v>25685.5</v>
      </c>
      <c r="DL150" s="18">
        <f t="shared" si="169"/>
        <v>0.1290825970372324</v>
      </c>
      <c r="DM150" s="15">
        <f>'Investment Analysis'!JK150</f>
        <v>0.26314883572254061</v>
      </c>
      <c r="DN150" s="48">
        <v>1104</v>
      </c>
      <c r="DO150" s="18">
        <f t="shared" si="170"/>
        <v>1.6106764841233318E-2</v>
      </c>
      <c r="DP150" s="15">
        <f>'Investment Analysis'!HU150</f>
        <v>2.0329670329670328</v>
      </c>
      <c r="DQ150" s="48">
        <v>18343.5</v>
      </c>
      <c r="DR150" s="18">
        <f t="shared" si="171"/>
        <v>-0.38101906529441537</v>
      </c>
      <c r="DS150" s="15">
        <f>'Investment Analysis'!JR150</f>
        <v>-0.32950902648894886</v>
      </c>
      <c r="DT150" s="48">
        <v>31002</v>
      </c>
      <c r="DU150" s="18">
        <f t="shared" ref="DU150:DU181" si="191">IF(DT150&gt;0,(DT150-630.54-DU$5)/DU$5,0)</f>
        <v>11.004529644268775</v>
      </c>
      <c r="DV150" s="15">
        <f>'Investment Analysis'!JY150</f>
        <v>-0.12252964426877457</v>
      </c>
      <c r="DW150" s="48">
        <v>4677.43</v>
      </c>
      <c r="DX150" s="18">
        <f t="shared" si="172"/>
        <v>-0.65697931944851862</v>
      </c>
      <c r="DY150" s="15">
        <f>'Investment Analysis'!KF150</f>
        <v>-1.9507186858316171E-2</v>
      </c>
      <c r="DZ150" s="48">
        <v>5174</v>
      </c>
      <c r="EA150" s="18">
        <f t="shared" si="173"/>
        <v>-0.74142928535732133</v>
      </c>
      <c r="EB150" s="15">
        <f>'Investment Analysis'!KM150</f>
        <v>3.7971563981042653</v>
      </c>
      <c r="EC150" s="48">
        <v>6560</v>
      </c>
      <c r="ED150" s="18">
        <f>'Investment Analysis'!KV150</f>
        <v>0.81188118811881194</v>
      </c>
      <c r="EE150" s="15">
        <f>'Investment Analysis'!KT150</f>
        <v>-0.30152671755725191</v>
      </c>
      <c r="EF150" s="48">
        <v>13047.5</v>
      </c>
      <c r="EG150" s="18">
        <f t="shared" si="174"/>
        <v>-0.45210800369530529</v>
      </c>
      <c r="EH150" s="15">
        <f>'Investment Analysis'!LH150</f>
        <v>0.45660061401060564</v>
      </c>
      <c r="EI150" s="48">
        <v>8245.25</v>
      </c>
      <c r="EJ150" s="18">
        <f>'Investment Analysis'!LQ150</f>
        <v>0.62191535609257131</v>
      </c>
      <c r="EK150" s="15">
        <f>'Investment Analysis'!LO150</f>
        <v>0.44971428571428562</v>
      </c>
      <c r="EL150" s="48">
        <v>24135</v>
      </c>
      <c r="EM150" s="18" t="e">
        <f t="shared" si="190"/>
        <v>#DIV/0!</v>
      </c>
      <c r="EN150" s="15">
        <f>'Investment Analysis'!LX150</f>
        <v>0.73945945945945946</v>
      </c>
      <c r="EO150" s="48">
        <v>14570</v>
      </c>
      <c r="EP150" s="68">
        <f t="shared" si="143"/>
        <v>3.2157303370786519</v>
      </c>
      <c r="EQ150" s="15">
        <f>'Investment Analysis'!MC150</f>
        <v>-0.36404494382022468</v>
      </c>
      <c r="ER150" s="48">
        <v>5815</v>
      </c>
      <c r="ES150" s="18">
        <f>'Investment Analysis'!LX150</f>
        <v>0.73945945945945946</v>
      </c>
      <c r="ET150" s="15">
        <f>'Investment Analysis'!LA150</f>
        <v>-0.26331155289865149</v>
      </c>
      <c r="EU150" s="48">
        <v>49075</v>
      </c>
      <c r="EV150" s="18">
        <f>'Investment Analysis'!ML150</f>
        <v>2.5562882713141777</v>
      </c>
      <c r="EW150" s="15">
        <f>'Investment Analysis'!MJ150</f>
        <v>9.1752021563342314</v>
      </c>
      <c r="EX150" s="48">
        <v>62883</v>
      </c>
      <c r="EY150" s="18">
        <f t="shared" si="175"/>
        <v>-4.8632701690684219E-2</v>
      </c>
      <c r="EZ150" s="15">
        <f>'Investment Analysis'!MQ150</f>
        <v>0.17521842732327245</v>
      </c>
      <c r="FA150" s="48">
        <v>12968</v>
      </c>
      <c r="FB150" s="18">
        <f t="shared" si="176"/>
        <v>-0.15682704811443432</v>
      </c>
      <c r="FC150" s="15">
        <f>'Investment Analysis'!MX150</f>
        <v>-0.22328701485385721</v>
      </c>
      <c r="FD150" s="48">
        <v>19011.3</v>
      </c>
      <c r="FE150" s="18">
        <f t="shared" si="177"/>
        <v>0.19780365175972467</v>
      </c>
      <c r="FF150" s="15">
        <f>'Investment Analysis'!NE150</f>
        <v>1.0047981102827193</v>
      </c>
      <c r="FG150" s="48">
        <v>11052</v>
      </c>
      <c r="FH150" s="18">
        <f t="shared" si="178"/>
        <v>2.8475711892797319E-2</v>
      </c>
      <c r="FI150" s="15">
        <f>'Investment Analysis'!NL150</f>
        <v>-0.9512504962286622</v>
      </c>
      <c r="FJ150" s="48">
        <v>45121.3</v>
      </c>
      <c r="FK150" s="18">
        <f t="shared" si="179"/>
        <v>1.3690198672715053</v>
      </c>
      <c r="FL150" s="15">
        <f>'Investment Analysis'!NS150</f>
        <v>3.9111619047619048</v>
      </c>
      <c r="FM150" s="48">
        <v>2897.7</v>
      </c>
      <c r="FN150" s="18">
        <f t="shared" si="180"/>
        <v>-0.88581977516224486</v>
      </c>
      <c r="FO150" s="15">
        <f>'Investment Analysis'!NZ150</f>
        <v>9.9112426035503048E-2</v>
      </c>
      <c r="FP150" s="48">
        <v>26400</v>
      </c>
      <c r="FQ150" s="18">
        <f t="shared" si="181"/>
        <v>0.41176470588235292</v>
      </c>
      <c r="FR150" s="15">
        <f>'Investment Analysis'!OG150</f>
        <v>-0.98830150219346835</v>
      </c>
      <c r="FS150" s="48">
        <v>72300</v>
      </c>
      <c r="FT150" s="18">
        <f t="shared" si="182"/>
        <v>1.8388844715375328</v>
      </c>
      <c r="FU150" s="15">
        <f>'Investment Analysis'!ON150</f>
        <v>4.677267373380448</v>
      </c>
      <c r="FV150" s="48">
        <v>18375.25</v>
      </c>
      <c r="FW150" s="18">
        <f t="shared" si="183"/>
        <v>0.19319805194805195</v>
      </c>
      <c r="FX150" s="15">
        <f>'Investment Analysis'!OU150</f>
        <v>1.168831168831167E-2</v>
      </c>
      <c r="FY150" s="48">
        <v>19610</v>
      </c>
      <c r="FZ150" s="18">
        <f t="shared" si="184"/>
        <v>6.7356102871138926E-2</v>
      </c>
      <c r="GA150" s="15">
        <f>'Investment Analysis'!PB150</f>
        <v>3.8270769230769228</v>
      </c>
      <c r="GB150" s="48">
        <v>20196</v>
      </c>
      <c r="GC150" s="18">
        <f>'Investment Analysis'!PK150</f>
        <v>0.28762014058241275</v>
      </c>
      <c r="GD150" s="15">
        <f>'Investment Analysis'!PI150</f>
        <v>-0.22665134979896617</v>
      </c>
      <c r="GE150" s="48">
        <v>12012</v>
      </c>
      <c r="GF150" s="18">
        <f>'Investment Analysis'!PY150</f>
        <v>0.95126705653021437</v>
      </c>
      <c r="GG150" s="15">
        <f>'Investment Analysis'!PW150</f>
        <v>0.14793577981651365</v>
      </c>
      <c r="GH150" s="48">
        <v>20955.900000000001</v>
      </c>
      <c r="GI150" s="18">
        <f>'Investment Analysis'!QF150</f>
        <v>0.1678314384061749</v>
      </c>
      <c r="GJ150" s="15">
        <f>'Investment Analysis'!QD150</f>
        <v>-0.33631702184415663</v>
      </c>
      <c r="GK150" s="48">
        <v>9535.2000000000007</v>
      </c>
      <c r="GL150" s="18">
        <f>'Investment Analysis'!QM150</f>
        <v>0.32230769230769235</v>
      </c>
      <c r="GM150" s="15">
        <f>'Investment Analysis'!QK150</f>
        <v>-0.31513944223107559</v>
      </c>
      <c r="GN150" s="48">
        <v>10818</v>
      </c>
      <c r="GO150" s="18">
        <f>'Investment Analysis'!QT150</f>
        <v>4.703832752613233E-2</v>
      </c>
      <c r="GP150" s="15">
        <f>'Investment Analysis'!QR150</f>
        <v>-0.98534825324849462</v>
      </c>
      <c r="GQ150" s="48">
        <v>5168.8999999999996</v>
      </c>
      <c r="GR150" s="18">
        <f>'Investment Analysis'!RA150</f>
        <v>0.30363710666121774</v>
      </c>
      <c r="GS150" s="15">
        <f>'Investment Analysis'!QY150</f>
        <v>-9.6317280453257756E-2</v>
      </c>
      <c r="GT150" s="48">
        <v>48050</v>
      </c>
      <c r="GU150" s="18">
        <f>'Investment Analysis'!RH150</f>
        <v>0.82989898989898991</v>
      </c>
      <c r="GV150" s="15">
        <f>'Investment Analysis'!RF150</f>
        <v>-2.1602937999567941E-2</v>
      </c>
      <c r="GW150" s="48">
        <v>12280</v>
      </c>
      <c r="GX150" s="18">
        <f>'Investment Analysis'!RO150</f>
        <v>0.24847498983326555</v>
      </c>
      <c r="GY150" s="15">
        <f>'Investment Analysis'!RM150</f>
        <v>0.13925224974487421</v>
      </c>
      <c r="GZ150" s="48">
        <v>3340</v>
      </c>
      <c r="HA150" s="18">
        <f>'Investment Analysis'!RV150</f>
        <v>-0.19865642994241844</v>
      </c>
      <c r="HB150" s="15">
        <f>'Investment Analysis'!RT150</f>
        <v>0.14071038251366111</v>
      </c>
      <c r="HC150" s="48">
        <v>23820</v>
      </c>
      <c r="HD150" s="18">
        <f>'Investment Analysis'!SC150</f>
        <v>1.0996958878751821</v>
      </c>
      <c r="HE150" s="15">
        <f>'Investment Analysis'!SA150</f>
        <v>0.19344656545919139</v>
      </c>
      <c r="HF150" s="48">
        <v>7720</v>
      </c>
      <c r="HG150" s="18">
        <f>'Investment Analysis'!SJ150</f>
        <v>1.1795543905635631E-2</v>
      </c>
      <c r="HH150" s="15">
        <f>'Investment Analysis'!SH150</f>
        <v>0.23519999999999996</v>
      </c>
      <c r="HI150" s="48">
        <v>4840</v>
      </c>
      <c r="HJ150" s="18">
        <f>'Investment Analysis'!SM150</f>
        <v>-6.2015503875969047E-2</v>
      </c>
      <c r="HK150" s="15">
        <f>'Investment Analysis'!SK150</f>
        <v>0</v>
      </c>
      <c r="HL150" s="48">
        <v>14152.5</v>
      </c>
      <c r="HM150" s="18">
        <f>'Investment Analysis'!SP150</f>
        <v>0</v>
      </c>
      <c r="HN150" s="15">
        <f>'Investment Analysis'!SN150</f>
        <v>-6.3802914881362777E-2</v>
      </c>
      <c r="HO150" s="48">
        <v>9622.4</v>
      </c>
      <c r="HP150" s="18">
        <f>'Investment Analysis'!TE150</f>
        <v>2.9794871794871796</v>
      </c>
      <c r="HQ150" s="15">
        <f>'Investment Analysis'!TC150</f>
        <v>0.53777557592271497</v>
      </c>
      <c r="HR150" s="48">
        <v>7800</v>
      </c>
      <c r="HS150" s="18">
        <f>'Investment Analysis'!TL150</f>
        <v>0.53392330383480824</v>
      </c>
      <c r="HT150" s="15">
        <f>'Investment Analysis'!TJ150</f>
        <v>0.18181818181818185</v>
      </c>
      <c r="HU150" s="48"/>
      <c r="HV150" s="18">
        <f>'Investment Analysis'!TS150</f>
        <v>2.042689075630252</v>
      </c>
      <c r="HW150" s="15">
        <f>'Investment Analysis'!TQ150</f>
        <v>0.31940851085538541</v>
      </c>
      <c r="HX150" s="48"/>
      <c r="HY150" s="18">
        <f>'Investment Analysis'!TZ150</f>
        <v>0.92397660818713456</v>
      </c>
      <c r="HZ150" s="15">
        <f>'Investment Analysis'!TX150</f>
        <v>-0.25396825396825401</v>
      </c>
      <c r="IA150" s="48"/>
      <c r="IB150" s="18">
        <f>'Investment Analysis'!UG150</f>
        <v>0</v>
      </c>
      <c r="IC150" s="15">
        <f>'Investment Analysis'!UE150</f>
        <v>0</v>
      </c>
      <c r="ID150" s="48"/>
      <c r="IE150" s="18">
        <f>'Investment Analysis'!UN150</f>
        <v>0</v>
      </c>
      <c r="IF150" s="15">
        <f>'Investment Analysis'!UL150</f>
        <v>0</v>
      </c>
      <c r="IG150" s="48"/>
      <c r="IH150" s="18">
        <f>'Investment Analysis'!UU150</f>
        <v>0</v>
      </c>
      <c r="II150" s="15">
        <f>'Investment Analysis'!US150</f>
        <v>0</v>
      </c>
      <c r="IJ150" s="48"/>
      <c r="IK150" s="18">
        <f>'Investment Analysis'!VB150</f>
        <v>0</v>
      </c>
      <c r="IL150" s="15">
        <f>'Investment Analysis'!UZ150</f>
        <v>0</v>
      </c>
      <c r="IM150" s="48"/>
      <c r="IN150" s="18">
        <f>'Investment Analysis'!VI150</f>
        <v>0</v>
      </c>
      <c r="IO150" s="15">
        <f>'Investment Analysis'!VG150</f>
        <v>0</v>
      </c>
      <c r="IP150" s="18"/>
      <c r="IQ150" s="18"/>
      <c r="IR150" s="18"/>
      <c r="IS150" s="108">
        <f t="shared" si="188"/>
        <v>2763.5700000000652</v>
      </c>
      <c r="IT150" s="48">
        <f t="shared" si="189"/>
        <v>1212869.3300000003</v>
      </c>
      <c r="IU150" s="101">
        <f t="shared" si="185"/>
        <v>0</v>
      </c>
      <c r="IV150" s="101"/>
      <c r="IW150" s="15">
        <f t="shared" si="186"/>
        <v>0.16902016678731974</v>
      </c>
      <c r="IX150" s="113">
        <f t="shared" si="187"/>
        <v>175360.00000000035</v>
      </c>
      <c r="IY150" s="21">
        <f t="shared" si="159"/>
        <v>0.4764507328098051</v>
      </c>
      <c r="IZ150" s="173">
        <f t="shared" si="160"/>
        <v>393716.44000000029</v>
      </c>
    </row>
    <row r="151" spans="1:260" x14ac:dyDescent="0.2">
      <c r="A151" s="3">
        <f>'Investment Analysis'!A151</f>
        <v>45866</v>
      </c>
      <c r="B151" s="4">
        <f>'Investment Analysis'!B151</f>
        <v>45866</v>
      </c>
      <c r="C151" s="27">
        <f>'Investment Analysis'!C151</f>
        <v>44837.56</v>
      </c>
      <c r="D151" s="14">
        <f>'Investment Analysis'!D151</f>
        <v>-64.360000000000582</v>
      </c>
      <c r="E151" s="15">
        <f>'Investment Analysis'!E151</f>
        <v>-1.4333462800699968E-3</v>
      </c>
      <c r="F151" s="13">
        <f>'Investment Analysis'!G151</f>
        <v>6389.79</v>
      </c>
      <c r="G151" s="14">
        <f>'Investment Analysis'!H151</f>
        <v>1.1499999999996362</v>
      </c>
      <c r="H151" s="15">
        <f>'Investment Analysis'!I151</f>
        <v>1.8000701244703663E-4</v>
      </c>
      <c r="I151" s="13">
        <f>'Investment Analysis'!K151</f>
        <v>21178.58</v>
      </c>
      <c r="J151" s="14">
        <f>'Investment Analysis'!L151</f>
        <v>70.260000000002037</v>
      </c>
      <c r="K151" s="15">
        <f>'Investment Analysis'!M151</f>
        <v>3.3285453318881862E-3</v>
      </c>
      <c r="L151" s="41">
        <f>'Investment Analysis'!T151</f>
        <v>271.01120702603049</v>
      </c>
      <c r="M151" s="21">
        <f>'Investment Analysis'!V151</f>
        <v>2.2342469000183554E-4</v>
      </c>
      <c r="N151" s="21">
        <f>'Investment Analysis'!W151</f>
        <v>4.7509632739079495E-2</v>
      </c>
      <c r="P151" s="48">
        <f>'Investment Analysis'!Y151</f>
        <v>98091.199999999997</v>
      </c>
      <c r="Q151" s="18"/>
      <c r="R151" s="83"/>
      <c r="S151" s="48">
        <v>4684.18</v>
      </c>
      <c r="T151" s="18">
        <f>'Investment Analysis'!AH151</f>
        <v>8.5134480785314978E-2</v>
      </c>
      <c r="U151" s="15">
        <f>'Investment Analysis'!AF151</f>
        <v>0.49608545244886798</v>
      </c>
      <c r="V151" s="48">
        <v>7452.79</v>
      </c>
      <c r="W151" s="18">
        <f>'Investment Analysis'!AO151</f>
        <v>0.13219210651450297</v>
      </c>
      <c r="X151" s="15">
        <f>'Investment Analysis'!AM151</f>
        <v>0.28010752688172025</v>
      </c>
      <c r="Y151" s="48">
        <v>9673.14</v>
      </c>
      <c r="Z151" s="18">
        <f t="shared" si="161"/>
        <v>-3.0358861267040956E-2</v>
      </c>
      <c r="AA151" s="15">
        <f>'Investment Analysis'!GM151</f>
        <v>2.4338624338624385E-2</v>
      </c>
      <c r="AB151" s="48">
        <v>2688.47</v>
      </c>
      <c r="AC151" s="18">
        <f t="shared" si="156"/>
        <v>4.8912767555388657</v>
      </c>
      <c r="AD151" s="15">
        <f>'Investment Analysis'!AT151</f>
        <v>0.33178922987840187</v>
      </c>
      <c r="AE151" s="48">
        <v>11819.23</v>
      </c>
      <c r="AF151" s="18">
        <f>'Investment Analysis'!BC151</f>
        <v>8.7320632744012985E-2</v>
      </c>
      <c r="AG151" s="15">
        <f>'Investment Analysis'!BA151</f>
        <v>0.65563012677106647</v>
      </c>
      <c r="AH151" s="48"/>
      <c r="AI151" s="18">
        <f t="shared" si="157"/>
        <v>0</v>
      </c>
      <c r="AJ151" s="15">
        <f>'Investment Analysis'!BH151</f>
        <v>0</v>
      </c>
      <c r="AK151" s="48">
        <v>20419.169999999998</v>
      </c>
      <c r="AL151" s="18">
        <f t="shared" si="139"/>
        <v>6.1274161684429425</v>
      </c>
      <c r="AM151" s="15">
        <f>'Investment Analysis'!BO151</f>
        <v>0.28477601886156961</v>
      </c>
      <c r="AN151" s="48">
        <v>16108.15</v>
      </c>
      <c r="AO151" s="18">
        <f t="shared" si="154"/>
        <v>8.9371012931034493</v>
      </c>
      <c r="AP151" s="15">
        <f>'Investment Analysis'!BV151</f>
        <v>0.19833601717659691</v>
      </c>
      <c r="AQ151" s="48">
        <v>5094.57</v>
      </c>
      <c r="AR151" s="18">
        <f t="shared" si="155"/>
        <v>2.8189139999999999</v>
      </c>
      <c r="AS151" s="15">
        <f>'Investment Analysis'!CC151</f>
        <v>0</v>
      </c>
      <c r="AT151" s="48">
        <v>5201.21</v>
      </c>
      <c r="AU151" s="18">
        <f>'Investment Analysis'!CL151</f>
        <v>-8.9348079161816071E-2</v>
      </c>
      <c r="AV151" s="15">
        <f>'Investment Analysis'!CJ151</f>
        <v>3.5064505458154108E-2</v>
      </c>
      <c r="AW151" s="48">
        <v>18345.849999999999</v>
      </c>
      <c r="AX151" s="18">
        <f t="shared" si="140"/>
        <v>5.7311749727173442E-2</v>
      </c>
      <c r="AY151" s="15">
        <f>'Investment Analysis'!CQ151</f>
        <v>8.0089342693044088E-2</v>
      </c>
      <c r="AZ151" s="48">
        <v>16309.64</v>
      </c>
      <c r="BA151" s="18">
        <f>'Investment Analysis'!CZ151</f>
        <v>2.816523605150207E-2</v>
      </c>
      <c r="BB151" s="15">
        <f>'Investment Analysis'!CX151</f>
        <v>0.19222395023328148</v>
      </c>
      <c r="BC151" s="48">
        <v>9692.91</v>
      </c>
      <c r="BD151" s="18">
        <f t="shared" si="158"/>
        <v>2.9530833582312521</v>
      </c>
      <c r="BE151" s="15">
        <f>'Investment Analysis'!DE151</f>
        <v>-4.6639231824416989E-2</v>
      </c>
      <c r="BF151" s="48">
        <v>4658.74</v>
      </c>
      <c r="BG151" s="18">
        <f>'Investment Analysis'!DN151</f>
        <v>0.17813092979127149</v>
      </c>
      <c r="BH151" s="15">
        <f>'Investment Analysis'!DL151</f>
        <v>0.12502831257078151</v>
      </c>
      <c r="BI151" s="48">
        <v>2843.69</v>
      </c>
      <c r="BJ151" s="18">
        <f>'Investment Analysis'!EB151</f>
        <v>0.11801613385121013</v>
      </c>
      <c r="BK151" s="15">
        <f>'Investment Analysis'!DZ151</f>
        <v>0.99679829242262563</v>
      </c>
      <c r="BL151" s="48">
        <v>21911.37</v>
      </c>
      <c r="BM151" s="18">
        <f>'Investment Analysis'!EI151</f>
        <v>9.1377440347071515E-2</v>
      </c>
      <c r="BN151" s="15">
        <f>'Investment Analysis'!EG151</f>
        <v>0.91393247741321915</v>
      </c>
      <c r="BO151" s="48">
        <v>10563.69</v>
      </c>
      <c r="BP151" s="18">
        <f>'Investment Analysis'!DU151</f>
        <v>0.14863445378151272</v>
      </c>
      <c r="BQ151" s="15">
        <f>'Investment Analysis'!DS151</f>
        <v>0</v>
      </c>
      <c r="BR151" s="48">
        <v>11974.32</v>
      </c>
      <c r="BS151" s="18">
        <f>'Investment Analysis'!EP151</f>
        <v>0.16549865229110514</v>
      </c>
      <c r="BT151" s="15">
        <f>'Investment Analysis'!EN151</f>
        <v>1.0099163309575454</v>
      </c>
      <c r="BU151" s="48">
        <v>14482.35</v>
      </c>
      <c r="BV151" s="18">
        <f t="shared" si="142"/>
        <v>0.51314779916543263</v>
      </c>
      <c r="BW151" s="15">
        <f>'Investment Analysis'!EU151</f>
        <v>0.15181896304783743</v>
      </c>
      <c r="BX151" s="48">
        <v>21075.08</v>
      </c>
      <c r="BY151" s="18">
        <f t="shared" si="148"/>
        <v>-0.69624599999999992</v>
      </c>
      <c r="BZ151" s="15">
        <f>'Investment Analysis'!FB151</f>
        <v>0</v>
      </c>
      <c r="CA151" s="48">
        <v>21547.88</v>
      </c>
      <c r="CB151" s="18">
        <f t="shared" si="144"/>
        <v>-7.1212068965517197E-2</v>
      </c>
      <c r="CC151" s="15">
        <f>'Investment Analysis'!FI151</f>
        <v>8.970886932972261E-3</v>
      </c>
      <c r="CD151" s="48">
        <v>20225.14</v>
      </c>
      <c r="CE151" s="18">
        <f>'Investment Analysis'!FR151</f>
        <v>0.12688539028955198</v>
      </c>
      <c r="CF151" s="15">
        <f>'Investment Analysis'!FP151</f>
        <v>0.76049191606467148</v>
      </c>
      <c r="CG151" s="48">
        <v>4820.8</v>
      </c>
      <c r="CH151" s="18">
        <f>'Investment Analysis'!FR151</f>
        <v>0.12688539028955198</v>
      </c>
      <c r="CI151" s="15">
        <f>'Investment Analysis'!FW151</f>
        <v>2.6354651823241999E-2</v>
      </c>
      <c r="CJ151" s="48"/>
      <c r="CK151" s="18">
        <f t="shared" si="149"/>
        <v>0</v>
      </c>
      <c r="CL151" s="15">
        <f>'Investment Analysis'!GD151</f>
        <v>0</v>
      </c>
      <c r="CM151" s="48">
        <v>37737.379999999997</v>
      </c>
      <c r="CN151" s="18">
        <f t="shared" si="162"/>
        <v>0.51252024048096179</v>
      </c>
      <c r="CO151" s="15">
        <f>'Investment Analysis'!GT151</f>
        <v>-5.8715596330275281E-2</v>
      </c>
      <c r="CP151" s="48">
        <v>6511.8</v>
      </c>
      <c r="CQ151" s="18">
        <f t="shared" si="163"/>
        <v>-0.69735502851326669</v>
      </c>
      <c r="CR151" s="15">
        <f>'Investment Analysis'!HG151</f>
        <v>0.82905454749733154</v>
      </c>
      <c r="CS151" s="48">
        <v>3790</v>
      </c>
      <c r="CT151" s="18">
        <f t="shared" si="164"/>
        <v>-0.83228307430877613</v>
      </c>
      <c r="CU151" s="15">
        <f>'Investment Analysis'!HN151</f>
        <v>22.935483870967744</v>
      </c>
      <c r="CV151" s="48">
        <v>9722.2900000000009</v>
      </c>
      <c r="CW151" s="18">
        <f t="shared" si="165"/>
        <v>-0.66252008955690156</v>
      </c>
      <c r="CX151" s="15">
        <f>'Investment Analysis'!IB151</f>
        <v>0.66920679886685552</v>
      </c>
      <c r="CY151" s="48">
        <v>11772</v>
      </c>
      <c r="CZ151" s="18">
        <f t="shared" si="166"/>
        <v>-0.34179480011182556</v>
      </c>
      <c r="DA151" s="15">
        <f>'Investment Analysis'!II151</f>
        <v>0.68171428571428583</v>
      </c>
      <c r="DB151" s="48">
        <v>6562.25</v>
      </c>
      <c r="DC151" s="18">
        <f t="shared" si="167"/>
        <v>0.16408709920617323</v>
      </c>
      <c r="DD151" s="15">
        <f>'Investment Analysis'!IP151</f>
        <v>4.1257566881468462</v>
      </c>
      <c r="DE151" s="48">
        <v>23742</v>
      </c>
      <c r="DF151" s="18">
        <f>'Investment Analysis'!IY151</f>
        <v>0.53998832457676593</v>
      </c>
      <c r="DG151" s="15">
        <f>'Investment Analysis'!IW151</f>
        <v>3.3364383561643836</v>
      </c>
      <c r="DH151" s="48">
        <v>21528.9</v>
      </c>
      <c r="DI151" s="18">
        <f t="shared" si="168"/>
        <v>2.3268790950673757</v>
      </c>
      <c r="DJ151" s="15">
        <f>'Investment Analysis'!JD151</f>
        <v>0.45151699029126219</v>
      </c>
      <c r="DK151" s="48">
        <v>25625</v>
      </c>
      <c r="DL151" s="18">
        <f t="shared" si="169"/>
        <v>0.12642313947865841</v>
      </c>
      <c r="DM151" s="15">
        <f>'Investment Analysis'!JK151</f>
        <v>0.26017359659691658</v>
      </c>
      <c r="DN151" s="48">
        <v>1114.7</v>
      </c>
      <c r="DO151" s="18">
        <f t="shared" si="170"/>
        <v>2.5954901058444588E-2</v>
      </c>
      <c r="DP151" s="15">
        <f>'Investment Analysis'!HU151</f>
        <v>2.0623626373626371</v>
      </c>
      <c r="DQ151" s="54">
        <v>2622</v>
      </c>
      <c r="DR151" s="18">
        <f t="shared" si="171"/>
        <v>-0.91152353635903494</v>
      </c>
      <c r="DS151" s="15">
        <f>'Investment Analysis'!JR151</f>
        <v>-0.38383667960182216</v>
      </c>
      <c r="DT151" s="48">
        <v>30594</v>
      </c>
      <c r="DU151" s="18">
        <f t="shared" si="191"/>
        <v>10.843264822134387</v>
      </c>
      <c r="DV151" s="15">
        <f>'Investment Analysis'!JY151</f>
        <v>-0.12252964426877457</v>
      </c>
      <c r="DW151" s="54">
        <v>13699</v>
      </c>
      <c r="DX151" s="18">
        <f t="shared" si="172"/>
        <v>4.6201232032854209E-3</v>
      </c>
      <c r="DY151" s="15">
        <f>'Investment Analysis'!KF151</f>
        <v>4.620123203285414E-3</v>
      </c>
      <c r="DZ151" s="48">
        <v>5066</v>
      </c>
      <c r="EA151" s="18">
        <f t="shared" si="173"/>
        <v>-0.7468265867066467</v>
      </c>
      <c r="EB151" s="15">
        <f>'Investment Analysis'!KM151</f>
        <v>4.1161137440758289</v>
      </c>
      <c r="EC151" s="54">
        <v>11115</v>
      </c>
      <c r="ED151" s="18">
        <f>'Investment Analysis'!KV151</f>
        <v>0.79009900990099013</v>
      </c>
      <c r="EE151" s="15">
        <f>'Investment Analysis'!KT151</f>
        <v>-0.3099236641221374</v>
      </c>
      <c r="EF151" s="54">
        <v>23359.5</v>
      </c>
      <c r="EG151" s="18">
        <f t="shared" si="174"/>
        <v>-1.9085411942554798E-2</v>
      </c>
      <c r="EH151" s="15">
        <f>'Investment Analysis'!LH151</f>
        <v>0.44878593357521629</v>
      </c>
      <c r="EI151" s="48">
        <v>8043.1</v>
      </c>
      <c r="EJ151" s="18">
        <f>'Investment Analysis'!LQ151</f>
        <v>0.58215062012530372</v>
      </c>
      <c r="EK151" s="15">
        <f>'Investment Analysis'!LO151</f>
        <v>0.41417142857142852</v>
      </c>
      <c r="EL151" s="48">
        <v>23565</v>
      </c>
      <c r="EM151" s="18" t="e">
        <f t="shared" si="190"/>
        <v>#DIV/0!</v>
      </c>
      <c r="EN151" s="15">
        <f>'Investment Analysis'!LX151</f>
        <v>0.69837837837837846</v>
      </c>
      <c r="EO151" s="48">
        <v>14255</v>
      </c>
      <c r="EP151" s="68">
        <f t="shared" si="143"/>
        <v>3.1213483146067418</v>
      </c>
      <c r="EQ151" s="15">
        <f>'Investment Analysis'!MC151</f>
        <v>-0.36943820224719104</v>
      </c>
      <c r="ER151" s="48">
        <v>5800</v>
      </c>
      <c r="ES151" s="18">
        <f>'Investment Analysis'!LX151</f>
        <v>0.69837837837837846</v>
      </c>
      <c r="ET151" s="15">
        <f>'Investment Analysis'!LA151</f>
        <v>-0.26206033643820392</v>
      </c>
      <c r="EU151" s="48">
        <v>49075</v>
      </c>
      <c r="EV151" s="18">
        <f>'Investment Analysis'!ML151</f>
        <v>2.5562882713141777</v>
      </c>
      <c r="EW151" s="15">
        <f>'Investment Analysis'!MJ151</f>
        <v>9.1752021563342314</v>
      </c>
      <c r="EX151" s="48">
        <v>63677.75</v>
      </c>
      <c r="EY151" s="18">
        <f t="shared" si="175"/>
        <v>-3.6608797609591889E-2</v>
      </c>
      <c r="EZ151" s="15">
        <f>'Investment Analysis'!MQ151</f>
        <v>0.19007148530579829</v>
      </c>
      <c r="FA151" s="48">
        <v>12704</v>
      </c>
      <c r="FB151" s="18">
        <f t="shared" si="176"/>
        <v>-0.1739921976592978</v>
      </c>
      <c r="FC151" s="15">
        <f>'Investment Analysis'!MX151</f>
        <v>-0.23909918543363679</v>
      </c>
      <c r="FD151" s="48">
        <v>18942.7</v>
      </c>
      <c r="FE151" s="18">
        <f t="shared" si="177"/>
        <v>0.1934815206844844</v>
      </c>
      <c r="FF151" s="15">
        <f>'Investment Analysis'!NE151</f>
        <v>0.99756403631800405</v>
      </c>
      <c r="FG151" s="48">
        <v>10764</v>
      </c>
      <c r="FH151" s="18">
        <f t="shared" si="178"/>
        <v>1.6750418760469012E-3</v>
      </c>
      <c r="FI151" s="15">
        <f>'Investment Analysis'!NL151</f>
        <v>-0.95252084160381101</v>
      </c>
      <c r="FJ151" s="48">
        <v>45336.2</v>
      </c>
      <c r="FK151" s="18">
        <f t="shared" si="179"/>
        <v>1.38030283938172</v>
      </c>
      <c r="FL151" s="15">
        <f>'Investment Analysis'!NS151</f>
        <v>3.9345523809523808</v>
      </c>
      <c r="FM151" s="48">
        <v>2888.7</v>
      </c>
      <c r="FN151" s="18">
        <f t="shared" si="180"/>
        <v>-0.88617440884535215</v>
      </c>
      <c r="FO151" s="15">
        <f>'Investment Analysis'!NZ151</f>
        <v>9.5698680018206778E-2</v>
      </c>
      <c r="FP151" s="48">
        <v>26000</v>
      </c>
      <c r="FQ151" s="18">
        <f t="shared" si="181"/>
        <v>0.39037433155080214</v>
      </c>
      <c r="FR151" s="15">
        <f>'Investment Analysis'!OG151</f>
        <v>-0.98847875216023395</v>
      </c>
      <c r="FS151" s="48">
        <v>71820</v>
      </c>
      <c r="FT151" s="18">
        <f t="shared" si="182"/>
        <v>1.8200371057513915</v>
      </c>
      <c r="FU151" s="15">
        <f>'Investment Analysis'!ON151</f>
        <v>4.639575971731448</v>
      </c>
      <c r="FV151" s="54">
        <v>14900</v>
      </c>
      <c r="FW151" s="18">
        <f t="shared" si="183"/>
        <v>-3.2467532467532464E-2</v>
      </c>
      <c r="FX151" s="15">
        <f>'Investment Analysis'!OU151</f>
        <v>-3.2467532467532464E-2</v>
      </c>
      <c r="FY151" s="48">
        <v>19508.75</v>
      </c>
      <c r="FZ151" s="18">
        <f t="shared" si="184"/>
        <v>6.184514899986393E-2</v>
      </c>
      <c r="GA151" s="15">
        <f>'Investment Analysis'!PB151</f>
        <v>3.8021538461538458</v>
      </c>
      <c r="GB151" s="48">
        <v>20210.25</v>
      </c>
      <c r="GC151" s="18">
        <f>'Investment Analysis'!PK151</f>
        <v>0.28852866637976393</v>
      </c>
      <c r="GD151" s="15">
        <f>'Investment Analysis'!PI151</f>
        <v>-0.22610568638713371</v>
      </c>
      <c r="GE151" s="48">
        <v>12048</v>
      </c>
      <c r="GF151" s="18">
        <f>'Investment Analysis'!PY151</f>
        <v>0.95711500974658859</v>
      </c>
      <c r="GG151" s="15">
        <f>'Investment Analysis'!PW151</f>
        <v>0.15137614678899064</v>
      </c>
      <c r="GH151" s="48">
        <v>21114.1</v>
      </c>
      <c r="GI151" s="18">
        <f>'Investment Analysis'!QF151</f>
        <v>0.15599248982997807</v>
      </c>
      <c r="GJ151" s="15">
        <f>'Investment Analysis'!QD151</f>
        <v>-0.34304514063843028</v>
      </c>
      <c r="GK151" s="54">
        <v>22106</v>
      </c>
      <c r="GL151" s="18">
        <f>'Investment Analysis'!QM151</f>
        <v>0.34384615384615386</v>
      </c>
      <c r="GM151" s="15">
        <f>'Investment Analysis'!QK151</f>
        <v>-0.30398406374501979</v>
      </c>
      <c r="GN151" s="48">
        <v>10890</v>
      </c>
      <c r="GO151" s="18">
        <f>'Investment Analysis'!QT151</f>
        <v>5.4006968641114914E-2</v>
      </c>
      <c r="GP151" s="15">
        <f>'Investment Analysis'!QR151</f>
        <v>-0.98525073746312686</v>
      </c>
      <c r="GQ151" s="48">
        <v>5045.1499999999996</v>
      </c>
      <c r="GR151" s="18">
        <f>'Investment Analysis'!RA151</f>
        <v>0.24029423784225584</v>
      </c>
      <c r="GS151" s="15">
        <f>'Investment Analysis'!QY151</f>
        <v>-0.14022662889518406</v>
      </c>
      <c r="GT151" s="48">
        <v>48970</v>
      </c>
      <c r="GU151" s="18">
        <f>'Investment Analysis'!RH151</f>
        <v>0.85656565656565664</v>
      </c>
      <c r="GV151" s="15">
        <f>'Investment Analysis'!RF151</f>
        <v>-7.3449989198530203E-3</v>
      </c>
      <c r="GW151" s="48">
        <v>12137.5</v>
      </c>
      <c r="GX151" s="18">
        <f>'Investment Analysis'!RO151</f>
        <v>0.23398739324928833</v>
      </c>
      <c r="GY151" s="15">
        <f>'Investment Analysis'!RM151</f>
        <v>0.12603209945263932</v>
      </c>
      <c r="GZ151" s="48">
        <v>3094</v>
      </c>
      <c r="HA151" s="18">
        <f>'Investment Analysis'!RV151</f>
        <v>-0.25767754318618041</v>
      </c>
      <c r="HB151" s="15">
        <f>'Investment Analysis'!RT151</f>
        <v>5.6693989071038252E-2</v>
      </c>
      <c r="HC151" s="48">
        <v>23682</v>
      </c>
      <c r="HD151" s="18">
        <f>'Investment Analysis'!SC151</f>
        <v>1.0875314028824541</v>
      </c>
      <c r="HE151" s="15">
        <f>'Investment Analysis'!SA151</f>
        <v>0.18653239140237482</v>
      </c>
      <c r="HF151" s="48">
        <v>7785</v>
      </c>
      <c r="HG151" s="18">
        <f>'Investment Analysis'!SJ151</f>
        <v>2.0314547837483651E-2</v>
      </c>
      <c r="HH151" s="15">
        <f>'Investment Analysis'!SH151</f>
        <v>0.24560000000000001</v>
      </c>
      <c r="HI151" s="48">
        <v>4840</v>
      </c>
      <c r="HJ151" s="18">
        <f>'Investment Analysis'!SM151</f>
        <v>0</v>
      </c>
      <c r="HK151" s="15">
        <f>'Investment Analysis'!SK151</f>
        <v>0</v>
      </c>
      <c r="HL151" s="48">
        <v>13762.5</v>
      </c>
      <c r="HM151" s="18">
        <f>'Investment Analysis'!SP151</f>
        <v>0</v>
      </c>
      <c r="HN151" s="15">
        <f>'Investment Analysis'!SN151</f>
        <v>-2.2342469000183554E-4</v>
      </c>
      <c r="HO151" s="54">
        <v>16348.05</v>
      </c>
      <c r="HP151" s="18">
        <f>'Investment Analysis'!TE151</f>
        <v>3.1096153846153847</v>
      </c>
      <c r="HQ151" s="15">
        <f>'Investment Analysis'!TC151</f>
        <v>0.58806044092147647</v>
      </c>
      <c r="HR151" s="48">
        <v>8126.25</v>
      </c>
      <c r="HS151" s="18">
        <f>'Investment Analysis'!TL151</f>
        <v>0.59764011799410011</v>
      </c>
      <c r="HT151" s="15">
        <f>'Investment Analysis'!TJ151</f>
        <v>0.23090909090909084</v>
      </c>
      <c r="HU151" s="48"/>
      <c r="HV151" s="18">
        <f>'Investment Analysis'!TS151</f>
        <v>1.9936134453781513</v>
      </c>
      <c r="HW151" s="15">
        <f>'Investment Analysis'!TQ151</f>
        <v>0.29812772842223412</v>
      </c>
      <c r="HX151" s="48"/>
      <c r="HY151" s="18">
        <f>'Investment Analysis'!TZ151</f>
        <v>0.84210526315789469</v>
      </c>
      <c r="HZ151" s="15">
        <f>'Investment Analysis'!TX151</f>
        <v>-0.28571428571428575</v>
      </c>
      <c r="IA151" s="48"/>
      <c r="IB151" s="18">
        <f>'Investment Analysis'!UG151</f>
        <v>0</v>
      </c>
      <c r="IC151" s="15">
        <f>'Investment Analysis'!UE151</f>
        <v>0</v>
      </c>
      <c r="ID151" s="48"/>
      <c r="IE151" s="18">
        <f>'Investment Analysis'!UN151</f>
        <v>0</v>
      </c>
      <c r="IF151" s="15">
        <f>'Investment Analysis'!UL151</f>
        <v>0</v>
      </c>
      <c r="IG151" s="48"/>
      <c r="IH151" s="18">
        <f>'Investment Analysis'!UU151</f>
        <v>0</v>
      </c>
      <c r="II151" s="15">
        <f>'Investment Analysis'!US151</f>
        <v>0</v>
      </c>
      <c r="IJ151" s="48"/>
      <c r="IK151" s="18">
        <f>'Investment Analysis'!VB151</f>
        <v>0</v>
      </c>
      <c r="IL151" s="15">
        <f>'Investment Analysis'!UZ151</f>
        <v>0</v>
      </c>
      <c r="IM151" s="48"/>
      <c r="IN151" s="18">
        <f>'Investment Analysis'!VI151</f>
        <v>0</v>
      </c>
      <c r="IO151" s="15">
        <f>'Investment Analysis'!VG151</f>
        <v>0</v>
      </c>
      <c r="IP151" s="18"/>
      <c r="IQ151" s="18"/>
      <c r="IR151" s="18"/>
      <c r="IS151" s="108">
        <f t="shared" si="188"/>
        <v>-1184.9400000006426</v>
      </c>
      <c r="IT151" s="48">
        <f t="shared" si="189"/>
        <v>1211684.3899999997</v>
      </c>
      <c r="IU151" s="101">
        <f t="shared" si="185"/>
        <v>0</v>
      </c>
      <c r="IV151" s="101"/>
      <c r="IW151" s="15">
        <f t="shared" si="186"/>
        <v>0.16787806621459464</v>
      </c>
      <c r="IX151" s="113">
        <f t="shared" si="187"/>
        <v>174175.05999999971</v>
      </c>
      <c r="IY151" s="21">
        <f t="shared" si="159"/>
        <v>0.47501679337020247</v>
      </c>
      <c r="IZ151" s="173">
        <f t="shared" si="160"/>
        <v>392531.49999999965</v>
      </c>
    </row>
    <row r="152" spans="1:260" x14ac:dyDescent="0.2">
      <c r="A152" s="3">
        <f>'Investment Analysis'!A152</f>
        <v>45867</v>
      </c>
      <c r="B152" s="4">
        <f>'Investment Analysis'!B152</f>
        <v>45867</v>
      </c>
      <c r="C152" s="27">
        <f>'Investment Analysis'!C152</f>
        <v>44632.99</v>
      </c>
      <c r="D152" s="14">
        <f>'Investment Analysis'!D152</f>
        <v>-204.56999999999971</v>
      </c>
      <c r="E152" s="15">
        <f>'Investment Analysis'!E152</f>
        <v>-4.5624695010165525E-3</v>
      </c>
      <c r="F152" s="13">
        <f>'Investment Analysis'!G152</f>
        <v>6370.86</v>
      </c>
      <c r="G152" s="14">
        <f>'Investment Analysis'!H152</f>
        <v>-18.930000000000291</v>
      </c>
      <c r="H152" s="15">
        <f>'Investment Analysis'!I152</f>
        <v>-2.9625386749799745E-3</v>
      </c>
      <c r="I152" s="13">
        <f>'Investment Analysis'!K152</f>
        <v>21098.29</v>
      </c>
      <c r="J152" s="14">
        <f>'Investment Analysis'!L152</f>
        <v>-80.290000000000873</v>
      </c>
      <c r="K152" s="15">
        <f>'Investment Analysis'!M152</f>
        <v>-3.7910945870781171E-3</v>
      </c>
      <c r="L152" s="41">
        <f>'Investment Analysis'!T152</f>
        <v>270.43008660849955</v>
      </c>
      <c r="M152" s="21">
        <f>'Investment Analysis'!V152</f>
        <v>-2.1442671094967802E-3</v>
      </c>
      <c r="N152" s="21">
        <f>'Investment Analysis'!W152</f>
        <v>4.5263492286716035E-2</v>
      </c>
      <c r="P152" s="48">
        <f>'Investment Analysis'!Y152</f>
        <v>143091.20000000001</v>
      </c>
      <c r="Q152" s="18"/>
      <c r="R152" s="83"/>
      <c r="S152" s="48">
        <v>4651.1099999999997</v>
      </c>
      <c r="T152" s="18">
        <f>'Investment Analysis'!AH152</f>
        <v>7.7475018708456328E-2</v>
      </c>
      <c r="U152" s="15">
        <f>'Investment Analysis'!AF152</f>
        <v>0.48552527765976811</v>
      </c>
      <c r="V152" s="48">
        <v>7396.44</v>
      </c>
      <c r="W152" s="18">
        <f>'Investment Analysis'!AO152</f>
        <v>0.12363290537327616</v>
      </c>
      <c r="X152" s="15">
        <f>'Investment Analysis'!AM152</f>
        <v>0.27043010752688157</v>
      </c>
      <c r="Y152" s="48">
        <v>9658.15</v>
      </c>
      <c r="Z152" s="18">
        <f t="shared" si="161"/>
        <v>-3.1861467522052961E-2</v>
      </c>
      <c r="AA152" s="15">
        <f>'Investment Analysis'!GM152</f>
        <v>2.2751322751322738E-2</v>
      </c>
      <c r="AB152" s="48">
        <v>2680.28</v>
      </c>
      <c r="AC152" s="18">
        <f t="shared" si="156"/>
        <v>4.8882012767555389</v>
      </c>
      <c r="AD152" s="15">
        <f>'Investment Analysis'!AT152</f>
        <v>0.32773595830920671</v>
      </c>
      <c r="AE152" s="48">
        <v>11784.63</v>
      </c>
      <c r="AF152" s="18">
        <f>'Investment Analysis'!BC152</f>
        <v>8.4137323081443782E-2</v>
      </c>
      <c r="AG152" s="15">
        <f>'Investment Analysis'!BA152</f>
        <v>0.65078299776286364</v>
      </c>
      <c r="AH152" s="48"/>
      <c r="AI152" s="18">
        <f t="shared" si="157"/>
        <v>0</v>
      </c>
      <c r="AJ152" s="15">
        <f>'Investment Analysis'!BH152</f>
        <v>0</v>
      </c>
      <c r="AK152" s="54">
        <v>5391.48</v>
      </c>
      <c r="AL152" s="18">
        <f t="shared" si="139"/>
        <v>2.2210761632440863</v>
      </c>
      <c r="AM152" s="15">
        <f>'Investment Analysis'!BO152</f>
        <v>0.27820815089255646</v>
      </c>
      <c r="AN152" s="54">
        <v>6073.96</v>
      </c>
      <c r="AO152" s="18">
        <f t="shared" si="154"/>
        <v>6.7745603448275862</v>
      </c>
      <c r="AP152" s="15">
        <f>'Investment Analysis'!BV152</f>
        <v>0.19162640901771338</v>
      </c>
      <c r="AQ152" s="48">
        <v>5054.8500000000004</v>
      </c>
      <c r="AR152" s="18">
        <f t="shared" si="155"/>
        <v>2.8109699999999997</v>
      </c>
      <c r="AS152" s="15">
        <f>'Investment Analysis'!CC152</f>
        <v>0</v>
      </c>
      <c r="AT152" s="48">
        <v>5194.5600000000004</v>
      </c>
      <c r="AU152" s="18">
        <f>'Investment Analysis'!CL152</f>
        <v>-9.0512223515715931E-2</v>
      </c>
      <c r="AV152" s="15">
        <f>'Investment Analysis'!CJ152</f>
        <v>3.3741316572940772E-2</v>
      </c>
      <c r="AW152" s="48">
        <v>18291.650000000001</v>
      </c>
      <c r="AX152" s="18">
        <f t="shared" si="140"/>
        <v>5.4495141090266666E-2</v>
      </c>
      <c r="AY152" s="15">
        <f>'Investment Analysis'!CQ152</f>
        <v>7.6898532227185706E-2</v>
      </c>
      <c r="AZ152" s="48">
        <v>16309.64</v>
      </c>
      <c r="BA152" s="18">
        <f>'Investment Analysis'!CZ152</f>
        <v>2.816523605150207E-2</v>
      </c>
      <c r="BB152" s="15">
        <f>'Investment Analysis'!CX152</f>
        <v>0.19222395023328148</v>
      </c>
      <c r="BC152" s="48">
        <v>9651.07</v>
      </c>
      <c r="BD152" s="18">
        <f t="shared" si="158"/>
        <v>2.9489164425854</v>
      </c>
      <c r="BE152" s="15">
        <f>'Investment Analysis'!DE152</f>
        <v>-5.0754458161865544E-2</v>
      </c>
      <c r="BF152" s="48">
        <v>4669.0600000000004</v>
      </c>
      <c r="BG152" s="18">
        <f>'Investment Analysis'!DN152</f>
        <v>0.18074003795066426</v>
      </c>
      <c r="BH152" s="15">
        <f>'Investment Analysis'!DL152</f>
        <v>0.12751981879954707</v>
      </c>
      <c r="BI152" s="48">
        <v>2835.33</v>
      </c>
      <c r="BJ152" s="18">
        <f>'Investment Analysis'!EB152</f>
        <v>0.11472960860472076</v>
      </c>
      <c r="BK152" s="15">
        <f>'Investment Analysis'!DZ152</f>
        <v>0.99092849519743897</v>
      </c>
      <c r="BL152" s="54">
        <v>11875.87</v>
      </c>
      <c r="BM152" s="18">
        <f>'Investment Analysis'!EI152</f>
        <v>8.8123644251626887E-2</v>
      </c>
      <c r="BN152" s="15">
        <f>'Investment Analysis'!EG152</f>
        <v>0.90822634331906804</v>
      </c>
      <c r="BO152" s="48">
        <v>10570.93</v>
      </c>
      <c r="BP152" s="18">
        <f>'Investment Analysis'!DU152</f>
        <v>0.14942226890756316</v>
      </c>
      <c r="BQ152" s="15">
        <f>'Investment Analysis'!DS152</f>
        <v>0</v>
      </c>
      <c r="BR152" s="48">
        <v>11835.85</v>
      </c>
      <c r="BS152" s="18">
        <f>'Investment Analysis'!EP152</f>
        <v>0.15202156334231809</v>
      </c>
      <c r="BT152" s="15">
        <f>'Investment Analysis'!EN152</f>
        <v>0.98667493027579778</v>
      </c>
      <c r="BU152" s="48">
        <v>14514.77</v>
      </c>
      <c r="BV152" s="18">
        <f t="shared" si="142"/>
        <v>0.51532978866603851</v>
      </c>
      <c r="BW152" s="15">
        <f>'Investment Analysis'!EU152</f>
        <v>0.15439702091091381</v>
      </c>
      <c r="BX152" s="48">
        <v>21271.84</v>
      </c>
      <c r="BY152" s="18">
        <f t="shared" si="148"/>
        <v>-0.68640800000000002</v>
      </c>
      <c r="BZ152" s="15">
        <f>'Investment Analysis'!FB152</f>
        <v>0</v>
      </c>
      <c r="CA152" s="48">
        <v>21790.07</v>
      </c>
      <c r="CB152" s="18">
        <f t="shared" si="144"/>
        <v>-6.0772844827586221E-2</v>
      </c>
      <c r="CC152" s="15">
        <f>'Investment Analysis'!FI152</f>
        <v>2.0311442112390027E-2</v>
      </c>
      <c r="CD152" s="54">
        <v>10214.57</v>
      </c>
      <c r="CE152" s="18">
        <f>'Investment Analysis'!FR152</f>
        <v>0.12572938456457119</v>
      </c>
      <c r="CF152" s="15">
        <f>'Investment Analysis'!FP152</f>
        <v>0.75868593051255584</v>
      </c>
      <c r="CG152" s="48">
        <v>4796.79</v>
      </c>
      <c r="CH152" s="18">
        <f>'Investment Analysis'!FR152</f>
        <v>0.12572938456457119</v>
      </c>
      <c r="CI152" s="15">
        <f>'Investment Analysis'!FW152</f>
        <v>2.1242758150630519E-2</v>
      </c>
      <c r="CJ152" s="48"/>
      <c r="CK152" s="18">
        <f t="shared" si="149"/>
        <v>0</v>
      </c>
      <c r="CL152" s="15">
        <f>'Investment Analysis'!GD152</f>
        <v>0</v>
      </c>
      <c r="CM152" s="48">
        <v>37948.080000000002</v>
      </c>
      <c r="CN152" s="18">
        <f t="shared" si="162"/>
        <v>0.52096513026052116</v>
      </c>
      <c r="CO152" s="15">
        <f>'Investment Analysis'!GT152</f>
        <v>-6.6055045871559664E-2</v>
      </c>
      <c r="CP152" s="48">
        <v>6424</v>
      </c>
      <c r="CQ152" s="18">
        <f t="shared" si="163"/>
        <v>-0.70143565575865741</v>
      </c>
      <c r="CR152" s="15">
        <f>'Investment Analysis'!HG152</f>
        <v>0.80439301162856025</v>
      </c>
      <c r="CS152" s="48">
        <v>3860</v>
      </c>
      <c r="CT152" s="18">
        <f t="shared" si="164"/>
        <v>-0.82918540021949227</v>
      </c>
      <c r="CU152" s="15">
        <f>'Investment Analysis'!HN152</f>
        <v>22.020161290322584</v>
      </c>
      <c r="CV152" s="48">
        <v>9653.0499999999993</v>
      </c>
      <c r="CW152" s="18">
        <f t="shared" si="165"/>
        <v>-0.66492354686984745</v>
      </c>
      <c r="CX152" s="15">
        <f>'Investment Analysis'!IB152</f>
        <v>0.65731822474032087</v>
      </c>
      <c r="CY152" s="48">
        <v>11896.8</v>
      </c>
      <c r="CZ152" s="18">
        <f t="shared" si="166"/>
        <v>-0.33481688565837298</v>
      </c>
      <c r="DA152" s="15">
        <f>'Investment Analysis'!II152</f>
        <v>0.69954285714285724</v>
      </c>
      <c r="DB152" s="48">
        <v>6521</v>
      </c>
      <c r="DC152" s="18">
        <f t="shared" si="167"/>
        <v>0.1567697015388709</v>
      </c>
      <c r="DD152" s="15">
        <f>'Investment Analysis'!IP152</f>
        <v>4.0935364186682284</v>
      </c>
      <c r="DE152" s="48">
        <v>23607</v>
      </c>
      <c r="DF152" s="18">
        <f>'Investment Analysis'!IY152</f>
        <v>0.53123175715119664</v>
      </c>
      <c r="DG152" s="15">
        <f>'Investment Analysis'!IW152</f>
        <v>3.3117808219178082</v>
      </c>
      <c r="DH152" s="48">
        <v>21000</v>
      </c>
      <c r="DI152" s="18">
        <f t="shared" si="168"/>
        <v>2.2451477314872048</v>
      </c>
      <c r="DJ152" s="15">
        <f>'Investment Analysis'!JD152</f>
        <v>0.41585760517799358</v>
      </c>
      <c r="DK152" s="48">
        <v>25628.5</v>
      </c>
      <c r="DL152" s="18">
        <f t="shared" si="169"/>
        <v>0.12657699239527012</v>
      </c>
      <c r="DM152" s="15">
        <f>'Investment Analysis'!JK152</f>
        <v>0.26034571786864702</v>
      </c>
      <c r="DN152" s="48">
        <v>1128.8</v>
      </c>
      <c r="DO152" s="18">
        <f t="shared" si="170"/>
        <v>3.893235158766678E-2</v>
      </c>
      <c r="DP152" s="15">
        <f>'Investment Analysis'!HU152</f>
        <v>2.1010989010989007</v>
      </c>
      <c r="DQ152" s="48">
        <v>2619.25</v>
      </c>
      <c r="DR152" s="18">
        <f t="shared" si="171"/>
        <v>-0.91161633203981773</v>
      </c>
      <c r="DS152" s="15">
        <f>'Investment Analysis'!JR152</f>
        <v>-0.39598447781339641</v>
      </c>
      <c r="DT152" s="48">
        <v>29382</v>
      </c>
      <c r="DU152" s="18">
        <f t="shared" si="191"/>
        <v>10.364213438735177</v>
      </c>
      <c r="DV152" s="15">
        <f>'Investment Analysis'!JY152</f>
        <v>-0.15810276679841895</v>
      </c>
      <c r="DW152" s="48">
        <v>13776</v>
      </c>
      <c r="DX152" s="18">
        <f t="shared" si="172"/>
        <v>1.0266940451745379E-2</v>
      </c>
      <c r="DY152" s="15">
        <f>'Investment Analysis'!KF152</f>
        <v>1.0266940451745343E-2</v>
      </c>
      <c r="DZ152" s="48">
        <v>5136</v>
      </c>
      <c r="EA152" s="18">
        <f t="shared" si="173"/>
        <v>-0.74332833583208391</v>
      </c>
      <c r="EB152" s="15">
        <f>'Investment Analysis'!KM152</f>
        <v>4.1838862559241701</v>
      </c>
      <c r="EC152" s="48">
        <v>9425</v>
      </c>
      <c r="ED152" s="18">
        <f>'Investment Analysis'!KV152</f>
        <v>0.7168316831683168</v>
      </c>
      <c r="EE152" s="15">
        <f>'Investment Analysis'!KT152</f>
        <v>-0.33816793893129776</v>
      </c>
      <c r="EF152" s="48">
        <v>23895</v>
      </c>
      <c r="EG152" s="18">
        <f t="shared" si="174"/>
        <v>3.4013605442176869E-3</v>
      </c>
      <c r="EH152" s="15">
        <f>'Investment Analysis'!LH152</f>
        <v>0.4819983254256211</v>
      </c>
      <c r="EI152" s="48">
        <v>8209.5</v>
      </c>
      <c r="EJ152" s="18">
        <f>'Investment Analysis'!LQ152</f>
        <v>0.61488300728807066</v>
      </c>
      <c r="EK152" s="15">
        <f>'Investment Analysis'!LO152</f>
        <v>0.44342857142857139</v>
      </c>
      <c r="EL152" s="48">
        <v>24015</v>
      </c>
      <c r="EM152" s="18" t="e">
        <f t="shared" si="190"/>
        <v>#DIV/0!</v>
      </c>
      <c r="EN152" s="15">
        <f>'Investment Analysis'!LX152</f>
        <v>0.73081081081081101</v>
      </c>
      <c r="EO152" s="48">
        <v>14190</v>
      </c>
      <c r="EP152" s="68">
        <f t="shared" si="143"/>
        <v>3.1018726591760299</v>
      </c>
      <c r="EQ152" s="15">
        <f>'Investment Analysis'!MC152</f>
        <v>-0.38471910112359553</v>
      </c>
      <c r="ER152" s="48">
        <v>5550</v>
      </c>
      <c r="ES152" s="18">
        <f>'Investment Analysis'!LX152</f>
        <v>0.73081081081081101</v>
      </c>
      <c r="ET152" s="15">
        <f>'Investment Analysis'!LA152</f>
        <v>-0.2950090365633255</v>
      </c>
      <c r="EU152" s="48">
        <v>46156.5</v>
      </c>
      <c r="EV152" s="18">
        <f>'Investment Analysis'!ML152</f>
        <v>2.3447951012717851</v>
      </c>
      <c r="EW152" s="15">
        <f>'Investment Analysis'!MJ152</f>
        <v>8.5700808625336933</v>
      </c>
      <c r="EX152" s="48">
        <v>63869</v>
      </c>
      <c r="EY152" s="18">
        <f t="shared" si="175"/>
        <v>-3.3715344755853097E-2</v>
      </c>
      <c r="EZ152" s="15">
        <f>'Investment Analysis'!MQ152</f>
        <v>0.19364575059571085</v>
      </c>
      <c r="FA152" s="48">
        <v>12376</v>
      </c>
      <c r="FB152" s="18">
        <f t="shared" si="176"/>
        <v>-0.19531859557867359</v>
      </c>
      <c r="FC152" s="15">
        <f>'Investment Analysis'!MX152</f>
        <v>-0.25874460948730238</v>
      </c>
      <c r="FD152" s="48">
        <v>18921.7</v>
      </c>
      <c r="FE152" s="18">
        <f t="shared" si="177"/>
        <v>0.19215841933492103</v>
      </c>
      <c r="FF152" s="15">
        <f>'Investment Analysis'!NE152</f>
        <v>0.99534952387982578</v>
      </c>
      <c r="FG152" s="48">
        <v>10836</v>
      </c>
      <c r="FH152" s="18">
        <f t="shared" si="178"/>
        <v>8.3752093802345051E-3</v>
      </c>
      <c r="FI152" s="15">
        <f>'Investment Analysis'!NL152</f>
        <v>-0.95220325526002381</v>
      </c>
      <c r="FJ152" s="48">
        <v>44286.9</v>
      </c>
      <c r="FK152" s="18">
        <f t="shared" si="179"/>
        <v>1.3252110635080645</v>
      </c>
      <c r="FL152" s="15">
        <f>'Investment Analysis'!NS152</f>
        <v>3.8203428571428568</v>
      </c>
      <c r="FM152" s="48">
        <v>2936.25</v>
      </c>
      <c r="FN152" s="18">
        <f t="shared" si="180"/>
        <v>-0.88430076088626897</v>
      </c>
      <c r="FO152" s="15">
        <f>'Investment Analysis'!NZ152</f>
        <v>0.11373463814292223</v>
      </c>
      <c r="FP152" s="48">
        <v>25900</v>
      </c>
      <c r="FQ152" s="18">
        <f t="shared" si="181"/>
        <v>0.38502673796791442</v>
      </c>
      <c r="FR152" s="15">
        <f>'Investment Analysis'!OG152</f>
        <v>-0.98852306465192541</v>
      </c>
      <c r="FS152" s="48">
        <v>67224</v>
      </c>
      <c r="FT152" s="18">
        <f t="shared" si="182"/>
        <v>1.6395735783490886</v>
      </c>
      <c r="FU152" s="15">
        <f>'Investment Analysis'!ON152</f>
        <v>4.2786808009422845</v>
      </c>
      <c r="FV152" s="48">
        <v>13220</v>
      </c>
      <c r="FW152" s="18">
        <f t="shared" si="183"/>
        <v>-0.14155844155844155</v>
      </c>
      <c r="FX152" s="15">
        <f>'Investment Analysis'!OU152</f>
        <v>-0.14155844155844155</v>
      </c>
      <c r="FY152" s="48">
        <v>19640</v>
      </c>
      <c r="FZ152" s="18">
        <f t="shared" si="184"/>
        <v>6.8988978092257444E-2</v>
      </c>
      <c r="GA152" s="15">
        <f>'Investment Analysis'!PB152</f>
        <v>3.8344615384615386</v>
      </c>
      <c r="GB152" s="48">
        <v>20423.25</v>
      </c>
      <c r="GC152" s="18">
        <f>'Investment Analysis'!PK152</f>
        <v>0.30210873619279877</v>
      </c>
      <c r="GD152" s="15">
        <f>'Investment Analysis'!PI152</f>
        <v>-0.21794945433658813</v>
      </c>
      <c r="GE152" s="48">
        <v>11364</v>
      </c>
      <c r="GF152" s="18">
        <f>'Investment Analysis'!PY152</f>
        <v>0.84600389863547776</v>
      </c>
      <c r="GG152" s="15">
        <f>'Investment Analysis'!PW152</f>
        <v>8.6009174311926603E-2</v>
      </c>
      <c r="GH152" s="48">
        <v>20946.8</v>
      </c>
      <c r="GI152" s="18">
        <f>'Investment Analysis'!QF152</f>
        <v>0.15208094294356939</v>
      </c>
      <c r="GJ152" s="15">
        <f>'Investment Analysis'!QD152</f>
        <v>-0.3452680873766264</v>
      </c>
      <c r="GK152" s="48">
        <v>22428</v>
      </c>
      <c r="GL152" s="18">
        <f>'Investment Analysis'!QM152</f>
        <v>0.28461538461538449</v>
      </c>
      <c r="GM152" s="15">
        <f>'Investment Analysis'!QK152</f>
        <v>-0.33466135458167329</v>
      </c>
      <c r="GN152" s="48">
        <v>9945</v>
      </c>
      <c r="GO152" s="18">
        <f>'Investment Analysis'!QT152</f>
        <v>-3.7456445993031336E-2</v>
      </c>
      <c r="GP152" s="15">
        <f>'Investment Analysis'!QR152</f>
        <v>-0.98653063214607872</v>
      </c>
      <c r="GQ152" s="48">
        <v>5135.8999999999996</v>
      </c>
      <c r="GR152" s="18">
        <f>'Investment Analysis'!RA152</f>
        <v>0.22476501838986507</v>
      </c>
      <c r="GS152" s="15">
        <f>'Investment Analysis'!QY152</f>
        <v>-0.15099150141643058</v>
      </c>
      <c r="GT152" s="48">
        <v>49500</v>
      </c>
      <c r="GU152" s="18">
        <f>'Investment Analysis'!RH152</f>
        <v>0.96040404040404048</v>
      </c>
      <c r="GV152" s="15">
        <f>'Investment Analysis'!RF152</f>
        <v>4.8174551739036599E-2</v>
      </c>
      <c r="GW152" s="48">
        <v>12066.5</v>
      </c>
      <c r="GX152" s="18">
        <f>'Investment Analysis'!RO152</f>
        <v>0.22676901179341202</v>
      </c>
      <c r="GY152" s="15">
        <f>'Investment Analysis'!RM152</f>
        <v>0.11944521755264866</v>
      </c>
      <c r="GZ152" s="48">
        <v>3216</v>
      </c>
      <c r="HA152" s="18">
        <f>'Investment Analysis'!RV152</f>
        <v>-0.22840690978886763</v>
      </c>
      <c r="HB152" s="15">
        <f>'Investment Analysis'!RT152</f>
        <v>9.8360655737704764E-2</v>
      </c>
      <c r="HC152" s="48">
        <v>23436</v>
      </c>
      <c r="HD152" s="18">
        <f>'Investment Analysis'!SC152</f>
        <v>1.0658468861562875</v>
      </c>
      <c r="HE152" s="15">
        <f>'Investment Analysis'!SA152</f>
        <v>0.17420712460544122</v>
      </c>
      <c r="HF152" s="48">
        <v>7235</v>
      </c>
      <c r="HG152" s="18">
        <f>'Investment Analysis'!SJ152</f>
        <v>-5.1769331585845291E-2</v>
      </c>
      <c r="HH152" s="15">
        <f>'Investment Analysis'!SH152</f>
        <v>0.15760000000000005</v>
      </c>
      <c r="HI152" s="48">
        <v>4200</v>
      </c>
      <c r="HJ152" s="18">
        <f>'Investment Analysis'!SM152</f>
        <v>-0.13223140495867763</v>
      </c>
      <c r="HK152" s="15">
        <f>'Investment Analysis'!SK152</f>
        <v>0</v>
      </c>
      <c r="HL152" s="48">
        <v>13252.5</v>
      </c>
      <c r="HM152" s="18">
        <f>'Investment Analysis'!SP152</f>
        <v>0</v>
      </c>
      <c r="HN152" s="15">
        <f>'Investment Analysis'!SN152</f>
        <v>-0.13008713784918086</v>
      </c>
      <c r="HO152" s="48">
        <v>15366.3</v>
      </c>
      <c r="HP152" s="18">
        <f>'Investment Analysis'!TE152</f>
        <v>2.8628205128205129</v>
      </c>
      <c r="HQ152" s="15">
        <f>'Investment Analysis'!TC152</f>
        <v>0.49269259351003225</v>
      </c>
      <c r="HR152" s="48">
        <v>7890</v>
      </c>
      <c r="HS152" s="18">
        <f>'Investment Analysis'!TL152</f>
        <v>0.55162241887905605</v>
      </c>
      <c r="HT152" s="15">
        <f>'Investment Analysis'!TJ152</f>
        <v>0.19545454545454549</v>
      </c>
      <c r="HU152" s="48"/>
      <c r="HV152" s="18">
        <f>'Investment Analysis'!TS152</f>
        <v>1.9630252100840337</v>
      </c>
      <c r="HW152" s="15">
        <f>'Investment Analysis'!TQ152</f>
        <v>0.28486367909746174</v>
      </c>
      <c r="HX152" s="48"/>
      <c r="HY152" s="18">
        <f>'Investment Analysis'!TZ152</f>
        <v>0.84210526315789469</v>
      </c>
      <c r="HZ152" s="15">
        <f>'Investment Analysis'!TX152</f>
        <v>-0.28571428571428575</v>
      </c>
      <c r="IA152" s="48"/>
      <c r="IB152" s="18">
        <f>'Investment Analysis'!UG152</f>
        <v>0</v>
      </c>
      <c r="IC152" s="15">
        <f>'Investment Analysis'!UE152</f>
        <v>0</v>
      </c>
      <c r="ID152" s="48"/>
      <c r="IE152" s="18">
        <f>'Investment Analysis'!UN152</f>
        <v>0</v>
      </c>
      <c r="IF152" s="15">
        <f>'Investment Analysis'!UL152</f>
        <v>0</v>
      </c>
      <c r="IG152" s="48"/>
      <c r="IH152" s="18">
        <f>'Investment Analysis'!UU152</f>
        <v>0</v>
      </c>
      <c r="II152" s="15">
        <f>'Investment Analysis'!US152</f>
        <v>0</v>
      </c>
      <c r="IJ152" s="48"/>
      <c r="IK152" s="18">
        <f>'Investment Analysis'!VB152</f>
        <v>0</v>
      </c>
      <c r="IL152" s="15">
        <f>'Investment Analysis'!UZ152</f>
        <v>0</v>
      </c>
      <c r="IM152" s="48"/>
      <c r="IN152" s="18">
        <f>'Investment Analysis'!VI152</f>
        <v>0</v>
      </c>
      <c r="IO152" s="15">
        <f>'Investment Analysis'!VG152</f>
        <v>0</v>
      </c>
      <c r="IP152" s="18"/>
      <c r="IQ152" s="18"/>
      <c r="IR152" s="18"/>
      <c r="IS152" s="108">
        <f t="shared" si="188"/>
        <v>-16443.70999999973</v>
      </c>
      <c r="IT152" s="48">
        <f t="shared" si="189"/>
        <v>1195240.68</v>
      </c>
      <c r="IU152" s="101">
        <f t="shared" si="185"/>
        <v>0</v>
      </c>
      <c r="IV152" s="101"/>
      <c r="IW152" s="15">
        <f t="shared" si="186"/>
        <v>0.15202884970682623</v>
      </c>
      <c r="IX152" s="113">
        <f t="shared" si="187"/>
        <v>157731.34999999998</v>
      </c>
      <c r="IY152" s="21">
        <f t="shared" si="159"/>
        <v>0.45511765560594808</v>
      </c>
      <c r="IZ152" s="173">
        <f t="shared" si="160"/>
        <v>376087.78999999992</v>
      </c>
    </row>
    <row r="153" spans="1:260" x14ac:dyDescent="0.2">
      <c r="A153" s="3">
        <f>'Investment Analysis'!A153</f>
        <v>45868</v>
      </c>
      <c r="B153" s="4">
        <f>'Investment Analysis'!B153</f>
        <v>45868</v>
      </c>
      <c r="C153" s="27">
        <f>'Investment Analysis'!C153</f>
        <v>44461.279999999999</v>
      </c>
      <c r="D153" s="14">
        <f>'Investment Analysis'!D153</f>
        <v>-171.70999999999913</v>
      </c>
      <c r="E153" s="15">
        <f>'Investment Analysis'!E153</f>
        <v>-3.8471543134349531E-3</v>
      </c>
      <c r="F153" s="13">
        <f>'Investment Analysis'!G153</f>
        <v>6362.9</v>
      </c>
      <c r="G153" s="14">
        <f>'Investment Analysis'!H153</f>
        <v>-7.9600000000000364</v>
      </c>
      <c r="H153" s="15">
        <f>'Investment Analysis'!I153</f>
        <v>-1.249438851269693E-3</v>
      </c>
      <c r="I153" s="13">
        <f>'Investment Analysis'!K153</f>
        <v>21129.67</v>
      </c>
      <c r="J153" s="14">
        <f>'Investment Analysis'!L153</f>
        <v>31.379999999997381</v>
      </c>
      <c r="K153" s="15">
        <f>'Investment Analysis'!M153</f>
        <v>1.4873243281800269E-3</v>
      </c>
      <c r="L153" s="41">
        <f>'Investment Analysis'!T153</f>
        <v>270.19589126513665</v>
      </c>
      <c r="M153" s="21">
        <f>'Investment Analysis'!V153</f>
        <v>-8.6601068061610423E-4</v>
      </c>
      <c r="N153" s="21">
        <f>'Investment Analysis'!W153</f>
        <v>4.435828293833765E-2</v>
      </c>
      <c r="P153" s="48">
        <f>'Investment Analysis'!Y153</f>
        <v>143091.20000000001</v>
      </c>
      <c r="Q153" s="18"/>
      <c r="R153" s="83"/>
      <c r="S153" s="48">
        <v>4680.1899999999996</v>
      </c>
      <c r="T153" s="18">
        <f>'Investment Analysis'!AH153</f>
        <v>8.4210062948452805E-2</v>
      </c>
      <c r="U153" s="15">
        <f>'Investment Analysis'!AF153</f>
        <v>0.49481094859501118</v>
      </c>
      <c r="V153" s="48">
        <v>7405.84</v>
      </c>
      <c r="W153" s="18">
        <f>'Investment Analysis'!AO153</f>
        <v>0.12505943889681403</v>
      </c>
      <c r="X153" s="15">
        <f>'Investment Analysis'!AM153</f>
        <v>0.27204301075268811</v>
      </c>
      <c r="Y153" s="48">
        <v>9693.1299999999992</v>
      </c>
      <c r="Z153" s="18">
        <f t="shared" si="161"/>
        <v>-2.8355052125100321E-2</v>
      </c>
      <c r="AA153" s="15">
        <f>'Investment Analysis'!GM153</f>
        <v>2.6455026455026457E-2</v>
      </c>
      <c r="AB153" s="48">
        <v>2697.82</v>
      </c>
      <c r="AC153" s="18">
        <f t="shared" ref="AC153:AC184" si="192">IF(AB153&gt;0,(AB153+8000+5000-AC$5)/AC$5,0)</f>
        <v>4.8947878332707475</v>
      </c>
      <c r="AD153" s="15">
        <f>'Investment Analysis'!AT153</f>
        <v>0.3364215402431962</v>
      </c>
      <c r="AE153" s="48">
        <v>11769.72</v>
      </c>
      <c r="AF153" s="18">
        <f>'Investment Analysis'!BC153</f>
        <v>8.2766051226798601E-2</v>
      </c>
      <c r="AG153" s="15">
        <f>'Investment Analysis'!BA153</f>
        <v>0.64869500372856093</v>
      </c>
      <c r="AH153" s="48"/>
      <c r="AI153" s="18">
        <f t="shared" ref="AI153:AI184" si="193">IF(AH153&gt;0,(AH153-5000+20000+20000-AI$5)/AI$5,0)</f>
        <v>0</v>
      </c>
      <c r="AJ153" s="15">
        <f>'Investment Analysis'!BH153</f>
        <v>0</v>
      </c>
      <c r="AK153" s="48">
        <v>5433.39</v>
      </c>
      <c r="AL153" s="18">
        <f t="shared" ref="AL153:AL216" si="194">IF(AK153&gt;0,(AK153+7000-AL$5)/AL$5,0)</f>
        <v>2.2319703665193655</v>
      </c>
      <c r="AM153" s="15">
        <f>'Investment Analysis'!BO153</f>
        <v>0.28814415628157614</v>
      </c>
      <c r="AN153" s="48">
        <v>6095.85</v>
      </c>
      <c r="AO153" s="18">
        <f t="shared" si="154"/>
        <v>6.7792780172413787</v>
      </c>
      <c r="AP153" s="15">
        <f>'Investment Analysis'!BV153</f>
        <v>0.19592055823939894</v>
      </c>
      <c r="AQ153" s="48">
        <v>5096.5600000000004</v>
      </c>
      <c r="AR153" s="18">
        <f t="shared" si="155"/>
        <v>2.819312</v>
      </c>
      <c r="AS153" s="15">
        <f>'Investment Analysis'!CC153</f>
        <v>0</v>
      </c>
      <c r="AT153" s="48">
        <v>5189.57</v>
      </c>
      <c r="AU153" s="18">
        <f>'Investment Analysis'!CL153</f>
        <v>-9.1385331781140874E-2</v>
      </c>
      <c r="AV153" s="15">
        <f>'Investment Analysis'!CJ153</f>
        <v>3.2748924909030711E-2</v>
      </c>
      <c r="AW153" s="48">
        <v>18383.79</v>
      </c>
      <c r="AX153" s="18">
        <f t="shared" ref="AX153:AX216" si="195">IF(AW153&gt;0,(AW153+2000-AX$5)/AX$5,0)</f>
        <v>5.9283375773008413E-2</v>
      </c>
      <c r="AY153" s="15">
        <f>'Investment Analysis'!CQ153</f>
        <v>8.2322910019144921E-2</v>
      </c>
      <c r="AZ153" s="48">
        <v>16237.3</v>
      </c>
      <c r="BA153" s="18">
        <f>'Investment Analysis'!CZ153</f>
        <v>2.3605150214592151E-2</v>
      </c>
      <c r="BB153" s="15">
        <f>'Investment Analysis'!CX153</f>
        <v>0.18693623639191284</v>
      </c>
      <c r="BC153" s="48">
        <v>9534.85</v>
      </c>
      <c r="BD153" s="18">
        <f t="shared" ref="BD153:BD184" si="196">IF(BC153&gt;0,(BC153-10000+30000+10000-BD$5)/BD$5,0)</f>
        <v>2.937341898217309</v>
      </c>
      <c r="BE153" s="15">
        <f>'Investment Analysis'!DE153</f>
        <v>-6.2185642432555983E-2</v>
      </c>
      <c r="BF153" s="48">
        <v>4641.8599999999997</v>
      </c>
      <c r="BG153" s="18">
        <f>'Investment Analysis'!DN153</f>
        <v>0.17386148007590146</v>
      </c>
      <c r="BH153" s="15">
        <f>'Investment Analysis'!DL153</f>
        <v>0.12095130237825602</v>
      </c>
      <c r="BI153" s="48">
        <v>2878.65</v>
      </c>
      <c r="BJ153" s="18">
        <f>'Investment Analysis'!EB153</f>
        <v>0.13175978488198398</v>
      </c>
      <c r="BK153" s="15">
        <f>'Investment Analysis'!DZ153</f>
        <v>1.0213447171824976</v>
      </c>
      <c r="BL153" s="48">
        <v>11958.73</v>
      </c>
      <c r="BM153" s="18">
        <f>'Investment Analysis'!EI153</f>
        <v>9.5715835140997657E-2</v>
      </c>
      <c r="BN153" s="15">
        <f>'Investment Analysis'!EG153</f>
        <v>0.92154065620542058</v>
      </c>
      <c r="BO153" s="48">
        <v>11906.01</v>
      </c>
      <c r="BP153" s="18">
        <f>'Investment Analysis'!DU153</f>
        <v>0.14233193277310929</v>
      </c>
      <c r="BQ153" s="15">
        <f>'Investment Analysis'!DS153</f>
        <v>0</v>
      </c>
      <c r="BR153" s="48">
        <v>11906.01</v>
      </c>
      <c r="BS153" s="18">
        <f>'Investment Analysis'!EP153</f>
        <v>0.15884995507637012</v>
      </c>
      <c r="BT153" s="15">
        <f>'Investment Analysis'!EN153</f>
        <v>0.99845057328788311</v>
      </c>
      <c r="BU153" s="48">
        <v>14417.52</v>
      </c>
      <c r="BV153" s="18">
        <f t="shared" ref="BV153:BV216" si="197">IF(BU153&gt;0,(BU153+8000-BV$5)/BV$5,0)</f>
        <v>0.50878449320231534</v>
      </c>
      <c r="BW153" s="15">
        <f>'Investment Analysis'!EU153</f>
        <v>0.14666284732168447</v>
      </c>
      <c r="BX153" s="48">
        <v>20670.63</v>
      </c>
      <c r="BY153" s="18">
        <f t="shared" si="148"/>
        <v>-0.71646849999999995</v>
      </c>
      <c r="BZ153" s="15">
        <f>'Investment Analysis'!FB153</f>
        <v>0</v>
      </c>
      <c r="CA153" s="48">
        <v>21544.26</v>
      </c>
      <c r="CB153" s="18">
        <f t="shared" si="144"/>
        <v>-7.1368103448275932E-2</v>
      </c>
      <c r="CC153" s="15">
        <f>'Investment Analysis'!FI153</f>
        <v>8.8016249153690437E-3</v>
      </c>
      <c r="CD153" s="48">
        <v>10249.030000000001</v>
      </c>
      <c r="CE153" s="18">
        <f>'Investment Analysis'!FR153</f>
        <v>0.12952768908950787</v>
      </c>
      <c r="CF153" s="15">
        <f>'Investment Analysis'!FP153</f>
        <v>0.76461988304093564</v>
      </c>
      <c r="CG153" s="48">
        <v>4737.03</v>
      </c>
      <c r="CH153" s="18">
        <f>'Investment Analysis'!FR153</f>
        <v>0.12952768908950787</v>
      </c>
      <c r="CI153" s="15">
        <f>'Investment Analysis'!FW153</f>
        <v>8.5198227876860152E-3</v>
      </c>
      <c r="CJ153" s="48"/>
      <c r="CK153" s="18">
        <f t="shared" si="149"/>
        <v>0</v>
      </c>
      <c r="CL153" s="15">
        <f>'Investment Analysis'!GD153</f>
        <v>0</v>
      </c>
      <c r="CM153" s="48">
        <v>38252.410000000003</v>
      </c>
      <c r="CN153" s="18">
        <f t="shared" si="162"/>
        <v>0.53316272545090193</v>
      </c>
      <c r="CO153" s="15">
        <f>'Investment Analysis'!GT153</f>
        <v>-5.8348623853211004E-2</v>
      </c>
      <c r="CP153" s="48">
        <v>6380.8</v>
      </c>
      <c r="CQ153" s="18">
        <f t="shared" si="163"/>
        <v>-0.7034434359067312</v>
      </c>
      <c r="CR153" s="15">
        <f>'Investment Analysis'!HG153</f>
        <v>0.79225886186169336</v>
      </c>
      <c r="CS153" s="48">
        <v>3660</v>
      </c>
      <c r="CT153" s="18">
        <f t="shared" si="164"/>
        <v>-0.83803589761744612</v>
      </c>
      <c r="CU153" s="15">
        <f>'Investment Analysis'!HN153</f>
        <v>22.391129032258064</v>
      </c>
      <c r="CV153" s="48">
        <v>9859.85</v>
      </c>
      <c r="CW153" s="18">
        <f t="shared" si="165"/>
        <v>-0.65774510995018831</v>
      </c>
      <c r="CX153" s="15">
        <f>'Investment Analysis'!IB153</f>
        <v>0.69282341831916905</v>
      </c>
      <c r="CY153" s="48">
        <v>12104.8</v>
      </c>
      <c r="CZ153" s="18">
        <f t="shared" si="166"/>
        <v>-0.32318702823595197</v>
      </c>
      <c r="DA153" s="15">
        <f>'Investment Analysis'!II153</f>
        <v>0.72925714285714294</v>
      </c>
      <c r="DB153" s="48">
        <v>6463</v>
      </c>
      <c r="DC153" s="18">
        <f t="shared" si="167"/>
        <v>0.14648099693999733</v>
      </c>
      <c r="DD153" s="15">
        <f>'Investment Analysis'!IP153</f>
        <v>4.0482327670376872</v>
      </c>
      <c r="DE153" s="48">
        <v>23325</v>
      </c>
      <c r="DF153" s="18">
        <f>'Investment Analysis'!IY153</f>
        <v>0.51294026075111887</v>
      </c>
      <c r="DG153" s="15">
        <f>'Investment Analysis'!IW153</f>
        <v>3.2602739726027399</v>
      </c>
      <c r="DH153" s="48">
        <v>20856.3</v>
      </c>
      <c r="DI153" s="18">
        <f t="shared" si="168"/>
        <v>2.2229416491531708</v>
      </c>
      <c r="DJ153" s="15">
        <f>'Investment Analysis'!JD153</f>
        <v>0.40616909385113281</v>
      </c>
      <c r="DK153" s="48">
        <v>25662</v>
      </c>
      <c r="DL153" s="18">
        <f t="shared" si="169"/>
        <v>0.12804958459712515</v>
      </c>
      <c r="DM153" s="15">
        <f>'Investment Analysis'!JK153</f>
        <v>0.26199316432663705</v>
      </c>
      <c r="DN153" s="48">
        <v>1119</v>
      </c>
      <c r="DO153" s="18">
        <f t="shared" si="170"/>
        <v>2.9912563276576161E-2</v>
      </c>
      <c r="DP153" s="15">
        <f>'Investment Analysis'!HU153</f>
        <v>2.0741758241758244</v>
      </c>
      <c r="DQ153" s="48">
        <v>2542.75</v>
      </c>
      <c r="DR153" s="18">
        <f t="shared" si="171"/>
        <v>-0.91419773915977731</v>
      </c>
      <c r="DS153" s="15">
        <f>'Investment Analysis'!JR153</f>
        <v>-0.44187615994600982</v>
      </c>
      <c r="DT153" s="48">
        <v>30306</v>
      </c>
      <c r="DU153" s="18">
        <f t="shared" si="191"/>
        <v>10.729430830039526</v>
      </c>
      <c r="DV153" s="15">
        <f>'Investment Analysis'!JY153</f>
        <v>-0.17786561264822126</v>
      </c>
      <c r="DW153" s="48">
        <v>13636</v>
      </c>
      <c r="DX153" s="18">
        <f t="shared" si="172"/>
        <v>0</v>
      </c>
      <c r="DY153" s="15">
        <f>'Investment Analysis'!KF153</f>
        <v>0</v>
      </c>
      <c r="DZ153" s="48">
        <v>5074</v>
      </c>
      <c r="EA153" s="18">
        <f t="shared" si="173"/>
        <v>-0.7464267866066967</v>
      </c>
      <c r="EB153" s="15">
        <f>'Investment Analysis'!KM153</f>
        <v>4.4981042654028434</v>
      </c>
      <c r="EC153" s="48">
        <v>9295</v>
      </c>
      <c r="ED153" s="18">
        <f>'Investment Analysis'!KV153</f>
        <v>0.63762376237623752</v>
      </c>
      <c r="EE153" s="15">
        <f>'Investment Analysis'!KT153</f>
        <v>-0.36870229007633593</v>
      </c>
      <c r="EF153" s="48">
        <v>24012</v>
      </c>
      <c r="EG153" s="18">
        <f t="shared" si="174"/>
        <v>8.3144368858654571E-3</v>
      </c>
      <c r="EH153" s="15">
        <f>'Investment Analysis'!LH153</f>
        <v>0.48925481440133972</v>
      </c>
      <c r="EI153" s="48">
        <v>8019.05</v>
      </c>
      <c r="EJ153" s="18">
        <f>'Investment Analysis'!LQ153</f>
        <v>0.57741976729318523</v>
      </c>
      <c r="EK153" s="15">
        <f>'Investment Analysis'!LO153</f>
        <v>0.40994285714285722</v>
      </c>
      <c r="EL153" s="48">
        <v>23130</v>
      </c>
      <c r="EM153" s="18" t="e">
        <f t="shared" si="190"/>
        <v>#DIV/0!</v>
      </c>
      <c r="EN153" s="15">
        <f>'Investment Analysis'!LX153</f>
        <v>0.66702702702702699</v>
      </c>
      <c r="EO153" s="48">
        <v>13685</v>
      </c>
      <c r="EP153" s="68">
        <f t="shared" si="143"/>
        <v>2.9505617977528091</v>
      </c>
      <c r="EQ153" s="15">
        <f>'Investment Analysis'!MC153</f>
        <v>-0.41662921348314602</v>
      </c>
      <c r="ER153" s="48">
        <v>4625</v>
      </c>
      <c r="ES153" s="18">
        <f>'Investment Analysis'!LX153</f>
        <v>0.66702702702702699</v>
      </c>
      <c r="ET153" s="15">
        <f>'Investment Analysis'!LA153</f>
        <v>-0.26664813012651195</v>
      </c>
      <c r="EU153" s="48">
        <v>49159.5</v>
      </c>
      <c r="EV153" s="18">
        <f>'Investment Analysis'!ML153</f>
        <v>2.5624116815826654</v>
      </c>
      <c r="EW153" s="15">
        <f>'Investment Analysis'!MJ153</f>
        <v>9.1927223719676547</v>
      </c>
      <c r="EX153" s="48">
        <v>64761.5</v>
      </c>
      <c r="EY153" s="18">
        <f t="shared" si="175"/>
        <v>-2.021256477173872E-2</v>
      </c>
      <c r="EZ153" s="15">
        <f>'Investment Analysis'!MQ153</f>
        <v>0.21032565528196973</v>
      </c>
      <c r="FA153" s="48">
        <v>11960</v>
      </c>
      <c r="FB153" s="18">
        <f t="shared" si="176"/>
        <v>-0.2223667100130039</v>
      </c>
      <c r="FC153" s="15">
        <f>'Investment Analysis'!MX153</f>
        <v>-0.28366075706756116</v>
      </c>
      <c r="FD153" s="48">
        <v>19148.5</v>
      </c>
      <c r="FE153" s="18">
        <f t="shared" si="177"/>
        <v>0.20644791391020545</v>
      </c>
      <c r="FF153" s="15">
        <f>'Investment Analysis'!NE153</f>
        <v>1.0192662582121503</v>
      </c>
      <c r="FG153" s="48">
        <v>10494</v>
      </c>
      <c r="FH153" s="18">
        <f t="shared" si="178"/>
        <v>-2.3450586264656615E-2</v>
      </c>
      <c r="FI153" s="15">
        <f>'Investment Analysis'!NL153</f>
        <v>-0.95371179039301313</v>
      </c>
      <c r="FJ153" s="48">
        <v>45850</v>
      </c>
      <c r="FK153" s="18">
        <f t="shared" si="179"/>
        <v>1.4072790658602148</v>
      </c>
      <c r="FL153" s="15">
        <f>'Investment Analysis'!NS153</f>
        <v>3.9904761904761905</v>
      </c>
      <c r="FM153" s="48">
        <v>2947.95</v>
      </c>
      <c r="FN153" s="18">
        <f t="shared" si="180"/>
        <v>-0.88383973709822961</v>
      </c>
      <c r="FO153" s="15">
        <f>'Investment Analysis'!NZ153</f>
        <v>0.11817250796540744</v>
      </c>
      <c r="FP153" s="48">
        <v>24500</v>
      </c>
      <c r="FQ153" s="18">
        <f t="shared" si="181"/>
        <v>0.31016042780748665</v>
      </c>
      <c r="FR153" s="15">
        <f>'Investment Analysis'!OG153</f>
        <v>-0.98914343953560513</v>
      </c>
      <c r="FS153" s="48">
        <v>67557</v>
      </c>
      <c r="FT153" s="18">
        <f t="shared" si="182"/>
        <v>1.6526489383632241</v>
      </c>
      <c r="FU153" s="15">
        <f>'Investment Analysis'!ON153</f>
        <v>4.304829210836278</v>
      </c>
      <c r="FV153" s="48">
        <v>12145.5</v>
      </c>
      <c r="FW153" s="18">
        <f t="shared" si="183"/>
        <v>-0.21133116883116884</v>
      </c>
      <c r="FX153" s="15">
        <f>'Investment Analysis'!OU153</f>
        <v>-0.20649350649350648</v>
      </c>
      <c r="FY153" s="48">
        <v>19800</v>
      </c>
      <c r="FZ153" s="18">
        <f t="shared" si="184"/>
        <v>7.7697645938222884E-2</v>
      </c>
      <c r="GA153" s="15">
        <f>'Investment Analysis'!PB153</f>
        <v>3.8738461538461539</v>
      </c>
      <c r="GB153" s="48">
        <v>20559</v>
      </c>
      <c r="GC153" s="18">
        <f>'Investment Analysis'!PK153</f>
        <v>0.31076363984124711</v>
      </c>
      <c r="GD153" s="15">
        <f>'Investment Analysis'!PI153</f>
        <v>-0.21275129236071219</v>
      </c>
      <c r="GE153" s="48">
        <v>10932</v>
      </c>
      <c r="GF153" s="18">
        <f>'Investment Analysis'!PY153</f>
        <v>0.77582846003898631</v>
      </c>
      <c r="GG153" s="15">
        <f>'Investment Analysis'!PW153</f>
        <v>4.4724770642201692E-2</v>
      </c>
      <c r="GH153" s="48">
        <v>20929.3</v>
      </c>
      <c r="GI153" s="18">
        <f>'Investment Analysis'!QF153</f>
        <v>0.27610305622196724</v>
      </c>
      <c r="GJ153" s="15">
        <f>'Investment Analysis'!QD153</f>
        <v>-0.27478585613088707</v>
      </c>
      <c r="GK153" s="48">
        <v>22708</v>
      </c>
      <c r="GL153" s="18">
        <f>'Investment Analysis'!QM153</f>
        <v>0.22307692307692309</v>
      </c>
      <c r="GM153" s="15">
        <f>'Investment Analysis'!QK153</f>
        <v>-0.36653386454183257</v>
      </c>
      <c r="GN153" s="48">
        <v>10035</v>
      </c>
      <c r="GO153" s="18">
        <f>'Investment Analysis'!QT153</f>
        <v>-2.8745644599303143E-2</v>
      </c>
      <c r="GP153" s="15">
        <f>'Investment Analysis'!QR153</f>
        <v>-0.98640873741436896</v>
      </c>
      <c r="GQ153" s="48">
        <v>5005</v>
      </c>
      <c r="GR153" s="18">
        <f>'Investment Analysis'!RA153</f>
        <v>0.1409889660809153</v>
      </c>
      <c r="GS153" s="15">
        <f>'Investment Analysis'!QY153</f>
        <v>-0.20906515580736545</v>
      </c>
      <c r="GT153" s="48">
        <v>51762.5</v>
      </c>
      <c r="GU153" s="18">
        <f>'Investment Analysis'!RH153</f>
        <v>0.9688888888888888</v>
      </c>
      <c r="GV153" s="15">
        <f>'Investment Analysis'!RF153</f>
        <v>5.2711168718945725E-2</v>
      </c>
      <c r="GW153" s="48">
        <v>12145.5</v>
      </c>
      <c r="GX153" s="18">
        <f>'Investment Analysis'!RO153</f>
        <v>0.23480073200488003</v>
      </c>
      <c r="GY153" s="15">
        <f>'Investment Analysis'!RM153</f>
        <v>0.12677428332869461</v>
      </c>
      <c r="GZ153" s="48">
        <v>3084</v>
      </c>
      <c r="HA153" s="18">
        <f>'Investment Analysis'!RV153</f>
        <v>-0.26007677543186181</v>
      </c>
      <c r="HB153" s="15">
        <f>'Investment Analysis'!RT153</f>
        <v>5.3278688524590119E-2</v>
      </c>
      <c r="HC153" s="48">
        <v>23791.5</v>
      </c>
      <c r="HD153" s="18">
        <f>'Investment Analysis'!SC153</f>
        <v>1.0971836572788578</v>
      </c>
      <c r="HE153" s="15">
        <f>'Investment Analysis'!SA153</f>
        <v>0.19201863820832715</v>
      </c>
      <c r="HF153" s="48">
        <v>7085</v>
      </c>
      <c r="HG153" s="18">
        <f>'Investment Analysis'!SJ153</f>
        <v>-7.1428571428571425E-2</v>
      </c>
      <c r="HH153" s="15">
        <f>'Investment Analysis'!SH153</f>
        <v>0.1336</v>
      </c>
      <c r="HI153" s="48">
        <v>4080</v>
      </c>
      <c r="HJ153" s="18">
        <f>'Investment Analysis'!SM153</f>
        <v>-2.8571428571428595E-2</v>
      </c>
      <c r="HK153" s="15">
        <f>'Investment Analysis'!SK153</f>
        <v>0</v>
      </c>
      <c r="HL153" s="48">
        <v>12795</v>
      </c>
      <c r="HM153" s="18">
        <f>'Investment Analysis'!SP153</f>
        <v>0</v>
      </c>
      <c r="HN153" s="15">
        <f>'Investment Analysis'!SN153</f>
        <v>-2.7705417890812489E-2</v>
      </c>
      <c r="HO153" s="48">
        <v>15516.75</v>
      </c>
      <c r="HP153" s="18">
        <f>'Investment Analysis'!TE153</f>
        <v>2.9006410256410255</v>
      </c>
      <c r="HQ153" s="15">
        <f>'Investment Analysis'!TC153</f>
        <v>0.50730740648996797</v>
      </c>
      <c r="HR153" s="48">
        <v>7950</v>
      </c>
      <c r="HS153" s="18">
        <f>'Investment Analysis'!TL153</f>
        <v>0.56342182890855452</v>
      </c>
      <c r="HT153" s="15">
        <f>'Investment Analysis'!TJ153</f>
        <v>0.20454545454545461</v>
      </c>
      <c r="HU153" s="48"/>
      <c r="HV153" s="18">
        <f>'Investment Analysis'!TS153</f>
        <v>1.9633613445378151</v>
      </c>
      <c r="HW153" s="15">
        <f>'Investment Analysis'!TQ153</f>
        <v>0.28500943788125033</v>
      </c>
      <c r="HX153" s="48"/>
      <c r="HY153" s="18">
        <f>'Investment Analysis'!TZ153</f>
        <v>0.74853801169590661</v>
      </c>
      <c r="HZ153" s="15">
        <f>'Investment Analysis'!TX153</f>
        <v>-0.32199546485260766</v>
      </c>
      <c r="IA153" s="48"/>
      <c r="IB153" s="18">
        <f>'Investment Analysis'!UG153</f>
        <v>0</v>
      </c>
      <c r="IC153" s="15">
        <f>'Investment Analysis'!UE153</f>
        <v>0</v>
      </c>
      <c r="ID153" s="48"/>
      <c r="IE153" s="18">
        <f>'Investment Analysis'!UN153</f>
        <v>0</v>
      </c>
      <c r="IF153" s="15">
        <f>'Investment Analysis'!UL153</f>
        <v>0</v>
      </c>
      <c r="IG153" s="48"/>
      <c r="IH153" s="18">
        <f>'Investment Analysis'!UU153</f>
        <v>0</v>
      </c>
      <c r="II153" s="15">
        <f>'Investment Analysis'!US153</f>
        <v>0</v>
      </c>
      <c r="IJ153" s="48"/>
      <c r="IK153" s="18">
        <f>'Investment Analysis'!VB153</f>
        <v>0</v>
      </c>
      <c r="IL153" s="15">
        <f>'Investment Analysis'!UZ153</f>
        <v>0</v>
      </c>
      <c r="IM153" s="48"/>
      <c r="IN153" s="18">
        <f>'Investment Analysis'!VI153</f>
        <v>0</v>
      </c>
      <c r="IO153" s="15">
        <f>'Investment Analysis'!VG153</f>
        <v>0</v>
      </c>
      <c r="IP153" s="18"/>
      <c r="IQ153" s="18"/>
      <c r="IR153" s="18"/>
      <c r="IS153" s="108">
        <f t="shared" si="188"/>
        <v>3688.7200000004377</v>
      </c>
      <c r="IT153" s="48">
        <f t="shared" si="189"/>
        <v>1198929.4000000004</v>
      </c>
      <c r="IU153" s="101">
        <f t="shared" si="185"/>
        <v>0</v>
      </c>
      <c r="IV153" s="101"/>
      <c r="IW153" s="15">
        <f t="shared" si="186"/>
        <v>0.15558421050536522</v>
      </c>
      <c r="IX153" s="113">
        <f t="shared" si="187"/>
        <v>161420.07000000041</v>
      </c>
      <c r="IY153" s="21">
        <f t="shared" si="159"/>
        <v>0.4595815112354727</v>
      </c>
      <c r="IZ153" s="173">
        <f t="shared" si="160"/>
        <v>379776.51000000036</v>
      </c>
    </row>
    <row r="154" spans="1:260" x14ac:dyDescent="0.2">
      <c r="A154" s="3">
        <f>'Investment Analysis'!A154</f>
        <v>45869</v>
      </c>
      <c r="B154" s="4">
        <f>'Investment Analysis'!B154</f>
        <v>45869</v>
      </c>
      <c r="C154" s="27">
        <f>'Investment Analysis'!C154</f>
        <v>44130.98</v>
      </c>
      <c r="D154" s="14">
        <f>'Investment Analysis'!D154</f>
        <v>-330.29999999999563</v>
      </c>
      <c r="E154" s="15">
        <f>'Investment Analysis'!E154</f>
        <v>-7.4289359190737566E-3</v>
      </c>
      <c r="F154" s="13">
        <f>'Investment Analysis'!G154</f>
        <v>6339.39</v>
      </c>
      <c r="G154" s="14">
        <f>'Investment Analysis'!H154</f>
        <v>-23.509999999999309</v>
      </c>
      <c r="H154" s="15">
        <f>'Investment Analysis'!I154</f>
        <v>-3.6948561190650979E-3</v>
      </c>
      <c r="I154" s="13">
        <f>'Investment Analysis'!K154</f>
        <v>21122.45</v>
      </c>
      <c r="J154" s="14">
        <f>'Investment Analysis'!L154</f>
        <v>-7.2199999999975262</v>
      </c>
      <c r="K154" s="15">
        <f>'Investment Analysis'!M154</f>
        <v>-3.4169961007424757E-4</v>
      </c>
      <c r="L154" s="41">
        <f>'Investment Analysis'!T154</f>
        <v>269.56498492213404</v>
      </c>
      <c r="M154" s="21">
        <f>'Investment Analysis'!V154</f>
        <v>-2.3349960654416987E-3</v>
      </c>
      <c r="N154" s="21">
        <f>'Investment Analysis'!W154</f>
        <v>4.191971045676518E-2</v>
      </c>
      <c r="P154" s="48">
        <f>'Investment Analysis'!Y154</f>
        <v>143091.20000000001</v>
      </c>
      <c r="Q154" s="18"/>
      <c r="R154" s="83"/>
      <c r="S154" s="48">
        <v>4703.18</v>
      </c>
      <c r="T154" s="18">
        <f>'Investment Analysis'!AH154</f>
        <v>8.9536470484659084E-2</v>
      </c>
      <c r="U154" s="15">
        <f>'Investment Analysis'!AF154</f>
        <v>0.50215451841961511</v>
      </c>
      <c r="V154" s="48">
        <v>7534.17</v>
      </c>
      <c r="W154" s="18">
        <f>'Investment Analysis'!AO154</f>
        <v>0.14455539705183068</v>
      </c>
      <c r="X154" s="15">
        <f>'Investment Analysis'!AM154</f>
        <v>0.29408602150537627</v>
      </c>
      <c r="Y154" s="48">
        <v>9738.1</v>
      </c>
      <c r="Z154" s="18">
        <f t="shared" si="161"/>
        <v>-2.3847233360064116E-2</v>
      </c>
      <c r="AA154" s="15">
        <f>'Investment Analysis'!GM154</f>
        <v>3.1216931216931212E-2</v>
      </c>
      <c r="AB154" s="48">
        <v>2716.52</v>
      </c>
      <c r="AC154" s="18">
        <f t="shared" si="192"/>
        <v>4.9018099887345103</v>
      </c>
      <c r="AD154" s="15">
        <f>'Investment Analysis'!AT154</f>
        <v>0.34568616097278509</v>
      </c>
      <c r="AE154" s="48">
        <v>11727.13</v>
      </c>
      <c r="AF154" s="18">
        <f>'Investment Analysis'!BC154</f>
        <v>7.8848131642098016E-2</v>
      </c>
      <c r="AG154" s="15">
        <f>'Investment Analysis'!BA154</f>
        <v>0.64272930648769577</v>
      </c>
      <c r="AH154" s="48"/>
      <c r="AI154" s="18">
        <f t="shared" si="193"/>
        <v>0</v>
      </c>
      <c r="AJ154" s="15">
        <f>'Investment Analysis'!BH154</f>
        <v>0</v>
      </c>
      <c r="AK154" s="48">
        <v>5414.92</v>
      </c>
      <c r="AL154" s="18">
        <f t="shared" si="194"/>
        <v>2.2271692227709905</v>
      </c>
      <c r="AM154" s="15">
        <f>'Investment Analysis'!BO154</f>
        <v>0.28376557763556753</v>
      </c>
      <c r="AN154" s="48">
        <v>6076.7</v>
      </c>
      <c r="AO154" s="18">
        <f t="shared" si="154"/>
        <v>6.7751508620689647</v>
      </c>
      <c r="AP154" s="15">
        <f>'Investment Analysis'!BV154</f>
        <v>0.19216317767042415</v>
      </c>
      <c r="AQ154" s="48">
        <v>5058.82</v>
      </c>
      <c r="AR154" s="18">
        <f t="shared" si="155"/>
        <v>2.8117640000000002</v>
      </c>
      <c r="AS154" s="15">
        <f>'Investment Analysis'!CC154</f>
        <v>0</v>
      </c>
      <c r="AT154" s="48">
        <v>5076.54</v>
      </c>
      <c r="AU154" s="18">
        <f>'Investment Analysis'!CL154</f>
        <v>-9.1385331781140874E-2</v>
      </c>
      <c r="AV154" s="15">
        <f>'Investment Analysis'!CJ154</f>
        <v>3.2748924909030711E-2</v>
      </c>
      <c r="AW154" s="48">
        <v>18194.099999999999</v>
      </c>
      <c r="AX154" s="18">
        <f t="shared" si="195"/>
        <v>4.9425765213324251E-2</v>
      </c>
      <c r="AY154" s="15">
        <f>'Investment Analysis'!CQ154</f>
        <v>7.115507338864073E-2</v>
      </c>
      <c r="AZ154" s="48">
        <v>16037.32</v>
      </c>
      <c r="BA154" s="18">
        <f>'Investment Analysis'!CZ154</f>
        <v>1.0997854077253127E-2</v>
      </c>
      <c r="BB154" s="15">
        <f>'Investment Analysis'!CX154</f>
        <v>0.1723172628304821</v>
      </c>
      <c r="BC154" s="48">
        <v>9418.6299999999992</v>
      </c>
      <c r="BD154" s="18">
        <f t="shared" si="196"/>
        <v>2.9257673538492179</v>
      </c>
      <c r="BE154" s="15">
        <f>'Investment Analysis'!DE154</f>
        <v>-7.361682670324643E-2</v>
      </c>
      <c r="BF154" s="48">
        <v>4602.47</v>
      </c>
      <c r="BG154" s="18">
        <f>'Investment Analysis'!DN154</f>
        <v>0.16389943074003804</v>
      </c>
      <c r="BH154" s="15">
        <f>'Investment Analysis'!DL154</f>
        <v>0.11143827859569654</v>
      </c>
      <c r="BI154" s="48">
        <v>2831.53</v>
      </c>
      <c r="BJ154" s="18">
        <f>'Investment Analysis'!EB154</f>
        <v>0.11323573349267999</v>
      </c>
      <c r="BK154" s="15">
        <f>'Investment Analysis'!DZ154</f>
        <v>0.98826040554962657</v>
      </c>
      <c r="BL154" s="48">
        <v>11940.97</v>
      </c>
      <c r="BM154" s="18">
        <f>'Investment Analysis'!EI154</f>
        <v>9.4088937093275454E-2</v>
      </c>
      <c r="BN154" s="15">
        <f>'Investment Analysis'!EG154</f>
        <v>0.91868758915834514</v>
      </c>
      <c r="BO154" s="48">
        <v>10423.61</v>
      </c>
      <c r="BP154" s="18">
        <f>'Investment Analysis'!DU154</f>
        <v>0.13340336134453779</v>
      </c>
      <c r="BQ154" s="15">
        <f>'Investment Analysis'!DS154</f>
        <v>0</v>
      </c>
      <c r="BR154" s="48">
        <v>12228.17</v>
      </c>
      <c r="BS154" s="18">
        <f>'Investment Analysis'!EP154</f>
        <v>0.19020664869721476</v>
      </c>
      <c r="BT154" s="15">
        <f>'Investment Analysis'!EN154</f>
        <v>1.0525255655407497</v>
      </c>
      <c r="BU154" s="48">
        <v>14417.52</v>
      </c>
      <c r="BV154" s="18">
        <f t="shared" si="197"/>
        <v>0.50878449320231534</v>
      </c>
      <c r="BW154" s="15">
        <f>'Investment Analysis'!EU154</f>
        <v>0.14666284732168447</v>
      </c>
      <c r="BX154" s="48">
        <v>20605.04</v>
      </c>
      <c r="BY154" s="18">
        <f t="shared" si="148"/>
        <v>-0.71974799999999994</v>
      </c>
      <c r="BZ154" s="15">
        <f>'Investment Analysis'!FB154</f>
        <v>0</v>
      </c>
      <c r="CA154" s="48">
        <v>21457.51</v>
      </c>
      <c r="CB154" s="18">
        <f t="shared" si="144"/>
        <v>-7.5107327586206959E-2</v>
      </c>
      <c r="CC154" s="15">
        <f>'Investment Analysis'!FI154</f>
        <v>4.7393364928910147E-3</v>
      </c>
      <c r="CD154" s="48">
        <v>10166.11</v>
      </c>
      <c r="CE154" s="18">
        <f>'Investment Analysis'!FR154</f>
        <v>0.12038973907299354</v>
      </c>
      <c r="CF154" s="15">
        <f>'Investment Analysis'!FP154</f>
        <v>0.75034399724802203</v>
      </c>
      <c r="CG154" s="48">
        <v>4774.91</v>
      </c>
      <c r="CH154" s="18">
        <f>'Investment Analysis'!FR154</f>
        <v>0.12038973907299354</v>
      </c>
      <c r="CI154" s="15">
        <f>'Investment Analysis'!FW154</f>
        <v>1.6585255026695375E-2</v>
      </c>
      <c r="CJ154" s="48"/>
      <c r="CK154" s="18">
        <f t="shared" si="149"/>
        <v>0</v>
      </c>
      <c r="CL154" s="15">
        <f>'Investment Analysis'!GD154</f>
        <v>0</v>
      </c>
      <c r="CM154" s="48">
        <v>38252.410000000003</v>
      </c>
      <c r="CN154" s="18">
        <f t="shared" si="162"/>
        <v>0.53316272545090193</v>
      </c>
      <c r="CO154" s="15">
        <f>'Investment Analysis'!GT154</f>
        <v>-6.5321100917431235E-2</v>
      </c>
      <c r="CP154" s="48">
        <v>6165.4</v>
      </c>
      <c r="CQ154" s="18">
        <f t="shared" si="163"/>
        <v>-0.71345445081171022</v>
      </c>
      <c r="CR154" s="15">
        <f>'Investment Analysis'!HG154</f>
        <v>0.73175664288523112</v>
      </c>
      <c r="CS154" s="48">
        <v>3600</v>
      </c>
      <c r="CT154" s="18">
        <f t="shared" si="164"/>
        <v>-0.84069104683683227</v>
      </c>
      <c r="CU154" s="15">
        <f>'Investment Analysis'!HN154</f>
        <v>22.66935483870968</v>
      </c>
      <c r="CV154" s="48">
        <v>9782.85</v>
      </c>
      <c r="CW154" s="18">
        <f t="shared" si="165"/>
        <v>-0.66041793220750822</v>
      </c>
      <c r="CX154" s="15">
        <f>'Investment Analysis'!IB154</f>
        <v>0.67960339943342774</v>
      </c>
      <c r="CY154" s="48">
        <v>11748</v>
      </c>
      <c r="CZ154" s="18">
        <f t="shared" si="166"/>
        <v>-0.34313670673748953</v>
      </c>
      <c r="DA154" s="15">
        <f>'Investment Analysis'!II154</f>
        <v>0.67828571428571427</v>
      </c>
      <c r="DB154" s="48">
        <v>6971.5</v>
      </c>
      <c r="DC154" s="18">
        <f t="shared" si="167"/>
        <v>0.2366845536387423</v>
      </c>
      <c r="DD154" s="15">
        <f>'Investment Analysis'!IP154</f>
        <v>4.4454208162468269</v>
      </c>
      <c r="DE154" s="48">
        <v>22479</v>
      </c>
      <c r="DF154" s="18">
        <f>'Investment Analysis'!IY154</f>
        <v>0.45806577155088551</v>
      </c>
      <c r="DG154" s="15">
        <f>'Investment Analysis'!IW154</f>
        <v>3.1057534246575345</v>
      </c>
      <c r="DH154" s="48">
        <v>23203.200000000001</v>
      </c>
      <c r="DI154" s="18">
        <f t="shared" si="168"/>
        <v>2.5856100877735195</v>
      </c>
      <c r="DJ154" s="15">
        <f>'Investment Analysis'!JD154</f>
        <v>0.56440129449838206</v>
      </c>
      <c r="DK154" s="48">
        <v>26675</v>
      </c>
      <c r="DL154" s="18">
        <f t="shared" si="169"/>
        <v>0.17257901446217416</v>
      </c>
      <c r="DM154" s="15">
        <f>'Investment Analysis'!JK154</f>
        <v>0.31180997811600975</v>
      </c>
      <c r="DN154" s="48">
        <v>1116.4000000000001</v>
      </c>
      <c r="DO154" s="18">
        <f t="shared" si="170"/>
        <v>2.7519558214450152E-2</v>
      </c>
      <c r="DP154" s="15">
        <f>'Investment Analysis'!HU154</f>
        <v>2.0670329670329672</v>
      </c>
      <c r="DQ154" s="48">
        <v>2497.5</v>
      </c>
      <c r="DR154" s="18">
        <f t="shared" si="171"/>
        <v>-0.91572464990720437</v>
      </c>
      <c r="DS154" s="15">
        <f>'Investment Analysis'!JR154</f>
        <v>-0.44660030369495535</v>
      </c>
      <c r="DT154" s="48">
        <v>30126</v>
      </c>
      <c r="DU154" s="18">
        <f t="shared" si="191"/>
        <v>10.658284584980237</v>
      </c>
      <c r="DV154" s="15">
        <f>'Investment Analysis'!JY154</f>
        <v>-0.18181818181818182</v>
      </c>
      <c r="DW154" s="48">
        <v>13503</v>
      </c>
      <c r="DX154" s="18">
        <f t="shared" si="172"/>
        <v>-9.7535934291581115E-3</v>
      </c>
      <c r="DY154" s="15">
        <f>'Investment Analysis'!KF154</f>
        <v>-9.7535934291581756E-3</v>
      </c>
      <c r="DZ154" s="48">
        <v>4860</v>
      </c>
      <c r="EA154" s="18">
        <f t="shared" si="173"/>
        <v>-0.7571214392803598</v>
      </c>
      <c r="EB154" s="15">
        <f>'Investment Analysis'!KM154</f>
        <v>4.2867298578199042</v>
      </c>
      <c r="EC154" s="48">
        <v>8385</v>
      </c>
      <c r="ED154" s="18">
        <f>'Investment Analysis'!KV154</f>
        <v>0.59405940594059414</v>
      </c>
      <c r="EE154" s="15">
        <f>'Investment Analysis'!KT154</f>
        <v>-0.38549618320610685</v>
      </c>
      <c r="EF154" s="48">
        <v>24187.5</v>
      </c>
      <c r="EG154" s="18">
        <f t="shared" si="174"/>
        <v>1.5684051398337114E-2</v>
      </c>
      <c r="EH154" s="15">
        <f>'Investment Analysis'!LH154</f>
        <v>0.50013954786491777</v>
      </c>
      <c r="EI154" s="48">
        <v>8083.4</v>
      </c>
      <c r="EJ154" s="18">
        <f>'Investment Analysis'!LQ154</f>
        <v>0.59007799514128645</v>
      </c>
      <c r="EK154" s="15">
        <f>'Investment Analysis'!LO154</f>
        <v>0.42125714285714283</v>
      </c>
      <c r="EL154" s="48">
        <v>24000</v>
      </c>
      <c r="EM154" s="18" t="e">
        <f t="shared" si="190"/>
        <v>#DIV/0!</v>
      </c>
      <c r="EN154" s="15">
        <f>'Investment Analysis'!LX154</f>
        <v>0.72972972972972971</v>
      </c>
      <c r="EO154" s="48">
        <v>13510</v>
      </c>
      <c r="EP154" s="68">
        <f t="shared" si="143"/>
        <v>2.8981273408239701</v>
      </c>
      <c r="EQ154" s="15">
        <f>'Investment Analysis'!MC154</f>
        <v>-0.39235955056179778</v>
      </c>
      <c r="ER154" s="48">
        <v>4780</v>
      </c>
      <c r="ES154" s="18">
        <f>'Investment Analysis'!LX154</f>
        <v>0.72972972972972971</v>
      </c>
      <c r="ET154" s="15">
        <f>'Investment Analysis'!LA154</f>
        <v>-0.24996524398720982</v>
      </c>
      <c r="EU154" s="48">
        <v>49783.5</v>
      </c>
      <c r="EV154" s="18">
        <f>'Investment Analysis'!ML154</f>
        <v>2.607630711257654</v>
      </c>
      <c r="EW154" s="15">
        <f>'Investment Analysis'!MJ154</f>
        <v>9.322102425876011</v>
      </c>
      <c r="EX154" s="48">
        <v>64570.25</v>
      </c>
      <c r="EY154" s="18">
        <f t="shared" si="175"/>
        <v>-2.3106017625477513E-2</v>
      </c>
      <c r="EZ154" s="15">
        <f>'Investment Analysis'!MQ154</f>
        <v>0.20675138999205719</v>
      </c>
      <c r="FA154" s="48">
        <v>12080</v>
      </c>
      <c r="FB154" s="18">
        <f t="shared" si="176"/>
        <v>-0.21456436931079323</v>
      </c>
      <c r="FC154" s="15">
        <f>'Investment Analysis'!MX154</f>
        <v>-0.27647340680402499</v>
      </c>
      <c r="FD154" s="48">
        <v>18975.599999999999</v>
      </c>
      <c r="FE154" s="18">
        <f t="shared" si="177"/>
        <v>0.19555437946546689</v>
      </c>
      <c r="FF154" s="15">
        <f>'Investment Analysis'!NE154</f>
        <v>1.0010334391378164</v>
      </c>
      <c r="FG154" s="48">
        <v>10332</v>
      </c>
      <c r="FH154" s="18">
        <f t="shared" si="178"/>
        <v>-3.8525963149078725E-2</v>
      </c>
      <c r="FI154" s="15">
        <f>'Investment Analysis'!NL154</f>
        <v>-0.95442635966653433</v>
      </c>
      <c r="FJ154" s="48">
        <v>46220.3</v>
      </c>
      <c r="FK154" s="18">
        <f t="shared" si="179"/>
        <v>1.4267210601478495</v>
      </c>
      <c r="FL154" s="15">
        <f>'Investment Analysis'!NS154</f>
        <v>4.0307809523809519</v>
      </c>
      <c r="FM154" s="48">
        <v>2878.5</v>
      </c>
      <c r="FN154" s="18">
        <f t="shared" si="180"/>
        <v>-0.88657632701954037</v>
      </c>
      <c r="FO154" s="15">
        <f>'Investment Analysis'!NZ154</f>
        <v>9.1829767865270917E-2</v>
      </c>
      <c r="FP154" s="48">
        <v>23700</v>
      </c>
      <c r="FQ154" s="18">
        <f t="shared" si="181"/>
        <v>0.26737967914438504</v>
      </c>
      <c r="FR154" s="15">
        <f>'Investment Analysis'!OG154</f>
        <v>-0.98949793946913633</v>
      </c>
      <c r="FS154" s="48">
        <v>64620</v>
      </c>
      <c r="FT154" s="18">
        <f t="shared" si="182"/>
        <v>1.537326618959272</v>
      </c>
      <c r="FU154" s="15">
        <f>'Investment Analysis'!ON154</f>
        <v>4.0742049469964661</v>
      </c>
      <c r="FV154" s="48">
        <v>11880</v>
      </c>
      <c r="FW154" s="18">
        <f t="shared" si="183"/>
        <v>-0.22857142857142856</v>
      </c>
      <c r="FX154" s="15">
        <f>'Investment Analysis'!OU154</f>
        <v>-0.22857142857142854</v>
      </c>
      <c r="FY154" s="48">
        <v>19696.25</v>
      </c>
      <c r="FZ154" s="18">
        <f t="shared" si="184"/>
        <v>7.2050619131854676E-2</v>
      </c>
      <c r="GA154" s="15">
        <f>'Investment Analysis'!PB154</f>
        <v>3.8483076923076922</v>
      </c>
      <c r="GB154" s="48">
        <v>20611.5</v>
      </c>
      <c r="GC154" s="18">
        <f>'Investment Analysis'!PK154</f>
        <v>0.3141108401472768</v>
      </c>
      <c r="GD154" s="15">
        <f>'Investment Analysis'!PI154</f>
        <v>-0.21074095347501434</v>
      </c>
      <c r="GE154" s="48">
        <v>10908</v>
      </c>
      <c r="GF154" s="18">
        <f>'Investment Analysis'!PY154</f>
        <v>0.77192982456140347</v>
      </c>
      <c r="GG154" s="15">
        <f>'Investment Analysis'!PW154</f>
        <v>4.2431192660550364E-2</v>
      </c>
      <c r="GH154" s="48">
        <v>21939.4</v>
      </c>
      <c r="GI154" s="18">
        <f>'Investment Analysis'!QF154</f>
        <v>0.34385104829456559</v>
      </c>
      <c r="GJ154" s="15">
        <f>'Investment Analysis'!QD154</f>
        <v>-0.23628441862532965</v>
      </c>
      <c r="GK154" s="48">
        <v>22694</v>
      </c>
      <c r="GL154" s="18">
        <f>'Investment Analysis'!QM154</f>
        <v>0.16923076923076921</v>
      </c>
      <c r="GM154" s="15">
        <f>'Investment Analysis'!QK154</f>
        <v>-0.39442231075697204</v>
      </c>
      <c r="GN154" s="48">
        <v>11439</v>
      </c>
      <c r="GO154" s="18">
        <f>'Investment Analysis'!QT154</f>
        <v>0.10714285714285718</v>
      </c>
      <c r="GP154" s="15">
        <f>'Investment Analysis'!QR154</f>
        <v>-0.98450717959969769</v>
      </c>
      <c r="GQ154" s="48">
        <v>5033.05</v>
      </c>
      <c r="GR154" s="18">
        <f>'Investment Analysis'!RA154</f>
        <v>0.11565181855333058</v>
      </c>
      <c r="GS154" s="15">
        <f>'Investment Analysis'!QY154</f>
        <v>-0.22662889518413595</v>
      </c>
      <c r="GT154" s="48">
        <v>52135</v>
      </c>
      <c r="GU154" s="18">
        <f>'Investment Analysis'!RH154</f>
        <v>0.90909090909090906</v>
      </c>
      <c r="GV154" s="15">
        <f>'Investment Analysis'!RF154</f>
        <v>2.0738820479585241E-2</v>
      </c>
      <c r="GW154" s="48">
        <v>12081</v>
      </c>
      <c r="GX154" s="18">
        <f>'Investment Analysis'!RO154</f>
        <v>0.22824318828792195</v>
      </c>
      <c r="GY154" s="15">
        <f>'Investment Analysis'!RM154</f>
        <v>0.12079042582799884</v>
      </c>
      <c r="GZ154" s="48">
        <v>3230</v>
      </c>
      <c r="HA154" s="18">
        <f>'Investment Analysis'!RV154</f>
        <v>-0.22504798464491368</v>
      </c>
      <c r="HB154" s="15">
        <f>'Investment Analysis'!RT154</f>
        <v>0.10314207650273211</v>
      </c>
      <c r="HC154" s="48">
        <v>23752.5</v>
      </c>
      <c r="HD154" s="18">
        <f>'Investment Analysis'!SC154</f>
        <v>1.0937458680417824</v>
      </c>
      <c r="HE154" s="15">
        <f>'Investment Analysis'!SA154</f>
        <v>0.19006463249661801</v>
      </c>
      <c r="HF154" s="48">
        <v>7250</v>
      </c>
      <c r="HG154" s="18">
        <f>'Investment Analysis'!SJ154</f>
        <v>-4.9803407601572723E-2</v>
      </c>
      <c r="HH154" s="15">
        <f>'Investment Analysis'!SH154</f>
        <v>0.16</v>
      </c>
      <c r="HI154" s="48">
        <v>4480</v>
      </c>
      <c r="HJ154" s="18">
        <f>'Investment Analysis'!SM154</f>
        <v>9.8039215686274592E-2</v>
      </c>
      <c r="HK154" s="15">
        <f>'Investment Analysis'!SK154</f>
        <v>0</v>
      </c>
      <c r="HL154" s="48">
        <v>12892.5</v>
      </c>
      <c r="HM154" s="18">
        <f>'Investment Analysis'!SP154</f>
        <v>0</v>
      </c>
      <c r="HN154" s="15">
        <f>'Investment Analysis'!SN154</f>
        <v>0.10037421175171629</v>
      </c>
      <c r="HO154" s="48">
        <v>15682.5</v>
      </c>
      <c r="HP154" s="18">
        <f>'Investment Analysis'!TE154</f>
        <v>2.9423076923076921</v>
      </c>
      <c r="HQ154" s="15">
        <f>'Investment Analysis'!TC154</f>
        <v>0.5234084716373546</v>
      </c>
      <c r="HR154" s="48">
        <v>6600</v>
      </c>
      <c r="HS154" s="18">
        <f>'Investment Analysis'!TL154</f>
        <v>0.29793510324483768</v>
      </c>
      <c r="HT154" s="15">
        <f>'Investment Analysis'!TJ154</f>
        <v>0</v>
      </c>
      <c r="HU154" s="48"/>
      <c r="HV154" s="18">
        <f>'Investment Analysis'!TS154</f>
        <v>2.1512605042016806</v>
      </c>
      <c r="HW154" s="15">
        <f>'Investment Analysis'!TQ154</f>
        <v>0.36648859801913819</v>
      </c>
      <c r="HX154" s="48"/>
      <c r="HY154" s="18">
        <f>'Investment Analysis'!TZ154</f>
        <v>0.7192982456140351</v>
      </c>
      <c r="HZ154" s="15">
        <f>'Investment Analysis'!TX154</f>
        <v>-0.33333333333333337</v>
      </c>
      <c r="IA154" s="48"/>
      <c r="IB154" s="18">
        <f>'Investment Analysis'!UG154</f>
        <v>0</v>
      </c>
      <c r="IC154" s="15">
        <f>'Investment Analysis'!UE154</f>
        <v>0</v>
      </c>
      <c r="ID154" s="48"/>
      <c r="IE154" s="18">
        <f>'Investment Analysis'!UN154</f>
        <v>0</v>
      </c>
      <c r="IF154" s="15">
        <f>'Investment Analysis'!UL154</f>
        <v>0</v>
      </c>
      <c r="IG154" s="48"/>
      <c r="IH154" s="18">
        <f>'Investment Analysis'!UU154</f>
        <v>0</v>
      </c>
      <c r="II154" s="15">
        <f>'Investment Analysis'!US154</f>
        <v>0</v>
      </c>
      <c r="IJ154" s="48"/>
      <c r="IK154" s="18">
        <f>'Investment Analysis'!VB154</f>
        <v>0</v>
      </c>
      <c r="IL154" s="15">
        <f>'Investment Analysis'!UZ154</f>
        <v>0</v>
      </c>
      <c r="IM154" s="48"/>
      <c r="IN154" s="18">
        <f>'Investment Analysis'!VI154</f>
        <v>0</v>
      </c>
      <c r="IO154" s="15">
        <f>'Investment Analysis'!VG154</f>
        <v>0</v>
      </c>
      <c r="IP154" s="18"/>
      <c r="IQ154" s="18"/>
      <c r="IR154" s="18"/>
      <c r="IS154" s="108">
        <f t="shared" si="188"/>
        <v>-1303.2200000002049</v>
      </c>
      <c r="IT154" s="48">
        <f t="shared" si="189"/>
        <v>1197626.1800000002</v>
      </c>
      <c r="IU154" s="101">
        <f t="shared" si="185"/>
        <v>0</v>
      </c>
      <c r="IV154" s="101"/>
      <c r="IW154" s="15">
        <f t="shared" si="186"/>
        <v>0.15432810613857345</v>
      </c>
      <c r="IX154" s="113">
        <f t="shared" si="187"/>
        <v>160116.85000000021</v>
      </c>
      <c r="IY154" s="21">
        <f t="shared" si="159"/>
        <v>0.4580044368211747</v>
      </c>
      <c r="IZ154" s="173">
        <f t="shared" si="160"/>
        <v>378473.29000000015</v>
      </c>
    </row>
    <row r="155" spans="1:260" x14ac:dyDescent="0.2">
      <c r="A155" s="3">
        <f>'Investment Analysis'!A155</f>
        <v>45870</v>
      </c>
      <c r="B155" s="4">
        <f>'Investment Analysis'!B155</f>
        <v>45870</v>
      </c>
      <c r="C155" s="27">
        <f>'Investment Analysis'!C155</f>
        <v>43588.58</v>
      </c>
      <c r="D155" s="14">
        <f>'Investment Analysis'!D155</f>
        <v>-542.40000000000146</v>
      </c>
      <c r="E155" s="15">
        <f>'Investment Analysis'!E155</f>
        <v>-1.2290685590938643E-2</v>
      </c>
      <c r="F155" s="13">
        <f>'Investment Analysis'!G155</f>
        <v>6238.01</v>
      </c>
      <c r="G155" s="14">
        <f>'Investment Analysis'!H155</f>
        <v>-101.38000000000011</v>
      </c>
      <c r="H155" s="15">
        <f>'Investment Analysis'!I155</f>
        <v>-1.5992074947274122E-2</v>
      </c>
      <c r="I155" s="13">
        <f>'Investment Analysis'!K155</f>
        <v>20650.13</v>
      </c>
      <c r="J155" s="14">
        <f>'Investment Analysis'!L155</f>
        <v>-472.31999999999971</v>
      </c>
      <c r="K155" s="15">
        <f>'Investment Analysis'!M155</f>
        <v>-2.2361042398017263E-2</v>
      </c>
      <c r="L155" s="41">
        <f>'Investment Analysis'!T155</f>
        <v>267.27259082686231</v>
      </c>
      <c r="M155" s="21">
        <f>'Investment Analysis'!V155</f>
        <v>-8.5040499452623923E-3</v>
      </c>
      <c r="N155" s="21">
        <f>'Investment Analysis'!W155</f>
        <v>3.305917320008752E-2</v>
      </c>
      <c r="P155" s="48">
        <f>'Investment Analysis'!Y155</f>
        <v>145764.98000000001</v>
      </c>
      <c r="Q155" s="18"/>
      <c r="R155" s="83"/>
      <c r="S155" s="48">
        <v>4549.9399999999996</v>
      </c>
      <c r="T155" s="18">
        <f>'Investment Analysis'!AH155</f>
        <v>6.3608751155522378E-2</v>
      </c>
      <c r="U155" s="15">
        <f>'Investment Analysis'!AF155</f>
        <v>0.4664077198519147</v>
      </c>
      <c r="V155" s="48">
        <v>7318.13</v>
      </c>
      <c r="W155" s="18">
        <f>'Investment Analysis'!AO155</f>
        <v>0.1217308606752258</v>
      </c>
      <c r="X155" s="15">
        <f>'Investment Analysis'!AM155</f>
        <v>0.26827956989247304</v>
      </c>
      <c r="Y155" s="48">
        <v>9719.5300000000007</v>
      </c>
      <c r="Z155" s="18">
        <f t="shared" si="161"/>
        <v>-2.5708700882117016E-2</v>
      </c>
      <c r="AA155" s="15">
        <f>'Investment Analysis'!GM155</f>
        <v>3.8624338624338651E-2</v>
      </c>
      <c r="AB155" s="48">
        <v>2638.78</v>
      </c>
      <c r="AC155" s="18">
        <f t="shared" si="192"/>
        <v>4.8726173488546758</v>
      </c>
      <c r="AD155" s="15">
        <f>'Investment Analysis'!AT155</f>
        <v>0.31905037637521722</v>
      </c>
      <c r="AE155" s="48">
        <v>11435.36</v>
      </c>
      <c r="AF155" s="18">
        <f>'Investment Analysis'!BC155</f>
        <v>6.1658259464224513E-2</v>
      </c>
      <c r="AG155" s="15">
        <f>'Investment Analysis'!BA155</f>
        <v>0.6165548098434005</v>
      </c>
      <c r="AH155" s="48"/>
      <c r="AI155" s="18">
        <f t="shared" si="193"/>
        <v>0</v>
      </c>
      <c r="AJ155" s="15">
        <f>'Investment Analysis'!BH155</f>
        <v>0</v>
      </c>
      <c r="AK155" s="48">
        <v>5268.54</v>
      </c>
      <c r="AL155" s="18">
        <f t="shared" si="194"/>
        <v>2.18911879386535</v>
      </c>
      <c r="AM155" s="15">
        <f>'Investment Analysis'!BO155</f>
        <v>0.26052542943752088</v>
      </c>
      <c r="AN155" s="48">
        <v>5917.06</v>
      </c>
      <c r="AO155" s="18">
        <f t="shared" si="154"/>
        <v>6.7407456896551716</v>
      </c>
      <c r="AP155" s="15">
        <f>'Investment Analysis'!BV155</f>
        <v>0.17149758454106281</v>
      </c>
      <c r="AQ155" s="48">
        <v>4990.97</v>
      </c>
      <c r="AR155" s="18">
        <f t="shared" si="155"/>
        <v>2.7981940000000001</v>
      </c>
      <c r="AS155" s="15">
        <f>'Investment Analysis'!CC155</f>
        <v>0</v>
      </c>
      <c r="AT155" s="48">
        <v>4935.57</v>
      </c>
      <c r="AU155" s="18">
        <f>'Investment Analysis'!CL155</f>
        <v>-0.12776484284051223</v>
      </c>
      <c r="AV155" s="15">
        <f>'Investment Analysis'!CJ155</f>
        <v>-8.6007277538869189E-3</v>
      </c>
      <c r="AW155" s="48">
        <v>17689.07</v>
      </c>
      <c r="AX155" s="18">
        <f t="shared" si="195"/>
        <v>2.3180896949540078E-2</v>
      </c>
      <c r="AY155" s="15">
        <f>'Investment Analysis'!CQ155</f>
        <v>5.1052967453733181E-2</v>
      </c>
      <c r="AZ155" s="48">
        <v>15658.22</v>
      </c>
      <c r="BA155" s="18">
        <f>'Investment Analysis'!CZ155</f>
        <v>-3.755364806866968E-3</v>
      </c>
      <c r="BB155" s="15">
        <f>'Investment Analysis'!CX155</f>
        <v>0.15520995334370147</v>
      </c>
      <c r="BC155" s="48">
        <v>9170.9599999999991</v>
      </c>
      <c r="BD155" s="18">
        <f t="shared" si="196"/>
        <v>2.9011014839159444</v>
      </c>
      <c r="BE155" s="15">
        <f>'Investment Analysis'!DE155</f>
        <v>-8.9620484682213106E-2</v>
      </c>
      <c r="BF155" s="48">
        <v>4522.26</v>
      </c>
      <c r="BG155" s="18">
        <f>'Investment Analysis'!DN155</f>
        <v>0.15417457305502846</v>
      </c>
      <c r="BH155" s="15">
        <f>'Investment Analysis'!DL155</f>
        <v>0.10215175537938841</v>
      </c>
      <c r="BI155" s="48">
        <v>2761.03</v>
      </c>
      <c r="BJ155" s="18">
        <f>'Investment Analysis'!EB155</f>
        <v>9.5608007170600626E-2</v>
      </c>
      <c r="BK155" s="15">
        <f>'Investment Analysis'!DZ155</f>
        <v>0.95677694770544319</v>
      </c>
      <c r="BL155" s="48">
        <v>11548.1</v>
      </c>
      <c r="BM155" s="18">
        <f>'Investment Analysis'!EI155</f>
        <v>6.7787418655097603E-2</v>
      </c>
      <c r="BN155" s="15">
        <f>'Investment Analysis'!EG155</f>
        <v>0.87256300523062291</v>
      </c>
      <c r="BO155" s="48">
        <v>10203.92</v>
      </c>
      <c r="BP155" s="18">
        <f>'Investment Analysis'!DU155</f>
        <v>0.11974789915966393</v>
      </c>
      <c r="BQ155" s="15">
        <f>'Investment Analysis'!DS155</f>
        <v>0</v>
      </c>
      <c r="BR155" s="48">
        <v>11791.74</v>
      </c>
      <c r="BS155" s="18">
        <f>'Investment Analysis'!EP155</f>
        <v>0.15795148247978436</v>
      </c>
      <c r="BT155" s="15">
        <f>'Investment Analysis'!EN155</f>
        <v>0.99690114657576667</v>
      </c>
      <c r="BU155" s="48">
        <v>14149.93</v>
      </c>
      <c r="BV155" s="18">
        <f t="shared" si="197"/>
        <v>0.49077466684614351</v>
      </c>
      <c r="BW155" s="15">
        <f>'Investment Analysis'!EU155</f>
        <v>0.13577771412202813</v>
      </c>
      <c r="BX155" s="48">
        <v>20710.09</v>
      </c>
      <c r="BY155" s="18">
        <f t="shared" si="148"/>
        <v>-0.71449549999999995</v>
      </c>
      <c r="BZ155" s="15">
        <f>'Investment Analysis'!FB155</f>
        <v>0</v>
      </c>
      <c r="CA155" s="48">
        <v>20875.310000000001</v>
      </c>
      <c r="CB155" s="18">
        <f t="shared" si="144"/>
        <v>-0.10020215517241374</v>
      </c>
      <c r="CC155" s="15">
        <f>'Investment Analysis'!FI155</f>
        <v>-1.3540961408259939E-2</v>
      </c>
      <c r="CD155" s="48">
        <v>9805.35</v>
      </c>
      <c r="CE155" s="18">
        <f>'Investment Analysis'!FR155</f>
        <v>9.0608829681823239E-2</v>
      </c>
      <c r="CF155" s="15">
        <f>'Investment Analysis'!FP155</f>
        <v>0.70381836945304443</v>
      </c>
      <c r="CG155" s="48">
        <v>4672.74</v>
      </c>
      <c r="CH155" s="18">
        <f>'Investment Analysis'!FR155</f>
        <v>9.0608829681823239E-2</v>
      </c>
      <c r="CI155" s="15">
        <f>'Investment Analysis'!FW155</f>
        <v>3.8623196637510328E-3</v>
      </c>
      <c r="CJ155" s="48"/>
      <c r="CK155" s="18">
        <f t="shared" si="149"/>
        <v>0</v>
      </c>
      <c r="CL155" s="15">
        <f>'Investment Analysis'!GD155</f>
        <v>0</v>
      </c>
      <c r="CM155" s="48">
        <v>37743.21</v>
      </c>
      <c r="CN155" s="18">
        <f t="shared" si="162"/>
        <v>0.51275390781563124</v>
      </c>
      <c r="CO155" s="15">
        <f>'Investment Analysis'!GT155</f>
        <v>-6.9357798165137638E-2</v>
      </c>
      <c r="CP155" s="48">
        <v>6052.6</v>
      </c>
      <c r="CQ155" s="18">
        <f t="shared" si="163"/>
        <v>-0.7186969878650139</v>
      </c>
      <c r="CR155" s="15">
        <f>'Investment Analysis'!HG155</f>
        <v>0.70007302960507845</v>
      </c>
      <c r="CS155" s="48">
        <v>3610</v>
      </c>
      <c r="CT155" s="18">
        <f t="shared" si="164"/>
        <v>-0.84024852196693456</v>
      </c>
      <c r="CU155" s="15">
        <f>'Investment Analysis'!HN155</f>
        <v>21.866935483870968</v>
      </c>
      <c r="CV155" s="48">
        <v>9554.6</v>
      </c>
      <c r="CW155" s="18">
        <f t="shared" si="165"/>
        <v>-0.66834094104170649</v>
      </c>
      <c r="CX155" s="15">
        <f>'Investment Analysis'!IB155</f>
        <v>0.64041548630783751</v>
      </c>
      <c r="CY155" s="48">
        <v>11545.6</v>
      </c>
      <c r="CZ155" s="18">
        <f t="shared" si="166"/>
        <v>-0.35445345261392225</v>
      </c>
      <c r="DA155" s="15">
        <f>'Investment Analysis'!II155</f>
        <v>0.64937142857142849</v>
      </c>
      <c r="DB155" s="48">
        <v>6745.75</v>
      </c>
      <c r="DC155" s="18">
        <f t="shared" si="167"/>
        <v>0.19663843185950597</v>
      </c>
      <c r="DD155" s="15">
        <f>'Investment Analysis'!IP155</f>
        <v>4.2690880687365746</v>
      </c>
      <c r="DE155" s="48">
        <v>21879</v>
      </c>
      <c r="DF155" s="18">
        <f>'Investment Analysis'!IY155</f>
        <v>0.41914769410391139</v>
      </c>
      <c r="DG155" s="15">
        <f>'Investment Analysis'!IW155</f>
        <v>2.9961643835616441</v>
      </c>
      <c r="DH155" s="48">
        <v>22500.3</v>
      </c>
      <c r="DI155" s="18">
        <f t="shared" si="168"/>
        <v>2.4769903572753118</v>
      </c>
      <c r="DJ155" s="15">
        <f>'Investment Analysis'!JD155</f>
        <v>0.51701051779935281</v>
      </c>
      <c r="DK155" s="48">
        <v>26205.5</v>
      </c>
      <c r="DL155" s="18">
        <f t="shared" si="169"/>
        <v>0.15194074464811641</v>
      </c>
      <c r="DM155" s="15">
        <f>'Investment Analysis'!JK155</f>
        <v>0.28872113895104384</v>
      </c>
      <c r="DN155" s="48">
        <v>1096.4000000000001</v>
      </c>
      <c r="DO155" s="18">
        <f t="shared" si="170"/>
        <v>9.1118269673263613E-3</v>
      </c>
      <c r="DP155" s="15">
        <f>'Investment Analysis'!HU155</f>
        <v>2.0120879120879125</v>
      </c>
      <c r="DQ155" s="48">
        <v>2434</v>
      </c>
      <c r="DR155" s="18">
        <f t="shared" si="171"/>
        <v>-0.91786738653619027</v>
      </c>
      <c r="DS155" s="15">
        <f>'Investment Analysis'!JR155</f>
        <v>-0.41859288004049267</v>
      </c>
      <c r="DT155" s="48">
        <v>26658</v>
      </c>
      <c r="DU155" s="18">
        <f t="shared" si="191"/>
        <v>9.2875335968379442</v>
      </c>
      <c r="DV155" s="15">
        <f>'Investment Analysis'!JY155</f>
        <v>-0.19367588932806318</v>
      </c>
      <c r="DW155" s="48">
        <v>12922</v>
      </c>
      <c r="DX155" s="18">
        <f t="shared" si="172"/>
        <v>-5.2361396303901436E-2</v>
      </c>
      <c r="DY155" s="15">
        <f>'Investment Analysis'!KF155</f>
        <v>-5.2361396303901415E-2</v>
      </c>
      <c r="DZ155" s="48">
        <v>4974</v>
      </c>
      <c r="EA155" s="18">
        <f t="shared" si="173"/>
        <v>-0.75142428785607196</v>
      </c>
      <c r="EB155" s="15">
        <f>'Investment Analysis'!KM155</f>
        <v>4.097630331753555</v>
      </c>
      <c r="EC155" s="48">
        <v>9165</v>
      </c>
      <c r="ED155" s="18">
        <f>'Investment Analysis'!KV155</f>
        <v>0.6089108910891089</v>
      </c>
      <c r="EE155" s="15">
        <f>'Investment Analysis'!KT155</f>
        <v>-0.37977099236641226</v>
      </c>
      <c r="EF155" s="48">
        <v>23553</v>
      </c>
      <c r="EG155" s="18">
        <f t="shared" si="174"/>
        <v>-1.0959939531368102E-2</v>
      </c>
      <c r="EH155" s="15">
        <f>'Investment Analysis'!LH155</f>
        <v>0.4607870499581358</v>
      </c>
      <c r="EI155" s="48">
        <v>8139.3</v>
      </c>
      <c r="EJ155" s="18">
        <f>'Investment Analysis'!LQ155</f>
        <v>0.60107403145377836</v>
      </c>
      <c r="EK155" s="15">
        <f>'Investment Analysis'!LO155</f>
        <v>0.43108571428571429</v>
      </c>
      <c r="EL155" s="48">
        <v>24315</v>
      </c>
      <c r="EM155" s="18" t="e">
        <f t="shared" si="190"/>
        <v>#DIV/0!</v>
      </c>
      <c r="EN155" s="15">
        <f>'Investment Analysis'!LX155</f>
        <v>0.75243243243243252</v>
      </c>
      <c r="EO155" s="48">
        <v>13510</v>
      </c>
      <c r="EP155" s="68">
        <f t="shared" ref="EP155:EP218" si="198">IF(EO155&gt;0,(EO155-500-EP$5)/EP$5,0)</f>
        <v>2.8981273408239701</v>
      </c>
      <c r="EQ155" s="15">
        <f>'Investment Analysis'!MC155</f>
        <v>-0.39730337078651684</v>
      </c>
      <c r="ER155" s="48">
        <v>4795</v>
      </c>
      <c r="ES155" s="18">
        <f>'Investment Analysis'!LX155</f>
        <v>0.75243243243243252</v>
      </c>
      <c r="ET155" s="15">
        <f>'Investment Analysis'!LA155</f>
        <v>-0.29306269984707362</v>
      </c>
      <c r="EU155" s="48">
        <v>46468.5</v>
      </c>
      <c r="EV155" s="18">
        <f>'Investment Analysis'!ML155</f>
        <v>2.3674046161092788</v>
      </c>
      <c r="EW155" s="15">
        <f>'Investment Analysis'!MJ155</f>
        <v>8.6347708894878696</v>
      </c>
      <c r="EX155" s="48">
        <v>63537.5</v>
      </c>
      <c r="EY155" s="18">
        <f t="shared" si="175"/>
        <v>-3.873066303566701E-2</v>
      </c>
      <c r="EZ155" s="15">
        <f>'Investment Analysis'!MQ155</f>
        <v>0.18745035742652894</v>
      </c>
      <c r="FA155" s="48">
        <v>12128</v>
      </c>
      <c r="FB155" s="18">
        <f t="shared" si="176"/>
        <v>-0.21144343302990898</v>
      </c>
      <c r="FC155" s="15">
        <f>'Investment Analysis'!MX155</f>
        <v>-0.27359846669861049</v>
      </c>
      <c r="FD155" s="48">
        <v>18856.599999999999</v>
      </c>
      <c r="FE155" s="18">
        <f t="shared" si="177"/>
        <v>0.1880568051512744</v>
      </c>
      <c r="FF155" s="15">
        <f>'Investment Analysis'!NE155</f>
        <v>0.9884845353214734</v>
      </c>
      <c r="FG155" s="48">
        <v>10242</v>
      </c>
      <c r="FH155" s="18">
        <f t="shared" si="178"/>
        <v>-4.690117252931323E-2</v>
      </c>
      <c r="FI155" s="15">
        <f>'Investment Analysis'!NL155</f>
        <v>-0.95482334259626833</v>
      </c>
      <c r="FJ155" s="48">
        <v>45955</v>
      </c>
      <c r="FK155" s="18">
        <f t="shared" si="179"/>
        <v>1.4127919186827955</v>
      </c>
      <c r="FL155" s="15">
        <f>'Investment Analysis'!NS155</f>
        <v>4.0019047619047621</v>
      </c>
      <c r="FM155" s="48">
        <v>2836.95</v>
      </c>
      <c r="FN155" s="18">
        <f t="shared" si="180"/>
        <v>-0.88821355252321865</v>
      </c>
      <c r="FO155" s="15">
        <f>'Investment Analysis'!NZ155</f>
        <v>7.6069640418752874E-2</v>
      </c>
      <c r="FP155" s="48">
        <v>22900</v>
      </c>
      <c r="FQ155" s="18">
        <f t="shared" si="181"/>
        <v>0.22459893048128343</v>
      </c>
      <c r="FR155" s="15">
        <f>'Investment Analysis'!OG155</f>
        <v>-0.98985243940266765</v>
      </c>
      <c r="FS155" s="48">
        <v>62499</v>
      </c>
      <c r="FT155" s="18">
        <f t="shared" si="182"/>
        <v>1.4540448213917603</v>
      </c>
      <c r="FU155" s="15">
        <f>'Investment Analysis'!ON155</f>
        <v>3.9076560659599524</v>
      </c>
      <c r="FV155" s="48">
        <v>11740</v>
      </c>
      <c r="FW155" s="18">
        <f t="shared" si="183"/>
        <v>-0.23766233766233766</v>
      </c>
      <c r="FX155" s="15">
        <f>'Investment Analysis'!OU155</f>
        <v>-0.23766233766233766</v>
      </c>
      <c r="FY155" s="48">
        <v>19601.25</v>
      </c>
      <c r="FZ155" s="18">
        <f t="shared" si="184"/>
        <v>6.6879847598312697E-2</v>
      </c>
      <c r="GA155" s="15">
        <f>'Investment Analysis'!PB155</f>
        <v>3.8249230769230769</v>
      </c>
      <c r="GB155" s="48">
        <v>20869.5</v>
      </c>
      <c r="GC155" s="18">
        <f>'Investment Analysis'!PK155</f>
        <v>0.33055993879405154</v>
      </c>
      <c r="GD155" s="15">
        <f>'Investment Analysis'!PI155</f>
        <v>-0.20086157380815622</v>
      </c>
      <c r="GE155" s="48">
        <v>10620</v>
      </c>
      <c r="GF155" s="18">
        <f>'Investment Analysis'!PY155</f>
        <v>0.72514619883040932</v>
      </c>
      <c r="GG155" s="15">
        <f>'Investment Analysis'!PW155</f>
        <v>1.490825688073383E-2</v>
      </c>
      <c r="GH155" s="48">
        <v>21520.1</v>
      </c>
      <c r="GI155" s="18">
        <f>'Investment Analysis'!QF155</f>
        <v>0.31574006467090848</v>
      </c>
      <c r="GJ155" s="15">
        <f>'Investment Analysis'!QD155</f>
        <v>-0.25225999585049941</v>
      </c>
      <c r="GK155" s="48">
        <v>22204</v>
      </c>
      <c r="GL155" s="18">
        <f>'Investment Analysis'!QM155</f>
        <v>0.20461538461538462</v>
      </c>
      <c r="GM155" s="15">
        <f>'Investment Analysis'!QK155</f>
        <v>-0.37609561752988041</v>
      </c>
      <c r="GN155" s="48">
        <v>12546</v>
      </c>
      <c r="GO155" s="18">
        <f>'Investment Analysis'!QT155</f>
        <v>0.21428571428571419</v>
      </c>
      <c r="GP155" s="15">
        <f>'Investment Analysis'!QR155</f>
        <v>-0.98300787439966841</v>
      </c>
      <c r="GQ155" s="48">
        <v>5065.5</v>
      </c>
      <c r="GR155" s="18">
        <f>'Investment Analysis'!RA155</f>
        <v>9.644462607274204E-2</v>
      </c>
      <c r="GS155" s="15">
        <f>'Investment Analysis'!QY155</f>
        <v>-0.23994334277620397</v>
      </c>
      <c r="GT155" s="48">
        <v>52012.5</v>
      </c>
      <c r="GU155" s="18">
        <f>'Investment Analysis'!RH155</f>
        <v>0.75111111111111128</v>
      </c>
      <c r="GV155" s="15">
        <f>'Investment Analysis'!RF155</f>
        <v>-6.3728667098725336E-2</v>
      </c>
      <c r="GW155" s="48">
        <v>11760.5</v>
      </c>
      <c r="GX155" s="18">
        <f>'Investment Analysis'!RO155</f>
        <v>0.19565880439202932</v>
      </c>
      <c r="GY155" s="15">
        <f>'Investment Analysis'!RM155</f>
        <v>9.1056684293533696E-2</v>
      </c>
      <c r="GZ155" s="48">
        <v>3214</v>
      </c>
      <c r="HA155" s="18">
        <f>'Investment Analysis'!RV155</f>
        <v>-0.22888675623800381</v>
      </c>
      <c r="HB155" s="15">
        <f>'Investment Analysis'!RT155</f>
        <v>9.7677595628415284E-2</v>
      </c>
      <c r="HC155" s="48">
        <v>23140.5</v>
      </c>
      <c r="HD155" s="18">
        <f>'Investment Analysis'!SC155</f>
        <v>1.0397990215522943</v>
      </c>
      <c r="HE155" s="15">
        <f>'Investment Analysis'!SA155</f>
        <v>0.15940177363595376</v>
      </c>
      <c r="HF155" s="48">
        <v>7060</v>
      </c>
      <c r="HG155" s="18">
        <f>'Investment Analysis'!SJ155</f>
        <v>-7.4705111402359151E-2</v>
      </c>
      <c r="HH155" s="15">
        <f>'Investment Analysis'!SH155</f>
        <v>0.12959999999999994</v>
      </c>
      <c r="HI155" s="48">
        <v>4720</v>
      </c>
      <c r="HJ155" s="18">
        <f>'Investment Analysis'!SM155</f>
        <v>5.3571428571428416E-2</v>
      </c>
      <c r="HK155" s="15">
        <f>'Investment Analysis'!SK155</f>
        <v>0</v>
      </c>
      <c r="HL155" s="48">
        <v>12285</v>
      </c>
      <c r="HM155" s="18">
        <f>'Investment Analysis'!SP155</f>
        <v>0</v>
      </c>
      <c r="HN155" s="15">
        <f>'Investment Analysis'!SN155</f>
        <v>6.2075478516690805E-2</v>
      </c>
      <c r="HO155" s="48">
        <v>16240.95</v>
      </c>
      <c r="HP155" s="18">
        <f>'Investment Analysis'!TE155</f>
        <v>3.0826923076923074</v>
      </c>
      <c r="HQ155" s="15">
        <f>'Investment Analysis'!TC155</f>
        <v>0.57765667574931889</v>
      </c>
      <c r="HR155" s="48">
        <v>6644.1</v>
      </c>
      <c r="HS155" s="18">
        <f>'Investment Analysis'!TL155</f>
        <v>0.30619469026548674</v>
      </c>
      <c r="HT155" s="15">
        <f>'Investment Analysis'!TJ155</f>
        <v>6.3636363636364194E-3</v>
      </c>
      <c r="HU155" s="48"/>
      <c r="HV155" s="18">
        <f>'Investment Analysis'!TS155</f>
        <v>1.9240336134453779</v>
      </c>
      <c r="HW155" s="15">
        <f>'Investment Analysis'!TQ155</f>
        <v>0.26795566017797146</v>
      </c>
      <c r="HX155" s="48"/>
      <c r="HY155" s="18">
        <f>'Investment Analysis'!TZ155</f>
        <v>0.69590643274853803</v>
      </c>
      <c r="HZ155" s="15">
        <f>'Investment Analysis'!TX155</f>
        <v>-0.34240362811791386</v>
      </c>
      <c r="IA155" s="48"/>
      <c r="IB155" s="18">
        <f>'Investment Analysis'!UG155</f>
        <v>0</v>
      </c>
      <c r="IC155" s="15">
        <f>'Investment Analysis'!UE155</f>
        <v>0</v>
      </c>
      <c r="ID155" s="48"/>
      <c r="IE155" s="18">
        <f>'Investment Analysis'!UN155</f>
        <v>0</v>
      </c>
      <c r="IF155" s="15">
        <f>'Investment Analysis'!UL155</f>
        <v>0</v>
      </c>
      <c r="IG155" s="48"/>
      <c r="IH155" s="18">
        <f>'Investment Analysis'!UU155</f>
        <v>0</v>
      </c>
      <c r="II155" s="15">
        <f>'Investment Analysis'!US155</f>
        <v>0</v>
      </c>
      <c r="IJ155" s="48"/>
      <c r="IK155" s="18">
        <f>'Investment Analysis'!VB155</f>
        <v>0</v>
      </c>
      <c r="IL155" s="15">
        <f>'Investment Analysis'!UZ155</f>
        <v>0</v>
      </c>
      <c r="IM155" s="48"/>
      <c r="IN155" s="18">
        <f>'Investment Analysis'!VI155</f>
        <v>0</v>
      </c>
      <c r="IO155" s="15">
        <f>'Investment Analysis'!VG155</f>
        <v>0</v>
      </c>
      <c r="IP155" s="18"/>
      <c r="IQ155" s="18"/>
      <c r="IR155" s="18"/>
      <c r="IS155" s="108">
        <f t="shared" si="188"/>
        <v>-17462.890000000363</v>
      </c>
      <c r="IT155" s="48">
        <f t="shared" si="189"/>
        <v>1180163.2899999998</v>
      </c>
      <c r="IU155" s="101">
        <f t="shared" si="185"/>
        <v>3600</v>
      </c>
      <c r="IV155" s="101">
        <v>3600</v>
      </c>
      <c r="IW155" s="15">
        <f t="shared" si="186"/>
        <v>0.13749655629602853</v>
      </c>
      <c r="IX155" s="113">
        <f t="shared" si="187"/>
        <v>142653.95999999985</v>
      </c>
      <c r="IY155" s="21">
        <f t="shared" si="159"/>
        <v>0.43687195188486577</v>
      </c>
      <c r="IZ155" s="173">
        <f t="shared" si="160"/>
        <v>361010.39999999979</v>
      </c>
    </row>
    <row r="156" spans="1:260" x14ac:dyDescent="0.2">
      <c r="A156" s="3">
        <f>'Investment Analysis'!A156</f>
        <v>45873</v>
      </c>
      <c r="B156" s="4">
        <f>'Investment Analysis'!B156</f>
        <v>45873</v>
      </c>
      <c r="C156" s="27">
        <f>'Investment Analysis'!C156</f>
        <v>44173.64</v>
      </c>
      <c r="D156" s="14">
        <f>'Investment Analysis'!D156</f>
        <v>585.05999999999767</v>
      </c>
      <c r="E156" s="15">
        <f>'Investment Analysis'!E156</f>
        <v>1.3422323002951637E-2</v>
      </c>
      <c r="F156" s="13">
        <f>'Investment Analysis'!G156</f>
        <v>6329.94</v>
      </c>
      <c r="G156" s="14">
        <f>'Investment Analysis'!H156</f>
        <v>91.929999999999382</v>
      </c>
      <c r="H156" s="15">
        <f>'Investment Analysis'!I156</f>
        <v>1.4737071598153798E-2</v>
      </c>
      <c r="I156" s="13">
        <f>'Investment Analysis'!K156</f>
        <v>21053.58</v>
      </c>
      <c r="J156" s="14">
        <f>'Investment Analysis'!L156</f>
        <v>403.45000000000073</v>
      </c>
      <c r="K156" s="15">
        <f>'Investment Analysis'!M156</f>
        <v>1.9537407270559592E-2</v>
      </c>
      <c r="L156" s="41">
        <f>'Investment Analysis'!T156</f>
        <v>269.49333463684479</v>
      </c>
      <c r="M156" s="21">
        <f>'Investment Analysis'!V156</f>
        <v>8.308909653294996E-3</v>
      </c>
      <c r="N156" s="21">
        <f>'Investment Analysis'!W156</f>
        <v>4.1642768536714676E-2</v>
      </c>
      <c r="P156" s="48">
        <f>'Investment Analysis'!Y156</f>
        <v>142164.98000000001</v>
      </c>
      <c r="Q156" s="18"/>
      <c r="R156" s="83"/>
      <c r="S156" s="48">
        <v>4645.9799999999996</v>
      </c>
      <c r="T156" s="18">
        <f>'Investment Analysis'!AH156</f>
        <v>8.6058898622177277E-2</v>
      </c>
      <c r="U156" s="15">
        <f>'Investment Analysis'!AF156</f>
        <v>0.49735995630272489</v>
      </c>
      <c r="V156" s="48">
        <v>7436.02</v>
      </c>
      <c r="W156" s="18">
        <f>'Investment Analysis'!AO156</f>
        <v>0.1398002853067046</v>
      </c>
      <c r="X156" s="15">
        <f>'Investment Analysis'!AM156</f>
        <v>0.28870967741935466</v>
      </c>
      <c r="Y156" s="48">
        <v>9759.15</v>
      </c>
      <c r="Z156" s="18">
        <f t="shared" si="161"/>
        <v>-2.1737169206094663E-2</v>
      </c>
      <c r="AA156" s="15">
        <f>'Investment Analysis'!GM156</f>
        <v>4.2857142857142982E-2</v>
      </c>
      <c r="AB156" s="48">
        <v>2688.59</v>
      </c>
      <c r="AC156" s="18">
        <f t="shared" si="192"/>
        <v>4.8913218174990609</v>
      </c>
      <c r="AD156" s="15">
        <f>'Investment Analysis'!AT156</f>
        <v>0.34394904458598735</v>
      </c>
      <c r="AE156" s="48">
        <v>11604.16</v>
      </c>
      <c r="AF156" s="18">
        <f>'Investment Analysis'!BC156</f>
        <v>7.7329937803026549E-2</v>
      </c>
      <c r="AG156" s="15">
        <f>'Investment Analysis'!BA156</f>
        <v>0.64041759880686056</v>
      </c>
      <c r="AH156" s="48"/>
      <c r="AI156" s="18">
        <f t="shared" si="193"/>
        <v>0</v>
      </c>
      <c r="AJ156" s="15">
        <f>'Investment Analysis'!BH156</f>
        <v>0</v>
      </c>
      <c r="AK156" s="48">
        <v>5357.23</v>
      </c>
      <c r="AL156" s="18">
        <f t="shared" si="194"/>
        <v>2.2121731219131791</v>
      </c>
      <c r="AM156" s="15">
        <f>'Investment Analysis'!BO156</f>
        <v>0.28174469518356343</v>
      </c>
      <c r="AN156" s="48">
        <v>6006.53</v>
      </c>
      <c r="AO156" s="18">
        <f t="shared" si="154"/>
        <v>6.7600280172413791</v>
      </c>
      <c r="AP156" s="15">
        <f>'Investment Analysis'!BV156</f>
        <v>0.18921095008051542</v>
      </c>
      <c r="AQ156" s="48">
        <v>5051.9799999999996</v>
      </c>
      <c r="AR156" s="18">
        <f t="shared" si="155"/>
        <v>2.8103959999999999</v>
      </c>
      <c r="AS156" s="15">
        <f>'Investment Analysis'!CC156</f>
        <v>0</v>
      </c>
      <c r="AT156" s="48">
        <v>5027.8</v>
      </c>
      <c r="AU156" s="18">
        <f>'Investment Analysis'!CL156</f>
        <v>-0.11146682188591381</v>
      </c>
      <c r="AV156" s="15">
        <f>'Investment Analysis'!CJ156</f>
        <v>9.923916639100255E-3</v>
      </c>
      <c r="AW156" s="48">
        <v>18022.02</v>
      </c>
      <c r="AX156" s="18">
        <f t="shared" si="195"/>
        <v>4.0483292625889955E-2</v>
      </c>
      <c r="AY156" s="15">
        <f>'Investment Analysis'!CQ156</f>
        <v>7.0835992342054954E-2</v>
      </c>
      <c r="AZ156" s="48">
        <v>15902.75</v>
      </c>
      <c r="BA156" s="18">
        <f>'Investment Analysis'!CZ156</f>
        <v>1.1802575107296076E-2</v>
      </c>
      <c r="BB156" s="15">
        <f>'Investment Analysis'!CX156</f>
        <v>0.17325038880248836</v>
      </c>
      <c r="BC156" s="48">
        <v>9355.2099999999991</v>
      </c>
      <c r="BD156" s="18">
        <f t="shared" si="196"/>
        <v>2.9194512498755105</v>
      </c>
      <c r="BE156" s="15">
        <f>'Investment Analysis'!DE156</f>
        <v>-7.1330589849108464E-2</v>
      </c>
      <c r="BF156" s="48">
        <v>4595.68</v>
      </c>
      <c r="BG156" s="18">
        <f>'Investment Analysis'!DN156</f>
        <v>0.17291271347248593</v>
      </c>
      <c r="BH156" s="15">
        <f>'Investment Analysis'!DL156</f>
        <v>0.12004530011325039</v>
      </c>
      <c r="BI156" s="48">
        <v>2809.21</v>
      </c>
      <c r="BJ156" s="18">
        <f>'Investment Analysis'!EB156</f>
        <v>0.11472960860472076</v>
      </c>
      <c r="BK156" s="15">
        <f>'Investment Analysis'!DZ156</f>
        <v>0.99092849519743897</v>
      </c>
      <c r="BL156" s="48">
        <v>11726.98</v>
      </c>
      <c r="BM156" s="18">
        <f>'Investment Analysis'!EI156</f>
        <v>8.4327548806941405E-2</v>
      </c>
      <c r="BN156" s="15">
        <f>'Investment Analysis'!EG156</f>
        <v>0.9015691868758916</v>
      </c>
      <c r="BO156" s="48">
        <v>10323.57</v>
      </c>
      <c r="BP156" s="18">
        <f>'Investment Analysis'!DU156</f>
        <v>0.13287815126050426</v>
      </c>
      <c r="BQ156" s="15">
        <f>'Investment Analysis'!DS156</f>
        <v>0</v>
      </c>
      <c r="BR156" s="48">
        <v>12122.04</v>
      </c>
      <c r="BS156" s="18">
        <f>'Investment Analysis'!EP156</f>
        <v>0.190386343216532</v>
      </c>
      <c r="BT156" s="15">
        <f>'Investment Analysis'!EN156</f>
        <v>1.0528354508831732</v>
      </c>
      <c r="BU156" s="48">
        <v>14235.58</v>
      </c>
      <c r="BV156" s="18">
        <f t="shared" si="197"/>
        <v>0.49653923812087775</v>
      </c>
      <c r="BW156" s="15">
        <f>'Investment Analysis'!EU156</f>
        <v>0.14265253509023215</v>
      </c>
      <c r="BX156" s="48">
        <v>21592.87</v>
      </c>
      <c r="BY156" s="18">
        <f t="shared" si="148"/>
        <v>-0.67035650000000002</v>
      </c>
      <c r="BZ156" s="15">
        <f>'Investment Analysis'!FB156</f>
        <v>0</v>
      </c>
      <c r="CA156" s="48">
        <v>20825.16</v>
      </c>
      <c r="CB156" s="18">
        <f t="shared" si="144"/>
        <v>-0.10236379310344829</v>
      </c>
      <c r="CC156" s="15">
        <f>'Investment Analysis'!FI156</f>
        <v>-1.5910629654705445E-2</v>
      </c>
      <c r="CD156" s="48">
        <v>10037.469999999999</v>
      </c>
      <c r="CE156" s="18">
        <f>'Investment Analysis'!FR156</f>
        <v>0.1164262908730596</v>
      </c>
      <c r="CF156" s="15">
        <f>'Investment Analysis'!FP156</f>
        <v>0.74415204678362579</v>
      </c>
      <c r="CG156" s="48">
        <v>4713.45</v>
      </c>
      <c r="CH156" s="18">
        <f>'Investment Analysis'!FR156</f>
        <v>0.1164262908730596</v>
      </c>
      <c r="CI156" s="15">
        <f>'Investment Analysis'!FW156</f>
        <v>1.2609337725775297E-2</v>
      </c>
      <c r="CJ156" s="48"/>
      <c r="CK156" s="18">
        <f t="shared" si="149"/>
        <v>0</v>
      </c>
      <c r="CL156" s="15">
        <f>'Investment Analysis'!GD156</f>
        <v>0</v>
      </c>
      <c r="CM156" s="48">
        <v>38439.15</v>
      </c>
      <c r="CN156" s="18">
        <f t="shared" si="162"/>
        <v>0.54064729458917837</v>
      </c>
      <c r="CO156" s="15">
        <f>'Investment Analysis'!GT156</f>
        <v>-5.7981651376146727E-2</v>
      </c>
      <c r="CP156" s="48">
        <v>6185.2</v>
      </c>
      <c r="CQ156" s="18">
        <f t="shared" si="163"/>
        <v>-0.712534218243843</v>
      </c>
      <c r="CR156" s="15">
        <f>'Investment Analysis'!HG156</f>
        <v>0.73731812819504527</v>
      </c>
      <c r="CS156" s="48">
        <v>3760</v>
      </c>
      <c r="CT156" s="18">
        <f t="shared" si="164"/>
        <v>-0.83361064891846925</v>
      </c>
      <c r="CU156" s="15">
        <f>'Investment Analysis'!HN156</f>
        <v>22.991935483870968</v>
      </c>
      <c r="CV156" s="48">
        <v>9900</v>
      </c>
      <c r="CW156" s="18">
        <f t="shared" si="165"/>
        <v>-0.65635142405887148</v>
      </c>
      <c r="CX156" s="15">
        <f>'Investment Analysis'!IB156</f>
        <v>0.69971671388101975</v>
      </c>
      <c r="CY156" s="48">
        <v>11908.8</v>
      </c>
      <c r="CZ156" s="18">
        <f t="shared" si="166"/>
        <v>-0.33414593234554102</v>
      </c>
      <c r="DA156" s="15">
        <f>'Investment Analysis'!II156</f>
        <v>0.70125714285714302</v>
      </c>
      <c r="DB156" s="48">
        <v>6641.75</v>
      </c>
      <c r="DC156" s="18">
        <f t="shared" si="167"/>
        <v>0.17818972016497406</v>
      </c>
      <c r="DD156" s="15">
        <f>'Investment Analysis'!IP156</f>
        <v>4.1878539347783637</v>
      </c>
      <c r="DE156" s="48">
        <v>22578</v>
      </c>
      <c r="DF156" s="18">
        <f>'Investment Analysis'!IY156</f>
        <v>0.46448725432963622</v>
      </c>
      <c r="DG156" s="15">
        <f>'Investment Analysis'!IW156</f>
        <v>3.1238356164383565</v>
      </c>
      <c r="DH156" s="48">
        <v>23291.1</v>
      </c>
      <c r="DI156" s="18">
        <f t="shared" si="168"/>
        <v>2.5991933489924586</v>
      </c>
      <c r="DJ156" s="15">
        <f>'Investment Analysis'!JD156</f>
        <v>0.57032766990291273</v>
      </c>
      <c r="DK156" s="48">
        <v>26782</v>
      </c>
      <c r="DL156" s="18">
        <f t="shared" si="169"/>
        <v>0.1772825179128753</v>
      </c>
      <c r="DM156" s="15">
        <f>'Investment Analysis'!JK156</f>
        <v>0.31707197128033637</v>
      </c>
      <c r="DN156" s="48">
        <v>1073.7</v>
      </c>
      <c r="DO156" s="18">
        <f t="shared" si="170"/>
        <v>-1.1780947998159185E-2</v>
      </c>
      <c r="DP156" s="15">
        <f>'Investment Analysis'!HU156</f>
        <v>1.9497252747252747</v>
      </c>
      <c r="DQ156" s="48">
        <v>2463.75</v>
      </c>
      <c r="DR156" s="18">
        <f t="shared" si="171"/>
        <v>-0.91686350598953936</v>
      </c>
      <c r="DS156" s="15">
        <f>'Investment Analysis'!JR156</f>
        <v>-0.37607558629998322</v>
      </c>
      <c r="DT156" s="48">
        <v>26028</v>
      </c>
      <c r="DU156" s="18">
        <f t="shared" si="191"/>
        <v>9.0385217391304344</v>
      </c>
      <c r="DV156" s="15">
        <f>'Investment Analysis'!JY156</f>
        <v>-0.15810276679841895</v>
      </c>
      <c r="DW156" s="48">
        <v>12789</v>
      </c>
      <c r="DX156" s="18">
        <f t="shared" si="172"/>
        <v>-6.2114989733059546E-2</v>
      </c>
      <c r="DY156" s="15">
        <f>'Investment Analysis'!KF156</f>
        <v>-6.2114989733059588E-2</v>
      </c>
      <c r="DZ156" s="48">
        <v>5116</v>
      </c>
      <c r="EA156" s="18">
        <f t="shared" si="173"/>
        <v>-0.74432783608195907</v>
      </c>
      <c r="EB156" s="15">
        <f>'Investment Analysis'!KM156</f>
        <v>4.4360189573459712</v>
      </c>
      <c r="EC156" s="48">
        <v>9620</v>
      </c>
      <c r="ED156" s="18">
        <f>'Investment Analysis'!KV156</f>
        <v>0.69306930693069302</v>
      </c>
      <c r="EE156" s="15">
        <f>'Investment Analysis'!KT156</f>
        <v>-0.34732824427480918</v>
      </c>
      <c r="EF156" s="48">
        <v>23341.5</v>
      </c>
      <c r="EG156" s="18">
        <f t="shared" si="174"/>
        <v>-1.984126984126984E-2</v>
      </c>
      <c r="EH156" s="15">
        <f>'Investment Analysis'!LH156</f>
        <v>0.44766955065587494</v>
      </c>
      <c r="EI156" s="48">
        <v>8540.35</v>
      </c>
      <c r="EJ156" s="18">
        <f>'Investment Analysis'!LQ156</f>
        <v>0.6799641989515407</v>
      </c>
      <c r="EK156" s="15">
        <f>'Investment Analysis'!LO156</f>
        <v>0.50159999999999982</v>
      </c>
      <c r="EL156" s="48">
        <v>25890</v>
      </c>
      <c r="EM156" s="18" t="e">
        <f t="shared" si="190"/>
        <v>#DIV/0!</v>
      </c>
      <c r="EN156" s="15">
        <f>'Investment Analysis'!LX156</f>
        <v>0.86594594594594609</v>
      </c>
      <c r="EO156" s="48">
        <v>14070</v>
      </c>
      <c r="EP156" s="68">
        <f t="shared" si="198"/>
        <v>3.0659176029962545</v>
      </c>
      <c r="EQ156" s="15">
        <f>'Investment Analysis'!MC156</f>
        <v>-0.38022471910112365</v>
      </c>
      <c r="ER156" s="48">
        <v>4930</v>
      </c>
      <c r="ES156" s="18">
        <f>'Investment Analysis'!LX156</f>
        <v>0.86594594594594609</v>
      </c>
      <c r="ET156" s="15">
        <f>'Investment Analysis'!LA156</f>
        <v>-0.21354094258306694</v>
      </c>
      <c r="EU156" s="48">
        <v>49666.5</v>
      </c>
      <c r="EV156" s="18">
        <f>'Investment Analysis'!ML156</f>
        <v>2.5991521431935936</v>
      </c>
      <c r="EW156" s="15">
        <f>'Investment Analysis'!MJ156</f>
        <v>9.2978436657681929</v>
      </c>
      <c r="EX156" s="48">
        <v>65666.75</v>
      </c>
      <c r="EY156" s="18">
        <f t="shared" si="175"/>
        <v>-6.5168879307084234E-3</v>
      </c>
      <c r="EZ156" s="15">
        <f>'Investment Analysis'!MQ156</f>
        <v>0.22724384432088945</v>
      </c>
      <c r="FA156" s="48">
        <v>13392</v>
      </c>
      <c r="FB156" s="18">
        <f t="shared" si="176"/>
        <v>-0.12925877763329</v>
      </c>
      <c r="FC156" s="15">
        <f>'Investment Analysis'!MX156</f>
        <v>-0.19789171058936283</v>
      </c>
      <c r="FD156" s="48">
        <v>19336.099999999999</v>
      </c>
      <c r="FE156" s="18">
        <f t="shared" si="177"/>
        <v>0.21826761929963817</v>
      </c>
      <c r="FF156" s="15">
        <f>'Investment Analysis'!NE156</f>
        <v>1.0390492359932091</v>
      </c>
      <c r="FG156" s="48">
        <v>10746</v>
      </c>
      <c r="FH156" s="18">
        <f t="shared" si="178"/>
        <v>0</v>
      </c>
      <c r="FI156" s="15">
        <f>'Investment Analysis'!NL156</f>
        <v>-0.95260023818975781</v>
      </c>
      <c r="FJ156" s="48">
        <v>46393.9</v>
      </c>
      <c r="FK156" s="18">
        <f t="shared" si="179"/>
        <v>1.4358356434811828</v>
      </c>
      <c r="FL156" s="15">
        <f>'Investment Analysis'!NS156</f>
        <v>4.0496761904761902</v>
      </c>
      <c r="FM156" s="48">
        <v>2925.6</v>
      </c>
      <c r="FN156" s="18">
        <f t="shared" si="180"/>
        <v>-0.88472041074461261</v>
      </c>
      <c r="FO156" s="15">
        <f>'Investment Analysis'!NZ156</f>
        <v>0.10969503868912155</v>
      </c>
      <c r="FP156" s="48">
        <v>24900</v>
      </c>
      <c r="FQ156" s="18">
        <f t="shared" si="181"/>
        <v>0.33155080213903743</v>
      </c>
      <c r="FR156" s="15">
        <f>'Investment Analysis'!OG156</f>
        <v>-0.98896618956883942</v>
      </c>
      <c r="FS156" s="48">
        <v>63015</v>
      </c>
      <c r="FT156" s="18">
        <f t="shared" si="182"/>
        <v>1.474305739611862</v>
      </c>
      <c r="FU156" s="15">
        <f>'Investment Analysis'!ON156</f>
        <v>3.9481743227326267</v>
      </c>
      <c r="FV156" s="48">
        <v>11290</v>
      </c>
      <c r="FW156" s="18">
        <f t="shared" si="183"/>
        <v>-0.26688311688311689</v>
      </c>
      <c r="FX156" s="15">
        <f>'Investment Analysis'!OU156</f>
        <v>-0.26753246753246757</v>
      </c>
      <c r="FY156" s="48">
        <v>19672.5</v>
      </c>
      <c r="FZ156" s="18">
        <f t="shared" si="184"/>
        <v>7.0757926248469175E-2</v>
      </c>
      <c r="GA156" s="15">
        <f>'Investment Analysis'!PB156</f>
        <v>3.8424615384615382</v>
      </c>
      <c r="GB156" s="48">
        <v>20854.5</v>
      </c>
      <c r="GC156" s="18">
        <f>'Investment Analysis'!PK156</f>
        <v>0.32960359584947169</v>
      </c>
      <c r="GD156" s="15">
        <f>'Investment Analysis'!PI156</f>
        <v>-0.20143595634692701</v>
      </c>
      <c r="GE156" s="48">
        <v>11664</v>
      </c>
      <c r="GF156" s="18">
        <f>'Investment Analysis'!PY156</f>
        <v>0.89473684210526327</v>
      </c>
      <c r="GG156" s="15">
        <f>'Investment Analysis'!PW156</f>
        <v>0.1146788990825688</v>
      </c>
      <c r="GH156" s="48">
        <v>22470</v>
      </c>
      <c r="GI156" s="18">
        <f>'Investment Analysis'!QF156</f>
        <v>0.40758318556378414</v>
      </c>
      <c r="GJ156" s="15">
        <f>'Investment Analysis'!QD156</f>
        <v>-0.20006520643765377</v>
      </c>
      <c r="GK156" s="48">
        <v>24654</v>
      </c>
      <c r="GL156" s="18">
        <f>'Investment Analysis'!QM156</f>
        <v>0.26923076923076911</v>
      </c>
      <c r="GM156" s="15">
        <f>'Investment Analysis'!QK156</f>
        <v>-0.34262948207171312</v>
      </c>
      <c r="GN156" s="48">
        <v>12591</v>
      </c>
      <c r="GO156" s="18">
        <f>'Investment Analysis'!QT156</f>
        <v>0.21864111498257838</v>
      </c>
      <c r="GP156" s="15">
        <f>'Investment Analysis'!QR156</f>
        <v>-0.98294692703381359</v>
      </c>
      <c r="GQ156" s="48">
        <v>5272.85</v>
      </c>
      <c r="GR156" s="18">
        <f>'Investment Analysis'!RA156</f>
        <v>0.14834491213731099</v>
      </c>
      <c r="GS156" s="15">
        <f>'Investment Analysis'!QY156</f>
        <v>-0.20396600566572232</v>
      </c>
      <c r="GT156" s="48">
        <v>53515</v>
      </c>
      <c r="GU156" s="18">
        <f>'Investment Analysis'!RH156</f>
        <v>0.81131313131313121</v>
      </c>
      <c r="GV156" s="15">
        <f>'Investment Analysis'!RF156</f>
        <v>-3.154028947936921E-2</v>
      </c>
      <c r="GW156" s="48">
        <v>11950</v>
      </c>
      <c r="GX156" s="18">
        <f>'Investment Analysis'!RO156</f>
        <v>0.21492476616510778</v>
      </c>
      <c r="GY156" s="15">
        <f>'Investment Analysis'!RM156</f>
        <v>0.10863716485759341</v>
      </c>
      <c r="GZ156" s="48">
        <v>3346</v>
      </c>
      <c r="HA156" s="18">
        <f>'Investment Analysis'!RV156</f>
        <v>-0.19721689059500958</v>
      </c>
      <c r="HB156" s="15">
        <f>'Investment Analysis'!RT156</f>
        <v>0.14275956284153005</v>
      </c>
      <c r="HC156" s="48">
        <v>24099</v>
      </c>
      <c r="HD156" s="18">
        <f>'Investment Analysis'!SC156</f>
        <v>1.1242893031865662</v>
      </c>
      <c r="HE156" s="15">
        <f>'Investment Analysis'!SA156</f>
        <v>0.20742522170449418</v>
      </c>
      <c r="HF156" s="48">
        <v>7880</v>
      </c>
      <c r="HG156" s="18">
        <f>'Investment Analysis'!SJ156</f>
        <v>3.2765399737876802E-2</v>
      </c>
      <c r="HH156" s="15">
        <f>'Investment Analysis'!SH156</f>
        <v>0.26079999999999998</v>
      </c>
      <c r="HI156" s="48">
        <v>4800</v>
      </c>
      <c r="HJ156" s="18">
        <f>'Investment Analysis'!SM156</f>
        <v>1.6949152542372899E-2</v>
      </c>
      <c r="HK156" s="15">
        <f>'Investment Analysis'!SK156</f>
        <v>0</v>
      </c>
      <c r="HL156" s="48">
        <v>12885</v>
      </c>
      <c r="HM156" s="18">
        <f>'Investment Analysis'!SP156</f>
        <v>0</v>
      </c>
      <c r="HN156" s="15">
        <f>'Investment Analysis'!SN156</f>
        <v>8.6402428890779027E-3</v>
      </c>
      <c r="HO156" s="48">
        <v>16682.099999999999</v>
      </c>
      <c r="HP156" s="18">
        <f>'Investment Analysis'!TE156</f>
        <v>3.1935897435897438</v>
      </c>
      <c r="HQ156" s="15">
        <f>'Investment Analysis'!TC156</f>
        <v>0.62051027991082497</v>
      </c>
      <c r="HR156" s="48">
        <v>7191</v>
      </c>
      <c r="HS156" s="18">
        <f>'Investment Analysis'!TL156</f>
        <v>0.35693215339233036</v>
      </c>
      <c r="HT156" s="15">
        <f>'Investment Analysis'!TJ156</f>
        <v>4.5454545454545497E-2</v>
      </c>
      <c r="HU156" s="48"/>
      <c r="HV156" s="18">
        <f>'Investment Analysis'!TS156</f>
        <v>1.9993277310924371</v>
      </c>
      <c r="HW156" s="15">
        <f>'Investment Analysis'!TQ156</f>
        <v>0.30060562774664218</v>
      </c>
      <c r="HX156" s="48"/>
      <c r="HY156" s="18">
        <f>'Investment Analysis'!TZ156</f>
        <v>0.76608187134502925</v>
      </c>
      <c r="HZ156" s="15">
        <f>'Investment Analysis'!TX156</f>
        <v>-0.31519274376417233</v>
      </c>
      <c r="IA156" s="48"/>
      <c r="IB156" s="18">
        <f>'Investment Analysis'!UG156</f>
        <v>0</v>
      </c>
      <c r="IC156" s="15">
        <f>'Investment Analysis'!UE156</f>
        <v>0</v>
      </c>
      <c r="ID156" s="48"/>
      <c r="IE156" s="18">
        <f>'Investment Analysis'!UN156</f>
        <v>0</v>
      </c>
      <c r="IF156" s="15">
        <f>'Investment Analysis'!UL156</f>
        <v>0</v>
      </c>
      <c r="IG156" s="48"/>
      <c r="IH156" s="18">
        <f>'Investment Analysis'!UU156</f>
        <v>0</v>
      </c>
      <c r="II156" s="15">
        <f>'Investment Analysis'!US156</f>
        <v>0</v>
      </c>
      <c r="IJ156" s="48"/>
      <c r="IK156" s="18">
        <f>'Investment Analysis'!VB156</f>
        <v>0</v>
      </c>
      <c r="IL156" s="15">
        <f>'Investment Analysis'!UZ156</f>
        <v>0</v>
      </c>
      <c r="IM156" s="48"/>
      <c r="IN156" s="18">
        <f>'Investment Analysis'!VI156</f>
        <v>0</v>
      </c>
      <c r="IO156" s="15">
        <f>'Investment Analysis'!VG156</f>
        <v>0</v>
      </c>
      <c r="IP156" s="18"/>
      <c r="IQ156" s="18"/>
      <c r="IR156" s="18"/>
      <c r="IS156" s="108">
        <f t="shared" si="188"/>
        <v>26048.219999999972</v>
      </c>
      <c r="IT156" s="48">
        <f t="shared" si="189"/>
        <v>1206211.5099999998</v>
      </c>
      <c r="IU156" s="101">
        <f t="shared" si="185"/>
        <v>0</v>
      </c>
      <c r="IV156" s="101"/>
      <c r="IW156" s="15">
        <f t="shared" si="186"/>
        <v>0.16260304859137972</v>
      </c>
      <c r="IX156" s="113">
        <f t="shared" si="187"/>
        <v>168702.17999999982</v>
      </c>
      <c r="IY156" s="21">
        <f t="shared" si="159"/>
        <v>0.46839386015821854</v>
      </c>
      <c r="IZ156" s="173">
        <f t="shared" si="160"/>
        <v>387058.61999999976</v>
      </c>
    </row>
    <row r="157" spans="1:260" x14ac:dyDescent="0.2">
      <c r="A157" s="3">
        <f>'Investment Analysis'!A157</f>
        <v>45874</v>
      </c>
      <c r="B157" s="4">
        <f>'Investment Analysis'!B157</f>
        <v>45874</v>
      </c>
      <c r="C157" s="27">
        <f>'Investment Analysis'!C157</f>
        <v>44104.72</v>
      </c>
      <c r="D157" s="14">
        <f>'Investment Analysis'!D157</f>
        <v>-68.919999999998254</v>
      </c>
      <c r="E157" s="15">
        <f>'Investment Analysis'!E157</f>
        <v>-1.560206494189708E-3</v>
      </c>
      <c r="F157" s="13">
        <f>'Investment Analysis'!G157</f>
        <v>6298.49</v>
      </c>
      <c r="G157" s="14">
        <f>'Investment Analysis'!H157</f>
        <v>-31.449999999999818</v>
      </c>
      <c r="H157" s="15">
        <f>'Investment Analysis'!I157</f>
        <v>-4.9684515177078805E-3</v>
      </c>
      <c r="I157" s="13">
        <f>'Investment Analysis'!K157</f>
        <v>20916.55</v>
      </c>
      <c r="J157" s="14">
        <f>'Investment Analysis'!L157</f>
        <v>-137.03000000000247</v>
      </c>
      <c r="K157" s="15">
        <f>'Investment Analysis'!M157</f>
        <v>-6.5086317861381511E-3</v>
      </c>
      <c r="L157" s="41">
        <f>'Investment Analysis'!T157</f>
        <v>269.01815306874357</v>
      </c>
      <c r="M157" s="21">
        <f>'Investment Analysis'!V157</f>
        <v>-1.7632405222249758E-3</v>
      </c>
      <c r="N157" s="21">
        <f>'Investment Analysis'!W157</f>
        <v>3.9806101797548128E-2</v>
      </c>
      <c r="P157" s="48">
        <f>'Investment Analysis'!Y157</f>
        <v>142164.98000000001</v>
      </c>
      <c r="Q157" s="18"/>
      <c r="R157" s="83"/>
      <c r="S157" s="48">
        <v>4615.8500000000004</v>
      </c>
      <c r="T157" s="18">
        <f>'Investment Analysis'!AH157</f>
        <v>7.9015715103226733E-2</v>
      </c>
      <c r="U157" s="15">
        <f>'Investment Analysis'!AF157</f>
        <v>0.48764945074952959</v>
      </c>
      <c r="V157" s="48">
        <v>7370.87</v>
      </c>
      <c r="W157" s="18">
        <f>'Investment Analysis'!AO157</f>
        <v>0.12981455064194009</v>
      </c>
      <c r="X157" s="15">
        <f>'Investment Analysis'!AM157</f>
        <v>0.27741935483870966</v>
      </c>
      <c r="Y157" s="48">
        <v>9759.15</v>
      </c>
      <c r="Z157" s="18">
        <f t="shared" si="161"/>
        <v>-2.1737169206094663E-2</v>
      </c>
      <c r="AA157" s="15">
        <f>'Investment Analysis'!GM157</f>
        <v>4.2857142857142982E-2</v>
      </c>
      <c r="AB157" s="48">
        <v>2664.27</v>
      </c>
      <c r="AC157" s="18">
        <f t="shared" si="192"/>
        <v>4.8821892602328205</v>
      </c>
      <c r="AD157" s="15">
        <f>'Investment Analysis'!AT157</f>
        <v>0.33178922987840187</v>
      </c>
      <c r="AE157" s="48">
        <v>11548.24</v>
      </c>
      <c r="AF157" s="18">
        <f>'Investment Analysis'!BC157</f>
        <v>7.2138694353298352E-2</v>
      </c>
      <c r="AG157" s="15">
        <f>'Investment Analysis'!BA157</f>
        <v>0.6325130499627144</v>
      </c>
      <c r="AH157" s="48"/>
      <c r="AI157" s="18">
        <f t="shared" si="193"/>
        <v>0</v>
      </c>
      <c r="AJ157" s="15">
        <f>'Investment Analysis'!BH157</f>
        <v>0</v>
      </c>
      <c r="AK157" s="48">
        <v>5329.07</v>
      </c>
      <c r="AL157" s="18">
        <f t="shared" si="194"/>
        <v>2.2048531323108915</v>
      </c>
      <c r="AM157" s="15">
        <f>'Investment Analysis'!BO157</f>
        <v>0.27500842034354983</v>
      </c>
      <c r="AN157" s="48">
        <v>5965.86</v>
      </c>
      <c r="AO157" s="18">
        <f t="shared" si="154"/>
        <v>6.7512629310344829</v>
      </c>
      <c r="AP157" s="15">
        <f>'Investment Analysis'!BV157</f>
        <v>0.18115942028985507</v>
      </c>
      <c r="AQ157" s="48">
        <v>5036.2299999999996</v>
      </c>
      <c r="AR157" s="18">
        <f t="shared" si="155"/>
        <v>2.8072460000000001</v>
      </c>
      <c r="AS157" s="15">
        <f>'Investment Analysis'!CC157</f>
        <v>0</v>
      </c>
      <c r="AT157" s="48">
        <v>4909.2299999999996</v>
      </c>
      <c r="AU157" s="18">
        <f>'Investment Analysis'!CL157</f>
        <v>-0.13242142025611178</v>
      </c>
      <c r="AV157" s="15">
        <f>'Investment Analysis'!CJ157</f>
        <v>-1.389348329474038E-2</v>
      </c>
      <c r="AW157" s="48">
        <v>18054.240000000002</v>
      </c>
      <c r="AX157" s="18">
        <f t="shared" si="195"/>
        <v>4.2157667723328046E-2</v>
      </c>
      <c r="AY157" s="15">
        <f>'Investment Analysis'!CQ157</f>
        <v>7.2750478621569803E-2</v>
      </c>
      <c r="AZ157" s="48">
        <v>15978.64</v>
      </c>
      <c r="BA157" s="18">
        <f>'Investment Analysis'!CZ157</f>
        <v>1.6630901287553578E-2</v>
      </c>
      <c r="BB157" s="15">
        <f>'Investment Analysis'!CX157</f>
        <v>0.17884914463452567</v>
      </c>
      <c r="BC157" s="48">
        <v>9378.24</v>
      </c>
      <c r="BD157" s="18">
        <f t="shared" si="196"/>
        <v>2.921744846130863</v>
      </c>
      <c r="BE157" s="15">
        <f>'Investment Analysis'!DE157</f>
        <v>-6.9044352994970346E-2</v>
      </c>
      <c r="BF157" s="48">
        <v>4584.53</v>
      </c>
      <c r="BG157" s="18">
        <f>'Investment Analysis'!DN157</f>
        <v>0.17006641366223915</v>
      </c>
      <c r="BH157" s="15">
        <f>'Investment Analysis'!DL157</f>
        <v>0.11732729331823329</v>
      </c>
      <c r="BI157" s="48">
        <v>2764.79</v>
      </c>
      <c r="BJ157" s="18">
        <f>'Investment Analysis'!EB157</f>
        <v>9.7101882282641175E-2</v>
      </c>
      <c r="BK157" s="15">
        <f>'Investment Analysis'!DZ157</f>
        <v>0.95944503735325515</v>
      </c>
      <c r="BL157" s="48">
        <v>11612.62</v>
      </c>
      <c r="BM157" s="18">
        <f>'Investment Analysis'!EI157</f>
        <v>7.3752711496746171E-2</v>
      </c>
      <c r="BN157" s="15">
        <f>'Investment Analysis'!EG157</f>
        <v>0.88302425106990012</v>
      </c>
      <c r="BO157" s="48">
        <v>10357.07</v>
      </c>
      <c r="BP157" s="18">
        <f>'Investment Analysis'!DU157</f>
        <v>0.13655462184873957</v>
      </c>
      <c r="BQ157" s="15">
        <f>'Investment Analysis'!DS157</f>
        <v>0</v>
      </c>
      <c r="BR157" s="48">
        <v>12003.09</v>
      </c>
      <c r="BS157" s="18">
        <f>'Investment Analysis'!EP157</f>
        <v>0.17870619946091645</v>
      </c>
      <c r="BT157" s="15">
        <f>'Investment Analysis'!EN157</f>
        <v>1.0326929036256582</v>
      </c>
      <c r="BU157" s="48">
        <v>14310.52</v>
      </c>
      <c r="BV157" s="18">
        <f t="shared" si="197"/>
        <v>0.50158298559698478</v>
      </c>
      <c r="BW157" s="15">
        <f>'Investment Analysis'!EU157</f>
        <v>0.14866800343741063</v>
      </c>
      <c r="BX157" s="48">
        <v>22139.87</v>
      </c>
      <c r="BY157" s="18">
        <f t="shared" si="148"/>
        <v>-0.64300650000000004</v>
      </c>
      <c r="BZ157" s="15">
        <f>'Investment Analysis'!FB157</f>
        <v>0</v>
      </c>
      <c r="CA157" s="48">
        <v>20896.8</v>
      </c>
      <c r="CB157" s="18">
        <f t="shared" ref="CB157:CB220" si="199">IF(CA157&gt;0,(CA157-CB$5)/CB$5,0)</f>
        <v>-9.9275862068965548E-2</v>
      </c>
      <c r="CC157" s="15">
        <f>'Investment Analysis'!FI157</f>
        <v>-1.2525389302640402E-2</v>
      </c>
      <c r="CD157" s="48">
        <v>9976.1</v>
      </c>
      <c r="CE157" s="18">
        <f>'Investment Analysis'!FR157</f>
        <v>0.10960035230650664</v>
      </c>
      <c r="CF157" s="15">
        <f>'Investment Analysis'!FP157</f>
        <v>0.73348813209494312</v>
      </c>
      <c r="CG157" s="48">
        <v>4734.6000000000004</v>
      </c>
      <c r="CH157" s="18">
        <f>'Investment Analysis'!FR157</f>
        <v>0.10960035230650664</v>
      </c>
      <c r="CI157" s="15">
        <f>'Investment Analysis'!FW157</f>
        <v>1.7153243212541237E-2</v>
      </c>
      <c r="CJ157" s="48"/>
      <c r="CK157" s="18">
        <f t="shared" si="149"/>
        <v>0</v>
      </c>
      <c r="CL157" s="15">
        <f>'Investment Analysis'!GD157</f>
        <v>0</v>
      </c>
      <c r="CM157" s="48">
        <v>38207.17</v>
      </c>
      <c r="CN157" s="18">
        <f t="shared" si="162"/>
        <v>0.53134949899799588</v>
      </c>
      <c r="CO157" s="15">
        <f>'Investment Analysis'!GT157</f>
        <v>-6.0917431192660555E-2</v>
      </c>
      <c r="CP157" s="48">
        <v>6174.4</v>
      </c>
      <c r="CQ157" s="18">
        <f t="shared" si="163"/>
        <v>-0.7130361632808615</v>
      </c>
      <c r="CR157" s="15">
        <f>'Investment Analysis'!HG157</f>
        <v>0.73428459075332875</v>
      </c>
      <c r="CS157" s="48">
        <v>3950</v>
      </c>
      <c r="CT157" s="18">
        <f t="shared" si="164"/>
        <v>-0.82520267639041311</v>
      </c>
      <c r="CU157" s="15">
        <f>'Investment Analysis'!HN157</f>
        <v>22.951612903225808</v>
      </c>
      <c r="CV157" s="48">
        <v>9804.2999999999993</v>
      </c>
      <c r="CW157" s="18">
        <f t="shared" si="165"/>
        <v>-0.65967336029296908</v>
      </c>
      <c r="CX157" s="15">
        <f>'Investment Analysis'!IB157</f>
        <v>0.68328611898016978</v>
      </c>
      <c r="CY157" s="48">
        <v>11717.2</v>
      </c>
      <c r="CZ157" s="18">
        <f t="shared" si="166"/>
        <v>-0.34485882024042491</v>
      </c>
      <c r="DA157" s="15">
        <f>'Investment Analysis'!II157</f>
        <v>0.67388571428571431</v>
      </c>
      <c r="DB157" s="48">
        <v>6773</v>
      </c>
      <c r="DC157" s="18">
        <f t="shared" si="167"/>
        <v>0.20147234910639053</v>
      </c>
      <c r="DD157" s="15">
        <f>'Investment Analysis'!IP157</f>
        <v>4.2901776996680336</v>
      </c>
      <c r="DE157" s="48">
        <v>22377</v>
      </c>
      <c r="DF157" s="18">
        <f>'Investment Analysis'!IY157</f>
        <v>0.45125510799766488</v>
      </c>
      <c r="DG157" s="15">
        <f>'Investment Analysis'!IW157</f>
        <v>3.0865753424657534</v>
      </c>
      <c r="DH157" s="48">
        <v>22903.8</v>
      </c>
      <c r="DI157" s="18">
        <f t="shared" si="168"/>
        <v>2.5393435529731732</v>
      </c>
      <c r="DJ157" s="15">
        <f>'Investment Analysis'!JD157</f>
        <v>0.54421521035598719</v>
      </c>
      <c r="DK157" s="48">
        <v>26387.5</v>
      </c>
      <c r="DL157" s="18">
        <f t="shared" si="169"/>
        <v>0.1599410963119258</v>
      </c>
      <c r="DM157" s="15">
        <f>'Investment Analysis'!JK157</f>
        <v>0.29767144508101995</v>
      </c>
      <c r="DN157" s="48">
        <v>1072.4000000000001</v>
      </c>
      <c r="DO157" s="18">
        <f t="shared" si="170"/>
        <v>-1.297745052922219E-2</v>
      </c>
      <c r="DP157" s="15">
        <f>'Investment Analysis'!HU157</f>
        <v>1.9450549450549455</v>
      </c>
      <c r="DQ157" s="48">
        <v>2405.25</v>
      </c>
      <c r="DR157" s="18">
        <f t="shared" si="171"/>
        <v>-0.9188375231989202</v>
      </c>
      <c r="DS157" s="15">
        <f>'Investment Analysis'!JR157</f>
        <v>-0.34604352961025819</v>
      </c>
      <c r="DT157" s="48">
        <v>27078</v>
      </c>
      <c r="DU157" s="18">
        <f t="shared" si="191"/>
        <v>9.4535415019762841</v>
      </c>
      <c r="DV157" s="15">
        <f>'Investment Analysis'!JY157</f>
        <v>-0.11462450592885361</v>
      </c>
      <c r="DW157" s="48">
        <v>13013</v>
      </c>
      <c r="DX157" s="18">
        <f t="shared" si="172"/>
        <v>-4.5687885010266938E-2</v>
      </c>
      <c r="DY157" s="15">
        <f>'Investment Analysis'!KF157</f>
        <v>-4.5687885010266965E-2</v>
      </c>
      <c r="DZ157" s="48">
        <v>5246</v>
      </c>
      <c r="EA157" s="18">
        <f t="shared" si="173"/>
        <v>-0.73783108445777112</v>
      </c>
      <c r="EB157" s="15">
        <f>'Investment Analysis'!KM157</f>
        <v>4.2270142180094785</v>
      </c>
      <c r="EC157" s="48">
        <v>9360</v>
      </c>
      <c r="ED157" s="18">
        <f>'Investment Analysis'!KV157</f>
        <v>0.63366336633663356</v>
      </c>
      <c r="EE157" s="15">
        <f>'Investment Analysis'!KT157</f>
        <v>-0.37022900763358785</v>
      </c>
      <c r="EF157" s="48">
        <v>23260.5</v>
      </c>
      <c r="EG157" s="18">
        <f t="shared" si="174"/>
        <v>-2.3242630385487528E-2</v>
      </c>
      <c r="EH157" s="15">
        <f>'Investment Analysis'!LH157</f>
        <v>0.44292492324867444</v>
      </c>
      <c r="EI157" s="48">
        <v>8745.75</v>
      </c>
      <c r="EJ157" s="18">
        <f>'Investment Analysis'!LQ157</f>
        <v>0.72036823935558136</v>
      </c>
      <c r="EK157" s="15">
        <f>'Investment Analysis'!LO157</f>
        <v>0.53771428571428581</v>
      </c>
      <c r="EL157" s="48">
        <v>27240</v>
      </c>
      <c r="EM157" s="18" t="e">
        <f t="shared" si="190"/>
        <v>#DIV/0!</v>
      </c>
      <c r="EN157" s="15">
        <f>'Investment Analysis'!LX157</f>
        <v>0.96324324324324329</v>
      </c>
      <c r="EO157" s="48">
        <v>14570</v>
      </c>
      <c r="EP157" s="68">
        <f t="shared" si="198"/>
        <v>3.2157303370786519</v>
      </c>
      <c r="EQ157" s="15">
        <f>'Investment Analysis'!MC157</f>
        <v>-0.37483146067415729</v>
      </c>
      <c r="ER157" s="48">
        <v>4860</v>
      </c>
      <c r="ES157" s="18">
        <f>'Investment Analysis'!LX157</f>
        <v>0.96324324324324329</v>
      </c>
      <c r="ET157" s="15">
        <f>'Investment Analysis'!LA157</f>
        <v>-0.121228972612262</v>
      </c>
      <c r="EU157" s="48">
        <v>54658.5</v>
      </c>
      <c r="EV157" s="18">
        <f>'Investment Analysis'!ML157</f>
        <v>2.97362223268959</v>
      </c>
      <c r="EW157" s="15">
        <f>'Investment Analysis'!MJ157</f>
        <v>10.369272237196766</v>
      </c>
      <c r="EX157" s="48">
        <v>77350</v>
      </c>
      <c r="EY157" s="18">
        <f t="shared" si="175"/>
        <v>0.1702409319565793</v>
      </c>
      <c r="EZ157" s="15">
        <f>'Investment Analysis'!MQ157</f>
        <v>0.44511517077045265</v>
      </c>
      <c r="FA157" s="48">
        <v>13344</v>
      </c>
      <c r="FB157" s="18">
        <f t="shared" si="176"/>
        <v>-0.13237971391417425</v>
      </c>
      <c r="FC157" s="15">
        <f>'Investment Analysis'!MX157</f>
        <v>-0.20076665069477725</v>
      </c>
      <c r="FD157" s="48">
        <v>19048.400000000001</v>
      </c>
      <c r="FE157" s="18">
        <f t="shared" si="177"/>
        <v>0.2001411308106201</v>
      </c>
      <c r="FF157" s="15">
        <f>'Investment Analysis'!NE157</f>
        <v>1.008636598508895</v>
      </c>
      <c r="FG157" s="48">
        <v>11052</v>
      </c>
      <c r="FH157" s="18">
        <f t="shared" si="178"/>
        <v>2.8475711892797319E-2</v>
      </c>
      <c r="FI157" s="15">
        <f>'Investment Analysis'!NL157</f>
        <v>-0.95117109964271529</v>
      </c>
      <c r="FJ157" s="48">
        <v>45480.4</v>
      </c>
      <c r="FK157" s="18">
        <f t="shared" si="179"/>
        <v>1.387873823924731</v>
      </c>
      <c r="FL157" s="15">
        <f>'Investment Analysis'!NS157</f>
        <v>3.9494857142857143</v>
      </c>
      <c r="FM157" s="48">
        <v>2920.05</v>
      </c>
      <c r="FN157" s="18">
        <f t="shared" si="180"/>
        <v>-0.88493910151586197</v>
      </c>
      <c r="FO157" s="15">
        <f>'Investment Analysis'!NZ157</f>
        <v>0.10758989531178879</v>
      </c>
      <c r="FP157" s="48">
        <v>25500</v>
      </c>
      <c r="FQ157" s="18">
        <f t="shared" si="181"/>
        <v>0.36363636363636365</v>
      </c>
      <c r="FR157" s="15">
        <f>'Investment Analysis'!OG157</f>
        <v>-0.98876678335622814</v>
      </c>
      <c r="FS157" s="48">
        <v>64140</v>
      </c>
      <c r="FT157" s="18">
        <f t="shared" si="182"/>
        <v>1.5184792531731308</v>
      </c>
      <c r="FU157" s="15">
        <f>'Investment Analysis'!ON157</f>
        <v>4.0365135453474679</v>
      </c>
      <c r="FV157" s="48">
        <v>10370</v>
      </c>
      <c r="FW157" s="18">
        <f t="shared" si="183"/>
        <v>-0.32662337662337665</v>
      </c>
      <c r="FX157" s="15">
        <f>'Investment Analysis'!OU157</f>
        <v>-0.32727272727272733</v>
      </c>
      <c r="FY157" s="48">
        <v>19541.25</v>
      </c>
      <c r="FZ157" s="18">
        <f t="shared" si="184"/>
        <v>6.3614097156075661E-2</v>
      </c>
      <c r="GA157" s="15">
        <f>'Investment Analysis'!PB157</f>
        <v>3.8067692307692309</v>
      </c>
      <c r="GB157" s="48">
        <v>20866.5</v>
      </c>
      <c r="GC157" s="18">
        <f>'Investment Analysis'!PK157</f>
        <v>0.33032085305790648</v>
      </c>
      <c r="GD157" s="15">
        <f>'Investment Analysis'!PI157</f>
        <v>-0.20100516944284896</v>
      </c>
      <c r="GE157" s="48">
        <v>11904</v>
      </c>
      <c r="GF157" s="18">
        <f>'Investment Analysis'!PY157</f>
        <v>0.93372319688109162</v>
      </c>
      <c r="GG157" s="15">
        <f>'Investment Analysis'!PW157</f>
        <v>0.13761467889908247</v>
      </c>
      <c r="GH157" s="48">
        <v>22314.6</v>
      </c>
      <c r="GI157" s="18">
        <f>'Investment Analysis'!QF157</f>
        <v>0.40320225305100654</v>
      </c>
      <c r="GJ157" s="15">
        <f>'Investment Analysis'!QD157</f>
        <v>-0.20255490678443339</v>
      </c>
      <c r="GK157" s="48">
        <v>24948</v>
      </c>
      <c r="GL157" s="18">
        <f>'Investment Analysis'!QM157</f>
        <v>0.26769230769230756</v>
      </c>
      <c r="GM157" s="15">
        <f>'Investment Analysis'!QK157</f>
        <v>-0.34342629482071713</v>
      </c>
      <c r="GN157" s="48">
        <v>12717</v>
      </c>
      <c r="GO157" s="18">
        <f>'Investment Analysis'!QT157</f>
        <v>0.23083623693379793</v>
      </c>
      <c r="GP157" s="15">
        <f>'Investment Analysis'!QR157</f>
        <v>-0.98277627440942006</v>
      </c>
      <c r="GQ157" s="48">
        <v>5388.9</v>
      </c>
      <c r="GR157" s="18">
        <f>'Investment Analysis'!RA157</f>
        <v>0.14017163874131588</v>
      </c>
      <c r="GS157" s="15">
        <f>'Investment Analysis'!QY157</f>
        <v>-0.20963172804532573</v>
      </c>
      <c r="GT157" s="48">
        <v>52400</v>
      </c>
      <c r="GU157" s="18">
        <f>'Investment Analysis'!RH157</f>
        <v>0.7717171717171718</v>
      </c>
      <c r="GV157" s="15">
        <f>'Investment Analysis'!RF157</f>
        <v>-5.2711168718945725E-2</v>
      </c>
      <c r="GW157" s="48">
        <v>11623.5</v>
      </c>
      <c r="GX157" s="18">
        <f>'Investment Analysis'!RO157</f>
        <v>0.18173037820252136</v>
      </c>
      <c r="GY157" s="15">
        <f>'Investment Analysis'!RM157</f>
        <v>7.8346785416086764E-2</v>
      </c>
      <c r="GZ157" s="48">
        <v>3442</v>
      </c>
      <c r="HA157" s="18">
        <f>'Investment Analysis'!RV157</f>
        <v>-0.17418426103646828</v>
      </c>
      <c r="HB157" s="15">
        <f>'Investment Analysis'!RT157</f>
        <v>0.17554644808743169</v>
      </c>
      <c r="HC157" s="48">
        <v>25990.5</v>
      </c>
      <c r="HD157" s="18">
        <f>'Investment Analysis'!SC157</f>
        <v>1.2910220811847153</v>
      </c>
      <c r="HE157" s="15">
        <f>'Investment Analysis'!SA157</f>
        <v>0.30219449872238091</v>
      </c>
      <c r="HF157" s="48">
        <v>8235</v>
      </c>
      <c r="HG157" s="18">
        <f>'Investment Analysis'!SJ157</f>
        <v>7.9292267365661806E-2</v>
      </c>
      <c r="HH157" s="15">
        <f>'Investment Analysis'!SH157</f>
        <v>0.31759999999999988</v>
      </c>
      <c r="HI157" s="48">
        <v>5240</v>
      </c>
      <c r="HJ157" s="18">
        <f>'Investment Analysis'!SM157</f>
        <v>9.1666666666666757E-2</v>
      </c>
      <c r="HK157" s="15">
        <f>'Investment Analysis'!SK157</f>
        <v>0</v>
      </c>
      <c r="HL157" s="48">
        <v>13725</v>
      </c>
      <c r="HM157" s="18">
        <f>'Investment Analysis'!SP157</f>
        <v>0</v>
      </c>
      <c r="HN157" s="15">
        <f>'Investment Analysis'!SN157</f>
        <v>9.3429907188891728E-2</v>
      </c>
      <c r="HO157" s="48">
        <v>17439.45</v>
      </c>
      <c r="HP157" s="18">
        <f>'Investment Analysis'!TE157</f>
        <v>3.3839743589743589</v>
      </c>
      <c r="HQ157" s="15">
        <f>'Investment Analysis'!TC157</f>
        <v>0.69407976219965328</v>
      </c>
      <c r="HR157" s="48">
        <v>6907.5</v>
      </c>
      <c r="HS157" s="18">
        <f>'Investment Analysis'!TL157</f>
        <v>0.34513274336283184</v>
      </c>
      <c r="HT157" s="15">
        <f>'Investment Analysis'!TJ157</f>
        <v>3.6363636363636397E-2</v>
      </c>
      <c r="HU157" s="48"/>
      <c r="HV157" s="18">
        <f>'Investment Analysis'!TS157</f>
        <v>2.1136134453781512</v>
      </c>
      <c r="HW157" s="15">
        <f>'Investment Analysis'!TQ157</f>
        <v>0.3501636142348028</v>
      </c>
      <c r="HX157" s="48"/>
      <c r="HY157" s="18">
        <f>'Investment Analysis'!TZ157</f>
        <v>0.85964912280701766</v>
      </c>
      <c r="HZ157" s="15">
        <f>'Investment Analysis'!TX157</f>
        <v>-0.27891156462585032</v>
      </c>
      <c r="IA157" s="48"/>
      <c r="IB157" s="18">
        <f>'Investment Analysis'!UG157</f>
        <v>0</v>
      </c>
      <c r="IC157" s="15">
        <f>'Investment Analysis'!UE157</f>
        <v>0</v>
      </c>
      <c r="ID157" s="48"/>
      <c r="IE157" s="18">
        <f>'Investment Analysis'!UN157</f>
        <v>0</v>
      </c>
      <c r="IF157" s="15">
        <f>'Investment Analysis'!UL157</f>
        <v>0</v>
      </c>
      <c r="IG157" s="48"/>
      <c r="IH157" s="18">
        <f>'Investment Analysis'!UU157</f>
        <v>0</v>
      </c>
      <c r="II157" s="15">
        <f>'Investment Analysis'!US157</f>
        <v>0</v>
      </c>
      <c r="IJ157" s="48"/>
      <c r="IK157" s="18">
        <f>'Investment Analysis'!VB157</f>
        <v>0</v>
      </c>
      <c r="IL157" s="15">
        <f>'Investment Analysis'!UZ157</f>
        <v>0</v>
      </c>
      <c r="IM157" s="48"/>
      <c r="IN157" s="18">
        <f>'Investment Analysis'!VI157</f>
        <v>0</v>
      </c>
      <c r="IO157" s="15">
        <f>'Investment Analysis'!VG157</f>
        <v>0</v>
      </c>
      <c r="IP157" s="18"/>
      <c r="IQ157" s="18"/>
      <c r="IR157" s="18"/>
      <c r="IS157" s="108">
        <f t="shared" si="188"/>
        <v>21635.170000000391</v>
      </c>
      <c r="IT157" s="48">
        <f t="shared" si="189"/>
        <v>1227846.6800000002</v>
      </c>
      <c r="IU157" s="101">
        <f t="shared" si="185"/>
        <v>0</v>
      </c>
      <c r="IV157" s="101"/>
      <c r="IW157" s="15">
        <f t="shared" si="186"/>
        <v>0.18345603696884366</v>
      </c>
      <c r="IX157" s="113">
        <f t="shared" si="187"/>
        <v>190337.35000000021</v>
      </c>
      <c r="IY157" s="21">
        <f t="shared" si="159"/>
        <v>0.49457537445049676</v>
      </c>
      <c r="IZ157" s="173">
        <f t="shared" si="160"/>
        <v>408693.79000000015</v>
      </c>
    </row>
    <row r="158" spans="1:260" x14ac:dyDescent="0.2">
      <c r="A158" s="3">
        <f>'Investment Analysis'!A158</f>
        <v>45875</v>
      </c>
      <c r="B158" s="4">
        <f>'Investment Analysis'!B158</f>
        <v>45875</v>
      </c>
      <c r="C158" s="27">
        <f>'Investment Analysis'!C158</f>
        <v>44193.120000000003</v>
      </c>
      <c r="D158" s="14">
        <f>'Investment Analysis'!D158</f>
        <v>88.400000000001455</v>
      </c>
      <c r="E158" s="15">
        <f>'Investment Analysis'!E158</f>
        <v>2.0043206260010596E-3</v>
      </c>
      <c r="F158" s="13">
        <f>'Investment Analysis'!G158</f>
        <v>6345.06</v>
      </c>
      <c r="G158" s="14">
        <f>'Investment Analysis'!H158</f>
        <v>46.570000000000618</v>
      </c>
      <c r="H158" s="15">
        <f>'Investment Analysis'!I158</f>
        <v>7.3938356653738624E-3</v>
      </c>
      <c r="I158" s="13">
        <f>'Investment Analysis'!K158</f>
        <v>21169.42</v>
      </c>
      <c r="J158" s="14">
        <f>'Investment Analysis'!L158</f>
        <v>252.86999999999898</v>
      </c>
      <c r="K158" s="15">
        <f>'Investment Analysis'!M158</f>
        <v>1.2089469821743977E-2</v>
      </c>
      <c r="L158" s="41">
        <f>'Investment Analysis'!T158</f>
        <v>269.8592721922787</v>
      </c>
      <c r="M158" s="21">
        <f>'Investment Analysis'!V158</f>
        <v>3.12662589472238E-3</v>
      </c>
      <c r="N158" s="21">
        <f>'Investment Analysis'!W158</f>
        <v>4.3057186480918677E-2</v>
      </c>
      <c r="P158" s="48">
        <f>'Investment Analysis'!Y158</f>
        <v>142164.98000000001</v>
      </c>
      <c r="Q158" s="18"/>
      <c r="R158" s="83"/>
      <c r="S158" s="48">
        <v>4675.3599999999997</v>
      </c>
      <c r="T158" s="18">
        <f>'Investment Analysis'!AH158</f>
        <v>9.2926002553154086E-2</v>
      </c>
      <c r="U158" s="15">
        <f>'Investment Analysis'!AF158</f>
        <v>0.50682769921709037</v>
      </c>
      <c r="V158" s="48">
        <v>7451.53</v>
      </c>
      <c r="W158" s="18">
        <f>'Investment Analysis'!AO158</f>
        <v>0.14217784117926763</v>
      </c>
      <c r="X158" s="15">
        <f>'Investment Analysis'!AM158</f>
        <v>0.29139784946236547</v>
      </c>
      <c r="Y158" s="48">
        <v>9625.4599999999991</v>
      </c>
      <c r="Z158" s="18">
        <f t="shared" si="161"/>
        <v>-3.5138331996792387E-2</v>
      </c>
      <c r="AA158" s="15">
        <f>'Investment Analysis'!GM158</f>
        <v>2.8571428571428716E-2</v>
      </c>
      <c r="AB158" s="48">
        <v>2696.7</v>
      </c>
      <c r="AC158" s="18">
        <f t="shared" si="192"/>
        <v>4.8943672549755917</v>
      </c>
      <c r="AD158" s="15">
        <f>'Investment Analysis'!AT158</f>
        <v>0.34800231615518251</v>
      </c>
      <c r="AE158" s="48">
        <v>11632.12</v>
      </c>
      <c r="AF158" s="18">
        <f>'Investment Analysis'!BC158</f>
        <v>7.9925559527890655E-2</v>
      </c>
      <c r="AG158" s="15">
        <f>'Investment Analysis'!BA158</f>
        <v>0.64436987322893369</v>
      </c>
      <c r="AH158" s="48"/>
      <c r="AI158" s="18">
        <f t="shared" si="193"/>
        <v>0</v>
      </c>
      <c r="AJ158" s="15">
        <f>'Investment Analysis'!BH158</f>
        <v>0</v>
      </c>
      <c r="AK158" s="48">
        <v>5350.89</v>
      </c>
      <c r="AL158" s="18">
        <f t="shared" si="194"/>
        <v>2.2105250844814139</v>
      </c>
      <c r="AM158" s="15">
        <f>'Investment Analysis'!BO158</f>
        <v>0.28022903334456034</v>
      </c>
      <c r="AN158" s="48">
        <v>5984.84</v>
      </c>
      <c r="AO158" s="18">
        <f t="shared" si="154"/>
        <v>6.7553534482758613</v>
      </c>
      <c r="AP158" s="15">
        <f>'Investment Analysis'!BV158</f>
        <v>0.18491680085882986</v>
      </c>
      <c r="AQ158" s="48">
        <v>4951.6099999999997</v>
      </c>
      <c r="AR158" s="18">
        <f t="shared" si="155"/>
        <v>2.7903220000000002</v>
      </c>
      <c r="AS158" s="15">
        <f>'Investment Analysis'!CC158</f>
        <v>0</v>
      </c>
      <c r="AT158" s="48">
        <v>4874.6400000000003</v>
      </c>
      <c r="AU158" s="18">
        <f>'Investment Analysis'!CL158</f>
        <v>-0.13853317811408608</v>
      </c>
      <c r="AV158" s="15">
        <f>'Investment Analysis'!CJ158</f>
        <v>-2.0840224942110453E-2</v>
      </c>
      <c r="AW158" s="48">
        <v>17957.580000000002</v>
      </c>
      <c r="AX158" s="18">
        <f t="shared" si="195"/>
        <v>3.7134542431013967E-2</v>
      </c>
      <c r="AY158" s="15">
        <f>'Investment Analysis'!CQ158</f>
        <v>6.7007019783024827E-2</v>
      </c>
      <c r="AZ158" s="48">
        <v>15894.32</v>
      </c>
      <c r="BA158" s="18">
        <f>'Investment Analysis'!CZ158</f>
        <v>1.1266094420600904E-2</v>
      </c>
      <c r="BB158" s="15">
        <f>'Investment Analysis'!CX158</f>
        <v>0.17262830482115099</v>
      </c>
      <c r="BC158" s="48">
        <v>9332.18</v>
      </c>
      <c r="BD158" s="18">
        <f t="shared" si="196"/>
        <v>2.9171576536201576</v>
      </c>
      <c r="BE158" s="15">
        <f>'Investment Analysis'!DE158</f>
        <v>-7.361682670324643E-2</v>
      </c>
      <c r="BF158" s="48">
        <v>4617.9799999999996</v>
      </c>
      <c r="BG158" s="18">
        <f>'Investment Analysis'!DN158</f>
        <v>0.17860531309297917</v>
      </c>
      <c r="BH158" s="15">
        <f>'Investment Analysis'!DL158</f>
        <v>0.12548131370328425</v>
      </c>
      <c r="BI158" s="48">
        <v>2791.9</v>
      </c>
      <c r="BJ158" s="18">
        <f>'Investment Analysis'!EB158</f>
        <v>0.10785778308933372</v>
      </c>
      <c r="BK158" s="15">
        <f>'Investment Analysis'!DZ158</f>
        <v>0.97865528281750269</v>
      </c>
      <c r="BL158" s="48">
        <v>11785.63</v>
      </c>
      <c r="BM158" s="18">
        <f>'Investment Analysis'!EI158</f>
        <v>8.9750542299349104E-2</v>
      </c>
      <c r="BN158" s="15">
        <f>'Investment Analysis'!EG158</f>
        <v>0.91107941036614337</v>
      </c>
      <c r="BO158" s="48">
        <v>10373.82</v>
      </c>
      <c r="BP158" s="18">
        <f>'Investment Analysis'!DU158</f>
        <v>0.13839285714285723</v>
      </c>
      <c r="BQ158" s="15">
        <f>'Investment Analysis'!DS158</f>
        <v>0</v>
      </c>
      <c r="BR158" s="48">
        <v>12127.52</v>
      </c>
      <c r="BS158" s="18">
        <f>'Investment Analysis'!EP158</f>
        <v>0.19092542677448351</v>
      </c>
      <c r="BT158" s="15">
        <f>'Investment Analysis'!EN158</f>
        <v>1.053765106910443</v>
      </c>
      <c r="BU158" s="48">
        <v>14256.99</v>
      </c>
      <c r="BV158" s="18">
        <f t="shared" si="197"/>
        <v>0.49798021268003756</v>
      </c>
      <c r="BW158" s="15">
        <f>'Investment Analysis'!EU158</f>
        <v>0.14437124033228321</v>
      </c>
      <c r="BX158" s="48">
        <v>22491.9</v>
      </c>
      <c r="BY158" s="18">
        <f t="shared" si="148"/>
        <v>-0.62540499999999988</v>
      </c>
      <c r="BZ158" s="15">
        <f>'Investment Analysis'!FB158</f>
        <v>0</v>
      </c>
      <c r="CA158" s="48">
        <v>20674.72</v>
      </c>
      <c r="CB158" s="18">
        <f t="shared" si="199"/>
        <v>-0.10884827586206891</v>
      </c>
      <c r="CC158" s="15">
        <f>'Investment Analysis'!FI158</f>
        <v>-2.3019634394041966E-2</v>
      </c>
      <c r="CD158" s="48">
        <v>10020.64</v>
      </c>
      <c r="CE158" s="18">
        <f>'Investment Analysis'!FR158</f>
        <v>0.1145546625564241</v>
      </c>
      <c r="CF158" s="15">
        <f>'Investment Analysis'!FP158</f>
        <v>0.74122807017543857</v>
      </c>
      <c r="CG158" s="48">
        <v>4801.76</v>
      </c>
      <c r="CH158" s="18">
        <f>'Investment Analysis'!FR158</f>
        <v>0.1145546625564241</v>
      </c>
      <c r="CI158" s="15">
        <f>'Investment Analysis'!FW158</f>
        <v>3.1580143133022848E-2</v>
      </c>
      <c r="CJ158" s="48"/>
      <c r="CK158" s="18">
        <f t="shared" si="149"/>
        <v>0</v>
      </c>
      <c r="CL158" s="15">
        <f>'Investment Analysis'!GD158</f>
        <v>0</v>
      </c>
      <c r="CM158" s="48">
        <v>38230.36</v>
      </c>
      <c r="CN158" s="18">
        <f t="shared" si="162"/>
        <v>0.53227895791583169</v>
      </c>
      <c r="CO158" s="15">
        <f>'Investment Analysis'!GT158</f>
        <v>-7.6697247706422014E-2</v>
      </c>
      <c r="CP158" s="48">
        <v>6398.2</v>
      </c>
      <c r="CQ158" s="18">
        <f t="shared" si="163"/>
        <v>-0.70263474668042358</v>
      </c>
      <c r="CR158" s="15">
        <f>'Investment Analysis'!HG158</f>
        <v>0.79714622774001487</v>
      </c>
      <c r="CS158" s="48">
        <v>4020</v>
      </c>
      <c r="CT158" s="18">
        <f t="shared" si="164"/>
        <v>-0.82210500230112926</v>
      </c>
      <c r="CU158" s="15">
        <f>'Investment Analysis'!HN158</f>
        <v>22.762096774193548</v>
      </c>
      <c r="CV158" s="48">
        <v>9868.1</v>
      </c>
      <c r="CW158" s="18">
        <f t="shared" si="165"/>
        <v>-0.65745873613690409</v>
      </c>
      <c r="CX158" s="15">
        <f>'Investment Analysis'!IB158</f>
        <v>0.69423984891406965</v>
      </c>
      <c r="CY158" s="48">
        <v>12066.8</v>
      </c>
      <c r="CZ158" s="18">
        <f t="shared" si="166"/>
        <v>-0.32531171372658657</v>
      </c>
      <c r="DA158" s="15">
        <f>'Investment Analysis'!II158</f>
        <v>0.72382857142857149</v>
      </c>
      <c r="DB158" s="48">
        <v>6687.25</v>
      </c>
      <c r="DC158" s="18">
        <f t="shared" si="167"/>
        <v>0.18626103153133178</v>
      </c>
      <c r="DD158" s="15">
        <f>'Investment Analysis'!IP158</f>
        <v>4.2233938683850809</v>
      </c>
      <c r="DE158" s="48">
        <v>22965</v>
      </c>
      <c r="DF158" s="18">
        <f>'Investment Analysis'!IY158</f>
        <v>0.48958941428293434</v>
      </c>
      <c r="DG158" s="15">
        <f>'Investment Analysis'!IW158</f>
        <v>3.1945205479452055</v>
      </c>
      <c r="DH158" s="48">
        <v>23159.7</v>
      </c>
      <c r="DI158" s="18">
        <f t="shared" si="168"/>
        <v>2.5788879960440103</v>
      </c>
      <c r="DJ158" s="15">
        <f>'Investment Analysis'!JD158</f>
        <v>0.56146844660194184</v>
      </c>
      <c r="DK158" s="48">
        <v>26247</v>
      </c>
      <c r="DL158" s="18">
        <f t="shared" si="169"/>
        <v>0.15376500065936966</v>
      </c>
      <c r="DM158" s="15">
        <f>'Investment Analysis'!JK158</f>
        <v>0.29076200545870334</v>
      </c>
      <c r="DN158" s="48">
        <v>1065.0999999999999</v>
      </c>
      <c r="DO158" s="18">
        <f t="shared" si="170"/>
        <v>-1.969627243442254E-2</v>
      </c>
      <c r="DP158" s="15">
        <f>'Investment Analysis'!HU158</f>
        <v>1.9260989010989016</v>
      </c>
      <c r="DQ158" s="48">
        <v>2414.5</v>
      </c>
      <c r="DR158" s="18">
        <f t="shared" si="171"/>
        <v>-0.91852539227265062</v>
      </c>
      <c r="DS158" s="15">
        <f>'Investment Analysis'!JR158</f>
        <v>-0.3477307238063102</v>
      </c>
      <c r="DT158" s="48">
        <v>27558</v>
      </c>
      <c r="DU158" s="18">
        <f t="shared" si="191"/>
        <v>9.6432648221343875</v>
      </c>
      <c r="DV158" s="15">
        <f>'Investment Analysis'!JY158</f>
        <v>-0.10671936758893281</v>
      </c>
      <c r="DW158" s="48">
        <v>12642</v>
      </c>
      <c r="DX158" s="18">
        <f t="shared" si="172"/>
        <v>-7.2895277207392195E-2</v>
      </c>
      <c r="DY158" s="15">
        <f>'Investment Analysis'!KF158</f>
        <v>-7.2895277207392278E-2</v>
      </c>
      <c r="DZ158" s="48">
        <v>5282</v>
      </c>
      <c r="EA158" s="18">
        <f t="shared" si="173"/>
        <v>-0.73603198400799597</v>
      </c>
      <c r="EB158" s="15">
        <f>'Investment Analysis'!KM158</f>
        <v>4.5611374407582943</v>
      </c>
      <c r="EC158" s="48">
        <v>9360</v>
      </c>
      <c r="ED158" s="18">
        <f>'Investment Analysis'!KV158</f>
        <v>0.6732673267326732</v>
      </c>
      <c r="EE158" s="15">
        <f>'Investment Analysis'!KT158</f>
        <v>-0.35496183206106874</v>
      </c>
      <c r="EF158" s="48">
        <v>23157</v>
      </c>
      <c r="EG158" s="18">
        <f t="shared" si="174"/>
        <v>-2.7588813303099018E-2</v>
      </c>
      <c r="EH158" s="15">
        <f>'Investment Analysis'!LH158</f>
        <v>0.43622662573262638</v>
      </c>
      <c r="EI158" s="48">
        <v>8802.2999999999993</v>
      </c>
      <c r="EJ158" s="18">
        <f>'Investment Analysis'!LQ158</f>
        <v>0.73149213655542766</v>
      </c>
      <c r="EK158" s="15">
        <f>'Investment Analysis'!LO158</f>
        <v>0.54765714285714273</v>
      </c>
      <c r="EL158" s="48">
        <v>28065</v>
      </c>
      <c r="EM158" s="18" t="e">
        <f t="shared" si="190"/>
        <v>#DIV/0!</v>
      </c>
      <c r="EN158" s="15">
        <f>'Investment Analysis'!LX158</f>
        <v>1.0227027027027027</v>
      </c>
      <c r="EO158" s="48">
        <v>14675</v>
      </c>
      <c r="EP158" s="68">
        <f t="shared" si="198"/>
        <v>3.2471910112359552</v>
      </c>
      <c r="EQ158" s="15">
        <f>'Investment Analysis'!MC158</f>
        <v>-0.39101123595505616</v>
      </c>
      <c r="ER158" s="48">
        <v>4790</v>
      </c>
      <c r="ES158" s="18">
        <f>'Investment Analysis'!LX158</f>
        <v>1.0227027027027027</v>
      </c>
      <c r="ET158" s="15">
        <f>'Investment Analysis'!LA158</f>
        <v>-0.12553871819824841</v>
      </c>
      <c r="EU158" s="48">
        <v>54015</v>
      </c>
      <c r="EV158" s="18">
        <f>'Investment Analysis'!ML158</f>
        <v>2.9142722562411678</v>
      </c>
      <c r="EW158" s="15">
        <f>'Investment Analysis'!MJ158</f>
        <v>10.199460916442048</v>
      </c>
      <c r="EX158" s="48">
        <v>76389.5</v>
      </c>
      <c r="EY158" s="18">
        <f t="shared" si="175"/>
        <v>0.15570936873558003</v>
      </c>
      <c r="EZ158" s="15">
        <f>'Investment Analysis'!MQ158</f>
        <v>0.42764098490865765</v>
      </c>
      <c r="FA158" s="48">
        <v>13808</v>
      </c>
      <c r="FB158" s="18">
        <f t="shared" si="176"/>
        <v>-0.10221066319895969</v>
      </c>
      <c r="FC158" s="15">
        <f>'Investment Analysis'!MX158</f>
        <v>-0.17297556300910394</v>
      </c>
      <c r="FD158" s="48">
        <v>19059.599999999999</v>
      </c>
      <c r="FE158" s="18">
        <f t="shared" si="177"/>
        <v>0.20084678486372037</v>
      </c>
      <c r="FF158" s="15">
        <f>'Investment Analysis'!NE158</f>
        <v>1.009891488890529</v>
      </c>
      <c r="FG158" s="48">
        <v>10998</v>
      </c>
      <c r="FH158" s="18">
        <f t="shared" si="178"/>
        <v>2.3450586264656615E-2</v>
      </c>
      <c r="FI158" s="15">
        <f>'Investment Analysis'!NL158</f>
        <v>-0.9514886859865026</v>
      </c>
      <c r="FJ158" s="48">
        <v>46518.5</v>
      </c>
      <c r="FK158" s="18">
        <f t="shared" si="179"/>
        <v>1.4423775621639783</v>
      </c>
      <c r="FL158" s="15">
        <f>'Investment Analysis'!NS158</f>
        <v>4.0632380952380949</v>
      </c>
      <c r="FM158" s="48">
        <v>2941.35</v>
      </c>
      <c r="FN158" s="18">
        <f t="shared" si="180"/>
        <v>-0.88409980179917491</v>
      </c>
      <c r="FO158" s="15">
        <f>'Investment Analysis'!NZ158</f>
        <v>0.11566909421939016</v>
      </c>
      <c r="FP158" s="48">
        <v>25100</v>
      </c>
      <c r="FQ158" s="18">
        <f t="shared" si="181"/>
        <v>0.34224598930481281</v>
      </c>
      <c r="FR158" s="15">
        <f>'Investment Analysis'!OG158</f>
        <v>-0.98887756458545673</v>
      </c>
      <c r="FS158" s="48">
        <v>69717</v>
      </c>
      <c r="FT158" s="18">
        <f t="shared" si="182"/>
        <v>1.7374620844008599</v>
      </c>
      <c r="FU158" s="15">
        <f>'Investment Analysis'!ON158</f>
        <v>4.4744405182567721</v>
      </c>
      <c r="FV158" s="48">
        <v>10500</v>
      </c>
      <c r="FW158" s="18">
        <f t="shared" si="183"/>
        <v>-0.31818181818181818</v>
      </c>
      <c r="FX158" s="15">
        <f>'Investment Analysis'!OU158</f>
        <v>-0.31818181818181818</v>
      </c>
      <c r="FY158" s="48">
        <v>19468.75</v>
      </c>
      <c r="FZ158" s="18">
        <f t="shared" si="184"/>
        <v>5.966798203837257E-2</v>
      </c>
      <c r="GA158" s="15">
        <f>'Investment Analysis'!PB158</f>
        <v>3.7923076923076922</v>
      </c>
      <c r="GB158" s="48">
        <v>20766</v>
      </c>
      <c r="GC158" s="18">
        <f>'Investment Analysis'!PK158</f>
        <v>0.32396117247645007</v>
      </c>
      <c r="GD158" s="15">
        <f>'Investment Analysis'!PI158</f>
        <v>-0.2048248133256749</v>
      </c>
      <c r="GE158" s="48">
        <v>11616</v>
      </c>
      <c r="GF158" s="18">
        <f>'Investment Analysis'!PY158</f>
        <v>0.88693957115009747</v>
      </c>
      <c r="GG158" s="15">
        <f>'Investment Analysis'!PW158</f>
        <v>0.11009174311926594</v>
      </c>
      <c r="GH158" s="48">
        <v>22486.1</v>
      </c>
      <c r="GI158" s="18">
        <f>'Investment Analysis'!QF158</f>
        <v>0.40659226035256063</v>
      </c>
      <c r="GJ158" s="15">
        <f>'Investment Analysis'!QD158</f>
        <v>-0.20062835294466344</v>
      </c>
      <c r="GK158" s="48">
        <v>25774</v>
      </c>
      <c r="GL158" s="18">
        <f>'Investment Analysis'!QM158</f>
        <v>0.27538461538461528</v>
      </c>
      <c r="GM158" s="15">
        <f>'Investment Analysis'!QK158</f>
        <v>-0.33944223107569721</v>
      </c>
      <c r="GN158" s="48">
        <v>12105</v>
      </c>
      <c r="GO158" s="18">
        <f>'Investment Analysis'!QT158</f>
        <v>0.17160278745644589</v>
      </c>
      <c r="GP158" s="15">
        <f>'Investment Analysis'!QR158</f>
        <v>-0.98360515858504594</v>
      </c>
      <c r="GQ158" s="48">
        <v>5421.35</v>
      </c>
      <c r="GR158" s="18">
        <f>'Investment Analysis'!RA158</f>
        <v>0.1565181855333061</v>
      </c>
      <c r="GS158" s="15">
        <f>'Investment Analysis'!QY158</f>
        <v>-0.19830028328611893</v>
      </c>
      <c r="GT158" s="48">
        <v>50212.5</v>
      </c>
      <c r="GU158" s="18">
        <f>'Investment Analysis'!RH158</f>
        <v>0.74585858585858589</v>
      </c>
      <c r="GV158" s="15">
        <f>'Investment Analysis'!RF158</f>
        <v>-6.6537049038669221E-2</v>
      </c>
      <c r="GW158" s="48">
        <v>11568.5</v>
      </c>
      <c r="GX158" s="18">
        <f>'Investment Analysis'!RO158</f>
        <v>0.17613867425782842</v>
      </c>
      <c r="GY158" s="15">
        <f>'Investment Analysis'!RM158</f>
        <v>7.3244271268206651E-2</v>
      </c>
      <c r="GZ158" s="48">
        <v>3300</v>
      </c>
      <c r="HA158" s="18">
        <f>'Investment Analysis'!RV158</f>
        <v>-0.20825335892514396</v>
      </c>
      <c r="HB158" s="15">
        <f>'Investment Analysis'!RT158</f>
        <v>0.1270491803278688</v>
      </c>
      <c r="HC158" s="48">
        <v>26931</v>
      </c>
      <c r="HD158" s="18">
        <f>'Investment Analysis'!SC158</f>
        <v>1.3739256908634141</v>
      </c>
      <c r="HE158" s="15">
        <f>'Investment Analysis'!SA158</f>
        <v>0.34931609800090174</v>
      </c>
      <c r="HF158" s="48">
        <v>7995</v>
      </c>
      <c r="HG158" s="18">
        <f>'Investment Analysis'!SJ158</f>
        <v>4.7837483617300162E-2</v>
      </c>
      <c r="HH158" s="15">
        <f>'Investment Analysis'!SH158</f>
        <v>0.2792</v>
      </c>
      <c r="HI158" s="48">
        <v>5040</v>
      </c>
      <c r="HJ158" s="18">
        <f>'Investment Analysis'!SM158</f>
        <v>-3.8167938931297746E-2</v>
      </c>
      <c r="HK158" s="15">
        <f>'Investment Analysis'!SK158</f>
        <v>0</v>
      </c>
      <c r="HL158" s="48">
        <v>13185</v>
      </c>
      <c r="HM158" s="18">
        <f>'Investment Analysis'!SP158</f>
        <v>0</v>
      </c>
      <c r="HN158" s="15">
        <f>'Investment Analysis'!SN158</f>
        <v>-4.1294564826020126E-2</v>
      </c>
      <c r="HO158" s="48">
        <v>17215.05</v>
      </c>
      <c r="HP158" s="18">
        <f>'Investment Analysis'!TE158</f>
        <v>3.3275641025641027</v>
      </c>
      <c r="HQ158" s="15">
        <f>'Investment Analysis'!TC158</f>
        <v>0.6722813970770376</v>
      </c>
      <c r="HR158" s="48">
        <v>6720</v>
      </c>
      <c r="HS158" s="18">
        <f>'Investment Analysis'!TL158</f>
        <v>0.35103244837758107</v>
      </c>
      <c r="HT158" s="15">
        <f>'Investment Analysis'!TJ158</f>
        <v>4.0909090909090944E-2</v>
      </c>
      <c r="HU158" s="48">
        <v>0</v>
      </c>
      <c r="HV158" s="18">
        <f>'Investment Analysis'!TS158</f>
        <v>2.0581512605042018</v>
      </c>
      <c r="HW158" s="15">
        <f>'Investment Analysis'!TQ158</f>
        <v>0.32611341490966611</v>
      </c>
      <c r="HX158" s="48"/>
      <c r="HY158" s="18">
        <f>'Investment Analysis'!TZ158</f>
        <v>0.90058479532163749</v>
      </c>
      <c r="HZ158" s="15">
        <f>'Investment Analysis'!TX158</f>
        <v>-0.2630385487528345</v>
      </c>
      <c r="IA158" s="48">
        <v>0</v>
      </c>
      <c r="IB158" s="18">
        <f>'Investment Analysis'!UG158</f>
        <v>0</v>
      </c>
      <c r="IC158" s="15">
        <f>'Investment Analysis'!UE158</f>
        <v>0</v>
      </c>
      <c r="ID158" s="48">
        <v>0</v>
      </c>
      <c r="IE158" s="18">
        <f>'Investment Analysis'!UN158</f>
        <v>0</v>
      </c>
      <c r="IF158" s="15">
        <f>'Investment Analysis'!UL158</f>
        <v>0</v>
      </c>
      <c r="IG158" s="48">
        <v>0</v>
      </c>
      <c r="IH158" s="18">
        <f>'Investment Analysis'!UU158</f>
        <v>0</v>
      </c>
      <c r="II158" s="15">
        <f>'Investment Analysis'!US158</f>
        <v>0</v>
      </c>
      <c r="IJ158" s="48">
        <v>0</v>
      </c>
      <c r="IK158" s="18">
        <f>'Investment Analysis'!VB158</f>
        <v>0</v>
      </c>
      <c r="IL158" s="15">
        <f>'Investment Analysis'!UZ158</f>
        <v>0</v>
      </c>
      <c r="IM158" s="48">
        <v>0</v>
      </c>
      <c r="IN158" s="18">
        <f>'Investment Analysis'!VI158</f>
        <v>0</v>
      </c>
      <c r="IO158" s="15">
        <f>'Investment Analysis'!VG158</f>
        <v>0</v>
      </c>
      <c r="IP158" s="18"/>
      <c r="IQ158" s="18"/>
      <c r="IR158" s="18"/>
      <c r="IS158" s="108">
        <f t="shared" si="188"/>
        <v>4992.8999999999069</v>
      </c>
      <c r="IT158" s="48">
        <f t="shared" si="189"/>
        <v>1232839.58</v>
      </c>
      <c r="IU158" s="101">
        <f t="shared" si="185"/>
        <v>0</v>
      </c>
      <c r="IV158" s="101"/>
      <c r="IW158" s="15">
        <f t="shared" si="186"/>
        <v>0.18826842742705757</v>
      </c>
      <c r="IX158" s="113">
        <f t="shared" si="187"/>
        <v>195330.25000000012</v>
      </c>
      <c r="IY158" s="21">
        <f t="shared" ref="IY158:IY180" si="200">IF(IT158&gt;0,(IT158+IV$11+IV$33+IV$52+IV$73+IV$93+IV$113+IV$133+IV$159-IT$8)/IT$8,0)</f>
        <v>0.50061746622559766</v>
      </c>
      <c r="IZ158" s="173">
        <f t="shared" ref="IZ158:IZ180" si="201">IF(IT158&gt;0,IT158+IV$11+IV$33+IV$52+IV$73+IV$93+IV$113+IV$133+IV$159-IT$8,0)</f>
        <v>413686.69000000006</v>
      </c>
    </row>
    <row r="159" spans="1:260" x14ac:dyDescent="0.2">
      <c r="A159" s="3">
        <f>'Investment Analysis'!A159</f>
        <v>45876</v>
      </c>
      <c r="B159" s="4">
        <f>'Investment Analysis'!B159</f>
        <v>45876</v>
      </c>
      <c r="C159" s="27">
        <f>'Investment Analysis'!C159</f>
        <v>43968.639999999999</v>
      </c>
      <c r="D159" s="14">
        <f>'Investment Analysis'!D159</f>
        <v>-224.4800000000032</v>
      </c>
      <c r="E159" s="15">
        <f>'Investment Analysis'!E159</f>
        <v>-5.0795236905654814E-3</v>
      </c>
      <c r="F159" s="13">
        <f>'Investment Analysis'!G159</f>
        <v>6340</v>
      </c>
      <c r="G159" s="14">
        <f>'Investment Analysis'!H159</f>
        <v>-5.0600000000004002</v>
      </c>
      <c r="H159" s="15">
        <f>'Investment Analysis'!I159</f>
        <v>-7.9747078829836126E-4</v>
      </c>
      <c r="I159" s="13">
        <f>'Investment Analysis'!K159</f>
        <v>21242.7</v>
      </c>
      <c r="J159" s="14">
        <f>'Investment Analysis'!L159</f>
        <v>73.280000000002474</v>
      </c>
      <c r="K159" s="15">
        <f>'Investment Analysis'!M159</f>
        <v>3.4615969639226053E-3</v>
      </c>
      <c r="L159" s="41">
        <f>'Investment Analysis'!T159</f>
        <v>269.65404142805198</v>
      </c>
      <c r="M159" s="21">
        <f>'Investment Analysis'!V159</f>
        <v>-7.6051033028979058E-4</v>
      </c>
      <c r="N159" s="21">
        <f>'Investment Analysis'!W159</f>
        <v>4.2263930715516936E-2</v>
      </c>
      <c r="P159" s="48">
        <f>'Investment Analysis'!Y159</f>
        <v>103477.93000000001</v>
      </c>
      <c r="Q159" s="18"/>
      <c r="R159" s="83"/>
      <c r="S159" s="48">
        <v>4683.45</v>
      </c>
      <c r="T159" s="18">
        <f>'Investment Analysis'!AH159</f>
        <v>9.4818858123872085E-2</v>
      </c>
      <c r="U159" s="15">
        <f>'Investment Analysis'!AF159</f>
        <v>0.50943739758451168</v>
      </c>
      <c r="V159" s="48">
        <v>7411.2</v>
      </c>
      <c r="W159" s="18">
        <f>'Investment Analysis'!AO159</f>
        <v>0.13599619591060386</v>
      </c>
      <c r="X159" s="15">
        <f>'Investment Analysis'!AM159</f>
        <v>0.28440860215053759</v>
      </c>
      <c r="Y159" s="48">
        <v>9595.75</v>
      </c>
      <c r="Z159" s="18">
        <f t="shared" si="161"/>
        <v>-3.8116479550922212E-2</v>
      </c>
      <c r="AA159" s="15">
        <f>'Investment Analysis'!GM159</f>
        <v>2.5396825396825421E-2</v>
      </c>
      <c r="AB159" s="48">
        <v>2711.76</v>
      </c>
      <c r="AC159" s="18">
        <f t="shared" si="192"/>
        <v>4.900022530980098</v>
      </c>
      <c r="AD159" s="15">
        <f>'Investment Analysis'!AT159</f>
        <v>0.35552982049797338</v>
      </c>
      <c r="AE159" s="48">
        <v>11623.15</v>
      </c>
      <c r="AF159" s="18">
        <f>'Investment Analysis'!BC159</f>
        <v>7.9093001616141856E-2</v>
      </c>
      <c r="AG159" s="15">
        <f>'Investment Analysis'!BA159</f>
        <v>0.64310216256524988</v>
      </c>
      <c r="AH159" s="48"/>
      <c r="AI159" s="18">
        <f t="shared" si="193"/>
        <v>0</v>
      </c>
      <c r="AJ159" s="15">
        <f>'Investment Analysis'!BH159</f>
        <v>0</v>
      </c>
      <c r="AK159" s="48">
        <v>5358.63</v>
      </c>
      <c r="AL159" s="18">
        <f t="shared" si="194"/>
        <v>2.2125370418507933</v>
      </c>
      <c r="AM159" s="15">
        <f>'Investment Analysis'!BO159</f>
        <v>0.28208150892556405</v>
      </c>
      <c r="AN159" s="48">
        <v>6007.88</v>
      </c>
      <c r="AO159" s="18">
        <f t="shared" si="154"/>
        <v>6.760318965517242</v>
      </c>
      <c r="AP159" s="15">
        <f>'Investment Analysis'!BV159</f>
        <v>0.1894793344068707</v>
      </c>
      <c r="AQ159" s="48">
        <v>4916.18</v>
      </c>
      <c r="AR159" s="18">
        <f t="shared" si="155"/>
        <v>2.783236</v>
      </c>
      <c r="AS159" s="15">
        <f>'Investment Analysis'!CC159</f>
        <v>0</v>
      </c>
      <c r="AT159" s="48">
        <v>4856.53</v>
      </c>
      <c r="AU159" s="18">
        <f>'Investment Analysis'!CL159</f>
        <v>-0.14173457508731085</v>
      </c>
      <c r="AV159" s="15">
        <f>'Investment Analysis'!CJ159</f>
        <v>-2.4478994376447304E-2</v>
      </c>
      <c r="AW159" s="48">
        <v>17828.689999999999</v>
      </c>
      <c r="AX159" s="18">
        <f t="shared" si="195"/>
        <v>3.0436522371771486E-2</v>
      </c>
      <c r="AY159" s="15">
        <f>'Investment Analysis'!CQ159</f>
        <v>5.9349074664964994E-2</v>
      </c>
      <c r="AZ159" s="48">
        <v>15906.96</v>
      </c>
      <c r="BA159" s="18">
        <f>'Investment Analysis'!CZ159</f>
        <v>1.2070815450643662E-2</v>
      </c>
      <c r="BB159" s="15">
        <f>'Investment Analysis'!CX159</f>
        <v>0.17356143079315703</v>
      </c>
      <c r="BC159" s="48">
        <v>9322.9599999999991</v>
      </c>
      <c r="BD159" s="18">
        <f t="shared" si="196"/>
        <v>2.916239418384623</v>
      </c>
      <c r="BE159" s="15">
        <f>'Investment Analysis'!DE159</f>
        <v>-7.4531321444901807E-2</v>
      </c>
      <c r="BF159" s="48">
        <v>4667.24</v>
      </c>
      <c r="BG159" s="18">
        <f>'Investment Analysis'!DN159</f>
        <v>0.19117647058823536</v>
      </c>
      <c r="BH159" s="15">
        <f>'Investment Analysis'!DL159</f>
        <v>0.13748584371460928</v>
      </c>
      <c r="BI159" s="48">
        <v>2810.72</v>
      </c>
      <c r="BJ159" s="18">
        <f>'Investment Analysis'!EB159</f>
        <v>0.11532715864953688</v>
      </c>
      <c r="BK159" s="15">
        <f>'Investment Analysis'!DZ159</f>
        <v>0.99199573105656358</v>
      </c>
      <c r="BL159" s="48">
        <v>11817.89</v>
      </c>
      <c r="BM159" s="18">
        <f>'Investment Analysis'!EI159</f>
        <v>9.2733188720173387E-2</v>
      </c>
      <c r="BN159" s="15">
        <f>'Investment Analysis'!EG159</f>
        <v>0.91631003328578198</v>
      </c>
      <c r="BO159" s="48">
        <v>10493.48</v>
      </c>
      <c r="BP159" s="18">
        <f>'Investment Analysis'!DU159</f>
        <v>0.15152310924369758</v>
      </c>
      <c r="BQ159" s="15">
        <f>'Investment Analysis'!DS159</f>
        <v>0</v>
      </c>
      <c r="BR159" s="48">
        <v>12005.84</v>
      </c>
      <c r="BS159" s="18">
        <f>'Investment Analysis'!EP159</f>
        <v>0.17897574123989221</v>
      </c>
      <c r="BT159" s="15">
        <f>'Investment Analysis'!EN159</f>
        <v>1.0331577316392933</v>
      </c>
      <c r="BU159" s="48">
        <v>14299.82</v>
      </c>
      <c r="BV159" s="18">
        <f t="shared" si="197"/>
        <v>0.50086283483645178</v>
      </c>
      <c r="BW159" s="15">
        <f>'Investment Analysis'!EU159</f>
        <v>0.14780865081638511</v>
      </c>
      <c r="BX159" s="48">
        <v>22719.360000000001</v>
      </c>
      <c r="BY159" s="18">
        <f t="shared" si="148"/>
        <v>-0.61403200000000002</v>
      </c>
      <c r="BZ159" s="15">
        <f>'Investment Analysis'!FB159</f>
        <v>0</v>
      </c>
      <c r="CA159" s="48">
        <v>20578.009999999998</v>
      </c>
      <c r="CB159" s="18">
        <f t="shared" si="199"/>
        <v>-0.11301681034482766</v>
      </c>
      <c r="CC159" s="15">
        <f>'Investment Analysis'!FI159</f>
        <v>-2.7589708869329647E-2</v>
      </c>
      <c r="CD159" s="48">
        <v>9950.86</v>
      </c>
      <c r="CE159" s="18">
        <f>'Investment Analysis'!FR159</f>
        <v>0.10679290983155348</v>
      </c>
      <c r="CF159" s="15">
        <f>'Investment Analysis'!FP159</f>
        <v>0.72910216718266252</v>
      </c>
      <c r="CG159" s="48">
        <v>4758.93</v>
      </c>
      <c r="CH159" s="18">
        <f>'Investment Analysis'!FR159</f>
        <v>0.10679290983155348</v>
      </c>
      <c r="CI159" s="15">
        <f>'Investment Analysis'!FW159</f>
        <v>2.2378734522321923E-2</v>
      </c>
      <c r="CJ159" s="48"/>
      <c r="CK159" s="18">
        <f t="shared" si="149"/>
        <v>0</v>
      </c>
      <c r="CL159" s="15">
        <f>'Investment Analysis'!GD159</f>
        <v>0</v>
      </c>
      <c r="CM159" s="48">
        <v>38462.35</v>
      </c>
      <c r="CN159" s="18">
        <f t="shared" si="162"/>
        <v>0.54157715430861719</v>
      </c>
      <c r="CO159" s="15">
        <f>'Investment Analysis'!GT159</f>
        <v>-8.3302752293577961E-2</v>
      </c>
      <c r="CP159" s="48">
        <v>6445.4</v>
      </c>
      <c r="CQ159" s="18">
        <f t="shared" si="163"/>
        <v>-0.70044106096308378</v>
      </c>
      <c r="CR159" s="15">
        <f>'Investment Analysis'!HG159</f>
        <v>0.81040390989270261</v>
      </c>
      <c r="CS159" s="48">
        <v>4010</v>
      </c>
      <c r="CT159" s="18">
        <f t="shared" si="164"/>
        <v>-0.82254752717102697</v>
      </c>
      <c r="CU159" s="15">
        <f>'Investment Analysis'!HN159</f>
        <v>22.822580645161292</v>
      </c>
      <c r="CV159" s="48">
        <v>9942.35</v>
      </c>
      <c r="CW159" s="18">
        <f t="shared" si="165"/>
        <v>-0.65488137181734563</v>
      </c>
      <c r="CX159" s="15">
        <f>'Investment Analysis'!IB159</f>
        <v>0.70698772426817758</v>
      </c>
      <c r="CY159" s="48">
        <v>12150.4</v>
      </c>
      <c r="CZ159" s="18">
        <f t="shared" si="166"/>
        <v>-0.3206374056471904</v>
      </c>
      <c r="DA159" s="15">
        <f>'Investment Analysis'!II159</f>
        <v>0.73577142857142852</v>
      </c>
      <c r="DB159" s="48">
        <v>6661.25</v>
      </c>
      <c r="DC159" s="18">
        <f t="shared" si="167"/>
        <v>0.18164885360769878</v>
      </c>
      <c r="DD159" s="15">
        <f>'Investment Analysis'!IP159</f>
        <v>4.2030853348955279</v>
      </c>
      <c r="DE159" s="48">
        <v>22911</v>
      </c>
      <c r="DF159" s="18">
        <f>'Investment Analysis'!IY159</f>
        <v>0.48608678731270683</v>
      </c>
      <c r="DG159" s="15">
        <f>'Investment Analysis'!IW159</f>
        <v>3.1846575342465755</v>
      </c>
      <c r="DH159" s="48">
        <v>22854.9</v>
      </c>
      <c r="DI159" s="18">
        <f t="shared" si="168"/>
        <v>2.5317869946841389</v>
      </c>
      <c r="DJ159" s="15">
        <f>'Investment Analysis'!JD159</f>
        <v>0.54091828478964421</v>
      </c>
      <c r="DK159" s="48">
        <v>26042</v>
      </c>
      <c r="DL159" s="18">
        <f t="shared" si="169"/>
        <v>0.14475361554354038</v>
      </c>
      <c r="DM159" s="15">
        <f>'Investment Analysis'!JK159</f>
        <v>0.28068061668592792</v>
      </c>
      <c r="DN159" s="48">
        <v>1059.5</v>
      </c>
      <c r="DO159" s="18">
        <f t="shared" si="170"/>
        <v>-2.4850437183617118E-2</v>
      </c>
      <c r="DP159" s="15">
        <f>'Investment Analysis'!HU159</f>
        <v>1.910714285714286</v>
      </c>
      <c r="DQ159" s="48">
        <v>1882.5</v>
      </c>
      <c r="DR159" s="18">
        <f t="shared" si="171"/>
        <v>-0.93647713851864345</v>
      </c>
      <c r="DS159" s="15">
        <f>'Investment Analysis'!JR159</f>
        <v>-0.23873797874135322</v>
      </c>
      <c r="DT159" s="48">
        <v>26808</v>
      </c>
      <c r="DU159" s="18">
        <f t="shared" si="191"/>
        <v>9.3468221343873523</v>
      </c>
      <c r="DV159" s="15">
        <f>'Investment Analysis'!JY159</f>
        <v>-0.11462450592885361</v>
      </c>
      <c r="DW159" s="48">
        <v>13622</v>
      </c>
      <c r="DX159" s="18">
        <f t="shared" si="172"/>
        <v>-1.026694045174538E-3</v>
      </c>
      <c r="DY159" s="15">
        <f>'Investment Analysis'!KF159</f>
        <v>-1.0266940451745161E-3</v>
      </c>
      <c r="DZ159" s="48">
        <v>5276</v>
      </c>
      <c r="EA159" s="18">
        <f t="shared" si="173"/>
        <v>-0.73633183408295855</v>
      </c>
      <c r="EB159" s="15">
        <f>'Investment Analysis'!KM159</f>
        <v>4.6767772511848342</v>
      </c>
      <c r="EC159" s="48">
        <v>9620</v>
      </c>
      <c r="ED159" s="18">
        <f>'Investment Analysis'!KV159</f>
        <v>0.6732673267326732</v>
      </c>
      <c r="EE159" s="15">
        <f>'Investment Analysis'!KT159</f>
        <v>-0.35496183206106874</v>
      </c>
      <c r="EF159" s="48">
        <v>23058</v>
      </c>
      <c r="EG159" s="18">
        <f t="shared" si="174"/>
        <v>-3.1746031746031744E-2</v>
      </c>
      <c r="EH159" s="15">
        <f>'Investment Analysis'!LH159</f>
        <v>0.43008651967624906</v>
      </c>
      <c r="EI159" s="48">
        <v>8825.7000000000007</v>
      </c>
      <c r="EJ159" s="18">
        <f>'Investment Analysis'!LQ159</f>
        <v>0.73609512850019199</v>
      </c>
      <c r="EK159" s="15">
        <f>'Investment Analysis'!LO159</f>
        <v>0.55177142857142858</v>
      </c>
      <c r="EL159" s="48">
        <v>28155</v>
      </c>
      <c r="EM159" s="18" t="e">
        <f t="shared" si="190"/>
        <v>#DIV/0!</v>
      </c>
      <c r="EN159" s="15">
        <f>'Investment Analysis'!LX159</f>
        <v>1.0291891891891891</v>
      </c>
      <c r="EO159" s="48">
        <v>15720</v>
      </c>
      <c r="EP159" s="68">
        <f t="shared" si="198"/>
        <v>3.5602996254681649</v>
      </c>
      <c r="EQ159" s="15">
        <f>'Investment Analysis'!MC159</f>
        <v>-0.38112359550561797</v>
      </c>
      <c r="ER159" s="48">
        <v>4870</v>
      </c>
      <c r="ES159" s="18">
        <f>'Investment Analysis'!LX159</f>
        <v>1.0291891891891891</v>
      </c>
      <c r="ET159" s="15">
        <f>'Investment Analysis'!LA159</f>
        <v>-0.24635061865702773</v>
      </c>
      <c r="EU159" s="48">
        <v>51558</v>
      </c>
      <c r="EV159" s="18">
        <f>'Investment Analysis'!ML159</f>
        <v>2.7362223268959016</v>
      </c>
      <c r="EW159" s="15">
        <f>'Investment Analysis'!MJ159</f>
        <v>9.6900269541778972</v>
      </c>
      <c r="EX159" s="54">
        <v>94253.25</v>
      </c>
      <c r="EY159" s="18">
        <f t="shared" si="175"/>
        <v>0.42597299444003178</v>
      </c>
      <c r="EZ159" s="15">
        <f>'Investment Analysis'!MQ159</f>
        <v>0.42597299444003173</v>
      </c>
      <c r="FA159" s="48">
        <v>13840</v>
      </c>
      <c r="FB159" s="18">
        <f t="shared" si="176"/>
        <v>-0.10013003901170352</v>
      </c>
      <c r="FC159" s="15">
        <f>'Investment Analysis'!MX159</f>
        <v>-0.17105893627216101</v>
      </c>
      <c r="FD159" s="48">
        <v>19041.400000000001</v>
      </c>
      <c r="FE159" s="18">
        <f t="shared" si="177"/>
        <v>0.1997000970274323</v>
      </c>
      <c r="FF159" s="15">
        <f>'Investment Analysis'!NE159</f>
        <v>1.0079722447774413</v>
      </c>
      <c r="FG159" s="48">
        <v>12996</v>
      </c>
      <c r="FH159" s="18">
        <f t="shared" si="178"/>
        <v>0.20938023450586266</v>
      </c>
      <c r="FI159" s="15">
        <f>'Investment Analysis'!NL159</f>
        <v>-0.94267566494640731</v>
      </c>
      <c r="FJ159" s="48">
        <v>45210.2</v>
      </c>
      <c r="FK159" s="18">
        <f t="shared" si="179"/>
        <v>1.3736874159946233</v>
      </c>
      <c r="FL159" s="15">
        <f>'Investment Analysis'!NS159</f>
        <v>3.9208380952380955</v>
      </c>
      <c r="FM159" s="48">
        <v>2947.8</v>
      </c>
      <c r="FN159" s="18">
        <f t="shared" si="180"/>
        <v>-0.88384564765961471</v>
      </c>
      <c r="FO159" s="15">
        <f>'Investment Analysis'!NZ159</f>
        <v>0.11811561219845255</v>
      </c>
      <c r="FP159" s="48">
        <v>26800</v>
      </c>
      <c r="FQ159" s="18">
        <f t="shared" si="181"/>
        <v>0.43315508021390375</v>
      </c>
      <c r="FR159" s="15">
        <f>'Investment Analysis'!OG159</f>
        <v>-0.98812425222670264</v>
      </c>
      <c r="FS159" s="48">
        <v>70482</v>
      </c>
      <c r="FT159" s="18">
        <f t="shared" si="182"/>
        <v>1.7675000736225226</v>
      </c>
      <c r="FU159" s="15">
        <f>'Investment Analysis'!ON159</f>
        <v>4.5345111896348644</v>
      </c>
      <c r="FV159" s="48">
        <v>11040</v>
      </c>
      <c r="FW159" s="18">
        <f t="shared" si="183"/>
        <v>-0.2831168831168831</v>
      </c>
      <c r="FX159" s="15">
        <f>'Investment Analysis'!OU159</f>
        <v>-0.28311688311688321</v>
      </c>
      <c r="FY159" s="48">
        <v>19470</v>
      </c>
      <c r="FZ159" s="18">
        <f t="shared" si="184"/>
        <v>5.973601850591917E-2</v>
      </c>
      <c r="GA159" s="15">
        <f>'Investment Analysis'!PB159</f>
        <v>3.7926153846153845</v>
      </c>
      <c r="GB159" s="48">
        <v>20535.75</v>
      </c>
      <c r="GC159" s="18">
        <f>'Investment Analysis'!PK159</f>
        <v>0.30928130827714823</v>
      </c>
      <c r="GD159" s="15">
        <f>'Investment Analysis'!PI159</f>
        <v>-0.21364158529580698</v>
      </c>
      <c r="GE159" s="48">
        <v>11520</v>
      </c>
      <c r="GF159" s="18">
        <f>'Investment Analysis'!PY159</f>
        <v>0.87134502923976609</v>
      </c>
      <c r="GG159" s="15">
        <f>'Investment Analysis'!PW159</f>
        <v>0.10091743119266043</v>
      </c>
      <c r="GH159" s="48">
        <v>22206.1</v>
      </c>
      <c r="GI159" s="18">
        <f>'Investment Analysis'!QF159</f>
        <v>0.38432252007927398</v>
      </c>
      <c r="GJ159" s="15">
        <f>'Investment Analysis'!QD159</f>
        <v>-0.21328432970746017</v>
      </c>
      <c r="GK159" s="48">
        <v>24248</v>
      </c>
      <c r="GL159" s="18">
        <f>'Investment Analysis'!QM159</f>
        <v>0.29230769230769221</v>
      </c>
      <c r="GM159" s="15">
        <f>'Investment Analysis'!QK159</f>
        <v>-0.33067729083665337</v>
      </c>
      <c r="GN159" s="48">
        <v>13536</v>
      </c>
      <c r="GO159" s="18">
        <f>'Investment Analysis'!QT159</f>
        <v>0.31010452961672463</v>
      </c>
      <c r="GP159" s="15">
        <f>'Investment Analysis'!QR159</f>
        <v>-0.98166703235086183</v>
      </c>
      <c r="GQ159" s="48">
        <v>5488.45</v>
      </c>
      <c r="GR159" s="18">
        <f>'Investment Analysis'!RA159</f>
        <v>0.18103800572129139</v>
      </c>
      <c r="GS159" s="15">
        <f>'Investment Analysis'!QY159</f>
        <v>-0.18130311614730871</v>
      </c>
      <c r="GT159" s="48">
        <v>51397.5</v>
      </c>
      <c r="GU159" s="18">
        <f>'Investment Analysis'!RH159</f>
        <v>0.75191919191919188</v>
      </c>
      <c r="GV159" s="15">
        <f>'Investment Analysis'!RF159</f>
        <v>-6.3296608338734059E-2</v>
      </c>
      <c r="GW159" s="48">
        <v>12131</v>
      </c>
      <c r="GX159" s="18">
        <f>'Investment Analysis'!RO159</f>
        <v>0.2333265555103701</v>
      </c>
      <c r="GY159" s="15">
        <f>'Investment Analysis'!RM159</f>
        <v>0.12542907505334441</v>
      </c>
      <c r="GZ159" s="48">
        <v>3406</v>
      </c>
      <c r="HA159" s="18">
        <f>'Investment Analysis'!RV159</f>
        <v>-0.18282149712092124</v>
      </c>
      <c r="HB159" s="15">
        <f>'Investment Analysis'!RT159</f>
        <v>0.16325136612021862</v>
      </c>
      <c r="HC159" s="48">
        <v>27330</v>
      </c>
      <c r="HD159" s="18">
        <f>'Investment Analysis'!SC159</f>
        <v>1.4090969192119529</v>
      </c>
      <c r="HE159" s="15">
        <f>'Investment Analysis'!SA159</f>
        <v>0.36930707951300157</v>
      </c>
      <c r="HF159" s="48">
        <v>7830</v>
      </c>
      <c r="HG159" s="18">
        <f>'Investment Analysis'!SJ159</f>
        <v>2.6212319790301464E-2</v>
      </c>
      <c r="HH159" s="15">
        <f>'Investment Analysis'!SH159</f>
        <v>0.25280000000000002</v>
      </c>
      <c r="HI159" s="48">
        <v>5200</v>
      </c>
      <c r="HJ159" s="18">
        <f>'Investment Analysis'!SM159</f>
        <v>3.1746031746031772E-2</v>
      </c>
      <c r="HK159" s="15">
        <f>'Investment Analysis'!SK159</f>
        <v>0</v>
      </c>
      <c r="HL159" s="48">
        <v>12877.5</v>
      </c>
      <c r="HM159" s="18">
        <f>'Investment Analysis'!SP159</f>
        <v>0</v>
      </c>
      <c r="HN159" s="15">
        <f>'Investment Analysis'!SN159</f>
        <v>3.250654207632156E-2</v>
      </c>
      <c r="HO159" s="48">
        <v>18122.849999999999</v>
      </c>
      <c r="HP159" s="18">
        <f>'Investment Analysis'!TE159</f>
        <v>3.5557692307692301</v>
      </c>
      <c r="HQ159" s="15">
        <f>'Investment Analysis'!TC159</f>
        <v>0.7604656923458013</v>
      </c>
      <c r="HR159" s="48">
        <v>9900</v>
      </c>
      <c r="HS159" s="18">
        <f>'Investment Analysis'!TL159</f>
        <v>0.82890855457227119</v>
      </c>
      <c r="HT159" s="15">
        <f>'Investment Analysis'!TJ159</f>
        <v>0.40909090909090906</v>
      </c>
      <c r="HU159" s="54">
        <v>20704</v>
      </c>
      <c r="HV159" s="18">
        <f>'Investment Analysis'!TS159</f>
        <v>1.9509243697478993</v>
      </c>
      <c r="HW159" s="15">
        <f>'Investment Analysis'!TQ159</f>
        <v>0.27961636288106828</v>
      </c>
      <c r="HX159" s="48"/>
      <c r="HY159" s="18">
        <f>'Investment Analysis'!TZ159</f>
        <v>0.9415204678362572</v>
      </c>
      <c r="HZ159" s="15">
        <f>'Investment Analysis'!TX159</f>
        <v>-0.24716553287981866</v>
      </c>
      <c r="IA159" s="48"/>
      <c r="IB159" s="18">
        <f>'Investment Analysis'!UG159</f>
        <v>0</v>
      </c>
      <c r="IC159" s="15">
        <f>'Investment Analysis'!UE159</f>
        <v>0</v>
      </c>
      <c r="ID159" s="48"/>
      <c r="IE159" s="18">
        <f>'Investment Analysis'!UN159</f>
        <v>0</v>
      </c>
      <c r="IF159" s="15">
        <f>'Investment Analysis'!UL159</f>
        <v>0</v>
      </c>
      <c r="IG159" s="48"/>
      <c r="IH159" s="18">
        <f>'Investment Analysis'!UU159</f>
        <v>0</v>
      </c>
      <c r="II159" s="15">
        <f>'Investment Analysis'!US159</f>
        <v>0</v>
      </c>
      <c r="IJ159" s="48"/>
      <c r="IK159" s="18">
        <f>'Investment Analysis'!VB159</f>
        <v>0</v>
      </c>
      <c r="IL159" s="15">
        <f>'Investment Analysis'!UZ159</f>
        <v>0</v>
      </c>
      <c r="IM159" s="48"/>
      <c r="IN159" s="18">
        <f>'Investment Analysis'!VI159</f>
        <v>0</v>
      </c>
      <c r="IO159" s="15">
        <f>'Investment Analysis'!VG159</f>
        <v>0</v>
      </c>
      <c r="IP159" s="18"/>
      <c r="IQ159" s="18"/>
      <c r="IR159" s="18"/>
      <c r="IS159" s="108">
        <f t="shared" si="188"/>
        <v>7411.7899999995716</v>
      </c>
      <c r="IT159" s="48">
        <f t="shared" si="189"/>
        <v>1240251.3699999996</v>
      </c>
      <c r="IU159" s="101">
        <f t="shared" si="185"/>
        <v>0</v>
      </c>
      <c r="IV159" s="101"/>
      <c r="IW159" s="15">
        <f t="shared" si="186"/>
        <v>0.19541225716013533</v>
      </c>
      <c r="IX159" s="113">
        <f t="shared" si="187"/>
        <v>202742.03999999969</v>
      </c>
      <c r="IY159" s="21">
        <f t="shared" si="200"/>
        <v>0.50958674568198048</v>
      </c>
      <c r="IZ159" s="173">
        <f t="shared" si="201"/>
        <v>421098.47999999963</v>
      </c>
    </row>
    <row r="160" spans="1:260" x14ac:dyDescent="0.2">
      <c r="A160" s="3">
        <f>'Investment Analysis'!A160</f>
        <v>45877</v>
      </c>
      <c r="B160" s="4">
        <f>'Investment Analysis'!B160</f>
        <v>45877</v>
      </c>
      <c r="C160" s="27">
        <f>'Investment Analysis'!C160</f>
        <v>44176.1</v>
      </c>
      <c r="D160" s="14">
        <f>'Investment Analysis'!D160</f>
        <v>207.45999999999913</v>
      </c>
      <c r="E160" s="15">
        <f>'Investment Analysis'!E160</f>
        <v>4.7183629059256585E-3</v>
      </c>
      <c r="F160" s="13">
        <f>'Investment Analysis'!G160</f>
        <v>6389.5</v>
      </c>
      <c r="G160" s="14">
        <f>'Investment Analysis'!H160</f>
        <v>49.5</v>
      </c>
      <c r="H160" s="15">
        <f>'Investment Analysis'!I160</f>
        <v>7.8075709779179808E-3</v>
      </c>
      <c r="I160" s="13">
        <f>'Investment Analysis'!K160</f>
        <v>21450.02</v>
      </c>
      <c r="J160" s="14">
        <f>'Investment Analysis'!L160</f>
        <v>207.31999999999971</v>
      </c>
      <c r="K160" s="15">
        <f>'Investment Analysis'!M160</f>
        <v>9.7595879996422163E-3</v>
      </c>
      <c r="L160" s="41">
        <f>'Investment Analysis'!T160</f>
        <v>270.59294460643423</v>
      </c>
      <c r="M160" s="21">
        <f>'Investment Analysis'!V160</f>
        <v>3.4818806104664366E-3</v>
      </c>
      <c r="N160" s="21">
        <f>'Investment Analysis'!W160</f>
        <v>4.5892969286863823E-2</v>
      </c>
      <c r="P160" s="48">
        <f>'Investment Analysis'!Y160</f>
        <v>103477.93</v>
      </c>
      <c r="Q160" s="18"/>
      <c r="R160" s="83"/>
      <c r="S160" s="48">
        <v>4723.9399999999996</v>
      </c>
      <c r="T160" s="18">
        <f>'Investment Analysis'!AH160</f>
        <v>0.10428313597746193</v>
      </c>
      <c r="U160" s="15">
        <f>'Investment Analysis'!AF160</f>
        <v>0.522485889421618</v>
      </c>
      <c r="V160" s="48">
        <v>7457.73</v>
      </c>
      <c r="W160" s="18">
        <f>'Investment Analysis'!AO160</f>
        <v>0.14312886352829282</v>
      </c>
      <c r="X160" s="15">
        <f>'Investment Analysis'!AM160</f>
        <v>0.29247311827956973</v>
      </c>
      <c r="Y160" s="48">
        <v>9689.83</v>
      </c>
      <c r="Z160" s="18">
        <f t="shared" si="161"/>
        <v>-2.8685846030473142E-2</v>
      </c>
      <c r="AA160" s="15">
        <f>'Investment Analysis'!GM160</f>
        <v>3.5449735449735544E-2</v>
      </c>
      <c r="AB160" s="48">
        <v>2743.04</v>
      </c>
      <c r="AC160" s="18">
        <f t="shared" si="192"/>
        <v>4.9117686819376649</v>
      </c>
      <c r="AD160" s="15">
        <f>'Investment Analysis'!AT160</f>
        <v>0.37116386797915463</v>
      </c>
      <c r="AE160" s="48">
        <v>11714.94</v>
      </c>
      <c r="AF160" s="18">
        <f>'Investment Analysis'!BC160</f>
        <v>8.7614476712865541E-2</v>
      </c>
      <c r="AG160" s="15">
        <f>'Investment Analysis'!BA160</f>
        <v>0.65607755406413137</v>
      </c>
      <c r="AH160" s="48"/>
      <c r="AI160" s="18">
        <f t="shared" si="193"/>
        <v>0</v>
      </c>
      <c r="AJ160" s="15">
        <f>'Investment Analysis'!BH160</f>
        <v>0</v>
      </c>
      <c r="AK160" s="48">
        <v>5303.73</v>
      </c>
      <c r="AL160" s="18">
        <f t="shared" si="194"/>
        <v>2.1982661814400832</v>
      </c>
      <c r="AM160" s="15">
        <f>'Investment Analysis'!BO160</f>
        <v>0.26894577298753775</v>
      </c>
      <c r="AN160" s="48">
        <v>6024.15</v>
      </c>
      <c r="AO160" s="18">
        <f t="shared" si="154"/>
        <v>6.7638254310344834</v>
      </c>
      <c r="AP160" s="15">
        <f>'Investment Analysis'!BV160</f>
        <v>0.19269994632313472</v>
      </c>
      <c r="AQ160" s="48">
        <v>4939.8</v>
      </c>
      <c r="AR160" s="18">
        <f t="shared" si="155"/>
        <v>2.78796</v>
      </c>
      <c r="AS160" s="15">
        <f>'Investment Analysis'!CC160</f>
        <v>0</v>
      </c>
      <c r="AT160" s="48">
        <v>4841.7</v>
      </c>
      <c r="AU160" s="18">
        <f>'Investment Analysis'!CL160</f>
        <v>-0.1443538998835856</v>
      </c>
      <c r="AV160" s="15">
        <f>'Investment Analysis'!CJ160</f>
        <v>-2.745616936817737E-2</v>
      </c>
      <c r="AW160" s="48">
        <v>17817.95</v>
      </c>
      <c r="AX160" s="18">
        <f t="shared" si="195"/>
        <v>2.9878397339292248E-2</v>
      </c>
      <c r="AY160" s="15">
        <f>'Investment Analysis'!CQ160</f>
        <v>5.8710912571793228E-2</v>
      </c>
      <c r="AZ160" s="48">
        <v>15970.2</v>
      </c>
      <c r="BA160" s="18">
        <f>'Investment Analysis'!CZ160</f>
        <v>1.6094420600858406E-2</v>
      </c>
      <c r="BB160" s="15">
        <f>'Investment Analysis'!CX160</f>
        <v>0.1782270606531883</v>
      </c>
      <c r="BC160" s="48">
        <v>9382.84</v>
      </c>
      <c r="BD160" s="18">
        <f t="shared" si="196"/>
        <v>2.9222029678318888</v>
      </c>
      <c r="BE160" s="15">
        <f>'Investment Analysis'!DE160</f>
        <v>-6.8587105624142664E-2</v>
      </c>
      <c r="BF160" s="48">
        <v>4681.18</v>
      </c>
      <c r="BG160" s="18">
        <f>'Investment Analysis'!DN160</f>
        <v>0.19473434535104367</v>
      </c>
      <c r="BH160" s="15">
        <f>'Investment Analysis'!DL160</f>
        <v>0.1408833522083805</v>
      </c>
      <c r="BI160" s="48">
        <v>2843.85</v>
      </c>
      <c r="BJ160" s="18">
        <f>'Investment Analysis'!EB160</f>
        <v>0.12847325963549461</v>
      </c>
      <c r="BK160" s="15">
        <f>'Investment Analysis'!DZ160</f>
        <v>1.015474919957311</v>
      </c>
      <c r="BL160" s="48">
        <v>11908.8</v>
      </c>
      <c r="BM160" s="18">
        <f>'Investment Analysis'!EI160</f>
        <v>0.10113882863340555</v>
      </c>
      <c r="BN160" s="15">
        <f>'Investment Analysis'!EG160</f>
        <v>0.93105087969567268</v>
      </c>
      <c r="BO160" s="48">
        <v>10469.549999999999</v>
      </c>
      <c r="BP160" s="18">
        <f>'Investment Analysis'!DU160</f>
        <v>0.14889705882352947</v>
      </c>
      <c r="BQ160" s="15">
        <f>'Investment Analysis'!DS160</f>
        <v>0</v>
      </c>
      <c r="BR160" s="48">
        <v>12040.61</v>
      </c>
      <c r="BS160" s="18">
        <f>'Investment Analysis'!EP160</f>
        <v>0.18238993710691823</v>
      </c>
      <c r="BT160" s="15">
        <f>'Investment Analysis'!EN160</f>
        <v>1.039045553145336</v>
      </c>
      <c r="BU160" s="48">
        <v>14299.82</v>
      </c>
      <c r="BV160" s="18">
        <f t="shared" si="197"/>
        <v>0.50086283483645178</v>
      </c>
      <c r="BW160" s="15">
        <f>'Investment Analysis'!EU160</f>
        <v>0.14465769120595831</v>
      </c>
      <c r="BX160" s="48">
        <v>22746.44</v>
      </c>
      <c r="BY160" s="18">
        <f t="shared" si="148"/>
        <v>-0.61267800000000006</v>
      </c>
      <c r="BZ160" s="15">
        <f>'Investment Analysis'!FB160</f>
        <v>0</v>
      </c>
      <c r="CA160" s="48">
        <v>20635.32</v>
      </c>
      <c r="CB160" s="18">
        <f t="shared" si="199"/>
        <v>-0.11054655172413794</v>
      </c>
      <c r="CC160" s="15">
        <f>'Investment Analysis'!FI160</f>
        <v>-2.4881516587677708E-2</v>
      </c>
      <c r="CD160" s="48">
        <v>10038.950000000001</v>
      </c>
      <c r="CE160" s="18">
        <f>'Investment Analysis'!FR160</f>
        <v>0.11659143454805684</v>
      </c>
      <c r="CF160" s="15">
        <f>'Investment Analysis'!FP160</f>
        <v>0.74441004471964223</v>
      </c>
      <c r="CG160" s="48">
        <v>4791.18</v>
      </c>
      <c r="CH160" s="18">
        <f>'Investment Analysis'!FR160</f>
        <v>0.11659143454805684</v>
      </c>
      <c r="CI160" s="15">
        <f>'Investment Analysis'!FW160</f>
        <v>2.9308190389639877E-2</v>
      </c>
      <c r="CJ160" s="48"/>
      <c r="CK160" s="18">
        <f t="shared" si="149"/>
        <v>0</v>
      </c>
      <c r="CL160" s="15">
        <f>'Investment Analysis'!GD160</f>
        <v>0</v>
      </c>
      <c r="CM160" s="48">
        <v>38346.36</v>
      </c>
      <c r="CN160" s="18">
        <f t="shared" si="162"/>
        <v>0.53692825651302611</v>
      </c>
      <c r="CO160" s="15">
        <f>'Investment Analysis'!GT160</f>
        <v>-7.8899082568807288E-2</v>
      </c>
      <c r="CP160" s="48">
        <v>6593</v>
      </c>
      <c r="CQ160" s="18">
        <f t="shared" si="163"/>
        <v>-0.69358114545716498</v>
      </c>
      <c r="CR160" s="15">
        <f>'Investment Analysis'!HG160</f>
        <v>0.85197460816808068</v>
      </c>
      <c r="CS160" s="48">
        <v>4080</v>
      </c>
      <c r="CT160" s="18">
        <f t="shared" si="164"/>
        <v>-0.81944985308174323</v>
      </c>
      <c r="CU160" s="15">
        <f>'Investment Analysis'!HN160</f>
        <v>24.758064516129036</v>
      </c>
      <c r="CV160" s="48">
        <v>10048.5</v>
      </c>
      <c r="CW160" s="18">
        <f t="shared" si="165"/>
        <v>-0.65119669541975456</v>
      </c>
      <c r="CX160" s="15">
        <f>'Investment Analysis'!IB160</f>
        <v>0.72559017941454207</v>
      </c>
      <c r="CY160" s="48">
        <v>12198.8</v>
      </c>
      <c r="CZ160" s="18">
        <f t="shared" si="166"/>
        <v>-0.31793122728543477</v>
      </c>
      <c r="DA160" s="15">
        <f>'Investment Analysis'!II160</f>
        <v>0.74268571428571439</v>
      </c>
      <c r="DB160" s="48">
        <v>6617.25</v>
      </c>
      <c r="DC160" s="18">
        <f t="shared" si="167"/>
        <v>0.17384362942924297</v>
      </c>
      <c r="DD160" s="15">
        <f>'Investment Analysis'!IP160</f>
        <v>4.1696934192540516</v>
      </c>
      <c r="DE160" s="48">
        <v>23076</v>
      </c>
      <c r="DF160" s="18">
        <f>'Investment Analysis'!IY160</f>
        <v>0.49737302977232928</v>
      </c>
      <c r="DG160" s="15">
        <f>'Investment Analysis'!IW160</f>
        <v>3.2164383561643839</v>
      </c>
      <c r="DH160" s="48">
        <v>23079</v>
      </c>
      <c r="DI160" s="18">
        <f t="shared" si="168"/>
        <v>2.566417356904438</v>
      </c>
      <c r="DJ160" s="15">
        <f>'Investment Analysis'!JD160</f>
        <v>0.55602750809061485</v>
      </c>
      <c r="DK160" s="48">
        <v>26102</v>
      </c>
      <c r="DL160" s="18">
        <f t="shared" si="169"/>
        <v>0.14739109411402698</v>
      </c>
      <c r="DM160" s="15">
        <f>'Investment Analysis'!JK160</f>
        <v>0.28363126705844738</v>
      </c>
      <c r="DN160" s="48">
        <v>1068</v>
      </c>
      <c r="DO160" s="18">
        <f t="shared" si="170"/>
        <v>-1.7027151403589506E-2</v>
      </c>
      <c r="DP160" s="15">
        <f>'Investment Analysis'!HU160</f>
        <v>1.9357142857142859</v>
      </c>
      <c r="DQ160" s="48">
        <v>1859.75</v>
      </c>
      <c r="DR160" s="18">
        <f t="shared" si="171"/>
        <v>-0.93724481187784714</v>
      </c>
      <c r="DS160" s="15">
        <f>'Investment Analysis'!JR160</f>
        <v>-0.16888813902480182</v>
      </c>
      <c r="DT160" s="48">
        <v>23610</v>
      </c>
      <c r="DU160" s="18">
        <f t="shared" si="191"/>
        <v>8.0827905138339915</v>
      </c>
      <c r="DV160" s="15">
        <f>'Investment Analysis'!JY160</f>
        <v>-0.16205533596837934</v>
      </c>
      <c r="DW160" s="48">
        <v>14007</v>
      </c>
      <c r="DX160" s="18">
        <f t="shared" si="172"/>
        <v>2.7207392197125257E-2</v>
      </c>
      <c r="DY160" s="15">
        <f>'Investment Analysis'!KF160</f>
        <v>2.7207392197125313E-2</v>
      </c>
      <c r="DZ160" s="48">
        <v>5236</v>
      </c>
      <c r="EA160" s="18">
        <f t="shared" si="173"/>
        <v>-0.73833083458270865</v>
      </c>
      <c r="EB160" s="15">
        <f>'Investment Analysis'!KM160</f>
        <v>4.7066350710900471</v>
      </c>
      <c r="EC160" s="48">
        <v>10790</v>
      </c>
      <c r="ED160" s="18">
        <f>'Investment Analysis'!KV160</f>
        <v>0.72772277227722781</v>
      </c>
      <c r="EE160" s="15">
        <f>'Investment Analysis'!KT160</f>
        <v>-0.33396946564885494</v>
      </c>
      <c r="EF160" s="48">
        <v>23080.5</v>
      </c>
      <c r="EG160" s="18">
        <f t="shared" si="174"/>
        <v>-3.0801209372637944E-2</v>
      </c>
      <c r="EH160" s="15">
        <f>'Investment Analysis'!LH160</f>
        <v>0.43148199832542566</v>
      </c>
      <c r="EI160" s="48">
        <v>8814.65</v>
      </c>
      <c r="EJ160" s="18">
        <f>'Investment Analysis'!LQ160</f>
        <v>0.73392149341516466</v>
      </c>
      <c r="EK160" s="15">
        <f>'Investment Analysis'!LO160</f>
        <v>0.54982857142857156</v>
      </c>
      <c r="EL160" s="48">
        <v>28470</v>
      </c>
      <c r="EM160" s="18" t="e">
        <f t="shared" si="190"/>
        <v>#DIV/0!</v>
      </c>
      <c r="EN160" s="15">
        <f>'Investment Analysis'!LX160</f>
        <v>1.0529729729729729</v>
      </c>
      <c r="EO160" s="48">
        <v>15975</v>
      </c>
      <c r="EP160" s="68">
        <f t="shared" si="198"/>
        <v>3.636704119850187</v>
      </c>
      <c r="EQ160" s="15">
        <f>'Investment Analysis'!MC160</f>
        <v>-0.3730337078651686</v>
      </c>
      <c r="ER160" s="48">
        <v>5070</v>
      </c>
      <c r="ES160" s="18">
        <f>'Investment Analysis'!LX160</f>
        <v>1.0529729729729729</v>
      </c>
      <c r="ET160" s="15">
        <f>'Investment Analysis'!LA160</f>
        <v>-0.22688725149450864</v>
      </c>
      <c r="EU160" s="48">
        <v>48958</v>
      </c>
      <c r="EV160" s="18">
        <f>'Investment Analysis'!ML160</f>
        <v>2.5515779557230336</v>
      </c>
      <c r="EW160" s="15">
        <f>'Investment Analysis'!MJ160</f>
        <v>9.1617250673854453</v>
      </c>
      <c r="EX160" s="48">
        <v>94074.75</v>
      </c>
      <c r="EY160" s="18">
        <f t="shared" si="175"/>
        <v>0.42327243844320889</v>
      </c>
      <c r="EZ160" s="15">
        <f>'Investment Analysis'!MQ160</f>
        <v>0.42311358220810152</v>
      </c>
      <c r="FA160" s="48">
        <v>13520</v>
      </c>
      <c r="FB160" s="18">
        <f t="shared" si="176"/>
        <v>-0.12093628088426528</v>
      </c>
      <c r="FC160" s="15">
        <f>'Investment Analysis'!MX160</f>
        <v>-0.1902252036415909</v>
      </c>
      <c r="FD160" s="48">
        <v>19250.7</v>
      </c>
      <c r="FE160" s="18">
        <f t="shared" si="177"/>
        <v>0.21288700714474726</v>
      </c>
      <c r="FF160" s="15">
        <f>'Investment Analysis'!NE160</f>
        <v>1.0300435520779507</v>
      </c>
      <c r="FG160" s="48">
        <v>13680</v>
      </c>
      <c r="FH160" s="18">
        <f t="shared" si="178"/>
        <v>0.27303182579564489</v>
      </c>
      <c r="FI160" s="15">
        <f>'Investment Analysis'!NL160</f>
        <v>-0.93965859468042878</v>
      </c>
      <c r="FJ160" s="48">
        <v>45436.3</v>
      </c>
      <c r="FK160" s="18">
        <f t="shared" si="179"/>
        <v>1.3855584257392473</v>
      </c>
      <c r="FL160" s="15">
        <f>'Investment Analysis'!NS160</f>
        <v>3.9440761904761903</v>
      </c>
      <c r="FM160" s="48">
        <v>3021.3</v>
      </c>
      <c r="FN160" s="18">
        <f t="shared" si="180"/>
        <v>-0.88094947258090572</v>
      </c>
      <c r="FO160" s="15">
        <f>'Investment Analysis'!NZ160</f>
        <v>0.14599453800637233</v>
      </c>
      <c r="FP160" s="48">
        <v>28400</v>
      </c>
      <c r="FQ160" s="18">
        <f t="shared" si="181"/>
        <v>0.51871657754010692</v>
      </c>
      <c r="FR160" s="15">
        <f>'Investment Analysis'!OG160</f>
        <v>-0.98745956485133157</v>
      </c>
      <c r="FS160" s="48">
        <v>66945</v>
      </c>
      <c r="FT160" s="18">
        <f t="shared" si="182"/>
        <v>1.628618546985894</v>
      </c>
      <c r="FU160" s="15">
        <f>'Investment Analysis'!ON160</f>
        <v>4.2447585394581857</v>
      </c>
      <c r="FV160" s="48">
        <v>11240</v>
      </c>
      <c r="FW160" s="18">
        <f t="shared" si="183"/>
        <v>-0.27012987012987011</v>
      </c>
      <c r="FX160" s="15">
        <f>'Investment Analysis'!OU160</f>
        <v>-0.27012987012987011</v>
      </c>
      <c r="FY160" s="48">
        <v>19357.5</v>
      </c>
      <c r="FZ160" s="18">
        <f t="shared" si="184"/>
        <v>5.3612736426724726E-2</v>
      </c>
      <c r="GA160" s="15">
        <f>'Investment Analysis'!PB160</f>
        <v>3.7686153846153845</v>
      </c>
      <c r="GB160" s="48">
        <v>20229</v>
      </c>
      <c r="GC160" s="18">
        <f>'Investment Analysis'!PK160</f>
        <v>0.28972409506048885</v>
      </c>
      <c r="GD160" s="15">
        <f>'Investment Analysis'!PI160</f>
        <v>-0.22538770821367021</v>
      </c>
      <c r="GE160" s="48">
        <v>11460</v>
      </c>
      <c r="GF160" s="18">
        <f>'Investment Analysis'!PY160</f>
        <v>0.85964912280701744</v>
      </c>
      <c r="GG160" s="15">
        <f>'Investment Analysis'!PW160</f>
        <v>9.4036697247706247E-2</v>
      </c>
      <c r="GH160" s="48">
        <v>22523.9</v>
      </c>
      <c r="GI160" s="18">
        <f>'Investment Analysis'!QF160</f>
        <v>0.37514342338583501</v>
      </c>
      <c r="GJ160" s="15">
        <f>'Investment Analysis'!QD160</f>
        <v>-0.21850084471976045</v>
      </c>
      <c r="GK160" s="48">
        <v>20286</v>
      </c>
      <c r="GL160" s="18">
        <f>'Investment Analysis'!QM160</f>
        <v>0.30230769230769233</v>
      </c>
      <c r="GM160" s="15">
        <f>'Investment Analysis'!QK160</f>
        <v>-0.32549800796812739</v>
      </c>
      <c r="GN160" s="48">
        <v>14634</v>
      </c>
      <c r="GO160" s="18">
        <f>'Investment Analysis'!QT160</f>
        <v>0.41637630662020914</v>
      </c>
      <c r="GP160" s="15">
        <f>'Investment Analysis'!QR160</f>
        <v>-0.9801799166240035</v>
      </c>
      <c r="GQ160" s="48">
        <v>5537.95</v>
      </c>
      <c r="GR160" s="18">
        <f>'Investment Analysis'!RA160</f>
        <v>0.23007764609726183</v>
      </c>
      <c r="GS160" s="15">
        <f>'Investment Analysis'!QY160</f>
        <v>-0.1473087818696884</v>
      </c>
      <c r="GT160" s="48">
        <v>50530</v>
      </c>
      <c r="GU160" s="18">
        <f>'Investment Analysis'!RH160</f>
        <v>0.82949494949494951</v>
      </c>
      <c r="GV160" s="15">
        <f>'Investment Analysis'!RF160</f>
        <v>-2.1818967379563577E-2</v>
      </c>
      <c r="GW160" s="48">
        <v>12091.5</v>
      </c>
      <c r="GX160" s="18">
        <f>'Investment Analysis'!RO160</f>
        <v>0.22931069540463611</v>
      </c>
      <c r="GY160" s="15">
        <f>'Investment Analysis'!RM160</f>
        <v>0.12176454216532145</v>
      </c>
      <c r="GZ160" s="48">
        <v>3454</v>
      </c>
      <c r="HA160" s="18">
        <f>'Investment Analysis'!RV160</f>
        <v>-0.17130518234165068</v>
      </c>
      <c r="HB160" s="15">
        <f>'Investment Analysis'!RT160</f>
        <v>0.17964480874316932</v>
      </c>
      <c r="HC160" s="48">
        <v>28044</v>
      </c>
      <c r="HD160" s="18">
        <f>'Investment Analysis'!SC160</f>
        <v>1.472034906783023</v>
      </c>
      <c r="HE160" s="15">
        <f>'Investment Analysis'!SA160</f>
        <v>0.40508041485044344</v>
      </c>
      <c r="HF160" s="48">
        <v>7720</v>
      </c>
      <c r="HG160" s="18">
        <f>'Investment Analysis'!SJ160</f>
        <v>1.1795543905635631E-2</v>
      </c>
      <c r="HH160" s="15">
        <f>'Investment Analysis'!SH160</f>
        <v>0.23519999999999996</v>
      </c>
      <c r="HI160" s="48">
        <v>6440</v>
      </c>
      <c r="HJ160" s="18">
        <f>'Investment Analysis'!SM160</f>
        <v>0.2384615384615385</v>
      </c>
      <c r="HK160" s="15">
        <f>'Investment Analysis'!SK160</f>
        <v>0</v>
      </c>
      <c r="HL160" s="48">
        <v>12675</v>
      </c>
      <c r="HM160" s="18">
        <f>'Investment Analysis'!SP160</f>
        <v>0</v>
      </c>
      <c r="HN160" s="15">
        <f>'Investment Analysis'!SN160</f>
        <v>0.23497965785107205</v>
      </c>
      <c r="HO160" s="48">
        <v>18951.599999999999</v>
      </c>
      <c r="HP160" s="18">
        <f>'Investment Analysis'!TE160</f>
        <v>3.7641025641025636</v>
      </c>
      <c r="HQ160" s="15">
        <f>'Investment Analysis'!TC160</f>
        <v>0.84097101808273467</v>
      </c>
      <c r="HR160" s="48">
        <v>8986.5</v>
      </c>
      <c r="HS160" s="18">
        <f>'Investment Analysis'!TL160</f>
        <v>0.74926253687315614</v>
      </c>
      <c r="HT160" s="15">
        <f>'Investment Analysis'!TJ160</f>
        <v>0.34772727272727266</v>
      </c>
      <c r="HU160" s="48">
        <v>20104</v>
      </c>
      <c r="HV160" s="18">
        <f>'Investment Analysis'!TS160</f>
        <v>2.3512605042016808</v>
      </c>
      <c r="HW160" s="15">
        <f>'Investment Analysis'!TQ160</f>
        <v>0.45321507437341951</v>
      </c>
      <c r="HX160" s="48"/>
      <c r="HY160" s="18">
        <f>'Investment Analysis'!TZ160</f>
        <v>0.91812865497076013</v>
      </c>
      <c r="HZ160" s="15">
        <f>'Investment Analysis'!TX160</f>
        <v>-0.25623582766439917</v>
      </c>
      <c r="IA160" s="48"/>
      <c r="IB160" s="18">
        <f>'Investment Analysis'!UG160</f>
        <v>0</v>
      </c>
      <c r="IC160" s="15">
        <f>'Investment Analysis'!UE160</f>
        <v>0</v>
      </c>
      <c r="ID160" s="48"/>
      <c r="IE160" s="18">
        <f>'Investment Analysis'!UN160</f>
        <v>0</v>
      </c>
      <c r="IF160" s="15">
        <f>'Investment Analysis'!UL160</f>
        <v>0</v>
      </c>
      <c r="IG160" s="48"/>
      <c r="IH160" s="18">
        <f>'Investment Analysis'!UU160</f>
        <v>0</v>
      </c>
      <c r="II160" s="15">
        <f>'Investment Analysis'!US160</f>
        <v>0</v>
      </c>
      <c r="IJ160" s="48"/>
      <c r="IK160" s="18">
        <f>'Investment Analysis'!VB160</f>
        <v>0</v>
      </c>
      <c r="IL160" s="15">
        <f>'Investment Analysis'!UZ160</f>
        <v>0</v>
      </c>
      <c r="IM160" s="48"/>
      <c r="IN160" s="18">
        <f>'Investment Analysis'!VI160</f>
        <v>0</v>
      </c>
      <c r="IO160" s="15">
        <f>'Investment Analysis'!VG160</f>
        <v>0</v>
      </c>
      <c r="IP160" s="18"/>
      <c r="IQ160" s="18"/>
      <c r="IR160" s="18"/>
      <c r="IS160" s="108">
        <f t="shared" si="188"/>
        <v>-6035.0799999996088</v>
      </c>
      <c r="IT160" s="48">
        <f t="shared" si="189"/>
        <v>1234216.29</v>
      </c>
      <c r="IU160" s="101">
        <f t="shared" si="185"/>
        <v>0</v>
      </c>
      <c r="IV160" s="101"/>
      <c r="IW160" s="15">
        <f t="shared" si="186"/>
        <v>0.18959536489180304</v>
      </c>
      <c r="IX160" s="113">
        <f t="shared" si="187"/>
        <v>196706.96000000008</v>
      </c>
      <c r="IY160" s="21">
        <f t="shared" si="200"/>
        <v>0.50228347358959446</v>
      </c>
      <c r="IZ160" s="173">
        <f t="shared" si="201"/>
        <v>415063.4</v>
      </c>
    </row>
    <row r="161" spans="1:260" x14ac:dyDescent="0.2">
      <c r="A161" s="3">
        <f>'Investment Analysis'!A161</f>
        <v>45880</v>
      </c>
      <c r="B161" s="4">
        <f>'Investment Analysis'!B161</f>
        <v>45880</v>
      </c>
      <c r="C161" s="27">
        <f>'Investment Analysis'!C161</f>
        <v>43975.09</v>
      </c>
      <c r="D161" s="14">
        <f>'Investment Analysis'!D161</f>
        <v>-201.01000000000204</v>
      </c>
      <c r="E161" s="15">
        <f>'Investment Analysis'!E161</f>
        <v>-4.5501979577192656E-3</v>
      </c>
      <c r="F161" s="13">
        <f>'Investment Analysis'!G161</f>
        <v>6373.45</v>
      </c>
      <c r="G161" s="14">
        <f>'Investment Analysis'!H161</f>
        <v>-16.050000000000182</v>
      </c>
      <c r="H161" s="15">
        <f>'Investment Analysis'!I161</f>
        <v>-2.5119336411300072E-3</v>
      </c>
      <c r="I161" s="13">
        <f>'Investment Analysis'!K161</f>
        <v>21385.4</v>
      </c>
      <c r="J161" s="14">
        <f>'Investment Analysis'!L161</f>
        <v>-64.619999999998981</v>
      </c>
      <c r="K161" s="15">
        <f>'Investment Analysis'!M161</f>
        <v>-3.0125846036506716E-3</v>
      </c>
      <c r="L161" s="41">
        <f>'Investment Analysis'!T161</f>
        <v>270.07967617855866</v>
      </c>
      <c r="M161" s="21">
        <f>'Investment Analysis'!V161</f>
        <v>-1.8968285689122458E-3</v>
      </c>
      <c r="N161" s="21">
        <f>'Investment Analysis'!W161</f>
        <v>4.3909089622696046E-2</v>
      </c>
      <c r="P161" s="48">
        <f>'Investment Analysis'!Y161</f>
        <v>144533.81</v>
      </c>
      <c r="Q161" s="18"/>
      <c r="R161" s="83"/>
      <c r="S161" s="48">
        <v>4715.28</v>
      </c>
      <c r="T161" s="18">
        <f>'Investment Analysis'!AH161</f>
        <v>0.10225822071576361</v>
      </c>
      <c r="U161" s="15">
        <f>'Investment Analysis'!AF161</f>
        <v>0.51969411907507423</v>
      </c>
      <c r="V161" s="48">
        <v>7442.22</v>
      </c>
      <c r="W161" s="18">
        <f>'Investment Analysis'!AO161</f>
        <v>0.14075130765572977</v>
      </c>
      <c r="X161" s="15">
        <f>'Investment Analysis'!AM161</f>
        <v>0.28978494623655898</v>
      </c>
      <c r="Y161" s="48">
        <v>9679.92</v>
      </c>
      <c r="Z161" s="18">
        <f t="shared" si="161"/>
        <v>-2.967923015236567E-2</v>
      </c>
      <c r="AA161" s="15">
        <f>'Investment Analysis'!GM161</f>
        <v>3.4391534391534508E-2</v>
      </c>
      <c r="AB161" s="48">
        <v>2736.09</v>
      </c>
      <c r="AC161" s="18">
        <f t="shared" si="192"/>
        <v>4.9091588434096884</v>
      </c>
      <c r="AD161" s="15">
        <f>'Investment Analysis'!AT161</f>
        <v>0.36768963520555886</v>
      </c>
      <c r="AE161" s="48">
        <v>11686.45</v>
      </c>
      <c r="AF161" s="18">
        <f>'Investment Analysis'!BC161</f>
        <v>8.4969880993192581E-2</v>
      </c>
      <c r="AG161" s="15">
        <f>'Investment Analysis'!BA161</f>
        <v>0.65205070842654733</v>
      </c>
      <c r="AH161" s="48"/>
      <c r="AI161" s="18">
        <f t="shared" si="193"/>
        <v>0</v>
      </c>
      <c r="AJ161" s="15">
        <f>'Investment Analysis'!BH161</f>
        <v>0</v>
      </c>
      <c r="AK161" s="48">
        <v>5283.32</v>
      </c>
      <c r="AL161" s="18">
        <f t="shared" si="194"/>
        <v>2.1929607486353002</v>
      </c>
      <c r="AM161" s="15">
        <f>'Investment Analysis'!BO161</f>
        <v>0.26406197372852813</v>
      </c>
      <c r="AN161" s="48">
        <v>5991.61</v>
      </c>
      <c r="AO161" s="18">
        <f t="shared" si="154"/>
        <v>6.7568125000000006</v>
      </c>
      <c r="AP161" s="15">
        <f>'Investment Analysis'!BV161</f>
        <v>0.18625872249060668</v>
      </c>
      <c r="AQ161" s="48">
        <v>4939.8</v>
      </c>
      <c r="AR161" s="18">
        <f t="shared" si="155"/>
        <v>2.78796</v>
      </c>
      <c r="AS161" s="15">
        <f>'Investment Analysis'!CC161</f>
        <v>0</v>
      </c>
      <c r="AT161" s="48">
        <v>4800.53</v>
      </c>
      <c r="AU161" s="18">
        <f>'Investment Analysis'!CL161</f>
        <v>-0.15162980209545987</v>
      </c>
      <c r="AV161" s="15">
        <f>'Investment Analysis'!CJ161</f>
        <v>-3.5726099900760894E-2</v>
      </c>
      <c r="AW161" s="48">
        <v>17753.509999999998</v>
      </c>
      <c r="AX161" s="18">
        <f t="shared" si="195"/>
        <v>2.6529647144416069E-2</v>
      </c>
      <c r="AY161" s="15">
        <f>'Investment Analysis'!CQ161</f>
        <v>5.4881940012763322E-2</v>
      </c>
      <c r="AZ161" s="48">
        <v>15902.75</v>
      </c>
      <c r="BA161" s="18">
        <f>'Investment Analysis'!CZ161</f>
        <v>1.1802575107296076E-2</v>
      </c>
      <c r="BB161" s="15">
        <f>'Investment Analysis'!CX161</f>
        <v>0.17325038880248836</v>
      </c>
      <c r="BC161" s="48">
        <v>9355.2099999999991</v>
      </c>
      <c r="BD161" s="18">
        <f t="shared" si="196"/>
        <v>2.9194512498755105</v>
      </c>
      <c r="BE161" s="15">
        <f>'Investment Analysis'!DE161</f>
        <v>-7.1330589849108464E-2</v>
      </c>
      <c r="BF161" s="48">
        <v>4659.8100000000004</v>
      </c>
      <c r="BG161" s="18">
        <f>'Investment Analysis'!DN161</f>
        <v>0.18927893738140428</v>
      </c>
      <c r="BH161" s="15">
        <f>'Investment Analysis'!DL161</f>
        <v>0.13567383918459802</v>
      </c>
      <c r="BI161" s="48">
        <v>2837.83</v>
      </c>
      <c r="BJ161" s="18">
        <f>'Investment Analysis'!EB161</f>
        <v>0.12608305945622944</v>
      </c>
      <c r="BK161" s="15">
        <f>'Investment Analysis'!DZ161</f>
        <v>1.0112059765208112</v>
      </c>
      <c r="BL161" s="48">
        <v>11844.28</v>
      </c>
      <c r="BM161" s="18">
        <f>'Investment Analysis'!EI161</f>
        <v>9.5173535791756983E-2</v>
      </c>
      <c r="BN161" s="15">
        <f>'Investment Analysis'!EG161</f>
        <v>0.92058963385639558</v>
      </c>
      <c r="BO161" s="48">
        <v>10455.19</v>
      </c>
      <c r="BP161" s="18">
        <f>'Investment Analysis'!DU161</f>
        <v>0.14732142857142858</v>
      </c>
      <c r="BQ161" s="15">
        <f>'Investment Analysis'!DS161</f>
        <v>0</v>
      </c>
      <c r="BR161" s="48">
        <v>12040.61</v>
      </c>
      <c r="BS161" s="18">
        <f>'Investment Analysis'!EP161</f>
        <v>0.18238993710691823</v>
      </c>
      <c r="BT161" s="15">
        <f>'Investment Analysis'!EN161</f>
        <v>1.039045553145336</v>
      </c>
      <c r="BU161" s="48">
        <v>14164.2</v>
      </c>
      <c r="BV161" s="18">
        <f t="shared" si="197"/>
        <v>0.49173509220621892</v>
      </c>
      <c r="BW161" s="15">
        <f>'Investment Analysis'!EU161</f>
        <v>0.13692351761672877</v>
      </c>
      <c r="BX161" s="48">
        <v>22708.53</v>
      </c>
      <c r="BY161" s="18">
        <f t="shared" si="148"/>
        <v>-0.61457350000000011</v>
      </c>
      <c r="BZ161" s="15">
        <f>'Investment Analysis'!FB161</f>
        <v>0</v>
      </c>
      <c r="CA161" s="48">
        <v>20423.990000000002</v>
      </c>
      <c r="CB161" s="18">
        <f t="shared" si="199"/>
        <v>-0.11965560344827579</v>
      </c>
      <c r="CC161" s="15">
        <f>'Investment Analysis'!FI161</f>
        <v>-3.4867975626269386E-2</v>
      </c>
      <c r="CD161" s="48">
        <v>10046.870000000001</v>
      </c>
      <c r="CE161" s="18">
        <f>'Investment Analysis'!FR161</f>
        <v>0.11747220081470881</v>
      </c>
      <c r="CF161" s="15">
        <f>'Investment Analysis'!FP161</f>
        <v>0.74578603371173025</v>
      </c>
      <c r="CG161" s="48">
        <v>4784.3100000000004</v>
      </c>
      <c r="CH161" s="18">
        <f>'Investment Analysis'!FR161</f>
        <v>0.11747220081470881</v>
      </c>
      <c r="CI161" s="15">
        <f>'Investment Analysis'!FW161</f>
        <v>2.7831421106441018E-2</v>
      </c>
      <c r="CJ161" s="48"/>
      <c r="CK161" s="18">
        <f t="shared" si="149"/>
        <v>0</v>
      </c>
      <c r="CL161" s="15">
        <f>'Investment Analysis'!GD161</f>
        <v>0</v>
      </c>
      <c r="CM161" s="48">
        <v>38253.56</v>
      </c>
      <c r="CN161" s="18">
        <f t="shared" si="162"/>
        <v>0.53320881763527039</v>
      </c>
      <c r="CO161" s="15">
        <f>'Investment Analysis'!GT161</f>
        <v>-7.8899082568807288E-2</v>
      </c>
      <c r="CP161" s="48">
        <v>6780.6</v>
      </c>
      <c r="CQ161" s="18">
        <f t="shared" si="163"/>
        <v>-0.68486217425858531</v>
      </c>
      <c r="CR161" s="15">
        <f>'Investment Analysis'!HG161</f>
        <v>0.90455592382450423</v>
      </c>
      <c r="CS161" s="48">
        <v>4100</v>
      </c>
      <c r="CT161" s="18">
        <f t="shared" si="164"/>
        <v>-0.81856480334194781</v>
      </c>
      <c r="CU161" s="15">
        <f>'Investment Analysis'!HN161</f>
        <v>25.375</v>
      </c>
      <c r="CV161" s="48">
        <v>10013.299999999999</v>
      </c>
      <c r="CW161" s="18">
        <f t="shared" si="165"/>
        <v>-0.65241855702310081</v>
      </c>
      <c r="CX161" s="15">
        <f>'Investment Analysis'!IB161</f>
        <v>0.71916902738432475</v>
      </c>
      <c r="CY161" s="48">
        <v>12156</v>
      </c>
      <c r="CZ161" s="18">
        <f t="shared" si="166"/>
        <v>-0.32032429410120211</v>
      </c>
      <c r="DA161" s="15">
        <f>'Investment Analysis'!II161</f>
        <v>0.73657142857142843</v>
      </c>
      <c r="DB161" s="48">
        <v>6666.25</v>
      </c>
      <c r="DC161" s="18">
        <f t="shared" si="167"/>
        <v>0.18253581090070514</v>
      </c>
      <c r="DD161" s="15">
        <f>'Investment Analysis'!IP161</f>
        <v>4.2069908221050571</v>
      </c>
      <c r="DE161" s="48">
        <v>23301</v>
      </c>
      <c r="DF161" s="18">
        <f>'Investment Analysis'!IY161</f>
        <v>0.51138353765323996</v>
      </c>
      <c r="DG161" s="15">
        <f>'Investment Analysis'!IW161</f>
        <v>3.2558904109589042</v>
      </c>
      <c r="DH161" s="48">
        <v>22976.1</v>
      </c>
      <c r="DI161" s="18">
        <f t="shared" si="168"/>
        <v>2.5505161330201505</v>
      </c>
      <c r="DJ161" s="15">
        <f>'Investment Analysis'!JD161</f>
        <v>0.5490898058252428</v>
      </c>
      <c r="DK161" s="48">
        <v>26088.5</v>
      </c>
      <c r="DL161" s="18">
        <f t="shared" si="169"/>
        <v>0.1467976614356675</v>
      </c>
      <c r="DM161" s="15">
        <f>'Investment Analysis'!JK161</f>
        <v>0.28296737072463052</v>
      </c>
      <c r="DN161" s="48">
        <v>1058.3</v>
      </c>
      <c r="DO161" s="18">
        <f t="shared" si="170"/>
        <v>-2.5954901058444588E-2</v>
      </c>
      <c r="DP161" s="15">
        <f>'Investment Analysis'!HU161</f>
        <v>1.9074175824175827</v>
      </c>
      <c r="DQ161" s="48">
        <v>1864.25</v>
      </c>
      <c r="DR161" s="18">
        <f t="shared" si="171"/>
        <v>-0.93709296440020251</v>
      </c>
      <c r="DS161" s="15">
        <f>'Investment Analysis'!JR161</f>
        <v>-0.16180192340138355</v>
      </c>
      <c r="DT161" s="48">
        <v>22950</v>
      </c>
      <c r="DU161" s="18">
        <f t="shared" si="191"/>
        <v>7.8219209486166008</v>
      </c>
      <c r="DV161" s="15">
        <f>'Investment Analysis'!JY161</f>
        <v>-0.16205533596837934</v>
      </c>
      <c r="DW161" s="48">
        <v>13944</v>
      </c>
      <c r="DX161" s="18">
        <f t="shared" si="172"/>
        <v>2.2587268993839837E-2</v>
      </c>
      <c r="DY161" s="15">
        <f>'Investment Analysis'!KF161</f>
        <v>2.25872689938399E-2</v>
      </c>
      <c r="DZ161" s="48">
        <v>5224</v>
      </c>
      <c r="EA161" s="18">
        <f t="shared" si="173"/>
        <v>-0.7389305347326337</v>
      </c>
      <c r="EB161" s="15">
        <f>'Investment Analysis'!KM161</f>
        <v>4.6194312796208523</v>
      </c>
      <c r="EC161" s="48">
        <v>10400</v>
      </c>
      <c r="ED161" s="18">
        <f>'Investment Analysis'!KV161</f>
        <v>0.72574257425742583</v>
      </c>
      <c r="EE161" s="15">
        <f>'Investment Analysis'!KT161</f>
        <v>-0.33473282442748092</v>
      </c>
      <c r="EF161" s="48">
        <v>23319</v>
      </c>
      <c r="EG161" s="18">
        <f t="shared" si="174"/>
        <v>-2.0786092214663644E-2</v>
      </c>
      <c r="EH161" s="15">
        <f>'Investment Analysis'!LH161</f>
        <v>0.44627407200669839</v>
      </c>
      <c r="EI161" s="48">
        <v>8804.9</v>
      </c>
      <c r="EJ161" s="18">
        <f>'Investment Analysis'!LQ161</f>
        <v>0.73200358010484612</v>
      </c>
      <c r="EK161" s="15">
        <f>'Investment Analysis'!LO161</f>
        <v>0.54811428571428578</v>
      </c>
      <c r="EL161" s="48">
        <v>28665</v>
      </c>
      <c r="EM161" s="18" t="e">
        <f t="shared" si="190"/>
        <v>#DIV/0!</v>
      </c>
      <c r="EN161" s="15">
        <f>'Investment Analysis'!LX161</f>
        <v>1.0659459459459459</v>
      </c>
      <c r="EO161" s="48">
        <v>15775</v>
      </c>
      <c r="EP161" s="68">
        <f t="shared" si="198"/>
        <v>3.5767790262172285</v>
      </c>
      <c r="EQ161" s="15">
        <f>'Investment Analysis'!MC161</f>
        <v>-0.39011235955056178</v>
      </c>
      <c r="ER161" s="48">
        <v>4910</v>
      </c>
      <c r="ES161" s="18">
        <f>'Investment Analysis'!LX161</f>
        <v>1.0659459459459459</v>
      </c>
      <c r="ET161" s="15">
        <f>'Investment Analysis'!LA161</f>
        <v>-0.28764076185180038</v>
      </c>
      <c r="EU161" s="48">
        <v>46709</v>
      </c>
      <c r="EV161" s="18">
        <f>'Investment Analysis'!ML161</f>
        <v>2.3848327837965142</v>
      </c>
      <c r="EW161" s="15">
        <f>'Investment Analysis'!MJ161</f>
        <v>8.684636118598382</v>
      </c>
      <c r="EX161" s="48">
        <v>93392.25</v>
      </c>
      <c r="EY161" s="18">
        <f t="shared" si="175"/>
        <v>0.41294678316123906</v>
      </c>
      <c r="EZ161" s="15">
        <f>'Investment Analysis'!MQ161</f>
        <v>0.4129467831612389</v>
      </c>
      <c r="FA161" s="48">
        <v>13896</v>
      </c>
      <c r="FB161" s="18">
        <f t="shared" si="176"/>
        <v>-9.6488946684005206E-2</v>
      </c>
      <c r="FC161" s="15">
        <f>'Investment Analysis'!MX161</f>
        <v>-0.16770483948251078</v>
      </c>
      <c r="FD161" s="48">
        <v>19264</v>
      </c>
      <c r="FE161" s="18">
        <f t="shared" si="177"/>
        <v>0.21372497133280402</v>
      </c>
      <c r="FF161" s="15">
        <f>'Investment Analysis'!NE161</f>
        <v>1.0314460766221303</v>
      </c>
      <c r="FG161" s="48">
        <v>13590</v>
      </c>
      <c r="FH161" s="18">
        <f t="shared" si="178"/>
        <v>0.26465661641541038</v>
      </c>
      <c r="FI161" s="15">
        <f>'Investment Analysis'!NL161</f>
        <v>-0.94005557761016278</v>
      </c>
      <c r="FJ161" s="48">
        <v>45553.2</v>
      </c>
      <c r="FK161" s="18">
        <f t="shared" si="179"/>
        <v>1.3916960685483868</v>
      </c>
      <c r="FL161" s="15">
        <f>'Investment Analysis'!NS161</f>
        <v>3.9581714285714287</v>
      </c>
      <c r="FM161" s="48">
        <v>3015</v>
      </c>
      <c r="FN161" s="18">
        <f t="shared" si="180"/>
        <v>-0.88119771615908082</v>
      </c>
      <c r="FO161" s="15">
        <f>'Investment Analysis'!NZ161</f>
        <v>0.14360491579426496</v>
      </c>
      <c r="FP161" s="48">
        <v>28100</v>
      </c>
      <c r="FQ161" s="18">
        <f t="shared" si="181"/>
        <v>0.50267379679144386</v>
      </c>
      <c r="FR161" s="15">
        <f>'Investment Analysis'!OG161</f>
        <v>-0.98754818983471437</v>
      </c>
      <c r="FS161" s="48">
        <v>65730</v>
      </c>
      <c r="FT161" s="18">
        <f t="shared" si="182"/>
        <v>1.5809111523397237</v>
      </c>
      <c r="FU161" s="15">
        <f>'Investment Analysis'!ON161</f>
        <v>4.1613663133097756</v>
      </c>
      <c r="FV161" s="48">
        <v>10700</v>
      </c>
      <c r="FW161" s="18">
        <f t="shared" si="183"/>
        <v>-0.30519480519480519</v>
      </c>
      <c r="FX161" s="15">
        <f>'Investment Analysis'!OU161</f>
        <v>-0.30519480519480524</v>
      </c>
      <c r="FY161" s="48">
        <v>19350</v>
      </c>
      <c r="FZ161" s="18">
        <f t="shared" si="184"/>
        <v>5.3204517621445097E-2</v>
      </c>
      <c r="GA161" s="15">
        <f>'Investment Analysis'!PB161</f>
        <v>3.7630769230769232</v>
      </c>
      <c r="GB161" s="48">
        <v>20274</v>
      </c>
      <c r="GC161" s="18">
        <f>'Investment Analysis'!PK161</f>
        <v>0.29259312389422848</v>
      </c>
      <c r="GD161" s="15">
        <f>'Investment Analysis'!PI161</f>
        <v>-0.22366456059735784</v>
      </c>
      <c r="GE161" s="48">
        <v>11532</v>
      </c>
      <c r="GF161" s="18">
        <f>'Investment Analysis'!PY161</f>
        <v>0.87329434697855746</v>
      </c>
      <c r="GG161" s="15">
        <f>'Investment Analysis'!PW161</f>
        <v>0.1020642201834861</v>
      </c>
      <c r="GH161" s="48">
        <v>22267.7</v>
      </c>
      <c r="GI161" s="18">
        <f>'Investment Analysis'!QF161</f>
        <v>0.38604360070929372</v>
      </c>
      <c r="GJ161" s="15">
        <f>'Investment Analysis'!QD161</f>
        <v>-0.2123062331426539</v>
      </c>
      <c r="GK161" s="48">
        <v>28740</v>
      </c>
      <c r="GL161" s="18">
        <f>'Investment Analysis'!QM161</f>
        <v>0.3546153846153845</v>
      </c>
      <c r="GM161" s="15">
        <f>'Investment Analysis'!QK161</f>
        <v>-0.29840637450199203</v>
      </c>
      <c r="GN161" s="48">
        <v>13896</v>
      </c>
      <c r="GO161" s="18">
        <f>'Investment Analysis'!QT161</f>
        <v>0.34494773519163752</v>
      </c>
      <c r="GP161" s="15">
        <f>'Investment Analysis'!QR161</f>
        <v>-0.98117945342402291</v>
      </c>
      <c r="GQ161" s="48">
        <v>5363.05</v>
      </c>
      <c r="GR161" s="18">
        <f>'Investment Analysis'!RA161</f>
        <v>0.32161830813240699</v>
      </c>
      <c r="GS161" s="15">
        <f>'Investment Analysis'!QY161</f>
        <v>-8.3852691218130271E-2</v>
      </c>
      <c r="GT161" s="54">
        <v>0</v>
      </c>
      <c r="GU161" s="18">
        <f>'Investment Analysis'!RH161</f>
        <v>0.80242424242424237</v>
      </c>
      <c r="GV161" s="15">
        <f>'Investment Analysis'!RF161</f>
        <v>-3.6292935839274135E-2</v>
      </c>
      <c r="GW161" s="48">
        <v>12104.5</v>
      </c>
      <c r="GX161" s="18">
        <f>'Investment Analysis'!RO161</f>
        <v>0.23063237088247257</v>
      </c>
      <c r="GY161" s="15">
        <f>'Investment Analysis'!RM161</f>
        <v>0.12297059096391126</v>
      </c>
      <c r="GZ161" s="48">
        <v>3520</v>
      </c>
      <c r="HA161" s="18">
        <f>'Investment Analysis'!RV161</f>
        <v>-0.15547024952015348</v>
      </c>
      <c r="HB161" s="15">
        <f>'Investment Analysis'!RT161</f>
        <v>0.20218579234972683</v>
      </c>
      <c r="HC161" s="48">
        <v>27402</v>
      </c>
      <c r="HD161" s="18">
        <f>'Investment Analysis'!SC161</f>
        <v>1.415443607034246</v>
      </c>
      <c r="HE161" s="15">
        <f>'Investment Analysis'!SA161</f>
        <v>0.37291447467307987</v>
      </c>
      <c r="HF161" s="48">
        <v>7990</v>
      </c>
      <c r="HG161" s="18">
        <f>'Investment Analysis'!SJ161</f>
        <v>4.7182175622542635E-2</v>
      </c>
      <c r="HH161" s="15">
        <f>'Investment Analysis'!SH161</f>
        <v>0.27840000000000004</v>
      </c>
      <c r="HI161" s="48">
        <v>6520</v>
      </c>
      <c r="HJ161" s="18">
        <f>'Investment Analysis'!SM161</f>
        <v>1.2422360248447077E-2</v>
      </c>
      <c r="HK161" s="15">
        <f>'Investment Analysis'!SK161</f>
        <v>0</v>
      </c>
      <c r="HL161" s="48">
        <v>13027.5</v>
      </c>
      <c r="HM161" s="18">
        <f>'Investment Analysis'!SP161</f>
        <v>0</v>
      </c>
      <c r="HN161" s="15">
        <f>'Investment Analysis'!SN161</f>
        <v>1.4319188817359323E-2</v>
      </c>
      <c r="HO161" s="48">
        <v>18535.95</v>
      </c>
      <c r="HP161" s="18">
        <f>'Investment Analysis'!TE161</f>
        <v>3.6596153846153845</v>
      </c>
      <c r="HQ161" s="15">
        <f>'Investment Analysis'!TC161</f>
        <v>0.80059450086698047</v>
      </c>
      <c r="HR161" s="48">
        <v>8472</v>
      </c>
      <c r="HS161" s="18">
        <f>'Investment Analysis'!TL161</f>
        <v>0.6660766961651915</v>
      </c>
      <c r="HT161" s="15">
        <f>'Investment Analysis'!TJ161</f>
        <v>0.28363636363636358</v>
      </c>
      <c r="HU161" s="48">
        <v>20280</v>
      </c>
      <c r="HV161" s="18">
        <f>'Investment Analysis'!TS161</f>
        <v>2.2376470588235291</v>
      </c>
      <c r="HW161" s="15">
        <f>'Investment Analysis'!TQ161</f>
        <v>0.40394860545283606</v>
      </c>
      <c r="HX161" s="48"/>
      <c r="HY161" s="18">
        <f>'Investment Analysis'!TZ161</f>
        <v>0.92982456140350866</v>
      </c>
      <c r="HZ161" s="15">
        <f>'Investment Analysis'!TX161</f>
        <v>-0.2517006802721089</v>
      </c>
      <c r="IA161" s="48"/>
      <c r="IB161" s="18">
        <f>'Investment Analysis'!UG161</f>
        <v>0</v>
      </c>
      <c r="IC161" s="15">
        <f>'Investment Analysis'!UE161</f>
        <v>0</v>
      </c>
      <c r="ID161" s="48"/>
      <c r="IE161" s="18">
        <f>'Investment Analysis'!UN161</f>
        <v>0</v>
      </c>
      <c r="IF161" s="15">
        <f>'Investment Analysis'!UL161</f>
        <v>0</v>
      </c>
      <c r="IG161" s="48"/>
      <c r="IH161" s="18">
        <f>'Investment Analysis'!UU161</f>
        <v>0</v>
      </c>
      <c r="II161" s="15">
        <f>'Investment Analysis'!US161</f>
        <v>0</v>
      </c>
      <c r="IJ161" s="48"/>
      <c r="IK161" s="18">
        <f>'Investment Analysis'!VB161</f>
        <v>0</v>
      </c>
      <c r="IL161" s="15">
        <f>'Investment Analysis'!UZ161</f>
        <v>0</v>
      </c>
      <c r="IM161" s="48"/>
      <c r="IN161" s="18">
        <f>'Investment Analysis'!VI161</f>
        <v>0</v>
      </c>
      <c r="IO161" s="15">
        <f>'Investment Analysis'!VG161</f>
        <v>0</v>
      </c>
      <c r="IP161" s="18"/>
      <c r="IQ161" s="18"/>
      <c r="IR161" s="18"/>
      <c r="IS161" s="108">
        <f t="shared" si="188"/>
        <v>-8956.2599999997765</v>
      </c>
      <c r="IT161" s="48">
        <f t="shared" si="189"/>
        <v>1225260.0300000003</v>
      </c>
      <c r="IU161" s="101">
        <f t="shared" si="185"/>
        <v>0</v>
      </c>
      <c r="IV161" s="101"/>
      <c r="IW161" s="15">
        <f t="shared" si="186"/>
        <v>0.18096290276252291</v>
      </c>
      <c r="IX161" s="113">
        <f t="shared" si="187"/>
        <v>187750.7000000003</v>
      </c>
      <c r="IY161" s="21">
        <f t="shared" si="200"/>
        <v>0.49144517422816814</v>
      </c>
      <c r="IZ161" s="173">
        <f t="shared" si="201"/>
        <v>406107.14000000025</v>
      </c>
    </row>
    <row r="162" spans="1:260" x14ac:dyDescent="0.2">
      <c r="A162" s="3">
        <f>'Investment Analysis'!A162</f>
        <v>45881</v>
      </c>
      <c r="B162" s="4">
        <f>'Investment Analysis'!B162</f>
        <v>45881</v>
      </c>
      <c r="C162" s="27">
        <f>'Investment Analysis'!C162</f>
        <v>44458.61</v>
      </c>
      <c r="D162" s="14">
        <f>'Investment Analysis'!D162</f>
        <v>483.52000000000407</v>
      </c>
      <c r="E162" s="15">
        <f>'Investment Analysis'!E162</f>
        <v>1.09953157571708E-2</v>
      </c>
      <c r="F162" s="13">
        <f>'Investment Analysis'!G162</f>
        <v>6445.76</v>
      </c>
      <c r="G162" s="14">
        <f>'Investment Analysis'!H162</f>
        <v>72.3100000000004</v>
      </c>
      <c r="H162" s="15">
        <f>'Investment Analysis'!I162</f>
        <v>1.1345503612643137E-2</v>
      </c>
      <c r="I162" s="13">
        <f>'Investment Analysis'!K162</f>
        <v>21681.9</v>
      </c>
      <c r="J162" s="14">
        <f>'Investment Analysis'!L162</f>
        <v>296.5</v>
      </c>
      <c r="K162" s="15">
        <f>'Investment Analysis'!M162</f>
        <v>1.3864599212546878E-2</v>
      </c>
      <c r="L162" s="41">
        <f>'Investment Analysis'!T162</f>
        <v>271.84051687778884</v>
      </c>
      <c r="M162" s="21">
        <f>'Investment Analysis'!V162</f>
        <v>6.5197082732950115E-3</v>
      </c>
      <c r="N162" s="21">
        <f>'Investment Analysis'!W162</f>
        <v>5.0715072350877001E-2</v>
      </c>
      <c r="P162" s="48">
        <f>'Investment Analysis'!Y162</f>
        <v>144533.81</v>
      </c>
      <c r="Q162" s="18"/>
      <c r="R162" s="83"/>
      <c r="S162" s="48">
        <v>4775.3500000000004</v>
      </c>
      <c r="T162" s="18">
        <f>'Investment Analysis'!AH162</f>
        <v>0.1163005678566713</v>
      </c>
      <c r="U162" s="15">
        <f>'Investment Analysis'!AF162</f>
        <v>0.53905443952175758</v>
      </c>
      <c r="V162" s="48">
        <v>7544.59</v>
      </c>
      <c r="W162" s="18">
        <f>'Investment Analysis'!AO162</f>
        <v>0.1564431764146457</v>
      </c>
      <c r="X162" s="15">
        <f>'Investment Analysis'!AM162</f>
        <v>0.30752688172043002</v>
      </c>
      <c r="Y162" s="48">
        <v>9803.7099999999991</v>
      </c>
      <c r="Z162" s="18">
        <f t="shared" si="161"/>
        <v>-1.7270449077786777E-2</v>
      </c>
      <c r="AA162" s="15">
        <f>'Investment Analysis'!GM162</f>
        <v>4.7619047619047734E-2</v>
      </c>
      <c r="AB162" s="48">
        <v>2767.36</v>
      </c>
      <c r="AC162" s="18">
        <f t="shared" si="192"/>
        <v>4.9209012392039053</v>
      </c>
      <c r="AD162" s="15">
        <f>'Investment Analysis'!AT162</f>
        <v>0.38332368268674005</v>
      </c>
      <c r="AE162" s="48">
        <v>11819.38</v>
      </c>
      <c r="AF162" s="18">
        <f>'Investment Analysis'!BC162</f>
        <v>9.7311327684999283E-2</v>
      </c>
      <c r="AG162" s="15">
        <f>'Investment Analysis'!BA162</f>
        <v>0.67084265473527227</v>
      </c>
      <c r="AH162" s="48"/>
      <c r="AI162" s="18">
        <f t="shared" si="193"/>
        <v>0</v>
      </c>
      <c r="AJ162" s="15">
        <f>'Investment Analysis'!BH162</f>
        <v>0</v>
      </c>
      <c r="AK162" s="48">
        <v>5358.63</v>
      </c>
      <c r="AL162" s="18">
        <f t="shared" si="194"/>
        <v>2.2125370418507933</v>
      </c>
      <c r="AM162" s="15">
        <f>'Investment Analysis'!BO162</f>
        <v>0.28208150892556405</v>
      </c>
      <c r="AN162" s="48">
        <v>6132.59</v>
      </c>
      <c r="AO162" s="18">
        <f t="shared" si="154"/>
        <v>6.7871961206896545</v>
      </c>
      <c r="AP162" s="15">
        <f>'Investment Analysis'!BV162</f>
        <v>0.21417069243156212</v>
      </c>
      <c r="AQ162" s="48">
        <v>5016.55</v>
      </c>
      <c r="AR162" s="18">
        <f t="shared" si="155"/>
        <v>2.8033099999999997</v>
      </c>
      <c r="AS162" s="15">
        <f>'Investment Analysis'!CC162</f>
        <v>0</v>
      </c>
      <c r="AT162" s="48">
        <v>4872.99</v>
      </c>
      <c r="AU162" s="18">
        <f>'Investment Analysis'!CL162</f>
        <v>-0.13882421420256111</v>
      </c>
      <c r="AV162" s="15">
        <f>'Investment Analysis'!CJ162</f>
        <v>-2.1171022163413846E-2</v>
      </c>
      <c r="AW162" s="48">
        <v>18290.52</v>
      </c>
      <c r="AX162" s="18">
        <f t="shared" si="195"/>
        <v>5.4436418437873536E-2</v>
      </c>
      <c r="AY162" s="15">
        <f>'Investment Analysis'!CQ162</f>
        <v>8.67900446713466E-2</v>
      </c>
      <c r="AZ162" s="48">
        <v>16374.94</v>
      </c>
      <c r="BA162" s="18">
        <f>'Investment Analysis'!CZ162</f>
        <v>4.1845493562231821E-2</v>
      </c>
      <c r="BB162" s="15">
        <f>'Investment Analysis'!CX162</f>
        <v>0.2080870917573874</v>
      </c>
      <c r="BC162" s="48">
        <v>9636.19</v>
      </c>
      <c r="BD162" s="18">
        <f t="shared" si="196"/>
        <v>2.9474345184742559</v>
      </c>
      <c r="BE162" s="15">
        <f>'Investment Analysis'!DE162</f>
        <v>-4.3438500228623653E-2</v>
      </c>
      <c r="BF162" s="48">
        <v>4708.13</v>
      </c>
      <c r="BG162" s="18">
        <f>'Investment Analysis'!DN162</f>
        <v>0.20161290322580647</v>
      </c>
      <c r="BH162" s="15">
        <f>'Investment Analysis'!DL162</f>
        <v>0.14745186862967152</v>
      </c>
      <c r="BI162" s="48">
        <v>2918.39</v>
      </c>
      <c r="BJ162" s="18">
        <f>'Investment Analysis'!EB162</f>
        <v>0.15805198685389898</v>
      </c>
      <c r="BK162" s="15">
        <f>'Investment Analysis'!DZ162</f>
        <v>1.0683030949839916</v>
      </c>
      <c r="BL162" s="48">
        <v>12029.03</v>
      </c>
      <c r="BM162" s="18">
        <f>'Investment Analysis'!EI162</f>
        <v>0.11225596529284165</v>
      </c>
      <c r="BN162" s="15">
        <f>'Investment Analysis'!EG162</f>
        <v>0.9505468378506895</v>
      </c>
      <c r="BO162" s="48">
        <v>10603.56</v>
      </c>
      <c r="BP162" s="18">
        <f>'Investment Analysis'!DU162</f>
        <v>0.1636029411764707</v>
      </c>
      <c r="BQ162" s="15">
        <f>'Investment Analysis'!DS162</f>
        <v>0</v>
      </c>
      <c r="BR162" s="48">
        <v>12265.68</v>
      </c>
      <c r="BS162" s="18">
        <f>'Investment Analysis'!EP162</f>
        <v>0.20449236298292908</v>
      </c>
      <c r="BT162" s="15">
        <f>'Investment Analysis'!EN162</f>
        <v>1.0771614502634024</v>
      </c>
      <c r="BU162" s="48">
        <v>14453.27</v>
      </c>
      <c r="BV162" s="18">
        <f t="shared" si="197"/>
        <v>0.5111906043882084</v>
      </c>
      <c r="BW162" s="15">
        <f>'Investment Analysis'!EU162</f>
        <v>0.16012603838441719</v>
      </c>
      <c r="BX162" s="48">
        <v>22800.6</v>
      </c>
      <c r="BY162" s="18">
        <f t="shared" si="148"/>
        <v>-0.60997000000000012</v>
      </c>
      <c r="BZ162" s="15">
        <f>'Investment Analysis'!FB162</f>
        <v>0</v>
      </c>
      <c r="CA162" s="48">
        <v>20592.34</v>
      </c>
      <c r="CB162" s="18">
        <f t="shared" si="199"/>
        <v>-0.11239913793103448</v>
      </c>
      <c r="CC162" s="15">
        <f>'Investment Analysis'!FI162</f>
        <v>-2.691266079891666E-2</v>
      </c>
      <c r="CD162" s="48">
        <v>10186.44</v>
      </c>
      <c r="CE162" s="18">
        <f>'Investment Analysis'!FR162</f>
        <v>0.13299570626445006</v>
      </c>
      <c r="CF162" s="15">
        <f>'Investment Analysis'!FP162</f>
        <v>0.77003783969728234</v>
      </c>
      <c r="CG162" s="48">
        <v>4796.47</v>
      </c>
      <c r="CH162" s="18">
        <f>'Investment Analysis'!FR162</f>
        <v>0.13299570626445006</v>
      </c>
      <c r="CI162" s="15">
        <f>'Investment Analysis'!FW162</f>
        <v>3.0444166761331281E-2</v>
      </c>
      <c r="CJ162" s="48"/>
      <c r="CK162" s="18">
        <f t="shared" si="149"/>
        <v>0</v>
      </c>
      <c r="CL162" s="15">
        <f>'Investment Analysis'!GD162</f>
        <v>0</v>
      </c>
      <c r="CM162" s="48">
        <v>38624.730000000003</v>
      </c>
      <c r="CN162" s="18">
        <f t="shared" si="162"/>
        <v>0.54808537074148311</v>
      </c>
      <c r="CO162" s="15">
        <f>'Investment Analysis'!GT162</f>
        <v>-6.4587155963302806E-2</v>
      </c>
      <c r="CP162" s="48">
        <v>6816.8</v>
      </c>
      <c r="CQ162" s="18">
        <f t="shared" si="163"/>
        <v>-0.68317972885672729</v>
      </c>
      <c r="CR162" s="15">
        <f>'Investment Analysis'!HG162</f>
        <v>0.91472389191618442</v>
      </c>
      <c r="CS162" s="48">
        <v>4100</v>
      </c>
      <c r="CT162" s="18">
        <f t="shared" si="164"/>
        <v>-0.81856480334194781</v>
      </c>
      <c r="CU162" s="15">
        <f>'Investment Analysis'!HN162</f>
        <v>26.879032258064516</v>
      </c>
      <c r="CV162" s="48">
        <v>10073.799999999999</v>
      </c>
      <c r="CW162" s="18">
        <f t="shared" si="165"/>
        <v>-0.65031848239234946</v>
      </c>
      <c r="CX162" s="15">
        <f>'Investment Analysis'!IB162</f>
        <v>0.72955618508026432</v>
      </c>
      <c r="CY162" s="48">
        <v>12513.2</v>
      </c>
      <c r="CZ162" s="18">
        <f t="shared" si="166"/>
        <v>-0.30035225048923675</v>
      </c>
      <c r="DA162" s="15">
        <f>'Investment Analysis'!II162</f>
        <v>0.78759999999999986</v>
      </c>
      <c r="DB162" s="48">
        <v>6700</v>
      </c>
      <c r="DC162" s="18">
        <f t="shared" si="167"/>
        <v>0.18852277262849793</v>
      </c>
      <c r="DD162" s="15">
        <f>'Investment Analysis'!IP162</f>
        <v>4.2333528607693811</v>
      </c>
      <c r="DE162" s="48">
        <v>23529</v>
      </c>
      <c r="DF162" s="18">
        <f>'Investment Analysis'!IY162</f>
        <v>0.52617240708309021</v>
      </c>
      <c r="DG162" s="15">
        <f>'Investment Analysis'!IW162</f>
        <v>3.297534246575343</v>
      </c>
      <c r="DH162" s="48">
        <v>23700</v>
      </c>
      <c r="DI162" s="18">
        <f t="shared" si="168"/>
        <v>2.6623810112498454</v>
      </c>
      <c r="DJ162" s="15">
        <f>'Investment Analysis'!JD162</f>
        <v>0.59789644012944987</v>
      </c>
      <c r="DK162" s="48">
        <v>26462</v>
      </c>
      <c r="DL162" s="18">
        <f t="shared" si="169"/>
        <v>0.16321596553694667</v>
      </c>
      <c r="DM162" s="15">
        <f>'Investment Analysis'!JK162</f>
        <v>0.30133516929356513</v>
      </c>
      <c r="DN162" s="48">
        <v>1061.3</v>
      </c>
      <c r="DO162" s="18">
        <f t="shared" si="170"/>
        <v>-2.3193741371376021E-2</v>
      </c>
      <c r="DP162" s="15">
        <f>'Investment Analysis'!HU162</f>
        <v>1.9156593406593405</v>
      </c>
      <c r="DQ162" s="48">
        <v>1961.75</v>
      </c>
      <c r="DR162" s="18">
        <f t="shared" si="171"/>
        <v>-0.93380293571790118</v>
      </c>
      <c r="DS162" s="15">
        <f>'Investment Analysis'!JR162</f>
        <v>-0.19824531803610596</v>
      </c>
      <c r="DT162" s="48">
        <v>22902</v>
      </c>
      <c r="DU162" s="18">
        <f t="shared" si="191"/>
        <v>7.8029486166007898</v>
      </c>
      <c r="DV162" s="15">
        <f>'Investment Analysis'!JY162</f>
        <v>-0.14624505928853743</v>
      </c>
      <c r="DW162" s="48">
        <v>14308</v>
      </c>
      <c r="DX162" s="18">
        <f t="shared" si="172"/>
        <v>4.9281314168377825E-2</v>
      </c>
      <c r="DY162" s="15">
        <f>'Investment Analysis'!KF162</f>
        <v>4.9281314168377867E-2</v>
      </c>
      <c r="DZ162" s="48">
        <v>5190</v>
      </c>
      <c r="EA162" s="18">
        <f t="shared" si="173"/>
        <v>-0.74062968515742134</v>
      </c>
      <c r="EB162" s="15">
        <f>'Investment Analysis'!KM162</f>
        <v>4.9421800947867291</v>
      </c>
      <c r="EC162" s="48">
        <v>10140</v>
      </c>
      <c r="ED162" s="18">
        <f>'Investment Analysis'!KV162</f>
        <v>0.75643564356435644</v>
      </c>
      <c r="EE162" s="15">
        <f>'Investment Analysis'!KT162</f>
        <v>-0.32290076335877865</v>
      </c>
      <c r="EF162" s="48">
        <v>23071.5</v>
      </c>
      <c r="EG162" s="18">
        <f t="shared" si="174"/>
        <v>-3.1179138321995464E-2</v>
      </c>
      <c r="EH162" s="15">
        <f>'Investment Analysis'!LH162</f>
        <v>0.4309238068657551</v>
      </c>
      <c r="EI162" s="48">
        <v>8799.7000000000007</v>
      </c>
      <c r="EJ162" s="18">
        <f>'Investment Analysis'!LQ162</f>
        <v>0.73098069300600954</v>
      </c>
      <c r="EK162" s="15">
        <f>'Investment Analysis'!LO162</f>
        <v>0.54719999999999991</v>
      </c>
      <c r="EL162" s="48">
        <v>28995</v>
      </c>
      <c r="EM162" s="18" t="e">
        <f t="shared" si="190"/>
        <v>#DIV/0!</v>
      </c>
      <c r="EN162" s="15">
        <f>'Investment Analysis'!LX162</f>
        <v>1.0897297297297295</v>
      </c>
      <c r="EO162" s="48">
        <v>16005</v>
      </c>
      <c r="EP162" s="68">
        <f t="shared" si="198"/>
        <v>3.6456928838951312</v>
      </c>
      <c r="EQ162" s="15">
        <f>'Investment Analysis'!MC162</f>
        <v>-0.38337078651685391</v>
      </c>
      <c r="ER162" s="48">
        <v>5020</v>
      </c>
      <c r="ES162" s="18">
        <f>'Investment Analysis'!LX162</f>
        <v>1.0897297297297295</v>
      </c>
      <c r="ET162" s="15">
        <f>'Investment Analysis'!LA162</f>
        <v>-0.28082858334491878</v>
      </c>
      <c r="EU162" s="48">
        <v>51005.5</v>
      </c>
      <c r="EV162" s="18">
        <f>'Investment Analysis'!ML162</f>
        <v>2.6961846443711726</v>
      </c>
      <c r="EW162" s="15">
        <f>'Investment Analysis'!MJ162</f>
        <v>9.5754716981132066</v>
      </c>
      <c r="EX162" s="48">
        <v>94242.75</v>
      </c>
      <c r="EY162" s="18">
        <f t="shared" si="175"/>
        <v>0.42581413820492453</v>
      </c>
      <c r="EZ162" s="15">
        <f>'Investment Analysis'!MQ162</f>
        <v>0.42581413820492442</v>
      </c>
      <c r="FA162" s="48">
        <v>13896</v>
      </c>
      <c r="FB162" s="18">
        <f t="shared" si="176"/>
        <v>-9.6488946684005206E-2</v>
      </c>
      <c r="FC162" s="15">
        <f>'Investment Analysis'!MX162</f>
        <v>-0.16770483948251078</v>
      </c>
      <c r="FD162" s="48">
        <v>19574.099999999999</v>
      </c>
      <c r="FE162" s="18">
        <f t="shared" si="177"/>
        <v>0.23326276792802311</v>
      </c>
      <c r="FF162" s="15">
        <f>'Investment Analysis'!NE162</f>
        <v>1.0641470436258951</v>
      </c>
      <c r="FG162" s="48">
        <v>13806</v>
      </c>
      <c r="FH162" s="18">
        <f t="shared" si="178"/>
        <v>0.28475711892797317</v>
      </c>
      <c r="FI162" s="15">
        <f>'Investment Analysis'!NL162</f>
        <v>-0.93910281857880107</v>
      </c>
      <c r="FJ162" s="48">
        <v>46020.800000000003</v>
      </c>
      <c r="FK162" s="18">
        <f t="shared" si="179"/>
        <v>1.4162466397849462</v>
      </c>
      <c r="FL162" s="15">
        <f>'Investment Analysis'!NS162</f>
        <v>4.0090666666666674</v>
      </c>
      <c r="FM162" s="48">
        <v>3050.1</v>
      </c>
      <c r="FN162" s="18">
        <f t="shared" si="180"/>
        <v>-0.87981464479496263</v>
      </c>
      <c r="FO162" s="15">
        <f>'Investment Analysis'!NZ162</f>
        <v>0.15691852526172062</v>
      </c>
      <c r="FP162" s="48">
        <v>27700</v>
      </c>
      <c r="FQ162" s="18">
        <f t="shared" si="181"/>
        <v>0.48128342245989303</v>
      </c>
      <c r="FR162" s="15">
        <f>'Investment Analysis'!OG162</f>
        <v>-0.98772543980147998</v>
      </c>
      <c r="FS162" s="48">
        <v>65211</v>
      </c>
      <c r="FT162" s="18">
        <f t="shared" si="182"/>
        <v>1.5605324380834584</v>
      </c>
      <c r="FU162" s="15">
        <f>'Investment Analysis'!ON162</f>
        <v>4.120612485276796</v>
      </c>
      <c r="FV162" s="48">
        <v>10620</v>
      </c>
      <c r="FW162" s="18">
        <f t="shared" si="183"/>
        <v>-0.31038961038961038</v>
      </c>
      <c r="FX162" s="15">
        <f>'Investment Analysis'!OU162</f>
        <v>-0.31038961038961044</v>
      </c>
      <c r="FY162" s="48">
        <v>19436.25</v>
      </c>
      <c r="FZ162" s="18">
        <f t="shared" si="184"/>
        <v>5.789903388216084E-2</v>
      </c>
      <c r="GA162" s="15">
        <f>'Investment Analysis'!PB162</f>
        <v>3.7843076923076926</v>
      </c>
      <c r="GB162" s="48">
        <v>20265.75</v>
      </c>
      <c r="GC162" s="18">
        <f>'Investment Analysis'!PK162</f>
        <v>0.29206713527470946</v>
      </c>
      <c r="GD162" s="15">
        <f>'Investment Analysis'!PI162</f>
        <v>-0.22398047099368182</v>
      </c>
      <c r="GE162" s="48">
        <v>11508</v>
      </c>
      <c r="GF162" s="18">
        <f>'Investment Analysis'!PY162</f>
        <v>0.86939571150097472</v>
      </c>
      <c r="GG162" s="15">
        <f>'Investment Analysis'!PW162</f>
        <v>9.9770642201834764E-2</v>
      </c>
      <c r="GH162" s="48">
        <v>22852.9</v>
      </c>
      <c r="GI162" s="18">
        <f>'Investment Analysis'!QF162</f>
        <v>0.42411599040367159</v>
      </c>
      <c r="GJ162" s="15">
        <f>'Investment Analysis'!QD162</f>
        <v>-0.19066955155754464</v>
      </c>
      <c r="GK162" s="48">
        <v>30540</v>
      </c>
      <c r="GL162" s="18">
        <f>'Investment Analysis'!QM162</f>
        <v>0.38461538461538458</v>
      </c>
      <c r="GM162" s="15">
        <f>'Investment Analysis'!QK162</f>
        <v>-0.28286852589641426</v>
      </c>
      <c r="GN162" s="48">
        <v>17136</v>
      </c>
      <c r="GO162" s="18">
        <f>'Investment Analysis'!QT162</f>
        <v>0.65853658536585358</v>
      </c>
      <c r="GP162" s="15">
        <f>'Investment Analysis'!QR162</f>
        <v>-0.976791243082474</v>
      </c>
      <c r="GQ162" s="48">
        <v>5302.55</v>
      </c>
      <c r="GR162" s="18">
        <f>'Investment Analysis'!RA162</f>
        <v>0.29137719656722522</v>
      </c>
      <c r="GS162" s="15">
        <f>'Investment Analysis'!QY162</f>
        <v>-0.1048158640226628</v>
      </c>
      <c r="GT162" s="48"/>
      <c r="GU162" s="18">
        <f>'Investment Analysis'!RH162</f>
        <v>0.88404040404040418</v>
      </c>
      <c r="GV162" s="15">
        <f>'Investment Analysis'!RF162</f>
        <v>7.3449989198531738E-3</v>
      </c>
      <c r="GW162" s="48">
        <v>12214.5</v>
      </c>
      <c r="GX162" s="18">
        <f>'Investment Analysis'!RO162</f>
        <v>0.24181577877185845</v>
      </c>
      <c r="GY162" s="15">
        <f>'Investment Analysis'!RM162</f>
        <v>0.13317561925967147</v>
      </c>
      <c r="GZ162" s="48">
        <v>3624</v>
      </c>
      <c r="HA162" s="18">
        <f>'Investment Analysis'!RV162</f>
        <v>-0.13051823416506714</v>
      </c>
      <c r="HB162" s="15">
        <f>'Investment Analysis'!RT162</f>
        <v>0.2377049180327869</v>
      </c>
      <c r="HC162" s="48">
        <v>28045.5</v>
      </c>
      <c r="HD162" s="18">
        <f>'Investment Analysis'!SC162</f>
        <v>1.4721671294459873</v>
      </c>
      <c r="HE162" s="15">
        <f>'Investment Analysis'!SA162</f>
        <v>0.40515556891627835</v>
      </c>
      <c r="HF162" s="48">
        <v>8100</v>
      </c>
      <c r="HG162" s="18">
        <f>'Investment Analysis'!SJ162</f>
        <v>6.1598951507208358E-2</v>
      </c>
      <c r="HH162" s="15">
        <f>'Investment Analysis'!SH162</f>
        <v>0.29599999999999993</v>
      </c>
      <c r="HI162" s="48">
        <v>6400</v>
      </c>
      <c r="HJ162" s="18">
        <f>'Investment Analysis'!SM162</f>
        <v>-1.8404907975460003E-2</v>
      </c>
      <c r="HK162" s="15">
        <f>'Investment Analysis'!SK162</f>
        <v>0</v>
      </c>
      <c r="HL162" s="48">
        <v>13882.5</v>
      </c>
      <c r="HM162" s="18">
        <f>'Investment Analysis'!SP162</f>
        <v>0</v>
      </c>
      <c r="HN162" s="15">
        <f>'Investment Analysis'!SN162</f>
        <v>-2.4924616248755013E-2</v>
      </c>
      <c r="HO162" s="48">
        <v>19112.25</v>
      </c>
      <c r="HP162" s="18">
        <f>'Investment Analysis'!TE162</f>
        <v>3.8044871794871797</v>
      </c>
      <c r="HQ162" s="15">
        <f>'Investment Analysis'!TC162</f>
        <v>0.85657666584097125</v>
      </c>
      <c r="HR162" s="48">
        <v>7770</v>
      </c>
      <c r="HS162" s="18">
        <f>'Investment Analysis'!TL162</f>
        <v>0.51032448377581119</v>
      </c>
      <c r="HT162" s="15">
        <f>'Investment Analysis'!TJ162</f>
        <v>0.16363636363636366</v>
      </c>
      <c r="HU162" s="48">
        <v>20520</v>
      </c>
      <c r="HV162" s="18">
        <f>'Investment Analysis'!TS162</f>
        <v>2.208403361344538</v>
      </c>
      <c r="HW162" s="15">
        <f>'Investment Analysis'!TQ162</f>
        <v>0.39126759126321858</v>
      </c>
      <c r="HX162" s="48"/>
      <c r="HY162" s="18">
        <f>'Investment Analysis'!TZ162</f>
        <v>0.97076023391812871</v>
      </c>
      <c r="HZ162" s="15">
        <f>'Investment Analysis'!TX162</f>
        <v>-0.23582766439909297</v>
      </c>
      <c r="IA162" s="48"/>
      <c r="IB162" s="18">
        <f>'Investment Analysis'!UG162</f>
        <v>0</v>
      </c>
      <c r="IC162" s="15">
        <f>'Investment Analysis'!UE162</f>
        <v>0</v>
      </c>
      <c r="ID162" s="48"/>
      <c r="IE162" s="18">
        <f>'Investment Analysis'!UN162</f>
        <v>0</v>
      </c>
      <c r="IF162" s="15">
        <f>'Investment Analysis'!UL162</f>
        <v>0</v>
      </c>
      <c r="IG162" s="48"/>
      <c r="IH162" s="18">
        <f>'Investment Analysis'!UU162</f>
        <v>0</v>
      </c>
      <c r="II162" s="15">
        <f>'Investment Analysis'!US162</f>
        <v>0</v>
      </c>
      <c r="IJ162" s="48"/>
      <c r="IK162" s="18">
        <f>'Investment Analysis'!VB162</f>
        <v>0</v>
      </c>
      <c r="IL162" s="15">
        <f>'Investment Analysis'!UZ162</f>
        <v>0</v>
      </c>
      <c r="IM162" s="48"/>
      <c r="IN162" s="18">
        <f>'Investment Analysis'!VI162</f>
        <v>0</v>
      </c>
      <c r="IO162" s="15">
        <f>'Investment Analysis'!VG162</f>
        <v>0</v>
      </c>
      <c r="IP162" s="18"/>
      <c r="IQ162" s="18"/>
      <c r="IR162" s="18"/>
      <c r="IS162" s="108">
        <f t="shared" si="188"/>
        <v>18830.719999999972</v>
      </c>
      <c r="IT162" s="48">
        <f t="shared" si="189"/>
        <v>1244090.7500000002</v>
      </c>
      <c r="IU162" s="101">
        <f t="shared" si="185"/>
        <v>0</v>
      </c>
      <c r="IV162" s="101"/>
      <c r="IW162" s="15">
        <f t="shared" si="186"/>
        <v>0.19911283111063713</v>
      </c>
      <c r="IX162" s="113">
        <f t="shared" si="187"/>
        <v>206581.42000000027</v>
      </c>
      <c r="IY162" s="21">
        <f t="shared" si="200"/>
        <v>0.51423292051414038</v>
      </c>
      <c r="IZ162" s="173">
        <f t="shared" si="201"/>
        <v>424937.86000000022</v>
      </c>
    </row>
    <row r="163" spans="1:260" x14ac:dyDescent="0.2">
      <c r="A163" s="3">
        <f>'Investment Analysis'!A163</f>
        <v>45882</v>
      </c>
      <c r="B163" s="4">
        <f>'Investment Analysis'!B163</f>
        <v>45882</v>
      </c>
      <c r="C163" s="27">
        <f>'Investment Analysis'!C163</f>
        <v>44922.27</v>
      </c>
      <c r="D163" s="14">
        <f>'Investment Analysis'!D163</f>
        <v>463.65999999999622</v>
      </c>
      <c r="E163" s="15">
        <f>'Investment Analysis'!E163</f>
        <v>1.0429026008685297E-2</v>
      </c>
      <c r="F163" s="13">
        <f>'Investment Analysis'!G163</f>
        <v>6466.58</v>
      </c>
      <c r="G163" s="14">
        <f>'Investment Analysis'!H163</f>
        <v>20.819999999999709</v>
      </c>
      <c r="H163" s="15">
        <f>'Investment Analysis'!I163</f>
        <v>3.2300302834731218E-3</v>
      </c>
      <c r="I163" s="13">
        <f>'Investment Analysis'!K163</f>
        <v>21713.14</v>
      </c>
      <c r="J163" s="14">
        <f>'Investment Analysis'!L163</f>
        <v>31.239999999997963</v>
      </c>
      <c r="K163" s="15">
        <f>'Investment Analysis'!M163</f>
        <v>1.4408331373172074E-3</v>
      </c>
      <c r="L163" s="41">
        <f>'Investment Analysis'!T163</f>
        <v>272.78219792040699</v>
      </c>
      <c r="M163" s="21">
        <f>'Investment Analysis'!V163</f>
        <v>3.4640937761367401E-3</v>
      </c>
      <c r="N163" s="21">
        <f>'Investment Analysis'!W163</f>
        <v>5.4354847893500736E-2</v>
      </c>
      <c r="P163" s="48">
        <f>'Investment Analysis'!Y163</f>
        <v>144533.81</v>
      </c>
      <c r="Q163" s="18"/>
      <c r="R163" s="83"/>
      <c r="S163" s="48">
        <v>4768.1899999999996</v>
      </c>
      <c r="T163" s="18">
        <f>'Investment Analysis'!AH163</f>
        <v>0.11462781177092055</v>
      </c>
      <c r="U163" s="15">
        <f>'Investment Analysis'!AF163</f>
        <v>0.53674819445287369</v>
      </c>
      <c r="V163" s="48">
        <v>7522.88</v>
      </c>
      <c r="W163" s="18">
        <f>'Investment Analysis'!AO163</f>
        <v>0.15311459819305748</v>
      </c>
      <c r="X163" s="15">
        <f>'Investment Analysis'!AM163</f>
        <v>0.30376344086021495</v>
      </c>
      <c r="Y163" s="48">
        <v>9981.9599999999991</v>
      </c>
      <c r="Z163" s="18">
        <f t="shared" si="161"/>
        <v>5.9743384121883794E-4</v>
      </c>
      <c r="AA163" s="15">
        <f>'Investment Analysis'!GM163</f>
        <v>6.6666666666666749E-2</v>
      </c>
      <c r="AB163" s="48">
        <v>2762.73</v>
      </c>
      <c r="AC163" s="18">
        <f t="shared" si="192"/>
        <v>4.9191625985730374</v>
      </c>
      <c r="AD163" s="15">
        <f>'Investment Analysis'!AT163</f>
        <v>0.38100752750434291</v>
      </c>
      <c r="AE163" s="48">
        <v>11857.89</v>
      </c>
      <c r="AF163" s="18">
        <f>'Investment Analysis'!BC163</f>
        <v>0.10088642930603847</v>
      </c>
      <c r="AG163" s="15">
        <f>'Investment Analysis'!BA163</f>
        <v>0.6762863534675615</v>
      </c>
      <c r="AH163" s="48"/>
      <c r="AI163" s="18">
        <f t="shared" si="193"/>
        <v>0</v>
      </c>
      <c r="AJ163" s="15">
        <f>'Investment Analysis'!BH163</f>
        <v>0</v>
      </c>
      <c r="AK163" s="48">
        <v>5367.08</v>
      </c>
      <c r="AL163" s="18">
        <f t="shared" si="194"/>
        <v>2.2147335586171044</v>
      </c>
      <c r="AM163" s="15">
        <f>'Investment Analysis'!BO163</f>
        <v>0.28410239137756815</v>
      </c>
      <c r="AN163" s="48">
        <v>6119.04</v>
      </c>
      <c r="AO163" s="18">
        <f t="shared" si="154"/>
        <v>6.7842758620689656</v>
      </c>
      <c r="AP163" s="15">
        <f>'Investment Analysis'!BV163</f>
        <v>0.21148684916800867</v>
      </c>
      <c r="AQ163" s="48">
        <v>5124.8</v>
      </c>
      <c r="AR163" s="18">
        <f t="shared" si="155"/>
        <v>2.8249599999999999</v>
      </c>
      <c r="AS163" s="15">
        <f>'Investment Analysis'!CC163</f>
        <v>0</v>
      </c>
      <c r="AT163" s="48">
        <v>4971.8</v>
      </c>
      <c r="AU163" s="18">
        <f>'Investment Analysis'!CL163</f>
        <v>-0.12136204889406281</v>
      </c>
      <c r="AV163" s="15">
        <f>'Investment Analysis'!CJ163</f>
        <v>-1.3231888852133359E-3</v>
      </c>
      <c r="AW163" s="48">
        <v>18564.400000000001</v>
      </c>
      <c r="AX163" s="18">
        <f t="shared" si="195"/>
        <v>6.8669126435587036E-2</v>
      </c>
      <c r="AY163" s="15">
        <f>'Investment Analysis'!CQ163</f>
        <v>0.10306317804722401</v>
      </c>
      <c r="AZ163" s="48">
        <v>16661.63</v>
      </c>
      <c r="BA163" s="18">
        <f>'Investment Analysis'!CZ163</f>
        <v>6.0085836909871293E-2</v>
      </c>
      <c r="BB163" s="15">
        <f>'Investment Analysis'!CX163</f>
        <v>0.22923794712286175</v>
      </c>
      <c r="BC163" s="48">
        <v>9820.43</v>
      </c>
      <c r="BD163" s="18">
        <f t="shared" si="196"/>
        <v>2.9657832885170801</v>
      </c>
      <c r="BE163" s="15">
        <f>'Investment Analysis'!DE163</f>
        <v>-2.5148605395519007E-2</v>
      </c>
      <c r="BF163" s="48">
        <v>4729.51</v>
      </c>
      <c r="BG163" s="18">
        <f>'Investment Analysis'!DN163</f>
        <v>0.20706831119544603</v>
      </c>
      <c r="BH163" s="15">
        <f>'Investment Analysis'!DL163</f>
        <v>0.15266138165345419</v>
      </c>
      <c r="BI163" s="48">
        <v>2928.18</v>
      </c>
      <c r="BJ163" s="18">
        <f>'Investment Analysis'!EB163</f>
        <v>0.16193606214520473</v>
      </c>
      <c r="BK163" s="15">
        <f>'Investment Analysis'!DZ163</f>
        <v>1.0752401280683033</v>
      </c>
      <c r="BL163" s="48">
        <v>12026.1</v>
      </c>
      <c r="BM163" s="18">
        <f>'Investment Analysis'!EI163</f>
        <v>0.11198481561822113</v>
      </c>
      <c r="BN163" s="15">
        <f>'Investment Analysis'!EG163</f>
        <v>0.95007132667617666</v>
      </c>
      <c r="BO163" s="48">
        <v>10766.28</v>
      </c>
      <c r="BP163" s="18">
        <f>'Investment Analysis'!DU163</f>
        <v>0.18146008403361355</v>
      </c>
      <c r="BQ163" s="15">
        <f>'Investment Analysis'!DS163</f>
        <v>0</v>
      </c>
      <c r="BR163" s="48">
        <v>12316</v>
      </c>
      <c r="BS163" s="18">
        <f>'Investment Analysis'!EP163</f>
        <v>0.20943396226415109</v>
      </c>
      <c r="BT163" s="15">
        <f>'Investment Analysis'!EN163</f>
        <v>1.0856832971800434</v>
      </c>
      <c r="BU163" s="48">
        <v>14724.49</v>
      </c>
      <c r="BV163" s="18">
        <f t="shared" si="197"/>
        <v>0.52944474357248605</v>
      </c>
      <c r="BW163" s="15">
        <f>'Investment Analysis'!EU163</f>
        <v>0.18189630478372965</v>
      </c>
      <c r="BX163" s="48">
        <v>22697.7</v>
      </c>
      <c r="BY163" s="18">
        <f t="shared" si="148"/>
        <v>-0.61511499999999997</v>
      </c>
      <c r="BZ163" s="15">
        <f>'Investment Analysis'!FB163</f>
        <v>0</v>
      </c>
      <c r="CA163" s="48">
        <v>20775.02</v>
      </c>
      <c r="CB163" s="18">
        <f t="shared" si="199"/>
        <v>-0.10452499999999998</v>
      </c>
      <c r="CC163" s="15">
        <f>'Investment Analysis'!FI163</f>
        <v>-1.8280297901150953E-2</v>
      </c>
      <c r="CD163" s="48">
        <v>10112.700000000001</v>
      </c>
      <c r="CE163" s="18">
        <f>'Investment Analysis'!FR163</f>
        <v>0.12479357040625354</v>
      </c>
      <c r="CF163" s="15">
        <f>'Investment Analysis'!FP163</f>
        <v>0.75722394220846245</v>
      </c>
      <c r="CG163" s="48">
        <v>4877.37</v>
      </c>
      <c r="CH163" s="18">
        <f>'Investment Analysis'!FR163</f>
        <v>0.12479357040625354</v>
      </c>
      <c r="CI163" s="15">
        <f>'Investment Analysis'!FW163</f>
        <v>4.7824605248210764E-2</v>
      </c>
      <c r="CJ163" s="48"/>
      <c r="CK163" s="18">
        <f t="shared" si="149"/>
        <v>0</v>
      </c>
      <c r="CL163" s="15">
        <f>'Investment Analysis'!GD163</f>
        <v>0</v>
      </c>
      <c r="CM163" s="48">
        <v>38555.14</v>
      </c>
      <c r="CN163" s="18">
        <f t="shared" si="162"/>
        <v>0.54529619238476956</v>
      </c>
      <c r="CO163" s="15">
        <f>'Investment Analysis'!GT163</f>
        <v>-4.4403669724770674E-2</v>
      </c>
      <c r="CP163" s="48">
        <v>6787.6</v>
      </c>
      <c r="CQ163" s="18">
        <f t="shared" si="163"/>
        <v>-0.68453683951236965</v>
      </c>
      <c r="CR163" s="15">
        <f>'Investment Analysis'!HG163</f>
        <v>0.90652210549969114</v>
      </c>
      <c r="CS163" s="48">
        <v>4040</v>
      </c>
      <c r="CT163" s="18">
        <f t="shared" si="164"/>
        <v>-0.82121995256133395</v>
      </c>
      <c r="CU163" s="15">
        <f>'Investment Analysis'!HN163</f>
        <v>26.721774193548384</v>
      </c>
      <c r="CV163" s="48">
        <v>9987.4500000000007</v>
      </c>
      <c r="CW163" s="18">
        <f t="shared" si="165"/>
        <v>-0.65331586163805822</v>
      </c>
      <c r="CX163" s="15">
        <f>'Investment Analysis'!IB163</f>
        <v>0.71473087818696879</v>
      </c>
      <c r="CY163" s="48">
        <v>12363.6</v>
      </c>
      <c r="CZ163" s="18">
        <f t="shared" si="166"/>
        <v>-0.30871680178920879</v>
      </c>
      <c r="DA163" s="15">
        <f>'Investment Analysis'!II163</f>
        <v>0.76622857142857126</v>
      </c>
      <c r="DB163" s="48">
        <v>6735.75</v>
      </c>
      <c r="DC163" s="18">
        <f t="shared" si="167"/>
        <v>0.19486451727349327</v>
      </c>
      <c r="DD163" s="15">
        <f>'Investment Analysis'!IP163</f>
        <v>4.2612770943175162</v>
      </c>
      <c r="DE163" s="48">
        <v>22680</v>
      </c>
      <c r="DF163" s="18">
        <f>'Investment Analysis'!IY163</f>
        <v>0.47110332749562162</v>
      </c>
      <c r="DG163" s="15">
        <f>'Investment Analysis'!IW163</f>
        <v>3.1424657534246574</v>
      </c>
      <c r="DH163" s="48">
        <v>23402.400000000001</v>
      </c>
      <c r="DI163" s="18">
        <f t="shared" si="168"/>
        <v>2.6163926319693411</v>
      </c>
      <c r="DJ163" s="15">
        <f>'Investment Analysis'!JD163</f>
        <v>0.57783171521035614</v>
      </c>
      <c r="DK163" s="48">
        <v>26029</v>
      </c>
      <c r="DL163" s="18">
        <f t="shared" si="169"/>
        <v>0.14418216185326826</v>
      </c>
      <c r="DM163" s="15">
        <f>'Investment Analysis'!JK163</f>
        <v>0.28004130910521541</v>
      </c>
      <c r="DN163" s="48">
        <v>1076</v>
      </c>
      <c r="DO163" s="18">
        <f t="shared" si="170"/>
        <v>-9.6640589047399909E-3</v>
      </c>
      <c r="DP163" s="15">
        <f>'Investment Analysis'!HU163</f>
        <v>1.9560439560439558</v>
      </c>
      <c r="DQ163" s="48">
        <v>1983.25</v>
      </c>
      <c r="DR163" s="18">
        <f t="shared" si="171"/>
        <v>-0.93307744221359878</v>
      </c>
      <c r="DS163" s="15">
        <f>'Investment Analysis'!JR163</f>
        <v>-0.12063438501771563</v>
      </c>
      <c r="DT163" s="48">
        <v>22380</v>
      </c>
      <c r="DU163" s="18">
        <f t="shared" si="191"/>
        <v>7.5966245059288537</v>
      </c>
      <c r="DV163" s="15">
        <f>'Investment Analysis'!JY163</f>
        <v>-0.20158102766798411</v>
      </c>
      <c r="DW163" s="48">
        <v>14392</v>
      </c>
      <c r="DX163" s="18">
        <f t="shared" si="172"/>
        <v>5.5441478439425054E-2</v>
      </c>
      <c r="DY163" s="15">
        <f>'Investment Analysis'!KF163</f>
        <v>5.5441478439424964E-2</v>
      </c>
      <c r="DZ163" s="48">
        <v>5126</v>
      </c>
      <c r="EA163" s="18">
        <f t="shared" si="173"/>
        <v>-0.74382808595702143</v>
      </c>
      <c r="EB163" s="15">
        <f>'Investment Analysis'!KM163</f>
        <v>4.7407582938388622</v>
      </c>
      <c r="EC163" s="48">
        <v>10725</v>
      </c>
      <c r="ED163" s="18">
        <f>'Investment Analysis'!KV163</f>
        <v>0.81188118811881194</v>
      </c>
      <c r="EE163" s="15">
        <f>'Investment Analysis'!KT163</f>
        <v>-0.30152671755725191</v>
      </c>
      <c r="EF163" s="48">
        <v>23166</v>
      </c>
      <c r="EG163" s="18">
        <f t="shared" si="174"/>
        <v>-2.7210884353741496E-2</v>
      </c>
      <c r="EH163" s="15">
        <f>'Investment Analysis'!LH163</f>
        <v>0.43678481719229695</v>
      </c>
      <c r="EI163" s="48">
        <v>8689.85</v>
      </c>
      <c r="EJ163" s="18">
        <f>'Investment Analysis'!LQ163</f>
        <v>0.70937220304308923</v>
      </c>
      <c r="EK163" s="15">
        <f>'Investment Analysis'!LO163</f>
        <v>0.52788571428571429</v>
      </c>
      <c r="EL163" s="48">
        <v>28575</v>
      </c>
      <c r="EM163" s="18" t="e">
        <f t="shared" si="190"/>
        <v>#DIV/0!</v>
      </c>
      <c r="EN163" s="15">
        <f>'Investment Analysis'!LX163</f>
        <v>1.0594594594594595</v>
      </c>
      <c r="EO163" s="48">
        <v>15830</v>
      </c>
      <c r="EP163" s="68">
        <f t="shared" si="198"/>
        <v>3.5932584269662922</v>
      </c>
      <c r="EQ163" s="15">
        <f>'Investment Analysis'!MC163</f>
        <v>-0.3707865168539326</v>
      </c>
      <c r="ER163" s="48">
        <v>5100</v>
      </c>
      <c r="ES163" s="18">
        <f>'Investment Analysis'!LX163</f>
        <v>1.0594594594594595</v>
      </c>
      <c r="ET163" s="15">
        <f>'Investment Analysis'!LA163</f>
        <v>-0.25371889336855286</v>
      </c>
      <c r="EU163" s="48">
        <v>50323</v>
      </c>
      <c r="EV163" s="18">
        <f>'Investment Analysis'!ML163</f>
        <v>2.6467263306641544</v>
      </c>
      <c r="EW163" s="15">
        <f>'Investment Analysis'!MJ163</f>
        <v>9.433962264150944</v>
      </c>
      <c r="EX163" s="48">
        <v>92799</v>
      </c>
      <c r="EY163" s="18">
        <f t="shared" si="175"/>
        <v>0.40397140587768071</v>
      </c>
      <c r="EZ163" s="15">
        <f>'Investment Analysis'!MQ163</f>
        <v>0.40397140587768054</v>
      </c>
      <c r="FA163" s="48">
        <v>13624</v>
      </c>
      <c r="FB163" s="18">
        <f t="shared" si="176"/>
        <v>-0.1141742522756827</v>
      </c>
      <c r="FC163" s="15">
        <f>'Investment Analysis'!MX163</f>
        <v>-0.18399616674652611</v>
      </c>
      <c r="FD163" s="48">
        <v>18820.2</v>
      </c>
      <c r="FE163" s="18">
        <f t="shared" si="177"/>
        <v>0.18576342947869803</v>
      </c>
      <c r="FF163" s="15">
        <f>'Investment Analysis'!NE163</f>
        <v>0.98464604709529802</v>
      </c>
      <c r="FG163" s="48">
        <v>13986</v>
      </c>
      <c r="FH163" s="18">
        <f t="shared" si="178"/>
        <v>0.30150753768844218</v>
      </c>
      <c r="FI163" s="15">
        <f>'Investment Analysis'!NL163</f>
        <v>-0.93830885271933306</v>
      </c>
      <c r="FJ163" s="48">
        <v>44401.7</v>
      </c>
      <c r="FK163" s="18">
        <f t="shared" si="179"/>
        <v>1.3312384492607523</v>
      </c>
      <c r="FL163" s="15">
        <f>'Investment Analysis'!NS163</f>
        <v>3.8328380952380949</v>
      </c>
      <c r="FM163" s="48">
        <v>3029.4</v>
      </c>
      <c r="FN163" s="18">
        <f t="shared" si="180"/>
        <v>-0.88063030226610917</v>
      </c>
      <c r="FO163" s="15">
        <f>'Investment Analysis'!NZ163</f>
        <v>0.14906690942193912</v>
      </c>
      <c r="FP163" s="48">
        <v>27400</v>
      </c>
      <c r="FQ163" s="18">
        <f t="shared" si="181"/>
        <v>0.46524064171122997</v>
      </c>
      <c r="FR163" s="15">
        <f>'Investment Analysis'!OG163</f>
        <v>-0.98785837727655423</v>
      </c>
      <c r="FS163" s="48">
        <v>56232</v>
      </c>
      <c r="FT163" s="18">
        <f t="shared" si="182"/>
        <v>1.2079689018464528</v>
      </c>
      <c r="FU163" s="15">
        <f>'Investment Analysis'!ON163</f>
        <v>3.4155477031802119</v>
      </c>
      <c r="FV163" s="48">
        <v>10880</v>
      </c>
      <c r="FW163" s="18">
        <f t="shared" si="183"/>
        <v>-0.29350649350649349</v>
      </c>
      <c r="FX163" s="15">
        <f>'Investment Analysis'!OU163</f>
        <v>-0.29350649350649349</v>
      </c>
      <c r="FY163" s="48">
        <v>19463.75</v>
      </c>
      <c r="FZ163" s="18">
        <f t="shared" si="184"/>
        <v>5.9395836168186146E-2</v>
      </c>
      <c r="GA163" s="15">
        <f>'Investment Analysis'!PB163</f>
        <v>3.7910769230769232</v>
      </c>
      <c r="GB163" s="48">
        <v>20266.5</v>
      </c>
      <c r="GC163" s="18">
        <f>'Investment Analysis'!PK163</f>
        <v>0.29211495242193869</v>
      </c>
      <c r="GD163" s="15">
        <f>'Investment Analysis'!PI163</f>
        <v>-0.22395175186674315</v>
      </c>
      <c r="GE163" s="48">
        <v>11412</v>
      </c>
      <c r="GF163" s="18">
        <f>'Investment Analysis'!PY163</f>
        <v>0.85380116959064323</v>
      </c>
      <c r="GG163" s="15">
        <f>'Investment Analysis'!PW163</f>
        <v>9.0596330275229259E-2</v>
      </c>
      <c r="GH163" s="48">
        <v>22805.3</v>
      </c>
      <c r="GI163" s="18">
        <f>'Investment Analysis'!QF163</f>
        <v>0.43705017210806302</v>
      </c>
      <c r="GJ163" s="15">
        <f>'Investment Analysis'!QD163</f>
        <v>-0.18331900767657597</v>
      </c>
      <c r="GK163" s="48">
        <v>31860</v>
      </c>
      <c r="GL163" s="18">
        <f>'Investment Analysis'!QM163</f>
        <v>0.33846153846153842</v>
      </c>
      <c r="GM163" s="15">
        <f>'Investment Analysis'!QK163</f>
        <v>-0.30677290836653381</v>
      </c>
      <c r="GN163" s="48">
        <v>15291</v>
      </c>
      <c r="GO163" s="18">
        <f>'Investment Analysis'!QT163</f>
        <v>0.47996515679442492</v>
      </c>
      <c r="GP163" s="15">
        <f>'Investment Analysis'!QR163</f>
        <v>-0.97929008508252269</v>
      </c>
      <c r="GQ163" s="48">
        <v>5231.6000000000004</v>
      </c>
      <c r="GR163" s="18">
        <f>'Investment Analysis'!RA163</f>
        <v>0.30772374335921543</v>
      </c>
      <c r="GS163" s="15">
        <f>'Investment Analysis'!QY163</f>
        <v>-9.3484419263455992E-2</v>
      </c>
      <c r="GT163" s="48"/>
      <c r="GU163" s="18">
        <f>'Investment Analysis'!RH163</f>
        <v>0.81656565656565661</v>
      </c>
      <c r="GV163" s="15">
        <f>'Investment Analysis'!RF163</f>
        <v>-2.8731907539425325E-2</v>
      </c>
      <c r="GW163" s="48">
        <v>12072</v>
      </c>
      <c r="GX163" s="18">
        <f>'Investment Analysis'!RO163</f>
        <v>0.22732818218788126</v>
      </c>
      <c r="GY163" s="15">
        <f>'Investment Analysis'!RM163</f>
        <v>0.11995546896743661</v>
      </c>
      <c r="GZ163" s="48">
        <v>3664</v>
      </c>
      <c r="HA163" s="18">
        <f>'Investment Analysis'!RV163</f>
        <v>-0.12092130518234163</v>
      </c>
      <c r="HB163" s="15">
        <f>'Investment Analysis'!RT163</f>
        <v>0.25136612021857918</v>
      </c>
      <c r="HC163" s="48">
        <v>27655.5</v>
      </c>
      <c r="HD163" s="18">
        <f>'Investment Analysis'!SC163</f>
        <v>1.437789237075235</v>
      </c>
      <c r="HE163" s="15">
        <f>'Investment Analysis'!SA163</f>
        <v>0.38561551179918835</v>
      </c>
      <c r="HF163" s="48">
        <v>8620</v>
      </c>
      <c r="HG163" s="18">
        <f>'Investment Analysis'!SJ163</f>
        <v>0.12975098296199206</v>
      </c>
      <c r="HH163" s="15">
        <f>'Investment Analysis'!SH163</f>
        <v>0.37919999999999987</v>
      </c>
      <c r="HI163" s="48">
        <v>7200</v>
      </c>
      <c r="HJ163" s="18">
        <f>'Investment Analysis'!SM163</f>
        <v>0.12499999999999997</v>
      </c>
      <c r="HK163" s="15">
        <f>'Investment Analysis'!SK163</f>
        <v>0</v>
      </c>
      <c r="HL163" s="48">
        <v>13987.5</v>
      </c>
      <c r="HM163" s="18">
        <f>'Investment Analysis'!SP163</f>
        <v>0</v>
      </c>
      <c r="HN163" s="15">
        <f>'Investment Analysis'!SN163</f>
        <v>0.12153590622386323</v>
      </c>
      <c r="HO163" s="48">
        <v>19227</v>
      </c>
      <c r="HP163" s="18">
        <f>'Investment Analysis'!TE163</f>
        <v>3.8333333333333335</v>
      </c>
      <c r="HQ163" s="15">
        <f>'Investment Analysis'!TC163</f>
        <v>0.86772355709685434</v>
      </c>
      <c r="HR163" s="48">
        <v>7590</v>
      </c>
      <c r="HS163" s="18">
        <f>'Investment Analysis'!TL163</f>
        <v>0.49852507374631261</v>
      </c>
      <c r="HT163" s="15">
        <f>'Investment Analysis'!TJ163</f>
        <v>0.15454545454545457</v>
      </c>
      <c r="HU163" s="48">
        <v>21224</v>
      </c>
      <c r="HV163" s="18">
        <f>'Investment Analysis'!TS163</f>
        <v>2.0410084033613445</v>
      </c>
      <c r="HW163" s="15">
        <f>'Investment Analysis'!TQ163</f>
        <v>0.31867971693644193</v>
      </c>
      <c r="HX163" s="48"/>
      <c r="HY163" s="18">
        <f>'Investment Analysis'!TZ163</f>
        <v>0.9941520467836259</v>
      </c>
      <c r="HZ163" s="15">
        <f>'Investment Analysis'!TX163</f>
        <v>-0.22675736961451246</v>
      </c>
      <c r="IA163" s="48"/>
      <c r="IB163" s="18">
        <f>'Investment Analysis'!UG163</f>
        <v>0</v>
      </c>
      <c r="IC163" s="15">
        <f>'Investment Analysis'!UE163</f>
        <v>0</v>
      </c>
      <c r="ID163" s="48"/>
      <c r="IE163" s="18">
        <f>'Investment Analysis'!UN163</f>
        <v>0</v>
      </c>
      <c r="IF163" s="15">
        <f>'Investment Analysis'!UL163</f>
        <v>0</v>
      </c>
      <c r="IG163" s="48"/>
      <c r="IH163" s="18">
        <f>'Investment Analysis'!UU163</f>
        <v>0</v>
      </c>
      <c r="II163" s="15">
        <f>'Investment Analysis'!US163</f>
        <v>0</v>
      </c>
      <c r="IJ163" s="48"/>
      <c r="IK163" s="18">
        <f>'Investment Analysis'!VB163</f>
        <v>0</v>
      </c>
      <c r="IL163" s="15">
        <f>'Investment Analysis'!UZ163</f>
        <v>0</v>
      </c>
      <c r="IM163" s="48"/>
      <c r="IN163" s="18">
        <f>'Investment Analysis'!VI163</f>
        <v>0</v>
      </c>
      <c r="IO163" s="15">
        <f>'Investment Analysis'!VG163</f>
        <v>0</v>
      </c>
      <c r="IP163" s="18"/>
      <c r="IQ163" s="18"/>
      <c r="IR163" s="18"/>
      <c r="IS163" s="108">
        <f t="shared" si="188"/>
        <v>-13391.270000000484</v>
      </c>
      <c r="IT163" s="48">
        <f t="shared" si="189"/>
        <v>1230699.4799999997</v>
      </c>
      <c r="IU163" s="101">
        <f t="shared" si="185"/>
        <v>0</v>
      </c>
      <c r="IV163" s="101"/>
      <c r="IW163" s="15">
        <f t="shared" si="186"/>
        <v>0.18620569898875011</v>
      </c>
      <c r="IX163" s="113">
        <f t="shared" si="187"/>
        <v>193190.14999999979</v>
      </c>
      <c r="IY163" s="21">
        <f t="shared" si="200"/>
        <v>0.49802765256862563</v>
      </c>
      <c r="IZ163" s="173">
        <f t="shared" si="201"/>
        <v>411546.58999999973</v>
      </c>
    </row>
    <row r="164" spans="1:260" x14ac:dyDescent="0.2">
      <c r="A164" s="3">
        <f>'Investment Analysis'!A164</f>
        <v>45883</v>
      </c>
      <c r="B164" s="4">
        <f>'Investment Analysis'!B164</f>
        <v>45883</v>
      </c>
      <c r="C164" s="27">
        <f>'Investment Analysis'!C164</f>
        <v>44911.26</v>
      </c>
      <c r="D164" s="14">
        <f>'Investment Analysis'!D164</f>
        <v>-11.009999999994761</v>
      </c>
      <c r="E164" s="15">
        <f>'Investment Analysis'!E164</f>
        <v>-2.4509001882573524E-4</v>
      </c>
      <c r="F164" s="13">
        <f>'Investment Analysis'!G164</f>
        <v>6468.54</v>
      </c>
      <c r="G164" s="14">
        <f>'Investment Analysis'!H164</f>
        <v>1.9600000000000364</v>
      </c>
      <c r="H164" s="15">
        <f>'Investment Analysis'!I164</f>
        <v>3.0309684562783364E-4</v>
      </c>
      <c r="I164" s="13">
        <f>'Investment Analysis'!K164</f>
        <v>21710.67</v>
      </c>
      <c r="J164" s="14">
        <f>'Investment Analysis'!L164</f>
        <v>-2.4700000000011642</v>
      </c>
      <c r="K164" s="15">
        <f>'Investment Analysis'!M164</f>
        <v>-1.1375600212595525E-4</v>
      </c>
      <c r="L164" s="41">
        <f>'Investment Analysis'!T164</f>
        <v>272.70901478272071</v>
      </c>
      <c r="M164" s="21">
        <f>'Investment Analysis'!V164</f>
        <v>-2.6828414113601735E-4</v>
      </c>
      <c r="N164" s="21">
        <f>'Investment Analysis'!W164</f>
        <v>5.4071981208681029E-2</v>
      </c>
      <c r="P164" s="48">
        <f>'Investment Analysis'!Y164</f>
        <v>144533.81</v>
      </c>
      <c r="Q164" s="18"/>
      <c r="R164" s="83"/>
      <c r="S164" s="48">
        <v>4770.08</v>
      </c>
      <c r="T164" s="18">
        <f>'Investment Analysis'!AH164</f>
        <v>0.11506801074085493</v>
      </c>
      <c r="U164" s="15">
        <f>'Investment Analysis'!AF164</f>
        <v>0.53735510104994832</v>
      </c>
      <c r="V164" s="48">
        <v>7544.59</v>
      </c>
      <c r="W164" s="18">
        <f>'Investment Analysis'!AO164</f>
        <v>0.1564431764146457</v>
      </c>
      <c r="X164" s="15">
        <f>'Investment Analysis'!AM164</f>
        <v>0.30752688172043002</v>
      </c>
      <c r="Y164" s="48">
        <v>10031.469999999999</v>
      </c>
      <c r="Z164" s="18">
        <f t="shared" si="161"/>
        <v>5.5603448275861412E-3</v>
      </c>
      <c r="AA164" s="15">
        <f>'Investment Analysis'!GM164</f>
        <v>7.1957671957672123E-2</v>
      </c>
      <c r="AB164" s="48">
        <v>2770.84</v>
      </c>
      <c r="AC164" s="18">
        <f t="shared" si="192"/>
        <v>4.9222080360495681</v>
      </c>
      <c r="AD164" s="15">
        <f>'Investment Analysis'!AT164</f>
        <v>0.38506079907353807</v>
      </c>
      <c r="AE164" s="48">
        <v>11862.11</v>
      </c>
      <c r="AF164" s="18">
        <f>'Investment Analysis'!BC164</f>
        <v>0.10127822126450858</v>
      </c>
      <c r="AG164" s="15">
        <f>'Investment Analysis'!BA164</f>
        <v>0.67688292319164811</v>
      </c>
      <c r="AH164" s="48"/>
      <c r="AI164" s="18">
        <f t="shared" si="193"/>
        <v>0</v>
      </c>
      <c r="AJ164" s="15">
        <f>'Investment Analysis'!BH164</f>
        <v>0</v>
      </c>
      <c r="AK164" s="48">
        <v>5303.73</v>
      </c>
      <c r="AL164" s="18">
        <f t="shared" si="194"/>
        <v>2.1982661814400832</v>
      </c>
      <c r="AM164" s="15">
        <f>'Investment Analysis'!BO164</f>
        <v>0.26894577298753775</v>
      </c>
      <c r="AN164" s="48">
        <v>6089.22</v>
      </c>
      <c r="AO164" s="18">
        <f t="shared" si="154"/>
        <v>6.7778491379310344</v>
      </c>
      <c r="AP164" s="15">
        <f>'Investment Analysis'!BV164</f>
        <v>0.2055823939881912</v>
      </c>
      <c r="AQ164" s="48">
        <v>5142.51</v>
      </c>
      <c r="AR164" s="18">
        <f t="shared" si="155"/>
        <v>2.8285020000000003</v>
      </c>
      <c r="AS164" s="15">
        <f>'Investment Analysis'!CC164</f>
        <v>0</v>
      </c>
      <c r="AT164" s="48">
        <v>4899.34</v>
      </c>
      <c r="AU164" s="18">
        <f>'Investment Analysis'!CL164</f>
        <v>-0.13416763678696156</v>
      </c>
      <c r="AV164" s="15">
        <f>'Investment Analysis'!CJ164</f>
        <v>-1.5878266622560384E-2</v>
      </c>
      <c r="AW164" s="48">
        <v>18306.63</v>
      </c>
      <c r="AX164" s="18">
        <f t="shared" si="195"/>
        <v>5.5273605986592582E-2</v>
      </c>
      <c r="AY164" s="15">
        <f>'Investment Analysis'!CQ164</f>
        <v>8.7747287811104135E-2</v>
      </c>
      <c r="AZ164" s="48">
        <v>16442.400000000001</v>
      </c>
      <c r="BA164" s="18">
        <f>'Investment Analysis'!CZ164</f>
        <v>4.6137339055793959E-2</v>
      </c>
      <c r="BB164" s="15">
        <f>'Investment Analysis'!CX164</f>
        <v>0.21306376360808715</v>
      </c>
      <c r="BC164" s="48">
        <v>9700.67</v>
      </c>
      <c r="BD164" s="18">
        <f t="shared" si="196"/>
        <v>2.9538561896225475</v>
      </c>
      <c r="BE164" s="15">
        <f>'Investment Analysis'!DE164</f>
        <v>-3.7037037037037139E-2</v>
      </c>
      <c r="BF164" s="48">
        <v>4723</v>
      </c>
      <c r="BG164" s="18">
        <f>'Investment Analysis'!DN164</f>
        <v>0.20540796963946881</v>
      </c>
      <c r="BH164" s="15">
        <f>'Investment Analysis'!DL164</f>
        <v>0.15107587768969427</v>
      </c>
      <c r="BI164" s="48">
        <v>2924.41</v>
      </c>
      <c r="BJ164" s="18">
        <f>'Investment Analysis'!EB164</f>
        <v>0.16044218703316418</v>
      </c>
      <c r="BK164" s="15">
        <f>'Investment Analysis'!DZ164</f>
        <v>1.0725720384204913</v>
      </c>
      <c r="BL164" s="48">
        <v>11979.18</v>
      </c>
      <c r="BM164" s="18">
        <f>'Investment Analysis'!EI164</f>
        <v>0.10764642082429497</v>
      </c>
      <c r="BN164" s="15">
        <f>'Investment Analysis'!EG164</f>
        <v>0.94246314788397523</v>
      </c>
      <c r="BO164" s="48">
        <v>10670.56</v>
      </c>
      <c r="BP164" s="18">
        <f>'Investment Analysis'!DU164</f>
        <v>0.17095588235294132</v>
      </c>
      <c r="BQ164" s="15">
        <f>'Investment Analysis'!DS164</f>
        <v>0</v>
      </c>
      <c r="BR164" s="423">
        <v>12358.09</v>
      </c>
      <c r="BS164" s="18">
        <f>'Investment Analysis'!EP164</f>
        <v>0.21356693620844561</v>
      </c>
      <c r="BT164" s="15">
        <f>'Investment Analysis'!EN164</f>
        <v>1.092810660055779</v>
      </c>
      <c r="BU164" s="48">
        <v>14531.78</v>
      </c>
      <c r="BV164" s="18">
        <f t="shared" si="197"/>
        <v>0.51647462646385778</v>
      </c>
      <c r="BW164" s="15">
        <f>'Investment Analysis'!EU164</f>
        <v>0.16642795760527077</v>
      </c>
      <c r="BX164" s="48">
        <v>22529.81</v>
      </c>
      <c r="BY164" s="18">
        <f t="shared" si="148"/>
        <v>-0.62350949999999994</v>
      </c>
      <c r="BZ164" s="15">
        <f>'Investment Analysis'!FB164</f>
        <v>0</v>
      </c>
      <c r="CA164" s="48">
        <v>20746.36</v>
      </c>
      <c r="CB164" s="18">
        <f t="shared" si="199"/>
        <v>-0.10576034482758619</v>
      </c>
      <c r="CC164" s="15">
        <f>'Investment Analysis'!FI164</f>
        <v>-1.9634394041976925E-2</v>
      </c>
      <c r="CD164" s="48">
        <v>10110.719999999999</v>
      </c>
      <c r="CE164" s="18">
        <f>'Investment Analysis'!FR164</f>
        <v>0.12457337883959042</v>
      </c>
      <c r="CF164" s="15">
        <f>'Investment Analysis'!FP164</f>
        <v>0.7568799449604402</v>
      </c>
      <c r="CG164" s="48">
        <v>4869.97</v>
      </c>
      <c r="CH164" s="18">
        <f>'Investment Analysis'!FR164</f>
        <v>0.12457337883959042</v>
      </c>
      <c r="CI164" s="15">
        <f>'Investment Analysis'!FW164</f>
        <v>4.6234238327842701E-2</v>
      </c>
      <c r="CJ164" s="48"/>
      <c r="CK164" s="18">
        <f t="shared" si="149"/>
        <v>0</v>
      </c>
      <c r="CL164" s="15">
        <f>'Investment Analysis'!GD164</f>
        <v>0</v>
      </c>
      <c r="CM164" s="48">
        <v>38462.35</v>
      </c>
      <c r="CN164" s="18">
        <f t="shared" si="162"/>
        <v>0.54157715430861719</v>
      </c>
      <c r="CO164" s="15">
        <f>'Investment Analysis'!GT164</f>
        <v>-4.11009174311927E-2</v>
      </c>
      <c r="CP164" s="48">
        <v>6711.6</v>
      </c>
      <c r="CQ164" s="18">
        <f t="shared" si="163"/>
        <v>-0.68806904532842539</v>
      </c>
      <c r="CR164" s="15">
        <f>'Investment Analysis'!HG164</f>
        <v>0.88517499016909162</v>
      </c>
      <c r="CS164" s="48">
        <v>3990</v>
      </c>
      <c r="CT164" s="18">
        <f t="shared" si="164"/>
        <v>-0.82343257691082239</v>
      </c>
      <c r="CU164" s="15">
        <f>'Investment Analysis'!HN164</f>
        <v>26.870967741935484</v>
      </c>
      <c r="CV164" s="48">
        <v>10011.1</v>
      </c>
      <c r="CW164" s="18">
        <f t="shared" si="165"/>
        <v>-0.65249492337331005</v>
      </c>
      <c r="CX164" s="15">
        <f>'Investment Analysis'!IB164</f>
        <v>0.71879131255901796</v>
      </c>
      <c r="CY164" s="48">
        <v>12449.2</v>
      </c>
      <c r="CZ164" s="18">
        <f t="shared" si="166"/>
        <v>-0.303930668157674</v>
      </c>
      <c r="DA164" s="15">
        <f>'Investment Analysis'!II164</f>
        <v>0.77845714285714296</v>
      </c>
      <c r="DB164" s="48">
        <v>6686.5</v>
      </c>
      <c r="DC164" s="18">
        <f t="shared" si="167"/>
        <v>0.18612798793738081</v>
      </c>
      <c r="DD164" s="15">
        <f>'Investment Analysis'!IP164</f>
        <v>4.2228080453036512</v>
      </c>
      <c r="DE164" s="48">
        <v>22665</v>
      </c>
      <c r="DF164" s="18">
        <f>'Investment Analysis'!IY164</f>
        <v>0.47013037555944731</v>
      </c>
      <c r="DG164" s="15">
        <f>'Investment Analysis'!IW164</f>
        <v>3.13972602739726</v>
      </c>
      <c r="DH164" s="48">
        <v>23463.9</v>
      </c>
      <c r="DI164" s="18">
        <f t="shared" si="168"/>
        <v>2.625896278897268</v>
      </c>
      <c r="DJ164" s="15">
        <f>'Investment Analysis'!JD164</f>
        <v>0.5819781553398059</v>
      </c>
      <c r="DK164" s="48">
        <v>26124</v>
      </c>
      <c r="DL164" s="18">
        <f t="shared" si="169"/>
        <v>0.14835816958987208</v>
      </c>
      <c r="DM164" s="15">
        <f>'Investment Analysis'!JK164</f>
        <v>0.28471317219503806</v>
      </c>
      <c r="DN164" s="48">
        <v>1073.8</v>
      </c>
      <c r="DO164" s="18">
        <f t="shared" si="170"/>
        <v>-1.168890934192365E-2</v>
      </c>
      <c r="DP164" s="15">
        <f>'Investment Analysis'!HU164</f>
        <v>1.9499999999999997</v>
      </c>
      <c r="DQ164" s="48">
        <v>1931.25</v>
      </c>
      <c r="DR164" s="18">
        <f t="shared" si="171"/>
        <v>-0.93483212417749284</v>
      </c>
      <c r="DS164" s="15">
        <f>'Investment Analysis'!JR164</f>
        <v>-0.12400877340981949</v>
      </c>
      <c r="DT164" s="48">
        <v>21558</v>
      </c>
      <c r="DU164" s="18">
        <f t="shared" si="191"/>
        <v>7.2717233201581024</v>
      </c>
      <c r="DV164" s="15">
        <f>'Investment Analysis'!JY164</f>
        <v>-0.19762845849802374</v>
      </c>
      <c r="DW164" s="48">
        <v>14343</v>
      </c>
      <c r="DX164" s="18">
        <f t="shared" si="172"/>
        <v>5.1848049281314167E-2</v>
      </c>
      <c r="DY164" s="15">
        <f>'Investment Analysis'!KF164</f>
        <v>5.1848049281314063E-2</v>
      </c>
      <c r="DZ164" s="48">
        <v>5080</v>
      </c>
      <c r="EA164" s="18">
        <f t="shared" si="173"/>
        <v>-0.74612693653173412</v>
      </c>
      <c r="EB164" s="15">
        <f>'Investment Analysis'!KM164</f>
        <v>4.5606635071090036</v>
      </c>
      <c r="EC164" s="48">
        <v>10595</v>
      </c>
      <c r="ED164" s="18">
        <f>'Investment Analysis'!KV164</f>
        <v>0.8376237623762377</v>
      </c>
      <c r="EE164" s="15">
        <f>'Investment Analysis'!KT164</f>
        <v>-0.2916030534351145</v>
      </c>
      <c r="EF164" s="48">
        <v>23422.5</v>
      </c>
      <c r="EG164" s="18">
        <f t="shared" si="174"/>
        <v>-1.6439909297052153E-2</v>
      </c>
      <c r="EH164" s="15">
        <f>'Investment Analysis'!LH164</f>
        <v>0.45269327379291097</v>
      </c>
      <c r="EI164" s="48">
        <v>8627.4500000000007</v>
      </c>
      <c r="EJ164" s="18">
        <f>'Investment Analysis'!LQ164</f>
        <v>0.69709755785705152</v>
      </c>
      <c r="EK164" s="15">
        <f>'Investment Analysis'!LO164</f>
        <v>0.51691428571428555</v>
      </c>
      <c r="EL164" s="48">
        <v>28335</v>
      </c>
      <c r="EM164" s="18" t="e">
        <f t="shared" si="190"/>
        <v>#DIV/0!</v>
      </c>
      <c r="EN164" s="15">
        <f>'Investment Analysis'!LX164</f>
        <v>1.0421621621621622</v>
      </c>
      <c r="EO164" s="48">
        <v>15705</v>
      </c>
      <c r="EP164" s="68">
        <f t="shared" si="198"/>
        <v>3.5558052434456928</v>
      </c>
      <c r="EQ164" s="15">
        <f>'Investment Analysis'!MC164</f>
        <v>-0.37573033707865167</v>
      </c>
      <c r="ER164" s="48">
        <v>4940</v>
      </c>
      <c r="ES164" s="18">
        <f>'Investment Analysis'!LX164</f>
        <v>1.0421621621621622</v>
      </c>
      <c r="ET164" s="15">
        <f>'Investment Analysis'!LA164</f>
        <v>-0.26692617822883369</v>
      </c>
      <c r="EU164" s="48">
        <v>47879</v>
      </c>
      <c r="EV164" s="18">
        <f>'Investment Analysis'!ML164</f>
        <v>2.4696184644371169</v>
      </c>
      <c r="EW164" s="15">
        <f>'Investment Analysis'!MJ164</f>
        <v>8.9272237196765492</v>
      </c>
      <c r="EX164" s="48">
        <v>91717.5</v>
      </c>
      <c r="EY164" s="18">
        <f t="shared" si="175"/>
        <v>0.3876092136616362</v>
      </c>
      <c r="EZ164" s="15">
        <f>'Investment Analysis'!MQ164</f>
        <v>0.38760921366163609</v>
      </c>
      <c r="FA164" s="48">
        <v>14024</v>
      </c>
      <c r="FB164" s="18">
        <f t="shared" si="176"/>
        <v>-8.816644993498049E-2</v>
      </c>
      <c r="FC164" s="15">
        <f>'Investment Analysis'!MX164</f>
        <v>-0.16003833253473884</v>
      </c>
      <c r="FD164" s="48">
        <v>18879</v>
      </c>
      <c r="FE164" s="18">
        <f t="shared" si="177"/>
        <v>0.18946811325747545</v>
      </c>
      <c r="FF164" s="15">
        <f>'Investment Analysis'!NE164</f>
        <v>0.99084668192219671</v>
      </c>
      <c r="FG164" s="48">
        <v>13788</v>
      </c>
      <c r="FH164" s="18">
        <f t="shared" si="178"/>
        <v>0.28308207705192628</v>
      </c>
      <c r="FI164" s="15">
        <f>'Investment Analysis'!NL164</f>
        <v>-0.93918221516474798</v>
      </c>
      <c r="FJ164" s="48">
        <v>43768.9</v>
      </c>
      <c r="FK164" s="18">
        <f t="shared" si="179"/>
        <v>1.2980143229166665</v>
      </c>
      <c r="FL164" s="15">
        <f>'Investment Analysis'!NS164</f>
        <v>3.7639619047619046</v>
      </c>
      <c r="FM164" s="48">
        <v>3044.1</v>
      </c>
      <c r="FN164" s="18">
        <f t="shared" si="180"/>
        <v>-0.88005106725036752</v>
      </c>
      <c r="FO164" s="15">
        <f>'Investment Analysis'!NZ164</f>
        <v>0.15464269458352303</v>
      </c>
      <c r="FP164" s="48">
        <v>28700</v>
      </c>
      <c r="FQ164" s="18">
        <f t="shared" si="181"/>
        <v>0.53475935828877008</v>
      </c>
      <c r="FR164" s="15">
        <f>'Investment Analysis'!OG164</f>
        <v>-0.98728231488456597</v>
      </c>
      <c r="FS164" s="48">
        <v>56724</v>
      </c>
      <c r="FT164" s="18">
        <f t="shared" si="182"/>
        <v>1.2272874517772476</v>
      </c>
      <c r="FU164" s="15">
        <f>'Investment Analysis'!ON164</f>
        <v>3.4541813898704357</v>
      </c>
      <c r="FV164" s="48">
        <v>10820</v>
      </c>
      <c r="FW164" s="18">
        <f t="shared" si="183"/>
        <v>-0.29740259740259739</v>
      </c>
      <c r="FX164" s="15">
        <f>'Investment Analysis'!OU164</f>
        <v>-0.29740259740259739</v>
      </c>
      <c r="FY164" s="48">
        <v>19385</v>
      </c>
      <c r="FZ164" s="18">
        <f t="shared" si="184"/>
        <v>5.5109538712750032E-2</v>
      </c>
      <c r="GA164" s="15">
        <f>'Investment Analysis'!PB164</f>
        <v>3.7716923076923079</v>
      </c>
      <c r="GB164" s="48">
        <v>20328.75</v>
      </c>
      <c r="GC164" s="18">
        <f>'Investment Analysis'!PK164</f>
        <v>0.29608377564194527</v>
      </c>
      <c r="GD164" s="15">
        <f>'Investment Analysis'!PI164</f>
        <v>-0.22156806433084428</v>
      </c>
      <c r="GE164" s="48">
        <v>11748</v>
      </c>
      <c r="GF164" s="18">
        <f>'Investment Analysis'!PY164</f>
        <v>0.90838206627680296</v>
      </c>
      <c r="GG164" s="15">
        <f>'Investment Analysis'!PW164</f>
        <v>0.12270642201834844</v>
      </c>
      <c r="GH164" s="48">
        <v>22295</v>
      </c>
      <c r="GI164" s="18">
        <f>'Investment Analysis'!QF164</f>
        <v>0.40398456242828817</v>
      </c>
      <c r="GJ164" s="15">
        <f>'Investment Analysis'!QD164</f>
        <v>-0.20211031743679422</v>
      </c>
      <c r="GK164" s="48">
        <v>31320</v>
      </c>
      <c r="GL164" s="18">
        <f>'Investment Analysis'!QM164</f>
        <v>0.3692307692307692</v>
      </c>
      <c r="GM164" s="15">
        <f>'Investment Analysis'!QK164</f>
        <v>-0.29083665338645409</v>
      </c>
      <c r="GN164" s="48">
        <v>16002</v>
      </c>
      <c r="GO164" s="18">
        <f>'Investment Analysis'!QT164</f>
        <v>0.54878048780487809</v>
      </c>
      <c r="GP164" s="15">
        <f>'Investment Analysis'!QR164</f>
        <v>-0.97832711670201622</v>
      </c>
      <c r="GQ164" s="48">
        <v>5185.3999999999996</v>
      </c>
      <c r="GR164" s="18">
        <f>'Investment Analysis'!RA164</f>
        <v>0.26195341234164282</v>
      </c>
      <c r="GS164" s="15">
        <f>'Investment Analysis'!QY164</f>
        <v>-0.12521246458923505</v>
      </c>
      <c r="GT164" s="48"/>
      <c r="GU164" s="18">
        <f>'Investment Analysis'!RH164</f>
        <v>0.7220202020202019</v>
      </c>
      <c r="GV164" s="15">
        <f>'Investment Analysis'!RF164</f>
        <v>-7.9282782458414386E-2</v>
      </c>
      <c r="GW164" s="48">
        <v>12050</v>
      </c>
      <c r="GX164" s="18">
        <f>'Investment Analysis'!RO164</f>
        <v>0.22509150061000407</v>
      </c>
      <c r="GY164" s="15">
        <f>'Investment Analysis'!RM164</f>
        <v>0.11791446330828456</v>
      </c>
      <c r="GZ164" s="48">
        <v>3594</v>
      </c>
      <c r="HA164" s="18">
        <f>'Investment Analysis'!RV164</f>
        <v>-0.13771593090211137</v>
      </c>
      <c r="HB164" s="15">
        <f>'Investment Analysis'!RT164</f>
        <v>0.22745901639344249</v>
      </c>
      <c r="HC164" s="48">
        <v>27153</v>
      </c>
      <c r="HD164" s="18">
        <f>'Investment Analysis'!SC164</f>
        <v>1.3934946449821501</v>
      </c>
      <c r="HE164" s="15">
        <f>'Investment Analysis'!SA164</f>
        <v>0.36043889974447624</v>
      </c>
      <c r="HF164" s="48">
        <v>8990</v>
      </c>
      <c r="HG164" s="18">
        <f>'Investment Analysis'!SJ164</f>
        <v>0.17824377457404986</v>
      </c>
      <c r="HH164" s="15">
        <f>'Investment Analysis'!SH164</f>
        <v>0.43840000000000001</v>
      </c>
      <c r="HI164" s="48">
        <v>6920</v>
      </c>
      <c r="HJ164" s="18">
        <f>'Investment Analysis'!SM164</f>
        <v>-3.8888888888888924E-2</v>
      </c>
      <c r="HK164" s="15">
        <f>'Investment Analysis'!SK164</f>
        <v>0</v>
      </c>
      <c r="HL164" s="48">
        <v>13635</v>
      </c>
      <c r="HM164" s="18">
        <f>'Investment Analysis'!SP164</f>
        <v>0</v>
      </c>
      <c r="HN164" s="15">
        <f>'Investment Analysis'!SN164</f>
        <v>-3.8620604747752904E-2</v>
      </c>
      <c r="HO164" s="48">
        <v>19527.900000000001</v>
      </c>
      <c r="HP164" s="18">
        <f>'Investment Analysis'!TE164</f>
        <v>3.9089743589743589</v>
      </c>
      <c r="HQ164" s="15">
        <f>'Investment Analysis'!TC164</f>
        <v>0.89695318305672533</v>
      </c>
      <c r="HR164" s="48">
        <v>7446</v>
      </c>
      <c r="HS164" s="18">
        <f>'Investment Analysis'!TL164</f>
        <v>0.47492625368731556</v>
      </c>
      <c r="HT164" s="15">
        <f>'Investment Analysis'!TJ164</f>
        <v>0.13636363636363635</v>
      </c>
      <c r="HU164" s="48">
        <v>20352</v>
      </c>
      <c r="HV164" s="18">
        <f>'Investment Analysis'!TS164</f>
        <v>1.7297478991596638</v>
      </c>
      <c r="HW164" s="15">
        <f>'Investment Analysis'!TQ164</f>
        <v>0.18370708314809817</v>
      </c>
      <c r="HX164" s="48"/>
      <c r="HY164" s="18">
        <f>'Investment Analysis'!TZ164</f>
        <v>0.97076023391812871</v>
      </c>
      <c r="HZ164" s="15">
        <f>'Investment Analysis'!TX164</f>
        <v>-0.23582766439909297</v>
      </c>
      <c r="IA164" s="48"/>
      <c r="IB164" s="18">
        <f>'Investment Analysis'!UG164</f>
        <v>0</v>
      </c>
      <c r="IC164" s="15">
        <f>'Investment Analysis'!UE164</f>
        <v>0</v>
      </c>
      <c r="ID164" s="48"/>
      <c r="IE164" s="18">
        <f>'Investment Analysis'!UN164</f>
        <v>0</v>
      </c>
      <c r="IF164" s="15">
        <f>'Investment Analysis'!UL164</f>
        <v>0</v>
      </c>
      <c r="IG164" s="48"/>
      <c r="IH164" s="18">
        <f>'Investment Analysis'!UU164</f>
        <v>0</v>
      </c>
      <c r="II164" s="15">
        <f>'Investment Analysis'!US164</f>
        <v>0</v>
      </c>
      <c r="IJ164" s="48"/>
      <c r="IK164" s="18">
        <f>'Investment Analysis'!VB164</f>
        <v>0</v>
      </c>
      <c r="IL164" s="15">
        <f>'Investment Analysis'!UZ164</f>
        <v>0</v>
      </c>
      <c r="IM164" s="48"/>
      <c r="IN164" s="18">
        <f>'Investment Analysis'!VI164</f>
        <v>0</v>
      </c>
      <c r="IO164" s="15">
        <f>'Investment Analysis'!VG164</f>
        <v>0</v>
      </c>
      <c r="IP164" s="18"/>
      <c r="IQ164" s="18"/>
      <c r="IR164" s="18"/>
      <c r="IS164" s="108">
        <f t="shared" si="188"/>
        <v>-6406.9999999993015</v>
      </c>
      <c r="IT164" s="48">
        <f t="shared" si="189"/>
        <v>1224292.4800000004</v>
      </c>
      <c r="IU164" s="101">
        <f t="shared" si="185"/>
        <v>0</v>
      </c>
      <c r="IV164" s="101"/>
      <c r="IW164" s="15">
        <f t="shared" si="186"/>
        <v>0.18003033283565797</v>
      </c>
      <c r="IX164" s="113">
        <f t="shared" si="187"/>
        <v>186783.15000000049</v>
      </c>
      <c r="IY164" s="21">
        <f t="shared" si="200"/>
        <v>0.4902743064164759</v>
      </c>
      <c r="IZ164" s="173">
        <f t="shared" si="201"/>
        <v>405139.59000000043</v>
      </c>
    </row>
    <row r="165" spans="1:260" x14ac:dyDescent="0.2">
      <c r="A165" s="3">
        <f>'Investment Analysis'!A165</f>
        <v>45884</v>
      </c>
      <c r="B165" s="4">
        <f>'Investment Analysis'!B165</f>
        <v>45884</v>
      </c>
      <c r="C165" s="27">
        <f>'Investment Analysis'!C165</f>
        <v>44946.12</v>
      </c>
      <c r="D165" s="14">
        <f>'Investment Analysis'!D165</f>
        <v>34.860000000000582</v>
      </c>
      <c r="E165" s="15">
        <f>'Investment Analysis'!E165</f>
        <v>7.7619732779709541E-4</v>
      </c>
      <c r="F165" s="13">
        <f>'Investment Analysis'!G165</f>
        <v>6449.8</v>
      </c>
      <c r="G165" s="14">
        <f>'Investment Analysis'!H165</f>
        <v>-18.739999999999782</v>
      </c>
      <c r="H165" s="15">
        <f>'Investment Analysis'!I165</f>
        <v>-2.8970988816641439E-3</v>
      </c>
      <c r="I165" s="13">
        <f>'Investment Analysis'!K165</f>
        <v>21622.98</v>
      </c>
      <c r="J165" s="14">
        <f>'Investment Analysis'!L165</f>
        <v>-87.68999999999869</v>
      </c>
      <c r="K165" s="15">
        <f>'Investment Analysis'!M165</f>
        <v>-4.0390278144340408E-3</v>
      </c>
      <c r="L165" s="41">
        <f>'Investment Analysis'!T165</f>
        <v>272.50037195142551</v>
      </c>
      <c r="M165" s="21">
        <f>'Investment Analysis'!V165</f>
        <v>-7.6507493330003385E-4</v>
      </c>
      <c r="N165" s="21">
        <f>'Investment Analysis'!W165</f>
        <v>5.3265537157964366E-2</v>
      </c>
      <c r="P165" s="48">
        <f>'Investment Analysis'!Y165</f>
        <v>144533.81</v>
      </c>
      <c r="Q165" s="18"/>
      <c r="R165" s="83"/>
      <c r="S165" s="48">
        <v>4759.1499999999996</v>
      </c>
      <c r="T165" s="18">
        <f>'Investment Analysis'!AH165</f>
        <v>0.1125148567152353</v>
      </c>
      <c r="U165" s="15">
        <f>'Investment Analysis'!AF165</f>
        <v>0.53383504278691496</v>
      </c>
      <c r="V165" s="48">
        <v>7535.29</v>
      </c>
      <c r="W165" s="18">
        <f>'Investment Analysis'!AO165</f>
        <v>0.15501664289110784</v>
      </c>
      <c r="X165" s="15">
        <f>'Investment Analysis'!AM165</f>
        <v>0.30591397849462348</v>
      </c>
      <c r="Y165" s="48">
        <v>10125.549999999999</v>
      </c>
      <c r="Z165" s="18">
        <f t="shared" si="161"/>
        <v>1.4990978348035212E-2</v>
      </c>
      <c r="AA165" s="15">
        <f>'Investment Analysis'!GM165</f>
        <v>8.2010582010582048E-2</v>
      </c>
      <c r="AB165" s="48">
        <v>2765.05</v>
      </c>
      <c r="AC165" s="18">
        <f t="shared" si="192"/>
        <v>4.9200337964701459</v>
      </c>
      <c r="AD165" s="15">
        <f>'Investment Analysis'!AT165</f>
        <v>0.38216560509554148</v>
      </c>
      <c r="AE165" s="48">
        <v>11830.46</v>
      </c>
      <c r="AF165" s="18">
        <f>'Investment Analysis'!BC165</f>
        <v>9.8339781575983221E-2</v>
      </c>
      <c r="AG165" s="15">
        <f>'Investment Analysis'!BA165</f>
        <v>0.67240865026099939</v>
      </c>
      <c r="AH165" s="48"/>
      <c r="AI165" s="18">
        <f t="shared" si="193"/>
        <v>0</v>
      </c>
      <c r="AJ165" s="15">
        <f>'Investment Analysis'!BH165</f>
        <v>0</v>
      </c>
      <c r="AK165" s="48">
        <v>5278.39</v>
      </c>
      <c r="AL165" s="18">
        <f t="shared" si="194"/>
        <v>2.1916792305692745</v>
      </c>
      <c r="AM165" s="15">
        <f>'Investment Analysis'!BO165</f>
        <v>0.2628831256315256</v>
      </c>
      <c r="AN165" s="48">
        <v>6033.64</v>
      </c>
      <c r="AO165" s="18">
        <f t="shared" si="154"/>
        <v>6.7658706896551726</v>
      </c>
      <c r="AP165" s="15">
        <f>'Investment Analysis'!BV165</f>
        <v>0.19457863660762212</v>
      </c>
      <c r="AQ165" s="48">
        <v>5195.6499999999996</v>
      </c>
      <c r="AR165" s="18">
        <f t="shared" si="155"/>
        <v>2.8391300000000004</v>
      </c>
      <c r="AS165" s="15">
        <f>'Investment Analysis'!CC165</f>
        <v>0</v>
      </c>
      <c r="AT165" s="48">
        <v>4899.34</v>
      </c>
      <c r="AU165" s="18">
        <f>'Investment Analysis'!CL165</f>
        <v>-0.13416763678696156</v>
      </c>
      <c r="AV165" s="15">
        <f>'Investment Analysis'!CJ165</f>
        <v>-1.5878266622560384E-2</v>
      </c>
      <c r="AW165" s="48">
        <v>18242.189999999999</v>
      </c>
      <c r="AX165" s="18">
        <f t="shared" si="195"/>
        <v>5.19248557917164E-2</v>
      </c>
      <c r="AY165" s="15">
        <f>'Investment Analysis'!CQ165</f>
        <v>8.3918315252073994E-2</v>
      </c>
      <c r="AZ165" s="48">
        <v>16320.13</v>
      </c>
      <c r="BA165" s="18">
        <f>'Investment Analysis'!CZ165</f>
        <v>3.8358369098712437E-2</v>
      </c>
      <c r="BB165" s="15">
        <f>'Investment Analysis'!CX165</f>
        <v>0.20404354587869369</v>
      </c>
      <c r="BC165" s="48">
        <v>9640.7900000000009</v>
      </c>
      <c r="BD165" s="18">
        <f t="shared" si="196"/>
        <v>2.9478926401752816</v>
      </c>
      <c r="BE165" s="15">
        <f>'Investment Analysis'!DE165</f>
        <v>-4.2981252857796123E-2</v>
      </c>
      <c r="BF165" s="48">
        <v>4736.01</v>
      </c>
      <c r="BG165" s="18">
        <f>'Investment Analysis'!DN165</f>
        <v>0.20872865275142327</v>
      </c>
      <c r="BH165" s="15">
        <f>'Investment Analysis'!DL165</f>
        <v>0.15424688561721409</v>
      </c>
      <c r="BI165" s="48">
        <v>2867.94</v>
      </c>
      <c r="BJ165" s="18">
        <f>'Investment Analysis'!EB165</f>
        <v>0.13803406035255467</v>
      </c>
      <c r="BK165" s="15">
        <f>'Investment Analysis'!DZ165</f>
        <v>1.0325506937033089</v>
      </c>
      <c r="BL165" s="48">
        <v>11891.2</v>
      </c>
      <c r="BM165" s="18">
        <f>'Investment Analysis'!EI165</f>
        <v>9.9511930585683139E-2</v>
      </c>
      <c r="BN165" s="15">
        <f>'Investment Analysis'!EG165</f>
        <v>0.92819781264859702</v>
      </c>
      <c r="BO165" s="48">
        <v>10680.13</v>
      </c>
      <c r="BP165" s="18">
        <f>'Investment Analysis'!DU165</f>
        <v>0.17200630252100851</v>
      </c>
      <c r="BQ165" s="15">
        <f>'Investment Analysis'!DS165</f>
        <v>0</v>
      </c>
      <c r="BR165" s="48">
        <v>12344.37</v>
      </c>
      <c r="BS165" s="18">
        <f>'Investment Analysis'!EP165</f>
        <v>0.21221922731356685</v>
      </c>
      <c r="BT165" s="15">
        <f>'Investment Analysis'!EN165</f>
        <v>1.0904865199876042</v>
      </c>
      <c r="BU165" s="48">
        <v>14496.1</v>
      </c>
      <c r="BV165" s="18">
        <f t="shared" si="197"/>
        <v>0.51407322654462229</v>
      </c>
      <c r="BW165" s="15">
        <f>'Investment Analysis'!EU165</f>
        <v>0.16356344886851909</v>
      </c>
      <c r="BX165" s="48">
        <v>22676.03</v>
      </c>
      <c r="BY165" s="18">
        <f t="shared" si="148"/>
        <v>-0.61619850000000009</v>
      </c>
      <c r="BZ165" s="15">
        <f>'Investment Analysis'!FB165</f>
        <v>0</v>
      </c>
      <c r="CA165" s="48">
        <v>20689.05</v>
      </c>
      <c r="CB165" s="18">
        <f t="shared" si="199"/>
        <v>-0.1082306034482759</v>
      </c>
      <c r="CC165" s="15">
        <f>'Investment Analysis'!FI165</f>
        <v>-2.2342586323628982E-2</v>
      </c>
      <c r="CD165" s="48">
        <v>9994.41</v>
      </c>
      <c r="CE165" s="18">
        <f>'Investment Analysis'!FR165</f>
        <v>0.11163712429813939</v>
      </c>
      <c r="CF165" s="15">
        <f>'Investment Analysis'!FP165</f>
        <v>0.73667010663914689</v>
      </c>
      <c r="CG165" s="48">
        <v>4833.4799999999996</v>
      </c>
      <c r="CH165" s="18">
        <f>'Investment Analysis'!FR165</f>
        <v>0.11163712429813939</v>
      </c>
      <c r="CI165" s="15">
        <f>'Investment Analysis'!FW165</f>
        <v>3.8396001363171596E-2</v>
      </c>
      <c r="CJ165" s="48"/>
      <c r="CK165" s="18">
        <f t="shared" si="149"/>
        <v>0</v>
      </c>
      <c r="CL165" s="15">
        <f>'Investment Analysis'!GD165</f>
        <v>0</v>
      </c>
      <c r="CM165" s="48">
        <v>38415.949999999997</v>
      </c>
      <c r="CN165" s="18">
        <f t="shared" si="162"/>
        <v>0.53971743486973933</v>
      </c>
      <c r="CO165" s="15">
        <f>'Investment Analysis'!GT165</f>
        <v>-3.1192660550458769E-2</v>
      </c>
      <c r="CP165" s="48">
        <v>6611.2</v>
      </c>
      <c r="CQ165" s="18">
        <f t="shared" si="163"/>
        <v>-0.69273527511700428</v>
      </c>
      <c r="CR165" s="15">
        <f>'Investment Analysis'!HG165</f>
        <v>0.85697432728498413</v>
      </c>
      <c r="CS165" s="48">
        <v>3990</v>
      </c>
      <c r="CT165" s="18">
        <f t="shared" si="164"/>
        <v>-0.82343257691082239</v>
      </c>
      <c r="CU165" s="15">
        <f>'Investment Analysis'!HN165</f>
        <v>26.620967741935484</v>
      </c>
      <c r="CV165" s="48">
        <v>9924.75</v>
      </c>
      <c r="CW165" s="18">
        <f t="shared" si="165"/>
        <v>-0.6554923026190187</v>
      </c>
      <c r="CX165" s="15">
        <f>'Investment Analysis'!IB165</f>
        <v>0.70396600566572221</v>
      </c>
      <c r="CY165" s="48">
        <v>12253.6</v>
      </c>
      <c r="CZ165" s="18">
        <f t="shared" si="166"/>
        <v>-0.3148672071568353</v>
      </c>
      <c r="DA165" s="15">
        <f>'Investment Analysis'!II165</f>
        <v>0.75051428571428558</v>
      </c>
      <c r="DB165" s="48">
        <v>6656.25</v>
      </c>
      <c r="DC165" s="18">
        <f t="shared" si="167"/>
        <v>0.18076189631469244</v>
      </c>
      <c r="DD165" s="15">
        <f>'Investment Analysis'!IP165</f>
        <v>4.1991798476859987</v>
      </c>
      <c r="DE165" s="48">
        <v>22680</v>
      </c>
      <c r="DF165" s="18">
        <f>'Investment Analysis'!IY165</f>
        <v>0.47110332749562162</v>
      </c>
      <c r="DG165" s="15">
        <f>'Investment Analysis'!IW165</f>
        <v>3.1424657534246574</v>
      </c>
      <c r="DH165" s="48">
        <v>23556.9</v>
      </c>
      <c r="DI165" s="18">
        <f t="shared" si="168"/>
        <v>2.6402676474224256</v>
      </c>
      <c r="DJ165" s="15">
        <f>'Investment Analysis'!JD165</f>
        <v>0.58824838187702277</v>
      </c>
      <c r="DK165" s="48">
        <v>26008.5</v>
      </c>
      <c r="DL165" s="18">
        <f t="shared" si="169"/>
        <v>0.14328102334168535</v>
      </c>
      <c r="DM165" s="15">
        <f>'Investment Analysis'!JK165</f>
        <v>0.27903317022793767</v>
      </c>
      <c r="DN165" s="48">
        <v>1064.9000000000001</v>
      </c>
      <c r="DO165" s="18">
        <f t="shared" si="170"/>
        <v>-1.9880349746893611E-2</v>
      </c>
      <c r="DP165" s="15">
        <f>'Investment Analysis'!HU165</f>
        <v>1.9255494505494508</v>
      </c>
      <c r="DQ165" s="48">
        <v>1977.75</v>
      </c>
      <c r="DR165" s="18">
        <f t="shared" si="171"/>
        <v>-0.93326303357516449</v>
      </c>
      <c r="DS165" s="15">
        <f>'Investment Analysis'!JR165</f>
        <v>-0.13716888813902484</v>
      </c>
      <c r="DT165" s="48">
        <v>21282</v>
      </c>
      <c r="DU165" s="18">
        <f t="shared" si="191"/>
        <v>7.1626324110671931</v>
      </c>
      <c r="DV165" s="15">
        <f>'Investment Analysis'!JY165</f>
        <v>-0.19762845849802374</v>
      </c>
      <c r="DW165" s="48">
        <v>14336</v>
      </c>
      <c r="DX165" s="18">
        <f t="shared" si="172"/>
        <v>5.1334702258726897E-2</v>
      </c>
      <c r="DY165" s="15">
        <f>'Investment Analysis'!KF165</f>
        <v>5.1334702258726897E-2</v>
      </c>
      <c r="DZ165" s="48">
        <v>5198</v>
      </c>
      <c r="EA165" s="18">
        <f t="shared" si="173"/>
        <v>-0.74022988505747123</v>
      </c>
      <c r="EB165" s="15">
        <f>'Investment Analysis'!KM165</f>
        <v>4.5327014218009465</v>
      </c>
      <c r="EC165" s="48">
        <v>9685</v>
      </c>
      <c r="ED165" s="18">
        <f>'Investment Analysis'!KV165</f>
        <v>0.88613861386138615</v>
      </c>
      <c r="EE165" s="15">
        <f>'Investment Analysis'!KT165</f>
        <v>-0.27290076335877866</v>
      </c>
      <c r="EF165" s="48">
        <v>23782.5</v>
      </c>
      <c r="EG165" s="18">
        <f t="shared" si="174"/>
        <v>-1.3227513227513227E-3</v>
      </c>
      <c r="EH165" s="15">
        <f>'Investment Analysis'!LH165</f>
        <v>0.47502093217973779</v>
      </c>
      <c r="EI165" s="48">
        <v>8667.75</v>
      </c>
      <c r="EJ165" s="18">
        <f>'Investment Analysis'!LQ165</f>
        <v>0.70502493287303425</v>
      </c>
      <c r="EK165" s="15">
        <f>'Investment Analysis'!LO165</f>
        <v>0.52399999999999991</v>
      </c>
      <c r="EL165" s="48">
        <v>28995</v>
      </c>
      <c r="EM165" s="18" t="e">
        <f t="shared" si="190"/>
        <v>#DIV/0!</v>
      </c>
      <c r="EN165" s="15">
        <f>'Investment Analysis'!LX165</f>
        <v>1.0897297297297295</v>
      </c>
      <c r="EO165" s="48">
        <v>15870</v>
      </c>
      <c r="EP165" s="68">
        <f t="shared" si="198"/>
        <v>3.6052434456928837</v>
      </c>
      <c r="EQ165" s="15">
        <f>'Investment Analysis'!MC165</f>
        <v>-0.3766292134831461</v>
      </c>
      <c r="ER165" s="48">
        <v>4805</v>
      </c>
      <c r="ES165" s="18">
        <f>'Investment Analysis'!LX165</f>
        <v>1.0897297297297295</v>
      </c>
      <c r="ET165" s="15">
        <f>'Investment Analysis'!LA165</f>
        <v>-0.26915056304740725</v>
      </c>
      <c r="EU165" s="48">
        <v>46189</v>
      </c>
      <c r="EV165" s="18">
        <f>'Investment Analysis'!ML165</f>
        <v>2.3471502590673574</v>
      </c>
      <c r="EW165" s="15">
        <f>'Investment Analysis'!MJ165</f>
        <v>8.5768194070080863</v>
      </c>
      <c r="EX165" s="48">
        <v>91087.5</v>
      </c>
      <c r="EY165" s="18">
        <f t="shared" si="175"/>
        <v>0.37807783955520252</v>
      </c>
      <c r="EZ165" s="15">
        <f>'Investment Analysis'!MQ165</f>
        <v>0.37807783955520247</v>
      </c>
      <c r="FA165" s="48">
        <v>13848</v>
      </c>
      <c r="FB165" s="18">
        <f t="shared" si="176"/>
        <v>-9.9609882964889471E-2</v>
      </c>
      <c r="FC165" s="15">
        <f>'Investment Analysis'!MX165</f>
        <v>-0.17057977958792536</v>
      </c>
      <c r="FD165" s="48">
        <v>18749.5</v>
      </c>
      <c r="FE165" s="18">
        <f t="shared" si="177"/>
        <v>0.18130898826850128</v>
      </c>
      <c r="FF165" s="15">
        <f>'Investment Analysis'!NE165</f>
        <v>0.97719052188676481</v>
      </c>
      <c r="FG165" s="48">
        <v>13806</v>
      </c>
      <c r="FH165" s="18">
        <f t="shared" si="178"/>
        <v>0.28475711892797317</v>
      </c>
      <c r="FI165" s="15">
        <f>'Investment Analysis'!NL165</f>
        <v>-0.93910281857880107</v>
      </c>
      <c r="FJ165" s="48">
        <v>43533.7</v>
      </c>
      <c r="FK165" s="18">
        <f t="shared" si="179"/>
        <v>1.2856655325940858</v>
      </c>
      <c r="FL165" s="15">
        <f>'Investment Analysis'!NS165</f>
        <v>3.7383619047619043</v>
      </c>
      <c r="FM165" s="48">
        <v>3058.5</v>
      </c>
      <c r="FN165" s="18">
        <f t="shared" si="180"/>
        <v>-0.87948365335739587</v>
      </c>
      <c r="FO165" s="15">
        <f>'Investment Analysis'!NZ165</f>
        <v>0.16010468821119717</v>
      </c>
      <c r="FP165" s="48">
        <v>29400</v>
      </c>
      <c r="FQ165" s="18">
        <f t="shared" si="181"/>
        <v>0.57219251336898391</v>
      </c>
      <c r="FR165" s="15">
        <f>'Investment Analysis'!OG165</f>
        <v>-0.98697212744272611</v>
      </c>
      <c r="FS165" s="48">
        <v>55023</v>
      </c>
      <c r="FT165" s="18">
        <f t="shared" si="182"/>
        <v>1.1604970992726096</v>
      </c>
      <c r="FU165" s="15">
        <f>'Investment Analysis'!ON165</f>
        <v>3.3206124852767953</v>
      </c>
      <c r="FV165" s="48">
        <v>9840</v>
      </c>
      <c r="FW165" s="18">
        <f t="shared" si="183"/>
        <v>-0.36103896103896105</v>
      </c>
      <c r="FX165" s="15">
        <f>'Investment Analysis'!OU165</f>
        <v>-0.36103896103896105</v>
      </c>
      <c r="FY165" s="48">
        <v>19261.25</v>
      </c>
      <c r="FZ165" s="18">
        <f t="shared" si="184"/>
        <v>4.8373928425636141E-2</v>
      </c>
      <c r="GA165" s="15">
        <f>'Investment Analysis'!PB165</f>
        <v>3.7412307692307691</v>
      </c>
      <c r="GB165" s="48">
        <v>20291.25</v>
      </c>
      <c r="GC165" s="18">
        <f>'Investment Analysis'!PK165</f>
        <v>0.29369291828049549</v>
      </c>
      <c r="GD165" s="15">
        <f>'Investment Analysis'!PI165</f>
        <v>-0.22300402067777134</v>
      </c>
      <c r="GE165" s="48">
        <v>11748</v>
      </c>
      <c r="GF165" s="18">
        <f>'Investment Analysis'!PY165</f>
        <v>0.90838206627680296</v>
      </c>
      <c r="GG165" s="15">
        <f>'Investment Analysis'!PW165</f>
        <v>0.12270642201834844</v>
      </c>
      <c r="GH165" s="48">
        <v>22073.8</v>
      </c>
      <c r="GI165" s="18">
        <f>'Investment Analysis'!QF165</f>
        <v>0.39871701262125786</v>
      </c>
      <c r="GJ165" s="15">
        <f>'Investment Analysis'!QD165</f>
        <v>-0.20510388571089835</v>
      </c>
      <c r="GK165" s="48">
        <v>32500</v>
      </c>
      <c r="GL165" s="18">
        <f>'Investment Analysis'!QM165</f>
        <v>0.43846153846153851</v>
      </c>
      <c r="GM165" s="15">
        <f>'Investment Analysis'!QK165</f>
        <v>-0.25498007968127478</v>
      </c>
      <c r="GN165" s="48">
        <v>15471</v>
      </c>
      <c r="GO165" s="18">
        <f>'Investment Analysis'!QT165</f>
        <v>0.49738675958188161</v>
      </c>
      <c r="GP165" s="15">
        <f>'Investment Analysis'!QR165</f>
        <v>-0.97904629561910328</v>
      </c>
      <c r="GQ165" s="48">
        <v>5188.7</v>
      </c>
      <c r="GR165" s="18">
        <f>'Investment Analysis'!RA165</f>
        <v>0.21904372701266858</v>
      </c>
      <c r="GS165" s="15">
        <f>'Investment Analysis'!QY165</f>
        <v>-0.15495750708215289</v>
      </c>
      <c r="GT165" s="48"/>
      <c r="GU165" s="18">
        <f>'Investment Analysis'!RH165</f>
        <v>0.68888888888888877</v>
      </c>
      <c r="GV165" s="15">
        <f>'Investment Analysis'!RF165</f>
        <v>-9.69971916180601E-2</v>
      </c>
      <c r="GW165" s="48">
        <v>11944</v>
      </c>
      <c r="GX165" s="18">
        <f>'Investment Analysis'!RO165</f>
        <v>0.21431476209841396</v>
      </c>
      <c r="GY165" s="15">
        <f>'Investment Analysis'!RM165</f>
        <v>0.10808052695055191</v>
      </c>
      <c r="GZ165" s="48">
        <v>3512</v>
      </c>
      <c r="HA165" s="18">
        <f>'Investment Analysis'!RV165</f>
        <v>-0.15738963531669872</v>
      </c>
      <c r="HB165" s="15">
        <f>'Investment Analysis'!RT165</f>
        <v>0.19945355191256817</v>
      </c>
      <c r="HC165" s="48">
        <v>26575.5</v>
      </c>
      <c r="HD165" s="18">
        <f>'Investment Analysis'!SC165</f>
        <v>1.3425889197408436</v>
      </c>
      <c r="HE165" s="15">
        <f>'Investment Analysis'!SA165</f>
        <v>0.33150458439801583</v>
      </c>
      <c r="HF165" s="48">
        <v>8325</v>
      </c>
      <c r="HG165" s="18">
        <f>'Investment Analysis'!SJ165</f>
        <v>9.1087811271297434E-2</v>
      </c>
      <c r="HH165" s="15">
        <f>'Investment Analysis'!SH165</f>
        <v>0.33199999999999991</v>
      </c>
      <c r="HI165" s="48">
        <v>5800</v>
      </c>
      <c r="HJ165" s="18">
        <f>'Investment Analysis'!SM165</f>
        <v>-0.16184971098265899</v>
      </c>
      <c r="HK165" s="15">
        <f>'Investment Analysis'!SK165</f>
        <v>0</v>
      </c>
      <c r="HL165" s="48">
        <v>12757.5</v>
      </c>
      <c r="HM165" s="18">
        <f>'Investment Analysis'!SP165</f>
        <v>0</v>
      </c>
      <c r="HN165" s="15">
        <f>'Investment Analysis'!SN165</f>
        <v>-0.16108463604935896</v>
      </c>
      <c r="HO165" s="48">
        <v>19132.650000000001</v>
      </c>
      <c r="HP165" s="18">
        <f>'Investment Analysis'!TE165</f>
        <v>3.8096153846153848</v>
      </c>
      <c r="HQ165" s="15">
        <f>'Investment Analysis'!TC165</f>
        <v>0.85855833539757265</v>
      </c>
      <c r="HR165" s="48">
        <v>7687.5</v>
      </c>
      <c r="HS165" s="18">
        <f>'Investment Analysis'!TL165</f>
        <v>0.51917404129793499</v>
      </c>
      <c r="HT165" s="15">
        <f>'Investment Analysis'!TJ165</f>
        <v>0.17045454545454547</v>
      </c>
      <c r="HU165" s="48">
        <v>20144</v>
      </c>
      <c r="HV165" s="18">
        <f>'Investment Analysis'!TS165</f>
        <v>1.8796638655462186</v>
      </c>
      <c r="HW165" s="15">
        <f>'Investment Analysis'!TQ165</f>
        <v>0.24871550071786208</v>
      </c>
      <c r="HX165" s="48"/>
      <c r="HY165" s="18">
        <f>'Investment Analysis'!TZ165</f>
        <v>1.0175438596491229</v>
      </c>
      <c r="HZ165" s="15">
        <f>'Investment Analysis'!TX165</f>
        <v>-0.21768707482993196</v>
      </c>
      <c r="IA165" s="48"/>
      <c r="IB165" s="18">
        <f>'Investment Analysis'!UG165</f>
        <v>0</v>
      </c>
      <c r="IC165" s="15">
        <f>'Investment Analysis'!UE165</f>
        <v>0</v>
      </c>
      <c r="ID165" s="48"/>
      <c r="IE165" s="18">
        <f>'Investment Analysis'!UN165</f>
        <v>0</v>
      </c>
      <c r="IF165" s="15">
        <f>'Investment Analysis'!UL165</f>
        <v>0</v>
      </c>
      <c r="IG165" s="48"/>
      <c r="IH165" s="18">
        <f>'Investment Analysis'!UU165</f>
        <v>0</v>
      </c>
      <c r="II165" s="15">
        <f>'Investment Analysis'!US165</f>
        <v>0</v>
      </c>
      <c r="IJ165" s="48"/>
      <c r="IK165" s="18">
        <f>'Investment Analysis'!VB165</f>
        <v>0</v>
      </c>
      <c r="IL165" s="15">
        <f>'Investment Analysis'!UZ165</f>
        <v>0</v>
      </c>
      <c r="IM165" s="48"/>
      <c r="IN165" s="18">
        <f>'Investment Analysis'!VI165</f>
        <v>0</v>
      </c>
      <c r="IO165" s="15">
        <f>'Investment Analysis'!VG165</f>
        <v>0</v>
      </c>
      <c r="IP165" s="18"/>
      <c r="IQ165" s="18"/>
      <c r="IR165" s="18"/>
      <c r="IS165" s="108">
        <f t="shared" si="188"/>
        <v>-9215.9200000008568</v>
      </c>
      <c r="IT165" s="48">
        <f t="shared" si="189"/>
        <v>1215076.5599999996</v>
      </c>
      <c r="IU165" s="101">
        <f t="shared" si="185"/>
        <v>0</v>
      </c>
      <c r="IV165" s="101"/>
      <c r="IW165" s="15">
        <f t="shared" si="186"/>
        <v>0.17114759825822448</v>
      </c>
      <c r="IX165" s="113">
        <f t="shared" si="187"/>
        <v>177567.22999999963</v>
      </c>
      <c r="IY165" s="21">
        <f t="shared" si="200"/>
        <v>0.47912178294675001</v>
      </c>
      <c r="IZ165" s="173">
        <f t="shared" si="201"/>
        <v>395923.66999999958</v>
      </c>
    </row>
    <row r="166" spans="1:260" x14ac:dyDescent="0.2">
      <c r="A166" s="3">
        <f>'Investment Analysis'!A166</f>
        <v>45887</v>
      </c>
      <c r="B166" s="4">
        <f>'Investment Analysis'!B166</f>
        <v>45887</v>
      </c>
      <c r="C166" s="27">
        <f>'Investment Analysis'!C166</f>
        <v>44911.82</v>
      </c>
      <c r="D166" s="14">
        <f>'Investment Analysis'!D166</f>
        <v>-34.30000000000291</v>
      </c>
      <c r="E166" s="15">
        <f>'Investment Analysis'!E166</f>
        <v>-7.6313595033348613E-4</v>
      </c>
      <c r="F166" s="13">
        <f>'Investment Analysis'!G166</f>
        <v>6449.15</v>
      </c>
      <c r="G166" s="14">
        <f>'Investment Analysis'!H166</f>
        <v>-0.6500000000005457</v>
      </c>
      <c r="H166" s="15">
        <f>'Investment Analysis'!I166</f>
        <v>-1.0077831870764143E-4</v>
      </c>
      <c r="I166" s="13">
        <f>'Investment Analysis'!K166</f>
        <v>21629.77</v>
      </c>
      <c r="J166" s="14">
        <f>'Investment Analysis'!L166</f>
        <v>6.7900000000008731</v>
      </c>
      <c r="K166" s="15">
        <f>'Investment Analysis'!M166</f>
        <v>3.1401777183352492E-4</v>
      </c>
      <c r="L166" s="41">
        <f>'Investment Analysis'!T166</f>
        <v>272.47569383954783</v>
      </c>
      <c r="M166" s="21">
        <f>'Investment Analysis'!V166</f>
        <v>-9.0561754837074671E-5</v>
      </c>
      <c r="N166" s="21">
        <f>'Investment Analysis'!W166</f>
        <v>5.3170151582609924E-2</v>
      </c>
      <c r="P166" s="48">
        <f>'Investment Analysis'!Y166</f>
        <v>144551.31</v>
      </c>
      <c r="Q166" s="18"/>
      <c r="R166" s="83"/>
      <c r="S166" s="48">
        <v>4764.6099999999997</v>
      </c>
      <c r="T166" s="18">
        <f>'Investment Analysis'!AH166</f>
        <v>0.11379143372804518</v>
      </c>
      <c r="U166" s="15">
        <f>'Investment Analysis'!AF166</f>
        <v>0.5355950719184317</v>
      </c>
      <c r="V166" s="48">
        <v>7519.78</v>
      </c>
      <c r="W166" s="18">
        <f>'Investment Analysis'!AO166</f>
        <v>0.15263908701854481</v>
      </c>
      <c r="X166" s="15">
        <f>'Investment Analysis'!AM166</f>
        <v>0.30322580645161273</v>
      </c>
      <c r="Y166" s="48">
        <v>10090.89</v>
      </c>
      <c r="Z166" s="18">
        <f t="shared" si="161"/>
        <v>1.1516639935845972E-2</v>
      </c>
      <c r="AA166" s="15">
        <f>'Investment Analysis'!GM166</f>
        <v>7.8306878306878339E-2</v>
      </c>
      <c r="AB166" s="48">
        <v>2763.89</v>
      </c>
      <c r="AC166" s="18">
        <f t="shared" si="192"/>
        <v>4.9195981975215917</v>
      </c>
      <c r="AD166" s="15">
        <f>'Investment Analysis'!AT166</f>
        <v>0.38158656629994209</v>
      </c>
      <c r="AE166" s="48">
        <v>11830.46</v>
      </c>
      <c r="AF166" s="18">
        <f>'Investment Analysis'!BC166</f>
        <v>9.8339781575983221E-2</v>
      </c>
      <c r="AG166" s="15">
        <f>'Investment Analysis'!BA166</f>
        <v>0.67240865026099939</v>
      </c>
      <c r="AH166" s="48"/>
      <c r="AI166" s="18">
        <f t="shared" si="193"/>
        <v>0</v>
      </c>
      <c r="AJ166" s="15">
        <f>'Investment Analysis'!BH166</f>
        <v>0</v>
      </c>
      <c r="AK166" s="48">
        <v>5336.11</v>
      </c>
      <c r="AL166" s="18">
        <f t="shared" si="194"/>
        <v>2.2066831297114637</v>
      </c>
      <c r="AM166" s="15">
        <f>'Investment Analysis'!BO166</f>
        <v>0.27669248905355337</v>
      </c>
      <c r="AN166" s="48">
        <v>6052.62</v>
      </c>
      <c r="AO166" s="18">
        <f t="shared" si="154"/>
        <v>6.7699612068965509</v>
      </c>
      <c r="AP166" s="15">
        <f>'Investment Analysis'!BV166</f>
        <v>0.19833601717659691</v>
      </c>
      <c r="AQ166" s="48">
        <v>5193.68</v>
      </c>
      <c r="AR166" s="18">
        <f t="shared" si="155"/>
        <v>2.8387359999999999</v>
      </c>
      <c r="AS166" s="15">
        <f>'Investment Analysis'!CC166</f>
        <v>0</v>
      </c>
      <c r="AT166" s="48">
        <v>4930.63</v>
      </c>
      <c r="AU166" s="18">
        <f>'Investment Analysis'!CL166</f>
        <v>-0.12863795110593709</v>
      </c>
      <c r="AV166" s="15">
        <f>'Investment Analysis'!CJ166</f>
        <v>-9.593119417796862E-3</v>
      </c>
      <c r="AW166" s="48">
        <v>18312</v>
      </c>
      <c r="AX166" s="18">
        <f t="shared" si="195"/>
        <v>5.5552668502832199E-2</v>
      </c>
      <c r="AY166" s="15">
        <f>'Investment Analysis'!CQ166</f>
        <v>8.8066368857689897E-2</v>
      </c>
      <c r="AZ166" s="48">
        <v>16358.08</v>
      </c>
      <c r="BA166" s="18">
        <f>'Investment Analysis'!CZ166</f>
        <v>4.0772532188841096E-2</v>
      </c>
      <c r="BB166" s="15">
        <f>'Investment Analysis'!CX166</f>
        <v>0.20684292379471225</v>
      </c>
      <c r="BC166" s="48">
        <v>9668.43</v>
      </c>
      <c r="BD166" s="18">
        <f t="shared" si="196"/>
        <v>2.9506453540484014</v>
      </c>
      <c r="BE166" s="15">
        <f>'Investment Analysis'!DE166</f>
        <v>-4.0237768632830476E-2</v>
      </c>
      <c r="BF166" s="48">
        <v>4736.9399999999996</v>
      </c>
      <c r="BG166" s="18">
        <f>'Investment Analysis'!DN166</f>
        <v>0.20896584440227711</v>
      </c>
      <c r="BH166" s="15">
        <f>'Investment Analysis'!DL166</f>
        <v>0.15447338618346548</v>
      </c>
      <c r="BI166" s="48">
        <v>2892.04</v>
      </c>
      <c r="BJ166" s="18">
        <f>'Investment Analysis'!EB166</f>
        <v>0.14759486106961453</v>
      </c>
      <c r="BK166" s="15">
        <f>'Investment Analysis'!DZ166</f>
        <v>1.0496264674493063</v>
      </c>
      <c r="BL166" s="48">
        <v>11952.78</v>
      </c>
      <c r="BM166" s="18">
        <f>'Investment Analysis'!EI166</f>
        <v>0.10520607375271136</v>
      </c>
      <c r="BN166" s="15">
        <f>'Investment Analysis'!EG166</f>
        <v>0.93818354731336162</v>
      </c>
      <c r="BO166" s="48">
        <v>10682.53</v>
      </c>
      <c r="BP166" s="18">
        <f>'Investment Analysis'!DU166</f>
        <v>0.17226890756302526</v>
      </c>
      <c r="BQ166" s="15">
        <f>'Investment Analysis'!DS166</f>
        <v>0</v>
      </c>
      <c r="BR166" s="48">
        <v>12298.62</v>
      </c>
      <c r="BS166" s="18">
        <f>'Investment Analysis'!EP166</f>
        <v>0.20772686433063783</v>
      </c>
      <c r="BT166" s="15">
        <f>'Investment Analysis'!EN166</f>
        <v>1.0827393864270216</v>
      </c>
      <c r="BU166" s="48">
        <v>14431.86</v>
      </c>
      <c r="BV166" s="18">
        <f t="shared" si="197"/>
        <v>0.50974962982904837</v>
      </c>
      <c r="BW166" s="15">
        <f>'Investment Analysis'!EU166</f>
        <v>0.15840733314236613</v>
      </c>
      <c r="BX166" s="48">
        <v>22665.200000000001</v>
      </c>
      <c r="BY166" s="18">
        <f t="shared" si="148"/>
        <v>-0.61673999999999995</v>
      </c>
      <c r="BZ166" s="15">
        <f>'Investment Analysis'!FB166</f>
        <v>0</v>
      </c>
      <c r="CA166" s="48">
        <v>20646.07</v>
      </c>
      <c r="CB166" s="18">
        <f t="shared" si="199"/>
        <v>-0.11008318965517243</v>
      </c>
      <c r="CC166" s="15">
        <f>'Investment Analysis'!FI166</f>
        <v>-2.4373730534867938E-2</v>
      </c>
      <c r="CD166" s="48">
        <v>9966.2000000000007</v>
      </c>
      <c r="CE166" s="18">
        <f>'Investment Analysis'!FR166</f>
        <v>0.10849939447319172</v>
      </c>
      <c r="CF166" s="15">
        <f>'Investment Analysis'!FP166</f>
        <v>0.73176814585483319</v>
      </c>
      <c r="CG166" s="48">
        <v>4825.0200000000004</v>
      </c>
      <c r="CH166" s="18">
        <f>'Investment Analysis'!FR166</f>
        <v>0.10849939447319172</v>
      </c>
      <c r="CI166" s="15">
        <f>'Investment Analysis'!FW166</f>
        <v>3.6010450982619582E-2</v>
      </c>
      <c r="CJ166" s="48"/>
      <c r="CK166" s="18">
        <f t="shared" si="149"/>
        <v>0</v>
      </c>
      <c r="CL166" s="15">
        <f>'Investment Analysis'!GD166</f>
        <v>0</v>
      </c>
      <c r="CM166" s="48">
        <v>38415.949999999997</v>
      </c>
      <c r="CN166" s="18">
        <f t="shared" si="162"/>
        <v>0.53971743486973933</v>
      </c>
      <c r="CO166" s="15">
        <f>'Investment Analysis'!GT166</f>
        <v>-3.1559633027522918E-2</v>
      </c>
      <c r="CP166" s="48">
        <v>6703.2</v>
      </c>
      <c r="CQ166" s="18">
        <f t="shared" si="163"/>
        <v>-0.68845944702388417</v>
      </c>
      <c r="CR166" s="15">
        <f>'Investment Analysis'!HG166</f>
        <v>0.88281557215886775</v>
      </c>
      <c r="CS166" s="48">
        <v>3960</v>
      </c>
      <c r="CT166" s="18">
        <f t="shared" si="164"/>
        <v>-0.82476015152051541</v>
      </c>
      <c r="CU166" s="15">
        <f>'Investment Analysis'!HN166</f>
        <v>26.717741935483868</v>
      </c>
      <c r="CV166" s="48">
        <v>10010.549999999999</v>
      </c>
      <c r="CW166" s="18">
        <f t="shared" si="165"/>
        <v>-0.65251401496086225</v>
      </c>
      <c r="CX166" s="15">
        <f>'Investment Analysis'!IB166</f>
        <v>0.71869688385269104</v>
      </c>
      <c r="CY166" s="48">
        <v>12230.4</v>
      </c>
      <c r="CZ166" s="18">
        <f t="shared" si="166"/>
        <v>-0.31616438356164384</v>
      </c>
      <c r="DA166" s="15">
        <f>'Investment Analysis'!II166</f>
        <v>0.74719999999999998</v>
      </c>
      <c r="DB166" s="48">
        <v>6690</v>
      </c>
      <c r="DC166" s="18">
        <f t="shared" si="167"/>
        <v>0.18674885804248526</v>
      </c>
      <c r="DD166" s="15">
        <f>'Investment Analysis'!IP166</f>
        <v>4.2272993555946101</v>
      </c>
      <c r="DE166" s="48">
        <v>23046</v>
      </c>
      <c r="DF166" s="18">
        <f>'Investment Analysis'!IY166</f>
        <v>0.49542712589998039</v>
      </c>
      <c r="DG166" s="15">
        <f>'Investment Analysis'!IW166</f>
        <v>3.2109589041095887</v>
      </c>
      <c r="DH166" s="48">
        <v>23021.1</v>
      </c>
      <c r="DI166" s="18">
        <f t="shared" si="168"/>
        <v>2.5574700210161945</v>
      </c>
      <c r="DJ166" s="15">
        <f>'Investment Analysis'!JD166</f>
        <v>0.55212378640776705</v>
      </c>
      <c r="DK166" s="48">
        <v>25855</v>
      </c>
      <c r="DL166" s="18">
        <f t="shared" si="169"/>
        <v>0.1365334739988571</v>
      </c>
      <c r="DM166" s="15">
        <f>'Investment Analysis'!JK166</f>
        <v>0.27148442302490849</v>
      </c>
      <c r="DN166" s="48">
        <v>1067.2</v>
      </c>
      <c r="DO166" s="18">
        <f t="shared" si="170"/>
        <v>-1.7763460653474419E-2</v>
      </c>
      <c r="DP166" s="15">
        <f>'Investment Analysis'!HU166</f>
        <v>1.9313186813186818</v>
      </c>
      <c r="DQ166" s="48">
        <v>2019</v>
      </c>
      <c r="DR166" s="18">
        <f t="shared" si="171"/>
        <v>-0.93187109836342163</v>
      </c>
      <c r="DS166" s="15">
        <f>'Investment Analysis'!JR166</f>
        <v>-9.363927788088415E-2</v>
      </c>
      <c r="DT166" s="48">
        <v>20988</v>
      </c>
      <c r="DU166" s="18">
        <f t="shared" si="191"/>
        <v>7.0464268774703553</v>
      </c>
      <c r="DV166" s="15">
        <f>'Investment Analysis'!JY166</f>
        <v>-0.18577075098814222</v>
      </c>
      <c r="DW166" s="48">
        <v>14287</v>
      </c>
      <c r="DX166" s="18">
        <f t="shared" si="172"/>
        <v>4.7741273100616016E-2</v>
      </c>
      <c r="DY166" s="15">
        <f>'Investment Analysis'!KF166</f>
        <v>4.7741273100616002E-2</v>
      </c>
      <c r="DZ166" s="48">
        <v>5228</v>
      </c>
      <c r="EA166" s="18">
        <f t="shared" si="173"/>
        <v>-0.73873063468265865</v>
      </c>
      <c r="EB166" s="15">
        <f>'Investment Analysis'!KM166</f>
        <v>4.6274881516587669</v>
      </c>
      <c r="EC166" s="48">
        <v>9685</v>
      </c>
      <c r="ED166" s="18">
        <f>'Investment Analysis'!KV166</f>
        <v>0.87029702970297029</v>
      </c>
      <c r="EE166" s="15">
        <f>'Investment Analysis'!KT166</f>
        <v>-0.2790076335877863</v>
      </c>
      <c r="EF166" s="48">
        <v>22725</v>
      </c>
      <c r="EG166" s="18">
        <f t="shared" si="174"/>
        <v>-4.5729402872260017E-2</v>
      </c>
      <c r="EH166" s="15">
        <f>'Investment Analysis'!LH166</f>
        <v>0.40943343566843432</v>
      </c>
      <c r="EI166" s="48">
        <v>8678.15</v>
      </c>
      <c r="EJ166" s="18">
        <f>'Investment Analysis'!LQ166</f>
        <v>0.70707070707070707</v>
      </c>
      <c r="EK166" s="15">
        <f>'Investment Analysis'!LO166</f>
        <v>0.52582857142857131</v>
      </c>
      <c r="EL166" s="48">
        <v>29070</v>
      </c>
      <c r="EM166" s="18" t="e">
        <f t="shared" si="190"/>
        <v>#DIV/0!</v>
      </c>
      <c r="EN166" s="15">
        <f>'Investment Analysis'!LX166</f>
        <v>1.0951351351351351</v>
      </c>
      <c r="EO166" s="48">
        <v>15845</v>
      </c>
      <c r="EP166" s="68">
        <f t="shared" si="198"/>
        <v>3.5977528089887643</v>
      </c>
      <c r="EQ166" s="15">
        <f>'Investment Analysis'!MC166</f>
        <v>-0.38067415730337084</v>
      </c>
      <c r="ER166" s="48">
        <v>4655</v>
      </c>
      <c r="ES166" s="18">
        <f>'Investment Analysis'!LX166</f>
        <v>1.0951351351351351</v>
      </c>
      <c r="ET166" s="15">
        <f>'Investment Analysis'!LA166</f>
        <v>-0.28958709856805231</v>
      </c>
      <c r="EU166" s="48">
        <v>44843.5</v>
      </c>
      <c r="EV166" s="18">
        <f>'Investment Analysis'!ML166</f>
        <v>2.2496467263306639</v>
      </c>
      <c r="EW166" s="15">
        <f>'Investment Analysis'!MJ166</f>
        <v>8.2978436657681929</v>
      </c>
      <c r="EX166" s="48">
        <v>89743.5</v>
      </c>
      <c r="EY166" s="18">
        <f t="shared" si="175"/>
        <v>0.35774424146147737</v>
      </c>
      <c r="EZ166" s="15">
        <f>'Investment Analysis'!MQ166</f>
        <v>0.35774424146147726</v>
      </c>
      <c r="FA166" s="48">
        <v>14056</v>
      </c>
      <c r="FB166" s="18">
        <f t="shared" si="176"/>
        <v>-8.6085825747724318E-2</v>
      </c>
      <c r="FC166" s="15">
        <f>'Investment Analysis'!MX166</f>
        <v>-0.15812170579779591</v>
      </c>
      <c r="FD166" s="48">
        <v>18791.5</v>
      </c>
      <c r="FE166" s="18">
        <f t="shared" si="177"/>
        <v>0.18395519096762805</v>
      </c>
      <c r="FF166" s="15">
        <f>'Investment Analysis'!NE166</f>
        <v>0.98161954676312091</v>
      </c>
      <c r="FG166" s="48">
        <v>13950</v>
      </c>
      <c r="FH166" s="18">
        <f t="shared" si="178"/>
        <v>0.2981574539363484</v>
      </c>
      <c r="FI166" s="15">
        <f>'Investment Analysis'!NL166</f>
        <v>-0.93846764589122667</v>
      </c>
      <c r="FJ166" s="48">
        <v>43751.4</v>
      </c>
      <c r="FK166" s="18">
        <f t="shared" si="179"/>
        <v>1.297095514112903</v>
      </c>
      <c r="FL166" s="15">
        <f>'Investment Analysis'!NS166</f>
        <v>3.7620571428571425</v>
      </c>
      <c r="FM166" s="48">
        <v>3052.5</v>
      </c>
      <c r="FN166" s="18">
        <f t="shared" si="180"/>
        <v>-0.87972007581280065</v>
      </c>
      <c r="FO166" s="15">
        <f>'Investment Analysis'!NZ166</f>
        <v>0.15782885753299961</v>
      </c>
      <c r="FP166" s="48">
        <v>29200</v>
      </c>
      <c r="FQ166" s="18">
        <f t="shared" si="181"/>
        <v>0.56149732620320858</v>
      </c>
      <c r="FR166" s="15">
        <f>'Investment Analysis'!OG166</f>
        <v>-0.98706075242610902</v>
      </c>
      <c r="FS166" s="48">
        <v>53271</v>
      </c>
      <c r="FT166" s="18">
        <f t="shared" si="182"/>
        <v>1.0917042141531939</v>
      </c>
      <c r="FU166" s="15">
        <f>'Investment Analysis'!ON166</f>
        <v>3.1830388692579503</v>
      </c>
      <c r="FV166" s="48">
        <v>9580</v>
      </c>
      <c r="FW166" s="18">
        <f t="shared" si="183"/>
        <v>-0.37792207792207794</v>
      </c>
      <c r="FX166" s="15">
        <f>'Investment Analysis'!OU166</f>
        <v>-0.37792207792207794</v>
      </c>
      <c r="FY166" s="48">
        <v>19437.5</v>
      </c>
      <c r="FZ166" s="18">
        <f t="shared" si="184"/>
        <v>5.7967070349707446E-2</v>
      </c>
      <c r="GA166" s="15">
        <f>'Investment Analysis'!PB166</f>
        <v>3.7846153846153845</v>
      </c>
      <c r="GB166" s="48">
        <v>20394</v>
      </c>
      <c r="GC166" s="18">
        <f>'Investment Analysis'!PK166</f>
        <v>0.30024386745086801</v>
      </c>
      <c r="GD166" s="15">
        <f>'Investment Analysis'!PI166</f>
        <v>-0.21906950028719119</v>
      </c>
      <c r="GE166" s="48">
        <v>12384</v>
      </c>
      <c r="GF166" s="18">
        <f>'Investment Analysis'!PY166</f>
        <v>1.0116959064327486</v>
      </c>
      <c r="GG166" s="15">
        <f>'Investment Analysis'!PW166</f>
        <v>0.18348623853211005</v>
      </c>
      <c r="GH166" s="48">
        <v>22138.2</v>
      </c>
      <c r="GI166" s="18">
        <f>'Investment Analysis'!QF166</f>
        <v>0.4046104099301136</v>
      </c>
      <c r="GJ166" s="15">
        <f>'Investment Analysis'!QD166</f>
        <v>-0.20175464595868281</v>
      </c>
      <c r="GK166" s="48">
        <v>34140</v>
      </c>
      <c r="GL166" s="18">
        <f>'Investment Analysis'!QM166</f>
        <v>0.49076923076923068</v>
      </c>
      <c r="GM166" s="15">
        <f>'Investment Analysis'!QK166</f>
        <v>-0.2278884462151394</v>
      </c>
      <c r="GN166" s="48">
        <v>14130</v>
      </c>
      <c r="GO166" s="18">
        <f>'Investment Analysis'!QT166</f>
        <v>0.36759581881533088</v>
      </c>
      <c r="GP166" s="15">
        <f>'Investment Analysis'!QR166</f>
        <v>-0.98086252712157773</v>
      </c>
      <c r="GQ166" s="48">
        <v>5136.45</v>
      </c>
      <c r="GR166" s="18">
        <f>'Investment Analysis'!RA166</f>
        <v>0.21373109930527182</v>
      </c>
      <c r="GS166" s="15">
        <f>'Investment Analysis'!QY166</f>
        <v>-0.15864022662889507</v>
      </c>
      <c r="GT166" s="48"/>
      <c r="GU166" s="18">
        <f>'Investment Analysis'!RH166</f>
        <v>0.6896969696969697</v>
      </c>
      <c r="GV166" s="15">
        <f>'Investment Analysis'!RF166</f>
        <v>-9.656513285806867E-2</v>
      </c>
      <c r="GW166" s="48">
        <v>12070.5</v>
      </c>
      <c r="GX166" s="18">
        <f>'Investment Analysis'!RO166</f>
        <v>0.22717568117120779</v>
      </c>
      <c r="GY166" s="15">
        <f>'Investment Analysis'!RM166</f>
        <v>0.11981630949067623</v>
      </c>
      <c r="GZ166" s="48">
        <v>3420</v>
      </c>
      <c r="HA166" s="18">
        <f>'Investment Analysis'!RV166</f>
        <v>-0.1794625719769673</v>
      </c>
      <c r="HB166" s="15">
        <f>'Investment Analysis'!RT166</f>
        <v>0.16803278688524595</v>
      </c>
      <c r="HC166" s="48">
        <v>26104.5</v>
      </c>
      <c r="HD166" s="18">
        <f>'Investment Analysis'!SC166</f>
        <v>1.3010710035700122</v>
      </c>
      <c r="HE166" s="15">
        <f>'Investment Analysis'!SA166</f>
        <v>0.30790620772583793</v>
      </c>
      <c r="HF166" s="48">
        <v>8315</v>
      </c>
      <c r="HG166" s="18">
        <f>'Investment Analysis'!SJ166</f>
        <v>8.9777195281782393E-2</v>
      </c>
      <c r="HH166" s="15">
        <f>'Investment Analysis'!SH166</f>
        <v>0.33039999999999992</v>
      </c>
      <c r="HI166" s="48">
        <v>5080</v>
      </c>
      <c r="HJ166" s="18">
        <f>'Investment Analysis'!SM166</f>
        <v>-0.12413793103448272</v>
      </c>
      <c r="HK166" s="15">
        <f>'Investment Analysis'!SK166</f>
        <v>0</v>
      </c>
      <c r="HL166" s="48">
        <v>12420</v>
      </c>
      <c r="HM166" s="18">
        <f>'Investment Analysis'!SP166</f>
        <v>0</v>
      </c>
      <c r="HN166" s="15">
        <f>'Investment Analysis'!SN166</f>
        <v>-0.12404736927964564</v>
      </c>
      <c r="HO166" s="48">
        <v>18413.55</v>
      </c>
      <c r="HP166" s="18">
        <f>'Investment Analysis'!TE166</f>
        <v>3.6288461538461534</v>
      </c>
      <c r="HQ166" s="15">
        <f>'Investment Analysis'!TC166</f>
        <v>0.78870448352737177</v>
      </c>
      <c r="HR166" s="48">
        <v>7701.9</v>
      </c>
      <c r="HS166" s="18">
        <f>'Investment Analysis'!TL166</f>
        <v>0.52802359882005889</v>
      </c>
      <c r="HT166" s="15">
        <f>'Investment Analysis'!TJ166</f>
        <v>0.1772727272727273</v>
      </c>
      <c r="HU166" s="48">
        <v>20104</v>
      </c>
      <c r="HV166" s="18">
        <f>'Investment Analysis'!TS166</f>
        <v>1.9280672268907564</v>
      </c>
      <c r="HW166" s="15">
        <f>'Investment Analysis'!TQ166</f>
        <v>0.26970476558343603</v>
      </c>
      <c r="HX166" s="48"/>
      <c r="HY166" s="18">
        <f>'Investment Analysis'!TZ166</f>
        <v>1.0116959064327486</v>
      </c>
      <c r="HZ166" s="15">
        <f>'Investment Analysis'!TX166</f>
        <v>-0.21995464852607713</v>
      </c>
      <c r="IA166" s="48"/>
      <c r="IB166" s="18">
        <f>'Investment Analysis'!UG166</f>
        <v>0</v>
      </c>
      <c r="IC166" s="15">
        <f>'Investment Analysis'!UE166</f>
        <v>0</v>
      </c>
      <c r="ID166" s="48"/>
      <c r="IE166" s="18">
        <f>'Investment Analysis'!UN166</f>
        <v>0</v>
      </c>
      <c r="IF166" s="15">
        <f>'Investment Analysis'!UL166</f>
        <v>0</v>
      </c>
      <c r="IG166" s="48"/>
      <c r="IH166" s="18">
        <f>'Investment Analysis'!UU166</f>
        <v>0</v>
      </c>
      <c r="II166" s="15">
        <f>'Investment Analysis'!US166</f>
        <v>0</v>
      </c>
      <c r="IJ166" s="48"/>
      <c r="IK166" s="18">
        <f>'Investment Analysis'!VB166</f>
        <v>0</v>
      </c>
      <c r="IL166" s="15">
        <f>'Investment Analysis'!UZ166</f>
        <v>0</v>
      </c>
      <c r="IM166" s="48"/>
      <c r="IN166" s="18">
        <f>'Investment Analysis'!VI166</f>
        <v>0</v>
      </c>
      <c r="IO166" s="15">
        <f>'Investment Analysis'!VG166</f>
        <v>0</v>
      </c>
      <c r="IP166" s="18"/>
      <c r="IQ166" s="18"/>
      <c r="IR166" s="18"/>
      <c r="IS166" s="108">
        <f t="shared" si="188"/>
        <v>-6798.2599999995437</v>
      </c>
      <c r="IT166" s="48">
        <f t="shared" si="189"/>
        <v>1208278.3</v>
      </c>
      <c r="IU166" s="101">
        <f t="shared" si="185"/>
        <v>0</v>
      </c>
      <c r="IV166" s="101"/>
      <c r="IW166" s="15">
        <f t="shared" si="186"/>
        <v>0.16459511742414895</v>
      </c>
      <c r="IX166" s="113">
        <f t="shared" si="187"/>
        <v>170768.97000000009</v>
      </c>
      <c r="IY166" s="21">
        <f t="shared" si="200"/>
        <v>0.47089495869010639</v>
      </c>
      <c r="IZ166" s="173">
        <f t="shared" si="201"/>
        <v>389125.41000000003</v>
      </c>
    </row>
    <row r="167" spans="1:260" x14ac:dyDescent="0.2">
      <c r="A167" s="3">
        <f>'Investment Analysis'!A167</f>
        <v>45888</v>
      </c>
      <c r="B167" s="4">
        <f>'Investment Analysis'!B167</f>
        <v>45888</v>
      </c>
      <c r="C167" s="27">
        <f>'Investment Analysis'!C167</f>
        <v>44922.27</v>
      </c>
      <c r="D167" s="14">
        <f>'Investment Analysis'!D167</f>
        <v>10.44999999999709</v>
      </c>
      <c r="E167" s="15">
        <f>'Investment Analysis'!E167</f>
        <v>2.3267816801895557E-4</v>
      </c>
      <c r="F167" s="13">
        <f>'Investment Analysis'!G167</f>
        <v>6411.37</v>
      </c>
      <c r="G167" s="14">
        <f>'Investment Analysis'!H167</f>
        <v>-37.779999999999745</v>
      </c>
      <c r="H167" s="15">
        <f>'Investment Analysis'!I167</f>
        <v>-5.8581363435491109E-3</v>
      </c>
      <c r="I167" s="13">
        <f>'Investment Analysis'!K167</f>
        <v>21314.95</v>
      </c>
      <c r="J167" s="14">
        <f>'Investment Analysis'!L167</f>
        <v>-314.81999999999971</v>
      </c>
      <c r="K167" s="15">
        <f>'Investment Analysis'!M167</f>
        <v>-1.4554939789003752E-2</v>
      </c>
      <c r="L167" s="41">
        <f>'Investment Analysis'!T167</f>
        <v>271.64884145717849</v>
      </c>
      <c r="M167" s="21">
        <f>'Investment Analysis'!V167</f>
        <v>-3.0345913454439917E-3</v>
      </c>
      <c r="N167" s="21">
        <f>'Investment Analysis'!W167</f>
        <v>4.9974210555337399E-2</v>
      </c>
      <c r="P167" s="48">
        <f>'Investment Analysis'!Y167</f>
        <v>144551.31</v>
      </c>
      <c r="Q167" s="18"/>
      <c r="R167" s="83"/>
      <c r="S167" s="48">
        <f>S168+31</f>
        <v>4675.8500000000004</v>
      </c>
      <c r="T167" s="18">
        <f>'Investment Analysis'!AH167</f>
        <v>9.2926002553154086E-2</v>
      </c>
      <c r="U167" s="15">
        <f>'Investment Analysis'!AF167</f>
        <v>0.50682769921709037</v>
      </c>
      <c r="V167" s="48">
        <f>V168+19</f>
        <v>7430.2</v>
      </c>
      <c r="W167" s="18">
        <f>'Investment Analysis'!AO167</f>
        <v>0.13884926295767941</v>
      </c>
      <c r="X167" s="15">
        <f>'Investment Analysis'!AM167</f>
        <v>0.28763440860215039</v>
      </c>
      <c r="Y167" s="48">
        <f>Y168-84</f>
        <v>9992.0300000000007</v>
      </c>
      <c r="Z167" s="18">
        <f t="shared" si="161"/>
        <v>1.6068564554932493E-3</v>
      </c>
      <c r="AA167" s="15">
        <f>'Investment Analysis'!GM167</f>
        <v>6.7724867724867785E-2</v>
      </c>
      <c r="AB167" s="48">
        <f>AB168+20</f>
        <v>2717.86</v>
      </c>
      <c r="AC167" s="18">
        <f t="shared" si="192"/>
        <v>4.9023131806233575</v>
      </c>
      <c r="AD167" s="15">
        <f>'Investment Analysis'!AT167</f>
        <v>0.35900405327156915</v>
      </c>
      <c r="AE167" s="48">
        <f>AE168-28</f>
        <v>11705.4</v>
      </c>
      <c r="AF167" s="18">
        <f>'Investment Analysis'!BC167</f>
        <v>9.1973162250844814E-2</v>
      </c>
      <c r="AG167" s="15">
        <f>'Investment Analysis'!BA167</f>
        <v>0.66271439224459361</v>
      </c>
      <c r="AH167" s="48"/>
      <c r="AI167" s="18">
        <f t="shared" si="193"/>
        <v>0</v>
      </c>
      <c r="AJ167" s="15">
        <f>'Investment Analysis'!BH167</f>
        <v>0</v>
      </c>
      <c r="AK167" s="48">
        <f>AK168+14</f>
        <v>5279.72</v>
      </c>
      <c r="AL167" s="18">
        <f t="shared" si="194"/>
        <v>2.1920249545100079</v>
      </c>
      <c r="AM167" s="15">
        <f>'Investment Analysis'!BO167</f>
        <v>0.26321993937352645</v>
      </c>
      <c r="AN167" s="48">
        <f>AN168+60</f>
        <v>5975.7</v>
      </c>
      <c r="AO167" s="18">
        <f t="shared" si="154"/>
        <v>6.7533836206896547</v>
      </c>
      <c r="AP167" s="15">
        <f>'Investment Analysis'!BV167</f>
        <v>0.18303811057434247</v>
      </c>
      <c r="AQ167" s="48">
        <f>AQ168-20</f>
        <v>5165.8100000000004</v>
      </c>
      <c r="AR167" s="18">
        <f t="shared" si="155"/>
        <v>2.8331620000000002</v>
      </c>
      <c r="AS167" s="15">
        <f>'Investment Analysis'!CC167</f>
        <v>0</v>
      </c>
      <c r="AT167" s="48">
        <f>AT168+24</f>
        <v>4900.29</v>
      </c>
      <c r="AU167" s="18">
        <f>'Investment Analysis'!CL167</f>
        <v>-0.13620488940628636</v>
      </c>
      <c r="AV167" s="15">
        <f>'Investment Analysis'!CJ167</f>
        <v>-1.8193847171683781E-2</v>
      </c>
      <c r="AW167" s="48">
        <f>AW168+59</f>
        <v>18016.580000000002</v>
      </c>
      <c r="AX167" s="18">
        <f t="shared" si="195"/>
        <v>4.0200592423218925E-2</v>
      </c>
      <c r="AY167" s="15">
        <f>'Investment Analysis'!CQ167</f>
        <v>7.0516911295468956E-2</v>
      </c>
      <c r="AZ167" s="48">
        <f>AZ168+72</f>
        <v>16244.57</v>
      </c>
      <c r="BA167" s="18">
        <f>'Investment Analysis'!CZ167</f>
        <v>3.3530042918454933E-2</v>
      </c>
      <c r="BB167" s="15">
        <f>'Investment Analysis'!CX167</f>
        <v>0.19844479004665638</v>
      </c>
      <c r="BC167" s="48">
        <f>BC168+51</f>
        <v>9664.16</v>
      </c>
      <c r="BD167" s="18">
        <f t="shared" si="196"/>
        <v>2.9502200975998409</v>
      </c>
      <c r="BE167" s="15">
        <f>'Investment Analysis'!DE167</f>
        <v>-4.0695016003658005E-2</v>
      </c>
      <c r="BF167" s="48">
        <f>BF168+14</f>
        <v>4711.91</v>
      </c>
      <c r="BG167" s="18">
        <f>'Investment Analysis'!DN167</f>
        <v>0.20256166982922216</v>
      </c>
      <c r="BH167" s="15">
        <f>'Investment Analysis'!DL167</f>
        <v>0.14835787089467734</v>
      </c>
      <c r="BI167" s="48">
        <f>BI168+26</f>
        <v>2813.38</v>
      </c>
      <c r="BJ167" s="18">
        <f>'Investment Analysis'!EB167</f>
        <v>0.11652225873916937</v>
      </c>
      <c r="BK167" s="15">
        <f>'Investment Analysis'!DZ167</f>
        <v>0.99413020277481323</v>
      </c>
      <c r="BL167" s="48">
        <f>BL168+67</f>
        <v>11729.47</v>
      </c>
      <c r="BM167" s="18">
        <f>'Investment Analysis'!EI167</f>
        <v>8.4598698481561749E-2</v>
      </c>
      <c r="BN167" s="15">
        <f>'Investment Analysis'!EG167</f>
        <v>0.9020446980504041</v>
      </c>
      <c r="BO167" s="48">
        <f>BO168+53</f>
        <v>10606.3</v>
      </c>
      <c r="BP167" s="18">
        <f>'Investment Analysis'!DU167</f>
        <v>0.16386554621848745</v>
      </c>
      <c r="BQ167" s="15">
        <f>'Investment Analysis'!DS167</f>
        <v>0</v>
      </c>
      <c r="BR167" s="48">
        <f>BR168+80</f>
        <v>12074.86</v>
      </c>
      <c r="BS167" s="18">
        <f>'Investment Analysis'!EP167</f>
        <v>0.18580413297394424</v>
      </c>
      <c r="BT167" s="15">
        <f>'Investment Analysis'!EN167</f>
        <v>1.0449333746513787</v>
      </c>
      <c r="BU167" s="48">
        <f>BU168-107</f>
        <v>14371.25</v>
      </c>
      <c r="BV167" s="18">
        <f t="shared" si="197"/>
        <v>0.50567034594158033</v>
      </c>
      <c r="BW167" s="15">
        <f>'Investment Analysis'!EU167</f>
        <v>0.17072472071039821</v>
      </c>
      <c r="BX167" s="48">
        <f>BX168-509</f>
        <v>22020.81</v>
      </c>
      <c r="BY167" s="18">
        <f t="shared" si="148"/>
        <v>-0.64895949999999991</v>
      </c>
      <c r="BZ167" s="15">
        <f>'Investment Analysis'!FB167</f>
        <v>0</v>
      </c>
      <c r="CA167" s="48">
        <f>CA168-229</f>
        <v>20617.650000000001</v>
      </c>
      <c r="CB167" s="18">
        <f t="shared" si="199"/>
        <v>-0.11130818965517235</v>
      </c>
      <c r="CC167" s="15">
        <f>'Investment Analysis'!FI167</f>
        <v>-2.5727826675693909E-2</v>
      </c>
      <c r="CD167" s="48">
        <f>CD168+14</f>
        <v>9833.7000000000007</v>
      </c>
      <c r="CE167" s="18">
        <f>'Investment Analysis'!FR167</f>
        <v>0.36672905427722119</v>
      </c>
      <c r="CF167" s="15">
        <f>'Investment Analysis'!FP167</f>
        <v>1.1351909184726523</v>
      </c>
      <c r="CG167" s="48">
        <f>CG168-49</f>
        <v>4892.88</v>
      </c>
      <c r="CH167" s="18">
        <f>'Investment Analysis'!FR167</f>
        <v>0.36672905427722119</v>
      </c>
      <c r="CI167" s="15">
        <f>'Investment Analysis'!FW167</f>
        <v>5.1005339088946888E-2</v>
      </c>
      <c r="CJ167" s="48"/>
      <c r="CK167" s="18">
        <f t="shared" si="149"/>
        <v>0</v>
      </c>
      <c r="CL167" s="15">
        <f>'Investment Analysis'!GD167</f>
        <v>0</v>
      </c>
      <c r="CM167" s="48">
        <f>CM168+23</f>
        <v>38137.370000000003</v>
      </c>
      <c r="CN167" s="18">
        <f t="shared" si="162"/>
        <v>0.5285519038076153</v>
      </c>
      <c r="CO167" s="15">
        <f>'Investment Analysis'!GT167</f>
        <v>-3.669724770642202E-2</v>
      </c>
      <c r="CP167" s="48">
        <v>6586.2</v>
      </c>
      <c r="CQ167" s="18">
        <f t="shared" si="163"/>
        <v>-0.69389718492491737</v>
      </c>
      <c r="CR167" s="15">
        <f>'Investment Analysis'!HG167</f>
        <v>0.84995224987360274</v>
      </c>
      <c r="CS167" s="48">
        <v>3750</v>
      </c>
      <c r="CT167" s="18">
        <f t="shared" si="164"/>
        <v>-0.83405317378836685</v>
      </c>
      <c r="CU167" s="15">
        <f>'Investment Analysis'!HN167</f>
        <v>24.814516129032256</v>
      </c>
      <c r="CV167" s="48">
        <v>9660.2000000000007</v>
      </c>
      <c r="CW167" s="18">
        <f t="shared" si="165"/>
        <v>-0.66467535623166774</v>
      </c>
      <c r="CX167" s="15">
        <f>'Investment Analysis'!IB167</f>
        <v>0.65854579792256829</v>
      </c>
      <c r="CY167" s="48">
        <v>11796.4</v>
      </c>
      <c r="CZ167" s="18">
        <f t="shared" si="166"/>
        <v>-0.3404305283757339</v>
      </c>
      <c r="DA167" s="15">
        <f>'Investment Analysis'!II167</f>
        <v>0.68520000000000014</v>
      </c>
      <c r="DB167" s="48">
        <v>6635</v>
      </c>
      <c r="DC167" s="18">
        <f t="shared" si="167"/>
        <v>0.17699232781941548</v>
      </c>
      <c r="DD167" s="15">
        <f>'Investment Analysis'!IP167</f>
        <v>4.1802382347197806</v>
      </c>
      <c r="DE167" s="48">
        <v>22146</v>
      </c>
      <c r="DF167" s="18">
        <f>'Investment Analysis'!IY167</f>
        <v>0.43607705779334494</v>
      </c>
      <c r="DG167" s="15">
        <f>'Investment Analysis'!IW167</f>
        <v>3.043835616438356</v>
      </c>
      <c r="DH167" s="48">
        <v>22544.400000000001</v>
      </c>
      <c r="DI167" s="18">
        <f t="shared" si="168"/>
        <v>2.4838051675114357</v>
      </c>
      <c r="DJ167" s="15">
        <f>'Investment Analysis'!JD167</f>
        <v>0.51998381877022659</v>
      </c>
      <c r="DK167" s="48">
        <v>25488.5</v>
      </c>
      <c r="DL167" s="18">
        <f t="shared" si="169"/>
        <v>0.12042287573080135</v>
      </c>
      <c r="DM167" s="15">
        <f>'Investment Analysis'!JK167</f>
        <v>0.25346086699943443</v>
      </c>
      <c r="DN167" s="48">
        <v>1074.2</v>
      </c>
      <c r="DO167" s="18">
        <f t="shared" si="170"/>
        <v>-1.132075471698109E-2</v>
      </c>
      <c r="DP167" s="15">
        <f>'Investment Analysis'!HU167</f>
        <v>1.9510989010989015</v>
      </c>
      <c r="DQ167" s="48">
        <v>1952.25</v>
      </c>
      <c r="DR167" s="18">
        <f t="shared" si="171"/>
        <v>-0.93412350261515098</v>
      </c>
      <c r="DS167" s="15">
        <f>'Investment Analysis'!JR167</f>
        <v>-0.20128226758899948</v>
      </c>
      <c r="DT167" s="48">
        <v>19590</v>
      </c>
      <c r="DU167" s="18">
        <f t="shared" si="191"/>
        <v>6.4938577075098811</v>
      </c>
      <c r="DV167" s="15">
        <f>'Investment Analysis'!JY167</f>
        <v>-0.23715415019762842</v>
      </c>
      <c r="DW167" s="48">
        <v>14168</v>
      </c>
      <c r="DX167" s="18">
        <f t="shared" si="172"/>
        <v>3.9014373716632446E-2</v>
      </c>
      <c r="DY167" s="15">
        <f>'Investment Analysis'!KF167</f>
        <v>3.9014373716632342E-2</v>
      </c>
      <c r="DZ167" s="48">
        <v>5152</v>
      </c>
      <c r="EA167" s="18">
        <f t="shared" si="173"/>
        <v>-0.74252873563218391</v>
      </c>
      <c r="EB167" s="15">
        <f>'Investment Analysis'!KM167</f>
        <v>4.0379146919431275</v>
      </c>
      <c r="EC167" s="48">
        <v>8840</v>
      </c>
      <c r="ED167" s="18">
        <f>'Investment Analysis'!KV167</f>
        <v>0.82970297029702977</v>
      </c>
      <c r="EE167" s="15">
        <f>'Investment Analysis'!KT167</f>
        <v>-0.29465648854961829</v>
      </c>
      <c r="EF167" s="48">
        <v>22743</v>
      </c>
      <c r="EG167" s="18">
        <f t="shared" si="174"/>
        <v>-4.4973544973544971E-2</v>
      </c>
      <c r="EH167" s="15">
        <f>'Investment Analysis'!LH167</f>
        <v>0.41054981858777567</v>
      </c>
      <c r="EI167" s="48">
        <v>8464.9500000000007</v>
      </c>
      <c r="EJ167" s="18">
        <f>'Investment Analysis'!LQ167</f>
        <v>0.66513233601841193</v>
      </c>
      <c r="EK167" s="15">
        <f>'Investment Analysis'!LO167</f>
        <v>0.48834285714285702</v>
      </c>
      <c r="EL167" s="48">
        <v>28050</v>
      </c>
      <c r="EM167" s="18" t="e">
        <f t="shared" si="190"/>
        <v>#DIV/0!</v>
      </c>
      <c r="EN167" s="15">
        <f>'Investment Analysis'!LX167</f>
        <v>1.0216216216216216</v>
      </c>
      <c r="EO167" s="48">
        <v>15320</v>
      </c>
      <c r="EP167" s="68">
        <f t="shared" si="198"/>
        <v>3.440449438202247</v>
      </c>
      <c r="EQ167" s="15">
        <f>'Investment Analysis'!MC167</f>
        <v>-0.39056179775280897</v>
      </c>
      <c r="ER167" s="48">
        <v>4635</v>
      </c>
      <c r="ES167" s="18">
        <f>'Investment Analysis'!LX167</f>
        <v>1.0216216216216216</v>
      </c>
      <c r="ET167" s="15">
        <f>'Investment Analysis'!LA167</f>
        <v>-0.34936744056721825</v>
      </c>
      <c r="EU167" s="48">
        <v>42516.5</v>
      </c>
      <c r="EV167" s="18">
        <f>'Investment Analysis'!ML167</f>
        <v>2.0810174281676868</v>
      </c>
      <c r="EW167" s="15">
        <f>'Investment Analysis'!MJ167</f>
        <v>7.8153638814016162</v>
      </c>
      <c r="EX167" s="48">
        <v>87024</v>
      </c>
      <c r="EY167" s="18">
        <f t="shared" si="175"/>
        <v>0.31660047656870532</v>
      </c>
      <c r="EZ167" s="15">
        <f>'Investment Analysis'!MQ167</f>
        <v>0.31660047656870521</v>
      </c>
      <c r="FA167" s="48">
        <v>13080</v>
      </c>
      <c r="FB167" s="18">
        <f t="shared" si="176"/>
        <v>-0.14954486345903772</v>
      </c>
      <c r="FC167" s="15">
        <f>'Investment Analysis'!MX167</f>
        <v>-0.21657882127455674</v>
      </c>
      <c r="FD167" s="48">
        <v>18615.099999999999</v>
      </c>
      <c r="FE167" s="18">
        <f t="shared" si="177"/>
        <v>0.17284113963129558</v>
      </c>
      <c r="FF167" s="15">
        <f>'Investment Analysis'!NE167</f>
        <v>0.96301764228242426</v>
      </c>
      <c r="FG167" s="48">
        <v>13392</v>
      </c>
      <c r="FH167" s="18">
        <f t="shared" si="178"/>
        <v>0.24623115577889448</v>
      </c>
      <c r="FI167" s="15">
        <f>'Investment Analysis'!NL167</f>
        <v>-0.94092894005557759</v>
      </c>
      <c r="FJ167" s="48">
        <v>42219.1</v>
      </c>
      <c r="FK167" s="18">
        <f t="shared" si="179"/>
        <v>1.216644615255376</v>
      </c>
      <c r="FL167" s="15">
        <f>'Investment Analysis'!NS167</f>
        <v>3.5952761904761905</v>
      </c>
      <c r="FM167" s="48">
        <v>3023.55</v>
      </c>
      <c r="FN167" s="18">
        <f t="shared" si="180"/>
        <v>-0.88086081416012896</v>
      </c>
      <c r="FO167" s="15">
        <f>'Investment Analysis'!NZ167</f>
        <v>0.14684797451069642</v>
      </c>
      <c r="FP167" s="48">
        <v>27400</v>
      </c>
      <c r="FQ167" s="18">
        <f t="shared" si="181"/>
        <v>0.46524064171122997</v>
      </c>
      <c r="FR167" s="15">
        <f>'Investment Analysis'!OG167</f>
        <v>-0.98772543980147998</v>
      </c>
      <c r="FS167" s="48">
        <v>49974</v>
      </c>
      <c r="FT167" s="18">
        <f t="shared" si="182"/>
        <v>0.96224637040963568</v>
      </c>
      <c r="FU167" s="15">
        <f>'Investment Analysis'!ON167</f>
        <v>2.92414605418139</v>
      </c>
      <c r="FV167" s="48">
        <v>9440</v>
      </c>
      <c r="FW167" s="18">
        <f t="shared" si="183"/>
        <v>-0.38701298701298703</v>
      </c>
      <c r="FX167" s="15">
        <f>'Investment Analysis'!OU167</f>
        <v>-0.38701298701298709</v>
      </c>
      <c r="FY167" s="48">
        <v>19207.5</v>
      </c>
      <c r="FZ167" s="18">
        <f t="shared" si="184"/>
        <v>4.5448360321132128E-2</v>
      </c>
      <c r="GA167" s="15">
        <f>'Investment Analysis'!PB167</f>
        <v>3.7279999999999998</v>
      </c>
      <c r="GB167" s="48">
        <v>20417.25</v>
      </c>
      <c r="GC167" s="18">
        <f>'Investment Analysis'!PK167</f>
        <v>0.30172619901496689</v>
      </c>
      <c r="GD167" s="15">
        <f>'Investment Analysis'!PI167</f>
        <v>-0.21817920735209642</v>
      </c>
      <c r="GE167" s="48">
        <v>10164</v>
      </c>
      <c r="GF167" s="18">
        <f>'Investment Analysis'!PY167</f>
        <v>0.65107212475633547</v>
      </c>
      <c r="GG167" s="15">
        <f>'Investment Analysis'!PW167</f>
        <v>-2.86697247706422E-2</v>
      </c>
      <c r="GH167" s="48">
        <v>22083.599999999999</v>
      </c>
      <c r="GI167" s="18">
        <f>'Investment Analysis'!QF167</f>
        <v>0.35495984145196618</v>
      </c>
      <c r="GJ167" s="15">
        <f>'Investment Analysis'!QD167</f>
        <v>-0.22997124988885259</v>
      </c>
      <c r="GK167" s="48">
        <v>34070</v>
      </c>
      <c r="GL167" s="18">
        <f>'Investment Analysis'!QM167</f>
        <v>0.44846153846153841</v>
      </c>
      <c r="GM167" s="15">
        <f>'Investment Analysis'!QK167</f>
        <v>-0.24980079681274894</v>
      </c>
      <c r="GN167" s="48">
        <v>13356</v>
      </c>
      <c r="GO167" s="18">
        <f>'Investment Analysis'!QT167</f>
        <v>0.29268292682926822</v>
      </c>
      <c r="GP167" s="15">
        <f>'Investment Analysis'!QR167</f>
        <v>-0.98191082181428113</v>
      </c>
      <c r="GQ167" s="48">
        <v>5006.1000000000004</v>
      </c>
      <c r="GR167" s="18">
        <f>'Investment Analysis'!RA167</f>
        <v>0.13281569268492019</v>
      </c>
      <c r="GS167" s="15">
        <f>'Investment Analysis'!QY167</f>
        <v>-0.21473087818696884</v>
      </c>
      <c r="GT167" s="48"/>
      <c r="GU167" s="18">
        <f>'Investment Analysis'!RH167</f>
        <v>0.63636363636363635</v>
      </c>
      <c r="GV167" s="15">
        <f>'Investment Analysis'!RF167</f>
        <v>-0.12508101101749836</v>
      </c>
      <c r="GW167" s="48">
        <v>11635</v>
      </c>
      <c r="GX167" s="18">
        <f>'Investment Analysis'!RO167</f>
        <v>0.18289955266368438</v>
      </c>
      <c r="GY167" s="15">
        <f>'Investment Analysis'!RM167</f>
        <v>7.9413674737916204E-2</v>
      </c>
      <c r="GZ167" s="48">
        <v>3300</v>
      </c>
      <c r="HA167" s="18">
        <f>'Investment Analysis'!RV167</f>
        <v>-0.20825335892514396</v>
      </c>
      <c r="HB167" s="15">
        <f>'Investment Analysis'!RT167</f>
        <v>0.1270491803278688</v>
      </c>
      <c r="HC167" s="48">
        <v>23662.5</v>
      </c>
      <c r="HD167" s="18">
        <f>'Investment Analysis'!SC167</f>
        <v>1.0858125082639165</v>
      </c>
      <c r="HE167" s="15">
        <f>'Investment Analysis'!SA167</f>
        <v>0.18555538854652034</v>
      </c>
      <c r="HF167" s="48">
        <v>7580</v>
      </c>
      <c r="HG167" s="18">
        <f>'Investment Analysis'!SJ167</f>
        <v>-6.5530799475753375E-3</v>
      </c>
      <c r="HH167" s="15">
        <f>'Investment Analysis'!SH167</f>
        <v>0.21280000000000002</v>
      </c>
      <c r="HI167" s="48">
        <v>5040</v>
      </c>
      <c r="HJ167" s="18">
        <f>'Investment Analysis'!SM167</f>
        <v>-7.8740157480315029E-3</v>
      </c>
      <c r="HK167" s="15">
        <f>'Investment Analysis'!SK167</f>
        <v>0</v>
      </c>
      <c r="HL167" s="48">
        <v>11490</v>
      </c>
      <c r="HM167" s="18">
        <f>'Investment Analysis'!SP167</f>
        <v>0</v>
      </c>
      <c r="HN167" s="15">
        <f>'Investment Analysis'!SN167</f>
        <v>-4.8394244025875112E-3</v>
      </c>
      <c r="HO167" s="48">
        <v>17668.95</v>
      </c>
      <c r="HP167" s="18">
        <f>'Investment Analysis'!TE167</f>
        <v>3.4416666666666669</v>
      </c>
      <c r="HQ167" s="15">
        <f>'Investment Analysis'!TC167</f>
        <v>0.71637354471141967</v>
      </c>
      <c r="HR167" s="48">
        <v>7536</v>
      </c>
      <c r="HS167" s="18">
        <f>'Investment Analysis'!TL167</f>
        <v>0.47492625368731556</v>
      </c>
      <c r="HT167" s="15">
        <f>'Investment Analysis'!TJ167</f>
        <v>0.13636363636363635</v>
      </c>
      <c r="HU167" s="48">
        <v>19496</v>
      </c>
      <c r="HV167" s="18">
        <f>'Investment Analysis'!TS167</f>
        <v>1.6870588235294117</v>
      </c>
      <c r="HW167" s="15">
        <f>'Investment Analysis'!TQ167</f>
        <v>0.1651957176069323</v>
      </c>
      <c r="HX167" s="48"/>
      <c r="HY167" s="18">
        <f>'Investment Analysis'!TZ167</f>
        <v>0.88888888888888895</v>
      </c>
      <c r="HZ167" s="15">
        <f>'Investment Analysis'!TX167</f>
        <v>-0.26757369614512472</v>
      </c>
      <c r="IA167" s="48"/>
      <c r="IB167" s="18">
        <f>'Investment Analysis'!UG167</f>
        <v>0</v>
      </c>
      <c r="IC167" s="15">
        <f>'Investment Analysis'!UE167</f>
        <v>0</v>
      </c>
      <c r="ID167" s="48"/>
      <c r="IE167" s="18">
        <f>'Investment Analysis'!UN167</f>
        <v>0</v>
      </c>
      <c r="IF167" s="15">
        <f>'Investment Analysis'!UL167</f>
        <v>0</v>
      </c>
      <c r="IG167" s="48"/>
      <c r="IH167" s="18">
        <f>'Investment Analysis'!UU167</f>
        <v>0</v>
      </c>
      <c r="II167" s="15">
        <f>'Investment Analysis'!US167</f>
        <v>0</v>
      </c>
      <c r="IJ167" s="48"/>
      <c r="IK167" s="18">
        <f>'Investment Analysis'!VB167</f>
        <v>0</v>
      </c>
      <c r="IL167" s="15">
        <f>'Investment Analysis'!UZ167</f>
        <v>0</v>
      </c>
      <c r="IM167" s="48"/>
      <c r="IN167" s="18">
        <f>'Investment Analysis'!VI167</f>
        <v>0</v>
      </c>
      <c r="IO167" s="15">
        <f>'Investment Analysis'!VG167</f>
        <v>0</v>
      </c>
      <c r="IP167" s="18"/>
      <c r="IQ167" s="18"/>
      <c r="IR167" s="18"/>
      <c r="IS167" s="108">
        <f t="shared" si="188"/>
        <v>-33155.990000000224</v>
      </c>
      <c r="IT167" s="48">
        <f t="shared" si="189"/>
        <v>1175122.3099999998</v>
      </c>
      <c r="IU167" s="101">
        <f t="shared" si="185"/>
        <v>0</v>
      </c>
      <c r="IV167" s="101"/>
      <c r="IW167" s="15">
        <f t="shared" si="186"/>
        <v>0.13263782408588062</v>
      </c>
      <c r="IX167" s="113">
        <f t="shared" si="187"/>
        <v>137612.97999999986</v>
      </c>
      <c r="IY167" s="21">
        <f t="shared" si="200"/>
        <v>0.430771676734863</v>
      </c>
      <c r="IZ167" s="173">
        <f t="shared" si="201"/>
        <v>355969.41999999981</v>
      </c>
    </row>
    <row r="168" spans="1:260" x14ac:dyDescent="0.2">
      <c r="A168" s="3">
        <f>'Investment Analysis'!A168</f>
        <v>45889</v>
      </c>
      <c r="B168" s="4">
        <f>'Investment Analysis'!B168</f>
        <v>45889</v>
      </c>
      <c r="C168" s="27">
        <f>'Investment Analysis'!C168</f>
        <v>44938.31</v>
      </c>
      <c r="D168" s="14">
        <f>'Investment Analysis'!D168</f>
        <v>16.040000000000873</v>
      </c>
      <c r="E168" s="15">
        <f>'Investment Analysis'!E168</f>
        <v>3.5706120817137856E-4</v>
      </c>
      <c r="F168" s="13">
        <f>'Investment Analysis'!G168</f>
        <v>6395.78</v>
      </c>
      <c r="G168" s="14">
        <f>'Investment Analysis'!H168</f>
        <v>-15.590000000000146</v>
      </c>
      <c r="H168" s="15">
        <f>'Investment Analysis'!I168</f>
        <v>-2.4316175793941304E-3</v>
      </c>
      <c r="I168" s="13">
        <f>'Investment Analysis'!K168</f>
        <v>21172.86</v>
      </c>
      <c r="J168" s="14">
        <f>'Investment Analysis'!L168</f>
        <v>-142.09000000000015</v>
      </c>
      <c r="K168" s="15">
        <f>'Investment Analysis'!M168</f>
        <v>-6.6662131508636027E-3</v>
      </c>
      <c r="L168" s="41">
        <f>'Investment Analysis'!T168</f>
        <v>271.29424853244643</v>
      </c>
      <c r="M168" s="21">
        <f>'Investment Analysis'!V168</f>
        <v>-1.3053356783336641E-3</v>
      </c>
      <c r="N168" s="21">
        <f>'Investment Analysis'!W168</f>
        <v>4.8603641756969296E-2</v>
      </c>
      <c r="P168" s="48">
        <f>'Investment Analysis'!Y168</f>
        <v>144551.31</v>
      </c>
      <c r="Q168" s="18"/>
      <c r="R168" s="83"/>
      <c r="S168" s="48">
        <v>4644.8500000000004</v>
      </c>
      <c r="T168" s="18">
        <f>'Investment Analysis'!AH168</f>
        <v>8.5794779240216626E-2</v>
      </c>
      <c r="U168" s="15">
        <f>'Investment Analysis'!AF168</f>
        <v>0.49699581234448009</v>
      </c>
      <c r="V168" s="48">
        <v>7411.2</v>
      </c>
      <c r="W168" s="18">
        <f>'Investment Analysis'!AO168</f>
        <v>0.13599619591060386</v>
      </c>
      <c r="X168" s="15">
        <f>'Investment Analysis'!AM168</f>
        <v>0.28440860215053759</v>
      </c>
      <c r="Y168" s="48">
        <v>10076.030000000001</v>
      </c>
      <c r="Z168" s="18">
        <f t="shared" si="161"/>
        <v>1.0027064955894211E-2</v>
      </c>
      <c r="AA168" s="15">
        <f>'Investment Analysis'!GM168</f>
        <v>7.6719576719576882E-2</v>
      </c>
      <c r="AB168" s="48">
        <v>2697.86</v>
      </c>
      <c r="AC168" s="18">
        <f t="shared" si="192"/>
        <v>4.8948028539241459</v>
      </c>
      <c r="AD168" s="15">
        <f>'Investment Analysis'!AT168</f>
        <v>0.34858135495078169</v>
      </c>
      <c r="AE168" s="48">
        <v>11733.4</v>
      </c>
      <c r="AF168" s="18">
        <f>'Investment Analysis'!BC168</f>
        <v>8.9328566531171993E-2</v>
      </c>
      <c r="AG168" s="15">
        <f>'Investment Analysis'!BA168</f>
        <v>0.65868754660700979</v>
      </c>
      <c r="AH168" s="48"/>
      <c r="AI168" s="18">
        <f t="shared" si="193"/>
        <v>0</v>
      </c>
      <c r="AJ168" s="15">
        <f>'Investment Analysis'!BH168</f>
        <v>0</v>
      </c>
      <c r="AK168" s="48">
        <v>5265.72</v>
      </c>
      <c r="AL168" s="18">
        <f t="shared" si="194"/>
        <v>2.1883857551338708</v>
      </c>
      <c r="AM168" s="15">
        <f>'Investment Analysis'!BO168</f>
        <v>0.2598518019535197</v>
      </c>
      <c r="AN168" s="48">
        <v>5915.7</v>
      </c>
      <c r="AO168" s="18">
        <f t="shared" si="154"/>
        <v>6.7404525862068958</v>
      </c>
      <c r="AP168" s="15">
        <f>'Investment Analysis'!BV168</f>
        <v>0.17122920021470753</v>
      </c>
      <c r="AQ168" s="48">
        <v>5185.8100000000004</v>
      </c>
      <c r="AR168" s="18">
        <f t="shared" si="155"/>
        <v>2.8371620000000002</v>
      </c>
      <c r="AS168" s="15">
        <f>'Investment Analysis'!CC168</f>
        <v>0</v>
      </c>
      <c r="AT168" s="48">
        <v>4876.29</v>
      </c>
      <c r="AU168" s="18">
        <f>'Investment Analysis'!CL168</f>
        <v>-0.13824214202561116</v>
      </c>
      <c r="AV168" s="15">
        <f>'Investment Analysis'!CJ168</f>
        <v>-2.0509427720807178E-2</v>
      </c>
      <c r="AW168" s="48">
        <v>17957.580000000002</v>
      </c>
      <c r="AX168" s="18">
        <f t="shared" si="195"/>
        <v>3.7134542431013967E-2</v>
      </c>
      <c r="AY168" s="15">
        <f>'Investment Analysis'!CQ168</f>
        <v>6.7007019783024827E-2</v>
      </c>
      <c r="AZ168" s="48">
        <v>16172.57</v>
      </c>
      <c r="BA168" s="18">
        <f>'Investment Analysis'!CZ168</f>
        <v>2.8969957081545018E-2</v>
      </c>
      <c r="BB168" s="15">
        <f>'Investment Analysis'!CX168</f>
        <v>0.19315707620528774</v>
      </c>
      <c r="BC168" s="48">
        <v>9613.16</v>
      </c>
      <c r="BD168" s="18">
        <f t="shared" si="196"/>
        <v>2.9451409222189029</v>
      </c>
      <c r="BE168" s="15">
        <f>'Investment Analysis'!DE168</f>
        <v>-4.5724737082761771E-2</v>
      </c>
      <c r="BF168" s="48">
        <v>4697.91</v>
      </c>
      <c r="BG168" s="18">
        <f>'Investment Analysis'!DN168</f>
        <v>0.19900379506641369</v>
      </c>
      <c r="BH168" s="15">
        <f>'Investment Analysis'!DL168</f>
        <v>0.14496036240090598</v>
      </c>
      <c r="BI168" s="48">
        <v>2787.38</v>
      </c>
      <c r="BJ168" s="18">
        <f>'Investment Analysis'!EB168</f>
        <v>0.10606513295488511</v>
      </c>
      <c r="BK168" s="15">
        <f>'Investment Analysis'!DZ168</f>
        <v>0.97545357524012843</v>
      </c>
      <c r="BL168" s="48">
        <v>11662.47</v>
      </c>
      <c r="BM168" s="18">
        <f>'Investment Analysis'!EI168</f>
        <v>7.8362255965292851E-2</v>
      </c>
      <c r="BN168" s="15">
        <f>'Investment Analysis'!EG168</f>
        <v>0.89110794103661439</v>
      </c>
      <c r="BO168" s="48">
        <v>10553.3</v>
      </c>
      <c r="BP168" s="18">
        <f>'Investment Analysis'!DU168</f>
        <v>0.15808823529411772</v>
      </c>
      <c r="BQ168" s="15">
        <f>'Investment Analysis'!DS168</f>
        <v>0</v>
      </c>
      <c r="BR168" s="48">
        <v>11994.86</v>
      </c>
      <c r="BS168" s="18">
        <f>'Investment Analysis'!EP168</f>
        <v>0.17789757412398921</v>
      </c>
      <c r="BT168" s="15">
        <f>'Investment Analysis'!EN168</f>
        <v>1.0312984195847534</v>
      </c>
      <c r="BU168" s="48">
        <v>14478.25</v>
      </c>
      <c r="BV168" s="18">
        <f t="shared" si="197"/>
        <v>0.51287185354691078</v>
      </c>
      <c r="BW168" s="15">
        <f>'Investment Analysis'!EU168</f>
        <v>0.16213119450014335</v>
      </c>
      <c r="BX168" s="48">
        <v>22529.81</v>
      </c>
      <c r="BY168" s="18">
        <f t="shared" si="148"/>
        <v>-0.62350949999999994</v>
      </c>
      <c r="BZ168" s="15">
        <f>'Investment Analysis'!FB168</f>
        <v>0</v>
      </c>
      <c r="CA168" s="48">
        <v>20846.650000000001</v>
      </c>
      <c r="CB168" s="18">
        <f t="shared" si="199"/>
        <v>-0.10143749999999993</v>
      </c>
      <c r="CC168" s="15">
        <f>'Investment Analysis'!FI168</f>
        <v>-1.4895057549085908E-2</v>
      </c>
      <c r="CD168" s="48">
        <v>9819.7000000000007</v>
      </c>
      <c r="CE168" s="18">
        <f>'Investment Analysis'!FR168</f>
        <v>0.35781129582736981</v>
      </c>
      <c r="CF168" s="15">
        <f>'Investment Analysis'!FP168</f>
        <v>1.1212590299277605</v>
      </c>
      <c r="CG168" s="48">
        <v>4941.88</v>
      </c>
      <c r="CH168" s="18">
        <f>'Investment Analysis'!FR168</f>
        <v>0.35781129582736981</v>
      </c>
      <c r="CI168" s="15">
        <f>'Investment Analysis'!FW168</f>
        <v>6.1683516982846673E-2</v>
      </c>
      <c r="CJ168" s="48"/>
      <c r="CK168" s="18">
        <f t="shared" si="149"/>
        <v>0</v>
      </c>
      <c r="CL168" s="15">
        <f>'Investment Analysis'!GD168</f>
        <v>0</v>
      </c>
      <c r="CM168" s="48">
        <v>38114.370000000003</v>
      </c>
      <c r="CN168" s="18">
        <f t="shared" si="162"/>
        <v>0.52763006012024061</v>
      </c>
      <c r="CO168" s="15">
        <f>'Investment Analysis'!GT168</f>
        <v>-3.3027522935779763E-2</v>
      </c>
      <c r="CP168" s="48">
        <v>6478</v>
      </c>
      <c r="CQ168" s="18">
        <f t="shared" si="163"/>
        <v>-0.69892593057356511</v>
      </c>
      <c r="CR168" s="15">
        <f>'Investment Analysis'!HG168</f>
        <v>0.819560698837144</v>
      </c>
      <c r="CS168" s="48">
        <v>3840</v>
      </c>
      <c r="CT168" s="18">
        <f t="shared" si="164"/>
        <v>-0.83007044995928769</v>
      </c>
      <c r="CU168" s="15">
        <f>'Investment Analysis'!HN168</f>
        <v>24.91532258064516</v>
      </c>
      <c r="CV168" s="48">
        <v>9647</v>
      </c>
      <c r="CW168" s="18">
        <f t="shared" si="165"/>
        <v>-0.66513355433292254</v>
      </c>
      <c r="CX168" s="15">
        <f>'Investment Analysis'!IB168</f>
        <v>0.65627950897072707</v>
      </c>
      <c r="CY168" s="48">
        <v>11646.8</v>
      </c>
      <c r="CZ168" s="18">
        <f t="shared" si="166"/>
        <v>-0.34879507967570594</v>
      </c>
      <c r="DA168" s="15">
        <f>'Investment Analysis'!II168</f>
        <v>0.66382857142857155</v>
      </c>
      <c r="DB168" s="48">
        <v>6677.25</v>
      </c>
      <c r="DC168" s="18">
        <f t="shared" si="167"/>
        <v>0.18448711694531908</v>
      </c>
      <c r="DD168" s="15">
        <f>'Investment Analysis'!IP168</f>
        <v>4.2155828939660216</v>
      </c>
      <c r="DE168" s="48">
        <v>21141</v>
      </c>
      <c r="DF168" s="18">
        <f>'Investment Analysis'!IY168</f>
        <v>0.37127845884413307</v>
      </c>
      <c r="DG168" s="15">
        <f>'Investment Analysis'!IW168</f>
        <v>2.8613698630136986</v>
      </c>
      <c r="DH168" s="48">
        <v>22431.599999999999</v>
      </c>
      <c r="DI168" s="18">
        <f t="shared" si="168"/>
        <v>2.4663740882680179</v>
      </c>
      <c r="DJ168" s="15">
        <f>'Investment Analysis'!JD168</f>
        <v>0.51237864077669915</v>
      </c>
      <c r="DK168" s="48">
        <v>25286</v>
      </c>
      <c r="DL168" s="18">
        <f t="shared" si="169"/>
        <v>0.11152138555540902</v>
      </c>
      <c r="DM168" s="15">
        <f>'Investment Analysis'!JK168</f>
        <v>0.24350242199218086</v>
      </c>
      <c r="DN168" s="48">
        <v>1085.3</v>
      </c>
      <c r="DO168" s="18">
        <f t="shared" si="170"/>
        <v>-1.1044638748274693E-3</v>
      </c>
      <c r="DP168" s="15">
        <f>'Investment Analysis'!HU168</f>
        <v>1.9815934065934064</v>
      </c>
      <c r="DQ168" s="48">
        <v>1990.25</v>
      </c>
      <c r="DR168" s="18">
        <f t="shared" si="171"/>
        <v>-0.93284123502615146</v>
      </c>
      <c r="DS168" s="15">
        <f>'Investment Analysis'!JR168</f>
        <v>-0.19824531803610596</v>
      </c>
      <c r="DT168" s="48">
        <v>20274</v>
      </c>
      <c r="DU168" s="18">
        <f t="shared" si="191"/>
        <v>6.7642134387351778</v>
      </c>
      <c r="DV168" s="15">
        <f>'Investment Analysis'!JY168</f>
        <v>-0.2411067193675889</v>
      </c>
      <c r="DW168" s="48">
        <v>14238</v>
      </c>
      <c r="DX168" s="18">
        <f t="shared" si="172"/>
        <v>4.4147843942505136E-2</v>
      </c>
      <c r="DY168" s="15">
        <f>'Investment Analysis'!KF168</f>
        <v>4.4147843942505101E-2</v>
      </c>
      <c r="DZ168" s="48">
        <v>5302</v>
      </c>
      <c r="EA168" s="18">
        <f t="shared" si="173"/>
        <v>-0.73503248375812091</v>
      </c>
      <c r="EB168" s="15">
        <f>'Investment Analysis'!KM168</f>
        <v>4.0232227488151651</v>
      </c>
      <c r="EC168" s="48">
        <v>8255</v>
      </c>
      <c r="ED168" s="18">
        <f>'Investment Analysis'!KV168</f>
        <v>0.87128712871287117</v>
      </c>
      <c r="EE168" s="15">
        <f>'Investment Analysis'!KT168</f>
        <v>-0.27862595419847336</v>
      </c>
      <c r="EF168" s="48">
        <v>23103</v>
      </c>
      <c r="EG168" s="18">
        <f t="shared" si="174"/>
        <v>-2.9856386999244141E-2</v>
      </c>
      <c r="EH168" s="15">
        <f>'Investment Analysis'!LH168</f>
        <v>0.43287747697460244</v>
      </c>
      <c r="EI168" s="48">
        <v>8754.85</v>
      </c>
      <c r="EJ168" s="18">
        <f>'Investment Analysis'!LQ168</f>
        <v>0.72215829177854507</v>
      </c>
      <c r="EK168" s="15">
        <f>'Investment Analysis'!LO168</f>
        <v>0.53931428571428564</v>
      </c>
      <c r="EL168" s="48">
        <v>28620</v>
      </c>
      <c r="EM168" s="18" t="e">
        <f t="shared" si="190"/>
        <v>#DIV/0!</v>
      </c>
      <c r="EN168" s="15">
        <f>'Investment Analysis'!LX168</f>
        <v>1.0627027027027025</v>
      </c>
      <c r="EO168" s="48">
        <v>15635</v>
      </c>
      <c r="EP168" s="68">
        <f t="shared" si="198"/>
        <v>3.5348314606741571</v>
      </c>
      <c r="EQ168" s="15">
        <f>'Investment Analysis'!MC168</f>
        <v>-0.38966292134831459</v>
      </c>
      <c r="ER168" s="48">
        <v>4500</v>
      </c>
      <c r="ES168" s="18">
        <f>'Investment Analysis'!LX168</f>
        <v>1.0627027027027025</v>
      </c>
      <c r="ET168" s="15">
        <f>'Investment Analysis'!LA168</f>
        <v>-0.38134297233421388</v>
      </c>
      <c r="EU168" s="48">
        <v>43270.5</v>
      </c>
      <c r="EV168" s="18">
        <f>'Investment Analysis'!ML168</f>
        <v>2.135657089024964</v>
      </c>
      <c r="EW168" s="15">
        <f>'Investment Analysis'!MJ168</f>
        <v>7.9716981132075464</v>
      </c>
      <c r="EX168" s="48">
        <v>85869</v>
      </c>
      <c r="EY168" s="18">
        <f t="shared" si="175"/>
        <v>0.29912629070691027</v>
      </c>
      <c r="EZ168" s="15">
        <f>'Investment Analysis'!MQ168</f>
        <v>0.29912629070691021</v>
      </c>
      <c r="FA168" s="48">
        <v>13632</v>
      </c>
      <c r="FB168" s="18">
        <f t="shared" si="176"/>
        <v>-0.11365409622886866</v>
      </c>
      <c r="FC168" s="15">
        <f>'Investment Analysis'!MX168</f>
        <v>-0.18351701006229046</v>
      </c>
      <c r="FD168" s="48">
        <v>18650.8</v>
      </c>
      <c r="FE168" s="18">
        <f t="shared" si="177"/>
        <v>0.17509041192555336</v>
      </c>
      <c r="FF168" s="15">
        <f>'Investment Analysis'!NE168</f>
        <v>0.96678231342732712</v>
      </c>
      <c r="FG168" s="48">
        <v>13680</v>
      </c>
      <c r="FH168" s="18">
        <f t="shared" si="178"/>
        <v>0.27303182579564489</v>
      </c>
      <c r="FI168" s="15">
        <f>'Investment Analysis'!NL168</f>
        <v>-0.93965859468042878</v>
      </c>
      <c r="FJ168" s="48">
        <v>42321.3</v>
      </c>
      <c r="FK168" s="18">
        <f t="shared" si="179"/>
        <v>1.2220104586693548</v>
      </c>
      <c r="FL168" s="15">
        <f>'Investment Analysis'!NS168</f>
        <v>3.6064000000000003</v>
      </c>
      <c r="FM168" s="48">
        <v>2989.8</v>
      </c>
      <c r="FN168" s="18">
        <f t="shared" si="180"/>
        <v>-0.882190690471781</v>
      </c>
      <c r="FO168" s="15">
        <f>'Investment Analysis'!NZ168</f>
        <v>0.13404642694583524</v>
      </c>
      <c r="FP168" s="48">
        <v>27900</v>
      </c>
      <c r="FQ168" s="18">
        <f t="shared" si="181"/>
        <v>0.49197860962566847</v>
      </c>
      <c r="FR168" s="15">
        <f>'Investment Analysis'!OG168</f>
        <v>-0.98763681481809729</v>
      </c>
      <c r="FS168" s="48">
        <v>52797</v>
      </c>
      <c r="FT168" s="18">
        <f t="shared" si="182"/>
        <v>1.0730924404393791</v>
      </c>
      <c r="FU168" s="15">
        <f>'Investment Analysis'!ON168</f>
        <v>3.1458186101295644</v>
      </c>
      <c r="FV168" s="48">
        <v>9340</v>
      </c>
      <c r="FW168" s="18">
        <f t="shared" si="183"/>
        <v>-0.39350649350649353</v>
      </c>
      <c r="FX168" s="15">
        <f>'Investment Analysis'!OU168</f>
        <v>-0.39350649350649353</v>
      </c>
      <c r="FY168" s="48">
        <v>19573.75</v>
      </c>
      <c r="FZ168" s="18">
        <f t="shared" si="184"/>
        <v>6.5383045312287391E-2</v>
      </c>
      <c r="GA168" s="15">
        <f>'Investment Analysis'!PB168</f>
        <v>3.8181538461538462</v>
      </c>
      <c r="GB168" s="48">
        <v>20711.25</v>
      </c>
      <c r="GC168" s="18">
        <f>'Investment Analysis'!PK168</f>
        <v>0.32047052072873322</v>
      </c>
      <c r="GD168" s="15">
        <f>'Investment Analysis'!PI168</f>
        <v>-0.20692130959218843</v>
      </c>
      <c r="GE168" s="48">
        <v>10236</v>
      </c>
      <c r="GF168" s="18">
        <f>'Investment Analysis'!PY168</f>
        <v>0.66276803118908378</v>
      </c>
      <c r="GG168" s="15">
        <f>'Investment Analysis'!PW168</f>
        <v>-2.1788990825688217E-2</v>
      </c>
      <c r="GH168" s="48">
        <v>22105.3</v>
      </c>
      <c r="GI168" s="18">
        <f>'Investment Analysis'!QF168</f>
        <v>0.35303014498800456</v>
      </c>
      <c r="GJ168" s="15">
        <f>'Investment Analysis'!QD168</f>
        <v>-0.23106790361302937</v>
      </c>
      <c r="GK168" s="48">
        <v>34640</v>
      </c>
      <c r="GL168" s="18">
        <f>'Investment Analysis'!QM168</f>
        <v>0.4</v>
      </c>
      <c r="GM168" s="15">
        <f>'Investment Analysis'!QK168</f>
        <v>-0.27490039840637442</v>
      </c>
      <c r="GN168" s="48">
        <v>12843</v>
      </c>
      <c r="GO168" s="18">
        <f>'Investment Analysis'!QT168</f>
        <v>0.24303135888501734</v>
      </c>
      <c r="GP168" s="15">
        <f>'Investment Analysis'!QR168</f>
        <v>-0.98260562178502653</v>
      </c>
      <c r="GQ168" s="48">
        <v>5128.2</v>
      </c>
      <c r="GR168" s="18">
        <f>'Investment Analysis'!RA168</f>
        <v>9.1540662035144979E-2</v>
      </c>
      <c r="GS168" s="15">
        <f>'Investment Analysis'!QY168</f>
        <v>-0.24334277620396602</v>
      </c>
      <c r="GT168" s="48"/>
      <c r="GU168" s="18">
        <f>'Investment Analysis'!RH168</f>
        <v>0.61858585858585868</v>
      </c>
      <c r="GV168" s="15">
        <f>'Investment Analysis'!RF168</f>
        <v>-0.1345863037373082</v>
      </c>
      <c r="GW168" s="48">
        <v>11430</v>
      </c>
      <c r="GX168" s="18">
        <f>'Investment Analysis'!RO168</f>
        <v>0.16205774705164699</v>
      </c>
      <c r="GY168" s="15">
        <f>'Investment Analysis'!RM168</f>
        <v>6.0395212913999352E-2</v>
      </c>
      <c r="GZ168" s="48">
        <v>3200</v>
      </c>
      <c r="HA168" s="18">
        <f>'Investment Analysis'!RV168</f>
        <v>-0.23224568138195778</v>
      </c>
      <c r="HB168" s="15">
        <f>'Investment Analysis'!RT168</f>
        <v>9.2896174863387942E-2</v>
      </c>
      <c r="HC168" s="48">
        <v>23401.5</v>
      </c>
      <c r="HD168" s="18">
        <f>'Investment Analysis'!SC168</f>
        <v>1.0628057649081053</v>
      </c>
      <c r="HE168" s="15">
        <f>'Investment Analysis'!SA168</f>
        <v>0.17247858109123695</v>
      </c>
      <c r="HF168" s="48">
        <v>7380</v>
      </c>
      <c r="HG168" s="18">
        <f>'Investment Analysis'!SJ168</f>
        <v>-3.2765399737876802E-2</v>
      </c>
      <c r="HH168" s="15">
        <f>'Investment Analysis'!SH168</f>
        <v>0.18079999999999999</v>
      </c>
      <c r="HI168" s="48">
        <v>5280</v>
      </c>
      <c r="HJ168" s="18">
        <f>'Investment Analysis'!SM168</f>
        <v>4.7619047619047658E-2</v>
      </c>
      <c r="HK168" s="15">
        <f>'Investment Analysis'!SK168</f>
        <v>0</v>
      </c>
      <c r="HL168" s="48">
        <v>11295</v>
      </c>
      <c r="HM168" s="18">
        <f>'Investment Analysis'!SP168</f>
        <v>0</v>
      </c>
      <c r="HN168" s="15">
        <f>'Investment Analysis'!SN168</f>
        <v>4.8924383297381323E-2</v>
      </c>
      <c r="HO168" s="48">
        <v>17383.349999999999</v>
      </c>
      <c r="HP168" s="18">
        <f>'Investment Analysis'!TE168</f>
        <v>3.3698717948717949</v>
      </c>
      <c r="HQ168" s="15">
        <f>'Investment Analysis'!TC168</f>
        <v>0.68863017091899936</v>
      </c>
      <c r="HR168" s="48">
        <v>7161.75</v>
      </c>
      <c r="HS168" s="18">
        <f>'Investment Analysis'!TL168</f>
        <v>0.41592920353982288</v>
      </c>
      <c r="HT168" s="15">
        <f>'Investment Analysis'!TJ168</f>
        <v>9.090909090909087E-2</v>
      </c>
      <c r="HU168" s="48">
        <v>19320</v>
      </c>
      <c r="HV168" s="18">
        <f>'Investment Analysis'!TS168</f>
        <v>1.7136134453781513</v>
      </c>
      <c r="HW168" s="15">
        <f>'Investment Analysis'!TQ168</f>
        <v>0.17671066152624035</v>
      </c>
      <c r="HX168" s="48"/>
      <c r="HY168" s="18">
        <f>'Investment Analysis'!TZ168</f>
        <v>0.92397660818713456</v>
      </c>
      <c r="HZ168" s="15">
        <f>'Investment Analysis'!TX168</f>
        <v>-0.25396825396825401</v>
      </c>
      <c r="IA168" s="48"/>
      <c r="IB168" s="18">
        <f>'Investment Analysis'!UG168</f>
        <v>0</v>
      </c>
      <c r="IC168" s="15">
        <f>'Investment Analysis'!UE168</f>
        <v>0</v>
      </c>
      <c r="ID168" s="48"/>
      <c r="IE168" s="18">
        <f>'Investment Analysis'!UN168</f>
        <v>0</v>
      </c>
      <c r="IF168" s="15">
        <f>'Investment Analysis'!UL168</f>
        <v>0</v>
      </c>
      <c r="IG168" s="48"/>
      <c r="IH168" s="18">
        <f>'Investment Analysis'!UU168</f>
        <v>0</v>
      </c>
      <c r="II168" s="15">
        <f>'Investment Analysis'!US168</f>
        <v>0</v>
      </c>
      <c r="IJ168" s="48"/>
      <c r="IK168" s="18">
        <f>'Investment Analysis'!VB168</f>
        <v>0</v>
      </c>
      <c r="IL168" s="15">
        <f>'Investment Analysis'!UZ168</f>
        <v>0</v>
      </c>
      <c r="IM168" s="48"/>
      <c r="IN168" s="18">
        <f>'Investment Analysis'!VI168</f>
        <v>0</v>
      </c>
      <c r="IO168" s="15">
        <f>'Investment Analysis'!VG168</f>
        <v>0</v>
      </c>
      <c r="IP168" s="18"/>
      <c r="IQ168" s="18"/>
      <c r="IR168" s="18"/>
      <c r="IS168" s="108">
        <f t="shared" si="188"/>
        <v>3850.3000000005122</v>
      </c>
      <c r="IT168" s="48">
        <f t="shared" si="189"/>
        <v>1178972.6100000003</v>
      </c>
      <c r="IU168" s="101">
        <f t="shared" si="185"/>
        <v>0</v>
      </c>
      <c r="IV168" s="101"/>
      <c r="IW168" s="15">
        <f t="shared" si="186"/>
        <v>0.1363489232429364</v>
      </c>
      <c r="IX168" s="113">
        <f t="shared" si="187"/>
        <v>141463.28000000038</v>
      </c>
      <c r="IY168" s="21">
        <f t="shared" si="200"/>
        <v>0.43543106626032413</v>
      </c>
      <c r="IZ168" s="173">
        <f t="shared" si="201"/>
        <v>359819.72000000032</v>
      </c>
    </row>
    <row r="169" spans="1:260" x14ac:dyDescent="0.2">
      <c r="A169" s="3">
        <f>'Investment Analysis'!A169</f>
        <v>45890</v>
      </c>
      <c r="B169" s="4">
        <f>'Investment Analysis'!B169</f>
        <v>45890</v>
      </c>
      <c r="C169" s="27">
        <f>'Investment Analysis'!C169</f>
        <v>44785.5</v>
      </c>
      <c r="D169" s="14">
        <f>'Investment Analysis'!D169</f>
        <v>-152.80999999999767</v>
      </c>
      <c r="E169" s="15">
        <f>'Investment Analysis'!E169</f>
        <v>-3.4004394023717777E-3</v>
      </c>
      <c r="F169" s="13">
        <f>'Investment Analysis'!G169</f>
        <v>6370.17</v>
      </c>
      <c r="G169" s="14">
        <f>'Investment Analysis'!H169</f>
        <v>-25.609999999999673</v>
      </c>
      <c r="H169" s="15">
        <f>'Investment Analysis'!I169</f>
        <v>-4.0042027712022107E-3</v>
      </c>
      <c r="I169" s="13">
        <f>'Investment Analysis'!K169</f>
        <v>21100.31</v>
      </c>
      <c r="J169" s="14">
        <f>'Investment Analysis'!L169</f>
        <v>-72.549999999999272</v>
      </c>
      <c r="K169" s="15">
        <f>'Investment Analysis'!M169</f>
        <v>-3.4265564500969292E-3</v>
      </c>
      <c r="L169" s="41">
        <f>'Investment Analysis'!T169</f>
        <v>270.83887970752056</v>
      </c>
      <c r="M169" s="21">
        <f>'Investment Analysis'!V169</f>
        <v>-1.6785052664741926E-3</v>
      </c>
      <c r="N169" s="21">
        <f>'Investment Analysis'!W169</f>
        <v>4.6843555021836208E-2</v>
      </c>
      <c r="P169" s="48">
        <f>'Investment Analysis'!Y169</f>
        <v>144551.31</v>
      </c>
      <c r="Q169" s="18"/>
      <c r="R169" s="83"/>
      <c r="S169" s="48">
        <v>4628.09</v>
      </c>
      <c r="T169" s="18">
        <f>'Investment Analysis'!AH169</f>
        <v>8.1877008407800433E-2</v>
      </c>
      <c r="U169" s="15">
        <f>'Investment Analysis'!AF169</f>
        <v>0.49159434363051524</v>
      </c>
      <c r="V169" s="48">
        <v>7383.28</v>
      </c>
      <c r="W169" s="18">
        <f>'Investment Analysis'!AO169</f>
        <v>0.13171659533999047</v>
      </c>
      <c r="X169" s="15">
        <f>'Investment Analysis'!AM169</f>
        <v>0.2795698924731182</v>
      </c>
      <c r="Y169" s="48">
        <v>10145.35</v>
      </c>
      <c r="Z169" s="18">
        <f t="shared" si="161"/>
        <v>1.6975741780272689E-2</v>
      </c>
      <c r="AA169" s="15">
        <f>'Investment Analysis'!GM169</f>
        <v>8.412698412698412E-2</v>
      </c>
      <c r="AB169" s="48">
        <v>2689.75</v>
      </c>
      <c r="AC169" s="18">
        <f t="shared" si="192"/>
        <v>4.8917574164476152</v>
      </c>
      <c r="AD169" s="15">
        <f>'Investment Analysis'!AT169</f>
        <v>0.34452808338158653</v>
      </c>
      <c r="AE169" s="48">
        <v>11688.03</v>
      </c>
      <c r="AF169" s="18">
        <f>'Investment Analysis'!BC169</f>
        <v>8.5116802977618866E-2</v>
      </c>
      <c r="AG169" s="15">
        <f>'Investment Analysis'!BA169</f>
        <v>0.65227442207307984</v>
      </c>
      <c r="AH169" s="48"/>
      <c r="AI169" s="18">
        <f t="shared" si="193"/>
        <v>0</v>
      </c>
      <c r="AJ169" s="15">
        <f>'Investment Analysis'!BH169</f>
        <v>0</v>
      </c>
      <c r="AK169" s="48">
        <v>5262.2</v>
      </c>
      <c r="AL169" s="18">
        <f t="shared" si="194"/>
        <v>2.1874707564335849</v>
      </c>
      <c r="AM169" s="15">
        <f>'Investment Analysis'!BO169</f>
        <v>0.25900976759851807</v>
      </c>
      <c r="AN169" s="48">
        <v>5892.66</v>
      </c>
      <c r="AO169" s="18">
        <f t="shared" si="154"/>
        <v>6.7354870689655177</v>
      </c>
      <c r="AP169" s="15">
        <f>'Investment Analysis'!BV169</f>
        <v>0.16666666666666669</v>
      </c>
      <c r="AQ169" s="48">
        <v>5181.87</v>
      </c>
      <c r="AR169" s="18">
        <f t="shared" si="155"/>
        <v>2.8363739999999997</v>
      </c>
      <c r="AS169" s="15">
        <f>'Investment Analysis'!CC169</f>
        <v>0</v>
      </c>
      <c r="AT169" s="48">
        <v>4881.2299999999996</v>
      </c>
      <c r="AU169" s="18">
        <f>'Investment Analysis'!CL169</f>
        <v>-0.13736903376018622</v>
      </c>
      <c r="AV169" s="15">
        <f>'Investment Analysis'!CJ169</f>
        <v>-1.9517036056897117E-2</v>
      </c>
      <c r="AW169" s="48">
        <v>18032.759999999998</v>
      </c>
      <c r="AX169" s="18">
        <f t="shared" si="195"/>
        <v>4.1041417658369196E-2</v>
      </c>
      <c r="AY169" s="15">
        <f>'Investment Analysis'!CQ169</f>
        <v>7.1474154435226492E-2</v>
      </c>
      <c r="AZ169" s="48">
        <v>16189.44</v>
      </c>
      <c r="BA169" s="18">
        <f>'Investment Analysis'!CZ169</f>
        <v>3.0042918454935553E-2</v>
      </c>
      <c r="BB169" s="15">
        <f>'Investment Analysis'!CX169</f>
        <v>0.19440124416796267</v>
      </c>
      <c r="BC169" s="48">
        <v>9613.16</v>
      </c>
      <c r="BD169" s="18">
        <f t="shared" si="196"/>
        <v>2.9451409222189029</v>
      </c>
      <c r="BE169" s="15">
        <f>'Investment Analysis'!DE169</f>
        <v>-4.5724737082761771E-2</v>
      </c>
      <c r="BF169" s="48">
        <v>4675.6099999999997</v>
      </c>
      <c r="BG169" s="18">
        <f>'Investment Analysis'!DN169</f>
        <v>0.19331119544592046</v>
      </c>
      <c r="BH169" s="15">
        <f>'Investment Analysis'!DL169</f>
        <v>0.13952434881087211</v>
      </c>
      <c r="BI169" s="48">
        <v>2775.33</v>
      </c>
      <c r="BJ169" s="18">
        <f>'Investment Analysis'!EB169</f>
        <v>0.10128473259635497</v>
      </c>
      <c r="BK169" s="15">
        <f>'Investment Analysis'!DZ169</f>
        <v>0.96691568836712927</v>
      </c>
      <c r="BL169" s="48">
        <v>11612.62</v>
      </c>
      <c r="BM169" s="18">
        <f>'Investment Analysis'!EI169</f>
        <v>7.3752711496746171E-2</v>
      </c>
      <c r="BN169" s="15">
        <f>'Investment Analysis'!EG169</f>
        <v>0.88302425106990012</v>
      </c>
      <c r="BO169" s="48">
        <v>10553.3</v>
      </c>
      <c r="BP169" s="18">
        <f>'Investment Analysis'!DU169</f>
        <v>0.15808823529411772</v>
      </c>
      <c r="BQ169" s="15">
        <f>'Investment Analysis'!DS169</f>
        <v>0</v>
      </c>
      <c r="BR169" s="48">
        <v>11944.54</v>
      </c>
      <c r="BS169" s="18">
        <f>'Investment Analysis'!EP169</f>
        <v>0.17295597484276742</v>
      </c>
      <c r="BT169" s="15">
        <f>'Investment Analysis'!EN169</f>
        <v>1.0227765726681128</v>
      </c>
      <c r="BU169" s="48">
        <v>14406.88</v>
      </c>
      <c r="BV169" s="18">
        <f t="shared" si="197"/>
        <v>0.50806838067034577</v>
      </c>
      <c r="BW169" s="15">
        <f>'Investment Analysis'!EU169</f>
        <v>0.15640217702663997</v>
      </c>
      <c r="BX169" s="48">
        <v>22979.32</v>
      </c>
      <c r="BY169" s="18">
        <f t="shared" si="148"/>
        <v>-0.60103400000000007</v>
      </c>
      <c r="BZ169" s="15">
        <f>'Investment Analysis'!FB169</f>
        <v>0</v>
      </c>
      <c r="CA169" s="48">
        <v>21004.26</v>
      </c>
      <c r="CB169" s="18">
        <f t="shared" si="199"/>
        <v>-9.4643965517241455E-2</v>
      </c>
      <c r="CC169" s="15">
        <f>'Investment Analysis'!FI169</f>
        <v>-7.4475287745429542E-3</v>
      </c>
      <c r="CD169" s="48">
        <v>9789.51</v>
      </c>
      <c r="CE169" s="18">
        <f>'Investment Analysis'!FR169</f>
        <v>8.88472971485193E-2</v>
      </c>
      <c r="CF169" s="15">
        <f>'Investment Analysis'!FP169</f>
        <v>0.70106639146886829</v>
      </c>
      <c r="CG169" s="48">
        <v>4928.66</v>
      </c>
      <c r="CH169" s="18">
        <f>'Investment Analysis'!FR169</f>
        <v>8.88472971485193E-2</v>
      </c>
      <c r="CI169" s="15">
        <f>'Investment Analysis'!FW169</f>
        <v>5.8843576053618001E-2</v>
      </c>
      <c r="CJ169" s="48"/>
      <c r="CK169" s="18">
        <f t="shared" si="149"/>
        <v>0</v>
      </c>
      <c r="CL169" s="15">
        <f>'Investment Analysis'!GD169</f>
        <v>0</v>
      </c>
      <c r="CM169" s="48">
        <v>37951.99</v>
      </c>
      <c r="CN169" s="18">
        <f t="shared" si="162"/>
        <v>0.52112184368737469</v>
      </c>
      <c r="CO169" s="15">
        <f>'Investment Analysis'!GT169</f>
        <v>-3.3761467889908317E-2</v>
      </c>
      <c r="CP169" s="48">
        <v>6402.2</v>
      </c>
      <c r="CQ169" s="18">
        <f t="shared" si="163"/>
        <v>-0.70244884111115757</v>
      </c>
      <c r="CR169" s="15">
        <f>'Investment Analysis'!HG169</f>
        <v>0.79826976012583584</v>
      </c>
      <c r="CS169" s="48">
        <v>3910</v>
      </c>
      <c r="CT169" s="18">
        <f t="shared" si="164"/>
        <v>-0.82697277587000384</v>
      </c>
      <c r="CU169" s="15">
        <f>'Investment Analysis'!HN169</f>
        <v>25.120967741935488</v>
      </c>
      <c r="CV169" s="48">
        <v>9623.9</v>
      </c>
      <c r="CW169" s="18">
        <f t="shared" si="165"/>
        <v>-0.6659354010101185</v>
      </c>
      <c r="CX169" s="15">
        <f>'Investment Analysis'!IB169</f>
        <v>0.65231350330500448</v>
      </c>
      <c r="CY169" s="48">
        <v>11584</v>
      </c>
      <c r="CZ169" s="18">
        <f t="shared" si="166"/>
        <v>-0.35230640201285995</v>
      </c>
      <c r="DA169" s="15">
        <f>'Investment Analysis'!II169</f>
        <v>0.65485714285714303</v>
      </c>
      <c r="DB169" s="48">
        <v>6662</v>
      </c>
      <c r="DC169" s="18">
        <f t="shared" si="167"/>
        <v>0.18178189720164975</v>
      </c>
      <c r="DD169" s="15">
        <f>'Investment Analysis'!IP169</f>
        <v>4.2036711579769577</v>
      </c>
      <c r="DE169" s="48">
        <v>21429</v>
      </c>
      <c r="DF169" s="18">
        <f>'Investment Analysis'!IY169</f>
        <v>0.38995913601868082</v>
      </c>
      <c r="DG169" s="15">
        <f>'Investment Analysis'!IW169</f>
        <v>2.9139726027397264</v>
      </c>
      <c r="DH169" s="48">
        <v>22173</v>
      </c>
      <c r="DI169" s="18">
        <f t="shared" si="168"/>
        <v>2.4264124119174189</v>
      </c>
      <c r="DJ169" s="15">
        <f>'Investment Analysis'!JD169</f>
        <v>0.494943365695793</v>
      </c>
      <c r="DK169" s="48">
        <v>25212</v>
      </c>
      <c r="DL169" s="18">
        <f t="shared" si="169"/>
        <v>0.10826849531847554</v>
      </c>
      <c r="DM169" s="15">
        <f>'Investment Analysis'!JK169</f>
        <v>0.23986328653273994</v>
      </c>
      <c r="DN169" s="48">
        <v>1092.3</v>
      </c>
      <c r="DO169" s="18">
        <f t="shared" si="170"/>
        <v>5.3382420616658582E-3</v>
      </c>
      <c r="DP169" s="15">
        <f>'Investment Analysis'!HU169</f>
        <v>2.0008241758241763</v>
      </c>
      <c r="DQ169" s="48">
        <v>1943.75</v>
      </c>
      <c r="DR169" s="18">
        <f t="shared" si="171"/>
        <v>-0.93441032562847981</v>
      </c>
      <c r="DS169" s="15">
        <f>'Investment Analysis'!JR169</f>
        <v>-0.17732411000506165</v>
      </c>
      <c r="DT169" s="48">
        <v>20094</v>
      </c>
      <c r="DU169" s="18">
        <f t="shared" si="191"/>
        <v>6.6930671936758888</v>
      </c>
      <c r="DV169" s="15">
        <f>'Investment Analysis'!JY169</f>
        <v>-0.22924901185770746</v>
      </c>
      <c r="DW169" s="48">
        <v>14441</v>
      </c>
      <c r="DX169" s="18">
        <f t="shared" si="172"/>
        <v>5.9034907597535935E-2</v>
      </c>
      <c r="DY169" s="15">
        <f>'Investment Analysis'!KF169</f>
        <v>5.9034907597535859E-2</v>
      </c>
      <c r="DZ169" s="48">
        <v>5556</v>
      </c>
      <c r="EA169" s="18">
        <f t="shared" si="173"/>
        <v>-0.7223388305847076</v>
      </c>
      <c r="EB169" s="15">
        <f>'Investment Analysis'!KM169</f>
        <v>4.2540284360189569</v>
      </c>
      <c r="EC169" s="48">
        <v>8710</v>
      </c>
      <c r="ED169" s="18">
        <f>'Investment Analysis'!KV169</f>
        <v>0.89108910891089099</v>
      </c>
      <c r="EE169" s="15">
        <f>'Investment Analysis'!KT169</f>
        <v>-0.2709923664122138</v>
      </c>
      <c r="EF169" s="48">
        <v>23422.5</v>
      </c>
      <c r="EG169" s="18">
        <f t="shared" si="174"/>
        <v>-1.6439909297052153E-2</v>
      </c>
      <c r="EH169" s="15">
        <f>'Investment Analysis'!LH169</f>
        <v>0.45269327379291097</v>
      </c>
      <c r="EI169" s="48">
        <v>8862.1</v>
      </c>
      <c r="EJ169" s="18">
        <f>'Investment Analysis'!LQ169</f>
        <v>0.74325533819204725</v>
      </c>
      <c r="EK169" s="15">
        <f>'Investment Analysis'!LO169</f>
        <v>0.55817142857142865</v>
      </c>
      <c r="EL169" s="48">
        <v>29265</v>
      </c>
      <c r="EM169" s="18" t="e">
        <f t="shared" si="190"/>
        <v>#DIV/0!</v>
      </c>
      <c r="EN169" s="15">
        <f>'Investment Analysis'!LX169</f>
        <v>1.1091891891891894</v>
      </c>
      <c r="EO169" s="48">
        <v>16020</v>
      </c>
      <c r="EP169" s="68">
        <f t="shared" si="198"/>
        <v>3.6501872659176029</v>
      </c>
      <c r="EQ169" s="15">
        <f>'Investment Analysis'!MC169</f>
        <v>-0.37033707865168541</v>
      </c>
      <c r="ER169" s="48">
        <v>4490</v>
      </c>
      <c r="ES169" s="18">
        <f>'Investment Analysis'!LX169</f>
        <v>1.1091891891891894</v>
      </c>
      <c r="ET169" s="15">
        <f>'Investment Analysis'!LA169</f>
        <v>-0.38968441540386495</v>
      </c>
      <c r="EU169" s="48">
        <v>43673.5</v>
      </c>
      <c r="EV169" s="18">
        <f>'Investment Analysis'!ML169</f>
        <v>2.1648610456900608</v>
      </c>
      <c r="EW169" s="15">
        <f>'Investment Analysis'!MJ169</f>
        <v>8.0552560646900258</v>
      </c>
      <c r="EX169" s="48">
        <v>86803.5</v>
      </c>
      <c r="EY169" s="18">
        <f t="shared" si="175"/>
        <v>0.31326449563145353</v>
      </c>
      <c r="EZ169" s="15">
        <f>'Investment Analysis'!MQ169</f>
        <v>0.31326449563145348</v>
      </c>
      <c r="FA169" s="48">
        <v>14296</v>
      </c>
      <c r="FB169" s="18">
        <f t="shared" si="176"/>
        <v>-7.0481144343302993E-2</v>
      </c>
      <c r="FC169" s="15">
        <f>'Investment Analysis'!MX169</f>
        <v>-0.14374700527072351</v>
      </c>
      <c r="FD169" s="48">
        <v>18809.7</v>
      </c>
      <c r="FE169" s="18">
        <f t="shared" si="177"/>
        <v>0.18510187880391635</v>
      </c>
      <c r="FF169" s="15">
        <f>'Investment Analysis'!NE169</f>
        <v>0.98353879087620866</v>
      </c>
      <c r="FG169" s="48">
        <v>13842</v>
      </c>
      <c r="FH169" s="18">
        <f t="shared" si="178"/>
        <v>0.28810720268006701</v>
      </c>
      <c r="FI169" s="15">
        <f>'Investment Analysis'!NL169</f>
        <v>-0.93894402540690747</v>
      </c>
      <c r="FJ169" s="48">
        <v>42420</v>
      </c>
      <c r="FK169" s="18">
        <f t="shared" si="179"/>
        <v>1.2271925403225805</v>
      </c>
      <c r="FL169" s="15">
        <f>'Investment Analysis'!NS169</f>
        <v>3.617142857142857</v>
      </c>
      <c r="FM169" s="48">
        <v>2996.25</v>
      </c>
      <c r="FN169" s="18">
        <f t="shared" si="180"/>
        <v>-0.8819365363322208</v>
      </c>
      <c r="FO169" s="15">
        <f>'Investment Analysis'!NZ169</f>
        <v>0.13649294492489764</v>
      </c>
      <c r="FP169" s="48">
        <v>27600</v>
      </c>
      <c r="FQ169" s="18">
        <f t="shared" si="181"/>
        <v>0.47593582887700536</v>
      </c>
      <c r="FR169" s="15">
        <f>'Investment Analysis'!OG169</f>
        <v>-0.98776975229317143</v>
      </c>
      <c r="FS169" s="48">
        <v>53184</v>
      </c>
      <c r="FT169" s="18">
        <f t="shared" si="182"/>
        <v>1.0882881291044557</v>
      </c>
      <c r="FU169" s="15">
        <f>'Investment Analysis'!ON169</f>
        <v>3.1762073027090687</v>
      </c>
      <c r="FV169" s="48">
        <v>9900</v>
      </c>
      <c r="FW169" s="18">
        <f t="shared" si="183"/>
        <v>-0.35714285714285715</v>
      </c>
      <c r="FX169" s="15">
        <f>'Investment Analysis'!OU169</f>
        <v>-0.35714285714285715</v>
      </c>
      <c r="FY169" s="48">
        <v>19540</v>
      </c>
      <c r="FZ169" s="18">
        <f t="shared" si="184"/>
        <v>6.3546060688529055E-2</v>
      </c>
      <c r="GA169" s="15">
        <f>'Investment Analysis'!PB169</f>
        <v>3.8098461538461534</v>
      </c>
      <c r="GB169" s="48">
        <v>20708.25</v>
      </c>
      <c r="GC169" s="18">
        <f>'Investment Analysis'!PK169</f>
        <v>0.32027925213981745</v>
      </c>
      <c r="GD169" s="15">
        <f>'Investment Analysis'!PI169</f>
        <v>-0.20703618609994251</v>
      </c>
      <c r="GE169" s="48">
        <v>11280</v>
      </c>
      <c r="GF169" s="18">
        <f>'Investment Analysis'!PY169</f>
        <v>0.83235867446393774</v>
      </c>
      <c r="GG169" s="15">
        <f>'Investment Analysis'!PW169</f>
        <v>7.7981651376146752E-2</v>
      </c>
      <c r="GH169" s="48">
        <v>21996.1</v>
      </c>
      <c r="GI169" s="18">
        <f>'Investment Analysis'!QF169</f>
        <v>0.34562428288307073</v>
      </c>
      <c r="GJ169" s="15">
        <f>'Investment Analysis'!QD169</f>
        <v>-0.23527668277068081</v>
      </c>
      <c r="GK169" s="48">
        <v>35360</v>
      </c>
      <c r="GL169" s="18">
        <f>'Investment Analysis'!QM169</f>
        <v>0.43538461538461543</v>
      </c>
      <c r="GM169" s="15">
        <f>'Investment Analysis'!QK169</f>
        <v>-0.25657370517928274</v>
      </c>
      <c r="GN169" s="48">
        <v>13743</v>
      </c>
      <c r="GO169" s="18">
        <f>'Investment Analysis'!QT169</f>
        <v>0.33013937282229955</v>
      </c>
      <c r="GP169" s="15">
        <f>'Investment Analysis'!QR169</f>
        <v>-0.98138667446792949</v>
      </c>
      <c r="GQ169" s="48">
        <v>5189.25</v>
      </c>
      <c r="GR169" s="18">
        <f>'Investment Analysis'!RA169</f>
        <v>0.12382509194932567</v>
      </c>
      <c r="GS169" s="15">
        <f>'Investment Analysis'!QY169</f>
        <v>-0.22096317280453254</v>
      </c>
      <c r="GT169" s="48"/>
      <c r="GU169" s="18">
        <f>'Investment Analysis'!RH169</f>
        <v>0.64767676767676774</v>
      </c>
      <c r="GV169" s="15">
        <f>'Investment Analysis'!RF169</f>
        <v>-0.11903218837761932</v>
      </c>
      <c r="GW169" s="48">
        <v>11366.5</v>
      </c>
      <c r="GX169" s="18">
        <f>'Investment Analysis'!RO169</f>
        <v>0.15560187067913794</v>
      </c>
      <c r="GY169" s="15">
        <f>'Investment Analysis'!RM169</f>
        <v>5.4504128397810554E-2</v>
      </c>
      <c r="GZ169" s="48">
        <v>3204</v>
      </c>
      <c r="HA169" s="18">
        <f>'Investment Analysis'!RV169</f>
        <v>-0.23128598848368523</v>
      </c>
      <c r="HB169" s="15">
        <f>'Investment Analysis'!RT169</f>
        <v>9.4262295081967137E-2</v>
      </c>
      <c r="HC169" s="48">
        <v>23427</v>
      </c>
      <c r="HD169" s="18">
        <f>'Investment Analysis'!SC169</f>
        <v>1.0650535501785008</v>
      </c>
      <c r="HE169" s="15">
        <f>'Investment Analysis'!SA169</f>
        <v>0.17375620021043142</v>
      </c>
      <c r="HF169" s="48">
        <v>7135</v>
      </c>
      <c r="HG169" s="18">
        <f>'Investment Analysis'!SJ169</f>
        <v>-6.4875491480996084E-2</v>
      </c>
      <c r="HH169" s="15">
        <f>'Investment Analysis'!SH169</f>
        <v>0.14159999999999998</v>
      </c>
      <c r="HI169" s="48">
        <v>5800</v>
      </c>
      <c r="HJ169" s="18">
        <f>'Investment Analysis'!SM169</f>
        <v>9.8484848484848397E-2</v>
      </c>
      <c r="HK169" s="15">
        <f>'Investment Analysis'!SK169</f>
        <v>0</v>
      </c>
      <c r="HL169" s="48">
        <v>11107.5</v>
      </c>
      <c r="HM169" s="18">
        <f>'Investment Analysis'!SP169</f>
        <v>0</v>
      </c>
      <c r="HN169" s="15">
        <f>'Investment Analysis'!SN169</f>
        <v>0.10016335375132258</v>
      </c>
      <c r="HO169" s="48">
        <v>17411.400000000001</v>
      </c>
      <c r="HP169" s="18">
        <f>'Investment Analysis'!TE169</f>
        <v>3.3769230769230769</v>
      </c>
      <c r="HQ169" s="15">
        <f>'Investment Analysis'!TC169</f>
        <v>0.69135496655932638</v>
      </c>
      <c r="HR169" s="48">
        <v>7107</v>
      </c>
      <c r="HS169" s="18">
        <f>'Investment Analysis'!TL169</f>
        <v>0.40117994100294968</v>
      </c>
      <c r="HT169" s="15">
        <f>'Investment Analysis'!TJ169</f>
        <v>7.9545454545454489E-2</v>
      </c>
      <c r="HU169" s="48">
        <v>19416</v>
      </c>
      <c r="HV169" s="18">
        <f>'Investment Analysis'!TS169</f>
        <v>1.769747899159664</v>
      </c>
      <c r="HW169" s="15">
        <f>'Investment Analysis'!TQ169</f>
        <v>0.2010523784189546</v>
      </c>
      <c r="HX169" s="48"/>
      <c r="HY169" s="18">
        <f>'Investment Analysis'!TZ169</f>
        <v>1.0175438596491229</v>
      </c>
      <c r="HZ169" s="15">
        <f>'Investment Analysis'!TX169</f>
        <v>-0.21768707482993196</v>
      </c>
      <c r="IA169" s="48"/>
      <c r="IB169" s="18">
        <f>'Investment Analysis'!UG169</f>
        <v>0</v>
      </c>
      <c r="IC169" s="15">
        <f>'Investment Analysis'!UE169</f>
        <v>0</v>
      </c>
      <c r="ID169" s="48"/>
      <c r="IE169" s="18">
        <f>'Investment Analysis'!UN169</f>
        <v>0</v>
      </c>
      <c r="IF169" s="15">
        <f>'Investment Analysis'!UL169</f>
        <v>0</v>
      </c>
      <c r="IG169" s="48"/>
      <c r="IH169" s="18">
        <f>'Investment Analysis'!UU169</f>
        <v>0</v>
      </c>
      <c r="II169" s="15">
        <f>'Investment Analysis'!US169</f>
        <v>0</v>
      </c>
      <c r="IJ169" s="48"/>
      <c r="IK169" s="18">
        <f>'Investment Analysis'!VB169</f>
        <v>0</v>
      </c>
      <c r="IL169" s="15">
        <f>'Investment Analysis'!UZ169</f>
        <v>0</v>
      </c>
      <c r="IM169" s="48"/>
      <c r="IN169" s="18">
        <f>'Investment Analysis'!VI169</f>
        <v>0</v>
      </c>
      <c r="IO169" s="15">
        <f>'Investment Analysis'!VG169</f>
        <v>0</v>
      </c>
      <c r="IP169" s="18"/>
      <c r="IQ169" s="18"/>
      <c r="IR169" s="18"/>
      <c r="IS169" s="108">
        <f t="shared" si="188"/>
        <v>7997.2399999997579</v>
      </c>
      <c r="IT169" s="48">
        <f t="shared" si="189"/>
        <v>1186969.8500000001</v>
      </c>
      <c r="IU169" s="101">
        <f t="shared" si="185"/>
        <v>0</v>
      </c>
      <c r="IV169" s="101"/>
      <c r="IW169" s="15">
        <f t="shared" si="186"/>
        <v>0.14405703705816328</v>
      </c>
      <c r="IX169" s="113">
        <f t="shared" si="187"/>
        <v>149460.52000000014</v>
      </c>
      <c r="IY169" s="21">
        <f t="shared" si="200"/>
        <v>0.4451088202765287</v>
      </c>
      <c r="IZ169" s="173">
        <f t="shared" si="201"/>
        <v>367816.96000000008</v>
      </c>
    </row>
    <row r="170" spans="1:260" x14ac:dyDescent="0.2">
      <c r="A170" s="3">
        <f>'Investment Analysis'!A170</f>
        <v>45891</v>
      </c>
      <c r="B170" s="4">
        <f>'Investment Analysis'!B170</f>
        <v>45891</v>
      </c>
      <c r="C170" s="27">
        <f>'Investment Analysis'!C170</f>
        <v>45631.74</v>
      </c>
      <c r="D170" s="14">
        <f>'Investment Analysis'!D170</f>
        <v>846.23999999999796</v>
      </c>
      <c r="E170" s="15">
        <f>'Investment Analysis'!E170</f>
        <v>1.8895401413403845E-2</v>
      </c>
      <c r="F170" s="13">
        <f>'Investment Analysis'!G170</f>
        <v>6466.91</v>
      </c>
      <c r="G170" s="14">
        <f>'Investment Analysis'!H170</f>
        <v>96.739999999999782</v>
      </c>
      <c r="H170" s="15">
        <f>'Investment Analysis'!I170</f>
        <v>1.518640789806234E-2</v>
      </c>
      <c r="I170" s="13">
        <f>'Investment Analysis'!K170</f>
        <v>21496.54</v>
      </c>
      <c r="J170" s="14">
        <f>'Investment Analysis'!L170</f>
        <v>396.22999999999956</v>
      </c>
      <c r="K170" s="15">
        <f>'Investment Analysis'!M170</f>
        <v>1.8778397094639819E-2</v>
      </c>
      <c r="L170" s="41">
        <f>'Investment Analysis'!T170</f>
        <v>273.49392454974321</v>
      </c>
      <c r="M170" s="21">
        <f>'Investment Analysis'!V170</f>
        <v>9.8030417386522906E-3</v>
      </c>
      <c r="N170" s="21">
        <f>'Investment Analysis'!W170</f>
        <v>5.7105806085554413E-2</v>
      </c>
      <c r="P170" s="48">
        <f>'Investment Analysis'!Y170</f>
        <v>144551.31</v>
      </c>
      <c r="Q170" s="18"/>
      <c r="R170" s="83"/>
      <c r="S170" s="48">
        <v>4715.28</v>
      </c>
      <c r="T170" s="18">
        <f>'Investment Analysis'!AH170</f>
        <v>0.10225822071576361</v>
      </c>
      <c r="U170" s="15">
        <f>'Investment Analysis'!AF170</f>
        <v>0.51969411907507423</v>
      </c>
      <c r="V170" s="48">
        <v>7488.75</v>
      </c>
      <c r="W170" s="18">
        <f>'Investment Analysis'!AO170</f>
        <v>0.1478839752734189</v>
      </c>
      <c r="X170" s="15">
        <f>'Investment Analysis'!AM170</f>
        <v>0.29784946236559134</v>
      </c>
      <c r="Y170" s="48">
        <v>10219.620000000001</v>
      </c>
      <c r="Z170" s="18">
        <f t="shared" si="161"/>
        <v>2.4420609462710584E-2</v>
      </c>
      <c r="AA170" s="15">
        <f>'Investment Analysis'!GM170</f>
        <v>9.2063492063492181E-2</v>
      </c>
      <c r="AB170" s="48">
        <v>2729.14</v>
      </c>
      <c r="AC170" s="18">
        <f t="shared" si="192"/>
        <v>4.906549004881712</v>
      </c>
      <c r="AD170" s="15">
        <f>'Investment Analysis'!AT170</f>
        <v>0.36421540243196288</v>
      </c>
      <c r="AE170" s="48">
        <v>11866.33</v>
      </c>
      <c r="AF170" s="18">
        <f>'Investment Analysis'!BC170</f>
        <v>0.10167001322297856</v>
      </c>
      <c r="AG170" s="15">
        <f>'Investment Analysis'!BA170</f>
        <v>0.6774794929157345</v>
      </c>
      <c r="AH170" s="48"/>
      <c r="AI170" s="18">
        <f t="shared" si="193"/>
        <v>0</v>
      </c>
      <c r="AJ170" s="15">
        <f>'Investment Analysis'!BH170</f>
        <v>0</v>
      </c>
      <c r="AK170" s="48">
        <v>5350.89</v>
      </c>
      <c r="AL170" s="18">
        <f t="shared" si="194"/>
        <v>2.2105250844814139</v>
      </c>
      <c r="AM170" s="15">
        <f>'Investment Analysis'!BO170</f>
        <v>0.28022903334456034</v>
      </c>
      <c r="AN170" s="48">
        <v>6003.81</v>
      </c>
      <c r="AO170" s="18">
        <f t="shared" si="154"/>
        <v>6.7594418103448275</v>
      </c>
      <c r="AP170" s="15">
        <f>'Investment Analysis'!BV170</f>
        <v>0.18867418142780465</v>
      </c>
      <c r="AQ170" s="48">
        <v>5266.5</v>
      </c>
      <c r="AR170" s="18">
        <f t="shared" si="155"/>
        <v>2.8532999999999999</v>
      </c>
      <c r="AS170" s="15">
        <f>'Investment Analysis'!CC170</f>
        <v>0</v>
      </c>
      <c r="AT170" s="48">
        <v>5037.68</v>
      </c>
      <c r="AU170" s="18">
        <f>'Investment Analysis'!CL170</f>
        <v>-0.10972060535506402</v>
      </c>
      <c r="AV170" s="15">
        <f>'Investment Analysis'!CJ170</f>
        <v>1.1908699966920259E-2</v>
      </c>
      <c r="AW170" s="48">
        <v>18564.400000000001</v>
      </c>
      <c r="AX170" s="18">
        <f t="shared" si="195"/>
        <v>6.8669126435587036E-2</v>
      </c>
      <c r="AY170" s="15">
        <f>'Investment Analysis'!CQ170</f>
        <v>0.10306317804722401</v>
      </c>
      <c r="AZ170" s="48">
        <v>16737.52</v>
      </c>
      <c r="BA170" s="18">
        <f>'Investment Analysis'!CZ170</f>
        <v>6.4914163090128804E-2</v>
      </c>
      <c r="BB170" s="15">
        <f>'Investment Analysis'!CX170</f>
        <v>0.23483670295489906</v>
      </c>
      <c r="BC170" s="48">
        <v>9981.65</v>
      </c>
      <c r="BD170" s="18">
        <f t="shared" si="196"/>
        <v>2.9818394582212928</v>
      </c>
      <c r="BE170" s="15">
        <f>'Investment Analysis'!DE170</f>
        <v>-9.1449474165523226E-3</v>
      </c>
      <c r="BF170" s="48">
        <v>4746.24</v>
      </c>
      <c r="BG170" s="18">
        <f>'Investment Analysis'!DN170</f>
        <v>0.21133776091081605</v>
      </c>
      <c r="BH170" s="15">
        <f>'Investment Analysis'!DL170</f>
        <v>0.15673839184597965</v>
      </c>
      <c r="BI170" s="48">
        <v>2846.86</v>
      </c>
      <c r="BJ170" s="18">
        <f>'Investment Analysis'!EB170</f>
        <v>0.12966835972512708</v>
      </c>
      <c r="BK170" s="15">
        <f>'Investment Analysis'!DZ170</f>
        <v>1.0176093916755606</v>
      </c>
      <c r="BL170" s="48">
        <v>11832.55</v>
      </c>
      <c r="BM170" s="18">
        <f>'Investment Analysis'!EI170</f>
        <v>9.4088937093275454E-2</v>
      </c>
      <c r="BN170" s="15">
        <f>'Investment Analysis'!EG170</f>
        <v>0.91868758915834514</v>
      </c>
      <c r="BO170" s="48">
        <v>10704.06</v>
      </c>
      <c r="BP170" s="18">
        <f>'Investment Analysis'!DU170</f>
        <v>0.17463235294117643</v>
      </c>
      <c r="BQ170" s="15">
        <f>'Investment Analysis'!DS170</f>
        <v>0</v>
      </c>
      <c r="BR170" s="48">
        <v>12239.15</v>
      </c>
      <c r="BS170" s="18">
        <f>'Investment Analysis'!EP170</f>
        <v>0.20188679245283031</v>
      </c>
      <c r="BT170" s="15">
        <f>'Investment Analysis'!EN170</f>
        <v>1.0726681127982647</v>
      </c>
      <c r="BU170" s="48">
        <v>14895.79</v>
      </c>
      <c r="BV170" s="18">
        <f t="shared" si="197"/>
        <v>0.54097388612195452</v>
      </c>
      <c r="BW170" s="15">
        <f>'Investment Analysis'!EU170</f>
        <v>0.19564594672013766</v>
      </c>
      <c r="BX170" s="48">
        <v>23325.93</v>
      </c>
      <c r="BY170" s="18">
        <f t="shared" si="148"/>
        <v>-0.58370349999999993</v>
      </c>
      <c r="BZ170" s="15">
        <f>'Investment Analysis'!FB170</f>
        <v>0</v>
      </c>
      <c r="CA170" s="48">
        <v>21466.32</v>
      </c>
      <c r="CB170" s="18">
        <f t="shared" si="199"/>
        <v>-7.4727586206896568E-2</v>
      </c>
      <c r="CC170" s="15">
        <f>'Investment Analysis'!FI170</f>
        <v>1.438727149627626E-2</v>
      </c>
      <c r="CD170" s="48">
        <v>9960.26</v>
      </c>
      <c r="CE170" s="18">
        <f>'Investment Analysis'!FR170</f>
        <v>0.10783881977320271</v>
      </c>
      <c r="CF170" s="15">
        <f>'Investment Analysis'!FP170</f>
        <v>0.73073615411076709</v>
      </c>
      <c r="CG170" s="48">
        <v>4949.8100000000004</v>
      </c>
      <c r="CH170" s="18">
        <f>'Investment Analysis'!FR170</f>
        <v>0.10783881977320271</v>
      </c>
      <c r="CI170" s="15">
        <f>'Investment Analysis'!FW170</f>
        <v>6.3387481540383941E-2</v>
      </c>
      <c r="CJ170" s="48"/>
      <c r="CK170" s="18">
        <f t="shared" si="149"/>
        <v>0</v>
      </c>
      <c r="CL170" s="15">
        <f>'Investment Analysis'!GD170</f>
        <v>0</v>
      </c>
      <c r="CM170" s="48">
        <v>38230.36</v>
      </c>
      <c r="CN170" s="18">
        <f t="shared" si="162"/>
        <v>0.53227895791583169</v>
      </c>
      <c r="CO170" s="15">
        <f>'Investment Analysis'!GT170</f>
        <v>-1.7981651376146733E-2</v>
      </c>
      <c r="CP170" s="48">
        <v>6800.2</v>
      </c>
      <c r="CQ170" s="18">
        <f t="shared" si="163"/>
        <v>-0.68395123696918148</v>
      </c>
      <c r="CR170" s="15">
        <f>'Investment Analysis'!HG170</f>
        <v>0.91006123251502724</v>
      </c>
      <c r="CS170" s="48">
        <v>4050</v>
      </c>
      <c r="CT170" s="18">
        <f t="shared" si="164"/>
        <v>-0.82077742769143625</v>
      </c>
      <c r="CU170" s="15">
        <f>'Investment Analysis'!HN170</f>
        <v>25.899193548387093</v>
      </c>
      <c r="CV170" s="48">
        <v>9789.4500000000007</v>
      </c>
      <c r="CW170" s="18">
        <f t="shared" si="165"/>
        <v>-0.66018883315688071</v>
      </c>
      <c r="CX170" s="15">
        <f>'Investment Analysis'!IB170</f>
        <v>0.68073654390934846</v>
      </c>
      <c r="CY170" s="48">
        <v>11760</v>
      </c>
      <c r="CZ170" s="18">
        <f t="shared" si="166"/>
        <v>-0.34246575342465752</v>
      </c>
      <c r="DA170" s="15">
        <f>'Investment Analysis'!II170</f>
        <v>0.68</v>
      </c>
      <c r="DB170" s="48">
        <v>6749.5</v>
      </c>
      <c r="DC170" s="18">
        <f t="shared" si="167"/>
        <v>0.19730364982926071</v>
      </c>
      <c r="DD170" s="15">
        <f>'Investment Analysis'!IP170</f>
        <v>4.2720171841437224</v>
      </c>
      <c r="DE170" s="48">
        <v>22473</v>
      </c>
      <c r="DF170" s="18">
        <f>'Investment Analysis'!IY170</f>
        <v>0.45767659077641554</v>
      </c>
      <c r="DG170" s="15">
        <f>'Investment Analysis'!IW170</f>
        <v>3.104657534246575</v>
      </c>
      <c r="DH170" s="48">
        <v>22643.7</v>
      </c>
      <c r="DI170" s="18">
        <f t="shared" si="168"/>
        <v>2.4991500803560389</v>
      </c>
      <c r="DJ170" s="15">
        <f>'Investment Analysis'!JD170</f>
        <v>0.5266788025889968</v>
      </c>
      <c r="DK170" s="48">
        <v>25361.5</v>
      </c>
      <c r="DL170" s="18">
        <f t="shared" si="169"/>
        <v>0.11484021275660469</v>
      </c>
      <c r="DM170" s="15">
        <f>'Investment Analysis'!JK170</f>
        <v>0.24721532371093466</v>
      </c>
      <c r="DN170" s="48">
        <v>1112.8</v>
      </c>
      <c r="DO170" s="18">
        <f t="shared" si="170"/>
        <v>2.4206166589967746E-2</v>
      </c>
      <c r="DP170" s="15">
        <f>'Investment Analysis'!HU170</f>
        <v>2.0571428571428569</v>
      </c>
      <c r="DQ170" s="48">
        <v>2000.5</v>
      </c>
      <c r="DR170" s="18">
        <f t="shared" si="171"/>
        <v>-0.93249536021596091</v>
      </c>
      <c r="DS170" s="15">
        <f>'Investment Analysis'!JR170</f>
        <v>-0.14088071537033914</v>
      </c>
      <c r="DT170" s="48">
        <v>21024</v>
      </c>
      <c r="DU170" s="18">
        <f t="shared" si="191"/>
        <v>7.060656126482213</v>
      </c>
      <c r="DV170" s="15">
        <f>'Investment Analysis'!JY170</f>
        <v>-0.17786561264822126</v>
      </c>
      <c r="DW170" s="48">
        <v>15148</v>
      </c>
      <c r="DX170" s="18">
        <f t="shared" si="172"/>
        <v>0.11088295687885011</v>
      </c>
      <c r="DY170" s="15">
        <f>'Investment Analysis'!KF170</f>
        <v>0.11088295687885011</v>
      </c>
      <c r="DZ170" s="48">
        <v>5680</v>
      </c>
      <c r="EA170" s="18">
        <f t="shared" si="173"/>
        <v>-0.71614192903548224</v>
      </c>
      <c r="EB170" s="15">
        <f>'Investment Analysis'!KM170</f>
        <v>4.4047393364928906</v>
      </c>
      <c r="EC170" s="48">
        <v>9230</v>
      </c>
      <c r="ED170" s="18">
        <f>'Investment Analysis'!KV170</f>
        <v>0.96039603960396036</v>
      </c>
      <c r="EE170" s="15">
        <f>'Investment Analysis'!KT170</f>
        <v>-0.24427480916030539</v>
      </c>
      <c r="EF170" s="48">
        <v>23386.5</v>
      </c>
      <c r="EG170" s="18">
        <f t="shared" si="174"/>
        <v>-1.7951625094482237E-2</v>
      </c>
      <c r="EH170" s="15">
        <f>'Investment Analysis'!LH170</f>
        <v>0.45046050795422832</v>
      </c>
      <c r="EI170" s="48">
        <v>8921.9</v>
      </c>
      <c r="EJ170" s="18">
        <f>'Investment Analysis'!LQ170</f>
        <v>0.7550185398286664</v>
      </c>
      <c r="EK170" s="15">
        <f>'Investment Analysis'!LO170</f>
        <v>0.56868571428571413</v>
      </c>
      <c r="EL170" s="48">
        <v>29400</v>
      </c>
      <c r="EM170" s="18" t="e">
        <f t="shared" si="190"/>
        <v>#DIV/0!</v>
      </c>
      <c r="EN170" s="15">
        <f>'Investment Analysis'!LX170</f>
        <v>1.118918918918919</v>
      </c>
      <c r="EO170" s="48">
        <v>16320</v>
      </c>
      <c r="EP170" s="68">
        <f t="shared" si="198"/>
        <v>3.7400749063670413</v>
      </c>
      <c r="EQ170" s="15">
        <f>'Investment Analysis'!MC170</f>
        <v>-0.35235955056179774</v>
      </c>
      <c r="ER170" s="48">
        <v>4625</v>
      </c>
      <c r="ES170" s="18">
        <f>'Investment Analysis'!LX170</f>
        <v>1.118918918918919</v>
      </c>
      <c r="ET170" s="15">
        <f>'Investment Analysis'!LA170</f>
        <v>-0.35729181148338673</v>
      </c>
      <c r="EU170" s="48">
        <v>45747</v>
      </c>
      <c r="EV170" s="18">
        <f>'Investment Analysis'!ML170</f>
        <v>2.3151201130475738</v>
      </c>
      <c r="EW170" s="15">
        <f>'Investment Analysis'!MJ170</f>
        <v>8.4851752021563343</v>
      </c>
      <c r="EX170" s="48">
        <v>85622.25</v>
      </c>
      <c r="EY170" s="18">
        <f t="shared" si="175"/>
        <v>0.2953931691818904</v>
      </c>
      <c r="EZ170" s="15">
        <f>'Investment Analysis'!MQ170</f>
        <v>0.29539316918189035</v>
      </c>
      <c r="FA170" s="48">
        <v>14184</v>
      </c>
      <c r="FB170" s="18">
        <f t="shared" si="176"/>
        <v>-7.7763328998699616E-2</v>
      </c>
      <c r="FC170" s="15">
        <f>'Investment Analysis'!MX170</f>
        <v>-0.15045519885002398</v>
      </c>
      <c r="FD170" s="48">
        <v>18657.099999999999</v>
      </c>
      <c r="FE170" s="18">
        <f t="shared" si="177"/>
        <v>0.17548734233042235</v>
      </c>
      <c r="FF170" s="15">
        <f>'Investment Analysis'!NE170</f>
        <v>0.96744666715878036</v>
      </c>
      <c r="FG170" s="48">
        <v>14202</v>
      </c>
      <c r="FH170" s="18">
        <f t="shared" si="178"/>
        <v>0.32160804020100503</v>
      </c>
      <c r="FI170" s="15">
        <f>'Investment Analysis'!NL170</f>
        <v>-0.93735609368797146</v>
      </c>
      <c r="FJ170" s="48">
        <v>42494.9</v>
      </c>
      <c r="FK170" s="18">
        <f t="shared" si="179"/>
        <v>1.231125042002688</v>
      </c>
      <c r="FL170" s="15">
        <f>'Investment Analysis'!NS170</f>
        <v>3.6252952380952386</v>
      </c>
      <c r="FM170" s="48">
        <v>3091.35</v>
      </c>
      <c r="FN170" s="18">
        <f t="shared" si="180"/>
        <v>-0.87818924041405455</v>
      </c>
      <c r="FO170" s="15">
        <f>'Investment Analysis'!NZ170</f>
        <v>0.1725648611743287</v>
      </c>
      <c r="FP170" s="48">
        <v>28400</v>
      </c>
      <c r="FQ170" s="18">
        <f t="shared" si="181"/>
        <v>0.51871657754010692</v>
      </c>
      <c r="FR170" s="15">
        <f>'Investment Analysis'!OG170</f>
        <v>-0.98741525235964012</v>
      </c>
      <c r="FS170" s="48">
        <v>55941</v>
      </c>
      <c r="FT170" s="18">
        <f t="shared" si="182"/>
        <v>1.1965426863386046</v>
      </c>
      <c r="FU170" s="15">
        <f>'Investment Analysis'!ON170</f>
        <v>3.392697290930506</v>
      </c>
      <c r="FV170" s="48">
        <v>9720</v>
      </c>
      <c r="FW170" s="18">
        <f t="shared" si="183"/>
        <v>-0.36883116883116884</v>
      </c>
      <c r="FX170" s="15">
        <f>'Investment Analysis'!OU170</f>
        <v>-0.36883116883116879</v>
      </c>
      <c r="FY170" s="48">
        <v>19530</v>
      </c>
      <c r="FZ170" s="18">
        <f t="shared" si="184"/>
        <v>6.3001768948156206E-2</v>
      </c>
      <c r="GA170" s="15">
        <f>'Investment Analysis'!PB170</f>
        <v>3.8073846153846156</v>
      </c>
      <c r="GB170" s="48">
        <v>20682.75</v>
      </c>
      <c r="GC170" s="18">
        <f>'Investment Analysis'!PK170</f>
        <v>0.31865346913403142</v>
      </c>
      <c r="GD170" s="15">
        <f>'Investment Analysis'!PI170</f>
        <v>-0.20801263641585299</v>
      </c>
      <c r="GE170" s="48">
        <v>12696</v>
      </c>
      <c r="GF170" s="18">
        <f>'Investment Analysis'!PY170</f>
        <v>1.0623781676413255</v>
      </c>
      <c r="GG170" s="15">
        <f>'Investment Analysis'!PW170</f>
        <v>0.2133027522935779</v>
      </c>
      <c r="GH170" s="48">
        <v>22206.1</v>
      </c>
      <c r="GI170" s="18">
        <f>'Investment Analysis'!QF170</f>
        <v>0.38583498487535212</v>
      </c>
      <c r="GJ170" s="15">
        <f>'Investment Analysis'!QD170</f>
        <v>-0.21242479030202424</v>
      </c>
      <c r="GK170" s="48">
        <v>38980</v>
      </c>
      <c r="GL170" s="18">
        <f>'Investment Analysis'!QM170</f>
        <v>0.41307692307692301</v>
      </c>
      <c r="GM170" s="15">
        <f>'Investment Analysis'!QK170</f>
        <v>-0.2681274900398406</v>
      </c>
      <c r="GN170" s="48">
        <v>14301</v>
      </c>
      <c r="GO170" s="18">
        <f>'Investment Analysis'!QT170</f>
        <v>0.38414634146341464</v>
      </c>
      <c r="GP170" s="15">
        <f>'Investment Analysis'!QR170</f>
        <v>-0.98063092713132938</v>
      </c>
      <c r="GQ170" s="48">
        <v>5256.35</v>
      </c>
      <c r="GR170" s="18">
        <f>'Investment Analysis'!RA170</f>
        <v>0.14466693910911324</v>
      </c>
      <c r="GS170" s="15">
        <f>'Investment Analysis'!QY170</f>
        <v>-0.20651558073654383</v>
      </c>
      <c r="GT170" s="48"/>
      <c r="GU170" s="18">
        <f>'Investment Analysis'!RH170</f>
        <v>0.79515151515151516</v>
      </c>
      <c r="GV170" s="15">
        <f>'Investment Analysis'!RF170</f>
        <v>-4.0181464679196359E-2</v>
      </c>
      <c r="GW170" s="48">
        <v>11649.5</v>
      </c>
      <c r="GX170" s="18">
        <f>'Investment Analysis'!RO170</f>
        <v>0.18437372915819444</v>
      </c>
      <c r="GY170" s="15">
        <f>'Investment Analysis'!RM170</f>
        <v>8.0758883013266516E-2</v>
      </c>
      <c r="GZ170" s="48">
        <v>3302</v>
      </c>
      <c r="HA170" s="18">
        <f>'Investment Analysis'!RV170</f>
        <v>-0.20777351247600759</v>
      </c>
      <c r="HB170" s="15">
        <f>'Investment Analysis'!RT170</f>
        <v>0.12773224043715853</v>
      </c>
      <c r="HC170" s="48">
        <v>23811</v>
      </c>
      <c r="HD170" s="18">
        <f>'Investment Analysis'!SC170</f>
        <v>1.0989025518973954</v>
      </c>
      <c r="HE170" s="15">
        <f>'Investment Analysis'!SA170</f>
        <v>0.19299564106418163</v>
      </c>
      <c r="HF170" s="48">
        <v>7410</v>
      </c>
      <c r="HG170" s="18">
        <f>'Investment Analysis'!SJ170</f>
        <v>-2.8833551769331552E-2</v>
      </c>
      <c r="HH170" s="15">
        <f>'Investment Analysis'!SH170</f>
        <v>0.18560000000000001</v>
      </c>
      <c r="HI170" s="48">
        <v>7120</v>
      </c>
      <c r="HJ170" s="18">
        <f>'Investment Analysis'!SM170</f>
        <v>0.22758620689655179</v>
      </c>
      <c r="HK170" s="15">
        <f>'Investment Analysis'!SK170</f>
        <v>0</v>
      </c>
      <c r="HL170" s="48">
        <v>11655</v>
      </c>
      <c r="HM170" s="18">
        <f>'Investment Analysis'!SP170</f>
        <v>0</v>
      </c>
      <c r="HN170" s="15">
        <f>'Investment Analysis'!SN170</f>
        <v>0.2177831651578995</v>
      </c>
      <c r="HO170" s="48">
        <v>17309.400000000001</v>
      </c>
      <c r="HP170" s="18">
        <f>'Investment Analysis'!TE170</f>
        <v>3.3512820512820509</v>
      </c>
      <c r="HQ170" s="15">
        <f>'Investment Analysis'!TC170</f>
        <v>0.68144661877631907</v>
      </c>
      <c r="HR170" s="48">
        <v>7206</v>
      </c>
      <c r="HS170" s="18">
        <f>'Investment Analysis'!TL170</f>
        <v>0.41710914454277276</v>
      </c>
      <c r="HT170" s="15">
        <f>'Investment Analysis'!TJ170</f>
        <v>9.1818181818181799E-2</v>
      </c>
      <c r="HU170" s="48">
        <v>19952</v>
      </c>
      <c r="HV170" s="18">
        <f>'Investment Analysis'!TS170</f>
        <v>2.0675630252100841</v>
      </c>
      <c r="HW170" s="15">
        <f>'Investment Analysis'!TQ170</f>
        <v>0.33019466085574994</v>
      </c>
      <c r="HX170" s="48"/>
      <c r="HY170" s="18">
        <f>'Investment Analysis'!TZ170</f>
        <v>1.0584795321637428</v>
      </c>
      <c r="HZ170" s="15">
        <f>'Investment Analysis'!TX170</f>
        <v>-0.20181405895691612</v>
      </c>
      <c r="IA170" s="48"/>
      <c r="IB170" s="18">
        <f>'Investment Analysis'!UG170</f>
        <v>0</v>
      </c>
      <c r="IC170" s="15">
        <f>'Investment Analysis'!UE170</f>
        <v>0</v>
      </c>
      <c r="ID170" s="48"/>
      <c r="IE170" s="18">
        <f>'Investment Analysis'!UN170</f>
        <v>0</v>
      </c>
      <c r="IF170" s="15">
        <f>'Investment Analysis'!UL170</f>
        <v>0</v>
      </c>
      <c r="IG170" s="48"/>
      <c r="IH170" s="18">
        <f>'Investment Analysis'!UU170</f>
        <v>0</v>
      </c>
      <c r="II170" s="15">
        <f>'Investment Analysis'!US170</f>
        <v>0</v>
      </c>
      <c r="IJ170" s="48"/>
      <c r="IK170" s="18">
        <f>'Investment Analysis'!VB170</f>
        <v>0</v>
      </c>
      <c r="IL170" s="15">
        <f>'Investment Analysis'!UZ170</f>
        <v>0</v>
      </c>
      <c r="IM170" s="48"/>
      <c r="IN170" s="18">
        <f>'Investment Analysis'!VI170</f>
        <v>0</v>
      </c>
      <c r="IO170" s="15">
        <f>'Investment Analysis'!VG170</f>
        <v>0</v>
      </c>
      <c r="IP170" s="18"/>
      <c r="IQ170" s="18"/>
      <c r="IR170" s="18"/>
      <c r="IS170" s="108">
        <f t="shared" si="188"/>
        <v>24343.110000000102</v>
      </c>
      <c r="IT170" s="48">
        <f t="shared" si="189"/>
        <v>1211312.9600000002</v>
      </c>
      <c r="IU170" s="101">
        <f t="shared" si="185"/>
        <v>0</v>
      </c>
      <c r="IV170" s="101"/>
      <c r="IW170" s="15">
        <f t="shared" si="186"/>
        <v>0.16752006461474447</v>
      </c>
      <c r="IX170" s="113">
        <f t="shared" si="187"/>
        <v>173803.63000000024</v>
      </c>
      <c r="IY170" s="21">
        <f t="shared" si="200"/>
        <v>0.47456731227744625</v>
      </c>
      <c r="IZ170" s="173">
        <f t="shared" si="201"/>
        <v>392160.07000000018</v>
      </c>
    </row>
    <row r="171" spans="1:260" x14ac:dyDescent="0.2">
      <c r="A171" s="3">
        <f>'Investment Analysis'!A171</f>
        <v>45894</v>
      </c>
      <c r="B171" s="4">
        <f>'Investment Analysis'!B171</f>
        <v>45894</v>
      </c>
      <c r="C171" s="27">
        <f>'Investment Analysis'!C171</f>
        <v>45282.66</v>
      </c>
      <c r="D171" s="14">
        <f>'Investment Analysis'!D171</f>
        <v>-349.07999999999447</v>
      </c>
      <c r="E171" s="15">
        <f>'Investment Analysis'!E171</f>
        <v>-7.649938398141173E-3</v>
      </c>
      <c r="F171" s="13">
        <f>'Investment Analysis'!G171</f>
        <v>6439.32</v>
      </c>
      <c r="G171" s="14">
        <f>'Investment Analysis'!H171</f>
        <v>-27.590000000000146</v>
      </c>
      <c r="H171" s="15">
        <f>'Investment Analysis'!I171</f>
        <v>-4.2663343080389469E-3</v>
      </c>
      <c r="I171" s="13">
        <f>'Investment Analysis'!K171</f>
        <v>21445.1</v>
      </c>
      <c r="J171" s="14">
        <f>'Investment Analysis'!L171</f>
        <v>-51.440000000002328</v>
      </c>
      <c r="K171" s="15">
        <f>'Investment Analysis'!M171</f>
        <v>-2.3929432364465319E-3</v>
      </c>
      <c r="L171" s="41">
        <f>'Investment Analysis'!T171</f>
        <v>272.73192100876611</v>
      </c>
      <c r="M171" s="21">
        <f>'Investment Analysis'!V171</f>
        <v>-2.7861808712263052E-3</v>
      </c>
      <c r="N171" s="21">
        <f>'Investment Analysis'!W171</f>
        <v>5.4160518109776574E-2</v>
      </c>
      <c r="P171" s="48">
        <f>'Investment Analysis'!Y171</f>
        <v>144551.31</v>
      </c>
      <c r="Q171" s="18"/>
      <c r="R171" s="83"/>
      <c r="S171" s="48">
        <v>4710.38</v>
      </c>
      <c r="T171" s="18">
        <f>'Investment Analysis'!AH171</f>
        <v>0.10111370339393407</v>
      </c>
      <c r="U171" s="15">
        <f>'Investment Analysis'!AF171</f>
        <v>0.51811616192267995</v>
      </c>
      <c r="V171" s="48">
        <v>7470.14</v>
      </c>
      <c r="W171" s="18">
        <f>'Investment Analysis'!AO171</f>
        <v>0.14503090822634318</v>
      </c>
      <c r="X171" s="15">
        <f>'Investment Analysis'!AM171</f>
        <v>0.29462365591397832</v>
      </c>
      <c r="Y171" s="48">
        <v>10036.42</v>
      </c>
      <c r="Z171" s="18">
        <f t="shared" si="161"/>
        <v>6.0565356856455569E-3</v>
      </c>
      <c r="AA171" s="15">
        <f>'Investment Analysis'!GM171</f>
        <v>7.2486772486772544E-2</v>
      </c>
      <c r="AB171" s="48">
        <v>2726.82</v>
      </c>
      <c r="AC171" s="18">
        <f t="shared" si="192"/>
        <v>4.9056778069846034</v>
      </c>
      <c r="AD171" s="15">
        <f>'Investment Analysis'!AT171</f>
        <v>0.36305732484076431</v>
      </c>
      <c r="AE171" s="48">
        <v>11815.69</v>
      </c>
      <c r="AF171" s="18">
        <f>'Investment Analysis'!BC171</f>
        <v>9.6968509721338025E-2</v>
      </c>
      <c r="AG171" s="15">
        <f>'Investment Analysis'!BA171</f>
        <v>0.67032065622669668</v>
      </c>
      <c r="AH171" s="48"/>
      <c r="AI171" s="18">
        <f t="shared" si="193"/>
        <v>0</v>
      </c>
      <c r="AJ171" s="15">
        <f>'Investment Analysis'!BH171</f>
        <v>0</v>
      </c>
      <c r="AK171" s="48">
        <v>5328.37</v>
      </c>
      <c r="AL171" s="18">
        <f t="shared" si="194"/>
        <v>2.2046711723420844</v>
      </c>
      <c r="AM171" s="15">
        <f>'Investment Analysis'!BO171</f>
        <v>0.27484001347254966</v>
      </c>
      <c r="AN171" s="48">
        <v>5988.9</v>
      </c>
      <c r="AO171" s="18">
        <f t="shared" si="154"/>
        <v>6.7562284482758628</v>
      </c>
      <c r="AP171" s="15">
        <f>'Investment Analysis'!BV171</f>
        <v>0.18572195383789591</v>
      </c>
      <c r="AQ171" s="48">
        <v>5179.8999999999996</v>
      </c>
      <c r="AR171" s="18">
        <f t="shared" si="155"/>
        <v>2.8359800000000002</v>
      </c>
      <c r="AS171" s="15">
        <f>'Investment Analysis'!CC171</f>
        <v>0</v>
      </c>
      <c r="AT171" s="48">
        <v>4942.16</v>
      </c>
      <c r="AU171" s="18">
        <f>'Investment Analysis'!CL171</f>
        <v>-0.12660069848661229</v>
      </c>
      <c r="AV171" s="15">
        <f>'Investment Analysis'!CJ171</f>
        <v>-7.2775388686734657E-3</v>
      </c>
      <c r="AW171" s="48">
        <v>18387.18</v>
      </c>
      <c r="AX171" s="18">
        <f t="shared" si="195"/>
        <v>5.9459543730187615E-2</v>
      </c>
      <c r="AY171" s="15">
        <f>'Investment Analysis'!CQ171</f>
        <v>9.2533503509891576E-2</v>
      </c>
      <c r="AZ171" s="48">
        <v>16615.25</v>
      </c>
      <c r="BA171" s="18">
        <f>'Investment Analysis'!CZ171</f>
        <v>5.7135193133047088E-2</v>
      </c>
      <c r="BB171" s="15">
        <f>'Investment Analysis'!CX171</f>
        <v>0.2258164852255054</v>
      </c>
      <c r="BC171" s="48">
        <v>9907.9500000000007</v>
      </c>
      <c r="BD171" s="18">
        <f t="shared" si="196"/>
        <v>2.9744995518374662</v>
      </c>
      <c r="BE171" s="15">
        <f>'Investment Analysis'!DE171</f>
        <v>-1.6460905349794212E-2</v>
      </c>
      <c r="BF171" s="48">
        <v>4687.6899999999996</v>
      </c>
      <c r="BG171" s="18">
        <f>'Investment Analysis'!DN171</f>
        <v>0.19639468690702092</v>
      </c>
      <c r="BH171" s="15">
        <f>'Investment Analysis'!DL171</f>
        <v>0.14246885617214042</v>
      </c>
      <c r="BI171" s="48">
        <v>2852.88</v>
      </c>
      <c r="BJ171" s="18">
        <f>'Investment Analysis'!EB171</f>
        <v>0.13205855990439205</v>
      </c>
      <c r="BK171" s="15">
        <f>'Investment Analysis'!DZ171</f>
        <v>1.0218783351120599</v>
      </c>
      <c r="BL171" s="48">
        <v>11826.69</v>
      </c>
      <c r="BM171" s="18">
        <f>'Investment Analysis'!EI171</f>
        <v>9.3546637744034586E-2</v>
      </c>
      <c r="BN171" s="15">
        <f>'Investment Analysis'!EG171</f>
        <v>0.91773656680931981</v>
      </c>
      <c r="BO171" s="48">
        <v>10694.49</v>
      </c>
      <c r="BP171" s="18">
        <f>'Investment Analysis'!DU171</f>
        <v>0.17358193277310924</v>
      </c>
      <c r="BQ171" s="15">
        <f>'Investment Analysis'!DS171</f>
        <v>0</v>
      </c>
      <c r="BR171" s="48">
        <v>12325.15</v>
      </c>
      <c r="BS171" s="18">
        <f>'Investment Analysis'!EP171</f>
        <v>0.21033243486073686</v>
      </c>
      <c r="BT171" s="15">
        <f>'Investment Analysis'!EN171</f>
        <v>1.0872327238921597</v>
      </c>
      <c r="BU171" s="48">
        <v>14810.14</v>
      </c>
      <c r="BV171" s="18">
        <f t="shared" si="197"/>
        <v>0.53520931484722034</v>
      </c>
      <c r="BW171" s="15">
        <f>'Investment Analysis'!EU171</f>
        <v>0.18877112575193367</v>
      </c>
      <c r="BX171" s="48">
        <v>23331.35</v>
      </c>
      <c r="BY171" s="18">
        <f t="shared" si="148"/>
        <v>-0.58343250000000002</v>
      </c>
      <c r="BZ171" s="15">
        <f>'Investment Analysis'!FB171</f>
        <v>0</v>
      </c>
      <c r="CA171" s="48">
        <v>21548.71</v>
      </c>
      <c r="CB171" s="18">
        <f t="shared" si="199"/>
        <v>-7.1176293103448307E-2</v>
      </c>
      <c r="CC171" s="15">
        <f>'Investment Analysis'!FI171</f>
        <v>1.8280297901150953E-2</v>
      </c>
      <c r="CD171" s="48">
        <v>9874.14</v>
      </c>
      <c r="CE171" s="18">
        <f>'Investment Analysis'!FR171</f>
        <v>9.82604866233623E-2</v>
      </c>
      <c r="CF171" s="15">
        <f>'Investment Analysis'!FP171</f>
        <v>0.7157722738218093</v>
      </c>
      <c r="CG171" s="48">
        <v>4886.8900000000003</v>
      </c>
      <c r="CH171" s="18">
        <f>'Investment Analysis'!FR171</f>
        <v>9.82604866233623E-2</v>
      </c>
      <c r="CI171" s="15">
        <f>'Investment Analysis'!FW171</f>
        <v>4.9869362717255485E-2</v>
      </c>
      <c r="CJ171" s="48"/>
      <c r="CK171" s="18">
        <f t="shared" si="149"/>
        <v>0</v>
      </c>
      <c r="CL171" s="15">
        <f>'Investment Analysis'!GD171</f>
        <v>0</v>
      </c>
      <c r="CM171" s="48">
        <v>37951.99</v>
      </c>
      <c r="CN171" s="18">
        <f t="shared" si="162"/>
        <v>0.52112184368737469</v>
      </c>
      <c r="CO171" s="15">
        <f>'Investment Analysis'!GT171</f>
        <v>-3.4128440366972469E-2</v>
      </c>
      <c r="CP171" s="48">
        <v>6932</v>
      </c>
      <c r="CQ171" s="18">
        <f t="shared" si="163"/>
        <v>-0.67782564846186377</v>
      </c>
      <c r="CR171" s="15">
        <f>'Investment Analysis'!HG171</f>
        <v>0.94708162462783008</v>
      </c>
      <c r="CS171" s="48">
        <v>4100</v>
      </c>
      <c r="CT171" s="18">
        <f t="shared" si="164"/>
        <v>-0.81856480334194781</v>
      </c>
      <c r="CU171" s="15">
        <f>'Investment Analysis'!HN171</f>
        <v>25.975806451612904</v>
      </c>
      <c r="CV171" s="48">
        <v>9889.5499999999993</v>
      </c>
      <c r="CW171" s="18">
        <f t="shared" si="165"/>
        <v>-0.65671416422236495</v>
      </c>
      <c r="CX171" s="15">
        <f>'Investment Analysis'!IB171</f>
        <v>0.69811142587346553</v>
      </c>
      <c r="CY171" s="48">
        <v>11769.2</v>
      </c>
      <c r="CZ171" s="18">
        <f t="shared" si="166"/>
        <v>-0.34195135588481962</v>
      </c>
      <c r="DA171" s="15">
        <f>'Investment Analysis'!II171</f>
        <v>0.68131428571428587</v>
      </c>
      <c r="DB171" s="48">
        <v>6768</v>
      </c>
      <c r="DC171" s="18">
        <f t="shared" si="167"/>
        <v>0.2005853918133842</v>
      </c>
      <c r="DD171" s="15">
        <f>'Investment Analysis'!IP171</f>
        <v>4.2856863893770747</v>
      </c>
      <c r="DE171" s="48">
        <v>22491</v>
      </c>
      <c r="DF171" s="18">
        <f>'Investment Analysis'!IY171</f>
        <v>0.45864954271258984</v>
      </c>
      <c r="DG171" s="15">
        <f>'Investment Analysis'!IW171</f>
        <v>3.1073972602739723</v>
      </c>
      <c r="DH171" s="48">
        <v>22599</v>
      </c>
      <c r="DI171" s="18">
        <f t="shared" si="168"/>
        <v>2.4922425516133018</v>
      </c>
      <c r="DJ171" s="15">
        <f>'Investment Analysis'!JD171</f>
        <v>0.52366504854368934</v>
      </c>
      <c r="DK171" s="48">
        <v>25213</v>
      </c>
      <c r="DL171" s="18">
        <f t="shared" si="169"/>
        <v>0.10831245329465032</v>
      </c>
      <c r="DM171" s="15">
        <f>'Investment Analysis'!JK171</f>
        <v>0.23991246403894856</v>
      </c>
      <c r="DN171" s="48">
        <v>1117.4000000000001</v>
      </c>
      <c r="DO171" s="18">
        <f t="shared" si="170"/>
        <v>2.8439944776806343E-2</v>
      </c>
      <c r="DP171" s="15">
        <f>'Investment Analysis'!HU171</f>
        <v>2.0700549450549448</v>
      </c>
      <c r="DQ171" s="48">
        <v>1941</v>
      </c>
      <c r="DR171" s="18">
        <f t="shared" si="171"/>
        <v>-0.93450312130926272</v>
      </c>
      <c r="DS171" s="15">
        <f>'Investment Analysis'!JR171</f>
        <v>-0.13345706090771053</v>
      </c>
      <c r="DT171" s="48">
        <v>21540</v>
      </c>
      <c r="DU171" s="18">
        <f t="shared" si="191"/>
        <v>7.2646086956521732</v>
      </c>
      <c r="DV171" s="15">
        <f>'Investment Analysis'!JY171</f>
        <v>-0.17786561264822126</v>
      </c>
      <c r="DW171" s="48">
        <v>15652</v>
      </c>
      <c r="DX171" s="18">
        <f t="shared" si="172"/>
        <v>0.14784394250513347</v>
      </c>
      <c r="DY171" s="15">
        <f>'Investment Analysis'!KF171</f>
        <v>0.14784394250513341</v>
      </c>
      <c r="DZ171" s="48">
        <v>5678</v>
      </c>
      <c r="EA171" s="18">
        <f t="shared" ref="EA171:EA202" si="202">IF(DZ171&gt;0,(DZ171-EA$5)/EA$5,0)</f>
        <v>-0.71624187906046977</v>
      </c>
      <c r="EB171" s="15">
        <f>'Investment Analysis'!KM171</f>
        <v>4.4696682464454973</v>
      </c>
      <c r="EC171" s="48">
        <v>10400</v>
      </c>
      <c r="ED171" s="18">
        <f>'Investment Analysis'!KV171</f>
        <v>0.92079207920792072</v>
      </c>
      <c r="EE171" s="15">
        <f>'Investment Analysis'!KT171</f>
        <v>-0.25954198473282447</v>
      </c>
      <c r="EF171" s="48">
        <v>23314.5</v>
      </c>
      <c r="EG171" s="18">
        <f t="shared" si="174"/>
        <v>-2.0975056689342405E-2</v>
      </c>
      <c r="EH171" s="15">
        <f>'Investment Analysis'!LH171</f>
        <v>0.4457158805470276</v>
      </c>
      <c r="EI171" s="48">
        <v>8880.2999999999993</v>
      </c>
      <c r="EJ171" s="18">
        <f>'Investment Analysis'!LQ171</f>
        <v>0.74657972126326566</v>
      </c>
      <c r="EK171" s="15">
        <f>'Investment Analysis'!LO171</f>
        <v>0.56114285714285705</v>
      </c>
      <c r="EL171" s="48">
        <v>29580</v>
      </c>
      <c r="EM171" s="18" t="e">
        <f t="shared" si="190"/>
        <v>#DIV/0!</v>
      </c>
      <c r="EN171" s="15">
        <f>'Investment Analysis'!LX171</f>
        <v>1.1340540540540538</v>
      </c>
      <c r="EO171" s="48">
        <v>16255</v>
      </c>
      <c r="EP171" s="68">
        <f t="shared" si="198"/>
        <v>3.7205992509363295</v>
      </c>
      <c r="EQ171" s="15">
        <f>'Investment Analysis'!MC171</f>
        <v>-0.3577528089887641</v>
      </c>
      <c r="ER171" s="48">
        <v>4550</v>
      </c>
      <c r="ES171" s="18">
        <f>'Investment Analysis'!LX171</f>
        <v>1.1340540540540538</v>
      </c>
      <c r="ET171" s="15">
        <f>'Investment Analysis'!LA171</f>
        <v>-0.36410398999026833</v>
      </c>
      <c r="EU171" s="48">
        <v>46273.5</v>
      </c>
      <c r="EV171" s="18">
        <f>'Investment Analysis'!ML171</f>
        <v>2.3546867640131888</v>
      </c>
      <c r="EW171" s="15">
        <f>'Investment Analysis'!MJ171</f>
        <v>8.5983827493261451</v>
      </c>
      <c r="EX171" s="48">
        <v>85491</v>
      </c>
      <c r="EY171" s="18">
        <f t="shared" si="175"/>
        <v>0.29340746624305003</v>
      </c>
      <c r="EZ171" s="15">
        <f>'Investment Analysis'!MQ171</f>
        <v>0.29340746624305003</v>
      </c>
      <c r="FA171" s="48">
        <v>14456</v>
      </c>
      <c r="FB171" s="18">
        <f t="shared" si="176"/>
        <v>-6.0078023407022105E-2</v>
      </c>
      <c r="FC171" s="15">
        <f>'Investment Analysis'!MX171</f>
        <v>-0.13416387158600865</v>
      </c>
      <c r="FD171" s="48">
        <v>18662.7</v>
      </c>
      <c r="FE171" s="18">
        <f t="shared" si="177"/>
        <v>0.17584016935697272</v>
      </c>
      <c r="FF171" s="15">
        <f>'Investment Analysis'!NE171</f>
        <v>0.96884919170296024</v>
      </c>
      <c r="FG171" s="48">
        <v>14148</v>
      </c>
      <c r="FH171" s="18">
        <f t="shared" si="178"/>
        <v>0.3165829145728643</v>
      </c>
      <c r="FI171" s="15">
        <f>'Investment Analysis'!NL171</f>
        <v>-0.93759428344581186</v>
      </c>
      <c r="FJ171" s="48">
        <v>42161.7</v>
      </c>
      <c r="FK171" s="18">
        <f t="shared" si="179"/>
        <v>1.213630922379032</v>
      </c>
      <c r="FL171" s="15">
        <f>'Investment Analysis'!NS171</f>
        <v>3.5869714285714283</v>
      </c>
      <c r="FM171" s="48">
        <v>3127.35</v>
      </c>
      <c r="FN171" s="18">
        <f t="shared" si="180"/>
        <v>-0.87677070568162574</v>
      </c>
      <c r="FO171" s="15">
        <f>'Investment Analysis'!NZ171</f>
        <v>0.18621984524351401</v>
      </c>
      <c r="FP171" s="48">
        <v>28500</v>
      </c>
      <c r="FQ171" s="18">
        <f t="shared" si="181"/>
        <v>0.52406417112299464</v>
      </c>
      <c r="FR171" s="15">
        <f>'Investment Analysis'!OG171</f>
        <v>-0.98739309611379444</v>
      </c>
      <c r="FS171" s="48">
        <v>55584</v>
      </c>
      <c r="FT171" s="18">
        <f t="shared" si="182"/>
        <v>1.1825249580351622</v>
      </c>
      <c r="FU171" s="15">
        <f>'Investment Analysis'!ON171</f>
        <v>3.3693757361601877</v>
      </c>
      <c r="FV171" s="48">
        <v>10120</v>
      </c>
      <c r="FW171" s="18">
        <f t="shared" si="183"/>
        <v>-0.34285714285714286</v>
      </c>
      <c r="FX171" s="15">
        <f>'Investment Analysis'!OU171</f>
        <v>-0.34285714285714292</v>
      </c>
      <c r="FY171" s="48">
        <v>19533.75</v>
      </c>
      <c r="FZ171" s="18">
        <f t="shared" si="184"/>
        <v>6.3205878350796024E-2</v>
      </c>
      <c r="GA171" s="15">
        <f>'Investment Analysis'!PB171</f>
        <v>3.8070769230769228</v>
      </c>
      <c r="GB171" s="48">
        <v>20712.75</v>
      </c>
      <c r="GC171" s="18">
        <f>'Investment Analysis'!PK171</f>
        <v>0.3201358006981303</v>
      </c>
      <c r="GD171" s="15">
        <f>'Investment Analysis'!PI171</f>
        <v>-0.2071223434807582</v>
      </c>
      <c r="GE171" s="48">
        <v>13116</v>
      </c>
      <c r="GF171" s="18">
        <f>'Investment Analysis'!PY171</f>
        <v>1.128654970760234</v>
      </c>
      <c r="GG171" s="15">
        <f>'Investment Analysis'!PW171</f>
        <v>0.25229357798165125</v>
      </c>
      <c r="GH171" s="48">
        <v>22099</v>
      </c>
      <c r="GI171" s="18">
        <f>'Investment Analysis'!QF171</f>
        <v>0.38035881923437992</v>
      </c>
      <c r="GJ171" s="15">
        <f>'Investment Analysis'!QD171</f>
        <v>-0.21553691573549891</v>
      </c>
      <c r="GK171" s="48">
        <v>36900</v>
      </c>
      <c r="GL171" s="18">
        <f>'Investment Analysis'!QM171</f>
        <v>0.38615384615384613</v>
      </c>
      <c r="GM171" s="15">
        <f>'Investment Analysis'!QK171</f>
        <v>-0.28207171314741025</v>
      </c>
      <c r="GN171" s="48">
        <v>14247</v>
      </c>
      <c r="GO171" s="18">
        <f>'Investment Analysis'!QT171</f>
        <v>0.37891986062717764</v>
      </c>
      <c r="GP171" s="15">
        <f>'Investment Analysis'!QR171</f>
        <v>-0.98070406397035514</v>
      </c>
      <c r="GQ171" s="48">
        <v>5252.5</v>
      </c>
      <c r="GR171" s="18">
        <f>'Investment Analysis'!RA171</f>
        <v>0.12137310993052723</v>
      </c>
      <c r="GS171" s="15">
        <f>'Investment Analysis'!QY171</f>
        <v>-0.22266288951841348</v>
      </c>
      <c r="GT171" s="48"/>
      <c r="GU171" s="18">
        <f>'Investment Analysis'!RH171</f>
        <v>0.78141414141414156</v>
      </c>
      <c r="GV171" s="15">
        <f>'Investment Analysis'!RF171</f>
        <v>-4.7526463599049378E-2</v>
      </c>
      <c r="GW171" s="48">
        <v>11779.5</v>
      </c>
      <c r="GX171" s="18">
        <f>'Investment Analysis'!RO171</f>
        <v>0.19759048393655959</v>
      </c>
      <c r="GY171" s="15">
        <f>'Investment Analysis'!RM171</f>
        <v>9.2819370999164999E-2</v>
      </c>
      <c r="GZ171" s="48">
        <v>3360</v>
      </c>
      <c r="HA171" s="18">
        <f>'Investment Analysis'!RV171</f>
        <v>-0.19385796545105563</v>
      </c>
      <c r="HB171" s="15">
        <f>'Investment Analysis'!RT171</f>
        <v>0.14754098360655737</v>
      </c>
      <c r="HC171" s="48">
        <v>23575.5</v>
      </c>
      <c r="HD171" s="18">
        <f>'Investment Analysis'!SC171</f>
        <v>1.0781435938119794</v>
      </c>
      <c r="HE171" s="15">
        <f>'Investment Analysis'!SA171</f>
        <v>0.18119645272809248</v>
      </c>
      <c r="HF171" s="48">
        <v>7235</v>
      </c>
      <c r="HG171" s="18">
        <f>'Investment Analysis'!SJ171</f>
        <v>-5.1769331585845291E-2</v>
      </c>
      <c r="HH171" s="15">
        <f>'Investment Analysis'!SH171</f>
        <v>0.15760000000000005</v>
      </c>
      <c r="HI171" s="48">
        <v>8640</v>
      </c>
      <c r="HJ171" s="18">
        <f>'Investment Analysis'!SM171</f>
        <v>0.21348314606741578</v>
      </c>
      <c r="HK171" s="15">
        <f>'Investment Analysis'!SK171</f>
        <v>0</v>
      </c>
      <c r="HL171" s="48">
        <v>11265</v>
      </c>
      <c r="HM171" s="18">
        <f>'Investment Analysis'!SP171</f>
        <v>0</v>
      </c>
      <c r="HN171" s="15">
        <f>'Investment Analysis'!SN171</f>
        <v>0.21626932693864209</v>
      </c>
      <c r="HO171" s="48">
        <v>18439.05</v>
      </c>
      <c r="HP171" s="18">
        <f>'Investment Analysis'!TE171</f>
        <v>3.6352564102564102</v>
      </c>
      <c r="HQ171" s="15">
        <f>'Investment Analysis'!TC171</f>
        <v>0.79118157047312376</v>
      </c>
      <c r="HR171" s="48">
        <v>7350</v>
      </c>
      <c r="HS171" s="18">
        <f>'Investment Analysis'!TL171</f>
        <v>0.44542772861356922</v>
      </c>
      <c r="HT171" s="15">
        <f>'Investment Analysis'!TJ171</f>
        <v>0.1136363636363636</v>
      </c>
      <c r="HU171" s="48">
        <v>20168</v>
      </c>
      <c r="HV171" s="18">
        <f>'Investment Analysis'!TS171</f>
        <v>1.973781512605042</v>
      </c>
      <c r="HW171" s="15">
        <f>'Investment Analysis'!TQ171</f>
        <v>0.28952796017870031</v>
      </c>
      <c r="HX171" s="48"/>
      <c r="HY171" s="18">
        <f>'Investment Analysis'!TZ171</f>
        <v>1.0233918128654971</v>
      </c>
      <c r="HZ171" s="15">
        <f>'Investment Analysis'!TX171</f>
        <v>-0.21541950113378688</v>
      </c>
      <c r="IA171" s="48"/>
      <c r="IB171" s="18">
        <f>'Investment Analysis'!UG171</f>
        <v>0</v>
      </c>
      <c r="IC171" s="15">
        <f>'Investment Analysis'!UE171</f>
        <v>0</v>
      </c>
      <c r="ID171" s="48"/>
      <c r="IE171" s="18">
        <f>'Investment Analysis'!UN171</f>
        <v>0</v>
      </c>
      <c r="IF171" s="15">
        <f>'Investment Analysis'!UL171</f>
        <v>0</v>
      </c>
      <c r="IG171" s="48"/>
      <c r="IH171" s="18">
        <f>'Investment Analysis'!UU171</f>
        <v>0</v>
      </c>
      <c r="II171" s="15">
        <f>'Investment Analysis'!US171</f>
        <v>0</v>
      </c>
      <c r="IJ171" s="48"/>
      <c r="IK171" s="18">
        <f>'Investment Analysis'!VB171</f>
        <v>0</v>
      </c>
      <c r="IL171" s="15">
        <f>'Investment Analysis'!UZ171</f>
        <v>0</v>
      </c>
      <c r="IM171" s="48"/>
      <c r="IN171" s="18">
        <f>'Investment Analysis'!VI171</f>
        <v>0</v>
      </c>
      <c r="IO171" s="15">
        <f>'Investment Analysis'!VG171</f>
        <v>0</v>
      </c>
      <c r="IP171" s="18"/>
      <c r="IQ171" s="18"/>
      <c r="IR171" s="18"/>
      <c r="IS171" s="108">
        <f t="shared" si="188"/>
        <v>2004.8799999994226</v>
      </c>
      <c r="IT171" s="48">
        <f t="shared" si="189"/>
        <v>1213317.8399999996</v>
      </c>
      <c r="IU171" s="101">
        <f t="shared" si="185"/>
        <v>0</v>
      </c>
      <c r="IV171" s="101"/>
      <c r="IW171" s="15">
        <f t="shared" si="186"/>
        <v>0.16945246169497066</v>
      </c>
      <c r="IX171" s="113">
        <f t="shared" si="187"/>
        <v>175808.50999999966</v>
      </c>
      <c r="IY171" s="21">
        <f t="shared" si="200"/>
        <v>0.47699349124318979</v>
      </c>
      <c r="IZ171" s="173">
        <f t="shared" si="201"/>
        <v>394164.9499999996</v>
      </c>
    </row>
    <row r="172" spans="1:260" x14ac:dyDescent="0.2">
      <c r="A172" s="3">
        <f>'Investment Analysis'!A172</f>
        <v>45895</v>
      </c>
      <c r="B172" s="4">
        <f>'Investment Analysis'!B172</f>
        <v>45895</v>
      </c>
      <c r="C172" s="27">
        <f>'Investment Analysis'!C172</f>
        <v>45418.07</v>
      </c>
      <c r="D172" s="14">
        <f>'Investment Analysis'!D172</f>
        <v>135.40999999999622</v>
      </c>
      <c r="E172" s="15">
        <f>'Investment Analysis'!E172</f>
        <v>2.9903278650149131E-3</v>
      </c>
      <c r="F172" s="13">
        <f>'Investment Analysis'!G172</f>
        <v>6465.94</v>
      </c>
      <c r="G172" s="14">
        <f>'Investment Analysis'!H172</f>
        <v>26.619999999999891</v>
      </c>
      <c r="H172" s="15">
        <f>'Investment Analysis'!I172</f>
        <v>4.133976879546271E-3</v>
      </c>
      <c r="I172" s="13">
        <f>'Investment Analysis'!K172</f>
        <v>21544.27</v>
      </c>
      <c r="J172" s="14">
        <f>'Investment Analysis'!L172</f>
        <v>99.170000000001892</v>
      </c>
      <c r="K172" s="15">
        <f>'Investment Analysis'!M172</f>
        <v>4.6243664053794058E-3</v>
      </c>
      <c r="L172" s="41">
        <f>'Investment Analysis'!T172</f>
        <v>273.26563659601783</v>
      </c>
      <c r="M172" s="21">
        <f>'Investment Analysis'!V172</f>
        <v>1.9569238000364669E-3</v>
      </c>
      <c r="N172" s="21">
        <f>'Investment Analysis'!W172</f>
        <v>5.6223429916724368E-2</v>
      </c>
      <c r="P172" s="48">
        <f>'Investment Analysis'!Y172</f>
        <v>144551.31</v>
      </c>
      <c r="Q172" s="18"/>
      <c r="R172" s="83"/>
      <c r="S172" s="48">
        <v>4744.84</v>
      </c>
      <c r="T172" s="18">
        <f>'Investment Analysis'!AH172</f>
        <v>0.10916934454373382</v>
      </c>
      <c r="U172" s="15">
        <f>'Investment Analysis'!AF172</f>
        <v>0.52922255264914719</v>
      </c>
      <c r="V172" s="48">
        <v>7513.57</v>
      </c>
      <c r="W172" s="18">
        <f>'Investment Analysis'!AO172</f>
        <v>0.15168806466951962</v>
      </c>
      <c r="X172" s="15">
        <f>'Investment Analysis'!AM172</f>
        <v>0.30215053763440847</v>
      </c>
      <c r="Y172" s="48">
        <v>10160.209999999999</v>
      </c>
      <c r="Z172" s="18">
        <f t="shared" si="161"/>
        <v>1.8465316760224452E-2</v>
      </c>
      <c r="AA172" s="15">
        <f>'Investment Analysis'!GM172</f>
        <v>8.5714285714285771E-2</v>
      </c>
      <c r="AB172" s="48">
        <v>2740.72</v>
      </c>
      <c r="AC172" s="18">
        <f t="shared" si="192"/>
        <v>4.9108974840405555</v>
      </c>
      <c r="AD172" s="15">
        <f>'Investment Analysis'!AT172</f>
        <v>0.37000579038795606</v>
      </c>
      <c r="AE172" s="48">
        <v>11865.28</v>
      </c>
      <c r="AF172" s="18">
        <f>'Investment Analysis'!BC172</f>
        <v>0.10157206523336113</v>
      </c>
      <c r="AG172" s="15">
        <f>'Investment Analysis'!BA172</f>
        <v>0.67733035048471302</v>
      </c>
      <c r="AH172" s="48"/>
      <c r="AI172" s="18">
        <f t="shared" si="193"/>
        <v>0</v>
      </c>
      <c r="AJ172" s="15">
        <f>'Investment Analysis'!BH172</f>
        <v>0</v>
      </c>
      <c r="AK172" s="48">
        <v>5386.08</v>
      </c>
      <c r="AL172" s="18">
        <f t="shared" si="194"/>
        <v>2.2196724720561476</v>
      </c>
      <c r="AM172" s="15">
        <f>'Investment Analysis'!BO172</f>
        <v>0.2886493768945772</v>
      </c>
      <c r="AN172" s="48">
        <v>6047.19</v>
      </c>
      <c r="AO172" s="18">
        <f t="shared" si="154"/>
        <v>6.7687909482758624</v>
      </c>
      <c r="AP172" s="15">
        <f>'Investment Analysis'!BV172</f>
        <v>0.19726247987117557</v>
      </c>
      <c r="AQ172" s="48">
        <v>5236.9799999999996</v>
      </c>
      <c r="AR172" s="18">
        <f t="shared" si="155"/>
        <v>2.8473959999999998</v>
      </c>
      <c r="AS172" s="15">
        <f>'Investment Analysis'!CC172</f>
        <v>0</v>
      </c>
      <c r="AT172" s="48">
        <v>4984.9799999999996</v>
      </c>
      <c r="AU172" s="18">
        <f>'Investment Analysis'!CL172</f>
        <v>-0.11903376018626309</v>
      </c>
      <c r="AV172" s="15">
        <f>'Investment Analysis'!CJ172</f>
        <v>1.3231888852133359E-3</v>
      </c>
      <c r="AW172" s="48">
        <v>18596.62</v>
      </c>
      <c r="AX172" s="18">
        <f t="shared" si="195"/>
        <v>7.0343501533024946E-2</v>
      </c>
      <c r="AY172" s="15">
        <f>'Investment Analysis'!CQ172</f>
        <v>0.10497766432673908</v>
      </c>
      <c r="AZ172" s="48">
        <v>16716.439999999999</v>
      </c>
      <c r="BA172" s="18">
        <f>'Investment Analysis'!CZ172</f>
        <v>6.3572961373390482E-2</v>
      </c>
      <c r="BB172" s="15">
        <f>'Investment Analysis'!CX172</f>
        <v>0.23328149300155521</v>
      </c>
      <c r="BC172" s="48">
        <v>9930.98</v>
      </c>
      <c r="BD172" s="18">
        <f t="shared" si="196"/>
        <v>2.9767931480928191</v>
      </c>
      <c r="BE172" s="15">
        <f>'Investment Analysis'!DE172</f>
        <v>-1.4174668495656254E-2</v>
      </c>
      <c r="BF172" s="48">
        <v>4682.1099999999997</v>
      </c>
      <c r="BG172" s="18">
        <f>'Investment Analysis'!DN172</f>
        <v>0.19497153700189768</v>
      </c>
      <c r="BH172" s="15">
        <f>'Investment Analysis'!DL172</f>
        <v>0.14110985277463203</v>
      </c>
      <c r="BI172" s="48">
        <v>2881.5</v>
      </c>
      <c r="BJ172" s="18">
        <f>'Investment Analysis'!EB172</f>
        <v>0.14341201075590093</v>
      </c>
      <c r="BK172" s="15">
        <f>'Investment Analysis'!DZ172</f>
        <v>1.0421558164354325</v>
      </c>
      <c r="BL172" s="48">
        <v>11888.27</v>
      </c>
      <c r="BM172" s="18">
        <f>'Investment Analysis'!EI172</f>
        <v>9.9240780911062809E-2</v>
      </c>
      <c r="BN172" s="15">
        <f>'Investment Analysis'!EG172</f>
        <v>0.92772230147408452</v>
      </c>
      <c r="BO172" s="48">
        <v>10668.17</v>
      </c>
      <c r="BP172" s="18">
        <f>'Investment Analysis'!DU172</f>
        <v>0.17069327731092437</v>
      </c>
      <c r="BQ172" s="15">
        <f>'Investment Analysis'!DS172</f>
        <v>0</v>
      </c>
      <c r="BR172" s="48">
        <v>12327.9</v>
      </c>
      <c r="BS172" s="18">
        <f>'Investment Analysis'!EP172</f>
        <v>0.21060197663971261</v>
      </c>
      <c r="BT172" s="15">
        <f>'Investment Analysis'!EN172</f>
        <v>1.0876975519057948</v>
      </c>
      <c r="BU172" s="48">
        <v>14810.14</v>
      </c>
      <c r="BV172" s="18">
        <f t="shared" si="197"/>
        <v>0.53520931484722034</v>
      </c>
      <c r="BW172" s="15">
        <f>'Investment Analysis'!EU172</f>
        <v>0.18877112575193367</v>
      </c>
      <c r="BX172" s="48">
        <v>23807.94</v>
      </c>
      <c r="BY172" s="18">
        <f t="shared" si="148"/>
        <v>-0.55960300000000007</v>
      </c>
      <c r="BZ172" s="15">
        <f>'Investment Analysis'!FB172</f>
        <v>0</v>
      </c>
      <c r="CA172" s="48">
        <v>21545.119999999999</v>
      </c>
      <c r="CB172" s="18">
        <f t="shared" si="199"/>
        <v>-7.1331034482758668E-2</v>
      </c>
      <c r="CC172" s="15">
        <f>'Investment Analysis'!FI172</f>
        <v>1.8111035883547736E-2</v>
      </c>
      <c r="CD172" s="48">
        <v>9942.94</v>
      </c>
      <c r="CE172" s="18">
        <f>'Investment Analysis'!FR172</f>
        <v>0.10591214356490151</v>
      </c>
      <c r="CF172" s="15">
        <f>'Investment Analysis'!FP172</f>
        <v>0.7277261781905745</v>
      </c>
      <c r="CG172" s="48">
        <v>4888.47</v>
      </c>
      <c r="CH172" s="18">
        <f>'Investment Analysis'!FR172</f>
        <v>0.10591214356490151</v>
      </c>
      <c r="CI172" s="15">
        <f>'Investment Analysis'!FW172</f>
        <v>5.0210155628762944E-2</v>
      </c>
      <c r="CJ172" s="48"/>
      <c r="CK172" s="18">
        <f t="shared" si="149"/>
        <v>0</v>
      </c>
      <c r="CL172" s="15">
        <f>'Investment Analysis'!GD172</f>
        <v>0</v>
      </c>
      <c r="CM172" s="48">
        <v>38207.17</v>
      </c>
      <c r="CN172" s="18">
        <f t="shared" si="162"/>
        <v>0.53134949899799588</v>
      </c>
      <c r="CO172" s="15">
        <f>'Investment Analysis'!GT172</f>
        <v>-2.3486238532110112E-2</v>
      </c>
      <c r="CP172" s="48">
        <v>7033.4</v>
      </c>
      <c r="CQ172" s="18">
        <f t="shared" si="163"/>
        <v>-0.67311294228096841</v>
      </c>
      <c r="CR172" s="15">
        <f>'Investment Analysis'!HG172</f>
        <v>0.97556317060839293</v>
      </c>
      <c r="CS172" s="48">
        <v>4170</v>
      </c>
      <c r="CT172" s="18">
        <f t="shared" si="164"/>
        <v>-0.81546712925266396</v>
      </c>
      <c r="CU172" s="15">
        <f>'Investment Analysis'!HN172</f>
        <v>26.439516129032256</v>
      </c>
      <c r="CV172" s="48">
        <v>9997.35</v>
      </c>
      <c r="CW172" s="18">
        <f t="shared" si="165"/>
        <v>-0.65297221306211717</v>
      </c>
      <c r="CX172" s="15">
        <f>'Investment Analysis'!IB172</f>
        <v>0.71643059490084982</v>
      </c>
      <c r="CY172" s="48">
        <v>11920.4</v>
      </c>
      <c r="CZ172" s="18">
        <f t="shared" si="166"/>
        <v>-0.33349734414313675</v>
      </c>
      <c r="DA172" s="15">
        <f>'Investment Analysis'!II172</f>
        <v>0.70291428571428571</v>
      </c>
      <c r="DB172" s="48">
        <v>6793.5</v>
      </c>
      <c r="DC172" s="18">
        <f t="shared" si="167"/>
        <v>0.20510887400771652</v>
      </c>
      <c r="DD172" s="15">
        <f>'Investment Analysis'!IP172</f>
        <v>4.3065807459480565</v>
      </c>
      <c r="DE172" s="48">
        <v>22953</v>
      </c>
      <c r="DF172" s="18">
        <f>'Investment Analysis'!IY172</f>
        <v>0.488811052733995</v>
      </c>
      <c r="DG172" s="15">
        <f>'Investment Analysis'!IW172</f>
        <v>3.1923287671232878</v>
      </c>
      <c r="DH172" s="48">
        <v>22623</v>
      </c>
      <c r="DI172" s="18">
        <f t="shared" si="168"/>
        <v>2.4959512918778586</v>
      </c>
      <c r="DJ172" s="15">
        <f>'Investment Analysis'!JD172</f>
        <v>0.52528317152103576</v>
      </c>
      <c r="DK172" s="48">
        <v>25102</v>
      </c>
      <c r="DL172" s="18">
        <f t="shared" si="169"/>
        <v>0.10343311793925007</v>
      </c>
      <c r="DM172" s="15">
        <f>'Investment Analysis'!JK172</f>
        <v>0.23445376084978736</v>
      </c>
      <c r="DN172" s="48">
        <v>1114.9000000000001</v>
      </c>
      <c r="DO172" s="18">
        <f t="shared" si="170"/>
        <v>2.6138978370915868E-2</v>
      </c>
      <c r="DP172" s="15">
        <f>'Investment Analysis'!HU172</f>
        <v>2.0640109890109888</v>
      </c>
      <c r="DQ172" s="48">
        <v>1941.25</v>
      </c>
      <c r="DR172" s="18">
        <f t="shared" si="171"/>
        <v>-0.93449468533828239</v>
      </c>
      <c r="DS172" s="15">
        <f>'Investment Analysis'!JR172</f>
        <v>-0.10477475957482707</v>
      </c>
      <c r="DT172" s="48">
        <v>21612</v>
      </c>
      <c r="DU172" s="18">
        <f t="shared" si="191"/>
        <v>7.2930671936758893</v>
      </c>
      <c r="DV172" s="15">
        <f>'Investment Analysis'!JY172</f>
        <v>-0.12252964426877457</v>
      </c>
      <c r="DW172" s="48">
        <v>15484</v>
      </c>
      <c r="DX172" s="18">
        <f t="shared" si="172"/>
        <v>0.13552361396303902</v>
      </c>
      <c r="DY172" s="15">
        <f>'Investment Analysis'!KF172</f>
        <v>0.13552361396303905</v>
      </c>
      <c r="DZ172" s="48">
        <v>5860</v>
      </c>
      <c r="EA172" s="18">
        <f t="shared" si="202"/>
        <v>-0.70714642678660666</v>
      </c>
      <c r="EB172" s="15">
        <f>'Investment Analysis'!KM172</f>
        <v>4.6919431279620847</v>
      </c>
      <c r="EC172" s="48">
        <v>11440</v>
      </c>
      <c r="ED172" s="18">
        <f>'Investment Analysis'!KV172</f>
        <v>0.91089108910891081</v>
      </c>
      <c r="EE172" s="15">
        <f>'Investment Analysis'!KT172</f>
        <v>-0.26335877862595425</v>
      </c>
      <c r="EF172" s="48">
        <v>23719.5</v>
      </c>
      <c r="EG172" s="18">
        <f t="shared" si="174"/>
        <v>-3.968253968253968E-3</v>
      </c>
      <c r="EH172" s="15">
        <f>'Investment Analysis'!LH172</f>
        <v>0.47139268769187836</v>
      </c>
      <c r="EI172" s="48">
        <v>9078.5499999999993</v>
      </c>
      <c r="EJ172" s="18">
        <f>'Investment Analysis'!LQ172</f>
        <v>0.78596087456846975</v>
      </c>
      <c r="EK172" s="15">
        <f>'Investment Analysis'!LO172</f>
        <v>0.59634285714285717</v>
      </c>
      <c r="EL172" s="48">
        <v>30345</v>
      </c>
      <c r="EM172" s="18" t="e">
        <f t="shared" si="190"/>
        <v>#DIV/0!</v>
      </c>
      <c r="EN172" s="15">
        <f>'Investment Analysis'!LX172</f>
        <v>1.188108108108108</v>
      </c>
      <c r="EO172" s="48">
        <v>16555</v>
      </c>
      <c r="EP172" s="68">
        <f t="shared" si="198"/>
        <v>3.8104868913857679</v>
      </c>
      <c r="EQ172" s="15">
        <f>'Investment Analysis'!MC172</f>
        <v>-0.34471910112359549</v>
      </c>
      <c r="ER172" s="48">
        <v>4505</v>
      </c>
      <c r="ES172" s="18">
        <f>'Investment Analysis'!LX172</f>
        <v>1.188108108108108</v>
      </c>
      <c r="ET172" s="15">
        <f>'Investment Analysis'!LA172</f>
        <v>-0.3328235784790769</v>
      </c>
      <c r="EU172" s="48">
        <v>48301.5</v>
      </c>
      <c r="EV172" s="18">
        <f>'Investment Analysis'!ML172</f>
        <v>2.5007065473386709</v>
      </c>
      <c r="EW172" s="15">
        <f>'Investment Analysis'!MJ172</f>
        <v>9.0161725067385436</v>
      </c>
      <c r="EX172" s="48">
        <v>87423</v>
      </c>
      <c r="EY172" s="18">
        <f t="shared" si="175"/>
        <v>0.32263701350277996</v>
      </c>
      <c r="EZ172" s="15">
        <f>'Investment Analysis'!MQ172</f>
        <v>0.3218427323272437</v>
      </c>
      <c r="FA172" s="48">
        <v>14808</v>
      </c>
      <c r="FB172" s="18">
        <f t="shared" si="176"/>
        <v>-3.7191157347204164E-2</v>
      </c>
      <c r="FC172" s="15">
        <f>'Investment Analysis'!MX172</f>
        <v>-0.1130809774796358</v>
      </c>
      <c r="FD172" s="48">
        <v>19175.8</v>
      </c>
      <c r="FE172" s="18">
        <f t="shared" si="177"/>
        <v>0.20816794566463778</v>
      </c>
      <c r="FF172" s="15">
        <f>'Investment Analysis'!NE172</f>
        <v>1.02266184395069</v>
      </c>
      <c r="FG172" s="48">
        <v>14400</v>
      </c>
      <c r="FH172" s="18">
        <f t="shared" si="178"/>
        <v>0.34003350083752093</v>
      </c>
      <c r="FI172" s="15">
        <f>'Investment Analysis'!NL172</f>
        <v>-0.93648273124255654</v>
      </c>
      <c r="FJ172" s="48">
        <v>43813.7</v>
      </c>
      <c r="FK172" s="18">
        <f t="shared" si="179"/>
        <v>1.3003664734543008</v>
      </c>
      <c r="FL172" s="15">
        <f>'Investment Analysis'!NS172</f>
        <v>3.7688380952380949</v>
      </c>
      <c r="FM172" s="48">
        <v>3107.1</v>
      </c>
      <c r="FN172" s="18">
        <f t="shared" si="180"/>
        <v>-0.87756863146861697</v>
      </c>
      <c r="FO172" s="15">
        <f>'Investment Analysis'!NZ172</f>
        <v>0.17853891670459715</v>
      </c>
      <c r="FP172" s="48">
        <v>28600</v>
      </c>
      <c r="FQ172" s="18">
        <f t="shared" si="181"/>
        <v>0.52941176470588236</v>
      </c>
      <c r="FR172" s="15">
        <f>'Investment Analysis'!OG172</f>
        <v>-0.98732662737625732</v>
      </c>
      <c r="FS172" s="48">
        <v>62601</v>
      </c>
      <c r="FT172" s="18">
        <f t="shared" si="182"/>
        <v>1.4580498866213152</v>
      </c>
      <c r="FU172" s="15">
        <f>'Investment Analysis'!ON172</f>
        <v>3.9156654888103644</v>
      </c>
      <c r="FV172" s="48">
        <v>10740</v>
      </c>
      <c r="FW172" s="18">
        <f t="shared" si="183"/>
        <v>-0.30259740259740259</v>
      </c>
      <c r="FX172" s="15">
        <f>'Investment Analysis'!OU172</f>
        <v>-0.30259740259740259</v>
      </c>
      <c r="FY172" s="48">
        <v>19946.25</v>
      </c>
      <c r="FZ172" s="18">
        <f t="shared" si="184"/>
        <v>8.5657912641175671E-2</v>
      </c>
      <c r="GA172" s="15">
        <f>'Investment Analysis'!PB172</f>
        <v>3.9098461538461535</v>
      </c>
      <c r="GB172" s="48">
        <v>20824.5</v>
      </c>
      <c r="GC172" s="18">
        <f>'Investment Analysis'!PK172</f>
        <v>0.32769090996031192</v>
      </c>
      <c r="GD172" s="15">
        <f>'Investment Analysis'!PI172</f>
        <v>-0.20258472142446859</v>
      </c>
      <c r="GE172" s="48">
        <v>14772</v>
      </c>
      <c r="GF172" s="18">
        <f>'Investment Analysis'!PY172</f>
        <v>1.399610136452242</v>
      </c>
      <c r="GG172" s="15">
        <f>'Investment Analysis'!PW172</f>
        <v>0.41169724770642196</v>
      </c>
      <c r="GH172" s="48">
        <v>22089.9</v>
      </c>
      <c r="GI172" s="18">
        <f>'Investment Analysis'!QF172</f>
        <v>0.38880776050902266</v>
      </c>
      <c r="GJ172" s="15">
        <f>'Investment Analysis'!QD172</f>
        <v>-0.2107353507809952</v>
      </c>
      <c r="GK172" s="48">
        <v>40380</v>
      </c>
      <c r="GL172" s="18">
        <f>'Investment Analysis'!QM172</f>
        <v>0.44615384615384601</v>
      </c>
      <c r="GM172" s="15">
        <f>'Investment Analysis'!QK172</f>
        <v>-0.25099601593625498</v>
      </c>
      <c r="GN172" s="48">
        <v>14112</v>
      </c>
      <c r="GO172" s="18">
        <f>'Investment Analysis'!QT172</f>
        <v>0.3658536585365853</v>
      </c>
      <c r="GP172" s="15">
        <f>'Investment Analysis'!QR172</f>
        <v>-0.98088690606791984</v>
      </c>
      <c r="GQ172" s="48">
        <v>5318.5</v>
      </c>
      <c r="GR172" s="18">
        <f>'Investment Analysis'!RA172</f>
        <v>0.13036371066612176</v>
      </c>
      <c r="GS172" s="15">
        <f>'Investment Analysis'!QY172</f>
        <v>-0.21643059490084982</v>
      </c>
      <c r="GT172" s="48"/>
      <c r="GU172" s="18">
        <f>'Investment Analysis'!RH172</f>
        <v>0.81292929292929283</v>
      </c>
      <c r="GV172" s="15">
        <f>'Investment Analysis'!RF172</f>
        <v>-3.0676171959386513E-2</v>
      </c>
      <c r="GW172" s="48">
        <v>11936</v>
      </c>
      <c r="GX172" s="18">
        <f>'Investment Analysis'!RO172</f>
        <v>0.21350142334282229</v>
      </c>
      <c r="GY172" s="15">
        <f>'Investment Analysis'!RM172</f>
        <v>0.10733834307449663</v>
      </c>
      <c r="GZ172" s="48">
        <v>3382</v>
      </c>
      <c r="HA172" s="18">
        <f>'Investment Analysis'!RV172</f>
        <v>-0.18857965451055661</v>
      </c>
      <c r="HB172" s="15">
        <f>'Investment Analysis'!RT172</f>
        <v>0.15505464480874315</v>
      </c>
      <c r="HC172" s="48">
        <v>24130.5</v>
      </c>
      <c r="HD172" s="18">
        <f>'Investment Analysis'!SC172</f>
        <v>1.1270659791088193</v>
      </c>
      <c r="HE172" s="15">
        <f>'Investment Analysis'!SA172</f>
        <v>0.20900345708702842</v>
      </c>
      <c r="HF172" s="48">
        <v>7650</v>
      </c>
      <c r="HG172" s="18">
        <f>'Investment Analysis'!SJ172</f>
        <v>2.6212319790302049E-3</v>
      </c>
      <c r="HH172" s="15">
        <f>'Investment Analysis'!SH172</f>
        <v>0.22400000000000006</v>
      </c>
      <c r="HI172" s="48">
        <v>8400</v>
      </c>
      <c r="HJ172" s="18">
        <f>'Investment Analysis'!SM172</f>
        <v>-2.7777777777777801E-2</v>
      </c>
      <c r="HK172" s="15">
        <f>'Investment Analysis'!SK172</f>
        <v>0</v>
      </c>
      <c r="HL172" s="48">
        <v>11587.5</v>
      </c>
      <c r="HM172" s="18">
        <f>'Investment Analysis'!SP172</f>
        <v>0</v>
      </c>
      <c r="HN172" s="15">
        <f>'Investment Analysis'!SN172</f>
        <v>-2.9734701577814267E-2</v>
      </c>
      <c r="HO172" s="48">
        <v>17806.650000000001</v>
      </c>
      <c r="HP172" s="18">
        <f>'Investment Analysis'!TE172</f>
        <v>3.4762820512820514</v>
      </c>
      <c r="HQ172" s="15">
        <f>'Investment Analysis'!TC172</f>
        <v>0.72974981421847918</v>
      </c>
      <c r="HR172" s="48">
        <v>7230</v>
      </c>
      <c r="HS172" s="18">
        <f>'Investment Analysis'!TL172</f>
        <v>0.42477876106194679</v>
      </c>
      <c r="HT172" s="15">
        <f>'Investment Analysis'!TJ172</f>
        <v>9.772727272727269E-2</v>
      </c>
      <c r="HU172" s="48">
        <v>20112</v>
      </c>
      <c r="HV172" s="18">
        <f>'Investment Analysis'!TS172</f>
        <v>1.7811764705882351</v>
      </c>
      <c r="HW172" s="15">
        <f>'Investment Analysis'!TQ172</f>
        <v>0.20600817706777053</v>
      </c>
      <c r="HX172" s="48"/>
      <c r="HY172" s="18">
        <f>'Investment Analysis'!TZ172</f>
        <v>1.0760233918128654</v>
      </c>
      <c r="HZ172" s="15">
        <f>'Investment Analysis'!TX172</f>
        <v>-0.19501133786848079</v>
      </c>
      <c r="IA172" s="48"/>
      <c r="IB172" s="18">
        <f>'Investment Analysis'!UG172</f>
        <v>0</v>
      </c>
      <c r="IC172" s="15">
        <f>'Investment Analysis'!UE172</f>
        <v>0</v>
      </c>
      <c r="ID172" s="48"/>
      <c r="IE172" s="18">
        <f>'Investment Analysis'!UN172</f>
        <v>0</v>
      </c>
      <c r="IF172" s="15">
        <f>'Investment Analysis'!UL172</f>
        <v>0</v>
      </c>
      <c r="IG172" s="48"/>
      <c r="IH172" s="18">
        <f>'Investment Analysis'!UU172</f>
        <v>0</v>
      </c>
      <c r="II172" s="15">
        <f>'Investment Analysis'!US172</f>
        <v>0</v>
      </c>
      <c r="IJ172" s="48"/>
      <c r="IK172" s="18">
        <f>'Investment Analysis'!VB172</f>
        <v>0</v>
      </c>
      <c r="IL172" s="15">
        <f>'Investment Analysis'!UZ172</f>
        <v>0</v>
      </c>
      <c r="IM172" s="48"/>
      <c r="IN172" s="18">
        <f>'Investment Analysis'!VI172</f>
        <v>0</v>
      </c>
      <c r="IO172" s="15">
        <f>'Investment Analysis'!VG172</f>
        <v>0</v>
      </c>
      <c r="IP172" s="18"/>
      <c r="IQ172" s="18"/>
      <c r="IR172" s="18"/>
      <c r="IS172" s="108">
        <f t="shared" si="188"/>
        <v>25702.840000000549</v>
      </c>
      <c r="IT172" s="48">
        <f t="shared" si="189"/>
        <v>1239020.6800000002</v>
      </c>
      <c r="IU172" s="101">
        <f t="shared" si="185"/>
        <v>0</v>
      </c>
      <c r="IV172" s="101"/>
      <c r="IW172" s="15">
        <f t="shared" si="186"/>
        <v>0.1942260605984143</v>
      </c>
      <c r="IX172" s="113">
        <f t="shared" si="187"/>
        <v>201511.35000000021</v>
      </c>
      <c r="IY172" s="21">
        <f t="shared" si="200"/>
        <v>0.50809744248610322</v>
      </c>
      <c r="IZ172" s="173">
        <f t="shared" si="201"/>
        <v>419867.79000000015</v>
      </c>
    </row>
    <row r="173" spans="1:260" x14ac:dyDescent="0.2">
      <c r="A173" s="3">
        <f>'Investment Analysis'!A173</f>
        <v>45896</v>
      </c>
      <c r="B173" s="4">
        <f>'Investment Analysis'!B173</f>
        <v>45896</v>
      </c>
      <c r="C173" s="27">
        <f>'Investment Analysis'!C173</f>
        <v>45565.23</v>
      </c>
      <c r="D173" s="14">
        <f>'Investment Analysis'!D173</f>
        <v>147.16000000000349</v>
      </c>
      <c r="E173" s="15">
        <f>'Investment Analysis'!E173</f>
        <v>3.2401200667488399E-3</v>
      </c>
      <c r="F173" s="13">
        <f>'Investment Analysis'!G173</f>
        <v>6481.4</v>
      </c>
      <c r="G173" s="14">
        <f>'Investment Analysis'!H173</f>
        <v>15.460000000000036</v>
      </c>
      <c r="H173" s="15">
        <f>'Investment Analysis'!I173</f>
        <v>2.3909903277791068E-3</v>
      </c>
      <c r="I173" s="13">
        <f>'Investment Analysis'!K173</f>
        <v>21590.14</v>
      </c>
      <c r="J173" s="14">
        <f>'Investment Analysis'!L173</f>
        <v>45.869999999998981</v>
      </c>
      <c r="K173" s="15">
        <f>'Investment Analysis'!M173</f>
        <v>2.129104397596158E-3</v>
      </c>
      <c r="L173" s="41">
        <f>'Investment Analysis'!T173</f>
        <v>273.66225138790912</v>
      </c>
      <c r="M173" s="21">
        <f>'Investment Analysis'!V173</f>
        <v>1.4513891934302395E-3</v>
      </c>
      <c r="N173" s="21">
        <f>'Investment Analysis'!W173</f>
        <v>5.7756421188753328E-2</v>
      </c>
      <c r="P173" s="48">
        <f>'Investment Analysis'!Y173</f>
        <v>124712.04</v>
      </c>
      <c r="Q173" s="18"/>
      <c r="R173" s="83"/>
      <c r="S173" s="48">
        <v>4751.8100000000004</v>
      </c>
      <c r="T173" s="18">
        <f>'Investment Analysis'!AH173</f>
        <v>0.11079808073249116</v>
      </c>
      <c r="U173" s="15">
        <f>'Investment Analysis'!AF173</f>
        <v>0.5314681070583237</v>
      </c>
      <c r="V173" s="48">
        <v>7516.67</v>
      </c>
      <c r="W173" s="18">
        <f>'Investment Analysis'!AO173</f>
        <v>0.15216357584403228</v>
      </c>
      <c r="X173" s="15">
        <f>'Investment Analysis'!AM173</f>
        <v>0.30268817204301068</v>
      </c>
      <c r="Y173" s="48">
        <v>10170.11</v>
      </c>
      <c r="Z173" s="18">
        <f t="shared" si="161"/>
        <v>1.9457698476343283E-2</v>
      </c>
      <c r="AA173" s="15">
        <f>'Investment Analysis'!GM173</f>
        <v>8.6772486772486807E-2</v>
      </c>
      <c r="AB173" s="48">
        <v>2743.04</v>
      </c>
      <c r="AC173" s="18">
        <f t="shared" si="192"/>
        <v>4.9117686819376649</v>
      </c>
      <c r="AD173" s="15">
        <f>'Investment Analysis'!AT173</f>
        <v>0.37116386797915463</v>
      </c>
      <c r="AE173" s="48">
        <v>11893.76</v>
      </c>
      <c r="AF173" s="18">
        <f>'Investment Analysis'!BC173</f>
        <v>0.10421666095303395</v>
      </c>
      <c r="AG173" s="15">
        <f>'Investment Analysis'!BA173</f>
        <v>0.68135719612229684</v>
      </c>
      <c r="AH173" s="48"/>
      <c r="AI173" s="18">
        <f t="shared" si="193"/>
        <v>0</v>
      </c>
      <c r="AJ173" s="15">
        <f>'Investment Analysis'!BH173</f>
        <v>0</v>
      </c>
      <c r="AK173" s="48">
        <v>5393.12</v>
      </c>
      <c r="AL173" s="18">
        <f t="shared" si="194"/>
        <v>2.2215024694567194</v>
      </c>
      <c r="AM173" s="15">
        <f>'Investment Analysis'!BO173</f>
        <v>0.29033344560458069</v>
      </c>
      <c r="AN173" s="48">
        <v>6053.97</v>
      </c>
      <c r="AO173" s="18">
        <f t="shared" si="154"/>
        <v>6.7702521551724137</v>
      </c>
      <c r="AP173" s="15">
        <f>'Investment Analysis'!BV173</f>
        <v>0.19860440150295219</v>
      </c>
      <c r="AQ173" s="48">
        <v>5242.88</v>
      </c>
      <c r="AR173" s="18">
        <f t="shared" si="155"/>
        <v>2.848576</v>
      </c>
      <c r="AS173" s="15">
        <f>'Investment Analysis'!CC173</f>
        <v>0</v>
      </c>
      <c r="AT173" s="48">
        <v>5016.2700000000004</v>
      </c>
      <c r="AU173" s="18">
        <f>'Investment Analysis'!CL173</f>
        <v>-0.11350407450523861</v>
      </c>
      <c r="AV173" s="15">
        <f>'Investment Analysis'!CJ173</f>
        <v>7.6083360899768578E-3</v>
      </c>
      <c r="AW173" s="48">
        <v>18661.060000000001</v>
      </c>
      <c r="AX173" s="18">
        <f t="shared" si="195"/>
        <v>7.3692251727901129E-2</v>
      </c>
      <c r="AY173" s="15">
        <f>'Investment Analysis'!CQ173</f>
        <v>0.10880663688576898</v>
      </c>
      <c r="AZ173" s="48">
        <v>16800.759999999998</v>
      </c>
      <c r="BA173" s="18">
        <f>'Investment Analysis'!CZ173</f>
        <v>6.8937768240343353E-2</v>
      </c>
      <c r="BB173" s="15">
        <f>'Investment Analysis'!CX173</f>
        <v>0.23950233281493011</v>
      </c>
      <c r="BC173" s="48">
        <v>9995.4699999999993</v>
      </c>
      <c r="BD173" s="18">
        <f t="shared" si="196"/>
        <v>2.9832158151578527</v>
      </c>
      <c r="BE173" s="15">
        <f>'Investment Analysis'!DE173</f>
        <v>-7.7732053040695795E-3</v>
      </c>
      <c r="BF173" s="48">
        <v>4671.8900000000003</v>
      </c>
      <c r="BG173" s="18">
        <f>'Investment Analysis'!DN173</f>
        <v>0.1923624288425049</v>
      </c>
      <c r="BH173" s="15">
        <f>'Investment Analysis'!DL173</f>
        <v>0.13861834654586647</v>
      </c>
      <c r="BI173" s="48">
        <v>2893.54</v>
      </c>
      <c r="BJ173" s="18">
        <f>'Investment Analysis'!EB173</f>
        <v>0.14819241111443088</v>
      </c>
      <c r="BK173" s="15">
        <f>'Investment Analysis'!DZ173</f>
        <v>1.0506937033084314</v>
      </c>
      <c r="BL173" s="48">
        <v>11973.31</v>
      </c>
      <c r="BM173" s="18">
        <f>'Investment Analysis'!EI173</f>
        <v>0.1071041214750541</v>
      </c>
      <c r="BN173" s="15">
        <f>'Investment Analysis'!EG173</f>
        <v>0.9415121255349499</v>
      </c>
      <c r="BO173" s="48">
        <v>10622.7</v>
      </c>
      <c r="BP173" s="18">
        <f>'Investment Analysis'!DU173</f>
        <v>0.16570378151260512</v>
      </c>
      <c r="BQ173" s="15">
        <f>'Investment Analysis'!DS173</f>
        <v>0</v>
      </c>
      <c r="BR173" s="48">
        <v>12308.68</v>
      </c>
      <c r="BS173" s="18">
        <f>'Investment Analysis'!EP173</f>
        <v>0.20871518418688234</v>
      </c>
      <c r="BT173" s="15">
        <f>'Investment Analysis'!EN173</f>
        <v>1.0844437558103499</v>
      </c>
      <c r="BU173" s="48">
        <v>14867.24</v>
      </c>
      <c r="BV173" s="18">
        <f t="shared" si="197"/>
        <v>0.53905236236370968</v>
      </c>
      <c r="BW173" s="15">
        <f>'Investment Analysis'!EU173</f>
        <v>0.19335433973073621</v>
      </c>
      <c r="BX173" s="48">
        <v>23791.69</v>
      </c>
      <c r="BY173" s="18">
        <f t="shared" si="148"/>
        <v>-0.56041550000000007</v>
      </c>
      <c r="BZ173" s="15">
        <f>'Investment Analysis'!FB173</f>
        <v>0</v>
      </c>
      <c r="CA173" s="48">
        <v>21810.18</v>
      </c>
      <c r="CB173" s="18">
        <f t="shared" si="199"/>
        <v>-5.9906034482758608E-2</v>
      </c>
      <c r="CC173" s="15">
        <f>'Investment Analysis'!FI173</f>
        <v>3.0636425186188258E-2</v>
      </c>
      <c r="CD173" s="48">
        <v>9895.92</v>
      </c>
      <c r="CE173" s="18">
        <f>'Investment Analysis'!FR173</f>
        <v>0.10068259385665525</v>
      </c>
      <c r="CF173" s="15">
        <f>'Investment Analysis'!FP173</f>
        <v>0.71955624355005143</v>
      </c>
      <c r="CG173" s="48">
        <v>4900.6400000000003</v>
      </c>
      <c r="CH173" s="18">
        <f>'Investment Analysis'!FR173</f>
        <v>0.10068259385665525</v>
      </c>
      <c r="CI173" s="15">
        <f>'Investment Analysis'!FW173</f>
        <v>5.2822901283653363E-2</v>
      </c>
      <c r="CJ173" s="48"/>
      <c r="CK173" s="18">
        <f t="shared" si="149"/>
        <v>0</v>
      </c>
      <c r="CL173" s="15">
        <f>'Investment Analysis'!GD173</f>
        <v>0</v>
      </c>
      <c r="CM173" s="48">
        <v>38183.97</v>
      </c>
      <c r="CN173" s="18">
        <f t="shared" si="162"/>
        <v>0.53041963927855718</v>
      </c>
      <c r="CO173" s="15">
        <f>'Investment Analysis'!GT173</f>
        <v>-2.238532110091741E-2</v>
      </c>
      <c r="CP173" s="48">
        <v>6992</v>
      </c>
      <c r="CQ173" s="18">
        <f t="shared" si="163"/>
        <v>-0.67503706492287241</v>
      </c>
      <c r="CR173" s="15">
        <f>'Investment Analysis'!HG173</f>
        <v>0.9639346104151455</v>
      </c>
      <c r="CS173" s="48">
        <v>4180</v>
      </c>
      <c r="CT173" s="18">
        <f t="shared" si="164"/>
        <v>-0.81502460438276625</v>
      </c>
      <c r="CU173" s="15">
        <f>'Investment Analysis'!HN173</f>
        <v>26.387096774193548</v>
      </c>
      <c r="CV173" s="54">
        <v>20884</v>
      </c>
      <c r="CW173" s="18">
        <f t="shared" si="165"/>
        <v>-0.27507506465105785</v>
      </c>
      <c r="CX173" s="15">
        <f>'Investment Analysis'!IB173</f>
        <v>0.71482530689329538</v>
      </c>
      <c r="CY173" s="54">
        <v>21017.5</v>
      </c>
      <c r="CZ173" s="18">
        <f t="shared" si="166"/>
        <v>0.17514677103718199</v>
      </c>
      <c r="DA173" s="15">
        <f>'Investment Analysis'!II173</f>
        <v>0.71600000000000008</v>
      </c>
      <c r="DB173" s="48">
        <v>6909.75</v>
      </c>
      <c r="DC173" s="18">
        <f t="shared" si="167"/>
        <v>0.22573063107011399</v>
      </c>
      <c r="DD173" s="15">
        <f>'Investment Analysis'!IP173</f>
        <v>4.3969927748486617</v>
      </c>
      <c r="DE173" s="48">
        <v>22584</v>
      </c>
      <c r="DF173" s="18">
        <f>'Investment Analysis'!IY173</f>
        <v>0.46487643510410587</v>
      </c>
      <c r="DG173" s="15">
        <f>'Investment Analysis'!IW173</f>
        <v>3.1249315068493151</v>
      </c>
      <c r="DH173" s="48">
        <v>22421.4</v>
      </c>
      <c r="DI173" s="18">
        <f t="shared" si="168"/>
        <v>2.464797873655582</v>
      </c>
      <c r="DJ173" s="15">
        <f>'Investment Analysis'!JD173</f>
        <v>0.51169093851132696</v>
      </c>
      <c r="DK173" s="48">
        <v>25337</v>
      </c>
      <c r="DL173" s="18">
        <f t="shared" si="169"/>
        <v>0.11376324234032265</v>
      </c>
      <c r="DM173" s="15">
        <f>'Investment Analysis'!JK173</f>
        <v>0.24601047480882246</v>
      </c>
      <c r="DN173" s="48">
        <v>1127.5</v>
      </c>
      <c r="DO173" s="18">
        <f t="shared" si="170"/>
        <v>3.7735849056603772E-2</v>
      </c>
      <c r="DP173" s="15">
        <f>'Investment Analysis'!HU173</f>
        <v>2.0967032967032968</v>
      </c>
      <c r="DQ173" s="48">
        <v>1953.25</v>
      </c>
      <c r="DR173" s="18">
        <f t="shared" si="171"/>
        <v>-0.93408975873123001</v>
      </c>
      <c r="DS173" s="15">
        <f>'Investment Analysis'!JR173</f>
        <v>-9.6338788594567237E-2</v>
      </c>
      <c r="DT173" s="48">
        <v>21096</v>
      </c>
      <c r="DU173" s="18">
        <f t="shared" si="191"/>
        <v>7.0891146245059282</v>
      </c>
      <c r="DV173" s="15">
        <f>'Investment Analysis'!JY173</f>
        <v>-0.14229249011857703</v>
      </c>
      <c r="DW173" s="48">
        <v>15813</v>
      </c>
      <c r="DX173" s="18">
        <f t="shared" si="172"/>
        <v>0.15965092402464065</v>
      </c>
      <c r="DY173" s="15">
        <f>'Investment Analysis'!KF173</f>
        <v>0.15965092402464062</v>
      </c>
      <c r="DZ173" s="48">
        <v>5944</v>
      </c>
      <c r="EA173" s="18">
        <f t="shared" si="202"/>
        <v>-0.7029485257371314</v>
      </c>
      <c r="EB173" s="15">
        <f>'Investment Analysis'!KM173</f>
        <v>4.816587677725118</v>
      </c>
      <c r="EC173" s="48">
        <v>12480</v>
      </c>
      <c r="ED173" s="18">
        <f>'Investment Analysis'!KV173</f>
        <v>0.92376237623762381</v>
      </c>
      <c r="EE173" s="15">
        <f>'Investment Analysis'!KT173</f>
        <v>-0.25839694656488549</v>
      </c>
      <c r="EF173" s="48">
        <v>23107.5</v>
      </c>
      <c r="EG173" s="18">
        <f t="shared" si="174"/>
        <v>-2.9667422524565383E-2</v>
      </c>
      <c r="EH173" s="15">
        <f>'Investment Analysis'!LH173</f>
        <v>0.43315657270443775</v>
      </c>
      <c r="EI173" s="48">
        <v>9067.5</v>
      </c>
      <c r="EJ173" s="18">
        <f>'Investment Analysis'!LQ173</f>
        <v>0.78340365682137836</v>
      </c>
      <c r="EK173" s="15">
        <f>'Investment Analysis'!LO173</f>
        <v>0.59405714285714273</v>
      </c>
      <c r="EL173" s="48">
        <v>30315</v>
      </c>
      <c r="EM173" s="18" t="e">
        <f t="shared" si="190"/>
        <v>#DIV/0!</v>
      </c>
      <c r="EN173" s="15">
        <f>'Investment Analysis'!LX173</f>
        <v>1.184864864864865</v>
      </c>
      <c r="EO173" s="48">
        <v>16500</v>
      </c>
      <c r="EP173" s="68">
        <f t="shared" si="198"/>
        <v>3.7940074906367043</v>
      </c>
      <c r="EQ173" s="15">
        <f>'Investment Analysis'!MC173</f>
        <v>-0.34786516853932586</v>
      </c>
      <c r="ER173" s="48">
        <v>4460</v>
      </c>
      <c r="ES173" s="18">
        <f>'Investment Analysis'!LX173</f>
        <v>1.184864864864865</v>
      </c>
      <c r="ET173" s="15">
        <f>'Investment Analysis'!LA173</f>
        <v>-0.3364382038092591</v>
      </c>
      <c r="EU173" s="48">
        <v>47580</v>
      </c>
      <c r="EV173" s="18">
        <f>'Investment Analysis'!ML173</f>
        <v>2.4498351389543096</v>
      </c>
      <c r="EW173" s="15">
        <f>'Investment Analysis'!MJ173</f>
        <v>8.8706199460916437</v>
      </c>
      <c r="EX173" s="48">
        <v>86940</v>
      </c>
      <c r="EY173" s="18">
        <f t="shared" si="175"/>
        <v>0.31532962668784748</v>
      </c>
      <c r="EZ173" s="15">
        <f>'Investment Analysis'!MQ173</f>
        <v>0.31532962668784742</v>
      </c>
      <c r="FA173" s="48">
        <v>14888</v>
      </c>
      <c r="FB173" s="18">
        <f t="shared" si="176"/>
        <v>-3.198959687906372E-2</v>
      </c>
      <c r="FC173" s="15">
        <f>'Investment Analysis'!MX173</f>
        <v>-0.10828941063727845</v>
      </c>
      <c r="FD173" s="48">
        <v>19134.5</v>
      </c>
      <c r="FE173" s="18">
        <f t="shared" si="177"/>
        <v>0.20556584634382985</v>
      </c>
      <c r="FF173" s="15">
        <f>'Investment Analysis'!NE173</f>
        <v>1.0177899165866984</v>
      </c>
      <c r="FG173" s="48">
        <v>14454</v>
      </c>
      <c r="FH173" s="18">
        <f t="shared" si="178"/>
        <v>0.34505862646566166</v>
      </c>
      <c r="FI173" s="15">
        <f>'Investment Analysis'!NL173</f>
        <v>-0.93624454148471614</v>
      </c>
      <c r="FJ173" s="48">
        <v>43567.3</v>
      </c>
      <c r="FK173" s="18">
        <f t="shared" si="179"/>
        <v>1.2874296454973118</v>
      </c>
      <c r="FL173" s="15">
        <f>'Investment Analysis'!NS173</f>
        <v>3.7420190476190474</v>
      </c>
      <c r="FM173" s="48">
        <v>3112.2</v>
      </c>
      <c r="FN173" s="18">
        <f t="shared" si="180"/>
        <v>-0.8773676723815228</v>
      </c>
      <c r="FO173" s="15">
        <f>'Investment Analysis'!NZ173</f>
        <v>0.18047337278106509</v>
      </c>
      <c r="FP173" s="48">
        <v>29600</v>
      </c>
      <c r="FQ173" s="18">
        <f t="shared" si="181"/>
        <v>0.58288770053475936</v>
      </c>
      <c r="FR173" s="15">
        <f>'Investment Analysis'!OG173</f>
        <v>-0.9868835024593432</v>
      </c>
      <c r="FS173" s="48">
        <v>59487</v>
      </c>
      <c r="FT173" s="18">
        <f t="shared" si="182"/>
        <v>1.3357776010837235</v>
      </c>
      <c r="FU173" s="15">
        <f>'Investment Analysis'!ON173</f>
        <v>3.6711425206124844</v>
      </c>
      <c r="FV173" s="48">
        <v>10620</v>
      </c>
      <c r="FW173" s="18">
        <f t="shared" si="183"/>
        <v>-0.31038961038961038</v>
      </c>
      <c r="FX173" s="15">
        <f>'Investment Analysis'!OU173</f>
        <v>-0.31038961038961044</v>
      </c>
      <c r="FY173" s="48">
        <v>19980</v>
      </c>
      <c r="FZ173" s="18">
        <f t="shared" si="184"/>
        <v>8.7494897264934007E-2</v>
      </c>
      <c r="GA173" s="15">
        <f>'Investment Analysis'!PB173</f>
        <v>3.9181538461538463</v>
      </c>
      <c r="GB173" s="48">
        <v>20757</v>
      </c>
      <c r="GC173" s="18">
        <f>'Investment Analysis'!PK173</f>
        <v>0.32338736670970208</v>
      </c>
      <c r="GD173" s="15">
        <f>'Investment Analysis'!PI173</f>
        <v>-0.2051694428489374</v>
      </c>
      <c r="GE173" s="48">
        <v>13680</v>
      </c>
      <c r="GF173" s="18">
        <f>'Investment Analysis'!PY173</f>
        <v>1.2222222222222223</v>
      </c>
      <c r="GG173" s="15">
        <f>'Investment Analysis'!PW173</f>
        <v>0.30733944954128434</v>
      </c>
      <c r="GH173" s="48">
        <v>22241.8</v>
      </c>
      <c r="GI173" s="18">
        <f>'Investment Analysis'!QF173</f>
        <v>0.40361948471889009</v>
      </c>
      <c r="GJ173" s="15">
        <f>'Investment Analysis'!QD173</f>
        <v>-0.20231779246569251</v>
      </c>
      <c r="GK173" s="48">
        <v>40620</v>
      </c>
      <c r="GL173" s="18">
        <f>'Investment Analysis'!QM173</f>
        <v>0.3923076923076923</v>
      </c>
      <c r="GM173" s="15">
        <f>'Investment Analysis'!QK173</f>
        <v>-0.27888446215139434</v>
      </c>
      <c r="GN173" s="48">
        <v>14121</v>
      </c>
      <c r="GO173" s="18">
        <f>'Investment Analysis'!QT173</f>
        <v>0.36672473867595812</v>
      </c>
      <c r="GP173" s="15">
        <f>'Investment Analysis'!QR173</f>
        <v>-0.98087471659474867</v>
      </c>
      <c r="GQ173" s="48">
        <v>5311.9</v>
      </c>
      <c r="GR173" s="18">
        <f>'Investment Analysis'!RA173</f>
        <v>0.18553330608908858</v>
      </c>
      <c r="GS173" s="15">
        <f>'Investment Analysis'!QY173</f>
        <v>-0.17818696883852692</v>
      </c>
      <c r="GT173" s="48"/>
      <c r="GU173" s="18">
        <f>'Investment Analysis'!RH173</f>
        <v>0.79797979797979801</v>
      </c>
      <c r="GV173" s="15">
        <f>'Investment Analysis'!RF173</f>
        <v>-3.8669259019226597E-2</v>
      </c>
      <c r="GW173" s="48">
        <v>11964.5</v>
      </c>
      <c r="GX173" s="18">
        <f>'Investment Analysis'!RO173</f>
        <v>0.2163989426596177</v>
      </c>
      <c r="GY173" s="15">
        <f>'Investment Analysis'!RM173</f>
        <v>0.10998237313294358</v>
      </c>
      <c r="GZ173" s="48">
        <v>3352</v>
      </c>
      <c r="HA173" s="18">
        <f>'Investment Analysis'!RV173</f>
        <v>-0.19577735124760068</v>
      </c>
      <c r="HB173" s="15">
        <f>'Investment Analysis'!RT173</f>
        <v>0.14480874316939896</v>
      </c>
      <c r="HC173" s="48">
        <v>23508</v>
      </c>
      <c r="HD173" s="18">
        <f>'Investment Analysis'!SC173</f>
        <v>1.07219357397858</v>
      </c>
      <c r="HE173" s="15">
        <f>'Investment Analysis'!SA173</f>
        <v>0.17781451976551929</v>
      </c>
      <c r="HF173" s="48">
        <v>7695</v>
      </c>
      <c r="HG173" s="18">
        <f>'Investment Analysis'!SJ173</f>
        <v>8.5190039318480196E-3</v>
      </c>
      <c r="HH173" s="15">
        <f>'Investment Analysis'!SH173</f>
        <v>0.23120000000000004</v>
      </c>
      <c r="HI173" s="48">
        <v>8720</v>
      </c>
      <c r="HJ173" s="18">
        <f>'Investment Analysis'!SM173</f>
        <v>3.8095238095238126E-2</v>
      </c>
      <c r="HK173" s="15">
        <f>'Investment Analysis'!SK173</f>
        <v>0</v>
      </c>
      <c r="HL173" s="48">
        <v>11422.5</v>
      </c>
      <c r="HM173" s="18">
        <f>'Investment Analysis'!SP173</f>
        <v>0</v>
      </c>
      <c r="HN173" s="15">
        <f>'Investment Analysis'!SN173</f>
        <v>3.6643848901807885E-2</v>
      </c>
      <c r="HO173" s="48">
        <v>18207</v>
      </c>
      <c r="HP173" s="18">
        <f>'Investment Analysis'!TE173</f>
        <v>3.5769230769230771</v>
      </c>
      <c r="HQ173" s="15">
        <f>'Investment Analysis'!TC173</f>
        <v>0.76864007926678257</v>
      </c>
      <c r="HR173" s="48">
        <v>7380</v>
      </c>
      <c r="HS173" s="18">
        <f>'Investment Analysis'!TL173</f>
        <v>0.44601769911504424</v>
      </c>
      <c r="HT173" s="15">
        <f>'Investment Analysis'!TJ173</f>
        <v>0.11409090909090915</v>
      </c>
      <c r="HU173" s="48">
        <v>20136</v>
      </c>
      <c r="HV173" s="18">
        <f>'Investment Analysis'!TS173</f>
        <v>1.7381512605042015</v>
      </c>
      <c r="HW173" s="15">
        <f>'Investment Analysis'!TQ173</f>
        <v>0.18735105274281588</v>
      </c>
      <c r="HX173" s="48"/>
      <c r="HY173" s="18">
        <f>'Investment Analysis'!TZ173</f>
        <v>1.0584795321637428</v>
      </c>
      <c r="HZ173" s="15">
        <f>'Investment Analysis'!TX173</f>
        <v>-0.20181405895691612</v>
      </c>
      <c r="IA173" s="48"/>
      <c r="IB173" s="18">
        <f>'Investment Analysis'!UG173</f>
        <v>0</v>
      </c>
      <c r="IC173" s="15">
        <f>'Investment Analysis'!UE173</f>
        <v>0</v>
      </c>
      <c r="ID173" s="48"/>
      <c r="IE173" s="18">
        <f>'Investment Analysis'!UN173</f>
        <v>0</v>
      </c>
      <c r="IF173" s="15">
        <f>'Investment Analysis'!UL173</f>
        <v>0</v>
      </c>
      <c r="IG173" s="48"/>
      <c r="IH173" s="18">
        <f>'Investment Analysis'!UU173</f>
        <v>0</v>
      </c>
      <c r="II173" s="15">
        <f>'Investment Analysis'!US173</f>
        <v>0</v>
      </c>
      <c r="IJ173" s="48"/>
      <c r="IK173" s="18">
        <f>'Investment Analysis'!VB173</f>
        <v>0</v>
      </c>
      <c r="IL173" s="15">
        <f>'Investment Analysis'!UZ173</f>
        <v>0</v>
      </c>
      <c r="IM173" s="48"/>
      <c r="IN173" s="18">
        <f>'Investment Analysis'!VI173</f>
        <v>0</v>
      </c>
      <c r="IO173" s="15">
        <f>'Investment Analysis'!VG173</f>
        <v>0</v>
      </c>
      <c r="IP173" s="18"/>
      <c r="IQ173" s="18"/>
      <c r="IR173" s="18"/>
      <c r="IS173" s="108">
        <f t="shared" si="188"/>
        <v>-3480.8599999998696</v>
      </c>
      <c r="IT173" s="48">
        <f t="shared" si="189"/>
        <v>1235539.8200000003</v>
      </c>
      <c r="IU173" s="101">
        <f t="shared" si="185"/>
        <v>0</v>
      </c>
      <c r="IV173" s="101"/>
      <c r="IW173" s="15">
        <f t="shared" si="186"/>
        <v>0.19087104498616927</v>
      </c>
      <c r="IX173" s="113">
        <f t="shared" si="187"/>
        <v>198030.49000000034</v>
      </c>
      <c r="IY173" s="21">
        <f t="shared" si="200"/>
        <v>0.50388512588126877</v>
      </c>
      <c r="IZ173" s="173">
        <f t="shared" si="201"/>
        <v>416386.93000000028</v>
      </c>
    </row>
    <row r="174" spans="1:260" x14ac:dyDescent="0.2">
      <c r="A174" s="3">
        <f>'Investment Analysis'!A174</f>
        <v>45897</v>
      </c>
      <c r="B174" s="4">
        <f>'Investment Analysis'!B174</f>
        <v>45897</v>
      </c>
      <c r="C174" s="27">
        <f>'Investment Analysis'!C174</f>
        <v>45636.9</v>
      </c>
      <c r="D174" s="14">
        <f>'Investment Analysis'!D174</f>
        <v>71.669999999998254</v>
      </c>
      <c r="E174" s="15">
        <f>'Investment Analysis'!E174</f>
        <v>1.5729098700916959E-3</v>
      </c>
      <c r="F174" s="13">
        <f>'Investment Analysis'!G174</f>
        <v>6501.86</v>
      </c>
      <c r="G174" s="14">
        <f>'Investment Analysis'!H174</f>
        <v>20.460000000000036</v>
      </c>
      <c r="H174" s="15">
        <f>'Investment Analysis'!I174</f>
        <v>3.1567253988335911E-3</v>
      </c>
      <c r="I174" s="13">
        <f>'Investment Analysis'!K174</f>
        <v>21706.04</v>
      </c>
      <c r="J174" s="14">
        <f>'Investment Analysis'!L174</f>
        <v>115.90000000000146</v>
      </c>
      <c r="K174" s="15">
        <f>'Investment Analysis'!M174</f>
        <v>5.368191220622074E-3</v>
      </c>
      <c r="L174" s="41">
        <f>'Investment Analysis'!T174</f>
        <v>274.0939147684748</v>
      </c>
      <c r="M174" s="21">
        <f>'Investment Analysis'!V174</f>
        <v>1.5773581426610755E-3</v>
      </c>
      <c r="N174" s="21">
        <f>'Investment Analysis'!W174</f>
        <v>5.9424881892667446E-2</v>
      </c>
      <c r="P174" s="48">
        <f>'Investment Analysis'!Y174</f>
        <v>106153.73999999999</v>
      </c>
      <c r="Q174" s="18"/>
      <c r="R174" s="83"/>
      <c r="S174" s="48">
        <v>4787.21</v>
      </c>
      <c r="T174" s="18">
        <f>'Investment Analysis'!AH174</f>
        <v>0.11907382136725805</v>
      </c>
      <c r="U174" s="15">
        <f>'Investment Analysis'!AF174</f>
        <v>0.54287795108332815</v>
      </c>
      <c r="V174" s="48">
        <v>7557</v>
      </c>
      <c r="W174" s="18">
        <f>'Investment Analysis'!AO174</f>
        <v>0.15834522111269606</v>
      </c>
      <c r="X174" s="15">
        <f>'Investment Analysis'!AM174</f>
        <v>0.30967741935483856</v>
      </c>
      <c r="Y174" s="48">
        <v>10155.25</v>
      </c>
      <c r="Z174" s="18">
        <f t="shared" si="161"/>
        <v>1.796812349639134E-2</v>
      </c>
      <c r="AA174" s="15">
        <f>'Investment Analysis'!GM174</f>
        <v>8.518518518518535E-2</v>
      </c>
      <c r="AB174" s="48">
        <v>2762.73</v>
      </c>
      <c r="AC174" s="18">
        <f t="shared" si="192"/>
        <v>4.9191625985730374</v>
      </c>
      <c r="AD174" s="15">
        <f>'Investment Analysis'!AT174</f>
        <v>0.38100752750434291</v>
      </c>
      <c r="AE174" s="48">
        <v>11931.74</v>
      </c>
      <c r="AF174" s="18">
        <f>'Investment Analysis'!BC174</f>
        <v>0.10774278857926441</v>
      </c>
      <c r="AG174" s="15">
        <f>'Investment Analysis'!BA174</f>
        <v>0.68672632363907538</v>
      </c>
      <c r="AH174" s="48"/>
      <c r="AI174" s="18">
        <f t="shared" si="193"/>
        <v>0</v>
      </c>
      <c r="AJ174" s="15">
        <f>'Investment Analysis'!BH174</f>
        <v>0</v>
      </c>
      <c r="AK174" s="48">
        <v>5445.91</v>
      </c>
      <c r="AL174" s="18">
        <f t="shared" si="194"/>
        <v>2.2352248505328829</v>
      </c>
      <c r="AM174" s="15">
        <f>'Investment Analysis'!BO174</f>
        <v>0.30296396092960592</v>
      </c>
      <c r="AN174" s="48">
        <v>6093.28</v>
      </c>
      <c r="AO174" s="18">
        <f t="shared" si="154"/>
        <v>6.7787241379310341</v>
      </c>
      <c r="AP174" s="15">
        <f>'Investment Analysis'!BV174</f>
        <v>0.20638754696725725</v>
      </c>
      <c r="AQ174" s="48">
        <v>5229.1000000000004</v>
      </c>
      <c r="AR174" s="18">
        <f t="shared" si="155"/>
        <v>2.8458199999999998</v>
      </c>
      <c r="AS174" s="15">
        <f>'Investment Analysis'!CC174</f>
        <v>0</v>
      </c>
      <c r="AT174" s="48">
        <v>5054.1499999999996</v>
      </c>
      <c r="AU174" s="18">
        <f>'Investment Analysis'!CL174</f>
        <v>-0.10681024447031427</v>
      </c>
      <c r="AV174" s="15">
        <f>'Investment Analysis'!CJ174</f>
        <v>1.5216672179953716E-2</v>
      </c>
      <c r="AW174" s="48">
        <v>18773.830000000002</v>
      </c>
      <c r="AX174" s="18">
        <f t="shared" si="195"/>
        <v>7.9552564568934253E-2</v>
      </c>
      <c r="AY174" s="15">
        <f>'Investment Analysis'!CQ174</f>
        <v>0.11550733886407151</v>
      </c>
      <c r="AZ174" s="48">
        <v>16813.400000000001</v>
      </c>
      <c r="BA174" s="18">
        <f>'Investment Analysis'!CZ174</f>
        <v>6.9742489270386301E-2</v>
      </c>
      <c r="BB174" s="15">
        <f>'Investment Analysis'!CX174</f>
        <v>0.24043545878693637</v>
      </c>
      <c r="BC174" s="48">
        <v>9958.6200000000008</v>
      </c>
      <c r="BD174" s="18">
        <f t="shared" si="196"/>
        <v>2.9795458619659398</v>
      </c>
      <c r="BE174" s="15">
        <f>'Investment Analysis'!DE174</f>
        <v>-1.1431184270690443E-2</v>
      </c>
      <c r="BF174" s="48">
        <v>4690.47</v>
      </c>
      <c r="BG174" s="18">
        <f>'Investment Analysis'!DN174</f>
        <v>0.1971062618595826</v>
      </c>
      <c r="BH174" s="15">
        <f>'Investment Analysis'!DL174</f>
        <v>0.14314835787089469</v>
      </c>
      <c r="BI174" s="48">
        <v>2920.65</v>
      </c>
      <c r="BJ174" s="18">
        <f>'Investment Analysis'!EB174</f>
        <v>0.15894831192112341</v>
      </c>
      <c r="BK174" s="15">
        <f>'Investment Analysis'!DZ174</f>
        <v>1.0699039487726789</v>
      </c>
      <c r="BL174" s="48">
        <v>12102.34</v>
      </c>
      <c r="BM174" s="18">
        <f>'Investment Analysis'!EI174</f>
        <v>0.11903470715835142</v>
      </c>
      <c r="BN174" s="15">
        <f>'Investment Analysis'!EG174</f>
        <v>0.96243461721350454</v>
      </c>
      <c r="BO174" s="48">
        <v>10610.73</v>
      </c>
      <c r="BP174" s="18">
        <f>'Investment Analysis'!DU174</f>
        <v>0.16439075630252115</v>
      </c>
      <c r="BQ174" s="15">
        <f>'Investment Analysis'!DS174</f>
        <v>0</v>
      </c>
      <c r="BR174" s="48">
        <v>12457.82</v>
      </c>
      <c r="BS174" s="18">
        <f>'Investment Analysis'!EP174</f>
        <v>0.22336028751123091</v>
      </c>
      <c r="BT174" s="15">
        <f>'Investment Analysis'!EN174</f>
        <v>1.1096994112178491</v>
      </c>
      <c r="BU174" s="48">
        <v>14902.93</v>
      </c>
      <c r="BV174" s="18">
        <f t="shared" si="197"/>
        <v>0.54145443532103921</v>
      </c>
      <c r="BW174" s="15">
        <f>'Investment Analysis'!EU174</f>
        <v>0.19621884846748788</v>
      </c>
      <c r="BX174" s="48">
        <v>23770.03</v>
      </c>
      <c r="BY174" s="18">
        <f t="shared" ref="BY174:BY237" si="203">IF(BX174&gt;0,(BX174-10000-5000-BY$5)/BY$5,0)</f>
        <v>-0.56149850000000001</v>
      </c>
      <c r="BZ174" s="15">
        <f>'Investment Analysis'!FB174</f>
        <v>0</v>
      </c>
      <c r="CA174" s="48">
        <v>21967.79</v>
      </c>
      <c r="CB174" s="18">
        <f t="shared" si="199"/>
        <v>-5.3112499999999965E-2</v>
      </c>
      <c r="CC174" s="15">
        <f>'Investment Analysis'!FI174</f>
        <v>3.8083953960731214E-2</v>
      </c>
      <c r="CD174" s="48">
        <v>9893.4500000000007</v>
      </c>
      <c r="CE174" s="18">
        <f>'Investment Analysis'!FR174</f>
        <v>0.1004073543983266</v>
      </c>
      <c r="CF174" s="15">
        <f>'Investment Analysis'!FP174</f>
        <v>0.71912624699002414</v>
      </c>
      <c r="CG174" s="48">
        <v>4888.47</v>
      </c>
      <c r="CH174" s="18">
        <f>'Investment Analysis'!FR174</f>
        <v>0.1004073543983266</v>
      </c>
      <c r="CI174" s="15">
        <f>'Investment Analysis'!FW174</f>
        <v>5.0210155628762944E-2</v>
      </c>
      <c r="CJ174" s="48"/>
      <c r="CK174" s="18">
        <f t="shared" ref="CK174:CK237" si="204">IF(CJ174&gt;0,(CJ174+5000+8000-CK$5)/CK$5,0)</f>
        <v>0</v>
      </c>
      <c r="CL174" s="15">
        <f>'Investment Analysis'!GD174</f>
        <v>0</v>
      </c>
      <c r="CM174" s="48">
        <v>38230.36</v>
      </c>
      <c r="CN174" s="18">
        <f t="shared" si="162"/>
        <v>0.53227895791583169</v>
      </c>
      <c r="CO174" s="15">
        <f>'Investment Analysis'!GT174</f>
        <v>-2.4954128440366961E-2</v>
      </c>
      <c r="CP174" s="48">
        <v>6919.6</v>
      </c>
      <c r="CQ174" s="18">
        <f t="shared" si="163"/>
        <v>-0.67840195572658868</v>
      </c>
      <c r="CR174" s="15">
        <f>'Investment Analysis'!HG174</f>
        <v>0.9435986742317849</v>
      </c>
      <c r="CS174" s="48">
        <v>4140</v>
      </c>
      <c r="CT174" s="18">
        <f t="shared" si="164"/>
        <v>-0.81679470386235709</v>
      </c>
      <c r="CU174" s="15">
        <f>'Investment Analysis'!HN174</f>
        <v>26.625</v>
      </c>
      <c r="CV174" s="54">
        <v>31529.75</v>
      </c>
      <c r="CW174" s="18">
        <f t="shared" si="165"/>
        <v>9.4459968412100595E-2</v>
      </c>
      <c r="CX174" s="15">
        <f>'Investment Analysis'!IB174</f>
        <v>0.70084985835694047</v>
      </c>
      <c r="CY174" s="48">
        <v>21605.5</v>
      </c>
      <c r="CZ174" s="18">
        <f t="shared" si="166"/>
        <v>0.20802348336594911</v>
      </c>
      <c r="DA174" s="15">
        <f>'Investment Analysis'!II174</f>
        <v>0.76371428571428557</v>
      </c>
      <c r="DB174" s="48">
        <v>6881.75</v>
      </c>
      <c r="DC174" s="18">
        <f t="shared" si="167"/>
        <v>0.22076367022927845</v>
      </c>
      <c r="DD174" s="15">
        <f>'Investment Analysis'!IP174</f>
        <v>4.3757078695567273</v>
      </c>
      <c r="DE174" s="48">
        <v>23589</v>
      </c>
      <c r="DF174" s="18">
        <f>'Investment Analysis'!IY174</f>
        <v>0.52967503405331773</v>
      </c>
      <c r="DG174" s="15">
        <f>'Investment Analysis'!IW174</f>
        <v>3.3073972602739725</v>
      </c>
      <c r="DH174" s="48">
        <v>22533.3</v>
      </c>
      <c r="DI174" s="18">
        <f t="shared" si="168"/>
        <v>2.4820898751390774</v>
      </c>
      <c r="DJ174" s="15">
        <f>'Investment Analysis'!JD174</f>
        <v>0.51923543689320395</v>
      </c>
      <c r="DK174" s="48">
        <v>25482</v>
      </c>
      <c r="DL174" s="18">
        <f t="shared" si="169"/>
        <v>0.1201371488856653</v>
      </c>
      <c r="DM174" s="15">
        <f>'Investment Analysis'!JK174</f>
        <v>0.25314121320907812</v>
      </c>
      <c r="DN174" s="48">
        <v>1133.5</v>
      </c>
      <c r="DO174" s="18">
        <f t="shared" si="170"/>
        <v>4.3258168430740908E-2</v>
      </c>
      <c r="DP174" s="15">
        <f>'Investment Analysis'!HU174</f>
        <v>2.1148351648351644</v>
      </c>
      <c r="DQ174" s="48">
        <v>1982.25</v>
      </c>
      <c r="DR174" s="18">
        <f t="shared" si="171"/>
        <v>-0.93311118609751986</v>
      </c>
      <c r="DS174" s="15">
        <f>'Investment Analysis'!JR174</f>
        <v>-5.8208199763792857E-2</v>
      </c>
      <c r="DT174" s="48">
        <v>21888</v>
      </c>
      <c r="DU174" s="18">
        <f t="shared" si="191"/>
        <v>7.4021581027667978</v>
      </c>
      <c r="DV174" s="15">
        <f>'Investment Analysis'!JY174</f>
        <v>-0.13043478260869551</v>
      </c>
      <c r="DW174" s="48">
        <v>16086</v>
      </c>
      <c r="DX174" s="18">
        <f t="shared" si="172"/>
        <v>0.17967145790554415</v>
      </c>
      <c r="DY174" s="15">
        <f>'Investment Analysis'!KF174</f>
        <v>0.17967145790554415</v>
      </c>
      <c r="DZ174" s="48">
        <v>5930</v>
      </c>
      <c r="EA174" s="18">
        <f t="shared" si="202"/>
        <v>-0.70364817591204398</v>
      </c>
      <c r="EB174" s="15">
        <f>'Investment Analysis'!KM174</f>
        <v>5.24739336492891</v>
      </c>
      <c r="EC174" s="48">
        <v>13390</v>
      </c>
      <c r="ED174" s="18">
        <f>'Investment Analysis'!KV174</f>
        <v>0.93762376237623768</v>
      </c>
      <c r="EE174" s="15">
        <f>'Investment Analysis'!KT174</f>
        <v>-0.25305343511450384</v>
      </c>
      <c r="EF174" s="48">
        <v>23562</v>
      </c>
      <c r="EG174" s="18">
        <f t="shared" si="174"/>
        <v>-1.0582010582010581E-2</v>
      </c>
      <c r="EH174" s="15">
        <f>'Investment Analysis'!LH174</f>
        <v>0.46190343287747709</v>
      </c>
      <c r="EI174" s="48">
        <v>9042.15</v>
      </c>
      <c r="EJ174" s="18">
        <f>'Investment Analysis'!LQ174</f>
        <v>0.77956783020074183</v>
      </c>
      <c r="EK174" s="15">
        <f>'Investment Analysis'!LO174</f>
        <v>0.5906285714285715</v>
      </c>
      <c r="EL174" s="48">
        <v>30330</v>
      </c>
      <c r="EM174" s="18" t="e">
        <f t="shared" si="190"/>
        <v>#DIV/0!</v>
      </c>
      <c r="EN174" s="15">
        <f>'Investment Analysis'!LX174</f>
        <v>1.1870270270270271</v>
      </c>
      <c r="EO174" s="48">
        <v>16465</v>
      </c>
      <c r="EP174" s="68">
        <f t="shared" si="198"/>
        <v>3.7835205992509362</v>
      </c>
      <c r="EQ174" s="15">
        <f>'Investment Analysis'!MC174</f>
        <v>-0.36943820224719104</v>
      </c>
      <c r="ER174" s="48">
        <v>4445</v>
      </c>
      <c r="ES174" s="18">
        <f>'Investment Analysis'!LX174</f>
        <v>1.1870270270270271</v>
      </c>
      <c r="ET174" s="15">
        <f>'Investment Analysis'!LA174</f>
        <v>-0.31405533157236204</v>
      </c>
      <c r="EU174" s="48">
        <v>50628.5</v>
      </c>
      <c r="EV174" s="18">
        <f>'Investment Analysis'!ML174</f>
        <v>2.6683937823834194</v>
      </c>
      <c r="EW174" s="15">
        <f>'Investment Analysis'!MJ174</f>
        <v>9.4959568733153628</v>
      </c>
      <c r="EX174" s="48">
        <v>87060.75</v>
      </c>
      <c r="EY174" s="18">
        <f t="shared" si="175"/>
        <v>0.3171564733915806</v>
      </c>
      <c r="EZ174" s="15">
        <f>'Investment Analysis'!MQ174</f>
        <v>0.31683876092136604</v>
      </c>
      <c r="FA174" s="48">
        <v>14776</v>
      </c>
      <c r="FB174" s="18">
        <f t="shared" si="176"/>
        <v>-3.9271781534460336E-2</v>
      </c>
      <c r="FC174" s="15">
        <f>'Investment Analysis'!MX174</f>
        <v>-0.11499760421657892</v>
      </c>
      <c r="FD174" s="48">
        <v>19320</v>
      </c>
      <c r="FE174" s="18">
        <f t="shared" si="177"/>
        <v>0.21725324159830633</v>
      </c>
      <c r="FF174" s="15">
        <f>'Investment Analysis'!NE174</f>
        <v>1.0375728943677565</v>
      </c>
      <c r="FG174" s="48">
        <v>14526</v>
      </c>
      <c r="FH174" s="18">
        <f t="shared" si="178"/>
        <v>0.35175879396984927</v>
      </c>
      <c r="FI174" s="15">
        <f>'Investment Analysis'!NL174</f>
        <v>-0.93576816196903534</v>
      </c>
      <c r="FJ174" s="48">
        <v>44358.3</v>
      </c>
      <c r="FK174" s="18">
        <f t="shared" si="179"/>
        <v>1.3289598034274193</v>
      </c>
      <c r="FL174" s="15">
        <f>'Investment Analysis'!NS174</f>
        <v>3.8281142857142862</v>
      </c>
      <c r="FM174" s="48">
        <v>3174.6</v>
      </c>
      <c r="FN174" s="18">
        <f t="shared" si="180"/>
        <v>-0.87490887884531277</v>
      </c>
      <c r="FO174" s="15">
        <f>'Investment Analysis'!NZ174</f>
        <v>0.20414201183431951</v>
      </c>
      <c r="FP174" s="48">
        <v>29400</v>
      </c>
      <c r="FQ174" s="18">
        <f t="shared" si="181"/>
        <v>0.57219251336898391</v>
      </c>
      <c r="FR174" s="15">
        <f>'Investment Analysis'!OG174</f>
        <v>-0.98692781495103477</v>
      </c>
      <c r="FS174" s="48">
        <v>62814</v>
      </c>
      <c r="FT174" s="18">
        <f t="shared" si="182"/>
        <v>1.4664134051889155</v>
      </c>
      <c r="FU174" s="15">
        <f>'Investment Analysis'!ON174</f>
        <v>3.9321554770318023</v>
      </c>
      <c r="FV174" s="48">
        <v>10520</v>
      </c>
      <c r="FW174" s="18">
        <f t="shared" si="183"/>
        <v>-0.31688311688311688</v>
      </c>
      <c r="FX174" s="15">
        <f>'Investment Analysis'!OU174</f>
        <v>-0.31688311688311693</v>
      </c>
      <c r="FY174" s="48">
        <v>20082.5</v>
      </c>
      <c r="FZ174" s="18">
        <f t="shared" si="184"/>
        <v>9.3073887603755609E-2</v>
      </c>
      <c r="GA174" s="15">
        <f>'Investment Analysis'!PB174</f>
        <v>3.9436923076923072</v>
      </c>
      <c r="GB174" s="48">
        <v>20778</v>
      </c>
      <c r="GC174" s="18">
        <f>'Investment Analysis'!PK174</f>
        <v>0.32362645244584715</v>
      </c>
      <c r="GD174" s="15">
        <f>'Investment Analysis'!PI174</f>
        <v>-0.20502584721424466</v>
      </c>
      <c r="GE174" s="48">
        <v>14016</v>
      </c>
      <c r="GF174" s="18">
        <f>'Investment Analysis'!PY174</f>
        <v>1.2826510721247566</v>
      </c>
      <c r="GG174" s="15">
        <f>'Investment Analysis'!PW174</f>
        <v>0.34288990825688076</v>
      </c>
      <c r="GH174" s="48">
        <v>22288</v>
      </c>
      <c r="GI174" s="18">
        <f>'Investment Analysis'!QF174</f>
        <v>0.42354229686033157</v>
      </c>
      <c r="GJ174" s="15">
        <f>'Investment Analysis'!QD174</f>
        <v>-0.19099558374581346</v>
      </c>
      <c r="GK174" s="48">
        <v>40260</v>
      </c>
      <c r="GL174" s="18">
        <f>'Investment Analysis'!QM174</f>
        <v>0.3692307692307692</v>
      </c>
      <c r="GM174" s="15">
        <f>'Investment Analysis'!QK174</f>
        <v>-0.29083665338645409</v>
      </c>
      <c r="GN174" s="48">
        <v>13878</v>
      </c>
      <c r="GO174" s="18">
        <f>'Investment Analysis'!QT174</f>
        <v>0.34320557491289194</v>
      </c>
      <c r="GP174" s="15">
        <f>'Investment Analysis'!QR174</f>
        <v>-0.98120383237036501</v>
      </c>
      <c r="GQ174" s="48">
        <v>5347.65</v>
      </c>
      <c r="GR174" s="18">
        <f>'Investment Analysis'!RA174</f>
        <v>0.1892112791172865</v>
      </c>
      <c r="GS174" s="15">
        <f>'Investment Analysis'!QY174</f>
        <v>-0.17563739376770529</v>
      </c>
      <c r="GT174" s="48"/>
      <c r="GU174" s="18">
        <f>'Investment Analysis'!RH174</f>
        <v>0.89494949494949494</v>
      </c>
      <c r="GV174" s="15">
        <f>'Investment Analysis'!RF174</f>
        <v>1.3177792179736431E-2</v>
      </c>
      <c r="GW174" s="48">
        <v>11913.5</v>
      </c>
      <c r="GX174" s="18">
        <f>'Investment Analysis'!RO174</f>
        <v>0.21121390809272067</v>
      </c>
      <c r="GY174" s="15">
        <f>'Investment Analysis'!RM174</f>
        <v>0.10525095092309118</v>
      </c>
      <c r="GZ174" s="48">
        <v>3368</v>
      </c>
      <c r="HA174" s="18">
        <f>'Investment Analysis'!RV174</f>
        <v>-0.19193857965451055</v>
      </c>
      <c r="HB174" s="15">
        <f>'Investment Analysis'!RT174</f>
        <v>0.15027322404371579</v>
      </c>
      <c r="HC174" s="54">
        <v>31624</v>
      </c>
      <c r="HD174" s="18">
        <f>'Investment Analysis'!SC174</f>
        <v>1.0907047467936006</v>
      </c>
      <c r="HE174" s="15">
        <f>'Investment Analysis'!SA174</f>
        <v>0.18833608898241397</v>
      </c>
      <c r="HF174" s="48">
        <v>8290</v>
      </c>
      <c r="HG174" s="18">
        <f>'Investment Analysis'!SJ174</f>
        <v>8.6500655307994667E-2</v>
      </c>
      <c r="HH174" s="15">
        <f>'Investment Analysis'!SH174</f>
        <v>0.32639999999999986</v>
      </c>
      <c r="HI174" s="48">
        <v>8360</v>
      </c>
      <c r="HJ174" s="18">
        <f>'Investment Analysis'!SM174</f>
        <v>-4.1284403669724905E-2</v>
      </c>
      <c r="HK174" s="15">
        <f>'Investment Analysis'!SK174</f>
        <v>0</v>
      </c>
      <c r="HL174" s="48">
        <v>11940</v>
      </c>
      <c r="HM174" s="18">
        <f>'Investment Analysis'!SP174</f>
        <v>0</v>
      </c>
      <c r="HN174" s="15">
        <f>'Investment Analysis'!SN174</f>
        <v>-4.2861761812385983E-2</v>
      </c>
      <c r="HO174" s="48">
        <v>18742.5</v>
      </c>
      <c r="HP174" s="18">
        <f>'Investment Analysis'!TE174</f>
        <v>3.7115384615384617</v>
      </c>
      <c r="HQ174" s="15">
        <f>'Investment Analysis'!TC174</f>
        <v>0.82065890512757012</v>
      </c>
      <c r="HR174" s="48">
        <v>7644</v>
      </c>
      <c r="HS174" s="18">
        <f>'Investment Analysis'!TL174</f>
        <v>0.53333333333333333</v>
      </c>
      <c r="HT174" s="15">
        <f>'Investment Analysis'!TJ174</f>
        <v>0.18136363636363645</v>
      </c>
      <c r="HU174" s="48">
        <v>20200</v>
      </c>
      <c r="HV174" s="18">
        <f>'Investment Analysis'!TS174</f>
        <v>1.8537815126050423</v>
      </c>
      <c r="HW174" s="15">
        <f>'Investment Analysis'!TQ174</f>
        <v>0.23749207436613162</v>
      </c>
      <c r="HX174" s="48"/>
      <c r="HY174" s="18">
        <f>'Investment Analysis'!TZ174</f>
        <v>1.0701754385964912</v>
      </c>
      <c r="HZ174" s="15">
        <f>'Investment Analysis'!TX174</f>
        <v>-0.19727891156462588</v>
      </c>
      <c r="IA174" s="48"/>
      <c r="IB174" s="18">
        <f>'Investment Analysis'!UG174</f>
        <v>0</v>
      </c>
      <c r="IC174" s="15">
        <f>'Investment Analysis'!UE174</f>
        <v>0</v>
      </c>
      <c r="ID174" s="48"/>
      <c r="IE174" s="18">
        <f>'Investment Analysis'!UN174</f>
        <v>0</v>
      </c>
      <c r="IF174" s="15">
        <f>'Investment Analysis'!UL174</f>
        <v>0</v>
      </c>
      <c r="IG174" s="48"/>
      <c r="IH174" s="18">
        <f>'Investment Analysis'!UU174</f>
        <v>0</v>
      </c>
      <c r="II174" s="15">
        <f>'Investment Analysis'!US174</f>
        <v>0</v>
      </c>
      <c r="IJ174" s="48"/>
      <c r="IK174" s="18">
        <f>'Investment Analysis'!VB174</f>
        <v>0</v>
      </c>
      <c r="IL174" s="15">
        <f>'Investment Analysis'!UZ174</f>
        <v>0</v>
      </c>
      <c r="IM174" s="48"/>
      <c r="IN174" s="18">
        <f>'Investment Analysis'!VI174</f>
        <v>0</v>
      </c>
      <c r="IO174" s="15">
        <f>'Investment Analysis'!VG174</f>
        <v>0</v>
      </c>
      <c r="IP174" s="18"/>
      <c r="IQ174" s="18"/>
      <c r="IR174" s="18"/>
      <c r="IS174" s="108">
        <f t="shared" si="188"/>
        <v>13856.279999999562</v>
      </c>
      <c r="IT174" s="48">
        <f t="shared" si="189"/>
        <v>1249396.0999999999</v>
      </c>
      <c r="IU174" s="101">
        <f t="shared" si="185"/>
        <v>0</v>
      </c>
      <c r="IV174" s="101"/>
      <c r="IW174" s="15">
        <f t="shared" si="186"/>
        <v>0.20422637548714853</v>
      </c>
      <c r="IX174" s="113">
        <f t="shared" si="187"/>
        <v>211886.7699999999</v>
      </c>
      <c r="IY174" s="21">
        <f t="shared" si="200"/>
        <v>0.52065311951652982</v>
      </c>
      <c r="IZ174" s="173">
        <f t="shared" si="201"/>
        <v>430243.20999999985</v>
      </c>
    </row>
    <row r="175" spans="1:260" x14ac:dyDescent="0.2">
      <c r="A175" s="3">
        <f>'Investment Analysis'!A175</f>
        <v>45898</v>
      </c>
      <c r="B175" s="4">
        <f>'Investment Analysis'!B175</f>
        <v>45898</v>
      </c>
      <c r="C175" s="27">
        <f>'Investment Analysis'!C175</f>
        <v>45544.88</v>
      </c>
      <c r="D175" s="14">
        <f>'Investment Analysis'!D175</f>
        <v>-92.020000000004075</v>
      </c>
      <c r="E175" s="15">
        <f>'Investment Analysis'!E175</f>
        <v>-2.0163508038452231E-3</v>
      </c>
      <c r="F175" s="13">
        <f>'Investment Analysis'!G175</f>
        <v>6460.26</v>
      </c>
      <c r="G175" s="14">
        <f>'Investment Analysis'!H175</f>
        <v>-41.599999999999454</v>
      </c>
      <c r="H175" s="15">
        <f>'Investment Analysis'!I175</f>
        <v>-6.3981691392923654E-3</v>
      </c>
      <c r="I175" s="13">
        <f>'Investment Analysis'!K175</f>
        <v>21455.55</v>
      </c>
      <c r="J175" s="14">
        <f>'Investment Analysis'!L175</f>
        <v>-250.4900000000016</v>
      </c>
      <c r="K175" s="15">
        <f>'Investment Analysis'!M175</f>
        <v>-1.1540105887577909E-2</v>
      </c>
      <c r="L175" s="41">
        <f>'Investment Analysis'!T175</f>
        <v>273.26793645257754</v>
      </c>
      <c r="M175" s="21">
        <f>'Investment Analysis'!V175</f>
        <v>-3.0134865146311533E-3</v>
      </c>
      <c r="N175" s="21">
        <f>'Investment Analysis'!W175</f>
        <v>5.6232319297819189E-2</v>
      </c>
      <c r="P175" s="48">
        <f>'Investment Analysis'!Y175</f>
        <v>91239.670000000013</v>
      </c>
      <c r="Q175" s="18"/>
      <c r="R175" s="83"/>
      <c r="S175" s="48">
        <v>4709.63</v>
      </c>
      <c r="T175" s="18">
        <f>'Investment Analysis'!AH175</f>
        <v>0.10093762380596033</v>
      </c>
      <c r="U175" s="15">
        <f>'Investment Analysis'!AF175</f>
        <v>0.51787339928385012</v>
      </c>
      <c r="V175" s="48">
        <v>7485.65</v>
      </c>
      <c r="W175" s="18">
        <f>'Investment Analysis'!AO175</f>
        <v>0.14740846409890621</v>
      </c>
      <c r="X175" s="15">
        <f>'Investment Analysis'!AM175</f>
        <v>0.29731182795698907</v>
      </c>
      <c r="Y175" s="48">
        <v>10145.35</v>
      </c>
      <c r="Z175" s="18">
        <f t="shared" si="161"/>
        <v>1.6975741780272689E-2</v>
      </c>
      <c r="AA175" s="15">
        <f>'Investment Analysis'!GM175</f>
        <v>8.412698412698412E-2</v>
      </c>
      <c r="AB175" s="48">
        <v>2726.82</v>
      </c>
      <c r="AC175" s="18">
        <f t="shared" si="192"/>
        <v>4.9056778069846034</v>
      </c>
      <c r="AD175" s="15">
        <f>'Investment Analysis'!AT175</f>
        <v>0.36305732484076431</v>
      </c>
      <c r="AE175" s="48">
        <v>11856.31</v>
      </c>
      <c r="AF175" s="18">
        <f>'Investment Analysis'!BC175</f>
        <v>0.10073950732161219</v>
      </c>
      <c r="AG175" s="15">
        <f>'Investment Analysis'!BA175</f>
        <v>0.6760626398210291</v>
      </c>
      <c r="AH175" s="48"/>
      <c r="AI175" s="18">
        <f t="shared" si="193"/>
        <v>0</v>
      </c>
      <c r="AJ175" s="15">
        <f>'Investment Analysis'!BH175</f>
        <v>0</v>
      </c>
      <c r="AK175" s="48">
        <v>5388.9</v>
      </c>
      <c r="AL175" s="18">
        <f t="shared" si="194"/>
        <v>2.2204055107876268</v>
      </c>
      <c r="AM175" s="15">
        <f>'Investment Analysis'!BO175</f>
        <v>0.28932300437857861</v>
      </c>
      <c r="AN175" s="48">
        <v>5990.26</v>
      </c>
      <c r="AO175" s="18">
        <f t="shared" si="154"/>
        <v>6.7565215517241386</v>
      </c>
      <c r="AP175" s="15">
        <f>'Investment Analysis'!BV175</f>
        <v>0.1859903381642512</v>
      </c>
      <c r="AQ175" s="48">
        <v>5235.01</v>
      </c>
      <c r="AR175" s="18">
        <f t="shared" si="155"/>
        <v>2.8470020000000003</v>
      </c>
      <c r="AS175" s="15">
        <f>'Investment Analysis'!CC175</f>
        <v>0</v>
      </c>
      <c r="AT175" s="48">
        <v>5004.74</v>
      </c>
      <c r="AU175" s="18">
        <f>'Investment Analysis'!CL175</f>
        <v>-0.11554132712456341</v>
      </c>
      <c r="AV175" s="15">
        <f>'Investment Analysis'!CJ175</f>
        <v>5.2927555408534615E-3</v>
      </c>
      <c r="AW175" s="48">
        <v>18564.400000000001</v>
      </c>
      <c r="AX175" s="18">
        <f t="shared" si="195"/>
        <v>6.8669126435587036E-2</v>
      </c>
      <c r="AY175" s="15">
        <f>'Investment Analysis'!CQ175</f>
        <v>0.10306317804722401</v>
      </c>
      <c r="AZ175" s="48">
        <v>16695.36</v>
      </c>
      <c r="BA175" s="18">
        <f>'Investment Analysis'!CZ175</f>
        <v>6.2231759656652369E-2</v>
      </c>
      <c r="BB175" s="15">
        <f>'Investment Analysis'!CX175</f>
        <v>0.23172628304821161</v>
      </c>
      <c r="BC175" s="48">
        <v>9940.2000000000007</v>
      </c>
      <c r="BD175" s="18">
        <f t="shared" si="196"/>
        <v>2.9777113833283533</v>
      </c>
      <c r="BE175" s="15">
        <f>'Investment Analysis'!DE175</f>
        <v>-1.3260173754001037E-2</v>
      </c>
      <c r="BF175" s="48">
        <v>4646.8</v>
      </c>
      <c r="BG175" s="18">
        <f>'Investment Analysis'!DN175</f>
        <v>0.18595825426944981</v>
      </c>
      <c r="BH175" s="15">
        <f>'Investment Analysis'!DL175</f>
        <v>0.13250283125707818</v>
      </c>
      <c r="BI175" s="48">
        <v>2809.97</v>
      </c>
      <c r="BJ175" s="18">
        <f>'Investment Analysis'!EB175</f>
        <v>0.11502838362712882</v>
      </c>
      <c r="BK175" s="15">
        <f>'Investment Analysis'!DZ175</f>
        <v>0.99146211312700128</v>
      </c>
      <c r="BL175" s="48">
        <v>11829.62</v>
      </c>
      <c r="BM175" s="18">
        <f>'Investment Analysis'!EI175</f>
        <v>9.381778741865511E-2</v>
      </c>
      <c r="BN175" s="15">
        <f>'Investment Analysis'!EG175</f>
        <v>0.91821207798383264</v>
      </c>
      <c r="BO175" s="48">
        <v>10555.69</v>
      </c>
      <c r="BP175" s="18">
        <f>'Investment Analysis'!DU175</f>
        <v>0.1583508403361345</v>
      </c>
      <c r="BQ175" s="15">
        <f>'Investment Analysis'!DS175</f>
        <v>0</v>
      </c>
      <c r="BR175" s="48">
        <v>12367.24</v>
      </c>
      <c r="BS175" s="18">
        <f>'Investment Analysis'!EP175</f>
        <v>0.21446540880503137</v>
      </c>
      <c r="BT175" s="15">
        <f>'Investment Analysis'!EN175</f>
        <v>1.0943600867678955</v>
      </c>
      <c r="BU175" s="48">
        <v>14885.08</v>
      </c>
      <c r="BV175" s="18">
        <f t="shared" si="197"/>
        <v>0.54025306232332759</v>
      </c>
      <c r="BW175" s="15">
        <f>'Investment Analysis'!EU175</f>
        <v>0.19478659409911214</v>
      </c>
      <c r="BX175" s="48">
        <v>24436.17</v>
      </c>
      <c r="BY175" s="18">
        <f t="shared" si="203"/>
        <v>-0.52819150000000004</v>
      </c>
      <c r="BZ175" s="15">
        <f>'Investment Analysis'!FB175</f>
        <v>0</v>
      </c>
      <c r="CA175" s="48">
        <v>22003.61</v>
      </c>
      <c r="CB175" s="18">
        <f t="shared" si="199"/>
        <v>-5.1568534482758596E-2</v>
      </c>
      <c r="CC175" s="15">
        <f>'Investment Analysis'!FI175</f>
        <v>3.9776574136763734E-2</v>
      </c>
      <c r="CD175" s="48">
        <v>9856.33</v>
      </c>
      <c r="CE175" s="18">
        <f>'Investment Analysis'!FR175</f>
        <v>9.62787625233954E-2</v>
      </c>
      <c r="CF175" s="15">
        <f>'Investment Analysis'!FP175</f>
        <v>0.71267629858961135</v>
      </c>
      <c r="CG175" s="48">
        <v>4903.28</v>
      </c>
      <c r="CH175" s="18">
        <f>'Investment Analysis'!FR175</f>
        <v>9.62787625233954E-2</v>
      </c>
      <c r="CI175" s="15">
        <f>'Investment Analysis'!FW175</f>
        <v>5.3390889469499068E-2</v>
      </c>
      <c r="CJ175" s="48"/>
      <c r="CK175" s="18">
        <f t="shared" si="204"/>
        <v>0</v>
      </c>
      <c r="CL175" s="15">
        <f>'Investment Analysis'!GD175</f>
        <v>0</v>
      </c>
      <c r="CM175" s="48">
        <v>37789.599999999999</v>
      </c>
      <c r="CN175" s="18">
        <f t="shared" si="162"/>
        <v>0.51461322645290575</v>
      </c>
      <c r="CO175" s="15">
        <f>'Investment Analysis'!GT175</f>
        <v>-2.3853211009174261E-2</v>
      </c>
      <c r="CP175" s="54">
        <v>21701.55</v>
      </c>
      <c r="CQ175" s="18">
        <f t="shared" si="163"/>
        <v>8.6097516766358538E-3</v>
      </c>
      <c r="CR175" s="15">
        <f>'Investment Analysis'!HG175</f>
        <v>0.875512611651031</v>
      </c>
      <c r="CS175" s="48">
        <v>4170</v>
      </c>
      <c r="CT175" s="18">
        <f t="shared" si="164"/>
        <v>-0.81546712925266396</v>
      </c>
      <c r="CU175" s="15">
        <f>'Investment Analysis'!HN175</f>
        <v>25.548387096774196</v>
      </c>
      <c r="CV175" s="48">
        <v>30481.5</v>
      </c>
      <c r="CW175" s="18">
        <f t="shared" si="165"/>
        <v>5.8073138136313936E-2</v>
      </c>
      <c r="CX175" s="15">
        <f>'Investment Analysis'!IB175</f>
        <v>0.64409820585457989</v>
      </c>
      <c r="CY175" s="48">
        <v>20817.3</v>
      </c>
      <c r="CZ175" s="18">
        <f t="shared" si="166"/>
        <v>0.16395303326810173</v>
      </c>
      <c r="DA175" s="15">
        <f>'Investment Analysis'!II175</f>
        <v>0.69937142857142853</v>
      </c>
      <c r="DB175" s="48">
        <v>6769.75</v>
      </c>
      <c r="DC175" s="18">
        <f t="shared" si="167"/>
        <v>0.20089582686593641</v>
      </c>
      <c r="DD175" s="15">
        <f>'Investment Analysis'!IP175</f>
        <v>4.2878344073423165</v>
      </c>
      <c r="DE175" s="48">
        <v>23217</v>
      </c>
      <c r="DF175" s="18">
        <f>'Investment Analysis'!IY175</f>
        <v>0.5059350068106635</v>
      </c>
      <c r="DG175" s="15">
        <f>'Investment Analysis'!IW175</f>
        <v>3.2405479452054795</v>
      </c>
      <c r="DH175" s="48">
        <v>22161</v>
      </c>
      <c r="DI175" s="18">
        <f t="shared" si="168"/>
        <v>2.4245580417851404</v>
      </c>
      <c r="DJ175" s="15">
        <f>'Investment Analysis'!JD175</f>
        <v>0.4941343042071199</v>
      </c>
      <c r="DK175" s="48">
        <v>25334.5</v>
      </c>
      <c r="DL175" s="18">
        <f t="shared" si="169"/>
        <v>0.11365334739988571</v>
      </c>
      <c r="DM175" s="15">
        <f>'Investment Analysis'!JK175</f>
        <v>0.2458875310433008</v>
      </c>
      <c r="DN175" s="48">
        <v>1142.9000000000001</v>
      </c>
      <c r="DO175" s="18">
        <f t="shared" si="170"/>
        <v>5.1909802116889177E-2</v>
      </c>
      <c r="DP175" s="15">
        <f>'Investment Analysis'!HU175</f>
        <v>2.1417582417582421</v>
      </c>
      <c r="DQ175" s="48">
        <v>1969.25</v>
      </c>
      <c r="DR175" s="18">
        <f t="shared" si="171"/>
        <v>-0.93354985658849332</v>
      </c>
      <c r="DS175" s="15">
        <f>'Investment Analysis'!JR175</f>
        <v>-5.04471064619538E-2</v>
      </c>
      <c r="DT175" s="48">
        <v>20790</v>
      </c>
      <c r="DU175" s="18">
        <f t="shared" si="191"/>
        <v>6.968166007905138</v>
      </c>
      <c r="DV175" s="15">
        <f>'Investment Analysis'!JY175</f>
        <v>-8.3003952569169953E-2</v>
      </c>
      <c r="DW175" s="48">
        <v>16254</v>
      </c>
      <c r="DX175" s="18">
        <f t="shared" si="172"/>
        <v>0.19199178644763859</v>
      </c>
      <c r="DY175" s="15">
        <f>'Investment Analysis'!KF175</f>
        <v>0.19199178644763851</v>
      </c>
      <c r="DZ175" s="48">
        <v>6090</v>
      </c>
      <c r="EA175" s="18">
        <f>IF(DZ175&gt;0,(DZ175-EA$5-21198)/EA$5,0)</f>
        <v>-1.7550224887556223</v>
      </c>
      <c r="EB175" s="15">
        <f>'Investment Analysis'!KM175</f>
        <v>4.8322274881516591</v>
      </c>
      <c r="EC175" s="48">
        <v>12740</v>
      </c>
      <c r="ED175" s="18">
        <f>'Investment Analysis'!KV175</f>
        <v>0.94059405940594054</v>
      </c>
      <c r="EE175" s="15">
        <f>'Investment Analysis'!KT175</f>
        <v>-0.25190839694656492</v>
      </c>
      <c r="EF175" s="48">
        <v>23328</v>
      </c>
      <c r="EG175" s="18">
        <f t="shared" si="174"/>
        <v>-2.0408163265306121E-2</v>
      </c>
      <c r="EH175" s="15">
        <f>'Investment Analysis'!LH175</f>
        <v>0.44683226346636912</v>
      </c>
      <c r="EI175" s="48">
        <v>9371.0499999999993</v>
      </c>
      <c r="EJ175" s="18">
        <f>'Investment Analysis'!LQ175</f>
        <v>0.84337041299066617</v>
      </c>
      <c r="EK175" s="15">
        <f>'Investment Analysis'!LO175</f>
        <v>0.64765714285714271</v>
      </c>
      <c r="EL175" s="48">
        <v>31350</v>
      </c>
      <c r="EM175" s="18" t="e">
        <f t="shared" si="190"/>
        <v>#DIV/0!</v>
      </c>
      <c r="EN175" s="15">
        <f>'Investment Analysis'!LX175</f>
        <v>1.2594594594594593</v>
      </c>
      <c r="EO175" s="48">
        <v>16960</v>
      </c>
      <c r="EP175" s="68">
        <f t="shared" si="198"/>
        <v>3.9318352059925092</v>
      </c>
      <c r="EQ175" s="15">
        <f>'Investment Analysis'!MC175</f>
        <v>-0.35550561797752811</v>
      </c>
      <c r="ER175" s="48">
        <v>4460</v>
      </c>
      <c r="ES175" s="18">
        <f>'Investment Analysis'!LX175</f>
        <v>1.2594594594594593</v>
      </c>
      <c r="ET175" s="15">
        <f>'Investment Analysis'!LA175</f>
        <v>-0.3406089253440846</v>
      </c>
      <c r="EU175" s="48">
        <v>47866</v>
      </c>
      <c r="EV175" s="18">
        <f>'Investment Analysis'!ML175</f>
        <v>2.4686764013188882</v>
      </c>
      <c r="EW175" s="15">
        <f>'Investment Analysis'!MJ175</f>
        <v>8.9245283018867916</v>
      </c>
      <c r="EX175" s="48">
        <v>85071</v>
      </c>
      <c r="EY175" s="18">
        <f t="shared" si="175"/>
        <v>0.28705321683876089</v>
      </c>
      <c r="EZ175" s="15">
        <f>'Investment Analysis'!MQ175</f>
        <v>0.28705321683876078</v>
      </c>
      <c r="FA175" s="48">
        <v>15096</v>
      </c>
      <c r="FB175" s="18">
        <f t="shared" si="176"/>
        <v>-1.846553966189857E-2</v>
      </c>
      <c r="FC175" s="15">
        <f>'Investment Analysis'!MX175</f>
        <v>-9.5831336847149007E-2</v>
      </c>
      <c r="FD175" s="48">
        <v>19264</v>
      </c>
      <c r="FE175" s="18">
        <f t="shared" si="177"/>
        <v>0.21372497133280402</v>
      </c>
      <c r="FF175" s="15">
        <f>'Investment Analysis'!NE175</f>
        <v>1.0314460766221303</v>
      </c>
      <c r="FG175" s="48">
        <v>15318</v>
      </c>
      <c r="FH175" s="18">
        <f t="shared" si="178"/>
        <v>0.42546063651591287</v>
      </c>
      <c r="FI175" s="15">
        <f>'Investment Analysis'!NL175</f>
        <v>-0.9324335053592695</v>
      </c>
      <c r="FJ175" s="48">
        <v>42907.9</v>
      </c>
      <c r="FK175" s="18">
        <f t="shared" si="179"/>
        <v>1.2528089297715053</v>
      </c>
      <c r="FL175" s="15">
        <f>'Investment Analysis'!NS175</f>
        <v>3.6702476190476192</v>
      </c>
      <c r="FM175" s="48">
        <v>3193.65</v>
      </c>
      <c r="FN175" s="18">
        <f t="shared" si="180"/>
        <v>-0.87415823754940236</v>
      </c>
      <c r="FO175" s="15">
        <f>'Investment Analysis'!NZ175</f>
        <v>0.21136777423759676</v>
      </c>
      <c r="FP175" s="48">
        <v>29400</v>
      </c>
      <c r="FQ175" s="18">
        <f t="shared" si="181"/>
        <v>0.57219251336898391</v>
      </c>
      <c r="FR175" s="15">
        <f>'Investment Analysis'!OG175</f>
        <v>-0.98697212744272611</v>
      </c>
      <c r="FS175" s="48">
        <v>60519</v>
      </c>
      <c r="FT175" s="18">
        <f t="shared" si="182"/>
        <v>1.3762994375239272</v>
      </c>
      <c r="FU175" s="15">
        <f>'Investment Analysis'!ON175</f>
        <v>3.752179034157832</v>
      </c>
      <c r="FV175" s="48">
        <v>10720</v>
      </c>
      <c r="FW175" s="18">
        <f t="shared" si="183"/>
        <v>-0.30389610389610389</v>
      </c>
      <c r="FX175" s="15">
        <f>'Investment Analysis'!OU175</f>
        <v>-0.30389610389610389</v>
      </c>
      <c r="FY175" s="48">
        <v>19825</v>
      </c>
      <c r="FZ175" s="18">
        <f t="shared" si="184"/>
        <v>7.9058375289154992E-2</v>
      </c>
      <c r="GA175" s="15">
        <f>'Investment Analysis'!PB175</f>
        <v>3.88</v>
      </c>
      <c r="GB175" s="48">
        <v>20821.5</v>
      </c>
      <c r="GC175" s="18">
        <f>'Investment Analysis'!PK175</f>
        <v>0.32749964137139581</v>
      </c>
      <c r="GD175" s="15">
        <f>'Investment Analysis'!PI175</f>
        <v>-0.20269959793222281</v>
      </c>
      <c r="GE175" s="48">
        <v>13872</v>
      </c>
      <c r="GF175" s="18">
        <f>'Investment Analysis'!PY175</f>
        <v>1.2553606237816766</v>
      </c>
      <c r="GG175" s="15">
        <f>'Investment Analysis'!PW175</f>
        <v>0.32683486238532106</v>
      </c>
      <c r="GH175" s="48">
        <v>21919.8</v>
      </c>
      <c r="GI175" s="18">
        <f>'Investment Analysis'!QF175</f>
        <v>0.41415458433295066</v>
      </c>
      <c r="GJ175" s="15">
        <f>'Investment Analysis'!QD175</f>
        <v>-0.19633065591748425</v>
      </c>
      <c r="GK175" s="48">
        <v>39640</v>
      </c>
      <c r="GL175" s="18">
        <f>'Investment Analysis'!QM175</f>
        <v>0.37846153846153846</v>
      </c>
      <c r="GM175" s="15">
        <f>'Investment Analysis'!QK175</f>
        <v>-0.28605577689243022</v>
      </c>
      <c r="GN175" s="48">
        <v>13428</v>
      </c>
      <c r="GO175" s="18">
        <f>'Investment Analysis'!QT175</f>
        <v>0.2996515679442508</v>
      </c>
      <c r="GP175" s="15">
        <f>'Investment Analysis'!QR175</f>
        <v>-0.98181330602891348</v>
      </c>
      <c r="GQ175" s="48">
        <v>5523.1</v>
      </c>
      <c r="GR175" s="18">
        <f>'Investment Analysis'!RA175</f>
        <v>0.16550878626890062</v>
      </c>
      <c r="GS175" s="15">
        <f>'Investment Analysis'!QY175</f>
        <v>-0.19206798866855523</v>
      </c>
      <c r="GT175" s="48"/>
      <c r="GU175" s="18">
        <f>'Investment Analysis'!RH175</f>
        <v>0.80080808080808086</v>
      </c>
      <c r="GV175" s="15">
        <f>'Investment Analysis'!RF175</f>
        <v>-3.7157053359256835E-2</v>
      </c>
      <c r="GW175" s="48">
        <v>11543.5</v>
      </c>
      <c r="GX175" s="18">
        <f>'Investment Analysis'!RO175</f>
        <v>0.17359699064660433</v>
      </c>
      <c r="GY175" s="15">
        <f>'Investment Analysis'!RM175</f>
        <v>7.0924946655533866E-2</v>
      </c>
      <c r="GZ175" s="48">
        <v>3480</v>
      </c>
      <c r="HA175" s="18">
        <f>'Investment Analysis'!RV175</f>
        <v>-0.16506717850287914</v>
      </c>
      <c r="HB175" s="15">
        <f>'Investment Analysis'!RT175</f>
        <v>0.18852459016393427</v>
      </c>
      <c r="HC175" s="48">
        <v>31342</v>
      </c>
      <c r="HD175" s="18">
        <f>'Investment Analysis'!SC175</f>
        <v>1.0720613513156156</v>
      </c>
      <c r="HE175" s="15">
        <f>'Investment Analysis'!SA175</f>
        <v>0.1777393656996844</v>
      </c>
      <c r="HF175" s="48">
        <v>8115</v>
      </c>
      <c r="HG175" s="18">
        <f>'Investment Analysis'!SJ175</f>
        <v>6.3564875491481043E-2</v>
      </c>
      <c r="HH175" s="15">
        <f>'Investment Analysis'!SH175</f>
        <v>0.29840000000000005</v>
      </c>
      <c r="HI175" s="48">
        <v>8240</v>
      </c>
      <c r="HJ175" s="18">
        <f>'Investment Analysis'!SM175</f>
        <v>-1.435406698564584E-2</v>
      </c>
      <c r="HK175" s="15">
        <f>'Investment Analysis'!SK175</f>
        <v>0</v>
      </c>
      <c r="HL175" s="48">
        <v>11715</v>
      </c>
      <c r="HM175" s="18">
        <f>'Investment Analysis'!SP175</f>
        <v>0</v>
      </c>
      <c r="HN175" s="15">
        <f>'Investment Analysis'!SN175</f>
        <v>-1.1340580471014687E-2</v>
      </c>
      <c r="HO175" s="48">
        <v>18140.7</v>
      </c>
      <c r="HP175" s="18">
        <f>'Investment Analysis'!TE175</f>
        <v>3.5602564102564105</v>
      </c>
      <c r="HQ175" s="15">
        <f>'Investment Analysis'!TC175</f>
        <v>0.76219965320782768</v>
      </c>
      <c r="HR175" s="48">
        <v>7575</v>
      </c>
      <c r="HS175" s="18">
        <f>'Investment Analysis'!TL175</f>
        <v>0.46902654867256627</v>
      </c>
      <c r="HT175" s="15">
        <f>'Investment Analysis'!TJ175</f>
        <v>0.13181818181818181</v>
      </c>
      <c r="HU175" s="48">
        <v>19960</v>
      </c>
      <c r="HV175" s="18">
        <f>'Investment Analysis'!TS175</f>
        <v>1.786218487394958</v>
      </c>
      <c r="HW175" s="15">
        <f>'Investment Analysis'!TQ175</f>
        <v>0.20819455882460122</v>
      </c>
      <c r="HX175" s="48"/>
      <c r="HY175" s="18">
        <f>'Investment Analysis'!TZ175</f>
        <v>1.1461988304093567</v>
      </c>
      <c r="HZ175" s="15">
        <f>'Investment Analysis'!TX175</f>
        <v>-0.16780045351473927</v>
      </c>
      <c r="IA175" s="48"/>
      <c r="IB175" s="18">
        <f>'Investment Analysis'!UG175</f>
        <v>0</v>
      </c>
      <c r="IC175" s="15">
        <f>'Investment Analysis'!UE175</f>
        <v>0</v>
      </c>
      <c r="ID175" s="48"/>
      <c r="IE175" s="18">
        <f>'Investment Analysis'!UN175</f>
        <v>0</v>
      </c>
      <c r="IF175" s="15">
        <f>'Investment Analysis'!UL175</f>
        <v>0</v>
      </c>
      <c r="IG175" s="48"/>
      <c r="IH175" s="18">
        <f>'Investment Analysis'!UU175</f>
        <v>0</v>
      </c>
      <c r="II175" s="15">
        <f>'Investment Analysis'!US175</f>
        <v>0</v>
      </c>
      <c r="IJ175" s="48"/>
      <c r="IK175" s="18">
        <f>'Investment Analysis'!VB175</f>
        <v>0</v>
      </c>
      <c r="IL175" s="15">
        <f>'Investment Analysis'!UZ175</f>
        <v>0</v>
      </c>
      <c r="IM175" s="48"/>
      <c r="IN175" s="18">
        <f>'Investment Analysis'!VI175</f>
        <v>0</v>
      </c>
      <c r="IO175" s="15">
        <f>'Investment Analysis'!VG175</f>
        <v>0</v>
      </c>
      <c r="IP175" s="18"/>
      <c r="IQ175" s="18"/>
      <c r="IR175" s="18"/>
      <c r="IS175" s="108">
        <f t="shared" si="188"/>
        <v>-14726.459999999963</v>
      </c>
      <c r="IT175" s="48">
        <f t="shared" si="189"/>
        <v>1234669.6399999999</v>
      </c>
      <c r="IU175" s="101">
        <f t="shared" si="185"/>
        <v>0</v>
      </c>
      <c r="IV175" s="101"/>
      <c r="IW175" s="15">
        <f t="shared" si="186"/>
        <v>0.19003232481774399</v>
      </c>
      <c r="IX175" s="113">
        <f t="shared" si="187"/>
        <v>197160.30999999994</v>
      </c>
      <c r="IY175" s="21">
        <f t="shared" si="200"/>
        <v>0.50283208908484589</v>
      </c>
      <c r="IZ175" s="173">
        <f t="shared" si="201"/>
        <v>415516.74999999988</v>
      </c>
    </row>
    <row r="176" spans="1:260" x14ac:dyDescent="0.2">
      <c r="A176" s="3">
        <f>'Investment Analysis'!A176</f>
        <v>45902</v>
      </c>
      <c r="B176" s="4">
        <f>'Investment Analysis'!B176</f>
        <v>45902</v>
      </c>
      <c r="C176" s="27">
        <f>'Investment Analysis'!C176</f>
        <v>45295.69</v>
      </c>
      <c r="D176" s="14">
        <f>'Investment Analysis'!D176</f>
        <v>-249.18999999999505</v>
      </c>
      <c r="E176" s="15">
        <f>'Investment Analysis'!E176</f>
        <v>-5.4713065442261585E-3</v>
      </c>
      <c r="F176" s="13">
        <f>'Investment Analysis'!G176</f>
        <v>6415.54</v>
      </c>
      <c r="G176" s="14">
        <f>'Investment Analysis'!H176</f>
        <v>-44.720000000000255</v>
      </c>
      <c r="H176" s="15">
        <f>'Investment Analysis'!I176</f>
        <v>-6.9223220118076138E-3</v>
      </c>
      <c r="I176" s="13">
        <f>'Investment Analysis'!K176</f>
        <v>21279.63</v>
      </c>
      <c r="J176" s="14">
        <f>'Investment Analysis'!L176</f>
        <v>-175.91999999999825</v>
      </c>
      <c r="K176" s="15">
        <f>'Investment Analysis'!M176</f>
        <v>-8.1992771101182804E-3</v>
      </c>
      <c r="L176" s="41">
        <f>'Investment Analysis'!T176</f>
        <v>272.35374664513733</v>
      </c>
      <c r="M176" s="21">
        <f>'Investment Analysis'!V176</f>
        <v>-3.3453972658034699E-3</v>
      </c>
      <c r="N176" s="21">
        <f>'Investment Analysis'!W176</f>
        <v>5.2698802584787006E-2</v>
      </c>
      <c r="P176" s="48">
        <f>'Investment Analysis'!Y176</f>
        <v>70763.97</v>
      </c>
      <c r="Q176" s="18"/>
      <c r="R176" s="83"/>
      <c r="S176" s="48">
        <v>4673.47</v>
      </c>
      <c r="T176" s="18">
        <f>'Investment Analysis'!AH176</f>
        <v>9.24858035832197E-2</v>
      </c>
      <c r="U176" s="15">
        <f>'Investment Analysis'!AF176</f>
        <v>0.50622079262001574</v>
      </c>
      <c r="V176" s="48">
        <v>7436.02</v>
      </c>
      <c r="W176" s="18">
        <f>'Investment Analysis'!AO176</f>
        <v>0.1398002853067046</v>
      </c>
      <c r="X176" s="15">
        <f>'Investment Analysis'!AM176</f>
        <v>0.28870967741935466</v>
      </c>
      <c r="Y176" s="48">
        <v>10288.94</v>
      </c>
      <c r="Z176" s="18">
        <f t="shared" si="161"/>
        <v>3.1369286287089064E-2</v>
      </c>
      <c r="AA176" s="15">
        <f>'Investment Analysis'!GM176</f>
        <v>9.9470899470899612E-2</v>
      </c>
      <c r="AB176" s="48">
        <v>2704.81</v>
      </c>
      <c r="AC176" s="18">
        <f t="shared" si="192"/>
        <v>4.8974126924521215</v>
      </c>
      <c r="AD176" s="15">
        <f>'Investment Analysis'!AT176</f>
        <v>0.35205558772437767</v>
      </c>
      <c r="AE176" s="48">
        <v>11776.66</v>
      </c>
      <c r="AF176" s="18">
        <f>'Investment Analysis'!BC176</f>
        <v>9.3344434105489996E-2</v>
      </c>
      <c r="AG176" s="15">
        <f>'Investment Analysis'!BA176</f>
        <v>0.66480238627889643</v>
      </c>
      <c r="AH176" s="48"/>
      <c r="AI176" s="18">
        <f t="shared" si="193"/>
        <v>0</v>
      </c>
      <c r="AJ176" s="15">
        <f>'Investment Analysis'!BH176</f>
        <v>0</v>
      </c>
      <c r="AK176" s="48">
        <v>5351.59</v>
      </c>
      <c r="AL176" s="18">
        <f t="shared" si="194"/>
        <v>2.210707044450221</v>
      </c>
      <c r="AM176" s="15">
        <f>'Investment Analysis'!BO176</f>
        <v>0.28039744021556073</v>
      </c>
      <c r="AN176" s="48">
        <v>5944.17</v>
      </c>
      <c r="AO176" s="18">
        <f t="shared" si="154"/>
        <v>6.7465883620689651</v>
      </c>
      <c r="AP176" s="15">
        <f>'Investment Analysis'!BV176</f>
        <v>0.17686527106816971</v>
      </c>
      <c r="AQ176" s="48">
        <v>5262.56</v>
      </c>
      <c r="AR176" s="18">
        <f t="shared" si="155"/>
        <v>2.8525120000000004</v>
      </c>
      <c r="AS176" s="15">
        <f>'Investment Analysis'!CC176</f>
        <v>0</v>
      </c>
      <c r="AT176" s="48">
        <v>4924.05</v>
      </c>
      <c r="AU176" s="18">
        <f>'Investment Analysis'!CL176</f>
        <v>-0.12980209545983704</v>
      </c>
      <c r="AV176" s="15">
        <f>'Investment Analysis'!CJ176</f>
        <v>-1.0916308303010316E-2</v>
      </c>
      <c r="AW176" s="48">
        <v>18526.810000000001</v>
      </c>
      <c r="AX176" s="18">
        <f t="shared" si="195"/>
        <v>6.6715688821909327E-2</v>
      </c>
      <c r="AY176" s="15">
        <f>'Investment Analysis'!CQ176</f>
        <v>0.10082961072112318</v>
      </c>
      <c r="AZ176" s="48">
        <v>16627.900000000001</v>
      </c>
      <c r="BA176" s="18">
        <f>'Investment Analysis'!CZ176</f>
        <v>5.7939914163090037E-2</v>
      </c>
      <c r="BB176" s="15">
        <f>'Investment Analysis'!CX176</f>
        <v>0.22674961119751164</v>
      </c>
      <c r="BC176" s="48">
        <v>9889.5300000000007</v>
      </c>
      <c r="BD176" s="18">
        <f t="shared" si="196"/>
        <v>2.9726650731998805</v>
      </c>
      <c r="BE176" s="15">
        <f>'Investment Analysis'!DE176</f>
        <v>-1.8289894833104805E-2</v>
      </c>
      <c r="BF176" s="48">
        <v>4588.25</v>
      </c>
      <c r="BG176" s="18">
        <f>'Investment Analysis'!DN176</f>
        <v>0.17101518026565468</v>
      </c>
      <c r="BH176" s="15">
        <f>'Investment Analysis'!DL176</f>
        <v>0.11823329558323893</v>
      </c>
      <c r="BI176" s="54">
        <v>17614.3</v>
      </c>
      <c r="BJ176" s="18">
        <f>'Investment Analysis'!EB176</f>
        <v>0.10277860770839552</v>
      </c>
      <c r="BK176" s="15">
        <f>'Investment Analysis'!DZ176</f>
        <v>0.96958377801494133</v>
      </c>
      <c r="BL176" s="54">
        <v>17635.16</v>
      </c>
      <c r="BM176" s="18">
        <f>'Investment Analysis'!EI176</f>
        <v>8.1887201735357809E-2</v>
      </c>
      <c r="BN176" s="15">
        <f>'Investment Analysis'!EG176</f>
        <v>0.897289586305278</v>
      </c>
      <c r="BO176" s="48">
        <v>10538.94</v>
      </c>
      <c r="BP176" s="18">
        <f>'Investment Analysis'!DU176</f>
        <v>0.15651260504201683</v>
      </c>
      <c r="BQ176" s="15">
        <f>'Investment Analysis'!DS176</f>
        <v>0</v>
      </c>
      <c r="BR176" s="48">
        <v>12337.96</v>
      </c>
      <c r="BS176" s="18">
        <f>'Investment Analysis'!EP176</f>
        <v>0.21159029649595684</v>
      </c>
      <c r="BT176" s="15">
        <f>'Investment Analysis'!EN176</f>
        <v>1.0894019212891228</v>
      </c>
      <c r="BU176" s="48">
        <v>14717.36</v>
      </c>
      <c r="BV176" s="18">
        <f t="shared" si="197"/>
        <v>0.52896486741149551</v>
      </c>
      <c r="BW176" s="15">
        <f>'Investment Analysis'!EU176</f>
        <v>0.18132340303637942</v>
      </c>
      <c r="BX176" s="48">
        <v>25080.66</v>
      </c>
      <c r="BY176" s="18">
        <f t="shared" si="203"/>
        <v>-0.49596699999999999</v>
      </c>
      <c r="BZ176" s="15">
        <f>'Investment Analysis'!FB176</f>
        <v>0</v>
      </c>
      <c r="CA176" s="48">
        <v>22089.57</v>
      </c>
      <c r="CB176" s="18">
        <f t="shared" si="199"/>
        <v>-4.7863362068965527E-2</v>
      </c>
      <c r="CC176" s="15">
        <f>'Investment Analysis'!FI176</f>
        <v>4.3838862559241763E-2</v>
      </c>
      <c r="CD176" s="48">
        <v>9772.69</v>
      </c>
      <c r="CE176" s="18">
        <f>'Investment Analysis'!FR176</f>
        <v>8.6975668831883804E-2</v>
      </c>
      <c r="CF176" s="15">
        <f>'Investment Analysis'!FP176</f>
        <v>0.69814241486068118</v>
      </c>
      <c r="CG176" s="48">
        <v>4904.34</v>
      </c>
      <c r="CH176" s="18">
        <f>'Investment Analysis'!FR176</f>
        <v>8.6975668831883804E-2</v>
      </c>
      <c r="CI176" s="15">
        <f>'Investment Analysis'!FW176</f>
        <v>5.3618084743837315E-2</v>
      </c>
      <c r="CJ176" s="48"/>
      <c r="CK176" s="18">
        <f t="shared" si="204"/>
        <v>0</v>
      </c>
      <c r="CL176" s="15">
        <f>'Investment Analysis'!GD176</f>
        <v>0</v>
      </c>
      <c r="CM176" s="48">
        <v>37348.839999999997</v>
      </c>
      <c r="CN176" s="18">
        <f t="shared" si="162"/>
        <v>0.49694749498997981</v>
      </c>
      <c r="CO176" s="15">
        <f>'Investment Analysis'!GT176</f>
        <v>-1.8715596330275287E-2</v>
      </c>
      <c r="CP176" s="48">
        <v>21408.400000000001</v>
      </c>
      <c r="CQ176" s="18">
        <f t="shared" si="163"/>
        <v>-5.0148027309527112E-3</v>
      </c>
      <c r="CR176" s="15">
        <f>'Investment Analysis'!HG176</f>
        <v>0.85023313297005798</v>
      </c>
      <c r="CS176" s="48">
        <v>4330</v>
      </c>
      <c r="CT176" s="18">
        <f t="shared" si="164"/>
        <v>-0.80838673133430095</v>
      </c>
      <c r="CU176" s="15">
        <f>'Investment Analysis'!HN176</f>
        <v>25.6491935483871</v>
      </c>
      <c r="CV176" s="48">
        <v>29886.5</v>
      </c>
      <c r="CW176" s="18">
        <f t="shared" si="165"/>
        <v>3.7419511602478438E-2</v>
      </c>
      <c r="CX176" s="15">
        <f>'Investment Analysis'!IB176</f>
        <v>0.61227573182247408</v>
      </c>
      <c r="CY176" s="48">
        <v>20876.8</v>
      </c>
      <c r="CZ176" s="18">
        <f t="shared" si="166"/>
        <v>0.16727984344422697</v>
      </c>
      <c r="DA176" s="15">
        <f>'Investment Analysis'!II176</f>
        <v>0.70422857142857143</v>
      </c>
      <c r="DB176" s="48">
        <v>6742.75</v>
      </c>
      <c r="DC176" s="18">
        <f t="shared" si="167"/>
        <v>0.19610625748370217</v>
      </c>
      <c r="DD176" s="15">
        <f>'Investment Analysis'!IP176</f>
        <v>4.2628392892013274</v>
      </c>
      <c r="DE176" s="48">
        <v>22626</v>
      </c>
      <c r="DF176" s="18">
        <f>'Investment Analysis'!IY176</f>
        <v>0.46740611013815908</v>
      </c>
      <c r="DG176" s="15">
        <f>'Investment Analysis'!IW176</f>
        <v>3.1320547945205477</v>
      </c>
      <c r="DH176" s="48">
        <v>22053.3</v>
      </c>
      <c r="DI176" s="18">
        <f t="shared" si="168"/>
        <v>2.4079150698479417</v>
      </c>
      <c r="DJ176" s="15">
        <f>'Investment Analysis'!JD176</f>
        <v>0.48687297734627843</v>
      </c>
      <c r="DK176" s="48">
        <v>25256</v>
      </c>
      <c r="DL176" s="18">
        <f t="shared" si="169"/>
        <v>0.11020264627016572</v>
      </c>
      <c r="DM176" s="15">
        <f>'Investment Analysis'!JK176</f>
        <v>0.24202709680592099</v>
      </c>
      <c r="DN176" s="48">
        <v>1146.9000000000001</v>
      </c>
      <c r="DO176" s="18">
        <f t="shared" si="170"/>
        <v>5.5591348366313936E-2</v>
      </c>
      <c r="DP176" s="15">
        <f>'Investment Analysis'!HU176</f>
        <v>2.1505494505494505</v>
      </c>
      <c r="DQ176" s="48">
        <v>1923.12</v>
      </c>
      <c r="DR176" s="18">
        <f t="shared" si="171"/>
        <v>-0.9351064619537709</v>
      </c>
      <c r="DS176" s="15">
        <f>'Investment Analysis'!JR176</f>
        <v>-0.10207524886114398</v>
      </c>
      <c r="DT176" s="48">
        <v>22344</v>
      </c>
      <c r="DU176" s="18">
        <f t="shared" si="191"/>
        <v>7.5823952569169961</v>
      </c>
      <c r="DV176" s="15">
        <f>'Investment Analysis'!JY176</f>
        <v>-9.881422924901187E-2</v>
      </c>
      <c r="DW176" s="48">
        <v>16688</v>
      </c>
      <c r="DX176" s="18">
        <f t="shared" si="172"/>
        <v>0.22381930184804927</v>
      </c>
      <c r="DY176" s="15">
        <f>'Investment Analysis'!KF176</f>
        <v>0.22381930184804924</v>
      </c>
      <c r="DZ176" s="48">
        <v>6398</v>
      </c>
      <c r="EA176" s="18">
        <f t="shared" ref="EA176:EA207" si="205">IF(DZ176&gt;0,(DZ176-EA$5)/EA$5,0)</f>
        <v>-0.68025987006496746</v>
      </c>
      <c r="EB176" s="15">
        <f>'Investment Analysis'!KM176</f>
        <v>4.8895734597156393</v>
      </c>
      <c r="EC176" s="48">
        <v>13585</v>
      </c>
      <c r="ED176" s="18">
        <f>'Investment Analysis'!KV176</f>
        <v>0.89108910891089099</v>
      </c>
      <c r="EE176" s="15">
        <f>'Investment Analysis'!KT176</f>
        <v>-0.2709923664122138</v>
      </c>
      <c r="EF176" s="48">
        <v>23571</v>
      </c>
      <c r="EG176" s="18">
        <f t="shared" si="174"/>
        <v>-1.020408163265306E-2</v>
      </c>
      <c r="EH176" s="15">
        <f>'Investment Analysis'!LH176</f>
        <v>0.46134524141780636</v>
      </c>
      <c r="EI176" s="48">
        <v>9603.1</v>
      </c>
      <c r="EJ176" s="18">
        <f>'Investment Analysis'!LQ176</f>
        <v>0.88837744533947083</v>
      </c>
      <c r="EK176" s="15">
        <f>'Investment Analysis'!LO176</f>
        <v>0.68788571428571421</v>
      </c>
      <c r="EL176" s="48">
        <v>32190</v>
      </c>
      <c r="EM176" s="18" t="e">
        <f t="shared" si="190"/>
        <v>#DIV/0!</v>
      </c>
      <c r="EN176" s="15">
        <f>'Investment Analysis'!LX176</f>
        <v>1.3189189189189188</v>
      </c>
      <c r="EO176" s="48">
        <v>17150</v>
      </c>
      <c r="EP176" s="68">
        <f t="shared" si="198"/>
        <v>3.9887640449438204</v>
      </c>
      <c r="EQ176" s="15">
        <f>'Investment Analysis'!MC176</f>
        <v>-0.33438202247191007</v>
      </c>
      <c r="ER176" s="48">
        <v>4320</v>
      </c>
      <c r="ES176" s="18">
        <f>'Investment Analysis'!LX176</f>
        <v>1.3189189189189188</v>
      </c>
      <c r="ET176" s="15">
        <f>'Investment Analysis'!LA176</f>
        <v>-0.36618935075768111</v>
      </c>
      <c r="EU176" s="48">
        <v>47833.5</v>
      </c>
      <c r="EV176" s="18">
        <f>'Investment Analysis'!ML176</f>
        <v>2.4639660857277437</v>
      </c>
      <c r="EW176" s="15">
        <f>'Investment Analysis'!MJ176</f>
        <v>8.9110512129380055</v>
      </c>
      <c r="EX176" s="48">
        <v>84015.75</v>
      </c>
      <c r="EY176" s="18">
        <f t="shared" si="175"/>
        <v>0.27108816521048451</v>
      </c>
      <c r="EZ176" s="15">
        <f>'Investment Analysis'!MQ176</f>
        <v>0.27124702144559176</v>
      </c>
      <c r="FA176" s="48">
        <v>14952</v>
      </c>
      <c r="FB176" s="18">
        <f t="shared" si="176"/>
        <v>-2.7828348504551365E-2</v>
      </c>
      <c r="FC176" s="15">
        <f>'Investment Analysis'!MX176</f>
        <v>-0.1044561571633924</v>
      </c>
      <c r="FD176" s="48">
        <v>19277.3</v>
      </c>
      <c r="FE176" s="18">
        <f t="shared" si="177"/>
        <v>0.21456293552086078</v>
      </c>
      <c r="FF176" s="15">
        <f>'Investment Analysis'!NE176</f>
        <v>1.0318151620284934</v>
      </c>
      <c r="FG176" s="48">
        <v>16056</v>
      </c>
      <c r="FH176" s="18">
        <f t="shared" si="178"/>
        <v>0.49413735343383586</v>
      </c>
      <c r="FI176" s="15">
        <f>'Investment Analysis'!NL176</f>
        <v>-0.92909884874950388</v>
      </c>
      <c r="FJ176" s="48">
        <v>40577.599999999999</v>
      </c>
      <c r="FK176" s="18">
        <f t="shared" si="179"/>
        <v>1.1304603494623653</v>
      </c>
      <c r="FL176" s="15">
        <f>'Investment Analysis'!NS176</f>
        <v>3.4151619047619048</v>
      </c>
      <c r="FM176" s="48">
        <v>3170.25</v>
      </c>
      <c r="FN176" s="18">
        <f t="shared" si="180"/>
        <v>-0.87508028512548119</v>
      </c>
      <c r="FO176" s="15">
        <f>'Investment Analysis'!NZ176</f>
        <v>0.20249203459262635</v>
      </c>
      <c r="FP176" s="48">
        <v>28600</v>
      </c>
      <c r="FQ176" s="18">
        <f t="shared" si="181"/>
        <v>0.52941176470588236</v>
      </c>
      <c r="FR176" s="15">
        <f>'Investment Analysis'!OG176</f>
        <v>-0.98732662737625732</v>
      </c>
      <c r="FS176" s="48">
        <v>61167</v>
      </c>
      <c r="FT176" s="18">
        <f t="shared" si="182"/>
        <v>1.401743381335218</v>
      </c>
      <c r="FU176" s="15">
        <f>'Investment Analysis'!ON176</f>
        <v>3.8240282685512361</v>
      </c>
      <c r="FV176" s="48">
        <v>10880</v>
      </c>
      <c r="FW176" s="18">
        <f t="shared" si="183"/>
        <v>-0.29350649350649349</v>
      </c>
      <c r="FX176" s="15">
        <f>'Investment Analysis'!OU176</f>
        <v>-0.29350649350649349</v>
      </c>
      <c r="FY176" s="48">
        <v>19751.25</v>
      </c>
      <c r="FZ176" s="18">
        <f t="shared" si="184"/>
        <v>7.5044223703905288E-2</v>
      </c>
      <c r="GA176" s="15">
        <f>'Investment Analysis'!PB176</f>
        <v>3.8612307692307697</v>
      </c>
      <c r="GB176" s="48">
        <v>20634</v>
      </c>
      <c r="GC176" s="18">
        <f>'Investment Analysis'!PK176</f>
        <v>0.31530626882800172</v>
      </c>
      <c r="GD176" s="15">
        <f>'Investment Analysis'!PI176</f>
        <v>-0.21002297530155084</v>
      </c>
      <c r="GE176" s="48">
        <v>13632</v>
      </c>
      <c r="GF176" s="18">
        <f>'Investment Analysis'!PY176</f>
        <v>1.2163742690058479</v>
      </c>
      <c r="GG176" s="15">
        <f>'Investment Analysis'!PW176</f>
        <v>0.30389908256880716</v>
      </c>
      <c r="GH176" s="48">
        <v>21471.1</v>
      </c>
      <c r="GI176" s="18">
        <f>'Investment Analysis'!QF176</f>
        <v>0.44424741837905496</v>
      </c>
      <c r="GJ176" s="15">
        <f>'Investment Analysis'!QD176</f>
        <v>-0.17922878567829506</v>
      </c>
      <c r="GK176" s="48">
        <v>37220</v>
      </c>
      <c r="GL176" s="18">
        <f>'Investment Analysis'!QM176</f>
        <v>0.26153846153846144</v>
      </c>
      <c r="GM176" s="15">
        <f>'Investment Analysis'!QK176</f>
        <v>-0.34661354581673304</v>
      </c>
      <c r="GN176" s="48">
        <v>12564</v>
      </c>
      <c r="GO176" s="18">
        <f>'Investment Analysis'!QT176</f>
        <v>0.21602787456445996</v>
      </c>
      <c r="GP176" s="15">
        <f>'Investment Analysis'!QR176</f>
        <v>-0.98298349545332642</v>
      </c>
      <c r="GQ176" s="48">
        <v>5586.35</v>
      </c>
      <c r="GR176" s="18">
        <f>'Investment Analysis'!RA176</f>
        <v>9.9305271761340366E-2</v>
      </c>
      <c r="GS176" s="15">
        <f>'Investment Analysis'!QY176</f>
        <v>-0.23796033994334276</v>
      </c>
      <c r="GT176" s="48"/>
      <c r="GU176" s="18">
        <f>'Investment Analysis'!RH176</f>
        <v>0.81656565656565661</v>
      </c>
      <c r="GV176" s="15">
        <f>'Investment Analysis'!RF176</f>
        <v>-2.8731907539425325E-2</v>
      </c>
      <c r="GW176" s="48">
        <v>11419.5</v>
      </c>
      <c r="GX176" s="18">
        <f>'Investment Analysis'!RO176</f>
        <v>0.16099023993493283</v>
      </c>
      <c r="GY176" s="15">
        <f>'Investment Analysis'!RM176</f>
        <v>5.9421096576676748E-2</v>
      </c>
      <c r="GZ176" s="48">
        <v>3356</v>
      </c>
      <c r="HA176" s="18">
        <f>'Investment Analysis'!RV176</f>
        <v>-0.19481765834932815</v>
      </c>
      <c r="HB176" s="15">
        <f>'Investment Analysis'!RT176</f>
        <v>0.14617486338797817</v>
      </c>
      <c r="HC176" s="48">
        <v>31418</v>
      </c>
      <c r="HD176" s="18">
        <f>'Investment Analysis'!SC176</f>
        <v>1.0770858125082641</v>
      </c>
      <c r="HE176" s="15">
        <f>'Investment Analysis'!SA176</f>
        <v>0.18059522020141291</v>
      </c>
      <c r="HF176" s="48">
        <v>7760</v>
      </c>
      <c r="HG176" s="18">
        <f>'Investment Analysis'!SJ176</f>
        <v>1.7038007863695925E-2</v>
      </c>
      <c r="HH176" s="15">
        <f>'Investment Analysis'!SH176</f>
        <v>0.24159999999999995</v>
      </c>
      <c r="HI176" s="48">
        <v>7800</v>
      </c>
      <c r="HJ176" s="18">
        <f>'Investment Analysis'!SM176</f>
        <v>-5.339805825242723E-2</v>
      </c>
      <c r="HK176" s="15">
        <f>'Investment Analysis'!SK176</f>
        <v>0</v>
      </c>
      <c r="HL176" s="48">
        <v>11887.5</v>
      </c>
      <c r="HM176" s="18">
        <f>'Investment Analysis'!SP176</f>
        <v>0</v>
      </c>
      <c r="HN176" s="15">
        <f>'Investment Analysis'!SN176</f>
        <v>-5.0052660986623761E-2</v>
      </c>
      <c r="HO176" s="48">
        <v>17164.05</v>
      </c>
      <c r="HP176" s="18">
        <f>'Investment Analysis'!TE176</f>
        <v>3.31474358974359</v>
      </c>
      <c r="HQ176" s="15">
        <f>'Investment Analysis'!TC176</f>
        <v>0.66732722318553395</v>
      </c>
      <c r="HR176" s="48">
        <v>7470</v>
      </c>
      <c r="HS176" s="18">
        <f>'Investment Analysis'!TL176</f>
        <v>0.46902654867256627</v>
      </c>
      <c r="HT176" s="15">
        <f>'Investment Analysis'!TJ176</f>
        <v>0.13181818181818181</v>
      </c>
      <c r="HU176" s="48">
        <v>19984</v>
      </c>
      <c r="HV176" s="18">
        <f>'Investment Analysis'!TS176</f>
        <v>1.7257142857142858</v>
      </c>
      <c r="HW176" s="15">
        <f>'Investment Analysis'!TQ176</f>
        <v>0.18195797774263381</v>
      </c>
      <c r="HX176" s="48"/>
      <c r="HY176" s="18">
        <f>'Investment Analysis'!TZ176</f>
        <v>1.2222222222222221</v>
      </c>
      <c r="HZ176" s="15">
        <f>'Investment Analysis'!TX176</f>
        <v>-0.13832199546485269</v>
      </c>
      <c r="IA176" s="48"/>
      <c r="IB176" s="18">
        <f>'Investment Analysis'!UG176</f>
        <v>0</v>
      </c>
      <c r="IC176" s="15">
        <f>'Investment Analysis'!UE176</f>
        <v>0</v>
      </c>
      <c r="ID176" s="48"/>
      <c r="IE176" s="18">
        <f>'Investment Analysis'!UN176</f>
        <v>0</v>
      </c>
      <c r="IF176" s="15">
        <f>'Investment Analysis'!UL176</f>
        <v>0</v>
      </c>
      <c r="IG176" s="48"/>
      <c r="IH176" s="18">
        <f>'Investment Analysis'!UU176</f>
        <v>0</v>
      </c>
      <c r="II176" s="15">
        <f>'Investment Analysis'!US176</f>
        <v>0</v>
      </c>
      <c r="IJ176" s="48"/>
      <c r="IK176" s="18">
        <f>'Investment Analysis'!VB176</f>
        <v>0</v>
      </c>
      <c r="IL176" s="15">
        <f>'Investment Analysis'!UZ176</f>
        <v>0</v>
      </c>
      <c r="IM176" s="48"/>
      <c r="IN176" s="18">
        <f>'Investment Analysis'!VI176</f>
        <v>0</v>
      </c>
      <c r="IO176" s="15">
        <f>'Investment Analysis'!VG176</f>
        <v>0</v>
      </c>
      <c r="IP176" s="18"/>
      <c r="IQ176" s="18"/>
      <c r="IR176" s="18"/>
      <c r="IS176" s="108">
        <f t="shared" si="188"/>
        <v>-6125.0699999998324</v>
      </c>
      <c r="IT176" s="48">
        <f t="shared" si="189"/>
        <v>1228544.57</v>
      </c>
      <c r="IU176" s="101">
        <f t="shared" si="185"/>
        <v>0</v>
      </c>
      <c r="IV176" s="101"/>
      <c r="IW176" s="15">
        <f t="shared" si="186"/>
        <v>0.18412869598001602</v>
      </c>
      <c r="IX176" s="113">
        <f t="shared" si="187"/>
        <v>191035.24000000011</v>
      </c>
      <c r="IY176" s="21">
        <f t="shared" si="200"/>
        <v>0.49541991678639868</v>
      </c>
      <c r="IZ176" s="173">
        <f t="shared" si="201"/>
        <v>409391.68000000005</v>
      </c>
    </row>
    <row r="177" spans="1:260" x14ac:dyDescent="0.2">
      <c r="A177" s="3">
        <f>'Investment Analysis'!A177</f>
        <v>45903</v>
      </c>
      <c r="B177" s="4">
        <f>'Investment Analysis'!B177</f>
        <v>45903</v>
      </c>
      <c r="C177" s="27">
        <f>'Investment Analysis'!C177</f>
        <v>45270.86</v>
      </c>
      <c r="D177" s="14">
        <f>'Investment Analysis'!D177</f>
        <v>-24.830000000001746</v>
      </c>
      <c r="E177" s="15">
        <f>'Investment Analysis'!E177</f>
        <v>-5.4817577566434561E-4</v>
      </c>
      <c r="F177" s="13">
        <f>'Investment Analysis'!G177</f>
        <v>6448.26</v>
      </c>
      <c r="G177" s="14">
        <f>'Investment Analysis'!H177</f>
        <v>32.720000000000255</v>
      </c>
      <c r="H177" s="15">
        <f>'Investment Analysis'!I177</f>
        <v>5.1001162801572828E-3</v>
      </c>
      <c r="I177" s="13">
        <f>'Investment Analysis'!K177</f>
        <v>21497.73</v>
      </c>
      <c r="J177" s="14">
        <f>'Investment Analysis'!L177</f>
        <v>218.09999999999854</v>
      </c>
      <c r="K177" s="15">
        <f>'Investment Analysis'!M177</f>
        <v>1.0249238356117966E-2</v>
      </c>
      <c r="L177" s="41">
        <f>'Investment Analysis'!T177</f>
        <v>272.89136654351995</v>
      </c>
      <c r="M177" s="21">
        <f>'Investment Analysis'!V177</f>
        <v>1.9739765103474281E-3</v>
      </c>
      <c r="N177" s="21">
        <f>'Investment Analysis'!W177</f>
        <v>5.4776805293560243E-2</v>
      </c>
      <c r="P177" s="48">
        <f>'Investment Analysis'!Y177</f>
        <v>73387.98</v>
      </c>
      <c r="Q177" s="18"/>
      <c r="R177" s="83"/>
      <c r="S177" s="48">
        <v>4674.01</v>
      </c>
      <c r="T177" s="18">
        <f>'Investment Analysis'!AH177</f>
        <v>0.10291851917066525</v>
      </c>
      <c r="U177" s="15">
        <f>'Investment Analysis'!AF177</f>
        <v>0.5206044789706864</v>
      </c>
      <c r="V177" s="48">
        <v>7406.43</v>
      </c>
      <c r="W177" s="18">
        <f>'Investment Analysis'!AO177</f>
        <v>0.14598193057536854</v>
      </c>
      <c r="X177" s="15">
        <f>'Investment Analysis'!AM177</f>
        <v>0.29569892473118276</v>
      </c>
      <c r="Y177" s="48">
        <v>10229.030000000001</v>
      </c>
      <c r="Z177" s="18">
        <f t="shared" si="161"/>
        <v>2.536387329591025E-2</v>
      </c>
      <c r="AA177" s="15">
        <f>'Investment Analysis'!GM177</f>
        <v>0.10317460317460334</v>
      </c>
      <c r="AB177" s="48">
        <v>2721.94</v>
      </c>
      <c r="AC177" s="18">
        <f t="shared" si="192"/>
        <v>4.9038452872699967</v>
      </c>
      <c r="AD177" s="15">
        <f>'Investment Analysis'!AT177</f>
        <v>0.37348002316155177</v>
      </c>
      <c r="AE177" s="48">
        <v>11726.17</v>
      </c>
      <c r="AF177" s="18">
        <f>'Investment Analysis'!BC177</f>
        <v>9.8927469513688179E-2</v>
      </c>
      <c r="AG177" s="15">
        <f>'Investment Analysis'!BA177</f>
        <v>0.67330350484712898</v>
      </c>
      <c r="AH177" s="48"/>
      <c r="AI177" s="18">
        <f t="shared" si="193"/>
        <v>0</v>
      </c>
      <c r="AJ177" s="15">
        <f>'Investment Analysis'!BH177</f>
        <v>0</v>
      </c>
      <c r="AK177" s="48">
        <v>5286.85</v>
      </c>
      <c r="AL177" s="18">
        <f t="shared" si="194"/>
        <v>2.1938783467637122</v>
      </c>
      <c r="AM177" s="15">
        <f>'Investment Analysis'!BO177</f>
        <v>0.27686089592455354</v>
      </c>
      <c r="AN177" s="48">
        <v>5896.58</v>
      </c>
      <c r="AO177" s="18">
        <f t="shared" si="154"/>
        <v>6.7363318965517243</v>
      </c>
      <c r="AP177" s="15">
        <f>'Investment Analysis'!BV177</f>
        <v>0.17847557702630162</v>
      </c>
      <c r="AQ177" s="48">
        <v>5223.67</v>
      </c>
      <c r="AR177" s="18">
        <f t="shared" si="155"/>
        <v>2.8447339999999994</v>
      </c>
      <c r="AS177" s="15">
        <f>'Investment Analysis'!CC177</f>
        <v>0</v>
      </c>
      <c r="AT177" s="48">
        <v>4866.07</v>
      </c>
      <c r="AU177" s="18">
        <f>'Investment Analysis'!CL177</f>
        <v>-0.13183934807916184</v>
      </c>
      <c r="AV177" s="15">
        <f>'Investment Analysis'!CJ177</f>
        <v>-1.3231888852133713E-2</v>
      </c>
      <c r="AW177" s="48">
        <v>18333.060000000001</v>
      </c>
      <c r="AX177" s="18">
        <f t="shared" si="195"/>
        <v>5.6647092449202373E-2</v>
      </c>
      <c r="AY177" s="15">
        <f>'Investment Analysis'!CQ177</f>
        <v>9.9553286534779864E-2</v>
      </c>
      <c r="AZ177" s="48">
        <v>16476.96</v>
      </c>
      <c r="BA177" s="18">
        <f>'Investment Analysis'!CZ177</f>
        <v>5.8208154506437813E-2</v>
      </c>
      <c r="BB177" s="15">
        <f>'Investment Analysis'!CX177</f>
        <v>0.22706065318818056</v>
      </c>
      <c r="BC177" s="48">
        <v>9788.06</v>
      </c>
      <c r="BD177" s="18">
        <f t="shared" si="196"/>
        <v>2.9625595060252961</v>
      </c>
      <c r="BE177" s="15">
        <f>'Investment Analysis'!DE177</f>
        <v>-1.9204389574760023E-2</v>
      </c>
      <c r="BF177" s="48">
        <v>4553.38</v>
      </c>
      <c r="BG177" s="18">
        <f>'Investment Analysis'!DN177</f>
        <v>0.17314990512333978</v>
      </c>
      <c r="BH177" s="15">
        <f>'Investment Analysis'!DL177</f>
        <v>0.12027180067950176</v>
      </c>
      <c r="BI177" s="48">
        <v>17467.740000000002</v>
      </c>
      <c r="BJ177" s="18">
        <f>'Investment Analysis'!EB177</f>
        <v>0.10397370779802821</v>
      </c>
      <c r="BK177" s="15">
        <f>'Investment Analysis'!DZ177</f>
        <v>0.97171824973319132</v>
      </c>
      <c r="BL177" s="48">
        <v>17513.32</v>
      </c>
      <c r="BM177" s="18">
        <f>'Investment Analysis'!EI177</f>
        <v>8.4598698481561749E-2</v>
      </c>
      <c r="BN177" s="15">
        <f>'Investment Analysis'!EG177</f>
        <v>0.9020446980504041</v>
      </c>
      <c r="BO177" s="48">
        <v>10483.540000000001</v>
      </c>
      <c r="BP177" s="18">
        <f>'Investment Analysis'!DU177</f>
        <v>0.16123949579831934</v>
      </c>
      <c r="BQ177" s="15">
        <f>'Investment Analysis'!DS177</f>
        <v>0</v>
      </c>
      <c r="BR177" s="48">
        <v>12517.66</v>
      </c>
      <c r="BS177" s="18">
        <f>'Investment Analysis'!EP177</f>
        <v>0.24079065588499549</v>
      </c>
      <c r="BT177" s="15">
        <f>'Investment Analysis'!EN177</f>
        <v>1.1397582894329095</v>
      </c>
      <c r="BU177" s="48">
        <v>14572.01</v>
      </c>
      <c r="BV177" s="18">
        <f t="shared" si="197"/>
        <v>0.51918225871584345</v>
      </c>
      <c r="BW177" s="15">
        <f>'Investment Analysis'!EU177</f>
        <v>0.180750501289029</v>
      </c>
      <c r="BX177" s="48">
        <v>25003.919999999998</v>
      </c>
      <c r="BY177" s="18">
        <f t="shared" si="203"/>
        <v>-0.49980400000000008</v>
      </c>
      <c r="BZ177" s="15">
        <f>'Investment Analysis'!FB177</f>
        <v>0</v>
      </c>
      <c r="CA177" s="48">
        <v>21498.32</v>
      </c>
      <c r="CB177" s="18">
        <f t="shared" si="199"/>
        <v>-7.3348275862068976E-2</v>
      </c>
      <c r="CC177" s="15">
        <f>'Investment Analysis'!FI177</f>
        <v>2.5389302640487475E-2</v>
      </c>
      <c r="CD177" s="48">
        <v>9604.09</v>
      </c>
      <c r="CE177" s="18">
        <f>'Investment Analysis'!FR177</f>
        <v>7.8333149840361063E-2</v>
      </c>
      <c r="CF177" s="15">
        <f>'Investment Analysis'!FP177</f>
        <v>0.68464052287581689</v>
      </c>
      <c r="CG177" s="48">
        <v>4891.28</v>
      </c>
      <c r="CH177" s="18">
        <f>'Investment Analysis'!FR177</f>
        <v>7.8333149840361063E-2</v>
      </c>
      <c r="CI177" s="15">
        <f>'Investment Analysis'!FW177</f>
        <v>6.0661138248324475E-2</v>
      </c>
      <c r="CJ177" s="48"/>
      <c r="CK177" s="18">
        <f t="shared" si="204"/>
        <v>0</v>
      </c>
      <c r="CL177" s="15">
        <f>'Investment Analysis'!GD177</f>
        <v>0</v>
      </c>
      <c r="CM177" s="48">
        <v>37043.72</v>
      </c>
      <c r="CN177" s="18">
        <f t="shared" si="162"/>
        <v>0.48471823647294593</v>
      </c>
      <c r="CO177" s="15">
        <f>'Investment Analysis'!GT177</f>
        <v>-1.6880733944954159E-2</v>
      </c>
      <c r="CP177" s="48">
        <v>21715.85</v>
      </c>
      <c r="CQ177" s="18">
        <f t="shared" si="163"/>
        <v>9.274364086762096E-3</v>
      </c>
      <c r="CR177" s="15">
        <f>'Investment Analysis'!HG177</f>
        <v>0.87680467389472494</v>
      </c>
      <c r="CS177" s="48">
        <v>4580</v>
      </c>
      <c r="CT177" s="18">
        <f t="shared" si="164"/>
        <v>-0.79732360958685877</v>
      </c>
      <c r="CU177" s="15">
        <f>'Investment Analysis'!HN177</f>
        <v>25.008064516129032</v>
      </c>
      <c r="CV177" s="48">
        <v>29858.5</v>
      </c>
      <c r="CW177" s="18">
        <f t="shared" si="165"/>
        <v>3.6447576236180293E-2</v>
      </c>
      <c r="CX177" s="15">
        <f>'Investment Analysis'!IB177</f>
        <v>0.61114258734655336</v>
      </c>
      <c r="CY177" s="48">
        <v>21167.3</v>
      </c>
      <c r="CZ177" s="18">
        <f t="shared" si="166"/>
        <v>0.18352250489236788</v>
      </c>
      <c r="DA177" s="15">
        <f>'Investment Analysis'!II177</f>
        <v>0.72794285714285711</v>
      </c>
      <c r="DB177" s="48">
        <v>6733.25</v>
      </c>
      <c r="DC177" s="18">
        <f t="shared" si="167"/>
        <v>0.19442103862699012</v>
      </c>
      <c r="DD177" s="15">
        <f>'Investment Analysis'!IP177</f>
        <v>4.2589338019917982</v>
      </c>
      <c r="DE177" s="48">
        <v>23151</v>
      </c>
      <c r="DF177" s="18">
        <f>'Investment Analysis'!IY177</f>
        <v>0.50184860867873138</v>
      </c>
      <c r="DG177" s="15">
        <f>'Investment Analysis'!IW177</f>
        <v>3.2290410958904112</v>
      </c>
      <c r="DH177" s="48">
        <v>22111.5</v>
      </c>
      <c r="DI177" s="18">
        <f t="shared" si="168"/>
        <v>2.416908764989492</v>
      </c>
      <c r="DJ177" s="15">
        <f>'Investment Analysis'!JD177</f>
        <v>0.49079692556634302</v>
      </c>
      <c r="DK177" s="48">
        <v>25267.5</v>
      </c>
      <c r="DL177" s="18">
        <f t="shared" si="169"/>
        <v>0.11070816299617565</v>
      </c>
      <c r="DM177" s="15">
        <f>'Investment Analysis'!JK177</f>
        <v>0.24259263812732063</v>
      </c>
      <c r="DN177" s="48">
        <v>1119.0999999999999</v>
      </c>
      <c r="DO177" s="18">
        <f t="shared" si="170"/>
        <v>3.0004601932811698E-2</v>
      </c>
      <c r="DP177" s="15">
        <f>'Investment Analysis'!HU177</f>
        <v>2.0755494505494507</v>
      </c>
      <c r="DQ177" s="48">
        <v>1914.5</v>
      </c>
      <c r="DR177" s="18">
        <f t="shared" si="171"/>
        <v>-0.93539733423317029</v>
      </c>
      <c r="DS177" s="15">
        <f>'Investment Analysis'!JR177</f>
        <v>-4.6735279230639498E-2</v>
      </c>
      <c r="DT177" s="48">
        <v>24252</v>
      </c>
      <c r="DU177" s="18">
        <f t="shared" si="191"/>
        <v>8.3365454545454547</v>
      </c>
      <c r="DV177" s="15">
        <f>'Investment Analysis'!JY177</f>
        <v>-7.1146245059288432E-2</v>
      </c>
      <c r="DW177" s="48">
        <v>15876</v>
      </c>
      <c r="DX177" s="18">
        <f t="shared" si="172"/>
        <v>0.16427104722792607</v>
      </c>
      <c r="DY177" s="15">
        <f>'Investment Analysis'!KF177</f>
        <v>0.16427104722792604</v>
      </c>
      <c r="DZ177" s="48">
        <v>6418</v>
      </c>
      <c r="EA177" s="18">
        <f t="shared" si="205"/>
        <v>-0.67926036981509241</v>
      </c>
      <c r="EB177" s="15">
        <f>'Investment Analysis'!KM177</f>
        <v>4.9132701421800942</v>
      </c>
      <c r="EC177" s="48">
        <v>11960</v>
      </c>
      <c r="ED177" s="18">
        <f>'Investment Analysis'!KV177</f>
        <v>0.88217821782178218</v>
      </c>
      <c r="EE177" s="15">
        <f>'Investment Analysis'!KT177</f>
        <v>-0.27442748091603053</v>
      </c>
      <c r="EF177" s="48">
        <v>23197.5</v>
      </c>
      <c r="EG177" s="18">
        <f t="shared" si="174"/>
        <v>-2.5888133030990173E-2</v>
      </c>
      <c r="EH177" s="15">
        <f>'Investment Analysis'!LH177</f>
        <v>0.43845939157130898</v>
      </c>
      <c r="EI177" s="48">
        <v>9670.0499999999993</v>
      </c>
      <c r="EJ177" s="18">
        <f>'Investment Analysis'!LQ177</f>
        <v>0.90193069939905401</v>
      </c>
      <c r="EK177" s="15">
        <f>'Investment Analysis'!LO177</f>
        <v>0.7</v>
      </c>
      <c r="EL177" s="48">
        <v>32730</v>
      </c>
      <c r="EM177" s="18" t="e">
        <f t="shared" si="190"/>
        <v>#DIV/0!</v>
      </c>
      <c r="EN177" s="15">
        <f>'Investment Analysis'!LX177</f>
        <v>1.3599999999999999</v>
      </c>
      <c r="EO177" s="48">
        <v>17020</v>
      </c>
      <c r="EP177" s="68">
        <f t="shared" si="198"/>
        <v>3.9498127340823972</v>
      </c>
      <c r="EQ177" s="15">
        <f>'Investment Analysis'!MC177</f>
        <v>-0.33213483146067418</v>
      </c>
      <c r="ER177" s="48">
        <v>4350</v>
      </c>
      <c r="ES177" s="18">
        <f>'Investment Analysis'!LX177</f>
        <v>1.3599999999999999</v>
      </c>
      <c r="ET177" s="15">
        <f>'Investment Analysis'!LA177</f>
        <v>-0.36799666342277221</v>
      </c>
      <c r="EU177" s="48">
        <v>46949.5</v>
      </c>
      <c r="EV177" s="18">
        <f>'Investment Analysis'!ML177</f>
        <v>2.4032030146019783</v>
      </c>
      <c r="EW177" s="15">
        <f>'Investment Analysis'!MJ177</f>
        <v>8.737196765498652</v>
      </c>
      <c r="EX177" s="48">
        <v>84498.75</v>
      </c>
      <c r="EY177" s="18">
        <f t="shared" si="175"/>
        <v>0.27839555202541699</v>
      </c>
      <c r="EZ177" s="15">
        <f>'Investment Analysis'!MQ177</f>
        <v>0.27783955520254161</v>
      </c>
      <c r="FA177" s="48">
        <v>15360</v>
      </c>
      <c r="FB177" s="18">
        <f t="shared" si="176"/>
        <v>-1.3003901170351106E-3</v>
      </c>
      <c r="FC177" s="15">
        <f>'Investment Analysis'!MX177</f>
        <v>-8.0019166267369504E-2</v>
      </c>
      <c r="FD177" s="48">
        <v>19315.099999999999</v>
      </c>
      <c r="FE177" s="18">
        <f t="shared" si="177"/>
        <v>0.2169445179500748</v>
      </c>
      <c r="FF177" s="15">
        <f>'Investment Analysis'!NE177</f>
        <v>1.0374990772864841</v>
      </c>
      <c r="FG177" s="48">
        <v>16164</v>
      </c>
      <c r="FH177" s="18">
        <f t="shared" si="178"/>
        <v>0.50418760469011725</v>
      </c>
      <c r="FI177" s="15">
        <f>'Investment Analysis'!NL177</f>
        <v>-0.92870186581976977</v>
      </c>
      <c r="FJ177" s="48">
        <v>40392.800000000003</v>
      </c>
      <c r="FK177" s="18">
        <f t="shared" si="179"/>
        <v>1.1207577284946237</v>
      </c>
      <c r="FL177" s="15">
        <f>'Investment Analysis'!NS177</f>
        <v>3.3961904761904762</v>
      </c>
      <c r="FM177" s="48">
        <v>3459.9</v>
      </c>
      <c r="FN177" s="18">
        <f t="shared" si="180"/>
        <v>-0.8636669910908138</v>
      </c>
      <c r="FO177" s="15">
        <f>'Investment Analysis'!NZ177</f>
        <v>0.31235776058261272</v>
      </c>
      <c r="FP177" s="48">
        <v>28700</v>
      </c>
      <c r="FQ177" s="18">
        <f t="shared" si="181"/>
        <v>0.53475935828877008</v>
      </c>
      <c r="FR177" s="15">
        <f>'Investment Analysis'!OG177</f>
        <v>-0.98723800239287463</v>
      </c>
      <c r="FS177" s="48">
        <v>60462</v>
      </c>
      <c r="FT177" s="18">
        <f t="shared" si="182"/>
        <v>1.3740613128368231</v>
      </c>
      <c r="FU177" s="15">
        <f>'Investment Analysis'!ON177</f>
        <v>3.7305064782096586</v>
      </c>
      <c r="FV177" s="48">
        <v>11340</v>
      </c>
      <c r="FW177" s="18">
        <f t="shared" si="183"/>
        <v>-0.26363636363636361</v>
      </c>
      <c r="FX177" s="15">
        <f>'Investment Analysis'!OU177</f>
        <v>-0.26363636363636367</v>
      </c>
      <c r="FY177" s="48">
        <v>19763.75</v>
      </c>
      <c r="FZ177" s="18">
        <f t="shared" si="184"/>
        <v>7.5724588379371349E-2</v>
      </c>
      <c r="GA177" s="15">
        <f>'Investment Analysis'!PB177</f>
        <v>3.8649230769230773</v>
      </c>
      <c r="GB177" s="48">
        <v>20483.25</v>
      </c>
      <c r="GC177" s="18">
        <f>'Investment Analysis'!PK177</f>
        <v>0.30593410797111853</v>
      </c>
      <c r="GD177" s="15">
        <f>'Investment Analysis'!PI177</f>
        <v>-0.21565192418150481</v>
      </c>
      <c r="GE177" s="48">
        <v>13728</v>
      </c>
      <c r="GF177" s="18">
        <f>'Investment Analysis'!PY177</f>
        <v>1.2241715399610138</v>
      </c>
      <c r="GG177" s="15">
        <f>'Investment Analysis'!PW177</f>
        <v>0.30848623853210999</v>
      </c>
      <c r="GH177" s="48">
        <v>21632.1</v>
      </c>
      <c r="GI177" s="18">
        <f>'Investment Analysis'!QF177</f>
        <v>0.48216334619797635</v>
      </c>
      <c r="GJ177" s="15">
        <f>'Investment Analysis'!QD177</f>
        <v>-0.15768102196271375</v>
      </c>
      <c r="GK177" s="48">
        <v>35100</v>
      </c>
      <c r="GL177" s="18">
        <f>'Investment Analysis'!QM177</f>
        <v>0.33692307692307688</v>
      </c>
      <c r="GM177" s="15">
        <f>'Investment Analysis'!QK177</f>
        <v>-0.30756972111553782</v>
      </c>
      <c r="GN177" s="48">
        <v>12384</v>
      </c>
      <c r="GO177" s="18">
        <f>'Investment Analysis'!QT177</f>
        <v>0.19860627177700343</v>
      </c>
      <c r="GP177" s="15">
        <f>'Investment Analysis'!QR177</f>
        <v>-0.98322728491674594</v>
      </c>
      <c r="GQ177" s="48">
        <v>5634.2</v>
      </c>
      <c r="GR177" s="18">
        <f>'Investment Analysis'!RA177</f>
        <v>0.10012259910093997</v>
      </c>
      <c r="GS177" s="15">
        <f>'Investment Analysis'!QY177</f>
        <v>-0.23739376770538234</v>
      </c>
      <c r="GT177" s="48">
        <v>0</v>
      </c>
      <c r="GU177" s="18">
        <f>'Investment Analysis'!RH177</f>
        <v>0.86787878787878781</v>
      </c>
      <c r="GV177" s="15">
        <f>'Investment Analysis'!RF177</f>
        <v>-1.2961762799741257E-3</v>
      </c>
      <c r="GW177" s="48">
        <v>11569.5</v>
      </c>
      <c r="GX177" s="18">
        <f>'Investment Analysis'!RO177</f>
        <v>0.17624034160227728</v>
      </c>
      <c r="GY177" s="15">
        <f>'Investment Analysis'!RM177</f>
        <v>7.3337044252713479E-2</v>
      </c>
      <c r="GZ177" s="48">
        <v>3418</v>
      </c>
      <c r="HA177" s="18">
        <f>'Investment Analysis'!RV177</f>
        <v>-0.17994241842610365</v>
      </c>
      <c r="HB177" s="15">
        <f>'Investment Analysis'!RT177</f>
        <v>0.16734972677595622</v>
      </c>
      <c r="HC177" s="48">
        <v>30980</v>
      </c>
      <c r="HD177" s="18">
        <f>'Investment Analysis'!SC177</f>
        <v>1.0481290493190534</v>
      </c>
      <c r="HE177" s="15">
        <f>'Investment Analysis'!SA177</f>
        <v>0.1641364797835563</v>
      </c>
      <c r="HF177" s="48">
        <v>7520</v>
      </c>
      <c r="HG177" s="18">
        <f>'Investment Analysis'!SJ177</f>
        <v>-1.4416775884665835E-2</v>
      </c>
      <c r="HH177" s="15">
        <f>'Investment Analysis'!SH177</f>
        <v>0.20319999999999994</v>
      </c>
      <c r="HI177" s="48">
        <v>7200</v>
      </c>
      <c r="HJ177" s="18">
        <f>'Investment Analysis'!SM177</f>
        <v>-7.6923076923076886E-2</v>
      </c>
      <c r="HK177" s="15">
        <f>'Investment Analysis'!SK177</f>
        <v>0</v>
      </c>
      <c r="HL177" s="48">
        <v>11475</v>
      </c>
      <c r="HM177" s="18">
        <f>'Investment Analysis'!SP177</f>
        <v>0</v>
      </c>
      <c r="HN177" s="15">
        <f>'Investment Analysis'!SN177</f>
        <v>-7.8897053433424319E-2</v>
      </c>
      <c r="HO177" s="48">
        <v>16827.45</v>
      </c>
      <c r="HP177" s="18">
        <f>'Investment Analysis'!TE177</f>
        <v>3.2301282051282048</v>
      </c>
      <c r="HQ177" s="15">
        <f>'Investment Analysis'!TC177</f>
        <v>0.63462967550161009</v>
      </c>
      <c r="HR177" s="48">
        <v>7200</v>
      </c>
      <c r="HS177" s="18">
        <f>'Investment Analysis'!TL177</f>
        <v>0.38643067846607654</v>
      </c>
      <c r="HT177" s="15">
        <f>'Investment Analysis'!TJ177</f>
        <v>6.8181818181818121E-2</v>
      </c>
      <c r="HU177" s="48">
        <v>19880</v>
      </c>
      <c r="HV177" s="18">
        <f>'Investment Analysis'!TS177</f>
        <v>1.9331092436974793</v>
      </c>
      <c r="HW177" s="15">
        <f>'Investment Analysis'!TQ177</f>
        <v>0.2718911473402667</v>
      </c>
      <c r="HX177" s="48"/>
      <c r="HY177" s="18">
        <f>'Investment Analysis'!TZ177</f>
        <v>1.2046783625730995</v>
      </c>
      <c r="HZ177" s="15">
        <f>'Investment Analysis'!TX177</f>
        <v>-0.14512471655328801</v>
      </c>
      <c r="IA177" s="48"/>
      <c r="IB177" s="18">
        <f>'Investment Analysis'!UG177</f>
        <v>0</v>
      </c>
      <c r="IC177" s="15">
        <f>'Investment Analysis'!UE177</f>
        <v>0</v>
      </c>
      <c r="ID177" s="48"/>
      <c r="IE177" s="18">
        <f>'Investment Analysis'!UN177</f>
        <v>0</v>
      </c>
      <c r="IF177" s="15">
        <f>'Investment Analysis'!UL177</f>
        <v>0</v>
      </c>
      <c r="IG177" s="48"/>
      <c r="IH177" s="18">
        <f>'Investment Analysis'!UU177</f>
        <v>0</v>
      </c>
      <c r="II177" s="15">
        <f>'Investment Analysis'!US177</f>
        <v>0</v>
      </c>
      <c r="IJ177" s="48"/>
      <c r="IK177" s="18">
        <f>'Investment Analysis'!VB177</f>
        <v>0</v>
      </c>
      <c r="IL177" s="15">
        <f>'Investment Analysis'!UZ177</f>
        <v>0</v>
      </c>
      <c r="IM177" s="48"/>
      <c r="IN177" s="18">
        <f>'Investment Analysis'!VI177</f>
        <v>0</v>
      </c>
      <c r="IO177" s="15">
        <f>'Investment Analysis'!VG177</f>
        <v>0</v>
      </c>
      <c r="IP177" s="18"/>
      <c r="IQ177" s="18"/>
      <c r="IR177" s="18"/>
      <c r="IS177" s="108">
        <f t="shared" si="188"/>
        <v>-2849.4300000001676</v>
      </c>
      <c r="IT177" s="48">
        <f t="shared" si="189"/>
        <v>1225695.1399999999</v>
      </c>
      <c r="IU177" s="101">
        <f t="shared" si="185"/>
        <v>0</v>
      </c>
      <c r="IV177" s="423"/>
      <c r="IW177" s="15">
        <f t="shared" si="186"/>
        <v>0.18138228212367011</v>
      </c>
      <c r="IX177" s="113">
        <f t="shared" si="187"/>
        <v>188185.80999999994</v>
      </c>
      <c r="IY177" s="21">
        <f t="shared" si="200"/>
        <v>0.49197171682911384</v>
      </c>
      <c r="IZ177" s="173">
        <f t="shared" si="201"/>
        <v>406542.24999999988</v>
      </c>
    </row>
    <row r="178" spans="1:260" x14ac:dyDescent="0.2">
      <c r="A178" s="3">
        <f>'Investment Analysis'!A178</f>
        <v>45904</v>
      </c>
      <c r="B178" s="4">
        <f>'Investment Analysis'!B178</f>
        <v>45904</v>
      </c>
      <c r="C178" s="27">
        <f>'Investment Analysis'!C178</f>
        <v>45621.29</v>
      </c>
      <c r="D178" s="14">
        <f>'Investment Analysis'!D178</f>
        <v>350.43000000000029</v>
      </c>
      <c r="E178" s="15">
        <f>'Investment Analysis'!E178</f>
        <v>7.740740953452183E-3</v>
      </c>
      <c r="F178" s="13">
        <f>'Investment Analysis'!G178</f>
        <v>6502.08</v>
      </c>
      <c r="G178" s="14">
        <f>'Investment Analysis'!H178</f>
        <v>53.819999999999709</v>
      </c>
      <c r="H178" s="15">
        <f>'Investment Analysis'!I178</f>
        <v>8.3464376436433556E-3</v>
      </c>
      <c r="I178" s="13">
        <f>'Investment Analysis'!K178</f>
        <v>21707.69</v>
      </c>
      <c r="J178" s="14">
        <f>'Investment Analysis'!L178</f>
        <v>209.95999999999913</v>
      </c>
      <c r="K178" s="15">
        <f>'Investment Analysis'!M178</f>
        <v>9.7666125679315499E-3</v>
      </c>
      <c r="L178" s="41">
        <f>'Investment Analysis'!T178</f>
        <v>274.09586918685221</v>
      </c>
      <c r="M178" s="21">
        <f>'Investment Analysis'!V178</f>
        <v>4.4138539763593845E-3</v>
      </c>
      <c r="N178" s="21">
        <f>'Investment Analysis'!W178</f>
        <v>5.9432436089776872E-2</v>
      </c>
      <c r="P178" s="48">
        <f>'Investment Analysis'!Y178</f>
        <v>50260.599999999991</v>
      </c>
      <c r="Q178" s="18"/>
      <c r="R178" s="83"/>
      <c r="S178" s="48">
        <v>4728.8500000000004</v>
      </c>
      <c r="T178" s="18">
        <f>'Investment Analysis'!AH178</f>
        <v>0.11586036888673691</v>
      </c>
      <c r="U178" s="15">
        <f>'Investment Analysis'!AF178</f>
        <v>0.53844753292468284</v>
      </c>
      <c r="V178" s="48">
        <v>7492.48</v>
      </c>
      <c r="W178" s="18">
        <f>'Investment Analysis'!AO178</f>
        <v>0.15929624346172125</v>
      </c>
      <c r="X178" s="15">
        <f>'Investment Analysis'!AM178</f>
        <v>0.31075268817204288</v>
      </c>
      <c r="Y178" s="48">
        <v>10224.120000000001</v>
      </c>
      <c r="Z178" s="18">
        <f t="shared" si="161"/>
        <v>2.4871692060946353E-2</v>
      </c>
      <c r="AA178" s="15">
        <f>'Investment Analysis'!GM178</f>
        <v>0.10264550264550272</v>
      </c>
      <c r="AB178" s="48">
        <v>2748.33</v>
      </c>
      <c r="AC178" s="18">
        <f t="shared" si="192"/>
        <v>4.9137551633496059</v>
      </c>
      <c r="AD178" s="15">
        <f>'Investment Analysis'!AT178</f>
        <v>0.38679791546033582</v>
      </c>
      <c r="AE178" s="48">
        <v>11824.94</v>
      </c>
      <c r="AF178" s="18">
        <f>'Investment Analysis'!BC178</f>
        <v>0.10818355453254323</v>
      </c>
      <c r="AG178" s="15">
        <f>'Investment Analysis'!BA178</f>
        <v>0.68739746457867268</v>
      </c>
      <c r="AH178" s="48"/>
      <c r="AI178" s="18">
        <f t="shared" si="193"/>
        <v>0</v>
      </c>
      <c r="AJ178" s="15">
        <f>'Investment Analysis'!BH178</f>
        <v>0</v>
      </c>
      <c r="AK178" s="48">
        <v>5339.14</v>
      </c>
      <c r="AL178" s="18">
        <f t="shared" si="194"/>
        <v>2.2074707564335845</v>
      </c>
      <c r="AM178" s="15">
        <f>'Investment Analysis'!BO178</f>
        <v>0.28949141124957883</v>
      </c>
      <c r="AN178" s="48">
        <v>5977.15</v>
      </c>
      <c r="AO178" s="18">
        <f t="shared" si="154"/>
        <v>6.7536961206896553</v>
      </c>
      <c r="AP178" s="15">
        <f>'Investment Analysis'!BV178</f>
        <v>0.19457863660762212</v>
      </c>
      <c r="AQ178" s="48">
        <v>5258.77</v>
      </c>
      <c r="AR178" s="18">
        <f t="shared" si="155"/>
        <v>2.8517540000000001</v>
      </c>
      <c r="AS178" s="15">
        <f>'Investment Analysis'!CC178</f>
        <v>0</v>
      </c>
      <c r="AT178" s="48">
        <v>4959.0600000000004</v>
      </c>
      <c r="AU178" s="18">
        <f>'Investment Analysis'!CL178</f>
        <v>-0.1152502910360885</v>
      </c>
      <c r="AV178" s="15">
        <f>'Investment Analysis'!CJ178</f>
        <v>5.6235527621567366E-3</v>
      </c>
      <c r="AW178" s="48">
        <v>18615.02</v>
      </c>
      <c r="AX178" s="18">
        <f t="shared" si="195"/>
        <v>7.1299693395000807E-2</v>
      </c>
      <c r="AY178" s="15">
        <f>'Investment Analysis'!CQ178</f>
        <v>0.11646458200382905</v>
      </c>
      <c r="AZ178" s="48">
        <v>16777.68</v>
      </c>
      <c r="BA178" s="18">
        <f>'Investment Analysis'!CZ178</f>
        <v>7.7521459227467823E-2</v>
      </c>
      <c r="BB178" s="15">
        <f>'Investment Analysis'!CX178</f>
        <v>0.2494556765163298</v>
      </c>
      <c r="BC178" s="48">
        <v>10002.530000000001</v>
      </c>
      <c r="BD178" s="18">
        <f t="shared" si="196"/>
        <v>2.9839189323772533</v>
      </c>
      <c r="BE178" s="15">
        <f>'Investment Analysis'!DE178</f>
        <v>2.286236854138121E-3</v>
      </c>
      <c r="BF178" s="48">
        <v>4588.37</v>
      </c>
      <c r="BG178" s="18">
        <f>'Investment Analysis'!DN178</f>
        <v>0.18216318785578764</v>
      </c>
      <c r="BH178" s="15">
        <f>'Investment Analysis'!DL178</f>
        <v>0.1288788221970556</v>
      </c>
      <c r="BI178" s="48">
        <v>17732.47</v>
      </c>
      <c r="BJ178" s="18">
        <f>'Investment Analysis'!EB178</f>
        <v>0.12070510905288316</v>
      </c>
      <c r="BK178" s="15">
        <f>'Investment Analysis'!DZ178</f>
        <v>1.0016008537886874</v>
      </c>
      <c r="BL178" s="48">
        <v>17649.04</v>
      </c>
      <c r="BM178" s="18">
        <f>'Investment Analysis'!EI178</f>
        <v>9.3004338394793912E-2</v>
      </c>
      <c r="BN178" s="15">
        <f>'Investment Analysis'!EG178</f>
        <v>0.91678554446029481</v>
      </c>
      <c r="BO178" s="48">
        <v>10474.06</v>
      </c>
      <c r="BP178" s="18">
        <f>'Investment Analysis'!DU178</f>
        <v>0.16018907563025214</v>
      </c>
      <c r="BQ178" s="15">
        <f>'Investment Analysis'!DS178</f>
        <v>0</v>
      </c>
      <c r="BR178" s="48">
        <v>12638.21</v>
      </c>
      <c r="BS178" s="18">
        <f>'Investment Analysis'!EP178</f>
        <v>0.25274034141958679</v>
      </c>
      <c r="BT178" s="15">
        <f>'Investment Analysis'!EN178</f>
        <v>1.1603656647040594</v>
      </c>
      <c r="BU178" s="48">
        <v>14755.84</v>
      </c>
      <c r="BV178" s="18">
        <f t="shared" si="197"/>
        <v>0.53155471799703868</v>
      </c>
      <c r="BW178" s="15">
        <f>'Investment Analysis'!EU178</f>
        <v>0.19564594672013766</v>
      </c>
      <c r="BX178" s="48">
        <v>24848.28</v>
      </c>
      <c r="BY178" s="18">
        <f t="shared" si="203"/>
        <v>-0.50758600000000009</v>
      </c>
      <c r="BZ178" s="15">
        <f>'Investment Analysis'!FB178</f>
        <v>0</v>
      </c>
      <c r="CA178" s="48">
        <v>21654.47</v>
      </c>
      <c r="CB178" s="18">
        <f t="shared" si="199"/>
        <v>-6.6617672413793058E-2</v>
      </c>
      <c r="CC178" s="15">
        <f>'Investment Analysis'!FI178</f>
        <v>3.2836831415030548E-2</v>
      </c>
      <c r="CD178" s="48">
        <v>9707.5400000000009</v>
      </c>
      <c r="CE178" s="18">
        <f>'Investment Analysis'!FR178</f>
        <v>8.9948254981834216E-2</v>
      </c>
      <c r="CF178" s="15">
        <f>'Investment Analysis'!FP178</f>
        <v>0.70278637770897834</v>
      </c>
      <c r="CG178" s="48">
        <v>4924.8</v>
      </c>
      <c r="CH178" s="18">
        <f>'Investment Analysis'!FR178</f>
        <v>8.9948254981834216E-2</v>
      </c>
      <c r="CI178" s="15">
        <f>'Investment Analysis'!FW178</f>
        <v>6.7931387027149875E-2</v>
      </c>
      <c r="CJ178" s="48"/>
      <c r="CK178" s="18">
        <f t="shared" si="204"/>
        <v>0</v>
      </c>
      <c r="CL178" s="15">
        <f>'Investment Analysis'!GD178</f>
        <v>0</v>
      </c>
      <c r="CM178" s="48">
        <v>37135.64</v>
      </c>
      <c r="CN178" s="18">
        <f t="shared" si="162"/>
        <v>0.48840240480961922</v>
      </c>
      <c r="CO178" s="15">
        <f>'Investment Analysis'!GT178</f>
        <v>-1.0275229357798206E-2</v>
      </c>
      <c r="CP178" s="48">
        <v>22004.45</v>
      </c>
      <c r="CQ178" s="18">
        <f t="shared" si="163"/>
        <v>2.2687450909310684E-2</v>
      </c>
      <c r="CR178" s="15">
        <f>'Investment Analysis'!HG178</f>
        <v>0.90174709285995158</v>
      </c>
      <c r="CS178" s="48">
        <v>4350</v>
      </c>
      <c r="CT178" s="18">
        <f t="shared" si="164"/>
        <v>-0.80750168159450564</v>
      </c>
      <c r="CU178" s="15">
        <f>'Investment Analysis'!HN178</f>
        <v>24.641129032258068</v>
      </c>
      <c r="CV178" s="48">
        <v>30040.5</v>
      </c>
      <c r="CW178" s="18">
        <f t="shared" si="165"/>
        <v>4.276515611711821E-2</v>
      </c>
      <c r="CX178" s="15">
        <f>'Investment Analysis'!IB178</f>
        <v>0.6209631728045325</v>
      </c>
      <c r="CY178" s="48">
        <v>21427</v>
      </c>
      <c r="CZ178" s="18">
        <f t="shared" si="166"/>
        <v>0.1980430528375734</v>
      </c>
      <c r="DA178" s="15">
        <f>'Investment Analysis'!II178</f>
        <v>0.74914285714285722</v>
      </c>
      <c r="DB178" s="48">
        <v>6749.5</v>
      </c>
      <c r="DC178" s="18">
        <f t="shared" si="167"/>
        <v>0.19730364982926071</v>
      </c>
      <c r="DD178" s="15">
        <f>'Investment Analysis'!IP178</f>
        <v>4.2720171841437224</v>
      </c>
      <c r="DE178" s="48">
        <v>22893</v>
      </c>
      <c r="DF178" s="18">
        <f>'Investment Analysis'!IY178</f>
        <v>0.48491924498929756</v>
      </c>
      <c r="DG178" s="15">
        <f>'Investment Analysis'!IW178</f>
        <v>3.1813698630136988</v>
      </c>
      <c r="DH178" s="48">
        <v>22459.5</v>
      </c>
      <c r="DI178" s="18">
        <f t="shared" si="168"/>
        <v>2.4706854988255653</v>
      </c>
      <c r="DJ178" s="15">
        <f>'Investment Analysis'!JD178</f>
        <v>0.51425970873786409</v>
      </c>
      <c r="DK178" s="48">
        <v>25398.5</v>
      </c>
      <c r="DL178" s="18">
        <f t="shared" si="169"/>
        <v>0.11646665787507143</v>
      </c>
      <c r="DM178" s="15">
        <f>'Investment Analysis'!JK178</f>
        <v>0.24903489144065513</v>
      </c>
      <c r="DN178" s="48">
        <v>1124</v>
      </c>
      <c r="DO178" s="18">
        <f t="shared" si="170"/>
        <v>3.4514496088357112E-2</v>
      </c>
      <c r="DP178" s="15">
        <f>'Investment Analysis'!HU178</f>
        <v>2.087912087912088</v>
      </c>
      <c r="DQ178" s="48">
        <v>1911</v>
      </c>
      <c r="DR178" s="18">
        <f t="shared" si="171"/>
        <v>-0.93551543782689384</v>
      </c>
      <c r="DS178" s="15">
        <f>'Investment Analysis'!JR178</f>
        <v>-4.8085034587481042E-2</v>
      </c>
      <c r="DT178" s="48">
        <v>21618</v>
      </c>
      <c r="DU178" s="18">
        <f t="shared" si="191"/>
        <v>7.2954387351778651</v>
      </c>
      <c r="DV178" s="15">
        <f>'Investment Analysis'!JY178</f>
        <v>-9.881422924901187E-2</v>
      </c>
      <c r="DW178" s="48">
        <v>16408</v>
      </c>
      <c r="DX178" s="18">
        <f t="shared" si="172"/>
        <v>0.20328542094455851</v>
      </c>
      <c r="DY178" s="15">
        <f>'Investment Analysis'!KF178</f>
        <v>0.20328542094455856</v>
      </c>
      <c r="DZ178" s="48">
        <v>6310</v>
      </c>
      <c r="EA178" s="18">
        <f t="shared" si="205"/>
        <v>-0.68465767116441778</v>
      </c>
      <c r="EB178" s="15">
        <f>'Investment Analysis'!KM178</f>
        <v>5.3507109004739339</v>
      </c>
      <c r="EC178" s="48">
        <v>11180</v>
      </c>
      <c r="ED178" s="18">
        <f>'Investment Analysis'!KV178</f>
        <v>0.83168316831683176</v>
      </c>
      <c r="EE178" s="15">
        <f>'Investment Analysis'!KT178</f>
        <v>-0.29389312977099236</v>
      </c>
      <c r="EF178" s="48">
        <v>23310</v>
      </c>
      <c r="EG178" s="18">
        <f t="shared" si="174"/>
        <v>-2.1164021164021163E-2</v>
      </c>
      <c r="EH178" s="15">
        <f>'Investment Analysis'!LH178</f>
        <v>0.4457158805470276</v>
      </c>
      <c r="EI178" s="48">
        <v>9645.35</v>
      </c>
      <c r="EJ178" s="18">
        <f>'Investment Analysis'!LQ178</f>
        <v>0.89732770745428969</v>
      </c>
      <c r="EK178" s="15">
        <f>'Investment Analysis'!LO178</f>
        <v>0.69588571428571411</v>
      </c>
      <c r="EL178" s="48">
        <v>32235</v>
      </c>
      <c r="EM178" s="18" t="e">
        <f t="shared" si="190"/>
        <v>#DIV/0!</v>
      </c>
      <c r="EN178" s="15">
        <f>'Investment Analysis'!LX178</f>
        <v>1.3232432432432431</v>
      </c>
      <c r="EO178" s="48">
        <v>16790</v>
      </c>
      <c r="EP178" s="68">
        <f t="shared" si="198"/>
        <v>3.8808988764044945</v>
      </c>
      <c r="EQ178" s="15">
        <f>'Investment Analysis'!MC178</f>
        <v>-0.34022471910112362</v>
      </c>
      <c r="ER178" s="48">
        <v>4435</v>
      </c>
      <c r="ES178" s="18">
        <f>'Investment Analysis'!LX178</f>
        <v>1.3232432432432431</v>
      </c>
      <c r="ET178" s="15">
        <f>'Investment Analysis'!LA178</f>
        <v>-0.37133324065063261</v>
      </c>
      <c r="EU178" s="48">
        <v>45246.5</v>
      </c>
      <c r="EV178" s="18">
        <f>'Investment Analysis'!ML178</f>
        <v>2.2788506829957607</v>
      </c>
      <c r="EW178" s="15">
        <f>'Investment Analysis'!MJ178</f>
        <v>8.381401617250674</v>
      </c>
      <c r="EX178" s="48">
        <v>85989.75</v>
      </c>
      <c r="EY178" s="18">
        <f t="shared" si="175"/>
        <v>0.30095313741064339</v>
      </c>
      <c r="EZ178" s="15">
        <f>'Investment Analysis'!MQ178</f>
        <v>0.30095313741064322</v>
      </c>
      <c r="FA178" s="48">
        <v>14456</v>
      </c>
      <c r="FB178" s="18">
        <f t="shared" si="176"/>
        <v>-6.0078023407022105E-2</v>
      </c>
      <c r="FC178" s="15">
        <f>'Investment Analysis'!MX178</f>
        <v>-0.13416387158600865</v>
      </c>
      <c r="FD178" s="48">
        <v>19758.900000000001</v>
      </c>
      <c r="FE178" s="18">
        <f t="shared" si="177"/>
        <v>0.24490605980418101</v>
      </c>
      <c r="FF178" s="15">
        <f>'Investment Analysis'!NE178</f>
        <v>1.0836347530818631</v>
      </c>
      <c r="FG178" s="48">
        <v>15930</v>
      </c>
      <c r="FH178" s="18">
        <f t="shared" si="178"/>
        <v>0.48241206030150752</v>
      </c>
      <c r="FI178" s="15">
        <f>'Investment Analysis'!NL178</f>
        <v>-0.92973402143707828</v>
      </c>
      <c r="FJ178" s="48">
        <v>41916.699999999997</v>
      </c>
      <c r="FK178" s="18">
        <f t="shared" si="179"/>
        <v>1.2007675991263438</v>
      </c>
      <c r="FL178" s="15">
        <f>'Investment Analysis'!NS178</f>
        <v>3.5623619047619042</v>
      </c>
      <c r="FM178" s="48">
        <v>3484.5</v>
      </c>
      <c r="FN178" s="18">
        <f t="shared" si="180"/>
        <v>-0.86269765902365403</v>
      </c>
      <c r="FO178" s="15">
        <f>'Investment Analysis'!NZ178</f>
        <v>0.32168866636322269</v>
      </c>
      <c r="FP178" s="48">
        <v>28700</v>
      </c>
      <c r="FQ178" s="18">
        <f t="shared" si="181"/>
        <v>0.53475935828877008</v>
      </c>
      <c r="FR178" s="15">
        <f>'Investment Analysis'!OG178</f>
        <v>-0.98728231488456597</v>
      </c>
      <c r="FS178" s="48">
        <v>59703</v>
      </c>
      <c r="FT178" s="18">
        <f t="shared" si="182"/>
        <v>1.3442589156874871</v>
      </c>
      <c r="FU178" s="15">
        <f>'Investment Analysis'!ON178</f>
        <v>3.6881036513545347</v>
      </c>
      <c r="FV178" s="48">
        <v>10240</v>
      </c>
      <c r="FW178" s="18">
        <f t="shared" si="183"/>
        <v>-0.33506493506493507</v>
      </c>
      <c r="FX178" s="15">
        <f>'Investment Analysis'!OU178</f>
        <v>-0.33506493506493507</v>
      </c>
      <c r="FY178" s="48">
        <v>19835</v>
      </c>
      <c r="FZ178" s="18">
        <f t="shared" si="184"/>
        <v>7.9602667029527827E-2</v>
      </c>
      <c r="GA178" s="15">
        <f>'Investment Analysis'!PB178</f>
        <v>3.8824615384615386</v>
      </c>
      <c r="GB178" s="48">
        <v>20474.25</v>
      </c>
      <c r="GC178" s="18">
        <f>'Investment Analysis'!PK178</f>
        <v>0.30536030220437055</v>
      </c>
      <c r="GD178" s="15">
        <f>'Investment Analysis'!PI178</f>
        <v>-0.21599655370476734</v>
      </c>
      <c r="GE178" s="48">
        <v>13476</v>
      </c>
      <c r="GF178" s="18">
        <f>'Investment Analysis'!PY178</f>
        <v>1.1890838206627681</v>
      </c>
      <c r="GG178" s="15">
        <f>'Investment Analysis'!PW178</f>
        <v>0.28784403669724767</v>
      </c>
      <c r="GH178" s="48">
        <v>22004.5</v>
      </c>
      <c r="GI178" s="18">
        <f>'Investment Analysis'!QF178</f>
        <v>0.49833107332846566</v>
      </c>
      <c r="GJ178" s="15">
        <f>'Investment Analysis'!QD178</f>
        <v>-0.1484928421115029</v>
      </c>
      <c r="GK178" s="48">
        <v>37700</v>
      </c>
      <c r="GL178" s="18">
        <f>'Investment Analysis'!QM178</f>
        <v>0.3215384615384615</v>
      </c>
      <c r="GM178" s="15">
        <f>'Investment Analysis'!QK178</f>
        <v>-0.31553784860557765</v>
      </c>
      <c r="GN178" s="48">
        <v>12699</v>
      </c>
      <c r="GO178" s="18">
        <f>'Investment Analysis'!QT178</f>
        <v>0.22909407665505216</v>
      </c>
      <c r="GP178" s="15">
        <f>'Investment Analysis'!QR178</f>
        <v>-0.98280065335576194</v>
      </c>
      <c r="GQ178" s="48">
        <v>5650.15</v>
      </c>
      <c r="GR178" s="18">
        <f>'Investment Analysis'!RA178</f>
        <v>5.8438904781364848E-2</v>
      </c>
      <c r="GS178" s="15">
        <f>'Investment Analysis'!QY178</f>
        <v>-0.26628895184135976</v>
      </c>
      <c r="GT178" s="54">
        <v>19579.75</v>
      </c>
      <c r="GU178" s="18">
        <f>'Investment Analysis'!RH178</f>
        <v>0.86141414141414141</v>
      </c>
      <c r="GV178" s="15">
        <f>'Investment Analysis'!RF178</f>
        <v>-4.7526463599049228E-3</v>
      </c>
      <c r="GW178" s="48">
        <v>11760.5</v>
      </c>
      <c r="GX178" s="18">
        <f>'Investment Analysis'!RO178</f>
        <v>0.19565880439202932</v>
      </c>
      <c r="GY178" s="15">
        <f>'Investment Analysis'!RM178</f>
        <v>9.1056684293533696E-2</v>
      </c>
      <c r="GZ178" s="48">
        <v>3480</v>
      </c>
      <c r="HA178" s="18">
        <f>'Investment Analysis'!RV178</f>
        <v>-0.16506717850287914</v>
      </c>
      <c r="HB178" s="15">
        <f>'Investment Analysis'!RT178</f>
        <v>0.18852459016393427</v>
      </c>
      <c r="HC178" s="48">
        <v>31228</v>
      </c>
      <c r="HD178" s="18">
        <f>'Investment Analysis'!SC178</f>
        <v>1.0645246595266429</v>
      </c>
      <c r="HE178" s="15">
        <f>'Investment Analysis'!SA178</f>
        <v>0.1734555839470914</v>
      </c>
      <c r="HF178" s="48">
        <v>7560</v>
      </c>
      <c r="HG178" s="18">
        <f>'Investment Analysis'!SJ178</f>
        <v>-9.1743119266055415E-3</v>
      </c>
      <c r="HH178" s="15">
        <f>'Investment Analysis'!SH178</f>
        <v>0.20959999999999993</v>
      </c>
      <c r="HI178" s="48">
        <v>7480</v>
      </c>
      <c r="HJ178" s="18">
        <f>'Investment Analysis'!SM178</f>
        <v>3.8888888888888924E-2</v>
      </c>
      <c r="HK178" s="15">
        <f>'Investment Analysis'!SK178</f>
        <v>0</v>
      </c>
      <c r="HL178" s="48">
        <v>11467.5</v>
      </c>
      <c r="HM178" s="18">
        <f>'Investment Analysis'!SP178</f>
        <v>0</v>
      </c>
      <c r="HN178" s="15">
        <f>'Investment Analysis'!SN178</f>
        <v>3.447503491252954E-2</v>
      </c>
      <c r="HO178" s="48">
        <v>16365.9</v>
      </c>
      <c r="HP178" s="18">
        <f>'Investment Analysis'!TE178</f>
        <v>3.1141025641025646</v>
      </c>
      <c r="HQ178" s="15">
        <f>'Investment Analysis'!TC178</f>
        <v>0.58979440178350284</v>
      </c>
      <c r="HR178" s="48">
        <v>7137.3</v>
      </c>
      <c r="HS178" s="18">
        <f>'Investment Analysis'!TL178</f>
        <v>0.41592920353982288</v>
      </c>
      <c r="HT178" s="15">
        <f>'Investment Analysis'!TJ178</f>
        <v>9.090909090909087E-2</v>
      </c>
      <c r="HU178" s="48">
        <v>19336</v>
      </c>
      <c r="HV178" s="18">
        <f>'Investment Analysis'!TS178</f>
        <v>1.9216806722689077</v>
      </c>
      <c r="HW178" s="15">
        <f>'Investment Analysis'!TQ178</f>
        <v>0.26693534869145058</v>
      </c>
      <c r="HX178" s="48"/>
      <c r="HY178" s="18">
        <f>'Investment Analysis'!TZ178</f>
        <v>1.1169590643274856</v>
      </c>
      <c r="HZ178" s="15">
        <f>'Investment Analysis'!TX178</f>
        <v>-0.17913832199546487</v>
      </c>
      <c r="IA178" s="48"/>
      <c r="IB178" s="18">
        <f>'Investment Analysis'!UG178</f>
        <v>0</v>
      </c>
      <c r="IC178" s="15">
        <f>'Investment Analysis'!UE178</f>
        <v>0</v>
      </c>
      <c r="ID178" s="48"/>
      <c r="IE178" s="18">
        <f>'Investment Analysis'!UN178</f>
        <v>0</v>
      </c>
      <c r="IF178" s="15">
        <f>'Investment Analysis'!UL178</f>
        <v>0</v>
      </c>
      <c r="IG178" s="48"/>
      <c r="IH178" s="18">
        <f>'Investment Analysis'!UU178</f>
        <v>0</v>
      </c>
      <c r="II178" s="15">
        <f>'Investment Analysis'!US178</f>
        <v>0</v>
      </c>
      <c r="IJ178" s="48"/>
      <c r="IK178" s="18">
        <f>'Investment Analysis'!VB178</f>
        <v>0</v>
      </c>
      <c r="IL178" s="15">
        <f>'Investment Analysis'!UZ178</f>
        <v>0</v>
      </c>
      <c r="IM178" s="48"/>
      <c r="IN178" s="18">
        <f>'Investment Analysis'!VI178</f>
        <v>0</v>
      </c>
      <c r="IO178" s="15">
        <f>'Investment Analysis'!VG178</f>
        <v>0</v>
      </c>
      <c r="IP178" s="18"/>
      <c r="IQ178" s="18"/>
      <c r="IR178" s="18"/>
      <c r="IS178" s="108">
        <f t="shared" si="188"/>
        <v>-2429.7499999997672</v>
      </c>
      <c r="IT178" s="48">
        <f t="shared" si="189"/>
        <v>1223265.3900000001</v>
      </c>
      <c r="IU178" s="101">
        <f t="shared" si="185"/>
        <v>3600</v>
      </c>
      <c r="IV178" s="101">
        <v>3600</v>
      </c>
      <c r="IW178" s="15">
        <f t="shared" si="186"/>
        <v>0.17904037547305737</v>
      </c>
      <c r="IX178" s="113">
        <f t="shared" si="187"/>
        <v>185756.06000000017</v>
      </c>
      <c r="IY178" s="21">
        <f t="shared" si="200"/>
        <v>0.48903138706273552</v>
      </c>
      <c r="IZ178" s="173">
        <f t="shared" si="201"/>
        <v>404112.50000000012</v>
      </c>
    </row>
    <row r="179" spans="1:260" x14ac:dyDescent="0.2">
      <c r="A179" s="3">
        <f>'Investment Analysis'!A179</f>
        <v>45905</v>
      </c>
      <c r="B179" s="4">
        <f>'Investment Analysis'!B179</f>
        <v>45905</v>
      </c>
      <c r="C179" s="27">
        <f>'Investment Analysis'!C179</f>
        <v>45400.86</v>
      </c>
      <c r="D179" s="14">
        <f>'Investment Analysis'!D179</f>
        <v>-220.43000000000029</v>
      </c>
      <c r="E179" s="15">
        <f>'Investment Analysis'!E179</f>
        <v>-4.83173535864506E-3</v>
      </c>
      <c r="F179" s="13">
        <f>'Investment Analysis'!G179</f>
        <v>6481.5</v>
      </c>
      <c r="G179" s="14">
        <f>'Investment Analysis'!H179</f>
        <v>-20.579999999999927</v>
      </c>
      <c r="H179" s="15">
        <f>'Investment Analysis'!I179</f>
        <v>-3.1651410010335042E-3</v>
      </c>
      <c r="I179" s="13">
        <f>'Investment Analysis'!K179</f>
        <v>21700.39</v>
      </c>
      <c r="J179" s="14">
        <f>'Investment Analysis'!L179</f>
        <v>-7.2999999999992724</v>
      </c>
      <c r="K179" s="15">
        <f>'Investment Analysis'!M179</f>
        <v>-3.3628635750737514E-4</v>
      </c>
      <c r="L179" s="41">
        <f>'Investment Analysis'!T179</f>
        <v>273.71817341197055</v>
      </c>
      <c r="M179" s="21">
        <f>'Investment Analysis'!V179</f>
        <v>-1.3779695987471516E-3</v>
      </c>
      <c r="N179" s="21">
        <f>'Investment Analysis'!W179</f>
        <v>5.7972570400918522E-2</v>
      </c>
      <c r="P179" s="48">
        <f>'Investment Analysis'!Y179</f>
        <v>50391.85</v>
      </c>
      <c r="Q179" s="18"/>
      <c r="R179" s="83"/>
      <c r="S179" s="48">
        <v>4708.8900000000003</v>
      </c>
      <c r="T179" s="18">
        <f>'Investment Analysis'!AH179</f>
        <v>0.11115023990843861</v>
      </c>
      <c r="U179" s="15">
        <f>'Investment Analysis'!AF179</f>
        <v>0.53195363233598336</v>
      </c>
      <c r="V179" s="48">
        <v>7452.53</v>
      </c>
      <c r="W179" s="18">
        <f>'Investment Analysis'!AO179</f>
        <v>0.15311459819305748</v>
      </c>
      <c r="X179" s="15">
        <f>'Investment Analysis'!AM179</f>
        <v>0.30376344086021495</v>
      </c>
      <c r="Y179" s="48">
        <v>10381.11</v>
      </c>
      <c r="Z179" s="18">
        <f t="shared" si="161"/>
        <v>4.0608460304731413E-2</v>
      </c>
      <c r="AA179" s="15">
        <f>'Investment Analysis'!GM179</f>
        <v>0.11957671957671967</v>
      </c>
      <c r="AB179" s="48">
        <v>2746.03</v>
      </c>
      <c r="AC179" s="18">
        <f t="shared" si="192"/>
        <v>4.9128914757791966</v>
      </c>
      <c r="AD179" s="15">
        <f>'Investment Analysis'!AT179</f>
        <v>0.38563983786913725</v>
      </c>
      <c r="AE179" s="48">
        <v>11789.4</v>
      </c>
      <c r="AF179" s="18">
        <f>'Investment Analysis'!BC179</f>
        <v>0.10485332288554776</v>
      </c>
      <c r="AG179" s="15">
        <f>'Investment Analysis'!BA179</f>
        <v>0.68232662192393734</v>
      </c>
      <c r="AH179" s="48"/>
      <c r="AI179" s="18">
        <f t="shared" si="193"/>
        <v>0</v>
      </c>
      <c r="AJ179" s="15">
        <f>'Investment Analysis'!BH179</f>
        <v>0</v>
      </c>
      <c r="AK179" s="48">
        <v>5324.5</v>
      </c>
      <c r="AL179" s="18">
        <f t="shared" si="194"/>
        <v>2.2036651936573954</v>
      </c>
      <c r="AM179" s="15">
        <f>'Investment Analysis'!BO179</f>
        <v>0.28595486695857186</v>
      </c>
      <c r="AN179" s="48">
        <v>5979.84</v>
      </c>
      <c r="AO179" s="18">
        <f t="shared" si="154"/>
        <v>6.7542758620689645</v>
      </c>
      <c r="AP179" s="15">
        <f>'Investment Analysis'!BV179</f>
        <v>0.19511540526033289</v>
      </c>
      <c r="AQ179" s="48">
        <v>5319.21</v>
      </c>
      <c r="AR179" s="18">
        <f t="shared" si="155"/>
        <v>2.863842</v>
      </c>
      <c r="AS179" s="15">
        <f>'Investment Analysis'!CC179</f>
        <v>0</v>
      </c>
      <c r="AT179" s="48">
        <v>5007.99</v>
      </c>
      <c r="AU179" s="18">
        <f>'Investment Analysis'!CL179</f>
        <v>-0.10651920838183936</v>
      </c>
      <c r="AV179" s="15">
        <f>'Investment Analysis'!CJ179</f>
        <v>1.5547469401256992E-2</v>
      </c>
      <c r="AW179" s="48">
        <v>18737.39</v>
      </c>
      <c r="AX179" s="18">
        <f t="shared" si="195"/>
        <v>7.7658888946629909E-2</v>
      </c>
      <c r="AY179" s="15">
        <f>'Investment Analysis'!CQ179</f>
        <v>0.12380344607530309</v>
      </c>
      <c r="AZ179" s="48">
        <v>16857.04</v>
      </c>
      <c r="BA179" s="18">
        <f>'Investment Analysis'!CZ179</f>
        <v>8.261802575107291E-2</v>
      </c>
      <c r="BB179" s="15">
        <f>'Investment Analysis'!CX179</f>
        <v>0.25536547433903578</v>
      </c>
      <c r="BC179" s="48">
        <v>10057.290000000001</v>
      </c>
      <c r="BD179" s="18">
        <f t="shared" si="196"/>
        <v>2.9893725724529432</v>
      </c>
      <c r="BE179" s="15">
        <f>'Investment Analysis'!DE179</f>
        <v>7.7732053040694164E-3</v>
      </c>
      <c r="BF179" s="48">
        <v>4603.1000000000004</v>
      </c>
      <c r="BG179" s="18">
        <f>'Investment Analysis'!DN179</f>
        <v>0.18595825426944981</v>
      </c>
      <c r="BH179" s="15">
        <f>'Investment Analysis'!DL179</f>
        <v>0.13250283125707818</v>
      </c>
      <c r="BI179" s="48">
        <v>18058.66</v>
      </c>
      <c r="BJ179" s="18">
        <f>'Investment Analysis'!EB179</f>
        <v>0.14132058559904404</v>
      </c>
      <c r="BK179" s="15">
        <f>'Investment Analysis'!DZ179</f>
        <v>1.0384204909284955</v>
      </c>
      <c r="BL179" s="48">
        <v>17600.88</v>
      </c>
      <c r="BM179" s="18">
        <f>'Investment Analysis'!EI179</f>
        <v>9.0021691973969628E-2</v>
      </c>
      <c r="BN179" s="15">
        <f>'Investment Analysis'!EG179</f>
        <v>0.9115549215406562</v>
      </c>
      <c r="BO179" s="48">
        <v>10576</v>
      </c>
      <c r="BP179" s="18">
        <f>'Investment Analysis'!DU179</f>
        <v>0.17148109243697482</v>
      </c>
      <c r="BQ179" s="15">
        <f>'Investment Analysis'!DS179</f>
        <v>0</v>
      </c>
      <c r="BR179" s="48">
        <v>12703.47</v>
      </c>
      <c r="BS179" s="18">
        <f>'Investment Analysis'!EP179</f>
        <v>0.25920934411500457</v>
      </c>
      <c r="BT179" s="15">
        <f>'Investment Analysis'!EN179</f>
        <v>1.1715215370312984</v>
      </c>
      <c r="BU179" s="48">
        <v>14893.71</v>
      </c>
      <c r="BV179" s="18">
        <f t="shared" si="197"/>
        <v>0.54083389419841155</v>
      </c>
      <c r="BW179" s="15">
        <f>'Investment Analysis'!EU179</f>
        <v>0.20681753079346912</v>
      </c>
      <c r="BX179" s="48">
        <v>25465.46</v>
      </c>
      <c r="BY179" s="18">
        <f t="shared" si="203"/>
        <v>-0.47672700000000007</v>
      </c>
      <c r="BZ179" s="15">
        <f>'Investment Analysis'!FB179</f>
        <v>0</v>
      </c>
      <c r="CA179" s="48">
        <v>21246.36</v>
      </c>
      <c r="CB179" s="18">
        <f t="shared" si="199"/>
        <v>-8.420862068965515E-2</v>
      </c>
      <c r="CC179" s="15">
        <f>'Investment Analysis'!FI179</f>
        <v>1.3371699390656723E-2</v>
      </c>
      <c r="CD179" s="48">
        <v>9527.61</v>
      </c>
      <c r="CE179" s="18">
        <f>'Investment Analysis'!FR179</f>
        <v>6.974567874050433E-2</v>
      </c>
      <c r="CF179" s="15">
        <f>'Investment Analysis'!FP179</f>
        <v>0.67122463020295842</v>
      </c>
      <c r="CG179" s="48">
        <v>4861.42</v>
      </c>
      <c r="CH179" s="18">
        <f>'Investment Analysis'!FR179</f>
        <v>6.974567874050433E-2</v>
      </c>
      <c r="CI179" s="15">
        <f>'Investment Analysis'!FW179</f>
        <v>5.418607292968302E-2</v>
      </c>
      <c r="CJ179" s="48"/>
      <c r="CK179" s="18">
        <f t="shared" si="204"/>
        <v>0</v>
      </c>
      <c r="CL179" s="15">
        <f>'Investment Analysis'!GD179</f>
        <v>0</v>
      </c>
      <c r="CM179" s="48">
        <v>37181.599999999999</v>
      </c>
      <c r="CN179" s="18">
        <f t="shared" si="162"/>
        <v>0.49024448897795586</v>
      </c>
      <c r="CO179" s="15">
        <f>'Investment Analysis'!GT179</f>
        <v>1.1009174311927023E-3</v>
      </c>
      <c r="CP179" s="48">
        <v>22804.6</v>
      </c>
      <c r="CQ179" s="18">
        <f t="shared" si="163"/>
        <v>5.987553622137632E-2</v>
      </c>
      <c r="CR179" s="15">
        <f>'Investment Analysis'!HG179</f>
        <v>0.97090051120723553</v>
      </c>
      <c r="CS179" s="48">
        <v>4440</v>
      </c>
      <c r="CT179" s="18">
        <f t="shared" si="164"/>
        <v>-0.80351895776542637</v>
      </c>
      <c r="CU179" s="15">
        <f>'Investment Analysis'!HN179</f>
        <v>25.133064516129036</v>
      </c>
      <c r="CV179" s="48">
        <v>29228.5</v>
      </c>
      <c r="CW179" s="18">
        <f t="shared" si="165"/>
        <v>1.4579030494472118E-2</v>
      </c>
      <c r="CX179" s="15">
        <f>'Investment Analysis'!IB179</f>
        <v>0.57714825306893291</v>
      </c>
      <c r="CY179" s="48">
        <v>23442.3</v>
      </c>
      <c r="CZ179" s="18">
        <f t="shared" si="166"/>
        <v>0.31072407045009781</v>
      </c>
      <c r="DA179" s="15">
        <f>'Investment Analysis'!II179</f>
        <v>0.91365714285714283</v>
      </c>
      <c r="DB179" s="48">
        <v>6778.25</v>
      </c>
      <c r="DC179" s="18">
        <f t="shared" si="167"/>
        <v>0.20240365426404719</v>
      </c>
      <c r="DD179" s="15">
        <f>'Investment Analysis'!IP179</f>
        <v>4.2944737355985154</v>
      </c>
      <c r="DE179" s="48">
        <v>22755</v>
      </c>
      <c r="DF179" s="18">
        <f>'Investment Analysis'!IY179</f>
        <v>0.47596808717649336</v>
      </c>
      <c r="DG179" s="15">
        <f>'Investment Analysis'!IW179</f>
        <v>3.1561643835616433</v>
      </c>
      <c r="DH179" s="48">
        <v>22573.5</v>
      </c>
      <c r="DI179" s="18">
        <f t="shared" si="168"/>
        <v>2.4883020150822102</v>
      </c>
      <c r="DJ179" s="15">
        <f>'Investment Analysis'!JD179</f>
        <v>0.52194579288025911</v>
      </c>
      <c r="DK179" s="48">
        <v>24750</v>
      </c>
      <c r="DL179" s="18">
        <f t="shared" si="169"/>
        <v>8.7959910325728599E-2</v>
      </c>
      <c r="DM179" s="15">
        <f>'Investment Analysis'!JK179</f>
        <v>0.21714327866433894</v>
      </c>
      <c r="DN179" s="48">
        <v>1092.3</v>
      </c>
      <c r="DO179" s="18">
        <f t="shared" si="170"/>
        <v>5.3382420616658582E-3</v>
      </c>
      <c r="DP179" s="15">
        <f>'Investment Analysis'!HU179</f>
        <v>2.0008241758241763</v>
      </c>
      <c r="DQ179" s="48">
        <v>1970.75</v>
      </c>
      <c r="DR179" s="18">
        <f t="shared" si="171"/>
        <v>-0.93349924076261181</v>
      </c>
      <c r="DS179" s="15">
        <f>'Investment Analysis'!JR179</f>
        <v>-6.0570271638265616E-2</v>
      </c>
      <c r="DT179" s="48">
        <v>20718</v>
      </c>
      <c r="DU179" s="18">
        <f t="shared" si="191"/>
        <v>6.9397075098814227</v>
      </c>
      <c r="DV179" s="15">
        <f>'Investment Analysis'!JY179</f>
        <v>-7.1146245059288432E-2</v>
      </c>
      <c r="DW179" s="48">
        <v>15925</v>
      </c>
      <c r="DX179" s="18">
        <f t="shared" si="172"/>
        <v>0.16786447638603696</v>
      </c>
      <c r="DY179" s="15">
        <f>'Investment Analysis'!KF179</f>
        <v>0.16786447638603694</v>
      </c>
      <c r="DZ179" s="48">
        <v>6438</v>
      </c>
      <c r="EA179" s="18">
        <f t="shared" si="205"/>
        <v>-0.67826086956521736</v>
      </c>
      <c r="EB179" s="15">
        <f>'Investment Analysis'!KM179</f>
        <v>5.6739336492890988</v>
      </c>
      <c r="EC179" s="48">
        <v>11310</v>
      </c>
      <c r="ED179" s="18">
        <f>'Investment Analysis'!KV179</f>
        <v>0.84158415841584167</v>
      </c>
      <c r="EE179" s="15">
        <f>'Investment Analysis'!KT179</f>
        <v>-0.29007633587786258</v>
      </c>
      <c r="EF179" s="48">
        <v>23220</v>
      </c>
      <c r="EG179" s="18">
        <f t="shared" si="174"/>
        <v>-2.4943310657596373E-2</v>
      </c>
      <c r="EH179" s="15">
        <f>'Investment Analysis'!LH179</f>
        <v>0.44013396595032106</v>
      </c>
      <c r="EI179" s="48">
        <v>9870.25</v>
      </c>
      <c r="EJ179" s="18">
        <f>'Investment Analysis'!LQ179</f>
        <v>0.941567574478967</v>
      </c>
      <c r="EK179" s="15">
        <f>'Investment Analysis'!LO179</f>
        <v>0.73542857142857132</v>
      </c>
      <c r="EL179" s="48">
        <v>33165</v>
      </c>
      <c r="EM179" s="18" t="e">
        <f t="shared" si="190"/>
        <v>#DIV/0!</v>
      </c>
      <c r="EN179" s="15">
        <f>'Investment Analysis'!LX179</f>
        <v>1.3902702702702703</v>
      </c>
      <c r="EO179" s="48">
        <v>17300</v>
      </c>
      <c r="EP179" s="68">
        <f t="shared" si="198"/>
        <v>4.0337078651685392</v>
      </c>
      <c r="EQ179" s="15">
        <f>'Investment Analysis'!MC179</f>
        <v>-0.32719101123595501</v>
      </c>
      <c r="ER179" s="48">
        <v>4460</v>
      </c>
      <c r="ES179" s="18">
        <f>'Investment Analysis'!LX179</f>
        <v>1.3902702702702703</v>
      </c>
      <c r="ET179" s="15">
        <f>'Investment Analysis'!LA179</f>
        <v>-0.32920895314889481</v>
      </c>
      <c r="EU179" s="48">
        <v>45363.5</v>
      </c>
      <c r="EV179" s="18">
        <f>'Investment Analysis'!ML179</f>
        <v>2.2873292510598211</v>
      </c>
      <c r="EW179" s="15">
        <f>'Investment Analysis'!MJ179</f>
        <v>8.4056603773584921</v>
      </c>
      <c r="EX179" s="48">
        <v>85911</v>
      </c>
      <c r="EY179" s="18">
        <f t="shared" si="175"/>
        <v>0.29976171564733917</v>
      </c>
      <c r="EZ179" s="15">
        <f>'Investment Analysis'!MQ179</f>
        <v>0.299761715647339</v>
      </c>
      <c r="FA179" s="48">
        <v>14744</v>
      </c>
      <c r="FB179" s="18">
        <f t="shared" si="176"/>
        <v>-4.1352405721716515E-2</v>
      </c>
      <c r="FC179" s="15">
        <f>'Investment Analysis'!MX179</f>
        <v>-0.11691423095352185</v>
      </c>
      <c r="FD179" s="48">
        <v>19546.099999999999</v>
      </c>
      <c r="FE179" s="18">
        <f t="shared" si="177"/>
        <v>0.23149863279527194</v>
      </c>
      <c r="FF179" s="15">
        <f>'Investment Analysis'!NE179</f>
        <v>1.0611943603749909</v>
      </c>
      <c r="FG179" s="48">
        <v>16236</v>
      </c>
      <c r="FH179" s="18">
        <f t="shared" si="178"/>
        <v>0.51088777219430481</v>
      </c>
      <c r="FI179" s="15">
        <f>'Investment Analysis'!NL179</f>
        <v>-0.92838427947598257</v>
      </c>
      <c r="FJ179" s="48">
        <v>40745.599999999999</v>
      </c>
      <c r="FK179" s="18">
        <f t="shared" si="179"/>
        <v>1.1392809139784943</v>
      </c>
      <c r="FL179" s="15">
        <f>'Investment Analysis'!NS179</f>
        <v>3.4348952380952382</v>
      </c>
      <c r="FM179" s="48">
        <v>3525</v>
      </c>
      <c r="FN179" s="18">
        <f t="shared" si="180"/>
        <v>-0.86110180744967157</v>
      </c>
      <c r="FO179" s="15">
        <f>'Investment Analysis'!NZ179</f>
        <v>0.33705052344105607</v>
      </c>
      <c r="FP179" s="48">
        <v>30700</v>
      </c>
      <c r="FQ179" s="18">
        <f t="shared" si="181"/>
        <v>0.64171122994652408</v>
      </c>
      <c r="FR179" s="15">
        <f>'Investment Analysis'!OG179</f>
        <v>-0.98639606505073785</v>
      </c>
      <c r="FS179" s="48">
        <v>61617</v>
      </c>
      <c r="FT179" s="18">
        <f t="shared" si="182"/>
        <v>1.4194127867597255</v>
      </c>
      <c r="FU179" s="15">
        <f>'Investment Analysis'!ON179</f>
        <v>3.8383981154299174</v>
      </c>
      <c r="FV179" s="48">
        <v>10240</v>
      </c>
      <c r="FW179" s="18">
        <f t="shared" si="183"/>
        <v>-0.33506493506493507</v>
      </c>
      <c r="FX179" s="15">
        <f>'Investment Analysis'!OU179</f>
        <v>-0.33506493506493507</v>
      </c>
      <c r="FY179" s="48">
        <v>19690</v>
      </c>
      <c r="FZ179" s="18">
        <f t="shared" si="184"/>
        <v>7.1710436794121646E-2</v>
      </c>
      <c r="GA179" s="15">
        <f>'Investment Analysis'!PB179</f>
        <v>3.8467692307692309</v>
      </c>
      <c r="GB179" s="48">
        <v>20429.25</v>
      </c>
      <c r="GC179" s="18">
        <f>'Investment Analysis'!PK179</f>
        <v>0.3024912733706307</v>
      </c>
      <c r="GD179" s="15">
        <f>'Investment Analysis'!PI179</f>
        <v>-0.21771970132107984</v>
      </c>
      <c r="GE179" s="48">
        <v>13872</v>
      </c>
      <c r="GF179" s="18">
        <f>'Investment Analysis'!PY179</f>
        <v>1.2534113060428851</v>
      </c>
      <c r="GG179" s="15">
        <f>'Investment Analysis'!PW179</f>
        <v>0.32568807339449535</v>
      </c>
      <c r="GH179" s="48">
        <v>22112.3</v>
      </c>
      <c r="GI179" s="18">
        <f>'Investment Analysis'!QF179</f>
        <v>0.49791384166058184</v>
      </c>
      <c r="GJ179" s="15">
        <f>'Investment Analysis'!QD179</f>
        <v>-0.14872995643024395</v>
      </c>
      <c r="GK179" s="48">
        <v>36060</v>
      </c>
      <c r="GL179" s="18">
        <f>'Investment Analysis'!QM179</f>
        <v>0.35384615384615381</v>
      </c>
      <c r="GM179" s="15">
        <f>'Investment Analysis'!QK179</f>
        <v>-0.29880478087649398</v>
      </c>
      <c r="GN179" s="48">
        <v>12474</v>
      </c>
      <c r="GO179" s="18">
        <f>'Investment Analysis'!QT179</f>
        <v>0.20731707317073161</v>
      </c>
      <c r="GP179" s="15">
        <f>'Investment Analysis'!QR179</f>
        <v>-0.98310539018503618</v>
      </c>
      <c r="GQ179" s="48">
        <v>5733.2</v>
      </c>
      <c r="GR179" s="18">
        <f>'Investment Analysis'!RA179</f>
        <v>9.9305271761340366E-2</v>
      </c>
      <c r="GS179" s="15">
        <f>'Investment Analysis'!QY179</f>
        <v>-0.23796033994334276</v>
      </c>
      <c r="GT179" s="48">
        <v>20272.5</v>
      </c>
      <c r="GU179" s="18">
        <f>'Investment Analysis'!RH179</f>
        <v>0.92727272727272736</v>
      </c>
      <c r="GV179" s="15">
        <f>'Investment Analysis'!RF179</f>
        <v>3.0460142579390878E-2</v>
      </c>
      <c r="GW179" s="48">
        <v>12170.5</v>
      </c>
      <c r="GX179" s="18">
        <f>'Investment Analysis'!RO179</f>
        <v>0.23734241561610409</v>
      </c>
      <c r="GY179" s="15">
        <f>'Investment Analysis'!RM179</f>
        <v>0.1290936079413674</v>
      </c>
      <c r="GZ179" s="48">
        <v>3826</v>
      </c>
      <c r="HA179" s="18">
        <f>'Investment Analysis'!RV179</f>
        <v>-8.2053742802303306E-2</v>
      </c>
      <c r="HB179" s="15">
        <f>'Investment Analysis'!RT179</f>
        <v>0.30669398907103812</v>
      </c>
      <c r="HC179" s="48">
        <v>30622</v>
      </c>
      <c r="HD179" s="18">
        <f>'Investment Analysis'!SC179</f>
        <v>1.0244611926484202</v>
      </c>
      <c r="HE179" s="15">
        <f>'Investment Analysis'!SA179</f>
        <v>0.15068390199909823</v>
      </c>
      <c r="HF179" s="48">
        <v>7550</v>
      </c>
      <c r="HG179" s="18">
        <f>'Investment Analysis'!SJ179</f>
        <v>-1.0484927916120585E-2</v>
      </c>
      <c r="HH179" s="15">
        <f>'Investment Analysis'!SH179</f>
        <v>0.20799999999999996</v>
      </c>
      <c r="HI179" s="48">
        <v>7480</v>
      </c>
      <c r="HJ179" s="18">
        <f>'Investment Analysis'!SM179</f>
        <v>0</v>
      </c>
      <c r="HK179" s="15">
        <f>'Investment Analysis'!SK179</f>
        <v>0</v>
      </c>
      <c r="HL179" s="48">
        <v>11527.5</v>
      </c>
      <c r="HM179" s="18">
        <f>'Investment Analysis'!SP179</f>
        <v>0</v>
      </c>
      <c r="HN179" s="15">
        <f>'Investment Analysis'!SN179</f>
        <v>1.3779695987471516E-3</v>
      </c>
      <c r="HO179" s="48">
        <v>16077.75</v>
      </c>
      <c r="HP179" s="18">
        <f>'Investment Analysis'!TE179</f>
        <v>3.0416666666666665</v>
      </c>
      <c r="HQ179" s="15">
        <f>'Investment Analysis'!TC179</f>
        <v>0.56180331929650729</v>
      </c>
      <c r="HR179" s="48">
        <v>6990</v>
      </c>
      <c r="HS179" s="18">
        <f>'Investment Analysis'!TL179</f>
        <v>0.38643067846607654</v>
      </c>
      <c r="HT179" s="15">
        <f>'Investment Analysis'!TJ179</f>
        <v>6.8181818181818121E-2</v>
      </c>
      <c r="HU179" s="48">
        <v>19392</v>
      </c>
      <c r="HV179" s="18">
        <f>'Investment Analysis'!TS179</f>
        <v>1.9189915966386555</v>
      </c>
      <c r="HW179" s="15">
        <f>'Investment Analysis'!TQ179</f>
        <v>0.26576927842114095</v>
      </c>
      <c r="HX179" s="48"/>
      <c r="HY179" s="18">
        <f>'Investment Analysis'!TZ179</f>
        <v>1.1754385964912282</v>
      </c>
      <c r="HZ179" s="15">
        <f>'Investment Analysis'!TX179</f>
        <v>-0.15646258503401358</v>
      </c>
      <c r="IA179" s="48"/>
      <c r="IB179" s="18">
        <f>'Investment Analysis'!UG179</f>
        <v>0</v>
      </c>
      <c r="IC179" s="15">
        <f>'Investment Analysis'!UE179</f>
        <v>0</v>
      </c>
      <c r="ID179" s="48"/>
      <c r="IE179" s="18">
        <f>'Investment Analysis'!UN179</f>
        <v>0</v>
      </c>
      <c r="IF179" s="15">
        <f>'Investment Analysis'!UL179</f>
        <v>0</v>
      </c>
      <c r="IG179" s="48"/>
      <c r="IH179" s="18">
        <f>'Investment Analysis'!UU179</f>
        <v>0</v>
      </c>
      <c r="II179" s="15">
        <f>'Investment Analysis'!US179</f>
        <v>0</v>
      </c>
      <c r="IJ179" s="48"/>
      <c r="IK179" s="18">
        <f>'Investment Analysis'!VB179</f>
        <v>0</v>
      </c>
      <c r="IL179" s="15">
        <f>'Investment Analysis'!UZ179</f>
        <v>0</v>
      </c>
      <c r="IM179" s="48"/>
      <c r="IN179" s="18">
        <f>'Investment Analysis'!VI179</f>
        <v>0</v>
      </c>
      <c r="IO179" s="15">
        <f>'Investment Analysis'!VG179</f>
        <v>0</v>
      </c>
      <c r="IP179" s="18"/>
      <c r="IQ179" s="18"/>
      <c r="IR179" s="18"/>
      <c r="IS179" s="108">
        <f t="shared" si="188"/>
        <v>5354.5999999998603</v>
      </c>
      <c r="IT179" s="48">
        <f t="shared" si="189"/>
        <v>1228619.99</v>
      </c>
      <c r="IU179" s="101">
        <f t="shared" si="185"/>
        <v>0</v>
      </c>
      <c r="IV179" s="101"/>
      <c r="IW179" s="15">
        <f t="shared" si="186"/>
        <v>0.18420138930220517</v>
      </c>
      <c r="IX179" s="113">
        <f t="shared" si="187"/>
        <v>191110.66000000003</v>
      </c>
      <c r="IY179" s="21">
        <f t="shared" si="200"/>
        <v>0.49551118530002353</v>
      </c>
      <c r="IZ179" s="173">
        <f t="shared" si="201"/>
        <v>409467.1</v>
      </c>
    </row>
    <row r="180" spans="1:260" x14ac:dyDescent="0.2">
      <c r="A180" s="3">
        <f>'Investment Analysis'!A180</f>
        <v>45908</v>
      </c>
      <c r="B180" s="4">
        <f>'Investment Analysis'!B180</f>
        <v>45908</v>
      </c>
      <c r="C180" s="27">
        <f>'Investment Analysis'!C180</f>
        <v>45514.95</v>
      </c>
      <c r="D180" s="14">
        <f>'Investment Analysis'!D180</f>
        <v>114.08999999999651</v>
      </c>
      <c r="E180" s="15">
        <f>'Investment Analysis'!E180</f>
        <v>2.5129479926150407E-3</v>
      </c>
      <c r="F180" s="13">
        <f>'Investment Analysis'!G180</f>
        <v>6495.15</v>
      </c>
      <c r="G180" s="14">
        <f>'Investment Analysis'!H180</f>
        <v>13.649999999999636</v>
      </c>
      <c r="H180" s="15">
        <f>'Investment Analysis'!I180</f>
        <v>2.1059939828742785E-3</v>
      </c>
      <c r="I180" s="13">
        <f>'Investment Analysis'!K180</f>
        <v>21798.7</v>
      </c>
      <c r="J180" s="14">
        <f>'Investment Analysis'!L180</f>
        <v>98.31000000000131</v>
      </c>
      <c r="K180" s="15">
        <f>'Investment Analysis'!M180</f>
        <v>4.5303333258066474E-3</v>
      </c>
      <c r="L180" s="41">
        <f>'Investment Analysis'!T180</f>
        <v>274.16195602416235</v>
      </c>
      <c r="M180" s="21">
        <f>'Investment Analysis'!V180</f>
        <v>1.6213121937061286E-3</v>
      </c>
      <c r="N180" s="21">
        <f>'Investment Analysis'!W180</f>
        <v>5.968787422991615E-2</v>
      </c>
      <c r="P180" s="48">
        <f>'Investment Analysis'!Y180</f>
        <v>50391.85</v>
      </c>
      <c r="Q180" s="18"/>
      <c r="R180" s="83"/>
      <c r="S180" s="48">
        <v>4750.49</v>
      </c>
      <c r="T180" s="18">
        <f>'Investment Analysis'!AH180</f>
        <v>0.12096667693797605</v>
      </c>
      <c r="U180" s="15">
        <f>'Investment Analysis'!AF180</f>
        <v>0.54548764945074946</v>
      </c>
      <c r="V180" s="48">
        <v>7474.04</v>
      </c>
      <c r="W180" s="18">
        <f>'Investment Analysis'!AO180</f>
        <v>0.1564431764146457</v>
      </c>
      <c r="X180" s="15">
        <f>'Investment Analysis'!AM180</f>
        <v>0.30752688172043002</v>
      </c>
      <c r="Y180" s="48">
        <v>10307.52</v>
      </c>
      <c r="Z180" s="18">
        <f t="shared" si="161"/>
        <v>3.3231756214915843E-2</v>
      </c>
      <c r="AA180" s="15">
        <f>'Investment Analysis'!GM180</f>
        <v>0.1116402116402118</v>
      </c>
      <c r="AB180" s="48">
        <v>2757.51</v>
      </c>
      <c r="AC180" s="18">
        <f t="shared" si="192"/>
        <v>4.9172024033045441</v>
      </c>
      <c r="AD180" s="15">
        <f>'Investment Analysis'!AT180</f>
        <v>0.39143022582513037</v>
      </c>
      <c r="AE180" s="48">
        <v>11814.48</v>
      </c>
      <c r="AF180" s="18">
        <f>'Investment Analysis'!BC180</f>
        <v>0.10720407463636816</v>
      </c>
      <c r="AG180" s="15">
        <f>'Investment Analysis'!BA180</f>
        <v>0.68590604026845658</v>
      </c>
      <c r="AH180" s="48"/>
      <c r="AI180" s="18">
        <f t="shared" si="193"/>
        <v>0</v>
      </c>
      <c r="AJ180" s="15">
        <f>'Investment Analysis'!BH180</f>
        <v>0</v>
      </c>
      <c r="AK180" s="48">
        <v>5364.25</v>
      </c>
      <c r="AL180" s="18">
        <f t="shared" si="194"/>
        <v>2.2139979204574995</v>
      </c>
      <c r="AM180" s="15">
        <f>'Investment Analysis'!BO180</f>
        <v>0.29555405860559114</v>
      </c>
      <c r="AN180" s="48">
        <v>6012.07</v>
      </c>
      <c r="AO180" s="18">
        <f t="shared" si="154"/>
        <v>6.7612219827586202</v>
      </c>
      <c r="AP180" s="15">
        <f>'Investment Analysis'!BV180</f>
        <v>0.20155662909286112</v>
      </c>
      <c r="AQ180" s="48">
        <v>5328.96</v>
      </c>
      <c r="AR180" s="18">
        <f t="shared" si="155"/>
        <v>2.8657919999999999</v>
      </c>
      <c r="AS180" s="15">
        <f>'Investment Analysis'!CC180</f>
        <v>0</v>
      </c>
      <c r="AT180" s="48">
        <v>4993.3100000000004</v>
      </c>
      <c r="AU180" s="18">
        <f>'Investment Analysis'!CL180</f>
        <v>-0.10913853317811409</v>
      </c>
      <c r="AV180" s="15">
        <f>'Investment Analysis'!CJ180</f>
        <v>1.2570294409526927E-2</v>
      </c>
      <c r="AW180" s="48">
        <v>18838.47</v>
      </c>
      <c r="AX180" s="18">
        <f t="shared" si="195"/>
        <v>8.2911708153614358E-2</v>
      </c>
      <c r="AY180" s="15">
        <f>'Investment Analysis'!CQ180</f>
        <v>0.12986598596043383</v>
      </c>
      <c r="AZ180" s="48">
        <v>16877.919999999998</v>
      </c>
      <c r="BA180" s="18">
        <f>'Investment Analysis'!CZ180</f>
        <v>8.3959227467811037E-2</v>
      </c>
      <c r="BB180" s="15">
        <f>'Investment Analysis'!CX180</f>
        <v>0.25692068429237941</v>
      </c>
      <c r="BC180" s="48">
        <v>10034.469999999999</v>
      </c>
      <c r="BD180" s="18">
        <f t="shared" si="196"/>
        <v>2.9870998904491586</v>
      </c>
      <c r="BE180" s="15">
        <f>'Investment Analysis'!DE180</f>
        <v>5.4869684499312954E-3</v>
      </c>
      <c r="BF180" s="48">
        <v>4659.25</v>
      </c>
      <c r="BG180" s="18">
        <f>'Investment Analysis'!DN180</f>
        <v>0.2004269449715371</v>
      </c>
      <c r="BH180" s="15">
        <f>'Investment Analysis'!DL180</f>
        <v>0.14631936579841451</v>
      </c>
      <c r="BI180" s="48">
        <v>18380.13</v>
      </c>
      <c r="BJ180" s="18">
        <f>'Investment Analysis'!EB180</f>
        <v>0.16163728712279665</v>
      </c>
      <c r="BK180" s="15">
        <f>'Investment Analysis'!DZ180</f>
        <v>1.074706510138741</v>
      </c>
      <c r="BL180" s="48">
        <v>17745.37</v>
      </c>
      <c r="BM180" s="18">
        <f>'Investment Analysis'!EI180</f>
        <v>9.8969631236442465E-2</v>
      </c>
      <c r="BN180" s="15">
        <f>'Investment Analysis'!EG180</f>
        <v>0.92724679029957202</v>
      </c>
      <c r="BO180" s="48">
        <v>10642.38</v>
      </c>
      <c r="BP180" s="18">
        <f>'Investment Analysis'!DU180</f>
        <v>0.17883403361344544</v>
      </c>
      <c r="BQ180" s="15">
        <f>'Investment Analysis'!DS180</f>
        <v>0</v>
      </c>
      <c r="BR180" s="48">
        <v>12770.55</v>
      </c>
      <c r="BS180" s="18">
        <f>'Investment Analysis'!EP180</f>
        <v>0.26585804132973934</v>
      </c>
      <c r="BT180" s="15">
        <f>'Investment Analysis'!EN180</f>
        <v>1.1829872947009603</v>
      </c>
      <c r="BU180" s="48">
        <v>14893.71</v>
      </c>
      <c r="BV180" s="18">
        <f t="shared" si="197"/>
        <v>0.54083389419841155</v>
      </c>
      <c r="BW180" s="15">
        <f>'Investment Analysis'!EU180</f>
        <v>0.20681753079346912</v>
      </c>
      <c r="BX180" s="48">
        <v>25862.6</v>
      </c>
      <c r="BY180" s="18">
        <f t="shared" si="203"/>
        <v>-0.45687000000000005</v>
      </c>
      <c r="BZ180" s="15">
        <f>'Investment Analysis'!FB180</f>
        <v>0</v>
      </c>
      <c r="CA180" s="48">
        <v>21228.62</v>
      </c>
      <c r="CB180" s="18">
        <f t="shared" si="199"/>
        <v>-8.4973275862069014E-2</v>
      </c>
      <c r="CC180" s="15">
        <f>'Investment Analysis'!FI180</f>
        <v>1.2525389302640522E-2</v>
      </c>
      <c r="CD180" s="48">
        <v>9698.2199999999993</v>
      </c>
      <c r="CE180" s="18">
        <f>'Investment Analysis'!FR180</f>
        <v>8.8902345040184988E-2</v>
      </c>
      <c r="CF180" s="15">
        <f>'Investment Analysis'!FP180</f>
        <v>0.70115239078087377</v>
      </c>
      <c r="CG180" s="48">
        <v>4860.37</v>
      </c>
      <c r="CH180" s="18">
        <f>'Investment Analysis'!FR180</f>
        <v>8.8902345040184988E-2</v>
      </c>
      <c r="CI180" s="15">
        <f>'Investment Analysis'!FW180</f>
        <v>5.3958877655344767E-2</v>
      </c>
      <c r="CJ180" s="48"/>
      <c r="CK180" s="18">
        <f t="shared" si="204"/>
        <v>0</v>
      </c>
      <c r="CL180" s="15">
        <f>'Investment Analysis'!GD180</f>
        <v>0</v>
      </c>
      <c r="CM180" s="48">
        <v>37204.58</v>
      </c>
      <c r="CN180" s="18">
        <f t="shared" si="162"/>
        <v>0.49116553106212429</v>
      </c>
      <c r="CO180" s="15">
        <f>'Investment Analysis'!GT180</f>
        <v>2.935779816513699E-3</v>
      </c>
      <c r="CP180" s="48">
        <v>22516</v>
      </c>
      <c r="CQ180" s="18">
        <f t="shared" si="163"/>
        <v>4.6462449398827904E-2</v>
      </c>
      <c r="CR180" s="15">
        <f>'Investment Analysis'!HG180</f>
        <v>0.94595809224200889</v>
      </c>
      <c r="CS180" s="48">
        <v>4590</v>
      </c>
      <c r="CT180" s="18">
        <f t="shared" si="164"/>
        <v>-0.79688108471696106</v>
      </c>
      <c r="CU180" s="15">
        <f>'Investment Analysis'!HN180</f>
        <v>24.862903225806452</v>
      </c>
      <c r="CV180" s="48">
        <v>29454.25</v>
      </c>
      <c r="CW180" s="18">
        <f t="shared" si="165"/>
        <v>2.241525938525088E-2</v>
      </c>
      <c r="CX180" s="15">
        <f>'Investment Analysis'!IB180</f>
        <v>0.58932955618508021</v>
      </c>
      <c r="CY180" s="48">
        <v>24195.5</v>
      </c>
      <c r="CZ180" s="18">
        <f t="shared" si="166"/>
        <v>0.35283757338551858</v>
      </c>
      <c r="DA180" s="15">
        <f>'Investment Analysis'!II180</f>
        <v>0.97514285714285698</v>
      </c>
      <c r="DB180" s="48">
        <v>6748.5</v>
      </c>
      <c r="DC180" s="18">
        <f t="shared" si="167"/>
        <v>0.19712625837065945</v>
      </c>
      <c r="DD180" s="15">
        <f>'Investment Analysis'!IP180</f>
        <v>4.2688927943760984</v>
      </c>
      <c r="DE180" s="48">
        <v>23172</v>
      </c>
      <c r="DF180" s="18">
        <f>'Investment Analysis'!IY180</f>
        <v>0.50282156061490568</v>
      </c>
      <c r="DG180" s="15">
        <f>'Investment Analysis'!IW180</f>
        <v>3.2317808219178086</v>
      </c>
      <c r="DH180" s="48">
        <v>22569</v>
      </c>
      <c r="DI180" s="18">
        <f t="shared" si="168"/>
        <v>2.4876066262826058</v>
      </c>
      <c r="DJ180" s="15">
        <f>'Investment Analysis'!JD180</f>
        <v>0.52164239482200647</v>
      </c>
      <c r="DK180" s="48">
        <v>24910</v>
      </c>
      <c r="DL180" s="18">
        <f t="shared" si="169"/>
        <v>9.4993186513692915E-2</v>
      </c>
      <c r="DM180" s="15">
        <f>'Investment Analysis'!JK180</f>
        <v>0.22501167965772453</v>
      </c>
      <c r="DN180" s="48">
        <v>1098.5</v>
      </c>
      <c r="DO180" s="18">
        <f t="shared" si="170"/>
        <v>1.1044638748274275E-2</v>
      </c>
      <c r="DP180" s="15">
        <f>'Investment Analysis'!HU180</f>
        <v>2.0189560439560443</v>
      </c>
      <c r="DQ180" s="48">
        <v>2009</v>
      </c>
      <c r="DR180" s="18">
        <f t="shared" si="171"/>
        <v>-0.93220853720263197</v>
      </c>
      <c r="DS180" s="15">
        <f>'Investment Analysis'!JR180</f>
        <v>-1.5690906023283276E-2</v>
      </c>
      <c r="DT180" s="48">
        <v>20370</v>
      </c>
      <c r="DU180" s="18">
        <f t="shared" si="191"/>
        <v>6.8021581027667981</v>
      </c>
      <c r="DV180" s="15">
        <f>'Investment Analysis'!JY180</f>
        <v>-5.9288537549407085E-2</v>
      </c>
      <c r="DW180" s="48">
        <v>15582</v>
      </c>
      <c r="DX180" s="18">
        <f t="shared" si="172"/>
        <v>0.14271047227926079</v>
      </c>
      <c r="DY180" s="15">
        <f>'Investment Analysis'!KF180</f>
        <v>0.14271047227926084</v>
      </c>
      <c r="DZ180" s="48">
        <v>6552</v>
      </c>
      <c r="EA180" s="18">
        <f t="shared" si="205"/>
        <v>-0.67256371814092952</v>
      </c>
      <c r="EB180" s="15">
        <f>'Investment Analysis'!KM180</f>
        <v>5.9919431279620854</v>
      </c>
      <c r="EC180" s="48">
        <v>11050</v>
      </c>
      <c r="ED180" s="18">
        <f>'Investment Analysis'!KV180</f>
        <v>0.81188118811881194</v>
      </c>
      <c r="EE180" s="15">
        <f>'Investment Analysis'!KT180</f>
        <v>-0.30152671755725191</v>
      </c>
      <c r="EF180" s="48">
        <v>22842</v>
      </c>
      <c r="EG180" s="18">
        <f t="shared" si="174"/>
        <v>-4.0816326530612242E-2</v>
      </c>
      <c r="EH180" s="15">
        <f>'Investment Analysis'!LH180</f>
        <v>0.41724811610382373</v>
      </c>
      <c r="EI180" s="48">
        <v>10021.700000000001</v>
      </c>
      <c r="EJ180" s="18">
        <f>'Investment Analysis'!LQ180</f>
        <v>0.97161488300728804</v>
      </c>
      <c r="EK180" s="15">
        <f>'Investment Analysis'!LO180</f>
        <v>0.76228571428571412</v>
      </c>
      <c r="EL180" s="48">
        <v>33795</v>
      </c>
      <c r="EM180" s="18" t="e">
        <f t="shared" si="190"/>
        <v>#DIV/0!</v>
      </c>
      <c r="EN180" s="15">
        <f>'Investment Analysis'!LX180</f>
        <v>1.4389189189189189</v>
      </c>
      <c r="EO180" s="48">
        <v>17875</v>
      </c>
      <c r="EP180" s="68">
        <f t="shared" si="198"/>
        <v>4.2059925093632957</v>
      </c>
      <c r="EQ180" s="15">
        <f>'Investment Analysis'!MC180</f>
        <v>-0.31056179775280901</v>
      </c>
      <c r="ER180" s="48">
        <v>4435</v>
      </c>
      <c r="ES180" s="18">
        <f>'Investment Analysis'!LX180</f>
        <v>1.4389189189189189</v>
      </c>
      <c r="ET180" s="15">
        <f>'Investment Analysis'!LA180</f>
        <v>-0.33824551647435008</v>
      </c>
      <c r="EU180" s="48">
        <v>45968</v>
      </c>
      <c r="EV180" s="18">
        <f>'Investment Analysis'!ML180</f>
        <v>2.330193122939237</v>
      </c>
      <c r="EW180" s="15">
        <f>'Investment Analysis'!MJ180</f>
        <v>8.5283018867924536</v>
      </c>
      <c r="EX180" s="48">
        <v>85968.75</v>
      </c>
      <c r="EY180" s="18">
        <f t="shared" si="175"/>
        <v>0.30063542494042889</v>
      </c>
      <c r="EZ180" s="15">
        <f>'Investment Analysis'!MQ180</f>
        <v>0.30063542494042883</v>
      </c>
      <c r="FA180" s="48">
        <v>14448</v>
      </c>
      <c r="FB180" s="18">
        <f t="shared" si="176"/>
        <v>-6.0598179453836151E-2</v>
      </c>
      <c r="FC180" s="15">
        <f>'Investment Analysis'!MX180</f>
        <v>-0.13464302827024446</v>
      </c>
      <c r="FD180" s="48">
        <v>19323.5</v>
      </c>
      <c r="FE180" s="18">
        <f t="shared" si="177"/>
        <v>0.21747375848990025</v>
      </c>
      <c r="FF180" s="15">
        <f>'Investment Analysis'!NE180</f>
        <v>1.0377205285303019</v>
      </c>
      <c r="FG180" s="48">
        <v>18216</v>
      </c>
      <c r="FH180" s="18">
        <f t="shared" si="178"/>
        <v>0.69514237855946404</v>
      </c>
      <c r="FI180" s="15">
        <f>'Investment Analysis'!NL180</f>
        <v>-0.91965065502183407</v>
      </c>
      <c r="FJ180" s="48">
        <v>42016.1</v>
      </c>
      <c r="FK180" s="18">
        <f t="shared" si="179"/>
        <v>1.2059864331317203</v>
      </c>
      <c r="FL180" s="15">
        <f>'Investment Analysis'!NS180</f>
        <v>3.5731809523809526</v>
      </c>
      <c r="FM180" s="48">
        <v>3510.6</v>
      </c>
      <c r="FN180" s="18">
        <f t="shared" si="180"/>
        <v>-0.86166922134264323</v>
      </c>
      <c r="FO180" s="15">
        <f>'Investment Analysis'!NZ180</f>
        <v>0.33158852981338188</v>
      </c>
      <c r="FP180" s="48">
        <v>29500</v>
      </c>
      <c r="FQ180" s="18">
        <f t="shared" si="181"/>
        <v>0.57754010695187163</v>
      </c>
      <c r="FR180" s="15">
        <f>'Investment Analysis'!OG180</f>
        <v>-0.98692781495103477</v>
      </c>
      <c r="FS180" s="48">
        <v>61404</v>
      </c>
      <c r="FT180" s="18">
        <f t="shared" si="182"/>
        <v>1.4110492681921254</v>
      </c>
      <c r="FU180" s="15">
        <f>'Investment Analysis'!ON180</f>
        <v>3.8216725559481746</v>
      </c>
      <c r="FV180" s="48">
        <v>10440</v>
      </c>
      <c r="FW180" s="18">
        <f t="shared" si="183"/>
        <v>-0.32207792207792207</v>
      </c>
      <c r="FX180" s="15">
        <f>'Investment Analysis'!OU180</f>
        <v>-0.32207792207792213</v>
      </c>
      <c r="FY180" s="48">
        <v>19277.5</v>
      </c>
      <c r="FZ180" s="18">
        <f t="shared" si="184"/>
        <v>4.9258402503742006E-2</v>
      </c>
      <c r="GA180" s="15">
        <f>'Investment Analysis'!PB180</f>
        <v>3.7452307692307691</v>
      </c>
      <c r="GB180" s="48">
        <v>20541.75</v>
      </c>
      <c r="GC180" s="18">
        <f>'Investment Analysis'!PK180</f>
        <v>0.3096638454549801</v>
      </c>
      <c r="GD180" s="15">
        <f>'Investment Analysis'!PI180</f>
        <v>-0.2134118322802987</v>
      </c>
      <c r="GE180" s="48">
        <v>14280</v>
      </c>
      <c r="GF180" s="18">
        <f>'Investment Analysis'!PY180</f>
        <v>1.3196881091617936</v>
      </c>
      <c r="GG180" s="15">
        <f>'Investment Analysis'!PW180</f>
        <v>0.36467889908256873</v>
      </c>
      <c r="GH180" s="48">
        <v>22444.1</v>
      </c>
      <c r="GI180" s="18">
        <f>'Investment Analysis'!QF180</f>
        <v>0.56091582351100455</v>
      </c>
      <c r="GJ180" s="15">
        <f>'Investment Analysis'!QD180</f>
        <v>-0.11292569430036446</v>
      </c>
      <c r="GK180" s="48">
        <v>33450</v>
      </c>
      <c r="GL180" s="18">
        <f>'Investment Analysis'!QM180</f>
        <v>0.39615384615384608</v>
      </c>
      <c r="GM180" s="15">
        <f>'Investment Analysis'!QK180</f>
        <v>-0.27689243027888444</v>
      </c>
      <c r="GN180" s="48">
        <v>12168</v>
      </c>
      <c r="GO180" s="18">
        <f>'Investment Analysis'!QT180</f>
        <v>0.17770034843205568</v>
      </c>
      <c r="GP180" s="15">
        <f>'Investment Analysis'!QR180</f>
        <v>-0.98351983227284923</v>
      </c>
      <c r="GQ180" s="48">
        <v>5832.75</v>
      </c>
      <c r="GR180" s="18">
        <f>'Investment Analysis'!RA180</f>
        <v>9.521863506334291E-2</v>
      </c>
      <c r="GS180" s="15">
        <f>'Investment Analysis'!QY180</f>
        <v>-0.2407932011331444</v>
      </c>
      <c r="GT180" s="48">
        <v>19975</v>
      </c>
      <c r="GU180" s="18">
        <f>'Investment Analysis'!RH180</f>
        <v>0.89898989898989901</v>
      </c>
      <c r="GV180" s="15">
        <f>'Investment Analysis'!RF180</f>
        <v>1.5338085979693257E-2</v>
      </c>
      <c r="GW180" s="48">
        <v>12359.5</v>
      </c>
      <c r="GX180" s="18">
        <f>'Investment Analysis'!RO180</f>
        <v>0.2565575437169581</v>
      </c>
      <c r="GY180" s="15">
        <f>'Investment Analysis'!RM180</f>
        <v>0.14662770201317368</v>
      </c>
      <c r="GZ180" s="48">
        <v>3676</v>
      </c>
      <c r="HA180" s="18">
        <f>'Investment Analysis'!RV180</f>
        <v>-0.11804222648752404</v>
      </c>
      <c r="HB180" s="15">
        <f>'Investment Analysis'!RT180</f>
        <v>0.25546448087431683</v>
      </c>
      <c r="HC180" s="48">
        <v>31220</v>
      </c>
      <c r="HD180" s="18">
        <f>'Investment Analysis'!SC180</f>
        <v>1.0639957688747852</v>
      </c>
      <c r="HE180" s="15">
        <f>'Investment Analysis'!SA180</f>
        <v>0.17315496768375163</v>
      </c>
      <c r="HF180" s="48">
        <v>7575</v>
      </c>
      <c r="HG180" s="18">
        <f>'Investment Analysis'!SJ180</f>
        <v>-7.2083879423328594E-3</v>
      </c>
      <c r="HH180" s="15">
        <f>'Investment Analysis'!SH180</f>
        <v>0.21200000000000002</v>
      </c>
      <c r="HI180" s="48">
        <v>7320</v>
      </c>
      <c r="HJ180" s="18">
        <f>'Investment Analysis'!SM180</f>
        <v>-2.1390374331550818E-2</v>
      </c>
      <c r="HK180" s="15">
        <f>'Investment Analysis'!SK180</f>
        <v>0</v>
      </c>
      <c r="HL180" s="48">
        <v>11565</v>
      </c>
      <c r="HM180" s="18">
        <f>'Investment Analysis'!SP180</f>
        <v>0</v>
      </c>
      <c r="HN180" s="15">
        <f>'Investment Analysis'!SN180</f>
        <v>-2.3011686525256946E-2</v>
      </c>
      <c r="HO180" s="48">
        <v>15993.6</v>
      </c>
      <c r="HP180" s="18">
        <f>'Investment Analysis'!TE180</f>
        <v>3.0205128205128204</v>
      </c>
      <c r="HQ180" s="15">
        <f>'Investment Analysis'!TC180</f>
        <v>0.55362893237552646</v>
      </c>
      <c r="HR180" s="48">
        <v>6990</v>
      </c>
      <c r="HS180" s="18">
        <f>'Investment Analysis'!TL180</f>
        <v>0.37463126843657812</v>
      </c>
      <c r="HT180" s="15">
        <f>'Investment Analysis'!TJ180</f>
        <v>5.9090909090909145E-2</v>
      </c>
      <c r="HU180" s="48">
        <v>19272</v>
      </c>
      <c r="HV180" s="18">
        <f>'Investment Analysis'!TS180</f>
        <v>1.836638655462185</v>
      </c>
      <c r="HW180" s="15">
        <f>'Investment Analysis'!TQ180</f>
        <v>0.23005837639290744</v>
      </c>
      <c r="HX180" s="48"/>
      <c r="HY180" s="18">
        <f>'Investment Analysis'!TZ180</f>
        <v>1.198830409356725</v>
      </c>
      <c r="HZ180" s="15">
        <f>'Investment Analysis'!TX180</f>
        <v>-0.14739229024943318</v>
      </c>
      <c r="IA180" s="48"/>
      <c r="IB180" s="18">
        <f>'Investment Analysis'!UG180</f>
        <v>0</v>
      </c>
      <c r="IC180" s="15">
        <f>'Investment Analysis'!UE180</f>
        <v>0</v>
      </c>
      <c r="ID180" s="48"/>
      <c r="IE180" s="18">
        <f>'Investment Analysis'!UN180</f>
        <v>0</v>
      </c>
      <c r="IF180" s="15">
        <f>'Investment Analysis'!UL180</f>
        <v>0</v>
      </c>
      <c r="IG180" s="48"/>
      <c r="IH180" s="18">
        <f>'Investment Analysis'!UU180</f>
        <v>0</v>
      </c>
      <c r="II180" s="15">
        <f>'Investment Analysis'!US180</f>
        <v>0</v>
      </c>
      <c r="IJ180" s="48"/>
      <c r="IK180" s="18">
        <f>'Investment Analysis'!VB180</f>
        <v>0</v>
      </c>
      <c r="IL180" s="15">
        <f>'Investment Analysis'!UZ180</f>
        <v>0</v>
      </c>
      <c r="IM180" s="48"/>
      <c r="IN180" s="18">
        <f>'Investment Analysis'!VI180</f>
        <v>0</v>
      </c>
      <c r="IO180" s="15">
        <f>'Investment Analysis'!VG180</f>
        <v>0</v>
      </c>
      <c r="IP180" s="18"/>
      <c r="IQ180" s="18"/>
      <c r="IR180" s="18"/>
      <c r="IS180" s="108">
        <f t="shared" si="188"/>
        <v>2791.7300000002142</v>
      </c>
      <c r="IT180" s="48">
        <f t="shared" si="189"/>
        <v>1231411.7200000002</v>
      </c>
      <c r="IU180" s="101">
        <f t="shared" si="185"/>
        <v>0</v>
      </c>
      <c r="IW180" s="15">
        <f t="shared" si="186"/>
        <v>0.18689218920084338</v>
      </c>
      <c r="IX180" s="113">
        <f t="shared" si="187"/>
        <v>193902.39000000025</v>
      </c>
      <c r="IY180" s="21">
        <f t="shared" si="200"/>
        <v>0.49888956036687931</v>
      </c>
      <c r="IZ180" s="173">
        <f t="shared" si="201"/>
        <v>412258.83000000019</v>
      </c>
    </row>
    <row r="181" spans="1:260" x14ac:dyDescent="0.2">
      <c r="A181" s="3">
        <f>'Investment Analysis'!A181</f>
        <v>45909</v>
      </c>
      <c r="B181" s="4">
        <f>'Investment Analysis'!B181</f>
        <v>45909</v>
      </c>
      <c r="C181" s="27">
        <f>'Investment Analysis'!C181</f>
        <v>45711.65</v>
      </c>
      <c r="D181" s="14">
        <f>'Investment Analysis'!D181</f>
        <v>196.70000000000437</v>
      </c>
      <c r="E181" s="15">
        <f>'Investment Analysis'!E181</f>
        <v>4.3216569500791361E-3</v>
      </c>
      <c r="F181" s="13">
        <f>'Investment Analysis'!G181</f>
        <v>6512.66</v>
      </c>
      <c r="G181" s="14">
        <f>'Investment Analysis'!H181</f>
        <v>17.510000000000218</v>
      </c>
      <c r="H181" s="15">
        <f>'Investment Analysis'!I181</f>
        <v>2.6958576784216252E-3</v>
      </c>
      <c r="I181" s="13">
        <f>'Investment Analysis'!K181</f>
        <v>21878.51</v>
      </c>
      <c r="J181" s="14">
        <f>'Investment Analysis'!L181</f>
        <v>79.809999999997672</v>
      </c>
      <c r="K181" s="15">
        <f>'Investment Analysis'!M181</f>
        <v>3.6612275043923568E-3</v>
      </c>
      <c r="L181" s="41">
        <f>'Investment Analysis'!T181</f>
        <v>274.66646290922267</v>
      </c>
      <c r="M181" s="21">
        <f>'Investment Analysis'!V181</f>
        <v>1.8401783105744252E-3</v>
      </c>
      <c r="N181" s="21">
        <f>'Investment Analysis'!W181</f>
        <v>6.1637888872052758E-2</v>
      </c>
      <c r="P181" s="48">
        <f>'Investment Analysis'!Y181</f>
        <v>50391.85</v>
      </c>
      <c r="Q181" s="18"/>
      <c r="R181" s="83"/>
      <c r="S181" s="48">
        <v>4775.3</v>
      </c>
      <c r="T181" s="18">
        <f>'Investment Analysis'!AH181</f>
        <v>0.12682132323810363</v>
      </c>
      <c r="U181" s="15">
        <f>'Investment Analysis'!AF181</f>
        <v>0.55355950719184299</v>
      </c>
      <c r="V181" s="48">
        <v>7538.58</v>
      </c>
      <c r="W181" s="18">
        <f>'Investment Analysis'!AO181</f>
        <v>0.16642891107941035</v>
      </c>
      <c r="X181" s="15">
        <f>'Investment Analysis'!AM181</f>
        <v>0.31881720430107524</v>
      </c>
      <c r="Y181" s="48">
        <v>10361.49</v>
      </c>
      <c r="Z181" s="18">
        <f t="shared" si="161"/>
        <v>3.8641740176423398E-2</v>
      </c>
      <c r="AA181" s="15">
        <f>'Investment Analysis'!GM181</f>
        <v>0.1174603174603176</v>
      </c>
      <c r="AB181" s="48">
        <v>2781.61</v>
      </c>
      <c r="AC181" s="18">
        <f t="shared" si="192"/>
        <v>4.926252346977094</v>
      </c>
      <c r="AD181" s="15">
        <f>'Investment Analysis'!AT181</f>
        <v>0.40359004053271563</v>
      </c>
      <c r="AE181" s="48">
        <v>11846.88</v>
      </c>
      <c r="AF181" s="18">
        <f>'Investment Analysis'!BC181</f>
        <v>0.11024046231451096</v>
      </c>
      <c r="AG181" s="15">
        <f>'Investment Analysis'!BA181</f>
        <v>0.6905294556301268</v>
      </c>
      <c r="AH181" s="48"/>
      <c r="AI181" s="18">
        <f t="shared" si="193"/>
        <v>0</v>
      </c>
      <c r="AJ181" s="15">
        <f>'Investment Analysis'!BH181</f>
        <v>0</v>
      </c>
      <c r="AK181" s="48">
        <v>5362.85</v>
      </c>
      <c r="AL181" s="18">
        <f t="shared" si="194"/>
        <v>2.2136340005198858</v>
      </c>
      <c r="AM181" s="15">
        <f>'Investment Analysis'!BO181</f>
        <v>0.2952172448635903</v>
      </c>
      <c r="AN181" s="48">
        <v>6024.15</v>
      </c>
      <c r="AO181" s="18">
        <f t="shared" si="154"/>
        <v>6.7638254310344834</v>
      </c>
      <c r="AP181" s="15">
        <f>'Investment Analysis'!BV181</f>
        <v>0.20397208803005909</v>
      </c>
      <c r="AQ181" s="48">
        <v>5354.31</v>
      </c>
      <c r="AR181" s="18">
        <f t="shared" si="155"/>
        <v>2.8708620000000002</v>
      </c>
      <c r="AS181" s="15">
        <f>'Investment Analysis'!CC181</f>
        <v>0</v>
      </c>
      <c r="AT181" s="48">
        <v>4973.74</v>
      </c>
      <c r="AU181" s="18">
        <f>'Investment Analysis'!CL181</f>
        <v>-0.11263096623981377</v>
      </c>
      <c r="AV181" s="15">
        <f>'Investment Analysis'!CJ181</f>
        <v>8.6007277538868009E-3</v>
      </c>
      <c r="AW181" s="48">
        <v>18732.07</v>
      </c>
      <c r="AX181" s="18">
        <f t="shared" si="195"/>
        <v>7.7382424777841283E-2</v>
      </c>
      <c r="AY181" s="15">
        <f>'Investment Analysis'!CQ181</f>
        <v>0.12348436502871733</v>
      </c>
      <c r="AZ181" s="48">
        <v>16740.09</v>
      </c>
      <c r="BA181" s="18">
        <f>'Investment Analysis'!CZ181</f>
        <v>7.5107296137338977E-2</v>
      </c>
      <c r="BB181" s="15">
        <f>'Investment Analysis'!CX181</f>
        <v>0.24665629860031105</v>
      </c>
      <c r="BC181" s="48">
        <v>9906.7000000000007</v>
      </c>
      <c r="BD181" s="18">
        <f t="shared" si="196"/>
        <v>2.9743750622447962</v>
      </c>
      <c r="BE181" s="15">
        <f>'Investment Analysis'!DE181</f>
        <v>-7.3159579332418897E-3</v>
      </c>
      <c r="BF181" s="48">
        <v>4648.21</v>
      </c>
      <c r="BG181" s="18">
        <f>'Investment Analysis'!DN181</f>
        <v>0.19758064516129048</v>
      </c>
      <c r="BH181" s="15">
        <f>'Investment Analysis'!DL181</f>
        <v>0.1436013590033976</v>
      </c>
      <c r="BI181" s="48">
        <v>18389.580000000002</v>
      </c>
      <c r="BJ181" s="18">
        <f>'Investment Analysis'!EB181</f>
        <v>0.16223483716761278</v>
      </c>
      <c r="BK181" s="15">
        <f>'Investment Analysis'!DZ181</f>
        <v>1.0757737459978656</v>
      </c>
      <c r="BL181" s="48">
        <v>17824.18</v>
      </c>
      <c r="BM181" s="18">
        <f>'Investment Analysis'!EI181</f>
        <v>0.10385032537960949</v>
      </c>
      <c r="BN181" s="15">
        <f>'Investment Analysis'!EG181</f>
        <v>0.93580599144079879</v>
      </c>
      <c r="BO181" s="48">
        <v>10713.5</v>
      </c>
      <c r="BP181" s="18">
        <f>'Investment Analysis'!DU181</f>
        <v>0.18671218487394958</v>
      </c>
      <c r="BQ181" s="15">
        <f>'Investment Analysis'!DS181</f>
        <v>0</v>
      </c>
      <c r="BR181" s="48">
        <v>12909.23</v>
      </c>
      <c r="BS181" s="18">
        <f>'Investment Analysis'!EP181</f>
        <v>0.27960467205750217</v>
      </c>
      <c r="BT181" s="15">
        <f>'Investment Analysis'!EN181</f>
        <v>1.2066935233963429</v>
      </c>
      <c r="BU181" s="48">
        <v>14695.74</v>
      </c>
      <c r="BV181" s="18">
        <f t="shared" si="197"/>
        <v>0.52750975905236219</v>
      </c>
      <c r="BW181" s="15">
        <f>'Investment Analysis'!EU181</f>
        <v>0.19077628186765982</v>
      </c>
      <c r="BX181" s="48">
        <v>25653.3</v>
      </c>
      <c r="BY181" s="18">
        <f t="shared" si="203"/>
        <v>-0.46733500000000006</v>
      </c>
      <c r="BZ181" s="15">
        <f>'Investment Analysis'!FB181</f>
        <v>0</v>
      </c>
      <c r="CA181" s="48">
        <v>21406.06</v>
      </c>
      <c r="CB181" s="18">
        <f t="shared" si="199"/>
        <v>-7.7324999999999949E-2</v>
      </c>
      <c r="CC181" s="15">
        <f>'Investment Analysis'!FI181</f>
        <v>2.0988490182803014E-2</v>
      </c>
      <c r="CD181" s="48">
        <v>9703.6200000000008</v>
      </c>
      <c r="CE181" s="18">
        <f>'Investment Analysis'!FR181</f>
        <v>8.9507871848508155E-2</v>
      </c>
      <c r="CF181" s="15">
        <f>'Investment Analysis'!FP181</f>
        <v>0.70209838321293416</v>
      </c>
      <c r="CG181" s="48">
        <v>4836.79</v>
      </c>
      <c r="CH181" s="18">
        <f>'Investment Analysis'!FR181</f>
        <v>8.9507871848508155E-2</v>
      </c>
      <c r="CI181" s="15">
        <f>'Investment Analysis'!FW181</f>
        <v>4.8846983982733128E-2</v>
      </c>
      <c r="CJ181" s="48"/>
      <c r="CK181" s="18">
        <f t="shared" si="204"/>
        <v>0</v>
      </c>
      <c r="CL181" s="15">
        <f>'Investment Analysis'!GD181</f>
        <v>0</v>
      </c>
      <c r="CM181" s="48">
        <v>37342.46</v>
      </c>
      <c r="CN181" s="18">
        <f t="shared" si="162"/>
        <v>0.49669178356713423</v>
      </c>
      <c r="CO181" s="15">
        <f>'Investment Analysis'!GT181</f>
        <v>7.7064220183486552E-3</v>
      </c>
      <c r="CP181" s="48">
        <v>22553.05</v>
      </c>
      <c r="CQ181" s="18">
        <f t="shared" si="163"/>
        <v>4.8184399734155038E-2</v>
      </c>
      <c r="CR181" s="15">
        <f>'Investment Analysis'!HG181</f>
        <v>0.94916015954159905</v>
      </c>
      <c r="CS181" s="48">
        <v>4530</v>
      </c>
      <c r="CT181" s="18">
        <f t="shared" si="164"/>
        <v>-0.79953623393634721</v>
      </c>
      <c r="CU181" s="15">
        <f>'Investment Analysis'!HN181</f>
        <v>25.032258064516132</v>
      </c>
      <c r="CV181" s="48">
        <v>29883</v>
      </c>
      <c r="CW181" s="18">
        <f t="shared" si="165"/>
        <v>3.729801968169117E-2</v>
      </c>
      <c r="CX181" s="15">
        <f>'Investment Analysis'!IB181</f>
        <v>0.61246458923512725</v>
      </c>
      <c r="CY181" s="48">
        <v>23566.9</v>
      </c>
      <c r="CZ181" s="18">
        <f t="shared" si="166"/>
        <v>0.31769080234833669</v>
      </c>
      <c r="DA181" s="15">
        <f>'Investment Analysis'!II181</f>
        <v>0.92382857142857155</v>
      </c>
      <c r="DB181" s="48">
        <v>6676.75</v>
      </c>
      <c r="DC181" s="18">
        <f t="shared" si="167"/>
        <v>0.18439842121601846</v>
      </c>
      <c r="DD181" s="15">
        <f>'Investment Analysis'!IP181</f>
        <v>4.2132396016403053</v>
      </c>
      <c r="DE181" s="48">
        <v>23217</v>
      </c>
      <c r="DF181" s="18">
        <f>'Investment Analysis'!IY181</f>
        <v>0.5057404164234286</v>
      </c>
      <c r="DG181" s="15">
        <f>'Investment Analysis'!IW181</f>
        <v>3.2399999999999998</v>
      </c>
      <c r="DH181" s="48">
        <v>22971</v>
      </c>
      <c r="DI181" s="18">
        <f t="shared" si="168"/>
        <v>2.5497280257139323</v>
      </c>
      <c r="DJ181" s="15">
        <f>'Investment Analysis'!JD181</f>
        <v>0.54874595469255683</v>
      </c>
      <c r="DK181" s="48">
        <v>24920.5</v>
      </c>
      <c r="DL181" s="18">
        <f t="shared" si="169"/>
        <v>9.5454745263528068E-2</v>
      </c>
      <c r="DM181" s="15">
        <f>'Investment Analysis'!JK181</f>
        <v>0.22552804347291555</v>
      </c>
      <c r="DN181" s="48">
        <v>1106.5</v>
      </c>
      <c r="DO181" s="18">
        <f t="shared" si="170"/>
        <v>1.840773124712379E-2</v>
      </c>
      <c r="DP181" s="15">
        <f>'Investment Analysis'!HU181</f>
        <v>2.0403846153846157</v>
      </c>
      <c r="DQ181" s="48">
        <v>1996</v>
      </c>
      <c r="DR181" s="18">
        <f t="shared" si="171"/>
        <v>-0.93264720769360554</v>
      </c>
      <c r="DS181" s="15">
        <f>'Investment Analysis'!JR181</f>
        <v>-6.2257465834317606E-2</v>
      </c>
      <c r="DT181" s="48">
        <v>21204</v>
      </c>
      <c r="DU181" s="18">
        <f t="shared" si="191"/>
        <v>7.131802371541502</v>
      </c>
      <c r="DV181" s="15">
        <f>'Investment Analysis'!JY181</f>
        <v>-5.5335968379446515E-2</v>
      </c>
      <c r="DW181" s="48">
        <v>15162</v>
      </c>
      <c r="DX181" s="18">
        <f t="shared" si="172"/>
        <v>0.11190965092402463</v>
      </c>
      <c r="DY181" s="15">
        <f>'Investment Analysis'!KF181</f>
        <v>0.11190965092402462</v>
      </c>
      <c r="DZ181" s="48">
        <v>6504</v>
      </c>
      <c r="EA181" s="18">
        <f t="shared" si="205"/>
        <v>-0.67496251874062974</v>
      </c>
      <c r="EB181" s="15">
        <f>'Investment Analysis'!KM181</f>
        <v>6.0630331753554501</v>
      </c>
      <c r="EC181" s="48">
        <v>10400</v>
      </c>
      <c r="ED181" s="18">
        <f>'Investment Analysis'!KV181</f>
        <v>0.8366336633663366</v>
      </c>
      <c r="EE181" s="15">
        <f>'Investment Analysis'!KT181</f>
        <v>-0.2919847328244275</v>
      </c>
      <c r="EF181" s="48">
        <v>22612.5</v>
      </c>
      <c r="EG181" s="18">
        <f t="shared" si="174"/>
        <v>-5.0453514739229023E-2</v>
      </c>
      <c r="EH181" s="15">
        <f>'Investment Analysis'!LH181</f>
        <v>0.40245604242255101</v>
      </c>
      <c r="EI181" s="48">
        <v>9928.75</v>
      </c>
      <c r="EJ181" s="18">
        <f>'Investment Analysis'!LQ181</f>
        <v>0.95345863700294098</v>
      </c>
      <c r="EK181" s="15">
        <f>'Investment Analysis'!LO181</f>
        <v>0.74605714285714286</v>
      </c>
      <c r="EL181" s="48">
        <v>33555</v>
      </c>
      <c r="EM181" s="18" t="e">
        <f t="shared" ref="EM181:EM212" si="206">IF(EL181&gt;0,(EL181-EM$4)/EM$4,0)</f>
        <v>#DIV/0!</v>
      </c>
      <c r="EN181" s="15">
        <f>'Investment Analysis'!LX181</f>
        <v>1.4172972972972973</v>
      </c>
      <c r="EO181" s="48">
        <v>17700</v>
      </c>
      <c r="EP181" s="68">
        <f t="shared" si="198"/>
        <v>4.1535580524344571</v>
      </c>
      <c r="EQ181" s="15">
        <f>'Investment Analysis'!MC181</f>
        <v>-0.29213483146067415</v>
      </c>
      <c r="ER181" s="48">
        <v>4450</v>
      </c>
      <c r="ES181" s="18">
        <f>'Investment Analysis'!LX181</f>
        <v>1.4172972972972973</v>
      </c>
      <c r="ET181" s="15">
        <f>'Investment Analysis'!LA181</f>
        <v>-0.3260113999721953</v>
      </c>
      <c r="EU181" s="48">
        <v>48080.5</v>
      </c>
      <c r="EV181" s="18">
        <f>'Investment Analysis'!ML181</f>
        <v>2.4865756005652373</v>
      </c>
      <c r="EW181" s="15">
        <f>'Investment Analysis'!MJ181</f>
        <v>8.9757412398921819</v>
      </c>
      <c r="EX181" s="48">
        <v>85170.75</v>
      </c>
      <c r="EY181" s="18">
        <f t="shared" si="175"/>
        <v>0.28856235107227957</v>
      </c>
      <c r="EZ181" s="15">
        <f>'Investment Analysis'!MQ181</f>
        <v>0.28824463860206506</v>
      </c>
      <c r="FA181" s="48">
        <v>13368</v>
      </c>
      <c r="FB181" s="18">
        <f t="shared" si="176"/>
        <v>-0.13081924577373211</v>
      </c>
      <c r="FC181" s="15">
        <f>'Investment Analysis'!MX181</f>
        <v>-0.19932918064206995</v>
      </c>
      <c r="FD181" s="48">
        <v>19336.8</v>
      </c>
      <c r="FE181" s="18">
        <f t="shared" si="177"/>
        <v>0.21831172267795701</v>
      </c>
      <c r="FF181" s="15">
        <f>'Investment Analysis'!NE181</f>
        <v>1.0391968701557541</v>
      </c>
      <c r="FG181" s="48">
        <v>18324</v>
      </c>
      <c r="FH181" s="18">
        <f t="shared" si="178"/>
        <v>0.70519262981574538</v>
      </c>
      <c r="FI181" s="15">
        <f>'Investment Analysis'!NL181</f>
        <v>-0.91925367209210007</v>
      </c>
      <c r="FJ181" s="48">
        <v>42399</v>
      </c>
      <c r="FK181" s="18">
        <f t="shared" si="179"/>
        <v>1.2260899697580643</v>
      </c>
      <c r="FL181" s="15">
        <f>'Investment Analysis'!NS181</f>
        <v>3.6156190476190471</v>
      </c>
      <c r="FM181" s="48">
        <v>3594.45</v>
      </c>
      <c r="FN181" s="18">
        <f t="shared" si="180"/>
        <v>-0.85836521752836081</v>
      </c>
      <c r="FO181" s="15">
        <f>'Investment Analysis'!NZ181</f>
        <v>0.36339326354119256</v>
      </c>
      <c r="FP181" s="48">
        <v>28000</v>
      </c>
      <c r="FQ181" s="18">
        <f t="shared" si="181"/>
        <v>0.49732620320855614</v>
      </c>
      <c r="FR181" s="15">
        <f>'Investment Analysis'!OG181</f>
        <v>-0.98759250232640572</v>
      </c>
      <c r="FS181" s="48">
        <v>65370</v>
      </c>
      <c r="FT181" s="18">
        <f t="shared" si="182"/>
        <v>1.5667756280001177</v>
      </c>
      <c r="FU181" s="15">
        <f>'Investment Analysis'!ON181</f>
        <v>4.1330977620730263</v>
      </c>
      <c r="FV181" s="48">
        <v>10400</v>
      </c>
      <c r="FW181" s="18">
        <f t="shared" si="183"/>
        <v>-0.32467532467532467</v>
      </c>
      <c r="FX181" s="15">
        <f>'Investment Analysis'!OU181</f>
        <v>-0.32467532467532467</v>
      </c>
      <c r="FY181" s="48">
        <v>18968.75</v>
      </c>
      <c r="FZ181" s="18">
        <f t="shared" si="184"/>
        <v>3.2453395019730574E-2</v>
      </c>
      <c r="GA181" s="15">
        <f>'Investment Analysis'!PB181</f>
        <v>3.6692307692307691</v>
      </c>
      <c r="GB181" s="48">
        <v>20303.25</v>
      </c>
      <c r="GC181" s="18">
        <f>'Investment Analysis'!PK181</f>
        <v>0.29445799263615924</v>
      </c>
      <c r="GD181" s="15">
        <f>'Investment Analysis'!PI181</f>
        <v>-0.22254451464675476</v>
      </c>
      <c r="GE181" s="48">
        <v>15696</v>
      </c>
      <c r="GF181" s="18">
        <f>'Investment Analysis'!PY181</f>
        <v>1.5497076023391814</v>
      </c>
      <c r="GG181" s="15">
        <f>'Investment Analysis'!PW181</f>
        <v>0.49999999999999989</v>
      </c>
      <c r="GH181" s="48">
        <v>22778.7</v>
      </c>
      <c r="GI181" s="18">
        <f>'Investment Analysis'!QF181</f>
        <v>0.59106081151559398</v>
      </c>
      <c r="GJ181" s="15">
        <f>'Investment Analysis'!QD181</f>
        <v>-9.5794184771332863E-2</v>
      </c>
      <c r="GK181" s="48">
        <v>32380</v>
      </c>
      <c r="GL181" s="18">
        <f>'Investment Analysis'!QM181</f>
        <v>0.37076923076923074</v>
      </c>
      <c r="GM181" s="15">
        <f>'Investment Analysis'!QK181</f>
        <v>-0.29003984063745014</v>
      </c>
      <c r="GN181" s="48">
        <v>12690</v>
      </c>
      <c r="GO181" s="18">
        <f>'Investment Analysis'!QT181</f>
        <v>0.22822299651567937</v>
      </c>
      <c r="GP181" s="15">
        <f>'Investment Analysis'!QR181</f>
        <v>-0.98281284282893289</v>
      </c>
      <c r="GQ181" s="48">
        <v>5753.55</v>
      </c>
      <c r="GR181" s="18">
        <f>'Investment Analysis'!RA181</f>
        <v>3.1467102574581102E-2</v>
      </c>
      <c r="GS181" s="15">
        <f>'Investment Analysis'!QY181</f>
        <v>-0.28498583569405095</v>
      </c>
      <c r="GT181" s="48">
        <v>20230</v>
      </c>
      <c r="GU181" s="18">
        <f>'Investment Analysis'!RH181</f>
        <v>0.92323232323232329</v>
      </c>
      <c r="GV181" s="15">
        <f>'Investment Analysis'!RF181</f>
        <v>2.8299848779434051E-2</v>
      </c>
      <c r="GW181" s="48">
        <v>12546</v>
      </c>
      <c r="GX181" s="18">
        <f>'Investment Analysis'!RO181</f>
        <v>0.27551850345668966</v>
      </c>
      <c r="GY181" s="15">
        <f>'Investment Analysis'!RM181</f>
        <v>0.16392986362371265</v>
      </c>
      <c r="GZ181" s="48">
        <v>3700</v>
      </c>
      <c r="HA181" s="18">
        <f>'Investment Analysis'!RV181</f>
        <v>-0.11228406909788867</v>
      </c>
      <c r="HB181" s="15">
        <f>'Investment Analysis'!RT181</f>
        <v>0.26366120218579231</v>
      </c>
      <c r="HC181" s="48">
        <v>32472</v>
      </c>
      <c r="HD181" s="18">
        <f>'Investment Analysis'!SC181</f>
        <v>1.1467671558905199</v>
      </c>
      <c r="HE181" s="15">
        <f>'Investment Analysis'!SA181</f>
        <v>0.22020141289643777</v>
      </c>
      <c r="HF181" s="48">
        <v>8250</v>
      </c>
      <c r="HG181" s="18">
        <f>'Investment Analysis'!SJ181</f>
        <v>8.1258191349934478E-2</v>
      </c>
      <c r="HH181" s="15">
        <f>'Investment Analysis'!SH181</f>
        <v>0.32</v>
      </c>
      <c r="HI181" s="48">
        <v>8360</v>
      </c>
      <c r="HJ181" s="18">
        <f>'Investment Analysis'!SM181</f>
        <v>0.14207650273224032</v>
      </c>
      <c r="HK181" s="15">
        <f>'Investment Analysis'!SK181</f>
        <v>0</v>
      </c>
      <c r="HL181" s="48">
        <v>12112.5</v>
      </c>
      <c r="HM181" s="18">
        <f>'Investment Analysis'!SP181</f>
        <v>0</v>
      </c>
      <c r="HN181" s="15">
        <f>'Investment Analysis'!SN181</f>
        <v>0.14023632442166589</v>
      </c>
      <c r="HO181" s="48">
        <v>16103.25</v>
      </c>
      <c r="HP181" s="18">
        <f>'Investment Analysis'!TE181</f>
        <v>3.0480769230769229</v>
      </c>
      <c r="HQ181" s="15">
        <f>'Investment Analysis'!TC181</f>
        <v>0.56428040624225917</v>
      </c>
      <c r="HR181" s="48">
        <v>6597</v>
      </c>
      <c r="HS181" s="18">
        <f>'Investment Analysis'!TL181</f>
        <v>0.3008849557522123</v>
      </c>
      <c r="HT181" s="15">
        <f>'Investment Analysis'!TJ181</f>
        <v>2.2727272727272748E-3</v>
      </c>
      <c r="HU181" s="48">
        <v>18968</v>
      </c>
      <c r="HV181" s="18">
        <f>'Investment Analysis'!TS181</f>
        <v>2.1196638655462188</v>
      </c>
      <c r="HW181" s="15">
        <f>'Investment Analysis'!TQ181</f>
        <v>0.35278727234299967</v>
      </c>
      <c r="HX181" s="48"/>
      <c r="HY181" s="18">
        <f>'Investment Analysis'!TZ181</f>
        <v>1.1461988304093567</v>
      </c>
      <c r="HZ181" s="15">
        <f>'Investment Analysis'!TX181</f>
        <v>-0.16780045351473927</v>
      </c>
      <c r="IA181" s="48"/>
      <c r="IB181" s="18">
        <f>'Investment Analysis'!UG181</f>
        <v>0</v>
      </c>
      <c r="IC181" s="15">
        <f>'Investment Analysis'!UE181</f>
        <v>0</v>
      </c>
      <c r="ID181" s="48"/>
      <c r="IE181" s="18">
        <f>'Investment Analysis'!UN181</f>
        <v>0</v>
      </c>
      <c r="IF181" s="15">
        <f>'Investment Analysis'!UL181</f>
        <v>0</v>
      </c>
      <c r="IG181" s="48"/>
      <c r="IH181" s="18">
        <f>'Investment Analysis'!UU181</f>
        <v>0</v>
      </c>
      <c r="II181" s="15">
        <f>'Investment Analysis'!US181</f>
        <v>0</v>
      </c>
      <c r="IJ181" s="48"/>
      <c r="IK181" s="18">
        <f>'Investment Analysis'!VB181</f>
        <v>0</v>
      </c>
      <c r="IL181" s="15">
        <f>'Investment Analysis'!UZ181</f>
        <v>0</v>
      </c>
      <c r="IM181" s="48"/>
      <c r="IN181" s="18">
        <f>'Investment Analysis'!VI181</f>
        <v>0</v>
      </c>
      <c r="IO181" s="15">
        <f>'Investment Analysis'!VG181</f>
        <v>0</v>
      </c>
      <c r="IP181" s="18"/>
      <c r="IQ181" s="18"/>
      <c r="IR181" s="18"/>
      <c r="IS181" s="108">
        <f t="shared" si="188"/>
        <v>6390.0200000000186</v>
      </c>
      <c r="IT181" s="48">
        <f t="shared" si="189"/>
        <v>1237801.7400000002</v>
      </c>
      <c r="IU181" s="101">
        <f t="shared" si="185"/>
        <v>0</v>
      </c>
      <c r="IW181" s="15">
        <f t="shared" si="186"/>
        <v>0.19305118923605272</v>
      </c>
      <c r="IX181" s="113">
        <f t="shared" si="187"/>
        <v>200292.41000000027</v>
      </c>
      <c r="IY181" s="21">
        <f t="shared" ref="IY181:IY199" si="207">IF(IT181&gt;0,(IT181+IV$11+IV$33+IV$52+IV$73+IV$93+IV$113+IV$133+IV$159+IV$176-IT$8)/IT$8,0)</f>
        <v>0.50662235839702841</v>
      </c>
      <c r="IZ181" s="173">
        <f t="shared" ref="IZ181:IZ199" si="208">IF(IT181&gt;0,IT181+IV$11+IV$33+IV$52+IV$73+IV$93+IV$113+IV$133+IV$159+IV$176-IT$8,0)</f>
        <v>418648.85000000021</v>
      </c>
    </row>
    <row r="182" spans="1:260" x14ac:dyDescent="0.2">
      <c r="A182" s="3">
        <f>'Investment Analysis'!A182</f>
        <v>45910</v>
      </c>
      <c r="B182" s="4">
        <f>'Investment Analysis'!B182</f>
        <v>45910</v>
      </c>
      <c r="C182" s="27">
        <f>'Investment Analysis'!C182</f>
        <v>45490.92</v>
      </c>
      <c r="D182" s="14">
        <f>'Investment Analysis'!D182</f>
        <v>-220.7300000000032</v>
      </c>
      <c r="E182" s="15">
        <f>'Investment Analysis'!E182</f>
        <v>-4.8287471574533667E-3</v>
      </c>
      <c r="F182" s="13">
        <f>'Investment Analysis'!G182</f>
        <v>6532.04</v>
      </c>
      <c r="G182" s="14">
        <f>'Investment Analysis'!H182</f>
        <v>19.380000000000109</v>
      </c>
      <c r="H182" s="15">
        <f>'Investment Analysis'!I182</f>
        <v>2.9757426305073672E-3</v>
      </c>
      <c r="I182" s="13">
        <f>'Investment Analysis'!K182</f>
        <v>21886.06</v>
      </c>
      <c r="J182" s="14">
        <f>'Investment Analysis'!L182</f>
        <v>7.5500000000029104</v>
      </c>
      <c r="K182" s="15">
        <f>'Investment Analysis'!M182</f>
        <v>3.4508748539104859E-4</v>
      </c>
      <c r="L182" s="41">
        <f>'Investment Analysis'!T182</f>
        <v>274.36489292044274</v>
      </c>
      <c r="M182" s="21">
        <f>'Investment Analysis'!V182</f>
        <v>-1.0979498027744305E-3</v>
      </c>
      <c r="N182" s="21">
        <f>'Investment Analysis'!W182</f>
        <v>6.0472263761347823E-2</v>
      </c>
      <c r="P182" s="48">
        <f>'Investment Analysis'!Y182</f>
        <v>50401.75</v>
      </c>
      <c r="Q182" s="18"/>
      <c r="R182" s="83"/>
      <c r="S182" s="48">
        <v>4807.58</v>
      </c>
      <c r="T182" s="18">
        <f>'Investment Analysis'!AH182</f>
        <v>0.1344367654179689</v>
      </c>
      <c r="U182" s="15">
        <f>'Investment Analysis'!AF182</f>
        <v>0.56405899132123549</v>
      </c>
      <c r="V182" s="48">
        <v>7544.73</v>
      </c>
      <c r="W182" s="18">
        <f>'Investment Analysis'!AO182</f>
        <v>0.16737993342843555</v>
      </c>
      <c r="X182" s="15">
        <f>'Investment Analysis'!AM182</f>
        <v>0.31989247311827951</v>
      </c>
      <c r="Y182" s="48">
        <v>10297.709999999999</v>
      </c>
      <c r="Z182" s="18">
        <f t="shared" si="161"/>
        <v>3.2248396150761742E-2</v>
      </c>
      <c r="AA182" s="15">
        <f>'Investment Analysis'!GM182</f>
        <v>0.11058201058201059</v>
      </c>
      <c r="AB182" s="48">
        <v>2789.64</v>
      </c>
      <c r="AC182" s="18">
        <f t="shared" si="192"/>
        <v>4.929267743146827</v>
      </c>
      <c r="AD182" s="15">
        <f>'Investment Analysis'!AT182</f>
        <v>0.40764331210191079</v>
      </c>
      <c r="AE182" s="48">
        <v>11882.42</v>
      </c>
      <c r="AF182" s="18">
        <f>'Investment Analysis'!BC182</f>
        <v>0.11357069396150643</v>
      </c>
      <c r="AG182" s="15">
        <f>'Investment Analysis'!BA182</f>
        <v>0.69560029828486203</v>
      </c>
      <c r="AH182" s="48"/>
      <c r="AI182" s="18">
        <f t="shared" si="193"/>
        <v>0</v>
      </c>
      <c r="AJ182" s="15">
        <f>'Investment Analysis'!BH182</f>
        <v>0</v>
      </c>
      <c r="AK182" s="48">
        <v>5383.77</v>
      </c>
      <c r="AL182" s="18">
        <f t="shared" si="194"/>
        <v>2.2190720041590852</v>
      </c>
      <c r="AM182" s="15">
        <f>'Investment Analysis'!BO182</f>
        <v>0.30026945099360036</v>
      </c>
      <c r="AN182" s="48">
        <v>6161.13</v>
      </c>
      <c r="AO182" s="18">
        <f t="shared" si="154"/>
        <v>6.7933469827586217</v>
      </c>
      <c r="AP182" s="15">
        <f>'Investment Analysis'!BV182</f>
        <v>0.23134728931830395</v>
      </c>
      <c r="AQ182" s="48">
        <v>5262.67</v>
      </c>
      <c r="AR182" s="18">
        <f t="shared" si="155"/>
        <v>2.8525339999999995</v>
      </c>
      <c r="AS182" s="15">
        <f>'Investment Analysis'!CC182</f>
        <v>0</v>
      </c>
      <c r="AT182" s="48">
        <v>4905.22</v>
      </c>
      <c r="AU182" s="18">
        <f>'Investment Analysis'!CL182</f>
        <v>-0.12485448195576249</v>
      </c>
      <c r="AV182" s="15">
        <f>'Investment Analysis'!CJ182</f>
        <v>-5.2927555408534615E-3</v>
      </c>
      <c r="AW182" s="48">
        <v>18726.75</v>
      </c>
      <c r="AX182" s="18">
        <f t="shared" si="195"/>
        <v>7.7105960609052643E-2</v>
      </c>
      <c r="AY182" s="15">
        <f>'Investment Analysis'!CQ182</f>
        <v>0.12316528398213156</v>
      </c>
      <c r="AZ182" s="48">
        <v>16786.03</v>
      </c>
      <c r="BA182" s="18">
        <f>'Investment Analysis'!CZ182</f>
        <v>7.8057939914163002E-2</v>
      </c>
      <c r="BB182" s="15">
        <f>'Investment Analysis'!CX182</f>
        <v>0.25007776049766717</v>
      </c>
      <c r="BC182" s="48">
        <v>9911.27</v>
      </c>
      <c r="BD182" s="18">
        <f t="shared" si="196"/>
        <v>2.9748301961955983</v>
      </c>
      <c r="BE182" s="15">
        <f>'Investment Analysis'!DE182</f>
        <v>-6.858710562414363E-3</v>
      </c>
      <c r="BF182" s="48">
        <v>4663.8599999999997</v>
      </c>
      <c r="BG182" s="18">
        <f>'Investment Analysis'!DN182</f>
        <v>0.20161290322580647</v>
      </c>
      <c r="BH182" s="15">
        <f>'Investment Analysis'!DL182</f>
        <v>0.14745186862967152</v>
      </c>
      <c r="BI182" s="48">
        <v>18971.05</v>
      </c>
      <c r="BJ182" s="18">
        <f>'Investment Analysis'!EB182</f>
        <v>0.19898416492381249</v>
      </c>
      <c r="BK182" s="15">
        <f>'Investment Analysis'!DZ182</f>
        <v>1.1414087513340452</v>
      </c>
      <c r="BL182" s="48">
        <v>17981.8</v>
      </c>
      <c r="BM182" s="18">
        <f>'Investment Analysis'!EI182</f>
        <v>0.11361171366594353</v>
      </c>
      <c r="BN182" s="15">
        <f>'Investment Analysis'!EG182</f>
        <v>0.95292439372325244</v>
      </c>
      <c r="BO182" s="48">
        <v>10751.44</v>
      </c>
      <c r="BP182" s="18">
        <f>'Investment Analysis'!DU182</f>
        <v>0.19091386554621859</v>
      </c>
      <c r="BQ182" s="15">
        <f>'Investment Analysis'!DS182</f>
        <v>0</v>
      </c>
      <c r="BR182" s="48">
        <v>12827.65</v>
      </c>
      <c r="BS182" s="18">
        <f>'Investment Analysis'!EP182</f>
        <v>0.27151841868823012</v>
      </c>
      <c r="BT182" s="15">
        <f>'Investment Analysis'!EN182</f>
        <v>1.1927486829872946</v>
      </c>
      <c r="BU182" s="48">
        <v>14716.95</v>
      </c>
      <c r="BV182" s="18">
        <f t="shared" si="197"/>
        <v>0.52893727284964331</v>
      </c>
      <c r="BW182" s="15">
        <f>'Investment Analysis'!EU182</f>
        <v>0.19249498710971089</v>
      </c>
      <c r="BX182" s="48">
        <v>26173.88</v>
      </c>
      <c r="BY182" s="18">
        <f t="shared" si="203"/>
        <v>-0.44130599999999998</v>
      </c>
      <c r="BZ182" s="15">
        <f>'Investment Analysis'!FB182</f>
        <v>0</v>
      </c>
      <c r="CA182" s="48">
        <v>21824.81</v>
      </c>
      <c r="CB182" s="18">
        <f t="shared" si="199"/>
        <v>-5.9275431034482705E-2</v>
      </c>
      <c r="CC182" s="15">
        <f>'Investment Analysis'!FI182</f>
        <v>4.0961408259986488E-2</v>
      </c>
      <c r="CD182" s="48">
        <v>9743.33</v>
      </c>
      <c r="CE182" s="18">
        <f>'Investment Analysis'!FR182</f>
        <v>9.3966751073433857E-2</v>
      </c>
      <c r="CF182" s="15">
        <f>'Investment Analysis'!FP182</f>
        <v>0.70906432748538006</v>
      </c>
      <c r="CG182" s="48">
        <v>4828.9399999999996</v>
      </c>
      <c r="CH182" s="18">
        <f>'Investment Analysis'!FR182</f>
        <v>9.3966751073433857E-2</v>
      </c>
      <c r="CI182" s="15">
        <f>'Investment Analysis'!FW182</f>
        <v>4.7143019425196019E-2</v>
      </c>
      <c r="CJ182" s="48"/>
      <c r="CK182" s="18">
        <f t="shared" si="204"/>
        <v>0</v>
      </c>
      <c r="CL182" s="15">
        <f>'Investment Analysis'!GD182</f>
        <v>0</v>
      </c>
      <c r="CM182" s="48">
        <v>38215.699999999997</v>
      </c>
      <c r="CN182" s="18">
        <f t="shared" si="162"/>
        <v>0.53169138276553096</v>
      </c>
      <c r="CO182" s="15">
        <f>'Investment Analysis'!GT182</f>
        <v>-9.5412844036697822E-3</v>
      </c>
      <c r="CP182" s="48">
        <v>22606.35</v>
      </c>
      <c r="CQ182" s="18">
        <f t="shared" si="163"/>
        <v>5.0661591444625668E-2</v>
      </c>
      <c r="CR182" s="15">
        <f>'Investment Analysis'!HG182</f>
        <v>0.9537666423234652</v>
      </c>
      <c r="CS182" s="48">
        <v>4570</v>
      </c>
      <c r="CT182" s="18">
        <f t="shared" si="164"/>
        <v>-0.79776613445675648</v>
      </c>
      <c r="CU182" s="15">
        <f>'Investment Analysis'!HN182</f>
        <v>25.475806451612904</v>
      </c>
      <c r="CV182" s="48">
        <v>31032.75</v>
      </c>
      <c r="CW182" s="18">
        <f t="shared" si="165"/>
        <v>7.7208115660308593E-2</v>
      </c>
      <c r="CX182" s="15">
        <f>'Investment Analysis'!IB182</f>
        <v>0.67450424929178476</v>
      </c>
      <c r="CY182" s="48">
        <v>25869.9</v>
      </c>
      <c r="CZ182" s="18">
        <f t="shared" si="166"/>
        <v>0.44645792563600789</v>
      </c>
      <c r="DA182" s="15">
        <f>'Investment Analysis'!II182</f>
        <v>1.1118285714285714</v>
      </c>
      <c r="DB182" s="48">
        <v>6798.25</v>
      </c>
      <c r="DC182" s="18">
        <f t="shared" si="167"/>
        <v>0.20595148343607256</v>
      </c>
      <c r="DD182" s="15">
        <f>'Investment Analysis'!IP182</f>
        <v>4.3071665690294854</v>
      </c>
      <c r="DE182" s="48">
        <v>23841</v>
      </c>
      <c r="DF182" s="18">
        <f>'Investment Analysis'!IY182</f>
        <v>0.54640980735551659</v>
      </c>
      <c r="DG182" s="15">
        <f>'Investment Analysis'!IW182</f>
        <v>3.3545205479452056</v>
      </c>
      <c r="DH182" s="48">
        <v>22559.4</v>
      </c>
      <c r="DI182" s="18">
        <f t="shared" si="168"/>
        <v>2.4861231301767837</v>
      </c>
      <c r="DJ182" s="15">
        <f>'Investment Analysis'!JD182</f>
        <v>0.52099514563106808</v>
      </c>
      <c r="DK182" s="48">
        <v>25018.5</v>
      </c>
      <c r="DL182" s="18">
        <f t="shared" si="169"/>
        <v>9.9762626928656201E-2</v>
      </c>
      <c r="DM182" s="15">
        <f>'Investment Analysis'!JK182</f>
        <v>0.23034743908136421</v>
      </c>
      <c r="DN182" s="48">
        <v>1125</v>
      </c>
      <c r="DO182" s="18">
        <f t="shared" si="170"/>
        <v>3.5434882650713297E-2</v>
      </c>
      <c r="DP182" s="15">
        <f>'Investment Analysis'!HU182</f>
        <v>2.0917582417582423</v>
      </c>
      <c r="DQ182" s="48">
        <v>1987</v>
      </c>
      <c r="DR182" s="18">
        <f t="shared" si="171"/>
        <v>-0.93295090264889491</v>
      </c>
      <c r="DS182" s="15">
        <f>'Investment Analysis'!JR182</f>
        <v>-5.1796861818795344E-2</v>
      </c>
      <c r="DT182" s="48">
        <v>20586</v>
      </c>
      <c r="DU182" s="18">
        <f t="shared" ref="DU182:DU213" si="209">IF(DT182&gt;0,(DT182-630.54-DU$5)/DU$5,0)</f>
        <v>6.8875335968379447</v>
      </c>
      <c r="DV182" s="15">
        <f>'Investment Analysis'!JY182</f>
        <v>-3.1620553359683647E-2</v>
      </c>
      <c r="DW182" s="48">
        <v>16303</v>
      </c>
      <c r="DX182" s="18">
        <f t="shared" si="172"/>
        <v>0.19558521560574949</v>
      </c>
      <c r="DY182" s="15">
        <f>'Investment Analysis'!KF182</f>
        <v>0.19558521560574943</v>
      </c>
      <c r="DZ182" s="48">
        <v>6624</v>
      </c>
      <c r="EA182" s="18">
        <f t="shared" si="205"/>
        <v>-0.66896551724137931</v>
      </c>
      <c r="EB182" s="15">
        <f>'Investment Analysis'!KM182</f>
        <v>6.7706161137440759</v>
      </c>
      <c r="EC182" s="48">
        <v>10790</v>
      </c>
      <c r="ED182" s="18">
        <f>'Investment Analysis'!KV182</f>
        <v>0.84158415841584167</v>
      </c>
      <c r="EE182" s="15">
        <f>'Investment Analysis'!KT182</f>
        <v>-0.29007633587786258</v>
      </c>
      <c r="EF182" s="48">
        <v>23026.5</v>
      </c>
      <c r="EG182" s="18">
        <f t="shared" si="174"/>
        <v>-3.3068783068783067E-2</v>
      </c>
      <c r="EH182" s="15">
        <f>'Investment Analysis'!LH182</f>
        <v>0.42757465810773099</v>
      </c>
      <c r="EI182" s="48">
        <v>9933.2999999999993</v>
      </c>
      <c r="EJ182" s="18">
        <f>'Investment Analysis'!LQ182</f>
        <v>0.95435366321442283</v>
      </c>
      <c r="EK182" s="15">
        <f>'Investment Analysis'!LO182</f>
        <v>0.74685714285714278</v>
      </c>
      <c r="EL182" s="48">
        <v>34410</v>
      </c>
      <c r="EM182" s="18" t="e">
        <f t="shared" si="206"/>
        <v>#DIV/0!</v>
      </c>
      <c r="EN182" s="15">
        <f>'Investment Analysis'!LX182</f>
        <v>1.4789189189189189</v>
      </c>
      <c r="EO182" s="48">
        <v>18120</v>
      </c>
      <c r="EP182" s="68">
        <f t="shared" si="198"/>
        <v>4.2794007490636705</v>
      </c>
      <c r="EQ182" s="15">
        <f>'Investment Analysis'!MC182</f>
        <v>-0.26921348314606736</v>
      </c>
      <c r="ER182" s="48">
        <v>4395</v>
      </c>
      <c r="ES182" s="18">
        <f>'Investment Analysis'!LX182</f>
        <v>1.4789189189189189</v>
      </c>
      <c r="ET182" s="15">
        <f>'Investment Analysis'!LA182</f>
        <v>-0.32031141387460038</v>
      </c>
      <c r="EU182" s="48">
        <v>47937.5</v>
      </c>
      <c r="EV182" s="18">
        <f>'Investment Analysis'!ML182</f>
        <v>2.4752708431464905</v>
      </c>
      <c r="EW182" s="15">
        <f>'Investment Analysis'!MJ182</f>
        <v>8.9433962264150946</v>
      </c>
      <c r="EX182" s="48">
        <v>87218.25</v>
      </c>
      <c r="EY182" s="18">
        <f t="shared" si="175"/>
        <v>0.31953931691818904</v>
      </c>
      <c r="EZ182" s="15">
        <f>'Investment Analysis'!MQ182</f>
        <v>0.31953931691818893</v>
      </c>
      <c r="FA182" s="48">
        <v>13800</v>
      </c>
      <c r="FB182" s="18">
        <f t="shared" si="176"/>
        <v>-0.10273081924577374</v>
      </c>
      <c r="FC182" s="15">
        <f>'Investment Analysis'!MX182</f>
        <v>-0.17345471969333975</v>
      </c>
      <c r="FD182" s="48">
        <v>19838.7</v>
      </c>
      <c r="FE182" s="18">
        <f t="shared" si="177"/>
        <v>0.2499338449325218</v>
      </c>
      <c r="FF182" s="15">
        <f>'Investment Analysis'!NE182</f>
        <v>1.0921975345094856</v>
      </c>
      <c r="FG182" s="48">
        <v>19746</v>
      </c>
      <c r="FH182" s="18">
        <f t="shared" si="178"/>
        <v>0.83752093802345062</v>
      </c>
      <c r="FI182" s="15">
        <f>'Investment Analysis'!NL182</f>
        <v>-0.9129813418023025</v>
      </c>
      <c r="FJ182" s="48">
        <v>45049.2</v>
      </c>
      <c r="FK182" s="18">
        <f t="shared" si="179"/>
        <v>1.3652343749999996</v>
      </c>
      <c r="FL182" s="15">
        <f>'Investment Analysis'!NS182</f>
        <v>3.9033142857142855</v>
      </c>
      <c r="FM182" s="48">
        <v>3587.55</v>
      </c>
      <c r="FN182" s="18">
        <f t="shared" si="180"/>
        <v>-0.85863710335207644</v>
      </c>
      <c r="FO182" s="15">
        <f>'Investment Analysis'!NZ182</f>
        <v>0.36077605826126535</v>
      </c>
      <c r="FP182" s="48">
        <v>28500</v>
      </c>
      <c r="FQ182" s="18">
        <f t="shared" si="181"/>
        <v>0.52406417112299464</v>
      </c>
      <c r="FR182" s="15">
        <f>'Investment Analysis'!OG182</f>
        <v>-0.98737093986794877</v>
      </c>
      <c r="FS182" s="48">
        <v>65790</v>
      </c>
      <c r="FT182" s="18">
        <f t="shared" si="182"/>
        <v>1.5832670730629914</v>
      </c>
      <c r="FU182" s="15">
        <f>'Investment Analysis'!ON182</f>
        <v>4.1660777385159014</v>
      </c>
      <c r="FV182" s="48">
        <v>10240</v>
      </c>
      <c r="FW182" s="18">
        <f t="shared" si="183"/>
        <v>-0.33506493506493507</v>
      </c>
      <c r="FX182" s="15">
        <f>'Investment Analysis'!OU182</f>
        <v>-0.33506493506493507</v>
      </c>
      <c r="FY182" s="48">
        <v>19375</v>
      </c>
      <c r="FZ182" s="18">
        <f t="shared" si="184"/>
        <v>5.4565246972377197E-2</v>
      </c>
      <c r="GA182" s="15">
        <f>'Investment Analysis'!PB182</f>
        <v>3.7692307692307692</v>
      </c>
      <c r="GB182" s="48">
        <v>20673</v>
      </c>
      <c r="GC182" s="18">
        <f>'Investment Analysis'!PK182</f>
        <v>0.31803184622005448</v>
      </c>
      <c r="GD182" s="15">
        <f>'Investment Analysis'!PI182</f>
        <v>-0.20838598506605402</v>
      </c>
      <c r="GE182" s="48">
        <v>15156</v>
      </c>
      <c r="GF182" s="18">
        <f>'Investment Analysis'!PY182</f>
        <v>1.4619883040935675</v>
      </c>
      <c r="GG182" s="15">
        <f>'Investment Analysis'!PW182</f>
        <v>0.44839449541284404</v>
      </c>
      <c r="GH182" s="48">
        <v>22868.3</v>
      </c>
      <c r="GI182" s="18">
        <f>'Investment Analysis'!QF182</f>
        <v>0.55231042036090527</v>
      </c>
      <c r="GJ182" s="15">
        <f>'Investment Analysis'!QD182</f>
        <v>-0.1178161771243961</v>
      </c>
      <c r="GK182" s="48">
        <v>32940</v>
      </c>
      <c r="GL182" s="18">
        <f>'Investment Analysis'!QM182</f>
        <v>0.34615384615384609</v>
      </c>
      <c r="GM182" s="15">
        <f>'Investment Analysis'!QK182</f>
        <v>-0.3027888446215139</v>
      </c>
      <c r="GN182" s="48">
        <v>12483</v>
      </c>
      <c r="GO182" s="18">
        <f>'Investment Analysis'!QT182</f>
        <v>0.20818815331010443</v>
      </c>
      <c r="GP182" s="15">
        <f>'Investment Analysis'!QR182</f>
        <v>-0.98309320071186523</v>
      </c>
      <c r="GQ182" s="48">
        <v>5799.75</v>
      </c>
      <c r="GR182" s="18">
        <f>'Investment Analysis'!RA182</f>
        <v>1.3485901103391875E-2</v>
      </c>
      <c r="GS182" s="15">
        <f>'Investment Analysis'!QY182</f>
        <v>-0.29745042492917845</v>
      </c>
      <c r="GT182" s="48">
        <v>21007.75</v>
      </c>
      <c r="GU182" s="18">
        <f>'Investment Analysis'!RH182</f>
        <v>0.99717171717171715</v>
      </c>
      <c r="GV182" s="15">
        <f>'Investment Analysis'!RF182</f>
        <v>6.7833225318643345E-2</v>
      </c>
      <c r="GW182" s="48">
        <v>13022</v>
      </c>
      <c r="GX182" s="18">
        <f>'Investment Analysis'!RO182</f>
        <v>0.32391215941439611</v>
      </c>
      <c r="GY182" s="15">
        <f>'Investment Analysis'!RM182</f>
        <v>0.20808980424900261</v>
      </c>
      <c r="GZ182" s="48">
        <v>3704</v>
      </c>
      <c r="HA182" s="18">
        <f>'Investment Analysis'!RV182</f>
        <v>-0.11132437619961613</v>
      </c>
      <c r="HB182" s="15">
        <f>'Investment Analysis'!RT182</f>
        <v>0.26502732240437149</v>
      </c>
      <c r="HC182" s="48">
        <v>33348</v>
      </c>
      <c r="HD182" s="18">
        <f>'Investment Analysis'!SC182</f>
        <v>1.2046806822689411</v>
      </c>
      <c r="HE182" s="15">
        <f>'Investment Analysis'!SA182</f>
        <v>0.25311889373215096</v>
      </c>
      <c r="HF182" s="48">
        <v>8095</v>
      </c>
      <c r="HG182" s="18">
        <f>'Investment Analysis'!SJ182</f>
        <v>6.0943643512450948E-2</v>
      </c>
      <c r="HH182" s="15">
        <f>'Investment Analysis'!SH182</f>
        <v>0.29520000000000013</v>
      </c>
      <c r="HI182" s="48">
        <v>8120</v>
      </c>
      <c r="HJ182" s="18">
        <f>'Investment Analysis'!SM182</f>
        <v>-2.8708133971291894E-2</v>
      </c>
      <c r="HK182" s="15">
        <f>'Investment Analysis'!SK182</f>
        <v>0</v>
      </c>
      <c r="HL182" s="48">
        <v>12030</v>
      </c>
      <c r="HM182" s="18">
        <f>'Investment Analysis'!SP182</f>
        <v>0</v>
      </c>
      <c r="HN182" s="15">
        <f>'Investment Analysis'!SN182</f>
        <v>-2.7610184168517463E-2</v>
      </c>
      <c r="HO182" s="48">
        <v>15922.2</v>
      </c>
      <c r="HP182" s="18">
        <f>'Investment Analysis'!TE182</f>
        <v>3.0025641025641026</v>
      </c>
      <c r="HQ182" s="15">
        <f>'Investment Analysis'!TC182</f>
        <v>0.54669308892742141</v>
      </c>
      <c r="HR182" s="48">
        <v>6495</v>
      </c>
      <c r="HS182" s="18">
        <f>'Investment Analysis'!TL182</f>
        <v>0.29498525073746307</v>
      </c>
      <c r="HT182" s="15">
        <f>'Investment Analysis'!TJ182</f>
        <v>-2.2727272727272748E-3</v>
      </c>
      <c r="HU182" s="48">
        <v>19016</v>
      </c>
      <c r="HV182" s="18">
        <f>'Investment Analysis'!TS182</f>
        <v>2.0134453781512609</v>
      </c>
      <c r="HW182" s="15">
        <f>'Investment Analysis'!TQ182</f>
        <v>0.30672749666576798</v>
      </c>
      <c r="HX182" s="48"/>
      <c r="HY182" s="18">
        <f>'Investment Analysis'!TZ182</f>
        <v>1.192982456140351</v>
      </c>
      <c r="HZ182" s="15">
        <f>'Investment Analysis'!TX182</f>
        <v>-0.14965986394557826</v>
      </c>
      <c r="IA182" s="48"/>
      <c r="IB182" s="18">
        <f>'Investment Analysis'!UG182</f>
        <v>0</v>
      </c>
      <c r="IC182" s="15">
        <f>'Investment Analysis'!UE182</f>
        <v>0</v>
      </c>
      <c r="ID182" s="48"/>
      <c r="IE182" s="18">
        <f>'Investment Analysis'!UN182</f>
        <v>0</v>
      </c>
      <c r="IF182" s="15">
        <f>'Investment Analysis'!UL182</f>
        <v>0</v>
      </c>
      <c r="IG182" s="48"/>
      <c r="IH182" s="18">
        <f>'Investment Analysis'!UU182</f>
        <v>0</v>
      </c>
      <c r="II182" s="15">
        <f>'Investment Analysis'!US182</f>
        <v>0</v>
      </c>
      <c r="IJ182" s="48"/>
      <c r="IK182" s="18">
        <f>'Investment Analysis'!VB182</f>
        <v>0</v>
      </c>
      <c r="IL182" s="15">
        <f>'Investment Analysis'!UZ182</f>
        <v>0</v>
      </c>
      <c r="IM182" s="48"/>
      <c r="IN182" s="18">
        <f>'Investment Analysis'!VI182</f>
        <v>0</v>
      </c>
      <c r="IO182" s="15">
        <f>'Investment Analysis'!VG182</f>
        <v>0</v>
      </c>
      <c r="IP182" s="18"/>
      <c r="IQ182" s="18"/>
      <c r="IR182" s="18"/>
      <c r="IS182" s="108">
        <f t="shared" si="188"/>
        <v>19116.489999999292</v>
      </c>
      <c r="IT182" s="48">
        <f t="shared" si="189"/>
        <v>1256918.2299999995</v>
      </c>
      <c r="IU182" s="101">
        <f t="shared" si="185"/>
        <v>0</v>
      </c>
      <c r="IV182" s="101"/>
      <c r="IW182" s="15">
        <f t="shared" si="186"/>
        <v>0.21147655607106644</v>
      </c>
      <c r="IX182" s="113">
        <f t="shared" si="187"/>
        <v>219408.89999999956</v>
      </c>
      <c r="IY182" s="21">
        <f t="shared" si="207"/>
        <v>0.52975592546181993</v>
      </c>
      <c r="IZ182" s="173">
        <f t="shared" si="208"/>
        <v>437765.3399999995</v>
      </c>
    </row>
    <row r="183" spans="1:260" x14ac:dyDescent="0.2">
      <c r="A183" s="3">
        <f>'Investment Analysis'!A183</f>
        <v>45911</v>
      </c>
      <c r="B183" s="4">
        <f>'Investment Analysis'!B183</f>
        <v>45911</v>
      </c>
      <c r="C183" s="27">
        <f>'Investment Analysis'!C183</f>
        <v>46107.79</v>
      </c>
      <c r="D183" s="14">
        <f>'Investment Analysis'!D183</f>
        <v>616.87000000000262</v>
      </c>
      <c r="E183" s="15">
        <f>'Investment Analysis'!E183</f>
        <v>1.356028851471904E-2</v>
      </c>
      <c r="F183" s="13">
        <f>'Investment Analysis'!G183</f>
        <v>6587.46</v>
      </c>
      <c r="G183" s="14">
        <f>'Investment Analysis'!H183</f>
        <v>55.420000000000073</v>
      </c>
      <c r="H183" s="15">
        <f>'Investment Analysis'!I183</f>
        <v>8.4843326127825424E-3</v>
      </c>
      <c r="I183" s="13">
        <f>'Investment Analysis'!K183</f>
        <v>22043.07</v>
      </c>
      <c r="J183" s="14">
        <f>'Investment Analysis'!L183</f>
        <v>157.0099999999984</v>
      </c>
      <c r="K183" s="15">
        <f>'Investment Analysis'!M183</f>
        <v>7.1739728393323604E-3</v>
      </c>
      <c r="L183" s="41">
        <f>'Investment Analysis'!T183</f>
        <v>275.88074309721418</v>
      </c>
      <c r="M183" s="21">
        <f>'Investment Analysis'!V183</f>
        <v>5.5249422061115746E-3</v>
      </c>
      <c r="N183" s="21">
        <f>'Investment Analysis'!W183</f>
        <v>6.6331311729813588E-2</v>
      </c>
      <c r="P183" s="48">
        <f>'Investment Analysis'!Y183</f>
        <v>50443.25</v>
      </c>
      <c r="Q183" s="18"/>
      <c r="R183" s="83"/>
      <c r="S183" s="48">
        <v>4813.3599999999997</v>
      </c>
      <c r="T183" s="18">
        <f>'Investment Analysis'!AH183</f>
        <v>0.13580138222476557</v>
      </c>
      <c r="U183" s="15">
        <f>'Investment Analysis'!AF183</f>
        <v>0.56594040177216709</v>
      </c>
      <c r="V183" s="48">
        <v>7572.38</v>
      </c>
      <c r="W183" s="18">
        <f>'Investment Analysis'!AO183</f>
        <v>0.17165953399904893</v>
      </c>
      <c r="X183" s="15">
        <f>'Investment Analysis'!AM183</f>
        <v>0.32473118279569885</v>
      </c>
      <c r="Y183" s="48">
        <v>10489.04</v>
      </c>
      <c r="Z183" s="18">
        <f t="shared" si="161"/>
        <v>5.1427425821972822E-2</v>
      </c>
      <c r="AA183" s="15">
        <f>'Investment Analysis'!GM183</f>
        <v>0.13121693121693126</v>
      </c>
      <c r="AB183" s="48">
        <v>2798.82</v>
      </c>
      <c r="AC183" s="18">
        <f t="shared" si="192"/>
        <v>4.9327149831017651</v>
      </c>
      <c r="AD183" s="15">
        <f>'Investment Analysis'!AT183</f>
        <v>0.41227562246670535</v>
      </c>
      <c r="AE183" s="48">
        <v>11983.28</v>
      </c>
      <c r="AF183" s="18">
        <f>'Investment Analysis'!BC183</f>
        <v>0.12302267495959648</v>
      </c>
      <c r="AG183" s="15">
        <f>'Investment Analysis'!BA183</f>
        <v>0.70999254287844904</v>
      </c>
      <c r="AH183" s="48"/>
      <c r="AI183" s="18">
        <f t="shared" si="193"/>
        <v>0</v>
      </c>
      <c r="AJ183" s="15">
        <f>'Investment Analysis'!BH183</f>
        <v>0</v>
      </c>
      <c r="AK183" s="48">
        <v>5443.74</v>
      </c>
      <c r="AL183" s="18">
        <f t="shared" si="194"/>
        <v>2.2346607746295812</v>
      </c>
      <c r="AM183" s="15">
        <f>'Investment Analysis'!BO183</f>
        <v>0.31475244189962931</v>
      </c>
      <c r="AN183" s="48">
        <v>6186.64</v>
      </c>
      <c r="AO183" s="18">
        <f t="shared" si="154"/>
        <v>6.7988448275862066</v>
      </c>
      <c r="AP183" s="15">
        <f>'Investment Analysis'!BV183</f>
        <v>0.23644659151905537</v>
      </c>
      <c r="AQ183" s="48">
        <v>5313.36</v>
      </c>
      <c r="AR183" s="18">
        <f t="shared" si="155"/>
        <v>2.8626720000000003</v>
      </c>
      <c r="AS183" s="15">
        <f>'Investment Analysis'!CC183</f>
        <v>0</v>
      </c>
      <c r="AT183" s="48">
        <v>5001.47</v>
      </c>
      <c r="AU183" s="18">
        <f>'Investment Analysis'!CL183</f>
        <v>-0.10768335273573922</v>
      </c>
      <c r="AV183" s="15">
        <f>'Investment Analysis'!CJ183</f>
        <v>1.4224280516043656E-2</v>
      </c>
      <c r="AW183" s="48">
        <v>19019.349999999999</v>
      </c>
      <c r="AX183" s="18">
        <f t="shared" si="195"/>
        <v>9.2311489892428336E-2</v>
      </c>
      <c r="AY183" s="15">
        <f>'Investment Analysis'!CQ183</f>
        <v>0.14071474154435226</v>
      </c>
      <c r="AZ183" s="48">
        <v>17003.22</v>
      </c>
      <c r="BA183" s="18">
        <f>'Investment Analysis'!CZ183</f>
        <v>9.2006437768240329E-2</v>
      </c>
      <c r="BB183" s="15">
        <f>'Investment Analysis'!CX183</f>
        <v>0.26625194401244179</v>
      </c>
      <c r="BC183" s="48">
        <v>10052.719999999999</v>
      </c>
      <c r="BD183" s="18">
        <f t="shared" si="196"/>
        <v>2.9889174385021415</v>
      </c>
      <c r="BE183" s="15">
        <f>'Investment Analysis'!DE183</f>
        <v>7.3159579332418897E-3</v>
      </c>
      <c r="BF183" s="48">
        <v>4714.49</v>
      </c>
      <c r="BG183" s="18">
        <f>'Investment Analysis'!DN183</f>
        <v>0.21465844402277051</v>
      </c>
      <c r="BH183" s="15">
        <f>'Investment Analysis'!DL183</f>
        <v>0.15990939977349949</v>
      </c>
      <c r="BI183" s="48">
        <v>19075.05</v>
      </c>
      <c r="BJ183" s="18">
        <f>'Investment Analysis'!EB183</f>
        <v>0.20555721541679123</v>
      </c>
      <c r="BK183" s="15">
        <f>'Investment Analysis'!DZ183</f>
        <v>1.1531483457844187</v>
      </c>
      <c r="BL183" s="48">
        <v>18104.39</v>
      </c>
      <c r="BM183" s="18">
        <f>'Investment Analysis'!EI183</f>
        <v>0.12120390455531449</v>
      </c>
      <c r="BN183" s="15">
        <f>'Investment Analysis'!EG183</f>
        <v>0.96623870660960531</v>
      </c>
      <c r="BO183" s="48">
        <v>10869.98</v>
      </c>
      <c r="BP183" s="18">
        <f>'Investment Analysis'!DU183</f>
        <v>0.2040441176470589</v>
      </c>
      <c r="BQ183" s="15">
        <f>'Investment Analysis'!DS183</f>
        <v>0</v>
      </c>
      <c r="BR183" s="48">
        <v>12952.74</v>
      </c>
      <c r="BS183" s="18">
        <f>'Investment Analysis'!EP183</f>
        <v>0.28391734052111417</v>
      </c>
      <c r="BT183" s="15">
        <f>'Investment Analysis'!EN183</f>
        <v>1.2141307716145024</v>
      </c>
      <c r="BU183" s="48">
        <v>15035.12</v>
      </c>
      <c r="BV183" s="18">
        <f t="shared" si="197"/>
        <v>0.55035132588504532</v>
      </c>
      <c r="BW183" s="15">
        <f>'Investment Analysis'!EU183</f>
        <v>0.19249498710971089</v>
      </c>
      <c r="BX183" s="48">
        <v>26452.95</v>
      </c>
      <c r="BY183" s="18">
        <f t="shared" si="203"/>
        <v>-0.42735249999999997</v>
      </c>
      <c r="BZ183" s="15">
        <f>'Investment Analysis'!FB183</f>
        <v>0</v>
      </c>
      <c r="CA183" s="48">
        <v>21782.22</v>
      </c>
      <c r="CB183" s="18">
        <f t="shared" si="199"/>
        <v>-6.1111206896551674E-2</v>
      </c>
      <c r="CC183" s="15">
        <f>'Investment Analysis'!FI183</f>
        <v>3.8930264048747533E-2</v>
      </c>
      <c r="CD183" s="48">
        <v>9961.5</v>
      </c>
      <c r="CE183" s="18">
        <f>'Investment Analysis'!FR183</f>
        <v>0.11846306286469234</v>
      </c>
      <c r="CF183" s="15">
        <f>'Investment Analysis'!FP183</f>
        <v>0.74733402132782945</v>
      </c>
      <c r="CG183" s="48">
        <v>4921.66</v>
      </c>
      <c r="CH183" s="18">
        <f>'Investment Analysis'!FR183</f>
        <v>0.11846306286469234</v>
      </c>
      <c r="CI183" s="15">
        <f>'Investment Analysis'!FW183</f>
        <v>6.7249801204134971E-2</v>
      </c>
      <c r="CJ183" s="48"/>
      <c r="CK183" s="18">
        <f t="shared" si="204"/>
        <v>0</v>
      </c>
      <c r="CL183" s="15">
        <f>'Investment Analysis'!GD183</f>
        <v>0</v>
      </c>
      <c r="CM183" s="48">
        <v>38330.6</v>
      </c>
      <c r="CN183" s="18">
        <f t="shared" si="162"/>
        <v>0.53629659318637268</v>
      </c>
      <c r="CO183" s="15">
        <f>'Investment Analysis'!GT183</f>
        <v>0</v>
      </c>
      <c r="CP183" s="48">
        <v>23972.65</v>
      </c>
      <c r="CQ183" s="18">
        <f t="shared" si="163"/>
        <v>0.11416228626669093</v>
      </c>
      <c r="CR183" s="15">
        <f>'Investment Analysis'!HG183</f>
        <v>1.0718498960732545</v>
      </c>
      <c r="CS183" s="48">
        <v>4870</v>
      </c>
      <c r="CT183" s="18">
        <f t="shared" si="164"/>
        <v>-0.78449038835982576</v>
      </c>
      <c r="CU183" s="15">
        <f>'Investment Analysis'!HN183</f>
        <v>26.286290322580644</v>
      </c>
      <c r="CV183" s="48">
        <v>31004.75</v>
      </c>
      <c r="CW183" s="18">
        <f t="shared" si="165"/>
        <v>7.6236180294010442E-2</v>
      </c>
      <c r="CX183" s="15">
        <f>'Investment Analysis'!IB183</f>
        <v>0.67299338999055691</v>
      </c>
      <c r="CY183" s="48">
        <v>25174.1</v>
      </c>
      <c r="CZ183" s="18">
        <f t="shared" si="166"/>
        <v>0.40755381604696667</v>
      </c>
      <c r="DA183" s="15">
        <f>'Investment Analysis'!II183</f>
        <v>1.0550285714285714</v>
      </c>
      <c r="DB183" s="48">
        <v>6901.75</v>
      </c>
      <c r="DC183" s="18">
        <f t="shared" si="167"/>
        <v>0.22431149940130382</v>
      </c>
      <c r="DD183" s="15">
        <f>'Investment Analysis'!IP183</f>
        <v>4.3841046670572155</v>
      </c>
      <c r="DE183" s="48">
        <v>23967</v>
      </c>
      <c r="DF183" s="18">
        <f>'Investment Analysis'!IY183</f>
        <v>0.55458260361938116</v>
      </c>
      <c r="DG183" s="15">
        <f>'Investment Analysis'!IW183</f>
        <v>3.3775342465753426</v>
      </c>
      <c r="DH183" s="48">
        <v>22527</v>
      </c>
      <c r="DI183" s="18">
        <f t="shared" si="168"/>
        <v>2.4811163308196313</v>
      </c>
      <c r="DJ183" s="15">
        <f>'Investment Analysis'!JD183</f>
        <v>0.5188106796116505</v>
      </c>
      <c r="DK183" s="48">
        <v>25050.5</v>
      </c>
      <c r="DL183" s="18">
        <f t="shared" si="169"/>
        <v>0.10116928216624907</v>
      </c>
      <c r="DM183" s="15">
        <f>'Investment Analysis'!JK183</f>
        <v>0.2319211192800413</v>
      </c>
      <c r="DN183" s="48">
        <v>1121.4000000000001</v>
      </c>
      <c r="DO183" s="18">
        <f t="shared" si="170"/>
        <v>3.2121491026231103E-2</v>
      </c>
      <c r="DP183" s="15">
        <f>'Investment Analysis'!HU183</f>
        <v>2.0807692307692309</v>
      </c>
      <c r="DQ183" s="48">
        <v>2022.25</v>
      </c>
      <c r="DR183" s="18">
        <f t="shared" si="171"/>
        <v>-0.9317614307406783</v>
      </c>
      <c r="DS183" s="15">
        <f>'Investment Analysis'!JR183</f>
        <v>-8.6046903998651097E-3</v>
      </c>
      <c r="DT183" s="48">
        <v>21108</v>
      </c>
      <c r="DU183" s="18">
        <f t="shared" si="209"/>
        <v>7.0938577075098808</v>
      </c>
      <c r="DV183" s="15">
        <f>'Investment Analysis'!JY183</f>
        <v>-3.9525691699604605E-2</v>
      </c>
      <c r="DW183" s="48">
        <v>16086</v>
      </c>
      <c r="DX183" s="18">
        <f t="shared" si="172"/>
        <v>0.17967145790554415</v>
      </c>
      <c r="DY183" s="15">
        <f>'Investment Analysis'!KF183</f>
        <v>0.17967145790554415</v>
      </c>
      <c r="DZ183" s="48">
        <v>6580</v>
      </c>
      <c r="EA183" s="18">
        <f t="shared" si="205"/>
        <v>-0.67116441779110447</v>
      </c>
      <c r="EB183" s="15">
        <f>'Investment Analysis'!KM183</f>
        <v>6.5507109004739332</v>
      </c>
      <c r="EC183" s="48">
        <v>11310</v>
      </c>
      <c r="ED183" s="18">
        <f>'Investment Analysis'!KV183</f>
        <v>0.82178217821782185</v>
      </c>
      <c r="EE183" s="15">
        <f>'Investment Analysis'!KT183</f>
        <v>-0.29770992366412213</v>
      </c>
      <c r="EF183" s="48">
        <v>22932</v>
      </c>
      <c r="EG183" s="18">
        <f t="shared" si="174"/>
        <v>-3.7037037037037035E-2</v>
      </c>
      <c r="EH183" s="15">
        <f>'Investment Analysis'!LH183</f>
        <v>0.42199274351102445</v>
      </c>
      <c r="EI183" s="48">
        <v>9992.4500000000007</v>
      </c>
      <c r="EJ183" s="18">
        <f>'Investment Analysis'!LQ183</f>
        <v>0.96560542130162386</v>
      </c>
      <c r="EK183" s="15">
        <f>'Investment Analysis'!LO183</f>
        <v>0.75691428571428565</v>
      </c>
      <c r="EL183" s="48">
        <v>34890</v>
      </c>
      <c r="EM183" s="18" t="e">
        <f t="shared" si="206"/>
        <v>#DIV/0!</v>
      </c>
      <c r="EN183" s="15">
        <f>'Investment Analysis'!LX183</f>
        <v>1.5135135135135136</v>
      </c>
      <c r="EO183" s="48">
        <v>18410</v>
      </c>
      <c r="EP183" s="68">
        <f t="shared" si="198"/>
        <v>4.3662921348314603</v>
      </c>
      <c r="EQ183" s="15">
        <f>'Investment Analysis'!MC183</f>
        <v>-0.23910112359550564</v>
      </c>
      <c r="ER183" s="48">
        <v>4415</v>
      </c>
      <c r="ES183" s="18">
        <f>'Investment Analysis'!LX183</f>
        <v>1.5135135135135136</v>
      </c>
      <c r="ET183" s="15">
        <f>'Investment Analysis'!LA183</f>
        <v>-0.3200333657722787</v>
      </c>
      <c r="EU183" s="48">
        <v>51980.5</v>
      </c>
      <c r="EV183" s="18">
        <f>'Investment Analysis'!ML183</f>
        <v>2.7621290626471975</v>
      </c>
      <c r="EW183" s="15">
        <f>'Investment Analysis'!MJ183</f>
        <v>9.7641509433962277</v>
      </c>
      <c r="EX183" s="48">
        <v>89302.5</v>
      </c>
      <c r="EY183" s="18">
        <f t="shared" si="175"/>
        <v>0.35107227958697379</v>
      </c>
      <c r="EZ183" s="15">
        <f>'Investment Analysis'!MQ183</f>
        <v>0.35107227958697368</v>
      </c>
      <c r="FA183" s="48">
        <v>13768</v>
      </c>
      <c r="FB183" s="18">
        <f t="shared" si="176"/>
        <v>-0.10481144343302991</v>
      </c>
      <c r="FC183" s="15">
        <f>'Investment Analysis'!MX183</f>
        <v>-0.17537134643028271</v>
      </c>
      <c r="FD183" s="48">
        <v>19709.2</v>
      </c>
      <c r="FE183" s="18">
        <f t="shared" si="177"/>
        <v>0.24177471994354763</v>
      </c>
      <c r="FF183" s="15">
        <f>'Investment Analysis'!NE183</f>
        <v>1.078393740311508</v>
      </c>
      <c r="FG183" s="48">
        <v>20070</v>
      </c>
      <c r="FH183" s="18">
        <f t="shared" si="178"/>
        <v>0.86767169179229475</v>
      </c>
      <c r="FI183" s="15">
        <f>'Investment Analysis'!NL183</f>
        <v>-0.91147280666931318</v>
      </c>
      <c r="FJ183" s="48">
        <v>44390.5</v>
      </c>
      <c r="FK183" s="18">
        <f t="shared" si="179"/>
        <v>1.330650411626344</v>
      </c>
      <c r="FL183" s="15">
        <f>'Investment Analysis'!NS183</f>
        <v>3.8316190476190473</v>
      </c>
      <c r="FM183" s="48">
        <v>3605.55</v>
      </c>
      <c r="FN183" s="18">
        <f t="shared" si="180"/>
        <v>-0.85792783598586198</v>
      </c>
      <c r="FO183" s="15">
        <f>'Investment Analysis'!NZ183</f>
        <v>0.36760355029585806</v>
      </c>
      <c r="FP183" s="48">
        <v>28900</v>
      </c>
      <c r="FQ183" s="18">
        <f t="shared" si="181"/>
        <v>0.54545454545454541</v>
      </c>
      <c r="FR183" s="15">
        <f>'Investment Analysis'!OG183</f>
        <v>-0.98719368990118317</v>
      </c>
      <c r="FS183" s="48">
        <v>67296</v>
      </c>
      <c r="FT183" s="18">
        <f t="shared" si="182"/>
        <v>1.6424006832170097</v>
      </c>
      <c r="FU183" s="15">
        <f>'Investment Analysis'!ON183</f>
        <v>4.2843345111896349</v>
      </c>
      <c r="FV183" s="48">
        <v>10340</v>
      </c>
      <c r="FW183" s="18">
        <f t="shared" si="183"/>
        <v>-0.32857142857142857</v>
      </c>
      <c r="FX183" s="15">
        <f>'Investment Analysis'!OU183</f>
        <v>-0.32857142857142857</v>
      </c>
      <c r="FY183" s="48">
        <v>19706.25</v>
      </c>
      <c r="FZ183" s="18">
        <f t="shared" si="184"/>
        <v>7.2594910872227511E-2</v>
      </c>
      <c r="GA183" s="15">
        <f>'Investment Analysis'!PB183</f>
        <v>3.8507692307692309</v>
      </c>
      <c r="GB183" s="48">
        <v>21047.25</v>
      </c>
      <c r="GC183" s="18">
        <f>'Investment Analysis'!PK183</f>
        <v>0.34189260268732369</v>
      </c>
      <c r="GD183" s="15">
        <f>'Investment Analysis'!PI183</f>
        <v>-0.19405514072372199</v>
      </c>
      <c r="GE183" s="48">
        <v>15036</v>
      </c>
      <c r="GF183" s="18">
        <f>'Investment Analysis'!PY183</f>
        <v>1.4424951267056529</v>
      </c>
      <c r="GG183" s="15">
        <f>'Investment Analysis'!PW183</f>
        <v>0.43692660550458695</v>
      </c>
      <c r="GH183" s="48">
        <v>23421.3</v>
      </c>
      <c r="GI183" s="18">
        <f>'Investment Analysis'!QF183</f>
        <v>0.69083133409825792</v>
      </c>
      <c r="GJ183" s="15">
        <f>'Investment Analysis'!QD183</f>
        <v>-3.9094223302409671E-2</v>
      </c>
      <c r="GK183" s="48">
        <v>33130</v>
      </c>
      <c r="GL183" s="18">
        <f>'Investment Analysis'!QM183</f>
        <v>0.29999999999999993</v>
      </c>
      <c r="GM183" s="15">
        <f>'Investment Analysis'!QK183</f>
        <v>-0.32669322709163345</v>
      </c>
      <c r="GN183" s="48">
        <v>13077</v>
      </c>
      <c r="GO183" s="18">
        <f>'Investment Analysis'!QT183</f>
        <v>0.26567944250871067</v>
      </c>
      <c r="GP183" s="15">
        <f>'Investment Analysis'!QR183</f>
        <v>-0.98228869548258124</v>
      </c>
      <c r="GQ183" s="48">
        <v>5905.35</v>
      </c>
      <c r="GR183" s="18">
        <f>'Investment Analysis'!RA183</f>
        <v>1.2259910093993108E-3</v>
      </c>
      <c r="GS183" s="15">
        <f>'Investment Analysis'!QY183</f>
        <v>-0.30594900849858347</v>
      </c>
      <c r="GT183" s="48">
        <v>20536</v>
      </c>
      <c r="GU183" s="18">
        <f>'Investment Analysis'!RH183</f>
        <v>0.95232323232323235</v>
      </c>
      <c r="GV183" s="15">
        <f>'Investment Analysis'!RF183</f>
        <v>4.3853964139122945E-2</v>
      </c>
      <c r="GW183" s="48">
        <v>12945.5</v>
      </c>
      <c r="GX183" s="18">
        <f>'Investment Analysis'!RO183</f>
        <v>0.31613460756405054</v>
      </c>
      <c r="GY183" s="15">
        <f>'Investment Analysis'!RM183</f>
        <v>0.20099267093422399</v>
      </c>
      <c r="GZ183" s="48">
        <v>3706</v>
      </c>
      <c r="HA183" s="18">
        <f>'Investment Analysis'!RV183</f>
        <v>-0.11084452975047979</v>
      </c>
      <c r="HB183" s="15">
        <f>'Investment Analysis'!RT183</f>
        <v>0.26571038251366125</v>
      </c>
      <c r="HC183" s="48">
        <v>32872</v>
      </c>
      <c r="HD183" s="18">
        <f>'Investment Analysis'!SC183</f>
        <v>1.1732116884834063</v>
      </c>
      <c r="HE183" s="15">
        <f>'Investment Analysis'!SA183</f>
        <v>0.23523222606343011</v>
      </c>
      <c r="HF183" s="48">
        <v>8345</v>
      </c>
      <c r="HG183" s="18">
        <f>'Investment Analysis'!SJ183</f>
        <v>9.370904325032775E-2</v>
      </c>
      <c r="HH183" s="15">
        <f>'Investment Analysis'!SH183</f>
        <v>0.33520000000000011</v>
      </c>
      <c r="HI183" s="48">
        <v>8440</v>
      </c>
      <c r="HJ183" s="18">
        <f>'Investment Analysis'!SM183</f>
        <v>3.9408866995073934E-2</v>
      </c>
      <c r="HK183" s="15">
        <f>'Investment Analysis'!SK183</f>
        <v>0</v>
      </c>
      <c r="HL183" s="48">
        <v>12390</v>
      </c>
      <c r="HM183" s="18">
        <f>'Investment Analysis'!SP183</f>
        <v>0</v>
      </c>
      <c r="HN183" s="15">
        <f>'Investment Analysis'!SN183</f>
        <v>3.3883924788962357E-2</v>
      </c>
      <c r="HO183" s="48">
        <v>16072.65</v>
      </c>
      <c r="HP183" s="18">
        <f>'Investment Analysis'!TE183</f>
        <v>3.0403846153846152</v>
      </c>
      <c r="HQ183" s="15">
        <f>'Investment Analysis'!TC183</f>
        <v>0.56130790190735702</v>
      </c>
      <c r="HR183" s="48">
        <v>6553.2</v>
      </c>
      <c r="HS183" s="18">
        <f>'Investment Analysis'!TL183</f>
        <v>0.28613569321533916</v>
      </c>
      <c r="HT183" s="15">
        <f>'Investment Analysis'!TJ183</f>
        <v>-9.0909090909090991E-3</v>
      </c>
      <c r="HU183" s="48">
        <v>19160</v>
      </c>
      <c r="HV183" s="18">
        <f>'Investment Analysis'!TS183</f>
        <v>2.1794957983193277</v>
      </c>
      <c r="HW183" s="15">
        <f>'Investment Analysis'!TQ183</f>
        <v>0.37873233585738969</v>
      </c>
      <c r="HX183" s="48"/>
      <c r="HY183" s="18">
        <f>'Investment Analysis'!TZ183</f>
        <v>1.2690058479532162</v>
      </c>
      <c r="HZ183" s="15">
        <f>'Investment Analysis'!TX183</f>
        <v>-0.12018140589569166</v>
      </c>
      <c r="IA183" s="48"/>
      <c r="IB183" s="18">
        <f>'Investment Analysis'!UG183</f>
        <v>0</v>
      </c>
      <c r="IC183" s="15">
        <f>'Investment Analysis'!UE183</f>
        <v>0</v>
      </c>
      <c r="ID183" s="48"/>
      <c r="IE183" s="18">
        <f>'Investment Analysis'!UN183</f>
        <v>0</v>
      </c>
      <c r="IF183" s="15">
        <f>'Investment Analysis'!UL183</f>
        <v>0</v>
      </c>
      <c r="IG183" s="48"/>
      <c r="IH183" s="18">
        <f>'Investment Analysis'!UU183</f>
        <v>0</v>
      </c>
      <c r="II183" s="15">
        <f>'Investment Analysis'!US183</f>
        <v>0</v>
      </c>
      <c r="IJ183" s="48"/>
      <c r="IK183" s="18">
        <f>'Investment Analysis'!VB183</f>
        <v>0</v>
      </c>
      <c r="IL183" s="15">
        <f>'Investment Analysis'!UZ183</f>
        <v>0</v>
      </c>
      <c r="IM183" s="48"/>
      <c r="IN183" s="18">
        <f>'Investment Analysis'!VI183</f>
        <v>0</v>
      </c>
      <c r="IO183" s="15">
        <f>'Investment Analysis'!VG183</f>
        <v>0</v>
      </c>
      <c r="IP183" s="18"/>
      <c r="IQ183" s="18"/>
      <c r="IR183" s="18"/>
      <c r="IS183" s="108">
        <f t="shared" si="188"/>
        <v>15443.700000000652</v>
      </c>
      <c r="IT183" s="48">
        <f t="shared" si="189"/>
        <v>1272361.9300000002</v>
      </c>
      <c r="IU183" s="101">
        <f t="shared" si="185"/>
        <v>0</v>
      </c>
      <c r="IW183" s="15">
        <f t="shared" si="186"/>
        <v>0.22636191618633464</v>
      </c>
      <c r="IX183" s="113">
        <f t="shared" si="187"/>
        <v>234852.60000000021</v>
      </c>
      <c r="IY183" s="21">
        <f t="shared" si="207"/>
        <v>0.5484449143755038</v>
      </c>
      <c r="IZ183" s="173">
        <f t="shared" si="208"/>
        <v>453209.04000000015</v>
      </c>
    </row>
    <row r="184" spans="1:260" x14ac:dyDescent="0.2">
      <c r="A184" s="3">
        <f>'Investment Analysis'!A184</f>
        <v>45912</v>
      </c>
      <c r="B184" s="4">
        <f>'Investment Analysis'!B184</f>
        <v>45912</v>
      </c>
      <c r="C184" s="27">
        <f>'Investment Analysis'!C184</f>
        <v>45834.400000000001</v>
      </c>
      <c r="D184" s="14">
        <f>'Investment Analysis'!D184</f>
        <v>-273.38999999999942</v>
      </c>
      <c r="E184" s="15">
        <f>'Investment Analysis'!E184</f>
        <v>-5.9293668163232158E-3</v>
      </c>
      <c r="F184" s="13">
        <f>'Investment Analysis'!G184</f>
        <v>6584.29</v>
      </c>
      <c r="G184" s="14">
        <f>'Investment Analysis'!H184</f>
        <v>-3.1700000000000728</v>
      </c>
      <c r="H184" s="15">
        <f>'Investment Analysis'!I184</f>
        <v>-4.8121734325522626E-4</v>
      </c>
      <c r="I184" s="13">
        <f>'Investment Analysis'!K184</f>
        <v>22153.77</v>
      </c>
      <c r="J184" s="14">
        <f>'Investment Analysis'!L184</f>
        <v>110.70000000000073</v>
      </c>
      <c r="K184" s="15">
        <f>'Investment Analysis'!M184</f>
        <v>5.0219865018802162E-3</v>
      </c>
      <c r="L184" s="41">
        <f>'Investment Analysis'!T184</f>
        <v>275.66781086500765</v>
      </c>
      <c r="M184" s="21">
        <f>'Investment Analysis'!V184</f>
        <v>-7.718270938957628E-4</v>
      </c>
      <c r="N184" s="21">
        <f>'Investment Analysis'!W184</f>
        <v>6.5508288332351103E-2</v>
      </c>
      <c r="P184" s="48">
        <f>'Investment Analysis'!Y184</f>
        <v>50477</v>
      </c>
      <c r="Q184" s="18"/>
      <c r="R184" s="83"/>
      <c r="S184" s="48">
        <v>4724</v>
      </c>
      <c r="T184" s="18">
        <f>'Investment Analysis'!AH184</f>
        <v>0.11471585156490735</v>
      </c>
      <c r="U184" s="15">
        <f>'Investment Analysis'!AF184</f>
        <v>0.53686957577228844</v>
      </c>
      <c r="V184" s="48">
        <v>7563.16</v>
      </c>
      <c r="W184" s="18">
        <f>'Investment Analysis'!AO184</f>
        <v>0.17023300047551107</v>
      </c>
      <c r="X184" s="15">
        <f>'Investment Analysis'!AM184</f>
        <v>0.32311827956989236</v>
      </c>
      <c r="Y184" s="48">
        <v>10336.959999999999</v>
      </c>
      <c r="Z184" s="18">
        <f t="shared" si="161"/>
        <v>3.6182838813151479E-2</v>
      </c>
      <c r="AA184" s="15">
        <f>'Investment Analysis'!GM184</f>
        <v>0.11481481481481491</v>
      </c>
      <c r="AB184" s="48">
        <v>2685.22</v>
      </c>
      <c r="AC184" s="18">
        <f t="shared" si="192"/>
        <v>4.8900563274502442</v>
      </c>
      <c r="AD184" s="15">
        <f>'Investment Analysis'!AT184</f>
        <v>0.35495078170237399</v>
      </c>
      <c r="AE184" s="48">
        <v>11978.05</v>
      </c>
      <c r="AF184" s="18">
        <f>'Investment Analysis'!BC184</f>
        <v>0.12253293501150894</v>
      </c>
      <c r="AG184" s="15">
        <f>'Investment Analysis'!BA184</f>
        <v>0.70924683072334094</v>
      </c>
      <c r="AH184" s="48"/>
      <c r="AI184" s="18">
        <f t="shared" si="193"/>
        <v>0</v>
      </c>
      <c r="AJ184" s="15">
        <f>'Investment Analysis'!BH184</f>
        <v>0</v>
      </c>
      <c r="AK184" s="48">
        <v>5403.3</v>
      </c>
      <c r="AL184" s="18">
        <f t="shared" si="194"/>
        <v>2.2241486872887961</v>
      </c>
      <c r="AM184" s="15">
        <f>'Investment Analysis'!BO184</f>
        <v>0.3049848433816098</v>
      </c>
      <c r="AN184" s="48">
        <v>6029.53</v>
      </c>
      <c r="AO184" s="18">
        <f t="shared" ref="AO184:AO247" si="210">IF(AN184&gt;0,(AN184+25000+5000-AO$5)/AO$5,0)</f>
        <v>6.7649849137931035</v>
      </c>
      <c r="AP184" s="15">
        <f>'Investment Analysis'!BV184</f>
        <v>0.20504562533548043</v>
      </c>
      <c r="AQ184" s="48">
        <v>5245.12</v>
      </c>
      <c r="AR184" s="18">
        <f t="shared" ref="AR184:AR247" si="211">IF(AQ184&gt;0,(AQ184+10000+4000-AR$5)/AR$5,0)</f>
        <v>2.849024</v>
      </c>
      <c r="AS184" s="15">
        <f>'Investment Analysis'!CC184</f>
        <v>0</v>
      </c>
      <c r="AT184" s="48">
        <v>4937.8500000000004</v>
      </c>
      <c r="AU184" s="18">
        <f>'Investment Analysis'!CL184</f>
        <v>-0.11903376018626309</v>
      </c>
      <c r="AV184" s="15">
        <f>'Investment Analysis'!CJ184</f>
        <v>1.3231888852133359E-3</v>
      </c>
      <c r="AW184" s="48">
        <v>18035.13</v>
      </c>
      <c r="AX184" s="18">
        <f t="shared" si="195"/>
        <v>4.1164579327547732E-2</v>
      </c>
      <c r="AY184" s="15">
        <f>'Investment Analysis'!CQ184</f>
        <v>8.1684747925973161E-2</v>
      </c>
      <c r="AZ184" s="48">
        <v>16798.560000000001</v>
      </c>
      <c r="BA184" s="18">
        <f>'Investment Analysis'!CZ184</f>
        <v>7.8862660944205951E-2</v>
      </c>
      <c r="BB184" s="15">
        <f>'Investment Analysis'!CX184</f>
        <v>0.2510108864696734</v>
      </c>
      <c r="BC184" s="48">
        <v>9276.98</v>
      </c>
      <c r="BD184" s="18">
        <f t="shared" si="196"/>
        <v>2.9116601932078474</v>
      </c>
      <c r="BE184" s="15">
        <f>'Investment Analysis'!DE184</f>
        <v>-7.0416095107453253E-2</v>
      </c>
      <c r="BF184" s="48">
        <v>4701.6000000000004</v>
      </c>
      <c r="BG184" s="18">
        <f>'Investment Analysis'!DN184</f>
        <v>0.21133776091081605</v>
      </c>
      <c r="BH184" s="15">
        <f>'Investment Analysis'!DL184</f>
        <v>0.15673839184597965</v>
      </c>
      <c r="BI184" s="48">
        <v>19127.060000000001</v>
      </c>
      <c r="BJ184" s="18">
        <f>'Investment Analysis'!EB184</f>
        <v>0.20884374066328062</v>
      </c>
      <c r="BK184" s="15">
        <f>'Investment Analysis'!DZ184</f>
        <v>1.1590181430096054</v>
      </c>
      <c r="BL184" s="48">
        <v>18143.79</v>
      </c>
      <c r="BM184" s="18">
        <f>'Investment Analysis'!EI184</f>
        <v>0.12364425162689791</v>
      </c>
      <c r="BN184" s="15">
        <f>'Investment Analysis'!EG184</f>
        <v>0.97051830718021848</v>
      </c>
      <c r="BO184" s="48">
        <v>10903.17</v>
      </c>
      <c r="BP184" s="18">
        <f>'Investment Analysis'!DU184</f>
        <v>0.20772058823529421</v>
      </c>
      <c r="BQ184" s="15">
        <f>'Investment Analysis'!DS184</f>
        <v>0</v>
      </c>
      <c r="BR184" s="48">
        <v>13011.65</v>
      </c>
      <c r="BS184" s="18">
        <f>'Investment Analysis'!EP184</f>
        <v>0.28975741239892194</v>
      </c>
      <c r="BT184" s="15">
        <f>'Investment Analysis'!EN184</f>
        <v>1.22420204524326</v>
      </c>
      <c r="BU184" s="48">
        <v>14883.1</v>
      </c>
      <c r="BV184" s="18">
        <f t="shared" si="197"/>
        <v>0.54011980078072408</v>
      </c>
      <c r="BW184" s="15">
        <f>'Investment Analysis'!EU184</f>
        <v>0.20595817817244358</v>
      </c>
      <c r="BX184" s="48">
        <v>26388.55</v>
      </c>
      <c r="BY184" s="18">
        <f t="shared" si="203"/>
        <v>-0.43057250000000002</v>
      </c>
      <c r="BZ184" s="15">
        <f>'Investment Analysis'!FB184</f>
        <v>0</v>
      </c>
      <c r="CA184" s="48">
        <v>21711.25</v>
      </c>
      <c r="CB184" s="18">
        <f t="shared" si="199"/>
        <v>-6.417025862068966E-2</v>
      </c>
      <c r="CC184" s="15">
        <f>'Investment Analysis'!FI184</f>
        <v>3.5545023696682491E-2</v>
      </c>
      <c r="CD184" s="48">
        <v>9883.06</v>
      </c>
      <c r="CE184" s="18">
        <f>'Investment Analysis'!FR184</f>
        <v>0.10965540019817251</v>
      </c>
      <c r="CF184" s="15">
        <f>'Investment Analysis'!FP184</f>
        <v>0.73357413140694883</v>
      </c>
      <c r="CG184" s="48">
        <v>4899.13</v>
      </c>
      <c r="CH184" s="18">
        <f>'Investment Analysis'!FR184</f>
        <v>0.10965540019817251</v>
      </c>
      <c r="CI184" s="15">
        <f>'Investment Analysis'!FW184</f>
        <v>6.2365102805861578E-2</v>
      </c>
      <c r="CJ184" s="48"/>
      <c r="CK184" s="18">
        <f t="shared" si="204"/>
        <v>0</v>
      </c>
      <c r="CL184" s="15">
        <f>'Investment Analysis'!GD184</f>
        <v>0</v>
      </c>
      <c r="CM184" s="48">
        <v>38445.5</v>
      </c>
      <c r="CN184" s="18">
        <f t="shared" si="162"/>
        <v>0.5409018036072144</v>
      </c>
      <c r="CO184" s="15">
        <f>'Investment Analysis'!GT184</f>
        <v>-1.2844036697247759E-2</v>
      </c>
      <c r="CP184" s="48">
        <v>25736.1</v>
      </c>
      <c r="CQ184" s="18">
        <f t="shared" si="163"/>
        <v>0.19612108029726297</v>
      </c>
      <c r="CR184" s="15">
        <f>'Investment Analysis'!HG184</f>
        <v>1.224257064209876</v>
      </c>
      <c r="CS184" s="48">
        <v>4810</v>
      </c>
      <c r="CT184" s="18">
        <f t="shared" si="164"/>
        <v>-0.78714553757921191</v>
      </c>
      <c r="CU184" s="15">
        <f>'Investment Analysis'!HN184</f>
        <v>26.903225806451612</v>
      </c>
      <c r="CV184" s="48">
        <v>31118.5</v>
      </c>
      <c r="CW184" s="18">
        <f t="shared" si="165"/>
        <v>8.0184667719596647E-2</v>
      </c>
      <c r="CX184" s="15">
        <f>'Investment Analysis'!IB184</f>
        <v>0.67913125590179402</v>
      </c>
      <c r="CY184" s="48">
        <v>25190.9</v>
      </c>
      <c r="CZ184" s="18">
        <f t="shared" si="166"/>
        <v>0.40849315068493158</v>
      </c>
      <c r="DA184" s="15">
        <f>'Investment Analysis'!II184</f>
        <v>1.0564</v>
      </c>
      <c r="DB184" s="48">
        <v>6867.75</v>
      </c>
      <c r="DC184" s="18">
        <f t="shared" si="167"/>
        <v>0.21828018980886071</v>
      </c>
      <c r="DD184" s="15">
        <f>'Investment Analysis'!IP184</f>
        <v>4.3647725053700448</v>
      </c>
      <c r="DE184" s="48">
        <v>23433</v>
      </c>
      <c r="DF184" s="18">
        <f>'Investment Analysis'!IY184</f>
        <v>0.51975092430433922</v>
      </c>
      <c r="DG184" s="15">
        <f>'Investment Analysis'!IW184</f>
        <v>3.2794520547945201</v>
      </c>
      <c r="DH184" s="48">
        <v>22667.7</v>
      </c>
      <c r="DI184" s="18">
        <f t="shared" si="168"/>
        <v>2.5028588206205957</v>
      </c>
      <c r="DJ184" s="15">
        <f>'Investment Analysis'!JD184</f>
        <v>0.52829692556634322</v>
      </c>
      <c r="DK184" s="48">
        <v>25495</v>
      </c>
      <c r="DL184" s="18">
        <f t="shared" si="169"/>
        <v>0.12070860257593741</v>
      </c>
      <c r="DM184" s="15">
        <f>'Investment Analysis'!JK184</f>
        <v>0.25378052078979069</v>
      </c>
      <c r="DN184" s="48">
        <v>1121.5999999999999</v>
      </c>
      <c r="DO184" s="18">
        <f t="shared" si="170"/>
        <v>3.230556833870217E-2</v>
      </c>
      <c r="DP184" s="15">
        <f>'Investment Analysis'!HU184</f>
        <v>2.0821428571428569</v>
      </c>
      <c r="DQ184" s="48">
        <v>1992</v>
      </c>
      <c r="DR184" s="18">
        <f t="shared" si="171"/>
        <v>-0.93278218322928974</v>
      </c>
      <c r="DS184" s="15">
        <f>'Investment Analysis'!JR184</f>
        <v>2.277712164670144E-2</v>
      </c>
      <c r="DT184" s="48">
        <v>21804</v>
      </c>
      <c r="DU184" s="18">
        <f t="shared" si="209"/>
        <v>7.36895652173913</v>
      </c>
      <c r="DV184" s="15">
        <f>'Investment Analysis'!JY184</f>
        <v>-6.3241106719367474E-2</v>
      </c>
      <c r="DW184" s="48">
        <v>15988</v>
      </c>
      <c r="DX184" s="18">
        <f t="shared" si="172"/>
        <v>0.17248459958932238</v>
      </c>
      <c r="DY184" s="15">
        <f>'Investment Analysis'!KF184</f>
        <v>0.17248459958932236</v>
      </c>
      <c r="DZ184" s="48">
        <v>6592</v>
      </c>
      <c r="EA184" s="18">
        <f t="shared" si="205"/>
        <v>-0.67056471764117942</v>
      </c>
      <c r="EB184" s="15">
        <f>'Investment Analysis'!KM184</f>
        <v>6.6772511848341232</v>
      </c>
      <c r="EC184" s="48">
        <v>11635</v>
      </c>
      <c r="ED184" s="18">
        <f>'Investment Analysis'!KV184</f>
        <v>0.82673267326732669</v>
      </c>
      <c r="EE184" s="15">
        <f>'Investment Analysis'!KT184</f>
        <v>-0.29580152671755727</v>
      </c>
      <c r="EF184" s="48">
        <v>22923</v>
      </c>
      <c r="EG184" s="18">
        <f t="shared" si="174"/>
        <v>-3.7414965986394558E-2</v>
      </c>
      <c r="EH184" s="15">
        <f>'Investment Analysis'!LH184</f>
        <v>0.42171364778118897</v>
      </c>
      <c r="EI184" s="48">
        <v>9961.25</v>
      </c>
      <c r="EJ184" s="18">
        <f>'Investment Analysis'!LQ184</f>
        <v>0.95959595959595967</v>
      </c>
      <c r="EK184" s="15">
        <f>'Investment Analysis'!LO184</f>
        <v>0.75154285714285707</v>
      </c>
      <c r="EL184" s="48">
        <v>34920</v>
      </c>
      <c r="EM184" s="18" t="e">
        <f t="shared" si="206"/>
        <v>#DIV/0!</v>
      </c>
      <c r="EN184" s="15">
        <f>'Investment Analysis'!LX184</f>
        <v>1.5167567567567568</v>
      </c>
      <c r="EO184" s="48">
        <v>18340</v>
      </c>
      <c r="EP184" s="68">
        <f t="shared" si="198"/>
        <v>4.345318352059925</v>
      </c>
      <c r="EQ184" s="15">
        <f>'Investment Analysis'!MC184</f>
        <v>-0.24</v>
      </c>
      <c r="ER184" s="48">
        <v>4280</v>
      </c>
      <c r="ES184" s="18">
        <f>'Investment Analysis'!LX184</f>
        <v>1.5167567567567568</v>
      </c>
      <c r="ET184" s="15">
        <f>'Investment Analysis'!LA184</f>
        <v>-0.33616015570693736</v>
      </c>
      <c r="EU184" s="48">
        <v>53761.5</v>
      </c>
      <c r="EV184" s="18">
        <f>'Investment Analysis'!ML184</f>
        <v>2.8949599623174751</v>
      </c>
      <c r="EW184" s="15">
        <f>'Investment Analysis'!MJ184</f>
        <v>10.14420485175202</v>
      </c>
      <c r="EX184" s="48">
        <v>88373.25</v>
      </c>
      <c r="EY184" s="18">
        <f t="shared" si="175"/>
        <v>0.3370135027799841</v>
      </c>
      <c r="EZ184" s="15">
        <f>'Investment Analysis'!MQ184</f>
        <v>0.33717235901509124</v>
      </c>
      <c r="FA184" s="48">
        <v>13856</v>
      </c>
      <c r="FB184" s="18">
        <f t="shared" si="176"/>
        <v>-9.9089726918075424E-2</v>
      </c>
      <c r="FC184" s="15">
        <f>'Investment Analysis'!MX184</f>
        <v>-0.17010062290368952</v>
      </c>
      <c r="FD184" s="48">
        <v>19718.3</v>
      </c>
      <c r="FE184" s="18">
        <f t="shared" si="177"/>
        <v>0.24234806386169166</v>
      </c>
      <c r="FF184" s="15">
        <f>'Investment Analysis'!NE184</f>
        <v>1.0787628257178712</v>
      </c>
      <c r="FG184" s="48">
        <v>20178</v>
      </c>
      <c r="FH184" s="18">
        <f t="shared" si="178"/>
        <v>0.8777219430485762</v>
      </c>
      <c r="FI184" s="15">
        <f>'Investment Analysis'!NL184</f>
        <v>-0.91107582373957918</v>
      </c>
      <c r="FJ184" s="48">
        <v>43788.5</v>
      </c>
      <c r="FK184" s="18">
        <f t="shared" si="179"/>
        <v>1.2990433887768815</v>
      </c>
      <c r="FL184" s="15">
        <f>'Investment Analysis'!NS184</f>
        <v>3.765942857142857</v>
      </c>
      <c r="FM184" s="48">
        <v>3612</v>
      </c>
      <c r="FN184" s="18">
        <f t="shared" si="180"/>
        <v>-0.85767368184630177</v>
      </c>
      <c r="FO184" s="15">
        <f>'Investment Analysis'!NZ184</f>
        <v>0.37005006827492049</v>
      </c>
      <c r="FP184" s="48">
        <v>29000</v>
      </c>
      <c r="FQ184" s="18">
        <f t="shared" si="181"/>
        <v>0.55080213903743314</v>
      </c>
      <c r="FR184" s="15">
        <f>'Investment Analysis'!OG184</f>
        <v>-0.98710506491780037</v>
      </c>
      <c r="FS184" s="48">
        <v>66639</v>
      </c>
      <c r="FT184" s="18">
        <f t="shared" si="182"/>
        <v>1.6166033512972289</v>
      </c>
      <c r="FU184" s="15">
        <f>'Investment Analysis'!ON184</f>
        <v>4.2336866902237915</v>
      </c>
      <c r="FV184" s="48">
        <v>11040</v>
      </c>
      <c r="FW184" s="18">
        <f t="shared" si="183"/>
        <v>-0.2831168831168831</v>
      </c>
      <c r="FX184" s="15">
        <f>'Investment Analysis'!OU184</f>
        <v>-0.28311688311688321</v>
      </c>
      <c r="FY184" s="48">
        <v>19481.25</v>
      </c>
      <c r="FZ184" s="18">
        <f t="shared" si="184"/>
        <v>6.0348346713838617E-2</v>
      </c>
      <c r="GA184" s="15">
        <f>'Investment Analysis'!PB184</f>
        <v>3.7953846153846151</v>
      </c>
      <c r="GB184" s="48">
        <v>20940</v>
      </c>
      <c r="GC184" s="18">
        <f>'Investment Analysis'!PK184</f>
        <v>0.3350547506335772</v>
      </c>
      <c r="GD184" s="15">
        <f>'Investment Analysis'!PI184</f>
        <v>-0.19816197587593337</v>
      </c>
      <c r="GE184" s="48">
        <v>14316</v>
      </c>
      <c r="GF184" s="18">
        <f>'Investment Analysis'!PY184</f>
        <v>1.3255360623781676</v>
      </c>
      <c r="GG184" s="15">
        <f>'Investment Analysis'!PW184</f>
        <v>0.36811926605504575</v>
      </c>
      <c r="GH184" s="48">
        <v>22516.9</v>
      </c>
      <c r="GI184" s="18">
        <f>'Investment Analysis'!QF184</f>
        <v>0.68045269635965355</v>
      </c>
      <c r="GJ184" s="15">
        <f>'Investment Analysis'!QD184</f>
        <v>-4.4992441981090155E-2</v>
      </c>
      <c r="GK184" s="48">
        <v>32580</v>
      </c>
      <c r="GL184" s="18">
        <f>'Investment Analysis'!QM184</f>
        <v>0.37076923076923074</v>
      </c>
      <c r="GM184" s="15">
        <f>'Investment Analysis'!QK184</f>
        <v>-0.29003984063745014</v>
      </c>
      <c r="GN184" s="48">
        <v>12654</v>
      </c>
      <c r="GO184" s="18">
        <f>'Investment Analysis'!QT184</f>
        <v>0.22473867595818814</v>
      </c>
      <c r="GP184" s="15">
        <f>'Investment Analysis'!QR184</f>
        <v>-0.98286160072161688</v>
      </c>
      <c r="GQ184" s="48">
        <v>5864.65</v>
      </c>
      <c r="GR184" s="18">
        <f>'Investment Analysis'!RA184</f>
        <v>5.3126277073967717E-3</v>
      </c>
      <c r="GS184" s="15">
        <f>'Investment Analysis'!QY184</f>
        <v>-0.30311614730878184</v>
      </c>
      <c r="GT184" s="48">
        <v>19877.25</v>
      </c>
      <c r="GU184" s="18">
        <f>'Investment Analysis'!RH184</f>
        <v>0.88969696969696987</v>
      </c>
      <c r="GV184" s="15">
        <f>'Investment Analysis'!RF184</f>
        <v>1.0369410239792699E-2</v>
      </c>
      <c r="GW184" s="48">
        <v>12966.5</v>
      </c>
      <c r="GX184" s="18">
        <f>'Investment Analysis'!RO184</f>
        <v>0.31826962179747859</v>
      </c>
      <c r="GY184" s="15">
        <f>'Investment Analysis'!RM184</f>
        <v>0.20294090360886896</v>
      </c>
      <c r="GZ184" s="48">
        <v>3682</v>
      </c>
      <c r="HA184" s="18">
        <f>'Investment Analysis'!RV184</f>
        <v>-0.11660268714011515</v>
      </c>
      <c r="HB184" s="15">
        <f>'Investment Analysis'!RT184</f>
        <v>0.25751366120218577</v>
      </c>
      <c r="HC184" s="48">
        <v>34286</v>
      </c>
      <c r="HD184" s="18">
        <f>'Investment Analysis'!SC184</f>
        <v>1.2666931111992599</v>
      </c>
      <c r="HE184" s="15">
        <f>'Investment Analysis'!SA184</f>
        <v>0.28836615060874798</v>
      </c>
      <c r="HF184" s="48">
        <v>9545</v>
      </c>
      <c r="HG184" s="18">
        <f>'Investment Analysis'!SJ184</f>
        <v>0.25098296199213632</v>
      </c>
      <c r="HH184" s="15">
        <f>'Investment Analysis'!SH184</f>
        <v>0.5272</v>
      </c>
      <c r="HI184" s="48">
        <v>8120</v>
      </c>
      <c r="HJ184" s="18">
        <f>'Investment Analysis'!SM184</f>
        <v>-3.7914691943128E-2</v>
      </c>
      <c r="HK184" s="15">
        <f>'Investment Analysis'!SK184</f>
        <v>0</v>
      </c>
      <c r="HL184" s="48">
        <v>13320</v>
      </c>
      <c r="HM184" s="18">
        <f>'Investment Analysis'!SP184</f>
        <v>0</v>
      </c>
      <c r="HN184" s="15">
        <f>'Investment Analysis'!SN184</f>
        <v>-3.7142864849232238E-2</v>
      </c>
      <c r="HO184" s="48">
        <v>16195.05</v>
      </c>
      <c r="HP184" s="18">
        <f>'Investment Analysis'!TE184</f>
        <v>3.0711538461538459</v>
      </c>
      <c r="HQ184" s="15">
        <f>'Investment Analysis'!TC184</f>
        <v>0.57319791924696561</v>
      </c>
      <c r="HR184" s="48">
        <v>6619.5</v>
      </c>
      <c r="HS184" s="18">
        <f>'Investment Analysis'!TL184</f>
        <v>0.29793510324483768</v>
      </c>
      <c r="HT184" s="15">
        <f>'Investment Analysis'!TJ184</f>
        <v>0</v>
      </c>
      <c r="HU184" s="48">
        <v>19080</v>
      </c>
      <c r="HV184" s="18">
        <f>'Investment Analysis'!TS184</f>
        <v>2.1734453781512606</v>
      </c>
      <c r="HW184" s="15">
        <f>'Investment Analysis'!TQ184</f>
        <v>0.37610867774919288</v>
      </c>
      <c r="HX184" s="48"/>
      <c r="HY184" s="18">
        <f>'Investment Analysis'!TZ184</f>
        <v>1.2514619883040936</v>
      </c>
      <c r="HZ184" s="15">
        <f>'Investment Analysis'!TX184</f>
        <v>-0.126984126984127</v>
      </c>
      <c r="IA184" s="48"/>
      <c r="IB184" s="18">
        <f>'Investment Analysis'!UG184</f>
        <v>0</v>
      </c>
      <c r="IC184" s="15">
        <f>'Investment Analysis'!UE184</f>
        <v>0</v>
      </c>
      <c r="ID184" s="48"/>
      <c r="IE184" s="18">
        <f>'Investment Analysis'!UN184</f>
        <v>0</v>
      </c>
      <c r="IF184" s="15">
        <f>'Investment Analysis'!UL184</f>
        <v>0</v>
      </c>
      <c r="IG184" s="48"/>
      <c r="IH184" s="18">
        <f>'Investment Analysis'!UU184</f>
        <v>0</v>
      </c>
      <c r="II184" s="15">
        <f>'Investment Analysis'!US184</f>
        <v>0</v>
      </c>
      <c r="IJ184" s="48"/>
      <c r="IK184" s="18">
        <f>'Investment Analysis'!VB184</f>
        <v>0</v>
      </c>
      <c r="IL184" s="15">
        <f>'Investment Analysis'!UZ184</f>
        <v>0</v>
      </c>
      <c r="IM184" s="48"/>
      <c r="IN184" s="18">
        <f>'Investment Analysis'!VI184</f>
        <v>0</v>
      </c>
      <c r="IO184" s="15">
        <f>'Investment Analysis'!VG184</f>
        <v>0</v>
      </c>
      <c r="IP184" s="18"/>
      <c r="IQ184" s="18"/>
      <c r="IR184" s="18"/>
      <c r="IS184" s="108">
        <f t="shared" si="188"/>
        <v>113.24000000022352</v>
      </c>
      <c r="IT184" s="48">
        <f t="shared" si="189"/>
        <v>1272475.1700000004</v>
      </c>
      <c r="IU184" s="101">
        <f t="shared" si="185"/>
        <v>0</v>
      </c>
      <c r="IV184" s="101"/>
      <c r="IW184" s="15">
        <f t="shared" si="186"/>
        <v>0.22647106219276161</v>
      </c>
      <c r="IX184" s="113">
        <f t="shared" si="187"/>
        <v>234965.84000000043</v>
      </c>
      <c r="IY184" s="21">
        <f t="shared" si="207"/>
        <v>0.548581950260984</v>
      </c>
      <c r="IZ184" s="173">
        <f t="shared" si="208"/>
        <v>453322.28000000038</v>
      </c>
    </row>
    <row r="185" spans="1:260" x14ac:dyDescent="0.2">
      <c r="A185" s="3">
        <f>'Investment Analysis'!A185</f>
        <v>45915</v>
      </c>
      <c r="B185" s="4">
        <f>'Investment Analysis'!B185</f>
        <v>45915</v>
      </c>
      <c r="C185" s="27">
        <f>'Investment Analysis'!C185</f>
        <v>45883.45</v>
      </c>
      <c r="D185" s="14">
        <f>'Investment Analysis'!D185</f>
        <v>49.049999999995634</v>
      </c>
      <c r="E185" s="15">
        <f>'Investment Analysis'!E185</f>
        <v>1.0701569127117543E-3</v>
      </c>
      <c r="F185" s="13">
        <f>'Investment Analysis'!G185</f>
        <v>6615.28</v>
      </c>
      <c r="G185" s="14">
        <f>'Investment Analysis'!H185</f>
        <v>30.989999999999782</v>
      </c>
      <c r="H185" s="15">
        <f>'Investment Analysis'!I185</f>
        <v>4.7066578173196776E-3</v>
      </c>
      <c r="I185" s="13">
        <f>'Investment Analysis'!K185</f>
        <v>22348.75</v>
      </c>
      <c r="J185" s="14">
        <f>'Investment Analysis'!L185</f>
        <v>194.97999999999956</v>
      </c>
      <c r="K185" s="15">
        <f>'Investment Analysis'!M185</f>
        <v>8.8012108097176942E-3</v>
      </c>
      <c r="L185" s="41">
        <f>'Investment Analysis'!T185</f>
        <v>276.26945856445656</v>
      </c>
      <c r="M185" s="21">
        <f>'Investment Analysis'!V185</f>
        <v>2.1825098025083753E-3</v>
      </c>
      <c r="N185" s="21">
        <f>'Investment Analysis'!W185</f>
        <v>6.7833770616290381E-2</v>
      </c>
      <c r="P185" s="48">
        <f>'Investment Analysis'!Y185</f>
        <v>50506.15</v>
      </c>
      <c r="Q185" s="18"/>
      <c r="R185" s="83"/>
      <c r="S185" s="48">
        <v>4871.2299999999996</v>
      </c>
      <c r="T185" s="18">
        <f>'Investment Analysis'!AH185</f>
        <v>0.12686534313509717</v>
      </c>
      <c r="U185" s="15">
        <f>'Investment Analysis'!AF185</f>
        <v>0.55362019785155059</v>
      </c>
      <c r="V185" s="48">
        <v>7621.56</v>
      </c>
      <c r="W185" s="18">
        <f>'Investment Analysis'!AO185</f>
        <v>0.17926771279125056</v>
      </c>
      <c r="X185" s="15">
        <f>'Investment Analysis'!AM185</f>
        <v>0.33333333333333326</v>
      </c>
      <c r="Y185" s="48">
        <v>10297.709999999999</v>
      </c>
      <c r="Z185" s="18">
        <f t="shared" si="161"/>
        <v>3.2248396150761742E-2</v>
      </c>
      <c r="AA185" s="15">
        <f>'Investment Analysis'!GM185</f>
        <v>0.11058201058201059</v>
      </c>
      <c r="AB185" s="48">
        <v>2837.74</v>
      </c>
      <c r="AC185" s="18">
        <f t="shared" ref="AC185:AC216" si="212">IF(AB185&gt;0,(AB185+8000+5000-AC$5)/AC$5,0)</f>
        <v>4.94733007885843</v>
      </c>
      <c r="AD185" s="15">
        <f>'Investment Analysis'!AT185</f>
        <v>0.37058482918355545</v>
      </c>
      <c r="AE185" s="48">
        <v>12037.1</v>
      </c>
      <c r="AF185" s="18">
        <f>'Investment Analysis'!BC185</f>
        <v>0.12806699642489841</v>
      </c>
      <c r="AG185" s="15">
        <f>'Investment Analysis'!BA185</f>
        <v>0.71767337807606268</v>
      </c>
      <c r="AH185" s="48"/>
      <c r="AI185" s="18">
        <f t="shared" ref="AI185:AI216" si="213">IF(AH185&gt;0,(AH185-5000+20000+20000-AI$5)/AI$5,0)</f>
        <v>0</v>
      </c>
      <c r="AJ185" s="15">
        <f>'Investment Analysis'!BH185</f>
        <v>0</v>
      </c>
      <c r="AK185" s="48">
        <v>5431.19</v>
      </c>
      <c r="AL185" s="18">
        <f t="shared" si="194"/>
        <v>2.2313984923316865</v>
      </c>
      <c r="AM185" s="15">
        <f>'Investment Analysis'!BO185</f>
        <v>0.31172111822162341</v>
      </c>
      <c r="AN185" s="48">
        <v>6202.6</v>
      </c>
      <c r="AO185" s="18">
        <f t="shared" si="210"/>
        <v>6.80228448275862</v>
      </c>
      <c r="AP185" s="15">
        <f>'Investment Analysis'!BV185</f>
        <v>0.21551261406333874</v>
      </c>
      <c r="AQ185" s="48">
        <v>5186.62</v>
      </c>
      <c r="AR185" s="18">
        <f t="shared" si="211"/>
        <v>2.8373239999999997</v>
      </c>
      <c r="AS185" s="15">
        <f>'Investment Analysis'!CC185</f>
        <v>0</v>
      </c>
      <c r="AT185" s="48">
        <v>4970.47</v>
      </c>
      <c r="AU185" s="18">
        <f>'Investment Analysis'!CL185</f>
        <v>-0.11321303841676369</v>
      </c>
      <c r="AV185" s="15">
        <f>'Investment Analysis'!CJ185</f>
        <v>7.9391333112801329E-3</v>
      </c>
      <c r="AW185" s="48">
        <v>18845.689999999999</v>
      </c>
      <c r="AX185" s="18">
        <f t="shared" si="195"/>
        <v>8.3286909525541686E-2</v>
      </c>
      <c r="AY185" s="15">
        <f>'Investment Analysis'!CQ185</f>
        <v>8.3599234205488232E-2</v>
      </c>
      <c r="AZ185" s="48">
        <v>16760.97</v>
      </c>
      <c r="BA185" s="18">
        <f>'Investment Analysis'!CZ185</f>
        <v>7.6448497854077285E-2</v>
      </c>
      <c r="BB185" s="15">
        <f>'Investment Analysis'!CX185</f>
        <v>0.24821150855365487</v>
      </c>
      <c r="BC185" s="48">
        <v>9908.49</v>
      </c>
      <c r="BD185" s="18">
        <f t="shared" ref="BD185:BD216" si="214">IF(BC185&gt;0,(BC185-10000+30000+10000-BD$5)/BD$5,0)</f>
        <v>2.9745533313414998</v>
      </c>
      <c r="BE185" s="15">
        <f>'Investment Analysis'!DE185</f>
        <v>-7.1787837219935993E-2</v>
      </c>
      <c r="BF185" s="48">
        <v>4737.51</v>
      </c>
      <c r="BG185" s="18">
        <f>'Investment Analysis'!DN185</f>
        <v>0.22058823529411778</v>
      </c>
      <c r="BH185" s="15">
        <f>'Investment Analysis'!DL185</f>
        <v>0.16557191392978488</v>
      </c>
      <c r="BI185" s="48">
        <v>19278.330000000002</v>
      </c>
      <c r="BJ185" s="18">
        <f>'Investment Analysis'!EB185</f>
        <v>0.21840454138034068</v>
      </c>
      <c r="BK185" s="15">
        <f>'Investment Analysis'!DZ185</f>
        <v>1.1760939167556033</v>
      </c>
      <c r="BL185" s="48">
        <v>18318.93</v>
      </c>
      <c r="BM185" s="18">
        <f>'Investment Analysis'!EI185</f>
        <v>0.13449023861171369</v>
      </c>
      <c r="BN185" s="15">
        <f>'Investment Analysis'!EG185</f>
        <v>0.98953875416072279</v>
      </c>
      <c r="BO185" s="48">
        <v>11007.48</v>
      </c>
      <c r="BP185" s="18">
        <f>'Investment Analysis'!DU185</f>
        <v>0.21927521008403367</v>
      </c>
      <c r="BQ185" s="15">
        <f>'Investment Analysis'!DS185</f>
        <v>0</v>
      </c>
      <c r="BR185" s="48">
        <v>13259.11</v>
      </c>
      <c r="BS185" s="18">
        <f>'Investment Analysis'!EP185</f>
        <v>0.31428571428571433</v>
      </c>
      <c r="BT185" s="15">
        <f>'Investment Analysis'!EN185</f>
        <v>1.2665013944840406</v>
      </c>
      <c r="BU185" s="48">
        <v>14872.5</v>
      </c>
      <c r="BV185" s="18">
        <f t="shared" si="197"/>
        <v>0.53940638040113076</v>
      </c>
      <c r="BW185" s="15">
        <f>'Investment Analysis'!EU185</f>
        <v>0.20509882555141806</v>
      </c>
      <c r="BX185" s="48">
        <v>26737.39</v>
      </c>
      <c r="BY185" s="18">
        <f t="shared" si="203"/>
        <v>-0.41313050000000001</v>
      </c>
      <c r="BZ185" s="15">
        <f>'Investment Analysis'!FB185</f>
        <v>0</v>
      </c>
      <c r="CA185" s="48">
        <v>21697.05</v>
      </c>
      <c r="CB185" s="18">
        <f t="shared" si="199"/>
        <v>-6.4782327586206931E-2</v>
      </c>
      <c r="CC185" s="15">
        <f>'Investment Analysis'!FI185</f>
        <v>3.4867975626269504E-2</v>
      </c>
      <c r="CD185" s="48">
        <v>9825.7000000000007</v>
      </c>
      <c r="CE185" s="18">
        <f>'Investment Analysis'!FR185</f>
        <v>0.10321479687327975</v>
      </c>
      <c r="CF185" s="15">
        <f>'Investment Analysis'!FP185</f>
        <v>0.72351221190230475</v>
      </c>
      <c r="CG185" s="48">
        <v>4825.79</v>
      </c>
      <c r="CH185" s="18">
        <f>'Investment Analysis'!FR185</f>
        <v>0.10321479687327975</v>
      </c>
      <c r="CI185" s="15">
        <f>'Investment Analysis'!FW185</f>
        <v>4.6461433602181114E-2</v>
      </c>
      <c r="CJ185" s="48"/>
      <c r="CK185" s="18">
        <f t="shared" si="204"/>
        <v>0</v>
      </c>
      <c r="CL185" s="15">
        <f>'Investment Analysis'!GD185</f>
        <v>0</v>
      </c>
      <c r="CM185" s="48">
        <v>38652.32</v>
      </c>
      <c r="CN185" s="18">
        <f t="shared" si="162"/>
        <v>0.54919118236472941</v>
      </c>
      <c r="CO185" s="15">
        <f>'Investment Analysis'!GT185</f>
        <v>-2.3853211009174261E-2</v>
      </c>
      <c r="CP185" s="48">
        <v>26652.6</v>
      </c>
      <c r="CQ185" s="18">
        <f t="shared" si="163"/>
        <v>0.23871669385535615</v>
      </c>
      <c r="CR185" s="15">
        <f>'Investment Analysis'!HG185</f>
        <v>1.3034660974102581</v>
      </c>
      <c r="CS185" s="48">
        <v>4900</v>
      </c>
      <c r="CT185" s="18">
        <f t="shared" si="164"/>
        <v>-0.78316281375013275</v>
      </c>
      <c r="CU185" s="15">
        <f>'Investment Analysis'!HN185</f>
        <v>27.524193548387093</v>
      </c>
      <c r="CV185" s="48">
        <v>31106.25</v>
      </c>
      <c r="CW185" s="18">
        <f t="shared" si="165"/>
        <v>7.9759445996841205E-2</v>
      </c>
      <c r="CX185" s="15">
        <f>'Investment Analysis'!IB185</f>
        <v>0.67847025495750701</v>
      </c>
      <c r="CY185" s="48">
        <v>25486.3</v>
      </c>
      <c r="CZ185" s="18">
        <f t="shared" si="166"/>
        <v>0.42500978473581208</v>
      </c>
      <c r="DA185" s="15">
        <f>'Investment Analysis'!II185</f>
        <v>1.0805142857142855</v>
      </c>
      <c r="DB185" s="48">
        <v>6825.5</v>
      </c>
      <c r="DC185" s="18">
        <f t="shared" si="167"/>
        <v>0.21078540068295712</v>
      </c>
      <c r="DD185" s="15">
        <f>'Investment Analysis'!IP185</f>
        <v>4.3313805897285684</v>
      </c>
      <c r="DE185" s="48">
        <v>25896</v>
      </c>
      <c r="DF185" s="18">
        <f>'Investment Analysis'!IY185</f>
        <v>0.67970422261140284</v>
      </c>
      <c r="DG185" s="15">
        <f>'Investment Analysis'!IW185</f>
        <v>3.7298630136986297</v>
      </c>
      <c r="DH185" s="48">
        <v>22941</v>
      </c>
      <c r="DI185" s="18">
        <f t="shared" si="168"/>
        <v>2.5450921003832363</v>
      </c>
      <c r="DJ185" s="15">
        <f>'Investment Analysis'!JD185</f>
        <v>0.54672330097087396</v>
      </c>
      <c r="DK185" s="48">
        <v>25768</v>
      </c>
      <c r="DL185" s="18">
        <f t="shared" si="169"/>
        <v>0.1327091300716515</v>
      </c>
      <c r="DM185" s="15">
        <f>'Investment Analysis'!JK185</f>
        <v>0.26720597998475504</v>
      </c>
      <c r="DN185" s="48">
        <v>1123.5</v>
      </c>
      <c r="DO185" s="18">
        <f t="shared" si="170"/>
        <v>3.4054302807179013E-2</v>
      </c>
      <c r="DP185" s="15">
        <f>'Investment Analysis'!HU185</f>
        <v>2.0865384615384612</v>
      </c>
      <c r="DQ185" s="48">
        <v>2025</v>
      </c>
      <c r="DR185" s="18">
        <f t="shared" si="171"/>
        <v>-0.93166863505989539</v>
      </c>
      <c r="DS185" s="15">
        <f>'Investment Analysis'!JR185</f>
        <v>5.5677408469714572E-3</v>
      </c>
      <c r="DT185" s="48">
        <v>23454</v>
      </c>
      <c r="DU185" s="18">
        <f t="shared" si="209"/>
        <v>8.0211304347826076</v>
      </c>
      <c r="DV185" s="15">
        <f>'Investment Analysis'!JY185</f>
        <v>1.9762845849802479E-2</v>
      </c>
      <c r="DW185" s="48">
        <v>16037</v>
      </c>
      <c r="DX185" s="18">
        <f t="shared" si="172"/>
        <v>0.17607802874743325</v>
      </c>
      <c r="DY185" s="15">
        <f>'Investment Analysis'!KF185</f>
        <v>0.17607802874743325</v>
      </c>
      <c r="DZ185" s="48">
        <v>6686</v>
      </c>
      <c r="EA185" s="18">
        <f t="shared" si="205"/>
        <v>-0.66586706646676663</v>
      </c>
      <c r="EB185" s="15">
        <f>'Investment Analysis'!KM185</f>
        <v>6.7715639810426538</v>
      </c>
      <c r="EC185" s="48">
        <v>10920</v>
      </c>
      <c r="ED185" s="18">
        <f>'Investment Analysis'!KV185</f>
        <v>0.82871287128712867</v>
      </c>
      <c r="EE185" s="15">
        <f>'Investment Analysis'!KT185</f>
        <v>-0.29503816793893134</v>
      </c>
      <c r="EF185" s="48">
        <v>22491</v>
      </c>
      <c r="EG185" s="18">
        <f t="shared" si="174"/>
        <v>-5.5555555555555552E-2</v>
      </c>
      <c r="EH185" s="15">
        <f>'Investment Analysis'!LH185</f>
        <v>0.39492045771699691</v>
      </c>
      <c r="EI185" s="48">
        <v>9994.4</v>
      </c>
      <c r="EJ185" s="18">
        <f>'Investment Analysis'!LQ185</f>
        <v>0.96598900396368759</v>
      </c>
      <c r="EK185" s="15">
        <f>'Investment Analysis'!LO185</f>
        <v>0.75725714285714274</v>
      </c>
      <c r="EL185" s="48">
        <v>34890</v>
      </c>
      <c r="EM185" s="18" t="e">
        <f t="shared" si="206"/>
        <v>#DIV/0!</v>
      </c>
      <c r="EN185" s="15">
        <f>'Investment Analysis'!LX185</f>
        <v>1.5145945945945947</v>
      </c>
      <c r="EO185" s="48">
        <v>18595</v>
      </c>
      <c r="EP185" s="68">
        <f t="shared" si="198"/>
        <v>4.4217228464419476</v>
      </c>
      <c r="EQ185" s="15">
        <f>'Investment Analysis'!MC185</f>
        <v>-0.23146067415730331</v>
      </c>
      <c r="ER185" s="48">
        <v>4475</v>
      </c>
      <c r="ES185" s="18">
        <f>'Investment Analysis'!LX185</f>
        <v>1.5145945945945947</v>
      </c>
      <c r="ET185" s="15">
        <f>'Investment Analysis'!LA185</f>
        <v>-0.28555540108438765</v>
      </c>
      <c r="EU185" s="48">
        <v>62192</v>
      </c>
      <c r="EV185" s="18">
        <f>'Investment Analysis'!ML185</f>
        <v>3.5068299576071595</v>
      </c>
      <c r="EW185" s="15">
        <f>'Investment Analysis'!MJ185</f>
        <v>11.894878706199462</v>
      </c>
      <c r="EX185" s="48">
        <v>91507.5</v>
      </c>
      <c r="EY185" s="18">
        <f t="shared" si="175"/>
        <v>0.38443208895949166</v>
      </c>
      <c r="EZ185" s="15">
        <f>'Investment Analysis'!MQ185</f>
        <v>0.38443208895949171</v>
      </c>
      <c r="FA185" s="48">
        <v>14408</v>
      </c>
      <c r="FB185" s="18">
        <f t="shared" si="176"/>
        <v>-6.319895968790637E-2</v>
      </c>
      <c r="FC185" s="15">
        <f>'Investment Analysis'!MX185</f>
        <v>-0.13703881169142307</v>
      </c>
      <c r="FD185" s="48">
        <v>20074.599999999999</v>
      </c>
      <c r="FE185" s="18">
        <f t="shared" si="177"/>
        <v>0.26479668342595025</v>
      </c>
      <c r="FF185" s="15">
        <f>'Investment Analysis'!NE185</f>
        <v>1.1169262567358085</v>
      </c>
      <c r="FG185" s="48">
        <v>21168</v>
      </c>
      <c r="FH185" s="18">
        <f t="shared" si="178"/>
        <v>0.96984924623115576</v>
      </c>
      <c r="FI185" s="15">
        <f>'Investment Analysis'!NL185</f>
        <v>-0.90662961492655814</v>
      </c>
      <c r="FJ185" s="48">
        <v>44007.6</v>
      </c>
      <c r="FK185" s="18">
        <f t="shared" si="179"/>
        <v>1.3105468749999998</v>
      </c>
      <c r="FL185" s="15">
        <f>'Investment Analysis'!NS185</f>
        <v>3.7899428571428566</v>
      </c>
      <c r="FM185" s="48">
        <v>3774.15</v>
      </c>
      <c r="FN185" s="18">
        <f t="shared" si="180"/>
        <v>-0.85128436498898663</v>
      </c>
      <c r="FO185" s="15">
        <f>'Investment Analysis'!NZ185</f>
        <v>0.43155439235320908</v>
      </c>
      <c r="FP185" s="48">
        <v>30700</v>
      </c>
      <c r="FQ185" s="18">
        <f t="shared" si="181"/>
        <v>0.64171122994652408</v>
      </c>
      <c r="FR185" s="15">
        <f>'Investment Analysis'!OG185</f>
        <v>-0.98639606505073785</v>
      </c>
      <c r="FS185" s="48">
        <v>73044</v>
      </c>
      <c r="FT185" s="18">
        <f t="shared" si="182"/>
        <v>1.8680978885060517</v>
      </c>
      <c r="FU185" s="15">
        <f>'Investment Analysis'!ON185</f>
        <v>4.7356890459363949</v>
      </c>
      <c r="FV185" s="48">
        <v>10860</v>
      </c>
      <c r="FW185" s="18">
        <f t="shared" si="183"/>
        <v>-0.29480519480519479</v>
      </c>
      <c r="FX185" s="15">
        <f>'Investment Analysis'!OU185</f>
        <v>-0.29480519480519485</v>
      </c>
      <c r="FY185" s="48">
        <v>19796.25</v>
      </c>
      <c r="FZ185" s="18">
        <f t="shared" si="184"/>
        <v>7.7493536535583066E-2</v>
      </c>
      <c r="GA185" s="15">
        <f>'Investment Analysis'!PB185</f>
        <v>3.8729230769230769</v>
      </c>
      <c r="GB185" s="48">
        <v>21141.75</v>
      </c>
      <c r="GC185" s="18">
        <f>'Investment Analysis'!PK185</f>
        <v>0.34791756323817719</v>
      </c>
      <c r="GD185" s="15">
        <f>'Investment Analysis'!PI185</f>
        <v>-0.19043653072946584</v>
      </c>
      <c r="GE185" s="48">
        <v>16584</v>
      </c>
      <c r="GF185" s="18">
        <f>'Investment Analysis'!PY185</f>
        <v>1.6939571150097468</v>
      </c>
      <c r="GG185" s="15">
        <f>'Investment Analysis'!PW185</f>
        <v>0.5848623853211008</v>
      </c>
      <c r="GH185" s="48">
        <v>22687</v>
      </c>
      <c r="GI185" s="18">
        <f>'Investment Analysis'!QF185</f>
        <v>0.71393553770731188</v>
      </c>
      <c r="GJ185" s="15">
        <f>'Investment Analysis'!QD185</f>
        <v>-2.5964017902131039E-2</v>
      </c>
      <c r="GK185" s="48">
        <v>34410</v>
      </c>
      <c r="GL185" s="18">
        <f>'Investment Analysis'!QM185</f>
        <v>0.36769230769230765</v>
      </c>
      <c r="GM185" s="15">
        <f>'Investment Analysis'!QK185</f>
        <v>-0.2916334661354581</v>
      </c>
      <c r="GN185" s="48">
        <v>12366</v>
      </c>
      <c r="GO185" s="18">
        <f>'Investment Analysis'!QT185</f>
        <v>0.1968641114982578</v>
      </c>
      <c r="GP185" s="15">
        <f>'Investment Analysis'!QR185</f>
        <v>-0.98325166386308782</v>
      </c>
      <c r="GQ185" s="48">
        <v>5923.5</v>
      </c>
      <c r="GR185" s="18">
        <f>'Investment Analysis'!RA185</f>
        <v>5.4352268083367392E-2</v>
      </c>
      <c r="GS185" s="15">
        <f>'Investment Analysis'!QY185</f>
        <v>-0.26912181303116139</v>
      </c>
      <c r="GT185" s="48">
        <v>20995</v>
      </c>
      <c r="GU185" s="18">
        <f>'Investment Analysis'!RH185</f>
        <v>0.99595959595959593</v>
      </c>
      <c r="GV185" s="15">
        <f>'Investment Analysis'!RF185</f>
        <v>6.718513717865629E-2</v>
      </c>
      <c r="GW185" s="48">
        <v>13069</v>
      </c>
      <c r="GX185" s="18">
        <f>'Investment Analysis'!RO185</f>
        <v>0.32869052460349735</v>
      </c>
      <c r="GY185" s="15">
        <f>'Investment Analysis'!RM185</f>
        <v>0.21245013452082745</v>
      </c>
      <c r="GZ185" s="48">
        <v>4008</v>
      </c>
      <c r="HA185" s="18">
        <f>'Investment Analysis'!RV185</f>
        <v>-3.8387715930902143E-2</v>
      </c>
      <c r="HB185" s="15">
        <f>'Investment Analysis'!RT185</f>
        <v>0.36885245901639335</v>
      </c>
      <c r="HC185" s="48">
        <v>34242</v>
      </c>
      <c r="HD185" s="18">
        <f>'Investment Analysis'!SC185</f>
        <v>1.2637842126140424</v>
      </c>
      <c r="HE185" s="15">
        <f>'Investment Analysis'!SA185</f>
        <v>0.2867127611603788</v>
      </c>
      <c r="HF185" s="48">
        <v>9605</v>
      </c>
      <c r="HG185" s="18">
        <f>'Investment Analysis'!SJ185</f>
        <v>0.25884665792922679</v>
      </c>
      <c r="HH185" s="15">
        <f>'Investment Analysis'!SH185</f>
        <v>0.53680000000000005</v>
      </c>
      <c r="HI185" s="48">
        <v>9800</v>
      </c>
      <c r="HJ185" s="18">
        <f>'Investment Analysis'!SM185</f>
        <v>0.20689655172413812</v>
      </c>
      <c r="HK185" s="15">
        <f>'Investment Analysis'!SK185</f>
        <v>0</v>
      </c>
      <c r="HL185" s="48">
        <v>13740</v>
      </c>
      <c r="HM185" s="18">
        <f>'Investment Analysis'!SP185</f>
        <v>0</v>
      </c>
      <c r="HN185" s="15">
        <f>'Investment Analysis'!SN185</f>
        <v>0.20471404192162976</v>
      </c>
      <c r="HO185" s="48">
        <v>16814.7</v>
      </c>
      <c r="HP185" s="18">
        <f>'Investment Analysis'!TE185</f>
        <v>3.2269230769230766</v>
      </c>
      <c r="HQ185" s="15">
        <f>'Investment Analysis'!TC185</f>
        <v>0.63339113202873421</v>
      </c>
      <c r="HR185" s="48">
        <v>7137</v>
      </c>
      <c r="HS185" s="18">
        <f>'Investment Analysis'!TL185</f>
        <v>0.40353982300884944</v>
      </c>
      <c r="HT185" s="15">
        <f>'Investment Analysis'!TJ185</f>
        <v>8.136363636363636E-2</v>
      </c>
      <c r="HU185" s="48">
        <v>18360</v>
      </c>
      <c r="HV185" s="18">
        <f>'Investment Analysis'!TS185</f>
        <v>2.21109243697479</v>
      </c>
      <c r="HW185" s="15">
        <f>'Investment Analysis'!TQ185</f>
        <v>0.39243366153352827</v>
      </c>
      <c r="HX185" s="48"/>
      <c r="HY185" s="18">
        <f>'Investment Analysis'!TZ185</f>
        <v>1.3333333333333335</v>
      </c>
      <c r="HZ185" s="15">
        <f>'Investment Analysis'!TX185</f>
        <v>-9.5238095238095219E-2</v>
      </c>
      <c r="IA185" s="48"/>
      <c r="IB185" s="18">
        <f>'Investment Analysis'!UG185</f>
        <v>0</v>
      </c>
      <c r="IC185" s="15">
        <f>'Investment Analysis'!UE185</f>
        <v>0</v>
      </c>
      <c r="ID185" s="48"/>
      <c r="IE185" s="18">
        <f>'Investment Analysis'!UN185</f>
        <v>0</v>
      </c>
      <c r="IF185" s="15">
        <f>'Investment Analysis'!UL185</f>
        <v>0</v>
      </c>
      <c r="IG185" s="48"/>
      <c r="IH185" s="18">
        <f>'Investment Analysis'!UU185</f>
        <v>0</v>
      </c>
      <c r="II185" s="15">
        <f>'Investment Analysis'!US185</f>
        <v>0</v>
      </c>
      <c r="IJ185" s="48"/>
      <c r="IK185" s="18">
        <f>'Investment Analysis'!VB185</f>
        <v>0</v>
      </c>
      <c r="IL185" s="15">
        <f>'Investment Analysis'!UZ185</f>
        <v>0</v>
      </c>
      <c r="IM185" s="48"/>
      <c r="IN185" s="18">
        <f>'Investment Analysis'!VI185</f>
        <v>0</v>
      </c>
      <c r="IO185" s="15">
        <f>'Investment Analysis'!VG185</f>
        <v>0</v>
      </c>
      <c r="IP185" s="18"/>
      <c r="IQ185" s="18"/>
      <c r="IR185" s="18"/>
      <c r="IS185" s="108">
        <f t="shared" si="188"/>
        <v>38896.059999999823</v>
      </c>
      <c r="IT185" s="48">
        <f t="shared" si="189"/>
        <v>1311371.2300000002</v>
      </c>
      <c r="IU185" s="101">
        <f t="shared" si="185"/>
        <v>0</v>
      </c>
      <c r="IV185" s="101"/>
      <c r="IW185" s="15">
        <f t="shared" si="186"/>
        <v>0.26396090336845479</v>
      </c>
      <c r="IX185" s="113">
        <f t="shared" si="187"/>
        <v>273861.90000000026</v>
      </c>
      <c r="IY185" s="21">
        <f t="shared" si="207"/>
        <v>0.59565150186623073</v>
      </c>
      <c r="IZ185" s="173">
        <f t="shared" si="208"/>
        <v>492218.3400000002</v>
      </c>
    </row>
    <row r="186" spans="1:260" x14ac:dyDescent="0.2">
      <c r="A186" s="3">
        <f>'Investment Analysis'!A186</f>
        <v>45916</v>
      </c>
      <c r="B186" s="4">
        <f>'Investment Analysis'!B186</f>
        <v>45916</v>
      </c>
      <c r="C186" s="27">
        <f>'Investment Analysis'!C186</f>
        <v>45757.9</v>
      </c>
      <c r="D186" s="14">
        <f>'Investment Analysis'!D186</f>
        <v>-125.54999999999563</v>
      </c>
      <c r="E186" s="15">
        <f>'Investment Analysis'!E186</f>
        <v>-2.7362807286722261E-3</v>
      </c>
      <c r="F186" s="13">
        <f>'Investment Analysis'!G186</f>
        <v>6606.76</v>
      </c>
      <c r="G186" s="14">
        <f>'Investment Analysis'!H186</f>
        <v>-8.5199999999995271</v>
      </c>
      <c r="H186" s="15">
        <f>'Investment Analysis'!I186</f>
        <v>-1.2879273439672285E-3</v>
      </c>
      <c r="I186" s="13">
        <f>'Investment Analysis'!K186</f>
        <v>22333.96</v>
      </c>
      <c r="J186" s="14">
        <f>'Investment Analysis'!L186</f>
        <v>-14.790000000000873</v>
      </c>
      <c r="K186" s="15">
        <f>'Investment Analysis'!M186</f>
        <v>-6.6178197885791699E-4</v>
      </c>
      <c r="L186" s="41">
        <f>'Investment Analysis'!T186</f>
        <v>276.02192650529918</v>
      </c>
      <c r="M186" s="21">
        <f>'Investment Analysis'!V186</f>
        <v>-8.9598054176382022E-4</v>
      </c>
      <c r="N186" s="21">
        <f>'Investment Analysis'!W186</f>
        <v>6.6877012335979896E-2</v>
      </c>
      <c r="P186" s="48">
        <f>'Investment Analysis'!Y186</f>
        <v>50506.15</v>
      </c>
      <c r="Q186" s="18"/>
      <c r="R186" s="83"/>
      <c r="S186" s="48">
        <v>4870.8500000000004</v>
      </c>
      <c r="T186" s="18">
        <f>'Investment Analysis'!AH186</f>
        <v>0.12677730334111023</v>
      </c>
      <c r="U186" s="15">
        <f>'Investment Analysis'!AF186</f>
        <v>0.55349881653213562</v>
      </c>
      <c r="V186" s="48">
        <v>7627.7</v>
      </c>
      <c r="W186" s="18">
        <f>'Investment Analysis'!AO186</f>
        <v>0.18021873514027575</v>
      </c>
      <c r="X186" s="15">
        <f>'Investment Analysis'!AM186</f>
        <v>0.33440860215053753</v>
      </c>
      <c r="Y186" s="48">
        <v>10258.459999999999</v>
      </c>
      <c r="Z186" s="18">
        <f t="shared" si="161"/>
        <v>2.8313953488372005E-2</v>
      </c>
      <c r="AA186" s="15">
        <f>'Investment Analysis'!GM186</f>
        <v>0.10634920634920644</v>
      </c>
      <c r="AB186" s="48">
        <v>2832.95</v>
      </c>
      <c r="AC186" s="18">
        <f t="shared" si="212"/>
        <v>4.9455313556139693</v>
      </c>
      <c r="AD186" s="15">
        <f>'Investment Analysis'!AT186</f>
        <v>0.36826867400115804</v>
      </c>
      <c r="AE186" s="48">
        <v>12021.95</v>
      </c>
      <c r="AF186" s="18">
        <f>'Investment Analysis'!BC186</f>
        <v>0.1266467505754445</v>
      </c>
      <c r="AG186" s="15">
        <f>'Investment Analysis'!BA186</f>
        <v>0.71551081282624918</v>
      </c>
      <c r="AH186" s="48"/>
      <c r="AI186" s="18">
        <f t="shared" si="213"/>
        <v>0</v>
      </c>
      <c r="AJ186" s="15">
        <f>'Investment Analysis'!BH186</f>
        <v>0</v>
      </c>
      <c r="AK186" s="48">
        <v>5398.41</v>
      </c>
      <c r="AL186" s="18">
        <f t="shared" si="194"/>
        <v>2.2228775669352743</v>
      </c>
      <c r="AM186" s="15">
        <f>'Investment Analysis'!BO186</f>
        <v>0.30380599528460761</v>
      </c>
      <c r="AN186" s="48">
        <v>6180.68</v>
      </c>
      <c r="AO186" s="18">
        <f t="shared" si="210"/>
        <v>6.7975603448275859</v>
      </c>
      <c r="AP186" s="15">
        <f>'Investment Analysis'!BV186</f>
        <v>0.21121846484165338</v>
      </c>
      <c r="AQ186" s="48">
        <v>5182.72</v>
      </c>
      <c r="AR186" s="18">
        <f t="shared" si="211"/>
        <v>2.8365440000000004</v>
      </c>
      <c r="AS186" s="15">
        <f>'Investment Analysis'!CC186</f>
        <v>0</v>
      </c>
      <c r="AT186" s="48">
        <v>4972.1099999999997</v>
      </c>
      <c r="AU186" s="18">
        <f>'Investment Analysis'!CL186</f>
        <v>-0.11292200232828868</v>
      </c>
      <c r="AV186" s="15">
        <f>'Investment Analysis'!CJ186</f>
        <v>8.2699305325835259E-3</v>
      </c>
      <c r="AW186" s="48">
        <v>18823.490000000002</v>
      </c>
      <c r="AX186" s="18">
        <f t="shared" si="195"/>
        <v>8.2133243257288449E-2</v>
      </c>
      <c r="AY186" s="15">
        <f>'Investment Analysis'!CQ186</f>
        <v>8.2322910019144921E-2</v>
      </c>
      <c r="AZ186" s="48">
        <v>16706.68</v>
      </c>
      <c r="BA186" s="18">
        <f>'Investment Analysis'!CZ186</f>
        <v>7.2961373390557901E-2</v>
      </c>
      <c r="BB186" s="15">
        <f>'Investment Analysis'!CX186</f>
        <v>0.24416796267496119</v>
      </c>
      <c r="BC186" s="48">
        <v>9888.9599999999991</v>
      </c>
      <c r="BD186" s="18">
        <f t="shared" si="214"/>
        <v>2.9726083059456228</v>
      </c>
      <c r="BE186" s="15">
        <f>'Investment Analysis'!DE186</f>
        <v>-7.361682670324643E-2</v>
      </c>
      <c r="BF186" s="48">
        <v>4728.3</v>
      </c>
      <c r="BG186" s="18">
        <f>'Investment Analysis'!DN186</f>
        <v>0.21821631878557884</v>
      </c>
      <c r="BH186" s="15">
        <f>'Investment Analysis'!DL186</f>
        <v>0.16330690826727071</v>
      </c>
      <c r="BI186" s="48">
        <v>19297.240000000002</v>
      </c>
      <c r="BJ186" s="18">
        <f>'Investment Analysis'!EB186</f>
        <v>0.21959964146997316</v>
      </c>
      <c r="BK186" s="15">
        <f>'Investment Analysis'!DZ186</f>
        <v>1.1782283884738529</v>
      </c>
      <c r="BL186" s="48">
        <v>18235.740000000002</v>
      </c>
      <c r="BM186" s="18">
        <f>'Investment Analysis'!EI186</f>
        <v>0.12933839479392614</v>
      </c>
      <c r="BN186" s="15">
        <f>'Investment Analysis'!EG186</f>
        <v>0.98050404184498319</v>
      </c>
      <c r="BO186" s="48">
        <v>11144.98</v>
      </c>
      <c r="BP186" s="18">
        <f>'Investment Analysis'!DU186</f>
        <v>0.2345063025210084</v>
      </c>
      <c r="BQ186" s="15">
        <f>'Investment Analysis'!DS186</f>
        <v>0</v>
      </c>
      <c r="BR186" s="48">
        <v>13274.52</v>
      </c>
      <c r="BS186" s="18">
        <f>'Investment Analysis'!EP186</f>
        <v>0.31581311769991011</v>
      </c>
      <c r="BT186" s="15">
        <f>'Investment Analysis'!EN186</f>
        <v>1.2691354198946385</v>
      </c>
      <c r="BU186" s="48">
        <v>14826.54</v>
      </c>
      <c r="BV186" s="18">
        <f t="shared" si="197"/>
        <v>0.5363130973213085</v>
      </c>
      <c r="BW186" s="15">
        <f>'Investment Analysis'!EU186</f>
        <v>0.20137496419364084</v>
      </c>
      <c r="BX186" s="48">
        <v>26098.74</v>
      </c>
      <c r="BY186" s="18">
        <f t="shared" si="203"/>
        <v>-0.44506299999999993</v>
      </c>
      <c r="BZ186" s="15">
        <f>'Investment Analysis'!FB186</f>
        <v>0</v>
      </c>
      <c r="CA186" s="48">
        <v>22055.48</v>
      </c>
      <c r="CB186" s="18">
        <f t="shared" si="199"/>
        <v>-4.9332758620689671E-2</v>
      </c>
      <c r="CC186" s="15">
        <f>'Investment Analysis'!FI186</f>
        <v>5.1963439404197703E-2</v>
      </c>
      <c r="CD186" s="48">
        <v>9827.66</v>
      </c>
      <c r="CE186" s="18">
        <f>'Investment Analysis'!FR186</f>
        <v>0.10343498843994271</v>
      </c>
      <c r="CF186" s="15">
        <f>'Investment Analysis'!FP186</f>
        <v>0.72385620915032667</v>
      </c>
      <c r="CG186" s="48">
        <v>4778.6499999999996</v>
      </c>
      <c r="CH186" s="18">
        <f>'Investment Analysis'!FR186</f>
        <v>0.10343498843994271</v>
      </c>
      <c r="CI186" s="15">
        <f>'Investment Analysis'!FW186</f>
        <v>3.6237646256957828E-2</v>
      </c>
      <c r="CJ186" s="48"/>
      <c r="CK186" s="18">
        <f t="shared" si="204"/>
        <v>0</v>
      </c>
      <c r="CL186" s="15">
        <f>'Investment Analysis'!GD186</f>
        <v>0</v>
      </c>
      <c r="CM186" s="48">
        <v>38192.720000000001</v>
      </c>
      <c r="CN186" s="18">
        <f t="shared" si="162"/>
        <v>0.53077034068136275</v>
      </c>
      <c r="CO186" s="15">
        <f>'Investment Analysis'!GT186</f>
        <v>-2.4587155963302815E-2</v>
      </c>
      <c r="CP186" s="48">
        <v>27405.3</v>
      </c>
      <c r="CQ186" s="18">
        <f t="shared" si="163"/>
        <v>0.27369947435200292</v>
      </c>
      <c r="CR186" s="15">
        <f>'Investment Analysis'!HG186</f>
        <v>1.3685186225492951</v>
      </c>
      <c r="CS186" s="48">
        <v>4480</v>
      </c>
      <c r="CT186" s="18">
        <f t="shared" si="164"/>
        <v>-0.80174885828583564</v>
      </c>
      <c r="CU186" s="15">
        <f>'Investment Analysis'!HN186</f>
        <v>29.786290322580641</v>
      </c>
      <c r="CV186" s="48">
        <v>30604</v>
      </c>
      <c r="CW186" s="18">
        <f t="shared" si="165"/>
        <v>6.2325355363868302E-2</v>
      </c>
      <c r="CX186" s="15">
        <f>'Investment Analysis'!IB186</f>
        <v>0.65136921624173738</v>
      </c>
      <c r="CY186" s="48">
        <v>25200</v>
      </c>
      <c r="CZ186" s="18">
        <f t="shared" si="166"/>
        <v>0.4090019569471624</v>
      </c>
      <c r="DA186" s="15">
        <f>'Investment Analysis'!II186</f>
        <v>1.0571428571428572</v>
      </c>
      <c r="DB186" s="48">
        <v>6829.75</v>
      </c>
      <c r="DC186" s="18">
        <f t="shared" si="167"/>
        <v>0.21153931438201251</v>
      </c>
      <c r="DD186" s="15">
        <f>'Investment Analysis'!IP186</f>
        <v>4.3347002538566679</v>
      </c>
      <c r="DE186" s="48">
        <v>24069</v>
      </c>
      <c r="DF186" s="18">
        <f>'Investment Analysis'!IY186</f>
        <v>0.56119867678536683</v>
      </c>
      <c r="DG186" s="15">
        <f>'Investment Analysis'!IW186</f>
        <v>3.396164383561644</v>
      </c>
      <c r="DH186" s="48">
        <v>23370</v>
      </c>
      <c r="DI186" s="18">
        <f t="shared" si="168"/>
        <v>2.6113858326121893</v>
      </c>
      <c r="DJ186" s="15">
        <f>'Investment Analysis'!JD186</f>
        <v>0.57564724919093857</v>
      </c>
      <c r="DK186" s="48">
        <v>25452</v>
      </c>
      <c r="DL186" s="18">
        <f t="shared" si="169"/>
        <v>0.11881840960042199</v>
      </c>
      <c r="DM186" s="15">
        <f>'Investment Analysis'!JK186</f>
        <v>0.25166588802281842</v>
      </c>
      <c r="DN186" s="48">
        <v>1146.8</v>
      </c>
      <c r="DO186" s="18">
        <f t="shared" si="170"/>
        <v>5.5499309710078194E-2</v>
      </c>
      <c r="DP186" s="15">
        <f>'Investment Analysis'!HU186</f>
        <v>2.1508241758241757</v>
      </c>
      <c r="DQ186" s="48">
        <v>1994.5</v>
      </c>
      <c r="DR186" s="18">
        <f t="shared" si="171"/>
        <v>-0.93269782351948705</v>
      </c>
      <c r="DS186" s="15">
        <f>'Investment Analysis'!JR186</f>
        <v>-5.7195883246161643E-2</v>
      </c>
      <c r="DT186" s="48">
        <v>22356</v>
      </c>
      <c r="DU186" s="18">
        <f t="shared" si="209"/>
        <v>7.5871383399209487</v>
      </c>
      <c r="DV186" s="15">
        <f>'Investment Analysis'!JY186</f>
        <v>-1.1857707509881346E-2</v>
      </c>
      <c r="DW186" s="48">
        <v>17157</v>
      </c>
      <c r="DX186" s="18">
        <f t="shared" si="172"/>
        <v>0.25821355236139631</v>
      </c>
      <c r="DY186" s="15">
        <f>'Investment Analysis'!KF186</f>
        <v>0.25821355236139637</v>
      </c>
      <c r="DZ186" s="48">
        <v>6322</v>
      </c>
      <c r="EA186" s="18">
        <f t="shared" si="205"/>
        <v>-0.68405797101449273</v>
      </c>
      <c r="EB186" s="15">
        <f>'Investment Analysis'!KM186</f>
        <v>6.7924170616113733</v>
      </c>
      <c r="EC186" s="48">
        <v>10920</v>
      </c>
      <c r="ED186" s="18">
        <f>'Investment Analysis'!KV186</f>
        <v>0.83168316831683176</v>
      </c>
      <c r="EE186" s="15">
        <f>'Investment Analysis'!KT186</f>
        <v>-0.29389312977099236</v>
      </c>
      <c r="EF186" s="48">
        <v>22477.5</v>
      </c>
      <c r="EG186" s="18">
        <f t="shared" si="174"/>
        <v>-5.6122448979591837E-2</v>
      </c>
      <c r="EH186" s="15">
        <f>'Investment Analysis'!LH186</f>
        <v>0.39408317052749109</v>
      </c>
      <c r="EI186" s="48">
        <v>9906</v>
      </c>
      <c r="EJ186" s="18">
        <f>'Investment Analysis'!LQ186</f>
        <v>0.94859992328346776</v>
      </c>
      <c r="EK186" s="15">
        <f>'Investment Analysis'!LO186</f>
        <v>0.74171428571428577</v>
      </c>
      <c r="EL186" s="48">
        <v>34110</v>
      </c>
      <c r="EM186" s="18" t="e">
        <f t="shared" si="206"/>
        <v>#DIV/0!</v>
      </c>
      <c r="EN186" s="15">
        <f>'Investment Analysis'!LX186</f>
        <v>1.4583783783783781</v>
      </c>
      <c r="EO186" s="48">
        <v>18105</v>
      </c>
      <c r="EP186" s="68">
        <f t="shared" si="198"/>
        <v>4.2749063670411989</v>
      </c>
      <c r="EQ186" s="15">
        <f>'Investment Analysis'!MC186</f>
        <v>-0.23685393258426965</v>
      </c>
      <c r="ER186" s="48">
        <v>4555</v>
      </c>
      <c r="ES186" s="18">
        <f>'Investment Analysis'!LX186</f>
        <v>1.4583783783783781</v>
      </c>
      <c r="ET186" s="15">
        <f>'Investment Analysis'!LA186</f>
        <v>-0.28249687195884898</v>
      </c>
      <c r="EU186" s="48">
        <v>62289.5</v>
      </c>
      <c r="EV186" s="18">
        <f>'Investment Analysis'!ML186</f>
        <v>3.5138954309938764</v>
      </c>
      <c r="EW186" s="15">
        <f>'Investment Analysis'!MJ186</f>
        <v>11.915094339622641</v>
      </c>
      <c r="EX186" s="48">
        <v>92741.25</v>
      </c>
      <c r="EY186" s="18">
        <f t="shared" si="175"/>
        <v>0.40309769658459094</v>
      </c>
      <c r="EZ186" s="15">
        <f>'Investment Analysis'!MQ186</f>
        <v>0.40309769658459094</v>
      </c>
      <c r="FA186" s="48">
        <v>13536</v>
      </c>
      <c r="FB186" s="18">
        <f t="shared" si="176"/>
        <v>-0.11989596879063719</v>
      </c>
      <c r="FC186" s="15">
        <f>'Investment Analysis'!MX186</f>
        <v>-0.18926689027311927</v>
      </c>
      <c r="FD186" s="48">
        <v>20507.900000000001</v>
      </c>
      <c r="FE186" s="18">
        <f t="shared" si="177"/>
        <v>0.29209667460527478</v>
      </c>
      <c r="FF186" s="15">
        <f>'Investment Analysis'!NE186</f>
        <v>1.1626190300435524</v>
      </c>
      <c r="FG186" s="48">
        <v>20430</v>
      </c>
      <c r="FH186" s="18">
        <f t="shared" si="178"/>
        <v>0.90117252931323288</v>
      </c>
      <c r="FI186" s="15">
        <f>'Investment Analysis'!NL186</f>
        <v>-0.90988487495037718</v>
      </c>
      <c r="FJ186" s="48">
        <v>43253.7</v>
      </c>
      <c r="FK186" s="18">
        <f t="shared" si="179"/>
        <v>1.2709645917338706</v>
      </c>
      <c r="FL186" s="15">
        <f>'Investment Analysis'!NS186</f>
        <v>3.7078857142857142</v>
      </c>
      <c r="FM186" s="48">
        <v>3767.4</v>
      </c>
      <c r="FN186" s="18">
        <f t="shared" si="180"/>
        <v>-0.85155034025131704</v>
      </c>
      <c r="FO186" s="15">
        <f>'Investment Analysis'!NZ186</f>
        <v>0.42899408284023677</v>
      </c>
      <c r="FP186" s="48">
        <v>29400</v>
      </c>
      <c r="FQ186" s="18">
        <f t="shared" si="181"/>
        <v>0.57219251336898391</v>
      </c>
      <c r="FR186" s="15">
        <f>'Investment Analysis'!OG186</f>
        <v>-0.98697212744272611</v>
      </c>
      <c r="FS186" s="48">
        <v>70086</v>
      </c>
      <c r="FT186" s="18">
        <f t="shared" si="182"/>
        <v>1.7519509968489559</v>
      </c>
      <c r="FU186" s="15">
        <f>'Investment Analysis'!ON186</f>
        <v>4.5034157832744404</v>
      </c>
      <c r="FV186" s="48">
        <v>11340</v>
      </c>
      <c r="FW186" s="18">
        <f t="shared" si="183"/>
        <v>-0.26363636363636361</v>
      </c>
      <c r="FX186" s="15">
        <f>'Investment Analysis'!OU186</f>
        <v>-0.26363636363636367</v>
      </c>
      <c r="FY186" s="48">
        <v>19822.5</v>
      </c>
      <c r="FZ186" s="18">
        <f t="shared" si="184"/>
        <v>7.892230235406178E-2</v>
      </c>
      <c r="GA186" s="15">
        <f>'Investment Analysis'!PB186</f>
        <v>3.8793846153846157</v>
      </c>
      <c r="GB186" s="48">
        <v>21320.25</v>
      </c>
      <c r="GC186" s="18">
        <f>'Investment Analysis'!PK186</f>
        <v>0.35929804427867829</v>
      </c>
      <c r="GD186" s="15">
        <f>'Investment Analysis'!PI186</f>
        <v>-0.18360137851809308</v>
      </c>
      <c r="GE186" s="48">
        <v>16092</v>
      </c>
      <c r="GF186" s="18">
        <f>'Investment Analysis'!PY186</f>
        <v>1.6140350877192986</v>
      </c>
      <c r="GG186" s="15">
        <f>'Investment Analysis'!PW186</f>
        <v>0.53784403669724756</v>
      </c>
      <c r="GH186" s="48">
        <v>22661.1</v>
      </c>
      <c r="GI186" s="18">
        <f>'Investment Analysis'!QF186</f>
        <v>0.68394701157817872</v>
      </c>
      <c r="GJ186" s="15">
        <f>'Investment Analysis'!QD186</f>
        <v>-4.3006609561634879E-2</v>
      </c>
      <c r="GK186" s="48">
        <v>35580</v>
      </c>
      <c r="GL186" s="18">
        <f>'Investment Analysis'!QM186</f>
        <v>0.33692307692307688</v>
      </c>
      <c r="GM186" s="15">
        <f>'Investment Analysis'!QK186</f>
        <v>-0.30756972111553782</v>
      </c>
      <c r="GN186" s="48">
        <v>13428</v>
      </c>
      <c r="GO186" s="18">
        <f>'Investment Analysis'!QT186</f>
        <v>0.2996515679442508</v>
      </c>
      <c r="GP186" s="15">
        <f>'Investment Analysis'!QR186</f>
        <v>-0.98181330602891348</v>
      </c>
      <c r="GQ186" s="48">
        <v>5787.65</v>
      </c>
      <c r="GR186" s="18">
        <f>'Investment Analysis'!RA186</f>
        <v>5.8438904781364848E-2</v>
      </c>
      <c r="GS186" s="15">
        <f>'Investment Analysis'!QY186</f>
        <v>-0.26628895184135976</v>
      </c>
      <c r="GT186" s="48">
        <v>21364.75</v>
      </c>
      <c r="GU186" s="18">
        <f>'Investment Analysis'!RH186</f>
        <v>1.0311111111111113</v>
      </c>
      <c r="GV186" s="15">
        <f>'Investment Analysis'!RF186</f>
        <v>8.5979693238280488E-2</v>
      </c>
      <c r="GW186" s="48">
        <v>13103</v>
      </c>
      <c r="GX186" s="18">
        <f>'Investment Analysis'!RO186</f>
        <v>0.33214721431476213</v>
      </c>
      <c r="GY186" s="15">
        <f>'Investment Analysis'!RM186</f>
        <v>0.21560441599406246</v>
      </c>
      <c r="GZ186" s="48">
        <v>4100</v>
      </c>
      <c r="HA186" s="18">
        <f>'Investment Analysis'!RV186</f>
        <v>-1.6314779270633392E-2</v>
      </c>
      <c r="HB186" s="15">
        <f>'Investment Analysis'!RT186</f>
        <v>0.40027322404371579</v>
      </c>
      <c r="HC186" s="48">
        <v>34052</v>
      </c>
      <c r="HD186" s="18">
        <f>'Investment Analysis'!SC186</f>
        <v>1.251223059632421</v>
      </c>
      <c r="HE186" s="15">
        <f>'Investment Analysis'!SA186</f>
        <v>0.27957312490605735</v>
      </c>
      <c r="HF186" s="48">
        <v>10000</v>
      </c>
      <c r="HG186" s="18">
        <f>'Investment Analysis'!SJ186</f>
        <v>0.31061598951507208</v>
      </c>
      <c r="HH186" s="15">
        <f>'Investment Analysis'!SH186</f>
        <v>0.6</v>
      </c>
      <c r="HI186" s="48">
        <v>10840</v>
      </c>
      <c r="HJ186" s="18">
        <f>'Investment Analysis'!SM186</f>
        <v>0.10612244897959174</v>
      </c>
      <c r="HK186" s="15">
        <f>'Investment Analysis'!SK186</f>
        <v>0</v>
      </c>
      <c r="HL186" s="48">
        <v>14235</v>
      </c>
      <c r="HM186" s="18">
        <f>'Investment Analysis'!SP186</f>
        <v>0</v>
      </c>
      <c r="HN186" s="15">
        <f>'Investment Analysis'!SN186</f>
        <v>0.10701842952135555</v>
      </c>
      <c r="HO186" s="48">
        <v>16824.900000000001</v>
      </c>
      <c r="HP186" s="18">
        <f>'Investment Analysis'!TE186</f>
        <v>3.2294871794871796</v>
      </c>
      <c r="HQ186" s="15">
        <f>'Investment Analysis'!TC186</f>
        <v>0.63438196680703518</v>
      </c>
      <c r="HR186" s="48">
        <v>6972</v>
      </c>
      <c r="HS186" s="18">
        <f>'Investment Analysis'!TL186</f>
        <v>0.37109144542772848</v>
      </c>
      <c r="HT186" s="15">
        <f>'Investment Analysis'!TJ186</f>
        <v>5.6363636363636338E-2</v>
      </c>
      <c r="HU186" s="48">
        <v>18120</v>
      </c>
      <c r="HV186" s="18">
        <f>'Investment Analysis'!TS186</f>
        <v>2.3082352941176469</v>
      </c>
      <c r="HW186" s="15">
        <f>'Investment Analysis'!TQ186</f>
        <v>0.43455795004846487</v>
      </c>
      <c r="HX186" s="48"/>
      <c r="HY186" s="18">
        <f>'Investment Analysis'!TZ186</f>
        <v>1.2280701754385965</v>
      </c>
      <c r="HZ186" s="15">
        <f>'Investment Analysis'!TX186</f>
        <v>-0.1360544217687075</v>
      </c>
      <c r="IA186" s="48"/>
      <c r="IB186" s="18">
        <f>'Investment Analysis'!UG186</f>
        <v>0</v>
      </c>
      <c r="IC186" s="15">
        <f>'Investment Analysis'!UE186</f>
        <v>0</v>
      </c>
      <c r="ID186" s="48"/>
      <c r="IE186" s="18">
        <f>'Investment Analysis'!UN186</f>
        <v>0</v>
      </c>
      <c r="IF186" s="15">
        <f>'Investment Analysis'!UL186</f>
        <v>0</v>
      </c>
      <c r="IG186" s="48"/>
      <c r="IH186" s="18">
        <f>'Investment Analysis'!UU186</f>
        <v>0</v>
      </c>
      <c r="II186" s="15">
        <f>'Investment Analysis'!US186</f>
        <v>0</v>
      </c>
      <c r="IJ186" s="48"/>
      <c r="IK186" s="18">
        <f>'Investment Analysis'!VB186</f>
        <v>0</v>
      </c>
      <c r="IL186" s="15">
        <f>'Investment Analysis'!UZ186</f>
        <v>0</v>
      </c>
      <c r="IM186" s="48"/>
      <c r="IN186" s="18">
        <f>'Investment Analysis'!VI186</f>
        <v>0</v>
      </c>
      <c r="IO186" s="15">
        <f>'Investment Analysis'!VG186</f>
        <v>0</v>
      </c>
      <c r="IP186" s="18"/>
      <c r="IQ186" s="18"/>
      <c r="IR186" s="18"/>
      <c r="IS186" s="108">
        <f t="shared" si="188"/>
        <v>-5524.8000000002794</v>
      </c>
      <c r="IT186" s="48">
        <f t="shared" si="189"/>
        <v>1305846.43</v>
      </c>
      <c r="IU186" s="101">
        <f t="shared" si="185"/>
        <v>0</v>
      </c>
      <c r="IV186" s="101"/>
      <c r="IW186" s="15">
        <f t="shared" si="186"/>
        <v>0.2586358428217701</v>
      </c>
      <c r="IX186" s="113">
        <f t="shared" si="187"/>
        <v>268337.09999999998</v>
      </c>
      <c r="IY186" s="21">
        <f t="shared" si="207"/>
        <v>0.58896573835422772</v>
      </c>
      <c r="IZ186" s="173">
        <f t="shared" si="208"/>
        <v>486693.53999999992</v>
      </c>
    </row>
    <row r="187" spans="1:260" x14ac:dyDescent="0.2">
      <c r="A187" s="3">
        <f>'Investment Analysis'!A187</f>
        <v>45917</v>
      </c>
      <c r="B187" s="4">
        <f>'Investment Analysis'!B187</f>
        <v>45917</v>
      </c>
      <c r="C187" s="27">
        <f>'Investment Analysis'!C187</f>
        <v>46018.32</v>
      </c>
      <c r="D187" s="14">
        <f>'Investment Analysis'!D187</f>
        <v>260.41999999999825</v>
      </c>
      <c r="E187" s="15">
        <f>'Investment Analysis'!E187</f>
        <v>5.6912576844653767E-3</v>
      </c>
      <c r="F187" s="13">
        <f>'Investment Analysis'!G187</f>
        <v>6600.35</v>
      </c>
      <c r="G187" s="14">
        <f>'Investment Analysis'!H187</f>
        <v>-6.4099999999998545</v>
      </c>
      <c r="H187" s="15">
        <f>'Investment Analysis'!I187</f>
        <v>-9.7021838238408144E-4</v>
      </c>
      <c r="I187" s="13">
        <f>'Investment Analysis'!K187</f>
        <v>22261.33</v>
      </c>
      <c r="J187" s="14">
        <f>'Investment Analysis'!L187</f>
        <v>-72.629999999997381</v>
      </c>
      <c r="K187" s="15">
        <f>'Investment Analysis'!M187</f>
        <v>-3.2519983021370765E-3</v>
      </c>
      <c r="L187" s="41">
        <f>'Investment Analysis'!T187</f>
        <v>276.2570149360335</v>
      </c>
      <c r="M187" s="21">
        <f>'Investment Analysis'!V187</f>
        <v>8.5170201407825058E-4</v>
      </c>
      <c r="N187" s="21">
        <f>'Investment Analysis'!W187</f>
        <v>6.778567363616024E-2</v>
      </c>
      <c r="P187" s="48">
        <f>'Investment Analysis'!Y187</f>
        <v>50506.15</v>
      </c>
      <c r="Q187" s="18"/>
      <c r="R187" s="83"/>
      <c r="S187" s="48">
        <v>4849.54</v>
      </c>
      <c r="T187" s="18">
        <f>'Investment Analysis'!AH187</f>
        <v>0.12184707487784482</v>
      </c>
      <c r="U187" s="15">
        <f>'Investment Analysis'!AF187</f>
        <v>0.54670146264489883</v>
      </c>
      <c r="V187" s="48">
        <v>7606.19</v>
      </c>
      <c r="W187" s="18">
        <f>'Investment Analysis'!AO187</f>
        <v>0.17689015691868754</v>
      </c>
      <c r="X187" s="15">
        <f>'Investment Analysis'!AM187</f>
        <v>0.33064516129032245</v>
      </c>
      <c r="Y187" s="48">
        <v>10297.709999999999</v>
      </c>
      <c r="Z187" s="18">
        <f t="shared" si="161"/>
        <v>3.2248396150761742E-2</v>
      </c>
      <c r="AA187" s="15">
        <f>'Investment Analysis'!GM187</f>
        <v>0.11058201058201059</v>
      </c>
      <c r="AB187" s="48">
        <v>2813.77</v>
      </c>
      <c r="AC187" s="18">
        <f t="shared" si="212"/>
        <v>4.9383289523094254</v>
      </c>
      <c r="AD187" s="15">
        <f>'Investment Analysis'!AT187</f>
        <v>0.35900405327156915</v>
      </c>
      <c r="AE187" s="48">
        <v>12010.45</v>
      </c>
      <c r="AF187" s="18">
        <f>'Investment Analysis'!BC187</f>
        <v>0.12556932268965187</v>
      </c>
      <c r="AG187" s="15">
        <f>'Investment Analysis'!BA187</f>
        <v>0.71387024608501137</v>
      </c>
      <c r="AH187" s="48"/>
      <c r="AI187" s="18">
        <f t="shared" si="213"/>
        <v>0</v>
      </c>
      <c r="AJ187" s="15">
        <f>'Investment Analysis'!BH187</f>
        <v>0</v>
      </c>
      <c r="AK187" s="48">
        <v>5384.47</v>
      </c>
      <c r="AL187" s="18">
        <f t="shared" si="194"/>
        <v>2.2192539641278923</v>
      </c>
      <c r="AM187" s="15">
        <f>'Investment Analysis'!BO187</f>
        <v>0.30043785786460081</v>
      </c>
      <c r="AN187" s="48">
        <v>6149.18</v>
      </c>
      <c r="AO187" s="18">
        <f t="shared" si="210"/>
        <v>6.7907715517241378</v>
      </c>
      <c r="AP187" s="15">
        <f>'Investment Analysis'!BV187</f>
        <v>0.20504562533548043</v>
      </c>
      <c r="AQ187" s="48">
        <v>5165.17</v>
      </c>
      <c r="AR187" s="18">
        <f t="shared" si="211"/>
        <v>2.8330339999999996</v>
      </c>
      <c r="AS187" s="15">
        <f>'Investment Analysis'!CC187</f>
        <v>0</v>
      </c>
      <c r="AT187" s="48">
        <v>4949.2700000000004</v>
      </c>
      <c r="AU187" s="18">
        <f>'Investment Analysis'!CL187</f>
        <v>-0.11699650756693829</v>
      </c>
      <c r="AV187" s="15">
        <f>'Investment Analysis'!CJ187</f>
        <v>3.6387694343367328E-3</v>
      </c>
      <c r="AW187" s="48">
        <v>18829.04</v>
      </c>
      <c r="AX187" s="18">
        <f t="shared" si="195"/>
        <v>8.2421659824351762E-2</v>
      </c>
      <c r="AY187" s="15">
        <f>'Investment Analysis'!CQ187</f>
        <v>8.2641991065730697E-2</v>
      </c>
      <c r="AZ187" s="48">
        <v>16698.32</v>
      </c>
      <c r="BA187" s="18">
        <f>'Investment Analysis'!CZ187</f>
        <v>7.2424892703862542E-2</v>
      </c>
      <c r="BB187" s="15">
        <f>'Investment Analysis'!CX187</f>
        <v>0.2435458786936236</v>
      </c>
      <c r="BC187" s="48">
        <v>9903.6</v>
      </c>
      <c r="BD187" s="18">
        <f t="shared" si="214"/>
        <v>2.9740663280549744</v>
      </c>
      <c r="BE187" s="15">
        <f>'Investment Analysis'!DE187</f>
        <v>-7.2245084590763689E-2</v>
      </c>
      <c r="BF187" s="48">
        <v>4697</v>
      </c>
      <c r="BG187" s="18">
        <f>'Investment Analysis'!DN187</f>
        <v>0.21015180265654665</v>
      </c>
      <c r="BH187" s="15">
        <f>'Investment Analysis'!DL187</f>
        <v>0.15560588901472264</v>
      </c>
      <c r="BI187" s="48">
        <v>19155.419999999998</v>
      </c>
      <c r="BJ187" s="18">
        <f>'Investment Analysis'!EB187</f>
        <v>0.21063639079772944</v>
      </c>
      <c r="BK187" s="15">
        <f>'Investment Analysis'!DZ187</f>
        <v>1.1622198505869801</v>
      </c>
      <c r="BL187" s="48">
        <v>18165.689999999999</v>
      </c>
      <c r="BM187" s="18">
        <f>'Investment Analysis'!EI187</f>
        <v>0.12499999999999997</v>
      </c>
      <c r="BN187" s="15">
        <f>'Investment Analysis'!EG187</f>
        <v>0.97289586305278175</v>
      </c>
      <c r="BO187" s="48">
        <v>11185.29</v>
      </c>
      <c r="BP187" s="18">
        <f>'Investment Analysis'!DU187</f>
        <v>0.23897058823529416</v>
      </c>
      <c r="BQ187" s="15">
        <f>'Investment Analysis'!DS187</f>
        <v>0</v>
      </c>
      <c r="BR187" s="48">
        <v>13267.26</v>
      </c>
      <c r="BS187" s="18">
        <f>'Investment Analysis'!EP187</f>
        <v>0.31509433962264161</v>
      </c>
      <c r="BT187" s="15">
        <f>'Investment Analysis'!EN187</f>
        <v>1.2678958785249457</v>
      </c>
      <c r="BU187" s="48">
        <v>14777.05</v>
      </c>
      <c r="BV187" s="18">
        <f t="shared" si="197"/>
        <v>0.53298223179431947</v>
      </c>
      <c r="BW187" s="15">
        <f>'Investment Analysis'!EU187</f>
        <v>0.19736465196218853</v>
      </c>
      <c r="BX187" s="48">
        <v>26012.87</v>
      </c>
      <c r="BY187" s="18">
        <f t="shared" si="203"/>
        <v>-0.44935650000000005</v>
      </c>
      <c r="BZ187" s="15">
        <f>'Investment Analysis'!FB187</f>
        <v>0</v>
      </c>
      <c r="CA187" s="48">
        <v>22090.959999999999</v>
      </c>
      <c r="CB187" s="18">
        <f t="shared" si="199"/>
        <v>-4.7803448275862109E-2</v>
      </c>
      <c r="CC187" s="15">
        <f>'Investment Analysis'!FI187</f>
        <v>5.3656059580230224E-2</v>
      </c>
      <c r="CD187" s="48">
        <v>9859.0400000000009</v>
      </c>
      <c r="CE187" s="18">
        <f>'Investment Analysis'!FR187</f>
        <v>0.10695805350655074</v>
      </c>
      <c r="CF187" s="15">
        <f>'Investment Analysis'!FP187</f>
        <v>0.72936016511867907</v>
      </c>
      <c r="CG187" s="48">
        <v>4793.84</v>
      </c>
      <c r="CH187" s="18">
        <f>'Investment Analysis'!FR187</f>
        <v>0.10695805350655074</v>
      </c>
      <c r="CI187" s="15">
        <f>'Investment Analysis'!FW187</f>
        <v>3.9531977734863159E-2</v>
      </c>
      <c r="CJ187" s="48"/>
      <c r="CK187" s="18">
        <f t="shared" si="204"/>
        <v>0</v>
      </c>
      <c r="CL187" s="15">
        <f>'Investment Analysis'!GD187</f>
        <v>0</v>
      </c>
      <c r="CM187" s="48">
        <v>38146.76</v>
      </c>
      <c r="CN187" s="18">
        <f t="shared" si="162"/>
        <v>0.52892825651302611</v>
      </c>
      <c r="CO187" s="15">
        <f>'Investment Analysis'!GT187</f>
        <v>-2.7889908256880792E-2</v>
      </c>
      <c r="CP187" s="48">
        <v>27680.9</v>
      </c>
      <c r="CQ187" s="18">
        <f t="shared" si="163"/>
        <v>0.28650836807443669</v>
      </c>
      <c r="CR187" s="15">
        <f>'Investment Analysis'!HG187</f>
        <v>1.3923375091287009</v>
      </c>
      <c r="CS187" s="48">
        <v>4490</v>
      </c>
      <c r="CT187" s="18">
        <f t="shared" si="164"/>
        <v>-0.80130633341593793</v>
      </c>
      <c r="CU187" s="15">
        <f>'Investment Analysis'!HN187</f>
        <v>29.540322580645157</v>
      </c>
      <c r="CV187" s="48">
        <v>29800.75</v>
      </c>
      <c r="CW187" s="18">
        <f t="shared" si="165"/>
        <v>3.4442959543190377E-2</v>
      </c>
      <c r="CX187" s="15">
        <f>'Investment Analysis'!IB187</f>
        <v>0.60802644003777129</v>
      </c>
      <c r="CY187" s="48">
        <v>24231.9</v>
      </c>
      <c r="CZ187" s="18">
        <f t="shared" si="166"/>
        <v>0.35487279843444236</v>
      </c>
      <c r="DA187" s="15">
        <f>'Investment Analysis'!II187</f>
        <v>0.97811428571428582</v>
      </c>
      <c r="DB187" s="48">
        <v>6811.5</v>
      </c>
      <c r="DC187" s="18">
        <f t="shared" si="167"/>
        <v>0.20830192026253935</v>
      </c>
      <c r="DD187" s="15">
        <f>'Investment Analysis'!IP187</f>
        <v>4.3204452255418859</v>
      </c>
      <c r="DE187" s="48">
        <v>24543</v>
      </c>
      <c r="DF187" s="18">
        <f>'Investment Analysis'!IY187</f>
        <v>0.59194395796847643</v>
      </c>
      <c r="DG187" s="15">
        <f>'Investment Analysis'!IW187</f>
        <v>3.4827397260273973</v>
      </c>
      <c r="DH187" s="48">
        <v>23271.45</v>
      </c>
      <c r="DI187" s="18">
        <f t="shared" si="168"/>
        <v>2.596156817900853</v>
      </c>
      <c r="DJ187" s="15">
        <f>'Investment Analysis'!JD187</f>
        <v>0.56901294498381894</v>
      </c>
      <c r="DK187" s="48">
        <v>25501</v>
      </c>
      <c r="DL187" s="18">
        <f t="shared" si="169"/>
        <v>0.12097235043298607</v>
      </c>
      <c r="DM187" s="15">
        <f>'Investment Analysis'!JK187</f>
        <v>0.25407558582704265</v>
      </c>
      <c r="DN187" s="48">
        <v>1152.9000000000001</v>
      </c>
      <c r="DO187" s="18">
        <f t="shared" si="170"/>
        <v>6.1113667740451072E-2</v>
      </c>
      <c r="DP187" s="15">
        <f>'Investment Analysis'!HU187</f>
        <v>2.1673076923076926</v>
      </c>
      <c r="DQ187" s="48">
        <v>2007.25</v>
      </c>
      <c r="DR187" s="18">
        <f t="shared" si="171"/>
        <v>-0.9322675889994938</v>
      </c>
      <c r="DS187" s="15">
        <f>'Investment Analysis'!JR187</f>
        <v>-2.4464315842753548E-2</v>
      </c>
      <c r="DT187" s="48">
        <v>21678</v>
      </c>
      <c r="DU187" s="18">
        <f t="shared" si="209"/>
        <v>7.3191541501976278</v>
      </c>
      <c r="DV187" s="15">
        <f>'Investment Analysis'!JY187</f>
        <v>3.952569169960566E-3</v>
      </c>
      <c r="DW187" s="48">
        <v>16908.5</v>
      </c>
      <c r="DX187" s="18">
        <f t="shared" si="172"/>
        <v>0.23998973305954827</v>
      </c>
      <c r="DY187" s="15">
        <f>'Investment Analysis'!KF187</f>
        <v>0.24024640657084187</v>
      </c>
      <c r="DZ187" s="48">
        <v>6274</v>
      </c>
      <c r="EA187" s="18">
        <f t="shared" si="205"/>
        <v>-0.68645677161419294</v>
      </c>
      <c r="EB187" s="15">
        <f>'Investment Analysis'!KM187</f>
        <v>6.793364928909952</v>
      </c>
      <c r="EC187" s="48">
        <v>10920</v>
      </c>
      <c r="ED187" s="18">
        <f>'Investment Analysis'!KV187</f>
        <v>0.81188118811881194</v>
      </c>
      <c r="EE187" s="15">
        <f>'Investment Analysis'!KT187</f>
        <v>-0.30152671755725191</v>
      </c>
      <c r="EF187" s="48">
        <v>22495.5</v>
      </c>
      <c r="EG187" s="18">
        <f t="shared" si="174"/>
        <v>-5.5366591080876798E-2</v>
      </c>
      <c r="EH187" s="15">
        <f>'Investment Analysis'!LH187</f>
        <v>0.39519955344683239</v>
      </c>
      <c r="EI187" s="48">
        <v>9958</v>
      </c>
      <c r="EJ187" s="18">
        <f>'Investment Analysis'!LQ187</f>
        <v>0.95882879427183221</v>
      </c>
      <c r="EK187" s="15">
        <f>'Investment Analysis'!LO187</f>
        <v>0.75085714285714278</v>
      </c>
      <c r="EL187" s="48">
        <v>33690</v>
      </c>
      <c r="EM187" s="18" t="e">
        <f t="shared" si="206"/>
        <v>#DIV/0!</v>
      </c>
      <c r="EN187" s="15">
        <f>'Investment Analysis'!LX187</f>
        <v>1.4281081081081082</v>
      </c>
      <c r="EO187" s="48">
        <v>17670</v>
      </c>
      <c r="EP187" s="68">
        <f t="shared" si="198"/>
        <v>4.1445692883895129</v>
      </c>
      <c r="EQ187" s="15">
        <f>'Investment Analysis'!MC187</f>
        <v>-0.24898876404494377</v>
      </c>
      <c r="ER187" s="48">
        <v>4510</v>
      </c>
      <c r="ES187" s="18">
        <f>'Investment Analysis'!LX187</f>
        <v>1.4281081081081082</v>
      </c>
      <c r="ET187" s="15">
        <f>'Investment Analysis'!LA187</f>
        <v>-0.31627971639093572</v>
      </c>
      <c r="EU187" s="48">
        <v>61938.5</v>
      </c>
      <c r="EV187" s="18">
        <f>'Investment Analysis'!ML187</f>
        <v>3.4884597268016959</v>
      </c>
      <c r="EW187" s="15">
        <f>'Investment Analysis'!MJ187</f>
        <v>11.842318059299192</v>
      </c>
      <c r="EX187" s="48">
        <v>88399.5</v>
      </c>
      <c r="EY187" s="18">
        <f t="shared" si="175"/>
        <v>0.33741064336775217</v>
      </c>
      <c r="EZ187" s="15">
        <f>'Investment Analysis'!MQ187</f>
        <v>0.33741064336775206</v>
      </c>
      <c r="FA187" s="48">
        <v>13592</v>
      </c>
      <c r="FB187" s="18">
        <f t="shared" si="176"/>
        <v>-0.11625487646293887</v>
      </c>
      <c r="FC187" s="15">
        <f>'Investment Analysis'!MX187</f>
        <v>-0.1859127934834692</v>
      </c>
      <c r="FD187" s="48">
        <v>20265</v>
      </c>
      <c r="FE187" s="18">
        <f t="shared" si="177"/>
        <v>0.27679280232865827</v>
      </c>
      <c r="FF187" s="15">
        <f>'Investment Analysis'!NE187</f>
        <v>1.1370045028419578</v>
      </c>
      <c r="FG187" s="48">
        <v>19854</v>
      </c>
      <c r="FH187" s="18">
        <f t="shared" si="178"/>
        <v>0.84757118927973196</v>
      </c>
      <c r="FI187" s="15">
        <f>'Investment Analysis'!NL187</f>
        <v>-0.9124255657006749</v>
      </c>
      <c r="FJ187" s="48">
        <v>43035.3</v>
      </c>
      <c r="FK187" s="18">
        <f t="shared" si="179"/>
        <v>1.2594978578629032</v>
      </c>
      <c r="FL187" s="15">
        <f>'Investment Analysis'!NS187</f>
        <v>3.6841142857142852</v>
      </c>
      <c r="FM187" s="48">
        <v>3742.95</v>
      </c>
      <c r="FN187" s="18">
        <f t="shared" si="180"/>
        <v>-0.8525137617570917</v>
      </c>
      <c r="FO187" s="15">
        <f>'Investment Analysis'!NZ187</f>
        <v>0.4197200728265818</v>
      </c>
      <c r="FP187" s="48">
        <v>29100</v>
      </c>
      <c r="FQ187" s="18">
        <f t="shared" si="181"/>
        <v>0.55614973262032086</v>
      </c>
      <c r="FR187" s="15">
        <f>'Investment Analysis'!OG187</f>
        <v>-0.98710506491780037</v>
      </c>
      <c r="FS187" s="48">
        <v>69045</v>
      </c>
      <c r="FT187" s="18">
        <f t="shared" si="182"/>
        <v>1.7110757723002621</v>
      </c>
      <c r="FU187" s="15">
        <f>'Investment Analysis'!ON187</f>
        <v>4.4216725559481738</v>
      </c>
      <c r="FV187" s="48">
        <v>10980</v>
      </c>
      <c r="FW187" s="18">
        <f t="shared" si="183"/>
        <v>-0.287012987012987</v>
      </c>
      <c r="FX187" s="15">
        <f>'Investment Analysis'!OU187</f>
        <v>-0.287012987012987</v>
      </c>
      <c r="FY187" s="48">
        <v>19788.75</v>
      </c>
      <c r="FZ187" s="18">
        <f t="shared" si="184"/>
        <v>7.7085317730303443E-2</v>
      </c>
      <c r="GA187" s="15">
        <f>'Investment Analysis'!PB187</f>
        <v>3.8710769230769233</v>
      </c>
      <c r="GB187" s="48">
        <v>21139.5</v>
      </c>
      <c r="GC187" s="18">
        <f>'Investment Analysis'!PK187</f>
        <v>0.34777411179649032</v>
      </c>
      <c r="GD187" s="15">
        <f>'Investment Analysis'!PI187</f>
        <v>-0.19052268811028139</v>
      </c>
      <c r="GE187" s="48">
        <v>16896</v>
      </c>
      <c r="GF187" s="18">
        <f>'Investment Analysis'!PY187</f>
        <v>1.7446393762183234</v>
      </c>
      <c r="GG187" s="15">
        <f>'Investment Analysis'!PW187</f>
        <v>0.61467889908256867</v>
      </c>
      <c r="GH187" s="48">
        <v>22666.7</v>
      </c>
      <c r="GI187" s="18">
        <f>'Investment Analysis'!QF187</f>
        <v>0.70282674454991123</v>
      </c>
      <c r="GJ187" s="15">
        <f>'Investment Analysis'!QD187</f>
        <v>-3.2277186638608103E-2</v>
      </c>
      <c r="GK187" s="48">
        <v>36800</v>
      </c>
      <c r="GL187" s="18">
        <f>'Investment Analysis'!QM187</f>
        <v>0.29615384615384616</v>
      </c>
      <c r="GM187" s="15">
        <f>'Investment Analysis'!QK187</f>
        <v>-0.32868525896414336</v>
      </c>
      <c r="GN187" s="48">
        <v>13968</v>
      </c>
      <c r="GO187" s="18">
        <f>'Investment Analysis'!QT187</f>
        <v>0.35191637630662015</v>
      </c>
      <c r="GP187" s="15">
        <f>'Investment Analysis'!QR187</f>
        <v>-0.98108193763865525</v>
      </c>
      <c r="GQ187" s="48">
        <v>5781.05</v>
      </c>
      <c r="GR187" s="18">
        <f>'Investment Analysis'!RA187</f>
        <v>1.7572537801389516E-2</v>
      </c>
      <c r="GS187" s="15">
        <f>'Investment Analysis'!QY187</f>
        <v>-0.2946175637393767</v>
      </c>
      <c r="GT187" s="48">
        <v>20837.75</v>
      </c>
      <c r="GU187" s="18">
        <f>'Investment Analysis'!RH187</f>
        <v>0.98101010101010111</v>
      </c>
      <c r="GV187" s="15">
        <f>'Investment Analysis'!RF187</f>
        <v>5.9192050118816203E-2</v>
      </c>
      <c r="GW187" s="48">
        <v>13139.5</v>
      </c>
      <c r="GX187" s="18">
        <f>'Investment Analysis'!RO187</f>
        <v>0.33585807238714938</v>
      </c>
      <c r="GY187" s="15">
        <f>'Investment Analysis'!RM187</f>
        <v>0.21899062992856483</v>
      </c>
      <c r="GZ187" s="48">
        <v>4254</v>
      </c>
      <c r="HA187" s="18">
        <f>'Investment Analysis'!RV187</f>
        <v>2.0633397312859871E-2</v>
      </c>
      <c r="HB187" s="15">
        <f>'Investment Analysis'!RT187</f>
        <v>0.45286885245901631</v>
      </c>
      <c r="HC187" s="48">
        <v>33666</v>
      </c>
      <c r="HD187" s="18">
        <f>'Investment Analysis'!SC187</f>
        <v>1.2257040856802859</v>
      </c>
      <c r="HE187" s="15">
        <f>'Investment Analysis'!SA187</f>
        <v>0.26506839019990991</v>
      </c>
      <c r="HF187" s="48">
        <v>10995</v>
      </c>
      <c r="HG187" s="18">
        <f>'Investment Analysis'!SJ187</f>
        <v>0.44102228047182168</v>
      </c>
      <c r="HH187" s="15">
        <f>'Investment Analysis'!SH187</f>
        <v>0.75919999999999987</v>
      </c>
      <c r="HI187" s="48">
        <v>10160</v>
      </c>
      <c r="HJ187" s="18">
        <f>'Investment Analysis'!SM187</f>
        <v>-6.2730627306273032E-2</v>
      </c>
      <c r="HK187" s="15">
        <f>'Investment Analysis'!SK187</f>
        <v>0</v>
      </c>
      <c r="HL187" s="48">
        <v>16905</v>
      </c>
      <c r="HM187" s="18">
        <f>'Investment Analysis'!SP187</f>
        <v>0</v>
      </c>
      <c r="HN187" s="15">
        <f>'Investment Analysis'!SN187</f>
        <v>-6.358232932035128E-2</v>
      </c>
      <c r="HO187" s="48">
        <v>17036.55</v>
      </c>
      <c r="HP187" s="18">
        <f>'Investment Analysis'!TE187</f>
        <v>3.282692307692308</v>
      </c>
      <c r="HQ187" s="15">
        <f>'Investment Analysis'!TC187</f>
        <v>0.65494178845677498</v>
      </c>
      <c r="HR187" s="48">
        <v>6960</v>
      </c>
      <c r="HS187" s="18">
        <f>'Investment Analysis'!TL187</f>
        <v>0.38643067846607654</v>
      </c>
      <c r="HT187" s="15">
        <f>'Investment Analysis'!TJ187</f>
        <v>6.8181818181818121E-2</v>
      </c>
      <c r="HU187" s="48">
        <v>17792</v>
      </c>
      <c r="HV187" s="18">
        <f>'Investment Analysis'!TS187</f>
        <v>2.4121008403361346</v>
      </c>
      <c r="HW187" s="15">
        <f>'Investment Analysis'!TQ187</f>
        <v>0.47959741423917573</v>
      </c>
      <c r="HX187" s="48"/>
      <c r="HY187" s="18">
        <f>'Investment Analysis'!TZ187</f>
        <v>1.192982456140351</v>
      </c>
      <c r="HZ187" s="15">
        <f>'Investment Analysis'!TX187</f>
        <v>-0.14965986394557826</v>
      </c>
      <c r="IA187" s="48"/>
      <c r="IB187" s="18">
        <f>'Investment Analysis'!UG187</f>
        <v>0</v>
      </c>
      <c r="IC187" s="15">
        <f>'Investment Analysis'!UE187</f>
        <v>0</v>
      </c>
      <c r="ID187" s="48"/>
      <c r="IE187" s="18">
        <f>'Investment Analysis'!UN187</f>
        <v>0</v>
      </c>
      <c r="IF187" s="15">
        <f>'Investment Analysis'!UL187</f>
        <v>0</v>
      </c>
      <c r="IG187" s="48"/>
      <c r="IH187" s="18">
        <f>'Investment Analysis'!UU187</f>
        <v>0</v>
      </c>
      <c r="II187" s="15">
        <f>'Investment Analysis'!US187</f>
        <v>0</v>
      </c>
      <c r="IJ187" s="48"/>
      <c r="IK187" s="18">
        <f>'Investment Analysis'!VB187</f>
        <v>0</v>
      </c>
      <c r="IL187" s="15">
        <f>'Investment Analysis'!UZ187</f>
        <v>0</v>
      </c>
      <c r="IM187" s="48"/>
      <c r="IN187" s="18">
        <f>'Investment Analysis'!VI187</f>
        <v>0</v>
      </c>
      <c r="IO187" s="15">
        <f>'Investment Analysis'!VG187</f>
        <v>0</v>
      </c>
      <c r="IP187" s="18"/>
      <c r="IQ187" s="18"/>
      <c r="IR187" s="18"/>
      <c r="IS187" s="108">
        <f t="shared" si="188"/>
        <v>-6199.6899999999441</v>
      </c>
      <c r="IT187" s="48">
        <f t="shared" si="189"/>
        <v>1299646.74</v>
      </c>
      <c r="IU187" s="101">
        <f t="shared" si="185"/>
        <v>0</v>
      </c>
      <c r="IV187" s="101"/>
      <c r="IW187" s="15">
        <f t="shared" si="186"/>
        <v>0.25266029173925603</v>
      </c>
      <c r="IX187" s="113">
        <f t="shared" si="187"/>
        <v>262137.41000000003</v>
      </c>
      <c r="IY187" s="21">
        <f t="shared" si="207"/>
        <v>0.58146326565155471</v>
      </c>
      <c r="IZ187" s="173">
        <f t="shared" si="208"/>
        <v>480493.85</v>
      </c>
    </row>
    <row r="188" spans="1:260" x14ac:dyDescent="0.2">
      <c r="A188" s="3">
        <f>'Investment Analysis'!A188</f>
        <v>45918</v>
      </c>
      <c r="B188" s="4">
        <f>'Investment Analysis'!B188</f>
        <v>45918</v>
      </c>
      <c r="C188" s="27">
        <f>'Investment Analysis'!C188</f>
        <v>46142.42</v>
      </c>
      <c r="D188" s="14">
        <f>'Investment Analysis'!D188</f>
        <v>124.09999999999854</v>
      </c>
      <c r="E188" s="15">
        <f>'Investment Analysis'!E188</f>
        <v>2.6967520761296488E-3</v>
      </c>
      <c r="F188" s="13">
        <f>'Investment Analysis'!G188</f>
        <v>6631.96</v>
      </c>
      <c r="G188" s="14">
        <f>'Investment Analysis'!H188</f>
        <v>31.609999999999673</v>
      </c>
      <c r="H188" s="15">
        <f>'Investment Analysis'!I188</f>
        <v>4.789139969850034E-3</v>
      </c>
      <c r="I188" s="13">
        <f>'Investment Analysis'!K188</f>
        <v>22470.720000000001</v>
      </c>
      <c r="J188" s="14">
        <f>'Investment Analysis'!L188</f>
        <v>209.38999999999942</v>
      </c>
      <c r="K188" s="15">
        <f>'Investment Analysis'!M188</f>
        <v>9.4059968564321802E-3</v>
      </c>
      <c r="L188" s="41">
        <f>'Investment Analysis'!T188</f>
        <v>277.10331224496059</v>
      </c>
      <c r="M188" s="21">
        <f>'Investment Analysis'!V188</f>
        <v>3.063441879016355E-3</v>
      </c>
      <c r="N188" s="21">
        <f>'Investment Analysis'!W188</f>
        <v>7.1056772986590938E-2</v>
      </c>
      <c r="P188" s="48">
        <f>'Investment Analysis'!Y188</f>
        <v>50506.15</v>
      </c>
      <c r="Q188" s="18"/>
      <c r="R188" s="83"/>
      <c r="S188" s="48">
        <v>4893.3</v>
      </c>
      <c r="T188" s="18">
        <f>'Investment Analysis'!AH188</f>
        <v>0.13197165118633619</v>
      </c>
      <c r="U188" s="15">
        <f>'Investment Analysis'!AF188</f>
        <v>0.5606603143776171</v>
      </c>
      <c r="V188" s="48">
        <v>7655.36</v>
      </c>
      <c r="W188" s="18">
        <f>'Investment Analysis'!AO188</f>
        <v>0.18449833571088914</v>
      </c>
      <c r="X188" s="15">
        <f>'Investment Analysis'!AM188</f>
        <v>0.33924731182795692</v>
      </c>
      <c r="Y188" s="48">
        <v>10523.39</v>
      </c>
      <c r="Z188" s="18">
        <f t="shared" si="161"/>
        <v>5.4870689655172354E-2</v>
      </c>
      <c r="AA188" s="15">
        <f>'Investment Analysis'!GM188</f>
        <v>0.13492063492063497</v>
      </c>
      <c r="AB188" s="48">
        <v>2842.54</v>
      </c>
      <c r="AC188" s="18">
        <f t="shared" si="212"/>
        <v>4.9491325572662417</v>
      </c>
      <c r="AD188" s="15">
        <f>'Investment Analysis'!AT188</f>
        <v>0.37290098436595259</v>
      </c>
      <c r="AE188" s="48">
        <v>12068.46</v>
      </c>
      <c r="AF188" s="18">
        <f>'Investment Analysis'!BC188</f>
        <v>0.13100543611342377</v>
      </c>
      <c r="AG188" s="15">
        <f>'Investment Analysis'!BA188</f>
        <v>0.72214765100671141</v>
      </c>
      <c r="AH188" s="48"/>
      <c r="AI188" s="18">
        <f t="shared" si="213"/>
        <v>0</v>
      </c>
      <c r="AJ188" s="15">
        <f>'Investment Analysis'!BH188</f>
        <v>0</v>
      </c>
      <c r="AK188" s="48">
        <v>5463.96</v>
      </c>
      <c r="AL188" s="18">
        <f t="shared" si="194"/>
        <v>2.2399168182999736</v>
      </c>
      <c r="AM188" s="15">
        <f>'Investment Analysis'!BO188</f>
        <v>0.3196362411586392</v>
      </c>
      <c r="AN188" s="48">
        <v>6242.31</v>
      </c>
      <c r="AO188" s="18">
        <f t="shared" si="210"/>
        <v>6.8108426724137923</v>
      </c>
      <c r="AP188" s="15">
        <f>'Investment Analysis'!BV188</f>
        <v>0.22329575952764361</v>
      </c>
      <c r="AQ188" s="48">
        <v>5237.32</v>
      </c>
      <c r="AR188" s="18">
        <f t="shared" si="211"/>
        <v>2.847464</v>
      </c>
      <c r="AS188" s="15">
        <f>'Investment Analysis'!CC188</f>
        <v>0</v>
      </c>
      <c r="AT188" s="48">
        <v>5102.6099999999997</v>
      </c>
      <c r="AU188" s="18">
        <f>'Investment Analysis'!CL188</f>
        <v>-8.9639115250290988E-2</v>
      </c>
      <c r="AV188" s="15">
        <f>'Investment Analysis'!CJ188</f>
        <v>3.4733708236850833E-2</v>
      </c>
      <c r="AW188" s="48">
        <v>19306.29</v>
      </c>
      <c r="AX188" s="18">
        <f t="shared" si="195"/>
        <v>0.10722288624434864</v>
      </c>
      <c r="AY188" s="15">
        <f>'Investment Analysis'!CQ188</f>
        <v>0.1100829610721123</v>
      </c>
      <c r="AZ188" s="48">
        <v>17036.63</v>
      </c>
      <c r="BA188" s="18">
        <f>'Investment Analysis'!CZ188</f>
        <v>9.4152360515021405E-2</v>
      </c>
      <c r="BB188" s="15">
        <f>'Investment Analysis'!CX188</f>
        <v>0.26874027993779165</v>
      </c>
      <c r="BC188" s="48">
        <v>10054.92</v>
      </c>
      <c r="BD188" s="18">
        <f t="shared" si="214"/>
        <v>2.9891365401852403</v>
      </c>
      <c r="BE188" s="15">
        <f>'Investment Analysis'!DE188</f>
        <v>-5.8070416095107429E-2</v>
      </c>
      <c r="BF188" s="48">
        <v>4730.1400000000003</v>
      </c>
      <c r="BG188" s="18">
        <f>'Investment Analysis'!DN188</f>
        <v>0.21869070208728669</v>
      </c>
      <c r="BH188" s="15">
        <f>'Investment Analysis'!DL188</f>
        <v>0.16375990939977358</v>
      </c>
      <c r="BI188" s="48">
        <v>19689.62</v>
      </c>
      <c r="BJ188" s="18">
        <f>'Investment Analysis'!EB188</f>
        <v>0.24439796832984761</v>
      </c>
      <c r="BK188" s="15">
        <f>'Investment Analysis'!DZ188</f>
        <v>1.2225186766275349</v>
      </c>
      <c r="BL188" s="48">
        <v>18550.98</v>
      </c>
      <c r="BM188" s="18">
        <f>'Investment Analysis'!EI188</f>
        <v>0.14886117136659421</v>
      </c>
      <c r="BN188" s="15">
        <f>'Investment Analysis'!EG188</f>
        <v>1.0147408464098904</v>
      </c>
      <c r="BO188" s="48">
        <v>11235.07</v>
      </c>
      <c r="BP188" s="18">
        <f>'Investment Analysis'!DU188</f>
        <v>0.24448529411764713</v>
      </c>
      <c r="BQ188" s="15">
        <f>'Investment Analysis'!DS188</f>
        <v>0</v>
      </c>
      <c r="BR188" s="48">
        <v>13335.25</v>
      </c>
      <c r="BS188" s="18">
        <f>'Investment Analysis'!EP188</f>
        <v>0.32183288409703509</v>
      </c>
      <c r="BT188" s="15">
        <f>'Investment Analysis'!EN188</f>
        <v>1.2795165788658196</v>
      </c>
      <c r="BU188" s="48">
        <v>14918.45</v>
      </c>
      <c r="BV188" s="18">
        <f t="shared" si="197"/>
        <v>0.5424989904428591</v>
      </c>
      <c r="BW188" s="15">
        <f>'Investment Analysis'!EU188</f>
        <v>0.20882268690919528</v>
      </c>
      <c r="BX188" s="48">
        <v>26018.240000000002</v>
      </c>
      <c r="BY188" s="18">
        <f t="shared" si="203"/>
        <v>-0.44908799999999993</v>
      </c>
      <c r="BZ188" s="15">
        <f>'Investment Analysis'!FB188</f>
        <v>0</v>
      </c>
      <c r="CA188" s="48">
        <v>22012.89</v>
      </c>
      <c r="CB188" s="18">
        <f t="shared" si="199"/>
        <v>-5.1168534482758647E-2</v>
      </c>
      <c r="CC188" s="15">
        <f>'Investment Analysis'!FI188</f>
        <v>4.9932295192958748E-2</v>
      </c>
      <c r="CD188" s="48">
        <v>9940.42</v>
      </c>
      <c r="CE188" s="18">
        <f>'Investment Analysis'!FR188</f>
        <v>0.11609600352306509</v>
      </c>
      <c r="CF188" s="15">
        <f>'Investment Analysis'!FP188</f>
        <v>0.74363605091159268</v>
      </c>
      <c r="CG188" s="48">
        <v>4822.6499999999996</v>
      </c>
      <c r="CH188" s="18">
        <f>'Investment Analysis'!FR188</f>
        <v>0.11609600352306509</v>
      </c>
      <c r="CI188" s="15">
        <f>'Investment Analysis'!FW188</f>
        <v>4.5779847779166202E-2</v>
      </c>
      <c r="CJ188" s="48"/>
      <c r="CK188" s="18">
        <f t="shared" si="204"/>
        <v>0</v>
      </c>
      <c r="CL188" s="15">
        <f>'Investment Analysis'!GD188</f>
        <v>0</v>
      </c>
      <c r="CM188" s="48">
        <v>38261.660000000003</v>
      </c>
      <c r="CN188" s="18">
        <f t="shared" si="162"/>
        <v>0.53353346693386783</v>
      </c>
      <c r="CO188" s="15">
        <f>'Investment Analysis'!GT188</f>
        <v>-1.4311926605504607E-2</v>
      </c>
      <c r="CP188" s="48">
        <v>27095.25</v>
      </c>
      <c r="CQ188" s="18">
        <f t="shared" si="163"/>
        <v>0.25928946891426502</v>
      </c>
      <c r="CR188" s="15">
        <f>'Investment Analysis'!HG188</f>
        <v>1.3417223751474638</v>
      </c>
      <c r="CS188" s="48">
        <v>4570</v>
      </c>
      <c r="CT188" s="18">
        <f t="shared" si="164"/>
        <v>-0.79776613445675648</v>
      </c>
      <c r="CU188" s="15">
        <f>'Investment Analysis'!HN188</f>
        <v>31.52016129032258</v>
      </c>
      <c r="CV188" s="48">
        <v>30842</v>
      </c>
      <c r="CW188" s="18">
        <f t="shared" si="165"/>
        <v>7.0586805977402509E-2</v>
      </c>
      <c r="CX188" s="15">
        <f>'Investment Analysis'!IB188</f>
        <v>0.6642115203021719</v>
      </c>
      <c r="CY188" s="48">
        <v>24174.5</v>
      </c>
      <c r="CZ188" s="18">
        <f t="shared" si="166"/>
        <v>0.3516634050880626</v>
      </c>
      <c r="DA188" s="15">
        <f>'Investment Analysis'!II188</f>
        <v>0.97342857142857153</v>
      </c>
      <c r="DB188" s="48">
        <v>6867.25</v>
      </c>
      <c r="DC188" s="18">
        <f t="shared" si="167"/>
        <v>0.21819149407956007</v>
      </c>
      <c r="DD188" s="15">
        <f>'Investment Analysis'!IP188</f>
        <v>4.3639914079281388</v>
      </c>
      <c r="DE188" s="48">
        <v>24783</v>
      </c>
      <c r="DF188" s="18">
        <f>'Investment Analysis'!IY188</f>
        <v>0.60751118894726597</v>
      </c>
      <c r="DG188" s="15">
        <f>'Investment Analysis'!IW188</f>
        <v>3.5265753424657533</v>
      </c>
      <c r="DH188" s="48">
        <v>23407.5</v>
      </c>
      <c r="DI188" s="18">
        <f t="shared" si="168"/>
        <v>2.6171807392755593</v>
      </c>
      <c r="DJ188" s="15">
        <f>'Investment Analysis'!JD188</f>
        <v>0.57817556634304212</v>
      </c>
      <c r="DK188" s="48">
        <v>25422.5</v>
      </c>
      <c r="DL188" s="18">
        <f t="shared" si="169"/>
        <v>0.11752164930326607</v>
      </c>
      <c r="DM188" s="15">
        <f>'Investment Analysis'!JK188</f>
        <v>0.25021515158966284</v>
      </c>
      <c r="DN188" s="48">
        <v>1139.3</v>
      </c>
      <c r="DO188" s="18">
        <f t="shared" si="170"/>
        <v>4.8596410492406768E-2</v>
      </c>
      <c r="DP188" s="15">
        <f>'Investment Analysis'!HU188</f>
        <v>2.1299450549450549</v>
      </c>
      <c r="DQ188" s="48">
        <v>2024.75</v>
      </c>
      <c r="DR188" s="18">
        <f t="shared" si="171"/>
        <v>-0.9316770710308756</v>
      </c>
      <c r="DS188" s="15">
        <f>'Investment Analysis'!JR188</f>
        <v>-1.5690906023283276E-2</v>
      </c>
      <c r="DT188" s="48">
        <v>22872</v>
      </c>
      <c r="DU188" s="18">
        <f t="shared" si="209"/>
        <v>7.7910909090909088</v>
      </c>
      <c r="DV188" s="15">
        <f>'Investment Analysis'!JY188</f>
        <v>1.5810276679841914E-2</v>
      </c>
      <c r="DW188" s="48">
        <v>16730</v>
      </c>
      <c r="DX188" s="18">
        <f t="shared" si="172"/>
        <v>0.2268993839835729</v>
      </c>
      <c r="DY188" s="15">
        <f>'Investment Analysis'!KF188</f>
        <v>0.22689938398357279</v>
      </c>
      <c r="DZ188" s="48">
        <v>6228</v>
      </c>
      <c r="EA188" s="18">
        <f t="shared" si="205"/>
        <v>-0.68875562218890551</v>
      </c>
      <c r="EB188" s="15">
        <f>'Investment Analysis'!KM188</f>
        <v>7.166350710900474</v>
      </c>
      <c r="EC188" s="48">
        <v>11375</v>
      </c>
      <c r="ED188" s="18">
        <f>'Investment Analysis'!KV188</f>
        <v>0.78613861386138617</v>
      </c>
      <c r="EE188" s="15">
        <f>'Investment Analysis'!KT188</f>
        <v>-0.31145038167938932</v>
      </c>
      <c r="EF188" s="48">
        <v>22225.5</v>
      </c>
      <c r="EG188" s="18">
        <f t="shared" si="174"/>
        <v>-6.6704459561602425E-2</v>
      </c>
      <c r="EH188" s="15">
        <f>'Investment Analysis'!LH188</f>
        <v>0.37845380965671233</v>
      </c>
      <c r="EI188" s="48">
        <v>10034.700000000001</v>
      </c>
      <c r="EJ188" s="18">
        <f>'Investment Analysis'!LQ188</f>
        <v>0.97391637897967021</v>
      </c>
      <c r="EK188" s="15">
        <f>'Investment Analysis'!LO188</f>
        <v>0.7643428571428571</v>
      </c>
      <c r="EL188" s="48">
        <v>33390</v>
      </c>
      <c r="EM188" s="18" t="e">
        <f t="shared" si="206"/>
        <v>#DIV/0!</v>
      </c>
      <c r="EN188" s="15">
        <f>'Investment Analysis'!LX188</f>
        <v>1.4064864864864866</v>
      </c>
      <c r="EO188" s="48">
        <v>17610</v>
      </c>
      <c r="EP188" s="68">
        <f t="shared" si="198"/>
        <v>4.1265917602996254</v>
      </c>
      <c r="EQ188" s="15">
        <f>'Investment Analysis'!MC188</f>
        <v>-0.24539325842696633</v>
      </c>
      <c r="ER188" s="48">
        <v>4655</v>
      </c>
      <c r="ES188" s="18">
        <f>'Investment Analysis'!LX188</f>
        <v>1.4064864864864866</v>
      </c>
      <c r="ET188" s="15">
        <f>'Investment Analysis'!LA188</f>
        <v>-0.28736271374947875</v>
      </c>
      <c r="EU188" s="48">
        <v>68230.5</v>
      </c>
      <c r="EV188" s="18">
        <f>'Investment Analysis'!ML188</f>
        <v>3.9444182760244932</v>
      </c>
      <c r="EW188" s="15">
        <f>'Investment Analysis'!MJ188</f>
        <v>13.14690026954178</v>
      </c>
      <c r="EX188" s="48">
        <v>91365.75</v>
      </c>
      <c r="EY188" s="18">
        <f t="shared" si="175"/>
        <v>0.38228752978554409</v>
      </c>
      <c r="EZ188" s="15">
        <f>'Investment Analysis'!MQ188</f>
        <v>0.38228752978554403</v>
      </c>
      <c r="FA188" s="48">
        <v>13928</v>
      </c>
      <c r="FB188" s="18">
        <f t="shared" si="176"/>
        <v>-9.440832249674902E-2</v>
      </c>
      <c r="FC188" s="15">
        <f>'Investment Analysis'!MX188</f>
        <v>-0.16578821274556782</v>
      </c>
      <c r="FD188" s="48">
        <v>20796.3</v>
      </c>
      <c r="FE188" s="18">
        <f t="shared" si="177"/>
        <v>0.31026726647261166</v>
      </c>
      <c r="FF188" s="15">
        <f>'Investment Analysis'!NE188</f>
        <v>1.1930316675278658</v>
      </c>
      <c r="FG188" s="48">
        <v>19386</v>
      </c>
      <c r="FH188" s="18">
        <f t="shared" si="178"/>
        <v>0.8040201005025126</v>
      </c>
      <c r="FI188" s="15">
        <f>'Investment Analysis'!NL188</f>
        <v>-0.91448987693529182</v>
      </c>
      <c r="FJ188" s="48">
        <v>42770</v>
      </c>
      <c r="FK188" s="18">
        <f t="shared" si="179"/>
        <v>1.2455687163978493</v>
      </c>
      <c r="FL188" s="15">
        <f>'Investment Analysis'!NS188</f>
        <v>3.6552380952380954</v>
      </c>
      <c r="FM188" s="48">
        <v>3780.45</v>
      </c>
      <c r="FN188" s="18">
        <f t="shared" si="180"/>
        <v>-0.85103612141081153</v>
      </c>
      <c r="FO188" s="15">
        <f>'Investment Analysis'!NZ188</f>
        <v>0.43394401456531639</v>
      </c>
      <c r="FP188" s="48">
        <v>29600</v>
      </c>
      <c r="FQ188" s="18">
        <f t="shared" si="181"/>
        <v>0.58288770053475936</v>
      </c>
      <c r="FR188" s="15">
        <f>'Investment Analysis'!OG188</f>
        <v>-0.9868835024593432</v>
      </c>
      <c r="FS188" s="48">
        <v>78795</v>
      </c>
      <c r="FT188" s="18">
        <f t="shared" si="182"/>
        <v>2.0939128898312571</v>
      </c>
      <c r="FU188" s="15">
        <f>'Investment Analysis'!ON188</f>
        <v>5.1872791519434625</v>
      </c>
      <c r="FV188" s="48">
        <v>11340</v>
      </c>
      <c r="FW188" s="18">
        <f t="shared" si="183"/>
        <v>-0.26363636363636361</v>
      </c>
      <c r="FX188" s="15">
        <f>'Investment Analysis'!OU188</f>
        <v>-0.26363636363636367</v>
      </c>
      <c r="FY188" s="48">
        <v>19773.75</v>
      </c>
      <c r="FZ188" s="18">
        <f t="shared" si="184"/>
        <v>7.6268880119744184E-2</v>
      </c>
      <c r="GA188" s="15">
        <f>'Investment Analysis'!PB188</f>
        <v>3.8673846153846152</v>
      </c>
      <c r="GB188" s="48">
        <v>21204.75</v>
      </c>
      <c r="GC188" s="18">
        <f>'Investment Analysis'!PK188</f>
        <v>0.351934203605413</v>
      </c>
      <c r="GD188" s="15">
        <f>'Investment Analysis'!PI188</f>
        <v>-0.1880241240666283</v>
      </c>
      <c r="GE188" s="48">
        <v>16920</v>
      </c>
      <c r="GF188" s="18">
        <f>'Investment Analysis'!PY188</f>
        <v>1.7485380116959062</v>
      </c>
      <c r="GG188" s="15">
        <f>'Investment Analysis'!PW188</f>
        <v>0.61697247706421998</v>
      </c>
      <c r="GH188" s="48">
        <v>23226</v>
      </c>
      <c r="GI188" s="18">
        <f>'Investment Analysis'!QF188</f>
        <v>0.76546364869093553</v>
      </c>
      <c r="GJ188" s="15">
        <f>'Investment Analysis'!QD188</f>
        <v>3.3196004623729353E-3</v>
      </c>
      <c r="GK188" s="48">
        <v>38120</v>
      </c>
      <c r="GL188" s="18">
        <f>'Investment Analysis'!QM188</f>
        <v>0.26923076923076911</v>
      </c>
      <c r="GM188" s="15">
        <f>'Investment Analysis'!QK188</f>
        <v>-0.34262948207171312</v>
      </c>
      <c r="GN188" s="48">
        <v>14760</v>
      </c>
      <c r="GO188" s="18">
        <f>'Investment Analysis'!QT188</f>
        <v>0.42857142857142838</v>
      </c>
      <c r="GP188" s="15">
        <f>'Investment Analysis'!QR188</f>
        <v>-0.98000926399960997</v>
      </c>
      <c r="GQ188" s="48">
        <v>5762.9</v>
      </c>
      <c r="GR188" s="18">
        <f>'Investment Analysis'!RA188</f>
        <v>4.0866366979975519E-2</v>
      </c>
      <c r="GS188" s="15">
        <f>'Investment Analysis'!QY188</f>
        <v>-0.27847025495750699</v>
      </c>
      <c r="GT188" s="48">
        <v>22457</v>
      </c>
      <c r="GU188" s="18">
        <f>'Investment Analysis'!RH188</f>
        <v>1.1349494949494952</v>
      </c>
      <c r="GV188" s="15">
        <f>'Investment Analysis'!RF188</f>
        <v>0.14149924389717011</v>
      </c>
      <c r="GW188" s="48">
        <v>13432</v>
      </c>
      <c r="GX188" s="18">
        <f>'Investment Analysis'!RO188</f>
        <v>0.36559577063847087</v>
      </c>
      <c r="GY188" s="15">
        <f>'Investment Analysis'!RM188</f>
        <v>0.24612672789683632</v>
      </c>
      <c r="GZ188" s="48">
        <v>4358</v>
      </c>
      <c r="HA188" s="18">
        <f>'Investment Analysis'!RV188</f>
        <v>4.5585412667946225E-2</v>
      </c>
      <c r="HB188" s="15">
        <f>'Investment Analysis'!RT188</f>
        <v>0.48838797814207641</v>
      </c>
      <c r="HC188" s="48">
        <v>35394</v>
      </c>
      <c r="HD188" s="18">
        <f>'Investment Analysis'!SC188</f>
        <v>1.339944466481555</v>
      </c>
      <c r="HE188" s="15">
        <f>'Investment Analysis'!SA188</f>
        <v>0.33000150308131665</v>
      </c>
      <c r="HF188" s="48">
        <v>12370</v>
      </c>
      <c r="HG188" s="18">
        <f>'Investment Analysis'!SJ188</f>
        <v>0.62123197903014404</v>
      </c>
      <c r="HH188" s="15">
        <f>'Investment Analysis'!SH188</f>
        <v>0.97919999999999985</v>
      </c>
      <c r="HI188" s="48">
        <v>9960</v>
      </c>
      <c r="HJ188" s="18">
        <f>'Investment Analysis'!SM188</f>
        <v>-1.968503937007867E-2</v>
      </c>
      <c r="HK188" s="15">
        <f>'Investment Analysis'!SK188</f>
        <v>0</v>
      </c>
      <c r="HL188" s="48">
        <v>18015</v>
      </c>
      <c r="HM188" s="18">
        <f>'Investment Analysis'!SP188</f>
        <v>0</v>
      </c>
      <c r="HN188" s="15">
        <f>'Investment Analysis'!SN188</f>
        <v>-2.2748481249095027E-2</v>
      </c>
      <c r="HO188" s="48">
        <v>18393.150000000001</v>
      </c>
      <c r="HP188" s="18">
        <f>'Investment Analysis'!TE188</f>
        <v>3.6237179487179483</v>
      </c>
      <c r="HQ188" s="15">
        <f>'Investment Analysis'!TC188</f>
        <v>0.78672281397077037</v>
      </c>
      <c r="HR188" s="48">
        <v>7050</v>
      </c>
      <c r="HS188" s="18">
        <f>'Investment Analysis'!TL188</f>
        <v>0.38643067846607654</v>
      </c>
      <c r="HT188" s="15">
        <f>'Investment Analysis'!TJ188</f>
        <v>6.8181818181818121E-2</v>
      </c>
      <c r="HU188" s="48">
        <v>17816</v>
      </c>
      <c r="HV188" s="18">
        <f>'Investment Analysis'!TS188</f>
        <v>2.5697478991596641</v>
      </c>
      <c r="HW188" s="15">
        <f>'Investment Analysis'!TQ188</f>
        <v>0.54795828383607981</v>
      </c>
      <c r="HX188" s="48"/>
      <c r="HY188" s="18">
        <f>'Investment Analysis'!TZ188</f>
        <v>1.1637426900584797</v>
      </c>
      <c r="HZ188" s="15">
        <f>'Investment Analysis'!TX188</f>
        <v>-0.16099773242630383</v>
      </c>
      <c r="IA188" s="48"/>
      <c r="IB188" s="18">
        <f>'Investment Analysis'!UG188</f>
        <v>0</v>
      </c>
      <c r="IC188" s="15">
        <f>'Investment Analysis'!UE188</f>
        <v>0</v>
      </c>
      <c r="ID188" s="48"/>
      <c r="IE188" s="18">
        <f>'Investment Analysis'!UN188</f>
        <v>0</v>
      </c>
      <c r="IF188" s="15">
        <f>'Investment Analysis'!UL188</f>
        <v>0</v>
      </c>
      <c r="IG188" s="48"/>
      <c r="IH188" s="18">
        <f>'Investment Analysis'!UU188</f>
        <v>0</v>
      </c>
      <c r="II188" s="15">
        <f>'Investment Analysis'!US188</f>
        <v>0</v>
      </c>
      <c r="IJ188" s="48"/>
      <c r="IK188" s="18">
        <f>'Investment Analysis'!VB188</f>
        <v>0</v>
      </c>
      <c r="IL188" s="15">
        <f>'Investment Analysis'!UZ188</f>
        <v>0</v>
      </c>
      <c r="IM188" s="48"/>
      <c r="IN188" s="18">
        <f>'Investment Analysis'!VI188</f>
        <v>0</v>
      </c>
      <c r="IO188" s="15">
        <f>'Investment Analysis'!VG188</f>
        <v>0</v>
      </c>
      <c r="IP188" s="18"/>
      <c r="IQ188" s="18"/>
      <c r="IR188" s="18"/>
      <c r="IS188" s="108">
        <f t="shared" si="188"/>
        <v>35252.670000000158</v>
      </c>
      <c r="IT188" s="48">
        <f t="shared" si="189"/>
        <v>1334899.4100000001</v>
      </c>
      <c r="IU188" s="101">
        <f t="shared" si="185"/>
        <v>0</v>
      </c>
      <c r="IV188" s="101"/>
      <c r="IW188" s="15">
        <f t="shared" si="186"/>
        <v>0.28663846328977127</v>
      </c>
      <c r="IX188" s="113">
        <f t="shared" si="187"/>
        <v>297390.08000000019</v>
      </c>
      <c r="IY188" s="21">
        <f t="shared" si="207"/>
        <v>0.6241238171261192</v>
      </c>
      <c r="IZ188" s="173">
        <f t="shared" si="208"/>
        <v>515746.52000000014</v>
      </c>
    </row>
    <row r="189" spans="1:260" x14ac:dyDescent="0.2">
      <c r="A189" s="3">
        <f>'Investment Analysis'!A189</f>
        <v>45919</v>
      </c>
      <c r="B189" s="4">
        <f>'Investment Analysis'!B189</f>
        <v>45919</v>
      </c>
      <c r="C189" s="27">
        <f>'Investment Analysis'!C189</f>
        <v>46314.57</v>
      </c>
      <c r="D189" s="14">
        <f>'Investment Analysis'!D189</f>
        <v>172.15000000000146</v>
      </c>
      <c r="E189" s="15">
        <f>'Investment Analysis'!E189</f>
        <v>3.73084029836323E-3</v>
      </c>
      <c r="F189" s="13">
        <f>'Investment Analysis'!G189</f>
        <v>6664.41</v>
      </c>
      <c r="G189" s="14">
        <f>'Investment Analysis'!H189</f>
        <v>32.449999999999818</v>
      </c>
      <c r="H189" s="15">
        <f>'Investment Analysis'!I189</f>
        <v>4.892972816482581E-3</v>
      </c>
      <c r="I189" s="13">
        <f>'Investment Analysis'!K189</f>
        <v>22631.48</v>
      </c>
      <c r="J189" s="14">
        <f>'Investment Analysis'!L189</f>
        <v>160.7599999999984</v>
      </c>
      <c r="K189" s="15">
        <f>'Investment Analysis'!M189</f>
        <v>7.1541988863729504E-3</v>
      </c>
      <c r="L189" s="41">
        <f>'Investment Analysis'!T189</f>
        <v>277.76291601385196</v>
      </c>
      <c r="M189" s="21">
        <f>'Investment Analysis'!V189</f>
        <v>2.3803532464032034E-3</v>
      </c>
      <c r="N189" s="21">
        <f>'Investment Analysis'!W189</f>
        <v>7.3606266453251704E-2</v>
      </c>
      <c r="P189" s="48">
        <f>'Investment Analysis'!Y189</f>
        <v>50506.15</v>
      </c>
      <c r="Q189" s="18"/>
      <c r="R189" s="83"/>
      <c r="S189" s="48">
        <v>4926.41</v>
      </c>
      <c r="T189" s="18">
        <f>'Investment Analysis'!AH189</f>
        <v>0.13963111326319497</v>
      </c>
      <c r="U189" s="15">
        <f>'Investment Analysis'!AF189</f>
        <v>0.57122048916671708</v>
      </c>
      <c r="V189" s="48">
        <v>7686.09</v>
      </c>
      <c r="W189" s="18">
        <f>'Investment Analysis'!AO189</f>
        <v>0.18925344745601522</v>
      </c>
      <c r="X189" s="15">
        <f>'Investment Analysis'!AM189</f>
        <v>0.34462365591397848</v>
      </c>
      <c r="Y189" s="48">
        <v>10464.51</v>
      </c>
      <c r="Z189" s="18">
        <f t="shared" si="161"/>
        <v>4.8968524458700903E-2</v>
      </c>
      <c r="AA189" s="15">
        <f>'Investment Analysis'!GM189</f>
        <v>0.12857142857142856</v>
      </c>
      <c r="AB189" s="48">
        <v>2861.72</v>
      </c>
      <c r="AC189" s="18">
        <f t="shared" si="212"/>
        <v>4.9563349605707847</v>
      </c>
      <c r="AD189" s="15">
        <f>'Investment Analysis'!AT189</f>
        <v>0.38216560509554148</v>
      </c>
      <c r="AE189" s="48">
        <v>12127.51</v>
      </c>
      <c r="AF189" s="18">
        <f>'Investment Analysis'!BC189</f>
        <v>0.13653949752681324</v>
      </c>
      <c r="AG189" s="15">
        <f>'Investment Analysis'!BA189</f>
        <v>0.73057419835943327</v>
      </c>
      <c r="AH189" s="48"/>
      <c r="AI189" s="18">
        <f t="shared" si="213"/>
        <v>0</v>
      </c>
      <c r="AJ189" s="15">
        <f>'Investment Analysis'!BH189</f>
        <v>0</v>
      </c>
      <c r="AK189" s="48">
        <v>5463.96</v>
      </c>
      <c r="AL189" s="18">
        <f t="shared" si="194"/>
        <v>2.2399168182999736</v>
      </c>
      <c r="AM189" s="15">
        <f>'Investment Analysis'!BO189</f>
        <v>0.3196362411586392</v>
      </c>
      <c r="AN189" s="48">
        <v>6260.12</v>
      </c>
      <c r="AO189" s="18">
        <f t="shared" si="210"/>
        <v>6.8146810344827573</v>
      </c>
      <c r="AP189" s="15">
        <f>'Investment Analysis'!BV189</f>
        <v>0.22678475577026311</v>
      </c>
      <c r="AQ189" s="48">
        <v>5182.72</v>
      </c>
      <c r="AR189" s="18">
        <f t="shared" si="211"/>
        <v>2.8365440000000004</v>
      </c>
      <c r="AS189" s="15">
        <f>'Investment Analysis'!CC189</f>
        <v>0</v>
      </c>
      <c r="AT189" s="48">
        <v>5053.67</v>
      </c>
      <c r="AU189" s="18">
        <f>'Investment Analysis'!CL189</f>
        <v>-9.837019790454013E-2</v>
      </c>
      <c r="AV189" s="15">
        <f>'Investment Analysis'!CJ189</f>
        <v>2.4809791597750579E-2</v>
      </c>
      <c r="AW189" s="48">
        <v>19189.75</v>
      </c>
      <c r="AX189" s="18">
        <f t="shared" si="195"/>
        <v>0.1011666580055085</v>
      </c>
      <c r="AY189" s="15">
        <f>'Investment Analysis'!CQ189</f>
        <v>0.10338225909380978</v>
      </c>
      <c r="AZ189" s="48">
        <v>16873.740000000002</v>
      </c>
      <c r="BA189" s="18">
        <f>'Investment Analysis'!CZ189</f>
        <v>8.3690987124463448E-2</v>
      </c>
      <c r="BB189" s="15">
        <f>'Investment Analysis'!CX189</f>
        <v>0.25660964230171074</v>
      </c>
      <c r="BC189" s="48">
        <v>9923.1299999999992</v>
      </c>
      <c r="BD189" s="18">
        <f t="shared" si="214"/>
        <v>2.9760113534508514</v>
      </c>
      <c r="BE189" s="15">
        <f>'Investment Analysis'!DE189</f>
        <v>-7.0416095107453253E-2</v>
      </c>
      <c r="BF189" s="48">
        <v>4702.5200000000004</v>
      </c>
      <c r="BG189" s="18">
        <f>'Investment Analysis'!DN189</f>
        <v>0.21157495256166989</v>
      </c>
      <c r="BH189" s="15">
        <f>'Investment Analysis'!DL189</f>
        <v>0.15696489241223102</v>
      </c>
      <c r="BI189" s="48">
        <v>19561.98</v>
      </c>
      <c r="BJ189" s="18">
        <f>'Investment Analysis'!EB189</f>
        <v>0.23633104272482833</v>
      </c>
      <c r="BK189" s="15">
        <f>'Investment Analysis'!DZ189</f>
        <v>1.2081109925293494</v>
      </c>
      <c r="BL189" s="48">
        <v>18669.189999999999</v>
      </c>
      <c r="BM189" s="18">
        <f>'Investment Analysis'!EI189</f>
        <v>0.15618221258134485</v>
      </c>
      <c r="BN189" s="15">
        <f>'Investment Analysis'!EG189</f>
        <v>1.0275796481217307</v>
      </c>
      <c r="BO189" s="48">
        <v>11190.03</v>
      </c>
      <c r="BP189" s="18">
        <f>'Investment Analysis'!DU189</f>
        <v>0.23949579831932785</v>
      </c>
      <c r="BQ189" s="15">
        <f>'Investment Analysis'!DS189</f>
        <v>0</v>
      </c>
      <c r="BR189" s="48">
        <v>13397.79</v>
      </c>
      <c r="BS189" s="18">
        <f>'Investment Analysis'!EP189</f>
        <v>0.32803234501347717</v>
      </c>
      <c r="BT189" s="15">
        <f>'Investment Analysis'!EN189</f>
        <v>1.2902076231794235</v>
      </c>
      <c r="BU189" s="48">
        <v>14872.5</v>
      </c>
      <c r="BV189" s="18">
        <f t="shared" si="197"/>
        <v>0.53940638040113076</v>
      </c>
      <c r="BW189" s="15">
        <f>'Investment Analysis'!EU189</f>
        <v>0.20509882555141806</v>
      </c>
      <c r="BX189" s="48">
        <v>27086.23</v>
      </c>
      <c r="BY189" s="18">
        <f t="shared" si="203"/>
        <v>-0.3956885</v>
      </c>
      <c r="BZ189" s="15">
        <f>'Investment Analysis'!FB189</f>
        <v>0</v>
      </c>
      <c r="CA189" s="48">
        <v>21760.93</v>
      </c>
      <c r="CB189" s="18">
        <f t="shared" si="199"/>
        <v>-6.2028879310344814E-2</v>
      </c>
      <c r="CC189" s="15">
        <f>'Investment Analysis'!FI189</f>
        <v>3.7914691943128E-2</v>
      </c>
      <c r="CD189" s="48">
        <v>9932.09</v>
      </c>
      <c r="CE189" s="18">
        <f>'Investment Analysis'!FR189</f>
        <v>0.11516018936474742</v>
      </c>
      <c r="CF189" s="15">
        <f>'Investment Analysis'!FP189</f>
        <v>0.74217406260749919</v>
      </c>
      <c r="CG189" s="48">
        <v>4825.2700000000004</v>
      </c>
      <c r="CH189" s="18">
        <f>'Investment Analysis'!FR189</f>
        <v>0.11516018936474742</v>
      </c>
      <c r="CI189" s="15">
        <f>'Investment Analysis'!FW189</f>
        <v>4.6347835965011908E-2</v>
      </c>
      <c r="CJ189" s="48"/>
      <c r="CK189" s="18">
        <f t="shared" si="204"/>
        <v>0</v>
      </c>
      <c r="CL189" s="15">
        <f>'Investment Analysis'!GD189</f>
        <v>0</v>
      </c>
      <c r="CM189" s="48">
        <v>38376.559999999998</v>
      </c>
      <c r="CN189" s="18">
        <f t="shared" si="162"/>
        <v>0.53813867735470933</v>
      </c>
      <c r="CO189" s="15">
        <f>'Investment Analysis'!GT189</f>
        <v>-2.4587155963302815E-2</v>
      </c>
      <c r="CP189" s="48">
        <v>27694.55</v>
      </c>
      <c r="CQ189" s="18">
        <f t="shared" si="163"/>
        <v>0.28714277082955714</v>
      </c>
      <c r="CR189" s="15">
        <f>'Investment Analysis'!HG189</f>
        <v>1.3935172181338127</v>
      </c>
      <c r="CS189" s="48">
        <v>4770</v>
      </c>
      <c r="CT189" s="18">
        <f t="shared" si="164"/>
        <v>-0.78891563705880274</v>
      </c>
      <c r="CU189" s="15">
        <f>'Investment Analysis'!HN189</f>
        <v>31.568548387096772</v>
      </c>
      <c r="CV189" s="48">
        <v>30917.25</v>
      </c>
      <c r="CW189" s="18">
        <f t="shared" si="165"/>
        <v>7.3198882274328761E-2</v>
      </c>
      <c r="CX189" s="15">
        <f>'Investment Analysis'!IB189</f>
        <v>0.66761095372993373</v>
      </c>
      <c r="CY189" s="48">
        <v>24145.8</v>
      </c>
      <c r="CZ189" s="18">
        <f t="shared" si="166"/>
        <v>0.35005870841487274</v>
      </c>
      <c r="DA189" s="15">
        <f>'Investment Analysis'!II189</f>
        <v>0.97108571428571422</v>
      </c>
      <c r="DB189" s="48">
        <v>6878.25</v>
      </c>
      <c r="DC189" s="18">
        <f t="shared" si="167"/>
        <v>0.22014280012417403</v>
      </c>
      <c r="DD189" s="15">
        <f>'Investment Analysis'!IP189</f>
        <v>4.3673110720562391</v>
      </c>
      <c r="DE189" s="48">
        <v>25854</v>
      </c>
      <c r="DF189" s="18">
        <f>'Investment Analysis'!IY189</f>
        <v>0.67814749951352393</v>
      </c>
      <c r="DG189" s="15">
        <f>'Investment Analysis'!IW189</f>
        <v>3.725479452054794</v>
      </c>
      <c r="DH189" s="48">
        <v>23351.4</v>
      </c>
      <c r="DI189" s="18">
        <f t="shared" si="168"/>
        <v>2.6085115589071579</v>
      </c>
      <c r="DJ189" s="15">
        <f>'Investment Analysis'!JD189</f>
        <v>0.57439320388349524</v>
      </c>
      <c r="DK189" s="48">
        <v>25896.5</v>
      </c>
      <c r="DL189" s="18">
        <f t="shared" si="169"/>
        <v>0.13835773001011034</v>
      </c>
      <c r="DM189" s="15">
        <f>'Investment Analysis'!JK189</f>
        <v>0.27352528953256766</v>
      </c>
      <c r="DN189" s="48">
        <v>1128.2</v>
      </c>
      <c r="DO189" s="18">
        <f t="shared" si="170"/>
        <v>3.8380119650253147E-2</v>
      </c>
      <c r="DP189" s="15">
        <f>'Investment Analysis'!HU189</f>
        <v>2.1</v>
      </c>
      <c r="DQ189" s="48">
        <v>2105.25</v>
      </c>
      <c r="DR189" s="18">
        <f t="shared" si="171"/>
        <v>-0.92896068837523194</v>
      </c>
      <c r="DS189" s="15">
        <f>'Investment Analysis'!JR189</f>
        <v>4.3023451999325071E-2</v>
      </c>
      <c r="DT189" s="48">
        <v>28062</v>
      </c>
      <c r="DU189" s="18">
        <f t="shared" si="209"/>
        <v>9.8424743083003943</v>
      </c>
      <c r="DV189" s="15">
        <f>'Investment Analysis'!JY189</f>
        <v>5.5335968379446696E-2</v>
      </c>
      <c r="DW189" s="48">
        <v>16436</v>
      </c>
      <c r="DX189" s="18">
        <f t="shared" si="172"/>
        <v>0.20533880903490759</v>
      </c>
      <c r="DY189" s="15">
        <f>'Investment Analysis'!KF189</f>
        <v>0.20533880903490759</v>
      </c>
      <c r="DZ189" s="48">
        <v>6468</v>
      </c>
      <c r="EA189" s="18">
        <f t="shared" si="205"/>
        <v>-0.67676161919040478</v>
      </c>
      <c r="EB189" s="15">
        <f>'Investment Analysis'!KM189</f>
        <v>7.0360189573459717</v>
      </c>
      <c r="EC189" s="48">
        <v>11830</v>
      </c>
      <c r="ED189" s="18">
        <f>'Investment Analysis'!KV189</f>
        <v>0.84158415841584167</v>
      </c>
      <c r="EE189" s="15">
        <f>'Investment Analysis'!KT189</f>
        <v>-0.29007633587786258</v>
      </c>
      <c r="EF189" s="48">
        <v>22135.5</v>
      </c>
      <c r="EG189" s="18">
        <f t="shared" si="174"/>
        <v>-7.0483749055177625E-2</v>
      </c>
      <c r="EH189" s="15">
        <f>'Investment Analysis'!LH189</f>
        <v>0.37231370360033506</v>
      </c>
      <c r="EI189" s="48">
        <v>10477.35</v>
      </c>
      <c r="EJ189" s="18">
        <f>'Investment Analysis'!LQ189</f>
        <v>1.0616289477048975</v>
      </c>
      <c r="EK189" s="15">
        <f>'Investment Analysis'!LO189</f>
        <v>0.84274285714285724</v>
      </c>
      <c r="EL189" s="48">
        <v>35235</v>
      </c>
      <c r="EM189" s="18" t="e">
        <f t="shared" si="206"/>
        <v>#DIV/0!</v>
      </c>
      <c r="EN189" s="15">
        <f>'Investment Analysis'!LX189</f>
        <v>1.5372972972972971</v>
      </c>
      <c r="EO189" s="48">
        <v>18230</v>
      </c>
      <c r="EP189" s="68">
        <f t="shared" si="198"/>
        <v>4.3123595505617978</v>
      </c>
      <c r="EQ189" s="15">
        <f>'Investment Analysis'!MC189</f>
        <v>-0.23730337078651689</v>
      </c>
      <c r="ER189" s="48">
        <v>4750</v>
      </c>
      <c r="ES189" s="18">
        <f>'Investment Analysis'!LX189</f>
        <v>1.5372972972972971</v>
      </c>
      <c r="ET189" s="15">
        <f>'Investment Analysis'!LA189</f>
        <v>-0.20686778812734616</v>
      </c>
      <c r="EU189" s="48">
        <v>87899.5</v>
      </c>
      <c r="EV189" s="18">
        <f>'Investment Analysis'!ML189</f>
        <v>5.3593970796043324</v>
      </c>
      <c r="EW189" s="15">
        <f>'Investment Analysis'!MJ189</f>
        <v>17.195417789757411</v>
      </c>
      <c r="EX189" s="48">
        <v>91612.5</v>
      </c>
      <c r="EY189" s="18">
        <f t="shared" si="175"/>
        <v>0.38602065131056396</v>
      </c>
      <c r="EZ189" s="15">
        <f>'Investment Analysis'!MQ189</f>
        <v>0.38633836378077829</v>
      </c>
      <c r="FA189" s="48">
        <v>14648</v>
      </c>
      <c r="FB189" s="18">
        <f t="shared" si="176"/>
        <v>-4.7594278283485045E-2</v>
      </c>
      <c r="FC189" s="15">
        <f>'Investment Analysis'!MX189</f>
        <v>-0.12266411116435084</v>
      </c>
      <c r="FD189" s="48">
        <v>21079.8</v>
      </c>
      <c r="FE189" s="18">
        <f t="shared" si="177"/>
        <v>0.32812913469171723</v>
      </c>
      <c r="FF189" s="15">
        <f>'Investment Analysis'!NE189</f>
        <v>1.2233704879309071</v>
      </c>
      <c r="FG189" s="48">
        <v>19728</v>
      </c>
      <c r="FH189" s="18">
        <f t="shared" si="178"/>
        <v>0.83584589614740368</v>
      </c>
      <c r="FI189" s="15">
        <f>'Investment Analysis'!NL189</f>
        <v>-0.9127431520444621</v>
      </c>
      <c r="FJ189" s="48">
        <v>43691.9</v>
      </c>
      <c r="FK189" s="18">
        <f t="shared" si="179"/>
        <v>1.2939715641801075</v>
      </c>
      <c r="FL189" s="15">
        <f>'Investment Analysis'!NS189</f>
        <v>3.7570285714285716</v>
      </c>
      <c r="FM189" s="48">
        <v>3820.8</v>
      </c>
      <c r="FN189" s="18">
        <f t="shared" si="180"/>
        <v>-0.84944618039821429</v>
      </c>
      <c r="FO189" s="15">
        <f>'Investment Analysis'!NZ189</f>
        <v>0.44924897587619489</v>
      </c>
      <c r="FP189" s="48">
        <v>30500</v>
      </c>
      <c r="FQ189" s="18">
        <f t="shared" si="181"/>
        <v>0.63101604278074863</v>
      </c>
      <c r="FR189" s="15">
        <f>'Investment Analysis'!OG189</f>
        <v>-0.98655115877165778</v>
      </c>
      <c r="FS189" s="48">
        <v>88347</v>
      </c>
      <c r="FT189" s="18">
        <f t="shared" si="182"/>
        <v>2.468975468975469</v>
      </c>
      <c r="FU189" s="15">
        <f>'Investment Analysis'!ON189</f>
        <v>5.9486454652532395</v>
      </c>
      <c r="FV189" s="48">
        <v>11580</v>
      </c>
      <c r="FW189" s="18">
        <f t="shared" si="183"/>
        <v>-0.24805194805194805</v>
      </c>
      <c r="FX189" s="15">
        <f>'Investment Analysis'!OU189</f>
        <v>-0.24805194805194805</v>
      </c>
      <c r="FY189" s="48">
        <v>19780</v>
      </c>
      <c r="FZ189" s="18">
        <f t="shared" si="184"/>
        <v>7.6609062457477214E-2</v>
      </c>
      <c r="GA189" s="15">
        <f>'Investment Analysis'!PB189</f>
        <v>3.8683076923076922</v>
      </c>
      <c r="GB189" s="48">
        <v>21295.5</v>
      </c>
      <c r="GC189" s="18">
        <f>'Investment Analysis'!PK189</f>
        <v>0.35772007842012149</v>
      </c>
      <c r="GD189" s="15">
        <f>'Investment Analysis'!PI189</f>
        <v>-0.1845491097070649</v>
      </c>
      <c r="GE189" s="48">
        <v>17832</v>
      </c>
      <c r="GF189" s="18">
        <f>'Investment Analysis'!PY189</f>
        <v>1.9044834307992202</v>
      </c>
      <c r="GG189" s="15">
        <f>'Investment Analysis'!PW189</f>
        <v>0.70871559633027514</v>
      </c>
      <c r="GH189" s="48">
        <v>23008.3</v>
      </c>
      <c r="GI189" s="18">
        <f>'Investment Analysis'!QF189</f>
        <v>0.7425680609158235</v>
      </c>
      <c r="GJ189" s="15">
        <f>'Investment Analysis'!QD189</f>
        <v>-9.6920477785351726E-3</v>
      </c>
      <c r="GK189" s="48">
        <v>38980</v>
      </c>
      <c r="GL189" s="18">
        <f>'Investment Analysis'!QM189</f>
        <v>0.28461538461538449</v>
      </c>
      <c r="GM189" s="15">
        <f>'Investment Analysis'!QK189</f>
        <v>-0.33466135458167329</v>
      </c>
      <c r="GN189" s="48">
        <v>14625</v>
      </c>
      <c r="GO189" s="18">
        <f>'Investment Analysis'!QT189</f>
        <v>0.41550522648083621</v>
      </c>
      <c r="GP189" s="15">
        <f>'Investment Analysis'!QR189</f>
        <v>-0.98019210609717444</v>
      </c>
      <c r="GQ189" s="48">
        <v>5920.75</v>
      </c>
      <c r="GR189" s="18">
        <f>'Investment Analysis'!RA189</f>
        <v>0.16060482223130354</v>
      </c>
      <c r="GS189" s="15">
        <f>'Investment Analysis'!QY189</f>
        <v>-0.19546742209631729</v>
      </c>
      <c r="GT189" s="48">
        <v>22151</v>
      </c>
      <c r="GU189" s="18">
        <f>'Investment Analysis'!RH189</f>
        <v>1.1058585858585857</v>
      </c>
      <c r="GV189" s="15">
        <f>'Investment Analysis'!RF189</f>
        <v>0.12594512853748105</v>
      </c>
      <c r="GW189" s="48">
        <v>13243.5</v>
      </c>
      <c r="GX189" s="18">
        <f>'Investment Analysis'!RO189</f>
        <v>0.34643147620984144</v>
      </c>
      <c r="GY189" s="15">
        <f>'Investment Analysis'!RM189</f>
        <v>0.22863902031728356</v>
      </c>
      <c r="GZ189" s="48">
        <v>4544</v>
      </c>
      <c r="HA189" s="18">
        <f>'Investment Analysis'!RV189</f>
        <v>9.0211132437619912E-2</v>
      </c>
      <c r="HB189" s="15">
        <f>'Investment Analysis'!RT189</f>
        <v>0.55191256830601076</v>
      </c>
      <c r="HC189" s="48">
        <v>36478</v>
      </c>
      <c r="HD189" s="18">
        <f>'Investment Analysis'!SC189</f>
        <v>1.411609149808277</v>
      </c>
      <c r="HE189" s="15">
        <f>'Investment Analysis'!SA189</f>
        <v>0.37073500676386578</v>
      </c>
      <c r="HF189" s="48">
        <v>14260</v>
      </c>
      <c r="HG189" s="18">
        <f>'Investment Analysis'!SJ189</f>
        <v>0.86893840104849274</v>
      </c>
      <c r="HH189" s="15">
        <f>'Investment Analysis'!SH189</f>
        <v>1.2816000000000001</v>
      </c>
      <c r="HI189" s="48">
        <v>11480</v>
      </c>
      <c r="HJ189" s="18">
        <f>'Investment Analysis'!SM189</f>
        <v>0.15261044176706823</v>
      </c>
      <c r="HK189" s="15">
        <f>'Investment Analysis'!SK189</f>
        <v>0</v>
      </c>
      <c r="HL189" s="48">
        <v>20160</v>
      </c>
      <c r="HM189" s="18">
        <f>'Investment Analysis'!SP189</f>
        <v>0</v>
      </c>
      <c r="HN189" s="15">
        <f>'Investment Analysis'!SN189</f>
        <v>0.15023008852066502</v>
      </c>
      <c r="HO189" s="48">
        <v>18671.099999999999</v>
      </c>
      <c r="HP189" s="18">
        <f>'Investment Analysis'!TE189</f>
        <v>3.6935897435897433</v>
      </c>
      <c r="HQ189" s="15">
        <f>'Investment Analysis'!TC189</f>
        <v>0.81372306167946507</v>
      </c>
      <c r="HR189" s="48">
        <v>7302</v>
      </c>
      <c r="HS189" s="18">
        <f>'Investment Analysis'!TL189</f>
        <v>0.43362831858407064</v>
      </c>
      <c r="HT189" s="15">
        <f>'Investment Analysis'!TJ189</f>
        <v>0.10454545454545451</v>
      </c>
      <c r="HU189" s="48">
        <v>17880</v>
      </c>
      <c r="HV189" s="18">
        <f>'Investment Analysis'!TS189</f>
        <v>2.6968067226890757</v>
      </c>
      <c r="HW189" s="15">
        <f>'Investment Analysis'!TQ189</f>
        <v>0.6030551041082115</v>
      </c>
      <c r="HX189" s="48"/>
      <c r="HY189" s="18">
        <f>'Investment Analysis'!TZ189</f>
        <v>1.3216374269005851</v>
      </c>
      <c r="HZ189" s="15">
        <f>'Investment Analysis'!TX189</f>
        <v>-9.9773242630385478E-2</v>
      </c>
      <c r="IA189" s="48"/>
      <c r="IB189" s="18">
        <f>'Investment Analysis'!UG189</f>
        <v>0</v>
      </c>
      <c r="IC189" s="15">
        <f>'Investment Analysis'!UE189</f>
        <v>0</v>
      </c>
      <c r="ID189" s="48"/>
      <c r="IE189" s="18">
        <f>'Investment Analysis'!UN189</f>
        <v>0</v>
      </c>
      <c r="IF189" s="15">
        <f>'Investment Analysis'!UL189</f>
        <v>0</v>
      </c>
      <c r="IG189" s="48"/>
      <c r="IH189" s="18">
        <f>'Investment Analysis'!UU189</f>
        <v>0</v>
      </c>
      <c r="II189" s="15">
        <f>'Investment Analysis'!US189</f>
        <v>0</v>
      </c>
      <c r="IJ189" s="48"/>
      <c r="IK189" s="18">
        <f>'Investment Analysis'!VB189</f>
        <v>0</v>
      </c>
      <c r="IL189" s="15">
        <f>'Investment Analysis'!UZ189</f>
        <v>0</v>
      </c>
      <c r="IM189" s="48"/>
      <c r="IN189" s="18">
        <f>'Investment Analysis'!VI189</f>
        <v>0</v>
      </c>
      <c r="IO189" s="15">
        <f>'Investment Analysis'!VG189</f>
        <v>0</v>
      </c>
      <c r="IP189" s="18"/>
      <c r="IQ189" s="18"/>
      <c r="IR189" s="18"/>
      <c r="IS189" s="108">
        <f t="shared" si="188"/>
        <v>52878.85999999987</v>
      </c>
      <c r="IT189" s="48">
        <f t="shared" si="189"/>
        <v>1387778.27</v>
      </c>
      <c r="IU189" s="101">
        <f t="shared" si="185"/>
        <v>0</v>
      </c>
      <c r="IV189" s="101"/>
      <c r="IW189" s="15">
        <f t="shared" si="186"/>
        <v>0.33760558085776449</v>
      </c>
      <c r="IX189" s="113">
        <f t="shared" si="187"/>
        <v>350268.94000000006</v>
      </c>
      <c r="IY189" s="21">
        <f t="shared" si="207"/>
        <v>0.68811446886813699</v>
      </c>
      <c r="IZ189" s="173">
        <f t="shared" si="208"/>
        <v>568625.38</v>
      </c>
    </row>
    <row r="190" spans="1:260" x14ac:dyDescent="0.2">
      <c r="A190" s="3">
        <f>'Investment Analysis'!A190</f>
        <v>45922</v>
      </c>
      <c r="B190" s="4">
        <f>'Investment Analysis'!B190</f>
        <v>45922</v>
      </c>
      <c r="C190" s="27">
        <f>'Investment Analysis'!C190</f>
        <v>46381.54</v>
      </c>
      <c r="D190" s="14">
        <f>'Investment Analysis'!D190</f>
        <v>66.970000000001164</v>
      </c>
      <c r="E190" s="15">
        <f>'Investment Analysis'!E190</f>
        <v>1.4459812538473566E-3</v>
      </c>
      <c r="F190" s="13">
        <f>'Investment Analysis'!G190</f>
        <v>6693.75</v>
      </c>
      <c r="G190" s="14">
        <f>'Investment Analysis'!H190</f>
        <v>29.340000000000146</v>
      </c>
      <c r="H190" s="15">
        <f>'Investment Analysis'!I190</f>
        <v>4.4024902429472598E-3</v>
      </c>
      <c r="I190" s="13">
        <f>'Investment Analysis'!K190</f>
        <v>22788.98</v>
      </c>
      <c r="J190" s="14">
        <f>'Investment Analysis'!L190</f>
        <v>157.5</v>
      </c>
      <c r="K190" s="15">
        <f>'Investment Analysis'!M190</f>
        <v>6.9593327524315688E-3</v>
      </c>
      <c r="L190" s="41">
        <f>'Investment Analysis'!T190</f>
        <v>278.30523112093078</v>
      </c>
      <c r="M190" s="21">
        <f>'Investment Analysis'!V190</f>
        <v>1.9524388455504826E-3</v>
      </c>
      <c r="N190" s="21">
        <f>'Investment Analysis'!W190</f>
        <v>7.5702417032701461E-2</v>
      </c>
      <c r="P190" s="48">
        <f>'Investment Analysis'!Y190</f>
        <v>23017.15</v>
      </c>
      <c r="Q190" s="18"/>
      <c r="R190" s="83"/>
      <c r="S190" s="48">
        <v>4959.5200000000004</v>
      </c>
      <c r="T190" s="18">
        <f>'Investment Analysis'!AH190</f>
        <v>0.14729057534005374</v>
      </c>
      <c r="U190" s="15">
        <f>'Investment Analysis'!AF190</f>
        <v>0.58178066395581707</v>
      </c>
      <c r="V190" s="48">
        <v>7695.31</v>
      </c>
      <c r="W190" s="18">
        <f>'Investment Analysis'!AO190</f>
        <v>0.19067998097955291</v>
      </c>
      <c r="X190" s="15">
        <f>'Investment Analysis'!AM190</f>
        <v>0.34623655913978479</v>
      </c>
      <c r="Y190" s="48">
        <v>10601.88</v>
      </c>
      <c r="Z190" s="18">
        <f t="shared" si="161"/>
        <v>6.2738572574177948E-2</v>
      </c>
      <c r="AA190" s="15">
        <f>'Investment Analysis'!GM190</f>
        <v>0.14338624338624345</v>
      </c>
      <c r="AB190" s="48">
        <v>2885.7</v>
      </c>
      <c r="AC190" s="18">
        <f t="shared" si="212"/>
        <v>4.9653398422831394</v>
      </c>
      <c r="AD190" s="15">
        <f>'Investment Analysis'!AT190</f>
        <v>0.39374638100752757</v>
      </c>
      <c r="AE190" s="48">
        <v>12181.86</v>
      </c>
      <c r="AF190" s="18">
        <f>'Investment Analysis'!BC190</f>
        <v>0.14163279298692402</v>
      </c>
      <c r="AG190" s="15">
        <f>'Investment Analysis'!BA190</f>
        <v>0.73832960477255793</v>
      </c>
      <c r="AH190" s="48"/>
      <c r="AI190" s="18">
        <f t="shared" si="213"/>
        <v>0</v>
      </c>
      <c r="AJ190" s="15">
        <f>'Investment Analysis'!BH190</f>
        <v>0</v>
      </c>
      <c r="AK190" s="48">
        <v>5491.85</v>
      </c>
      <c r="AL190" s="18">
        <f t="shared" si="194"/>
        <v>2.2471666233428649</v>
      </c>
      <c r="AM190" s="15">
        <f>'Investment Analysis'!BO190</f>
        <v>0.3263725159986528</v>
      </c>
      <c r="AN190" s="48">
        <v>6302.57</v>
      </c>
      <c r="AO190" s="18">
        <f t="shared" si="210"/>
        <v>6.8238297413793099</v>
      </c>
      <c r="AP190" s="15">
        <f>'Investment Analysis'!BV190</f>
        <v>0.23510466988727874</v>
      </c>
      <c r="AQ190" s="48">
        <v>5219.7700000000004</v>
      </c>
      <c r="AR190" s="18">
        <f t="shared" si="211"/>
        <v>2.8439540000000001</v>
      </c>
      <c r="AS190" s="15">
        <f>'Investment Analysis'!CC190</f>
        <v>0</v>
      </c>
      <c r="AT190" s="48">
        <v>5060.1899999999996</v>
      </c>
      <c r="AU190" s="18">
        <f>'Investment Analysis'!CL190</f>
        <v>-9.720605355064027E-2</v>
      </c>
      <c r="AV190" s="15">
        <f>'Investment Analysis'!CJ190</f>
        <v>2.6132980482963915E-2</v>
      </c>
      <c r="AW190" s="48">
        <v>19300.740000000002</v>
      </c>
      <c r="AX190" s="18">
        <f t="shared" si="195"/>
        <v>0.10693446967728533</v>
      </c>
      <c r="AY190" s="15">
        <f>'Investment Analysis'!CQ190</f>
        <v>0.10976388002552652</v>
      </c>
      <c r="AZ190" s="48">
        <v>16932.22</v>
      </c>
      <c r="BA190" s="18">
        <f>'Investment Analysis'!CZ190</f>
        <v>8.7446351931330421E-2</v>
      </c>
      <c r="BB190" s="15">
        <f>'Investment Analysis'!CX190</f>
        <v>0.26096423017107312</v>
      </c>
      <c r="BC190" s="48">
        <v>9879.2000000000007</v>
      </c>
      <c r="BD190" s="18">
        <f t="shared" si="214"/>
        <v>2.971636291206055</v>
      </c>
      <c r="BE190" s="15">
        <f>'Investment Analysis'!DE190</f>
        <v>-7.4531321444901807E-2</v>
      </c>
      <c r="BF190" s="48">
        <v>4723.7</v>
      </c>
      <c r="BG190" s="18">
        <f>'Investment Analysis'!DN190</f>
        <v>0.21703036053130945</v>
      </c>
      <c r="BH190" s="15">
        <f>'Investment Analysis'!DL190</f>
        <v>0.16217440543601369</v>
      </c>
      <c r="BI190" s="48">
        <v>19873.98</v>
      </c>
      <c r="BJ190" s="18">
        <f>'Investment Analysis'!EB190</f>
        <v>0.25605019420376457</v>
      </c>
      <c r="BK190" s="15">
        <f>'Investment Analysis'!DZ190</f>
        <v>1.2433297758804698</v>
      </c>
      <c r="BL190" s="48">
        <v>18966.919999999998</v>
      </c>
      <c r="BM190" s="18">
        <f>'Investment Analysis'!EI190</f>
        <v>0.17462039045553138</v>
      </c>
      <c r="BN190" s="15">
        <f>'Investment Analysis'!EG190</f>
        <v>1.0599144079885876</v>
      </c>
      <c r="BO190" s="48">
        <v>11273.01</v>
      </c>
      <c r="BP190" s="18">
        <f>'Investment Analysis'!DU190</f>
        <v>0.24868697478991594</v>
      </c>
      <c r="BQ190" s="15">
        <f>'Investment Analysis'!DS190</f>
        <v>0</v>
      </c>
      <c r="BR190" s="48">
        <v>13310.77</v>
      </c>
      <c r="BS190" s="18">
        <f>'Investment Analysis'!EP190</f>
        <v>0.31940700808625333</v>
      </c>
      <c r="BT190" s="15">
        <f>'Investment Analysis'!EN190</f>
        <v>1.2753331267431047</v>
      </c>
      <c r="BU190" s="48">
        <v>14798.26</v>
      </c>
      <c r="BV190" s="18">
        <f t="shared" si="197"/>
        <v>0.53440974559160059</v>
      </c>
      <c r="BW190" s="15">
        <f>'Investment Analysis'!EU190</f>
        <v>0.19908335720423959</v>
      </c>
      <c r="BX190" s="48">
        <v>27751.72</v>
      </c>
      <c r="BY190" s="18">
        <f t="shared" si="203"/>
        <v>-0.36241399999999996</v>
      </c>
      <c r="BZ190" s="15">
        <f>'Investment Analysis'!FB190</f>
        <v>0</v>
      </c>
      <c r="CA190" s="48">
        <v>21785.77</v>
      </c>
      <c r="CB190" s="18">
        <f t="shared" si="199"/>
        <v>-6.0958189655172398E-2</v>
      </c>
      <c r="CC190" s="15">
        <f>'Investment Analysis'!FI190</f>
        <v>3.9099526066350754E-2</v>
      </c>
      <c r="CD190" s="48">
        <v>9912.9699999999993</v>
      </c>
      <c r="CE190" s="18">
        <f>'Investment Analysis'!FR190</f>
        <v>0.11301332158978313</v>
      </c>
      <c r="CF190" s="15">
        <f>'Investment Analysis'!FP190</f>
        <v>0.73882008943928446</v>
      </c>
      <c r="CG190" s="48">
        <v>4836.2700000000004</v>
      </c>
      <c r="CH190" s="18">
        <f>'Investment Analysis'!FR190</f>
        <v>0.11301332158978313</v>
      </c>
      <c r="CI190" s="15">
        <f>'Investment Analysis'!FW190</f>
        <v>4.8733386345563921E-2</v>
      </c>
      <c r="CJ190" s="48"/>
      <c r="CK190" s="18">
        <f t="shared" si="204"/>
        <v>0</v>
      </c>
      <c r="CL190" s="15">
        <f>'Investment Analysis'!GD190</f>
        <v>0</v>
      </c>
      <c r="CM190" s="48">
        <v>38859.14</v>
      </c>
      <c r="CN190" s="18">
        <f t="shared" si="162"/>
        <v>0.55748056112224442</v>
      </c>
      <c r="CO190" s="15">
        <f>'Investment Analysis'!GT190</f>
        <v>-1.7614678899082584E-2</v>
      </c>
      <c r="CP190" s="48">
        <v>28223.65</v>
      </c>
      <c r="CQ190" s="18">
        <f t="shared" si="163"/>
        <v>0.31173343000422948</v>
      </c>
      <c r="CR190" s="15">
        <f>'Investment Analysis'!HG190</f>
        <v>1.4392449862367283</v>
      </c>
      <c r="CS190" s="48">
        <v>4940</v>
      </c>
      <c r="CT190" s="18">
        <f t="shared" si="164"/>
        <v>-0.78139271427054202</v>
      </c>
      <c r="CU190" s="15">
        <f>'Investment Analysis'!HN190</f>
        <v>31.548387096774192</v>
      </c>
      <c r="CV190" s="48">
        <v>32131.75</v>
      </c>
      <c r="CW190" s="18">
        <f t="shared" si="165"/>
        <v>0.11535657878751063</v>
      </c>
      <c r="CX190" s="15">
        <f>'Investment Analysis'!IB190</f>
        <v>0.733805476864967</v>
      </c>
      <c r="CY190" s="48">
        <v>23715.3</v>
      </c>
      <c r="CZ190" s="18">
        <f t="shared" si="166"/>
        <v>0.32598825831702538</v>
      </c>
      <c r="DA190" s="15">
        <f>'Investment Analysis'!II190</f>
        <v>0.9359428571428573</v>
      </c>
      <c r="DB190" s="48">
        <v>6904</v>
      </c>
      <c r="DC190" s="18">
        <f t="shared" si="167"/>
        <v>0.22471063018315668</v>
      </c>
      <c r="DD190" s="15">
        <f>'Investment Analysis'!IP190</f>
        <v>4.3926967389181799</v>
      </c>
      <c r="DE190" s="48">
        <v>25893</v>
      </c>
      <c r="DF190" s="18">
        <f>'Investment Analysis'!IY190</f>
        <v>0.67950963222416816</v>
      </c>
      <c r="DG190" s="15">
        <f>'Investment Analysis'!IW190</f>
        <v>3.7293150684931509</v>
      </c>
      <c r="DH190" s="48">
        <v>22954.799999999999</v>
      </c>
      <c r="DI190" s="18">
        <f t="shared" si="168"/>
        <v>2.5472246260353564</v>
      </c>
      <c r="DJ190" s="15">
        <f>'Investment Analysis'!JD190</f>
        <v>0.54765372168284787</v>
      </c>
      <c r="DK190" s="48">
        <v>25722.5</v>
      </c>
      <c r="DL190" s="18">
        <f t="shared" si="169"/>
        <v>0.13070904215569915</v>
      </c>
      <c r="DM190" s="15">
        <f>'Investment Analysis'!JK190</f>
        <v>0.26496840345226108</v>
      </c>
      <c r="DN190" s="48">
        <v>1120.2</v>
      </c>
      <c r="DO190" s="18">
        <f t="shared" si="170"/>
        <v>3.1017027151403632E-2</v>
      </c>
      <c r="DP190" s="15">
        <f>'Investment Analysis'!HU190</f>
        <v>2.0774725274725276</v>
      </c>
      <c r="DQ190" s="54">
        <v>29440</v>
      </c>
      <c r="DR190" s="18">
        <f t="shared" si="171"/>
        <v>-6.580057364602666E-3</v>
      </c>
      <c r="DS190" s="15">
        <f>'Investment Analysis'!JR190</f>
        <v>-6.5800573646026747E-3</v>
      </c>
      <c r="DT190" s="48">
        <v>27000</v>
      </c>
      <c r="DU190" s="18">
        <f t="shared" si="209"/>
        <v>9.422711462450593</v>
      </c>
      <c r="DV190" s="15">
        <f>'Investment Analysis'!JY190</f>
        <v>9.881422924901187E-2</v>
      </c>
      <c r="DW190" s="48">
        <v>16527</v>
      </c>
      <c r="DX190" s="18">
        <f t="shared" si="172"/>
        <v>0.21201232032854209</v>
      </c>
      <c r="DY190" s="15">
        <f>'Investment Analysis'!KF190</f>
        <v>0.21201232032854203</v>
      </c>
      <c r="DZ190" s="48">
        <v>6660</v>
      </c>
      <c r="EA190" s="18">
        <f t="shared" si="205"/>
        <v>-0.66716641679160416</v>
      </c>
      <c r="EB190" s="15">
        <f>'Investment Analysis'!KM190</f>
        <v>6.7772511848341228</v>
      </c>
      <c r="EC190" s="48">
        <v>12740</v>
      </c>
      <c r="ED190" s="18">
        <f>'Investment Analysis'!KV190</f>
        <v>0.9009900990099009</v>
      </c>
      <c r="EE190" s="15">
        <f>'Investment Analysis'!KT190</f>
        <v>-0.26717557251908403</v>
      </c>
      <c r="EF190" s="48">
        <v>22486.5</v>
      </c>
      <c r="EG190" s="18">
        <f t="shared" si="174"/>
        <v>-5.5744520030234314E-2</v>
      </c>
      <c r="EH190" s="15">
        <f>'Investment Analysis'!LH190</f>
        <v>0.39464136198716165</v>
      </c>
      <c r="EI190" s="48">
        <v>10477.35</v>
      </c>
      <c r="EJ190" s="18">
        <f>'Investment Analysis'!LQ190</f>
        <v>1.0609896432681245</v>
      </c>
      <c r="EK190" s="15">
        <f>'Investment Analysis'!LO190</f>
        <v>0.84217142857142857</v>
      </c>
      <c r="EL190" s="48">
        <v>36345</v>
      </c>
      <c r="EM190" s="18" t="e">
        <f t="shared" si="206"/>
        <v>#DIV/0!</v>
      </c>
      <c r="EN190" s="15">
        <f>'Investment Analysis'!LX190</f>
        <v>1.6194594594594596</v>
      </c>
      <c r="EO190" s="48">
        <v>18685</v>
      </c>
      <c r="EP190" s="68">
        <f t="shared" si="198"/>
        <v>4.4486891385767793</v>
      </c>
      <c r="EQ190" s="15">
        <f>'Investment Analysis'!MC190</f>
        <v>-0.21977528089887644</v>
      </c>
      <c r="ER190" s="48">
        <v>4725</v>
      </c>
      <c r="ES190" s="18">
        <f>'Investment Analysis'!LX190</f>
        <v>1.6194594594594596</v>
      </c>
      <c r="ET190" s="15">
        <f>'Investment Analysis'!LA190</f>
        <v>-0.15570693730015306</v>
      </c>
      <c r="EU190" s="48">
        <v>91195</v>
      </c>
      <c r="EV190" s="18">
        <f>'Investment Analysis'!ML190</f>
        <v>5.6085727743758831</v>
      </c>
      <c r="EW190" s="15">
        <f>'Investment Analysis'!MJ190</f>
        <v>17.90835579514825</v>
      </c>
      <c r="EX190" s="48">
        <v>93549.75</v>
      </c>
      <c r="EY190" s="18">
        <f t="shared" si="175"/>
        <v>0.41532962668784751</v>
      </c>
      <c r="EZ190" s="15">
        <f>'Investment Analysis'!MQ190</f>
        <v>0.4153296266878474</v>
      </c>
      <c r="FA190" s="48">
        <v>15088</v>
      </c>
      <c r="FB190" s="18">
        <f t="shared" si="176"/>
        <v>-1.8985695708712613E-2</v>
      </c>
      <c r="FC190" s="15">
        <f>'Investment Analysis'!MX190</f>
        <v>-9.6310493531384836E-2</v>
      </c>
      <c r="FD190" s="48">
        <v>21071.4</v>
      </c>
      <c r="FE190" s="18">
        <f t="shared" si="177"/>
        <v>0.32759989415189206</v>
      </c>
      <c r="FF190" s="15">
        <f>'Investment Analysis'!NE190</f>
        <v>1.2220417804680002</v>
      </c>
      <c r="FG190" s="48">
        <v>20214</v>
      </c>
      <c r="FH190" s="18">
        <f t="shared" si="178"/>
        <v>0.88107202680066998</v>
      </c>
      <c r="FI190" s="15">
        <f>'Investment Analysis'!NL190</f>
        <v>-0.91083763398173878</v>
      </c>
      <c r="FJ190" s="48">
        <v>45105.9</v>
      </c>
      <c r="FK190" s="18">
        <f t="shared" si="179"/>
        <v>1.3682113155241935</v>
      </c>
      <c r="FL190" s="15">
        <f>'Investment Analysis'!NS190</f>
        <v>3.9094857142857142</v>
      </c>
      <c r="FM190" s="48">
        <v>3787.95</v>
      </c>
      <c r="FN190" s="18">
        <f t="shared" si="180"/>
        <v>-0.8507405933415555</v>
      </c>
      <c r="FO190" s="15">
        <f>'Investment Analysis'!NZ190</f>
        <v>0.43678880291306332</v>
      </c>
      <c r="FP190" s="48">
        <v>31500</v>
      </c>
      <c r="FQ190" s="18">
        <f t="shared" si="181"/>
        <v>0.68449197860962563</v>
      </c>
      <c r="FR190" s="15">
        <f>'Investment Analysis'!OG190</f>
        <v>-0.98604156511720653</v>
      </c>
      <c r="FS190" s="48">
        <v>91866</v>
      </c>
      <c r="FT190" s="18">
        <f t="shared" si="182"/>
        <v>2.6071502193951175</v>
      </c>
      <c r="FU190" s="15">
        <f>'Investment Analysis'!ON190</f>
        <v>6.2136631330977625</v>
      </c>
      <c r="FV190" s="48">
        <v>11540</v>
      </c>
      <c r="FW190" s="18">
        <f t="shared" si="183"/>
        <v>-0.25064935064935062</v>
      </c>
      <c r="FX190" s="15">
        <f>'Investment Analysis'!OU190</f>
        <v>-0.25064935064935073</v>
      </c>
      <c r="FY190" s="48">
        <v>19928.75</v>
      </c>
      <c r="FZ190" s="18">
        <f t="shared" si="184"/>
        <v>8.47054020955232E-2</v>
      </c>
      <c r="GA190" s="15">
        <f>'Investment Analysis'!PB190</f>
        <v>3.9055384615384616</v>
      </c>
      <c r="GB190" s="48">
        <v>21324</v>
      </c>
      <c r="GC190" s="18">
        <f>'Investment Analysis'!PK190</f>
        <v>0.35953713001482329</v>
      </c>
      <c r="GD190" s="15">
        <f>'Investment Analysis'!PI190</f>
        <v>-0.18345778288340034</v>
      </c>
      <c r="GE190" s="48">
        <v>18684</v>
      </c>
      <c r="GF190" s="18">
        <f>'Investment Analysis'!PY190</f>
        <v>2.0350877192982457</v>
      </c>
      <c r="GG190" s="15">
        <f>'Investment Analysis'!PW190</f>
        <v>0.78555045871559626</v>
      </c>
      <c r="GH190" s="48">
        <v>23113.3</v>
      </c>
      <c r="GI190" s="18">
        <f>'Investment Analysis'!QF190</f>
        <v>0.80337957650985692</v>
      </c>
      <c r="GJ190" s="15">
        <f>'Investment Analysis'!QD190</f>
        <v>2.4867364177954258E-2</v>
      </c>
      <c r="GK190" s="48">
        <v>40980</v>
      </c>
      <c r="GL190" s="18">
        <f>'Investment Analysis'!QM190</f>
        <v>0.27692307692307683</v>
      </c>
      <c r="GM190" s="15">
        <f>'Investment Analysis'!QK190</f>
        <v>-0.3386454183266932</v>
      </c>
      <c r="GN190" s="48">
        <v>14472</v>
      </c>
      <c r="GO190" s="18">
        <f>'Investment Analysis'!QT190</f>
        <v>0.40069686411149807</v>
      </c>
      <c r="GP190" s="15">
        <f>'Investment Analysis'!QR190</f>
        <v>-0.98039932714108091</v>
      </c>
      <c r="GQ190" s="48">
        <v>5921.85</v>
      </c>
      <c r="GR190" s="18">
        <f>'Investment Analysis'!RA190</f>
        <v>0.18512464241928886</v>
      </c>
      <c r="GS190" s="15">
        <f>'Investment Analysis'!QY190</f>
        <v>-0.17847025495750707</v>
      </c>
      <c r="GT190" s="48">
        <v>23052</v>
      </c>
      <c r="GU190" s="18">
        <f>'Investment Analysis'!RH190</f>
        <v>1.1915151515151516</v>
      </c>
      <c r="GV190" s="15">
        <f>'Investment Analysis'!RF190</f>
        <v>0.17174335709656519</v>
      </c>
      <c r="GW190" s="48">
        <v>13631.5</v>
      </c>
      <c r="GX190" s="18">
        <f>'Investment Analysis'!RO190</f>
        <v>0.38587840585603905</v>
      </c>
      <c r="GY190" s="15">
        <f>'Investment Analysis'!RM190</f>
        <v>0.26463493830596518</v>
      </c>
      <c r="GZ190" s="48">
        <v>4610</v>
      </c>
      <c r="HA190" s="18">
        <f>'Investment Analysis'!RV190</f>
        <v>0.10604606525911713</v>
      </c>
      <c r="HB190" s="15">
        <f>'Investment Analysis'!RT190</f>
        <v>0.57445355191256831</v>
      </c>
      <c r="HC190" s="48">
        <v>35866</v>
      </c>
      <c r="HD190" s="18">
        <f>'Investment Analysis'!SC190</f>
        <v>1.3711490149411611</v>
      </c>
      <c r="HE190" s="15">
        <f>'Investment Analysis'!SA190</f>
        <v>0.3477378626183677</v>
      </c>
      <c r="HF190" s="48">
        <v>14185</v>
      </c>
      <c r="HG190" s="18">
        <f>'Investment Analysis'!SJ190</f>
        <v>0.85910878112712985</v>
      </c>
      <c r="HH190" s="15">
        <f>'Investment Analysis'!SH190</f>
        <v>1.2696000000000001</v>
      </c>
      <c r="HI190" s="48">
        <v>11840</v>
      </c>
      <c r="HJ190" s="18">
        <f>'Investment Analysis'!SM190</f>
        <v>3.1358885017421553E-2</v>
      </c>
      <c r="HK190" s="15">
        <f>'Investment Analysis'!SK190</f>
        <v>0</v>
      </c>
      <c r="HL190" s="48">
        <v>19252.5</v>
      </c>
      <c r="HM190" s="18">
        <f>'Investment Analysis'!SP190</f>
        <v>0</v>
      </c>
      <c r="HN190" s="15">
        <f>'Investment Analysis'!SN190</f>
        <v>2.9406446171871072E-2</v>
      </c>
      <c r="HO190" s="48">
        <v>18671.099999999999</v>
      </c>
      <c r="HP190" s="18">
        <f>'Investment Analysis'!TE190</f>
        <v>3.6935897435897433</v>
      </c>
      <c r="HQ190" s="15">
        <f>'Investment Analysis'!TC190</f>
        <v>0.81372306167946507</v>
      </c>
      <c r="HR190" s="48">
        <v>7043.7</v>
      </c>
      <c r="HS190" s="18">
        <f>'Investment Analysis'!TL190</f>
        <v>0.40058997050147482</v>
      </c>
      <c r="HT190" s="15">
        <f>'Investment Analysis'!TJ190</f>
        <v>7.9090909090909087E-2</v>
      </c>
      <c r="HU190" s="48">
        <v>18248</v>
      </c>
      <c r="HV190" s="18">
        <f>'Investment Analysis'!TS190</f>
        <v>2.8652100840336132</v>
      </c>
      <c r="HW190" s="15">
        <f>'Investment Analysis'!TQ190</f>
        <v>0.67608025478635403</v>
      </c>
      <c r="HX190" s="48"/>
      <c r="HY190" s="18">
        <f>'Investment Analysis'!TZ190</f>
        <v>1.426900584795322</v>
      </c>
      <c r="HZ190" s="15">
        <f>'Investment Analysis'!TX190</f>
        <v>-5.8956916099773195E-2</v>
      </c>
      <c r="IA190" s="48"/>
      <c r="IB190" s="18">
        <f>'Investment Analysis'!UG190</f>
        <v>0</v>
      </c>
      <c r="IC190" s="15">
        <f>'Investment Analysis'!UE190</f>
        <v>0</v>
      </c>
      <c r="ID190" s="48"/>
      <c r="IE190" s="18">
        <f>'Investment Analysis'!UN190</f>
        <v>0</v>
      </c>
      <c r="IF190" s="15">
        <f>'Investment Analysis'!UL190</f>
        <v>0</v>
      </c>
      <c r="IG190" s="48"/>
      <c r="IH190" s="18">
        <f>'Investment Analysis'!UU190</f>
        <v>0</v>
      </c>
      <c r="II190" s="15">
        <f>'Investment Analysis'!US190</f>
        <v>0</v>
      </c>
      <c r="IJ190" s="48"/>
      <c r="IK190" s="18">
        <f>'Investment Analysis'!VB190</f>
        <v>0</v>
      </c>
      <c r="IL190" s="15">
        <f>'Investment Analysis'!UZ190</f>
        <v>0</v>
      </c>
      <c r="IM190" s="48"/>
      <c r="IN190" s="18">
        <f>'Investment Analysis'!VI190</f>
        <v>0</v>
      </c>
      <c r="IO190" s="15">
        <f>'Investment Analysis'!VG190</f>
        <v>0</v>
      </c>
      <c r="IP190" s="18"/>
      <c r="IQ190" s="18"/>
      <c r="IR190" s="18"/>
      <c r="IS190" s="108">
        <f t="shared" si="188"/>
        <v>20274.950000000186</v>
      </c>
      <c r="IT190" s="48">
        <f t="shared" si="189"/>
        <v>1408053.2200000002</v>
      </c>
      <c r="IU190" s="101">
        <f t="shared" si="185"/>
        <v>0</v>
      </c>
      <c r="IV190" s="101"/>
      <c r="IW190" s="15">
        <f t="shared" si="186"/>
        <v>0.35714752560345675</v>
      </c>
      <c r="IX190" s="113">
        <f t="shared" si="187"/>
        <v>370543.89000000025</v>
      </c>
      <c r="IY190" s="21">
        <f t="shared" si="207"/>
        <v>0.71264993095141249</v>
      </c>
      <c r="IZ190" s="173">
        <f t="shared" si="208"/>
        <v>588900.33000000019</v>
      </c>
    </row>
    <row r="191" spans="1:260" x14ac:dyDescent="0.2">
      <c r="A191" s="3">
        <f>'Investment Analysis'!A191</f>
        <v>45923</v>
      </c>
      <c r="B191" s="4">
        <f>'Investment Analysis'!B191</f>
        <v>45923</v>
      </c>
      <c r="C191" s="27">
        <f>'Investment Analysis'!C191</f>
        <v>46292.78</v>
      </c>
      <c r="D191" s="14">
        <f>'Investment Analysis'!D191</f>
        <v>-88.760000000002037</v>
      </c>
      <c r="E191" s="15">
        <f>'Investment Analysis'!E191</f>
        <v>-1.9136923871006016E-3</v>
      </c>
      <c r="F191" s="13">
        <f>'Investment Analysis'!G191</f>
        <v>6656.96</v>
      </c>
      <c r="G191" s="14">
        <f>'Investment Analysis'!H191</f>
        <v>-36.789999999999964</v>
      </c>
      <c r="H191" s="15">
        <f>'Investment Analysis'!I191</f>
        <v>-5.4961718020541499E-3</v>
      </c>
      <c r="I191" s="13">
        <f>'Investment Analysis'!K191</f>
        <v>22573.47</v>
      </c>
      <c r="J191" s="14">
        <f>'Investment Analysis'!L191</f>
        <v>-215.5099999999984</v>
      </c>
      <c r="K191" s="15">
        <f>'Investment Analysis'!M191</f>
        <v>-9.4567637516026776E-3</v>
      </c>
      <c r="L191" s="41">
        <f>'Investment Analysis'!T191</f>
        <v>277.60471881807246</v>
      </c>
      <c r="M191" s="21">
        <f>'Investment Analysis'!V191</f>
        <v>-2.5170648069993977E-3</v>
      </c>
      <c r="N191" s="21">
        <f>'Investment Analysis'!W191</f>
        <v>7.2994804335984251E-2</v>
      </c>
      <c r="P191" s="48">
        <f>'Investment Analysis'!Y191</f>
        <v>19680.2</v>
      </c>
      <c r="Q191" s="18"/>
      <c r="R191" s="83"/>
      <c r="S191" s="48">
        <v>4898.0600000000004</v>
      </c>
      <c r="T191" s="18">
        <f>'Investment Analysis'!AH191</f>
        <v>0.13307214861117223</v>
      </c>
      <c r="U191" s="15">
        <f>'Investment Analysis'!AF191</f>
        <v>0.56217758087030378</v>
      </c>
      <c r="V191" s="48">
        <v>7621.56</v>
      </c>
      <c r="W191" s="18">
        <f>'Investment Analysis'!AO191</f>
        <v>0.17926771279125056</v>
      </c>
      <c r="X191" s="15">
        <f>'Investment Analysis'!AM191</f>
        <v>0.33333333333333326</v>
      </c>
      <c r="Y191" s="48">
        <v>10592.07</v>
      </c>
      <c r="Z191" s="18">
        <f t="shared" si="161"/>
        <v>6.1755212510024027E-2</v>
      </c>
      <c r="AA191" s="15">
        <f>'Investment Analysis'!GM191</f>
        <v>0.14232804232804241</v>
      </c>
      <c r="AB191" s="48">
        <v>2849.73</v>
      </c>
      <c r="AC191" s="18">
        <f t="shared" si="212"/>
        <v>4.9518325197146078</v>
      </c>
      <c r="AD191" s="15">
        <f>'Investment Analysis'!AT191</f>
        <v>0.37637521713954836</v>
      </c>
      <c r="AE191" s="48">
        <v>12114.97</v>
      </c>
      <c r="AF191" s="18">
        <f>'Investment Analysis'!BC191</f>
        <v>0.13536412165140319</v>
      </c>
      <c r="AG191" s="15">
        <f>'Investment Analysis'!BA191</f>
        <v>0.72878448918717387</v>
      </c>
      <c r="AH191" s="48"/>
      <c r="AI191" s="18">
        <f t="shared" si="213"/>
        <v>0</v>
      </c>
      <c r="AJ191" s="15">
        <f>'Investment Analysis'!BH191</f>
        <v>0</v>
      </c>
      <c r="AK191" s="48">
        <v>5460.47</v>
      </c>
      <c r="AL191" s="18">
        <f t="shared" si="194"/>
        <v>2.2390096178840659</v>
      </c>
      <c r="AM191" s="15">
        <f>'Investment Analysis'!BO191</f>
        <v>0.31879420680363757</v>
      </c>
      <c r="AN191" s="48">
        <v>6224.51</v>
      </c>
      <c r="AO191" s="18">
        <f t="shared" si="210"/>
        <v>6.807006465517242</v>
      </c>
      <c r="AP191" s="15">
        <f>'Investment Analysis'!BV191</f>
        <v>0.2198067632850243</v>
      </c>
      <c r="AQ191" s="48">
        <v>5206.12</v>
      </c>
      <c r="AR191" s="18">
        <f t="shared" si="211"/>
        <v>2.841224</v>
      </c>
      <c r="AS191" s="15">
        <f>'Investment Analysis'!CC191</f>
        <v>0</v>
      </c>
      <c r="AT191" s="48">
        <v>5055.3</v>
      </c>
      <c r="AU191" s="18">
        <f>'Investment Analysis'!CL191</f>
        <v>-9.8079161816065227E-2</v>
      </c>
      <c r="AV191" s="15">
        <f>'Investment Analysis'!CJ191</f>
        <v>2.5140588819053854E-2</v>
      </c>
      <c r="AW191" s="48">
        <v>19206.400000000001</v>
      </c>
      <c r="AX191" s="18">
        <f t="shared" si="195"/>
        <v>0.10203190770669862</v>
      </c>
      <c r="AY191" s="15">
        <f>'Investment Analysis'!CQ191</f>
        <v>0.10433950223356732</v>
      </c>
      <c r="AZ191" s="48">
        <v>16915.509999999998</v>
      </c>
      <c r="BA191" s="18">
        <f>'Investment Analysis'!CZ191</f>
        <v>8.6373390557939883E-2</v>
      </c>
      <c r="BB191" s="15">
        <f>'Investment Analysis'!CX191</f>
        <v>0.25972006220839822</v>
      </c>
      <c r="BC191" s="48">
        <v>9898.7199999999993</v>
      </c>
      <c r="BD191" s="18">
        <f t="shared" si="214"/>
        <v>2.973580320685191</v>
      </c>
      <c r="BE191" s="15">
        <f>'Investment Analysis'!DE191</f>
        <v>-7.2702331961591204E-2</v>
      </c>
      <c r="BF191" s="48">
        <v>4720.01</v>
      </c>
      <c r="BG191" s="18">
        <f>'Investment Analysis'!DN191</f>
        <v>0.21608159392789392</v>
      </c>
      <c r="BH191" s="15">
        <f>'Investment Analysis'!DL191</f>
        <v>0.16126840317100805</v>
      </c>
      <c r="BI191" s="48">
        <v>19689.62</v>
      </c>
      <c r="BJ191" s="18">
        <f>'Investment Analysis'!EB191</f>
        <v>0.24439796832984761</v>
      </c>
      <c r="BK191" s="15">
        <f>'Investment Analysis'!DZ191</f>
        <v>1.2225186766275349</v>
      </c>
      <c r="BL191" s="48">
        <v>18712.98</v>
      </c>
      <c r="BM191" s="18">
        <f>'Investment Analysis'!EI191</f>
        <v>0.15889370932754879</v>
      </c>
      <c r="BN191" s="15">
        <f>'Investment Analysis'!EG191</f>
        <v>1.0323347598668569</v>
      </c>
      <c r="BO191" s="48">
        <v>11284.86</v>
      </c>
      <c r="BP191" s="18">
        <f>'Investment Analysis'!DU191</f>
        <v>0.25000000000000011</v>
      </c>
      <c r="BQ191" s="15">
        <f>'Investment Analysis'!DS191</f>
        <v>0</v>
      </c>
      <c r="BR191" s="48">
        <v>13195.66</v>
      </c>
      <c r="BS191" s="18">
        <f>'Investment Analysis'!EP191</f>
        <v>0.30799640610961382</v>
      </c>
      <c r="BT191" s="15">
        <f>'Investment Analysis'!EN191</f>
        <v>1.2556554074992252</v>
      </c>
      <c r="BU191" s="48">
        <v>14497.77</v>
      </c>
      <c r="BV191" s="18">
        <f t="shared" si="197"/>
        <v>0.51418562390631317</v>
      </c>
      <c r="BW191" s="15">
        <f>'Investment Analysis'!EU191</f>
        <v>0.17473503294185053</v>
      </c>
      <c r="BX191" s="48">
        <v>27810.75</v>
      </c>
      <c r="BY191" s="18">
        <f t="shared" si="203"/>
        <v>-0.35946250000000002</v>
      </c>
      <c r="BZ191" s="15">
        <f>'Investment Analysis'!FB191</f>
        <v>0</v>
      </c>
      <c r="CA191" s="48">
        <v>22059.03</v>
      </c>
      <c r="CB191" s="18">
        <f t="shared" si="199"/>
        <v>-4.9179741379310395E-2</v>
      </c>
      <c r="CC191" s="15">
        <f>'Investment Analysis'!FI191</f>
        <v>5.2132701421800917E-2</v>
      </c>
      <c r="CD191" s="48">
        <v>9877.18</v>
      </c>
      <c r="CE191" s="18">
        <f>'Investment Analysis'!FR191</f>
        <v>0.10899482549818348</v>
      </c>
      <c r="CF191" s="15">
        <f>'Investment Analysis'!FP191</f>
        <v>0.73254213966288273</v>
      </c>
      <c r="CG191" s="48">
        <v>4854.08</v>
      </c>
      <c r="CH191" s="18">
        <f>'Investment Analysis'!FR191</f>
        <v>0.10899482549818348</v>
      </c>
      <c r="CI191" s="15">
        <f>'Investment Analysis'!FW191</f>
        <v>5.2595706009314951E-2</v>
      </c>
      <c r="CJ191" s="48"/>
      <c r="CK191" s="18">
        <f t="shared" si="204"/>
        <v>0</v>
      </c>
      <c r="CL191" s="15">
        <f>'Investment Analysis'!GD191</f>
        <v>0</v>
      </c>
      <c r="CM191" s="48">
        <v>38813.18</v>
      </c>
      <c r="CN191" s="18">
        <f t="shared" si="162"/>
        <v>0.55563847695390778</v>
      </c>
      <c r="CO191" s="15">
        <f>'Investment Analysis'!GT191</f>
        <v>-2.0183486238532135E-2</v>
      </c>
      <c r="CP191" s="48">
        <v>27680.25</v>
      </c>
      <c r="CQ191" s="18">
        <f t="shared" si="163"/>
        <v>0.28647815841943092</v>
      </c>
      <c r="CR191" s="15">
        <f>'Investment Analysis'!HG191</f>
        <v>1.3922813325094099</v>
      </c>
      <c r="CS191" s="48">
        <v>4710</v>
      </c>
      <c r="CT191" s="18">
        <f t="shared" si="164"/>
        <v>-0.79157078627818878</v>
      </c>
      <c r="CU191" s="15">
        <f>'Investment Analysis'!HN191</f>
        <v>32.83064516129032</v>
      </c>
      <c r="CV191" s="48">
        <v>31225.25</v>
      </c>
      <c r="CW191" s="18">
        <f t="shared" si="165"/>
        <v>8.3890171303608305E-2</v>
      </c>
      <c r="CX191" s="15">
        <f>'Investment Analysis'!IB191</f>
        <v>0.68489140698772422</v>
      </c>
      <c r="CY191" s="48">
        <v>23725.8</v>
      </c>
      <c r="CZ191" s="18">
        <f t="shared" si="166"/>
        <v>0.32657534246575337</v>
      </c>
      <c r="DA191" s="15">
        <f>'Investment Analysis'!II191</f>
        <v>0.93679999999999997</v>
      </c>
      <c r="DB191" s="48">
        <v>6900.25</v>
      </c>
      <c r="DC191" s="18">
        <f t="shared" si="167"/>
        <v>0.22404541221340193</v>
      </c>
      <c r="DD191" s="15">
        <f>'Investment Analysis'!IP191</f>
        <v>4.3893770747900804</v>
      </c>
      <c r="DE191" s="48">
        <v>26067</v>
      </c>
      <c r="DF191" s="18">
        <f>'Investment Analysis'!IY191</f>
        <v>0.69060128429655565</v>
      </c>
      <c r="DG191" s="15">
        <f>'Investment Analysis'!IW191</f>
        <v>3.7605479452054791</v>
      </c>
      <c r="DH191" s="48">
        <v>22662</v>
      </c>
      <c r="DI191" s="18">
        <f t="shared" si="168"/>
        <v>2.5019779948077634</v>
      </c>
      <c r="DJ191" s="15">
        <f>'Investment Analysis'!JD191</f>
        <v>0.52791262135922334</v>
      </c>
      <c r="DK191" s="48">
        <v>25461.5</v>
      </c>
      <c r="DL191" s="18">
        <f t="shared" si="169"/>
        <v>0.11923601037408238</v>
      </c>
      <c r="DM191" s="15">
        <f>'Investment Analysis'!JK191</f>
        <v>0.25213307433180071</v>
      </c>
      <c r="DN191" s="48">
        <v>1139.5</v>
      </c>
      <c r="DO191" s="18">
        <f t="shared" si="170"/>
        <v>4.878048780487805E-2</v>
      </c>
      <c r="DP191" s="15">
        <f>'Investment Analysis'!HU191</f>
        <v>2.131043956043956</v>
      </c>
      <c r="DQ191" s="48">
        <v>29750</v>
      </c>
      <c r="DR191" s="18">
        <f t="shared" si="171"/>
        <v>3.8805466509195209E-3</v>
      </c>
      <c r="DS191" s="15">
        <f>'Investment Analysis'!JR191</f>
        <v>2.1933524548674783E-3</v>
      </c>
      <c r="DT191" s="48">
        <v>24984</v>
      </c>
      <c r="DU191" s="18">
        <f t="shared" si="209"/>
        <v>8.6258735177865606</v>
      </c>
      <c r="DV191" s="15">
        <f>'Investment Analysis'!JY191</f>
        <v>0.11462450592885377</v>
      </c>
      <c r="DW191" s="48">
        <v>16793</v>
      </c>
      <c r="DX191" s="18">
        <f t="shared" si="172"/>
        <v>0.23151950718685832</v>
      </c>
      <c r="DY191" s="15">
        <f>'Investment Analysis'!KF191</f>
        <v>0.23151950718685821</v>
      </c>
      <c r="DZ191" s="48">
        <v>6758</v>
      </c>
      <c r="EA191" s="18">
        <f t="shared" si="205"/>
        <v>-0.66226886556721642</v>
      </c>
      <c r="EB191" s="15">
        <f>'Investment Analysis'!KM191</f>
        <v>6.690047393364928</v>
      </c>
      <c r="EC191" s="48">
        <v>13585</v>
      </c>
      <c r="ED191" s="18">
        <f>'Investment Analysis'!KV191</f>
        <v>0.88910891089108901</v>
      </c>
      <c r="EE191" s="15">
        <f>'Investment Analysis'!KT191</f>
        <v>-0.27175572519083974</v>
      </c>
      <c r="EF191" s="48">
        <v>22927.5</v>
      </c>
      <c r="EG191" s="18">
        <f t="shared" si="174"/>
        <v>-3.7226001511715796E-2</v>
      </c>
      <c r="EH191" s="15">
        <f>'Investment Analysis'!LH191</f>
        <v>0.42171364778118897</v>
      </c>
      <c r="EI191" s="48">
        <v>10555.35</v>
      </c>
      <c r="EJ191" s="18">
        <f>'Investment Analysis'!LQ191</f>
        <v>1.0762050888633168</v>
      </c>
      <c r="EK191" s="15">
        <f>'Investment Analysis'!LO191</f>
        <v>0.85577142857142852</v>
      </c>
      <c r="EL191" s="48">
        <v>36720</v>
      </c>
      <c r="EM191" s="18" t="e">
        <f t="shared" si="206"/>
        <v>#DIV/0!</v>
      </c>
      <c r="EN191" s="15">
        <f>'Investment Analysis'!LX191</f>
        <v>1.6464864864864865</v>
      </c>
      <c r="EO191" s="48">
        <v>18885</v>
      </c>
      <c r="EP191" s="68">
        <f t="shared" si="198"/>
        <v>4.5086142322097382</v>
      </c>
      <c r="EQ191" s="15">
        <f>'Investment Analysis'!MC191</f>
        <v>-0.22022471910112354</v>
      </c>
      <c r="ER191" s="48">
        <v>5025</v>
      </c>
      <c r="ES191" s="18">
        <f>'Investment Analysis'!LX191</f>
        <v>1.6464864864864865</v>
      </c>
      <c r="ET191" s="15">
        <f>'Investment Analysis'!LA191</f>
        <v>-0.24621159460586689</v>
      </c>
      <c r="EU191" s="48">
        <v>92722.5</v>
      </c>
      <c r="EV191" s="18">
        <f>'Investment Analysis'!ML191</f>
        <v>5.7178520960904375</v>
      </c>
      <c r="EW191" s="15">
        <f>'Investment Analysis'!MJ191</f>
        <v>18.22102425876011</v>
      </c>
      <c r="EX191" s="48">
        <v>93460.5</v>
      </c>
      <c r="EY191" s="18">
        <f t="shared" si="175"/>
        <v>0.41397934868943603</v>
      </c>
      <c r="EZ191" s="15">
        <f>'Investment Analysis'!MQ191</f>
        <v>0.41445591739475779</v>
      </c>
      <c r="FA191" s="48">
        <v>15160</v>
      </c>
      <c r="FB191" s="18">
        <f t="shared" si="176"/>
        <v>-1.4304291287386216E-2</v>
      </c>
      <c r="FC191" s="15">
        <f>'Investment Analysis'!MX191</f>
        <v>-9.1998083373263137E-2</v>
      </c>
      <c r="FD191" s="48">
        <v>21394.1</v>
      </c>
      <c r="FE191" s="18">
        <f t="shared" si="177"/>
        <v>0.34793155155684907</v>
      </c>
      <c r="FF191" s="15">
        <f>'Investment Analysis'!NE191</f>
        <v>1.2563667232597624</v>
      </c>
      <c r="FG191" s="48">
        <v>20106</v>
      </c>
      <c r="FH191" s="18">
        <f t="shared" si="178"/>
        <v>0.87102177554438864</v>
      </c>
      <c r="FI191" s="15">
        <f>'Investment Analysis'!NL191</f>
        <v>-0.9113934100833665</v>
      </c>
      <c r="FJ191" s="48">
        <v>44338.7</v>
      </c>
      <c r="FK191" s="18">
        <f t="shared" si="179"/>
        <v>1.327930737567204</v>
      </c>
      <c r="FL191" s="15">
        <f>'Investment Analysis'!NS191</f>
        <v>3.8259809523809523</v>
      </c>
      <c r="FM191" s="48">
        <v>3774.9</v>
      </c>
      <c r="FN191" s="18">
        <f t="shared" si="180"/>
        <v>-0.851254812182061</v>
      </c>
      <c r="FO191" s="15">
        <f>'Investment Analysis'!NZ191</f>
        <v>0.43183887118798364</v>
      </c>
      <c r="FP191" s="48">
        <v>28800</v>
      </c>
      <c r="FQ191" s="18">
        <f t="shared" si="181"/>
        <v>0.5401069518716578</v>
      </c>
      <c r="FR191" s="15">
        <f>'Investment Analysis'!OG191</f>
        <v>-0.98723800239287463</v>
      </c>
      <c r="FS191" s="48">
        <v>90777</v>
      </c>
      <c r="FT191" s="18">
        <f t="shared" si="182"/>
        <v>2.5643902582678093</v>
      </c>
      <c r="FU191" s="15">
        <f>'Investment Analysis'!ON191</f>
        <v>6.1281507656065957</v>
      </c>
      <c r="FV191" s="48">
        <v>12640</v>
      </c>
      <c r="FW191" s="18">
        <f t="shared" si="183"/>
        <v>-0.17922077922077922</v>
      </c>
      <c r="FX191" s="15">
        <f>'Investment Analysis'!OU191</f>
        <v>-0.1792207792207792</v>
      </c>
      <c r="FY191" s="48">
        <v>20067.5</v>
      </c>
      <c r="FZ191" s="18">
        <f t="shared" si="184"/>
        <v>9.225744999319635E-2</v>
      </c>
      <c r="GA191" s="15">
        <f>'Investment Analysis'!PB191</f>
        <v>3.9396923076923076</v>
      </c>
      <c r="GB191" s="48">
        <v>21464.25</v>
      </c>
      <c r="GC191" s="18">
        <f>'Investment Analysis'!PK191</f>
        <v>0.36847893654664565</v>
      </c>
      <c r="GD191" s="15">
        <f>'Investment Analysis'!PI191</f>
        <v>-0.17808730614589313</v>
      </c>
      <c r="GE191" s="48">
        <v>20004</v>
      </c>
      <c r="GF191" s="18">
        <f>'Investment Analysis'!PY191</f>
        <v>2.2495126705653026</v>
      </c>
      <c r="GG191" s="15">
        <f>'Investment Analysis'!PW191</f>
        <v>0.91169724770642202</v>
      </c>
      <c r="GH191" s="48">
        <v>22729</v>
      </c>
      <c r="GI191" s="18">
        <f>'Investment Analysis'!QF191</f>
        <v>0.81761760717638454</v>
      </c>
      <c r="GJ191" s="15">
        <f>'Investment Analysis'!QD191</f>
        <v>3.295889030498831E-2</v>
      </c>
      <c r="GK191" s="48">
        <v>42700</v>
      </c>
      <c r="GL191" s="18">
        <f>'Investment Analysis'!QM191</f>
        <v>0.23538461538461541</v>
      </c>
      <c r="GM191" s="15">
        <f>'Investment Analysis'!QK191</f>
        <v>-0.36015936254980069</v>
      </c>
      <c r="GN191" s="48">
        <v>16065</v>
      </c>
      <c r="GO191" s="18">
        <f>'Investment Analysis'!QT191</f>
        <v>0.55487804878048785</v>
      </c>
      <c r="GP191" s="15">
        <f>'Investment Analysis'!QR191</f>
        <v>-0.97824179038981929</v>
      </c>
      <c r="GQ191" s="48">
        <v>5918.55</v>
      </c>
      <c r="GR191" s="18">
        <f>'Investment Analysis'!RA191</f>
        <v>0.13281569268492019</v>
      </c>
      <c r="GS191" s="15">
        <f>'Investment Analysis'!QY191</f>
        <v>-0.21473087818696884</v>
      </c>
      <c r="GT191" s="48">
        <v>24029.5</v>
      </c>
      <c r="GU191" s="18">
        <f>'Investment Analysis'!RH191</f>
        <v>1.2844444444444445</v>
      </c>
      <c r="GV191" s="15">
        <f>'Investment Analysis'!RF191</f>
        <v>0.2214301144955714</v>
      </c>
      <c r="GW191" s="48">
        <v>14135.5</v>
      </c>
      <c r="GX191" s="18">
        <f>'Investment Analysis'!RO191</f>
        <v>0.4371187474583163</v>
      </c>
      <c r="GY191" s="15">
        <f>'Investment Analysis'!RM191</f>
        <v>0.31139252249744859</v>
      </c>
      <c r="GZ191" s="48">
        <v>4770</v>
      </c>
      <c r="HA191" s="18">
        <f>'Investment Analysis'!RV191</f>
        <v>0.14443378119001926</v>
      </c>
      <c r="HB191" s="15">
        <f>'Investment Analysis'!RT191</f>
        <v>0.62909836065573776</v>
      </c>
      <c r="HC191" s="48">
        <v>36510</v>
      </c>
      <c r="HD191" s="18">
        <f>'Investment Analysis'!SC191</f>
        <v>1.4137247124157084</v>
      </c>
      <c r="HE191" s="15">
        <f>'Investment Analysis'!SA191</f>
        <v>0.37193747181722536</v>
      </c>
      <c r="HF191" s="48">
        <v>15730</v>
      </c>
      <c r="HG191" s="18">
        <f>'Investment Analysis'!SJ191</f>
        <v>1.0615989515072086</v>
      </c>
      <c r="HH191" s="15">
        <f>'Investment Analysis'!SH191</f>
        <v>1.5168000000000001</v>
      </c>
      <c r="HI191" s="48">
        <v>10840</v>
      </c>
      <c r="HJ191" s="18">
        <f>'Investment Analysis'!SM191</f>
        <v>-8.4459459459459457E-2</v>
      </c>
      <c r="HK191" s="15">
        <f>'Investment Analysis'!SK191</f>
        <v>0</v>
      </c>
      <c r="HL191" s="48">
        <v>20640</v>
      </c>
      <c r="HM191" s="18">
        <f>'Investment Analysis'!SP191</f>
        <v>0</v>
      </c>
      <c r="HN191" s="15">
        <f>'Investment Analysis'!SN191</f>
        <v>-8.194239465246006E-2</v>
      </c>
      <c r="HO191" s="48">
        <v>19048.5</v>
      </c>
      <c r="HP191" s="18">
        <f>'Investment Analysis'!TE191</f>
        <v>3.7884615384615388</v>
      </c>
      <c r="HQ191" s="15">
        <f>'Investment Analysis'!TC191</f>
        <v>0.85038394847659171</v>
      </c>
      <c r="HR191" s="48">
        <v>7170</v>
      </c>
      <c r="HS191" s="18">
        <f>'Investment Analysis'!TL191</f>
        <v>0.41002949852507359</v>
      </c>
      <c r="HT191" s="15">
        <f>'Investment Analysis'!TJ191</f>
        <v>8.6363636363636309E-2</v>
      </c>
      <c r="HU191" s="54">
        <v>21419.3</v>
      </c>
      <c r="HV191" s="18">
        <f>'Investment Analysis'!TS191</f>
        <v>2.8917647058823528</v>
      </c>
      <c r="HW191" s="15">
        <f>'Investment Analysis'!TQ191</f>
        <v>0.6875951987056621</v>
      </c>
      <c r="HX191" s="48"/>
      <c r="HY191" s="18">
        <f>'Investment Analysis'!TZ191</f>
        <v>1.3508771929824559</v>
      </c>
      <c r="HZ191" s="15">
        <f>'Investment Analysis'!TX191</f>
        <v>-8.843537414965999E-2</v>
      </c>
      <c r="IA191" s="48"/>
      <c r="IB191" s="18">
        <f>'Investment Analysis'!UG191</f>
        <v>0</v>
      </c>
      <c r="IC191" s="15">
        <f>'Investment Analysis'!UE191</f>
        <v>0</v>
      </c>
      <c r="ID191" s="48"/>
      <c r="IE191" s="18">
        <f>'Investment Analysis'!UN191</f>
        <v>0</v>
      </c>
      <c r="IF191" s="15">
        <f>'Investment Analysis'!UL191</f>
        <v>0</v>
      </c>
      <c r="IG191" s="48"/>
      <c r="IH191" s="18">
        <f>'Investment Analysis'!UU191</f>
        <v>0</v>
      </c>
      <c r="II191" s="15">
        <f>'Investment Analysis'!US191</f>
        <v>0</v>
      </c>
      <c r="IJ191" s="48"/>
      <c r="IK191" s="18">
        <f>'Investment Analysis'!VB191</f>
        <v>0</v>
      </c>
      <c r="IL191" s="15">
        <f>'Investment Analysis'!UZ191</f>
        <v>0</v>
      </c>
      <c r="IM191" s="48"/>
      <c r="IN191" s="18">
        <f>'Investment Analysis'!VI191</f>
        <v>0</v>
      </c>
      <c r="IO191" s="15">
        <f>'Investment Analysis'!VG191</f>
        <v>0</v>
      </c>
      <c r="IP191" s="18"/>
      <c r="IQ191" s="18"/>
      <c r="IR191" s="18"/>
      <c r="IS191" s="108">
        <f t="shared" si="188"/>
        <v>5154.7200000002049</v>
      </c>
      <c r="IT191" s="48">
        <f t="shared" si="189"/>
        <v>1413207.9400000004</v>
      </c>
      <c r="IU191" s="101">
        <f t="shared" si="185"/>
        <v>0</v>
      </c>
      <c r="IV191" s="101"/>
      <c r="IW191" s="15">
        <f t="shared" si="186"/>
        <v>0.36211588574340864</v>
      </c>
      <c r="IX191" s="113">
        <f t="shared" si="187"/>
        <v>375698.61000000045</v>
      </c>
      <c r="IY191" s="21">
        <f t="shared" si="207"/>
        <v>0.71888784705527009</v>
      </c>
      <c r="IZ191" s="173">
        <f t="shared" si="208"/>
        <v>594055.0500000004</v>
      </c>
    </row>
    <row r="192" spans="1:260" x14ac:dyDescent="0.2">
      <c r="A192" s="3">
        <f>'Investment Analysis'!A192</f>
        <v>45924</v>
      </c>
      <c r="B192" s="4">
        <f>'Investment Analysis'!B192</f>
        <v>45924</v>
      </c>
      <c r="C192" s="27">
        <f>'Investment Analysis'!C192</f>
        <v>46121.279999999999</v>
      </c>
      <c r="D192" s="14">
        <f>'Investment Analysis'!D192</f>
        <v>-171.5</v>
      </c>
      <c r="E192" s="15">
        <f>'Investment Analysis'!E192</f>
        <v>-3.7046813779600188E-3</v>
      </c>
      <c r="F192" s="13">
        <f>'Investment Analysis'!G192</f>
        <v>6637.97</v>
      </c>
      <c r="G192" s="14">
        <f>'Investment Analysis'!H192</f>
        <v>-18.989999999999782</v>
      </c>
      <c r="H192" s="15">
        <f>'Investment Analysis'!I192</f>
        <v>-2.85265346344274E-3</v>
      </c>
      <c r="I192" s="13">
        <f>'Investment Analysis'!K192</f>
        <v>22497.86</v>
      </c>
      <c r="J192" s="14">
        <f>'Investment Analysis'!L192</f>
        <v>-75.610000000000582</v>
      </c>
      <c r="K192" s="15">
        <f>'Investment Analysis'!M192</f>
        <v>-3.3495071869765959E-3</v>
      </c>
      <c r="L192" s="41">
        <f>'Investment Analysis'!T192</f>
        <v>277.09430762868561</v>
      </c>
      <c r="M192" s="21">
        <f>'Investment Analysis'!V192</f>
        <v>-1.8386257681784588E-3</v>
      </c>
      <c r="N192" s="21">
        <f>'Investment Analysis'!W192</f>
        <v>7.1021968439610519E-2</v>
      </c>
      <c r="P192" s="48">
        <f>'Investment Analysis'!Y192</f>
        <v>19680.2</v>
      </c>
      <c r="Q192" s="18"/>
      <c r="R192" s="83"/>
      <c r="S192" s="48">
        <v>4870.28</v>
      </c>
      <c r="T192" s="18">
        <f>'Investment Analysis'!AH192</f>
        <v>0.12664524365012991</v>
      </c>
      <c r="U192" s="15">
        <f>'Investment Analysis'!AF192</f>
        <v>0.55331674455301316</v>
      </c>
      <c r="V192" s="48">
        <v>7596.97</v>
      </c>
      <c r="W192" s="18">
        <f>'Investment Analysis'!AO192</f>
        <v>0.17546362339514968</v>
      </c>
      <c r="X192" s="15">
        <f>'Investment Analysis'!AM192</f>
        <v>0.32903225806451597</v>
      </c>
      <c r="Y192" s="48">
        <v>10592.07</v>
      </c>
      <c r="Z192" s="18">
        <f t="shared" si="161"/>
        <v>6.1755212510024027E-2</v>
      </c>
      <c r="AA192" s="15">
        <f>'Investment Analysis'!GM192</f>
        <v>0.14232804232804241</v>
      </c>
      <c r="AB192" s="48">
        <v>2837.74</v>
      </c>
      <c r="AC192" s="18">
        <f t="shared" si="212"/>
        <v>4.94733007885843</v>
      </c>
      <c r="AD192" s="15">
        <f>'Investment Analysis'!AT192</f>
        <v>0.37058482918355545</v>
      </c>
      <c r="AE192" s="48">
        <v>12080.48</v>
      </c>
      <c r="AF192" s="18">
        <f>'Investment Analysis'!BC192</f>
        <v>0.13213183799402511</v>
      </c>
      <c r="AG192" s="15">
        <f>'Investment Analysis'!BA192</f>
        <v>0.72386278896346012</v>
      </c>
      <c r="AH192" s="48"/>
      <c r="AI192" s="18">
        <f t="shared" si="213"/>
        <v>0</v>
      </c>
      <c r="AJ192" s="15">
        <f>'Investment Analysis'!BH192</f>
        <v>0</v>
      </c>
      <c r="AK192" s="48">
        <v>5367.04</v>
      </c>
      <c r="AL192" s="18">
        <f t="shared" si="194"/>
        <v>2.2147231609046014</v>
      </c>
      <c r="AM192" s="15">
        <f>'Investment Analysis'!BO192</f>
        <v>0.29622768608959238</v>
      </c>
      <c r="AN192" s="48">
        <v>6169.73</v>
      </c>
      <c r="AO192" s="18">
        <f t="shared" si="210"/>
        <v>6.7952004310344822</v>
      </c>
      <c r="AP192" s="15">
        <f>'Investment Analysis'!BV192</f>
        <v>0.20907139023081051</v>
      </c>
      <c r="AQ192" s="48">
        <v>5196.37</v>
      </c>
      <c r="AR192" s="18">
        <f t="shared" si="211"/>
        <v>2.8392739999999996</v>
      </c>
      <c r="AS192" s="15">
        <f>'Investment Analysis'!CC192</f>
        <v>0</v>
      </c>
      <c r="AT192" s="48">
        <v>5007.99</v>
      </c>
      <c r="AU192" s="18">
        <f>'Investment Analysis'!CL192</f>
        <v>-0.10651920838183936</v>
      </c>
      <c r="AV192" s="15">
        <f>'Investment Analysis'!CJ192</f>
        <v>1.5547469401256992E-2</v>
      </c>
      <c r="AW192" s="48">
        <v>18912.28</v>
      </c>
      <c r="AX192" s="18">
        <f t="shared" si="195"/>
        <v>8.6747388660811664E-2</v>
      </c>
      <c r="AY192" s="15">
        <f>'Investment Analysis'!CQ192</f>
        <v>8.7428206764518138E-2</v>
      </c>
      <c r="AZ192" s="48">
        <v>16790.21</v>
      </c>
      <c r="BA192" s="18">
        <f>'Investment Analysis'!CZ192</f>
        <v>7.8326180257510772E-2</v>
      </c>
      <c r="BB192" s="15">
        <f>'Investment Analysis'!CX192</f>
        <v>0.25038880248833606</v>
      </c>
      <c r="BC192" s="48">
        <v>9869.44</v>
      </c>
      <c r="BD192" s="18">
        <f t="shared" si="214"/>
        <v>2.9706642764664877</v>
      </c>
      <c r="BE192" s="15">
        <f>'Investment Analysis'!DE192</f>
        <v>-7.5445816186557019E-2</v>
      </c>
      <c r="BF192" s="423">
        <v>4699.76</v>
      </c>
      <c r="BG192" s="18">
        <f>'Investment Analysis'!DN192</f>
        <v>0.2108633776091082</v>
      </c>
      <c r="BH192" s="15">
        <f>'Investment Analysis'!DL192</f>
        <v>0.15628539071347675</v>
      </c>
      <c r="BI192" s="48">
        <v>19585.61</v>
      </c>
      <c r="BJ192" s="18">
        <f>'Investment Analysis'!EB192</f>
        <v>0.23782491783686888</v>
      </c>
      <c r="BK192" s="15">
        <f>'Investment Analysis'!DZ192</f>
        <v>1.2107790821771613</v>
      </c>
      <c r="BL192" s="48">
        <v>18638.55</v>
      </c>
      <c r="BM192" s="18">
        <f>'Investment Analysis'!EI192</f>
        <v>0.15428416485900209</v>
      </c>
      <c r="BN192" s="15">
        <f>'Investment Analysis'!EG192</f>
        <v>1.0242510699001426</v>
      </c>
      <c r="BO192" s="48">
        <v>11315.68</v>
      </c>
      <c r="BP192" s="18">
        <f>'Investment Analysis'!DU192</f>
        <v>0.25341386554621848</v>
      </c>
      <c r="BQ192" s="15">
        <f>'Investment Analysis'!DS192</f>
        <v>0</v>
      </c>
      <c r="BR192" s="48">
        <v>13111.36</v>
      </c>
      <c r="BS192" s="18">
        <f>'Investment Analysis'!EP192</f>
        <v>0.29964061096136574</v>
      </c>
      <c r="BT192" s="15">
        <f>'Investment Analysis'!EN192</f>
        <v>1.2412457390765415</v>
      </c>
      <c r="BU192" s="48">
        <v>14581.77</v>
      </c>
      <c r="BV192" s="18">
        <f t="shared" si="197"/>
        <v>0.51983914389554453</v>
      </c>
      <c r="BW192" s="15">
        <f>'Investment Analysis'!EU192</f>
        <v>0.15840733314236613</v>
      </c>
      <c r="BX192" s="48">
        <v>27096.97</v>
      </c>
      <c r="BY192" s="18">
        <f t="shared" si="203"/>
        <v>-0.39515149999999993</v>
      </c>
      <c r="BZ192" s="15">
        <f>'Investment Analysis'!FB192</f>
        <v>0</v>
      </c>
      <c r="CA192" s="48">
        <v>22296.79</v>
      </c>
      <c r="CB192" s="18">
        <f t="shared" si="199"/>
        <v>-3.8931465517241338E-2</v>
      </c>
      <c r="CC192" s="15">
        <f>'Investment Analysis'!FI192</f>
        <v>6.3473256601218692E-2</v>
      </c>
      <c r="CD192" s="48">
        <v>9639.8799999999992</v>
      </c>
      <c r="CE192" s="18">
        <f>'Investment Analysis'!FR192</f>
        <v>8.2351645931960857E-2</v>
      </c>
      <c r="CF192" s="15">
        <f>'Investment Analysis'!FP192</f>
        <v>0.69091847265221884</v>
      </c>
      <c r="CG192" s="48">
        <v>4875.5600000000004</v>
      </c>
      <c r="CH192" s="18">
        <f>'Investment Analysis'!FR192</f>
        <v>8.2351645931960857E-2</v>
      </c>
      <c r="CI192" s="15">
        <f>'Investment Analysis'!FW192</f>
        <v>5.7253209133249938E-2</v>
      </c>
      <c r="CJ192" s="48"/>
      <c r="CK192" s="18">
        <f t="shared" si="204"/>
        <v>0</v>
      </c>
      <c r="CL192" s="15">
        <f>'Investment Analysis'!GD192</f>
        <v>0</v>
      </c>
      <c r="CM192" s="48">
        <v>38698.28</v>
      </c>
      <c r="CN192" s="18">
        <f t="shared" si="162"/>
        <v>0.55103326653306606</v>
      </c>
      <c r="CO192" s="15">
        <f>'Investment Analysis'!GT192</f>
        <v>-2.2018348623853264E-2</v>
      </c>
      <c r="CP192" s="48">
        <v>28781.35</v>
      </c>
      <c r="CQ192" s="18">
        <f t="shared" si="163"/>
        <v>0.3376533139991541</v>
      </c>
      <c r="CR192" s="15">
        <f>'Investment Analysis'!HG192</f>
        <v>1.4874445255884503</v>
      </c>
      <c r="CS192" s="48">
        <v>4590</v>
      </c>
      <c r="CT192" s="18">
        <f t="shared" si="164"/>
        <v>-0.79688108471696106</v>
      </c>
      <c r="CU192" s="15">
        <f>'Investment Analysis'!HN192</f>
        <v>31.733870967741936</v>
      </c>
      <c r="CV192" s="48">
        <v>30969.75</v>
      </c>
      <c r="CW192" s="18">
        <f t="shared" si="165"/>
        <v>7.5021261086137769E-2</v>
      </c>
      <c r="CX192" s="15">
        <f>'Investment Analysis'!IB192</f>
        <v>0.6711048158640226</v>
      </c>
      <c r="CY192" s="48">
        <v>23751.7</v>
      </c>
      <c r="CZ192" s="18">
        <f t="shared" si="166"/>
        <v>0.32802348336594916</v>
      </c>
      <c r="DA192" s="15">
        <f>'Investment Analysis'!II192</f>
        <v>0.9389142857142857</v>
      </c>
      <c r="DB192" s="48">
        <v>6937.75</v>
      </c>
      <c r="DC192" s="18">
        <f t="shared" si="167"/>
        <v>0.23069759191094949</v>
      </c>
      <c r="DD192" s="15">
        <f>'Investment Analysis'!IP192</f>
        <v>4.419058777582503</v>
      </c>
      <c r="DE192" s="48">
        <v>24927</v>
      </c>
      <c r="DF192" s="18">
        <f>'Investment Analysis'!IY192</f>
        <v>0.61607316598560025</v>
      </c>
      <c r="DG192" s="15">
        <f>'Investment Analysis'!IW192</f>
        <v>3.5506849315068489</v>
      </c>
      <c r="DH192" s="48">
        <v>22819.8</v>
      </c>
      <c r="DI192" s="18">
        <f t="shared" si="168"/>
        <v>2.5263629620472243</v>
      </c>
      <c r="DJ192" s="15">
        <f>'Investment Analysis'!JD192</f>
        <v>0.53855177993527503</v>
      </c>
      <c r="DK192" s="48">
        <v>25507.5</v>
      </c>
      <c r="DL192" s="18">
        <f t="shared" si="169"/>
        <v>0.12125807727812211</v>
      </c>
      <c r="DM192" s="15">
        <f>'Investment Analysis'!JK192</f>
        <v>0.25439523961739896</v>
      </c>
      <c r="DN192" s="48">
        <v>1145.5999999999999</v>
      </c>
      <c r="DO192" s="18">
        <f t="shared" si="170"/>
        <v>5.439484583525072E-2</v>
      </c>
      <c r="DP192" s="15">
        <f>'Investment Analysis'!HU192</f>
        <v>2.1467032967032971</v>
      </c>
      <c r="DQ192" s="48">
        <v>30510</v>
      </c>
      <c r="DR192" s="18">
        <f t="shared" si="171"/>
        <v>2.9525898430909397E-2</v>
      </c>
      <c r="DS192" s="15">
        <f>'Investment Analysis'!JR192</f>
        <v>2.7838704234857407E-2</v>
      </c>
      <c r="DT192" s="48">
        <v>23802</v>
      </c>
      <c r="DU192" s="18">
        <f t="shared" si="209"/>
        <v>8.1586798418972322</v>
      </c>
      <c r="DV192" s="15">
        <f>'Investment Analysis'!JY192</f>
        <v>8.6956521739130516E-2</v>
      </c>
      <c r="DW192" s="48">
        <v>17094</v>
      </c>
      <c r="DX192" s="18">
        <f t="shared" si="172"/>
        <v>0.25359342915811089</v>
      </c>
      <c r="DY192" s="15">
        <f>'Investment Analysis'!KF192</f>
        <v>0.25359342915811095</v>
      </c>
      <c r="DZ192" s="48">
        <v>6670</v>
      </c>
      <c r="EA192" s="18">
        <f t="shared" si="205"/>
        <v>-0.66666666666666663</v>
      </c>
      <c r="EB192" s="15">
        <f>'Investment Analysis'!KM192</f>
        <v>6.0796208530805682</v>
      </c>
      <c r="EC192" s="48">
        <v>14300</v>
      </c>
      <c r="ED192" s="18">
        <f>'Investment Analysis'!KV192</f>
        <v>1.0742574257425743</v>
      </c>
      <c r="EE192" s="15">
        <f>'Investment Analysis'!KT192</f>
        <v>-0.20038167938931292</v>
      </c>
      <c r="EF192" s="48">
        <v>23886</v>
      </c>
      <c r="EG192" s="18">
        <f t="shared" si="174"/>
        <v>3.0234315948601664E-3</v>
      </c>
      <c r="EH192" s="15">
        <f>'Investment Analysis'!LH192</f>
        <v>0.48144013396595037</v>
      </c>
      <c r="EI192" s="48">
        <v>10265.450000000001</v>
      </c>
      <c r="EJ192" s="18">
        <f>'Investment Analysis'!LQ192</f>
        <v>1.0191791331031836</v>
      </c>
      <c r="EK192" s="15">
        <f>'Investment Analysis'!LO192</f>
        <v>0.80479999999999985</v>
      </c>
      <c r="EL192" s="48">
        <v>34965</v>
      </c>
      <c r="EM192" s="18" t="e">
        <f t="shared" si="206"/>
        <v>#DIV/0!</v>
      </c>
      <c r="EN192" s="15">
        <f>'Investment Analysis'!LX192</f>
        <v>1.5167567567567568</v>
      </c>
      <c r="EO192" s="48">
        <v>18195</v>
      </c>
      <c r="EP192" s="68">
        <f t="shared" si="198"/>
        <v>4.3018726591760297</v>
      </c>
      <c r="EQ192" s="15">
        <f>'Investment Analysis'!MC192</f>
        <v>-0.15865168539325847</v>
      </c>
      <c r="ER192" s="48">
        <v>5420</v>
      </c>
      <c r="ES192" s="18">
        <f>'Investment Analysis'!LX192</f>
        <v>1.5167567567567568</v>
      </c>
      <c r="ET192" s="15">
        <f>'Investment Analysis'!LA192</f>
        <v>-0.26289448074516897</v>
      </c>
      <c r="EU192" s="48">
        <v>85260.5</v>
      </c>
      <c r="EV192" s="18">
        <f>'Investment Analysis'!ML192</f>
        <v>5.1742816768723507</v>
      </c>
      <c r="EW192" s="15">
        <f>'Investment Analysis'!MJ192</f>
        <v>16.665768194070083</v>
      </c>
      <c r="EX192" s="48">
        <v>91885.5</v>
      </c>
      <c r="EY192" s="18">
        <f t="shared" si="175"/>
        <v>0.39015091342335184</v>
      </c>
      <c r="EZ192" s="15">
        <f>'Investment Analysis'!MQ192</f>
        <v>0.39070691024622711</v>
      </c>
      <c r="FA192" s="48">
        <v>15088</v>
      </c>
      <c r="FB192" s="18">
        <f t="shared" si="176"/>
        <v>-1.8985695708712613E-2</v>
      </c>
      <c r="FC192" s="15">
        <f>'Investment Analysis'!MX192</f>
        <v>-9.6310493531384836E-2</v>
      </c>
      <c r="FD192" s="48">
        <v>21021</v>
      </c>
      <c r="FE192" s="18">
        <f t="shared" si="177"/>
        <v>0.32442445091293987</v>
      </c>
      <c r="FF192" s="15">
        <f>'Investment Analysis'!NE192</f>
        <v>1.2164316822912822</v>
      </c>
      <c r="FG192" s="48">
        <v>19710</v>
      </c>
      <c r="FH192" s="18">
        <f t="shared" si="178"/>
        <v>0.83417085427135673</v>
      </c>
      <c r="FI192" s="15">
        <f>'Investment Analysis'!NL192</f>
        <v>-0.9131401349741961</v>
      </c>
      <c r="FJ192" s="48">
        <v>44027.9</v>
      </c>
      <c r="FK192" s="18">
        <f t="shared" si="179"/>
        <v>1.3116126932123655</v>
      </c>
      <c r="FL192" s="15">
        <f>'Investment Analysis'!NS192</f>
        <v>3.7908571428571425</v>
      </c>
      <c r="FM192" s="48">
        <v>3707.1</v>
      </c>
      <c r="FN192" s="18">
        <f t="shared" si="180"/>
        <v>-0.85392638592813552</v>
      </c>
      <c r="FO192" s="15">
        <f>'Investment Analysis'!NZ192</f>
        <v>0.40612198452435139</v>
      </c>
      <c r="FP192" s="48">
        <v>34600</v>
      </c>
      <c r="FQ192" s="18">
        <f t="shared" si="181"/>
        <v>0.85026737967914434</v>
      </c>
      <c r="FR192" s="15">
        <f>'Investment Analysis'!OG192</f>
        <v>-0.9847121903664644</v>
      </c>
      <c r="FS192" s="48">
        <v>82800</v>
      </c>
      <c r="FT192" s="18">
        <f t="shared" si="182"/>
        <v>2.2511705981093737</v>
      </c>
      <c r="FU192" s="15">
        <f>'Investment Analysis'!ON192</f>
        <v>5.5366313309776212</v>
      </c>
      <c r="FV192" s="48">
        <v>12320</v>
      </c>
      <c r="FW192" s="18">
        <f t="shared" si="183"/>
        <v>-0.2</v>
      </c>
      <c r="FX192" s="15">
        <f>'Investment Analysis'!OU192</f>
        <v>-0.2</v>
      </c>
      <c r="FY192" s="48">
        <v>20172.5</v>
      </c>
      <c r="FZ192" s="18">
        <f t="shared" si="184"/>
        <v>9.7972513267111178E-2</v>
      </c>
      <c r="GA192" s="15">
        <f>'Investment Analysis'!PB192</f>
        <v>3.9649230769230774</v>
      </c>
      <c r="GB192" s="48">
        <v>21300</v>
      </c>
      <c r="GC192" s="18">
        <f>'Investment Analysis'!PK192</f>
        <v>0.35719408980060247</v>
      </c>
      <c r="GD192" s="15">
        <f>'Investment Analysis'!PI192</f>
        <v>-0.18486502010338887</v>
      </c>
      <c r="GE192" s="48">
        <v>20244</v>
      </c>
      <c r="GF192" s="18">
        <f>'Investment Analysis'!PY192</f>
        <v>2.2807017543859649</v>
      </c>
      <c r="GG192" s="15">
        <f>'Investment Analysis'!PW192</f>
        <v>0.9300458715596327</v>
      </c>
      <c r="GH192" s="48">
        <v>22712.9</v>
      </c>
      <c r="GI192" s="18">
        <f>'Investment Analysis'!QF192</f>
        <v>0.80108480233649715</v>
      </c>
      <c r="GJ192" s="15">
        <f>'Investment Analysis'!QD192</f>
        <v>2.3563235424879186E-2</v>
      </c>
      <c r="GK192" s="48">
        <v>40830</v>
      </c>
      <c r="GL192" s="18">
        <f>'Investment Analysis'!QM192</f>
        <v>0.26769230769230756</v>
      </c>
      <c r="GM192" s="15">
        <f>'Investment Analysis'!QK192</f>
        <v>-0.34342629482071713</v>
      </c>
      <c r="GN192" s="48">
        <v>14994</v>
      </c>
      <c r="GO192" s="18">
        <f>'Investment Analysis'!QT192</f>
        <v>0.45121951219512191</v>
      </c>
      <c r="GP192" s="15">
        <f>'Investment Analysis'!QR192</f>
        <v>-0.97969233769716479</v>
      </c>
      <c r="GQ192" s="48">
        <v>5792.05</v>
      </c>
      <c r="GR192" s="18">
        <f>'Investment Analysis'!RA192</f>
        <v>0.20800980792807514</v>
      </c>
      <c r="GS192" s="15">
        <f>'Investment Analysis'!QY192</f>
        <v>-0.16260623229461754</v>
      </c>
      <c r="GT192" s="48">
        <v>23013.75</v>
      </c>
      <c r="GU192" s="18">
        <f>'Investment Analysis'!RH192</f>
        <v>1.1878787878787878</v>
      </c>
      <c r="GV192" s="15">
        <f>'Investment Analysis'!RF192</f>
        <v>0.16979909267660401</v>
      </c>
      <c r="GW192" s="48">
        <v>14035.5</v>
      </c>
      <c r="GX192" s="18">
        <f>'Investment Analysis'!RO192</f>
        <v>0.42695201301342001</v>
      </c>
      <c r="GY192" s="15">
        <f>'Investment Analysis'!RM192</f>
        <v>0.30211522404675739</v>
      </c>
      <c r="GZ192" s="48">
        <v>5162</v>
      </c>
      <c r="HA192" s="18">
        <f>'Investment Analysis'!RV192</f>
        <v>0.23848368522072932</v>
      </c>
      <c r="HB192" s="15">
        <f>'Investment Analysis'!RT192</f>
        <v>0.76297814207650261</v>
      </c>
      <c r="HC192" s="48">
        <v>35912</v>
      </c>
      <c r="HD192" s="18">
        <f>'Investment Analysis'!SC192</f>
        <v>1.3741901361893429</v>
      </c>
      <c r="HE192" s="15">
        <f>'Investment Analysis'!SA192</f>
        <v>0.34946640613257174</v>
      </c>
      <c r="HF192" s="48">
        <v>15820</v>
      </c>
      <c r="HG192" s="18">
        <f>'Investment Analysis'!SJ192</f>
        <v>1.0733944954128443</v>
      </c>
      <c r="HH192" s="15">
        <f>'Investment Analysis'!SH192</f>
        <v>1.5312000000000001</v>
      </c>
      <c r="HI192" s="48">
        <v>11560</v>
      </c>
      <c r="HJ192" s="18">
        <f>'Investment Analysis'!SM192</f>
        <v>6.6420664206642124E-2</v>
      </c>
      <c r="HK192" s="15">
        <f>'Investment Analysis'!SK192</f>
        <v>0</v>
      </c>
      <c r="HL192" s="48">
        <v>20790</v>
      </c>
      <c r="HM192" s="18">
        <f>'Investment Analysis'!SP192</f>
        <v>0</v>
      </c>
      <c r="HN192" s="15">
        <f>'Investment Analysis'!SN192</f>
        <v>6.8259289974820586E-2</v>
      </c>
      <c r="HO192" s="48">
        <v>18163.650000000001</v>
      </c>
      <c r="HP192" s="18">
        <f>'Investment Analysis'!TE192</f>
        <v>3.5660256410256412</v>
      </c>
      <c r="HQ192" s="15">
        <f>'Investment Analysis'!TC192</f>
        <v>0.76442903145900443</v>
      </c>
      <c r="HR192" s="48">
        <v>8076</v>
      </c>
      <c r="HS192" s="18">
        <f>'Investment Analysis'!TL192</f>
        <v>0.58702064896755157</v>
      </c>
      <c r="HT192" s="15">
        <f>'Investment Analysis'!TJ192</f>
        <v>0.2227272727272728</v>
      </c>
      <c r="HU192" s="48">
        <v>20510.95</v>
      </c>
      <c r="HV192" s="18">
        <f>'Investment Analysis'!TS192</f>
        <v>2.7267226890756304</v>
      </c>
      <c r="HW192" s="15">
        <f>'Investment Analysis'!TQ192</f>
        <v>0.61602763586540643</v>
      </c>
      <c r="HX192" s="48"/>
      <c r="HY192" s="18">
        <f>'Investment Analysis'!TZ192</f>
        <v>1.2865497076023393</v>
      </c>
      <c r="HZ192" s="15">
        <f>'Investment Analysis'!TX192</f>
        <v>-0.11337868480725623</v>
      </c>
      <c r="IA192" s="48"/>
      <c r="IB192" s="18">
        <f>'Investment Analysis'!UG192</f>
        <v>0</v>
      </c>
      <c r="IC192" s="15">
        <f>'Investment Analysis'!UE192</f>
        <v>0</v>
      </c>
      <c r="ID192" s="48"/>
      <c r="IE192" s="18">
        <f>'Investment Analysis'!UN192</f>
        <v>0</v>
      </c>
      <c r="IF192" s="15">
        <f>'Investment Analysis'!UL192</f>
        <v>0</v>
      </c>
      <c r="IG192" s="48"/>
      <c r="IH192" s="18">
        <f>'Investment Analysis'!UU192</f>
        <v>0</v>
      </c>
      <c r="II192" s="15">
        <f>'Investment Analysis'!US192</f>
        <v>0</v>
      </c>
      <c r="IJ192" s="48"/>
      <c r="IK192" s="18">
        <f>'Investment Analysis'!VB192</f>
        <v>0</v>
      </c>
      <c r="IL192" s="15">
        <f>'Investment Analysis'!UZ192</f>
        <v>0</v>
      </c>
      <c r="IM192" s="48"/>
      <c r="IN192" s="18">
        <f>'Investment Analysis'!VI192</f>
        <v>0</v>
      </c>
      <c r="IO192" s="15">
        <f>'Investment Analysis'!VG192</f>
        <v>0</v>
      </c>
      <c r="IP192" s="18"/>
      <c r="IQ192" s="18"/>
      <c r="IR192" s="18"/>
      <c r="IS192" s="108">
        <f t="shared" si="188"/>
        <v>-19649.730000000214</v>
      </c>
      <c r="IT192" s="48">
        <f t="shared" si="189"/>
        <v>1393558.2100000002</v>
      </c>
      <c r="IU192" s="101">
        <f t="shared" si="185"/>
        <v>0</v>
      </c>
      <c r="IV192" s="101"/>
      <c r="IW192" s="15">
        <f t="shared" si="186"/>
        <v>0.34317655726527324</v>
      </c>
      <c r="IX192" s="113">
        <f t="shared" si="187"/>
        <v>356048.88000000024</v>
      </c>
      <c r="IY192" s="21">
        <f t="shared" si="207"/>
        <v>0.69510898667033183</v>
      </c>
      <c r="IZ192" s="173">
        <f t="shared" si="208"/>
        <v>574405.32000000018</v>
      </c>
    </row>
    <row r="193" spans="1:260" x14ac:dyDescent="0.2">
      <c r="A193" s="3">
        <f>'Investment Analysis'!A193</f>
        <v>45925</v>
      </c>
      <c r="B193" s="4">
        <f>'Investment Analysis'!B193</f>
        <v>45925</v>
      </c>
      <c r="C193" s="27">
        <f>'Investment Analysis'!C193</f>
        <v>45947.32</v>
      </c>
      <c r="D193" s="14">
        <f>'Investment Analysis'!D193</f>
        <v>-173.95999999999913</v>
      </c>
      <c r="E193" s="15">
        <f>'Investment Analysis'!E193</f>
        <v>-3.7717947116818772E-3</v>
      </c>
      <c r="F193" s="13">
        <f>'Investment Analysis'!G193</f>
        <v>6604.72</v>
      </c>
      <c r="G193" s="14">
        <f>'Investment Analysis'!H193</f>
        <v>-33.25</v>
      </c>
      <c r="H193" s="15">
        <f>'Investment Analysis'!I193</f>
        <v>-5.0090615052493454E-3</v>
      </c>
      <c r="I193" s="13">
        <f>'Investment Analysis'!K193</f>
        <v>22384.7</v>
      </c>
      <c r="J193" s="14">
        <f>'Investment Analysis'!L193</f>
        <v>-113.15999999999985</v>
      </c>
      <c r="K193" s="15">
        <f>'Investment Analysis'!M193</f>
        <v>-5.0298117243151056E-3</v>
      </c>
      <c r="L193" s="41">
        <f>'Investment Analysis'!T193</f>
        <v>276.46491260017814</v>
      </c>
      <c r="M193" s="21">
        <f>'Investment Analysis'!V193</f>
        <v>-2.2714108921749552E-3</v>
      </c>
      <c r="N193" s="21">
        <f>'Investment Analysis'!W193</f>
        <v>6.8589237474738121E-2</v>
      </c>
      <c r="P193" s="48">
        <f>'Investment Analysis'!Y193</f>
        <v>19685.2</v>
      </c>
      <c r="Q193" s="18"/>
      <c r="R193" s="83"/>
      <c r="S193" s="48">
        <v>4845.3500000000004</v>
      </c>
      <c r="T193" s="18">
        <f>'Investment Analysis'!AH193</f>
        <v>0.12087863714398912</v>
      </c>
      <c r="U193" s="15">
        <f>'Investment Analysis'!AF193</f>
        <v>0.54536626813133449</v>
      </c>
      <c r="V193" s="48">
        <v>7550.87</v>
      </c>
      <c r="W193" s="18">
        <f>'Investment Analysis'!AO193</f>
        <v>0.16833095577746071</v>
      </c>
      <c r="X193" s="15">
        <f>'Investment Analysis'!AM193</f>
        <v>0.32096774193548377</v>
      </c>
      <c r="Y193" s="48">
        <v>10405.64</v>
      </c>
      <c r="Z193" s="18">
        <f t="shared" si="161"/>
        <v>4.3067361668003151E-2</v>
      </c>
      <c r="AA193" s="15">
        <f>'Investment Analysis'!GM193</f>
        <v>0.12222222222222236</v>
      </c>
      <c r="AB193" s="48">
        <v>2828.15</v>
      </c>
      <c r="AC193" s="18">
        <f t="shared" si="212"/>
        <v>4.9437288772061585</v>
      </c>
      <c r="AD193" s="15">
        <f>'Investment Analysis'!AT193</f>
        <v>0.3659525188187609</v>
      </c>
      <c r="AE193" s="48">
        <v>12019.86</v>
      </c>
      <c r="AF193" s="18">
        <f>'Investment Analysis'!BC193</f>
        <v>0.12645085459620939</v>
      </c>
      <c r="AG193" s="15">
        <f>'Investment Analysis'!BA193</f>
        <v>0.71521252796420587</v>
      </c>
      <c r="AH193" s="48"/>
      <c r="AI193" s="18">
        <f t="shared" si="213"/>
        <v>0</v>
      </c>
      <c r="AJ193" s="15">
        <f>'Investment Analysis'!BH193</f>
        <v>0</v>
      </c>
      <c r="AK193" s="48">
        <v>5327.99</v>
      </c>
      <c r="AL193" s="18">
        <f t="shared" si="194"/>
        <v>2.204572394073304</v>
      </c>
      <c r="AM193" s="15">
        <f>'Investment Analysis'!BO193</f>
        <v>0.28679690131357349</v>
      </c>
      <c r="AN193" s="48">
        <v>6108.1</v>
      </c>
      <c r="AO193" s="18">
        <f t="shared" si="210"/>
        <v>6.7819181034482758</v>
      </c>
      <c r="AP193" s="15">
        <f>'Investment Analysis'!BV193</f>
        <v>0.19699409554482028</v>
      </c>
      <c r="AQ193" s="48">
        <v>5124.2299999999996</v>
      </c>
      <c r="AR193" s="18">
        <f t="shared" si="211"/>
        <v>2.824846</v>
      </c>
      <c r="AS193" s="15">
        <f>'Investment Analysis'!CC193</f>
        <v>0</v>
      </c>
      <c r="AT193" s="48">
        <v>4955.79</v>
      </c>
      <c r="AU193" s="18">
        <f>'Investment Analysis'!CL193</f>
        <v>-0.11583236321303843</v>
      </c>
      <c r="AV193" s="15">
        <f>'Investment Analysis'!CJ193</f>
        <v>4.9619583195500685E-3</v>
      </c>
      <c r="AW193" s="48">
        <v>18773.55</v>
      </c>
      <c r="AX193" s="18">
        <f t="shared" si="195"/>
        <v>7.9538013823208395E-2</v>
      </c>
      <c r="AY193" s="15">
        <f>'Investment Analysis'!CQ193</f>
        <v>7.9451180599872315E-2</v>
      </c>
      <c r="AZ193" s="48">
        <v>16677.439999999999</v>
      </c>
      <c r="BA193" s="18">
        <f>'Investment Analysis'!CZ193</f>
        <v>7.1083690987124429E-2</v>
      </c>
      <c r="BB193" s="15">
        <f>'Investment Analysis'!CX193</f>
        <v>0.24199066874028</v>
      </c>
      <c r="BC193" s="48">
        <v>9791.34</v>
      </c>
      <c r="BD193" s="18">
        <f t="shared" si="214"/>
        <v>2.9628861667164621</v>
      </c>
      <c r="BE193" s="15">
        <f>'Investment Analysis'!DE193</f>
        <v>-8.2761774119798917E-2</v>
      </c>
      <c r="BF193" s="48">
        <v>4653.7299999999996</v>
      </c>
      <c r="BG193" s="18">
        <f>'Investment Analysis'!DN193</f>
        <v>0.19900379506641369</v>
      </c>
      <c r="BH193" s="15">
        <f>'Investment Analysis'!DL193</f>
        <v>0.14496036240090598</v>
      </c>
      <c r="BI193" s="48">
        <v>19476.88</v>
      </c>
      <c r="BJ193" s="18">
        <f>'Investment Analysis'!EB193</f>
        <v>0.23095309232148206</v>
      </c>
      <c r="BK193" s="15">
        <f>'Investment Analysis'!DZ193</f>
        <v>1.1985058697972255</v>
      </c>
      <c r="BL193" s="48">
        <v>18607.900000000001</v>
      </c>
      <c r="BM193" s="18">
        <f>'Investment Analysis'!EI193</f>
        <v>0.15238611713665937</v>
      </c>
      <c r="BN193" s="15">
        <f>'Investment Analysis'!EG193</f>
        <v>1.0209224916785544</v>
      </c>
      <c r="BO193" s="48">
        <v>11270.64</v>
      </c>
      <c r="BP193" s="18">
        <f>'Investment Analysis'!DU193</f>
        <v>0.24842436974789919</v>
      </c>
      <c r="BQ193" s="15">
        <f>'Investment Analysis'!DS193</f>
        <v>0</v>
      </c>
      <c r="BR193" s="48">
        <v>13005.31</v>
      </c>
      <c r="BS193" s="18">
        <f>'Investment Analysis'!EP193</f>
        <v>0.28912848158131171</v>
      </c>
      <c r="BT193" s="15">
        <f>'Investment Analysis'!EN193</f>
        <v>1.2231174465447781</v>
      </c>
      <c r="BU193" s="48">
        <v>14477.2</v>
      </c>
      <c r="BV193" s="18">
        <f t="shared" si="197"/>
        <v>0.51280118454704537</v>
      </c>
      <c r="BW193" s="15">
        <f>'Investment Analysis'!EU193</f>
        <v>0.15010025780578637</v>
      </c>
      <c r="BX193" s="48">
        <v>27306.27</v>
      </c>
      <c r="BY193" s="18">
        <f t="shared" si="203"/>
        <v>-0.38468649999999999</v>
      </c>
      <c r="BZ193" s="15">
        <f>'Investment Analysis'!FB193</f>
        <v>0</v>
      </c>
      <c r="CA193" s="48">
        <v>22431.64</v>
      </c>
      <c r="CB193" s="18">
        <f t="shared" si="199"/>
        <v>-3.3118965517241403E-2</v>
      </c>
      <c r="CC193" s="15">
        <f>'Investment Analysis'!FI193</f>
        <v>6.9905213270142222E-2</v>
      </c>
      <c r="CD193" s="48">
        <v>9577.61</v>
      </c>
      <c r="CE193" s="18">
        <f>'Investment Analysis'!FR193</f>
        <v>7.5360563690410651E-2</v>
      </c>
      <c r="CF193" s="15">
        <f>'Investment Analysis'!FP193</f>
        <v>0.67999656002751974</v>
      </c>
      <c r="CG193" s="48">
        <v>4857.75</v>
      </c>
      <c r="CH193" s="18">
        <f>'Investment Analysis'!FR193</f>
        <v>7.5360563690410651E-2</v>
      </c>
      <c r="CI193" s="15">
        <f>'Investment Analysis'!FW193</f>
        <v>5.3390889469499068E-2</v>
      </c>
      <c r="CJ193" s="48"/>
      <c r="CK193" s="18">
        <f t="shared" si="204"/>
        <v>0</v>
      </c>
      <c r="CL193" s="15">
        <f>'Investment Analysis'!GD193</f>
        <v>0</v>
      </c>
      <c r="CM193" s="48">
        <v>38514.44</v>
      </c>
      <c r="CN193" s="18">
        <f t="shared" si="162"/>
        <v>0.54366492985971948</v>
      </c>
      <c r="CO193" s="15">
        <f>'Investment Analysis'!GT193</f>
        <v>-3.5596330275229314E-2</v>
      </c>
      <c r="CP193" s="48">
        <v>27520.35</v>
      </c>
      <c r="CQ193" s="18">
        <f t="shared" si="163"/>
        <v>0.27904658328801885</v>
      </c>
      <c r="CR193" s="15">
        <f>'Investment Analysis'!HG193</f>
        <v>1.378461884163811</v>
      </c>
      <c r="CS193" s="48">
        <v>4530</v>
      </c>
      <c r="CT193" s="18">
        <f t="shared" si="164"/>
        <v>-0.79953623393634721</v>
      </c>
      <c r="CU193" s="15">
        <f>'Investment Analysis'!HN193</f>
        <v>32.951612903225808</v>
      </c>
      <c r="CV193" s="48">
        <v>31095.75</v>
      </c>
      <c r="CW193" s="18">
        <f t="shared" si="165"/>
        <v>7.9394970234479403E-2</v>
      </c>
      <c r="CX193" s="15">
        <f>'Investment Analysis'!IB193</f>
        <v>0.6779036827195466</v>
      </c>
      <c r="CY193" s="48">
        <v>23527</v>
      </c>
      <c r="CZ193" s="18">
        <f t="shared" si="166"/>
        <v>0.31545988258317026</v>
      </c>
      <c r="DA193" s="15">
        <f>'Investment Analysis'!II193</f>
        <v>0.92057142857142871</v>
      </c>
      <c r="DB193" s="48">
        <v>6781.25</v>
      </c>
      <c r="DC193" s="18">
        <f t="shared" si="167"/>
        <v>0.20293582863985099</v>
      </c>
      <c r="DD193" s="15">
        <f>'Investment Analysis'!IP193</f>
        <v>4.291935168912322</v>
      </c>
      <c r="DE193" s="48">
        <v>25698</v>
      </c>
      <c r="DF193" s="18">
        <f>'Investment Analysis'!IY193</f>
        <v>0.66705584744113644</v>
      </c>
      <c r="DG193" s="15">
        <f>'Investment Analysis'!IW193</f>
        <v>3.6942465753424658</v>
      </c>
      <c r="DH193" s="48">
        <v>22467.3</v>
      </c>
      <c r="DI193" s="18">
        <f t="shared" si="168"/>
        <v>2.4718908394115462</v>
      </c>
      <c r="DJ193" s="15">
        <f>'Investment Analysis'!JD193</f>
        <v>0.51478559870550167</v>
      </c>
      <c r="DK193" s="48">
        <v>25351.5</v>
      </c>
      <c r="DL193" s="18">
        <f t="shared" si="169"/>
        <v>0.11440063299485692</v>
      </c>
      <c r="DM193" s="15">
        <f>'Investment Analysis'!JK193</f>
        <v>0.24672354864884796</v>
      </c>
      <c r="DN193" s="48">
        <v>1155.9000000000001</v>
      </c>
      <c r="DO193" s="18">
        <f t="shared" si="170"/>
        <v>6.387482742751964E-2</v>
      </c>
      <c r="DP193" s="15">
        <f>'Investment Analysis'!HU193</f>
        <v>2.1760989010989014</v>
      </c>
      <c r="DQ193" s="48">
        <v>32540</v>
      </c>
      <c r="DR193" s="18">
        <f t="shared" si="171"/>
        <v>9.8025982790619207E-2</v>
      </c>
      <c r="DS193" s="15">
        <f>'Investment Analysis'!JR193</f>
        <v>9.8363421629829445E-2</v>
      </c>
      <c r="DT193" s="48">
        <v>22620</v>
      </c>
      <c r="DU193" s="18">
        <f t="shared" si="209"/>
        <v>7.6914861660079046</v>
      </c>
      <c r="DV193" s="15">
        <f>'Investment Analysis'!JY193</f>
        <v>0.1304347826086957</v>
      </c>
      <c r="DW193" s="48">
        <v>17038</v>
      </c>
      <c r="DX193" s="18">
        <f t="shared" si="172"/>
        <v>0.24948665297741274</v>
      </c>
      <c r="DY193" s="15">
        <f>'Investment Analysis'!KF193</f>
        <v>0.24948665297741271</v>
      </c>
      <c r="DZ193" s="48">
        <v>6662</v>
      </c>
      <c r="EA193" s="18">
        <f t="shared" si="205"/>
        <v>-0.66706646676661674</v>
      </c>
      <c r="EB193" s="15">
        <f>'Investment Analysis'!KM193</f>
        <v>5.8691943127962087</v>
      </c>
      <c r="EC193" s="48">
        <v>13260</v>
      </c>
      <c r="ED193" s="18">
        <f>'Investment Analysis'!KV193</f>
        <v>1.089108910891089</v>
      </c>
      <c r="EE193" s="15">
        <f>'Investment Analysis'!KT193</f>
        <v>-0.19465648854961839</v>
      </c>
      <c r="EF193" s="48">
        <v>24268.5</v>
      </c>
      <c r="EG193" s="18">
        <f t="shared" si="174"/>
        <v>1.9085411942554798E-2</v>
      </c>
      <c r="EH193" s="15">
        <f>'Investment Analysis'!LH193</f>
        <v>0.50516327100195368</v>
      </c>
      <c r="EI193" s="48">
        <v>10393.5</v>
      </c>
      <c r="EJ193" s="18">
        <f>'Investment Analysis'!LQ193</f>
        <v>1.0444955887993865</v>
      </c>
      <c r="EK193" s="15">
        <f>'Investment Analysis'!LO193</f>
        <v>0.82742857142857151</v>
      </c>
      <c r="EL193" s="48">
        <v>35460</v>
      </c>
      <c r="EM193" s="18" t="e">
        <f t="shared" si="206"/>
        <v>#DIV/0!</v>
      </c>
      <c r="EN193" s="15">
        <f>'Investment Analysis'!LX193</f>
        <v>1.5556756756756758</v>
      </c>
      <c r="EO193" s="48">
        <v>18400</v>
      </c>
      <c r="EP193" s="68">
        <f t="shared" si="198"/>
        <v>4.3632958801498125</v>
      </c>
      <c r="EQ193" s="15">
        <f>'Investment Analysis'!MC193</f>
        <v>-0.17528089887640444</v>
      </c>
      <c r="ER193" s="48">
        <v>5735</v>
      </c>
      <c r="ES193" s="18">
        <f>'Investment Analysis'!LX193</f>
        <v>1.5556756756756758</v>
      </c>
      <c r="ET193" s="15">
        <f>'Investment Analysis'!LA193</f>
        <v>-0.28333101626581408</v>
      </c>
      <c r="EU193" s="48">
        <v>77434.5</v>
      </c>
      <c r="EV193" s="18">
        <f>'Investment Analysis'!ML193</f>
        <v>4.6113989637305695</v>
      </c>
      <c r="EW193" s="15">
        <f>'Investment Analysis'!MJ193</f>
        <v>15.055256064690026</v>
      </c>
      <c r="EX193" s="48">
        <v>92510.25</v>
      </c>
      <c r="EY193" s="18">
        <f t="shared" si="175"/>
        <v>0.39960285941223195</v>
      </c>
      <c r="EZ193" s="15">
        <f>'Investment Analysis'!MQ193</f>
        <v>0.39960285941223195</v>
      </c>
      <c r="FA193" s="48">
        <v>15200</v>
      </c>
      <c r="FB193" s="18">
        <f t="shared" si="176"/>
        <v>-1.1703511053315995E-2</v>
      </c>
      <c r="FC193" s="15">
        <f>'Investment Analysis'!MX193</f>
        <v>-8.960229995208438E-2</v>
      </c>
      <c r="FD193" s="48">
        <v>20802.599999999999</v>
      </c>
      <c r="FE193" s="18">
        <f t="shared" si="177"/>
        <v>0.31066419687748065</v>
      </c>
      <c r="FF193" s="15">
        <f>'Investment Analysis'!NE193</f>
        <v>1.1936960212593195</v>
      </c>
      <c r="FG193" s="48">
        <v>20754</v>
      </c>
      <c r="FH193" s="18">
        <f t="shared" si="178"/>
        <v>0.93132328308207701</v>
      </c>
      <c r="FI193" s="15">
        <f>'Investment Analysis'!NL193</f>
        <v>-0.90845573640333466</v>
      </c>
      <c r="FJ193" s="48">
        <v>42526.400000000001</v>
      </c>
      <c r="FK193" s="18">
        <f t="shared" si="179"/>
        <v>1.2327788978494623</v>
      </c>
      <c r="FL193" s="15">
        <f>'Investment Analysis'!NS193</f>
        <v>3.6287238095238092</v>
      </c>
      <c r="FM193" s="48">
        <v>3686.85</v>
      </c>
      <c r="FN193" s="18">
        <f t="shared" si="180"/>
        <v>-0.85472431171512675</v>
      </c>
      <c r="FO193" s="15">
        <f>'Investment Analysis'!NZ193</f>
        <v>0.39844105598543472</v>
      </c>
      <c r="FP193" s="48">
        <v>37800</v>
      </c>
      <c r="FQ193" s="18">
        <f t="shared" si="181"/>
        <v>1.0213903743315509</v>
      </c>
      <c r="FR193" s="15">
        <f>'Investment Analysis'!OG193</f>
        <v>-0.98324987814064779</v>
      </c>
      <c r="FS193" s="48">
        <v>93657</v>
      </c>
      <c r="FT193" s="18">
        <f t="shared" si="182"/>
        <v>2.677474452984657</v>
      </c>
      <c r="FU193" s="15">
        <f>'Investment Analysis'!ON193</f>
        <v>6.3542991755005884</v>
      </c>
      <c r="FV193" s="48">
        <v>13120</v>
      </c>
      <c r="FW193" s="18">
        <f t="shared" si="183"/>
        <v>-0.14805194805194805</v>
      </c>
      <c r="FX193" s="15">
        <f>'Investment Analysis'!OU193</f>
        <v>-0.14805194805194813</v>
      </c>
      <c r="FY193" s="48">
        <v>20063.75</v>
      </c>
      <c r="FZ193" s="18">
        <f t="shared" si="184"/>
        <v>9.2053340590556532E-2</v>
      </c>
      <c r="GA193" s="15">
        <f>'Investment Analysis'!PB193</f>
        <v>3.9387692307692306</v>
      </c>
      <c r="GB193" s="48">
        <v>21693</v>
      </c>
      <c r="GC193" s="18">
        <f>'Investment Analysis'!PK193</f>
        <v>0.38306316645148958</v>
      </c>
      <c r="GD193" s="15">
        <f>'Investment Analysis'!PI193</f>
        <v>-0.1693279724296381</v>
      </c>
      <c r="GE193" s="48">
        <v>20712</v>
      </c>
      <c r="GF193" s="18">
        <f>'Investment Analysis'!PY193</f>
        <v>2.3645224171539967</v>
      </c>
      <c r="GG193" s="15">
        <f>'Investment Analysis'!PW193</f>
        <v>0.97935779816513768</v>
      </c>
      <c r="GH193" s="48">
        <v>22680</v>
      </c>
      <c r="GI193" s="18">
        <f>'Investment Analysis'!QF193</f>
        <v>0.76405549181182852</v>
      </c>
      <c r="GJ193" s="15">
        <f>'Investment Analysis'!QD193</f>
        <v>2.519339636622374E-3</v>
      </c>
      <c r="GK193" s="48">
        <v>39940</v>
      </c>
      <c r="GL193" s="18">
        <f>'Investment Analysis'!QM193</f>
        <v>0.31538461538461532</v>
      </c>
      <c r="GM193" s="15">
        <f>'Investment Analysis'!QK193</f>
        <v>-0.31872509960159356</v>
      </c>
      <c r="GN193" s="48">
        <v>16371</v>
      </c>
      <c r="GO193" s="18">
        <f>'Investment Analysis'!QT193</f>
        <v>0.58449477351916379</v>
      </c>
      <c r="GP193" s="15">
        <f>'Investment Analysis'!QR193</f>
        <v>-0.97782734830200635</v>
      </c>
      <c r="GQ193" s="48">
        <v>5904.25</v>
      </c>
      <c r="GR193" s="18">
        <f>'Investment Analysis'!RA193</f>
        <v>0.23416428279525947</v>
      </c>
      <c r="GS193" s="15">
        <f>'Investment Analysis'!QY193</f>
        <v>-0.14447592067988663</v>
      </c>
      <c r="GT193" s="48">
        <v>23166.75</v>
      </c>
      <c r="GU193" s="18">
        <f>'Investment Analysis'!RH193</f>
        <v>1.2024242424242424</v>
      </c>
      <c r="GV193" s="15">
        <f>'Investment Analysis'!RF193</f>
        <v>0.17757615035644844</v>
      </c>
      <c r="GW193" s="48">
        <v>13833</v>
      </c>
      <c r="GX193" s="18">
        <f>'Investment Analysis'!RO193</f>
        <v>0.40636437576250523</v>
      </c>
      <c r="GY193" s="15">
        <f>'Investment Analysis'!RM193</f>
        <v>0.28332869468410804</v>
      </c>
      <c r="GZ193" s="48">
        <v>4908</v>
      </c>
      <c r="HA193" s="18">
        <f>'Investment Analysis'!RV193</f>
        <v>0.17754318618042222</v>
      </c>
      <c r="HB193" s="15">
        <f>'Investment Analysis'!RT193</f>
        <v>0.67622950819672123</v>
      </c>
      <c r="HC193" s="48">
        <v>35824</v>
      </c>
      <c r="HD193" s="18">
        <f>'Investment Analysis'!SC193</f>
        <v>1.368372339018908</v>
      </c>
      <c r="HE193" s="15">
        <f>'Investment Analysis'!SA193</f>
        <v>0.34615962723583349</v>
      </c>
      <c r="HF193" s="48">
        <v>16050</v>
      </c>
      <c r="HG193" s="18">
        <f>'Investment Analysis'!SJ193</f>
        <v>1.103538663171691</v>
      </c>
      <c r="HH193" s="15">
        <f>'Investment Analysis'!SH193</f>
        <v>1.5680000000000001</v>
      </c>
      <c r="HI193" s="48">
        <v>11040</v>
      </c>
      <c r="HJ193" s="18">
        <f>'Investment Analysis'!SM193</f>
        <v>-4.498269896193783E-2</v>
      </c>
      <c r="HK193" s="15">
        <f>'Investment Analysis'!SK193</f>
        <v>0</v>
      </c>
      <c r="HL193" s="48">
        <v>19755</v>
      </c>
      <c r="HM193" s="18">
        <f>'Investment Analysis'!SP193</f>
        <v>0</v>
      </c>
      <c r="HN193" s="15">
        <f>'Investment Analysis'!SN193</f>
        <v>-4.2711288069762876E-2</v>
      </c>
      <c r="HO193" s="48">
        <v>19668.150000000001</v>
      </c>
      <c r="HP193" s="18">
        <f>'Investment Analysis'!TE193</f>
        <v>3.944230769230769</v>
      </c>
      <c r="HQ193" s="15">
        <f>'Investment Analysis'!TC193</f>
        <v>0.91057716125836019</v>
      </c>
      <c r="HR193" s="48">
        <v>7800</v>
      </c>
      <c r="HS193" s="18">
        <f>'Investment Analysis'!TL193</f>
        <v>0.53392330383480824</v>
      </c>
      <c r="HT193" s="15">
        <f>'Investment Analysis'!TJ193</f>
        <v>0.18181818181818185</v>
      </c>
      <c r="HU193" s="48">
        <v>20274.150000000001</v>
      </c>
      <c r="HV193" s="18">
        <f>'Investment Analysis'!TS193</f>
        <v>2.6836974789915966</v>
      </c>
      <c r="HW193" s="15">
        <f>'Investment Analysis'!TQ193</f>
        <v>0.59737051154045184</v>
      </c>
      <c r="HX193" s="48"/>
      <c r="HY193" s="18">
        <f>'Investment Analysis'!TZ193</f>
        <v>1.3801169590643276</v>
      </c>
      <c r="HZ193" s="15">
        <f>'Investment Analysis'!TX193</f>
        <v>-7.709750566893421E-2</v>
      </c>
      <c r="IA193" s="48"/>
      <c r="IB193" s="18">
        <f>'Investment Analysis'!UG193</f>
        <v>0</v>
      </c>
      <c r="IC193" s="15">
        <f>'Investment Analysis'!UE193</f>
        <v>0</v>
      </c>
      <c r="ID193" s="48"/>
      <c r="IE193" s="18">
        <f>'Investment Analysis'!UN193</f>
        <v>0</v>
      </c>
      <c r="IF193" s="15">
        <f>'Investment Analysis'!UL193</f>
        <v>0</v>
      </c>
      <c r="IG193" s="48"/>
      <c r="IH193" s="18">
        <f>'Investment Analysis'!UU193</f>
        <v>0</v>
      </c>
      <c r="II193" s="15">
        <f>'Investment Analysis'!US193</f>
        <v>0</v>
      </c>
      <c r="IJ193" s="48"/>
      <c r="IK193" s="18">
        <f>'Investment Analysis'!VB193</f>
        <v>0</v>
      </c>
      <c r="IL193" s="15">
        <f>'Investment Analysis'!UZ193</f>
        <v>0</v>
      </c>
      <c r="IM193" s="48"/>
      <c r="IN193" s="18">
        <f>'Investment Analysis'!VI193</f>
        <v>0</v>
      </c>
      <c r="IO193" s="15">
        <f>'Investment Analysis'!VG193</f>
        <v>0</v>
      </c>
      <c r="IP193" s="18"/>
      <c r="IQ193" s="18"/>
      <c r="IR193" s="18"/>
      <c r="IS193" s="108">
        <f t="shared" si="188"/>
        <v>6393.3699999996461</v>
      </c>
      <c r="IT193" s="48">
        <f t="shared" si="189"/>
        <v>1399951.5799999998</v>
      </c>
      <c r="IU193" s="101">
        <f t="shared" si="185"/>
        <v>0</v>
      </c>
      <c r="IV193" s="101"/>
      <c r="IW193" s="15">
        <f t="shared" si="186"/>
        <v>0.34933878618710823</v>
      </c>
      <c r="IX193" s="113">
        <f t="shared" si="187"/>
        <v>362442.24999999988</v>
      </c>
      <c r="IY193" s="21">
        <f t="shared" si="207"/>
        <v>0.70284583865859029</v>
      </c>
      <c r="IZ193" s="173">
        <f t="shared" si="208"/>
        <v>580798.68999999983</v>
      </c>
    </row>
    <row r="194" spans="1:260" x14ac:dyDescent="0.2">
      <c r="A194" s="3">
        <f>'Investment Analysis'!A194</f>
        <v>45926</v>
      </c>
      <c r="B194" s="4">
        <f>'Investment Analysis'!B194</f>
        <v>45926</v>
      </c>
      <c r="C194" s="27">
        <f>'Investment Analysis'!C194</f>
        <v>46247.29</v>
      </c>
      <c r="D194" s="14">
        <f>'Investment Analysis'!D194</f>
        <v>299.97000000000116</v>
      </c>
      <c r="E194" s="15">
        <f>'Investment Analysis'!E194</f>
        <v>6.5285635810750477E-3</v>
      </c>
      <c r="F194" s="13">
        <f>'Investment Analysis'!G194</f>
        <v>6643.7</v>
      </c>
      <c r="G194" s="14">
        <f>'Investment Analysis'!H194</f>
        <v>38.979999999999563</v>
      </c>
      <c r="H194" s="15">
        <f>'Investment Analysis'!I194</f>
        <v>5.901839896316507E-3</v>
      </c>
      <c r="I194" s="13">
        <f>'Investment Analysis'!K194</f>
        <v>22484.07</v>
      </c>
      <c r="J194" s="14">
        <f>'Investment Analysis'!L194</f>
        <v>99.369999999998981</v>
      </c>
      <c r="K194" s="15">
        <f>'Investment Analysis'!M194</f>
        <v>4.4391928415390414E-3</v>
      </c>
      <c r="L194" s="41">
        <f>'Investment Analysis'!T194</f>
        <v>277.26925499844231</v>
      </c>
      <c r="M194" s="21">
        <f>'Investment Analysis'!V194</f>
        <v>2.9093832946078171E-3</v>
      </c>
      <c r="N194" s="21">
        <f>'Investment Analysis'!W194</f>
        <v>7.1698173151044833E-2</v>
      </c>
      <c r="P194" s="48">
        <f>'Investment Analysis'!Y194</f>
        <v>19685.2</v>
      </c>
      <c r="Q194" s="18"/>
      <c r="R194" s="83"/>
      <c r="S194" s="48">
        <v>4860.1899999999996</v>
      </c>
      <c r="T194" s="18">
        <f>'Investment Analysis'!AH194</f>
        <v>0.12431218910947753</v>
      </c>
      <c r="U194" s="15">
        <f>'Investment Analysis'!AF194</f>
        <v>0.55010013958851722</v>
      </c>
      <c r="V194" s="48">
        <v>7572.38</v>
      </c>
      <c r="W194" s="18">
        <f>'Investment Analysis'!AO194</f>
        <v>0.17165953399904893</v>
      </c>
      <c r="X194" s="15">
        <f>'Investment Analysis'!AM194</f>
        <v>0.32473118279569885</v>
      </c>
      <c r="Y194" s="48">
        <v>10631.32</v>
      </c>
      <c r="Z194" s="18">
        <f t="shared" si="161"/>
        <v>6.5689655172413763E-2</v>
      </c>
      <c r="AA194" s="15">
        <f>'Investment Analysis'!GM194</f>
        <v>0.14656084656084672</v>
      </c>
      <c r="AB194" s="48">
        <v>2835.35</v>
      </c>
      <c r="AC194" s="18">
        <f t="shared" si="212"/>
        <v>4.9464325948178747</v>
      </c>
      <c r="AD194" s="15">
        <f>'Investment Analysis'!AT194</f>
        <v>0.36942675159235666</v>
      </c>
      <c r="AE194" s="48">
        <v>12090.93</v>
      </c>
      <c r="AF194" s="18">
        <f>'Investment Analysis'!BC194</f>
        <v>0.13311131789020034</v>
      </c>
      <c r="AG194" s="15">
        <f>'Investment Analysis'!BA194</f>
        <v>0.72535421327367644</v>
      </c>
      <c r="AH194" s="48"/>
      <c r="AI194" s="18">
        <f t="shared" si="213"/>
        <v>0</v>
      </c>
      <c r="AJ194" s="15">
        <f>'Investment Analysis'!BH194</f>
        <v>0</v>
      </c>
      <c r="AK194" s="48">
        <v>5376.1</v>
      </c>
      <c r="AL194" s="18">
        <f t="shared" si="194"/>
        <v>2.2170782427865872</v>
      </c>
      <c r="AM194" s="15">
        <f>'Investment Analysis'!BO194</f>
        <v>0.29841697541259671</v>
      </c>
      <c r="AN194" s="48">
        <v>6153.29</v>
      </c>
      <c r="AO194" s="18">
        <f t="shared" si="210"/>
        <v>6.7916573275862069</v>
      </c>
      <c r="AP194" s="15">
        <f>'Investment Analysis'!BV194</f>
        <v>0.20585077831454648</v>
      </c>
      <c r="AQ194" s="48">
        <v>5208.07</v>
      </c>
      <c r="AR194" s="18">
        <f t="shared" si="211"/>
        <v>2.8416139999999999</v>
      </c>
      <c r="AS194" s="15">
        <f>'Investment Analysis'!CC194</f>
        <v>0</v>
      </c>
      <c r="AT194" s="48">
        <v>4996.58</v>
      </c>
      <c r="AU194" s="18">
        <f>'Investment Analysis'!CL194</f>
        <v>-0.10855646100116416</v>
      </c>
      <c r="AV194" s="15">
        <f>'Investment Analysis'!CJ194</f>
        <v>1.3231888852133595E-2</v>
      </c>
      <c r="AW194" s="48">
        <v>19039.919999999998</v>
      </c>
      <c r="AX194" s="18">
        <f t="shared" si="195"/>
        <v>9.3380450033778428E-2</v>
      </c>
      <c r="AY194" s="15">
        <f>'Investment Analysis'!CQ194</f>
        <v>9.4767070835992423E-2</v>
      </c>
      <c r="AZ194" s="48">
        <v>16898.8</v>
      </c>
      <c r="BA194" s="18">
        <f>'Investment Analysis'!CZ194</f>
        <v>8.5300429184549345E-2</v>
      </c>
      <c r="BB194" s="15">
        <f>'Investment Analysis'!CX194</f>
        <v>0.25847589424572326</v>
      </c>
      <c r="BC194" s="48">
        <v>9884.08</v>
      </c>
      <c r="BD194" s="18">
        <f t="shared" si="214"/>
        <v>2.9721222985758393</v>
      </c>
      <c r="BE194" s="15">
        <f>'Investment Analysis'!DE194</f>
        <v>-7.4074074074074112E-2</v>
      </c>
      <c r="BF194" s="48">
        <v>4694.24</v>
      </c>
      <c r="BG194" s="18">
        <f>'Investment Analysis'!DN194</f>
        <v>0.20944022770398496</v>
      </c>
      <c r="BH194" s="15">
        <f>'Investment Analysis'!DL194</f>
        <v>0.15492638731596836</v>
      </c>
      <c r="BI194" s="48">
        <v>19495.79</v>
      </c>
      <c r="BJ194" s="18">
        <f>'Investment Analysis'!EB194</f>
        <v>0.23214819241111453</v>
      </c>
      <c r="BK194" s="15">
        <f>'Investment Analysis'!DZ194</f>
        <v>1.2006403415154752</v>
      </c>
      <c r="BL194" s="48">
        <v>18673.57</v>
      </c>
      <c r="BM194" s="18">
        <f>'Investment Analysis'!EI194</f>
        <v>0.15645336225596518</v>
      </c>
      <c r="BN194" s="15">
        <f>'Investment Analysis'!EG194</f>
        <v>1.0280551592962432</v>
      </c>
      <c r="BO194" s="48">
        <v>11187.66</v>
      </c>
      <c r="BP194" s="18">
        <f>'Investment Analysis'!DU194</f>
        <v>0.23923319327731091</v>
      </c>
      <c r="BQ194" s="15">
        <f>'Investment Analysis'!DS194</f>
        <v>0</v>
      </c>
      <c r="BR194" s="48">
        <v>13050.63</v>
      </c>
      <c r="BS194" s="18">
        <f>'Investment Analysis'!EP194</f>
        <v>0.29362084456424076</v>
      </c>
      <c r="BT194" s="15">
        <f>'Investment Analysis'!EN194</f>
        <v>1.2308645801053606</v>
      </c>
      <c r="BU194" s="48">
        <v>14603.4</v>
      </c>
      <c r="BV194" s="18">
        <f t="shared" si="197"/>
        <v>0.52129492529277166</v>
      </c>
      <c r="BW194" s="15">
        <f>'Investment Analysis'!EU194</f>
        <v>0.16012603838441719</v>
      </c>
      <c r="BX194" s="48">
        <v>27912.720000000001</v>
      </c>
      <c r="BY194" s="18">
        <f t="shared" si="203"/>
        <v>-0.35436399999999996</v>
      </c>
      <c r="BZ194" s="15">
        <f>'Investment Analysis'!FB194</f>
        <v>0</v>
      </c>
      <c r="CA194" s="48">
        <v>22655.22</v>
      </c>
      <c r="CB194" s="18">
        <f t="shared" si="199"/>
        <v>-2.3481896551724089E-2</v>
      </c>
      <c r="CC194" s="15">
        <f>'Investment Analysis'!FI194</f>
        <v>8.0568720379147002E-2</v>
      </c>
      <c r="CD194" s="48">
        <v>9633.02</v>
      </c>
      <c r="CE194" s="18">
        <f>'Investment Analysis'!FR194</f>
        <v>8.1580975448640278E-2</v>
      </c>
      <c r="CF194" s="15">
        <f>'Investment Analysis'!FP194</f>
        <v>0.68971448228414167</v>
      </c>
      <c r="CG194" s="48">
        <v>4914.8500000000004</v>
      </c>
      <c r="CH194" s="18">
        <f>'Investment Analysis'!FR194</f>
        <v>8.1580975448640278E-2</v>
      </c>
      <c r="CI194" s="15">
        <f>'Investment Analysis'!FW194</f>
        <v>6.5773031920935948E-2</v>
      </c>
      <c r="CJ194" s="48"/>
      <c r="CK194" s="18">
        <f t="shared" si="204"/>
        <v>0</v>
      </c>
      <c r="CL194" s="15">
        <f>'Investment Analysis'!GD194</f>
        <v>0</v>
      </c>
      <c r="CM194" s="48">
        <v>38836.160000000003</v>
      </c>
      <c r="CN194" s="18">
        <f t="shared" si="162"/>
        <v>0.55655951903807632</v>
      </c>
      <c r="CO194" s="15">
        <f>'Investment Analysis'!GT194</f>
        <v>-1.9816513761467858E-2</v>
      </c>
      <c r="CP194" s="48">
        <v>28626</v>
      </c>
      <c r="CQ194" s="18">
        <f t="shared" si="163"/>
        <v>0.33043320645278235</v>
      </c>
      <c r="CR194" s="15">
        <f>'Investment Analysis'!HG194</f>
        <v>1.4740183135778888</v>
      </c>
      <c r="CS194" s="48">
        <v>4660</v>
      </c>
      <c r="CT194" s="18">
        <f t="shared" si="164"/>
        <v>-0.79378341062767721</v>
      </c>
      <c r="CU194" s="15">
        <f>'Investment Analysis'!HN194</f>
        <v>33.79032258064516</v>
      </c>
      <c r="CV194" s="48">
        <v>31183.25</v>
      </c>
      <c r="CW194" s="18">
        <f t="shared" si="165"/>
        <v>8.2432268254161098E-2</v>
      </c>
      <c r="CX194" s="15">
        <f>'Investment Analysis'!IB194</f>
        <v>0.68262511803588277</v>
      </c>
      <c r="CY194" s="48">
        <v>23417.1</v>
      </c>
      <c r="CZ194" s="18">
        <f t="shared" si="166"/>
        <v>0.3093150684931506</v>
      </c>
      <c r="DA194" s="15">
        <f>'Investment Analysis'!II194</f>
        <v>0.91159999999999985</v>
      </c>
      <c r="DB194" s="48">
        <v>6969.25</v>
      </c>
      <c r="DC194" s="18">
        <f t="shared" si="167"/>
        <v>0.23628542285688944</v>
      </c>
      <c r="DD194" s="15">
        <f>'Investment Analysis'!IP194</f>
        <v>4.4436633470025377</v>
      </c>
      <c r="DE194" s="48">
        <v>25674</v>
      </c>
      <c r="DF194" s="18">
        <f>'Investment Analysis'!IY194</f>
        <v>0.66530453395602251</v>
      </c>
      <c r="DG194" s="15">
        <f>'Investment Analysis'!IW194</f>
        <v>3.6893150684931504</v>
      </c>
      <c r="DH194" s="48">
        <v>22312.5</v>
      </c>
      <c r="DI194" s="18">
        <f t="shared" si="168"/>
        <v>2.4479694647051553</v>
      </c>
      <c r="DJ194" s="15">
        <f>'Investment Analysis'!JD194</f>
        <v>0.50434870550161814</v>
      </c>
      <c r="DK194" s="48">
        <v>25573</v>
      </c>
      <c r="DL194" s="18">
        <f t="shared" si="169"/>
        <v>0.12413732471757</v>
      </c>
      <c r="DM194" s="15">
        <f>'Investment Analysis'!JK194</f>
        <v>0.2576163662740662</v>
      </c>
      <c r="DN194" s="48">
        <v>1172.2</v>
      </c>
      <c r="DO194" s="18">
        <f t="shared" si="170"/>
        <v>7.8877128393925494E-2</v>
      </c>
      <c r="DP194" s="15">
        <f>'Investment Analysis'!HU194</f>
        <v>2.2203296703296704</v>
      </c>
      <c r="DQ194" s="48">
        <v>33560</v>
      </c>
      <c r="DR194" s="18">
        <f t="shared" si="171"/>
        <v>0.13244474439007931</v>
      </c>
      <c r="DS194" s="15">
        <f>'Investment Analysis'!JR194</f>
        <v>0.13244474439007931</v>
      </c>
      <c r="DT194" s="48">
        <v>22800</v>
      </c>
      <c r="DU194" s="18">
        <f t="shared" si="209"/>
        <v>7.7626324110671936</v>
      </c>
      <c r="DV194" s="15">
        <f>'Investment Analysis'!JY194</f>
        <v>9.4861660079051474E-2</v>
      </c>
      <c r="DW194" s="48">
        <v>17283</v>
      </c>
      <c r="DX194" s="18">
        <f t="shared" si="172"/>
        <v>0.26745379876796715</v>
      </c>
      <c r="DY194" s="15">
        <f>'Investment Analysis'!KF194</f>
        <v>0.26745379876796721</v>
      </c>
      <c r="DZ194" s="48">
        <v>6836</v>
      </c>
      <c r="EA194" s="18">
        <f t="shared" si="205"/>
        <v>-0.65837081459270363</v>
      </c>
      <c r="EB194" s="15">
        <f>'Investment Analysis'!KM194</f>
        <v>5.7739336492890994</v>
      </c>
      <c r="EC194" s="48">
        <v>12805</v>
      </c>
      <c r="ED194" s="18">
        <f>'Investment Analysis'!KV194</f>
        <v>1.1366336633663365</v>
      </c>
      <c r="EE194" s="15">
        <f>'Investment Analysis'!KT194</f>
        <v>-0.1763358778625955</v>
      </c>
      <c r="EF194" s="48">
        <v>24327</v>
      </c>
      <c r="EG194" s="18">
        <f t="shared" si="174"/>
        <v>2.1541950113378686E-2</v>
      </c>
      <c r="EH194" s="15">
        <f>'Investment Analysis'!LH194</f>
        <v>0.50879151548981316</v>
      </c>
      <c r="EI194" s="48">
        <v>10622.3</v>
      </c>
      <c r="EJ194" s="18">
        <f>'Investment Analysis'!LQ194</f>
        <v>1.0895026211481909</v>
      </c>
      <c r="EK194" s="15">
        <f>'Investment Analysis'!LO194</f>
        <v>0.86765714285714268</v>
      </c>
      <c r="EL194" s="48">
        <v>36165</v>
      </c>
      <c r="EM194" s="18" t="e">
        <f t="shared" si="206"/>
        <v>#DIV/0!</v>
      </c>
      <c r="EN194" s="15">
        <f>'Investment Analysis'!LX194</f>
        <v>1.6064864864864865</v>
      </c>
      <c r="EO194" s="48">
        <v>19180</v>
      </c>
      <c r="EP194" s="68">
        <f t="shared" si="198"/>
        <v>4.5970037453183519</v>
      </c>
      <c r="EQ194" s="15">
        <f>'Investment Analysis'!MC194</f>
        <v>-0.16224719101123594</v>
      </c>
      <c r="ER194" s="48">
        <v>5995</v>
      </c>
      <c r="ES194" s="18">
        <f>'Investment Analysis'!LX194</f>
        <v>1.6064864864864865</v>
      </c>
      <c r="ET194" s="15">
        <f>'Investment Analysis'!LA194</f>
        <v>-0.27512859724732386</v>
      </c>
      <c r="EU194" s="48">
        <v>71844.5</v>
      </c>
      <c r="EV194" s="18">
        <f>'Investment Analysis'!ML194</f>
        <v>4.2063118228921335</v>
      </c>
      <c r="EW194" s="15">
        <f>'Investment Analysis'!MJ194</f>
        <v>13.89622641509434</v>
      </c>
      <c r="EX194" s="48">
        <v>94825.5</v>
      </c>
      <c r="EY194" s="18">
        <f t="shared" si="175"/>
        <v>0.43463065925337568</v>
      </c>
      <c r="EZ194" s="15">
        <f>'Investment Analysis'!MQ194</f>
        <v>0.43463065925337568</v>
      </c>
      <c r="FA194" s="48">
        <v>16928</v>
      </c>
      <c r="FB194" s="18">
        <f t="shared" si="176"/>
        <v>0.10065019505851755</v>
      </c>
      <c r="FC194" s="15">
        <f>'Investment Analysis'!MX194</f>
        <v>1.3895543842836566E-2</v>
      </c>
      <c r="FD194" s="48">
        <v>20648.599999999999</v>
      </c>
      <c r="FE194" s="18">
        <f t="shared" si="177"/>
        <v>0.30096145364734922</v>
      </c>
      <c r="FF194" s="15">
        <f>'Investment Analysis'!NE194</f>
        <v>1.1774562633793462</v>
      </c>
      <c r="FG194" s="48">
        <v>21006</v>
      </c>
      <c r="FH194" s="18">
        <f t="shared" si="178"/>
        <v>0.95477386934673369</v>
      </c>
      <c r="FI194" s="15">
        <f>'Investment Analysis'!NL194</f>
        <v>-0.90734418420007934</v>
      </c>
      <c r="FJ194" s="48">
        <v>42361.9</v>
      </c>
      <c r="FK194" s="18">
        <f t="shared" si="179"/>
        <v>1.224142095094086</v>
      </c>
      <c r="FL194" s="15">
        <f>'Investment Analysis'!NS194</f>
        <v>3.6108190476190472</v>
      </c>
      <c r="FM194" s="48">
        <v>3698.1</v>
      </c>
      <c r="FN194" s="18">
        <f t="shared" si="180"/>
        <v>-0.8542810196112427</v>
      </c>
      <c r="FO194" s="15">
        <f>'Investment Analysis'!NZ194</f>
        <v>0.40270823850705512</v>
      </c>
      <c r="FP194" s="48">
        <v>37500</v>
      </c>
      <c r="FQ194" s="18">
        <f t="shared" si="181"/>
        <v>1.0053475935828877</v>
      </c>
      <c r="FR194" s="15">
        <f>'Investment Analysis'!OG194</f>
        <v>-0.98338281561572205</v>
      </c>
      <c r="FS194" s="48">
        <v>91605</v>
      </c>
      <c r="FT194" s="18">
        <f t="shared" si="182"/>
        <v>2.5969019642489028</v>
      </c>
      <c r="FU194" s="15">
        <f>'Investment Analysis'!ON194</f>
        <v>6.1931684334511194</v>
      </c>
      <c r="FV194" s="48">
        <v>12720</v>
      </c>
      <c r="FW194" s="18">
        <f t="shared" si="183"/>
        <v>-0.17402597402597403</v>
      </c>
      <c r="FX194" s="15">
        <f>'Investment Analysis'!OU194</f>
        <v>-0.174025974025974</v>
      </c>
      <c r="FY194" s="48">
        <v>20418.75</v>
      </c>
      <c r="FZ194" s="18">
        <f t="shared" si="184"/>
        <v>0.11137569737379235</v>
      </c>
      <c r="GA194" s="15">
        <f>'Investment Analysis'!PB194</f>
        <v>4.0261538461538464</v>
      </c>
      <c r="GB194" s="48">
        <v>22017</v>
      </c>
      <c r="GC194" s="18">
        <f>'Investment Analysis'!PK194</f>
        <v>0.40372017405441596</v>
      </c>
      <c r="GD194" s="15">
        <f>'Investment Analysis'!PI194</f>
        <v>-0.15692130959218836</v>
      </c>
      <c r="GE194" s="48">
        <v>20052</v>
      </c>
      <c r="GF194" s="18">
        <f>'Investment Analysis'!PY194</f>
        <v>2.257309941520468</v>
      </c>
      <c r="GG194" s="15">
        <f>'Investment Analysis'!PW194</f>
        <v>0.91628440366972475</v>
      </c>
      <c r="GH194" s="48">
        <v>22740.9</v>
      </c>
      <c r="GI194" s="18">
        <f>'Investment Analysis'!QF194</f>
        <v>0.79586940648795224</v>
      </c>
      <c r="GJ194" s="15">
        <f>'Investment Analysis'!QD194</f>
        <v>2.0599306440617651E-2</v>
      </c>
      <c r="GK194" s="48">
        <v>38180</v>
      </c>
      <c r="GL194" s="18">
        <f>'Investment Analysis'!QM194</f>
        <v>0.39153846153846145</v>
      </c>
      <c r="GM194" s="15">
        <f>'Investment Analysis'!QK194</f>
        <v>-0.2792828685258964</v>
      </c>
      <c r="GN194" s="48">
        <v>15592.5</v>
      </c>
      <c r="GO194" s="18">
        <f>'Investment Analysis'!QT194</f>
        <v>0.5095818815331008</v>
      </c>
      <c r="GP194" s="15">
        <f>'Investment Analysis'!QR194</f>
        <v>-0.97887564299470975</v>
      </c>
      <c r="GQ194" s="48">
        <v>5997.2</v>
      </c>
      <c r="GR194" s="18">
        <f>'Investment Analysis'!RA194</f>
        <v>0.22639967306906408</v>
      </c>
      <c r="GS194" s="15">
        <f>'Investment Analysis'!QY194</f>
        <v>-0.14985835694050989</v>
      </c>
      <c r="GT194" s="48">
        <v>23706.5</v>
      </c>
      <c r="GU194" s="18">
        <f>'Investment Analysis'!RH194</f>
        <v>1.2537373737373738</v>
      </c>
      <c r="GV194" s="15">
        <f>'Investment Analysis'!RF194</f>
        <v>0.20501188161589981</v>
      </c>
      <c r="GW194" s="48">
        <v>13668</v>
      </c>
      <c r="GX194" s="18">
        <f>'Investment Analysis'!RO194</f>
        <v>0.38958926392842624</v>
      </c>
      <c r="GY194" s="15">
        <f>'Investment Analysis'!RM194</f>
        <v>0.26802115224046758</v>
      </c>
      <c r="GZ194" s="48">
        <v>4906</v>
      </c>
      <c r="HA194" s="18">
        <f>'Investment Analysis'!RV194</f>
        <v>0.17706333973128605</v>
      </c>
      <c r="HB194" s="15">
        <f>'Investment Analysis'!RT194</f>
        <v>0.67554644808743169</v>
      </c>
      <c r="HC194" s="48">
        <v>35514</v>
      </c>
      <c r="HD194" s="18">
        <f>'Investment Analysis'!SC194</f>
        <v>1.3478778262594209</v>
      </c>
      <c r="HE194" s="15">
        <f>'Investment Analysis'!SA194</f>
        <v>0.33451074703141431</v>
      </c>
      <c r="HF194" s="48">
        <v>15590</v>
      </c>
      <c r="HG194" s="18">
        <f>'Investment Analysis'!SJ194</f>
        <v>1.0432503276539973</v>
      </c>
      <c r="HH194" s="15">
        <f>'Investment Analysis'!SH194</f>
        <v>1.4944</v>
      </c>
      <c r="HI194" s="48">
        <v>11120</v>
      </c>
      <c r="HJ194" s="18">
        <f>'Investment Analysis'!SM194</f>
        <v>7.2463768115942099E-3</v>
      </c>
      <c r="HK194" s="15">
        <f>'Investment Analysis'!SK194</f>
        <v>0</v>
      </c>
      <c r="HL194" s="48">
        <v>20070</v>
      </c>
      <c r="HM194" s="18">
        <f>'Investment Analysis'!SP194</f>
        <v>0</v>
      </c>
      <c r="HN194" s="15">
        <f>'Investment Analysis'!SN194</f>
        <v>4.3369935169863929E-3</v>
      </c>
      <c r="HO194" s="48">
        <v>17500.650000000001</v>
      </c>
      <c r="HP194" s="18">
        <f>'Investment Analysis'!TE194</f>
        <v>3.3993589743589743</v>
      </c>
      <c r="HQ194" s="15">
        <f>'Investment Analysis'!TC194</f>
        <v>0.70002477086945747</v>
      </c>
      <c r="HR194" s="48">
        <v>7746</v>
      </c>
      <c r="HS194" s="18">
        <f>'Investment Analysis'!TL194</f>
        <v>0.52330383480825937</v>
      </c>
      <c r="HT194" s="15">
        <f>'Investment Analysis'!TJ194</f>
        <v>0.17363636363636356</v>
      </c>
      <c r="HU194" s="48">
        <v>19187.27</v>
      </c>
      <c r="HV194" s="18">
        <f>'Investment Analysis'!TS194</f>
        <v>2.4860504201680671</v>
      </c>
      <c r="HW194" s="15">
        <f>'Investment Analysis'!TQ194</f>
        <v>0.51166434667269134</v>
      </c>
      <c r="HX194" s="48"/>
      <c r="HY194" s="18">
        <f>'Investment Analysis'!TZ194</f>
        <v>1.4853801169590644</v>
      </c>
      <c r="HZ194" s="15">
        <f>'Investment Analysis'!TX194</f>
        <v>-3.6281179138322024E-2</v>
      </c>
      <c r="IA194" s="48"/>
      <c r="IB194" s="18">
        <f>'Investment Analysis'!UG194</f>
        <v>0</v>
      </c>
      <c r="IC194" s="15">
        <f>'Investment Analysis'!UE194</f>
        <v>0</v>
      </c>
      <c r="ID194" s="48"/>
      <c r="IE194" s="18">
        <f>'Investment Analysis'!UN194</f>
        <v>0</v>
      </c>
      <c r="IF194" s="15">
        <f>'Investment Analysis'!UL194</f>
        <v>0</v>
      </c>
      <c r="IG194" s="48"/>
      <c r="IH194" s="18">
        <f>'Investment Analysis'!UU194</f>
        <v>0</v>
      </c>
      <c r="II194" s="15">
        <f>'Investment Analysis'!US194</f>
        <v>0</v>
      </c>
      <c r="IJ194" s="48"/>
      <c r="IK194" s="18">
        <f>'Investment Analysis'!VB194</f>
        <v>0</v>
      </c>
      <c r="IL194" s="15">
        <f>'Investment Analysis'!UZ194</f>
        <v>0</v>
      </c>
      <c r="IM194" s="48"/>
      <c r="IN194" s="18">
        <f>'Investment Analysis'!VI194</f>
        <v>0</v>
      </c>
      <c r="IO194" s="15">
        <f>'Investment Analysis'!VG194</f>
        <v>0</v>
      </c>
      <c r="IP194" s="18"/>
      <c r="IQ194" s="18"/>
      <c r="IR194" s="18"/>
      <c r="IS194" s="108">
        <f t="shared" si="188"/>
        <v>-2757.1400000001304</v>
      </c>
      <c r="IT194" s="48">
        <f t="shared" si="189"/>
        <v>1397194.4399999997</v>
      </c>
      <c r="IU194" s="101">
        <f t="shared" si="185"/>
        <v>0</v>
      </c>
      <c r="IV194" s="101"/>
      <c r="IW194" s="15">
        <f t="shared" si="186"/>
        <v>0.34668132574769212</v>
      </c>
      <c r="IX194" s="113">
        <f t="shared" si="187"/>
        <v>359685.10999999975</v>
      </c>
      <c r="IY194" s="21">
        <f t="shared" si="207"/>
        <v>0.69950932222188955</v>
      </c>
      <c r="IZ194" s="173">
        <f t="shared" si="208"/>
        <v>578041.5499999997</v>
      </c>
    </row>
    <row r="195" spans="1:260" x14ac:dyDescent="0.2">
      <c r="A195" s="3">
        <f>'Investment Analysis'!A195</f>
        <v>45929</v>
      </c>
      <c r="B195" s="4">
        <f>'Investment Analysis'!B195</f>
        <v>45929</v>
      </c>
      <c r="C195" s="27">
        <f>'Investment Analysis'!C195</f>
        <v>46316.07</v>
      </c>
      <c r="D195" s="14">
        <f>'Investment Analysis'!D195</f>
        <v>68.779999999998836</v>
      </c>
      <c r="E195" s="15">
        <f>'Investment Analysis'!E195</f>
        <v>1.4872222783215803E-3</v>
      </c>
      <c r="F195" s="13">
        <f>'Investment Analysis'!G195</f>
        <v>6661.21</v>
      </c>
      <c r="G195" s="14">
        <f>'Investment Analysis'!H195</f>
        <v>17.510000000000218</v>
      </c>
      <c r="H195" s="15">
        <f>'Investment Analysis'!I195</f>
        <v>2.6355795716242786E-3</v>
      </c>
      <c r="I195" s="13">
        <f>'Investment Analysis'!K195</f>
        <v>22591.15</v>
      </c>
      <c r="J195" s="14">
        <f>'Investment Analysis'!L195</f>
        <v>107.08000000000175</v>
      </c>
      <c r="K195" s="15">
        <f>'Investment Analysis'!M195</f>
        <v>4.7624829490391088E-3</v>
      </c>
      <c r="L195" s="41">
        <f>'Investment Analysis'!T195</f>
        <v>277.65442423725426</v>
      </c>
      <c r="M195" s="21">
        <f>'Investment Analysis'!V195</f>
        <v>1.3891523559441108E-3</v>
      </c>
      <c r="N195" s="21">
        <f>'Investment Analysis'!W195</f>
        <v>7.3186925193138602E-2</v>
      </c>
      <c r="P195" s="48">
        <f>'Investment Analysis'!Y195</f>
        <v>19700.95</v>
      </c>
      <c r="Q195" s="18"/>
      <c r="R195" s="83"/>
      <c r="S195" s="48">
        <v>4891.3999999999996</v>
      </c>
      <c r="T195" s="18">
        <f>'Investment Analysis'!AH195</f>
        <v>0.13153145221640192</v>
      </c>
      <c r="U195" s="15">
        <f>'Investment Analysis'!AF195</f>
        <v>0.56005340778054258</v>
      </c>
      <c r="V195" s="48">
        <v>7593.9</v>
      </c>
      <c r="W195" s="18">
        <f>'Investment Analysis'!AO195</f>
        <v>0.17498811222063715</v>
      </c>
      <c r="X195" s="15">
        <f>'Investment Analysis'!AM195</f>
        <v>0.32849462365591392</v>
      </c>
      <c r="Y195" s="48">
        <v>10778.5</v>
      </c>
      <c r="Z195" s="18">
        <f t="shared" si="161"/>
        <v>8.0443063352044902E-2</v>
      </c>
      <c r="AA195" s="15">
        <f>'Investment Analysis'!GM195</f>
        <v>0.16243386243386246</v>
      </c>
      <c r="AB195" s="48">
        <v>2846.14</v>
      </c>
      <c r="AC195" s="18">
        <f t="shared" si="212"/>
        <v>4.9504844160720989</v>
      </c>
      <c r="AD195" s="15">
        <f>'Investment Analysis'!AT195</f>
        <v>0.37463810075275039</v>
      </c>
      <c r="AE195" s="48">
        <v>12123.33</v>
      </c>
      <c r="AF195" s="18">
        <f>'Investment Analysis'!BC195</f>
        <v>0.13614770556834327</v>
      </c>
      <c r="AG195" s="15">
        <f>'Investment Analysis'!BA195</f>
        <v>0.72997762863534688</v>
      </c>
      <c r="AH195" s="48"/>
      <c r="AI195" s="18">
        <f t="shared" si="213"/>
        <v>0</v>
      </c>
      <c r="AJ195" s="15">
        <f>'Investment Analysis'!BH195</f>
        <v>0</v>
      </c>
      <c r="AK195" s="48">
        <v>5406.78</v>
      </c>
      <c r="AL195" s="18">
        <f t="shared" si="194"/>
        <v>2.225053288276579</v>
      </c>
      <c r="AM195" s="15">
        <f>'Investment Analysis'!BO195</f>
        <v>0.30582687773661171</v>
      </c>
      <c r="AN195" s="48">
        <v>6162.88</v>
      </c>
      <c r="AO195" s="18">
        <f t="shared" si="210"/>
        <v>6.7937241379310356</v>
      </c>
      <c r="AP195" s="15">
        <f>'Investment Analysis'!BV195</f>
        <v>0.20772946859903388</v>
      </c>
      <c r="AQ195" s="48">
        <v>5252.92</v>
      </c>
      <c r="AR195" s="18">
        <f t="shared" si="211"/>
        <v>2.8505839999999996</v>
      </c>
      <c r="AS195" s="15">
        <f>'Investment Analysis'!CC195</f>
        <v>0</v>
      </c>
      <c r="AT195" s="48">
        <v>4996.58</v>
      </c>
      <c r="AU195" s="18">
        <f>'Investment Analysis'!CL195</f>
        <v>-0.10855646100116416</v>
      </c>
      <c r="AV195" s="15">
        <f>'Investment Analysis'!CJ195</f>
        <v>1.3231888852133595E-2</v>
      </c>
      <c r="AW195" s="48">
        <v>19156.45</v>
      </c>
      <c r="AX195" s="18">
        <f t="shared" si="195"/>
        <v>9.9436158603128447E-2</v>
      </c>
      <c r="AY195" s="15">
        <f>'Investment Analysis'!CQ195</f>
        <v>0.10146777281429493</v>
      </c>
      <c r="AZ195" s="48">
        <v>16865.39</v>
      </c>
      <c r="BA195" s="18">
        <f>'Investment Analysis'!CZ195</f>
        <v>8.3154506437768269E-2</v>
      </c>
      <c r="BB195" s="15">
        <f>'Investment Analysis'!CX195</f>
        <v>0.2559875583203734</v>
      </c>
      <c r="BC195" s="48">
        <v>9869.44</v>
      </c>
      <c r="BD195" s="18">
        <f t="shared" si="214"/>
        <v>2.9706642764664877</v>
      </c>
      <c r="BE195" s="15">
        <f>'Investment Analysis'!DE195</f>
        <v>-7.5445816186557019E-2</v>
      </c>
      <c r="BF195" s="48">
        <v>4709.8900000000003</v>
      </c>
      <c r="BG195" s="18">
        <f>'Investment Analysis'!DN195</f>
        <v>0.21347248576850097</v>
      </c>
      <c r="BH195" s="15">
        <f>'Investment Analysis'!DL195</f>
        <v>0.15877689694224231</v>
      </c>
      <c r="BI195" s="48">
        <v>19656.52</v>
      </c>
      <c r="BJ195" s="18">
        <f>'Investment Analysis'!EB195</f>
        <v>0.24230654317299072</v>
      </c>
      <c r="BK195" s="15">
        <f>'Investment Analysis'!DZ195</f>
        <v>1.2187833511205977</v>
      </c>
      <c r="BL195" s="48">
        <v>18918.759999999998</v>
      </c>
      <c r="BM195" s="18">
        <f>'Investment Analysis'!EI195</f>
        <v>0.17163774403470711</v>
      </c>
      <c r="BN195" s="15">
        <f>'Investment Analysis'!EG195</f>
        <v>1.054683785068949</v>
      </c>
      <c r="BO195" s="48">
        <v>11325.16</v>
      </c>
      <c r="BP195" s="18">
        <f>'Investment Analysis'!DU195</f>
        <v>0.25446428571428586</v>
      </c>
      <c r="BQ195" s="15">
        <f>'Investment Analysis'!DS195</f>
        <v>0</v>
      </c>
      <c r="BR195" s="48">
        <v>13095.04</v>
      </c>
      <c r="BS195" s="18">
        <f>'Investment Analysis'!EP195</f>
        <v>0.29802336028751125</v>
      </c>
      <c r="BT195" s="15">
        <f>'Investment Analysis'!EN195</f>
        <v>1.2384567709947316</v>
      </c>
      <c r="BU195" s="48">
        <v>14650.28</v>
      </c>
      <c r="BV195" s="18">
        <f t="shared" si="197"/>
        <v>0.52445012787723777</v>
      </c>
      <c r="BW195" s="15">
        <f>'Investment Analysis'!EU195</f>
        <v>0.16384989974219441</v>
      </c>
      <c r="BX195" s="48">
        <v>28250.83</v>
      </c>
      <c r="BY195" s="18">
        <f t="shared" si="203"/>
        <v>-0.33745849999999994</v>
      </c>
      <c r="BZ195" s="15">
        <f>'Investment Analysis'!FB195</f>
        <v>0</v>
      </c>
      <c r="CA195" s="48">
        <v>22197.43</v>
      </c>
      <c r="CB195" s="18">
        <f t="shared" si="199"/>
        <v>-4.3214224137931023E-2</v>
      </c>
      <c r="CC195" s="15">
        <f>'Investment Analysis'!FI195</f>
        <v>5.8733920108327675E-2</v>
      </c>
      <c r="CD195" s="48">
        <v>9771.77</v>
      </c>
      <c r="CE195" s="18">
        <f>'Investment Analysis'!FR195</f>
        <v>9.715952879004737E-2</v>
      </c>
      <c r="CF195" s="15">
        <f>'Investment Analysis'!FP195</f>
        <v>0.71405228758169936</v>
      </c>
      <c r="CG195" s="48">
        <v>4902.8</v>
      </c>
      <c r="CH195" s="18">
        <f>'Investment Analysis'!FR195</f>
        <v>9.715952879004737E-2</v>
      </c>
      <c r="CI195" s="15">
        <f>'Investment Analysis'!FW195</f>
        <v>6.3160286266045695E-2</v>
      </c>
      <c r="CJ195" s="48"/>
      <c r="CK195" s="18">
        <f t="shared" si="204"/>
        <v>0</v>
      </c>
      <c r="CL195" s="15">
        <f>'Investment Analysis'!GD195</f>
        <v>0</v>
      </c>
      <c r="CM195" s="48">
        <v>38859.14</v>
      </c>
      <c r="CN195" s="18">
        <f t="shared" si="162"/>
        <v>0.55748056112224442</v>
      </c>
      <c r="CO195" s="15">
        <f>'Investment Analysis'!GT195</f>
        <v>-1.1376146788990779E-2</v>
      </c>
      <c r="CP195" s="48">
        <v>28808.65</v>
      </c>
      <c r="CQ195" s="18">
        <f t="shared" si="163"/>
        <v>0.33892211950939533</v>
      </c>
      <c r="CR195" s="15">
        <f>'Investment Analysis'!HG195</f>
        <v>1.4898039435986743</v>
      </c>
      <c r="CS195" s="48">
        <v>4700</v>
      </c>
      <c r="CT195" s="18">
        <f t="shared" si="164"/>
        <v>-0.79201331114808649</v>
      </c>
      <c r="CU195" s="15">
        <f>'Investment Analysis'!HN195</f>
        <v>34.516129032258064</v>
      </c>
      <c r="CV195" s="48">
        <v>31823.75</v>
      </c>
      <c r="CW195" s="18">
        <f t="shared" si="165"/>
        <v>0.10466528975823108</v>
      </c>
      <c r="CX195" s="15">
        <f>'Investment Analysis'!IB195</f>
        <v>0.71718602455146352</v>
      </c>
      <c r="CY195" s="48">
        <v>22953</v>
      </c>
      <c r="CZ195" s="18">
        <f t="shared" si="166"/>
        <v>0.28336594911937379</v>
      </c>
      <c r="DA195" s="15">
        <f>'Investment Analysis'!II195</f>
        <v>0.87371428571428555</v>
      </c>
      <c r="DB195" s="48">
        <v>6988.25</v>
      </c>
      <c r="DC195" s="18">
        <f t="shared" si="167"/>
        <v>0.23965586057031354</v>
      </c>
      <c r="DD195" s="15">
        <f>'Investment Analysis'!IP195</f>
        <v>4.4585041983987495</v>
      </c>
      <c r="DE195" s="48">
        <v>25338</v>
      </c>
      <c r="DF195" s="18">
        <f>'Investment Analysis'!IY195</f>
        <v>0.6435104105857169</v>
      </c>
      <c r="DG195" s="15">
        <f>'Investment Analysis'!IW195</f>
        <v>3.6279452054794517</v>
      </c>
      <c r="DH195" s="48">
        <v>22302</v>
      </c>
      <c r="DI195" s="18">
        <f t="shared" si="168"/>
        <v>2.4463468908394117</v>
      </c>
      <c r="DJ195" s="15">
        <f>'Investment Analysis'!JD195</f>
        <v>0.50364077669902918</v>
      </c>
      <c r="DK195" s="48">
        <v>25730</v>
      </c>
      <c r="DL195" s="18">
        <f t="shared" si="169"/>
        <v>0.13103872697700997</v>
      </c>
      <c r="DM195" s="15">
        <f>'Investment Analysis'!JK195</f>
        <v>0.26533723474882592</v>
      </c>
      <c r="DN195" s="48">
        <v>1142.2</v>
      </c>
      <c r="DO195" s="18">
        <f t="shared" si="170"/>
        <v>5.1265531523239802E-2</v>
      </c>
      <c r="DP195" s="15">
        <f>'Investment Analysis'!HU195</f>
        <v>2.1379120879120879</v>
      </c>
      <c r="DQ195" s="48">
        <v>34190</v>
      </c>
      <c r="DR195" s="18">
        <f t="shared" si="171"/>
        <v>0.15370339126033405</v>
      </c>
      <c r="DS195" s="15">
        <f>'Investment Analysis'!JR195</f>
        <v>0.15370339126033392</v>
      </c>
      <c r="DT195" s="48">
        <v>22896</v>
      </c>
      <c r="DU195" s="18">
        <f t="shared" si="209"/>
        <v>7.8005770750988139</v>
      </c>
      <c r="DV195" s="15">
        <f>'Investment Analysis'!JY195</f>
        <v>0.10276679841897243</v>
      </c>
      <c r="DW195" s="48">
        <v>17038</v>
      </c>
      <c r="DX195" s="18">
        <f t="shared" si="172"/>
        <v>0.24948665297741274</v>
      </c>
      <c r="DY195" s="15">
        <f>'Investment Analysis'!KF195</f>
        <v>0.24948665297741271</v>
      </c>
      <c r="DZ195" s="48">
        <v>6928</v>
      </c>
      <c r="EA195" s="18">
        <f t="shared" si="205"/>
        <v>-0.65377311344327838</v>
      </c>
      <c r="EB195" s="15">
        <f>'Investment Analysis'!KM195</f>
        <v>5.919905213270142</v>
      </c>
      <c r="EC195" s="48">
        <v>12480</v>
      </c>
      <c r="ED195" s="18">
        <f>'Investment Analysis'!KV195</f>
        <v>1.2099009900990101</v>
      </c>
      <c r="EE195" s="15">
        <f>'Investment Analysis'!KT195</f>
        <v>-0.14809160305343508</v>
      </c>
      <c r="EF195" s="48">
        <v>24507</v>
      </c>
      <c r="EG195" s="18">
        <f t="shared" si="174"/>
        <v>2.9100529100529099E-2</v>
      </c>
      <c r="EH195" s="15">
        <f>'Investment Analysis'!LH195</f>
        <v>0.51995534468322646</v>
      </c>
      <c r="EI195" s="48">
        <v>10840.05</v>
      </c>
      <c r="EJ195" s="18">
        <f>'Investment Analysis'!LQ195</f>
        <v>1.1323360184119682</v>
      </c>
      <c r="EK195" s="15">
        <f>'Investment Analysis'!LO195</f>
        <v>0.90594285714285727</v>
      </c>
      <c r="EL195" s="48">
        <v>36555</v>
      </c>
      <c r="EM195" s="18" t="e">
        <f t="shared" si="206"/>
        <v>#DIV/0!</v>
      </c>
      <c r="EN195" s="15">
        <f>'Investment Analysis'!LX195</f>
        <v>1.6345945945945948</v>
      </c>
      <c r="EO195" s="48">
        <v>19405</v>
      </c>
      <c r="EP195" s="68">
        <f t="shared" si="198"/>
        <v>4.6644194756554311</v>
      </c>
      <c r="EQ195" s="15">
        <f>'Investment Analysis'!MC195</f>
        <v>-0.10247191011235961</v>
      </c>
      <c r="ER195" s="48">
        <v>5880</v>
      </c>
      <c r="ES195" s="18">
        <f>'Investment Analysis'!LX195</f>
        <v>1.6345945945945948</v>
      </c>
      <c r="ET195" s="15">
        <f>'Investment Analysis'!LA195</f>
        <v>-0.2530237731127486</v>
      </c>
      <c r="EU195" s="48">
        <v>75731.5</v>
      </c>
      <c r="EV195" s="18">
        <f>'Investment Analysis'!ML195</f>
        <v>4.4879886952425814</v>
      </c>
      <c r="EW195" s="15">
        <f>'Investment Analysis'!MJ195</f>
        <v>14.702156334231807</v>
      </c>
      <c r="EX195" s="48">
        <v>95529</v>
      </c>
      <c r="EY195" s="18">
        <f t="shared" si="175"/>
        <v>0.44527402700555996</v>
      </c>
      <c r="EZ195" s="15">
        <f>'Investment Analysis'!MQ195</f>
        <v>0.44527402700555996</v>
      </c>
      <c r="FA195" s="48">
        <v>16480</v>
      </c>
      <c r="FB195" s="18">
        <f t="shared" si="176"/>
        <v>7.1521456436931086E-2</v>
      </c>
      <c r="FC195" s="15">
        <f>'Investment Analysis'!MX195</f>
        <v>-1.2937230474365097E-2</v>
      </c>
      <c r="FD195" s="48">
        <v>20554.099999999999</v>
      </c>
      <c r="FE195" s="18">
        <f t="shared" si="177"/>
        <v>0.29500749757431399</v>
      </c>
      <c r="FF195" s="15">
        <f>'Investment Analysis'!NE195</f>
        <v>1.167490957407544</v>
      </c>
      <c r="FG195" s="48">
        <v>21402</v>
      </c>
      <c r="FH195" s="18">
        <f t="shared" si="178"/>
        <v>0.99162479061976549</v>
      </c>
      <c r="FI195" s="15">
        <f>'Investment Analysis'!NL195</f>
        <v>-0.90559745930924973</v>
      </c>
      <c r="FJ195" s="48">
        <v>42170.1</v>
      </c>
      <c r="FK195" s="18">
        <f t="shared" si="179"/>
        <v>1.2140719506048385</v>
      </c>
      <c r="FL195" s="15">
        <f>'Investment Analysis'!NS195</f>
        <v>3.5899428571428569</v>
      </c>
      <c r="FM195" s="48">
        <v>3660.75</v>
      </c>
      <c r="FN195" s="18">
        <f t="shared" si="180"/>
        <v>-0.85575274939613766</v>
      </c>
      <c r="FO195" s="15">
        <f>'Investment Analysis'!NZ195</f>
        <v>0.38854119253527553</v>
      </c>
      <c r="FP195" s="48">
        <v>33900</v>
      </c>
      <c r="FQ195" s="18">
        <f t="shared" si="181"/>
        <v>0.81283422459893051</v>
      </c>
      <c r="FR195" s="15">
        <f>'Investment Analysis'!OG195</f>
        <v>-0.98497806531661281</v>
      </c>
      <c r="FS195" s="48">
        <v>94686</v>
      </c>
      <c r="FT195" s="18">
        <f t="shared" si="182"/>
        <v>2.7178784933886977</v>
      </c>
      <c r="FU195" s="15">
        <f>'Investment Analysis'!ON195</f>
        <v>6.4351001177856304</v>
      </c>
      <c r="FV195" s="48">
        <v>12940</v>
      </c>
      <c r="FW195" s="18">
        <f t="shared" si="183"/>
        <v>-0.15974025974025974</v>
      </c>
      <c r="FX195" s="15">
        <f>'Investment Analysis'!OU195</f>
        <v>-0.15974025974025979</v>
      </c>
      <c r="FY195" s="48">
        <v>20453.75</v>
      </c>
      <c r="FZ195" s="18">
        <f t="shared" si="184"/>
        <v>0.1132807184650973</v>
      </c>
      <c r="GA195" s="15">
        <f>'Investment Analysis'!PB195</f>
        <v>4.0347692307692302</v>
      </c>
      <c r="GB195" s="48">
        <v>22271.25</v>
      </c>
      <c r="GC195" s="18">
        <f>'Investment Analysis'!PK195</f>
        <v>0.41993018696504564</v>
      </c>
      <c r="GD195" s="15">
        <f>'Investment Analysis'!PI195</f>
        <v>-0.14718552556002298</v>
      </c>
      <c r="GE195" s="48">
        <v>19824</v>
      </c>
      <c r="GF195" s="18">
        <f>'Investment Analysis'!PY195</f>
        <v>2.2202729044834308</v>
      </c>
      <c r="GG195" s="15">
        <f>'Investment Analysis'!PW195</f>
        <v>0.89449541284403655</v>
      </c>
      <c r="GH195" s="48">
        <v>22586.2</v>
      </c>
      <c r="GI195" s="18">
        <f>'Investment Analysis'!QF195</f>
        <v>0.81454052362574314</v>
      </c>
      <c r="GJ195" s="15">
        <f>'Investment Analysis'!QD195</f>
        <v>3.1210172204274075E-2</v>
      </c>
      <c r="GK195" s="48">
        <v>38320</v>
      </c>
      <c r="GL195" s="18">
        <f>'Investment Analysis'!QM195</f>
        <v>0.40307692307692305</v>
      </c>
      <c r="GM195" s="15">
        <f>'Investment Analysis'!QK195</f>
        <v>-0.27330677290836647</v>
      </c>
      <c r="GN195" s="48">
        <v>15786</v>
      </c>
      <c r="GO195" s="18">
        <f>'Investment Analysis'!QT195</f>
        <v>0.5278745644599302</v>
      </c>
      <c r="GP195" s="15">
        <f>'Investment Analysis'!QR195</f>
        <v>-0.9786196640581194</v>
      </c>
      <c r="GQ195" s="48">
        <v>6076.95</v>
      </c>
      <c r="GR195" s="18">
        <f>'Investment Analysis'!RA195</f>
        <v>0.21291377196567221</v>
      </c>
      <c r="GS195" s="15">
        <f>'Investment Analysis'!QY195</f>
        <v>-0.15920679886685549</v>
      </c>
      <c r="GT195" s="48">
        <v>24543.75</v>
      </c>
      <c r="GU195" s="18">
        <f>'Investment Analysis'!RH195</f>
        <v>1.3333333333333333</v>
      </c>
      <c r="GV195" s="15">
        <f>'Investment Analysis'!RF195</f>
        <v>0.24756966947504863</v>
      </c>
      <c r="GW195" s="48">
        <v>13661.5</v>
      </c>
      <c r="GX195" s="18">
        <f>'Investment Analysis'!RO195</f>
        <v>0.38892842618950801</v>
      </c>
      <c r="GY195" s="15">
        <f>'Investment Analysis'!RM195</f>
        <v>0.26741812784117264</v>
      </c>
      <c r="GZ195" s="48">
        <v>5362</v>
      </c>
      <c r="HA195" s="18">
        <f>'Investment Analysis'!RV195</f>
        <v>0.28646833013435696</v>
      </c>
      <c r="HB195" s="15">
        <f>'Investment Analysis'!RT195</f>
        <v>0.83128415300546432</v>
      </c>
      <c r="HC195" s="48">
        <v>35772</v>
      </c>
      <c r="HD195" s="18">
        <f>'Investment Analysis'!SC195</f>
        <v>1.3649345497818328</v>
      </c>
      <c r="HE195" s="15">
        <f>'Investment Analysis'!SA195</f>
        <v>0.34420562152412454</v>
      </c>
      <c r="HF195" s="48">
        <v>14825</v>
      </c>
      <c r="HG195" s="18">
        <f>'Investment Analysis'!SJ195</f>
        <v>0.94298820445609433</v>
      </c>
      <c r="HH195" s="15">
        <f>'Investment Analysis'!SH195</f>
        <v>1.3719999999999999</v>
      </c>
      <c r="HI195" s="48">
        <v>12040</v>
      </c>
      <c r="HJ195" s="18">
        <f>'Investment Analysis'!SM195</f>
        <v>8.2733812949640287E-2</v>
      </c>
      <c r="HK195" s="15">
        <f>'Investment Analysis'!SK195</f>
        <v>0</v>
      </c>
      <c r="HL195" s="48">
        <v>18982.5</v>
      </c>
      <c r="HM195" s="18">
        <f>'Investment Analysis'!SP195</f>
        <v>0</v>
      </c>
      <c r="HN195" s="15">
        <f>'Investment Analysis'!SN195</f>
        <v>8.1344660593696175E-2</v>
      </c>
      <c r="HO195" s="48">
        <v>17385.900000000001</v>
      </c>
      <c r="HP195" s="18">
        <f>'Investment Analysis'!TE195</f>
        <v>3.370512820512821</v>
      </c>
      <c r="HQ195" s="15">
        <f>'Investment Analysis'!TC195</f>
        <v>0.68887787961357472</v>
      </c>
      <c r="HR195" s="48">
        <v>7398.55</v>
      </c>
      <c r="HS195" s="18">
        <f>'Investment Analysis'!TL195</f>
        <v>0.55811209439528009</v>
      </c>
      <c r="HT195" s="15">
        <f>'Investment Analysis'!TJ195</f>
        <v>0.20045454545454547</v>
      </c>
      <c r="HU195" s="48">
        <v>19069.8</v>
      </c>
      <c r="HV195" s="18">
        <f>'Investment Analysis'!TS195</f>
        <v>2.464873949579832</v>
      </c>
      <c r="HW195" s="15">
        <f>'Investment Analysis'!TQ195</f>
        <v>0.50248154329400285</v>
      </c>
      <c r="HX195" s="48"/>
      <c r="HY195" s="18">
        <f>'Investment Analysis'!TZ195</f>
        <v>1.5847953216374269</v>
      </c>
      <c r="HZ195" s="15">
        <f>'Investment Analysis'!TX195</f>
        <v>2.2675736961450762E-3</v>
      </c>
      <c r="IA195" s="48"/>
      <c r="IB195" s="18">
        <f>'Investment Analysis'!UG195</f>
        <v>0</v>
      </c>
      <c r="IC195" s="15">
        <f>'Investment Analysis'!UE195</f>
        <v>0</v>
      </c>
      <c r="ID195" s="48"/>
      <c r="IE195" s="18">
        <f>'Investment Analysis'!UN195</f>
        <v>0</v>
      </c>
      <c r="IF195" s="15">
        <f>'Investment Analysis'!UL195</f>
        <v>0</v>
      </c>
      <c r="IG195" s="48"/>
      <c r="IH195" s="18">
        <f>'Investment Analysis'!UU195</f>
        <v>0</v>
      </c>
      <c r="II195" s="15">
        <f>'Investment Analysis'!US195</f>
        <v>0</v>
      </c>
      <c r="IJ195" s="48"/>
      <c r="IK195" s="18">
        <f>'Investment Analysis'!VB195</f>
        <v>0</v>
      </c>
      <c r="IL195" s="15">
        <f>'Investment Analysis'!UZ195</f>
        <v>0</v>
      </c>
      <c r="IM195" s="48"/>
      <c r="IN195" s="18">
        <f>'Investment Analysis'!VI195</f>
        <v>0</v>
      </c>
      <c r="IO195" s="15">
        <f>'Investment Analysis'!VG195</f>
        <v>0</v>
      </c>
      <c r="IP195" s="18"/>
      <c r="IQ195" s="18"/>
      <c r="IR195" s="18"/>
      <c r="IS195" s="108">
        <f t="shared" si="188"/>
        <v>6705.3399999996182</v>
      </c>
      <c r="IT195" s="48">
        <f t="shared" si="189"/>
        <v>1403899.7799999993</v>
      </c>
      <c r="IU195" s="101">
        <f t="shared" si="185"/>
        <v>0</v>
      </c>
      <c r="IV195" s="101"/>
      <c r="IW195" s="15">
        <f t="shared" si="186"/>
        <v>0.35314424594138288</v>
      </c>
      <c r="IX195" s="113">
        <f t="shared" si="187"/>
        <v>366390.44999999937</v>
      </c>
      <c r="IY195" s="21">
        <f t="shared" si="207"/>
        <v>0.70762370057179724</v>
      </c>
      <c r="IZ195" s="173">
        <f t="shared" si="208"/>
        <v>584746.88999999932</v>
      </c>
    </row>
    <row r="196" spans="1:260" x14ac:dyDescent="0.2">
      <c r="A196" s="3">
        <f>'Investment Analysis'!A196</f>
        <v>45930</v>
      </c>
      <c r="B196" s="4">
        <f>'Investment Analysis'!B196</f>
        <v>45930</v>
      </c>
      <c r="C196" s="27">
        <f>'Investment Analysis'!C196</f>
        <v>46397.89</v>
      </c>
      <c r="D196" s="14">
        <f>'Investment Analysis'!D196</f>
        <v>81.819999999999709</v>
      </c>
      <c r="E196" s="15">
        <f>'Investment Analysis'!E196</f>
        <v>1.7665574821006988E-3</v>
      </c>
      <c r="F196" s="13">
        <f>'Investment Analysis'!G196</f>
        <v>6688.46</v>
      </c>
      <c r="G196" s="14">
        <f>'Investment Analysis'!H196</f>
        <v>27.25</v>
      </c>
      <c r="H196" s="15">
        <f>'Investment Analysis'!I196</f>
        <v>4.0908483593821545E-3</v>
      </c>
      <c r="I196" s="13">
        <f>'Investment Analysis'!K196</f>
        <v>22660.01</v>
      </c>
      <c r="J196" s="14">
        <f>'Investment Analysis'!L196</f>
        <v>68.859999999996944</v>
      </c>
      <c r="K196" s="15">
        <f>'Investment Analysis'!M196</f>
        <v>3.0480962677861437E-3</v>
      </c>
      <c r="L196" s="41">
        <f>'Investment Analysis'!T196</f>
        <v>277.98694738577342</v>
      </c>
      <c r="M196" s="21">
        <f>'Investment Analysis'!V196</f>
        <v>1.1976151629228811E-3</v>
      </c>
      <c r="N196" s="21">
        <f>'Investment Analysis'!W196</f>
        <v>7.4472190127400487E-2</v>
      </c>
      <c r="P196" s="48">
        <f>'Investment Analysis'!Y196</f>
        <v>19742.25</v>
      </c>
      <c r="Q196" s="18"/>
      <c r="R196" s="83"/>
      <c r="S196" s="48">
        <v>4909.4799999999996</v>
      </c>
      <c r="T196" s="18">
        <f>'Investment Analysis'!AH196</f>
        <v>0.13571334243077879</v>
      </c>
      <c r="U196" s="15">
        <f>'Investment Analysis'!AF196</f>
        <v>0.56581902045275223</v>
      </c>
      <c r="V196" s="48">
        <v>7609.26</v>
      </c>
      <c r="W196" s="18">
        <f>'Investment Analysis'!AO196</f>
        <v>0.1773656680932002</v>
      </c>
      <c r="X196" s="15">
        <f>'Investment Analysis'!AM196</f>
        <v>0.33118279569892473</v>
      </c>
      <c r="Y196" s="48">
        <v>10930.59</v>
      </c>
      <c r="Z196" s="18">
        <f t="shared" si="161"/>
        <v>9.5688652766639945E-2</v>
      </c>
      <c r="AA196" s="15">
        <f>'Investment Analysis'!GM196</f>
        <v>0.17883597883597899</v>
      </c>
      <c r="AB196" s="48">
        <v>2856.93</v>
      </c>
      <c r="AC196" s="18">
        <f t="shared" si="212"/>
        <v>4.954536237326324</v>
      </c>
      <c r="AD196" s="15">
        <f>'Investment Analysis'!AT196</f>
        <v>0.37984944991314412</v>
      </c>
      <c r="AE196" s="48">
        <v>12174.02</v>
      </c>
      <c r="AF196" s="18">
        <f>'Investment Analysis'!BC196</f>
        <v>0.14089818306479265</v>
      </c>
      <c r="AG196" s="15">
        <f>'Investment Analysis'!BA196</f>
        <v>0.73721103653989573</v>
      </c>
      <c r="AH196" s="48"/>
      <c r="AI196" s="18">
        <f t="shared" si="213"/>
        <v>0</v>
      </c>
      <c r="AJ196" s="15">
        <f>'Investment Analysis'!BH196</f>
        <v>0</v>
      </c>
      <c r="AK196" s="48">
        <v>5398.41</v>
      </c>
      <c r="AL196" s="18">
        <f t="shared" si="194"/>
        <v>2.2228775669352743</v>
      </c>
      <c r="AM196" s="15">
        <f>'Investment Analysis'!BO196</f>
        <v>0.30380599528460761</v>
      </c>
      <c r="AN196" s="48">
        <v>6173.84</v>
      </c>
      <c r="AO196" s="18">
        <f t="shared" si="210"/>
        <v>6.7960862068965513</v>
      </c>
      <c r="AP196" s="15">
        <f>'Investment Analysis'!BV196</f>
        <v>0.20987654320987656</v>
      </c>
      <c r="AQ196" s="48">
        <v>5348.46</v>
      </c>
      <c r="AR196" s="18">
        <f t="shared" si="211"/>
        <v>2.8696919999999997</v>
      </c>
      <c r="AS196" s="15">
        <f>'Investment Analysis'!CC196</f>
        <v>0</v>
      </c>
      <c r="AT196" s="48">
        <v>4996.58</v>
      </c>
      <c r="AU196" s="18">
        <f>'Investment Analysis'!CL196</f>
        <v>-0.10855646100116416</v>
      </c>
      <c r="AV196" s="15">
        <f>'Investment Analysis'!CJ196</f>
        <v>1.3231888852133595E-2</v>
      </c>
      <c r="AW196" s="48">
        <v>19211.95</v>
      </c>
      <c r="AX196" s="18">
        <f t="shared" si="195"/>
        <v>0.10232032427376192</v>
      </c>
      <c r="AY196" s="15">
        <f>'Investment Analysis'!CQ196</f>
        <v>0.10465858328015308</v>
      </c>
      <c r="AZ196" s="48">
        <v>16907.16</v>
      </c>
      <c r="BA196" s="18">
        <f>'Investment Analysis'!CZ196</f>
        <v>8.5836909871244524E-2</v>
      </c>
      <c r="BB196" s="15">
        <f>'Investment Analysis'!CX196</f>
        <v>0.2590979782270606</v>
      </c>
      <c r="BC196" s="48">
        <v>9898.7199999999993</v>
      </c>
      <c r="BD196" s="18">
        <f t="shared" si="214"/>
        <v>2.973580320685191</v>
      </c>
      <c r="BE196" s="15">
        <f>'Investment Analysis'!DE196</f>
        <v>-7.2702331961591204E-2</v>
      </c>
      <c r="BF196" s="48">
        <v>4750.3900000000003</v>
      </c>
      <c r="BG196" s="18">
        <f>'Investment Analysis'!DN196</f>
        <v>0.22390891840607224</v>
      </c>
      <c r="BH196" s="15">
        <f>'Investment Analysis'!DL196</f>
        <v>0.16874292185730472</v>
      </c>
      <c r="BI196" s="48">
        <v>19954.349999999999</v>
      </c>
      <c r="BJ196" s="18">
        <f>'Investment Analysis'!EB196</f>
        <v>0.26112936958470279</v>
      </c>
      <c r="BK196" s="15">
        <f>'Investment Analysis'!DZ196</f>
        <v>1.2524012806830311</v>
      </c>
      <c r="BL196" s="48">
        <v>19054.490000000002</v>
      </c>
      <c r="BM196" s="18">
        <f>'Investment Analysis'!EI196</f>
        <v>0.18004338394793926</v>
      </c>
      <c r="BN196" s="15">
        <f>'Investment Analysis'!EG196</f>
        <v>1.0694246314788398</v>
      </c>
      <c r="BO196" s="48">
        <v>11367.84</v>
      </c>
      <c r="BP196" s="18">
        <f>'Investment Analysis'!DU196</f>
        <v>0.25919117647058837</v>
      </c>
      <c r="BQ196" s="15">
        <f>'Investment Analysis'!DS196</f>
        <v>0</v>
      </c>
      <c r="BR196" s="48">
        <v>13010.75</v>
      </c>
      <c r="BS196" s="18">
        <f>'Investment Analysis'!EP196</f>
        <v>0.28966756513926323</v>
      </c>
      <c r="BT196" s="15">
        <f>'Investment Analysis'!EN196</f>
        <v>1.2240471025720481</v>
      </c>
      <c r="BU196" s="48">
        <v>14628.64</v>
      </c>
      <c r="BV196" s="18">
        <f t="shared" si="197"/>
        <v>0.52299367344191683</v>
      </c>
      <c r="BW196" s="15">
        <f>'Investment Analysis'!EU196</f>
        <v>0.16213119450014335</v>
      </c>
      <c r="BX196" s="48">
        <v>28470.87</v>
      </c>
      <c r="BY196" s="18">
        <f t="shared" si="203"/>
        <v>-0.32645650000000004</v>
      </c>
      <c r="BZ196" s="15">
        <f>'Investment Analysis'!FB196</f>
        <v>0</v>
      </c>
      <c r="CA196" s="48">
        <v>21938.37</v>
      </c>
      <c r="CB196" s="18">
        <f t="shared" si="199"/>
        <v>-5.4380603448275909E-2</v>
      </c>
      <c r="CC196" s="15">
        <f>'Investment Analysis'!FI196</f>
        <v>4.6377792823290485E-2</v>
      </c>
      <c r="CD196" s="48">
        <v>9651.65</v>
      </c>
      <c r="CE196" s="18">
        <f>'Investment Analysis'!FR196</f>
        <v>8.3672795331938887E-2</v>
      </c>
      <c r="CF196" s="15">
        <f>'Investment Analysis'!FP196</f>
        <v>0.69298245614035103</v>
      </c>
      <c r="CG196" s="48">
        <v>4946.8</v>
      </c>
      <c r="CH196" s="18">
        <f>'Investment Analysis'!FR196</f>
        <v>8.3672795331938887E-2</v>
      </c>
      <c r="CI196" s="15">
        <f>'Investment Analysis'!FW196</f>
        <v>7.2702487788254069E-2</v>
      </c>
      <c r="CJ196" s="48"/>
      <c r="CK196" s="18">
        <f t="shared" si="204"/>
        <v>0</v>
      </c>
      <c r="CL196" s="15">
        <f>'Investment Analysis'!GD196</f>
        <v>0</v>
      </c>
      <c r="CM196" s="48">
        <v>39020</v>
      </c>
      <c r="CN196" s="18">
        <f t="shared" si="162"/>
        <v>0.5639278557114229</v>
      </c>
      <c r="CO196" s="15">
        <f>'Investment Analysis'!GT196</f>
        <v>6.6055045871559531E-3</v>
      </c>
      <c r="CP196" s="48">
        <v>28906.799999999999</v>
      </c>
      <c r="CQ196" s="18">
        <f t="shared" si="163"/>
        <v>0.34348377741526193</v>
      </c>
      <c r="CR196" s="15">
        <f>'Investment Analysis'!HG196</f>
        <v>1.4982866131116233</v>
      </c>
      <c r="CS196" s="48">
        <v>4550</v>
      </c>
      <c r="CT196" s="18">
        <f t="shared" si="164"/>
        <v>-0.79865118419655179</v>
      </c>
      <c r="CU196" s="15">
        <f>'Investment Analysis'!HN196</f>
        <v>35.842741935483872</v>
      </c>
      <c r="CV196" s="48">
        <v>32651.5</v>
      </c>
      <c r="CW196" s="18">
        <f t="shared" si="165"/>
        <v>0.13339812902441989</v>
      </c>
      <c r="CX196" s="15">
        <f>'Investment Analysis'!IB196</f>
        <v>0.76175637393767692</v>
      </c>
      <c r="CY196" s="48">
        <v>23093.7</v>
      </c>
      <c r="CZ196" s="18">
        <f t="shared" si="166"/>
        <v>0.29123287671232878</v>
      </c>
      <c r="DA196" s="15">
        <f>'Investment Analysis'!II196</f>
        <v>0.8852000000000001</v>
      </c>
      <c r="DB196" s="48">
        <v>7197.75</v>
      </c>
      <c r="DC196" s="18">
        <f t="shared" si="167"/>
        <v>0.27681937114727928</v>
      </c>
      <c r="DD196" s="15">
        <f>'Investment Analysis'!IP196</f>
        <v>4.6207771919546961</v>
      </c>
      <c r="DE196" s="48">
        <v>25158</v>
      </c>
      <c r="DF196" s="18">
        <f>'Investment Analysis'!IY196</f>
        <v>0.63202957773885982</v>
      </c>
      <c r="DG196" s="15">
        <f>'Investment Analysis'!IW196</f>
        <v>3.5956164383561648</v>
      </c>
      <c r="DH196" s="48">
        <v>22031.4</v>
      </c>
      <c r="DI196" s="18">
        <f t="shared" si="168"/>
        <v>2.4045308443565339</v>
      </c>
      <c r="DJ196" s="15">
        <f>'Investment Analysis'!JD196</f>
        <v>0.48539644012944988</v>
      </c>
      <c r="DK196" s="48">
        <v>25897.5</v>
      </c>
      <c r="DL196" s="18">
        <f t="shared" si="169"/>
        <v>0.1384016879862851</v>
      </c>
      <c r="DM196" s="15">
        <f>'Investment Analysis'!JK196</f>
        <v>0.27357446703877658</v>
      </c>
      <c r="DN196" s="48">
        <v>1127.5</v>
      </c>
      <c r="DO196" s="18">
        <f t="shared" si="170"/>
        <v>3.7735849056603772E-2</v>
      </c>
      <c r="DP196" s="15">
        <f>'Investment Analysis'!HU196</f>
        <v>2.0969780219780225</v>
      </c>
      <c r="DQ196" s="48">
        <v>33790</v>
      </c>
      <c r="DR196" s="18">
        <f t="shared" si="171"/>
        <v>0.14020583769191833</v>
      </c>
      <c r="DS196" s="15">
        <f>'Investment Analysis'!JR196</f>
        <v>0.14020583769191824</v>
      </c>
      <c r="DT196" s="48">
        <v>21600</v>
      </c>
      <c r="DU196" s="18">
        <f t="shared" si="209"/>
        <v>7.2883241106719368</v>
      </c>
      <c r="DV196" s="15">
        <f>'Investment Analysis'!JY196</f>
        <v>8.6956521739130516E-2</v>
      </c>
      <c r="DW196" s="48">
        <v>16996</v>
      </c>
      <c r="DX196" s="18">
        <f t="shared" si="172"/>
        <v>0.24640657084188911</v>
      </c>
      <c r="DY196" s="15">
        <f>'Investment Analysis'!KF196</f>
        <v>0.24640657084188916</v>
      </c>
      <c r="DZ196" s="48">
        <v>6972</v>
      </c>
      <c r="EA196" s="18">
        <f t="shared" si="205"/>
        <v>-0.65157421289355322</v>
      </c>
      <c r="EB196" s="15">
        <f>'Investment Analysis'!KM196</f>
        <v>5.9009478672985791</v>
      </c>
      <c r="EC196" s="48">
        <v>12675</v>
      </c>
      <c r="ED196" s="18">
        <f>'Investment Analysis'!KV196</f>
        <v>1.1782178217821784</v>
      </c>
      <c r="EE196" s="15">
        <f>'Investment Analysis'!KT196</f>
        <v>-0.16030534351145034</v>
      </c>
      <c r="EF196" s="48">
        <v>24493.5</v>
      </c>
      <c r="EG196" s="18">
        <f t="shared" si="174"/>
        <v>2.8533635676492818E-2</v>
      </c>
      <c r="EH196" s="15">
        <f>'Investment Analysis'!LH196</f>
        <v>0.51855986603404969</v>
      </c>
      <c r="EI196" s="48">
        <v>10956.4</v>
      </c>
      <c r="EJ196" s="18">
        <f>'Investment Analysis'!LQ196</f>
        <v>1.155734560797852</v>
      </c>
      <c r="EK196" s="15">
        <f>'Investment Analysis'!LO196</f>
        <v>0.92685714285714282</v>
      </c>
      <c r="EL196" s="48">
        <v>37275</v>
      </c>
      <c r="EM196" s="18" t="e">
        <f t="shared" si="206"/>
        <v>#DIV/0!</v>
      </c>
      <c r="EN196" s="15">
        <f>'Investment Analysis'!LX196</f>
        <v>1.6864864864864866</v>
      </c>
      <c r="EO196" s="48">
        <v>19365</v>
      </c>
      <c r="EP196" s="68">
        <f t="shared" si="198"/>
        <v>4.6524344569288392</v>
      </c>
      <c r="EQ196" s="15">
        <f>'Investment Analysis'!MC196</f>
        <v>-9.0786516853932561E-2</v>
      </c>
      <c r="ER196" s="48">
        <v>6275</v>
      </c>
      <c r="ES196" s="18">
        <f>'Investment Analysis'!LX196</f>
        <v>1.6864864864864866</v>
      </c>
      <c r="ET196" s="15">
        <f>'Investment Analysis'!LA196</f>
        <v>-0.25066036424301413</v>
      </c>
      <c r="EU196" s="48">
        <v>72559.5</v>
      </c>
      <c r="EV196" s="18">
        <f>'Investment Analysis'!ML196</f>
        <v>4.2581252943947243</v>
      </c>
      <c r="EW196" s="15">
        <f>'Investment Analysis'!MJ196</f>
        <v>14.044474393530997</v>
      </c>
      <c r="EX196" s="48">
        <v>96794.25</v>
      </c>
      <c r="EY196" s="18">
        <f t="shared" si="175"/>
        <v>0.46441620333598094</v>
      </c>
      <c r="EZ196" s="15">
        <f>'Investment Analysis'!MQ196</f>
        <v>0.46441620333598088</v>
      </c>
      <c r="FA196" s="48">
        <v>16184</v>
      </c>
      <c r="FB196" s="18">
        <f t="shared" si="176"/>
        <v>5.2275682704811442E-2</v>
      </c>
      <c r="FC196" s="15">
        <f>'Investment Analysis'!MX196</f>
        <v>-3.0666027791087711E-2</v>
      </c>
      <c r="FD196" s="48">
        <v>21057.4</v>
      </c>
      <c r="FE196" s="18">
        <f t="shared" si="177"/>
        <v>0.32671782658551646</v>
      </c>
      <c r="FF196" s="15">
        <f>'Investment Analysis'!NE196</f>
        <v>1.2205654388425482</v>
      </c>
      <c r="FG196" s="48">
        <v>21780</v>
      </c>
      <c r="FH196" s="18">
        <f t="shared" si="178"/>
        <v>1.0268006700167505</v>
      </c>
      <c r="FI196" s="15">
        <f>'Investment Analysis'!NL196</f>
        <v>-0.90393013100436681</v>
      </c>
      <c r="FJ196" s="48">
        <v>43043</v>
      </c>
      <c r="FK196" s="18">
        <f t="shared" si="179"/>
        <v>1.259902133736559</v>
      </c>
      <c r="FL196" s="15">
        <f>'Investment Analysis'!NS196</f>
        <v>3.6849523809523808</v>
      </c>
      <c r="FM196" s="48">
        <v>3646.5</v>
      </c>
      <c r="FN196" s="18">
        <f t="shared" si="180"/>
        <v>-0.8563142527277241</v>
      </c>
      <c r="FO196" s="15">
        <f>'Investment Analysis'!NZ196</f>
        <v>0.38313609467455623</v>
      </c>
      <c r="FP196" s="48">
        <v>33700</v>
      </c>
      <c r="FQ196" s="18">
        <f t="shared" si="181"/>
        <v>0.80213903743315507</v>
      </c>
      <c r="FR196" s="15">
        <f>'Investment Analysis'!OG196</f>
        <v>-0.9850666902999955</v>
      </c>
      <c r="FS196" s="48">
        <v>93021</v>
      </c>
      <c r="FT196" s="18">
        <f t="shared" si="182"/>
        <v>2.6525016933180199</v>
      </c>
      <c r="FU196" s="15">
        <f>'Investment Analysis'!ON196</f>
        <v>6.3043580683156648</v>
      </c>
      <c r="FV196" s="48">
        <v>12740</v>
      </c>
      <c r="FW196" s="18">
        <f t="shared" si="183"/>
        <v>-0.17272727272727273</v>
      </c>
      <c r="FX196" s="15">
        <f>'Investment Analysis'!OU196</f>
        <v>-0.17272727272727273</v>
      </c>
      <c r="FY196" s="48">
        <v>20916.25</v>
      </c>
      <c r="FZ196" s="18">
        <f t="shared" si="184"/>
        <v>0.13845421145734113</v>
      </c>
      <c r="GA196" s="15">
        <f>'Investment Analysis'!PB196</f>
        <v>4.1486153846153853</v>
      </c>
      <c r="GB196" s="48">
        <v>22905.75</v>
      </c>
      <c r="GC196" s="18">
        <f>'Investment Analysis'!PK196</f>
        <v>0.46038349352077668</v>
      </c>
      <c r="GD196" s="15">
        <f>'Investment Analysis'!PI196</f>
        <v>-0.12288914417001713</v>
      </c>
      <c r="GE196" s="48">
        <v>18420</v>
      </c>
      <c r="GF196" s="18">
        <f>'Investment Analysis'!PY196</f>
        <v>1.9922027290448341</v>
      </c>
      <c r="GG196" s="15">
        <f>'Investment Analysis'!PW196</f>
        <v>0.76032110091743099</v>
      </c>
      <c r="GH196" s="48">
        <v>22623.3</v>
      </c>
      <c r="GI196" s="18">
        <f>'Investment Analysis'!QF196</f>
        <v>0.79680817774069035</v>
      </c>
      <c r="GJ196" s="15">
        <f>'Investment Analysis'!QD196</f>
        <v>2.1132813657784747E-2</v>
      </c>
      <c r="GK196" s="48">
        <v>37920</v>
      </c>
      <c r="GL196" s="18">
        <f>'Investment Analysis'!QM196</f>
        <v>0.38461538461538458</v>
      </c>
      <c r="GM196" s="15">
        <f>'Investment Analysis'!QK196</f>
        <v>-0.28286852589641426</v>
      </c>
      <c r="GN196" s="48">
        <v>15471</v>
      </c>
      <c r="GO196" s="18">
        <f>'Investment Analysis'!QT196</f>
        <v>0.49738675958188161</v>
      </c>
      <c r="GP196" s="15">
        <f>'Investment Analysis'!QR196</f>
        <v>-0.97904629561910328</v>
      </c>
      <c r="GQ196" s="48">
        <v>6151.2</v>
      </c>
      <c r="GR196" s="18">
        <f>'Investment Analysis'!RA196</f>
        <v>0.16959542296689825</v>
      </c>
      <c r="GS196" s="15">
        <f>'Investment Analysis'!QY196</f>
        <v>-0.18923512747875346</v>
      </c>
      <c r="GT196" s="48">
        <v>24480</v>
      </c>
      <c r="GU196" s="18">
        <f>'Investment Analysis'!RH196</f>
        <v>1.3272727272727274</v>
      </c>
      <c r="GV196" s="15">
        <f>'Investment Analysis'!RF196</f>
        <v>0.24432922877511348</v>
      </c>
      <c r="GW196" s="48">
        <v>13964.5</v>
      </c>
      <c r="GX196" s="18">
        <f>'Investment Analysis'!RO196</f>
        <v>0.41973363155754384</v>
      </c>
      <c r="GY196" s="15">
        <f>'Investment Analysis'!RM196</f>
        <v>0.29552834214676688</v>
      </c>
      <c r="GZ196" s="48">
        <v>5304</v>
      </c>
      <c r="HA196" s="18">
        <f>'Investment Analysis'!RV196</f>
        <v>0.27255278310940501</v>
      </c>
      <c r="HB196" s="15">
        <f>'Investment Analysis'!RT196</f>
        <v>0.81147540983606548</v>
      </c>
      <c r="HC196" s="48">
        <v>36484</v>
      </c>
      <c r="HD196" s="18">
        <f>'Investment Analysis'!SC196</f>
        <v>1.4120058177971704</v>
      </c>
      <c r="HE196" s="15">
        <f>'Investment Analysis'!SA196</f>
        <v>0.37096046896137069</v>
      </c>
      <c r="HF196" s="48">
        <v>14895</v>
      </c>
      <c r="HG196" s="18">
        <f>'Investment Analysis'!SJ196</f>
        <v>0.95216251638269989</v>
      </c>
      <c r="HH196" s="15">
        <f>'Investment Analysis'!SH196</f>
        <v>1.3832</v>
      </c>
      <c r="HI196" s="48">
        <v>10800</v>
      </c>
      <c r="HJ196" s="18">
        <f>'Investment Analysis'!SM196</f>
        <v>-0.10299003322259125</v>
      </c>
      <c r="HK196" s="15">
        <f>'Investment Analysis'!SK196</f>
        <v>0</v>
      </c>
      <c r="HL196" s="48">
        <v>18532.5</v>
      </c>
      <c r="HM196" s="18">
        <f>'Investment Analysis'!SP196</f>
        <v>0</v>
      </c>
      <c r="HN196" s="15">
        <f>'Investment Analysis'!SN196</f>
        <v>-0.10418764838551413</v>
      </c>
      <c r="HO196" s="48">
        <v>17102.849999999999</v>
      </c>
      <c r="HP196" s="18">
        <f>'Investment Analysis'!TE196</f>
        <v>3.370512820512821</v>
      </c>
      <c r="HQ196" s="15">
        <f>'Investment Analysis'!TC196</f>
        <v>0.68887787961357472</v>
      </c>
      <c r="HR196" s="48">
        <v>8190</v>
      </c>
      <c r="HS196" s="18">
        <f>'Investment Analysis'!TL196</f>
        <v>0.59292035398230092</v>
      </c>
      <c r="HT196" s="15">
        <f>'Investment Analysis'!TJ196</f>
        <v>0.22727272727272735</v>
      </c>
      <c r="HU196" s="48">
        <v>18170.7</v>
      </c>
      <c r="HV196" s="18">
        <f>'Investment Analysis'!TS196</f>
        <v>2.3015126050420167</v>
      </c>
      <c r="HW196" s="15">
        <f>'Investment Analysis'!TQ196</f>
        <v>0.43164277437269066</v>
      </c>
      <c r="HX196" s="48"/>
      <c r="HY196" s="18">
        <f>'Investment Analysis'!TZ196</f>
        <v>1.5263157894736845</v>
      </c>
      <c r="HZ196" s="15">
        <f>'Investment Analysis'!TX196</f>
        <v>-2.040816326530609E-2</v>
      </c>
      <c r="IA196" s="48"/>
      <c r="IB196" s="18">
        <f>'Investment Analysis'!UG196</f>
        <v>0</v>
      </c>
      <c r="IC196" s="15">
        <f>'Investment Analysis'!UE196</f>
        <v>0</v>
      </c>
      <c r="ID196" s="48"/>
      <c r="IE196" s="18">
        <f>'Investment Analysis'!UN196</f>
        <v>0</v>
      </c>
      <c r="IF196" s="15">
        <f>'Investment Analysis'!UL196</f>
        <v>0</v>
      </c>
      <c r="IG196" s="48"/>
      <c r="IH196" s="18">
        <f>'Investment Analysis'!UU196</f>
        <v>0</v>
      </c>
      <c r="II196" s="15">
        <f>'Investment Analysis'!US196</f>
        <v>0</v>
      </c>
      <c r="IJ196" s="48"/>
      <c r="IK196" s="18">
        <f>'Investment Analysis'!VB196</f>
        <v>0</v>
      </c>
      <c r="IL196" s="15">
        <f>'Investment Analysis'!UZ196</f>
        <v>0</v>
      </c>
      <c r="IM196" s="48"/>
      <c r="IN196" s="18">
        <f>'Investment Analysis'!VI196</f>
        <v>0</v>
      </c>
      <c r="IO196" s="15">
        <f>'Investment Analysis'!VG196</f>
        <v>0</v>
      </c>
      <c r="IP196" s="18"/>
      <c r="IQ196" s="18"/>
      <c r="IR196" s="18"/>
      <c r="IS196" s="108">
        <f t="shared" si="188"/>
        <v>-3079.2299999992829</v>
      </c>
      <c r="IT196" s="48">
        <f t="shared" si="189"/>
        <v>1400820.55</v>
      </c>
      <c r="IU196" s="101">
        <f t="shared" si="185"/>
        <v>0</v>
      </c>
      <c r="IV196" s="101"/>
      <c r="IW196" s="15">
        <f t="shared" si="186"/>
        <v>0.35017634010096094</v>
      </c>
      <c r="IX196" s="113">
        <f t="shared" si="187"/>
        <v>363311.22000000009</v>
      </c>
      <c r="IY196" s="21">
        <f t="shared" si="207"/>
        <v>0.70389741118954641</v>
      </c>
      <c r="IZ196" s="173">
        <f t="shared" si="208"/>
        <v>581667.66</v>
      </c>
    </row>
    <row r="197" spans="1:260" x14ac:dyDescent="0.2">
      <c r="A197" s="3">
        <f>'Investment Analysis'!A197</f>
        <v>45931</v>
      </c>
      <c r="B197" s="4">
        <f>'Investment Analysis'!B197</f>
        <v>45931</v>
      </c>
      <c r="C197" s="27">
        <f>'Investment Analysis'!C197</f>
        <v>46441.1</v>
      </c>
      <c r="D197" s="14">
        <f>'Investment Analysis'!D197</f>
        <v>43.209999999999127</v>
      </c>
      <c r="E197" s="15">
        <f>'Investment Analysis'!E197</f>
        <v>9.3129234971674635E-4</v>
      </c>
      <c r="F197" s="13">
        <f>'Investment Analysis'!G197</f>
        <v>6711.2</v>
      </c>
      <c r="G197" s="14">
        <f>'Investment Analysis'!H197</f>
        <v>22.739999999999782</v>
      </c>
      <c r="H197" s="15">
        <f>'Investment Analysis'!I197</f>
        <v>3.3998857734067007E-3</v>
      </c>
      <c r="I197" s="13">
        <f>'Investment Analysis'!K197</f>
        <v>22755.16</v>
      </c>
      <c r="J197" s="14">
        <f>'Investment Analysis'!L197</f>
        <v>95.150000000001455</v>
      </c>
      <c r="K197" s="15">
        <f>'Investment Analysis'!M197</f>
        <v>4.1990272731566077E-3</v>
      </c>
      <c r="L197" s="41">
        <f>'Investment Analysis'!T197</f>
        <v>278.32107680243706</v>
      </c>
      <c r="M197" s="21">
        <f>'Investment Analysis'!V197</f>
        <v>1.2019608107713003E-3</v>
      </c>
      <c r="N197" s="21">
        <f>'Investment Analysis'!W197</f>
        <v>7.5763663592197231E-2</v>
      </c>
      <c r="P197" s="48">
        <f>'Investment Analysis'!Y197</f>
        <v>19891.55</v>
      </c>
      <c r="Q197" s="18"/>
      <c r="R197" s="83"/>
      <c r="S197" s="48">
        <v>4918.8</v>
      </c>
      <c r="T197" s="18">
        <f>'Investment Analysis'!AH197</f>
        <v>0.13787031738345742</v>
      </c>
      <c r="U197" s="15">
        <f>'Investment Analysis'!AF197</f>
        <v>0.56879286277841834</v>
      </c>
      <c r="V197" s="48">
        <v>7587.75</v>
      </c>
      <c r="W197" s="18">
        <f>'Investment Analysis'!AO197</f>
        <v>0.17403708987161198</v>
      </c>
      <c r="X197" s="15">
        <f>'Investment Analysis'!AM197</f>
        <v>0.32741935483870965</v>
      </c>
      <c r="Y197" s="48">
        <v>11126.83</v>
      </c>
      <c r="Z197" s="18">
        <f t="shared" si="161"/>
        <v>0.11535986367281474</v>
      </c>
      <c r="AA197" s="15">
        <f>'Investment Analysis'!GM197</f>
        <v>0.20000000000000007</v>
      </c>
      <c r="AB197" s="48">
        <v>2865.32</v>
      </c>
      <c r="AC197" s="18">
        <f t="shared" si="212"/>
        <v>4.9576868193766428</v>
      </c>
      <c r="AD197" s="15">
        <f>'Investment Analysis'!AT197</f>
        <v>0.38390272148233928</v>
      </c>
      <c r="AE197" s="48">
        <v>12215.83</v>
      </c>
      <c r="AF197" s="18">
        <f>'Investment Analysis'!BC197</f>
        <v>0.1448161026494931</v>
      </c>
      <c r="AG197" s="15">
        <f>'Investment Analysis'!BA197</f>
        <v>0.74317673378076066</v>
      </c>
      <c r="AH197" s="48"/>
      <c r="AI197" s="18">
        <f t="shared" si="213"/>
        <v>0</v>
      </c>
      <c r="AJ197" s="15">
        <f>'Investment Analysis'!BH197</f>
        <v>0</v>
      </c>
      <c r="AK197" s="48">
        <v>5378.89</v>
      </c>
      <c r="AL197" s="18">
        <f t="shared" si="194"/>
        <v>2.2178034832336886</v>
      </c>
      <c r="AM197" s="15">
        <f>'Investment Analysis'!BO197</f>
        <v>0.29909060289659811</v>
      </c>
      <c r="AN197" s="48">
        <v>6221.77</v>
      </c>
      <c r="AO197" s="18">
        <f t="shared" si="210"/>
        <v>6.8064159482758626</v>
      </c>
      <c r="AP197" s="15">
        <f>'Investment Analysis'!BV197</f>
        <v>0.21926999463231353</v>
      </c>
      <c r="AQ197" s="48">
        <v>5412.81</v>
      </c>
      <c r="AR197" s="18">
        <f t="shared" si="211"/>
        <v>2.8825620000000001</v>
      </c>
      <c r="AS197" s="15">
        <f>'Investment Analysis'!CC197</f>
        <v>0</v>
      </c>
      <c r="AT197" s="48">
        <v>4985.16</v>
      </c>
      <c r="AU197" s="18">
        <f>'Investment Analysis'!CL197</f>
        <v>-0.11059371362048896</v>
      </c>
      <c r="AV197" s="15">
        <f>'Investment Analysis'!CJ197</f>
        <v>1.0916308303010198E-2</v>
      </c>
      <c r="AW197" s="48">
        <v>19217.5</v>
      </c>
      <c r="AX197" s="18">
        <f t="shared" si="195"/>
        <v>0.10260874084082523</v>
      </c>
      <c r="AY197" s="15">
        <f>'Investment Analysis'!CQ197</f>
        <v>0.10497766432673908</v>
      </c>
      <c r="AZ197" s="48">
        <v>16902.98</v>
      </c>
      <c r="BA197" s="18">
        <f>'Investment Analysis'!CZ197</f>
        <v>8.5568669527896934E-2</v>
      </c>
      <c r="BB197" s="15">
        <f>'Investment Analysis'!CX197</f>
        <v>0.25878693623639193</v>
      </c>
      <c r="BC197" s="48">
        <v>9898.7199999999993</v>
      </c>
      <c r="BD197" s="18">
        <f t="shared" si="214"/>
        <v>2.973580320685191</v>
      </c>
      <c r="BE197" s="15">
        <f>'Investment Analysis'!DE197</f>
        <v>-7.2702331961591204E-2</v>
      </c>
      <c r="BF197" s="48">
        <v>4766.04</v>
      </c>
      <c r="BG197" s="18">
        <f>'Investment Analysis'!DN197</f>
        <v>0.2279411764705884</v>
      </c>
      <c r="BH197" s="15">
        <f>'Investment Analysis'!DL197</f>
        <v>0.17259343148357881</v>
      </c>
      <c r="BI197" s="48">
        <v>20204.900000000001</v>
      </c>
      <c r="BJ197" s="18">
        <f>'Investment Analysis'!EB197</f>
        <v>0.27696444577233353</v>
      </c>
      <c r="BK197" s="15">
        <f>'Investment Analysis'!DZ197</f>
        <v>1.2806830309498403</v>
      </c>
      <c r="BL197" s="48">
        <v>19172.7</v>
      </c>
      <c r="BM197" s="18">
        <f>'Investment Analysis'!EI197</f>
        <v>0.1873644251626897</v>
      </c>
      <c r="BN197" s="15">
        <f>'Investment Analysis'!EG197</f>
        <v>1.0822634331906797</v>
      </c>
      <c r="BO197" s="48">
        <v>11446.07</v>
      </c>
      <c r="BP197" s="18">
        <f>'Investment Analysis'!DU197</f>
        <v>0.26785714285714296</v>
      </c>
      <c r="BQ197" s="15">
        <f>'Investment Analysis'!DS197</f>
        <v>0</v>
      </c>
      <c r="BR197" s="48">
        <v>12892.91</v>
      </c>
      <c r="BS197" s="18">
        <f>'Investment Analysis'!EP197</f>
        <v>0.2779874213836479</v>
      </c>
      <c r="BT197" s="15">
        <f>'Investment Analysis'!EN197</f>
        <v>1.2039045553145336</v>
      </c>
      <c r="BU197" s="48">
        <v>14661.1</v>
      </c>
      <c r="BV197" s="18">
        <f t="shared" si="197"/>
        <v>0.5251783550948983</v>
      </c>
      <c r="BW197" s="15">
        <f>'Investment Analysis'!EU197</f>
        <v>0.16470925236321973</v>
      </c>
      <c r="BX197" s="48">
        <v>28744.58</v>
      </c>
      <c r="BY197" s="18">
        <f t="shared" si="203"/>
        <v>-0.31277099999999991</v>
      </c>
      <c r="BZ197" s="15">
        <f>'Investment Analysis'!FB197</f>
        <v>0</v>
      </c>
      <c r="CA197" s="48">
        <v>21934.82</v>
      </c>
      <c r="CB197" s="18">
        <f t="shared" si="199"/>
        <v>-5.4533620689655185E-2</v>
      </c>
      <c r="CC197" s="15">
        <f>'Investment Analysis'!FI197</f>
        <v>4.6208530805687272E-2</v>
      </c>
      <c r="CD197" s="48">
        <v>9453.08</v>
      </c>
      <c r="CE197" s="18">
        <f>'Investment Analysis'!FR197</f>
        <v>6.1378399207310391E-2</v>
      </c>
      <c r="CF197" s="15">
        <f>'Investment Analysis'!FP197</f>
        <v>0.65815273477812175</v>
      </c>
      <c r="CG197" s="48">
        <v>4937.8999999999996</v>
      </c>
      <c r="CH197" s="18">
        <f>'Investment Analysis'!FR197</f>
        <v>6.1378399207310391E-2</v>
      </c>
      <c r="CI197" s="15">
        <f>'Investment Analysis'!FW197</f>
        <v>7.0771327956378555E-2</v>
      </c>
      <c r="CJ197" s="48"/>
      <c r="CK197" s="18">
        <f t="shared" si="204"/>
        <v>0</v>
      </c>
      <c r="CL197" s="15">
        <f>'Investment Analysis'!GD197</f>
        <v>0</v>
      </c>
      <c r="CM197" s="48">
        <v>39341.72</v>
      </c>
      <c r="CN197" s="18">
        <f t="shared" si="162"/>
        <v>0.57682244488977963</v>
      </c>
      <c r="CO197" s="15">
        <f>'Investment Analysis'!GT197</f>
        <v>1.8715596330275287E-2</v>
      </c>
      <c r="CP197" s="48">
        <v>29864.9</v>
      </c>
      <c r="CQ197" s="18">
        <f t="shared" si="163"/>
        <v>0.38801280889372253</v>
      </c>
      <c r="CR197" s="15">
        <f>'Investment Analysis'!HG197</f>
        <v>1.5810909499466321</v>
      </c>
      <c r="CS197" s="48">
        <v>4670</v>
      </c>
      <c r="CT197" s="18">
        <f t="shared" si="164"/>
        <v>-0.79334088575777961</v>
      </c>
      <c r="CU197" s="15">
        <f>'Investment Analysis'!HN197</f>
        <v>36.483870967741929</v>
      </c>
      <c r="CV197" s="48">
        <v>32767</v>
      </c>
      <c r="CW197" s="18">
        <f t="shared" si="165"/>
        <v>0.13740736241039972</v>
      </c>
      <c r="CX197" s="15">
        <f>'Investment Analysis'!IB197</f>
        <v>0.76808309726156754</v>
      </c>
      <c r="CY197" s="48">
        <v>23337.3</v>
      </c>
      <c r="CZ197" s="18">
        <f t="shared" si="166"/>
        <v>0.30485322896281797</v>
      </c>
      <c r="DA197" s="15">
        <f>'Investment Analysis'!II197</f>
        <v>0.90508571428571416</v>
      </c>
      <c r="DB197" s="48">
        <v>7150.25</v>
      </c>
      <c r="DC197" s="18">
        <f t="shared" si="167"/>
        <v>0.268393276863719</v>
      </c>
      <c r="DD197" s="15">
        <f>'Investment Analysis'!IP197</f>
        <v>4.5850419839875016</v>
      </c>
      <c r="DE197" s="48">
        <v>25047</v>
      </c>
      <c r="DF197" s="18">
        <f>'Investment Analysis'!IY197</f>
        <v>0.62463514302393452</v>
      </c>
      <c r="DG197" s="15">
        <f>'Investment Analysis'!IW197</f>
        <v>3.574794520547945</v>
      </c>
      <c r="DH197" s="48">
        <v>21520.2</v>
      </c>
      <c r="DI197" s="18">
        <f t="shared" si="168"/>
        <v>2.3255346767214737</v>
      </c>
      <c r="DJ197" s="15">
        <f>'Investment Analysis'!JD197</f>
        <v>0.45093042071197426</v>
      </c>
      <c r="DK197" s="48">
        <v>25985.5</v>
      </c>
      <c r="DL197" s="18">
        <f t="shared" si="169"/>
        <v>0.14226998988966549</v>
      </c>
      <c r="DM197" s="15">
        <f>'Investment Analysis'!JK197</f>
        <v>0.27790208758513868</v>
      </c>
      <c r="DN197" s="48">
        <v>1119.9000000000001</v>
      </c>
      <c r="DO197" s="18">
        <f t="shared" si="170"/>
        <v>3.0740911182696815E-2</v>
      </c>
      <c r="DP197" s="15">
        <f>'Investment Analysis'!HU197</f>
        <v>2.0766483516483518</v>
      </c>
      <c r="DQ197" s="48">
        <v>34230</v>
      </c>
      <c r="DR197" s="18">
        <f t="shared" si="171"/>
        <v>0.15505314661717565</v>
      </c>
      <c r="DS197" s="15">
        <f>'Investment Analysis'!JR197</f>
        <v>0.15505314661717548</v>
      </c>
      <c r="DT197" s="48">
        <v>21966</v>
      </c>
      <c r="DU197" s="18">
        <f t="shared" si="209"/>
        <v>7.4329881422924897</v>
      </c>
      <c r="DV197" s="15">
        <f>'Investment Analysis'!JY197</f>
        <v>9.4861660079051474E-2</v>
      </c>
      <c r="DW197" s="48">
        <v>17542</v>
      </c>
      <c r="DX197" s="18">
        <f t="shared" si="172"/>
        <v>0.2864476386036961</v>
      </c>
      <c r="DY197" s="15">
        <f>'Investment Analysis'!KF197</f>
        <v>0.28644763860369599</v>
      </c>
      <c r="DZ197" s="48">
        <v>7018</v>
      </c>
      <c r="EA197" s="18">
        <f t="shared" si="205"/>
        <v>-0.64927536231884053</v>
      </c>
      <c r="EB197" s="15">
        <f>'Investment Analysis'!KM197</f>
        <v>5.867772511848341</v>
      </c>
      <c r="EC197" s="48">
        <v>12480</v>
      </c>
      <c r="ED197" s="18">
        <f>'Investment Analysis'!KV197</f>
        <v>1.2019801980198022</v>
      </c>
      <c r="EE197" s="15">
        <f>'Investment Analysis'!KT197</f>
        <v>-0.15114503816793889</v>
      </c>
      <c r="EF197" s="48">
        <v>25272</v>
      </c>
      <c r="EG197" s="18">
        <f t="shared" si="174"/>
        <v>6.1224489795918366E-2</v>
      </c>
      <c r="EH197" s="15">
        <f>'Investment Analysis'!LH197</f>
        <v>0.56740161875523298</v>
      </c>
      <c r="EI197" s="48">
        <v>11062.35</v>
      </c>
      <c r="EJ197" s="18">
        <f>'Investment Analysis'!LQ197</f>
        <v>1.1760644418872268</v>
      </c>
      <c r="EK197" s="15">
        <f>'Investment Analysis'!LO197</f>
        <v>0.94502857142857144</v>
      </c>
      <c r="EL197" s="48">
        <v>38175</v>
      </c>
      <c r="EM197" s="18" t="e">
        <f t="shared" si="206"/>
        <v>#DIV/0!</v>
      </c>
      <c r="EN197" s="15">
        <f>'Investment Analysis'!LX197</f>
        <v>1.7513513513513512</v>
      </c>
      <c r="EO197" s="48">
        <v>19640</v>
      </c>
      <c r="EP197" s="68">
        <f t="shared" si="198"/>
        <v>4.7348314606741573</v>
      </c>
      <c r="EQ197" s="15">
        <f>'Investment Analysis'!MC197</f>
        <v>-7.1910112359550624E-2</v>
      </c>
      <c r="ER197" s="48">
        <v>6105</v>
      </c>
      <c r="ES197" s="18">
        <f>'Investment Analysis'!LX197</f>
        <v>1.7513513513513512</v>
      </c>
      <c r="ET197" s="15">
        <f>'Investment Analysis'!LA197</f>
        <v>-0.19227026275545675</v>
      </c>
      <c r="EU197" s="48">
        <v>75354.5</v>
      </c>
      <c r="EV197" s="18">
        <f>'Investment Analysis'!ML197</f>
        <v>4.4606688648139423</v>
      </c>
      <c r="EW197" s="15">
        <f>'Investment Analysis'!MJ197</f>
        <v>14.623989218328841</v>
      </c>
      <c r="EX197" s="48">
        <v>98269.5</v>
      </c>
      <c r="EY197" s="18">
        <f t="shared" si="175"/>
        <v>0.48673550436854646</v>
      </c>
      <c r="EZ197" s="15">
        <f>'Investment Analysis'!MQ197</f>
        <v>0.48673550436854646</v>
      </c>
      <c r="FA197" s="48">
        <v>16536</v>
      </c>
      <c r="FB197" s="18">
        <f t="shared" si="176"/>
        <v>7.5162548764629383E-2</v>
      </c>
      <c r="FC197" s="15">
        <f>'Investment Analysis'!MX197</f>
        <v>-9.583133684714867E-3</v>
      </c>
      <c r="FD197" s="48">
        <v>21061.599999999999</v>
      </c>
      <c r="FE197" s="18">
        <f t="shared" si="177"/>
        <v>0.32698244685542893</v>
      </c>
      <c r="FF197" s="15">
        <f>'Investment Analysis'!NE197</f>
        <v>1.2210083413301838</v>
      </c>
      <c r="FG197" s="48">
        <v>22068</v>
      </c>
      <c r="FH197" s="18">
        <f t="shared" si="178"/>
        <v>1.0536013400335009</v>
      </c>
      <c r="FI197" s="15">
        <f>'Investment Analysis'!NL197</f>
        <v>-0.90265978562921789</v>
      </c>
      <c r="FJ197" s="48">
        <v>42430.5</v>
      </c>
      <c r="FK197" s="18">
        <f t="shared" si="179"/>
        <v>1.2277438256048385</v>
      </c>
      <c r="FL197" s="15">
        <f>'Investment Analysis'!NS197</f>
        <v>3.6182857142857143</v>
      </c>
      <c r="FM197" s="48">
        <v>3673.5</v>
      </c>
      <c r="FN197" s="18">
        <f t="shared" si="180"/>
        <v>-0.85525035167840247</v>
      </c>
      <c r="FO197" s="15">
        <f>'Investment Analysis'!NZ197</f>
        <v>0.39337733272644526</v>
      </c>
      <c r="FP197" s="48">
        <v>38100</v>
      </c>
      <c r="FQ197" s="18">
        <f t="shared" si="181"/>
        <v>1.0374331550802138</v>
      </c>
      <c r="FR197" s="15">
        <f>'Investment Analysis'!OG197</f>
        <v>-0.98311694066557365</v>
      </c>
      <c r="FS197" s="48">
        <v>99333</v>
      </c>
      <c r="FT197" s="18">
        <f t="shared" si="182"/>
        <v>2.9003445534057777</v>
      </c>
      <c r="FU197" s="15">
        <f>'Investment Analysis'!ON197</f>
        <v>6.8</v>
      </c>
      <c r="FV197" s="48">
        <v>13880</v>
      </c>
      <c r="FW197" s="18">
        <f t="shared" si="183"/>
        <v>-9.8701298701298706E-2</v>
      </c>
      <c r="FX197" s="15">
        <f>'Investment Analysis'!OU197</f>
        <v>-9.8701298701298665E-2</v>
      </c>
      <c r="FY197" s="48">
        <v>20900</v>
      </c>
      <c r="FZ197" s="18">
        <f t="shared" si="184"/>
        <v>0.13756973737923528</v>
      </c>
      <c r="GA197" s="15">
        <f>'Investment Analysis'!PB197</f>
        <v>4.1446153846153839</v>
      </c>
      <c r="GB197" s="48">
        <v>22535.25</v>
      </c>
      <c r="GC197" s="18">
        <f>'Investment Analysis'!PK197</f>
        <v>0.43676182278965253</v>
      </c>
      <c r="GD197" s="15">
        <f>'Investment Analysis'!PI197</f>
        <v>-0.13707639287765641</v>
      </c>
      <c r="GE197" s="48">
        <v>18852</v>
      </c>
      <c r="GF197" s="18">
        <f>'Investment Analysis'!PY197</f>
        <v>2.062378167641326</v>
      </c>
      <c r="GG197" s="15">
        <f>'Investment Analysis'!PW197</f>
        <v>0.80160550458715596</v>
      </c>
      <c r="GH197" s="48">
        <v>22910.3</v>
      </c>
      <c r="GI197" s="18">
        <f>'Investment Analysis'!QF197</f>
        <v>0.81323667466360694</v>
      </c>
      <c r="GJ197" s="15">
        <f>'Investment Analysis'!QD197</f>
        <v>3.046918995820869E-2</v>
      </c>
      <c r="GK197" s="48">
        <v>40140</v>
      </c>
      <c r="GL197" s="18">
        <f>'Investment Analysis'!QM197</f>
        <v>0.43461538461538457</v>
      </c>
      <c r="GM197" s="15">
        <f>'Investment Analysis'!QK197</f>
        <v>-0.2569721115537848</v>
      </c>
      <c r="GN197" s="48">
        <v>16569</v>
      </c>
      <c r="GO197" s="18">
        <f>'Investment Analysis'!QT197</f>
        <v>0.60365853658536583</v>
      </c>
      <c r="GP197" s="15">
        <f>'Investment Analysis'!QR197</f>
        <v>-0.97755917989224506</v>
      </c>
      <c r="GQ197" s="48">
        <v>6130.85</v>
      </c>
      <c r="GR197" s="18">
        <f>'Investment Analysis'!RA197</f>
        <v>0.21046178994687376</v>
      </c>
      <c r="GS197" s="15">
        <f>'Investment Analysis'!QY197</f>
        <v>-0.16090651558073643</v>
      </c>
      <c r="GT197" s="48">
        <v>25104.75</v>
      </c>
      <c r="GU197" s="18">
        <f>'Investment Analysis'!RH197</f>
        <v>1.3866666666666667</v>
      </c>
      <c r="GV197" s="15">
        <f>'Investment Analysis'!RF197</f>
        <v>0.27608554763447835</v>
      </c>
      <c r="GW197" s="48">
        <v>14423.5</v>
      </c>
      <c r="GX197" s="18">
        <f>'Investment Analysis'!RO197</f>
        <v>0.4663989426596179</v>
      </c>
      <c r="GY197" s="15">
        <f>'Investment Analysis'!RM197</f>
        <v>0.33811114203543935</v>
      </c>
      <c r="GZ197" s="48">
        <v>5656</v>
      </c>
      <c r="HA197" s="18">
        <f>'Investment Analysis'!RV197</f>
        <v>0.35700575815738972</v>
      </c>
      <c r="HB197" s="15">
        <f>'Investment Analysis'!RT197</f>
        <v>0.93169398907103829</v>
      </c>
      <c r="HC197" s="48">
        <v>36990</v>
      </c>
      <c r="HD197" s="18">
        <f>'Investment Analysis'!SC197</f>
        <v>1.4454581515271718</v>
      </c>
      <c r="HE197" s="15">
        <f>'Investment Analysis'!SA197</f>
        <v>0.38997444761761602</v>
      </c>
      <c r="HF197" s="48">
        <v>14925</v>
      </c>
      <c r="HG197" s="18">
        <f>'Investment Analysis'!SJ197</f>
        <v>0.95609436435124517</v>
      </c>
      <c r="HH197" s="15">
        <f>'Investment Analysis'!SH197</f>
        <v>1.3880000000000001</v>
      </c>
      <c r="HI197" s="48">
        <v>10480</v>
      </c>
      <c r="HJ197" s="18">
        <f>'Investment Analysis'!SM197</f>
        <v>-2.9629629629629655E-2</v>
      </c>
      <c r="HK197" s="15">
        <f>'Investment Analysis'!SK197</f>
        <v>0</v>
      </c>
      <c r="HL197" s="48">
        <v>19222.5</v>
      </c>
      <c r="HM197" s="18">
        <f>'Investment Analysis'!SP197</f>
        <v>0</v>
      </c>
      <c r="HN197" s="15">
        <f>'Investment Analysis'!SN197</f>
        <v>-3.0831590440400954E-2</v>
      </c>
      <c r="HO197" s="48">
        <v>17245.650000000001</v>
      </c>
      <c r="HP197" s="18">
        <f>'Investment Analysis'!TE197</f>
        <v>3.33525641025641</v>
      </c>
      <c r="HQ197" s="15">
        <f>'Investment Analysis'!TC197</f>
        <v>0.67525390141193953</v>
      </c>
      <c r="HR197" s="48">
        <v>8660.4</v>
      </c>
      <c r="HS197" s="18">
        <f>'Investment Analysis'!TL197</f>
        <v>0.69793510324483765</v>
      </c>
      <c r="HT197" s="15">
        <f>'Investment Analysis'!TJ197</f>
        <v>0.30818181818181817</v>
      </c>
      <c r="HU197" s="48">
        <v>17057</v>
      </c>
      <c r="HV197" s="18">
        <f>'Investment Analysis'!TS197</f>
        <v>2.0991596638655463</v>
      </c>
      <c r="HW197" s="15">
        <f>'Investment Analysis'!TQ197</f>
        <v>0.34389598653188846</v>
      </c>
      <c r="HX197" s="48"/>
      <c r="HY197" s="18">
        <f>'Investment Analysis'!TZ197</f>
        <v>1.6140350877192982</v>
      </c>
      <c r="HZ197" s="15">
        <f>'Investment Analysis'!TX197</f>
        <v>1.3605442176870659E-2</v>
      </c>
      <c r="IA197" s="48"/>
      <c r="IB197" s="18">
        <f>'Investment Analysis'!UG197</f>
        <v>0</v>
      </c>
      <c r="IC197" s="15">
        <f>'Investment Analysis'!UE197</f>
        <v>0</v>
      </c>
      <c r="ID197" s="48"/>
      <c r="IE197" s="18">
        <f>'Investment Analysis'!UN197</f>
        <v>0</v>
      </c>
      <c r="IF197" s="15">
        <f>'Investment Analysis'!UL197</f>
        <v>0</v>
      </c>
      <c r="IG197" s="48"/>
      <c r="IH197" s="18">
        <f>'Investment Analysis'!UU197</f>
        <v>0</v>
      </c>
      <c r="II197" s="15">
        <f>'Investment Analysis'!US197</f>
        <v>0</v>
      </c>
      <c r="IJ197" s="48"/>
      <c r="IK197" s="18">
        <f>'Investment Analysis'!VB197</f>
        <v>0</v>
      </c>
      <c r="IL197" s="15">
        <f>'Investment Analysis'!UZ197</f>
        <v>0</v>
      </c>
      <c r="IM197" s="48"/>
      <c r="IN197" s="18">
        <f>'Investment Analysis'!VI197</f>
        <v>0</v>
      </c>
      <c r="IO197" s="15">
        <f>'Investment Analysis'!VG197</f>
        <v>0</v>
      </c>
      <c r="IP197" s="18"/>
      <c r="IQ197" s="18"/>
      <c r="IR197" s="18"/>
      <c r="IS197" s="108">
        <f t="shared" si="188"/>
        <v>26820.379999999655</v>
      </c>
      <c r="IT197" s="48">
        <f t="shared" si="189"/>
        <v>1427640.9299999997</v>
      </c>
      <c r="IU197" s="101">
        <f t="shared" si="185"/>
        <v>0</v>
      </c>
      <c r="IV197" s="101"/>
      <c r="IW197" s="15">
        <f t="shared" si="186"/>
        <v>0.37602707630590632</v>
      </c>
      <c r="IX197" s="113">
        <f t="shared" si="187"/>
        <v>390131.59999999974</v>
      </c>
      <c r="IY197" s="21">
        <f t="shared" si="207"/>
        <v>0.73635373865516418</v>
      </c>
      <c r="IZ197" s="173">
        <f t="shared" si="208"/>
        <v>608488.03999999969</v>
      </c>
    </row>
    <row r="198" spans="1:260" x14ac:dyDescent="0.2">
      <c r="A198" s="3">
        <f>'Investment Analysis'!A198</f>
        <v>45932</v>
      </c>
      <c r="B198" s="4">
        <f>'Investment Analysis'!B198</f>
        <v>45932</v>
      </c>
      <c r="C198" s="27">
        <f>'Investment Analysis'!C198</f>
        <v>46519.72</v>
      </c>
      <c r="D198" s="14">
        <f>'Investment Analysis'!D198</f>
        <v>78.620000000002619</v>
      </c>
      <c r="E198" s="15">
        <f>'Investment Analysis'!E198</f>
        <v>1.6928970244030098E-3</v>
      </c>
      <c r="F198" s="13">
        <f>'Investment Analysis'!G198</f>
        <v>6715.35</v>
      </c>
      <c r="G198" s="14">
        <f>'Investment Analysis'!H198</f>
        <v>4.1500000000005457</v>
      </c>
      <c r="H198" s="15">
        <f>'Investment Analysis'!I198</f>
        <v>6.1836929312202677E-4</v>
      </c>
      <c r="I198" s="13">
        <f>'Investment Analysis'!K198</f>
        <v>22844.05</v>
      </c>
      <c r="J198" s="14">
        <f>'Investment Analysis'!L198</f>
        <v>88.889999999999418</v>
      </c>
      <c r="K198" s="15">
        <f>'Investment Analysis'!M198</f>
        <v>3.9063667317654292E-3</v>
      </c>
      <c r="L198" s="41">
        <f>'Investment Analysis'!T198</f>
        <v>278.68176310348099</v>
      </c>
      <c r="M198" s="21">
        <f>'Investment Analysis'!V198</f>
        <v>1.295935993018437E-3</v>
      </c>
      <c r="N198" s="21">
        <f>'Investment Analysis'!W198</f>
        <v>7.7157784443827745E-2</v>
      </c>
      <c r="P198" s="48">
        <f>'Investment Analysis'!Y198</f>
        <v>19664.59</v>
      </c>
      <c r="Q198" s="18"/>
      <c r="R198" s="83"/>
      <c r="S198" s="48">
        <v>4884.08</v>
      </c>
      <c r="T198" s="18">
        <f>'Investment Analysis'!AH198</f>
        <v>0.14293260553770304</v>
      </c>
      <c r="U198" s="15">
        <f>'Investment Analysis'!AF198</f>
        <v>0.57577228864477736</v>
      </c>
      <c r="V198" s="48">
        <v>7524.55</v>
      </c>
      <c r="W198" s="18">
        <f>'Investment Analysis'!AO198</f>
        <v>0.1778411792677127</v>
      </c>
      <c r="X198" s="15">
        <f>'Investment Analysis'!AM198</f>
        <v>0.33172043010752678</v>
      </c>
      <c r="Y198" s="48">
        <v>11020.56</v>
      </c>
      <c r="Z198" s="18">
        <f t="shared" si="161"/>
        <v>0.10470729751403363</v>
      </c>
      <c r="AA198" s="15">
        <f>'Investment Analysis'!GM198</f>
        <v>0.20211640211640214</v>
      </c>
      <c r="AB198" s="48">
        <v>2846.7</v>
      </c>
      <c r="AC198" s="18">
        <f t="shared" si="212"/>
        <v>4.9506947052196777</v>
      </c>
      <c r="AD198" s="15">
        <f>'Investment Analysis'!AT198</f>
        <v>0.39085118702953098</v>
      </c>
      <c r="AE198" s="48">
        <v>12083.55</v>
      </c>
      <c r="AF198" s="18">
        <f>'Investment Analysis'!BC198</f>
        <v>0.14555071257162447</v>
      </c>
      <c r="AG198" s="15">
        <f>'Investment Analysis'!BA198</f>
        <v>0.74429530201342287</v>
      </c>
      <c r="AH198" s="48"/>
      <c r="AI198" s="18">
        <f t="shared" si="213"/>
        <v>0</v>
      </c>
      <c r="AJ198" s="15">
        <f>'Investment Analysis'!BH198</f>
        <v>0</v>
      </c>
      <c r="AK198" s="48">
        <v>5369.17</v>
      </c>
      <c r="AL198" s="18">
        <f t="shared" si="194"/>
        <v>2.2152768390953992</v>
      </c>
      <c r="AM198" s="15">
        <f>'Investment Analysis'!BO198</f>
        <v>0.3118895250926238</v>
      </c>
      <c r="AN198" s="48">
        <v>6169.76</v>
      </c>
      <c r="AO198" s="18">
        <f t="shared" si="210"/>
        <v>6.7952068965517247</v>
      </c>
      <c r="AP198" s="15">
        <f>'Investment Analysis'!BV198</f>
        <v>0.22302737520128832</v>
      </c>
      <c r="AQ198" s="48">
        <v>5366.74</v>
      </c>
      <c r="AR198" s="18">
        <f t="shared" si="211"/>
        <v>2.8733479999999996</v>
      </c>
      <c r="AS198" s="15">
        <f>'Investment Analysis'!CC198</f>
        <v>0</v>
      </c>
      <c r="AT198" s="48">
        <v>4940.6000000000004</v>
      </c>
      <c r="AU198" s="18">
        <f>'Investment Analysis'!CL198</f>
        <v>-0.10826542491268915</v>
      </c>
      <c r="AV198" s="15">
        <f>'Investment Analysis'!CJ198</f>
        <v>1.3562686073436988E-2</v>
      </c>
      <c r="AW198" s="48">
        <v>19062.419999999998</v>
      </c>
      <c r="AX198" s="18">
        <f t="shared" si="195"/>
        <v>9.4549706386737944E-2</v>
      </c>
      <c r="AY198" s="15">
        <f>'Investment Analysis'!CQ198</f>
        <v>0.10880663688576898</v>
      </c>
      <c r="AZ198" s="48">
        <v>16700.3</v>
      </c>
      <c r="BA198" s="18">
        <f>'Investment Analysis'!CZ198</f>
        <v>8.5032188841201756E-2</v>
      </c>
      <c r="BB198" s="15">
        <f>'Investment Analysis'!CX198</f>
        <v>0.25816485225505459</v>
      </c>
      <c r="BC198" s="48">
        <v>9780.09</v>
      </c>
      <c r="BD198" s="18">
        <f t="shared" si="214"/>
        <v>2.9617657603824319</v>
      </c>
      <c r="BE198" s="15">
        <f>'Investment Analysis'!DE198</f>
        <v>-7.31595793324189E-2</v>
      </c>
      <c r="BF198" s="48">
        <v>4729.63</v>
      </c>
      <c r="BG198" s="18">
        <f>'Investment Analysis'!DN198</f>
        <v>0.2326850094876661</v>
      </c>
      <c r="BH198" s="15">
        <f>'Investment Analysis'!DL198</f>
        <v>0.17712344280860703</v>
      </c>
      <c r="BI198" s="48">
        <v>20283.939999999999</v>
      </c>
      <c r="BJ198" s="18">
        <f>'Investment Analysis'!EB198</f>
        <v>0.2966835972512698</v>
      </c>
      <c r="BK198" s="15">
        <f>'Investment Analysis'!DZ198</f>
        <v>1.3159018143009606</v>
      </c>
      <c r="BL198" s="48">
        <v>19113.77</v>
      </c>
      <c r="BM198" s="18">
        <f>'Investment Analysis'!EI198</f>
        <v>0.19739696312364408</v>
      </c>
      <c r="BN198" s="15">
        <f>'Investment Analysis'!EG198</f>
        <v>1.099857346647646</v>
      </c>
      <c r="BO198" s="48">
        <v>11423.19</v>
      </c>
      <c r="BP198" s="18">
        <f>'Investment Analysis'!DU198</f>
        <v>0.27993697478991608</v>
      </c>
      <c r="BQ198" s="15">
        <f>'Investment Analysis'!DS198</f>
        <v>0</v>
      </c>
      <c r="BR198" s="48">
        <v>12797.03</v>
      </c>
      <c r="BS198" s="18">
        <f>'Investment Analysis'!EP198</f>
        <v>0.28337825696316271</v>
      </c>
      <c r="BT198" s="15">
        <f>'Investment Analysis'!EN198</f>
        <v>1.2132011155872326</v>
      </c>
      <c r="BU198" s="48">
        <v>14496.45</v>
      </c>
      <c r="BV198" s="18">
        <f t="shared" si="197"/>
        <v>0.51409678287791094</v>
      </c>
      <c r="BW198" s="15">
        <f>'Investment Analysis'!EU198</f>
        <v>0.16499570323689502</v>
      </c>
      <c r="BX198" s="48">
        <v>28273.96</v>
      </c>
      <c r="BY198" s="18">
        <f t="shared" si="203"/>
        <v>-0.33630200000000005</v>
      </c>
      <c r="BZ198" s="15">
        <f>'Investment Analysis'!FB198</f>
        <v>0</v>
      </c>
      <c r="CA198" s="48">
        <v>21437.02</v>
      </c>
      <c r="CB198" s="18">
        <f t="shared" si="199"/>
        <v>-7.5990517241379285E-2</v>
      </c>
      <c r="CC198" s="15">
        <f>'Investment Analysis'!FI198</f>
        <v>3.4360189573459737E-2</v>
      </c>
      <c r="CD198" s="48">
        <v>9386.1200000000008</v>
      </c>
      <c r="CE198" s="18">
        <f>'Investment Analysis'!FR198</f>
        <v>6.6387757348893545E-2</v>
      </c>
      <c r="CF198" s="15">
        <f>'Investment Analysis'!FP198</f>
        <v>0.66597867217062257</v>
      </c>
      <c r="CG198" s="48">
        <v>4882.1000000000004</v>
      </c>
      <c r="CH198" s="18">
        <f>'Investment Analysis'!FR198</f>
        <v>6.6387757348893545E-2</v>
      </c>
      <c r="CI198" s="15">
        <f>'Investment Analysis'!FW198</f>
        <v>7.0998523230716801E-2</v>
      </c>
      <c r="CJ198" s="48"/>
      <c r="CK198" s="18">
        <f t="shared" si="204"/>
        <v>0</v>
      </c>
      <c r="CL198" s="15">
        <f>'Investment Analysis'!GD198</f>
        <v>0</v>
      </c>
      <c r="CM198" s="48">
        <v>38983.949999999997</v>
      </c>
      <c r="CN198" s="18">
        <f t="shared" si="162"/>
        <v>0.56248296593186364</v>
      </c>
      <c r="CO198" s="15">
        <f>'Investment Analysis'!GT198</f>
        <v>2.1651376146788987E-2</v>
      </c>
      <c r="CP198" s="48">
        <v>28340</v>
      </c>
      <c r="CQ198" s="18">
        <f t="shared" si="163"/>
        <v>0.31714095825025684</v>
      </c>
      <c r="CR198" s="15">
        <f>'Investment Analysis'!HG198</f>
        <v>1.4493006010898266</v>
      </c>
      <c r="CS198" s="48">
        <v>4550</v>
      </c>
      <c r="CT198" s="18">
        <f t="shared" si="164"/>
        <v>-0.79865118419655179</v>
      </c>
      <c r="CU198" s="15">
        <f>'Investment Analysis'!HN198</f>
        <v>37.318548387096776</v>
      </c>
      <c r="CV198" s="48">
        <v>33055.75</v>
      </c>
      <c r="CW198" s="18">
        <f t="shared" si="165"/>
        <v>0.14743044587534929</v>
      </c>
      <c r="CX198" s="15">
        <f>'Investment Analysis'!IB198</f>
        <v>0.78413597733711038</v>
      </c>
      <c r="CY198" s="48">
        <v>23672.6</v>
      </c>
      <c r="CZ198" s="18">
        <f t="shared" si="166"/>
        <v>0.32360078277886489</v>
      </c>
      <c r="DA198" s="15">
        <f>'Investment Analysis'!II198</f>
        <v>0.93245714285714287</v>
      </c>
      <c r="DB198" s="48">
        <v>7055.5</v>
      </c>
      <c r="DC198" s="18">
        <f t="shared" si="167"/>
        <v>0.25158543616124884</v>
      </c>
      <c r="DD198" s="15">
        <f>'Investment Analysis'!IP198</f>
        <v>4.5100566295645379</v>
      </c>
      <c r="DE198" s="48">
        <v>25260</v>
      </c>
      <c r="DF198" s="18">
        <f>'Investment Analysis'!IY198</f>
        <v>0.63806187974314077</v>
      </c>
      <c r="DG198" s="15">
        <f>'Investment Analysis'!IW198</f>
        <v>3.6126027397260279</v>
      </c>
      <c r="DH198" s="48">
        <v>21811.5</v>
      </c>
      <c r="DI198" s="18">
        <f t="shared" si="168"/>
        <v>2.3705495116825319</v>
      </c>
      <c r="DJ198" s="15">
        <f>'Investment Analysis'!JD198</f>
        <v>0.47057038834951453</v>
      </c>
      <c r="DK198" s="48">
        <v>25787</v>
      </c>
      <c r="DL198" s="18">
        <f t="shared" si="169"/>
        <v>0.13354433161897225</v>
      </c>
      <c r="DM198" s="15">
        <f>'Investment Analysis'!JK198</f>
        <v>0.26814035260271957</v>
      </c>
      <c r="DN198" s="48">
        <v>1112.9000000000001</v>
      </c>
      <c r="DO198" s="18">
        <f t="shared" si="170"/>
        <v>2.4298205246203488E-2</v>
      </c>
      <c r="DP198" s="15">
        <f>'Investment Analysis'!HU198</f>
        <v>2.0579670329670328</v>
      </c>
      <c r="DQ198" s="48">
        <v>34740</v>
      </c>
      <c r="DR198" s="18">
        <f t="shared" si="171"/>
        <v>0.17226252741690568</v>
      </c>
      <c r="DS198" s="15">
        <f>'Investment Analysis'!JR198</f>
        <v>0.17158764973848481</v>
      </c>
      <c r="DT198" s="48">
        <v>23706</v>
      </c>
      <c r="DU198" s="18">
        <f t="shared" si="209"/>
        <v>8.1207351778656118</v>
      </c>
      <c r="DV198" s="15">
        <f>'Investment Analysis'!JY198</f>
        <v>9.4861660079051474E-2</v>
      </c>
      <c r="DW198" s="48">
        <v>16716</v>
      </c>
      <c r="DX198" s="18">
        <f t="shared" si="172"/>
        <v>0.22587268993839835</v>
      </c>
      <c r="DY198" s="15">
        <f>'Investment Analysis'!KF198</f>
        <v>0.22587268993839829</v>
      </c>
      <c r="DZ198" s="48">
        <v>6882</v>
      </c>
      <c r="EA198" s="18">
        <f t="shared" si="205"/>
        <v>-0.65607196401799095</v>
      </c>
      <c r="EB198" s="15">
        <f>'Investment Analysis'!KM198</f>
        <v>6.0914691943127961</v>
      </c>
      <c r="EC198" s="48">
        <v>13260</v>
      </c>
      <c r="ED198" s="18">
        <f>'Investment Analysis'!KV198</f>
        <v>1.1544554455445546</v>
      </c>
      <c r="EE198" s="15">
        <f>'Investment Analysis'!KT198</f>
        <v>-0.16946564885496179</v>
      </c>
      <c r="EF198" s="48">
        <v>25092</v>
      </c>
      <c r="EG198" s="18">
        <f t="shared" si="174"/>
        <v>5.3665910808767953E-2</v>
      </c>
      <c r="EH198" s="15">
        <f>'Investment Analysis'!LH198</f>
        <v>0.55623778956181968</v>
      </c>
      <c r="EI198" s="48">
        <v>10929.1</v>
      </c>
      <c r="EJ198" s="18">
        <f>'Investment Analysis'!LQ198</f>
        <v>1.1506201253036696</v>
      </c>
      <c r="EK198" s="15">
        <f>'Investment Analysis'!LO198</f>
        <v>0.92228571428571415</v>
      </c>
      <c r="EL198" s="48">
        <v>37425</v>
      </c>
      <c r="EM198" s="18" t="e">
        <f t="shared" si="206"/>
        <v>#DIV/0!</v>
      </c>
      <c r="EN198" s="15">
        <f>'Investment Analysis'!LX198</f>
        <v>1.6951351351351351</v>
      </c>
      <c r="EO198" s="48">
        <v>19595</v>
      </c>
      <c r="EP198" s="68">
        <f t="shared" si="198"/>
        <v>4.7213483146067414</v>
      </c>
      <c r="EQ198" s="15">
        <f>'Investment Analysis'!MC198</f>
        <v>-6.1123595505617953E-2</v>
      </c>
      <c r="ER198" s="48">
        <v>6140</v>
      </c>
      <c r="ES198" s="18">
        <f>'Investment Analysis'!LX198</f>
        <v>1.6951351351351351</v>
      </c>
      <c r="ET198" s="15">
        <f>'Investment Analysis'!LA198</f>
        <v>-0.11552898651466716</v>
      </c>
      <c r="EU198" s="48">
        <v>83720</v>
      </c>
      <c r="EV198" s="18">
        <f>'Investment Analysis'!ML198</f>
        <v>5.070654733867169</v>
      </c>
      <c r="EW198" s="15">
        <f>'Investment Analysis'!MJ198</f>
        <v>16.369272237196764</v>
      </c>
      <c r="EX198" s="48">
        <v>97492.5</v>
      </c>
      <c r="EY198" s="18">
        <f t="shared" si="175"/>
        <v>0.47498014297061159</v>
      </c>
      <c r="EZ198" s="15">
        <f>'Investment Analysis'!MQ198</f>
        <v>0.47529785544082603</v>
      </c>
      <c r="FA198" s="48">
        <v>16808</v>
      </c>
      <c r="FB198" s="18">
        <f t="shared" si="176"/>
        <v>9.2847854356306894E-2</v>
      </c>
      <c r="FC198" s="15">
        <f>'Investment Analysis'!MX198</f>
        <v>6.7081935793004577E-3</v>
      </c>
      <c r="FD198" s="48">
        <v>20961.5</v>
      </c>
      <c r="FE198" s="18">
        <f t="shared" si="177"/>
        <v>0.32067566375584361</v>
      </c>
      <c r="FF198" s="15">
        <f>'Investment Analysis'!NE198</f>
        <v>1.2106739499520192</v>
      </c>
      <c r="FG198" s="48">
        <v>21708</v>
      </c>
      <c r="FH198" s="18">
        <f t="shared" si="178"/>
        <v>1.0201005025125629</v>
      </c>
      <c r="FI198" s="15">
        <f>'Investment Analysis'!NL198</f>
        <v>-0.90408892417626041</v>
      </c>
      <c r="FJ198" s="48">
        <v>42436.1</v>
      </c>
      <c r="FK198" s="18">
        <f t="shared" si="179"/>
        <v>1.2280378444220428</v>
      </c>
      <c r="FL198" s="15">
        <f>'Investment Analysis'!NS198</f>
        <v>3.6189714285714287</v>
      </c>
      <c r="FM198" s="48">
        <v>3685.35</v>
      </c>
      <c r="FN198" s="18">
        <f t="shared" si="180"/>
        <v>-0.854783417328978</v>
      </c>
      <c r="FO198" s="15">
        <f>'Investment Analysis'!NZ198</f>
        <v>0.39787209831588538</v>
      </c>
      <c r="FP198" s="48">
        <v>37900</v>
      </c>
      <c r="FQ198" s="18">
        <f t="shared" si="181"/>
        <v>1.0267379679144386</v>
      </c>
      <c r="FR198" s="15">
        <f>'Investment Analysis'!OG198</f>
        <v>-0.98318340940311078</v>
      </c>
      <c r="FS198" s="48">
        <v>104727</v>
      </c>
      <c r="FT198" s="18">
        <f t="shared" si="182"/>
        <v>3.1121418264275409</v>
      </c>
      <c r="FU198" s="15">
        <f>'Investment Analysis'!ON198</f>
        <v>7.2131919905771484</v>
      </c>
      <c r="FV198" s="48">
        <v>14240</v>
      </c>
      <c r="FW198" s="18">
        <f t="shared" si="183"/>
        <v>-7.5324675324675322E-2</v>
      </c>
      <c r="FX198" s="15">
        <f>'Investment Analysis'!OU198</f>
        <v>-7.5324675324675336E-2</v>
      </c>
      <c r="FY198" s="48">
        <v>20828.75</v>
      </c>
      <c r="FZ198" s="18">
        <f t="shared" si="184"/>
        <v>0.13369165872907879</v>
      </c>
      <c r="GA198" s="15">
        <f>'Investment Analysis'!PB198</f>
        <v>4.1270769230769231</v>
      </c>
      <c r="GB198" s="48">
        <v>22207.5</v>
      </c>
      <c r="GC198" s="18">
        <f>'Investment Analysis'!PK198</f>
        <v>0.41586572945058115</v>
      </c>
      <c r="GD198" s="15">
        <f>'Investment Analysis'!PI198</f>
        <v>-0.14962665134979888</v>
      </c>
      <c r="GE198" s="48">
        <v>20184</v>
      </c>
      <c r="GF198" s="18">
        <f>'Investment Analysis'!PY198</f>
        <v>2.2787524366471739</v>
      </c>
      <c r="GG198" s="15">
        <f>'Investment Analysis'!PW198</f>
        <v>0.92889908256880727</v>
      </c>
      <c r="GH198" s="48">
        <v>22902.6</v>
      </c>
      <c r="GI198" s="18">
        <f>'Investment Analysis'!QF198</f>
        <v>0.85339522269740264</v>
      </c>
      <c r="GJ198" s="15">
        <f>'Investment Analysis'!QD198</f>
        <v>5.3291443137022491E-2</v>
      </c>
      <c r="GK198" s="48">
        <v>39760</v>
      </c>
      <c r="GL198" s="18">
        <f>'Investment Analysis'!QM198</f>
        <v>0.44230769230769224</v>
      </c>
      <c r="GM198" s="15">
        <f>'Investment Analysis'!QK198</f>
        <v>-0.25298804780876488</v>
      </c>
      <c r="GN198" s="48">
        <v>20439</v>
      </c>
      <c r="GO198" s="18">
        <f>'Investment Analysis'!QT198</f>
        <v>0.97822299651567945</v>
      </c>
      <c r="GP198" s="15">
        <f>'Investment Analysis'!QR198</f>
        <v>-0.97231770642872806</v>
      </c>
      <c r="GQ198" s="48">
        <v>6040.65</v>
      </c>
      <c r="GR198" s="18">
        <f>'Investment Analysis'!RA198</f>
        <v>0.19411524315488357</v>
      </c>
      <c r="GS198" s="15">
        <f>'Investment Analysis'!QY198</f>
        <v>-0.17223796033994326</v>
      </c>
      <c r="GT198" s="48">
        <v>25619</v>
      </c>
      <c r="GU198" s="18">
        <f>'Investment Analysis'!RH198</f>
        <v>1.4355555555555557</v>
      </c>
      <c r="GV198" s="15">
        <f>'Investment Analysis'!RF198</f>
        <v>0.30222510261395552</v>
      </c>
      <c r="GW198" s="48">
        <v>14405.5</v>
      </c>
      <c r="GX198" s="18">
        <f>'Investment Analysis'!RO198</f>
        <v>0.46456893045953646</v>
      </c>
      <c r="GY198" s="15">
        <f>'Investment Analysis'!RM198</f>
        <v>0.33644122831431483</v>
      </c>
      <c r="GZ198" s="48">
        <v>5862</v>
      </c>
      <c r="HA198" s="18">
        <f>'Investment Analysis'!RV198</f>
        <v>0.40642994241842606</v>
      </c>
      <c r="HB198" s="15">
        <f>'Investment Analysis'!RT198</f>
        <v>1.0020491803278686</v>
      </c>
      <c r="HC198" s="48">
        <v>37410</v>
      </c>
      <c r="HD198" s="18">
        <f>'Investment Analysis'!SC198</f>
        <v>1.4732249107497029</v>
      </c>
      <c r="HE198" s="15">
        <f>'Investment Analysis'!SA198</f>
        <v>0.40575680144295811</v>
      </c>
      <c r="HF198" s="48">
        <v>17700</v>
      </c>
      <c r="HG198" s="18">
        <f>'Investment Analysis'!SJ198</f>
        <v>1.3197903014416776</v>
      </c>
      <c r="HH198" s="15">
        <f>'Investment Analysis'!SH198</f>
        <v>1.8319999999999999</v>
      </c>
      <c r="HI198" s="48">
        <v>12320</v>
      </c>
      <c r="HJ198" s="18">
        <f>'Investment Analysis'!SM198</f>
        <v>0.17557251908396945</v>
      </c>
      <c r="HK198" s="15">
        <f>'Investment Analysis'!SK198</f>
        <v>0</v>
      </c>
      <c r="HL198" s="48">
        <v>21907.5</v>
      </c>
      <c r="HM198" s="18">
        <f>'Investment Analysis'!SP198</f>
        <v>0</v>
      </c>
      <c r="HN198" s="15">
        <f>'Investment Analysis'!SN198</f>
        <v>0.17427658309095101</v>
      </c>
      <c r="HO198" s="48">
        <v>18094.8</v>
      </c>
      <c r="HP198" s="18">
        <f>'Investment Analysis'!TE198</f>
        <v>3.5487179487179481</v>
      </c>
      <c r="HQ198" s="15">
        <f>'Investment Analysis'!TC198</f>
        <v>0.75774089670547429</v>
      </c>
      <c r="HR198" s="48">
        <v>9148.5</v>
      </c>
      <c r="HS198" s="18">
        <f>'Investment Analysis'!TL198</f>
        <v>0.79941002949852491</v>
      </c>
      <c r="HT198" s="15">
        <f>'Investment Analysis'!TJ198</f>
        <v>0.38636363636363635</v>
      </c>
      <c r="HU198" s="48">
        <v>17832.150000000001</v>
      </c>
      <c r="HV198" s="18">
        <f>'Investment Analysis'!TS198</f>
        <v>2.2400000000000002</v>
      </c>
      <c r="HW198" s="15">
        <f>'Investment Analysis'!TQ198</f>
        <v>0.4049689169393571</v>
      </c>
      <c r="HX198" s="48"/>
      <c r="HY198" s="18">
        <f>'Investment Analysis'!TZ198</f>
        <v>1.5497076023391816</v>
      </c>
      <c r="HZ198" s="15">
        <f>'Investment Analysis'!TX198</f>
        <v>-1.1337868480725584E-2</v>
      </c>
      <c r="IA198" s="48"/>
      <c r="IB198" s="18">
        <f>'Investment Analysis'!UG198</f>
        <v>0</v>
      </c>
      <c r="IC198" s="15">
        <f>'Investment Analysis'!UE198</f>
        <v>0</v>
      </c>
      <c r="ID198" s="48"/>
      <c r="IE198" s="18">
        <f>'Investment Analysis'!UN198</f>
        <v>0</v>
      </c>
      <c r="IF198" s="15">
        <f>'Investment Analysis'!UL198</f>
        <v>0</v>
      </c>
      <c r="IG198" s="48"/>
      <c r="IH198" s="18">
        <f>'Investment Analysis'!UU198</f>
        <v>0</v>
      </c>
      <c r="II198" s="15">
        <f>'Investment Analysis'!US198</f>
        <v>0</v>
      </c>
      <c r="IJ198" s="48"/>
      <c r="IK198" s="18">
        <f>'Investment Analysis'!VB198</f>
        <v>0</v>
      </c>
      <c r="IL198" s="15">
        <f>'Investment Analysis'!UZ198</f>
        <v>0</v>
      </c>
      <c r="IM198" s="48"/>
      <c r="IN198" s="18">
        <f>'Investment Analysis'!VI198</f>
        <v>0</v>
      </c>
      <c r="IO198" s="15">
        <f>'Investment Analysis'!VG198</f>
        <v>0</v>
      </c>
      <c r="IP198" s="18"/>
      <c r="IQ198" s="18"/>
      <c r="IR198" s="18"/>
      <c r="IS198" s="108">
        <f t="shared" si="188"/>
        <v>25050.090000000084</v>
      </c>
      <c r="IT198" s="48">
        <f t="shared" si="189"/>
        <v>1452691.0199999998</v>
      </c>
      <c r="IU198" s="101">
        <f t="shared" si="185"/>
        <v>0</v>
      </c>
      <c r="IV198" s="101"/>
      <c r="IW198" s="15">
        <f t="shared" si="186"/>
        <v>0.40017152424065416</v>
      </c>
      <c r="IX198" s="113">
        <f t="shared" si="187"/>
        <v>415181.68999999983</v>
      </c>
      <c r="IY198" s="21">
        <f t="shared" si="207"/>
        <v>0.76666777313503409</v>
      </c>
      <c r="IZ198" s="173">
        <f t="shared" si="208"/>
        <v>633538.12999999977</v>
      </c>
    </row>
    <row r="199" spans="1:260" x14ac:dyDescent="0.2">
      <c r="A199" s="3">
        <f>'Investment Analysis'!A199</f>
        <v>45933</v>
      </c>
      <c r="B199" s="4">
        <f>'Investment Analysis'!B199</f>
        <v>45933</v>
      </c>
      <c r="C199" s="27">
        <f>'Investment Analysis'!C199</f>
        <v>46758.28</v>
      </c>
      <c r="D199" s="14">
        <f>'Investment Analysis'!D199</f>
        <v>238.55999999999767</v>
      </c>
      <c r="E199" s="15">
        <f>'Investment Analysis'!E199</f>
        <v>5.1281478048448631E-3</v>
      </c>
      <c r="F199" s="13">
        <f>'Investment Analysis'!G199</f>
        <v>6715.79</v>
      </c>
      <c r="G199" s="14">
        <f>'Investment Analysis'!H199</f>
        <v>0.43999999999959982</v>
      </c>
      <c r="H199" s="15">
        <f>'Investment Analysis'!I199</f>
        <v>6.5521529034167953E-5</v>
      </c>
      <c r="I199" s="13">
        <f>'Investment Analysis'!K199</f>
        <v>22780.51</v>
      </c>
      <c r="J199" s="14">
        <f>'Investment Analysis'!L199</f>
        <v>-63.540000000000873</v>
      </c>
      <c r="K199" s="15">
        <f>'Investment Analysis'!M199</f>
        <v>-2.7814682597875977E-3</v>
      </c>
      <c r="L199" s="41">
        <f>'Investment Analysis'!T199</f>
        <v>278.93478035848369</v>
      </c>
      <c r="M199" s="21">
        <f>'Investment Analysis'!V199</f>
        <v>9.0790747189564767E-4</v>
      </c>
      <c r="N199" s="21">
        <f>'Investment Analysis'!W199</f>
        <v>7.8135744044734848E-2</v>
      </c>
      <c r="P199" s="48">
        <f>'Investment Analysis'!Y199</f>
        <v>13864.59</v>
      </c>
      <c r="Q199" s="18"/>
      <c r="R199" s="83"/>
      <c r="S199" s="48">
        <v>4860.95</v>
      </c>
      <c r="T199" s="18">
        <f>'Investment Analysis'!AH199</f>
        <v>0.13751815820750996</v>
      </c>
      <c r="U199" s="15">
        <f>'Investment Analysis'!AF199</f>
        <v>0.56830733750075868</v>
      </c>
      <c r="V199" s="48">
        <v>7500.25</v>
      </c>
      <c r="W199" s="18">
        <f>'Investment Analysis'!AO199</f>
        <v>0.17403708987161198</v>
      </c>
      <c r="X199" s="15">
        <f>'Investment Analysis'!AM199</f>
        <v>0.32741935483870965</v>
      </c>
      <c r="Y199" s="48">
        <v>11127.27</v>
      </c>
      <c r="Z199" s="18">
        <f t="shared" si="161"/>
        <v>0.11540396952686452</v>
      </c>
      <c r="AA199" s="15">
        <f>'Investment Analysis'!GM199</f>
        <v>0.21375661375661392</v>
      </c>
      <c r="AB199" s="48">
        <v>2840.78</v>
      </c>
      <c r="AC199" s="18">
        <f t="shared" si="212"/>
        <v>4.9484716485167111</v>
      </c>
      <c r="AD199" s="15">
        <f>'Investment Analysis'!AT199</f>
        <v>0.38795599305153444</v>
      </c>
      <c r="AE199" s="48">
        <v>12051.01</v>
      </c>
      <c r="AF199" s="18">
        <f>'Investment Analysis'!BC199</f>
        <v>0.14246535089867282</v>
      </c>
      <c r="AG199" s="15">
        <f>'Investment Analysis'!BA199</f>
        <v>0.73959731543624174</v>
      </c>
      <c r="AH199" s="48"/>
      <c r="AI199" s="18">
        <f t="shared" si="213"/>
        <v>0</v>
      </c>
      <c r="AJ199" s="15">
        <f>'Investment Analysis'!BH199</f>
        <v>0</v>
      </c>
      <c r="AK199" s="48">
        <v>5347.81</v>
      </c>
      <c r="AL199" s="18">
        <f t="shared" si="194"/>
        <v>2.2097244606186641</v>
      </c>
      <c r="AM199" s="15">
        <f>'Investment Analysis'!BO199</f>
        <v>0.30666891209161334</v>
      </c>
      <c r="AN199" s="48">
        <v>6162.99</v>
      </c>
      <c r="AO199" s="18">
        <f t="shared" si="210"/>
        <v>6.7937478448275854</v>
      </c>
      <c r="AP199" s="15">
        <f>'Investment Analysis'!BV199</f>
        <v>0.22168545356951169</v>
      </c>
      <c r="AQ199" s="48">
        <v>5430.35</v>
      </c>
      <c r="AR199" s="18">
        <f t="shared" si="211"/>
        <v>2.8860699999999997</v>
      </c>
      <c r="AS199" s="15">
        <f>'Investment Analysis'!CC199</f>
        <v>0</v>
      </c>
      <c r="AT199" s="48">
        <v>4969.63</v>
      </c>
      <c r="AU199" s="18">
        <f>'Investment Analysis'!CL199</f>
        <v>-0.10302677532013968</v>
      </c>
      <c r="AV199" s="15">
        <f>'Investment Analysis'!CJ199</f>
        <v>1.9517036056897117E-2</v>
      </c>
      <c r="AW199" s="48">
        <v>19111.79</v>
      </c>
      <c r="AX199" s="18">
        <f t="shared" si="195"/>
        <v>9.711531465987637E-2</v>
      </c>
      <c r="AY199" s="15">
        <f>'Investment Analysis'!CQ199</f>
        <v>0.11167836630504159</v>
      </c>
      <c r="AZ199" s="48">
        <v>16729.2</v>
      </c>
      <c r="BA199" s="18">
        <f>'Investment Analysis'!CZ199</f>
        <v>8.6909871244635242E-2</v>
      </c>
      <c r="BB199" s="15">
        <f>'Investment Analysis'!CX199</f>
        <v>0.26034214618973578</v>
      </c>
      <c r="BC199" s="48">
        <v>9847.64</v>
      </c>
      <c r="BD199" s="18">
        <f t="shared" si="214"/>
        <v>2.9684931779703216</v>
      </c>
      <c r="BE199" s="15">
        <f>'Investment Analysis'!DE199</f>
        <v>-6.6758116140832227E-2</v>
      </c>
      <c r="BF199" s="48">
        <v>4766.03</v>
      </c>
      <c r="BG199" s="18">
        <f>'Investment Analysis'!DN199</f>
        <v>0.24217267552182167</v>
      </c>
      <c r="BH199" s="15">
        <f>'Investment Analysis'!DL199</f>
        <v>0.18618346545866363</v>
      </c>
      <c r="BI199" s="48">
        <v>20279.27</v>
      </c>
      <c r="BJ199" s="18">
        <f>'Investment Analysis'!EB199</f>
        <v>0.29638482222886176</v>
      </c>
      <c r="BK199" s="15">
        <f>'Investment Analysis'!DZ199</f>
        <v>1.3153681963713983</v>
      </c>
      <c r="BL199" s="48">
        <v>19122.419999999998</v>
      </c>
      <c r="BM199" s="18">
        <f>'Investment Analysis'!EI199</f>
        <v>0.19793926247288493</v>
      </c>
      <c r="BN199" s="15">
        <f>'Investment Analysis'!EG199</f>
        <v>1.1008083689966712</v>
      </c>
      <c r="BO199" s="48">
        <v>11481.78</v>
      </c>
      <c r="BP199" s="18">
        <f>'Investment Analysis'!DU199</f>
        <v>0.28650210084033623</v>
      </c>
      <c r="BQ199" s="15">
        <f>'Investment Analysis'!DS199</f>
        <v>0</v>
      </c>
      <c r="BR199" s="48">
        <v>12694</v>
      </c>
      <c r="BS199" s="18">
        <f>'Investment Analysis'!EP199</f>
        <v>0.27304582210242589</v>
      </c>
      <c r="BT199" s="15">
        <f>'Investment Analysis'!EN199</f>
        <v>1.1953827083978925</v>
      </c>
      <c r="BU199" s="48">
        <v>14482.19</v>
      </c>
      <c r="BV199" s="18">
        <f t="shared" si="197"/>
        <v>0.51313703055592963</v>
      </c>
      <c r="BW199" s="15">
        <f>'Investment Analysis'!EU199</f>
        <v>0.16384989974219441</v>
      </c>
      <c r="BX199" s="48">
        <v>28369.47</v>
      </c>
      <c r="BY199" s="18">
        <f t="shared" si="203"/>
        <v>-0.33152649999999995</v>
      </c>
      <c r="BZ199" s="15">
        <f>'Investment Analysis'!FB199</f>
        <v>0</v>
      </c>
      <c r="CA199" s="48">
        <v>21570.32</v>
      </c>
      <c r="CB199" s="18">
        <f t="shared" si="199"/>
        <v>-7.0244827586206912E-2</v>
      </c>
      <c r="CC199" s="15">
        <f>'Investment Analysis'!FI199</f>
        <v>4.0792146242383275E-2</v>
      </c>
      <c r="CD199" s="48">
        <v>9468</v>
      </c>
      <c r="CE199" s="18">
        <f>'Investment Analysis'!FR199</f>
        <v>7.5690851040405155E-2</v>
      </c>
      <c r="CF199" s="15">
        <f>'Investment Analysis'!FP199</f>
        <v>0.68051255589955273</v>
      </c>
      <c r="CG199" s="48">
        <v>4929.74</v>
      </c>
      <c r="CH199" s="18">
        <f>'Investment Analysis'!FR199</f>
        <v>7.5690851040405155E-2</v>
      </c>
      <c r="CI199" s="15">
        <f>'Investment Analysis'!FW199</f>
        <v>8.1449505850278339E-2</v>
      </c>
      <c r="CJ199" s="48"/>
      <c r="CK199" s="18">
        <f t="shared" si="204"/>
        <v>0</v>
      </c>
      <c r="CL199" s="15">
        <f>'Investment Analysis'!GD199</f>
        <v>0</v>
      </c>
      <c r="CM199" s="48">
        <v>39097.54</v>
      </c>
      <c r="CN199" s="18">
        <f t="shared" si="162"/>
        <v>0.5670356713426854</v>
      </c>
      <c r="CO199" s="15">
        <f>'Investment Analysis'!GT199</f>
        <v>3.3761467889908317E-2</v>
      </c>
      <c r="CP199" s="48">
        <v>27938.95</v>
      </c>
      <c r="CQ199" s="18">
        <f t="shared" si="163"/>
        <v>0.29850160111171536</v>
      </c>
      <c r="CR199" s="15">
        <f>'Investment Analysis'!HG199</f>
        <v>1.4146396269872479</v>
      </c>
      <c r="CS199" s="48">
        <v>4490</v>
      </c>
      <c r="CT199" s="18">
        <f t="shared" si="164"/>
        <v>-0.80130633341593793</v>
      </c>
      <c r="CU199" s="15">
        <f>'Investment Analysis'!HN199</f>
        <v>37.786290322580641</v>
      </c>
      <c r="CV199" s="48">
        <v>32833.5</v>
      </c>
      <c r="CW199" s="18">
        <f t="shared" si="165"/>
        <v>0.13971570890535778</v>
      </c>
      <c r="CX199" s="15">
        <f>'Investment Analysis'!IB199</f>
        <v>0.77167138810198299</v>
      </c>
      <c r="CY199" s="48">
        <v>23685.9</v>
      </c>
      <c r="CZ199" s="18">
        <f t="shared" si="166"/>
        <v>0.32434442270058716</v>
      </c>
      <c r="DA199" s="15">
        <f>'Investment Analysis'!II199</f>
        <v>0.93354285714285712</v>
      </c>
      <c r="DB199" s="48">
        <v>7106</v>
      </c>
      <c r="DC199" s="18">
        <f t="shared" si="167"/>
        <v>0.2605437048206129</v>
      </c>
      <c r="DD199" s="15">
        <f>'Investment Analysis'!IP199</f>
        <v>4.5504784221831676</v>
      </c>
      <c r="DE199" s="48">
        <v>25251</v>
      </c>
      <c r="DF199" s="18">
        <f>'Investment Analysis'!IY199</f>
        <v>0.63786728935590586</v>
      </c>
      <c r="DG199" s="15">
        <f>'Investment Analysis'!IW199</f>
        <v>3.6120547945205481</v>
      </c>
      <c r="DH199" s="48">
        <v>21316.799999999999</v>
      </c>
      <c r="DI199" s="18">
        <f t="shared" si="168"/>
        <v>2.2941031029793546</v>
      </c>
      <c r="DJ199" s="15">
        <f>'Investment Analysis'!JD199</f>
        <v>0.43721682847896437</v>
      </c>
      <c r="DK199" s="48">
        <v>25867.5</v>
      </c>
      <c r="DL199" s="18">
        <f t="shared" si="169"/>
        <v>0.13708294870104179</v>
      </c>
      <c r="DM199" s="15">
        <f>'Investment Analysis'!JK199</f>
        <v>0.27209914185251671</v>
      </c>
      <c r="DN199" s="48">
        <v>1132.5999999999999</v>
      </c>
      <c r="DO199" s="18">
        <f t="shared" si="170"/>
        <v>4.2429820524620257E-2</v>
      </c>
      <c r="DP199" s="15">
        <f>'Investment Analysis'!HU199</f>
        <v>2.111538461538462</v>
      </c>
      <c r="DQ199" s="48">
        <v>35030</v>
      </c>
      <c r="DR199" s="18">
        <f t="shared" si="171"/>
        <v>0.1820482537540071</v>
      </c>
      <c r="DS199" s="15">
        <f>'Investment Analysis'!JR199</f>
        <v>0.18204825375400707</v>
      </c>
      <c r="DT199" s="48">
        <v>24072</v>
      </c>
      <c r="DU199" s="18">
        <f t="shared" si="209"/>
        <v>8.2653992094861657</v>
      </c>
      <c r="DV199" s="15">
        <f>'Investment Analysis'!JY199</f>
        <v>0.10671936758893281</v>
      </c>
      <c r="DW199" s="48">
        <v>17178</v>
      </c>
      <c r="DX199" s="18">
        <f t="shared" si="172"/>
        <v>0.2597535934291581</v>
      </c>
      <c r="DY199" s="15">
        <f>'Investment Analysis'!KF199</f>
        <v>0.25975359342915805</v>
      </c>
      <c r="DZ199" s="48">
        <v>6802</v>
      </c>
      <c r="EA199" s="18">
        <f t="shared" si="205"/>
        <v>-0.66006996501749127</v>
      </c>
      <c r="EB199" s="15">
        <f>'Investment Analysis'!KM199</f>
        <v>5.8184834123222746</v>
      </c>
      <c r="EC199" s="48">
        <v>13065</v>
      </c>
      <c r="ED199" s="18">
        <f>'Investment Analysis'!KV199</f>
        <v>1.1128712871287127</v>
      </c>
      <c r="EE199" s="15">
        <f>'Investment Analysis'!KT199</f>
        <v>-0.18549618320610695</v>
      </c>
      <c r="EF199" s="48">
        <v>25213.5</v>
      </c>
      <c r="EG199" s="18">
        <f t="shared" si="174"/>
        <v>5.8767951625094482E-2</v>
      </c>
      <c r="EH199" s="15">
        <f>'Investment Analysis'!LH199</f>
        <v>0.56377337426737384</v>
      </c>
      <c r="EI199" s="48">
        <v>11012.3</v>
      </c>
      <c r="EJ199" s="18">
        <f>'Investment Analysis'!LQ199</f>
        <v>1.1662191535609256</v>
      </c>
      <c r="EK199" s="15">
        <f>'Investment Analysis'!LO199</f>
        <v>0.9362285714285713</v>
      </c>
      <c r="EL199" s="48">
        <v>37545</v>
      </c>
      <c r="EM199" s="18" t="e">
        <f t="shared" si="206"/>
        <v>#DIV/0!</v>
      </c>
      <c r="EN199" s="15">
        <f>'Investment Analysis'!LX199</f>
        <v>1.7059459459459461</v>
      </c>
      <c r="EO199" s="48">
        <v>19535</v>
      </c>
      <c r="EP199" s="68">
        <f t="shared" si="198"/>
        <v>4.7033707865168539</v>
      </c>
      <c r="EQ199" s="15">
        <f>'Investment Analysis'!MC199</f>
        <v>-3.6404494382022416E-2</v>
      </c>
      <c r="ER199" s="48">
        <v>6220</v>
      </c>
      <c r="ES199" s="18">
        <f>'Investment Analysis'!LX199</f>
        <v>1.7059459459459461</v>
      </c>
      <c r="ET199" s="15">
        <f>'Investment Analysis'!LA199</f>
        <v>-0.12275823717503134</v>
      </c>
      <c r="EU199" s="48">
        <v>82784</v>
      </c>
      <c r="EV199" s="18">
        <f>'Investment Analysis'!ML199</f>
        <v>4.9990579368817709</v>
      </c>
      <c r="EW199" s="15">
        <f>'Investment Analysis'!MJ199</f>
        <v>16.164420485175203</v>
      </c>
      <c r="EX199" s="48">
        <v>97986</v>
      </c>
      <c r="EY199" s="18">
        <f t="shared" si="175"/>
        <v>0.48244638602065132</v>
      </c>
      <c r="EZ199" s="15">
        <f>'Investment Analysis'!MQ199</f>
        <v>0.48244638602065115</v>
      </c>
      <c r="FA199" s="48">
        <v>17472</v>
      </c>
      <c r="FB199" s="18">
        <f t="shared" si="176"/>
        <v>0.13602080624187257</v>
      </c>
      <c r="FC199" s="15">
        <f>'Investment Analysis'!MX199</f>
        <v>4.6478198370867217E-2</v>
      </c>
      <c r="FD199" s="48">
        <v>20790</v>
      </c>
      <c r="FE199" s="18">
        <f t="shared" si="177"/>
        <v>0.30987033606774272</v>
      </c>
      <c r="FF199" s="15">
        <f>'Investment Analysis'!NE199</f>
        <v>1.1923673137964126</v>
      </c>
      <c r="FG199" s="48">
        <v>21420</v>
      </c>
      <c r="FH199" s="18">
        <f t="shared" si="178"/>
        <v>0.99329983249581244</v>
      </c>
      <c r="FI199" s="15">
        <f>'Investment Analysis'!NL199</f>
        <v>-0.90551806272330282</v>
      </c>
      <c r="FJ199" s="48">
        <v>41649.300000000003</v>
      </c>
      <c r="FK199" s="18">
        <f t="shared" si="179"/>
        <v>1.1867282006048387</v>
      </c>
      <c r="FL199" s="15">
        <f>'Investment Analysis'!NS199</f>
        <v>3.5332571428571429</v>
      </c>
      <c r="FM199" s="48">
        <v>3680.25</v>
      </c>
      <c r="FN199" s="18">
        <f t="shared" si="180"/>
        <v>-0.85498437641607195</v>
      </c>
      <c r="FO199" s="15">
        <f>'Investment Analysis'!NZ199</f>
        <v>0.39593764223941741</v>
      </c>
      <c r="FP199" s="48">
        <v>41000</v>
      </c>
      <c r="FQ199" s="18">
        <f t="shared" si="181"/>
        <v>1.1925133689839573</v>
      </c>
      <c r="FR199" s="15">
        <f>'Investment Analysis'!OG199</f>
        <v>-0.98183187840652286</v>
      </c>
      <c r="FS199" s="48">
        <v>103047</v>
      </c>
      <c r="FT199" s="18">
        <f t="shared" si="182"/>
        <v>3.0461760461760461</v>
      </c>
      <c r="FU199" s="15">
        <f>'Investment Analysis'!ON199</f>
        <v>7.0916372202591287</v>
      </c>
      <c r="FV199" s="48">
        <v>14820</v>
      </c>
      <c r="FW199" s="18">
        <f t="shared" si="183"/>
        <v>-3.7662337662337661E-2</v>
      </c>
      <c r="FX199" s="15">
        <f>'Investment Analysis'!OU199</f>
        <v>-3.7662337662337668E-2</v>
      </c>
      <c r="FY199" s="48">
        <v>20822.5</v>
      </c>
      <c r="FZ199" s="18">
        <f t="shared" si="184"/>
        <v>0.13335147639134576</v>
      </c>
      <c r="GA199" s="15">
        <f>'Investment Analysis'!PB199</f>
        <v>4.1255384615384623</v>
      </c>
      <c r="GB199" s="48">
        <v>22304.25</v>
      </c>
      <c r="GC199" s="18">
        <f>'Investment Analysis'!PK199</f>
        <v>0.42203414144312146</v>
      </c>
      <c r="GD199" s="15">
        <f>'Investment Analysis'!PI199</f>
        <v>-0.14592188397472719</v>
      </c>
      <c r="GE199" s="48">
        <v>19824</v>
      </c>
      <c r="GF199" s="18">
        <f>'Investment Analysis'!PY199</f>
        <v>2.2202729044834308</v>
      </c>
      <c r="GG199" s="15">
        <f>'Investment Analysis'!PW199</f>
        <v>0.89449541284403655</v>
      </c>
      <c r="GH199" s="48">
        <v>22748.6</v>
      </c>
      <c r="GI199" s="18">
        <f>'Investment Analysis'!QF199</f>
        <v>0.7648899551475955</v>
      </c>
      <c r="GJ199" s="15">
        <f>'Investment Analysis'!QD199</f>
        <v>2.9935682741041255E-3</v>
      </c>
      <c r="GK199" s="48">
        <v>39220</v>
      </c>
      <c r="GL199" s="18">
        <f>'Investment Analysis'!QM199</f>
        <v>0.44384615384615378</v>
      </c>
      <c r="GM199" s="15">
        <f>'Investment Analysis'!QK199</f>
        <v>-0.25219123505976088</v>
      </c>
      <c r="GN199" s="48">
        <v>23364</v>
      </c>
      <c r="GO199" s="18">
        <f>'Investment Analysis'!QT199</f>
        <v>1.2613240418118468</v>
      </c>
      <c r="GP199" s="15">
        <f>'Investment Analysis'!QR199</f>
        <v>-0.96835612764816303</v>
      </c>
      <c r="GQ199" s="48">
        <v>6031.3</v>
      </c>
      <c r="GR199" s="18">
        <f>'Investment Analysis'!RA199</f>
        <v>0.18880261544748661</v>
      </c>
      <c r="GS199" s="15">
        <f>'Investment Analysis'!QY199</f>
        <v>-0.17592067988668555</v>
      </c>
      <c r="GT199" s="48">
        <v>25151.5</v>
      </c>
      <c r="GU199" s="18">
        <f>'Investment Analysis'!RH199</f>
        <v>1.3911111111111112</v>
      </c>
      <c r="GV199" s="15">
        <f>'Investment Analysis'!RF199</f>
        <v>0.2784618708144308</v>
      </c>
      <c r="GW199" s="48">
        <v>14609.5</v>
      </c>
      <c r="GX199" s="18">
        <f>'Investment Analysis'!RO199</f>
        <v>0.48530906872712487</v>
      </c>
      <c r="GY199" s="15">
        <f>'Investment Analysis'!RM199</f>
        <v>0.35536691715372476</v>
      </c>
      <c r="GZ199" s="48">
        <v>6400</v>
      </c>
      <c r="HA199" s="18">
        <f>'Investment Analysis'!RV199</f>
        <v>0.53550863723608444</v>
      </c>
      <c r="HB199" s="15">
        <f>'Investment Analysis'!RT199</f>
        <v>1.1857923497267759</v>
      </c>
      <c r="HC199" s="48">
        <v>34614</v>
      </c>
      <c r="HD199" s="18">
        <f>'Investment Analysis'!SC199</f>
        <v>1.2883776279254264</v>
      </c>
      <c r="HE199" s="15">
        <f>'Investment Analysis'!SA199</f>
        <v>0.30069141740568156</v>
      </c>
      <c r="HF199" s="48">
        <v>20030</v>
      </c>
      <c r="HG199" s="18">
        <f>'Investment Analysis'!SJ199</f>
        <v>1.6251638269986897</v>
      </c>
      <c r="HH199" s="15">
        <f>'Investment Analysis'!SH199</f>
        <v>2.2048000000000001</v>
      </c>
      <c r="HI199" s="48">
        <v>14800</v>
      </c>
      <c r="HJ199" s="18">
        <f>'Investment Analysis'!SM199</f>
        <v>0.20129870129870134</v>
      </c>
      <c r="HK199" s="15">
        <f>'Investment Analysis'!SK199</f>
        <v>0</v>
      </c>
      <c r="HL199" s="48">
        <v>24525</v>
      </c>
      <c r="HM199" s="18">
        <f>'Investment Analysis'!SP199</f>
        <v>0</v>
      </c>
      <c r="HN199" s="15">
        <f>'Investment Analysis'!SN199</f>
        <v>0.20039079382680569</v>
      </c>
      <c r="HO199" s="48">
        <v>18232.5</v>
      </c>
      <c r="HP199" s="18">
        <f>'Investment Analysis'!TE199</f>
        <v>3.5833333333333335</v>
      </c>
      <c r="HQ199" s="15">
        <f>'Investment Analysis'!TC199</f>
        <v>0.77111716621253412</v>
      </c>
      <c r="HR199" s="54">
        <v>14250</v>
      </c>
      <c r="HS199" s="18">
        <f>'Investment Analysis'!TL199</f>
        <v>0.68731563421828878</v>
      </c>
      <c r="HT199" s="15">
        <f>'Investment Analysis'!TJ199</f>
        <v>0.29999999999999988</v>
      </c>
      <c r="HU199" s="48">
        <v>17071.8</v>
      </c>
      <c r="HV199" s="18">
        <f>'Investment Analysis'!TS199</f>
        <v>2.1018487394957983</v>
      </c>
      <c r="HW199" s="15">
        <f>'Investment Analysis'!TQ199</f>
        <v>0.34506205680219809</v>
      </c>
      <c r="HX199" s="48"/>
      <c r="HY199" s="18">
        <f>'Investment Analysis'!TZ199</f>
        <v>1.5847953216374269</v>
      </c>
      <c r="HZ199" s="15">
        <f>'Investment Analysis'!TX199</f>
        <v>2.2675736961450762E-3</v>
      </c>
      <c r="IA199" s="48"/>
      <c r="IB199" s="18">
        <f>'Investment Analysis'!UG199</f>
        <v>0</v>
      </c>
      <c r="IC199" s="15">
        <f>'Investment Analysis'!UE199</f>
        <v>0</v>
      </c>
      <c r="ID199" s="48"/>
      <c r="IE199" s="18">
        <f>'Investment Analysis'!UN199</f>
        <v>0</v>
      </c>
      <c r="IF199" s="15">
        <f>'Investment Analysis'!UL199</f>
        <v>0</v>
      </c>
      <c r="IG199" s="48"/>
      <c r="IH199" s="18">
        <f>'Investment Analysis'!UU199</f>
        <v>0</v>
      </c>
      <c r="II199" s="15">
        <f>'Investment Analysis'!US199</f>
        <v>0</v>
      </c>
      <c r="IJ199" s="48"/>
      <c r="IK199" s="18">
        <f>'Investment Analysis'!VB199</f>
        <v>0</v>
      </c>
      <c r="IL199" s="15">
        <f>'Investment Analysis'!UZ199</f>
        <v>0</v>
      </c>
      <c r="IM199" s="48"/>
      <c r="IN199" s="18">
        <f>'Investment Analysis'!VI199</f>
        <v>0</v>
      </c>
      <c r="IO199" s="15">
        <f>'Investment Analysis'!VG199</f>
        <v>0</v>
      </c>
      <c r="IP199" s="18"/>
      <c r="IQ199" s="18"/>
      <c r="IR199" s="18"/>
      <c r="IS199" s="108">
        <f t="shared" si="188"/>
        <v>7356.5500000002794</v>
      </c>
      <c r="IT199" s="48">
        <f t="shared" si="189"/>
        <v>1460047.57</v>
      </c>
      <c r="IU199" s="101">
        <f t="shared" si="185"/>
        <v>3600</v>
      </c>
      <c r="IV199" s="101">
        <v>3600</v>
      </c>
      <c r="IW199" s="15">
        <f t="shared" si="186"/>
        <v>0.40726211107903976</v>
      </c>
      <c r="IX199" s="113">
        <f t="shared" si="187"/>
        <v>422538.24000000011</v>
      </c>
      <c r="IY199" s="21">
        <f t="shared" si="207"/>
        <v>0.77557020463739168</v>
      </c>
      <c r="IZ199" s="173">
        <f t="shared" si="208"/>
        <v>640894.68000000005</v>
      </c>
    </row>
    <row r="200" spans="1:260" x14ac:dyDescent="0.2">
      <c r="A200" s="3">
        <f>'Investment Analysis'!A200</f>
        <v>45936</v>
      </c>
      <c r="B200" s="4">
        <f>'Investment Analysis'!B200</f>
        <v>45936</v>
      </c>
      <c r="C200" s="27">
        <f>'Investment Analysis'!C200</f>
        <v>46694.97</v>
      </c>
      <c r="D200" s="14">
        <f>'Investment Analysis'!D200</f>
        <v>-63.309999999997672</v>
      </c>
      <c r="E200" s="15">
        <f>'Investment Analysis'!E200</f>
        <v>-1.3539847915705555E-3</v>
      </c>
      <c r="F200" s="13">
        <f>'Investment Analysis'!G200</f>
        <v>6740.28</v>
      </c>
      <c r="G200" s="14">
        <f>'Investment Analysis'!H200</f>
        <v>24.489999999999782</v>
      </c>
      <c r="H200" s="15">
        <f>'Investment Analysis'!I200</f>
        <v>3.6466298082578194E-3</v>
      </c>
      <c r="I200" s="13">
        <f>'Investment Analysis'!K200</f>
        <v>22941.67</v>
      </c>
      <c r="J200" s="14">
        <f>'Investment Analysis'!L200</f>
        <v>161.15999999999985</v>
      </c>
      <c r="K200" s="15">
        <f>'Investment Analysis'!M200</f>
        <v>7.0744684820489038E-3</v>
      </c>
      <c r="L200" s="41">
        <f>'Investment Analysis'!T200</f>
        <v>279.26766112598807</v>
      </c>
      <c r="M200" s="21">
        <f>'Investment Analysis'!V200</f>
        <v>1.1934000022391013E-3</v>
      </c>
      <c r="N200" s="21">
        <f>'Investment Analysis'!W200</f>
        <v>7.9422391244091894E-2</v>
      </c>
      <c r="P200" s="48">
        <f>'Investment Analysis'!Y200</f>
        <v>30107.59</v>
      </c>
      <c r="Q200" s="18"/>
      <c r="R200" s="83"/>
      <c r="S200" s="48">
        <v>4873.17</v>
      </c>
      <c r="T200" s="18">
        <f>'Investment Analysis'!AH200</f>
        <v>0.14037945151208353</v>
      </c>
      <c r="U200" s="15">
        <f>'Investment Analysis'!AF200</f>
        <v>0.57225223038174422</v>
      </c>
      <c r="V200" s="48">
        <v>7530.63</v>
      </c>
      <c r="W200" s="18">
        <f>'Investment Analysis'!AO200</f>
        <v>0.17879220161673789</v>
      </c>
      <c r="X200" s="15">
        <f>'Investment Analysis'!AM200</f>
        <v>0.33279569892473104</v>
      </c>
      <c r="Y200" s="48">
        <v>11107.87</v>
      </c>
      <c r="Z200" s="18">
        <f t="shared" si="161"/>
        <v>0.11345930232558148</v>
      </c>
      <c r="AA200" s="15">
        <f>'Investment Analysis'!GM200</f>
        <v>0.21164021164021166</v>
      </c>
      <c r="AB200" s="48">
        <v>2859.74</v>
      </c>
      <c r="AC200" s="18">
        <f t="shared" si="212"/>
        <v>4.9555914382275628</v>
      </c>
      <c r="AD200" s="15">
        <f>'Investment Analysis'!AT200</f>
        <v>0.39722061378112333</v>
      </c>
      <c r="AE200" s="48">
        <v>12130.32</v>
      </c>
      <c r="AF200" s="18">
        <f>'Investment Analysis'!BC200</f>
        <v>0.14667711445222581</v>
      </c>
      <c r="AG200" s="15">
        <f>'Investment Analysis'!BA200</f>
        <v>0.74601043997017147</v>
      </c>
      <c r="AH200" s="48"/>
      <c r="AI200" s="18">
        <f t="shared" si="213"/>
        <v>0</v>
      </c>
      <c r="AJ200" s="15">
        <f>'Investment Analysis'!BH200</f>
        <v>0</v>
      </c>
      <c r="AK200" s="48">
        <v>5367.11</v>
      </c>
      <c r="AL200" s="18">
        <f t="shared" si="194"/>
        <v>2.2147413569014818</v>
      </c>
      <c r="AM200" s="15">
        <f>'Investment Analysis'!BO200</f>
        <v>0.31138430447962279</v>
      </c>
      <c r="AN200" s="48">
        <v>6194.13</v>
      </c>
      <c r="AO200" s="18">
        <f t="shared" si="210"/>
        <v>6.8004590517241388</v>
      </c>
      <c r="AP200" s="15">
        <f>'Investment Analysis'!BV200</f>
        <v>0.22785829307568445</v>
      </c>
      <c r="AQ200" s="48">
        <v>5426.5</v>
      </c>
      <c r="AR200" s="18">
        <f t="shared" si="211"/>
        <v>2.8853</v>
      </c>
      <c r="AS200" s="15">
        <f>'Investment Analysis'!CC200</f>
        <v>0</v>
      </c>
      <c r="AT200" s="48">
        <v>4977.6899999999996</v>
      </c>
      <c r="AU200" s="18">
        <f>'Investment Analysis'!CL200</f>
        <v>-0.10157159487776479</v>
      </c>
      <c r="AV200" s="15">
        <f>'Investment Analysis'!CJ200</f>
        <v>2.1171022163413846E-2</v>
      </c>
      <c r="AW200" s="48">
        <v>19237.96</v>
      </c>
      <c r="AX200" s="18">
        <f t="shared" si="195"/>
        <v>0.10367198461778304</v>
      </c>
      <c r="AY200" s="15">
        <f>'Investment Analysis'!CQ200</f>
        <v>0.11901723037651565</v>
      </c>
      <c r="AZ200" s="48">
        <v>16762.23</v>
      </c>
      <c r="BA200" s="18">
        <f>'Investment Analysis'!CZ200</f>
        <v>8.9055793991416318E-2</v>
      </c>
      <c r="BB200" s="15">
        <f>'Investment Analysis'!CX200</f>
        <v>0.26283048211508564</v>
      </c>
      <c r="BC200" s="48">
        <v>9891.06</v>
      </c>
      <c r="BD200" s="18">
        <f t="shared" si="214"/>
        <v>2.9728174484613086</v>
      </c>
      <c r="BE200" s="15">
        <f>'Investment Analysis'!DE200</f>
        <v>-6.2642889803383672E-2</v>
      </c>
      <c r="BF200" s="48">
        <v>4796.0600000000004</v>
      </c>
      <c r="BG200" s="18">
        <f>'Investment Analysis'!DN200</f>
        <v>0.25000000000000017</v>
      </c>
      <c r="BH200" s="15">
        <f>'Investment Analysis'!DL200</f>
        <v>0.19365798414496047</v>
      </c>
      <c r="BI200" s="48">
        <v>20522.3</v>
      </c>
      <c r="BJ200" s="18">
        <f>'Investment Analysis'!EB200</f>
        <v>0.31192112339408418</v>
      </c>
      <c r="BK200" s="15">
        <f>'Investment Analysis'!DZ200</f>
        <v>1.3431163287086447</v>
      </c>
      <c r="BL200" s="48">
        <v>19252.27</v>
      </c>
      <c r="BM200" s="18">
        <f>'Investment Analysis'!EI200</f>
        <v>0.20607375271149658</v>
      </c>
      <c r="BN200" s="15">
        <f>'Investment Analysis'!EG200</f>
        <v>1.1150737042320491</v>
      </c>
      <c r="BO200" s="48">
        <v>11547.4</v>
      </c>
      <c r="BP200" s="18">
        <f>'Investment Analysis'!DU200</f>
        <v>0.29411764705882359</v>
      </c>
      <c r="BQ200" s="15">
        <f>'Investment Analysis'!DS200</f>
        <v>0</v>
      </c>
      <c r="BR200" s="48">
        <v>12804.2</v>
      </c>
      <c r="BS200" s="18">
        <f>'Investment Analysis'!EP200</f>
        <v>0.28409703504043121</v>
      </c>
      <c r="BT200" s="15">
        <f>'Investment Analysis'!EN200</f>
        <v>1.2144406569569255</v>
      </c>
      <c r="BU200" s="48">
        <v>14368.13</v>
      </c>
      <c r="BV200" s="18">
        <f t="shared" si="197"/>
        <v>0.50546035805626577</v>
      </c>
      <c r="BW200" s="15">
        <f>'Investment Analysis'!EU200</f>
        <v>0.15468347178458913</v>
      </c>
      <c r="BX200" s="48">
        <v>28915.95</v>
      </c>
      <c r="BY200" s="18">
        <f t="shared" si="203"/>
        <v>-0.30420249999999999</v>
      </c>
      <c r="BZ200" s="15">
        <f>'Investment Analysis'!FB200</f>
        <v>0</v>
      </c>
      <c r="CA200" s="48">
        <v>21714.14</v>
      </c>
      <c r="CB200" s="18">
        <f t="shared" si="199"/>
        <v>-6.4045689655172433E-2</v>
      </c>
      <c r="CC200" s="15">
        <f>'Investment Analysis'!FI200</f>
        <v>4.773188896411646E-2</v>
      </c>
      <c r="CD200" s="48">
        <v>9417.61</v>
      </c>
      <c r="CE200" s="18">
        <f>'Investment Analysis'!FR200</f>
        <v>6.9965870307167277E-2</v>
      </c>
      <c r="CF200" s="15">
        <f>'Investment Analysis'!FP200</f>
        <v>0.67156862745098045</v>
      </c>
      <c r="CG200" s="48">
        <v>4918.8599999999997</v>
      </c>
      <c r="CH200" s="18">
        <f>'Investment Analysis'!FR200</f>
        <v>6.9965870307167277E-2</v>
      </c>
      <c r="CI200" s="15">
        <f>'Investment Analysis'!FW200</f>
        <v>7.9063955469726152E-2</v>
      </c>
      <c r="CJ200" s="48"/>
      <c r="CK200" s="18">
        <f t="shared" si="204"/>
        <v>0</v>
      </c>
      <c r="CL200" s="15">
        <f>'Investment Analysis'!GD200</f>
        <v>0</v>
      </c>
      <c r="CM200" s="48">
        <v>39525.379999999997</v>
      </c>
      <c r="CN200" s="18">
        <f t="shared" si="162"/>
        <v>0.58418356713426844</v>
      </c>
      <c r="CO200" s="15">
        <f>'Investment Analysis'!GT200</f>
        <v>3.3027522935779763E-2</v>
      </c>
      <c r="CP200" s="48">
        <v>29461.25</v>
      </c>
      <c r="CQ200" s="18">
        <f t="shared" si="163"/>
        <v>0.36925261313515806</v>
      </c>
      <c r="CR200" s="15">
        <f>'Investment Analysis'!HG200</f>
        <v>1.5462052693668897</v>
      </c>
      <c r="CS200" s="48">
        <v>4600</v>
      </c>
      <c r="CT200" s="18">
        <f t="shared" si="164"/>
        <v>-0.79643855984706335</v>
      </c>
      <c r="CU200" s="15">
        <f>'Investment Analysis'!HN200</f>
        <v>39.423387096774192</v>
      </c>
      <c r="CV200" s="48">
        <v>32469.5</v>
      </c>
      <c r="CW200" s="18">
        <f t="shared" si="165"/>
        <v>0.12708054914348196</v>
      </c>
      <c r="CX200" s="15">
        <f>'Investment Analysis'!IB200</f>
        <v>0.75174693106704416</v>
      </c>
      <c r="CY200" s="48">
        <v>23484.3</v>
      </c>
      <c r="CZ200" s="18">
        <f t="shared" si="166"/>
        <v>0.31307240704500977</v>
      </c>
      <c r="DA200" s="15">
        <f>'Investment Analysis'!II200</f>
        <v>0.91708571428571439</v>
      </c>
      <c r="DB200" s="48">
        <v>7212.25</v>
      </c>
      <c r="DC200" s="18">
        <f t="shared" si="167"/>
        <v>0.27939154729699767</v>
      </c>
      <c r="DD200" s="15">
        <f>'Investment Analysis'!IP200</f>
        <v>4.6336652997461432</v>
      </c>
      <c r="DE200" s="48">
        <v>25593</v>
      </c>
      <c r="DF200" s="18">
        <f>'Investment Analysis'!IY200</f>
        <v>0.66024518388791575</v>
      </c>
      <c r="DG200" s="15">
        <f>'Investment Analysis'!IW200</f>
        <v>3.6750684931506847</v>
      </c>
      <c r="DH200" s="48">
        <v>21469.8</v>
      </c>
      <c r="DI200" s="18">
        <f t="shared" si="168"/>
        <v>2.3177463221659043</v>
      </c>
      <c r="DJ200" s="15">
        <f>'Investment Analysis'!JD200</f>
        <v>0.44753236245954692</v>
      </c>
      <c r="DK200" s="48">
        <v>26428.5</v>
      </c>
      <c r="DL200" s="18">
        <f t="shared" si="169"/>
        <v>0.16174337333509164</v>
      </c>
      <c r="DM200" s="15">
        <f>'Investment Analysis'!JK200</f>
        <v>0.29968772283557515</v>
      </c>
      <c r="DN200" s="48">
        <v>1142</v>
      </c>
      <c r="DO200" s="18">
        <f t="shared" si="170"/>
        <v>5.1081454210768526E-2</v>
      </c>
      <c r="DP200" s="15">
        <f>'Investment Analysis'!HU200</f>
        <v>2.1379120879120879</v>
      </c>
      <c r="DQ200" s="48">
        <v>40360</v>
      </c>
      <c r="DR200" s="18">
        <f t="shared" si="171"/>
        <v>0.36190315505314663</v>
      </c>
      <c r="DS200" s="15">
        <f>'Investment Analysis'!JR200</f>
        <v>0.36460266576682959</v>
      </c>
      <c r="DT200" s="48">
        <v>25164</v>
      </c>
      <c r="DU200" s="18">
        <f t="shared" si="209"/>
        <v>8.6970197628458497</v>
      </c>
      <c r="DV200" s="15">
        <f>'Investment Analysis'!JY200</f>
        <v>0.11067193675889339</v>
      </c>
      <c r="DW200" s="48">
        <v>17584</v>
      </c>
      <c r="DX200" s="18">
        <f t="shared" si="172"/>
        <v>0.28952772073921973</v>
      </c>
      <c r="DY200" s="15">
        <f>'Investment Analysis'!KF200</f>
        <v>0.28952772073921973</v>
      </c>
      <c r="DZ200" s="48">
        <v>6948</v>
      </c>
      <c r="EA200" s="18">
        <f t="shared" si="205"/>
        <v>-0.65277361319340332</v>
      </c>
      <c r="EB200" s="15">
        <f>'Investment Analysis'!KM200</f>
        <v>5.9867298578199044</v>
      </c>
      <c r="EC200" s="48">
        <v>17290</v>
      </c>
      <c r="ED200" s="18">
        <f>'Investment Analysis'!KV200</f>
        <v>1.1742574257425744</v>
      </c>
      <c r="EE200" s="15">
        <f>'Investment Analysis'!KT200</f>
        <v>-0.16183206106870227</v>
      </c>
      <c r="EF200" s="48">
        <v>25735.5</v>
      </c>
      <c r="EG200" s="18">
        <f t="shared" si="174"/>
        <v>8.0687830687830683E-2</v>
      </c>
      <c r="EH200" s="15">
        <f>'Investment Analysis'!LH200</f>
        <v>0.59614847892827239</v>
      </c>
      <c r="EI200" s="48">
        <v>11076.65</v>
      </c>
      <c r="EJ200" s="18">
        <f>'Investment Analysis'!LQ200</f>
        <v>1.1791331031837364</v>
      </c>
      <c r="EK200" s="15">
        <f>'Investment Analysis'!LO200</f>
        <v>0.9477714285714286</v>
      </c>
      <c r="EL200" s="48">
        <v>38025</v>
      </c>
      <c r="EM200" s="18" t="e">
        <f t="shared" si="206"/>
        <v>#DIV/0!</v>
      </c>
      <c r="EN200" s="15">
        <f>'Investment Analysis'!LX200</f>
        <v>1.7394594594594595</v>
      </c>
      <c r="EO200" s="48">
        <v>20015</v>
      </c>
      <c r="EP200" s="68">
        <f t="shared" si="198"/>
        <v>4.8471910112359549</v>
      </c>
      <c r="EQ200" s="15">
        <f>'Investment Analysis'!MC200</f>
        <v>-2.7415730337078625E-2</v>
      </c>
      <c r="ER200" s="48">
        <v>6095</v>
      </c>
      <c r="ES200" s="18">
        <f>'Investment Analysis'!LX200</f>
        <v>1.7394594594594595</v>
      </c>
      <c r="ET200" s="15">
        <f>'Investment Analysis'!LA200</f>
        <v>-5.6860836924788029E-2</v>
      </c>
      <c r="EU200" s="48">
        <v>90064</v>
      </c>
      <c r="EV200" s="18">
        <f>'Investment Analysis'!ML200</f>
        <v>5.5261422515308531</v>
      </c>
      <c r="EW200" s="15">
        <f>'Investment Analysis'!MJ200</f>
        <v>17.672506738544477</v>
      </c>
      <c r="EX200" s="48">
        <v>100474.5</v>
      </c>
      <c r="EY200" s="18">
        <f t="shared" si="175"/>
        <v>0.52009531374106432</v>
      </c>
      <c r="EZ200" s="15">
        <f>'Investment Analysis'!MQ200</f>
        <v>0.52041302621127861</v>
      </c>
      <c r="FA200" s="48">
        <v>18864</v>
      </c>
      <c r="FB200" s="18">
        <f t="shared" si="176"/>
        <v>0.22652795838751624</v>
      </c>
      <c r="FC200" s="15">
        <f>'Investment Analysis'!MX200</f>
        <v>0.12985146142788678</v>
      </c>
      <c r="FD200" s="48">
        <v>20875.400000000001</v>
      </c>
      <c r="FE200" s="18">
        <f t="shared" si="177"/>
        <v>0.31525094822263383</v>
      </c>
      <c r="FF200" s="15">
        <f>'Investment Analysis'!NE200</f>
        <v>1.2025540710120322</v>
      </c>
      <c r="FG200" s="48">
        <v>22446</v>
      </c>
      <c r="FH200" s="18">
        <f t="shared" si="178"/>
        <v>1.0887772194304857</v>
      </c>
      <c r="FI200" s="15">
        <f>'Investment Analysis'!NL200</f>
        <v>-0.90091306073838817</v>
      </c>
      <c r="FJ200" s="48">
        <v>42225.4</v>
      </c>
      <c r="FK200" s="18">
        <f t="shared" si="179"/>
        <v>1.216975386424731</v>
      </c>
      <c r="FL200" s="15">
        <f>'Investment Analysis'!NS200</f>
        <v>3.5959619047619049</v>
      </c>
      <c r="FM200" s="48">
        <v>3756.45</v>
      </c>
      <c r="FN200" s="18">
        <f t="shared" si="180"/>
        <v>-0.85198181123243077</v>
      </c>
      <c r="FO200" s="15">
        <f>'Investment Analysis'!NZ200</f>
        <v>0.42484069185252626</v>
      </c>
      <c r="FP200" s="48">
        <v>41800</v>
      </c>
      <c r="FQ200" s="18">
        <f t="shared" si="181"/>
        <v>1.2352941176470589</v>
      </c>
      <c r="FR200" s="15">
        <f>'Investment Analysis'!OG200</f>
        <v>-0.98147737847299155</v>
      </c>
      <c r="FS200" s="48">
        <v>106884</v>
      </c>
      <c r="FT200" s="18">
        <f t="shared" si="182"/>
        <v>3.1968371764290131</v>
      </c>
      <c r="FU200" s="15">
        <f>'Investment Analysis'!ON200</f>
        <v>7.3929328621908121</v>
      </c>
      <c r="FV200" s="48">
        <v>15440</v>
      </c>
      <c r="FW200" s="18">
        <f t="shared" si="183"/>
        <v>2.5974025974025974E-3</v>
      </c>
      <c r="FX200" s="15">
        <f>'Investment Analysis'!OU200</f>
        <v>2.5974025974025419E-3</v>
      </c>
      <c r="FY200" s="48">
        <v>21100</v>
      </c>
      <c r="FZ200" s="18">
        <f t="shared" si="184"/>
        <v>0.14845557218669206</v>
      </c>
      <c r="GA200" s="15">
        <f>'Investment Analysis'!PB200</f>
        <v>4.1938461538461542</v>
      </c>
      <c r="GB200" s="48">
        <v>22725.75</v>
      </c>
      <c r="GC200" s="18">
        <f>'Investment Analysis'!PK200</f>
        <v>0.44890737818581744</v>
      </c>
      <c r="GD200" s="15">
        <f>'Investment Analysis'!PI200</f>
        <v>-0.1297817346352671</v>
      </c>
      <c r="GE200" s="48">
        <v>20292</v>
      </c>
      <c r="GF200" s="18">
        <f>'Investment Analysis'!PY200</f>
        <v>2.2962962962962967</v>
      </c>
      <c r="GG200" s="15">
        <f>'Investment Analysis'!PW200</f>
        <v>0.93922018348623837</v>
      </c>
      <c r="GH200" s="48">
        <v>23030</v>
      </c>
      <c r="GI200" s="18">
        <f>'Investment Analysis'!QF200</f>
        <v>0.75565870449567107</v>
      </c>
      <c r="GJ200" s="15">
        <f>'Investment Analysis'!QD200</f>
        <v>-2.2525860280387415E-3</v>
      </c>
      <c r="GK200" s="48">
        <v>43860</v>
      </c>
      <c r="GL200" s="18">
        <f>'Investment Analysis'!QM200</f>
        <v>0.45692307692307682</v>
      </c>
      <c r="GM200" s="15">
        <f>'Investment Analysis'!QK200</f>
        <v>-0.24541832669322705</v>
      </c>
      <c r="GN200" s="48">
        <v>23688</v>
      </c>
      <c r="GO200" s="18">
        <f>'Investment Analysis'!QT200</f>
        <v>1.2926829268292683</v>
      </c>
      <c r="GP200" s="15">
        <f>'Investment Analysis'!QR200</f>
        <v>-0.9679173066140081</v>
      </c>
      <c r="GQ200" s="48">
        <v>6039.55</v>
      </c>
      <c r="GR200" s="18">
        <f>'Investment Analysis'!RA200</f>
        <v>0.1892112791172865</v>
      </c>
      <c r="GS200" s="15">
        <f>'Investment Analysis'!QY200</f>
        <v>-0.17563739376770529</v>
      </c>
      <c r="GT200" s="48">
        <v>25449</v>
      </c>
      <c r="GU200" s="18">
        <f>'Investment Analysis'!RH200</f>
        <v>1.4193939393939394</v>
      </c>
      <c r="GV200" s="15">
        <f>'Investment Analysis'!RF200</f>
        <v>0.29358392741412842</v>
      </c>
      <c r="GW200" s="48">
        <v>15120</v>
      </c>
      <c r="GX200" s="18">
        <f>'Investment Analysis'!RO200</f>
        <v>0.5372102480683203</v>
      </c>
      <c r="GY200" s="15">
        <f>'Investment Analysis'!RM200</f>
        <v>0.40272752574450299</v>
      </c>
      <c r="GZ200" s="48">
        <v>6256</v>
      </c>
      <c r="HA200" s="18">
        <f>'Investment Analysis'!RV200</f>
        <v>0.50095969289827258</v>
      </c>
      <c r="HB200" s="15">
        <f>'Investment Analysis'!RT200</f>
        <v>1.1366120218579234</v>
      </c>
      <c r="HC200" s="48">
        <v>35906</v>
      </c>
      <c r="HD200" s="18">
        <f>'Investment Analysis'!SC200</f>
        <v>1.3737934682004498</v>
      </c>
      <c r="HE200" s="15">
        <f>'Investment Analysis'!SA200</f>
        <v>0.34924094393506688</v>
      </c>
      <c r="HF200" s="48">
        <v>20855</v>
      </c>
      <c r="HG200" s="18">
        <f>'Investment Analysis'!SJ200</f>
        <v>1.7332896461336831</v>
      </c>
      <c r="HH200" s="15">
        <f>'Investment Analysis'!SH200</f>
        <v>2.3368000000000002</v>
      </c>
      <c r="HI200" s="48">
        <v>15280</v>
      </c>
      <c r="HJ200" s="18">
        <f>'Investment Analysis'!SM200</f>
        <v>3.2432432432432337E-2</v>
      </c>
      <c r="HK200" s="15">
        <f>'Investment Analysis'!SK200</f>
        <v>0</v>
      </c>
      <c r="HL200" s="48">
        <v>26265</v>
      </c>
      <c r="HM200" s="18">
        <f>'Investment Analysis'!SP200</f>
        <v>0</v>
      </c>
      <c r="HN200" s="15">
        <f>'Investment Analysis'!SN200</f>
        <v>3.1239032430193235E-2</v>
      </c>
      <c r="HO200" s="48">
        <v>18954.150000000001</v>
      </c>
      <c r="HP200" s="18">
        <f>'Investment Analysis'!TE200</f>
        <v>3.7647435897435897</v>
      </c>
      <c r="HQ200" s="15">
        <f>'Investment Analysis'!TC200</f>
        <v>0.84121872677730991</v>
      </c>
      <c r="HR200" s="48">
        <v>13750</v>
      </c>
      <c r="HS200" s="18">
        <f>'Investment Analysis'!TL200</f>
        <v>0.62595870206489668</v>
      </c>
      <c r="HT200" s="15">
        <f>'Investment Analysis'!TJ200</f>
        <v>0.2527272727272728</v>
      </c>
      <c r="HU200" s="54">
        <v>0</v>
      </c>
      <c r="HV200" s="18">
        <f>'Investment Analysis'!TS200</f>
        <v>1.8430252100840336</v>
      </c>
      <c r="HW200" s="15">
        <f>'Investment Analysis'!TQ200</f>
        <v>0.23282779328489286</v>
      </c>
      <c r="HX200" s="48"/>
      <c r="HY200" s="18">
        <f>'Investment Analysis'!TZ200</f>
        <v>1.6900584795321636</v>
      </c>
      <c r="HZ200" s="15">
        <f>'Investment Analysis'!TX200</f>
        <v>4.3083900226757253E-2</v>
      </c>
      <c r="IA200" s="48"/>
      <c r="IB200" s="18">
        <f>'Investment Analysis'!UG200</f>
        <v>0</v>
      </c>
      <c r="IC200" s="15">
        <f>'Investment Analysis'!UE200</f>
        <v>0</v>
      </c>
      <c r="ID200" s="48"/>
      <c r="IE200" s="18">
        <f>'Investment Analysis'!UN200</f>
        <v>0</v>
      </c>
      <c r="IF200" s="15">
        <f>'Investment Analysis'!UL200</f>
        <v>0</v>
      </c>
      <c r="IG200" s="48"/>
      <c r="IH200" s="18">
        <f>'Investment Analysis'!UU200</f>
        <v>0</v>
      </c>
      <c r="II200" s="15">
        <f>'Investment Analysis'!US200</f>
        <v>0</v>
      </c>
      <c r="IJ200" s="48"/>
      <c r="IK200" s="18">
        <f>'Investment Analysis'!VB200</f>
        <v>0</v>
      </c>
      <c r="IL200" s="15">
        <f>'Investment Analysis'!UZ200</f>
        <v>0</v>
      </c>
      <c r="IM200" s="48"/>
      <c r="IN200" s="18">
        <f>'Investment Analysis'!VI200</f>
        <v>0</v>
      </c>
      <c r="IO200" s="15">
        <f>'Investment Analysis'!VG200</f>
        <v>0</v>
      </c>
      <c r="IP200" s="18"/>
      <c r="IQ200" s="18"/>
      <c r="IR200" s="18"/>
      <c r="IS200" s="108">
        <f t="shared" si="188"/>
        <v>45754.679999999702</v>
      </c>
      <c r="IT200" s="48">
        <f t="shared" si="189"/>
        <v>1505802.2499999998</v>
      </c>
      <c r="IU200" s="101">
        <f t="shared" si="185"/>
        <v>0</v>
      </c>
      <c r="IV200" s="101"/>
      <c r="IW200" s="15">
        <f t="shared" si="186"/>
        <v>0.45136261087888224</v>
      </c>
      <c r="IX200" s="113">
        <f t="shared" si="187"/>
        <v>468292.91999999981</v>
      </c>
      <c r="IY200" s="21">
        <f t="shared" ref="IY200:IY222" si="215">IF(IT200&gt;0,(IT200+IV$11+IV$33+IV$52+IV$73+IV$93+IV$113+IV$133+IV$159+IV$176+IV$201-IT$8)/IT$8,0)</f>
        <v>0.83093962435346447</v>
      </c>
      <c r="IZ200" s="173">
        <f t="shared" ref="IZ200:IZ222" si="216">IF(IT200&gt;0,IT200+IV$11+IV$33+IV$52+IV$73+IV$93+IV$113+IV$133+IV$159+IV$176+IV$201-IT$8,0)</f>
        <v>686649.35999999975</v>
      </c>
    </row>
    <row r="201" spans="1:260" x14ac:dyDescent="0.2">
      <c r="A201" s="3">
        <f>'Investment Analysis'!A201</f>
        <v>45937</v>
      </c>
      <c r="B201" s="4">
        <f>'Investment Analysis'!B201</f>
        <v>45937</v>
      </c>
      <c r="C201" s="27">
        <f>'Investment Analysis'!C201</f>
        <v>46602.98</v>
      </c>
      <c r="D201" s="14">
        <f>'Investment Analysis'!D201</f>
        <v>-91.989999999997963</v>
      </c>
      <c r="E201" s="15">
        <f>'Investment Analysis'!E201</f>
        <v>-1.9700194689063503E-3</v>
      </c>
      <c r="F201" s="13">
        <f>'Investment Analysis'!G201</f>
        <v>6714.59</v>
      </c>
      <c r="G201" s="14">
        <f>'Investment Analysis'!H201</f>
        <v>-25.6899999999996</v>
      </c>
      <c r="H201" s="15">
        <f>'Investment Analysis'!I201</f>
        <v>-3.8114143626080225E-3</v>
      </c>
      <c r="I201" s="13">
        <f>'Investment Analysis'!K201</f>
        <v>22788.36</v>
      </c>
      <c r="J201" s="14">
        <f>'Investment Analysis'!L201</f>
        <v>-153.30999999999767</v>
      </c>
      <c r="K201" s="15">
        <f>'Investment Analysis'!M201</f>
        <v>-6.6825998281728263E-3</v>
      </c>
      <c r="L201" s="41">
        <f>'Investment Analysis'!T201</f>
        <v>278.68696914422304</v>
      </c>
      <c r="M201" s="21">
        <f>'Investment Analysis'!V201</f>
        <v>-2.0793384361931415E-3</v>
      </c>
      <c r="N201" s="21">
        <f>'Investment Analysis'!W201</f>
        <v>7.7177906777090549E-2</v>
      </c>
      <c r="P201" s="48">
        <f>'Investment Analysis'!Y201</f>
        <v>30107.59</v>
      </c>
      <c r="Q201" s="18"/>
      <c r="R201" s="83"/>
      <c r="S201" s="48">
        <v>4848.72</v>
      </c>
      <c r="T201" s="18">
        <f>'Investment Analysis'!AH201</f>
        <v>0.13465686490293616</v>
      </c>
      <c r="U201" s="15">
        <f>'Investment Analysis'!AF201</f>
        <v>0.56436244461977292</v>
      </c>
      <c r="V201" s="48">
        <v>7512.4</v>
      </c>
      <c r="W201" s="18">
        <f>'Investment Analysis'!AO201</f>
        <v>0.17593913456966234</v>
      </c>
      <c r="X201" s="15">
        <f>'Investment Analysis'!AM201</f>
        <v>0.32956989247311819</v>
      </c>
      <c r="Y201" s="48">
        <v>11185.48</v>
      </c>
      <c r="Z201" s="18">
        <f t="shared" si="161"/>
        <v>0.12123897353648752</v>
      </c>
      <c r="AA201" s="15">
        <f>'Investment Analysis'!GM201</f>
        <v>0.22010582010582014</v>
      </c>
      <c r="AB201" s="48">
        <v>2844.33</v>
      </c>
      <c r="AC201" s="18">
        <f t="shared" si="212"/>
        <v>4.9498047315058207</v>
      </c>
      <c r="AD201" s="15">
        <f>'Investment Analysis'!AT201</f>
        <v>0.38969310943833241</v>
      </c>
      <c r="AE201" s="48">
        <v>12084.21</v>
      </c>
      <c r="AF201" s="18">
        <f>'Investment Analysis'!BC201</f>
        <v>0.14231842891424654</v>
      </c>
      <c r="AG201" s="15">
        <f>'Investment Analysis'!BA201</f>
        <v>0.73937360178970923</v>
      </c>
      <c r="AH201" s="48"/>
      <c r="AI201" s="18">
        <f t="shared" si="213"/>
        <v>0</v>
      </c>
      <c r="AJ201" s="15">
        <f>'Investment Analysis'!BH201</f>
        <v>0</v>
      </c>
      <c r="AK201" s="48">
        <v>5341.61</v>
      </c>
      <c r="AL201" s="18">
        <f t="shared" si="194"/>
        <v>2.2081128151806606</v>
      </c>
      <c r="AM201" s="15">
        <f>'Investment Analysis'!BO201</f>
        <v>0.30515325025261025</v>
      </c>
      <c r="AN201" s="48">
        <v>6134.56</v>
      </c>
      <c r="AO201" s="18">
        <f t="shared" si="210"/>
        <v>6.7876206896551716</v>
      </c>
      <c r="AP201" s="15">
        <f>'Investment Analysis'!BV201</f>
        <v>0.21604938271604951</v>
      </c>
      <c r="AQ201" s="48">
        <v>5422.64</v>
      </c>
      <c r="AR201" s="18">
        <f t="shared" si="211"/>
        <v>2.884528</v>
      </c>
      <c r="AS201" s="15">
        <f>'Investment Analysis'!CC201</f>
        <v>0</v>
      </c>
      <c r="AT201" s="48">
        <v>4908.3500000000004</v>
      </c>
      <c r="AU201" s="18">
        <f>'Investment Analysis'!CL201</f>
        <v>-0.11408614668218854</v>
      </c>
      <c r="AV201" s="15">
        <f>'Investment Analysis'!CJ201</f>
        <v>6.9467416473701898E-3</v>
      </c>
      <c r="AW201" s="48">
        <v>19029.509999999998</v>
      </c>
      <c r="AX201" s="18">
        <f t="shared" si="195"/>
        <v>9.2839474094475835E-2</v>
      </c>
      <c r="AY201" s="15">
        <f>'Investment Analysis'!CQ201</f>
        <v>0.10689215060625393</v>
      </c>
      <c r="AZ201" s="48">
        <v>16564.060000000001</v>
      </c>
      <c r="BA201" s="18">
        <f>'Investment Analysis'!CZ201</f>
        <v>7.6180257510729515E-2</v>
      </c>
      <c r="BB201" s="15">
        <f>'Investment Analysis'!CX201</f>
        <v>0.24790046656298598</v>
      </c>
      <c r="BC201" s="48">
        <v>9780.09</v>
      </c>
      <c r="BD201" s="18">
        <f t="shared" si="214"/>
        <v>2.9617657603824319</v>
      </c>
      <c r="BE201" s="15">
        <f>'Investment Analysis'!DE201</f>
        <v>-7.31595793324189E-2</v>
      </c>
      <c r="BF201" s="48">
        <v>4743.28</v>
      </c>
      <c r="BG201" s="18">
        <f>'Investment Analysis'!DN201</f>
        <v>0.23624288425047443</v>
      </c>
      <c r="BH201" s="15">
        <f>'Investment Analysis'!DL201</f>
        <v>0.18052095130237825</v>
      </c>
      <c r="BI201" s="48">
        <v>20050.25</v>
      </c>
      <c r="BJ201" s="18">
        <f>'Investment Analysis'!EB201</f>
        <v>0.28174484613086348</v>
      </c>
      <c r="BK201" s="15">
        <f>'Investment Analysis'!DZ201</f>
        <v>1.2892209178228389</v>
      </c>
      <c r="BL201" s="48">
        <v>18992.580000000002</v>
      </c>
      <c r="BM201" s="18">
        <f>'Investment Analysis'!EI201</f>
        <v>0.18980477223427331</v>
      </c>
      <c r="BN201" s="15">
        <f>'Investment Analysis'!EG201</f>
        <v>1.0865430337612934</v>
      </c>
      <c r="BO201" s="48">
        <v>11477.09</v>
      </c>
      <c r="BP201" s="18">
        <f>'Investment Analysis'!DU201</f>
        <v>0.28597689075630256</v>
      </c>
      <c r="BQ201" s="15">
        <f>'Investment Analysis'!DS201</f>
        <v>0</v>
      </c>
      <c r="BR201" s="48">
        <v>12685.04</v>
      </c>
      <c r="BS201" s="18">
        <f>'Investment Analysis'!EP201</f>
        <v>0.27214734950584013</v>
      </c>
      <c r="BT201" s="15">
        <f>'Investment Analysis'!EN201</f>
        <v>1.1938332816857762</v>
      </c>
      <c r="BU201" s="48">
        <v>14164.96</v>
      </c>
      <c r="BV201" s="18">
        <f t="shared" si="197"/>
        <v>0.49178624310135949</v>
      </c>
      <c r="BW201" s="15">
        <f>'Investment Analysis'!EU201</f>
        <v>0.13835577198510474</v>
      </c>
      <c r="BX201" s="48">
        <v>28411.91</v>
      </c>
      <c r="BY201" s="18">
        <f t="shared" si="203"/>
        <v>-0.32940449999999999</v>
      </c>
      <c r="BZ201" s="15">
        <f>'Investment Analysis'!FB201</f>
        <v>0</v>
      </c>
      <c r="CA201" s="48">
        <v>21731.68</v>
      </c>
      <c r="CB201" s="18">
        <f t="shared" si="199"/>
        <v>-6.3289655172413778E-2</v>
      </c>
      <c r="CC201" s="15">
        <f>'Investment Analysis'!FI201</f>
        <v>4.857819905213278E-2</v>
      </c>
      <c r="CD201" s="48">
        <v>9381.27</v>
      </c>
      <c r="CE201" s="18">
        <f>'Investment Analysis'!FR201</f>
        <v>6.5837278432236093E-2</v>
      </c>
      <c r="CF201" s="15">
        <f>'Investment Analysis'!FP201</f>
        <v>0.66511867905056765</v>
      </c>
      <c r="CG201" s="48">
        <v>4947.8599999999997</v>
      </c>
      <c r="CH201" s="18">
        <f>'Investment Analysis'!FR201</f>
        <v>6.5837278432236093E-2</v>
      </c>
      <c r="CI201" s="15">
        <f>'Investment Analysis'!FW201</f>
        <v>8.5425423151198415E-2</v>
      </c>
      <c r="CJ201" s="48"/>
      <c r="CK201" s="18">
        <f t="shared" si="204"/>
        <v>0</v>
      </c>
      <c r="CL201" s="15">
        <f>'Investment Analysis'!GD201</f>
        <v>0</v>
      </c>
      <c r="CM201" s="48">
        <v>39525.379999999997</v>
      </c>
      <c r="CN201" s="18">
        <f t="shared" si="162"/>
        <v>0.58418356713426844</v>
      </c>
      <c r="CO201" s="15">
        <f>'Investment Analysis'!GT201</f>
        <v>3.229357798165134E-2</v>
      </c>
      <c r="CP201" s="48">
        <v>28150.85</v>
      </c>
      <c r="CQ201" s="18">
        <f t="shared" si="163"/>
        <v>0.30834994864358645</v>
      </c>
      <c r="CR201" s="15">
        <f>'Investment Analysis'!HG201</f>
        <v>1.4329532048761306</v>
      </c>
      <c r="CS201" s="48">
        <v>4820</v>
      </c>
      <c r="CT201" s="18">
        <f t="shared" si="164"/>
        <v>-0.7867030127093142</v>
      </c>
      <c r="CU201" s="15">
        <f>'Investment Analysis'!HN201</f>
        <v>40.810483870967737</v>
      </c>
      <c r="CV201" s="48">
        <v>32382</v>
      </c>
      <c r="CW201" s="18">
        <f t="shared" si="165"/>
        <v>0.12404325112380027</v>
      </c>
      <c r="CX201" s="15">
        <f>'Investment Analysis'!IB201</f>
        <v>0.74730878186968819</v>
      </c>
      <c r="CY201" s="48">
        <v>23548.7</v>
      </c>
      <c r="CZ201" s="18">
        <f t="shared" si="166"/>
        <v>0.31667318982387482</v>
      </c>
      <c r="DA201" s="15">
        <f>'Investment Analysis'!II201</f>
        <v>0.92234285714285724</v>
      </c>
      <c r="DB201" s="48">
        <v>7134.5</v>
      </c>
      <c r="DC201" s="18">
        <f t="shared" si="167"/>
        <v>0.26559936139074902</v>
      </c>
      <c r="DD201" s="15">
        <f>'Investment Analysis'!IP201</f>
        <v>4.5686389377074788</v>
      </c>
      <c r="DE201" s="48">
        <v>25935</v>
      </c>
      <c r="DF201" s="18">
        <f>'Investment Analysis'!IY201</f>
        <v>0.68301225919439568</v>
      </c>
      <c r="DG201" s="15">
        <f>'Investment Analysis'!IW201</f>
        <v>3.7391780821917804</v>
      </c>
      <c r="DH201" s="48">
        <v>21392.400000000001</v>
      </c>
      <c r="DI201" s="18">
        <f t="shared" si="168"/>
        <v>2.3057856348127088</v>
      </c>
      <c r="DJ201" s="15">
        <f>'Investment Analysis'!JD201</f>
        <v>0.44231391585760532</v>
      </c>
      <c r="DK201" s="48">
        <v>26199</v>
      </c>
      <c r="DL201" s="18">
        <f t="shared" si="169"/>
        <v>0.15165501780298035</v>
      </c>
      <c r="DM201" s="15">
        <f>'Investment Analysis'!JK201</f>
        <v>0.28840148516068753</v>
      </c>
      <c r="DN201" s="48">
        <v>1142.5999999999999</v>
      </c>
      <c r="DO201" s="18">
        <f t="shared" si="170"/>
        <v>5.1633686148182152E-2</v>
      </c>
      <c r="DP201" s="15">
        <f>'Investment Analysis'!HU201</f>
        <v>2.1387362637362637</v>
      </c>
      <c r="DQ201" s="48">
        <v>38230</v>
      </c>
      <c r="DR201" s="18">
        <f t="shared" si="171"/>
        <v>0.29002868230133289</v>
      </c>
      <c r="DS201" s="15">
        <f>'Investment Analysis'!JR201</f>
        <v>0.29002868230133272</v>
      </c>
      <c r="DT201" s="48">
        <v>23526</v>
      </c>
      <c r="DU201" s="18">
        <f t="shared" si="209"/>
        <v>8.0495889328063246</v>
      </c>
      <c r="DV201" s="15">
        <f>'Investment Analysis'!JY201</f>
        <v>0.12648221343873531</v>
      </c>
      <c r="DW201" s="48">
        <v>17556</v>
      </c>
      <c r="DX201" s="18">
        <f t="shared" si="172"/>
        <v>0.28747433264887062</v>
      </c>
      <c r="DY201" s="15">
        <f>'Investment Analysis'!KF201</f>
        <v>0.28747433264887051</v>
      </c>
      <c r="DZ201" s="48">
        <v>6706</v>
      </c>
      <c r="EA201" s="18">
        <f t="shared" si="205"/>
        <v>-0.66486756621689158</v>
      </c>
      <c r="EB201" s="15">
        <f>'Investment Analysis'!KM201</f>
        <v>5.5023696682464447</v>
      </c>
      <c r="EC201" s="48">
        <v>18980</v>
      </c>
      <c r="ED201" s="18">
        <f>'Investment Analysis'!KV201</f>
        <v>1.2198019801980198</v>
      </c>
      <c r="EE201" s="15">
        <f>'Investment Analysis'!KT201</f>
        <v>-0.14427480916030538</v>
      </c>
      <c r="EF201" s="48">
        <v>25722</v>
      </c>
      <c r="EG201" s="18">
        <f t="shared" si="174"/>
        <v>8.0120937263794406E-2</v>
      </c>
      <c r="EH201" s="15">
        <f>'Investment Analysis'!LH201</f>
        <v>0.59475300027909583</v>
      </c>
      <c r="EI201" s="48">
        <v>10808.85</v>
      </c>
      <c r="EJ201" s="18">
        <f>'Investment Analysis'!LQ201</f>
        <v>1.1264544175936584</v>
      </c>
      <c r="EK201" s="15">
        <f>'Investment Analysis'!LO201</f>
        <v>0.90068571428571431</v>
      </c>
      <c r="EL201" s="48">
        <v>37890</v>
      </c>
      <c r="EM201" s="18" t="e">
        <f t="shared" si="206"/>
        <v>#DIV/0!</v>
      </c>
      <c r="EN201" s="15">
        <f>'Investment Analysis'!LX201</f>
        <v>1.7297297297297298</v>
      </c>
      <c r="EO201" s="48">
        <v>19680</v>
      </c>
      <c r="EP201" s="68">
        <f t="shared" si="198"/>
        <v>4.7468164794007492</v>
      </c>
      <c r="EQ201" s="15">
        <f>'Investment Analysis'!MC201</f>
        <v>-1.8426966292134837E-2</v>
      </c>
      <c r="ER201" s="48">
        <v>6415</v>
      </c>
      <c r="ES201" s="18">
        <f>'Investment Analysis'!LX201</f>
        <v>1.7297297297297298</v>
      </c>
      <c r="ET201" s="15">
        <f>'Investment Analysis'!LA201</f>
        <v>-4.8797441957458706E-2</v>
      </c>
      <c r="EU201" s="48">
        <v>87178</v>
      </c>
      <c r="EV201" s="18">
        <f>'Investment Analysis'!ML201</f>
        <v>5.3193593970796043</v>
      </c>
      <c r="EW201" s="15">
        <f>'Investment Analysis'!MJ201</f>
        <v>17.080862533692724</v>
      </c>
      <c r="EX201" s="48">
        <v>100479.75</v>
      </c>
      <c r="EY201" s="18">
        <f t="shared" si="175"/>
        <v>0.52017474185861801</v>
      </c>
      <c r="EZ201" s="15">
        <f>'Investment Analysis'!MQ201</f>
        <v>0.52025416997617158</v>
      </c>
      <c r="FA201" s="48">
        <v>18880</v>
      </c>
      <c r="FB201" s="18">
        <f t="shared" si="176"/>
        <v>0.22756827048114434</v>
      </c>
      <c r="FC201" s="15">
        <f>'Investment Analysis'!MX201</f>
        <v>0.13080977479635841</v>
      </c>
      <c r="FD201" s="48">
        <v>21121.8</v>
      </c>
      <c r="FE201" s="18">
        <f t="shared" si="177"/>
        <v>0.33077533739084403</v>
      </c>
      <c r="FF201" s="15">
        <f>'Investment Analysis'!NE201</f>
        <v>1.2273566103196281</v>
      </c>
      <c r="FG201" s="48">
        <v>21510</v>
      </c>
      <c r="FH201" s="18">
        <f t="shared" si="178"/>
        <v>1.0016750418760469</v>
      </c>
      <c r="FI201" s="15">
        <f>'Investment Analysis'!NL201</f>
        <v>-0.90512107979356882</v>
      </c>
      <c r="FJ201" s="48">
        <v>42428.4</v>
      </c>
      <c r="FK201" s="18">
        <f t="shared" si="179"/>
        <v>1.227633568548387</v>
      </c>
      <c r="FL201" s="15">
        <f>'Investment Analysis'!NS201</f>
        <v>3.6180571428571429</v>
      </c>
      <c r="FM201" s="48">
        <v>3686.4</v>
      </c>
      <c r="FN201" s="18">
        <f t="shared" si="180"/>
        <v>-0.85474204339928195</v>
      </c>
      <c r="FO201" s="15">
        <f>'Investment Analysis'!NZ201</f>
        <v>0.39827036868456989</v>
      </c>
      <c r="FP201" s="48">
        <v>41600</v>
      </c>
      <c r="FQ201" s="18">
        <f t="shared" si="181"/>
        <v>1.2245989304812834</v>
      </c>
      <c r="FR201" s="15">
        <f>'Investment Analysis'!OG201</f>
        <v>-0.98156600345637435</v>
      </c>
      <c r="FS201" s="48">
        <v>111021</v>
      </c>
      <c r="FT201" s="18">
        <f t="shared" si="182"/>
        <v>3.3592779102983186</v>
      </c>
      <c r="FU201" s="15">
        <f>'Investment Analysis'!ON201</f>
        <v>7.7177856301531209</v>
      </c>
      <c r="FV201" s="48">
        <v>18560</v>
      </c>
      <c r="FW201" s="18">
        <f t="shared" si="183"/>
        <v>0.20519480519480521</v>
      </c>
      <c r="FX201" s="15">
        <f>'Investment Analysis'!OU201</f>
        <v>0.2051948051948051</v>
      </c>
      <c r="FY201" s="48">
        <v>21158.75</v>
      </c>
      <c r="FZ201" s="18">
        <f t="shared" si="184"/>
        <v>0.15165328616138249</v>
      </c>
      <c r="GA201" s="15">
        <f>'Investment Analysis'!PB201</f>
        <v>4.2083076923076925</v>
      </c>
      <c r="GB201" s="48">
        <v>22607.25</v>
      </c>
      <c r="GC201" s="18">
        <f>'Investment Analysis'!PK201</f>
        <v>0.4413522689236361</v>
      </c>
      <c r="GD201" s="15">
        <f>'Investment Analysis'!PI201</f>
        <v>-0.13431935669155654</v>
      </c>
      <c r="GE201" s="48">
        <v>21108</v>
      </c>
      <c r="GF201" s="18">
        <f>'Investment Analysis'!PY201</f>
        <v>2.4288499025341133</v>
      </c>
      <c r="GG201" s="15">
        <f>'Investment Analysis'!PW201</f>
        <v>1.0172018348623852</v>
      </c>
      <c r="GH201" s="48">
        <v>23153.200000000001</v>
      </c>
      <c r="GI201" s="18">
        <f>'Investment Analysis'!QF201</f>
        <v>0.77412120579952015</v>
      </c>
      <c r="GJ201" s="15">
        <f>'Investment Analysis'!QD201</f>
        <v>8.2397225762471608E-3</v>
      </c>
      <c r="GK201" s="48">
        <v>44600</v>
      </c>
      <c r="GL201" s="18">
        <f>'Investment Analysis'!QM201</f>
        <v>0.44461538461538447</v>
      </c>
      <c r="GM201" s="15">
        <f>'Investment Analysis'!QK201</f>
        <v>-0.25179282868525893</v>
      </c>
      <c r="GN201" s="48">
        <v>25443</v>
      </c>
      <c r="GO201" s="18">
        <f>'Investment Analysis'!QT201</f>
        <v>1.4625435540069684</v>
      </c>
      <c r="GP201" s="15">
        <f>'Investment Analysis'!QR201</f>
        <v>-0.96554035934566906</v>
      </c>
      <c r="GQ201" s="48">
        <v>5957.6</v>
      </c>
      <c r="GR201" s="18">
        <f>'Investment Analysis'!RA201</f>
        <v>0.15570085819370649</v>
      </c>
      <c r="GS201" s="15">
        <f>'Investment Analysis'!QY201</f>
        <v>-0.19886685552407932</v>
      </c>
      <c r="GT201" s="48">
        <v>24654.25</v>
      </c>
      <c r="GU201" s="18">
        <f>'Investment Analysis'!RH201</f>
        <v>1.3438383838383838</v>
      </c>
      <c r="GV201" s="15">
        <f>'Investment Analysis'!RF201</f>
        <v>0.25318643335493624</v>
      </c>
      <c r="GW201" s="48">
        <v>14701.5</v>
      </c>
      <c r="GX201" s="18">
        <f>'Investment Analysis'!RO201</f>
        <v>0.4946624644164293</v>
      </c>
      <c r="GY201" s="15">
        <f>'Investment Analysis'!RM201</f>
        <v>0.3639020317283605</v>
      </c>
      <c r="GZ201" s="48">
        <v>6480</v>
      </c>
      <c r="HA201" s="18">
        <f>'Investment Analysis'!RV201</f>
        <v>0.55470249520153547</v>
      </c>
      <c r="HB201" s="15">
        <f>'Investment Analysis'!RT201</f>
        <v>1.2131147540983604</v>
      </c>
      <c r="HC201" s="48">
        <v>36434</v>
      </c>
      <c r="HD201" s="18">
        <f>'Investment Analysis'!SC201</f>
        <v>1.4087002512230595</v>
      </c>
      <c r="HE201" s="15">
        <f>'Investment Analysis'!SA201</f>
        <v>0.36908161731549666</v>
      </c>
      <c r="HF201" s="48">
        <v>21955</v>
      </c>
      <c r="HG201" s="18">
        <f>'Investment Analysis'!SJ201</f>
        <v>1.8774574049803407</v>
      </c>
      <c r="HH201" s="15">
        <f>'Investment Analysis'!SH201</f>
        <v>2.5127999999999999</v>
      </c>
      <c r="HI201" s="48">
        <v>15560</v>
      </c>
      <c r="HJ201" s="18">
        <f>'Investment Analysis'!SM201</f>
        <v>1.8324607329843007E-2</v>
      </c>
      <c r="HK201" s="15">
        <f>'Investment Analysis'!SK201</f>
        <v>0</v>
      </c>
      <c r="HL201" s="48">
        <v>26790</v>
      </c>
      <c r="HM201" s="18">
        <f>'Investment Analysis'!SP201</f>
        <v>0</v>
      </c>
      <c r="HN201" s="15">
        <f>'Investment Analysis'!SN201</f>
        <v>2.0403945766036147E-2</v>
      </c>
      <c r="HO201" s="48">
        <v>18811.349999999999</v>
      </c>
      <c r="HP201" s="18">
        <f>'Investment Analysis'!TE201</f>
        <v>3.7288461538461535</v>
      </c>
      <c r="HQ201" s="15">
        <f>'Investment Analysis'!TC201</f>
        <v>0.82734703988109981</v>
      </c>
      <c r="HR201" s="48">
        <v>14275</v>
      </c>
      <c r="HS201" s="18">
        <f>'Investment Analysis'!TL201</f>
        <v>0.66843657817109126</v>
      </c>
      <c r="HT201" s="15">
        <f>'Investment Analysis'!TJ201</f>
        <v>0.28545454545454541</v>
      </c>
      <c r="HU201" s="48"/>
      <c r="HV201" s="18">
        <f>'Investment Analysis'!TS201</f>
        <v>1.8356302521008403</v>
      </c>
      <c r="HW201" s="15">
        <f>'Investment Analysis'!TQ201</f>
        <v>0.22962110004154129</v>
      </c>
      <c r="HX201" s="48"/>
      <c r="HY201" s="18">
        <f>'Investment Analysis'!TZ201</f>
        <v>1.6140350877192982</v>
      </c>
      <c r="HZ201" s="15">
        <f>'Investment Analysis'!TX201</f>
        <v>1.3605442176870659E-2</v>
      </c>
      <c r="IA201" s="48"/>
      <c r="IB201" s="18">
        <f>'Investment Analysis'!UG201</f>
        <v>0</v>
      </c>
      <c r="IC201" s="15">
        <f>'Investment Analysis'!UE201</f>
        <v>0</v>
      </c>
      <c r="ID201" s="48"/>
      <c r="IE201" s="18">
        <f>'Investment Analysis'!UN201</f>
        <v>0</v>
      </c>
      <c r="IF201" s="15">
        <f>'Investment Analysis'!UL201</f>
        <v>0</v>
      </c>
      <c r="IG201" s="48"/>
      <c r="IH201" s="18">
        <f>'Investment Analysis'!UU201</f>
        <v>0</v>
      </c>
      <c r="II201" s="15">
        <f>'Investment Analysis'!US201</f>
        <v>0</v>
      </c>
      <c r="IJ201" s="48"/>
      <c r="IK201" s="18">
        <f>'Investment Analysis'!VB201</f>
        <v>0</v>
      </c>
      <c r="IL201" s="15">
        <f>'Investment Analysis'!UZ201</f>
        <v>0</v>
      </c>
      <c r="IM201" s="48"/>
      <c r="IN201" s="18">
        <f>'Investment Analysis'!VI201</f>
        <v>0</v>
      </c>
      <c r="IO201" s="15">
        <f>'Investment Analysis'!VG201</f>
        <v>0</v>
      </c>
      <c r="IP201" s="18"/>
      <c r="IQ201" s="18"/>
      <c r="IR201" s="18"/>
      <c r="IS201" s="108">
        <f t="shared" si="188"/>
        <v>2445.7500000006985</v>
      </c>
      <c r="IT201" s="48">
        <f t="shared" si="189"/>
        <v>1508248.0000000005</v>
      </c>
      <c r="IU201" s="101">
        <f t="shared" si="185"/>
        <v>0</v>
      </c>
      <c r="IV201" s="101"/>
      <c r="IW201" s="15">
        <f t="shared" si="186"/>
        <v>0.45371993907756042</v>
      </c>
      <c r="IX201" s="113">
        <f t="shared" si="187"/>
        <v>470738.67000000051</v>
      </c>
      <c r="IY201" s="21">
        <f t="shared" si="215"/>
        <v>0.83389931630783121</v>
      </c>
      <c r="IZ201" s="173">
        <f t="shared" si="216"/>
        <v>689095.11000000045</v>
      </c>
    </row>
    <row r="202" spans="1:260" x14ac:dyDescent="0.2">
      <c r="A202" s="3">
        <f>'Investment Analysis'!A202</f>
        <v>45938</v>
      </c>
      <c r="B202" s="4">
        <f>'Investment Analysis'!B202</f>
        <v>45938</v>
      </c>
      <c r="C202" s="27">
        <f>'Investment Analysis'!C202</f>
        <v>46601.78</v>
      </c>
      <c r="D202" s="14">
        <f>'Investment Analysis'!D202</f>
        <v>-1.2000000000043656</v>
      </c>
      <c r="E202" s="15">
        <f>'Investment Analysis'!E202</f>
        <v>-2.5749426324333024E-5</v>
      </c>
      <c r="F202" s="13">
        <f>'Investment Analysis'!G202</f>
        <v>6753.72</v>
      </c>
      <c r="G202" s="14">
        <f>'Investment Analysis'!H202</f>
        <v>39.130000000000109</v>
      </c>
      <c r="H202" s="15">
        <f>'Investment Analysis'!I202</f>
        <v>5.8276082381798601E-3</v>
      </c>
      <c r="I202" s="13">
        <f>'Investment Analysis'!K202</f>
        <v>23043.38</v>
      </c>
      <c r="J202" s="14">
        <f>'Investment Analysis'!L202</f>
        <v>255.02000000000044</v>
      </c>
      <c r="K202" s="15">
        <f>'Investment Analysis'!M202</f>
        <v>1.1190800917661491E-2</v>
      </c>
      <c r="L202" s="41">
        <f>'Investment Analysis'!T202</f>
        <v>279.38429265284532</v>
      </c>
      <c r="M202" s="21">
        <f>'Investment Analysis'!V202</f>
        <v>2.5021747904596303E-3</v>
      </c>
      <c r="N202" s="21">
        <f>'Investment Analysis'!W202</f>
        <v>7.9873194180268253E-2</v>
      </c>
      <c r="P202" s="48">
        <f>'Investment Analysis'!Y202</f>
        <v>30107.59</v>
      </c>
      <c r="Q202" s="18"/>
      <c r="R202" s="83"/>
      <c r="S202" s="48">
        <v>4911.17</v>
      </c>
      <c r="T202" s="18">
        <f>'Investment Analysis'!AH202</f>
        <v>0.14927147070475855</v>
      </c>
      <c r="U202" s="15">
        <f>'Investment Analysis'!AF202</f>
        <v>0.58451174364265324</v>
      </c>
      <c r="V202" s="48">
        <v>7567.08</v>
      </c>
      <c r="W202" s="18">
        <f>'Investment Analysis'!AO202</f>
        <v>0.18449833571088914</v>
      </c>
      <c r="X202" s="15">
        <f>'Investment Analysis'!AM202</f>
        <v>0.33924731182795692</v>
      </c>
      <c r="Y202" s="48">
        <v>11287.34</v>
      </c>
      <c r="Z202" s="18">
        <f t="shared" si="161"/>
        <v>0.13144947874899762</v>
      </c>
      <c r="AA202" s="15">
        <f>'Investment Analysis'!GM202</f>
        <v>0.23121693121693129</v>
      </c>
      <c r="AB202" s="48">
        <v>2876.33</v>
      </c>
      <c r="AC202" s="18">
        <f t="shared" si="212"/>
        <v>4.9618212542245583</v>
      </c>
      <c r="AD202" s="15">
        <f>'Investment Analysis'!AT202</f>
        <v>0.4053271569195136</v>
      </c>
      <c r="AE202" s="48">
        <v>12154.67</v>
      </c>
      <c r="AF202" s="18">
        <f>'Investment Analysis'!BC202</f>
        <v>0.14897889220823751</v>
      </c>
      <c r="AG202" s="15">
        <f>'Investment Analysis'!BA202</f>
        <v>0.74951528709917992</v>
      </c>
      <c r="AH202" s="48"/>
      <c r="AI202" s="18">
        <f t="shared" si="213"/>
        <v>0</v>
      </c>
      <c r="AJ202" s="15">
        <f>'Investment Analysis'!BH202</f>
        <v>0</v>
      </c>
      <c r="AK202" s="48">
        <v>5398.81</v>
      </c>
      <c r="AL202" s="18">
        <f t="shared" si="194"/>
        <v>2.2229815440603069</v>
      </c>
      <c r="AM202" s="15">
        <f>'Investment Analysis'!BO202</f>
        <v>0.31913102054563819</v>
      </c>
      <c r="AN202" s="48">
        <v>6263.18</v>
      </c>
      <c r="AO202" s="18">
        <f t="shared" si="210"/>
        <v>6.8153405172413795</v>
      </c>
      <c r="AP202" s="15">
        <f>'Investment Analysis'!BV202</f>
        <v>0.24154589371980678</v>
      </c>
      <c r="AQ202" s="48">
        <v>5478.55</v>
      </c>
      <c r="AR202" s="18">
        <f t="shared" si="211"/>
        <v>2.8957099999999998</v>
      </c>
      <c r="AS202" s="15">
        <f>'Investment Analysis'!CC202</f>
        <v>0</v>
      </c>
      <c r="AT202" s="48">
        <v>4971.24</v>
      </c>
      <c r="AU202" s="18">
        <f>'Investment Analysis'!CL202</f>
        <v>-0.10273573923166476</v>
      </c>
      <c r="AV202" s="15">
        <f>'Investment Analysis'!CJ202</f>
        <v>1.9847833278200392E-2</v>
      </c>
      <c r="AW202" s="48">
        <v>19292.82</v>
      </c>
      <c r="AX202" s="18">
        <f t="shared" si="195"/>
        <v>0.10652289144104349</v>
      </c>
      <c r="AY202" s="15">
        <f>'Investment Analysis'!CQ202</f>
        <v>0.12220804084237402</v>
      </c>
      <c r="AZ202" s="48">
        <v>16708.560000000001</v>
      </c>
      <c r="BA202" s="18">
        <f>'Investment Analysis'!CZ202</f>
        <v>8.5568669527896934E-2</v>
      </c>
      <c r="BB202" s="15">
        <f>'Investment Analysis'!CX202</f>
        <v>0.25878693623639193</v>
      </c>
      <c r="BC202" s="48">
        <v>9847.64</v>
      </c>
      <c r="BD202" s="18">
        <f t="shared" si="214"/>
        <v>2.9684931779703216</v>
      </c>
      <c r="BE202" s="15">
        <f>'Investment Analysis'!DE202</f>
        <v>-6.6758116140832227E-2</v>
      </c>
      <c r="BF202" s="48">
        <v>4781.5</v>
      </c>
      <c r="BG202" s="18">
        <f>'Investment Analysis'!DN202</f>
        <v>0.24620493358633785</v>
      </c>
      <c r="BH202" s="15">
        <f>'Investment Analysis'!DL202</f>
        <v>0.19003397508493775</v>
      </c>
      <c r="BI202" s="48">
        <v>20718.599999999999</v>
      </c>
      <c r="BJ202" s="18">
        <f>'Investment Analysis'!EB202</f>
        <v>0.32446967433522556</v>
      </c>
      <c r="BK202" s="15">
        <f>'Investment Analysis'!DZ202</f>
        <v>1.365528281750267</v>
      </c>
      <c r="BL202" s="48">
        <v>19468.689999999999</v>
      </c>
      <c r="BM202" s="18">
        <f>'Investment Analysis'!EI202</f>
        <v>0.21963123644251609</v>
      </c>
      <c r="BN202" s="15">
        <f>'Investment Analysis'!EG202</f>
        <v>1.1388492629576792</v>
      </c>
      <c r="BO202" s="48">
        <v>11587.25</v>
      </c>
      <c r="BP202" s="18">
        <f>'Investment Analysis'!DU202</f>
        <v>0.29831932773109243</v>
      </c>
      <c r="BQ202" s="15">
        <f>'Investment Analysis'!DS202</f>
        <v>0</v>
      </c>
      <c r="BR202" s="48">
        <v>12710.13</v>
      </c>
      <c r="BS202" s="18">
        <f>'Investment Analysis'!EP202</f>
        <v>0.27466307277628038</v>
      </c>
      <c r="BT202" s="15">
        <f>'Investment Analysis'!EN202</f>
        <v>1.1981716764797024</v>
      </c>
      <c r="BU202" s="48">
        <v>14164.96</v>
      </c>
      <c r="BV202" s="18">
        <f t="shared" si="197"/>
        <v>0.49178624310135949</v>
      </c>
      <c r="BW202" s="15">
        <f>'Investment Analysis'!EU202</f>
        <v>0.13835577198510474</v>
      </c>
      <c r="BX202" s="48">
        <v>28942.48</v>
      </c>
      <c r="BY202" s="18">
        <f t="shared" si="203"/>
        <v>-0.30287600000000003</v>
      </c>
      <c r="BZ202" s="15">
        <f>'Investment Analysis'!FB202</f>
        <v>0</v>
      </c>
      <c r="CA202" s="48">
        <v>21714.14</v>
      </c>
      <c r="CB202" s="18">
        <f t="shared" si="199"/>
        <v>-6.4045689655172433E-2</v>
      </c>
      <c r="CC202" s="15">
        <f>'Investment Analysis'!FI202</f>
        <v>4.773188896411646E-2</v>
      </c>
      <c r="CD202" s="48">
        <v>9410.83</v>
      </c>
      <c r="CE202" s="18">
        <f>'Investment Analysis'!FR202</f>
        <v>6.9195199823846712E-2</v>
      </c>
      <c r="CF202" s="15">
        <f>'Investment Analysis'!FP202</f>
        <v>0.67036463708290328</v>
      </c>
      <c r="CG202" s="48">
        <v>4923.5200000000004</v>
      </c>
      <c r="CH202" s="18">
        <f>'Investment Analysis'!FR202</f>
        <v>6.9195199823846712E-2</v>
      </c>
      <c r="CI202" s="15">
        <f>'Investment Analysis'!FW202</f>
        <v>8.0086334204248516E-2</v>
      </c>
      <c r="CJ202" s="48"/>
      <c r="CK202" s="18">
        <f t="shared" si="204"/>
        <v>0</v>
      </c>
      <c r="CL202" s="15">
        <f>'Investment Analysis'!GD202</f>
        <v>0</v>
      </c>
      <c r="CM202" s="48">
        <v>40094.58</v>
      </c>
      <c r="CN202" s="18">
        <f t="shared" si="162"/>
        <v>0.60699719438877764</v>
      </c>
      <c r="CO202" s="15">
        <f>'Investment Analysis'!GT202</f>
        <v>4.2935779816513822E-2</v>
      </c>
      <c r="CP202" s="48">
        <v>28514.85</v>
      </c>
      <c r="CQ202" s="18">
        <f t="shared" si="163"/>
        <v>0.3252673554468008</v>
      </c>
      <c r="CR202" s="15">
        <f>'Investment Analysis'!HG202</f>
        <v>1.4644121116791193</v>
      </c>
      <c r="CS202" s="48">
        <v>5030</v>
      </c>
      <c r="CT202" s="18">
        <f t="shared" si="164"/>
        <v>-0.77740999044146275</v>
      </c>
      <c r="CU202" s="15">
        <f>'Investment Analysis'!HN202</f>
        <v>41.608870967741936</v>
      </c>
      <c r="CV202" s="48">
        <v>33094.25</v>
      </c>
      <c r="CW202" s="18">
        <f t="shared" si="165"/>
        <v>0.14876685700400924</v>
      </c>
      <c r="CX202" s="15">
        <f>'Investment Analysis'!IB202</f>
        <v>0.78574126534466482</v>
      </c>
      <c r="CY202" s="48">
        <v>24185</v>
      </c>
      <c r="CZ202" s="18">
        <f t="shared" si="166"/>
        <v>0.35225048923679059</v>
      </c>
      <c r="DA202" s="15">
        <f>'Investment Analysis'!II202</f>
        <v>0.97428571428571431</v>
      </c>
      <c r="DB202" s="48">
        <v>7270.75</v>
      </c>
      <c r="DC202" s="18">
        <f t="shared" si="167"/>
        <v>0.28976894762517186</v>
      </c>
      <c r="DD202" s="15">
        <f>'Investment Analysis'!IP202</f>
        <v>4.6748681898066788</v>
      </c>
      <c r="DE202" s="48">
        <v>25863</v>
      </c>
      <c r="DF202" s="18">
        <f>'Investment Analysis'!IY202</f>
        <v>0.67795290912628925</v>
      </c>
      <c r="DG202" s="15">
        <f>'Investment Analysis'!IW202</f>
        <v>3.7249315068493152</v>
      </c>
      <c r="DH202" s="48">
        <v>21535.200000000001</v>
      </c>
      <c r="DI202" s="18">
        <f t="shared" si="168"/>
        <v>2.3278526393868217</v>
      </c>
      <c r="DJ202" s="15">
        <f>'Investment Analysis'!JD202</f>
        <v>0.45194174757281569</v>
      </c>
      <c r="DK202" s="48">
        <v>26242.5</v>
      </c>
      <c r="DL202" s="18">
        <f t="shared" si="169"/>
        <v>0.15356718976658315</v>
      </c>
      <c r="DM202" s="15">
        <f>'Investment Analysis'!JK202</f>
        <v>0.29054070668076426</v>
      </c>
      <c r="DN202" s="48">
        <v>1140.2</v>
      </c>
      <c r="DO202" s="18">
        <f t="shared" si="170"/>
        <v>4.9424758398527426E-2</v>
      </c>
      <c r="DP202" s="15">
        <f>'Investment Analysis'!HU202</f>
        <v>2.1332417582417587</v>
      </c>
      <c r="DQ202" s="48">
        <v>42330</v>
      </c>
      <c r="DR202" s="18">
        <f t="shared" si="171"/>
        <v>0.42837860637759406</v>
      </c>
      <c r="DS202" s="15">
        <f>'Investment Analysis'!JR202</f>
        <v>0.43377762780496032</v>
      </c>
      <c r="DT202" s="48">
        <v>22920</v>
      </c>
      <c r="DU202" s="18">
        <f t="shared" si="209"/>
        <v>7.810063241106719</v>
      </c>
      <c r="DV202" s="15">
        <f>'Investment Analysis'!JY202</f>
        <v>0.1304347826086957</v>
      </c>
      <c r="DW202" s="48">
        <v>17220</v>
      </c>
      <c r="DX202" s="18">
        <f t="shared" si="172"/>
        <v>0.26283367556468173</v>
      </c>
      <c r="DY202" s="15">
        <f>'Investment Analysis'!KF202</f>
        <v>0.26283367556468179</v>
      </c>
      <c r="DZ202" s="48">
        <v>6850</v>
      </c>
      <c r="EA202" s="18">
        <f t="shared" si="205"/>
        <v>-0.65767116441779105</v>
      </c>
      <c r="EB202" s="15">
        <f>'Investment Analysis'!KM202</f>
        <v>6.0554502369668244</v>
      </c>
      <c r="EC202" s="48">
        <v>19305</v>
      </c>
      <c r="ED202" s="18">
        <f>'Investment Analysis'!KV202</f>
        <v>1.4079207920792078</v>
      </c>
      <c r="EE202" s="15">
        <f>'Investment Analysis'!KT202</f>
        <v>-7.1755725190839753E-2</v>
      </c>
      <c r="EF202" s="48">
        <v>25384.5</v>
      </c>
      <c r="EG202" s="18">
        <f t="shared" si="174"/>
        <v>6.5948601662887379E-2</v>
      </c>
      <c r="EH202" s="15">
        <f>'Investment Analysis'!LH202</f>
        <v>0.57465810773095183</v>
      </c>
      <c r="EI202" s="48">
        <v>11022.05</v>
      </c>
      <c r="EJ202" s="18">
        <f>'Investment Analysis'!LQ202</f>
        <v>1.168264927758599</v>
      </c>
      <c r="EK202" s="15">
        <f>'Investment Analysis'!LO202</f>
        <v>0.93805714285714303</v>
      </c>
      <c r="EL202" s="48">
        <v>37965</v>
      </c>
      <c r="EM202" s="18" t="e">
        <f t="shared" si="206"/>
        <v>#DIV/0!</v>
      </c>
      <c r="EN202" s="15">
        <f>'Investment Analysis'!LX202</f>
        <v>1.7351351351351352</v>
      </c>
      <c r="EO202" s="48">
        <v>19895</v>
      </c>
      <c r="EP202" s="68">
        <f t="shared" si="198"/>
        <v>4.8112359550561798</v>
      </c>
      <c r="EQ202" s="15">
        <f>'Investment Analysis'!MC202</f>
        <v>5.2584269662921422E-2</v>
      </c>
      <c r="ER202" s="48">
        <v>7225</v>
      </c>
      <c r="ES202" s="18">
        <f>'Investment Analysis'!LX202</f>
        <v>1.7351351351351352</v>
      </c>
      <c r="ET202" s="15">
        <f>'Investment Analysis'!LA202</f>
        <v>-4.3097455859863874E-2</v>
      </c>
      <c r="EU202" s="48">
        <v>87600.5</v>
      </c>
      <c r="EV202" s="18">
        <f>'Investment Analysis'!ML202</f>
        <v>5.347150259067357</v>
      </c>
      <c r="EW202" s="15">
        <f>'Investment Analysis'!MJ202</f>
        <v>17.160377358490567</v>
      </c>
      <c r="EX202" s="48">
        <v>103430.25</v>
      </c>
      <c r="EY202" s="18">
        <f t="shared" si="175"/>
        <v>0.56481334392374904</v>
      </c>
      <c r="EZ202" s="15">
        <f>'Investment Analysis'!MQ202</f>
        <v>0.56481334392374882</v>
      </c>
      <c r="FA202" s="48">
        <v>19472</v>
      </c>
      <c r="FB202" s="18">
        <f t="shared" si="176"/>
        <v>0.26605981794538364</v>
      </c>
      <c r="FC202" s="15">
        <f>'Investment Analysis'!MX202</f>
        <v>0.1662673694298035</v>
      </c>
      <c r="FD202" s="48">
        <v>21179.200000000001</v>
      </c>
      <c r="FE202" s="18">
        <f t="shared" si="177"/>
        <v>0.33439181441298399</v>
      </c>
      <c r="FF202" s="15">
        <f>'Investment Analysis'!NE202</f>
        <v>1.2334096109839818</v>
      </c>
      <c r="FG202" s="48">
        <v>24012</v>
      </c>
      <c r="FH202" s="18">
        <f t="shared" si="178"/>
        <v>1.2345058626465661</v>
      </c>
      <c r="FI202" s="15">
        <f>'Investment Analysis'!NL202</f>
        <v>-0.894084954346963</v>
      </c>
      <c r="FJ202" s="48">
        <v>43781.5</v>
      </c>
      <c r="FK202" s="18">
        <f t="shared" si="179"/>
        <v>1.2986758652553763</v>
      </c>
      <c r="FL202" s="15">
        <f>'Investment Analysis'!NS202</f>
        <v>3.7653333333333339</v>
      </c>
      <c r="FM202" s="48">
        <v>3669.3</v>
      </c>
      <c r="FN202" s="18">
        <f t="shared" si="180"/>
        <v>-0.85541584739718579</v>
      </c>
      <c r="FO202" s="15">
        <f>'Investment Analysis'!NZ202</f>
        <v>0.39178425125170696</v>
      </c>
      <c r="FP202" s="48">
        <v>45100</v>
      </c>
      <c r="FQ202" s="18">
        <f t="shared" si="181"/>
        <v>1.411764705882353</v>
      </c>
      <c r="FR202" s="15">
        <f>'Investment Analysis'!OG202</f>
        <v>-0.98001506624717516</v>
      </c>
      <c r="FS202" s="48">
        <v>109266</v>
      </c>
      <c r="FT202" s="18">
        <f t="shared" si="182"/>
        <v>3.2903672291427393</v>
      </c>
      <c r="FU202" s="15">
        <f>'Investment Analysis'!ON202</f>
        <v>7.5799764428739698</v>
      </c>
      <c r="FV202" s="48">
        <v>18240</v>
      </c>
      <c r="FW202" s="18">
        <f t="shared" si="183"/>
        <v>0.18441558441558442</v>
      </c>
      <c r="FX202" s="15">
        <f>'Investment Analysis'!OU202</f>
        <v>0.18441558441558428</v>
      </c>
      <c r="FY202" s="48">
        <v>21071.25</v>
      </c>
      <c r="FZ202" s="18">
        <f t="shared" si="184"/>
        <v>0.14689073343312015</v>
      </c>
      <c r="GA202" s="15">
        <f>'Investment Analysis'!PB202</f>
        <v>4.1867692307692304</v>
      </c>
      <c r="GB202" s="48">
        <v>23007</v>
      </c>
      <c r="GC202" s="18">
        <f>'Investment Analysis'!PK202</f>
        <v>0.46683880839669106</v>
      </c>
      <c r="GD202" s="15">
        <f>'Investment Analysis'!PI202</f>
        <v>-0.11901206203331419</v>
      </c>
      <c r="GE202" s="48">
        <v>21600</v>
      </c>
      <c r="GF202" s="18">
        <f>'Investment Analysis'!PY202</f>
        <v>2.5087719298245617</v>
      </c>
      <c r="GG202" s="15">
        <f>'Investment Analysis'!PW202</f>
        <v>1.0642201834862384</v>
      </c>
      <c r="GH202" s="48">
        <v>23980.6</v>
      </c>
      <c r="GI202" s="18">
        <f>'Investment Analysis'!QF202</f>
        <v>0.82763116720559082</v>
      </c>
      <c r="GJ202" s="15">
        <f>'Investment Analysis'!QD202</f>
        <v>3.8649633954770508E-2</v>
      </c>
      <c r="GK202" s="48">
        <v>46120</v>
      </c>
      <c r="GL202" s="18">
        <f>'Investment Analysis'!QM202</f>
        <v>0.67692307692307696</v>
      </c>
      <c r="GM202" s="15">
        <f>'Investment Analysis'!QK202</f>
        <v>-0.13147410358565723</v>
      </c>
      <c r="GN202" s="48">
        <v>24318</v>
      </c>
      <c r="GO202" s="18">
        <f>'Investment Analysis'!QT202</f>
        <v>1.3536585365853657</v>
      </c>
      <c r="GP202" s="15">
        <f>'Investment Analysis'!QR202</f>
        <v>-0.96706404349204034</v>
      </c>
      <c r="GQ202" s="48">
        <v>5896.55</v>
      </c>
      <c r="GR202" s="18">
        <f>'Investment Analysis'!RA202</f>
        <v>0.1806293420514915</v>
      </c>
      <c r="GS202" s="15">
        <f>'Investment Analysis'!QY202</f>
        <v>-0.18158640226628897</v>
      </c>
      <c r="GT202" s="48">
        <v>24875.25</v>
      </c>
      <c r="GU202" s="18">
        <f>'Investment Analysis'!RH202</f>
        <v>1.364848484848485</v>
      </c>
      <c r="GV202" s="15">
        <f>'Investment Analysis'!RF202</f>
        <v>0.26441996111471167</v>
      </c>
      <c r="GW202" s="48">
        <v>15226</v>
      </c>
      <c r="GX202" s="18">
        <f>'Investment Analysis'!RO202</f>
        <v>0.54798698657991041</v>
      </c>
      <c r="GY202" s="15">
        <f>'Investment Analysis'!RM202</f>
        <v>0.41256146210223565</v>
      </c>
      <c r="GZ202" s="48">
        <v>6348</v>
      </c>
      <c r="HA202" s="18">
        <f>'Investment Analysis'!RV202</f>
        <v>0.52303262955854124</v>
      </c>
      <c r="HB202" s="15">
        <f>'Investment Analysis'!RT202</f>
        <v>1.1680327868852458</v>
      </c>
      <c r="HC202" s="48">
        <v>36712</v>
      </c>
      <c r="HD202" s="18">
        <f>'Investment Analysis'!SC202</f>
        <v>1.4270792013751159</v>
      </c>
      <c r="HE202" s="15">
        <f>'Investment Analysis'!SA202</f>
        <v>0.37952803246655642</v>
      </c>
      <c r="HF202" s="48">
        <v>21615</v>
      </c>
      <c r="HG202" s="18">
        <f>'Investment Analysis'!SJ202</f>
        <v>1.8328964613368282</v>
      </c>
      <c r="HH202" s="15">
        <f>'Investment Analysis'!SH202</f>
        <v>2.4583999999999997</v>
      </c>
      <c r="HI202" s="48">
        <v>15280</v>
      </c>
      <c r="HJ202" s="18">
        <f>'Investment Analysis'!SM202</f>
        <v>-1.7994858611825267E-2</v>
      </c>
      <c r="HK202" s="15">
        <f>'Investment Analysis'!SK202</f>
        <v>0</v>
      </c>
      <c r="HL202" s="48">
        <v>25687.5</v>
      </c>
      <c r="HM202" s="18">
        <f>'Investment Analysis'!SP202</f>
        <v>0</v>
      </c>
      <c r="HN202" s="15">
        <f>'Investment Analysis'!SN202</f>
        <v>-2.0497033402284898E-2</v>
      </c>
      <c r="HO202" s="48">
        <v>18000.45</v>
      </c>
      <c r="HP202" s="18">
        <f>'Investment Analysis'!TE202</f>
        <v>3.5250000000000004</v>
      </c>
      <c r="HQ202" s="15">
        <f>'Investment Analysis'!TC202</f>
        <v>0.74857567500619293</v>
      </c>
      <c r="HR202" s="48">
        <v>13745</v>
      </c>
      <c r="HS202" s="18">
        <f>'Investment Analysis'!TL202</f>
        <v>0.62182890855457207</v>
      </c>
      <c r="HT202" s="15">
        <f>'Investment Analysis'!TJ202</f>
        <v>0.24954545454545443</v>
      </c>
      <c r="HU202" s="48"/>
      <c r="HV202" s="18">
        <f>'Investment Analysis'!TS202</f>
        <v>1.9549579831932773</v>
      </c>
      <c r="HW202" s="15">
        <f>'Investment Analysis'!TQ202</f>
        <v>0.28136546828653264</v>
      </c>
      <c r="HX202" s="48"/>
      <c r="HY202" s="18">
        <f>'Investment Analysis'!TZ202</f>
        <v>1.7719298245614037</v>
      </c>
      <c r="HZ202" s="15">
        <f>'Investment Analysis'!TX202</f>
        <v>7.4829931972789129E-2</v>
      </c>
      <c r="IA202" s="48"/>
      <c r="IB202" s="18">
        <f>'Investment Analysis'!UG202</f>
        <v>0</v>
      </c>
      <c r="IC202" s="15">
        <f>'Investment Analysis'!UE202</f>
        <v>0</v>
      </c>
      <c r="ID202" s="48"/>
      <c r="IE202" s="18">
        <f>'Investment Analysis'!UN202</f>
        <v>0</v>
      </c>
      <c r="IF202" s="15">
        <f>'Investment Analysis'!UL202</f>
        <v>0</v>
      </c>
      <c r="IG202" s="48"/>
      <c r="IH202" s="18">
        <f>'Investment Analysis'!UU202</f>
        <v>0</v>
      </c>
      <c r="II202" s="15">
        <f>'Investment Analysis'!US202</f>
        <v>0</v>
      </c>
      <c r="IJ202" s="48"/>
      <c r="IK202" s="18">
        <f>'Investment Analysis'!VB202</f>
        <v>0</v>
      </c>
      <c r="IL202" s="15">
        <f>'Investment Analysis'!UZ202</f>
        <v>0</v>
      </c>
      <c r="IM202" s="48"/>
      <c r="IN202" s="18">
        <f>'Investment Analysis'!VI202</f>
        <v>0</v>
      </c>
      <c r="IO202" s="15">
        <f>'Investment Analysis'!VG202</f>
        <v>0</v>
      </c>
      <c r="IP202" s="18"/>
      <c r="IQ202" s="18"/>
      <c r="IR202" s="18"/>
      <c r="IS202" s="108">
        <f t="shared" si="188"/>
        <v>19359.309999999357</v>
      </c>
      <c r="IT202" s="48">
        <f t="shared" si="189"/>
        <v>1527607.3099999998</v>
      </c>
      <c r="IU202" s="101">
        <f t="shared" si="185"/>
        <v>0</v>
      </c>
      <c r="IV202" s="101"/>
      <c r="IW202" s="15">
        <f t="shared" si="186"/>
        <v>0.47237934718138863</v>
      </c>
      <c r="IX202" s="113">
        <f t="shared" si="187"/>
        <v>490097.97999999986</v>
      </c>
      <c r="IY202" s="21">
        <f t="shared" si="215"/>
        <v>0.85732672877806448</v>
      </c>
      <c r="IZ202" s="173">
        <f t="shared" si="216"/>
        <v>708454.41999999981</v>
      </c>
    </row>
    <row r="203" spans="1:260" x14ac:dyDescent="0.2">
      <c r="A203" s="3">
        <f>'Investment Analysis'!A203</f>
        <v>45939</v>
      </c>
      <c r="B203" s="4">
        <f>'Investment Analysis'!B203</f>
        <v>45939</v>
      </c>
      <c r="C203" s="27">
        <f>'Investment Analysis'!C203</f>
        <v>46358.42</v>
      </c>
      <c r="D203" s="14">
        <f>'Investment Analysis'!D203</f>
        <v>-243.36000000000058</v>
      </c>
      <c r="E203" s="15">
        <f>'Investment Analysis'!E203</f>
        <v>-5.2221181251016716E-3</v>
      </c>
      <c r="F203" s="13">
        <f>'Investment Analysis'!G203</f>
        <v>6735.11</v>
      </c>
      <c r="G203" s="14">
        <f>'Investment Analysis'!H203</f>
        <v>-18.610000000000582</v>
      </c>
      <c r="H203" s="15">
        <f>'Investment Analysis'!I203</f>
        <v>-2.755518440207853E-3</v>
      </c>
      <c r="I203" s="13">
        <f>'Investment Analysis'!K203</f>
        <v>23024.62</v>
      </c>
      <c r="J203" s="14">
        <f>'Investment Analysis'!L203</f>
        <v>-18.760000000002037</v>
      </c>
      <c r="K203" s="15">
        <f>'Investment Analysis'!M203</f>
        <v>-8.141166790636633E-4</v>
      </c>
      <c r="L203" s="41">
        <f>'Investment Analysis'!T203</f>
        <v>278.91418865506029</v>
      </c>
      <c r="M203" s="21">
        <f>'Investment Analysis'!V203</f>
        <v>-1.6826429049437248E-3</v>
      </c>
      <c r="N203" s="21">
        <f>'Investment Analysis'!W203</f>
        <v>7.8056153211841908E-2</v>
      </c>
      <c r="P203" s="48">
        <f>'Investment Analysis'!Y203</f>
        <v>30107.59</v>
      </c>
      <c r="Q203" s="18"/>
      <c r="R203" s="83"/>
      <c r="S203" s="48">
        <v>4912.8599999999997</v>
      </c>
      <c r="T203" s="18">
        <f>'Investment Analysis'!AH203</f>
        <v>0.14966764977769964</v>
      </c>
      <c r="U203" s="15">
        <f>'Investment Analysis'!AF203</f>
        <v>0.5850579595800206</v>
      </c>
      <c r="V203" s="48">
        <v>7585.31</v>
      </c>
      <c r="W203" s="18">
        <f>'Investment Analysis'!AO203</f>
        <v>0.18735140275796469</v>
      </c>
      <c r="X203" s="15">
        <f>'Investment Analysis'!AM203</f>
        <v>0.34247311827956972</v>
      </c>
      <c r="Y203" s="48">
        <v>11408.61</v>
      </c>
      <c r="Z203" s="18">
        <f t="shared" ref="Z203:Z266" si="217">IF(Y203&gt;0,(Y203-Z$5)/Z$5,0)</f>
        <v>0.14360565356856461</v>
      </c>
      <c r="AA203" s="15">
        <f>'Investment Analysis'!GM203</f>
        <v>0.24444444444444452</v>
      </c>
      <c r="AB203" s="48">
        <v>2877.51</v>
      </c>
      <c r="AC203" s="18">
        <f t="shared" si="212"/>
        <v>4.9622643634998127</v>
      </c>
      <c r="AD203" s="15">
        <f>'Investment Analysis'!AT203</f>
        <v>0.40590619571511299</v>
      </c>
      <c r="AE203" s="48">
        <v>12121.51</v>
      </c>
      <c r="AF203" s="18">
        <f>'Investment Analysis'!BC203</f>
        <v>0.14584455654047701</v>
      </c>
      <c r="AG203" s="15">
        <f>'Investment Analysis'!BA203</f>
        <v>0.74474272930648777</v>
      </c>
      <c r="AH203" s="48"/>
      <c r="AI203" s="18">
        <f t="shared" si="213"/>
        <v>0</v>
      </c>
      <c r="AJ203" s="15">
        <f>'Investment Analysis'!BH203</f>
        <v>0</v>
      </c>
      <c r="AK203" s="48">
        <v>5380.89</v>
      </c>
      <c r="AL203" s="18">
        <f t="shared" si="194"/>
        <v>2.2183233688588508</v>
      </c>
      <c r="AM203" s="15">
        <f>'Investment Analysis'!BO203</f>
        <v>0.31475244189962931</v>
      </c>
      <c r="AN203" s="48">
        <v>6245.58</v>
      </c>
      <c r="AO203" s="18">
        <f t="shared" si="210"/>
        <v>6.8115474137931038</v>
      </c>
      <c r="AP203" s="15">
        <f>'Investment Analysis'!BV203</f>
        <v>0.23805689747718747</v>
      </c>
      <c r="AQ203" s="48">
        <v>5517.1</v>
      </c>
      <c r="AR203" s="18">
        <f t="shared" si="211"/>
        <v>2.9034199999999997</v>
      </c>
      <c r="AS203" s="15">
        <f>'Investment Analysis'!CC203</f>
        <v>0</v>
      </c>
      <c r="AT203" s="48">
        <v>4984.1400000000003</v>
      </c>
      <c r="AU203" s="18">
        <f>'Investment Analysis'!CL203</f>
        <v>-0.10040745052386495</v>
      </c>
      <c r="AV203" s="15">
        <f>'Investment Analysis'!CJ203</f>
        <v>2.2494211048627182E-2</v>
      </c>
      <c r="AW203" s="48">
        <v>19237.96</v>
      </c>
      <c r="AX203" s="18">
        <f t="shared" si="195"/>
        <v>0.10367198461778304</v>
      </c>
      <c r="AY203" s="15">
        <f>'Investment Analysis'!CQ203</f>
        <v>0.11901723037651565</v>
      </c>
      <c r="AZ203" s="48">
        <v>16605.34</v>
      </c>
      <c r="BA203" s="18">
        <f>'Investment Analysis'!CZ203</f>
        <v>7.8862660944205951E-2</v>
      </c>
      <c r="BB203" s="15">
        <f>'Investment Analysis'!CX203</f>
        <v>0.2510108864696734</v>
      </c>
      <c r="BC203" s="48">
        <v>9736.66</v>
      </c>
      <c r="BD203" s="18">
        <f t="shared" si="214"/>
        <v>2.9574404939747039</v>
      </c>
      <c r="BE203" s="15">
        <f>'Investment Analysis'!DE203</f>
        <v>-7.7274805669867455E-2</v>
      </c>
      <c r="BF203" s="48">
        <v>4736</v>
      </c>
      <c r="BG203" s="18">
        <f>'Investment Analysis'!DN203</f>
        <v>0.23434535104364335</v>
      </c>
      <c r="BH203" s="15">
        <f>'Investment Analysis'!DL203</f>
        <v>0.17870894677236696</v>
      </c>
      <c r="BI203" s="48">
        <v>20667.18</v>
      </c>
      <c r="BJ203" s="18">
        <f>'Investment Analysis'!EB203</f>
        <v>0.32118314908873619</v>
      </c>
      <c r="BK203" s="15">
        <f>'Investment Analysis'!DZ203</f>
        <v>1.3596584845250801</v>
      </c>
      <c r="BL203" s="48">
        <v>19438.39</v>
      </c>
      <c r="BM203" s="18">
        <f>'Investment Analysis'!EI203</f>
        <v>0.21773318872017336</v>
      </c>
      <c r="BN203" s="15">
        <f>'Investment Analysis'!EG203</f>
        <v>1.135520684736091</v>
      </c>
      <c r="BO203" s="48">
        <v>11486.47</v>
      </c>
      <c r="BP203" s="18">
        <f>'Investment Analysis'!DU203</f>
        <v>0.28702731092436973</v>
      </c>
      <c r="BQ203" s="15">
        <f>'Investment Analysis'!DS203</f>
        <v>0</v>
      </c>
      <c r="BR203" s="48">
        <v>12707.44</v>
      </c>
      <c r="BS203" s="18">
        <f>'Investment Analysis'!EP203</f>
        <v>0.27439353099730462</v>
      </c>
      <c r="BT203" s="15">
        <f>'Investment Analysis'!EN203</f>
        <v>1.1977068484660673</v>
      </c>
      <c r="BU203" s="48">
        <v>14054.46</v>
      </c>
      <c r="BV203" s="18">
        <f t="shared" si="197"/>
        <v>0.48434917216314438</v>
      </c>
      <c r="BW203" s="15">
        <f>'Investment Analysis'!EU203</f>
        <v>0.12947579490117456</v>
      </c>
      <c r="BX203" s="48">
        <v>27663.81</v>
      </c>
      <c r="BY203" s="18">
        <f t="shared" si="203"/>
        <v>-0.36680949999999996</v>
      </c>
      <c r="BZ203" s="15">
        <f>'Investment Analysis'!FB203</f>
        <v>0</v>
      </c>
      <c r="CA203" s="48">
        <v>21489.64</v>
      </c>
      <c r="CB203" s="18">
        <f t="shared" si="199"/>
        <v>-7.3722413793103472E-2</v>
      </c>
      <c r="CC203" s="15">
        <f>'Investment Analysis'!FI203</f>
        <v>3.6899119837508459E-2</v>
      </c>
      <c r="CD203" s="48">
        <v>9398.23</v>
      </c>
      <c r="CE203" s="18">
        <f>'Investment Analysis'!FR203</f>
        <v>6.7763954640537277E-2</v>
      </c>
      <c r="CF203" s="15">
        <f>'Investment Analysis'!FP203</f>
        <v>0.66812865497076024</v>
      </c>
      <c r="CG203" s="48">
        <v>4860.3500000000004</v>
      </c>
      <c r="CH203" s="18">
        <f>'Investment Analysis'!FR203</f>
        <v>6.7763954640537277E-2</v>
      </c>
      <c r="CI203" s="15">
        <f>'Investment Analysis'!FW203</f>
        <v>6.6227422469612607E-2</v>
      </c>
      <c r="CJ203" s="48"/>
      <c r="CK203" s="18">
        <f t="shared" si="204"/>
        <v>0</v>
      </c>
      <c r="CL203" s="15">
        <f>'Investment Analysis'!GD203</f>
        <v>0</v>
      </c>
      <c r="CM203" s="48">
        <v>40003.51</v>
      </c>
      <c r="CN203" s="18">
        <f t="shared" ref="CN203:CN266" si="218">IF(CM203&gt;0,(CM203-CN$5)/CN$5,0)</f>
        <v>0.60334709418837684</v>
      </c>
      <c r="CO203" s="15">
        <f>'Investment Analysis'!GT203</f>
        <v>5.0275229357798198E-2</v>
      </c>
      <c r="CP203" s="48">
        <v>28310.1</v>
      </c>
      <c r="CQ203" s="18">
        <f t="shared" ref="CQ203:CQ266" si="219">IF(CP203&gt;0,(CP203-CQ$5)/CQ$5,0)</f>
        <v>0.31575131411999274</v>
      </c>
      <c r="CR203" s="15">
        <f>'Investment Analysis'!HG203</f>
        <v>1.4467164766024383</v>
      </c>
      <c r="CS203" s="48">
        <v>4820</v>
      </c>
      <c r="CT203" s="18">
        <f t="shared" ref="CT203:CT266" si="220">IF(CS203&gt;0,(CS203-CT$5)/CT$5,0)</f>
        <v>-0.7867030127093142</v>
      </c>
      <c r="CU203" s="15">
        <f>'Investment Analysis'!HN203</f>
        <v>38.737903225806448</v>
      </c>
      <c r="CV203" s="48">
        <v>33699.75</v>
      </c>
      <c r="CW203" s="18">
        <f t="shared" ref="CW203:CW266" si="221">IF(CV203&gt;0,(CV203-CW$5)/CW$5,0)</f>
        <v>0.16978495930020654</v>
      </c>
      <c r="CX203" s="15">
        <f>'Investment Analysis'!IB203</f>
        <v>0.81775259678942391</v>
      </c>
      <c r="CY203" s="48">
        <v>24151.4</v>
      </c>
      <c r="CZ203" s="18">
        <f t="shared" ref="CZ203:CZ266" si="222">IF(CY203&gt;0,(CY203-CZ$5)/CZ$5,0)</f>
        <v>0.35037181996086114</v>
      </c>
      <c r="DA203" s="15">
        <f>'Investment Analysis'!II203</f>
        <v>0.97154285714285704</v>
      </c>
      <c r="DB203" s="48">
        <v>7153.5</v>
      </c>
      <c r="DC203" s="18">
        <f t="shared" ref="DC203:DC266" si="223">IF(DB203&gt;0,(DB203-DC$5)/DC$5,0)</f>
        <v>0.26896979910417312</v>
      </c>
      <c r="DD203" s="15">
        <f>'Investment Analysis'!IP203</f>
        <v>4.589923842999414</v>
      </c>
      <c r="DE203" s="48">
        <v>26019</v>
      </c>
      <c r="DF203" s="18">
        <f>'Investment Analysis'!IY203</f>
        <v>0.68787701887526742</v>
      </c>
      <c r="DG203" s="15">
        <f>'Investment Analysis'!IW203</f>
        <v>3.7528767123287667</v>
      </c>
      <c r="DH203" s="48">
        <v>22005.3</v>
      </c>
      <c r="DI203" s="18">
        <f t="shared" ref="DI203:DI266" si="224">IF(DH203&gt;0,(DH203-DI$5)/DI$5,0)</f>
        <v>2.4004975893188281</v>
      </c>
      <c r="DJ203" s="15">
        <f>'Investment Analysis'!JD203</f>
        <v>0.48363673139158581</v>
      </c>
      <c r="DK203" s="48">
        <v>26120</v>
      </c>
      <c r="DL203" s="18">
        <f t="shared" ref="DL203:DL266" si="225">IF(DK203&gt;0,(DK203-DL$5)/DL$5,0)</f>
        <v>0.14818233768517297</v>
      </c>
      <c r="DM203" s="15">
        <f>'Investment Analysis'!JK203</f>
        <v>0.28451646217020332</v>
      </c>
      <c r="DN203" s="48">
        <v>1129.0999999999999</v>
      </c>
      <c r="DO203" s="18">
        <f t="shared" ref="DO203:DO266" si="226">IF(DN203&gt;0,(DN203-DO$5)/DO$5,0)</f>
        <v>3.920846755637359E-2</v>
      </c>
      <c r="DP203" s="15">
        <f>'Investment Analysis'!HU203</f>
        <v>2.1024725274725276</v>
      </c>
      <c r="DQ203" s="48">
        <v>41350</v>
      </c>
      <c r="DR203" s="18">
        <f t="shared" ref="DR203:DR266" si="227">IF(DQ203&gt;0,(DQ203-DR$5)/DR$5,0)</f>
        <v>0.39530960013497551</v>
      </c>
      <c r="DS203" s="15">
        <f>'Investment Analysis'!JR203</f>
        <v>0.39294752826050278</v>
      </c>
      <c r="DT203" s="48">
        <v>24366</v>
      </c>
      <c r="DU203" s="18">
        <f t="shared" si="209"/>
        <v>8.3816047430830043</v>
      </c>
      <c r="DV203" s="15">
        <f>'Investment Analysis'!JY203</f>
        <v>0.11857707509881435</v>
      </c>
      <c r="DW203" s="48">
        <v>16562</v>
      </c>
      <c r="DX203" s="18">
        <f t="shared" ref="DX203:DX266" si="228">IF(DW203&gt;0,(DW203-DX$5)/DX$5,0)</f>
        <v>0.21457905544147843</v>
      </c>
      <c r="DY203" s="15">
        <f>'Investment Analysis'!KF203</f>
        <v>0.21457905544147843</v>
      </c>
      <c r="DZ203" s="48">
        <v>6552</v>
      </c>
      <c r="EA203" s="18">
        <f t="shared" si="205"/>
        <v>-0.67256371814092952</v>
      </c>
      <c r="EB203" s="15">
        <f>'Investment Analysis'!KM203</f>
        <v>6.1635071090047395</v>
      </c>
      <c r="EC203" s="48">
        <v>19110</v>
      </c>
      <c r="ED203" s="18">
        <f>'Investment Analysis'!KV203</f>
        <v>1.392079207920792</v>
      </c>
      <c r="EE203" s="15">
        <f>'Investment Analysis'!KT203</f>
        <v>-7.78625954198474E-2</v>
      </c>
      <c r="EF203" s="48">
        <v>24714</v>
      </c>
      <c r="EG203" s="18">
        <f t="shared" ref="EG203:EG266" si="229">IF(EF203&gt;0,(EF203-EG$5)/EG$5,0)</f>
        <v>3.779289493575208E-2</v>
      </c>
      <c r="EH203" s="15">
        <f>'Investment Analysis'!LH203</f>
        <v>0.532235556795981</v>
      </c>
      <c r="EI203" s="48">
        <v>10512.45</v>
      </c>
      <c r="EJ203" s="18">
        <f>'Investment Analysis'!LQ203</f>
        <v>1.0678941311852705</v>
      </c>
      <c r="EK203" s="15">
        <f>'Investment Analysis'!LO203</f>
        <v>0.84834285714285707</v>
      </c>
      <c r="EL203" s="48">
        <v>36420</v>
      </c>
      <c r="EM203" s="18" t="e">
        <f t="shared" si="206"/>
        <v>#DIV/0!</v>
      </c>
      <c r="EN203" s="15">
        <f>'Investment Analysis'!LX203</f>
        <v>1.6248648648648649</v>
      </c>
      <c r="EO203" s="48">
        <v>19275</v>
      </c>
      <c r="EP203" s="68">
        <f t="shared" si="198"/>
        <v>4.6254681647940075</v>
      </c>
      <c r="EQ203" s="15">
        <f>'Investment Analysis'!MC203</f>
        <v>1.3932584269662865E-2</v>
      </c>
      <c r="ER203" s="48">
        <v>7470</v>
      </c>
      <c r="ES203" s="18">
        <f>'Investment Analysis'!LX203</f>
        <v>1.6248648648648649</v>
      </c>
      <c r="ET203" s="15">
        <f>'Investment Analysis'!LA203</f>
        <v>-6.6592520506047623E-2</v>
      </c>
      <c r="EU203" s="48">
        <v>89784.5</v>
      </c>
      <c r="EV203" s="18">
        <f>'Investment Analysis'!ML203</f>
        <v>5.5035327366933577</v>
      </c>
      <c r="EW203" s="15">
        <f>'Investment Analysis'!MJ203</f>
        <v>17.607816711590296</v>
      </c>
      <c r="EX203" s="48">
        <v>102690</v>
      </c>
      <c r="EY203" s="18">
        <f t="shared" ref="EY203:EY266" si="230">IF(EX203&gt;0,(EX203-EY$5)/EY$5,0)</f>
        <v>0.55361397934868939</v>
      </c>
      <c r="EZ203" s="15">
        <f>'Investment Analysis'!MQ203</f>
        <v>0.55321683876092143</v>
      </c>
      <c r="FA203" s="48">
        <v>19152</v>
      </c>
      <c r="FB203" s="18">
        <f t="shared" ref="FB203:FB266" si="231">IF(FA203&gt;0,(FA203-FB$5)/FB$5,0)</f>
        <v>0.24525357607282183</v>
      </c>
      <c r="FC203" s="15">
        <f>'Investment Analysis'!MX203</f>
        <v>0.14710110206037375</v>
      </c>
      <c r="FD203" s="48">
        <v>20954.5</v>
      </c>
      <c r="FE203" s="18">
        <f t="shared" ref="FE203:FE266" si="232">IF(FD203&gt;0,(FD203-FE$5)/FE$5,0)</f>
        <v>0.32023462997265584</v>
      </c>
      <c r="FF203" s="15">
        <f>'Investment Analysis'!NE203</f>
        <v>1.2094928766516571</v>
      </c>
      <c r="FG203" s="48">
        <v>23022</v>
      </c>
      <c r="FH203" s="18">
        <f t="shared" ref="FH203:FH266" si="233">IF(FG203&gt;0,(FG203-FH$5)/FH$5,0)</f>
        <v>1.1423785594639866</v>
      </c>
      <c r="FI203" s="15">
        <f>'Investment Analysis'!NL203</f>
        <v>-0.89845176657403725</v>
      </c>
      <c r="FJ203" s="48">
        <v>44398.9</v>
      </c>
      <c r="FK203" s="18">
        <f t="shared" ref="FK203:FK266" si="234">IF(FJ203&gt;0,(FJ203-FK$5)/FK$5,0)</f>
        <v>1.3310914398521505</v>
      </c>
      <c r="FL203" s="15">
        <f>'Investment Analysis'!NS203</f>
        <v>3.833828571428572</v>
      </c>
      <c r="FM203" s="48">
        <v>3622.95</v>
      </c>
      <c r="FN203" s="18">
        <f t="shared" ref="FN203:FN266" si="235">IF(FM203&gt;0,(FM203-FN$5)/FN$5,0)</f>
        <v>-0.85724221086518793</v>
      </c>
      <c r="FO203" s="15">
        <f>'Investment Analysis'!NZ203</f>
        <v>0.37420345926263093</v>
      </c>
      <c r="FP203" s="48">
        <v>44100</v>
      </c>
      <c r="FQ203" s="18">
        <f t="shared" ref="FQ203:FQ266" si="236">IF(FP203&gt;0,(FP203-FQ$5)/FQ$5,0)</f>
        <v>1.358288770053476</v>
      </c>
      <c r="FR203" s="15">
        <f>'Investment Analysis'!OG203</f>
        <v>-0.98045819116408917</v>
      </c>
      <c r="FS203" s="48">
        <v>111327</v>
      </c>
      <c r="FT203" s="18">
        <f t="shared" ref="FT203:FT266" si="237">IF(FS203&gt;0,(FS203-FT$5)/FT$5,0)</f>
        <v>3.3712931059869837</v>
      </c>
      <c r="FU203" s="15">
        <f>'Investment Analysis'!ON203</f>
        <v>7.7418138987043577</v>
      </c>
      <c r="FV203" s="48">
        <v>18760</v>
      </c>
      <c r="FW203" s="18">
        <f t="shared" ref="FW203:FW266" si="238">IF(FV203&gt;0,(FV203-FW$5)/FW$5,0)</f>
        <v>0.21818181818181817</v>
      </c>
      <c r="FX203" s="15">
        <f>'Investment Analysis'!OU203</f>
        <v>0.21818181818181825</v>
      </c>
      <c r="FY203" s="48">
        <v>20272.5</v>
      </c>
      <c r="FZ203" s="18">
        <f t="shared" ref="FZ203:FZ266" si="239">IF(FY203&gt;0,(FY203-FZ$5)/FZ$5,0)</f>
        <v>0.10341543067083957</v>
      </c>
      <c r="GA203" s="15">
        <f>'Investment Analysis'!PB203</f>
        <v>3.9901538461538464</v>
      </c>
      <c r="GB203" s="48">
        <v>22365</v>
      </c>
      <c r="GC203" s="18">
        <f>'Investment Analysis'!PK203</f>
        <v>0.42590733036867018</v>
      </c>
      <c r="GD203" s="15">
        <f>'Investment Analysis'!PI203</f>
        <v>-0.14359563469270534</v>
      </c>
      <c r="GE203" s="48">
        <v>23640</v>
      </c>
      <c r="GF203" s="18">
        <f>'Investment Analysis'!PY203</f>
        <v>2.8401559454191032</v>
      </c>
      <c r="GG203" s="15">
        <f>'Investment Analysis'!PW203</f>
        <v>1.2591743119266052</v>
      </c>
      <c r="GH203" s="48">
        <v>23964.5</v>
      </c>
      <c r="GI203" s="18">
        <f>'Investment Analysis'!QF203</f>
        <v>0.81662668196516108</v>
      </c>
      <c r="GJ203" s="15">
        <f>'Investment Analysis'!QD203</f>
        <v>3.2395743797978625E-2</v>
      </c>
      <c r="GK203" s="48">
        <v>47200</v>
      </c>
      <c r="GL203" s="18">
        <f>'Investment Analysis'!QM203</f>
        <v>0.68615384615384623</v>
      </c>
      <c r="GM203" s="15">
        <f>'Investment Analysis'!QK203</f>
        <v>-0.12669322709163333</v>
      </c>
      <c r="GN203" s="48">
        <v>27963</v>
      </c>
      <c r="GO203" s="18">
        <f>'Investment Analysis'!QT203</f>
        <v>1.7064459930313589</v>
      </c>
      <c r="GP203" s="15">
        <f>'Investment Analysis'!QR203</f>
        <v>-0.96212730685779757</v>
      </c>
      <c r="GQ203" s="48">
        <v>5685.9</v>
      </c>
      <c r="GR203" s="18">
        <f>'Investment Analysis'!RA203</f>
        <v>0.16428279525950149</v>
      </c>
      <c r="GS203" s="15">
        <f>'Investment Analysis'!QY203</f>
        <v>-0.19291784702549564</v>
      </c>
      <c r="GT203" s="48">
        <v>24021</v>
      </c>
      <c r="GU203" s="18">
        <f>'Investment Analysis'!RH203</f>
        <v>1.2836363636363637</v>
      </c>
      <c r="GV203" s="15">
        <f>'Investment Analysis'!RF203</f>
        <v>0.22099805573558012</v>
      </c>
      <c r="GW203" s="48">
        <v>14994</v>
      </c>
      <c r="GX203" s="18">
        <f>'Investment Analysis'!RO203</f>
        <v>0.52440016266775114</v>
      </c>
      <c r="GY203" s="15">
        <f>'Investment Analysis'!RM203</f>
        <v>0.39103812969663226</v>
      </c>
      <c r="GZ203" s="48">
        <v>6368</v>
      </c>
      <c r="HA203" s="18">
        <f>'Investment Analysis'!RV203</f>
        <v>0.52783109404990403</v>
      </c>
      <c r="HB203" s="15">
        <f>'Investment Analysis'!RT203</f>
        <v>1.174863387978142</v>
      </c>
      <c r="HC203" s="48">
        <v>37094</v>
      </c>
      <c r="HD203" s="18">
        <f>'Investment Analysis'!SC203</f>
        <v>1.4523337300013224</v>
      </c>
      <c r="HE203" s="15">
        <f>'Investment Analysis'!SA203</f>
        <v>0.39388245904103408</v>
      </c>
      <c r="HF203" s="48">
        <v>23555</v>
      </c>
      <c r="HG203" s="18">
        <f>'Investment Analysis'!SJ203</f>
        <v>2.0871559633027523</v>
      </c>
      <c r="HH203" s="15">
        <f>'Investment Analysis'!SH203</f>
        <v>2.7688000000000001</v>
      </c>
      <c r="HI203" s="48">
        <v>16160</v>
      </c>
      <c r="HJ203" s="18">
        <f>'Investment Analysis'!SM203</f>
        <v>5.7591623036649268E-2</v>
      </c>
      <c r="HK203" s="15">
        <f>'Investment Analysis'!SK203</f>
        <v>0</v>
      </c>
      <c r="HL203" s="48">
        <v>26302.5</v>
      </c>
      <c r="HM203" s="18">
        <f>'Investment Analysis'!SP203</f>
        <v>0</v>
      </c>
      <c r="HN203" s="15">
        <f>'Investment Analysis'!SN203</f>
        <v>5.9274265941592991E-2</v>
      </c>
      <c r="HO203" s="48">
        <v>18433.95</v>
      </c>
      <c r="HP203" s="18">
        <f>'Investment Analysis'!TE203</f>
        <v>3.6339743589743594</v>
      </c>
      <c r="HQ203" s="15">
        <f>'Investment Analysis'!TC203</f>
        <v>0.7906861530839735</v>
      </c>
      <c r="HR203" s="48">
        <v>15500</v>
      </c>
      <c r="HS203" s="18">
        <f>'Investment Analysis'!TL203</f>
        <v>0.80530973451327414</v>
      </c>
      <c r="HT203" s="15">
        <f>'Investment Analysis'!TJ203</f>
        <v>0.39090909090909087</v>
      </c>
      <c r="HU203" s="48"/>
      <c r="HV203" s="18">
        <f>'Investment Analysis'!TS203</f>
        <v>2.0648739495798321</v>
      </c>
      <c r="HW203" s="15">
        <f>'Investment Analysis'!TQ203</f>
        <v>0.32902859058544032</v>
      </c>
      <c r="HX203" s="48"/>
      <c r="HY203" s="18">
        <f>'Investment Analysis'!TZ203</f>
        <v>1.631578947368421</v>
      </c>
      <c r="HZ203" s="15">
        <f>'Investment Analysis'!TX203</f>
        <v>2.040816326530609E-2</v>
      </c>
      <c r="IA203" s="48"/>
      <c r="IB203" s="18">
        <f>'Investment Analysis'!UG203</f>
        <v>0</v>
      </c>
      <c r="IC203" s="15">
        <f>'Investment Analysis'!UE203</f>
        <v>0</v>
      </c>
      <c r="ID203" s="48"/>
      <c r="IE203" s="18">
        <f>'Investment Analysis'!UN203</f>
        <v>0</v>
      </c>
      <c r="IF203" s="15">
        <f>'Investment Analysis'!UL203</f>
        <v>0</v>
      </c>
      <c r="IG203" s="48"/>
      <c r="IH203" s="18">
        <f>'Investment Analysis'!UU203</f>
        <v>0</v>
      </c>
      <c r="II203" s="15">
        <f>'Investment Analysis'!US203</f>
        <v>0</v>
      </c>
      <c r="IJ203" s="48"/>
      <c r="IK203" s="18">
        <f>'Investment Analysis'!VB203</f>
        <v>0</v>
      </c>
      <c r="IL203" s="15">
        <f>'Investment Analysis'!UZ203</f>
        <v>0</v>
      </c>
      <c r="IM203" s="48"/>
      <c r="IN203" s="18">
        <f>'Investment Analysis'!VI203</f>
        <v>0</v>
      </c>
      <c r="IO203" s="15">
        <f>'Investment Analysis'!VG203</f>
        <v>0</v>
      </c>
      <c r="IP203" s="18"/>
      <c r="IQ203" s="18"/>
      <c r="IR203" s="18"/>
      <c r="IS203" s="108">
        <f t="shared" si="188"/>
        <v>6690.0300000000279</v>
      </c>
      <c r="IT203" s="48">
        <f t="shared" si="189"/>
        <v>1534297.3399999999</v>
      </c>
      <c r="IU203" s="101">
        <f t="shared" ref="IU203:IU266" si="240">IF(IT203&gt;0,IV203,0)</f>
        <v>0</v>
      </c>
      <c r="IV203" s="101"/>
      <c r="IW203" s="15">
        <f t="shared" ref="IW203:IW266" si="241">IF(IT203&gt;0,(IT203+IV$11-I$2)/I$2,0)</f>
        <v>0.47882751088127556</v>
      </c>
      <c r="IX203" s="113">
        <f t="shared" ref="IX203:IX262" si="242">IF(IT203&gt;0,IT203+IV$11-I$2,0)</f>
        <v>496788.00999999989</v>
      </c>
      <c r="IY203" s="21">
        <f t="shared" si="215"/>
        <v>0.86542257993434235</v>
      </c>
      <c r="IZ203" s="173">
        <f t="shared" si="216"/>
        <v>715144.44999999984</v>
      </c>
    </row>
    <row r="204" spans="1:260" x14ac:dyDescent="0.2">
      <c r="A204" s="3">
        <f>'Investment Analysis'!A204</f>
        <v>45940</v>
      </c>
      <c r="B204" s="4">
        <f>'Investment Analysis'!B204</f>
        <v>45940</v>
      </c>
      <c r="C204" s="27">
        <f>'Investment Analysis'!C204</f>
        <v>45479.6</v>
      </c>
      <c r="D204" s="14">
        <f>'Investment Analysis'!D204</f>
        <v>-878.81999999999971</v>
      </c>
      <c r="E204" s="15">
        <f>'Investment Analysis'!E204</f>
        <v>-1.8957074033152978E-2</v>
      </c>
      <c r="F204" s="13">
        <f>'Investment Analysis'!G204</f>
        <v>6552.5</v>
      </c>
      <c r="G204" s="14">
        <f>'Investment Analysis'!H204</f>
        <v>-182.60999999999967</v>
      </c>
      <c r="H204" s="15">
        <f>'Investment Analysis'!I204</f>
        <v>-2.7113142918229943E-2</v>
      </c>
      <c r="I204" s="13">
        <f>'Investment Analysis'!K204</f>
        <v>22204.43</v>
      </c>
      <c r="J204" s="14">
        <f>'Investment Analysis'!L204</f>
        <v>-820.18999999999869</v>
      </c>
      <c r="K204" s="15">
        <f>'Investment Analysis'!M204</f>
        <v>-3.5622303429980545E-2</v>
      </c>
      <c r="L204" s="41">
        <f>'Investment Analysis'!T204</f>
        <v>275.27319151243944</v>
      </c>
      <c r="M204" s="21">
        <f>'Investment Analysis'!V204</f>
        <v>-1.3054184013290747E-2</v>
      </c>
      <c r="N204" s="21">
        <f>'Investment Analysis'!W204</f>
        <v>6.3983009811154165E-2</v>
      </c>
      <c r="P204" s="48">
        <f>'Investment Analysis'!Y204</f>
        <v>30140.06</v>
      </c>
      <c r="Q204" s="18"/>
      <c r="R204" s="83"/>
      <c r="S204" s="48">
        <v>4734.54</v>
      </c>
      <c r="T204" s="18">
        <f>'Investment Analysis'!AH204</f>
        <v>0.10793678742791747</v>
      </c>
      <c r="U204" s="15">
        <f>'Investment Analysis'!AF204</f>
        <v>0.52752321417733805</v>
      </c>
      <c r="V204" s="48">
        <v>7366.59</v>
      </c>
      <c r="W204" s="18">
        <f>'Investment Analysis'!AO204</f>
        <v>0.15311459819305748</v>
      </c>
      <c r="X204" s="15">
        <f>'Investment Analysis'!AM204</f>
        <v>0.30376344086021495</v>
      </c>
      <c r="Y204" s="48">
        <v>11258.24</v>
      </c>
      <c r="Z204" s="18">
        <f t="shared" si="217"/>
        <v>0.12853247794707295</v>
      </c>
      <c r="AA204" s="15">
        <f>'Investment Analysis'!GM204</f>
        <v>0.22804232804232819</v>
      </c>
      <c r="AB204" s="48">
        <v>2777.96</v>
      </c>
      <c r="AC204" s="18">
        <f t="shared" si="212"/>
        <v>4.9248817123544875</v>
      </c>
      <c r="AD204" s="15">
        <f>'Investment Analysis'!AT204</f>
        <v>0.3572669368847714</v>
      </c>
      <c r="AE204" s="48">
        <v>11794.6</v>
      </c>
      <c r="AF204" s="18">
        <f>'Investment Analysis'!BC204</f>
        <v>0.11494196581615163</v>
      </c>
      <c r="AG204" s="15">
        <f>'Investment Analysis'!BA204</f>
        <v>0.69768829231916485</v>
      </c>
      <c r="AH204" s="48"/>
      <c r="AI204" s="18">
        <f t="shared" si="213"/>
        <v>0</v>
      </c>
      <c r="AJ204" s="15">
        <f>'Investment Analysis'!BH204</f>
        <v>0</v>
      </c>
      <c r="AK204" s="48">
        <v>5225.8100000000004</v>
      </c>
      <c r="AL204" s="18">
        <f t="shared" si="194"/>
        <v>2.1780114374837538</v>
      </c>
      <c r="AM204" s="15">
        <f>'Investment Analysis'!BO204</f>
        <v>0.27686089592455354</v>
      </c>
      <c r="AN204" s="48">
        <v>6022.19</v>
      </c>
      <c r="AO204" s="18">
        <f t="shared" si="210"/>
        <v>6.7634030172413802</v>
      </c>
      <c r="AP204" s="15">
        <f>'Investment Analysis'!BV204</f>
        <v>0.19377348362855606</v>
      </c>
      <c r="AQ204" s="48">
        <v>5424.57</v>
      </c>
      <c r="AR204" s="18">
        <f t="shared" si="211"/>
        <v>2.8849139999999998</v>
      </c>
      <c r="AS204" s="15">
        <f>'Investment Analysis'!CC204</f>
        <v>0</v>
      </c>
      <c r="AT204" s="48">
        <v>4816.4399999999996</v>
      </c>
      <c r="AU204" s="18">
        <f>'Investment Analysis'!CL204</f>
        <v>-0.1306752037252619</v>
      </c>
      <c r="AV204" s="15">
        <f>'Investment Analysis'!CJ204</f>
        <v>-1.1908699966920259E-2</v>
      </c>
      <c r="AW204" s="48">
        <v>18651</v>
      </c>
      <c r="AX204" s="18">
        <f t="shared" si="195"/>
        <v>7.3169464220755598E-2</v>
      </c>
      <c r="AY204" s="15">
        <f>'Investment Analysis'!CQ204</f>
        <v>8.4875558391831529E-2</v>
      </c>
      <c r="AZ204" s="48">
        <v>16155.32</v>
      </c>
      <c r="BA204" s="18">
        <f>'Investment Analysis'!CZ204</f>
        <v>4.9624463519313343E-2</v>
      </c>
      <c r="BB204" s="15">
        <f>'Investment Analysis'!CX204</f>
        <v>0.21710730948678084</v>
      </c>
      <c r="BC204" s="48">
        <v>9471.2900000000009</v>
      </c>
      <c r="BD204" s="18">
        <f t="shared" si="214"/>
        <v>2.9310118514092225</v>
      </c>
      <c r="BE204" s="15">
        <f>'Investment Analysis'!DE204</f>
        <v>-0.10242341106538647</v>
      </c>
      <c r="BF204" s="48">
        <v>4622.24</v>
      </c>
      <c r="BG204" s="18">
        <f>'Investment Analysis'!DN204</f>
        <v>0.20469639468690709</v>
      </c>
      <c r="BH204" s="15">
        <f>'Investment Analysis'!DL204</f>
        <v>0.15039637599094</v>
      </c>
      <c r="BI204" s="48">
        <v>19400.61</v>
      </c>
      <c r="BJ204" s="18">
        <f>'Investment Analysis'!EB204</f>
        <v>0.24021511801613382</v>
      </c>
      <c r="BK204" s="15">
        <f>'Investment Analysis'!DZ204</f>
        <v>1.2150480256136607</v>
      </c>
      <c r="BL204" s="48">
        <v>18594.37</v>
      </c>
      <c r="BM204" s="18">
        <f>'Investment Analysis'!EI204</f>
        <v>0.16485900216919733</v>
      </c>
      <c r="BN204" s="15">
        <f>'Investment Analysis'!EG204</f>
        <v>1.0427960057061341</v>
      </c>
      <c r="BO204" s="48">
        <v>11043.51</v>
      </c>
      <c r="BP204" s="18">
        <f>'Investment Analysis'!DU204</f>
        <v>0.23739495798319327</v>
      </c>
      <c r="BQ204" s="15">
        <f>'Investment Analysis'!DS204</f>
        <v>0</v>
      </c>
      <c r="BR204" s="48">
        <v>12342.81</v>
      </c>
      <c r="BS204" s="18">
        <f>'Investment Analysis'!EP204</f>
        <v>0.23782569631626246</v>
      </c>
      <c r="BT204" s="15">
        <f>'Investment Analysis'!EN204</f>
        <v>1.1346451812829252</v>
      </c>
      <c r="BU204" s="48">
        <v>13737.23</v>
      </c>
      <c r="BV204" s="18">
        <f t="shared" si="197"/>
        <v>0.46299838470857446</v>
      </c>
      <c r="BW204" s="15">
        <f>'Investment Analysis'!EU204</f>
        <v>0.10398166714408487</v>
      </c>
      <c r="BX204" s="48">
        <v>27764.62</v>
      </c>
      <c r="BY204" s="18">
        <f t="shared" si="203"/>
        <v>-0.36176900000000006</v>
      </c>
      <c r="BZ204" s="15">
        <f>'Investment Analysis'!FB204</f>
        <v>0</v>
      </c>
      <c r="CA204" s="48">
        <v>20837.16</v>
      </c>
      <c r="CB204" s="18">
        <f t="shared" si="199"/>
        <v>-0.10184655172413794</v>
      </c>
      <c r="CC204" s="15">
        <f>'Investment Analysis'!FI204</f>
        <v>5.4163845633039996E-3</v>
      </c>
      <c r="CD204" s="48">
        <v>9072.6299999999992</v>
      </c>
      <c r="CE204" s="18">
        <f>'Investment Analysis'!FR204</f>
        <v>3.0771771441153822E-2</v>
      </c>
      <c r="CF204" s="15">
        <f>'Investment Analysis'!FP204</f>
        <v>0.6103371173030615</v>
      </c>
      <c r="CG204" s="48">
        <v>4810.12</v>
      </c>
      <c r="CH204" s="18">
        <f>'Investment Analysis'!FR204</f>
        <v>3.0771771441153822E-2</v>
      </c>
      <c r="CI204" s="15">
        <f>'Investment Analysis'!FW204</f>
        <v>5.5208451664205377E-2</v>
      </c>
      <c r="CJ204" s="48"/>
      <c r="CK204" s="18">
        <f t="shared" si="204"/>
        <v>0</v>
      </c>
      <c r="CL204" s="15">
        <f>'Investment Analysis'!GD204</f>
        <v>0</v>
      </c>
      <c r="CM204" s="48">
        <v>39138.32</v>
      </c>
      <c r="CN204" s="18">
        <f t="shared" si="218"/>
        <v>0.56867014028056107</v>
      </c>
      <c r="CO204" s="15">
        <f>'Investment Analysis'!GT204</f>
        <v>3.2660550458715618E-2</v>
      </c>
      <c r="CP204" s="48">
        <v>26876.85</v>
      </c>
      <c r="CQ204" s="18">
        <f t="shared" si="219"/>
        <v>0.24913902483233638</v>
      </c>
      <c r="CR204" s="15">
        <f>'Investment Analysis'!HG204</f>
        <v>1.3228470310656706</v>
      </c>
      <c r="CS204" s="48">
        <v>4820</v>
      </c>
      <c r="CT204" s="18">
        <f t="shared" si="220"/>
        <v>-0.7867030127093142</v>
      </c>
      <c r="CU204" s="15">
        <f>'Investment Analysis'!HN204</f>
        <v>37.157258064516128</v>
      </c>
      <c r="CV204" s="48">
        <v>32053</v>
      </c>
      <c r="CW204" s="18">
        <f t="shared" si="221"/>
        <v>0.11262301056979711</v>
      </c>
      <c r="CX204" s="15">
        <f>'Investment Analysis'!IB204</f>
        <v>0.7284230406043436</v>
      </c>
      <c r="CY204" s="48">
        <v>22724.1</v>
      </c>
      <c r="CZ204" s="18">
        <f t="shared" si="222"/>
        <v>0.27056751467710366</v>
      </c>
      <c r="DA204" s="15">
        <f>'Investment Analysis'!II204</f>
        <v>0.85502857142857136</v>
      </c>
      <c r="DB204" s="48">
        <v>7074.75</v>
      </c>
      <c r="DC204" s="18">
        <f t="shared" si="223"/>
        <v>0.25500022173932324</v>
      </c>
      <c r="DD204" s="15">
        <f>'Investment Analysis'!IP204</f>
        <v>4.5286076938098025</v>
      </c>
      <c r="DE204" s="48">
        <v>25995</v>
      </c>
      <c r="DF204" s="18">
        <f>'Investment Analysis'!IY204</f>
        <v>0.68670947655185843</v>
      </c>
      <c r="DG204" s="15">
        <f>'Investment Analysis'!IW204</f>
        <v>3.749589041095891</v>
      </c>
      <c r="DH204" s="48">
        <v>21159</v>
      </c>
      <c r="DI204" s="18">
        <f t="shared" si="224"/>
        <v>2.2697181357398937</v>
      </c>
      <c r="DJ204" s="15">
        <f>'Investment Analysis'!JD204</f>
        <v>0.42657766990291257</v>
      </c>
      <c r="DK204" s="48">
        <v>25548</v>
      </c>
      <c r="DL204" s="18">
        <f t="shared" si="225"/>
        <v>0.12303837531320058</v>
      </c>
      <c r="DM204" s="15">
        <f>'Investment Analysis'!JK204</f>
        <v>0.25638692861884971</v>
      </c>
      <c r="DN204" s="48">
        <v>1107.3</v>
      </c>
      <c r="DO204" s="18">
        <f t="shared" si="226"/>
        <v>1.9144040497008703E-2</v>
      </c>
      <c r="DP204" s="15">
        <f>'Investment Analysis'!HU204</f>
        <v>2.0425824175824174</v>
      </c>
      <c r="DQ204" s="48">
        <v>43850</v>
      </c>
      <c r="DR204" s="18">
        <f t="shared" si="227"/>
        <v>0.47966930993757384</v>
      </c>
      <c r="DS204" s="15">
        <f>'Investment Analysis'!JR204</f>
        <v>0.48405601484730876</v>
      </c>
      <c r="DT204" s="48">
        <v>23544</v>
      </c>
      <c r="DU204" s="18">
        <f t="shared" si="209"/>
        <v>8.0567035573122521</v>
      </c>
      <c r="DV204" s="15">
        <f>'Investment Analysis'!JY204</f>
        <v>0.13833992094861663</v>
      </c>
      <c r="DW204" s="48">
        <v>15358</v>
      </c>
      <c r="DX204" s="18">
        <f t="shared" si="228"/>
        <v>0.12628336755646818</v>
      </c>
      <c r="DY204" s="15">
        <f>'Investment Analysis'!KF204</f>
        <v>0.12628336755646821</v>
      </c>
      <c r="DZ204" s="48">
        <v>6610</v>
      </c>
      <c r="EA204" s="18">
        <f t="shared" si="205"/>
        <v>-0.6696651674162919</v>
      </c>
      <c r="EB204" s="15">
        <f>'Investment Analysis'!KM204</f>
        <v>5.5796208530805691</v>
      </c>
      <c r="EC204" s="48">
        <v>18330</v>
      </c>
      <c r="ED204" s="18">
        <f>'Investment Analysis'!KV204</f>
        <v>1.306930693069307</v>
      </c>
      <c r="EE204" s="15">
        <f>'Investment Analysis'!KT204</f>
        <v>-0.11068702290076336</v>
      </c>
      <c r="EF204" s="48">
        <v>23904</v>
      </c>
      <c r="EG204" s="18">
        <f t="shared" si="229"/>
        <v>3.779289493575208E-3</v>
      </c>
      <c r="EH204" s="15">
        <f>'Investment Analysis'!LH204</f>
        <v>0.48255651688529166</v>
      </c>
      <c r="EI204" s="48">
        <v>10684.7</v>
      </c>
      <c r="EJ204" s="18">
        <f>'Investment Analysis'!LQ204</f>
        <v>1.1012658227848104</v>
      </c>
      <c r="EK204" s="15">
        <f>'Investment Analysis'!LO204</f>
        <v>0.8781714285714286</v>
      </c>
      <c r="EL204" s="48">
        <v>36390</v>
      </c>
      <c r="EM204" s="18" t="e">
        <f t="shared" si="206"/>
        <v>#DIV/0!</v>
      </c>
      <c r="EN204" s="15">
        <f>'Investment Analysis'!LX204</f>
        <v>1.6227027027027028</v>
      </c>
      <c r="EO204" s="48">
        <v>19250</v>
      </c>
      <c r="EP204" s="68">
        <f t="shared" si="198"/>
        <v>4.617977528089888</v>
      </c>
      <c r="EQ204" s="15">
        <f>'Investment Analysis'!MC204</f>
        <v>-4.089887640449439E-2</v>
      </c>
      <c r="ER204" s="48">
        <v>7205</v>
      </c>
      <c r="ES204" s="18">
        <f>'Investment Analysis'!LX204</f>
        <v>1.6227027027027028</v>
      </c>
      <c r="ET204" s="15">
        <f>'Investment Analysis'!LA204</f>
        <v>-0.11358264979841524</v>
      </c>
      <c r="EU204" s="48">
        <v>95654</v>
      </c>
      <c r="EV204" s="18">
        <f>'Investment Analysis'!ML204</f>
        <v>5.9302873292510592</v>
      </c>
      <c r="EW204" s="15">
        <f>'Investment Analysis'!MJ204</f>
        <v>18.828840970350406</v>
      </c>
      <c r="EX204" s="48">
        <v>99792</v>
      </c>
      <c r="EY204" s="18">
        <f t="shared" si="230"/>
        <v>0.5097696584590945</v>
      </c>
      <c r="EZ204" s="15">
        <f>'Investment Analysis'!MQ204</f>
        <v>0.50897537728355824</v>
      </c>
      <c r="FA204" s="48">
        <v>20632</v>
      </c>
      <c r="FB204" s="18">
        <f t="shared" si="231"/>
        <v>0.34148244473342004</v>
      </c>
      <c r="FC204" s="15">
        <f>'Investment Analysis'!MX204</f>
        <v>0.23574508864398649</v>
      </c>
      <c r="FD204" s="48">
        <v>20404.3</v>
      </c>
      <c r="FE204" s="18">
        <f t="shared" si="232"/>
        <v>0.28556937461409532</v>
      </c>
      <c r="FF204" s="15">
        <f>'Investment Analysis'!NE204</f>
        <v>1.1516941020152065</v>
      </c>
      <c r="FG204" s="48">
        <v>22572</v>
      </c>
      <c r="FH204" s="18">
        <f t="shared" si="233"/>
        <v>1.1005025125628141</v>
      </c>
      <c r="FI204" s="15">
        <f>'Investment Analysis'!NL204</f>
        <v>-0.90043668122270737</v>
      </c>
      <c r="FJ204" s="48">
        <v>42319.199999999997</v>
      </c>
      <c r="FK204" s="18">
        <f t="shared" si="234"/>
        <v>1.2219002016129028</v>
      </c>
      <c r="FL204" s="15">
        <f>'Investment Analysis'!NS204</f>
        <v>3.6061714285714284</v>
      </c>
      <c r="FM204" s="48">
        <v>3548.55</v>
      </c>
      <c r="FN204" s="18">
        <f t="shared" si="235"/>
        <v>-0.86017384931220775</v>
      </c>
      <c r="FO204" s="15">
        <f>'Investment Analysis'!NZ204</f>
        <v>0.34598315885298137</v>
      </c>
      <c r="FP204" s="48">
        <v>45100</v>
      </c>
      <c r="FQ204" s="18">
        <f t="shared" si="236"/>
        <v>1.411764705882353</v>
      </c>
      <c r="FR204" s="15">
        <f>'Investment Analysis'!OG204</f>
        <v>-0.98001506624717516</v>
      </c>
      <c r="FS204" s="48">
        <v>109113</v>
      </c>
      <c r="FT204" s="18">
        <f t="shared" si="237"/>
        <v>3.2843596312984067</v>
      </c>
      <c r="FU204" s="15">
        <f>'Investment Analysis'!ON204</f>
        <v>7.5679623085983501</v>
      </c>
      <c r="FV204" s="48">
        <v>17770</v>
      </c>
      <c r="FW204" s="18">
        <f t="shared" si="238"/>
        <v>0.15389610389610389</v>
      </c>
      <c r="FX204" s="15">
        <f>'Investment Analysis'!OU204</f>
        <v>0.1545454545454546</v>
      </c>
      <c r="FY204" s="48">
        <v>19712.5</v>
      </c>
      <c r="FZ204" s="18">
        <f t="shared" si="239"/>
        <v>7.2935093209960541E-2</v>
      </c>
      <c r="GA204" s="15">
        <f>'Investment Analysis'!PB204</f>
        <v>3.8523076923076918</v>
      </c>
      <c r="GB204" s="48">
        <v>21925.5</v>
      </c>
      <c r="GC204" s="18">
        <f>'Investment Analysis'!PK204</f>
        <v>0.39788648209247829</v>
      </c>
      <c r="GD204" s="15">
        <f>'Investment Analysis'!PI204</f>
        <v>-0.16042504307869046</v>
      </c>
      <c r="GE204" s="48">
        <v>24408</v>
      </c>
      <c r="GF204" s="18">
        <f>'Investment Analysis'!PY204</f>
        <v>2.9649122807017547</v>
      </c>
      <c r="GG204" s="15">
        <f>'Investment Analysis'!PW204</f>
        <v>1.3325688073394493</v>
      </c>
      <c r="GH204" s="48">
        <v>23222.5</v>
      </c>
      <c r="GI204" s="18">
        <f>'Investment Analysis'!QF204</f>
        <v>0.77271304892041281</v>
      </c>
      <c r="GJ204" s="15">
        <f>'Investment Analysis'!QD204</f>
        <v>7.4394617504964311E-3</v>
      </c>
      <c r="GK204" s="48">
        <v>45300</v>
      </c>
      <c r="GL204" s="18">
        <f>'Investment Analysis'!QM204</f>
        <v>0.96153846153846134</v>
      </c>
      <c r="GM204" s="15">
        <f>'Investment Analysis'!QK204</f>
        <v>1.5936254980079698E-2</v>
      </c>
      <c r="GN204" s="48">
        <v>29349</v>
      </c>
      <c r="GO204" s="18">
        <f>'Investment Analysis'!QT204</f>
        <v>1.8405923344947734</v>
      </c>
      <c r="GP204" s="15">
        <f>'Investment Analysis'!QR204</f>
        <v>-0.96025012798946829</v>
      </c>
      <c r="GQ204" s="48">
        <v>5799.75</v>
      </c>
      <c r="GR204" s="18">
        <f>'Investment Analysis'!RA204</f>
        <v>0.13771965672251726</v>
      </c>
      <c r="GS204" s="15">
        <f>'Investment Analysis'!QY204</f>
        <v>-0.21133144475920682</v>
      </c>
      <c r="GT204" s="48">
        <v>22771.5</v>
      </c>
      <c r="GU204" s="18">
        <f>'Investment Analysis'!RH204</f>
        <v>1.1648484848484848</v>
      </c>
      <c r="GV204" s="15">
        <f>'Investment Analysis'!RF204</f>
        <v>0.15748541801685029</v>
      </c>
      <c r="GW204" s="48">
        <v>14033</v>
      </c>
      <c r="GX204" s="18">
        <f>'Investment Analysis'!RO204</f>
        <v>0.42669784465229782</v>
      </c>
      <c r="GY204" s="15">
        <f>'Investment Analysis'!RM204</f>
        <v>0.30188329158549032</v>
      </c>
      <c r="GZ204" s="48">
        <v>6178</v>
      </c>
      <c r="HA204" s="18">
        <f>'Investment Analysis'!RV204</f>
        <v>0.48224568138195784</v>
      </c>
      <c r="HB204" s="15">
        <f>'Investment Analysis'!RT204</f>
        <v>1.1099726775956285</v>
      </c>
      <c r="HC204" s="48">
        <v>35088</v>
      </c>
      <c r="HD204" s="18">
        <f>'Investment Analysis'!SC204</f>
        <v>1.3197143990479969</v>
      </c>
      <c r="HE204" s="15">
        <f>'Investment Analysis'!SA204</f>
        <v>0.31850293100856752</v>
      </c>
      <c r="HF204" s="48">
        <v>21960</v>
      </c>
      <c r="HG204" s="18">
        <f>'Investment Analysis'!SJ204</f>
        <v>1.8781127129750985</v>
      </c>
      <c r="HH204" s="15">
        <f>'Investment Analysis'!SH204</f>
        <v>2.5136000000000003</v>
      </c>
      <c r="HI204" s="48">
        <v>16320</v>
      </c>
      <c r="HJ204" s="18">
        <f>'Investment Analysis'!SM204</f>
        <v>9.9009900990099098E-3</v>
      </c>
      <c r="HK204" s="15">
        <f>'Investment Analysis'!SK204</f>
        <v>0</v>
      </c>
      <c r="HL204" s="48">
        <v>24765</v>
      </c>
      <c r="HM204" s="18">
        <f>'Investment Analysis'!SP204</f>
        <v>0</v>
      </c>
      <c r="HN204" s="15">
        <f>'Investment Analysis'!SN204</f>
        <v>2.2955174112300657E-2</v>
      </c>
      <c r="HO204" s="48">
        <v>19976.7</v>
      </c>
      <c r="HP204" s="18">
        <f>'Investment Analysis'!TE204</f>
        <v>4.0275641025641029</v>
      </c>
      <c r="HQ204" s="15">
        <f>'Investment Analysis'!TC204</f>
        <v>0.94277929155313378</v>
      </c>
      <c r="HR204" s="48">
        <v>20450</v>
      </c>
      <c r="HS204" s="18">
        <f>'Investment Analysis'!TL204</f>
        <v>1.359882005899705</v>
      </c>
      <c r="HT204" s="15">
        <f>'Investment Analysis'!TJ204</f>
        <v>0.81818181818181823</v>
      </c>
      <c r="HU204" s="48"/>
      <c r="HV204" s="18">
        <f>'Investment Analysis'!TS204</f>
        <v>1.8813445378151261</v>
      </c>
      <c r="HW204" s="15">
        <f>'Investment Analysis'!TQ204</f>
        <v>0.24944429463680559</v>
      </c>
      <c r="HX204" s="48"/>
      <c r="HY204" s="18">
        <f>'Investment Analysis'!TZ204</f>
        <v>1.6432748538011694</v>
      </c>
      <c r="HZ204" s="15">
        <f>'Investment Analysis'!TX204</f>
        <v>2.4943310657596241E-2</v>
      </c>
      <c r="IA204" s="48"/>
      <c r="IB204" s="18">
        <f>'Investment Analysis'!UG204</f>
        <v>0</v>
      </c>
      <c r="IC204" s="15">
        <f>'Investment Analysis'!UE204</f>
        <v>0</v>
      </c>
      <c r="ID204" s="48"/>
      <c r="IE204" s="18">
        <f>'Investment Analysis'!UN204</f>
        <v>0</v>
      </c>
      <c r="IF204" s="15">
        <f>'Investment Analysis'!UL204</f>
        <v>0</v>
      </c>
      <c r="IG204" s="48"/>
      <c r="IH204" s="18">
        <f>'Investment Analysis'!UU204</f>
        <v>0</v>
      </c>
      <c r="II204" s="15">
        <f>'Investment Analysis'!US204</f>
        <v>0</v>
      </c>
      <c r="IJ204" s="48"/>
      <c r="IK204" s="18">
        <f>'Investment Analysis'!VB204</f>
        <v>0</v>
      </c>
      <c r="IL204" s="15">
        <f>'Investment Analysis'!UZ204</f>
        <v>0</v>
      </c>
      <c r="IM204" s="48"/>
      <c r="IN204" s="18">
        <f>'Investment Analysis'!VI204</f>
        <v>0</v>
      </c>
      <c r="IO204" s="15">
        <f>'Investment Analysis'!VG204</f>
        <v>0</v>
      </c>
      <c r="IP204" s="18"/>
      <c r="IQ204" s="18"/>
      <c r="IR204" s="18"/>
      <c r="IS204" s="108">
        <f t="shared" ref="IS204:IS267" si="243">IF(IT204&gt;0,IT204-IT203,0)</f>
        <v>-18446.909999999218</v>
      </c>
      <c r="IT204" s="48">
        <f t="shared" si="189"/>
        <v>1515850.4300000006</v>
      </c>
      <c r="IU204" s="101">
        <f t="shared" si="240"/>
        <v>0</v>
      </c>
      <c r="IV204" s="101"/>
      <c r="IW204" s="15">
        <f t="shared" si="241"/>
        <v>0.46104751655582771</v>
      </c>
      <c r="IX204" s="113">
        <f t="shared" si="242"/>
        <v>478341.10000000068</v>
      </c>
      <c r="IY204" s="21">
        <f t="shared" si="215"/>
        <v>0.84309929623408297</v>
      </c>
      <c r="IZ204" s="173">
        <f t="shared" si="216"/>
        <v>696697.54000000062</v>
      </c>
    </row>
    <row r="205" spans="1:260" x14ac:dyDescent="0.2">
      <c r="A205" s="3">
        <f>'Investment Analysis'!A205</f>
        <v>45943</v>
      </c>
      <c r="B205" s="4">
        <f>'Investment Analysis'!B205</f>
        <v>45943</v>
      </c>
      <c r="C205" s="27">
        <f>'Investment Analysis'!C205</f>
        <v>46067.65</v>
      </c>
      <c r="D205" s="14">
        <f>'Investment Analysis'!D205</f>
        <v>588.05000000000291</v>
      </c>
      <c r="E205" s="15">
        <f>'Investment Analysis'!E205</f>
        <v>1.292997299888308E-2</v>
      </c>
      <c r="F205" s="13">
        <f>'Investment Analysis'!G205</f>
        <v>6654.69</v>
      </c>
      <c r="G205" s="14">
        <f>'Investment Analysis'!H205</f>
        <v>102.1899999999996</v>
      </c>
      <c r="H205" s="15">
        <f>'Investment Analysis'!I205</f>
        <v>1.5595574208317375E-2</v>
      </c>
      <c r="I205" s="13">
        <f>'Investment Analysis'!K205</f>
        <v>22694.61</v>
      </c>
      <c r="J205" s="14">
        <f>'Investment Analysis'!L205</f>
        <v>490.18000000000029</v>
      </c>
      <c r="K205" s="15">
        <f>'Investment Analysis'!M205</f>
        <v>2.2075774969229127E-2</v>
      </c>
      <c r="L205" s="41">
        <f>'Investment Analysis'!T205</f>
        <v>277.64570929112546</v>
      </c>
      <c r="M205" s="21">
        <f>'Investment Analysis'!V205</f>
        <v>8.6187752815689803E-3</v>
      </c>
      <c r="N205" s="21">
        <f>'Investment Analysis'!W205</f>
        <v>7.3153240276123896E-2</v>
      </c>
      <c r="P205" s="48">
        <f>'Investment Analysis'!Y205</f>
        <v>30140.06</v>
      </c>
      <c r="Q205" s="18"/>
      <c r="R205" s="83"/>
      <c r="S205" s="48">
        <v>4840.4399999999996</v>
      </c>
      <c r="T205" s="18">
        <f>'Investment Analysis'!AH205</f>
        <v>0.13271998943522476</v>
      </c>
      <c r="U205" s="15">
        <f>'Investment Analysis'!AF205</f>
        <v>0.56169205559264412</v>
      </c>
      <c r="V205" s="48">
        <v>7488.1</v>
      </c>
      <c r="W205" s="18">
        <f>'Investment Analysis'!AO205</f>
        <v>0.17213504517356146</v>
      </c>
      <c r="X205" s="15">
        <f>'Investment Analysis'!AM205</f>
        <v>0.3252688172043009</v>
      </c>
      <c r="Y205" s="48">
        <v>11301.89</v>
      </c>
      <c r="Z205" s="18">
        <f t="shared" si="217"/>
        <v>0.13290797914995983</v>
      </c>
      <c r="AA205" s="15">
        <f>'Investment Analysis'!GM205</f>
        <v>0.23280423280423293</v>
      </c>
      <c r="AB205" s="48">
        <v>2841.96</v>
      </c>
      <c r="AC205" s="18">
        <f t="shared" si="212"/>
        <v>4.9489147577919637</v>
      </c>
      <c r="AD205" s="15">
        <f>'Investment Analysis'!AT205</f>
        <v>0.38853503184713384</v>
      </c>
      <c r="AE205" s="48">
        <v>11978.52</v>
      </c>
      <c r="AF205" s="18">
        <f>'Investment Analysis'!BC205</f>
        <v>0.13232773397326025</v>
      </c>
      <c r="AG205" s="15">
        <f>'Investment Analysis'!BA205</f>
        <v>0.72416107382550354</v>
      </c>
      <c r="AH205" s="48"/>
      <c r="AI205" s="18">
        <f t="shared" si="213"/>
        <v>0</v>
      </c>
      <c r="AJ205" s="15">
        <f>'Investment Analysis'!BH205</f>
        <v>0</v>
      </c>
      <c r="AK205" s="48">
        <v>5323</v>
      </c>
      <c r="AL205" s="18">
        <f t="shared" si="194"/>
        <v>2.2032752794385235</v>
      </c>
      <c r="AM205" s="15">
        <f>'Investment Analysis'!BO205</f>
        <v>0.3006062647356012</v>
      </c>
      <c r="AN205" s="48">
        <v>6192.78</v>
      </c>
      <c r="AO205" s="18">
        <f t="shared" si="210"/>
        <v>6.8001681034482759</v>
      </c>
      <c r="AP205" s="15">
        <f>'Investment Analysis'!BV205</f>
        <v>0.22758990874932916</v>
      </c>
      <c r="AQ205" s="48">
        <v>5443.85</v>
      </c>
      <c r="AR205" s="18">
        <f t="shared" si="211"/>
        <v>2.8887699999999996</v>
      </c>
      <c r="AS205" s="15">
        <f>'Investment Analysis'!CC205</f>
        <v>0</v>
      </c>
      <c r="AT205" s="48">
        <v>4924.4799999999996</v>
      </c>
      <c r="AU205" s="18">
        <f>'Investment Analysis'!CL205</f>
        <v>-0.11117578579743889</v>
      </c>
      <c r="AV205" s="15">
        <f>'Investment Analysis'!CJ205</f>
        <v>1.025471386040353E-2</v>
      </c>
      <c r="AW205" s="48">
        <v>19122.759999999998</v>
      </c>
      <c r="AX205" s="18">
        <f t="shared" si="195"/>
        <v>9.7685392090630277E-2</v>
      </c>
      <c r="AY205" s="15">
        <f>'Investment Analysis'!CQ205</f>
        <v>0.11231652839821313</v>
      </c>
      <c r="AZ205" s="48">
        <v>16460.84</v>
      </c>
      <c r="BA205" s="18">
        <f>'Investment Analysis'!CZ205</f>
        <v>6.9474248927038532E-2</v>
      </c>
      <c r="BB205" s="15">
        <f>'Investment Analysis'!CX205</f>
        <v>0.24012441679626748</v>
      </c>
      <c r="BC205" s="48">
        <v>9625.69</v>
      </c>
      <c r="BD205" s="18">
        <f t="shared" si="214"/>
        <v>2.9463888058958272</v>
      </c>
      <c r="BE205" s="15">
        <f>'Investment Analysis'!DE205</f>
        <v>-8.7791495198902683E-2</v>
      </c>
      <c r="BF205" s="48">
        <v>4696.87</v>
      </c>
      <c r="BG205" s="18">
        <f>'Investment Analysis'!DN205</f>
        <v>0.22414611005692608</v>
      </c>
      <c r="BH205" s="15">
        <f>'Investment Analysis'!DL205</f>
        <v>0.16896942242355609</v>
      </c>
      <c r="BI205" s="48">
        <v>20447.52</v>
      </c>
      <c r="BJ205" s="18">
        <f>'Investment Analysis'!EB205</f>
        <v>0.30714072303555429</v>
      </c>
      <c r="BK205" s="15">
        <f>'Investment Analysis'!DZ205</f>
        <v>1.3345784418356459</v>
      </c>
      <c r="BL205" s="48">
        <v>19096.45</v>
      </c>
      <c r="BM205" s="18">
        <f>'Investment Analysis'!EI205</f>
        <v>0.19631236442516253</v>
      </c>
      <c r="BN205" s="15">
        <f>'Investment Analysis'!EG205</f>
        <v>1.0979553019495956</v>
      </c>
      <c r="BO205" s="48">
        <v>11343.5</v>
      </c>
      <c r="BP205" s="18">
        <f>'Investment Analysis'!DU205</f>
        <v>0.27100840336134457</v>
      </c>
      <c r="BQ205" s="15">
        <f>'Investment Analysis'!DS205</f>
        <v>0</v>
      </c>
      <c r="BR205" s="48">
        <v>12592.77</v>
      </c>
      <c r="BS205" s="18">
        <f>'Investment Analysis'!EP205</f>
        <v>0.26289308176100634</v>
      </c>
      <c r="BT205" s="15">
        <f>'Investment Analysis'!EN205</f>
        <v>1.1778741865509759</v>
      </c>
      <c r="BU205" s="48">
        <v>13879.81</v>
      </c>
      <c r="BV205" s="18">
        <f t="shared" si="197"/>
        <v>0.47259456185220067</v>
      </c>
      <c r="BW205" s="15">
        <f>'Investment Analysis'!EU205</f>
        <v>0.11543970209109142</v>
      </c>
      <c r="BX205" s="48">
        <v>28746.17</v>
      </c>
      <c r="BY205" s="18">
        <f t="shared" si="203"/>
        <v>-0.31269150000000007</v>
      </c>
      <c r="BZ205" s="15">
        <f>'Investment Analysis'!FB205</f>
        <v>0</v>
      </c>
      <c r="CA205" s="48">
        <v>21152.87</v>
      </c>
      <c r="CB205" s="18">
        <f t="shared" si="199"/>
        <v>-8.8238362068965556E-2</v>
      </c>
      <c r="CC205" s="15">
        <f>'Investment Analysis'!FI205</f>
        <v>2.0649966147596462E-2</v>
      </c>
      <c r="CD205" s="48">
        <v>9193.76</v>
      </c>
      <c r="CE205" s="18">
        <f>'Investment Analysis'!FR205</f>
        <v>4.4533744357591123E-2</v>
      </c>
      <c r="CF205" s="15">
        <f>'Investment Analysis'!FP205</f>
        <v>0.63183694530443757</v>
      </c>
      <c r="CG205" s="48">
        <v>4797.6899999999996</v>
      </c>
      <c r="CH205" s="18">
        <f>'Investment Analysis'!FR205</f>
        <v>4.4533744357591123E-2</v>
      </c>
      <c r="CI205" s="15">
        <f>'Investment Analysis'!FW205</f>
        <v>5.2482108372145911E-2</v>
      </c>
      <c r="CJ205" s="48"/>
      <c r="CK205" s="18">
        <f t="shared" si="204"/>
        <v>0</v>
      </c>
      <c r="CL205" s="15">
        <f>'Investment Analysis'!GD205</f>
        <v>0</v>
      </c>
      <c r="CM205" s="48">
        <v>39935.21</v>
      </c>
      <c r="CN205" s="18">
        <f t="shared" si="218"/>
        <v>0.60060961923847689</v>
      </c>
      <c r="CO205" s="15">
        <f>'Investment Analysis'!GT205</f>
        <v>3.6330275229357743E-2</v>
      </c>
      <c r="CP205" s="48">
        <v>28333.5</v>
      </c>
      <c r="CQ205" s="18">
        <f t="shared" si="219"/>
        <v>0.31683886170019943</v>
      </c>
      <c r="CR205" s="15">
        <f>'Investment Analysis'!HG205</f>
        <v>1.4487388348969159</v>
      </c>
      <c r="CS205" s="48">
        <v>4960</v>
      </c>
      <c r="CT205" s="18">
        <f t="shared" si="220"/>
        <v>-0.7805076645307466</v>
      </c>
      <c r="CU205" s="15">
        <f>'Investment Analysis'!HN205</f>
        <v>37.822580645161288</v>
      </c>
      <c r="CV205" s="48">
        <v>32956</v>
      </c>
      <c r="CW205" s="18">
        <f t="shared" si="221"/>
        <v>0.14396792613291215</v>
      </c>
      <c r="CX205" s="15">
        <f>'Investment Analysis'!IB205</f>
        <v>0.77828139754485348</v>
      </c>
      <c r="CY205" s="48">
        <v>24969</v>
      </c>
      <c r="CZ205" s="18">
        <f t="shared" si="222"/>
        <v>0.39608610567514679</v>
      </c>
      <c r="DA205" s="15">
        <f>'Investment Analysis'!II205</f>
        <v>1.0382857142857143</v>
      </c>
      <c r="DB205" s="48">
        <v>7197.5</v>
      </c>
      <c r="DC205" s="18">
        <f t="shared" si="223"/>
        <v>0.27677502328262893</v>
      </c>
      <c r="DD205" s="15">
        <f>'Investment Analysis'!IP205</f>
        <v>4.6225346611989844</v>
      </c>
      <c r="DE205" s="48">
        <v>27645</v>
      </c>
      <c r="DF205" s="18">
        <f>'Investment Analysis'!IY205</f>
        <v>0.79295582798209763</v>
      </c>
      <c r="DG205" s="15">
        <f>'Investment Analysis'!IW205</f>
        <v>4.0487671232876714</v>
      </c>
      <c r="DH205" s="48">
        <v>21471</v>
      </c>
      <c r="DI205" s="18">
        <f t="shared" si="224"/>
        <v>2.3179317591791322</v>
      </c>
      <c r="DJ205" s="15">
        <f>'Investment Analysis'!JD205</f>
        <v>0.44761326860841438</v>
      </c>
      <c r="DK205" s="48">
        <v>25702.5</v>
      </c>
      <c r="DL205" s="18">
        <f t="shared" si="225"/>
        <v>0.1298298826322036</v>
      </c>
      <c r="DM205" s="15">
        <f>'Investment Analysis'!JK205</f>
        <v>0.26398485332808763</v>
      </c>
      <c r="DN205" s="48">
        <v>1122.4000000000001</v>
      </c>
      <c r="DO205" s="18">
        <f t="shared" si="226"/>
        <v>3.3041877588587287E-2</v>
      </c>
      <c r="DP205" s="15">
        <f>'Investment Analysis'!HU205</f>
        <v>2.0829670329670327</v>
      </c>
      <c r="DQ205" s="48">
        <v>48810</v>
      </c>
      <c r="DR205" s="18">
        <f t="shared" si="227"/>
        <v>0.64703897418592882</v>
      </c>
      <c r="DS205" s="15">
        <f>'Investment Analysis'!JR205</f>
        <v>0.64973848489961183</v>
      </c>
      <c r="DT205" s="48">
        <v>27012</v>
      </c>
      <c r="DU205" s="18">
        <f t="shared" si="209"/>
        <v>9.4274545454545446</v>
      </c>
      <c r="DV205" s="15">
        <f>'Investment Analysis'!JY205</f>
        <v>0.21739130434782622</v>
      </c>
      <c r="DW205" s="48">
        <v>15974</v>
      </c>
      <c r="DX205" s="18">
        <f t="shared" si="228"/>
        <v>0.17145790554414783</v>
      </c>
      <c r="DY205" s="15">
        <f>'Investment Analysis'!KF205</f>
        <v>0.17145790554414783</v>
      </c>
      <c r="DZ205" s="48">
        <v>6948</v>
      </c>
      <c r="EA205" s="18">
        <f t="shared" si="205"/>
        <v>-0.65277361319340332</v>
      </c>
      <c r="EB205" s="15">
        <f>'Investment Analysis'!KM205</f>
        <v>6.1042654028436019</v>
      </c>
      <c r="EC205" s="48">
        <v>22685</v>
      </c>
      <c r="ED205" s="18">
        <f>'Investment Analysis'!KV205</f>
        <v>1.4702970297029703</v>
      </c>
      <c r="EE205" s="15">
        <f>'Investment Analysis'!KT205</f>
        <v>-4.7709923664122134E-2</v>
      </c>
      <c r="EF205" s="48">
        <v>24147</v>
      </c>
      <c r="EG205" s="18">
        <f t="shared" si="229"/>
        <v>1.3983371126228269E-2</v>
      </c>
      <c r="EH205" s="15">
        <f>'Investment Analysis'!LH205</f>
        <v>0.49762768629639964</v>
      </c>
      <c r="EI205" s="48">
        <v>11186.5</v>
      </c>
      <c r="EJ205" s="18">
        <f>'Investment Analysis'!LQ205</f>
        <v>1.2001022887098838</v>
      </c>
      <c r="EK205" s="15">
        <f>'Investment Analysis'!LO205</f>
        <v>0.96651428571428566</v>
      </c>
      <c r="EL205" s="48">
        <v>38265</v>
      </c>
      <c r="EM205" s="18" t="e">
        <f t="shared" si="206"/>
        <v>#DIV/0!</v>
      </c>
      <c r="EN205" s="15">
        <f>'Investment Analysis'!LX205</f>
        <v>1.7578378378378381</v>
      </c>
      <c r="EO205" s="48">
        <v>20415</v>
      </c>
      <c r="EP205" s="68">
        <f t="shared" si="198"/>
        <v>4.9670411985018728</v>
      </c>
      <c r="EQ205" s="15">
        <f>'Investment Analysis'!MC205</f>
        <v>2.0674157303370824E-2</v>
      </c>
      <c r="ER205" s="48">
        <v>7985</v>
      </c>
      <c r="ES205" s="18">
        <f>'Investment Analysis'!LX205</f>
        <v>1.7578378378378381</v>
      </c>
      <c r="ET205" s="15">
        <f>'Investment Analysis'!LA205</f>
        <v>-1.9741415264840839E-2</v>
      </c>
      <c r="EU205" s="48">
        <v>111156.5</v>
      </c>
      <c r="EV205" s="18">
        <f>'Investment Analysis'!ML205</f>
        <v>7.0546396608572781</v>
      </c>
      <c r="EW205" s="15">
        <f>'Investment Analysis'!MJ205</f>
        <v>22.045822102425877</v>
      </c>
      <c r="EX205" s="48">
        <v>103619.25</v>
      </c>
      <c r="EY205" s="18">
        <f t="shared" si="230"/>
        <v>0.56767275615567914</v>
      </c>
      <c r="EZ205" s="15">
        <f>'Investment Analysis'!MQ205</f>
        <v>0.56759332803812557</v>
      </c>
      <c r="FA205" s="48">
        <v>21912</v>
      </c>
      <c r="FB205" s="18">
        <f t="shared" si="231"/>
        <v>0.42470741222366709</v>
      </c>
      <c r="FC205" s="15">
        <f>'Investment Analysis'!MX205</f>
        <v>0.31241015812170575</v>
      </c>
      <c r="FD205" s="48">
        <v>20827.099999999999</v>
      </c>
      <c r="FE205" s="18">
        <f t="shared" si="232"/>
        <v>0.31220781511863793</v>
      </c>
      <c r="FF205" s="15">
        <f>'Investment Analysis'!NE205</f>
        <v>1.196427253266406</v>
      </c>
      <c r="FG205" s="48">
        <v>24264</v>
      </c>
      <c r="FH205" s="18">
        <f t="shared" si="233"/>
        <v>1.2579564489112227</v>
      </c>
      <c r="FI205" s="15">
        <f>'Investment Analysis'!NL205</f>
        <v>-0.8929734021437078</v>
      </c>
      <c r="FJ205" s="48">
        <v>45377.5</v>
      </c>
      <c r="FK205" s="18">
        <f t="shared" si="234"/>
        <v>1.382471228158602</v>
      </c>
      <c r="FL205" s="15">
        <f>'Investment Analysis'!NS205</f>
        <v>3.9390476190476189</v>
      </c>
      <c r="FM205" s="48">
        <v>3662.25</v>
      </c>
      <c r="FN205" s="18">
        <f t="shared" si="235"/>
        <v>-0.85569364378228641</v>
      </c>
      <c r="FO205" s="15">
        <f>'Investment Analysis'!NZ205</f>
        <v>0.38911015020482487</v>
      </c>
      <c r="FP205" s="48">
        <v>52600</v>
      </c>
      <c r="FQ205" s="18">
        <f t="shared" si="236"/>
        <v>1.8128342245989304</v>
      </c>
      <c r="FR205" s="15">
        <f>'Investment Analysis'!OG205</f>
        <v>-0.9766916293703195</v>
      </c>
      <c r="FS205" s="48">
        <v>120222</v>
      </c>
      <c r="FT205" s="18">
        <f t="shared" si="237"/>
        <v>3.7205583532114144</v>
      </c>
      <c r="FU205" s="15">
        <f>'Investment Analysis'!ON205</f>
        <v>8.4402826855123667</v>
      </c>
      <c r="FV205" s="48">
        <v>21380</v>
      </c>
      <c r="FW205" s="18">
        <f t="shared" si="238"/>
        <v>0.38831168831168833</v>
      </c>
      <c r="FX205" s="15">
        <f>'Investment Analysis'!OU205</f>
        <v>0.38831168831168822</v>
      </c>
      <c r="FY205" s="48">
        <v>19856.25</v>
      </c>
      <c r="FZ205" s="18">
        <f t="shared" si="239"/>
        <v>8.0759286977820116E-2</v>
      </c>
      <c r="GA205" s="15">
        <f>'Investment Analysis'!PB205</f>
        <v>3.8876923076923076</v>
      </c>
      <c r="GB205" s="48">
        <v>22006.5</v>
      </c>
      <c r="GC205" s="18">
        <f>'Investment Analysis'!PK205</f>
        <v>0.40305073399321006</v>
      </c>
      <c r="GD205" s="15">
        <f>'Investment Analysis'!PI205</f>
        <v>-0.15732337736932789</v>
      </c>
      <c r="GE205" s="48">
        <v>28524</v>
      </c>
      <c r="GF205" s="18">
        <f>'Investment Analysis'!PY205</f>
        <v>3.6335282651072127</v>
      </c>
      <c r="GG205" s="15">
        <f>'Investment Analysis'!PW205</f>
        <v>1.7259174311926604</v>
      </c>
      <c r="GH205" s="48">
        <v>23844.799999999999</v>
      </c>
      <c r="GI205" s="18">
        <f>'Investment Analysis'!QF205</f>
        <v>0.86043600709293844</v>
      </c>
      <c r="GJ205" s="15">
        <f>'Investment Analysis'!QD205</f>
        <v>5.7292747265775636E-2</v>
      </c>
      <c r="GK205" s="48">
        <v>47510</v>
      </c>
      <c r="GL205" s="18">
        <f>'Investment Analysis'!QM205</f>
        <v>1.0461538461538462</v>
      </c>
      <c r="GM205" s="15">
        <f>'Investment Analysis'!QK205</f>
        <v>5.9760956175298953E-2</v>
      </c>
      <c r="GN205" s="48">
        <v>34812</v>
      </c>
      <c r="GO205" s="18">
        <f>'Investment Analysis'!QT205</f>
        <v>2.3693379790940763</v>
      </c>
      <c r="GP205" s="15">
        <f>'Investment Analysis'!QR205</f>
        <v>-0.95285111777468989</v>
      </c>
      <c r="GQ205" s="48">
        <v>5994.45</v>
      </c>
      <c r="GR205" s="18">
        <f>'Investment Analysis'!RA205</f>
        <v>0.21373109930527182</v>
      </c>
      <c r="GS205" s="15">
        <f>'Investment Analysis'!QY205</f>
        <v>-0.15864022662889507</v>
      </c>
      <c r="GT205" s="48">
        <v>23600.25</v>
      </c>
      <c r="GU205" s="18">
        <f>'Investment Analysis'!RH205</f>
        <v>1.2436363636363637</v>
      </c>
      <c r="GV205" s="15">
        <f>'Investment Analysis'!RF205</f>
        <v>0.19961114711600783</v>
      </c>
      <c r="GW205" s="48">
        <v>15144.5</v>
      </c>
      <c r="GX205" s="18">
        <f>'Investment Analysis'!RO205</f>
        <v>0.53970109800732002</v>
      </c>
      <c r="GY205" s="15">
        <f>'Investment Analysis'!RM205</f>
        <v>0.40500046386492239</v>
      </c>
      <c r="GZ205" s="48">
        <v>6684</v>
      </c>
      <c r="HA205" s="18">
        <f>'Investment Analysis'!RV205</f>
        <v>0.6036468330134358</v>
      </c>
      <c r="HB205" s="15">
        <f>'Investment Analysis'!RT205</f>
        <v>1.2827868852459017</v>
      </c>
      <c r="HC205" s="48">
        <v>35442</v>
      </c>
      <c r="HD205" s="18">
        <f>'Investment Analysis'!SC205</f>
        <v>1.3431178103927015</v>
      </c>
      <c r="HE205" s="15">
        <f>'Investment Analysis'!SA205</f>
        <v>0.33180520066135583</v>
      </c>
      <c r="HF205" s="48">
        <v>27455</v>
      </c>
      <c r="HG205" s="18">
        <f>'Investment Analysis'!SJ205</f>
        <v>2.5982961992136304</v>
      </c>
      <c r="HH205" s="15">
        <f>'Investment Analysis'!SH205</f>
        <v>3.3927999999999998</v>
      </c>
      <c r="HI205" s="48">
        <v>19920</v>
      </c>
      <c r="HJ205" s="18">
        <f>'Investment Analysis'!SM205</f>
        <v>0.22058823529411772</v>
      </c>
      <c r="HK205" s="15">
        <f>'Investment Analysis'!SK205</f>
        <v>0</v>
      </c>
      <c r="HL205" s="48">
        <v>30465</v>
      </c>
      <c r="HM205" s="18">
        <f>'Investment Analysis'!SP205</f>
        <v>0</v>
      </c>
      <c r="HN205" s="15">
        <f>'Investment Analysis'!SN205</f>
        <v>0.21196946001254874</v>
      </c>
      <c r="HO205" s="48">
        <v>24240.3</v>
      </c>
      <c r="HP205" s="18">
        <f>'Investment Analysis'!TE205</f>
        <v>5.0935897435897441</v>
      </c>
      <c r="HQ205" s="15">
        <f>'Investment Analysis'!TC205</f>
        <v>1.3547188506316574</v>
      </c>
      <c r="HR205" s="48">
        <v>34015</v>
      </c>
      <c r="HS205" s="18">
        <f>'Investment Analysis'!TL205</f>
        <v>3.0943952802359878</v>
      </c>
      <c r="HT205" s="15">
        <f>'Investment Analysis'!TJ205</f>
        <v>2.1545454545454543</v>
      </c>
      <c r="HU205" s="48"/>
      <c r="HV205" s="18">
        <f>'Investment Analysis'!TS205</f>
        <v>2.1919327731092433</v>
      </c>
      <c r="HW205" s="15">
        <f>'Investment Analysis'!TQ205</f>
        <v>0.38412541085757179</v>
      </c>
      <c r="HX205" s="48"/>
      <c r="HY205" s="18">
        <f>'Investment Analysis'!TZ205</f>
        <v>1.8362573099415203</v>
      </c>
      <c r="HZ205" s="15">
        <f>'Investment Analysis'!TX205</f>
        <v>9.9773242630385367E-2</v>
      </c>
      <c r="IA205" s="48"/>
      <c r="IB205" s="18">
        <f>'Investment Analysis'!UG205</f>
        <v>0</v>
      </c>
      <c r="IC205" s="15">
        <f>'Investment Analysis'!UE205</f>
        <v>0</v>
      </c>
      <c r="ID205" s="48"/>
      <c r="IE205" s="18">
        <f>'Investment Analysis'!UN205</f>
        <v>0</v>
      </c>
      <c r="IF205" s="15">
        <f>'Investment Analysis'!UL205</f>
        <v>0</v>
      </c>
      <c r="IG205" s="48"/>
      <c r="IH205" s="18">
        <f>'Investment Analysis'!UU205</f>
        <v>0</v>
      </c>
      <c r="II205" s="15">
        <f>'Investment Analysis'!US205</f>
        <v>0</v>
      </c>
      <c r="IJ205" s="48"/>
      <c r="IK205" s="18">
        <f>'Investment Analysis'!VB205</f>
        <v>0</v>
      </c>
      <c r="IL205" s="15">
        <f>'Investment Analysis'!UZ205</f>
        <v>0</v>
      </c>
      <c r="IM205" s="48"/>
      <c r="IN205" s="18">
        <f>'Investment Analysis'!VI205</f>
        <v>0</v>
      </c>
      <c r="IO205" s="15">
        <f>'Investment Analysis'!VG205</f>
        <v>0</v>
      </c>
      <c r="IP205" s="18"/>
      <c r="IQ205" s="18"/>
      <c r="IR205" s="18"/>
      <c r="IS205" s="108">
        <f t="shared" si="243"/>
        <v>128035.60999999964</v>
      </c>
      <c r="IT205" s="48">
        <f t="shared" ref="IT205:IT263" si="244">FY205+FV205+FS205+FP205+FM205+FJ205+FG205+FD205+FA205+EX205+EU205+ER205+EO205+EL205+EI205+EF205+EC205+DZ205+DW205+DT205+DQ205+DN205+DK205+DH205+DE205+DB205+CY205+CV205+CS205+CP205+CJ205+CG205+CD205+CA205+BX205+P205+CM205+GT205+GQ205+GN205+GK205+GH205+GE205+GB205+BU205+BR205+BO205+BL205+BI205+BF205+BC205+AZ205+AW205+AT205+AQ205+AN205+AK205+AH205+AE205+AB205+Y205+V205+S205+GW205+GZ205+HC205+HF205+HI205+HL205+HO205+HR205+HU205</f>
        <v>1643886.0400000003</v>
      </c>
      <c r="IU205" s="101">
        <f t="shared" si="240"/>
        <v>0</v>
      </c>
      <c r="IV205" s="101"/>
      <c r="IW205" s="15">
        <f t="shared" si="241"/>
        <v>0.58445422365502997</v>
      </c>
      <c r="IX205" s="113">
        <f t="shared" si="242"/>
        <v>606376.71000000031</v>
      </c>
      <c r="IY205" s="21">
        <f t="shared" si="215"/>
        <v>0.99803989310184449</v>
      </c>
      <c r="IZ205" s="173">
        <f t="shared" si="216"/>
        <v>824733.15000000026</v>
      </c>
    </row>
    <row r="206" spans="1:260" x14ac:dyDescent="0.2">
      <c r="A206" s="3">
        <f>'Investment Analysis'!A206</f>
        <v>45944</v>
      </c>
      <c r="B206" s="4">
        <f>'Investment Analysis'!B206</f>
        <v>45944</v>
      </c>
      <c r="C206" s="27">
        <f>'Investment Analysis'!C206</f>
        <v>46270.46</v>
      </c>
      <c r="D206" s="14">
        <f>'Investment Analysis'!D206</f>
        <v>202.80999999999767</v>
      </c>
      <c r="E206" s="15">
        <f>'Investment Analysis'!E206</f>
        <v>4.4024385875988392E-3</v>
      </c>
      <c r="F206" s="13">
        <f>'Investment Analysis'!G206</f>
        <v>6644.31</v>
      </c>
      <c r="G206" s="14">
        <f>'Investment Analysis'!H206</f>
        <v>-10.3799999999992</v>
      </c>
      <c r="H206" s="15">
        <f>'Investment Analysis'!I206</f>
        <v>-1.5598021846245582E-3</v>
      </c>
      <c r="I206" s="13">
        <f>'Investment Analysis'!K206</f>
        <v>22521.7</v>
      </c>
      <c r="J206" s="14">
        <f>'Investment Analysis'!L206</f>
        <v>-172.90999999999985</v>
      </c>
      <c r="K206" s="15">
        <f>'Investment Analysis'!M206</f>
        <v>-7.6189897072476611E-3</v>
      </c>
      <c r="L206" s="41">
        <f>'Investment Analysis'!T206</f>
        <v>277.60782548272783</v>
      </c>
      <c r="M206" s="21">
        <f>'Investment Analysis'!V206</f>
        <v>-1.3644658328899412E-4</v>
      </c>
      <c r="N206" s="21">
        <f>'Investment Analysis'!W206</f>
        <v>7.3006812183142714E-2</v>
      </c>
      <c r="P206" s="48">
        <f>'Investment Analysis'!Y206</f>
        <v>30140.06</v>
      </c>
      <c r="Q206" s="18"/>
      <c r="R206" s="83"/>
      <c r="S206" s="48">
        <v>4779.68</v>
      </c>
      <c r="T206" s="18">
        <f>'Investment Analysis'!AH206</f>
        <v>0.11850156270634335</v>
      </c>
      <c r="U206" s="15">
        <f>'Investment Analysis'!AF206</f>
        <v>0.54208897250713106</v>
      </c>
      <c r="V206" s="48">
        <v>7442.53</v>
      </c>
      <c r="W206" s="18">
        <f>'Investment Analysis'!AO206</f>
        <v>0.16500237755587249</v>
      </c>
      <c r="X206" s="15">
        <f>'Investment Analysis'!AM206</f>
        <v>0.3172043010752687</v>
      </c>
      <c r="Y206" s="48">
        <v>11311.59</v>
      </c>
      <c r="Z206" s="18">
        <f t="shared" si="217"/>
        <v>0.13388031275060147</v>
      </c>
      <c r="AA206" s="15">
        <f>'Investment Analysis'!GM206</f>
        <v>0.23386243386243397</v>
      </c>
      <c r="AB206" s="48">
        <v>2811.15</v>
      </c>
      <c r="AC206" s="18">
        <f t="shared" si="212"/>
        <v>4.9373450995118286</v>
      </c>
      <c r="AD206" s="15">
        <f>'Investment Analysis'!AT206</f>
        <v>0.37348002316155177</v>
      </c>
      <c r="AE206" s="48">
        <v>11959.87</v>
      </c>
      <c r="AF206" s="18">
        <f>'Investment Analysis'!BC206</f>
        <v>0.13056467016014495</v>
      </c>
      <c r="AG206" s="15">
        <f>'Investment Analysis'!BA206</f>
        <v>0.72147651006711411</v>
      </c>
      <c r="AH206" s="48"/>
      <c r="AI206" s="18">
        <f t="shared" si="213"/>
        <v>0</v>
      </c>
      <c r="AJ206" s="15">
        <f>'Investment Analysis'!BH206</f>
        <v>0</v>
      </c>
      <c r="AK206" s="48">
        <v>5341.61</v>
      </c>
      <c r="AL206" s="18">
        <f t="shared" si="194"/>
        <v>2.2081128151806606</v>
      </c>
      <c r="AM206" s="15">
        <f>'Investment Analysis'!BO206</f>
        <v>0.30515325025261025</v>
      </c>
      <c r="AN206" s="48">
        <v>6192.78</v>
      </c>
      <c r="AO206" s="18">
        <f t="shared" si="210"/>
        <v>6.8001681034482759</v>
      </c>
      <c r="AP206" s="15">
        <f>'Investment Analysis'!BV206</f>
        <v>0.22758990874932916</v>
      </c>
      <c r="AQ206" s="48">
        <v>5468.91</v>
      </c>
      <c r="AR206" s="18">
        <f t="shared" si="211"/>
        <v>2.8937819999999999</v>
      </c>
      <c r="AS206" s="15">
        <f>'Investment Analysis'!CC206</f>
        <v>0</v>
      </c>
      <c r="AT206" s="48">
        <v>4947.05</v>
      </c>
      <c r="AU206" s="18">
        <f>'Investment Analysis'!CL206</f>
        <v>-0.10710128055878929</v>
      </c>
      <c r="AV206" s="15">
        <f>'Investment Analysis'!CJ206</f>
        <v>1.4885874958650324E-2</v>
      </c>
      <c r="AW206" s="48">
        <v>19221.5</v>
      </c>
      <c r="AX206" s="18">
        <f t="shared" si="195"/>
        <v>0.10281660863690693</v>
      </c>
      <c r="AY206" s="15">
        <f>'Investment Analysis'!CQ206</f>
        <v>0.11805998723675812</v>
      </c>
      <c r="AZ206" s="48">
        <v>16683.79</v>
      </c>
      <c r="BA206" s="18">
        <f>'Investment Analysis'!CZ206</f>
        <v>8.3959227467811037E-2</v>
      </c>
      <c r="BB206" s="15">
        <f>'Investment Analysis'!CX206</f>
        <v>0.25692068429237941</v>
      </c>
      <c r="BC206" s="48">
        <v>9780.09</v>
      </c>
      <c r="BD206" s="18">
        <f t="shared" si="214"/>
        <v>2.9617657603824319</v>
      </c>
      <c r="BE206" s="15">
        <f>'Investment Analysis'!DE206</f>
        <v>-7.31595793324189E-2</v>
      </c>
      <c r="BF206" s="48">
        <v>4701.42</v>
      </c>
      <c r="BG206" s="18">
        <f>'Investment Analysis'!DN206</f>
        <v>0.22533206831119545</v>
      </c>
      <c r="BH206" s="15">
        <f>'Investment Analysis'!DL206</f>
        <v>0.1701019252548131</v>
      </c>
      <c r="BI206" s="48">
        <v>19839.939999999999</v>
      </c>
      <c r="BJ206" s="18">
        <f>'Investment Analysis'!EB206</f>
        <v>0.2682999701224979</v>
      </c>
      <c r="BK206" s="15">
        <f>'Investment Analysis'!DZ206</f>
        <v>1.2652081109925297</v>
      </c>
      <c r="BL206" s="48">
        <v>18698.25</v>
      </c>
      <c r="BM206" s="18">
        <f>'Investment Analysis'!EI206</f>
        <v>0.17136659436008678</v>
      </c>
      <c r="BN206" s="15">
        <f>'Investment Analysis'!EG206</f>
        <v>1.0542082738944365</v>
      </c>
      <c r="BO206" s="48">
        <v>11198.19</v>
      </c>
      <c r="BP206" s="18">
        <f>'Investment Analysis'!DU206</f>
        <v>0.25472689075630262</v>
      </c>
      <c r="BQ206" s="15">
        <f>'Investment Analysis'!DS206</f>
        <v>0</v>
      </c>
      <c r="BR206" s="48">
        <v>12596.35</v>
      </c>
      <c r="BS206" s="18">
        <f>'Investment Analysis'!EP206</f>
        <v>0.26325247079964059</v>
      </c>
      <c r="BT206" s="15">
        <f>'Investment Analysis'!EN206</f>
        <v>1.1784939572358224</v>
      </c>
      <c r="BU206" s="48">
        <v>14136.45</v>
      </c>
      <c r="BV206" s="18">
        <f t="shared" si="197"/>
        <v>0.48986741149549068</v>
      </c>
      <c r="BW206" s="15">
        <f>'Investment Analysis'!EU206</f>
        <v>0.11543970209109142</v>
      </c>
      <c r="BX206" s="48">
        <v>28926.560000000001</v>
      </c>
      <c r="BY206" s="18">
        <f t="shared" si="203"/>
        <v>-0.30367199999999994</v>
      </c>
      <c r="BZ206" s="15">
        <f>'Investment Analysis'!FB206</f>
        <v>0</v>
      </c>
      <c r="CA206" s="48">
        <v>21051.14</v>
      </c>
      <c r="CB206" s="18">
        <f t="shared" si="199"/>
        <v>-9.2623275862068991E-2</v>
      </c>
      <c r="CC206" s="15">
        <f>'Investment Analysis'!FI206</f>
        <v>1.5741367637102231E-2</v>
      </c>
      <c r="CD206" s="48">
        <v>9283.4</v>
      </c>
      <c r="CE206" s="18">
        <f>'Investment Analysis'!FR206</f>
        <v>5.4717604315754696E-2</v>
      </c>
      <c r="CF206" s="15">
        <f>'Investment Analysis'!FP206</f>
        <v>0.64774681802545575</v>
      </c>
      <c r="CG206" s="48">
        <v>4874.8500000000004</v>
      </c>
      <c r="CH206" s="18">
        <f>'Investment Analysis'!FR206</f>
        <v>5.4717604315754696E-2</v>
      </c>
      <c r="CI206" s="15">
        <f>'Investment Analysis'!FW206</f>
        <v>6.9408156310348731E-2</v>
      </c>
      <c r="CJ206" s="48"/>
      <c r="CK206" s="18">
        <f t="shared" si="204"/>
        <v>0</v>
      </c>
      <c r="CL206" s="15">
        <f>'Investment Analysis'!GD206</f>
        <v>0</v>
      </c>
      <c r="CM206" s="48">
        <v>39980.74</v>
      </c>
      <c r="CN206" s="18">
        <f t="shared" si="218"/>
        <v>0.60243446893787567</v>
      </c>
      <c r="CO206" s="15">
        <f>'Investment Analysis'!GT206</f>
        <v>4.11009174311927E-2</v>
      </c>
      <c r="CP206" s="48">
        <v>27900.6</v>
      </c>
      <c r="CQ206" s="18">
        <f t="shared" si="219"/>
        <v>0.29671923146637663</v>
      </c>
      <c r="CR206" s="15">
        <f>'Investment Analysis'!HG206</f>
        <v>1.411325206449076</v>
      </c>
      <c r="CS206" s="48">
        <v>5040</v>
      </c>
      <c r="CT206" s="18">
        <f t="shared" si="220"/>
        <v>-0.77696746557156515</v>
      </c>
      <c r="CU206" s="15">
        <f>'Investment Analysis'!HN206</f>
        <v>37.427419354838705</v>
      </c>
      <c r="CV206" s="48">
        <v>31505.25</v>
      </c>
      <c r="CW206" s="18">
        <f t="shared" si="221"/>
        <v>9.3609524966589724E-2</v>
      </c>
      <c r="CX206" s="15">
        <f>'Investment Analysis'!IB206</f>
        <v>0.69981114258734634</v>
      </c>
      <c r="CY206" s="48">
        <v>24089.1</v>
      </c>
      <c r="CZ206" s="18">
        <f t="shared" si="222"/>
        <v>0.34688845401174162</v>
      </c>
      <c r="DA206" s="15">
        <f>'Investment Analysis'!II206</f>
        <v>0.96645714285714279</v>
      </c>
      <c r="DB206" s="48">
        <v>7298.5</v>
      </c>
      <c r="DC206" s="18">
        <f t="shared" si="223"/>
        <v>0.29469156060135704</v>
      </c>
      <c r="DD206" s="15">
        <f>'Investment Analysis'!IP206</f>
        <v>4.6996680335871899</v>
      </c>
      <c r="DE206" s="48">
        <v>27957</v>
      </c>
      <c r="DF206" s="18">
        <f>'Investment Analysis'!IY206</f>
        <v>0.81377699941622872</v>
      </c>
      <c r="DG206" s="15">
        <f>'Investment Analysis'!IW206</f>
        <v>4.1073972602739719</v>
      </c>
      <c r="DH206" s="48">
        <v>21259.5</v>
      </c>
      <c r="DI206" s="18">
        <f t="shared" si="224"/>
        <v>2.2852484855977253</v>
      </c>
      <c r="DJ206" s="15">
        <f>'Investment Analysis'!JD206</f>
        <v>0.43335355987055019</v>
      </c>
      <c r="DK206" s="48">
        <v>25678.5</v>
      </c>
      <c r="DL206" s="18">
        <f t="shared" si="225"/>
        <v>0.12877489120400898</v>
      </c>
      <c r="DM206" s="15">
        <f>'Investment Analysis'!JK206</f>
        <v>0.26280459317908</v>
      </c>
      <c r="DN206" s="48">
        <v>1122.9000000000001</v>
      </c>
      <c r="DO206" s="18">
        <f t="shared" si="226"/>
        <v>3.3502070869765387E-2</v>
      </c>
      <c r="DP206" s="15">
        <f>'Investment Analysis'!HU206</f>
        <v>2.0854395604395606</v>
      </c>
      <c r="DQ206" s="48">
        <v>52660</v>
      </c>
      <c r="DR206" s="18">
        <f t="shared" si="227"/>
        <v>0.77695292728193011</v>
      </c>
      <c r="DS206" s="15">
        <f>'Investment Analysis'!JR206</f>
        <v>0.7826893875485067</v>
      </c>
      <c r="DT206" s="48">
        <v>27474</v>
      </c>
      <c r="DU206" s="18">
        <f t="shared" si="209"/>
        <v>9.6100632411067188</v>
      </c>
      <c r="DV206" s="15">
        <f>'Investment Analysis'!JY206</f>
        <v>0.26086956521739141</v>
      </c>
      <c r="DW206" s="48">
        <v>16037</v>
      </c>
      <c r="DX206" s="18">
        <f t="shared" si="228"/>
        <v>0.17607802874743325</v>
      </c>
      <c r="DY206" s="15">
        <f>'Investment Analysis'!KF206</f>
        <v>0.17607802874743325</v>
      </c>
      <c r="DZ206" s="48">
        <v>6812</v>
      </c>
      <c r="EA206" s="18">
        <f t="shared" si="205"/>
        <v>-0.65957021489255374</v>
      </c>
      <c r="EB206" s="15">
        <f>'Investment Analysis'!KM206</f>
        <v>5.1492890995260661</v>
      </c>
      <c r="EC206" s="48">
        <v>26780</v>
      </c>
      <c r="ED206" s="18">
        <f>'Investment Analysis'!KV206</f>
        <v>1.3564356435643563</v>
      </c>
      <c r="EE206" s="15">
        <f>'Investment Analysis'!KT206</f>
        <v>-9.1603053435114587E-2</v>
      </c>
      <c r="EF206" s="48">
        <v>23980.5</v>
      </c>
      <c r="EG206" s="18">
        <f t="shared" si="229"/>
        <v>6.9916855631141344E-3</v>
      </c>
      <c r="EH206" s="15">
        <f>'Investment Analysis'!LH206</f>
        <v>0.48730114429249238</v>
      </c>
      <c r="EI206" s="48">
        <v>11127.35</v>
      </c>
      <c r="EJ206" s="18">
        <f>'Investment Analysis'!LQ206</f>
        <v>1.1888505306226826</v>
      </c>
      <c r="EK206" s="15">
        <f>'Investment Analysis'!LO206</f>
        <v>0.95645714285714278</v>
      </c>
      <c r="EL206" s="48">
        <v>38160</v>
      </c>
      <c r="EM206" s="18" t="e">
        <f t="shared" si="206"/>
        <v>#DIV/0!</v>
      </c>
      <c r="EN206" s="15">
        <f>'Investment Analysis'!LX206</f>
        <v>1.7502702702702704</v>
      </c>
      <c r="EO206" s="48">
        <v>19770</v>
      </c>
      <c r="EP206" s="68">
        <f t="shared" si="198"/>
        <v>4.7737827715355809</v>
      </c>
      <c r="EQ206" s="15">
        <f>'Investment Analysis'!MC206</f>
        <v>5.8876404494381966E-2</v>
      </c>
      <c r="ER206" s="48">
        <v>8320</v>
      </c>
      <c r="ES206" s="18">
        <f>'Investment Analysis'!LX206</f>
        <v>1.7502702702702704</v>
      </c>
      <c r="ET206" s="15">
        <f>'Investment Analysis'!LA206</f>
        <v>2.3773112748505403E-2</v>
      </c>
      <c r="EU206" s="48">
        <v>113191</v>
      </c>
      <c r="EV206" s="18">
        <f>'Investment Analysis'!ML206</f>
        <v>7.202543570419218</v>
      </c>
      <c r="EW206" s="15">
        <f>'Investment Analysis'!MJ206</f>
        <v>22.469002695417789</v>
      </c>
      <c r="EX206" s="48">
        <v>106291.5</v>
      </c>
      <c r="EY206" s="18">
        <f t="shared" si="230"/>
        <v>0.60810166799046861</v>
      </c>
      <c r="EZ206" s="15">
        <f>'Investment Analysis'!MQ206</f>
        <v>0.60810166799046861</v>
      </c>
      <c r="FA206" s="48">
        <v>21752</v>
      </c>
      <c r="FB206" s="18">
        <f t="shared" si="231"/>
        <v>0.41430429128738622</v>
      </c>
      <c r="FC206" s="15">
        <f>'Investment Analysis'!MX206</f>
        <v>0.30282702443699089</v>
      </c>
      <c r="FD206" s="48">
        <v>21005.599999999999</v>
      </c>
      <c r="FE206" s="18">
        <f t="shared" si="232"/>
        <v>0.32345417658992659</v>
      </c>
      <c r="FF206" s="15">
        <f>'Investment Analysis'!NE206</f>
        <v>1.2151029748283753</v>
      </c>
      <c r="FG206" s="48">
        <v>23922</v>
      </c>
      <c r="FH206" s="18">
        <f t="shared" si="233"/>
        <v>1.2261306532663316</v>
      </c>
      <c r="FI206" s="15">
        <f>'Investment Analysis'!NL206</f>
        <v>-0.894481937276697</v>
      </c>
      <c r="FJ206" s="48">
        <v>45108.7</v>
      </c>
      <c r="FK206" s="18">
        <f t="shared" si="234"/>
        <v>1.3683583249327953</v>
      </c>
      <c r="FL206" s="15">
        <f>'Investment Analysis'!NS206</f>
        <v>3.909790476190476</v>
      </c>
      <c r="FM206" s="48">
        <v>3681.75</v>
      </c>
      <c r="FN206" s="18">
        <f t="shared" si="235"/>
        <v>-0.8549252708022208</v>
      </c>
      <c r="FO206" s="15">
        <f>'Investment Analysis'!NZ206</f>
        <v>0.39650659990896681</v>
      </c>
      <c r="FP206" s="48">
        <v>52100</v>
      </c>
      <c r="FQ206" s="18">
        <f t="shared" si="236"/>
        <v>1.786096256684492</v>
      </c>
      <c r="FR206" s="15">
        <f>'Investment Analysis'!OG206</f>
        <v>-0.97691319182877645</v>
      </c>
      <c r="FS206" s="48">
        <v>118848</v>
      </c>
      <c r="FT206" s="18">
        <f t="shared" si="237"/>
        <v>3.6666077686485852</v>
      </c>
      <c r="FU206" s="15">
        <f>'Investment Analysis'!ON206</f>
        <v>8.3323910482921093</v>
      </c>
      <c r="FV206" s="48">
        <v>21380</v>
      </c>
      <c r="FW206" s="18">
        <f t="shared" si="238"/>
        <v>0.38831168831168833</v>
      </c>
      <c r="FX206" s="15">
        <f>'Investment Analysis'!OU206</f>
        <v>0.38831168831168822</v>
      </c>
      <c r="FY206" s="48">
        <v>19925</v>
      </c>
      <c r="FZ206" s="18">
        <f t="shared" si="239"/>
        <v>8.4501292692883381E-2</v>
      </c>
      <c r="GA206" s="15">
        <f>'Investment Analysis'!PB206</f>
        <v>3.9046153846153846</v>
      </c>
      <c r="GB206" s="48">
        <v>22499.25</v>
      </c>
      <c r="GC206" s="18">
        <f>'Investment Analysis'!PK206</f>
        <v>0.43446659972266061</v>
      </c>
      <c r="GD206" s="15">
        <f>'Investment Analysis'!PI206</f>
        <v>-0.13845491097070645</v>
      </c>
      <c r="GE206" s="48">
        <v>31476</v>
      </c>
      <c r="GF206" s="18">
        <f>'Investment Analysis'!PY206</f>
        <v>4.1130604288499031</v>
      </c>
      <c r="GG206" s="15">
        <f>'Investment Analysis'!PW206</f>
        <v>2.0080275229357794</v>
      </c>
      <c r="GH206" s="48">
        <v>24021.9</v>
      </c>
      <c r="GI206" s="18">
        <f>'Investment Analysis'!QF206</f>
        <v>0.86846771669969736</v>
      </c>
      <c r="GJ206" s="15">
        <f>'Investment Analysis'!QD206</f>
        <v>6.1857197901538298E-2</v>
      </c>
      <c r="GK206" s="48">
        <v>46860</v>
      </c>
      <c r="GL206" s="18">
        <f>'Investment Analysis'!QM206</f>
        <v>0.87153846153846137</v>
      </c>
      <c r="GM206" s="15">
        <f>'Investment Analysis'!QK206</f>
        <v>-3.0677290836653371E-2</v>
      </c>
      <c r="GN206" s="48">
        <v>33790.5</v>
      </c>
      <c r="GO206" s="18">
        <f>'Investment Analysis'!QT206</f>
        <v>2.2700348432055746</v>
      </c>
      <c r="GP206" s="15">
        <f>'Investment Analysis'!QR206</f>
        <v>-0.95424071771618035</v>
      </c>
      <c r="GQ206" s="48">
        <v>5957.6</v>
      </c>
      <c r="GR206" s="18">
        <f>'Investment Analysis'!RA206</f>
        <v>0.24233755619125458</v>
      </c>
      <c r="GS206" s="15">
        <f>'Investment Analysis'!QY206</f>
        <v>-0.13881019830028324</v>
      </c>
      <c r="GT206" s="48">
        <v>23481.25</v>
      </c>
      <c r="GU206" s="18">
        <f>'Investment Analysis'!RH206</f>
        <v>1.2323232323232323</v>
      </c>
      <c r="GV206" s="15">
        <f>'Investment Analysis'!RF206</f>
        <v>0.19356232447612878</v>
      </c>
      <c r="GW206" s="48">
        <v>14797</v>
      </c>
      <c r="GX206" s="18">
        <f>'Investment Analysis'!RO206</f>
        <v>0.50437169581130536</v>
      </c>
      <c r="GY206" s="15">
        <f>'Investment Analysis'!RM206</f>
        <v>0.37276185174877069</v>
      </c>
      <c r="GZ206" s="48">
        <v>6976</v>
      </c>
      <c r="HA206" s="18">
        <f>'Investment Analysis'!RV206</f>
        <v>0.67370441458733221</v>
      </c>
      <c r="HB206" s="15">
        <f>'Investment Analysis'!RT206</f>
        <v>1.3825136612021858</v>
      </c>
      <c r="HC206" s="48">
        <v>35948</v>
      </c>
      <c r="HD206" s="18">
        <f>'Investment Analysis'!SC206</f>
        <v>1.376570144122703</v>
      </c>
      <c r="HE206" s="15">
        <f>'Investment Analysis'!SA206</f>
        <v>0.35081917931760115</v>
      </c>
      <c r="HF206" s="48">
        <v>28060</v>
      </c>
      <c r="HG206" s="18">
        <f>'Investment Analysis'!SJ206</f>
        <v>2.6775884665792922</v>
      </c>
      <c r="HH206" s="15">
        <f>'Investment Analysis'!SH206</f>
        <v>3.4895999999999998</v>
      </c>
      <c r="HI206" s="48">
        <v>27240</v>
      </c>
      <c r="HJ206" s="18">
        <f>'Investment Analysis'!SM206</f>
        <v>0.36746987951807208</v>
      </c>
      <c r="HK206" s="15">
        <f>'Investment Analysis'!SK206</f>
        <v>0</v>
      </c>
      <c r="HL206" s="48">
        <v>32295</v>
      </c>
      <c r="HM206" s="18">
        <f>'Investment Analysis'!SP206</f>
        <v>0</v>
      </c>
      <c r="HN206" s="15">
        <f>'Investment Analysis'!SN206</f>
        <v>0.36760632610136107</v>
      </c>
      <c r="HO206" s="48">
        <v>25155.75</v>
      </c>
      <c r="HP206" s="18">
        <f>'Investment Analysis'!TE206</f>
        <v>5.3237179487179498</v>
      </c>
      <c r="HQ206" s="15">
        <f>'Investment Analysis'!TC206</f>
        <v>1.443646271984147</v>
      </c>
      <c r="HR206" s="48">
        <v>29005</v>
      </c>
      <c r="HS206" s="18">
        <f>'Investment Analysis'!TL206</f>
        <v>2.422418879056047</v>
      </c>
      <c r="HT206" s="15">
        <f>'Investment Analysis'!TJ206</f>
        <v>1.6368181818181817</v>
      </c>
      <c r="HU206" s="48"/>
      <c r="HV206" s="18">
        <f>'Investment Analysis'!TS206</f>
        <v>2.0894117647058823</v>
      </c>
      <c r="HW206" s="15">
        <f>'Investment Analysis'!TQ206</f>
        <v>0.33966898180201588</v>
      </c>
      <c r="HX206" s="48"/>
      <c r="HY206" s="18">
        <f>'Investment Analysis'!TZ206</f>
        <v>1.7660818713450295</v>
      </c>
      <c r="HZ206" s="15">
        <f>'Investment Analysis'!TX206</f>
        <v>7.2562358276644048E-2</v>
      </c>
      <c r="IA206" s="48"/>
      <c r="IB206" s="18">
        <f>'Investment Analysis'!UG206</f>
        <v>0</v>
      </c>
      <c r="IC206" s="15">
        <f>'Investment Analysis'!UE206</f>
        <v>0</v>
      </c>
      <c r="ID206" s="48"/>
      <c r="IE206" s="18">
        <f>'Investment Analysis'!UN206</f>
        <v>0</v>
      </c>
      <c r="IF206" s="15">
        <f>'Investment Analysis'!UL206</f>
        <v>0</v>
      </c>
      <c r="IG206" s="48"/>
      <c r="IH206" s="18">
        <f>'Investment Analysis'!UU206</f>
        <v>0</v>
      </c>
      <c r="II206" s="15">
        <f>'Investment Analysis'!US206</f>
        <v>0</v>
      </c>
      <c r="IJ206" s="48"/>
      <c r="IK206" s="18">
        <f>'Investment Analysis'!VB206</f>
        <v>0</v>
      </c>
      <c r="IL206" s="15">
        <f>'Investment Analysis'!UZ206</f>
        <v>0</v>
      </c>
      <c r="IM206" s="48"/>
      <c r="IN206" s="18">
        <f>'Investment Analysis'!VI206</f>
        <v>0</v>
      </c>
      <c r="IO206" s="15">
        <f>'Investment Analysis'!VG206</f>
        <v>0</v>
      </c>
      <c r="IP206" s="18"/>
      <c r="IQ206" s="18"/>
      <c r="IR206" s="18"/>
      <c r="IS206" s="108">
        <f t="shared" si="243"/>
        <v>15222.860000000102</v>
      </c>
      <c r="IT206" s="48">
        <f t="shared" si="244"/>
        <v>1659108.9000000004</v>
      </c>
      <c r="IU206" s="101">
        <f t="shared" si="240"/>
        <v>0</v>
      </c>
      <c r="IV206" s="101"/>
      <c r="IW206" s="15">
        <f t="shared" si="241"/>
        <v>0.59912672785313692</v>
      </c>
      <c r="IX206" s="113">
        <f t="shared" si="242"/>
        <v>621599.57000000041</v>
      </c>
      <c r="IY206" s="21">
        <f t="shared" si="215"/>
        <v>1.0164616354158336</v>
      </c>
      <c r="IZ206" s="173">
        <f t="shared" si="216"/>
        <v>839956.01000000036</v>
      </c>
    </row>
    <row r="207" spans="1:260" x14ac:dyDescent="0.2">
      <c r="A207" s="3">
        <f>'Investment Analysis'!A207</f>
        <v>45945</v>
      </c>
      <c r="B207" s="4">
        <f>'Investment Analysis'!B207</f>
        <v>45945</v>
      </c>
      <c r="C207" s="27">
        <f>'Investment Analysis'!C207</f>
        <v>46253.31</v>
      </c>
      <c r="D207" s="14">
        <f>'Investment Analysis'!D207</f>
        <v>-17.150000000001455</v>
      </c>
      <c r="E207" s="15">
        <f>'Investment Analysis'!E207</f>
        <v>-3.7064684466075017E-4</v>
      </c>
      <c r="F207" s="13">
        <f>'Investment Analysis'!G207</f>
        <v>6671.06</v>
      </c>
      <c r="G207" s="14">
        <f>'Investment Analysis'!H207</f>
        <v>26.75</v>
      </c>
      <c r="H207" s="15">
        <f>'Investment Analysis'!I207</f>
        <v>4.0260011950074576E-3</v>
      </c>
      <c r="I207" s="13">
        <f>'Investment Analysis'!K207</f>
        <v>22670.080000000002</v>
      </c>
      <c r="J207" s="14">
        <f>'Investment Analysis'!L207</f>
        <v>148.38000000000102</v>
      </c>
      <c r="K207" s="15">
        <f>'Investment Analysis'!M207</f>
        <v>6.5883126051763862E-3</v>
      </c>
      <c r="L207" s="41">
        <f>'Investment Analysis'!T207</f>
        <v>278.01423836773898</v>
      </c>
      <c r="M207" s="21">
        <f>'Investment Analysis'!V207</f>
        <v>1.4639820916591427E-3</v>
      </c>
      <c r="N207" s="21">
        <f>'Investment Analysis'!W207</f>
        <v>7.4577674940407096E-2</v>
      </c>
      <c r="P207" s="48">
        <f>'Investment Analysis'!Y207</f>
        <v>30140.06</v>
      </c>
      <c r="Q207" s="18"/>
      <c r="R207" s="83"/>
      <c r="S207" s="48">
        <v>4815.99</v>
      </c>
      <c r="T207" s="18">
        <f>'Investment Analysis'!AH207</f>
        <v>0.12699740282607738</v>
      </c>
      <c r="U207" s="15">
        <f>'Investment Analysis'!AF207</f>
        <v>0.55380226983067282</v>
      </c>
      <c r="V207" s="48">
        <v>7478.98</v>
      </c>
      <c r="W207" s="18">
        <f>'Investment Analysis'!AO207</f>
        <v>0.17070851165002376</v>
      </c>
      <c r="X207" s="15">
        <f>'Investment Analysis'!AM207</f>
        <v>0.32365591397849458</v>
      </c>
      <c r="Y207" s="48">
        <v>11510.47</v>
      </c>
      <c r="Z207" s="18">
        <f t="shared" si="217"/>
        <v>0.15381615878107452</v>
      </c>
      <c r="AA207" s="15">
        <f>'Investment Analysis'!GM207</f>
        <v>0.25555555555555565</v>
      </c>
      <c r="AB207" s="48">
        <v>2831.29</v>
      </c>
      <c r="AC207" s="18">
        <f t="shared" si="212"/>
        <v>4.9449079984979347</v>
      </c>
      <c r="AD207" s="15">
        <f>'Investment Analysis'!AT207</f>
        <v>0.38332368268674005</v>
      </c>
      <c r="AE207" s="48">
        <v>12009.09</v>
      </c>
      <c r="AF207" s="18">
        <f>'Investment Analysis'!BC207</f>
        <v>0.1352171996669769</v>
      </c>
      <c r="AG207" s="15">
        <f>'Investment Analysis'!BA207</f>
        <v>0.72856077554064147</v>
      </c>
      <c r="AH207" s="48"/>
      <c r="AI207" s="18">
        <f t="shared" si="213"/>
        <v>0</v>
      </c>
      <c r="AJ207" s="15">
        <f>'Investment Analysis'!BH207</f>
        <v>0</v>
      </c>
      <c r="AK207" s="48">
        <v>5337.47</v>
      </c>
      <c r="AL207" s="18">
        <f t="shared" si="194"/>
        <v>2.2070366519365741</v>
      </c>
      <c r="AM207" s="15">
        <f>'Investment Analysis'!BO207</f>
        <v>0.30414280902660817</v>
      </c>
      <c r="AN207" s="48">
        <v>6248.29</v>
      </c>
      <c r="AO207" s="18">
        <f t="shared" si="210"/>
        <v>6.8121314655172416</v>
      </c>
      <c r="AP207" s="15">
        <f>'Investment Analysis'!BV207</f>
        <v>0.23859366612989805</v>
      </c>
      <c r="AQ207" s="48">
        <v>5532.52</v>
      </c>
      <c r="AR207" s="18">
        <f t="shared" si="211"/>
        <v>2.906504</v>
      </c>
      <c r="AS207" s="15">
        <f>'Investment Analysis'!CC207</f>
        <v>0</v>
      </c>
      <c r="AT207" s="48">
        <v>4977.6899999999996</v>
      </c>
      <c r="AU207" s="18">
        <f>'Investment Analysis'!CL207</f>
        <v>-0.10157159487776479</v>
      </c>
      <c r="AV207" s="15">
        <f>'Investment Analysis'!CJ207</f>
        <v>2.1171022163413846E-2</v>
      </c>
      <c r="AW207" s="48">
        <v>19457.38</v>
      </c>
      <c r="AX207" s="18">
        <f t="shared" si="195"/>
        <v>0.11507457257184436</v>
      </c>
      <c r="AY207" s="15">
        <f>'Investment Analysis'!CQ207</f>
        <v>0.1317804722399489</v>
      </c>
      <c r="AZ207" s="48">
        <v>16824.16</v>
      </c>
      <c r="BA207" s="18">
        <f>'Investment Analysis'!CZ207</f>
        <v>9.3079399141630867E-2</v>
      </c>
      <c r="BB207" s="15">
        <f>'Investment Analysis'!CX207</f>
        <v>0.26749611197511669</v>
      </c>
      <c r="BC207" s="48">
        <v>9775.26</v>
      </c>
      <c r="BD207" s="18">
        <f t="shared" si="214"/>
        <v>2.9612847325963552</v>
      </c>
      <c r="BE207" s="15">
        <f>'Investment Analysis'!DE207</f>
        <v>-7.361682670324643E-2</v>
      </c>
      <c r="BF207" s="48">
        <v>4713.25</v>
      </c>
      <c r="BG207" s="18">
        <f>'Investment Analysis'!DN207</f>
        <v>0.22841555977229611</v>
      </c>
      <c r="BH207" s="15">
        <f>'Investment Analysis'!DL207</f>
        <v>0.17304643261608155</v>
      </c>
      <c r="BI207" s="48">
        <v>20227.86</v>
      </c>
      <c r="BJ207" s="18">
        <f>'Investment Analysis'!EB207</f>
        <v>0.29309829698237233</v>
      </c>
      <c r="BK207" s="15">
        <f>'Investment Analysis'!DZ207</f>
        <v>1.3094983991462115</v>
      </c>
      <c r="BL207" s="48">
        <v>18836.759999999998</v>
      </c>
      <c r="BM207" s="18">
        <f>'Investment Analysis'!EI207</f>
        <v>0.18004338394793926</v>
      </c>
      <c r="BN207" s="15">
        <f>'Investment Analysis'!EG207</f>
        <v>1.0694246314788398</v>
      </c>
      <c r="BO207" s="48">
        <v>11397.41</v>
      </c>
      <c r="BP207" s="18">
        <f>'Investment Analysis'!DU207</f>
        <v>0.27704831932773122</v>
      </c>
      <c r="BQ207" s="15">
        <f>'Investment Analysis'!DS207</f>
        <v>0</v>
      </c>
      <c r="BR207" s="48">
        <v>12802.41</v>
      </c>
      <c r="BS207" s="18">
        <f>'Investment Analysis'!EP207</f>
        <v>0.28391734052111417</v>
      </c>
      <c r="BT207" s="15">
        <f>'Investment Analysis'!EN207</f>
        <v>1.2141307716145024</v>
      </c>
      <c r="BU207" s="48">
        <v>14232.68</v>
      </c>
      <c r="BV207" s="18">
        <f t="shared" si="197"/>
        <v>0.49634405707363038</v>
      </c>
      <c r="BW207" s="15">
        <f>'Investment Analysis'!EU207</f>
        <v>0.14379833858493279</v>
      </c>
      <c r="BX207" s="48">
        <v>29908.11</v>
      </c>
      <c r="BY207" s="18">
        <f t="shared" si="203"/>
        <v>-0.25459449999999995</v>
      </c>
      <c r="BZ207" s="15">
        <f>'Investment Analysis'!FB207</f>
        <v>0</v>
      </c>
      <c r="CA207" s="48">
        <v>21065.17</v>
      </c>
      <c r="CB207" s="18">
        <f t="shared" si="199"/>
        <v>-9.2018534482758693E-2</v>
      </c>
      <c r="CC207" s="15">
        <f>'Investment Analysis'!FI207</f>
        <v>1.6418415707515215E-2</v>
      </c>
      <c r="CD207" s="48">
        <v>9290.67</v>
      </c>
      <c r="CE207" s="18">
        <f>'Investment Analysis'!FR207</f>
        <v>5.5543322690740964E-2</v>
      </c>
      <c r="CF207" s="15">
        <f>'Investment Analysis'!FP207</f>
        <v>0.64903680770553829</v>
      </c>
      <c r="CG207" s="48">
        <v>4756.78</v>
      </c>
      <c r="CH207" s="18">
        <f>'Investment Analysis'!FR207</f>
        <v>5.5543322690740964E-2</v>
      </c>
      <c r="CI207" s="15">
        <f>'Investment Analysis'!FW207</f>
        <v>4.3507895035783235E-2</v>
      </c>
      <c r="CJ207" s="48"/>
      <c r="CK207" s="18">
        <f t="shared" si="204"/>
        <v>0</v>
      </c>
      <c r="CL207" s="15">
        <f>'Investment Analysis'!GD207</f>
        <v>0</v>
      </c>
      <c r="CM207" s="48">
        <v>40572.71</v>
      </c>
      <c r="CN207" s="18">
        <f t="shared" si="218"/>
        <v>0.6261607214428857</v>
      </c>
      <c r="CO207" s="15">
        <f>'Investment Analysis'!GT207</f>
        <v>5.3211009174311902E-2</v>
      </c>
      <c r="CP207" s="48">
        <v>28284.75</v>
      </c>
      <c r="CQ207" s="18">
        <f t="shared" si="219"/>
        <v>0.31457313757476896</v>
      </c>
      <c r="CR207" s="15">
        <f>'Investment Analysis'!HG207</f>
        <v>1.4445255884500872</v>
      </c>
      <c r="CS207" s="48">
        <v>5130</v>
      </c>
      <c r="CT207" s="18">
        <f t="shared" si="220"/>
        <v>-0.77298474174248588</v>
      </c>
      <c r="CU207" s="15">
        <f>'Investment Analysis'!HN207</f>
        <v>35.524193548387096</v>
      </c>
      <c r="CV207" s="48">
        <v>31470.25</v>
      </c>
      <c r="CW207" s="18">
        <f t="shared" si="221"/>
        <v>9.2394605758717052E-2</v>
      </c>
      <c r="CX207" s="15">
        <f>'Investment Analysis'!IB207</f>
        <v>0.69811142587346553</v>
      </c>
      <c r="CY207" s="48">
        <v>24593.1</v>
      </c>
      <c r="CZ207" s="18">
        <f t="shared" si="222"/>
        <v>0.37506849315068486</v>
      </c>
      <c r="DA207" s="15">
        <f>'Investment Analysis'!II207</f>
        <v>1.0075999999999998</v>
      </c>
      <c r="DB207" s="48">
        <v>7124</v>
      </c>
      <c r="DC207" s="18">
        <f t="shared" si="223"/>
        <v>0.2637367510754357</v>
      </c>
      <c r="DD207" s="15">
        <f>'Investment Analysis'!IP207</f>
        <v>4.5645381761374724</v>
      </c>
      <c r="DE207" s="48">
        <v>28038</v>
      </c>
      <c r="DF207" s="18">
        <f>'Investment Analysis'!IY207</f>
        <v>0.81864175909710046</v>
      </c>
      <c r="DG207" s="15">
        <f>'Investment Analysis'!IW207</f>
        <v>4.1210958904109587</v>
      </c>
      <c r="DH207" s="48">
        <v>21526.5</v>
      </c>
      <c r="DI207" s="18">
        <f t="shared" si="224"/>
        <v>2.3265082210409198</v>
      </c>
      <c r="DJ207" s="15">
        <f>'Investment Analysis'!JD207</f>
        <v>0.45135517799352748</v>
      </c>
      <c r="DK207" s="48">
        <v>25671.5</v>
      </c>
      <c r="DL207" s="18">
        <f t="shared" si="225"/>
        <v>0.12846718537078552</v>
      </c>
      <c r="DM207" s="15">
        <f>'Investment Analysis'!JK207</f>
        <v>0.26246035063561918</v>
      </c>
      <c r="DN207" s="48">
        <v>1116.0999999999999</v>
      </c>
      <c r="DO207" s="18">
        <f t="shared" si="226"/>
        <v>2.7243442245743127E-2</v>
      </c>
      <c r="DP207" s="15">
        <f>'Investment Analysis'!HU207</f>
        <v>2.0662087912087914</v>
      </c>
      <c r="DQ207" s="48">
        <v>46940</v>
      </c>
      <c r="DR207" s="18">
        <f t="shared" si="227"/>
        <v>0.5839379112535853</v>
      </c>
      <c r="DS207" s="15">
        <f>'Investment Analysis'!JR207</f>
        <v>0.58393791125358507</v>
      </c>
      <c r="DT207" s="48">
        <v>32058</v>
      </c>
      <c r="DU207" s="18">
        <f t="shared" si="209"/>
        <v>11.4219209486166</v>
      </c>
      <c r="DV207" s="15">
        <f>'Investment Analysis'!JY207</f>
        <v>0.25296442687747045</v>
      </c>
      <c r="DW207" s="48">
        <v>16268</v>
      </c>
      <c r="DX207" s="18">
        <f t="shared" si="228"/>
        <v>0.19301848049281314</v>
      </c>
      <c r="DY207" s="15">
        <f>'Investment Analysis'!KF207</f>
        <v>0.19301848049281303</v>
      </c>
      <c r="DZ207" s="48">
        <v>7206</v>
      </c>
      <c r="EA207" s="18">
        <f t="shared" si="205"/>
        <v>-0.63988005997001496</v>
      </c>
      <c r="EB207" s="15">
        <f>'Investment Analysis'!KM207</f>
        <v>5.2279620853080564</v>
      </c>
      <c r="EC207" s="48">
        <v>24245</v>
      </c>
      <c r="ED207" s="18">
        <f>'Investment Analysis'!KV207</f>
        <v>1.3</v>
      </c>
      <c r="EE207" s="15">
        <f>'Investment Analysis'!KT207</f>
        <v>-0.11335877862595425</v>
      </c>
      <c r="EF207" s="48">
        <v>24948</v>
      </c>
      <c r="EG207" s="18">
        <f t="shared" si="229"/>
        <v>4.7619047619047616E-2</v>
      </c>
      <c r="EH207" s="15">
        <f>'Investment Analysis'!LH207</f>
        <v>0.54730672620708909</v>
      </c>
      <c r="EI207" s="48">
        <v>11618.1</v>
      </c>
      <c r="EJ207" s="18">
        <f>'Investment Analysis'!LQ207</f>
        <v>1.2853855005753743</v>
      </c>
      <c r="EK207" s="15">
        <f>'Investment Analysis'!LO207</f>
        <v>1.0427428571428572</v>
      </c>
      <c r="EL207" s="48">
        <v>40350</v>
      </c>
      <c r="EM207" s="18" t="e">
        <f t="shared" si="206"/>
        <v>#DIV/0!</v>
      </c>
      <c r="EN207" s="15">
        <f>'Investment Analysis'!LX207</f>
        <v>1.9081081081081079</v>
      </c>
      <c r="EO207" s="48">
        <v>20505</v>
      </c>
      <c r="EP207" s="68">
        <f t="shared" si="198"/>
        <v>4.9940074906367045</v>
      </c>
      <c r="EQ207" s="15">
        <f>'Investment Analysis'!MC207</f>
        <v>8.5842696629213483E-2</v>
      </c>
      <c r="ER207" s="48">
        <v>8495</v>
      </c>
      <c r="ES207" s="18">
        <f>'Investment Analysis'!LX207</f>
        <v>1.9081081081081079</v>
      </c>
      <c r="ET207" s="15">
        <f>'Investment Analysis'!LA207</f>
        <v>4.7685249548171729E-2</v>
      </c>
      <c r="EU207" s="48">
        <v>111514</v>
      </c>
      <c r="EV207" s="18">
        <f>'Investment Analysis'!ML207</f>
        <v>7.0810174281676881</v>
      </c>
      <c r="EW207" s="15">
        <f>'Investment Analysis'!MJ207</f>
        <v>22.121293800539085</v>
      </c>
      <c r="EX207" s="48">
        <v>107005.5</v>
      </c>
      <c r="EY207" s="18">
        <f t="shared" si="230"/>
        <v>0.61890389197776008</v>
      </c>
      <c r="EZ207" s="15">
        <f>'Investment Analysis'!MQ207</f>
        <v>0.61890389197775997</v>
      </c>
      <c r="FA207" s="48">
        <v>22000</v>
      </c>
      <c r="FB207" s="18">
        <f t="shared" si="231"/>
        <v>0.4304291287386216</v>
      </c>
      <c r="FC207" s="15">
        <f>'Investment Analysis'!MX207</f>
        <v>0.31768088164829894</v>
      </c>
      <c r="FD207" s="48">
        <v>21008.400000000001</v>
      </c>
      <c r="FE207" s="18">
        <f t="shared" si="232"/>
        <v>0.32363059010320189</v>
      </c>
      <c r="FF207" s="15">
        <f>'Investment Analysis'!NE207</f>
        <v>1.2153982431534658</v>
      </c>
      <c r="FG207" s="48">
        <v>25488</v>
      </c>
      <c r="FH207" s="18">
        <f t="shared" si="233"/>
        <v>1.3718592964824121</v>
      </c>
      <c r="FI207" s="15">
        <f>'Investment Analysis'!NL207</f>
        <v>-0.88757443429932514</v>
      </c>
      <c r="FJ207" s="48">
        <v>43116.5</v>
      </c>
      <c r="FK207" s="18">
        <f t="shared" si="234"/>
        <v>1.2637611307123655</v>
      </c>
      <c r="FL207" s="15">
        <f>'Investment Analysis'!NS207</f>
        <v>3.6929523809523812</v>
      </c>
      <c r="FM207" s="48">
        <v>3765.45</v>
      </c>
      <c r="FN207" s="18">
        <f t="shared" si="235"/>
        <v>-0.8516271775493236</v>
      </c>
      <c r="FO207" s="15">
        <f>'Investment Analysis'!NZ207</f>
        <v>0.42825443786982259</v>
      </c>
      <c r="FP207" s="48">
        <v>51200</v>
      </c>
      <c r="FQ207" s="18">
        <f t="shared" si="236"/>
        <v>1.7379679144385027</v>
      </c>
      <c r="FR207" s="15">
        <f>'Investment Analysis'!OG207</f>
        <v>-0.97731200425399922</v>
      </c>
      <c r="FS207" s="48">
        <v>130800</v>
      </c>
      <c r="FT207" s="18">
        <f t="shared" si="237"/>
        <v>4.1359071767235029</v>
      </c>
      <c r="FU207" s="15">
        <f>'Investment Analysis'!ON207</f>
        <v>9.2709069493521792</v>
      </c>
      <c r="FV207" s="48">
        <v>19220</v>
      </c>
      <c r="FW207" s="18">
        <f t="shared" si="238"/>
        <v>0.24805194805194805</v>
      </c>
      <c r="FX207" s="15">
        <f>'Investment Analysis'!OU207</f>
        <v>0.24805194805194794</v>
      </c>
      <c r="FY207" s="48">
        <v>19625</v>
      </c>
      <c r="FZ207" s="18">
        <f t="shared" si="239"/>
        <v>6.8172540481698185E-2</v>
      </c>
      <c r="GA207" s="15">
        <f>'Investment Analysis'!PB207</f>
        <v>3.8307692307692309</v>
      </c>
      <c r="GB207" s="48">
        <v>21729</v>
      </c>
      <c r="GC207" s="18">
        <f>'Investment Analysis'!PK207</f>
        <v>0.3853583895184815</v>
      </c>
      <c r="GD207" s="15">
        <f>'Investment Analysis'!PI207</f>
        <v>-0.16794945433658806</v>
      </c>
      <c r="GE207" s="48">
        <v>29988</v>
      </c>
      <c r="GF207" s="18">
        <f>'Investment Analysis'!PY207</f>
        <v>3.871345029239766</v>
      </c>
      <c r="GG207" s="15">
        <f>'Investment Analysis'!PW207</f>
        <v>1.8658256880733939</v>
      </c>
      <c r="GH207" s="48">
        <v>23152.5</v>
      </c>
      <c r="GI207" s="18">
        <f>'Investment Analysis'!QF207</f>
        <v>0.90200271200584115</v>
      </c>
      <c r="GJ207" s="15">
        <f>'Investment Analysis'!QD207</f>
        <v>8.0915261270340003E-2</v>
      </c>
      <c r="GK207" s="48">
        <v>47790</v>
      </c>
      <c r="GL207" s="18">
        <f>'Investment Analysis'!QM207</f>
        <v>0.88461538461538469</v>
      </c>
      <c r="GM207" s="15">
        <f>'Investment Analysis'!QK207</f>
        <v>-2.3904382470119369E-2</v>
      </c>
      <c r="GN207" s="48">
        <v>30312</v>
      </c>
      <c r="GO207" s="18">
        <f>'Investment Analysis'!QT207</f>
        <v>1.9337979094076654</v>
      </c>
      <c r="GP207" s="15">
        <f>'Investment Analysis'!QR207</f>
        <v>-0.95894585436017465</v>
      </c>
      <c r="GQ207" s="48">
        <v>6064.85</v>
      </c>
      <c r="GR207" s="18">
        <f>'Investment Analysis'!RA207</f>
        <v>0.22599100939926436</v>
      </c>
      <c r="GS207" s="15">
        <f>'Investment Analysis'!QY207</f>
        <v>-0.15014164305949004</v>
      </c>
      <c r="GT207" s="48">
        <v>24739.25</v>
      </c>
      <c r="GU207" s="18">
        <f>'Investment Analysis'!RH207</f>
        <v>1.351919191919192</v>
      </c>
      <c r="GV207" s="15">
        <f>'Investment Analysis'!RF207</f>
        <v>0.2575070209548499</v>
      </c>
      <c r="GW207" s="48">
        <v>15235.5</v>
      </c>
      <c r="GX207" s="18">
        <f>'Investment Analysis'!RO207</f>
        <v>0.54895282635217557</v>
      </c>
      <c r="GY207" s="15">
        <f>'Investment Analysis'!RM207</f>
        <v>0.4134428054550513</v>
      </c>
      <c r="GZ207" s="48">
        <v>6586</v>
      </c>
      <c r="HA207" s="18">
        <f>'Investment Analysis'!RV207</f>
        <v>0.58013435700575811</v>
      </c>
      <c r="HB207" s="15">
        <f>'Investment Analysis'!RT207</f>
        <v>1.2493169398907102</v>
      </c>
      <c r="HC207" s="48">
        <v>35924</v>
      </c>
      <c r="HD207" s="18">
        <f>'Investment Analysis'!SC207</f>
        <v>1.3749834721671297</v>
      </c>
      <c r="HE207" s="15">
        <f>'Investment Analysis'!SA207</f>
        <v>0.34991733052758156</v>
      </c>
      <c r="HF207" s="48">
        <v>28170</v>
      </c>
      <c r="HG207" s="18">
        <f>'Investment Analysis'!SJ207</f>
        <v>2.6920052424639587</v>
      </c>
      <c r="HH207" s="15">
        <f>'Investment Analysis'!SH207</f>
        <v>3.5072000000000001</v>
      </c>
      <c r="HI207" s="48">
        <v>20040</v>
      </c>
      <c r="HJ207" s="18">
        <f>'Investment Analysis'!SM207</f>
        <v>-0.26431718061674009</v>
      </c>
      <c r="HK207" s="15">
        <f>'Investment Analysis'!SK207</f>
        <v>0</v>
      </c>
      <c r="HL207" s="48">
        <v>33585</v>
      </c>
      <c r="HM207" s="18">
        <f>'Investment Analysis'!SP207</f>
        <v>0</v>
      </c>
      <c r="HN207" s="15">
        <f>'Investment Analysis'!SN207</f>
        <v>-0.26578116270839924</v>
      </c>
      <c r="HO207" s="48">
        <v>22911.75</v>
      </c>
      <c r="HP207" s="18">
        <f>'Investment Analysis'!TE207</f>
        <v>4.759615384615385</v>
      </c>
      <c r="HQ207" s="15">
        <f>'Investment Analysis'!TC207</f>
        <v>1.2256626207579886</v>
      </c>
      <c r="HR207" s="48">
        <v>25325</v>
      </c>
      <c r="HS207" s="18">
        <f>'Investment Analysis'!TL207</f>
        <v>1.9887905604719767</v>
      </c>
      <c r="HT207" s="15">
        <f>'Investment Analysis'!TJ207</f>
        <v>1.3027272727272732</v>
      </c>
      <c r="HU207" s="48"/>
      <c r="HV207" s="18">
        <f>'Investment Analysis'!TS207</f>
        <v>2.1341176470588232</v>
      </c>
      <c r="HW207" s="15">
        <f>'Investment Analysis'!TQ207</f>
        <v>0.359054900045914</v>
      </c>
      <c r="HX207" s="48"/>
      <c r="HY207" s="18">
        <f>'Investment Analysis'!TZ207</f>
        <v>1.8771929824561404</v>
      </c>
      <c r="HZ207" s="15">
        <f>'Investment Analysis'!TX207</f>
        <v>0.11564625850340131</v>
      </c>
      <c r="IA207" s="48"/>
      <c r="IB207" s="18">
        <f>'Investment Analysis'!UG207</f>
        <v>0</v>
      </c>
      <c r="IC207" s="15">
        <f>'Investment Analysis'!UE207</f>
        <v>0</v>
      </c>
      <c r="ID207" s="48"/>
      <c r="IE207" s="18">
        <f>'Investment Analysis'!UN207</f>
        <v>0</v>
      </c>
      <c r="IF207" s="15">
        <f>'Investment Analysis'!UL207</f>
        <v>0</v>
      </c>
      <c r="IG207" s="48"/>
      <c r="IH207" s="18">
        <f>'Investment Analysis'!UU207</f>
        <v>0</v>
      </c>
      <c r="II207" s="15">
        <f>'Investment Analysis'!US207</f>
        <v>0</v>
      </c>
      <c r="IJ207" s="48"/>
      <c r="IK207" s="18">
        <f>'Investment Analysis'!VB207</f>
        <v>0</v>
      </c>
      <c r="IL207" s="15">
        <f>'Investment Analysis'!UZ207</f>
        <v>0</v>
      </c>
      <c r="IM207" s="48"/>
      <c r="IN207" s="18">
        <f>'Investment Analysis'!VI207</f>
        <v>0</v>
      </c>
      <c r="IO207" s="15">
        <f>'Investment Analysis'!VG207</f>
        <v>0</v>
      </c>
      <c r="IP207" s="18"/>
      <c r="IQ207" s="18"/>
      <c r="IR207" s="18"/>
      <c r="IS207" s="108">
        <f t="shared" si="243"/>
        <v>-2483.4400000004098</v>
      </c>
      <c r="IT207" s="48">
        <f t="shared" si="244"/>
        <v>1656625.46</v>
      </c>
      <c r="IU207" s="101">
        <f t="shared" si="240"/>
        <v>0</v>
      </c>
      <c r="IV207" s="101"/>
      <c r="IW207" s="15">
        <f t="shared" si="241"/>
        <v>0.59673307227029948</v>
      </c>
      <c r="IX207" s="113">
        <f t="shared" si="242"/>
        <v>619116.13</v>
      </c>
      <c r="IY207" s="21">
        <f t="shared" si="215"/>
        <v>1.0134563334073896</v>
      </c>
      <c r="IZ207" s="173">
        <f t="shared" si="216"/>
        <v>837472.57</v>
      </c>
    </row>
    <row r="208" spans="1:260" x14ac:dyDescent="0.2">
      <c r="A208" s="3">
        <f>'Investment Analysis'!A208</f>
        <v>45946</v>
      </c>
      <c r="B208" s="4">
        <f>'Investment Analysis'!B208</f>
        <v>45946</v>
      </c>
      <c r="C208" s="27">
        <f>'Investment Analysis'!C208</f>
        <v>45952.24</v>
      </c>
      <c r="D208" s="14">
        <f>'Investment Analysis'!D208</f>
        <v>-301.06999999999971</v>
      </c>
      <c r="E208" s="15">
        <f>'Investment Analysis'!E208</f>
        <v>-6.5091557771757248E-3</v>
      </c>
      <c r="F208" s="13">
        <f>'Investment Analysis'!G208</f>
        <v>6629.07</v>
      </c>
      <c r="G208" s="14">
        <f>'Investment Analysis'!H208</f>
        <v>-41.990000000000691</v>
      </c>
      <c r="H208" s="15">
        <f>'Investment Analysis'!I208</f>
        <v>-6.2943520220175939E-3</v>
      </c>
      <c r="I208" s="13">
        <f>'Investment Analysis'!K208</f>
        <v>22562.54</v>
      </c>
      <c r="J208" s="14">
        <f>'Investment Analysis'!L208</f>
        <v>-107.54000000000087</v>
      </c>
      <c r="K208" s="15">
        <f>'Investment Analysis'!M208</f>
        <v>-4.7436974196827216E-3</v>
      </c>
      <c r="L208" s="41">
        <f>'Investment Analysis'!T208</f>
        <v>277.14049457201702</v>
      </c>
      <c r="M208" s="21">
        <f>'Investment Analysis'!V208</f>
        <v>-3.1428023285851752E-3</v>
      </c>
      <c r="N208" s="21">
        <f>'Investment Analysis'!W208</f>
        <v>7.1200489721358742E-2</v>
      </c>
      <c r="P208" s="48">
        <f>'Investment Analysis'!Y208</f>
        <v>30140.06</v>
      </c>
      <c r="Q208" s="18"/>
      <c r="R208" s="83"/>
      <c r="S208" s="48">
        <v>4804.51</v>
      </c>
      <c r="T208" s="18">
        <f>'Investment Analysis'!AH208</f>
        <v>0.12431218910947753</v>
      </c>
      <c r="U208" s="15">
        <f>'Investment Analysis'!AF208</f>
        <v>0.55010013958851722</v>
      </c>
      <c r="V208" s="48">
        <v>7439.49</v>
      </c>
      <c r="W208" s="18">
        <f>'Investment Analysis'!AO208</f>
        <v>0.16452686638135983</v>
      </c>
      <c r="X208" s="15">
        <f>'Investment Analysis'!AM208</f>
        <v>0.31666666666666649</v>
      </c>
      <c r="Y208" s="48">
        <v>11403.76</v>
      </c>
      <c r="Z208" s="18">
        <f t="shared" si="217"/>
        <v>0.14311948676824382</v>
      </c>
      <c r="AA208" s="15">
        <f>'Investment Analysis'!GM208</f>
        <v>0.24391534391534408</v>
      </c>
      <c r="AB208" s="48">
        <v>2828.92</v>
      </c>
      <c r="AC208" s="18">
        <f t="shared" si="212"/>
        <v>4.9440180247840777</v>
      </c>
      <c r="AD208" s="15">
        <f>'Investment Analysis'!AT208</f>
        <v>0.38216560509554148</v>
      </c>
      <c r="AE208" s="48">
        <v>11933.45</v>
      </c>
      <c r="AF208" s="18">
        <f>'Investment Analysis'!BC208</f>
        <v>0.12806699642489841</v>
      </c>
      <c r="AG208" s="15">
        <f>'Investment Analysis'!BA208</f>
        <v>0.71767337807606268</v>
      </c>
      <c r="AH208" s="48"/>
      <c r="AI208" s="18">
        <f t="shared" si="213"/>
        <v>0</v>
      </c>
      <c r="AJ208" s="15">
        <f>'Investment Analysis'!BH208</f>
        <v>0</v>
      </c>
      <c r="AK208" s="48">
        <v>5276.82</v>
      </c>
      <c r="AL208" s="18">
        <f t="shared" si="194"/>
        <v>2.1912711203535222</v>
      </c>
      <c r="AM208" s="15">
        <f>'Investment Analysis'!BO208</f>
        <v>0.28932300437857861</v>
      </c>
      <c r="AN208" s="48">
        <v>6176.53</v>
      </c>
      <c r="AO208" s="18">
        <f t="shared" si="210"/>
        <v>6.7966659482758622</v>
      </c>
      <c r="AP208" s="15">
        <f>'Investment Analysis'!BV208</f>
        <v>0.22436929683306495</v>
      </c>
      <c r="AQ208" s="48">
        <v>5528.67</v>
      </c>
      <c r="AR208" s="18">
        <f t="shared" si="211"/>
        <v>2.9057339999999998</v>
      </c>
      <c r="AS208" s="15">
        <f>'Investment Analysis'!CC208</f>
        <v>0</v>
      </c>
      <c r="AT208" s="48">
        <v>4950.28</v>
      </c>
      <c r="AU208" s="18">
        <f>'Investment Analysis'!CL208</f>
        <v>-0.10651920838183936</v>
      </c>
      <c r="AV208" s="15">
        <f>'Investment Analysis'!CJ208</f>
        <v>1.5547469401256992E-2</v>
      </c>
      <c r="AW208" s="48">
        <v>19248.93</v>
      </c>
      <c r="AX208" s="18">
        <f t="shared" si="195"/>
        <v>0.10424206204853714</v>
      </c>
      <c r="AY208" s="15">
        <f>'Investment Analysis'!CQ208</f>
        <v>0.11965539246968741</v>
      </c>
      <c r="AZ208" s="48">
        <v>16597.09</v>
      </c>
      <c r="BA208" s="18">
        <f>'Investment Analysis'!CZ208</f>
        <v>7.8326180257510772E-2</v>
      </c>
      <c r="BB208" s="15">
        <f>'Investment Analysis'!CX208</f>
        <v>0.25038880248833606</v>
      </c>
      <c r="BC208" s="48">
        <v>9601.57</v>
      </c>
      <c r="BD208" s="18">
        <f t="shared" si="214"/>
        <v>2.9439866547156659</v>
      </c>
      <c r="BE208" s="15">
        <f>'Investment Analysis'!DE208</f>
        <v>-9.0077732053040802E-2</v>
      </c>
      <c r="BF208" s="48">
        <v>4729.63</v>
      </c>
      <c r="BG208" s="18">
        <f>'Investment Analysis'!DN208</f>
        <v>0.2326850094876661</v>
      </c>
      <c r="BH208" s="15">
        <f>'Investment Analysis'!DL208</f>
        <v>0.17712344280860703</v>
      </c>
      <c r="BI208" s="48">
        <v>20424.150000000001</v>
      </c>
      <c r="BJ208" s="18">
        <f>'Investment Analysis'!EB208</f>
        <v>0.30564684792351371</v>
      </c>
      <c r="BK208" s="15">
        <f>'Investment Analysis'!DZ208</f>
        <v>1.3319103521878339</v>
      </c>
      <c r="BL208" s="48">
        <v>18884.37</v>
      </c>
      <c r="BM208" s="18">
        <f>'Investment Analysis'!EI208</f>
        <v>0.18302603036876355</v>
      </c>
      <c r="BN208" s="15">
        <f>'Investment Analysis'!EG208</f>
        <v>1.0746552543984784</v>
      </c>
      <c r="BO208" s="48">
        <v>11437.25</v>
      </c>
      <c r="BP208" s="18">
        <f>'Investment Analysis'!DU208</f>
        <v>0.28151260504201681</v>
      </c>
      <c r="BQ208" s="15">
        <f>'Investment Analysis'!DS208</f>
        <v>0</v>
      </c>
      <c r="BR208" s="48">
        <v>12702.07</v>
      </c>
      <c r="BS208" s="18">
        <f>'Investment Analysis'!EP208</f>
        <v>0.27385444743935317</v>
      </c>
      <c r="BT208" s="15">
        <f>'Investment Analysis'!EN208</f>
        <v>1.1967771924387975</v>
      </c>
      <c r="BU208" s="48">
        <v>14040.21</v>
      </c>
      <c r="BV208" s="18">
        <f t="shared" si="197"/>
        <v>0.48339009287925688</v>
      </c>
      <c r="BW208" s="15">
        <f>'Investment Analysis'!EU208</f>
        <v>0.12832999140647391</v>
      </c>
      <c r="BX208" s="48">
        <v>30826</v>
      </c>
      <c r="BY208" s="18">
        <f t="shared" si="203"/>
        <v>-0.2087</v>
      </c>
      <c r="BZ208" s="15">
        <f>'Investment Analysis'!FB208</f>
        <v>0</v>
      </c>
      <c r="CA208" s="48">
        <v>20795.060000000001</v>
      </c>
      <c r="CB208" s="18">
        <f t="shared" si="199"/>
        <v>-0.10366120689655167</v>
      </c>
      <c r="CC208" s="15">
        <f>'Investment Analysis'!FI208</f>
        <v>3.3852403520650449E-3</v>
      </c>
      <c r="CD208" s="48">
        <v>9005.77</v>
      </c>
      <c r="CE208" s="18">
        <f>'Investment Analysis'!FR208</f>
        <v>2.3175162391280459E-2</v>
      </c>
      <c r="CF208" s="15">
        <f>'Investment Analysis'!FP208</f>
        <v>0.59846921224630201</v>
      </c>
      <c r="CG208" s="48">
        <v>4584.8599999999997</v>
      </c>
      <c r="CH208" s="18">
        <f>'Investment Analysis'!FR208</f>
        <v>2.3175162391280459E-2</v>
      </c>
      <c r="CI208" s="15">
        <f>'Investment Analysis'!FW208</f>
        <v>5.7934794956265492E-3</v>
      </c>
      <c r="CJ208" s="48"/>
      <c r="CK208" s="18">
        <f t="shared" si="204"/>
        <v>0</v>
      </c>
      <c r="CL208" s="15">
        <f>'Investment Analysis'!GD208</f>
        <v>0</v>
      </c>
      <c r="CM208" s="48">
        <v>40253.96</v>
      </c>
      <c r="CN208" s="18">
        <f t="shared" si="218"/>
        <v>0.6133851703406813</v>
      </c>
      <c r="CO208" s="15">
        <f>'Investment Analysis'!GT208</f>
        <v>5.2477064220183472E-2</v>
      </c>
      <c r="CP208" s="48">
        <v>27868.75</v>
      </c>
      <c r="CQ208" s="18">
        <f t="shared" si="219"/>
        <v>0.29523895837109543</v>
      </c>
      <c r="CR208" s="15">
        <f>'Investment Analysis'!HG208</f>
        <v>1.4085725521038146</v>
      </c>
      <c r="CS208" s="48">
        <v>5280</v>
      </c>
      <c r="CT208" s="18">
        <f t="shared" si="220"/>
        <v>-0.76634686869402058</v>
      </c>
      <c r="CU208" s="15">
        <f>'Investment Analysis'!HN208</f>
        <v>34.733870967741936</v>
      </c>
      <c r="CV208" s="48">
        <v>31816.75</v>
      </c>
      <c r="CW208" s="18">
        <f t="shared" si="221"/>
        <v>0.10442230591665655</v>
      </c>
      <c r="CX208" s="15">
        <f>'Investment Analysis'!IB208</f>
        <v>0.71680830972615672</v>
      </c>
      <c r="CY208" s="48">
        <v>24790.5</v>
      </c>
      <c r="CZ208" s="18">
        <f t="shared" si="222"/>
        <v>0.38610567514677102</v>
      </c>
      <c r="DA208" s="15">
        <f>'Investment Analysis'!II208</f>
        <v>1.0237142857142856</v>
      </c>
      <c r="DB208" s="48">
        <v>7066.5</v>
      </c>
      <c r="DC208" s="18">
        <f t="shared" si="223"/>
        <v>0.25353674220586281</v>
      </c>
      <c r="DD208" s="15">
        <f>'Investment Analysis'!IP208</f>
        <v>4.5196250732278855</v>
      </c>
      <c r="DE208" s="48">
        <v>27339</v>
      </c>
      <c r="DF208" s="18">
        <f>'Investment Analysis'!IY208</f>
        <v>0.77330219887137563</v>
      </c>
      <c r="DG208" s="15">
        <f>'Investment Analysis'!IW208</f>
        <v>3.9934246575342462</v>
      </c>
      <c r="DH208" s="48">
        <v>21362.1</v>
      </c>
      <c r="DI208" s="18">
        <f t="shared" si="224"/>
        <v>2.3011033502287055</v>
      </c>
      <c r="DJ208" s="15">
        <f>'Investment Analysis'!JD208</f>
        <v>0.44027103559870567</v>
      </c>
      <c r="DK208" s="48">
        <v>25580.5</v>
      </c>
      <c r="DL208" s="18">
        <f t="shared" si="225"/>
        <v>0.12446700953888083</v>
      </c>
      <c r="DM208" s="15">
        <f>'Investment Analysis'!JK208</f>
        <v>0.25798519757063121</v>
      </c>
      <c r="DN208" s="48">
        <v>1106.4000000000001</v>
      </c>
      <c r="DO208" s="18">
        <f t="shared" si="226"/>
        <v>1.8315692590888256E-2</v>
      </c>
      <c r="DP208" s="15">
        <f>'Investment Analysis'!HU208</f>
        <v>2.0395604395604399</v>
      </c>
      <c r="DQ208" s="48">
        <v>44050</v>
      </c>
      <c r="DR208" s="18">
        <f t="shared" si="227"/>
        <v>0.48641808672178166</v>
      </c>
      <c r="DS208" s="15">
        <f>'Investment Analysis'!JR208</f>
        <v>0.4864180867217815</v>
      </c>
      <c r="DT208" s="48">
        <v>28584</v>
      </c>
      <c r="DU208" s="18">
        <f t="shared" si="209"/>
        <v>10.048798418972332</v>
      </c>
      <c r="DV208" s="15">
        <f>'Investment Analysis'!JY208</f>
        <v>0.22134387351778659</v>
      </c>
      <c r="DW208" s="48">
        <v>16100</v>
      </c>
      <c r="DX208" s="18">
        <f t="shared" si="228"/>
        <v>0.1806981519507187</v>
      </c>
      <c r="DY208" s="15">
        <f>'Investment Analysis'!KF208</f>
        <v>0.18069815195071867</v>
      </c>
      <c r="DZ208" s="48">
        <v>7494</v>
      </c>
      <c r="EA208" s="18">
        <f t="shared" ref="EA208:EA239" si="245">IF(DZ208&gt;0,(DZ208-EA$5)/EA$5,0)</f>
        <v>-0.62548725637181413</v>
      </c>
      <c r="EB208" s="15">
        <f>'Investment Analysis'!KM208</f>
        <v>5.4706161137440761</v>
      </c>
      <c r="EC208" s="48">
        <v>21125</v>
      </c>
      <c r="ED208" s="18">
        <f>'Investment Analysis'!KV208</f>
        <v>1.2871287128712872</v>
      </c>
      <c r="EE208" s="15">
        <f>'Investment Analysis'!KT208</f>
        <v>-0.11832061068702292</v>
      </c>
      <c r="EF208" s="48">
        <v>23958</v>
      </c>
      <c r="EG208" s="18">
        <f t="shared" si="229"/>
        <v>6.0468631897203327E-3</v>
      </c>
      <c r="EH208" s="15">
        <f>'Investment Analysis'!LH208</f>
        <v>0.48590566564331578</v>
      </c>
      <c r="EI208" s="48">
        <v>12058.8</v>
      </c>
      <c r="EJ208" s="18">
        <f>'Investment Analysis'!LQ208</f>
        <v>1.3720751822017647</v>
      </c>
      <c r="EK208" s="15">
        <f>'Investment Analysis'!LO208</f>
        <v>1.1202285714285716</v>
      </c>
      <c r="EL208" s="48">
        <v>41370</v>
      </c>
      <c r="EM208" s="18" t="e">
        <f t="shared" si="206"/>
        <v>#DIV/0!</v>
      </c>
      <c r="EN208" s="15">
        <f>'Investment Analysis'!LX208</f>
        <v>1.9816216216216214</v>
      </c>
      <c r="EO208" s="48">
        <v>21015</v>
      </c>
      <c r="EP208" s="68">
        <f t="shared" si="198"/>
        <v>5.1468164794007487</v>
      </c>
      <c r="EQ208" s="15">
        <f>'Investment Analysis'!MC208</f>
        <v>2.3370786516853915E-2</v>
      </c>
      <c r="ER208" s="48">
        <v>8050</v>
      </c>
      <c r="ES208" s="18">
        <f>'Investment Analysis'!LX208</f>
        <v>1.9816216216216214</v>
      </c>
      <c r="ET208" s="15">
        <f>'Investment Analysis'!LA208</f>
        <v>3.6146253301819948E-3</v>
      </c>
      <c r="EU208" s="48">
        <v>105391</v>
      </c>
      <c r="EV208" s="18">
        <f>'Investment Analysis'!ML208</f>
        <v>6.6373056994818649</v>
      </c>
      <c r="EW208" s="15">
        <f>'Investment Analysis'!MJ208</f>
        <v>20.851752021563343</v>
      </c>
      <c r="EX208" s="48">
        <v>109730.25</v>
      </c>
      <c r="EY208" s="18">
        <f t="shared" si="230"/>
        <v>0.66012708498808581</v>
      </c>
      <c r="EZ208" s="15">
        <f>'Investment Analysis'!MQ208</f>
        <v>0.66012708498808559</v>
      </c>
      <c r="FA208" s="48">
        <v>22400</v>
      </c>
      <c r="FB208" s="18">
        <f t="shared" si="231"/>
        <v>0.45643693107932382</v>
      </c>
      <c r="FC208" s="15">
        <f>'Investment Analysis'!MX208</f>
        <v>0.34163871586008621</v>
      </c>
      <c r="FD208" s="48">
        <v>20988.799999999999</v>
      </c>
      <c r="FE208" s="18">
        <f t="shared" si="232"/>
        <v>0.32239569551027597</v>
      </c>
      <c r="FF208" s="15">
        <f>'Investment Analysis'!NE208</f>
        <v>1.2133313648778326</v>
      </c>
      <c r="FG208" s="48">
        <v>27432</v>
      </c>
      <c r="FH208" s="18">
        <f t="shared" si="233"/>
        <v>1.5527638190954773</v>
      </c>
      <c r="FI208" s="15">
        <f>'Investment Analysis'!NL208</f>
        <v>-0.87899960301707036</v>
      </c>
      <c r="FJ208" s="48">
        <v>42140</v>
      </c>
      <c r="FK208" s="18">
        <f t="shared" si="234"/>
        <v>1.2124915994623655</v>
      </c>
      <c r="FL208" s="15">
        <f>'Investment Analysis'!NS208</f>
        <v>3.5866666666666664</v>
      </c>
      <c r="FM208" s="48">
        <v>3771.9</v>
      </c>
      <c r="FN208" s="18">
        <f t="shared" si="235"/>
        <v>-0.8513730234097634</v>
      </c>
      <c r="FO208" s="15">
        <f>'Investment Analysis'!NZ208</f>
        <v>0.43070095584888496</v>
      </c>
      <c r="FP208" s="48">
        <v>53900</v>
      </c>
      <c r="FQ208" s="18">
        <f t="shared" si="236"/>
        <v>1.8823529411764706</v>
      </c>
      <c r="FR208" s="15">
        <f>'Investment Analysis'!OG208</f>
        <v>-0.97611556697833124</v>
      </c>
      <c r="FS208" s="48">
        <v>124629</v>
      </c>
      <c r="FT208" s="18">
        <f t="shared" si="237"/>
        <v>3.8936007303354243</v>
      </c>
      <c r="FU208" s="15">
        <f>'Investment Analysis'!ON208</f>
        <v>8.7863368669022375</v>
      </c>
      <c r="FV208" s="48">
        <v>17380</v>
      </c>
      <c r="FW208" s="18">
        <f t="shared" si="238"/>
        <v>0.12857142857142856</v>
      </c>
      <c r="FX208" s="15">
        <f>'Investment Analysis'!OU208</f>
        <v>0.12857142857142848</v>
      </c>
      <c r="FY208" s="48">
        <v>19631.25</v>
      </c>
      <c r="FZ208" s="18">
        <f t="shared" si="239"/>
        <v>6.8512722819431215E-2</v>
      </c>
      <c r="GA208" s="15">
        <f>'Investment Analysis'!PB208</f>
        <v>3.8323076923076926</v>
      </c>
      <c r="GB208" s="48">
        <v>21321.75</v>
      </c>
      <c r="GC208" s="18">
        <f>'Investment Analysis'!PK208</f>
        <v>0.35939367857313648</v>
      </c>
      <c r="GD208" s="15">
        <f>'Investment Analysis'!PI208</f>
        <v>-0.18354394026421589</v>
      </c>
      <c r="GE208" s="48">
        <v>26028</v>
      </c>
      <c r="GF208" s="18">
        <f>'Investment Analysis'!PY208</f>
        <v>3.2280701754385972</v>
      </c>
      <c r="GG208" s="15">
        <f>'Investment Analysis'!PW208</f>
        <v>1.4873853211009174</v>
      </c>
      <c r="GH208" s="48">
        <v>20674.5</v>
      </c>
      <c r="GI208" s="18">
        <f>'Investment Analysis'!QF208</f>
        <v>0.91603212683842694</v>
      </c>
      <c r="GJ208" s="15">
        <f>'Investment Analysis'!QD208</f>
        <v>8.8888230238003532E-2</v>
      </c>
      <c r="GK208" s="48">
        <v>42680</v>
      </c>
      <c r="GL208" s="18">
        <f>'Investment Analysis'!QM208</f>
        <v>0.77692307692307694</v>
      </c>
      <c r="GM208" s="15">
        <f>'Investment Analysis'!QK208</f>
        <v>-7.9681274900398308E-2</v>
      </c>
      <c r="GN208" s="48">
        <v>25686</v>
      </c>
      <c r="GO208" s="18">
        <f>'Investment Analysis'!QT208</f>
        <v>1.4860627177700347</v>
      </c>
      <c r="GP208" s="15">
        <f>'Investment Analysis'!QR208</f>
        <v>-0.96521124357005295</v>
      </c>
      <c r="GQ208" s="48">
        <v>6242.5</v>
      </c>
      <c r="GR208" s="18">
        <f>'Investment Analysis'!RA208</f>
        <v>0.20147118921127907</v>
      </c>
      <c r="GS208" s="15">
        <f>'Investment Analysis'!QY208</f>
        <v>-0.16713881019830026</v>
      </c>
      <c r="GT208" s="48">
        <v>24841.25</v>
      </c>
      <c r="GU208" s="18">
        <f>'Investment Analysis'!RH208</f>
        <v>1.3616161616161617</v>
      </c>
      <c r="GV208" s="15">
        <f>'Investment Analysis'!RF208</f>
        <v>0.26269172607474622</v>
      </c>
      <c r="GW208" s="48">
        <v>14992</v>
      </c>
      <c r="GX208" s="18">
        <f>'Investment Analysis'!RO208</f>
        <v>0.52419682797885303</v>
      </c>
      <c r="GY208" s="15">
        <f>'Investment Analysis'!RM208</f>
        <v>0.39085258372761833</v>
      </c>
      <c r="GZ208" s="48">
        <v>6630</v>
      </c>
      <c r="HA208" s="18">
        <f>'Investment Analysis'!RV208</f>
        <v>0.59069097888675615</v>
      </c>
      <c r="HB208" s="15">
        <f>'Investment Analysis'!RT208</f>
        <v>1.2643442622950818</v>
      </c>
      <c r="HC208" s="48">
        <v>35624</v>
      </c>
      <c r="HD208" s="18">
        <f>'Investment Analysis'!SC208</f>
        <v>1.3551500727224648</v>
      </c>
      <c r="HE208" s="15">
        <f>'Investment Analysis'!SA208</f>
        <v>0.33864422065233729</v>
      </c>
      <c r="HF208" s="48">
        <v>23985</v>
      </c>
      <c r="HG208" s="18">
        <f>'Investment Analysis'!SJ208</f>
        <v>2.1435124508519006</v>
      </c>
      <c r="HH208" s="15">
        <f>'Investment Analysis'!SH208</f>
        <v>2.8376000000000001</v>
      </c>
      <c r="HI208" s="48">
        <v>17000</v>
      </c>
      <c r="HJ208" s="18">
        <f>'Investment Analysis'!SM208</f>
        <v>-0.1516966067864271</v>
      </c>
      <c r="HK208" s="15">
        <f>'Investment Analysis'!SK208</f>
        <v>0</v>
      </c>
      <c r="HL208" s="48">
        <v>30345</v>
      </c>
      <c r="HM208" s="18">
        <f>'Investment Analysis'!SP208</f>
        <v>0</v>
      </c>
      <c r="HN208" s="15">
        <f>'Investment Analysis'!SN208</f>
        <v>-0.14855380445784191</v>
      </c>
      <c r="HO208" s="48">
        <v>21379.200000000001</v>
      </c>
      <c r="HP208" s="18">
        <f>'Investment Analysis'!TE208</f>
        <v>4.3743589743589748</v>
      </c>
      <c r="HQ208" s="15">
        <f>'Investment Analysis'!TC208</f>
        <v>1.0767896953183058</v>
      </c>
      <c r="HR208" s="48">
        <v>20500</v>
      </c>
      <c r="HS208" s="18">
        <f>'Investment Analysis'!TL208</f>
        <v>1.3026548672566369</v>
      </c>
      <c r="HT208" s="15">
        <f>'Investment Analysis'!TJ208</f>
        <v>0.77409090909090894</v>
      </c>
      <c r="HU208" s="48"/>
      <c r="HV208" s="18">
        <f>'Investment Analysis'!TS208</f>
        <v>1.9842016806722689</v>
      </c>
      <c r="HW208" s="15">
        <f>'Investment Analysis'!TQ208</f>
        <v>0.29404648247615028</v>
      </c>
      <c r="HX208" s="48"/>
      <c r="HY208" s="18">
        <f>'Investment Analysis'!TZ208</f>
        <v>1.8479532163742691</v>
      </c>
      <c r="HZ208" s="15">
        <f>'Investment Analysis'!TX208</f>
        <v>0.10430839002267572</v>
      </c>
      <c r="IA208" s="48"/>
      <c r="IB208" s="18">
        <f>'Investment Analysis'!UG208</f>
        <v>0</v>
      </c>
      <c r="IC208" s="15">
        <f>'Investment Analysis'!UE208</f>
        <v>0</v>
      </c>
      <c r="ID208" s="48"/>
      <c r="IE208" s="18">
        <f>'Investment Analysis'!UN208</f>
        <v>0</v>
      </c>
      <c r="IF208" s="15">
        <f>'Investment Analysis'!UL208</f>
        <v>0</v>
      </c>
      <c r="IG208" s="48"/>
      <c r="IH208" s="18">
        <f>'Investment Analysis'!UU208</f>
        <v>0</v>
      </c>
      <c r="II208" s="15">
        <f>'Investment Analysis'!US208</f>
        <v>0</v>
      </c>
      <c r="IJ208" s="48"/>
      <c r="IK208" s="18">
        <f>'Investment Analysis'!VB208</f>
        <v>0</v>
      </c>
      <c r="IL208" s="15">
        <f>'Investment Analysis'!UZ208</f>
        <v>0</v>
      </c>
      <c r="IM208" s="48"/>
      <c r="IN208" s="18">
        <f>'Investment Analysis'!VI208</f>
        <v>0</v>
      </c>
      <c r="IO208" s="15">
        <f>'Investment Analysis'!VG208</f>
        <v>0</v>
      </c>
      <c r="IP208" s="18"/>
      <c r="IQ208" s="18"/>
      <c r="IR208" s="18"/>
      <c r="IS208" s="108">
        <f t="shared" si="243"/>
        <v>-51673.34999999986</v>
      </c>
      <c r="IT208" s="48">
        <f t="shared" si="244"/>
        <v>1604952.11</v>
      </c>
      <c r="IU208" s="101">
        <f t="shared" si="240"/>
        <v>0</v>
      </c>
      <c r="IV208" s="101"/>
      <c r="IW208" s="15">
        <f t="shared" si="241"/>
        <v>0.54692788160276129</v>
      </c>
      <c r="IX208" s="113">
        <f t="shared" si="242"/>
        <v>567442.78000000014</v>
      </c>
      <c r="IY208" s="21">
        <f t="shared" si="215"/>
        <v>0.95092451361790487</v>
      </c>
      <c r="IZ208" s="173">
        <f t="shared" si="216"/>
        <v>785799.22000000009</v>
      </c>
    </row>
    <row r="209" spans="1:260" x14ac:dyDescent="0.2">
      <c r="A209" s="3">
        <f>'Investment Analysis'!A209</f>
        <v>45947</v>
      </c>
      <c r="B209" s="4">
        <f>'Investment Analysis'!B209</f>
        <v>45947</v>
      </c>
      <c r="C209" s="27">
        <f>'Investment Analysis'!C209</f>
        <v>46190.61</v>
      </c>
      <c r="D209" s="14">
        <f>'Investment Analysis'!D209</f>
        <v>238.37000000000262</v>
      </c>
      <c r="E209" s="15">
        <f>'Investment Analysis'!E209</f>
        <v>5.1873423363040108E-3</v>
      </c>
      <c r="F209" s="13">
        <f>'Investment Analysis'!G209</f>
        <v>6664.01</v>
      </c>
      <c r="G209" s="14">
        <f>'Investment Analysis'!H209</f>
        <v>34.940000000000509</v>
      </c>
      <c r="H209" s="15">
        <f>'Investment Analysis'!I209</f>
        <v>5.2707242494045943E-3</v>
      </c>
      <c r="I209" s="13">
        <f>'Investment Analysis'!K209</f>
        <v>22679.97</v>
      </c>
      <c r="J209" s="14">
        <f>'Investment Analysis'!L209</f>
        <v>117.43000000000029</v>
      </c>
      <c r="K209" s="15">
        <f>'Investment Analysis'!M209</f>
        <v>5.2046445125415973E-3</v>
      </c>
      <c r="L209" s="41">
        <f>'Investment Analysis'!T209</f>
        <v>277.81370155872884</v>
      </c>
      <c r="M209" s="21">
        <f>'Investment Analysis'!V209</f>
        <v>2.4291180823337983E-3</v>
      </c>
      <c r="N209" s="21">
        <f>'Investment Analysis'!W209</f>
        <v>7.3802562200745714E-2</v>
      </c>
      <c r="P209" s="48">
        <f>'Investment Analysis'!Y209</f>
        <v>30140.06</v>
      </c>
      <c r="Q209" s="18"/>
      <c r="R209" s="83"/>
      <c r="S209" s="48">
        <v>4813.17</v>
      </c>
      <c r="T209" s="18">
        <f>'Investment Analysis'!AH209</f>
        <v>0.12633710437117585</v>
      </c>
      <c r="U209" s="15">
        <f>'Investment Analysis'!AF209</f>
        <v>0.55289190993506088</v>
      </c>
      <c r="V209" s="48">
        <v>7463.8</v>
      </c>
      <c r="W209" s="18">
        <f>'Investment Analysis'!AO209</f>
        <v>0.16833095577746071</v>
      </c>
      <c r="X209" s="15">
        <f>'Investment Analysis'!AM209</f>
        <v>0.32096774193548377</v>
      </c>
      <c r="Y209" s="48">
        <v>11461.96</v>
      </c>
      <c r="Z209" s="18">
        <f t="shared" si="217"/>
        <v>0.14895348837209293</v>
      </c>
      <c r="AA209" s="15">
        <f>'Investment Analysis'!GM209</f>
        <v>0.2502645502645503</v>
      </c>
      <c r="AB209" s="48">
        <v>2839.59</v>
      </c>
      <c r="AC209" s="18">
        <f t="shared" si="212"/>
        <v>4.9480247840781075</v>
      </c>
      <c r="AD209" s="15">
        <f>'Investment Analysis'!AT209</f>
        <v>0.38737695425593521</v>
      </c>
      <c r="AE209" s="48">
        <v>11996.66</v>
      </c>
      <c r="AF209" s="18">
        <f>'Investment Analysis'!BC209</f>
        <v>0.13404182379156671</v>
      </c>
      <c r="AG209" s="15">
        <f>'Investment Analysis'!BA209</f>
        <v>0.72677106636838185</v>
      </c>
      <c r="AH209" s="48"/>
      <c r="AI209" s="18">
        <f t="shared" si="213"/>
        <v>0</v>
      </c>
      <c r="AJ209" s="15">
        <f>'Investment Analysis'!BH209</f>
        <v>0</v>
      </c>
      <c r="AK209" s="48">
        <v>5271.3</v>
      </c>
      <c r="AL209" s="18">
        <f t="shared" si="194"/>
        <v>2.1898362360280736</v>
      </c>
      <c r="AM209" s="15">
        <f>'Investment Analysis'!BO209</f>
        <v>0.28797574941057597</v>
      </c>
      <c r="AN209" s="48">
        <v>6152.16</v>
      </c>
      <c r="AO209" s="18">
        <f t="shared" si="210"/>
        <v>6.7914137931034491</v>
      </c>
      <c r="AP209" s="15">
        <f>'Investment Analysis'!BV209</f>
        <v>0.21953837895866882</v>
      </c>
      <c r="AQ209" s="48">
        <v>5534.45</v>
      </c>
      <c r="AR209" s="18">
        <f t="shared" si="211"/>
        <v>2.9068900000000002</v>
      </c>
      <c r="AS209" s="15">
        <f>'Investment Analysis'!CC209</f>
        <v>0</v>
      </c>
      <c r="AT209" s="48">
        <v>4938.99</v>
      </c>
      <c r="AU209" s="18">
        <f>'Investment Analysis'!CL209</f>
        <v>-0.10855646100116416</v>
      </c>
      <c r="AV209" s="15">
        <f>'Investment Analysis'!CJ209</f>
        <v>1.3231888852133595E-2</v>
      </c>
      <c r="AW209" s="48">
        <v>19122.759999999998</v>
      </c>
      <c r="AX209" s="18">
        <f t="shared" si="195"/>
        <v>9.7685392090630277E-2</v>
      </c>
      <c r="AY209" s="15">
        <f>'Investment Analysis'!CQ209</f>
        <v>0.11231652839821313</v>
      </c>
      <c r="AZ209" s="48">
        <v>16630.12</v>
      </c>
      <c r="BA209" s="18">
        <f>'Investment Analysis'!CZ209</f>
        <v>8.0472103004291848E-2</v>
      </c>
      <c r="BB209" s="15">
        <f>'Investment Analysis'!CX209</f>
        <v>0.25287713841368592</v>
      </c>
      <c r="BC209" s="48">
        <v>9611.2199999999993</v>
      </c>
      <c r="BD209" s="18">
        <f t="shared" si="214"/>
        <v>2.9449477143710787</v>
      </c>
      <c r="BE209" s="15">
        <f>'Investment Analysis'!DE209</f>
        <v>-8.9163237311385424E-2</v>
      </c>
      <c r="BF209" s="48">
        <v>4718.71</v>
      </c>
      <c r="BG209" s="18">
        <f>'Investment Analysis'!DN209</f>
        <v>0.22983870967741948</v>
      </c>
      <c r="BH209" s="15">
        <f>'Investment Analysis'!DL209</f>
        <v>0.1744054360135901</v>
      </c>
      <c r="BI209" s="48">
        <v>20326</v>
      </c>
      <c r="BJ209" s="18">
        <f>'Investment Analysis'!EB209</f>
        <v>0.29937257245294302</v>
      </c>
      <c r="BK209" s="15">
        <f>'Investment Analysis'!DZ209</f>
        <v>1.3207043756670227</v>
      </c>
      <c r="BL209" s="48">
        <v>18949.29</v>
      </c>
      <c r="BM209" s="18">
        <f>'Investment Analysis'!EI209</f>
        <v>0.18709327548806937</v>
      </c>
      <c r="BN209" s="15">
        <f>'Investment Analysis'!EG209</f>
        <v>1.0817879220161672</v>
      </c>
      <c r="BO209" s="48">
        <v>11441.94</v>
      </c>
      <c r="BP209" s="18">
        <f>'Investment Analysis'!DU209</f>
        <v>0.28203781512605047</v>
      </c>
      <c r="BQ209" s="15">
        <f>'Investment Analysis'!DS209</f>
        <v>0</v>
      </c>
      <c r="BR209" s="48">
        <v>12725.36</v>
      </c>
      <c r="BS209" s="18">
        <f>'Investment Analysis'!EP209</f>
        <v>0.27619047619047615</v>
      </c>
      <c r="BT209" s="15">
        <f>'Investment Analysis'!EN209</f>
        <v>1.2008057018903002</v>
      </c>
      <c r="BU209" s="48">
        <v>14104.37</v>
      </c>
      <c r="BV209" s="18">
        <f t="shared" si="197"/>
        <v>0.48770830529007958</v>
      </c>
      <c r="BW209" s="15">
        <f>'Investment Analysis'!EU209</f>
        <v>0.13348610713262687</v>
      </c>
      <c r="BX209" s="48">
        <v>28799.23</v>
      </c>
      <c r="BY209" s="18">
        <f t="shared" si="203"/>
        <v>-0.31003849999999999</v>
      </c>
      <c r="BZ209" s="15">
        <f>'Investment Analysis'!FB209</f>
        <v>0</v>
      </c>
      <c r="CA209" s="48">
        <v>20879.25</v>
      </c>
      <c r="CB209" s="18">
        <f t="shared" si="199"/>
        <v>-0.10003232758620689</v>
      </c>
      <c r="CC209" s="15">
        <f>'Investment Analysis'!FI209</f>
        <v>7.4475287745430748E-3</v>
      </c>
      <c r="CD209" s="48">
        <v>9034.35</v>
      </c>
      <c r="CE209" s="18">
        <f>'Investment Analysis'!FR209</f>
        <v>2.642298799955968E-2</v>
      </c>
      <c r="CF209" s="15">
        <f>'Investment Analysis'!FP209</f>
        <v>0.60354317165462679</v>
      </c>
      <c r="CG209" s="48">
        <v>4617.49</v>
      </c>
      <c r="CH209" s="18">
        <f>'Investment Analysis'!FR209</f>
        <v>2.642298799955968E-2</v>
      </c>
      <c r="CI209" s="15">
        <f>'Investment Analysis'!FW209</f>
        <v>1.2950130637282752E-2</v>
      </c>
      <c r="CJ209" s="48"/>
      <c r="CK209" s="18">
        <f t="shared" si="204"/>
        <v>0</v>
      </c>
      <c r="CL209" s="15">
        <f>'Investment Analysis'!GD209</f>
        <v>0</v>
      </c>
      <c r="CM209" s="48">
        <v>40049.050000000003</v>
      </c>
      <c r="CN209" s="18">
        <f t="shared" si="218"/>
        <v>0.60517234468937886</v>
      </c>
      <c r="CO209" s="15">
        <f>'Investment Analysis'!GT209</f>
        <v>5.3577981651376179E-2</v>
      </c>
      <c r="CP209" s="48">
        <v>28555.15</v>
      </c>
      <c r="CQ209" s="18">
        <f t="shared" si="219"/>
        <v>0.3271403540571568</v>
      </c>
      <c r="CR209" s="15">
        <f>'Investment Analysis'!HG209</f>
        <v>1.4678950620751645</v>
      </c>
      <c r="CS209" s="48">
        <v>4630</v>
      </c>
      <c r="CT209" s="18">
        <f t="shared" si="220"/>
        <v>-0.79511098523737034</v>
      </c>
      <c r="CU209" s="15">
        <f>'Investment Analysis'!HN209</f>
        <v>32.516129032258064</v>
      </c>
      <c r="CV209" s="48">
        <v>32063.5</v>
      </c>
      <c r="CW209" s="18">
        <f t="shared" si="221"/>
        <v>0.11298748633215891</v>
      </c>
      <c r="CX209" s="15">
        <f>'Investment Analysis'!IB209</f>
        <v>0.73012275731822462</v>
      </c>
      <c r="CY209" s="48">
        <v>24453.1</v>
      </c>
      <c r="CZ209" s="18">
        <f t="shared" si="222"/>
        <v>0.3672407045009784</v>
      </c>
      <c r="DA209" s="15">
        <f>'Investment Analysis'!II209</f>
        <v>0.99617142857142849</v>
      </c>
      <c r="DB209" s="48">
        <v>7000.5</v>
      </c>
      <c r="DC209" s="18">
        <f t="shared" si="223"/>
        <v>0.24182890593817907</v>
      </c>
      <c r="DD209" s="15">
        <f>'Investment Analysis'!IP209</f>
        <v>4.4680726420620971</v>
      </c>
      <c r="DE209" s="48">
        <v>25977</v>
      </c>
      <c r="DF209" s="18">
        <f>'Investment Analysis'!IY209</f>
        <v>0.68495816306674451</v>
      </c>
      <c r="DG209" s="15">
        <f>'Investment Analysis'!IW209</f>
        <v>3.7446575342465755</v>
      </c>
      <c r="DH209" s="48">
        <v>21507.45</v>
      </c>
      <c r="DI209" s="18">
        <f t="shared" si="224"/>
        <v>2.3235644084559279</v>
      </c>
      <c r="DJ209" s="15">
        <f>'Investment Analysis'!JD209</f>
        <v>0.45006067961165047</v>
      </c>
      <c r="DK209" s="48">
        <v>25679</v>
      </c>
      <c r="DL209" s="18">
        <f t="shared" si="225"/>
        <v>0.12879687019209635</v>
      </c>
      <c r="DM209" s="15">
        <f>'Investment Analysis'!JK209</f>
        <v>0.26282918193218435</v>
      </c>
      <c r="DN209" s="48">
        <v>1122.4000000000001</v>
      </c>
      <c r="DO209" s="18">
        <f t="shared" si="226"/>
        <v>3.3041877588587287E-2</v>
      </c>
      <c r="DP209" s="15">
        <f>'Investment Analysis'!HU209</f>
        <v>2.0835164835164837</v>
      </c>
      <c r="DQ209" s="48">
        <v>39340</v>
      </c>
      <c r="DR209" s="18">
        <f t="shared" si="227"/>
        <v>0.32748439345368652</v>
      </c>
      <c r="DS209" s="15">
        <f>'Investment Analysis'!JR209</f>
        <v>0.32748439345368657</v>
      </c>
      <c r="DT209" s="48">
        <v>26550</v>
      </c>
      <c r="DU209" s="18">
        <f t="shared" si="209"/>
        <v>9.2448458498023705</v>
      </c>
      <c r="DV209" s="15">
        <f>'Investment Analysis'!JY209</f>
        <v>0.15415019762845855</v>
      </c>
      <c r="DW209" s="48">
        <v>15764</v>
      </c>
      <c r="DX209" s="18">
        <f t="shared" si="228"/>
        <v>0.15605749486652978</v>
      </c>
      <c r="DY209" s="15">
        <f>'Investment Analysis'!KF209</f>
        <v>0.15605749486652973</v>
      </c>
      <c r="DZ209" s="48">
        <v>6904</v>
      </c>
      <c r="EA209" s="18">
        <f t="shared" si="245"/>
        <v>-0.65497251374312848</v>
      </c>
      <c r="EB209" s="15">
        <f>'Investment Analysis'!KM209</f>
        <v>5.8061611374407587</v>
      </c>
      <c r="EC209" s="48">
        <v>24212.5</v>
      </c>
      <c r="ED209" s="18">
        <f>'Investment Analysis'!KV209</f>
        <v>1.2059405940594061</v>
      </c>
      <c r="EE209" s="15">
        <f>'Investment Analysis'!KT209</f>
        <v>-0.14961832061068697</v>
      </c>
      <c r="EF209" s="48">
        <v>24336</v>
      </c>
      <c r="EG209" s="18">
        <f t="shared" si="229"/>
        <v>2.1919879062736205E-2</v>
      </c>
      <c r="EH209" s="15">
        <f>'Investment Analysis'!LH209</f>
        <v>0.50934970694948367</v>
      </c>
      <c r="EI209" s="48">
        <v>11341.85</v>
      </c>
      <c r="EJ209" s="18">
        <f>'Investment Analysis'!LQ209</f>
        <v>1.231044623449687</v>
      </c>
      <c r="EK209" s="15">
        <f>'Investment Analysis'!LO209</f>
        <v>0.99417142857142871</v>
      </c>
      <c r="EL209" s="48">
        <v>37650</v>
      </c>
      <c r="EM209" s="18" t="e">
        <f t="shared" si="206"/>
        <v>#DIV/0!</v>
      </c>
      <c r="EN209" s="15">
        <f>'Investment Analysis'!LX209</f>
        <v>1.7135135135135138</v>
      </c>
      <c r="EO209" s="48">
        <v>19220</v>
      </c>
      <c r="EP209" s="68">
        <f t="shared" si="198"/>
        <v>4.6089887640449438</v>
      </c>
      <c r="EQ209" s="15">
        <f>'Investment Analysis'!MC209</f>
        <v>-7.6404494382023239E-3</v>
      </c>
      <c r="ER209" s="48">
        <v>7595</v>
      </c>
      <c r="ES209" s="18">
        <f>'Investment Analysis'!LX209</f>
        <v>1.7135135135135138</v>
      </c>
      <c r="ET209" s="15">
        <f>'Investment Analysis'!LA209</f>
        <v>-4.7407201445850276E-2</v>
      </c>
      <c r="EU209" s="48">
        <v>106203.5</v>
      </c>
      <c r="EV209" s="18">
        <f>'Investment Analysis'!ML209</f>
        <v>6.696184644371173</v>
      </c>
      <c r="EW209" s="15">
        <f>'Investment Analysis'!MJ209</f>
        <v>21.020215633423181</v>
      </c>
      <c r="EX209" s="48">
        <v>106638</v>
      </c>
      <c r="EY209" s="18">
        <f t="shared" si="230"/>
        <v>0.61334392374900715</v>
      </c>
      <c r="EZ209" s="15">
        <f>'Investment Analysis'!MQ209</f>
        <v>0.61334392374900715</v>
      </c>
      <c r="FA209" s="48">
        <v>20256</v>
      </c>
      <c r="FB209" s="18">
        <f t="shared" si="231"/>
        <v>0.31703511053315997</v>
      </c>
      <c r="FC209" s="15">
        <f>'Investment Analysis'!MX209</f>
        <v>0.21322472448490651</v>
      </c>
      <c r="FD209" s="48">
        <v>21009.8</v>
      </c>
      <c r="FE209" s="18">
        <f t="shared" si="232"/>
        <v>0.32371879685983934</v>
      </c>
      <c r="FF209" s="15">
        <f>'Investment Analysis'!NE209</f>
        <v>1.2155458773160108</v>
      </c>
      <c r="FG209" s="48">
        <v>25074</v>
      </c>
      <c r="FH209" s="18">
        <f t="shared" si="233"/>
        <v>1.3333333333333333</v>
      </c>
      <c r="FI209" s="15">
        <f>'Investment Analysis'!NL209</f>
        <v>-0.88940055577610166</v>
      </c>
      <c r="FJ209" s="48">
        <v>42000</v>
      </c>
      <c r="FK209" s="18">
        <f t="shared" si="234"/>
        <v>1.2051411290322578</v>
      </c>
      <c r="FL209" s="15">
        <f>'Investment Analysis'!NS209</f>
        <v>3.5714285714285716</v>
      </c>
      <c r="FM209" s="48">
        <v>3799.5</v>
      </c>
      <c r="FN209" s="18">
        <f t="shared" si="235"/>
        <v>-0.85028548011490135</v>
      </c>
      <c r="FO209" s="15">
        <f>'Investment Analysis'!NZ209</f>
        <v>0.44116977696859366</v>
      </c>
      <c r="FP209" s="48">
        <v>43000</v>
      </c>
      <c r="FQ209" s="18">
        <f t="shared" si="236"/>
        <v>1.2994652406417113</v>
      </c>
      <c r="FR209" s="15">
        <f>'Investment Analysis'!OG209</f>
        <v>-0.98094562857269463</v>
      </c>
      <c r="FS209" s="48">
        <v>114054</v>
      </c>
      <c r="FT209" s="18">
        <f t="shared" si="237"/>
        <v>3.4783697028594989</v>
      </c>
      <c r="FU209" s="15">
        <f>'Investment Analysis'!ON209</f>
        <v>7.9559481743227325</v>
      </c>
      <c r="FV209" s="48">
        <v>16380</v>
      </c>
      <c r="FW209" s="18">
        <f t="shared" si="238"/>
        <v>6.363636363636363E-2</v>
      </c>
      <c r="FX209" s="15">
        <f>'Investment Analysis'!OU209</f>
        <v>6.3636363636363547E-2</v>
      </c>
      <c r="FY209" s="48">
        <v>19743.75</v>
      </c>
      <c r="FZ209" s="18">
        <f t="shared" si="239"/>
        <v>7.4636004898625666E-2</v>
      </c>
      <c r="GA209" s="15">
        <f>'Investment Analysis'!PB209</f>
        <v>3.8599999999999994</v>
      </c>
      <c r="GB209" s="48">
        <v>21290.25</v>
      </c>
      <c r="GC209" s="18">
        <f>'Investment Analysis'!PK209</f>
        <v>0.35738535838951851</v>
      </c>
      <c r="GD209" s="15">
        <f>'Investment Analysis'!PI209</f>
        <v>-0.18475014359563466</v>
      </c>
      <c r="GE209" s="48">
        <v>25272</v>
      </c>
      <c r="GF209" s="18">
        <f>'Investment Analysis'!PY209</f>
        <v>3.1052631578947367</v>
      </c>
      <c r="GG209" s="15">
        <f>'Investment Analysis'!PW209</f>
        <v>1.4151376146788988</v>
      </c>
      <c r="GH209" s="48">
        <v>21063</v>
      </c>
      <c r="GI209" s="18">
        <f>'Investment Analysis'!QF209</f>
        <v>0.91326796703869828</v>
      </c>
      <c r="GJ209" s="15">
        <f>'Investment Analysis'!QD209</f>
        <v>8.7317347876345E-2</v>
      </c>
      <c r="GK209" s="48">
        <v>40440</v>
      </c>
      <c r="GL209" s="18">
        <f>'Investment Analysis'!QM209</f>
        <v>0.79230769230769227</v>
      </c>
      <c r="GM209" s="15">
        <f>'Investment Analysis'!QK209</f>
        <v>-7.171314741035846E-2</v>
      </c>
      <c r="GN209" s="48">
        <v>24957</v>
      </c>
      <c r="GO209" s="18">
        <f>'Investment Analysis'!QT209</f>
        <v>1.4155052264808361</v>
      </c>
      <c r="GP209" s="15">
        <f>'Investment Analysis'!QR209</f>
        <v>-0.96619859089690141</v>
      </c>
      <c r="GQ209" s="48">
        <v>5752.45</v>
      </c>
      <c r="GR209" s="18">
        <f>'Investment Analysis'!RA209</f>
        <v>0.13036371066612176</v>
      </c>
      <c r="GS209" s="15">
        <f>'Investment Analysis'!QY209</f>
        <v>-0.21643059490084982</v>
      </c>
      <c r="GT209" s="48">
        <v>24293</v>
      </c>
      <c r="GU209" s="18">
        <f>'Investment Analysis'!RH209</f>
        <v>1.3094949494949493</v>
      </c>
      <c r="GV209" s="15">
        <f>'Investment Analysis'!RF209</f>
        <v>0.23482393605530347</v>
      </c>
      <c r="GW209" s="48">
        <v>14754</v>
      </c>
      <c r="GX209" s="18">
        <f>'Investment Analysis'!RO209</f>
        <v>0.49999999999999994</v>
      </c>
      <c r="GY209" s="15">
        <f>'Investment Analysis'!RM209</f>
        <v>0.36877261341497342</v>
      </c>
      <c r="GZ209" s="48">
        <v>6262</v>
      </c>
      <c r="HA209" s="18">
        <f>'Investment Analysis'!RV209</f>
        <v>0.50239923224568128</v>
      </c>
      <c r="HB209" s="15">
        <f>'Investment Analysis'!RT209</f>
        <v>1.1386612021857923</v>
      </c>
      <c r="HC209" s="48">
        <v>35630</v>
      </c>
      <c r="HD209" s="18">
        <f>'Investment Analysis'!SC209</f>
        <v>1.3555467407113582</v>
      </c>
      <c r="HE209" s="15">
        <f>'Investment Analysis'!SA209</f>
        <v>0.3388696828498422</v>
      </c>
      <c r="HF209" s="48">
        <v>23190</v>
      </c>
      <c r="HG209" s="18">
        <f>'Investment Analysis'!SJ209</f>
        <v>2.0393184796854524</v>
      </c>
      <c r="HH209" s="15">
        <f>'Investment Analysis'!SH209</f>
        <v>2.7104000000000004</v>
      </c>
      <c r="HI209" s="48">
        <v>16000</v>
      </c>
      <c r="HJ209" s="18">
        <f>'Investment Analysis'!SM209</f>
        <v>-5.8823529411764705E-2</v>
      </c>
      <c r="HK209" s="15">
        <f>'Investment Analysis'!SK209</f>
        <v>0</v>
      </c>
      <c r="HL209" s="48">
        <v>28747.5</v>
      </c>
      <c r="HM209" s="18">
        <f>'Investment Analysis'!SP209</f>
        <v>0</v>
      </c>
      <c r="HN209" s="15">
        <f>'Investment Analysis'!SN209</f>
        <v>-6.1252647494098506E-2</v>
      </c>
      <c r="HO209" s="48">
        <v>20601.45</v>
      </c>
      <c r="HP209" s="18">
        <f>'Investment Analysis'!TE209</f>
        <v>4.1788461538461545</v>
      </c>
      <c r="HQ209" s="15">
        <f>'Investment Analysis'!TC209</f>
        <v>1.0012385434728761</v>
      </c>
      <c r="HR209" s="48">
        <v>19950</v>
      </c>
      <c r="HS209" s="18">
        <f>'Investment Analysis'!TL209</f>
        <v>1.3539823008849556</v>
      </c>
      <c r="HT209" s="15">
        <f>'Investment Analysis'!TJ209</f>
        <v>0.81363636363636371</v>
      </c>
      <c r="HU209" s="48"/>
      <c r="HV209" s="18">
        <f>'Investment Analysis'!TS209</f>
        <v>1.9263865546218488</v>
      </c>
      <c r="HW209" s="15">
        <f>'Investment Analysis'!TQ209</f>
        <v>0.2689759716644925</v>
      </c>
      <c r="HX209" s="48"/>
      <c r="HY209" s="18">
        <f>'Investment Analysis'!TZ209</f>
        <v>1.6491228070175441</v>
      </c>
      <c r="HZ209" s="15">
        <f>'Investment Analysis'!TX209</f>
        <v>2.721088435374152E-2</v>
      </c>
      <c r="IA209" s="48"/>
      <c r="IB209" s="18">
        <f>'Investment Analysis'!UG209</f>
        <v>0</v>
      </c>
      <c r="IC209" s="15">
        <f>'Investment Analysis'!UE209</f>
        <v>0</v>
      </c>
      <c r="ID209" s="48"/>
      <c r="IE209" s="18">
        <f>'Investment Analysis'!UN209</f>
        <v>0</v>
      </c>
      <c r="IF209" s="15">
        <f>'Investment Analysis'!UL209</f>
        <v>0</v>
      </c>
      <c r="IG209" s="48"/>
      <c r="IH209" s="18">
        <f>'Investment Analysis'!UU209</f>
        <v>0</v>
      </c>
      <c r="II209" s="15">
        <f>'Investment Analysis'!US209</f>
        <v>0</v>
      </c>
      <c r="IJ209" s="48"/>
      <c r="IK209" s="18">
        <f>'Investment Analysis'!VB209</f>
        <v>0</v>
      </c>
      <c r="IL209" s="15">
        <f>'Investment Analysis'!UZ209</f>
        <v>0</v>
      </c>
      <c r="IM209" s="48"/>
      <c r="IN209" s="18">
        <f>'Investment Analysis'!VI209</f>
        <v>0</v>
      </c>
      <c r="IO209" s="15">
        <f>'Investment Analysis'!VG209</f>
        <v>0</v>
      </c>
      <c r="IP209" s="18"/>
      <c r="IQ209" s="18"/>
      <c r="IR209" s="18"/>
      <c r="IS209" s="108">
        <f t="shared" si="243"/>
        <v>-53068.179999999935</v>
      </c>
      <c r="IT209" s="48">
        <f t="shared" si="244"/>
        <v>1551883.9300000002</v>
      </c>
      <c r="IU209" s="101">
        <f t="shared" si="240"/>
        <v>0</v>
      </c>
      <c r="IV209" s="101"/>
      <c r="IW209" s="15">
        <f t="shared" si="241"/>
        <v>0.49577828856729433</v>
      </c>
      <c r="IX209" s="113">
        <f t="shared" si="242"/>
        <v>514374.60000000021</v>
      </c>
      <c r="IY209" s="21">
        <f t="shared" si="215"/>
        <v>0.88670475878652777</v>
      </c>
      <c r="IZ209" s="173">
        <f t="shared" si="216"/>
        <v>732731.04000000015</v>
      </c>
    </row>
    <row r="210" spans="1:260" x14ac:dyDescent="0.2">
      <c r="A210" s="3">
        <f>'Investment Analysis'!A210</f>
        <v>45950</v>
      </c>
      <c r="B210" s="4">
        <f>'Investment Analysis'!B210</f>
        <v>45950</v>
      </c>
      <c r="C210" s="27">
        <f>'Investment Analysis'!C210</f>
        <v>46716.68</v>
      </c>
      <c r="D210" s="14">
        <f>'Investment Analysis'!D210</f>
        <v>526.06999999999971</v>
      </c>
      <c r="E210" s="15">
        <f>'Investment Analysis'!E210</f>
        <v>1.138911133669808E-2</v>
      </c>
      <c r="F210" s="13">
        <f>'Investment Analysis'!G210</f>
        <v>6735.14</v>
      </c>
      <c r="G210" s="14">
        <f>'Investment Analysis'!H210</f>
        <v>71.130000000000109</v>
      </c>
      <c r="H210" s="15">
        <f>'Investment Analysis'!I210</f>
        <v>1.0673753490766087E-2</v>
      </c>
      <c r="I210" s="13">
        <f>'Investment Analysis'!K210</f>
        <v>22990.54</v>
      </c>
      <c r="J210" s="14">
        <f>'Investment Analysis'!L210</f>
        <v>310.56999999999971</v>
      </c>
      <c r="K210" s="15">
        <f>'Investment Analysis'!M210</f>
        <v>1.3693580723431279E-2</v>
      </c>
      <c r="L210" s="41">
        <f>'Investment Analysis'!T210</f>
        <v>279.54502752318785</v>
      </c>
      <c r="M210" s="21">
        <f>'Investment Analysis'!V210</f>
        <v>6.2319675190426896E-3</v>
      </c>
      <c r="N210" s="21">
        <f>'Investment Analysis'!W210</f>
        <v>8.0494464890245587E-2</v>
      </c>
      <c r="P210" s="48">
        <f>'Investment Analysis'!Y210</f>
        <v>50884.56</v>
      </c>
      <c r="Q210" s="18"/>
      <c r="R210" s="83"/>
      <c r="S210" s="48">
        <v>4857.75</v>
      </c>
      <c r="T210" s="18">
        <f>'Investment Analysis'!AH210</f>
        <v>0.13676981995862139</v>
      </c>
      <c r="U210" s="15">
        <f>'Investment Analysis'!AF210</f>
        <v>0.56727559628573154</v>
      </c>
      <c r="V210" s="48">
        <v>7542.78</v>
      </c>
      <c r="W210" s="18">
        <f>'Investment Analysis'!AO210</f>
        <v>0.18069424631478825</v>
      </c>
      <c r="X210" s="15">
        <f>'Investment Analysis'!AM210</f>
        <v>0.33494623655913958</v>
      </c>
      <c r="Y210" s="48">
        <v>11651.14</v>
      </c>
      <c r="Z210" s="18">
        <f t="shared" si="217"/>
        <v>0.16791700080192457</v>
      </c>
      <c r="AA210" s="15">
        <f>'Investment Analysis'!GM210</f>
        <v>0.27089947089947097</v>
      </c>
      <c r="AB210" s="48">
        <v>2875.14</v>
      </c>
      <c r="AC210" s="18">
        <f t="shared" si="212"/>
        <v>4.9613743897859557</v>
      </c>
      <c r="AD210" s="15">
        <f>'Investment Analysis'!AT210</f>
        <v>0.40474811812391442</v>
      </c>
      <c r="AE210" s="48">
        <v>12124.62</v>
      </c>
      <c r="AF210" s="18">
        <f>'Investment Analysis'!BC210</f>
        <v>0.14613840050932955</v>
      </c>
      <c r="AG210" s="15">
        <f>'Investment Analysis'!BA210</f>
        <v>0.74519015659955268</v>
      </c>
      <c r="AH210" s="48"/>
      <c r="AI210" s="18">
        <f t="shared" si="213"/>
        <v>0</v>
      </c>
      <c r="AJ210" s="15">
        <f>'Investment Analysis'!BH210</f>
        <v>0</v>
      </c>
      <c r="AK210" s="48">
        <v>5340.23</v>
      </c>
      <c r="AL210" s="18">
        <f t="shared" si="194"/>
        <v>2.2077540940992981</v>
      </c>
      <c r="AM210" s="15">
        <f>'Investment Analysis'!BO210</f>
        <v>0.30481643651060963</v>
      </c>
      <c r="AN210" s="48">
        <v>6198.19</v>
      </c>
      <c r="AO210" s="18">
        <f t="shared" si="210"/>
        <v>6.8013340517241385</v>
      </c>
      <c r="AP210" s="15">
        <f>'Investment Analysis'!BV210</f>
        <v>0.2286634460547505</v>
      </c>
      <c r="AQ210" s="48">
        <v>5609.63</v>
      </c>
      <c r="AR210" s="18">
        <f t="shared" si="211"/>
        <v>2.921926</v>
      </c>
      <c r="AS210" s="15">
        <f>'Investment Analysis'!CC210</f>
        <v>0</v>
      </c>
      <c r="AT210" s="48">
        <v>5038.96</v>
      </c>
      <c r="AU210" s="18">
        <f>'Investment Analysis'!CL210</f>
        <v>-9.0512223515715931E-2</v>
      </c>
      <c r="AV210" s="15">
        <f>'Investment Analysis'!CJ210</f>
        <v>3.3741316572940772E-2</v>
      </c>
      <c r="AW210" s="48">
        <v>19473.84</v>
      </c>
      <c r="AX210" s="18">
        <f t="shared" si="195"/>
        <v>0.11592994855272047</v>
      </c>
      <c r="AY210" s="15">
        <f>'Investment Analysis'!CQ210</f>
        <v>0.13273771537970644</v>
      </c>
      <c r="AZ210" s="48">
        <v>16898.48</v>
      </c>
      <c r="BA210" s="18">
        <f>'Investment Analysis'!CZ210</f>
        <v>9.7907725321888364E-2</v>
      </c>
      <c r="BB210" s="15">
        <f>'Investment Analysis'!CX210</f>
        <v>0.27309486780715403</v>
      </c>
      <c r="BC210" s="48">
        <v>9755.9599999999991</v>
      </c>
      <c r="BD210" s="18">
        <f t="shared" si="214"/>
        <v>2.9593626132855291</v>
      </c>
      <c r="BE210" s="15">
        <f>'Investment Analysis'!DE210</f>
        <v>-7.5445816186557019E-2</v>
      </c>
      <c r="BF210" s="48">
        <v>4756.93</v>
      </c>
      <c r="BG210" s="18">
        <f>'Investment Analysis'!DN210</f>
        <v>0.2398007590132829</v>
      </c>
      <c r="BH210" s="15">
        <f>'Investment Analysis'!DL210</f>
        <v>0.1839184597961496</v>
      </c>
      <c r="BI210" s="48">
        <v>20480.240000000002</v>
      </c>
      <c r="BJ210" s="18">
        <f>'Investment Analysis'!EB210</f>
        <v>0.30923214819241118</v>
      </c>
      <c r="BK210" s="15">
        <f>'Investment Analysis'!DZ210</f>
        <v>1.3383137673425829</v>
      </c>
      <c r="BL210" s="48">
        <v>19148.39</v>
      </c>
      <c r="BM210" s="18">
        <f>'Investment Analysis'!EI210</f>
        <v>0.19956616052060736</v>
      </c>
      <c r="BN210" s="15">
        <f>'Investment Analysis'!EG210</f>
        <v>1.1036614360437471</v>
      </c>
      <c r="BO210" s="48">
        <v>11631.78</v>
      </c>
      <c r="BP210" s="18">
        <f>'Investment Analysis'!DU210</f>
        <v>0.30330882352941191</v>
      </c>
      <c r="BQ210" s="15">
        <f>'Investment Analysis'!DS210</f>
        <v>0</v>
      </c>
      <c r="BR210" s="48">
        <v>12904.54</v>
      </c>
      <c r="BS210" s="18">
        <f>'Investment Analysis'!EP210</f>
        <v>0.29415992812219222</v>
      </c>
      <c r="BT210" s="15">
        <f>'Investment Analysis'!EN210</f>
        <v>1.2317942361326306</v>
      </c>
      <c r="BU210" s="48">
        <v>14268.33</v>
      </c>
      <c r="BV210" s="18">
        <f t="shared" si="197"/>
        <v>0.49874343787858405</v>
      </c>
      <c r="BW210" s="15">
        <f>'Investment Analysis'!EU210</f>
        <v>0.14666284732168447</v>
      </c>
      <c r="BX210" s="48">
        <v>29467.74</v>
      </c>
      <c r="BY210" s="18">
        <f t="shared" si="203"/>
        <v>-0.27661299999999994</v>
      </c>
      <c r="BZ210" s="15">
        <f>'Investment Analysis'!FB210</f>
        <v>0</v>
      </c>
      <c r="CA210" s="48">
        <v>21093.24</v>
      </c>
      <c r="CB210" s="18">
        <f t="shared" si="199"/>
        <v>-9.0808620689655103E-2</v>
      </c>
      <c r="CC210" s="15">
        <f>'Investment Analysis'!FI210</f>
        <v>1.7772511848341305E-2</v>
      </c>
      <c r="CD210" s="48">
        <v>9181.16</v>
      </c>
      <c r="CE210" s="18">
        <f>'Investment Analysis'!FR210</f>
        <v>4.3102499174281696E-2</v>
      </c>
      <c r="CF210" s="15">
        <f>'Investment Analysis'!FP210</f>
        <v>0.62960096319229453</v>
      </c>
      <c r="CG210" s="48">
        <v>4610.75</v>
      </c>
      <c r="CH210" s="18">
        <f>'Investment Analysis'!FR210</f>
        <v>4.3102499174281696E-2</v>
      </c>
      <c r="CI210" s="15">
        <f>'Investment Analysis'!FW210</f>
        <v>1.1473361354083894E-2</v>
      </c>
      <c r="CJ210" s="48"/>
      <c r="CK210" s="18">
        <f t="shared" si="204"/>
        <v>0</v>
      </c>
      <c r="CL210" s="15">
        <f>'Investment Analysis'!GD210</f>
        <v>0</v>
      </c>
      <c r="CM210" s="48">
        <v>40071.82</v>
      </c>
      <c r="CN210" s="18">
        <f t="shared" si="218"/>
        <v>0.6060849699398797</v>
      </c>
      <c r="CO210" s="15">
        <f>'Investment Analysis'!GT210</f>
        <v>6.7889908256880779E-2</v>
      </c>
      <c r="CP210" s="48">
        <v>29082.95</v>
      </c>
      <c r="CQ210" s="18">
        <f t="shared" si="219"/>
        <v>0.35167059392181749</v>
      </c>
      <c r="CR210" s="15">
        <f>'Investment Analysis'!HG210</f>
        <v>1.513510476939498</v>
      </c>
      <c r="CS210" s="48">
        <v>4800</v>
      </c>
      <c r="CT210" s="18">
        <f t="shared" si="220"/>
        <v>-0.78758806244910962</v>
      </c>
      <c r="CU210" s="15">
        <f>'Investment Analysis'!HN210</f>
        <v>33.939516129032256</v>
      </c>
      <c r="CV210" s="48">
        <v>31962</v>
      </c>
      <c r="CW210" s="18">
        <f t="shared" si="221"/>
        <v>0.10946422062932815</v>
      </c>
      <c r="CX210" s="15">
        <f>'Investment Analysis'!IB210</f>
        <v>0.72464589235127452</v>
      </c>
      <c r="CY210" s="48">
        <v>24446.799999999999</v>
      </c>
      <c r="CZ210" s="18">
        <f t="shared" si="222"/>
        <v>0.36688845401174164</v>
      </c>
      <c r="DA210" s="15">
        <f>'Investment Analysis'!II210</f>
        <v>0.99565714285714291</v>
      </c>
      <c r="DB210" s="48">
        <v>7144.25</v>
      </c>
      <c r="DC210" s="18">
        <f t="shared" si="223"/>
        <v>0.2673289281121114</v>
      </c>
      <c r="DD210" s="15">
        <f>'Investment Analysis'!IP210</f>
        <v>4.5778168326498729</v>
      </c>
      <c r="DE210" s="48">
        <v>25770</v>
      </c>
      <c r="DF210" s="18">
        <f>'Investment Analysis'!IY210</f>
        <v>0.67153142634753848</v>
      </c>
      <c r="DG210" s="15">
        <f>'Investment Analysis'!IW210</f>
        <v>3.7068493150684936</v>
      </c>
      <c r="DH210" s="48">
        <v>21965.1</v>
      </c>
      <c r="DI210" s="18">
        <f t="shared" si="224"/>
        <v>2.3942854493756953</v>
      </c>
      <c r="DJ210" s="15">
        <f>'Investment Analysis'!JD210</f>
        <v>0.4809263754045307</v>
      </c>
      <c r="DK210" s="48">
        <v>25839.5</v>
      </c>
      <c r="DL210" s="18">
        <f t="shared" si="225"/>
        <v>0.13585212536814806</v>
      </c>
      <c r="DM210" s="15">
        <f>'Investment Analysis'!JK210</f>
        <v>0.27072217167867407</v>
      </c>
      <c r="DN210" s="48">
        <v>1127</v>
      </c>
      <c r="DO210" s="18">
        <f t="shared" si="226"/>
        <v>3.727565577542568E-2</v>
      </c>
      <c r="DP210" s="15">
        <f>'Investment Analysis'!HU210</f>
        <v>2.0964285714285715</v>
      </c>
      <c r="DQ210" s="48">
        <v>40190</v>
      </c>
      <c r="DR210" s="18">
        <f t="shared" si="227"/>
        <v>0.35616669478656993</v>
      </c>
      <c r="DS210" s="15">
        <f>'Investment Analysis'!JR210</f>
        <v>0.34941791800236205</v>
      </c>
      <c r="DT210" s="48">
        <v>26526</v>
      </c>
      <c r="DU210" s="18">
        <f t="shared" si="209"/>
        <v>9.2353596837944654</v>
      </c>
      <c r="DV210" s="15">
        <f>'Investment Analysis'!JY210</f>
        <v>0.15810276679841911</v>
      </c>
      <c r="DW210" s="48">
        <v>15743</v>
      </c>
      <c r="DX210" s="18">
        <f t="shared" si="228"/>
        <v>0.15451745379876797</v>
      </c>
      <c r="DY210" s="15">
        <f>'Investment Analysis'!KF210</f>
        <v>0.15451745379876786</v>
      </c>
      <c r="DZ210" s="48">
        <v>7044</v>
      </c>
      <c r="EA210" s="18">
        <f t="shared" si="245"/>
        <v>-0.64797601199400301</v>
      </c>
      <c r="EB210" s="15">
        <f>'Investment Analysis'!KM210</f>
        <v>6.1876777251184834</v>
      </c>
      <c r="EC210" s="48">
        <v>23335</v>
      </c>
      <c r="ED210" s="18">
        <f>'Investment Analysis'!KV210</f>
        <v>1.5297029702970297</v>
      </c>
      <c r="EE210" s="15">
        <f>'Investment Analysis'!KT210</f>
        <v>-2.480916030534349E-2</v>
      </c>
      <c r="EF210" s="48">
        <v>25402.5</v>
      </c>
      <c r="EG210" s="18">
        <f t="shared" si="229"/>
        <v>6.6704459561602425E-2</v>
      </c>
      <c r="EH210" s="15">
        <f>'Investment Analysis'!LH210</f>
        <v>0.57521629919062245</v>
      </c>
      <c r="EI210" s="48">
        <v>11602.5</v>
      </c>
      <c r="EJ210" s="18">
        <f>'Investment Analysis'!LQ210</f>
        <v>1.2824447001662191</v>
      </c>
      <c r="EK210" s="15">
        <f>'Investment Analysis'!LO210</f>
        <v>1.0401142857142855</v>
      </c>
      <c r="EL210" s="48">
        <v>38895</v>
      </c>
      <c r="EM210" s="18" t="e">
        <f t="shared" si="206"/>
        <v>#DIV/0!</v>
      </c>
      <c r="EN210" s="15">
        <f>'Investment Analysis'!LX210</f>
        <v>1.8021621621621624</v>
      </c>
      <c r="EO210" s="48">
        <v>19690</v>
      </c>
      <c r="EP210" s="68">
        <f t="shared" si="198"/>
        <v>4.749812734082397</v>
      </c>
      <c r="EQ210" s="15">
        <f>'Investment Analysis'!MC210</f>
        <v>1.9775280898876462E-2</v>
      </c>
      <c r="ER210" s="48">
        <v>8375</v>
      </c>
      <c r="ES210" s="18">
        <f>'Investment Analysis'!LX210</f>
        <v>1.8021621621621624</v>
      </c>
      <c r="ET210" s="15">
        <f>'Investment Analysis'!LA210</f>
        <v>-2.0158487418323406E-2</v>
      </c>
      <c r="EU210" s="48">
        <v>103382.5</v>
      </c>
      <c r="EV210" s="18">
        <f>'Investment Analysis'!ML210</f>
        <v>6.4912859161563823</v>
      </c>
      <c r="EW210" s="15">
        <f>'Investment Analysis'!MJ210</f>
        <v>20.433962264150946</v>
      </c>
      <c r="EX210" s="48">
        <v>109053</v>
      </c>
      <c r="EY210" s="18">
        <f t="shared" si="230"/>
        <v>0.64988085782366956</v>
      </c>
      <c r="EZ210" s="15">
        <f>'Investment Analysis'!MQ210</f>
        <v>0.65011914217633038</v>
      </c>
      <c r="FA210" s="48">
        <v>21816</v>
      </c>
      <c r="FB210" s="18">
        <f t="shared" si="231"/>
        <v>0.41846553966189859</v>
      </c>
      <c r="FC210" s="15">
        <f>'Investment Analysis'!MX210</f>
        <v>0.3066602779108768</v>
      </c>
      <c r="FD210" s="48">
        <v>21187.599999999999</v>
      </c>
      <c r="FE210" s="18">
        <f t="shared" si="232"/>
        <v>0.33492105495280922</v>
      </c>
      <c r="FF210" s="15">
        <f>'Investment Analysis'!NE210</f>
        <v>1.2359193917472502</v>
      </c>
      <c r="FG210" s="48">
        <v>26046</v>
      </c>
      <c r="FH210" s="18">
        <f t="shared" si="233"/>
        <v>1.4237855946398661</v>
      </c>
      <c r="FI210" s="15">
        <f>'Investment Analysis'!NL210</f>
        <v>-0.88511314013497422</v>
      </c>
      <c r="FJ210" s="48">
        <v>41584.9</v>
      </c>
      <c r="FK210" s="18">
        <f t="shared" si="234"/>
        <v>1.1833469842069892</v>
      </c>
      <c r="FL210" s="15">
        <f>'Investment Analysis'!NS210</f>
        <v>3.5262476190476195</v>
      </c>
      <c r="FM210" s="48">
        <v>3848.25</v>
      </c>
      <c r="FN210" s="18">
        <f t="shared" si="235"/>
        <v>-0.84836454766473723</v>
      </c>
      <c r="FO210" s="15">
        <f>'Investment Analysis'!NZ210</f>
        <v>0.4596609012289487</v>
      </c>
      <c r="FP210" s="48">
        <v>43100</v>
      </c>
      <c r="FQ210" s="18">
        <f t="shared" si="236"/>
        <v>1.304812834224599</v>
      </c>
      <c r="FR210" s="15">
        <f>'Investment Analysis'!OG210</f>
        <v>-0.98090131608100317</v>
      </c>
      <c r="FS210" s="48">
        <v>119961</v>
      </c>
      <c r="FT210" s="18">
        <f t="shared" si="237"/>
        <v>3.7103100980652002</v>
      </c>
      <c r="FU210" s="15">
        <f>'Investment Analysis'!ON210</f>
        <v>8.4197879858657245</v>
      </c>
      <c r="FV210" s="48">
        <v>16760</v>
      </c>
      <c r="FW210" s="18">
        <f t="shared" si="238"/>
        <v>8.8311688311688313E-2</v>
      </c>
      <c r="FX210" s="15">
        <f>'Investment Analysis'!OU210</f>
        <v>8.8311688311688383E-2</v>
      </c>
      <c r="FY210" s="48">
        <v>20088.75</v>
      </c>
      <c r="FZ210" s="18">
        <f t="shared" si="239"/>
        <v>9.3414069941488639E-2</v>
      </c>
      <c r="GA210" s="15">
        <f>'Investment Analysis'!PB210</f>
        <v>3.944923076923077</v>
      </c>
      <c r="GB210" s="48">
        <v>21792</v>
      </c>
      <c r="GC210" s="18">
        <f>'Investment Analysis'!PK210</f>
        <v>0.38937502988571704</v>
      </c>
      <c r="GD210" s="15">
        <f>'Investment Analysis'!PI210</f>
        <v>-0.16553704767375069</v>
      </c>
      <c r="GE210" s="48">
        <v>27096</v>
      </c>
      <c r="GF210" s="18">
        <f>'Investment Analysis'!PY210</f>
        <v>3.401559454191033</v>
      </c>
      <c r="GG210" s="15">
        <f>'Investment Analysis'!PW210</f>
        <v>1.5894495412844032</v>
      </c>
      <c r="GH210" s="54">
        <v>0</v>
      </c>
      <c r="GI210" s="18">
        <f>'Investment Analysis'!QF210</f>
        <v>0.93491185981015945</v>
      </c>
      <c r="GJ210" s="15">
        <f>'Investment Analysis'!QD210</f>
        <v>9.9617653161030301E-2</v>
      </c>
      <c r="GK210" s="48">
        <v>45160</v>
      </c>
      <c r="GL210" s="18">
        <f>'Investment Analysis'!QM210</f>
        <v>0.81538461538461526</v>
      </c>
      <c r="GM210" s="15">
        <f>'Investment Analysis'!QK210</f>
        <v>-5.9760956175298773E-2</v>
      </c>
      <c r="GN210" s="48">
        <v>28431</v>
      </c>
      <c r="GO210" s="18">
        <f>'Investment Analysis'!QT210</f>
        <v>1.7517421602787455</v>
      </c>
      <c r="GP210" s="15">
        <f>'Investment Analysis'!QR210</f>
        <v>-0.96149345425290711</v>
      </c>
      <c r="GQ210" s="48">
        <v>5798.65</v>
      </c>
      <c r="GR210" s="18">
        <f>'Investment Analysis'!RA210</f>
        <v>0.20065386187167963</v>
      </c>
      <c r="GS210" s="15">
        <f>'Investment Analysis'!QY210</f>
        <v>-0.16770538243626054</v>
      </c>
      <c r="GT210" s="48">
        <v>24628.75</v>
      </c>
      <c r="GU210" s="18">
        <f>'Investment Analysis'!RH210</f>
        <v>1.3414141414141416</v>
      </c>
      <c r="GV210" s="15">
        <f>'Investment Analysis'!RF210</f>
        <v>0.25189025707496226</v>
      </c>
      <c r="GW210" s="48">
        <v>14885</v>
      </c>
      <c r="GX210" s="18">
        <f>'Investment Analysis'!RO210</f>
        <v>0.51331842212281409</v>
      </c>
      <c r="GY210" s="15">
        <f>'Investment Analysis'!RM210</f>
        <v>0.38092587438537884</v>
      </c>
      <c r="GZ210" s="48">
        <v>6386</v>
      </c>
      <c r="HA210" s="18">
        <f>'Investment Analysis'!RV210</f>
        <v>0.53214971209213047</v>
      </c>
      <c r="HB210" s="15">
        <f>'Investment Analysis'!RT210</f>
        <v>1.1810109289617485</v>
      </c>
      <c r="HC210" s="48">
        <v>36318</v>
      </c>
      <c r="HD210" s="18">
        <f>'Investment Analysis'!SC210</f>
        <v>1.4010313367711227</v>
      </c>
      <c r="HE210" s="15">
        <f>'Investment Analysis'!SA210</f>
        <v>0.36472268149706899</v>
      </c>
      <c r="HF210" s="48">
        <v>21655</v>
      </c>
      <c r="HG210" s="18">
        <f>'Investment Analysis'!SJ210</f>
        <v>1.838138925294889</v>
      </c>
      <c r="HH210" s="15">
        <f>'Investment Analysis'!SH210</f>
        <v>2.4648000000000003</v>
      </c>
      <c r="HI210" s="48">
        <v>18920</v>
      </c>
      <c r="HJ210" s="18">
        <f>'Investment Analysis'!SM210</f>
        <v>0.18250000000000011</v>
      </c>
      <c r="HK210" s="15">
        <f>'Investment Analysis'!SK210</f>
        <v>0</v>
      </c>
      <c r="HL210" s="48">
        <v>25800</v>
      </c>
      <c r="HM210" s="18">
        <f>'Investment Analysis'!SP210</f>
        <v>0</v>
      </c>
      <c r="HN210" s="15">
        <f>'Investment Analysis'!SN210</f>
        <v>0.1762680324809574</v>
      </c>
      <c r="HO210" s="48">
        <v>21139.5</v>
      </c>
      <c r="HP210" s="18">
        <f>'Investment Analysis'!TE210</f>
        <v>4.3141025641025648</v>
      </c>
      <c r="HQ210" s="15">
        <f>'Investment Analysis'!TC210</f>
        <v>1.0535050780282391</v>
      </c>
      <c r="HR210" s="48">
        <v>19995</v>
      </c>
      <c r="HS210" s="18">
        <f>'Investment Analysis'!TL210</f>
        <v>1.3592920353982298</v>
      </c>
      <c r="HT210" s="15">
        <f>'Investment Analysis'!TJ210</f>
        <v>0.81772727272727264</v>
      </c>
      <c r="HU210" s="48"/>
      <c r="HV210" s="18">
        <f>'Investment Analysis'!TS210</f>
        <v>1.8114285714285714</v>
      </c>
      <c r="HW210" s="15">
        <f>'Investment Analysis'!TQ210</f>
        <v>0.21912646760875434</v>
      </c>
      <c r="HX210" s="48"/>
      <c r="HY210" s="18">
        <f>'Investment Analysis'!TZ210</f>
        <v>1.7426900584795324</v>
      </c>
      <c r="HZ210" s="15">
        <f>'Investment Analysis'!TX210</f>
        <v>6.3492063492063544E-2</v>
      </c>
      <c r="IA210" s="48"/>
      <c r="IB210" s="18">
        <f>'Investment Analysis'!UG210</f>
        <v>0</v>
      </c>
      <c r="IC210" s="15">
        <f>'Investment Analysis'!UE210</f>
        <v>0</v>
      </c>
      <c r="ID210" s="48"/>
      <c r="IE210" s="18">
        <f>'Investment Analysis'!UN210</f>
        <v>0</v>
      </c>
      <c r="IF210" s="15">
        <f>'Investment Analysis'!UL210</f>
        <v>0</v>
      </c>
      <c r="IG210" s="48"/>
      <c r="IH210" s="18">
        <f>'Investment Analysis'!UU210</f>
        <v>0</v>
      </c>
      <c r="II210" s="15">
        <f>'Investment Analysis'!US210</f>
        <v>0</v>
      </c>
      <c r="IJ210" s="48"/>
      <c r="IK210" s="18">
        <f>'Investment Analysis'!VB210</f>
        <v>0</v>
      </c>
      <c r="IL210" s="15">
        <f>'Investment Analysis'!UZ210</f>
        <v>0</v>
      </c>
      <c r="IM210" s="48"/>
      <c r="IN210" s="18">
        <f>'Investment Analysis'!VI210</f>
        <v>0</v>
      </c>
      <c r="IO210" s="15">
        <f>'Investment Analysis'!VG210</f>
        <v>0</v>
      </c>
      <c r="IP210" s="18"/>
      <c r="IQ210" s="18"/>
      <c r="IR210" s="18"/>
      <c r="IS210" s="108">
        <f t="shared" si="243"/>
        <v>27755.769999999553</v>
      </c>
      <c r="IT210" s="48">
        <f t="shared" si="244"/>
        <v>1579639.6999999997</v>
      </c>
      <c r="IU210" s="101">
        <f t="shared" si="240"/>
        <v>0</v>
      </c>
      <c r="IV210" s="101"/>
      <c r="IW210" s="15">
        <f t="shared" si="241"/>
        <v>0.52253059738749508</v>
      </c>
      <c r="IX210" s="113">
        <f t="shared" si="242"/>
        <v>542130.36999999976</v>
      </c>
      <c r="IY210" s="21">
        <f t="shared" si="215"/>
        <v>0.92029303606598345</v>
      </c>
      <c r="IZ210" s="173">
        <f t="shared" si="216"/>
        <v>760486.80999999971</v>
      </c>
    </row>
    <row r="211" spans="1:260" x14ac:dyDescent="0.2">
      <c r="A211" s="3">
        <f>'Investment Analysis'!A211</f>
        <v>45951</v>
      </c>
      <c r="B211" s="4">
        <f>'Investment Analysis'!B211</f>
        <v>45951</v>
      </c>
      <c r="C211" s="27">
        <f>'Investment Analysis'!C211</f>
        <v>46924.74</v>
      </c>
      <c r="D211" s="14">
        <f>'Investment Analysis'!D211</f>
        <v>208.05999999999767</v>
      </c>
      <c r="E211" s="15">
        <f>'Investment Analysis'!E211</f>
        <v>4.4536555251785369E-3</v>
      </c>
      <c r="F211" s="13">
        <f>'Investment Analysis'!G211</f>
        <v>6735.35</v>
      </c>
      <c r="G211" s="14">
        <f>'Investment Analysis'!H211</f>
        <v>0.21000000000003638</v>
      </c>
      <c r="H211" s="15">
        <f>'Investment Analysis'!I211</f>
        <v>3.1179752759413519E-5</v>
      </c>
      <c r="I211" s="13">
        <f>'Investment Analysis'!K211</f>
        <v>22953.67</v>
      </c>
      <c r="J211" s="14">
        <f>'Investment Analysis'!L211</f>
        <v>-36.870000000002619</v>
      </c>
      <c r="K211" s="15">
        <f>'Investment Analysis'!M211</f>
        <v>-1.6037030883138291E-3</v>
      </c>
      <c r="L211" s="41">
        <f>'Investment Analysis'!T211</f>
        <v>279.75712606230195</v>
      </c>
      <c r="M211" s="21">
        <f>'Investment Analysis'!V211</f>
        <v>7.5872764038523827E-4</v>
      </c>
      <c r="N211" s="21">
        <f>'Investment Analysis'!W211</f>
        <v>8.1314265906041072E-2</v>
      </c>
      <c r="P211" s="48">
        <f>'Investment Analysis'!Y211</f>
        <v>50884.56</v>
      </c>
      <c r="Q211" s="18"/>
      <c r="R211" s="83"/>
      <c r="S211" s="48">
        <v>4849.28</v>
      </c>
      <c r="T211" s="18">
        <f>'Investment Analysis'!AH211</f>
        <v>0.13478892459391661</v>
      </c>
      <c r="U211" s="15">
        <f>'Investment Analysis'!AF211</f>
        <v>0.56454451659889548</v>
      </c>
      <c r="V211" s="48">
        <v>7524.55</v>
      </c>
      <c r="W211" s="18">
        <f>'Investment Analysis'!AO211</f>
        <v>0.1778411792677127</v>
      </c>
      <c r="X211" s="15">
        <f>'Investment Analysis'!AM211</f>
        <v>0.33172043010752678</v>
      </c>
      <c r="Y211" s="48">
        <v>11529.87</v>
      </c>
      <c r="Z211" s="18">
        <f t="shared" si="217"/>
        <v>0.15576082598235774</v>
      </c>
      <c r="AA211" s="15">
        <f>'Investment Analysis'!GM211</f>
        <v>0.25767195767195772</v>
      </c>
      <c r="AB211" s="48">
        <v>2860.92</v>
      </c>
      <c r="AC211" s="18">
        <f t="shared" si="212"/>
        <v>4.9560345475028162</v>
      </c>
      <c r="AD211" s="15">
        <f>'Investment Analysis'!AT211</f>
        <v>0.39779965257672273</v>
      </c>
      <c r="AE211" s="48">
        <v>12125.14</v>
      </c>
      <c r="AF211" s="18">
        <f>'Investment Analysis'!BC211</f>
        <v>0.14618737450413827</v>
      </c>
      <c r="AG211" s="15">
        <f>'Investment Analysis'!BA211</f>
        <v>0.74526472781506337</v>
      </c>
      <c r="AH211" s="48"/>
      <c r="AI211" s="18">
        <f t="shared" si="213"/>
        <v>0</v>
      </c>
      <c r="AJ211" s="15">
        <f>'Investment Analysis'!BH211</f>
        <v>0</v>
      </c>
      <c r="AK211" s="48">
        <v>5369.86</v>
      </c>
      <c r="AL211" s="18">
        <f t="shared" si="194"/>
        <v>2.2154561996360802</v>
      </c>
      <c r="AM211" s="15">
        <f>'Investment Analysis'!BO211</f>
        <v>0.31205793196362402</v>
      </c>
      <c r="AN211" s="48">
        <v>6186.01</v>
      </c>
      <c r="AO211" s="18">
        <f t="shared" si="210"/>
        <v>6.7987090517241384</v>
      </c>
      <c r="AP211" s="15">
        <f>'Investment Analysis'!BV211</f>
        <v>0.22624798711755234</v>
      </c>
      <c r="AQ211" s="48">
        <v>5613.49</v>
      </c>
      <c r="AR211" s="18">
        <f t="shared" si="211"/>
        <v>2.9226979999999996</v>
      </c>
      <c r="AS211" s="15">
        <f>'Investment Analysis'!CC211</f>
        <v>0</v>
      </c>
      <c r="AT211" s="48">
        <v>5085.7299999999996</v>
      </c>
      <c r="AU211" s="18">
        <f>'Investment Analysis'!CL211</f>
        <v>-8.2072176949941802E-2</v>
      </c>
      <c r="AV211" s="15">
        <f>'Investment Analysis'!CJ211</f>
        <v>4.3334435990737635E-2</v>
      </c>
      <c r="AW211" s="48">
        <v>19446.41</v>
      </c>
      <c r="AX211" s="18">
        <f t="shared" si="195"/>
        <v>0.11450449514109026</v>
      </c>
      <c r="AY211" s="15">
        <f>'Investment Analysis'!CQ211</f>
        <v>0.13114231014677738</v>
      </c>
      <c r="AZ211" s="48">
        <v>16935.64</v>
      </c>
      <c r="BA211" s="18">
        <f>'Investment Analysis'!CZ211</f>
        <v>0.10032188841201722</v>
      </c>
      <c r="BB211" s="15">
        <f>'Investment Analysis'!CX211</f>
        <v>0.27589424572317278</v>
      </c>
      <c r="BC211" s="48">
        <v>9760.7900000000009</v>
      </c>
      <c r="BD211" s="18">
        <f t="shared" si="214"/>
        <v>2.9598436410716067</v>
      </c>
      <c r="BE211" s="15">
        <f>'Investment Analysis'!DE211</f>
        <v>-7.4988568815729337E-2</v>
      </c>
      <c r="BF211" s="48">
        <v>4723.26</v>
      </c>
      <c r="BG211" s="18">
        <f>'Investment Analysis'!DN211</f>
        <v>0.23102466793168888</v>
      </c>
      <c r="BH211" s="15">
        <f>'Investment Analysis'!DL211</f>
        <v>0.17553793884484711</v>
      </c>
      <c r="BI211" s="48">
        <v>20321.330000000002</v>
      </c>
      <c r="BJ211" s="18">
        <f>'Investment Analysis'!EB211</f>
        <v>0.29907379743053475</v>
      </c>
      <c r="BK211" s="15">
        <f>'Investment Analysis'!DZ211</f>
        <v>1.32017075773746</v>
      </c>
      <c r="BL211" s="48">
        <v>19126.75</v>
      </c>
      <c r="BM211" s="18">
        <f>'Investment Analysis'!EI211</f>
        <v>0.19821041214750529</v>
      </c>
      <c r="BN211" s="15">
        <f>'Investment Analysis'!EG211</f>
        <v>1.1012838801711837</v>
      </c>
      <c r="BO211" s="48">
        <v>11582.56</v>
      </c>
      <c r="BP211" s="18">
        <f>'Investment Analysis'!DU211</f>
        <v>0.29779411764705893</v>
      </c>
      <c r="BQ211" s="15">
        <f>'Investment Analysis'!DS211</f>
        <v>0</v>
      </c>
      <c r="BR211" s="48">
        <v>12869.6</v>
      </c>
      <c r="BS211" s="18">
        <f>'Investment Analysis'!EP211</f>
        <v>0.29065588499550771</v>
      </c>
      <c r="BT211" s="15">
        <f>'Investment Analysis'!EN211</f>
        <v>1.2257514719553764</v>
      </c>
      <c r="BU211" s="48">
        <v>14357.44</v>
      </c>
      <c r="BV211" s="18">
        <f t="shared" si="197"/>
        <v>0.50474088033382702</v>
      </c>
      <c r="BW211" s="15">
        <f>'Investment Analysis'!EU211</f>
        <v>0.15382411916356359</v>
      </c>
      <c r="BX211" s="48">
        <v>26788.37</v>
      </c>
      <c r="BY211" s="18">
        <f t="shared" si="203"/>
        <v>-0.41058150000000004</v>
      </c>
      <c r="BZ211" s="15">
        <f>'Investment Analysis'!FB211</f>
        <v>0</v>
      </c>
      <c r="CA211" s="48">
        <v>21009.05</v>
      </c>
      <c r="CB211" s="18">
        <f t="shared" si="199"/>
        <v>-9.4437500000000035E-2</v>
      </c>
      <c r="CC211" s="15">
        <f>'Investment Analysis'!FI211</f>
        <v>1.3710223425863276E-2</v>
      </c>
      <c r="CD211" s="48">
        <v>9234.4599999999991</v>
      </c>
      <c r="CE211" s="18">
        <f>'Investment Analysis'!FR211</f>
        <v>4.9157767257514078E-2</v>
      </c>
      <c r="CF211" s="15">
        <f>'Investment Analysis'!FP211</f>
        <v>0.63906088751289991</v>
      </c>
      <c r="CG211" s="48">
        <v>4635.6099999999997</v>
      </c>
      <c r="CH211" s="18">
        <f>'Investment Analysis'!FR211</f>
        <v>4.9157767257514078E-2</v>
      </c>
      <c r="CI211" s="15">
        <f>'Investment Analysis'!FW211</f>
        <v>1.6926047938202828E-2</v>
      </c>
      <c r="CJ211" s="48"/>
      <c r="CK211" s="18">
        <f t="shared" si="204"/>
        <v>0</v>
      </c>
      <c r="CL211" s="15">
        <f>'Investment Analysis'!GD211</f>
        <v>0</v>
      </c>
      <c r="CM211" s="48">
        <v>39616.449999999997</v>
      </c>
      <c r="CN211" s="18">
        <f t="shared" si="218"/>
        <v>0.58783366733466924</v>
      </c>
      <c r="CO211" s="15">
        <f>'Investment Analysis'!GT211</f>
        <v>6.8623853211009209E-2</v>
      </c>
      <c r="CP211" s="48">
        <v>28769</v>
      </c>
      <c r="CQ211" s="18">
        <f t="shared" si="219"/>
        <v>0.3370793305540451</v>
      </c>
      <c r="CR211" s="15">
        <f>'Investment Analysis'!HG211</f>
        <v>1.4863771698219204</v>
      </c>
      <c r="CS211" s="48">
        <v>4240</v>
      </c>
      <c r="CT211" s="18">
        <f t="shared" si="220"/>
        <v>-0.81236945516338022</v>
      </c>
      <c r="CU211" s="15">
        <f>'Investment Analysis'!HN211</f>
        <v>35.54032258064516</v>
      </c>
      <c r="CV211" s="48">
        <v>31703</v>
      </c>
      <c r="CW211" s="18">
        <f t="shared" si="221"/>
        <v>0.10047381849107034</v>
      </c>
      <c r="CX211" s="15">
        <f>'Investment Analysis'!IB211</f>
        <v>0.71067044381491962</v>
      </c>
      <c r="CY211" s="48">
        <v>23986.2</v>
      </c>
      <c r="CZ211" s="18">
        <f t="shared" si="222"/>
        <v>0.34113502935420748</v>
      </c>
      <c r="DA211" s="15">
        <f>'Investment Analysis'!II211</f>
        <v>0.95805714285714305</v>
      </c>
      <c r="DB211" s="48">
        <v>7188.25</v>
      </c>
      <c r="DC211" s="18">
        <f t="shared" si="223"/>
        <v>0.2751341522905672</v>
      </c>
      <c r="DD211" s="15">
        <f>'Investment Analysis'!IP211</f>
        <v>4.6147236867799251</v>
      </c>
      <c r="DE211" s="48">
        <v>24831</v>
      </c>
      <c r="DF211" s="18">
        <f>'Investment Analysis'!IY211</f>
        <v>0.61062463514302379</v>
      </c>
      <c r="DG211" s="15">
        <f>'Investment Analysis'!IW211</f>
        <v>3.5353424657534243</v>
      </c>
      <c r="DH211" s="48">
        <v>21998.1</v>
      </c>
      <c r="DI211" s="18">
        <f t="shared" si="224"/>
        <v>2.3993849672394609</v>
      </c>
      <c r="DJ211" s="15">
        <f>'Investment Analysis'!JD211</f>
        <v>0.4831512944983819</v>
      </c>
      <c r="DK211" s="48">
        <v>25883</v>
      </c>
      <c r="DL211" s="18">
        <f t="shared" si="225"/>
        <v>0.13776429733175086</v>
      </c>
      <c r="DM211" s="15">
        <f>'Investment Analysis'!JK211</f>
        <v>0.2728613931987508</v>
      </c>
      <c r="DN211" s="48">
        <v>1127.0999999999999</v>
      </c>
      <c r="DO211" s="18">
        <f t="shared" si="226"/>
        <v>3.7367694431661214E-2</v>
      </c>
      <c r="DP211" s="15">
        <f>'Investment Analysis'!HU211</f>
        <v>2.0964285714285715</v>
      </c>
      <c r="DQ211" s="48">
        <v>37390</v>
      </c>
      <c r="DR211" s="18">
        <f t="shared" si="227"/>
        <v>0.26168381980765987</v>
      </c>
      <c r="DS211" s="15">
        <f>'Investment Analysis'!JR211</f>
        <v>0.26168381980765981</v>
      </c>
      <c r="DT211" s="48">
        <v>23022</v>
      </c>
      <c r="DU211" s="18">
        <f t="shared" si="209"/>
        <v>7.8503794466403161</v>
      </c>
      <c r="DV211" s="15">
        <f>'Investment Analysis'!JY211</f>
        <v>7.5098814229249175E-2</v>
      </c>
      <c r="DW211" s="48">
        <v>15806</v>
      </c>
      <c r="DX211" s="18">
        <f t="shared" si="228"/>
        <v>0.15913757700205339</v>
      </c>
      <c r="DY211" s="15">
        <f>'Investment Analysis'!KF211</f>
        <v>0.15913757700205328</v>
      </c>
      <c r="DZ211" s="48">
        <v>6346</v>
      </c>
      <c r="EA211" s="18">
        <f t="shared" si="245"/>
        <v>-0.68285857071464273</v>
      </c>
      <c r="EB211" s="15">
        <f>'Investment Analysis'!KM211</f>
        <v>5.8327014218009472</v>
      </c>
      <c r="EC211" s="48">
        <v>17875</v>
      </c>
      <c r="ED211" s="18">
        <f>'Investment Analysis'!KV211</f>
        <v>1.3762376237623761</v>
      </c>
      <c r="EE211" s="15">
        <f>'Investment Analysis'!KT211</f>
        <v>-8.3969465648855032E-2</v>
      </c>
      <c r="EF211" s="48">
        <v>25069.5</v>
      </c>
      <c r="EG211" s="18">
        <f t="shared" si="229"/>
        <v>5.2721088435374153E-2</v>
      </c>
      <c r="EH211" s="15">
        <f>'Investment Analysis'!LH211</f>
        <v>0.55484231091264313</v>
      </c>
      <c r="EI211" s="48">
        <v>10608</v>
      </c>
      <c r="EJ211" s="18">
        <f>'Investment Analysis'!LQ211</f>
        <v>1.0866896816263905</v>
      </c>
      <c r="EK211" s="15">
        <f>'Investment Analysis'!LO211</f>
        <v>0.86514285714285699</v>
      </c>
      <c r="EL211" s="48">
        <v>34605</v>
      </c>
      <c r="EM211" s="18" t="e">
        <f t="shared" si="206"/>
        <v>#DIV/0!</v>
      </c>
      <c r="EN211" s="15">
        <f>'Investment Analysis'!LX211</f>
        <v>1.4940540540540541</v>
      </c>
      <c r="EO211" s="48">
        <v>17720</v>
      </c>
      <c r="EP211" s="68">
        <f t="shared" si="198"/>
        <v>4.1595505617977526</v>
      </c>
      <c r="EQ211" s="15">
        <f>'Investment Analysis'!MC211</f>
        <v>-6.8314606741573011E-2</v>
      </c>
      <c r="ER211" s="48">
        <v>7880</v>
      </c>
      <c r="ES211" s="18">
        <f>'Investment Analysis'!LX211</f>
        <v>1.4940540540540541</v>
      </c>
      <c r="ET211" s="15">
        <f>'Investment Analysis'!LA211</f>
        <v>-2.8360906436813653E-2</v>
      </c>
      <c r="EU211" s="48">
        <v>90636</v>
      </c>
      <c r="EV211" s="18">
        <f>'Investment Analysis'!ML211</f>
        <v>5.5680640602920395</v>
      </c>
      <c r="EW211" s="15">
        <f>'Investment Analysis'!MJ211</f>
        <v>17.79245283018868</v>
      </c>
      <c r="EX211" s="48">
        <v>107751</v>
      </c>
      <c r="EY211" s="18">
        <f t="shared" si="230"/>
        <v>0.63018268467037331</v>
      </c>
      <c r="EZ211" s="15">
        <f>'Investment Analysis'!MQ211</f>
        <v>0.63018268467037331</v>
      </c>
      <c r="FA211" s="48">
        <v>18968</v>
      </c>
      <c r="FB211" s="18">
        <f t="shared" si="231"/>
        <v>0.23328998699609882</v>
      </c>
      <c r="FC211" s="15">
        <f>'Investment Analysis'!MX211</f>
        <v>0.1360804983229516</v>
      </c>
      <c r="FD211" s="48">
        <v>21464.1</v>
      </c>
      <c r="FE211" s="18">
        <f t="shared" si="232"/>
        <v>0.35234188938872701</v>
      </c>
      <c r="FF211" s="15">
        <f>'Investment Analysis'!NE211</f>
        <v>1.2634531630619326</v>
      </c>
      <c r="FG211" s="48">
        <v>23058</v>
      </c>
      <c r="FH211" s="18">
        <f t="shared" si="233"/>
        <v>1.1457286432160805</v>
      </c>
      <c r="FI211" s="15">
        <f>'Investment Analysis'!NL211</f>
        <v>-0.89829297340214365</v>
      </c>
      <c r="FJ211" s="48">
        <v>40973.1</v>
      </c>
      <c r="FK211" s="18">
        <f t="shared" si="234"/>
        <v>1.151225428427419</v>
      </c>
      <c r="FL211" s="15">
        <f>'Investment Analysis'!NS211</f>
        <v>3.459657142857143</v>
      </c>
      <c r="FM211" s="48">
        <v>3756.9</v>
      </c>
      <c r="FN211" s="18">
        <f t="shared" si="235"/>
        <v>-0.85196407954827547</v>
      </c>
      <c r="FO211" s="15">
        <f>'Investment Analysis'!NZ211</f>
        <v>0.4250113791533911</v>
      </c>
      <c r="FP211" s="48">
        <v>42100</v>
      </c>
      <c r="FQ211" s="18">
        <f t="shared" si="236"/>
        <v>1.2513368983957218</v>
      </c>
      <c r="FR211" s="15">
        <f>'Investment Analysis'!OG211</f>
        <v>-0.98134444099791729</v>
      </c>
      <c r="FS211" s="48">
        <v>113103</v>
      </c>
      <c r="FT211" s="18">
        <f t="shared" si="237"/>
        <v>3.4410283593957063</v>
      </c>
      <c r="FU211" s="15">
        <f>'Investment Analysis'!ON211</f>
        <v>7.8812720848056532</v>
      </c>
      <c r="FV211" s="48">
        <v>15620</v>
      </c>
      <c r="FW211" s="18">
        <f t="shared" si="238"/>
        <v>1.4285714285714285E-2</v>
      </c>
      <c r="FX211" s="15">
        <f>'Investment Analysis'!OU211</f>
        <v>1.4285714285714212E-2</v>
      </c>
      <c r="FY211" s="48">
        <v>21630</v>
      </c>
      <c r="FZ211" s="18">
        <f t="shared" si="239"/>
        <v>0.17730303442645257</v>
      </c>
      <c r="GA211" s="15">
        <f>'Investment Analysis'!PB211</f>
        <v>4.3243076923076922</v>
      </c>
      <c r="GB211" s="48">
        <v>21922.5</v>
      </c>
      <c r="GC211" s="18">
        <f>'Investment Analysis'!PK211</f>
        <v>0.39769521350356246</v>
      </c>
      <c r="GD211" s="15">
        <f>'Investment Analysis'!PI211</f>
        <v>-0.16053991958644451</v>
      </c>
      <c r="GE211" s="48">
        <v>24756</v>
      </c>
      <c r="GF211" s="18">
        <f>'Investment Analysis'!PY211</f>
        <v>3.0214424951267058</v>
      </c>
      <c r="GG211" s="15">
        <f>'Investment Analysis'!PW211</f>
        <v>1.3658256880733941</v>
      </c>
      <c r="GH211" s="48"/>
      <c r="GI211" s="18">
        <f>'Investment Analysis'!QF211</f>
        <v>0.94101387295295713</v>
      </c>
      <c r="GJ211" s="15">
        <f>'Investment Analysis'!QD211</f>
        <v>0.10308545007261635</v>
      </c>
      <c r="GK211" s="48">
        <v>47840</v>
      </c>
      <c r="GL211" s="18">
        <f>'Investment Analysis'!QM211</f>
        <v>0.73846153846153828</v>
      </c>
      <c r="GM211" s="15">
        <f>'Investment Analysis'!QK211</f>
        <v>-9.9601593625498017E-2</v>
      </c>
      <c r="GN211" s="48">
        <v>24057</v>
      </c>
      <c r="GO211" s="18">
        <f>'Investment Analysis'!QT211</f>
        <v>1.3283972125435539</v>
      </c>
      <c r="GP211" s="15">
        <f>'Investment Analysis'!QR211</f>
        <v>-0.96741753821399834</v>
      </c>
      <c r="GQ211" s="48">
        <v>5271.2</v>
      </c>
      <c r="GR211" s="18">
        <f>'Investment Analysis'!RA211</f>
        <v>5.4352268083367392E-2</v>
      </c>
      <c r="GS211" s="15">
        <f>'Investment Analysis'!QY211</f>
        <v>-0.26912181303116139</v>
      </c>
      <c r="GT211" s="48">
        <v>24093.25</v>
      </c>
      <c r="GU211" s="18">
        <f>'Investment Analysis'!RH211</f>
        <v>1.2905050505050504</v>
      </c>
      <c r="GV211" s="15">
        <f>'Investment Analysis'!RF211</f>
        <v>0.22467055519550655</v>
      </c>
      <c r="GW211" s="48">
        <v>14725.5</v>
      </c>
      <c r="GX211" s="18">
        <f>'Investment Analysis'!RO211</f>
        <v>0.49710248068320451</v>
      </c>
      <c r="GY211" s="15">
        <f>'Investment Analysis'!RM211</f>
        <v>0.36612858335652648</v>
      </c>
      <c r="GZ211" s="48">
        <v>5772</v>
      </c>
      <c r="HA211" s="18">
        <f>'Investment Analysis'!RV211</f>
        <v>0.38483685220729363</v>
      </c>
      <c r="HB211" s="15">
        <f>'Investment Analysis'!RT211</f>
        <v>0.97131147540983598</v>
      </c>
      <c r="HC211" s="48">
        <v>36302</v>
      </c>
      <c r="HD211" s="18">
        <f>'Investment Analysis'!SC211</f>
        <v>1.3999735554674071</v>
      </c>
      <c r="HE211" s="15">
        <f>'Investment Analysis'!SA211</f>
        <v>0.36412144897038923</v>
      </c>
      <c r="HF211" s="48">
        <v>20000</v>
      </c>
      <c r="HG211" s="18">
        <f>'Investment Analysis'!SJ211</f>
        <v>1.6212319790301444</v>
      </c>
      <c r="HH211" s="15">
        <f>'Investment Analysis'!SH211</f>
        <v>2.2000000000000002</v>
      </c>
      <c r="HI211" s="48">
        <v>16920</v>
      </c>
      <c r="HJ211" s="18">
        <f>'Investment Analysis'!SM211</f>
        <v>-0.10570824524312895</v>
      </c>
      <c r="HK211" s="15">
        <f>'Investment Analysis'!SK211</f>
        <v>0</v>
      </c>
      <c r="HL211" s="48">
        <v>24142.5</v>
      </c>
      <c r="HM211" s="18">
        <f>'Investment Analysis'!SP211</f>
        <v>0</v>
      </c>
      <c r="HN211" s="15">
        <f>'Investment Analysis'!SN211</f>
        <v>-0.10646697288351419</v>
      </c>
      <c r="HO211" s="48">
        <v>18898.05</v>
      </c>
      <c r="HP211" s="18">
        <f>'Investment Analysis'!TE211</f>
        <v>3.7506410256410256</v>
      </c>
      <c r="HQ211" s="15">
        <f>'Investment Analysis'!TC211</f>
        <v>0.83576913549665599</v>
      </c>
      <c r="HR211" s="48">
        <v>18325</v>
      </c>
      <c r="HS211" s="18">
        <f>'Investment Analysis'!TL211</f>
        <v>1.1710914454277284</v>
      </c>
      <c r="HT211" s="15">
        <f>'Investment Analysis'!TJ211</f>
        <v>0.67272727272727273</v>
      </c>
      <c r="HU211" s="48"/>
      <c r="HV211" s="18">
        <f>'Investment Analysis'!TS211</f>
        <v>1.733781512605042</v>
      </c>
      <c r="HW211" s="15">
        <f>'Investment Analysis'!TQ211</f>
        <v>0.18545618855356275</v>
      </c>
      <c r="HX211" s="48"/>
      <c r="HY211" s="18">
        <f>'Investment Analysis'!TZ211</f>
        <v>1.4093567251461989</v>
      </c>
      <c r="HZ211" s="15">
        <f>'Investment Analysis'!TX211</f>
        <v>-6.5759637188208625E-2</v>
      </c>
      <c r="IA211" s="48"/>
      <c r="IB211" s="18">
        <f>'Investment Analysis'!UG211</f>
        <v>0</v>
      </c>
      <c r="IC211" s="15">
        <f>'Investment Analysis'!UE211</f>
        <v>0</v>
      </c>
      <c r="ID211" s="48"/>
      <c r="IE211" s="18">
        <f>'Investment Analysis'!UN211</f>
        <v>0</v>
      </c>
      <c r="IF211" s="15">
        <f>'Investment Analysis'!UL211</f>
        <v>0</v>
      </c>
      <c r="IG211" s="48"/>
      <c r="IH211" s="18">
        <f>'Investment Analysis'!UU211</f>
        <v>0</v>
      </c>
      <c r="II211" s="15">
        <f>'Investment Analysis'!US211</f>
        <v>0</v>
      </c>
      <c r="IJ211" s="48"/>
      <c r="IK211" s="18">
        <f>'Investment Analysis'!VB211</f>
        <v>0</v>
      </c>
      <c r="IL211" s="15">
        <f>'Investment Analysis'!UZ211</f>
        <v>0</v>
      </c>
      <c r="IM211" s="48"/>
      <c r="IN211" s="18">
        <f>'Investment Analysis'!VI211</f>
        <v>0</v>
      </c>
      <c r="IO211" s="15">
        <f>'Investment Analysis'!VG211</f>
        <v>0</v>
      </c>
      <c r="IP211" s="18"/>
      <c r="IQ211" s="18"/>
      <c r="IR211" s="18"/>
      <c r="IS211" s="108">
        <f t="shared" si="243"/>
        <v>-69070.319999999832</v>
      </c>
      <c r="IT211" s="48">
        <f t="shared" si="244"/>
        <v>1510569.38</v>
      </c>
      <c r="IU211" s="101">
        <f t="shared" si="240"/>
        <v>0</v>
      </c>
      <c r="IV211" s="101"/>
      <c r="IW211" s="15">
        <f t="shared" si="241"/>
        <v>0.45595739365543819</v>
      </c>
      <c r="IX211" s="113">
        <f t="shared" si="242"/>
        <v>473060.04999999993</v>
      </c>
      <c r="IY211" s="21">
        <f t="shared" si="215"/>
        <v>0.83670850355469784</v>
      </c>
      <c r="IZ211" s="173">
        <f t="shared" si="216"/>
        <v>691416.48999999987</v>
      </c>
    </row>
    <row r="212" spans="1:260" x14ac:dyDescent="0.2">
      <c r="A212" s="3">
        <f>'Investment Analysis'!A212</f>
        <v>45952</v>
      </c>
      <c r="B212" s="4">
        <f>'Investment Analysis'!B212</f>
        <v>45952</v>
      </c>
      <c r="C212" s="27">
        <f>'Investment Analysis'!C212</f>
        <v>46590.41</v>
      </c>
      <c r="D212" s="14">
        <f>'Investment Analysis'!D212</f>
        <v>-334.32999999999447</v>
      </c>
      <c r="E212" s="15">
        <f>'Investment Analysis'!E212</f>
        <v>-7.1248130517077872E-3</v>
      </c>
      <c r="F212" s="13">
        <f>'Investment Analysis'!G212</f>
        <v>6699.4</v>
      </c>
      <c r="G212" s="14">
        <f>'Investment Analysis'!H212</f>
        <v>-35.950000000000728</v>
      </c>
      <c r="H212" s="15">
        <f>'Investment Analysis'!I212</f>
        <v>-5.3375103001329889E-3</v>
      </c>
      <c r="I212" s="13">
        <f>'Investment Analysis'!K212</f>
        <v>22740.400000000001</v>
      </c>
      <c r="J212" s="14">
        <f>'Investment Analysis'!L212</f>
        <v>-213.2699999999968</v>
      </c>
      <c r="K212" s="15">
        <f>'Investment Analysis'!M212</f>
        <v>-9.2913246552728517E-3</v>
      </c>
      <c r="L212" s="41">
        <f>'Investment Analysis'!T212</f>
        <v>278.64221316991313</v>
      </c>
      <c r="M212" s="21">
        <f>'Investment Analysis'!V212</f>
        <v>-3.9852886254648058E-3</v>
      </c>
      <c r="N212" s="21">
        <f>'Investment Analysis'!W212</f>
        <v>7.7004916461572898E-2</v>
      </c>
      <c r="P212" s="48">
        <f>'Investment Analysis'!Y212</f>
        <v>50884.56</v>
      </c>
      <c r="Q212" s="18"/>
      <c r="R212" s="83"/>
      <c r="S212" s="48">
        <v>4799.8100000000004</v>
      </c>
      <c r="T212" s="18">
        <f>'Investment Analysis'!AH212</f>
        <v>0.12321169168464151</v>
      </c>
      <c r="U212" s="15">
        <f>'Investment Analysis'!AF212</f>
        <v>0.54858287309583043</v>
      </c>
      <c r="V212" s="48">
        <v>7485.06</v>
      </c>
      <c r="W212" s="18">
        <f>'Investment Analysis'!AO212</f>
        <v>0.17165953399904893</v>
      </c>
      <c r="X212" s="15">
        <f>'Investment Analysis'!AM212</f>
        <v>0.32473118279569885</v>
      </c>
      <c r="Y212" s="48">
        <v>11282.49</v>
      </c>
      <c r="Z212" s="18">
        <f t="shared" si="217"/>
        <v>0.1309633119486768</v>
      </c>
      <c r="AA212" s="15">
        <f>'Investment Analysis'!GM212</f>
        <v>0.23068783068783086</v>
      </c>
      <c r="AB212" s="48">
        <v>2832.48</v>
      </c>
      <c r="AC212" s="18">
        <f t="shared" si="212"/>
        <v>4.9453548629365374</v>
      </c>
      <c r="AD212" s="15">
        <f>'Investment Analysis'!AT212</f>
        <v>0.38390272148233928</v>
      </c>
      <c r="AE212" s="48">
        <v>12060.9</v>
      </c>
      <c r="AF212" s="18">
        <f>'Investment Analysis'!BC212</f>
        <v>0.14011459914785257</v>
      </c>
      <c r="AG212" s="15">
        <f>'Investment Analysis'!BA212</f>
        <v>0.73601789709172272</v>
      </c>
      <c r="AH212" s="48"/>
      <c r="AI212" s="18">
        <f t="shared" si="213"/>
        <v>0</v>
      </c>
      <c r="AJ212" s="15">
        <f>'Investment Analysis'!BH212</f>
        <v>0</v>
      </c>
      <c r="AK212" s="48">
        <v>5280.26</v>
      </c>
      <c r="AL212" s="18">
        <f t="shared" si="194"/>
        <v>2.1921653236288017</v>
      </c>
      <c r="AM212" s="15">
        <f>'Investment Analysis'!BO212</f>
        <v>0.29016503873358024</v>
      </c>
      <c r="AN212" s="48">
        <v>6102.07</v>
      </c>
      <c r="AO212" s="18">
        <f t="shared" si="210"/>
        <v>6.780618534482759</v>
      </c>
      <c r="AP212" s="15">
        <f>'Investment Analysis'!BV212</f>
        <v>0.20960815888352127</v>
      </c>
      <c r="AQ212" s="48">
        <v>5578.79</v>
      </c>
      <c r="AR212" s="18">
        <f t="shared" si="211"/>
        <v>2.9157580000000003</v>
      </c>
      <c r="AS212" s="15">
        <f>'Investment Analysis'!CC212</f>
        <v>0</v>
      </c>
      <c r="AT212" s="48">
        <v>5000.26</v>
      </c>
      <c r="AU212" s="18">
        <f>'Investment Analysis'!CL212</f>
        <v>-9.7497089639115186E-2</v>
      </c>
      <c r="AV212" s="15">
        <f>'Investment Analysis'!CJ212</f>
        <v>2.580218326166064E-2</v>
      </c>
      <c r="AW212" s="48">
        <v>19034.990000000002</v>
      </c>
      <c r="AX212" s="18">
        <f t="shared" si="195"/>
        <v>9.3124252975107916E-2</v>
      </c>
      <c r="AY212" s="15">
        <f>'Investment Analysis'!CQ212</f>
        <v>0.10721123165283991</v>
      </c>
      <c r="AZ212" s="48">
        <v>16725.080000000002</v>
      </c>
      <c r="BA212" s="18">
        <f>'Investment Analysis'!CZ212</f>
        <v>8.6641630901287472E-2</v>
      </c>
      <c r="BB212" s="15">
        <f>'Investment Analysis'!CX212</f>
        <v>0.26003110419906689</v>
      </c>
      <c r="BC212" s="48">
        <v>9698.06</v>
      </c>
      <c r="BD212" s="18">
        <f t="shared" si="214"/>
        <v>2.9535962553530521</v>
      </c>
      <c r="BE212" s="15">
        <f>'Investment Analysis'!DE212</f>
        <v>-8.0932784636488314E-2</v>
      </c>
      <c r="BF212" s="48">
        <v>4708.7</v>
      </c>
      <c r="BG212" s="18">
        <f>'Investment Analysis'!DN212</f>
        <v>0.22722960151802671</v>
      </c>
      <c r="BH212" s="15">
        <f>'Investment Analysis'!DL212</f>
        <v>0.17191392978482453</v>
      </c>
      <c r="BI212" s="48">
        <v>19956.78</v>
      </c>
      <c r="BJ212" s="18">
        <f>'Investment Analysis'!EB212</f>
        <v>0.27576934568270106</v>
      </c>
      <c r="BK212" s="15">
        <f>'Investment Analysis'!DZ212</f>
        <v>1.2785485592315906</v>
      </c>
      <c r="BL212" s="48">
        <v>18875.71</v>
      </c>
      <c r="BM212" s="18">
        <f>'Investment Analysis'!EI212</f>
        <v>0.18248373101952267</v>
      </c>
      <c r="BN212" s="15">
        <f>'Investment Analysis'!EG212</f>
        <v>1.073704232049453</v>
      </c>
      <c r="BO212" s="48">
        <v>11505.22</v>
      </c>
      <c r="BP212" s="18">
        <f>'Investment Analysis'!DU212</f>
        <v>0.28912815126050434</v>
      </c>
      <c r="BQ212" s="15">
        <f>'Investment Analysis'!DS212</f>
        <v>0</v>
      </c>
      <c r="BR212" s="48">
        <v>12722.67</v>
      </c>
      <c r="BS212" s="18">
        <f>'Investment Analysis'!EP212</f>
        <v>0.2759209344115004</v>
      </c>
      <c r="BT212" s="15">
        <f>'Investment Analysis'!EN212</f>
        <v>1.2003408738766652</v>
      </c>
      <c r="BU212" s="48">
        <v>14325.36</v>
      </c>
      <c r="BV212" s="18">
        <f t="shared" si="197"/>
        <v>0.50258177412841576</v>
      </c>
      <c r="BW212" s="15">
        <f>'Investment Analysis'!EU212</f>
        <v>0.15124606130048701</v>
      </c>
      <c r="BX212" s="48">
        <v>26857.35</v>
      </c>
      <c r="BY212" s="18">
        <f t="shared" si="203"/>
        <v>-0.40713250000000006</v>
      </c>
      <c r="BZ212" s="15">
        <f>'Investment Analysis'!FB212</f>
        <v>0</v>
      </c>
      <c r="CA212" s="48">
        <v>21300.21</v>
      </c>
      <c r="CB212" s="18">
        <f t="shared" si="199"/>
        <v>-8.1887500000000044E-2</v>
      </c>
      <c r="CC212" s="15">
        <f>'Investment Analysis'!FI212</f>
        <v>2.7758970886932983E-2</v>
      </c>
      <c r="CD212" s="48">
        <v>9159.36</v>
      </c>
      <c r="CE212" s="18">
        <f>'Investment Analysis'!FR212</f>
        <v>4.0625344049322887E-2</v>
      </c>
      <c r="CF212" s="15">
        <f>'Investment Analysis'!FP212</f>
        <v>0.62573099415204669</v>
      </c>
      <c r="CG212" s="48">
        <v>4651.1400000000003</v>
      </c>
      <c r="CH212" s="18">
        <f>'Investment Analysis'!FR212</f>
        <v>4.0625344049322887E-2</v>
      </c>
      <c r="CI212" s="15">
        <f>'Investment Analysis'!FW212</f>
        <v>2.0333977053277202E-2</v>
      </c>
      <c r="CJ212" s="48"/>
      <c r="CK212" s="18">
        <f t="shared" si="204"/>
        <v>0</v>
      </c>
      <c r="CL212" s="15">
        <f>'Investment Analysis'!GD212</f>
        <v>0</v>
      </c>
      <c r="CM212" s="48">
        <v>39320.47</v>
      </c>
      <c r="CN212" s="18">
        <f t="shared" si="218"/>
        <v>0.57597074148296601</v>
      </c>
      <c r="CO212" s="15">
        <f>'Investment Analysis'!GT212</f>
        <v>6.2018348623853255E-2</v>
      </c>
      <c r="CP212" s="48">
        <v>28533.05</v>
      </c>
      <c r="CQ212" s="18">
        <f t="shared" si="219"/>
        <v>0.3261132257869615</v>
      </c>
      <c r="CR212" s="15">
        <f>'Investment Analysis'!HG212</f>
        <v>1.465985057019269</v>
      </c>
      <c r="CS212" s="48">
        <v>4290</v>
      </c>
      <c r="CT212" s="18">
        <f t="shared" si="220"/>
        <v>-0.81015683081389178</v>
      </c>
      <c r="CU212" s="15">
        <f>'Investment Analysis'!HN212</f>
        <v>32.991935483870968</v>
      </c>
      <c r="CV212" s="48">
        <v>31549</v>
      </c>
      <c r="CW212" s="18">
        <f t="shared" si="221"/>
        <v>9.5128173976430572E-2</v>
      </c>
      <c r="CX212" s="15">
        <f>'Investment Analysis'!IB212</f>
        <v>0.70236071765816799</v>
      </c>
      <c r="CY212" s="48">
        <v>23821</v>
      </c>
      <c r="CZ212" s="18">
        <f t="shared" si="222"/>
        <v>0.33189823874755381</v>
      </c>
      <c r="DA212" s="15">
        <f>'Investment Analysis'!II212</f>
        <v>0.94457142857142862</v>
      </c>
      <c r="DB212" s="48">
        <v>7091</v>
      </c>
      <c r="DC212" s="18">
        <f t="shared" si="223"/>
        <v>0.25788283294159386</v>
      </c>
      <c r="DD212" s="15">
        <f>'Investment Analysis'!IP212</f>
        <v>4.5370044913102907</v>
      </c>
      <c r="DE212" s="48">
        <v>25062</v>
      </c>
      <c r="DF212" s="18">
        <f>'Investment Analysis'!IY212</f>
        <v>0.62580268534734373</v>
      </c>
      <c r="DG212" s="15">
        <f>'Investment Analysis'!IW212</f>
        <v>3.5780821917808217</v>
      </c>
      <c r="DH212" s="48">
        <v>22002.3</v>
      </c>
      <c r="DI212" s="18">
        <f t="shared" si="224"/>
        <v>2.4000339967857585</v>
      </c>
      <c r="DJ212" s="15">
        <f>'Investment Analysis'!JD212</f>
        <v>0.48343446601941747</v>
      </c>
      <c r="DK212" s="48">
        <v>26027</v>
      </c>
      <c r="DL212" s="18">
        <f t="shared" si="225"/>
        <v>0.14409424590091871</v>
      </c>
      <c r="DM212" s="15">
        <f>'Investment Analysis'!JK212</f>
        <v>0.27994295409279785</v>
      </c>
      <c r="DN212" s="48">
        <v>1147.0999999999999</v>
      </c>
      <c r="DO212" s="18">
        <f t="shared" si="226"/>
        <v>5.5775425678785004E-2</v>
      </c>
      <c r="DP212" s="15">
        <f>'Investment Analysis'!HU212</f>
        <v>2.1519230769230773</v>
      </c>
      <c r="DQ212" s="48">
        <v>35550</v>
      </c>
      <c r="DR212" s="18">
        <f t="shared" si="227"/>
        <v>0.19959507339294752</v>
      </c>
      <c r="DS212" s="15">
        <f>'Investment Analysis'!JR212</f>
        <v>0.19520836848321241</v>
      </c>
      <c r="DT212" s="48">
        <v>20832</v>
      </c>
      <c r="DU212" s="18">
        <f t="shared" si="209"/>
        <v>6.9847667984189723</v>
      </c>
      <c r="DV212" s="15">
        <f>'Investment Analysis'!JY212</f>
        <v>7.5098814229249175E-2</v>
      </c>
      <c r="DW212" s="48">
        <v>16023</v>
      </c>
      <c r="DX212" s="18">
        <f t="shared" si="228"/>
        <v>0.17505133470225873</v>
      </c>
      <c r="DY212" s="15">
        <f>'Investment Analysis'!KF212</f>
        <v>0.17505133470225873</v>
      </c>
      <c r="DZ212" s="48">
        <v>6370</v>
      </c>
      <c r="EA212" s="18">
        <f t="shared" si="245"/>
        <v>-0.68165917041479263</v>
      </c>
      <c r="EB212" s="15">
        <f>'Investment Analysis'!KM212</f>
        <v>5.5023696682464447</v>
      </c>
      <c r="EC212" s="48">
        <v>16770</v>
      </c>
      <c r="ED212" s="18">
        <f>'Investment Analysis'!KV212</f>
        <v>1.3168316831683167</v>
      </c>
      <c r="EE212" s="15">
        <f>'Investment Analysis'!KT212</f>
        <v>-0.10687022900763368</v>
      </c>
      <c r="EF212" s="48">
        <v>24070.5</v>
      </c>
      <c r="EG212" s="18">
        <f t="shared" si="229"/>
        <v>1.0770975056689343E-2</v>
      </c>
      <c r="EH212" s="15">
        <f>'Investment Analysis'!LH212</f>
        <v>0.49288305888919914</v>
      </c>
      <c r="EI212" s="48">
        <v>10627.5</v>
      </c>
      <c r="EJ212" s="18">
        <f>'Investment Analysis'!LQ212</f>
        <v>1.0905255082470273</v>
      </c>
      <c r="EK212" s="15">
        <f>'Investment Analysis'!LO212</f>
        <v>0.86857142857142855</v>
      </c>
      <c r="EL212" s="48">
        <v>35340</v>
      </c>
      <c r="EM212" s="18" t="e">
        <f t="shared" si="206"/>
        <v>#DIV/0!</v>
      </c>
      <c r="EN212" s="15">
        <f>'Investment Analysis'!LX212</f>
        <v>1.547027027027027</v>
      </c>
      <c r="EO212" s="48">
        <v>17940</v>
      </c>
      <c r="EP212" s="68">
        <f t="shared" si="198"/>
        <v>4.2254681647940071</v>
      </c>
      <c r="EQ212" s="15">
        <f>'Investment Analysis'!MC212</f>
        <v>-7.7303370786516806E-2</v>
      </c>
      <c r="ER212" s="48">
        <v>7645</v>
      </c>
      <c r="ES212" s="18">
        <f>'Investment Analysis'!LX212</f>
        <v>1.547027027027027</v>
      </c>
      <c r="ET212" s="15">
        <f>'Investment Analysis'!LA212</f>
        <v>-0.10412901431947738</v>
      </c>
      <c r="EU212" s="48">
        <v>78078</v>
      </c>
      <c r="EV212" s="18">
        <f>'Investment Analysis'!ML212</f>
        <v>4.6580310880829012</v>
      </c>
      <c r="EW212" s="15">
        <f>'Investment Analysis'!MJ212</f>
        <v>15.188679245283019</v>
      </c>
      <c r="EX212" s="48">
        <v>100364.25</v>
      </c>
      <c r="EY212" s="18">
        <f t="shared" si="230"/>
        <v>0.51842732327243846</v>
      </c>
      <c r="EZ212" s="15">
        <f>'Investment Analysis'!MQ212</f>
        <v>0.51842732327243823</v>
      </c>
      <c r="FA212" s="48">
        <v>18920</v>
      </c>
      <c r="FB212" s="18">
        <f t="shared" si="231"/>
        <v>0.23016905071521457</v>
      </c>
      <c r="FC212" s="15">
        <f>'Investment Analysis'!MX212</f>
        <v>0.13320555821753702</v>
      </c>
      <c r="FD212" s="48">
        <v>20852.3</v>
      </c>
      <c r="FE212" s="18">
        <f t="shared" si="232"/>
        <v>0.313795536738114</v>
      </c>
      <c r="FF212" s="15">
        <f>'Investment Analysis'!NE212</f>
        <v>1.1989370340296743</v>
      </c>
      <c r="FG212" s="48">
        <v>23382</v>
      </c>
      <c r="FH212" s="18">
        <f t="shared" si="233"/>
        <v>1.1758793969849246</v>
      </c>
      <c r="FI212" s="15">
        <f>'Investment Analysis'!NL212</f>
        <v>-0.89686383485510124</v>
      </c>
      <c r="FJ212" s="48">
        <v>40320</v>
      </c>
      <c r="FK212" s="18">
        <f t="shared" si="234"/>
        <v>1.1169354838709675</v>
      </c>
      <c r="FL212" s="15">
        <f>'Investment Analysis'!NS212</f>
        <v>3.3885714285714288</v>
      </c>
      <c r="FM212" s="48">
        <v>3775.35</v>
      </c>
      <c r="FN212" s="18">
        <f t="shared" si="235"/>
        <v>-0.8512370804979057</v>
      </c>
      <c r="FO212" s="15">
        <f>'Investment Analysis'!NZ212</f>
        <v>0.43200955848884848</v>
      </c>
      <c r="FP212" s="48">
        <v>42300</v>
      </c>
      <c r="FQ212" s="18">
        <f t="shared" si="236"/>
        <v>1.2620320855614973</v>
      </c>
      <c r="FR212" s="15">
        <f>'Investment Analysis'!OG212</f>
        <v>-0.98125581601453449</v>
      </c>
      <c r="FS212" s="48">
        <v>94449</v>
      </c>
      <c r="FT212" s="18">
        <f t="shared" si="237"/>
        <v>2.7085726065317903</v>
      </c>
      <c r="FU212" s="15">
        <f>'Investment Analysis'!ON212</f>
        <v>6.4164899882214366</v>
      </c>
      <c r="FV212" s="48">
        <v>14520</v>
      </c>
      <c r="FW212" s="18">
        <f t="shared" si="238"/>
        <v>-5.7142857142857141E-2</v>
      </c>
      <c r="FX212" s="15">
        <f>'Investment Analysis'!OU212</f>
        <v>-5.714285714285719E-2</v>
      </c>
      <c r="FY212" s="48">
        <v>22247.5</v>
      </c>
      <c r="FZ212" s="18">
        <f t="shared" si="239"/>
        <v>0.21091304939447544</v>
      </c>
      <c r="GA212" s="15">
        <f>'Investment Analysis'!PB212</f>
        <v>4.4763076923076923</v>
      </c>
      <c r="GB212" s="48">
        <v>21672.75</v>
      </c>
      <c r="GC212" s="18">
        <f>'Investment Analysis'!PK212</f>
        <v>0.38177210347630675</v>
      </c>
      <c r="GD212" s="15">
        <f>'Investment Analysis'!PI212</f>
        <v>-0.17010338885697865</v>
      </c>
      <c r="GE212" s="48">
        <v>27288</v>
      </c>
      <c r="GF212" s="18">
        <f>'Investment Analysis'!PY212</f>
        <v>3.4327485380116958</v>
      </c>
      <c r="GG212" s="15">
        <f>'Investment Analysis'!PW212</f>
        <v>1.6077981651376143</v>
      </c>
      <c r="GH212" s="48"/>
      <c r="GI212" s="18">
        <f>'Investment Analysis'!QF212</f>
        <v>0.89793470324397628</v>
      </c>
      <c r="GJ212" s="15">
        <f>'Investment Analysis'!QD212</f>
        <v>7.8603396662616079E-2</v>
      </c>
      <c r="GK212" s="48">
        <v>49180</v>
      </c>
      <c r="GL212" s="18">
        <f>'Investment Analysis'!QM212</f>
        <v>0.71076923076923082</v>
      </c>
      <c r="GM212" s="15">
        <f>'Investment Analysis'!QK212</f>
        <v>-0.11394422310756956</v>
      </c>
      <c r="GN212" s="48">
        <v>22014</v>
      </c>
      <c r="GO212" s="18">
        <f>'Investment Analysis'!QT212</f>
        <v>1.1306620209059233</v>
      </c>
      <c r="GP212" s="15">
        <f>'Investment Analysis'!QR212</f>
        <v>-0.97018454862380843</v>
      </c>
      <c r="GQ212" s="48">
        <v>5342.15</v>
      </c>
      <c r="GR212" s="18">
        <f>'Investment Analysis'!RA212</f>
        <v>1.3485901103391875E-2</v>
      </c>
      <c r="GS212" s="15">
        <f>'Investment Analysis'!QY212</f>
        <v>-0.29745042492917845</v>
      </c>
      <c r="GT212" s="48">
        <v>23668.25</v>
      </c>
      <c r="GU212" s="18">
        <f>'Investment Analysis'!RH212</f>
        <v>1.2501010101010099</v>
      </c>
      <c r="GV212" s="15">
        <f>'Investment Analysis'!RF212</f>
        <v>0.20306761719593863</v>
      </c>
      <c r="GW212" s="48">
        <v>14444</v>
      </c>
      <c r="GX212" s="18">
        <f>'Investment Analysis'!RO212</f>
        <v>0.46848312322082147</v>
      </c>
      <c r="GY212" s="15">
        <f>'Investment Analysis'!RM212</f>
        <v>0.34001298821783088</v>
      </c>
      <c r="GZ212" s="48">
        <v>5664</v>
      </c>
      <c r="HA212" s="18">
        <f>'Investment Analysis'!RV212</f>
        <v>0.35892514395393477</v>
      </c>
      <c r="HB212" s="15">
        <f>'Investment Analysis'!RT212</f>
        <v>0.93442622950819665</v>
      </c>
      <c r="HC212" s="48">
        <v>35098</v>
      </c>
      <c r="HD212" s="18">
        <f>'Investment Analysis'!SC212</f>
        <v>1.3203755123628191</v>
      </c>
      <c r="HE212" s="15">
        <f>'Investment Analysis'!SA212</f>
        <v>0.31887870133774243</v>
      </c>
      <c r="HF212" s="48">
        <v>18030</v>
      </c>
      <c r="HG212" s="18">
        <f>'Investment Analysis'!SJ212</f>
        <v>1.3630406290956754</v>
      </c>
      <c r="HH212" s="15">
        <f>'Investment Analysis'!SH212</f>
        <v>1.8848000000000003</v>
      </c>
      <c r="HI212" s="48">
        <v>14880</v>
      </c>
      <c r="HJ212" s="18">
        <f>'Investment Analysis'!SM212</f>
        <v>-0.12056737588652487</v>
      </c>
      <c r="HK212" s="15">
        <f>'Investment Analysis'!SK212</f>
        <v>0</v>
      </c>
      <c r="HL212" s="48">
        <v>20467.5</v>
      </c>
      <c r="HM212" s="18">
        <f>'Investment Analysis'!SP212</f>
        <v>0</v>
      </c>
      <c r="HN212" s="15">
        <f>'Investment Analysis'!SN212</f>
        <v>-0.11658208726106006</v>
      </c>
      <c r="HO212" s="48">
        <v>17799</v>
      </c>
      <c r="HP212" s="18">
        <f>'Investment Analysis'!TE212</f>
        <v>3.474358974358974</v>
      </c>
      <c r="HQ212" s="15">
        <f>'Investment Analysis'!TC212</f>
        <v>0.72900668813475356</v>
      </c>
      <c r="HR212" s="48">
        <v>17221</v>
      </c>
      <c r="HS212" s="18">
        <f>'Investment Analysis'!TL212</f>
        <v>1.0442477876106191</v>
      </c>
      <c r="HT212" s="15">
        <f>'Investment Analysis'!TJ212</f>
        <v>0.57499999999999984</v>
      </c>
      <c r="HU212" s="48"/>
      <c r="HV212" s="18">
        <f>'Investment Analysis'!TS212</f>
        <v>1.607394957983193</v>
      </c>
      <c r="HW212" s="15">
        <f>'Investment Analysis'!TQ212</f>
        <v>0.13065088584900841</v>
      </c>
      <c r="HX212" s="48"/>
      <c r="HY212" s="18">
        <f>'Investment Analysis'!TZ212</f>
        <v>1.3859649122807018</v>
      </c>
      <c r="HZ212" s="15">
        <f>'Investment Analysis'!TX212</f>
        <v>-7.4829931972789129E-2</v>
      </c>
      <c r="IA212" s="48"/>
      <c r="IB212" s="18">
        <f>'Investment Analysis'!UG212</f>
        <v>0</v>
      </c>
      <c r="IC212" s="15">
        <f>'Investment Analysis'!UE212</f>
        <v>0</v>
      </c>
      <c r="ID212" s="48"/>
      <c r="IE212" s="18">
        <f>'Investment Analysis'!UN212</f>
        <v>0</v>
      </c>
      <c r="IF212" s="15">
        <f>'Investment Analysis'!UL212</f>
        <v>0</v>
      </c>
      <c r="IG212" s="48"/>
      <c r="IH212" s="18">
        <f>'Investment Analysis'!UU212</f>
        <v>0</v>
      </c>
      <c r="II212" s="15">
        <f>'Investment Analysis'!US212</f>
        <v>0</v>
      </c>
      <c r="IJ212" s="48"/>
      <c r="IK212" s="18">
        <f>'Investment Analysis'!VB212</f>
        <v>0</v>
      </c>
      <c r="IL212" s="15">
        <f>'Investment Analysis'!UZ212</f>
        <v>0</v>
      </c>
      <c r="IM212" s="48"/>
      <c r="IN212" s="18">
        <f>'Investment Analysis'!VI212</f>
        <v>0</v>
      </c>
      <c r="IO212" s="15">
        <f>'Investment Analysis'!VG212</f>
        <v>0</v>
      </c>
      <c r="IP212" s="18"/>
      <c r="IQ212" s="18"/>
      <c r="IR212" s="18"/>
      <c r="IS212" s="108">
        <f t="shared" si="243"/>
        <v>-57754.09999999986</v>
      </c>
      <c r="IT212" s="48">
        <f t="shared" si="244"/>
        <v>1452815.28</v>
      </c>
      <c r="IU212" s="101">
        <f t="shared" si="240"/>
        <v>0</v>
      </c>
      <c r="IV212" s="101"/>
      <c r="IW212" s="15">
        <f t="shared" si="241"/>
        <v>0.40029129183831058</v>
      </c>
      <c r="IX212" s="113">
        <f t="shared" si="242"/>
        <v>415305.95000000007</v>
      </c>
      <c r="IY212" s="21">
        <f t="shared" si="215"/>
        <v>0.76681814472749044</v>
      </c>
      <c r="IZ212" s="173">
        <f t="shared" si="216"/>
        <v>633662.39</v>
      </c>
    </row>
    <row r="213" spans="1:260" x14ac:dyDescent="0.2">
      <c r="A213" s="3">
        <f>'Investment Analysis'!A213</f>
        <v>45953</v>
      </c>
      <c r="B213" s="4">
        <f>'Investment Analysis'!B213</f>
        <v>45953</v>
      </c>
      <c r="C213" s="27">
        <f>'Investment Analysis'!C213</f>
        <v>46734.61</v>
      </c>
      <c r="D213" s="14">
        <f>'Investment Analysis'!D213</f>
        <v>144.19999999999709</v>
      </c>
      <c r="E213" s="15">
        <f>'Investment Analysis'!E213</f>
        <v>3.0950575451041767E-3</v>
      </c>
      <c r="F213" s="13">
        <f>'Investment Analysis'!G213</f>
        <v>6738.44</v>
      </c>
      <c r="G213" s="14">
        <f>'Investment Analysis'!H213</f>
        <v>39.039999999999964</v>
      </c>
      <c r="H213" s="15">
        <f>'Investment Analysis'!I213</f>
        <v>5.8273875272412401E-3</v>
      </c>
      <c r="I213" s="13">
        <f>'Investment Analysis'!K213</f>
        <v>22941.8</v>
      </c>
      <c r="J213" s="14">
        <f>'Investment Analysis'!L213</f>
        <v>201.39999999999782</v>
      </c>
      <c r="K213" s="15">
        <f>'Investment Analysis'!M213</f>
        <v>8.8564844945558472E-3</v>
      </c>
      <c r="L213" s="41">
        <f>'Investment Analysis'!T213</f>
        <v>279.44637121030888</v>
      </c>
      <c r="M213" s="21">
        <f>'Investment Analysis'!V213</f>
        <v>2.8859878452995955E-3</v>
      </c>
      <c r="N213" s="21">
        <f>'Investment Analysis'!W213</f>
        <v>8.0113139559808907E-2</v>
      </c>
      <c r="P213" s="48">
        <f>'Investment Analysis'!Y213</f>
        <v>50884.56</v>
      </c>
      <c r="Q213" s="18"/>
      <c r="R213" s="83"/>
      <c r="S213" s="48">
        <v>4852.1000000000004</v>
      </c>
      <c r="T213" s="18">
        <f>'Investment Analysis'!AH213</f>
        <v>0.13544922304881812</v>
      </c>
      <c r="U213" s="15">
        <f>'Investment Analysis'!AF213</f>
        <v>0.56545487649450743</v>
      </c>
      <c r="V213" s="48">
        <v>7542.78</v>
      </c>
      <c r="W213" s="18">
        <f>'Investment Analysis'!AO213</f>
        <v>0.18069424631478825</v>
      </c>
      <c r="X213" s="15">
        <f>'Investment Analysis'!AM213</f>
        <v>0.33494623655913958</v>
      </c>
      <c r="Y213" s="48">
        <v>11272.79</v>
      </c>
      <c r="Z213" s="18">
        <f t="shared" si="217"/>
        <v>0.12999097834803539</v>
      </c>
      <c r="AA213" s="15">
        <f>'Investment Analysis'!GM213</f>
        <v>0.22962962962962963</v>
      </c>
      <c r="AB213" s="48">
        <v>2853.81</v>
      </c>
      <c r="AC213" s="18">
        <f t="shared" si="212"/>
        <v>4.9533646263612461</v>
      </c>
      <c r="AD213" s="15">
        <f>'Investment Analysis'!AT213</f>
        <v>0.39432541980312674</v>
      </c>
      <c r="AE213" s="48">
        <v>12131.36</v>
      </c>
      <c r="AF213" s="18">
        <f>'Investment Analysis'!BC213</f>
        <v>0.14677506244184338</v>
      </c>
      <c r="AG213" s="15">
        <f>'Investment Analysis'!BA213</f>
        <v>0.74615958240119318</v>
      </c>
      <c r="AH213" s="48"/>
      <c r="AI213" s="18">
        <f t="shared" si="213"/>
        <v>0</v>
      </c>
      <c r="AJ213" s="15">
        <f>'Investment Analysis'!BH213</f>
        <v>0</v>
      </c>
      <c r="AK213" s="48">
        <v>5367.8</v>
      </c>
      <c r="AL213" s="18">
        <f t="shared" si="194"/>
        <v>2.2149207174421623</v>
      </c>
      <c r="AM213" s="15">
        <f>'Investment Analysis'!BO213</f>
        <v>0.31155271135062296</v>
      </c>
      <c r="AN213" s="48">
        <v>6206.32</v>
      </c>
      <c r="AO213" s="18">
        <f t="shared" si="210"/>
        <v>6.8030862068965519</v>
      </c>
      <c r="AP213" s="15">
        <f>'Investment Analysis'!BV213</f>
        <v>0.23027375201288261</v>
      </c>
      <c r="AQ213" s="48">
        <v>5584.57</v>
      </c>
      <c r="AR213" s="18">
        <f t="shared" si="211"/>
        <v>2.9169139999999998</v>
      </c>
      <c r="AS213" s="15">
        <f>'Investment Analysis'!CC213</f>
        <v>0</v>
      </c>
      <c r="AT213" s="48">
        <v>5063.1499999999996</v>
      </c>
      <c r="AU213" s="18">
        <f>'Investment Analysis'!CL213</f>
        <v>-8.6146682188591409E-2</v>
      </c>
      <c r="AV213" s="15">
        <f>'Investment Analysis'!CJ213</f>
        <v>3.8703274892490841E-2</v>
      </c>
      <c r="AW213" s="48">
        <v>19397.04</v>
      </c>
      <c r="AX213" s="18">
        <f t="shared" si="195"/>
        <v>0.11193888686795203</v>
      </c>
      <c r="AY213" s="15">
        <f>'Investment Analysis'!CQ213</f>
        <v>0.12827058072750477</v>
      </c>
      <c r="AZ213" s="48">
        <v>16919.12</v>
      </c>
      <c r="BA213" s="18">
        <f>'Investment Analysis'!CZ213</f>
        <v>9.9248927038626492E-2</v>
      </c>
      <c r="BB213" s="15">
        <f>'Investment Analysis'!CX213</f>
        <v>0.2746500777604976</v>
      </c>
      <c r="BC213" s="48">
        <v>9746.31</v>
      </c>
      <c r="BD213" s="18">
        <f t="shared" si="214"/>
        <v>2.9584015536301163</v>
      </c>
      <c r="BE213" s="15">
        <f>'Investment Analysis'!DE213</f>
        <v>-7.6360310928212244E-2</v>
      </c>
      <c r="BF213" s="48">
        <v>4740.55</v>
      </c>
      <c r="BG213" s="18">
        <f>'Investment Analysis'!DN213</f>
        <v>0.23553130929791288</v>
      </c>
      <c r="BH213" s="15">
        <f>'Investment Analysis'!DL213</f>
        <v>0.17984144960362414</v>
      </c>
      <c r="BI213" s="48">
        <v>20424.150000000001</v>
      </c>
      <c r="BJ213" s="18">
        <f>'Investment Analysis'!EB213</f>
        <v>0.30564684792351371</v>
      </c>
      <c r="BK213" s="15">
        <f>'Investment Analysis'!DZ213</f>
        <v>1.3319103521878339</v>
      </c>
      <c r="BL213" s="48">
        <v>19131.080000000002</v>
      </c>
      <c r="BM213" s="18">
        <f>'Investment Analysis'!EI213</f>
        <v>0.19848156182212581</v>
      </c>
      <c r="BN213" s="15">
        <f>'Investment Analysis'!EG213</f>
        <v>1.1017593913456967</v>
      </c>
      <c r="BO213" s="48">
        <v>11624.75</v>
      </c>
      <c r="BP213" s="18">
        <f>'Investment Analysis'!DU213</f>
        <v>0.30252100840336144</v>
      </c>
      <c r="BQ213" s="15">
        <f>'Investment Analysis'!DS213</f>
        <v>0</v>
      </c>
      <c r="BR213" s="48">
        <v>12800.61</v>
      </c>
      <c r="BS213" s="18">
        <f>'Investment Analysis'!EP213</f>
        <v>0.28373764600179696</v>
      </c>
      <c r="BT213" s="15">
        <f>'Investment Analysis'!EN213</f>
        <v>1.213820886272079</v>
      </c>
      <c r="BU213" s="48">
        <v>14407.34</v>
      </c>
      <c r="BV213" s="18">
        <f t="shared" si="197"/>
        <v>0.50809934042266791</v>
      </c>
      <c r="BW213" s="15">
        <f>'Investment Analysis'!EU213</f>
        <v>0.15783443139501591</v>
      </c>
      <c r="BX213" s="48">
        <v>27159.77</v>
      </c>
      <c r="BY213" s="18">
        <f t="shared" si="203"/>
        <v>-0.39201149999999996</v>
      </c>
      <c r="BZ213" s="15">
        <f>'Investment Analysis'!FB213</f>
        <v>0</v>
      </c>
      <c r="CA213" s="48">
        <v>21766.76</v>
      </c>
      <c r="CB213" s="18">
        <f t="shared" si="199"/>
        <v>-6.177758620689662E-2</v>
      </c>
      <c r="CC213" s="15">
        <f>'Investment Analysis'!FI213</f>
        <v>5.0270819228165183E-2</v>
      </c>
      <c r="CD213" s="48">
        <v>9149.19</v>
      </c>
      <c r="CE213" s="18">
        <f>'Investment Analysis'!FR213</f>
        <v>3.9469338324342268E-2</v>
      </c>
      <c r="CF213" s="15">
        <f>'Investment Analysis'!FP213</f>
        <v>0.62392500859993127</v>
      </c>
      <c r="CG213" s="48">
        <v>4645.97</v>
      </c>
      <c r="CH213" s="18">
        <f>'Investment Analysis'!FR213</f>
        <v>3.9469338324342268E-2</v>
      </c>
      <c r="CI213" s="15">
        <f>'Investment Analysis'!FW213</f>
        <v>1.9198000681585798E-2</v>
      </c>
      <c r="CJ213" s="48"/>
      <c r="CK213" s="18">
        <f t="shared" si="204"/>
        <v>0</v>
      </c>
      <c r="CL213" s="15">
        <f>'Investment Analysis'!GD213</f>
        <v>0</v>
      </c>
      <c r="CM213" s="48">
        <v>39616.449999999997</v>
      </c>
      <c r="CN213" s="18">
        <f t="shared" si="218"/>
        <v>0.58783366733466924</v>
      </c>
      <c r="CO213" s="15">
        <f>'Investment Analysis'!GT213</f>
        <v>6.3119266055045836E-2</v>
      </c>
      <c r="CP213" s="48">
        <v>29183.7</v>
      </c>
      <c r="CQ213" s="18">
        <f t="shared" si="219"/>
        <v>0.35635309044770719</v>
      </c>
      <c r="CR213" s="15">
        <f>'Investment Analysis'!HG213</f>
        <v>1.5222178529296109</v>
      </c>
      <c r="CS213" s="48">
        <v>4210</v>
      </c>
      <c r="CT213" s="18">
        <f t="shared" si="220"/>
        <v>-0.81369702977307323</v>
      </c>
      <c r="CU213" s="15">
        <f>'Investment Analysis'!HN213</f>
        <v>35.016129032258057</v>
      </c>
      <c r="CV213" s="48">
        <v>31878</v>
      </c>
      <c r="CW213" s="18">
        <f t="shared" si="221"/>
        <v>0.10654841453043373</v>
      </c>
      <c r="CX213" s="15">
        <f>'Investment Analysis'!IB213</f>
        <v>0.72011331444759197</v>
      </c>
      <c r="CY213" s="48">
        <v>24100.3</v>
      </c>
      <c r="CZ213" s="18">
        <f t="shared" si="222"/>
        <v>0.34751467710371814</v>
      </c>
      <c r="DA213" s="15">
        <f>'Investment Analysis'!II213</f>
        <v>0.96737142857142866</v>
      </c>
      <c r="DB213" s="48">
        <v>7252.25</v>
      </c>
      <c r="DC213" s="18">
        <f t="shared" si="223"/>
        <v>0.2864872056410484</v>
      </c>
      <c r="DD213" s="15">
        <f>'Investment Analysis'!IP213</f>
        <v>4.6631517281780894</v>
      </c>
      <c r="DE213" s="48">
        <v>25890</v>
      </c>
      <c r="DF213" s="18">
        <f>'Investment Analysis'!IY213</f>
        <v>0.67912045144969846</v>
      </c>
      <c r="DG213" s="15">
        <f>'Investment Analysis'!IW213</f>
        <v>3.7282191780821923</v>
      </c>
      <c r="DH213" s="48">
        <v>22020</v>
      </c>
      <c r="DI213" s="18">
        <f t="shared" si="224"/>
        <v>2.4027691927308692</v>
      </c>
      <c r="DJ213" s="15">
        <f>'Investment Analysis'!JD213</f>
        <v>0.4846278317152104</v>
      </c>
      <c r="DK213" s="48">
        <v>26028</v>
      </c>
      <c r="DL213" s="18">
        <f t="shared" si="225"/>
        <v>0.1441382038770935</v>
      </c>
      <c r="DM213" s="15">
        <f>'Investment Analysis'!JK213</f>
        <v>0.27999213159900649</v>
      </c>
      <c r="DN213" s="48">
        <v>1159.8</v>
      </c>
      <c r="DO213" s="18">
        <f t="shared" si="226"/>
        <v>6.7464335020708657E-2</v>
      </c>
      <c r="DP213" s="15">
        <f>'Investment Analysis'!HU213</f>
        <v>2.1857142857142859</v>
      </c>
      <c r="DQ213" s="48">
        <v>34570</v>
      </c>
      <c r="DR213" s="18">
        <f t="shared" si="227"/>
        <v>0.166526067150329</v>
      </c>
      <c r="DS213" s="15">
        <f>'Investment Analysis'!JR213</f>
        <v>0.16517631179348741</v>
      </c>
      <c r="DT213" s="48">
        <v>22536</v>
      </c>
      <c r="DU213" s="18">
        <f t="shared" si="209"/>
        <v>7.6582845849802368</v>
      </c>
      <c r="DV213" s="15">
        <f>'Investment Analysis'!JY213</f>
        <v>7.9051383399209557E-2</v>
      </c>
      <c r="DW213" s="48">
        <v>17234</v>
      </c>
      <c r="DX213" s="18">
        <f t="shared" si="228"/>
        <v>0.26386036960985626</v>
      </c>
      <c r="DY213" s="15">
        <f>'Investment Analysis'!KF213</f>
        <v>0.26386036960985626</v>
      </c>
      <c r="DZ213" s="48">
        <v>6372</v>
      </c>
      <c r="EA213" s="18">
        <f t="shared" si="245"/>
        <v>-0.6815592203898051</v>
      </c>
      <c r="EB213" s="15">
        <f>'Investment Analysis'!KM213</f>
        <v>6.1549763033175351</v>
      </c>
      <c r="EC213" s="48">
        <v>17030</v>
      </c>
      <c r="ED213" s="18">
        <f>'Investment Analysis'!KV213</f>
        <v>1.3663366336633664</v>
      </c>
      <c r="EE213" s="15">
        <f>'Investment Analysis'!KT213</f>
        <v>-8.7786259541984726E-2</v>
      </c>
      <c r="EF213" s="48">
        <v>24102</v>
      </c>
      <c r="EG213" s="18">
        <f t="shared" si="229"/>
        <v>1.2093726379440665E-2</v>
      </c>
      <c r="EH213" s="15">
        <f>'Investment Analysis'!LH213</f>
        <v>0.49483672899804648</v>
      </c>
      <c r="EI213" s="48">
        <v>10703.55</v>
      </c>
      <c r="EJ213" s="18">
        <f>'Investment Analysis'!LQ213</f>
        <v>1.1054852320675106</v>
      </c>
      <c r="EK213" s="15">
        <f>'Investment Analysis'!LO213</f>
        <v>0.88194285714285703</v>
      </c>
      <c r="EL213" s="48">
        <v>35880</v>
      </c>
      <c r="EM213" s="18" t="e">
        <f t="shared" ref="EM213:EM244" si="246">IF(EL213&gt;0,(EL213-EM$4)/EM$4,0)</f>
        <v>#DIV/0!</v>
      </c>
      <c r="EN213" s="15">
        <f>'Investment Analysis'!LX213</f>
        <v>1.5859459459459462</v>
      </c>
      <c r="EO213" s="48">
        <v>18110</v>
      </c>
      <c r="EP213" s="68">
        <f t="shared" si="198"/>
        <v>4.2764044943820227</v>
      </c>
      <c r="EQ213" s="15">
        <f>'Investment Analysis'!MC213</f>
        <v>-7.6853932584269702E-2</v>
      </c>
      <c r="ER213" s="48">
        <v>7930</v>
      </c>
      <c r="ES213" s="18">
        <f>'Investment Analysis'!LX213</f>
        <v>1.5859459459459462</v>
      </c>
      <c r="ET213" s="15">
        <f>'Investment Analysis'!LA213</f>
        <v>-5.6582788822466382E-2</v>
      </c>
      <c r="EU213" s="48">
        <v>81055</v>
      </c>
      <c r="EV213" s="18">
        <f>'Investment Analysis'!ML213</f>
        <v>4.8737635421573247</v>
      </c>
      <c r="EW213" s="15">
        <f>'Investment Analysis'!MJ213</f>
        <v>15.805929919137467</v>
      </c>
      <c r="EX213" s="48">
        <v>104958</v>
      </c>
      <c r="EY213" s="18">
        <f t="shared" si="230"/>
        <v>0.58792692613185071</v>
      </c>
      <c r="EZ213" s="15">
        <f>'Investment Analysis'!MQ213</f>
        <v>0.58792692613185049</v>
      </c>
      <c r="FA213" s="48">
        <v>18736</v>
      </c>
      <c r="FB213" s="18">
        <f t="shared" si="231"/>
        <v>0.21820546163849155</v>
      </c>
      <c r="FC213" s="15">
        <f>'Investment Analysis'!MX213</f>
        <v>0.12218495448011503</v>
      </c>
      <c r="FD213" s="48">
        <v>21447.3</v>
      </c>
      <c r="FE213" s="18">
        <f t="shared" si="232"/>
        <v>0.35128340830907634</v>
      </c>
      <c r="FF213" s="15">
        <f>'Investment Analysis'!NE213</f>
        <v>1.2616815531113899</v>
      </c>
      <c r="FG213" s="48">
        <v>23274</v>
      </c>
      <c r="FH213" s="18">
        <f t="shared" si="233"/>
        <v>1.1658291457286432</v>
      </c>
      <c r="FI213" s="15">
        <f>'Investment Analysis'!NL213</f>
        <v>-0.89734021437078215</v>
      </c>
      <c r="FJ213" s="48">
        <v>41660.5</v>
      </c>
      <c r="FK213" s="18">
        <f t="shared" si="234"/>
        <v>1.187316238239247</v>
      </c>
      <c r="FL213" s="15">
        <f>'Investment Analysis'!NS213</f>
        <v>3.5344761904761901</v>
      </c>
      <c r="FM213" s="48">
        <v>3796.2</v>
      </c>
      <c r="FN213" s="18">
        <f t="shared" si="235"/>
        <v>-0.85041551246537395</v>
      </c>
      <c r="FO213" s="15">
        <f>'Investment Analysis'!NZ213</f>
        <v>0.43991807009558503</v>
      </c>
      <c r="FP213" s="48">
        <v>41100</v>
      </c>
      <c r="FQ213" s="18">
        <f t="shared" si="236"/>
        <v>1.1978609625668448</v>
      </c>
      <c r="FR213" s="15">
        <f>'Investment Analysis'!OG213</f>
        <v>-0.9817875659148313</v>
      </c>
      <c r="FS213" s="48">
        <v>103269</v>
      </c>
      <c r="FT213" s="18">
        <f t="shared" si="237"/>
        <v>3.0548929528521365</v>
      </c>
      <c r="FU213" s="15">
        <f>'Investment Analysis'!ON213</f>
        <v>7.1090694935217904</v>
      </c>
      <c r="FV213" s="48">
        <v>14300</v>
      </c>
      <c r="FW213" s="18">
        <f t="shared" si="238"/>
        <v>-7.1428571428571425E-2</v>
      </c>
      <c r="FX213" s="15">
        <f>'Investment Analysis'!OU213</f>
        <v>-7.1428571428571411E-2</v>
      </c>
      <c r="FY213" s="48">
        <v>22430</v>
      </c>
      <c r="FZ213" s="18">
        <f t="shared" si="239"/>
        <v>0.22084637365627977</v>
      </c>
      <c r="GA213" s="15">
        <f>'Investment Analysis'!PB213</f>
        <v>4.5212307692307689</v>
      </c>
      <c r="GB213" s="48">
        <v>21996</v>
      </c>
      <c r="GC213" s="18">
        <f>'Investment Analysis'!PK213</f>
        <v>0.40238129393200389</v>
      </c>
      <c r="GD213" s="15">
        <f>'Investment Analysis'!PI213</f>
        <v>-0.15772544514646761</v>
      </c>
      <c r="GE213" s="48">
        <v>25512</v>
      </c>
      <c r="GF213" s="18">
        <f>'Investment Analysis'!PY213</f>
        <v>3.1442495126705658</v>
      </c>
      <c r="GG213" s="15">
        <f>'Investment Analysis'!PW213</f>
        <v>1.4380733944954129</v>
      </c>
      <c r="GH213" s="48"/>
      <c r="GI213" s="18">
        <f>'Investment Analysis'!QF213</f>
        <v>0.95201835819338665</v>
      </c>
      <c r="GJ213" s="15">
        <f>'Investment Analysis'!QD213</f>
        <v>0.10933934022940807</v>
      </c>
      <c r="GK213" s="48">
        <v>52600</v>
      </c>
      <c r="GL213" s="18">
        <f>'Investment Analysis'!QM213</f>
        <v>0.85076923076923083</v>
      </c>
      <c r="GM213" s="15">
        <f>'Investment Analysis'!QK213</f>
        <v>-4.1434262948207033E-2</v>
      </c>
      <c r="GN213" s="48">
        <v>21645</v>
      </c>
      <c r="GO213" s="18">
        <f>'Investment Analysis'!QT213</f>
        <v>1.0949477351916377</v>
      </c>
      <c r="GP213" s="15">
        <f>'Investment Analysis'!QR213</f>
        <v>-0.9706843170238183</v>
      </c>
      <c r="GQ213" s="48">
        <v>5402.65</v>
      </c>
      <c r="GR213" s="18">
        <f>'Investment Analysis'!RA213</f>
        <v>5.0265631385369748E-2</v>
      </c>
      <c r="GS213" s="15">
        <f>'Investment Analysis'!QY213</f>
        <v>-0.2719546742209632</v>
      </c>
      <c r="GT213" s="48">
        <v>24820</v>
      </c>
      <c r="GU213" s="18">
        <f>'Investment Analysis'!RH213</f>
        <v>1.3595959595959595</v>
      </c>
      <c r="GV213" s="15">
        <f>'Investment Analysis'!RF213</f>
        <v>0.26161157917476774</v>
      </c>
      <c r="GW213" s="48">
        <v>14536.5</v>
      </c>
      <c r="GX213" s="18">
        <f>'Investment Analysis'!RO213</f>
        <v>0.47788735258235066</v>
      </c>
      <c r="GY213" s="15">
        <f>'Investment Analysis'!RM213</f>
        <v>0.34859448928472031</v>
      </c>
      <c r="GZ213" s="48">
        <v>5812</v>
      </c>
      <c r="HA213" s="18">
        <f>'Investment Analysis'!RV213</f>
        <v>0.39443378119001915</v>
      </c>
      <c r="HB213" s="15">
        <f>'Investment Analysis'!RT213</f>
        <v>0.98497267759562823</v>
      </c>
      <c r="HC213" s="48">
        <v>36096</v>
      </c>
      <c r="HD213" s="18">
        <f>'Investment Analysis'!SC213</f>
        <v>1.3863546211820705</v>
      </c>
      <c r="HE213" s="15">
        <f>'Investment Analysis'!SA213</f>
        <v>0.35638058018938812</v>
      </c>
      <c r="HF213" s="48">
        <v>19797.5</v>
      </c>
      <c r="HG213" s="18">
        <f>'Investment Analysis'!SJ213</f>
        <v>1.5950196592398429</v>
      </c>
      <c r="HH213" s="15">
        <f>'Investment Analysis'!SH213</f>
        <v>2.1680000000000001</v>
      </c>
      <c r="HI213" s="48">
        <v>14520</v>
      </c>
      <c r="HJ213" s="18">
        <f>'Investment Analysis'!SM213</f>
        <v>-2.4193548387096853E-2</v>
      </c>
      <c r="HK213" s="15">
        <f>'Investment Analysis'!SK213</f>
        <v>0</v>
      </c>
      <c r="HL213" s="48">
        <v>23295</v>
      </c>
      <c r="HM213" s="18">
        <f>'Investment Analysis'!SP213</f>
        <v>0</v>
      </c>
      <c r="HN213" s="15">
        <f>'Investment Analysis'!SN213</f>
        <v>-2.7079536232396451E-2</v>
      </c>
      <c r="HO213" s="48">
        <v>17454.75</v>
      </c>
      <c r="HP213" s="18">
        <f>'Investment Analysis'!TE213</f>
        <v>3.3878205128205128</v>
      </c>
      <c r="HQ213" s="15">
        <f>'Investment Analysis'!TC213</f>
        <v>0.69556601436710441</v>
      </c>
      <c r="HR213" s="48">
        <v>16775</v>
      </c>
      <c r="HS213" s="18">
        <f>'Investment Analysis'!TL213</f>
        <v>1.0023598820058994</v>
      </c>
      <c r="HT213" s="15">
        <f>'Investment Analysis'!TJ213</f>
        <v>0.54272727272727261</v>
      </c>
      <c r="HU213" s="48"/>
      <c r="HV213" s="18">
        <f>'Investment Analysis'!TS213</f>
        <v>1.7065546218487393</v>
      </c>
      <c r="HW213" s="15">
        <f>'Investment Analysis'!TQ213</f>
        <v>0.17364972706667736</v>
      </c>
      <c r="HX213" s="48"/>
      <c r="HY213" s="18">
        <f>'Investment Analysis'!TZ213</f>
        <v>1.3918128654970761</v>
      </c>
      <c r="HZ213" s="15">
        <f>'Investment Analysis'!TX213</f>
        <v>-7.2562358276644048E-2</v>
      </c>
      <c r="IA213" s="48"/>
      <c r="IB213" s="18">
        <f>'Investment Analysis'!UG213</f>
        <v>0</v>
      </c>
      <c r="IC213" s="15">
        <f>'Investment Analysis'!UE213</f>
        <v>0</v>
      </c>
      <c r="ID213" s="48"/>
      <c r="IE213" s="18">
        <f>'Investment Analysis'!UN213</f>
        <v>0</v>
      </c>
      <c r="IF213" s="15">
        <f>'Investment Analysis'!UL213</f>
        <v>0</v>
      </c>
      <c r="IG213" s="48"/>
      <c r="IH213" s="18">
        <f>'Investment Analysis'!UU213</f>
        <v>0</v>
      </c>
      <c r="II213" s="15">
        <f>'Investment Analysis'!US213</f>
        <v>0</v>
      </c>
      <c r="IJ213" s="48"/>
      <c r="IK213" s="18">
        <f>'Investment Analysis'!VB213</f>
        <v>0</v>
      </c>
      <c r="IL213" s="15">
        <f>'Investment Analysis'!UZ213</f>
        <v>0</v>
      </c>
      <c r="IM213" s="48"/>
      <c r="IN213" s="18">
        <f>'Investment Analysis'!VI213</f>
        <v>0</v>
      </c>
      <c r="IO213" s="15">
        <f>'Investment Analysis'!VG213</f>
        <v>0</v>
      </c>
      <c r="IP213" s="18"/>
      <c r="IQ213" s="18"/>
      <c r="IR213" s="18"/>
      <c r="IS213" s="108">
        <f t="shared" si="243"/>
        <v>32951.050000000978</v>
      </c>
      <c r="IT213" s="48">
        <f t="shared" si="244"/>
        <v>1485766.330000001</v>
      </c>
      <c r="IU213" s="101">
        <f t="shared" si="240"/>
        <v>0</v>
      </c>
      <c r="IV213" s="101"/>
      <c r="IW213" s="15">
        <f t="shared" si="241"/>
        <v>0.432051054422808</v>
      </c>
      <c r="IX213" s="113">
        <f t="shared" si="242"/>
        <v>448257.00000000105</v>
      </c>
      <c r="IY213" s="21">
        <f t="shared" si="215"/>
        <v>0.80669342125735288</v>
      </c>
      <c r="IZ213" s="173">
        <f t="shared" si="216"/>
        <v>666613.44000000099</v>
      </c>
    </row>
    <row r="214" spans="1:260" x14ac:dyDescent="0.2">
      <c r="A214" s="3">
        <f>'Investment Analysis'!A214</f>
        <v>45954</v>
      </c>
      <c r="B214" s="4">
        <f>'Investment Analysis'!B214</f>
        <v>45954</v>
      </c>
      <c r="C214" s="27">
        <f>'Investment Analysis'!C214</f>
        <v>47207.12</v>
      </c>
      <c r="D214" s="14">
        <f>'Investment Analysis'!D214</f>
        <v>472.51000000000204</v>
      </c>
      <c r="E214" s="15">
        <f>'Investment Analysis'!E214</f>
        <v>1.011049412844147E-2</v>
      </c>
      <c r="F214" s="13">
        <f>'Investment Analysis'!G214</f>
        <v>6791.69</v>
      </c>
      <c r="G214" s="14">
        <f>'Investment Analysis'!H214</f>
        <v>53.25</v>
      </c>
      <c r="H214" s="15">
        <f>'Investment Analysis'!I214</f>
        <v>7.9024225191587378E-3</v>
      </c>
      <c r="I214" s="13">
        <f>'Investment Analysis'!K214</f>
        <v>23204.87</v>
      </c>
      <c r="J214" s="14">
        <f>'Investment Analysis'!L214</f>
        <v>263.06999999999971</v>
      </c>
      <c r="K214" s="15">
        <f>'Investment Analysis'!M214</f>
        <v>1.1466842183263725E-2</v>
      </c>
      <c r="L214" s="41">
        <f>'Investment Analysis'!T214</f>
        <v>280.90796631354323</v>
      </c>
      <c r="M214" s="21">
        <f>'Investment Analysis'!V214</f>
        <v>5.2303241473633626E-3</v>
      </c>
      <c r="N214" s="21">
        <f>'Investment Analysis'!W214</f>
        <v>8.5762481395533025E-2</v>
      </c>
      <c r="P214" s="48">
        <f>'Investment Analysis'!Y214</f>
        <v>50884.56</v>
      </c>
      <c r="Q214" s="18"/>
      <c r="R214" s="83"/>
      <c r="S214" s="48">
        <v>4912.49</v>
      </c>
      <c r="T214" s="18">
        <f>'Investment Analysis'!AH214</f>
        <v>0.14957960998371261</v>
      </c>
      <c r="U214" s="15">
        <f>'Investment Analysis'!AF214</f>
        <v>0.58493657826060541</v>
      </c>
      <c r="V214" s="48">
        <v>7606.57</v>
      </c>
      <c r="W214" s="18">
        <f>'Investment Analysis'!AO214</f>
        <v>0.19067998097955291</v>
      </c>
      <c r="X214" s="15">
        <f>'Investment Analysis'!AM214</f>
        <v>0.34623655913978479</v>
      </c>
      <c r="Y214" s="48">
        <v>11301.89</v>
      </c>
      <c r="Z214" s="18">
        <f t="shared" si="217"/>
        <v>0.13290797914995983</v>
      </c>
      <c r="AA214" s="15">
        <f>'Investment Analysis'!GM214</f>
        <v>0.23280423280423293</v>
      </c>
      <c r="AB214" s="48">
        <v>2895.29</v>
      </c>
      <c r="AC214" s="18">
        <f t="shared" si="212"/>
        <v>4.9689410439354118</v>
      </c>
      <c r="AD214" s="15">
        <f>'Investment Analysis'!AT214</f>
        <v>0.41459177764910249</v>
      </c>
      <c r="AE214" s="48">
        <v>12227.72</v>
      </c>
      <c r="AF214" s="18">
        <f>'Investment Analysis'!BC214</f>
        <v>0.15588422547627218</v>
      </c>
      <c r="AG214" s="15">
        <f>'Investment Analysis'!BA214</f>
        <v>0.76002982848620448</v>
      </c>
      <c r="AH214" s="48"/>
      <c r="AI214" s="18">
        <f t="shared" si="213"/>
        <v>0</v>
      </c>
      <c r="AJ214" s="15">
        <f>'Investment Analysis'!BH214</f>
        <v>0</v>
      </c>
      <c r="AK214" s="48">
        <v>5433.27</v>
      </c>
      <c r="AL214" s="18">
        <f t="shared" si="194"/>
        <v>2.2319391733818561</v>
      </c>
      <c r="AM214" s="15">
        <f>'Investment Analysis'!BO214</f>
        <v>0.327551364095655</v>
      </c>
      <c r="AN214" s="48">
        <v>6337.65</v>
      </c>
      <c r="AO214" s="18">
        <f t="shared" si="210"/>
        <v>6.8313900862068966</v>
      </c>
      <c r="AP214" s="15">
        <f>'Investment Analysis'!BV214</f>
        <v>0.25630703166935065</v>
      </c>
      <c r="AQ214" s="48">
        <v>5598.06</v>
      </c>
      <c r="AR214" s="18">
        <f t="shared" si="211"/>
        <v>2.9196120000000003</v>
      </c>
      <c r="AS214" s="15">
        <f>'Investment Analysis'!CC214</f>
        <v>0</v>
      </c>
      <c r="AT214" s="48">
        <v>5082.5</v>
      </c>
      <c r="AU214" s="18">
        <f>'Investment Analysis'!CL214</f>
        <v>-8.2654249126891732E-2</v>
      </c>
      <c r="AV214" s="15">
        <f>'Investment Analysis'!CJ214</f>
        <v>4.2672841548130967E-2</v>
      </c>
      <c r="AW214" s="48">
        <v>19671.32</v>
      </c>
      <c r="AX214" s="18">
        <f t="shared" si="195"/>
        <v>0.1261923816452736</v>
      </c>
      <c r="AY214" s="15">
        <f>'Investment Analysis'!CQ214</f>
        <v>0.14422463305679642</v>
      </c>
      <c r="AZ214" s="48">
        <v>17088.39</v>
      </c>
      <c r="BA214" s="18">
        <f>'Investment Analysis'!CZ214</f>
        <v>0.11024678111587981</v>
      </c>
      <c r="BB214" s="15">
        <f>'Investment Analysis'!CX214</f>
        <v>0.28740279937791607</v>
      </c>
      <c r="BC214" s="48">
        <v>9780.09</v>
      </c>
      <c r="BD214" s="18">
        <f t="shared" si="214"/>
        <v>2.9617657603824319</v>
      </c>
      <c r="BE214" s="15">
        <f>'Investment Analysis'!DE214</f>
        <v>-7.31595793324189E-2</v>
      </c>
      <c r="BF214" s="48">
        <v>4764.21</v>
      </c>
      <c r="BG214" s="18">
        <f>'Investment Analysis'!DN214</f>
        <v>0.24169829222011399</v>
      </c>
      <c r="BH214" s="15">
        <f>'Investment Analysis'!DL214</f>
        <v>0.18573046432616089</v>
      </c>
      <c r="BI214" s="48">
        <v>20807.400000000001</v>
      </c>
      <c r="BJ214" s="18">
        <f>'Investment Analysis'!EB214</f>
        <v>0.33014639976098015</v>
      </c>
      <c r="BK214" s="15">
        <f>'Investment Analysis'!DZ214</f>
        <v>1.3756670224119534</v>
      </c>
      <c r="BL214" s="48">
        <v>19382.12</v>
      </c>
      <c r="BM214" s="18">
        <f>'Investment Analysis'!EI214</f>
        <v>0.2142082429501084</v>
      </c>
      <c r="BN214" s="15">
        <f>'Investment Analysis'!EG214</f>
        <v>1.1293390394674274</v>
      </c>
      <c r="BO214" s="48">
        <v>11732.56</v>
      </c>
      <c r="BP214" s="18">
        <f>'Investment Analysis'!DU214</f>
        <v>0.31460084033613456</v>
      </c>
      <c r="BQ214" s="15">
        <f>'Investment Analysis'!DS214</f>
        <v>0</v>
      </c>
      <c r="BR214" s="48">
        <v>12955.6</v>
      </c>
      <c r="BS214" s="18">
        <f>'Investment Analysis'!EP214</f>
        <v>0.29928122192273149</v>
      </c>
      <c r="BT214" s="15">
        <f>'Investment Analysis'!EN214</f>
        <v>1.2406259683916951</v>
      </c>
      <c r="BU214" s="48">
        <v>14489.32</v>
      </c>
      <c r="BV214" s="18">
        <f t="shared" si="197"/>
        <v>0.51361690671692017</v>
      </c>
      <c r="BW214" s="15">
        <f>'Investment Analysis'!EU214</f>
        <v>0.16442280148954461</v>
      </c>
      <c r="BX214" s="48">
        <v>26820.21</v>
      </c>
      <c r="BY214" s="18">
        <f t="shared" si="203"/>
        <v>-0.40898950000000006</v>
      </c>
      <c r="BZ214" s="15">
        <f>'Investment Analysis'!FB214</f>
        <v>0</v>
      </c>
      <c r="CA214" s="48">
        <v>21626.45</v>
      </c>
      <c r="CB214" s="18">
        <f t="shared" si="199"/>
        <v>-6.7825431034482728E-2</v>
      </c>
      <c r="CC214" s="15">
        <f>'Investment Analysis'!FI214</f>
        <v>4.3500338524035211E-2</v>
      </c>
      <c r="CD214" s="48">
        <v>9277.1</v>
      </c>
      <c r="CE214" s="18">
        <f>'Investment Analysis'!FR214</f>
        <v>5.4001981724099979E-2</v>
      </c>
      <c r="CF214" s="15">
        <f>'Investment Analysis'!FP214</f>
        <v>0.64662882696938417</v>
      </c>
      <c r="CG214" s="48">
        <v>4631.9799999999996</v>
      </c>
      <c r="CH214" s="18">
        <f>'Investment Analysis'!FR214</f>
        <v>5.4001981724099979E-2</v>
      </c>
      <c r="CI214" s="15">
        <f>'Investment Analysis'!FW214</f>
        <v>1.6130864478018876E-2</v>
      </c>
      <c r="CJ214" s="48"/>
      <c r="CK214" s="18">
        <f t="shared" si="204"/>
        <v>0</v>
      </c>
      <c r="CL214" s="15">
        <f>'Investment Analysis'!GD214</f>
        <v>0</v>
      </c>
      <c r="CM214" s="48">
        <v>40345.03</v>
      </c>
      <c r="CN214" s="18">
        <f t="shared" si="218"/>
        <v>0.61703527054108209</v>
      </c>
      <c r="CO214" s="15">
        <f>'Investment Analysis'!GT214</f>
        <v>6.568807339449538E-2</v>
      </c>
      <c r="CP214" s="48">
        <v>28191.8</v>
      </c>
      <c r="CQ214" s="18">
        <f t="shared" si="219"/>
        <v>0.31025315690894811</v>
      </c>
      <c r="CR214" s="15">
        <f>'Investment Analysis'!HG214</f>
        <v>1.4364923318914671</v>
      </c>
      <c r="CS214" s="48">
        <v>4200</v>
      </c>
      <c r="CT214" s="18">
        <f t="shared" si="220"/>
        <v>-0.81413955464297094</v>
      </c>
      <c r="CU214" s="15">
        <f>'Investment Analysis'!HN214</f>
        <v>35.766129032258064</v>
      </c>
      <c r="CV214" s="48">
        <v>32595.5</v>
      </c>
      <c r="CW214" s="18">
        <f t="shared" si="221"/>
        <v>0.13145425829182358</v>
      </c>
      <c r="CX214" s="15">
        <f>'Investment Analysis'!IB214</f>
        <v>0.75882908404154847</v>
      </c>
      <c r="CY214" s="48">
        <v>24789.1</v>
      </c>
      <c r="CZ214" s="18">
        <f t="shared" si="222"/>
        <v>0.38602739726027391</v>
      </c>
      <c r="DA214" s="15">
        <f>'Investment Analysis'!II214</f>
        <v>1.0236000000000001</v>
      </c>
      <c r="DB214" s="48">
        <v>7497.75</v>
      </c>
      <c r="DC214" s="18">
        <f t="shared" si="223"/>
        <v>0.33003680872765978</v>
      </c>
      <c r="DD214" s="15">
        <f>'Investment Analysis'!IP214</f>
        <v>4.8554969732474129</v>
      </c>
      <c r="DE214" s="48">
        <v>26439</v>
      </c>
      <c r="DF214" s="18">
        <f>'Investment Analysis'!IY214</f>
        <v>0.71492508270091448</v>
      </c>
      <c r="DG214" s="15">
        <f>'Investment Analysis'!IW214</f>
        <v>3.8290410958904109</v>
      </c>
      <c r="DH214" s="48">
        <v>22150.799999999999</v>
      </c>
      <c r="DI214" s="18">
        <f t="shared" si="224"/>
        <v>2.4229818271727037</v>
      </c>
      <c r="DJ214" s="15">
        <f>'Investment Analysis'!JD214</f>
        <v>0.49344660194174766</v>
      </c>
      <c r="DK214" s="48">
        <v>26180.5</v>
      </c>
      <c r="DL214" s="18">
        <f t="shared" si="225"/>
        <v>0.15084179524374697</v>
      </c>
      <c r="DM214" s="15">
        <f>'Investment Analysis'!JK214</f>
        <v>0.28749170129582735</v>
      </c>
      <c r="DN214" s="48">
        <v>1153.9000000000001</v>
      </c>
      <c r="DO214" s="18">
        <f t="shared" si="226"/>
        <v>6.2034054302807264E-2</v>
      </c>
      <c r="DP214" s="15">
        <f>'Investment Analysis'!HU214</f>
        <v>2.1700549450549453</v>
      </c>
      <c r="DQ214" s="48">
        <v>34640</v>
      </c>
      <c r="DR214" s="18">
        <f t="shared" si="227"/>
        <v>0.16888813902480176</v>
      </c>
      <c r="DS214" s="15">
        <f>'Investment Analysis'!JR214</f>
        <v>0.16787582250717051</v>
      </c>
      <c r="DT214" s="48">
        <v>22638</v>
      </c>
      <c r="DU214" s="18">
        <f t="shared" ref="DU214:DU245" si="247">IF(DT214&gt;0,(DT214-630.54-DU$5)/DU$5,0)</f>
        <v>7.6986007905138338</v>
      </c>
      <c r="DV214" s="15">
        <f>'Investment Analysis'!JY214</f>
        <v>0.11067193675889339</v>
      </c>
      <c r="DW214" s="48">
        <v>16681</v>
      </c>
      <c r="DX214" s="18">
        <f t="shared" si="228"/>
        <v>0.22330595482546201</v>
      </c>
      <c r="DY214" s="15">
        <f>'Investment Analysis'!KF214</f>
        <v>0.22330595482546189</v>
      </c>
      <c r="DZ214" s="48">
        <v>6310</v>
      </c>
      <c r="EA214" s="18">
        <f t="shared" si="245"/>
        <v>-0.68465767116441778</v>
      </c>
      <c r="EB214" s="15">
        <f>'Investment Analysis'!KM214</f>
        <v>6.3720379146919433</v>
      </c>
      <c r="EC214" s="48">
        <v>16900</v>
      </c>
      <c r="ED214" s="18">
        <f>'Investment Analysis'!KV214</f>
        <v>1.3366336633663365</v>
      </c>
      <c r="EE214" s="15">
        <f>'Investment Analysis'!KT214</f>
        <v>-9.9236641221374128E-2</v>
      </c>
      <c r="EF214" s="48">
        <v>24165</v>
      </c>
      <c r="EG214" s="18">
        <f t="shared" si="229"/>
        <v>1.4739229024943311E-2</v>
      </c>
      <c r="EH214" s="15">
        <f>'Investment Analysis'!LH214</f>
        <v>0.49902316494557641</v>
      </c>
      <c r="EI214" s="48">
        <v>10617.75</v>
      </c>
      <c r="EJ214" s="18">
        <f>'Investment Analysis'!LQ214</f>
        <v>1.0884797340493546</v>
      </c>
      <c r="EK214" s="15">
        <f>'Investment Analysis'!LO214</f>
        <v>0.86674285714285715</v>
      </c>
      <c r="EL214" s="48">
        <v>35910</v>
      </c>
      <c r="EM214" s="18" t="e">
        <f t="shared" si="246"/>
        <v>#DIV/0!</v>
      </c>
      <c r="EN214" s="15">
        <f>'Investment Analysis'!LX214</f>
        <v>1.5891891891891892</v>
      </c>
      <c r="EO214" s="48">
        <v>18170</v>
      </c>
      <c r="EP214" s="68">
        <f t="shared" si="198"/>
        <v>4.2943820224719103</v>
      </c>
      <c r="EQ214" s="15">
        <f>'Investment Analysis'!MC214</f>
        <v>-6.5617977528089927E-2</v>
      </c>
      <c r="ER214" s="48">
        <v>7940</v>
      </c>
      <c r="ES214" s="18">
        <f>'Investment Analysis'!LX214</f>
        <v>1.5891891891891892</v>
      </c>
      <c r="ET214" s="15">
        <f>'Investment Analysis'!LA214</f>
        <v>-9.4953426942861283E-2</v>
      </c>
      <c r="EU214" s="48">
        <v>88432.5</v>
      </c>
      <c r="EV214" s="18">
        <f>'Investment Analysis'!ML214</f>
        <v>5.4088553933113515</v>
      </c>
      <c r="EW214" s="15">
        <f>'Investment Analysis'!MJ214</f>
        <v>17.33692722371968</v>
      </c>
      <c r="EX214" s="48">
        <v>106722</v>
      </c>
      <c r="EY214" s="18">
        <f t="shared" si="230"/>
        <v>0.61461477362986494</v>
      </c>
      <c r="EZ214" s="15">
        <f>'Investment Analysis'!MQ214</f>
        <v>0.61461477362986494</v>
      </c>
      <c r="FA214" s="48">
        <v>18640</v>
      </c>
      <c r="FB214" s="18">
        <f t="shared" si="231"/>
        <v>0.21196358907672302</v>
      </c>
      <c r="FC214" s="15">
        <f>'Investment Analysis'!MX214</f>
        <v>0.11643507426928604</v>
      </c>
      <c r="FD214" s="48">
        <v>21270.9</v>
      </c>
      <c r="FE214" s="18">
        <f t="shared" si="232"/>
        <v>0.34016935697274409</v>
      </c>
      <c r="FF214" s="15">
        <f>'Investment Analysis'!NE214</f>
        <v>1.2430796486306932</v>
      </c>
      <c r="FG214" s="48">
        <v>23310</v>
      </c>
      <c r="FH214" s="18">
        <f t="shared" si="233"/>
        <v>1.169179229480737</v>
      </c>
      <c r="FI214" s="15">
        <f>'Investment Analysis'!NL214</f>
        <v>-0.89718142119888844</v>
      </c>
      <c r="FJ214" s="48">
        <v>40907.300000000003</v>
      </c>
      <c r="FK214" s="18">
        <f t="shared" si="234"/>
        <v>1.1477707073252688</v>
      </c>
      <c r="FL214" s="15">
        <f>'Investment Analysis'!NS214</f>
        <v>3.4524952380952381</v>
      </c>
      <c r="FM214" s="48">
        <v>3898.8</v>
      </c>
      <c r="FN214" s="18">
        <f t="shared" si="235"/>
        <v>-0.84637268847795166</v>
      </c>
      <c r="FO214" s="15">
        <f>'Investment Analysis'!NZ214</f>
        <v>0.47883477469276303</v>
      </c>
      <c r="FP214" s="48">
        <v>42200</v>
      </c>
      <c r="FQ214" s="18">
        <f t="shared" si="236"/>
        <v>1.2566844919786095</v>
      </c>
      <c r="FR214" s="15">
        <f>'Investment Analysis'!OG214</f>
        <v>-0.98130012850622594</v>
      </c>
      <c r="FS214" s="48">
        <v>114900</v>
      </c>
      <c r="FT214" s="18">
        <f t="shared" si="237"/>
        <v>3.511588185057573</v>
      </c>
      <c r="FU214" s="15">
        <f>'Investment Analysis'!ON214</f>
        <v>8.0223792697290932</v>
      </c>
      <c r="FV214" s="48">
        <v>14260</v>
      </c>
      <c r="FW214" s="18">
        <f t="shared" si="238"/>
        <v>-7.4025974025974023E-2</v>
      </c>
      <c r="FX214" s="15">
        <f>'Investment Analysis'!OU214</f>
        <v>-7.4025974025974065E-2</v>
      </c>
      <c r="FY214" s="48">
        <v>22331.25</v>
      </c>
      <c r="FZ214" s="18">
        <f t="shared" si="239"/>
        <v>0.21547149272009797</v>
      </c>
      <c r="GA214" s="15">
        <f>'Investment Analysis'!PB214</f>
        <v>4.4969230769230775</v>
      </c>
      <c r="GB214" s="48">
        <v>21990</v>
      </c>
      <c r="GC214" s="18">
        <f>'Investment Analysis'!PK214</f>
        <v>0.40199875675417202</v>
      </c>
      <c r="GD214" s="15">
        <f>'Investment Analysis'!PI214</f>
        <v>-0.15795519816197587</v>
      </c>
      <c r="GE214" s="48">
        <v>25644</v>
      </c>
      <c r="GF214" s="18">
        <f>'Investment Analysis'!PY214</f>
        <v>3.1656920077972712</v>
      </c>
      <c r="GG214" s="15">
        <f>'Investment Analysis'!PW214</f>
        <v>1.4506880733944953</v>
      </c>
      <c r="GH214" s="48"/>
      <c r="GI214" s="18">
        <f>'Investment Analysis'!QF214</f>
        <v>0.97465317617607172</v>
      </c>
      <c r="GJ214" s="15">
        <f>'Investment Analysis'!QD214</f>
        <v>0.12220279202110323</v>
      </c>
      <c r="GK214" s="48">
        <v>51840</v>
      </c>
      <c r="GL214" s="18">
        <f>'Investment Analysis'!QM214</f>
        <v>0.90769230769230758</v>
      </c>
      <c r="GM214" s="15">
        <f>'Investment Analysis'!QK214</f>
        <v>-1.1952191235059684E-2</v>
      </c>
      <c r="GN214" s="48">
        <v>21213</v>
      </c>
      <c r="GO214" s="18">
        <f>'Investment Analysis'!QT214</f>
        <v>1.0531358885017421</v>
      </c>
      <c r="GP214" s="15">
        <f>'Investment Analysis'!QR214</f>
        <v>-0.97126941173602466</v>
      </c>
      <c r="GQ214" s="48">
        <v>5398.25</v>
      </c>
      <c r="GR214" s="18">
        <f>'Investment Analysis'!RA214</f>
        <v>8.7045361667347804E-2</v>
      </c>
      <c r="GS214" s="15">
        <f>'Investment Analysis'!QY214</f>
        <v>-0.24645892351274779</v>
      </c>
      <c r="GT214" s="48">
        <v>24968.75</v>
      </c>
      <c r="GU214" s="18">
        <f>'Investment Analysis'!RH214</f>
        <v>1.3737373737373737</v>
      </c>
      <c r="GV214" s="15">
        <f>'Investment Analysis'!RF214</f>
        <v>0.26917260747461658</v>
      </c>
      <c r="GW214" s="48">
        <v>14748</v>
      </c>
      <c r="GX214" s="18">
        <f>'Investment Analysis'!RO214</f>
        <v>0.49938999593330613</v>
      </c>
      <c r="GY214" s="15">
        <f>'Investment Analysis'!RM214</f>
        <v>0.36821597550793189</v>
      </c>
      <c r="GZ214" s="48">
        <v>5800</v>
      </c>
      <c r="HA214" s="18">
        <f>'Investment Analysis'!RV214</f>
        <v>0.39155470249520152</v>
      </c>
      <c r="HB214" s="15">
        <f>'Investment Analysis'!RT214</f>
        <v>0.98087431693989058</v>
      </c>
      <c r="HC214" s="48">
        <v>36926</v>
      </c>
      <c r="HD214" s="18">
        <f>'Investment Analysis'!SC214</f>
        <v>1.4412270263123099</v>
      </c>
      <c r="HE214" s="15">
        <f>'Investment Analysis'!SA214</f>
        <v>0.3875695175108973</v>
      </c>
      <c r="HF214" s="48">
        <v>19420</v>
      </c>
      <c r="HG214" s="18">
        <f>'Investment Analysis'!SJ214</f>
        <v>1.5452162516382704</v>
      </c>
      <c r="HH214" s="15">
        <f>'Investment Analysis'!SH214</f>
        <v>2.1072000000000002</v>
      </c>
      <c r="HI214" s="48">
        <v>15500</v>
      </c>
      <c r="HJ214" s="18">
        <f>'Investment Analysis'!SM214</f>
        <v>6.7493112947658432E-2</v>
      </c>
      <c r="HK214" s="15">
        <f>'Investment Analysis'!SK214</f>
        <v>0</v>
      </c>
      <c r="HL214" s="48">
        <v>24487.5</v>
      </c>
      <c r="HM214" s="18">
        <f>'Investment Analysis'!SP214</f>
        <v>0</v>
      </c>
      <c r="HN214" s="15">
        <f>'Investment Analysis'!SN214</f>
        <v>6.2262788800295066E-2</v>
      </c>
      <c r="HO214" s="48">
        <v>18056.55</v>
      </c>
      <c r="HP214" s="18">
        <f>'Investment Analysis'!TE214</f>
        <v>3.5391025641025644</v>
      </c>
      <c r="HQ214" s="15">
        <f>'Investment Analysis'!TC214</f>
        <v>0.75402526628684685</v>
      </c>
      <c r="HR214" s="48">
        <v>16175</v>
      </c>
      <c r="HS214" s="18">
        <f>'Investment Analysis'!TL214</f>
        <v>0.94690265486725655</v>
      </c>
      <c r="HT214" s="15">
        <f>'Investment Analysis'!TJ214</f>
        <v>0.50000000000000011</v>
      </c>
      <c r="HU214" s="48"/>
      <c r="HV214" s="18">
        <f>'Investment Analysis'!TS214</f>
        <v>1.8087394957983194</v>
      </c>
      <c r="HW214" s="15">
        <f>'Investment Analysis'!TQ214</f>
        <v>0.21796039733844469</v>
      </c>
      <c r="HX214" s="48"/>
      <c r="HY214" s="18">
        <f>'Investment Analysis'!TZ214</f>
        <v>1.4035087719298247</v>
      </c>
      <c r="HZ214" s="15">
        <f>'Investment Analysis'!TX214</f>
        <v>-6.8027210884353692E-2</v>
      </c>
      <c r="IA214" s="48"/>
      <c r="IB214" s="18">
        <f>'Investment Analysis'!UG214</f>
        <v>0</v>
      </c>
      <c r="IC214" s="15">
        <f>'Investment Analysis'!UE214</f>
        <v>0</v>
      </c>
      <c r="ID214" s="48"/>
      <c r="IE214" s="18">
        <f>'Investment Analysis'!UN214</f>
        <v>0</v>
      </c>
      <c r="IF214" s="15">
        <f>'Investment Analysis'!UL214</f>
        <v>0</v>
      </c>
      <c r="IG214" s="48"/>
      <c r="IH214" s="18">
        <f>'Investment Analysis'!UU214</f>
        <v>0</v>
      </c>
      <c r="II214" s="15">
        <f>'Investment Analysis'!US214</f>
        <v>0</v>
      </c>
      <c r="IJ214" s="48"/>
      <c r="IK214" s="18">
        <f>'Investment Analysis'!VB214</f>
        <v>0</v>
      </c>
      <c r="IL214" s="15">
        <f>'Investment Analysis'!UZ214</f>
        <v>0</v>
      </c>
      <c r="IM214" s="48"/>
      <c r="IN214" s="18">
        <f>'Investment Analysis'!VI214</f>
        <v>0</v>
      </c>
      <c r="IO214" s="15">
        <f>'Investment Analysis'!VG214</f>
        <v>0</v>
      </c>
      <c r="IP214" s="18"/>
      <c r="IQ214" s="18"/>
      <c r="IR214" s="18"/>
      <c r="IS214" s="108">
        <f t="shared" si="243"/>
        <v>26095.349999999162</v>
      </c>
      <c r="IT214" s="48">
        <f t="shared" si="244"/>
        <v>1511861.6800000002</v>
      </c>
      <c r="IU214" s="101">
        <f t="shared" si="240"/>
        <v>0</v>
      </c>
      <c r="IV214" s="101"/>
      <c r="IW214" s="15">
        <f t="shared" si="241"/>
        <v>0.45720297281567601</v>
      </c>
      <c r="IX214" s="113">
        <f t="shared" si="242"/>
        <v>474352.35000000021</v>
      </c>
      <c r="IY214" s="21">
        <f t="shared" si="215"/>
        <v>0.83827236327569465</v>
      </c>
      <c r="IZ214" s="173">
        <f t="shared" si="216"/>
        <v>692708.79000000015</v>
      </c>
    </row>
    <row r="215" spans="1:260" x14ac:dyDescent="0.2">
      <c r="A215" s="3">
        <f>'Investment Analysis'!A215</f>
        <v>45957</v>
      </c>
      <c r="B215" s="4">
        <f>'Investment Analysis'!B215</f>
        <v>45957</v>
      </c>
      <c r="C215" s="27">
        <f>'Investment Analysis'!C215</f>
        <v>47544.59</v>
      </c>
      <c r="D215" s="14">
        <f>'Investment Analysis'!D215</f>
        <v>337.46999999999389</v>
      </c>
      <c r="E215" s="15">
        <f>'Investment Analysis'!E215</f>
        <v>7.1487097708988366E-3</v>
      </c>
      <c r="F215" s="13">
        <f>'Investment Analysis'!G215</f>
        <v>6875.16</v>
      </c>
      <c r="G215" s="14">
        <f>'Investment Analysis'!H215</f>
        <v>83.470000000000255</v>
      </c>
      <c r="H215" s="15">
        <f>'Investment Analysis'!I215</f>
        <v>1.2290019126314696E-2</v>
      </c>
      <c r="I215" s="13">
        <f>'Investment Analysis'!K215</f>
        <v>23637.46</v>
      </c>
      <c r="J215" s="14">
        <f>'Investment Analysis'!L215</f>
        <v>432.59000000000015</v>
      </c>
      <c r="K215" s="15">
        <f>'Investment Analysis'!M215</f>
        <v>1.8642207433181058E-2</v>
      </c>
      <c r="L215" s="41">
        <f>'Investment Analysis'!T215</f>
        <v>282.54696498178532</v>
      </c>
      <c r="M215" s="21">
        <f>'Investment Analysis'!V215</f>
        <v>5.8346464493380778E-3</v>
      </c>
      <c r="N215" s="21">
        <f>'Investment Analysis'!W215</f>
        <v>9.2097521602431967E-2</v>
      </c>
      <c r="P215" s="48">
        <f>'Investment Analysis'!Y215</f>
        <v>30753.31</v>
      </c>
      <c r="Q215" s="18"/>
      <c r="R215" s="83"/>
      <c r="S215" s="48">
        <v>5004.66</v>
      </c>
      <c r="T215" s="18">
        <f>'Investment Analysis'!AH215</f>
        <v>0.17114935951049887</v>
      </c>
      <c r="U215" s="15">
        <f>'Investment Analysis'!AF215</f>
        <v>0.61467500151726651</v>
      </c>
      <c r="V215" s="48">
        <v>7700.74</v>
      </c>
      <c r="W215" s="18">
        <f>'Investment Analysis'!AO215</f>
        <v>0.20542082738944364</v>
      </c>
      <c r="X215" s="15">
        <f>'Investment Analysis'!AM215</f>
        <v>0.36290322580645157</v>
      </c>
      <c r="Y215" s="48">
        <v>11558.97</v>
      </c>
      <c r="Z215" s="18">
        <f t="shared" si="217"/>
        <v>0.15867782678428222</v>
      </c>
      <c r="AA215" s="15">
        <f>'Investment Analysis'!GM215</f>
        <v>0.26084656084656083</v>
      </c>
      <c r="AB215" s="48">
        <v>2955.73</v>
      </c>
      <c r="AC215" s="18">
        <f t="shared" si="212"/>
        <v>4.9916372512204283</v>
      </c>
      <c r="AD215" s="15">
        <f>'Investment Analysis'!AT215</f>
        <v>0.44412275622466718</v>
      </c>
      <c r="AE215" s="48">
        <v>12377.96</v>
      </c>
      <c r="AF215" s="18">
        <f>'Investment Analysis'!BC215</f>
        <v>0.17008668397081145</v>
      </c>
      <c r="AG215" s="15">
        <f>'Investment Analysis'!BA215</f>
        <v>0.78165548098434001</v>
      </c>
      <c r="AH215" s="48"/>
      <c r="AI215" s="18">
        <f t="shared" si="213"/>
        <v>0</v>
      </c>
      <c r="AJ215" s="15">
        <f>'Investment Analysis'!BH215</f>
        <v>0</v>
      </c>
      <c r="AK215" s="48">
        <v>5487.03</v>
      </c>
      <c r="AL215" s="18">
        <f t="shared" si="194"/>
        <v>2.2459136989862225</v>
      </c>
      <c r="AM215" s="15">
        <f>'Investment Analysis'!BO215</f>
        <v>0.3406871000336813</v>
      </c>
      <c r="AN215" s="48">
        <v>6406.7</v>
      </c>
      <c r="AO215" s="18">
        <f t="shared" si="210"/>
        <v>6.8462715517241373</v>
      </c>
      <c r="AP215" s="15">
        <f>'Investment Analysis'!BV215</f>
        <v>0.26999463231347298</v>
      </c>
      <c r="AQ215" s="48">
        <v>5684.81</v>
      </c>
      <c r="AR215" s="18">
        <f t="shared" si="211"/>
        <v>2.9369620000000003</v>
      </c>
      <c r="AS215" s="15">
        <f>'Investment Analysis'!CC215</f>
        <v>0</v>
      </c>
      <c r="AT215" s="48">
        <v>5172.8</v>
      </c>
      <c r="AU215" s="18">
        <f>'Investment Analysis'!CL215</f>
        <v>-6.6356228172293405E-2</v>
      </c>
      <c r="AV215" s="15">
        <f>'Investment Analysis'!CJ215</f>
        <v>6.1197485941118027E-2</v>
      </c>
      <c r="AW215" s="48">
        <v>19901.72</v>
      </c>
      <c r="AX215" s="18">
        <f t="shared" si="195"/>
        <v>0.13816556669957913</v>
      </c>
      <c r="AY215" s="15">
        <f>'Investment Analysis'!CQ215</f>
        <v>0.15762603701340144</v>
      </c>
      <c r="AZ215" s="48">
        <v>17187.48</v>
      </c>
      <c r="BA215" s="18">
        <f>'Investment Analysis'!CZ215</f>
        <v>0.11668454935622322</v>
      </c>
      <c r="BB215" s="15">
        <f>'Investment Analysis'!CX215</f>
        <v>0.29486780715396593</v>
      </c>
      <c r="BC215" s="48">
        <v>9794.56</v>
      </c>
      <c r="BD215" s="18">
        <f t="shared" si="214"/>
        <v>2.9632068519071804</v>
      </c>
      <c r="BE215" s="15">
        <f>'Investment Analysis'!DE215</f>
        <v>-7.1787837219935993E-2</v>
      </c>
      <c r="BF215" s="48">
        <v>4817.91</v>
      </c>
      <c r="BG215" s="18">
        <f>'Investment Analysis'!DN215</f>
        <v>0.2556925996204934</v>
      </c>
      <c r="BH215" s="15">
        <f>'Investment Analysis'!DL215</f>
        <v>0.19909399773499434</v>
      </c>
      <c r="BI215" s="48">
        <v>21316.83</v>
      </c>
      <c r="BJ215" s="18">
        <f>'Investment Analysis'!EB215</f>
        <v>0.36271287720346584</v>
      </c>
      <c r="BK215" s="15">
        <f>'Investment Analysis'!DZ215</f>
        <v>1.4338313767342585</v>
      </c>
      <c r="BL215" s="48">
        <v>19732.71</v>
      </c>
      <c r="BM215" s="18">
        <f>'Investment Analysis'!EI215</f>
        <v>0.23617136659436008</v>
      </c>
      <c r="BN215" s="15">
        <f>'Investment Analysis'!EG215</f>
        <v>1.1678554446029483</v>
      </c>
      <c r="BO215" s="48">
        <v>11891.93</v>
      </c>
      <c r="BP215" s="18">
        <f>'Investment Analysis'!DU215</f>
        <v>0.33245798319327741</v>
      </c>
      <c r="BQ215" s="15">
        <f>'Investment Analysis'!DS215</f>
        <v>0</v>
      </c>
      <c r="BR215" s="48">
        <v>13227.96</v>
      </c>
      <c r="BS215" s="18">
        <f>'Investment Analysis'!EP215</f>
        <v>0.32659478885893989</v>
      </c>
      <c r="BT215" s="15">
        <f>'Investment Analysis'!EN215</f>
        <v>1.2877285404400372</v>
      </c>
      <c r="BU215" s="48">
        <v>14521.4</v>
      </c>
      <c r="BV215" s="18">
        <f t="shared" si="197"/>
        <v>0.51577601292233155</v>
      </c>
      <c r="BW215" s="15">
        <f>'Investment Analysis'!EU215</f>
        <v>0.16700085935262118</v>
      </c>
      <c r="BX215" s="48">
        <v>25716.63</v>
      </c>
      <c r="BY215" s="18">
        <f t="shared" si="203"/>
        <v>-0.46416849999999993</v>
      </c>
      <c r="BZ215" s="15">
        <f>'Investment Analysis'!FB215</f>
        <v>0</v>
      </c>
      <c r="CA215" s="48">
        <v>21700.11</v>
      </c>
      <c r="CB215" s="18">
        <f t="shared" si="199"/>
        <v>-6.465043103448273E-2</v>
      </c>
      <c r="CC215" s="15">
        <f>'Investment Analysis'!FI215</f>
        <v>4.7054840893703473E-2</v>
      </c>
      <c r="CD215" s="48">
        <v>9364.7999999999993</v>
      </c>
      <c r="CE215" s="18">
        <f>'Investment Analysis'!FR215</f>
        <v>6.3965650115600597E-2</v>
      </c>
      <c r="CF215" s="15">
        <f>'Investment Analysis'!FP215</f>
        <v>0.66219470244238043</v>
      </c>
      <c r="CG215" s="48">
        <v>4619.5600000000004</v>
      </c>
      <c r="CH215" s="18">
        <f>'Investment Analysis'!FR215</f>
        <v>6.3965650115600597E-2</v>
      </c>
      <c r="CI215" s="15">
        <f>'Investment Analysis'!FW215</f>
        <v>1.3404521185959247E-2</v>
      </c>
      <c r="CJ215" s="48"/>
      <c r="CK215" s="18">
        <f t="shared" si="204"/>
        <v>0</v>
      </c>
      <c r="CL215" s="15">
        <f>'Investment Analysis'!GD215</f>
        <v>0</v>
      </c>
      <c r="CM215" s="48">
        <v>40595.480000000003</v>
      </c>
      <c r="CN215" s="18">
        <f t="shared" si="218"/>
        <v>0.62707334669338688</v>
      </c>
      <c r="CO215" s="15">
        <f>'Investment Analysis'!GT215</f>
        <v>8.2201834862385262E-2</v>
      </c>
      <c r="CP215" s="48">
        <v>29407.3</v>
      </c>
      <c r="CQ215" s="18">
        <f t="shared" si="219"/>
        <v>0.36674521176968161</v>
      </c>
      <c r="CR215" s="15">
        <f>'Investment Analysis'!HG215</f>
        <v>1.5415426099657326</v>
      </c>
      <c r="CS215" s="54">
        <v>22670</v>
      </c>
      <c r="CT215" s="18">
        <f t="shared" si="220"/>
        <v>3.2038800580593274E-3</v>
      </c>
      <c r="CU215" s="15">
        <f>'Investment Analysis'!HN215</f>
        <v>35.564516129032256</v>
      </c>
      <c r="CV215" s="48">
        <v>33510.75</v>
      </c>
      <c r="CW215" s="18">
        <f t="shared" si="221"/>
        <v>0.16322439557769408</v>
      </c>
      <c r="CX215" s="15">
        <f>'Investment Analysis'!IB215</f>
        <v>0.80821529745042486</v>
      </c>
      <c r="CY215" s="48">
        <v>25343.5</v>
      </c>
      <c r="CZ215" s="18">
        <f t="shared" si="222"/>
        <v>0.41702544031311156</v>
      </c>
      <c r="DA215" s="15">
        <f>'Investment Analysis'!II215</f>
        <v>1.068857142857143</v>
      </c>
      <c r="DB215" s="48">
        <v>7542.25</v>
      </c>
      <c r="DC215" s="18">
        <f t="shared" si="223"/>
        <v>0.33793072863541618</v>
      </c>
      <c r="DD215" s="15">
        <f>'Investment Analysis'!IP215</f>
        <v>4.8957234915055654</v>
      </c>
      <c r="DE215" s="48">
        <v>25986</v>
      </c>
      <c r="DF215" s="18">
        <f>'Investment Analysis'!IY215</f>
        <v>0.68593111500291881</v>
      </c>
      <c r="DG215" s="15">
        <f>'Investment Analysis'!IW215</f>
        <v>3.7473972602739725</v>
      </c>
      <c r="DH215" s="48">
        <v>22524.6</v>
      </c>
      <c r="DI215" s="18">
        <f t="shared" si="224"/>
        <v>2.4807454567931755</v>
      </c>
      <c r="DJ215" s="15">
        <f>'Investment Analysis'!JD215</f>
        <v>0.51864886731391602</v>
      </c>
      <c r="DK215" s="48">
        <v>26576</v>
      </c>
      <c r="DL215" s="18">
        <f t="shared" si="225"/>
        <v>0.16822717482087124</v>
      </c>
      <c r="DM215" s="15">
        <f>'Investment Analysis'!JK215</f>
        <v>0.30694140500135236</v>
      </c>
      <c r="DN215" s="48">
        <v>1159.4000000000001</v>
      </c>
      <c r="DO215" s="18">
        <f t="shared" si="226"/>
        <v>6.70961803957663E-2</v>
      </c>
      <c r="DP215" s="15">
        <f>'Investment Analysis'!HU215</f>
        <v>2.1846153846153848</v>
      </c>
      <c r="DQ215" s="48">
        <v>30570</v>
      </c>
      <c r="DR215" s="18">
        <f t="shared" si="227"/>
        <v>3.1550531466171754E-2</v>
      </c>
      <c r="DS215" s="15">
        <f>'Investment Analysis'!JR215</f>
        <v>3.1550531466171712E-2</v>
      </c>
      <c r="DT215" s="48">
        <v>23226</v>
      </c>
      <c r="DU215" s="18">
        <f t="shared" si="247"/>
        <v>7.9310118577075093</v>
      </c>
      <c r="DV215" s="15">
        <f>'Investment Analysis'!JY215</f>
        <v>9.881422924901187E-2</v>
      </c>
      <c r="DW215" s="48">
        <v>16338</v>
      </c>
      <c r="DX215" s="18">
        <f t="shared" si="228"/>
        <v>0.19815195071868583</v>
      </c>
      <c r="DY215" s="15">
        <f>'Investment Analysis'!KF215</f>
        <v>0.1981519507186858</v>
      </c>
      <c r="DZ215" s="54">
        <v>15496</v>
      </c>
      <c r="EA215" s="18">
        <f t="shared" si="245"/>
        <v>-0.2255872063968016</v>
      </c>
      <c r="EB215" s="15">
        <f>'Investment Analysis'!KM215</f>
        <v>6.3440758293838861</v>
      </c>
      <c r="EC215" s="48">
        <v>15730</v>
      </c>
      <c r="ED215" s="18">
        <f>'Investment Analysis'!KV215</f>
        <v>1.3801980198019801</v>
      </c>
      <c r="EE215" s="15">
        <f>'Investment Analysis'!KT215</f>
        <v>-8.2442748091603124E-2</v>
      </c>
      <c r="EF215" s="48">
        <v>24187.5</v>
      </c>
      <c r="EG215" s="18">
        <f t="shared" si="229"/>
        <v>1.5684051398337114E-2</v>
      </c>
      <c r="EH215" s="15">
        <f>'Investment Analysis'!LH215</f>
        <v>0.50013954786491777</v>
      </c>
      <c r="EI215" s="48">
        <v>10086.049999999999</v>
      </c>
      <c r="EJ215" s="18">
        <f>'Investment Analysis'!LQ215</f>
        <v>0.98401738908068026</v>
      </c>
      <c r="EK215" s="15">
        <f>'Investment Analysis'!LO215</f>
        <v>0.77337142857142838</v>
      </c>
      <c r="EL215" s="48">
        <v>34170</v>
      </c>
      <c r="EM215" s="18" t="e">
        <f t="shared" si="246"/>
        <v>#DIV/0!</v>
      </c>
      <c r="EN215" s="15">
        <f>'Investment Analysis'!LX215</f>
        <v>1.4627027027027029</v>
      </c>
      <c r="EO215" s="48">
        <v>17365</v>
      </c>
      <c r="EP215" s="68">
        <f t="shared" si="198"/>
        <v>4.0531835205992506</v>
      </c>
      <c r="EQ215" s="15">
        <f>'Investment Analysis'!MC215</f>
        <v>-7.6853932584269702E-2</v>
      </c>
      <c r="ER215" s="54">
        <v>0</v>
      </c>
      <c r="ES215" s="18">
        <f>'Investment Analysis'!LX215</f>
        <v>1.4627027027027029</v>
      </c>
      <c r="ET215" s="15">
        <f>'Investment Analysis'!LA215</f>
        <v>-1.7238982343945629E-2</v>
      </c>
      <c r="EU215" s="48">
        <v>89329.5</v>
      </c>
      <c r="EV215" s="18">
        <f>'Investment Analysis'!ML215</f>
        <v>5.4733867169100332</v>
      </c>
      <c r="EW215" s="15">
        <f>'Investment Analysis'!MJ215</f>
        <v>17.521563342318061</v>
      </c>
      <c r="EX215" s="48">
        <v>107115.75</v>
      </c>
      <c r="EY215" s="18">
        <f t="shared" si="230"/>
        <v>0.62057188244638606</v>
      </c>
      <c r="EZ215" s="15">
        <f>'Investment Analysis'!MQ215</f>
        <v>0.62057188244638595</v>
      </c>
      <c r="FA215" s="48">
        <v>19872</v>
      </c>
      <c r="FB215" s="18">
        <f t="shared" si="231"/>
        <v>0.29206762028608585</v>
      </c>
      <c r="FC215" s="15">
        <f>'Investment Analysis'!MX215</f>
        <v>0.19022520364159073</v>
      </c>
      <c r="FD215" s="48">
        <v>21898.799999999999</v>
      </c>
      <c r="FE215" s="18">
        <f t="shared" si="232"/>
        <v>0.37973008732468894</v>
      </c>
      <c r="FF215" s="15">
        <f>'Investment Analysis'!NE215</f>
        <v>1.3092935705322211</v>
      </c>
      <c r="FG215" s="48">
        <v>22248</v>
      </c>
      <c r="FH215" s="18">
        <f t="shared" si="233"/>
        <v>1.0703517587939699</v>
      </c>
      <c r="FI215" s="15">
        <f>'Investment Analysis'!NL215</f>
        <v>-0.90186581976974989</v>
      </c>
      <c r="FJ215" s="48">
        <v>40907.300000000003</v>
      </c>
      <c r="FK215" s="18">
        <f t="shared" si="234"/>
        <v>1.1477707073252688</v>
      </c>
      <c r="FL215" s="15">
        <f>'Investment Analysis'!NS215</f>
        <v>3.4524952380952381</v>
      </c>
      <c r="FM215" s="48">
        <v>4039.05</v>
      </c>
      <c r="FN215" s="18">
        <f t="shared" si="235"/>
        <v>-0.8408463135828641</v>
      </c>
      <c r="FO215" s="15">
        <f>'Investment Analysis'!NZ215</f>
        <v>0.53203231679563034</v>
      </c>
      <c r="FP215" s="48">
        <v>39200</v>
      </c>
      <c r="FQ215" s="18">
        <f t="shared" si="236"/>
        <v>1.0962566844919786</v>
      </c>
      <c r="FR215" s="15">
        <f>'Investment Analysis'!OG215</f>
        <v>-0.98262950325696818</v>
      </c>
      <c r="FS215" s="48">
        <v>107919</v>
      </c>
      <c r="FT215" s="18">
        <f t="shared" si="237"/>
        <v>3.2374768089053805</v>
      </c>
      <c r="FU215" s="15">
        <f>'Investment Analysis'!ON215</f>
        <v>7.4742049469964664</v>
      </c>
      <c r="FV215" s="48">
        <v>13760</v>
      </c>
      <c r="FW215" s="18">
        <f t="shared" si="238"/>
        <v>-0.10649350649350649</v>
      </c>
      <c r="FX215" s="15">
        <f>'Investment Analysis'!OU215</f>
        <v>-0.10649350649350653</v>
      </c>
      <c r="FY215" s="48">
        <v>22405</v>
      </c>
      <c r="FZ215" s="18">
        <f t="shared" si="239"/>
        <v>0.21948564430534767</v>
      </c>
      <c r="GA215" s="15">
        <f>'Investment Analysis'!PB215</f>
        <v>4.515076923076923</v>
      </c>
      <c r="GB215" s="48">
        <v>21835.5</v>
      </c>
      <c r="GC215" s="18">
        <f>'Investment Analysis'!PK215</f>
        <v>0.39214842442499875</v>
      </c>
      <c r="GD215" s="15">
        <f>'Investment Analysis'!PI215</f>
        <v>-0.16387133831131534</v>
      </c>
      <c r="GE215" s="48">
        <v>22920</v>
      </c>
      <c r="GF215" s="18">
        <f>'Investment Analysis'!PY215</f>
        <v>2.7231968810916185</v>
      </c>
      <c r="GG215" s="15">
        <f>'Investment Analysis'!PW215</f>
        <v>1.1903669724770642</v>
      </c>
      <c r="GH215" s="48"/>
      <c r="GI215" s="18">
        <f>'Investment Analysis'!QF215</f>
        <v>1.0174715760926252</v>
      </c>
      <c r="GJ215" s="15">
        <f>'Investment Analysis'!QD215</f>
        <v>0.14653664898189039</v>
      </c>
      <c r="GK215" s="48">
        <v>54560</v>
      </c>
      <c r="GL215" s="18">
        <f>'Investment Analysis'!QM215</f>
        <v>1.023076923076923</v>
      </c>
      <c r="GM215" s="15">
        <f>'Investment Analysis'!QK215</f>
        <v>4.7808764940239092E-2</v>
      </c>
      <c r="GN215" s="48">
        <v>19440</v>
      </c>
      <c r="GO215" s="18">
        <f>'Investment Analysis'!QT215</f>
        <v>0.88153310104529625</v>
      </c>
      <c r="GP215" s="15">
        <f>'Investment Analysis'!QR215</f>
        <v>-0.97367073795070569</v>
      </c>
      <c r="GQ215" s="48">
        <v>5194.75</v>
      </c>
      <c r="GR215" s="18">
        <f>'Investment Analysis'!RA215</f>
        <v>5.2308949734368657E-2</v>
      </c>
      <c r="GS215" s="15">
        <f>'Investment Analysis'!QY215</f>
        <v>-0.27053824362606221</v>
      </c>
      <c r="GT215" s="48">
        <v>25032.5</v>
      </c>
      <c r="GU215" s="18">
        <f>'Investment Analysis'!RH215</f>
        <v>1.3797979797979798</v>
      </c>
      <c r="GV215" s="15">
        <f>'Investment Analysis'!RF215</f>
        <v>0.27241304817455175</v>
      </c>
      <c r="GW215" s="48">
        <v>14912.5</v>
      </c>
      <c r="GX215" s="18">
        <f>'Investment Analysis'!RO215</f>
        <v>0.51611427409516064</v>
      </c>
      <c r="GY215" s="15">
        <f>'Investment Analysis'!RM215</f>
        <v>0.38347713145931894</v>
      </c>
      <c r="GZ215" s="48">
        <v>5670</v>
      </c>
      <c r="HA215" s="18">
        <f>'Investment Analysis'!RV215</f>
        <v>0.36036468330134364</v>
      </c>
      <c r="HB215" s="15">
        <f>'Investment Analysis'!RT215</f>
        <v>0.93647540983606559</v>
      </c>
      <c r="HC215" s="48">
        <v>37836</v>
      </c>
      <c r="HD215" s="18">
        <f>'Investment Analysis'!SC215</f>
        <v>1.5013883379611268</v>
      </c>
      <c r="HE215" s="15">
        <f>'Investment Analysis'!SA215</f>
        <v>0.4217646174658049</v>
      </c>
      <c r="HF215" s="48">
        <v>20120</v>
      </c>
      <c r="HG215" s="18">
        <f>'Investment Analysis'!SJ215</f>
        <v>1.6369593709043253</v>
      </c>
      <c r="HH215" s="15">
        <f>'Investment Analysis'!SH215</f>
        <v>2.2192000000000003</v>
      </c>
      <c r="HI215" s="48">
        <v>13760</v>
      </c>
      <c r="HJ215" s="18">
        <f>'Investment Analysis'!SM215</f>
        <v>-0.11225806451612905</v>
      </c>
      <c r="HK215" s="15">
        <f>'Investment Analysis'!SK215</f>
        <v>0</v>
      </c>
      <c r="HL215" s="48">
        <v>26280</v>
      </c>
      <c r="HM215" s="18">
        <f>'Investment Analysis'!SP215</f>
        <v>0</v>
      </c>
      <c r="HN215" s="15">
        <f>'Investment Analysis'!SN215</f>
        <v>-0.11809271096546713</v>
      </c>
      <c r="HO215" s="48">
        <v>16720.349999999999</v>
      </c>
      <c r="HP215" s="18">
        <f>'Investment Analysis'!TE215</f>
        <v>3.2032051282051279</v>
      </c>
      <c r="HQ215" s="15">
        <f>'Investment Analysis'!TC215</f>
        <v>0.62422591032945252</v>
      </c>
      <c r="HR215" s="48">
        <v>14500</v>
      </c>
      <c r="HS215" s="18">
        <f>'Investment Analysis'!TL215</f>
        <v>0.72861356932153365</v>
      </c>
      <c r="HT215" s="15">
        <f>'Investment Analysis'!TJ215</f>
        <v>0.33181818181818173</v>
      </c>
      <c r="HU215" s="48"/>
      <c r="HV215" s="18">
        <f>'Investment Analysis'!TS215</f>
        <v>1.7586554621848738</v>
      </c>
      <c r="HW215" s="15">
        <f>'Investment Analysis'!TQ215</f>
        <v>0.19624233855392706</v>
      </c>
      <c r="HX215" s="48"/>
      <c r="HY215" s="18">
        <f>'Investment Analysis'!TZ215</f>
        <v>1.3216374269005851</v>
      </c>
      <c r="HZ215" s="15">
        <f>'Investment Analysis'!TX215</f>
        <v>-9.9773242630385478E-2</v>
      </c>
      <c r="IA215" s="48"/>
      <c r="IB215" s="18">
        <f>'Investment Analysis'!UG215</f>
        <v>0</v>
      </c>
      <c r="IC215" s="15">
        <f>'Investment Analysis'!UE215</f>
        <v>0</v>
      </c>
      <c r="ID215" s="48"/>
      <c r="IE215" s="18">
        <f>'Investment Analysis'!UN215</f>
        <v>0</v>
      </c>
      <c r="IF215" s="15">
        <f>'Investment Analysis'!UL215</f>
        <v>0</v>
      </c>
      <c r="IG215" s="48"/>
      <c r="IH215" s="18">
        <f>'Investment Analysis'!UU215</f>
        <v>0</v>
      </c>
      <c r="II215" s="15">
        <f>'Investment Analysis'!US215</f>
        <v>0</v>
      </c>
      <c r="IJ215" s="48"/>
      <c r="IK215" s="18">
        <f>'Investment Analysis'!VB215</f>
        <v>0</v>
      </c>
      <c r="IL215" s="15">
        <f>'Investment Analysis'!UZ215</f>
        <v>0</v>
      </c>
      <c r="IM215" s="48"/>
      <c r="IN215" s="18">
        <f>'Investment Analysis'!VI215</f>
        <v>0</v>
      </c>
      <c r="IO215" s="15">
        <f>'Investment Analysis'!VG215</f>
        <v>0</v>
      </c>
      <c r="IP215" s="18"/>
      <c r="IQ215" s="18"/>
      <c r="IR215" s="18"/>
      <c r="IS215" s="108">
        <f t="shared" si="243"/>
        <v>-15005.54000000027</v>
      </c>
      <c r="IT215" s="48">
        <f t="shared" si="244"/>
        <v>1496856.14</v>
      </c>
      <c r="IU215" s="101">
        <f t="shared" si="240"/>
        <v>0</v>
      </c>
      <c r="IV215" s="101"/>
      <c r="IW215" s="15">
        <f t="shared" si="241"/>
        <v>0.44273993179415549</v>
      </c>
      <c r="IX215" s="113">
        <f t="shared" si="242"/>
        <v>459346.80999999994</v>
      </c>
      <c r="IY215" s="21">
        <f t="shared" si="215"/>
        <v>0.82011360788004251</v>
      </c>
      <c r="IZ215" s="173">
        <f t="shared" si="216"/>
        <v>677703.24999999988</v>
      </c>
    </row>
    <row r="216" spans="1:260" x14ac:dyDescent="0.2">
      <c r="A216" s="3">
        <f>'Investment Analysis'!A216</f>
        <v>45958</v>
      </c>
      <c r="B216" s="4">
        <f>'Investment Analysis'!B216</f>
        <v>45958</v>
      </c>
      <c r="C216" s="27">
        <f>'Investment Analysis'!C216</f>
        <v>47706.65</v>
      </c>
      <c r="D216" s="14">
        <f>'Investment Analysis'!D216</f>
        <v>162.06000000000495</v>
      </c>
      <c r="E216" s="15">
        <f>'Investment Analysis'!E216</f>
        <v>3.408589704948659E-3</v>
      </c>
      <c r="F216" s="13">
        <f>'Investment Analysis'!G216</f>
        <v>6890.91</v>
      </c>
      <c r="G216" s="14">
        <f>'Investment Analysis'!H216</f>
        <v>15.75</v>
      </c>
      <c r="H216" s="15">
        <f>'Investment Analysis'!I216</f>
        <v>2.2908557764473847E-3</v>
      </c>
      <c r="I216" s="13">
        <f>'Investment Analysis'!K216</f>
        <v>23827.49</v>
      </c>
      <c r="J216" s="14">
        <f>'Investment Analysis'!L216</f>
        <v>190.03000000000247</v>
      </c>
      <c r="K216" s="15">
        <f>'Investment Analysis'!M216</f>
        <v>8.0393578667082872E-3</v>
      </c>
      <c r="L216" s="41">
        <f>'Investment Analysis'!T216</f>
        <v>283.2157515058841</v>
      </c>
      <c r="M216" s="21">
        <f>'Investment Analysis'!V216</f>
        <v>2.3669924189130527E-3</v>
      </c>
      <c r="N216" s="21">
        <f>'Investment Analysis'!W216</f>
        <v>9.4682508156778658E-2</v>
      </c>
      <c r="P216" s="48">
        <f>'Investment Analysis'!Y216</f>
        <v>9678.3100000000013</v>
      </c>
      <c r="Q216" s="18"/>
      <c r="R216" s="83"/>
      <c r="S216" s="48">
        <v>5054.51</v>
      </c>
      <c r="T216" s="18">
        <f>'Investment Analysis'!AH216</f>
        <v>0.18281463221376063</v>
      </c>
      <c r="U216" s="15">
        <f>'Investment Analysis'!AF216</f>
        <v>0.63075802633974609</v>
      </c>
      <c r="V216" s="48">
        <v>7734.16</v>
      </c>
      <c r="W216" s="18">
        <f>'Investment Analysis'!AO216</f>
        <v>0.21065145030908225</v>
      </c>
      <c r="X216" s="15">
        <f>'Investment Analysis'!AM216</f>
        <v>0.36881720430107523</v>
      </c>
      <c r="Y216" s="48">
        <v>11573.53</v>
      </c>
      <c r="Z216" s="18">
        <f t="shared" si="217"/>
        <v>0.16013732959101851</v>
      </c>
      <c r="AA216" s="15">
        <f>'Investment Analysis'!GM216</f>
        <v>0.26243386243386252</v>
      </c>
      <c r="AB216" s="48">
        <v>2980.62</v>
      </c>
      <c r="AC216" s="18">
        <f t="shared" si="212"/>
        <v>5.0009838527975967</v>
      </c>
      <c r="AD216" s="15">
        <f>'Investment Analysis'!AT216</f>
        <v>0.45628257093225244</v>
      </c>
      <c r="AE216" s="48">
        <v>12406.46</v>
      </c>
      <c r="AF216" s="18">
        <f>'Investment Analysis'!BC216</f>
        <v>0.17278025368529312</v>
      </c>
      <c r="AG216" s="15">
        <f>'Investment Analysis'!BA216</f>
        <v>0.78575689783743485</v>
      </c>
      <c r="AH216" s="48"/>
      <c r="AI216" s="18">
        <f t="shared" si="213"/>
        <v>0</v>
      </c>
      <c r="AJ216" s="15">
        <f>'Investment Analysis'!BH216</f>
        <v>0</v>
      </c>
      <c r="AK216" s="48">
        <v>5444.99</v>
      </c>
      <c r="AL216" s="18">
        <f t="shared" si="194"/>
        <v>2.2349857031453078</v>
      </c>
      <c r="AM216" s="15">
        <f>'Investment Analysis'!BO216</f>
        <v>0.33041428090266078</v>
      </c>
      <c r="AN216" s="48">
        <v>6390.45</v>
      </c>
      <c r="AO216" s="18">
        <f t="shared" si="210"/>
        <v>6.8427693965517236</v>
      </c>
      <c r="AP216" s="15">
        <f>'Investment Analysis'!BV216</f>
        <v>0.26677402039720893</v>
      </c>
      <c r="AQ216" s="48">
        <v>5653.97</v>
      </c>
      <c r="AR216" s="18">
        <f t="shared" si="211"/>
        <v>2.9307940000000001</v>
      </c>
      <c r="AS216" s="15">
        <f>'Investment Analysis'!CC216</f>
        <v>0</v>
      </c>
      <c r="AT216" s="48">
        <v>5143.7700000000004</v>
      </c>
      <c r="AU216" s="18">
        <f>'Investment Analysis'!CL216</f>
        <v>-7.1594877764842871E-2</v>
      </c>
      <c r="AV216" s="15">
        <f>'Investment Analysis'!CJ216</f>
        <v>5.5243135957657896E-2</v>
      </c>
      <c r="AW216" s="48">
        <v>19835.89</v>
      </c>
      <c r="AX216" s="18">
        <f t="shared" si="195"/>
        <v>0.13474458244556459</v>
      </c>
      <c r="AY216" s="15">
        <f>'Investment Analysis'!CQ216</f>
        <v>0.1537970644543713</v>
      </c>
      <c r="AZ216" s="48">
        <v>17146.2</v>
      </c>
      <c r="BA216" s="18">
        <f>'Investment Analysis'!CZ216</f>
        <v>0.11400214592274678</v>
      </c>
      <c r="BB216" s="15">
        <f>'Investment Analysis'!CX216</f>
        <v>0.29175738724727845</v>
      </c>
      <c r="BC216" s="48">
        <v>9736.66</v>
      </c>
      <c r="BD216" s="18">
        <f t="shared" si="214"/>
        <v>2.9574404939747039</v>
      </c>
      <c r="BE216" s="15">
        <f>'Investment Analysis'!DE216</f>
        <v>-7.7274805669867455E-2</v>
      </c>
      <c r="BF216" s="48">
        <v>4817</v>
      </c>
      <c r="BG216" s="18">
        <f>'Investment Analysis'!DN216</f>
        <v>0.25545540796963956</v>
      </c>
      <c r="BH216" s="15">
        <f>'Investment Analysis'!DL216</f>
        <v>0.19886749716874294</v>
      </c>
      <c r="BI216" s="48">
        <v>21536.5</v>
      </c>
      <c r="BJ216" s="18">
        <f>'Investment Analysis'!EB216</f>
        <v>0.37675530325664774</v>
      </c>
      <c r="BK216" s="15">
        <f>'Investment Analysis'!DZ216</f>
        <v>1.4589114194236927</v>
      </c>
      <c r="BL216" s="48">
        <v>19992.41</v>
      </c>
      <c r="BM216" s="18">
        <f>'Investment Analysis'!EI216</f>
        <v>0.25244034707158336</v>
      </c>
      <c r="BN216" s="15">
        <f>'Investment Analysis'!EG216</f>
        <v>1.1963861150737041</v>
      </c>
      <c r="BO216" s="48">
        <v>11936.46</v>
      </c>
      <c r="BP216" s="18">
        <f>'Investment Analysis'!DU216</f>
        <v>0.33744747899159672</v>
      </c>
      <c r="BQ216" s="15">
        <f>'Investment Analysis'!DS216</f>
        <v>0</v>
      </c>
      <c r="BR216" s="48">
        <v>13191.23</v>
      </c>
      <c r="BS216" s="18">
        <f>'Investment Analysis'!EP216</f>
        <v>0.32291105121293812</v>
      </c>
      <c r="BT216" s="15">
        <f>'Investment Analysis'!EN216</f>
        <v>1.2813758909203594</v>
      </c>
      <c r="BU216" s="48">
        <v>14361</v>
      </c>
      <c r="BV216" s="18">
        <f t="shared" si="197"/>
        <v>0.50498048189527522</v>
      </c>
      <c r="BW216" s="15">
        <f>'Investment Analysis'!EU216</f>
        <v>0.16700085935262118</v>
      </c>
      <c r="BX216" s="48">
        <v>25928.85</v>
      </c>
      <c r="BY216" s="18">
        <f t="shared" si="203"/>
        <v>-0.45355750000000006</v>
      </c>
      <c r="BZ216" s="15">
        <f>'Investment Analysis'!FB216</f>
        <v>0</v>
      </c>
      <c r="CA216" s="48">
        <v>21454.560000000001</v>
      </c>
      <c r="CB216" s="18">
        <f t="shared" si="199"/>
        <v>-7.523448275862063E-2</v>
      </c>
      <c r="CC216" s="15">
        <f>'Investment Analysis'!FI216</f>
        <v>3.5206499661475939E-2</v>
      </c>
      <c r="CD216" s="48">
        <v>9291.15</v>
      </c>
      <c r="CE216" s="18">
        <f>'Investment Analysis'!FR216</f>
        <v>5.5598370582406666E-2</v>
      </c>
      <c r="CF216" s="15">
        <f>'Investment Analysis'!FP216</f>
        <v>0.64912280701754377</v>
      </c>
      <c r="CG216" s="48">
        <v>4515.99</v>
      </c>
      <c r="CH216" s="18">
        <f>'Investment Analysis'!FR216</f>
        <v>5.5598370582406666E-2</v>
      </c>
      <c r="CI216" s="15">
        <f>'Investment Analysis'!FW216</f>
        <v>-9.3150062478701279E-3</v>
      </c>
      <c r="CJ216" s="48"/>
      <c r="CK216" s="18">
        <f t="shared" si="204"/>
        <v>0</v>
      </c>
      <c r="CL216" s="15">
        <f>'Investment Analysis'!GD216</f>
        <v>0</v>
      </c>
      <c r="CM216" s="48">
        <v>40527.18</v>
      </c>
      <c r="CN216" s="18">
        <f t="shared" si="218"/>
        <v>0.62433587174348704</v>
      </c>
      <c r="CO216" s="15">
        <f>'Investment Analysis'!GT216</f>
        <v>7.633027522935773E-2</v>
      </c>
      <c r="CP216" s="48">
        <v>29935.75</v>
      </c>
      <c r="CQ216" s="18">
        <f t="shared" si="219"/>
        <v>0.39130566128934813</v>
      </c>
      <c r="CR216" s="15">
        <f>'Investment Analysis'!HG216</f>
        <v>1.5872142014493569</v>
      </c>
      <c r="CS216" s="48">
        <v>22445</v>
      </c>
      <c r="CT216" s="18">
        <f t="shared" si="220"/>
        <v>-6.7529295146386585E-3</v>
      </c>
      <c r="CU216" s="15">
        <f>'Investment Analysis'!HN216</f>
        <v>35.201612903225808</v>
      </c>
      <c r="CV216" s="48">
        <v>35180.25</v>
      </c>
      <c r="CW216" s="18">
        <f t="shared" si="221"/>
        <v>0.22117604179322076</v>
      </c>
      <c r="CX216" s="15">
        <f>'Investment Analysis'!IB216</f>
        <v>0.89830028328611888</v>
      </c>
      <c r="CY216" s="48">
        <v>26107.9</v>
      </c>
      <c r="CZ216" s="18">
        <f t="shared" si="222"/>
        <v>0.4597651663405089</v>
      </c>
      <c r="DA216" s="15">
        <f>'Investment Analysis'!II216</f>
        <v>1.131257142857143</v>
      </c>
      <c r="DB216" s="48">
        <v>7478.5</v>
      </c>
      <c r="DC216" s="18">
        <f t="shared" si="223"/>
        <v>0.32662202314958533</v>
      </c>
      <c r="DD216" s="15">
        <f>'Investment Analysis'!IP216</f>
        <v>4.8435852372583481</v>
      </c>
      <c r="DE216" s="48">
        <v>32073</v>
      </c>
      <c r="DF216" s="18">
        <f>'Investment Analysis'!IY216</f>
        <v>1.0799766491535319</v>
      </c>
      <c r="DG216" s="15">
        <f>'Investment Analysis'!IW216</f>
        <v>4.8569863013698633</v>
      </c>
      <c r="DH216" s="48">
        <v>22543.200000000001</v>
      </c>
      <c r="DI216" s="18">
        <f t="shared" si="224"/>
        <v>2.4836197304982077</v>
      </c>
      <c r="DJ216" s="15">
        <f>'Investment Analysis'!JD216</f>
        <v>0.51990291262135946</v>
      </c>
      <c r="DK216" s="48">
        <v>27103.5</v>
      </c>
      <c r="DL216" s="18">
        <f t="shared" si="225"/>
        <v>0.19141500725306607</v>
      </c>
      <c r="DM216" s="15">
        <f>'Investment Analysis'!JK216</f>
        <v>0.33288253952642077</v>
      </c>
      <c r="DN216" s="48">
        <v>1150.3</v>
      </c>
      <c r="DO216" s="18">
        <f t="shared" si="226"/>
        <v>5.8720662678324854E-2</v>
      </c>
      <c r="DP216" s="15">
        <f>'Investment Analysis'!HU216</f>
        <v>2.160714285714286</v>
      </c>
      <c r="DQ216" s="48">
        <v>30380</v>
      </c>
      <c r="DR216" s="18">
        <f t="shared" si="227"/>
        <v>2.5139193521174288E-2</v>
      </c>
      <c r="DS216" s="15">
        <f>'Investment Analysis'!JR216</f>
        <v>2.4126877003543101E-2</v>
      </c>
      <c r="DT216" s="48">
        <v>25272</v>
      </c>
      <c r="DU216" s="18">
        <f t="shared" si="247"/>
        <v>8.7397075098814234</v>
      </c>
      <c r="DV216" s="15">
        <f>'Investment Analysis'!JY216</f>
        <v>0.21343873517786563</v>
      </c>
      <c r="DW216" s="48">
        <v>15911</v>
      </c>
      <c r="DX216" s="18">
        <f t="shared" si="228"/>
        <v>0.16683778234086241</v>
      </c>
      <c r="DY216" s="15">
        <f>'Investment Analysis'!KF216</f>
        <v>0.16683778234086241</v>
      </c>
      <c r="DZ216" s="48">
        <v>16218</v>
      </c>
      <c r="EA216" s="18">
        <f t="shared" si="245"/>
        <v>-0.18950524737631183</v>
      </c>
      <c r="EB216" s="15">
        <f>'Investment Analysis'!KM216</f>
        <v>6.6862559241706165</v>
      </c>
      <c r="EC216" s="48">
        <v>15600</v>
      </c>
      <c r="ED216" s="18">
        <f>'Investment Analysis'!KV216</f>
        <v>1.613861386138614</v>
      </c>
      <c r="EE216" s="15">
        <f>'Investment Analysis'!KT216</f>
        <v>7.6335877862595486E-3</v>
      </c>
      <c r="EF216" s="48">
        <v>23481</v>
      </c>
      <c r="EG216" s="18">
        <f t="shared" si="229"/>
        <v>-1.3983371126228269E-2</v>
      </c>
      <c r="EH216" s="15">
        <f>'Investment Analysis'!LH216</f>
        <v>0.45632151828077039</v>
      </c>
      <c r="EI216" s="48">
        <v>10191.35</v>
      </c>
      <c r="EJ216" s="18">
        <f>'Investment Analysis'!LQ216</f>
        <v>1.0047308528321186</v>
      </c>
      <c r="EK216" s="15">
        <f>'Investment Analysis'!LO216</f>
        <v>0.79188571428571419</v>
      </c>
      <c r="EL216" s="48">
        <v>34605</v>
      </c>
      <c r="EM216" s="18" t="e">
        <f t="shared" si="246"/>
        <v>#DIV/0!</v>
      </c>
      <c r="EN216" s="15">
        <f>'Investment Analysis'!LX216</f>
        <v>1.495135135135135</v>
      </c>
      <c r="EO216" s="48">
        <v>17620</v>
      </c>
      <c r="EP216" s="68">
        <f t="shared" si="198"/>
        <v>4.1295880149812731</v>
      </c>
      <c r="EQ216" s="15">
        <f>'Investment Analysis'!MC216</f>
        <v>-6.4719101123595565E-2</v>
      </c>
      <c r="ER216" s="54">
        <v>20580</v>
      </c>
      <c r="ES216" s="18">
        <f>'Investment Analysis'!LX216</f>
        <v>1.495135135135135</v>
      </c>
      <c r="ET216" s="15">
        <f>'Investment Analysis'!LA216</f>
        <v>-4.6295009036563493E-2</v>
      </c>
      <c r="EU216" s="48">
        <v>85982</v>
      </c>
      <c r="EV216" s="18">
        <f>'Investment Analysis'!ML216</f>
        <v>5.2275082430522843</v>
      </c>
      <c r="EW216" s="15">
        <f>'Investment Analysis'!MJ216</f>
        <v>16.818059299191376</v>
      </c>
      <c r="EX216" s="48">
        <v>109000.5</v>
      </c>
      <c r="EY216" s="18">
        <f t="shared" si="230"/>
        <v>0.64908657664813341</v>
      </c>
      <c r="EZ216" s="15">
        <f>'Investment Analysis'!MQ216</f>
        <v>0.64908657664813341</v>
      </c>
      <c r="FA216" s="48">
        <v>20304</v>
      </c>
      <c r="FB216" s="18">
        <f t="shared" si="231"/>
        <v>0.32015604681404419</v>
      </c>
      <c r="FC216" s="15">
        <f>'Investment Analysis'!MX216</f>
        <v>0.21609966459032093</v>
      </c>
      <c r="FD216" s="48">
        <v>21685.3</v>
      </c>
      <c r="FE216" s="18">
        <f t="shared" si="232"/>
        <v>0.36627855693746125</v>
      </c>
      <c r="FF216" s="15">
        <f>'Investment Analysis'!NE216</f>
        <v>1.2859673728500776</v>
      </c>
      <c r="FG216" s="48">
        <v>22950</v>
      </c>
      <c r="FH216" s="18">
        <f t="shared" si="233"/>
        <v>1.135678391959799</v>
      </c>
      <c r="FI216" s="15">
        <f>'Investment Analysis'!NL216</f>
        <v>-0.89876935291782456</v>
      </c>
      <c r="FJ216" s="48">
        <v>39968.6</v>
      </c>
      <c r="FK216" s="18">
        <f t="shared" si="234"/>
        <v>1.0984858030913975</v>
      </c>
      <c r="FL216" s="15">
        <f>'Investment Analysis'!NS216</f>
        <v>3.3497142857142856</v>
      </c>
      <c r="FM216" s="48">
        <v>4012.05</v>
      </c>
      <c r="FN216" s="18">
        <f t="shared" si="235"/>
        <v>-0.84191021463218574</v>
      </c>
      <c r="FO216" s="15">
        <f>'Investment Analysis'!NZ216</f>
        <v>0.52179107874374175</v>
      </c>
      <c r="FP216" s="48">
        <v>38600</v>
      </c>
      <c r="FQ216" s="18">
        <f t="shared" si="236"/>
        <v>1.0641711229946524</v>
      </c>
      <c r="FR216" s="15">
        <f>'Investment Analysis'!OG216</f>
        <v>-0.98300615943634506</v>
      </c>
      <c r="FS216" s="48">
        <v>109110</v>
      </c>
      <c r="FT216" s="18">
        <f t="shared" si="237"/>
        <v>3.2842418352622436</v>
      </c>
      <c r="FU216" s="15">
        <f>'Investment Analysis'!ON216</f>
        <v>7.5425206124852764</v>
      </c>
      <c r="FV216" s="48">
        <v>13980</v>
      </c>
      <c r="FW216" s="18">
        <f t="shared" si="238"/>
        <v>-9.2207792207792211E-2</v>
      </c>
      <c r="FX216" s="15">
        <f>'Investment Analysis'!OU216</f>
        <v>-9.2207792207792197E-2</v>
      </c>
      <c r="FY216" s="48">
        <v>22333.75</v>
      </c>
      <c r="FZ216" s="18">
        <f t="shared" si="239"/>
        <v>0.21560756565519118</v>
      </c>
      <c r="GA216" s="15">
        <f>'Investment Analysis'!PB216</f>
        <v>4.4975384615384613</v>
      </c>
      <c r="GB216" s="48">
        <v>21553.5</v>
      </c>
      <c r="GC216" s="18">
        <f>'Investment Analysis'!PK216</f>
        <v>0.37416917706689617</v>
      </c>
      <c r="GD216" s="15">
        <f>'Investment Analysis'!PI216</f>
        <v>-0.17466973004020678</v>
      </c>
      <c r="GE216" s="48">
        <v>24036</v>
      </c>
      <c r="GF216" s="18">
        <f>'Investment Analysis'!PY216</f>
        <v>2.9044834307992207</v>
      </c>
      <c r="GG216" s="15">
        <f>'Investment Analysis'!PW216</f>
        <v>1.2970183486238531</v>
      </c>
      <c r="GH216" s="48"/>
      <c r="GI216" s="18">
        <f>'Investment Analysis'!QF216</f>
        <v>0.94263064566600607</v>
      </c>
      <c r="GJ216" s="15">
        <f>'Investment Analysis'!QD216</f>
        <v>0.10400426805773744</v>
      </c>
      <c r="GK216" s="48">
        <v>55480</v>
      </c>
      <c r="GL216" s="18">
        <f>'Investment Analysis'!QM216</f>
        <v>1.0692307692307692</v>
      </c>
      <c r="GM216" s="15">
        <f>'Investment Analysis'!QK216</f>
        <v>7.1713147410358641E-2</v>
      </c>
      <c r="GN216" s="48">
        <v>18117</v>
      </c>
      <c r="GO216" s="18">
        <f>'Investment Analysis'!QT216</f>
        <v>0.75348432055749115</v>
      </c>
      <c r="GP216" s="15">
        <f>'Investment Analysis'!QR216</f>
        <v>-0.97546259050683826</v>
      </c>
      <c r="GQ216" s="48">
        <v>5248.1</v>
      </c>
      <c r="GR216" s="18">
        <f>'Investment Analysis'!RA216</f>
        <v>1.7572537801389516E-2</v>
      </c>
      <c r="GS216" s="15">
        <f>'Investment Analysis'!QY216</f>
        <v>-0.2946175637393767</v>
      </c>
      <c r="GT216" s="48">
        <v>25164.25</v>
      </c>
      <c r="GU216" s="18">
        <f>'Investment Analysis'!RH216</f>
        <v>1.3923232323232324</v>
      </c>
      <c r="GV216" s="15">
        <f>'Investment Analysis'!RF216</f>
        <v>0.27910995895441787</v>
      </c>
      <c r="GW216" s="48">
        <v>15076.5</v>
      </c>
      <c r="GX216" s="18">
        <f>'Investment Analysis'!RO216</f>
        <v>0.53278771858479046</v>
      </c>
      <c r="GY216" s="15">
        <f>'Investment Analysis'!RM216</f>
        <v>0.39869190091845236</v>
      </c>
      <c r="GZ216" s="48">
        <v>5494</v>
      </c>
      <c r="HA216" s="18">
        <f>'Investment Analysis'!RV216</f>
        <v>0.3181381957773512</v>
      </c>
      <c r="HB216" s="15">
        <f>'Investment Analysis'!RT216</f>
        <v>0.87636612021857907</v>
      </c>
      <c r="HC216" s="48">
        <v>37920</v>
      </c>
      <c r="HD216" s="18">
        <f>'Investment Analysis'!SC216</f>
        <v>1.5069416898056327</v>
      </c>
      <c r="HE216" s="15">
        <f>'Investment Analysis'!SA216</f>
        <v>0.42492108823087321</v>
      </c>
      <c r="HF216" s="48">
        <v>18535</v>
      </c>
      <c r="HG216" s="18">
        <f>'Investment Analysis'!SJ216</f>
        <v>1.4292267365661864</v>
      </c>
      <c r="HH216" s="15">
        <f>'Investment Analysis'!SH216</f>
        <v>1.9656</v>
      </c>
      <c r="HI216" s="48">
        <v>13800</v>
      </c>
      <c r="HJ216" s="18">
        <f>'Investment Analysis'!SM216</f>
        <v>2.9069767441861137E-3</v>
      </c>
      <c r="HK216" s="15">
        <f>'Investment Analysis'!SK216</f>
        <v>0</v>
      </c>
      <c r="HL216" s="48">
        <v>24000</v>
      </c>
      <c r="HM216" s="18">
        <f>'Investment Analysis'!SP216</f>
        <v>0</v>
      </c>
      <c r="HN216" s="15">
        <f>'Investment Analysis'!SN216</f>
        <v>5.3998432527306095E-4</v>
      </c>
      <c r="HO216" s="48">
        <v>16559.7</v>
      </c>
      <c r="HP216" s="18">
        <f>'Investment Analysis'!TE216</f>
        <v>3.1628205128205127</v>
      </c>
      <c r="HQ216" s="15">
        <f>'Investment Analysis'!TC216</f>
        <v>0.60862026257121626</v>
      </c>
      <c r="HR216" s="48">
        <v>15170.5</v>
      </c>
      <c r="HS216" s="18">
        <f>'Investment Analysis'!TL216</f>
        <v>0.82300884955752196</v>
      </c>
      <c r="HT216" s="15">
        <f>'Investment Analysis'!TJ216</f>
        <v>0.40454545454545454</v>
      </c>
      <c r="HU216" s="48"/>
      <c r="HV216" s="18">
        <f>'Investment Analysis'!TS216</f>
        <v>1.7300840336134453</v>
      </c>
      <c r="HW216" s="15">
        <f>'Investment Analysis'!TQ216</f>
        <v>0.18385284193188695</v>
      </c>
      <c r="HX216" s="48"/>
      <c r="HY216" s="18">
        <f>'Investment Analysis'!TZ216</f>
        <v>1.39766081871345</v>
      </c>
      <c r="HZ216" s="15">
        <f>'Investment Analysis'!TX216</f>
        <v>-7.0294784580498981E-2</v>
      </c>
      <c r="IA216" s="48"/>
      <c r="IB216" s="18">
        <f>'Investment Analysis'!UG216</f>
        <v>0</v>
      </c>
      <c r="IC216" s="15">
        <f>'Investment Analysis'!UE216</f>
        <v>0</v>
      </c>
      <c r="ID216" s="48"/>
      <c r="IE216" s="18">
        <f>'Investment Analysis'!UN216</f>
        <v>0</v>
      </c>
      <c r="IF216" s="15">
        <f>'Investment Analysis'!UL216</f>
        <v>0</v>
      </c>
      <c r="IG216" s="48"/>
      <c r="IH216" s="18">
        <f>'Investment Analysis'!UU216</f>
        <v>0</v>
      </c>
      <c r="II216" s="15">
        <f>'Investment Analysis'!US216</f>
        <v>0</v>
      </c>
      <c r="IJ216" s="48"/>
      <c r="IK216" s="18">
        <f>'Investment Analysis'!VB216</f>
        <v>0</v>
      </c>
      <c r="IL216" s="15">
        <f>'Investment Analysis'!UZ216</f>
        <v>0</v>
      </c>
      <c r="IM216" s="48"/>
      <c r="IN216" s="18">
        <f>'Investment Analysis'!VI216</f>
        <v>0</v>
      </c>
      <c r="IO216" s="15">
        <f>'Investment Analysis'!VG216</f>
        <v>0</v>
      </c>
      <c r="IP216" s="18"/>
      <c r="IQ216" s="18"/>
      <c r="IR216" s="18"/>
      <c r="IS216" s="108">
        <f t="shared" si="243"/>
        <v>7432.2099999997299</v>
      </c>
      <c r="IT216" s="48">
        <f t="shared" si="244"/>
        <v>1504288.3499999996</v>
      </c>
      <c r="IU216" s="101">
        <f t="shared" si="240"/>
        <v>0</v>
      </c>
      <c r="IV216" s="101"/>
      <c r="IW216" s="15">
        <f t="shared" si="241"/>
        <v>0.44990344327795073</v>
      </c>
      <c r="IX216" s="113">
        <f t="shared" si="242"/>
        <v>466779.01999999967</v>
      </c>
      <c r="IY216" s="21">
        <f t="shared" si="215"/>
        <v>0.82910759832884429</v>
      </c>
      <c r="IZ216" s="173">
        <f t="shared" si="216"/>
        <v>685135.45999999961</v>
      </c>
    </row>
    <row r="217" spans="1:260" x14ac:dyDescent="0.2">
      <c r="A217" s="3">
        <f>'Investment Analysis'!A217</f>
        <v>45959</v>
      </c>
      <c r="B217" s="4">
        <f>'Investment Analysis'!B217</f>
        <v>45959</v>
      </c>
      <c r="C217" s="27">
        <f>'Investment Analysis'!C217</f>
        <v>47632.65</v>
      </c>
      <c r="D217" s="14">
        <f>'Investment Analysis'!D217</f>
        <v>-74</v>
      </c>
      <c r="E217" s="15">
        <f>'Investment Analysis'!E217</f>
        <v>-1.5511464334636786E-3</v>
      </c>
      <c r="F217" s="13">
        <f>'Investment Analysis'!G217</f>
        <v>6890.73</v>
      </c>
      <c r="G217" s="14">
        <f>'Investment Analysis'!H217</f>
        <v>-0.18000000000029104</v>
      </c>
      <c r="H217" s="15">
        <f>'Investment Analysis'!I217</f>
        <v>-2.6121368585613663E-5</v>
      </c>
      <c r="I217" s="13">
        <f>'Investment Analysis'!K217</f>
        <v>23958.47</v>
      </c>
      <c r="J217" s="14">
        <f>'Investment Analysis'!L217</f>
        <v>130.97999999999956</v>
      </c>
      <c r="K217" s="15">
        <f>'Investment Analysis'!M217</f>
        <v>5.4970120646362476E-3</v>
      </c>
      <c r="L217" s="41">
        <f>'Investment Analysis'!T217</f>
        <v>283.36131036773082</v>
      </c>
      <c r="M217" s="21">
        <f>'Investment Analysis'!V217</f>
        <v>5.1395044616259287E-4</v>
      </c>
      <c r="N217" s="21">
        <f>'Investment Analysis'!W217</f>
        <v>9.5245120720252222E-2</v>
      </c>
      <c r="P217" s="48">
        <f>'Investment Analysis'!Y217</f>
        <v>9678.31</v>
      </c>
      <c r="Q217" s="18"/>
      <c r="R217" s="83"/>
      <c r="S217" s="48">
        <v>5096.46</v>
      </c>
      <c r="T217" s="18">
        <f>'Investment Analysis'!AH217</f>
        <v>0.19263106924329806</v>
      </c>
      <c r="U217" s="15">
        <f>'Investment Analysis'!AF217</f>
        <v>0.6442920434545123</v>
      </c>
      <c r="V217" s="48">
        <v>7758.46</v>
      </c>
      <c r="W217" s="18">
        <f>'Investment Analysis'!AO217</f>
        <v>0.21445553970518297</v>
      </c>
      <c r="X217" s="15">
        <f>'Investment Analysis'!AM217</f>
        <v>0.3731182795698923</v>
      </c>
      <c r="Y217" s="48">
        <v>11505.62</v>
      </c>
      <c r="Z217" s="18">
        <f t="shared" si="217"/>
        <v>0.15332999198075389</v>
      </c>
      <c r="AA217" s="15">
        <f>'Investment Analysis'!GM217</f>
        <v>0.25502645502645505</v>
      </c>
      <c r="AB217" s="48">
        <v>3013.81</v>
      </c>
      <c r="AC217" s="18">
        <f t="shared" ref="AC217:AC248" si="248">IF(AB217&gt;0,(AB217+8000+5000-AC$5)/AC$5,0)</f>
        <v>5.0134472399549379</v>
      </c>
      <c r="AD217" s="15">
        <f>'Investment Analysis'!AT217</f>
        <v>0.47249565720903303</v>
      </c>
      <c r="AE217" s="48">
        <v>12405.94</v>
      </c>
      <c r="AF217" s="18">
        <f>'Investment Analysis'!BC217</f>
        <v>0.17273127969048441</v>
      </c>
      <c r="AG217" s="15">
        <f>'Investment Analysis'!BA217</f>
        <v>0.78568232662192405</v>
      </c>
      <c r="AH217" s="48"/>
      <c r="AI217" s="18">
        <f t="shared" ref="AI217:AI248" si="249">IF(AH217&gt;0,(AH217-5000+20000+20000-AI$5)/AI$5,0)</f>
        <v>0</v>
      </c>
      <c r="AJ217" s="15">
        <f>'Investment Analysis'!BH217</f>
        <v>0</v>
      </c>
      <c r="AK217" s="48">
        <v>5438.79</v>
      </c>
      <c r="AL217" s="18">
        <f t="shared" ref="AL217:AL280" si="250">IF(AK217&gt;0,(AK217+7000-AL$5)/AL$5,0)</f>
        <v>2.2333740577073047</v>
      </c>
      <c r="AM217" s="15">
        <f>'Investment Analysis'!BO217</f>
        <v>0.32889861906365769</v>
      </c>
      <c r="AN217" s="48">
        <v>6435.13</v>
      </c>
      <c r="AO217" s="18">
        <f t="shared" si="210"/>
        <v>6.8523987068965528</v>
      </c>
      <c r="AP217" s="15">
        <f>'Investment Analysis'!BV217</f>
        <v>0.27563070316693516</v>
      </c>
      <c r="AQ217" s="48">
        <v>5603.85</v>
      </c>
      <c r="AR217" s="18">
        <f t="shared" si="211"/>
        <v>2.9207699999999996</v>
      </c>
      <c r="AS217" s="15">
        <f>'Investment Analysis'!CC217</f>
        <v>0</v>
      </c>
      <c r="AT217" s="48">
        <v>5061.54</v>
      </c>
      <c r="AU217" s="18">
        <f>'Investment Analysis'!CL217</f>
        <v>-8.6437718277066325E-2</v>
      </c>
      <c r="AV217" s="15">
        <f>'Investment Analysis'!CJ217</f>
        <v>3.8372477671187566E-2</v>
      </c>
      <c r="AW217" s="48">
        <v>19753.599999999999</v>
      </c>
      <c r="AX217" s="18">
        <f t="shared" ref="AX217:AX280" si="251">IF(AW217&gt;0,(AW217+2000-AX$5)/AX$5,0)</f>
        <v>0.13046822221067395</v>
      </c>
      <c r="AY217" s="15">
        <f>'Investment Analysis'!CQ217</f>
        <v>0.14901084875558385</v>
      </c>
      <c r="AZ217" s="48">
        <v>17005.82</v>
      </c>
      <c r="BA217" s="18">
        <f>'Investment Analysis'!CZ217</f>
        <v>0.10488197424892694</v>
      </c>
      <c r="BB217" s="15">
        <f>'Investment Analysis'!CX217</f>
        <v>0.28118195956454117</v>
      </c>
      <c r="BC217" s="48">
        <v>9635.34</v>
      </c>
      <c r="BD217" s="18">
        <f t="shared" ref="BD217:BD248" si="252">IF(BC217&gt;0,(BC217-10000+30000+10000-BD$5)/BD$5,0)</f>
        <v>2.9473498655512396</v>
      </c>
      <c r="BE217" s="15">
        <f>'Investment Analysis'!DE217</f>
        <v>-8.6877000457247458E-2</v>
      </c>
      <c r="BF217" s="48">
        <v>4797.88</v>
      </c>
      <c r="BG217" s="18">
        <f>'Investment Analysis'!DN217</f>
        <v>0.25047438330170785</v>
      </c>
      <c r="BH217" s="15">
        <f>'Investment Analysis'!DL217</f>
        <v>0.1941109852774632</v>
      </c>
      <c r="BI217" s="48">
        <v>21989.85</v>
      </c>
      <c r="BJ217" s="18">
        <f>'Investment Analysis'!EB217</f>
        <v>0.40573648043023597</v>
      </c>
      <c r="BK217" s="15">
        <f>'Investment Analysis'!DZ217</f>
        <v>1.5106723585912487</v>
      </c>
      <c r="BL217" s="48">
        <v>20174.2</v>
      </c>
      <c r="BM217" s="18">
        <f>'Investment Analysis'!EI217</f>
        <v>0.26382863340563983</v>
      </c>
      <c r="BN217" s="15">
        <f>'Investment Analysis'!EG217</f>
        <v>1.2163575844032333</v>
      </c>
      <c r="BO217" s="48">
        <v>12018.49</v>
      </c>
      <c r="BP217" s="18">
        <f>'Investment Analysis'!DU217</f>
        <v>0.34663865546218497</v>
      </c>
      <c r="BQ217" s="15">
        <f>'Investment Analysis'!DS217</f>
        <v>0</v>
      </c>
      <c r="BR217" s="48">
        <v>13286.19</v>
      </c>
      <c r="BS217" s="18">
        <f>'Investment Analysis'!EP217</f>
        <v>0.33243486073674766</v>
      </c>
      <c r="BT217" s="15">
        <f>'Investment Analysis'!EN217</f>
        <v>1.2977998140687945</v>
      </c>
      <c r="BU217" s="48">
        <v>14061.59</v>
      </c>
      <c r="BV217" s="18">
        <f t="shared" ref="BV217:BV280" si="253">IF(BU217&gt;0,(BU217+8000-BV$5)/BV$5,0)</f>
        <v>0.48482904832413515</v>
      </c>
      <c r="BW217" s="15">
        <f>'Investment Analysis'!EU217</f>
        <v>0.13004869664852498</v>
      </c>
      <c r="BX217" s="48">
        <v>25992.52</v>
      </c>
      <c r="BY217" s="18">
        <f t="shared" si="203"/>
        <v>-0.450374</v>
      </c>
      <c r="BZ217" s="15">
        <f>'Investment Analysis'!FB217</f>
        <v>0</v>
      </c>
      <c r="CA217" s="48">
        <v>21714.14</v>
      </c>
      <c r="CB217" s="18">
        <f t="shared" si="199"/>
        <v>-6.4045689655172433E-2</v>
      </c>
      <c r="CC217" s="15">
        <f>'Investment Analysis'!FI217</f>
        <v>4.773188896411646E-2</v>
      </c>
      <c r="CD217" s="48">
        <v>9123.02</v>
      </c>
      <c r="CE217" s="18">
        <f>'Investment Analysis'!FR217</f>
        <v>3.6496752174391696E-2</v>
      </c>
      <c r="CF217" s="15">
        <f>'Investment Analysis'!FP217</f>
        <v>0.6192810457516339</v>
      </c>
      <c r="CG217" s="48">
        <v>4493.21</v>
      </c>
      <c r="CH217" s="18">
        <f>'Investment Analysis'!FR217</f>
        <v>3.6496752174391696E-2</v>
      </c>
      <c r="CI217" s="15">
        <f>'Investment Analysis'!FW217</f>
        <v>-1.4313302283312564E-2</v>
      </c>
      <c r="CJ217" s="48"/>
      <c r="CK217" s="18">
        <f t="shared" si="204"/>
        <v>0</v>
      </c>
      <c r="CL217" s="15">
        <f>'Investment Analysis'!GD217</f>
        <v>0</v>
      </c>
      <c r="CM217" s="48">
        <v>40845.93</v>
      </c>
      <c r="CN217" s="18">
        <f t="shared" si="218"/>
        <v>0.63711142284569144</v>
      </c>
      <c r="CO217" s="15">
        <f>'Investment Analysis'!GT217</f>
        <v>6.678899082568808E-2</v>
      </c>
      <c r="CP217" s="48">
        <v>29998.15</v>
      </c>
      <c r="CQ217" s="18">
        <f t="shared" si="219"/>
        <v>0.39420578816989921</v>
      </c>
      <c r="CR217" s="15">
        <f>'Investment Analysis'!HG217</f>
        <v>1.5922700971855515</v>
      </c>
      <c r="CS217" s="48">
        <v>22802.5</v>
      </c>
      <c r="CT217" s="18">
        <f t="shared" si="220"/>
        <v>9.0673345842036974E-3</v>
      </c>
      <c r="CU217" s="15">
        <f>'Investment Analysis'!HN217</f>
        <v>35.778225806451609</v>
      </c>
      <c r="CV217" s="48">
        <v>36232</v>
      </c>
      <c r="CW217" s="18">
        <f t="shared" si="221"/>
        <v>0.25768436398979466</v>
      </c>
      <c r="CX217" s="15">
        <f>'Investment Analysis'!IB217</f>
        <v>0.95505193578847947</v>
      </c>
      <c r="CY217" s="48">
        <v>27018.6</v>
      </c>
      <c r="CZ217" s="18">
        <f t="shared" si="222"/>
        <v>0.51068493150684924</v>
      </c>
      <c r="DA217" s="15">
        <f>'Investment Analysis'!II217</f>
        <v>1.2056</v>
      </c>
      <c r="DB217" s="48">
        <v>7460.5</v>
      </c>
      <c r="DC217" s="18">
        <f t="shared" si="223"/>
        <v>0.32342897689476252</v>
      </c>
      <c r="DD217" s="15">
        <f>'Investment Analysis'!IP217</f>
        <v>4.8252294473735597</v>
      </c>
      <c r="DE217" s="48">
        <v>32001</v>
      </c>
      <c r="DF217" s="18">
        <f>'Investment Analysis'!IY217</f>
        <v>1.074917299085425</v>
      </c>
      <c r="DG217" s="15">
        <f>'Investment Analysis'!IW217</f>
        <v>4.8427397260273972</v>
      </c>
      <c r="DH217" s="48">
        <v>22550.1</v>
      </c>
      <c r="DI217" s="18">
        <f t="shared" si="224"/>
        <v>2.4846859933242671</v>
      </c>
      <c r="DJ217" s="15">
        <f>'Investment Analysis'!JD217</f>
        <v>0.52036812297734625</v>
      </c>
      <c r="DK217" s="48">
        <v>27077.5</v>
      </c>
      <c r="DL217" s="18">
        <f t="shared" si="225"/>
        <v>0.19027209987252186</v>
      </c>
      <c r="DM217" s="15">
        <f>'Investment Analysis'!JK217</f>
        <v>0.33160392436499536</v>
      </c>
      <c r="DN217" s="48">
        <v>1164.5</v>
      </c>
      <c r="DO217" s="18">
        <f t="shared" si="226"/>
        <v>7.1790151863782792E-2</v>
      </c>
      <c r="DP217" s="15">
        <f>'Investment Analysis'!HU217</f>
        <v>2.2049450549450547</v>
      </c>
      <c r="DQ217" s="48">
        <v>29270</v>
      </c>
      <c r="DR217" s="18">
        <f t="shared" si="227"/>
        <v>-1.2316517631179349E-2</v>
      </c>
      <c r="DS217" s="15">
        <f>'Investment Analysis'!JR217</f>
        <v>-1.1641639952758643E-2</v>
      </c>
      <c r="DT217" s="48">
        <v>25902</v>
      </c>
      <c r="DU217" s="18">
        <f t="shared" si="247"/>
        <v>8.9887193675889332</v>
      </c>
      <c r="DV217" s="15">
        <f>'Investment Analysis'!JY217</f>
        <v>0.25296442687747045</v>
      </c>
      <c r="DW217" s="48">
        <v>15778</v>
      </c>
      <c r="DX217" s="18">
        <f t="shared" si="228"/>
        <v>0.15708418891170431</v>
      </c>
      <c r="DY217" s="15">
        <f>'Investment Analysis'!KF217</f>
        <v>0.15708418891170425</v>
      </c>
      <c r="DZ217" s="48">
        <v>17152</v>
      </c>
      <c r="EA217" s="18">
        <f t="shared" si="245"/>
        <v>-0.14282858570714643</v>
      </c>
      <c r="EB217" s="15">
        <f>'Investment Analysis'!KM217</f>
        <v>7.1289099526066355</v>
      </c>
      <c r="EC217" s="48">
        <v>15080</v>
      </c>
      <c r="ED217" s="18">
        <f>'Investment Analysis'!KV217</f>
        <v>1.6386138613861385</v>
      </c>
      <c r="EE217" s="15">
        <f>'Investment Analysis'!KT217</f>
        <v>1.7175572519083943E-2</v>
      </c>
      <c r="EF217" s="48">
        <v>23310</v>
      </c>
      <c r="EG217" s="18">
        <f t="shared" si="229"/>
        <v>-2.1164021164021163E-2</v>
      </c>
      <c r="EH217" s="15">
        <f>'Investment Analysis'!LH217</f>
        <v>0.4457158805470276</v>
      </c>
      <c r="EI217" s="48">
        <v>10190.700000000001</v>
      </c>
      <c r="EJ217" s="18">
        <f>'Investment Analysis'!LQ217</f>
        <v>1.0048587137194736</v>
      </c>
      <c r="EK217" s="15">
        <f>'Investment Analysis'!LO217</f>
        <v>0.79200000000000015</v>
      </c>
      <c r="EL217" s="48">
        <v>34665</v>
      </c>
      <c r="EM217" s="18" t="e">
        <f t="shared" si="246"/>
        <v>#DIV/0!</v>
      </c>
      <c r="EN217" s="15">
        <f>'Investment Analysis'!LX217</f>
        <v>1.4972972972972975</v>
      </c>
      <c r="EO217" s="48">
        <v>17545</v>
      </c>
      <c r="EP217" s="68">
        <f t="shared" si="198"/>
        <v>4.107116104868914</v>
      </c>
      <c r="EQ217" s="15">
        <f>'Investment Analysis'!MC217</f>
        <v>-3.6404494382022416E-2</v>
      </c>
      <c r="ER217" s="48">
        <v>23322</v>
      </c>
      <c r="ES217" s="18">
        <f>'Investment Analysis'!LX217</f>
        <v>1.4972972972972975</v>
      </c>
      <c r="ET217" s="15">
        <f>'Investment Analysis'!LA217</f>
        <v>8.0772973724454161E-2</v>
      </c>
      <c r="EU217" s="48">
        <v>93223</v>
      </c>
      <c r="EV217" s="18">
        <f>'Investment Analysis'!ML217</f>
        <v>5.7560056523787093</v>
      </c>
      <c r="EW217" s="15">
        <f>'Investment Analysis'!MJ217</f>
        <v>18.330188679245285</v>
      </c>
      <c r="EX217" s="48">
        <v>112187.25</v>
      </c>
      <c r="EY217" s="18">
        <f t="shared" si="230"/>
        <v>0.69729944400317712</v>
      </c>
      <c r="EZ217" s="15">
        <f>'Investment Analysis'!MQ217</f>
        <v>0.69706115965051618</v>
      </c>
      <c r="FA217" s="48">
        <v>18808</v>
      </c>
      <c r="FB217" s="18">
        <f t="shared" si="231"/>
        <v>0.22288686605981795</v>
      </c>
      <c r="FC217" s="15">
        <f>'Investment Analysis'!MX217</f>
        <v>0.12649736463823671</v>
      </c>
      <c r="FD217" s="48">
        <v>21999.599999999999</v>
      </c>
      <c r="FE217" s="18">
        <f t="shared" si="232"/>
        <v>0.3860809738025931</v>
      </c>
      <c r="FF217" s="15">
        <f>'Investment Analysis'!NE217</f>
        <v>1.3199232302354762</v>
      </c>
      <c r="FG217" s="48">
        <v>22554</v>
      </c>
      <c r="FH217" s="18">
        <f t="shared" si="233"/>
        <v>1.0988274706867671</v>
      </c>
      <c r="FI217" s="15">
        <f>'Investment Analysis'!NL217</f>
        <v>-0.90051607780865417</v>
      </c>
      <c r="FJ217" s="48">
        <v>40457.9</v>
      </c>
      <c r="FK217" s="18">
        <f t="shared" si="234"/>
        <v>1.1241756972446235</v>
      </c>
      <c r="FL217" s="15">
        <f>'Investment Analysis'!NS217</f>
        <v>3.4035809523809526</v>
      </c>
      <c r="FM217" s="48">
        <v>4118.55</v>
      </c>
      <c r="FN217" s="18">
        <f t="shared" si="235"/>
        <v>-0.83771371604875033</v>
      </c>
      <c r="FO217" s="15">
        <f>'Investment Analysis'!NZ217</f>
        <v>0.56218707328174788</v>
      </c>
      <c r="FP217" s="48">
        <v>38000</v>
      </c>
      <c r="FQ217" s="18">
        <f t="shared" si="236"/>
        <v>1.0320855614973261</v>
      </c>
      <c r="FR217" s="15">
        <f>'Investment Analysis'!OG217</f>
        <v>-0.98316125315726499</v>
      </c>
      <c r="FS217" s="48">
        <v>117246</v>
      </c>
      <c r="FT217" s="18">
        <f t="shared" si="237"/>
        <v>3.6037046853373385</v>
      </c>
      <c r="FU217" s="15">
        <f>'Investment Analysis'!ON217</f>
        <v>8.2065959952885752</v>
      </c>
      <c r="FV217" s="48">
        <v>13760</v>
      </c>
      <c r="FW217" s="18">
        <f t="shared" si="238"/>
        <v>-0.10649350649350649</v>
      </c>
      <c r="FX217" s="15">
        <f>'Investment Analysis'!OU217</f>
        <v>-0.10649350649350653</v>
      </c>
      <c r="FY217" s="48">
        <v>22045</v>
      </c>
      <c r="FZ217" s="18">
        <f t="shared" si="239"/>
        <v>0.19989114165192542</v>
      </c>
      <c r="GA217" s="15">
        <f>'Investment Analysis'!PB217</f>
        <v>4.4264615384615391</v>
      </c>
      <c r="GB217" s="48">
        <v>21515.25</v>
      </c>
      <c r="GC217" s="18">
        <f>'Investment Analysis'!PK217</f>
        <v>0.37173050255821743</v>
      </c>
      <c r="GD217" s="15">
        <f>'Investment Analysis'!PI217</f>
        <v>-0.17613440551407233</v>
      </c>
      <c r="GE217" s="48">
        <v>24480</v>
      </c>
      <c r="GF217" s="18">
        <f>'Investment Analysis'!PY217</f>
        <v>2.9766081871345027</v>
      </c>
      <c r="GG217" s="15">
        <f>'Investment Analysis'!PW217</f>
        <v>1.3394495412844034</v>
      </c>
      <c r="GH217" s="48"/>
      <c r="GI217" s="18">
        <f>'Investment Analysis'!QF217</f>
        <v>0.99681860853238757</v>
      </c>
      <c r="GJ217" s="15">
        <f>'Investment Analysis'!QD217</f>
        <v>0.13479949020421478</v>
      </c>
      <c r="GK217" s="48">
        <v>50310</v>
      </c>
      <c r="GL217" s="18">
        <f>'Investment Analysis'!QM217</f>
        <v>1.0307692307692309</v>
      </c>
      <c r="GM217" s="15">
        <f>'Investment Analysis'!QK217</f>
        <v>5.1792828685259105E-2</v>
      </c>
      <c r="GN217" s="48">
        <v>18090</v>
      </c>
      <c r="GO217" s="18">
        <f>'Investment Analysis'!QT217</f>
        <v>0.75087108013937287</v>
      </c>
      <c r="GP217" s="15">
        <f>'Investment Analysis'!QR217</f>
        <v>-0.9754991589263512</v>
      </c>
      <c r="GQ217" s="48">
        <v>5234.8999999999996</v>
      </c>
      <c r="GR217" s="18">
        <f>'Investment Analysis'!RA217</f>
        <v>8.5819370657948136E-3</v>
      </c>
      <c r="GS217" s="15">
        <f>'Investment Analysis'!QY217</f>
        <v>-0.3008498583569405</v>
      </c>
      <c r="GT217" s="48">
        <v>27000.25</v>
      </c>
      <c r="GU217" s="18">
        <f>'Investment Analysis'!RH217</f>
        <v>1.566868686868687</v>
      </c>
      <c r="GV217" s="15">
        <f>'Investment Analysis'!RF217</f>
        <v>0.37243465111255136</v>
      </c>
      <c r="GW217" s="48">
        <v>15254.5</v>
      </c>
      <c r="GX217" s="18">
        <f>'Investment Analysis'!RO217</f>
        <v>0.5508845058967059</v>
      </c>
      <c r="GY217" s="15">
        <f>'Investment Analysis'!RM217</f>
        <v>0.41520549216068259</v>
      </c>
      <c r="GZ217" s="48">
        <v>5400</v>
      </c>
      <c r="HA217" s="18">
        <f>'Investment Analysis'!RV217</f>
        <v>0.29558541266794625</v>
      </c>
      <c r="HB217" s="15">
        <f>'Investment Analysis'!RT217</f>
        <v>0.84426229508196715</v>
      </c>
      <c r="HC217" s="48">
        <v>39762</v>
      </c>
      <c r="HD217" s="18">
        <f>'Investment Analysis'!SC217</f>
        <v>1.6287187623958748</v>
      </c>
      <c r="HE217" s="15">
        <f>'Investment Analysis'!SA217</f>
        <v>0.49413798286487298</v>
      </c>
      <c r="HF217" s="48">
        <v>19705</v>
      </c>
      <c r="HG217" s="18">
        <f>'Investment Analysis'!SJ217</f>
        <v>1.5825688073394495</v>
      </c>
      <c r="HH217" s="15">
        <f>'Investment Analysis'!SH217</f>
        <v>2.1527999999999996</v>
      </c>
      <c r="HI217" s="48">
        <v>15120</v>
      </c>
      <c r="HJ217" s="18">
        <f>'Investment Analysis'!SM217</f>
        <v>9.565217391304337E-2</v>
      </c>
      <c r="HK217" s="15">
        <f>'Investment Analysis'!SK217</f>
        <v>0</v>
      </c>
      <c r="HL217" s="48">
        <v>25695</v>
      </c>
      <c r="HM217" s="18">
        <f>'Investment Analysis'!SP217</f>
        <v>0</v>
      </c>
      <c r="HN217" s="15">
        <f>'Investment Analysis'!SN217</f>
        <v>9.5138223466880778E-2</v>
      </c>
      <c r="HO217" s="48">
        <v>16393.95</v>
      </c>
      <c r="HP217" s="18">
        <f>'Investment Analysis'!TE217</f>
        <v>3.1211538461538466</v>
      </c>
      <c r="HQ217" s="15">
        <f>'Investment Analysis'!TC217</f>
        <v>0.59251919742382986</v>
      </c>
      <c r="HR217" s="48">
        <v>14900</v>
      </c>
      <c r="HS217" s="18">
        <f>'Investment Analysis'!TL217</f>
        <v>0.75811209439528005</v>
      </c>
      <c r="HT217" s="15">
        <f>'Investment Analysis'!TJ217</f>
        <v>0.3545454545454545</v>
      </c>
      <c r="HU217" s="48"/>
      <c r="HV217" s="18">
        <f>'Investment Analysis'!TS217</f>
        <v>1.9596638655462184</v>
      </c>
      <c r="HW217" s="15">
        <f>'Investment Analysis'!TQ217</f>
        <v>0.28340609125957456</v>
      </c>
      <c r="HX217" s="48"/>
      <c r="HY217" s="18">
        <f>'Investment Analysis'!TZ217</f>
        <v>1.4385964912280702</v>
      </c>
      <c r="HZ217" s="15">
        <f>'Investment Analysis'!TX217</f>
        <v>-5.442176870748304E-2</v>
      </c>
      <c r="IA217" s="48"/>
      <c r="IB217" s="18">
        <f>'Investment Analysis'!UG217</f>
        <v>0</v>
      </c>
      <c r="IC217" s="15">
        <f>'Investment Analysis'!UE217</f>
        <v>0</v>
      </c>
      <c r="ID217" s="48"/>
      <c r="IE217" s="18">
        <f>'Investment Analysis'!UN217</f>
        <v>0</v>
      </c>
      <c r="IF217" s="15">
        <f>'Investment Analysis'!UL217</f>
        <v>0</v>
      </c>
      <c r="IG217" s="48"/>
      <c r="IH217" s="18">
        <f>'Investment Analysis'!UU217</f>
        <v>0</v>
      </c>
      <c r="II217" s="15">
        <f>'Investment Analysis'!US217</f>
        <v>0</v>
      </c>
      <c r="IJ217" s="48"/>
      <c r="IK217" s="18">
        <f>'Investment Analysis'!VB217</f>
        <v>0</v>
      </c>
      <c r="IL217" s="15">
        <f>'Investment Analysis'!UZ217</f>
        <v>0</v>
      </c>
      <c r="IM217" s="48"/>
      <c r="IN217" s="18">
        <f>'Investment Analysis'!VI217</f>
        <v>0</v>
      </c>
      <c r="IO217" s="15">
        <f>'Investment Analysis'!VG217</f>
        <v>0</v>
      </c>
      <c r="IP217" s="18"/>
      <c r="IQ217" s="18"/>
      <c r="IR217" s="18"/>
      <c r="IS217" s="108">
        <f t="shared" si="243"/>
        <v>24381.040000000503</v>
      </c>
      <c r="IT217" s="48">
        <f t="shared" si="244"/>
        <v>1528669.3900000001</v>
      </c>
      <c r="IU217" s="101">
        <f t="shared" si="240"/>
        <v>0</v>
      </c>
      <c r="IV217" s="101"/>
      <c r="IW217" s="15">
        <f t="shared" si="241"/>
        <v>0.47340302954191282</v>
      </c>
      <c r="IX217" s="113">
        <f t="shared" si="242"/>
        <v>491160.06000000017</v>
      </c>
      <c r="IY217" s="21">
        <f t="shared" si="215"/>
        <v>0.85861199081665962</v>
      </c>
      <c r="IZ217" s="173">
        <f t="shared" si="216"/>
        <v>709516.50000000012</v>
      </c>
    </row>
    <row r="218" spans="1:260" x14ac:dyDescent="0.2">
      <c r="A218" s="3">
        <f>'Investment Analysis'!A218</f>
        <v>45960</v>
      </c>
      <c r="B218" s="4">
        <f>'Investment Analysis'!B218</f>
        <v>45960</v>
      </c>
      <c r="C218" s="27">
        <f>'Investment Analysis'!C218</f>
        <v>47522.12</v>
      </c>
      <c r="D218" s="14">
        <f>'Investment Analysis'!D218</f>
        <v>-110.52999999999884</v>
      </c>
      <c r="E218" s="15">
        <f>'Investment Analysis'!E218</f>
        <v>-2.320467158556134E-3</v>
      </c>
      <c r="F218" s="13">
        <f>'Investment Analysis'!G218</f>
        <v>6822.34</v>
      </c>
      <c r="G218" s="14">
        <f>'Investment Analysis'!H218</f>
        <v>-68.389999999999418</v>
      </c>
      <c r="H218" s="15">
        <f>'Investment Analysis'!I218</f>
        <v>-9.9249281280792342E-3</v>
      </c>
      <c r="I218" s="13">
        <f>'Investment Analysis'!K218</f>
        <v>23581.14</v>
      </c>
      <c r="J218" s="14">
        <f>'Investment Analysis'!L218</f>
        <v>-377.33000000000175</v>
      </c>
      <c r="K218" s="15">
        <f>'Investment Analysis'!M218</f>
        <v>-1.5749336247264611E-2</v>
      </c>
      <c r="L218" s="41">
        <f>'Investment Analysis'!T218</f>
        <v>282.22306441677472</v>
      </c>
      <c r="M218" s="21">
        <f>'Investment Analysis'!V218</f>
        <v>-4.0169420076401792E-3</v>
      </c>
      <c r="N218" s="21">
        <f>'Investment Analysis'!W218</f>
        <v>9.0845584586168107E-2</v>
      </c>
      <c r="P218" s="48">
        <f>'Investment Analysis'!Y218</f>
        <v>9678.31</v>
      </c>
      <c r="Q218" s="18"/>
      <c r="R218" s="83"/>
      <c r="S218" s="48">
        <v>4993.5600000000004</v>
      </c>
      <c r="T218" s="18">
        <f>'Investment Analysis'!AH218</f>
        <v>0.16855218558788571</v>
      </c>
      <c r="U218" s="15">
        <f>'Investment Analysis'!AF218</f>
        <v>0.61109425259452543</v>
      </c>
      <c r="V218" s="48">
        <v>7582.27</v>
      </c>
      <c r="W218" s="18">
        <f>'Investment Analysis'!AO218</f>
        <v>0.18687589158345219</v>
      </c>
      <c r="X218" s="15">
        <f>'Investment Analysis'!AM218</f>
        <v>0.34193548387096767</v>
      </c>
      <c r="Y218" s="48">
        <v>11607.48</v>
      </c>
      <c r="Z218" s="18">
        <f t="shared" si="217"/>
        <v>0.1635404971932638</v>
      </c>
      <c r="AA218" s="15">
        <f>'Investment Analysis'!GM218</f>
        <v>0.26613756613756623</v>
      </c>
      <c r="AB218" s="48">
        <v>2961.66</v>
      </c>
      <c r="AC218" s="18">
        <f t="shared" si="248"/>
        <v>4.9938640630867441</v>
      </c>
      <c r="AD218" s="15">
        <f>'Investment Analysis'!AT218</f>
        <v>0.44701795020266355</v>
      </c>
      <c r="AE218" s="48">
        <v>12283.15</v>
      </c>
      <c r="AF218" s="18">
        <f>'Investment Analysis'!BC218</f>
        <v>0.16112444292080907</v>
      </c>
      <c r="AG218" s="15">
        <f>'Investment Analysis'!BA218</f>
        <v>0.76800894854586144</v>
      </c>
      <c r="AH218" s="48"/>
      <c r="AI218" s="18">
        <f t="shared" si="249"/>
        <v>0</v>
      </c>
      <c r="AJ218" s="15">
        <f>'Investment Analysis'!BH218</f>
        <v>0</v>
      </c>
      <c r="AK218" s="48">
        <v>5319.55</v>
      </c>
      <c r="AL218" s="18">
        <f t="shared" si="250"/>
        <v>2.202378476735118</v>
      </c>
      <c r="AM218" s="15">
        <f>'Investment Analysis'!BO218</f>
        <v>0.29976423038059957</v>
      </c>
      <c r="AN218" s="48">
        <v>6261.83</v>
      </c>
      <c r="AO218" s="18">
        <f t="shared" si="210"/>
        <v>6.8150495689655175</v>
      </c>
      <c r="AP218" s="15">
        <f>'Investment Analysis'!BV218</f>
        <v>0.24127750939345149</v>
      </c>
      <c r="AQ218" s="48">
        <v>5586.5</v>
      </c>
      <c r="AR218" s="18">
        <f t="shared" si="211"/>
        <v>2.9173</v>
      </c>
      <c r="AS218" s="15">
        <f>'Investment Analysis'!CC218</f>
        <v>0</v>
      </c>
      <c r="AT218" s="48">
        <v>4997.04</v>
      </c>
      <c r="AU218" s="18">
        <f>'Investment Analysis'!CL218</f>
        <v>-9.8079161816065227E-2</v>
      </c>
      <c r="AV218" s="15">
        <f>'Investment Analysis'!CJ218</f>
        <v>2.5140588819053854E-2</v>
      </c>
      <c r="AW218" s="48">
        <v>19523.21</v>
      </c>
      <c r="AX218" s="18">
        <f t="shared" si="251"/>
        <v>0.1184955568258587</v>
      </c>
      <c r="AY218" s="15">
        <f>'Investment Analysis'!CQ218</f>
        <v>0.13560944479897905</v>
      </c>
      <c r="AZ218" s="48">
        <v>16857.189999999999</v>
      </c>
      <c r="BA218" s="18">
        <f>'Investment Analysis'!CZ218</f>
        <v>9.5225321888411943E-2</v>
      </c>
      <c r="BB218" s="15">
        <f>'Investment Analysis'!CX218</f>
        <v>0.26998444790046655</v>
      </c>
      <c r="BC218" s="48">
        <v>9514.7199999999993</v>
      </c>
      <c r="BD218" s="18">
        <f t="shared" si="252"/>
        <v>2.9353371178169505</v>
      </c>
      <c r="BE218" s="15">
        <f>'Investment Analysis'!DE218</f>
        <v>-9.8308184727937911E-2</v>
      </c>
      <c r="BF218" s="48">
        <v>4780.59</v>
      </c>
      <c r="BG218" s="18">
        <f>'Investment Analysis'!DN218</f>
        <v>0.24596774193548399</v>
      </c>
      <c r="BH218" s="15">
        <f>'Investment Analysis'!DL218</f>
        <v>0.18980747451868635</v>
      </c>
      <c r="BI218" s="48">
        <v>21700.080000000002</v>
      </c>
      <c r="BJ218" s="18">
        <f>'Investment Analysis'!EB218</f>
        <v>0.38721242904093223</v>
      </c>
      <c r="BK218" s="15">
        <f>'Investment Analysis'!DZ218</f>
        <v>1.477588046958378</v>
      </c>
      <c r="BL218" s="48">
        <v>19983.759999999998</v>
      </c>
      <c r="BM218" s="18">
        <f>'Investment Analysis'!EI218</f>
        <v>0.2518980477223427</v>
      </c>
      <c r="BN218" s="15">
        <f>'Investment Analysis'!EG218</f>
        <v>1.1954350927246791</v>
      </c>
      <c r="BO218" s="48">
        <v>11898.96</v>
      </c>
      <c r="BP218" s="18">
        <f>'Investment Analysis'!DU218</f>
        <v>0.33324579831932788</v>
      </c>
      <c r="BQ218" s="15">
        <f>'Investment Analysis'!DS218</f>
        <v>0</v>
      </c>
      <c r="BR218" s="48">
        <v>12840.03</v>
      </c>
      <c r="BS218" s="18">
        <f>'Investment Analysis'!EP218</f>
        <v>0.28769092542677444</v>
      </c>
      <c r="BT218" s="15">
        <f>'Investment Analysis'!EN218</f>
        <v>1.2206383638053917</v>
      </c>
      <c r="BU218" s="48">
        <v>14004.56</v>
      </c>
      <c r="BV218" s="18">
        <f t="shared" si="253"/>
        <v>0.48099071207430327</v>
      </c>
      <c r="BW218" s="15">
        <f>'Investment Analysis'!EU218</f>
        <v>0.12546548266972224</v>
      </c>
      <c r="BX218" s="48">
        <v>26655.73</v>
      </c>
      <c r="BY218" s="18">
        <f t="shared" si="203"/>
        <v>-0.41721350000000001</v>
      </c>
      <c r="BZ218" s="15">
        <f>'Investment Analysis'!FB218</f>
        <v>0</v>
      </c>
      <c r="CA218" s="48">
        <v>21500.16</v>
      </c>
      <c r="CB218" s="18">
        <f t="shared" si="199"/>
        <v>-7.326896551724138E-2</v>
      </c>
      <c r="CC218" s="15">
        <f>'Investment Analysis'!FI218</f>
        <v>3.7406905890318226E-2</v>
      </c>
      <c r="CD218" s="48">
        <v>9028.5400000000009</v>
      </c>
      <c r="CE218" s="18">
        <f>'Investment Analysis'!FR218</f>
        <v>2.5762413299570665E-2</v>
      </c>
      <c r="CF218" s="15">
        <f>'Investment Analysis'!FP218</f>
        <v>0.60251117991056069</v>
      </c>
      <c r="CG218" s="48">
        <v>4505.63</v>
      </c>
      <c r="CH218" s="18">
        <f>'Investment Analysis'!FR218</f>
        <v>2.5762413299570665E-2</v>
      </c>
      <c r="CI218" s="15">
        <f>'Investment Analysis'!FW218</f>
        <v>-1.1586958991252937E-2</v>
      </c>
      <c r="CJ218" s="48"/>
      <c r="CK218" s="18">
        <f t="shared" si="204"/>
        <v>0</v>
      </c>
      <c r="CL218" s="15">
        <f>'Investment Analysis'!GD218</f>
        <v>0</v>
      </c>
      <c r="CM218" s="48">
        <v>40367.800000000003</v>
      </c>
      <c r="CN218" s="18">
        <f t="shared" si="218"/>
        <v>0.61794789579158327</v>
      </c>
      <c r="CO218" s="15">
        <f>'Investment Analysis'!GT218</f>
        <v>6.3486238532110106E-2</v>
      </c>
      <c r="CP218" s="48">
        <v>28606.5</v>
      </c>
      <c r="CQ218" s="18">
        <f t="shared" si="219"/>
        <v>0.32952691680261015</v>
      </c>
      <c r="CR218" s="15">
        <f>'Investment Analysis'!HG218</f>
        <v>1.4723330149991576</v>
      </c>
      <c r="CS218" s="48">
        <v>22075</v>
      </c>
      <c r="CT218" s="18">
        <f t="shared" si="220"/>
        <v>-2.3126349700853126E-2</v>
      </c>
      <c r="CU218" s="15">
        <f>'Investment Analysis'!HN218</f>
        <v>34.604838709677416</v>
      </c>
      <c r="CV218" s="48">
        <v>35505.75</v>
      </c>
      <c r="CW218" s="18">
        <f t="shared" si="221"/>
        <v>0.23247479042643665</v>
      </c>
      <c r="CX218" s="15">
        <f>'Investment Analysis'!IB218</f>
        <v>0.91510859301227565</v>
      </c>
      <c r="CY218" s="48">
        <v>26352.9</v>
      </c>
      <c r="CZ218" s="18">
        <f t="shared" si="222"/>
        <v>0.4734637964774952</v>
      </c>
      <c r="DA218" s="15">
        <f>'Investment Analysis'!II218</f>
        <v>1.151257142857143</v>
      </c>
      <c r="DB218" s="48">
        <v>7976.75</v>
      </c>
      <c r="DC218" s="18">
        <f t="shared" si="223"/>
        <v>0.41500731739766727</v>
      </c>
      <c r="DD218" s="15">
        <f>'Investment Analysis'!IP218</f>
        <v>5.2308142940831868</v>
      </c>
      <c r="DE218" s="48">
        <v>31416</v>
      </c>
      <c r="DF218" s="18">
        <f>'Investment Analysis'!IY218</f>
        <v>1.0377505351235647</v>
      </c>
      <c r="DG218" s="15">
        <f>'Investment Analysis'!IW218</f>
        <v>4.7380821917808218</v>
      </c>
      <c r="DH218" s="48">
        <v>19994.099999999999</v>
      </c>
      <c r="DI218" s="18">
        <f t="shared" si="224"/>
        <v>2.0897051551489674</v>
      </c>
      <c r="DJ218" s="15">
        <f>'Investment Analysis'!JD218</f>
        <v>0.34803802588996774</v>
      </c>
      <c r="DK218" s="48">
        <v>26288</v>
      </c>
      <c r="DL218" s="18">
        <f t="shared" si="225"/>
        <v>0.1555672776825355</v>
      </c>
      <c r="DM218" s="15">
        <f>'Investment Analysis'!JK218</f>
        <v>0.29277828321325822</v>
      </c>
      <c r="DN218" s="48">
        <v>1146.9000000000001</v>
      </c>
      <c r="DO218" s="18">
        <f t="shared" si="226"/>
        <v>5.5591348366313936E-2</v>
      </c>
      <c r="DP218" s="15">
        <f>'Investment Analysis'!HU218</f>
        <v>2.1508241758241757</v>
      </c>
      <c r="DQ218" s="48">
        <v>34960</v>
      </c>
      <c r="DR218" s="18">
        <f t="shared" si="227"/>
        <v>0.17968618187953433</v>
      </c>
      <c r="DS218" s="15">
        <f>'Investment Analysis'!JR218</f>
        <v>0.17968618187953431</v>
      </c>
      <c r="DT218" s="48">
        <v>25350</v>
      </c>
      <c r="DU218" s="18">
        <f t="shared" si="247"/>
        <v>8.7705375494071145</v>
      </c>
      <c r="DV218" s="15">
        <f>'Investment Analysis'!JY218</f>
        <v>0.27272727272727293</v>
      </c>
      <c r="DW218" s="48">
        <v>15680</v>
      </c>
      <c r="DX218" s="18">
        <f t="shared" si="228"/>
        <v>0.14989733059548255</v>
      </c>
      <c r="DY218" s="15">
        <f>'Investment Analysis'!KF218</f>
        <v>0.14989733059548244</v>
      </c>
      <c r="DZ218" s="48">
        <v>16662</v>
      </c>
      <c r="EA218" s="18">
        <f t="shared" si="245"/>
        <v>-0.16731634182908545</v>
      </c>
      <c r="EB218" s="15">
        <f>'Investment Analysis'!KM218</f>
        <v>6.896682464454976</v>
      </c>
      <c r="EC218" s="48">
        <v>14885</v>
      </c>
      <c r="ED218" s="18">
        <f>'Investment Analysis'!KV218</f>
        <v>1.5762376237623761</v>
      </c>
      <c r="EE218" s="15">
        <f>'Investment Analysis'!KT218</f>
        <v>-6.8702290076336787E-3</v>
      </c>
      <c r="EF218" s="48">
        <v>23602.5</v>
      </c>
      <c r="EG218" s="18">
        <f t="shared" si="229"/>
        <v>-8.8813303099017377E-3</v>
      </c>
      <c r="EH218" s="15">
        <f>'Investment Analysis'!LH218</f>
        <v>0.46385710298632443</v>
      </c>
      <c r="EI218" s="48">
        <v>10569.65</v>
      </c>
      <c r="EJ218" s="18">
        <f>'Investment Analysis'!LQ218</f>
        <v>1.0791458892724719</v>
      </c>
      <c r="EK218" s="15">
        <f>'Investment Analysis'!LO218</f>
        <v>0.85840000000000016</v>
      </c>
      <c r="EL218" s="48">
        <v>35760</v>
      </c>
      <c r="EM218" s="18" t="e">
        <f t="shared" si="246"/>
        <v>#DIV/0!</v>
      </c>
      <c r="EN218" s="15">
        <f>'Investment Analysis'!LX218</f>
        <v>1.5772972972972972</v>
      </c>
      <c r="EO218" s="48">
        <v>17765</v>
      </c>
      <c r="EP218" s="68">
        <f t="shared" si="198"/>
        <v>4.1730337078651685</v>
      </c>
      <c r="EQ218" s="15">
        <f>'Investment Analysis'!MC218</f>
        <v>-3.4157303370786589E-2</v>
      </c>
      <c r="ER218" s="48">
        <v>23178</v>
      </c>
      <c r="ES218" s="18">
        <f>'Investment Analysis'!LX218</f>
        <v>1.5772972972972972</v>
      </c>
      <c r="ET218" s="15">
        <f>'Investment Analysis'!LA218</f>
        <v>7.4099819268733463E-2</v>
      </c>
      <c r="EU218" s="48">
        <v>89303.5</v>
      </c>
      <c r="EV218" s="18">
        <f>'Investment Analysis'!ML218</f>
        <v>5.4715025906735741</v>
      </c>
      <c r="EW218" s="15">
        <f>'Investment Analysis'!MJ218</f>
        <v>17.516172506738545</v>
      </c>
      <c r="EX218" s="48">
        <v>112245</v>
      </c>
      <c r="EY218" s="18">
        <f t="shared" si="230"/>
        <v>0.69817315329626684</v>
      </c>
      <c r="EZ218" s="15">
        <f>'Investment Analysis'!MQ218</f>
        <v>0.69817315329626695</v>
      </c>
      <c r="FA218" s="48">
        <v>20160</v>
      </c>
      <c r="FB218" s="18">
        <f t="shared" si="231"/>
        <v>0.31079323797139141</v>
      </c>
      <c r="FC218" s="15">
        <f>'Investment Analysis'!MX218</f>
        <v>0.20747484427407753</v>
      </c>
      <c r="FD218" s="48">
        <v>21752.5</v>
      </c>
      <c r="FE218" s="18">
        <f t="shared" si="232"/>
        <v>0.37051248125606412</v>
      </c>
      <c r="FF218" s="15">
        <f>'Investment Analysis'!NE218</f>
        <v>1.2938658005462464</v>
      </c>
      <c r="FG218" s="48">
        <v>23220</v>
      </c>
      <c r="FH218" s="18">
        <f t="shared" si="233"/>
        <v>1.1608040201005025</v>
      </c>
      <c r="FI218" s="15">
        <f>'Investment Analysis'!NL218</f>
        <v>-0.89757840412862244</v>
      </c>
      <c r="FJ218" s="48">
        <v>40184.9</v>
      </c>
      <c r="FK218" s="18">
        <f t="shared" si="234"/>
        <v>1.109842279905914</v>
      </c>
      <c r="FL218" s="15">
        <f>'Investment Analysis'!NS218</f>
        <v>3.3738666666666672</v>
      </c>
      <c r="FM218" s="48">
        <v>4222.2</v>
      </c>
      <c r="FN218" s="18">
        <f t="shared" si="235"/>
        <v>-0.83362951813163211</v>
      </c>
      <c r="FO218" s="15">
        <f>'Investment Analysis'!NZ218</f>
        <v>0.60150204824761055</v>
      </c>
      <c r="FP218" s="48">
        <v>38200</v>
      </c>
      <c r="FQ218" s="18">
        <f t="shared" si="236"/>
        <v>1.0427807486631016</v>
      </c>
      <c r="FR218" s="15">
        <f>'Investment Analysis'!OG218</f>
        <v>-0.9830726281738823</v>
      </c>
      <c r="FS218" s="48">
        <v>114993</v>
      </c>
      <c r="FT218" s="18">
        <f t="shared" si="237"/>
        <v>3.5152398621786376</v>
      </c>
      <c r="FU218" s="15">
        <f>'Investment Analysis'!ON218</f>
        <v>8.0296819787985871</v>
      </c>
      <c r="FV218" s="48">
        <v>14240</v>
      </c>
      <c r="FW218" s="18">
        <f t="shared" si="238"/>
        <v>-7.5324675324675322E-2</v>
      </c>
      <c r="FX218" s="15">
        <f>'Investment Analysis'!OU218</f>
        <v>-7.5324675324675336E-2</v>
      </c>
      <c r="FY218" s="48">
        <v>22177.5</v>
      </c>
      <c r="FZ218" s="18">
        <f t="shared" si="239"/>
        <v>0.20710300721186556</v>
      </c>
      <c r="GA218" s="15">
        <f>'Investment Analysis'!PB218</f>
        <v>4.4590769230769229</v>
      </c>
      <c r="GB218" s="48">
        <v>22192.5</v>
      </c>
      <c r="GC218" s="18">
        <f>'Investment Analysis'!PK218</f>
        <v>0.41490938650600095</v>
      </c>
      <c r="GD218" s="15">
        <f>'Investment Analysis'!PI218</f>
        <v>-0.15020103388856981</v>
      </c>
      <c r="GE218" s="48">
        <v>26184</v>
      </c>
      <c r="GF218" s="18">
        <f>'Investment Analysis'!PY218</f>
        <v>3.2534113060428851</v>
      </c>
      <c r="GG218" s="15">
        <f>'Investment Analysis'!PW218</f>
        <v>1.5022935779816513</v>
      </c>
      <c r="GH218" s="48"/>
      <c r="GI218" s="18">
        <f>'Investment Analysis'!QF218</f>
        <v>1.0672264524877437</v>
      </c>
      <c r="GJ218" s="15">
        <f>'Investment Analysis'!QD218</f>
        <v>0.17481253149174553</v>
      </c>
      <c r="GK218" s="48">
        <v>50880</v>
      </c>
      <c r="GL218" s="18">
        <f>'Investment Analysis'!QM218</f>
        <v>1.0999999999999999</v>
      </c>
      <c r="GM218" s="15">
        <f>'Investment Analysis'!QK218</f>
        <v>8.7649402390438336E-2</v>
      </c>
      <c r="GN218" s="48">
        <v>17712</v>
      </c>
      <c r="GO218" s="18">
        <f>'Investment Analysis'!QT218</f>
        <v>0.71428571428571419</v>
      </c>
      <c r="GP218" s="15">
        <f>'Investment Analysis'!QR218</f>
        <v>-0.97601111679953201</v>
      </c>
      <c r="GQ218" s="48">
        <v>5393.85</v>
      </c>
      <c r="GR218" s="18">
        <f>'Investment Analysis'!RA218</f>
        <v>1.7572537801389516E-2</v>
      </c>
      <c r="GS218" s="15">
        <f>'Investment Analysis'!QY218</f>
        <v>-0.2946175637393767</v>
      </c>
      <c r="GT218" s="48">
        <v>26341.5</v>
      </c>
      <c r="GU218" s="18">
        <f>'Investment Analysis'!RH218</f>
        <v>1.5042424242424242</v>
      </c>
      <c r="GV218" s="15">
        <f>'Investment Analysis'!RF218</f>
        <v>0.33895009721322095</v>
      </c>
      <c r="GW218" s="48">
        <v>15161</v>
      </c>
      <c r="GX218" s="18">
        <f>'Investment Analysis'!RO218</f>
        <v>0.54137860919072811</v>
      </c>
      <c r="GY218" s="15">
        <f>'Investment Analysis'!RM218</f>
        <v>0.40653121810928661</v>
      </c>
      <c r="GZ218" s="48">
        <v>5174</v>
      </c>
      <c r="HA218" s="18">
        <f>'Investment Analysis'!RV218</f>
        <v>0.24136276391554709</v>
      </c>
      <c r="HB218" s="15">
        <f>'Investment Analysis'!RT218</f>
        <v>0.76707650273224048</v>
      </c>
      <c r="HC218" s="48">
        <v>38910</v>
      </c>
      <c r="HD218" s="18">
        <f>'Investment Analysis'!SC218</f>
        <v>1.5723919079730269</v>
      </c>
      <c r="HE218" s="15">
        <f>'Investment Analysis'!SA218</f>
        <v>0.46212235081917935</v>
      </c>
      <c r="HF218" s="48">
        <v>21260</v>
      </c>
      <c r="HG218" s="18">
        <f>'Investment Analysis'!SJ218</f>
        <v>1.7863695937090436</v>
      </c>
      <c r="HH218" s="15">
        <f>'Investment Analysis'!SH218</f>
        <v>2.4016000000000002</v>
      </c>
      <c r="HI218" s="48">
        <v>14520</v>
      </c>
      <c r="HJ218" s="18">
        <f>'Investment Analysis'!SM218</f>
        <v>-3.968253968253966E-2</v>
      </c>
      <c r="HK218" s="15">
        <f>'Investment Analysis'!SK218</f>
        <v>0</v>
      </c>
      <c r="HL218" s="48">
        <v>27082.5</v>
      </c>
      <c r="HM218" s="18">
        <f>'Investment Analysis'!SP218</f>
        <v>0</v>
      </c>
      <c r="HN218" s="15">
        <f>'Investment Analysis'!SN218</f>
        <v>-3.5665597674899477E-2</v>
      </c>
      <c r="HO218" s="48">
        <v>16554.599999999999</v>
      </c>
      <c r="HP218" s="18">
        <f>'Investment Analysis'!TE218</f>
        <v>3.1615384615384614</v>
      </c>
      <c r="HQ218" s="15">
        <f>'Investment Analysis'!TC218</f>
        <v>0.608124845182066</v>
      </c>
      <c r="HR218" s="48">
        <v>15269</v>
      </c>
      <c r="HS218" s="18">
        <f>'Investment Analysis'!TL218</f>
        <v>0.85840707964601759</v>
      </c>
      <c r="HT218" s="15">
        <f>'Investment Analysis'!TJ218</f>
        <v>0.43181818181818182</v>
      </c>
      <c r="HU218" s="48"/>
      <c r="HV218" s="18">
        <f>'Investment Analysis'!TS218</f>
        <v>1.7882352941176471</v>
      </c>
      <c r="HW218" s="15">
        <f>'Investment Analysis'!TQ218</f>
        <v>0.20906911152733351</v>
      </c>
      <c r="HX218" s="48"/>
      <c r="HY218" s="18">
        <f>'Investment Analysis'!TZ218</f>
        <v>1.432748538011696</v>
      </c>
      <c r="HZ218" s="15">
        <f>'Investment Analysis'!TX218</f>
        <v>-5.6689342403628114E-2</v>
      </c>
      <c r="IA218" s="48"/>
      <c r="IB218" s="18">
        <f>'Investment Analysis'!UG218</f>
        <v>0</v>
      </c>
      <c r="IC218" s="15">
        <f>'Investment Analysis'!UE218</f>
        <v>0</v>
      </c>
      <c r="ID218" s="48"/>
      <c r="IE218" s="18">
        <f>'Investment Analysis'!UN218</f>
        <v>0</v>
      </c>
      <c r="IF218" s="15">
        <f>'Investment Analysis'!UL218</f>
        <v>0</v>
      </c>
      <c r="IG218" s="48"/>
      <c r="IH218" s="18">
        <f>'Investment Analysis'!UU218</f>
        <v>0</v>
      </c>
      <c r="II218" s="15">
        <f>'Investment Analysis'!US218</f>
        <v>0</v>
      </c>
      <c r="IJ218" s="48"/>
      <c r="IK218" s="18">
        <f>'Investment Analysis'!VB218</f>
        <v>0</v>
      </c>
      <c r="IL218" s="15">
        <f>'Investment Analysis'!UZ218</f>
        <v>0</v>
      </c>
      <c r="IM218" s="48"/>
      <c r="IN218" s="18">
        <f>'Investment Analysis'!VI218</f>
        <v>0</v>
      </c>
      <c r="IO218" s="15">
        <f>'Investment Analysis'!VG218</f>
        <v>0</v>
      </c>
      <c r="IP218" s="18"/>
      <c r="IQ218" s="18"/>
      <c r="IR218" s="18"/>
      <c r="IS218" s="108">
        <f t="shared" si="243"/>
        <v>-3129.4799999995157</v>
      </c>
      <c r="IT218" s="48">
        <f t="shared" si="244"/>
        <v>1525539.9100000006</v>
      </c>
      <c r="IU218" s="101">
        <f t="shared" si="240"/>
        <v>0</v>
      </c>
      <c r="IV218" s="101"/>
      <c r="IW218" s="15">
        <f t="shared" si="241"/>
        <v>0.47038669040210046</v>
      </c>
      <c r="IX218" s="113">
        <f t="shared" si="242"/>
        <v>488030.58000000066</v>
      </c>
      <c r="IY218" s="21">
        <f t="shared" si="215"/>
        <v>0.85482489206276102</v>
      </c>
      <c r="IZ218" s="173">
        <f t="shared" si="216"/>
        <v>706387.0200000006</v>
      </c>
    </row>
    <row r="219" spans="1:260" x14ac:dyDescent="0.2">
      <c r="A219" s="3">
        <f>'Investment Analysis'!A219</f>
        <v>45961</v>
      </c>
      <c r="B219" s="4">
        <f>'Investment Analysis'!B219</f>
        <v>45961</v>
      </c>
      <c r="C219" s="27">
        <f>'Investment Analysis'!C219</f>
        <v>47562.87</v>
      </c>
      <c r="D219" s="14">
        <f>'Investment Analysis'!D219</f>
        <v>40.75</v>
      </c>
      <c r="E219" s="15">
        <f>'Investment Analysis'!E219</f>
        <v>8.5749541476684956E-4</v>
      </c>
      <c r="F219" s="13">
        <f>'Investment Analysis'!G219</f>
        <v>6840.2</v>
      </c>
      <c r="G219" s="14">
        <f>'Investment Analysis'!H219</f>
        <v>17.859999999999673</v>
      </c>
      <c r="H219" s="15">
        <f>'Investment Analysis'!I219</f>
        <v>2.6178701149458502E-3</v>
      </c>
      <c r="I219" s="13">
        <f>'Investment Analysis'!K219</f>
        <v>23724.959999999999</v>
      </c>
      <c r="J219" s="14">
        <f>'Investment Analysis'!L219</f>
        <v>143.81999999999971</v>
      </c>
      <c r="K219" s="15">
        <f>'Investment Analysis'!M219</f>
        <v>6.0989417814405799E-3</v>
      </c>
      <c r="L219" s="41">
        <f>'Investment Analysis'!T219</f>
        <v>282.65922776938135</v>
      </c>
      <c r="M219" s="21">
        <f>'Investment Analysis'!V219</f>
        <v>1.5454560863336104E-3</v>
      </c>
      <c r="N219" s="21">
        <f>'Investment Analysis'!W219</f>
        <v>9.2531438534116939E-2</v>
      </c>
      <c r="P219" s="48">
        <f>'Investment Analysis'!Y219</f>
        <v>9678.31</v>
      </c>
      <c r="Q219" s="18"/>
      <c r="R219" s="83"/>
      <c r="S219" s="48">
        <v>5035.1400000000003</v>
      </c>
      <c r="T219" s="18">
        <f>'Investment Analysis'!AH219</f>
        <v>0.17828058282343634</v>
      </c>
      <c r="U219" s="15">
        <f>'Investment Analysis'!AF219</f>
        <v>0.62450688838987678</v>
      </c>
      <c r="V219" s="48">
        <v>7597.46</v>
      </c>
      <c r="W219" s="18">
        <f>'Investment Analysis'!AO219</f>
        <v>0.18925344745601522</v>
      </c>
      <c r="X219" s="15">
        <f>'Investment Analysis'!AM219</f>
        <v>0.34462365591397848</v>
      </c>
      <c r="Y219" s="48">
        <v>11602.63</v>
      </c>
      <c r="Z219" s="18">
        <f t="shared" si="217"/>
        <v>0.16305433039294298</v>
      </c>
      <c r="AA219" s="15">
        <f>'Investment Analysis'!GM219</f>
        <v>0.26560846560846579</v>
      </c>
      <c r="AB219" s="48">
        <v>2975.88</v>
      </c>
      <c r="AC219" s="18">
        <f t="shared" si="248"/>
        <v>4.9992039053698836</v>
      </c>
      <c r="AD219" s="15">
        <f>'Investment Analysis'!AT219</f>
        <v>0.45396641574985525</v>
      </c>
      <c r="AE219" s="48">
        <v>12315.79</v>
      </c>
      <c r="AF219" s="18">
        <f>'Investment Analysis'!BC219</f>
        <v>0.16420980459376072</v>
      </c>
      <c r="AG219" s="15">
        <f>'Investment Analysis'!BA219</f>
        <v>0.77270693512304256</v>
      </c>
      <c r="AH219" s="48"/>
      <c r="AI219" s="18">
        <f t="shared" si="249"/>
        <v>0</v>
      </c>
      <c r="AJ219" s="15">
        <f>'Investment Analysis'!BH219</f>
        <v>0</v>
      </c>
      <c r="AK219" s="48">
        <v>5379.51</v>
      </c>
      <c r="AL219" s="18">
        <f t="shared" si="250"/>
        <v>2.2179646477774888</v>
      </c>
      <c r="AM219" s="15">
        <f>'Investment Analysis'!BO219</f>
        <v>0.31441562815762875</v>
      </c>
      <c r="AN219" s="48">
        <v>6265.89</v>
      </c>
      <c r="AO219" s="18">
        <f t="shared" si="210"/>
        <v>6.8159245689655172</v>
      </c>
      <c r="AP219" s="15">
        <f>'Investment Analysis'!BV219</f>
        <v>0.24208266237251755</v>
      </c>
      <c r="AQ219" s="48">
        <v>5590.35</v>
      </c>
      <c r="AR219" s="18">
        <f t="shared" si="211"/>
        <v>2.9180699999999997</v>
      </c>
      <c r="AS219" s="15">
        <f>'Investment Analysis'!CC219</f>
        <v>0</v>
      </c>
      <c r="AT219" s="48">
        <v>5058.3100000000004</v>
      </c>
      <c r="AU219" s="18">
        <f>'Investment Analysis'!CL219</f>
        <v>-8.7019790454016255E-2</v>
      </c>
      <c r="AV219" s="15">
        <f>'Investment Analysis'!CJ219</f>
        <v>3.7710883228580898E-2</v>
      </c>
      <c r="AW219" s="48">
        <v>19632.919999999998</v>
      </c>
      <c r="AX219" s="18">
        <f t="shared" si="251"/>
        <v>0.12419685080288927</v>
      </c>
      <c r="AY219" s="15">
        <f>'Investment Analysis'!CQ219</f>
        <v>0.14199106573069559</v>
      </c>
      <c r="AZ219" s="48">
        <v>16910.86</v>
      </c>
      <c r="BA219" s="18">
        <f>'Investment Analysis'!CZ219</f>
        <v>9.8712446351931327E-2</v>
      </c>
      <c r="BB219" s="15">
        <f>'Investment Analysis'!CX219</f>
        <v>0.27402799377916026</v>
      </c>
      <c r="BC219" s="48">
        <v>9567.7900000000009</v>
      </c>
      <c r="BD219" s="18">
        <f t="shared" si="252"/>
        <v>2.9406224479633503</v>
      </c>
      <c r="BE219" s="15">
        <f>'Investment Analysis'!DE219</f>
        <v>-9.3278463648834145E-2</v>
      </c>
      <c r="BF219" s="48">
        <v>4789.6899999999996</v>
      </c>
      <c r="BG219" s="18">
        <f>'Investment Analysis'!DN219</f>
        <v>0.24833965844402292</v>
      </c>
      <c r="BH219" s="15">
        <f>'Investment Analysis'!DL219</f>
        <v>0.19207248018120054</v>
      </c>
      <c r="BI219" s="48">
        <v>21709.42</v>
      </c>
      <c r="BJ219" s="18">
        <f>'Investment Analysis'!EB219</f>
        <v>0.38780997908574855</v>
      </c>
      <c r="BK219" s="15">
        <f>'Investment Analysis'!DZ219</f>
        <v>1.478655282817503</v>
      </c>
      <c r="BL219" s="48">
        <v>20117.93</v>
      </c>
      <c r="BM219" s="18">
        <f>'Investment Analysis'!EI219</f>
        <v>0.26030368763557465</v>
      </c>
      <c r="BN219" s="15">
        <f>'Investment Analysis'!EG219</f>
        <v>1.2101759391345694</v>
      </c>
      <c r="BO219" s="48">
        <v>11812.24</v>
      </c>
      <c r="BP219" s="18">
        <f>'Investment Analysis'!DU219</f>
        <v>0.3235294117647059</v>
      </c>
      <c r="BQ219" s="15">
        <f>'Investment Analysis'!DS219</f>
        <v>0</v>
      </c>
      <c r="BR219" s="48">
        <v>12926.04</v>
      </c>
      <c r="BS219" s="18">
        <f>'Investment Analysis'!EP219</f>
        <v>0.29631626235399827</v>
      </c>
      <c r="BT219" s="15">
        <f>'Investment Analysis'!EN219</f>
        <v>1.2355128602417105</v>
      </c>
      <c r="BU219" s="48">
        <v>14029.51</v>
      </c>
      <c r="BV219" s="18">
        <f t="shared" si="253"/>
        <v>0.48266994211872405</v>
      </c>
      <c r="BW219" s="15">
        <f>'Investment Analysis'!EU219</f>
        <v>0.1274706387854484</v>
      </c>
      <c r="BX219" s="48">
        <v>26300.25</v>
      </c>
      <c r="BY219" s="18">
        <f t="shared" si="203"/>
        <v>-0.43498750000000003</v>
      </c>
      <c r="BZ219" s="15">
        <f>'Investment Analysis'!FB219</f>
        <v>0</v>
      </c>
      <c r="CA219" s="48">
        <v>21528.22</v>
      </c>
      <c r="CB219" s="18">
        <f t="shared" si="199"/>
        <v>-7.2059482758620633E-2</v>
      </c>
      <c r="CC219" s="15">
        <f>'Investment Analysis'!FI219</f>
        <v>3.8761002031144201E-2</v>
      </c>
      <c r="CD219" s="48">
        <v>9089.11</v>
      </c>
      <c r="CE219" s="18">
        <f>'Investment Analysis'!FR219</f>
        <v>3.2643399757789314E-2</v>
      </c>
      <c r="CF219" s="15">
        <f>'Investment Analysis'!FP219</f>
        <v>0.61326109391124872</v>
      </c>
      <c r="CG219" s="48">
        <v>4485.96</v>
      </c>
      <c r="CH219" s="18">
        <f>'Investment Analysis'!FR219</f>
        <v>3.2643399757789314E-2</v>
      </c>
      <c r="CI219" s="15">
        <f>'Investment Analysis'!FW219</f>
        <v>-1.5903669203680627E-2</v>
      </c>
      <c r="CJ219" s="48"/>
      <c r="CK219" s="18">
        <f t="shared" si="204"/>
        <v>0</v>
      </c>
      <c r="CL219" s="15">
        <f>'Investment Analysis'!GD219</f>
        <v>0</v>
      </c>
      <c r="CM219" s="48">
        <v>40322.26</v>
      </c>
      <c r="CN219" s="18">
        <f t="shared" si="218"/>
        <v>0.61612264529058125</v>
      </c>
      <c r="CO219" s="15">
        <f>'Investment Analysis'!GT219</f>
        <v>6.4220183486238536E-2</v>
      </c>
      <c r="CP219" s="48">
        <v>29676.400000000001</v>
      </c>
      <c r="CQ219" s="18">
        <f t="shared" si="219"/>
        <v>0.37925200894205802</v>
      </c>
      <c r="CR219" s="15">
        <f>'Investment Analysis'!HG219</f>
        <v>1.5647997303522276</v>
      </c>
      <c r="CS219" s="48">
        <v>22650</v>
      </c>
      <c r="CT219" s="18">
        <f t="shared" si="220"/>
        <v>2.3188303182639508E-3</v>
      </c>
      <c r="CU219" s="15">
        <f>'Investment Analysis'!HN219</f>
        <v>35.532258064516128</v>
      </c>
      <c r="CV219" s="48">
        <v>35435.75</v>
      </c>
      <c r="CW219" s="18">
        <f t="shared" si="221"/>
        <v>0.23004495201069128</v>
      </c>
      <c r="CX219" s="15">
        <f>'Investment Analysis'!IB219</f>
        <v>0.91208687440982061</v>
      </c>
      <c r="CY219" s="48">
        <v>25874.1</v>
      </c>
      <c r="CZ219" s="18">
        <f t="shared" si="222"/>
        <v>0.44669275929549895</v>
      </c>
      <c r="DA219" s="15">
        <f>'Investment Analysis'!II219</f>
        <v>1.1121714285714286</v>
      </c>
      <c r="DB219" s="48">
        <v>8050.5</v>
      </c>
      <c r="DC219" s="18">
        <f t="shared" si="223"/>
        <v>0.42808993746951085</v>
      </c>
      <c r="DD219" s="15">
        <f>'Investment Analysis'!IP219</f>
        <v>5.288224956063269</v>
      </c>
      <c r="DE219" s="48">
        <v>30663</v>
      </c>
      <c r="DF219" s="18">
        <f>'Investment Analysis'!IY219</f>
        <v>0.98890834792761229</v>
      </c>
      <c r="DG219" s="15">
        <f>'Investment Analysis'!IW219</f>
        <v>4.6005479452054789</v>
      </c>
      <c r="DH219" s="48">
        <v>19450.5</v>
      </c>
      <c r="DI219" s="18">
        <f t="shared" si="224"/>
        <v>2.0057021881567558</v>
      </c>
      <c r="DJ219" s="15">
        <f>'Investment Analysis'!JD219</f>
        <v>0.31138754045307454</v>
      </c>
      <c r="DK219" s="48">
        <v>25890.5</v>
      </c>
      <c r="DL219" s="18">
        <f t="shared" si="225"/>
        <v>0.13809398215306168</v>
      </c>
      <c r="DM219" s="15">
        <f>'Investment Analysis'!JK219</f>
        <v>0.2732302244953157</v>
      </c>
      <c r="DN219" s="48">
        <v>1143.5999999999999</v>
      </c>
      <c r="DO219" s="18">
        <f t="shared" si="226"/>
        <v>5.2554072710538344E-2</v>
      </c>
      <c r="DP219" s="15">
        <f>'Investment Analysis'!HU219</f>
        <v>2.1417582417582421</v>
      </c>
      <c r="DQ219" s="48">
        <v>33060</v>
      </c>
      <c r="DR219" s="18">
        <f t="shared" si="227"/>
        <v>0.11557280242955964</v>
      </c>
      <c r="DS219" s="15">
        <f>'Investment Analysis'!JR219</f>
        <v>0.11557280242955965</v>
      </c>
      <c r="DT219" s="48">
        <v>26922</v>
      </c>
      <c r="DU219" s="18">
        <f t="shared" si="247"/>
        <v>9.3918814229249001</v>
      </c>
      <c r="DV219" s="15">
        <f>'Investment Analysis'!JY219</f>
        <v>0.25296442687747045</v>
      </c>
      <c r="DW219" s="48">
        <v>15855</v>
      </c>
      <c r="DX219" s="18">
        <f t="shared" si="228"/>
        <v>0.16273100616016428</v>
      </c>
      <c r="DY219" s="15">
        <f>'Investment Analysis'!KF219</f>
        <v>0.16273100616016417</v>
      </c>
      <c r="DZ219" s="48">
        <v>18762</v>
      </c>
      <c r="EA219" s="18">
        <f t="shared" si="245"/>
        <v>-6.2368815592203898E-2</v>
      </c>
      <c r="EB219" s="15">
        <f>'Investment Analysis'!KM219</f>
        <v>7.8919431279620849</v>
      </c>
      <c r="EC219" s="48">
        <v>13845</v>
      </c>
      <c r="ED219" s="18">
        <f>'Investment Analysis'!KV219</f>
        <v>1.801980198019802</v>
      </c>
      <c r="EE219" s="15">
        <f>'Investment Analysis'!KT219</f>
        <v>8.0152671755725172E-2</v>
      </c>
      <c r="EF219" s="48">
        <v>24111</v>
      </c>
      <c r="EG219" s="18">
        <f t="shared" si="229"/>
        <v>1.2471655328798186E-2</v>
      </c>
      <c r="EH219" s="15">
        <f>'Investment Analysis'!LH219</f>
        <v>0.49539492045771705</v>
      </c>
      <c r="EI219" s="48">
        <v>10452.65</v>
      </c>
      <c r="EJ219" s="18">
        <f>'Investment Analysis'!LQ219</f>
        <v>1.0561309295486512</v>
      </c>
      <c r="EK219" s="15">
        <f>'Investment Analysis'!LO219</f>
        <v>0.83782857142857148</v>
      </c>
      <c r="EL219" s="48">
        <v>34860</v>
      </c>
      <c r="EM219" s="18" t="e">
        <f t="shared" si="246"/>
        <v>#DIV/0!</v>
      </c>
      <c r="EN219" s="15">
        <f>'Investment Analysis'!LX219</f>
        <v>1.5124324324324323</v>
      </c>
      <c r="EO219" s="48">
        <v>17605</v>
      </c>
      <c r="EP219" s="68">
        <f t="shared" ref="EP219:EP282" si="254">IF(EO219&gt;0,(EO219-500-EP$5)/EP$5,0)</f>
        <v>4.1250936329588015</v>
      </c>
      <c r="EQ219" s="15">
        <f>'Investment Analysis'!MC219</f>
        <v>-4.0449438202247126E-2</v>
      </c>
      <c r="ER219" s="48">
        <v>24285</v>
      </c>
      <c r="ES219" s="18">
        <f>'Investment Analysis'!LX219</f>
        <v>1.5124324324324323</v>
      </c>
      <c r="ET219" s="15">
        <f>'Investment Analysis'!LA219</f>
        <v>0.12539969414708738</v>
      </c>
      <c r="EU219" s="48">
        <v>86300.5</v>
      </c>
      <c r="EV219" s="18">
        <f>'Investment Analysis'!ML219</f>
        <v>5.2538860103626943</v>
      </c>
      <c r="EW219" s="15">
        <f>'Investment Analysis'!MJ219</f>
        <v>16.893530997304584</v>
      </c>
      <c r="EX219" s="48">
        <v>112145.25</v>
      </c>
      <c r="EY219" s="18">
        <f t="shared" si="230"/>
        <v>0.69666401906274822</v>
      </c>
      <c r="EZ219" s="15">
        <f>'Investment Analysis'!MQ219</f>
        <v>0.69666401906274822</v>
      </c>
      <c r="FA219" s="48">
        <v>19224</v>
      </c>
      <c r="FB219" s="18">
        <f t="shared" si="231"/>
        <v>0.24993498049414825</v>
      </c>
      <c r="FC219" s="15">
        <f>'Investment Analysis'!MX219</f>
        <v>0.15141351221849544</v>
      </c>
      <c r="FD219" s="48">
        <v>21626.5</v>
      </c>
      <c r="FE219" s="18">
        <f t="shared" si="232"/>
        <v>0.36257387315868383</v>
      </c>
      <c r="FF219" s="15">
        <f>'Investment Analysis'!NE219</f>
        <v>1.2805787259171773</v>
      </c>
      <c r="FG219" s="48">
        <v>23166</v>
      </c>
      <c r="FH219" s="18">
        <f t="shared" si="233"/>
        <v>1.1557788944723617</v>
      </c>
      <c r="FI219" s="15">
        <f>'Investment Analysis'!NL219</f>
        <v>-0.89781659388646284</v>
      </c>
      <c r="FJ219" s="48">
        <v>40959.800000000003</v>
      </c>
      <c r="FK219" s="18">
        <f t="shared" si="234"/>
        <v>1.1505271337365592</v>
      </c>
      <c r="FL219" s="15">
        <f>'Investment Analysis'!NS219</f>
        <v>3.4582095238095238</v>
      </c>
      <c r="FM219" s="48">
        <v>4217.8500000000004</v>
      </c>
      <c r="FN219" s="18">
        <f t="shared" si="235"/>
        <v>-0.83380092441180054</v>
      </c>
      <c r="FO219" s="15">
        <f>'Investment Analysis'!NZ219</f>
        <v>0.5998520710059172</v>
      </c>
      <c r="FP219" s="48">
        <v>37800</v>
      </c>
      <c r="FQ219" s="18">
        <f t="shared" si="236"/>
        <v>1.0213903743315509</v>
      </c>
      <c r="FR219" s="15">
        <f>'Investment Analysis'!OG219</f>
        <v>-0.98324987814064779</v>
      </c>
      <c r="FS219" s="48">
        <v>110238</v>
      </c>
      <c r="FT219" s="18">
        <f t="shared" si="237"/>
        <v>3.3285331448596756</v>
      </c>
      <c r="FU219" s="15">
        <f>'Investment Analysis'!ON219</f>
        <v>7.6563015312131917</v>
      </c>
      <c r="FV219" s="48">
        <v>14140</v>
      </c>
      <c r="FW219" s="18">
        <f t="shared" si="238"/>
        <v>-8.1818181818181818E-2</v>
      </c>
      <c r="FX219" s="15">
        <f>'Investment Analysis'!OU219</f>
        <v>-8.1818181818181804E-2</v>
      </c>
      <c r="FY219" s="48">
        <v>22312.5</v>
      </c>
      <c r="FZ219" s="18">
        <f t="shared" si="239"/>
        <v>0.2144509457068989</v>
      </c>
      <c r="GA219" s="15">
        <f>'Investment Analysis'!PB219</f>
        <v>4.4923076923076923</v>
      </c>
      <c r="GB219" s="48">
        <v>21682.5</v>
      </c>
      <c r="GC219" s="18">
        <f>'Investment Analysis'!PK219</f>
        <v>0.38239372639028368</v>
      </c>
      <c r="GD219" s="15">
        <f>'Investment Analysis'!PI219</f>
        <v>-0.16973004020677762</v>
      </c>
      <c r="GE219" s="48">
        <v>24612</v>
      </c>
      <c r="GF219" s="18">
        <f>'Investment Analysis'!PY219</f>
        <v>2.998050682261209</v>
      </c>
      <c r="GG219" s="15">
        <f>'Investment Analysis'!PW219</f>
        <v>1.3520642201834863</v>
      </c>
      <c r="GH219" s="48">
        <v>0</v>
      </c>
      <c r="GI219" s="18">
        <f>'Investment Analysis'!QF219</f>
        <v>0.88776468133931341</v>
      </c>
      <c r="GJ219" s="15">
        <f>'Investment Analysis'!QD219</f>
        <v>7.2823735143305951E-2</v>
      </c>
      <c r="GK219" s="48">
        <v>50680</v>
      </c>
      <c r="GL219" s="18">
        <f>'Investment Analysis'!QM219</f>
        <v>1.0923076923076924</v>
      </c>
      <c r="GM219" s="15">
        <f>'Investment Analysis'!QK219</f>
        <v>8.3665338645418502E-2</v>
      </c>
      <c r="GN219" s="48">
        <v>17505</v>
      </c>
      <c r="GO219" s="18">
        <f>'Investment Analysis'!QT219</f>
        <v>0.69425087108013928</v>
      </c>
      <c r="GP219" s="15">
        <f>'Investment Analysis'!QR219</f>
        <v>-0.97629147468246413</v>
      </c>
      <c r="GQ219" s="48">
        <v>5308.6</v>
      </c>
      <c r="GR219" s="18">
        <f>'Investment Analysis'!RA219</f>
        <v>9.521863506334291E-2</v>
      </c>
      <c r="GS219" s="15">
        <f>'Investment Analysis'!QY219</f>
        <v>-0.2407932011331444</v>
      </c>
      <c r="GT219" s="48">
        <v>28560</v>
      </c>
      <c r="GU219" s="18">
        <f>'Investment Analysis'!RH219</f>
        <v>1.7151515151515153</v>
      </c>
      <c r="GV219" s="15">
        <f>'Investment Analysis'!RF219</f>
        <v>0.45171743357096572</v>
      </c>
      <c r="GW219" s="48">
        <v>15021.5</v>
      </c>
      <c r="GX219" s="18">
        <f>'Investment Analysis'!RO219</f>
        <v>0.52719601464009769</v>
      </c>
      <c r="GY219" s="15">
        <f>'Investment Analysis'!RM219</f>
        <v>0.39358938677057237</v>
      </c>
      <c r="GZ219" s="48">
        <v>5484</v>
      </c>
      <c r="HA219" s="18">
        <f>'Investment Analysis'!RV219</f>
        <v>0.31573896353166997</v>
      </c>
      <c r="HB219" s="15">
        <f>'Investment Analysis'!RT219</f>
        <v>0.87295081967213117</v>
      </c>
      <c r="HC219" s="48">
        <v>40094</v>
      </c>
      <c r="HD219" s="18">
        <f>'Investment Analysis'!SC219</f>
        <v>1.6506677244479706</v>
      </c>
      <c r="HE219" s="15">
        <f>'Investment Analysis'!SA219</f>
        <v>0.50661355779347661</v>
      </c>
      <c r="HF219" s="48">
        <v>22135</v>
      </c>
      <c r="HG219" s="18">
        <f>'Investment Analysis'!SJ219</f>
        <v>1.9010484927916125</v>
      </c>
      <c r="HH219" s="15">
        <f>'Investment Analysis'!SH219</f>
        <v>2.5416000000000003</v>
      </c>
      <c r="HI219" s="48">
        <v>15400</v>
      </c>
      <c r="HJ219" s="18">
        <f>'Investment Analysis'!SM219</f>
        <v>6.0606060606060663E-2</v>
      </c>
      <c r="HK219" s="15">
        <f>'Investment Analysis'!SK219</f>
        <v>0</v>
      </c>
      <c r="HL219" s="48">
        <v>27795</v>
      </c>
      <c r="HM219" s="18">
        <f>'Investment Analysis'!SP219</f>
        <v>0</v>
      </c>
      <c r="HN219" s="15">
        <f>'Investment Analysis'!SN219</f>
        <v>5.9060604519727056E-2</v>
      </c>
      <c r="HO219" s="48">
        <v>16087.95</v>
      </c>
      <c r="HP219" s="18">
        <f>'Investment Analysis'!TE219</f>
        <v>3.0442307692307695</v>
      </c>
      <c r="HQ219" s="15">
        <f>'Investment Analysis'!TC219</f>
        <v>0.56279415407480826</v>
      </c>
      <c r="HR219" s="48">
        <v>15551.25</v>
      </c>
      <c r="HS219" s="18">
        <f>'Investment Analysis'!TL219</f>
        <v>0.87905604719763997</v>
      </c>
      <c r="HT219" s="15">
        <f>'Investment Analysis'!TJ219</f>
        <v>0.44772727272727275</v>
      </c>
      <c r="HU219" s="48"/>
      <c r="HV219" s="18">
        <f>'Investment Analysis'!TS219</f>
        <v>1.877983193277311</v>
      </c>
      <c r="HW219" s="15">
        <f>'Investment Analysis'!TQ219</f>
        <v>0.2479867067989186</v>
      </c>
      <c r="HX219" s="48"/>
      <c r="HY219" s="18">
        <f>'Investment Analysis'!TZ219</f>
        <v>1.4035087719298247</v>
      </c>
      <c r="HZ219" s="15">
        <f>'Investment Analysis'!TX219</f>
        <v>-6.8027210884353692E-2</v>
      </c>
      <c r="IA219" s="48"/>
      <c r="IB219" s="18">
        <f>'Investment Analysis'!UG219</f>
        <v>0</v>
      </c>
      <c r="IC219" s="15">
        <f>'Investment Analysis'!UE219</f>
        <v>0</v>
      </c>
      <c r="ID219" s="48"/>
      <c r="IE219" s="18">
        <f>'Investment Analysis'!UN219</f>
        <v>0</v>
      </c>
      <c r="IF219" s="15">
        <f>'Investment Analysis'!UL219</f>
        <v>0</v>
      </c>
      <c r="IG219" s="48"/>
      <c r="IH219" s="18">
        <f>'Investment Analysis'!UU219</f>
        <v>0</v>
      </c>
      <c r="II219" s="15">
        <f>'Investment Analysis'!US219</f>
        <v>0</v>
      </c>
      <c r="IJ219" s="48"/>
      <c r="IK219" s="18">
        <f>'Investment Analysis'!VB219</f>
        <v>0</v>
      </c>
      <c r="IL219" s="15">
        <f>'Investment Analysis'!UZ219</f>
        <v>0</v>
      </c>
      <c r="IM219" s="48"/>
      <c r="IN219" s="18">
        <f>'Investment Analysis'!VI219</f>
        <v>0</v>
      </c>
      <c r="IO219" s="15">
        <f>'Investment Analysis'!VG219</f>
        <v>0</v>
      </c>
      <c r="IP219" s="18"/>
      <c r="IQ219" s="18"/>
      <c r="IR219" s="18"/>
      <c r="IS219" s="108">
        <f t="shared" si="243"/>
        <v>-4179.240000000922</v>
      </c>
      <c r="IT219" s="48">
        <f t="shared" si="244"/>
        <v>1521360.6699999997</v>
      </c>
      <c r="IU219" s="101">
        <f t="shared" si="240"/>
        <v>0</v>
      </c>
      <c r="IV219" s="101"/>
      <c r="IW219" s="15">
        <f t="shared" si="241"/>
        <v>0.46635854349377248</v>
      </c>
      <c r="IX219" s="113">
        <f t="shared" si="242"/>
        <v>483851.33999999973</v>
      </c>
      <c r="IY219" s="21">
        <f t="shared" si="215"/>
        <v>0.84976744015501615</v>
      </c>
      <c r="IZ219" s="173">
        <f t="shared" si="216"/>
        <v>702207.77999999968</v>
      </c>
    </row>
    <row r="220" spans="1:260" x14ac:dyDescent="0.2">
      <c r="A220" s="3">
        <f>'Investment Analysis'!A220</f>
        <v>45964</v>
      </c>
      <c r="B220" s="4">
        <f>'Investment Analysis'!B220</f>
        <v>45964</v>
      </c>
      <c r="C220" s="27">
        <f>'Investment Analysis'!C220</f>
        <v>47336.68</v>
      </c>
      <c r="D220" s="14">
        <f>'Investment Analysis'!D220</f>
        <v>-226.19000000000233</v>
      </c>
      <c r="E220" s="15">
        <f>'Investment Analysis'!E220</f>
        <v>-4.7556003243707182E-3</v>
      </c>
      <c r="F220" s="13">
        <f>'Investment Analysis'!G220</f>
        <v>6851.97</v>
      </c>
      <c r="G220" s="14">
        <f>'Investment Analysis'!H220</f>
        <v>11.770000000000437</v>
      </c>
      <c r="H220" s="15">
        <f>'Investment Analysis'!I220</f>
        <v>1.7207099207626148E-3</v>
      </c>
      <c r="I220" s="13">
        <f>'Investment Analysis'!K220</f>
        <v>23834.720000000001</v>
      </c>
      <c r="J220" s="14">
        <f>'Investment Analysis'!L220</f>
        <v>109.76000000000204</v>
      </c>
      <c r="K220" s="15">
        <f>'Investment Analysis'!M220</f>
        <v>4.6263513194543656E-3</v>
      </c>
      <c r="L220" s="41">
        <f>'Investment Analysis'!T220</f>
        <v>282.57513961069748</v>
      </c>
      <c r="M220" s="21">
        <f>'Investment Analysis'!V220</f>
        <v>-2.9748952244529488E-4</v>
      </c>
      <c r="N220" s="21">
        <f>'Investment Analysis'!W220</f>
        <v>9.2206421878210959E-2</v>
      </c>
      <c r="P220" s="48">
        <f>'Investment Analysis'!Y220</f>
        <v>40116.379999999997</v>
      </c>
      <c r="Q220" s="18"/>
      <c r="R220" s="83"/>
      <c r="S220" s="48">
        <v>5001.82</v>
      </c>
      <c r="T220" s="18">
        <f>'Investment Analysis'!AH220</f>
        <v>0.18439934850552459</v>
      </c>
      <c r="U220" s="15">
        <f>'Investment Analysis'!AF220</f>
        <v>0.63294289008921523</v>
      </c>
      <c r="V220" s="48">
        <v>7519.8</v>
      </c>
      <c r="W220" s="18">
        <f>'Investment Analysis'!AO220</f>
        <v>0.1911554921540656</v>
      </c>
      <c r="X220" s="15">
        <f>'Investment Analysis'!AM220</f>
        <v>0.34677419354838701</v>
      </c>
      <c r="Y220" s="48">
        <v>11192.16</v>
      </c>
      <c r="Z220" s="18">
        <f t="shared" si="217"/>
        <v>0.1219085805934242</v>
      </c>
      <c r="AA220" s="15">
        <f>'Investment Analysis'!GM220</f>
        <v>0.23544973544973563</v>
      </c>
      <c r="AB220" s="48">
        <v>2954.91</v>
      </c>
      <c r="AC220" s="18">
        <f t="shared" si="248"/>
        <v>4.9913293278257607</v>
      </c>
      <c r="AD220" s="15">
        <f>'Investment Analysis'!AT220</f>
        <v>0.46091488129704694</v>
      </c>
      <c r="AE220" s="48">
        <v>12192.56</v>
      </c>
      <c r="AF220" s="18">
        <f>'Investment Analysis'!BC220</f>
        <v>0.16631568637053729</v>
      </c>
      <c r="AG220" s="15">
        <f>'Investment Analysis'!BA220</f>
        <v>0.77591349739000759</v>
      </c>
      <c r="AH220" s="48"/>
      <c r="AI220" s="18">
        <f t="shared" si="249"/>
        <v>0</v>
      </c>
      <c r="AJ220" s="15">
        <f>'Investment Analysis'!BH220</f>
        <v>0</v>
      </c>
      <c r="AK220" s="48">
        <v>5298.89</v>
      </c>
      <c r="AL220" s="18">
        <f t="shared" si="250"/>
        <v>2.19700805822719</v>
      </c>
      <c r="AM220" s="15">
        <f>'Investment Analysis'!BO220</f>
        <v>0.31003704951162014</v>
      </c>
      <c r="AN220" s="48">
        <v>6206.56</v>
      </c>
      <c r="AO220" s="18">
        <f t="shared" si="210"/>
        <v>6.8031379310344819</v>
      </c>
      <c r="AP220" s="15">
        <f>'Investment Analysis'!BV220</f>
        <v>0.24503488996242628</v>
      </c>
      <c r="AQ220" s="48">
        <v>5465.24</v>
      </c>
      <c r="AR220" s="18">
        <f t="shared" si="211"/>
        <v>2.8930479999999994</v>
      </c>
      <c r="AS220" s="15">
        <f>'Investment Analysis'!CC220</f>
        <v>0</v>
      </c>
      <c r="AT220" s="48">
        <v>5013.49</v>
      </c>
      <c r="AU220" s="18">
        <f>'Investment Analysis'!CL220</f>
        <v>-8.4400465657741522E-2</v>
      </c>
      <c r="AV220" s="15">
        <f>'Investment Analysis'!CJ220</f>
        <v>4.0688058220310963E-2</v>
      </c>
      <c r="AW220" s="48">
        <v>19309.919999999998</v>
      </c>
      <c r="AX220" s="18">
        <f t="shared" si="251"/>
        <v>0.10741152626929264</v>
      </c>
      <c r="AY220" s="15">
        <f>'Investment Analysis'!CQ220</f>
        <v>0.13656668793873636</v>
      </c>
      <c r="AZ220" s="48">
        <v>16625.830000000002</v>
      </c>
      <c r="BA220" s="18">
        <f>'Investment Analysis'!CZ220</f>
        <v>9.3079399141630867E-2</v>
      </c>
      <c r="BB220" s="15">
        <f>'Investment Analysis'!CX220</f>
        <v>0.26749611197511669</v>
      </c>
      <c r="BC220" s="48">
        <v>9479.1200000000008</v>
      </c>
      <c r="BD220" s="18">
        <f t="shared" si="252"/>
        <v>2.9317916542177076</v>
      </c>
      <c r="BE220" s="15">
        <f>'Investment Analysis'!DE220</f>
        <v>-9.0992226794696013E-2</v>
      </c>
      <c r="BF220" s="48">
        <v>4751.16</v>
      </c>
      <c r="BG220" s="18">
        <f>'Investment Analysis'!DN220</f>
        <v>0.25308349146110065</v>
      </c>
      <c r="BH220" s="15">
        <f>'Investment Analysis'!DL220</f>
        <v>0.19660249150622877</v>
      </c>
      <c r="BI220" s="48">
        <v>21609.86</v>
      </c>
      <c r="BJ220" s="18">
        <f>'Investment Analysis'!EB220</f>
        <v>0.39796832984762476</v>
      </c>
      <c r="BK220" s="15">
        <f>'Investment Analysis'!DZ220</f>
        <v>1.4967982924226255</v>
      </c>
      <c r="BL220" s="48">
        <v>20048.45</v>
      </c>
      <c r="BM220" s="18">
        <f>'Investment Analysis'!EI220</f>
        <v>0.27087852494576992</v>
      </c>
      <c r="BN220" s="15">
        <f>'Investment Analysis'!EG220</f>
        <v>1.2287208749405609</v>
      </c>
      <c r="BO220" s="48">
        <v>11798.89</v>
      </c>
      <c r="BP220" s="18">
        <f>'Investment Analysis'!DU220</f>
        <v>0.33797268907563038</v>
      </c>
      <c r="BQ220" s="15">
        <f>'Investment Analysis'!DS220</f>
        <v>0</v>
      </c>
      <c r="BR220" s="48">
        <v>12747.7</v>
      </c>
      <c r="BS220" s="18">
        <f>'Investment Analysis'!EP220</f>
        <v>0.29362084456424076</v>
      </c>
      <c r="BT220" s="15">
        <f>'Investment Analysis'!EN220</f>
        <v>1.2308645801053606</v>
      </c>
      <c r="BU220" s="48">
        <v>13814.57</v>
      </c>
      <c r="BV220" s="18">
        <f t="shared" si="253"/>
        <v>0.46820366132723112</v>
      </c>
      <c r="BW220" s="15">
        <f>'Investment Analysis'!EU220</f>
        <v>0.12346032655399607</v>
      </c>
      <c r="BX220" s="48">
        <v>26011.25</v>
      </c>
      <c r="BY220" s="18">
        <f t="shared" si="203"/>
        <v>-0.44943749999999999</v>
      </c>
      <c r="BZ220" s="15">
        <f>'Investment Analysis'!FB220</f>
        <v>0</v>
      </c>
      <c r="CA220" s="48">
        <v>21312.1</v>
      </c>
      <c r="CB220" s="18">
        <f t="shared" si="199"/>
        <v>-8.1375000000000058E-2</v>
      </c>
      <c r="CC220" s="15">
        <f>'Investment Analysis'!FI220</f>
        <v>4.0622884224779936E-2</v>
      </c>
      <c r="CD220" s="48">
        <v>9011.58</v>
      </c>
      <c r="CE220" s="18">
        <f>'Investment Analysis'!FR220</f>
        <v>3.6001321149399933E-2</v>
      </c>
      <c r="CF220" s="15">
        <f>'Investment Analysis'!FP220</f>
        <v>0.61850705194358435</v>
      </c>
      <c r="CG220" s="48">
        <v>4400.95</v>
      </c>
      <c r="CH220" s="18">
        <f>'Investment Analysis'!FR220</f>
        <v>3.6001321149399933E-2</v>
      </c>
      <c r="CI220" s="15">
        <f>'Investment Analysis'!FW220</f>
        <v>-2.2946722708167624E-2</v>
      </c>
      <c r="CJ220" s="48"/>
      <c r="CK220" s="18">
        <f t="shared" si="204"/>
        <v>0</v>
      </c>
      <c r="CL220" s="15">
        <f>'Investment Analysis'!GD220</f>
        <v>0</v>
      </c>
      <c r="CM220" s="48">
        <v>40002.400000000001</v>
      </c>
      <c r="CN220" s="18">
        <f t="shared" si="218"/>
        <v>0.60330260521042089</v>
      </c>
      <c r="CO220" s="15">
        <f>'Investment Analysis'!GT220</f>
        <v>5.2844036697247757E-2</v>
      </c>
      <c r="CP220" s="48">
        <v>30444.05</v>
      </c>
      <c r="CQ220" s="18">
        <f t="shared" si="219"/>
        <v>0.41492961150383662</v>
      </c>
      <c r="CR220" s="15">
        <f>'Investment Analysis'!HG220</f>
        <v>1.6311443177349589</v>
      </c>
      <c r="CS220" s="48">
        <v>22775</v>
      </c>
      <c r="CT220" s="18">
        <f t="shared" si="220"/>
        <v>7.8503911919850546E-3</v>
      </c>
      <c r="CU220" s="15">
        <f>'Investment Analysis'!HN220</f>
        <v>35.733870967741929</v>
      </c>
      <c r="CV220" s="48">
        <v>36204</v>
      </c>
      <c r="CW220" s="18">
        <f t="shared" si="221"/>
        <v>0.25671242862349652</v>
      </c>
      <c r="CX220" s="15">
        <f>'Investment Analysis'!IB220</f>
        <v>0.95354107648725195</v>
      </c>
      <c r="CY220" s="48">
        <v>25378.5</v>
      </c>
      <c r="CZ220" s="18">
        <f t="shared" si="222"/>
        <v>0.41898238747553818</v>
      </c>
      <c r="DA220" s="15">
        <f>'Investment Analysis'!II220</f>
        <v>1.0717142857142858</v>
      </c>
      <c r="DB220" s="48">
        <v>7938.5</v>
      </c>
      <c r="DC220" s="18">
        <f t="shared" si="223"/>
        <v>0.40822209410616878</v>
      </c>
      <c r="DD220" s="15">
        <f>'Investment Analysis'!IP220</f>
        <v>5.2007420425698117</v>
      </c>
      <c r="DE220" s="48">
        <v>30255</v>
      </c>
      <c r="DF220" s="18">
        <f>'Investment Analysis'!IY220</f>
        <v>0.96244405526366983</v>
      </c>
      <c r="DG220" s="15">
        <f>'Investment Analysis'!IW220</f>
        <v>4.5260273972602736</v>
      </c>
      <c r="DH220" s="54">
        <v>6377.1</v>
      </c>
      <c r="DI220" s="18">
        <f t="shared" si="224"/>
        <v>-1.4541352453949724E-2</v>
      </c>
      <c r="DJ220" s="15">
        <f>'Investment Analysis'!JD220</f>
        <v>0.28986650485436904</v>
      </c>
      <c r="DK220" s="48">
        <v>25851.5</v>
      </c>
      <c r="DL220" s="18">
        <f t="shared" si="225"/>
        <v>0.13637962108224538</v>
      </c>
      <c r="DM220" s="15">
        <f>'Investment Analysis'!JK220</f>
        <v>0.27131230175317805</v>
      </c>
      <c r="DN220" s="48">
        <v>1137.5999999999999</v>
      </c>
      <c r="DO220" s="18">
        <f t="shared" si="226"/>
        <v>4.7031753336401208E-2</v>
      </c>
      <c r="DP220" s="15">
        <f>'Investment Analysis'!HU220</f>
        <v>2.1252747252747257</v>
      </c>
      <c r="DQ220" s="48">
        <v>32210</v>
      </c>
      <c r="DR220" s="18">
        <f t="shared" si="227"/>
        <v>8.6890501096676231E-2</v>
      </c>
      <c r="DS220" s="15">
        <f>'Investment Analysis'!JR220</f>
        <v>8.6890501096676204E-2</v>
      </c>
      <c r="DT220" s="54">
        <v>16332</v>
      </c>
      <c r="DU220" s="18">
        <f t="shared" si="247"/>
        <v>5.2061106719367585</v>
      </c>
      <c r="DV220" s="15">
        <f>'Investment Analysis'!JY220</f>
        <v>0.15415019762845855</v>
      </c>
      <c r="DW220" s="48">
        <v>15743</v>
      </c>
      <c r="DX220" s="18">
        <f t="shared" si="228"/>
        <v>0.15451745379876797</v>
      </c>
      <c r="DY220" s="15">
        <f>'Investment Analysis'!KF220</f>
        <v>0.15451745379876786</v>
      </c>
      <c r="DZ220" s="54">
        <v>22580</v>
      </c>
      <c r="EA220" s="18">
        <f t="shared" si="245"/>
        <v>0.12843578210894552</v>
      </c>
      <c r="EB220" s="15">
        <f>'Investment Analysis'!KM220</f>
        <v>7.5611374407582925</v>
      </c>
      <c r="EC220" s="48">
        <v>12545</v>
      </c>
      <c r="ED220" s="18">
        <f>'Investment Analysis'!KV220</f>
        <v>1.6049504950495048</v>
      </c>
      <c r="EE220" s="15">
        <f>'Investment Analysis'!KT220</f>
        <v>4.1984732824426243E-3</v>
      </c>
      <c r="EF220" s="48">
        <v>25137</v>
      </c>
      <c r="EG220" s="18">
        <f t="shared" si="229"/>
        <v>5.5555555555555552E-2</v>
      </c>
      <c r="EH220" s="15">
        <f>'Investment Analysis'!LH220</f>
        <v>0.55902874686017312</v>
      </c>
      <c r="EI220" s="48">
        <v>10563.15</v>
      </c>
      <c r="EJ220" s="18">
        <f>'Investment Analysis'!LQ220</f>
        <v>1.077867280398926</v>
      </c>
      <c r="EK220" s="15">
        <f>'Investment Analysis'!LO220</f>
        <v>0.85725714285714272</v>
      </c>
      <c r="EL220" s="48">
        <v>35100</v>
      </c>
      <c r="EM220" s="18" t="e">
        <f t="shared" si="246"/>
        <v>#DIV/0!</v>
      </c>
      <c r="EN220" s="15">
        <f>'Investment Analysis'!LX220</f>
        <v>1.5297297297297296</v>
      </c>
      <c r="EO220" s="54">
        <v>0</v>
      </c>
      <c r="EP220" s="68">
        <f t="shared" si="254"/>
        <v>0</v>
      </c>
      <c r="EQ220" s="15">
        <f>'Investment Analysis'!MC220</f>
        <v>-7.3707865168539347E-2</v>
      </c>
      <c r="ER220" s="54">
        <v>28640.5</v>
      </c>
      <c r="ES220" s="18">
        <f>'Investment Analysis'!LX220</f>
        <v>1.5297297297297296</v>
      </c>
      <c r="ET220" s="15">
        <f>'Investment Analysis'!LA220</f>
        <v>0.13763381064924218</v>
      </c>
      <c r="EU220" s="48">
        <v>82335.5</v>
      </c>
      <c r="EV220" s="18">
        <f>'Investment Analysis'!ML220</f>
        <v>4.9665567593028728</v>
      </c>
      <c r="EW220" s="15">
        <f>'Investment Analysis'!MJ220</f>
        <v>16.071428571428573</v>
      </c>
      <c r="EX220" s="48">
        <v>113326.5</v>
      </c>
      <c r="EY220" s="18">
        <f t="shared" si="230"/>
        <v>0.71453534551231135</v>
      </c>
      <c r="EZ220" s="15">
        <f>'Investment Analysis'!MQ220</f>
        <v>0.71453534551231135</v>
      </c>
      <c r="FA220" s="48">
        <v>18120</v>
      </c>
      <c r="FB220" s="18">
        <f t="shared" si="231"/>
        <v>0.17815344603381014</v>
      </c>
      <c r="FC220" s="15">
        <f>'Investment Analysis'!MX220</f>
        <v>8.5289889793962501E-2</v>
      </c>
      <c r="FD220" s="48">
        <v>21603.4</v>
      </c>
      <c r="FE220" s="18">
        <f t="shared" si="232"/>
        <v>0.36111846167416423</v>
      </c>
      <c r="FF220" s="15">
        <f>'Investment Analysis'!NE220</f>
        <v>1.2781427622351813</v>
      </c>
      <c r="FG220" s="48">
        <v>22968</v>
      </c>
      <c r="FH220" s="18">
        <f t="shared" si="233"/>
        <v>1.137353433835846</v>
      </c>
      <c r="FI220" s="15">
        <f>'Investment Analysis'!NL220</f>
        <v>-0.89868995633187765</v>
      </c>
      <c r="FJ220" s="54">
        <v>23250.400000000001</v>
      </c>
      <c r="FK220" s="18">
        <f t="shared" si="234"/>
        <v>0.220724126344086</v>
      </c>
      <c r="FL220" s="15">
        <f>'Investment Analysis'!NS220</f>
        <v>3.4286476190476192</v>
      </c>
      <c r="FM220" s="54">
        <v>26953.4</v>
      </c>
      <c r="FN220" s="18">
        <f t="shared" si="235"/>
        <v>6.2064834918020603E-2</v>
      </c>
      <c r="FO220" s="15">
        <f>'Investment Analysis'!NZ220</f>
        <v>0.61424670004551685</v>
      </c>
      <c r="FP220" s="48">
        <v>35800</v>
      </c>
      <c r="FQ220" s="18">
        <f t="shared" si="236"/>
        <v>0.91443850267379678</v>
      </c>
      <c r="FR220" s="15">
        <f>'Investment Analysis'!OG220</f>
        <v>-0.98413612797447592</v>
      </c>
      <c r="FS220" s="48">
        <v>102897</v>
      </c>
      <c r="FT220" s="18">
        <f t="shared" si="237"/>
        <v>3.0402862443678771</v>
      </c>
      <c r="FU220" s="15">
        <f>'Investment Analysis'!ON220</f>
        <v>7.0798586572438165</v>
      </c>
      <c r="FV220" s="48">
        <v>12790</v>
      </c>
      <c r="FW220" s="18">
        <f t="shared" si="238"/>
        <v>-0.16948051948051948</v>
      </c>
      <c r="FX220" s="15">
        <f>'Investment Analysis'!OU220</f>
        <v>-0.17012987012987019</v>
      </c>
      <c r="FY220" s="48">
        <v>22130</v>
      </c>
      <c r="FZ220" s="18">
        <f t="shared" si="239"/>
        <v>0.20451762144509458</v>
      </c>
      <c r="GA220" s="15">
        <f>'Investment Analysis'!PB220</f>
        <v>4.4473846153846148</v>
      </c>
      <c r="GB220" s="48">
        <v>21644.25</v>
      </c>
      <c r="GC220" s="18">
        <f>'Investment Analysis'!PK220</f>
        <v>0.37995505188160467</v>
      </c>
      <c r="GD220" s="15">
        <f>'Investment Analysis'!PI220</f>
        <v>-0.17119471568064334</v>
      </c>
      <c r="GE220" s="48">
        <v>21360</v>
      </c>
      <c r="GF220" s="18">
        <f>'Investment Analysis'!PY220</f>
        <v>2.4697855750487334</v>
      </c>
      <c r="GG220" s="15">
        <f>'Investment Analysis'!PW220</f>
        <v>1.0412844036697246</v>
      </c>
      <c r="GH220" s="48"/>
      <c r="GI220" s="18">
        <f>'Investment Analysis'!QF220</f>
        <v>1.0681130697819965</v>
      </c>
      <c r="GJ220" s="15">
        <f>'Investment Analysis'!QD220</f>
        <v>0.17531639941907004</v>
      </c>
      <c r="GK220" s="48">
        <v>52300</v>
      </c>
      <c r="GL220" s="18">
        <f>'Investment Analysis'!QM220</f>
        <v>1.0384615384615383</v>
      </c>
      <c r="GM220" s="15">
        <f>'Investment Analysis'!QK220</f>
        <v>5.5776892430278939E-2</v>
      </c>
      <c r="GN220" s="48">
        <v>15219</v>
      </c>
      <c r="GO220" s="18">
        <f>'Investment Analysis'!QT220</f>
        <v>0.47299651567944245</v>
      </c>
      <c r="GP220" s="15">
        <f>'Investment Analysis'!QR220</f>
        <v>-0.97938760086789056</v>
      </c>
      <c r="GQ220" s="54">
        <v>0</v>
      </c>
      <c r="GR220" s="18">
        <f>'Investment Analysis'!RA220</f>
        <v>9.521863506334291E-2</v>
      </c>
      <c r="GS220" s="15">
        <f>'Investment Analysis'!QY220</f>
        <v>-0.2407932011331444</v>
      </c>
      <c r="GT220" s="48">
        <v>29694.75</v>
      </c>
      <c r="GU220" s="18">
        <f>'Investment Analysis'!RH220</f>
        <v>1.8230303030303032</v>
      </c>
      <c r="GV220" s="15">
        <f>'Investment Analysis'!RF220</f>
        <v>0.50939727802981216</v>
      </c>
      <c r="GW220" s="48">
        <v>15243</v>
      </c>
      <c r="GX220" s="18">
        <f>'Investment Analysis'!RO220</f>
        <v>0.54971533143554296</v>
      </c>
      <c r="GY220" s="15">
        <f>'Investment Analysis'!RM220</f>
        <v>0.41413860283885329</v>
      </c>
      <c r="GZ220" s="48">
        <v>5988</v>
      </c>
      <c r="HA220" s="18">
        <f>'Investment Analysis'!RV220</f>
        <v>0.43666026871401159</v>
      </c>
      <c r="HB220" s="15">
        <f>'Investment Analysis'!RT220</f>
        <v>1.0450819672131149</v>
      </c>
      <c r="HC220" s="48">
        <v>40700</v>
      </c>
      <c r="HD220" s="18">
        <f>'Investment Analysis'!SC220</f>
        <v>1.7393891312971046</v>
      </c>
      <c r="HE220" s="15">
        <f>'Investment Analysis'!SA220</f>
        <v>0.55704193596873597</v>
      </c>
      <c r="HF220" s="48">
        <v>19560</v>
      </c>
      <c r="HG220" s="18">
        <f>'Investment Analysis'!SJ220</f>
        <v>1.563564875491481</v>
      </c>
      <c r="HH220" s="15">
        <f>'Investment Analysis'!SH220</f>
        <v>2.1295999999999999</v>
      </c>
      <c r="HI220" s="48">
        <v>16000</v>
      </c>
      <c r="HJ220" s="18">
        <f>'Investment Analysis'!SM220</f>
        <v>3.8961038961038939E-2</v>
      </c>
      <c r="HK220" s="15">
        <f>'Investment Analysis'!SK220</f>
        <v>0</v>
      </c>
      <c r="HL220" s="48">
        <v>24817.5</v>
      </c>
      <c r="HM220" s="18">
        <f>'Investment Analysis'!SP220</f>
        <v>0</v>
      </c>
      <c r="HN220" s="15">
        <f>'Investment Analysis'!SN220</f>
        <v>3.9258528483484233E-2</v>
      </c>
      <c r="HO220" s="48">
        <v>14703.3</v>
      </c>
      <c r="HP220" s="18">
        <f>'Investment Analysis'!TE220</f>
        <v>2.6961538461538459</v>
      </c>
      <c r="HQ220" s="15">
        <f>'Investment Analysis'!TC220</f>
        <v>0.42828833292048551</v>
      </c>
      <c r="HR220" s="48">
        <v>14957.5</v>
      </c>
      <c r="HS220" s="18">
        <f>'Investment Analysis'!TL220</f>
        <v>0.76991150442477863</v>
      </c>
      <c r="HT220" s="15">
        <f>'Investment Analysis'!TJ220</f>
        <v>0.36363636363636359</v>
      </c>
      <c r="HU220" s="48"/>
      <c r="HV220" s="18">
        <f>'Investment Analysis'!TS220</f>
        <v>1.9939495798319324</v>
      </c>
      <c r="HW220" s="15">
        <f>'Investment Analysis'!TQ220</f>
        <v>0.2982734872060227</v>
      </c>
      <c r="HX220" s="48"/>
      <c r="HY220" s="18">
        <f>'Investment Analysis'!TZ220</f>
        <v>1.4093567251461989</v>
      </c>
      <c r="HZ220" s="15">
        <f>'Investment Analysis'!TX220</f>
        <v>-6.5759637188208625E-2</v>
      </c>
      <c r="IA220" s="48"/>
      <c r="IB220" s="18">
        <f>'Investment Analysis'!UG220</f>
        <v>0</v>
      </c>
      <c r="IC220" s="15">
        <f>'Investment Analysis'!UE220</f>
        <v>0</v>
      </c>
      <c r="ID220" s="48"/>
      <c r="IE220" s="18">
        <f>'Investment Analysis'!UN220</f>
        <v>0</v>
      </c>
      <c r="IF220" s="15">
        <f>'Investment Analysis'!UL220</f>
        <v>0</v>
      </c>
      <c r="IG220" s="48"/>
      <c r="IH220" s="18">
        <f>'Investment Analysis'!UU220</f>
        <v>0</v>
      </c>
      <c r="II220" s="15">
        <f>'Investment Analysis'!US220</f>
        <v>0</v>
      </c>
      <c r="IJ220" s="48"/>
      <c r="IK220" s="18">
        <f>'Investment Analysis'!VB220</f>
        <v>0</v>
      </c>
      <c r="IL220" s="15">
        <f>'Investment Analysis'!UZ220</f>
        <v>0</v>
      </c>
      <c r="IM220" s="48"/>
      <c r="IN220" s="18">
        <f>'Investment Analysis'!VI220</f>
        <v>0</v>
      </c>
      <c r="IO220" s="15">
        <f>'Investment Analysis'!VG220</f>
        <v>0</v>
      </c>
      <c r="IP220" s="18"/>
      <c r="IQ220" s="18"/>
      <c r="IR220" s="18"/>
      <c r="IS220" s="108">
        <f t="shared" si="243"/>
        <v>-29901.679999999935</v>
      </c>
      <c r="IT220" s="48">
        <f t="shared" si="244"/>
        <v>1491458.9899999998</v>
      </c>
      <c r="IU220" s="101">
        <f t="shared" si="240"/>
        <v>3600</v>
      </c>
      <c r="IV220" s="101">
        <v>3600</v>
      </c>
      <c r="IW220" s="15">
        <f t="shared" si="241"/>
        <v>0.43753790628562328</v>
      </c>
      <c r="IX220" s="113">
        <f t="shared" si="242"/>
        <v>453949.6599999998</v>
      </c>
      <c r="IY220" s="21">
        <f t="shared" si="215"/>
        <v>0.81358231832407546</v>
      </c>
      <c r="IZ220" s="173">
        <f t="shared" si="216"/>
        <v>672306.09999999974</v>
      </c>
    </row>
    <row r="221" spans="1:260" x14ac:dyDescent="0.2">
      <c r="A221" s="3">
        <f>'Investment Analysis'!A221</f>
        <v>45965</v>
      </c>
      <c r="B221" s="4">
        <f>'Investment Analysis'!B221</f>
        <v>45965</v>
      </c>
      <c r="C221" s="27">
        <f>'Investment Analysis'!C221</f>
        <v>47085.24</v>
      </c>
      <c r="D221" s="14">
        <f>'Investment Analysis'!D221</f>
        <v>-251.44000000000233</v>
      </c>
      <c r="E221" s="15">
        <f>'Investment Analysis'!E221</f>
        <v>-5.3117371137984823E-3</v>
      </c>
      <c r="F221" s="13">
        <f>'Investment Analysis'!G221</f>
        <v>6771.55</v>
      </c>
      <c r="G221" s="14">
        <f>'Investment Analysis'!H221</f>
        <v>-80.420000000000073</v>
      </c>
      <c r="H221" s="15">
        <f>'Investment Analysis'!I221</f>
        <v>-1.1736770592982759E-2</v>
      </c>
      <c r="I221" s="13">
        <f>'Investment Analysis'!K221</f>
        <v>23348.639999999999</v>
      </c>
      <c r="J221" s="14">
        <f>'Investment Analysis'!L221</f>
        <v>-486.08000000000175</v>
      </c>
      <c r="K221" s="15">
        <f>'Investment Analysis'!M221</f>
        <v>-2.0393778487853086E-2</v>
      </c>
      <c r="L221" s="41">
        <f>'Investment Analysis'!T221</f>
        <v>280.91638398032018</v>
      </c>
      <c r="M221" s="21">
        <f>'Investment Analysis'!V221</f>
        <v>-5.8701400012136952E-3</v>
      </c>
      <c r="N221" s="21">
        <f>'Investment Analysis'!W221</f>
        <v>8.5795017271561191E-2</v>
      </c>
      <c r="P221" s="48">
        <f>'Investment Analysis'!Y221</f>
        <v>40116.379999999997</v>
      </c>
      <c r="Q221" s="18"/>
      <c r="R221" s="83"/>
      <c r="S221" s="48">
        <v>4894.18</v>
      </c>
      <c r="T221" s="18">
        <f>'Investment Analysis'!AH221</f>
        <v>0.15891182814632213</v>
      </c>
      <c r="U221" s="15">
        <f>'Investment Analysis'!AF221</f>
        <v>0.59780299811858939</v>
      </c>
      <c r="V221" s="48">
        <v>7423.74</v>
      </c>
      <c r="W221" s="18">
        <f>'Investment Analysis'!AO221</f>
        <v>0.17593913456966234</v>
      </c>
      <c r="X221" s="15">
        <f>'Investment Analysis'!AM221</f>
        <v>0.32956989247311819</v>
      </c>
      <c r="Y221" s="48">
        <v>11139.44</v>
      </c>
      <c r="Z221" s="18">
        <f t="shared" si="217"/>
        <v>0.11662389735364881</v>
      </c>
      <c r="AA221" s="15">
        <f>'Investment Analysis'!GM221</f>
        <v>0.22962962962962963</v>
      </c>
      <c r="AB221" s="48">
        <v>2890.49</v>
      </c>
      <c r="AC221" s="18">
        <f t="shared" si="248"/>
        <v>4.9671385655276001</v>
      </c>
      <c r="AD221" s="15">
        <f>'Investment Analysis'!AT221</f>
        <v>0.42906774753908516</v>
      </c>
      <c r="AE221" s="48">
        <v>12049.72</v>
      </c>
      <c r="AF221" s="18">
        <f>'Investment Analysis'!BC221</f>
        <v>0.15265194181889424</v>
      </c>
      <c r="AG221" s="15">
        <f>'Investment Analysis'!BA221</f>
        <v>0.75510812826249085</v>
      </c>
      <c r="AH221" s="48"/>
      <c r="AI221" s="18">
        <f t="shared" si="249"/>
        <v>0</v>
      </c>
      <c r="AJ221" s="15">
        <f>'Investment Analysis'!BH221</f>
        <v>0</v>
      </c>
      <c r="AK221" s="48">
        <v>5199.4399999999996</v>
      </c>
      <c r="AL221" s="18">
        <f t="shared" si="250"/>
        <v>2.1711567455159861</v>
      </c>
      <c r="AM221" s="15">
        <f>'Investment Analysis'!BO221</f>
        <v>0.2854496463455708</v>
      </c>
      <c r="AN221" s="48">
        <v>6080.8</v>
      </c>
      <c r="AO221" s="18">
        <f t="shared" si="210"/>
        <v>6.7760344827586216</v>
      </c>
      <c r="AP221" s="15">
        <f>'Investment Analysis'!BV221</f>
        <v>0.2198067632850243</v>
      </c>
      <c r="AQ221" s="48">
        <v>5465.24</v>
      </c>
      <c r="AR221" s="18">
        <f t="shared" si="211"/>
        <v>2.8930479999999994</v>
      </c>
      <c r="AS221" s="15">
        <f>'Investment Analysis'!CC221</f>
        <v>0</v>
      </c>
      <c r="AT221" s="48">
        <v>4948.1499999999996</v>
      </c>
      <c r="AU221" s="18">
        <f>'Investment Analysis'!CL221</f>
        <v>-9.6332945285215327E-2</v>
      </c>
      <c r="AV221" s="15">
        <f>'Investment Analysis'!CJ221</f>
        <v>2.7125372146873977E-2</v>
      </c>
      <c r="AW221" s="48">
        <v>19022.599999999999</v>
      </c>
      <c r="AX221" s="18">
        <f t="shared" si="251"/>
        <v>9.2480382476744713E-2</v>
      </c>
      <c r="AY221" s="15">
        <f>'Investment Analysis'!CQ221</f>
        <v>0.11965539246968741</v>
      </c>
      <c r="AZ221" s="48">
        <v>16470.79</v>
      </c>
      <c r="BA221" s="18">
        <f>'Investment Analysis'!CZ221</f>
        <v>8.2886266094420499E-2</v>
      </c>
      <c r="BB221" s="15">
        <f>'Investment Analysis'!CX221</f>
        <v>0.25567651632970451</v>
      </c>
      <c r="BC221" s="48">
        <v>9464.81</v>
      </c>
      <c r="BD221" s="18">
        <f t="shared" si="252"/>
        <v>2.9303664973608203</v>
      </c>
      <c r="BE221" s="15">
        <f>'Investment Analysis'!DE221</f>
        <v>-9.2363968907178753E-2</v>
      </c>
      <c r="BF221" s="48">
        <v>4682.8100000000004</v>
      </c>
      <c r="BG221" s="18">
        <f>'Investment Analysis'!DN221</f>
        <v>0.23505692599620504</v>
      </c>
      <c r="BH221" s="15">
        <f>'Investment Analysis'!DL221</f>
        <v>0.17938844847112123</v>
      </c>
      <c r="BI221" s="48">
        <v>20750.830000000002</v>
      </c>
      <c r="BJ221" s="18">
        <f>'Investment Analysis'!EB221</f>
        <v>0.3423961756797132</v>
      </c>
      <c r="BK221" s="15">
        <f>'Investment Analysis'!DZ221</f>
        <v>1.3975453575240131</v>
      </c>
      <c r="BL221" s="48">
        <v>19462.439999999999</v>
      </c>
      <c r="BM221" s="18">
        <f>'Investment Analysis'!EI221</f>
        <v>0.2337310195227765</v>
      </c>
      <c r="BN221" s="15">
        <f>'Investment Analysis'!EG221</f>
        <v>1.1635758440323347</v>
      </c>
      <c r="BO221" s="48">
        <v>11599.74</v>
      </c>
      <c r="BP221" s="18">
        <f>'Investment Analysis'!DU221</f>
        <v>0.31538865546218503</v>
      </c>
      <c r="BQ221" s="15">
        <f>'Investment Analysis'!DS221</f>
        <v>0</v>
      </c>
      <c r="BR221" s="48">
        <v>12486.51</v>
      </c>
      <c r="BS221" s="18">
        <f>'Investment Analysis'!EP221</f>
        <v>0.26711590296495963</v>
      </c>
      <c r="BT221" s="15">
        <f>'Investment Analysis'!EN221</f>
        <v>1.1851564920979236</v>
      </c>
      <c r="BU221" s="48">
        <v>13740.6</v>
      </c>
      <c r="BV221" s="18">
        <f t="shared" si="253"/>
        <v>0.46322519854623762</v>
      </c>
      <c r="BW221" s="15">
        <f>'Investment Analysis'!EU221</f>
        <v>0.11744485820681758</v>
      </c>
      <c r="BX221" s="48">
        <v>24915.65</v>
      </c>
      <c r="BY221" s="18">
        <f t="shared" si="203"/>
        <v>-0.50421749999999987</v>
      </c>
      <c r="BZ221" s="15">
        <f>'Investment Analysis'!FB221</f>
        <v>0</v>
      </c>
      <c r="CA221" s="48">
        <v>21013.98</v>
      </c>
      <c r="CB221" s="18">
        <f t="shared" ref="CB221:CB284" si="255">IF(CA221&gt;0,(CA221-CB$5)/CB$5,0)</f>
        <v>-9.4225000000000017E-2</v>
      </c>
      <c r="CC221" s="15">
        <f>'Investment Analysis'!FI221</f>
        <v>2.6066350710900459E-2</v>
      </c>
      <c r="CD221" s="48">
        <v>8941.19</v>
      </c>
      <c r="CE221" s="18">
        <f>'Investment Analysis'!FR221</f>
        <v>2.790928107453481E-2</v>
      </c>
      <c r="CF221" s="15">
        <f>'Investment Analysis'!FP221</f>
        <v>0.60586515307877531</v>
      </c>
      <c r="CG221" s="48">
        <v>4502.2700000000004</v>
      </c>
      <c r="CH221" s="18">
        <f>'Investment Analysis'!FR221</f>
        <v>2.790928107453481E-2</v>
      </c>
      <c r="CI221" s="15">
        <f>'Investment Analysis'!FW221</f>
        <v>-4.5439054867665857E-4</v>
      </c>
      <c r="CJ221" s="48"/>
      <c r="CK221" s="18">
        <f t="shared" si="204"/>
        <v>0</v>
      </c>
      <c r="CL221" s="15">
        <f>'Investment Analysis'!GD221</f>
        <v>0</v>
      </c>
      <c r="CM221" s="48">
        <v>39259.949999999997</v>
      </c>
      <c r="CN221" s="18">
        <f t="shared" si="218"/>
        <v>0.57354509018036059</v>
      </c>
      <c r="CO221" s="15">
        <f>'Investment Analysis'!GT221</f>
        <v>5.2844036697247757E-2</v>
      </c>
      <c r="CP221" s="48">
        <v>28876.9</v>
      </c>
      <c r="CQ221" s="18">
        <f t="shared" si="219"/>
        <v>0.34209413328499799</v>
      </c>
      <c r="CR221" s="15">
        <f>'Investment Analysis'!HG221</f>
        <v>1.4957024886242347</v>
      </c>
      <c r="CS221" s="48">
        <v>22555</v>
      </c>
      <c r="CT221" s="18">
        <f t="shared" si="220"/>
        <v>-1.8851559457640876E-3</v>
      </c>
      <c r="CU221" s="15">
        <f>'Investment Analysis'!HN221</f>
        <v>35.379032258064512</v>
      </c>
      <c r="CV221" s="48">
        <v>34770.75</v>
      </c>
      <c r="CW221" s="18">
        <f t="shared" si="221"/>
        <v>0.20696148706111045</v>
      </c>
      <c r="CX221" s="15">
        <f>'Investment Analysis'!IB221</f>
        <v>0.87620396600566564</v>
      </c>
      <c r="CY221" s="48">
        <v>24635.8</v>
      </c>
      <c r="CZ221" s="18">
        <f t="shared" si="222"/>
        <v>0.37745596868884534</v>
      </c>
      <c r="DA221" s="15">
        <f>'Investment Analysis'!II221</f>
        <v>1.0110857142857144</v>
      </c>
      <c r="DB221" s="48">
        <v>7897.5</v>
      </c>
      <c r="DC221" s="18">
        <f t="shared" si="223"/>
        <v>0.4009490443035168</v>
      </c>
      <c r="DD221" s="15">
        <f>'Investment Analysis'!IP221</f>
        <v>5.1687170474516693</v>
      </c>
      <c r="DE221" s="48">
        <v>29085</v>
      </c>
      <c r="DF221" s="18">
        <f>'Investment Analysis'!IY221</f>
        <v>0.88655380424207053</v>
      </c>
      <c r="DG221" s="15">
        <f>'Investment Analysis'!IW221</f>
        <v>4.3123287671232875</v>
      </c>
      <c r="DH221" s="48">
        <v>6273.2</v>
      </c>
      <c r="DI221" s="18">
        <f t="shared" si="224"/>
        <v>-3.0597107182593647E-2</v>
      </c>
      <c r="DJ221" s="15">
        <f>'Investment Analysis'!JD221</f>
        <v>0.26885113268608429</v>
      </c>
      <c r="DK221" s="48">
        <v>25716.5</v>
      </c>
      <c r="DL221" s="18">
        <f t="shared" si="225"/>
        <v>0.13044529429865048</v>
      </c>
      <c r="DM221" s="15">
        <f>'Investment Analysis'!JK221</f>
        <v>0.26467333841500906</v>
      </c>
      <c r="DN221" s="48">
        <v>1141.4000000000001</v>
      </c>
      <c r="DO221" s="18">
        <f t="shared" si="226"/>
        <v>5.0529222273354893E-2</v>
      </c>
      <c r="DP221" s="15">
        <f>'Investment Analysis'!HU221</f>
        <v>2.1357142857142861</v>
      </c>
      <c r="DQ221" s="48">
        <v>30950</v>
      </c>
      <c r="DR221" s="18">
        <f t="shared" si="227"/>
        <v>4.4373207356166698E-2</v>
      </c>
      <c r="DS221" s="15">
        <f>'Investment Analysis'!JR221</f>
        <v>4.4373207356166615E-2</v>
      </c>
      <c r="DT221" s="48">
        <v>14252</v>
      </c>
      <c r="DU221" s="18">
        <f t="shared" si="247"/>
        <v>4.3839762845849801</v>
      </c>
      <c r="DV221" s="15">
        <f>'Investment Analysis'!JY221</f>
        <v>8.3003952569170134E-2</v>
      </c>
      <c r="DW221" s="48">
        <v>15463</v>
      </c>
      <c r="DX221" s="18">
        <f t="shared" si="228"/>
        <v>0.13398357289527721</v>
      </c>
      <c r="DY221" s="15">
        <f>'Investment Analysis'!KF221</f>
        <v>0.13398357289527718</v>
      </c>
      <c r="DZ221" s="48">
        <v>20528.75</v>
      </c>
      <c r="EA221" s="18">
        <f t="shared" si="245"/>
        <v>2.5924537731134432E-2</v>
      </c>
      <c r="EB221" s="15">
        <f>'Investment Analysis'!KM221</f>
        <v>6.7834123222748808</v>
      </c>
      <c r="EC221" s="48">
        <v>11635</v>
      </c>
      <c r="ED221" s="18">
        <f>'Investment Analysis'!KV221</f>
        <v>1.4732673267326735</v>
      </c>
      <c r="EE221" s="15">
        <f>'Investment Analysis'!KT221</f>
        <v>-4.6564885496183157E-2</v>
      </c>
      <c r="EF221" s="48">
        <v>25132.5</v>
      </c>
      <c r="EG221" s="18">
        <f t="shared" si="229"/>
        <v>5.5366591080876798E-2</v>
      </c>
      <c r="EH221" s="15">
        <f>'Investment Analysis'!LH221</f>
        <v>0.55874965113033781</v>
      </c>
      <c r="EI221" s="48">
        <v>10134.15</v>
      </c>
      <c r="EJ221" s="18">
        <f>'Investment Analysis'!LQ221</f>
        <v>0.99347909474491769</v>
      </c>
      <c r="EK221" s="15">
        <f>'Investment Analysis'!LO221</f>
        <v>0.78182857142857143</v>
      </c>
      <c r="EL221" s="48">
        <v>33705</v>
      </c>
      <c r="EM221" s="18" t="e">
        <f t="shared" si="246"/>
        <v>#DIV/0!</v>
      </c>
      <c r="EN221" s="15">
        <f>'Investment Analysis'!LX221</f>
        <v>1.429189189189189</v>
      </c>
      <c r="EO221" s="48"/>
      <c r="EP221" s="68">
        <f t="shared" si="254"/>
        <v>0</v>
      </c>
      <c r="EQ221" s="15">
        <f>'Investment Analysis'!MC221</f>
        <v>-0.10606741573033705</v>
      </c>
      <c r="ER221" s="48">
        <v>26460</v>
      </c>
      <c r="ES221" s="18">
        <f>'Investment Analysis'!LX221</f>
        <v>1.429189189189189</v>
      </c>
      <c r="ET221" s="15">
        <f>'Investment Analysis'!LA221</f>
        <v>5.1021826776032078E-2</v>
      </c>
      <c r="EU221" s="48">
        <v>72949.5</v>
      </c>
      <c r="EV221" s="18">
        <f>'Investment Analysis'!ML221</f>
        <v>4.2863871879415916</v>
      </c>
      <c r="EW221" s="15">
        <f>'Investment Analysis'!MJ221</f>
        <v>14.125336927223721</v>
      </c>
      <c r="EX221" s="48">
        <v>105204.75</v>
      </c>
      <c r="EY221" s="18">
        <f t="shared" si="230"/>
        <v>0.59166004765687052</v>
      </c>
      <c r="EZ221" s="15">
        <f>'Investment Analysis'!MQ221</f>
        <v>0.5916600476568703</v>
      </c>
      <c r="FA221" s="48">
        <v>17048</v>
      </c>
      <c r="FB221" s="18">
        <f t="shared" si="231"/>
        <v>0.10845253576072822</v>
      </c>
      <c r="FC221" s="15">
        <f>'Investment Analysis'!MX221</f>
        <v>2.1082894106372672E-2</v>
      </c>
      <c r="FD221" s="48">
        <v>21294</v>
      </c>
      <c r="FE221" s="18">
        <f t="shared" si="232"/>
        <v>0.34162476845726375</v>
      </c>
      <c r="FF221" s="15">
        <f>'Investment Analysis'!NE221</f>
        <v>1.2455156123126891</v>
      </c>
      <c r="FG221" s="48">
        <v>21546</v>
      </c>
      <c r="FH221" s="18">
        <f t="shared" si="233"/>
        <v>1.0050251256281406</v>
      </c>
      <c r="FI221" s="15">
        <f>'Investment Analysis'!NL221</f>
        <v>-0.90496228662167533</v>
      </c>
      <c r="FJ221" s="48">
        <v>21918.400000000001</v>
      </c>
      <c r="FK221" s="18">
        <f t="shared" si="234"/>
        <v>0.15078965053763441</v>
      </c>
      <c r="FL221" s="15">
        <f>'Investment Analysis'!NS221</f>
        <v>3.1749333333333336</v>
      </c>
      <c r="FM221" s="48">
        <v>26366.3</v>
      </c>
      <c r="FN221" s="18">
        <f t="shared" si="235"/>
        <v>3.8930897656659427E-2</v>
      </c>
      <c r="FO221" s="15">
        <f>'Investment Analysis'!NZ221</f>
        <v>0.57908511606736479</v>
      </c>
      <c r="FP221" s="48">
        <v>32400</v>
      </c>
      <c r="FQ221" s="18">
        <f t="shared" si="236"/>
        <v>0.73262032085561501</v>
      </c>
      <c r="FR221" s="15">
        <f>'Investment Analysis'!OG221</f>
        <v>-0.98564275269198387</v>
      </c>
      <c r="FS221" s="48">
        <v>98160</v>
      </c>
      <c r="FT221" s="18">
        <f t="shared" si="237"/>
        <v>2.8542863032658952</v>
      </c>
      <c r="FU221" s="15">
        <f>'Investment Analysis'!ON221</f>
        <v>6.7078916372202588</v>
      </c>
      <c r="FV221" s="48">
        <v>11980</v>
      </c>
      <c r="FW221" s="18">
        <f t="shared" si="238"/>
        <v>-0.22207792207792207</v>
      </c>
      <c r="FX221" s="15">
        <f>'Investment Analysis'!OU221</f>
        <v>-0.22207792207792207</v>
      </c>
      <c r="FY221" s="48">
        <v>21951.25</v>
      </c>
      <c r="FZ221" s="18">
        <f t="shared" si="239"/>
        <v>0.19478840658593005</v>
      </c>
      <c r="GA221" s="15">
        <f>'Investment Analysis'!PB221</f>
        <v>4.4033846153846161</v>
      </c>
      <c r="GB221" s="48">
        <v>21834</v>
      </c>
      <c r="GC221" s="18">
        <f>'Investment Analysis'!PK221</f>
        <v>0.39205279013054084</v>
      </c>
      <c r="GD221" s="15">
        <f>'Investment Analysis'!PI221</f>
        <v>-0.16392877656519239</v>
      </c>
      <c r="GE221" s="48">
        <v>20412</v>
      </c>
      <c r="GF221" s="18">
        <f>'Investment Analysis'!PY221</f>
        <v>2.3157894736842111</v>
      </c>
      <c r="GG221" s="15">
        <f>'Investment Analysis'!PW221</f>
        <v>0.95068807339449546</v>
      </c>
      <c r="GH221" s="54"/>
      <c r="GI221" s="18">
        <f>'Investment Analysis'!QF221</f>
        <v>0.98977782413685178</v>
      </c>
      <c r="GJ221" s="15">
        <f>'Investment Analysis'!QD221</f>
        <v>0.13079818607546162</v>
      </c>
      <c r="GK221" s="48">
        <v>51980</v>
      </c>
      <c r="GL221" s="18">
        <f>'Investment Analysis'!QM221</f>
        <v>0.92307692307692302</v>
      </c>
      <c r="GM221" s="15">
        <f>'Investment Analysis'!QK221</f>
        <v>-3.9840637450198361E-3</v>
      </c>
      <c r="GN221" s="48">
        <v>14710.5</v>
      </c>
      <c r="GO221" s="18">
        <f>'Investment Analysis'!QT221</f>
        <v>0.42334494773519155</v>
      </c>
      <c r="GP221" s="15">
        <f>'Investment Analysis'!QR221</f>
        <v>-0.98008240083863574</v>
      </c>
      <c r="GQ221" s="48"/>
      <c r="GR221" s="18">
        <f>'Investment Analysis'!RA221</f>
        <v>-3.9640375970576201E-2</v>
      </c>
      <c r="GS221" s="15">
        <f>'Investment Analysis'!QY221</f>
        <v>-0.33427762039660053</v>
      </c>
      <c r="GT221" s="48">
        <v>28173.25</v>
      </c>
      <c r="GU221" s="18">
        <f>'Investment Analysis'!RH221</f>
        <v>1.6783838383838385</v>
      </c>
      <c r="GV221" s="15">
        <f>'Investment Analysis'!RF221</f>
        <v>0.43205875999135901</v>
      </c>
      <c r="GW221" s="48">
        <v>14702.5</v>
      </c>
      <c r="GX221" s="18">
        <f>'Investment Analysis'!RO221</f>
        <v>0.49476413176087847</v>
      </c>
      <c r="GY221" s="15">
        <f>'Investment Analysis'!RM221</f>
        <v>0.3639948047128676</v>
      </c>
      <c r="GZ221" s="48">
        <v>5880</v>
      </c>
      <c r="HA221" s="18">
        <f>'Investment Analysis'!RV221</f>
        <v>0.41074856046065256</v>
      </c>
      <c r="HB221" s="15">
        <f>'Investment Analysis'!RT221</f>
        <v>1.0081967213114753</v>
      </c>
      <c r="HC221" s="48">
        <v>38148</v>
      </c>
      <c r="HD221" s="18">
        <f>'Investment Analysis'!SC221</f>
        <v>1.5220150733835782</v>
      </c>
      <c r="HE221" s="15">
        <f>'Investment Analysis'!SA221</f>
        <v>0.43348865173605894</v>
      </c>
      <c r="HF221" s="48">
        <v>17590</v>
      </c>
      <c r="HG221" s="18">
        <f>'Investment Analysis'!SJ221</f>
        <v>1.305373525557012</v>
      </c>
      <c r="HH221" s="15">
        <f>'Investment Analysis'!SH221</f>
        <v>1.8144</v>
      </c>
      <c r="HI221" s="48">
        <v>15800</v>
      </c>
      <c r="HJ221" s="18">
        <f>'Investment Analysis'!SM221</f>
        <v>-1.2499999999999956E-2</v>
      </c>
      <c r="HK221" s="15">
        <f>'Investment Analysis'!SK221</f>
        <v>0</v>
      </c>
      <c r="HL221" s="48">
        <v>22305</v>
      </c>
      <c r="HM221" s="18">
        <f>'Investment Analysis'!SP221</f>
        <v>0</v>
      </c>
      <c r="HN221" s="15">
        <f>'Investment Analysis'!SN221</f>
        <v>-6.6298599987862604E-3</v>
      </c>
      <c r="HO221" s="48">
        <v>13999.5</v>
      </c>
      <c r="HP221" s="18">
        <f>'Investment Analysis'!TE221</f>
        <v>2.5192307692307692</v>
      </c>
      <c r="HQ221" s="15">
        <f>'Investment Analysis'!TC221</f>
        <v>0.35992073321773599</v>
      </c>
      <c r="HR221" s="48">
        <v>14325</v>
      </c>
      <c r="HS221" s="18">
        <f>'Investment Analysis'!TL221</f>
        <v>0.69911504424778736</v>
      </c>
      <c r="HT221" s="15">
        <f>'Investment Analysis'!TJ221</f>
        <v>0.30909090909090897</v>
      </c>
      <c r="HU221" s="48"/>
      <c r="HV221" s="18">
        <f>'Investment Analysis'!TS221</f>
        <v>1.8258823529411763</v>
      </c>
      <c r="HW221" s="15">
        <f>'Investment Analysis'!TQ221</f>
        <v>0.22539409531166868</v>
      </c>
      <c r="HX221" s="48"/>
      <c r="HY221" s="18">
        <f>'Investment Analysis'!TZ221</f>
        <v>1.2280701754385965</v>
      </c>
      <c r="HZ221" s="15">
        <f>'Investment Analysis'!TX221</f>
        <v>-0.1360544217687075</v>
      </c>
      <c r="IA221" s="48"/>
      <c r="IB221" s="18">
        <f>'Investment Analysis'!UG221</f>
        <v>0</v>
      </c>
      <c r="IC221" s="15">
        <f>'Investment Analysis'!UE221</f>
        <v>0</v>
      </c>
      <c r="ID221" s="48"/>
      <c r="IE221" s="18">
        <f>'Investment Analysis'!UN221</f>
        <v>0</v>
      </c>
      <c r="IF221" s="15">
        <f>'Investment Analysis'!UL221</f>
        <v>0</v>
      </c>
      <c r="IG221" s="48"/>
      <c r="IH221" s="18">
        <f>'Investment Analysis'!UU221</f>
        <v>0</v>
      </c>
      <c r="II221" s="15">
        <f>'Investment Analysis'!US221</f>
        <v>0</v>
      </c>
      <c r="IJ221" s="48"/>
      <c r="IK221" s="18">
        <f>'Investment Analysis'!VB221</f>
        <v>0</v>
      </c>
      <c r="IL221" s="15">
        <f>'Investment Analysis'!UZ221</f>
        <v>0</v>
      </c>
      <c r="IM221" s="48"/>
      <c r="IN221" s="18">
        <f>'Investment Analysis'!VI221</f>
        <v>0</v>
      </c>
      <c r="IO221" s="15">
        <f>'Investment Analysis'!VG221</f>
        <v>0</v>
      </c>
      <c r="IP221" s="18"/>
      <c r="IQ221" s="18"/>
      <c r="IR221" s="18"/>
      <c r="IS221" s="108">
        <f t="shared" si="243"/>
        <v>-65046.839999999851</v>
      </c>
      <c r="IT221" s="48">
        <f t="shared" si="244"/>
        <v>1426412.15</v>
      </c>
      <c r="IU221" s="101">
        <f t="shared" si="240"/>
        <v>0</v>
      </c>
      <c r="IV221" s="101"/>
      <c r="IW221" s="15">
        <f t="shared" si="241"/>
        <v>0.37484272069148522</v>
      </c>
      <c r="IX221" s="113">
        <f t="shared" si="242"/>
        <v>388902.81999999995</v>
      </c>
      <c r="IY221" s="21">
        <f t="shared" si="215"/>
        <v>0.73486674682047748</v>
      </c>
      <c r="IZ221" s="173">
        <f t="shared" si="216"/>
        <v>607259.25999999989</v>
      </c>
    </row>
    <row r="222" spans="1:260" x14ac:dyDescent="0.2">
      <c r="A222" s="3">
        <f>'Investment Analysis'!A222</f>
        <v>45966</v>
      </c>
      <c r="B222" s="4">
        <f>'Investment Analysis'!B222</f>
        <v>45966</v>
      </c>
      <c r="C222" s="27">
        <f>'Investment Analysis'!C222</f>
        <v>47311</v>
      </c>
      <c r="D222" s="14">
        <f>'Investment Analysis'!D222</f>
        <v>225.76000000000204</v>
      </c>
      <c r="E222" s="15">
        <f>'Investment Analysis'!E222</f>
        <v>4.7947084903889638E-3</v>
      </c>
      <c r="F222" s="13">
        <f>'Investment Analysis'!G222</f>
        <v>6796.29</v>
      </c>
      <c r="G222" s="14">
        <f>'Investment Analysis'!H222</f>
        <v>24.739999999999782</v>
      </c>
      <c r="H222" s="15">
        <f>'Investment Analysis'!I222</f>
        <v>3.6535209811638077E-3</v>
      </c>
      <c r="I222" s="13">
        <f>'Investment Analysis'!K222</f>
        <v>23499.8</v>
      </c>
      <c r="J222" s="14">
        <f>'Investment Analysis'!L222</f>
        <v>151.15999999999985</v>
      </c>
      <c r="K222" s="15">
        <f>'Investment Analysis'!M222</f>
        <v>6.4740387448690741E-3</v>
      </c>
      <c r="L222" s="41">
        <f>'Investment Analysis'!T222</f>
        <v>281.70513093543872</v>
      </c>
      <c r="M222" s="21">
        <f>'Investment Analysis'!V222</f>
        <v>2.8077641607895561E-3</v>
      </c>
      <c r="N222" s="21">
        <f>'Investment Analysis'!W222</f>
        <v>8.8843673607020154E-2</v>
      </c>
      <c r="P222" s="48">
        <f>'Investment Analysis'!Y222</f>
        <v>40116.379999999997</v>
      </c>
      <c r="Q222" s="18"/>
      <c r="R222" s="83"/>
      <c r="S222" s="48">
        <v>4921.51</v>
      </c>
      <c r="T222" s="18">
        <f>'Investment Analysis'!AH222</f>
        <v>0.16538275300435806</v>
      </c>
      <c r="U222" s="15">
        <f>'Investment Analysis'!AF222</f>
        <v>0.60672452509558772</v>
      </c>
      <c r="V222" s="48">
        <v>7450.76</v>
      </c>
      <c r="W222" s="18">
        <f>'Investment Analysis'!AO222</f>
        <v>0.18021873514027575</v>
      </c>
      <c r="X222" s="15">
        <f>'Investment Analysis'!AM222</f>
        <v>0.33440860215053753</v>
      </c>
      <c r="Y222" s="48">
        <v>11182.58</v>
      </c>
      <c r="Z222" s="18">
        <f t="shared" si="217"/>
        <v>0.12094827586206895</v>
      </c>
      <c r="AA222" s="15">
        <f>'Investment Analysis'!GM222</f>
        <v>0.2343915343915344</v>
      </c>
      <c r="AB222" s="48">
        <v>2904.55</v>
      </c>
      <c r="AC222" s="18">
        <f t="shared" si="248"/>
        <v>4.9724183251971459</v>
      </c>
      <c r="AD222" s="15">
        <f>'Investment Analysis'!AT222</f>
        <v>0.43601621308627686</v>
      </c>
      <c r="AE222" s="48">
        <v>12093.75</v>
      </c>
      <c r="AF222" s="18">
        <f>'Investment Analysis'!BC222</f>
        <v>0.15686370537244723</v>
      </c>
      <c r="AG222" s="15">
        <f>'Investment Analysis'!BA222</f>
        <v>0.76152125279642069</v>
      </c>
      <c r="AH222" s="48"/>
      <c r="AI222" s="18">
        <f t="shared" si="249"/>
        <v>0</v>
      </c>
      <c r="AJ222" s="15">
        <f>'Investment Analysis'!BH222</f>
        <v>0</v>
      </c>
      <c r="AK222" s="48">
        <v>5230.78</v>
      </c>
      <c r="AL222" s="18">
        <f t="shared" si="250"/>
        <v>2.1793033532622821</v>
      </c>
      <c r="AM222" s="15">
        <f>'Investment Analysis'!BO222</f>
        <v>0.29319636241158642</v>
      </c>
      <c r="AN222" s="48">
        <v>6131.64</v>
      </c>
      <c r="AO222" s="18">
        <f t="shared" si="210"/>
        <v>6.7869913793103445</v>
      </c>
      <c r="AP222" s="15">
        <f>'Investment Analysis'!BV222</f>
        <v>0.23000536768652713</v>
      </c>
      <c r="AQ222" s="48">
        <v>5446.19</v>
      </c>
      <c r="AR222" s="18">
        <f t="shared" si="211"/>
        <v>2.8892379999999998</v>
      </c>
      <c r="AS222" s="15">
        <f>'Investment Analysis'!CC222</f>
        <v>0</v>
      </c>
      <c r="AT222" s="48">
        <v>4946.5600000000004</v>
      </c>
      <c r="AU222" s="18">
        <f>'Investment Analysis'!CL222</f>
        <v>-9.6623981373690354E-2</v>
      </c>
      <c r="AV222" s="15">
        <f>'Investment Analysis'!CJ222</f>
        <v>2.6794574925570584E-2</v>
      </c>
      <c r="AW222" s="48">
        <v>19337.02</v>
      </c>
      <c r="AX222" s="18">
        <f t="shared" si="251"/>
        <v>0.10881983058774622</v>
      </c>
      <c r="AY222" s="15">
        <f>'Investment Analysis'!CQ222</f>
        <v>0.13816209317166567</v>
      </c>
      <c r="AZ222" s="48">
        <v>16735.990000000002</v>
      </c>
      <c r="BA222" s="18">
        <f>'Investment Analysis'!CZ222</f>
        <v>0.10032188841201722</v>
      </c>
      <c r="BB222" s="15">
        <f>'Investment Analysis'!CX222</f>
        <v>0.27589424572317278</v>
      </c>
      <c r="BC222" s="48">
        <v>9593.5499999999993</v>
      </c>
      <c r="BD222" s="18">
        <f t="shared" si="252"/>
        <v>2.943187929489095</v>
      </c>
      <c r="BE222" s="15">
        <f>'Investment Analysis'!DE222</f>
        <v>-8.0018289894833103E-2</v>
      </c>
      <c r="BF222" s="48">
        <v>4716.9799999999996</v>
      </c>
      <c r="BG222" s="18">
        <f>'Investment Analysis'!DN222</f>
        <v>0.24407020872865293</v>
      </c>
      <c r="BH222" s="15">
        <f>'Investment Analysis'!DL222</f>
        <v>0.18799546998867508</v>
      </c>
      <c r="BI222" s="48">
        <v>21268.1</v>
      </c>
      <c r="BJ222" s="18">
        <f>'Investment Analysis'!EB222</f>
        <v>0.37585897818942332</v>
      </c>
      <c r="BK222" s="15">
        <f>'Investment Analysis'!DZ222</f>
        <v>1.4573105656350054</v>
      </c>
      <c r="BL222" s="48">
        <v>19535.150000000001</v>
      </c>
      <c r="BM222" s="18">
        <f>'Investment Analysis'!EI222</f>
        <v>0.23834056399132317</v>
      </c>
      <c r="BN222" s="15">
        <f>'Investment Analysis'!EG222</f>
        <v>1.171659533999049</v>
      </c>
      <c r="BO222" s="48">
        <v>11646.05</v>
      </c>
      <c r="BP222" s="18">
        <f>'Investment Analysis'!DU222</f>
        <v>0.32064075630252103</v>
      </c>
      <c r="BQ222" s="15">
        <f>'Investment Analysis'!DS222</f>
        <v>0</v>
      </c>
      <c r="BR222" s="48">
        <v>12601.61</v>
      </c>
      <c r="BS222" s="18">
        <f>'Investment Analysis'!EP222</f>
        <v>0.27879604672057517</v>
      </c>
      <c r="BT222" s="15">
        <f>'Investment Analysis'!EN222</f>
        <v>1.2052990393554384</v>
      </c>
      <c r="BU222" s="48">
        <v>13698.34</v>
      </c>
      <c r="BV222" s="18">
        <f t="shared" si="253"/>
        <v>0.46038093956117915</v>
      </c>
      <c r="BW222" s="15">
        <f>'Investment Analysis'!EU222</f>
        <v>0.11400744772271568</v>
      </c>
      <c r="BX222" s="48">
        <v>25759.63</v>
      </c>
      <c r="BY222" s="18">
        <f t="shared" si="203"/>
        <v>-0.46201849999999994</v>
      </c>
      <c r="BZ222" s="15">
        <f>'Investment Analysis'!FB222</f>
        <v>0</v>
      </c>
      <c r="CA222" s="48">
        <v>21079.84</v>
      </c>
      <c r="CB222" s="18">
        <f t="shared" si="255"/>
        <v>-9.1386206896551719E-2</v>
      </c>
      <c r="CC222" s="15">
        <f>'Investment Analysis'!FI222</f>
        <v>2.928232904536229E-2</v>
      </c>
      <c r="CD222" s="48">
        <v>9014.93</v>
      </c>
      <c r="CE222" s="18">
        <f>'Investment Analysis'!FR222</f>
        <v>3.6386656391060299E-2</v>
      </c>
      <c r="CF222" s="15">
        <f>'Investment Analysis'!FP222</f>
        <v>0.61910904712762305</v>
      </c>
      <c r="CG222" s="48">
        <v>4487.9399999999996</v>
      </c>
      <c r="CH222" s="18">
        <f>'Investment Analysis'!FR222</f>
        <v>3.6386656391060299E-2</v>
      </c>
      <c r="CI222" s="15">
        <f>'Investment Analysis'!FW222</f>
        <v>-3.6351243894127841E-3</v>
      </c>
      <c r="CJ222" s="48"/>
      <c r="CK222" s="18">
        <f t="shared" si="204"/>
        <v>0</v>
      </c>
      <c r="CL222" s="15">
        <f>'Investment Analysis'!GD222</f>
        <v>0</v>
      </c>
      <c r="CM222" s="48">
        <v>39664.92</v>
      </c>
      <c r="CN222" s="18">
        <f t="shared" si="218"/>
        <v>0.58977635270541073</v>
      </c>
      <c r="CO222" s="15">
        <f>'Investment Analysis'!GT222</f>
        <v>4.9174311926605499E-2</v>
      </c>
      <c r="CP222" s="48">
        <v>30034.55</v>
      </c>
      <c r="CQ222" s="18">
        <f t="shared" si="219"/>
        <v>0.39589752885022056</v>
      </c>
      <c r="CR222" s="15">
        <f>'Investment Analysis'!HG222</f>
        <v>1.5957530475815966</v>
      </c>
      <c r="CS222" s="48">
        <v>19352.5</v>
      </c>
      <c r="CT222" s="18">
        <f t="shared" si="220"/>
        <v>-0.14360374553049876</v>
      </c>
      <c r="CU222" s="15">
        <f>'Investment Analysis'!HN222</f>
        <v>30.213709677419352</v>
      </c>
      <c r="CV222" s="48">
        <v>34161.75</v>
      </c>
      <c r="CW222" s="18">
        <f t="shared" si="221"/>
        <v>0.18582189284412587</v>
      </c>
      <c r="CX222" s="15">
        <f>'Investment Analysis'!IB222</f>
        <v>0.84334277620396603</v>
      </c>
      <c r="CY222" s="48">
        <v>25128.6</v>
      </c>
      <c r="CZ222" s="18">
        <f t="shared" si="222"/>
        <v>0.40500978473581206</v>
      </c>
      <c r="DA222" s="15">
        <f>'Investment Analysis'!II222</f>
        <v>1.0513142857142859</v>
      </c>
      <c r="DB222" s="48">
        <v>7667</v>
      </c>
      <c r="DC222" s="18">
        <f t="shared" si="223"/>
        <v>0.36006031309592446</v>
      </c>
      <c r="DD222" s="15">
        <f>'Investment Analysis'!IP222</f>
        <v>4.9886740870923649</v>
      </c>
      <c r="DE222" s="48">
        <v>28572</v>
      </c>
      <c r="DF222" s="18">
        <f>'Investment Analysis'!IY222</f>
        <v>0.8532788480249075</v>
      </c>
      <c r="DG222" s="15">
        <f>'Investment Analysis'!IW222</f>
        <v>4.2186301369863015</v>
      </c>
      <c r="DH222" s="48">
        <v>6359.5</v>
      </c>
      <c r="DI222" s="18">
        <f t="shared" si="224"/>
        <v>-1.7261095314624771E-2</v>
      </c>
      <c r="DJ222" s="15">
        <f>'Investment Analysis'!JD222</f>
        <v>0.28630663430420727</v>
      </c>
      <c r="DK222" s="48">
        <v>25358</v>
      </c>
      <c r="DL222" s="18">
        <f t="shared" si="225"/>
        <v>0.11468635983999297</v>
      </c>
      <c r="DM222" s="15">
        <f>'Investment Analysis'!JK222</f>
        <v>0.24704320243920438</v>
      </c>
      <c r="DN222" s="48">
        <v>1136.8</v>
      </c>
      <c r="DO222" s="18">
        <f t="shared" si="226"/>
        <v>4.6295444086516292E-2</v>
      </c>
      <c r="DP222" s="15">
        <f>'Investment Analysis'!HU222</f>
        <v>2.1230769230769231</v>
      </c>
      <c r="DQ222" s="48">
        <v>30320</v>
      </c>
      <c r="DR222" s="18">
        <f t="shared" si="227"/>
        <v>2.3114560485911928E-2</v>
      </c>
      <c r="DS222" s="15">
        <f>'Investment Analysis'!JR222</f>
        <v>2.3114560485911883E-2</v>
      </c>
      <c r="DT222" s="48">
        <v>15164</v>
      </c>
      <c r="DU222" s="18">
        <f t="shared" si="247"/>
        <v>4.7444505928853751</v>
      </c>
      <c r="DV222" s="15">
        <f>'Investment Analysis'!JY222</f>
        <v>5.5335968379446696E-2</v>
      </c>
      <c r="DW222" s="48">
        <v>15162</v>
      </c>
      <c r="DX222" s="18">
        <f t="shared" si="228"/>
        <v>0.11190965092402463</v>
      </c>
      <c r="DY222" s="15">
        <f>'Investment Analysis'!KF222</f>
        <v>0.11190965092402462</v>
      </c>
      <c r="DZ222" s="48">
        <v>21645</v>
      </c>
      <c r="EA222" s="18">
        <f t="shared" si="245"/>
        <v>8.1709145427286356E-2</v>
      </c>
      <c r="EB222" s="15">
        <f>'Investment Analysis'!KM222</f>
        <v>7.2066350710900471</v>
      </c>
      <c r="EC222" s="48">
        <v>12740</v>
      </c>
      <c r="ED222" s="18">
        <f>'Investment Analysis'!KV222</f>
        <v>1.4653465346534655</v>
      </c>
      <c r="EE222" s="15">
        <f>'Investment Analysis'!KT222</f>
        <v>-4.9618320610686981E-2</v>
      </c>
      <c r="EF222" s="48">
        <v>25195.5</v>
      </c>
      <c r="EG222" s="18">
        <f t="shared" si="229"/>
        <v>5.8012093726379443E-2</v>
      </c>
      <c r="EH222" s="15">
        <f>'Investment Analysis'!LH222</f>
        <v>0.56265699134803249</v>
      </c>
      <c r="EI222" s="48">
        <v>10379.200000000001</v>
      </c>
      <c r="EJ222" s="18">
        <f>'Investment Analysis'!LQ222</f>
        <v>1.0416826492775861</v>
      </c>
      <c r="EK222" s="15">
        <f>'Investment Analysis'!LO222</f>
        <v>0.82491428571428582</v>
      </c>
      <c r="EL222" s="48">
        <v>36105</v>
      </c>
      <c r="EM222" s="18" t="e">
        <f t="shared" si="246"/>
        <v>#DIV/0!</v>
      </c>
      <c r="EN222" s="15">
        <f>'Investment Analysis'!LX222</f>
        <v>1.6021621621621622</v>
      </c>
      <c r="EO222" s="48"/>
      <c r="EP222" s="68">
        <f t="shared" si="254"/>
        <v>0</v>
      </c>
      <c r="EQ222" s="15">
        <f>'Investment Analysis'!MC222</f>
        <v>-7.1460674157303367E-2</v>
      </c>
      <c r="ER222" s="48">
        <v>27324.5</v>
      </c>
      <c r="ES222" s="18">
        <f>'Investment Analysis'!LX222</f>
        <v>1.6021621621621622</v>
      </c>
      <c r="ET222" s="15">
        <f>'Investment Analysis'!LA222</f>
        <v>8.5360767412762203E-2</v>
      </c>
      <c r="EU222" s="48">
        <v>78799.5</v>
      </c>
      <c r="EV222" s="18">
        <f>'Investment Analysis'!ML222</f>
        <v>4.7103155911446066</v>
      </c>
      <c r="EW222" s="15">
        <f>'Investment Analysis'!MJ222</f>
        <v>15.338274932614556</v>
      </c>
      <c r="EX222" s="48">
        <v>104013</v>
      </c>
      <c r="EY222" s="18">
        <f t="shared" si="230"/>
        <v>0.57362986497220014</v>
      </c>
      <c r="EZ222" s="15">
        <f>'Investment Analysis'!MQ222</f>
        <v>0.57362986497220014</v>
      </c>
      <c r="FA222" s="48">
        <v>17136</v>
      </c>
      <c r="FB222" s="18">
        <f t="shared" si="231"/>
        <v>0.1141742522756827</v>
      </c>
      <c r="FC222" s="15">
        <f>'Investment Analysis'!MX222</f>
        <v>2.6353617632966012E-2</v>
      </c>
      <c r="FD222" s="48">
        <v>21357.7</v>
      </c>
      <c r="FE222" s="18">
        <f t="shared" si="232"/>
        <v>0.3456381758842727</v>
      </c>
      <c r="FF222" s="15">
        <f>'Investment Analysis'!NE222</f>
        <v>1.2522329667084964</v>
      </c>
      <c r="FG222" s="48">
        <v>21798</v>
      </c>
      <c r="FH222" s="18">
        <f t="shared" si="233"/>
        <v>1.0284757118927974</v>
      </c>
      <c r="FI222" s="15">
        <f>'Investment Analysis'!NL222</f>
        <v>-0.90385073441842001</v>
      </c>
      <c r="FJ222" s="48">
        <v>22388</v>
      </c>
      <c r="FK222" s="18">
        <f t="shared" si="234"/>
        <v>0.17544522849462357</v>
      </c>
      <c r="FL222" s="15">
        <f>'Investment Analysis'!NS222</f>
        <v>3.2643809523809528</v>
      </c>
      <c r="FM222" s="48">
        <v>27009.45</v>
      </c>
      <c r="FN222" s="18">
        <f t="shared" si="235"/>
        <v>6.4273414688927208E-2</v>
      </c>
      <c r="FO222" s="15">
        <f>'Investment Analysis'!NZ222</f>
        <v>0.61760355029585812</v>
      </c>
      <c r="FP222" s="48">
        <v>32900</v>
      </c>
      <c r="FQ222" s="18">
        <f t="shared" si="236"/>
        <v>0.75935828877005351</v>
      </c>
      <c r="FR222" s="15">
        <f>'Investment Analysis'!OG222</f>
        <v>-0.98542119023352681</v>
      </c>
      <c r="FS222" s="48">
        <v>97719</v>
      </c>
      <c r="FT222" s="18">
        <f t="shared" si="237"/>
        <v>2.836970285949878</v>
      </c>
      <c r="FU222" s="15">
        <f>'Investment Analysis'!ON222</f>
        <v>6.673262661955242</v>
      </c>
      <c r="FV222" s="48">
        <v>12000</v>
      </c>
      <c r="FW222" s="18">
        <f t="shared" si="238"/>
        <v>-0.22077922077922077</v>
      </c>
      <c r="FX222" s="15">
        <f>'Investment Analysis'!OU222</f>
        <v>-0.2207792207792208</v>
      </c>
      <c r="FY222" s="48">
        <v>21750</v>
      </c>
      <c r="FZ222" s="18">
        <f t="shared" si="239"/>
        <v>0.18383453531092667</v>
      </c>
      <c r="GA222" s="15">
        <f>'Investment Analysis'!PB222</f>
        <v>4.3538461538461535</v>
      </c>
      <c r="GB222" s="48">
        <v>21532.5</v>
      </c>
      <c r="GC222" s="18">
        <f>'Investment Analysis'!PK222</f>
        <v>0.37283029694448444</v>
      </c>
      <c r="GD222" s="15">
        <f>'Investment Analysis'!PI222</f>
        <v>-0.17547386559448583</v>
      </c>
      <c r="GE222" s="48">
        <v>19452</v>
      </c>
      <c r="GF222" s="18">
        <f>'Investment Analysis'!PY222</f>
        <v>2.1598440545808972</v>
      </c>
      <c r="GG222" s="15">
        <f>'Investment Analysis'!PW222</f>
        <v>0.8589449541284403</v>
      </c>
      <c r="GH222" s="48"/>
      <c r="GI222" s="18">
        <f>'Investment Analysis'!QF222</f>
        <v>1.0122040262855949</v>
      </c>
      <c r="GJ222" s="15">
        <f>'Investment Analysis'!QD222</f>
        <v>0.14354308070778626</v>
      </c>
      <c r="GK222" s="48">
        <v>52500</v>
      </c>
      <c r="GL222" s="18">
        <f>'Investment Analysis'!QM222</f>
        <v>0.90923076923076929</v>
      </c>
      <c r="GM222" s="15">
        <f>'Investment Analysis'!QK222</f>
        <v>-1.1155378486055611E-2</v>
      </c>
      <c r="GN222" s="48">
        <v>15183</v>
      </c>
      <c r="GO222" s="18">
        <f>'Investment Analysis'!QT222</f>
        <v>0.46951219512195125</v>
      </c>
      <c r="GP222" s="15">
        <f>'Investment Analysis'!QR222</f>
        <v>-0.97943635876057433</v>
      </c>
      <c r="GQ222" s="48"/>
      <c r="GR222" s="18">
        <f>'Investment Analysis'!RA222</f>
        <v>-2.7380465876583642E-2</v>
      </c>
      <c r="GS222" s="15">
        <f>'Investment Analysis'!QY222</f>
        <v>-0.32577903682719545</v>
      </c>
      <c r="GT222" s="48">
        <v>29775.5</v>
      </c>
      <c r="GU222" s="18">
        <f>'Investment Analysis'!RH222</f>
        <v>1.8307070707070707</v>
      </c>
      <c r="GV222" s="15">
        <f>'Investment Analysis'!RF222</f>
        <v>0.51350183624973</v>
      </c>
      <c r="GW222" s="48">
        <v>14682</v>
      </c>
      <c r="GX222" s="18">
        <f>'Investment Analysis'!RO222</f>
        <v>0.49267995119967462</v>
      </c>
      <c r="GY222" s="15">
        <f>'Investment Analysis'!RM222</f>
        <v>0.36209295853047579</v>
      </c>
      <c r="GZ222" s="48">
        <v>5812</v>
      </c>
      <c r="HA222" s="18">
        <f>'Investment Analysis'!RV222</f>
        <v>0.39443378119001915</v>
      </c>
      <c r="HB222" s="15">
        <f>'Investment Analysis'!RT222</f>
        <v>0.98497267759562823</v>
      </c>
      <c r="HC222" s="48">
        <v>37580</v>
      </c>
      <c r="HD222" s="18">
        <f>'Investment Analysis'!SC222</f>
        <v>1.4844638371016794</v>
      </c>
      <c r="HE222" s="15">
        <f>'Investment Analysis'!SA222</f>
        <v>0.41214489703892981</v>
      </c>
      <c r="HF222" s="48">
        <v>18645</v>
      </c>
      <c r="HG222" s="18">
        <f>'Investment Analysis'!SJ222</f>
        <v>1.443643512450852</v>
      </c>
      <c r="HH222" s="15">
        <f>'Investment Analysis'!SH222</f>
        <v>1.9831999999999999</v>
      </c>
      <c r="HI222" s="48">
        <v>14840</v>
      </c>
      <c r="HJ222" s="18">
        <f>'Investment Analysis'!SM222</f>
        <v>-6.0759493670886129E-2</v>
      </c>
      <c r="HK222" s="15">
        <f>'Investment Analysis'!SK222</f>
        <v>0</v>
      </c>
      <c r="HL222" s="48">
        <v>23265</v>
      </c>
      <c r="HM222" s="18">
        <f>'Investment Analysis'!SP222</f>
        <v>0</v>
      </c>
      <c r="HN222" s="15">
        <f>'Investment Analysis'!SN222</f>
        <v>-6.3567257831675689E-2</v>
      </c>
      <c r="HO222" s="48">
        <v>14007.15</v>
      </c>
      <c r="HP222" s="18">
        <f>'Investment Analysis'!TE222</f>
        <v>2.5211538461538461</v>
      </c>
      <c r="HQ222" s="15">
        <f>'Investment Analysis'!TC222</f>
        <v>0.36066385930146155</v>
      </c>
      <c r="HR222" s="48">
        <v>14050</v>
      </c>
      <c r="HS222" s="18">
        <f>'Investment Analysis'!TL222</f>
        <v>0.65840707964601763</v>
      </c>
      <c r="HT222" s="15">
        <f>'Investment Analysis'!TJ222</f>
        <v>0.27772727272727282</v>
      </c>
      <c r="HU222" s="48"/>
      <c r="HV222" s="18">
        <f>'Investment Analysis'!TS222</f>
        <v>1.976470588235294</v>
      </c>
      <c r="HW222" s="15">
        <f>'Investment Analysis'!TQ222</f>
        <v>0.29069403044900993</v>
      </c>
      <c r="HX222" s="48"/>
      <c r="HY222" s="18">
        <f>'Investment Analysis'!TZ222</f>
        <v>1.2339181286549707</v>
      </c>
      <c r="HZ222" s="15">
        <f>'Investment Analysis'!TX222</f>
        <v>-0.13378684807256241</v>
      </c>
      <c r="IA222" s="48"/>
      <c r="IB222" s="18">
        <f>'Investment Analysis'!UG222</f>
        <v>0</v>
      </c>
      <c r="IC222" s="15">
        <f>'Investment Analysis'!UE222</f>
        <v>0</v>
      </c>
      <c r="ID222" s="48"/>
      <c r="IE222" s="18">
        <f>'Investment Analysis'!UN222</f>
        <v>0</v>
      </c>
      <c r="IF222" s="15">
        <f>'Investment Analysis'!UL222</f>
        <v>0</v>
      </c>
      <c r="IG222" s="48"/>
      <c r="IH222" s="18">
        <f>'Investment Analysis'!UU222</f>
        <v>0</v>
      </c>
      <c r="II222" s="15">
        <f>'Investment Analysis'!US222</f>
        <v>0</v>
      </c>
      <c r="IJ222" s="48"/>
      <c r="IK222" s="18">
        <f>'Investment Analysis'!VB222</f>
        <v>0</v>
      </c>
      <c r="IL222" s="15">
        <f>'Investment Analysis'!UZ222</f>
        <v>0</v>
      </c>
      <c r="IM222" s="48"/>
      <c r="IN222" s="18">
        <f>'Investment Analysis'!VI222</f>
        <v>0</v>
      </c>
      <c r="IO222" s="15">
        <f>'Investment Analysis'!VG222</f>
        <v>0</v>
      </c>
      <c r="IP222" s="18"/>
      <c r="IQ222" s="18"/>
      <c r="IR222" s="18"/>
      <c r="IS222" s="108">
        <f t="shared" si="243"/>
        <v>13153.300000000279</v>
      </c>
      <c r="IT222" s="48">
        <f t="shared" si="244"/>
        <v>1439565.4500000002</v>
      </c>
      <c r="IU222" s="101">
        <f t="shared" si="240"/>
        <v>0</v>
      </c>
      <c r="IV222" s="101"/>
      <c r="IW222" s="15">
        <f t="shared" si="241"/>
        <v>0.38752048620131468</v>
      </c>
      <c r="IX222" s="113">
        <f t="shared" si="242"/>
        <v>402056.12000000023</v>
      </c>
      <c r="IY222" s="21">
        <f t="shared" si="215"/>
        <v>0.75078403852378395</v>
      </c>
      <c r="IZ222" s="173">
        <f t="shared" si="216"/>
        <v>620412.56000000017</v>
      </c>
    </row>
    <row r="223" spans="1:260" x14ac:dyDescent="0.2">
      <c r="A223" s="3">
        <f>'Investment Analysis'!A223</f>
        <v>45967</v>
      </c>
      <c r="B223" s="4">
        <f>'Investment Analysis'!B223</f>
        <v>45967</v>
      </c>
      <c r="C223" s="27">
        <f>'Investment Analysis'!C223</f>
        <v>46912.3</v>
      </c>
      <c r="D223" s="14">
        <f>'Investment Analysis'!D223</f>
        <v>-398.69999999999709</v>
      </c>
      <c r="E223" s="15">
        <f>'Investment Analysis'!E223</f>
        <v>-8.4272156580921364E-3</v>
      </c>
      <c r="F223" s="13">
        <f>'Investment Analysis'!G223</f>
        <v>6720.32</v>
      </c>
      <c r="G223" s="14">
        <f>'Investment Analysis'!H223</f>
        <v>-75.970000000000255</v>
      </c>
      <c r="H223" s="15">
        <f>'Investment Analysis'!I223</f>
        <v>-1.1178157494750851E-2</v>
      </c>
      <c r="I223" s="13">
        <f>'Investment Analysis'!K223</f>
        <v>23053.99</v>
      </c>
      <c r="J223" s="14">
        <f>'Investment Analysis'!L223</f>
        <v>-445.80999999999767</v>
      </c>
      <c r="K223" s="15">
        <f>'Investment Analysis'!M223</f>
        <v>-1.8970799751487147E-2</v>
      </c>
      <c r="L223" s="41">
        <f>'Investment Analysis'!T223</f>
        <v>279.90696860450686</v>
      </c>
      <c r="M223" s="21">
        <f>'Investment Analysis'!V223</f>
        <v>-6.3831365973378833E-3</v>
      </c>
      <c r="N223" s="21">
        <f>'Investment Analysis'!W223</f>
        <v>8.1893435705239367E-2</v>
      </c>
      <c r="P223" s="48">
        <f>'Investment Analysis'!Y223</f>
        <v>40116.379999999997</v>
      </c>
      <c r="Q223" s="18"/>
      <c r="R223" s="83"/>
      <c r="S223" s="48">
        <v>4837.1099999999997</v>
      </c>
      <c r="T223" s="18">
        <f>'Investment Analysis'!AH223</f>
        <v>0.14539771976933574</v>
      </c>
      <c r="U223" s="15">
        <f>'Investment Analysis'!AF223</f>
        <v>0.57917096558839576</v>
      </c>
      <c r="V223" s="48">
        <v>7351.7</v>
      </c>
      <c r="W223" s="18">
        <f>'Investment Analysis'!AO223</f>
        <v>0.16452686638135983</v>
      </c>
      <c r="X223" s="15">
        <f>'Investment Analysis'!AM223</f>
        <v>0.31666666666666649</v>
      </c>
      <c r="Y223" s="48">
        <v>11230.51</v>
      </c>
      <c r="Z223" s="18">
        <f t="shared" si="217"/>
        <v>0.12575280673616682</v>
      </c>
      <c r="AA223" s="15">
        <f>'Investment Analysis'!GM223</f>
        <v>0.23968253968253975</v>
      </c>
      <c r="AB223" s="48">
        <v>2865.9</v>
      </c>
      <c r="AC223" s="18">
        <f t="shared" si="248"/>
        <v>4.9579046188509199</v>
      </c>
      <c r="AD223" s="15">
        <f>'Investment Analysis'!AT223</f>
        <v>0.41690793283149968</v>
      </c>
      <c r="AE223" s="48">
        <v>11958.59</v>
      </c>
      <c r="AF223" s="18">
        <f>'Investment Analysis'!BC223</f>
        <v>0.14393457074293559</v>
      </c>
      <c r="AG223" s="15">
        <f>'Investment Analysis'!BA223</f>
        <v>0.74183445190156616</v>
      </c>
      <c r="AH223" s="48"/>
      <c r="AI223" s="18">
        <f t="shared" si="249"/>
        <v>0</v>
      </c>
      <c r="AJ223" s="15">
        <f>'Investment Analysis'!BH223</f>
        <v>0</v>
      </c>
      <c r="AK223" s="48">
        <v>5140.8599999999997</v>
      </c>
      <c r="AL223" s="18">
        <f t="shared" si="250"/>
        <v>2.1559292955549783</v>
      </c>
      <c r="AM223" s="15">
        <f>'Investment Analysis'!BO223</f>
        <v>0.27096665543954185</v>
      </c>
      <c r="AN223" s="48">
        <v>6028.62</v>
      </c>
      <c r="AO223" s="18">
        <f t="shared" si="210"/>
        <v>6.7647887931034472</v>
      </c>
      <c r="AP223" s="15">
        <f>'Investment Analysis'!BV223</f>
        <v>0.20933977455716599</v>
      </c>
      <c r="AQ223" s="48">
        <v>5497.62</v>
      </c>
      <c r="AR223" s="18">
        <f t="shared" si="211"/>
        <v>2.899524</v>
      </c>
      <c r="AS223" s="15">
        <f>'Investment Analysis'!CC223</f>
        <v>0</v>
      </c>
      <c r="AT223" s="48">
        <v>4876.4399999999996</v>
      </c>
      <c r="AU223" s="18">
        <f>'Investment Analysis'!CL223</f>
        <v>-0.10942956926658901</v>
      </c>
      <c r="AV223" s="15">
        <f>'Investment Analysis'!CJ223</f>
        <v>1.2239497188223652E-2</v>
      </c>
      <c r="AW223" s="48">
        <v>18990.07</v>
      </c>
      <c r="AX223" s="18">
        <f t="shared" si="251"/>
        <v>9.0789897625110416E-2</v>
      </c>
      <c r="AY223" s="15">
        <f>'Investment Analysis'!CQ223</f>
        <v>0.11774090619017234</v>
      </c>
      <c r="AZ223" s="48">
        <v>16621.75</v>
      </c>
      <c r="BA223" s="18">
        <f>'Investment Analysis'!CZ223</f>
        <v>9.2811158798283278E-2</v>
      </c>
      <c r="BB223" s="15">
        <f>'Investment Analysis'!CX223</f>
        <v>0.26718506998444802</v>
      </c>
      <c r="BC223" s="48">
        <v>9502.9599999999991</v>
      </c>
      <c r="BD223" s="18">
        <f t="shared" si="252"/>
        <v>2.9341659197291103</v>
      </c>
      <c r="BE223" s="15">
        <f>'Investment Analysis'!DE223</f>
        <v>-8.8705989940557894E-2</v>
      </c>
      <c r="BF223" s="48">
        <v>4693.6000000000004</v>
      </c>
      <c r="BG223" s="18">
        <f>'Investment Analysis'!DN223</f>
        <v>0.23790322580645165</v>
      </c>
      <c r="BH223" s="15">
        <f>'Investment Analysis'!DL223</f>
        <v>0.18210645526613814</v>
      </c>
      <c r="BI223" s="48">
        <v>20797.009999999998</v>
      </c>
      <c r="BJ223" s="18">
        <f>'Investment Analysis'!EB223</f>
        <v>0.34538392590379452</v>
      </c>
      <c r="BK223" s="15">
        <f>'Investment Analysis'!DZ223</f>
        <v>1.4028815368196375</v>
      </c>
      <c r="BL223" s="48">
        <v>19210.07</v>
      </c>
      <c r="BM223" s="18">
        <f>'Investment Analysis'!EI223</f>
        <v>0.21773318872017336</v>
      </c>
      <c r="BN223" s="15">
        <f>'Investment Analysis'!EG223</f>
        <v>1.135520684736091</v>
      </c>
      <c r="BO223" s="48">
        <v>11537.21</v>
      </c>
      <c r="BP223" s="18">
        <f>'Investment Analysis'!DU223</f>
        <v>0.30829831932773116</v>
      </c>
      <c r="BQ223" s="15">
        <f>'Investment Analysis'!DS223</f>
        <v>0</v>
      </c>
      <c r="BR223" s="48">
        <v>12446.67</v>
      </c>
      <c r="BS223" s="18">
        <f>'Investment Analysis'!EP223</f>
        <v>0.26307277628032361</v>
      </c>
      <c r="BT223" s="15">
        <f>'Investment Analysis'!EN223</f>
        <v>1.1781840718933994</v>
      </c>
      <c r="BU223" s="48">
        <v>13712.43</v>
      </c>
      <c r="BV223" s="18">
        <f t="shared" si="253"/>
        <v>0.46132925023556337</v>
      </c>
      <c r="BW223" s="15">
        <f>'Investment Analysis'!EU223</f>
        <v>0.11515325121741632</v>
      </c>
      <c r="BX223" s="48">
        <v>25822.53</v>
      </c>
      <c r="BY223" s="18">
        <f t="shared" si="203"/>
        <v>-0.45887350000000005</v>
      </c>
      <c r="BZ223" s="15">
        <f>'Investment Analysis'!FB223</f>
        <v>0</v>
      </c>
      <c r="CA223" s="48">
        <v>21239.3</v>
      </c>
      <c r="CB223" s="18">
        <f t="shared" si="255"/>
        <v>-8.4512931034482791E-2</v>
      </c>
      <c r="CC223" s="15">
        <f>'Investment Analysis'!FI223</f>
        <v>3.7068381855111798E-2</v>
      </c>
      <c r="CD223" s="48">
        <v>8883.25</v>
      </c>
      <c r="CE223" s="18">
        <f>'Investment Analysis'!FR223</f>
        <v>2.1248486182979268E-2</v>
      </c>
      <c r="CF223" s="15">
        <f>'Investment Analysis'!FP223</f>
        <v>0.59545923632610942</v>
      </c>
      <c r="CG223" s="48">
        <v>4487.43</v>
      </c>
      <c r="CH223" s="18">
        <f>'Investment Analysis'!FR223</f>
        <v>2.1248486182979268E-2</v>
      </c>
      <c r="CI223" s="15">
        <f>'Investment Analysis'!FW223</f>
        <v>-3.7487220265818278E-3</v>
      </c>
      <c r="CJ223" s="48"/>
      <c r="CK223" s="18">
        <f t="shared" si="204"/>
        <v>0</v>
      </c>
      <c r="CL223" s="15">
        <f>'Investment Analysis'!GD223</f>
        <v>0</v>
      </c>
      <c r="CM223" s="48">
        <v>39147.449999999997</v>
      </c>
      <c r="CN223" s="18">
        <f t="shared" si="218"/>
        <v>0.56903607214428842</v>
      </c>
      <c r="CO223" s="15">
        <f>'Investment Analysis'!GT223</f>
        <v>5.9082568807339426E-2</v>
      </c>
      <c r="CP223" s="48">
        <v>28984.15</v>
      </c>
      <c r="CQ223" s="18">
        <f t="shared" si="219"/>
        <v>0.34707872636094506</v>
      </c>
      <c r="CR223" s="15">
        <f>'Investment Analysis'!HG223</f>
        <v>1.5049716308072583</v>
      </c>
      <c r="CS223" s="48">
        <v>18102.5</v>
      </c>
      <c r="CT223" s="18">
        <f t="shared" si="220"/>
        <v>-0.19891935426770979</v>
      </c>
      <c r="CU223" s="15">
        <f>'Investment Analysis'!HN223</f>
        <v>28.197580645161288</v>
      </c>
      <c r="CV223" s="48">
        <v>32914</v>
      </c>
      <c r="CW223" s="18">
        <f t="shared" si="221"/>
        <v>0.14251002308346494</v>
      </c>
      <c r="CX223" s="15">
        <f>'Investment Analysis'!IB223</f>
        <v>0.77601510859301226</v>
      </c>
      <c r="CY223" s="48">
        <v>24891.3</v>
      </c>
      <c r="CZ223" s="18">
        <f t="shared" si="222"/>
        <v>0.39174168297455964</v>
      </c>
      <c r="DA223" s="15">
        <f>'Investment Analysis'!II223</f>
        <v>1.0319428571428571</v>
      </c>
      <c r="DB223" s="48">
        <v>7635.75</v>
      </c>
      <c r="DC223" s="18">
        <f t="shared" si="223"/>
        <v>0.3545168300146348</v>
      </c>
      <c r="DD223" s="15">
        <f>'Investment Analysis'!IP223</f>
        <v>4.9642647920328056</v>
      </c>
      <c r="DE223" s="48">
        <v>27072</v>
      </c>
      <c r="DF223" s="18">
        <f>'Investment Analysis'!IY223</f>
        <v>0.75598365440747217</v>
      </c>
      <c r="DG223" s="15">
        <f>'Investment Analysis'!IW223</f>
        <v>3.9446575342465753</v>
      </c>
      <c r="DH223" s="48">
        <v>6189.4</v>
      </c>
      <c r="DI223" s="18">
        <f t="shared" si="224"/>
        <v>-4.3546791939671189E-2</v>
      </c>
      <c r="DJ223" s="15">
        <f>'Investment Analysis'!JD223</f>
        <v>0.25190129449838206</v>
      </c>
      <c r="DK223" s="48">
        <v>24855</v>
      </c>
      <c r="DL223" s="18">
        <f t="shared" si="225"/>
        <v>9.2575497824080186E-2</v>
      </c>
      <c r="DM223" s="15">
        <f>'Investment Analysis'!JK223</f>
        <v>0.22230691681624831</v>
      </c>
      <c r="DN223" s="48">
        <v>1145</v>
      </c>
      <c r="DO223" s="18">
        <f t="shared" si="226"/>
        <v>5.3842613897837094E-2</v>
      </c>
      <c r="DP223" s="15">
        <f>'Investment Analysis'!HU223</f>
        <v>2.1456043956043955</v>
      </c>
      <c r="DQ223" s="48">
        <v>28850</v>
      </c>
      <c r="DR223" s="18">
        <f t="shared" si="227"/>
        <v>-2.648894887801586E-2</v>
      </c>
      <c r="DS223" s="15">
        <f>'Investment Analysis'!JR223</f>
        <v>-2.6488948878015863E-2</v>
      </c>
      <c r="DT223" s="48">
        <v>12984</v>
      </c>
      <c r="DU223" s="18">
        <f t="shared" si="247"/>
        <v>3.8827905138339918</v>
      </c>
      <c r="DV223" s="15">
        <f>'Investment Analysis'!JY223</f>
        <v>1.1857707509881523E-2</v>
      </c>
      <c r="DW223" s="48">
        <v>16548</v>
      </c>
      <c r="DX223" s="18">
        <f t="shared" si="228"/>
        <v>0.2135523613963039</v>
      </c>
      <c r="DY223" s="15">
        <f>'Investment Analysis'!KF223</f>
        <v>0.2135523613963039</v>
      </c>
      <c r="DZ223" s="48">
        <v>20342.5</v>
      </c>
      <c r="EA223" s="18">
        <f t="shared" si="245"/>
        <v>1.6616691654172913E-2</v>
      </c>
      <c r="EB223" s="15">
        <f>'Investment Analysis'!KM223</f>
        <v>6.7127962085308059</v>
      </c>
      <c r="EC223" s="48">
        <v>12480</v>
      </c>
      <c r="ED223" s="18">
        <f>'Investment Analysis'!KV223</f>
        <v>1.4910891089108911</v>
      </c>
      <c r="EE223" s="15">
        <f>'Investment Analysis'!KT223</f>
        <v>-3.9694656488549654E-2</v>
      </c>
      <c r="EF223" s="48">
        <v>25326</v>
      </c>
      <c r="EG223" s="18">
        <f t="shared" si="229"/>
        <v>6.3492063492063489E-2</v>
      </c>
      <c r="EH223" s="15">
        <f>'Investment Analysis'!LH223</f>
        <v>0.57075076751325715</v>
      </c>
      <c r="EI223" s="48">
        <v>10353.85</v>
      </c>
      <c r="EJ223" s="18">
        <f>'Investment Analysis'!LQ223</f>
        <v>1.0366960746707583</v>
      </c>
      <c r="EK223" s="15">
        <f>'Investment Analysis'!LO223</f>
        <v>0.82045714285714277</v>
      </c>
      <c r="EL223" s="48">
        <v>35655</v>
      </c>
      <c r="EM223" s="18" t="e">
        <f t="shared" si="246"/>
        <v>#DIV/0!</v>
      </c>
      <c r="EN223" s="15">
        <f>'Investment Analysis'!LX223</f>
        <v>1.5697297297297297</v>
      </c>
      <c r="EO223" s="48"/>
      <c r="EP223" s="68">
        <f t="shared" si="254"/>
        <v>0</v>
      </c>
      <c r="EQ223" s="15">
        <f>'Investment Analysis'!MC223</f>
        <v>-2.5617977528089902E-2</v>
      </c>
      <c r="ER223" s="48">
        <v>24563</v>
      </c>
      <c r="ES223" s="18">
        <f>'Investment Analysis'!LX223</f>
        <v>1.5697297297297297</v>
      </c>
      <c r="ET223" s="15">
        <f>'Investment Analysis'!LA223</f>
        <v>-2.4329208953148891E-2</v>
      </c>
      <c r="EU223" s="48">
        <v>69387.5</v>
      </c>
      <c r="EV223" s="18">
        <f>'Investment Analysis'!ML223</f>
        <v>4.0282618935468673</v>
      </c>
      <c r="EW223" s="15">
        <f>'Investment Analysis'!MJ223</f>
        <v>13.386792452830189</v>
      </c>
      <c r="EX223" s="48">
        <v>101813.25</v>
      </c>
      <c r="EY223" s="18">
        <f t="shared" si="230"/>
        <v>0.5403494837172359</v>
      </c>
      <c r="EZ223" s="15">
        <f>'Investment Analysis'!MQ223</f>
        <v>0.5403494837172359</v>
      </c>
      <c r="FA223" s="48">
        <v>16680</v>
      </c>
      <c r="FB223" s="18">
        <f t="shared" si="231"/>
        <v>8.4525357607282178E-2</v>
      </c>
      <c r="FC223" s="15">
        <f>'Investment Analysis'!MX223</f>
        <v>-9.5831336847146972E-4</v>
      </c>
      <c r="FD223" s="48">
        <v>21368.9</v>
      </c>
      <c r="FE223" s="18">
        <f t="shared" si="232"/>
        <v>0.34634382993737323</v>
      </c>
      <c r="FF223" s="15">
        <f>'Investment Analysis'!NE223</f>
        <v>1.253414040008858</v>
      </c>
      <c r="FG223" s="48">
        <v>24390</v>
      </c>
      <c r="FH223" s="18">
        <f t="shared" si="233"/>
        <v>1.2696817420435511</v>
      </c>
      <c r="FI223" s="15">
        <f>'Investment Analysis'!NL223</f>
        <v>-0.89241762604208019</v>
      </c>
      <c r="FJ223" s="48">
        <v>22006.799999999999</v>
      </c>
      <c r="FK223" s="18">
        <f t="shared" si="234"/>
        <v>0.15543094758064505</v>
      </c>
      <c r="FL223" s="15">
        <f>'Investment Analysis'!NS223</f>
        <v>3.1917714285714283</v>
      </c>
      <c r="FM223" s="48">
        <v>27051.25</v>
      </c>
      <c r="FN223" s="18">
        <f t="shared" si="235"/>
        <v>6.5920491128247397E-2</v>
      </c>
      <c r="FO223" s="15">
        <f>'Investment Analysis'!NZ223</f>
        <v>0.62010696404187537</v>
      </c>
      <c r="FP223" s="48">
        <v>32900</v>
      </c>
      <c r="FQ223" s="18">
        <f t="shared" si="236"/>
        <v>0.75935828877005351</v>
      </c>
      <c r="FR223" s="15">
        <f>'Investment Analysis'!OG223</f>
        <v>-0.98542119023352681</v>
      </c>
      <c r="FS223" s="48">
        <v>83334</v>
      </c>
      <c r="FT223" s="18">
        <f t="shared" si="237"/>
        <v>2.2721382925464559</v>
      </c>
      <c r="FU223" s="15">
        <f>'Investment Analysis'!ON223</f>
        <v>5.5436984687868076</v>
      </c>
      <c r="FV223" s="48">
        <v>11060</v>
      </c>
      <c r="FW223" s="18">
        <f t="shared" si="238"/>
        <v>-0.2818181818181818</v>
      </c>
      <c r="FX223" s="15">
        <f>'Investment Analysis'!OU223</f>
        <v>-0.2818181818181818</v>
      </c>
      <c r="FY223" s="48">
        <v>21887.5</v>
      </c>
      <c r="FZ223" s="18">
        <f t="shared" si="239"/>
        <v>0.1913185467410532</v>
      </c>
      <c r="GA223" s="15">
        <f>'Investment Analysis'!PB223</f>
        <v>4.3876923076923076</v>
      </c>
      <c r="GB223" s="48">
        <v>21376.5</v>
      </c>
      <c r="GC223" s="18">
        <f>'Investment Analysis'!PK223</f>
        <v>0.36288433032085299</v>
      </c>
      <c r="GD223" s="15">
        <f>'Investment Analysis'!PI223</f>
        <v>-0.18144744399770249</v>
      </c>
      <c r="GE223" s="48">
        <v>18144</v>
      </c>
      <c r="GF223" s="18">
        <f>'Investment Analysis'!PY223</f>
        <v>1.9473684210526314</v>
      </c>
      <c r="GG223" s="15">
        <f>'Investment Analysis'!PW223</f>
        <v>0.73394495412844019</v>
      </c>
      <c r="GH223" s="48"/>
      <c r="GI223" s="18">
        <f>'Investment Analysis'!QF223</f>
        <v>0.98586627725044307</v>
      </c>
      <c r="GJ223" s="15">
        <f>'Investment Analysis'!QD223</f>
        <v>0.12857523933726547</v>
      </c>
      <c r="GK223" s="48">
        <v>52240</v>
      </c>
      <c r="GL223" s="18">
        <f>'Investment Analysis'!QM223</f>
        <v>0.9461538461538459</v>
      </c>
      <c r="GM223" s="15">
        <f>'Investment Analysis'!QK223</f>
        <v>7.9681274900398492E-3</v>
      </c>
      <c r="GN223" s="48">
        <v>14238</v>
      </c>
      <c r="GO223" s="18">
        <f>'Investment Analysis'!QT223</f>
        <v>0.37804878048780483</v>
      </c>
      <c r="GP223" s="15">
        <f>'Investment Analysis'!QR223</f>
        <v>-0.98071625344352609</v>
      </c>
      <c r="GQ223" s="48"/>
      <c r="GR223" s="18">
        <f>'Investment Analysis'!RA223</f>
        <v>-7.5194115243154946E-2</v>
      </c>
      <c r="GS223" s="15">
        <f>'Investment Analysis'!QY223</f>
        <v>-0.35892351274787537</v>
      </c>
      <c r="GT223" s="48">
        <v>28946.75</v>
      </c>
      <c r="GU223" s="18">
        <f>'Investment Analysis'!RH223</f>
        <v>1.7519191919191919</v>
      </c>
      <c r="GV223" s="15">
        <f>'Investment Analysis'!RF223</f>
        <v>0.47137610715057249</v>
      </c>
      <c r="GW223" s="48">
        <v>14462</v>
      </c>
      <c r="GX223" s="18">
        <f>'Investment Analysis'!RO223</f>
        <v>0.47031313542090286</v>
      </c>
      <c r="GY223" s="15">
        <f>'Investment Analysis'!RM223</f>
        <v>0.34168290193895534</v>
      </c>
      <c r="GZ223" s="48">
        <v>5944</v>
      </c>
      <c r="HA223" s="18">
        <f>'Investment Analysis'!RV223</f>
        <v>0.42610364683301338</v>
      </c>
      <c r="HB223" s="15">
        <f>'Investment Analysis'!RT223</f>
        <v>1.0300546448087431</v>
      </c>
      <c r="HC223" s="48">
        <v>35010</v>
      </c>
      <c r="HD223" s="18">
        <f>'Investment Analysis'!SC223</f>
        <v>1.3145577151923842</v>
      </c>
      <c r="HE223" s="15">
        <f>'Investment Analysis'!SA223</f>
        <v>0.31557192244100413</v>
      </c>
      <c r="HF223" s="48">
        <v>17180</v>
      </c>
      <c r="HG223" s="18">
        <f>'Investment Analysis'!SJ223</f>
        <v>1.251638269986894</v>
      </c>
      <c r="HH223" s="15">
        <f>'Investment Analysis'!SH223</f>
        <v>1.7487999999999999</v>
      </c>
      <c r="HI223" s="48">
        <v>14440</v>
      </c>
      <c r="HJ223" s="18">
        <f>'Investment Analysis'!SM223</f>
        <v>-2.695417789757415E-2</v>
      </c>
      <c r="HK223" s="15">
        <f>'Investment Analysis'!SK223</f>
        <v>0</v>
      </c>
      <c r="HL223" s="48">
        <v>21292.5</v>
      </c>
      <c r="HM223" s="18">
        <f>'Investment Analysis'!SP223</f>
        <v>0</v>
      </c>
      <c r="HN223" s="15">
        <f>'Investment Analysis'!SN223</f>
        <v>-2.0571041300236265E-2</v>
      </c>
      <c r="HO223" s="48">
        <v>13247.25</v>
      </c>
      <c r="HP223" s="18">
        <f>'Investment Analysis'!TE223</f>
        <v>2.3301282051282053</v>
      </c>
      <c r="HQ223" s="15">
        <f>'Investment Analysis'!TC223</f>
        <v>0.28684666831805811</v>
      </c>
      <c r="HR223" s="48">
        <v>13960</v>
      </c>
      <c r="HS223" s="18">
        <f>'Investment Analysis'!TL223</f>
        <v>0.64719764011799397</v>
      </c>
      <c r="HT223" s="15">
        <f>'Investment Analysis'!TJ223</f>
        <v>0.2690909090909091</v>
      </c>
      <c r="HU223" s="48"/>
      <c r="HV223" s="18">
        <f>'Investment Analysis'!TS223</f>
        <v>1.7307563025210082</v>
      </c>
      <c r="HW223" s="15">
        <f>'Investment Analysis'!TQ223</f>
        <v>0.18414435949946431</v>
      </c>
      <c r="HX223" s="48"/>
      <c r="HY223" s="18">
        <f>'Investment Analysis'!TZ223</f>
        <v>1.2339181286549707</v>
      </c>
      <c r="HZ223" s="15">
        <f>'Investment Analysis'!TX223</f>
        <v>-0.13378684807256241</v>
      </c>
      <c r="IA223" s="48"/>
      <c r="IB223" s="18">
        <f>'Investment Analysis'!UG223</f>
        <v>0</v>
      </c>
      <c r="IC223" s="15">
        <f>'Investment Analysis'!UE223</f>
        <v>0</v>
      </c>
      <c r="ID223" s="48"/>
      <c r="IE223" s="18">
        <f>'Investment Analysis'!UN223</f>
        <v>0</v>
      </c>
      <c r="IF223" s="15">
        <f>'Investment Analysis'!UL223</f>
        <v>0</v>
      </c>
      <c r="IG223" s="48"/>
      <c r="IH223" s="18">
        <f>'Investment Analysis'!UU223</f>
        <v>0</v>
      </c>
      <c r="II223" s="15">
        <f>'Investment Analysis'!US223</f>
        <v>0</v>
      </c>
      <c r="IJ223" s="48"/>
      <c r="IK223" s="18">
        <f>'Investment Analysis'!VB223</f>
        <v>0</v>
      </c>
      <c r="IL223" s="15">
        <f>'Investment Analysis'!UZ223</f>
        <v>0</v>
      </c>
      <c r="IM223" s="48"/>
      <c r="IN223" s="18">
        <f>'Investment Analysis'!VI223</f>
        <v>0</v>
      </c>
      <c r="IO223" s="15">
        <f>'Investment Analysis'!VG223</f>
        <v>0</v>
      </c>
      <c r="IP223" s="18"/>
      <c r="IQ223" s="18"/>
      <c r="IR223" s="18"/>
      <c r="IS223" s="108">
        <f t="shared" si="243"/>
        <v>-51318.339999999618</v>
      </c>
      <c r="IT223" s="48">
        <f t="shared" si="244"/>
        <v>1388247.1100000006</v>
      </c>
      <c r="IU223" s="101">
        <f t="shared" si="240"/>
        <v>0</v>
      </c>
      <c r="IW223" s="15">
        <f t="shared" si="241"/>
        <v>0.33805747076992609</v>
      </c>
      <c r="IX223" s="113">
        <f t="shared" si="242"/>
        <v>350737.78000000061</v>
      </c>
      <c r="IY223" s="21">
        <f t="shared" ref="IY223:IY243" si="256">IF(IT223&gt;0,(IT223+IV$11+IV$33+IV$52+IV$73+IV$93+IV$113+IV$133+IV$159+IV$176+IV$201+IV$224-IT$8)/IT$8,0)</f>
        <v>0.68868182938163447</v>
      </c>
      <c r="IZ223" s="173">
        <f t="shared" ref="IZ223:IZ243" si="257">IF(IT223&gt;0,IT223+IV$11+IV$33+IV$52+IV$73+IV$93+IV$113+IV$133+IV$159+IV$176+IV$201+IV$224-IT$8,0)</f>
        <v>569094.22000000055</v>
      </c>
    </row>
    <row r="224" spans="1:260" x14ac:dyDescent="0.2">
      <c r="A224" s="3">
        <f>'Investment Analysis'!A224</f>
        <v>45968</v>
      </c>
      <c r="B224" s="4">
        <f>'Investment Analysis'!B224</f>
        <v>45968</v>
      </c>
      <c r="C224" s="27">
        <f>'Investment Analysis'!C224</f>
        <v>46987.1</v>
      </c>
      <c r="D224" s="14">
        <f>'Investment Analysis'!D224</f>
        <v>74.799999999995634</v>
      </c>
      <c r="E224" s="15">
        <f>'Investment Analysis'!E224</f>
        <v>1.5944645647302655E-3</v>
      </c>
      <c r="F224" s="13">
        <f>'Investment Analysis'!G224</f>
        <v>6728.8</v>
      </c>
      <c r="G224" s="14">
        <f>'Investment Analysis'!H224</f>
        <v>8.4800000000004729</v>
      </c>
      <c r="H224" s="15">
        <f>'Investment Analysis'!I224</f>
        <v>1.2618446740632102E-3</v>
      </c>
      <c r="I224" s="13">
        <f>'Investment Analysis'!K224</f>
        <v>23004.54</v>
      </c>
      <c r="J224" s="14">
        <f>'Investment Analysis'!L224</f>
        <v>-49.450000000000728</v>
      </c>
      <c r="K224" s="15">
        <f>'Investment Analysis'!M224</f>
        <v>-2.1449649279799603E-3</v>
      </c>
      <c r="L224" s="41">
        <f>'Investment Analysis'!T224</f>
        <v>279.94718854843404</v>
      </c>
      <c r="M224" s="21">
        <f>'Investment Analysis'!V224</f>
        <v>1.4369039873391842E-4</v>
      </c>
      <c r="N224" s="21">
        <f>'Investment Analysis'!W224</f>
        <v>8.2048893404403453E-2</v>
      </c>
      <c r="P224" s="48">
        <f>'Investment Analysis'!Y224</f>
        <v>40116.379999999997</v>
      </c>
      <c r="Q224" s="18"/>
      <c r="R224" s="83"/>
      <c r="S224" s="48">
        <v>4831.16</v>
      </c>
      <c r="T224" s="18">
        <f>'Investment Analysis'!AH224</f>
        <v>0.14398908306554567</v>
      </c>
      <c r="U224" s="15">
        <f>'Investment Analysis'!AF224</f>
        <v>0.57722886447775679</v>
      </c>
      <c r="V224" s="48">
        <v>7369.71</v>
      </c>
      <c r="W224" s="18">
        <f>'Investment Analysis'!AO224</f>
        <v>0.16737993342843555</v>
      </c>
      <c r="X224" s="15">
        <f>'Investment Analysis'!AM224</f>
        <v>0.31989247311827951</v>
      </c>
      <c r="Y224" s="48">
        <v>11192.16</v>
      </c>
      <c r="Z224" s="18">
        <f t="shared" si="217"/>
        <v>0.1219085805934242</v>
      </c>
      <c r="AA224" s="15">
        <f>'Investment Analysis'!GM224</f>
        <v>0.23544973544973563</v>
      </c>
      <c r="AB224" s="48">
        <v>2857.7</v>
      </c>
      <c r="AC224" s="18">
        <f t="shared" si="248"/>
        <v>4.9548253849042432</v>
      </c>
      <c r="AD224" s="15">
        <f>'Investment Analysis'!AT224</f>
        <v>0.41285466126230452</v>
      </c>
      <c r="AE224" s="48">
        <v>11974.97</v>
      </c>
      <c r="AF224" s="18">
        <f>'Investment Analysis'!BC224</f>
        <v>0.14550173857681575</v>
      </c>
      <c r="AG224" s="15">
        <f>'Investment Analysis'!BA224</f>
        <v>0.74422073079791218</v>
      </c>
      <c r="AH224" s="48"/>
      <c r="AI224" s="18">
        <f t="shared" si="249"/>
        <v>0</v>
      </c>
      <c r="AJ224" s="15">
        <f>'Investment Analysis'!BH224</f>
        <v>0</v>
      </c>
      <c r="AK224" s="48">
        <v>5204.21</v>
      </c>
      <c r="AL224" s="18">
        <f t="shared" si="250"/>
        <v>2.1723966727319985</v>
      </c>
      <c r="AM224" s="15">
        <f>'Investment Analysis'!BO224</f>
        <v>0.28662849444257332</v>
      </c>
      <c r="AN224" s="48">
        <v>6050.02</v>
      </c>
      <c r="AO224" s="18">
        <f t="shared" si="210"/>
        <v>6.7694008620689665</v>
      </c>
      <c r="AP224" s="15">
        <f>'Investment Analysis'!BV224</f>
        <v>0.21363392377885135</v>
      </c>
      <c r="AQ224" s="48">
        <v>5493.81</v>
      </c>
      <c r="AR224" s="18">
        <f t="shared" si="211"/>
        <v>2.8987620000000001</v>
      </c>
      <c r="AS224" s="15">
        <f>'Investment Analysis'!CC224</f>
        <v>0</v>
      </c>
      <c r="AT224" s="48">
        <v>4930.62</v>
      </c>
      <c r="AU224" s="18">
        <f>'Investment Analysis'!CL224</f>
        <v>-9.953434225843999E-2</v>
      </c>
      <c r="AV224" s="15">
        <f>'Investment Analysis'!CJ224</f>
        <v>2.3486602712537243E-2</v>
      </c>
      <c r="AW224" s="48">
        <v>19006.34</v>
      </c>
      <c r="AX224" s="18">
        <f t="shared" si="251"/>
        <v>9.1635399885672722E-2</v>
      </c>
      <c r="AY224" s="15">
        <f>'Investment Analysis'!CQ224</f>
        <v>0.11869814932992988</v>
      </c>
      <c r="AZ224" s="48">
        <v>16727.830000000002</v>
      </c>
      <c r="BA224" s="18">
        <f>'Investment Analysis'!CZ224</f>
        <v>9.9785407725321851E-2</v>
      </c>
      <c r="BB224" s="15">
        <f>'Investment Analysis'!CX224</f>
        <v>0.27527216174183522</v>
      </c>
      <c r="BC224" s="48">
        <v>9574.48</v>
      </c>
      <c r="BD224" s="18">
        <f t="shared" si="252"/>
        <v>2.9412887162633199</v>
      </c>
      <c r="BE224" s="15">
        <f>'Investment Analysis'!DE224</f>
        <v>-8.1847279378143692E-2</v>
      </c>
      <c r="BF224" s="48">
        <v>4699.8900000000003</v>
      </c>
      <c r="BG224" s="18">
        <f>'Investment Analysis'!DN224</f>
        <v>0.2395635673624289</v>
      </c>
      <c r="BH224" s="15">
        <f>'Investment Analysis'!DL224</f>
        <v>0.18369195922989806</v>
      </c>
      <c r="BI224" s="48">
        <v>20635.36</v>
      </c>
      <c r="BJ224" s="18">
        <f>'Investment Analysis'!EB224</f>
        <v>0.33492680011951004</v>
      </c>
      <c r="BK224" s="15">
        <f>'Investment Analysis'!DZ224</f>
        <v>1.3842049092849522</v>
      </c>
      <c r="BL224" s="48">
        <v>19175.849999999999</v>
      </c>
      <c r="BM224" s="18">
        <f>'Investment Analysis'!EI224</f>
        <v>0.21556399132321027</v>
      </c>
      <c r="BN224" s="15">
        <f>'Investment Analysis'!EG224</f>
        <v>1.1317165953399904</v>
      </c>
      <c r="BO224" s="48">
        <v>11516.37</v>
      </c>
      <c r="BP224" s="18">
        <f>'Investment Analysis'!DU224</f>
        <v>0.3059348739495798</v>
      </c>
      <c r="BQ224" s="15">
        <f>'Investment Analysis'!DS224</f>
        <v>0</v>
      </c>
      <c r="BR224" s="48">
        <v>12398.86</v>
      </c>
      <c r="BS224" s="18">
        <f>'Investment Analysis'!EP224</f>
        <v>0.25822102425876009</v>
      </c>
      <c r="BT224" s="15">
        <f>'Investment Analysis'!EN224</f>
        <v>1.1698171676479698</v>
      </c>
      <c r="BU224" s="48">
        <v>13930.81</v>
      </c>
      <c r="BV224" s="18">
        <f t="shared" si="253"/>
        <v>0.47602705613137686</v>
      </c>
      <c r="BW224" s="15">
        <f>'Investment Analysis'!EU224</f>
        <v>0.11515325121741632</v>
      </c>
      <c r="BX224" s="48">
        <v>26357.22</v>
      </c>
      <c r="BY224" s="18">
        <f t="shared" si="203"/>
        <v>-0.43213899999999994</v>
      </c>
      <c r="BZ224" s="15">
        <f>'Investment Analysis'!FB224</f>
        <v>0</v>
      </c>
      <c r="CA224" s="48">
        <v>21575.55</v>
      </c>
      <c r="CB224" s="18">
        <f t="shared" si="255"/>
        <v>-7.0019396551724164E-2</v>
      </c>
      <c r="CC224" s="15">
        <f>'Investment Analysis'!FI224</f>
        <v>5.348679756262701E-2</v>
      </c>
      <c r="CD224" s="48">
        <v>9015.41</v>
      </c>
      <c r="CE224" s="18">
        <f>'Investment Analysis'!FR224</f>
        <v>3.6441704282726001E-2</v>
      </c>
      <c r="CF224" s="15">
        <f>'Investment Analysis'!FP224</f>
        <v>0.61919504643962853</v>
      </c>
      <c r="CG224" s="48">
        <v>4557.53</v>
      </c>
      <c r="CH224" s="18">
        <f>'Investment Analysis'!FR224</f>
        <v>3.6441704282726001E-2</v>
      </c>
      <c r="CI224" s="15">
        <f>'Investment Analysis'!FW224</f>
        <v>1.1814154265591185E-2</v>
      </c>
      <c r="CJ224" s="48"/>
      <c r="CK224" s="18">
        <f t="shared" si="204"/>
        <v>0</v>
      </c>
      <c r="CL224" s="15">
        <f>'Investment Analysis'!GD224</f>
        <v>0</v>
      </c>
      <c r="CM224" s="48">
        <v>39439.94</v>
      </c>
      <c r="CN224" s="18">
        <f t="shared" si="218"/>
        <v>0.58075911823647308</v>
      </c>
      <c r="CO224" s="15">
        <f>'Investment Analysis'!GT224</f>
        <v>5.8348623853211004E-2</v>
      </c>
      <c r="CP224" s="48">
        <v>27918.799999999999</v>
      </c>
      <c r="CQ224" s="18">
        <f t="shared" si="219"/>
        <v>0.29756510180653739</v>
      </c>
      <c r="CR224" s="15">
        <f>'Investment Analysis'!HG224</f>
        <v>1.4128981517892254</v>
      </c>
      <c r="CS224" s="48">
        <v>19470</v>
      </c>
      <c r="CT224" s="18">
        <f t="shared" si="220"/>
        <v>-0.13840407830920093</v>
      </c>
      <c r="CU224" s="15">
        <f>'Investment Analysis'!HN224</f>
        <v>30.403225806451609</v>
      </c>
      <c r="CV224" s="48">
        <v>32926.25</v>
      </c>
      <c r="CW224" s="18">
        <f t="shared" si="221"/>
        <v>0.14293524480622039</v>
      </c>
      <c r="CX224" s="15">
        <f>'Investment Analysis'!IB224</f>
        <v>0.77667610953729926</v>
      </c>
      <c r="CY224" s="48">
        <v>24460.1</v>
      </c>
      <c r="CZ224" s="18">
        <f t="shared" si="222"/>
        <v>0.36763209393346369</v>
      </c>
      <c r="DA224" s="15">
        <f>'Investment Analysis'!II224</f>
        <v>0.99674285714285715</v>
      </c>
      <c r="DB224" s="48">
        <v>7739</v>
      </c>
      <c r="DC224" s="18">
        <f t="shared" si="223"/>
        <v>0.37283249811521574</v>
      </c>
      <c r="DD224" s="15">
        <f>'Investment Analysis'!IP224</f>
        <v>5.0449131029095886</v>
      </c>
      <c r="DE224" s="48">
        <v>27678</v>
      </c>
      <c r="DF224" s="18">
        <f>'Investment Analysis'!IY224</f>
        <v>0.79529091262891616</v>
      </c>
      <c r="DG224" s="15">
        <f>'Investment Analysis'!IW224</f>
        <v>4.0553424657534247</v>
      </c>
      <c r="DH224" s="48">
        <v>6217.1</v>
      </c>
      <c r="DI224" s="18">
        <f t="shared" si="224"/>
        <v>-3.9266287550995094E-2</v>
      </c>
      <c r="DJ224" s="15">
        <f>'Investment Analysis'!JD224</f>
        <v>0.25750404530744347</v>
      </c>
      <c r="DK224" s="48">
        <v>24841</v>
      </c>
      <c r="DL224" s="18">
        <f t="shared" si="225"/>
        <v>9.1960086157633306E-2</v>
      </c>
      <c r="DM224" s="15">
        <f>'Investment Analysis'!JK224</f>
        <v>0.22161843172932699</v>
      </c>
      <c r="DN224" s="48">
        <v>1172.2</v>
      </c>
      <c r="DO224" s="18">
        <f t="shared" si="226"/>
        <v>7.8877128393925494E-2</v>
      </c>
      <c r="DP224" s="15">
        <f>'Investment Analysis'!HU224</f>
        <v>2.2203296703296704</v>
      </c>
      <c r="DQ224" s="48">
        <v>31680</v>
      </c>
      <c r="DR224" s="18">
        <f t="shared" si="227"/>
        <v>6.9006242618525393E-2</v>
      </c>
      <c r="DS224" s="15">
        <f>'Investment Analysis'!JR224</f>
        <v>6.9006242618525324E-2</v>
      </c>
      <c r="DT224" s="48">
        <v>12136</v>
      </c>
      <c r="DU224" s="18">
        <f t="shared" si="247"/>
        <v>3.5476126482213437</v>
      </c>
      <c r="DV224" s="15">
        <f>'Investment Analysis'!JY224</f>
        <v>7.9051383399209568E-3</v>
      </c>
      <c r="DW224" s="48">
        <v>16681</v>
      </c>
      <c r="DX224" s="18">
        <f t="shared" si="228"/>
        <v>0.22330595482546201</v>
      </c>
      <c r="DY224" s="15">
        <f>'Investment Analysis'!KF224</f>
        <v>0.22330595482546189</v>
      </c>
      <c r="DZ224" s="48">
        <v>20451.25</v>
      </c>
      <c r="EA224" s="18">
        <f t="shared" si="245"/>
        <v>2.2051474262868565E-2</v>
      </c>
      <c r="EB224" s="15">
        <f>'Investment Analysis'!KM224</f>
        <v>6.7540284360189577</v>
      </c>
      <c r="EC224" s="48">
        <v>14365</v>
      </c>
      <c r="ED224" s="18">
        <f>'Investment Analysis'!KV224</f>
        <v>1.5049504950495047</v>
      </c>
      <c r="EE224" s="15">
        <f>'Investment Analysis'!KT224</f>
        <v>-3.4351145038168052E-2</v>
      </c>
      <c r="EF224" s="48">
        <v>26086.5</v>
      </c>
      <c r="EG224" s="18">
        <f t="shared" si="229"/>
        <v>9.5427059712774001E-2</v>
      </c>
      <c r="EH224" s="15">
        <f>'Investment Analysis'!LH224</f>
        <v>0.61791794585542847</v>
      </c>
      <c r="EI224" s="48">
        <v>10491.65</v>
      </c>
      <c r="EJ224" s="18">
        <f>'Investment Analysis'!LQ224</f>
        <v>1.0638025827899247</v>
      </c>
      <c r="EK224" s="15">
        <f>'Investment Analysis'!LO224</f>
        <v>0.84468571428571426</v>
      </c>
      <c r="EL224" s="48">
        <v>36495</v>
      </c>
      <c r="EM224" s="18" t="e">
        <f t="shared" si="246"/>
        <v>#DIV/0!</v>
      </c>
      <c r="EN224" s="15">
        <f>'Investment Analysis'!LX224</f>
        <v>1.63027027027027</v>
      </c>
      <c r="EO224" s="48"/>
      <c r="EP224" s="68">
        <f t="shared" si="254"/>
        <v>0</v>
      </c>
      <c r="EQ224" s="15">
        <f>'Investment Analysis'!MC224</f>
        <v>-2.7865168539325889E-2</v>
      </c>
      <c r="ER224" s="48">
        <v>24430</v>
      </c>
      <c r="ES224" s="18">
        <f>'Investment Analysis'!LX224</f>
        <v>1.63027027027027</v>
      </c>
      <c r="ET224" s="15">
        <f>'Investment Analysis'!LA224</f>
        <v>-2.9612122897261357E-2</v>
      </c>
      <c r="EU224" s="48">
        <v>73222.5</v>
      </c>
      <c r="EV224" s="18">
        <f>'Investment Analysis'!ML224</f>
        <v>4.3061705134243997</v>
      </c>
      <c r="EW224" s="15">
        <f>'Investment Analysis'!MJ224</f>
        <v>14.181940700808626</v>
      </c>
      <c r="EX224" s="48">
        <v>101613.75</v>
      </c>
      <c r="EY224" s="18">
        <f t="shared" si="230"/>
        <v>0.53733121525019856</v>
      </c>
      <c r="EZ224" s="15">
        <f>'Investment Analysis'!MQ224</f>
        <v>0.53733121525019856</v>
      </c>
      <c r="FA224" s="48">
        <v>17824</v>
      </c>
      <c r="FB224" s="18">
        <f t="shared" si="231"/>
        <v>0.15890767230169051</v>
      </c>
      <c r="FC224" s="15">
        <f>'Investment Analysis'!MX224</f>
        <v>6.7561092477240056E-2</v>
      </c>
      <c r="FD224" s="48">
        <v>21508.9</v>
      </c>
      <c r="FE224" s="18">
        <f t="shared" si="232"/>
        <v>0.35516450560112905</v>
      </c>
      <c r="FF224" s="15">
        <f>'Investment Analysis'!NE224</f>
        <v>1.2681774562633792</v>
      </c>
      <c r="FG224" s="48">
        <v>24984</v>
      </c>
      <c r="FH224" s="18">
        <f t="shared" si="233"/>
        <v>1.3249581239530988</v>
      </c>
      <c r="FI224" s="15">
        <f>'Investment Analysis'!NL224</f>
        <v>-0.88979753870583567</v>
      </c>
      <c r="FJ224" s="48">
        <v>23005.200000000001</v>
      </c>
      <c r="FK224" s="18">
        <f t="shared" si="234"/>
        <v>0.20785030241935479</v>
      </c>
      <c r="FL224" s="15">
        <f>'Investment Analysis'!NS224</f>
        <v>3.3819428571428571</v>
      </c>
      <c r="FM224" s="48">
        <v>26488.85</v>
      </c>
      <c r="FN224" s="18">
        <f t="shared" si="235"/>
        <v>4.3759826308302732E-2</v>
      </c>
      <c r="FO224" s="15">
        <f>'Investment Analysis'!NZ224</f>
        <v>0.58642467000455167</v>
      </c>
      <c r="FP224" s="48">
        <v>33300</v>
      </c>
      <c r="FQ224" s="18">
        <f t="shared" si="236"/>
        <v>0.78074866310160429</v>
      </c>
      <c r="FR224" s="15">
        <f>'Investment Analysis'!OG224</f>
        <v>-0.9852439402667611</v>
      </c>
      <c r="FS224" s="48">
        <v>88248</v>
      </c>
      <c r="FT224" s="18">
        <f t="shared" si="237"/>
        <v>2.4650881997820773</v>
      </c>
      <c r="FU224" s="15">
        <f>'Investment Analysis'!ON224</f>
        <v>5.9295641931684342</v>
      </c>
      <c r="FV224" s="48">
        <v>11460</v>
      </c>
      <c r="FW224" s="18">
        <f t="shared" si="238"/>
        <v>-0.25584415584415582</v>
      </c>
      <c r="FX224" s="15">
        <f>'Investment Analysis'!OU224</f>
        <v>-0.25584415584415582</v>
      </c>
      <c r="FY224" s="48">
        <v>22121.25</v>
      </c>
      <c r="FZ224" s="18">
        <f t="shared" si="239"/>
        <v>0.20404136617226834</v>
      </c>
      <c r="GA224" s="15">
        <f>'Investment Analysis'!PB224</f>
        <v>4.4452307692307693</v>
      </c>
      <c r="GB224" s="48">
        <v>21799.5</v>
      </c>
      <c r="GC224" s="18">
        <f>'Investment Analysis'!PK224</f>
        <v>0.38985320135800711</v>
      </c>
      <c r="GD224" s="15">
        <f>'Investment Analysis'!PI224</f>
        <v>-0.16524985640436521</v>
      </c>
      <c r="GE224" s="48">
        <v>18780</v>
      </c>
      <c r="GF224" s="18">
        <f>'Investment Analysis'!PY224</f>
        <v>2.0506822612085771</v>
      </c>
      <c r="GG224" s="15">
        <f>'Investment Analysis'!PW224</f>
        <v>0.79472477064220171</v>
      </c>
      <c r="GH224" s="48"/>
      <c r="GI224" s="18">
        <f>'Investment Analysis'!QF224</f>
        <v>0.93006154167101274</v>
      </c>
      <c r="GJ224" s="15">
        <f>'Investment Analysis'!QD224</f>
        <v>9.6861199205667062E-2</v>
      </c>
      <c r="GK224" s="48">
        <v>51980</v>
      </c>
      <c r="GL224" s="18">
        <f>'Investment Analysis'!QM224</f>
        <v>0.96923076923076923</v>
      </c>
      <c r="GM224" s="15">
        <f>'Investment Analysis'!QK224</f>
        <v>1.9920318725099709E-2</v>
      </c>
      <c r="GN224" s="48">
        <v>15624</v>
      </c>
      <c r="GO224" s="18">
        <f>'Investment Analysis'!QT224</f>
        <v>0.51219512195121941</v>
      </c>
      <c r="GP224" s="15">
        <f>'Investment Analysis'!QR224</f>
        <v>-0.97883907457519681</v>
      </c>
      <c r="GQ224" s="48"/>
      <c r="GR224" s="18">
        <f>'Investment Analysis'!RA224</f>
        <v>-8.5410706988148788E-2</v>
      </c>
      <c r="GS224" s="15">
        <f>'Investment Analysis'!QY224</f>
        <v>-0.36600566572237958</v>
      </c>
      <c r="GT224" s="48">
        <v>28356</v>
      </c>
      <c r="GU224" s="18">
        <f>'Investment Analysis'!RH224</f>
        <v>1.6957575757575758</v>
      </c>
      <c r="GV224" s="15">
        <f>'Investment Analysis'!RF224</f>
        <v>0.44134802333117307</v>
      </c>
      <c r="GW224" s="48">
        <v>14325</v>
      </c>
      <c r="GX224" s="18">
        <f>'Investment Analysis'!RO224</f>
        <v>0.4563847092313949</v>
      </c>
      <c r="GY224" s="15">
        <f>'Investment Analysis'!RM224</f>
        <v>0.3289730030615084</v>
      </c>
      <c r="GZ224" s="48">
        <v>6078</v>
      </c>
      <c r="HA224" s="18">
        <f>'Investment Analysis'!RV224</f>
        <v>0.45825335892514402</v>
      </c>
      <c r="HB224" s="15">
        <f>'Investment Analysis'!RT224</f>
        <v>1.0758196721311475</v>
      </c>
      <c r="HC224" s="48">
        <v>35586</v>
      </c>
      <c r="HD224" s="18">
        <f>'Investment Analysis'!SC224</f>
        <v>1.3526378421261407</v>
      </c>
      <c r="HE224" s="15">
        <f>'Investment Analysis'!SA224</f>
        <v>0.33721629340147302</v>
      </c>
      <c r="HF224" s="48">
        <v>16885</v>
      </c>
      <c r="HG224" s="18">
        <f>'Investment Analysis'!SJ224</f>
        <v>1.2129750982961995</v>
      </c>
      <c r="HH224" s="15">
        <f>'Investment Analysis'!SH224</f>
        <v>1.7016000000000002</v>
      </c>
      <c r="HI224" s="48">
        <v>16040</v>
      </c>
      <c r="HJ224" s="18">
        <f>'Investment Analysis'!SM224</f>
        <v>0.11080332409972297</v>
      </c>
      <c r="HK224" s="15">
        <f>'Investment Analysis'!SK224</f>
        <v>0</v>
      </c>
      <c r="HL224" s="48">
        <v>22125</v>
      </c>
      <c r="HM224" s="18">
        <f>'Investment Analysis'!SP224</f>
        <v>0</v>
      </c>
      <c r="HN224" s="15">
        <f>'Investment Analysis'!SN224</f>
        <v>0.11065963370098905</v>
      </c>
      <c r="HO224" s="48">
        <v>14943</v>
      </c>
      <c r="HP224" s="18">
        <f>'Investment Analysis'!TE224</f>
        <v>2.7564102564102564</v>
      </c>
      <c r="HQ224" s="15">
        <f>'Investment Analysis'!TC224</f>
        <v>0.45157295021055249</v>
      </c>
      <c r="HR224" s="48">
        <v>13625</v>
      </c>
      <c r="HS224" s="18">
        <f>'Investment Analysis'!TL224</f>
        <v>0.6224188790560472</v>
      </c>
      <c r="HT224" s="15">
        <f>'Investment Analysis'!TJ224</f>
        <v>0.25000000000000011</v>
      </c>
      <c r="HU224" s="48">
        <v>0</v>
      </c>
      <c r="HV224" s="18">
        <f>'Investment Analysis'!TS224</f>
        <v>1.2080672268907562</v>
      </c>
      <c r="HW224" s="15">
        <f>'Investment Analysis'!TQ224</f>
        <v>-4.2510549291976701E-2</v>
      </c>
      <c r="HX224" s="48"/>
      <c r="HY224" s="18">
        <f>'Investment Analysis'!TZ224</f>
        <v>1.2923976608187135</v>
      </c>
      <c r="HZ224" s="15">
        <f>'Investment Analysis'!TX224</f>
        <v>-0.11111111111111116</v>
      </c>
      <c r="IA224" s="48"/>
      <c r="IB224" s="18">
        <f>'Investment Analysis'!UG224</f>
        <v>0</v>
      </c>
      <c r="IC224" s="15">
        <f>'Investment Analysis'!UE224</f>
        <v>0</v>
      </c>
      <c r="ID224" s="48"/>
      <c r="IE224" s="18">
        <f>'Investment Analysis'!UN224</f>
        <v>0</v>
      </c>
      <c r="IF224" s="15">
        <f>'Investment Analysis'!UL224</f>
        <v>0</v>
      </c>
      <c r="IG224" s="48"/>
      <c r="IH224" s="18">
        <f>'Investment Analysis'!UU224</f>
        <v>0</v>
      </c>
      <c r="II224" s="15">
        <f>'Investment Analysis'!US224</f>
        <v>0</v>
      </c>
      <c r="IJ224" s="48"/>
      <c r="IK224" s="18">
        <f>'Investment Analysis'!VB224</f>
        <v>0</v>
      </c>
      <c r="IL224" s="15">
        <f>'Investment Analysis'!UZ224</f>
        <v>0</v>
      </c>
      <c r="IM224" s="48"/>
      <c r="IN224" s="18">
        <f>'Investment Analysis'!VI224</f>
        <v>0</v>
      </c>
      <c r="IO224" s="15">
        <f>'Investment Analysis'!VG224</f>
        <v>0</v>
      </c>
      <c r="IP224" s="18"/>
      <c r="IQ224" s="18"/>
      <c r="IR224" s="18"/>
      <c r="IS224" s="108">
        <f t="shared" si="243"/>
        <v>25546.869999999879</v>
      </c>
      <c r="IT224" s="48">
        <f t="shared" si="244"/>
        <v>1413793.9800000004</v>
      </c>
      <c r="IU224" s="101">
        <f t="shared" si="240"/>
        <v>0</v>
      </c>
      <c r="IV224" s="101"/>
      <c r="IW224" s="15">
        <f t="shared" si="241"/>
        <v>0.36268073849514249</v>
      </c>
      <c r="IX224" s="113">
        <f t="shared" si="242"/>
        <v>376284.65000000049</v>
      </c>
      <c r="IY224" s="21">
        <f t="shared" si="256"/>
        <v>0.71959703559577359</v>
      </c>
      <c r="IZ224" s="173">
        <f t="shared" si="257"/>
        <v>594641.09000000043</v>
      </c>
    </row>
    <row r="225" spans="1:260" x14ac:dyDescent="0.2">
      <c r="A225" s="3">
        <f>'Investment Analysis'!A225</f>
        <v>45971</v>
      </c>
      <c r="B225" s="4">
        <f>'Investment Analysis'!B225</f>
        <v>45971</v>
      </c>
      <c r="C225" s="27">
        <f>'Investment Analysis'!C225</f>
        <v>47368.63</v>
      </c>
      <c r="D225" s="14">
        <f>'Investment Analysis'!D225</f>
        <v>381.52999999999884</v>
      </c>
      <c r="E225" s="15">
        <f>'Investment Analysis'!E225</f>
        <v>8.1198882246403554E-3</v>
      </c>
      <c r="F225" s="13">
        <f>'Investment Analysis'!G225</f>
        <v>6832.43</v>
      </c>
      <c r="G225" s="14">
        <f>'Investment Analysis'!H225</f>
        <v>103.63000000000011</v>
      </c>
      <c r="H225" s="15">
        <f>'Investment Analysis'!I225</f>
        <v>1.5400963024610645E-2</v>
      </c>
      <c r="I225" s="13">
        <f>'Investment Analysis'!K225</f>
        <v>23527.17</v>
      </c>
      <c r="J225" s="14">
        <f>'Investment Analysis'!L225</f>
        <v>522.62999999999738</v>
      </c>
      <c r="K225" s="15">
        <f>'Investment Analysis'!M225</f>
        <v>2.2718559032260475E-2</v>
      </c>
      <c r="L225" s="41">
        <f>'Investment Analysis'!T225</f>
        <v>281.93351726847555</v>
      </c>
      <c r="M225" s="21">
        <f>'Investment Analysis'!V225</f>
        <v>7.0953694171422459E-3</v>
      </c>
      <c r="N225" s="21">
        <f>'Investment Analysis'!W225</f>
        <v>8.9726430030517668E-2</v>
      </c>
      <c r="P225" s="48">
        <f>'Investment Analysis'!Y225</f>
        <v>19534.429999999997</v>
      </c>
      <c r="Q225" s="18"/>
      <c r="R225" s="83"/>
      <c r="S225" s="48">
        <v>4955.53</v>
      </c>
      <c r="T225" s="18">
        <f>'Investment Analysis'!AH225</f>
        <v>0.17343839415415771</v>
      </c>
      <c r="U225" s="15">
        <f>'Investment Analysis'!AF225</f>
        <v>0.61783091582205485</v>
      </c>
      <c r="V225" s="48">
        <v>7504.8</v>
      </c>
      <c r="W225" s="18">
        <f>'Investment Analysis'!AO225</f>
        <v>0.18877793628150255</v>
      </c>
      <c r="X225" s="15">
        <f>'Investment Analysis'!AM225</f>
        <v>0.34408602150537626</v>
      </c>
      <c r="Y225" s="48">
        <v>11321.58</v>
      </c>
      <c r="Z225" s="18">
        <f t="shared" si="217"/>
        <v>0.13488171611868482</v>
      </c>
      <c r="AA225" s="15">
        <f>'Investment Analysis'!GM225</f>
        <v>0.24973544973544989</v>
      </c>
      <c r="AB225" s="48">
        <v>2931.48</v>
      </c>
      <c r="AC225" s="18">
        <f t="shared" si="248"/>
        <v>4.9825309800976338</v>
      </c>
      <c r="AD225" s="15">
        <f>'Investment Analysis'!AT225</f>
        <v>0.44933410538506091</v>
      </c>
      <c r="AE225" s="48">
        <v>12160.82</v>
      </c>
      <c r="AF225" s="18">
        <f>'Investment Analysis'!BC225</f>
        <v>0.16327929869239435</v>
      </c>
      <c r="AG225" s="15">
        <f>'Investment Analysis'!BA225</f>
        <v>0.77129008202833715</v>
      </c>
      <c r="AH225" s="48"/>
      <c r="AI225" s="18">
        <f t="shared" si="249"/>
        <v>0</v>
      </c>
      <c r="AJ225" s="15">
        <f>'Investment Analysis'!BH225</f>
        <v>0</v>
      </c>
      <c r="AK225" s="48">
        <v>5270.28</v>
      </c>
      <c r="AL225" s="18">
        <f t="shared" si="250"/>
        <v>2.1895710943592408</v>
      </c>
      <c r="AM225" s="15">
        <f>'Investment Analysis'!BO225</f>
        <v>0.30296396092960592</v>
      </c>
      <c r="AN225" s="48">
        <v>6141</v>
      </c>
      <c r="AO225" s="18">
        <f t="shared" si="210"/>
        <v>6.7890086206896552</v>
      </c>
      <c r="AP225" s="15">
        <f>'Investment Analysis'!BV225</f>
        <v>0.23188405797101452</v>
      </c>
      <c r="AQ225" s="48">
        <v>5570.01</v>
      </c>
      <c r="AR225" s="18">
        <f t="shared" si="211"/>
        <v>2.9140020000000004</v>
      </c>
      <c r="AS225" s="15">
        <f>'Investment Analysis'!CC225</f>
        <v>0</v>
      </c>
      <c r="AT225" s="48">
        <v>5000.74</v>
      </c>
      <c r="AU225" s="18">
        <f>'Investment Analysis'!CL225</f>
        <v>-8.6728754365541338E-2</v>
      </c>
      <c r="AV225" s="15">
        <f>'Investment Analysis'!CJ225</f>
        <v>3.8041680449884173E-2</v>
      </c>
      <c r="AW225" s="48">
        <v>19369.55</v>
      </c>
      <c r="AX225" s="18">
        <f t="shared" si="251"/>
        <v>0.11051031543938052</v>
      </c>
      <c r="AY225" s="15">
        <f>'Investment Analysis'!CQ225</f>
        <v>0.14007657945118052</v>
      </c>
      <c r="AZ225" s="48">
        <v>16956.310000000001</v>
      </c>
      <c r="BA225" s="18">
        <f>'Investment Analysis'!CZ225</f>
        <v>0.11480686695278973</v>
      </c>
      <c r="BB225" s="15">
        <f>'Investment Analysis'!CX225</f>
        <v>0.29269051321928474</v>
      </c>
      <c r="BC225" s="48">
        <v>9650.77</v>
      </c>
      <c r="BD225" s="18">
        <f t="shared" si="252"/>
        <v>2.9488865650831593</v>
      </c>
      <c r="BE225" s="15">
        <f>'Investment Analysis'!DE225</f>
        <v>-7.4531321444901807E-2</v>
      </c>
      <c r="BF225" s="48">
        <v>4751.16</v>
      </c>
      <c r="BG225" s="18">
        <f>'Investment Analysis'!DN225</f>
        <v>0.25308349146110065</v>
      </c>
      <c r="BH225" s="15">
        <f>'Investment Analysis'!DL225</f>
        <v>0.19660249150622877</v>
      </c>
      <c r="BI225" s="48">
        <v>21443.599999999999</v>
      </c>
      <c r="BJ225" s="18">
        <f>'Investment Analysis'!EB225</f>
        <v>0.38721242904093223</v>
      </c>
      <c r="BK225" s="15">
        <f>'Investment Analysis'!DZ225</f>
        <v>1.477588046958378</v>
      </c>
      <c r="BL225" s="48">
        <v>19744.75</v>
      </c>
      <c r="BM225" s="18">
        <f>'Investment Analysis'!EI225</f>
        <v>0.25162689804772215</v>
      </c>
      <c r="BN225" s="15">
        <f>'Investment Analysis'!EG225</f>
        <v>1.1949595815501661</v>
      </c>
      <c r="BO225" s="48">
        <v>11666.89</v>
      </c>
      <c r="BP225" s="18">
        <f>'Investment Analysis'!DU225</f>
        <v>0.3230042016806724</v>
      </c>
      <c r="BQ225" s="15">
        <f>'Investment Analysis'!DS225</f>
        <v>0</v>
      </c>
      <c r="BR225" s="48">
        <v>12634.37</v>
      </c>
      <c r="BS225" s="18">
        <f>'Investment Analysis'!EP225</f>
        <v>0.28212039532794242</v>
      </c>
      <c r="BT225" s="15">
        <f>'Investment Analysis'!EN225</f>
        <v>1.2110319181902691</v>
      </c>
      <c r="BU225" s="48">
        <v>13951.94</v>
      </c>
      <c r="BV225" s="18">
        <f t="shared" si="253"/>
        <v>0.47744918562390648</v>
      </c>
      <c r="BW225" s="15">
        <f>'Investment Analysis'!EU225</f>
        <v>0.13463191062732752</v>
      </c>
      <c r="BX225" s="48">
        <v>27583.87</v>
      </c>
      <c r="BY225" s="18">
        <f t="shared" si="203"/>
        <v>-0.37080650000000004</v>
      </c>
      <c r="BZ225" s="15">
        <f>'Investment Analysis'!FB225</f>
        <v>0</v>
      </c>
      <c r="CA225" s="48">
        <v>21828.61</v>
      </c>
      <c r="CB225" s="18">
        <f t="shared" si="255"/>
        <v>-5.9111637931034459E-2</v>
      </c>
      <c r="CC225" s="15">
        <f>'Investment Analysis'!FI225</f>
        <v>6.58429248476642E-2</v>
      </c>
      <c r="CD225" s="48">
        <v>9031.69</v>
      </c>
      <c r="CE225" s="18">
        <f>'Investment Analysis'!FR225</f>
        <v>3.831333259936149E-2</v>
      </c>
      <c r="CF225" s="15">
        <f>'Investment Analysis'!FP225</f>
        <v>0.62211902304781563</v>
      </c>
      <c r="CG225" s="48">
        <v>4561.1099999999997</v>
      </c>
      <c r="CH225" s="18">
        <f>'Investment Analysis'!FR225</f>
        <v>3.831333259936149E-2</v>
      </c>
      <c r="CI225" s="15">
        <f>'Investment Analysis'!FW225</f>
        <v>1.2609337725775297E-2</v>
      </c>
      <c r="CJ225" s="48"/>
      <c r="CK225" s="18">
        <f t="shared" si="204"/>
        <v>0</v>
      </c>
      <c r="CL225" s="15">
        <f>'Investment Analysis'!GD225</f>
        <v>0</v>
      </c>
      <c r="CM225" s="48">
        <v>39867.410000000003</v>
      </c>
      <c r="CN225" s="18">
        <f t="shared" si="218"/>
        <v>0.59789218436873759</v>
      </c>
      <c r="CO225" s="15">
        <f>'Investment Analysis'!GT225</f>
        <v>7.3027522935779757E-2</v>
      </c>
      <c r="CP225" s="48">
        <v>28939.95</v>
      </c>
      <c r="CQ225" s="18">
        <f t="shared" si="219"/>
        <v>0.34502446982055474</v>
      </c>
      <c r="CR225" s="15">
        <f>'Investment Analysis'!HG225</f>
        <v>1.5011516206954667</v>
      </c>
      <c r="CS225" s="48">
        <v>19795</v>
      </c>
      <c r="CT225" s="18">
        <f t="shared" si="220"/>
        <v>-0.12402202003752605</v>
      </c>
      <c r="CU225" s="15">
        <f>'Investment Analysis'!HN225</f>
        <v>30.927419354838712</v>
      </c>
      <c r="CV225" s="48">
        <v>34833.75</v>
      </c>
      <c r="CW225" s="18">
        <f t="shared" si="221"/>
        <v>0.20914834163528126</v>
      </c>
      <c r="CX225" s="15">
        <f>'Investment Analysis'!IB225</f>
        <v>0.8796033994334278</v>
      </c>
      <c r="CY225" s="48">
        <v>25087.3</v>
      </c>
      <c r="CZ225" s="18">
        <f t="shared" si="222"/>
        <v>0.40270058708414869</v>
      </c>
      <c r="DA225" s="15">
        <f>'Investment Analysis'!II225</f>
        <v>1.0479428571428571</v>
      </c>
      <c r="DB225" s="48">
        <v>7966.5</v>
      </c>
      <c r="DC225" s="18">
        <f t="shared" si="223"/>
        <v>0.41318905494700431</v>
      </c>
      <c r="DD225" s="15">
        <f>'Investment Analysis'!IP225</f>
        <v>5.2226127709431758</v>
      </c>
      <c r="DE225" s="48">
        <v>28272</v>
      </c>
      <c r="DF225" s="18">
        <f>'Investment Analysis'!IY225</f>
        <v>0.83401439968865532</v>
      </c>
      <c r="DG225" s="15">
        <f>'Investment Analysis'!IW225</f>
        <v>4.1643835616438354</v>
      </c>
      <c r="DH225" s="48">
        <v>6317.6</v>
      </c>
      <c r="DI225" s="18">
        <f t="shared" si="224"/>
        <v>-2.3735937693163473E-2</v>
      </c>
      <c r="DJ225" s="15">
        <f>'Investment Analysis'!JD225</f>
        <v>0.27783171521035605</v>
      </c>
      <c r="DK225" s="48">
        <v>25300</v>
      </c>
      <c r="DL225" s="18">
        <f t="shared" si="225"/>
        <v>0.11213679722185591</v>
      </c>
      <c r="DM225" s="15">
        <f>'Investment Analysis'!JK225</f>
        <v>0.24419090707910202</v>
      </c>
      <c r="DN225" s="48">
        <v>1182.2</v>
      </c>
      <c r="DO225" s="18">
        <f t="shared" si="226"/>
        <v>8.8080994017487382E-2</v>
      </c>
      <c r="DP225" s="15">
        <f>'Investment Analysis'!HU225</f>
        <v>2.2480769230769235</v>
      </c>
      <c r="DQ225" s="48">
        <v>33280</v>
      </c>
      <c r="DR225" s="18">
        <f t="shared" si="227"/>
        <v>0.12299645689218829</v>
      </c>
      <c r="DS225" s="15">
        <f>'Investment Analysis'!JR225</f>
        <v>0.11658511894719088</v>
      </c>
      <c r="DT225" s="48">
        <v>11372</v>
      </c>
      <c r="DU225" s="18">
        <f t="shared" si="247"/>
        <v>3.2456363636363634</v>
      </c>
      <c r="DV225" s="15">
        <f>'Investment Analysis'!JY225</f>
        <v>4.3478260869565348E-2</v>
      </c>
      <c r="DW225" s="48">
        <v>17045</v>
      </c>
      <c r="DX225" s="18">
        <f t="shared" si="228"/>
        <v>0.25</v>
      </c>
      <c r="DY225" s="15">
        <f>'Investment Analysis'!KF225</f>
        <v>0.25000000000000006</v>
      </c>
      <c r="DZ225" s="48">
        <v>21270</v>
      </c>
      <c r="EA225" s="18">
        <f t="shared" si="245"/>
        <v>6.296851574212893E-2</v>
      </c>
      <c r="EB225" s="15">
        <f>'Investment Analysis'!KM225</f>
        <v>7.0644549763033169</v>
      </c>
      <c r="EC225" s="48">
        <v>14300</v>
      </c>
      <c r="ED225" s="18">
        <f>'Investment Analysis'!KV225</f>
        <v>1.5366336633663364</v>
      </c>
      <c r="EE225" s="15">
        <f>'Investment Analysis'!KT225</f>
        <v>-2.2137404580152776E-2</v>
      </c>
      <c r="EF225" s="48">
        <v>26523</v>
      </c>
      <c r="EG225" s="18">
        <f t="shared" si="229"/>
        <v>0.11375661375661375</v>
      </c>
      <c r="EH225" s="15">
        <f>'Investment Analysis'!LH225</f>
        <v>0.64554842310912652</v>
      </c>
      <c r="EI225" s="48">
        <v>10914.8</v>
      </c>
      <c r="EJ225" s="18">
        <f>'Investment Analysis'!LQ225</f>
        <v>1.147040020457742</v>
      </c>
      <c r="EK225" s="15">
        <f>'Investment Analysis'!LO225</f>
        <v>0.91908571428571417</v>
      </c>
      <c r="EL225" s="48">
        <v>38160</v>
      </c>
      <c r="EM225" s="18" t="e">
        <f t="shared" si="246"/>
        <v>#DIV/0!</v>
      </c>
      <c r="EN225" s="15">
        <f>'Investment Analysis'!LX225</f>
        <v>1.7502702702702704</v>
      </c>
      <c r="EO225" s="48"/>
      <c r="EP225" s="68">
        <f t="shared" si="254"/>
        <v>0</v>
      </c>
      <c r="EQ225" s="15">
        <f>'Investment Analysis'!MC225</f>
        <v>-6.2921348314606993E-3</v>
      </c>
      <c r="ER225" s="48">
        <v>24752</v>
      </c>
      <c r="ES225" s="18">
        <f>'Investment Analysis'!LX225</f>
        <v>1.7502702702702704</v>
      </c>
      <c r="ET225" s="15">
        <f>'Investment Analysis'!LA225</f>
        <v>-1.6821910190463057E-2</v>
      </c>
      <c r="EU225" s="48">
        <v>72488</v>
      </c>
      <c r="EV225" s="18">
        <f>'Investment Analysis'!ML225</f>
        <v>4.2529439472444652</v>
      </c>
      <c r="EW225" s="15">
        <f>'Investment Analysis'!MJ225</f>
        <v>14.029649595687331</v>
      </c>
      <c r="EX225" s="48">
        <v>104364.75</v>
      </c>
      <c r="EY225" s="18">
        <f t="shared" si="230"/>
        <v>0.57895154884829225</v>
      </c>
      <c r="EZ225" s="15">
        <f>'Investment Analysis'!MQ225</f>
        <v>0.57895154884829214</v>
      </c>
      <c r="FA225" s="48">
        <v>18344</v>
      </c>
      <c r="FB225" s="18">
        <f t="shared" si="231"/>
        <v>0.19271781534460339</v>
      </c>
      <c r="FC225" s="15">
        <f>'Investment Analysis'!MX225</f>
        <v>9.8706276952563426E-2</v>
      </c>
      <c r="FD225" s="48">
        <v>21835.8</v>
      </c>
      <c r="FE225" s="18">
        <f t="shared" si="232"/>
        <v>0.37576078327599882</v>
      </c>
      <c r="FF225" s="15">
        <f>'Investment Analysis'!NE225</f>
        <v>1.3026500332176865</v>
      </c>
      <c r="FG225" s="48">
        <v>27036</v>
      </c>
      <c r="FH225" s="18">
        <f t="shared" si="233"/>
        <v>1.5159128978224456</v>
      </c>
      <c r="FI225" s="15">
        <f>'Investment Analysis'!NL225</f>
        <v>-0.88074632790789997</v>
      </c>
      <c r="FJ225" s="48">
        <v>23192</v>
      </c>
      <c r="FK225" s="18">
        <f t="shared" si="234"/>
        <v>0.21765793010752679</v>
      </c>
      <c r="FL225" s="15">
        <f>'Investment Analysis'!NS225</f>
        <v>3.417523809523809</v>
      </c>
      <c r="FM225" s="48">
        <v>27559.5</v>
      </c>
      <c r="FN225" s="18">
        <f t="shared" si="235"/>
        <v>8.5947443288163547E-2</v>
      </c>
      <c r="FO225" s="15">
        <f>'Investment Analysis'!NZ225</f>
        <v>0.65054619936276759</v>
      </c>
      <c r="FP225" s="48">
        <v>35600</v>
      </c>
      <c r="FQ225" s="18">
        <f t="shared" si="236"/>
        <v>0.90374331550802134</v>
      </c>
      <c r="FR225" s="15">
        <f>'Investment Analysis'!OG225</f>
        <v>-0.98422475295785883</v>
      </c>
      <c r="FS225" s="48">
        <v>87060</v>
      </c>
      <c r="FT225" s="18">
        <f t="shared" si="237"/>
        <v>2.4184409694613778</v>
      </c>
      <c r="FU225" s="15">
        <f>'Investment Analysis'!ON225</f>
        <v>5.8362779740871611</v>
      </c>
      <c r="FV225" s="48">
        <v>11820</v>
      </c>
      <c r="FW225" s="18">
        <f t="shared" si="238"/>
        <v>-0.23246753246753246</v>
      </c>
      <c r="FX225" s="15">
        <f>'Investment Analysis'!OU225</f>
        <v>-0.23246753246753246</v>
      </c>
      <c r="FY225" s="48">
        <v>22378.75</v>
      </c>
      <c r="FZ225" s="18">
        <f t="shared" si="239"/>
        <v>0.21805687848686897</v>
      </c>
      <c r="GA225" s="15">
        <f>'Investment Analysis'!PB225</f>
        <v>4.5086153846153847</v>
      </c>
      <c r="GB225" s="48">
        <v>22275</v>
      </c>
      <c r="GC225" s="18">
        <f>'Investment Analysis'!PK225</f>
        <v>0.4201692727011907</v>
      </c>
      <c r="GD225" s="15">
        <f>'Investment Analysis'!PI225</f>
        <v>-0.14704192992533024</v>
      </c>
      <c r="GE225" s="48">
        <v>19788</v>
      </c>
      <c r="GF225" s="18">
        <f>'Investment Analysis'!PY225</f>
        <v>2.2144249512670564</v>
      </c>
      <c r="GG225" s="15">
        <f>'Investment Analysis'!PW225</f>
        <v>0.89105504587155937</v>
      </c>
      <c r="GH225" s="48"/>
      <c r="GI225" s="18">
        <f>'Investment Analysis'!QF225</f>
        <v>0.90361948471889009</v>
      </c>
      <c r="GJ225" s="15">
        <f>'Investment Analysis'!QD225</f>
        <v>8.1834079255461087E-2</v>
      </c>
      <c r="GK225" s="48">
        <v>55520</v>
      </c>
      <c r="GL225" s="18">
        <f>'Investment Analysis'!QM225</f>
        <v>1.0307692307692309</v>
      </c>
      <c r="GM225" s="15">
        <f>'Investment Analysis'!QK225</f>
        <v>5.1792828685259105E-2</v>
      </c>
      <c r="GN225" s="48">
        <v>15507</v>
      </c>
      <c r="GO225" s="18">
        <f>'Investment Analysis'!QT225</f>
        <v>0.50087108013937276</v>
      </c>
      <c r="GP225" s="15">
        <f>'Investment Analysis'!QR225</f>
        <v>-0.9789975377264194</v>
      </c>
      <c r="GQ225" s="48"/>
      <c r="GR225" s="18">
        <f>'Investment Analysis'!RA225</f>
        <v>4.4544340008173269E-2</v>
      </c>
      <c r="GS225" s="15">
        <f>'Investment Analysis'!QY225</f>
        <v>-0.2759206798866855</v>
      </c>
      <c r="GT225" s="48">
        <v>29703.25</v>
      </c>
      <c r="GU225" s="18">
        <f>'Investment Analysis'!RH225</f>
        <v>1.8238383838383838</v>
      </c>
      <c r="GV225" s="15">
        <f>'Investment Analysis'!RF225</f>
        <v>0.50982933678980347</v>
      </c>
      <c r="GW225" s="48">
        <v>14763.5</v>
      </c>
      <c r="GX225" s="18">
        <f>'Investment Analysis'!RO225</f>
        <v>0.50096583977226505</v>
      </c>
      <c r="GY225" s="15">
        <f>'Investment Analysis'!RM225</f>
        <v>0.36965395676778906</v>
      </c>
      <c r="GZ225" s="48">
        <v>6014</v>
      </c>
      <c r="HA225" s="18">
        <f>'Investment Analysis'!RV225</f>
        <v>0.44289827255278313</v>
      </c>
      <c r="HB225" s="15">
        <f>'Investment Analysis'!RT225</f>
        <v>1.0539617486338797</v>
      </c>
      <c r="HC225" s="48">
        <v>38722</v>
      </c>
      <c r="HD225" s="18">
        <f>'Investment Analysis'!SC225</f>
        <v>1.5599629776543702</v>
      </c>
      <c r="HE225" s="15">
        <f>'Investment Analysis'!SA225</f>
        <v>0.45505786863069297</v>
      </c>
      <c r="HF225" s="48">
        <v>16540</v>
      </c>
      <c r="HG225" s="18">
        <f>'Investment Analysis'!SJ225</f>
        <v>1.1677588466579292</v>
      </c>
      <c r="HH225" s="15">
        <f>'Investment Analysis'!SH225</f>
        <v>1.6463999999999999</v>
      </c>
      <c r="HI225" s="48">
        <v>16600</v>
      </c>
      <c r="HJ225" s="18">
        <f>'Investment Analysis'!SM225</f>
        <v>3.4912718204488921E-2</v>
      </c>
      <c r="HK225" s="15">
        <f>'Investment Analysis'!SK225</f>
        <v>0</v>
      </c>
      <c r="HL225" s="48">
        <v>22027.5</v>
      </c>
      <c r="HM225" s="18">
        <f>'Investment Analysis'!SP225</f>
        <v>0</v>
      </c>
      <c r="HN225" s="15">
        <f>'Investment Analysis'!SN225</f>
        <v>2.7817348787346676E-2</v>
      </c>
      <c r="HO225" s="48">
        <v>16365.9</v>
      </c>
      <c r="HP225" s="18">
        <f>'Investment Analysis'!TE225</f>
        <v>3.1141025641025646</v>
      </c>
      <c r="HQ225" s="15">
        <f>'Investment Analysis'!TC225</f>
        <v>0.58979440178350284</v>
      </c>
      <c r="HR225" s="48">
        <v>14777.5</v>
      </c>
      <c r="HS225" s="18">
        <f>'Investment Analysis'!TL225</f>
        <v>0.71740412979351031</v>
      </c>
      <c r="HT225" s="15">
        <f>'Investment Analysis'!TJ225</f>
        <v>0.32318181818181829</v>
      </c>
      <c r="HU225" s="48">
        <v>19485</v>
      </c>
      <c r="HV225" s="18">
        <f>'Investment Analysis'!TS225</f>
        <v>1.1831932773109244</v>
      </c>
      <c r="HW225" s="15">
        <f>'Investment Analysis'!TQ225</f>
        <v>-5.3296699292341022E-2</v>
      </c>
      <c r="HX225" s="48"/>
      <c r="HY225" s="18">
        <f>'Investment Analysis'!TZ225</f>
        <v>1.4678362573099415</v>
      </c>
      <c r="HZ225" s="15">
        <f>'Investment Analysis'!TX225</f>
        <v>-4.3083900226757454E-2</v>
      </c>
      <c r="IA225" s="48"/>
      <c r="IB225" s="18">
        <f>'Investment Analysis'!UG225</f>
        <v>0</v>
      </c>
      <c r="IC225" s="15">
        <f>'Investment Analysis'!UE225</f>
        <v>0</v>
      </c>
      <c r="ID225" s="48"/>
      <c r="IE225" s="18">
        <f>'Investment Analysis'!UN225</f>
        <v>0</v>
      </c>
      <c r="IF225" s="15">
        <f>'Investment Analysis'!UL225</f>
        <v>0</v>
      </c>
      <c r="IG225" s="48"/>
      <c r="IH225" s="18">
        <f>'Investment Analysis'!UU225</f>
        <v>0</v>
      </c>
      <c r="II225" s="15">
        <f>'Investment Analysis'!US225</f>
        <v>0</v>
      </c>
      <c r="IJ225" s="48"/>
      <c r="IK225" s="18">
        <f>'Investment Analysis'!VB225</f>
        <v>0</v>
      </c>
      <c r="IL225" s="15">
        <f>'Investment Analysis'!UZ225</f>
        <v>0</v>
      </c>
      <c r="IM225" s="48"/>
      <c r="IN225" s="18">
        <f>'Investment Analysis'!VI225</f>
        <v>0</v>
      </c>
      <c r="IO225" s="15">
        <f>'Investment Analysis'!VG225</f>
        <v>0</v>
      </c>
      <c r="IP225" s="18"/>
      <c r="IQ225" s="18"/>
      <c r="IR225" s="18"/>
      <c r="IS225" s="108">
        <f t="shared" si="243"/>
        <v>34717.269999999786</v>
      </c>
      <c r="IT225" s="48">
        <f t="shared" si="244"/>
        <v>1448511.2500000002</v>
      </c>
      <c r="IU225" s="101">
        <f t="shared" si="240"/>
        <v>0</v>
      </c>
      <c r="IV225" s="101"/>
      <c r="IW225" s="15">
        <f t="shared" si="241"/>
        <v>0.39614286649354785</v>
      </c>
      <c r="IX225" s="113">
        <f t="shared" si="242"/>
        <v>411001.92000000027</v>
      </c>
      <c r="IY225" s="21">
        <f t="shared" si="256"/>
        <v>0.76160967985481387</v>
      </c>
      <c r="IZ225" s="173">
        <f t="shared" si="257"/>
        <v>629358.36000000022</v>
      </c>
    </row>
    <row r="226" spans="1:260" x14ac:dyDescent="0.2">
      <c r="A226" s="3">
        <f>'Investment Analysis'!A226</f>
        <v>45972</v>
      </c>
      <c r="B226" s="4">
        <f>'Investment Analysis'!B226</f>
        <v>45972</v>
      </c>
      <c r="C226" s="27">
        <f>'Investment Analysis'!C226</f>
        <v>47927.96</v>
      </c>
      <c r="D226" s="14">
        <f>'Investment Analysis'!D226</f>
        <v>559.33000000000175</v>
      </c>
      <c r="E226" s="15">
        <f>'Investment Analysis'!E226</f>
        <v>1.1808025691264488E-2</v>
      </c>
      <c r="F226" s="13">
        <f>'Investment Analysis'!G226</f>
        <v>6846.61</v>
      </c>
      <c r="G226" s="14">
        <f>'Investment Analysis'!H226</f>
        <v>14.179999999999382</v>
      </c>
      <c r="H226" s="15">
        <f>'Investment Analysis'!I226</f>
        <v>2.0753963084875191E-3</v>
      </c>
      <c r="I226" s="13">
        <f>'Investment Analysis'!K226</f>
        <v>23468.3</v>
      </c>
      <c r="J226" s="14">
        <f>'Investment Analysis'!L226</f>
        <v>-58.869999999998981</v>
      </c>
      <c r="K226" s="15">
        <f>'Investment Analysis'!M226</f>
        <v>-2.5022133983814876E-3</v>
      </c>
      <c r="L226" s="41">
        <f>'Investment Analysis'!T226</f>
        <v>282.6715226753783</v>
      </c>
      <c r="M226" s="21">
        <f>'Investment Analysis'!V226</f>
        <v>2.617657574214444E-3</v>
      </c>
      <c r="N226" s="21">
        <f>'Investment Analysis'!W226</f>
        <v>9.2578960673908722E-2</v>
      </c>
      <c r="P226" s="48">
        <f>'Investment Analysis'!Y226</f>
        <v>19534.429999999997</v>
      </c>
      <c r="Q226" s="18"/>
      <c r="R226" s="83"/>
      <c r="S226" s="48">
        <v>4924.8599999999997</v>
      </c>
      <c r="T226" s="18">
        <f>'Investment Analysis'!AH226</f>
        <v>0.16617511115024003</v>
      </c>
      <c r="U226" s="15">
        <f>'Investment Analysis'!AF226</f>
        <v>0.60781695697032223</v>
      </c>
      <c r="V226" s="48">
        <v>7495.79</v>
      </c>
      <c r="W226" s="18">
        <f>'Investment Analysis'!AO226</f>
        <v>0.18735140275796469</v>
      </c>
      <c r="X226" s="15">
        <f>'Investment Analysis'!AM226</f>
        <v>0.34247311827956972</v>
      </c>
      <c r="Y226" s="48">
        <v>11681.07</v>
      </c>
      <c r="Z226" s="18">
        <f t="shared" si="217"/>
        <v>0.17091720128307936</v>
      </c>
      <c r="AA226" s="15">
        <f>'Investment Analysis'!GM226</f>
        <v>0.28941798941798957</v>
      </c>
      <c r="AB226" s="48">
        <v>2922.11</v>
      </c>
      <c r="AC226" s="18">
        <f t="shared" si="248"/>
        <v>4.9790123920390537</v>
      </c>
      <c r="AD226" s="15">
        <f>'Investment Analysis'!AT226</f>
        <v>0.44470179502026635</v>
      </c>
      <c r="AE226" s="48">
        <v>12185.9</v>
      </c>
      <c r="AF226" s="18">
        <f>'Investment Analysis'!BC226</f>
        <v>0.16567902443802346</v>
      </c>
      <c r="AG226" s="15">
        <f>'Investment Analysis'!BA226</f>
        <v>0.77494407158836709</v>
      </c>
      <c r="AH226" s="48"/>
      <c r="AI226" s="18">
        <f t="shared" si="249"/>
        <v>0</v>
      </c>
      <c r="AJ226" s="15">
        <f>'Investment Analysis'!BH226</f>
        <v>0</v>
      </c>
      <c r="AK226" s="48">
        <v>5230.78</v>
      </c>
      <c r="AL226" s="18">
        <f t="shared" si="250"/>
        <v>2.1793033532622821</v>
      </c>
      <c r="AM226" s="15">
        <f>'Investment Analysis'!BO226</f>
        <v>0.29319636241158642</v>
      </c>
      <c r="AN226" s="48">
        <v>6062.07</v>
      </c>
      <c r="AO226" s="18">
        <f t="shared" si="210"/>
        <v>6.7719978448275864</v>
      </c>
      <c r="AP226" s="15">
        <f>'Investment Analysis'!BV226</f>
        <v>0.21604938271604951</v>
      </c>
      <c r="AQ226" s="48">
        <v>5697.64</v>
      </c>
      <c r="AR226" s="18">
        <f t="shared" si="211"/>
        <v>2.9395279999999997</v>
      </c>
      <c r="AS226" s="15">
        <f>'Investment Analysis'!CC226</f>
        <v>0</v>
      </c>
      <c r="AT226" s="48">
        <v>5032.62</v>
      </c>
      <c r="AU226" s="18">
        <f>'Investment Analysis'!CL226</f>
        <v>-8.0908032596041943E-2</v>
      </c>
      <c r="AV226" s="15">
        <f>'Investment Analysis'!CJ226</f>
        <v>4.4657624875950971E-2</v>
      </c>
      <c r="AW226" s="48">
        <v>19358.71</v>
      </c>
      <c r="AX226" s="18">
        <f t="shared" si="251"/>
        <v>0.10994699371199912</v>
      </c>
      <c r="AY226" s="15">
        <f>'Investment Analysis'!CQ226</f>
        <v>0.13943841735800896</v>
      </c>
      <c r="AZ226" s="48">
        <v>17001.189999999999</v>
      </c>
      <c r="BA226" s="18">
        <f>'Investment Analysis'!CZ226</f>
        <v>0.11775751072961374</v>
      </c>
      <c r="BB226" s="15">
        <f>'Investment Analysis'!CX226</f>
        <v>0.29611197511664084</v>
      </c>
      <c r="BC226" s="48">
        <v>9669.84</v>
      </c>
      <c r="BD226" s="18">
        <f t="shared" si="252"/>
        <v>2.9507857783089331</v>
      </c>
      <c r="BE226" s="15">
        <f>'Investment Analysis'!DE226</f>
        <v>-7.2702331961591204E-2</v>
      </c>
      <c r="BF226" s="48">
        <v>4769.1400000000003</v>
      </c>
      <c r="BG226" s="18">
        <f>'Investment Analysis'!DN226</f>
        <v>0.25782732447817852</v>
      </c>
      <c r="BH226" s="15">
        <f>'Investment Analysis'!DL226</f>
        <v>0.20113250283125714</v>
      </c>
      <c r="BI226" s="48">
        <v>20857.05</v>
      </c>
      <c r="BJ226" s="18">
        <f>'Investment Analysis'!EB226</f>
        <v>0.34926800119510004</v>
      </c>
      <c r="BK226" s="15">
        <f>'Investment Analysis'!DZ226</f>
        <v>1.4098185699039487</v>
      </c>
      <c r="BL226" s="48">
        <v>18281.86</v>
      </c>
      <c r="BM226" s="18">
        <f>'Investment Analysis'!EI226</f>
        <v>0.15889370932754879</v>
      </c>
      <c r="BN226" s="15">
        <f>'Investment Analysis'!EG226</f>
        <v>1.0323347598668569</v>
      </c>
      <c r="BO226" s="48">
        <v>11625.21</v>
      </c>
      <c r="BP226" s="18">
        <f>'Investment Analysis'!DU226</f>
        <v>0.31827731092436989</v>
      </c>
      <c r="BQ226" s="15">
        <f>'Investment Analysis'!DS226</f>
        <v>0</v>
      </c>
      <c r="BR226" s="48">
        <v>12664.47</v>
      </c>
      <c r="BS226" s="18">
        <f>'Investment Analysis'!EP226</f>
        <v>0.28517520215633418</v>
      </c>
      <c r="BT226" s="15">
        <f>'Investment Analysis'!EN226</f>
        <v>1.2162999690114653</v>
      </c>
      <c r="BU226" s="48">
        <v>14036.48</v>
      </c>
      <c r="BV226" s="18">
        <f t="shared" si="253"/>
        <v>0.48313904967021132</v>
      </c>
      <c r="BW226" s="15">
        <f>'Investment Analysis'!EU226</f>
        <v>0.14150673159553151</v>
      </c>
      <c r="BX226" s="48">
        <v>27845.98</v>
      </c>
      <c r="BY226" s="18">
        <f t="shared" si="203"/>
        <v>-0.35770100000000005</v>
      </c>
      <c r="BZ226" s="15">
        <f>'Investment Analysis'!FB226</f>
        <v>0</v>
      </c>
      <c r="CA226" s="48">
        <v>21773.14</v>
      </c>
      <c r="CB226" s="18">
        <f t="shared" si="255"/>
        <v>-6.1502586206896574E-2</v>
      </c>
      <c r="CC226" s="15">
        <f>'Investment Analysis'!FI226</f>
        <v>6.313473256601225E-2</v>
      </c>
      <c r="CD226" s="48">
        <v>9076.7000000000007</v>
      </c>
      <c r="CE226" s="18">
        <f>'Investment Analysis'!FR226</f>
        <v>4.3487834415941902E-2</v>
      </c>
      <c r="CF226" s="15">
        <f>'Investment Analysis'!FP226</f>
        <v>0.630202958376333</v>
      </c>
      <c r="CG226" s="48">
        <v>4593.8599999999997</v>
      </c>
      <c r="CH226" s="18">
        <f>'Investment Analysis'!FR226</f>
        <v>4.3487834415941902E-2</v>
      </c>
      <c r="CI226" s="15">
        <f>'Investment Analysis'!FW226</f>
        <v>1.9879586504600703E-2</v>
      </c>
      <c r="CJ226" s="48"/>
      <c r="CK226" s="18">
        <f t="shared" si="204"/>
        <v>0</v>
      </c>
      <c r="CL226" s="15">
        <f>'Investment Analysis'!GD226</f>
        <v>0</v>
      </c>
      <c r="CM226" s="48">
        <v>39597.43</v>
      </c>
      <c r="CN226" s="18">
        <f t="shared" si="218"/>
        <v>0.58707134268537076</v>
      </c>
      <c r="CO226" s="15">
        <f>'Investment Analysis'!GT226</f>
        <v>9.7614678899082569E-2</v>
      </c>
      <c r="CP226" s="48">
        <v>28575.3</v>
      </c>
      <c r="CQ226" s="18">
        <f t="shared" si="219"/>
        <v>0.32807685336233461</v>
      </c>
      <c r="CR226" s="15">
        <f>'Investment Analysis'!HG226</f>
        <v>1.469636537273187</v>
      </c>
      <c r="CS226" s="48">
        <v>19147.5</v>
      </c>
      <c r="CT226" s="18">
        <f t="shared" si="220"/>
        <v>-0.15267550536340138</v>
      </c>
      <c r="CU226" s="15">
        <f>'Investment Analysis'!HN226</f>
        <v>29.883064516129032</v>
      </c>
      <c r="CV226" s="48">
        <v>33803</v>
      </c>
      <c r="CW226" s="18">
        <f t="shared" si="221"/>
        <v>0.17336897096343093</v>
      </c>
      <c r="CX226" s="15">
        <f>'Investment Analysis'!IB226</f>
        <v>0.82398489140698761</v>
      </c>
      <c r="CY226" s="48">
        <v>24637.200000000001</v>
      </c>
      <c r="CZ226" s="18">
        <f t="shared" si="222"/>
        <v>0.37753424657534251</v>
      </c>
      <c r="DA226" s="15">
        <f>'Investment Analysis'!II226</f>
        <v>1.0111999999999999</v>
      </c>
      <c r="DB226" s="48">
        <v>8104.75</v>
      </c>
      <c r="DC226" s="18">
        <f t="shared" si="223"/>
        <v>0.43771342409862968</v>
      </c>
      <c r="DD226" s="15">
        <f>'Investment Analysis'!IP226</f>
        <v>5.3305994922866633</v>
      </c>
      <c r="DE226" s="48">
        <v>27756</v>
      </c>
      <c r="DF226" s="18">
        <f>'Investment Analysis'!IY226</f>
        <v>0.8003502626970227</v>
      </c>
      <c r="DG226" s="15">
        <f>'Investment Analysis'!IW226</f>
        <v>4.0695890410958899</v>
      </c>
      <c r="DH226" s="48">
        <v>6270.8</v>
      </c>
      <c r="DI226" s="18">
        <f t="shared" si="224"/>
        <v>-3.096798120904927E-2</v>
      </c>
      <c r="DJ226" s="15">
        <f>'Investment Analysis'!JD226</f>
        <v>0.26836569579288039</v>
      </c>
      <c r="DK226" s="48">
        <v>25434</v>
      </c>
      <c r="DL226" s="18">
        <f t="shared" si="225"/>
        <v>0.11802716602927601</v>
      </c>
      <c r="DM226" s="15">
        <f>'Investment Analysis'!JK226</f>
        <v>0.25078069291106253</v>
      </c>
      <c r="DN226" s="48">
        <v>1197.8</v>
      </c>
      <c r="DO226" s="18">
        <f t="shared" si="226"/>
        <v>0.10243902439024385</v>
      </c>
      <c r="DP226" s="15">
        <f>'Investment Analysis'!HU226</f>
        <v>2.2906593406593405</v>
      </c>
      <c r="DQ226" s="48">
        <v>32000</v>
      </c>
      <c r="DR226" s="18">
        <f t="shared" si="227"/>
        <v>7.9804285473257977E-2</v>
      </c>
      <c r="DS226" s="15">
        <f>'Investment Analysis'!JR226</f>
        <v>7.9804285473257922E-2</v>
      </c>
      <c r="DT226" s="48">
        <v>10696</v>
      </c>
      <c r="DU226" s="18">
        <f t="shared" si="247"/>
        <v>2.9784426877470351</v>
      </c>
      <c r="DV226" s="15">
        <f>'Investment Analysis'!JY226</f>
        <v>2.3715415019762869E-2</v>
      </c>
      <c r="DW226" s="48">
        <v>17213</v>
      </c>
      <c r="DX226" s="18">
        <f t="shared" si="228"/>
        <v>0.26232032854209447</v>
      </c>
      <c r="DY226" s="15">
        <f>'Investment Analysis'!KF226</f>
        <v>0.26232032854209442</v>
      </c>
      <c r="DZ226" s="48">
        <v>19812.5</v>
      </c>
      <c r="EA226" s="18">
        <f t="shared" si="245"/>
        <v>-9.870064967516242E-3</v>
      </c>
      <c r="EB226" s="15">
        <f>'Investment Analysis'!KM226</f>
        <v>6.511848341232227</v>
      </c>
      <c r="EC226" s="48">
        <v>13227.5</v>
      </c>
      <c r="ED226" s="18">
        <f>'Investment Analysis'!KV226</f>
        <v>1.5643564356435642</v>
      </c>
      <c r="EE226" s="15">
        <f>'Investment Analysis'!KT226</f>
        <v>-1.1450381679389407E-2</v>
      </c>
      <c r="EF226" s="48">
        <v>27310.5</v>
      </c>
      <c r="EG226" s="18">
        <f t="shared" si="229"/>
        <v>0.14682539682539683</v>
      </c>
      <c r="EH226" s="15">
        <f>'Investment Analysis'!LH226</f>
        <v>0.6938319843706392</v>
      </c>
      <c r="EI226" s="48">
        <v>10909.6</v>
      </c>
      <c r="EJ226" s="18">
        <f>'Investment Analysis'!LQ226</f>
        <v>1.1460171333589058</v>
      </c>
      <c r="EK226" s="15">
        <f>'Investment Analysis'!LO226</f>
        <v>0.91817142857142864</v>
      </c>
      <c r="EL226" s="48">
        <v>38025</v>
      </c>
      <c r="EM226" s="18" t="e">
        <f t="shared" si="246"/>
        <v>#DIV/0!</v>
      </c>
      <c r="EN226" s="15">
        <f>'Investment Analysis'!LX226</f>
        <v>1.7405405405405407</v>
      </c>
      <c r="EO226" s="48"/>
      <c r="EP226" s="68">
        <f t="shared" si="254"/>
        <v>0</v>
      </c>
      <c r="EQ226" s="15">
        <f>'Investment Analysis'!MC226</f>
        <v>1.3483146067416242E-3</v>
      </c>
      <c r="ER226" s="48">
        <v>23163</v>
      </c>
      <c r="ES226" s="18">
        <f>'Investment Analysis'!LX226</f>
        <v>1.7405405405405407</v>
      </c>
      <c r="ET226" s="15">
        <f>'Investment Analysis'!LA226</f>
        <v>-7.9938829417489213E-2</v>
      </c>
      <c r="EU226" s="48">
        <v>67743</v>
      </c>
      <c r="EV226" s="18">
        <f>'Investment Analysis'!ML226</f>
        <v>3.9090909090909087</v>
      </c>
      <c r="EW226" s="15">
        <f>'Investment Analysis'!MJ226</f>
        <v>13.045822102425875</v>
      </c>
      <c r="EX226" s="48">
        <v>102716.25</v>
      </c>
      <c r="EY226" s="18">
        <f t="shared" si="230"/>
        <v>0.55401111993645746</v>
      </c>
      <c r="EZ226" s="15">
        <f>'Investment Analysis'!MQ226</f>
        <v>0.55401111993645746</v>
      </c>
      <c r="FA226" s="48">
        <v>18344</v>
      </c>
      <c r="FB226" s="18">
        <f t="shared" si="231"/>
        <v>0.19271781534460339</v>
      </c>
      <c r="FC226" s="15">
        <f>'Investment Analysis'!MX226</f>
        <v>9.8706276952563426E-2</v>
      </c>
      <c r="FD226" s="48">
        <v>21750.400000000001</v>
      </c>
      <c r="FE226" s="18">
        <f t="shared" si="232"/>
        <v>0.37038017112110788</v>
      </c>
      <c r="FF226" s="15">
        <f>'Investment Analysis'!NE226</f>
        <v>1.2936443493024288</v>
      </c>
      <c r="FG226" s="48">
        <v>26586</v>
      </c>
      <c r="FH226" s="18">
        <f t="shared" si="233"/>
        <v>1.4740368509212731</v>
      </c>
      <c r="FI226" s="15">
        <f>'Investment Analysis'!NL226</f>
        <v>-0.88273124255657009</v>
      </c>
      <c r="FJ226" s="48">
        <v>23043.200000000001</v>
      </c>
      <c r="FK226" s="18">
        <f t="shared" si="234"/>
        <v>0.20984543010752682</v>
      </c>
      <c r="FL226" s="15">
        <f>'Investment Analysis'!NS226</f>
        <v>3.3891809523809528</v>
      </c>
      <c r="FM226" s="48">
        <v>27674.45</v>
      </c>
      <c r="FN226" s="18">
        <f t="shared" si="235"/>
        <v>9.0476903496294142E-2</v>
      </c>
      <c r="FO226" s="15">
        <f>'Investment Analysis'!NZ226</f>
        <v>0.65743058716431513</v>
      </c>
      <c r="FP226" s="48">
        <v>31900</v>
      </c>
      <c r="FQ226" s="18">
        <f t="shared" si="236"/>
        <v>0.70588235294117652</v>
      </c>
      <c r="FR226" s="15">
        <f>'Investment Analysis'!OG226</f>
        <v>-0.98586431515044093</v>
      </c>
      <c r="FS226" s="48">
        <v>82662</v>
      </c>
      <c r="FT226" s="18">
        <f t="shared" si="237"/>
        <v>2.2457519804458581</v>
      </c>
      <c r="FU226" s="15">
        <f>'Investment Analysis'!ON226</f>
        <v>5.4909305064782101</v>
      </c>
      <c r="FV226" s="48">
        <v>11660</v>
      </c>
      <c r="FW226" s="18">
        <f t="shared" si="238"/>
        <v>-0.24285714285714285</v>
      </c>
      <c r="FX226" s="15">
        <f>'Investment Analysis'!OU226</f>
        <v>-0.24285714285714285</v>
      </c>
      <c r="FY226" s="48">
        <v>22402.5</v>
      </c>
      <c r="FZ226" s="18">
        <f t="shared" si="239"/>
        <v>0.21934957137025446</v>
      </c>
      <c r="GA226" s="15">
        <f>'Investment Analysis'!PB226</f>
        <v>4.5144615384615383</v>
      </c>
      <c r="GB226" s="48">
        <v>22626</v>
      </c>
      <c r="GC226" s="18">
        <f>'Investment Analysis'!PK226</f>
        <v>0.44254769760436097</v>
      </c>
      <c r="GD226" s="15">
        <f>'Investment Analysis'!PI226</f>
        <v>-0.13360137851809301</v>
      </c>
      <c r="GE226" s="48">
        <v>18816</v>
      </c>
      <c r="GF226" s="18">
        <f>'Investment Analysis'!PY226</f>
        <v>2.0565302144249515</v>
      </c>
      <c r="GG226" s="15">
        <f>'Investment Analysis'!PW226</f>
        <v>0.79816513761467878</v>
      </c>
      <c r="GH226" s="48"/>
      <c r="GI226" s="18">
        <f>'Investment Analysis'!QF226</f>
        <v>0.93819755919474279</v>
      </c>
      <c r="GJ226" s="15">
        <f>'Investment Analysis'!QD226</f>
        <v>0.10148492842111506</v>
      </c>
      <c r="GK226" s="48">
        <v>56820</v>
      </c>
      <c r="GL226" s="18">
        <f>'Investment Analysis'!QM226</f>
        <v>1</v>
      </c>
      <c r="GM226" s="15">
        <f>'Investment Analysis'!QK226</f>
        <v>3.5856573705179404E-2</v>
      </c>
      <c r="GN226" s="48">
        <v>15993</v>
      </c>
      <c r="GO226" s="18">
        <f>'Investment Analysis'!QT226</f>
        <v>0.54790940766550511</v>
      </c>
      <c r="GP226" s="15">
        <f>'Investment Analysis'!QR226</f>
        <v>-0.97833930617518716</v>
      </c>
      <c r="GQ226" s="48"/>
      <c r="GR226" s="18">
        <f>'Investment Analysis'!RA226</f>
        <v>7.8872088271352697E-2</v>
      </c>
      <c r="GS226" s="15">
        <f>'Investment Analysis'!QY226</f>
        <v>-0.25212464589235117</v>
      </c>
      <c r="GT226" s="48">
        <v>28844.75</v>
      </c>
      <c r="GU226" s="18">
        <f>'Investment Analysis'!RH226</f>
        <v>1.7422222222222223</v>
      </c>
      <c r="GV226" s="15">
        <f>'Investment Analysis'!RF226</f>
        <v>0.46619140203067627</v>
      </c>
      <c r="GW226" s="48">
        <v>14558.5</v>
      </c>
      <c r="GX226" s="18">
        <f>'Investment Analysis'!RO226</f>
        <v>0.48012403416022781</v>
      </c>
      <c r="GY226" s="15">
        <f>'Investment Analysis'!RM226</f>
        <v>0.35063549494387236</v>
      </c>
      <c r="GZ226" s="48">
        <v>5876</v>
      </c>
      <c r="HA226" s="18">
        <f>'Investment Analysis'!RV226</f>
        <v>0.40978886756237998</v>
      </c>
      <c r="HB226" s="15">
        <f>'Investment Analysis'!RT226</f>
        <v>1.006830601092896</v>
      </c>
      <c r="HC226" s="48">
        <v>38192</v>
      </c>
      <c r="HD226" s="18">
        <f>'Investment Analysis'!SC226</f>
        <v>1.5249239719687957</v>
      </c>
      <c r="HE226" s="15">
        <f>'Investment Analysis'!SA226</f>
        <v>0.43514204118442812</v>
      </c>
      <c r="HF226" s="48">
        <v>15700</v>
      </c>
      <c r="HG226" s="18">
        <f>'Investment Analysis'!SJ226</f>
        <v>1.0576671035386633</v>
      </c>
      <c r="HH226" s="15">
        <f>'Investment Analysis'!SH226</f>
        <v>1.5119999999999998</v>
      </c>
      <c r="HI226" s="48">
        <v>15360</v>
      </c>
      <c r="HJ226" s="18">
        <f>'Investment Analysis'!SM226</f>
        <v>-7.4698795180723004E-2</v>
      </c>
      <c r="HK226" s="15">
        <f>'Investment Analysis'!SK226</f>
        <v>0</v>
      </c>
      <c r="HL226" s="48">
        <v>21742.5</v>
      </c>
      <c r="HM226" s="18">
        <f>'Investment Analysis'!SP226</f>
        <v>0</v>
      </c>
      <c r="HN226" s="15">
        <f>'Investment Analysis'!SN226</f>
        <v>-7.7316452754937454E-2</v>
      </c>
      <c r="HO226" s="48">
        <v>15797.25</v>
      </c>
      <c r="HP226" s="18">
        <f>'Investment Analysis'!TE226</f>
        <v>2.9711538461538463</v>
      </c>
      <c r="HQ226" s="15">
        <f>'Investment Analysis'!TC226</f>
        <v>0.53455536289323768</v>
      </c>
      <c r="HR226" s="48">
        <v>15400</v>
      </c>
      <c r="HS226" s="18">
        <f>'Investment Analysis'!TL226</f>
        <v>0.79587020648967544</v>
      </c>
      <c r="HT226" s="15">
        <f>'Investment Analysis'!TJ226</f>
        <v>0.38363636363636366</v>
      </c>
      <c r="HU226" s="48">
        <v>18582</v>
      </c>
      <c r="HV226" s="18">
        <f>'Investment Analysis'!TS226</f>
        <v>1.082016806722689</v>
      </c>
      <c r="HW226" s="15">
        <f>'Investment Analysis'!TQ226</f>
        <v>-9.7170093212742226E-2</v>
      </c>
      <c r="HX226" s="48"/>
      <c r="HY226" s="18">
        <f>'Investment Analysis'!TZ226</f>
        <v>1.4678362573099415</v>
      </c>
      <c r="HZ226" s="15">
        <f>'Investment Analysis'!TX226</f>
        <v>-4.3083900226757454E-2</v>
      </c>
      <c r="IA226" s="48"/>
      <c r="IB226" s="18">
        <f>'Investment Analysis'!UG226</f>
        <v>0</v>
      </c>
      <c r="IC226" s="15">
        <f>'Investment Analysis'!UE226</f>
        <v>0</v>
      </c>
      <c r="ID226" s="48"/>
      <c r="IE226" s="18">
        <f>'Investment Analysis'!UN226</f>
        <v>0</v>
      </c>
      <c r="IF226" s="15">
        <f>'Investment Analysis'!UL226</f>
        <v>0</v>
      </c>
      <c r="IG226" s="48"/>
      <c r="IH226" s="18">
        <f>'Investment Analysis'!UU226</f>
        <v>0</v>
      </c>
      <c r="II226" s="15">
        <f>'Investment Analysis'!US226</f>
        <v>0</v>
      </c>
      <c r="IJ226" s="48"/>
      <c r="IK226" s="18">
        <f>'Investment Analysis'!VB226</f>
        <v>0</v>
      </c>
      <c r="IL226" s="15">
        <f>'Investment Analysis'!UZ226</f>
        <v>0</v>
      </c>
      <c r="IM226" s="48"/>
      <c r="IN226" s="18">
        <f>'Investment Analysis'!VI226</f>
        <v>0</v>
      </c>
      <c r="IO226" s="15">
        <f>'Investment Analysis'!VG226</f>
        <v>0</v>
      </c>
      <c r="IP226" s="18"/>
      <c r="IQ226" s="18"/>
      <c r="IR226" s="18"/>
      <c r="IS226" s="108">
        <f t="shared" si="243"/>
        <v>-28519.669999999925</v>
      </c>
      <c r="IT226" s="48">
        <f t="shared" si="244"/>
        <v>1419991.5800000003</v>
      </c>
      <c r="IU226" s="101">
        <f t="shared" si="240"/>
        <v>0</v>
      </c>
      <c r="IV226" s="101"/>
      <c r="IW226" s="15">
        <f t="shared" si="241"/>
        <v>0.36865427513794058</v>
      </c>
      <c r="IX226" s="113">
        <f t="shared" si="242"/>
        <v>382482.25000000035</v>
      </c>
      <c r="IY226" s="21">
        <f t="shared" si="256"/>
        <v>0.72709697911264071</v>
      </c>
      <c r="IZ226" s="173">
        <f t="shared" si="257"/>
        <v>600838.69000000029</v>
      </c>
    </row>
    <row r="227" spans="1:260" x14ac:dyDescent="0.2">
      <c r="A227" s="3">
        <f>'Investment Analysis'!A227</f>
        <v>45973</v>
      </c>
      <c r="B227" s="4">
        <f>'Investment Analysis'!B227</f>
        <v>45973</v>
      </c>
      <c r="C227" s="27">
        <f>'Investment Analysis'!C227</f>
        <v>48254.82</v>
      </c>
      <c r="D227" s="14">
        <f>'Investment Analysis'!D227</f>
        <v>326.86000000000058</v>
      </c>
      <c r="E227" s="15">
        <f>'Investment Analysis'!E227</f>
        <v>6.8198187446325814E-3</v>
      </c>
      <c r="F227" s="13">
        <f>'Investment Analysis'!G227</f>
        <v>6850.92</v>
      </c>
      <c r="G227" s="14">
        <f>'Investment Analysis'!H227</f>
        <v>4.3100000000004002</v>
      </c>
      <c r="H227" s="15">
        <f>'Investment Analysis'!I227</f>
        <v>6.2950861813370414E-4</v>
      </c>
      <c r="I227" s="13">
        <f>'Investment Analysis'!K227</f>
        <v>23406.46</v>
      </c>
      <c r="J227" s="14">
        <f>'Investment Analysis'!L227</f>
        <v>-61.840000000000146</v>
      </c>
      <c r="K227" s="15">
        <f>'Investment Analysis'!M227</f>
        <v>-2.6350438676853521E-3</v>
      </c>
      <c r="L227" s="41">
        <f>'Investment Analysis'!T227</f>
        <v>283.01619203577201</v>
      </c>
      <c r="M227" s="21">
        <f>'Investment Analysis'!V227</f>
        <v>1.2193282051603394E-3</v>
      </c>
      <c r="N227" s="21">
        <f>'Investment Analysis'!W227</f>
        <v>9.3911173017023189E-2</v>
      </c>
      <c r="P227" s="48">
        <f>'Investment Analysis'!Y227</f>
        <v>19534.43</v>
      </c>
      <c r="Q227" s="18"/>
      <c r="R227" s="83"/>
      <c r="S227" s="48">
        <v>4915.75</v>
      </c>
      <c r="T227" s="18">
        <f>'Investment Analysis'!AH227</f>
        <v>0.16401813619756139</v>
      </c>
      <c r="U227" s="15">
        <f>'Investment Analysis'!AF227</f>
        <v>0.60484311464465612</v>
      </c>
      <c r="V227" s="48">
        <v>7477.78</v>
      </c>
      <c r="W227" s="18">
        <f>'Investment Analysis'!AO227</f>
        <v>0.18449833571088914</v>
      </c>
      <c r="X227" s="15">
        <f>'Investment Analysis'!AM227</f>
        <v>0.33924731182795692</v>
      </c>
      <c r="Y227" s="48">
        <v>11781.73</v>
      </c>
      <c r="Z227" s="18">
        <f t="shared" si="217"/>
        <v>0.1810074178027265</v>
      </c>
      <c r="AA227" s="15">
        <f>'Investment Analysis'!GM227</f>
        <v>0.30052910052910053</v>
      </c>
      <c r="AB227" s="48">
        <v>2908.06</v>
      </c>
      <c r="AC227" s="18">
        <f t="shared" si="248"/>
        <v>4.9737363875328571</v>
      </c>
      <c r="AD227" s="15">
        <f>'Investment Analysis'!AT227</f>
        <v>0.43775332947307466</v>
      </c>
      <c r="AE227" s="48">
        <v>12194.1</v>
      </c>
      <c r="AF227" s="18">
        <f>'Investment Analysis'!BC227</f>
        <v>0.16646260835496357</v>
      </c>
      <c r="AG227" s="15">
        <f>'Investment Analysis'!BA227</f>
        <v>0.77613721103653999</v>
      </c>
      <c r="AH227" s="48"/>
      <c r="AI227" s="18">
        <f t="shared" si="249"/>
        <v>0</v>
      </c>
      <c r="AJ227" s="15">
        <f>'Investment Analysis'!BH227</f>
        <v>0</v>
      </c>
      <c r="AK227" s="48">
        <v>5223.28</v>
      </c>
      <c r="AL227" s="18">
        <f t="shared" si="250"/>
        <v>2.177353782167923</v>
      </c>
      <c r="AM227" s="15">
        <f>'Investment Analysis'!BO227</f>
        <v>0.29134388683058277</v>
      </c>
      <c r="AN227" s="48">
        <v>6058.05</v>
      </c>
      <c r="AO227" s="18">
        <f t="shared" si="210"/>
        <v>6.7711314655172421</v>
      </c>
      <c r="AP227" s="15">
        <f>'Investment Analysis'!BV227</f>
        <v>0.21524422973698346</v>
      </c>
      <c r="AQ227" s="48">
        <v>5760.5</v>
      </c>
      <c r="AR227" s="18">
        <f t="shared" si="211"/>
        <v>2.9521000000000002</v>
      </c>
      <c r="AS227" s="15">
        <f>'Investment Analysis'!CC227</f>
        <v>0</v>
      </c>
      <c r="AT227" s="48">
        <v>5029.43</v>
      </c>
      <c r="AU227" s="18">
        <f>'Investment Analysis'!CL227</f>
        <v>-8.1490104772991873E-2</v>
      </c>
      <c r="AV227" s="15">
        <f>'Investment Analysis'!CJ227</f>
        <v>4.3996030433344303E-2</v>
      </c>
      <c r="AW227" s="48">
        <v>19369.55</v>
      </c>
      <c r="AX227" s="18">
        <f t="shared" si="251"/>
        <v>0.11051031543938052</v>
      </c>
      <c r="AY227" s="15">
        <f>'Investment Analysis'!CQ227</f>
        <v>0.14007657945118052</v>
      </c>
      <c r="AZ227" s="48">
        <v>17029.75</v>
      </c>
      <c r="BA227" s="18">
        <f>'Investment Analysis'!CZ227</f>
        <v>0.11963519313304723</v>
      </c>
      <c r="BB227" s="15">
        <f>'Investment Analysis'!CX227</f>
        <v>0.29828926905132203</v>
      </c>
      <c r="BC227" s="48">
        <v>9688.92</v>
      </c>
      <c r="BD227" s="18">
        <f t="shared" si="252"/>
        <v>2.9526859874514488</v>
      </c>
      <c r="BE227" s="15">
        <f>'Investment Analysis'!DE227</f>
        <v>-7.0873342478280782E-2</v>
      </c>
      <c r="BF227" s="48">
        <v>4793.42</v>
      </c>
      <c r="BG227" s="18">
        <f>'Investment Analysis'!DN227</f>
        <v>0.26423149905123344</v>
      </c>
      <c r="BH227" s="15">
        <f>'Investment Analysis'!DL227</f>
        <v>0.20724801812004529</v>
      </c>
      <c r="BI227" s="48">
        <v>20977.13</v>
      </c>
      <c r="BJ227" s="18">
        <f>'Investment Analysis'!EB227</f>
        <v>0.35703615177771147</v>
      </c>
      <c r="BK227" s="15">
        <f>'Investment Analysis'!DZ227</f>
        <v>1.4236926360725723</v>
      </c>
      <c r="BL227" s="48">
        <v>19525.900000000001</v>
      </c>
      <c r="BM227" s="18">
        <f>'Investment Analysis'!EI227</f>
        <v>0.15862255965292826</v>
      </c>
      <c r="BN227" s="15">
        <f>'Investment Analysis'!EG227</f>
        <v>1.0318592486923439</v>
      </c>
      <c r="BO227" s="48">
        <v>11618.26</v>
      </c>
      <c r="BP227" s="18">
        <f>'Investment Analysis'!DU227</f>
        <v>0.31748949579831942</v>
      </c>
      <c r="BQ227" s="15">
        <f>'Investment Analysis'!DS227</f>
        <v>0</v>
      </c>
      <c r="BR227" s="48">
        <v>12484.74</v>
      </c>
      <c r="BS227" s="18">
        <f>'Investment Analysis'!EP227</f>
        <v>0.26693620844564236</v>
      </c>
      <c r="BT227" s="15">
        <f>'Investment Analysis'!EN227</f>
        <v>1.1848466067555001</v>
      </c>
      <c r="BU227" s="48">
        <v>13990.69</v>
      </c>
      <c r="BV227" s="18">
        <f t="shared" si="253"/>
        <v>0.48005720823798642</v>
      </c>
      <c r="BW227" s="15">
        <f>'Investment Analysis'!EU227</f>
        <v>0.13778287023775429</v>
      </c>
      <c r="BX227" s="48">
        <v>28910.12</v>
      </c>
      <c r="BY227" s="18">
        <f t="shared" si="203"/>
        <v>-0.30449400000000004</v>
      </c>
      <c r="BZ227" s="15">
        <f>'Investment Analysis'!FB227</f>
        <v>0</v>
      </c>
      <c r="CA227" s="48">
        <v>21759.75</v>
      </c>
      <c r="CB227" s="18">
        <f t="shared" si="255"/>
        <v>-6.2079741379310348E-2</v>
      </c>
      <c r="CC227" s="15">
        <f>'Investment Analysis'!FI227</f>
        <v>4.9085985104942428E-2</v>
      </c>
      <c r="CD227" s="48">
        <v>9141.82</v>
      </c>
      <c r="CE227" s="18">
        <f>'Investment Analysis'!FR227</f>
        <v>5.0974347682483712E-2</v>
      </c>
      <c r="CF227" s="15">
        <f>'Investment Analysis'!FP227</f>
        <v>0.64189886480908143</v>
      </c>
      <c r="CG227" s="48">
        <v>4628.1400000000003</v>
      </c>
      <c r="CH227" s="18">
        <f>'Investment Analysis'!FR227</f>
        <v>5.0974347682483712E-2</v>
      </c>
      <c r="CI227" s="15">
        <f>'Investment Analysis'!FW227</f>
        <v>2.7490628194933565E-2</v>
      </c>
      <c r="CJ227" s="48"/>
      <c r="CK227" s="18">
        <f t="shared" si="204"/>
        <v>0</v>
      </c>
      <c r="CL227" s="15">
        <f>'Investment Analysis'!GD227</f>
        <v>0</v>
      </c>
      <c r="CM227" s="48">
        <v>39822.410000000003</v>
      </c>
      <c r="CN227" s="18">
        <f t="shared" si="218"/>
        <v>0.59608857715430874</v>
      </c>
      <c r="CO227" s="15">
        <f>'Investment Analysis'!GT227</f>
        <v>0.10972477064220178</v>
      </c>
      <c r="CP227" s="48">
        <v>27989</v>
      </c>
      <c r="CQ227" s="18">
        <f t="shared" si="219"/>
        <v>0.30082774454715733</v>
      </c>
      <c r="CR227" s="15">
        <f>'Investment Analysis'!HG227</f>
        <v>1.4189652266726591</v>
      </c>
      <c r="CS227" s="48">
        <v>19175</v>
      </c>
      <c r="CT227" s="18">
        <f t="shared" si="220"/>
        <v>-0.15145856197118274</v>
      </c>
      <c r="CU227" s="15">
        <f>'Investment Analysis'!HN227</f>
        <v>29.927419354838708</v>
      </c>
      <c r="CV227" s="48">
        <v>33915</v>
      </c>
      <c r="CW227" s="18">
        <f t="shared" si="221"/>
        <v>0.17725671242862351</v>
      </c>
      <c r="CX227" s="15">
        <f>'Investment Analysis'!IB227</f>
        <v>0.83002832861189801</v>
      </c>
      <c r="CY227" s="48">
        <v>24865.4</v>
      </c>
      <c r="CZ227" s="18">
        <f t="shared" si="222"/>
        <v>0.39029354207436406</v>
      </c>
      <c r="DA227" s="15">
        <f>'Investment Analysis'!II227</f>
        <v>1.0298285714285715</v>
      </c>
      <c r="DB227" s="48">
        <v>7947.25</v>
      </c>
      <c r="DC227" s="18">
        <f t="shared" si="223"/>
        <v>0.40977426936892991</v>
      </c>
      <c r="DD227" s="15">
        <f>'Investment Analysis'!IP227</f>
        <v>5.2075766451864869</v>
      </c>
      <c r="DE227" s="48">
        <v>27771</v>
      </c>
      <c r="DF227" s="18">
        <f>'Investment Analysis'!IY227</f>
        <v>0.801323214633197</v>
      </c>
      <c r="DG227" s="15">
        <f>'Investment Analysis'!IW227</f>
        <v>4.0723287671232873</v>
      </c>
      <c r="DH227" s="48">
        <v>6090.1</v>
      </c>
      <c r="DI227" s="18">
        <f t="shared" si="224"/>
        <v>-5.8891704784274856E-2</v>
      </c>
      <c r="DJ227" s="15">
        <f>'Investment Analysis'!JD227</f>
        <v>0.23181634304207124</v>
      </c>
      <c r="DK227" s="48">
        <v>25557</v>
      </c>
      <c r="DL227" s="18">
        <f t="shared" si="225"/>
        <v>0.12343399709877358</v>
      </c>
      <c r="DM227" s="15">
        <f>'Investment Analysis'!JK227</f>
        <v>0.25682952617472765</v>
      </c>
      <c r="DN227" s="48">
        <v>1181.2</v>
      </c>
      <c r="DO227" s="18">
        <f t="shared" si="226"/>
        <v>8.7160607455131198E-2</v>
      </c>
      <c r="DP227" s="15">
        <f>'Investment Analysis'!HU227</f>
        <v>2.2450549450549451</v>
      </c>
      <c r="DQ227" s="48">
        <v>33560</v>
      </c>
      <c r="DR227" s="18">
        <f t="shared" si="227"/>
        <v>0.13244474439007931</v>
      </c>
      <c r="DS227" s="15">
        <f>'Investment Analysis'!JR227</f>
        <v>0.13244474439007931</v>
      </c>
      <c r="DT227" s="48">
        <v>10384</v>
      </c>
      <c r="DU227" s="18">
        <f t="shared" si="247"/>
        <v>2.8551225296442686</v>
      </c>
      <c r="DV227" s="15">
        <f>'Investment Analysis'!JY227</f>
        <v>2.3715415019762869E-2</v>
      </c>
      <c r="DW227" s="48">
        <v>16723</v>
      </c>
      <c r="DX227" s="18">
        <f t="shared" si="228"/>
        <v>0.22638603696098564</v>
      </c>
      <c r="DY227" s="15">
        <f>'Investment Analysis'!KF227</f>
        <v>0.22638603696098564</v>
      </c>
      <c r="DZ227" s="48">
        <v>20042.5</v>
      </c>
      <c r="EA227" s="18">
        <f t="shared" si="245"/>
        <v>1.6241879060469764E-3</v>
      </c>
      <c r="EB227" s="15">
        <f>'Investment Analysis'!KM227</f>
        <v>6.5990521327014218</v>
      </c>
      <c r="EC227" s="48">
        <v>13845</v>
      </c>
      <c r="ED227" s="18">
        <f>'Investment Analysis'!KV227</f>
        <v>1.5544554455445545</v>
      </c>
      <c r="EE227" s="15">
        <f>'Investment Analysis'!KT227</f>
        <v>-1.5267175572519097E-2</v>
      </c>
      <c r="EF227" s="48">
        <v>27378</v>
      </c>
      <c r="EG227" s="18">
        <f t="shared" si="229"/>
        <v>0.14965986394557823</v>
      </c>
      <c r="EH227" s="15">
        <f>'Investment Analysis'!LH227</f>
        <v>0.6980184203181693</v>
      </c>
      <c r="EI227" s="48">
        <v>11251.5</v>
      </c>
      <c r="EJ227" s="18">
        <f>'Investment Analysis'!LQ227</f>
        <v>1.2132719601074033</v>
      </c>
      <c r="EK227" s="15">
        <f>'Investment Analysis'!LO227</f>
        <v>0.9782857142857142</v>
      </c>
      <c r="EL227" s="48">
        <v>39045</v>
      </c>
      <c r="EM227" s="18" t="e">
        <f t="shared" si="246"/>
        <v>#DIV/0!</v>
      </c>
      <c r="EN227" s="15">
        <f>'Investment Analysis'!LX227</f>
        <v>1.8140540540540542</v>
      </c>
      <c r="EO227" s="48"/>
      <c r="EP227" s="68">
        <f t="shared" si="254"/>
        <v>0</v>
      </c>
      <c r="EQ227" s="15">
        <f>'Investment Analysis'!MC227</f>
        <v>2.3820224719101175E-2</v>
      </c>
      <c r="ER227" s="48">
        <v>22088.5</v>
      </c>
      <c r="ES227" s="18">
        <f>'Investment Analysis'!LX227</f>
        <v>1.8140540540540542</v>
      </c>
      <c r="ET227" s="15">
        <f>'Investment Analysis'!LA227</f>
        <v>-0.12261921312387052</v>
      </c>
      <c r="EU227" s="48">
        <v>72260.5</v>
      </c>
      <c r="EV227" s="18">
        <f>'Investment Analysis'!ML227</f>
        <v>4.2364578426754589</v>
      </c>
      <c r="EW227" s="15">
        <f>'Investment Analysis'!MJ227</f>
        <v>13.982479784366577</v>
      </c>
      <c r="EX227" s="48">
        <v>103304.25</v>
      </c>
      <c r="EY227" s="18">
        <f t="shared" si="230"/>
        <v>0.56290706910246224</v>
      </c>
      <c r="EZ227" s="15">
        <f>'Investment Analysis'!MQ227</f>
        <v>0.56290706910246224</v>
      </c>
      <c r="FA227" s="48">
        <v>18472</v>
      </c>
      <c r="FB227" s="18">
        <f t="shared" si="231"/>
        <v>0.20104031209362808</v>
      </c>
      <c r="FC227" s="15">
        <f>'Investment Analysis'!MX227</f>
        <v>0.10637278390033535</v>
      </c>
      <c r="FD227" s="48">
        <v>21631.4</v>
      </c>
      <c r="FE227" s="18">
        <f t="shared" si="232"/>
        <v>0.36288259680691543</v>
      </c>
      <c r="FF227" s="15">
        <f>'Investment Analysis'!NE227</f>
        <v>1.2810954454860854</v>
      </c>
      <c r="FG227" s="48">
        <v>27954</v>
      </c>
      <c r="FH227" s="18">
        <f t="shared" si="233"/>
        <v>1.6013400335008374</v>
      </c>
      <c r="FI227" s="15">
        <f>'Investment Analysis'!NL227</f>
        <v>-0.87669710202461293</v>
      </c>
      <c r="FJ227" s="48">
        <v>23016</v>
      </c>
      <c r="FK227" s="18">
        <f t="shared" si="234"/>
        <v>0.20841733870967732</v>
      </c>
      <c r="FL227" s="15">
        <f>'Investment Analysis'!NS227</f>
        <v>3.3839999999999999</v>
      </c>
      <c r="FM227" s="48">
        <v>27237.45</v>
      </c>
      <c r="FN227" s="18">
        <f t="shared" si="235"/>
        <v>7.3257467994310155E-2</v>
      </c>
      <c r="FO227" s="15">
        <f>'Investment Analysis'!NZ227</f>
        <v>0.6312585343650432</v>
      </c>
      <c r="FP227" s="48">
        <v>33700</v>
      </c>
      <c r="FQ227" s="18">
        <f t="shared" si="236"/>
        <v>0.80213903743315507</v>
      </c>
      <c r="FR227" s="15">
        <f>'Investment Analysis'!OG227</f>
        <v>-0.9850666902999955</v>
      </c>
      <c r="FS227" s="48">
        <v>82680</v>
      </c>
      <c r="FT227" s="18">
        <f t="shared" si="237"/>
        <v>2.2464587566628382</v>
      </c>
      <c r="FU227" s="15">
        <f>'Investment Analysis'!ON227</f>
        <v>5.4923439340400479</v>
      </c>
      <c r="FV227" s="48">
        <v>11280</v>
      </c>
      <c r="FW227" s="18">
        <f t="shared" si="238"/>
        <v>-0.26753246753246751</v>
      </c>
      <c r="FX227" s="15">
        <f>'Investment Analysis'!OU227</f>
        <v>-0.26753246753246757</v>
      </c>
      <c r="FY227" s="48">
        <v>22211.25</v>
      </c>
      <c r="FZ227" s="18">
        <f t="shared" si="239"/>
        <v>0.20893999183562389</v>
      </c>
      <c r="GA227" s="15">
        <f>'Investment Analysis'!PB227</f>
        <v>4.4673846153846153</v>
      </c>
      <c r="GB227" s="48">
        <v>22518</v>
      </c>
      <c r="GC227" s="18">
        <f>'Investment Analysis'!PK227</f>
        <v>0.43566202840338553</v>
      </c>
      <c r="GD227" s="15">
        <f>'Investment Analysis'!PI227</f>
        <v>-0.13773693279724292</v>
      </c>
      <c r="GE227" s="48">
        <v>18984</v>
      </c>
      <c r="GF227" s="18">
        <f>'Investment Analysis'!PY227</f>
        <v>2.0838206627680314</v>
      </c>
      <c r="GG227" s="15">
        <f>'Investment Analysis'!PW227</f>
        <v>0.81422018348623848</v>
      </c>
      <c r="GH227" s="48"/>
      <c r="GI227" s="18">
        <f>'Investment Analysis'!QF227</f>
        <v>0.84953582976947939</v>
      </c>
      <c r="GJ227" s="15">
        <f>'Investment Analysis'!QD227</f>
        <v>5.109813568866893E-2</v>
      </c>
      <c r="GK227" s="48">
        <v>53140</v>
      </c>
      <c r="GL227" s="18">
        <f>'Investment Analysis'!QM227</f>
        <v>1.0461538461538462</v>
      </c>
      <c r="GM227" s="15">
        <f>'Investment Analysis'!QK227</f>
        <v>5.9760956175298953E-2</v>
      </c>
      <c r="GN227" s="48">
        <v>15228</v>
      </c>
      <c r="GO227" s="18">
        <f>'Investment Analysis'!QT227</f>
        <v>0.47386759581881543</v>
      </c>
      <c r="GP227" s="15">
        <f>'Investment Analysis'!QR227</f>
        <v>-0.97937541139471962</v>
      </c>
      <c r="GQ227" s="48"/>
      <c r="GR227" s="18">
        <f>'Investment Analysis'!RA227</f>
        <v>0.13853698406211687</v>
      </c>
      <c r="GS227" s="15">
        <f>'Investment Analysis'!QY227</f>
        <v>-0.2107648725212464</v>
      </c>
      <c r="GT227" s="48">
        <v>29962.5</v>
      </c>
      <c r="GU227" s="18">
        <f>'Investment Analysis'!RH227</f>
        <v>1.8484848484848484</v>
      </c>
      <c r="GV227" s="15">
        <f>'Investment Analysis'!RF227</f>
        <v>0.52300712896953994</v>
      </c>
      <c r="GW227" s="48">
        <v>14531</v>
      </c>
      <c r="GX227" s="18">
        <f>'Investment Analysis'!RO227</f>
        <v>0.47732818218788131</v>
      </c>
      <c r="GY227" s="15">
        <f>'Investment Analysis'!RM227</f>
        <v>0.3480842378699322</v>
      </c>
      <c r="GZ227" s="48">
        <v>6078</v>
      </c>
      <c r="HA227" s="18">
        <f>'Investment Analysis'!RV227</f>
        <v>0.45825335892514402</v>
      </c>
      <c r="HB227" s="15">
        <f>'Investment Analysis'!RT227</f>
        <v>1.0758196721311475</v>
      </c>
      <c r="HC227" s="48">
        <v>36834</v>
      </c>
      <c r="HD227" s="18">
        <f>'Investment Analysis'!SC227</f>
        <v>1.4351447838159461</v>
      </c>
      <c r="HE227" s="15">
        <f>'Investment Analysis'!SA227</f>
        <v>0.384112430482489</v>
      </c>
      <c r="HF227" s="48">
        <v>14150</v>
      </c>
      <c r="HG227" s="18">
        <f>'Investment Analysis'!SJ227</f>
        <v>0.85452162516382713</v>
      </c>
      <c r="HH227" s="15">
        <f>'Investment Analysis'!SH227</f>
        <v>1.264</v>
      </c>
      <c r="HI227" s="48">
        <v>14680</v>
      </c>
      <c r="HJ227" s="18">
        <f>'Investment Analysis'!SM227</f>
        <v>-4.4270833333333315E-2</v>
      </c>
      <c r="HK227" s="15">
        <f>'Investment Analysis'!SK227</f>
        <v>0</v>
      </c>
      <c r="HL227" s="48">
        <v>19800</v>
      </c>
      <c r="HM227" s="18">
        <f>'Investment Analysis'!SP227</f>
        <v>0</v>
      </c>
      <c r="HN227" s="15">
        <f>'Investment Analysis'!SN227</f>
        <v>-4.5490161538493654E-2</v>
      </c>
      <c r="HO227" s="48">
        <v>15228.6</v>
      </c>
      <c r="HP227" s="18">
        <f>'Investment Analysis'!TE227</f>
        <v>2.8282051282051279</v>
      </c>
      <c r="HQ227" s="15">
        <f>'Investment Analysis'!TC227</f>
        <v>0.47931632400297258</v>
      </c>
      <c r="HR227" s="48">
        <v>13605</v>
      </c>
      <c r="HS227" s="18">
        <f>'Investment Analysis'!TL227</f>
        <v>0.6053097345132743</v>
      </c>
      <c r="HT227" s="15">
        <f>'Investment Analysis'!TJ227</f>
        <v>0.23681818181818184</v>
      </c>
      <c r="HU227" s="48">
        <v>19389</v>
      </c>
      <c r="HV227" s="18">
        <f>'Investment Analysis'!TS227</f>
        <v>1.1724369747899157</v>
      </c>
      <c r="HW227" s="15">
        <f>'Investment Analysis'!TQ227</f>
        <v>-5.7960980373579787E-2</v>
      </c>
      <c r="HX227" s="48"/>
      <c r="HY227" s="18">
        <f>'Investment Analysis'!TZ227</f>
        <v>1.7719298245614037</v>
      </c>
      <c r="HZ227" s="15">
        <f>'Investment Analysis'!TX227</f>
        <v>7.4829931972789129E-2</v>
      </c>
      <c r="IA227" s="48"/>
      <c r="IB227" s="18">
        <f>'Investment Analysis'!UG227</f>
        <v>0</v>
      </c>
      <c r="IC227" s="15">
        <f>'Investment Analysis'!UE227</f>
        <v>0</v>
      </c>
      <c r="ID227" s="48"/>
      <c r="IE227" s="18">
        <f>'Investment Analysis'!UN227</f>
        <v>0</v>
      </c>
      <c r="IF227" s="15">
        <f>'Investment Analysis'!UL227</f>
        <v>0</v>
      </c>
      <c r="IG227" s="48"/>
      <c r="IH227" s="18">
        <f>'Investment Analysis'!UU227</f>
        <v>0</v>
      </c>
      <c r="II227" s="15">
        <f>'Investment Analysis'!US227</f>
        <v>0</v>
      </c>
      <c r="IJ227" s="48"/>
      <c r="IK227" s="18">
        <f>'Investment Analysis'!VB227</f>
        <v>0</v>
      </c>
      <c r="IL227" s="15">
        <f>'Investment Analysis'!UZ227</f>
        <v>0</v>
      </c>
      <c r="IM227" s="48"/>
      <c r="IN227" s="18">
        <f>'Investment Analysis'!VI227</f>
        <v>0</v>
      </c>
      <c r="IO227" s="15">
        <f>'Investment Analysis'!VG227</f>
        <v>0</v>
      </c>
      <c r="IP227" s="18"/>
      <c r="IQ227" s="18"/>
      <c r="IR227" s="18"/>
      <c r="IS227" s="108">
        <f t="shared" si="243"/>
        <v>1315.5299999995623</v>
      </c>
      <c r="IT227" s="48">
        <f t="shared" si="244"/>
        <v>1421307.1099999999</v>
      </c>
      <c r="IU227" s="101">
        <f t="shared" si="240"/>
        <v>0</v>
      </c>
      <c r="IV227" s="101"/>
      <c r="IW227" s="15">
        <f t="shared" si="241"/>
        <v>0.36992224445827387</v>
      </c>
      <c r="IX227" s="113">
        <f t="shared" si="242"/>
        <v>383797.77999999991</v>
      </c>
      <c r="IY227" s="21">
        <f t="shared" si="256"/>
        <v>0.72868895031032066</v>
      </c>
      <c r="IZ227" s="173">
        <f t="shared" si="257"/>
        <v>602154.21999999986</v>
      </c>
    </row>
    <row r="228" spans="1:260" x14ac:dyDescent="0.2">
      <c r="A228" s="3">
        <f>'Investment Analysis'!A228</f>
        <v>45974</v>
      </c>
      <c r="B228" s="4">
        <f>'Investment Analysis'!B228</f>
        <v>45974</v>
      </c>
      <c r="C228" s="27">
        <f>'Investment Analysis'!C228</f>
        <v>47457.22</v>
      </c>
      <c r="D228" s="14">
        <f>'Investment Analysis'!D228</f>
        <v>-797.59999999999854</v>
      </c>
      <c r="E228" s="15">
        <f>'Investment Analysis'!E228</f>
        <v>-1.6528918769150906E-2</v>
      </c>
      <c r="F228" s="13">
        <f>'Investment Analysis'!G228</f>
        <v>6737.49</v>
      </c>
      <c r="G228" s="14">
        <f>'Investment Analysis'!H228</f>
        <v>-113.43000000000029</v>
      </c>
      <c r="H228" s="15">
        <f>'Investment Analysis'!I228</f>
        <v>-1.6556900387101336E-2</v>
      </c>
      <c r="I228" s="13">
        <f>'Investment Analysis'!K228</f>
        <v>22870.36</v>
      </c>
      <c r="J228" s="14">
        <f>'Investment Analysis'!L228</f>
        <v>-536.09999999999854</v>
      </c>
      <c r="K228" s="15">
        <f>'Investment Analysis'!M228</f>
        <v>-2.2903933358568471E-2</v>
      </c>
      <c r="L228" s="41">
        <f>'Investment Analysis'!T228</f>
        <v>280.34587340369814</v>
      </c>
      <c r="M228" s="21">
        <f>'Investment Analysis'!V228</f>
        <v>-9.435215041464327E-3</v>
      </c>
      <c r="N228" s="21">
        <f>'Investment Analysis'!W228</f>
        <v>8.3589885863347091E-2</v>
      </c>
      <c r="P228" s="48">
        <f>'Investment Analysis'!Y228</f>
        <v>19534.43</v>
      </c>
      <c r="Q228" s="18"/>
      <c r="R228" s="83"/>
      <c r="S228" s="48">
        <v>4795.29</v>
      </c>
      <c r="T228" s="18">
        <f>'Investment Analysis'!AH228</f>
        <v>0.13549324294581153</v>
      </c>
      <c r="U228" s="15">
        <f>'Investment Analysis'!AF228</f>
        <v>0.5655155671542148</v>
      </c>
      <c r="V228" s="48">
        <v>7357.7</v>
      </c>
      <c r="W228" s="18">
        <f>'Investment Analysis'!AO228</f>
        <v>0.16547788873038519</v>
      </c>
      <c r="X228" s="15">
        <f>'Investment Analysis'!AM228</f>
        <v>0.31774193548387097</v>
      </c>
      <c r="Y228" s="48">
        <v>11666.69</v>
      </c>
      <c r="Z228" s="18">
        <f t="shared" si="217"/>
        <v>0.16947574178027269</v>
      </c>
      <c r="AA228" s="15">
        <f>'Investment Analysis'!GM228</f>
        <v>0.28783068783068794</v>
      </c>
      <c r="AB228" s="48">
        <v>2842.47</v>
      </c>
      <c r="AC228" s="18">
        <f t="shared" si="248"/>
        <v>4.949106271122794</v>
      </c>
      <c r="AD228" s="15">
        <f>'Investment Analysis'!AT228</f>
        <v>0.4053271569195136</v>
      </c>
      <c r="AE228" s="48">
        <v>11992.38</v>
      </c>
      <c r="AF228" s="18">
        <f>'Investment Analysis'!BC228</f>
        <v>0.14716685440031349</v>
      </c>
      <c r="AG228" s="15">
        <f>'Investment Analysis'!BA228</f>
        <v>0.74675615212527979</v>
      </c>
      <c r="AH228" s="48"/>
      <c r="AI228" s="18">
        <f t="shared" si="249"/>
        <v>0</v>
      </c>
      <c r="AJ228" s="15">
        <f>'Investment Analysis'!BH228</f>
        <v>0</v>
      </c>
      <c r="AK228" s="48">
        <v>5055.03</v>
      </c>
      <c r="AL228" s="18">
        <f t="shared" si="250"/>
        <v>2.1336184039511306</v>
      </c>
      <c r="AM228" s="15">
        <f>'Investment Analysis'!BO228</f>
        <v>0.24974738969349933</v>
      </c>
      <c r="AN228" s="48">
        <v>5880.11</v>
      </c>
      <c r="AO228" s="18">
        <f t="shared" si="210"/>
        <v>6.7327823275862073</v>
      </c>
      <c r="AP228" s="15">
        <f>'Investment Analysis'!BV228</f>
        <v>0.17954911433172316</v>
      </c>
      <c r="AQ228" s="48">
        <v>5710.98</v>
      </c>
      <c r="AR228" s="18">
        <f t="shared" si="211"/>
        <v>2.942196</v>
      </c>
      <c r="AS228" s="15">
        <f>'Investment Analysis'!CC228</f>
        <v>0</v>
      </c>
      <c r="AT228" s="48">
        <v>4911.5</v>
      </c>
      <c r="AU228" s="18">
        <f>'Investment Analysis'!CL228</f>
        <v>-0.10302677532013968</v>
      </c>
      <c r="AV228" s="15">
        <f>'Investment Analysis'!CJ228</f>
        <v>1.9517036056897117E-2</v>
      </c>
      <c r="AW228" s="48">
        <v>18610.599999999999</v>
      </c>
      <c r="AX228" s="18">
        <f t="shared" si="251"/>
        <v>7.1069999480330437E-2</v>
      </c>
      <c r="AY228" s="15">
        <f>'Investment Analysis'!CQ228</f>
        <v>9.5405232929163961E-2</v>
      </c>
      <c r="AZ228" s="48">
        <v>16621.75</v>
      </c>
      <c r="BA228" s="18">
        <f>'Investment Analysis'!CZ228</f>
        <v>9.2811158798283278E-2</v>
      </c>
      <c r="BB228" s="15">
        <f>'Investment Analysis'!CX228</f>
        <v>0.26718506998444802</v>
      </c>
      <c r="BC228" s="48">
        <v>9526.7999999999993</v>
      </c>
      <c r="BD228" s="18">
        <f t="shared" si="252"/>
        <v>2.936540185240514</v>
      </c>
      <c r="BE228" s="15">
        <f>'Investment Analysis'!DE228</f>
        <v>-8.6419753086419776E-2</v>
      </c>
      <c r="BF228" s="48">
        <v>4730.47</v>
      </c>
      <c r="BG228" s="18">
        <f>'Investment Analysis'!DN228</f>
        <v>0.24762808349146123</v>
      </c>
      <c r="BH228" s="15">
        <f>'Investment Analysis'!DL228</f>
        <v>0.19139297848244627</v>
      </c>
      <c r="BI228" s="48">
        <v>20205.849999999999</v>
      </c>
      <c r="BJ228" s="18">
        <f>'Investment Analysis'!EB228</f>
        <v>0.30714072303555429</v>
      </c>
      <c r="BK228" s="15">
        <f>'Investment Analysis'!DZ228</f>
        <v>1.3345784418356459</v>
      </c>
      <c r="BL228" s="48">
        <v>19050.66</v>
      </c>
      <c r="BM228" s="18">
        <f>'Investment Analysis'!EI228</f>
        <v>0.13042299349240766</v>
      </c>
      <c r="BN228" s="15">
        <f>'Investment Analysis'!EG228</f>
        <v>0.98240608654303352</v>
      </c>
      <c r="BO228" s="48">
        <v>11451.53</v>
      </c>
      <c r="BP228" s="18">
        <f>'Investment Analysis'!DU228</f>
        <v>0.2985819327731094</v>
      </c>
      <c r="BQ228" s="15">
        <f>'Investment Analysis'!DS228</f>
        <v>0</v>
      </c>
      <c r="BR228" s="48">
        <v>12232.41</v>
      </c>
      <c r="BS228" s="18">
        <f>'Investment Analysis'!EP228</f>
        <v>0.241329739442947</v>
      </c>
      <c r="BT228" s="15">
        <f>'Investment Analysis'!EN228</f>
        <v>1.1406879454601795</v>
      </c>
      <c r="BU228" s="48">
        <v>13687.77</v>
      </c>
      <c r="BV228" s="18">
        <f t="shared" si="253"/>
        <v>0.4596695382958676</v>
      </c>
      <c r="BW228" s="15">
        <f>'Investment Analysis'!EU228</f>
        <v>0.11314809510169015</v>
      </c>
      <c r="BX228" s="48">
        <v>28218.17</v>
      </c>
      <c r="BY228" s="18">
        <f t="shared" si="203"/>
        <v>-0.3390915000000001</v>
      </c>
      <c r="BZ228" s="15">
        <f>'Investment Analysis'!FB228</f>
        <v>0</v>
      </c>
      <c r="CA228" s="48">
        <v>21812.41</v>
      </c>
      <c r="CB228" s="18">
        <f t="shared" si="255"/>
        <v>-5.9809913793103457E-2</v>
      </c>
      <c r="CC228" s="15">
        <f>'Investment Analysis'!FI228</f>
        <v>5.1624915368991275E-2</v>
      </c>
      <c r="CD228" s="48">
        <v>8913.42</v>
      </c>
      <c r="CE228" s="18">
        <f>'Investment Analysis'!FR228</f>
        <v>2.4716503357921443E-2</v>
      </c>
      <c r="CF228" s="15">
        <f>'Investment Analysis'!FP228</f>
        <v>0.60087719298245612</v>
      </c>
      <c r="CG228" s="48">
        <v>4639.91</v>
      </c>
      <c r="CH228" s="18">
        <f>'Investment Analysis'!FR228</f>
        <v>2.4716503357921443E-2</v>
      </c>
      <c r="CI228" s="15">
        <f>'Investment Analysis'!FW228</f>
        <v>3.0103373849823988E-2</v>
      </c>
      <c r="CJ228" s="48"/>
      <c r="CK228" s="18">
        <f t="shared" si="204"/>
        <v>0</v>
      </c>
      <c r="CL228" s="15">
        <f>'Investment Analysis'!GD228</f>
        <v>0</v>
      </c>
      <c r="CM228" s="48">
        <v>38899.97</v>
      </c>
      <c r="CN228" s="18">
        <f t="shared" si="218"/>
        <v>0.55911703406813629</v>
      </c>
      <c r="CO228" s="15">
        <f>'Investment Analysis'!GT228</f>
        <v>0.10018348623853213</v>
      </c>
      <c r="CP228" s="48">
        <v>26129.35</v>
      </c>
      <c r="CQ228" s="18">
        <f t="shared" si="219"/>
        <v>0.21439792157573559</v>
      </c>
      <c r="CR228" s="15">
        <f>'Investment Analysis'!HG228</f>
        <v>1.258243918880962</v>
      </c>
      <c r="CS228" s="48">
        <v>17922.5</v>
      </c>
      <c r="CT228" s="18">
        <f t="shared" si="220"/>
        <v>-0.20688480192586819</v>
      </c>
      <c r="CU228" s="15">
        <f>'Investment Analysis'!HN228</f>
        <v>27.907258064516128</v>
      </c>
      <c r="CV228" s="48">
        <v>32700.5</v>
      </c>
      <c r="CW228" s="18">
        <f t="shared" si="221"/>
        <v>0.13509901591544163</v>
      </c>
      <c r="CX228" s="15">
        <f>'Investment Analysis'!IB228</f>
        <v>0.76449480642115208</v>
      </c>
      <c r="CY228" s="48">
        <v>23798.6</v>
      </c>
      <c r="CZ228" s="18">
        <f t="shared" si="222"/>
        <v>0.33064579256360072</v>
      </c>
      <c r="DA228" s="15">
        <f>'Investment Analysis'!II228</f>
        <v>0.94274285714285722</v>
      </c>
      <c r="DB228" s="48">
        <v>7816.75</v>
      </c>
      <c r="DC228" s="18">
        <f t="shared" si="223"/>
        <v>0.38662468402146438</v>
      </c>
      <c r="DD228" s="15">
        <f>'Investment Analysis'!IP228</f>
        <v>5.1056434290177704</v>
      </c>
      <c r="DE228" s="48">
        <v>25794</v>
      </c>
      <c r="DF228" s="18">
        <f>'Investment Analysis'!IY228</f>
        <v>0.67308814944541751</v>
      </c>
      <c r="DG228" s="15">
        <f>'Investment Analysis'!IW228</f>
        <v>3.7112328767123288</v>
      </c>
      <c r="DH228" s="48">
        <v>6098.9</v>
      </c>
      <c r="DI228" s="18">
        <f t="shared" si="224"/>
        <v>-5.7531833353937474E-2</v>
      </c>
      <c r="DJ228" s="15">
        <f>'Investment Analysis'!JD228</f>
        <v>0.23359627831715213</v>
      </c>
      <c r="DK228" s="48">
        <v>25164.5</v>
      </c>
      <c r="DL228" s="18">
        <f t="shared" si="225"/>
        <v>0.10618049145017364</v>
      </c>
      <c r="DM228" s="15">
        <f>'Investment Analysis'!JK228</f>
        <v>0.23752735498782862</v>
      </c>
      <c r="DN228" s="48">
        <v>1187.9000000000001</v>
      </c>
      <c r="DO228" s="18">
        <f t="shared" si="226"/>
        <v>9.3327197422917715E-2</v>
      </c>
      <c r="DP228" s="15">
        <f>'Investment Analysis'!HU228</f>
        <v>2.2634615384615389</v>
      </c>
      <c r="DQ228" s="48">
        <v>32160</v>
      </c>
      <c r="DR228" s="18">
        <f t="shared" si="227"/>
        <v>8.5203306900624262E-2</v>
      </c>
      <c r="DS228" s="15">
        <f>'Investment Analysis'!JR228</f>
        <v>8.5203306900624096E-2</v>
      </c>
      <c r="DT228" s="48">
        <v>9260</v>
      </c>
      <c r="DU228" s="18">
        <f t="shared" si="247"/>
        <v>2.4108537549407112</v>
      </c>
      <c r="DV228" s="15">
        <f>'Investment Analysis'!JY228</f>
        <v>-1.5810276679841737E-2</v>
      </c>
      <c r="DW228" s="48">
        <v>17283</v>
      </c>
      <c r="DX228" s="18">
        <f t="shared" si="228"/>
        <v>0.26745379876796715</v>
      </c>
      <c r="DY228" s="15">
        <f>'Investment Analysis'!KF228</f>
        <v>0.26745379876796721</v>
      </c>
      <c r="DZ228" s="48">
        <v>17868.75</v>
      </c>
      <c r="EA228" s="18">
        <f t="shared" si="245"/>
        <v>-0.10700899550224888</v>
      </c>
      <c r="EB228" s="15">
        <f>'Investment Analysis'!KM228</f>
        <v>5.7748815165876772</v>
      </c>
      <c r="EC228" s="48">
        <v>12220</v>
      </c>
      <c r="ED228" s="18">
        <f>'Investment Analysis'!KV228</f>
        <v>1.3772277227722771</v>
      </c>
      <c r="EE228" s="15">
        <f>'Investment Analysis'!KT228</f>
        <v>-8.3587786259542093E-2</v>
      </c>
      <c r="EF228" s="48">
        <v>27112.5</v>
      </c>
      <c r="EG228" s="18">
        <f t="shared" si="229"/>
        <v>0.13851095993953136</v>
      </c>
      <c r="EH228" s="15">
        <f>'Investment Analysis'!LH228</f>
        <v>0.68155177225788455</v>
      </c>
      <c r="EI228" s="48">
        <v>10976.55</v>
      </c>
      <c r="EJ228" s="18">
        <f>'Investment Analysis'!LQ228</f>
        <v>1.1591868047564253</v>
      </c>
      <c r="EK228" s="15">
        <f>'Investment Analysis'!LO228</f>
        <v>0.92994285714285718</v>
      </c>
      <c r="EL228" s="48">
        <v>38265</v>
      </c>
      <c r="EM228" s="18" t="e">
        <f t="shared" si="246"/>
        <v>#DIV/0!</v>
      </c>
      <c r="EN228" s="15">
        <f>'Investment Analysis'!LX228</f>
        <v>1.7578378378378381</v>
      </c>
      <c r="EO228" s="48"/>
      <c r="EP228" s="68">
        <f t="shared" si="254"/>
        <v>0</v>
      </c>
      <c r="EQ228" s="15">
        <f>'Investment Analysis'!MC228</f>
        <v>-9.4382022471910503E-3</v>
      </c>
      <c r="ER228" s="48">
        <v>20832</v>
      </c>
      <c r="ES228" s="18">
        <f>'Investment Analysis'!LX228</f>
        <v>1.7578378378378381</v>
      </c>
      <c r="ET228" s="15">
        <f>'Investment Analysis'!LA228</f>
        <v>-0.17252884749061592</v>
      </c>
      <c r="EU228" s="48">
        <v>66066</v>
      </c>
      <c r="EV228" s="18">
        <f>'Investment Analysis'!ML228</f>
        <v>3.7875647668393779</v>
      </c>
      <c r="EW228" s="15">
        <f>'Investment Analysis'!MJ228</f>
        <v>12.69811320754717</v>
      </c>
      <c r="EX228" s="48">
        <v>93387</v>
      </c>
      <c r="EY228" s="18">
        <f t="shared" si="230"/>
        <v>0.41286735504368549</v>
      </c>
      <c r="EZ228" s="15">
        <f>'Investment Analysis'!MQ228</f>
        <v>0.41286735504368538</v>
      </c>
      <c r="FA228" s="48">
        <v>17592</v>
      </c>
      <c r="FB228" s="18">
        <f t="shared" si="231"/>
        <v>0.14382314694408321</v>
      </c>
      <c r="FC228" s="15">
        <f>'Investment Analysis'!MX228</f>
        <v>5.3665548634403322E-2</v>
      </c>
      <c r="FD228" s="48">
        <v>21291.9</v>
      </c>
      <c r="FE228" s="18">
        <f t="shared" si="232"/>
        <v>0.34149245832230751</v>
      </c>
      <c r="FF228" s="15">
        <f>'Investment Analysis'!NE228</f>
        <v>1.2452941610688715</v>
      </c>
      <c r="FG228" s="48">
        <v>26712</v>
      </c>
      <c r="FH228" s="18">
        <f t="shared" si="233"/>
        <v>1.4857621440536013</v>
      </c>
      <c r="FI228" s="15">
        <f>'Investment Analysis'!NL228</f>
        <v>-0.88217546645494238</v>
      </c>
      <c r="FJ228" s="48">
        <v>22326.799999999999</v>
      </c>
      <c r="FK228" s="18">
        <f t="shared" si="234"/>
        <v>0.17223202284946224</v>
      </c>
      <c r="FL228" s="15">
        <f>'Investment Analysis'!NS228</f>
        <v>3.2527238095238094</v>
      </c>
      <c r="FM228" s="48">
        <v>26464.15</v>
      </c>
      <c r="FN228" s="18">
        <f t="shared" si="235"/>
        <v>4.2786553866886366E-2</v>
      </c>
      <c r="FO228" s="15">
        <f>'Investment Analysis'!NZ228</f>
        <v>0.58494538006372332</v>
      </c>
      <c r="FP228" s="48">
        <v>31800</v>
      </c>
      <c r="FQ228" s="18">
        <f t="shared" si="236"/>
        <v>0.70053475935828879</v>
      </c>
      <c r="FR228" s="15">
        <f>'Investment Analysis'!OG228</f>
        <v>-0.98590862764213227</v>
      </c>
      <c r="FS228" s="48">
        <v>76155</v>
      </c>
      <c r="FT228" s="18">
        <f t="shared" si="237"/>
        <v>1.9902523780074801</v>
      </c>
      <c r="FU228" s="15">
        <f>'Investment Analysis'!ON228</f>
        <v>4.9799764428739683</v>
      </c>
      <c r="FV228" s="48">
        <v>10340</v>
      </c>
      <c r="FW228" s="18">
        <f t="shared" si="238"/>
        <v>-0.32857142857142857</v>
      </c>
      <c r="FX228" s="15">
        <f>'Investment Analysis'!OU228</f>
        <v>-0.32857142857142857</v>
      </c>
      <c r="FY228" s="48">
        <v>21745</v>
      </c>
      <c r="FZ228" s="18">
        <f t="shared" si="239"/>
        <v>0.18356238944074024</v>
      </c>
      <c r="GA228" s="15">
        <f>'Investment Analysis'!PB228</f>
        <v>4.352615384615385</v>
      </c>
      <c r="GB228" s="48">
        <v>21627.75</v>
      </c>
      <c r="GC228" s="18">
        <f>'Investment Analysis'!PK228</f>
        <v>0.37890307464256689</v>
      </c>
      <c r="GD228" s="15">
        <f>'Investment Analysis'!PI228</f>
        <v>-0.17182653647329116</v>
      </c>
      <c r="GE228" s="48">
        <v>18576</v>
      </c>
      <c r="GF228" s="18">
        <f>'Investment Analysis'!PY228</f>
        <v>2.0175438596491233</v>
      </c>
      <c r="GG228" s="15">
        <f>'Investment Analysis'!PW228</f>
        <v>0.77522935779816504</v>
      </c>
      <c r="GH228" s="48"/>
      <c r="GI228" s="18">
        <f>'Investment Analysis'!QF228</f>
        <v>0.80390111609471149</v>
      </c>
      <c r="GJ228" s="15">
        <f>'Investment Analysis'!QD228</f>
        <v>2.5163757076380477E-2</v>
      </c>
      <c r="GK228" s="48">
        <v>48360</v>
      </c>
      <c r="GL228" s="18">
        <f>'Investment Analysis'!QM228</f>
        <v>0.93692307692307675</v>
      </c>
      <c r="GM228" s="15">
        <f>'Investment Analysis'!QK228</f>
        <v>3.1872509960159394E-3</v>
      </c>
      <c r="GN228" s="48">
        <v>13365</v>
      </c>
      <c r="GO228" s="18">
        <f>'Investment Analysis'!QT228</f>
        <v>0.29355400696864103</v>
      </c>
      <c r="GP228" s="15">
        <f>'Investment Analysis'!QR228</f>
        <v>-0.98189863234111019</v>
      </c>
      <c r="GQ228" s="48"/>
      <c r="GR228" s="18">
        <f>'Investment Analysis'!RA228</f>
        <v>7.0290151205557885E-2</v>
      </c>
      <c r="GS228" s="15">
        <f>'Investment Analysis'!QY228</f>
        <v>-0.25807365439093471</v>
      </c>
      <c r="GT228" s="48">
        <v>26817.5</v>
      </c>
      <c r="GU228" s="18">
        <f>'Investment Analysis'!RH228</f>
        <v>1.5494949494949495</v>
      </c>
      <c r="GV228" s="15">
        <f>'Investment Analysis'!RF228</f>
        <v>0.36314538777273714</v>
      </c>
      <c r="GW228" s="48">
        <v>14110</v>
      </c>
      <c r="GX228" s="18">
        <f>'Investment Analysis'!RO228</f>
        <v>0.4345262301748678</v>
      </c>
      <c r="GY228" s="15">
        <f>'Investment Analysis'!RM228</f>
        <v>0.30902681139252236</v>
      </c>
      <c r="GZ228" s="48">
        <v>5814</v>
      </c>
      <c r="HA228" s="18">
        <f>'Investment Analysis'!RV228</f>
        <v>0.3949136276391555</v>
      </c>
      <c r="HB228" s="15">
        <f>'Investment Analysis'!RT228</f>
        <v>0.98565573770491799</v>
      </c>
      <c r="HC228" s="48">
        <v>34428</v>
      </c>
      <c r="HD228" s="18">
        <f>'Investment Analysis'!SC228</f>
        <v>1.2760809202697343</v>
      </c>
      <c r="HE228" s="15">
        <f>'Investment Analysis'!SA228</f>
        <v>0.2937020892830301</v>
      </c>
      <c r="HF228" s="48">
        <v>12600</v>
      </c>
      <c r="HG228" s="18">
        <f>'Investment Analysis'!SJ228</f>
        <v>0.65137614678899081</v>
      </c>
      <c r="HH228" s="15">
        <f>'Investment Analysis'!SH228</f>
        <v>1.016</v>
      </c>
      <c r="HI228" s="48">
        <v>13200</v>
      </c>
      <c r="HJ228" s="18">
        <f>'Investment Analysis'!SM228</f>
        <v>-0.10081743869209812</v>
      </c>
      <c r="HK228" s="15">
        <f>'Investment Analysis'!SK228</f>
        <v>0</v>
      </c>
      <c r="HL228" s="48">
        <v>17542.5</v>
      </c>
      <c r="HM228" s="18">
        <f>'Investment Analysis'!SP228</f>
        <v>0</v>
      </c>
      <c r="HN228" s="15">
        <f>'Investment Analysis'!SN228</f>
        <v>-9.1382223650633795E-2</v>
      </c>
      <c r="HO228" s="48">
        <v>14672.7</v>
      </c>
      <c r="HP228" s="18">
        <f>'Investment Analysis'!TE228</f>
        <v>2.6884615384615382</v>
      </c>
      <c r="HQ228" s="15">
        <f>'Investment Analysis'!TC228</f>
        <v>0.42531582858558342</v>
      </c>
      <c r="HR228" s="48">
        <v>13850</v>
      </c>
      <c r="HS228" s="18">
        <f>'Investment Analysis'!TL228</f>
        <v>0.63421828908554578</v>
      </c>
      <c r="HT228" s="15">
        <f>'Investment Analysis'!TJ228</f>
        <v>0.2590909090909092</v>
      </c>
      <c r="HU228" s="48">
        <v>17476.5</v>
      </c>
      <c r="HV228" s="18">
        <f>'Investment Analysis'!TS228</f>
        <v>0.95831932773109241</v>
      </c>
      <c r="HW228" s="15">
        <f>'Investment Analysis'!TQ228</f>
        <v>-0.15080932564698679</v>
      </c>
      <c r="HX228" s="48"/>
      <c r="HY228" s="18">
        <f>'Investment Analysis'!TZ228</f>
        <v>1.7368421052631577</v>
      </c>
      <c r="HZ228" s="15">
        <f>'Investment Analysis'!TX228</f>
        <v>6.1224489795918269E-2</v>
      </c>
      <c r="IA228" s="48"/>
      <c r="IB228" s="18">
        <f>'Investment Analysis'!UG228</f>
        <v>0</v>
      </c>
      <c r="IC228" s="15">
        <f>'Investment Analysis'!UE228</f>
        <v>0</v>
      </c>
      <c r="ID228" s="48"/>
      <c r="IE228" s="18">
        <f>'Investment Analysis'!UN228</f>
        <v>0</v>
      </c>
      <c r="IF228" s="15">
        <f>'Investment Analysis'!UL228</f>
        <v>0</v>
      </c>
      <c r="IG228" s="48"/>
      <c r="IH228" s="18">
        <f>'Investment Analysis'!UU228</f>
        <v>0</v>
      </c>
      <c r="II228" s="15">
        <f>'Investment Analysis'!US228</f>
        <v>0</v>
      </c>
      <c r="IJ228" s="48"/>
      <c r="IK228" s="18">
        <f>'Investment Analysis'!VB228</f>
        <v>0</v>
      </c>
      <c r="IL228" s="15">
        <f>'Investment Analysis'!UZ228</f>
        <v>0</v>
      </c>
      <c r="IM228" s="48"/>
      <c r="IN228" s="18">
        <f>'Investment Analysis'!VI228</f>
        <v>0</v>
      </c>
      <c r="IO228" s="15">
        <f>'Investment Analysis'!VG228</f>
        <v>0</v>
      </c>
      <c r="IP228" s="18"/>
      <c r="IQ228" s="18"/>
      <c r="IR228" s="18"/>
      <c r="IS228" s="108">
        <f t="shared" si="243"/>
        <v>-74048.20999999973</v>
      </c>
      <c r="IT228" s="48">
        <f t="shared" si="244"/>
        <v>1347258.9000000001</v>
      </c>
      <c r="IU228" s="101">
        <f t="shared" si="240"/>
        <v>0</v>
      </c>
      <c r="IV228" s="101"/>
      <c r="IW228" s="15">
        <f t="shared" si="241"/>
        <v>0.29855111760778114</v>
      </c>
      <c r="IX228" s="113">
        <f t="shared" si="242"/>
        <v>309749.57000000018</v>
      </c>
      <c r="IY228" s="21">
        <f t="shared" si="256"/>
        <v>0.63908049017653956</v>
      </c>
      <c r="IZ228" s="173">
        <f t="shared" si="257"/>
        <v>528106.01000000013</v>
      </c>
    </row>
    <row r="229" spans="1:260" x14ac:dyDescent="0.2">
      <c r="A229" s="3">
        <f>'Investment Analysis'!A229</f>
        <v>45975</v>
      </c>
      <c r="B229" s="4">
        <f>'Investment Analysis'!B229</f>
        <v>45975</v>
      </c>
      <c r="C229" s="27">
        <f>'Investment Analysis'!C229</f>
        <v>47147.48</v>
      </c>
      <c r="D229" s="14">
        <f>'Investment Analysis'!D229</f>
        <v>-309.73999999999796</v>
      </c>
      <c r="E229" s="15">
        <f>'Investment Analysis'!E229</f>
        <v>-6.5267202756503218E-3</v>
      </c>
      <c r="F229" s="13">
        <f>'Investment Analysis'!G229</f>
        <v>6734.11</v>
      </c>
      <c r="G229" s="14">
        <f>'Investment Analysis'!H229</f>
        <v>-3.3800000000001091</v>
      </c>
      <c r="H229" s="15">
        <f>'Investment Analysis'!I229</f>
        <v>-5.0167050340707141E-4</v>
      </c>
      <c r="I229" s="13">
        <f>'Investment Analysis'!K229</f>
        <v>22900.59</v>
      </c>
      <c r="J229" s="14">
        <f>'Investment Analysis'!L229</f>
        <v>30.229999999999563</v>
      </c>
      <c r="K229" s="15">
        <f>'Investment Analysis'!M229</f>
        <v>1.321798170208058E-3</v>
      </c>
      <c r="L229" s="41">
        <f>'Investment Analysis'!T229</f>
        <v>279.95203715254286</v>
      </c>
      <c r="M229" s="21">
        <f>'Investment Analysis'!V229</f>
        <v>-1.4048227155038372E-3</v>
      </c>
      <c r="N229" s="21">
        <f>'Investment Analysis'!W229</f>
        <v>8.2067634177396043E-2</v>
      </c>
      <c r="P229" s="48">
        <f>'Investment Analysis'!Y229</f>
        <v>19534.43</v>
      </c>
      <c r="Q229" s="18"/>
      <c r="R229" s="83"/>
      <c r="S229" s="48">
        <v>4802.3500000000004</v>
      </c>
      <c r="T229" s="18">
        <f>'Investment Analysis'!AH229</f>
        <v>0.13716599903156226</v>
      </c>
      <c r="U229" s="15">
        <f>'Investment Analysis'!AF229</f>
        <v>0.56782181222309869</v>
      </c>
      <c r="V229" s="48">
        <v>7345.69</v>
      </c>
      <c r="W229" s="18">
        <f>'Investment Analysis'!AO229</f>
        <v>0.16357584403233463</v>
      </c>
      <c r="X229" s="15">
        <f>'Investment Analysis'!AM229</f>
        <v>0.31559139784946222</v>
      </c>
      <c r="Y229" s="48">
        <v>11834.46</v>
      </c>
      <c r="Z229" s="18">
        <f t="shared" si="217"/>
        <v>0.18629310344827577</v>
      </c>
      <c r="AA229" s="15">
        <f>'Investment Analysis'!GM229</f>
        <v>0.30634920634920654</v>
      </c>
      <c r="AB229" s="48">
        <v>2850.67</v>
      </c>
      <c r="AC229" s="18">
        <f t="shared" si="248"/>
        <v>4.9521855050694708</v>
      </c>
      <c r="AD229" s="15">
        <f>'Investment Analysis'!AT229</f>
        <v>0.40938042848870876</v>
      </c>
      <c r="AE229" s="48">
        <v>11989.31</v>
      </c>
      <c r="AF229" s="18">
        <f>'Investment Analysis'!BC229</f>
        <v>0.14687301043146095</v>
      </c>
      <c r="AG229" s="15">
        <f>'Investment Analysis'!BA229</f>
        <v>0.74630872483221489</v>
      </c>
      <c r="AH229" s="48"/>
      <c r="AI229" s="18">
        <f t="shared" si="249"/>
        <v>0</v>
      </c>
      <c r="AJ229" s="15">
        <f>'Investment Analysis'!BH229</f>
        <v>0</v>
      </c>
      <c r="AK229" s="48">
        <v>5055.03</v>
      </c>
      <c r="AL229" s="18">
        <f t="shared" si="250"/>
        <v>2.1336184039511306</v>
      </c>
      <c r="AM229" s="15">
        <f>'Investment Analysis'!BO229</f>
        <v>0.24974738969349933</v>
      </c>
      <c r="AN229" s="48">
        <v>5889.47</v>
      </c>
      <c r="AO229" s="18">
        <f t="shared" si="210"/>
        <v>6.7347995689655171</v>
      </c>
      <c r="AP229" s="15">
        <f>'Investment Analysis'!BV229</f>
        <v>0.18142780461621055</v>
      </c>
      <c r="AQ229" s="48">
        <v>5735.74</v>
      </c>
      <c r="AR229" s="18">
        <f t="shared" si="211"/>
        <v>2.9471479999999994</v>
      </c>
      <c r="AS229" s="15">
        <f>'Investment Analysis'!CC229</f>
        <v>0</v>
      </c>
      <c r="AT229" s="48">
        <v>4940.1899999999996</v>
      </c>
      <c r="AU229" s="18">
        <f>'Investment Analysis'!CL229</f>
        <v>-9.77881257275902E-2</v>
      </c>
      <c r="AV229" s="15">
        <f>'Investment Analysis'!CJ229</f>
        <v>2.5471386040357247E-2</v>
      </c>
      <c r="AW229" s="48">
        <v>18794.91</v>
      </c>
      <c r="AX229" s="18">
        <f t="shared" si="251"/>
        <v>8.0648027854284668E-2</v>
      </c>
      <c r="AY229" s="15">
        <f>'Investment Analysis'!CQ229</f>
        <v>0.10625398851308238</v>
      </c>
      <c r="AZ229" s="48">
        <v>16715.59</v>
      </c>
      <c r="BA229" s="18">
        <f>'Investment Analysis'!CZ229</f>
        <v>9.8980686695278902E-2</v>
      </c>
      <c r="BB229" s="15">
        <f>'Investment Analysis'!CX229</f>
        <v>0.27433903576982893</v>
      </c>
      <c r="BC229" s="48">
        <v>9541.1</v>
      </c>
      <c r="BD229" s="18">
        <f t="shared" si="252"/>
        <v>2.9379643461806593</v>
      </c>
      <c r="BE229" s="15">
        <f>'Investment Analysis'!DE229</f>
        <v>-8.5048010973936869E-2</v>
      </c>
      <c r="BF229" s="48">
        <v>4703.49</v>
      </c>
      <c r="BG229" s="18">
        <f>'Investment Analysis'!DN229</f>
        <v>0.24051233396584443</v>
      </c>
      <c r="BH229" s="15">
        <f>'Investment Analysis'!DL229</f>
        <v>0.18459796149490371</v>
      </c>
      <c r="BI229" s="48">
        <v>20228.939999999999</v>
      </c>
      <c r="BJ229" s="18">
        <f>'Investment Analysis'!EB229</f>
        <v>0.30863459814759481</v>
      </c>
      <c r="BK229" s="15">
        <f>'Investment Analysis'!DZ229</f>
        <v>1.3372465314834578</v>
      </c>
      <c r="BL229" s="48">
        <v>19146.62</v>
      </c>
      <c r="BM229" s="18">
        <f>'Investment Analysis'!EI229</f>
        <v>0.13611713665943589</v>
      </c>
      <c r="BN229" s="15">
        <f>'Investment Analysis'!EG229</f>
        <v>0.99239182120779823</v>
      </c>
      <c r="BO229" s="48">
        <v>11446.9</v>
      </c>
      <c r="BP229" s="18">
        <f>'Investment Analysis'!DU229</f>
        <v>0.29805672268907568</v>
      </c>
      <c r="BQ229" s="15">
        <f>'Investment Analysis'!DS229</f>
        <v>0</v>
      </c>
      <c r="BR229" s="48">
        <v>12159.8</v>
      </c>
      <c r="BS229" s="18">
        <f>'Investment Analysis'!EP229</f>
        <v>0.23396226415094346</v>
      </c>
      <c r="BT229" s="15">
        <f>'Investment Analysis'!EN229</f>
        <v>1.1279826464208242</v>
      </c>
      <c r="BU229" s="48">
        <v>13670.16</v>
      </c>
      <c r="BV229" s="18">
        <f t="shared" si="253"/>
        <v>0.45848431821241081</v>
      </c>
      <c r="BW229" s="15">
        <f>'Investment Analysis'!EU229</f>
        <v>0.11314809510169015</v>
      </c>
      <c r="BX229" s="48">
        <v>27992.76</v>
      </c>
      <c r="BY229" s="18">
        <f t="shared" si="203"/>
        <v>-0.35036200000000006</v>
      </c>
      <c r="BZ229" s="15">
        <f>'Investment Analysis'!FB229</f>
        <v>0</v>
      </c>
      <c r="CA229" s="48">
        <v>22163.49</v>
      </c>
      <c r="CB229" s="18">
        <f t="shared" si="255"/>
        <v>-4.4677155172413725E-2</v>
      </c>
      <c r="CC229" s="15">
        <f>'Investment Analysis'!FI229</f>
        <v>6.8551117129316261E-2</v>
      </c>
      <c r="CD229" s="48">
        <v>8869.84</v>
      </c>
      <c r="CE229" s="18">
        <f>'Investment Analysis'!FR229</f>
        <v>1.9707145216338283E-2</v>
      </c>
      <c r="CF229" s="15">
        <f>'Investment Analysis'!FP229</f>
        <v>0.59305125558995531</v>
      </c>
      <c r="CG229" s="48">
        <v>4635.82</v>
      </c>
      <c r="CH229" s="18">
        <f>'Investment Analysis'!FR229</f>
        <v>1.9707145216338283E-2</v>
      </c>
      <c r="CI229" s="15">
        <f>'Investment Analysis'!FW229</f>
        <v>2.9194592752470671E-2</v>
      </c>
      <c r="CJ229" s="48"/>
      <c r="CK229" s="18">
        <f t="shared" si="204"/>
        <v>0</v>
      </c>
      <c r="CL229" s="15">
        <f>'Investment Analysis'!GD229</f>
        <v>0</v>
      </c>
      <c r="CM229" s="48">
        <v>39102.46</v>
      </c>
      <c r="CN229" s="18">
        <f t="shared" si="218"/>
        <v>0.56723286573146292</v>
      </c>
      <c r="CO229" s="15">
        <f>'Investment Analysis'!GT229</f>
        <v>0.10495412844036694</v>
      </c>
      <c r="CP229" s="48">
        <v>26282.75</v>
      </c>
      <c r="CQ229" s="18">
        <f t="shared" si="219"/>
        <v>0.22152740015709024</v>
      </c>
      <c r="CR229" s="15">
        <f>'Investment Analysis'!HG229</f>
        <v>1.27150160103365</v>
      </c>
      <c r="CS229" s="48">
        <v>18112.5</v>
      </c>
      <c r="CT229" s="18">
        <f t="shared" si="220"/>
        <v>-0.19847682939781211</v>
      </c>
      <c r="CU229" s="15">
        <f>'Investment Analysis'!HN229</f>
        <v>28.213709677419356</v>
      </c>
      <c r="CV229" s="48">
        <v>33279.75</v>
      </c>
      <c r="CW229" s="18">
        <f t="shared" si="221"/>
        <v>0.15520592880573442</v>
      </c>
      <c r="CX229" s="15">
        <f>'Investment Analysis'!IB229</f>
        <v>0.79575070821529725</v>
      </c>
      <c r="CY229" s="48">
        <v>23972.2</v>
      </c>
      <c r="CZ229" s="18">
        <f t="shared" si="222"/>
        <v>0.34035225048923684</v>
      </c>
      <c r="DA229" s="15">
        <f>'Investment Analysis'!II229</f>
        <v>0.95691428571428561</v>
      </c>
      <c r="DB229" s="48">
        <v>7849.25</v>
      </c>
      <c r="DC229" s="18">
        <f t="shared" si="223"/>
        <v>0.39238990642600557</v>
      </c>
      <c r="DD229" s="15">
        <f>'Investment Analysis'!IP229</f>
        <v>5.1290763522749465</v>
      </c>
      <c r="DE229" s="48">
        <v>25428</v>
      </c>
      <c r="DF229" s="18">
        <f>'Investment Analysis'!IY229</f>
        <v>0.64934812220276328</v>
      </c>
      <c r="DG229" s="15">
        <f>'Investment Analysis'!IW229</f>
        <v>3.6443835616438358</v>
      </c>
      <c r="DH229" s="48">
        <v>6094.6</v>
      </c>
      <c r="DI229" s="18">
        <f t="shared" si="224"/>
        <v>-5.8196315984670455E-2</v>
      </c>
      <c r="DJ229" s="15">
        <f>'Investment Analysis'!JD229</f>
        <v>0.23272653721682862</v>
      </c>
      <c r="DK229" s="48">
        <v>25509</v>
      </c>
      <c r="DL229" s="18">
        <f t="shared" si="225"/>
        <v>0.12132401424238429</v>
      </c>
      <c r="DM229" s="15">
        <f>'Investment Analysis'!JK229</f>
        <v>0.25446900587671201</v>
      </c>
      <c r="DN229" s="48">
        <v>1192.9000000000001</v>
      </c>
      <c r="DO229" s="18">
        <f t="shared" si="226"/>
        <v>9.7929130234698653E-2</v>
      </c>
      <c r="DP229" s="15">
        <f>'Investment Analysis'!HU229</f>
        <v>2.276648351648352</v>
      </c>
      <c r="DQ229" s="48">
        <v>35130</v>
      </c>
      <c r="DR229" s="18">
        <f t="shared" si="227"/>
        <v>0.18542264214611101</v>
      </c>
      <c r="DS229" s="15">
        <f>'Investment Analysis'!JR229</f>
        <v>0.18542264214611104</v>
      </c>
      <c r="DT229" s="48">
        <v>8980</v>
      </c>
      <c r="DU229" s="18">
        <f t="shared" si="247"/>
        <v>2.3001818181818177</v>
      </c>
      <c r="DV229" s="15">
        <f>'Investment Analysis'!JY229</f>
        <v>-1.9762845849802303E-2</v>
      </c>
      <c r="DW229" s="48">
        <v>17353</v>
      </c>
      <c r="DX229" s="18">
        <f t="shared" si="228"/>
        <v>0.27258726899383984</v>
      </c>
      <c r="DY229" s="15">
        <f>'Investment Analysis'!KF229</f>
        <v>0.27258726899383978</v>
      </c>
      <c r="DZ229" s="48">
        <v>18190</v>
      </c>
      <c r="EA229" s="18">
        <f t="shared" si="245"/>
        <v>-9.095452273863068E-2</v>
      </c>
      <c r="EB229" s="15">
        <f>'Investment Analysis'!KM229</f>
        <v>5.8966824644549769</v>
      </c>
      <c r="EC229" s="48">
        <v>12610</v>
      </c>
      <c r="ED229" s="18">
        <f>'Investment Analysis'!KV229</f>
        <v>1.4445544554455445</v>
      </c>
      <c r="EE229" s="15">
        <f>'Investment Analysis'!KT229</f>
        <v>-5.7633587786259634E-2</v>
      </c>
      <c r="EF229" s="48">
        <v>26955</v>
      </c>
      <c r="EG229" s="18">
        <f t="shared" si="229"/>
        <v>0.13189720332577476</v>
      </c>
      <c r="EH229" s="15">
        <f>'Investment Analysis'!LH229</f>
        <v>0.6717834217136478</v>
      </c>
      <c r="EI229" s="48">
        <v>10927.15</v>
      </c>
      <c r="EJ229" s="18">
        <f>'Investment Analysis'!LQ229</f>
        <v>1.1499808208668971</v>
      </c>
      <c r="EK229" s="15">
        <f>'Investment Analysis'!LO229</f>
        <v>0.92171428571428582</v>
      </c>
      <c r="EL229" s="48">
        <v>38160</v>
      </c>
      <c r="EM229" s="18" t="e">
        <f t="shared" si="246"/>
        <v>#DIV/0!</v>
      </c>
      <c r="EN229" s="15">
        <f>'Investment Analysis'!LX229</f>
        <v>1.7502702702702704</v>
      </c>
      <c r="EO229" s="48"/>
      <c r="EP229" s="68">
        <f t="shared" si="254"/>
        <v>0</v>
      </c>
      <c r="EQ229" s="15">
        <f>'Investment Analysis'!MC229</f>
        <v>-3.2808988764044963E-2</v>
      </c>
      <c r="ER229" s="48">
        <v>20363</v>
      </c>
      <c r="ES229" s="18">
        <f>'Investment Analysis'!LX229</f>
        <v>1.7502702702702704</v>
      </c>
      <c r="ET229" s="15">
        <f>'Investment Analysis'!LA229</f>
        <v>-0.19115807034616997</v>
      </c>
      <c r="EU229" s="48">
        <v>63420.5</v>
      </c>
      <c r="EV229" s="18">
        <f>'Investment Analysis'!ML229</f>
        <v>3.6010362694300517</v>
      </c>
      <c r="EW229" s="15">
        <f>'Investment Analysis'!MJ229</f>
        <v>12.164420485175203</v>
      </c>
      <c r="EX229" s="48">
        <v>93612.75</v>
      </c>
      <c r="EY229" s="18">
        <f t="shared" si="230"/>
        <v>0.41628276409849085</v>
      </c>
      <c r="EZ229" s="15">
        <f>'Investment Analysis'!MQ229</f>
        <v>0.41493248610007927</v>
      </c>
      <c r="FA229" s="48">
        <v>17264</v>
      </c>
      <c r="FB229" s="18">
        <f t="shared" si="231"/>
        <v>0.12249674902470742</v>
      </c>
      <c r="FC229" s="15">
        <f>'Investment Analysis'!MX229</f>
        <v>3.4020124580737769E-2</v>
      </c>
      <c r="FD229" s="48">
        <v>21337.4</v>
      </c>
      <c r="FE229" s="18">
        <f t="shared" si="232"/>
        <v>0.34435917791302811</v>
      </c>
      <c r="FF229" s="15">
        <f>'Investment Analysis'!NE229</f>
        <v>1.2505351738392263</v>
      </c>
      <c r="FG229" s="48">
        <v>26280</v>
      </c>
      <c r="FH229" s="18">
        <f t="shared" si="233"/>
        <v>1.4455611390284757</v>
      </c>
      <c r="FI229" s="15">
        <f>'Investment Analysis'!NL229</f>
        <v>-0.8840015879317189</v>
      </c>
      <c r="FJ229" s="48">
        <v>23132.400000000001</v>
      </c>
      <c r="FK229" s="18">
        <f t="shared" si="234"/>
        <v>0.21452872983870966</v>
      </c>
      <c r="FL229" s="15">
        <f>'Investment Analysis'!NS229</f>
        <v>3.407314285714286</v>
      </c>
      <c r="FM229" s="48">
        <v>26258.95</v>
      </c>
      <c r="FN229" s="18">
        <f t="shared" si="235"/>
        <v>3.4700905892041688E-2</v>
      </c>
      <c r="FO229" s="15">
        <f>'Investment Analysis'!NZ229</f>
        <v>0.5726558944014567</v>
      </c>
      <c r="FP229" s="48">
        <v>32600</v>
      </c>
      <c r="FQ229" s="18">
        <f t="shared" si="236"/>
        <v>0.74331550802139035</v>
      </c>
      <c r="FR229" s="15">
        <f>'Investment Analysis'!OG229</f>
        <v>-0.98555412770860107</v>
      </c>
      <c r="FS229" s="48">
        <v>75000</v>
      </c>
      <c r="FT229" s="18">
        <f t="shared" si="237"/>
        <v>1.9449009040845775</v>
      </c>
      <c r="FU229" s="15">
        <f>'Investment Analysis'!ON229</f>
        <v>4.8909305064782096</v>
      </c>
      <c r="FV229" s="48">
        <v>10160</v>
      </c>
      <c r="FW229" s="18">
        <f t="shared" si="238"/>
        <v>-0.34025974025974026</v>
      </c>
      <c r="FX229" s="15">
        <f>'Investment Analysis'!OU229</f>
        <v>-0.34025974025974026</v>
      </c>
      <c r="FY229" s="48">
        <v>21946.25</v>
      </c>
      <c r="FZ229" s="18">
        <f t="shared" si="239"/>
        <v>0.19451626071574363</v>
      </c>
      <c r="GA229" s="15">
        <f>'Investment Analysis'!PB229</f>
        <v>4.4027692307692305</v>
      </c>
      <c r="GB229" s="48">
        <v>21704.25</v>
      </c>
      <c r="GC229" s="18">
        <f>'Investment Analysis'!PK229</f>
        <v>0.38373260651269547</v>
      </c>
      <c r="GD229" s="15">
        <f>'Investment Analysis'!PI229</f>
        <v>-0.16892590465249854</v>
      </c>
      <c r="GE229" s="48">
        <v>18660</v>
      </c>
      <c r="GF229" s="18">
        <f>'Investment Analysis'!PY229</f>
        <v>2.0292397660818713</v>
      </c>
      <c r="GG229" s="15">
        <f>'Investment Analysis'!PW229</f>
        <v>0.78211009174311907</v>
      </c>
      <c r="GH229" s="48"/>
      <c r="GI229" s="18">
        <f>'Investment Analysis'!QF229</f>
        <v>0.81725252946698645</v>
      </c>
      <c r="GJ229" s="15">
        <f>'Investment Analysis'!QD229</f>
        <v>3.2751415276090018E-2</v>
      </c>
      <c r="GK229" s="48">
        <v>48420</v>
      </c>
      <c r="GL229" s="18">
        <f>'Investment Analysis'!QM229</f>
        <v>0.87538461538461543</v>
      </c>
      <c r="GM229" s="15">
        <f>'Investment Analysis'!QK229</f>
        <v>-2.8685258964143277E-2</v>
      </c>
      <c r="GN229" s="48">
        <v>13041</v>
      </c>
      <c r="GO229" s="18">
        <f>'Investment Analysis'!QT229</f>
        <v>0.26219512195121947</v>
      </c>
      <c r="GP229" s="15">
        <f>'Investment Analysis'!QR229</f>
        <v>-0.98233745337526512</v>
      </c>
      <c r="GQ229" s="48"/>
      <c r="GR229" s="18">
        <f>'Investment Analysis'!RA229</f>
        <v>4.2092357989374642E-2</v>
      </c>
      <c r="GS229" s="15">
        <f>'Investment Analysis'!QY229</f>
        <v>-0.27762039660056659</v>
      </c>
      <c r="GT229" s="48">
        <v>28895.75</v>
      </c>
      <c r="GU229" s="18">
        <f>'Investment Analysis'!RH229</f>
        <v>1.7470707070707068</v>
      </c>
      <c r="GV229" s="15">
        <f>'Investment Analysis'!RF229</f>
        <v>0.46878375459062427</v>
      </c>
      <c r="GW229" s="48">
        <v>14241</v>
      </c>
      <c r="GX229" s="18">
        <f>'Investment Analysis'!RO229</f>
        <v>0.44809882065880441</v>
      </c>
      <c r="GY229" s="15">
        <f>'Investment Analysis'!RM229</f>
        <v>0.32141200482419513</v>
      </c>
      <c r="GZ229" s="48">
        <v>5774</v>
      </c>
      <c r="HA229" s="18">
        <f>'Investment Analysis'!RV229</f>
        <v>0.38627639155470256</v>
      </c>
      <c r="HB229" s="15">
        <f>'Investment Analysis'!RT229</f>
        <v>0.97336065573770492</v>
      </c>
      <c r="HC229" s="48">
        <v>34802</v>
      </c>
      <c r="HD229" s="18">
        <f>'Investment Analysis'!SC229</f>
        <v>1.3008065582440831</v>
      </c>
      <c r="HE229" s="15">
        <f>'Investment Analysis'!SA229</f>
        <v>0.30775589959416794</v>
      </c>
      <c r="HF229" s="48">
        <v>12740</v>
      </c>
      <c r="HG229" s="18">
        <f>'Investment Analysis'!SJ229</f>
        <v>0.66972477064220193</v>
      </c>
      <c r="HH229" s="15">
        <f>'Investment Analysis'!SH229</f>
        <v>1.0384</v>
      </c>
      <c r="HI229" s="48">
        <v>12080</v>
      </c>
      <c r="HJ229" s="18">
        <f>'Investment Analysis'!SM229</f>
        <v>-8.4848484848484798E-2</v>
      </c>
      <c r="HK229" s="15">
        <f>'Investment Analysis'!SK229</f>
        <v>0</v>
      </c>
      <c r="HL229" s="48">
        <v>17707.5</v>
      </c>
      <c r="HM229" s="18">
        <f>'Investment Analysis'!SP229</f>
        <v>0</v>
      </c>
      <c r="HN229" s="15">
        <f>'Investment Analysis'!SN229</f>
        <v>-8.3443662132980961E-2</v>
      </c>
      <c r="HO229" s="48">
        <v>14953.2</v>
      </c>
      <c r="HP229" s="18">
        <f>'Investment Analysis'!TE229</f>
        <v>2.7589743589743589</v>
      </c>
      <c r="HQ229" s="15">
        <f>'Investment Analysis'!TC229</f>
        <v>0.45256378498885319</v>
      </c>
      <c r="HR229" s="48">
        <v>15450</v>
      </c>
      <c r="HS229" s="18">
        <f>'Investment Analysis'!TL229</f>
        <v>0.78053097345132738</v>
      </c>
      <c r="HT229" s="15">
        <f>'Investment Analysis'!TJ229</f>
        <v>0.37181818181818188</v>
      </c>
      <c r="HU229" s="48">
        <v>17475</v>
      </c>
      <c r="HV229" s="18">
        <f>'Investment Analysis'!TS229</f>
        <v>0.95798319327731096</v>
      </c>
      <c r="HW229" s="15">
        <f>'Investment Analysis'!TQ229</f>
        <v>-0.15095508443077546</v>
      </c>
      <c r="HX229" s="48"/>
      <c r="HY229" s="18">
        <f>'Investment Analysis'!TZ229</f>
        <v>1.6900584795321636</v>
      </c>
      <c r="HZ229" s="15">
        <f>'Investment Analysis'!TX229</f>
        <v>4.3083900226757253E-2</v>
      </c>
      <c r="IA229" s="48"/>
      <c r="IB229" s="18">
        <f>'Investment Analysis'!UG229</f>
        <v>0</v>
      </c>
      <c r="IC229" s="15">
        <f>'Investment Analysis'!UE229</f>
        <v>0</v>
      </c>
      <c r="ID229" s="48"/>
      <c r="IE229" s="18">
        <f>'Investment Analysis'!UN229</f>
        <v>0</v>
      </c>
      <c r="IF229" s="15">
        <f>'Investment Analysis'!UL229</f>
        <v>0</v>
      </c>
      <c r="IG229" s="48"/>
      <c r="IH229" s="18">
        <f>'Investment Analysis'!UU229</f>
        <v>0</v>
      </c>
      <c r="II229" s="15">
        <f>'Investment Analysis'!US229</f>
        <v>0</v>
      </c>
      <c r="IJ229" s="48"/>
      <c r="IK229" s="18">
        <f>'Investment Analysis'!VB229</f>
        <v>0</v>
      </c>
      <c r="IL229" s="15">
        <f>'Investment Analysis'!UZ229</f>
        <v>0</v>
      </c>
      <c r="IM229" s="48"/>
      <c r="IN229" s="18">
        <f>'Investment Analysis'!VI229</f>
        <v>0</v>
      </c>
      <c r="IO229" s="15">
        <f>'Investment Analysis'!VG229</f>
        <v>0</v>
      </c>
      <c r="IP229" s="18"/>
      <c r="IQ229" s="18"/>
      <c r="IR229" s="18"/>
      <c r="IS229" s="108">
        <f t="shared" si="243"/>
        <v>5235.3699999998789</v>
      </c>
      <c r="IT229" s="48">
        <f t="shared" si="244"/>
        <v>1352494.27</v>
      </c>
      <c r="IU229" s="101">
        <f t="shared" si="240"/>
        <v>0</v>
      </c>
      <c r="IV229" s="101"/>
      <c r="IW229" s="15">
        <f t="shared" si="241"/>
        <v>0.30359721198844553</v>
      </c>
      <c r="IX229" s="113">
        <f t="shared" si="242"/>
        <v>314984.94000000006</v>
      </c>
      <c r="IY229" s="21">
        <f t="shared" si="256"/>
        <v>0.64541600380922004</v>
      </c>
      <c r="IZ229" s="173">
        <f t="shared" si="257"/>
        <v>533341.38</v>
      </c>
    </row>
    <row r="230" spans="1:260" x14ac:dyDescent="0.2">
      <c r="A230" s="3">
        <f>'Investment Analysis'!A230</f>
        <v>45978</v>
      </c>
      <c r="B230" s="4">
        <f>'Investment Analysis'!B230</f>
        <v>45978</v>
      </c>
      <c r="C230" s="27">
        <f>'Investment Analysis'!C230</f>
        <v>46590.239999999998</v>
      </c>
      <c r="D230" s="14">
        <f>'Investment Analysis'!D230</f>
        <v>-557.24000000000524</v>
      </c>
      <c r="E230" s="15">
        <f>'Investment Analysis'!E230</f>
        <v>-1.1819083437757547E-2</v>
      </c>
      <c r="F230" s="13">
        <f>'Investment Analysis'!G230</f>
        <v>6672.41</v>
      </c>
      <c r="G230" s="14">
        <f>'Investment Analysis'!H230</f>
        <v>-61.699999999999818</v>
      </c>
      <c r="H230" s="15">
        <f>'Investment Analysis'!I230</f>
        <v>-9.1623094959838534E-3</v>
      </c>
      <c r="I230" s="13">
        <f>'Investment Analysis'!K230</f>
        <v>22708.07</v>
      </c>
      <c r="J230" s="14">
        <f>'Investment Analysis'!L230</f>
        <v>-192.52000000000044</v>
      </c>
      <c r="K230" s="15">
        <f>'Investment Analysis'!M230</f>
        <v>-8.4067703059179013E-3</v>
      </c>
      <c r="L230" s="41">
        <f>'Investment Analysis'!T230</f>
        <v>278.48587051702214</v>
      </c>
      <c r="M230" s="21">
        <f>'Investment Analysis'!V230</f>
        <v>-5.2372065244941342E-3</v>
      </c>
      <c r="N230" s="21">
        <f>'Investment Analysis'!W230</f>
        <v>7.6400622503738261E-2</v>
      </c>
      <c r="P230" s="48">
        <f>'Investment Analysis'!Y230</f>
        <v>19551.93</v>
      </c>
      <c r="Q230" s="18"/>
      <c r="R230" s="83"/>
      <c r="S230" s="48">
        <v>4755.87</v>
      </c>
      <c r="T230" s="18">
        <f>'Investment Analysis'!AH230</f>
        <v>0.12616102478320212</v>
      </c>
      <c r="U230" s="15">
        <f>'Investment Analysis'!AF230</f>
        <v>0.55264914729623105</v>
      </c>
      <c r="V230" s="48">
        <v>7276.65</v>
      </c>
      <c r="W230" s="18">
        <f>'Investment Analysis'!AO230</f>
        <v>0.15263908701854481</v>
      </c>
      <c r="X230" s="15">
        <f>'Investment Analysis'!AM230</f>
        <v>0.30322580645161273</v>
      </c>
      <c r="Y230" s="48">
        <v>11983.05</v>
      </c>
      <c r="Z230" s="18">
        <f t="shared" si="217"/>
        <v>0.20118785084202079</v>
      </c>
      <c r="AA230" s="15">
        <f>'Investment Analysis'!GM230</f>
        <v>0.32275132275132284</v>
      </c>
      <c r="AB230" s="48">
        <v>2837.79</v>
      </c>
      <c r="AC230" s="18">
        <f t="shared" si="248"/>
        <v>4.9473488546751785</v>
      </c>
      <c r="AD230" s="15">
        <f>'Investment Analysis'!AT230</f>
        <v>0.40301100173711646</v>
      </c>
      <c r="AE230" s="48">
        <v>11880.26</v>
      </c>
      <c r="AF230" s="18">
        <f>'Investment Analysis'!BC230</f>
        <v>0.13644154953719581</v>
      </c>
      <c r="AG230" s="15">
        <f>'Investment Analysis'!BA230</f>
        <v>0.73042505592841178</v>
      </c>
      <c r="AH230" s="48"/>
      <c r="AI230" s="18">
        <f t="shared" si="249"/>
        <v>0</v>
      </c>
      <c r="AJ230" s="15">
        <f>'Investment Analysis'!BH230</f>
        <v>0</v>
      </c>
      <c r="AK230" s="48">
        <v>4973.97</v>
      </c>
      <c r="AL230" s="18">
        <f t="shared" si="250"/>
        <v>2.1125474395632962</v>
      </c>
      <c r="AM230" s="15">
        <f>'Investment Analysis'!BO230</f>
        <v>0.22970697204445931</v>
      </c>
      <c r="AN230" s="48">
        <v>5799.83</v>
      </c>
      <c r="AO230" s="18">
        <f t="shared" si="210"/>
        <v>6.7154806034482766</v>
      </c>
      <c r="AP230" s="15">
        <f>'Investment Analysis'!BV230</f>
        <v>0.16344605475040266</v>
      </c>
      <c r="AQ230" s="48">
        <v>5739.55</v>
      </c>
      <c r="AR230" s="18">
        <f t="shared" si="211"/>
        <v>2.9479099999999998</v>
      </c>
      <c r="AS230" s="15">
        <f>'Investment Analysis'!CC230</f>
        <v>0</v>
      </c>
      <c r="AT230" s="48">
        <v>4857.32</v>
      </c>
      <c r="AU230" s="18">
        <f>'Investment Analysis'!CL230</f>
        <v>-0.11292200232828868</v>
      </c>
      <c r="AV230" s="15">
        <f>'Investment Analysis'!CJ230</f>
        <v>8.2699305325835259E-3</v>
      </c>
      <c r="AW230" s="48">
        <v>18545.54</v>
      </c>
      <c r="AX230" s="18">
        <f t="shared" si="251"/>
        <v>6.7689029777061829E-2</v>
      </c>
      <c r="AY230" s="15">
        <f>'Investment Analysis'!CQ230</f>
        <v>9.1576260370134041E-2</v>
      </c>
      <c r="AZ230" s="48">
        <v>16458.55</v>
      </c>
      <c r="BA230" s="18">
        <f>'Investment Analysis'!CZ230</f>
        <v>8.2081545064377745E-2</v>
      </c>
      <c r="BB230" s="15">
        <f>'Investment Analysis'!CX230</f>
        <v>0.25474339035769844</v>
      </c>
      <c r="BC230" s="48">
        <v>9350.3799999999992</v>
      </c>
      <c r="BD230" s="18">
        <f t="shared" si="252"/>
        <v>2.9189702220894329</v>
      </c>
      <c r="BE230" s="15">
        <f>'Investment Analysis'!DE230</f>
        <v>-0.10333790580704168</v>
      </c>
      <c r="BF230" s="48">
        <v>4648.63</v>
      </c>
      <c r="BG230" s="18">
        <f>'Investment Analysis'!DN230</f>
        <v>0.22604364326375717</v>
      </c>
      <c r="BH230" s="15">
        <f>'Investment Analysis'!DL230</f>
        <v>0.17078142695356738</v>
      </c>
      <c r="BI230" s="48">
        <v>19901.03</v>
      </c>
      <c r="BJ230" s="18">
        <f>'Investment Analysis'!EB230</f>
        <v>0.28742157155661802</v>
      </c>
      <c r="BK230" s="15">
        <f>'Investment Analysis'!DZ230</f>
        <v>1.2993596584845255</v>
      </c>
      <c r="BL230" s="48">
        <v>18753.63</v>
      </c>
      <c r="BM230" s="18">
        <f>'Investment Analysis'!EI230</f>
        <v>0.11279826464208233</v>
      </c>
      <c r="BN230" s="15">
        <f>'Investment Analysis'!EG230</f>
        <v>0.9514978601997145</v>
      </c>
      <c r="BO230" s="48">
        <v>11354.26</v>
      </c>
      <c r="BP230" s="18">
        <f>'Investment Analysis'!DU230</f>
        <v>0.28755252100840345</v>
      </c>
      <c r="BQ230" s="15">
        <f>'Investment Analysis'!DS230</f>
        <v>0</v>
      </c>
      <c r="BR230" s="48">
        <v>12153.61</v>
      </c>
      <c r="BS230" s="18">
        <f>'Investment Analysis'!EP230</f>
        <v>0.23333333333333345</v>
      </c>
      <c r="BT230" s="15">
        <f>'Investment Analysis'!EN230</f>
        <v>1.1268980477223427</v>
      </c>
      <c r="BU230" s="48">
        <v>13444.73</v>
      </c>
      <c r="BV230" s="18">
        <f t="shared" si="253"/>
        <v>0.443312020460358</v>
      </c>
      <c r="BW230" s="15">
        <f>'Investment Analysis'!EU230</f>
        <v>0.11171584073331441</v>
      </c>
      <c r="BX230" s="48">
        <v>27557.66</v>
      </c>
      <c r="BY230" s="18">
        <f t="shared" si="203"/>
        <v>-0.37211700000000003</v>
      </c>
      <c r="BZ230" s="15">
        <f>'Investment Analysis'!FB230</f>
        <v>0</v>
      </c>
      <c r="CA230" s="48">
        <v>21801.88</v>
      </c>
      <c r="CB230" s="18">
        <f t="shared" si="255"/>
        <v>-6.0263793103448232E-2</v>
      </c>
      <c r="CC230" s="15">
        <f>'Investment Analysis'!FI230</f>
        <v>5.1117129316181502E-2</v>
      </c>
      <c r="CD230" s="48">
        <v>8593.08</v>
      </c>
      <c r="CE230" s="18">
        <f>'Investment Analysis'!FR230</f>
        <v>-1.2110536166464762E-2</v>
      </c>
      <c r="CF230" s="15">
        <f>'Investment Analysis'!FP230</f>
        <v>0.54334365325077405</v>
      </c>
      <c r="CG230" s="48">
        <v>4588.74</v>
      </c>
      <c r="CH230" s="18">
        <f>'Investment Analysis'!FR230</f>
        <v>-1.2110536166464762E-2</v>
      </c>
      <c r="CI230" s="15">
        <f>'Investment Analysis'!FW230</f>
        <v>1.8743610132909299E-2</v>
      </c>
      <c r="CJ230" s="48"/>
      <c r="CK230" s="18">
        <f t="shared" si="204"/>
        <v>0</v>
      </c>
      <c r="CL230" s="15">
        <f>'Investment Analysis'!GD230</f>
        <v>0</v>
      </c>
      <c r="CM230" s="48">
        <v>39034.959999999999</v>
      </c>
      <c r="CN230" s="18">
        <f t="shared" si="218"/>
        <v>0.56452745490981959</v>
      </c>
      <c r="CO230" s="15">
        <f>'Investment Analysis'!GT230</f>
        <v>0.10568807339449537</v>
      </c>
      <c r="CP230" s="48">
        <v>26579.8</v>
      </c>
      <c r="CQ230" s="18">
        <f t="shared" si="219"/>
        <v>0.23533321249471331</v>
      </c>
      <c r="CR230" s="15">
        <f>'Investment Analysis'!HG230</f>
        <v>1.2971743160496603</v>
      </c>
      <c r="CS230" s="48">
        <v>17560</v>
      </c>
      <c r="CT230" s="18">
        <f t="shared" si="220"/>
        <v>-0.22292632845965937</v>
      </c>
      <c r="CU230" s="15">
        <f>'Investment Analysis'!HN230</f>
        <v>27.322580645161288</v>
      </c>
      <c r="CV230" s="48">
        <v>32655</v>
      </c>
      <c r="CW230" s="18">
        <f t="shared" si="221"/>
        <v>0.13351962094520714</v>
      </c>
      <c r="CX230" s="15">
        <f>'Investment Analysis'!IB230</f>
        <v>0.76203966005665713</v>
      </c>
      <c r="CY230" s="48">
        <v>23985.5</v>
      </c>
      <c r="CZ230" s="18">
        <f t="shared" si="222"/>
        <v>0.34109589041095889</v>
      </c>
      <c r="DA230" s="15">
        <f>'Investment Analysis'!II230</f>
        <v>0.95799999999999985</v>
      </c>
      <c r="DB230" s="48">
        <v>7743.5</v>
      </c>
      <c r="DC230" s="18">
        <f t="shared" si="223"/>
        <v>0.37363075967892145</v>
      </c>
      <c r="DD230" s="15">
        <f>'Investment Analysis'!IP230</f>
        <v>5.0484280413981653</v>
      </c>
      <c r="DE230" s="48">
        <v>24909</v>
      </c>
      <c r="DF230" s="18">
        <f>'Investment Analysis'!IY230</f>
        <v>0.61568398521113055</v>
      </c>
      <c r="DG230" s="15">
        <f>'Investment Analysis'!IW230</f>
        <v>3.5495890410958904</v>
      </c>
      <c r="DH230" s="48">
        <v>6020.1</v>
      </c>
      <c r="DI230" s="18">
        <f t="shared" si="224"/>
        <v>-6.9708863889232212E-2</v>
      </c>
      <c r="DJ230" s="15">
        <f>'Investment Analysis'!JD230</f>
        <v>0.2176577669902913</v>
      </c>
      <c r="DK230" s="48">
        <v>25374.5</v>
      </c>
      <c r="DL230" s="18">
        <f t="shared" si="225"/>
        <v>0.11541166644687678</v>
      </c>
      <c r="DM230" s="15">
        <f>'Investment Analysis'!JK230</f>
        <v>0.24785463129164723</v>
      </c>
      <c r="DN230" s="48">
        <v>1176.8</v>
      </c>
      <c r="DO230" s="18">
        <f t="shared" si="226"/>
        <v>8.311090658076388E-2</v>
      </c>
      <c r="DP230" s="15">
        <f>'Investment Analysis'!HU230</f>
        <v>2.232967032967033</v>
      </c>
      <c r="DQ230" s="48">
        <v>35680</v>
      </c>
      <c r="DR230" s="18">
        <f t="shared" si="227"/>
        <v>0.20398177830268263</v>
      </c>
      <c r="DS230" s="15">
        <f>'Investment Analysis'!JR230</f>
        <v>0.20398177830268258</v>
      </c>
      <c r="DT230" s="48">
        <v>8424</v>
      </c>
      <c r="DU230" s="18">
        <f t="shared" si="247"/>
        <v>2.0804189723320157</v>
      </c>
      <c r="DV230" s="15">
        <f>'Investment Analysis'!JY230</f>
        <v>-5.5335968379446515E-2</v>
      </c>
      <c r="DW230" s="48">
        <v>17066</v>
      </c>
      <c r="DX230" s="18">
        <f t="shared" si="228"/>
        <v>0.25154004106776179</v>
      </c>
      <c r="DY230" s="15">
        <f>'Investment Analysis'!KF230</f>
        <v>0.25154004106776173</v>
      </c>
      <c r="DZ230" s="48">
        <v>18197.5</v>
      </c>
      <c r="EA230" s="18">
        <f t="shared" si="245"/>
        <v>-9.0579710144927536E-2</v>
      </c>
      <c r="EB230" s="15">
        <f>'Investment Analysis'!KM230</f>
        <v>5.8995260663507114</v>
      </c>
      <c r="EC230" s="48">
        <v>11830</v>
      </c>
      <c r="ED230" s="18">
        <f>'Investment Analysis'!KV230</f>
        <v>1.3960396039603959</v>
      </c>
      <c r="EE230" s="15">
        <f>'Investment Analysis'!KT230</f>
        <v>-7.6335877862595491E-2</v>
      </c>
      <c r="EF230" s="48">
        <v>26568</v>
      </c>
      <c r="EG230" s="18">
        <f t="shared" si="229"/>
        <v>0.11564625850340136</v>
      </c>
      <c r="EH230" s="15">
        <f>'Investment Analysis'!LH230</f>
        <v>0.64778118894780912</v>
      </c>
      <c r="EI230" s="48">
        <v>10721.1</v>
      </c>
      <c r="EJ230" s="18">
        <f>'Investment Analysis'!LQ230</f>
        <v>1.1089374760260837</v>
      </c>
      <c r="EK230" s="15">
        <f>'Investment Analysis'!LO230</f>
        <v>0.88502857142857139</v>
      </c>
      <c r="EL230" s="48">
        <v>37410</v>
      </c>
      <c r="EM230" s="18" t="e">
        <f t="shared" si="246"/>
        <v>#DIV/0!</v>
      </c>
      <c r="EN230" s="15">
        <f>'Investment Analysis'!LX230</f>
        <v>1.6962162162162164</v>
      </c>
      <c r="EO230" s="48"/>
      <c r="EP230" s="68">
        <f t="shared" si="254"/>
        <v>0</v>
      </c>
      <c r="EQ230" s="15">
        <f>'Investment Analysis'!MC230</f>
        <v>-3.3707865168539325E-2</v>
      </c>
      <c r="ER230" s="48">
        <v>19911.5</v>
      </c>
      <c r="ES230" s="18">
        <f>'Investment Analysis'!LX230</f>
        <v>1.6962162162162164</v>
      </c>
      <c r="ET230" s="15">
        <f>'Investment Analysis'!LA230</f>
        <v>-0.20909217294591972</v>
      </c>
      <c r="EU230" s="48">
        <v>61984</v>
      </c>
      <c r="EV230" s="18">
        <f>'Investment Analysis'!ML230</f>
        <v>3.4917569477154968</v>
      </c>
      <c r="EW230" s="15">
        <f>'Investment Analysis'!MJ230</f>
        <v>11.851752021563343</v>
      </c>
      <c r="EX230" s="48">
        <v>92494.5</v>
      </c>
      <c r="EY230" s="18">
        <f t="shared" si="230"/>
        <v>0.39936457505957107</v>
      </c>
      <c r="EZ230" s="15">
        <f>'Investment Analysis'!MQ230</f>
        <v>0.39936457505957107</v>
      </c>
      <c r="FA230" s="48">
        <v>18096</v>
      </c>
      <c r="FB230" s="18">
        <f t="shared" si="231"/>
        <v>0.176592977893368</v>
      </c>
      <c r="FC230" s="15">
        <f>'Investment Analysis'!MX230</f>
        <v>8.3852419741255388E-2</v>
      </c>
      <c r="FD230" s="48">
        <v>21009.1</v>
      </c>
      <c r="FE230" s="18">
        <f t="shared" si="232"/>
        <v>0.3236746934815205</v>
      </c>
      <c r="FF230" s="15">
        <f>'Investment Analysis'!NE230</f>
        <v>1.2154720602347382</v>
      </c>
      <c r="FG230" s="48">
        <v>25164</v>
      </c>
      <c r="FH230" s="18">
        <f t="shared" si="233"/>
        <v>1.3417085427135678</v>
      </c>
      <c r="FI230" s="15">
        <f>'Investment Analysis'!NL230</f>
        <v>-0.88900357284636755</v>
      </c>
      <c r="FJ230" s="48">
        <v>23080.799999999999</v>
      </c>
      <c r="FK230" s="18">
        <f t="shared" si="234"/>
        <v>0.21181955645161277</v>
      </c>
      <c r="FL230" s="15">
        <f>'Investment Analysis'!NS230</f>
        <v>3.3963428571428569</v>
      </c>
      <c r="FM230" s="48">
        <v>27076.9</v>
      </c>
      <c r="FN230" s="18">
        <f t="shared" si="235"/>
        <v>6.6931197125103037E-2</v>
      </c>
      <c r="FO230" s="15">
        <f>'Investment Analysis'!NZ230</f>
        <v>0.62164314974965862</v>
      </c>
      <c r="FP230" s="48">
        <v>34400</v>
      </c>
      <c r="FQ230" s="18">
        <f t="shared" si="236"/>
        <v>0.83957219251336901</v>
      </c>
      <c r="FR230" s="15">
        <f>'Investment Analysis'!OG230</f>
        <v>-0.98475650285815575</v>
      </c>
      <c r="FS230" s="48">
        <v>73692</v>
      </c>
      <c r="FT230" s="18">
        <f t="shared" si="237"/>
        <v>1.8935418323173425</v>
      </c>
      <c r="FU230" s="15">
        <f>'Investment Analysis'!ON230</f>
        <v>4.7865724381625441</v>
      </c>
      <c r="FV230" s="48">
        <v>9770</v>
      </c>
      <c r="FW230" s="18">
        <f t="shared" si="238"/>
        <v>-0.36558441558441557</v>
      </c>
      <c r="FX230" s="15">
        <f>'Investment Analysis'!OU230</f>
        <v>-0.36558441558441562</v>
      </c>
      <c r="FY230" s="48">
        <v>21953.75</v>
      </c>
      <c r="FZ230" s="18">
        <f t="shared" si="239"/>
        <v>0.19492447952102326</v>
      </c>
      <c r="GA230" s="15">
        <f>'Investment Analysis'!PB230</f>
        <v>4.4039999999999999</v>
      </c>
      <c r="GB230" s="48">
        <v>21576.75</v>
      </c>
      <c r="GC230" s="18">
        <f>'Investment Analysis'!PK230</f>
        <v>0.37565150863099511</v>
      </c>
      <c r="GD230" s="15">
        <f>'Investment Analysis'!PI230</f>
        <v>-0.17377943710511198</v>
      </c>
      <c r="GE230" s="48">
        <v>17952</v>
      </c>
      <c r="GF230" s="18">
        <f>'Investment Analysis'!PY230</f>
        <v>1.9161793372319693</v>
      </c>
      <c r="GG230" s="15">
        <f>'Investment Analysis'!PW230</f>
        <v>0.71559633027522929</v>
      </c>
      <c r="GH230" s="48"/>
      <c r="GI230" s="18">
        <f>'Investment Analysis'!QF230</f>
        <v>0.76864504015854795</v>
      </c>
      <c r="GJ230" s="15">
        <f>'Investment Analysis'!QD230</f>
        <v>5.1275971427725137E-3</v>
      </c>
      <c r="GK230" s="48">
        <v>45800</v>
      </c>
      <c r="GL230" s="18">
        <f>'Investment Analysis'!QM230</f>
        <v>0.80769230769230771</v>
      </c>
      <c r="GM230" s="15">
        <f>'Investment Analysis'!QK230</f>
        <v>-6.3745019920318613E-2</v>
      </c>
      <c r="GN230" s="48">
        <v>13005</v>
      </c>
      <c r="GO230" s="18">
        <f>'Investment Analysis'!QT230</f>
        <v>0.2587108013937281</v>
      </c>
      <c r="GP230" s="15">
        <f>'Investment Analysis'!QR230</f>
        <v>-0.98238621126794889</v>
      </c>
      <c r="GQ230" s="48"/>
      <c r="GR230" s="18">
        <f>'Investment Analysis'!RA230</f>
        <v>9.9305271761340366E-2</v>
      </c>
      <c r="GS230" s="15">
        <f>'Investment Analysis'!QY230</f>
        <v>-0.23796033994334276</v>
      </c>
      <c r="GT230" s="48">
        <v>27344.5</v>
      </c>
      <c r="GU230" s="18">
        <f>'Investment Analysis'!RH230</f>
        <v>1.5995959595959597</v>
      </c>
      <c r="GV230" s="15">
        <f>'Investment Analysis'!RF230</f>
        <v>0.38993303089220144</v>
      </c>
      <c r="GW230" s="48">
        <v>14100.5</v>
      </c>
      <c r="GX230" s="18">
        <f>'Investment Analysis'!RO230</f>
        <v>0.43356039040260264</v>
      </c>
      <c r="GY230" s="15">
        <f>'Investment Analysis'!RM230</f>
        <v>0.30814546803970672</v>
      </c>
      <c r="GZ230" s="48">
        <v>5686</v>
      </c>
      <c r="HA230" s="18">
        <f>'Investment Analysis'!RV230</f>
        <v>0.36420345489443379</v>
      </c>
      <c r="HB230" s="15">
        <f>'Investment Analysis'!RT230</f>
        <v>0.94193989071038242</v>
      </c>
      <c r="HC230" s="48">
        <v>34250</v>
      </c>
      <c r="HD230" s="18">
        <f>'Investment Analysis'!SC230</f>
        <v>1.2643131032658999</v>
      </c>
      <c r="HE230" s="15">
        <f>'Investment Analysis'!SA230</f>
        <v>0.28701337742371857</v>
      </c>
      <c r="HF230" s="48">
        <v>12345</v>
      </c>
      <c r="HG230" s="18">
        <f>'Investment Analysis'!SJ230</f>
        <v>0.61795543905635664</v>
      </c>
      <c r="HH230" s="15">
        <f>'Investment Analysis'!SH230</f>
        <v>0.97520000000000007</v>
      </c>
      <c r="HI230" s="48">
        <v>12520</v>
      </c>
      <c r="HJ230" s="18">
        <f>'Investment Analysis'!SM230</f>
        <v>3.6423841059602606E-2</v>
      </c>
      <c r="HK230" s="15">
        <f>'Investment Analysis'!SK230</f>
        <v>0</v>
      </c>
      <c r="HL230" s="48">
        <v>17122.5</v>
      </c>
      <c r="HM230" s="18">
        <f>'Investment Analysis'!SP230</f>
        <v>0</v>
      </c>
      <c r="HN230" s="15">
        <f>'Investment Analysis'!SN230</f>
        <v>4.1661047584096743E-2</v>
      </c>
      <c r="HO230" s="48">
        <v>14529.9</v>
      </c>
      <c r="HP230" s="18">
        <f>'Investment Analysis'!TE230</f>
        <v>2.6525641025641025</v>
      </c>
      <c r="HQ230" s="15">
        <f>'Investment Analysis'!TC230</f>
        <v>0.41144414168937332</v>
      </c>
      <c r="HR230" s="48">
        <v>14050</v>
      </c>
      <c r="HS230" s="18">
        <f>'Investment Analysis'!TL230</f>
        <v>0.65781710914454283</v>
      </c>
      <c r="HT230" s="15">
        <f>'Investment Analysis'!TJ230</f>
        <v>0.27727272727272739</v>
      </c>
      <c r="HU230" s="48">
        <v>16368</v>
      </c>
      <c r="HV230" s="18">
        <f>'Investment Analysis'!TS230</f>
        <v>0.83394957983193285</v>
      </c>
      <c r="HW230" s="15">
        <f>'Investment Analysis'!TQ230</f>
        <v>-0.20474007564880872</v>
      </c>
      <c r="HX230" s="48"/>
      <c r="HY230" s="18">
        <f>'Investment Analysis'!TZ230</f>
        <v>1.6432748538011694</v>
      </c>
      <c r="HZ230" s="15">
        <f>'Investment Analysis'!TX230</f>
        <v>2.4943310657596241E-2</v>
      </c>
      <c r="IA230" s="48"/>
      <c r="IB230" s="18">
        <f>'Investment Analysis'!UG230</f>
        <v>0</v>
      </c>
      <c r="IC230" s="15">
        <f>'Investment Analysis'!UE230</f>
        <v>0</v>
      </c>
      <c r="ID230" s="48"/>
      <c r="IE230" s="18">
        <f>'Investment Analysis'!UN230</f>
        <v>0</v>
      </c>
      <c r="IF230" s="15">
        <f>'Investment Analysis'!UL230</f>
        <v>0</v>
      </c>
      <c r="IG230" s="48"/>
      <c r="IH230" s="18">
        <f>'Investment Analysis'!UU230</f>
        <v>0</v>
      </c>
      <c r="II230" s="15">
        <f>'Investment Analysis'!US230</f>
        <v>0</v>
      </c>
      <c r="IJ230" s="48"/>
      <c r="IK230" s="18">
        <f>'Investment Analysis'!VB230</f>
        <v>0</v>
      </c>
      <c r="IL230" s="15">
        <f>'Investment Analysis'!UZ230</f>
        <v>0</v>
      </c>
      <c r="IM230" s="48"/>
      <c r="IN230" s="18">
        <f>'Investment Analysis'!VI230</f>
        <v>0</v>
      </c>
      <c r="IO230" s="15">
        <f>'Investment Analysis'!VG230</f>
        <v>0</v>
      </c>
      <c r="IP230" s="18"/>
      <c r="IQ230" s="18"/>
      <c r="IR230" s="18"/>
      <c r="IS230" s="108">
        <f t="shared" si="243"/>
        <v>-19467.870000000112</v>
      </c>
      <c r="IT230" s="48">
        <f t="shared" si="244"/>
        <v>1333026.3999999999</v>
      </c>
      <c r="IU230" s="101">
        <f t="shared" si="240"/>
        <v>0</v>
      </c>
      <c r="IV230" s="101"/>
      <c r="IW230" s="15">
        <f t="shared" si="241"/>
        <v>0.28483316868099873</v>
      </c>
      <c r="IX230" s="113">
        <f t="shared" si="242"/>
        <v>295517.06999999995</v>
      </c>
      <c r="IY230" s="21">
        <f t="shared" si="256"/>
        <v>0.62185721889349221</v>
      </c>
      <c r="IZ230" s="173">
        <f t="shared" si="257"/>
        <v>513873.50999999989</v>
      </c>
    </row>
    <row r="231" spans="1:260" x14ac:dyDescent="0.2">
      <c r="A231" s="3">
        <f>'Investment Analysis'!A231</f>
        <v>45979</v>
      </c>
      <c r="B231" s="4">
        <f>'Investment Analysis'!B231</f>
        <v>45979</v>
      </c>
      <c r="C231" s="27">
        <f>'Investment Analysis'!C231</f>
        <v>46091.68</v>
      </c>
      <c r="D231" s="14">
        <f>'Investment Analysis'!D231</f>
        <v>-498.55999999999767</v>
      </c>
      <c r="E231" s="15">
        <f>'Investment Analysis'!E231</f>
        <v>-1.0700953676134694E-2</v>
      </c>
      <c r="F231" s="13">
        <f>'Investment Analysis'!G231</f>
        <v>6617.33</v>
      </c>
      <c r="G231" s="14">
        <f>'Investment Analysis'!H231</f>
        <v>-55.079999999999927</v>
      </c>
      <c r="H231" s="15">
        <f>'Investment Analysis'!I231</f>
        <v>-8.2548884136316465E-3</v>
      </c>
      <c r="I231" s="13">
        <f>'Investment Analysis'!K231</f>
        <v>22432.85</v>
      </c>
      <c r="J231" s="14">
        <f>'Investment Analysis'!L231</f>
        <v>-275.22000000000116</v>
      </c>
      <c r="K231" s="15">
        <f>'Investment Analysis'!M231</f>
        <v>-1.2119920363113252E-2</v>
      </c>
      <c r="L231" s="41">
        <f>'Investment Analysis'!T231</f>
        <v>277.01222302186335</v>
      </c>
      <c r="M231" s="21">
        <f>'Investment Analysis'!V231</f>
        <v>-5.2916418790759133E-3</v>
      </c>
      <c r="N231" s="21">
        <f>'Investment Analysis'!W231</f>
        <v>7.0704695891034092E-2</v>
      </c>
      <c r="P231" s="48">
        <f>'Investment Analysis'!Y231</f>
        <v>19551.93</v>
      </c>
      <c r="Q231" s="18"/>
      <c r="R231" s="83"/>
      <c r="S231" s="48">
        <v>4691.74</v>
      </c>
      <c r="T231" s="18">
        <f>'Investment Analysis'!AH231</f>
        <v>0.11097416032046489</v>
      </c>
      <c r="U231" s="15">
        <f>'Investment Analysis'!AF231</f>
        <v>0.53171086969715353</v>
      </c>
      <c r="V231" s="48">
        <v>7213.61</v>
      </c>
      <c r="W231" s="18">
        <f>'Investment Analysis'!AO231</f>
        <v>0.14265335235378029</v>
      </c>
      <c r="X231" s="15">
        <f>'Investment Analysis'!AM231</f>
        <v>0.29193548387096768</v>
      </c>
      <c r="Y231" s="48">
        <v>12016.6</v>
      </c>
      <c r="Z231" s="18">
        <f t="shared" si="217"/>
        <v>0.20455092221331198</v>
      </c>
      <c r="AA231" s="15">
        <f>'Investment Analysis'!GM231</f>
        <v>0.32645502645502655</v>
      </c>
      <c r="AB231" s="48">
        <v>2797.97</v>
      </c>
      <c r="AC231" s="18">
        <f t="shared" si="248"/>
        <v>4.9323957942170482</v>
      </c>
      <c r="AD231" s="15">
        <f>'Investment Analysis'!AT231</f>
        <v>0.38332368268674005</v>
      </c>
      <c r="AE231" s="48">
        <v>11782.98</v>
      </c>
      <c r="AF231" s="18">
        <f>'Investment Analysis'!BC231</f>
        <v>0.12713649052353204</v>
      </c>
      <c r="AG231" s="15">
        <f>'Investment Analysis'!BA231</f>
        <v>0.71625652498135728</v>
      </c>
      <c r="AH231" s="48"/>
      <c r="AI231" s="18">
        <f t="shared" si="249"/>
        <v>0</v>
      </c>
      <c r="AJ231" s="15">
        <f>'Investment Analysis'!BH231</f>
        <v>0</v>
      </c>
      <c r="AK231" s="48">
        <v>4958.99</v>
      </c>
      <c r="AL231" s="18">
        <f t="shared" si="250"/>
        <v>2.1086534962308292</v>
      </c>
      <c r="AM231" s="15">
        <f>'Investment Analysis'!BO231</f>
        <v>0.22600202088245192</v>
      </c>
      <c r="AN231" s="48">
        <v>5763.71</v>
      </c>
      <c r="AO231" s="18">
        <f t="shared" si="210"/>
        <v>6.707696120689655</v>
      </c>
      <c r="AP231" s="15">
        <f>'Investment Analysis'!BV231</f>
        <v>0.1561996779388084</v>
      </c>
      <c r="AQ231" s="48">
        <v>5737.64</v>
      </c>
      <c r="AR231" s="18">
        <f t="shared" si="211"/>
        <v>2.9475279999999997</v>
      </c>
      <c r="AS231" s="15">
        <f>'Investment Analysis'!CC231</f>
        <v>0</v>
      </c>
      <c r="AT231" s="48">
        <v>4874.8500000000004</v>
      </c>
      <c r="AU231" s="18">
        <f>'Investment Analysis'!CL231</f>
        <v>-0.10972060535506402</v>
      </c>
      <c r="AV231" s="15">
        <f>'Investment Analysis'!CJ231</f>
        <v>1.1908699966920259E-2</v>
      </c>
      <c r="AW231" s="48">
        <v>18513.02</v>
      </c>
      <c r="AX231" s="18">
        <f t="shared" si="251"/>
        <v>6.5999064594917653E-2</v>
      </c>
      <c r="AY231" s="15">
        <f>'Investment Analysis'!CQ231</f>
        <v>8.966177409061897E-2</v>
      </c>
      <c r="AZ231" s="48">
        <v>16499.349999999999</v>
      </c>
      <c r="BA231" s="18">
        <f>'Investment Analysis'!CZ231</f>
        <v>8.4763948497853986E-2</v>
      </c>
      <c r="BB231" s="15">
        <f>'Investment Analysis'!CX231</f>
        <v>0.2578538102643857</v>
      </c>
      <c r="BC231" s="48">
        <v>9378.99</v>
      </c>
      <c r="BD231" s="18">
        <f t="shared" si="252"/>
        <v>2.9218195398864655</v>
      </c>
      <c r="BE231" s="15">
        <f>'Investment Analysis'!DE231</f>
        <v>-0.10059442158207586</v>
      </c>
      <c r="BF231" s="48">
        <v>4582.9799999999996</v>
      </c>
      <c r="BG231" s="18">
        <f>'Investment Analysis'!DN231</f>
        <v>0.20872865275142327</v>
      </c>
      <c r="BH231" s="15">
        <f>'Investment Analysis'!DL231</f>
        <v>0.15424688561721409</v>
      </c>
      <c r="BI231" s="48">
        <v>19369.900000000001</v>
      </c>
      <c r="BJ231" s="18">
        <f>'Investment Analysis'!EB231</f>
        <v>0.25306244397968325</v>
      </c>
      <c r="BK231" s="15">
        <f>'Investment Analysis'!DZ231</f>
        <v>1.2379935965848454</v>
      </c>
      <c r="BL231" s="48">
        <v>18465.75</v>
      </c>
      <c r="BM231" s="18">
        <f>'Investment Analysis'!EI231</f>
        <v>9.5715835140997657E-2</v>
      </c>
      <c r="BN231" s="15">
        <f>'Investment Analysis'!EG231</f>
        <v>0.92154065620542058</v>
      </c>
      <c r="BO231" s="48">
        <v>11261.63</v>
      </c>
      <c r="BP231" s="18">
        <f>'Investment Analysis'!DU231</f>
        <v>0.27704831932773122</v>
      </c>
      <c r="BQ231" s="15">
        <f>'Investment Analysis'!DS231</f>
        <v>0</v>
      </c>
      <c r="BR231" s="48">
        <v>12147.41</v>
      </c>
      <c r="BS231" s="18">
        <f>'Investment Analysis'!EP231</f>
        <v>0.23270440251572319</v>
      </c>
      <c r="BT231" s="15">
        <f>'Investment Analysis'!EN231</f>
        <v>1.1258134490238607</v>
      </c>
      <c r="BU231" s="48">
        <v>13479.95</v>
      </c>
      <c r="BV231" s="18">
        <f t="shared" si="253"/>
        <v>0.44568246062727157</v>
      </c>
      <c r="BW231" s="15">
        <f>'Investment Analysis'!EU231</f>
        <v>9.624749355485554E-2</v>
      </c>
      <c r="BX231" s="48">
        <v>27809.279999999999</v>
      </c>
      <c r="BY231" s="18">
        <f t="shared" si="203"/>
        <v>-0.35953600000000008</v>
      </c>
      <c r="BZ231" s="15">
        <f>'Investment Analysis'!FB231</f>
        <v>0</v>
      </c>
      <c r="CA231" s="48">
        <v>22138.91</v>
      </c>
      <c r="CB231" s="18">
        <f t="shared" si="255"/>
        <v>-4.5736637931034489E-2</v>
      </c>
      <c r="CC231" s="15">
        <f>'Investment Analysis'!FI231</f>
        <v>6.73662830060935E-2</v>
      </c>
      <c r="CD231" s="48">
        <v>8598.82</v>
      </c>
      <c r="CE231" s="18">
        <f>'Investment Analysis'!FR231</f>
        <v>-1.1449961466475747E-2</v>
      </c>
      <c r="CF231" s="15">
        <f>'Investment Analysis'!FP231</f>
        <v>0.54437564499484015</v>
      </c>
      <c r="CG231" s="48">
        <v>4598.97</v>
      </c>
      <c r="CH231" s="18">
        <f>'Investment Analysis'!FR231</f>
        <v>-1.1449961466475747E-2</v>
      </c>
      <c r="CI231" s="15">
        <f>'Investment Analysis'!FW231</f>
        <v>2.101556287629211E-2</v>
      </c>
      <c r="CJ231" s="48"/>
      <c r="CK231" s="18">
        <f t="shared" si="204"/>
        <v>0</v>
      </c>
      <c r="CL231" s="15">
        <f>'Investment Analysis'!GD231</f>
        <v>0</v>
      </c>
      <c r="CM231" s="48">
        <v>38764.980000000003</v>
      </c>
      <c r="CN231" s="18">
        <f t="shared" si="218"/>
        <v>0.55370661322645298</v>
      </c>
      <c r="CO231" s="15">
        <f>'Investment Analysis'!GT231</f>
        <v>0.10532110091743123</v>
      </c>
      <c r="CP231" s="48">
        <v>26081.25</v>
      </c>
      <c r="CQ231" s="18">
        <f t="shared" si="219"/>
        <v>0.2121624071053109</v>
      </c>
      <c r="CR231" s="15">
        <f>'Investment Analysis'!HG231</f>
        <v>1.254086849053424</v>
      </c>
      <c r="CS231" s="48">
        <v>17590</v>
      </c>
      <c r="CT231" s="18">
        <f t="shared" si="220"/>
        <v>-0.22159875384996633</v>
      </c>
      <c r="CU231" s="15">
        <f>'Investment Analysis'!HN231</f>
        <v>27.370967741935484</v>
      </c>
      <c r="CV231" s="48">
        <v>31738</v>
      </c>
      <c r="CW231" s="18">
        <f t="shared" si="221"/>
        <v>0.10168873769894302</v>
      </c>
      <c r="CX231" s="15">
        <f>'Investment Analysis'!IB231</f>
        <v>0.71255901794145426</v>
      </c>
      <c r="CY231" s="48">
        <v>23835</v>
      </c>
      <c r="CZ231" s="18">
        <f t="shared" si="222"/>
        <v>0.33268101761252444</v>
      </c>
      <c r="DA231" s="15">
        <f>'Investment Analysis'!II231</f>
        <v>0.94571428571428573</v>
      </c>
      <c r="DB231" s="48">
        <v>7729</v>
      </c>
      <c r="DC231" s="18">
        <f t="shared" si="223"/>
        <v>0.37105858352920307</v>
      </c>
      <c r="DD231" s="15">
        <f>'Investment Analysis'!IP231</f>
        <v>5.036906854130053</v>
      </c>
      <c r="DE231" s="48">
        <v>24990</v>
      </c>
      <c r="DF231" s="18">
        <f>'Investment Analysis'!IY231</f>
        <v>0.62074333527923731</v>
      </c>
      <c r="DG231" s="15">
        <f>'Investment Analysis'!IW231</f>
        <v>3.5638356164383564</v>
      </c>
      <c r="DH231" s="48">
        <v>5976.9</v>
      </c>
      <c r="DI231" s="18">
        <f t="shared" si="224"/>
        <v>-7.6384596365434571E-2</v>
      </c>
      <c r="DJ231" s="15">
        <f>'Investment Analysis'!JD231</f>
        <v>0.20891990291262152</v>
      </c>
      <c r="DK231" s="48">
        <v>24689.5</v>
      </c>
      <c r="DL231" s="18">
        <f t="shared" si="225"/>
        <v>8.5300452767154603E-2</v>
      </c>
      <c r="DM231" s="15">
        <f>'Investment Analysis'!JK231</f>
        <v>0.21416803953871505</v>
      </c>
      <c r="DN231" s="48">
        <v>1190.3</v>
      </c>
      <c r="DO231" s="18">
        <f t="shared" si="226"/>
        <v>9.5536125172572442E-2</v>
      </c>
      <c r="DP231" s="15">
        <f>'Investment Analysis'!HU231</f>
        <v>2.270054945054945</v>
      </c>
      <c r="DQ231" s="48">
        <v>33980</v>
      </c>
      <c r="DR231" s="18">
        <f t="shared" si="227"/>
        <v>0.14661717563691581</v>
      </c>
      <c r="DS231" s="15">
        <f>'Investment Analysis'!JR231</f>
        <v>0.14020583769191824</v>
      </c>
      <c r="DT231" s="48">
        <v>8616</v>
      </c>
      <c r="DU231" s="18">
        <f t="shared" si="247"/>
        <v>2.1563083003952568</v>
      </c>
      <c r="DV231" s="15">
        <f>'Investment Analysis'!JY231</f>
        <v>-5.9288537549407085E-2</v>
      </c>
      <c r="DW231" s="48">
        <v>17444</v>
      </c>
      <c r="DX231" s="18">
        <f t="shared" si="228"/>
        <v>0.27926078028747431</v>
      </c>
      <c r="DY231" s="15">
        <f>'Investment Analysis'!KF231</f>
        <v>0.27926078028747442</v>
      </c>
      <c r="DZ231" s="48">
        <v>17445</v>
      </c>
      <c r="EA231" s="18">
        <f t="shared" si="245"/>
        <v>-0.12818590704647675</v>
      </c>
      <c r="EB231" s="15">
        <f>'Investment Analysis'!KM231</f>
        <v>5.6142180094786731</v>
      </c>
      <c r="EC231" s="48">
        <v>12610</v>
      </c>
      <c r="ED231" s="18">
        <f>'Investment Analysis'!KV231</f>
        <v>1.3861386138613863</v>
      </c>
      <c r="EE231" s="15">
        <f>'Investment Analysis'!KT231</f>
        <v>-8.0152671755725172E-2</v>
      </c>
      <c r="EF231" s="48">
        <v>26437.5</v>
      </c>
      <c r="EG231" s="18">
        <f t="shared" si="229"/>
        <v>0.11016628873771731</v>
      </c>
      <c r="EH231" s="15">
        <f>'Investment Analysis'!LH231</f>
        <v>0.63940831705274925</v>
      </c>
      <c r="EI231" s="48">
        <v>10821.85</v>
      </c>
      <c r="EJ231" s="18">
        <f>'Investment Analysis'!LQ231</f>
        <v>1.1290116353407493</v>
      </c>
      <c r="EK231" s="15">
        <f>'Investment Analysis'!LO231</f>
        <v>0.90297142857142842</v>
      </c>
      <c r="EL231" s="48">
        <v>38040</v>
      </c>
      <c r="EM231" s="18" t="e">
        <f t="shared" si="246"/>
        <v>#DIV/0!</v>
      </c>
      <c r="EN231" s="15">
        <f>'Investment Analysis'!LX231</f>
        <v>1.7427027027027029</v>
      </c>
      <c r="EO231" s="48"/>
      <c r="EP231" s="68">
        <f t="shared" si="254"/>
        <v>0</v>
      </c>
      <c r="EQ231" s="15">
        <f>'Investment Analysis'!MC231</f>
        <v>-4.5393258426966364E-2</v>
      </c>
      <c r="ER231" s="48">
        <v>18529</v>
      </c>
      <c r="ES231" s="18">
        <f>'Investment Analysis'!LX231</f>
        <v>1.7427027027027029</v>
      </c>
      <c r="ET231" s="15">
        <f>'Investment Analysis'!LA231</f>
        <v>-0.26400667315445581</v>
      </c>
      <c r="EU231" s="48">
        <v>62809.5</v>
      </c>
      <c r="EV231" s="18">
        <f>'Investment Analysis'!ML231</f>
        <v>3.5529910504003763</v>
      </c>
      <c r="EW231" s="15">
        <f>'Investment Analysis'!MJ231</f>
        <v>12.026954177897574</v>
      </c>
      <c r="EX231" s="48">
        <v>92352.75</v>
      </c>
      <c r="EY231" s="18">
        <f t="shared" si="230"/>
        <v>0.3972200158856235</v>
      </c>
      <c r="EZ231" s="15">
        <f>'Investment Analysis'!MQ231</f>
        <v>0.39690230341540905</v>
      </c>
      <c r="FA231" s="48">
        <v>18640</v>
      </c>
      <c r="FB231" s="18">
        <f t="shared" si="231"/>
        <v>0.21196358907672302</v>
      </c>
      <c r="FC231" s="15">
        <f>'Investment Analysis'!MX231</f>
        <v>0.11643507426928604</v>
      </c>
      <c r="FD231" s="48">
        <v>20720.7</v>
      </c>
      <c r="FE231" s="18">
        <f t="shared" si="232"/>
        <v>0.30550410161418362</v>
      </c>
      <c r="FF231" s="15">
        <f>'Investment Analysis'!NE231</f>
        <v>1.1844688861002437</v>
      </c>
      <c r="FG231" s="48">
        <v>25308</v>
      </c>
      <c r="FH231" s="18">
        <f t="shared" si="233"/>
        <v>1.3551088777219431</v>
      </c>
      <c r="FI231" s="15">
        <f>'Investment Analysis'!NL231</f>
        <v>-0.88836840015879315</v>
      </c>
      <c r="FJ231" s="48">
        <v>22197.200000000001</v>
      </c>
      <c r="FK231" s="18">
        <f t="shared" si="234"/>
        <v>0.16542758736559135</v>
      </c>
      <c r="FL231" s="15">
        <f>'Investment Analysis'!NS231</f>
        <v>3.2254476190476193</v>
      </c>
      <c r="FM231" s="48">
        <v>27006.6</v>
      </c>
      <c r="FN231" s="18">
        <f t="shared" si="235"/>
        <v>6.4161114022609836E-2</v>
      </c>
      <c r="FO231" s="15">
        <f>'Investment Analysis'!NZ231</f>
        <v>0.61743286299499311</v>
      </c>
      <c r="FP231" s="48">
        <v>36800</v>
      </c>
      <c r="FQ231" s="18">
        <f t="shared" si="236"/>
        <v>0.96791443850267378</v>
      </c>
      <c r="FR231" s="15">
        <f>'Investment Analysis'!OG231</f>
        <v>-0.98373731554925337</v>
      </c>
      <c r="FS231" s="48">
        <v>73824</v>
      </c>
      <c r="FT231" s="18">
        <f t="shared" si="237"/>
        <v>1.8987248579085314</v>
      </c>
      <c r="FU231" s="15">
        <f>'Investment Analysis'!ON231</f>
        <v>4.8120141342756177</v>
      </c>
      <c r="FV231" s="48">
        <v>10840</v>
      </c>
      <c r="FW231" s="18">
        <f t="shared" si="238"/>
        <v>-0.29610389610389609</v>
      </c>
      <c r="FX231" s="15">
        <f>'Investment Analysis'!OU231</f>
        <v>-0.29610389610389615</v>
      </c>
      <c r="FY231" s="48">
        <v>21840</v>
      </c>
      <c r="FZ231" s="18">
        <f t="shared" si="239"/>
        <v>0.18873316097428222</v>
      </c>
      <c r="GA231" s="15">
        <f>'Investment Analysis'!PB231</f>
        <v>4.3753846153846148</v>
      </c>
      <c r="GB231" s="48">
        <v>21408</v>
      </c>
      <c r="GC231" s="18">
        <f>'Investment Analysis'!PK231</f>
        <v>0.36494046765169985</v>
      </c>
      <c r="GD231" s="15">
        <f>'Investment Analysis'!PI231</f>
        <v>-0.18021252153934522</v>
      </c>
      <c r="GE231" s="48">
        <v>18060</v>
      </c>
      <c r="GF231" s="18">
        <f>'Investment Analysis'!PY231</f>
        <v>1.9298245614035086</v>
      </c>
      <c r="GG231" s="15">
        <f>'Investment Analysis'!PW231</f>
        <v>0.72362385321100897</v>
      </c>
      <c r="GH231" s="48"/>
      <c r="GI231" s="18">
        <f>'Investment Analysis'!QF231</f>
        <v>0.7520600813601751</v>
      </c>
      <c r="GJ231" s="15">
        <f>'Investment Analysis'!QD231</f>
        <v>-4.2976970271791952E-3</v>
      </c>
      <c r="GK231" s="48">
        <v>45360</v>
      </c>
      <c r="GL231" s="18">
        <f>'Investment Analysis'!QM231</f>
        <v>0.9061538461538462</v>
      </c>
      <c r="GM231" s="15">
        <f>'Investment Analysis'!QK231</f>
        <v>-1.2749003984063581E-2</v>
      </c>
      <c r="GN231" s="48">
        <v>13734</v>
      </c>
      <c r="GO231" s="18">
        <f>'Investment Analysis'!QT231</f>
        <v>0.32926829268292679</v>
      </c>
      <c r="GP231" s="15">
        <f>'Investment Analysis'!QR231</f>
        <v>-0.98139886394110043</v>
      </c>
      <c r="GQ231" s="48"/>
      <c r="GR231" s="18">
        <f>'Investment Analysis'!RA231</f>
        <v>0.18022067838169178</v>
      </c>
      <c r="GS231" s="15">
        <f>'Investment Analysis'!QY231</f>
        <v>-0.1818696883852691</v>
      </c>
      <c r="GT231" s="48">
        <v>26919.5</v>
      </c>
      <c r="GU231" s="18">
        <f>'Investment Analysis'!RH231</f>
        <v>1.5591919191919192</v>
      </c>
      <c r="GV231" s="15">
        <f>'Investment Analysis'!RF231</f>
        <v>0.36833009289263352</v>
      </c>
      <c r="GW231" s="48">
        <v>13895.5</v>
      </c>
      <c r="GX231" s="18">
        <f>'Investment Analysis'!RO231</f>
        <v>0.41271858479056539</v>
      </c>
      <c r="GY231" s="15">
        <f>'Investment Analysis'!RM231</f>
        <v>0.28912700621579002</v>
      </c>
      <c r="GZ231" s="48">
        <v>5774</v>
      </c>
      <c r="HA231" s="18">
        <f>'Investment Analysis'!RV231</f>
        <v>0.38531669865642998</v>
      </c>
      <c r="HB231" s="15">
        <f>'Investment Analysis'!RT231</f>
        <v>0.97199453551912562</v>
      </c>
      <c r="HC231" s="48">
        <v>33466</v>
      </c>
      <c r="HD231" s="18">
        <f>'Investment Analysis'!SC231</f>
        <v>1.2124818193838427</v>
      </c>
      <c r="HE231" s="15">
        <f>'Investment Analysis'!SA231</f>
        <v>0.25755298361641371</v>
      </c>
      <c r="HF231" s="48">
        <v>12855</v>
      </c>
      <c r="HG231" s="18">
        <f>'Investment Analysis'!SJ231</f>
        <v>0.6847968545216252</v>
      </c>
      <c r="HH231" s="15">
        <f>'Investment Analysis'!SH231</f>
        <v>1.0568</v>
      </c>
      <c r="HI231" s="48">
        <v>14160</v>
      </c>
      <c r="HJ231" s="18">
        <f>'Investment Analysis'!SM231</f>
        <v>0.13099041533546329</v>
      </c>
      <c r="HK231" s="15">
        <f>'Investment Analysis'!SK231</f>
        <v>0</v>
      </c>
      <c r="HL231" s="48">
        <v>17197.5</v>
      </c>
      <c r="HM231" s="18">
        <f>'Investment Analysis'!SP231</f>
        <v>0</v>
      </c>
      <c r="HN231" s="15">
        <f>'Investment Analysis'!SN231</f>
        <v>0.1362820572145392</v>
      </c>
      <c r="HO231" s="48">
        <v>14920.05</v>
      </c>
      <c r="HP231" s="18">
        <f>'Investment Analysis'!TE231</f>
        <v>2.7506410256410256</v>
      </c>
      <c r="HQ231" s="15">
        <f>'Investment Analysis'!TC231</f>
        <v>0.4493435719593758</v>
      </c>
      <c r="HR231" s="48">
        <v>14050</v>
      </c>
      <c r="HS231" s="18">
        <f>'Investment Analysis'!TL231</f>
        <v>0.6519174041297936</v>
      </c>
      <c r="HT231" s="15">
        <f>'Investment Analysis'!TJ231</f>
        <v>0.27272727272727282</v>
      </c>
      <c r="HU231" s="48">
        <v>15915</v>
      </c>
      <c r="HV231" s="18">
        <f>'Investment Analysis'!TS231</f>
        <v>0.78319327731092425</v>
      </c>
      <c r="HW231" s="15">
        <f>'Investment Analysis'!TQ231</f>
        <v>-0.22674965200090372</v>
      </c>
      <c r="HX231" s="48"/>
      <c r="HY231" s="18">
        <f>'Investment Analysis'!TZ231</f>
        <v>1.6549707602339183</v>
      </c>
      <c r="HZ231" s="15">
        <f>'Investment Analysis'!TX231</f>
        <v>2.9478458049886597E-2</v>
      </c>
      <c r="IA231" s="48"/>
      <c r="IB231" s="18">
        <f>'Investment Analysis'!UG231</f>
        <v>0</v>
      </c>
      <c r="IC231" s="15">
        <f>'Investment Analysis'!UE231</f>
        <v>0</v>
      </c>
      <c r="ID231" s="48"/>
      <c r="IE231" s="18">
        <f>'Investment Analysis'!UN231</f>
        <v>0</v>
      </c>
      <c r="IF231" s="15">
        <f>'Investment Analysis'!UL231</f>
        <v>0</v>
      </c>
      <c r="IG231" s="48"/>
      <c r="IH231" s="18">
        <f>'Investment Analysis'!UU231</f>
        <v>0</v>
      </c>
      <c r="II231" s="15">
        <f>'Investment Analysis'!US231</f>
        <v>0</v>
      </c>
      <c r="IJ231" s="48"/>
      <c r="IK231" s="18">
        <f>'Investment Analysis'!VB231</f>
        <v>0</v>
      </c>
      <c r="IL231" s="15">
        <f>'Investment Analysis'!UZ231</f>
        <v>0</v>
      </c>
      <c r="IM231" s="48"/>
      <c r="IN231" s="18">
        <f>'Investment Analysis'!VI231</f>
        <v>0</v>
      </c>
      <c r="IO231" s="15">
        <f>'Investment Analysis'!VG231</f>
        <v>0</v>
      </c>
      <c r="IP231" s="18"/>
      <c r="IQ231" s="18"/>
      <c r="IR231" s="18"/>
      <c r="IS231" s="108">
        <f t="shared" si="243"/>
        <v>-229.83999999961816</v>
      </c>
      <c r="IT231" s="48">
        <f t="shared" si="244"/>
        <v>1332796.5600000003</v>
      </c>
      <c r="IU231" s="101">
        <f t="shared" si="240"/>
        <v>0</v>
      </c>
      <c r="IV231" s="101"/>
      <c r="IW231" s="15">
        <f t="shared" si="241"/>
        <v>0.28461163814305201</v>
      </c>
      <c r="IX231" s="113">
        <f t="shared" si="242"/>
        <v>295287.23000000033</v>
      </c>
      <c r="IY231" s="21">
        <f t="shared" si="256"/>
        <v>0.62157908106305559</v>
      </c>
      <c r="IZ231" s="173">
        <f t="shared" si="257"/>
        <v>513643.67000000027</v>
      </c>
    </row>
    <row r="232" spans="1:260" x14ac:dyDescent="0.2">
      <c r="A232" s="3">
        <f>'Investment Analysis'!A232</f>
        <v>45980</v>
      </c>
      <c r="B232" s="4">
        <f>'Investment Analysis'!B232</f>
        <v>45980</v>
      </c>
      <c r="C232" s="27">
        <f>'Investment Analysis'!C232</f>
        <v>46138.77</v>
      </c>
      <c r="D232" s="14">
        <f>'Investment Analysis'!D232</f>
        <v>47.089999999996508</v>
      </c>
      <c r="E232" s="15">
        <f>'Investment Analysis'!E232</f>
        <v>1.021659440488967E-3</v>
      </c>
      <c r="F232" s="13">
        <f>'Investment Analysis'!G232</f>
        <v>6642.19</v>
      </c>
      <c r="G232" s="14">
        <f>'Investment Analysis'!H232</f>
        <v>24.859999999999673</v>
      </c>
      <c r="H232" s="15">
        <f>'Investment Analysis'!I232</f>
        <v>3.7568022147905079E-3</v>
      </c>
      <c r="I232" s="13">
        <f>'Investment Analysis'!K232</f>
        <v>22564.23</v>
      </c>
      <c r="J232" s="14">
        <f>'Investment Analysis'!L232</f>
        <v>131.38000000000102</v>
      </c>
      <c r="K232" s="15">
        <f>'Investment Analysis'!M232</f>
        <v>5.8565897779373115E-3</v>
      </c>
      <c r="L232" s="41">
        <f>'Investment Analysis'!T232</f>
        <v>277.43141680939129</v>
      </c>
      <c r="M232" s="21">
        <f>'Investment Analysis'!V232</f>
        <v>1.5132681978977508E-3</v>
      </c>
      <c r="N232" s="21">
        <f>'Investment Analysis'!W232</f>
        <v>7.232495925666578E-2</v>
      </c>
      <c r="P232" s="48">
        <f>'Investment Analysis'!Y232</f>
        <v>68390.149999999994</v>
      </c>
      <c r="Q232" s="18"/>
      <c r="R232" s="83"/>
      <c r="S232" s="48">
        <v>4738.3999999999996</v>
      </c>
      <c r="T232" s="18">
        <f>'Investment Analysis'!AH232</f>
        <v>0.12202315446581855</v>
      </c>
      <c r="U232" s="15">
        <f>'Investment Analysis'!AF232</f>
        <v>0.54694422528372866</v>
      </c>
      <c r="V232" s="48">
        <v>7252.63</v>
      </c>
      <c r="W232" s="18">
        <f>'Investment Analysis'!AO232</f>
        <v>0.14883499762244407</v>
      </c>
      <c r="X232" s="15">
        <f>'Investment Analysis'!AM232</f>
        <v>0.29892473118279561</v>
      </c>
      <c r="Y232" s="48">
        <v>12007.01</v>
      </c>
      <c r="Z232" s="18">
        <f t="shared" si="217"/>
        <v>0.20358961507618287</v>
      </c>
      <c r="AA232" s="15">
        <f>'Investment Analysis'!GM232</f>
        <v>0.32539682539682552</v>
      </c>
      <c r="AB232" s="48">
        <v>2824.91</v>
      </c>
      <c r="AC232" s="18">
        <f t="shared" si="248"/>
        <v>4.9425122042808862</v>
      </c>
      <c r="AD232" s="15">
        <f>'Investment Analysis'!AT232</f>
        <v>0.3966415749855241</v>
      </c>
      <c r="AE232" s="48">
        <v>11827.53</v>
      </c>
      <c r="AF232" s="18">
        <f>'Investment Analysis'!BC232</f>
        <v>0.13139722807189388</v>
      </c>
      <c r="AG232" s="15">
        <f>'Investment Analysis'!BA232</f>
        <v>0.72274422073079803</v>
      </c>
      <c r="AH232" s="48"/>
      <c r="AI232" s="18">
        <f t="shared" si="249"/>
        <v>0</v>
      </c>
      <c r="AJ232" s="15">
        <f>'Investment Analysis'!BH232</f>
        <v>0</v>
      </c>
      <c r="AK232" s="48">
        <v>4974.6499999999996</v>
      </c>
      <c r="AL232" s="18">
        <f t="shared" si="250"/>
        <v>2.1127242006758511</v>
      </c>
      <c r="AM232" s="15">
        <f>'Investment Analysis'!BO232</f>
        <v>0.22987537891545973</v>
      </c>
      <c r="AN232" s="48">
        <v>5813.21</v>
      </c>
      <c r="AO232" s="18">
        <f t="shared" si="210"/>
        <v>6.7183642241379307</v>
      </c>
      <c r="AP232" s="15">
        <f>'Investment Analysis'!BV232</f>
        <v>0.16612989801395611</v>
      </c>
      <c r="AQ232" s="48">
        <v>5766.22</v>
      </c>
      <c r="AR232" s="18">
        <f t="shared" si="211"/>
        <v>2.9532440000000002</v>
      </c>
      <c r="AS232" s="15">
        <f>'Investment Analysis'!CC232</f>
        <v>0</v>
      </c>
      <c r="AT232" s="48">
        <v>4944.97</v>
      </c>
      <c r="AU232" s="18">
        <f>'Investment Analysis'!CL232</f>
        <v>-9.6915017462165257E-2</v>
      </c>
      <c r="AV232" s="15">
        <f>'Investment Analysis'!CJ232</f>
        <v>2.6463777704267308E-2</v>
      </c>
      <c r="AW232" s="48">
        <v>18616.02</v>
      </c>
      <c r="AX232" s="18">
        <f t="shared" si="251"/>
        <v>7.1351660344021225E-2</v>
      </c>
      <c r="AY232" s="15">
        <f>'Investment Analysis'!CQ232</f>
        <v>9.5724313975749958E-2</v>
      </c>
      <c r="AZ232" s="48">
        <v>16576.87</v>
      </c>
      <c r="BA232" s="18">
        <f>'Investment Analysis'!CZ232</f>
        <v>8.9860515021459267E-2</v>
      </c>
      <c r="BB232" s="15">
        <f>'Investment Analysis'!CX232</f>
        <v>0.26376360808709187</v>
      </c>
      <c r="BC232" s="48">
        <v>9378.99</v>
      </c>
      <c r="BD232" s="18">
        <f t="shared" si="252"/>
        <v>2.9218195398864655</v>
      </c>
      <c r="BE232" s="15">
        <f>'Investment Analysis'!DE232</f>
        <v>-0.10059442158207586</v>
      </c>
      <c r="BF232" s="48">
        <v>4560.5</v>
      </c>
      <c r="BG232" s="18">
        <f>'Investment Analysis'!DN232</f>
        <v>0.20279886148007603</v>
      </c>
      <c r="BH232" s="15">
        <f>'Investment Analysis'!DL232</f>
        <v>0.1485843714609287</v>
      </c>
      <c r="BI232" s="48">
        <v>19771.71</v>
      </c>
      <c r="BJ232" s="18">
        <f>'Investment Analysis'!EB232</f>
        <v>0.27905587092919043</v>
      </c>
      <c r="BK232" s="15">
        <f>'Investment Analysis'!DZ232</f>
        <v>1.2844183564567773</v>
      </c>
      <c r="BL232" s="48">
        <v>18643.96</v>
      </c>
      <c r="BM232" s="18">
        <f>'Investment Analysis'!EI232</f>
        <v>0.10629067245119291</v>
      </c>
      <c r="BN232" s="15">
        <f>'Investment Analysis'!EG232</f>
        <v>0.94008559201141206</v>
      </c>
      <c r="BO232" s="48">
        <v>11268.58</v>
      </c>
      <c r="BP232" s="18">
        <f>'Investment Analysis'!DU232</f>
        <v>0.27783613445378147</v>
      </c>
      <c r="BQ232" s="15">
        <f>'Investment Analysis'!DS232</f>
        <v>0</v>
      </c>
      <c r="BR232" s="48">
        <v>12158.03</v>
      </c>
      <c r="BS232" s="18">
        <f>'Investment Analysis'!EP232</f>
        <v>0.23378256963162622</v>
      </c>
      <c r="BT232" s="15">
        <f>'Investment Analysis'!EN232</f>
        <v>1.1276727610784008</v>
      </c>
      <c r="BU232" s="48">
        <v>13494.04</v>
      </c>
      <c r="BV232" s="18">
        <f t="shared" si="253"/>
        <v>0.44663077130165574</v>
      </c>
      <c r="BW232" s="15">
        <f>'Investment Analysis'!EU232</f>
        <v>9.7393297049556168E-2</v>
      </c>
      <c r="BX232" s="48">
        <v>28108.080000000002</v>
      </c>
      <c r="BY232" s="18">
        <f t="shared" si="203"/>
        <v>-0.3445959999999999</v>
      </c>
      <c r="BZ232" s="15">
        <f>'Investment Analysis'!FB232</f>
        <v>0</v>
      </c>
      <c r="CA232" s="48">
        <v>21938.799999999999</v>
      </c>
      <c r="CB232" s="18">
        <f t="shared" si="255"/>
        <v>-5.436206896551727E-2</v>
      </c>
      <c r="CC232" s="15">
        <f>'Investment Analysis'!FI232</f>
        <v>5.771834800270826E-2</v>
      </c>
      <c r="CD232" s="48">
        <v>8666.34</v>
      </c>
      <c r="CE232" s="18">
        <f>'Investment Analysis'!FR232</f>
        <v>-3.6882087416051277E-3</v>
      </c>
      <c r="CF232" s="15">
        <f>'Investment Analysis'!FP232</f>
        <v>0.5565015479876162</v>
      </c>
      <c r="CG232" s="48">
        <v>4550.88</v>
      </c>
      <c r="CH232" s="18">
        <f>'Investment Analysis'!FR232</f>
        <v>-3.6882087416051277E-3</v>
      </c>
      <c r="CI232" s="15">
        <f>'Investment Analysis'!FW232</f>
        <v>1.0337384982392327E-2</v>
      </c>
      <c r="CJ232" s="48"/>
      <c r="CK232" s="18">
        <f t="shared" si="204"/>
        <v>0</v>
      </c>
      <c r="CL232" s="15">
        <f>'Investment Analysis'!GD232</f>
        <v>0</v>
      </c>
      <c r="CM232" s="48">
        <v>38944.97</v>
      </c>
      <c r="CN232" s="18">
        <f t="shared" si="218"/>
        <v>0.56092064128256514</v>
      </c>
      <c r="CO232" s="15">
        <f>'Investment Analysis'!GT232</f>
        <v>0.11082568807339448</v>
      </c>
      <c r="CP232" s="48">
        <v>26259.35</v>
      </c>
      <c r="CQ232" s="18">
        <f t="shared" si="219"/>
        <v>0.22043985257688353</v>
      </c>
      <c r="CR232" s="15">
        <f>'Investment Analysis'!HG232</f>
        <v>1.2694792427391721</v>
      </c>
      <c r="CS232" s="48">
        <v>17667.5</v>
      </c>
      <c r="CT232" s="18">
        <f t="shared" si="220"/>
        <v>-0.21816918610825922</v>
      </c>
      <c r="CU232" s="15">
        <f>'Investment Analysis'!HN232</f>
        <v>27.495967741935484</v>
      </c>
      <c r="CV232" s="48">
        <v>32641</v>
      </c>
      <c r="CW232" s="18">
        <f t="shared" si="221"/>
        <v>0.13303365326205807</v>
      </c>
      <c r="CX232" s="15">
        <f>'Investment Analysis'!IB232</f>
        <v>0.76128423040604343</v>
      </c>
      <c r="CY232" s="48">
        <v>24809.4</v>
      </c>
      <c r="CZ232" s="18">
        <f t="shared" si="222"/>
        <v>0.38716242661448147</v>
      </c>
      <c r="DA232" s="15">
        <f>'Investment Analysis'!II232</f>
        <v>1.0252571428571429</v>
      </c>
      <c r="DB232" s="48">
        <v>7743.5</v>
      </c>
      <c r="DC232" s="18">
        <f t="shared" si="223"/>
        <v>0.37363075967892145</v>
      </c>
      <c r="DD232" s="15">
        <f>'Investment Analysis'!IP232</f>
        <v>5.0521382542472182</v>
      </c>
      <c r="DE232" s="48">
        <v>25872</v>
      </c>
      <c r="DF232" s="18">
        <f>'Investment Analysis'!IY232</f>
        <v>0.67795290912628925</v>
      </c>
      <c r="DG232" s="15">
        <f>'Investment Analysis'!IW232</f>
        <v>3.7249315068493152</v>
      </c>
      <c r="DH232" s="48">
        <v>5903.2</v>
      </c>
      <c r="DI232" s="18">
        <f t="shared" si="224"/>
        <v>-8.7773519594511074E-2</v>
      </c>
      <c r="DJ232" s="15">
        <f>'Investment Analysis'!JD232</f>
        <v>0.19401294498381894</v>
      </c>
      <c r="DK232" s="48">
        <v>24356</v>
      </c>
      <c r="DL232" s="18">
        <f t="shared" si="225"/>
        <v>7.06404677128665E-2</v>
      </c>
      <c r="DM232" s="15">
        <f>'Investment Analysis'!JK232</f>
        <v>0.19776734121812684</v>
      </c>
      <c r="DN232" s="48">
        <v>1173.5</v>
      </c>
      <c r="DO232" s="18">
        <f t="shared" si="226"/>
        <v>8.0073630924988495E-2</v>
      </c>
      <c r="DP232" s="15">
        <f>'Investment Analysis'!HU232</f>
        <v>2.2236263736263737</v>
      </c>
      <c r="DQ232" s="48">
        <v>34110</v>
      </c>
      <c r="DR232" s="18">
        <f t="shared" si="227"/>
        <v>0.15100388054665093</v>
      </c>
      <c r="DS232" s="15">
        <f>'Investment Analysis'!JR232</f>
        <v>0.14762949215454685</v>
      </c>
      <c r="DT232" s="54">
        <v>0</v>
      </c>
      <c r="DU232" s="18">
        <f t="shared" si="247"/>
        <v>0</v>
      </c>
      <c r="DV232" s="15">
        <f>'Investment Analysis'!JY232</f>
        <v>-3.9525691699604605E-2</v>
      </c>
      <c r="DW232" s="48">
        <v>16835</v>
      </c>
      <c r="DX232" s="18">
        <f t="shared" si="228"/>
        <v>0.23459958932238192</v>
      </c>
      <c r="DY232" s="15">
        <f>'Investment Analysis'!KF232</f>
        <v>0.23459958932238195</v>
      </c>
      <c r="DZ232" s="48">
        <v>17735</v>
      </c>
      <c r="EA232" s="18">
        <f t="shared" si="245"/>
        <v>-0.11369315342328835</v>
      </c>
      <c r="EB232" s="15">
        <f>'Investment Analysis'!KM232</f>
        <v>5.724170616113744</v>
      </c>
      <c r="EC232" s="54">
        <v>0</v>
      </c>
      <c r="ED232" s="18">
        <f>'Investment Analysis'!KV232</f>
        <v>1.4752475247524752</v>
      </c>
      <c r="EE232" s="15">
        <f>'Investment Analysis'!KT232</f>
        <v>-4.5801526717557293E-2</v>
      </c>
      <c r="EF232" s="48">
        <v>26500.5</v>
      </c>
      <c r="EG232" s="18">
        <f t="shared" si="229"/>
        <v>0.11281179138321995</v>
      </c>
      <c r="EH232" s="15">
        <f>'Investment Analysis'!LH232</f>
        <v>0.64331565727044393</v>
      </c>
      <c r="EI232" s="48">
        <v>10898.55</v>
      </c>
      <c r="EJ232" s="18">
        <f>'Investment Analysis'!LQ232</f>
        <v>1.1435877764991691</v>
      </c>
      <c r="EK232" s="15">
        <f>'Investment Analysis'!LO232</f>
        <v>0.91600000000000004</v>
      </c>
      <c r="EL232" s="48">
        <v>38340</v>
      </c>
      <c r="EM232" s="18" t="e">
        <f t="shared" si="246"/>
        <v>#DIV/0!</v>
      </c>
      <c r="EN232" s="15">
        <f>'Investment Analysis'!LX232</f>
        <v>1.7621621621621621</v>
      </c>
      <c r="EO232" s="48"/>
      <c r="EP232" s="68">
        <f t="shared" si="254"/>
        <v>0</v>
      </c>
      <c r="EQ232" s="15">
        <f>'Investment Analysis'!MC232</f>
        <v>-1.3033707865168501E-2</v>
      </c>
      <c r="ER232" s="48">
        <v>18886</v>
      </c>
      <c r="ES232" s="18">
        <f>'Investment Analysis'!LX232</f>
        <v>1.7621621621621621</v>
      </c>
      <c r="ET232" s="15">
        <f>'Investment Analysis'!LA232</f>
        <v>-0.249826219936049</v>
      </c>
      <c r="EU232" s="54">
        <v>46287</v>
      </c>
      <c r="EV232" s="18">
        <f>'Investment Analysis'!ML232</f>
        <v>3.8459726801695711</v>
      </c>
      <c r="EW232" s="15">
        <f>'Investment Analysis'!MJ232</f>
        <v>12.865229110512129</v>
      </c>
      <c r="EX232" s="48">
        <v>94400.25</v>
      </c>
      <c r="EY232" s="18">
        <f t="shared" si="230"/>
        <v>0.42819698173153298</v>
      </c>
      <c r="EZ232" s="15">
        <f>'Investment Analysis'!MQ232</f>
        <v>0.42930897537728341</v>
      </c>
      <c r="FA232" s="48">
        <v>19112</v>
      </c>
      <c r="FB232" s="18">
        <f t="shared" si="231"/>
        <v>0.24265279583875163</v>
      </c>
      <c r="FC232" s="15">
        <f>'Investment Analysis'!MX232</f>
        <v>0.144705318639195</v>
      </c>
      <c r="FD232" s="48">
        <v>21057.4</v>
      </c>
      <c r="FE232" s="18">
        <f t="shared" si="232"/>
        <v>0.32671782658551646</v>
      </c>
      <c r="FF232" s="15">
        <f>'Investment Analysis'!NE232</f>
        <v>1.2202701705174575</v>
      </c>
      <c r="FG232" s="48">
        <v>25398</v>
      </c>
      <c r="FH232" s="18">
        <f t="shared" si="233"/>
        <v>1.3634840871021776</v>
      </c>
      <c r="FI232" s="15">
        <f>'Investment Analysis'!NL232</f>
        <v>-0.88797141722905915</v>
      </c>
      <c r="FJ232" s="48">
        <v>23814.799999999999</v>
      </c>
      <c r="FK232" s="18">
        <f t="shared" si="234"/>
        <v>0.25035702284946221</v>
      </c>
      <c r="FL232" s="15">
        <f>'Investment Analysis'!NS232</f>
        <v>3.5363047619047618</v>
      </c>
      <c r="FM232" s="48">
        <v>27816.95</v>
      </c>
      <c r="FN232" s="18">
        <f t="shared" si="235"/>
        <v>9.6091936812158482E-2</v>
      </c>
      <c r="FO232" s="15">
        <f>'Investment Analysis'!NZ232</f>
        <v>0.6659649522075558</v>
      </c>
      <c r="FP232" s="48">
        <v>40900</v>
      </c>
      <c r="FQ232" s="18">
        <f t="shared" si="236"/>
        <v>1.1871657754010696</v>
      </c>
      <c r="FR232" s="15">
        <f>'Investment Analysis'!OG232</f>
        <v>-0.98205344086497981</v>
      </c>
      <c r="FS232" s="48">
        <v>79281</v>
      </c>
      <c r="FT232" s="18">
        <f t="shared" si="237"/>
        <v>2.1129958476897253</v>
      </c>
      <c r="FU232" s="15">
        <f>'Investment Analysis'!ON232</f>
        <v>5.2249705535924615</v>
      </c>
      <c r="FV232" s="48">
        <v>10700</v>
      </c>
      <c r="FW232" s="18">
        <f t="shared" si="238"/>
        <v>-0.30519480519480519</v>
      </c>
      <c r="FX232" s="15">
        <f>'Investment Analysis'!OU232</f>
        <v>-0.30519480519480524</v>
      </c>
      <c r="FY232" s="48">
        <v>21721.25</v>
      </c>
      <c r="FZ232" s="18">
        <f t="shared" si="239"/>
        <v>0.18226969655735475</v>
      </c>
      <c r="GA232" s="15">
        <f>'Investment Analysis'!PB232</f>
        <v>4.3467692307692314</v>
      </c>
      <c r="GB232" s="48">
        <v>21393.75</v>
      </c>
      <c r="GC232" s="18">
        <f>'Investment Analysis'!PK232</f>
        <v>0.36398412470711999</v>
      </c>
      <c r="GD232" s="15">
        <f>'Investment Analysis'!PI232</f>
        <v>-0.18078690407811601</v>
      </c>
      <c r="GE232" s="54">
        <v>26333</v>
      </c>
      <c r="GF232" s="18">
        <f>'Investment Analysis'!PY232</f>
        <v>2.0194931773879143</v>
      </c>
      <c r="GG232" s="15">
        <f>'Investment Analysis'!PW232</f>
        <v>0.7763761467889907</v>
      </c>
      <c r="GH232" s="54">
        <v>23537.5</v>
      </c>
      <c r="GI232" s="18">
        <f>'Investment Analysis'!QF232</f>
        <v>0.75367685407322405</v>
      </c>
      <c r="GJ232" s="15">
        <f>'Investment Analysis'!QD232</f>
        <v>-3.3788790420581122E-3</v>
      </c>
      <c r="GK232" s="54">
        <v>0</v>
      </c>
      <c r="GL232" s="18">
        <f>'Investment Analysis'!QM232</f>
        <v>0.99230769230769211</v>
      </c>
      <c r="GM232" s="15">
        <f>'Investment Analysis'!QK232</f>
        <v>3.1872509960159397E-2</v>
      </c>
      <c r="GN232" s="48">
        <v>12870</v>
      </c>
      <c r="GO232" s="18">
        <f>'Investment Analysis'!QT232</f>
        <v>0.2456445993031359</v>
      </c>
      <c r="GP232" s="15">
        <f>'Investment Analysis'!QR232</f>
        <v>-0.98256905336551359</v>
      </c>
      <c r="GQ232" s="48"/>
      <c r="GR232" s="18">
        <f>'Investment Analysis'!RA232</f>
        <v>0.32407029015120559</v>
      </c>
      <c r="GS232" s="15">
        <f>'Investment Analysis'!QY232</f>
        <v>-8.2152974504249174E-2</v>
      </c>
      <c r="GT232" s="48">
        <v>27314.75</v>
      </c>
      <c r="GU232" s="18">
        <f>'Investment Analysis'!RH232</f>
        <v>1.5967676767676766</v>
      </c>
      <c r="GV232" s="15">
        <f>'Investment Analysis'!RF232</f>
        <v>0.38842082523223154</v>
      </c>
      <c r="GW232" s="48">
        <v>14118.5</v>
      </c>
      <c r="GX232" s="18">
        <f>'Investment Analysis'!RO232</f>
        <v>0.43539040260268402</v>
      </c>
      <c r="GY232" s="15">
        <f>'Investment Analysis'!RM232</f>
        <v>0.30981538176083118</v>
      </c>
      <c r="GZ232" s="48">
        <v>5534</v>
      </c>
      <c r="HA232" s="18">
        <f>'Investment Analysis'!RV232</f>
        <v>0.32773512476007688</v>
      </c>
      <c r="HB232" s="15">
        <f>'Investment Analysis'!RT232</f>
        <v>0.89002732240437166</v>
      </c>
      <c r="HC232" s="48">
        <v>33084</v>
      </c>
      <c r="HD232" s="18">
        <f>'Investment Analysis'!SC232</f>
        <v>1.1872272907576358</v>
      </c>
      <c r="HE232" s="15">
        <f>'Investment Analysis'!SA232</f>
        <v>0.24319855704193585</v>
      </c>
      <c r="HF232" s="48">
        <v>12730</v>
      </c>
      <c r="HG232" s="18">
        <f>'Investment Analysis'!SJ232</f>
        <v>0.66841415465268683</v>
      </c>
      <c r="HH232" s="15">
        <f>'Investment Analysis'!SH232</f>
        <v>1.0368000000000002</v>
      </c>
      <c r="HI232" s="48">
        <v>12320</v>
      </c>
      <c r="HJ232" s="18">
        <f>'Investment Analysis'!SM232</f>
        <v>-0.12994350282485875</v>
      </c>
      <c r="HK232" s="15">
        <f>'Investment Analysis'!SK232</f>
        <v>0</v>
      </c>
      <c r="HL232" s="48">
        <v>17580</v>
      </c>
      <c r="HM232" s="18">
        <f>'Investment Analysis'!SP232</f>
        <v>0</v>
      </c>
      <c r="HN232" s="15">
        <f>'Investment Analysis'!SN232</f>
        <v>-0.13145677102275649</v>
      </c>
      <c r="HO232" s="48">
        <v>16205.25</v>
      </c>
      <c r="HP232" s="18">
        <f>'Investment Analysis'!TE232</f>
        <v>3.0737179487179485</v>
      </c>
      <c r="HQ232" s="15">
        <f>'Investment Analysis'!TC232</f>
        <v>0.57418875402526637</v>
      </c>
      <c r="HR232" s="48">
        <v>15000</v>
      </c>
      <c r="HS232" s="18">
        <f>'Investment Analysis'!TL232</f>
        <v>0.71091445427728595</v>
      </c>
      <c r="HT232" s="15">
        <f>'Investment Analysis'!TJ232</f>
        <v>0.31818181818181807</v>
      </c>
      <c r="HU232" s="48">
        <v>15672</v>
      </c>
      <c r="HV232" s="18">
        <f>'Investment Analysis'!TS232</f>
        <v>0.75596638655462189</v>
      </c>
      <c r="HW232" s="15">
        <f>'Investment Analysis'!TQ232</f>
        <v>-0.23855611348778899</v>
      </c>
      <c r="HX232" s="48"/>
      <c r="HY232" s="18">
        <f>'Investment Analysis'!TZ232</f>
        <v>1.7309941520467838</v>
      </c>
      <c r="HZ232" s="15">
        <f>'Investment Analysis'!TX232</f>
        <v>5.8956916099773195E-2</v>
      </c>
      <c r="IA232" s="48"/>
      <c r="IB232" s="18">
        <f>'Investment Analysis'!UG232</f>
        <v>0</v>
      </c>
      <c r="IC232" s="15">
        <f>'Investment Analysis'!UE232</f>
        <v>0</v>
      </c>
      <c r="ID232" s="48"/>
      <c r="IE232" s="18">
        <f>'Investment Analysis'!UN232</f>
        <v>0</v>
      </c>
      <c r="IF232" s="15">
        <f>'Investment Analysis'!UL232</f>
        <v>0</v>
      </c>
      <c r="IG232" s="48"/>
      <c r="IH232" s="18">
        <f>'Investment Analysis'!UU232</f>
        <v>0</v>
      </c>
      <c r="II232" s="15">
        <f>'Investment Analysis'!US232</f>
        <v>0</v>
      </c>
      <c r="IJ232" s="48"/>
      <c r="IK232" s="18">
        <f>'Investment Analysis'!VB232</f>
        <v>0</v>
      </c>
      <c r="IL232" s="15">
        <f>'Investment Analysis'!UZ232</f>
        <v>0</v>
      </c>
      <c r="IM232" s="48"/>
      <c r="IN232" s="18">
        <f>'Investment Analysis'!VI232</f>
        <v>0</v>
      </c>
      <c r="IO232" s="15">
        <f>'Investment Analysis'!VG232</f>
        <v>0</v>
      </c>
      <c r="IP232" s="18"/>
      <c r="IQ232" s="18"/>
      <c r="IR232" s="18"/>
      <c r="IS232" s="108">
        <f t="shared" si="243"/>
        <v>16332.789999999339</v>
      </c>
      <c r="IT232" s="48">
        <f t="shared" si="244"/>
        <v>1349129.3499999996</v>
      </c>
      <c r="IU232" s="101">
        <f t="shared" si="240"/>
        <v>0</v>
      </c>
      <c r="IV232" s="101"/>
      <c r="IW232" s="15">
        <f t="shared" si="241"/>
        <v>0.30035394476886262</v>
      </c>
      <c r="IX232" s="113">
        <f t="shared" si="242"/>
        <v>311620.01999999967</v>
      </c>
      <c r="IY232" s="21">
        <f t="shared" si="256"/>
        <v>0.64134399045908774</v>
      </c>
      <c r="IZ232" s="173">
        <f t="shared" si="257"/>
        <v>529976.45999999961</v>
      </c>
    </row>
    <row r="233" spans="1:260" x14ac:dyDescent="0.2">
      <c r="A233" s="3">
        <f>'Investment Analysis'!A233</f>
        <v>45981</v>
      </c>
      <c r="B233" s="4">
        <f>'Investment Analysis'!B233</f>
        <v>45981</v>
      </c>
      <c r="C233" s="27">
        <f>'Investment Analysis'!C233</f>
        <v>45752.26</v>
      </c>
      <c r="D233" s="14">
        <f>'Investment Analysis'!D233</f>
        <v>-386.50999999999476</v>
      </c>
      <c r="E233" s="15">
        <f>'Investment Analysis'!E233</f>
        <v>-8.3771197194895917E-3</v>
      </c>
      <c r="F233" s="13">
        <f>'Investment Analysis'!G233</f>
        <v>6538.76</v>
      </c>
      <c r="G233" s="14">
        <f>'Investment Analysis'!H233</f>
        <v>-103.42999999999938</v>
      </c>
      <c r="H233" s="15">
        <f>'Investment Analysis'!I233</f>
        <v>-1.5571671391513851E-2</v>
      </c>
      <c r="I233" s="13">
        <f>'Investment Analysis'!K233</f>
        <v>22078.05</v>
      </c>
      <c r="J233" s="14">
        <f>'Investment Analysis'!L233</f>
        <v>-486.18000000000029</v>
      </c>
      <c r="K233" s="15">
        <f>'Investment Analysis'!M233</f>
        <v>-2.1546491947653446E-2</v>
      </c>
      <c r="L233" s="41">
        <f>'Investment Analysis'!T233</f>
        <v>275.46548679398592</v>
      </c>
      <c r="M233" s="21">
        <f>'Investment Analysis'!V233</f>
        <v>-7.0861838144166099E-3</v>
      </c>
      <c r="N233" s="21">
        <f>'Investment Analysis'!W233</f>
        <v>6.4726267486586234E-2</v>
      </c>
      <c r="P233" s="48">
        <f>'Investment Analysis'!Y233</f>
        <v>48116.639999999999</v>
      </c>
      <c r="Q233" s="18"/>
      <c r="R233" s="83"/>
      <c r="S233" s="48">
        <v>4629.28</v>
      </c>
      <c r="T233" s="18">
        <f>'Investment Analysis'!AH233</f>
        <v>9.6183474930668769E-2</v>
      </c>
      <c r="U233" s="15">
        <f>'Investment Analysis'!AF233</f>
        <v>0.51131880803544327</v>
      </c>
      <c r="V233" s="48">
        <v>7132.56</v>
      </c>
      <c r="W233" s="18">
        <f>'Investment Analysis'!AO233</f>
        <v>0.12981455064194009</v>
      </c>
      <c r="X233" s="15">
        <f>'Investment Analysis'!AM233</f>
        <v>0.27741935483870966</v>
      </c>
      <c r="Y233" s="48">
        <v>11853.63</v>
      </c>
      <c r="Z233" s="18">
        <f t="shared" si="217"/>
        <v>0.18821471531676015</v>
      </c>
      <c r="AA233" s="15">
        <f>'Investment Analysis'!GM233</f>
        <v>0.30846560846560861</v>
      </c>
      <c r="AB233" s="48">
        <v>2759.32</v>
      </c>
      <c r="AC233" s="18">
        <f t="shared" si="248"/>
        <v>4.9178820878708223</v>
      </c>
      <c r="AD233" s="15">
        <f>'Investment Analysis'!AT233</f>
        <v>0.36421540243196288</v>
      </c>
      <c r="AE233" s="48">
        <v>11645.26</v>
      </c>
      <c r="AF233" s="18">
        <f>'Investment Analysis'!BC233</f>
        <v>0.11396248591997654</v>
      </c>
      <c r="AG233" s="15">
        <f>'Investment Analysis'!BA233</f>
        <v>0.69619686800894864</v>
      </c>
      <c r="AH233" s="48"/>
      <c r="AI233" s="18">
        <f t="shared" si="249"/>
        <v>0</v>
      </c>
      <c r="AJ233" s="15">
        <f>'Investment Analysis'!BH233</f>
        <v>0</v>
      </c>
      <c r="AK233" s="48">
        <v>4845.91</v>
      </c>
      <c r="AL233" s="18">
        <f t="shared" si="250"/>
        <v>2.0792591629841435</v>
      </c>
      <c r="AM233" s="15">
        <f>'Investment Analysis'!BO233</f>
        <v>0.19804648029639604</v>
      </c>
      <c r="AN233" s="48">
        <v>5670.06</v>
      </c>
      <c r="AO233" s="18">
        <f t="shared" si="210"/>
        <v>6.6875129310344823</v>
      </c>
      <c r="AP233" s="15">
        <f>'Investment Analysis'!BV233</f>
        <v>0.13741277509393465</v>
      </c>
      <c r="AQ233" s="48">
        <v>5728.12</v>
      </c>
      <c r="AR233" s="18">
        <f t="shared" si="211"/>
        <v>2.9456239999999996</v>
      </c>
      <c r="AS233" s="15">
        <f>'Investment Analysis'!CC233</f>
        <v>0</v>
      </c>
      <c r="AT233" s="48">
        <v>4908.3100000000004</v>
      </c>
      <c r="AU233" s="18">
        <f>'Investment Analysis'!CL233</f>
        <v>-0.10360884749708961</v>
      </c>
      <c r="AV233" s="15">
        <f>'Investment Analysis'!CJ233</f>
        <v>1.8855441614290449E-2</v>
      </c>
      <c r="AW233" s="48">
        <v>18144.38</v>
      </c>
      <c r="AX233" s="18">
        <f t="shared" si="251"/>
        <v>4.684196850802895E-2</v>
      </c>
      <c r="AY233" s="15">
        <f>'Investment Analysis'!CQ233</f>
        <v>6.7964262922782362E-2</v>
      </c>
      <c r="AZ233" s="48">
        <v>16303.52</v>
      </c>
      <c r="BA233" s="18">
        <f>'Investment Analysis'!CZ233</f>
        <v>7.1888412017167377E-2</v>
      </c>
      <c r="BB233" s="15">
        <f>'Investment Analysis'!CX233</f>
        <v>0.24292379471228623</v>
      </c>
      <c r="BC233" s="48">
        <v>9297.93</v>
      </c>
      <c r="BD233" s="18">
        <f t="shared" si="252"/>
        <v>2.913746638780998</v>
      </c>
      <c r="BE233" s="15">
        <f>'Investment Analysis'!DE233</f>
        <v>-0.10836762688614544</v>
      </c>
      <c r="BF233" s="48">
        <v>4488.55</v>
      </c>
      <c r="BG233" s="18">
        <f>'Investment Analysis'!DN233</f>
        <v>0.18382352941176472</v>
      </c>
      <c r="BH233" s="15">
        <f>'Investment Analysis'!DL233</f>
        <v>0.13046432616081535</v>
      </c>
      <c r="BI233" s="48">
        <v>18935.759999999998</v>
      </c>
      <c r="BJ233" s="18">
        <f>'Investment Analysis'!EB233</f>
        <v>0.22497759187331942</v>
      </c>
      <c r="BK233" s="15">
        <f>'Investment Analysis'!DZ233</f>
        <v>1.1878335112059768</v>
      </c>
      <c r="BL233" s="48">
        <v>18027.07</v>
      </c>
      <c r="BM233" s="18">
        <f>'Investment Analysis'!EI233</f>
        <v>6.9685466377440344E-2</v>
      </c>
      <c r="BN233" s="15">
        <f>'Investment Analysis'!EG233</f>
        <v>0.87589158345221119</v>
      </c>
      <c r="BO233" s="48">
        <v>11074.05</v>
      </c>
      <c r="BP233" s="18">
        <f>'Investment Analysis'!DU233</f>
        <v>0.25577731092436984</v>
      </c>
      <c r="BQ233" s="15">
        <f>'Investment Analysis'!DS233</f>
        <v>0</v>
      </c>
      <c r="BR233" s="48">
        <v>11942</v>
      </c>
      <c r="BS233" s="18">
        <f>'Investment Analysis'!EP233</f>
        <v>0.2118598382749326</v>
      </c>
      <c r="BT233" s="15">
        <f>'Investment Analysis'!EN233</f>
        <v>1.0898667493027576</v>
      </c>
      <c r="BU233" s="48">
        <v>13434.16</v>
      </c>
      <c r="BV233" s="18">
        <f t="shared" si="253"/>
        <v>0.44260061919504645</v>
      </c>
      <c r="BW233" s="15">
        <f>'Investment Analysis'!EU233</f>
        <v>9.252363219707832E-2</v>
      </c>
      <c r="BX233" s="48">
        <v>26687.48</v>
      </c>
      <c r="BY233" s="18">
        <f t="shared" si="203"/>
        <v>-0.415626</v>
      </c>
      <c r="BZ233" s="15">
        <f>'Investment Analysis'!FB233</f>
        <v>0</v>
      </c>
      <c r="CA233" s="48">
        <v>21629.85</v>
      </c>
      <c r="CB233" s="18">
        <f t="shared" si="255"/>
        <v>-6.7678879310344886E-2</v>
      </c>
      <c r="CC233" s="15">
        <f>'Investment Analysis'!FI233</f>
        <v>4.282329045362223E-2</v>
      </c>
      <c r="CD233" s="48">
        <v>8497.7900000000009</v>
      </c>
      <c r="CE233" s="18">
        <f>'Investment Analysis'!FR233</f>
        <v>-2.3065066607948905E-2</v>
      </c>
      <c r="CF233" s="15">
        <f>'Investment Analysis'!FP233</f>
        <v>0.5262297901616787</v>
      </c>
      <c r="CG233" s="48">
        <v>4563.67</v>
      </c>
      <c r="CH233" s="18">
        <f>'Investment Analysis'!FR233</f>
        <v>-2.3065066607948905E-2</v>
      </c>
      <c r="CI233" s="15">
        <f>'Investment Analysis'!FW233</f>
        <v>1.3177325911620999E-2</v>
      </c>
      <c r="CJ233" s="48"/>
      <c r="CK233" s="18">
        <f t="shared" si="204"/>
        <v>0</v>
      </c>
      <c r="CL233" s="15">
        <f>'Investment Analysis'!GD233</f>
        <v>0</v>
      </c>
      <c r="CM233" s="48">
        <v>38337.51</v>
      </c>
      <c r="CN233" s="18">
        <f t="shared" si="218"/>
        <v>0.53657354709418847</v>
      </c>
      <c r="CO233" s="15">
        <f>'Investment Analysis'!GT233</f>
        <v>0.1034862385321101</v>
      </c>
      <c r="CP233" s="48">
        <v>25689.95</v>
      </c>
      <c r="CQ233" s="18">
        <f t="shared" si="219"/>
        <v>0.19397619479185554</v>
      </c>
      <c r="CR233" s="15">
        <f>'Investment Analysis'!HG233</f>
        <v>1.2192573450929725</v>
      </c>
      <c r="CS233" s="48">
        <v>16826.25</v>
      </c>
      <c r="CT233" s="18">
        <f t="shared" si="220"/>
        <v>-0.25539659078840227</v>
      </c>
      <c r="CU233" s="15">
        <f>'Investment Analysis'!HN233</f>
        <v>26.141129032258064</v>
      </c>
      <c r="CV233" s="48">
        <v>31612</v>
      </c>
      <c r="CW233" s="18">
        <f t="shared" si="221"/>
        <v>9.7315028550601382E-2</v>
      </c>
      <c r="CX233" s="15">
        <f>'Investment Analysis'!IB233</f>
        <v>0.70576015108592993</v>
      </c>
      <c r="CY233" s="48">
        <v>24277.4</v>
      </c>
      <c r="CZ233" s="18">
        <f t="shared" si="222"/>
        <v>0.35741682974559696</v>
      </c>
      <c r="DA233" s="15">
        <f>'Investment Analysis'!II233</f>
        <v>0.98182857142857138</v>
      </c>
      <c r="DB233" s="48">
        <v>7545.75</v>
      </c>
      <c r="DC233" s="18">
        <f t="shared" si="223"/>
        <v>0.33855159874052065</v>
      </c>
      <c r="DD233" s="15">
        <f>'Investment Analysis'!IP233</f>
        <v>4.8929896504588939</v>
      </c>
      <c r="DE233" s="48">
        <v>24594</v>
      </c>
      <c r="DF233" s="18">
        <f>'Investment Analysis'!IY233</f>
        <v>0.59505740416423425</v>
      </c>
      <c r="DG233" s="15">
        <f>'Investment Analysis'!IW233</f>
        <v>3.4915068493150683</v>
      </c>
      <c r="DH233" s="48">
        <v>5891.5</v>
      </c>
      <c r="DI233" s="18">
        <f t="shared" si="224"/>
        <v>-8.9581530473482482E-2</v>
      </c>
      <c r="DJ233" s="15">
        <f>'Investment Analysis'!JD233</f>
        <v>0.19178802588996774</v>
      </c>
      <c r="DK233" s="48">
        <v>23921.5</v>
      </c>
      <c r="DL233" s="18">
        <f t="shared" si="225"/>
        <v>5.1540727064925934E-2</v>
      </c>
      <c r="DM233" s="15">
        <f>'Investment Analysis'!JK233</f>
        <v>0.17639971477046401</v>
      </c>
      <c r="DN233" s="48">
        <v>1170.2</v>
      </c>
      <c r="DO233" s="18">
        <f t="shared" si="226"/>
        <v>7.7036355269213111E-2</v>
      </c>
      <c r="DP233" s="15">
        <f>'Investment Analysis'!HU233</f>
        <v>2.2145604395604401</v>
      </c>
      <c r="DQ233" s="48">
        <v>31880</v>
      </c>
      <c r="DR233" s="18">
        <f t="shared" si="227"/>
        <v>7.5755019402733256E-2</v>
      </c>
      <c r="DS233" s="15">
        <f>'Investment Analysis'!JR233</f>
        <v>6.731904842247334E-2</v>
      </c>
      <c r="DT233" s="54">
        <v>2320</v>
      </c>
      <c r="DU233" s="18">
        <f t="shared" si="247"/>
        <v>-0.33222924901185769</v>
      </c>
      <c r="DV233" s="15">
        <f>'Investment Analysis'!JY233</f>
        <v>-8.4980237154150151E-2</v>
      </c>
      <c r="DW233" s="48">
        <v>16366</v>
      </c>
      <c r="DX233" s="18">
        <f t="shared" si="228"/>
        <v>0.20020533880903491</v>
      </c>
      <c r="DY233" s="15">
        <f>'Investment Analysis'!KF233</f>
        <v>0.20020533880903482</v>
      </c>
      <c r="DZ233" s="48">
        <v>16841.25</v>
      </c>
      <c r="EA233" s="18">
        <f t="shared" si="245"/>
        <v>-0.15835832083958021</v>
      </c>
      <c r="EB233" s="15">
        <f>'Investment Analysis'!KM233</f>
        <v>5.3853080568720371</v>
      </c>
      <c r="EC233" s="54">
        <v>1592.5</v>
      </c>
      <c r="ED233" s="18">
        <f>'Investment Analysis'!KV233</f>
        <v>1.4356435643564356</v>
      </c>
      <c r="EE233" s="15">
        <f>'Investment Analysis'!KT233</f>
        <v>-6.1068702290076389E-2</v>
      </c>
      <c r="EF233" s="48">
        <v>25357.5</v>
      </c>
      <c r="EG233" s="18">
        <f t="shared" si="229"/>
        <v>6.4814814814814811E-2</v>
      </c>
      <c r="EH233" s="15">
        <f>'Investment Analysis'!LH233</f>
        <v>0.57270443762210455</v>
      </c>
      <c r="EI233" s="48">
        <v>10309</v>
      </c>
      <c r="EJ233" s="18">
        <f>'Investment Analysis'!LQ233</f>
        <v>1.0273622298938756</v>
      </c>
      <c r="EK233" s="15">
        <f>'Investment Analysis'!LO233</f>
        <v>0.81211428571428579</v>
      </c>
      <c r="EL233" s="48">
        <v>36330</v>
      </c>
      <c r="EM233" s="18" t="e">
        <f t="shared" si="246"/>
        <v>#DIV/0!</v>
      </c>
      <c r="EN233" s="15">
        <f>'Investment Analysis'!LX233</f>
        <v>1.6162162162162161</v>
      </c>
      <c r="EO233" s="54">
        <v>3141</v>
      </c>
      <c r="EP233" s="68">
        <f t="shared" si="254"/>
        <v>-0.20868913857677904</v>
      </c>
      <c r="EQ233" s="15">
        <f>'Investment Analysis'!MC233</f>
        <v>-5.8876404494381966E-2</v>
      </c>
      <c r="ER233" s="48">
        <v>19152</v>
      </c>
      <c r="ES233" s="18">
        <f>'Investment Analysis'!LX233</f>
        <v>1.6162162162162161</v>
      </c>
      <c r="ET233" s="15">
        <f>'Investment Analysis'!LA233</f>
        <v>-0.23926039204782437</v>
      </c>
      <c r="EU233" s="48">
        <v>39600</v>
      </c>
      <c r="EV233" s="18">
        <f>'Investment Analysis'!ML233</f>
        <v>3.1450777202072535</v>
      </c>
      <c r="EW233" s="15">
        <f>'Investment Analysis'!MJ233</f>
        <v>10.859838274932615</v>
      </c>
      <c r="EX233" s="48">
        <v>92022</v>
      </c>
      <c r="EY233" s="18">
        <f t="shared" si="230"/>
        <v>0.39221604447974584</v>
      </c>
      <c r="EZ233" s="15">
        <f>'Investment Analysis'!MQ233</f>
        <v>0.39221604447974578</v>
      </c>
      <c r="FA233" s="54">
        <v>22050</v>
      </c>
      <c r="FB233" s="18">
        <f t="shared" si="231"/>
        <v>0.43368010403120938</v>
      </c>
      <c r="FC233" s="15">
        <f>'Investment Analysis'!MX233</f>
        <v>5.6540488739817901E-2</v>
      </c>
      <c r="FD233" s="48">
        <v>20343.400000000001</v>
      </c>
      <c r="FE233" s="18">
        <f t="shared" si="232"/>
        <v>0.28173238070036166</v>
      </c>
      <c r="FF233" s="15">
        <f>'Investment Analysis'!NE233</f>
        <v>1.1452720159444896</v>
      </c>
      <c r="FG233" s="48">
        <v>23778</v>
      </c>
      <c r="FH233" s="18">
        <f t="shared" si="233"/>
        <v>1.2127303182579565</v>
      </c>
      <c r="FI233" s="15">
        <f>'Investment Analysis'!NL233</f>
        <v>-0.89511710996427163</v>
      </c>
      <c r="FJ233" s="48">
        <v>22321.200000000001</v>
      </c>
      <c r="FK233" s="18">
        <f t="shared" si="234"/>
        <v>0.17193800403225801</v>
      </c>
      <c r="FL233" s="15">
        <f>'Investment Analysis'!NS233</f>
        <v>3.2516571428571428</v>
      </c>
      <c r="FM233" s="48">
        <v>27497.75</v>
      </c>
      <c r="FN233" s="18">
        <f t="shared" si="235"/>
        <v>8.3514262184622323E-2</v>
      </c>
      <c r="FO233" s="15">
        <f>'Investment Analysis'!NZ233</f>
        <v>0.64684797451069642</v>
      </c>
      <c r="FP233" s="48">
        <v>38400</v>
      </c>
      <c r="FQ233" s="18">
        <f t="shared" si="236"/>
        <v>1.053475935828877</v>
      </c>
      <c r="FR233" s="15">
        <f>'Investment Analysis'!OG233</f>
        <v>-0.98298400319049939</v>
      </c>
      <c r="FS233" s="48">
        <v>72393</v>
      </c>
      <c r="FT233" s="18">
        <f t="shared" si="237"/>
        <v>1.8425361486585976</v>
      </c>
      <c r="FU233" s="15">
        <f>'Investment Analysis'!ON233</f>
        <v>4.684570082449941</v>
      </c>
      <c r="FV233" s="48">
        <v>10420</v>
      </c>
      <c r="FW233" s="18">
        <f t="shared" si="238"/>
        <v>-0.32337662337662337</v>
      </c>
      <c r="FX233" s="15">
        <f>'Investment Analysis'!OU233</f>
        <v>-0.32337662337662337</v>
      </c>
      <c r="FY233" s="48">
        <v>21591.25</v>
      </c>
      <c r="FZ233" s="18">
        <f t="shared" si="239"/>
        <v>0.17519390393250783</v>
      </c>
      <c r="GA233" s="15">
        <f>'Investment Analysis'!PB233</f>
        <v>4.3147692307692305</v>
      </c>
      <c r="GB233" s="48">
        <v>21316.5</v>
      </c>
      <c r="GC233" s="18">
        <f>'Investment Analysis'!PK233</f>
        <v>0.3590589585425335</v>
      </c>
      <c r="GD233" s="15">
        <f>'Investment Analysis'!PI233</f>
        <v>-0.18374497415278565</v>
      </c>
      <c r="GE233" s="48">
        <v>22457</v>
      </c>
      <c r="GF233" s="18">
        <f>'Investment Analysis'!PY233</f>
        <v>1.5750487329434701</v>
      </c>
      <c r="GG233" s="15">
        <f>'Investment Analysis'!PW233</f>
        <v>0.51490825688073394</v>
      </c>
      <c r="GH233" s="48">
        <v>22915.9</v>
      </c>
      <c r="GI233" s="18">
        <f>'Investment Analysis'!QF233</f>
        <v>0.70736413893814531</v>
      </c>
      <c r="GJ233" s="15">
        <f>'Investment Analysis'!QD233</f>
        <v>-2.969856842230055E-2</v>
      </c>
      <c r="GK233" s="54">
        <v>2528</v>
      </c>
      <c r="GL233" s="18">
        <f>'Investment Analysis'!QM233</f>
        <v>0.96923076923076923</v>
      </c>
      <c r="GM233" s="15">
        <f>'Investment Analysis'!QK233</f>
        <v>1.9920318725099709E-2</v>
      </c>
      <c r="GN233" s="48">
        <v>10980</v>
      </c>
      <c r="GO233" s="18">
        <f>'Investment Analysis'!QT233</f>
        <v>6.2717770034843107E-2</v>
      </c>
      <c r="GP233" s="15">
        <f>'Investment Analysis'!QR233</f>
        <v>-0.9851288427314171</v>
      </c>
      <c r="GQ233" s="54">
        <v>2316.9299999999998</v>
      </c>
      <c r="GR233" s="18">
        <f>'Investment Analysis'!RA233</f>
        <v>0.34859011033919074</v>
      </c>
      <c r="GS233" s="15">
        <f>'Investment Analysis'!QY233</f>
        <v>-6.5155807365439092E-2</v>
      </c>
      <c r="GT233" s="48">
        <v>24841.25</v>
      </c>
      <c r="GU233" s="18">
        <f>'Investment Analysis'!RH233</f>
        <v>1.3616161616161617</v>
      </c>
      <c r="GV233" s="15">
        <f>'Investment Analysis'!RF233</f>
        <v>0.26269172607474622</v>
      </c>
      <c r="GW233" s="48">
        <v>13875</v>
      </c>
      <c r="GX233" s="18">
        <f>'Investment Analysis'!RO233</f>
        <v>0.41063440422936154</v>
      </c>
      <c r="GY233" s="15">
        <f>'Investment Analysis'!RM233</f>
        <v>0.28722516003339821</v>
      </c>
      <c r="GZ233" s="48">
        <v>5200</v>
      </c>
      <c r="HA233" s="18">
        <f>'Investment Analysis'!RV233</f>
        <v>0.24760076775431863</v>
      </c>
      <c r="HB233" s="15">
        <f>'Investment Analysis'!RT233</f>
        <v>0.77595628415300544</v>
      </c>
      <c r="HC233" s="48">
        <v>31149</v>
      </c>
      <c r="HD233" s="18">
        <f>'Investment Analysis'!SC233</f>
        <v>1.0592357530080658</v>
      </c>
      <c r="HE233" s="15">
        <f>'Investment Analysis'!SA233</f>
        <v>0.17044942131369312</v>
      </c>
      <c r="HF233" s="48">
        <v>11400</v>
      </c>
      <c r="HG233" s="18">
        <f>'Investment Analysis'!SJ233</f>
        <v>0.49410222804718223</v>
      </c>
      <c r="HH233" s="15">
        <f>'Investment Analysis'!SH233</f>
        <v>0.82400000000000007</v>
      </c>
      <c r="HI233" s="48">
        <v>10200</v>
      </c>
      <c r="HJ233" s="18">
        <f>'Investment Analysis'!SM233</f>
        <v>-0.17207792207792216</v>
      </c>
      <c r="HK233" s="15">
        <f>'Investment Analysis'!SK233</f>
        <v>0</v>
      </c>
      <c r="HL233" s="48">
        <v>15382.5</v>
      </c>
      <c r="HM233" s="18">
        <f>'Investment Analysis'!SP233</f>
        <v>0</v>
      </c>
      <c r="HN233" s="15">
        <f>'Investment Analysis'!SN233</f>
        <v>-0.16499173826350555</v>
      </c>
      <c r="HO233" s="54">
        <v>17004</v>
      </c>
      <c r="HP233" s="18">
        <f>'Investment Analysis'!TE233</f>
        <v>2.6333333333333333</v>
      </c>
      <c r="HQ233" s="15">
        <f>'Investment Analysis'!TC233</f>
        <v>0.40401288085211801</v>
      </c>
      <c r="HR233" s="48">
        <v>13515</v>
      </c>
      <c r="HS233" s="18">
        <f>'Investment Analysis'!TL233</f>
        <v>0.61061946902654873</v>
      </c>
      <c r="HT233" s="15">
        <f>'Investment Analysis'!TJ233</f>
        <v>0.24090909090909099</v>
      </c>
      <c r="HU233" s="48">
        <v>15438</v>
      </c>
      <c r="HV233" s="18">
        <f>'Investment Analysis'!TS233</f>
        <v>0.72974789915966387</v>
      </c>
      <c r="HW233" s="15">
        <f>'Investment Analysis'!TQ233</f>
        <v>-0.24992529862330823</v>
      </c>
      <c r="HX233" s="48"/>
      <c r="HY233" s="18">
        <f>'Investment Analysis'!TZ233</f>
        <v>1.3333333333333335</v>
      </c>
      <c r="HZ233" s="15">
        <f>'Investment Analysis'!TX233</f>
        <v>-9.5238095238095219E-2</v>
      </c>
      <c r="IA233" s="48"/>
      <c r="IB233" s="18">
        <f>'Investment Analysis'!UG233</f>
        <v>0</v>
      </c>
      <c r="IC233" s="15">
        <f>'Investment Analysis'!UE233</f>
        <v>0</v>
      </c>
      <c r="ID233" s="48"/>
      <c r="IE233" s="18">
        <f>'Investment Analysis'!UN233</f>
        <v>0</v>
      </c>
      <c r="IF233" s="15">
        <f>'Investment Analysis'!UL233</f>
        <v>0</v>
      </c>
      <c r="IG233" s="48"/>
      <c r="IH233" s="18">
        <f>'Investment Analysis'!UU233</f>
        <v>0</v>
      </c>
      <c r="II233" s="15">
        <f>'Investment Analysis'!US233</f>
        <v>0</v>
      </c>
      <c r="IJ233" s="48"/>
      <c r="IK233" s="18">
        <f>'Investment Analysis'!VB233</f>
        <v>0</v>
      </c>
      <c r="IL233" s="15">
        <f>'Investment Analysis'!UZ233</f>
        <v>0</v>
      </c>
      <c r="IM233" s="48"/>
      <c r="IN233" s="18">
        <f>'Investment Analysis'!VI233</f>
        <v>0</v>
      </c>
      <c r="IO233" s="15">
        <f>'Investment Analysis'!VG233</f>
        <v>0</v>
      </c>
      <c r="IP233" s="18"/>
      <c r="IQ233" s="18"/>
      <c r="IR233" s="18"/>
      <c r="IS233" s="108">
        <f t="shared" si="243"/>
        <v>-64723.059999999357</v>
      </c>
      <c r="IT233" s="48">
        <f t="shared" si="244"/>
        <v>1284406.2900000003</v>
      </c>
      <c r="IU233" s="101">
        <f t="shared" si="240"/>
        <v>0</v>
      </c>
      <c r="IV233" s="101"/>
      <c r="IW233" s="15">
        <f t="shared" si="241"/>
        <v>0.237970833476746</v>
      </c>
      <c r="IX233" s="113">
        <f t="shared" si="242"/>
        <v>246896.96000000031</v>
      </c>
      <c r="IY233" s="21">
        <f t="shared" si="256"/>
        <v>0.56302023703214765</v>
      </c>
      <c r="IZ233" s="173">
        <f t="shared" si="257"/>
        <v>465253.40000000026</v>
      </c>
    </row>
    <row r="234" spans="1:260" x14ac:dyDescent="0.2">
      <c r="A234" s="3">
        <f>'Investment Analysis'!A234</f>
        <v>45982</v>
      </c>
      <c r="B234" s="4">
        <f>'Investment Analysis'!B234</f>
        <v>45982</v>
      </c>
      <c r="C234" s="27">
        <f>'Investment Analysis'!C234</f>
        <v>46245.41</v>
      </c>
      <c r="D234" s="14">
        <f>'Investment Analysis'!D234</f>
        <v>493.15000000000146</v>
      </c>
      <c r="E234" s="15">
        <f>'Investment Analysis'!E234</f>
        <v>1.0778702516553312E-2</v>
      </c>
      <c r="F234" s="13">
        <f>'Investment Analysis'!G234</f>
        <v>6602.99</v>
      </c>
      <c r="G234" s="14">
        <f>'Investment Analysis'!H234</f>
        <v>64.229999999999563</v>
      </c>
      <c r="H234" s="15">
        <f>'Investment Analysis'!I234</f>
        <v>9.8229633753188009E-3</v>
      </c>
      <c r="I234" s="13">
        <f>'Investment Analysis'!K234</f>
        <v>22273.08</v>
      </c>
      <c r="J234" s="14">
        <f>'Investment Analysis'!L234</f>
        <v>195.03000000000247</v>
      </c>
      <c r="K234" s="15">
        <f>'Investment Analysis'!M234</f>
        <v>8.8336605814373324E-3</v>
      </c>
      <c r="L234" s="41">
        <f>'Investment Analysis'!T234</f>
        <v>276.92298385236512</v>
      </c>
      <c r="M234" s="21">
        <f>'Investment Analysis'!V234</f>
        <v>5.2910332809468471E-3</v>
      </c>
      <c r="N234" s="21">
        <f>'Investment Analysis'!W234</f>
        <v>7.0359769602956077E-2</v>
      </c>
      <c r="P234" s="48">
        <f>'Investment Analysis'!Y234</f>
        <v>48291.64</v>
      </c>
      <c r="Q234" s="18"/>
      <c r="R234" s="83"/>
      <c r="S234" s="48">
        <v>4658.09</v>
      </c>
      <c r="T234" s="18">
        <f>'Investment Analysis'!AH234</f>
        <v>0.10300655896465205</v>
      </c>
      <c r="U234" s="15">
        <f>'Investment Analysis'!AF234</f>
        <v>0.52072586029010126</v>
      </c>
      <c r="V234" s="48">
        <v>7186.59</v>
      </c>
      <c r="W234" s="18">
        <f>'Investment Analysis'!AO234</f>
        <v>0.13837375178316691</v>
      </c>
      <c r="X234" s="15">
        <f>'Investment Analysis'!AM234</f>
        <v>0.28709677419354834</v>
      </c>
      <c r="Y234" s="48">
        <v>12074.12</v>
      </c>
      <c r="Z234" s="18">
        <f t="shared" si="217"/>
        <v>0.21031676022453896</v>
      </c>
      <c r="AA234" s="15">
        <f>'Investment Analysis'!GM234</f>
        <v>0.33280423280423299</v>
      </c>
      <c r="AB234" s="48">
        <v>2774.54</v>
      </c>
      <c r="AC234" s="18">
        <f t="shared" si="248"/>
        <v>4.9235974464889223</v>
      </c>
      <c r="AD234" s="15">
        <f>'Investment Analysis'!AT234</f>
        <v>0.37174290677475402</v>
      </c>
      <c r="AE234" s="48">
        <v>11760.46</v>
      </c>
      <c r="AF234" s="18">
        <f>'Investment Analysis'!BC234</f>
        <v>0.12498163475194676</v>
      </c>
      <c r="AG234" s="15">
        <f>'Investment Analysis'!BA234</f>
        <v>0.71297539149888156</v>
      </c>
      <c r="AH234" s="48"/>
      <c r="AI234" s="18">
        <f t="shared" si="249"/>
        <v>0</v>
      </c>
      <c r="AJ234" s="15">
        <f>'Investment Analysis'!BH234</f>
        <v>0</v>
      </c>
      <c r="AK234" s="48">
        <v>4905.8500000000004</v>
      </c>
      <c r="AL234" s="18">
        <f t="shared" si="250"/>
        <v>2.0948401351702626</v>
      </c>
      <c r="AM234" s="15">
        <f>'Investment Analysis'!BO234</f>
        <v>0.21286628494442561</v>
      </c>
      <c r="AN234" s="48">
        <v>5728.93</v>
      </c>
      <c r="AO234" s="18">
        <f t="shared" si="210"/>
        <v>6.7002004310344825</v>
      </c>
      <c r="AP234" s="15">
        <f>'Investment Analysis'!BV234</f>
        <v>0.14922168545356959</v>
      </c>
      <c r="AQ234" s="48">
        <v>5834.8</v>
      </c>
      <c r="AR234" s="18">
        <f t="shared" si="211"/>
        <v>2.9669599999999998</v>
      </c>
      <c r="AS234" s="15">
        <f>'Investment Analysis'!CC234</f>
        <v>0</v>
      </c>
      <c r="AT234" s="48">
        <v>5046.96</v>
      </c>
      <c r="AU234" s="18">
        <f>'Investment Analysis'!CL234</f>
        <v>-7.8288707799767113E-2</v>
      </c>
      <c r="AV234" s="15">
        <f>'Investment Analysis'!CJ234</f>
        <v>4.7634799867681155E-2</v>
      </c>
      <c r="AW234" s="48">
        <v>18594.330000000002</v>
      </c>
      <c r="AX234" s="18">
        <f t="shared" si="251"/>
        <v>7.0224497219768311E-2</v>
      </c>
      <c r="AY234" s="15">
        <f>'Investment Analysis'!CQ234</f>
        <v>9.4447989789406425E-2</v>
      </c>
      <c r="AZ234" s="48">
        <v>16735.990000000002</v>
      </c>
      <c r="BA234" s="18">
        <f>'Investment Analysis'!CZ234</f>
        <v>0.10032188841201722</v>
      </c>
      <c r="BB234" s="15">
        <f>'Investment Analysis'!CX234</f>
        <v>0.27589424572317278</v>
      </c>
      <c r="BC234" s="48">
        <v>9564.94</v>
      </c>
      <c r="BD234" s="18">
        <f t="shared" si="252"/>
        <v>2.9403386116920629</v>
      </c>
      <c r="BE234" s="15">
        <f>'Investment Analysis'!DE234</f>
        <v>-8.2761774119798917E-2</v>
      </c>
      <c r="BF234" s="48">
        <v>4548.8100000000004</v>
      </c>
      <c r="BG234" s="18">
        <f>'Investment Analysis'!DN234</f>
        <v>0.19971537001897538</v>
      </c>
      <c r="BH234" s="15">
        <f>'Investment Analysis'!DL234</f>
        <v>0.14563986409966026</v>
      </c>
      <c r="BI234" s="48">
        <v>19102.03</v>
      </c>
      <c r="BJ234" s="18">
        <f>'Investment Analysis'!EB234</f>
        <v>0.23573349268001198</v>
      </c>
      <c r="BK234" s="15">
        <f>'Investment Analysis'!DZ234</f>
        <v>1.2070437566702243</v>
      </c>
      <c r="BL234" s="48">
        <v>18091.04</v>
      </c>
      <c r="BM234" s="18">
        <f>'Investment Analysis'!EI234</f>
        <v>7.3481561822125827E-2</v>
      </c>
      <c r="BN234" s="15">
        <f>'Investment Analysis'!EG234</f>
        <v>0.88254873989538762</v>
      </c>
      <c r="BO234" s="48">
        <v>11046.27</v>
      </c>
      <c r="BP234" s="18">
        <f>'Investment Analysis'!DU234</f>
        <v>0.25262605042016822</v>
      </c>
      <c r="BQ234" s="15">
        <f>'Investment Analysis'!DS234</f>
        <v>0</v>
      </c>
      <c r="BR234" s="48">
        <v>12152.72</v>
      </c>
      <c r="BS234" s="18">
        <f>'Investment Analysis'!EP234</f>
        <v>0.23324348607367471</v>
      </c>
      <c r="BT234" s="15">
        <f>'Investment Analysis'!EN234</f>
        <v>1.1267431050511307</v>
      </c>
      <c r="BU234" s="48">
        <v>13768.78</v>
      </c>
      <c r="BV234" s="18">
        <f t="shared" si="253"/>
        <v>0.46512181989500601</v>
      </c>
      <c r="BW234" s="15">
        <f>'Investment Analysis'!EU234</f>
        <v>0.11973646519621906</v>
      </c>
      <c r="BX234" s="48">
        <v>26865.71</v>
      </c>
      <c r="BY234" s="18">
        <f t="shared" si="203"/>
        <v>-0.40671450000000003</v>
      </c>
      <c r="BZ234" s="15">
        <f>'Investment Analysis'!FB234</f>
        <v>0</v>
      </c>
      <c r="CA234" s="48">
        <v>21682.51</v>
      </c>
      <c r="CB234" s="18">
        <f t="shared" si="255"/>
        <v>-6.5409051724137995E-2</v>
      </c>
      <c r="CC234" s="15">
        <f>'Investment Analysis'!FI234</f>
        <v>4.5362220717670952E-2</v>
      </c>
      <c r="CD234" s="48">
        <v>8616.06</v>
      </c>
      <c r="CE234" s="18">
        <f>'Investment Analysis'!FR234</f>
        <v>-9.4682373665088571E-3</v>
      </c>
      <c r="CF234" s="15">
        <f>'Investment Analysis'!FP234</f>
        <v>0.5474716202270381</v>
      </c>
      <c r="CG234" s="48">
        <v>4605.12</v>
      </c>
      <c r="CH234" s="18">
        <f>'Investment Analysis'!FR234</f>
        <v>-9.4682373665088571E-3</v>
      </c>
      <c r="CI234" s="15">
        <f>'Investment Analysis'!FW234</f>
        <v>2.2378734522321923E-2</v>
      </c>
      <c r="CJ234" s="48"/>
      <c r="CK234" s="18">
        <f t="shared" si="204"/>
        <v>0</v>
      </c>
      <c r="CL234" s="15">
        <f>'Investment Analysis'!GD234</f>
        <v>0</v>
      </c>
      <c r="CM234" s="48">
        <v>38270.01</v>
      </c>
      <c r="CN234" s="18">
        <f t="shared" si="218"/>
        <v>0.53386813627254515</v>
      </c>
      <c r="CO234" s="15">
        <f>'Investment Analysis'!GT234</f>
        <v>0.12403669724770638</v>
      </c>
      <c r="CP234" s="48">
        <v>25420.85</v>
      </c>
      <c r="CQ234" s="18">
        <f t="shared" si="219"/>
        <v>0.18146939761947917</v>
      </c>
      <c r="CR234" s="15">
        <f>'Investment Analysis'!HG234</f>
        <v>1.1970114038537161</v>
      </c>
      <c r="CS234" s="48">
        <v>17285</v>
      </c>
      <c r="CT234" s="18">
        <f t="shared" si="220"/>
        <v>-0.23509576238184582</v>
      </c>
      <c r="CU234" s="15">
        <f>'Investment Analysis'!HN234</f>
        <v>26.879032258064516</v>
      </c>
      <c r="CV234" s="48">
        <v>31304</v>
      </c>
      <c r="CW234" s="18">
        <f t="shared" si="221"/>
        <v>8.6623739521321838E-2</v>
      </c>
      <c r="CX234" s="15">
        <f>'Investment Analysis'!IB234</f>
        <v>0.68914069877242667</v>
      </c>
      <c r="CY234" s="48">
        <v>23814</v>
      </c>
      <c r="CZ234" s="18">
        <f t="shared" si="222"/>
        <v>0.33150684931506852</v>
      </c>
      <c r="DA234" s="15">
        <f>'Investment Analysis'!II234</f>
        <v>0.94399999999999995</v>
      </c>
      <c r="DB234" s="48">
        <v>7637.25</v>
      </c>
      <c r="DC234" s="18">
        <f t="shared" si="223"/>
        <v>0.35478291720253669</v>
      </c>
      <c r="DD234" s="15">
        <f>'Investment Analysis'!IP234</f>
        <v>4.965436438195665</v>
      </c>
      <c r="DE234" s="48">
        <v>23832</v>
      </c>
      <c r="DF234" s="18">
        <f>'Investment Analysis'!IY234</f>
        <v>0.54582603619381198</v>
      </c>
      <c r="DG234" s="15">
        <f>'Investment Analysis'!IW234</f>
        <v>3.3528767123287668</v>
      </c>
      <c r="DH234" s="48">
        <v>5942.5</v>
      </c>
      <c r="DI234" s="18">
        <f t="shared" si="224"/>
        <v>-8.1700457411299263E-2</v>
      </c>
      <c r="DJ234" s="15">
        <f>'Investment Analysis'!JD234</f>
        <v>0.20196197411003242</v>
      </c>
      <c r="DK234" s="48">
        <v>23606</v>
      </c>
      <c r="DL234" s="18">
        <f t="shared" si="225"/>
        <v>3.7671985581783814E-2</v>
      </c>
      <c r="DM234" s="15">
        <f>'Investment Analysis'!JK234</f>
        <v>0.16088421156163174</v>
      </c>
      <c r="DN234" s="48">
        <v>1170.8</v>
      </c>
      <c r="DO234" s="18">
        <f t="shared" si="226"/>
        <v>7.7588587206626744E-2</v>
      </c>
      <c r="DP234" s="15">
        <f>'Investment Analysis'!HU234</f>
        <v>2.2164835164835166</v>
      </c>
      <c r="DQ234" s="48">
        <v>33280</v>
      </c>
      <c r="DR234" s="18">
        <f t="shared" si="227"/>
        <v>0.12299645689218829</v>
      </c>
      <c r="DS234" s="15">
        <f>'Investment Analysis'!JR234</f>
        <v>0.12299645689218827</v>
      </c>
      <c r="DT234" s="48">
        <v>2270</v>
      </c>
      <c r="DU234" s="18">
        <f t="shared" si="247"/>
        <v>-0.35199209486166005</v>
      </c>
      <c r="DV234" s="15">
        <f>'Investment Analysis'!JY234</f>
        <v>-0.10276679841897225</v>
      </c>
      <c r="DW234" s="48">
        <v>16765</v>
      </c>
      <c r="DX234" s="18">
        <f t="shared" si="228"/>
        <v>0.22946611909650924</v>
      </c>
      <c r="DY234" s="15">
        <f>'Investment Analysis'!KF234</f>
        <v>0.22946611909650919</v>
      </c>
      <c r="DZ234" s="48">
        <v>16686.25</v>
      </c>
      <c r="EA234" s="18">
        <f t="shared" si="245"/>
        <v>-0.16610444777611194</v>
      </c>
      <c r="EB234" s="15">
        <f>'Investment Analysis'!KM234</f>
        <v>5.3265402843601901</v>
      </c>
      <c r="EC234" s="48">
        <v>1625</v>
      </c>
      <c r="ED234" s="18">
        <f>'Investment Analysis'!KV234</f>
        <v>1.4752475247524752</v>
      </c>
      <c r="EE234" s="15">
        <f>'Investment Analysis'!KT234</f>
        <v>-4.5801526717557293E-2</v>
      </c>
      <c r="EF234" s="48">
        <v>25663.5</v>
      </c>
      <c r="EG234" s="18">
        <f t="shared" si="229"/>
        <v>7.7664399092970515E-2</v>
      </c>
      <c r="EH234" s="15">
        <f>'Investment Analysis'!LH234</f>
        <v>0.5916829472509072</v>
      </c>
      <c r="EI234" s="48">
        <v>10400</v>
      </c>
      <c r="EJ234" s="18">
        <f>'Investment Analysis'!LQ234</f>
        <v>1.045774197672932</v>
      </c>
      <c r="EK234" s="15">
        <f>'Investment Analysis'!LO234</f>
        <v>0.82857142857142863</v>
      </c>
      <c r="EL234" s="48">
        <v>36585</v>
      </c>
      <c r="EM234" s="18" t="e">
        <f t="shared" si="246"/>
        <v>#DIV/0!</v>
      </c>
      <c r="EN234" s="15">
        <f>'Investment Analysis'!LX234</f>
        <v>1.6367567567567569</v>
      </c>
      <c r="EO234" s="48">
        <v>3240</v>
      </c>
      <c r="EP234" s="68">
        <f t="shared" si="254"/>
        <v>-0.17902621722846443</v>
      </c>
      <c r="EQ234" s="15">
        <f>'Investment Analysis'!MC234</f>
        <v>-2.9213483146067351E-2</v>
      </c>
      <c r="ER234" s="48">
        <v>18774</v>
      </c>
      <c r="ES234" s="18">
        <f>'Investment Analysis'!LX234</f>
        <v>1.6367567567567569</v>
      </c>
      <c r="ET234" s="15">
        <f>'Investment Analysis'!LA234</f>
        <v>-0.25427498957319622</v>
      </c>
      <c r="EU234" s="48">
        <v>39676.5</v>
      </c>
      <c r="EV234" s="18">
        <f>'Investment Analysis'!ML234</f>
        <v>3.1530852567121994</v>
      </c>
      <c r="EW234" s="15">
        <f>'Investment Analysis'!MJ234</f>
        <v>10.882749326145552</v>
      </c>
      <c r="EX234" s="48">
        <v>89150.25</v>
      </c>
      <c r="EY234" s="18">
        <f t="shared" si="230"/>
        <v>0.34876886417791897</v>
      </c>
      <c r="EZ234" s="15">
        <f>'Investment Analysis'!MQ234</f>
        <v>0.34876886417791891</v>
      </c>
      <c r="FA234" s="48">
        <v>22130</v>
      </c>
      <c r="FB234" s="18">
        <f t="shared" si="231"/>
        <v>0.43888166449934979</v>
      </c>
      <c r="FC234" s="15">
        <f>'Investment Analysis'!MX234</f>
        <v>6.0373742213703785E-2</v>
      </c>
      <c r="FD234" s="48">
        <v>20120.8</v>
      </c>
      <c r="FE234" s="18">
        <f t="shared" si="232"/>
        <v>0.26770750639498975</v>
      </c>
      <c r="FF234" s="15">
        <f>'Investment Analysis'!NE234</f>
        <v>1.1217981840998006</v>
      </c>
      <c r="FG234" s="48">
        <v>24084</v>
      </c>
      <c r="FH234" s="18">
        <f t="shared" si="233"/>
        <v>1.2412060301507537</v>
      </c>
      <c r="FI234" s="15">
        <f>'Investment Analysis'!NL234</f>
        <v>-0.89376736800317591</v>
      </c>
      <c r="FJ234" s="48">
        <v>22233.599999999999</v>
      </c>
      <c r="FK234" s="18">
        <f t="shared" si="234"/>
        <v>0.16733870967741918</v>
      </c>
      <c r="FL234" s="15">
        <f>'Investment Analysis'!NS234</f>
        <v>3.2349714285714288</v>
      </c>
      <c r="FM234" s="48">
        <v>28467.7</v>
      </c>
      <c r="FN234" s="18">
        <f t="shared" si="235"/>
        <v>0.12173392228793897</v>
      </c>
      <c r="FO234" s="15">
        <f>'Investment Analysis'!NZ234</f>
        <v>0.70493855257168891</v>
      </c>
      <c r="FP234" s="48">
        <v>37800</v>
      </c>
      <c r="FQ234" s="18">
        <f t="shared" si="236"/>
        <v>1.0213903743315509</v>
      </c>
      <c r="FR234" s="15">
        <f>'Investment Analysis'!OG234</f>
        <v>-0.98324987814064779</v>
      </c>
      <c r="FS234" s="48">
        <v>72519</v>
      </c>
      <c r="FT234" s="18">
        <f t="shared" si="237"/>
        <v>1.8474835821774598</v>
      </c>
      <c r="FU234" s="15">
        <f>'Investment Analysis'!ON234</f>
        <v>4.6944640753828022</v>
      </c>
      <c r="FV234" s="48">
        <v>10340</v>
      </c>
      <c r="FW234" s="18">
        <f t="shared" si="238"/>
        <v>-0.32857142857142857</v>
      </c>
      <c r="FX234" s="15">
        <f>'Investment Analysis'!OU234</f>
        <v>-0.32857142857142857</v>
      </c>
      <c r="FY234" s="48">
        <v>21210</v>
      </c>
      <c r="FZ234" s="18">
        <f t="shared" si="239"/>
        <v>0.15444278133079331</v>
      </c>
      <c r="GA234" s="15">
        <f>'Investment Analysis'!PB234</f>
        <v>4.2209230769230768</v>
      </c>
      <c r="GB234" s="48">
        <v>20833.5</v>
      </c>
      <c r="GC234" s="18">
        <f>'Investment Analysis'!PK234</f>
        <v>0.32826471572705962</v>
      </c>
      <c r="GD234" s="15">
        <f>'Investment Analysis'!PI234</f>
        <v>-0.20224009190120626</v>
      </c>
      <c r="GE234" s="48">
        <v>21726</v>
      </c>
      <c r="GF234" s="18">
        <f>'Investment Analysis'!PY234</f>
        <v>1.4912280701754386</v>
      </c>
      <c r="GG234" s="15">
        <f>'Investment Analysis'!PW234</f>
        <v>0.46559633027522918</v>
      </c>
      <c r="GH234" s="48">
        <v>22934.1</v>
      </c>
      <c r="GI234" s="18">
        <f>'Investment Analysis'!QF234</f>
        <v>0.70872014185876697</v>
      </c>
      <c r="GJ234" s="15">
        <f>'Investment Analysis'!QD234</f>
        <v>-2.8927946886392577E-2</v>
      </c>
      <c r="GK234" s="48">
        <v>2604</v>
      </c>
      <c r="GL234" s="18">
        <f>'Investment Analysis'!QM234</f>
        <v>1.0076923076923074</v>
      </c>
      <c r="GM234" s="15">
        <f>'Investment Analysis'!QK234</f>
        <v>3.9840637450199244E-2</v>
      </c>
      <c r="GN234" s="48">
        <v>11016</v>
      </c>
      <c r="GO234" s="18">
        <f>'Investment Analysis'!QT234</f>
        <v>6.6202090592334478E-2</v>
      </c>
      <c r="GP234" s="15">
        <f>'Investment Analysis'!QR234</f>
        <v>-0.98508008483873322</v>
      </c>
      <c r="GQ234" s="48">
        <v>2282</v>
      </c>
      <c r="GR234" s="18">
        <f>'Investment Analysis'!RA234</f>
        <v>0.32407029015120559</v>
      </c>
      <c r="GS234" s="15">
        <f>'Investment Analysis'!QY234</f>
        <v>-8.2152974504249174E-2</v>
      </c>
      <c r="GT234" s="48">
        <v>24985.75</v>
      </c>
      <c r="GU234" s="18">
        <f>'Investment Analysis'!RH234</f>
        <v>1.3753535353535353</v>
      </c>
      <c r="GV234" s="15">
        <f>'Investment Analysis'!RF234</f>
        <v>0.2700367249945993</v>
      </c>
      <c r="GW234" s="48">
        <v>13753</v>
      </c>
      <c r="GX234" s="18">
        <f>'Investment Analysis'!RO234</f>
        <v>0.39823098820658809</v>
      </c>
      <c r="GY234" s="15">
        <f>'Investment Analysis'!RM234</f>
        <v>0.27590685592355502</v>
      </c>
      <c r="GZ234" s="48">
        <v>5272</v>
      </c>
      <c r="HA234" s="18">
        <f>'Investment Analysis'!RV234</f>
        <v>0.26487523992322454</v>
      </c>
      <c r="HB234" s="15">
        <f>'Investment Analysis'!RT234</f>
        <v>0.80054644808743158</v>
      </c>
      <c r="HC234" s="48">
        <v>30970</v>
      </c>
      <c r="HD234" s="18">
        <f>'Investment Analysis'!SC234</f>
        <v>1.0474679360042312</v>
      </c>
      <c r="HE234" s="15">
        <f>'Investment Analysis'!SA234</f>
        <v>0.16376070945438143</v>
      </c>
      <c r="HF234" s="48">
        <v>11795</v>
      </c>
      <c r="HG234" s="18">
        <f>'Investment Analysis'!SJ234</f>
        <v>0.54587155963302758</v>
      </c>
      <c r="HH234" s="15">
        <f>'Investment Analysis'!SH234</f>
        <v>0.88719999999999999</v>
      </c>
      <c r="HI234" s="48">
        <v>10700</v>
      </c>
      <c r="HJ234" s="18">
        <f>'Investment Analysis'!SM234</f>
        <v>4.9019607843137261E-2</v>
      </c>
      <c r="HK234" s="15">
        <f>'Investment Analysis'!SK234</f>
        <v>0</v>
      </c>
      <c r="HL234" s="48">
        <v>15307.5</v>
      </c>
      <c r="HM234" s="18">
        <f>'Investment Analysis'!SP234</f>
        <v>0</v>
      </c>
      <c r="HN234" s="15">
        <f>'Investment Analysis'!SN234</f>
        <v>4.3728574562190412E-2</v>
      </c>
      <c r="HO234" s="48">
        <v>16581</v>
      </c>
      <c r="HP234" s="18">
        <f>'Investment Analysis'!TE234</f>
        <v>2.5429487179487182</v>
      </c>
      <c r="HQ234" s="15">
        <f>'Investment Analysis'!TC234</f>
        <v>0.36908595491701773</v>
      </c>
      <c r="HR234" s="48">
        <v>13250</v>
      </c>
      <c r="HS234" s="18">
        <f>'Investment Analysis'!TL234</f>
        <v>0.56283185840707972</v>
      </c>
      <c r="HT234" s="15">
        <f>'Investment Analysis'!TJ234</f>
        <v>0.20409090909090918</v>
      </c>
      <c r="HU234" s="48">
        <v>15645</v>
      </c>
      <c r="HV234" s="18">
        <f>'Investment Analysis'!TS234</f>
        <v>0.75294117647058822</v>
      </c>
      <c r="HW234" s="15">
        <f>'Investment Analysis'!TQ234</f>
        <v>-0.23986794254188742</v>
      </c>
      <c r="HX234" s="48"/>
      <c r="HY234" s="18">
        <f>'Investment Analysis'!TZ234</f>
        <v>1.3567251461988306</v>
      </c>
      <c r="HZ234" s="15">
        <f>'Investment Analysis'!TX234</f>
        <v>-8.6167800453514715E-2</v>
      </c>
      <c r="IA234" s="48"/>
      <c r="IB234" s="18">
        <f>'Investment Analysis'!UG234</f>
        <v>0</v>
      </c>
      <c r="IC234" s="15">
        <f>'Investment Analysis'!UE234</f>
        <v>0</v>
      </c>
      <c r="ID234" s="48"/>
      <c r="IE234" s="18">
        <f>'Investment Analysis'!UN234</f>
        <v>0</v>
      </c>
      <c r="IF234" s="15">
        <f>'Investment Analysis'!UL234</f>
        <v>0</v>
      </c>
      <c r="IG234" s="48"/>
      <c r="IH234" s="18">
        <f>'Investment Analysis'!UU234</f>
        <v>0</v>
      </c>
      <c r="II234" s="15">
        <f>'Investment Analysis'!US234</f>
        <v>0</v>
      </c>
      <c r="IJ234" s="48"/>
      <c r="IK234" s="18">
        <f>'Investment Analysis'!VB234</f>
        <v>0</v>
      </c>
      <c r="IL234" s="15">
        <f>'Investment Analysis'!UZ234</f>
        <v>0</v>
      </c>
      <c r="IM234" s="48"/>
      <c r="IN234" s="18">
        <f>'Investment Analysis'!VI234</f>
        <v>0</v>
      </c>
      <c r="IO234" s="15">
        <f>'Investment Analysis'!VG234</f>
        <v>0</v>
      </c>
      <c r="IP234" s="18"/>
      <c r="IQ234" s="18"/>
      <c r="IR234" s="18"/>
      <c r="IS234" s="108">
        <f t="shared" si="243"/>
        <v>187.86000000033528</v>
      </c>
      <c r="IT234" s="48">
        <f t="shared" si="244"/>
        <v>1284594.1500000006</v>
      </c>
      <c r="IU234" s="101">
        <f t="shared" si="240"/>
        <v>0</v>
      </c>
      <c r="IV234" s="101"/>
      <c r="IW234" s="15">
        <f t="shared" si="241"/>
        <v>0.23815190172795908</v>
      </c>
      <c r="IX234" s="113">
        <f t="shared" si="242"/>
        <v>247084.82000000065</v>
      </c>
      <c r="IY234" s="21">
        <f t="shared" si="256"/>
        <v>0.5632475733218536</v>
      </c>
      <c r="IZ234" s="173">
        <f t="shared" si="257"/>
        <v>465441.26000000059</v>
      </c>
    </row>
    <row r="235" spans="1:260" x14ac:dyDescent="0.2">
      <c r="A235" s="3">
        <f>'Investment Analysis'!A235</f>
        <v>45985</v>
      </c>
      <c r="B235" s="4">
        <f>'Investment Analysis'!B235</f>
        <v>45985</v>
      </c>
      <c r="C235" s="27">
        <f>'Investment Analysis'!C235</f>
        <v>46448.27</v>
      </c>
      <c r="D235" s="14">
        <f>'Investment Analysis'!D235</f>
        <v>202.85999999999331</v>
      </c>
      <c r="E235" s="15">
        <f>'Investment Analysis'!E235</f>
        <v>4.3865975023249506E-3</v>
      </c>
      <c r="F235" s="13">
        <f>'Investment Analysis'!G235</f>
        <v>6705.12</v>
      </c>
      <c r="G235" s="14">
        <f>'Investment Analysis'!H235</f>
        <v>102.13000000000011</v>
      </c>
      <c r="H235" s="15">
        <f>'Investment Analysis'!I235</f>
        <v>1.546723529794837E-2</v>
      </c>
      <c r="I235" s="13">
        <f>'Investment Analysis'!K235</f>
        <v>22872.01</v>
      </c>
      <c r="J235" s="14">
        <f>'Investment Analysis'!L235</f>
        <v>598.92999999999665</v>
      </c>
      <c r="K235" s="15">
        <f>'Investment Analysis'!M235</f>
        <v>2.6890308839190476E-2</v>
      </c>
      <c r="L235" s="41">
        <f>'Investment Analysis'!T235</f>
        <v>278.89919300160801</v>
      </c>
      <c r="M235" s="21">
        <f>'Investment Analysis'!V235</f>
        <v>7.1363132151445385E-3</v>
      </c>
      <c r="N235" s="21">
        <f>'Investment Analysis'!W235</f>
        <v>7.7998192171732719E-2</v>
      </c>
      <c r="P235" s="48">
        <f>'Investment Analysis'!Y235</f>
        <v>48291.64</v>
      </c>
      <c r="Q235" s="18"/>
      <c r="R235" s="83"/>
      <c r="S235" s="48">
        <v>4788.59</v>
      </c>
      <c r="T235" s="18">
        <f>'Investment Analysis'!AH235</f>
        <v>0.13390852665404759</v>
      </c>
      <c r="U235" s="15">
        <f>'Investment Analysis'!AF235</f>
        <v>0.56333070340474578</v>
      </c>
      <c r="V235" s="48">
        <v>7330.68</v>
      </c>
      <c r="W235" s="18">
        <f>'Investment Analysis'!AO235</f>
        <v>0.16119828815977177</v>
      </c>
      <c r="X235" s="15">
        <f>'Investment Analysis'!AM235</f>
        <v>0.31290322580645158</v>
      </c>
      <c r="Y235" s="48">
        <v>12189.15</v>
      </c>
      <c r="Z235" s="18">
        <f t="shared" si="217"/>
        <v>0.22184743384121888</v>
      </c>
      <c r="AA235" s="15">
        <f>'Investment Analysis'!GM235</f>
        <v>0.34550264550264559</v>
      </c>
      <c r="AB235" s="48">
        <v>2856.53</v>
      </c>
      <c r="AC235" s="18">
        <f t="shared" si="248"/>
        <v>4.9543860307923397</v>
      </c>
      <c r="AD235" s="15">
        <f>'Investment Analysis'!AT235</f>
        <v>0.41227562246670535</v>
      </c>
      <c r="AE235" s="48">
        <v>11942.72</v>
      </c>
      <c r="AF235" s="18">
        <f>'Investment Analysis'!BC235</f>
        <v>0.14241637690386411</v>
      </c>
      <c r="AG235" s="15">
        <f>'Investment Analysis'!BA235</f>
        <v>0.73952274422073094</v>
      </c>
      <c r="AH235" s="48"/>
      <c r="AI235" s="18">
        <f t="shared" si="249"/>
        <v>0</v>
      </c>
      <c r="AJ235" s="15">
        <f>'Investment Analysis'!BH235</f>
        <v>0</v>
      </c>
      <c r="AK235" s="48">
        <v>4988.28</v>
      </c>
      <c r="AL235" s="18">
        <f t="shared" si="250"/>
        <v>2.1162672212113334</v>
      </c>
      <c r="AM235" s="15">
        <f>'Investment Analysis'!BO235</f>
        <v>0.2332435163354665</v>
      </c>
      <c r="AN235" s="48">
        <v>5874.76</v>
      </c>
      <c r="AO235" s="18">
        <f t="shared" si="210"/>
        <v>6.7316293103448279</v>
      </c>
      <c r="AP235" s="15">
        <f>'Investment Analysis'!BV235</f>
        <v>0.17847557702630162</v>
      </c>
      <c r="AQ235" s="48">
        <v>5895.75</v>
      </c>
      <c r="AR235" s="18">
        <f t="shared" si="211"/>
        <v>2.9791500000000002</v>
      </c>
      <c r="AS235" s="15">
        <f>'Investment Analysis'!CC235</f>
        <v>0</v>
      </c>
      <c r="AT235" s="48">
        <v>5160.1000000000004</v>
      </c>
      <c r="AU235" s="18">
        <f>'Investment Analysis'!CL235</f>
        <v>-5.7625145518044145E-2</v>
      </c>
      <c r="AV235" s="15">
        <f>'Investment Analysis'!CJ235</f>
        <v>7.1121402580218401E-2</v>
      </c>
      <c r="AW235" s="48">
        <v>19071.39</v>
      </c>
      <c r="AX235" s="18">
        <f t="shared" si="251"/>
        <v>9.5015849919451195E-2</v>
      </c>
      <c r="AY235" s="15">
        <f>'Investment Analysis'!CQ235</f>
        <v>0.1225271218889598</v>
      </c>
      <c r="AZ235" s="48">
        <v>17013.43</v>
      </c>
      <c r="BA235" s="18">
        <f>'Investment Analysis'!CZ235</f>
        <v>0.11856223175965669</v>
      </c>
      <c r="BB235" s="15">
        <f>'Investment Analysis'!CX235</f>
        <v>0.29704510108864712</v>
      </c>
      <c r="BC235" s="48">
        <v>9641.23</v>
      </c>
      <c r="BD235" s="18">
        <f t="shared" si="252"/>
        <v>2.9479364605119009</v>
      </c>
      <c r="BE235" s="15">
        <f>'Investment Analysis'!DE235</f>
        <v>-7.5445816186557019E-2</v>
      </c>
      <c r="BF235" s="48">
        <v>4563.2</v>
      </c>
      <c r="BG235" s="18">
        <f>'Investment Analysis'!DN235</f>
        <v>0.20351043643263772</v>
      </c>
      <c r="BH235" s="15">
        <f>'Investment Analysis'!DL235</f>
        <v>0.14926387315968298</v>
      </c>
      <c r="BI235" s="48">
        <v>19988.78</v>
      </c>
      <c r="BJ235" s="18">
        <f>'Investment Analysis'!EB235</f>
        <v>0.29309829698237233</v>
      </c>
      <c r="BK235" s="15">
        <f>'Investment Analysis'!DZ235</f>
        <v>1.3094983991462115</v>
      </c>
      <c r="BL235" s="48">
        <v>18493.169999999998</v>
      </c>
      <c r="BM235" s="18">
        <f>'Investment Analysis'!EI235</f>
        <v>9.7342733188720068E-2</v>
      </c>
      <c r="BN235" s="15">
        <f>'Investment Analysis'!EG235</f>
        <v>0.92439372325249625</v>
      </c>
      <c r="BO235" s="48">
        <v>11175.95</v>
      </c>
      <c r="BP235" s="18">
        <f>'Investment Analysis'!DU235</f>
        <v>0.26759453781512621</v>
      </c>
      <c r="BQ235" s="15">
        <f>'Investment Analysis'!DS235</f>
        <v>0</v>
      </c>
      <c r="BR235" s="48">
        <v>12514.84</v>
      </c>
      <c r="BS235" s="18">
        <f>'Investment Analysis'!EP235</f>
        <v>0.26999101527403413</v>
      </c>
      <c r="BT235" s="15">
        <f>'Investment Analysis'!EN235</f>
        <v>1.1901146575766963</v>
      </c>
      <c r="BU235" s="48">
        <v>13849.8</v>
      </c>
      <c r="BV235" s="18">
        <f t="shared" si="253"/>
        <v>0.47057477453223845</v>
      </c>
      <c r="BW235" s="15">
        <f>'Investment Analysis'!EU235</f>
        <v>0.12632483529074776</v>
      </c>
      <c r="BX235" s="48">
        <v>28286.31</v>
      </c>
      <c r="BY235" s="18">
        <f t="shared" si="203"/>
        <v>-0.33568449999999994</v>
      </c>
      <c r="BZ235" s="15">
        <f>'Investment Analysis'!FB235</f>
        <v>0</v>
      </c>
      <c r="CA235" s="48">
        <v>21686.02</v>
      </c>
      <c r="CB235" s="18">
        <f t="shared" si="255"/>
        <v>-6.5257758620689638E-2</v>
      </c>
      <c r="CC235" s="15">
        <f>'Investment Analysis'!FI235</f>
        <v>4.5531482735274291E-2</v>
      </c>
      <c r="CD235" s="48">
        <v>8673.0400000000009</v>
      </c>
      <c r="CE235" s="18">
        <f>'Investment Analysis'!FR235</f>
        <v>-2.9175382582847138E-3</v>
      </c>
      <c r="CF235" s="15">
        <f>'Investment Analysis'!FP235</f>
        <v>0.55770553835569314</v>
      </c>
      <c r="CG235" s="48">
        <v>4586.18</v>
      </c>
      <c r="CH235" s="18">
        <f>'Investment Analysis'!FR235</f>
        <v>-2.9175382582847138E-3</v>
      </c>
      <c r="CI235" s="15">
        <f>'Investment Analysis'!FW235</f>
        <v>1.8175621947063438E-2</v>
      </c>
      <c r="CJ235" s="48"/>
      <c r="CK235" s="18">
        <f t="shared" si="204"/>
        <v>0</v>
      </c>
      <c r="CL235" s="15">
        <f>'Investment Analysis'!GD235</f>
        <v>0</v>
      </c>
      <c r="CM235" s="48">
        <v>39034.959999999999</v>
      </c>
      <c r="CN235" s="18">
        <f t="shared" si="218"/>
        <v>0.56452745490981959</v>
      </c>
      <c r="CO235" s="15">
        <f>'Investment Analysis'!GT235</f>
        <v>0.13577981651376145</v>
      </c>
      <c r="CP235" s="48">
        <v>27155.7</v>
      </c>
      <c r="CQ235" s="18">
        <f t="shared" si="219"/>
        <v>0.26209896682979889</v>
      </c>
      <c r="CR235" s="15">
        <f>'Investment Analysis'!HG235</f>
        <v>1.3469468007415313</v>
      </c>
      <c r="CS235" s="48">
        <v>18527.5</v>
      </c>
      <c r="CT235" s="18">
        <f t="shared" si="220"/>
        <v>-0.18011204729705804</v>
      </c>
      <c r="CU235" s="15">
        <f>'Investment Analysis'!HN235</f>
        <v>28.883064516129032</v>
      </c>
      <c r="CV235" s="48">
        <v>31946.25</v>
      </c>
      <c r="CW235" s="18">
        <f t="shared" si="221"/>
        <v>0.10891750698578545</v>
      </c>
      <c r="CX235" s="15">
        <f>'Investment Analysis'!IB235</f>
        <v>0.72379603399433434</v>
      </c>
      <c r="CY235" s="48">
        <v>26457.200000000001</v>
      </c>
      <c r="CZ235" s="18">
        <f t="shared" si="222"/>
        <v>0.47929549902152646</v>
      </c>
      <c r="DA235" s="15">
        <f>'Investment Analysis'!II235</f>
        <v>1.1597714285714285</v>
      </c>
      <c r="DB235" s="48">
        <v>7748</v>
      </c>
      <c r="DC235" s="18">
        <f t="shared" si="223"/>
        <v>0.37442902124262717</v>
      </c>
      <c r="DD235" s="15">
        <f>'Investment Analysis'!IP235</f>
        <v>5.0519429798867419</v>
      </c>
      <c r="DE235" s="48">
        <v>25002</v>
      </c>
      <c r="DF235" s="18">
        <f>'Investment Analysis'!IY235</f>
        <v>0.62171628721541161</v>
      </c>
      <c r="DG235" s="15">
        <f>'Investment Analysis'!IW235</f>
        <v>3.5665753424657538</v>
      </c>
      <c r="DH235" s="48">
        <v>6130.5</v>
      </c>
      <c r="DI235" s="18">
        <f t="shared" si="224"/>
        <v>-5.2648658672270962E-2</v>
      </c>
      <c r="DJ235" s="15">
        <f>'Investment Analysis'!JD235</f>
        <v>0.23998786407766987</v>
      </c>
      <c r="DK235" s="48">
        <v>23700</v>
      </c>
      <c r="DL235" s="18">
        <f t="shared" si="225"/>
        <v>4.1804035342212845E-2</v>
      </c>
      <c r="DM235" s="15">
        <f>'Investment Analysis'!JK235</f>
        <v>0.16550689714524577</v>
      </c>
      <c r="DN235" s="48">
        <v>1159.7</v>
      </c>
      <c r="DO235" s="18">
        <f t="shared" si="226"/>
        <v>6.7372296364473117E-2</v>
      </c>
      <c r="DP235" s="15">
        <f>'Investment Analysis'!HU235</f>
        <v>2.1859890109890108</v>
      </c>
      <c r="DQ235" s="48">
        <v>35600</v>
      </c>
      <c r="DR235" s="18">
        <f t="shared" si="227"/>
        <v>0.2012822675889995</v>
      </c>
      <c r="DS235" s="15">
        <f>'Investment Analysis'!JR235</f>
        <v>0.20128226758899948</v>
      </c>
      <c r="DT235" s="48">
        <v>2320</v>
      </c>
      <c r="DU235" s="18">
        <f t="shared" si="247"/>
        <v>-0.33222924901185769</v>
      </c>
      <c r="DV235" s="15">
        <f>'Investment Analysis'!JY235</f>
        <v>-8.3003952569169953E-2</v>
      </c>
      <c r="DW235" s="48">
        <v>17087</v>
      </c>
      <c r="DX235" s="18">
        <f t="shared" si="228"/>
        <v>0.25308008213552363</v>
      </c>
      <c r="DY235" s="15">
        <f>'Investment Analysis'!KF235</f>
        <v>0.25308008213552358</v>
      </c>
      <c r="DZ235" s="48">
        <v>18856.25</v>
      </c>
      <c r="EA235" s="18">
        <f t="shared" si="245"/>
        <v>-5.7658670664667663E-2</v>
      </c>
      <c r="EB235" s="15">
        <f>'Investment Analysis'!KM235</f>
        <v>6.1492890995260661</v>
      </c>
      <c r="EC235" s="48">
        <v>1670.5</v>
      </c>
      <c r="ED235" s="18">
        <f>'Investment Analysis'!KV235</f>
        <v>1.5445544554455444</v>
      </c>
      <c r="EE235" s="15">
        <f>'Investment Analysis'!KT235</f>
        <v>-1.9083969465648956E-2</v>
      </c>
      <c r="EF235" s="48">
        <v>25893</v>
      </c>
      <c r="EG235" s="18">
        <f t="shared" si="229"/>
        <v>8.7301587301587297E-2</v>
      </c>
      <c r="EH235" s="15">
        <f>'Investment Analysis'!LH235</f>
        <v>0.60591682947250913</v>
      </c>
      <c r="EI235" s="48">
        <v>10803</v>
      </c>
      <c r="EJ235" s="18">
        <f>'Investment Analysis'!LQ235</f>
        <v>1.125047947832758</v>
      </c>
      <c r="EK235" s="15">
        <f>'Investment Analysis'!LO235</f>
        <v>0.89942857142857124</v>
      </c>
      <c r="EL235" s="48">
        <v>38955</v>
      </c>
      <c r="EM235" s="18" t="e">
        <f t="shared" si="246"/>
        <v>#DIV/0!</v>
      </c>
      <c r="EN235" s="15">
        <f>'Investment Analysis'!LX235</f>
        <v>1.8075675675675675</v>
      </c>
      <c r="EO235" s="48">
        <v>3444</v>
      </c>
      <c r="EP235" s="68">
        <f t="shared" si="254"/>
        <v>-0.11790262172284645</v>
      </c>
      <c r="EQ235" s="15">
        <f>'Investment Analysis'!MC235</f>
        <v>3.1910112359550602E-2</v>
      </c>
      <c r="ER235" s="48">
        <v>19411</v>
      </c>
      <c r="ES235" s="18">
        <f>'Investment Analysis'!LX235</f>
        <v>1.8075675675675675</v>
      </c>
      <c r="ET235" s="15">
        <f>'Investment Analysis'!LA235</f>
        <v>-0.22897261226192137</v>
      </c>
      <c r="EU235" s="48">
        <v>40297.5</v>
      </c>
      <c r="EV235" s="18">
        <f>'Investment Analysis'!ML235</f>
        <v>3.2180876118699948</v>
      </c>
      <c r="EW235" s="15">
        <f>'Investment Analysis'!MJ235</f>
        <v>11.068733153638814</v>
      </c>
      <c r="EX235" s="48">
        <v>91675.5</v>
      </c>
      <c r="EY235" s="18">
        <f t="shared" si="230"/>
        <v>0.3869737887212073</v>
      </c>
      <c r="EZ235" s="15">
        <f>'Investment Analysis'!MQ235</f>
        <v>0.3869737887212073</v>
      </c>
      <c r="FA235" s="48">
        <v>23730</v>
      </c>
      <c r="FB235" s="18">
        <f t="shared" si="231"/>
        <v>0.5429128738621587</v>
      </c>
      <c r="FC235" s="15">
        <f>'Investment Analysis'!MX235</f>
        <v>0.13703881169142307</v>
      </c>
      <c r="FD235" s="48">
        <v>20583.5</v>
      </c>
      <c r="FE235" s="18">
        <f t="shared" si="232"/>
        <v>0.29685983946370281</v>
      </c>
      <c r="FF235" s="15">
        <f>'Investment Analysis'!NE235</f>
        <v>1.1705912748209937</v>
      </c>
      <c r="FG235" s="48">
        <v>26028</v>
      </c>
      <c r="FH235" s="18">
        <f t="shared" si="233"/>
        <v>1.4221105527638191</v>
      </c>
      <c r="FI235" s="15">
        <f>'Investment Analysis'!NL235</f>
        <v>-0.88519253672092102</v>
      </c>
      <c r="FJ235" s="48">
        <v>23219.599999999999</v>
      </c>
      <c r="FK235" s="18">
        <f t="shared" si="234"/>
        <v>0.21910702284946221</v>
      </c>
      <c r="FL235" s="15">
        <f>'Investment Analysis'!NS235</f>
        <v>3.4227809523809523</v>
      </c>
      <c r="FM235" s="48">
        <v>30265.1</v>
      </c>
      <c r="FN235" s="18">
        <f t="shared" si="235"/>
        <v>0.19255820917870778</v>
      </c>
      <c r="FO235" s="15">
        <f>'Investment Analysis'!NZ235</f>
        <v>0.81258534365043245</v>
      </c>
      <c r="FP235" s="48">
        <v>39300</v>
      </c>
      <c r="FQ235" s="18">
        <f t="shared" si="236"/>
        <v>1.1016042780748663</v>
      </c>
      <c r="FR235" s="15">
        <f>'Investment Analysis'!OG235</f>
        <v>-0.98258519076527673</v>
      </c>
      <c r="FS235" s="48">
        <v>74952</v>
      </c>
      <c r="FT235" s="18">
        <f t="shared" si="237"/>
        <v>1.9430161675059634</v>
      </c>
      <c r="FU235" s="15">
        <f>'Investment Analysis'!ON235</f>
        <v>4.8855123674911658</v>
      </c>
      <c r="FV235" s="48">
        <v>10680</v>
      </c>
      <c r="FW235" s="18">
        <f t="shared" si="238"/>
        <v>-0.30649350649350648</v>
      </c>
      <c r="FX235" s="15">
        <f>'Investment Analysis'!OU235</f>
        <v>-0.30649350649350654</v>
      </c>
      <c r="FY235" s="48">
        <v>21651.25</v>
      </c>
      <c r="FZ235" s="18">
        <f t="shared" si="239"/>
        <v>0.17845965437474487</v>
      </c>
      <c r="GA235" s="15">
        <f>'Investment Analysis'!PB235</f>
        <v>4.329538461538462</v>
      </c>
      <c r="GB235" s="48">
        <v>20655</v>
      </c>
      <c r="GC235" s="18">
        <f>'Investment Analysis'!PK235</f>
        <v>0.31688423468655852</v>
      </c>
      <c r="GD235" s="15">
        <f>'Investment Analysis'!PI235</f>
        <v>-0.20907524411257902</v>
      </c>
      <c r="GE235" s="48">
        <v>23749</v>
      </c>
      <c r="GF235" s="18">
        <f>'Investment Analysis'!PY235</f>
        <v>1.7231968810916178</v>
      </c>
      <c r="GG235" s="15">
        <f>'Investment Analysis'!PW235</f>
        <v>0.60206422018348615</v>
      </c>
      <c r="GH235" s="48">
        <v>24194.799999999999</v>
      </c>
      <c r="GI235" s="18">
        <f>'Investment Analysis'!QF235</f>
        <v>0.80264942109106063</v>
      </c>
      <c r="GJ235" s="15">
        <f>'Investment Analysis'!QD235</f>
        <v>2.4452414120157681E-2</v>
      </c>
      <c r="GK235" s="48">
        <v>2200</v>
      </c>
      <c r="GL235" s="18">
        <f>'Investment Analysis'!QM235</f>
        <v>0.70769230769230773</v>
      </c>
      <c r="GM235" s="15">
        <f>'Investment Analysis'!QK235</f>
        <v>-0.11553784860557753</v>
      </c>
      <c r="GN235" s="48">
        <v>11133</v>
      </c>
      <c r="GO235" s="18">
        <f>'Investment Analysis'!QT235</f>
        <v>7.7526132404181075E-2</v>
      </c>
      <c r="GP235" s="15">
        <f>'Investment Analysis'!QR235</f>
        <v>-0.98492162168751063</v>
      </c>
      <c r="GQ235" s="48">
        <v>2252.6</v>
      </c>
      <c r="GR235" s="18">
        <f>'Investment Analysis'!RA235</f>
        <v>0.30363710666121774</v>
      </c>
      <c r="GS235" s="15">
        <f>'Investment Analysis'!QY235</f>
        <v>-9.6317280453257756E-2</v>
      </c>
      <c r="GT235" s="48">
        <v>27599.5</v>
      </c>
      <c r="GU235" s="18">
        <f>'Investment Analysis'!RH235</f>
        <v>1.6238383838383836</v>
      </c>
      <c r="GV235" s="15">
        <f>'Investment Analysis'!RF235</f>
        <v>0.40289479369194209</v>
      </c>
      <c r="GW235" s="48">
        <v>14232</v>
      </c>
      <c r="GX235" s="18">
        <f>'Investment Analysis'!RO235</f>
        <v>0.44692964619764125</v>
      </c>
      <c r="GY235" s="15">
        <f>'Investment Analysis'!RM235</f>
        <v>0.32034511550236555</v>
      </c>
      <c r="GZ235" s="48">
        <v>5222</v>
      </c>
      <c r="HA235" s="18">
        <f>'Investment Analysis'!RV235</f>
        <v>0.25287907869481763</v>
      </c>
      <c r="HB235" s="15">
        <f>'Investment Analysis'!RT235</f>
        <v>0.7834699453551911</v>
      </c>
      <c r="HC235" s="48">
        <v>32450</v>
      </c>
      <c r="HD235" s="18">
        <f>'Investment Analysis'!SC235</f>
        <v>1.145312706597911</v>
      </c>
      <c r="HE235" s="15">
        <f>'Investment Analysis'!SA235</f>
        <v>0.2193747181722531</v>
      </c>
      <c r="HF235" s="48">
        <v>13285</v>
      </c>
      <c r="HG235" s="18">
        <f>'Investment Analysis'!SJ235</f>
        <v>0.74115334207077332</v>
      </c>
      <c r="HH235" s="15">
        <f>'Investment Analysis'!SH235</f>
        <v>1.1255999999999999</v>
      </c>
      <c r="HI235" s="48">
        <v>11360</v>
      </c>
      <c r="HJ235" s="18">
        <f>'Investment Analysis'!SM235</f>
        <v>6.1682242990654224E-2</v>
      </c>
      <c r="HK235" s="15">
        <f>'Investment Analysis'!SK235</f>
        <v>0</v>
      </c>
      <c r="HL235" s="48">
        <v>17332.5</v>
      </c>
      <c r="HM235" s="18">
        <f>'Investment Analysis'!SP235</f>
        <v>0</v>
      </c>
      <c r="HN235" s="15">
        <f>'Investment Analysis'!SN235</f>
        <v>5.4545929775509684E-2</v>
      </c>
      <c r="HO235" s="48">
        <v>17712</v>
      </c>
      <c r="HP235" s="18">
        <f>'Investment Analysis'!TE235</f>
        <v>2.7846153846153845</v>
      </c>
      <c r="HQ235" s="15">
        <f>'Investment Analysis'!TC235</f>
        <v>0.46247213277186039</v>
      </c>
      <c r="HR235" s="48">
        <v>13200</v>
      </c>
      <c r="HS235" s="18">
        <f>'Investment Analysis'!TL235</f>
        <v>0.53392330383480824</v>
      </c>
      <c r="HT235" s="15">
        <f>'Investment Analysis'!TJ235</f>
        <v>0.18181818181818185</v>
      </c>
      <c r="HU235" s="48">
        <v>16506</v>
      </c>
      <c r="HV235" s="18">
        <f>'Investment Analysis'!TS235</f>
        <v>0.84941176470588242</v>
      </c>
      <c r="HW235" s="15">
        <f>'Investment Analysis'!TQ235</f>
        <v>-0.19803517159452813</v>
      </c>
      <c r="HX235" s="48">
        <v>0</v>
      </c>
      <c r="HY235" s="18">
        <f>'Investment Analysis'!TZ235</f>
        <v>1.5087719298245614</v>
      </c>
      <c r="HZ235" s="15">
        <f>'Investment Analysis'!TX235</f>
        <v>-2.721088435374152E-2</v>
      </c>
      <c r="IA235" s="48"/>
      <c r="IB235" s="18">
        <f>'Investment Analysis'!UG235</f>
        <v>0</v>
      </c>
      <c r="IC235" s="15">
        <f>'Investment Analysis'!UE235</f>
        <v>0</v>
      </c>
      <c r="ID235" s="48"/>
      <c r="IE235" s="18">
        <f>'Investment Analysis'!UN235</f>
        <v>0</v>
      </c>
      <c r="IF235" s="15">
        <f>'Investment Analysis'!UL235</f>
        <v>0</v>
      </c>
      <c r="IG235" s="48"/>
      <c r="IH235" s="18">
        <f>'Investment Analysis'!UU235</f>
        <v>0</v>
      </c>
      <c r="II235" s="15">
        <f>'Investment Analysis'!US235</f>
        <v>0</v>
      </c>
      <c r="IJ235" s="48"/>
      <c r="IK235" s="18">
        <f>'Investment Analysis'!VB235</f>
        <v>0</v>
      </c>
      <c r="IL235" s="15">
        <f>'Investment Analysis'!UZ235</f>
        <v>0</v>
      </c>
      <c r="IM235" s="48"/>
      <c r="IN235" s="18">
        <f>'Investment Analysis'!VI235</f>
        <v>0</v>
      </c>
      <c r="IO235" s="15">
        <f>'Investment Analysis'!VG235</f>
        <v>0</v>
      </c>
      <c r="IP235" s="18"/>
      <c r="IQ235" s="18"/>
      <c r="IR235" s="18"/>
      <c r="IS235" s="108">
        <f t="shared" si="243"/>
        <v>50634.799999999115</v>
      </c>
      <c r="IT235" s="48">
        <f t="shared" si="244"/>
        <v>1335228.9499999997</v>
      </c>
      <c r="IU235" s="101">
        <f t="shared" si="240"/>
        <v>0</v>
      </c>
      <c r="IV235" s="101"/>
      <c r="IW235" s="15">
        <f t="shared" si="241"/>
        <v>0.28695608934909506</v>
      </c>
      <c r="IX235" s="113">
        <f t="shared" si="242"/>
        <v>297719.61999999976</v>
      </c>
      <c r="IY235" s="21">
        <f t="shared" si="256"/>
        <v>0.62452260559045147</v>
      </c>
      <c r="IZ235" s="173">
        <f t="shared" si="257"/>
        <v>516076.05999999971</v>
      </c>
    </row>
    <row r="236" spans="1:260" x14ac:dyDescent="0.2">
      <c r="A236" s="3">
        <f>'Investment Analysis'!A236</f>
        <v>45986</v>
      </c>
      <c r="B236" s="4">
        <f>'Investment Analysis'!B236</f>
        <v>45986</v>
      </c>
      <c r="C236" s="27">
        <f>'Investment Analysis'!C236</f>
        <v>47112.45</v>
      </c>
      <c r="D236" s="14">
        <f>'Investment Analysis'!D236</f>
        <v>664.18000000000029</v>
      </c>
      <c r="E236" s="15">
        <f>'Investment Analysis'!E236</f>
        <v>1.4299348501031369E-2</v>
      </c>
      <c r="F236" s="13">
        <f>'Investment Analysis'!G236</f>
        <v>6765.88</v>
      </c>
      <c r="G236" s="14">
        <f>'Investment Analysis'!H236</f>
        <v>60.760000000000218</v>
      </c>
      <c r="H236" s="15">
        <f>'Investment Analysis'!I236</f>
        <v>9.0617319302264861E-3</v>
      </c>
      <c r="I236" s="13">
        <f>'Investment Analysis'!K236</f>
        <v>23025.59</v>
      </c>
      <c r="J236" s="14">
        <f>'Investment Analysis'!L236</f>
        <v>153.58000000000175</v>
      </c>
      <c r="K236" s="15">
        <f>'Investment Analysis'!M236</f>
        <v>6.7147574699382238E-3</v>
      </c>
      <c r="L236" s="41">
        <f>'Investment Analysis'!T236</f>
        <v>280.46193504310088</v>
      </c>
      <c r="M236" s="21">
        <f>'Investment Analysis'!V236</f>
        <v>5.6032504959017855E-3</v>
      </c>
      <c r="N236" s="21">
        <f>'Investment Analysis'!W236</f>
        <v>8.4038486076600208E-2</v>
      </c>
      <c r="P236" s="48">
        <f>'Investment Analysis'!Y236</f>
        <v>71610.739999999991</v>
      </c>
      <c r="Q236" s="18"/>
      <c r="R236" s="83"/>
      <c r="S236" s="48">
        <v>4819.45</v>
      </c>
      <c r="T236" s="18">
        <f>'Investment Analysis'!AH236</f>
        <v>0.1412158295549589</v>
      </c>
      <c r="U236" s="15">
        <f>'Investment Analysis'!AF236</f>
        <v>0.57340535291618611</v>
      </c>
      <c r="V236" s="48">
        <v>7408.73</v>
      </c>
      <c r="W236" s="18">
        <f>'Investment Analysis'!AO236</f>
        <v>0.17356157869709932</v>
      </c>
      <c r="X236" s="15">
        <f>'Investment Analysis'!AM236</f>
        <v>0.32688172043010744</v>
      </c>
      <c r="Y236" s="48">
        <v>12299.4</v>
      </c>
      <c r="Z236" s="18">
        <f t="shared" si="217"/>
        <v>0.23289895749799516</v>
      </c>
      <c r="AA236" s="15">
        <f>'Investment Analysis'!GM236</f>
        <v>0.35767195767195781</v>
      </c>
      <c r="AB236" s="48">
        <v>2870.58</v>
      </c>
      <c r="AC236" s="18">
        <f t="shared" si="248"/>
        <v>4.9596620352985354</v>
      </c>
      <c r="AD236" s="15">
        <f>'Investment Analysis'!AT236</f>
        <v>0.41922408801389704</v>
      </c>
      <c r="AE236" s="48">
        <v>12051.77</v>
      </c>
      <c r="AF236" s="18">
        <f>'Investment Analysis'!BC236</f>
        <v>0.15284783779812924</v>
      </c>
      <c r="AG236" s="15">
        <f>'Investment Analysis'!BA236</f>
        <v>0.75540641312453405</v>
      </c>
      <c r="AH236" s="48"/>
      <c r="AI236" s="18">
        <f t="shared" si="249"/>
        <v>0</v>
      </c>
      <c r="AJ236" s="15">
        <f>'Investment Analysis'!BH236</f>
        <v>0</v>
      </c>
      <c r="AK236" s="48">
        <v>5070.7</v>
      </c>
      <c r="AL236" s="18">
        <f t="shared" si="250"/>
        <v>2.137691707824279</v>
      </c>
      <c r="AM236" s="15">
        <f>'Investment Analysis'!BO236</f>
        <v>0.25362074772650717</v>
      </c>
      <c r="AN236" s="48">
        <v>5928.27</v>
      </c>
      <c r="AO236" s="18">
        <f t="shared" si="210"/>
        <v>6.7431616379310357</v>
      </c>
      <c r="AP236" s="15">
        <f>'Investment Analysis'!BV236</f>
        <v>0.18921095008051542</v>
      </c>
      <c r="AQ236" s="48">
        <v>5985.29</v>
      </c>
      <c r="AR236" s="18">
        <f t="shared" si="211"/>
        <v>2.997058</v>
      </c>
      <c r="AS236" s="15">
        <f>'Investment Analysis'!CC236</f>
        <v>0</v>
      </c>
      <c r="AT236" s="48">
        <v>5324.25</v>
      </c>
      <c r="AU236" s="18">
        <f>'Investment Analysis'!CL236</f>
        <v>-2.7648428405122317E-2</v>
      </c>
      <c r="AV236" s="15">
        <f>'Investment Analysis'!CJ236</f>
        <v>0.10519351637446232</v>
      </c>
      <c r="AW236" s="48">
        <v>19450.87</v>
      </c>
      <c r="AX236" s="18">
        <f t="shared" si="251"/>
        <v>0.11473626773372129</v>
      </c>
      <c r="AY236" s="15">
        <f>'Investment Analysis'!CQ236</f>
        <v>0.14486279514996817</v>
      </c>
      <c r="AZ236" s="48">
        <v>17356.14</v>
      </c>
      <c r="BA236" s="18">
        <f>'Investment Analysis'!CZ236</f>
        <v>0.14109442060085831</v>
      </c>
      <c r="BB236" s="15">
        <f>'Investment Analysis'!CX236</f>
        <v>0.32317262830482119</v>
      </c>
      <c r="BC236" s="48">
        <v>9846.27</v>
      </c>
      <c r="BD236" s="18">
        <f t="shared" si="252"/>
        <v>2.9683567373767556</v>
      </c>
      <c r="BE236" s="15">
        <f>'Investment Analysis'!DE236</f>
        <v>-5.578417924096947E-2</v>
      </c>
      <c r="BF236" s="48">
        <v>4625.25</v>
      </c>
      <c r="BG236" s="18">
        <f>'Investment Analysis'!DN236</f>
        <v>0.21987666034155606</v>
      </c>
      <c r="BH236" s="15">
        <f>'Investment Analysis'!DL236</f>
        <v>0.1648924122310306</v>
      </c>
      <c r="BI236" s="48">
        <v>19956.45</v>
      </c>
      <c r="BJ236" s="18">
        <f>'Investment Analysis'!EB236</f>
        <v>0.29100687182551543</v>
      </c>
      <c r="BK236" s="15">
        <f>'Investment Analysis'!DZ236</f>
        <v>1.3057630736392745</v>
      </c>
      <c r="BL236" s="48">
        <v>18465.75</v>
      </c>
      <c r="BM236" s="18">
        <f>'Investment Analysis'!EI236</f>
        <v>9.5715835140997657E-2</v>
      </c>
      <c r="BN236" s="15">
        <f>'Investment Analysis'!EG236</f>
        <v>0.92154065620542058</v>
      </c>
      <c r="BO236" s="48">
        <v>11238.48</v>
      </c>
      <c r="BP236" s="18">
        <f>'Investment Analysis'!DU236</f>
        <v>0.2744222689075631</v>
      </c>
      <c r="BQ236" s="15">
        <f>'Investment Analysis'!DS236</f>
        <v>0</v>
      </c>
      <c r="BR236" s="48">
        <v>12734.42</v>
      </c>
      <c r="BS236" s="18">
        <f>'Investment Analysis'!EP236</f>
        <v>0.29227313566936225</v>
      </c>
      <c r="BT236" s="15">
        <f>'Investment Analysis'!EN236</f>
        <v>1.2285404400371862</v>
      </c>
      <c r="BU236" s="48">
        <v>14194.98</v>
      </c>
      <c r="BV236" s="18">
        <f t="shared" si="253"/>
        <v>0.4938067034594158</v>
      </c>
      <c r="BW236" s="15">
        <f>'Investment Analysis'!EU236</f>
        <v>0.15439702091091381</v>
      </c>
      <c r="BX236" s="48">
        <v>28370.19</v>
      </c>
      <c r="BY236" s="18">
        <f t="shared" si="203"/>
        <v>-0.33149050000000008</v>
      </c>
      <c r="BZ236" s="15">
        <f>'Investment Analysis'!FB236</f>
        <v>0</v>
      </c>
      <c r="CA236" s="48">
        <v>21545.59</v>
      </c>
      <c r="CB236" s="18">
        <f t="shared" si="255"/>
        <v>-7.1310775862068965E-2</v>
      </c>
      <c r="CC236" s="15">
        <f>'Investment Analysis'!FI236</f>
        <v>3.8761002031144201E-2</v>
      </c>
      <c r="CD236" s="48">
        <v>8779.34</v>
      </c>
      <c r="CE236" s="18">
        <f>'Investment Analysis'!FR236</f>
        <v>9.3030936915116033E-3</v>
      </c>
      <c r="CF236" s="15">
        <f>'Investment Analysis'!FP236</f>
        <v>0.57679738562091498</v>
      </c>
      <c r="CG236" s="48">
        <v>4633.26</v>
      </c>
      <c r="CH236" s="18">
        <f>'Investment Analysis'!FR236</f>
        <v>9.3030936915116033E-3</v>
      </c>
      <c r="CI236" s="15">
        <f>'Investment Analysis'!FW236</f>
        <v>2.8626604566624969E-2</v>
      </c>
      <c r="CJ236" s="48"/>
      <c r="CK236" s="18">
        <f t="shared" si="204"/>
        <v>0</v>
      </c>
      <c r="CL236" s="15">
        <f>'Investment Analysis'!GD236</f>
        <v>0</v>
      </c>
      <c r="CM236" s="48">
        <v>38989.96</v>
      </c>
      <c r="CN236" s="18">
        <f t="shared" si="218"/>
        <v>0.56272384769539074</v>
      </c>
      <c r="CO236" s="15">
        <f>'Investment Analysis'!GT236</f>
        <v>0.15302752293577987</v>
      </c>
      <c r="CP236" s="48">
        <v>27261</v>
      </c>
      <c r="CQ236" s="18">
        <f t="shared" si="219"/>
        <v>0.26699293094072868</v>
      </c>
      <c r="CR236" s="15">
        <f>'Investment Analysis'!HG236</f>
        <v>1.3560474130666818</v>
      </c>
      <c r="CS236" s="48">
        <v>18762.5</v>
      </c>
      <c r="CT236" s="18">
        <f t="shared" si="220"/>
        <v>-0.16971271285446238</v>
      </c>
      <c r="CU236" s="15">
        <f>'Investment Analysis'!HN236</f>
        <v>29.262096774193544</v>
      </c>
      <c r="CV236" s="48">
        <v>31118.5</v>
      </c>
      <c r="CW236" s="18">
        <f t="shared" si="221"/>
        <v>8.0184667719596647E-2</v>
      </c>
      <c r="CX236" s="15">
        <f>'Investment Analysis'!IB236</f>
        <v>0.67913125590179402</v>
      </c>
      <c r="CY236" s="48">
        <v>26952.1</v>
      </c>
      <c r="CZ236" s="18">
        <f t="shared" si="222"/>
        <v>0.50696673189823871</v>
      </c>
      <c r="DA236" s="15">
        <f>'Investment Analysis'!II236</f>
        <v>1.2001714285714284</v>
      </c>
      <c r="DB236" s="48">
        <v>7868.25</v>
      </c>
      <c r="DC236" s="18">
        <f t="shared" si="223"/>
        <v>0.39576034413942968</v>
      </c>
      <c r="DD236" s="15">
        <f>'Investment Analysis'!IP236</f>
        <v>5.1458699472759237</v>
      </c>
      <c r="DE236" s="48">
        <v>26205</v>
      </c>
      <c r="DF236" s="18">
        <f>'Investment Analysis'!IY236</f>
        <v>0.69974703249659453</v>
      </c>
      <c r="DG236" s="15">
        <f>'Investment Analysis'!IW236</f>
        <v>3.7863013698630135</v>
      </c>
      <c r="DH236" s="48">
        <v>6362.2</v>
      </c>
      <c r="DI236" s="18">
        <f t="shared" si="224"/>
        <v>-1.6843862034862159E-2</v>
      </c>
      <c r="DJ236" s="15">
        <f>'Investment Analysis'!JD236</f>
        <v>0.28685275080906159</v>
      </c>
      <c r="DK236" s="48">
        <v>7154.85</v>
      </c>
      <c r="DL236" s="18">
        <f t="shared" si="225"/>
        <v>-0.68548727416589739</v>
      </c>
      <c r="DM236" s="15">
        <f>'Investment Analysis'!JK236</f>
        <v>0.17285893432344049</v>
      </c>
      <c r="DN236" s="48">
        <v>1145.0999999999999</v>
      </c>
      <c r="DO236" s="18">
        <f t="shared" si="226"/>
        <v>5.3934652554072628E-2</v>
      </c>
      <c r="DP236" s="15">
        <f>'Investment Analysis'!HU236</f>
        <v>2.1458791208791212</v>
      </c>
      <c r="DQ236" s="48">
        <v>37270</v>
      </c>
      <c r="DR236" s="18">
        <f t="shared" si="227"/>
        <v>0.25763455373713512</v>
      </c>
      <c r="DS236" s="15">
        <f>'Investment Analysis'!JR236</f>
        <v>0.25763455373713517</v>
      </c>
      <c r="DT236" s="48">
        <v>2470</v>
      </c>
      <c r="DU236" s="18">
        <f t="shared" si="247"/>
        <v>-0.27294071146245058</v>
      </c>
      <c r="DV236" s="15">
        <f>'Investment Analysis'!JY236</f>
        <v>-2.3715415019762692E-2</v>
      </c>
      <c r="DW236" s="48">
        <v>16856</v>
      </c>
      <c r="DX236" s="18">
        <f t="shared" si="228"/>
        <v>0.23613963039014374</v>
      </c>
      <c r="DY236" s="15">
        <f>'Investment Analysis'!KF236</f>
        <v>0.23613963039014363</v>
      </c>
      <c r="DZ236" s="48">
        <v>19272.5</v>
      </c>
      <c r="EA236" s="18">
        <f t="shared" si="245"/>
        <v>-3.685657171414293E-2</v>
      </c>
      <c r="EB236" s="15">
        <f>'Investment Analysis'!KM236</f>
        <v>6.3071090047393366</v>
      </c>
      <c r="EC236" s="48">
        <v>1683.5</v>
      </c>
      <c r="ED236" s="18">
        <f>'Investment Analysis'!KV236</f>
        <v>1.5643564356435642</v>
      </c>
      <c r="EE236" s="15">
        <f>'Investment Analysis'!KT236</f>
        <v>-1.1450381679389407E-2</v>
      </c>
      <c r="EF236" s="48">
        <v>25542</v>
      </c>
      <c r="EG236" s="18">
        <f t="shared" si="229"/>
        <v>7.2562358276643993E-2</v>
      </c>
      <c r="EH236" s="15">
        <f>'Investment Analysis'!LH236</f>
        <v>0.58414736254535304</v>
      </c>
      <c r="EI236" s="48">
        <v>10781.55</v>
      </c>
      <c r="EJ236" s="18">
        <f>'Investment Analysis'!LQ236</f>
        <v>1.1208285385500578</v>
      </c>
      <c r="EK236" s="15">
        <f>'Investment Analysis'!LO236</f>
        <v>0.89565714285714293</v>
      </c>
      <c r="EL236" s="48">
        <v>39135</v>
      </c>
      <c r="EM236" s="18" t="e">
        <f t="shared" si="246"/>
        <v>#DIV/0!</v>
      </c>
      <c r="EN236" s="15">
        <f>'Investment Analysis'!LX236</f>
        <v>1.8205405405405406</v>
      </c>
      <c r="EO236" s="48">
        <v>3520.5</v>
      </c>
      <c r="EP236" s="68">
        <f t="shared" si="254"/>
        <v>-9.4981273408239697E-2</v>
      </c>
      <c r="EQ236" s="15">
        <f>'Investment Analysis'!MC236</f>
        <v>5.4831460674157249E-2</v>
      </c>
      <c r="ER236" s="48">
        <v>27051.5</v>
      </c>
      <c r="ES236" s="18">
        <f>'Investment Analysis'!LX236</f>
        <v>1.8205405405405406</v>
      </c>
      <c r="ET236" s="15">
        <f>'Investment Analysis'!LA236</f>
        <v>7.4516891422216028E-2</v>
      </c>
      <c r="EU236" s="48">
        <v>38596.5</v>
      </c>
      <c r="EV236" s="18">
        <f>'Investment Analysis'!ML236</f>
        <v>3.0400376825247286</v>
      </c>
      <c r="EW236" s="15">
        <f>'Investment Analysis'!MJ236</f>
        <v>10.559299191374663</v>
      </c>
      <c r="EX236" s="48">
        <v>92011.5</v>
      </c>
      <c r="EY236" s="18">
        <f t="shared" si="230"/>
        <v>0.39205718824463859</v>
      </c>
      <c r="EZ236" s="15">
        <f>'Investment Analysis'!MQ236</f>
        <v>0.39205718824463848</v>
      </c>
      <c r="FA236" s="48">
        <v>24030</v>
      </c>
      <c r="FB236" s="18">
        <f t="shared" si="231"/>
        <v>0.56241872561768536</v>
      </c>
      <c r="FC236" s="15">
        <f>'Investment Analysis'!MX236</f>
        <v>0.15141351221849544</v>
      </c>
      <c r="FD236" s="48">
        <v>20540.8</v>
      </c>
      <c r="FE236" s="18">
        <f t="shared" si="232"/>
        <v>0.29416953338625723</v>
      </c>
      <c r="FF236" s="15">
        <f>'Investment Analysis'!NE236</f>
        <v>1.1660884328633645</v>
      </c>
      <c r="FG236" s="48">
        <v>26964</v>
      </c>
      <c r="FH236" s="18">
        <f t="shared" si="233"/>
        <v>1.5092127303182579</v>
      </c>
      <c r="FI236" s="15">
        <f>'Investment Analysis'!NL236</f>
        <v>-0.88106391425168717</v>
      </c>
      <c r="FJ236" s="48">
        <v>22902.400000000001</v>
      </c>
      <c r="FK236" s="18">
        <f t="shared" si="234"/>
        <v>0.20245295698924728</v>
      </c>
      <c r="FL236" s="15">
        <f>'Investment Analysis'!NS236</f>
        <v>3.3623619047619044</v>
      </c>
      <c r="FM236" s="48">
        <v>30726.799999999999</v>
      </c>
      <c r="FN236" s="18">
        <f t="shared" si="235"/>
        <v>0.21075091712210825</v>
      </c>
      <c r="FO236" s="15">
        <f>'Investment Analysis'!NZ236</f>
        <v>0.84023668639053262</v>
      </c>
      <c r="FP236" s="48">
        <v>39800</v>
      </c>
      <c r="FQ236" s="18">
        <f t="shared" si="236"/>
        <v>1.1283422459893049</v>
      </c>
      <c r="FR236" s="15">
        <f>'Investment Analysis'!OG236</f>
        <v>-0.98236362830681978</v>
      </c>
      <c r="FS236" s="48">
        <v>74694</v>
      </c>
      <c r="FT236" s="18">
        <f t="shared" si="237"/>
        <v>1.9328857083959126</v>
      </c>
      <c r="FU236" s="15">
        <f>'Investment Analysis'!ON236</f>
        <v>4.8652532391048284</v>
      </c>
      <c r="FV236" s="54">
        <v>0</v>
      </c>
      <c r="FW236" s="18">
        <f t="shared" si="238"/>
        <v>0</v>
      </c>
      <c r="FX236" s="15">
        <f>'Investment Analysis'!OU236</f>
        <v>-0.29480519480519485</v>
      </c>
      <c r="FY236" s="48">
        <v>21518.75</v>
      </c>
      <c r="FZ236" s="18">
        <f t="shared" si="239"/>
        <v>0.17124778881480474</v>
      </c>
      <c r="GA236" s="15">
        <f>'Investment Analysis'!PB236</f>
        <v>4.2969230769230773</v>
      </c>
      <c r="GB236" s="48">
        <v>20724.75</v>
      </c>
      <c r="GC236" s="18">
        <f>'Investment Analysis'!PK236</f>
        <v>0.32133122937885522</v>
      </c>
      <c r="GD236" s="15">
        <f>'Investment Analysis'!PI236</f>
        <v>-0.20640436530729467</v>
      </c>
      <c r="GE236" s="48">
        <v>24650</v>
      </c>
      <c r="GF236" s="18">
        <f>'Investment Analysis'!PY236</f>
        <v>1.8265107212475635</v>
      </c>
      <c r="GG236" s="15">
        <f>'Investment Analysis'!PW236</f>
        <v>0.66284403669724756</v>
      </c>
      <c r="GH236" s="48">
        <v>25029.9</v>
      </c>
      <c r="GI236" s="18">
        <f>'Investment Analysis'!QF236</f>
        <v>0.86486909356420139</v>
      </c>
      <c r="GJ236" s="15">
        <f>'Investment Analysis'!QD236</f>
        <v>5.9812086902397844E-2</v>
      </c>
      <c r="GK236" s="48">
        <v>2131</v>
      </c>
      <c r="GL236" s="18">
        <f>'Investment Analysis'!QM236</f>
        <v>0.64615384615384619</v>
      </c>
      <c r="GM236" s="15">
        <f>'Investment Analysis'!QK236</f>
        <v>-0.14741035856573692</v>
      </c>
      <c r="GN236" s="48">
        <v>10890</v>
      </c>
      <c r="GO236" s="18">
        <f>'Investment Analysis'!QT236</f>
        <v>-0.81358885017421601</v>
      </c>
      <c r="GP236" s="15">
        <f>'Investment Analysis'!QR236</f>
        <v>-0.9973914527414125</v>
      </c>
      <c r="GQ236" s="48">
        <v>2427.6</v>
      </c>
      <c r="GR236" s="18">
        <f>'Investment Analysis'!RA236</f>
        <v>0.40988966080915412</v>
      </c>
      <c r="GS236" s="15">
        <f>'Investment Analysis'!QY236</f>
        <v>-2.2662889518413495E-2</v>
      </c>
      <c r="GT236" s="48">
        <v>29116.75</v>
      </c>
      <c r="GU236" s="18">
        <f>'Investment Analysis'!RH236</f>
        <v>1.7680808080808084</v>
      </c>
      <c r="GV236" s="15">
        <f>'Investment Analysis'!RF236</f>
        <v>0.48001728235039981</v>
      </c>
      <c r="GW236" s="48">
        <v>14234</v>
      </c>
      <c r="GX236" s="18">
        <f>'Investment Analysis'!RO236</f>
        <v>0.4471329808865393</v>
      </c>
      <c r="GY236" s="15">
        <f>'Investment Analysis'!RM236</f>
        <v>0.32053066147137949</v>
      </c>
      <c r="GZ236" s="48">
        <v>5316</v>
      </c>
      <c r="HA236" s="18">
        <f>'Investment Analysis'!RV236</f>
        <v>0.27543186180422258</v>
      </c>
      <c r="HB236" s="15">
        <f>'Investment Analysis'!RT236</f>
        <v>0.81557377049180313</v>
      </c>
      <c r="HC236" s="48">
        <v>32710</v>
      </c>
      <c r="HD236" s="18">
        <f>'Investment Analysis'!SC236</f>
        <v>1.1625016527832874</v>
      </c>
      <c r="HE236" s="15">
        <f>'Investment Analysis'!SA236</f>
        <v>0.22914474673079821</v>
      </c>
      <c r="HF236" s="48">
        <v>13040</v>
      </c>
      <c r="HG236" s="18">
        <f>'Investment Analysis'!SJ236</f>
        <v>0.70904325032765392</v>
      </c>
      <c r="HH236" s="15">
        <f>'Investment Analysis'!SH236</f>
        <v>1.0863999999999998</v>
      </c>
      <c r="HI236" s="48">
        <v>10600</v>
      </c>
      <c r="HJ236" s="18">
        <f>'Investment Analysis'!SM236</f>
        <v>-6.6901408450704206E-2</v>
      </c>
      <c r="HK236" s="15">
        <f>'Investment Analysis'!SK236</f>
        <v>0</v>
      </c>
      <c r="HL236" s="48">
        <v>16942.5</v>
      </c>
      <c r="HM236" s="18">
        <f>'Investment Analysis'!SP236</f>
        <v>0</v>
      </c>
      <c r="HN236" s="15">
        <f>'Investment Analysis'!SN236</f>
        <v>-7.2504658946605988E-2</v>
      </c>
      <c r="HO236" s="48">
        <v>17463</v>
      </c>
      <c r="HP236" s="18">
        <f>'Investment Analysis'!TE236</f>
        <v>2.7314102564102565</v>
      </c>
      <c r="HQ236" s="15">
        <f>'Investment Analysis'!TC236</f>
        <v>0.44191231112212048</v>
      </c>
      <c r="HR236" s="48">
        <v>13000</v>
      </c>
      <c r="HS236" s="18">
        <f>'Investment Analysis'!TL236</f>
        <v>0.53392330383480824</v>
      </c>
      <c r="HT236" s="15">
        <f>'Investment Analysis'!TJ236</f>
        <v>0.18181818181818185</v>
      </c>
      <c r="HU236" s="48">
        <v>16290</v>
      </c>
      <c r="HV236" s="18">
        <f>'Investment Analysis'!TS236</f>
        <v>0.8252100840336134</v>
      </c>
      <c r="HW236" s="15">
        <f>'Investment Analysis'!TQ236</f>
        <v>-0.20852980402731519</v>
      </c>
      <c r="HX236" s="54">
        <v>3552</v>
      </c>
      <c r="HY236" s="18">
        <f>'Investment Analysis'!TZ236</f>
        <v>1.5964912280701757</v>
      </c>
      <c r="HZ236" s="15">
        <f>'Investment Analysis'!TX236</f>
        <v>6.8027210884354303E-3</v>
      </c>
      <c r="IA236" s="48"/>
      <c r="IB236" s="18">
        <f>'Investment Analysis'!UG236</f>
        <v>0</v>
      </c>
      <c r="IC236" s="15">
        <f>'Investment Analysis'!UE236</f>
        <v>0</v>
      </c>
      <c r="ID236" s="48"/>
      <c r="IE236" s="18">
        <f>'Investment Analysis'!UN236</f>
        <v>0</v>
      </c>
      <c r="IF236" s="15">
        <f>'Investment Analysis'!UL236</f>
        <v>0</v>
      </c>
      <c r="IG236" s="48"/>
      <c r="IH236" s="18">
        <f>'Investment Analysis'!UU236</f>
        <v>0</v>
      </c>
      <c r="II236" s="15">
        <f>'Investment Analysis'!US236</f>
        <v>0</v>
      </c>
      <c r="IJ236" s="48"/>
      <c r="IK236" s="18">
        <f>'Investment Analysis'!VB236</f>
        <v>0</v>
      </c>
      <c r="IL236" s="15">
        <f>'Investment Analysis'!UZ236</f>
        <v>0</v>
      </c>
      <c r="IM236" s="48"/>
      <c r="IN236" s="18">
        <f>'Investment Analysis'!VI236</f>
        <v>0</v>
      </c>
      <c r="IO236" s="15">
        <f>'Investment Analysis'!VG236</f>
        <v>0</v>
      </c>
      <c r="IP236" s="18"/>
      <c r="IQ236" s="18"/>
      <c r="IR236" s="18"/>
      <c r="IS236" s="108">
        <f t="shared" si="243"/>
        <v>11089.479999999981</v>
      </c>
      <c r="IT236" s="48">
        <f t="shared" si="244"/>
        <v>1346318.4299999997</v>
      </c>
      <c r="IU236" s="101">
        <f t="shared" si="240"/>
        <v>0</v>
      </c>
      <c r="IV236" s="101"/>
      <c r="IW236" s="15">
        <f t="shared" si="241"/>
        <v>0.29764464865101481</v>
      </c>
      <c r="IX236" s="113">
        <f t="shared" si="242"/>
        <v>308809.09999999974</v>
      </c>
      <c r="IY236" s="21">
        <f t="shared" si="256"/>
        <v>0.63794239286801513</v>
      </c>
      <c r="IZ236" s="173">
        <f t="shared" si="257"/>
        <v>527165.53999999969</v>
      </c>
    </row>
    <row r="237" spans="1:260" x14ac:dyDescent="0.2">
      <c r="A237" s="3">
        <f>'Investment Analysis'!A237</f>
        <v>45987</v>
      </c>
      <c r="B237" s="4">
        <f>'Investment Analysis'!B237</f>
        <v>45987</v>
      </c>
      <c r="C237" s="27">
        <f>'Investment Analysis'!C237</f>
        <v>0</v>
      </c>
      <c r="D237" s="14">
        <f>'Investment Analysis'!D237</f>
        <v>0</v>
      </c>
      <c r="E237" s="15">
        <f>'Investment Analysis'!E237</f>
        <v>0</v>
      </c>
      <c r="F237" s="13">
        <f>'Investment Analysis'!G237</f>
        <v>0</v>
      </c>
      <c r="G237" s="14">
        <f>'Investment Analysis'!H237</f>
        <v>0</v>
      </c>
      <c r="H237" s="15">
        <f>'Investment Analysis'!I237</f>
        <v>0</v>
      </c>
      <c r="I237" s="13">
        <f>'Investment Analysis'!K237</f>
        <v>0</v>
      </c>
      <c r="J237" s="14">
        <f>'Investment Analysis'!L237</f>
        <v>0</v>
      </c>
      <c r="K237" s="15">
        <f>'Investment Analysis'!M237</f>
        <v>0</v>
      </c>
      <c r="L237" s="41">
        <f>'Investment Analysis'!T237</f>
        <v>0</v>
      </c>
      <c r="M237" s="21">
        <f>'Investment Analysis'!V237</f>
        <v>0</v>
      </c>
      <c r="N237" s="21">
        <f>'Investment Analysis'!W237</f>
        <v>0</v>
      </c>
      <c r="P237" s="48">
        <f>'Investment Analysis'!Y237</f>
        <v>0</v>
      </c>
      <c r="Q237" s="18"/>
      <c r="R237" s="83"/>
      <c r="S237" s="48"/>
      <c r="T237" s="18">
        <f>'Investment Analysis'!AH237</f>
        <v>0</v>
      </c>
      <c r="U237" s="15">
        <f>'Investment Analysis'!AF237</f>
        <v>0</v>
      </c>
      <c r="V237" s="48"/>
      <c r="W237" s="18">
        <f>'Investment Analysis'!AO237</f>
        <v>0</v>
      </c>
      <c r="X237" s="15">
        <f>'Investment Analysis'!AM237</f>
        <v>0</v>
      </c>
      <c r="Y237" s="48"/>
      <c r="Z237" s="18">
        <f t="shared" si="217"/>
        <v>0</v>
      </c>
      <c r="AA237" s="15">
        <f>'Investment Analysis'!GM237</f>
        <v>0</v>
      </c>
      <c r="AB237" s="48"/>
      <c r="AC237" s="18">
        <f t="shared" si="248"/>
        <v>0</v>
      </c>
      <c r="AD237" s="15">
        <f>'Investment Analysis'!AT237</f>
        <v>0</v>
      </c>
      <c r="AE237" s="48"/>
      <c r="AF237" s="18">
        <f>'Investment Analysis'!BC237</f>
        <v>0</v>
      </c>
      <c r="AG237" s="15">
        <f>'Investment Analysis'!BA237</f>
        <v>0</v>
      </c>
      <c r="AH237" s="48"/>
      <c r="AI237" s="18">
        <f t="shared" si="249"/>
        <v>0</v>
      </c>
      <c r="AJ237" s="15">
        <f>'Investment Analysis'!BH237</f>
        <v>0</v>
      </c>
      <c r="AK237" s="48"/>
      <c r="AL237" s="18">
        <f t="shared" si="250"/>
        <v>0</v>
      </c>
      <c r="AM237" s="15">
        <f>'Investment Analysis'!BO237</f>
        <v>0</v>
      </c>
      <c r="AN237" s="48"/>
      <c r="AO237" s="18">
        <f t="shared" si="210"/>
        <v>0</v>
      </c>
      <c r="AP237" s="15">
        <f>'Investment Analysis'!BV237</f>
        <v>0</v>
      </c>
      <c r="AQ237" s="48"/>
      <c r="AR237" s="18">
        <f t="shared" si="211"/>
        <v>0</v>
      </c>
      <c r="AS237" s="15">
        <f>'Investment Analysis'!CC237</f>
        <v>0</v>
      </c>
      <c r="AT237" s="48"/>
      <c r="AU237" s="18">
        <f>'Investment Analysis'!CL237</f>
        <v>0</v>
      </c>
      <c r="AV237" s="15">
        <f>'Investment Analysis'!CJ237</f>
        <v>0</v>
      </c>
      <c r="AW237" s="48"/>
      <c r="AX237" s="18">
        <f t="shared" si="251"/>
        <v>0</v>
      </c>
      <c r="AY237" s="15">
        <f>'Investment Analysis'!CQ237</f>
        <v>0</v>
      </c>
      <c r="AZ237" s="48"/>
      <c r="BA237" s="18">
        <f>'Investment Analysis'!CZ237</f>
        <v>0</v>
      </c>
      <c r="BB237" s="15">
        <f>'Investment Analysis'!CX237</f>
        <v>0</v>
      </c>
      <c r="BC237" s="48"/>
      <c r="BD237" s="18">
        <f t="shared" si="252"/>
        <v>0</v>
      </c>
      <c r="BE237" s="15">
        <f>'Investment Analysis'!DE237</f>
        <v>0</v>
      </c>
      <c r="BF237" s="48"/>
      <c r="BG237" s="18">
        <f>'Investment Analysis'!DN237</f>
        <v>0</v>
      </c>
      <c r="BH237" s="15">
        <f>'Investment Analysis'!DL237</f>
        <v>0</v>
      </c>
      <c r="BI237" s="48"/>
      <c r="BJ237" s="18">
        <f>'Investment Analysis'!EB237</f>
        <v>0</v>
      </c>
      <c r="BK237" s="15">
        <f>'Investment Analysis'!DZ237</f>
        <v>0</v>
      </c>
      <c r="BL237" s="48"/>
      <c r="BM237" s="18">
        <f>'Investment Analysis'!EI237</f>
        <v>0</v>
      </c>
      <c r="BN237" s="15">
        <f>'Investment Analysis'!EG237</f>
        <v>0</v>
      </c>
      <c r="BO237" s="48"/>
      <c r="BP237" s="18">
        <f>'Investment Analysis'!DU237</f>
        <v>0</v>
      </c>
      <c r="BQ237" s="15">
        <f>'Investment Analysis'!DS237</f>
        <v>0</v>
      </c>
      <c r="BR237" s="48"/>
      <c r="BS237" s="18">
        <f>'Investment Analysis'!EP237</f>
        <v>0</v>
      </c>
      <c r="BT237" s="15">
        <f>'Investment Analysis'!EN237</f>
        <v>0</v>
      </c>
      <c r="BU237" s="48"/>
      <c r="BV237" s="18">
        <f t="shared" si="253"/>
        <v>0</v>
      </c>
      <c r="BW237" s="15">
        <f>'Investment Analysis'!EU237</f>
        <v>0</v>
      </c>
      <c r="BX237" s="48"/>
      <c r="BY237" s="18">
        <f t="shared" si="203"/>
        <v>0</v>
      </c>
      <c r="BZ237" s="15">
        <f>'Investment Analysis'!FB237</f>
        <v>0</v>
      </c>
      <c r="CA237" s="48"/>
      <c r="CB237" s="18">
        <f t="shared" si="255"/>
        <v>0</v>
      </c>
      <c r="CC237" s="15">
        <f>'Investment Analysis'!FI237</f>
        <v>0</v>
      </c>
      <c r="CD237" s="48"/>
      <c r="CE237" s="18">
        <f>'Investment Analysis'!FR237</f>
        <v>0</v>
      </c>
      <c r="CF237" s="15">
        <f>'Investment Analysis'!FP237</f>
        <v>0</v>
      </c>
      <c r="CG237" s="48"/>
      <c r="CH237" s="18">
        <f>'Investment Analysis'!FR237</f>
        <v>0</v>
      </c>
      <c r="CI237" s="15">
        <f>'Investment Analysis'!FW237</f>
        <v>0</v>
      </c>
      <c r="CJ237" s="48"/>
      <c r="CK237" s="18">
        <f t="shared" si="204"/>
        <v>0</v>
      </c>
      <c r="CL237" s="15">
        <f>'Investment Analysis'!GD237</f>
        <v>0</v>
      </c>
      <c r="CM237" s="48"/>
      <c r="CN237" s="18">
        <f t="shared" si="218"/>
        <v>0</v>
      </c>
      <c r="CO237" s="15">
        <f>'Investment Analysis'!GT237</f>
        <v>0</v>
      </c>
      <c r="CP237" s="48"/>
      <c r="CQ237" s="18">
        <f t="shared" si="219"/>
        <v>0</v>
      </c>
      <c r="CR237" s="15">
        <f>'Investment Analysis'!HG237</f>
        <v>0</v>
      </c>
      <c r="CS237" s="48"/>
      <c r="CT237" s="18">
        <f t="shared" si="220"/>
        <v>0</v>
      </c>
      <c r="CU237" s="15">
        <f>'Investment Analysis'!HN237</f>
        <v>0</v>
      </c>
      <c r="CV237" s="48"/>
      <c r="CW237" s="18">
        <f t="shared" si="221"/>
        <v>0</v>
      </c>
      <c r="CX237" s="15">
        <f>'Investment Analysis'!IB237</f>
        <v>0</v>
      </c>
      <c r="CY237" s="48"/>
      <c r="CZ237" s="18">
        <f t="shared" si="222"/>
        <v>0</v>
      </c>
      <c r="DA237" s="15">
        <f>'Investment Analysis'!II237</f>
        <v>0</v>
      </c>
      <c r="DB237" s="48"/>
      <c r="DC237" s="18">
        <f t="shared" si="223"/>
        <v>0</v>
      </c>
      <c r="DD237" s="15">
        <f>'Investment Analysis'!IP237</f>
        <v>0</v>
      </c>
      <c r="DE237" s="48"/>
      <c r="DF237" s="18">
        <f>'Investment Analysis'!IY237</f>
        <v>0</v>
      </c>
      <c r="DG237" s="15">
        <f>'Investment Analysis'!IW237</f>
        <v>0</v>
      </c>
      <c r="DH237" s="48"/>
      <c r="DI237" s="18">
        <f t="shared" si="224"/>
        <v>0</v>
      </c>
      <c r="DJ237" s="15">
        <f>'Investment Analysis'!JD237</f>
        <v>0</v>
      </c>
      <c r="DK237" s="48"/>
      <c r="DL237" s="18">
        <f t="shared" si="225"/>
        <v>0</v>
      </c>
      <c r="DM237" s="15">
        <f>'Investment Analysis'!JK237</f>
        <v>0</v>
      </c>
      <c r="DN237" s="48"/>
      <c r="DO237" s="18">
        <f t="shared" si="226"/>
        <v>0</v>
      </c>
      <c r="DP237" s="15">
        <f>'Investment Analysis'!HU237</f>
        <v>0</v>
      </c>
      <c r="DQ237" s="48"/>
      <c r="DR237" s="18">
        <f t="shared" si="227"/>
        <v>0</v>
      </c>
      <c r="DS237" s="15">
        <f>'Investment Analysis'!JR237</f>
        <v>0</v>
      </c>
      <c r="DT237" s="48"/>
      <c r="DU237" s="18">
        <f t="shared" si="247"/>
        <v>0</v>
      </c>
      <c r="DV237" s="15">
        <f>'Investment Analysis'!JY237</f>
        <v>0</v>
      </c>
      <c r="DW237" s="48"/>
      <c r="DX237" s="18">
        <f t="shared" si="228"/>
        <v>0</v>
      </c>
      <c r="DY237" s="15">
        <f>'Investment Analysis'!KF237</f>
        <v>0</v>
      </c>
      <c r="DZ237" s="48"/>
      <c r="EA237" s="18">
        <f t="shared" si="245"/>
        <v>0</v>
      </c>
      <c r="EB237" s="15">
        <f>'Investment Analysis'!KM237</f>
        <v>0</v>
      </c>
      <c r="EC237" s="48"/>
      <c r="ED237" s="18">
        <f>'Investment Analysis'!KV237</f>
        <v>0</v>
      </c>
      <c r="EE237" s="15">
        <f>'Investment Analysis'!KT237</f>
        <v>0</v>
      </c>
      <c r="EF237" s="48"/>
      <c r="EG237" s="18">
        <f t="shared" si="229"/>
        <v>0</v>
      </c>
      <c r="EH237" s="15">
        <f>'Investment Analysis'!LH237</f>
        <v>0</v>
      </c>
      <c r="EI237" s="48"/>
      <c r="EJ237" s="18">
        <f>'Investment Analysis'!LQ237</f>
        <v>0</v>
      </c>
      <c r="EK237" s="15">
        <f>'Investment Analysis'!LO237</f>
        <v>0</v>
      </c>
      <c r="EL237" s="48"/>
      <c r="EM237" s="18">
        <f t="shared" si="246"/>
        <v>0</v>
      </c>
      <c r="EN237" s="15">
        <f>'Investment Analysis'!LX237</f>
        <v>0</v>
      </c>
      <c r="EO237" s="48"/>
      <c r="EP237" s="68">
        <f t="shared" si="254"/>
        <v>0</v>
      </c>
      <c r="EQ237" s="15">
        <f>'Investment Analysis'!MC237</f>
        <v>0</v>
      </c>
      <c r="ER237" s="48"/>
      <c r="ES237" s="18">
        <f>'Investment Analysis'!LX237</f>
        <v>0</v>
      </c>
      <c r="ET237" s="15">
        <f>'Investment Analysis'!LA237</f>
        <v>0</v>
      </c>
      <c r="EU237" s="48"/>
      <c r="EV237" s="18">
        <f>'Investment Analysis'!ML237</f>
        <v>0</v>
      </c>
      <c r="EW237" s="15">
        <f>'Investment Analysis'!MJ237</f>
        <v>0</v>
      </c>
      <c r="EX237" s="48"/>
      <c r="EY237" s="18">
        <f t="shared" si="230"/>
        <v>0</v>
      </c>
      <c r="EZ237" s="15">
        <f>'Investment Analysis'!MQ237</f>
        <v>0</v>
      </c>
      <c r="FA237" s="48"/>
      <c r="FB237" s="18">
        <f t="shared" si="231"/>
        <v>0</v>
      </c>
      <c r="FC237" s="15">
        <f>'Investment Analysis'!MX237</f>
        <v>0</v>
      </c>
      <c r="FD237" s="48"/>
      <c r="FE237" s="18">
        <f t="shared" si="232"/>
        <v>0</v>
      </c>
      <c r="FF237" s="15">
        <f>'Investment Analysis'!NE237</f>
        <v>0</v>
      </c>
      <c r="FG237" s="48"/>
      <c r="FH237" s="18">
        <f t="shared" si="233"/>
        <v>0</v>
      </c>
      <c r="FI237" s="15">
        <f>'Investment Analysis'!NL237</f>
        <v>0</v>
      </c>
      <c r="FJ237" s="48"/>
      <c r="FK237" s="18">
        <f t="shared" si="234"/>
        <v>0</v>
      </c>
      <c r="FL237" s="15">
        <f>'Investment Analysis'!NS237</f>
        <v>0</v>
      </c>
      <c r="FM237" s="48"/>
      <c r="FN237" s="18">
        <f t="shared" si="235"/>
        <v>0</v>
      </c>
      <c r="FO237" s="15">
        <f>'Investment Analysis'!NZ237</f>
        <v>0</v>
      </c>
      <c r="FP237" s="48"/>
      <c r="FQ237" s="18">
        <f t="shared" si="236"/>
        <v>0</v>
      </c>
      <c r="FR237" s="15">
        <f>'Investment Analysis'!OG237</f>
        <v>0</v>
      </c>
      <c r="FS237" s="48"/>
      <c r="FT237" s="18">
        <f t="shared" si="237"/>
        <v>0</v>
      </c>
      <c r="FU237" s="15">
        <f>'Investment Analysis'!ON237</f>
        <v>0</v>
      </c>
      <c r="FV237" s="48"/>
      <c r="FW237" s="18">
        <f t="shared" si="238"/>
        <v>0</v>
      </c>
      <c r="FX237" s="15">
        <f>'Investment Analysis'!OU237</f>
        <v>0</v>
      </c>
      <c r="FY237" s="48"/>
      <c r="FZ237" s="18">
        <f t="shared" si="239"/>
        <v>0</v>
      </c>
      <c r="GA237" s="15">
        <f>'Investment Analysis'!PB237</f>
        <v>0</v>
      </c>
      <c r="GB237" s="48"/>
      <c r="GC237" s="18">
        <f>'Investment Analysis'!PK237</f>
        <v>0</v>
      </c>
      <c r="GD237" s="15">
        <f>'Investment Analysis'!PI237</f>
        <v>0</v>
      </c>
      <c r="GE237" s="48"/>
      <c r="GF237" s="18">
        <f>'Investment Analysis'!PY237</f>
        <v>0</v>
      </c>
      <c r="GG237" s="15">
        <f>'Investment Analysis'!PW237</f>
        <v>0</v>
      </c>
      <c r="GH237" s="48"/>
      <c r="GI237" s="18">
        <f>'Investment Analysis'!QF237</f>
        <v>0</v>
      </c>
      <c r="GJ237" s="15">
        <f>'Investment Analysis'!QD237</f>
        <v>0</v>
      </c>
      <c r="GK237" s="48"/>
      <c r="GL237" s="18">
        <f>'Investment Analysis'!QM237</f>
        <v>0</v>
      </c>
      <c r="GM237" s="15">
        <f>'Investment Analysis'!QK237</f>
        <v>0</v>
      </c>
      <c r="GN237" s="48"/>
      <c r="GO237" s="18">
        <f>'Investment Analysis'!QT237</f>
        <v>0</v>
      </c>
      <c r="GP237" s="15">
        <f>'Investment Analysis'!QR237</f>
        <v>0</v>
      </c>
      <c r="GQ237" s="48"/>
      <c r="GR237" s="18">
        <f>'Investment Analysis'!RA237</f>
        <v>0</v>
      </c>
      <c r="GS237" s="15">
        <f>'Investment Analysis'!QY237</f>
        <v>0</v>
      </c>
      <c r="GT237" s="48"/>
      <c r="GU237" s="18">
        <f>'Investment Analysis'!RH237</f>
        <v>0</v>
      </c>
      <c r="GV237" s="15">
        <f>'Investment Analysis'!RF237</f>
        <v>0</v>
      </c>
      <c r="GW237" s="48"/>
      <c r="GX237" s="18">
        <f>'Investment Analysis'!RO237</f>
        <v>0</v>
      </c>
      <c r="GY237" s="15">
        <f>'Investment Analysis'!RM237</f>
        <v>0</v>
      </c>
      <c r="GZ237" s="48"/>
      <c r="HA237" s="18">
        <f>'Investment Analysis'!RV237</f>
        <v>0</v>
      </c>
      <c r="HB237" s="15">
        <f>'Investment Analysis'!RT237</f>
        <v>0</v>
      </c>
      <c r="HC237" s="48"/>
      <c r="HD237" s="18">
        <f>'Investment Analysis'!SC237</f>
        <v>0</v>
      </c>
      <c r="HE237" s="15">
        <f>'Investment Analysis'!SA237</f>
        <v>0</v>
      </c>
      <c r="HF237" s="48"/>
      <c r="HG237" s="18">
        <f>'Investment Analysis'!SJ237</f>
        <v>0</v>
      </c>
      <c r="HH237" s="15">
        <f>'Investment Analysis'!SH237</f>
        <v>0</v>
      </c>
      <c r="HI237" s="48"/>
      <c r="HJ237" s="18">
        <f>'Investment Analysis'!SM237</f>
        <v>0</v>
      </c>
      <c r="HK237" s="15">
        <f>'Investment Analysis'!SK237</f>
        <v>0</v>
      </c>
      <c r="HL237" s="48"/>
      <c r="HM237" s="18">
        <f>'Investment Analysis'!SP237</f>
        <v>0</v>
      </c>
      <c r="HN237" s="15">
        <f>'Investment Analysis'!SN237</f>
        <v>0</v>
      </c>
      <c r="HO237" s="48"/>
      <c r="HP237" s="18">
        <f>'Investment Analysis'!TE237</f>
        <v>0</v>
      </c>
      <c r="HQ237" s="15">
        <f>'Investment Analysis'!TC237</f>
        <v>0</v>
      </c>
      <c r="HR237" s="48"/>
      <c r="HS237" s="18">
        <f>'Investment Analysis'!TL237</f>
        <v>0</v>
      </c>
      <c r="HT237" s="15">
        <f>'Investment Analysis'!TJ237</f>
        <v>0</v>
      </c>
      <c r="HU237" s="48"/>
      <c r="HV237" s="18">
        <f>'Investment Analysis'!TS237</f>
        <v>0</v>
      </c>
      <c r="HW237" s="15">
        <f>'Investment Analysis'!TQ237</f>
        <v>0</v>
      </c>
      <c r="HX237" s="48"/>
      <c r="HY237" s="18">
        <f>'Investment Analysis'!TZ237</f>
        <v>0</v>
      </c>
      <c r="HZ237" s="15">
        <f>'Investment Analysis'!TX237</f>
        <v>0</v>
      </c>
      <c r="IA237" s="48"/>
      <c r="IB237" s="18">
        <f>'Investment Analysis'!UG237</f>
        <v>0</v>
      </c>
      <c r="IC237" s="15">
        <f>'Investment Analysis'!UE237</f>
        <v>0</v>
      </c>
      <c r="ID237" s="48"/>
      <c r="IE237" s="18">
        <f>'Investment Analysis'!UN237</f>
        <v>0</v>
      </c>
      <c r="IF237" s="15">
        <f>'Investment Analysis'!UL237</f>
        <v>0</v>
      </c>
      <c r="IG237" s="48"/>
      <c r="IH237" s="18">
        <f>'Investment Analysis'!UU237</f>
        <v>0</v>
      </c>
      <c r="II237" s="15">
        <f>'Investment Analysis'!US237</f>
        <v>0</v>
      </c>
      <c r="IJ237" s="48"/>
      <c r="IK237" s="18">
        <f>'Investment Analysis'!VB237</f>
        <v>0</v>
      </c>
      <c r="IL237" s="15">
        <f>'Investment Analysis'!UZ237</f>
        <v>0</v>
      </c>
      <c r="IM237" s="48"/>
      <c r="IN237" s="18">
        <f>'Investment Analysis'!VI237</f>
        <v>0</v>
      </c>
      <c r="IO237" s="15">
        <f>'Investment Analysis'!VG237</f>
        <v>0</v>
      </c>
      <c r="IP237" s="18"/>
      <c r="IQ237" s="18"/>
      <c r="IR237" s="18"/>
      <c r="IS237" s="108">
        <f t="shared" si="243"/>
        <v>0</v>
      </c>
      <c r="IT237" s="48">
        <f t="shared" si="244"/>
        <v>0</v>
      </c>
      <c r="IU237" s="101">
        <f t="shared" si="240"/>
        <v>0</v>
      </c>
      <c r="IV237" s="101"/>
      <c r="IW237" s="15">
        <f t="shared" si="241"/>
        <v>0</v>
      </c>
      <c r="IX237" s="113">
        <f t="shared" si="242"/>
        <v>0</v>
      </c>
      <c r="IY237" s="21">
        <f t="shared" si="256"/>
        <v>0</v>
      </c>
      <c r="IZ237" s="173">
        <f t="shared" si="257"/>
        <v>0</v>
      </c>
    </row>
    <row r="238" spans="1:260" x14ac:dyDescent="0.2">
      <c r="A238" s="3">
        <f>'Investment Analysis'!A238</f>
        <v>45989</v>
      </c>
      <c r="B238" s="4">
        <f>'Investment Analysis'!B238</f>
        <v>45989</v>
      </c>
      <c r="C238" s="27">
        <f>'Investment Analysis'!C238</f>
        <v>0</v>
      </c>
      <c r="D238" s="14">
        <f>'Investment Analysis'!D238</f>
        <v>0</v>
      </c>
      <c r="E238" s="15">
        <f>'Investment Analysis'!E238</f>
        <v>0</v>
      </c>
      <c r="F238" s="13">
        <f>'Investment Analysis'!G238</f>
        <v>0</v>
      </c>
      <c r="G238" s="14">
        <f>'Investment Analysis'!H238</f>
        <v>0</v>
      </c>
      <c r="H238" s="15">
        <f>'Investment Analysis'!I238</f>
        <v>0</v>
      </c>
      <c r="I238" s="13">
        <f>'Investment Analysis'!K238</f>
        <v>0</v>
      </c>
      <c r="J238" s="14">
        <f>'Investment Analysis'!L238</f>
        <v>0</v>
      </c>
      <c r="K238" s="15">
        <f>'Investment Analysis'!M238</f>
        <v>0</v>
      </c>
      <c r="L238" s="41">
        <f>'Investment Analysis'!T238</f>
        <v>0</v>
      </c>
      <c r="M238" s="21">
        <f>'Investment Analysis'!V238</f>
        <v>0</v>
      </c>
      <c r="N238" s="21">
        <f>'Investment Analysis'!W238</f>
        <v>0</v>
      </c>
      <c r="P238" s="48">
        <f>'Investment Analysis'!Y238</f>
        <v>0</v>
      </c>
      <c r="Q238" s="18"/>
      <c r="R238" s="83"/>
      <c r="S238" s="48"/>
      <c r="T238" s="18">
        <f>'Investment Analysis'!AH238</f>
        <v>0</v>
      </c>
      <c r="U238" s="15">
        <f>'Investment Analysis'!AF238</f>
        <v>0</v>
      </c>
      <c r="V238" s="48"/>
      <c r="W238" s="18">
        <f>'Investment Analysis'!AO238</f>
        <v>0</v>
      </c>
      <c r="X238" s="15">
        <f>'Investment Analysis'!AM238</f>
        <v>0</v>
      </c>
      <c r="Y238" s="48"/>
      <c r="Z238" s="18">
        <f t="shared" si="217"/>
        <v>0</v>
      </c>
      <c r="AA238" s="15">
        <f>'Investment Analysis'!GM238</f>
        <v>0</v>
      </c>
      <c r="AB238" s="48"/>
      <c r="AC238" s="18">
        <f t="shared" si="248"/>
        <v>0</v>
      </c>
      <c r="AD238" s="15">
        <f>'Investment Analysis'!AT238</f>
        <v>0</v>
      </c>
      <c r="AE238" s="48"/>
      <c r="AF238" s="18">
        <f>'Investment Analysis'!BC238</f>
        <v>0</v>
      </c>
      <c r="AG238" s="15">
        <f>'Investment Analysis'!BA238</f>
        <v>0</v>
      </c>
      <c r="AH238" s="48"/>
      <c r="AI238" s="18">
        <f t="shared" si="249"/>
        <v>0</v>
      </c>
      <c r="AJ238" s="15">
        <f>'Investment Analysis'!BH238</f>
        <v>0</v>
      </c>
      <c r="AK238" s="48"/>
      <c r="AL238" s="18">
        <f t="shared" si="250"/>
        <v>0</v>
      </c>
      <c r="AM238" s="15">
        <f>'Investment Analysis'!BO238</f>
        <v>0</v>
      </c>
      <c r="AN238" s="48"/>
      <c r="AO238" s="18">
        <f t="shared" si="210"/>
        <v>0</v>
      </c>
      <c r="AP238" s="15">
        <f>'Investment Analysis'!BV238</f>
        <v>0</v>
      </c>
      <c r="AQ238" s="48"/>
      <c r="AR238" s="18">
        <f t="shared" si="211"/>
        <v>0</v>
      </c>
      <c r="AS238" s="15">
        <f>'Investment Analysis'!CC238</f>
        <v>0</v>
      </c>
      <c r="AT238" s="48"/>
      <c r="AU238" s="18">
        <f>'Investment Analysis'!CL238</f>
        <v>0</v>
      </c>
      <c r="AV238" s="15">
        <f>'Investment Analysis'!CJ238</f>
        <v>0</v>
      </c>
      <c r="AW238" s="48"/>
      <c r="AX238" s="18">
        <f t="shared" si="251"/>
        <v>0</v>
      </c>
      <c r="AY238" s="15">
        <f>'Investment Analysis'!CQ238</f>
        <v>0</v>
      </c>
      <c r="AZ238" s="48"/>
      <c r="BA238" s="18">
        <f>'Investment Analysis'!CZ238</f>
        <v>0</v>
      </c>
      <c r="BB238" s="15">
        <f>'Investment Analysis'!CX238</f>
        <v>0</v>
      </c>
      <c r="BC238" s="48"/>
      <c r="BD238" s="18">
        <f t="shared" si="252"/>
        <v>0</v>
      </c>
      <c r="BE238" s="15">
        <f>'Investment Analysis'!DE238</f>
        <v>0</v>
      </c>
      <c r="BF238" s="48"/>
      <c r="BG238" s="18">
        <f>'Investment Analysis'!DN238</f>
        <v>0</v>
      </c>
      <c r="BH238" s="15">
        <f>'Investment Analysis'!DL238</f>
        <v>0</v>
      </c>
      <c r="BI238" s="48"/>
      <c r="BJ238" s="18">
        <f>'Investment Analysis'!EB238</f>
        <v>0</v>
      </c>
      <c r="BK238" s="15">
        <f>'Investment Analysis'!DZ238</f>
        <v>0</v>
      </c>
      <c r="BL238" s="48"/>
      <c r="BM238" s="18">
        <f>'Investment Analysis'!EI238</f>
        <v>0</v>
      </c>
      <c r="BN238" s="15">
        <f>'Investment Analysis'!EG238</f>
        <v>0</v>
      </c>
      <c r="BO238" s="48"/>
      <c r="BP238" s="18">
        <f>'Investment Analysis'!DU238</f>
        <v>0</v>
      </c>
      <c r="BQ238" s="15">
        <f>'Investment Analysis'!DS238</f>
        <v>0</v>
      </c>
      <c r="BR238" s="48"/>
      <c r="BS238" s="18">
        <f>'Investment Analysis'!EP238</f>
        <v>0</v>
      </c>
      <c r="BT238" s="15">
        <f>'Investment Analysis'!EN238</f>
        <v>0</v>
      </c>
      <c r="BU238" s="48"/>
      <c r="BV238" s="18">
        <f t="shared" si="253"/>
        <v>0</v>
      </c>
      <c r="BW238" s="15">
        <f>'Investment Analysis'!EU238</f>
        <v>0</v>
      </c>
      <c r="BX238" s="48"/>
      <c r="BY238" s="18">
        <f t="shared" ref="BY238:BY301" si="258">IF(BX238&gt;0,(BX238-10000-5000-BY$5)/BY$5,0)</f>
        <v>0</v>
      </c>
      <c r="BZ238" s="15">
        <f>'Investment Analysis'!FB238</f>
        <v>0</v>
      </c>
      <c r="CA238" s="48"/>
      <c r="CB238" s="18">
        <f t="shared" si="255"/>
        <v>0</v>
      </c>
      <c r="CC238" s="15">
        <f>'Investment Analysis'!FI238</f>
        <v>0</v>
      </c>
      <c r="CD238" s="48"/>
      <c r="CE238" s="18">
        <f>'Investment Analysis'!FR238</f>
        <v>0</v>
      </c>
      <c r="CF238" s="15">
        <f>'Investment Analysis'!FP238</f>
        <v>0</v>
      </c>
      <c r="CG238" s="48"/>
      <c r="CH238" s="18">
        <f>'Investment Analysis'!FR238</f>
        <v>0</v>
      </c>
      <c r="CI238" s="15">
        <f>'Investment Analysis'!FW238</f>
        <v>0</v>
      </c>
      <c r="CJ238" s="48"/>
      <c r="CK238" s="18">
        <f t="shared" ref="CK238:CK301" si="259">IF(CJ238&gt;0,(CJ238+5000+8000-CK$5)/CK$5,0)</f>
        <v>0</v>
      </c>
      <c r="CL238" s="15">
        <f>'Investment Analysis'!GD238</f>
        <v>0</v>
      </c>
      <c r="CM238" s="48"/>
      <c r="CN238" s="18">
        <f t="shared" si="218"/>
        <v>0</v>
      </c>
      <c r="CO238" s="15">
        <f>'Investment Analysis'!GT238</f>
        <v>0</v>
      </c>
      <c r="CP238" s="48"/>
      <c r="CQ238" s="18">
        <f t="shared" si="219"/>
        <v>0</v>
      </c>
      <c r="CR238" s="15">
        <f>'Investment Analysis'!HG238</f>
        <v>0</v>
      </c>
      <c r="CS238" s="48"/>
      <c r="CT238" s="18">
        <f t="shared" si="220"/>
        <v>0</v>
      </c>
      <c r="CU238" s="15">
        <f>'Investment Analysis'!HN238</f>
        <v>0</v>
      </c>
      <c r="CV238" s="48"/>
      <c r="CW238" s="18">
        <f t="shared" si="221"/>
        <v>0</v>
      </c>
      <c r="CX238" s="15">
        <f>'Investment Analysis'!IB238</f>
        <v>0</v>
      </c>
      <c r="CY238" s="48"/>
      <c r="CZ238" s="18">
        <f t="shared" si="222"/>
        <v>0</v>
      </c>
      <c r="DA238" s="15">
        <f>'Investment Analysis'!II238</f>
        <v>0</v>
      </c>
      <c r="DB238" s="48"/>
      <c r="DC238" s="18">
        <f t="shared" si="223"/>
        <v>0</v>
      </c>
      <c r="DD238" s="15">
        <f>'Investment Analysis'!IP238</f>
        <v>0</v>
      </c>
      <c r="DE238" s="48"/>
      <c r="DF238" s="18">
        <f>'Investment Analysis'!IY238</f>
        <v>0</v>
      </c>
      <c r="DG238" s="15">
        <f>'Investment Analysis'!IW238</f>
        <v>0</v>
      </c>
      <c r="DH238" s="48"/>
      <c r="DI238" s="18">
        <f t="shared" si="224"/>
        <v>0</v>
      </c>
      <c r="DJ238" s="15">
        <f>'Investment Analysis'!JD238</f>
        <v>0</v>
      </c>
      <c r="DK238" s="48"/>
      <c r="DL238" s="18">
        <f t="shared" si="225"/>
        <v>0</v>
      </c>
      <c r="DM238" s="15">
        <f>'Investment Analysis'!JK238</f>
        <v>0</v>
      </c>
      <c r="DN238" s="48"/>
      <c r="DO238" s="18">
        <f t="shared" si="226"/>
        <v>0</v>
      </c>
      <c r="DP238" s="15">
        <f>'Investment Analysis'!HU238</f>
        <v>0</v>
      </c>
      <c r="DQ238" s="48"/>
      <c r="DR238" s="18">
        <f t="shared" si="227"/>
        <v>0</v>
      </c>
      <c r="DS238" s="15">
        <f>'Investment Analysis'!JR238</f>
        <v>0</v>
      </c>
      <c r="DT238" s="48"/>
      <c r="DU238" s="18">
        <f t="shared" si="247"/>
        <v>0</v>
      </c>
      <c r="DV238" s="15">
        <f>'Investment Analysis'!JY238</f>
        <v>0</v>
      </c>
      <c r="DW238" s="48"/>
      <c r="DX238" s="18">
        <f t="shared" si="228"/>
        <v>0</v>
      </c>
      <c r="DY238" s="15">
        <f>'Investment Analysis'!KF238</f>
        <v>0</v>
      </c>
      <c r="DZ238" s="48"/>
      <c r="EA238" s="18">
        <f t="shared" si="245"/>
        <v>0</v>
      </c>
      <c r="EB238" s="15">
        <f>'Investment Analysis'!KM238</f>
        <v>0</v>
      </c>
      <c r="EC238" s="48"/>
      <c r="ED238" s="18">
        <f>'Investment Analysis'!KV238</f>
        <v>0</v>
      </c>
      <c r="EE238" s="15">
        <f>'Investment Analysis'!KT238</f>
        <v>0</v>
      </c>
      <c r="EF238" s="48"/>
      <c r="EG238" s="18">
        <f t="shared" si="229"/>
        <v>0</v>
      </c>
      <c r="EH238" s="15">
        <f>'Investment Analysis'!LH238</f>
        <v>0</v>
      </c>
      <c r="EI238" s="48"/>
      <c r="EJ238" s="18">
        <f>'Investment Analysis'!LQ238</f>
        <v>0</v>
      </c>
      <c r="EK238" s="15">
        <f>'Investment Analysis'!LO238</f>
        <v>0</v>
      </c>
      <c r="EL238" s="48"/>
      <c r="EM238" s="18">
        <f t="shared" si="246"/>
        <v>0</v>
      </c>
      <c r="EN238" s="15">
        <f>'Investment Analysis'!LX238</f>
        <v>0</v>
      </c>
      <c r="EO238" s="48"/>
      <c r="EP238" s="68">
        <f t="shared" si="254"/>
        <v>0</v>
      </c>
      <c r="EQ238" s="15">
        <f>'Investment Analysis'!MC238</f>
        <v>0</v>
      </c>
      <c r="ER238" s="48"/>
      <c r="ES238" s="18">
        <f>'Investment Analysis'!LX238</f>
        <v>0</v>
      </c>
      <c r="ET238" s="15">
        <f>'Investment Analysis'!LA238</f>
        <v>0</v>
      </c>
      <c r="EU238" s="48"/>
      <c r="EV238" s="18">
        <f>'Investment Analysis'!ML238</f>
        <v>0</v>
      </c>
      <c r="EW238" s="15">
        <f>'Investment Analysis'!MJ238</f>
        <v>0</v>
      </c>
      <c r="EX238" s="48"/>
      <c r="EY238" s="18">
        <f t="shared" si="230"/>
        <v>0</v>
      </c>
      <c r="EZ238" s="15">
        <f>'Investment Analysis'!MQ238</f>
        <v>0</v>
      </c>
      <c r="FA238" s="48"/>
      <c r="FB238" s="18">
        <f t="shared" si="231"/>
        <v>0</v>
      </c>
      <c r="FC238" s="15">
        <f>'Investment Analysis'!MX238</f>
        <v>0</v>
      </c>
      <c r="FD238" s="48"/>
      <c r="FE238" s="18">
        <f t="shared" si="232"/>
        <v>0</v>
      </c>
      <c r="FF238" s="15">
        <f>'Investment Analysis'!NE238</f>
        <v>0</v>
      </c>
      <c r="FG238" s="48"/>
      <c r="FH238" s="18">
        <f t="shared" si="233"/>
        <v>0</v>
      </c>
      <c r="FI238" s="15">
        <f>'Investment Analysis'!NL238</f>
        <v>0</v>
      </c>
      <c r="FJ238" s="48"/>
      <c r="FK238" s="18">
        <f t="shared" si="234"/>
        <v>0</v>
      </c>
      <c r="FL238" s="15">
        <f>'Investment Analysis'!NS238</f>
        <v>0</v>
      </c>
      <c r="FM238" s="48"/>
      <c r="FN238" s="18">
        <f t="shared" si="235"/>
        <v>0</v>
      </c>
      <c r="FO238" s="15">
        <f>'Investment Analysis'!NZ238</f>
        <v>0</v>
      </c>
      <c r="FP238" s="48"/>
      <c r="FQ238" s="18">
        <f t="shared" si="236"/>
        <v>0</v>
      </c>
      <c r="FR238" s="15">
        <f>'Investment Analysis'!OG238</f>
        <v>0</v>
      </c>
      <c r="FS238" s="48"/>
      <c r="FT238" s="18">
        <f t="shared" si="237"/>
        <v>0</v>
      </c>
      <c r="FU238" s="15">
        <f>'Investment Analysis'!ON238</f>
        <v>0</v>
      </c>
      <c r="FV238" s="48"/>
      <c r="FW238" s="18">
        <f t="shared" si="238"/>
        <v>0</v>
      </c>
      <c r="FX238" s="15">
        <f>'Investment Analysis'!OU238</f>
        <v>0</v>
      </c>
      <c r="FY238" s="48"/>
      <c r="FZ238" s="18">
        <f t="shared" si="239"/>
        <v>0</v>
      </c>
      <c r="GA238" s="15">
        <f>'Investment Analysis'!PB238</f>
        <v>0</v>
      </c>
      <c r="GB238" s="48"/>
      <c r="GC238" s="18">
        <f>'Investment Analysis'!PK238</f>
        <v>0</v>
      </c>
      <c r="GD238" s="15">
        <f>'Investment Analysis'!PI238</f>
        <v>0</v>
      </c>
      <c r="GE238" s="48"/>
      <c r="GF238" s="18">
        <f>'Investment Analysis'!PY238</f>
        <v>0</v>
      </c>
      <c r="GG238" s="15">
        <f>'Investment Analysis'!PW238</f>
        <v>0</v>
      </c>
      <c r="GH238" s="48"/>
      <c r="GI238" s="18">
        <f>'Investment Analysis'!QF238</f>
        <v>0</v>
      </c>
      <c r="GJ238" s="15">
        <f>'Investment Analysis'!QD238</f>
        <v>0</v>
      </c>
      <c r="GK238" s="48"/>
      <c r="GL238" s="18">
        <f>'Investment Analysis'!QM238</f>
        <v>0</v>
      </c>
      <c r="GM238" s="15">
        <f>'Investment Analysis'!QK238</f>
        <v>0</v>
      </c>
      <c r="GN238" s="48"/>
      <c r="GO238" s="18">
        <f>'Investment Analysis'!QT238</f>
        <v>0</v>
      </c>
      <c r="GP238" s="15">
        <f>'Investment Analysis'!QR238</f>
        <v>0</v>
      </c>
      <c r="GQ238" s="48"/>
      <c r="GR238" s="18">
        <f>'Investment Analysis'!RA238</f>
        <v>0</v>
      </c>
      <c r="GS238" s="15">
        <f>'Investment Analysis'!QY238</f>
        <v>0</v>
      </c>
      <c r="GT238" s="48"/>
      <c r="GU238" s="18">
        <f>'Investment Analysis'!RH238</f>
        <v>0</v>
      </c>
      <c r="GV238" s="15">
        <f>'Investment Analysis'!RF238</f>
        <v>0</v>
      </c>
      <c r="GW238" s="48"/>
      <c r="GX238" s="18">
        <f>'Investment Analysis'!RO238</f>
        <v>0</v>
      </c>
      <c r="GY238" s="15">
        <f>'Investment Analysis'!RM238</f>
        <v>0</v>
      </c>
      <c r="GZ238" s="48"/>
      <c r="HA238" s="18">
        <f>'Investment Analysis'!RV238</f>
        <v>0</v>
      </c>
      <c r="HB238" s="15">
        <f>'Investment Analysis'!RT238</f>
        <v>0</v>
      </c>
      <c r="HC238" s="48"/>
      <c r="HD238" s="18">
        <f>'Investment Analysis'!SC238</f>
        <v>0</v>
      </c>
      <c r="HE238" s="15">
        <f>'Investment Analysis'!SA238</f>
        <v>0</v>
      </c>
      <c r="HF238" s="48"/>
      <c r="HG238" s="18">
        <f>'Investment Analysis'!SJ238</f>
        <v>0</v>
      </c>
      <c r="HH238" s="15">
        <f>'Investment Analysis'!SH238</f>
        <v>0</v>
      </c>
      <c r="HI238" s="48"/>
      <c r="HJ238" s="18">
        <f>'Investment Analysis'!SM238</f>
        <v>0</v>
      </c>
      <c r="HK238" s="15">
        <f>'Investment Analysis'!SK238</f>
        <v>0</v>
      </c>
      <c r="HL238" s="48"/>
      <c r="HM238" s="18">
        <f>'Investment Analysis'!SP238</f>
        <v>0</v>
      </c>
      <c r="HN238" s="15">
        <f>'Investment Analysis'!SN238</f>
        <v>0</v>
      </c>
      <c r="HO238" s="48"/>
      <c r="HP238" s="18">
        <f>'Investment Analysis'!TE238</f>
        <v>0</v>
      </c>
      <c r="HQ238" s="15">
        <f>'Investment Analysis'!TC238</f>
        <v>0</v>
      </c>
      <c r="HR238" s="48"/>
      <c r="HS238" s="18">
        <f>'Investment Analysis'!TL238</f>
        <v>0</v>
      </c>
      <c r="HT238" s="15">
        <f>'Investment Analysis'!TJ238</f>
        <v>0</v>
      </c>
      <c r="HU238" s="48"/>
      <c r="HV238" s="18">
        <f>'Investment Analysis'!TS238</f>
        <v>0</v>
      </c>
      <c r="HW238" s="15">
        <f>'Investment Analysis'!TQ238</f>
        <v>0</v>
      </c>
      <c r="HX238" s="48"/>
      <c r="HY238" s="18">
        <f>'Investment Analysis'!TZ238</f>
        <v>0</v>
      </c>
      <c r="HZ238" s="15">
        <f>'Investment Analysis'!TX238</f>
        <v>0</v>
      </c>
      <c r="IA238" s="48"/>
      <c r="IB238" s="18">
        <f>'Investment Analysis'!UG238</f>
        <v>0</v>
      </c>
      <c r="IC238" s="15">
        <f>'Investment Analysis'!UE238</f>
        <v>0</v>
      </c>
      <c r="ID238" s="48"/>
      <c r="IE238" s="18">
        <f>'Investment Analysis'!UN238</f>
        <v>0</v>
      </c>
      <c r="IF238" s="15">
        <f>'Investment Analysis'!UL238</f>
        <v>0</v>
      </c>
      <c r="IG238" s="48"/>
      <c r="IH238" s="18">
        <f>'Investment Analysis'!UU238</f>
        <v>0</v>
      </c>
      <c r="II238" s="15">
        <f>'Investment Analysis'!US238</f>
        <v>0</v>
      </c>
      <c r="IJ238" s="48"/>
      <c r="IK238" s="18">
        <f>'Investment Analysis'!VB238</f>
        <v>0</v>
      </c>
      <c r="IL238" s="15">
        <f>'Investment Analysis'!UZ238</f>
        <v>0</v>
      </c>
      <c r="IM238" s="48"/>
      <c r="IN238" s="18">
        <f>'Investment Analysis'!VI238</f>
        <v>0</v>
      </c>
      <c r="IO238" s="15">
        <f>'Investment Analysis'!VG238</f>
        <v>0</v>
      </c>
      <c r="IP238" s="18"/>
      <c r="IQ238" s="18"/>
      <c r="IR238" s="18"/>
      <c r="IS238" s="108">
        <f t="shared" si="243"/>
        <v>0</v>
      </c>
      <c r="IT238" s="48">
        <f t="shared" si="244"/>
        <v>0</v>
      </c>
      <c r="IU238" s="101">
        <f t="shared" si="240"/>
        <v>0</v>
      </c>
      <c r="IV238" s="101"/>
      <c r="IW238" s="15">
        <f t="shared" si="241"/>
        <v>0</v>
      </c>
      <c r="IX238" s="113">
        <f t="shared" si="242"/>
        <v>0</v>
      </c>
      <c r="IY238" s="21">
        <f t="shared" si="256"/>
        <v>0</v>
      </c>
      <c r="IZ238" s="173">
        <f t="shared" si="257"/>
        <v>0</v>
      </c>
    </row>
    <row r="239" spans="1:260" x14ac:dyDescent="0.2">
      <c r="A239" s="3">
        <f>'Investment Analysis'!A239</f>
        <v>45992</v>
      </c>
      <c r="B239" s="4">
        <f>'Investment Analysis'!B239</f>
        <v>45992</v>
      </c>
      <c r="C239" s="27">
        <f>'Investment Analysis'!C239</f>
        <v>0</v>
      </c>
      <c r="D239" s="14">
        <f>'Investment Analysis'!D239</f>
        <v>0</v>
      </c>
      <c r="E239" s="15">
        <f>'Investment Analysis'!E239</f>
        <v>0</v>
      </c>
      <c r="F239" s="13">
        <f>'Investment Analysis'!G239</f>
        <v>0</v>
      </c>
      <c r="G239" s="14">
        <f>'Investment Analysis'!H239</f>
        <v>0</v>
      </c>
      <c r="H239" s="15">
        <f>'Investment Analysis'!I239</f>
        <v>0</v>
      </c>
      <c r="I239" s="13">
        <f>'Investment Analysis'!K239</f>
        <v>0</v>
      </c>
      <c r="J239" s="14">
        <f>'Investment Analysis'!L239</f>
        <v>0</v>
      </c>
      <c r="K239" s="15">
        <f>'Investment Analysis'!M239</f>
        <v>0</v>
      </c>
      <c r="L239" s="41">
        <f>'Investment Analysis'!T239</f>
        <v>0</v>
      </c>
      <c r="M239" s="21">
        <f>'Investment Analysis'!V239</f>
        <v>0</v>
      </c>
      <c r="N239" s="21">
        <f>'Investment Analysis'!W239</f>
        <v>0</v>
      </c>
      <c r="P239" s="48">
        <f>'Investment Analysis'!Y239</f>
        <v>0</v>
      </c>
      <c r="Q239" s="18"/>
      <c r="R239" s="83"/>
      <c r="S239" s="48"/>
      <c r="T239" s="18">
        <f>'Investment Analysis'!AH239</f>
        <v>0</v>
      </c>
      <c r="U239" s="15">
        <f>'Investment Analysis'!AF239</f>
        <v>0</v>
      </c>
      <c r="V239" s="48"/>
      <c r="W239" s="18">
        <f>'Investment Analysis'!AO239</f>
        <v>0</v>
      </c>
      <c r="X239" s="15">
        <f>'Investment Analysis'!AM239</f>
        <v>0</v>
      </c>
      <c r="Y239" s="48"/>
      <c r="Z239" s="18">
        <f t="shared" si="217"/>
        <v>0</v>
      </c>
      <c r="AA239" s="15">
        <f>'Investment Analysis'!GM239</f>
        <v>0</v>
      </c>
      <c r="AB239" s="48"/>
      <c r="AC239" s="18">
        <f t="shared" si="248"/>
        <v>0</v>
      </c>
      <c r="AD239" s="15">
        <f>'Investment Analysis'!AT239</f>
        <v>0</v>
      </c>
      <c r="AE239" s="48"/>
      <c r="AF239" s="18">
        <f>'Investment Analysis'!BC239</f>
        <v>0</v>
      </c>
      <c r="AG239" s="15">
        <f>'Investment Analysis'!BA239</f>
        <v>0</v>
      </c>
      <c r="AH239" s="48"/>
      <c r="AI239" s="18">
        <f t="shared" si="249"/>
        <v>0</v>
      </c>
      <c r="AJ239" s="15">
        <f>'Investment Analysis'!BH239</f>
        <v>0</v>
      </c>
      <c r="AK239" s="48"/>
      <c r="AL239" s="18">
        <f t="shared" si="250"/>
        <v>0</v>
      </c>
      <c r="AM239" s="15">
        <f>'Investment Analysis'!BO239</f>
        <v>0</v>
      </c>
      <c r="AN239" s="48"/>
      <c r="AO239" s="18">
        <f t="shared" si="210"/>
        <v>0</v>
      </c>
      <c r="AP239" s="15">
        <f>'Investment Analysis'!BV239</f>
        <v>0</v>
      </c>
      <c r="AQ239" s="48"/>
      <c r="AR239" s="18">
        <f t="shared" si="211"/>
        <v>0</v>
      </c>
      <c r="AS239" s="15">
        <f>'Investment Analysis'!CC239</f>
        <v>0</v>
      </c>
      <c r="AT239" s="48"/>
      <c r="AU239" s="18">
        <f>'Investment Analysis'!CL239</f>
        <v>0</v>
      </c>
      <c r="AV239" s="15">
        <f>'Investment Analysis'!CJ239</f>
        <v>0</v>
      </c>
      <c r="AW239" s="48"/>
      <c r="AX239" s="18">
        <f t="shared" si="251"/>
        <v>0</v>
      </c>
      <c r="AY239" s="15">
        <f>'Investment Analysis'!CQ239</f>
        <v>0</v>
      </c>
      <c r="AZ239" s="48"/>
      <c r="BA239" s="18">
        <f>'Investment Analysis'!CZ239</f>
        <v>0</v>
      </c>
      <c r="BB239" s="15">
        <f>'Investment Analysis'!CX239</f>
        <v>0</v>
      </c>
      <c r="BC239" s="48"/>
      <c r="BD239" s="18">
        <f t="shared" si="252"/>
        <v>0</v>
      </c>
      <c r="BE239" s="15">
        <f>'Investment Analysis'!DE239</f>
        <v>0</v>
      </c>
      <c r="BF239" s="48"/>
      <c r="BG239" s="18">
        <f>'Investment Analysis'!DN239</f>
        <v>0</v>
      </c>
      <c r="BH239" s="15">
        <f>'Investment Analysis'!DL239</f>
        <v>0</v>
      </c>
      <c r="BI239" s="48"/>
      <c r="BJ239" s="18">
        <f>'Investment Analysis'!EB239</f>
        <v>0</v>
      </c>
      <c r="BK239" s="15">
        <f>'Investment Analysis'!DZ239</f>
        <v>0</v>
      </c>
      <c r="BL239" s="48"/>
      <c r="BM239" s="18">
        <f>'Investment Analysis'!EI239</f>
        <v>0</v>
      </c>
      <c r="BN239" s="15">
        <f>'Investment Analysis'!EG239</f>
        <v>0</v>
      </c>
      <c r="BO239" s="48"/>
      <c r="BP239" s="18">
        <f>'Investment Analysis'!DU239</f>
        <v>0</v>
      </c>
      <c r="BQ239" s="15">
        <f>'Investment Analysis'!DS239</f>
        <v>0</v>
      </c>
      <c r="BR239" s="48"/>
      <c r="BS239" s="18">
        <f>'Investment Analysis'!EP239</f>
        <v>0</v>
      </c>
      <c r="BT239" s="15">
        <f>'Investment Analysis'!EN239</f>
        <v>0</v>
      </c>
      <c r="BU239" s="48"/>
      <c r="BV239" s="18">
        <f t="shared" si="253"/>
        <v>0</v>
      </c>
      <c r="BW239" s="15">
        <f>'Investment Analysis'!EU239</f>
        <v>0</v>
      </c>
      <c r="BX239" s="48"/>
      <c r="BY239" s="18">
        <f t="shared" si="258"/>
        <v>0</v>
      </c>
      <c r="BZ239" s="15">
        <f>'Investment Analysis'!FB239</f>
        <v>0</v>
      </c>
      <c r="CA239" s="48"/>
      <c r="CB239" s="18">
        <f t="shared" si="255"/>
        <v>0</v>
      </c>
      <c r="CC239" s="15">
        <f>'Investment Analysis'!FI239</f>
        <v>0</v>
      </c>
      <c r="CD239" s="48"/>
      <c r="CE239" s="18">
        <f>'Investment Analysis'!FR239</f>
        <v>0</v>
      </c>
      <c r="CF239" s="15">
        <f>'Investment Analysis'!FP239</f>
        <v>0</v>
      </c>
      <c r="CG239" s="48"/>
      <c r="CH239" s="18">
        <f>'Investment Analysis'!FR239</f>
        <v>0</v>
      </c>
      <c r="CI239" s="15">
        <f>'Investment Analysis'!FW239</f>
        <v>0</v>
      </c>
      <c r="CJ239" s="48"/>
      <c r="CK239" s="18">
        <f t="shared" si="259"/>
        <v>0</v>
      </c>
      <c r="CL239" s="15">
        <f>'Investment Analysis'!GD239</f>
        <v>0</v>
      </c>
      <c r="CM239" s="48"/>
      <c r="CN239" s="18">
        <f t="shared" si="218"/>
        <v>0</v>
      </c>
      <c r="CO239" s="15">
        <f>'Investment Analysis'!GT239</f>
        <v>0</v>
      </c>
      <c r="CP239" s="48"/>
      <c r="CQ239" s="18">
        <f t="shared" si="219"/>
        <v>0</v>
      </c>
      <c r="CR239" s="15">
        <f>'Investment Analysis'!HG239</f>
        <v>0</v>
      </c>
      <c r="CS239" s="48"/>
      <c r="CT239" s="18">
        <f t="shared" si="220"/>
        <v>0</v>
      </c>
      <c r="CU239" s="15">
        <f>'Investment Analysis'!HN239</f>
        <v>0</v>
      </c>
      <c r="CV239" s="48"/>
      <c r="CW239" s="18">
        <f t="shared" si="221"/>
        <v>0</v>
      </c>
      <c r="CX239" s="15">
        <f>'Investment Analysis'!IB239</f>
        <v>0</v>
      </c>
      <c r="CY239" s="48"/>
      <c r="CZ239" s="18">
        <f t="shared" si="222"/>
        <v>0</v>
      </c>
      <c r="DA239" s="15">
        <f>'Investment Analysis'!II239</f>
        <v>0</v>
      </c>
      <c r="DB239" s="48"/>
      <c r="DC239" s="18">
        <f t="shared" si="223"/>
        <v>0</v>
      </c>
      <c r="DD239" s="15">
        <f>'Investment Analysis'!IP239</f>
        <v>0</v>
      </c>
      <c r="DE239" s="48"/>
      <c r="DF239" s="18">
        <f>'Investment Analysis'!IY239</f>
        <v>0</v>
      </c>
      <c r="DG239" s="15">
        <f>'Investment Analysis'!IW239</f>
        <v>0</v>
      </c>
      <c r="DH239" s="48"/>
      <c r="DI239" s="18">
        <f t="shared" si="224"/>
        <v>0</v>
      </c>
      <c r="DJ239" s="15">
        <f>'Investment Analysis'!JD239</f>
        <v>0</v>
      </c>
      <c r="DK239" s="48"/>
      <c r="DL239" s="18">
        <f t="shared" si="225"/>
        <v>0</v>
      </c>
      <c r="DM239" s="15">
        <f>'Investment Analysis'!JK239</f>
        <v>0</v>
      </c>
      <c r="DN239" s="48"/>
      <c r="DO239" s="18">
        <f t="shared" si="226"/>
        <v>0</v>
      </c>
      <c r="DP239" s="15">
        <f>'Investment Analysis'!HU239</f>
        <v>0</v>
      </c>
      <c r="DQ239" s="48"/>
      <c r="DR239" s="18">
        <f t="shared" si="227"/>
        <v>0</v>
      </c>
      <c r="DS239" s="15">
        <f>'Investment Analysis'!JR239</f>
        <v>0</v>
      </c>
      <c r="DT239" s="48"/>
      <c r="DU239" s="18">
        <f t="shared" si="247"/>
        <v>0</v>
      </c>
      <c r="DV239" s="15">
        <f>'Investment Analysis'!JY239</f>
        <v>0</v>
      </c>
      <c r="DW239" s="48"/>
      <c r="DX239" s="18">
        <f t="shared" si="228"/>
        <v>0</v>
      </c>
      <c r="DY239" s="15">
        <f>'Investment Analysis'!KF239</f>
        <v>0</v>
      </c>
      <c r="DZ239" s="48"/>
      <c r="EA239" s="18">
        <f t="shared" si="245"/>
        <v>0</v>
      </c>
      <c r="EB239" s="15">
        <f>'Investment Analysis'!KM239</f>
        <v>0</v>
      </c>
      <c r="EC239" s="48"/>
      <c r="ED239" s="18">
        <f>'Investment Analysis'!KV239</f>
        <v>0</v>
      </c>
      <c r="EE239" s="15">
        <f>'Investment Analysis'!KT239</f>
        <v>0</v>
      </c>
      <c r="EF239" s="48"/>
      <c r="EG239" s="18">
        <f t="shared" si="229"/>
        <v>0</v>
      </c>
      <c r="EH239" s="15">
        <f>'Investment Analysis'!LH239</f>
        <v>0</v>
      </c>
      <c r="EI239" s="48"/>
      <c r="EJ239" s="18">
        <f>'Investment Analysis'!LQ239</f>
        <v>0</v>
      </c>
      <c r="EK239" s="15">
        <f>'Investment Analysis'!LO239</f>
        <v>0</v>
      </c>
      <c r="EL239" s="48"/>
      <c r="EM239" s="18">
        <f t="shared" si="246"/>
        <v>0</v>
      </c>
      <c r="EN239" s="15">
        <f>'Investment Analysis'!LX239</f>
        <v>0</v>
      </c>
      <c r="EO239" s="48"/>
      <c r="EP239" s="68">
        <f t="shared" si="254"/>
        <v>0</v>
      </c>
      <c r="EQ239" s="15">
        <f>'Investment Analysis'!MC239</f>
        <v>0</v>
      </c>
      <c r="ER239" s="48"/>
      <c r="ES239" s="18">
        <f>'Investment Analysis'!LX239</f>
        <v>0</v>
      </c>
      <c r="ET239" s="15">
        <f>'Investment Analysis'!LA239</f>
        <v>0</v>
      </c>
      <c r="EU239" s="48"/>
      <c r="EV239" s="18">
        <f>'Investment Analysis'!ML239</f>
        <v>0</v>
      </c>
      <c r="EW239" s="15">
        <f>'Investment Analysis'!MJ239</f>
        <v>0</v>
      </c>
      <c r="EX239" s="48"/>
      <c r="EY239" s="18">
        <f t="shared" si="230"/>
        <v>0</v>
      </c>
      <c r="EZ239" s="15">
        <f>'Investment Analysis'!MQ239</f>
        <v>0</v>
      </c>
      <c r="FA239" s="48"/>
      <c r="FB239" s="18">
        <f t="shared" si="231"/>
        <v>0</v>
      </c>
      <c r="FC239" s="15">
        <f>'Investment Analysis'!MX239</f>
        <v>0</v>
      </c>
      <c r="FD239" s="48"/>
      <c r="FE239" s="18">
        <f t="shared" si="232"/>
        <v>0</v>
      </c>
      <c r="FF239" s="15">
        <f>'Investment Analysis'!NE239</f>
        <v>0</v>
      </c>
      <c r="FG239" s="48"/>
      <c r="FH239" s="18">
        <f t="shared" si="233"/>
        <v>0</v>
      </c>
      <c r="FI239" s="15">
        <f>'Investment Analysis'!NL239</f>
        <v>0</v>
      </c>
      <c r="FJ239" s="48"/>
      <c r="FK239" s="18">
        <f t="shared" si="234"/>
        <v>0</v>
      </c>
      <c r="FL239" s="15">
        <f>'Investment Analysis'!NS239</f>
        <v>0</v>
      </c>
      <c r="FM239" s="48"/>
      <c r="FN239" s="18">
        <f t="shared" si="235"/>
        <v>0</v>
      </c>
      <c r="FO239" s="15">
        <f>'Investment Analysis'!NZ239</f>
        <v>0</v>
      </c>
      <c r="FP239" s="48"/>
      <c r="FQ239" s="18">
        <f t="shared" si="236"/>
        <v>0</v>
      </c>
      <c r="FR239" s="15">
        <f>'Investment Analysis'!OG239</f>
        <v>0</v>
      </c>
      <c r="FS239" s="48"/>
      <c r="FT239" s="18">
        <f t="shared" si="237"/>
        <v>0</v>
      </c>
      <c r="FU239" s="15">
        <f>'Investment Analysis'!ON239</f>
        <v>0</v>
      </c>
      <c r="FV239" s="48"/>
      <c r="FW239" s="18">
        <f t="shared" si="238"/>
        <v>0</v>
      </c>
      <c r="FX239" s="15">
        <f>'Investment Analysis'!OU239</f>
        <v>0</v>
      </c>
      <c r="FY239" s="48"/>
      <c r="FZ239" s="18">
        <f t="shared" si="239"/>
        <v>0</v>
      </c>
      <c r="GA239" s="15">
        <f>'Investment Analysis'!PB239</f>
        <v>0</v>
      </c>
      <c r="GB239" s="48"/>
      <c r="GC239" s="18">
        <f>'Investment Analysis'!PK239</f>
        <v>0</v>
      </c>
      <c r="GD239" s="15">
        <f>'Investment Analysis'!PI239</f>
        <v>0</v>
      </c>
      <c r="GE239" s="48"/>
      <c r="GF239" s="18">
        <f>'Investment Analysis'!PY239</f>
        <v>0</v>
      </c>
      <c r="GG239" s="15">
        <f>'Investment Analysis'!PW239</f>
        <v>0</v>
      </c>
      <c r="GH239" s="48"/>
      <c r="GI239" s="18">
        <f>'Investment Analysis'!QF239</f>
        <v>0</v>
      </c>
      <c r="GJ239" s="15">
        <f>'Investment Analysis'!QD239</f>
        <v>0</v>
      </c>
      <c r="GK239" s="48"/>
      <c r="GL239" s="18">
        <f>'Investment Analysis'!QM239</f>
        <v>0</v>
      </c>
      <c r="GM239" s="15">
        <f>'Investment Analysis'!QK239</f>
        <v>0</v>
      </c>
      <c r="GN239" s="48"/>
      <c r="GO239" s="18">
        <f>'Investment Analysis'!QT239</f>
        <v>0</v>
      </c>
      <c r="GP239" s="15">
        <f>'Investment Analysis'!QR239</f>
        <v>0</v>
      </c>
      <c r="GQ239" s="48"/>
      <c r="GR239" s="18">
        <f>'Investment Analysis'!RA239</f>
        <v>0</v>
      </c>
      <c r="GS239" s="15">
        <f>'Investment Analysis'!QY239</f>
        <v>0</v>
      </c>
      <c r="GT239" s="48"/>
      <c r="GU239" s="18">
        <f>'Investment Analysis'!RH239</f>
        <v>0</v>
      </c>
      <c r="GV239" s="15">
        <f>'Investment Analysis'!RF239</f>
        <v>0</v>
      </c>
      <c r="GW239" s="48"/>
      <c r="GX239" s="18">
        <f>'Investment Analysis'!RO239</f>
        <v>0</v>
      </c>
      <c r="GY239" s="15">
        <f>'Investment Analysis'!RM239</f>
        <v>0</v>
      </c>
      <c r="GZ239" s="48"/>
      <c r="HA239" s="18">
        <f>'Investment Analysis'!RV239</f>
        <v>0</v>
      </c>
      <c r="HB239" s="15">
        <f>'Investment Analysis'!RT239</f>
        <v>0</v>
      </c>
      <c r="HC239" s="48"/>
      <c r="HD239" s="18">
        <f>'Investment Analysis'!SC239</f>
        <v>0</v>
      </c>
      <c r="HE239" s="15">
        <f>'Investment Analysis'!SA239</f>
        <v>0</v>
      </c>
      <c r="HF239" s="48"/>
      <c r="HG239" s="18">
        <f>'Investment Analysis'!SJ239</f>
        <v>0</v>
      </c>
      <c r="HH239" s="15">
        <f>'Investment Analysis'!SH239</f>
        <v>0</v>
      </c>
      <c r="HI239" s="48"/>
      <c r="HJ239" s="18">
        <f>'Investment Analysis'!SM239</f>
        <v>0</v>
      </c>
      <c r="HK239" s="15">
        <f>'Investment Analysis'!SK239</f>
        <v>0</v>
      </c>
      <c r="HL239" s="48"/>
      <c r="HM239" s="18">
        <f>'Investment Analysis'!SP239</f>
        <v>0</v>
      </c>
      <c r="HN239" s="15">
        <f>'Investment Analysis'!SN239</f>
        <v>0</v>
      </c>
      <c r="HO239" s="48"/>
      <c r="HP239" s="18">
        <f>'Investment Analysis'!TE239</f>
        <v>0</v>
      </c>
      <c r="HQ239" s="15">
        <f>'Investment Analysis'!TC239</f>
        <v>0</v>
      </c>
      <c r="HR239" s="48"/>
      <c r="HS239" s="18">
        <f>'Investment Analysis'!TL239</f>
        <v>0</v>
      </c>
      <c r="HT239" s="15">
        <f>'Investment Analysis'!TJ239</f>
        <v>0</v>
      </c>
      <c r="HU239" s="48"/>
      <c r="HV239" s="18">
        <f>'Investment Analysis'!TS239</f>
        <v>0</v>
      </c>
      <c r="HW239" s="15">
        <f>'Investment Analysis'!TQ239</f>
        <v>0</v>
      </c>
      <c r="HX239" s="48"/>
      <c r="HY239" s="18">
        <f>'Investment Analysis'!TZ239</f>
        <v>0</v>
      </c>
      <c r="HZ239" s="15">
        <f>'Investment Analysis'!TX239</f>
        <v>0</v>
      </c>
      <c r="IA239" s="48"/>
      <c r="IB239" s="18">
        <f>'Investment Analysis'!UG239</f>
        <v>0</v>
      </c>
      <c r="IC239" s="15">
        <f>'Investment Analysis'!UE239</f>
        <v>0</v>
      </c>
      <c r="ID239" s="48"/>
      <c r="IE239" s="18">
        <f>'Investment Analysis'!UN239</f>
        <v>0</v>
      </c>
      <c r="IF239" s="15">
        <f>'Investment Analysis'!UL239</f>
        <v>0</v>
      </c>
      <c r="IG239" s="48"/>
      <c r="IH239" s="18">
        <f>'Investment Analysis'!UU239</f>
        <v>0</v>
      </c>
      <c r="II239" s="15">
        <f>'Investment Analysis'!US239</f>
        <v>0</v>
      </c>
      <c r="IJ239" s="48"/>
      <c r="IK239" s="18">
        <f>'Investment Analysis'!VB239</f>
        <v>0</v>
      </c>
      <c r="IL239" s="15">
        <f>'Investment Analysis'!UZ239</f>
        <v>0</v>
      </c>
      <c r="IM239" s="48"/>
      <c r="IN239" s="18">
        <f>'Investment Analysis'!VI239</f>
        <v>0</v>
      </c>
      <c r="IO239" s="15">
        <f>'Investment Analysis'!VG239</f>
        <v>0</v>
      </c>
      <c r="IP239" s="18"/>
      <c r="IQ239" s="18"/>
      <c r="IR239" s="18"/>
      <c r="IS239" s="108">
        <f t="shared" si="243"/>
        <v>0</v>
      </c>
      <c r="IT239" s="48">
        <f t="shared" si="244"/>
        <v>0</v>
      </c>
      <c r="IU239" s="101">
        <f t="shared" si="240"/>
        <v>0</v>
      </c>
      <c r="IV239" s="101"/>
      <c r="IW239" s="15">
        <f t="shared" si="241"/>
        <v>0</v>
      </c>
      <c r="IX239" s="113">
        <f t="shared" si="242"/>
        <v>0</v>
      </c>
      <c r="IY239" s="21">
        <f t="shared" si="256"/>
        <v>0</v>
      </c>
      <c r="IZ239" s="173">
        <f t="shared" si="257"/>
        <v>0</v>
      </c>
    </row>
    <row r="240" spans="1:260" x14ac:dyDescent="0.2">
      <c r="A240" s="3">
        <f>'Investment Analysis'!A240</f>
        <v>45993</v>
      </c>
      <c r="B240" s="4">
        <f>'Investment Analysis'!B240</f>
        <v>45993</v>
      </c>
      <c r="C240" s="27">
        <f>'Investment Analysis'!C240</f>
        <v>0</v>
      </c>
      <c r="D240" s="14">
        <f>'Investment Analysis'!D240</f>
        <v>0</v>
      </c>
      <c r="E240" s="15">
        <f>'Investment Analysis'!E240</f>
        <v>0</v>
      </c>
      <c r="F240" s="13">
        <f>'Investment Analysis'!G240</f>
        <v>0</v>
      </c>
      <c r="G240" s="14">
        <f>'Investment Analysis'!H240</f>
        <v>0</v>
      </c>
      <c r="H240" s="15">
        <f>'Investment Analysis'!I240</f>
        <v>0</v>
      </c>
      <c r="I240" s="13">
        <f>'Investment Analysis'!K240</f>
        <v>0</v>
      </c>
      <c r="J240" s="14">
        <f>'Investment Analysis'!L240</f>
        <v>0</v>
      </c>
      <c r="K240" s="15">
        <f>'Investment Analysis'!M240</f>
        <v>0</v>
      </c>
      <c r="L240" s="41">
        <f>'Investment Analysis'!T240</f>
        <v>0</v>
      </c>
      <c r="M240" s="21">
        <f>'Investment Analysis'!V240</f>
        <v>0</v>
      </c>
      <c r="N240" s="21">
        <f>'Investment Analysis'!W240</f>
        <v>0</v>
      </c>
      <c r="P240" s="48">
        <f>'Investment Analysis'!Y240</f>
        <v>0</v>
      </c>
      <c r="Q240" s="18"/>
      <c r="R240" s="83"/>
      <c r="S240" s="48"/>
      <c r="T240" s="18">
        <f>'Investment Analysis'!AH240</f>
        <v>0</v>
      </c>
      <c r="U240" s="15">
        <f>'Investment Analysis'!AF240</f>
        <v>0</v>
      </c>
      <c r="V240" s="48"/>
      <c r="W240" s="18">
        <f>'Investment Analysis'!AO240</f>
        <v>0</v>
      </c>
      <c r="X240" s="15">
        <f>'Investment Analysis'!AM240</f>
        <v>0</v>
      </c>
      <c r="Y240" s="48"/>
      <c r="Z240" s="18">
        <f t="shared" si="217"/>
        <v>0</v>
      </c>
      <c r="AA240" s="15">
        <f>'Investment Analysis'!GM240</f>
        <v>0</v>
      </c>
      <c r="AB240" s="48"/>
      <c r="AC240" s="18">
        <f t="shared" si="248"/>
        <v>0</v>
      </c>
      <c r="AD240" s="15">
        <f>'Investment Analysis'!AT240</f>
        <v>0</v>
      </c>
      <c r="AE240" s="48"/>
      <c r="AF240" s="18">
        <f>'Investment Analysis'!BC240</f>
        <v>0</v>
      </c>
      <c r="AG240" s="15">
        <f>'Investment Analysis'!BA240</f>
        <v>0</v>
      </c>
      <c r="AH240" s="48"/>
      <c r="AI240" s="18">
        <f t="shared" si="249"/>
        <v>0</v>
      </c>
      <c r="AJ240" s="15">
        <f>'Investment Analysis'!BH240</f>
        <v>0</v>
      </c>
      <c r="AK240" s="48"/>
      <c r="AL240" s="18">
        <f t="shared" si="250"/>
        <v>0</v>
      </c>
      <c r="AM240" s="15">
        <f>'Investment Analysis'!BO240</f>
        <v>0</v>
      </c>
      <c r="AN240" s="48"/>
      <c r="AO240" s="18">
        <f t="shared" si="210"/>
        <v>0</v>
      </c>
      <c r="AP240" s="15">
        <f>'Investment Analysis'!BV240</f>
        <v>0</v>
      </c>
      <c r="AQ240" s="48"/>
      <c r="AR240" s="18">
        <f t="shared" si="211"/>
        <v>0</v>
      </c>
      <c r="AS240" s="15">
        <f>'Investment Analysis'!CC240</f>
        <v>0</v>
      </c>
      <c r="AT240" s="48"/>
      <c r="AU240" s="18">
        <f>'Investment Analysis'!CL240</f>
        <v>0</v>
      </c>
      <c r="AV240" s="15">
        <f>'Investment Analysis'!CJ240</f>
        <v>0</v>
      </c>
      <c r="AW240" s="48"/>
      <c r="AX240" s="18">
        <f t="shared" si="251"/>
        <v>0</v>
      </c>
      <c r="AY240" s="15">
        <f>'Investment Analysis'!CQ240</f>
        <v>0</v>
      </c>
      <c r="AZ240" s="48"/>
      <c r="BA240" s="18">
        <f>'Investment Analysis'!CZ240</f>
        <v>0</v>
      </c>
      <c r="BB240" s="15">
        <f>'Investment Analysis'!CX240</f>
        <v>0</v>
      </c>
      <c r="BC240" s="48"/>
      <c r="BD240" s="18">
        <f t="shared" si="252"/>
        <v>0</v>
      </c>
      <c r="BE240" s="15">
        <f>'Investment Analysis'!DE240</f>
        <v>0</v>
      </c>
      <c r="BF240" s="48"/>
      <c r="BG240" s="18">
        <f>'Investment Analysis'!DN240</f>
        <v>0</v>
      </c>
      <c r="BH240" s="15">
        <f>'Investment Analysis'!DL240</f>
        <v>0</v>
      </c>
      <c r="BI240" s="48"/>
      <c r="BJ240" s="18">
        <f>'Investment Analysis'!EB240</f>
        <v>0</v>
      </c>
      <c r="BK240" s="15">
        <f>'Investment Analysis'!DZ240</f>
        <v>0</v>
      </c>
      <c r="BL240" s="48"/>
      <c r="BM240" s="18">
        <f>'Investment Analysis'!EI240</f>
        <v>0</v>
      </c>
      <c r="BN240" s="15">
        <f>'Investment Analysis'!EG240</f>
        <v>0</v>
      </c>
      <c r="BO240" s="48"/>
      <c r="BP240" s="18">
        <f>'Investment Analysis'!DU240</f>
        <v>0</v>
      </c>
      <c r="BQ240" s="15">
        <f>'Investment Analysis'!DS240</f>
        <v>0</v>
      </c>
      <c r="BR240" s="48"/>
      <c r="BS240" s="18">
        <f>'Investment Analysis'!EP240</f>
        <v>0</v>
      </c>
      <c r="BT240" s="15">
        <f>'Investment Analysis'!EN240</f>
        <v>0</v>
      </c>
      <c r="BU240" s="48"/>
      <c r="BV240" s="18">
        <f t="shared" si="253"/>
        <v>0</v>
      </c>
      <c r="BW240" s="15">
        <f>'Investment Analysis'!EU240</f>
        <v>0</v>
      </c>
      <c r="BX240" s="48"/>
      <c r="BY240" s="18">
        <f t="shared" si="258"/>
        <v>0</v>
      </c>
      <c r="BZ240" s="15">
        <f>'Investment Analysis'!FB240</f>
        <v>0</v>
      </c>
      <c r="CA240" s="48"/>
      <c r="CB240" s="18">
        <f t="shared" si="255"/>
        <v>0</v>
      </c>
      <c r="CC240" s="15">
        <f>'Investment Analysis'!FI240</f>
        <v>0</v>
      </c>
      <c r="CD240" s="48"/>
      <c r="CE240" s="18">
        <f>'Investment Analysis'!FR240</f>
        <v>0</v>
      </c>
      <c r="CF240" s="15">
        <f>'Investment Analysis'!FP240</f>
        <v>0</v>
      </c>
      <c r="CG240" s="48"/>
      <c r="CH240" s="18">
        <f>'Investment Analysis'!FR240</f>
        <v>0</v>
      </c>
      <c r="CI240" s="15">
        <f>'Investment Analysis'!FW240</f>
        <v>0</v>
      </c>
      <c r="CJ240" s="48"/>
      <c r="CK240" s="18">
        <f t="shared" si="259"/>
        <v>0</v>
      </c>
      <c r="CL240" s="15">
        <f>'Investment Analysis'!GD240</f>
        <v>0</v>
      </c>
      <c r="CM240" s="48"/>
      <c r="CN240" s="18">
        <f t="shared" si="218"/>
        <v>0</v>
      </c>
      <c r="CO240" s="15">
        <f>'Investment Analysis'!GT240</f>
        <v>0</v>
      </c>
      <c r="CP240" s="48"/>
      <c r="CQ240" s="18">
        <f t="shared" si="219"/>
        <v>0</v>
      </c>
      <c r="CR240" s="15">
        <f>'Investment Analysis'!HG240</f>
        <v>0</v>
      </c>
      <c r="CS240" s="48"/>
      <c r="CT240" s="18">
        <f t="shared" si="220"/>
        <v>0</v>
      </c>
      <c r="CU240" s="15">
        <f>'Investment Analysis'!HN240</f>
        <v>0</v>
      </c>
      <c r="CV240" s="48"/>
      <c r="CW240" s="18">
        <f t="shared" si="221"/>
        <v>0</v>
      </c>
      <c r="CX240" s="15">
        <f>'Investment Analysis'!IB240</f>
        <v>0</v>
      </c>
      <c r="CY240" s="48"/>
      <c r="CZ240" s="18">
        <f t="shared" si="222"/>
        <v>0</v>
      </c>
      <c r="DA240" s="15">
        <f>'Investment Analysis'!II240</f>
        <v>0</v>
      </c>
      <c r="DB240" s="48"/>
      <c r="DC240" s="18">
        <f t="shared" si="223"/>
        <v>0</v>
      </c>
      <c r="DD240" s="15">
        <f>'Investment Analysis'!IP240</f>
        <v>0</v>
      </c>
      <c r="DE240" s="48"/>
      <c r="DF240" s="18">
        <f>'Investment Analysis'!IY240</f>
        <v>0</v>
      </c>
      <c r="DG240" s="15">
        <f>'Investment Analysis'!IW240</f>
        <v>0</v>
      </c>
      <c r="DH240" s="48"/>
      <c r="DI240" s="18">
        <f t="shared" si="224"/>
        <v>0</v>
      </c>
      <c r="DJ240" s="15">
        <f>'Investment Analysis'!JD240</f>
        <v>0</v>
      </c>
      <c r="DK240" s="48"/>
      <c r="DL240" s="18">
        <f t="shared" si="225"/>
        <v>0</v>
      </c>
      <c r="DM240" s="15">
        <f>'Investment Analysis'!JK240</f>
        <v>0</v>
      </c>
      <c r="DN240" s="48"/>
      <c r="DO240" s="18">
        <f t="shared" si="226"/>
        <v>0</v>
      </c>
      <c r="DP240" s="15">
        <f>'Investment Analysis'!HU240</f>
        <v>0</v>
      </c>
      <c r="DQ240" s="48"/>
      <c r="DR240" s="18">
        <f t="shared" si="227"/>
        <v>0</v>
      </c>
      <c r="DS240" s="15">
        <f>'Investment Analysis'!JR240</f>
        <v>0</v>
      </c>
      <c r="DT240" s="48"/>
      <c r="DU240" s="18">
        <f t="shared" si="247"/>
        <v>0</v>
      </c>
      <c r="DV240" s="15">
        <f>'Investment Analysis'!JY240</f>
        <v>0</v>
      </c>
      <c r="DW240" s="48"/>
      <c r="DX240" s="18">
        <f t="shared" si="228"/>
        <v>0</v>
      </c>
      <c r="DY240" s="15">
        <f>'Investment Analysis'!KF240</f>
        <v>0</v>
      </c>
      <c r="DZ240" s="48"/>
      <c r="EA240" s="18">
        <f t="shared" ref="EA240:EA271" si="260">IF(DZ240&gt;0,(DZ240-EA$5)/EA$5,0)</f>
        <v>0</v>
      </c>
      <c r="EB240" s="15">
        <f>'Investment Analysis'!KM240</f>
        <v>0</v>
      </c>
      <c r="EC240" s="48"/>
      <c r="ED240" s="18">
        <f>'Investment Analysis'!KV240</f>
        <v>0</v>
      </c>
      <c r="EE240" s="15">
        <f>'Investment Analysis'!KT240</f>
        <v>0</v>
      </c>
      <c r="EF240" s="48"/>
      <c r="EG240" s="18">
        <f t="shared" si="229"/>
        <v>0</v>
      </c>
      <c r="EH240" s="15">
        <f>'Investment Analysis'!LH240</f>
        <v>0</v>
      </c>
      <c r="EI240" s="48"/>
      <c r="EJ240" s="18">
        <f>'Investment Analysis'!LQ240</f>
        <v>0</v>
      </c>
      <c r="EK240" s="15">
        <f>'Investment Analysis'!LO240</f>
        <v>0</v>
      </c>
      <c r="EL240" s="48"/>
      <c r="EM240" s="18">
        <f t="shared" si="246"/>
        <v>0</v>
      </c>
      <c r="EN240" s="15">
        <f>'Investment Analysis'!LX240</f>
        <v>0</v>
      </c>
      <c r="EO240" s="48"/>
      <c r="EP240" s="68">
        <f t="shared" si="254"/>
        <v>0</v>
      </c>
      <c r="EQ240" s="15">
        <f>'Investment Analysis'!MC240</f>
        <v>0</v>
      </c>
      <c r="ER240" s="48"/>
      <c r="ES240" s="18">
        <f>'Investment Analysis'!LX240</f>
        <v>0</v>
      </c>
      <c r="ET240" s="15">
        <f>'Investment Analysis'!LA240</f>
        <v>0</v>
      </c>
      <c r="EU240" s="48"/>
      <c r="EV240" s="18">
        <f>'Investment Analysis'!ML240</f>
        <v>0</v>
      </c>
      <c r="EW240" s="15">
        <f>'Investment Analysis'!MJ240</f>
        <v>0</v>
      </c>
      <c r="EX240" s="48"/>
      <c r="EY240" s="18">
        <f t="shared" si="230"/>
        <v>0</v>
      </c>
      <c r="EZ240" s="15">
        <f>'Investment Analysis'!MQ240</f>
        <v>0</v>
      </c>
      <c r="FA240" s="48"/>
      <c r="FB240" s="18">
        <f t="shared" si="231"/>
        <v>0</v>
      </c>
      <c r="FC240" s="15">
        <f>'Investment Analysis'!MX240</f>
        <v>0</v>
      </c>
      <c r="FD240" s="48"/>
      <c r="FE240" s="18">
        <f t="shared" si="232"/>
        <v>0</v>
      </c>
      <c r="FF240" s="15">
        <f>'Investment Analysis'!NE240</f>
        <v>0</v>
      </c>
      <c r="FG240" s="48"/>
      <c r="FH240" s="18">
        <f t="shared" si="233"/>
        <v>0</v>
      </c>
      <c r="FI240" s="15">
        <f>'Investment Analysis'!NL240</f>
        <v>0</v>
      </c>
      <c r="FJ240" s="48"/>
      <c r="FK240" s="18">
        <f t="shared" si="234"/>
        <v>0</v>
      </c>
      <c r="FL240" s="15">
        <f>'Investment Analysis'!NS240</f>
        <v>0</v>
      </c>
      <c r="FM240" s="48"/>
      <c r="FN240" s="18">
        <f t="shared" si="235"/>
        <v>0</v>
      </c>
      <c r="FO240" s="15">
        <f>'Investment Analysis'!NZ240</f>
        <v>0</v>
      </c>
      <c r="FP240" s="48"/>
      <c r="FQ240" s="18">
        <f t="shared" si="236"/>
        <v>0</v>
      </c>
      <c r="FR240" s="15">
        <f>'Investment Analysis'!OG240</f>
        <v>0</v>
      </c>
      <c r="FS240" s="48"/>
      <c r="FT240" s="18">
        <f t="shared" si="237"/>
        <v>0</v>
      </c>
      <c r="FU240" s="15">
        <f>'Investment Analysis'!ON240</f>
        <v>0</v>
      </c>
      <c r="FV240" s="48"/>
      <c r="FW240" s="18">
        <f t="shared" si="238"/>
        <v>0</v>
      </c>
      <c r="FX240" s="15">
        <f>'Investment Analysis'!OU240</f>
        <v>0</v>
      </c>
      <c r="FY240" s="48"/>
      <c r="FZ240" s="18">
        <f t="shared" si="239"/>
        <v>0</v>
      </c>
      <c r="GA240" s="15">
        <f>'Investment Analysis'!PB240</f>
        <v>0</v>
      </c>
      <c r="GB240" s="48"/>
      <c r="GC240" s="18">
        <f>'Investment Analysis'!PK240</f>
        <v>0</v>
      </c>
      <c r="GD240" s="15">
        <f>'Investment Analysis'!PI240</f>
        <v>0</v>
      </c>
      <c r="GE240" s="48"/>
      <c r="GF240" s="18">
        <f>'Investment Analysis'!PY240</f>
        <v>0</v>
      </c>
      <c r="GG240" s="15">
        <f>'Investment Analysis'!PW240</f>
        <v>0</v>
      </c>
      <c r="GH240" s="48"/>
      <c r="GI240" s="18">
        <f>'Investment Analysis'!QF240</f>
        <v>0</v>
      </c>
      <c r="GJ240" s="15">
        <f>'Investment Analysis'!QD240</f>
        <v>0</v>
      </c>
      <c r="GK240" s="48"/>
      <c r="GL240" s="18">
        <f>'Investment Analysis'!QM240</f>
        <v>0</v>
      </c>
      <c r="GM240" s="15">
        <f>'Investment Analysis'!QK240</f>
        <v>0</v>
      </c>
      <c r="GN240" s="48"/>
      <c r="GO240" s="18">
        <f>'Investment Analysis'!QT240</f>
        <v>0</v>
      </c>
      <c r="GP240" s="15">
        <f>'Investment Analysis'!QR240</f>
        <v>0</v>
      </c>
      <c r="GQ240" s="48"/>
      <c r="GR240" s="18">
        <f>'Investment Analysis'!RA240</f>
        <v>0</v>
      </c>
      <c r="GS240" s="15">
        <f>'Investment Analysis'!QY240</f>
        <v>0</v>
      </c>
      <c r="GT240" s="48"/>
      <c r="GU240" s="18">
        <f>'Investment Analysis'!RH240</f>
        <v>0</v>
      </c>
      <c r="GV240" s="15">
        <f>'Investment Analysis'!RF240</f>
        <v>0</v>
      </c>
      <c r="GW240" s="48"/>
      <c r="GX240" s="18">
        <f>'Investment Analysis'!RO240</f>
        <v>0</v>
      </c>
      <c r="GY240" s="15">
        <f>'Investment Analysis'!RM240</f>
        <v>0</v>
      </c>
      <c r="GZ240" s="48"/>
      <c r="HA240" s="18">
        <f>'Investment Analysis'!RV240</f>
        <v>0</v>
      </c>
      <c r="HB240" s="15">
        <f>'Investment Analysis'!RT240</f>
        <v>0</v>
      </c>
      <c r="HC240" s="48"/>
      <c r="HD240" s="18">
        <f>'Investment Analysis'!SC240</f>
        <v>0</v>
      </c>
      <c r="HE240" s="15">
        <f>'Investment Analysis'!SA240</f>
        <v>0</v>
      </c>
      <c r="HF240" s="48"/>
      <c r="HG240" s="18">
        <f>'Investment Analysis'!SJ240</f>
        <v>0</v>
      </c>
      <c r="HH240" s="15">
        <f>'Investment Analysis'!SH240</f>
        <v>0</v>
      </c>
      <c r="HI240" s="48"/>
      <c r="HJ240" s="18">
        <f>'Investment Analysis'!SM240</f>
        <v>0</v>
      </c>
      <c r="HK240" s="15">
        <f>'Investment Analysis'!SK240</f>
        <v>0</v>
      </c>
      <c r="HL240" s="48"/>
      <c r="HM240" s="18">
        <f>'Investment Analysis'!SP240</f>
        <v>0</v>
      </c>
      <c r="HN240" s="15">
        <f>'Investment Analysis'!SN240</f>
        <v>0</v>
      </c>
      <c r="HO240" s="48"/>
      <c r="HP240" s="18">
        <f>'Investment Analysis'!TE240</f>
        <v>0</v>
      </c>
      <c r="HQ240" s="15">
        <f>'Investment Analysis'!TC240</f>
        <v>0</v>
      </c>
      <c r="HR240" s="48"/>
      <c r="HS240" s="18">
        <f>'Investment Analysis'!TL240</f>
        <v>0</v>
      </c>
      <c r="HT240" s="15">
        <f>'Investment Analysis'!TJ240</f>
        <v>0</v>
      </c>
      <c r="HU240" s="48"/>
      <c r="HV240" s="18">
        <f>'Investment Analysis'!TS240</f>
        <v>0</v>
      </c>
      <c r="HW240" s="15">
        <f>'Investment Analysis'!TQ240</f>
        <v>0</v>
      </c>
      <c r="HX240" s="48"/>
      <c r="HY240" s="18">
        <f>'Investment Analysis'!TZ240</f>
        <v>0</v>
      </c>
      <c r="HZ240" s="15">
        <f>'Investment Analysis'!TX240</f>
        <v>0</v>
      </c>
      <c r="IA240" s="48"/>
      <c r="IB240" s="18">
        <f>'Investment Analysis'!UG240</f>
        <v>0</v>
      </c>
      <c r="IC240" s="15">
        <f>'Investment Analysis'!UE240</f>
        <v>0</v>
      </c>
      <c r="ID240" s="48"/>
      <c r="IE240" s="18">
        <f>'Investment Analysis'!UN240</f>
        <v>0</v>
      </c>
      <c r="IF240" s="15">
        <f>'Investment Analysis'!UL240</f>
        <v>0</v>
      </c>
      <c r="IG240" s="48"/>
      <c r="IH240" s="18">
        <f>'Investment Analysis'!UU240</f>
        <v>0</v>
      </c>
      <c r="II240" s="15">
        <f>'Investment Analysis'!US240</f>
        <v>0</v>
      </c>
      <c r="IJ240" s="48"/>
      <c r="IK240" s="18">
        <f>'Investment Analysis'!VB240</f>
        <v>0</v>
      </c>
      <c r="IL240" s="15">
        <f>'Investment Analysis'!UZ240</f>
        <v>0</v>
      </c>
      <c r="IM240" s="48"/>
      <c r="IN240" s="18">
        <f>'Investment Analysis'!VI240</f>
        <v>0</v>
      </c>
      <c r="IO240" s="15">
        <f>'Investment Analysis'!VG240</f>
        <v>0</v>
      </c>
      <c r="IP240" s="18"/>
      <c r="IQ240" s="18"/>
      <c r="IR240" s="18"/>
      <c r="IS240" s="108">
        <f t="shared" si="243"/>
        <v>0</v>
      </c>
      <c r="IT240" s="48">
        <f t="shared" si="244"/>
        <v>0</v>
      </c>
      <c r="IU240" s="101">
        <f t="shared" si="240"/>
        <v>0</v>
      </c>
      <c r="IV240" s="101"/>
      <c r="IW240" s="15">
        <f t="shared" si="241"/>
        <v>0</v>
      </c>
      <c r="IX240" s="113">
        <f t="shared" si="242"/>
        <v>0</v>
      </c>
      <c r="IY240" s="21">
        <f t="shared" si="256"/>
        <v>0</v>
      </c>
      <c r="IZ240" s="173">
        <f t="shared" si="257"/>
        <v>0</v>
      </c>
    </row>
    <row r="241" spans="1:260" x14ac:dyDescent="0.2">
      <c r="A241" s="3">
        <f>'Investment Analysis'!A241</f>
        <v>45994</v>
      </c>
      <c r="B241" s="4">
        <f>'Investment Analysis'!B241</f>
        <v>45994</v>
      </c>
      <c r="C241" s="27">
        <f>'Investment Analysis'!C241</f>
        <v>0</v>
      </c>
      <c r="D241" s="14">
        <f>'Investment Analysis'!D241</f>
        <v>0</v>
      </c>
      <c r="E241" s="15">
        <f>'Investment Analysis'!E241</f>
        <v>0</v>
      </c>
      <c r="F241" s="13">
        <f>'Investment Analysis'!G241</f>
        <v>0</v>
      </c>
      <c r="G241" s="14">
        <f>'Investment Analysis'!H241</f>
        <v>0</v>
      </c>
      <c r="H241" s="15">
        <f>'Investment Analysis'!I241</f>
        <v>0</v>
      </c>
      <c r="I241" s="13">
        <f>'Investment Analysis'!K241</f>
        <v>0</v>
      </c>
      <c r="J241" s="14">
        <f>'Investment Analysis'!L241</f>
        <v>0</v>
      </c>
      <c r="K241" s="15">
        <f>'Investment Analysis'!M241</f>
        <v>0</v>
      </c>
      <c r="L241" s="41">
        <f>'Investment Analysis'!T241</f>
        <v>0</v>
      </c>
      <c r="M241" s="21">
        <f>'Investment Analysis'!V241</f>
        <v>0</v>
      </c>
      <c r="N241" s="21">
        <f>'Investment Analysis'!W241</f>
        <v>0</v>
      </c>
      <c r="P241" s="48">
        <f>'Investment Analysis'!Y241</f>
        <v>0</v>
      </c>
      <c r="Q241" s="18"/>
      <c r="R241" s="83"/>
      <c r="S241" s="48"/>
      <c r="T241" s="18">
        <f>'Investment Analysis'!AH241</f>
        <v>0</v>
      </c>
      <c r="U241" s="15">
        <f>'Investment Analysis'!AF241</f>
        <v>0</v>
      </c>
      <c r="V241" s="48"/>
      <c r="W241" s="18">
        <f>'Investment Analysis'!AO241</f>
        <v>0</v>
      </c>
      <c r="X241" s="15">
        <f>'Investment Analysis'!AM241</f>
        <v>0</v>
      </c>
      <c r="Y241" s="48"/>
      <c r="Z241" s="18">
        <f t="shared" si="217"/>
        <v>0</v>
      </c>
      <c r="AA241" s="15">
        <f>'Investment Analysis'!GM241</f>
        <v>0</v>
      </c>
      <c r="AB241" s="48"/>
      <c r="AC241" s="18">
        <f t="shared" si="248"/>
        <v>0</v>
      </c>
      <c r="AD241" s="15">
        <f>'Investment Analysis'!AT241</f>
        <v>0</v>
      </c>
      <c r="AE241" s="48"/>
      <c r="AF241" s="18">
        <f>'Investment Analysis'!BC241</f>
        <v>0</v>
      </c>
      <c r="AG241" s="15">
        <f>'Investment Analysis'!BA241</f>
        <v>0</v>
      </c>
      <c r="AH241" s="48"/>
      <c r="AI241" s="18">
        <f t="shared" si="249"/>
        <v>0</v>
      </c>
      <c r="AJ241" s="15">
        <f>'Investment Analysis'!BH241</f>
        <v>0</v>
      </c>
      <c r="AK241" s="48"/>
      <c r="AL241" s="18">
        <f t="shared" si="250"/>
        <v>0</v>
      </c>
      <c r="AM241" s="15">
        <f>'Investment Analysis'!BO241</f>
        <v>0</v>
      </c>
      <c r="AN241" s="48"/>
      <c r="AO241" s="18">
        <f t="shared" si="210"/>
        <v>0</v>
      </c>
      <c r="AP241" s="15">
        <f>'Investment Analysis'!BV241</f>
        <v>0</v>
      </c>
      <c r="AQ241" s="48"/>
      <c r="AR241" s="18">
        <f t="shared" si="211"/>
        <v>0</v>
      </c>
      <c r="AS241" s="15">
        <f>'Investment Analysis'!CC241</f>
        <v>0</v>
      </c>
      <c r="AT241" s="48"/>
      <c r="AU241" s="18">
        <f>'Investment Analysis'!CL241</f>
        <v>0</v>
      </c>
      <c r="AV241" s="15">
        <f>'Investment Analysis'!CJ241</f>
        <v>0</v>
      </c>
      <c r="AW241" s="48"/>
      <c r="AX241" s="18">
        <f t="shared" si="251"/>
        <v>0</v>
      </c>
      <c r="AY241" s="15">
        <f>'Investment Analysis'!CQ241</f>
        <v>0</v>
      </c>
      <c r="AZ241" s="48"/>
      <c r="BA241" s="18">
        <f>'Investment Analysis'!CZ241</f>
        <v>0</v>
      </c>
      <c r="BB241" s="15">
        <f>'Investment Analysis'!CX241</f>
        <v>0</v>
      </c>
      <c r="BC241" s="48"/>
      <c r="BD241" s="18">
        <f t="shared" si="252"/>
        <v>0</v>
      </c>
      <c r="BE241" s="15">
        <f>'Investment Analysis'!DE241</f>
        <v>0</v>
      </c>
      <c r="BF241" s="48"/>
      <c r="BG241" s="18">
        <f>'Investment Analysis'!DN241</f>
        <v>0</v>
      </c>
      <c r="BH241" s="15">
        <f>'Investment Analysis'!DL241</f>
        <v>0</v>
      </c>
      <c r="BI241" s="48"/>
      <c r="BJ241" s="18">
        <f>'Investment Analysis'!EB241</f>
        <v>0</v>
      </c>
      <c r="BK241" s="15">
        <f>'Investment Analysis'!DZ241</f>
        <v>0</v>
      </c>
      <c r="BL241" s="48"/>
      <c r="BM241" s="18">
        <f>'Investment Analysis'!EI241</f>
        <v>0</v>
      </c>
      <c r="BN241" s="15">
        <f>'Investment Analysis'!EG241</f>
        <v>0</v>
      </c>
      <c r="BO241" s="48"/>
      <c r="BP241" s="18">
        <f>'Investment Analysis'!DU241</f>
        <v>0</v>
      </c>
      <c r="BQ241" s="15">
        <f>'Investment Analysis'!DS241</f>
        <v>0</v>
      </c>
      <c r="BR241" s="48"/>
      <c r="BS241" s="18">
        <f>'Investment Analysis'!EP241</f>
        <v>0</v>
      </c>
      <c r="BT241" s="15">
        <f>'Investment Analysis'!EN241</f>
        <v>0</v>
      </c>
      <c r="BU241" s="48"/>
      <c r="BV241" s="18">
        <f t="shared" si="253"/>
        <v>0</v>
      </c>
      <c r="BW241" s="15">
        <f>'Investment Analysis'!EU241</f>
        <v>0</v>
      </c>
      <c r="BX241" s="48"/>
      <c r="BY241" s="18">
        <f t="shared" si="258"/>
        <v>0</v>
      </c>
      <c r="BZ241" s="15">
        <f>'Investment Analysis'!FB241</f>
        <v>0</v>
      </c>
      <c r="CA241" s="48"/>
      <c r="CB241" s="18">
        <f t="shared" si="255"/>
        <v>0</v>
      </c>
      <c r="CC241" s="15">
        <f>'Investment Analysis'!FI241</f>
        <v>0</v>
      </c>
      <c r="CD241" s="48"/>
      <c r="CE241" s="18">
        <f>'Investment Analysis'!FR241</f>
        <v>0</v>
      </c>
      <c r="CF241" s="15">
        <f>'Investment Analysis'!FP241</f>
        <v>0</v>
      </c>
      <c r="CG241" s="48"/>
      <c r="CH241" s="18">
        <f>'Investment Analysis'!FR241</f>
        <v>0</v>
      </c>
      <c r="CI241" s="15">
        <f>'Investment Analysis'!FW241</f>
        <v>0</v>
      </c>
      <c r="CJ241" s="48"/>
      <c r="CK241" s="18">
        <f t="shared" si="259"/>
        <v>0</v>
      </c>
      <c r="CL241" s="15">
        <f>'Investment Analysis'!GD241</f>
        <v>0</v>
      </c>
      <c r="CM241" s="48"/>
      <c r="CN241" s="18">
        <f t="shared" si="218"/>
        <v>0</v>
      </c>
      <c r="CO241" s="15">
        <f>'Investment Analysis'!GT241</f>
        <v>0</v>
      </c>
      <c r="CP241" s="48"/>
      <c r="CQ241" s="18">
        <f t="shared" si="219"/>
        <v>0</v>
      </c>
      <c r="CR241" s="15">
        <f>'Investment Analysis'!HG241</f>
        <v>0</v>
      </c>
      <c r="CS241" s="48"/>
      <c r="CT241" s="18">
        <f t="shared" si="220"/>
        <v>0</v>
      </c>
      <c r="CU241" s="15">
        <f>'Investment Analysis'!HN241</f>
        <v>0</v>
      </c>
      <c r="CV241" s="48"/>
      <c r="CW241" s="18">
        <f t="shared" si="221"/>
        <v>0</v>
      </c>
      <c r="CX241" s="15">
        <f>'Investment Analysis'!IB241</f>
        <v>0</v>
      </c>
      <c r="CY241" s="48"/>
      <c r="CZ241" s="18">
        <f t="shared" si="222"/>
        <v>0</v>
      </c>
      <c r="DA241" s="15">
        <f>'Investment Analysis'!II241</f>
        <v>0</v>
      </c>
      <c r="DB241" s="48"/>
      <c r="DC241" s="18">
        <f t="shared" si="223"/>
        <v>0</v>
      </c>
      <c r="DD241" s="15">
        <f>'Investment Analysis'!IP241</f>
        <v>0</v>
      </c>
      <c r="DE241" s="48"/>
      <c r="DF241" s="18">
        <f>'Investment Analysis'!IY241</f>
        <v>0</v>
      </c>
      <c r="DG241" s="15">
        <f>'Investment Analysis'!IW241</f>
        <v>0</v>
      </c>
      <c r="DH241" s="48"/>
      <c r="DI241" s="18">
        <f t="shared" si="224"/>
        <v>0</v>
      </c>
      <c r="DJ241" s="15">
        <f>'Investment Analysis'!JD241</f>
        <v>0</v>
      </c>
      <c r="DK241" s="48"/>
      <c r="DL241" s="18">
        <f t="shared" si="225"/>
        <v>0</v>
      </c>
      <c r="DM241" s="15">
        <f>'Investment Analysis'!JK241</f>
        <v>0</v>
      </c>
      <c r="DN241" s="48"/>
      <c r="DO241" s="18">
        <f t="shared" si="226"/>
        <v>0</v>
      </c>
      <c r="DP241" s="15">
        <f>'Investment Analysis'!HU241</f>
        <v>0</v>
      </c>
      <c r="DQ241" s="48"/>
      <c r="DR241" s="18">
        <f t="shared" si="227"/>
        <v>0</v>
      </c>
      <c r="DS241" s="15">
        <f>'Investment Analysis'!JR241</f>
        <v>0</v>
      </c>
      <c r="DT241" s="48"/>
      <c r="DU241" s="18">
        <f t="shared" si="247"/>
        <v>0</v>
      </c>
      <c r="DV241" s="15">
        <f>'Investment Analysis'!JY241</f>
        <v>0</v>
      </c>
      <c r="DW241" s="48"/>
      <c r="DX241" s="18">
        <f t="shared" si="228"/>
        <v>0</v>
      </c>
      <c r="DY241" s="15">
        <f>'Investment Analysis'!KF241</f>
        <v>0</v>
      </c>
      <c r="DZ241" s="48"/>
      <c r="EA241" s="18">
        <f t="shared" si="260"/>
        <v>0</v>
      </c>
      <c r="EB241" s="15">
        <f>'Investment Analysis'!KM241</f>
        <v>0</v>
      </c>
      <c r="EC241" s="48"/>
      <c r="ED241" s="18">
        <f>'Investment Analysis'!KV241</f>
        <v>0</v>
      </c>
      <c r="EE241" s="15">
        <f>'Investment Analysis'!KT241</f>
        <v>0</v>
      </c>
      <c r="EF241" s="48"/>
      <c r="EG241" s="18">
        <f t="shared" si="229"/>
        <v>0</v>
      </c>
      <c r="EH241" s="15">
        <f>'Investment Analysis'!LH241</f>
        <v>0</v>
      </c>
      <c r="EI241" s="48"/>
      <c r="EJ241" s="18">
        <f>'Investment Analysis'!LQ241</f>
        <v>0</v>
      </c>
      <c r="EK241" s="15">
        <f>'Investment Analysis'!LO241</f>
        <v>0</v>
      </c>
      <c r="EL241" s="48"/>
      <c r="EM241" s="18">
        <f t="shared" si="246"/>
        <v>0</v>
      </c>
      <c r="EN241" s="15">
        <f>'Investment Analysis'!LX241</f>
        <v>0</v>
      </c>
      <c r="EO241" s="48"/>
      <c r="EP241" s="68">
        <f t="shared" si="254"/>
        <v>0</v>
      </c>
      <c r="EQ241" s="15">
        <f>'Investment Analysis'!MC241</f>
        <v>0</v>
      </c>
      <c r="ER241" s="48"/>
      <c r="ES241" s="18">
        <f>'Investment Analysis'!LX241</f>
        <v>0</v>
      </c>
      <c r="ET241" s="15">
        <f>'Investment Analysis'!LA241</f>
        <v>0</v>
      </c>
      <c r="EU241" s="48"/>
      <c r="EV241" s="18">
        <f>'Investment Analysis'!ML241</f>
        <v>0</v>
      </c>
      <c r="EW241" s="15">
        <f>'Investment Analysis'!MJ241</f>
        <v>0</v>
      </c>
      <c r="EX241" s="48"/>
      <c r="EY241" s="18">
        <f t="shared" si="230"/>
        <v>0</v>
      </c>
      <c r="EZ241" s="15">
        <f>'Investment Analysis'!MQ241</f>
        <v>0</v>
      </c>
      <c r="FA241" s="48"/>
      <c r="FB241" s="18">
        <f t="shared" si="231"/>
        <v>0</v>
      </c>
      <c r="FC241" s="15">
        <f>'Investment Analysis'!MX241</f>
        <v>0</v>
      </c>
      <c r="FD241" s="48"/>
      <c r="FE241" s="18">
        <f t="shared" si="232"/>
        <v>0</v>
      </c>
      <c r="FF241" s="15">
        <f>'Investment Analysis'!NE241</f>
        <v>0</v>
      </c>
      <c r="FG241" s="48"/>
      <c r="FH241" s="18">
        <f t="shared" si="233"/>
        <v>0</v>
      </c>
      <c r="FI241" s="15">
        <f>'Investment Analysis'!NL241</f>
        <v>0</v>
      </c>
      <c r="FJ241" s="48"/>
      <c r="FK241" s="18">
        <f t="shared" si="234"/>
        <v>0</v>
      </c>
      <c r="FL241" s="15">
        <f>'Investment Analysis'!NS241</f>
        <v>0</v>
      </c>
      <c r="FM241" s="48"/>
      <c r="FN241" s="18">
        <f t="shared" si="235"/>
        <v>0</v>
      </c>
      <c r="FO241" s="15">
        <f>'Investment Analysis'!NZ241</f>
        <v>0</v>
      </c>
      <c r="FP241" s="48"/>
      <c r="FQ241" s="18">
        <f t="shared" si="236"/>
        <v>0</v>
      </c>
      <c r="FR241" s="15">
        <f>'Investment Analysis'!OG241</f>
        <v>0</v>
      </c>
      <c r="FS241" s="48"/>
      <c r="FT241" s="18">
        <f t="shared" si="237"/>
        <v>0</v>
      </c>
      <c r="FU241" s="15">
        <f>'Investment Analysis'!ON241</f>
        <v>0</v>
      </c>
      <c r="FV241" s="48"/>
      <c r="FW241" s="18">
        <f t="shared" si="238"/>
        <v>0</v>
      </c>
      <c r="FX241" s="15">
        <f>'Investment Analysis'!OU241</f>
        <v>0</v>
      </c>
      <c r="FY241" s="48"/>
      <c r="FZ241" s="18">
        <f t="shared" si="239"/>
        <v>0</v>
      </c>
      <c r="GA241" s="15">
        <f>'Investment Analysis'!PB241</f>
        <v>0</v>
      </c>
      <c r="GB241" s="48"/>
      <c r="GC241" s="18">
        <f>'Investment Analysis'!PK241</f>
        <v>0</v>
      </c>
      <c r="GD241" s="15">
        <f>'Investment Analysis'!PI241</f>
        <v>0</v>
      </c>
      <c r="GE241" s="48"/>
      <c r="GF241" s="18">
        <f>'Investment Analysis'!PY241</f>
        <v>0</v>
      </c>
      <c r="GG241" s="15">
        <f>'Investment Analysis'!PW241</f>
        <v>0</v>
      </c>
      <c r="GH241" s="48"/>
      <c r="GI241" s="18">
        <f>'Investment Analysis'!QF241</f>
        <v>0</v>
      </c>
      <c r="GJ241" s="15">
        <f>'Investment Analysis'!QD241</f>
        <v>0</v>
      </c>
      <c r="GK241" s="48"/>
      <c r="GL241" s="18">
        <f>'Investment Analysis'!QM241</f>
        <v>0</v>
      </c>
      <c r="GM241" s="15">
        <f>'Investment Analysis'!QK241</f>
        <v>0</v>
      </c>
      <c r="GN241" s="48"/>
      <c r="GO241" s="18">
        <f>'Investment Analysis'!QT241</f>
        <v>0</v>
      </c>
      <c r="GP241" s="15">
        <f>'Investment Analysis'!QR241</f>
        <v>0</v>
      </c>
      <c r="GQ241" s="48"/>
      <c r="GR241" s="18">
        <f>'Investment Analysis'!RA241</f>
        <v>0</v>
      </c>
      <c r="GS241" s="15">
        <f>'Investment Analysis'!QY241</f>
        <v>0</v>
      </c>
      <c r="GT241" s="48"/>
      <c r="GU241" s="18">
        <f>'Investment Analysis'!RH241</f>
        <v>0</v>
      </c>
      <c r="GV241" s="15">
        <f>'Investment Analysis'!RF241</f>
        <v>0</v>
      </c>
      <c r="GW241" s="48"/>
      <c r="GX241" s="18">
        <f>'Investment Analysis'!RO241</f>
        <v>0</v>
      </c>
      <c r="GY241" s="15">
        <f>'Investment Analysis'!RM241</f>
        <v>0</v>
      </c>
      <c r="GZ241" s="48"/>
      <c r="HA241" s="18">
        <f>'Investment Analysis'!RV241</f>
        <v>0</v>
      </c>
      <c r="HB241" s="15">
        <f>'Investment Analysis'!RT241</f>
        <v>0</v>
      </c>
      <c r="HC241" s="48"/>
      <c r="HD241" s="18">
        <f>'Investment Analysis'!SC241</f>
        <v>0</v>
      </c>
      <c r="HE241" s="15">
        <f>'Investment Analysis'!SA241</f>
        <v>0</v>
      </c>
      <c r="HF241" s="48"/>
      <c r="HG241" s="18">
        <f>'Investment Analysis'!SJ241</f>
        <v>0</v>
      </c>
      <c r="HH241" s="15">
        <f>'Investment Analysis'!SH241</f>
        <v>0</v>
      </c>
      <c r="HI241" s="48"/>
      <c r="HJ241" s="18">
        <f>'Investment Analysis'!SM241</f>
        <v>0</v>
      </c>
      <c r="HK241" s="15">
        <f>'Investment Analysis'!SK241</f>
        <v>0</v>
      </c>
      <c r="HL241" s="48"/>
      <c r="HM241" s="18">
        <f>'Investment Analysis'!SP241</f>
        <v>0</v>
      </c>
      <c r="HN241" s="15">
        <f>'Investment Analysis'!SN241</f>
        <v>0</v>
      </c>
      <c r="HO241" s="48"/>
      <c r="HP241" s="18">
        <f>'Investment Analysis'!TE241</f>
        <v>0</v>
      </c>
      <c r="HQ241" s="15">
        <f>'Investment Analysis'!TC241</f>
        <v>0</v>
      </c>
      <c r="HR241" s="48"/>
      <c r="HS241" s="18">
        <f>'Investment Analysis'!TL241</f>
        <v>0</v>
      </c>
      <c r="HT241" s="15">
        <f>'Investment Analysis'!TJ241</f>
        <v>0</v>
      </c>
      <c r="HU241" s="48"/>
      <c r="HV241" s="18">
        <f>'Investment Analysis'!TS241</f>
        <v>0</v>
      </c>
      <c r="HW241" s="15">
        <f>'Investment Analysis'!TQ241</f>
        <v>0</v>
      </c>
      <c r="HX241" s="48"/>
      <c r="HY241" s="18">
        <f>'Investment Analysis'!TZ241</f>
        <v>0</v>
      </c>
      <c r="HZ241" s="15">
        <f>'Investment Analysis'!TX241</f>
        <v>0</v>
      </c>
      <c r="IA241" s="48"/>
      <c r="IB241" s="18">
        <f>'Investment Analysis'!UG241</f>
        <v>0</v>
      </c>
      <c r="IC241" s="15">
        <f>'Investment Analysis'!UE241</f>
        <v>0</v>
      </c>
      <c r="ID241" s="48"/>
      <c r="IE241" s="18">
        <f>'Investment Analysis'!UN241</f>
        <v>0</v>
      </c>
      <c r="IF241" s="15">
        <f>'Investment Analysis'!UL241</f>
        <v>0</v>
      </c>
      <c r="IG241" s="48"/>
      <c r="IH241" s="18">
        <f>'Investment Analysis'!UU241</f>
        <v>0</v>
      </c>
      <c r="II241" s="15">
        <f>'Investment Analysis'!US241</f>
        <v>0</v>
      </c>
      <c r="IJ241" s="48"/>
      <c r="IK241" s="18">
        <f>'Investment Analysis'!VB241</f>
        <v>0</v>
      </c>
      <c r="IL241" s="15">
        <f>'Investment Analysis'!UZ241</f>
        <v>0</v>
      </c>
      <c r="IM241" s="48"/>
      <c r="IN241" s="18">
        <f>'Investment Analysis'!VI241</f>
        <v>0</v>
      </c>
      <c r="IO241" s="15">
        <f>'Investment Analysis'!VG241</f>
        <v>0</v>
      </c>
      <c r="IP241" s="18"/>
      <c r="IQ241" s="18"/>
      <c r="IR241" s="18"/>
      <c r="IS241" s="108">
        <f t="shared" si="243"/>
        <v>0</v>
      </c>
      <c r="IT241" s="48">
        <f t="shared" si="244"/>
        <v>0</v>
      </c>
      <c r="IU241" s="101">
        <f t="shared" si="240"/>
        <v>0</v>
      </c>
      <c r="IV241" s="101">
        <v>3600</v>
      </c>
      <c r="IW241" s="15">
        <f t="shared" si="241"/>
        <v>0</v>
      </c>
      <c r="IX241" s="113">
        <f t="shared" si="242"/>
        <v>0</v>
      </c>
      <c r="IY241" s="21">
        <f t="shared" si="256"/>
        <v>0</v>
      </c>
      <c r="IZ241" s="173">
        <f t="shared" si="257"/>
        <v>0</v>
      </c>
    </row>
    <row r="242" spans="1:260" x14ac:dyDescent="0.2">
      <c r="A242" s="3">
        <f>'Investment Analysis'!A242</f>
        <v>45995</v>
      </c>
      <c r="B242" s="4">
        <f>'Investment Analysis'!B242</f>
        <v>45995</v>
      </c>
      <c r="C242" s="27">
        <f>'Investment Analysis'!C242</f>
        <v>0</v>
      </c>
      <c r="D242" s="14">
        <f>'Investment Analysis'!D242</f>
        <v>0</v>
      </c>
      <c r="E242" s="15">
        <f>'Investment Analysis'!E242</f>
        <v>0</v>
      </c>
      <c r="F242" s="13">
        <f>'Investment Analysis'!G242</f>
        <v>0</v>
      </c>
      <c r="G242" s="14">
        <f>'Investment Analysis'!H242</f>
        <v>0</v>
      </c>
      <c r="H242" s="15">
        <f>'Investment Analysis'!I242</f>
        <v>0</v>
      </c>
      <c r="I242" s="13">
        <f>'Investment Analysis'!K242</f>
        <v>0</v>
      </c>
      <c r="J242" s="14">
        <f>'Investment Analysis'!L242</f>
        <v>0</v>
      </c>
      <c r="K242" s="15">
        <f>'Investment Analysis'!M242</f>
        <v>0</v>
      </c>
      <c r="L242" s="41">
        <f>'Investment Analysis'!T242</f>
        <v>0</v>
      </c>
      <c r="M242" s="21">
        <f>'Investment Analysis'!V242</f>
        <v>0</v>
      </c>
      <c r="N242" s="21">
        <f>'Investment Analysis'!W242</f>
        <v>0</v>
      </c>
      <c r="P242" s="48">
        <f>'Investment Analysis'!Y242</f>
        <v>0</v>
      </c>
      <c r="Q242" s="18"/>
      <c r="R242" s="83"/>
      <c r="S242" s="48"/>
      <c r="T242" s="18">
        <f>'Investment Analysis'!AH242</f>
        <v>0</v>
      </c>
      <c r="U242" s="15">
        <f>'Investment Analysis'!AF242</f>
        <v>0</v>
      </c>
      <c r="V242" s="48"/>
      <c r="W242" s="18">
        <f>'Investment Analysis'!AO242</f>
        <v>0</v>
      </c>
      <c r="X242" s="15">
        <f>'Investment Analysis'!AM242</f>
        <v>0</v>
      </c>
      <c r="Y242" s="48"/>
      <c r="Z242" s="18">
        <f t="shared" si="217"/>
        <v>0</v>
      </c>
      <c r="AA242" s="15">
        <f>'Investment Analysis'!GM242</f>
        <v>0</v>
      </c>
      <c r="AB242" s="48"/>
      <c r="AC242" s="18">
        <f t="shared" si="248"/>
        <v>0</v>
      </c>
      <c r="AD242" s="15">
        <f>'Investment Analysis'!AT242</f>
        <v>0</v>
      </c>
      <c r="AE242" s="48"/>
      <c r="AF242" s="18">
        <f>'Investment Analysis'!BC242</f>
        <v>0</v>
      </c>
      <c r="AG242" s="15">
        <f>'Investment Analysis'!BA242</f>
        <v>0</v>
      </c>
      <c r="AH242" s="48"/>
      <c r="AI242" s="18">
        <f t="shared" si="249"/>
        <v>0</v>
      </c>
      <c r="AJ242" s="15">
        <f>'Investment Analysis'!BH242</f>
        <v>0</v>
      </c>
      <c r="AK242" s="48"/>
      <c r="AL242" s="18">
        <f t="shared" si="250"/>
        <v>0</v>
      </c>
      <c r="AM242" s="15">
        <f>'Investment Analysis'!BO242</f>
        <v>0</v>
      </c>
      <c r="AN242" s="48"/>
      <c r="AO242" s="18">
        <f t="shared" si="210"/>
        <v>0</v>
      </c>
      <c r="AP242" s="15">
        <f>'Investment Analysis'!BV242</f>
        <v>0</v>
      </c>
      <c r="AQ242" s="48"/>
      <c r="AR242" s="18">
        <f t="shared" si="211"/>
        <v>0</v>
      </c>
      <c r="AS242" s="15">
        <f>'Investment Analysis'!CC242</f>
        <v>0</v>
      </c>
      <c r="AT242" s="48"/>
      <c r="AU242" s="18">
        <f>'Investment Analysis'!CL242</f>
        <v>0</v>
      </c>
      <c r="AV242" s="15">
        <f>'Investment Analysis'!CJ242</f>
        <v>0</v>
      </c>
      <c r="AW242" s="48"/>
      <c r="AX242" s="18">
        <f t="shared" si="251"/>
        <v>0</v>
      </c>
      <c r="AY242" s="15">
        <f>'Investment Analysis'!CQ242</f>
        <v>0</v>
      </c>
      <c r="AZ242" s="48"/>
      <c r="BA242" s="18">
        <f>'Investment Analysis'!CZ242</f>
        <v>0</v>
      </c>
      <c r="BB242" s="15">
        <f>'Investment Analysis'!CX242</f>
        <v>0</v>
      </c>
      <c r="BC242" s="48"/>
      <c r="BD242" s="18">
        <f t="shared" si="252"/>
        <v>0</v>
      </c>
      <c r="BE242" s="15">
        <f>'Investment Analysis'!DE242</f>
        <v>0</v>
      </c>
      <c r="BF242" s="48"/>
      <c r="BG242" s="18">
        <f>'Investment Analysis'!DN242</f>
        <v>0</v>
      </c>
      <c r="BH242" s="15">
        <f>'Investment Analysis'!DL242</f>
        <v>0</v>
      </c>
      <c r="BI242" s="48"/>
      <c r="BJ242" s="18">
        <f>'Investment Analysis'!EB242</f>
        <v>0</v>
      </c>
      <c r="BK242" s="15">
        <f>'Investment Analysis'!DZ242</f>
        <v>0</v>
      </c>
      <c r="BL242" s="48"/>
      <c r="BM242" s="18">
        <f>'Investment Analysis'!EI242</f>
        <v>0</v>
      </c>
      <c r="BN242" s="15">
        <f>'Investment Analysis'!EG242</f>
        <v>0</v>
      </c>
      <c r="BO242" s="48"/>
      <c r="BP242" s="18">
        <f>'Investment Analysis'!DU242</f>
        <v>0</v>
      </c>
      <c r="BQ242" s="15">
        <f>'Investment Analysis'!DS242</f>
        <v>0</v>
      </c>
      <c r="BR242" s="48"/>
      <c r="BS242" s="18">
        <f>'Investment Analysis'!EP242</f>
        <v>0</v>
      </c>
      <c r="BT242" s="15">
        <f>'Investment Analysis'!EN242</f>
        <v>0</v>
      </c>
      <c r="BU242" s="48"/>
      <c r="BV242" s="18">
        <f t="shared" si="253"/>
        <v>0</v>
      </c>
      <c r="BW242" s="15">
        <f>'Investment Analysis'!EU242</f>
        <v>0</v>
      </c>
      <c r="BX242" s="48"/>
      <c r="BY242" s="18">
        <f t="shared" si="258"/>
        <v>0</v>
      </c>
      <c r="BZ242" s="15">
        <f>'Investment Analysis'!FB242</f>
        <v>0</v>
      </c>
      <c r="CA242" s="48"/>
      <c r="CB242" s="18">
        <f t="shared" si="255"/>
        <v>0</v>
      </c>
      <c r="CC242" s="15">
        <f>'Investment Analysis'!FI242</f>
        <v>0</v>
      </c>
      <c r="CD242" s="48"/>
      <c r="CE242" s="18">
        <f>'Investment Analysis'!FR242</f>
        <v>0</v>
      </c>
      <c r="CF242" s="15">
        <f>'Investment Analysis'!FP242</f>
        <v>0</v>
      </c>
      <c r="CG242" s="48"/>
      <c r="CH242" s="18">
        <f>'Investment Analysis'!FR242</f>
        <v>0</v>
      </c>
      <c r="CI242" s="15">
        <f>'Investment Analysis'!FW242</f>
        <v>0</v>
      </c>
      <c r="CJ242" s="48"/>
      <c r="CK242" s="18">
        <f t="shared" si="259"/>
        <v>0</v>
      </c>
      <c r="CL242" s="15">
        <f>'Investment Analysis'!GD242</f>
        <v>0</v>
      </c>
      <c r="CM242" s="48"/>
      <c r="CN242" s="18">
        <f t="shared" si="218"/>
        <v>0</v>
      </c>
      <c r="CO242" s="15">
        <f>'Investment Analysis'!GT242</f>
        <v>0</v>
      </c>
      <c r="CP242" s="48"/>
      <c r="CQ242" s="18">
        <f t="shared" si="219"/>
        <v>0</v>
      </c>
      <c r="CR242" s="15">
        <f>'Investment Analysis'!HG242</f>
        <v>0</v>
      </c>
      <c r="CS242" s="48"/>
      <c r="CT242" s="18">
        <f t="shared" si="220"/>
        <v>0</v>
      </c>
      <c r="CU242" s="15">
        <f>'Investment Analysis'!HN242</f>
        <v>0</v>
      </c>
      <c r="CV242" s="48"/>
      <c r="CW242" s="18">
        <f t="shared" si="221"/>
        <v>0</v>
      </c>
      <c r="CX242" s="15">
        <f>'Investment Analysis'!IB242</f>
        <v>0</v>
      </c>
      <c r="CY242" s="48"/>
      <c r="CZ242" s="18">
        <f t="shared" si="222"/>
        <v>0</v>
      </c>
      <c r="DA242" s="15">
        <f>'Investment Analysis'!II242</f>
        <v>0</v>
      </c>
      <c r="DB242" s="48"/>
      <c r="DC242" s="18">
        <f t="shared" si="223"/>
        <v>0</v>
      </c>
      <c r="DD242" s="15">
        <f>'Investment Analysis'!IP242</f>
        <v>0</v>
      </c>
      <c r="DE242" s="48"/>
      <c r="DF242" s="18">
        <f>'Investment Analysis'!IY242</f>
        <v>0</v>
      </c>
      <c r="DG242" s="15">
        <f>'Investment Analysis'!IW242</f>
        <v>0</v>
      </c>
      <c r="DH242" s="48"/>
      <c r="DI242" s="18">
        <f t="shared" si="224"/>
        <v>0</v>
      </c>
      <c r="DJ242" s="15">
        <f>'Investment Analysis'!JD242</f>
        <v>0</v>
      </c>
      <c r="DK242" s="48"/>
      <c r="DL242" s="18">
        <f t="shared" si="225"/>
        <v>0</v>
      </c>
      <c r="DM242" s="15">
        <f>'Investment Analysis'!JK242</f>
        <v>0</v>
      </c>
      <c r="DN242" s="48"/>
      <c r="DO242" s="18">
        <f t="shared" si="226"/>
        <v>0</v>
      </c>
      <c r="DP242" s="15">
        <f>'Investment Analysis'!HU242</f>
        <v>0</v>
      </c>
      <c r="DQ242" s="48"/>
      <c r="DR242" s="18">
        <f t="shared" si="227"/>
        <v>0</v>
      </c>
      <c r="DS242" s="15">
        <f>'Investment Analysis'!JR242</f>
        <v>0</v>
      </c>
      <c r="DT242" s="48"/>
      <c r="DU242" s="18">
        <f t="shared" si="247"/>
        <v>0</v>
      </c>
      <c r="DV242" s="15">
        <f>'Investment Analysis'!JY242</f>
        <v>0</v>
      </c>
      <c r="DW242" s="48"/>
      <c r="DX242" s="18">
        <f t="shared" si="228"/>
        <v>0</v>
      </c>
      <c r="DY242" s="15">
        <f>'Investment Analysis'!KF242</f>
        <v>0</v>
      </c>
      <c r="DZ242" s="48"/>
      <c r="EA242" s="18">
        <f t="shared" si="260"/>
        <v>0</v>
      </c>
      <c r="EB242" s="15">
        <f>'Investment Analysis'!KM242</f>
        <v>0</v>
      </c>
      <c r="EC242" s="48"/>
      <c r="ED242" s="18">
        <f>'Investment Analysis'!KV242</f>
        <v>0</v>
      </c>
      <c r="EE242" s="15">
        <f>'Investment Analysis'!KT242</f>
        <v>0</v>
      </c>
      <c r="EF242" s="48"/>
      <c r="EG242" s="18">
        <f t="shared" si="229"/>
        <v>0</v>
      </c>
      <c r="EH242" s="15">
        <f>'Investment Analysis'!LH242</f>
        <v>0</v>
      </c>
      <c r="EI242" s="48"/>
      <c r="EJ242" s="18">
        <f>'Investment Analysis'!LQ242</f>
        <v>0</v>
      </c>
      <c r="EK242" s="15">
        <f>'Investment Analysis'!LO242</f>
        <v>0</v>
      </c>
      <c r="EL242" s="48"/>
      <c r="EM242" s="18">
        <f t="shared" si="246"/>
        <v>0</v>
      </c>
      <c r="EN242" s="15">
        <f>'Investment Analysis'!LX242</f>
        <v>0</v>
      </c>
      <c r="EO242" s="48"/>
      <c r="EP242" s="68">
        <f t="shared" si="254"/>
        <v>0</v>
      </c>
      <c r="EQ242" s="15">
        <f>'Investment Analysis'!MC242</f>
        <v>0</v>
      </c>
      <c r="ER242" s="48"/>
      <c r="ES242" s="18">
        <f>'Investment Analysis'!LX242</f>
        <v>0</v>
      </c>
      <c r="ET242" s="15">
        <f>'Investment Analysis'!LA242</f>
        <v>0</v>
      </c>
      <c r="EU242" s="48"/>
      <c r="EV242" s="18">
        <f>'Investment Analysis'!ML242</f>
        <v>0</v>
      </c>
      <c r="EW242" s="15">
        <f>'Investment Analysis'!MJ242</f>
        <v>0</v>
      </c>
      <c r="EX242" s="48"/>
      <c r="EY242" s="18">
        <f t="shared" si="230"/>
        <v>0</v>
      </c>
      <c r="EZ242" s="15">
        <f>'Investment Analysis'!MQ242</f>
        <v>0</v>
      </c>
      <c r="FA242" s="48"/>
      <c r="FB242" s="18">
        <f t="shared" si="231"/>
        <v>0</v>
      </c>
      <c r="FC242" s="15">
        <f>'Investment Analysis'!MX242</f>
        <v>0</v>
      </c>
      <c r="FD242" s="48"/>
      <c r="FE242" s="18">
        <f t="shared" si="232"/>
        <v>0</v>
      </c>
      <c r="FF242" s="15">
        <f>'Investment Analysis'!NE242</f>
        <v>0</v>
      </c>
      <c r="FG242" s="48"/>
      <c r="FH242" s="18">
        <f t="shared" si="233"/>
        <v>0</v>
      </c>
      <c r="FI242" s="15">
        <f>'Investment Analysis'!NL242</f>
        <v>0</v>
      </c>
      <c r="FJ242" s="48"/>
      <c r="FK242" s="18">
        <f t="shared" si="234"/>
        <v>0</v>
      </c>
      <c r="FL242" s="15">
        <f>'Investment Analysis'!NS242</f>
        <v>0</v>
      </c>
      <c r="FM242" s="48"/>
      <c r="FN242" s="18">
        <f t="shared" si="235"/>
        <v>0</v>
      </c>
      <c r="FO242" s="15">
        <f>'Investment Analysis'!NZ242</f>
        <v>0</v>
      </c>
      <c r="FP242" s="48"/>
      <c r="FQ242" s="18">
        <f t="shared" si="236"/>
        <v>0</v>
      </c>
      <c r="FR242" s="15">
        <f>'Investment Analysis'!OG242</f>
        <v>0</v>
      </c>
      <c r="FS242" s="48"/>
      <c r="FT242" s="18">
        <f t="shared" si="237"/>
        <v>0</v>
      </c>
      <c r="FU242" s="15">
        <f>'Investment Analysis'!ON242</f>
        <v>0</v>
      </c>
      <c r="FV242" s="48"/>
      <c r="FW242" s="18">
        <f t="shared" si="238"/>
        <v>0</v>
      </c>
      <c r="FX242" s="15">
        <f>'Investment Analysis'!OU242</f>
        <v>0</v>
      </c>
      <c r="FY242" s="48"/>
      <c r="FZ242" s="18">
        <f t="shared" si="239"/>
        <v>0</v>
      </c>
      <c r="GA242" s="15">
        <f>'Investment Analysis'!PB242</f>
        <v>0</v>
      </c>
      <c r="GB242" s="48"/>
      <c r="GC242" s="18">
        <f>'Investment Analysis'!PK242</f>
        <v>0</v>
      </c>
      <c r="GD242" s="15">
        <f>'Investment Analysis'!PI242</f>
        <v>0</v>
      </c>
      <c r="GE242" s="48"/>
      <c r="GF242" s="18">
        <f>'Investment Analysis'!PY242</f>
        <v>0</v>
      </c>
      <c r="GG242" s="15">
        <f>'Investment Analysis'!PW242</f>
        <v>0</v>
      </c>
      <c r="GH242" s="48"/>
      <c r="GI242" s="18">
        <f>'Investment Analysis'!QF242</f>
        <v>0</v>
      </c>
      <c r="GJ242" s="15">
        <f>'Investment Analysis'!QD242</f>
        <v>0</v>
      </c>
      <c r="GK242" s="48"/>
      <c r="GL242" s="18">
        <f>'Investment Analysis'!QM242</f>
        <v>0</v>
      </c>
      <c r="GM242" s="15">
        <f>'Investment Analysis'!QK242</f>
        <v>0</v>
      </c>
      <c r="GN242" s="48"/>
      <c r="GO242" s="18">
        <f>'Investment Analysis'!QT242</f>
        <v>0</v>
      </c>
      <c r="GP242" s="15">
        <f>'Investment Analysis'!QR242</f>
        <v>0</v>
      </c>
      <c r="GQ242" s="48"/>
      <c r="GR242" s="18">
        <f>'Investment Analysis'!RA242</f>
        <v>0</v>
      </c>
      <c r="GS242" s="15">
        <f>'Investment Analysis'!QY242</f>
        <v>0</v>
      </c>
      <c r="GT242" s="48"/>
      <c r="GU242" s="18">
        <f>'Investment Analysis'!RH242</f>
        <v>0</v>
      </c>
      <c r="GV242" s="15">
        <f>'Investment Analysis'!RF242</f>
        <v>0</v>
      </c>
      <c r="GW242" s="48"/>
      <c r="GX242" s="18">
        <f>'Investment Analysis'!RO242</f>
        <v>0</v>
      </c>
      <c r="GY242" s="15">
        <f>'Investment Analysis'!RM242</f>
        <v>0</v>
      </c>
      <c r="GZ242" s="48"/>
      <c r="HA242" s="18">
        <f>'Investment Analysis'!RV242</f>
        <v>0</v>
      </c>
      <c r="HB242" s="15">
        <f>'Investment Analysis'!RT242</f>
        <v>0</v>
      </c>
      <c r="HC242" s="48"/>
      <c r="HD242" s="18">
        <f>'Investment Analysis'!SC242</f>
        <v>0</v>
      </c>
      <c r="HE242" s="15">
        <f>'Investment Analysis'!SA242</f>
        <v>0</v>
      </c>
      <c r="HF242" s="48"/>
      <c r="HG242" s="18">
        <f>'Investment Analysis'!SJ242</f>
        <v>0</v>
      </c>
      <c r="HH242" s="15">
        <f>'Investment Analysis'!SH242</f>
        <v>0</v>
      </c>
      <c r="HI242" s="48"/>
      <c r="HJ242" s="18">
        <f>'Investment Analysis'!SM242</f>
        <v>0</v>
      </c>
      <c r="HK242" s="15">
        <f>'Investment Analysis'!SK242</f>
        <v>0</v>
      </c>
      <c r="HL242" s="48"/>
      <c r="HM242" s="18">
        <f>'Investment Analysis'!SP242</f>
        <v>0</v>
      </c>
      <c r="HN242" s="15">
        <f>'Investment Analysis'!SN242</f>
        <v>0</v>
      </c>
      <c r="HO242" s="48"/>
      <c r="HP242" s="18">
        <f>'Investment Analysis'!TE242</f>
        <v>0</v>
      </c>
      <c r="HQ242" s="15">
        <f>'Investment Analysis'!TC242</f>
        <v>0</v>
      </c>
      <c r="HR242" s="48"/>
      <c r="HS242" s="18">
        <f>'Investment Analysis'!TL242</f>
        <v>0</v>
      </c>
      <c r="HT242" s="15">
        <f>'Investment Analysis'!TJ242</f>
        <v>0</v>
      </c>
      <c r="HU242" s="48"/>
      <c r="HV242" s="18">
        <f>'Investment Analysis'!TS242</f>
        <v>0</v>
      </c>
      <c r="HW242" s="15">
        <f>'Investment Analysis'!TQ242</f>
        <v>0</v>
      </c>
      <c r="HX242" s="48"/>
      <c r="HY242" s="18">
        <f>'Investment Analysis'!TZ242</f>
        <v>0</v>
      </c>
      <c r="HZ242" s="15">
        <f>'Investment Analysis'!TX242</f>
        <v>0</v>
      </c>
      <c r="IA242" s="48"/>
      <c r="IB242" s="18">
        <f>'Investment Analysis'!UG242</f>
        <v>0</v>
      </c>
      <c r="IC242" s="15">
        <f>'Investment Analysis'!UE242</f>
        <v>0</v>
      </c>
      <c r="ID242" s="48"/>
      <c r="IE242" s="18">
        <f>'Investment Analysis'!UN242</f>
        <v>0</v>
      </c>
      <c r="IF242" s="15">
        <f>'Investment Analysis'!UL242</f>
        <v>0</v>
      </c>
      <c r="IG242" s="48"/>
      <c r="IH242" s="18">
        <f>'Investment Analysis'!UU242</f>
        <v>0</v>
      </c>
      <c r="II242" s="15">
        <f>'Investment Analysis'!US242</f>
        <v>0</v>
      </c>
      <c r="IJ242" s="48"/>
      <c r="IK242" s="18">
        <f>'Investment Analysis'!VB242</f>
        <v>0</v>
      </c>
      <c r="IL242" s="15">
        <f>'Investment Analysis'!UZ242</f>
        <v>0</v>
      </c>
      <c r="IM242" s="48"/>
      <c r="IN242" s="18">
        <f>'Investment Analysis'!VI242</f>
        <v>0</v>
      </c>
      <c r="IO242" s="15">
        <f>'Investment Analysis'!VG242</f>
        <v>0</v>
      </c>
      <c r="IP242" s="18"/>
      <c r="IQ242" s="18"/>
      <c r="IR242" s="18"/>
      <c r="IS242" s="108">
        <f t="shared" si="243"/>
        <v>0</v>
      </c>
      <c r="IT242" s="48">
        <f t="shared" si="244"/>
        <v>0</v>
      </c>
      <c r="IU242" s="101">
        <f t="shared" si="240"/>
        <v>0</v>
      </c>
      <c r="IV242" s="101"/>
      <c r="IW242" s="15">
        <f t="shared" si="241"/>
        <v>0</v>
      </c>
      <c r="IX242" s="113">
        <f t="shared" si="242"/>
        <v>0</v>
      </c>
      <c r="IY242" s="21">
        <f t="shared" si="256"/>
        <v>0</v>
      </c>
      <c r="IZ242" s="173">
        <f t="shared" si="257"/>
        <v>0</v>
      </c>
    </row>
    <row r="243" spans="1:260" x14ac:dyDescent="0.2">
      <c r="A243" s="3">
        <f>'Investment Analysis'!A243</f>
        <v>45996</v>
      </c>
      <c r="B243" s="4">
        <f>'Investment Analysis'!B243</f>
        <v>45996</v>
      </c>
      <c r="C243" s="27">
        <f>'Investment Analysis'!C243</f>
        <v>0</v>
      </c>
      <c r="D243" s="14">
        <f>'Investment Analysis'!D243</f>
        <v>0</v>
      </c>
      <c r="E243" s="15">
        <f>'Investment Analysis'!E243</f>
        <v>0</v>
      </c>
      <c r="F243" s="13">
        <f>'Investment Analysis'!G243</f>
        <v>0</v>
      </c>
      <c r="G243" s="14">
        <f>'Investment Analysis'!H243</f>
        <v>0</v>
      </c>
      <c r="H243" s="15">
        <f>'Investment Analysis'!I243</f>
        <v>0</v>
      </c>
      <c r="I243" s="13">
        <f>'Investment Analysis'!K243</f>
        <v>0</v>
      </c>
      <c r="J243" s="14">
        <f>'Investment Analysis'!L243</f>
        <v>0</v>
      </c>
      <c r="K243" s="15">
        <f>'Investment Analysis'!M243</f>
        <v>0</v>
      </c>
      <c r="L243" s="41">
        <f>'Investment Analysis'!T243</f>
        <v>0</v>
      </c>
      <c r="M243" s="21">
        <f>'Investment Analysis'!V243</f>
        <v>0</v>
      </c>
      <c r="N243" s="21">
        <f>'Investment Analysis'!W243</f>
        <v>0</v>
      </c>
      <c r="P243" s="48">
        <f>'Investment Analysis'!Y243</f>
        <v>0</v>
      </c>
      <c r="Q243" s="18"/>
      <c r="R243" s="83"/>
      <c r="S243" s="48"/>
      <c r="T243" s="18">
        <f>'Investment Analysis'!AH243</f>
        <v>0</v>
      </c>
      <c r="U243" s="15">
        <f>'Investment Analysis'!AF243</f>
        <v>0</v>
      </c>
      <c r="V243" s="48"/>
      <c r="W243" s="18">
        <f>'Investment Analysis'!AO243</f>
        <v>0</v>
      </c>
      <c r="X243" s="15">
        <f>'Investment Analysis'!AM243</f>
        <v>0</v>
      </c>
      <c r="Y243" s="48"/>
      <c r="Z243" s="18">
        <f t="shared" si="217"/>
        <v>0</v>
      </c>
      <c r="AA243" s="15">
        <f>'Investment Analysis'!GM243</f>
        <v>0</v>
      </c>
      <c r="AB243" s="48"/>
      <c r="AC243" s="18">
        <f t="shared" si="248"/>
        <v>0</v>
      </c>
      <c r="AD243" s="15">
        <f>'Investment Analysis'!AT243</f>
        <v>0</v>
      </c>
      <c r="AE243" s="48"/>
      <c r="AF243" s="18">
        <f>'Investment Analysis'!BC243</f>
        <v>0</v>
      </c>
      <c r="AG243" s="15">
        <f>'Investment Analysis'!BA243</f>
        <v>0</v>
      </c>
      <c r="AH243" s="48"/>
      <c r="AI243" s="18">
        <f t="shared" si="249"/>
        <v>0</v>
      </c>
      <c r="AJ243" s="15">
        <f>'Investment Analysis'!BH243</f>
        <v>0</v>
      </c>
      <c r="AK243" s="48"/>
      <c r="AL243" s="18">
        <f t="shared" si="250"/>
        <v>0</v>
      </c>
      <c r="AM243" s="15">
        <f>'Investment Analysis'!BO243</f>
        <v>0</v>
      </c>
      <c r="AN243" s="48"/>
      <c r="AO243" s="18">
        <f t="shared" si="210"/>
        <v>0</v>
      </c>
      <c r="AP243" s="15">
        <f>'Investment Analysis'!BV243</f>
        <v>0</v>
      </c>
      <c r="AQ243" s="48"/>
      <c r="AR243" s="18">
        <f t="shared" si="211"/>
        <v>0</v>
      </c>
      <c r="AS243" s="15">
        <f>'Investment Analysis'!CC243</f>
        <v>0</v>
      </c>
      <c r="AT243" s="48"/>
      <c r="AU243" s="18">
        <f>'Investment Analysis'!CL243</f>
        <v>0</v>
      </c>
      <c r="AV243" s="15">
        <f>'Investment Analysis'!CJ243</f>
        <v>0</v>
      </c>
      <c r="AW243" s="48"/>
      <c r="AX243" s="18">
        <f t="shared" si="251"/>
        <v>0</v>
      </c>
      <c r="AY243" s="15">
        <f>'Investment Analysis'!CQ243</f>
        <v>0</v>
      </c>
      <c r="AZ243" s="48"/>
      <c r="BA243" s="18">
        <f>'Investment Analysis'!CZ243</f>
        <v>0</v>
      </c>
      <c r="BB243" s="15">
        <f>'Investment Analysis'!CX243</f>
        <v>0</v>
      </c>
      <c r="BC243" s="48"/>
      <c r="BD243" s="18">
        <f t="shared" si="252"/>
        <v>0</v>
      </c>
      <c r="BE243" s="15">
        <f>'Investment Analysis'!DE243</f>
        <v>0</v>
      </c>
      <c r="BF243" s="48"/>
      <c r="BG243" s="18">
        <f>'Investment Analysis'!DN243</f>
        <v>0</v>
      </c>
      <c r="BH243" s="15">
        <f>'Investment Analysis'!DL243</f>
        <v>0</v>
      </c>
      <c r="BI243" s="48"/>
      <c r="BJ243" s="18">
        <f>'Investment Analysis'!EB243</f>
        <v>0</v>
      </c>
      <c r="BK243" s="15">
        <f>'Investment Analysis'!DZ243</f>
        <v>0</v>
      </c>
      <c r="BL243" s="48"/>
      <c r="BM243" s="18">
        <f>'Investment Analysis'!EI243</f>
        <v>0</v>
      </c>
      <c r="BN243" s="15">
        <f>'Investment Analysis'!EG243</f>
        <v>0</v>
      </c>
      <c r="BO243" s="48"/>
      <c r="BP243" s="18">
        <f>'Investment Analysis'!DU243</f>
        <v>0</v>
      </c>
      <c r="BQ243" s="15">
        <f>'Investment Analysis'!DS243</f>
        <v>0</v>
      </c>
      <c r="BR243" s="48"/>
      <c r="BS243" s="18">
        <f>'Investment Analysis'!EP243</f>
        <v>0</v>
      </c>
      <c r="BT243" s="15">
        <f>'Investment Analysis'!EN243</f>
        <v>0</v>
      </c>
      <c r="BU243" s="48"/>
      <c r="BV243" s="18">
        <f t="shared" si="253"/>
        <v>0</v>
      </c>
      <c r="BW243" s="15">
        <f>'Investment Analysis'!EU243</f>
        <v>0</v>
      </c>
      <c r="BX243" s="48"/>
      <c r="BY243" s="18">
        <f t="shared" si="258"/>
        <v>0</v>
      </c>
      <c r="BZ243" s="15">
        <f>'Investment Analysis'!FB243</f>
        <v>0</v>
      </c>
      <c r="CA243" s="48"/>
      <c r="CB243" s="18">
        <f t="shared" si="255"/>
        <v>0</v>
      </c>
      <c r="CC243" s="15">
        <f>'Investment Analysis'!FI243</f>
        <v>0</v>
      </c>
      <c r="CD243" s="48"/>
      <c r="CE243" s="18">
        <f>'Investment Analysis'!FR243</f>
        <v>0</v>
      </c>
      <c r="CF243" s="15">
        <f>'Investment Analysis'!FP243</f>
        <v>0</v>
      </c>
      <c r="CG243" s="48"/>
      <c r="CH243" s="18">
        <f>'Investment Analysis'!FR243</f>
        <v>0</v>
      </c>
      <c r="CI243" s="15">
        <f>'Investment Analysis'!FW243</f>
        <v>0</v>
      </c>
      <c r="CJ243" s="48"/>
      <c r="CK243" s="18">
        <f t="shared" si="259"/>
        <v>0</v>
      </c>
      <c r="CL243" s="15">
        <f>'Investment Analysis'!GD243</f>
        <v>0</v>
      </c>
      <c r="CM243" s="48"/>
      <c r="CN243" s="18">
        <f t="shared" si="218"/>
        <v>0</v>
      </c>
      <c r="CO243" s="15">
        <f>'Investment Analysis'!GT243</f>
        <v>0</v>
      </c>
      <c r="CP243" s="48"/>
      <c r="CQ243" s="18">
        <f t="shared" si="219"/>
        <v>0</v>
      </c>
      <c r="CR243" s="15">
        <f>'Investment Analysis'!HG243</f>
        <v>0</v>
      </c>
      <c r="CS243" s="48"/>
      <c r="CT243" s="18">
        <f t="shared" si="220"/>
        <v>0</v>
      </c>
      <c r="CU243" s="15">
        <f>'Investment Analysis'!HN243</f>
        <v>0</v>
      </c>
      <c r="CV243" s="48"/>
      <c r="CW243" s="18">
        <f t="shared" si="221"/>
        <v>0</v>
      </c>
      <c r="CX243" s="15">
        <f>'Investment Analysis'!IB243</f>
        <v>0</v>
      </c>
      <c r="CY243" s="48"/>
      <c r="CZ243" s="18">
        <f t="shared" si="222"/>
        <v>0</v>
      </c>
      <c r="DA243" s="15">
        <f>'Investment Analysis'!II243</f>
        <v>0</v>
      </c>
      <c r="DB243" s="48"/>
      <c r="DC243" s="18">
        <f t="shared" si="223"/>
        <v>0</v>
      </c>
      <c r="DD243" s="15">
        <f>'Investment Analysis'!IP243</f>
        <v>0</v>
      </c>
      <c r="DE243" s="48"/>
      <c r="DF243" s="18">
        <f>'Investment Analysis'!IY243</f>
        <v>0</v>
      </c>
      <c r="DG243" s="15">
        <f>'Investment Analysis'!IW243</f>
        <v>0</v>
      </c>
      <c r="DH243" s="48"/>
      <c r="DI243" s="18">
        <f t="shared" si="224"/>
        <v>0</v>
      </c>
      <c r="DJ243" s="15">
        <f>'Investment Analysis'!JD243</f>
        <v>0</v>
      </c>
      <c r="DK243" s="48"/>
      <c r="DL243" s="18">
        <f t="shared" si="225"/>
        <v>0</v>
      </c>
      <c r="DM243" s="15">
        <f>'Investment Analysis'!JK243</f>
        <v>0</v>
      </c>
      <c r="DN243" s="48"/>
      <c r="DO243" s="18">
        <f t="shared" si="226"/>
        <v>0</v>
      </c>
      <c r="DP243" s="15">
        <f>'Investment Analysis'!HU243</f>
        <v>0</v>
      </c>
      <c r="DQ243" s="48"/>
      <c r="DR243" s="18">
        <f t="shared" si="227"/>
        <v>0</v>
      </c>
      <c r="DS243" s="15">
        <f>'Investment Analysis'!JR243</f>
        <v>0</v>
      </c>
      <c r="DT243" s="48"/>
      <c r="DU243" s="18">
        <f t="shared" si="247"/>
        <v>0</v>
      </c>
      <c r="DV243" s="15">
        <f>'Investment Analysis'!JY243</f>
        <v>0</v>
      </c>
      <c r="DW243" s="48"/>
      <c r="DX243" s="18">
        <f t="shared" si="228"/>
        <v>0</v>
      </c>
      <c r="DY243" s="15">
        <f>'Investment Analysis'!KF243</f>
        <v>0</v>
      </c>
      <c r="DZ243" s="48"/>
      <c r="EA243" s="18">
        <f t="shared" si="260"/>
        <v>0</v>
      </c>
      <c r="EB243" s="15">
        <f>'Investment Analysis'!KM243</f>
        <v>0</v>
      </c>
      <c r="EC243" s="48"/>
      <c r="ED243" s="18">
        <f>'Investment Analysis'!KV243</f>
        <v>0</v>
      </c>
      <c r="EE243" s="15">
        <f>'Investment Analysis'!KT243</f>
        <v>0</v>
      </c>
      <c r="EF243" s="48"/>
      <c r="EG243" s="18">
        <f t="shared" si="229"/>
        <v>0</v>
      </c>
      <c r="EH243" s="15">
        <f>'Investment Analysis'!LH243</f>
        <v>0</v>
      </c>
      <c r="EI243" s="48"/>
      <c r="EJ243" s="18">
        <f>'Investment Analysis'!LQ243</f>
        <v>0</v>
      </c>
      <c r="EK243" s="15">
        <f>'Investment Analysis'!LO243</f>
        <v>0</v>
      </c>
      <c r="EL243" s="48"/>
      <c r="EM243" s="18">
        <f t="shared" si="246"/>
        <v>0</v>
      </c>
      <c r="EN243" s="15">
        <f>'Investment Analysis'!LX243</f>
        <v>0</v>
      </c>
      <c r="EO243" s="48"/>
      <c r="EP243" s="68">
        <f t="shared" si="254"/>
        <v>0</v>
      </c>
      <c r="EQ243" s="15">
        <f>'Investment Analysis'!MC243</f>
        <v>0</v>
      </c>
      <c r="ER243" s="48"/>
      <c r="ES243" s="18">
        <f>'Investment Analysis'!LX243</f>
        <v>0</v>
      </c>
      <c r="ET243" s="15">
        <f>'Investment Analysis'!LA243</f>
        <v>0</v>
      </c>
      <c r="EU243" s="48"/>
      <c r="EV243" s="18">
        <f>'Investment Analysis'!ML243</f>
        <v>0</v>
      </c>
      <c r="EW243" s="15">
        <f>'Investment Analysis'!MJ243</f>
        <v>0</v>
      </c>
      <c r="EX243" s="48"/>
      <c r="EY243" s="18">
        <f t="shared" si="230"/>
        <v>0</v>
      </c>
      <c r="EZ243" s="15">
        <f>'Investment Analysis'!MQ243</f>
        <v>0</v>
      </c>
      <c r="FA243" s="48"/>
      <c r="FB243" s="18">
        <f t="shared" si="231"/>
        <v>0</v>
      </c>
      <c r="FC243" s="15">
        <f>'Investment Analysis'!MX243</f>
        <v>0</v>
      </c>
      <c r="FD243" s="48"/>
      <c r="FE243" s="18">
        <f t="shared" si="232"/>
        <v>0</v>
      </c>
      <c r="FF243" s="15">
        <f>'Investment Analysis'!NE243</f>
        <v>0</v>
      </c>
      <c r="FG243" s="48"/>
      <c r="FH243" s="18">
        <f t="shared" si="233"/>
        <v>0</v>
      </c>
      <c r="FI243" s="15">
        <f>'Investment Analysis'!NL243</f>
        <v>0</v>
      </c>
      <c r="FJ243" s="48"/>
      <c r="FK243" s="18">
        <f t="shared" si="234"/>
        <v>0</v>
      </c>
      <c r="FL243" s="15">
        <f>'Investment Analysis'!NS243</f>
        <v>0</v>
      </c>
      <c r="FM243" s="48"/>
      <c r="FN243" s="18">
        <f t="shared" si="235"/>
        <v>0</v>
      </c>
      <c r="FO243" s="15">
        <f>'Investment Analysis'!NZ243</f>
        <v>0</v>
      </c>
      <c r="FP243" s="48"/>
      <c r="FQ243" s="18">
        <f t="shared" si="236"/>
        <v>0</v>
      </c>
      <c r="FR243" s="15">
        <f>'Investment Analysis'!OG243</f>
        <v>0</v>
      </c>
      <c r="FS243" s="48"/>
      <c r="FT243" s="18">
        <f t="shared" si="237"/>
        <v>0</v>
      </c>
      <c r="FU243" s="15">
        <f>'Investment Analysis'!ON243</f>
        <v>0</v>
      </c>
      <c r="FV243" s="48"/>
      <c r="FW243" s="18">
        <f t="shared" si="238"/>
        <v>0</v>
      </c>
      <c r="FX243" s="15">
        <f>'Investment Analysis'!OU243</f>
        <v>0</v>
      </c>
      <c r="FY243" s="48"/>
      <c r="FZ243" s="18">
        <f t="shared" si="239"/>
        <v>0</v>
      </c>
      <c r="GA243" s="15">
        <f>'Investment Analysis'!PB243</f>
        <v>0</v>
      </c>
      <c r="GB243" s="48"/>
      <c r="GC243" s="18">
        <f>'Investment Analysis'!PK243</f>
        <v>0</v>
      </c>
      <c r="GD243" s="15">
        <f>'Investment Analysis'!PI243</f>
        <v>0</v>
      </c>
      <c r="GE243" s="48"/>
      <c r="GF243" s="18">
        <f>'Investment Analysis'!PY243</f>
        <v>0</v>
      </c>
      <c r="GG243" s="15">
        <f>'Investment Analysis'!PW243</f>
        <v>0</v>
      </c>
      <c r="GH243" s="48"/>
      <c r="GI243" s="18">
        <f>'Investment Analysis'!QF243</f>
        <v>0</v>
      </c>
      <c r="GJ243" s="15">
        <f>'Investment Analysis'!QD243</f>
        <v>0</v>
      </c>
      <c r="GK243" s="48"/>
      <c r="GL243" s="18">
        <f>'Investment Analysis'!QM243</f>
        <v>0</v>
      </c>
      <c r="GM243" s="15">
        <f>'Investment Analysis'!QK243</f>
        <v>0</v>
      </c>
      <c r="GN243" s="48"/>
      <c r="GO243" s="18">
        <f>'Investment Analysis'!QT243</f>
        <v>0</v>
      </c>
      <c r="GP243" s="15">
        <f>'Investment Analysis'!QR243</f>
        <v>0</v>
      </c>
      <c r="GQ243" s="48"/>
      <c r="GR243" s="18">
        <f>'Investment Analysis'!RA243</f>
        <v>0</v>
      </c>
      <c r="GS243" s="15">
        <f>'Investment Analysis'!QY243</f>
        <v>0</v>
      </c>
      <c r="GT243" s="48"/>
      <c r="GU243" s="18">
        <f>'Investment Analysis'!RH243</f>
        <v>0</v>
      </c>
      <c r="GV243" s="15">
        <f>'Investment Analysis'!RF243</f>
        <v>0</v>
      </c>
      <c r="GW243" s="48"/>
      <c r="GX243" s="18">
        <f>'Investment Analysis'!RO243</f>
        <v>0</v>
      </c>
      <c r="GY243" s="15">
        <f>'Investment Analysis'!RM243</f>
        <v>0</v>
      </c>
      <c r="GZ243" s="48"/>
      <c r="HA243" s="18">
        <f>'Investment Analysis'!RV243</f>
        <v>0</v>
      </c>
      <c r="HB243" s="15">
        <f>'Investment Analysis'!RT243</f>
        <v>0</v>
      </c>
      <c r="HC243" s="48"/>
      <c r="HD243" s="18">
        <f>'Investment Analysis'!SC243</f>
        <v>0</v>
      </c>
      <c r="HE243" s="15">
        <f>'Investment Analysis'!SA243</f>
        <v>0</v>
      </c>
      <c r="HF243" s="48"/>
      <c r="HG243" s="18">
        <f>'Investment Analysis'!SJ243</f>
        <v>0</v>
      </c>
      <c r="HH243" s="15">
        <f>'Investment Analysis'!SH243</f>
        <v>0</v>
      </c>
      <c r="HI243" s="48"/>
      <c r="HJ243" s="18">
        <f>'Investment Analysis'!SM243</f>
        <v>0</v>
      </c>
      <c r="HK243" s="15">
        <f>'Investment Analysis'!SK243</f>
        <v>0</v>
      </c>
      <c r="HL243" s="48"/>
      <c r="HM243" s="18">
        <f>'Investment Analysis'!SP243</f>
        <v>0</v>
      </c>
      <c r="HN243" s="15">
        <f>'Investment Analysis'!SN243</f>
        <v>0</v>
      </c>
      <c r="HO243" s="48"/>
      <c r="HP243" s="18">
        <f>'Investment Analysis'!TE243</f>
        <v>0</v>
      </c>
      <c r="HQ243" s="15">
        <f>'Investment Analysis'!TC243</f>
        <v>0</v>
      </c>
      <c r="HR243" s="48"/>
      <c r="HS243" s="18">
        <f>'Investment Analysis'!TL243</f>
        <v>0</v>
      </c>
      <c r="HT243" s="15">
        <f>'Investment Analysis'!TJ243</f>
        <v>0</v>
      </c>
      <c r="HU243" s="48"/>
      <c r="HV243" s="18">
        <f>'Investment Analysis'!TS243</f>
        <v>0</v>
      </c>
      <c r="HW243" s="15">
        <f>'Investment Analysis'!TQ243</f>
        <v>0</v>
      </c>
      <c r="HX243" s="48"/>
      <c r="HY243" s="18">
        <f>'Investment Analysis'!TZ243</f>
        <v>0</v>
      </c>
      <c r="HZ243" s="15">
        <f>'Investment Analysis'!TX243</f>
        <v>0</v>
      </c>
      <c r="IA243" s="48"/>
      <c r="IB243" s="18">
        <f>'Investment Analysis'!UG243</f>
        <v>0</v>
      </c>
      <c r="IC243" s="15">
        <f>'Investment Analysis'!UE243</f>
        <v>0</v>
      </c>
      <c r="ID243" s="48"/>
      <c r="IE243" s="18">
        <f>'Investment Analysis'!UN243</f>
        <v>0</v>
      </c>
      <c r="IF243" s="15">
        <f>'Investment Analysis'!UL243</f>
        <v>0</v>
      </c>
      <c r="IG243" s="48"/>
      <c r="IH243" s="18">
        <f>'Investment Analysis'!UU243</f>
        <v>0</v>
      </c>
      <c r="II243" s="15">
        <f>'Investment Analysis'!US243</f>
        <v>0</v>
      </c>
      <c r="IJ243" s="48"/>
      <c r="IK243" s="18">
        <f>'Investment Analysis'!VB243</f>
        <v>0</v>
      </c>
      <c r="IL243" s="15">
        <f>'Investment Analysis'!UZ243</f>
        <v>0</v>
      </c>
      <c r="IM243" s="48"/>
      <c r="IN243" s="18">
        <f>'Investment Analysis'!VI243</f>
        <v>0</v>
      </c>
      <c r="IO243" s="15">
        <f>'Investment Analysis'!VG243</f>
        <v>0</v>
      </c>
      <c r="IP243" s="18"/>
      <c r="IQ243" s="18"/>
      <c r="IR243" s="18"/>
      <c r="IS243" s="108">
        <f t="shared" si="243"/>
        <v>0</v>
      </c>
      <c r="IT243" s="48">
        <f t="shared" si="244"/>
        <v>0</v>
      </c>
      <c r="IU243" s="101">
        <f t="shared" si="240"/>
        <v>0</v>
      </c>
      <c r="IV243" s="101"/>
      <c r="IW243" s="15">
        <f t="shared" si="241"/>
        <v>0</v>
      </c>
      <c r="IX243" s="113">
        <f t="shared" si="242"/>
        <v>0</v>
      </c>
      <c r="IY243" s="21">
        <f t="shared" si="256"/>
        <v>0</v>
      </c>
      <c r="IZ243" s="173">
        <f t="shared" si="257"/>
        <v>0</v>
      </c>
    </row>
    <row r="244" spans="1:260" x14ac:dyDescent="0.2">
      <c r="A244" s="3">
        <f>'Investment Analysis'!A244</f>
        <v>45999</v>
      </c>
      <c r="B244" s="4">
        <f>'Investment Analysis'!B244</f>
        <v>45999</v>
      </c>
      <c r="C244" s="27">
        <f>'Investment Analysis'!C244</f>
        <v>0</v>
      </c>
      <c r="D244" s="14">
        <f>'Investment Analysis'!D244</f>
        <v>0</v>
      </c>
      <c r="E244" s="15">
        <f>'Investment Analysis'!E244</f>
        <v>0</v>
      </c>
      <c r="F244" s="13">
        <f>'Investment Analysis'!G244</f>
        <v>0</v>
      </c>
      <c r="G244" s="14">
        <f>'Investment Analysis'!H244</f>
        <v>0</v>
      </c>
      <c r="H244" s="15">
        <f>'Investment Analysis'!I244</f>
        <v>0</v>
      </c>
      <c r="I244" s="13">
        <f>'Investment Analysis'!K244</f>
        <v>0</v>
      </c>
      <c r="J244" s="14">
        <f>'Investment Analysis'!L244</f>
        <v>0</v>
      </c>
      <c r="K244" s="15">
        <f>'Investment Analysis'!M244</f>
        <v>0</v>
      </c>
      <c r="L244" s="41">
        <f>'Investment Analysis'!T244</f>
        <v>0</v>
      </c>
      <c r="M244" s="21">
        <f>'Investment Analysis'!V244</f>
        <v>0</v>
      </c>
      <c r="N244" s="21">
        <f>'Investment Analysis'!W244</f>
        <v>0</v>
      </c>
      <c r="P244" s="48">
        <f>'Investment Analysis'!Y244</f>
        <v>0</v>
      </c>
      <c r="Q244" s="18"/>
      <c r="R244" s="83"/>
      <c r="S244" s="48"/>
      <c r="T244" s="18">
        <f>'Investment Analysis'!AH244</f>
        <v>0</v>
      </c>
      <c r="U244" s="15">
        <f>'Investment Analysis'!AF244</f>
        <v>0</v>
      </c>
      <c r="V244" s="48"/>
      <c r="W244" s="18">
        <f>'Investment Analysis'!AO244</f>
        <v>0</v>
      </c>
      <c r="X244" s="15">
        <f>'Investment Analysis'!AM244</f>
        <v>0</v>
      </c>
      <c r="Y244" s="48"/>
      <c r="Z244" s="18">
        <f t="shared" si="217"/>
        <v>0</v>
      </c>
      <c r="AA244" s="15">
        <f>'Investment Analysis'!GM244</f>
        <v>0</v>
      </c>
      <c r="AB244" s="48"/>
      <c r="AC244" s="18">
        <f t="shared" si="248"/>
        <v>0</v>
      </c>
      <c r="AD244" s="15">
        <f>'Investment Analysis'!AT244</f>
        <v>0</v>
      </c>
      <c r="AE244" s="48"/>
      <c r="AF244" s="18">
        <f>'Investment Analysis'!BC244</f>
        <v>0</v>
      </c>
      <c r="AG244" s="15">
        <f>'Investment Analysis'!BA244</f>
        <v>0</v>
      </c>
      <c r="AH244" s="48"/>
      <c r="AI244" s="18">
        <f t="shared" si="249"/>
        <v>0</v>
      </c>
      <c r="AJ244" s="15">
        <f>'Investment Analysis'!BH244</f>
        <v>0</v>
      </c>
      <c r="AK244" s="48"/>
      <c r="AL244" s="18">
        <f t="shared" si="250"/>
        <v>0</v>
      </c>
      <c r="AM244" s="15">
        <f>'Investment Analysis'!BO244</f>
        <v>0</v>
      </c>
      <c r="AN244" s="48"/>
      <c r="AO244" s="18">
        <f t="shared" si="210"/>
        <v>0</v>
      </c>
      <c r="AP244" s="15">
        <f>'Investment Analysis'!BV244</f>
        <v>0</v>
      </c>
      <c r="AQ244" s="48"/>
      <c r="AR244" s="18">
        <f t="shared" si="211"/>
        <v>0</v>
      </c>
      <c r="AS244" s="15">
        <f>'Investment Analysis'!CC244</f>
        <v>0</v>
      </c>
      <c r="AT244" s="48"/>
      <c r="AU244" s="18">
        <f>'Investment Analysis'!CL244</f>
        <v>0</v>
      </c>
      <c r="AV244" s="15">
        <f>'Investment Analysis'!CJ244</f>
        <v>0</v>
      </c>
      <c r="AW244" s="48"/>
      <c r="AX244" s="18">
        <f t="shared" si="251"/>
        <v>0</v>
      </c>
      <c r="AY244" s="15">
        <f>'Investment Analysis'!CQ244</f>
        <v>0</v>
      </c>
      <c r="AZ244" s="48"/>
      <c r="BA244" s="18">
        <f>'Investment Analysis'!CZ244</f>
        <v>0</v>
      </c>
      <c r="BB244" s="15">
        <f>'Investment Analysis'!CX244</f>
        <v>0</v>
      </c>
      <c r="BC244" s="48"/>
      <c r="BD244" s="18">
        <f t="shared" si="252"/>
        <v>0</v>
      </c>
      <c r="BE244" s="15">
        <f>'Investment Analysis'!DE244</f>
        <v>0</v>
      </c>
      <c r="BF244" s="48"/>
      <c r="BG244" s="18">
        <f>'Investment Analysis'!DN244</f>
        <v>0</v>
      </c>
      <c r="BH244" s="15">
        <f>'Investment Analysis'!DL244</f>
        <v>0</v>
      </c>
      <c r="BI244" s="48"/>
      <c r="BJ244" s="18">
        <f>'Investment Analysis'!EB244</f>
        <v>0</v>
      </c>
      <c r="BK244" s="15">
        <f>'Investment Analysis'!DZ244</f>
        <v>0</v>
      </c>
      <c r="BL244" s="48"/>
      <c r="BM244" s="18">
        <f>'Investment Analysis'!EI244</f>
        <v>0</v>
      </c>
      <c r="BN244" s="15">
        <f>'Investment Analysis'!EG244</f>
        <v>0</v>
      </c>
      <c r="BO244" s="48"/>
      <c r="BP244" s="18">
        <f>'Investment Analysis'!DU244</f>
        <v>0</v>
      </c>
      <c r="BQ244" s="15">
        <f>'Investment Analysis'!DS244</f>
        <v>0</v>
      </c>
      <c r="BR244" s="48"/>
      <c r="BS244" s="18">
        <f>'Investment Analysis'!EP244</f>
        <v>0</v>
      </c>
      <c r="BT244" s="15">
        <f>'Investment Analysis'!EN244</f>
        <v>0</v>
      </c>
      <c r="BU244" s="48"/>
      <c r="BV244" s="18">
        <f t="shared" si="253"/>
        <v>0</v>
      </c>
      <c r="BW244" s="15">
        <f>'Investment Analysis'!EU244</f>
        <v>0</v>
      </c>
      <c r="BX244" s="48"/>
      <c r="BY244" s="18">
        <f t="shared" si="258"/>
        <v>0</v>
      </c>
      <c r="BZ244" s="15">
        <f>'Investment Analysis'!FB244</f>
        <v>0</v>
      </c>
      <c r="CA244" s="48"/>
      <c r="CB244" s="18">
        <f t="shared" si="255"/>
        <v>0</v>
      </c>
      <c r="CC244" s="15">
        <f>'Investment Analysis'!FI244</f>
        <v>0</v>
      </c>
      <c r="CD244" s="48"/>
      <c r="CE244" s="18">
        <f>'Investment Analysis'!FR244</f>
        <v>0</v>
      </c>
      <c r="CF244" s="15">
        <f>'Investment Analysis'!FP244</f>
        <v>0</v>
      </c>
      <c r="CG244" s="48"/>
      <c r="CH244" s="18">
        <f>'Investment Analysis'!FR244</f>
        <v>0</v>
      </c>
      <c r="CI244" s="15">
        <f>'Investment Analysis'!FW244</f>
        <v>0</v>
      </c>
      <c r="CJ244" s="48"/>
      <c r="CK244" s="18">
        <f t="shared" si="259"/>
        <v>0</v>
      </c>
      <c r="CL244" s="15">
        <f>'Investment Analysis'!GD244</f>
        <v>0</v>
      </c>
      <c r="CM244" s="48"/>
      <c r="CN244" s="18">
        <f t="shared" si="218"/>
        <v>0</v>
      </c>
      <c r="CO244" s="15">
        <f>'Investment Analysis'!GT244</f>
        <v>0</v>
      </c>
      <c r="CP244" s="48"/>
      <c r="CQ244" s="18">
        <f t="shared" si="219"/>
        <v>0</v>
      </c>
      <c r="CR244" s="15">
        <f>'Investment Analysis'!HG244</f>
        <v>0</v>
      </c>
      <c r="CS244" s="48"/>
      <c r="CT244" s="18">
        <f t="shared" si="220"/>
        <v>0</v>
      </c>
      <c r="CU244" s="15">
        <f>'Investment Analysis'!HN244</f>
        <v>0</v>
      </c>
      <c r="CV244" s="48"/>
      <c r="CW244" s="18">
        <f t="shared" si="221"/>
        <v>0</v>
      </c>
      <c r="CX244" s="15">
        <f>'Investment Analysis'!IB244</f>
        <v>0</v>
      </c>
      <c r="CY244" s="48"/>
      <c r="CZ244" s="18">
        <f t="shared" si="222"/>
        <v>0</v>
      </c>
      <c r="DA244" s="15">
        <f>'Investment Analysis'!II244</f>
        <v>0</v>
      </c>
      <c r="DB244" s="48"/>
      <c r="DC244" s="18">
        <f t="shared" si="223"/>
        <v>0</v>
      </c>
      <c r="DD244" s="15">
        <f>'Investment Analysis'!IP244</f>
        <v>0</v>
      </c>
      <c r="DE244" s="48"/>
      <c r="DF244" s="18">
        <f>'Investment Analysis'!IY244</f>
        <v>0</v>
      </c>
      <c r="DG244" s="15">
        <f>'Investment Analysis'!IW244</f>
        <v>0</v>
      </c>
      <c r="DH244" s="48"/>
      <c r="DI244" s="18">
        <f t="shared" si="224"/>
        <v>0</v>
      </c>
      <c r="DJ244" s="15">
        <f>'Investment Analysis'!JD244</f>
        <v>0</v>
      </c>
      <c r="DK244" s="48"/>
      <c r="DL244" s="18">
        <f t="shared" si="225"/>
        <v>0</v>
      </c>
      <c r="DM244" s="15">
        <f>'Investment Analysis'!JK244</f>
        <v>0</v>
      </c>
      <c r="DN244" s="48"/>
      <c r="DO244" s="18">
        <f t="shared" si="226"/>
        <v>0</v>
      </c>
      <c r="DP244" s="15">
        <f>'Investment Analysis'!HU244</f>
        <v>0</v>
      </c>
      <c r="DQ244" s="48"/>
      <c r="DR244" s="18">
        <f t="shared" si="227"/>
        <v>0</v>
      </c>
      <c r="DS244" s="15">
        <f>'Investment Analysis'!JR244</f>
        <v>0</v>
      </c>
      <c r="DT244" s="48"/>
      <c r="DU244" s="18">
        <f t="shared" si="247"/>
        <v>0</v>
      </c>
      <c r="DV244" s="15">
        <f>'Investment Analysis'!JY244</f>
        <v>0</v>
      </c>
      <c r="DW244" s="48"/>
      <c r="DX244" s="18">
        <f t="shared" si="228"/>
        <v>0</v>
      </c>
      <c r="DY244" s="15">
        <f>'Investment Analysis'!KF244</f>
        <v>0</v>
      </c>
      <c r="DZ244" s="48"/>
      <c r="EA244" s="18">
        <f t="shared" si="260"/>
        <v>0</v>
      </c>
      <c r="EB244" s="15">
        <f>'Investment Analysis'!KM244</f>
        <v>0</v>
      </c>
      <c r="EC244" s="48"/>
      <c r="ED244" s="18">
        <f>'Investment Analysis'!KV244</f>
        <v>0</v>
      </c>
      <c r="EE244" s="15">
        <f>'Investment Analysis'!KT244</f>
        <v>0</v>
      </c>
      <c r="EF244" s="48"/>
      <c r="EG244" s="18">
        <f t="shared" si="229"/>
        <v>0</v>
      </c>
      <c r="EH244" s="15">
        <f>'Investment Analysis'!LH244</f>
        <v>0</v>
      </c>
      <c r="EI244" s="48"/>
      <c r="EJ244" s="18">
        <f>'Investment Analysis'!LQ244</f>
        <v>0</v>
      </c>
      <c r="EK244" s="15">
        <f>'Investment Analysis'!LO244</f>
        <v>0</v>
      </c>
      <c r="EL244" s="48"/>
      <c r="EM244" s="18">
        <f t="shared" si="246"/>
        <v>0</v>
      </c>
      <c r="EN244" s="15">
        <f>'Investment Analysis'!LX244</f>
        <v>0</v>
      </c>
      <c r="EO244" s="48"/>
      <c r="EP244" s="68">
        <f t="shared" si="254"/>
        <v>0</v>
      </c>
      <c r="EQ244" s="15">
        <f>'Investment Analysis'!MC244</f>
        <v>0</v>
      </c>
      <c r="ER244" s="48"/>
      <c r="ES244" s="18">
        <f>'Investment Analysis'!LX244</f>
        <v>0</v>
      </c>
      <c r="ET244" s="15">
        <f>'Investment Analysis'!LA244</f>
        <v>0</v>
      </c>
      <c r="EU244" s="48"/>
      <c r="EV244" s="18">
        <f>'Investment Analysis'!ML244</f>
        <v>0</v>
      </c>
      <c r="EW244" s="15">
        <f>'Investment Analysis'!MJ244</f>
        <v>0</v>
      </c>
      <c r="EX244" s="48"/>
      <c r="EY244" s="18">
        <f t="shared" si="230"/>
        <v>0</v>
      </c>
      <c r="EZ244" s="15">
        <f>'Investment Analysis'!MQ244</f>
        <v>0</v>
      </c>
      <c r="FA244" s="48"/>
      <c r="FB244" s="18">
        <f t="shared" si="231"/>
        <v>0</v>
      </c>
      <c r="FC244" s="15">
        <f>'Investment Analysis'!MX244</f>
        <v>0</v>
      </c>
      <c r="FD244" s="48"/>
      <c r="FE244" s="18">
        <f t="shared" si="232"/>
        <v>0</v>
      </c>
      <c r="FF244" s="15">
        <f>'Investment Analysis'!NE244</f>
        <v>0</v>
      </c>
      <c r="FG244" s="48"/>
      <c r="FH244" s="18">
        <f t="shared" si="233"/>
        <v>0</v>
      </c>
      <c r="FI244" s="15">
        <f>'Investment Analysis'!NL244</f>
        <v>0</v>
      </c>
      <c r="FJ244" s="48"/>
      <c r="FK244" s="18">
        <f t="shared" si="234"/>
        <v>0</v>
      </c>
      <c r="FL244" s="15">
        <f>'Investment Analysis'!NS244</f>
        <v>0</v>
      </c>
      <c r="FM244" s="48"/>
      <c r="FN244" s="18">
        <f t="shared" si="235"/>
        <v>0</v>
      </c>
      <c r="FO244" s="15">
        <f>'Investment Analysis'!NZ244</f>
        <v>0</v>
      </c>
      <c r="FP244" s="48"/>
      <c r="FQ244" s="18">
        <f t="shared" si="236"/>
        <v>0</v>
      </c>
      <c r="FR244" s="15">
        <f>'Investment Analysis'!OG244</f>
        <v>0</v>
      </c>
      <c r="FS244" s="48"/>
      <c r="FT244" s="18">
        <f t="shared" si="237"/>
        <v>0</v>
      </c>
      <c r="FU244" s="15">
        <f>'Investment Analysis'!ON244</f>
        <v>0</v>
      </c>
      <c r="FV244" s="48"/>
      <c r="FW244" s="18">
        <f t="shared" si="238"/>
        <v>0</v>
      </c>
      <c r="FX244" s="15">
        <f>'Investment Analysis'!OU244</f>
        <v>0</v>
      </c>
      <c r="FY244" s="48"/>
      <c r="FZ244" s="18">
        <f t="shared" si="239"/>
        <v>0</v>
      </c>
      <c r="GA244" s="15">
        <f>'Investment Analysis'!PB244</f>
        <v>0</v>
      </c>
      <c r="GB244" s="48"/>
      <c r="GC244" s="18">
        <f>'Investment Analysis'!PK244</f>
        <v>0</v>
      </c>
      <c r="GD244" s="15">
        <f>'Investment Analysis'!PI244</f>
        <v>0</v>
      </c>
      <c r="GE244" s="48"/>
      <c r="GF244" s="18">
        <f>'Investment Analysis'!PY244</f>
        <v>0</v>
      </c>
      <c r="GG244" s="15">
        <f>'Investment Analysis'!PW244</f>
        <v>0</v>
      </c>
      <c r="GH244" s="48"/>
      <c r="GI244" s="18">
        <f>'Investment Analysis'!QF244</f>
        <v>0</v>
      </c>
      <c r="GJ244" s="15">
        <f>'Investment Analysis'!QD244</f>
        <v>0</v>
      </c>
      <c r="GK244" s="48"/>
      <c r="GL244" s="18">
        <f>'Investment Analysis'!QM244</f>
        <v>0</v>
      </c>
      <c r="GM244" s="15">
        <f>'Investment Analysis'!QK244</f>
        <v>0</v>
      </c>
      <c r="GN244" s="48"/>
      <c r="GO244" s="18">
        <f>'Investment Analysis'!QT244</f>
        <v>0</v>
      </c>
      <c r="GP244" s="15">
        <f>'Investment Analysis'!QR244</f>
        <v>0</v>
      </c>
      <c r="GQ244" s="48"/>
      <c r="GR244" s="18">
        <f>'Investment Analysis'!RA244</f>
        <v>0</v>
      </c>
      <c r="GS244" s="15">
        <f>'Investment Analysis'!QY244</f>
        <v>0</v>
      </c>
      <c r="GT244" s="48"/>
      <c r="GU244" s="18">
        <f>'Investment Analysis'!RH244</f>
        <v>0</v>
      </c>
      <c r="GV244" s="15">
        <f>'Investment Analysis'!RF244</f>
        <v>0</v>
      </c>
      <c r="GW244" s="48"/>
      <c r="GX244" s="18">
        <f>'Investment Analysis'!RO244</f>
        <v>0</v>
      </c>
      <c r="GY244" s="15">
        <f>'Investment Analysis'!RM244</f>
        <v>0</v>
      </c>
      <c r="GZ244" s="48"/>
      <c r="HA244" s="18">
        <f>'Investment Analysis'!RV244</f>
        <v>0</v>
      </c>
      <c r="HB244" s="15">
        <f>'Investment Analysis'!RT244</f>
        <v>0</v>
      </c>
      <c r="HC244" s="48"/>
      <c r="HD244" s="18">
        <f>'Investment Analysis'!SC244</f>
        <v>0</v>
      </c>
      <c r="HE244" s="15">
        <f>'Investment Analysis'!SA244</f>
        <v>0</v>
      </c>
      <c r="HF244" s="48"/>
      <c r="HG244" s="18">
        <f>'Investment Analysis'!SJ244</f>
        <v>0</v>
      </c>
      <c r="HH244" s="15">
        <f>'Investment Analysis'!SH244</f>
        <v>0</v>
      </c>
      <c r="HI244" s="48"/>
      <c r="HJ244" s="18">
        <f>'Investment Analysis'!SM244</f>
        <v>0</v>
      </c>
      <c r="HK244" s="15">
        <f>'Investment Analysis'!SK244</f>
        <v>0</v>
      </c>
      <c r="HL244" s="48"/>
      <c r="HM244" s="18">
        <f>'Investment Analysis'!SP244</f>
        <v>0</v>
      </c>
      <c r="HN244" s="15">
        <f>'Investment Analysis'!SN244</f>
        <v>0</v>
      </c>
      <c r="HO244" s="48"/>
      <c r="HP244" s="18">
        <f>'Investment Analysis'!TE244</f>
        <v>0</v>
      </c>
      <c r="HQ244" s="15">
        <f>'Investment Analysis'!TC244</f>
        <v>0</v>
      </c>
      <c r="HR244" s="48"/>
      <c r="HS244" s="18">
        <f>'Investment Analysis'!TL244</f>
        <v>0</v>
      </c>
      <c r="HT244" s="15">
        <f>'Investment Analysis'!TJ244</f>
        <v>0</v>
      </c>
      <c r="HU244" s="48"/>
      <c r="HV244" s="18">
        <f>'Investment Analysis'!TS244</f>
        <v>0</v>
      </c>
      <c r="HW244" s="15">
        <f>'Investment Analysis'!TQ244</f>
        <v>0</v>
      </c>
      <c r="HX244" s="48"/>
      <c r="HY244" s="18">
        <f>'Investment Analysis'!TZ244</f>
        <v>0</v>
      </c>
      <c r="HZ244" s="15">
        <f>'Investment Analysis'!TX244</f>
        <v>0</v>
      </c>
      <c r="IA244" s="48"/>
      <c r="IB244" s="18">
        <f>'Investment Analysis'!UG244</f>
        <v>0</v>
      </c>
      <c r="IC244" s="15">
        <f>'Investment Analysis'!UE244</f>
        <v>0</v>
      </c>
      <c r="ID244" s="48"/>
      <c r="IE244" s="18">
        <f>'Investment Analysis'!UN244</f>
        <v>0</v>
      </c>
      <c r="IF244" s="15">
        <f>'Investment Analysis'!UL244</f>
        <v>0</v>
      </c>
      <c r="IG244" s="48"/>
      <c r="IH244" s="18">
        <f>'Investment Analysis'!UU244</f>
        <v>0</v>
      </c>
      <c r="II244" s="15">
        <f>'Investment Analysis'!US244</f>
        <v>0</v>
      </c>
      <c r="IJ244" s="48"/>
      <c r="IK244" s="18">
        <f>'Investment Analysis'!VB244</f>
        <v>0</v>
      </c>
      <c r="IL244" s="15">
        <f>'Investment Analysis'!UZ244</f>
        <v>0</v>
      </c>
      <c r="IM244" s="48"/>
      <c r="IN244" s="18">
        <f>'Investment Analysis'!VI244</f>
        <v>0</v>
      </c>
      <c r="IO244" s="15">
        <f>'Investment Analysis'!VG244</f>
        <v>0</v>
      </c>
      <c r="IP244" s="18"/>
      <c r="IQ244" s="18"/>
      <c r="IR244" s="18"/>
      <c r="IS244" s="108">
        <f t="shared" si="243"/>
        <v>0</v>
      </c>
      <c r="IT244" s="48">
        <f t="shared" si="244"/>
        <v>0</v>
      </c>
      <c r="IU244" s="101">
        <f t="shared" si="240"/>
        <v>0</v>
      </c>
      <c r="IW244" s="15">
        <f t="shared" si="241"/>
        <v>0</v>
      </c>
      <c r="IX244" s="113">
        <f t="shared" si="242"/>
        <v>0</v>
      </c>
      <c r="IY244" s="21">
        <f t="shared" ref="IY244:IY264" si="261">IF(IT244&gt;0,(IT244+IV$11+IV$33+IV$52+IV$73+IV$93+IV$113+IV$133+IV$159+IV$176+IV$201+IV$224+IV$240-IT$8)/IT$8,0)</f>
        <v>0</v>
      </c>
      <c r="IZ244" s="173">
        <f t="shared" ref="IZ244:IZ264" si="262">IF(IT244&gt;0,IT244+IV$11+IV$33+IV$52+IV$73+IV$93+IV$113+IV$133+IV$159+IV$176+IV$201+IV$224+IV$240-IT$8,0)</f>
        <v>0</v>
      </c>
    </row>
    <row r="245" spans="1:260" x14ac:dyDescent="0.2">
      <c r="A245" s="3">
        <f>'Investment Analysis'!A245</f>
        <v>46000</v>
      </c>
      <c r="B245" s="4">
        <f>'Investment Analysis'!B245</f>
        <v>46000</v>
      </c>
      <c r="C245" s="27">
        <f>'Investment Analysis'!C245</f>
        <v>0</v>
      </c>
      <c r="D245" s="14">
        <f>'Investment Analysis'!D245</f>
        <v>0</v>
      </c>
      <c r="E245" s="15">
        <f>'Investment Analysis'!E245</f>
        <v>0</v>
      </c>
      <c r="F245" s="13">
        <f>'Investment Analysis'!G245</f>
        <v>0</v>
      </c>
      <c r="G245" s="14">
        <f>'Investment Analysis'!H245</f>
        <v>0</v>
      </c>
      <c r="H245" s="15">
        <f>'Investment Analysis'!I245</f>
        <v>0</v>
      </c>
      <c r="I245" s="13">
        <f>'Investment Analysis'!K245</f>
        <v>0</v>
      </c>
      <c r="J245" s="14">
        <f>'Investment Analysis'!L245</f>
        <v>0</v>
      </c>
      <c r="K245" s="15">
        <f>'Investment Analysis'!M245</f>
        <v>0</v>
      </c>
      <c r="L245" s="41">
        <f>'Investment Analysis'!T245</f>
        <v>0</v>
      </c>
      <c r="M245" s="21">
        <f>'Investment Analysis'!V245</f>
        <v>0</v>
      </c>
      <c r="N245" s="21">
        <f>'Investment Analysis'!W245</f>
        <v>0</v>
      </c>
      <c r="P245" s="48">
        <f>'Investment Analysis'!Y245</f>
        <v>0</v>
      </c>
      <c r="Q245" s="18"/>
      <c r="R245" s="83"/>
      <c r="S245" s="48"/>
      <c r="T245" s="18">
        <f>'Investment Analysis'!AH245</f>
        <v>0</v>
      </c>
      <c r="U245" s="15">
        <f>'Investment Analysis'!AF245</f>
        <v>0</v>
      </c>
      <c r="V245" s="48"/>
      <c r="W245" s="18">
        <f>'Investment Analysis'!AO245</f>
        <v>0</v>
      </c>
      <c r="X245" s="15">
        <f>'Investment Analysis'!AM245</f>
        <v>0</v>
      </c>
      <c r="Y245" s="48"/>
      <c r="Z245" s="18">
        <f t="shared" si="217"/>
        <v>0</v>
      </c>
      <c r="AA245" s="15">
        <f>'Investment Analysis'!GM245</f>
        <v>0</v>
      </c>
      <c r="AB245" s="48"/>
      <c r="AC245" s="18">
        <f t="shared" si="248"/>
        <v>0</v>
      </c>
      <c r="AD245" s="15">
        <f>'Investment Analysis'!AT245</f>
        <v>0</v>
      </c>
      <c r="AE245" s="48"/>
      <c r="AF245" s="18">
        <f>'Investment Analysis'!BC245</f>
        <v>0</v>
      </c>
      <c r="AG245" s="15">
        <f>'Investment Analysis'!BA245</f>
        <v>0</v>
      </c>
      <c r="AH245" s="48"/>
      <c r="AI245" s="18">
        <f t="shared" si="249"/>
        <v>0</v>
      </c>
      <c r="AJ245" s="15">
        <f>'Investment Analysis'!BH245</f>
        <v>0</v>
      </c>
      <c r="AK245" s="48"/>
      <c r="AL245" s="18">
        <f t="shared" si="250"/>
        <v>0</v>
      </c>
      <c r="AM245" s="15">
        <f>'Investment Analysis'!BO245</f>
        <v>0</v>
      </c>
      <c r="AN245" s="48"/>
      <c r="AO245" s="18">
        <f t="shared" si="210"/>
        <v>0</v>
      </c>
      <c r="AP245" s="15">
        <f>'Investment Analysis'!BV245</f>
        <v>0</v>
      </c>
      <c r="AQ245" s="48"/>
      <c r="AR245" s="18">
        <f t="shared" si="211"/>
        <v>0</v>
      </c>
      <c r="AS245" s="15">
        <f>'Investment Analysis'!CC245</f>
        <v>0</v>
      </c>
      <c r="AT245" s="48"/>
      <c r="AU245" s="18">
        <f>'Investment Analysis'!CL245</f>
        <v>0</v>
      </c>
      <c r="AV245" s="15">
        <f>'Investment Analysis'!CJ245</f>
        <v>0</v>
      </c>
      <c r="AW245" s="48"/>
      <c r="AX245" s="18">
        <f t="shared" si="251"/>
        <v>0</v>
      </c>
      <c r="AY245" s="15">
        <f>'Investment Analysis'!CQ245</f>
        <v>0</v>
      </c>
      <c r="AZ245" s="48"/>
      <c r="BA245" s="18">
        <f>'Investment Analysis'!CZ245</f>
        <v>0</v>
      </c>
      <c r="BB245" s="15">
        <f>'Investment Analysis'!CX245</f>
        <v>0</v>
      </c>
      <c r="BC245" s="48"/>
      <c r="BD245" s="18">
        <f t="shared" si="252"/>
        <v>0</v>
      </c>
      <c r="BE245" s="15">
        <f>'Investment Analysis'!DE245</f>
        <v>0</v>
      </c>
      <c r="BF245" s="48"/>
      <c r="BG245" s="18">
        <f>'Investment Analysis'!DN245</f>
        <v>0</v>
      </c>
      <c r="BH245" s="15">
        <f>'Investment Analysis'!DL245</f>
        <v>0</v>
      </c>
      <c r="BI245" s="48"/>
      <c r="BJ245" s="18">
        <f>'Investment Analysis'!EB245</f>
        <v>0</v>
      </c>
      <c r="BK245" s="15">
        <f>'Investment Analysis'!DZ245</f>
        <v>0</v>
      </c>
      <c r="BL245" s="48"/>
      <c r="BM245" s="18">
        <f>'Investment Analysis'!EI245</f>
        <v>0</v>
      </c>
      <c r="BN245" s="15">
        <f>'Investment Analysis'!EG245</f>
        <v>0</v>
      </c>
      <c r="BO245" s="48"/>
      <c r="BP245" s="18">
        <f>'Investment Analysis'!DU245</f>
        <v>0</v>
      </c>
      <c r="BQ245" s="15">
        <f>'Investment Analysis'!DS245</f>
        <v>0</v>
      </c>
      <c r="BR245" s="48"/>
      <c r="BS245" s="18">
        <f>'Investment Analysis'!EP245</f>
        <v>0</v>
      </c>
      <c r="BT245" s="15">
        <f>'Investment Analysis'!EN245</f>
        <v>0</v>
      </c>
      <c r="BU245" s="48"/>
      <c r="BV245" s="18">
        <f t="shared" si="253"/>
        <v>0</v>
      </c>
      <c r="BW245" s="15">
        <f>'Investment Analysis'!EU245</f>
        <v>0</v>
      </c>
      <c r="BX245" s="48"/>
      <c r="BY245" s="18">
        <f t="shared" si="258"/>
        <v>0</v>
      </c>
      <c r="BZ245" s="15">
        <f>'Investment Analysis'!FB245</f>
        <v>0</v>
      </c>
      <c r="CA245" s="48"/>
      <c r="CB245" s="18">
        <f t="shared" si="255"/>
        <v>0</v>
      </c>
      <c r="CC245" s="15">
        <f>'Investment Analysis'!FI245</f>
        <v>0</v>
      </c>
      <c r="CD245" s="48"/>
      <c r="CE245" s="18">
        <f>'Investment Analysis'!FR245</f>
        <v>0</v>
      </c>
      <c r="CF245" s="15">
        <f>'Investment Analysis'!FP245</f>
        <v>0</v>
      </c>
      <c r="CG245" s="48"/>
      <c r="CH245" s="18">
        <f>'Investment Analysis'!FR245</f>
        <v>0</v>
      </c>
      <c r="CI245" s="15">
        <f>'Investment Analysis'!FW245</f>
        <v>0</v>
      </c>
      <c r="CJ245" s="48"/>
      <c r="CK245" s="18">
        <f t="shared" si="259"/>
        <v>0</v>
      </c>
      <c r="CL245" s="15">
        <f>'Investment Analysis'!GD245</f>
        <v>0</v>
      </c>
      <c r="CM245" s="48"/>
      <c r="CN245" s="18">
        <f t="shared" si="218"/>
        <v>0</v>
      </c>
      <c r="CO245" s="15">
        <f>'Investment Analysis'!GT245</f>
        <v>0</v>
      </c>
      <c r="CP245" s="48"/>
      <c r="CQ245" s="18">
        <f t="shared" si="219"/>
        <v>0</v>
      </c>
      <c r="CR245" s="15">
        <f>'Investment Analysis'!HG245</f>
        <v>0</v>
      </c>
      <c r="CS245" s="48"/>
      <c r="CT245" s="18">
        <f t="shared" si="220"/>
        <v>0</v>
      </c>
      <c r="CU245" s="15">
        <f>'Investment Analysis'!HN245</f>
        <v>0</v>
      </c>
      <c r="CV245" s="48"/>
      <c r="CW245" s="18">
        <f t="shared" si="221"/>
        <v>0</v>
      </c>
      <c r="CX245" s="15">
        <f>'Investment Analysis'!IB245</f>
        <v>0</v>
      </c>
      <c r="CY245" s="48"/>
      <c r="CZ245" s="18">
        <f t="shared" si="222"/>
        <v>0</v>
      </c>
      <c r="DA245" s="15">
        <f>'Investment Analysis'!II245</f>
        <v>0</v>
      </c>
      <c r="DB245" s="48"/>
      <c r="DC245" s="18">
        <f t="shared" si="223"/>
        <v>0</v>
      </c>
      <c r="DD245" s="15">
        <f>'Investment Analysis'!IP245</f>
        <v>0</v>
      </c>
      <c r="DE245" s="48"/>
      <c r="DF245" s="18">
        <f>'Investment Analysis'!IY245</f>
        <v>0</v>
      </c>
      <c r="DG245" s="15">
        <f>'Investment Analysis'!IW245</f>
        <v>0</v>
      </c>
      <c r="DH245" s="48"/>
      <c r="DI245" s="18">
        <f t="shared" si="224"/>
        <v>0</v>
      </c>
      <c r="DJ245" s="15">
        <f>'Investment Analysis'!JD245</f>
        <v>0</v>
      </c>
      <c r="DK245" s="48"/>
      <c r="DL245" s="18">
        <f t="shared" si="225"/>
        <v>0</v>
      </c>
      <c r="DM245" s="15">
        <f>'Investment Analysis'!JK245</f>
        <v>0</v>
      </c>
      <c r="DN245" s="48"/>
      <c r="DO245" s="18">
        <f t="shared" si="226"/>
        <v>0</v>
      </c>
      <c r="DP245" s="15">
        <f>'Investment Analysis'!HU245</f>
        <v>0</v>
      </c>
      <c r="DQ245" s="48"/>
      <c r="DR245" s="18">
        <f t="shared" si="227"/>
        <v>0</v>
      </c>
      <c r="DS245" s="15">
        <f>'Investment Analysis'!JR245</f>
        <v>0</v>
      </c>
      <c r="DT245" s="48"/>
      <c r="DU245" s="18">
        <f t="shared" si="247"/>
        <v>0</v>
      </c>
      <c r="DV245" s="15">
        <f>'Investment Analysis'!JY245</f>
        <v>0</v>
      </c>
      <c r="DW245" s="48"/>
      <c r="DX245" s="18">
        <f t="shared" si="228"/>
        <v>0</v>
      </c>
      <c r="DY245" s="15">
        <f>'Investment Analysis'!KF245</f>
        <v>0</v>
      </c>
      <c r="DZ245" s="48"/>
      <c r="EA245" s="18">
        <f t="shared" si="260"/>
        <v>0</v>
      </c>
      <c r="EB245" s="15">
        <f>'Investment Analysis'!KM245</f>
        <v>0</v>
      </c>
      <c r="EC245" s="48"/>
      <c r="ED245" s="18">
        <f>'Investment Analysis'!KV245</f>
        <v>0</v>
      </c>
      <c r="EE245" s="15">
        <f>'Investment Analysis'!KT245</f>
        <v>0</v>
      </c>
      <c r="EF245" s="48"/>
      <c r="EG245" s="18">
        <f t="shared" si="229"/>
        <v>0</v>
      </c>
      <c r="EH245" s="15">
        <f>'Investment Analysis'!LH245</f>
        <v>0</v>
      </c>
      <c r="EI245" s="48"/>
      <c r="EJ245" s="18">
        <f>'Investment Analysis'!LQ245</f>
        <v>0</v>
      </c>
      <c r="EK245" s="15">
        <f>'Investment Analysis'!LO245</f>
        <v>0</v>
      </c>
      <c r="EL245" s="48"/>
      <c r="EM245" s="18">
        <f t="shared" ref="EM245:EM276" si="263">IF(EL245&gt;0,(EL245-EM$4)/EM$4,0)</f>
        <v>0</v>
      </c>
      <c r="EN245" s="15">
        <f>'Investment Analysis'!LX245</f>
        <v>0</v>
      </c>
      <c r="EO245" s="48"/>
      <c r="EP245" s="68">
        <f t="shared" si="254"/>
        <v>0</v>
      </c>
      <c r="EQ245" s="15">
        <f>'Investment Analysis'!MC245</f>
        <v>0</v>
      </c>
      <c r="ER245" s="48"/>
      <c r="ES245" s="18">
        <f>'Investment Analysis'!LX245</f>
        <v>0</v>
      </c>
      <c r="ET245" s="15">
        <f>'Investment Analysis'!LA245</f>
        <v>0</v>
      </c>
      <c r="EU245" s="48"/>
      <c r="EV245" s="18">
        <f>'Investment Analysis'!ML245</f>
        <v>0</v>
      </c>
      <c r="EW245" s="15">
        <f>'Investment Analysis'!MJ245</f>
        <v>0</v>
      </c>
      <c r="EX245" s="48"/>
      <c r="EY245" s="18">
        <f t="shared" si="230"/>
        <v>0</v>
      </c>
      <c r="EZ245" s="15">
        <f>'Investment Analysis'!MQ245</f>
        <v>0</v>
      </c>
      <c r="FA245" s="48"/>
      <c r="FB245" s="18">
        <f t="shared" si="231"/>
        <v>0</v>
      </c>
      <c r="FC245" s="15">
        <f>'Investment Analysis'!MX245</f>
        <v>0</v>
      </c>
      <c r="FD245" s="48"/>
      <c r="FE245" s="18">
        <f t="shared" si="232"/>
        <v>0</v>
      </c>
      <c r="FF245" s="15">
        <f>'Investment Analysis'!NE245</f>
        <v>0</v>
      </c>
      <c r="FG245" s="48"/>
      <c r="FH245" s="18">
        <f t="shared" si="233"/>
        <v>0</v>
      </c>
      <c r="FI245" s="15">
        <f>'Investment Analysis'!NL245</f>
        <v>0</v>
      </c>
      <c r="FJ245" s="48"/>
      <c r="FK245" s="18">
        <f t="shared" si="234"/>
        <v>0</v>
      </c>
      <c r="FL245" s="15">
        <f>'Investment Analysis'!NS245</f>
        <v>0</v>
      </c>
      <c r="FM245" s="48"/>
      <c r="FN245" s="18">
        <f t="shared" si="235"/>
        <v>0</v>
      </c>
      <c r="FO245" s="15">
        <f>'Investment Analysis'!NZ245</f>
        <v>0</v>
      </c>
      <c r="FP245" s="48"/>
      <c r="FQ245" s="18">
        <f t="shared" si="236"/>
        <v>0</v>
      </c>
      <c r="FR245" s="15">
        <f>'Investment Analysis'!OG245</f>
        <v>0</v>
      </c>
      <c r="FS245" s="48"/>
      <c r="FT245" s="18">
        <f t="shared" si="237"/>
        <v>0</v>
      </c>
      <c r="FU245" s="15">
        <f>'Investment Analysis'!ON245</f>
        <v>0</v>
      </c>
      <c r="FV245" s="48"/>
      <c r="FW245" s="18">
        <f t="shared" si="238"/>
        <v>0</v>
      </c>
      <c r="FX245" s="15">
        <f>'Investment Analysis'!OU245</f>
        <v>0</v>
      </c>
      <c r="FY245" s="48"/>
      <c r="FZ245" s="18">
        <f t="shared" si="239"/>
        <v>0</v>
      </c>
      <c r="GA245" s="15">
        <f>'Investment Analysis'!PB245</f>
        <v>0</v>
      </c>
      <c r="GB245" s="48"/>
      <c r="GC245" s="18">
        <f>'Investment Analysis'!PK245</f>
        <v>0</v>
      </c>
      <c r="GD245" s="15">
        <f>'Investment Analysis'!PI245</f>
        <v>0</v>
      </c>
      <c r="GE245" s="48"/>
      <c r="GF245" s="18">
        <f>'Investment Analysis'!PY245</f>
        <v>0</v>
      </c>
      <c r="GG245" s="15">
        <f>'Investment Analysis'!PW245</f>
        <v>0</v>
      </c>
      <c r="GH245" s="48"/>
      <c r="GI245" s="18">
        <f>'Investment Analysis'!QF245</f>
        <v>0</v>
      </c>
      <c r="GJ245" s="15">
        <f>'Investment Analysis'!QD245</f>
        <v>0</v>
      </c>
      <c r="GK245" s="48"/>
      <c r="GL245" s="18">
        <f>'Investment Analysis'!QM245</f>
        <v>0</v>
      </c>
      <c r="GM245" s="15">
        <f>'Investment Analysis'!QK245</f>
        <v>0</v>
      </c>
      <c r="GN245" s="48"/>
      <c r="GO245" s="18">
        <f>'Investment Analysis'!QT245</f>
        <v>0</v>
      </c>
      <c r="GP245" s="15">
        <f>'Investment Analysis'!QR245</f>
        <v>0</v>
      </c>
      <c r="GQ245" s="48"/>
      <c r="GR245" s="18">
        <f>'Investment Analysis'!RA245</f>
        <v>0</v>
      </c>
      <c r="GS245" s="15">
        <f>'Investment Analysis'!QY245</f>
        <v>0</v>
      </c>
      <c r="GT245" s="48"/>
      <c r="GU245" s="18">
        <f>'Investment Analysis'!RH245</f>
        <v>0</v>
      </c>
      <c r="GV245" s="15">
        <f>'Investment Analysis'!RF245</f>
        <v>0</v>
      </c>
      <c r="GW245" s="48"/>
      <c r="GX245" s="18">
        <f>'Investment Analysis'!RO245</f>
        <v>0</v>
      </c>
      <c r="GY245" s="15">
        <f>'Investment Analysis'!RM245</f>
        <v>0</v>
      </c>
      <c r="GZ245" s="48"/>
      <c r="HA245" s="18">
        <f>'Investment Analysis'!RV245</f>
        <v>0</v>
      </c>
      <c r="HB245" s="15">
        <f>'Investment Analysis'!RT245</f>
        <v>0</v>
      </c>
      <c r="HC245" s="48"/>
      <c r="HD245" s="18">
        <f>'Investment Analysis'!SC245</f>
        <v>0</v>
      </c>
      <c r="HE245" s="15">
        <f>'Investment Analysis'!SA245</f>
        <v>0</v>
      </c>
      <c r="HF245" s="48"/>
      <c r="HG245" s="18">
        <f>'Investment Analysis'!SJ245</f>
        <v>0</v>
      </c>
      <c r="HH245" s="15">
        <f>'Investment Analysis'!SH245</f>
        <v>0</v>
      </c>
      <c r="HI245" s="48"/>
      <c r="HJ245" s="18">
        <f>'Investment Analysis'!SM245</f>
        <v>0</v>
      </c>
      <c r="HK245" s="15">
        <f>'Investment Analysis'!SK245</f>
        <v>0</v>
      </c>
      <c r="HL245" s="48"/>
      <c r="HM245" s="18">
        <f>'Investment Analysis'!SP245</f>
        <v>0</v>
      </c>
      <c r="HN245" s="15">
        <f>'Investment Analysis'!SN245</f>
        <v>0</v>
      </c>
      <c r="HO245" s="48"/>
      <c r="HP245" s="18">
        <f>'Investment Analysis'!TE245</f>
        <v>0</v>
      </c>
      <c r="HQ245" s="15">
        <f>'Investment Analysis'!TC245</f>
        <v>0</v>
      </c>
      <c r="HR245" s="48"/>
      <c r="HS245" s="18">
        <f>'Investment Analysis'!TL245</f>
        <v>0</v>
      </c>
      <c r="HT245" s="15">
        <f>'Investment Analysis'!TJ245</f>
        <v>0</v>
      </c>
      <c r="HU245" s="48"/>
      <c r="HV245" s="18">
        <f>'Investment Analysis'!TS245</f>
        <v>0</v>
      </c>
      <c r="HW245" s="15">
        <f>'Investment Analysis'!TQ245</f>
        <v>0</v>
      </c>
      <c r="HX245" s="48"/>
      <c r="HY245" s="18">
        <f>'Investment Analysis'!TZ245</f>
        <v>0</v>
      </c>
      <c r="HZ245" s="15">
        <f>'Investment Analysis'!TX245</f>
        <v>0</v>
      </c>
      <c r="IA245" s="48"/>
      <c r="IB245" s="18">
        <f>'Investment Analysis'!UG245</f>
        <v>0</v>
      </c>
      <c r="IC245" s="15">
        <f>'Investment Analysis'!UE245</f>
        <v>0</v>
      </c>
      <c r="ID245" s="48"/>
      <c r="IE245" s="18">
        <f>'Investment Analysis'!UN245</f>
        <v>0</v>
      </c>
      <c r="IF245" s="15">
        <f>'Investment Analysis'!UL245</f>
        <v>0</v>
      </c>
      <c r="IG245" s="48"/>
      <c r="IH245" s="18">
        <f>'Investment Analysis'!UU245</f>
        <v>0</v>
      </c>
      <c r="II245" s="15">
        <f>'Investment Analysis'!US245</f>
        <v>0</v>
      </c>
      <c r="IJ245" s="48"/>
      <c r="IK245" s="18">
        <f>'Investment Analysis'!VB245</f>
        <v>0</v>
      </c>
      <c r="IL245" s="15">
        <f>'Investment Analysis'!UZ245</f>
        <v>0</v>
      </c>
      <c r="IM245" s="48"/>
      <c r="IN245" s="18">
        <f>'Investment Analysis'!VI245</f>
        <v>0</v>
      </c>
      <c r="IO245" s="15">
        <f>'Investment Analysis'!VG245</f>
        <v>0</v>
      </c>
      <c r="IP245" s="18"/>
      <c r="IQ245" s="18"/>
      <c r="IR245" s="18"/>
      <c r="IS245" s="108">
        <f t="shared" si="243"/>
        <v>0</v>
      </c>
      <c r="IT245" s="48">
        <f t="shared" si="244"/>
        <v>0</v>
      </c>
      <c r="IU245" s="101">
        <f t="shared" si="240"/>
        <v>0</v>
      </c>
      <c r="IV245" s="101"/>
      <c r="IW245" s="15">
        <f t="shared" si="241"/>
        <v>0</v>
      </c>
      <c r="IX245" s="113">
        <f t="shared" si="242"/>
        <v>0</v>
      </c>
      <c r="IY245" s="21">
        <f t="shared" si="261"/>
        <v>0</v>
      </c>
      <c r="IZ245" s="173">
        <f t="shared" si="262"/>
        <v>0</v>
      </c>
    </row>
    <row r="246" spans="1:260" x14ac:dyDescent="0.2">
      <c r="A246" s="3">
        <f>'Investment Analysis'!A246</f>
        <v>46001</v>
      </c>
      <c r="B246" s="4">
        <f>'Investment Analysis'!B246</f>
        <v>46001</v>
      </c>
      <c r="C246" s="27">
        <f>'Investment Analysis'!C246</f>
        <v>0</v>
      </c>
      <c r="D246" s="14">
        <f>'Investment Analysis'!D246</f>
        <v>0</v>
      </c>
      <c r="E246" s="15">
        <f>'Investment Analysis'!E246</f>
        <v>0</v>
      </c>
      <c r="F246" s="13">
        <f>'Investment Analysis'!G246</f>
        <v>0</v>
      </c>
      <c r="G246" s="14">
        <f>'Investment Analysis'!H246</f>
        <v>0</v>
      </c>
      <c r="H246" s="15">
        <f>'Investment Analysis'!I246</f>
        <v>0</v>
      </c>
      <c r="I246" s="13">
        <f>'Investment Analysis'!K246</f>
        <v>0</v>
      </c>
      <c r="J246" s="14">
        <f>'Investment Analysis'!L246</f>
        <v>0</v>
      </c>
      <c r="K246" s="15">
        <f>'Investment Analysis'!M246</f>
        <v>0</v>
      </c>
      <c r="L246" s="41">
        <f>'Investment Analysis'!T246</f>
        <v>0</v>
      </c>
      <c r="M246" s="21">
        <f>'Investment Analysis'!V246</f>
        <v>0</v>
      </c>
      <c r="N246" s="21">
        <f>'Investment Analysis'!W246</f>
        <v>0</v>
      </c>
      <c r="P246" s="48">
        <f>'Investment Analysis'!Y246</f>
        <v>0</v>
      </c>
      <c r="Q246" s="18"/>
      <c r="R246" s="83"/>
      <c r="S246" s="48"/>
      <c r="T246" s="18">
        <f>'Investment Analysis'!AH246</f>
        <v>0</v>
      </c>
      <c r="U246" s="15">
        <f>'Investment Analysis'!AF246</f>
        <v>0</v>
      </c>
      <c r="V246" s="48"/>
      <c r="W246" s="18">
        <f>'Investment Analysis'!AO246</f>
        <v>0</v>
      </c>
      <c r="X246" s="15">
        <f>'Investment Analysis'!AM246</f>
        <v>0</v>
      </c>
      <c r="Y246" s="48"/>
      <c r="Z246" s="18">
        <f t="shared" si="217"/>
        <v>0</v>
      </c>
      <c r="AA246" s="15">
        <f>'Investment Analysis'!GM246</f>
        <v>0</v>
      </c>
      <c r="AB246" s="48"/>
      <c r="AC246" s="18">
        <f t="shared" si="248"/>
        <v>0</v>
      </c>
      <c r="AD246" s="15">
        <f>'Investment Analysis'!AT246</f>
        <v>0</v>
      </c>
      <c r="AE246" s="48"/>
      <c r="AF246" s="18">
        <f>'Investment Analysis'!BC246</f>
        <v>0</v>
      </c>
      <c r="AG246" s="15">
        <f>'Investment Analysis'!BA246</f>
        <v>0</v>
      </c>
      <c r="AH246" s="48"/>
      <c r="AI246" s="18">
        <f t="shared" si="249"/>
        <v>0</v>
      </c>
      <c r="AJ246" s="15">
        <f>'Investment Analysis'!BH246</f>
        <v>0</v>
      </c>
      <c r="AK246" s="48"/>
      <c r="AL246" s="18">
        <f t="shared" si="250"/>
        <v>0</v>
      </c>
      <c r="AM246" s="15">
        <f>'Investment Analysis'!BO246</f>
        <v>0</v>
      </c>
      <c r="AN246" s="48"/>
      <c r="AO246" s="18">
        <f t="shared" si="210"/>
        <v>0</v>
      </c>
      <c r="AP246" s="15">
        <f>'Investment Analysis'!BV246</f>
        <v>0</v>
      </c>
      <c r="AQ246" s="48"/>
      <c r="AR246" s="18">
        <f t="shared" si="211"/>
        <v>0</v>
      </c>
      <c r="AS246" s="15">
        <f>'Investment Analysis'!CC246</f>
        <v>0</v>
      </c>
      <c r="AT246" s="48"/>
      <c r="AU246" s="18">
        <f>'Investment Analysis'!CL246</f>
        <v>0</v>
      </c>
      <c r="AV246" s="15">
        <f>'Investment Analysis'!CJ246</f>
        <v>0</v>
      </c>
      <c r="AW246" s="48"/>
      <c r="AX246" s="18">
        <f t="shared" si="251"/>
        <v>0</v>
      </c>
      <c r="AY246" s="15">
        <f>'Investment Analysis'!CQ246</f>
        <v>0</v>
      </c>
      <c r="AZ246" s="48"/>
      <c r="BA246" s="18">
        <f>'Investment Analysis'!CZ246</f>
        <v>0</v>
      </c>
      <c r="BB246" s="15">
        <f>'Investment Analysis'!CX246</f>
        <v>0</v>
      </c>
      <c r="BC246" s="48"/>
      <c r="BD246" s="18">
        <f t="shared" si="252"/>
        <v>0</v>
      </c>
      <c r="BE246" s="15">
        <f>'Investment Analysis'!DE246</f>
        <v>0</v>
      </c>
      <c r="BF246" s="48"/>
      <c r="BG246" s="18">
        <f>'Investment Analysis'!DN246</f>
        <v>0</v>
      </c>
      <c r="BH246" s="15">
        <f>'Investment Analysis'!DL246</f>
        <v>0</v>
      </c>
      <c r="BI246" s="48"/>
      <c r="BJ246" s="18">
        <f>'Investment Analysis'!EB246</f>
        <v>0</v>
      </c>
      <c r="BK246" s="15">
        <f>'Investment Analysis'!DZ246</f>
        <v>0</v>
      </c>
      <c r="BL246" s="48"/>
      <c r="BM246" s="18">
        <f>'Investment Analysis'!EI246</f>
        <v>0</v>
      </c>
      <c r="BN246" s="15">
        <f>'Investment Analysis'!EG246</f>
        <v>0</v>
      </c>
      <c r="BO246" s="48"/>
      <c r="BP246" s="18">
        <f>'Investment Analysis'!DU246</f>
        <v>0</v>
      </c>
      <c r="BQ246" s="15">
        <f>'Investment Analysis'!DS246</f>
        <v>0</v>
      </c>
      <c r="BR246" s="48"/>
      <c r="BS246" s="18">
        <f>'Investment Analysis'!EP246</f>
        <v>0</v>
      </c>
      <c r="BT246" s="15">
        <f>'Investment Analysis'!EN246</f>
        <v>0</v>
      </c>
      <c r="BU246" s="48"/>
      <c r="BV246" s="18">
        <f t="shared" si="253"/>
        <v>0</v>
      </c>
      <c r="BW246" s="15">
        <f>'Investment Analysis'!EU246</f>
        <v>0</v>
      </c>
      <c r="BX246" s="48"/>
      <c r="BY246" s="18">
        <f t="shared" si="258"/>
        <v>0</v>
      </c>
      <c r="BZ246" s="15">
        <f>'Investment Analysis'!FB246</f>
        <v>0</v>
      </c>
      <c r="CA246" s="48"/>
      <c r="CB246" s="18">
        <f t="shared" si="255"/>
        <v>0</v>
      </c>
      <c r="CC246" s="15">
        <f>'Investment Analysis'!FI246</f>
        <v>0</v>
      </c>
      <c r="CD246" s="48"/>
      <c r="CE246" s="18">
        <f>'Investment Analysis'!FR246</f>
        <v>0</v>
      </c>
      <c r="CF246" s="15">
        <f>'Investment Analysis'!FP246</f>
        <v>0</v>
      </c>
      <c r="CG246" s="48"/>
      <c r="CH246" s="18">
        <f>'Investment Analysis'!FR246</f>
        <v>0</v>
      </c>
      <c r="CI246" s="15">
        <f>'Investment Analysis'!FW246</f>
        <v>0</v>
      </c>
      <c r="CJ246" s="48"/>
      <c r="CK246" s="18">
        <f t="shared" si="259"/>
        <v>0</v>
      </c>
      <c r="CL246" s="15">
        <f>'Investment Analysis'!GD246</f>
        <v>0</v>
      </c>
      <c r="CM246" s="48"/>
      <c r="CN246" s="18">
        <f t="shared" si="218"/>
        <v>0</v>
      </c>
      <c r="CO246" s="15">
        <f>'Investment Analysis'!GT246</f>
        <v>0</v>
      </c>
      <c r="CP246" s="48"/>
      <c r="CQ246" s="18">
        <f t="shared" si="219"/>
        <v>0</v>
      </c>
      <c r="CR246" s="15">
        <f>'Investment Analysis'!HG246</f>
        <v>0</v>
      </c>
      <c r="CS246" s="48"/>
      <c r="CT246" s="18">
        <f t="shared" si="220"/>
        <v>0</v>
      </c>
      <c r="CU246" s="15">
        <f>'Investment Analysis'!HN246</f>
        <v>0</v>
      </c>
      <c r="CV246" s="48"/>
      <c r="CW246" s="18">
        <f t="shared" si="221"/>
        <v>0</v>
      </c>
      <c r="CX246" s="15">
        <f>'Investment Analysis'!IB246</f>
        <v>0</v>
      </c>
      <c r="CY246" s="48"/>
      <c r="CZ246" s="18">
        <f t="shared" si="222"/>
        <v>0</v>
      </c>
      <c r="DA246" s="15">
        <f>'Investment Analysis'!II246</f>
        <v>0</v>
      </c>
      <c r="DB246" s="48"/>
      <c r="DC246" s="18">
        <f t="shared" si="223"/>
        <v>0</v>
      </c>
      <c r="DD246" s="15">
        <f>'Investment Analysis'!IP246</f>
        <v>0</v>
      </c>
      <c r="DE246" s="48"/>
      <c r="DF246" s="18">
        <f>'Investment Analysis'!IY246</f>
        <v>0</v>
      </c>
      <c r="DG246" s="15">
        <f>'Investment Analysis'!IW246</f>
        <v>0</v>
      </c>
      <c r="DH246" s="48"/>
      <c r="DI246" s="18">
        <f t="shared" si="224"/>
        <v>0</v>
      </c>
      <c r="DJ246" s="15">
        <f>'Investment Analysis'!JD246</f>
        <v>0</v>
      </c>
      <c r="DK246" s="48"/>
      <c r="DL246" s="18">
        <f t="shared" si="225"/>
        <v>0</v>
      </c>
      <c r="DM246" s="15">
        <f>'Investment Analysis'!JK246</f>
        <v>0</v>
      </c>
      <c r="DN246" s="48"/>
      <c r="DO246" s="18">
        <f t="shared" si="226"/>
        <v>0</v>
      </c>
      <c r="DP246" s="15">
        <f>'Investment Analysis'!HU246</f>
        <v>0</v>
      </c>
      <c r="DQ246" s="48"/>
      <c r="DR246" s="18">
        <f t="shared" si="227"/>
        <v>0</v>
      </c>
      <c r="DS246" s="15">
        <f>'Investment Analysis'!JR246</f>
        <v>0</v>
      </c>
      <c r="DT246" s="48"/>
      <c r="DU246" s="18">
        <f t="shared" ref="DU246:DU277" si="264">IF(DT246&gt;0,(DT246-630.54-DU$5)/DU$5,0)</f>
        <v>0</v>
      </c>
      <c r="DV246" s="15">
        <f>'Investment Analysis'!JY246</f>
        <v>0</v>
      </c>
      <c r="DW246" s="48"/>
      <c r="DX246" s="18">
        <f t="shared" si="228"/>
        <v>0</v>
      </c>
      <c r="DY246" s="15">
        <f>'Investment Analysis'!KF246</f>
        <v>0</v>
      </c>
      <c r="DZ246" s="48"/>
      <c r="EA246" s="18">
        <f t="shared" si="260"/>
        <v>0</v>
      </c>
      <c r="EB246" s="15">
        <f>'Investment Analysis'!KM246</f>
        <v>0</v>
      </c>
      <c r="EC246" s="48"/>
      <c r="ED246" s="18">
        <f>'Investment Analysis'!KV246</f>
        <v>0</v>
      </c>
      <c r="EE246" s="15">
        <f>'Investment Analysis'!KT246</f>
        <v>0</v>
      </c>
      <c r="EF246" s="48"/>
      <c r="EG246" s="18">
        <f t="shared" si="229"/>
        <v>0</v>
      </c>
      <c r="EH246" s="15">
        <f>'Investment Analysis'!LH246</f>
        <v>0</v>
      </c>
      <c r="EI246" s="48"/>
      <c r="EJ246" s="18">
        <f>'Investment Analysis'!LQ246</f>
        <v>0</v>
      </c>
      <c r="EK246" s="15">
        <f>'Investment Analysis'!LO246</f>
        <v>0</v>
      </c>
      <c r="EL246" s="48"/>
      <c r="EM246" s="18">
        <f t="shared" si="263"/>
        <v>0</v>
      </c>
      <c r="EN246" s="15">
        <f>'Investment Analysis'!LX246</f>
        <v>0</v>
      </c>
      <c r="EO246" s="48"/>
      <c r="EP246" s="68">
        <f t="shared" si="254"/>
        <v>0</v>
      </c>
      <c r="EQ246" s="15">
        <f>'Investment Analysis'!MC246</f>
        <v>0</v>
      </c>
      <c r="ER246" s="48"/>
      <c r="ES246" s="18">
        <f>'Investment Analysis'!LX246</f>
        <v>0</v>
      </c>
      <c r="ET246" s="15">
        <f>'Investment Analysis'!LA246</f>
        <v>0</v>
      </c>
      <c r="EU246" s="48"/>
      <c r="EV246" s="18">
        <f>'Investment Analysis'!ML246</f>
        <v>0</v>
      </c>
      <c r="EW246" s="15">
        <f>'Investment Analysis'!MJ246</f>
        <v>0</v>
      </c>
      <c r="EX246" s="48"/>
      <c r="EY246" s="18">
        <f t="shared" si="230"/>
        <v>0</v>
      </c>
      <c r="EZ246" s="15">
        <f>'Investment Analysis'!MQ246</f>
        <v>0</v>
      </c>
      <c r="FA246" s="48"/>
      <c r="FB246" s="18">
        <f t="shared" si="231"/>
        <v>0</v>
      </c>
      <c r="FC246" s="15">
        <f>'Investment Analysis'!MX246</f>
        <v>0</v>
      </c>
      <c r="FD246" s="48"/>
      <c r="FE246" s="18">
        <f t="shared" si="232"/>
        <v>0</v>
      </c>
      <c r="FF246" s="15">
        <f>'Investment Analysis'!NE246</f>
        <v>0</v>
      </c>
      <c r="FG246" s="48"/>
      <c r="FH246" s="18">
        <f t="shared" si="233"/>
        <v>0</v>
      </c>
      <c r="FI246" s="15">
        <f>'Investment Analysis'!NL246</f>
        <v>0</v>
      </c>
      <c r="FJ246" s="48"/>
      <c r="FK246" s="18">
        <f t="shared" si="234"/>
        <v>0</v>
      </c>
      <c r="FL246" s="15">
        <f>'Investment Analysis'!NS246</f>
        <v>0</v>
      </c>
      <c r="FM246" s="48"/>
      <c r="FN246" s="18">
        <f t="shared" si="235"/>
        <v>0</v>
      </c>
      <c r="FO246" s="15">
        <f>'Investment Analysis'!NZ246</f>
        <v>0</v>
      </c>
      <c r="FP246" s="48"/>
      <c r="FQ246" s="18">
        <f t="shared" si="236"/>
        <v>0</v>
      </c>
      <c r="FR246" s="15">
        <f>'Investment Analysis'!OG246</f>
        <v>0</v>
      </c>
      <c r="FS246" s="48"/>
      <c r="FT246" s="18">
        <f t="shared" si="237"/>
        <v>0</v>
      </c>
      <c r="FU246" s="15">
        <f>'Investment Analysis'!ON246</f>
        <v>0</v>
      </c>
      <c r="FV246" s="48"/>
      <c r="FW246" s="18">
        <f t="shared" si="238"/>
        <v>0</v>
      </c>
      <c r="FX246" s="15">
        <f>'Investment Analysis'!OU246</f>
        <v>0</v>
      </c>
      <c r="FY246" s="48"/>
      <c r="FZ246" s="18">
        <f t="shared" si="239"/>
        <v>0</v>
      </c>
      <c r="GA246" s="15">
        <f>'Investment Analysis'!PB246</f>
        <v>0</v>
      </c>
      <c r="GB246" s="48"/>
      <c r="GC246" s="18">
        <f>'Investment Analysis'!PK246</f>
        <v>0</v>
      </c>
      <c r="GD246" s="15">
        <f>'Investment Analysis'!PI246</f>
        <v>0</v>
      </c>
      <c r="GE246" s="48"/>
      <c r="GF246" s="18">
        <f>'Investment Analysis'!PY246</f>
        <v>0</v>
      </c>
      <c r="GG246" s="15">
        <f>'Investment Analysis'!PW246</f>
        <v>0</v>
      </c>
      <c r="GH246" s="48"/>
      <c r="GI246" s="18">
        <f>'Investment Analysis'!QF246</f>
        <v>0</v>
      </c>
      <c r="GJ246" s="15">
        <f>'Investment Analysis'!QD246</f>
        <v>0</v>
      </c>
      <c r="GK246" s="48"/>
      <c r="GL246" s="18">
        <f>'Investment Analysis'!QM246</f>
        <v>0</v>
      </c>
      <c r="GM246" s="15">
        <f>'Investment Analysis'!QK246</f>
        <v>0</v>
      </c>
      <c r="GN246" s="48"/>
      <c r="GO246" s="18">
        <f>'Investment Analysis'!QT246</f>
        <v>0</v>
      </c>
      <c r="GP246" s="15">
        <f>'Investment Analysis'!QR246</f>
        <v>0</v>
      </c>
      <c r="GQ246" s="48"/>
      <c r="GR246" s="18">
        <f>'Investment Analysis'!RA246</f>
        <v>0</v>
      </c>
      <c r="GS246" s="15">
        <f>'Investment Analysis'!QY246</f>
        <v>0</v>
      </c>
      <c r="GT246" s="48"/>
      <c r="GU246" s="18">
        <f>'Investment Analysis'!RH246</f>
        <v>0</v>
      </c>
      <c r="GV246" s="15">
        <f>'Investment Analysis'!RF246</f>
        <v>0</v>
      </c>
      <c r="GW246" s="48"/>
      <c r="GX246" s="18">
        <f>'Investment Analysis'!RO246</f>
        <v>0</v>
      </c>
      <c r="GY246" s="15">
        <f>'Investment Analysis'!RM246</f>
        <v>0</v>
      </c>
      <c r="GZ246" s="48"/>
      <c r="HA246" s="18">
        <f>'Investment Analysis'!RV246</f>
        <v>0</v>
      </c>
      <c r="HB246" s="15">
        <f>'Investment Analysis'!RT246</f>
        <v>0</v>
      </c>
      <c r="HC246" s="48"/>
      <c r="HD246" s="18">
        <f>'Investment Analysis'!SC246</f>
        <v>0</v>
      </c>
      <c r="HE246" s="15">
        <f>'Investment Analysis'!SA246</f>
        <v>0</v>
      </c>
      <c r="HF246" s="48"/>
      <c r="HG246" s="18">
        <f>'Investment Analysis'!SJ246</f>
        <v>0</v>
      </c>
      <c r="HH246" s="15">
        <f>'Investment Analysis'!SH246</f>
        <v>0</v>
      </c>
      <c r="HI246" s="48"/>
      <c r="HJ246" s="18">
        <f>'Investment Analysis'!SM246</f>
        <v>0</v>
      </c>
      <c r="HK246" s="15">
        <f>'Investment Analysis'!SK246</f>
        <v>0</v>
      </c>
      <c r="HL246" s="48"/>
      <c r="HM246" s="18">
        <f>'Investment Analysis'!SP246</f>
        <v>0</v>
      </c>
      <c r="HN246" s="15">
        <f>'Investment Analysis'!SN246</f>
        <v>0</v>
      </c>
      <c r="HO246" s="48"/>
      <c r="HP246" s="18">
        <f>'Investment Analysis'!TE246</f>
        <v>0</v>
      </c>
      <c r="HQ246" s="15">
        <f>'Investment Analysis'!TC246</f>
        <v>0</v>
      </c>
      <c r="HR246" s="48"/>
      <c r="HS246" s="18">
        <f>'Investment Analysis'!TL246</f>
        <v>0</v>
      </c>
      <c r="HT246" s="15">
        <f>'Investment Analysis'!TJ246</f>
        <v>0</v>
      </c>
      <c r="HU246" s="48"/>
      <c r="HV246" s="18">
        <f>'Investment Analysis'!TS246</f>
        <v>0</v>
      </c>
      <c r="HW246" s="15">
        <f>'Investment Analysis'!TQ246</f>
        <v>0</v>
      </c>
      <c r="HX246" s="48"/>
      <c r="HY246" s="18">
        <f>'Investment Analysis'!TZ246</f>
        <v>0</v>
      </c>
      <c r="HZ246" s="15">
        <f>'Investment Analysis'!TX246</f>
        <v>0</v>
      </c>
      <c r="IA246" s="48"/>
      <c r="IB246" s="18">
        <f>'Investment Analysis'!UG246</f>
        <v>0</v>
      </c>
      <c r="IC246" s="15">
        <f>'Investment Analysis'!UE246</f>
        <v>0</v>
      </c>
      <c r="ID246" s="48"/>
      <c r="IE246" s="18">
        <f>'Investment Analysis'!UN246</f>
        <v>0</v>
      </c>
      <c r="IF246" s="15">
        <f>'Investment Analysis'!UL246</f>
        <v>0</v>
      </c>
      <c r="IG246" s="48"/>
      <c r="IH246" s="18">
        <f>'Investment Analysis'!UU246</f>
        <v>0</v>
      </c>
      <c r="II246" s="15">
        <f>'Investment Analysis'!US246</f>
        <v>0</v>
      </c>
      <c r="IJ246" s="48"/>
      <c r="IK246" s="18">
        <f>'Investment Analysis'!VB246</f>
        <v>0</v>
      </c>
      <c r="IL246" s="15">
        <f>'Investment Analysis'!UZ246</f>
        <v>0</v>
      </c>
      <c r="IM246" s="48"/>
      <c r="IN246" s="18">
        <f>'Investment Analysis'!VI246</f>
        <v>0</v>
      </c>
      <c r="IO246" s="15">
        <f>'Investment Analysis'!VG246</f>
        <v>0</v>
      </c>
      <c r="IP246" s="18"/>
      <c r="IQ246" s="18"/>
      <c r="IR246" s="18"/>
      <c r="IS246" s="108">
        <f t="shared" si="243"/>
        <v>0</v>
      </c>
      <c r="IT246" s="48">
        <f t="shared" si="244"/>
        <v>0</v>
      </c>
      <c r="IU246" s="101">
        <f t="shared" si="240"/>
        <v>0</v>
      </c>
      <c r="IV246" s="101"/>
      <c r="IW246" s="15">
        <f t="shared" si="241"/>
        <v>0</v>
      </c>
      <c r="IX246" s="113">
        <f t="shared" si="242"/>
        <v>0</v>
      </c>
      <c r="IY246" s="21">
        <f t="shared" si="261"/>
        <v>0</v>
      </c>
      <c r="IZ246" s="173">
        <f t="shared" si="262"/>
        <v>0</v>
      </c>
    </row>
    <row r="247" spans="1:260" x14ac:dyDescent="0.2">
      <c r="A247" s="3">
        <f>'Investment Analysis'!A247</f>
        <v>46002</v>
      </c>
      <c r="B247" s="4">
        <f>'Investment Analysis'!B247</f>
        <v>46002</v>
      </c>
      <c r="C247" s="27">
        <f>'Investment Analysis'!C247</f>
        <v>0</v>
      </c>
      <c r="D247" s="14">
        <f>'Investment Analysis'!D247</f>
        <v>0</v>
      </c>
      <c r="E247" s="15">
        <f>'Investment Analysis'!E247</f>
        <v>0</v>
      </c>
      <c r="F247" s="13">
        <f>'Investment Analysis'!G247</f>
        <v>0</v>
      </c>
      <c r="G247" s="14">
        <f>'Investment Analysis'!H247</f>
        <v>0</v>
      </c>
      <c r="H247" s="15">
        <f>'Investment Analysis'!I247</f>
        <v>0</v>
      </c>
      <c r="I247" s="13">
        <f>'Investment Analysis'!K247</f>
        <v>0</v>
      </c>
      <c r="J247" s="14">
        <f>'Investment Analysis'!L247</f>
        <v>0</v>
      </c>
      <c r="K247" s="15">
        <f>'Investment Analysis'!M247</f>
        <v>0</v>
      </c>
      <c r="L247" s="41">
        <f>'Investment Analysis'!T247</f>
        <v>0</v>
      </c>
      <c r="M247" s="21">
        <f>'Investment Analysis'!V247</f>
        <v>0</v>
      </c>
      <c r="N247" s="21">
        <f>'Investment Analysis'!W247</f>
        <v>0</v>
      </c>
      <c r="P247" s="48">
        <f>'Investment Analysis'!Y247</f>
        <v>0</v>
      </c>
      <c r="Q247" s="18"/>
      <c r="R247" s="83"/>
      <c r="S247" s="48"/>
      <c r="T247" s="18">
        <f>'Investment Analysis'!AH247</f>
        <v>0</v>
      </c>
      <c r="U247" s="15">
        <f>'Investment Analysis'!AF247</f>
        <v>0</v>
      </c>
      <c r="V247" s="48"/>
      <c r="W247" s="18">
        <f>'Investment Analysis'!AO247</f>
        <v>0</v>
      </c>
      <c r="X247" s="15">
        <f>'Investment Analysis'!AM247</f>
        <v>0</v>
      </c>
      <c r="Y247" s="48"/>
      <c r="Z247" s="18">
        <f t="shared" si="217"/>
        <v>0</v>
      </c>
      <c r="AA247" s="15">
        <f>'Investment Analysis'!GM247</f>
        <v>0</v>
      </c>
      <c r="AB247" s="48"/>
      <c r="AC247" s="18">
        <f t="shared" si="248"/>
        <v>0</v>
      </c>
      <c r="AD247" s="15">
        <f>'Investment Analysis'!AT247</f>
        <v>0</v>
      </c>
      <c r="AE247" s="48"/>
      <c r="AF247" s="18">
        <f>'Investment Analysis'!BC247</f>
        <v>0</v>
      </c>
      <c r="AG247" s="15">
        <f>'Investment Analysis'!BA247</f>
        <v>0</v>
      </c>
      <c r="AH247" s="48"/>
      <c r="AI247" s="18">
        <f t="shared" si="249"/>
        <v>0</v>
      </c>
      <c r="AJ247" s="15">
        <f>'Investment Analysis'!BH247</f>
        <v>0</v>
      </c>
      <c r="AK247" s="48"/>
      <c r="AL247" s="18">
        <f t="shared" si="250"/>
        <v>0</v>
      </c>
      <c r="AM247" s="15">
        <f>'Investment Analysis'!BO247</f>
        <v>0</v>
      </c>
      <c r="AN247" s="48"/>
      <c r="AO247" s="18">
        <f t="shared" si="210"/>
        <v>0</v>
      </c>
      <c r="AP247" s="15">
        <f>'Investment Analysis'!BV247</f>
        <v>0</v>
      </c>
      <c r="AQ247" s="48"/>
      <c r="AR247" s="18">
        <f t="shared" si="211"/>
        <v>0</v>
      </c>
      <c r="AS247" s="15">
        <f>'Investment Analysis'!CC247</f>
        <v>0</v>
      </c>
      <c r="AT247" s="48"/>
      <c r="AU247" s="18">
        <f>'Investment Analysis'!CL247</f>
        <v>0</v>
      </c>
      <c r="AV247" s="15">
        <f>'Investment Analysis'!CJ247</f>
        <v>0</v>
      </c>
      <c r="AW247" s="48"/>
      <c r="AX247" s="18">
        <f t="shared" si="251"/>
        <v>0</v>
      </c>
      <c r="AY247" s="15">
        <f>'Investment Analysis'!CQ247</f>
        <v>0</v>
      </c>
      <c r="AZ247" s="48"/>
      <c r="BA247" s="18">
        <f>'Investment Analysis'!CZ247</f>
        <v>0</v>
      </c>
      <c r="BB247" s="15">
        <f>'Investment Analysis'!CX247</f>
        <v>0</v>
      </c>
      <c r="BC247" s="48"/>
      <c r="BD247" s="18">
        <f t="shared" si="252"/>
        <v>0</v>
      </c>
      <c r="BE247" s="15">
        <f>'Investment Analysis'!DE247</f>
        <v>0</v>
      </c>
      <c r="BF247" s="48"/>
      <c r="BG247" s="18">
        <f>'Investment Analysis'!DN247</f>
        <v>0</v>
      </c>
      <c r="BH247" s="15">
        <f>'Investment Analysis'!DL247</f>
        <v>0</v>
      </c>
      <c r="BI247" s="48"/>
      <c r="BJ247" s="18">
        <f>'Investment Analysis'!EB247</f>
        <v>0</v>
      </c>
      <c r="BK247" s="15">
        <f>'Investment Analysis'!DZ247</f>
        <v>0</v>
      </c>
      <c r="BL247" s="48"/>
      <c r="BM247" s="18">
        <f>'Investment Analysis'!EI247</f>
        <v>0</v>
      </c>
      <c r="BN247" s="15">
        <f>'Investment Analysis'!EG247</f>
        <v>0</v>
      </c>
      <c r="BO247" s="48"/>
      <c r="BP247" s="18">
        <f>'Investment Analysis'!DU247</f>
        <v>0</v>
      </c>
      <c r="BQ247" s="15">
        <f>'Investment Analysis'!DS247</f>
        <v>0</v>
      </c>
      <c r="BR247" s="48"/>
      <c r="BS247" s="18">
        <f>'Investment Analysis'!EP247</f>
        <v>0</v>
      </c>
      <c r="BT247" s="15">
        <f>'Investment Analysis'!EN247</f>
        <v>0</v>
      </c>
      <c r="BU247" s="48"/>
      <c r="BV247" s="18">
        <f t="shared" si="253"/>
        <v>0</v>
      </c>
      <c r="BW247" s="15">
        <f>'Investment Analysis'!EU247</f>
        <v>0</v>
      </c>
      <c r="BX247" s="48"/>
      <c r="BY247" s="18">
        <f t="shared" si="258"/>
        <v>0</v>
      </c>
      <c r="BZ247" s="15">
        <f>'Investment Analysis'!FB247</f>
        <v>0</v>
      </c>
      <c r="CA247" s="48"/>
      <c r="CB247" s="18">
        <f t="shared" si="255"/>
        <v>0</v>
      </c>
      <c r="CC247" s="15">
        <f>'Investment Analysis'!FI247</f>
        <v>0</v>
      </c>
      <c r="CD247" s="48"/>
      <c r="CE247" s="18">
        <f>'Investment Analysis'!FR247</f>
        <v>0</v>
      </c>
      <c r="CF247" s="15">
        <f>'Investment Analysis'!FP247</f>
        <v>0</v>
      </c>
      <c r="CG247" s="48"/>
      <c r="CH247" s="18">
        <f>'Investment Analysis'!FR247</f>
        <v>0</v>
      </c>
      <c r="CI247" s="15">
        <f>'Investment Analysis'!FW247</f>
        <v>0</v>
      </c>
      <c r="CJ247" s="48"/>
      <c r="CK247" s="18">
        <f t="shared" si="259"/>
        <v>0</v>
      </c>
      <c r="CL247" s="15">
        <f>'Investment Analysis'!GD247</f>
        <v>0</v>
      </c>
      <c r="CM247" s="48"/>
      <c r="CN247" s="18">
        <f t="shared" si="218"/>
        <v>0</v>
      </c>
      <c r="CO247" s="15">
        <f>'Investment Analysis'!GT247</f>
        <v>0</v>
      </c>
      <c r="CP247" s="48"/>
      <c r="CQ247" s="18">
        <f t="shared" si="219"/>
        <v>0</v>
      </c>
      <c r="CR247" s="15">
        <f>'Investment Analysis'!HG247</f>
        <v>0</v>
      </c>
      <c r="CS247" s="48"/>
      <c r="CT247" s="18">
        <f t="shared" si="220"/>
        <v>0</v>
      </c>
      <c r="CU247" s="15">
        <f>'Investment Analysis'!HN247</f>
        <v>0</v>
      </c>
      <c r="CV247" s="48"/>
      <c r="CW247" s="18">
        <f t="shared" si="221"/>
        <v>0</v>
      </c>
      <c r="CX247" s="15">
        <f>'Investment Analysis'!IB247</f>
        <v>0</v>
      </c>
      <c r="CY247" s="48"/>
      <c r="CZ247" s="18">
        <f t="shared" si="222"/>
        <v>0</v>
      </c>
      <c r="DA247" s="15">
        <f>'Investment Analysis'!II247</f>
        <v>0</v>
      </c>
      <c r="DB247" s="48"/>
      <c r="DC247" s="18">
        <f t="shared" si="223"/>
        <v>0</v>
      </c>
      <c r="DD247" s="15">
        <f>'Investment Analysis'!IP247</f>
        <v>0</v>
      </c>
      <c r="DE247" s="48"/>
      <c r="DF247" s="18">
        <f>'Investment Analysis'!IY247</f>
        <v>0</v>
      </c>
      <c r="DG247" s="15">
        <f>'Investment Analysis'!IW247</f>
        <v>0</v>
      </c>
      <c r="DH247" s="48"/>
      <c r="DI247" s="18">
        <f t="shared" si="224"/>
        <v>0</v>
      </c>
      <c r="DJ247" s="15">
        <f>'Investment Analysis'!JD247</f>
        <v>0</v>
      </c>
      <c r="DK247" s="48"/>
      <c r="DL247" s="18">
        <f t="shared" si="225"/>
        <v>0</v>
      </c>
      <c r="DM247" s="15">
        <f>'Investment Analysis'!JK247</f>
        <v>0</v>
      </c>
      <c r="DN247" s="48"/>
      <c r="DO247" s="18">
        <f t="shared" si="226"/>
        <v>0</v>
      </c>
      <c r="DP247" s="15">
        <f>'Investment Analysis'!HU247</f>
        <v>0</v>
      </c>
      <c r="DQ247" s="48"/>
      <c r="DR247" s="18">
        <f t="shared" si="227"/>
        <v>0</v>
      </c>
      <c r="DS247" s="15">
        <f>'Investment Analysis'!JR247</f>
        <v>0</v>
      </c>
      <c r="DT247" s="48"/>
      <c r="DU247" s="18">
        <f t="shared" si="264"/>
        <v>0</v>
      </c>
      <c r="DV247" s="15">
        <f>'Investment Analysis'!JY247</f>
        <v>0</v>
      </c>
      <c r="DW247" s="48"/>
      <c r="DX247" s="18">
        <f t="shared" si="228"/>
        <v>0</v>
      </c>
      <c r="DY247" s="15">
        <f>'Investment Analysis'!KF247</f>
        <v>0</v>
      </c>
      <c r="DZ247" s="48"/>
      <c r="EA247" s="18">
        <f t="shared" si="260"/>
        <v>0</v>
      </c>
      <c r="EB247" s="15">
        <f>'Investment Analysis'!KM247</f>
        <v>0</v>
      </c>
      <c r="EC247" s="48"/>
      <c r="ED247" s="18">
        <f>'Investment Analysis'!KV247</f>
        <v>0</v>
      </c>
      <c r="EE247" s="15">
        <f>'Investment Analysis'!KT247</f>
        <v>0</v>
      </c>
      <c r="EF247" s="48"/>
      <c r="EG247" s="18">
        <f t="shared" si="229"/>
        <v>0</v>
      </c>
      <c r="EH247" s="15">
        <f>'Investment Analysis'!LH247</f>
        <v>0</v>
      </c>
      <c r="EI247" s="48"/>
      <c r="EJ247" s="18">
        <f>'Investment Analysis'!LQ247</f>
        <v>0</v>
      </c>
      <c r="EK247" s="15">
        <f>'Investment Analysis'!LO247</f>
        <v>0</v>
      </c>
      <c r="EL247" s="48"/>
      <c r="EM247" s="18">
        <f t="shared" si="263"/>
        <v>0</v>
      </c>
      <c r="EN247" s="15">
        <f>'Investment Analysis'!LX247</f>
        <v>0</v>
      </c>
      <c r="EO247" s="48"/>
      <c r="EP247" s="68">
        <f t="shared" si="254"/>
        <v>0</v>
      </c>
      <c r="EQ247" s="15">
        <f>'Investment Analysis'!MC247</f>
        <v>0</v>
      </c>
      <c r="ER247" s="48"/>
      <c r="ES247" s="18">
        <f>'Investment Analysis'!LX247</f>
        <v>0</v>
      </c>
      <c r="ET247" s="15">
        <f>'Investment Analysis'!LA247</f>
        <v>0</v>
      </c>
      <c r="EU247" s="48"/>
      <c r="EV247" s="18">
        <f>'Investment Analysis'!ML247</f>
        <v>0</v>
      </c>
      <c r="EW247" s="15">
        <f>'Investment Analysis'!MJ247</f>
        <v>0</v>
      </c>
      <c r="EX247" s="48"/>
      <c r="EY247" s="18">
        <f t="shared" si="230"/>
        <v>0</v>
      </c>
      <c r="EZ247" s="15">
        <f>'Investment Analysis'!MQ247</f>
        <v>0</v>
      </c>
      <c r="FA247" s="48"/>
      <c r="FB247" s="18">
        <f t="shared" si="231"/>
        <v>0</v>
      </c>
      <c r="FC247" s="15">
        <f>'Investment Analysis'!MX247</f>
        <v>0</v>
      </c>
      <c r="FD247" s="48"/>
      <c r="FE247" s="18">
        <f t="shared" si="232"/>
        <v>0</v>
      </c>
      <c r="FF247" s="15">
        <f>'Investment Analysis'!NE247</f>
        <v>0</v>
      </c>
      <c r="FG247" s="48"/>
      <c r="FH247" s="18">
        <f t="shared" si="233"/>
        <v>0</v>
      </c>
      <c r="FI247" s="15">
        <f>'Investment Analysis'!NL247</f>
        <v>0</v>
      </c>
      <c r="FJ247" s="48"/>
      <c r="FK247" s="18">
        <f t="shared" si="234"/>
        <v>0</v>
      </c>
      <c r="FL247" s="15">
        <f>'Investment Analysis'!NS247</f>
        <v>0</v>
      </c>
      <c r="FM247" s="48"/>
      <c r="FN247" s="18">
        <f t="shared" si="235"/>
        <v>0</v>
      </c>
      <c r="FO247" s="15">
        <f>'Investment Analysis'!NZ247</f>
        <v>0</v>
      </c>
      <c r="FP247" s="48"/>
      <c r="FQ247" s="18">
        <f t="shared" si="236"/>
        <v>0</v>
      </c>
      <c r="FR247" s="15">
        <f>'Investment Analysis'!OG247</f>
        <v>0</v>
      </c>
      <c r="FS247" s="48"/>
      <c r="FT247" s="18">
        <f t="shared" si="237"/>
        <v>0</v>
      </c>
      <c r="FU247" s="15">
        <f>'Investment Analysis'!ON247</f>
        <v>0</v>
      </c>
      <c r="FV247" s="48"/>
      <c r="FW247" s="18">
        <f t="shared" si="238"/>
        <v>0</v>
      </c>
      <c r="FX247" s="15">
        <f>'Investment Analysis'!OU247</f>
        <v>0</v>
      </c>
      <c r="FY247" s="48"/>
      <c r="FZ247" s="18">
        <f t="shared" si="239"/>
        <v>0</v>
      </c>
      <c r="GA247" s="15">
        <f>'Investment Analysis'!PB247</f>
        <v>0</v>
      </c>
      <c r="GB247" s="48"/>
      <c r="GC247" s="18">
        <f>'Investment Analysis'!PK247</f>
        <v>0</v>
      </c>
      <c r="GD247" s="15">
        <f>'Investment Analysis'!PI247</f>
        <v>0</v>
      </c>
      <c r="GE247" s="48"/>
      <c r="GF247" s="18">
        <f>'Investment Analysis'!PY247</f>
        <v>0</v>
      </c>
      <c r="GG247" s="15">
        <f>'Investment Analysis'!PW247</f>
        <v>0</v>
      </c>
      <c r="GH247" s="48"/>
      <c r="GI247" s="18">
        <f>'Investment Analysis'!QF247</f>
        <v>0</v>
      </c>
      <c r="GJ247" s="15">
        <f>'Investment Analysis'!QD247</f>
        <v>0</v>
      </c>
      <c r="GK247" s="48"/>
      <c r="GL247" s="18">
        <f>'Investment Analysis'!QM247</f>
        <v>0</v>
      </c>
      <c r="GM247" s="15">
        <f>'Investment Analysis'!QK247</f>
        <v>0</v>
      </c>
      <c r="GN247" s="48"/>
      <c r="GO247" s="18">
        <f>'Investment Analysis'!QT247</f>
        <v>0</v>
      </c>
      <c r="GP247" s="15">
        <f>'Investment Analysis'!QR247</f>
        <v>0</v>
      </c>
      <c r="GQ247" s="48"/>
      <c r="GR247" s="18">
        <f>'Investment Analysis'!RA247</f>
        <v>0</v>
      </c>
      <c r="GS247" s="15">
        <f>'Investment Analysis'!QY247</f>
        <v>0</v>
      </c>
      <c r="GT247" s="48"/>
      <c r="GU247" s="18">
        <f>'Investment Analysis'!RH247</f>
        <v>0</v>
      </c>
      <c r="GV247" s="15">
        <f>'Investment Analysis'!RF247</f>
        <v>0</v>
      </c>
      <c r="GW247" s="48"/>
      <c r="GX247" s="18">
        <f>'Investment Analysis'!RO247</f>
        <v>0</v>
      </c>
      <c r="GY247" s="15">
        <f>'Investment Analysis'!RM247</f>
        <v>0</v>
      </c>
      <c r="GZ247" s="48"/>
      <c r="HA247" s="18">
        <f>'Investment Analysis'!RV247</f>
        <v>0</v>
      </c>
      <c r="HB247" s="15">
        <f>'Investment Analysis'!RT247</f>
        <v>0</v>
      </c>
      <c r="HC247" s="48"/>
      <c r="HD247" s="18">
        <f>'Investment Analysis'!SC247</f>
        <v>0</v>
      </c>
      <c r="HE247" s="15">
        <f>'Investment Analysis'!SA247</f>
        <v>0</v>
      </c>
      <c r="HF247" s="48"/>
      <c r="HG247" s="18">
        <f>'Investment Analysis'!SJ247</f>
        <v>0</v>
      </c>
      <c r="HH247" s="15">
        <f>'Investment Analysis'!SH247</f>
        <v>0</v>
      </c>
      <c r="HI247" s="48"/>
      <c r="HJ247" s="18">
        <f>'Investment Analysis'!SM247</f>
        <v>0</v>
      </c>
      <c r="HK247" s="15">
        <f>'Investment Analysis'!SK247</f>
        <v>0</v>
      </c>
      <c r="HL247" s="48"/>
      <c r="HM247" s="18">
        <f>'Investment Analysis'!SP247</f>
        <v>0</v>
      </c>
      <c r="HN247" s="15">
        <f>'Investment Analysis'!SN247</f>
        <v>0</v>
      </c>
      <c r="HO247" s="48"/>
      <c r="HP247" s="18">
        <f>'Investment Analysis'!TE247</f>
        <v>0</v>
      </c>
      <c r="HQ247" s="15">
        <f>'Investment Analysis'!TC247</f>
        <v>0</v>
      </c>
      <c r="HR247" s="48"/>
      <c r="HS247" s="18">
        <f>'Investment Analysis'!TL247</f>
        <v>0</v>
      </c>
      <c r="HT247" s="15">
        <f>'Investment Analysis'!TJ247</f>
        <v>0</v>
      </c>
      <c r="HU247" s="48"/>
      <c r="HV247" s="18">
        <f>'Investment Analysis'!TS247</f>
        <v>0</v>
      </c>
      <c r="HW247" s="15">
        <f>'Investment Analysis'!TQ247</f>
        <v>0</v>
      </c>
      <c r="HX247" s="48"/>
      <c r="HY247" s="18">
        <f>'Investment Analysis'!TZ247</f>
        <v>0</v>
      </c>
      <c r="HZ247" s="15">
        <f>'Investment Analysis'!TX247</f>
        <v>0</v>
      </c>
      <c r="IA247" s="48"/>
      <c r="IB247" s="18">
        <f>'Investment Analysis'!UG247</f>
        <v>0</v>
      </c>
      <c r="IC247" s="15">
        <f>'Investment Analysis'!UE247</f>
        <v>0</v>
      </c>
      <c r="ID247" s="48"/>
      <c r="IE247" s="18">
        <f>'Investment Analysis'!UN247</f>
        <v>0</v>
      </c>
      <c r="IF247" s="15">
        <f>'Investment Analysis'!UL247</f>
        <v>0</v>
      </c>
      <c r="IG247" s="48"/>
      <c r="IH247" s="18">
        <f>'Investment Analysis'!UU247</f>
        <v>0</v>
      </c>
      <c r="II247" s="15">
        <f>'Investment Analysis'!US247</f>
        <v>0</v>
      </c>
      <c r="IJ247" s="48"/>
      <c r="IK247" s="18">
        <f>'Investment Analysis'!VB247</f>
        <v>0</v>
      </c>
      <c r="IL247" s="15">
        <f>'Investment Analysis'!UZ247</f>
        <v>0</v>
      </c>
      <c r="IM247" s="48"/>
      <c r="IN247" s="18">
        <f>'Investment Analysis'!VI247</f>
        <v>0</v>
      </c>
      <c r="IO247" s="15">
        <f>'Investment Analysis'!VG247</f>
        <v>0</v>
      </c>
      <c r="IP247" s="18"/>
      <c r="IQ247" s="18"/>
      <c r="IR247" s="18"/>
      <c r="IS247" s="108">
        <f t="shared" si="243"/>
        <v>0</v>
      </c>
      <c r="IT247" s="48">
        <f t="shared" si="244"/>
        <v>0</v>
      </c>
      <c r="IU247" s="101">
        <f t="shared" si="240"/>
        <v>0</v>
      </c>
      <c r="IV247" s="101"/>
      <c r="IW247" s="15">
        <f t="shared" si="241"/>
        <v>0</v>
      </c>
      <c r="IX247" s="113">
        <f t="shared" si="242"/>
        <v>0</v>
      </c>
      <c r="IY247" s="21">
        <f t="shared" si="261"/>
        <v>0</v>
      </c>
      <c r="IZ247" s="173">
        <f t="shared" si="262"/>
        <v>0</v>
      </c>
    </row>
    <row r="248" spans="1:260" x14ac:dyDescent="0.2">
      <c r="A248" s="3">
        <f>'Investment Analysis'!A248</f>
        <v>46003</v>
      </c>
      <c r="B248" s="4">
        <f>'Investment Analysis'!B248</f>
        <v>46003</v>
      </c>
      <c r="C248" s="27">
        <f>'Investment Analysis'!C248</f>
        <v>0</v>
      </c>
      <c r="D248" s="14">
        <f>'Investment Analysis'!D248</f>
        <v>0</v>
      </c>
      <c r="E248" s="15">
        <f>'Investment Analysis'!E248</f>
        <v>0</v>
      </c>
      <c r="F248" s="13">
        <f>'Investment Analysis'!G248</f>
        <v>0</v>
      </c>
      <c r="G248" s="14">
        <f>'Investment Analysis'!H248</f>
        <v>0</v>
      </c>
      <c r="H248" s="15">
        <f>'Investment Analysis'!I248</f>
        <v>0</v>
      </c>
      <c r="I248" s="13">
        <f>'Investment Analysis'!K248</f>
        <v>0</v>
      </c>
      <c r="J248" s="14">
        <f>'Investment Analysis'!L248</f>
        <v>0</v>
      </c>
      <c r="K248" s="15">
        <f>'Investment Analysis'!M248</f>
        <v>0</v>
      </c>
      <c r="L248" s="41">
        <f>'Investment Analysis'!T248</f>
        <v>0</v>
      </c>
      <c r="M248" s="21">
        <f>'Investment Analysis'!V248</f>
        <v>0</v>
      </c>
      <c r="N248" s="21">
        <f>'Investment Analysis'!W248</f>
        <v>0</v>
      </c>
      <c r="P248" s="48">
        <f>'Investment Analysis'!Y248</f>
        <v>0</v>
      </c>
      <c r="Q248" s="18"/>
      <c r="R248" s="83"/>
      <c r="S248" s="48"/>
      <c r="T248" s="18">
        <f>'Investment Analysis'!AH248</f>
        <v>0</v>
      </c>
      <c r="U248" s="15">
        <f>'Investment Analysis'!AF248</f>
        <v>0</v>
      </c>
      <c r="V248" s="48"/>
      <c r="W248" s="18">
        <f>'Investment Analysis'!AO248</f>
        <v>0</v>
      </c>
      <c r="X248" s="15">
        <f>'Investment Analysis'!AM248</f>
        <v>0</v>
      </c>
      <c r="Y248" s="48"/>
      <c r="Z248" s="18">
        <f t="shared" si="217"/>
        <v>0</v>
      </c>
      <c r="AA248" s="15">
        <f>'Investment Analysis'!GM248</f>
        <v>0</v>
      </c>
      <c r="AB248" s="48"/>
      <c r="AC248" s="18">
        <f t="shared" si="248"/>
        <v>0</v>
      </c>
      <c r="AD248" s="15">
        <f>'Investment Analysis'!AT248</f>
        <v>0</v>
      </c>
      <c r="AE248" s="48"/>
      <c r="AF248" s="18">
        <f>'Investment Analysis'!BC248</f>
        <v>0</v>
      </c>
      <c r="AG248" s="15">
        <f>'Investment Analysis'!BA248</f>
        <v>0</v>
      </c>
      <c r="AH248" s="48"/>
      <c r="AI248" s="18">
        <f t="shared" si="249"/>
        <v>0</v>
      </c>
      <c r="AJ248" s="15">
        <f>'Investment Analysis'!BH248</f>
        <v>0</v>
      </c>
      <c r="AK248" s="48"/>
      <c r="AL248" s="18">
        <f t="shared" si="250"/>
        <v>0</v>
      </c>
      <c r="AM248" s="15">
        <f>'Investment Analysis'!BO248</f>
        <v>0</v>
      </c>
      <c r="AN248" s="48"/>
      <c r="AO248" s="18">
        <f t="shared" ref="AO248:AO311" si="265">IF(AN248&gt;0,(AN248+25000+5000-AO$5)/AO$5,0)</f>
        <v>0</v>
      </c>
      <c r="AP248" s="15">
        <f>'Investment Analysis'!BV248</f>
        <v>0</v>
      </c>
      <c r="AQ248" s="48"/>
      <c r="AR248" s="18">
        <f t="shared" ref="AR248:AR311" si="266">IF(AQ248&gt;0,(AQ248+10000+4000-AR$5)/AR$5,0)</f>
        <v>0</v>
      </c>
      <c r="AS248" s="15">
        <f>'Investment Analysis'!CC248</f>
        <v>0</v>
      </c>
      <c r="AT248" s="48"/>
      <c r="AU248" s="18">
        <f>'Investment Analysis'!CL248</f>
        <v>0</v>
      </c>
      <c r="AV248" s="15">
        <f>'Investment Analysis'!CJ248</f>
        <v>0</v>
      </c>
      <c r="AW248" s="48"/>
      <c r="AX248" s="18">
        <f t="shared" si="251"/>
        <v>0</v>
      </c>
      <c r="AY248" s="15">
        <f>'Investment Analysis'!CQ248</f>
        <v>0</v>
      </c>
      <c r="AZ248" s="48"/>
      <c r="BA248" s="18">
        <f>'Investment Analysis'!CZ248</f>
        <v>0</v>
      </c>
      <c r="BB248" s="15">
        <f>'Investment Analysis'!CX248</f>
        <v>0</v>
      </c>
      <c r="BC248" s="48"/>
      <c r="BD248" s="18">
        <f t="shared" si="252"/>
        <v>0</v>
      </c>
      <c r="BE248" s="15">
        <f>'Investment Analysis'!DE248</f>
        <v>0</v>
      </c>
      <c r="BF248" s="48"/>
      <c r="BG248" s="18">
        <f>'Investment Analysis'!DN248</f>
        <v>0</v>
      </c>
      <c r="BH248" s="15">
        <f>'Investment Analysis'!DL248</f>
        <v>0</v>
      </c>
      <c r="BI248" s="48"/>
      <c r="BJ248" s="18">
        <f>'Investment Analysis'!EB248</f>
        <v>0</v>
      </c>
      <c r="BK248" s="15">
        <f>'Investment Analysis'!DZ248</f>
        <v>0</v>
      </c>
      <c r="BL248" s="48"/>
      <c r="BM248" s="18">
        <f>'Investment Analysis'!EI248</f>
        <v>0</v>
      </c>
      <c r="BN248" s="15">
        <f>'Investment Analysis'!EG248</f>
        <v>0</v>
      </c>
      <c r="BO248" s="48"/>
      <c r="BP248" s="18">
        <f>'Investment Analysis'!DU248</f>
        <v>0</v>
      </c>
      <c r="BQ248" s="15">
        <f>'Investment Analysis'!DS248</f>
        <v>0</v>
      </c>
      <c r="BR248" s="48"/>
      <c r="BS248" s="18">
        <f>'Investment Analysis'!EP248</f>
        <v>0</v>
      </c>
      <c r="BT248" s="15">
        <f>'Investment Analysis'!EN248</f>
        <v>0</v>
      </c>
      <c r="BU248" s="48"/>
      <c r="BV248" s="18">
        <f t="shared" si="253"/>
        <v>0</v>
      </c>
      <c r="BW248" s="15">
        <f>'Investment Analysis'!EU248</f>
        <v>0</v>
      </c>
      <c r="BX248" s="48"/>
      <c r="BY248" s="18">
        <f t="shared" si="258"/>
        <v>0</v>
      </c>
      <c r="BZ248" s="15">
        <f>'Investment Analysis'!FB248</f>
        <v>0</v>
      </c>
      <c r="CA248" s="48"/>
      <c r="CB248" s="18">
        <f t="shared" si="255"/>
        <v>0</v>
      </c>
      <c r="CC248" s="15">
        <f>'Investment Analysis'!FI248</f>
        <v>0</v>
      </c>
      <c r="CD248" s="48"/>
      <c r="CE248" s="18">
        <f>'Investment Analysis'!FR248</f>
        <v>0</v>
      </c>
      <c r="CF248" s="15">
        <f>'Investment Analysis'!FP248</f>
        <v>0</v>
      </c>
      <c r="CG248" s="48"/>
      <c r="CH248" s="18">
        <f>'Investment Analysis'!FR248</f>
        <v>0</v>
      </c>
      <c r="CI248" s="15">
        <f>'Investment Analysis'!FW248</f>
        <v>0</v>
      </c>
      <c r="CJ248" s="48"/>
      <c r="CK248" s="18">
        <f t="shared" si="259"/>
        <v>0</v>
      </c>
      <c r="CL248" s="15">
        <f>'Investment Analysis'!GD248</f>
        <v>0</v>
      </c>
      <c r="CM248" s="48"/>
      <c r="CN248" s="18">
        <f t="shared" si="218"/>
        <v>0</v>
      </c>
      <c r="CO248" s="15">
        <f>'Investment Analysis'!GT248</f>
        <v>0</v>
      </c>
      <c r="CP248" s="48"/>
      <c r="CQ248" s="18">
        <f t="shared" si="219"/>
        <v>0</v>
      </c>
      <c r="CR248" s="15">
        <f>'Investment Analysis'!HG248</f>
        <v>0</v>
      </c>
      <c r="CS248" s="48"/>
      <c r="CT248" s="18">
        <f t="shared" si="220"/>
        <v>0</v>
      </c>
      <c r="CU248" s="15">
        <f>'Investment Analysis'!HN248</f>
        <v>0</v>
      </c>
      <c r="CV248" s="48"/>
      <c r="CW248" s="18">
        <f t="shared" si="221"/>
        <v>0</v>
      </c>
      <c r="CX248" s="15">
        <f>'Investment Analysis'!IB248</f>
        <v>0</v>
      </c>
      <c r="CY248" s="48"/>
      <c r="CZ248" s="18">
        <f t="shared" si="222"/>
        <v>0</v>
      </c>
      <c r="DA248" s="15">
        <f>'Investment Analysis'!II248</f>
        <v>0</v>
      </c>
      <c r="DB248" s="48"/>
      <c r="DC248" s="18">
        <f t="shared" si="223"/>
        <v>0</v>
      </c>
      <c r="DD248" s="15">
        <f>'Investment Analysis'!IP248</f>
        <v>0</v>
      </c>
      <c r="DE248" s="48"/>
      <c r="DF248" s="18">
        <f>'Investment Analysis'!IY248</f>
        <v>0</v>
      </c>
      <c r="DG248" s="15">
        <f>'Investment Analysis'!IW248</f>
        <v>0</v>
      </c>
      <c r="DH248" s="48"/>
      <c r="DI248" s="18">
        <f t="shared" si="224"/>
        <v>0</v>
      </c>
      <c r="DJ248" s="15">
        <f>'Investment Analysis'!JD248</f>
        <v>0</v>
      </c>
      <c r="DK248" s="48"/>
      <c r="DL248" s="18">
        <f t="shared" si="225"/>
        <v>0</v>
      </c>
      <c r="DM248" s="15">
        <f>'Investment Analysis'!JK248</f>
        <v>0</v>
      </c>
      <c r="DN248" s="48"/>
      <c r="DO248" s="18">
        <f t="shared" si="226"/>
        <v>0</v>
      </c>
      <c r="DP248" s="15">
        <f>'Investment Analysis'!HU248</f>
        <v>0</v>
      </c>
      <c r="DQ248" s="48"/>
      <c r="DR248" s="18">
        <f t="shared" si="227"/>
        <v>0</v>
      </c>
      <c r="DS248" s="15">
        <f>'Investment Analysis'!JR248</f>
        <v>0</v>
      </c>
      <c r="DT248" s="48"/>
      <c r="DU248" s="18">
        <f t="shared" si="264"/>
        <v>0</v>
      </c>
      <c r="DV248" s="15">
        <f>'Investment Analysis'!JY248</f>
        <v>0</v>
      </c>
      <c r="DW248" s="48"/>
      <c r="DX248" s="18">
        <f t="shared" si="228"/>
        <v>0</v>
      </c>
      <c r="DY248" s="15">
        <f>'Investment Analysis'!KF248</f>
        <v>0</v>
      </c>
      <c r="DZ248" s="48"/>
      <c r="EA248" s="18">
        <f t="shared" si="260"/>
        <v>0</v>
      </c>
      <c r="EB248" s="15">
        <f>'Investment Analysis'!KM248</f>
        <v>0</v>
      </c>
      <c r="EC248" s="48"/>
      <c r="ED248" s="18">
        <f>'Investment Analysis'!KV248</f>
        <v>0</v>
      </c>
      <c r="EE248" s="15">
        <f>'Investment Analysis'!KT248</f>
        <v>0</v>
      </c>
      <c r="EF248" s="48"/>
      <c r="EG248" s="18">
        <f t="shared" si="229"/>
        <v>0</v>
      </c>
      <c r="EH248" s="15">
        <f>'Investment Analysis'!LH248</f>
        <v>0</v>
      </c>
      <c r="EI248" s="48"/>
      <c r="EJ248" s="18">
        <f>'Investment Analysis'!LQ248</f>
        <v>0</v>
      </c>
      <c r="EK248" s="15">
        <f>'Investment Analysis'!LO248</f>
        <v>0</v>
      </c>
      <c r="EL248" s="48"/>
      <c r="EM248" s="18">
        <f t="shared" si="263"/>
        <v>0</v>
      </c>
      <c r="EN248" s="15">
        <f>'Investment Analysis'!LX248</f>
        <v>0</v>
      </c>
      <c r="EO248" s="48"/>
      <c r="EP248" s="68">
        <f t="shared" si="254"/>
        <v>0</v>
      </c>
      <c r="EQ248" s="15">
        <f>'Investment Analysis'!MC248</f>
        <v>0</v>
      </c>
      <c r="ER248" s="48"/>
      <c r="ES248" s="18">
        <f>'Investment Analysis'!LX248</f>
        <v>0</v>
      </c>
      <c r="ET248" s="15">
        <f>'Investment Analysis'!LA248</f>
        <v>0</v>
      </c>
      <c r="EU248" s="48"/>
      <c r="EV248" s="18">
        <f>'Investment Analysis'!ML248</f>
        <v>0</v>
      </c>
      <c r="EW248" s="15">
        <f>'Investment Analysis'!MJ248</f>
        <v>0</v>
      </c>
      <c r="EX248" s="48"/>
      <c r="EY248" s="18">
        <f t="shared" si="230"/>
        <v>0</v>
      </c>
      <c r="EZ248" s="15">
        <f>'Investment Analysis'!MQ248</f>
        <v>0</v>
      </c>
      <c r="FA248" s="48"/>
      <c r="FB248" s="18">
        <f t="shared" si="231"/>
        <v>0</v>
      </c>
      <c r="FC248" s="15">
        <f>'Investment Analysis'!MX248</f>
        <v>0</v>
      </c>
      <c r="FD248" s="48"/>
      <c r="FE248" s="18">
        <f t="shared" si="232"/>
        <v>0</v>
      </c>
      <c r="FF248" s="15">
        <f>'Investment Analysis'!NE248</f>
        <v>0</v>
      </c>
      <c r="FG248" s="48"/>
      <c r="FH248" s="18">
        <f t="shared" si="233"/>
        <v>0</v>
      </c>
      <c r="FI248" s="15">
        <f>'Investment Analysis'!NL248</f>
        <v>0</v>
      </c>
      <c r="FJ248" s="48"/>
      <c r="FK248" s="18">
        <f t="shared" si="234"/>
        <v>0</v>
      </c>
      <c r="FL248" s="15">
        <f>'Investment Analysis'!NS248</f>
        <v>0</v>
      </c>
      <c r="FM248" s="48"/>
      <c r="FN248" s="18">
        <f t="shared" si="235"/>
        <v>0</v>
      </c>
      <c r="FO248" s="15">
        <f>'Investment Analysis'!NZ248</f>
        <v>0</v>
      </c>
      <c r="FP248" s="48"/>
      <c r="FQ248" s="18">
        <f t="shared" si="236"/>
        <v>0</v>
      </c>
      <c r="FR248" s="15">
        <f>'Investment Analysis'!OG248</f>
        <v>0</v>
      </c>
      <c r="FS248" s="48"/>
      <c r="FT248" s="18">
        <f t="shared" si="237"/>
        <v>0</v>
      </c>
      <c r="FU248" s="15">
        <f>'Investment Analysis'!ON248</f>
        <v>0</v>
      </c>
      <c r="FV248" s="48"/>
      <c r="FW248" s="18">
        <f t="shared" si="238"/>
        <v>0</v>
      </c>
      <c r="FX248" s="15">
        <f>'Investment Analysis'!OU248</f>
        <v>0</v>
      </c>
      <c r="FY248" s="48"/>
      <c r="FZ248" s="18">
        <f t="shared" si="239"/>
        <v>0</v>
      </c>
      <c r="GA248" s="15">
        <f>'Investment Analysis'!PB248</f>
        <v>0</v>
      </c>
      <c r="GB248" s="48"/>
      <c r="GC248" s="18">
        <f>'Investment Analysis'!PK248</f>
        <v>0</v>
      </c>
      <c r="GD248" s="15">
        <f>'Investment Analysis'!PI248</f>
        <v>0</v>
      </c>
      <c r="GE248" s="48"/>
      <c r="GF248" s="18">
        <f>'Investment Analysis'!PY248</f>
        <v>0</v>
      </c>
      <c r="GG248" s="15">
        <f>'Investment Analysis'!PW248</f>
        <v>0</v>
      </c>
      <c r="GH248" s="48"/>
      <c r="GI248" s="18">
        <f>'Investment Analysis'!QF248</f>
        <v>0</v>
      </c>
      <c r="GJ248" s="15">
        <f>'Investment Analysis'!QD248</f>
        <v>0</v>
      </c>
      <c r="GK248" s="48"/>
      <c r="GL248" s="18">
        <f>'Investment Analysis'!QM248</f>
        <v>0</v>
      </c>
      <c r="GM248" s="15">
        <f>'Investment Analysis'!QK248</f>
        <v>0</v>
      </c>
      <c r="GN248" s="48"/>
      <c r="GO248" s="18">
        <f>'Investment Analysis'!QT248</f>
        <v>0</v>
      </c>
      <c r="GP248" s="15">
        <f>'Investment Analysis'!QR248</f>
        <v>0</v>
      </c>
      <c r="GQ248" s="48"/>
      <c r="GR248" s="18">
        <f>'Investment Analysis'!RA248</f>
        <v>0</v>
      </c>
      <c r="GS248" s="15">
        <f>'Investment Analysis'!QY248</f>
        <v>0</v>
      </c>
      <c r="GT248" s="48"/>
      <c r="GU248" s="18">
        <f>'Investment Analysis'!RH248</f>
        <v>0</v>
      </c>
      <c r="GV248" s="15">
        <f>'Investment Analysis'!RF248</f>
        <v>0</v>
      </c>
      <c r="GW248" s="48"/>
      <c r="GX248" s="18">
        <f>'Investment Analysis'!RO248</f>
        <v>0</v>
      </c>
      <c r="GY248" s="15">
        <f>'Investment Analysis'!RM248</f>
        <v>0</v>
      </c>
      <c r="GZ248" s="48"/>
      <c r="HA248" s="18">
        <f>'Investment Analysis'!RV248</f>
        <v>0</v>
      </c>
      <c r="HB248" s="15">
        <f>'Investment Analysis'!RT248</f>
        <v>0</v>
      </c>
      <c r="HC248" s="48"/>
      <c r="HD248" s="18">
        <f>'Investment Analysis'!SC248</f>
        <v>0</v>
      </c>
      <c r="HE248" s="15">
        <f>'Investment Analysis'!SA248</f>
        <v>0</v>
      </c>
      <c r="HF248" s="48"/>
      <c r="HG248" s="18">
        <f>'Investment Analysis'!SJ248</f>
        <v>0</v>
      </c>
      <c r="HH248" s="15">
        <f>'Investment Analysis'!SH248</f>
        <v>0</v>
      </c>
      <c r="HI248" s="48"/>
      <c r="HJ248" s="18">
        <f>'Investment Analysis'!SM248</f>
        <v>0</v>
      </c>
      <c r="HK248" s="15">
        <f>'Investment Analysis'!SK248</f>
        <v>0</v>
      </c>
      <c r="HL248" s="48"/>
      <c r="HM248" s="18">
        <f>'Investment Analysis'!SP248</f>
        <v>0</v>
      </c>
      <c r="HN248" s="15">
        <f>'Investment Analysis'!SN248</f>
        <v>0</v>
      </c>
      <c r="HO248" s="48"/>
      <c r="HP248" s="18">
        <f>'Investment Analysis'!TE248</f>
        <v>0</v>
      </c>
      <c r="HQ248" s="15">
        <f>'Investment Analysis'!TC248</f>
        <v>0</v>
      </c>
      <c r="HR248" s="48"/>
      <c r="HS248" s="18">
        <f>'Investment Analysis'!TL248</f>
        <v>0</v>
      </c>
      <c r="HT248" s="15">
        <f>'Investment Analysis'!TJ248</f>
        <v>0</v>
      </c>
      <c r="HU248" s="48"/>
      <c r="HV248" s="18">
        <f>'Investment Analysis'!TS248</f>
        <v>0</v>
      </c>
      <c r="HW248" s="15">
        <f>'Investment Analysis'!TQ248</f>
        <v>0</v>
      </c>
      <c r="HX248" s="48"/>
      <c r="HY248" s="18">
        <f>'Investment Analysis'!TZ248</f>
        <v>0</v>
      </c>
      <c r="HZ248" s="15">
        <f>'Investment Analysis'!TX248</f>
        <v>0</v>
      </c>
      <c r="IA248" s="48"/>
      <c r="IB248" s="18">
        <f>'Investment Analysis'!UG248</f>
        <v>0</v>
      </c>
      <c r="IC248" s="15">
        <f>'Investment Analysis'!UE248</f>
        <v>0</v>
      </c>
      <c r="ID248" s="48"/>
      <c r="IE248" s="18">
        <f>'Investment Analysis'!UN248</f>
        <v>0</v>
      </c>
      <c r="IF248" s="15">
        <f>'Investment Analysis'!UL248</f>
        <v>0</v>
      </c>
      <c r="IG248" s="48"/>
      <c r="IH248" s="18">
        <f>'Investment Analysis'!UU248</f>
        <v>0</v>
      </c>
      <c r="II248" s="15">
        <f>'Investment Analysis'!US248</f>
        <v>0</v>
      </c>
      <c r="IJ248" s="48"/>
      <c r="IK248" s="18">
        <f>'Investment Analysis'!VB248</f>
        <v>0</v>
      </c>
      <c r="IL248" s="15">
        <f>'Investment Analysis'!UZ248</f>
        <v>0</v>
      </c>
      <c r="IM248" s="48"/>
      <c r="IN248" s="18">
        <f>'Investment Analysis'!VI248</f>
        <v>0</v>
      </c>
      <c r="IO248" s="15">
        <f>'Investment Analysis'!VG248</f>
        <v>0</v>
      </c>
      <c r="IP248" s="18"/>
      <c r="IQ248" s="18"/>
      <c r="IR248" s="18"/>
      <c r="IS248" s="108">
        <f t="shared" si="243"/>
        <v>0</v>
      </c>
      <c r="IT248" s="48">
        <f t="shared" si="244"/>
        <v>0</v>
      </c>
      <c r="IU248" s="101">
        <f t="shared" si="240"/>
        <v>0</v>
      </c>
      <c r="IV248" s="101"/>
      <c r="IW248" s="15">
        <f t="shared" si="241"/>
        <v>0</v>
      </c>
      <c r="IX248" s="113">
        <f t="shared" si="242"/>
        <v>0</v>
      </c>
      <c r="IY248" s="21">
        <f t="shared" si="261"/>
        <v>0</v>
      </c>
      <c r="IZ248" s="173">
        <f t="shared" si="262"/>
        <v>0</v>
      </c>
    </row>
    <row r="249" spans="1:260" x14ac:dyDescent="0.2">
      <c r="A249" s="3">
        <f>'Investment Analysis'!A249</f>
        <v>46006</v>
      </c>
      <c r="B249" s="4">
        <f>'Investment Analysis'!B249</f>
        <v>46006</v>
      </c>
      <c r="C249" s="27">
        <f>'Investment Analysis'!C249</f>
        <v>0</v>
      </c>
      <c r="D249" s="14">
        <f>'Investment Analysis'!D249</f>
        <v>0</v>
      </c>
      <c r="E249" s="15">
        <f>'Investment Analysis'!E249</f>
        <v>0</v>
      </c>
      <c r="F249" s="13">
        <f>'Investment Analysis'!G249</f>
        <v>0</v>
      </c>
      <c r="G249" s="14">
        <f>'Investment Analysis'!H249</f>
        <v>0</v>
      </c>
      <c r="H249" s="15">
        <f>'Investment Analysis'!I249</f>
        <v>0</v>
      </c>
      <c r="I249" s="13">
        <f>'Investment Analysis'!K249</f>
        <v>0</v>
      </c>
      <c r="J249" s="14">
        <f>'Investment Analysis'!L249</f>
        <v>0</v>
      </c>
      <c r="K249" s="15">
        <f>'Investment Analysis'!M249</f>
        <v>0</v>
      </c>
      <c r="L249" s="41">
        <f>'Investment Analysis'!T249</f>
        <v>0</v>
      </c>
      <c r="M249" s="21">
        <f>'Investment Analysis'!V249</f>
        <v>0</v>
      </c>
      <c r="N249" s="21">
        <f>'Investment Analysis'!W249</f>
        <v>0</v>
      </c>
      <c r="P249" s="48">
        <f>'Investment Analysis'!Y249</f>
        <v>0</v>
      </c>
      <c r="Q249" s="18"/>
      <c r="R249" s="83"/>
      <c r="S249" s="48"/>
      <c r="T249" s="18">
        <f>'Investment Analysis'!AH249</f>
        <v>0</v>
      </c>
      <c r="U249" s="15">
        <f>'Investment Analysis'!AF249</f>
        <v>0</v>
      </c>
      <c r="V249" s="48"/>
      <c r="W249" s="18">
        <f>'Investment Analysis'!AO249</f>
        <v>0</v>
      </c>
      <c r="X249" s="15">
        <f>'Investment Analysis'!AM249</f>
        <v>0</v>
      </c>
      <c r="Y249" s="48"/>
      <c r="Z249" s="18">
        <f t="shared" si="217"/>
        <v>0</v>
      </c>
      <c r="AA249" s="15">
        <f>'Investment Analysis'!GM249</f>
        <v>0</v>
      </c>
      <c r="AB249" s="48"/>
      <c r="AC249" s="18">
        <f t="shared" ref="AC249:AC280" si="267">IF(AB249&gt;0,(AB249+8000+5000-AC$5)/AC$5,0)</f>
        <v>0</v>
      </c>
      <c r="AD249" s="15">
        <f>'Investment Analysis'!AT249</f>
        <v>0</v>
      </c>
      <c r="AE249" s="48"/>
      <c r="AF249" s="18">
        <f>'Investment Analysis'!BC249</f>
        <v>0</v>
      </c>
      <c r="AG249" s="15">
        <f>'Investment Analysis'!BA249</f>
        <v>0</v>
      </c>
      <c r="AH249" s="48"/>
      <c r="AI249" s="18">
        <f t="shared" ref="AI249:AI280" si="268">IF(AH249&gt;0,(AH249-5000+20000+20000-AI$5)/AI$5,0)</f>
        <v>0</v>
      </c>
      <c r="AJ249" s="15">
        <f>'Investment Analysis'!BH249</f>
        <v>0</v>
      </c>
      <c r="AK249" s="48"/>
      <c r="AL249" s="18">
        <f t="shared" si="250"/>
        <v>0</v>
      </c>
      <c r="AM249" s="15">
        <f>'Investment Analysis'!BO249</f>
        <v>0</v>
      </c>
      <c r="AN249" s="48"/>
      <c r="AO249" s="18">
        <f t="shared" si="265"/>
        <v>0</v>
      </c>
      <c r="AP249" s="15">
        <f>'Investment Analysis'!BV249</f>
        <v>0</v>
      </c>
      <c r="AQ249" s="48"/>
      <c r="AR249" s="18">
        <f t="shared" si="266"/>
        <v>0</v>
      </c>
      <c r="AS249" s="15">
        <f>'Investment Analysis'!CC249</f>
        <v>0</v>
      </c>
      <c r="AT249" s="48"/>
      <c r="AU249" s="18">
        <f>'Investment Analysis'!CL249</f>
        <v>0</v>
      </c>
      <c r="AV249" s="15">
        <f>'Investment Analysis'!CJ249</f>
        <v>0</v>
      </c>
      <c r="AW249" s="48"/>
      <c r="AX249" s="18">
        <f t="shared" si="251"/>
        <v>0</v>
      </c>
      <c r="AY249" s="15">
        <f>'Investment Analysis'!CQ249</f>
        <v>0</v>
      </c>
      <c r="AZ249" s="48"/>
      <c r="BA249" s="18">
        <f>'Investment Analysis'!CZ249</f>
        <v>0</v>
      </c>
      <c r="BB249" s="15">
        <f>'Investment Analysis'!CX249</f>
        <v>0</v>
      </c>
      <c r="BC249" s="48"/>
      <c r="BD249" s="18">
        <f t="shared" ref="BD249:BD280" si="269">IF(BC249&gt;0,(BC249-10000+30000+10000-BD$5)/BD$5,0)</f>
        <v>0</v>
      </c>
      <c r="BE249" s="15">
        <f>'Investment Analysis'!DE249</f>
        <v>0</v>
      </c>
      <c r="BF249" s="48"/>
      <c r="BG249" s="18">
        <f>'Investment Analysis'!DN249</f>
        <v>0</v>
      </c>
      <c r="BH249" s="15">
        <f>'Investment Analysis'!DL249</f>
        <v>0</v>
      </c>
      <c r="BI249" s="48"/>
      <c r="BJ249" s="18">
        <f>'Investment Analysis'!EB249</f>
        <v>0</v>
      </c>
      <c r="BK249" s="15">
        <f>'Investment Analysis'!DZ249</f>
        <v>0</v>
      </c>
      <c r="BL249" s="48"/>
      <c r="BM249" s="18">
        <f>'Investment Analysis'!EI249</f>
        <v>0</v>
      </c>
      <c r="BN249" s="15">
        <f>'Investment Analysis'!EG249</f>
        <v>0</v>
      </c>
      <c r="BO249" s="48"/>
      <c r="BP249" s="18">
        <f>'Investment Analysis'!DU249</f>
        <v>0</v>
      </c>
      <c r="BQ249" s="15">
        <f>'Investment Analysis'!DS249</f>
        <v>0</v>
      </c>
      <c r="BR249" s="48"/>
      <c r="BS249" s="18">
        <f>'Investment Analysis'!EP249</f>
        <v>0</v>
      </c>
      <c r="BT249" s="15">
        <f>'Investment Analysis'!EN249</f>
        <v>0</v>
      </c>
      <c r="BU249" s="48"/>
      <c r="BV249" s="18">
        <f t="shared" si="253"/>
        <v>0</v>
      </c>
      <c r="BW249" s="15">
        <f>'Investment Analysis'!EU249</f>
        <v>0</v>
      </c>
      <c r="BX249" s="48"/>
      <c r="BY249" s="18">
        <f t="shared" si="258"/>
        <v>0</v>
      </c>
      <c r="BZ249" s="15">
        <f>'Investment Analysis'!FB249</f>
        <v>0</v>
      </c>
      <c r="CA249" s="48"/>
      <c r="CB249" s="18">
        <f t="shared" si="255"/>
        <v>0</v>
      </c>
      <c r="CC249" s="15">
        <f>'Investment Analysis'!FI249</f>
        <v>0</v>
      </c>
      <c r="CD249" s="48"/>
      <c r="CE249" s="18">
        <f>'Investment Analysis'!FR249</f>
        <v>0</v>
      </c>
      <c r="CF249" s="15">
        <f>'Investment Analysis'!FP249</f>
        <v>0</v>
      </c>
      <c r="CG249" s="48"/>
      <c r="CH249" s="18">
        <f>'Investment Analysis'!FR249</f>
        <v>0</v>
      </c>
      <c r="CI249" s="15">
        <f>'Investment Analysis'!FW249</f>
        <v>0</v>
      </c>
      <c r="CJ249" s="48"/>
      <c r="CK249" s="18">
        <f t="shared" si="259"/>
        <v>0</v>
      </c>
      <c r="CL249" s="15">
        <f>'Investment Analysis'!GD249</f>
        <v>0</v>
      </c>
      <c r="CM249" s="48"/>
      <c r="CN249" s="18">
        <f t="shared" si="218"/>
        <v>0</v>
      </c>
      <c r="CO249" s="15">
        <f>'Investment Analysis'!GT249</f>
        <v>0</v>
      </c>
      <c r="CP249" s="48"/>
      <c r="CQ249" s="18">
        <f t="shared" si="219"/>
        <v>0</v>
      </c>
      <c r="CR249" s="15">
        <f>'Investment Analysis'!HG249</f>
        <v>0</v>
      </c>
      <c r="CS249" s="48"/>
      <c r="CT249" s="18">
        <f t="shared" si="220"/>
        <v>0</v>
      </c>
      <c r="CU249" s="15">
        <f>'Investment Analysis'!HN249</f>
        <v>0</v>
      </c>
      <c r="CV249" s="48"/>
      <c r="CW249" s="18">
        <f t="shared" si="221"/>
        <v>0</v>
      </c>
      <c r="CX249" s="15">
        <f>'Investment Analysis'!IB249</f>
        <v>0</v>
      </c>
      <c r="CY249" s="48"/>
      <c r="CZ249" s="18">
        <f t="shared" si="222"/>
        <v>0</v>
      </c>
      <c r="DA249" s="15">
        <f>'Investment Analysis'!II249</f>
        <v>0</v>
      </c>
      <c r="DB249" s="48"/>
      <c r="DC249" s="18">
        <f t="shared" si="223"/>
        <v>0</v>
      </c>
      <c r="DD249" s="15">
        <f>'Investment Analysis'!IP249</f>
        <v>0</v>
      </c>
      <c r="DE249" s="48"/>
      <c r="DF249" s="18">
        <f>'Investment Analysis'!IY249</f>
        <v>0</v>
      </c>
      <c r="DG249" s="15">
        <f>'Investment Analysis'!IW249</f>
        <v>0</v>
      </c>
      <c r="DH249" s="48"/>
      <c r="DI249" s="18">
        <f t="shared" si="224"/>
        <v>0</v>
      </c>
      <c r="DJ249" s="15">
        <f>'Investment Analysis'!JD249</f>
        <v>0</v>
      </c>
      <c r="DK249" s="48"/>
      <c r="DL249" s="18">
        <f t="shared" si="225"/>
        <v>0</v>
      </c>
      <c r="DM249" s="15">
        <f>'Investment Analysis'!JK249</f>
        <v>0</v>
      </c>
      <c r="DN249" s="48"/>
      <c r="DO249" s="18">
        <f t="shared" si="226"/>
        <v>0</v>
      </c>
      <c r="DP249" s="15">
        <f>'Investment Analysis'!HU249</f>
        <v>0</v>
      </c>
      <c r="DQ249" s="48"/>
      <c r="DR249" s="18">
        <f t="shared" si="227"/>
        <v>0</v>
      </c>
      <c r="DS249" s="15">
        <f>'Investment Analysis'!JR249</f>
        <v>0</v>
      </c>
      <c r="DT249" s="48"/>
      <c r="DU249" s="18">
        <f t="shared" si="264"/>
        <v>0</v>
      </c>
      <c r="DV249" s="15">
        <f>'Investment Analysis'!JY249</f>
        <v>0</v>
      </c>
      <c r="DW249" s="48"/>
      <c r="DX249" s="18">
        <f t="shared" si="228"/>
        <v>0</v>
      </c>
      <c r="DY249" s="15">
        <f>'Investment Analysis'!KF249</f>
        <v>0</v>
      </c>
      <c r="DZ249" s="48"/>
      <c r="EA249" s="18">
        <f t="shared" si="260"/>
        <v>0</v>
      </c>
      <c r="EB249" s="15">
        <f>'Investment Analysis'!KM249</f>
        <v>0</v>
      </c>
      <c r="EC249" s="48"/>
      <c r="ED249" s="18">
        <f>'Investment Analysis'!KV249</f>
        <v>0</v>
      </c>
      <c r="EE249" s="15">
        <f>'Investment Analysis'!KT249</f>
        <v>0</v>
      </c>
      <c r="EF249" s="48"/>
      <c r="EG249" s="18">
        <f t="shared" si="229"/>
        <v>0</v>
      </c>
      <c r="EH249" s="15">
        <f>'Investment Analysis'!LH249</f>
        <v>0</v>
      </c>
      <c r="EI249" s="48"/>
      <c r="EJ249" s="18">
        <f>'Investment Analysis'!LQ249</f>
        <v>0</v>
      </c>
      <c r="EK249" s="15">
        <f>'Investment Analysis'!LO249</f>
        <v>0</v>
      </c>
      <c r="EL249" s="48"/>
      <c r="EM249" s="18">
        <f t="shared" si="263"/>
        <v>0</v>
      </c>
      <c r="EN249" s="15">
        <f>'Investment Analysis'!LX249</f>
        <v>0</v>
      </c>
      <c r="EO249" s="48"/>
      <c r="EP249" s="68">
        <f t="shared" si="254"/>
        <v>0</v>
      </c>
      <c r="EQ249" s="15">
        <f>'Investment Analysis'!MC249</f>
        <v>0</v>
      </c>
      <c r="ER249" s="48"/>
      <c r="ES249" s="18">
        <f>'Investment Analysis'!LX249</f>
        <v>0</v>
      </c>
      <c r="ET249" s="15">
        <f>'Investment Analysis'!LA249</f>
        <v>0</v>
      </c>
      <c r="EU249" s="48"/>
      <c r="EV249" s="18">
        <f>'Investment Analysis'!ML249</f>
        <v>0</v>
      </c>
      <c r="EW249" s="15">
        <f>'Investment Analysis'!MJ249</f>
        <v>0</v>
      </c>
      <c r="EX249" s="48"/>
      <c r="EY249" s="18">
        <f t="shared" si="230"/>
        <v>0</v>
      </c>
      <c r="EZ249" s="15">
        <f>'Investment Analysis'!MQ249</f>
        <v>0</v>
      </c>
      <c r="FA249" s="48"/>
      <c r="FB249" s="18">
        <f t="shared" si="231"/>
        <v>0</v>
      </c>
      <c r="FC249" s="15">
        <f>'Investment Analysis'!MX249</f>
        <v>0</v>
      </c>
      <c r="FD249" s="48"/>
      <c r="FE249" s="18">
        <f t="shared" si="232"/>
        <v>0</v>
      </c>
      <c r="FF249" s="15">
        <f>'Investment Analysis'!NE249</f>
        <v>0</v>
      </c>
      <c r="FG249" s="48"/>
      <c r="FH249" s="18">
        <f t="shared" si="233"/>
        <v>0</v>
      </c>
      <c r="FI249" s="15">
        <f>'Investment Analysis'!NL249</f>
        <v>0</v>
      </c>
      <c r="FJ249" s="48"/>
      <c r="FK249" s="18">
        <f t="shared" si="234"/>
        <v>0</v>
      </c>
      <c r="FL249" s="15">
        <f>'Investment Analysis'!NS249</f>
        <v>0</v>
      </c>
      <c r="FM249" s="48"/>
      <c r="FN249" s="18">
        <f t="shared" si="235"/>
        <v>0</v>
      </c>
      <c r="FO249" s="15">
        <f>'Investment Analysis'!NZ249</f>
        <v>0</v>
      </c>
      <c r="FP249" s="48"/>
      <c r="FQ249" s="18">
        <f t="shared" si="236"/>
        <v>0</v>
      </c>
      <c r="FR249" s="15">
        <f>'Investment Analysis'!OG249</f>
        <v>0</v>
      </c>
      <c r="FS249" s="48"/>
      <c r="FT249" s="18">
        <f t="shared" si="237"/>
        <v>0</v>
      </c>
      <c r="FU249" s="15">
        <f>'Investment Analysis'!ON249</f>
        <v>0</v>
      </c>
      <c r="FV249" s="48"/>
      <c r="FW249" s="18">
        <f t="shared" si="238"/>
        <v>0</v>
      </c>
      <c r="FX249" s="15">
        <f>'Investment Analysis'!OU249</f>
        <v>0</v>
      </c>
      <c r="FY249" s="48"/>
      <c r="FZ249" s="18">
        <f t="shared" si="239"/>
        <v>0</v>
      </c>
      <c r="GA249" s="15">
        <f>'Investment Analysis'!PB249</f>
        <v>0</v>
      </c>
      <c r="GB249" s="48"/>
      <c r="GC249" s="18">
        <f>'Investment Analysis'!PK249</f>
        <v>0</v>
      </c>
      <c r="GD249" s="15">
        <f>'Investment Analysis'!PI249</f>
        <v>0</v>
      </c>
      <c r="GE249" s="48"/>
      <c r="GF249" s="18">
        <f>'Investment Analysis'!PY249</f>
        <v>0</v>
      </c>
      <c r="GG249" s="15">
        <f>'Investment Analysis'!PW249</f>
        <v>0</v>
      </c>
      <c r="GH249" s="48"/>
      <c r="GI249" s="18">
        <f>'Investment Analysis'!QF249</f>
        <v>0</v>
      </c>
      <c r="GJ249" s="15">
        <f>'Investment Analysis'!QD249</f>
        <v>0</v>
      </c>
      <c r="GK249" s="48"/>
      <c r="GL249" s="18">
        <f>'Investment Analysis'!QM249</f>
        <v>0</v>
      </c>
      <c r="GM249" s="15">
        <f>'Investment Analysis'!QK249</f>
        <v>0</v>
      </c>
      <c r="GN249" s="48"/>
      <c r="GO249" s="18">
        <f>'Investment Analysis'!QT249</f>
        <v>0</v>
      </c>
      <c r="GP249" s="15">
        <f>'Investment Analysis'!QR249</f>
        <v>0</v>
      </c>
      <c r="GQ249" s="48"/>
      <c r="GR249" s="18">
        <f>'Investment Analysis'!RA249</f>
        <v>0</v>
      </c>
      <c r="GS249" s="15">
        <f>'Investment Analysis'!QY249</f>
        <v>0</v>
      </c>
      <c r="GT249" s="48"/>
      <c r="GU249" s="18">
        <f>'Investment Analysis'!RH249</f>
        <v>0</v>
      </c>
      <c r="GV249" s="15">
        <f>'Investment Analysis'!RF249</f>
        <v>0</v>
      </c>
      <c r="GW249" s="48"/>
      <c r="GX249" s="18">
        <f>'Investment Analysis'!RO249</f>
        <v>0</v>
      </c>
      <c r="GY249" s="15">
        <f>'Investment Analysis'!RM249</f>
        <v>0</v>
      </c>
      <c r="GZ249" s="48"/>
      <c r="HA249" s="18">
        <f>'Investment Analysis'!RV249</f>
        <v>0</v>
      </c>
      <c r="HB249" s="15">
        <f>'Investment Analysis'!RT249</f>
        <v>0</v>
      </c>
      <c r="HC249" s="48"/>
      <c r="HD249" s="18">
        <f>'Investment Analysis'!SC249</f>
        <v>0</v>
      </c>
      <c r="HE249" s="15">
        <f>'Investment Analysis'!SA249</f>
        <v>0</v>
      </c>
      <c r="HF249" s="48"/>
      <c r="HG249" s="18">
        <f>'Investment Analysis'!SJ249</f>
        <v>0</v>
      </c>
      <c r="HH249" s="15">
        <f>'Investment Analysis'!SH249</f>
        <v>0</v>
      </c>
      <c r="HI249" s="48"/>
      <c r="HJ249" s="18">
        <f>'Investment Analysis'!SM249</f>
        <v>0</v>
      </c>
      <c r="HK249" s="15">
        <f>'Investment Analysis'!SK249</f>
        <v>0</v>
      </c>
      <c r="HL249" s="48"/>
      <c r="HM249" s="18">
        <f>'Investment Analysis'!SP249</f>
        <v>0</v>
      </c>
      <c r="HN249" s="15">
        <f>'Investment Analysis'!SN249</f>
        <v>0</v>
      </c>
      <c r="HO249" s="48"/>
      <c r="HP249" s="18">
        <f>'Investment Analysis'!TE249</f>
        <v>0</v>
      </c>
      <c r="HQ249" s="15">
        <f>'Investment Analysis'!TC249</f>
        <v>0</v>
      </c>
      <c r="HR249" s="48"/>
      <c r="HS249" s="18">
        <f>'Investment Analysis'!TL249</f>
        <v>0</v>
      </c>
      <c r="HT249" s="15">
        <f>'Investment Analysis'!TJ249</f>
        <v>0</v>
      </c>
      <c r="HU249" s="48"/>
      <c r="HV249" s="18">
        <f>'Investment Analysis'!TS249</f>
        <v>0</v>
      </c>
      <c r="HW249" s="15">
        <f>'Investment Analysis'!TQ249</f>
        <v>0</v>
      </c>
      <c r="HX249" s="48"/>
      <c r="HY249" s="18">
        <f>'Investment Analysis'!TZ249</f>
        <v>0</v>
      </c>
      <c r="HZ249" s="15">
        <f>'Investment Analysis'!TX249</f>
        <v>0</v>
      </c>
      <c r="IA249" s="48"/>
      <c r="IB249" s="18">
        <f>'Investment Analysis'!UG249</f>
        <v>0</v>
      </c>
      <c r="IC249" s="15">
        <f>'Investment Analysis'!UE249</f>
        <v>0</v>
      </c>
      <c r="ID249" s="48"/>
      <c r="IE249" s="18">
        <f>'Investment Analysis'!UN249</f>
        <v>0</v>
      </c>
      <c r="IF249" s="15">
        <f>'Investment Analysis'!UL249</f>
        <v>0</v>
      </c>
      <c r="IG249" s="48"/>
      <c r="IH249" s="18">
        <f>'Investment Analysis'!UU249</f>
        <v>0</v>
      </c>
      <c r="II249" s="15">
        <f>'Investment Analysis'!US249</f>
        <v>0</v>
      </c>
      <c r="IJ249" s="48"/>
      <c r="IK249" s="18">
        <f>'Investment Analysis'!VB249</f>
        <v>0</v>
      </c>
      <c r="IL249" s="15">
        <f>'Investment Analysis'!UZ249</f>
        <v>0</v>
      </c>
      <c r="IM249" s="48"/>
      <c r="IN249" s="18">
        <f>'Investment Analysis'!VI249</f>
        <v>0</v>
      </c>
      <c r="IO249" s="15">
        <f>'Investment Analysis'!VG249</f>
        <v>0</v>
      </c>
      <c r="IP249" s="18"/>
      <c r="IQ249" s="18"/>
      <c r="IR249" s="18"/>
      <c r="IS249" s="108">
        <f t="shared" si="243"/>
        <v>0</v>
      </c>
      <c r="IT249" s="48">
        <f t="shared" si="244"/>
        <v>0</v>
      </c>
      <c r="IU249" s="101">
        <f t="shared" si="240"/>
        <v>0</v>
      </c>
      <c r="IV249" s="101"/>
      <c r="IW249" s="15">
        <f t="shared" si="241"/>
        <v>0</v>
      </c>
      <c r="IX249" s="113">
        <f t="shared" si="242"/>
        <v>0</v>
      </c>
      <c r="IY249" s="21">
        <f t="shared" si="261"/>
        <v>0</v>
      </c>
      <c r="IZ249" s="173">
        <f t="shared" si="262"/>
        <v>0</v>
      </c>
    </row>
    <row r="250" spans="1:260" x14ac:dyDescent="0.2">
      <c r="A250" s="3">
        <f>'Investment Analysis'!A250</f>
        <v>46007</v>
      </c>
      <c r="B250" s="4">
        <f>'Investment Analysis'!B250</f>
        <v>46007</v>
      </c>
      <c r="C250" s="27">
        <f>'Investment Analysis'!C250</f>
        <v>0</v>
      </c>
      <c r="D250" s="14">
        <f>'Investment Analysis'!D250</f>
        <v>0</v>
      </c>
      <c r="E250" s="15">
        <f>'Investment Analysis'!E250</f>
        <v>0</v>
      </c>
      <c r="F250" s="13">
        <f>'Investment Analysis'!G250</f>
        <v>0</v>
      </c>
      <c r="G250" s="14">
        <f>'Investment Analysis'!H250</f>
        <v>0</v>
      </c>
      <c r="H250" s="15">
        <f>'Investment Analysis'!I250</f>
        <v>0</v>
      </c>
      <c r="I250" s="13">
        <f>'Investment Analysis'!K250</f>
        <v>0</v>
      </c>
      <c r="J250" s="14">
        <f>'Investment Analysis'!L250</f>
        <v>0</v>
      </c>
      <c r="K250" s="15">
        <f>'Investment Analysis'!M250</f>
        <v>0</v>
      </c>
      <c r="L250" s="41">
        <f>'Investment Analysis'!T250</f>
        <v>0</v>
      </c>
      <c r="M250" s="21">
        <f>'Investment Analysis'!V250</f>
        <v>0</v>
      </c>
      <c r="N250" s="21">
        <f>'Investment Analysis'!W250</f>
        <v>0</v>
      </c>
      <c r="P250" s="48">
        <f>'Investment Analysis'!Y250</f>
        <v>0</v>
      </c>
      <c r="Q250" s="18"/>
      <c r="R250" s="83"/>
      <c r="S250" s="48"/>
      <c r="T250" s="18">
        <f>'Investment Analysis'!AH250</f>
        <v>0</v>
      </c>
      <c r="U250" s="15">
        <f>'Investment Analysis'!AF250</f>
        <v>0</v>
      </c>
      <c r="V250" s="48"/>
      <c r="W250" s="18">
        <f>'Investment Analysis'!AO250</f>
        <v>0</v>
      </c>
      <c r="X250" s="15">
        <f>'Investment Analysis'!AM250</f>
        <v>0</v>
      </c>
      <c r="Y250" s="48"/>
      <c r="Z250" s="18">
        <f t="shared" si="217"/>
        <v>0</v>
      </c>
      <c r="AA250" s="15">
        <f>'Investment Analysis'!GM250</f>
        <v>0</v>
      </c>
      <c r="AB250" s="48"/>
      <c r="AC250" s="18">
        <f t="shared" si="267"/>
        <v>0</v>
      </c>
      <c r="AD250" s="15">
        <f>'Investment Analysis'!AT250</f>
        <v>0</v>
      </c>
      <c r="AE250" s="48"/>
      <c r="AF250" s="18">
        <f>'Investment Analysis'!BC250</f>
        <v>0</v>
      </c>
      <c r="AG250" s="15">
        <f>'Investment Analysis'!BA250</f>
        <v>0</v>
      </c>
      <c r="AH250" s="48"/>
      <c r="AI250" s="18">
        <f t="shared" si="268"/>
        <v>0</v>
      </c>
      <c r="AJ250" s="15">
        <f>'Investment Analysis'!BH250</f>
        <v>0</v>
      </c>
      <c r="AK250" s="48"/>
      <c r="AL250" s="18">
        <f t="shared" si="250"/>
        <v>0</v>
      </c>
      <c r="AM250" s="15">
        <f>'Investment Analysis'!BO250</f>
        <v>0</v>
      </c>
      <c r="AN250" s="48"/>
      <c r="AO250" s="18">
        <f t="shared" si="265"/>
        <v>0</v>
      </c>
      <c r="AP250" s="15">
        <f>'Investment Analysis'!BV250</f>
        <v>0</v>
      </c>
      <c r="AQ250" s="48"/>
      <c r="AR250" s="18">
        <f t="shared" si="266"/>
        <v>0</v>
      </c>
      <c r="AS250" s="15">
        <f>'Investment Analysis'!CC250</f>
        <v>0</v>
      </c>
      <c r="AT250" s="48"/>
      <c r="AU250" s="18">
        <f>'Investment Analysis'!CL250</f>
        <v>0</v>
      </c>
      <c r="AV250" s="15">
        <f>'Investment Analysis'!CJ250</f>
        <v>0</v>
      </c>
      <c r="AW250" s="48"/>
      <c r="AX250" s="18">
        <f t="shared" si="251"/>
        <v>0</v>
      </c>
      <c r="AY250" s="15">
        <f>'Investment Analysis'!CQ250</f>
        <v>0</v>
      </c>
      <c r="AZ250" s="48"/>
      <c r="BA250" s="18">
        <f>'Investment Analysis'!CZ250</f>
        <v>0</v>
      </c>
      <c r="BB250" s="15">
        <f>'Investment Analysis'!CX250</f>
        <v>0</v>
      </c>
      <c r="BC250" s="48"/>
      <c r="BD250" s="18">
        <f t="shared" si="269"/>
        <v>0</v>
      </c>
      <c r="BE250" s="15">
        <f>'Investment Analysis'!DE250</f>
        <v>0</v>
      </c>
      <c r="BF250" s="48"/>
      <c r="BG250" s="18">
        <f>'Investment Analysis'!DN250</f>
        <v>0</v>
      </c>
      <c r="BH250" s="15">
        <f>'Investment Analysis'!DL250</f>
        <v>0</v>
      </c>
      <c r="BI250" s="48"/>
      <c r="BJ250" s="18">
        <f>'Investment Analysis'!EB250</f>
        <v>0</v>
      </c>
      <c r="BK250" s="15">
        <f>'Investment Analysis'!DZ250</f>
        <v>0</v>
      </c>
      <c r="BL250" s="48"/>
      <c r="BM250" s="18">
        <f>'Investment Analysis'!EI250</f>
        <v>0</v>
      </c>
      <c r="BN250" s="15">
        <f>'Investment Analysis'!EG250</f>
        <v>0</v>
      </c>
      <c r="BO250" s="48"/>
      <c r="BP250" s="18">
        <f>'Investment Analysis'!DU250</f>
        <v>0</v>
      </c>
      <c r="BQ250" s="15">
        <f>'Investment Analysis'!DS250</f>
        <v>0</v>
      </c>
      <c r="BR250" s="48"/>
      <c r="BS250" s="18">
        <f>'Investment Analysis'!EP250</f>
        <v>0</v>
      </c>
      <c r="BT250" s="15">
        <f>'Investment Analysis'!EN250</f>
        <v>0</v>
      </c>
      <c r="BU250" s="48"/>
      <c r="BV250" s="18">
        <f t="shared" si="253"/>
        <v>0</v>
      </c>
      <c r="BW250" s="15">
        <f>'Investment Analysis'!EU250</f>
        <v>0</v>
      </c>
      <c r="BX250" s="48"/>
      <c r="BY250" s="18">
        <f t="shared" si="258"/>
        <v>0</v>
      </c>
      <c r="BZ250" s="15">
        <f>'Investment Analysis'!FB250</f>
        <v>0</v>
      </c>
      <c r="CA250" s="48"/>
      <c r="CB250" s="18">
        <f t="shared" si="255"/>
        <v>0</v>
      </c>
      <c r="CC250" s="15">
        <f>'Investment Analysis'!FI250</f>
        <v>0</v>
      </c>
      <c r="CD250" s="48"/>
      <c r="CE250" s="18">
        <f>'Investment Analysis'!FR250</f>
        <v>0</v>
      </c>
      <c r="CF250" s="15">
        <f>'Investment Analysis'!FP250</f>
        <v>0</v>
      </c>
      <c r="CG250" s="48"/>
      <c r="CH250" s="18">
        <f>'Investment Analysis'!FR250</f>
        <v>0</v>
      </c>
      <c r="CI250" s="15">
        <f>'Investment Analysis'!FW250</f>
        <v>0</v>
      </c>
      <c r="CJ250" s="48"/>
      <c r="CK250" s="18">
        <f t="shared" si="259"/>
        <v>0</v>
      </c>
      <c r="CL250" s="15">
        <f>'Investment Analysis'!GD250</f>
        <v>0</v>
      </c>
      <c r="CM250" s="48"/>
      <c r="CN250" s="18">
        <f t="shared" si="218"/>
        <v>0</v>
      </c>
      <c r="CO250" s="15">
        <f>'Investment Analysis'!GT250</f>
        <v>0</v>
      </c>
      <c r="CP250" s="48"/>
      <c r="CQ250" s="18">
        <f t="shared" si="219"/>
        <v>0</v>
      </c>
      <c r="CR250" s="15">
        <f>'Investment Analysis'!HG250</f>
        <v>0</v>
      </c>
      <c r="CS250" s="48"/>
      <c r="CT250" s="18">
        <f t="shared" si="220"/>
        <v>0</v>
      </c>
      <c r="CU250" s="15">
        <f>'Investment Analysis'!HN250</f>
        <v>0</v>
      </c>
      <c r="CV250" s="48"/>
      <c r="CW250" s="18">
        <f t="shared" si="221"/>
        <v>0</v>
      </c>
      <c r="CX250" s="15">
        <f>'Investment Analysis'!IB250</f>
        <v>0</v>
      </c>
      <c r="CY250" s="48"/>
      <c r="CZ250" s="18">
        <f t="shared" si="222"/>
        <v>0</v>
      </c>
      <c r="DA250" s="15">
        <f>'Investment Analysis'!II250</f>
        <v>0</v>
      </c>
      <c r="DB250" s="48"/>
      <c r="DC250" s="18">
        <f t="shared" si="223"/>
        <v>0</v>
      </c>
      <c r="DD250" s="15">
        <f>'Investment Analysis'!IP250</f>
        <v>0</v>
      </c>
      <c r="DE250" s="48"/>
      <c r="DF250" s="18">
        <f>'Investment Analysis'!IY250</f>
        <v>0</v>
      </c>
      <c r="DG250" s="15">
        <f>'Investment Analysis'!IW250</f>
        <v>0</v>
      </c>
      <c r="DH250" s="48"/>
      <c r="DI250" s="18">
        <f t="shared" si="224"/>
        <v>0</v>
      </c>
      <c r="DJ250" s="15">
        <f>'Investment Analysis'!JD250</f>
        <v>0</v>
      </c>
      <c r="DK250" s="48"/>
      <c r="DL250" s="18">
        <f t="shared" si="225"/>
        <v>0</v>
      </c>
      <c r="DM250" s="15">
        <f>'Investment Analysis'!JK250</f>
        <v>0</v>
      </c>
      <c r="DN250" s="48"/>
      <c r="DO250" s="18">
        <f t="shared" si="226"/>
        <v>0</v>
      </c>
      <c r="DP250" s="15">
        <f>'Investment Analysis'!HU250</f>
        <v>0</v>
      </c>
      <c r="DQ250" s="48"/>
      <c r="DR250" s="18">
        <f t="shared" si="227"/>
        <v>0</v>
      </c>
      <c r="DS250" s="15">
        <f>'Investment Analysis'!JR250</f>
        <v>0</v>
      </c>
      <c r="DT250" s="48"/>
      <c r="DU250" s="18">
        <f t="shared" si="264"/>
        <v>0</v>
      </c>
      <c r="DV250" s="15">
        <f>'Investment Analysis'!JY250</f>
        <v>0</v>
      </c>
      <c r="DW250" s="48"/>
      <c r="DX250" s="18">
        <f t="shared" si="228"/>
        <v>0</v>
      </c>
      <c r="DY250" s="15">
        <f>'Investment Analysis'!KF250</f>
        <v>0</v>
      </c>
      <c r="DZ250" s="48"/>
      <c r="EA250" s="18">
        <f t="shared" si="260"/>
        <v>0</v>
      </c>
      <c r="EB250" s="15">
        <f>'Investment Analysis'!KM250</f>
        <v>0</v>
      </c>
      <c r="EC250" s="48"/>
      <c r="ED250" s="18">
        <f>'Investment Analysis'!KV250</f>
        <v>0</v>
      </c>
      <c r="EE250" s="15">
        <f>'Investment Analysis'!KT250</f>
        <v>0</v>
      </c>
      <c r="EF250" s="48"/>
      <c r="EG250" s="18">
        <f t="shared" si="229"/>
        <v>0</v>
      </c>
      <c r="EH250" s="15">
        <f>'Investment Analysis'!LH250</f>
        <v>0</v>
      </c>
      <c r="EI250" s="48"/>
      <c r="EJ250" s="18">
        <f>'Investment Analysis'!LQ250</f>
        <v>0</v>
      </c>
      <c r="EK250" s="15">
        <f>'Investment Analysis'!LO250</f>
        <v>0</v>
      </c>
      <c r="EL250" s="48"/>
      <c r="EM250" s="18">
        <f t="shared" si="263"/>
        <v>0</v>
      </c>
      <c r="EN250" s="15">
        <f>'Investment Analysis'!LX250</f>
        <v>0</v>
      </c>
      <c r="EO250" s="48"/>
      <c r="EP250" s="68">
        <f t="shared" si="254"/>
        <v>0</v>
      </c>
      <c r="EQ250" s="15">
        <f>'Investment Analysis'!MC250</f>
        <v>0</v>
      </c>
      <c r="ER250" s="48"/>
      <c r="ES250" s="18">
        <f>'Investment Analysis'!LX250</f>
        <v>0</v>
      </c>
      <c r="ET250" s="15">
        <f>'Investment Analysis'!LA250</f>
        <v>0</v>
      </c>
      <c r="EU250" s="48"/>
      <c r="EV250" s="18">
        <f>'Investment Analysis'!ML250</f>
        <v>0</v>
      </c>
      <c r="EW250" s="15">
        <f>'Investment Analysis'!MJ250</f>
        <v>0</v>
      </c>
      <c r="EX250" s="48"/>
      <c r="EY250" s="18">
        <f t="shared" si="230"/>
        <v>0</v>
      </c>
      <c r="EZ250" s="15">
        <f>'Investment Analysis'!MQ250</f>
        <v>0</v>
      </c>
      <c r="FA250" s="48"/>
      <c r="FB250" s="18">
        <f t="shared" si="231"/>
        <v>0</v>
      </c>
      <c r="FC250" s="15">
        <f>'Investment Analysis'!MX250</f>
        <v>0</v>
      </c>
      <c r="FD250" s="48"/>
      <c r="FE250" s="18">
        <f t="shared" si="232"/>
        <v>0</v>
      </c>
      <c r="FF250" s="15">
        <f>'Investment Analysis'!NE250</f>
        <v>0</v>
      </c>
      <c r="FG250" s="48"/>
      <c r="FH250" s="18">
        <f t="shared" si="233"/>
        <v>0</v>
      </c>
      <c r="FI250" s="15">
        <f>'Investment Analysis'!NL250</f>
        <v>0</v>
      </c>
      <c r="FJ250" s="48"/>
      <c r="FK250" s="18">
        <f t="shared" si="234"/>
        <v>0</v>
      </c>
      <c r="FL250" s="15">
        <f>'Investment Analysis'!NS250</f>
        <v>0</v>
      </c>
      <c r="FM250" s="48"/>
      <c r="FN250" s="18">
        <f t="shared" si="235"/>
        <v>0</v>
      </c>
      <c r="FO250" s="15">
        <f>'Investment Analysis'!NZ250</f>
        <v>0</v>
      </c>
      <c r="FP250" s="48"/>
      <c r="FQ250" s="18">
        <f t="shared" si="236"/>
        <v>0</v>
      </c>
      <c r="FR250" s="15">
        <f>'Investment Analysis'!OG250</f>
        <v>0</v>
      </c>
      <c r="FS250" s="48"/>
      <c r="FT250" s="18">
        <f t="shared" si="237"/>
        <v>0</v>
      </c>
      <c r="FU250" s="15">
        <f>'Investment Analysis'!ON250</f>
        <v>0</v>
      </c>
      <c r="FV250" s="48"/>
      <c r="FW250" s="18">
        <f t="shared" si="238"/>
        <v>0</v>
      </c>
      <c r="FX250" s="15">
        <f>'Investment Analysis'!OU250</f>
        <v>0</v>
      </c>
      <c r="FY250" s="48"/>
      <c r="FZ250" s="18">
        <f t="shared" si="239"/>
        <v>0</v>
      </c>
      <c r="GA250" s="15">
        <f>'Investment Analysis'!PB250</f>
        <v>0</v>
      </c>
      <c r="GB250" s="48"/>
      <c r="GC250" s="18">
        <f>'Investment Analysis'!PK250</f>
        <v>0</v>
      </c>
      <c r="GD250" s="15">
        <f>'Investment Analysis'!PI250</f>
        <v>0</v>
      </c>
      <c r="GE250" s="48"/>
      <c r="GF250" s="18">
        <f>'Investment Analysis'!PY250</f>
        <v>0</v>
      </c>
      <c r="GG250" s="15">
        <f>'Investment Analysis'!PW250</f>
        <v>0</v>
      </c>
      <c r="GH250" s="48"/>
      <c r="GI250" s="18">
        <f>'Investment Analysis'!QF250</f>
        <v>0</v>
      </c>
      <c r="GJ250" s="15">
        <f>'Investment Analysis'!QD250</f>
        <v>0</v>
      </c>
      <c r="GK250" s="48"/>
      <c r="GL250" s="18">
        <f>'Investment Analysis'!QM250</f>
        <v>0</v>
      </c>
      <c r="GM250" s="15">
        <f>'Investment Analysis'!QK250</f>
        <v>0</v>
      </c>
      <c r="GN250" s="48"/>
      <c r="GO250" s="18">
        <f>'Investment Analysis'!QT250</f>
        <v>0</v>
      </c>
      <c r="GP250" s="15">
        <f>'Investment Analysis'!QR250</f>
        <v>0</v>
      </c>
      <c r="GQ250" s="48"/>
      <c r="GR250" s="18">
        <f>'Investment Analysis'!RA250</f>
        <v>0</v>
      </c>
      <c r="GS250" s="15">
        <f>'Investment Analysis'!QY250</f>
        <v>0</v>
      </c>
      <c r="GT250" s="48"/>
      <c r="GU250" s="18">
        <f>'Investment Analysis'!RH250</f>
        <v>0</v>
      </c>
      <c r="GV250" s="15">
        <f>'Investment Analysis'!RF250</f>
        <v>0</v>
      </c>
      <c r="GW250" s="48"/>
      <c r="GX250" s="18">
        <f>'Investment Analysis'!RO250</f>
        <v>0</v>
      </c>
      <c r="GY250" s="15">
        <f>'Investment Analysis'!RM250</f>
        <v>0</v>
      </c>
      <c r="GZ250" s="48"/>
      <c r="HA250" s="18">
        <f>'Investment Analysis'!RV250</f>
        <v>0</v>
      </c>
      <c r="HB250" s="15">
        <f>'Investment Analysis'!RT250</f>
        <v>0</v>
      </c>
      <c r="HC250" s="48"/>
      <c r="HD250" s="18">
        <f>'Investment Analysis'!SC250</f>
        <v>0</v>
      </c>
      <c r="HE250" s="15">
        <f>'Investment Analysis'!SA250</f>
        <v>0</v>
      </c>
      <c r="HF250" s="48"/>
      <c r="HG250" s="18">
        <f>'Investment Analysis'!SJ250</f>
        <v>0</v>
      </c>
      <c r="HH250" s="15">
        <f>'Investment Analysis'!SH250</f>
        <v>0</v>
      </c>
      <c r="HI250" s="48"/>
      <c r="HJ250" s="18">
        <f>'Investment Analysis'!SM250</f>
        <v>0</v>
      </c>
      <c r="HK250" s="15">
        <f>'Investment Analysis'!SK250</f>
        <v>0</v>
      </c>
      <c r="HL250" s="48"/>
      <c r="HM250" s="18">
        <f>'Investment Analysis'!SP250</f>
        <v>0</v>
      </c>
      <c r="HN250" s="15">
        <f>'Investment Analysis'!SN250</f>
        <v>0</v>
      </c>
      <c r="HO250" s="48"/>
      <c r="HP250" s="18">
        <f>'Investment Analysis'!TE250</f>
        <v>0</v>
      </c>
      <c r="HQ250" s="15">
        <f>'Investment Analysis'!TC250</f>
        <v>0</v>
      </c>
      <c r="HR250" s="48"/>
      <c r="HS250" s="18">
        <f>'Investment Analysis'!TL250</f>
        <v>0</v>
      </c>
      <c r="HT250" s="15">
        <f>'Investment Analysis'!TJ250</f>
        <v>0</v>
      </c>
      <c r="HU250" s="48"/>
      <c r="HV250" s="18">
        <f>'Investment Analysis'!TS250</f>
        <v>0</v>
      </c>
      <c r="HW250" s="15">
        <f>'Investment Analysis'!TQ250</f>
        <v>0</v>
      </c>
      <c r="HX250" s="48"/>
      <c r="HY250" s="18">
        <f>'Investment Analysis'!TZ250</f>
        <v>0</v>
      </c>
      <c r="HZ250" s="15">
        <f>'Investment Analysis'!TX250</f>
        <v>0</v>
      </c>
      <c r="IA250" s="48"/>
      <c r="IB250" s="18">
        <f>'Investment Analysis'!UG250</f>
        <v>0</v>
      </c>
      <c r="IC250" s="15">
        <f>'Investment Analysis'!UE250</f>
        <v>0</v>
      </c>
      <c r="ID250" s="48"/>
      <c r="IE250" s="18">
        <f>'Investment Analysis'!UN250</f>
        <v>0</v>
      </c>
      <c r="IF250" s="15">
        <f>'Investment Analysis'!UL250</f>
        <v>0</v>
      </c>
      <c r="IG250" s="48"/>
      <c r="IH250" s="18">
        <f>'Investment Analysis'!UU250</f>
        <v>0</v>
      </c>
      <c r="II250" s="15">
        <f>'Investment Analysis'!US250</f>
        <v>0</v>
      </c>
      <c r="IJ250" s="48"/>
      <c r="IK250" s="18">
        <f>'Investment Analysis'!VB250</f>
        <v>0</v>
      </c>
      <c r="IL250" s="15">
        <f>'Investment Analysis'!UZ250</f>
        <v>0</v>
      </c>
      <c r="IM250" s="48"/>
      <c r="IN250" s="18">
        <f>'Investment Analysis'!VI250</f>
        <v>0</v>
      </c>
      <c r="IO250" s="15">
        <f>'Investment Analysis'!VG250</f>
        <v>0</v>
      </c>
      <c r="IP250" s="18"/>
      <c r="IQ250" s="18"/>
      <c r="IR250" s="18"/>
      <c r="IS250" s="108">
        <f t="shared" si="243"/>
        <v>0</v>
      </c>
      <c r="IT250" s="48">
        <f t="shared" si="244"/>
        <v>0</v>
      </c>
      <c r="IU250" s="101">
        <f t="shared" si="240"/>
        <v>0</v>
      </c>
      <c r="IV250" s="101"/>
      <c r="IW250" s="15">
        <f t="shared" si="241"/>
        <v>0</v>
      </c>
      <c r="IX250" s="113">
        <f t="shared" si="242"/>
        <v>0</v>
      </c>
      <c r="IY250" s="21">
        <f t="shared" si="261"/>
        <v>0</v>
      </c>
      <c r="IZ250" s="173">
        <f t="shared" si="262"/>
        <v>0</v>
      </c>
    </row>
    <row r="251" spans="1:260" x14ac:dyDescent="0.2">
      <c r="A251" s="3">
        <f>'Investment Analysis'!A251</f>
        <v>46008</v>
      </c>
      <c r="B251" s="4">
        <f>'Investment Analysis'!B251</f>
        <v>46008</v>
      </c>
      <c r="C251" s="27">
        <f>'Investment Analysis'!C251</f>
        <v>0</v>
      </c>
      <c r="D251" s="14">
        <f>'Investment Analysis'!D251</f>
        <v>0</v>
      </c>
      <c r="E251" s="15">
        <f>'Investment Analysis'!E251</f>
        <v>0</v>
      </c>
      <c r="F251" s="13">
        <f>'Investment Analysis'!G251</f>
        <v>0</v>
      </c>
      <c r="G251" s="14">
        <f>'Investment Analysis'!H251</f>
        <v>0</v>
      </c>
      <c r="H251" s="15">
        <f>'Investment Analysis'!I251</f>
        <v>0</v>
      </c>
      <c r="I251" s="13">
        <f>'Investment Analysis'!K251</f>
        <v>0</v>
      </c>
      <c r="J251" s="14">
        <f>'Investment Analysis'!L251</f>
        <v>0</v>
      </c>
      <c r="K251" s="15">
        <f>'Investment Analysis'!M251</f>
        <v>0</v>
      </c>
      <c r="L251" s="41">
        <f>'Investment Analysis'!T251</f>
        <v>0</v>
      </c>
      <c r="M251" s="21">
        <f>'Investment Analysis'!V251</f>
        <v>0</v>
      </c>
      <c r="N251" s="21">
        <f>'Investment Analysis'!W251</f>
        <v>0</v>
      </c>
      <c r="P251" s="48">
        <f>'Investment Analysis'!Y251</f>
        <v>0</v>
      </c>
      <c r="Q251" s="18"/>
      <c r="R251" s="83"/>
      <c r="S251" s="48"/>
      <c r="T251" s="18">
        <f>'Investment Analysis'!AH251</f>
        <v>0</v>
      </c>
      <c r="U251" s="15">
        <f>'Investment Analysis'!AF251</f>
        <v>0</v>
      </c>
      <c r="V251" s="48"/>
      <c r="W251" s="18">
        <f>'Investment Analysis'!AO251</f>
        <v>0</v>
      </c>
      <c r="X251" s="15">
        <f>'Investment Analysis'!AM251</f>
        <v>0</v>
      </c>
      <c r="Y251" s="48"/>
      <c r="Z251" s="18">
        <f t="shared" si="217"/>
        <v>0</v>
      </c>
      <c r="AA251" s="15">
        <f>'Investment Analysis'!GM251</f>
        <v>0</v>
      </c>
      <c r="AB251" s="48"/>
      <c r="AC251" s="18">
        <f t="shared" si="267"/>
        <v>0</v>
      </c>
      <c r="AD251" s="15">
        <f>'Investment Analysis'!AT251</f>
        <v>0</v>
      </c>
      <c r="AE251" s="48"/>
      <c r="AF251" s="18">
        <f>'Investment Analysis'!BC251</f>
        <v>0</v>
      </c>
      <c r="AG251" s="15">
        <f>'Investment Analysis'!BA251</f>
        <v>0</v>
      </c>
      <c r="AH251" s="48"/>
      <c r="AI251" s="18">
        <f t="shared" si="268"/>
        <v>0</v>
      </c>
      <c r="AJ251" s="15">
        <f>'Investment Analysis'!BH251</f>
        <v>0</v>
      </c>
      <c r="AK251" s="48"/>
      <c r="AL251" s="18">
        <f t="shared" si="250"/>
        <v>0</v>
      </c>
      <c r="AM251" s="15">
        <f>'Investment Analysis'!BO251</f>
        <v>0</v>
      </c>
      <c r="AN251" s="48"/>
      <c r="AO251" s="18">
        <f t="shared" si="265"/>
        <v>0</v>
      </c>
      <c r="AP251" s="15">
        <f>'Investment Analysis'!BV251</f>
        <v>0</v>
      </c>
      <c r="AQ251" s="48"/>
      <c r="AR251" s="18">
        <f t="shared" si="266"/>
        <v>0</v>
      </c>
      <c r="AS251" s="15">
        <f>'Investment Analysis'!CC251</f>
        <v>0</v>
      </c>
      <c r="AT251" s="48"/>
      <c r="AU251" s="18">
        <f>'Investment Analysis'!CL251</f>
        <v>0</v>
      </c>
      <c r="AV251" s="15">
        <f>'Investment Analysis'!CJ251</f>
        <v>0</v>
      </c>
      <c r="AW251" s="48"/>
      <c r="AX251" s="18">
        <f t="shared" si="251"/>
        <v>0</v>
      </c>
      <c r="AY251" s="15">
        <f>'Investment Analysis'!CQ251</f>
        <v>0</v>
      </c>
      <c r="AZ251" s="48"/>
      <c r="BA251" s="18">
        <f>'Investment Analysis'!CZ251</f>
        <v>0</v>
      </c>
      <c r="BB251" s="15">
        <f>'Investment Analysis'!CX251</f>
        <v>0</v>
      </c>
      <c r="BC251" s="48"/>
      <c r="BD251" s="18">
        <f t="shared" si="269"/>
        <v>0</v>
      </c>
      <c r="BE251" s="15">
        <f>'Investment Analysis'!DE251</f>
        <v>0</v>
      </c>
      <c r="BF251" s="48"/>
      <c r="BG251" s="18">
        <f>'Investment Analysis'!DN251</f>
        <v>0</v>
      </c>
      <c r="BH251" s="15">
        <f>'Investment Analysis'!DL251</f>
        <v>0</v>
      </c>
      <c r="BI251" s="48"/>
      <c r="BJ251" s="18">
        <f>'Investment Analysis'!EB251</f>
        <v>0</v>
      </c>
      <c r="BK251" s="15">
        <f>'Investment Analysis'!DZ251</f>
        <v>0</v>
      </c>
      <c r="BL251" s="48"/>
      <c r="BM251" s="18">
        <f>'Investment Analysis'!EI251</f>
        <v>0</v>
      </c>
      <c r="BN251" s="15">
        <f>'Investment Analysis'!EG251</f>
        <v>0</v>
      </c>
      <c r="BO251" s="48"/>
      <c r="BP251" s="18">
        <f>'Investment Analysis'!DU251</f>
        <v>0</v>
      </c>
      <c r="BQ251" s="15">
        <f>'Investment Analysis'!DS251</f>
        <v>0</v>
      </c>
      <c r="BR251" s="48"/>
      <c r="BS251" s="18">
        <f>'Investment Analysis'!EP251</f>
        <v>0</v>
      </c>
      <c r="BT251" s="15">
        <f>'Investment Analysis'!EN251</f>
        <v>0</v>
      </c>
      <c r="BU251" s="48"/>
      <c r="BV251" s="18">
        <f t="shared" si="253"/>
        <v>0</v>
      </c>
      <c r="BW251" s="15">
        <f>'Investment Analysis'!EU251</f>
        <v>0</v>
      </c>
      <c r="BX251" s="48"/>
      <c r="BY251" s="18">
        <f t="shared" si="258"/>
        <v>0</v>
      </c>
      <c r="BZ251" s="15">
        <f>'Investment Analysis'!FB251</f>
        <v>0</v>
      </c>
      <c r="CA251" s="48"/>
      <c r="CB251" s="18">
        <f t="shared" si="255"/>
        <v>0</v>
      </c>
      <c r="CC251" s="15">
        <f>'Investment Analysis'!FI251</f>
        <v>0</v>
      </c>
      <c r="CD251" s="48"/>
      <c r="CE251" s="18">
        <f>'Investment Analysis'!FR251</f>
        <v>0</v>
      </c>
      <c r="CF251" s="15">
        <f>'Investment Analysis'!FP251</f>
        <v>0</v>
      </c>
      <c r="CG251" s="48"/>
      <c r="CH251" s="18">
        <f>'Investment Analysis'!FR251</f>
        <v>0</v>
      </c>
      <c r="CI251" s="15">
        <f>'Investment Analysis'!FW251</f>
        <v>0</v>
      </c>
      <c r="CJ251" s="48"/>
      <c r="CK251" s="18">
        <f t="shared" si="259"/>
        <v>0</v>
      </c>
      <c r="CL251" s="15">
        <f>'Investment Analysis'!GD251</f>
        <v>0</v>
      </c>
      <c r="CM251" s="48"/>
      <c r="CN251" s="18">
        <f t="shared" si="218"/>
        <v>0</v>
      </c>
      <c r="CO251" s="15">
        <f>'Investment Analysis'!GT251</f>
        <v>0</v>
      </c>
      <c r="CP251" s="48"/>
      <c r="CQ251" s="18">
        <f t="shared" si="219"/>
        <v>0</v>
      </c>
      <c r="CR251" s="15">
        <f>'Investment Analysis'!HG251</f>
        <v>0</v>
      </c>
      <c r="CS251" s="48"/>
      <c r="CT251" s="18">
        <f t="shared" si="220"/>
        <v>0</v>
      </c>
      <c r="CU251" s="15">
        <f>'Investment Analysis'!HN251</f>
        <v>0</v>
      </c>
      <c r="CV251" s="48"/>
      <c r="CW251" s="18">
        <f t="shared" si="221"/>
        <v>0</v>
      </c>
      <c r="CX251" s="15">
        <f>'Investment Analysis'!IB251</f>
        <v>0</v>
      </c>
      <c r="CY251" s="48"/>
      <c r="CZ251" s="18">
        <f t="shared" si="222"/>
        <v>0</v>
      </c>
      <c r="DA251" s="15">
        <f>'Investment Analysis'!II251</f>
        <v>0</v>
      </c>
      <c r="DB251" s="48"/>
      <c r="DC251" s="18">
        <f t="shared" si="223"/>
        <v>0</v>
      </c>
      <c r="DD251" s="15">
        <f>'Investment Analysis'!IP251</f>
        <v>0</v>
      </c>
      <c r="DE251" s="48"/>
      <c r="DF251" s="18">
        <f>'Investment Analysis'!IY251</f>
        <v>0</v>
      </c>
      <c r="DG251" s="15">
        <f>'Investment Analysis'!IW251</f>
        <v>0</v>
      </c>
      <c r="DH251" s="48"/>
      <c r="DI251" s="18">
        <f t="shared" si="224"/>
        <v>0</v>
      </c>
      <c r="DJ251" s="15">
        <f>'Investment Analysis'!JD251</f>
        <v>0</v>
      </c>
      <c r="DK251" s="48"/>
      <c r="DL251" s="18">
        <f t="shared" si="225"/>
        <v>0</v>
      </c>
      <c r="DM251" s="15">
        <f>'Investment Analysis'!JK251</f>
        <v>0</v>
      </c>
      <c r="DN251" s="48"/>
      <c r="DO251" s="18">
        <f t="shared" si="226"/>
        <v>0</v>
      </c>
      <c r="DP251" s="15">
        <f>'Investment Analysis'!HU251</f>
        <v>0</v>
      </c>
      <c r="DQ251" s="48"/>
      <c r="DR251" s="18">
        <f t="shared" si="227"/>
        <v>0</v>
      </c>
      <c r="DS251" s="15">
        <f>'Investment Analysis'!JR251</f>
        <v>0</v>
      </c>
      <c r="DT251" s="48"/>
      <c r="DU251" s="18">
        <f t="shared" si="264"/>
        <v>0</v>
      </c>
      <c r="DV251" s="15">
        <f>'Investment Analysis'!JY251</f>
        <v>0</v>
      </c>
      <c r="DW251" s="48"/>
      <c r="DX251" s="18">
        <f t="shared" si="228"/>
        <v>0</v>
      </c>
      <c r="DY251" s="15">
        <f>'Investment Analysis'!KF251</f>
        <v>0</v>
      </c>
      <c r="DZ251" s="48"/>
      <c r="EA251" s="18">
        <f t="shared" si="260"/>
        <v>0</v>
      </c>
      <c r="EB251" s="15">
        <f>'Investment Analysis'!KM251</f>
        <v>0</v>
      </c>
      <c r="EC251" s="48"/>
      <c r="ED251" s="18">
        <f>'Investment Analysis'!KV251</f>
        <v>0</v>
      </c>
      <c r="EE251" s="15">
        <f>'Investment Analysis'!KT251</f>
        <v>0</v>
      </c>
      <c r="EF251" s="48"/>
      <c r="EG251" s="18">
        <f t="shared" si="229"/>
        <v>0</v>
      </c>
      <c r="EH251" s="15">
        <f>'Investment Analysis'!LH251</f>
        <v>0</v>
      </c>
      <c r="EI251" s="48"/>
      <c r="EJ251" s="18">
        <f>'Investment Analysis'!LQ251</f>
        <v>0</v>
      </c>
      <c r="EK251" s="15">
        <f>'Investment Analysis'!LO251</f>
        <v>0</v>
      </c>
      <c r="EL251" s="48"/>
      <c r="EM251" s="18">
        <f t="shared" si="263"/>
        <v>0</v>
      </c>
      <c r="EN251" s="15">
        <f>'Investment Analysis'!LX251</f>
        <v>0</v>
      </c>
      <c r="EO251" s="48"/>
      <c r="EP251" s="68">
        <f t="shared" si="254"/>
        <v>0</v>
      </c>
      <c r="EQ251" s="15">
        <f>'Investment Analysis'!MC251</f>
        <v>0</v>
      </c>
      <c r="ER251" s="48"/>
      <c r="ES251" s="18">
        <f>'Investment Analysis'!LX251</f>
        <v>0</v>
      </c>
      <c r="ET251" s="15">
        <f>'Investment Analysis'!LA251</f>
        <v>0</v>
      </c>
      <c r="EU251" s="48"/>
      <c r="EV251" s="18">
        <f>'Investment Analysis'!ML251</f>
        <v>0</v>
      </c>
      <c r="EW251" s="15">
        <f>'Investment Analysis'!MJ251</f>
        <v>0</v>
      </c>
      <c r="EX251" s="48"/>
      <c r="EY251" s="18">
        <f t="shared" si="230"/>
        <v>0</v>
      </c>
      <c r="EZ251" s="15">
        <f>'Investment Analysis'!MQ251</f>
        <v>0</v>
      </c>
      <c r="FA251" s="48"/>
      <c r="FB251" s="18">
        <f t="shared" si="231"/>
        <v>0</v>
      </c>
      <c r="FC251" s="15">
        <f>'Investment Analysis'!MX251</f>
        <v>0</v>
      </c>
      <c r="FD251" s="48"/>
      <c r="FE251" s="18">
        <f t="shared" si="232"/>
        <v>0</v>
      </c>
      <c r="FF251" s="15">
        <f>'Investment Analysis'!NE251</f>
        <v>0</v>
      </c>
      <c r="FG251" s="48"/>
      <c r="FH251" s="18">
        <f t="shared" si="233"/>
        <v>0</v>
      </c>
      <c r="FI251" s="15">
        <f>'Investment Analysis'!NL251</f>
        <v>0</v>
      </c>
      <c r="FJ251" s="48"/>
      <c r="FK251" s="18">
        <f t="shared" si="234"/>
        <v>0</v>
      </c>
      <c r="FL251" s="15">
        <f>'Investment Analysis'!NS251</f>
        <v>0</v>
      </c>
      <c r="FM251" s="48"/>
      <c r="FN251" s="18">
        <f t="shared" si="235"/>
        <v>0</v>
      </c>
      <c r="FO251" s="15">
        <f>'Investment Analysis'!NZ251</f>
        <v>0</v>
      </c>
      <c r="FP251" s="48"/>
      <c r="FQ251" s="18">
        <f t="shared" si="236"/>
        <v>0</v>
      </c>
      <c r="FR251" s="15">
        <f>'Investment Analysis'!OG251</f>
        <v>0</v>
      </c>
      <c r="FS251" s="48"/>
      <c r="FT251" s="18">
        <f t="shared" si="237"/>
        <v>0</v>
      </c>
      <c r="FU251" s="15">
        <f>'Investment Analysis'!ON251</f>
        <v>0</v>
      </c>
      <c r="FV251" s="48"/>
      <c r="FW251" s="18">
        <f t="shared" si="238"/>
        <v>0</v>
      </c>
      <c r="FX251" s="15">
        <f>'Investment Analysis'!OU251</f>
        <v>0</v>
      </c>
      <c r="FY251" s="48"/>
      <c r="FZ251" s="18">
        <f t="shared" si="239"/>
        <v>0</v>
      </c>
      <c r="GA251" s="15">
        <f>'Investment Analysis'!PB251</f>
        <v>0</v>
      </c>
      <c r="GB251" s="48"/>
      <c r="GC251" s="18">
        <f>'Investment Analysis'!PK251</f>
        <v>0</v>
      </c>
      <c r="GD251" s="15">
        <f>'Investment Analysis'!PI251</f>
        <v>0</v>
      </c>
      <c r="GE251" s="48"/>
      <c r="GF251" s="18">
        <f>'Investment Analysis'!PY251</f>
        <v>0</v>
      </c>
      <c r="GG251" s="15">
        <f>'Investment Analysis'!PW251</f>
        <v>0</v>
      </c>
      <c r="GH251" s="48"/>
      <c r="GI251" s="18">
        <f>'Investment Analysis'!QF251</f>
        <v>0</v>
      </c>
      <c r="GJ251" s="15">
        <f>'Investment Analysis'!QD251</f>
        <v>0</v>
      </c>
      <c r="GK251" s="48"/>
      <c r="GL251" s="18">
        <f>'Investment Analysis'!QM251</f>
        <v>0</v>
      </c>
      <c r="GM251" s="15">
        <f>'Investment Analysis'!QK251</f>
        <v>0</v>
      </c>
      <c r="GN251" s="48"/>
      <c r="GO251" s="18">
        <f>'Investment Analysis'!QT251</f>
        <v>0</v>
      </c>
      <c r="GP251" s="15">
        <f>'Investment Analysis'!QR251</f>
        <v>0</v>
      </c>
      <c r="GQ251" s="48"/>
      <c r="GR251" s="18">
        <f>'Investment Analysis'!RA251</f>
        <v>0</v>
      </c>
      <c r="GS251" s="15">
        <f>'Investment Analysis'!QY251</f>
        <v>0</v>
      </c>
      <c r="GT251" s="48"/>
      <c r="GU251" s="18">
        <f>'Investment Analysis'!RH251</f>
        <v>0</v>
      </c>
      <c r="GV251" s="15">
        <f>'Investment Analysis'!RF251</f>
        <v>0</v>
      </c>
      <c r="GW251" s="48"/>
      <c r="GX251" s="18">
        <f>'Investment Analysis'!RO251</f>
        <v>0</v>
      </c>
      <c r="GY251" s="15">
        <f>'Investment Analysis'!RM251</f>
        <v>0</v>
      </c>
      <c r="GZ251" s="48"/>
      <c r="HA251" s="18">
        <f>'Investment Analysis'!RV251</f>
        <v>0</v>
      </c>
      <c r="HB251" s="15">
        <f>'Investment Analysis'!RT251</f>
        <v>0</v>
      </c>
      <c r="HC251" s="48"/>
      <c r="HD251" s="18">
        <f>'Investment Analysis'!SC251</f>
        <v>0</v>
      </c>
      <c r="HE251" s="15">
        <f>'Investment Analysis'!SA251</f>
        <v>0</v>
      </c>
      <c r="HF251" s="48"/>
      <c r="HG251" s="18">
        <f>'Investment Analysis'!SJ251</f>
        <v>0</v>
      </c>
      <c r="HH251" s="15">
        <f>'Investment Analysis'!SH251</f>
        <v>0</v>
      </c>
      <c r="HI251" s="48"/>
      <c r="HJ251" s="18">
        <f>'Investment Analysis'!SM251</f>
        <v>0</v>
      </c>
      <c r="HK251" s="15">
        <f>'Investment Analysis'!SK251</f>
        <v>0</v>
      </c>
      <c r="HL251" s="48"/>
      <c r="HM251" s="18">
        <f>'Investment Analysis'!SP251</f>
        <v>0</v>
      </c>
      <c r="HN251" s="15">
        <f>'Investment Analysis'!SN251</f>
        <v>0</v>
      </c>
      <c r="HO251" s="48"/>
      <c r="HP251" s="18">
        <f>'Investment Analysis'!TE251</f>
        <v>0</v>
      </c>
      <c r="HQ251" s="15">
        <f>'Investment Analysis'!TC251</f>
        <v>0</v>
      </c>
      <c r="HR251" s="48"/>
      <c r="HS251" s="18">
        <f>'Investment Analysis'!TL251</f>
        <v>0</v>
      </c>
      <c r="HT251" s="15">
        <f>'Investment Analysis'!TJ251</f>
        <v>0</v>
      </c>
      <c r="HU251" s="48"/>
      <c r="HV251" s="18">
        <f>'Investment Analysis'!TS251</f>
        <v>0</v>
      </c>
      <c r="HW251" s="15">
        <f>'Investment Analysis'!TQ251</f>
        <v>0</v>
      </c>
      <c r="HX251" s="48"/>
      <c r="HY251" s="18">
        <f>'Investment Analysis'!TZ251</f>
        <v>0</v>
      </c>
      <c r="HZ251" s="15">
        <f>'Investment Analysis'!TX251</f>
        <v>0</v>
      </c>
      <c r="IA251" s="48"/>
      <c r="IB251" s="18">
        <f>'Investment Analysis'!UG251</f>
        <v>0</v>
      </c>
      <c r="IC251" s="15">
        <f>'Investment Analysis'!UE251</f>
        <v>0</v>
      </c>
      <c r="ID251" s="48"/>
      <c r="IE251" s="18">
        <f>'Investment Analysis'!UN251</f>
        <v>0</v>
      </c>
      <c r="IF251" s="15">
        <f>'Investment Analysis'!UL251</f>
        <v>0</v>
      </c>
      <c r="IG251" s="48"/>
      <c r="IH251" s="18">
        <f>'Investment Analysis'!UU251</f>
        <v>0</v>
      </c>
      <c r="II251" s="15">
        <f>'Investment Analysis'!US251</f>
        <v>0</v>
      </c>
      <c r="IJ251" s="48"/>
      <c r="IK251" s="18">
        <f>'Investment Analysis'!VB251</f>
        <v>0</v>
      </c>
      <c r="IL251" s="15">
        <f>'Investment Analysis'!UZ251</f>
        <v>0</v>
      </c>
      <c r="IM251" s="48"/>
      <c r="IN251" s="18">
        <f>'Investment Analysis'!VI251</f>
        <v>0</v>
      </c>
      <c r="IO251" s="15">
        <f>'Investment Analysis'!VG251</f>
        <v>0</v>
      </c>
      <c r="IP251" s="18"/>
      <c r="IQ251" s="18"/>
      <c r="IR251" s="18"/>
      <c r="IS251" s="108">
        <f t="shared" si="243"/>
        <v>0</v>
      </c>
      <c r="IT251" s="48">
        <f t="shared" si="244"/>
        <v>0</v>
      </c>
      <c r="IU251" s="101">
        <f t="shared" si="240"/>
        <v>0</v>
      </c>
      <c r="IV251" s="101"/>
      <c r="IW251" s="15">
        <f t="shared" si="241"/>
        <v>0</v>
      </c>
      <c r="IX251" s="113">
        <f t="shared" si="242"/>
        <v>0</v>
      </c>
      <c r="IY251" s="21">
        <f t="shared" si="261"/>
        <v>0</v>
      </c>
      <c r="IZ251" s="173">
        <f t="shared" si="262"/>
        <v>0</v>
      </c>
    </row>
    <row r="252" spans="1:260" x14ac:dyDescent="0.2">
      <c r="A252" s="3">
        <f>'Investment Analysis'!A252</f>
        <v>46009</v>
      </c>
      <c r="B252" s="4">
        <f>'Investment Analysis'!B252</f>
        <v>46009</v>
      </c>
      <c r="C252" s="27">
        <f>'Investment Analysis'!C252</f>
        <v>0</v>
      </c>
      <c r="D252" s="14">
        <f>'Investment Analysis'!D252</f>
        <v>0</v>
      </c>
      <c r="E252" s="15">
        <f>'Investment Analysis'!E252</f>
        <v>0</v>
      </c>
      <c r="F252" s="13">
        <f>'Investment Analysis'!G252</f>
        <v>0</v>
      </c>
      <c r="G252" s="14">
        <f>'Investment Analysis'!H252</f>
        <v>0</v>
      </c>
      <c r="H252" s="15">
        <f>'Investment Analysis'!I252</f>
        <v>0</v>
      </c>
      <c r="I252" s="13">
        <f>'Investment Analysis'!K252</f>
        <v>0</v>
      </c>
      <c r="J252" s="14">
        <f>'Investment Analysis'!L252</f>
        <v>0</v>
      </c>
      <c r="K252" s="15">
        <f>'Investment Analysis'!M252</f>
        <v>0</v>
      </c>
      <c r="L252" s="41">
        <f>'Investment Analysis'!T252</f>
        <v>0</v>
      </c>
      <c r="M252" s="21">
        <f>'Investment Analysis'!V252</f>
        <v>0</v>
      </c>
      <c r="N252" s="21">
        <f>'Investment Analysis'!W252</f>
        <v>0</v>
      </c>
      <c r="P252" s="48">
        <f>'Investment Analysis'!Y252</f>
        <v>0</v>
      </c>
      <c r="Q252" s="18"/>
      <c r="R252" s="83"/>
      <c r="S252" s="48"/>
      <c r="T252" s="18">
        <f>'Investment Analysis'!AH252</f>
        <v>0</v>
      </c>
      <c r="U252" s="15">
        <f>'Investment Analysis'!AF252</f>
        <v>0</v>
      </c>
      <c r="V252" s="48"/>
      <c r="W252" s="18">
        <f>'Investment Analysis'!AO252</f>
        <v>0</v>
      </c>
      <c r="X252" s="15">
        <f>'Investment Analysis'!AM252</f>
        <v>0</v>
      </c>
      <c r="Y252" s="48"/>
      <c r="Z252" s="18">
        <f t="shared" si="217"/>
        <v>0</v>
      </c>
      <c r="AA252" s="15">
        <f>'Investment Analysis'!GM252</f>
        <v>0</v>
      </c>
      <c r="AB252" s="48"/>
      <c r="AC252" s="18">
        <f t="shared" si="267"/>
        <v>0</v>
      </c>
      <c r="AD252" s="15">
        <f>'Investment Analysis'!AT252</f>
        <v>0</v>
      </c>
      <c r="AE252" s="48"/>
      <c r="AF252" s="18">
        <f>'Investment Analysis'!BC252</f>
        <v>0</v>
      </c>
      <c r="AG252" s="15">
        <f>'Investment Analysis'!BA252</f>
        <v>0</v>
      </c>
      <c r="AH252" s="48"/>
      <c r="AI252" s="18">
        <f t="shared" si="268"/>
        <v>0</v>
      </c>
      <c r="AJ252" s="15">
        <f>'Investment Analysis'!BH252</f>
        <v>0</v>
      </c>
      <c r="AK252" s="48"/>
      <c r="AL252" s="18">
        <f t="shared" si="250"/>
        <v>0</v>
      </c>
      <c r="AM252" s="15">
        <f>'Investment Analysis'!BO252</f>
        <v>0</v>
      </c>
      <c r="AN252" s="48"/>
      <c r="AO252" s="18">
        <f t="shared" si="265"/>
        <v>0</v>
      </c>
      <c r="AP252" s="15">
        <f>'Investment Analysis'!BV252</f>
        <v>0</v>
      </c>
      <c r="AQ252" s="48"/>
      <c r="AR252" s="18">
        <f t="shared" si="266"/>
        <v>0</v>
      </c>
      <c r="AS252" s="15">
        <f>'Investment Analysis'!CC252</f>
        <v>0</v>
      </c>
      <c r="AT252" s="48"/>
      <c r="AU252" s="18">
        <f>'Investment Analysis'!CL252</f>
        <v>0</v>
      </c>
      <c r="AV252" s="15">
        <f>'Investment Analysis'!CJ252</f>
        <v>0</v>
      </c>
      <c r="AW252" s="48"/>
      <c r="AX252" s="18">
        <f t="shared" si="251"/>
        <v>0</v>
      </c>
      <c r="AY252" s="15">
        <f>'Investment Analysis'!CQ252</f>
        <v>0</v>
      </c>
      <c r="AZ252" s="48"/>
      <c r="BA252" s="18">
        <f>'Investment Analysis'!CZ252</f>
        <v>0</v>
      </c>
      <c r="BB252" s="15">
        <f>'Investment Analysis'!CX252</f>
        <v>0</v>
      </c>
      <c r="BC252" s="48"/>
      <c r="BD252" s="18">
        <f t="shared" si="269"/>
        <v>0</v>
      </c>
      <c r="BE252" s="15">
        <f>'Investment Analysis'!DE252</f>
        <v>0</v>
      </c>
      <c r="BF252" s="48"/>
      <c r="BG252" s="18">
        <f>'Investment Analysis'!DN252</f>
        <v>0</v>
      </c>
      <c r="BH252" s="15">
        <f>'Investment Analysis'!DL252</f>
        <v>0</v>
      </c>
      <c r="BI252" s="48"/>
      <c r="BJ252" s="18">
        <f>'Investment Analysis'!EB252</f>
        <v>0</v>
      </c>
      <c r="BK252" s="15">
        <f>'Investment Analysis'!DZ252</f>
        <v>0</v>
      </c>
      <c r="BL252" s="48"/>
      <c r="BM252" s="18">
        <f>'Investment Analysis'!EI252</f>
        <v>0</v>
      </c>
      <c r="BN252" s="15">
        <f>'Investment Analysis'!EG252</f>
        <v>0</v>
      </c>
      <c r="BO252" s="48"/>
      <c r="BP252" s="18">
        <f>'Investment Analysis'!DU252</f>
        <v>0</v>
      </c>
      <c r="BQ252" s="15">
        <f>'Investment Analysis'!DS252</f>
        <v>0</v>
      </c>
      <c r="BR252" s="48"/>
      <c r="BS252" s="18">
        <f>'Investment Analysis'!EP252</f>
        <v>0</v>
      </c>
      <c r="BT252" s="15">
        <f>'Investment Analysis'!EN252</f>
        <v>0</v>
      </c>
      <c r="BU252" s="48"/>
      <c r="BV252" s="18">
        <f t="shared" si="253"/>
        <v>0</v>
      </c>
      <c r="BW252" s="15">
        <f>'Investment Analysis'!EU252</f>
        <v>0</v>
      </c>
      <c r="BX252" s="48"/>
      <c r="BY252" s="18">
        <f t="shared" si="258"/>
        <v>0</v>
      </c>
      <c r="BZ252" s="15">
        <f>'Investment Analysis'!FB252</f>
        <v>0</v>
      </c>
      <c r="CA252" s="48"/>
      <c r="CB252" s="18">
        <f t="shared" si="255"/>
        <v>0</v>
      </c>
      <c r="CC252" s="15">
        <f>'Investment Analysis'!FI252</f>
        <v>0</v>
      </c>
      <c r="CD252" s="48"/>
      <c r="CE252" s="18">
        <f>'Investment Analysis'!FR252</f>
        <v>0</v>
      </c>
      <c r="CF252" s="15">
        <f>'Investment Analysis'!FP252</f>
        <v>0</v>
      </c>
      <c r="CG252" s="48"/>
      <c r="CH252" s="18">
        <f>'Investment Analysis'!FR252</f>
        <v>0</v>
      </c>
      <c r="CI252" s="15">
        <f>'Investment Analysis'!FW252</f>
        <v>0</v>
      </c>
      <c r="CJ252" s="48"/>
      <c r="CK252" s="18">
        <f t="shared" si="259"/>
        <v>0</v>
      </c>
      <c r="CL252" s="15">
        <f>'Investment Analysis'!GD252</f>
        <v>0</v>
      </c>
      <c r="CM252" s="48"/>
      <c r="CN252" s="18">
        <f t="shared" si="218"/>
        <v>0</v>
      </c>
      <c r="CO252" s="15">
        <f>'Investment Analysis'!GT252</f>
        <v>0</v>
      </c>
      <c r="CP252" s="48"/>
      <c r="CQ252" s="18">
        <f t="shared" si="219"/>
        <v>0</v>
      </c>
      <c r="CR252" s="15">
        <f>'Investment Analysis'!HG252</f>
        <v>0</v>
      </c>
      <c r="CS252" s="48"/>
      <c r="CT252" s="18">
        <f t="shared" si="220"/>
        <v>0</v>
      </c>
      <c r="CU252" s="15">
        <f>'Investment Analysis'!HN252</f>
        <v>0</v>
      </c>
      <c r="CV252" s="48"/>
      <c r="CW252" s="18">
        <f t="shared" si="221"/>
        <v>0</v>
      </c>
      <c r="CX252" s="15">
        <f>'Investment Analysis'!IB252</f>
        <v>0</v>
      </c>
      <c r="CY252" s="48"/>
      <c r="CZ252" s="18">
        <f t="shared" si="222"/>
        <v>0</v>
      </c>
      <c r="DA252" s="15">
        <f>'Investment Analysis'!II252</f>
        <v>0</v>
      </c>
      <c r="DB252" s="48"/>
      <c r="DC252" s="18">
        <f t="shared" si="223"/>
        <v>0</v>
      </c>
      <c r="DD252" s="15">
        <f>'Investment Analysis'!IP252</f>
        <v>0</v>
      </c>
      <c r="DE252" s="48"/>
      <c r="DF252" s="18">
        <f>'Investment Analysis'!IY252</f>
        <v>0</v>
      </c>
      <c r="DG252" s="15">
        <f>'Investment Analysis'!IW252</f>
        <v>0</v>
      </c>
      <c r="DH252" s="48"/>
      <c r="DI252" s="18">
        <f t="shared" si="224"/>
        <v>0</v>
      </c>
      <c r="DJ252" s="15">
        <f>'Investment Analysis'!JD252</f>
        <v>0</v>
      </c>
      <c r="DK252" s="48"/>
      <c r="DL252" s="18">
        <f t="shared" si="225"/>
        <v>0</v>
      </c>
      <c r="DM252" s="15">
        <f>'Investment Analysis'!JK252</f>
        <v>0</v>
      </c>
      <c r="DN252" s="48"/>
      <c r="DO252" s="18">
        <f t="shared" si="226"/>
        <v>0</v>
      </c>
      <c r="DP252" s="15">
        <f>'Investment Analysis'!HU252</f>
        <v>0</v>
      </c>
      <c r="DQ252" s="48"/>
      <c r="DR252" s="18">
        <f t="shared" si="227"/>
        <v>0</v>
      </c>
      <c r="DS252" s="15">
        <f>'Investment Analysis'!JR252</f>
        <v>0</v>
      </c>
      <c r="DT252" s="48"/>
      <c r="DU252" s="18">
        <f t="shared" si="264"/>
        <v>0</v>
      </c>
      <c r="DV252" s="15">
        <f>'Investment Analysis'!JY252</f>
        <v>0</v>
      </c>
      <c r="DW252" s="48"/>
      <c r="DX252" s="18">
        <f t="shared" si="228"/>
        <v>0</v>
      </c>
      <c r="DY252" s="15">
        <f>'Investment Analysis'!KF252</f>
        <v>0</v>
      </c>
      <c r="DZ252" s="48"/>
      <c r="EA252" s="18">
        <f t="shared" si="260"/>
        <v>0</v>
      </c>
      <c r="EB252" s="15">
        <f>'Investment Analysis'!KM252</f>
        <v>0</v>
      </c>
      <c r="EC252" s="48"/>
      <c r="ED252" s="18">
        <f>'Investment Analysis'!KV252</f>
        <v>0</v>
      </c>
      <c r="EE252" s="15">
        <f>'Investment Analysis'!KT252</f>
        <v>0</v>
      </c>
      <c r="EF252" s="48"/>
      <c r="EG252" s="18">
        <f t="shared" si="229"/>
        <v>0</v>
      </c>
      <c r="EH252" s="15">
        <f>'Investment Analysis'!LH252</f>
        <v>0</v>
      </c>
      <c r="EI252" s="48"/>
      <c r="EJ252" s="18">
        <f>'Investment Analysis'!LQ252</f>
        <v>0</v>
      </c>
      <c r="EK252" s="15">
        <f>'Investment Analysis'!LO252</f>
        <v>0</v>
      </c>
      <c r="EL252" s="48"/>
      <c r="EM252" s="18">
        <f t="shared" si="263"/>
        <v>0</v>
      </c>
      <c r="EN252" s="15">
        <f>'Investment Analysis'!LX252</f>
        <v>0</v>
      </c>
      <c r="EO252" s="48"/>
      <c r="EP252" s="68">
        <f t="shared" si="254"/>
        <v>0</v>
      </c>
      <c r="EQ252" s="15">
        <f>'Investment Analysis'!MC252</f>
        <v>0</v>
      </c>
      <c r="ER252" s="48"/>
      <c r="ES252" s="18">
        <f>'Investment Analysis'!LX252</f>
        <v>0</v>
      </c>
      <c r="ET252" s="15">
        <f>'Investment Analysis'!LA252</f>
        <v>0</v>
      </c>
      <c r="EU252" s="48"/>
      <c r="EV252" s="18">
        <f>'Investment Analysis'!ML252</f>
        <v>0</v>
      </c>
      <c r="EW252" s="15">
        <f>'Investment Analysis'!MJ252</f>
        <v>0</v>
      </c>
      <c r="EX252" s="48"/>
      <c r="EY252" s="18">
        <f t="shared" si="230"/>
        <v>0</v>
      </c>
      <c r="EZ252" s="15">
        <f>'Investment Analysis'!MQ252</f>
        <v>0</v>
      </c>
      <c r="FA252" s="48"/>
      <c r="FB252" s="18">
        <f t="shared" si="231"/>
        <v>0</v>
      </c>
      <c r="FC252" s="15">
        <f>'Investment Analysis'!MX252</f>
        <v>0</v>
      </c>
      <c r="FD252" s="48"/>
      <c r="FE252" s="18">
        <f t="shared" si="232"/>
        <v>0</v>
      </c>
      <c r="FF252" s="15">
        <f>'Investment Analysis'!NE252</f>
        <v>0</v>
      </c>
      <c r="FG252" s="48"/>
      <c r="FH252" s="18">
        <f t="shared" si="233"/>
        <v>0</v>
      </c>
      <c r="FI252" s="15">
        <f>'Investment Analysis'!NL252</f>
        <v>0</v>
      </c>
      <c r="FJ252" s="48"/>
      <c r="FK252" s="18">
        <f t="shared" si="234"/>
        <v>0</v>
      </c>
      <c r="FL252" s="15">
        <f>'Investment Analysis'!NS252</f>
        <v>0</v>
      </c>
      <c r="FM252" s="48"/>
      <c r="FN252" s="18">
        <f t="shared" si="235"/>
        <v>0</v>
      </c>
      <c r="FO252" s="15">
        <f>'Investment Analysis'!NZ252</f>
        <v>0</v>
      </c>
      <c r="FP252" s="48"/>
      <c r="FQ252" s="18">
        <f t="shared" si="236"/>
        <v>0</v>
      </c>
      <c r="FR252" s="15">
        <f>'Investment Analysis'!OG252</f>
        <v>0</v>
      </c>
      <c r="FS252" s="48"/>
      <c r="FT252" s="18">
        <f t="shared" si="237"/>
        <v>0</v>
      </c>
      <c r="FU252" s="15">
        <f>'Investment Analysis'!ON252</f>
        <v>0</v>
      </c>
      <c r="FV252" s="48"/>
      <c r="FW252" s="18">
        <f t="shared" si="238"/>
        <v>0</v>
      </c>
      <c r="FX252" s="15">
        <f>'Investment Analysis'!OU252</f>
        <v>0</v>
      </c>
      <c r="FY252" s="48"/>
      <c r="FZ252" s="18">
        <f t="shared" si="239"/>
        <v>0</v>
      </c>
      <c r="GA252" s="15">
        <f>'Investment Analysis'!PB252</f>
        <v>0</v>
      </c>
      <c r="GB252" s="48"/>
      <c r="GC252" s="18">
        <f>'Investment Analysis'!PK252</f>
        <v>0</v>
      </c>
      <c r="GD252" s="15">
        <f>'Investment Analysis'!PI252</f>
        <v>0</v>
      </c>
      <c r="GE252" s="48"/>
      <c r="GF252" s="18">
        <f>'Investment Analysis'!PY252</f>
        <v>0</v>
      </c>
      <c r="GG252" s="15">
        <f>'Investment Analysis'!PW252</f>
        <v>0</v>
      </c>
      <c r="GH252" s="48"/>
      <c r="GI252" s="18">
        <f>'Investment Analysis'!QF252</f>
        <v>0</v>
      </c>
      <c r="GJ252" s="15">
        <f>'Investment Analysis'!QD252</f>
        <v>0</v>
      </c>
      <c r="GK252" s="48"/>
      <c r="GL252" s="18">
        <f>'Investment Analysis'!QM252</f>
        <v>0</v>
      </c>
      <c r="GM252" s="15">
        <f>'Investment Analysis'!QK252</f>
        <v>0</v>
      </c>
      <c r="GN252" s="48"/>
      <c r="GO252" s="18">
        <f>'Investment Analysis'!QT252</f>
        <v>0</v>
      </c>
      <c r="GP252" s="15">
        <f>'Investment Analysis'!QR252</f>
        <v>0</v>
      </c>
      <c r="GQ252" s="48"/>
      <c r="GR252" s="18">
        <f>'Investment Analysis'!RA252</f>
        <v>0</v>
      </c>
      <c r="GS252" s="15">
        <f>'Investment Analysis'!QY252</f>
        <v>0</v>
      </c>
      <c r="GT252" s="48"/>
      <c r="GU252" s="18">
        <f>'Investment Analysis'!RH252</f>
        <v>0</v>
      </c>
      <c r="GV252" s="15">
        <f>'Investment Analysis'!RF252</f>
        <v>0</v>
      </c>
      <c r="GW252" s="48"/>
      <c r="GX252" s="18">
        <f>'Investment Analysis'!RO252</f>
        <v>0</v>
      </c>
      <c r="GY252" s="15">
        <f>'Investment Analysis'!RM252</f>
        <v>0</v>
      </c>
      <c r="GZ252" s="48"/>
      <c r="HA252" s="18">
        <f>'Investment Analysis'!RV252</f>
        <v>0</v>
      </c>
      <c r="HB252" s="15">
        <f>'Investment Analysis'!RT252</f>
        <v>0</v>
      </c>
      <c r="HC252" s="48"/>
      <c r="HD252" s="18">
        <f>'Investment Analysis'!SC252</f>
        <v>0</v>
      </c>
      <c r="HE252" s="15">
        <f>'Investment Analysis'!SA252</f>
        <v>0</v>
      </c>
      <c r="HF252" s="48"/>
      <c r="HG252" s="18">
        <f>'Investment Analysis'!SJ252</f>
        <v>0</v>
      </c>
      <c r="HH252" s="15">
        <f>'Investment Analysis'!SH252</f>
        <v>0</v>
      </c>
      <c r="HI252" s="48"/>
      <c r="HJ252" s="18">
        <f>'Investment Analysis'!SM252</f>
        <v>0</v>
      </c>
      <c r="HK252" s="15">
        <f>'Investment Analysis'!SK252</f>
        <v>0</v>
      </c>
      <c r="HL252" s="48"/>
      <c r="HM252" s="18">
        <f>'Investment Analysis'!SP252</f>
        <v>0</v>
      </c>
      <c r="HN252" s="15">
        <f>'Investment Analysis'!SN252</f>
        <v>0</v>
      </c>
      <c r="HO252" s="48"/>
      <c r="HP252" s="18">
        <f>'Investment Analysis'!TE252</f>
        <v>0</v>
      </c>
      <c r="HQ252" s="15">
        <f>'Investment Analysis'!TC252</f>
        <v>0</v>
      </c>
      <c r="HR252" s="48"/>
      <c r="HS252" s="18">
        <f>'Investment Analysis'!TL252</f>
        <v>0</v>
      </c>
      <c r="HT252" s="15">
        <f>'Investment Analysis'!TJ252</f>
        <v>0</v>
      </c>
      <c r="HU252" s="48"/>
      <c r="HV252" s="18">
        <f>'Investment Analysis'!TS252</f>
        <v>0</v>
      </c>
      <c r="HW252" s="15">
        <f>'Investment Analysis'!TQ252</f>
        <v>0</v>
      </c>
      <c r="HX252" s="48"/>
      <c r="HY252" s="18">
        <f>'Investment Analysis'!TZ252</f>
        <v>0</v>
      </c>
      <c r="HZ252" s="15">
        <f>'Investment Analysis'!TX252</f>
        <v>0</v>
      </c>
      <c r="IA252" s="48"/>
      <c r="IB252" s="18">
        <f>'Investment Analysis'!UG252</f>
        <v>0</v>
      </c>
      <c r="IC252" s="15">
        <f>'Investment Analysis'!UE252</f>
        <v>0</v>
      </c>
      <c r="ID252" s="48"/>
      <c r="IE252" s="18">
        <f>'Investment Analysis'!UN252</f>
        <v>0</v>
      </c>
      <c r="IF252" s="15">
        <f>'Investment Analysis'!UL252</f>
        <v>0</v>
      </c>
      <c r="IG252" s="48"/>
      <c r="IH252" s="18">
        <f>'Investment Analysis'!UU252</f>
        <v>0</v>
      </c>
      <c r="II252" s="15">
        <f>'Investment Analysis'!US252</f>
        <v>0</v>
      </c>
      <c r="IJ252" s="48"/>
      <c r="IK252" s="18">
        <f>'Investment Analysis'!VB252</f>
        <v>0</v>
      </c>
      <c r="IL252" s="15">
        <f>'Investment Analysis'!UZ252</f>
        <v>0</v>
      </c>
      <c r="IM252" s="48"/>
      <c r="IN252" s="18">
        <f>'Investment Analysis'!VI252</f>
        <v>0</v>
      </c>
      <c r="IO252" s="15">
        <f>'Investment Analysis'!VG252</f>
        <v>0</v>
      </c>
      <c r="IP252" s="18"/>
      <c r="IQ252" s="18"/>
      <c r="IR252" s="18"/>
      <c r="IS252" s="108">
        <f t="shared" si="243"/>
        <v>0</v>
      </c>
      <c r="IT252" s="48">
        <f t="shared" si="244"/>
        <v>0</v>
      </c>
      <c r="IU252" s="101">
        <f t="shared" si="240"/>
        <v>0</v>
      </c>
      <c r="IV252" s="101"/>
      <c r="IW252" s="15">
        <f t="shared" si="241"/>
        <v>0</v>
      </c>
      <c r="IX252" s="113">
        <f t="shared" si="242"/>
        <v>0</v>
      </c>
      <c r="IY252" s="21">
        <f t="shared" si="261"/>
        <v>0</v>
      </c>
      <c r="IZ252" s="173">
        <f t="shared" si="262"/>
        <v>0</v>
      </c>
    </row>
    <row r="253" spans="1:260" x14ac:dyDescent="0.2">
      <c r="A253" s="3">
        <f>'Investment Analysis'!A253</f>
        <v>46010</v>
      </c>
      <c r="B253" s="4">
        <f>'Investment Analysis'!B253</f>
        <v>46010</v>
      </c>
      <c r="C253" s="27">
        <f>'Investment Analysis'!C253</f>
        <v>0</v>
      </c>
      <c r="D253" s="14">
        <f>'Investment Analysis'!D253</f>
        <v>0</v>
      </c>
      <c r="E253" s="15">
        <f>'Investment Analysis'!E253</f>
        <v>0</v>
      </c>
      <c r="F253" s="13">
        <f>'Investment Analysis'!G253</f>
        <v>0</v>
      </c>
      <c r="G253" s="14">
        <f>'Investment Analysis'!H253</f>
        <v>0</v>
      </c>
      <c r="H253" s="15">
        <f>'Investment Analysis'!I253</f>
        <v>0</v>
      </c>
      <c r="I253" s="13">
        <f>'Investment Analysis'!K253</f>
        <v>0</v>
      </c>
      <c r="J253" s="14">
        <f>'Investment Analysis'!L253</f>
        <v>0</v>
      </c>
      <c r="K253" s="15">
        <f>'Investment Analysis'!M253</f>
        <v>0</v>
      </c>
      <c r="L253" s="41">
        <f>'Investment Analysis'!T253</f>
        <v>0</v>
      </c>
      <c r="M253" s="21">
        <f>'Investment Analysis'!V253</f>
        <v>0</v>
      </c>
      <c r="N253" s="21">
        <f>'Investment Analysis'!W253</f>
        <v>0</v>
      </c>
      <c r="P253" s="48">
        <f>'Investment Analysis'!Y253</f>
        <v>0</v>
      </c>
      <c r="Q253" s="18"/>
      <c r="R253" s="83"/>
      <c r="S253" s="48"/>
      <c r="T253" s="18">
        <f>'Investment Analysis'!AH253</f>
        <v>0</v>
      </c>
      <c r="U253" s="15">
        <f>'Investment Analysis'!AF253</f>
        <v>0</v>
      </c>
      <c r="V253" s="48"/>
      <c r="W253" s="18">
        <f>'Investment Analysis'!AO253</f>
        <v>0</v>
      </c>
      <c r="X253" s="15">
        <f>'Investment Analysis'!AM253</f>
        <v>0</v>
      </c>
      <c r="Y253" s="48"/>
      <c r="Z253" s="18">
        <f t="shared" si="217"/>
        <v>0</v>
      </c>
      <c r="AA253" s="15">
        <f>'Investment Analysis'!GM253</f>
        <v>0</v>
      </c>
      <c r="AB253" s="48"/>
      <c r="AC253" s="18">
        <f t="shared" si="267"/>
        <v>0</v>
      </c>
      <c r="AD253" s="15">
        <f>'Investment Analysis'!AT253</f>
        <v>0</v>
      </c>
      <c r="AE253" s="48"/>
      <c r="AF253" s="18">
        <f>'Investment Analysis'!BC253</f>
        <v>0</v>
      </c>
      <c r="AG253" s="15">
        <f>'Investment Analysis'!BA253</f>
        <v>0</v>
      </c>
      <c r="AH253" s="48"/>
      <c r="AI253" s="18">
        <f t="shared" si="268"/>
        <v>0</v>
      </c>
      <c r="AJ253" s="15">
        <f>'Investment Analysis'!BH253</f>
        <v>0</v>
      </c>
      <c r="AK253" s="48"/>
      <c r="AL253" s="18">
        <f t="shared" si="250"/>
        <v>0</v>
      </c>
      <c r="AM253" s="15">
        <f>'Investment Analysis'!BO253</f>
        <v>0</v>
      </c>
      <c r="AN253" s="48"/>
      <c r="AO253" s="18">
        <f t="shared" si="265"/>
        <v>0</v>
      </c>
      <c r="AP253" s="15">
        <f>'Investment Analysis'!BV253</f>
        <v>0</v>
      </c>
      <c r="AQ253" s="48"/>
      <c r="AR253" s="18">
        <f t="shared" si="266"/>
        <v>0</v>
      </c>
      <c r="AS253" s="15">
        <f>'Investment Analysis'!CC253</f>
        <v>0</v>
      </c>
      <c r="AT253" s="48"/>
      <c r="AU253" s="18">
        <f>'Investment Analysis'!CL253</f>
        <v>0</v>
      </c>
      <c r="AV253" s="15">
        <f>'Investment Analysis'!CJ253</f>
        <v>0</v>
      </c>
      <c r="AW253" s="48"/>
      <c r="AX253" s="18">
        <f t="shared" si="251"/>
        <v>0</v>
      </c>
      <c r="AY253" s="15">
        <f>'Investment Analysis'!CQ253</f>
        <v>0</v>
      </c>
      <c r="AZ253" s="48"/>
      <c r="BA253" s="18">
        <f>'Investment Analysis'!CZ253</f>
        <v>0</v>
      </c>
      <c r="BB253" s="15">
        <f>'Investment Analysis'!CX253</f>
        <v>0</v>
      </c>
      <c r="BC253" s="48"/>
      <c r="BD253" s="18">
        <f t="shared" si="269"/>
        <v>0</v>
      </c>
      <c r="BE253" s="15">
        <f>'Investment Analysis'!DE253</f>
        <v>0</v>
      </c>
      <c r="BF253" s="48"/>
      <c r="BG253" s="18">
        <f>'Investment Analysis'!DN253</f>
        <v>0</v>
      </c>
      <c r="BH253" s="15">
        <f>'Investment Analysis'!DL253</f>
        <v>0</v>
      </c>
      <c r="BI253" s="48"/>
      <c r="BJ253" s="18">
        <f>'Investment Analysis'!EB253</f>
        <v>0</v>
      </c>
      <c r="BK253" s="15">
        <f>'Investment Analysis'!DZ253</f>
        <v>0</v>
      </c>
      <c r="BL253" s="48"/>
      <c r="BM253" s="18">
        <f>'Investment Analysis'!EI253</f>
        <v>0</v>
      </c>
      <c r="BN253" s="15">
        <f>'Investment Analysis'!EG253</f>
        <v>0</v>
      </c>
      <c r="BO253" s="48"/>
      <c r="BP253" s="18">
        <f>'Investment Analysis'!DU253</f>
        <v>0</v>
      </c>
      <c r="BQ253" s="15">
        <f>'Investment Analysis'!DS253</f>
        <v>0</v>
      </c>
      <c r="BR253" s="48"/>
      <c r="BS253" s="18">
        <f>'Investment Analysis'!EP253</f>
        <v>0</v>
      </c>
      <c r="BT253" s="15">
        <f>'Investment Analysis'!EN253</f>
        <v>0</v>
      </c>
      <c r="BU253" s="48"/>
      <c r="BV253" s="18">
        <f t="shared" si="253"/>
        <v>0</v>
      </c>
      <c r="BW253" s="15">
        <f>'Investment Analysis'!EU253</f>
        <v>0</v>
      </c>
      <c r="BX253" s="48"/>
      <c r="BY253" s="18">
        <f t="shared" si="258"/>
        <v>0</v>
      </c>
      <c r="BZ253" s="15">
        <f>'Investment Analysis'!FB253</f>
        <v>0</v>
      </c>
      <c r="CA253" s="48"/>
      <c r="CB253" s="18">
        <f t="shared" si="255"/>
        <v>0</v>
      </c>
      <c r="CC253" s="15">
        <f>'Investment Analysis'!FI253</f>
        <v>0</v>
      </c>
      <c r="CD253" s="48"/>
      <c r="CE253" s="18">
        <f>'Investment Analysis'!FR253</f>
        <v>0</v>
      </c>
      <c r="CF253" s="15">
        <f>'Investment Analysis'!FP253</f>
        <v>0</v>
      </c>
      <c r="CG253" s="48"/>
      <c r="CH253" s="18">
        <f>'Investment Analysis'!FR253</f>
        <v>0</v>
      </c>
      <c r="CI253" s="15">
        <f>'Investment Analysis'!FW253</f>
        <v>0</v>
      </c>
      <c r="CJ253" s="48"/>
      <c r="CK253" s="18">
        <f t="shared" si="259"/>
        <v>0</v>
      </c>
      <c r="CL253" s="15">
        <f>'Investment Analysis'!GD253</f>
        <v>0</v>
      </c>
      <c r="CM253" s="48"/>
      <c r="CN253" s="18">
        <f t="shared" si="218"/>
        <v>0</v>
      </c>
      <c r="CO253" s="15">
        <f>'Investment Analysis'!GT253</f>
        <v>0</v>
      </c>
      <c r="CP253" s="48"/>
      <c r="CQ253" s="18">
        <f t="shared" si="219"/>
        <v>0</v>
      </c>
      <c r="CR253" s="15">
        <f>'Investment Analysis'!HG253</f>
        <v>0</v>
      </c>
      <c r="CS253" s="48"/>
      <c r="CT253" s="18">
        <f t="shared" si="220"/>
        <v>0</v>
      </c>
      <c r="CU253" s="15">
        <f>'Investment Analysis'!HN253</f>
        <v>0</v>
      </c>
      <c r="CV253" s="48"/>
      <c r="CW253" s="18">
        <f t="shared" si="221"/>
        <v>0</v>
      </c>
      <c r="CX253" s="15">
        <f>'Investment Analysis'!IB253</f>
        <v>0</v>
      </c>
      <c r="CY253" s="48"/>
      <c r="CZ253" s="18">
        <f t="shared" si="222"/>
        <v>0</v>
      </c>
      <c r="DA253" s="15">
        <f>'Investment Analysis'!II253</f>
        <v>0</v>
      </c>
      <c r="DB253" s="48"/>
      <c r="DC253" s="18">
        <f t="shared" si="223"/>
        <v>0</v>
      </c>
      <c r="DD253" s="15">
        <f>'Investment Analysis'!IP253</f>
        <v>0</v>
      </c>
      <c r="DE253" s="48"/>
      <c r="DF253" s="18">
        <f>'Investment Analysis'!IY253</f>
        <v>0</v>
      </c>
      <c r="DG253" s="15">
        <f>'Investment Analysis'!IW253</f>
        <v>0</v>
      </c>
      <c r="DH253" s="48"/>
      <c r="DI253" s="18">
        <f t="shared" si="224"/>
        <v>0</v>
      </c>
      <c r="DJ253" s="15">
        <f>'Investment Analysis'!JD253</f>
        <v>0</v>
      </c>
      <c r="DK253" s="48"/>
      <c r="DL253" s="18">
        <f t="shared" si="225"/>
        <v>0</v>
      </c>
      <c r="DM253" s="15">
        <f>'Investment Analysis'!JK253</f>
        <v>0</v>
      </c>
      <c r="DN253" s="48"/>
      <c r="DO253" s="18">
        <f t="shared" si="226"/>
        <v>0</v>
      </c>
      <c r="DP253" s="15">
        <f>'Investment Analysis'!HU253</f>
        <v>0</v>
      </c>
      <c r="DQ253" s="48"/>
      <c r="DR253" s="18">
        <f t="shared" si="227"/>
        <v>0</v>
      </c>
      <c r="DS253" s="15">
        <f>'Investment Analysis'!JR253</f>
        <v>0</v>
      </c>
      <c r="DT253" s="48"/>
      <c r="DU253" s="18">
        <f t="shared" si="264"/>
        <v>0</v>
      </c>
      <c r="DV253" s="15">
        <f>'Investment Analysis'!JY253</f>
        <v>0</v>
      </c>
      <c r="DW253" s="48"/>
      <c r="DX253" s="18">
        <f t="shared" si="228"/>
        <v>0</v>
      </c>
      <c r="DY253" s="15">
        <f>'Investment Analysis'!KF253</f>
        <v>0</v>
      </c>
      <c r="DZ253" s="48"/>
      <c r="EA253" s="18">
        <f t="shared" si="260"/>
        <v>0</v>
      </c>
      <c r="EB253" s="15">
        <f>'Investment Analysis'!KM253</f>
        <v>0</v>
      </c>
      <c r="EC253" s="48"/>
      <c r="ED253" s="18">
        <f>'Investment Analysis'!KV253</f>
        <v>0</v>
      </c>
      <c r="EE253" s="15">
        <f>'Investment Analysis'!KT253</f>
        <v>0</v>
      </c>
      <c r="EF253" s="48"/>
      <c r="EG253" s="18">
        <f t="shared" si="229"/>
        <v>0</v>
      </c>
      <c r="EH253" s="15">
        <f>'Investment Analysis'!LH253</f>
        <v>0</v>
      </c>
      <c r="EI253" s="48"/>
      <c r="EJ253" s="18">
        <f>'Investment Analysis'!LQ253</f>
        <v>0</v>
      </c>
      <c r="EK253" s="15">
        <f>'Investment Analysis'!LO253</f>
        <v>0</v>
      </c>
      <c r="EL253" s="48"/>
      <c r="EM253" s="18">
        <f t="shared" si="263"/>
        <v>0</v>
      </c>
      <c r="EN253" s="15">
        <f>'Investment Analysis'!LX253</f>
        <v>0</v>
      </c>
      <c r="EO253" s="48"/>
      <c r="EP253" s="68">
        <f t="shared" si="254"/>
        <v>0</v>
      </c>
      <c r="EQ253" s="15">
        <f>'Investment Analysis'!MC253</f>
        <v>0</v>
      </c>
      <c r="ER253" s="48"/>
      <c r="ES253" s="18">
        <f>'Investment Analysis'!LX253</f>
        <v>0</v>
      </c>
      <c r="ET253" s="15">
        <f>'Investment Analysis'!LA253</f>
        <v>0</v>
      </c>
      <c r="EU253" s="48"/>
      <c r="EV253" s="18">
        <f>'Investment Analysis'!ML253</f>
        <v>0</v>
      </c>
      <c r="EW253" s="15">
        <f>'Investment Analysis'!MJ253</f>
        <v>0</v>
      </c>
      <c r="EX253" s="48"/>
      <c r="EY253" s="18">
        <f t="shared" si="230"/>
        <v>0</v>
      </c>
      <c r="EZ253" s="15">
        <f>'Investment Analysis'!MQ253</f>
        <v>0</v>
      </c>
      <c r="FA253" s="48"/>
      <c r="FB253" s="18">
        <f t="shared" si="231"/>
        <v>0</v>
      </c>
      <c r="FC253" s="15">
        <f>'Investment Analysis'!MX253</f>
        <v>0</v>
      </c>
      <c r="FD253" s="48"/>
      <c r="FE253" s="18">
        <f t="shared" si="232"/>
        <v>0</v>
      </c>
      <c r="FF253" s="15">
        <f>'Investment Analysis'!NE253</f>
        <v>0</v>
      </c>
      <c r="FG253" s="48"/>
      <c r="FH253" s="18">
        <f t="shared" si="233"/>
        <v>0</v>
      </c>
      <c r="FI253" s="15">
        <f>'Investment Analysis'!NL253</f>
        <v>0</v>
      </c>
      <c r="FJ253" s="48"/>
      <c r="FK253" s="18">
        <f t="shared" si="234"/>
        <v>0</v>
      </c>
      <c r="FL253" s="15">
        <f>'Investment Analysis'!NS253</f>
        <v>0</v>
      </c>
      <c r="FM253" s="48"/>
      <c r="FN253" s="18">
        <f t="shared" si="235"/>
        <v>0</v>
      </c>
      <c r="FO253" s="15">
        <f>'Investment Analysis'!NZ253</f>
        <v>0</v>
      </c>
      <c r="FP253" s="48"/>
      <c r="FQ253" s="18">
        <f t="shared" si="236"/>
        <v>0</v>
      </c>
      <c r="FR253" s="15">
        <f>'Investment Analysis'!OG253</f>
        <v>0</v>
      </c>
      <c r="FS253" s="48"/>
      <c r="FT253" s="18">
        <f t="shared" si="237"/>
        <v>0</v>
      </c>
      <c r="FU253" s="15">
        <f>'Investment Analysis'!ON253</f>
        <v>0</v>
      </c>
      <c r="FV253" s="48"/>
      <c r="FW253" s="18">
        <f t="shared" si="238"/>
        <v>0</v>
      </c>
      <c r="FX253" s="15">
        <f>'Investment Analysis'!OU253</f>
        <v>0</v>
      </c>
      <c r="FY253" s="48"/>
      <c r="FZ253" s="18">
        <f t="shared" si="239"/>
        <v>0</v>
      </c>
      <c r="GA253" s="15">
        <f>'Investment Analysis'!PB253</f>
        <v>0</v>
      </c>
      <c r="GB253" s="48"/>
      <c r="GC253" s="18">
        <f>'Investment Analysis'!PK253</f>
        <v>0</v>
      </c>
      <c r="GD253" s="15">
        <f>'Investment Analysis'!PI253</f>
        <v>0</v>
      </c>
      <c r="GE253" s="48"/>
      <c r="GF253" s="18">
        <f>'Investment Analysis'!PY253</f>
        <v>0</v>
      </c>
      <c r="GG253" s="15">
        <f>'Investment Analysis'!PW253</f>
        <v>0</v>
      </c>
      <c r="GH253" s="48"/>
      <c r="GI253" s="18">
        <f>'Investment Analysis'!QF253</f>
        <v>0</v>
      </c>
      <c r="GJ253" s="15">
        <f>'Investment Analysis'!QD253</f>
        <v>0</v>
      </c>
      <c r="GK253" s="48"/>
      <c r="GL253" s="18">
        <f>'Investment Analysis'!QM253</f>
        <v>0</v>
      </c>
      <c r="GM253" s="15">
        <f>'Investment Analysis'!QK253</f>
        <v>0</v>
      </c>
      <c r="GN253" s="48"/>
      <c r="GO253" s="18">
        <f>'Investment Analysis'!QT253</f>
        <v>0</v>
      </c>
      <c r="GP253" s="15">
        <f>'Investment Analysis'!QR253</f>
        <v>0</v>
      </c>
      <c r="GQ253" s="48"/>
      <c r="GR253" s="18">
        <f>'Investment Analysis'!RA253</f>
        <v>0</v>
      </c>
      <c r="GS253" s="15">
        <f>'Investment Analysis'!QY253</f>
        <v>0</v>
      </c>
      <c r="GT253" s="48"/>
      <c r="GU253" s="18">
        <f>'Investment Analysis'!RH253</f>
        <v>0</v>
      </c>
      <c r="GV253" s="15">
        <f>'Investment Analysis'!RF253</f>
        <v>0</v>
      </c>
      <c r="GW253" s="48"/>
      <c r="GX253" s="18">
        <f>'Investment Analysis'!RO253</f>
        <v>0</v>
      </c>
      <c r="GY253" s="15">
        <f>'Investment Analysis'!RM253</f>
        <v>0</v>
      </c>
      <c r="GZ253" s="48"/>
      <c r="HA253" s="18">
        <f>'Investment Analysis'!RV253</f>
        <v>0</v>
      </c>
      <c r="HB253" s="15">
        <f>'Investment Analysis'!RT253</f>
        <v>0</v>
      </c>
      <c r="HC253" s="48"/>
      <c r="HD253" s="18">
        <f>'Investment Analysis'!SC253</f>
        <v>0</v>
      </c>
      <c r="HE253" s="15">
        <f>'Investment Analysis'!SA253</f>
        <v>0</v>
      </c>
      <c r="HF253" s="48"/>
      <c r="HG253" s="18">
        <f>'Investment Analysis'!SJ253</f>
        <v>0</v>
      </c>
      <c r="HH253" s="15">
        <f>'Investment Analysis'!SH253</f>
        <v>0</v>
      </c>
      <c r="HI253" s="48"/>
      <c r="HJ253" s="18">
        <f>'Investment Analysis'!SM253</f>
        <v>0</v>
      </c>
      <c r="HK253" s="15">
        <f>'Investment Analysis'!SK253</f>
        <v>0</v>
      </c>
      <c r="HL253" s="48"/>
      <c r="HM253" s="18">
        <f>'Investment Analysis'!SP253</f>
        <v>0</v>
      </c>
      <c r="HN253" s="15">
        <f>'Investment Analysis'!SN253</f>
        <v>0</v>
      </c>
      <c r="HO253" s="48"/>
      <c r="HP253" s="18">
        <f>'Investment Analysis'!TE253</f>
        <v>0</v>
      </c>
      <c r="HQ253" s="15">
        <f>'Investment Analysis'!TC253</f>
        <v>0</v>
      </c>
      <c r="HR253" s="48"/>
      <c r="HS253" s="18">
        <f>'Investment Analysis'!TL253</f>
        <v>0</v>
      </c>
      <c r="HT253" s="15">
        <f>'Investment Analysis'!TJ253</f>
        <v>0</v>
      </c>
      <c r="HU253" s="48"/>
      <c r="HV253" s="18">
        <f>'Investment Analysis'!TS253</f>
        <v>0</v>
      </c>
      <c r="HW253" s="15">
        <f>'Investment Analysis'!TQ253</f>
        <v>0</v>
      </c>
      <c r="HX253" s="48"/>
      <c r="HY253" s="18">
        <f>'Investment Analysis'!TZ253</f>
        <v>0</v>
      </c>
      <c r="HZ253" s="15">
        <f>'Investment Analysis'!TX253</f>
        <v>0</v>
      </c>
      <c r="IA253" s="48"/>
      <c r="IB253" s="18">
        <f>'Investment Analysis'!UG253</f>
        <v>0</v>
      </c>
      <c r="IC253" s="15">
        <f>'Investment Analysis'!UE253</f>
        <v>0</v>
      </c>
      <c r="ID253" s="48"/>
      <c r="IE253" s="18">
        <f>'Investment Analysis'!UN253</f>
        <v>0</v>
      </c>
      <c r="IF253" s="15">
        <f>'Investment Analysis'!UL253</f>
        <v>0</v>
      </c>
      <c r="IG253" s="48"/>
      <c r="IH253" s="18">
        <f>'Investment Analysis'!UU253</f>
        <v>0</v>
      </c>
      <c r="II253" s="15">
        <f>'Investment Analysis'!US253</f>
        <v>0</v>
      </c>
      <c r="IJ253" s="48"/>
      <c r="IK253" s="18">
        <f>'Investment Analysis'!VB253</f>
        <v>0</v>
      </c>
      <c r="IL253" s="15">
        <f>'Investment Analysis'!UZ253</f>
        <v>0</v>
      </c>
      <c r="IM253" s="48"/>
      <c r="IN253" s="18">
        <f>'Investment Analysis'!VI253</f>
        <v>0</v>
      </c>
      <c r="IO253" s="15">
        <f>'Investment Analysis'!VG253</f>
        <v>0</v>
      </c>
      <c r="IP253" s="18"/>
      <c r="IQ253" s="18"/>
      <c r="IR253" s="18"/>
      <c r="IS253" s="108">
        <f t="shared" si="243"/>
        <v>0</v>
      </c>
      <c r="IT253" s="48">
        <f t="shared" si="244"/>
        <v>0</v>
      </c>
      <c r="IU253" s="101">
        <f t="shared" si="240"/>
        <v>0</v>
      </c>
      <c r="IV253" s="101"/>
      <c r="IW253" s="15">
        <f t="shared" si="241"/>
        <v>0</v>
      </c>
      <c r="IX253" s="113">
        <f t="shared" si="242"/>
        <v>0</v>
      </c>
      <c r="IY253" s="21">
        <f t="shared" si="261"/>
        <v>0</v>
      </c>
      <c r="IZ253" s="173">
        <f t="shared" si="262"/>
        <v>0</v>
      </c>
    </row>
    <row r="254" spans="1:260" x14ac:dyDescent="0.2">
      <c r="A254" s="3">
        <f>'Investment Analysis'!A254</f>
        <v>46013</v>
      </c>
      <c r="B254" s="4">
        <f>'Investment Analysis'!B254</f>
        <v>46013</v>
      </c>
      <c r="C254" s="27">
        <f>'Investment Analysis'!C254</f>
        <v>0</v>
      </c>
      <c r="D254" s="14">
        <f>'Investment Analysis'!D254</f>
        <v>0</v>
      </c>
      <c r="E254" s="15">
        <f>'Investment Analysis'!E254</f>
        <v>0</v>
      </c>
      <c r="F254" s="13">
        <f>'Investment Analysis'!G254</f>
        <v>0</v>
      </c>
      <c r="G254" s="14">
        <f>'Investment Analysis'!H254</f>
        <v>0</v>
      </c>
      <c r="H254" s="15">
        <f>'Investment Analysis'!I254</f>
        <v>0</v>
      </c>
      <c r="I254" s="13">
        <f>'Investment Analysis'!K254</f>
        <v>0</v>
      </c>
      <c r="J254" s="14">
        <f>'Investment Analysis'!L254</f>
        <v>0</v>
      </c>
      <c r="K254" s="15">
        <f>'Investment Analysis'!M254</f>
        <v>0</v>
      </c>
      <c r="L254" s="41">
        <f>'Investment Analysis'!T254</f>
        <v>0</v>
      </c>
      <c r="M254" s="21">
        <f>'Investment Analysis'!V254</f>
        <v>0</v>
      </c>
      <c r="N254" s="21">
        <f>'Investment Analysis'!W254</f>
        <v>0</v>
      </c>
      <c r="P254" s="48">
        <f>'Investment Analysis'!Y254</f>
        <v>0</v>
      </c>
      <c r="Q254" s="18"/>
      <c r="R254" s="83"/>
      <c r="S254" s="48"/>
      <c r="T254" s="18">
        <f>'Investment Analysis'!AH254</f>
        <v>0</v>
      </c>
      <c r="U254" s="15">
        <f>'Investment Analysis'!AF254</f>
        <v>0</v>
      </c>
      <c r="V254" s="48"/>
      <c r="W254" s="18">
        <f>'Investment Analysis'!AO254</f>
        <v>0</v>
      </c>
      <c r="X254" s="15">
        <f>'Investment Analysis'!AM254</f>
        <v>0</v>
      </c>
      <c r="Y254" s="48"/>
      <c r="Z254" s="18">
        <f t="shared" si="217"/>
        <v>0</v>
      </c>
      <c r="AA254" s="15">
        <f>'Investment Analysis'!GM254</f>
        <v>0</v>
      </c>
      <c r="AB254" s="48"/>
      <c r="AC254" s="18">
        <f t="shared" si="267"/>
        <v>0</v>
      </c>
      <c r="AD254" s="15">
        <f>'Investment Analysis'!AT254</f>
        <v>0</v>
      </c>
      <c r="AE254" s="48"/>
      <c r="AF254" s="18">
        <f>'Investment Analysis'!BC254</f>
        <v>0</v>
      </c>
      <c r="AG254" s="15">
        <f>'Investment Analysis'!BA254</f>
        <v>0</v>
      </c>
      <c r="AH254" s="48"/>
      <c r="AI254" s="18">
        <f t="shared" si="268"/>
        <v>0</v>
      </c>
      <c r="AJ254" s="15">
        <f>'Investment Analysis'!BH254</f>
        <v>0</v>
      </c>
      <c r="AK254" s="48"/>
      <c r="AL254" s="18">
        <f t="shared" si="250"/>
        <v>0</v>
      </c>
      <c r="AM254" s="15">
        <f>'Investment Analysis'!BO254</f>
        <v>0</v>
      </c>
      <c r="AN254" s="48"/>
      <c r="AO254" s="18">
        <f t="shared" si="265"/>
        <v>0</v>
      </c>
      <c r="AP254" s="15">
        <f>'Investment Analysis'!BV254</f>
        <v>0</v>
      </c>
      <c r="AQ254" s="48"/>
      <c r="AR254" s="18">
        <f t="shared" si="266"/>
        <v>0</v>
      </c>
      <c r="AS254" s="15">
        <f>'Investment Analysis'!CC254</f>
        <v>0</v>
      </c>
      <c r="AT254" s="48"/>
      <c r="AU254" s="18">
        <f>'Investment Analysis'!CL254</f>
        <v>0</v>
      </c>
      <c r="AV254" s="15">
        <f>'Investment Analysis'!CJ254</f>
        <v>0</v>
      </c>
      <c r="AW254" s="48"/>
      <c r="AX254" s="18">
        <f t="shared" si="251"/>
        <v>0</v>
      </c>
      <c r="AY254" s="15">
        <f>'Investment Analysis'!CQ254</f>
        <v>0</v>
      </c>
      <c r="AZ254" s="48"/>
      <c r="BA254" s="18">
        <f>'Investment Analysis'!CZ254</f>
        <v>0</v>
      </c>
      <c r="BB254" s="15">
        <f>'Investment Analysis'!CX254</f>
        <v>0</v>
      </c>
      <c r="BC254" s="48"/>
      <c r="BD254" s="18">
        <f t="shared" si="269"/>
        <v>0</v>
      </c>
      <c r="BE254" s="15">
        <f>'Investment Analysis'!DE254</f>
        <v>0</v>
      </c>
      <c r="BF254" s="48"/>
      <c r="BG254" s="18">
        <f>'Investment Analysis'!DN254</f>
        <v>0</v>
      </c>
      <c r="BH254" s="15">
        <f>'Investment Analysis'!DL254</f>
        <v>0</v>
      </c>
      <c r="BI254" s="48"/>
      <c r="BJ254" s="18">
        <f>'Investment Analysis'!EB254</f>
        <v>0</v>
      </c>
      <c r="BK254" s="15">
        <f>'Investment Analysis'!DZ254</f>
        <v>0</v>
      </c>
      <c r="BL254" s="48"/>
      <c r="BM254" s="18">
        <f>'Investment Analysis'!EI254</f>
        <v>0</v>
      </c>
      <c r="BN254" s="15">
        <f>'Investment Analysis'!EG254</f>
        <v>0</v>
      </c>
      <c r="BO254" s="48"/>
      <c r="BP254" s="18">
        <f>'Investment Analysis'!DU254</f>
        <v>0</v>
      </c>
      <c r="BQ254" s="15">
        <f>'Investment Analysis'!DS254</f>
        <v>0</v>
      </c>
      <c r="BR254" s="48"/>
      <c r="BS254" s="18">
        <f>'Investment Analysis'!EP254</f>
        <v>0</v>
      </c>
      <c r="BT254" s="15">
        <f>'Investment Analysis'!EN254</f>
        <v>0</v>
      </c>
      <c r="BU254" s="48"/>
      <c r="BV254" s="18">
        <f t="shared" si="253"/>
        <v>0</v>
      </c>
      <c r="BW254" s="15">
        <f>'Investment Analysis'!EU254</f>
        <v>0</v>
      </c>
      <c r="BX254" s="48"/>
      <c r="BY254" s="18">
        <f t="shared" si="258"/>
        <v>0</v>
      </c>
      <c r="BZ254" s="15">
        <f>'Investment Analysis'!FB254</f>
        <v>0</v>
      </c>
      <c r="CA254" s="48"/>
      <c r="CB254" s="18">
        <f t="shared" si="255"/>
        <v>0</v>
      </c>
      <c r="CC254" s="15">
        <f>'Investment Analysis'!FI254</f>
        <v>0</v>
      </c>
      <c r="CD254" s="48"/>
      <c r="CE254" s="18">
        <f>'Investment Analysis'!FR254</f>
        <v>0</v>
      </c>
      <c r="CF254" s="15">
        <f>'Investment Analysis'!FP254</f>
        <v>0</v>
      </c>
      <c r="CG254" s="48"/>
      <c r="CH254" s="18">
        <f>'Investment Analysis'!FR254</f>
        <v>0</v>
      </c>
      <c r="CI254" s="15">
        <f>'Investment Analysis'!FW254</f>
        <v>0</v>
      </c>
      <c r="CJ254" s="48"/>
      <c r="CK254" s="18">
        <f t="shared" si="259"/>
        <v>0</v>
      </c>
      <c r="CL254" s="15">
        <f>'Investment Analysis'!GD254</f>
        <v>0</v>
      </c>
      <c r="CM254" s="48"/>
      <c r="CN254" s="18">
        <f t="shared" si="218"/>
        <v>0</v>
      </c>
      <c r="CO254" s="15">
        <f>'Investment Analysis'!GT254</f>
        <v>0</v>
      </c>
      <c r="CP254" s="48"/>
      <c r="CQ254" s="18">
        <f t="shared" si="219"/>
        <v>0</v>
      </c>
      <c r="CR254" s="15">
        <f>'Investment Analysis'!HG254</f>
        <v>0</v>
      </c>
      <c r="CS254" s="48"/>
      <c r="CT254" s="18">
        <f t="shared" si="220"/>
        <v>0</v>
      </c>
      <c r="CU254" s="15">
        <f>'Investment Analysis'!HN254</f>
        <v>0</v>
      </c>
      <c r="CV254" s="48"/>
      <c r="CW254" s="18">
        <f t="shared" si="221"/>
        <v>0</v>
      </c>
      <c r="CX254" s="15">
        <f>'Investment Analysis'!IB254</f>
        <v>0</v>
      </c>
      <c r="CY254" s="48"/>
      <c r="CZ254" s="18">
        <f t="shared" si="222"/>
        <v>0</v>
      </c>
      <c r="DA254" s="15">
        <f>'Investment Analysis'!II254</f>
        <v>0</v>
      </c>
      <c r="DB254" s="48"/>
      <c r="DC254" s="18">
        <f t="shared" si="223"/>
        <v>0</v>
      </c>
      <c r="DD254" s="15">
        <f>'Investment Analysis'!IP254</f>
        <v>0</v>
      </c>
      <c r="DE254" s="48"/>
      <c r="DF254" s="18">
        <f>'Investment Analysis'!IY254</f>
        <v>0</v>
      </c>
      <c r="DG254" s="15">
        <f>'Investment Analysis'!IW254</f>
        <v>0</v>
      </c>
      <c r="DH254" s="48"/>
      <c r="DI254" s="18">
        <f t="shared" si="224"/>
        <v>0</v>
      </c>
      <c r="DJ254" s="15">
        <f>'Investment Analysis'!JD254</f>
        <v>0</v>
      </c>
      <c r="DK254" s="48"/>
      <c r="DL254" s="18">
        <f t="shared" si="225"/>
        <v>0</v>
      </c>
      <c r="DM254" s="15">
        <f>'Investment Analysis'!JK254</f>
        <v>0</v>
      </c>
      <c r="DN254" s="48"/>
      <c r="DO254" s="18">
        <f t="shared" si="226"/>
        <v>0</v>
      </c>
      <c r="DP254" s="15">
        <f>'Investment Analysis'!HU254</f>
        <v>0</v>
      </c>
      <c r="DQ254" s="48"/>
      <c r="DR254" s="18">
        <f t="shared" si="227"/>
        <v>0</v>
      </c>
      <c r="DS254" s="15">
        <f>'Investment Analysis'!JR254</f>
        <v>0</v>
      </c>
      <c r="DT254" s="48"/>
      <c r="DU254" s="18">
        <f t="shared" si="264"/>
        <v>0</v>
      </c>
      <c r="DV254" s="15">
        <f>'Investment Analysis'!JY254</f>
        <v>0</v>
      </c>
      <c r="DW254" s="48"/>
      <c r="DX254" s="18">
        <f t="shared" si="228"/>
        <v>0</v>
      </c>
      <c r="DY254" s="15">
        <f>'Investment Analysis'!KF254</f>
        <v>0</v>
      </c>
      <c r="DZ254" s="48"/>
      <c r="EA254" s="18">
        <f t="shared" si="260"/>
        <v>0</v>
      </c>
      <c r="EB254" s="15">
        <f>'Investment Analysis'!KM254</f>
        <v>0</v>
      </c>
      <c r="EC254" s="48"/>
      <c r="ED254" s="18">
        <f>'Investment Analysis'!KV254</f>
        <v>0</v>
      </c>
      <c r="EE254" s="15">
        <f>'Investment Analysis'!KT254</f>
        <v>0</v>
      </c>
      <c r="EF254" s="48"/>
      <c r="EG254" s="18">
        <f t="shared" si="229"/>
        <v>0</v>
      </c>
      <c r="EH254" s="15">
        <f>'Investment Analysis'!LH254</f>
        <v>0</v>
      </c>
      <c r="EI254" s="48"/>
      <c r="EJ254" s="18">
        <f>'Investment Analysis'!LQ254</f>
        <v>0</v>
      </c>
      <c r="EK254" s="15">
        <f>'Investment Analysis'!LO254</f>
        <v>0</v>
      </c>
      <c r="EL254" s="48"/>
      <c r="EM254" s="18">
        <f t="shared" si="263"/>
        <v>0</v>
      </c>
      <c r="EN254" s="15">
        <f>'Investment Analysis'!LX254</f>
        <v>0</v>
      </c>
      <c r="EO254" s="48"/>
      <c r="EP254" s="68">
        <f t="shared" si="254"/>
        <v>0</v>
      </c>
      <c r="EQ254" s="15">
        <f>'Investment Analysis'!MC254</f>
        <v>0</v>
      </c>
      <c r="ER254" s="48"/>
      <c r="ES254" s="18">
        <f>'Investment Analysis'!LX254</f>
        <v>0</v>
      </c>
      <c r="ET254" s="15">
        <f>'Investment Analysis'!LA254</f>
        <v>0</v>
      </c>
      <c r="EU254" s="48"/>
      <c r="EV254" s="18">
        <f>'Investment Analysis'!ML254</f>
        <v>0</v>
      </c>
      <c r="EW254" s="15">
        <f>'Investment Analysis'!MJ254</f>
        <v>0</v>
      </c>
      <c r="EX254" s="48"/>
      <c r="EY254" s="18">
        <f t="shared" si="230"/>
        <v>0</v>
      </c>
      <c r="EZ254" s="15">
        <f>'Investment Analysis'!MQ254</f>
        <v>0</v>
      </c>
      <c r="FA254" s="48"/>
      <c r="FB254" s="18">
        <f t="shared" si="231"/>
        <v>0</v>
      </c>
      <c r="FC254" s="15">
        <f>'Investment Analysis'!MX254</f>
        <v>0</v>
      </c>
      <c r="FD254" s="48"/>
      <c r="FE254" s="18">
        <f t="shared" si="232"/>
        <v>0</v>
      </c>
      <c r="FF254" s="15">
        <f>'Investment Analysis'!NE254</f>
        <v>0</v>
      </c>
      <c r="FG254" s="48"/>
      <c r="FH254" s="18">
        <f t="shared" si="233"/>
        <v>0</v>
      </c>
      <c r="FI254" s="15">
        <f>'Investment Analysis'!NL254</f>
        <v>0</v>
      </c>
      <c r="FJ254" s="48"/>
      <c r="FK254" s="18">
        <f t="shared" si="234"/>
        <v>0</v>
      </c>
      <c r="FL254" s="15">
        <f>'Investment Analysis'!NS254</f>
        <v>0</v>
      </c>
      <c r="FM254" s="48"/>
      <c r="FN254" s="18">
        <f t="shared" si="235"/>
        <v>0</v>
      </c>
      <c r="FO254" s="15">
        <f>'Investment Analysis'!NZ254</f>
        <v>0</v>
      </c>
      <c r="FP254" s="48"/>
      <c r="FQ254" s="18">
        <f t="shared" si="236"/>
        <v>0</v>
      </c>
      <c r="FR254" s="15">
        <f>'Investment Analysis'!OG254</f>
        <v>0</v>
      </c>
      <c r="FS254" s="48"/>
      <c r="FT254" s="18">
        <f t="shared" si="237"/>
        <v>0</v>
      </c>
      <c r="FU254" s="15">
        <f>'Investment Analysis'!ON254</f>
        <v>0</v>
      </c>
      <c r="FV254" s="48"/>
      <c r="FW254" s="18">
        <f t="shared" si="238"/>
        <v>0</v>
      </c>
      <c r="FX254" s="15">
        <f>'Investment Analysis'!OU254</f>
        <v>0</v>
      </c>
      <c r="FY254" s="48"/>
      <c r="FZ254" s="18">
        <f t="shared" si="239"/>
        <v>0</v>
      </c>
      <c r="GA254" s="15">
        <f>'Investment Analysis'!PB254</f>
        <v>0</v>
      </c>
      <c r="GB254" s="48"/>
      <c r="GC254" s="18">
        <f>'Investment Analysis'!PK254</f>
        <v>0</v>
      </c>
      <c r="GD254" s="15">
        <f>'Investment Analysis'!PI254</f>
        <v>0</v>
      </c>
      <c r="GE254" s="48"/>
      <c r="GF254" s="18">
        <f>'Investment Analysis'!PY254</f>
        <v>0</v>
      </c>
      <c r="GG254" s="15">
        <f>'Investment Analysis'!PW254</f>
        <v>0</v>
      </c>
      <c r="GH254" s="48"/>
      <c r="GI254" s="18">
        <f>'Investment Analysis'!QF254</f>
        <v>0</v>
      </c>
      <c r="GJ254" s="15">
        <f>'Investment Analysis'!QD254</f>
        <v>0</v>
      </c>
      <c r="GK254" s="48"/>
      <c r="GL254" s="18">
        <f>'Investment Analysis'!QM254</f>
        <v>0</v>
      </c>
      <c r="GM254" s="15">
        <f>'Investment Analysis'!QK254</f>
        <v>0</v>
      </c>
      <c r="GN254" s="48"/>
      <c r="GO254" s="18">
        <f>'Investment Analysis'!QT254</f>
        <v>0</v>
      </c>
      <c r="GP254" s="15">
        <f>'Investment Analysis'!QR254</f>
        <v>0</v>
      </c>
      <c r="GQ254" s="48"/>
      <c r="GR254" s="18">
        <f>'Investment Analysis'!RA254</f>
        <v>0</v>
      </c>
      <c r="GS254" s="15">
        <f>'Investment Analysis'!QY254</f>
        <v>0</v>
      </c>
      <c r="GT254" s="48"/>
      <c r="GU254" s="18">
        <f>'Investment Analysis'!RH254</f>
        <v>0</v>
      </c>
      <c r="GV254" s="15">
        <f>'Investment Analysis'!RF254</f>
        <v>0</v>
      </c>
      <c r="GW254" s="48"/>
      <c r="GX254" s="18">
        <f>'Investment Analysis'!RO254</f>
        <v>0</v>
      </c>
      <c r="GY254" s="15">
        <f>'Investment Analysis'!RM254</f>
        <v>0</v>
      </c>
      <c r="GZ254" s="48"/>
      <c r="HA254" s="18">
        <f>'Investment Analysis'!RV254</f>
        <v>0</v>
      </c>
      <c r="HB254" s="15">
        <f>'Investment Analysis'!RT254</f>
        <v>0</v>
      </c>
      <c r="HC254" s="48"/>
      <c r="HD254" s="18">
        <f>'Investment Analysis'!SC254</f>
        <v>0</v>
      </c>
      <c r="HE254" s="15">
        <f>'Investment Analysis'!SA254</f>
        <v>0</v>
      </c>
      <c r="HF254" s="48"/>
      <c r="HG254" s="18">
        <f>'Investment Analysis'!SJ254</f>
        <v>0</v>
      </c>
      <c r="HH254" s="15">
        <f>'Investment Analysis'!SH254</f>
        <v>0</v>
      </c>
      <c r="HI254" s="48"/>
      <c r="HJ254" s="18">
        <f>'Investment Analysis'!SM254</f>
        <v>0</v>
      </c>
      <c r="HK254" s="15">
        <f>'Investment Analysis'!SK254</f>
        <v>0</v>
      </c>
      <c r="HL254" s="48"/>
      <c r="HM254" s="18">
        <f>'Investment Analysis'!SP254</f>
        <v>0</v>
      </c>
      <c r="HN254" s="15">
        <f>'Investment Analysis'!SN254</f>
        <v>0</v>
      </c>
      <c r="HO254" s="48"/>
      <c r="HP254" s="18">
        <f>'Investment Analysis'!TE254</f>
        <v>0</v>
      </c>
      <c r="HQ254" s="15">
        <f>'Investment Analysis'!TC254</f>
        <v>0</v>
      </c>
      <c r="HR254" s="48"/>
      <c r="HS254" s="18">
        <f>'Investment Analysis'!TL254</f>
        <v>0</v>
      </c>
      <c r="HT254" s="15">
        <f>'Investment Analysis'!TJ254</f>
        <v>0</v>
      </c>
      <c r="HU254" s="48"/>
      <c r="HV254" s="18">
        <f>'Investment Analysis'!TS254</f>
        <v>0</v>
      </c>
      <c r="HW254" s="15">
        <f>'Investment Analysis'!TQ254</f>
        <v>0</v>
      </c>
      <c r="HX254" s="48"/>
      <c r="HY254" s="18">
        <f>'Investment Analysis'!TZ254</f>
        <v>0</v>
      </c>
      <c r="HZ254" s="15">
        <f>'Investment Analysis'!TX254</f>
        <v>0</v>
      </c>
      <c r="IA254" s="48"/>
      <c r="IB254" s="18">
        <f>'Investment Analysis'!UG254</f>
        <v>0</v>
      </c>
      <c r="IC254" s="15">
        <f>'Investment Analysis'!UE254</f>
        <v>0</v>
      </c>
      <c r="ID254" s="48"/>
      <c r="IE254" s="18">
        <f>'Investment Analysis'!UN254</f>
        <v>0</v>
      </c>
      <c r="IF254" s="15">
        <f>'Investment Analysis'!UL254</f>
        <v>0</v>
      </c>
      <c r="IG254" s="48"/>
      <c r="IH254" s="18">
        <f>'Investment Analysis'!UU254</f>
        <v>0</v>
      </c>
      <c r="II254" s="15">
        <f>'Investment Analysis'!US254</f>
        <v>0</v>
      </c>
      <c r="IJ254" s="48"/>
      <c r="IK254" s="18">
        <f>'Investment Analysis'!VB254</f>
        <v>0</v>
      </c>
      <c r="IL254" s="15">
        <f>'Investment Analysis'!UZ254</f>
        <v>0</v>
      </c>
      <c r="IM254" s="48"/>
      <c r="IN254" s="18">
        <f>'Investment Analysis'!VI254</f>
        <v>0</v>
      </c>
      <c r="IO254" s="15">
        <f>'Investment Analysis'!VG254</f>
        <v>0</v>
      </c>
      <c r="IP254" s="18"/>
      <c r="IQ254" s="18"/>
      <c r="IR254" s="18"/>
      <c r="IS254" s="108">
        <f t="shared" si="243"/>
        <v>0</v>
      </c>
      <c r="IT254" s="48">
        <f t="shared" si="244"/>
        <v>0</v>
      </c>
      <c r="IU254" s="101">
        <f t="shared" si="240"/>
        <v>0</v>
      </c>
      <c r="IV254" s="101"/>
      <c r="IW254" s="15">
        <f t="shared" si="241"/>
        <v>0</v>
      </c>
      <c r="IX254" s="113">
        <f t="shared" si="242"/>
        <v>0</v>
      </c>
      <c r="IY254" s="21">
        <f t="shared" si="261"/>
        <v>0</v>
      </c>
      <c r="IZ254" s="173">
        <f t="shared" si="262"/>
        <v>0</v>
      </c>
    </row>
    <row r="255" spans="1:260" x14ac:dyDescent="0.2">
      <c r="A255" s="3">
        <f>'Investment Analysis'!A255</f>
        <v>46014</v>
      </c>
      <c r="B255" s="4">
        <f>'Investment Analysis'!B255</f>
        <v>46014</v>
      </c>
      <c r="C255" s="27">
        <f>'Investment Analysis'!C255</f>
        <v>0</v>
      </c>
      <c r="D255" s="14">
        <f>'Investment Analysis'!D255</f>
        <v>0</v>
      </c>
      <c r="E255" s="15">
        <f>'Investment Analysis'!E255</f>
        <v>0</v>
      </c>
      <c r="F255" s="13">
        <f>'Investment Analysis'!G255</f>
        <v>0</v>
      </c>
      <c r="G255" s="14">
        <f>'Investment Analysis'!H255</f>
        <v>0</v>
      </c>
      <c r="H255" s="15">
        <f>'Investment Analysis'!I255</f>
        <v>0</v>
      </c>
      <c r="I255" s="13">
        <f>'Investment Analysis'!K255</f>
        <v>0</v>
      </c>
      <c r="J255" s="14">
        <f>'Investment Analysis'!L255</f>
        <v>0</v>
      </c>
      <c r="K255" s="15">
        <f>'Investment Analysis'!M255</f>
        <v>0</v>
      </c>
      <c r="L255" s="41">
        <f>'Investment Analysis'!T255</f>
        <v>0</v>
      </c>
      <c r="M255" s="21">
        <f>'Investment Analysis'!V255</f>
        <v>0</v>
      </c>
      <c r="N255" s="21">
        <f>'Investment Analysis'!W255</f>
        <v>0</v>
      </c>
      <c r="P255" s="48">
        <f>'Investment Analysis'!Y255</f>
        <v>0</v>
      </c>
      <c r="Q255" s="18"/>
      <c r="R255" s="83"/>
      <c r="S255" s="48"/>
      <c r="T255" s="18">
        <f>'Investment Analysis'!AH255</f>
        <v>0</v>
      </c>
      <c r="U255" s="15">
        <f>'Investment Analysis'!AF255</f>
        <v>0</v>
      </c>
      <c r="V255" s="48"/>
      <c r="W255" s="18">
        <f>'Investment Analysis'!AO255</f>
        <v>0</v>
      </c>
      <c r="X255" s="15">
        <f>'Investment Analysis'!AM255</f>
        <v>0</v>
      </c>
      <c r="Y255" s="48"/>
      <c r="Z255" s="18">
        <f t="shared" si="217"/>
        <v>0</v>
      </c>
      <c r="AA255" s="15">
        <f>'Investment Analysis'!GM255</f>
        <v>0</v>
      </c>
      <c r="AB255" s="48"/>
      <c r="AC255" s="18">
        <f t="shared" si="267"/>
        <v>0</v>
      </c>
      <c r="AD255" s="15">
        <f>'Investment Analysis'!AT255</f>
        <v>0</v>
      </c>
      <c r="AE255" s="48"/>
      <c r="AF255" s="18">
        <f>'Investment Analysis'!BC255</f>
        <v>0</v>
      </c>
      <c r="AG255" s="15">
        <f>'Investment Analysis'!BA255</f>
        <v>0</v>
      </c>
      <c r="AH255" s="48"/>
      <c r="AI255" s="18">
        <f t="shared" si="268"/>
        <v>0</v>
      </c>
      <c r="AJ255" s="15">
        <f>'Investment Analysis'!BH255</f>
        <v>0</v>
      </c>
      <c r="AK255" s="48"/>
      <c r="AL255" s="18">
        <f t="shared" si="250"/>
        <v>0</v>
      </c>
      <c r="AM255" s="15">
        <f>'Investment Analysis'!BO255</f>
        <v>0</v>
      </c>
      <c r="AN255" s="48"/>
      <c r="AO255" s="18">
        <f t="shared" si="265"/>
        <v>0</v>
      </c>
      <c r="AP255" s="15">
        <f>'Investment Analysis'!BV255</f>
        <v>0</v>
      </c>
      <c r="AQ255" s="48"/>
      <c r="AR255" s="18">
        <f t="shared" si="266"/>
        <v>0</v>
      </c>
      <c r="AS255" s="15">
        <f>'Investment Analysis'!CC255</f>
        <v>0</v>
      </c>
      <c r="AT255" s="48"/>
      <c r="AU255" s="18">
        <f>'Investment Analysis'!CL255</f>
        <v>0</v>
      </c>
      <c r="AV255" s="15">
        <f>'Investment Analysis'!CJ255</f>
        <v>0</v>
      </c>
      <c r="AW255" s="48"/>
      <c r="AX255" s="18">
        <f t="shared" si="251"/>
        <v>0</v>
      </c>
      <c r="AY255" s="15">
        <f>'Investment Analysis'!CQ255</f>
        <v>0</v>
      </c>
      <c r="AZ255" s="48"/>
      <c r="BA255" s="18">
        <f>'Investment Analysis'!CZ255</f>
        <v>0</v>
      </c>
      <c r="BB255" s="15">
        <f>'Investment Analysis'!CX255</f>
        <v>0</v>
      </c>
      <c r="BC255" s="48"/>
      <c r="BD255" s="18">
        <f t="shared" si="269"/>
        <v>0</v>
      </c>
      <c r="BE255" s="15">
        <f>'Investment Analysis'!DE255</f>
        <v>0</v>
      </c>
      <c r="BF255" s="48"/>
      <c r="BG255" s="18">
        <f>'Investment Analysis'!DN255</f>
        <v>0</v>
      </c>
      <c r="BH255" s="15">
        <f>'Investment Analysis'!DL255</f>
        <v>0</v>
      </c>
      <c r="BI255" s="48"/>
      <c r="BJ255" s="18">
        <f>'Investment Analysis'!EB255</f>
        <v>0</v>
      </c>
      <c r="BK255" s="15">
        <f>'Investment Analysis'!DZ255</f>
        <v>0</v>
      </c>
      <c r="BL255" s="48"/>
      <c r="BM255" s="18">
        <f>'Investment Analysis'!EI255</f>
        <v>0</v>
      </c>
      <c r="BN255" s="15">
        <f>'Investment Analysis'!EG255</f>
        <v>0</v>
      </c>
      <c r="BO255" s="48"/>
      <c r="BP255" s="18">
        <f>'Investment Analysis'!DU255</f>
        <v>0</v>
      </c>
      <c r="BQ255" s="15">
        <f>'Investment Analysis'!DS255</f>
        <v>0</v>
      </c>
      <c r="BR255" s="48"/>
      <c r="BS255" s="18">
        <f>'Investment Analysis'!EP255</f>
        <v>0</v>
      </c>
      <c r="BT255" s="15">
        <f>'Investment Analysis'!EN255</f>
        <v>0</v>
      </c>
      <c r="BU255" s="48"/>
      <c r="BV255" s="18">
        <f t="shared" si="253"/>
        <v>0</v>
      </c>
      <c r="BW255" s="15">
        <f>'Investment Analysis'!EU255</f>
        <v>0</v>
      </c>
      <c r="BX255" s="48"/>
      <c r="BY255" s="18">
        <f t="shared" si="258"/>
        <v>0</v>
      </c>
      <c r="BZ255" s="15">
        <f>'Investment Analysis'!FB255</f>
        <v>0</v>
      </c>
      <c r="CA255" s="48"/>
      <c r="CB255" s="18">
        <f t="shared" si="255"/>
        <v>0</v>
      </c>
      <c r="CC255" s="15">
        <f>'Investment Analysis'!FI255</f>
        <v>0</v>
      </c>
      <c r="CD255" s="48"/>
      <c r="CE255" s="18">
        <f>'Investment Analysis'!FR255</f>
        <v>0</v>
      </c>
      <c r="CF255" s="15">
        <f>'Investment Analysis'!FP255</f>
        <v>0</v>
      </c>
      <c r="CG255" s="48"/>
      <c r="CH255" s="18">
        <f>'Investment Analysis'!FR255</f>
        <v>0</v>
      </c>
      <c r="CI255" s="15">
        <f>'Investment Analysis'!FW255</f>
        <v>0</v>
      </c>
      <c r="CJ255" s="48"/>
      <c r="CK255" s="18">
        <f t="shared" si="259"/>
        <v>0</v>
      </c>
      <c r="CL255" s="15">
        <f>'Investment Analysis'!GD255</f>
        <v>0</v>
      </c>
      <c r="CM255" s="48"/>
      <c r="CN255" s="18">
        <f t="shared" si="218"/>
        <v>0</v>
      </c>
      <c r="CO255" s="15">
        <f>'Investment Analysis'!GT255</f>
        <v>0</v>
      </c>
      <c r="CP255" s="48"/>
      <c r="CQ255" s="18">
        <f t="shared" si="219"/>
        <v>0</v>
      </c>
      <c r="CR255" s="15">
        <f>'Investment Analysis'!HG255</f>
        <v>0</v>
      </c>
      <c r="CS255" s="48"/>
      <c r="CT255" s="18">
        <f t="shared" si="220"/>
        <v>0</v>
      </c>
      <c r="CU255" s="15">
        <f>'Investment Analysis'!HN255</f>
        <v>0</v>
      </c>
      <c r="CV255" s="48"/>
      <c r="CW255" s="18">
        <f t="shared" si="221"/>
        <v>0</v>
      </c>
      <c r="CX255" s="15">
        <f>'Investment Analysis'!IB255</f>
        <v>0</v>
      </c>
      <c r="CY255" s="48"/>
      <c r="CZ255" s="18">
        <f t="shared" si="222"/>
        <v>0</v>
      </c>
      <c r="DA255" s="15">
        <f>'Investment Analysis'!II255</f>
        <v>0</v>
      </c>
      <c r="DB255" s="48"/>
      <c r="DC255" s="18">
        <f t="shared" si="223"/>
        <v>0</v>
      </c>
      <c r="DD255" s="15">
        <f>'Investment Analysis'!IP255</f>
        <v>0</v>
      </c>
      <c r="DE255" s="48"/>
      <c r="DF255" s="18">
        <f>'Investment Analysis'!IY255</f>
        <v>0</v>
      </c>
      <c r="DG255" s="15">
        <f>'Investment Analysis'!IW255</f>
        <v>0</v>
      </c>
      <c r="DH255" s="48"/>
      <c r="DI255" s="18">
        <f t="shared" si="224"/>
        <v>0</v>
      </c>
      <c r="DJ255" s="15">
        <f>'Investment Analysis'!JD255</f>
        <v>0</v>
      </c>
      <c r="DK255" s="48"/>
      <c r="DL255" s="18">
        <f t="shared" si="225"/>
        <v>0</v>
      </c>
      <c r="DM255" s="15">
        <f>'Investment Analysis'!JK255</f>
        <v>0</v>
      </c>
      <c r="DN255" s="48"/>
      <c r="DO255" s="18">
        <f t="shared" si="226"/>
        <v>0</v>
      </c>
      <c r="DP255" s="15">
        <f>'Investment Analysis'!HU255</f>
        <v>0</v>
      </c>
      <c r="DQ255" s="48"/>
      <c r="DR255" s="18">
        <f t="shared" si="227"/>
        <v>0</v>
      </c>
      <c r="DS255" s="15">
        <f>'Investment Analysis'!JR255</f>
        <v>0</v>
      </c>
      <c r="DT255" s="48"/>
      <c r="DU255" s="18">
        <f t="shared" si="264"/>
        <v>0</v>
      </c>
      <c r="DV255" s="15">
        <f>'Investment Analysis'!JY255</f>
        <v>0</v>
      </c>
      <c r="DW255" s="48"/>
      <c r="DX255" s="18">
        <f t="shared" si="228"/>
        <v>0</v>
      </c>
      <c r="DY255" s="15">
        <f>'Investment Analysis'!KF255</f>
        <v>0</v>
      </c>
      <c r="DZ255" s="48"/>
      <c r="EA255" s="18">
        <f t="shared" si="260"/>
        <v>0</v>
      </c>
      <c r="EB255" s="15">
        <f>'Investment Analysis'!KM255</f>
        <v>0</v>
      </c>
      <c r="EC255" s="48"/>
      <c r="ED255" s="18">
        <f>'Investment Analysis'!KV255</f>
        <v>0</v>
      </c>
      <c r="EE255" s="15">
        <f>'Investment Analysis'!KT255</f>
        <v>0</v>
      </c>
      <c r="EF255" s="48"/>
      <c r="EG255" s="18">
        <f t="shared" si="229"/>
        <v>0</v>
      </c>
      <c r="EH255" s="15">
        <f>'Investment Analysis'!LH255</f>
        <v>0</v>
      </c>
      <c r="EI255" s="48"/>
      <c r="EJ255" s="18">
        <f>'Investment Analysis'!LQ255</f>
        <v>0</v>
      </c>
      <c r="EK255" s="15">
        <f>'Investment Analysis'!LO255</f>
        <v>0</v>
      </c>
      <c r="EL255" s="48"/>
      <c r="EM255" s="18">
        <f t="shared" si="263"/>
        <v>0</v>
      </c>
      <c r="EN255" s="15">
        <f>'Investment Analysis'!LX255</f>
        <v>0</v>
      </c>
      <c r="EO255" s="48"/>
      <c r="EP255" s="68">
        <f t="shared" si="254"/>
        <v>0</v>
      </c>
      <c r="EQ255" s="15">
        <f>'Investment Analysis'!MC255</f>
        <v>0</v>
      </c>
      <c r="ER255" s="48"/>
      <c r="ES255" s="18">
        <f>'Investment Analysis'!LX255</f>
        <v>0</v>
      </c>
      <c r="ET255" s="15">
        <f>'Investment Analysis'!LA255</f>
        <v>0</v>
      </c>
      <c r="EU255" s="48"/>
      <c r="EV255" s="18">
        <f>'Investment Analysis'!ML255</f>
        <v>0</v>
      </c>
      <c r="EW255" s="15">
        <f>'Investment Analysis'!MJ255</f>
        <v>0</v>
      </c>
      <c r="EX255" s="48"/>
      <c r="EY255" s="18">
        <f t="shared" si="230"/>
        <v>0</v>
      </c>
      <c r="EZ255" s="15">
        <f>'Investment Analysis'!MQ255</f>
        <v>0</v>
      </c>
      <c r="FA255" s="48"/>
      <c r="FB255" s="18">
        <f t="shared" si="231"/>
        <v>0</v>
      </c>
      <c r="FC255" s="15">
        <f>'Investment Analysis'!MX255</f>
        <v>0</v>
      </c>
      <c r="FD255" s="48"/>
      <c r="FE255" s="18">
        <f t="shared" si="232"/>
        <v>0</v>
      </c>
      <c r="FF255" s="15">
        <f>'Investment Analysis'!NE255</f>
        <v>0</v>
      </c>
      <c r="FG255" s="48"/>
      <c r="FH255" s="18">
        <f t="shared" si="233"/>
        <v>0</v>
      </c>
      <c r="FI255" s="15">
        <f>'Investment Analysis'!NL255</f>
        <v>0</v>
      </c>
      <c r="FJ255" s="48"/>
      <c r="FK255" s="18">
        <f t="shared" si="234"/>
        <v>0</v>
      </c>
      <c r="FL255" s="15">
        <f>'Investment Analysis'!NS255</f>
        <v>0</v>
      </c>
      <c r="FM255" s="48"/>
      <c r="FN255" s="18">
        <f t="shared" si="235"/>
        <v>0</v>
      </c>
      <c r="FO255" s="15">
        <f>'Investment Analysis'!NZ255</f>
        <v>0</v>
      </c>
      <c r="FP255" s="48"/>
      <c r="FQ255" s="18">
        <f t="shared" si="236"/>
        <v>0</v>
      </c>
      <c r="FR255" s="15">
        <f>'Investment Analysis'!OG255</f>
        <v>0</v>
      </c>
      <c r="FS255" s="48"/>
      <c r="FT255" s="18">
        <f t="shared" si="237"/>
        <v>0</v>
      </c>
      <c r="FU255" s="15">
        <f>'Investment Analysis'!ON255</f>
        <v>0</v>
      </c>
      <c r="FV255" s="48"/>
      <c r="FW255" s="18">
        <f t="shared" si="238"/>
        <v>0</v>
      </c>
      <c r="FX255" s="15">
        <f>'Investment Analysis'!OU255</f>
        <v>0</v>
      </c>
      <c r="FY255" s="48"/>
      <c r="FZ255" s="18">
        <f t="shared" si="239"/>
        <v>0</v>
      </c>
      <c r="GA255" s="15">
        <f>'Investment Analysis'!PB255</f>
        <v>0</v>
      </c>
      <c r="GB255" s="48"/>
      <c r="GC255" s="18">
        <f>'Investment Analysis'!PK255</f>
        <v>0</v>
      </c>
      <c r="GD255" s="15">
        <f>'Investment Analysis'!PI255</f>
        <v>0</v>
      </c>
      <c r="GE255" s="48"/>
      <c r="GF255" s="18">
        <f>'Investment Analysis'!PY255</f>
        <v>0</v>
      </c>
      <c r="GG255" s="15">
        <f>'Investment Analysis'!PW255</f>
        <v>0</v>
      </c>
      <c r="GH255" s="48"/>
      <c r="GI255" s="18">
        <f>'Investment Analysis'!QF255</f>
        <v>0</v>
      </c>
      <c r="GJ255" s="15">
        <f>'Investment Analysis'!QD255</f>
        <v>0</v>
      </c>
      <c r="GK255" s="48"/>
      <c r="GL255" s="18">
        <f>'Investment Analysis'!QM255</f>
        <v>0</v>
      </c>
      <c r="GM255" s="15">
        <f>'Investment Analysis'!QK255</f>
        <v>0</v>
      </c>
      <c r="GN255" s="48"/>
      <c r="GO255" s="18">
        <f>'Investment Analysis'!QT255</f>
        <v>0</v>
      </c>
      <c r="GP255" s="15">
        <f>'Investment Analysis'!QR255</f>
        <v>0</v>
      </c>
      <c r="GQ255" s="48"/>
      <c r="GR255" s="18">
        <f>'Investment Analysis'!RA255</f>
        <v>0</v>
      </c>
      <c r="GS255" s="15">
        <f>'Investment Analysis'!QY255</f>
        <v>0</v>
      </c>
      <c r="GT255" s="48"/>
      <c r="GU255" s="18">
        <f>'Investment Analysis'!RH255</f>
        <v>0</v>
      </c>
      <c r="GV255" s="15">
        <f>'Investment Analysis'!RF255</f>
        <v>0</v>
      </c>
      <c r="GW255" s="48"/>
      <c r="GX255" s="18">
        <f>'Investment Analysis'!RO255</f>
        <v>0</v>
      </c>
      <c r="GY255" s="15">
        <f>'Investment Analysis'!RM255</f>
        <v>0</v>
      </c>
      <c r="GZ255" s="48"/>
      <c r="HA255" s="18">
        <f>'Investment Analysis'!RV255</f>
        <v>0</v>
      </c>
      <c r="HB255" s="15">
        <f>'Investment Analysis'!RT255</f>
        <v>0</v>
      </c>
      <c r="HC255" s="48"/>
      <c r="HD255" s="18">
        <f>'Investment Analysis'!SC255</f>
        <v>0</v>
      </c>
      <c r="HE255" s="15">
        <f>'Investment Analysis'!SA255</f>
        <v>0</v>
      </c>
      <c r="HF255" s="48"/>
      <c r="HG255" s="18">
        <f>'Investment Analysis'!SJ255</f>
        <v>0</v>
      </c>
      <c r="HH255" s="15">
        <f>'Investment Analysis'!SH255</f>
        <v>0</v>
      </c>
      <c r="HI255" s="48"/>
      <c r="HJ255" s="18">
        <f>'Investment Analysis'!SM255</f>
        <v>0</v>
      </c>
      <c r="HK255" s="15">
        <f>'Investment Analysis'!SK255</f>
        <v>0</v>
      </c>
      <c r="HL255" s="48"/>
      <c r="HM255" s="18">
        <f>'Investment Analysis'!SP255</f>
        <v>0</v>
      </c>
      <c r="HN255" s="15">
        <f>'Investment Analysis'!SN255</f>
        <v>0</v>
      </c>
      <c r="HO255" s="48"/>
      <c r="HP255" s="18">
        <f>'Investment Analysis'!TE255</f>
        <v>0</v>
      </c>
      <c r="HQ255" s="15">
        <f>'Investment Analysis'!TC255</f>
        <v>0</v>
      </c>
      <c r="HR255" s="48"/>
      <c r="HS255" s="18">
        <f>'Investment Analysis'!TL255</f>
        <v>0</v>
      </c>
      <c r="HT255" s="15">
        <f>'Investment Analysis'!TJ255</f>
        <v>0</v>
      </c>
      <c r="HU255" s="48"/>
      <c r="HV255" s="18">
        <f>'Investment Analysis'!TS255</f>
        <v>0</v>
      </c>
      <c r="HW255" s="15">
        <f>'Investment Analysis'!TQ255</f>
        <v>0</v>
      </c>
      <c r="HX255" s="48"/>
      <c r="HY255" s="18">
        <f>'Investment Analysis'!TZ255</f>
        <v>0</v>
      </c>
      <c r="HZ255" s="15">
        <f>'Investment Analysis'!TX255</f>
        <v>0</v>
      </c>
      <c r="IA255" s="48"/>
      <c r="IB255" s="18">
        <f>'Investment Analysis'!UG255</f>
        <v>0</v>
      </c>
      <c r="IC255" s="15">
        <f>'Investment Analysis'!UE255</f>
        <v>0</v>
      </c>
      <c r="ID255" s="48"/>
      <c r="IE255" s="18">
        <f>'Investment Analysis'!UN255</f>
        <v>0</v>
      </c>
      <c r="IF255" s="15">
        <f>'Investment Analysis'!UL255</f>
        <v>0</v>
      </c>
      <c r="IG255" s="48"/>
      <c r="IH255" s="18">
        <f>'Investment Analysis'!UU255</f>
        <v>0</v>
      </c>
      <c r="II255" s="15">
        <f>'Investment Analysis'!US255</f>
        <v>0</v>
      </c>
      <c r="IJ255" s="48"/>
      <c r="IK255" s="18">
        <f>'Investment Analysis'!VB255</f>
        <v>0</v>
      </c>
      <c r="IL255" s="15">
        <f>'Investment Analysis'!UZ255</f>
        <v>0</v>
      </c>
      <c r="IM255" s="48"/>
      <c r="IN255" s="18">
        <f>'Investment Analysis'!VI255</f>
        <v>0</v>
      </c>
      <c r="IO255" s="15">
        <f>'Investment Analysis'!VG255</f>
        <v>0</v>
      </c>
      <c r="IP255" s="18"/>
      <c r="IQ255" s="18"/>
      <c r="IR255" s="18"/>
      <c r="IS255" s="108">
        <f t="shared" si="243"/>
        <v>0</v>
      </c>
      <c r="IT255" s="48">
        <f t="shared" si="244"/>
        <v>0</v>
      </c>
      <c r="IU255" s="101">
        <f t="shared" si="240"/>
        <v>0</v>
      </c>
      <c r="IV255" s="101"/>
      <c r="IW255" s="15">
        <f t="shared" si="241"/>
        <v>0</v>
      </c>
      <c r="IX255" s="113">
        <f t="shared" si="242"/>
        <v>0</v>
      </c>
      <c r="IY255" s="21">
        <f t="shared" si="261"/>
        <v>0</v>
      </c>
      <c r="IZ255" s="173">
        <f t="shared" si="262"/>
        <v>0</v>
      </c>
    </row>
    <row r="256" spans="1:260" x14ac:dyDescent="0.2">
      <c r="A256" s="3">
        <f>'Investment Analysis'!A256</f>
        <v>46015</v>
      </c>
      <c r="B256" s="4">
        <f>'Investment Analysis'!B256</f>
        <v>46015</v>
      </c>
      <c r="C256" s="27">
        <f>'Investment Analysis'!C256</f>
        <v>0</v>
      </c>
      <c r="D256" s="14">
        <f>'Investment Analysis'!D256</f>
        <v>0</v>
      </c>
      <c r="E256" s="15">
        <f>'Investment Analysis'!E256</f>
        <v>0</v>
      </c>
      <c r="F256" s="13">
        <f>'Investment Analysis'!G256</f>
        <v>0</v>
      </c>
      <c r="G256" s="14">
        <f>'Investment Analysis'!H256</f>
        <v>0</v>
      </c>
      <c r="H256" s="15">
        <f>'Investment Analysis'!I256</f>
        <v>0</v>
      </c>
      <c r="I256" s="13">
        <f>'Investment Analysis'!K256</f>
        <v>0</v>
      </c>
      <c r="J256" s="14">
        <f>'Investment Analysis'!L256</f>
        <v>0</v>
      </c>
      <c r="K256" s="15">
        <f>'Investment Analysis'!M256</f>
        <v>0</v>
      </c>
      <c r="L256" s="41">
        <f>'Investment Analysis'!T256</f>
        <v>0</v>
      </c>
      <c r="M256" s="21">
        <f>'Investment Analysis'!V256</f>
        <v>0</v>
      </c>
      <c r="N256" s="21">
        <f>'Investment Analysis'!W256</f>
        <v>0</v>
      </c>
      <c r="P256" s="48">
        <f>'Investment Analysis'!Y256</f>
        <v>0</v>
      </c>
      <c r="Q256" s="18"/>
      <c r="R256" s="83"/>
      <c r="S256" s="48"/>
      <c r="T256" s="18">
        <f>'Investment Analysis'!AH256</f>
        <v>0</v>
      </c>
      <c r="U256" s="15">
        <f>'Investment Analysis'!AF256</f>
        <v>0</v>
      </c>
      <c r="V256" s="48"/>
      <c r="W256" s="18">
        <f>'Investment Analysis'!AO256</f>
        <v>0</v>
      </c>
      <c r="X256" s="15">
        <f>'Investment Analysis'!AM256</f>
        <v>0</v>
      </c>
      <c r="Y256" s="48"/>
      <c r="Z256" s="18">
        <f t="shared" si="217"/>
        <v>0</v>
      </c>
      <c r="AA256" s="15">
        <f>'Investment Analysis'!GM256</f>
        <v>0</v>
      </c>
      <c r="AB256" s="48"/>
      <c r="AC256" s="18">
        <f t="shared" si="267"/>
        <v>0</v>
      </c>
      <c r="AD256" s="15">
        <f>'Investment Analysis'!AT256</f>
        <v>0</v>
      </c>
      <c r="AE256" s="48"/>
      <c r="AF256" s="18">
        <f>'Investment Analysis'!BC256</f>
        <v>0</v>
      </c>
      <c r="AG256" s="15">
        <f>'Investment Analysis'!BA256</f>
        <v>0</v>
      </c>
      <c r="AH256" s="48"/>
      <c r="AI256" s="18">
        <f t="shared" si="268"/>
        <v>0</v>
      </c>
      <c r="AJ256" s="15">
        <f>'Investment Analysis'!BH256</f>
        <v>0</v>
      </c>
      <c r="AK256" s="48"/>
      <c r="AL256" s="18">
        <f t="shared" si="250"/>
        <v>0</v>
      </c>
      <c r="AM256" s="15">
        <f>'Investment Analysis'!BO256</f>
        <v>0</v>
      </c>
      <c r="AN256" s="48"/>
      <c r="AO256" s="18">
        <f t="shared" si="265"/>
        <v>0</v>
      </c>
      <c r="AP256" s="15">
        <f>'Investment Analysis'!BV256</f>
        <v>0</v>
      </c>
      <c r="AQ256" s="48"/>
      <c r="AR256" s="18">
        <f t="shared" si="266"/>
        <v>0</v>
      </c>
      <c r="AS256" s="15">
        <f>'Investment Analysis'!CC256</f>
        <v>0</v>
      </c>
      <c r="AT256" s="48"/>
      <c r="AU256" s="18">
        <f>'Investment Analysis'!CL256</f>
        <v>0</v>
      </c>
      <c r="AV256" s="15">
        <f>'Investment Analysis'!CJ256</f>
        <v>0</v>
      </c>
      <c r="AW256" s="48"/>
      <c r="AX256" s="18">
        <f t="shared" si="251"/>
        <v>0</v>
      </c>
      <c r="AY256" s="15">
        <f>'Investment Analysis'!CQ256</f>
        <v>0</v>
      </c>
      <c r="AZ256" s="48"/>
      <c r="BA256" s="18">
        <f>'Investment Analysis'!CZ256</f>
        <v>0</v>
      </c>
      <c r="BB256" s="15">
        <f>'Investment Analysis'!CX256</f>
        <v>0</v>
      </c>
      <c r="BC256" s="48"/>
      <c r="BD256" s="18">
        <f t="shared" si="269"/>
        <v>0</v>
      </c>
      <c r="BE256" s="15">
        <f>'Investment Analysis'!DE256</f>
        <v>0</v>
      </c>
      <c r="BF256" s="48"/>
      <c r="BG256" s="18">
        <f>'Investment Analysis'!DN256</f>
        <v>0</v>
      </c>
      <c r="BH256" s="15">
        <f>'Investment Analysis'!DL256</f>
        <v>0</v>
      </c>
      <c r="BI256" s="48"/>
      <c r="BJ256" s="18">
        <f>'Investment Analysis'!EB256</f>
        <v>0</v>
      </c>
      <c r="BK256" s="15">
        <f>'Investment Analysis'!DZ256</f>
        <v>0</v>
      </c>
      <c r="BL256" s="48"/>
      <c r="BM256" s="18">
        <f>'Investment Analysis'!EI256</f>
        <v>0</v>
      </c>
      <c r="BN256" s="15">
        <f>'Investment Analysis'!EG256</f>
        <v>0</v>
      </c>
      <c r="BO256" s="48"/>
      <c r="BP256" s="18">
        <f>'Investment Analysis'!DU256</f>
        <v>0</v>
      </c>
      <c r="BQ256" s="15">
        <f>'Investment Analysis'!DS256</f>
        <v>0</v>
      </c>
      <c r="BR256" s="48"/>
      <c r="BS256" s="18">
        <f>'Investment Analysis'!EP256</f>
        <v>0</v>
      </c>
      <c r="BT256" s="15">
        <f>'Investment Analysis'!EN256</f>
        <v>0</v>
      </c>
      <c r="BU256" s="48"/>
      <c r="BV256" s="18">
        <f t="shared" si="253"/>
        <v>0</v>
      </c>
      <c r="BW256" s="15">
        <f>'Investment Analysis'!EU256</f>
        <v>0</v>
      </c>
      <c r="BX256" s="48"/>
      <c r="BY256" s="18">
        <f t="shared" si="258"/>
        <v>0</v>
      </c>
      <c r="BZ256" s="15">
        <f>'Investment Analysis'!FB256</f>
        <v>0</v>
      </c>
      <c r="CA256" s="48"/>
      <c r="CB256" s="18">
        <f t="shared" si="255"/>
        <v>0</v>
      </c>
      <c r="CC256" s="15">
        <f>'Investment Analysis'!FI256</f>
        <v>0</v>
      </c>
      <c r="CD256" s="48"/>
      <c r="CE256" s="18">
        <f>'Investment Analysis'!FR256</f>
        <v>0</v>
      </c>
      <c r="CF256" s="15">
        <f>'Investment Analysis'!FP256</f>
        <v>0</v>
      </c>
      <c r="CG256" s="48"/>
      <c r="CH256" s="18">
        <f>'Investment Analysis'!FR256</f>
        <v>0</v>
      </c>
      <c r="CI256" s="15">
        <f>'Investment Analysis'!FW256</f>
        <v>0</v>
      </c>
      <c r="CJ256" s="48"/>
      <c r="CK256" s="18">
        <f t="shared" si="259"/>
        <v>0</v>
      </c>
      <c r="CL256" s="15">
        <f>'Investment Analysis'!GD256</f>
        <v>0</v>
      </c>
      <c r="CM256" s="48"/>
      <c r="CN256" s="18">
        <f t="shared" si="218"/>
        <v>0</v>
      </c>
      <c r="CO256" s="15">
        <f>'Investment Analysis'!GT256</f>
        <v>0</v>
      </c>
      <c r="CP256" s="48"/>
      <c r="CQ256" s="18">
        <f t="shared" si="219"/>
        <v>0</v>
      </c>
      <c r="CR256" s="15">
        <f>'Investment Analysis'!HG256</f>
        <v>0</v>
      </c>
      <c r="CS256" s="48"/>
      <c r="CT256" s="18">
        <f t="shared" si="220"/>
        <v>0</v>
      </c>
      <c r="CU256" s="15">
        <f>'Investment Analysis'!HN256</f>
        <v>0</v>
      </c>
      <c r="CV256" s="48"/>
      <c r="CW256" s="18">
        <f t="shared" si="221"/>
        <v>0</v>
      </c>
      <c r="CX256" s="15">
        <f>'Investment Analysis'!IB256</f>
        <v>0</v>
      </c>
      <c r="CY256" s="48"/>
      <c r="CZ256" s="18">
        <f t="shared" si="222"/>
        <v>0</v>
      </c>
      <c r="DA256" s="15">
        <f>'Investment Analysis'!II256</f>
        <v>0</v>
      </c>
      <c r="DB256" s="48"/>
      <c r="DC256" s="18">
        <f t="shared" si="223"/>
        <v>0</v>
      </c>
      <c r="DD256" s="15">
        <f>'Investment Analysis'!IP256</f>
        <v>0</v>
      </c>
      <c r="DE256" s="48"/>
      <c r="DF256" s="18">
        <f>'Investment Analysis'!IY256</f>
        <v>0</v>
      </c>
      <c r="DG256" s="15">
        <f>'Investment Analysis'!IW256</f>
        <v>0</v>
      </c>
      <c r="DH256" s="48"/>
      <c r="DI256" s="18">
        <f t="shared" si="224"/>
        <v>0</v>
      </c>
      <c r="DJ256" s="15">
        <f>'Investment Analysis'!JD256</f>
        <v>0</v>
      </c>
      <c r="DK256" s="48"/>
      <c r="DL256" s="18">
        <f t="shared" si="225"/>
        <v>0</v>
      </c>
      <c r="DM256" s="15">
        <f>'Investment Analysis'!JK256</f>
        <v>0</v>
      </c>
      <c r="DN256" s="48"/>
      <c r="DO256" s="18">
        <f t="shared" si="226"/>
        <v>0</v>
      </c>
      <c r="DP256" s="15">
        <f>'Investment Analysis'!HU256</f>
        <v>0</v>
      </c>
      <c r="DQ256" s="48"/>
      <c r="DR256" s="18">
        <f t="shared" si="227"/>
        <v>0</v>
      </c>
      <c r="DS256" s="15">
        <f>'Investment Analysis'!JR256</f>
        <v>0</v>
      </c>
      <c r="DT256" s="48"/>
      <c r="DU256" s="18">
        <f t="shared" si="264"/>
        <v>0</v>
      </c>
      <c r="DV256" s="15">
        <f>'Investment Analysis'!JY256</f>
        <v>0</v>
      </c>
      <c r="DW256" s="48"/>
      <c r="DX256" s="18">
        <f t="shared" si="228"/>
        <v>0</v>
      </c>
      <c r="DY256" s="15">
        <f>'Investment Analysis'!KF256</f>
        <v>0</v>
      </c>
      <c r="DZ256" s="48"/>
      <c r="EA256" s="18">
        <f t="shared" si="260"/>
        <v>0</v>
      </c>
      <c r="EB256" s="15">
        <f>'Investment Analysis'!KM256</f>
        <v>0</v>
      </c>
      <c r="EC256" s="48"/>
      <c r="ED256" s="18">
        <f>'Investment Analysis'!KV256</f>
        <v>0</v>
      </c>
      <c r="EE256" s="15">
        <f>'Investment Analysis'!KT256</f>
        <v>0</v>
      </c>
      <c r="EF256" s="48"/>
      <c r="EG256" s="18">
        <f t="shared" si="229"/>
        <v>0</v>
      </c>
      <c r="EH256" s="15">
        <f>'Investment Analysis'!LH256</f>
        <v>0</v>
      </c>
      <c r="EI256" s="48"/>
      <c r="EJ256" s="18">
        <f>'Investment Analysis'!LQ256</f>
        <v>0</v>
      </c>
      <c r="EK256" s="15">
        <f>'Investment Analysis'!LO256</f>
        <v>0</v>
      </c>
      <c r="EL256" s="48"/>
      <c r="EM256" s="18">
        <f t="shared" si="263"/>
        <v>0</v>
      </c>
      <c r="EN256" s="15">
        <f>'Investment Analysis'!LX256</f>
        <v>0</v>
      </c>
      <c r="EO256" s="48"/>
      <c r="EP256" s="68">
        <f t="shared" si="254"/>
        <v>0</v>
      </c>
      <c r="EQ256" s="15">
        <f>'Investment Analysis'!MC256</f>
        <v>0</v>
      </c>
      <c r="ER256" s="48"/>
      <c r="ES256" s="18">
        <f>'Investment Analysis'!LX256</f>
        <v>0</v>
      </c>
      <c r="ET256" s="15">
        <f>'Investment Analysis'!LA256</f>
        <v>0</v>
      </c>
      <c r="EU256" s="48"/>
      <c r="EV256" s="18">
        <f>'Investment Analysis'!ML256</f>
        <v>0</v>
      </c>
      <c r="EW256" s="15">
        <f>'Investment Analysis'!MJ256</f>
        <v>0</v>
      </c>
      <c r="EX256" s="48"/>
      <c r="EY256" s="18">
        <f t="shared" si="230"/>
        <v>0</v>
      </c>
      <c r="EZ256" s="15">
        <f>'Investment Analysis'!MQ256</f>
        <v>0</v>
      </c>
      <c r="FA256" s="48"/>
      <c r="FB256" s="18">
        <f t="shared" si="231"/>
        <v>0</v>
      </c>
      <c r="FC256" s="15">
        <f>'Investment Analysis'!MX256</f>
        <v>0</v>
      </c>
      <c r="FD256" s="48"/>
      <c r="FE256" s="18">
        <f t="shared" si="232"/>
        <v>0</v>
      </c>
      <c r="FF256" s="15">
        <f>'Investment Analysis'!NE256</f>
        <v>0</v>
      </c>
      <c r="FG256" s="48"/>
      <c r="FH256" s="18">
        <f t="shared" si="233"/>
        <v>0</v>
      </c>
      <c r="FI256" s="15">
        <f>'Investment Analysis'!NL256</f>
        <v>0</v>
      </c>
      <c r="FJ256" s="48"/>
      <c r="FK256" s="18">
        <f t="shared" si="234"/>
        <v>0</v>
      </c>
      <c r="FL256" s="15">
        <f>'Investment Analysis'!NS256</f>
        <v>0</v>
      </c>
      <c r="FM256" s="48"/>
      <c r="FN256" s="18">
        <f t="shared" si="235"/>
        <v>0</v>
      </c>
      <c r="FO256" s="15">
        <f>'Investment Analysis'!NZ256</f>
        <v>0</v>
      </c>
      <c r="FP256" s="48"/>
      <c r="FQ256" s="18">
        <f t="shared" si="236"/>
        <v>0</v>
      </c>
      <c r="FR256" s="15">
        <f>'Investment Analysis'!OG256</f>
        <v>0</v>
      </c>
      <c r="FS256" s="48"/>
      <c r="FT256" s="18">
        <f t="shared" si="237"/>
        <v>0</v>
      </c>
      <c r="FU256" s="15">
        <f>'Investment Analysis'!ON256</f>
        <v>0</v>
      </c>
      <c r="FV256" s="48"/>
      <c r="FW256" s="18">
        <f t="shared" si="238"/>
        <v>0</v>
      </c>
      <c r="FX256" s="15">
        <f>'Investment Analysis'!OU256</f>
        <v>0</v>
      </c>
      <c r="FY256" s="48"/>
      <c r="FZ256" s="18">
        <f t="shared" si="239"/>
        <v>0</v>
      </c>
      <c r="GA256" s="15">
        <f>'Investment Analysis'!PB256</f>
        <v>0</v>
      </c>
      <c r="GB256" s="48"/>
      <c r="GC256" s="18">
        <f>'Investment Analysis'!PK256</f>
        <v>0</v>
      </c>
      <c r="GD256" s="15">
        <f>'Investment Analysis'!PI256</f>
        <v>0</v>
      </c>
      <c r="GE256" s="48"/>
      <c r="GF256" s="18">
        <f>'Investment Analysis'!PY256</f>
        <v>0</v>
      </c>
      <c r="GG256" s="15">
        <f>'Investment Analysis'!PW256</f>
        <v>0</v>
      </c>
      <c r="GH256" s="48"/>
      <c r="GI256" s="18">
        <f>'Investment Analysis'!QF256</f>
        <v>0</v>
      </c>
      <c r="GJ256" s="15">
        <f>'Investment Analysis'!QD256</f>
        <v>0</v>
      </c>
      <c r="GK256" s="48"/>
      <c r="GL256" s="18">
        <f>'Investment Analysis'!QM256</f>
        <v>0</v>
      </c>
      <c r="GM256" s="15">
        <f>'Investment Analysis'!QK256</f>
        <v>0</v>
      </c>
      <c r="GN256" s="48"/>
      <c r="GO256" s="18">
        <f>'Investment Analysis'!QT256</f>
        <v>0</v>
      </c>
      <c r="GP256" s="15">
        <f>'Investment Analysis'!QR256</f>
        <v>0</v>
      </c>
      <c r="GQ256" s="48"/>
      <c r="GR256" s="18">
        <f>'Investment Analysis'!RA256</f>
        <v>0</v>
      </c>
      <c r="GS256" s="15">
        <f>'Investment Analysis'!QY256</f>
        <v>0</v>
      </c>
      <c r="GT256" s="48"/>
      <c r="GU256" s="18">
        <f>'Investment Analysis'!RH256</f>
        <v>0</v>
      </c>
      <c r="GV256" s="15">
        <f>'Investment Analysis'!RF256</f>
        <v>0</v>
      </c>
      <c r="GW256" s="48"/>
      <c r="GX256" s="18">
        <f>'Investment Analysis'!RO256</f>
        <v>0</v>
      </c>
      <c r="GY256" s="15">
        <f>'Investment Analysis'!RM256</f>
        <v>0</v>
      </c>
      <c r="GZ256" s="48"/>
      <c r="HA256" s="18">
        <f>'Investment Analysis'!RV256</f>
        <v>0</v>
      </c>
      <c r="HB256" s="15">
        <f>'Investment Analysis'!RT256</f>
        <v>0</v>
      </c>
      <c r="HC256" s="48"/>
      <c r="HD256" s="18">
        <f>'Investment Analysis'!SC256</f>
        <v>0</v>
      </c>
      <c r="HE256" s="15">
        <f>'Investment Analysis'!SA256</f>
        <v>0</v>
      </c>
      <c r="HF256" s="48"/>
      <c r="HG256" s="18">
        <f>'Investment Analysis'!SJ256</f>
        <v>0</v>
      </c>
      <c r="HH256" s="15">
        <f>'Investment Analysis'!SH256</f>
        <v>0</v>
      </c>
      <c r="HI256" s="48"/>
      <c r="HJ256" s="18">
        <f>'Investment Analysis'!SM256</f>
        <v>0</v>
      </c>
      <c r="HK256" s="15">
        <f>'Investment Analysis'!SK256</f>
        <v>0</v>
      </c>
      <c r="HL256" s="48"/>
      <c r="HM256" s="18">
        <f>'Investment Analysis'!SP256</f>
        <v>0</v>
      </c>
      <c r="HN256" s="15">
        <f>'Investment Analysis'!SN256</f>
        <v>0</v>
      </c>
      <c r="HO256" s="48"/>
      <c r="HP256" s="18">
        <f>'Investment Analysis'!TE256</f>
        <v>0</v>
      </c>
      <c r="HQ256" s="15">
        <f>'Investment Analysis'!TC256</f>
        <v>0</v>
      </c>
      <c r="HR256" s="48"/>
      <c r="HS256" s="18">
        <f>'Investment Analysis'!TL256</f>
        <v>0</v>
      </c>
      <c r="HT256" s="15">
        <f>'Investment Analysis'!TJ256</f>
        <v>0</v>
      </c>
      <c r="HU256" s="48"/>
      <c r="HV256" s="18">
        <f>'Investment Analysis'!TS256</f>
        <v>0</v>
      </c>
      <c r="HW256" s="15">
        <f>'Investment Analysis'!TQ256</f>
        <v>0</v>
      </c>
      <c r="HX256" s="48"/>
      <c r="HY256" s="18">
        <f>'Investment Analysis'!TZ256</f>
        <v>0</v>
      </c>
      <c r="HZ256" s="15">
        <f>'Investment Analysis'!TX256</f>
        <v>0</v>
      </c>
      <c r="IA256" s="48"/>
      <c r="IB256" s="18">
        <f>'Investment Analysis'!UG256</f>
        <v>0</v>
      </c>
      <c r="IC256" s="15">
        <f>'Investment Analysis'!UE256</f>
        <v>0</v>
      </c>
      <c r="ID256" s="48"/>
      <c r="IE256" s="18">
        <f>'Investment Analysis'!UN256</f>
        <v>0</v>
      </c>
      <c r="IF256" s="15">
        <f>'Investment Analysis'!UL256</f>
        <v>0</v>
      </c>
      <c r="IG256" s="48"/>
      <c r="IH256" s="18">
        <f>'Investment Analysis'!UU256</f>
        <v>0</v>
      </c>
      <c r="II256" s="15">
        <f>'Investment Analysis'!US256</f>
        <v>0</v>
      </c>
      <c r="IJ256" s="48"/>
      <c r="IK256" s="18">
        <f>'Investment Analysis'!VB256</f>
        <v>0</v>
      </c>
      <c r="IL256" s="15">
        <f>'Investment Analysis'!UZ256</f>
        <v>0</v>
      </c>
      <c r="IM256" s="48"/>
      <c r="IN256" s="18">
        <f>'Investment Analysis'!VI256</f>
        <v>0</v>
      </c>
      <c r="IO256" s="15">
        <f>'Investment Analysis'!VG256</f>
        <v>0</v>
      </c>
      <c r="IP256" s="18"/>
      <c r="IQ256" s="18"/>
      <c r="IR256" s="18"/>
      <c r="IS256" s="108">
        <f t="shared" si="243"/>
        <v>0</v>
      </c>
      <c r="IT256" s="48">
        <f t="shared" si="244"/>
        <v>0</v>
      </c>
      <c r="IU256" s="101">
        <f t="shared" si="240"/>
        <v>0</v>
      </c>
      <c r="IV256" s="101"/>
      <c r="IW256" s="15">
        <f t="shared" si="241"/>
        <v>0</v>
      </c>
      <c r="IX256" s="113">
        <f t="shared" si="242"/>
        <v>0</v>
      </c>
      <c r="IY256" s="21">
        <f t="shared" si="261"/>
        <v>0</v>
      </c>
      <c r="IZ256" s="173">
        <f t="shared" si="262"/>
        <v>0</v>
      </c>
    </row>
    <row r="257" spans="1:260" x14ac:dyDescent="0.2">
      <c r="A257" s="3">
        <f>'Investment Analysis'!A257</f>
        <v>46017</v>
      </c>
      <c r="B257" s="4">
        <f>'Investment Analysis'!B257</f>
        <v>46017</v>
      </c>
      <c r="C257" s="27">
        <f>'Investment Analysis'!C257</f>
        <v>0</v>
      </c>
      <c r="D257" s="14">
        <f>'Investment Analysis'!D257</f>
        <v>0</v>
      </c>
      <c r="E257" s="15">
        <f>'Investment Analysis'!E257</f>
        <v>0</v>
      </c>
      <c r="F257" s="13">
        <f>'Investment Analysis'!G257</f>
        <v>0</v>
      </c>
      <c r="G257" s="14">
        <f>'Investment Analysis'!H257</f>
        <v>0</v>
      </c>
      <c r="H257" s="15">
        <f>'Investment Analysis'!I257</f>
        <v>0</v>
      </c>
      <c r="I257" s="13">
        <f>'Investment Analysis'!K257</f>
        <v>0</v>
      </c>
      <c r="J257" s="14">
        <f>'Investment Analysis'!L257</f>
        <v>0</v>
      </c>
      <c r="K257" s="15">
        <f>'Investment Analysis'!M257</f>
        <v>0</v>
      </c>
      <c r="L257" s="41">
        <f>'Investment Analysis'!T257</f>
        <v>0</v>
      </c>
      <c r="M257" s="21">
        <f>'Investment Analysis'!V257</f>
        <v>0</v>
      </c>
      <c r="N257" s="21">
        <f>'Investment Analysis'!W257</f>
        <v>0</v>
      </c>
      <c r="P257" s="48">
        <f>'Investment Analysis'!Y257</f>
        <v>0</v>
      </c>
      <c r="Q257" s="18"/>
      <c r="R257" s="83"/>
      <c r="S257" s="48"/>
      <c r="T257" s="18">
        <f>'Investment Analysis'!AH257</f>
        <v>0</v>
      </c>
      <c r="U257" s="15">
        <f>'Investment Analysis'!AF257</f>
        <v>0</v>
      </c>
      <c r="V257" s="48"/>
      <c r="W257" s="18">
        <f>'Investment Analysis'!AO257</f>
        <v>0</v>
      </c>
      <c r="X257" s="15">
        <f>'Investment Analysis'!AM257</f>
        <v>0</v>
      </c>
      <c r="Y257" s="48"/>
      <c r="Z257" s="18">
        <f t="shared" si="217"/>
        <v>0</v>
      </c>
      <c r="AA257" s="15">
        <f>'Investment Analysis'!GM257</f>
        <v>0</v>
      </c>
      <c r="AB257" s="48"/>
      <c r="AC257" s="18">
        <f t="shared" si="267"/>
        <v>0</v>
      </c>
      <c r="AD257" s="15">
        <f>'Investment Analysis'!AT257</f>
        <v>0</v>
      </c>
      <c r="AE257" s="48"/>
      <c r="AF257" s="18">
        <f>'Investment Analysis'!BC257</f>
        <v>0</v>
      </c>
      <c r="AG257" s="15">
        <f>'Investment Analysis'!BA257</f>
        <v>0</v>
      </c>
      <c r="AH257" s="48"/>
      <c r="AI257" s="18">
        <f t="shared" si="268"/>
        <v>0</v>
      </c>
      <c r="AJ257" s="15">
        <f>'Investment Analysis'!BH257</f>
        <v>0</v>
      </c>
      <c r="AK257" s="48"/>
      <c r="AL257" s="18">
        <f t="shared" si="250"/>
        <v>0</v>
      </c>
      <c r="AM257" s="15">
        <f>'Investment Analysis'!BO257</f>
        <v>0</v>
      </c>
      <c r="AN257" s="48"/>
      <c r="AO257" s="18">
        <f t="shared" si="265"/>
        <v>0</v>
      </c>
      <c r="AP257" s="15">
        <f>'Investment Analysis'!BV257</f>
        <v>0</v>
      </c>
      <c r="AQ257" s="48"/>
      <c r="AR257" s="18">
        <f t="shared" si="266"/>
        <v>0</v>
      </c>
      <c r="AS257" s="15">
        <f>'Investment Analysis'!CC257</f>
        <v>0</v>
      </c>
      <c r="AT257" s="48"/>
      <c r="AU257" s="18">
        <f>'Investment Analysis'!CL257</f>
        <v>0</v>
      </c>
      <c r="AV257" s="15">
        <f>'Investment Analysis'!CJ257</f>
        <v>0</v>
      </c>
      <c r="AW257" s="48"/>
      <c r="AX257" s="18">
        <f t="shared" si="251"/>
        <v>0</v>
      </c>
      <c r="AY257" s="15">
        <f>'Investment Analysis'!CQ257</f>
        <v>0</v>
      </c>
      <c r="AZ257" s="48"/>
      <c r="BA257" s="18">
        <f>'Investment Analysis'!CZ257</f>
        <v>0</v>
      </c>
      <c r="BB257" s="15">
        <f>'Investment Analysis'!CX257</f>
        <v>0</v>
      </c>
      <c r="BC257" s="48"/>
      <c r="BD257" s="18">
        <f t="shared" si="269"/>
        <v>0</v>
      </c>
      <c r="BE257" s="15">
        <f>'Investment Analysis'!DE257</f>
        <v>0</v>
      </c>
      <c r="BF257" s="48"/>
      <c r="BG257" s="18">
        <f>'Investment Analysis'!DN257</f>
        <v>0</v>
      </c>
      <c r="BH257" s="15">
        <f>'Investment Analysis'!DL257</f>
        <v>0</v>
      </c>
      <c r="BI257" s="48"/>
      <c r="BJ257" s="18">
        <f>'Investment Analysis'!EB257</f>
        <v>0</v>
      </c>
      <c r="BK257" s="15">
        <f>'Investment Analysis'!DZ257</f>
        <v>0</v>
      </c>
      <c r="BL257" s="48"/>
      <c r="BM257" s="18">
        <f>'Investment Analysis'!EI257</f>
        <v>0</v>
      </c>
      <c r="BN257" s="15">
        <f>'Investment Analysis'!EG257</f>
        <v>0</v>
      </c>
      <c r="BO257" s="48"/>
      <c r="BP257" s="18">
        <f>'Investment Analysis'!DU257</f>
        <v>0</v>
      </c>
      <c r="BQ257" s="15">
        <f>'Investment Analysis'!DS257</f>
        <v>0</v>
      </c>
      <c r="BR257" s="48"/>
      <c r="BS257" s="18">
        <f>'Investment Analysis'!EP257</f>
        <v>0</v>
      </c>
      <c r="BT257" s="15">
        <f>'Investment Analysis'!EN257</f>
        <v>0</v>
      </c>
      <c r="BU257" s="48"/>
      <c r="BV257" s="18">
        <f t="shared" si="253"/>
        <v>0</v>
      </c>
      <c r="BW257" s="15">
        <f>'Investment Analysis'!EU257</f>
        <v>0</v>
      </c>
      <c r="BX257" s="48"/>
      <c r="BY257" s="18">
        <f t="shared" si="258"/>
        <v>0</v>
      </c>
      <c r="BZ257" s="15">
        <f>'Investment Analysis'!FB257</f>
        <v>0</v>
      </c>
      <c r="CA257" s="48"/>
      <c r="CB257" s="18">
        <f t="shared" si="255"/>
        <v>0</v>
      </c>
      <c r="CC257" s="15">
        <f>'Investment Analysis'!FI257</f>
        <v>0</v>
      </c>
      <c r="CD257" s="48"/>
      <c r="CE257" s="18">
        <f>'Investment Analysis'!FR257</f>
        <v>0</v>
      </c>
      <c r="CF257" s="15">
        <f>'Investment Analysis'!FP257</f>
        <v>0</v>
      </c>
      <c r="CG257" s="48"/>
      <c r="CH257" s="18">
        <f>'Investment Analysis'!FR257</f>
        <v>0</v>
      </c>
      <c r="CI257" s="15">
        <f>'Investment Analysis'!FW257</f>
        <v>0</v>
      </c>
      <c r="CJ257" s="48"/>
      <c r="CK257" s="18">
        <f t="shared" si="259"/>
        <v>0</v>
      </c>
      <c r="CL257" s="15">
        <f>'Investment Analysis'!GD257</f>
        <v>0</v>
      </c>
      <c r="CM257" s="48"/>
      <c r="CN257" s="18">
        <f t="shared" si="218"/>
        <v>0</v>
      </c>
      <c r="CO257" s="15">
        <f>'Investment Analysis'!GT257</f>
        <v>0</v>
      </c>
      <c r="CP257" s="48"/>
      <c r="CQ257" s="18">
        <f t="shared" si="219"/>
        <v>0</v>
      </c>
      <c r="CR257" s="15">
        <f>'Investment Analysis'!HG257</f>
        <v>0</v>
      </c>
      <c r="CS257" s="48"/>
      <c r="CT257" s="18">
        <f t="shared" si="220"/>
        <v>0</v>
      </c>
      <c r="CU257" s="15">
        <f>'Investment Analysis'!HN257</f>
        <v>0</v>
      </c>
      <c r="CV257" s="48"/>
      <c r="CW257" s="18">
        <f t="shared" si="221"/>
        <v>0</v>
      </c>
      <c r="CX257" s="15">
        <f>'Investment Analysis'!IB257</f>
        <v>0</v>
      </c>
      <c r="CY257" s="48"/>
      <c r="CZ257" s="18">
        <f t="shared" si="222"/>
        <v>0</v>
      </c>
      <c r="DA257" s="15">
        <f>'Investment Analysis'!II257</f>
        <v>0</v>
      </c>
      <c r="DB257" s="48"/>
      <c r="DC257" s="18">
        <f t="shared" si="223"/>
        <v>0</v>
      </c>
      <c r="DD257" s="15">
        <f>'Investment Analysis'!IP257</f>
        <v>0</v>
      </c>
      <c r="DE257" s="48"/>
      <c r="DF257" s="18">
        <f>'Investment Analysis'!IY257</f>
        <v>0</v>
      </c>
      <c r="DG257" s="15">
        <f>'Investment Analysis'!IW257</f>
        <v>0</v>
      </c>
      <c r="DH257" s="48"/>
      <c r="DI257" s="18">
        <f t="shared" si="224"/>
        <v>0</v>
      </c>
      <c r="DJ257" s="15">
        <f>'Investment Analysis'!JD257</f>
        <v>0</v>
      </c>
      <c r="DK257" s="48"/>
      <c r="DL257" s="18">
        <f t="shared" si="225"/>
        <v>0</v>
      </c>
      <c r="DM257" s="15">
        <f>'Investment Analysis'!JK257</f>
        <v>0</v>
      </c>
      <c r="DN257" s="48"/>
      <c r="DO257" s="18">
        <f t="shared" si="226"/>
        <v>0</v>
      </c>
      <c r="DP257" s="15">
        <f>'Investment Analysis'!HU257</f>
        <v>0</v>
      </c>
      <c r="DQ257" s="48"/>
      <c r="DR257" s="18">
        <f t="shared" si="227"/>
        <v>0</v>
      </c>
      <c r="DS257" s="15">
        <f>'Investment Analysis'!JR257</f>
        <v>0</v>
      </c>
      <c r="DT257" s="48"/>
      <c r="DU257" s="18">
        <f t="shared" si="264"/>
        <v>0</v>
      </c>
      <c r="DV257" s="15">
        <f>'Investment Analysis'!JY257</f>
        <v>0</v>
      </c>
      <c r="DW257" s="48"/>
      <c r="DX257" s="18">
        <f t="shared" si="228"/>
        <v>0</v>
      </c>
      <c r="DY257" s="15">
        <f>'Investment Analysis'!KF257</f>
        <v>0</v>
      </c>
      <c r="DZ257" s="48"/>
      <c r="EA257" s="18">
        <f t="shared" si="260"/>
        <v>0</v>
      </c>
      <c r="EB257" s="15">
        <f>'Investment Analysis'!KM257</f>
        <v>0</v>
      </c>
      <c r="EC257" s="48"/>
      <c r="ED257" s="18">
        <f>'Investment Analysis'!KV257</f>
        <v>0</v>
      </c>
      <c r="EE257" s="15">
        <f>'Investment Analysis'!KT257</f>
        <v>0</v>
      </c>
      <c r="EF257" s="48"/>
      <c r="EG257" s="18">
        <f t="shared" si="229"/>
        <v>0</v>
      </c>
      <c r="EH257" s="15">
        <f>'Investment Analysis'!LH257</f>
        <v>0</v>
      </c>
      <c r="EI257" s="48"/>
      <c r="EJ257" s="18">
        <f>'Investment Analysis'!LQ257</f>
        <v>0</v>
      </c>
      <c r="EK257" s="15">
        <f>'Investment Analysis'!LO257</f>
        <v>0</v>
      </c>
      <c r="EL257" s="48"/>
      <c r="EM257" s="18">
        <f t="shared" si="263"/>
        <v>0</v>
      </c>
      <c r="EN257" s="15">
        <f>'Investment Analysis'!LX257</f>
        <v>0</v>
      </c>
      <c r="EO257" s="48"/>
      <c r="EP257" s="68">
        <f t="shared" si="254"/>
        <v>0</v>
      </c>
      <c r="EQ257" s="15">
        <f>'Investment Analysis'!MC257</f>
        <v>0</v>
      </c>
      <c r="ER257" s="48"/>
      <c r="ES257" s="18">
        <f>'Investment Analysis'!LX257</f>
        <v>0</v>
      </c>
      <c r="ET257" s="15">
        <f>'Investment Analysis'!LA257</f>
        <v>0</v>
      </c>
      <c r="EU257" s="48"/>
      <c r="EV257" s="18">
        <f>'Investment Analysis'!ML257</f>
        <v>0</v>
      </c>
      <c r="EW257" s="15">
        <f>'Investment Analysis'!MJ257</f>
        <v>0</v>
      </c>
      <c r="EX257" s="48"/>
      <c r="EY257" s="18">
        <f t="shared" si="230"/>
        <v>0</v>
      </c>
      <c r="EZ257" s="15">
        <f>'Investment Analysis'!MQ257</f>
        <v>0</v>
      </c>
      <c r="FA257" s="48"/>
      <c r="FB257" s="18">
        <f t="shared" si="231"/>
        <v>0</v>
      </c>
      <c r="FC257" s="15">
        <f>'Investment Analysis'!MX257</f>
        <v>0</v>
      </c>
      <c r="FD257" s="48"/>
      <c r="FE257" s="18">
        <f t="shared" si="232"/>
        <v>0</v>
      </c>
      <c r="FF257" s="15">
        <f>'Investment Analysis'!NE257</f>
        <v>0</v>
      </c>
      <c r="FG257" s="48"/>
      <c r="FH257" s="18">
        <f t="shared" si="233"/>
        <v>0</v>
      </c>
      <c r="FI257" s="15">
        <f>'Investment Analysis'!NL257</f>
        <v>0</v>
      </c>
      <c r="FJ257" s="48"/>
      <c r="FK257" s="18">
        <f t="shared" si="234"/>
        <v>0</v>
      </c>
      <c r="FL257" s="15">
        <f>'Investment Analysis'!NS257</f>
        <v>0</v>
      </c>
      <c r="FM257" s="48"/>
      <c r="FN257" s="18">
        <f t="shared" si="235"/>
        <v>0</v>
      </c>
      <c r="FO257" s="15">
        <f>'Investment Analysis'!NZ257</f>
        <v>0</v>
      </c>
      <c r="FP257" s="48"/>
      <c r="FQ257" s="18">
        <f t="shared" si="236"/>
        <v>0</v>
      </c>
      <c r="FR257" s="15">
        <f>'Investment Analysis'!OG257</f>
        <v>0</v>
      </c>
      <c r="FS257" s="48"/>
      <c r="FT257" s="18">
        <f t="shared" si="237"/>
        <v>0</v>
      </c>
      <c r="FU257" s="15">
        <f>'Investment Analysis'!ON257</f>
        <v>0</v>
      </c>
      <c r="FV257" s="48"/>
      <c r="FW257" s="18">
        <f t="shared" si="238"/>
        <v>0</v>
      </c>
      <c r="FX257" s="15">
        <f>'Investment Analysis'!OU257</f>
        <v>0</v>
      </c>
      <c r="FY257" s="48"/>
      <c r="FZ257" s="18">
        <f t="shared" si="239"/>
        <v>0</v>
      </c>
      <c r="GA257" s="15">
        <f>'Investment Analysis'!PB257</f>
        <v>0</v>
      </c>
      <c r="GB257" s="48"/>
      <c r="GC257" s="18">
        <f>'Investment Analysis'!PK257</f>
        <v>0</v>
      </c>
      <c r="GD257" s="15">
        <f>'Investment Analysis'!PI257</f>
        <v>0</v>
      </c>
      <c r="GE257" s="48"/>
      <c r="GF257" s="18">
        <f>'Investment Analysis'!PY257</f>
        <v>0</v>
      </c>
      <c r="GG257" s="15">
        <f>'Investment Analysis'!PW257</f>
        <v>0</v>
      </c>
      <c r="GH257" s="48"/>
      <c r="GI257" s="18">
        <f>'Investment Analysis'!QF257</f>
        <v>0</v>
      </c>
      <c r="GJ257" s="15">
        <f>'Investment Analysis'!QD257</f>
        <v>0</v>
      </c>
      <c r="GK257" s="48"/>
      <c r="GL257" s="18">
        <f>'Investment Analysis'!QM257</f>
        <v>0</v>
      </c>
      <c r="GM257" s="15">
        <f>'Investment Analysis'!QK257</f>
        <v>0</v>
      </c>
      <c r="GN257" s="48"/>
      <c r="GO257" s="18">
        <f>'Investment Analysis'!QT257</f>
        <v>0</v>
      </c>
      <c r="GP257" s="15">
        <f>'Investment Analysis'!QR257</f>
        <v>0</v>
      </c>
      <c r="GQ257" s="48"/>
      <c r="GR257" s="18">
        <f>'Investment Analysis'!RA257</f>
        <v>0</v>
      </c>
      <c r="GS257" s="15">
        <f>'Investment Analysis'!QY257</f>
        <v>0</v>
      </c>
      <c r="GT257" s="48"/>
      <c r="GU257" s="18">
        <f>'Investment Analysis'!RH257</f>
        <v>0</v>
      </c>
      <c r="GV257" s="15">
        <f>'Investment Analysis'!RF257</f>
        <v>0</v>
      </c>
      <c r="GW257" s="48"/>
      <c r="GX257" s="18">
        <f>'Investment Analysis'!RO257</f>
        <v>0</v>
      </c>
      <c r="GY257" s="15">
        <f>'Investment Analysis'!RM257</f>
        <v>0</v>
      </c>
      <c r="GZ257" s="48"/>
      <c r="HA257" s="18">
        <f>'Investment Analysis'!RV257</f>
        <v>0</v>
      </c>
      <c r="HB257" s="15">
        <f>'Investment Analysis'!RT257</f>
        <v>0</v>
      </c>
      <c r="HC257" s="48"/>
      <c r="HD257" s="18">
        <f>'Investment Analysis'!SC257</f>
        <v>0</v>
      </c>
      <c r="HE257" s="15">
        <f>'Investment Analysis'!SA257</f>
        <v>0</v>
      </c>
      <c r="HF257" s="48"/>
      <c r="HG257" s="18">
        <f>'Investment Analysis'!SJ257</f>
        <v>0</v>
      </c>
      <c r="HH257" s="15">
        <f>'Investment Analysis'!SH257</f>
        <v>0</v>
      </c>
      <c r="HI257" s="48"/>
      <c r="HJ257" s="18">
        <f>'Investment Analysis'!SM257</f>
        <v>0</v>
      </c>
      <c r="HK257" s="15">
        <f>'Investment Analysis'!SK257</f>
        <v>0</v>
      </c>
      <c r="HL257" s="48"/>
      <c r="HM257" s="18">
        <f>'Investment Analysis'!SP257</f>
        <v>0</v>
      </c>
      <c r="HN257" s="15">
        <f>'Investment Analysis'!SN257</f>
        <v>0</v>
      </c>
      <c r="HO257" s="48"/>
      <c r="HP257" s="18">
        <f>'Investment Analysis'!TE257</f>
        <v>0</v>
      </c>
      <c r="HQ257" s="15">
        <f>'Investment Analysis'!TC257</f>
        <v>0</v>
      </c>
      <c r="HR257" s="48"/>
      <c r="HS257" s="18">
        <f>'Investment Analysis'!TL257</f>
        <v>0</v>
      </c>
      <c r="HT257" s="15">
        <f>'Investment Analysis'!TJ257</f>
        <v>0</v>
      </c>
      <c r="HU257" s="48"/>
      <c r="HV257" s="18">
        <f>'Investment Analysis'!TS257</f>
        <v>0</v>
      </c>
      <c r="HW257" s="15">
        <f>'Investment Analysis'!TQ257</f>
        <v>0</v>
      </c>
      <c r="HX257" s="48"/>
      <c r="HY257" s="18">
        <f>'Investment Analysis'!TZ257</f>
        <v>0</v>
      </c>
      <c r="HZ257" s="15">
        <f>'Investment Analysis'!TX257</f>
        <v>0</v>
      </c>
      <c r="IA257" s="48"/>
      <c r="IB257" s="18">
        <f>'Investment Analysis'!UG257</f>
        <v>0</v>
      </c>
      <c r="IC257" s="15">
        <f>'Investment Analysis'!UE257</f>
        <v>0</v>
      </c>
      <c r="ID257" s="48"/>
      <c r="IE257" s="18">
        <f>'Investment Analysis'!UN257</f>
        <v>0</v>
      </c>
      <c r="IF257" s="15">
        <f>'Investment Analysis'!UL257</f>
        <v>0</v>
      </c>
      <c r="IG257" s="48"/>
      <c r="IH257" s="18">
        <f>'Investment Analysis'!UU257</f>
        <v>0</v>
      </c>
      <c r="II257" s="15">
        <f>'Investment Analysis'!US257</f>
        <v>0</v>
      </c>
      <c r="IJ257" s="48"/>
      <c r="IK257" s="18">
        <f>'Investment Analysis'!VB257</f>
        <v>0</v>
      </c>
      <c r="IL257" s="15">
        <f>'Investment Analysis'!UZ257</f>
        <v>0</v>
      </c>
      <c r="IM257" s="48"/>
      <c r="IN257" s="18">
        <f>'Investment Analysis'!VI257</f>
        <v>0</v>
      </c>
      <c r="IO257" s="15">
        <f>'Investment Analysis'!VG257</f>
        <v>0</v>
      </c>
      <c r="IP257" s="18"/>
      <c r="IQ257" s="18"/>
      <c r="IR257" s="18"/>
      <c r="IS257" s="108">
        <f t="shared" si="243"/>
        <v>0</v>
      </c>
      <c r="IT257" s="48">
        <f t="shared" si="244"/>
        <v>0</v>
      </c>
      <c r="IU257" s="101">
        <f t="shared" si="240"/>
        <v>0</v>
      </c>
      <c r="IV257" s="101"/>
      <c r="IW257" s="15">
        <f t="shared" si="241"/>
        <v>0</v>
      </c>
      <c r="IX257" s="113">
        <f t="shared" si="242"/>
        <v>0</v>
      </c>
      <c r="IY257" s="21">
        <f t="shared" si="261"/>
        <v>0</v>
      </c>
      <c r="IZ257" s="173">
        <f t="shared" si="262"/>
        <v>0</v>
      </c>
    </row>
    <row r="258" spans="1:260" x14ac:dyDescent="0.2">
      <c r="A258" s="3">
        <f>'Investment Analysis'!A258</f>
        <v>46020</v>
      </c>
      <c r="B258" s="4">
        <f>'Investment Analysis'!B258</f>
        <v>46020</v>
      </c>
      <c r="C258" s="27">
        <f>'Investment Analysis'!C258</f>
        <v>0</v>
      </c>
      <c r="D258" s="14">
        <f>'Investment Analysis'!D258</f>
        <v>0</v>
      </c>
      <c r="E258" s="15">
        <f>'Investment Analysis'!E258</f>
        <v>0</v>
      </c>
      <c r="F258" s="13">
        <f>'Investment Analysis'!G258</f>
        <v>0</v>
      </c>
      <c r="G258" s="14">
        <f>'Investment Analysis'!H258</f>
        <v>0</v>
      </c>
      <c r="H258" s="15">
        <f>'Investment Analysis'!I258</f>
        <v>0</v>
      </c>
      <c r="I258" s="13">
        <f>'Investment Analysis'!K258</f>
        <v>0</v>
      </c>
      <c r="J258" s="14">
        <f>'Investment Analysis'!L258</f>
        <v>0</v>
      </c>
      <c r="K258" s="15">
        <f>'Investment Analysis'!M258</f>
        <v>0</v>
      </c>
      <c r="L258" s="41">
        <f>'Investment Analysis'!T258</f>
        <v>0</v>
      </c>
      <c r="M258" s="21">
        <f>'Investment Analysis'!V258</f>
        <v>0</v>
      </c>
      <c r="N258" s="21">
        <f>'Investment Analysis'!W258</f>
        <v>0</v>
      </c>
      <c r="P258" s="48">
        <f>'Investment Analysis'!Y258</f>
        <v>0</v>
      </c>
      <c r="Q258" s="18"/>
      <c r="R258" s="83"/>
      <c r="S258" s="48"/>
      <c r="T258" s="18">
        <f>'Investment Analysis'!AH258</f>
        <v>0</v>
      </c>
      <c r="U258" s="15">
        <f>'Investment Analysis'!AF258</f>
        <v>0</v>
      </c>
      <c r="V258" s="48"/>
      <c r="W258" s="18">
        <f>'Investment Analysis'!AO258</f>
        <v>0</v>
      </c>
      <c r="X258" s="15">
        <f>'Investment Analysis'!AM258</f>
        <v>0</v>
      </c>
      <c r="Y258" s="48"/>
      <c r="Z258" s="18">
        <f t="shared" si="217"/>
        <v>0</v>
      </c>
      <c r="AA258" s="15">
        <f>'Investment Analysis'!GM258</f>
        <v>0</v>
      </c>
      <c r="AB258" s="48"/>
      <c r="AC258" s="18">
        <f t="shared" si="267"/>
        <v>0</v>
      </c>
      <c r="AD258" s="15">
        <f>'Investment Analysis'!AT258</f>
        <v>0</v>
      </c>
      <c r="AE258" s="48"/>
      <c r="AF258" s="18">
        <f>'Investment Analysis'!BC258</f>
        <v>0</v>
      </c>
      <c r="AG258" s="15">
        <f>'Investment Analysis'!BA258</f>
        <v>0</v>
      </c>
      <c r="AH258" s="48"/>
      <c r="AI258" s="18">
        <f t="shared" si="268"/>
        <v>0</v>
      </c>
      <c r="AJ258" s="15">
        <f>'Investment Analysis'!BH258</f>
        <v>0</v>
      </c>
      <c r="AK258" s="48"/>
      <c r="AL258" s="18">
        <f t="shared" si="250"/>
        <v>0</v>
      </c>
      <c r="AM258" s="15">
        <f>'Investment Analysis'!BO258</f>
        <v>0</v>
      </c>
      <c r="AN258" s="48"/>
      <c r="AO258" s="18">
        <f t="shared" si="265"/>
        <v>0</v>
      </c>
      <c r="AP258" s="15">
        <f>'Investment Analysis'!BV258</f>
        <v>0</v>
      </c>
      <c r="AQ258" s="48"/>
      <c r="AR258" s="18">
        <f t="shared" si="266"/>
        <v>0</v>
      </c>
      <c r="AS258" s="15">
        <f>'Investment Analysis'!CC258</f>
        <v>0</v>
      </c>
      <c r="AT258" s="48"/>
      <c r="AU258" s="18">
        <f>'Investment Analysis'!CL258</f>
        <v>0</v>
      </c>
      <c r="AV258" s="15">
        <f>'Investment Analysis'!CJ258</f>
        <v>0</v>
      </c>
      <c r="AW258" s="48"/>
      <c r="AX258" s="18">
        <f t="shared" si="251"/>
        <v>0</v>
      </c>
      <c r="AY258" s="15">
        <f>'Investment Analysis'!CQ258</f>
        <v>0</v>
      </c>
      <c r="AZ258" s="48"/>
      <c r="BA258" s="18">
        <f>'Investment Analysis'!CZ258</f>
        <v>0</v>
      </c>
      <c r="BB258" s="15">
        <f>'Investment Analysis'!CX258</f>
        <v>0</v>
      </c>
      <c r="BC258" s="48"/>
      <c r="BD258" s="18">
        <f t="shared" si="269"/>
        <v>0</v>
      </c>
      <c r="BE258" s="15">
        <f>'Investment Analysis'!DE258</f>
        <v>0</v>
      </c>
      <c r="BF258" s="48"/>
      <c r="BG258" s="18">
        <f>'Investment Analysis'!DN258</f>
        <v>0</v>
      </c>
      <c r="BH258" s="15">
        <f>'Investment Analysis'!DL258</f>
        <v>0</v>
      </c>
      <c r="BI258" s="48"/>
      <c r="BJ258" s="18">
        <f>'Investment Analysis'!EB258</f>
        <v>0</v>
      </c>
      <c r="BK258" s="15">
        <f>'Investment Analysis'!DZ258</f>
        <v>0</v>
      </c>
      <c r="BL258" s="48"/>
      <c r="BM258" s="18">
        <f>'Investment Analysis'!EI258</f>
        <v>0</v>
      </c>
      <c r="BN258" s="15">
        <f>'Investment Analysis'!EG258</f>
        <v>0</v>
      </c>
      <c r="BO258" s="48"/>
      <c r="BP258" s="18">
        <f>'Investment Analysis'!DU258</f>
        <v>0</v>
      </c>
      <c r="BQ258" s="15">
        <f>'Investment Analysis'!DS258</f>
        <v>0</v>
      </c>
      <c r="BR258" s="48"/>
      <c r="BS258" s="18">
        <f>'Investment Analysis'!EP258</f>
        <v>0</v>
      </c>
      <c r="BT258" s="15">
        <f>'Investment Analysis'!EN258</f>
        <v>0</v>
      </c>
      <c r="BU258" s="48"/>
      <c r="BV258" s="18">
        <f t="shared" si="253"/>
        <v>0</v>
      </c>
      <c r="BW258" s="15">
        <f>'Investment Analysis'!EU258</f>
        <v>0</v>
      </c>
      <c r="BX258" s="48"/>
      <c r="BY258" s="18">
        <f t="shared" si="258"/>
        <v>0</v>
      </c>
      <c r="BZ258" s="15">
        <f>'Investment Analysis'!FB258</f>
        <v>0</v>
      </c>
      <c r="CA258" s="48"/>
      <c r="CB258" s="18">
        <f t="shared" si="255"/>
        <v>0</v>
      </c>
      <c r="CC258" s="15">
        <f>'Investment Analysis'!FI258</f>
        <v>0</v>
      </c>
      <c r="CD258" s="48"/>
      <c r="CE258" s="18">
        <f>'Investment Analysis'!FR258</f>
        <v>0</v>
      </c>
      <c r="CF258" s="15">
        <f>'Investment Analysis'!FP258</f>
        <v>0</v>
      </c>
      <c r="CG258" s="48"/>
      <c r="CH258" s="18">
        <f>'Investment Analysis'!FR258</f>
        <v>0</v>
      </c>
      <c r="CI258" s="15">
        <f>'Investment Analysis'!FW258</f>
        <v>0</v>
      </c>
      <c r="CJ258" s="48"/>
      <c r="CK258" s="18">
        <f t="shared" si="259"/>
        <v>0</v>
      </c>
      <c r="CL258" s="15">
        <f>'Investment Analysis'!GD258</f>
        <v>0</v>
      </c>
      <c r="CM258" s="48"/>
      <c r="CN258" s="18">
        <f t="shared" si="218"/>
        <v>0</v>
      </c>
      <c r="CO258" s="15">
        <f>'Investment Analysis'!GT258</f>
        <v>0</v>
      </c>
      <c r="CP258" s="48"/>
      <c r="CQ258" s="18">
        <f t="shared" si="219"/>
        <v>0</v>
      </c>
      <c r="CR258" s="15">
        <f>'Investment Analysis'!HG258</f>
        <v>0</v>
      </c>
      <c r="CS258" s="48"/>
      <c r="CT258" s="18">
        <f t="shared" si="220"/>
        <v>0</v>
      </c>
      <c r="CU258" s="15">
        <f>'Investment Analysis'!HN258</f>
        <v>0</v>
      </c>
      <c r="CV258" s="48"/>
      <c r="CW258" s="18">
        <f t="shared" si="221"/>
        <v>0</v>
      </c>
      <c r="CX258" s="15">
        <f>'Investment Analysis'!IB258</f>
        <v>0</v>
      </c>
      <c r="CY258" s="48"/>
      <c r="CZ258" s="18">
        <f t="shared" si="222"/>
        <v>0</v>
      </c>
      <c r="DA258" s="15">
        <f>'Investment Analysis'!II258</f>
        <v>0</v>
      </c>
      <c r="DB258" s="48"/>
      <c r="DC258" s="18">
        <f t="shared" si="223"/>
        <v>0</v>
      </c>
      <c r="DD258" s="15">
        <f>'Investment Analysis'!IP258</f>
        <v>0</v>
      </c>
      <c r="DE258" s="48"/>
      <c r="DF258" s="18">
        <f>'Investment Analysis'!IY258</f>
        <v>0</v>
      </c>
      <c r="DG258" s="15">
        <f>'Investment Analysis'!IW258</f>
        <v>0</v>
      </c>
      <c r="DH258" s="48"/>
      <c r="DI258" s="18">
        <f t="shared" si="224"/>
        <v>0</v>
      </c>
      <c r="DJ258" s="15">
        <f>'Investment Analysis'!JD258</f>
        <v>0</v>
      </c>
      <c r="DK258" s="48"/>
      <c r="DL258" s="18">
        <f t="shared" si="225"/>
        <v>0</v>
      </c>
      <c r="DM258" s="15">
        <f>'Investment Analysis'!JK258</f>
        <v>0</v>
      </c>
      <c r="DN258" s="48"/>
      <c r="DO258" s="18">
        <f t="shared" si="226"/>
        <v>0</v>
      </c>
      <c r="DP258" s="15">
        <f>'Investment Analysis'!HU258</f>
        <v>0</v>
      </c>
      <c r="DQ258" s="48"/>
      <c r="DR258" s="18">
        <f t="shared" si="227"/>
        <v>0</v>
      </c>
      <c r="DS258" s="15">
        <f>'Investment Analysis'!JR258</f>
        <v>0</v>
      </c>
      <c r="DT258" s="48"/>
      <c r="DU258" s="18">
        <f t="shared" si="264"/>
        <v>0</v>
      </c>
      <c r="DV258" s="15">
        <f>'Investment Analysis'!JY258</f>
        <v>0</v>
      </c>
      <c r="DW258" s="48"/>
      <c r="DX258" s="18">
        <f t="shared" si="228"/>
        <v>0</v>
      </c>
      <c r="DY258" s="15">
        <f>'Investment Analysis'!KF258</f>
        <v>0</v>
      </c>
      <c r="DZ258" s="48"/>
      <c r="EA258" s="18">
        <f t="shared" si="260"/>
        <v>0</v>
      </c>
      <c r="EB258" s="15">
        <f>'Investment Analysis'!KM258</f>
        <v>0</v>
      </c>
      <c r="EC258" s="48"/>
      <c r="ED258" s="18">
        <f>'Investment Analysis'!KV258</f>
        <v>0</v>
      </c>
      <c r="EE258" s="15">
        <f>'Investment Analysis'!KT258</f>
        <v>0</v>
      </c>
      <c r="EF258" s="48"/>
      <c r="EG258" s="18">
        <f t="shared" si="229"/>
        <v>0</v>
      </c>
      <c r="EH258" s="15">
        <f>'Investment Analysis'!LH258</f>
        <v>0</v>
      </c>
      <c r="EI258" s="48"/>
      <c r="EJ258" s="18">
        <f>'Investment Analysis'!LQ258</f>
        <v>0</v>
      </c>
      <c r="EK258" s="15">
        <f>'Investment Analysis'!LO258</f>
        <v>0</v>
      </c>
      <c r="EL258" s="48"/>
      <c r="EM258" s="18">
        <f t="shared" si="263"/>
        <v>0</v>
      </c>
      <c r="EN258" s="15">
        <f>'Investment Analysis'!LX258</f>
        <v>0</v>
      </c>
      <c r="EO258" s="48"/>
      <c r="EP258" s="68">
        <f t="shared" si="254"/>
        <v>0</v>
      </c>
      <c r="EQ258" s="15">
        <f>'Investment Analysis'!MC258</f>
        <v>0</v>
      </c>
      <c r="ER258" s="48"/>
      <c r="ES258" s="18">
        <f>'Investment Analysis'!LX258</f>
        <v>0</v>
      </c>
      <c r="ET258" s="15">
        <f>'Investment Analysis'!LA258</f>
        <v>0</v>
      </c>
      <c r="EU258" s="48"/>
      <c r="EV258" s="18">
        <f>'Investment Analysis'!ML258</f>
        <v>0</v>
      </c>
      <c r="EW258" s="15">
        <f>'Investment Analysis'!MJ258</f>
        <v>0</v>
      </c>
      <c r="EX258" s="48"/>
      <c r="EY258" s="18">
        <f t="shared" si="230"/>
        <v>0</v>
      </c>
      <c r="EZ258" s="15">
        <f>'Investment Analysis'!MQ258</f>
        <v>0</v>
      </c>
      <c r="FA258" s="48"/>
      <c r="FB258" s="18">
        <f t="shared" si="231"/>
        <v>0</v>
      </c>
      <c r="FC258" s="15">
        <f>'Investment Analysis'!MX258</f>
        <v>0</v>
      </c>
      <c r="FD258" s="48"/>
      <c r="FE258" s="18">
        <f t="shared" si="232"/>
        <v>0</v>
      </c>
      <c r="FF258" s="15">
        <f>'Investment Analysis'!NE258</f>
        <v>0</v>
      </c>
      <c r="FG258" s="48"/>
      <c r="FH258" s="18">
        <f t="shared" si="233"/>
        <v>0</v>
      </c>
      <c r="FI258" s="15">
        <f>'Investment Analysis'!NL258</f>
        <v>0</v>
      </c>
      <c r="FJ258" s="48"/>
      <c r="FK258" s="18">
        <f t="shared" si="234"/>
        <v>0</v>
      </c>
      <c r="FL258" s="15">
        <f>'Investment Analysis'!NS258</f>
        <v>0</v>
      </c>
      <c r="FM258" s="48"/>
      <c r="FN258" s="18">
        <f t="shared" si="235"/>
        <v>0</v>
      </c>
      <c r="FO258" s="15">
        <f>'Investment Analysis'!NZ258</f>
        <v>0</v>
      </c>
      <c r="FP258" s="48"/>
      <c r="FQ258" s="18">
        <f t="shared" si="236"/>
        <v>0</v>
      </c>
      <c r="FR258" s="15">
        <f>'Investment Analysis'!OG258</f>
        <v>0</v>
      </c>
      <c r="FS258" s="48"/>
      <c r="FT258" s="18">
        <f t="shared" si="237"/>
        <v>0</v>
      </c>
      <c r="FU258" s="15">
        <f>'Investment Analysis'!ON258</f>
        <v>0</v>
      </c>
      <c r="FV258" s="48"/>
      <c r="FW258" s="18">
        <f t="shared" si="238"/>
        <v>0</v>
      </c>
      <c r="FX258" s="15">
        <f>'Investment Analysis'!OU258</f>
        <v>0</v>
      </c>
      <c r="FY258" s="48"/>
      <c r="FZ258" s="18">
        <f t="shared" si="239"/>
        <v>0</v>
      </c>
      <c r="GA258" s="15">
        <f>'Investment Analysis'!PB258</f>
        <v>0</v>
      </c>
      <c r="GB258" s="48"/>
      <c r="GC258" s="18">
        <f>'Investment Analysis'!PK258</f>
        <v>0</v>
      </c>
      <c r="GD258" s="15">
        <f>'Investment Analysis'!PI258</f>
        <v>0</v>
      </c>
      <c r="GE258" s="48"/>
      <c r="GF258" s="18">
        <f>'Investment Analysis'!PY258</f>
        <v>0</v>
      </c>
      <c r="GG258" s="15">
        <f>'Investment Analysis'!PW258</f>
        <v>0</v>
      </c>
      <c r="GH258" s="48"/>
      <c r="GI258" s="18">
        <f>'Investment Analysis'!QF258</f>
        <v>0</v>
      </c>
      <c r="GJ258" s="15">
        <f>'Investment Analysis'!QD258</f>
        <v>0</v>
      </c>
      <c r="GK258" s="48"/>
      <c r="GL258" s="18">
        <f>'Investment Analysis'!QM258</f>
        <v>0</v>
      </c>
      <c r="GM258" s="15">
        <f>'Investment Analysis'!QK258</f>
        <v>0</v>
      </c>
      <c r="GN258" s="48"/>
      <c r="GO258" s="18">
        <f>'Investment Analysis'!QT258</f>
        <v>0</v>
      </c>
      <c r="GP258" s="15">
        <f>'Investment Analysis'!QR258</f>
        <v>0</v>
      </c>
      <c r="GQ258" s="48"/>
      <c r="GR258" s="18">
        <f>'Investment Analysis'!RA258</f>
        <v>0</v>
      </c>
      <c r="GS258" s="15">
        <f>'Investment Analysis'!QY258</f>
        <v>0</v>
      </c>
      <c r="GT258" s="48"/>
      <c r="GU258" s="18">
        <f>'Investment Analysis'!RH258</f>
        <v>0</v>
      </c>
      <c r="GV258" s="15">
        <f>'Investment Analysis'!RF258</f>
        <v>0</v>
      </c>
      <c r="GW258" s="48"/>
      <c r="GX258" s="18">
        <f>'Investment Analysis'!RO258</f>
        <v>0</v>
      </c>
      <c r="GY258" s="15">
        <f>'Investment Analysis'!RM258</f>
        <v>0</v>
      </c>
      <c r="GZ258" s="48"/>
      <c r="HA258" s="18">
        <f>'Investment Analysis'!RV258</f>
        <v>0</v>
      </c>
      <c r="HB258" s="15">
        <f>'Investment Analysis'!RT258</f>
        <v>0</v>
      </c>
      <c r="HC258" s="48"/>
      <c r="HD258" s="18">
        <f>'Investment Analysis'!SC258</f>
        <v>0</v>
      </c>
      <c r="HE258" s="15">
        <f>'Investment Analysis'!SA258</f>
        <v>0</v>
      </c>
      <c r="HF258" s="48"/>
      <c r="HG258" s="18">
        <f>'Investment Analysis'!SJ258</f>
        <v>0</v>
      </c>
      <c r="HH258" s="15">
        <f>'Investment Analysis'!SH258</f>
        <v>0</v>
      </c>
      <c r="HI258" s="48"/>
      <c r="HJ258" s="18">
        <f>'Investment Analysis'!SM258</f>
        <v>0</v>
      </c>
      <c r="HK258" s="15">
        <f>'Investment Analysis'!SK258</f>
        <v>0</v>
      </c>
      <c r="HL258" s="48"/>
      <c r="HM258" s="18">
        <f>'Investment Analysis'!SP258</f>
        <v>0</v>
      </c>
      <c r="HN258" s="15">
        <f>'Investment Analysis'!SN258</f>
        <v>0</v>
      </c>
      <c r="HO258" s="48"/>
      <c r="HP258" s="18">
        <f>'Investment Analysis'!TE258</f>
        <v>0</v>
      </c>
      <c r="HQ258" s="15">
        <f>'Investment Analysis'!TC258</f>
        <v>0</v>
      </c>
      <c r="HR258" s="48"/>
      <c r="HS258" s="18">
        <f>'Investment Analysis'!TL258</f>
        <v>0</v>
      </c>
      <c r="HT258" s="15">
        <f>'Investment Analysis'!TJ258</f>
        <v>0</v>
      </c>
      <c r="HU258" s="48"/>
      <c r="HV258" s="18">
        <f>'Investment Analysis'!TS258</f>
        <v>0</v>
      </c>
      <c r="HW258" s="15">
        <f>'Investment Analysis'!TQ258</f>
        <v>0</v>
      </c>
      <c r="HX258" s="48"/>
      <c r="HY258" s="18">
        <f>'Investment Analysis'!TZ258</f>
        <v>0</v>
      </c>
      <c r="HZ258" s="15">
        <f>'Investment Analysis'!TX258</f>
        <v>0</v>
      </c>
      <c r="IA258" s="48"/>
      <c r="IB258" s="18">
        <f>'Investment Analysis'!UG258</f>
        <v>0</v>
      </c>
      <c r="IC258" s="15">
        <f>'Investment Analysis'!UE258</f>
        <v>0</v>
      </c>
      <c r="ID258" s="48"/>
      <c r="IE258" s="18">
        <f>'Investment Analysis'!UN258</f>
        <v>0</v>
      </c>
      <c r="IF258" s="15">
        <f>'Investment Analysis'!UL258</f>
        <v>0</v>
      </c>
      <c r="IG258" s="48"/>
      <c r="IH258" s="18">
        <f>'Investment Analysis'!UU258</f>
        <v>0</v>
      </c>
      <c r="II258" s="15">
        <f>'Investment Analysis'!US258</f>
        <v>0</v>
      </c>
      <c r="IJ258" s="48"/>
      <c r="IK258" s="18">
        <f>'Investment Analysis'!VB258</f>
        <v>0</v>
      </c>
      <c r="IL258" s="15">
        <f>'Investment Analysis'!UZ258</f>
        <v>0</v>
      </c>
      <c r="IM258" s="48"/>
      <c r="IN258" s="18">
        <f>'Investment Analysis'!VI258</f>
        <v>0</v>
      </c>
      <c r="IO258" s="15">
        <f>'Investment Analysis'!VG258</f>
        <v>0</v>
      </c>
      <c r="IP258" s="18"/>
      <c r="IQ258" s="18"/>
      <c r="IR258" s="18"/>
      <c r="IS258" s="108">
        <f t="shared" si="243"/>
        <v>0</v>
      </c>
      <c r="IT258" s="48">
        <f t="shared" si="244"/>
        <v>0</v>
      </c>
      <c r="IU258" s="101">
        <f t="shared" si="240"/>
        <v>0</v>
      </c>
      <c r="IV258" s="101"/>
      <c r="IW258" s="15">
        <f t="shared" si="241"/>
        <v>0</v>
      </c>
      <c r="IX258" s="113">
        <f t="shared" si="242"/>
        <v>0</v>
      </c>
      <c r="IY258" s="21">
        <f t="shared" si="261"/>
        <v>0</v>
      </c>
      <c r="IZ258" s="173">
        <f t="shared" si="262"/>
        <v>0</v>
      </c>
    </row>
    <row r="259" spans="1:260" x14ac:dyDescent="0.2">
      <c r="A259" s="3">
        <f>'Investment Analysis'!A259</f>
        <v>46021</v>
      </c>
      <c r="B259" s="4">
        <f>'Investment Analysis'!B259</f>
        <v>46021</v>
      </c>
      <c r="C259" s="27">
        <f>'Investment Analysis'!C259</f>
        <v>0</v>
      </c>
      <c r="D259" s="14">
        <f>'Investment Analysis'!D259</f>
        <v>0</v>
      </c>
      <c r="E259" s="15">
        <f>'Investment Analysis'!E259</f>
        <v>0</v>
      </c>
      <c r="F259" s="13">
        <f>'Investment Analysis'!G259</f>
        <v>0</v>
      </c>
      <c r="G259" s="14">
        <f>'Investment Analysis'!H259</f>
        <v>0</v>
      </c>
      <c r="H259" s="15">
        <f>'Investment Analysis'!I259</f>
        <v>0</v>
      </c>
      <c r="I259" s="13">
        <f>'Investment Analysis'!K259</f>
        <v>0</v>
      </c>
      <c r="J259" s="14">
        <f>'Investment Analysis'!L259</f>
        <v>0</v>
      </c>
      <c r="K259" s="15">
        <f>'Investment Analysis'!M259</f>
        <v>0</v>
      </c>
      <c r="L259" s="41">
        <f>'Investment Analysis'!T259</f>
        <v>0</v>
      </c>
      <c r="M259" s="21">
        <f>'Investment Analysis'!V259</f>
        <v>0</v>
      </c>
      <c r="N259" s="21">
        <f>'Investment Analysis'!W259</f>
        <v>0</v>
      </c>
      <c r="P259" s="48">
        <f>'Investment Analysis'!Y259</f>
        <v>0</v>
      </c>
      <c r="Q259" s="18"/>
      <c r="R259" s="83"/>
      <c r="S259" s="48"/>
      <c r="T259" s="18">
        <f>'Investment Analysis'!AH259</f>
        <v>0</v>
      </c>
      <c r="U259" s="15">
        <f>'Investment Analysis'!AF259</f>
        <v>0</v>
      </c>
      <c r="V259" s="48"/>
      <c r="W259" s="18">
        <f>'Investment Analysis'!AO259</f>
        <v>0</v>
      </c>
      <c r="X259" s="15">
        <f>'Investment Analysis'!AM259</f>
        <v>0</v>
      </c>
      <c r="Y259" s="48"/>
      <c r="Z259" s="18">
        <f t="shared" si="217"/>
        <v>0</v>
      </c>
      <c r="AA259" s="15">
        <f>'Investment Analysis'!GM259</f>
        <v>0</v>
      </c>
      <c r="AB259" s="48"/>
      <c r="AC259" s="18">
        <f t="shared" si="267"/>
        <v>0</v>
      </c>
      <c r="AD259" s="15">
        <f>'Investment Analysis'!AT259</f>
        <v>0</v>
      </c>
      <c r="AE259" s="48"/>
      <c r="AF259" s="18">
        <f>'Investment Analysis'!BC259</f>
        <v>0</v>
      </c>
      <c r="AG259" s="15">
        <f>'Investment Analysis'!BA259</f>
        <v>0</v>
      </c>
      <c r="AH259" s="48"/>
      <c r="AI259" s="18">
        <f t="shared" si="268"/>
        <v>0</v>
      </c>
      <c r="AJ259" s="15">
        <f>'Investment Analysis'!BH259</f>
        <v>0</v>
      </c>
      <c r="AK259" s="48"/>
      <c r="AL259" s="18">
        <f t="shared" si="250"/>
        <v>0</v>
      </c>
      <c r="AM259" s="15">
        <f>'Investment Analysis'!BO259</f>
        <v>0</v>
      </c>
      <c r="AN259" s="48"/>
      <c r="AO259" s="18">
        <f t="shared" si="265"/>
        <v>0</v>
      </c>
      <c r="AP259" s="15">
        <f>'Investment Analysis'!BV259</f>
        <v>0</v>
      </c>
      <c r="AQ259" s="48"/>
      <c r="AR259" s="18">
        <f t="shared" si="266"/>
        <v>0</v>
      </c>
      <c r="AS259" s="15">
        <f>'Investment Analysis'!CC259</f>
        <v>0</v>
      </c>
      <c r="AT259" s="48"/>
      <c r="AU259" s="18">
        <f>'Investment Analysis'!CL259</f>
        <v>0</v>
      </c>
      <c r="AV259" s="15">
        <f>'Investment Analysis'!CJ259</f>
        <v>0</v>
      </c>
      <c r="AW259" s="48"/>
      <c r="AX259" s="18">
        <f t="shared" si="251"/>
        <v>0</v>
      </c>
      <c r="AY259" s="15">
        <f>'Investment Analysis'!CQ259</f>
        <v>0</v>
      </c>
      <c r="AZ259" s="48"/>
      <c r="BA259" s="18">
        <f>'Investment Analysis'!CZ259</f>
        <v>0</v>
      </c>
      <c r="BB259" s="15">
        <f>'Investment Analysis'!CX259</f>
        <v>0</v>
      </c>
      <c r="BC259" s="48"/>
      <c r="BD259" s="18">
        <f t="shared" si="269"/>
        <v>0</v>
      </c>
      <c r="BE259" s="15">
        <f>'Investment Analysis'!DE259</f>
        <v>0</v>
      </c>
      <c r="BF259" s="48"/>
      <c r="BG259" s="18">
        <f>'Investment Analysis'!DN259</f>
        <v>0</v>
      </c>
      <c r="BH259" s="15">
        <f>'Investment Analysis'!DL259</f>
        <v>0</v>
      </c>
      <c r="BI259" s="48"/>
      <c r="BJ259" s="18">
        <f>'Investment Analysis'!EB259</f>
        <v>0</v>
      </c>
      <c r="BK259" s="15">
        <f>'Investment Analysis'!DZ259</f>
        <v>0</v>
      </c>
      <c r="BL259" s="48"/>
      <c r="BM259" s="18">
        <f>'Investment Analysis'!EI259</f>
        <v>0</v>
      </c>
      <c r="BN259" s="15">
        <f>'Investment Analysis'!EG259</f>
        <v>0</v>
      </c>
      <c r="BO259" s="48"/>
      <c r="BP259" s="18">
        <f>'Investment Analysis'!DU259</f>
        <v>0</v>
      </c>
      <c r="BQ259" s="15">
        <f>'Investment Analysis'!DS259</f>
        <v>0</v>
      </c>
      <c r="BR259" s="48"/>
      <c r="BS259" s="18">
        <f>'Investment Analysis'!EP259</f>
        <v>0</v>
      </c>
      <c r="BT259" s="15">
        <f>'Investment Analysis'!EN259</f>
        <v>0</v>
      </c>
      <c r="BU259" s="48"/>
      <c r="BV259" s="18">
        <f t="shared" si="253"/>
        <v>0</v>
      </c>
      <c r="BW259" s="15">
        <f>'Investment Analysis'!EU259</f>
        <v>0</v>
      </c>
      <c r="BX259" s="48"/>
      <c r="BY259" s="18">
        <f t="shared" si="258"/>
        <v>0</v>
      </c>
      <c r="BZ259" s="15">
        <f>'Investment Analysis'!FB259</f>
        <v>0</v>
      </c>
      <c r="CA259" s="48"/>
      <c r="CB259" s="18">
        <f t="shared" si="255"/>
        <v>0</v>
      </c>
      <c r="CC259" s="15">
        <f>'Investment Analysis'!FI259</f>
        <v>0</v>
      </c>
      <c r="CD259" s="48"/>
      <c r="CE259" s="18">
        <f>'Investment Analysis'!FR259</f>
        <v>0</v>
      </c>
      <c r="CF259" s="15">
        <f>'Investment Analysis'!FP259</f>
        <v>0</v>
      </c>
      <c r="CG259" s="48"/>
      <c r="CH259" s="18">
        <f>'Investment Analysis'!FR259</f>
        <v>0</v>
      </c>
      <c r="CI259" s="15">
        <f>'Investment Analysis'!FW259</f>
        <v>0</v>
      </c>
      <c r="CJ259" s="48"/>
      <c r="CK259" s="18">
        <f t="shared" si="259"/>
        <v>0</v>
      </c>
      <c r="CL259" s="15">
        <f>'Investment Analysis'!GD259</f>
        <v>0</v>
      </c>
      <c r="CM259" s="48"/>
      <c r="CN259" s="18">
        <f t="shared" si="218"/>
        <v>0</v>
      </c>
      <c r="CO259" s="15">
        <f>'Investment Analysis'!GT259</f>
        <v>0</v>
      </c>
      <c r="CP259" s="48"/>
      <c r="CQ259" s="18">
        <f t="shared" si="219"/>
        <v>0</v>
      </c>
      <c r="CR259" s="15">
        <f>'Investment Analysis'!HG259</f>
        <v>0</v>
      </c>
      <c r="CS259" s="48"/>
      <c r="CT259" s="18">
        <f t="shared" si="220"/>
        <v>0</v>
      </c>
      <c r="CU259" s="15">
        <f>'Investment Analysis'!HN259</f>
        <v>0</v>
      </c>
      <c r="CV259" s="48"/>
      <c r="CW259" s="18">
        <f t="shared" si="221"/>
        <v>0</v>
      </c>
      <c r="CX259" s="15">
        <f>'Investment Analysis'!IB259</f>
        <v>0</v>
      </c>
      <c r="CY259" s="48"/>
      <c r="CZ259" s="18">
        <f t="shared" si="222"/>
        <v>0</v>
      </c>
      <c r="DA259" s="15">
        <f>'Investment Analysis'!IK259</f>
        <v>0</v>
      </c>
      <c r="DB259" s="48"/>
      <c r="DC259" s="18">
        <f t="shared" si="223"/>
        <v>0</v>
      </c>
      <c r="DD259" s="15">
        <f>'Investment Analysis'!IP259</f>
        <v>0</v>
      </c>
      <c r="DE259" s="48"/>
      <c r="DF259" s="18">
        <f>'Investment Analysis'!IY259</f>
        <v>0</v>
      </c>
      <c r="DG259" s="15">
        <f>'Investment Analysis'!IW259</f>
        <v>0</v>
      </c>
      <c r="DH259" s="48"/>
      <c r="DI259" s="18">
        <f t="shared" si="224"/>
        <v>0</v>
      </c>
      <c r="DJ259" s="15">
        <f>'Investment Analysis'!JD259</f>
        <v>0</v>
      </c>
      <c r="DK259" s="48"/>
      <c r="DL259" s="18">
        <f t="shared" si="225"/>
        <v>0</v>
      </c>
      <c r="DM259" s="15">
        <f>'Investment Analysis'!JK259</f>
        <v>0</v>
      </c>
      <c r="DN259" s="48"/>
      <c r="DO259" s="18">
        <f t="shared" si="226"/>
        <v>0</v>
      </c>
      <c r="DP259" s="15">
        <f>'Investment Analysis'!HU259</f>
        <v>0</v>
      </c>
      <c r="DQ259" s="48"/>
      <c r="DR259" s="18">
        <f t="shared" si="227"/>
        <v>0</v>
      </c>
      <c r="DS259" s="15">
        <f>'Investment Analysis'!JR259</f>
        <v>0</v>
      </c>
      <c r="DT259" s="48"/>
      <c r="DU259" s="18">
        <f t="shared" si="264"/>
        <v>0</v>
      </c>
      <c r="DV259" s="15">
        <f>'Investment Analysis'!JY259</f>
        <v>0</v>
      </c>
      <c r="DW259" s="48"/>
      <c r="DX259" s="18">
        <f t="shared" si="228"/>
        <v>0</v>
      </c>
      <c r="DY259" s="15">
        <f>'Investment Analysis'!KF259</f>
        <v>0</v>
      </c>
      <c r="DZ259" s="48"/>
      <c r="EA259" s="18">
        <f t="shared" si="260"/>
        <v>0</v>
      </c>
      <c r="EB259" s="15">
        <f>'Investment Analysis'!KM259</f>
        <v>0</v>
      </c>
      <c r="EC259" s="48"/>
      <c r="ED259" s="18">
        <f>'Investment Analysis'!KV259</f>
        <v>0</v>
      </c>
      <c r="EE259" s="15">
        <f>'Investment Analysis'!KT259</f>
        <v>0</v>
      </c>
      <c r="EF259" s="48"/>
      <c r="EG259" s="18">
        <f t="shared" si="229"/>
        <v>0</v>
      </c>
      <c r="EH259" s="15">
        <f>'Investment Analysis'!LH259</f>
        <v>0</v>
      </c>
      <c r="EI259" s="48"/>
      <c r="EJ259" s="18">
        <f>'Investment Analysis'!LQ259</f>
        <v>0</v>
      </c>
      <c r="EK259" s="15">
        <f>'Investment Analysis'!LO259</f>
        <v>0</v>
      </c>
      <c r="EL259" s="48"/>
      <c r="EM259" s="18">
        <f t="shared" si="263"/>
        <v>0</v>
      </c>
      <c r="EN259" s="15">
        <f>'Investment Analysis'!LX259</f>
        <v>0</v>
      </c>
      <c r="EO259" s="48"/>
      <c r="EP259" s="68">
        <f t="shared" si="254"/>
        <v>0</v>
      </c>
      <c r="EQ259" s="15">
        <f>'Investment Analysis'!MC259</f>
        <v>0</v>
      </c>
      <c r="ER259" s="48"/>
      <c r="ES259" s="18">
        <f>'Investment Analysis'!LX259</f>
        <v>0</v>
      </c>
      <c r="ET259" s="15">
        <f>'Investment Analysis'!LA259</f>
        <v>0</v>
      </c>
      <c r="EU259" s="48"/>
      <c r="EV259" s="18">
        <f>'Investment Analysis'!ML259</f>
        <v>0</v>
      </c>
      <c r="EW259" s="15">
        <f>'Investment Analysis'!MJ259</f>
        <v>0</v>
      </c>
      <c r="EX259" s="48"/>
      <c r="EY259" s="18">
        <f t="shared" si="230"/>
        <v>0</v>
      </c>
      <c r="EZ259" s="15">
        <f>'Investment Analysis'!MQ259</f>
        <v>0</v>
      </c>
      <c r="FA259" s="48"/>
      <c r="FB259" s="18">
        <f t="shared" si="231"/>
        <v>0</v>
      </c>
      <c r="FC259" s="15">
        <f>'Investment Analysis'!MX259</f>
        <v>0</v>
      </c>
      <c r="FD259" s="48"/>
      <c r="FE259" s="18">
        <f t="shared" si="232"/>
        <v>0</v>
      </c>
      <c r="FF259" s="15">
        <f>'Investment Analysis'!NE258</f>
        <v>0</v>
      </c>
      <c r="FG259" s="48"/>
      <c r="FH259" s="18">
        <f t="shared" si="233"/>
        <v>0</v>
      </c>
      <c r="FI259" s="15">
        <f>'Investment Analysis'!NL259</f>
        <v>0</v>
      </c>
      <c r="FJ259" s="48"/>
      <c r="FK259" s="18">
        <f t="shared" si="234"/>
        <v>0</v>
      </c>
      <c r="FL259" s="15">
        <f>'Investment Analysis'!NS259</f>
        <v>0</v>
      </c>
      <c r="FM259" s="48"/>
      <c r="FN259" s="18">
        <f t="shared" si="235"/>
        <v>0</v>
      </c>
      <c r="FO259" s="15">
        <f>'Investment Analysis'!NZ259</f>
        <v>0</v>
      </c>
      <c r="FP259" s="48"/>
      <c r="FQ259" s="18">
        <f t="shared" si="236"/>
        <v>0</v>
      </c>
      <c r="FR259" s="15">
        <f>'Investment Analysis'!OG259</f>
        <v>0</v>
      </c>
      <c r="FS259" s="48"/>
      <c r="FT259" s="18">
        <f t="shared" si="237"/>
        <v>0</v>
      </c>
      <c r="FU259" s="15">
        <f>'Investment Analysis'!ON259</f>
        <v>0</v>
      </c>
      <c r="FV259" s="48"/>
      <c r="FW259" s="18">
        <f t="shared" si="238"/>
        <v>0</v>
      </c>
      <c r="FX259" s="15">
        <f>'Investment Analysis'!OU259</f>
        <v>0</v>
      </c>
      <c r="FY259" s="48"/>
      <c r="FZ259" s="18">
        <f t="shared" si="239"/>
        <v>0</v>
      </c>
      <c r="GA259" s="15">
        <f>'Investment Analysis'!PB259</f>
        <v>0</v>
      </c>
      <c r="GB259" s="48"/>
      <c r="GC259" s="18">
        <f>'Investment Analysis'!PK259</f>
        <v>0</v>
      </c>
      <c r="GD259" s="15">
        <f>'Investment Analysis'!PI259</f>
        <v>0</v>
      </c>
      <c r="GE259" s="48"/>
      <c r="GF259" s="18">
        <f>'Investment Analysis'!PY259</f>
        <v>0</v>
      </c>
      <c r="GG259" s="15">
        <f>'Investment Analysis'!PW259</f>
        <v>0</v>
      </c>
      <c r="GH259" s="48"/>
      <c r="GI259" s="18">
        <f>'Investment Analysis'!QF259</f>
        <v>0</v>
      </c>
      <c r="GJ259" s="15">
        <f>'Investment Analysis'!QD259</f>
        <v>0</v>
      </c>
      <c r="GK259" s="48"/>
      <c r="GL259" s="18">
        <f>'Investment Analysis'!QM259</f>
        <v>0</v>
      </c>
      <c r="GM259" s="15">
        <f>'Investment Analysis'!QK259</f>
        <v>0</v>
      </c>
      <c r="GN259" s="48"/>
      <c r="GO259" s="18">
        <f>'Investment Analysis'!QT259</f>
        <v>0</v>
      </c>
      <c r="GP259" s="15">
        <f>'Investment Analysis'!QR259</f>
        <v>0</v>
      </c>
      <c r="GQ259" s="48"/>
      <c r="GR259" s="18">
        <f>'Investment Analysis'!RA259</f>
        <v>0</v>
      </c>
      <c r="GS259" s="15">
        <f>'Investment Analysis'!QY259</f>
        <v>0</v>
      </c>
      <c r="GT259" s="48"/>
      <c r="GU259" s="18">
        <f>'Investment Analysis'!RH259</f>
        <v>0</v>
      </c>
      <c r="GV259" s="15">
        <f>'Investment Analysis'!RF259</f>
        <v>0</v>
      </c>
      <c r="GW259" s="48"/>
      <c r="GX259" s="18">
        <f>'Investment Analysis'!RO259</f>
        <v>0</v>
      </c>
      <c r="GY259" s="15">
        <f>'Investment Analysis'!RM259</f>
        <v>0</v>
      </c>
      <c r="GZ259" s="48"/>
      <c r="HA259" s="18">
        <f>'Investment Analysis'!RV259</f>
        <v>0</v>
      </c>
      <c r="HB259" s="15">
        <f>'Investment Analysis'!RT259</f>
        <v>0</v>
      </c>
      <c r="HC259" s="48"/>
      <c r="HD259" s="18">
        <f>'Investment Analysis'!SC259</f>
        <v>0</v>
      </c>
      <c r="HE259" s="15">
        <f>'Investment Analysis'!SA259</f>
        <v>0</v>
      </c>
      <c r="HF259" s="48"/>
      <c r="HG259" s="18">
        <f>'Investment Analysis'!SJ259</f>
        <v>0</v>
      </c>
      <c r="HH259" s="15">
        <f>'Investment Analysis'!SH259</f>
        <v>0</v>
      </c>
      <c r="HI259" s="48"/>
      <c r="HJ259" s="18">
        <f>'Investment Analysis'!SM259</f>
        <v>0</v>
      </c>
      <c r="HK259" s="15">
        <f>'Investment Analysis'!SK259</f>
        <v>0</v>
      </c>
      <c r="HL259" s="48"/>
      <c r="HM259" s="18">
        <f>'Investment Analysis'!SP259</f>
        <v>0</v>
      </c>
      <c r="HN259" s="15">
        <f>'Investment Analysis'!SN259</f>
        <v>0</v>
      </c>
      <c r="HO259" s="48"/>
      <c r="HP259" s="18">
        <f>'Investment Analysis'!TE259</f>
        <v>0</v>
      </c>
      <c r="HQ259" s="15">
        <f>'Investment Analysis'!TC259</f>
        <v>0</v>
      </c>
      <c r="HR259" s="48"/>
      <c r="HS259" s="18">
        <f>'Investment Analysis'!TL259</f>
        <v>0</v>
      </c>
      <c r="HT259" s="15">
        <f>'Investment Analysis'!TJ259</f>
        <v>0</v>
      </c>
      <c r="HU259" s="48"/>
      <c r="HV259" s="18">
        <f>'Investment Analysis'!TS259</f>
        <v>0</v>
      </c>
      <c r="HW259" s="15">
        <f>'Investment Analysis'!TQ259</f>
        <v>0</v>
      </c>
      <c r="HX259" s="48"/>
      <c r="HY259" s="18">
        <f>'Investment Analysis'!TZ259</f>
        <v>0</v>
      </c>
      <c r="HZ259" s="15">
        <f>'Investment Analysis'!TX259</f>
        <v>0</v>
      </c>
      <c r="IA259" s="48"/>
      <c r="IB259" s="18">
        <f>'Investment Analysis'!UG259</f>
        <v>0</v>
      </c>
      <c r="IC259" s="15">
        <f>'Investment Analysis'!UE259</f>
        <v>0</v>
      </c>
      <c r="ID259" s="48"/>
      <c r="IE259" s="18">
        <f>'Investment Analysis'!UN259</f>
        <v>0</v>
      </c>
      <c r="IF259" s="15">
        <f>'Investment Analysis'!UL259</f>
        <v>0</v>
      </c>
      <c r="IG259" s="48"/>
      <c r="IH259" s="18">
        <f>'Investment Analysis'!UU259</f>
        <v>0</v>
      </c>
      <c r="II259" s="15">
        <f>'Investment Analysis'!US259</f>
        <v>0</v>
      </c>
      <c r="IJ259" s="48"/>
      <c r="IK259" s="18">
        <f>'Investment Analysis'!VB259</f>
        <v>0</v>
      </c>
      <c r="IL259" s="15">
        <f>'Investment Analysis'!UZ259</f>
        <v>0</v>
      </c>
      <c r="IM259" s="48"/>
      <c r="IN259" s="18">
        <f>'Investment Analysis'!VI259</f>
        <v>0</v>
      </c>
      <c r="IO259" s="15">
        <f>'Investment Analysis'!VG259</f>
        <v>0</v>
      </c>
      <c r="IP259" s="18"/>
      <c r="IQ259" s="18"/>
      <c r="IR259" s="18"/>
      <c r="IS259" s="108">
        <f t="shared" si="243"/>
        <v>0</v>
      </c>
      <c r="IT259" s="48">
        <f t="shared" si="244"/>
        <v>0</v>
      </c>
      <c r="IU259" s="101">
        <f t="shared" si="240"/>
        <v>0</v>
      </c>
      <c r="IV259" s="101"/>
      <c r="IW259" s="15">
        <f t="shared" si="241"/>
        <v>0</v>
      </c>
      <c r="IX259" s="113">
        <f t="shared" si="242"/>
        <v>0</v>
      </c>
      <c r="IY259" s="21">
        <f t="shared" si="261"/>
        <v>0</v>
      </c>
      <c r="IZ259" s="173">
        <f t="shared" si="262"/>
        <v>0</v>
      </c>
    </row>
    <row r="260" spans="1:260" x14ac:dyDescent="0.2">
      <c r="A260" s="3">
        <f>'Investment Analysis'!A260</f>
        <v>46022</v>
      </c>
      <c r="B260" s="4">
        <f>'Investment Analysis'!B260</f>
        <v>46022</v>
      </c>
      <c r="C260" s="27">
        <f>'Investment Analysis'!C260</f>
        <v>0</v>
      </c>
      <c r="D260" s="14">
        <f>'Investment Analysis'!D260</f>
        <v>0</v>
      </c>
      <c r="E260" s="15">
        <f>'Investment Analysis'!E260</f>
        <v>0</v>
      </c>
      <c r="F260" s="13">
        <f>'Investment Analysis'!G260</f>
        <v>0</v>
      </c>
      <c r="G260" s="14">
        <f>'Investment Analysis'!H260</f>
        <v>0</v>
      </c>
      <c r="H260" s="15">
        <f>'Investment Analysis'!I260</f>
        <v>0</v>
      </c>
      <c r="I260" s="13">
        <f>'Investment Analysis'!K260</f>
        <v>0</v>
      </c>
      <c r="J260" s="14">
        <f>'Investment Analysis'!L260</f>
        <v>0</v>
      </c>
      <c r="K260" s="15">
        <f>'Investment Analysis'!M260</f>
        <v>0</v>
      </c>
      <c r="L260" s="41">
        <f>'Investment Analysis'!T260</f>
        <v>0</v>
      </c>
      <c r="M260" s="21">
        <f>'Investment Analysis'!V260</f>
        <v>0</v>
      </c>
      <c r="N260" s="21">
        <f>'Investment Analysis'!W260</f>
        <v>0</v>
      </c>
      <c r="P260" s="48">
        <f>'Investment Analysis'!Y260</f>
        <v>0</v>
      </c>
      <c r="Q260" s="18"/>
      <c r="R260" s="83"/>
      <c r="S260" s="48"/>
      <c r="T260" s="18">
        <f>'Investment Analysis'!AH260</f>
        <v>0</v>
      </c>
      <c r="U260" s="15">
        <f>'Investment Analysis'!AF260</f>
        <v>0</v>
      </c>
      <c r="V260" s="48"/>
      <c r="W260" s="18">
        <f>'Investment Analysis'!AO260</f>
        <v>0</v>
      </c>
      <c r="X260" s="15">
        <f>'Investment Analysis'!AM260</f>
        <v>0</v>
      </c>
      <c r="Y260" s="48"/>
      <c r="Z260" s="18">
        <f t="shared" si="217"/>
        <v>0</v>
      </c>
      <c r="AA260" s="15">
        <f>'Investment Analysis'!GM260</f>
        <v>0</v>
      </c>
      <c r="AB260" s="48"/>
      <c r="AC260" s="18">
        <f t="shared" si="267"/>
        <v>0</v>
      </c>
      <c r="AD260" s="15">
        <f>'Investment Analysis'!AT260</f>
        <v>0</v>
      </c>
      <c r="AE260" s="48"/>
      <c r="AF260" s="18">
        <f>'Investment Analysis'!BC260</f>
        <v>0</v>
      </c>
      <c r="AG260" s="15">
        <f>'Investment Analysis'!BA260</f>
        <v>0</v>
      </c>
      <c r="AH260" s="48"/>
      <c r="AI260" s="18">
        <f t="shared" si="268"/>
        <v>0</v>
      </c>
      <c r="AJ260" s="15">
        <f>'Investment Analysis'!BH260</f>
        <v>0</v>
      </c>
      <c r="AK260" s="48"/>
      <c r="AL260" s="18">
        <f t="shared" si="250"/>
        <v>0</v>
      </c>
      <c r="AM260" s="15">
        <f>'Investment Analysis'!BO260</f>
        <v>0</v>
      </c>
      <c r="AN260" s="48"/>
      <c r="AO260" s="18">
        <f t="shared" si="265"/>
        <v>0</v>
      </c>
      <c r="AP260" s="15">
        <f>'Investment Analysis'!BV260</f>
        <v>0</v>
      </c>
      <c r="AQ260" s="48"/>
      <c r="AR260" s="18">
        <f t="shared" si="266"/>
        <v>0</v>
      </c>
      <c r="AS260" s="15">
        <f>'Investment Analysis'!CC260</f>
        <v>0</v>
      </c>
      <c r="AT260" s="48"/>
      <c r="AU260" s="18">
        <f>'Investment Analysis'!CL260</f>
        <v>0</v>
      </c>
      <c r="AV260" s="15">
        <f>'Investment Analysis'!CJ260</f>
        <v>0</v>
      </c>
      <c r="AW260" s="48"/>
      <c r="AX260" s="18">
        <f t="shared" si="251"/>
        <v>0</v>
      </c>
      <c r="AY260" s="15">
        <f>'Investment Analysis'!CQ260</f>
        <v>0</v>
      </c>
      <c r="AZ260" s="48"/>
      <c r="BA260" s="18">
        <f>'Investment Analysis'!CZ260</f>
        <v>0</v>
      </c>
      <c r="BB260" s="15">
        <f>'Investment Analysis'!CX260</f>
        <v>0</v>
      </c>
      <c r="BC260" s="48"/>
      <c r="BD260" s="18">
        <f t="shared" si="269"/>
        <v>0</v>
      </c>
      <c r="BE260" s="15">
        <f>'Investment Analysis'!DE260</f>
        <v>0</v>
      </c>
      <c r="BF260" s="48"/>
      <c r="BG260" s="18">
        <f>'Investment Analysis'!DN260</f>
        <v>0</v>
      </c>
      <c r="BH260" s="15">
        <f>'Investment Analysis'!DL260</f>
        <v>0</v>
      </c>
      <c r="BI260" s="48"/>
      <c r="BJ260" s="18">
        <f>'Investment Analysis'!EB260</f>
        <v>0</v>
      </c>
      <c r="BK260" s="15">
        <f>'Investment Analysis'!DZ260</f>
        <v>0</v>
      </c>
      <c r="BL260" s="48"/>
      <c r="BM260" s="18">
        <f>'Investment Analysis'!EI260</f>
        <v>0</v>
      </c>
      <c r="BN260" s="15">
        <f>'Investment Analysis'!EG260</f>
        <v>0</v>
      </c>
      <c r="BO260" s="48"/>
      <c r="BP260" s="18">
        <f>'Investment Analysis'!DU260</f>
        <v>0</v>
      </c>
      <c r="BQ260" s="15">
        <f>'Investment Analysis'!DS260</f>
        <v>0</v>
      </c>
      <c r="BR260" s="48"/>
      <c r="BS260" s="18">
        <f>'Investment Analysis'!EP260</f>
        <v>0</v>
      </c>
      <c r="BT260" s="15">
        <f>'Investment Analysis'!EN260</f>
        <v>0</v>
      </c>
      <c r="BU260" s="48"/>
      <c r="BV260" s="18">
        <f t="shared" si="253"/>
        <v>0</v>
      </c>
      <c r="BW260" s="15">
        <f>'Investment Analysis'!EU260</f>
        <v>0</v>
      </c>
      <c r="BX260" s="48"/>
      <c r="BY260" s="18">
        <f t="shared" si="258"/>
        <v>0</v>
      </c>
      <c r="BZ260" s="15">
        <f>'Investment Analysis'!FB260</f>
        <v>0</v>
      </c>
      <c r="CA260" s="48"/>
      <c r="CB260" s="18">
        <f t="shared" si="255"/>
        <v>0</v>
      </c>
      <c r="CC260" s="15">
        <f>'Investment Analysis'!FI260</f>
        <v>0</v>
      </c>
      <c r="CD260" s="48"/>
      <c r="CE260" s="18">
        <f>'Investment Analysis'!FR260</f>
        <v>0</v>
      </c>
      <c r="CF260" s="15">
        <f>'Investment Analysis'!FP260</f>
        <v>0</v>
      </c>
      <c r="CG260" s="48"/>
      <c r="CH260" s="18">
        <f>'Investment Analysis'!FR260</f>
        <v>0</v>
      </c>
      <c r="CI260" s="15">
        <f>'Investment Analysis'!FW260</f>
        <v>0</v>
      </c>
      <c r="CJ260" s="48"/>
      <c r="CK260" s="18">
        <f t="shared" si="259"/>
        <v>0</v>
      </c>
      <c r="CL260" s="15">
        <f>'Investment Analysis'!GD260</f>
        <v>0</v>
      </c>
      <c r="CM260" s="48"/>
      <c r="CN260" s="18">
        <f t="shared" si="218"/>
        <v>0</v>
      </c>
      <c r="CO260" s="15">
        <f>'Investment Analysis'!GT260</f>
        <v>0</v>
      </c>
      <c r="CP260" s="48"/>
      <c r="CQ260" s="18">
        <f t="shared" si="219"/>
        <v>0</v>
      </c>
      <c r="CR260" s="15">
        <f>'Investment Analysis'!HG260</f>
        <v>0</v>
      </c>
      <c r="CS260" s="48"/>
      <c r="CT260" s="18">
        <f>IF(CS260&gt;0,(CS260-9300-6950-5640-CT$5)/CT$5,0)</f>
        <v>0</v>
      </c>
      <c r="CU260" s="15">
        <f>'Investment Analysis'!HN260</f>
        <v>0</v>
      </c>
      <c r="CV260" s="48"/>
      <c r="CW260" s="18">
        <f t="shared" si="221"/>
        <v>0</v>
      </c>
      <c r="CX260" s="15">
        <f>'Investment Analysis'!IB260</f>
        <v>0</v>
      </c>
      <c r="CY260" s="48"/>
      <c r="CZ260" s="18">
        <f t="shared" si="222"/>
        <v>0</v>
      </c>
      <c r="DA260" s="15">
        <f>'Investment Analysis'!IK260</f>
        <v>0</v>
      </c>
      <c r="DB260" s="48"/>
      <c r="DC260" s="18">
        <f t="shared" si="223"/>
        <v>0</v>
      </c>
      <c r="DD260" s="15">
        <f>'Investment Analysis'!IP260</f>
        <v>0</v>
      </c>
      <c r="DE260" s="48"/>
      <c r="DF260" s="18">
        <f>'Investment Analysis'!IY260</f>
        <v>0</v>
      </c>
      <c r="DG260" s="15">
        <f>'Investment Analysis'!IW260</f>
        <v>0</v>
      </c>
      <c r="DH260" s="48"/>
      <c r="DI260" s="18">
        <f t="shared" si="224"/>
        <v>0</v>
      </c>
      <c r="DJ260" s="15">
        <f>'Investment Analysis'!JD260</f>
        <v>0</v>
      </c>
      <c r="DK260" s="48"/>
      <c r="DL260" s="18">
        <f t="shared" si="225"/>
        <v>0</v>
      </c>
      <c r="DM260" s="15">
        <f>'Investment Analysis'!JK260</f>
        <v>0</v>
      </c>
      <c r="DN260" s="48"/>
      <c r="DO260" s="18">
        <f t="shared" si="226"/>
        <v>0</v>
      </c>
      <c r="DP260" s="15">
        <f>'Investment Analysis'!HU260</f>
        <v>0</v>
      </c>
      <c r="DQ260" s="48"/>
      <c r="DR260" s="18">
        <f t="shared" si="227"/>
        <v>0</v>
      </c>
      <c r="DS260" s="15">
        <f>'Investment Analysis'!JR260</f>
        <v>0</v>
      </c>
      <c r="DT260" s="48"/>
      <c r="DU260" s="18">
        <f t="shared" si="264"/>
        <v>0</v>
      </c>
      <c r="DV260" s="15">
        <f>'Investment Analysis'!JY260</f>
        <v>0</v>
      </c>
      <c r="DW260" s="48"/>
      <c r="DX260" s="18">
        <f t="shared" si="228"/>
        <v>0</v>
      </c>
      <c r="DY260" s="15">
        <f>'Investment Analysis'!KF260</f>
        <v>0</v>
      </c>
      <c r="DZ260" s="48"/>
      <c r="EA260" s="18">
        <f t="shared" si="260"/>
        <v>0</v>
      </c>
      <c r="EB260" s="15">
        <f>'Investment Analysis'!KM260</f>
        <v>0</v>
      </c>
      <c r="EC260" s="48"/>
      <c r="ED260" s="18">
        <f>'Investment Analysis'!KV260</f>
        <v>0</v>
      </c>
      <c r="EE260" s="15">
        <f>'Investment Analysis'!KT260</f>
        <v>0</v>
      </c>
      <c r="EF260" s="48"/>
      <c r="EG260" s="18">
        <f t="shared" si="229"/>
        <v>0</v>
      </c>
      <c r="EH260" s="15">
        <f>'Investment Analysis'!LH260</f>
        <v>0</v>
      </c>
      <c r="EI260" s="48"/>
      <c r="EJ260" s="18">
        <f>'Investment Analysis'!LQ260</f>
        <v>0</v>
      </c>
      <c r="EK260" s="15">
        <f>'Investment Analysis'!LO260</f>
        <v>0</v>
      </c>
      <c r="EL260" s="48"/>
      <c r="EM260" s="18">
        <f t="shared" si="263"/>
        <v>0</v>
      </c>
      <c r="EN260" s="15">
        <f>'Investment Analysis'!LX260</f>
        <v>0</v>
      </c>
      <c r="EO260" s="48"/>
      <c r="EP260" s="68">
        <f t="shared" si="254"/>
        <v>0</v>
      </c>
      <c r="EQ260" s="15">
        <f>'Investment Analysis'!MC260</f>
        <v>0</v>
      </c>
      <c r="ER260" s="48"/>
      <c r="ES260" s="18">
        <f>'Investment Analysis'!LX260</f>
        <v>0</v>
      </c>
      <c r="ET260" s="15">
        <f>'Investment Analysis'!LA260</f>
        <v>0</v>
      </c>
      <c r="EU260" s="48"/>
      <c r="EV260" s="18">
        <f>'Investment Analysis'!ML260</f>
        <v>0</v>
      </c>
      <c r="EW260" s="15">
        <f>'Investment Analysis'!MJ260</f>
        <v>0</v>
      </c>
      <c r="EX260" s="48"/>
      <c r="EY260" s="18">
        <f t="shared" si="230"/>
        <v>0</v>
      </c>
      <c r="EZ260" s="15">
        <f>'Investment Analysis'!MQ260</f>
        <v>0</v>
      </c>
      <c r="FA260" s="48"/>
      <c r="FB260" s="18">
        <f t="shared" si="231"/>
        <v>0</v>
      </c>
      <c r="FC260" s="15">
        <f>'Investment Analysis'!MZ260</f>
        <v>0</v>
      </c>
      <c r="FD260" s="48"/>
      <c r="FE260" s="18">
        <f t="shared" si="232"/>
        <v>0</v>
      </c>
      <c r="FF260" s="15">
        <f>'Investment Analysis'!NG260</f>
        <v>0</v>
      </c>
      <c r="FG260" s="48"/>
      <c r="FH260" s="18">
        <f t="shared" si="233"/>
        <v>0</v>
      </c>
      <c r="FI260" s="15">
        <f>'Investment Analysis'!NL260</f>
        <v>0</v>
      </c>
      <c r="FJ260" s="48"/>
      <c r="FK260" s="18">
        <f t="shared" si="234"/>
        <v>0</v>
      </c>
      <c r="FL260" s="15">
        <f>'Investment Analysis'!NS260</f>
        <v>0</v>
      </c>
      <c r="FM260" s="48"/>
      <c r="FN260" s="18">
        <f t="shared" si="235"/>
        <v>0</v>
      </c>
      <c r="FO260" s="15">
        <f>'Investment Analysis'!NZ260</f>
        <v>0</v>
      </c>
      <c r="FP260" s="48"/>
      <c r="FQ260" s="18">
        <f t="shared" si="236"/>
        <v>0</v>
      </c>
      <c r="FR260" s="15">
        <f>'Investment Analysis'!OG260</f>
        <v>0</v>
      </c>
      <c r="FS260" s="48"/>
      <c r="FT260" s="18">
        <f t="shared" si="237"/>
        <v>0</v>
      </c>
      <c r="FU260" s="15">
        <f>'Investment Analysis'!ON260</f>
        <v>0</v>
      </c>
      <c r="FV260" s="48"/>
      <c r="FW260" s="18">
        <f t="shared" si="238"/>
        <v>0</v>
      </c>
      <c r="FX260" s="15">
        <f>'Investment Analysis'!OU260</f>
        <v>0</v>
      </c>
      <c r="FY260" s="48"/>
      <c r="FZ260" s="18">
        <f t="shared" si="239"/>
        <v>0</v>
      </c>
      <c r="GA260" s="15">
        <f>'Investment Analysis'!PB260</f>
        <v>0</v>
      </c>
      <c r="GB260" s="48"/>
      <c r="GC260" s="18">
        <f>'Investment Analysis'!PK260</f>
        <v>0</v>
      </c>
      <c r="GD260" s="15">
        <f>'Investment Analysis'!PI260</f>
        <v>0</v>
      </c>
      <c r="GE260" s="48"/>
      <c r="GF260" s="18">
        <f>'Investment Analysis'!PY260</f>
        <v>0</v>
      </c>
      <c r="GG260" s="15">
        <f>'Investment Analysis'!PW260</f>
        <v>0</v>
      </c>
      <c r="GH260" s="48"/>
      <c r="GI260" s="18">
        <f>'Investment Analysis'!QF260</f>
        <v>0</v>
      </c>
      <c r="GJ260" s="15">
        <f>'Investment Analysis'!QD260</f>
        <v>0</v>
      </c>
      <c r="GK260" s="48"/>
      <c r="GL260" s="18">
        <f>'Investment Analysis'!QM260</f>
        <v>0</v>
      </c>
      <c r="GM260" s="15">
        <f>'Investment Analysis'!QK260</f>
        <v>0</v>
      </c>
      <c r="GN260" s="48"/>
      <c r="GO260" s="18">
        <f>'Investment Analysis'!QT260</f>
        <v>0</v>
      </c>
      <c r="GP260" s="15">
        <f>'Investment Analysis'!QR260</f>
        <v>0</v>
      </c>
      <c r="GQ260" s="48"/>
      <c r="GR260" s="18">
        <f>'Investment Analysis'!RA260</f>
        <v>0</v>
      </c>
      <c r="GS260" s="15">
        <f>'Investment Analysis'!QY260</f>
        <v>0</v>
      </c>
      <c r="GT260" s="48"/>
      <c r="GU260" s="18">
        <f>'Investment Analysis'!RH260</f>
        <v>0</v>
      </c>
      <c r="GV260" s="15">
        <f>'Investment Analysis'!RF260</f>
        <v>0</v>
      </c>
      <c r="GW260" s="48"/>
      <c r="GX260" s="18">
        <f>'Investment Analysis'!RO260</f>
        <v>0</v>
      </c>
      <c r="GY260" s="15">
        <f>'Investment Analysis'!RM260</f>
        <v>0</v>
      </c>
      <c r="GZ260" s="48"/>
      <c r="HA260" s="18">
        <f>'Investment Analysis'!RV260</f>
        <v>0</v>
      </c>
      <c r="HB260" s="15">
        <f>'Investment Analysis'!RT260</f>
        <v>0</v>
      </c>
      <c r="HC260" s="48"/>
      <c r="HD260" s="18">
        <f>'Investment Analysis'!SC260</f>
        <v>0</v>
      </c>
      <c r="HE260" s="15">
        <f>'Investment Analysis'!SA260</f>
        <v>0</v>
      </c>
      <c r="HF260" s="48"/>
      <c r="HG260" s="18">
        <f>'Investment Analysis'!SJ260</f>
        <v>0</v>
      </c>
      <c r="HH260" s="15">
        <f>'Investment Analysis'!SH260</f>
        <v>0</v>
      </c>
      <c r="HI260" s="48"/>
      <c r="HJ260" s="18">
        <f>'Investment Analysis'!SM260</f>
        <v>0</v>
      </c>
      <c r="HK260" s="15">
        <f>'Investment Analysis'!SK260</f>
        <v>0</v>
      </c>
      <c r="HL260" s="48"/>
      <c r="HM260" s="18">
        <f>'Investment Analysis'!SP260</f>
        <v>0</v>
      </c>
      <c r="HN260" s="15">
        <f>'Investment Analysis'!SN260</f>
        <v>0</v>
      </c>
      <c r="HO260" s="48"/>
      <c r="HP260" s="18">
        <f>'Investment Analysis'!TE260</f>
        <v>0</v>
      </c>
      <c r="HQ260" s="15">
        <f>'Investment Analysis'!TC260</f>
        <v>0</v>
      </c>
      <c r="HR260" s="48"/>
      <c r="HS260" s="18">
        <f>'Investment Analysis'!TL260</f>
        <v>0</v>
      </c>
      <c r="HT260" s="15">
        <f>'Investment Analysis'!TJ260</f>
        <v>0</v>
      </c>
      <c r="HU260" s="48"/>
      <c r="HV260" s="18">
        <f>'Investment Analysis'!TS260</f>
        <v>0</v>
      </c>
      <c r="HW260" s="15">
        <f>'Investment Analysis'!TQ260</f>
        <v>0</v>
      </c>
      <c r="HX260" s="48"/>
      <c r="HY260" s="18">
        <f>'Investment Analysis'!TZ260</f>
        <v>0</v>
      </c>
      <c r="HZ260" s="15">
        <f>'Investment Analysis'!TX260</f>
        <v>0</v>
      </c>
      <c r="IA260" s="48"/>
      <c r="IB260" s="18">
        <f>'Investment Analysis'!UG260</f>
        <v>0</v>
      </c>
      <c r="IC260" s="15">
        <f>'Investment Analysis'!UE260</f>
        <v>0</v>
      </c>
      <c r="ID260" s="48"/>
      <c r="IE260" s="18">
        <f>'Investment Analysis'!UN260</f>
        <v>0</v>
      </c>
      <c r="IF260" s="15">
        <f>'Investment Analysis'!UL260</f>
        <v>0</v>
      </c>
      <c r="IG260" s="48"/>
      <c r="IH260" s="18">
        <f>'Investment Analysis'!UU260</f>
        <v>0</v>
      </c>
      <c r="II260" s="15">
        <f>'Investment Analysis'!US260</f>
        <v>0</v>
      </c>
      <c r="IJ260" s="48"/>
      <c r="IK260" s="18">
        <f>'Investment Analysis'!VB260</f>
        <v>0</v>
      </c>
      <c r="IL260" s="15">
        <f>'Investment Analysis'!UZ260</f>
        <v>0</v>
      </c>
      <c r="IM260" s="48"/>
      <c r="IN260" s="18">
        <f>'Investment Analysis'!VI260</f>
        <v>0</v>
      </c>
      <c r="IO260" s="15">
        <f>'Investment Analysis'!VG260</f>
        <v>0</v>
      </c>
      <c r="IP260" s="18"/>
      <c r="IQ260" s="18"/>
      <c r="IR260" s="18"/>
      <c r="IS260" s="108">
        <f t="shared" si="243"/>
        <v>0</v>
      </c>
      <c r="IT260" s="48">
        <f t="shared" si="244"/>
        <v>0</v>
      </c>
      <c r="IU260" s="101">
        <f t="shared" si="240"/>
        <v>0</v>
      </c>
      <c r="IV260" s="101"/>
      <c r="IW260" s="101"/>
      <c r="IX260" s="113">
        <f t="shared" si="242"/>
        <v>0</v>
      </c>
      <c r="IY260" s="21">
        <f t="shared" si="261"/>
        <v>0</v>
      </c>
      <c r="IZ260" s="173">
        <f t="shared" si="262"/>
        <v>0</v>
      </c>
    </row>
    <row r="261" spans="1:260" x14ac:dyDescent="0.2">
      <c r="A261" s="3">
        <f>'Investment Analysis'!A261</f>
        <v>0</v>
      </c>
      <c r="B261" s="4">
        <f>'Investment Analysis'!B261</f>
        <v>0</v>
      </c>
      <c r="C261" s="27">
        <f>'Investment Analysis'!C261</f>
        <v>0</v>
      </c>
      <c r="D261" s="14">
        <f>'Investment Analysis'!D261</f>
        <v>0</v>
      </c>
      <c r="E261" s="15"/>
      <c r="F261" s="13">
        <f>'Investment Analysis'!G261</f>
        <v>0</v>
      </c>
      <c r="G261" s="14">
        <f>'Investment Analysis'!H261</f>
        <v>0</v>
      </c>
      <c r="H261" s="15"/>
      <c r="I261" s="13">
        <f>'Investment Analysis'!K261</f>
        <v>0</v>
      </c>
      <c r="J261" s="14">
        <f>'Investment Analysis'!L261</f>
        <v>0</v>
      </c>
      <c r="K261" s="15"/>
      <c r="L261" s="41">
        <f>'Investment Analysis'!T261</f>
        <v>0</v>
      </c>
      <c r="M261" s="21">
        <f>'Investment Analysis'!V261</f>
        <v>0</v>
      </c>
      <c r="N261" s="21">
        <f>'Investment Analysis'!W261</f>
        <v>0</v>
      </c>
      <c r="P261" s="48"/>
      <c r="Q261" s="18"/>
      <c r="R261" s="83"/>
      <c r="S261" s="48"/>
      <c r="T261" s="18">
        <f>'Investment Analysis'!AH261</f>
        <v>0</v>
      </c>
      <c r="U261" s="15">
        <f>'Investment Analysis'!AF261</f>
        <v>0</v>
      </c>
      <c r="V261" s="48"/>
      <c r="W261" s="18">
        <f>'Investment Analysis'!AK261</f>
        <v>0</v>
      </c>
      <c r="X261" s="15">
        <f>'Investment Analysis'!AI261</f>
        <v>0</v>
      </c>
      <c r="Y261" s="48"/>
      <c r="Z261" s="18">
        <f>'Investment Analysis'!AN261</f>
        <v>0</v>
      </c>
      <c r="AA261" s="15">
        <f>'Investment Analysis'!AL261</f>
        <v>0</v>
      </c>
      <c r="AB261" s="48"/>
      <c r="AC261" s="18">
        <f>'Investment Analysis'!AQ261</f>
        <v>0</v>
      </c>
      <c r="AD261" s="15">
        <f>'Investment Analysis'!AO261</f>
        <v>0</v>
      </c>
      <c r="AE261" s="48"/>
      <c r="AF261" s="18">
        <f>'Investment Analysis'!AT261</f>
        <v>0</v>
      </c>
      <c r="AG261" s="15">
        <f>'Investment Analysis'!AR261</f>
        <v>0</v>
      </c>
      <c r="AH261" s="48"/>
      <c r="AI261" s="18"/>
      <c r="AJ261" s="15"/>
      <c r="AK261" s="48"/>
      <c r="AL261" s="18">
        <f>'Investment Analysis'!AZ261</f>
        <v>0</v>
      </c>
      <c r="AM261" s="15">
        <f>'Investment Analysis'!AX261</f>
        <v>0</v>
      </c>
      <c r="AN261" s="48"/>
      <c r="AO261" s="18">
        <f>'Investment Analysis'!BC261</f>
        <v>0</v>
      </c>
      <c r="AP261" s="15">
        <f>'Investment Analysis'!BA261</f>
        <v>0</v>
      </c>
      <c r="AQ261" s="48"/>
      <c r="AR261" s="18"/>
      <c r="AS261" s="15"/>
      <c r="AT261" s="48"/>
      <c r="AU261" s="18">
        <f>'Investment Analysis'!BI261</f>
        <v>0</v>
      </c>
      <c r="AV261" s="15">
        <f>'Investment Analysis'!BG261</f>
        <v>0</v>
      </c>
      <c r="AW261" s="48"/>
      <c r="AX261" s="18">
        <f>'Investment Analysis'!BL261</f>
        <v>0</v>
      </c>
      <c r="AY261" s="15">
        <f>'Investment Analysis'!BJ261</f>
        <v>0</v>
      </c>
      <c r="AZ261" s="48"/>
      <c r="BA261" s="18">
        <f>'Investment Analysis'!BO261</f>
        <v>0</v>
      </c>
      <c r="BB261" s="15">
        <f>'Investment Analysis'!BM261</f>
        <v>0</v>
      </c>
      <c r="BC261" s="48"/>
      <c r="BD261" s="18">
        <f>'Investment Analysis'!BR261</f>
        <v>0</v>
      </c>
      <c r="BE261" s="15">
        <f>'Investment Analysis'!BP261</f>
        <v>0</v>
      </c>
      <c r="BF261" s="48"/>
      <c r="BG261" s="18">
        <f>'Investment Analysis'!BU261</f>
        <v>0</v>
      </c>
      <c r="BH261" s="15">
        <f>'Investment Analysis'!BS261</f>
        <v>0</v>
      </c>
      <c r="BI261" s="48"/>
      <c r="BJ261" s="18">
        <f>'Investment Analysis'!BX261</f>
        <v>0</v>
      </c>
      <c r="BK261" s="15">
        <f>'Investment Analysis'!BV261</f>
        <v>0</v>
      </c>
      <c r="BL261" s="48"/>
      <c r="BM261" s="18">
        <f>'Investment Analysis'!CA261</f>
        <v>0</v>
      </c>
      <c r="BN261" s="15">
        <f>'Investment Analysis'!BY261</f>
        <v>0</v>
      </c>
      <c r="BO261" s="48"/>
      <c r="BP261" s="18"/>
      <c r="BQ261" s="15"/>
      <c r="BR261" s="48"/>
      <c r="BS261" s="18">
        <f>'Investment Analysis'!CG261</f>
        <v>0</v>
      </c>
      <c r="BT261" s="15">
        <f>'Investment Analysis'!CE261</f>
        <v>0</v>
      </c>
      <c r="BU261" s="48"/>
      <c r="BV261" s="18">
        <f>'Investment Analysis'!CJ261</f>
        <v>0</v>
      </c>
      <c r="BW261" s="15">
        <f>'Investment Analysis'!CH261</f>
        <v>0</v>
      </c>
      <c r="BX261" s="48"/>
      <c r="BY261" s="18"/>
      <c r="BZ261" s="15"/>
      <c r="CA261" s="48"/>
      <c r="CB261" s="18">
        <f>'Investment Analysis'!CP261</f>
        <v>0</v>
      </c>
      <c r="CC261" s="15">
        <f>'Investment Analysis'!CN261</f>
        <v>0</v>
      </c>
      <c r="CD261" s="48"/>
      <c r="CE261" s="18">
        <f>'Investment Analysis'!CS261</f>
        <v>0</v>
      </c>
      <c r="CF261" s="15">
        <f>'Investment Analysis'!CQ261</f>
        <v>0</v>
      </c>
      <c r="CG261" s="48"/>
      <c r="CH261" s="18">
        <f>'Investment Analysis'!CV261</f>
        <v>0</v>
      </c>
      <c r="CI261" s="15">
        <f>'Investment Analysis'!CT261</f>
        <v>0</v>
      </c>
      <c r="CJ261" s="48"/>
      <c r="CK261" s="18"/>
      <c r="CL261" s="15"/>
      <c r="CM261" s="48"/>
      <c r="CN261" s="18">
        <f>'Investment Analysis'!DB261</f>
        <v>0</v>
      </c>
      <c r="CO261" s="15">
        <f>'Investment Analysis'!CZ261</f>
        <v>0</v>
      </c>
      <c r="CP261" s="48"/>
      <c r="CQ261" s="18">
        <f>'Investment Analysis'!DE261</f>
        <v>0</v>
      </c>
      <c r="CR261" s="15">
        <f>'Investment Analysis'!DC261</f>
        <v>0</v>
      </c>
      <c r="CS261" s="48"/>
      <c r="CT261" s="18">
        <f>'Investment Analysis'!DH261</f>
        <v>0</v>
      </c>
      <c r="CU261" s="15">
        <f>'Investment Analysis'!DF261</f>
        <v>0</v>
      </c>
      <c r="CV261" s="48"/>
      <c r="CW261" s="18"/>
      <c r="CX261" s="15"/>
      <c r="CY261" s="48"/>
      <c r="CZ261" s="18">
        <f>'Investment Analysis'!DN261</f>
        <v>0</v>
      </c>
      <c r="DA261" s="15">
        <f>'Investment Analysis'!DL261</f>
        <v>0</v>
      </c>
      <c r="DB261" s="48"/>
      <c r="DC261" s="18">
        <f>'Investment Analysis'!DQ261</f>
        <v>0</v>
      </c>
      <c r="DD261" s="15">
        <f>'Investment Analysis'!DO261</f>
        <v>0</v>
      </c>
      <c r="DE261" s="48"/>
      <c r="DF261" s="18">
        <f>'Investment Analysis'!DT261</f>
        <v>0</v>
      </c>
      <c r="DG261" s="15">
        <f>'Investment Analysis'!DR261</f>
        <v>0</v>
      </c>
      <c r="DH261" s="48"/>
      <c r="DI261" s="18">
        <f>'Investment Analysis'!DW261</f>
        <v>0</v>
      </c>
      <c r="DJ261" s="15">
        <f>'Investment Analysis'!DU261</f>
        <v>0</v>
      </c>
      <c r="DK261" s="48"/>
      <c r="DL261" s="18">
        <f>'Investment Analysis'!DZ261</f>
        <v>0</v>
      </c>
      <c r="DM261" s="15">
        <f>'Investment Analysis'!DX261</f>
        <v>0</v>
      </c>
      <c r="DN261" s="48"/>
      <c r="DO261" s="18">
        <f>'Investment Analysis'!EC261</f>
        <v>0</v>
      </c>
      <c r="DP261" s="15">
        <f>'Investment Analysis'!EA261</f>
        <v>0</v>
      </c>
      <c r="DQ261" s="48"/>
      <c r="DR261" s="18">
        <f t="shared" si="227"/>
        <v>0</v>
      </c>
      <c r="DS261" s="15">
        <f>'Investment Analysis'!ED261</f>
        <v>0</v>
      </c>
      <c r="DT261" s="48"/>
      <c r="DU261" s="18">
        <f>'Investment Analysis'!EI261</f>
        <v>0</v>
      </c>
      <c r="DV261" s="15">
        <f>'Investment Analysis'!EG261</f>
        <v>0</v>
      </c>
      <c r="DW261" s="48"/>
      <c r="DX261" s="18">
        <f>'Investment Analysis'!EL261</f>
        <v>0</v>
      </c>
      <c r="DY261" s="15">
        <f>'Investment Analysis'!KF261</f>
        <v>0</v>
      </c>
      <c r="DZ261" s="48"/>
      <c r="EA261" s="18">
        <f>'Investment Analysis'!EO261</f>
        <v>0</v>
      </c>
      <c r="EB261" s="15">
        <f>'Investment Analysis'!EM261</f>
        <v>0</v>
      </c>
      <c r="EC261" s="48"/>
      <c r="ED261" s="18">
        <f>'Investment Analysis'!ER261</f>
        <v>0</v>
      </c>
      <c r="EE261" s="15">
        <f>'Investment Analysis'!KT261</f>
        <v>0</v>
      </c>
      <c r="EF261" s="48"/>
      <c r="EG261" s="18">
        <f>'Investment Analysis'!EU261</f>
        <v>0</v>
      </c>
      <c r="EH261" s="15">
        <f>'Investment Analysis'!ES261</f>
        <v>0</v>
      </c>
      <c r="EI261" s="48"/>
      <c r="EJ261" s="18">
        <f>'Investment Analysis'!EX261</f>
        <v>0</v>
      </c>
      <c r="EK261" s="15">
        <f>'Investment Analysis'!EV261</f>
        <v>0</v>
      </c>
      <c r="EL261" s="48"/>
      <c r="EM261" s="18"/>
      <c r="EN261" s="15"/>
      <c r="EO261" s="48"/>
      <c r="EP261" s="18">
        <f>'Investment Analysis'!FD261</f>
        <v>0</v>
      </c>
      <c r="EQ261" s="15">
        <f>'Investment Analysis'!MC261</f>
        <v>0</v>
      </c>
      <c r="ER261" s="48"/>
      <c r="ES261" s="18">
        <f>'Investment Analysis'!FG261</f>
        <v>0</v>
      </c>
      <c r="ET261" s="15">
        <f>'Investment Analysis'!FE261</f>
        <v>0</v>
      </c>
      <c r="EU261" s="48"/>
      <c r="EV261" s="18">
        <f>'Investment Analysis'!FJ261</f>
        <v>0</v>
      </c>
      <c r="EW261" s="15">
        <f>'Investment Analysis'!MJ261</f>
        <v>0</v>
      </c>
      <c r="EX261" s="48"/>
      <c r="EY261" s="18">
        <f t="shared" si="230"/>
        <v>0</v>
      </c>
      <c r="EZ261" s="15">
        <f>'Investment Analysis'!MQ261</f>
        <v>0</v>
      </c>
      <c r="FA261" s="48"/>
      <c r="FB261" s="18">
        <f>'Investment Analysis'!FP261</f>
        <v>0</v>
      </c>
      <c r="FC261" s="15">
        <f>'Investment Analysis'!FN261</f>
        <v>0</v>
      </c>
      <c r="FD261" s="48"/>
      <c r="FE261" s="18">
        <f>'Investment Analysis'!FS261</f>
        <v>0</v>
      </c>
      <c r="FF261" s="15">
        <f>'Investment Analysis'!FQ261</f>
        <v>0</v>
      </c>
      <c r="FG261" s="48"/>
      <c r="FH261" s="18">
        <f>'Investment Analysis'!FV261</f>
        <v>0</v>
      </c>
      <c r="FI261" s="15">
        <f>'Investment Analysis'!FT261</f>
        <v>0</v>
      </c>
      <c r="FJ261" s="48"/>
      <c r="FK261" s="18">
        <f t="shared" si="234"/>
        <v>0</v>
      </c>
      <c r="FL261" s="15">
        <f>'Investment Analysis'!NS261</f>
        <v>0</v>
      </c>
      <c r="FM261" s="48"/>
      <c r="FN261" s="18">
        <f>'Investment Analysis'!GB261</f>
        <v>0</v>
      </c>
      <c r="FO261" s="15">
        <f>'Investment Analysis'!FZ261</f>
        <v>0</v>
      </c>
      <c r="FP261" s="48"/>
      <c r="FQ261" s="18">
        <f>'Investment Analysis'!GE261</f>
        <v>0</v>
      </c>
      <c r="FR261" s="15">
        <f>'Investment Analysis'!GC261</f>
        <v>0</v>
      </c>
      <c r="FS261" s="48"/>
      <c r="FT261" s="18">
        <f>'Investment Analysis'!GH261</f>
        <v>0</v>
      </c>
      <c r="FU261" s="15">
        <f>'Investment Analysis'!GF261</f>
        <v>0</v>
      </c>
      <c r="FV261" s="48"/>
      <c r="FW261" s="18">
        <f>'Investment Analysis'!GK261</f>
        <v>0</v>
      </c>
      <c r="FX261" s="15">
        <f>'Investment Analysis'!GI261</f>
        <v>0</v>
      </c>
      <c r="FY261" s="48"/>
      <c r="FZ261" s="18">
        <f>'Investment Analysis'!GN261</f>
        <v>0</v>
      </c>
      <c r="GA261" s="15">
        <f>'Investment Analysis'!GL261</f>
        <v>0</v>
      </c>
      <c r="GB261" s="48"/>
      <c r="GC261" s="18">
        <f>'Investment Analysis'!PK261</f>
        <v>0</v>
      </c>
      <c r="GD261" s="15">
        <f>'Investment Analysis'!PI261</f>
        <v>0</v>
      </c>
      <c r="GE261" s="48"/>
      <c r="GF261" s="18">
        <f>'Investment Analysis'!PY261</f>
        <v>0</v>
      </c>
      <c r="GG261" s="15">
        <f>'Investment Analysis'!PW261</f>
        <v>0</v>
      </c>
      <c r="GH261" s="48"/>
      <c r="GI261" s="18">
        <f>'Investment Analysis'!QF261</f>
        <v>0</v>
      </c>
      <c r="GJ261" s="15">
        <f>'Investment Analysis'!QD261</f>
        <v>0</v>
      </c>
      <c r="GK261" s="48"/>
      <c r="GL261" s="18">
        <f>'Investment Analysis'!QM261</f>
        <v>0</v>
      </c>
      <c r="GM261" s="15">
        <f>'Investment Analysis'!QK261</f>
        <v>0</v>
      </c>
      <c r="GN261" s="48"/>
      <c r="GO261" s="18">
        <f>'Investment Analysis'!QT261</f>
        <v>0</v>
      </c>
      <c r="GP261" s="15">
        <f>'Investment Analysis'!QR261</f>
        <v>0</v>
      </c>
      <c r="GQ261" s="48"/>
      <c r="GR261" s="18">
        <f>'Investment Analysis'!RA261</f>
        <v>0</v>
      </c>
      <c r="GS261" s="15">
        <f>'Investment Analysis'!QY261</f>
        <v>0</v>
      </c>
      <c r="GT261" s="48"/>
      <c r="GU261" s="18">
        <f>'Investment Analysis'!RH261</f>
        <v>0</v>
      </c>
      <c r="GV261" s="15">
        <f>'Investment Analysis'!RF261</f>
        <v>0</v>
      </c>
      <c r="GW261" s="48"/>
      <c r="GX261" s="18">
        <f>'Investment Analysis'!RO261</f>
        <v>0</v>
      </c>
      <c r="GY261" s="15">
        <f>'Investment Analysis'!RM261</f>
        <v>0</v>
      </c>
      <c r="GZ261" s="48"/>
      <c r="HA261" s="18">
        <f>'Investment Analysis'!RV261</f>
        <v>0</v>
      </c>
      <c r="HB261" s="15">
        <f>'Investment Analysis'!RT261</f>
        <v>0</v>
      </c>
      <c r="HC261" s="48"/>
      <c r="HD261" s="18">
        <f>'Investment Analysis'!SC261</f>
        <v>0</v>
      </c>
      <c r="HE261" s="15">
        <f>'Investment Analysis'!SA261</f>
        <v>0</v>
      </c>
      <c r="HF261" s="48"/>
      <c r="HG261" s="18">
        <f>'Investment Analysis'!SJ261</f>
        <v>0</v>
      </c>
      <c r="HH261" s="15">
        <f>'Investment Analysis'!SH261</f>
        <v>0</v>
      </c>
      <c r="HI261" s="48"/>
      <c r="HJ261" s="18">
        <f>'Investment Analysis'!SM261</f>
        <v>0</v>
      </c>
      <c r="HK261" s="15">
        <f>'Investment Analysis'!SK261</f>
        <v>0</v>
      </c>
      <c r="HL261" s="48"/>
      <c r="HM261" s="18">
        <f>'Investment Analysis'!SP261</f>
        <v>0</v>
      </c>
      <c r="HN261" s="15">
        <f>'Investment Analysis'!SN261</f>
        <v>0</v>
      </c>
      <c r="HO261" s="48"/>
      <c r="HP261" s="18">
        <f>'Investment Analysis'!TE261</f>
        <v>0</v>
      </c>
      <c r="HQ261" s="15">
        <f>'Investment Analysis'!TC261</f>
        <v>0</v>
      </c>
      <c r="HR261" s="48"/>
      <c r="HS261" s="18">
        <f>'Investment Analysis'!TL261</f>
        <v>0</v>
      </c>
      <c r="HT261" s="15">
        <f>'Investment Analysis'!TJ261</f>
        <v>0</v>
      </c>
      <c r="HU261" s="48"/>
      <c r="HV261" s="18">
        <f>'Investment Analysis'!TS261</f>
        <v>0</v>
      </c>
      <c r="HW261" s="15">
        <f>'Investment Analysis'!TQ261</f>
        <v>0</v>
      </c>
      <c r="HX261" s="48"/>
      <c r="HY261" s="18">
        <f>'Investment Analysis'!TZ261</f>
        <v>0</v>
      </c>
      <c r="HZ261" s="15">
        <f>'Investment Analysis'!TX261</f>
        <v>0</v>
      </c>
      <c r="IA261" s="48"/>
      <c r="IB261" s="18">
        <f>'Investment Analysis'!UG261</f>
        <v>0</v>
      </c>
      <c r="IC261" s="15">
        <f>'Investment Analysis'!UE261</f>
        <v>0</v>
      </c>
      <c r="ID261" s="48"/>
      <c r="IE261" s="18">
        <f>'Investment Analysis'!UN261</f>
        <v>0</v>
      </c>
      <c r="IF261" s="15">
        <f>'Investment Analysis'!UL261</f>
        <v>0</v>
      </c>
      <c r="IG261" s="48"/>
      <c r="IH261" s="18">
        <f>'Investment Analysis'!UU261</f>
        <v>0</v>
      </c>
      <c r="II261" s="15">
        <f>'Investment Analysis'!US261</f>
        <v>0</v>
      </c>
      <c r="IJ261" s="48"/>
      <c r="IK261" s="18">
        <f>'Investment Analysis'!VB261</f>
        <v>0</v>
      </c>
      <c r="IL261" s="15">
        <f>'Investment Analysis'!UZ261</f>
        <v>0</v>
      </c>
      <c r="IM261" s="48"/>
      <c r="IN261" s="18">
        <f>'Investment Analysis'!VI261</f>
        <v>0</v>
      </c>
      <c r="IO261" s="15">
        <f>'Investment Analysis'!VG261</f>
        <v>0</v>
      </c>
      <c r="IP261" s="18"/>
      <c r="IQ261" s="18"/>
      <c r="IR261" s="18"/>
      <c r="IS261" s="108">
        <f t="shared" si="243"/>
        <v>0</v>
      </c>
      <c r="IT261" s="48">
        <f t="shared" si="244"/>
        <v>0</v>
      </c>
      <c r="IU261" s="101">
        <f t="shared" si="240"/>
        <v>0</v>
      </c>
      <c r="IV261" s="101"/>
      <c r="IW261" s="101"/>
      <c r="IX261" s="113">
        <f t="shared" si="242"/>
        <v>0</v>
      </c>
      <c r="IY261" s="21">
        <f t="shared" si="261"/>
        <v>0</v>
      </c>
      <c r="IZ261" s="173">
        <f t="shared" si="262"/>
        <v>0</v>
      </c>
    </row>
    <row r="262" spans="1:260" x14ac:dyDescent="0.2">
      <c r="A262" s="3">
        <f>'Investment Analysis'!A262</f>
        <v>0</v>
      </c>
      <c r="B262" s="4">
        <f>'Investment Analysis'!B262</f>
        <v>0</v>
      </c>
      <c r="C262" s="13"/>
      <c r="D262" s="14">
        <f>'Investment Analysis'!D262</f>
        <v>0</v>
      </c>
      <c r="E262" s="15">
        <f>'Investment Analysis'!E262</f>
        <v>0</v>
      </c>
      <c r="F262" s="13">
        <f>'Investment Analysis'!G262</f>
        <v>0</v>
      </c>
      <c r="G262" s="14">
        <f>'Investment Analysis'!H262</f>
        <v>0</v>
      </c>
      <c r="H262" s="15">
        <f>'Investment Analysis'!I262</f>
        <v>0</v>
      </c>
      <c r="I262" s="13">
        <f>'Investment Analysis'!K262</f>
        <v>0</v>
      </c>
      <c r="J262" s="14">
        <f>'Investment Analysis'!L262</f>
        <v>0</v>
      </c>
      <c r="K262" s="15">
        <f>'Investment Analysis'!M262</f>
        <v>0</v>
      </c>
      <c r="L262" s="41">
        <f>'Investment Analysis'!T262</f>
        <v>0</v>
      </c>
      <c r="M262" s="21">
        <f>'Investment Analysis'!V262</f>
        <v>0</v>
      </c>
      <c r="N262" s="21">
        <f>'Investment Analysis'!W262</f>
        <v>0</v>
      </c>
      <c r="P262" s="48">
        <f>'Investment Analysis'!Y262</f>
        <v>0</v>
      </c>
      <c r="Q262" s="18"/>
      <c r="R262" s="83"/>
      <c r="S262" s="48"/>
      <c r="T262" s="18">
        <f>'Investment Analysis'!AH262</f>
        <v>0</v>
      </c>
      <c r="U262" s="15">
        <f>'Investment Analysis'!AF262</f>
        <v>0</v>
      </c>
      <c r="V262" s="48"/>
      <c r="W262" s="18">
        <f>'Investment Analysis'!AO262</f>
        <v>0</v>
      </c>
      <c r="X262" s="15">
        <f>'Investment Analysis'!AM262</f>
        <v>0</v>
      </c>
      <c r="Y262" s="48"/>
      <c r="Z262" s="18">
        <f>IF(Y262&gt;0,(Y262-Z$5)/Z$5,0)</f>
        <v>0</v>
      </c>
      <c r="AA262" s="15">
        <f>'Investment Analysis'!GM262</f>
        <v>0</v>
      </c>
      <c r="AB262" s="48"/>
      <c r="AC262" s="18">
        <f>IF(AB262&gt;0,(AB262+8000+5000-AC$5)/AC$5,0)</f>
        <v>0</v>
      </c>
      <c r="AD262" s="15">
        <f>'Investment Analysis'!AT262</f>
        <v>0</v>
      </c>
      <c r="AE262" s="48"/>
      <c r="AF262" s="18">
        <f>'Investment Analysis'!BC262</f>
        <v>0</v>
      </c>
      <c r="AG262" s="15">
        <f>'Investment Analysis'!BA262</f>
        <v>0</v>
      </c>
      <c r="AH262" s="48"/>
      <c r="AI262" s="18">
        <f>IF(AH262&gt;0,(AH262-5000+20000+20000-AI$5)/AI$5,0)</f>
        <v>0</v>
      </c>
      <c r="AJ262" s="15">
        <f>'Investment Analysis'!BH262</f>
        <v>0</v>
      </c>
      <c r="AK262" s="48"/>
      <c r="AL262" s="18">
        <f>IF(AK262&gt;0,(AK262+7000-AL$5)/AL$5,0)</f>
        <v>0</v>
      </c>
      <c r="AM262" s="15">
        <f>'Investment Analysis'!BO262</f>
        <v>0</v>
      </c>
      <c r="AN262" s="48"/>
      <c r="AO262" s="18">
        <f>IF(AN262&gt;0,(AN262+25000+5000-AO$5)/AO$5,0)</f>
        <v>0</v>
      </c>
      <c r="AP262" s="15">
        <f>'Investment Analysis'!BV262</f>
        <v>0</v>
      </c>
      <c r="AQ262" s="48"/>
      <c r="AR262" s="18">
        <f>IF(AQ262&gt;0,(AQ262+10000+4000-AR$5)/AR$5,0)</f>
        <v>0</v>
      </c>
      <c r="AS262" s="15">
        <f>'Investment Analysis'!CC262</f>
        <v>0</v>
      </c>
      <c r="AT262" s="48"/>
      <c r="AU262" s="18">
        <f>'Investment Analysis'!CL262</f>
        <v>0</v>
      </c>
      <c r="AV262" s="15">
        <f>'Investment Analysis'!CJ262</f>
        <v>0</v>
      </c>
      <c r="AW262" s="48"/>
      <c r="AX262" s="18">
        <f>IF(AW262&gt;0,(AW262+2000-AX$5)/AX$5,0)</f>
        <v>0</v>
      </c>
      <c r="AY262" s="15">
        <f>'Investment Analysis'!CQ262</f>
        <v>0</v>
      </c>
      <c r="AZ262" s="48"/>
      <c r="BA262" s="18">
        <f>'Investment Analysis'!CZ262</f>
        <v>0</v>
      </c>
      <c r="BB262" s="15">
        <f>'Investment Analysis'!CX262</f>
        <v>0</v>
      </c>
      <c r="BC262" s="48"/>
      <c r="BD262" s="18">
        <f>IF(BC262&gt;0,(BC262-10000+30000+10000-BD$5)/BD$5,0)</f>
        <v>0</v>
      </c>
      <c r="BE262" s="15">
        <f>'Investment Analysis'!DE262</f>
        <v>0</v>
      </c>
      <c r="BF262" s="48"/>
      <c r="BG262" s="18">
        <f>'Investment Analysis'!DN262</f>
        <v>0</v>
      </c>
      <c r="BH262" s="15">
        <f>'Investment Analysis'!DL262</f>
        <v>0</v>
      </c>
      <c r="BI262" s="48"/>
      <c r="BJ262" s="18">
        <f>'Investment Analysis'!EB262</f>
        <v>0</v>
      </c>
      <c r="BK262" s="15">
        <f>'Investment Analysis'!DZ262</f>
        <v>0</v>
      </c>
      <c r="BL262" s="48"/>
      <c r="BM262" s="18">
        <f>'Investment Analysis'!EI262</f>
        <v>0</v>
      </c>
      <c r="BN262" s="15">
        <f>'Investment Analysis'!EG262</f>
        <v>0</v>
      </c>
      <c r="BO262" s="48"/>
      <c r="BP262" s="18">
        <f>'Investment Analysis'!DU262</f>
        <v>0</v>
      </c>
      <c r="BQ262" s="15">
        <f>'Investment Analysis'!DS262</f>
        <v>0</v>
      </c>
      <c r="BR262" s="48"/>
      <c r="BS262" s="18">
        <f>'Investment Analysis'!EP262</f>
        <v>0</v>
      </c>
      <c r="BT262" s="15">
        <f>'Investment Analysis'!EN262</f>
        <v>0</v>
      </c>
      <c r="BU262" s="48"/>
      <c r="BV262" s="18">
        <f>IF(BU262&gt;0,(BU262+8000-BV$5)/BV$5,0)</f>
        <v>0</v>
      </c>
      <c r="BW262" s="15">
        <f>'Investment Analysis'!EU262</f>
        <v>0</v>
      </c>
      <c r="BX262" s="48"/>
      <c r="BY262" s="18">
        <f>IF(BX262&gt;0,(BX262-10000-5000-BY$5)/BY$5,0)</f>
        <v>0</v>
      </c>
      <c r="BZ262" s="15">
        <f>'Investment Analysis'!FB262</f>
        <v>0</v>
      </c>
      <c r="CA262" s="48"/>
      <c r="CB262" s="18">
        <f>IF(CA262&gt;0,(CA262-CB$5)/CB$5,0)</f>
        <v>0</v>
      </c>
      <c r="CC262" s="15">
        <f>'Investment Analysis'!FI262</f>
        <v>0</v>
      </c>
      <c r="CD262" s="48"/>
      <c r="CE262" s="18">
        <f>'Investment Analysis'!FR262</f>
        <v>0</v>
      </c>
      <c r="CF262" s="15">
        <f>'Investment Analysis'!FP262</f>
        <v>0</v>
      </c>
      <c r="CG262" s="48"/>
      <c r="CH262" s="18">
        <f>'Investment Analysis'!FR262</f>
        <v>0</v>
      </c>
      <c r="CI262" s="15">
        <f>'Investment Analysis'!FW262</f>
        <v>0</v>
      </c>
      <c r="CJ262" s="48"/>
      <c r="CK262" s="18">
        <f>IF(CJ262&gt;0,(CJ262+5000+8000-CK$5)/CK$5,0)</f>
        <v>0</v>
      </c>
      <c r="CL262" s="15">
        <f>'Investment Analysis'!GD262</f>
        <v>0</v>
      </c>
      <c r="CM262" s="48"/>
      <c r="CN262" s="18">
        <f>IF(CM262&gt;0,(CM262-CN$5)/CN$5,0)</f>
        <v>0</v>
      </c>
      <c r="CO262" s="15">
        <f>'Investment Analysis'!GT262</f>
        <v>0</v>
      </c>
      <c r="CP262" s="48"/>
      <c r="CQ262" s="18">
        <f>IF(CP262&gt;0,(CP262-CQ$5)/CQ$5,0)</f>
        <v>0</v>
      </c>
      <c r="CR262" s="15">
        <f>'Investment Analysis'!HG262</f>
        <v>0</v>
      </c>
      <c r="CS262" s="48"/>
      <c r="CT262" s="18">
        <f>IF(CS262&gt;0,(CS262-9300-6950-5640-CT$5)/CT$5,0)</f>
        <v>0</v>
      </c>
      <c r="CU262" s="15">
        <f>'Investment Analysis'!HN262</f>
        <v>0</v>
      </c>
      <c r="CV262" s="48"/>
      <c r="CW262" s="18">
        <f>IF(CV262&gt;0,(CV262-CW$5)/CW$5,0)</f>
        <v>0</v>
      </c>
      <c r="CX262" s="15">
        <f>'Investment Analysis'!IB262</f>
        <v>0</v>
      </c>
      <c r="CY262" s="48"/>
      <c r="CZ262" s="18">
        <f>IF(CY262&gt;0,(CY262-CZ$5)/CZ$5,0)</f>
        <v>0</v>
      </c>
      <c r="DA262" s="15">
        <f>'Investment Analysis'!IK262</f>
        <v>0</v>
      </c>
      <c r="DB262" s="48"/>
      <c r="DC262" s="18">
        <f>IF(DB262&gt;0,(DB262-DC$5)/DC$5,0)</f>
        <v>0</v>
      </c>
      <c r="DD262" s="15">
        <f>'Investment Analysis'!IP262</f>
        <v>0</v>
      </c>
      <c r="DE262" s="48"/>
      <c r="DF262" s="18">
        <f>'Investment Analysis'!IY262</f>
        <v>0</v>
      </c>
      <c r="DG262" s="15">
        <f>'Investment Analysis'!IW262</f>
        <v>0</v>
      </c>
      <c r="DH262" s="48"/>
      <c r="DI262" s="18">
        <f>IF(DH262&gt;0,(DH262-DI$5)/DI$5,0)</f>
        <v>0</v>
      </c>
      <c r="DJ262" s="15">
        <f>'Investment Analysis'!JD262</f>
        <v>0</v>
      </c>
      <c r="DK262" s="48"/>
      <c r="DL262" s="18">
        <f>IF(DK262&gt;0,(DK262-DL$5)/DL$5,0)</f>
        <v>0</v>
      </c>
      <c r="DM262" s="15">
        <f>'Investment Analysis'!JK262</f>
        <v>0</v>
      </c>
      <c r="DN262" s="48"/>
      <c r="DO262" s="18">
        <f>IF(DN262&gt;0,(DN262-DO$5)/DO$5,0)</f>
        <v>0</v>
      </c>
      <c r="DP262" s="15">
        <f>'Investment Analysis'!HU262</f>
        <v>0</v>
      </c>
      <c r="DQ262" s="48"/>
      <c r="DR262" s="18">
        <f>'Investment Analysis'!JT262</f>
        <v>0</v>
      </c>
      <c r="DS262" s="15">
        <f>'Investment Analysis'!JR262</f>
        <v>0</v>
      </c>
      <c r="DT262" s="48"/>
      <c r="DU262" s="18">
        <f>IF(DT262&gt;0,(DT262-630.54-DU$5)/DU$5,0)</f>
        <v>0</v>
      </c>
      <c r="DV262" s="15">
        <f>'Investment Analysis'!JY262</f>
        <v>0</v>
      </c>
      <c r="DW262" s="48"/>
      <c r="DX262" s="18">
        <f>IF(DW262&gt;0,(DW262-DX$5)/DX$5,0)</f>
        <v>0</v>
      </c>
      <c r="DY262" s="15">
        <f>'Investment Analysis'!KF262</f>
        <v>0</v>
      </c>
      <c r="DZ262" s="48"/>
      <c r="EA262" s="18">
        <f>IF(DZ262&gt;0,(DZ262-EA$5)/EA$5,0)</f>
        <v>0</v>
      </c>
      <c r="EB262" s="15">
        <f>'Investment Analysis'!KM262</f>
        <v>0</v>
      </c>
      <c r="EC262" s="48"/>
      <c r="ED262" s="18">
        <f>'Investment Analysis'!KV262</f>
        <v>0</v>
      </c>
      <c r="EE262" s="15">
        <f>'Investment Analysis'!KT262</f>
        <v>0</v>
      </c>
      <c r="EF262" s="48"/>
      <c r="EG262" s="18">
        <f>IF(EF262&gt;0,(EF262-EG$5)/EG$5,0)</f>
        <v>0</v>
      </c>
      <c r="EH262" s="15">
        <f>'Investment Analysis'!LH262</f>
        <v>0</v>
      </c>
      <c r="EI262" s="48"/>
      <c r="EJ262" s="18">
        <f>'Investment Analysis'!LQ262</f>
        <v>0</v>
      </c>
      <c r="EK262" s="15">
        <f>'Investment Analysis'!LO262</f>
        <v>0</v>
      </c>
      <c r="EL262" s="48"/>
      <c r="EM262" s="18">
        <f>IF(EL262&gt;0,(EL262-EM$4)/EM$4,0)</f>
        <v>0</v>
      </c>
      <c r="EN262" s="15">
        <f>'Investment Analysis'!LX262</f>
        <v>0</v>
      </c>
      <c r="EO262" s="48"/>
      <c r="EP262" s="68">
        <f>IF(EO262&gt;0,(EO262-500-EP$5)/EP$5,0)</f>
        <v>0</v>
      </c>
      <c r="EQ262" s="15">
        <f>'Investment Analysis'!MC262</f>
        <v>0</v>
      </c>
      <c r="ER262" s="48"/>
      <c r="ES262" s="18">
        <f>'Investment Analysis'!LX262</f>
        <v>0</v>
      </c>
      <c r="ET262" s="15">
        <f>'Investment Analysis'!LA262</f>
        <v>0</v>
      </c>
      <c r="EU262" s="48"/>
      <c r="EV262" s="18">
        <f>'Investment Analysis'!ML262</f>
        <v>0</v>
      </c>
      <c r="EW262" s="15">
        <f>'Investment Analysis'!MJ262</f>
        <v>0</v>
      </c>
      <c r="EX262" s="48"/>
      <c r="EY262" s="18">
        <f t="shared" si="230"/>
        <v>0</v>
      </c>
      <c r="EZ262" s="15">
        <f>'Investment Analysis'!MQ262</f>
        <v>0</v>
      </c>
      <c r="FA262" s="48"/>
      <c r="FB262" s="18">
        <f>IF(FA262&gt;0,(FA262-FB$5)/FB$5,0)</f>
        <v>0</v>
      </c>
      <c r="FC262" s="15">
        <f>'Investment Analysis'!MZ262</f>
        <v>0</v>
      </c>
      <c r="FD262" s="48"/>
      <c r="FE262" s="18">
        <f>IF(FD262&gt;0,(FD262-FE$5)/FE$5,0)</f>
        <v>0</v>
      </c>
      <c r="FF262" s="15">
        <f>'Investment Analysis'!NG262</f>
        <v>0</v>
      </c>
      <c r="FG262" s="48"/>
      <c r="FH262" s="18">
        <f>IF(FG262&gt;0,(FG262-FH$5)/FH$5,0)</f>
        <v>0</v>
      </c>
      <c r="FI262" s="15">
        <f>'Investment Analysis'!NL262</f>
        <v>0</v>
      </c>
      <c r="FJ262" s="48"/>
      <c r="FK262" s="18">
        <f t="shared" si="234"/>
        <v>0</v>
      </c>
      <c r="FL262" s="15">
        <f>'Investment Analysis'!NS262</f>
        <v>0</v>
      </c>
      <c r="FM262" s="48"/>
      <c r="FN262" s="18">
        <f>IF(FM262&gt;0,(FM262-FN$5)/FN$5,0)</f>
        <v>0</v>
      </c>
      <c r="FO262" s="15">
        <f>'Investment Analysis'!NZ262</f>
        <v>0</v>
      </c>
      <c r="FP262" s="48"/>
      <c r="FQ262" s="18">
        <f>IF(FP262&gt;0,(FP262-FQ$5)/FQ$5,0)</f>
        <v>0</v>
      </c>
      <c r="FR262" s="15">
        <f>'Investment Analysis'!OG262</f>
        <v>0</v>
      </c>
      <c r="FS262" s="48"/>
      <c r="FT262" s="18">
        <f>IF(FS262&gt;0,(FS262-FT$5)/FT$5,0)</f>
        <v>0</v>
      </c>
      <c r="FU262" s="15">
        <f>'Investment Analysis'!ON262</f>
        <v>0</v>
      </c>
      <c r="FV262" s="48"/>
      <c r="FW262" s="18">
        <f>IF(FV262&gt;0,(FV262-FW$5)/FW$5,0)</f>
        <v>0</v>
      </c>
      <c r="FX262" s="15">
        <f>'Investment Analysis'!OU262</f>
        <v>0</v>
      </c>
      <c r="FY262" s="48"/>
      <c r="FZ262" s="18">
        <f>IF(FY262&gt;0,(FY262-FZ$5)/FZ$5,0)</f>
        <v>0</v>
      </c>
      <c r="GA262" s="15">
        <f>'Investment Analysis'!PB262</f>
        <v>0</v>
      </c>
      <c r="GB262" s="48"/>
      <c r="GC262" s="18">
        <f>'Investment Analysis'!PK262</f>
        <v>0</v>
      </c>
      <c r="GD262" s="15">
        <f>'Investment Analysis'!PI262</f>
        <v>0</v>
      </c>
      <c r="GE262" s="48"/>
      <c r="GF262" s="18">
        <f>'Investment Analysis'!PY262</f>
        <v>0</v>
      </c>
      <c r="GG262" s="15">
        <f>'Investment Analysis'!PW262</f>
        <v>0</v>
      </c>
      <c r="GH262" s="48"/>
      <c r="GI262" s="18">
        <f>'Investment Analysis'!QF262</f>
        <v>0</v>
      </c>
      <c r="GJ262" s="15">
        <f>'Investment Analysis'!QD262</f>
        <v>0</v>
      </c>
      <c r="GK262" s="48"/>
      <c r="GL262" s="18">
        <f>'Investment Analysis'!QM262</f>
        <v>0</v>
      </c>
      <c r="GM262" s="15">
        <f>'Investment Analysis'!QK262</f>
        <v>0</v>
      </c>
      <c r="GN262" s="48"/>
      <c r="GO262" s="18">
        <f>'Investment Analysis'!QT262</f>
        <v>0</v>
      </c>
      <c r="GP262" s="15">
        <f>'Investment Analysis'!QR262</f>
        <v>0</v>
      </c>
      <c r="GQ262" s="48"/>
      <c r="GR262" s="18">
        <f>'Investment Analysis'!RA262</f>
        <v>0</v>
      </c>
      <c r="GS262" s="15">
        <f>'Investment Analysis'!QY262</f>
        <v>0</v>
      </c>
      <c r="GT262" s="48"/>
      <c r="GU262" s="18">
        <f>'Investment Analysis'!RH262</f>
        <v>0</v>
      </c>
      <c r="GV262" s="15">
        <f>'Investment Analysis'!RF262</f>
        <v>0</v>
      </c>
      <c r="GW262" s="48"/>
      <c r="GX262" s="18">
        <f>'Investment Analysis'!RO262</f>
        <v>0</v>
      </c>
      <c r="GY262" s="15">
        <f>'Investment Analysis'!RM262</f>
        <v>0</v>
      </c>
      <c r="GZ262" s="48"/>
      <c r="HA262" s="18">
        <f>'Investment Analysis'!RV262</f>
        <v>0</v>
      </c>
      <c r="HB262" s="15">
        <f>'Investment Analysis'!RT262</f>
        <v>0</v>
      </c>
      <c r="HC262" s="48"/>
      <c r="HD262" s="18">
        <f>'Investment Analysis'!SC262</f>
        <v>0</v>
      </c>
      <c r="HE262" s="15">
        <f>'Investment Analysis'!SA262</f>
        <v>0</v>
      </c>
      <c r="HF262" s="48"/>
      <c r="HG262" s="18">
        <f>'Investment Analysis'!SJ262</f>
        <v>0</v>
      </c>
      <c r="HH262" s="15">
        <f>'Investment Analysis'!SH262</f>
        <v>0</v>
      </c>
      <c r="HI262" s="48"/>
      <c r="HJ262" s="18">
        <f>'Investment Analysis'!SM262</f>
        <v>0</v>
      </c>
      <c r="HK262" s="15">
        <f>'Investment Analysis'!SK262</f>
        <v>0</v>
      </c>
      <c r="HL262" s="48"/>
      <c r="HM262" s="18">
        <f>'Investment Analysis'!SP262</f>
        <v>0</v>
      </c>
      <c r="HN262" s="15">
        <f>'Investment Analysis'!SN262</f>
        <v>0</v>
      </c>
      <c r="HO262" s="48"/>
      <c r="HP262" s="18">
        <f>'Investment Analysis'!TE262</f>
        <v>0</v>
      </c>
      <c r="HQ262" s="15">
        <f>'Investment Analysis'!TC262</f>
        <v>0</v>
      </c>
      <c r="HR262" s="48"/>
      <c r="HS262" s="18">
        <f>'Investment Analysis'!TL262</f>
        <v>0</v>
      </c>
      <c r="HT262" s="15">
        <f>'Investment Analysis'!TJ262</f>
        <v>0</v>
      </c>
      <c r="HU262" s="48"/>
      <c r="HV262" s="18">
        <f>'Investment Analysis'!TS262</f>
        <v>0</v>
      </c>
      <c r="HW262" s="15">
        <f>'Investment Analysis'!TQ262</f>
        <v>0</v>
      </c>
      <c r="HX262" s="48"/>
      <c r="HY262" s="18">
        <f>'Investment Analysis'!TZ262</f>
        <v>0</v>
      </c>
      <c r="HZ262" s="15">
        <f>'Investment Analysis'!TX262</f>
        <v>0</v>
      </c>
      <c r="IA262" s="48"/>
      <c r="IB262" s="18">
        <f>'Investment Analysis'!UG262</f>
        <v>0</v>
      </c>
      <c r="IC262" s="15">
        <f>'Investment Analysis'!UE262</f>
        <v>0</v>
      </c>
      <c r="ID262" s="48"/>
      <c r="IE262" s="18">
        <f>'Investment Analysis'!UN262</f>
        <v>0</v>
      </c>
      <c r="IF262" s="15">
        <f>'Investment Analysis'!UL262</f>
        <v>0</v>
      </c>
      <c r="IG262" s="48"/>
      <c r="IH262" s="18">
        <f>'Investment Analysis'!UU262</f>
        <v>0</v>
      </c>
      <c r="II262" s="15">
        <f>'Investment Analysis'!US262</f>
        <v>0</v>
      </c>
      <c r="IJ262" s="48"/>
      <c r="IK262" s="18">
        <f>'Investment Analysis'!VB262</f>
        <v>0</v>
      </c>
      <c r="IL262" s="15">
        <f>'Investment Analysis'!UZ262</f>
        <v>0</v>
      </c>
      <c r="IM262" s="48"/>
      <c r="IN262" s="18">
        <f>'Investment Analysis'!VI262</f>
        <v>0</v>
      </c>
      <c r="IO262" s="15">
        <f>'Investment Analysis'!VG262</f>
        <v>0</v>
      </c>
      <c r="IP262" s="18"/>
      <c r="IQ262" s="18"/>
      <c r="IR262" s="18"/>
      <c r="IS262" s="108">
        <f>IF(IT262&gt;0,IT262-IT260,0)</f>
        <v>0</v>
      </c>
      <c r="IT262" s="48">
        <f t="shared" si="244"/>
        <v>0</v>
      </c>
      <c r="IU262" s="101">
        <f t="shared" si="240"/>
        <v>0</v>
      </c>
      <c r="IV262" s="101"/>
      <c r="IW262" s="15">
        <f>IF(IT262&gt;0,(IT262+IV$11-I$2)/I$2,0)</f>
        <v>0</v>
      </c>
      <c r="IX262" s="113">
        <f t="shared" si="242"/>
        <v>0</v>
      </c>
      <c r="IY262" s="21">
        <f t="shared" si="261"/>
        <v>0</v>
      </c>
      <c r="IZ262" s="173">
        <f t="shared" si="262"/>
        <v>0</v>
      </c>
    </row>
    <row r="263" spans="1:260" x14ac:dyDescent="0.2">
      <c r="A263" s="3">
        <f>'Investment Analysis'!A263</f>
        <v>0</v>
      </c>
      <c r="B263" s="4">
        <f>'Investment Analysis'!B263</f>
        <v>0</v>
      </c>
      <c r="C263" s="13">
        <f>'Investment Analysis'!C263</f>
        <v>0</v>
      </c>
      <c r="D263" s="14">
        <f>'Investment Analysis'!D263</f>
        <v>0</v>
      </c>
      <c r="E263" s="15">
        <f>'Investment Analysis'!E263</f>
        <v>0</v>
      </c>
      <c r="F263" s="13"/>
      <c r="G263" s="14">
        <f>'Investment Analysis'!H263</f>
        <v>0</v>
      </c>
      <c r="H263" s="15">
        <f>'Investment Analysis'!I263</f>
        <v>0</v>
      </c>
      <c r="I263" s="13">
        <f>'Investment Analysis'!K263</f>
        <v>0</v>
      </c>
      <c r="J263" s="14">
        <f>'Investment Analysis'!L263</f>
        <v>0</v>
      </c>
      <c r="K263" s="15">
        <f>'Investment Analysis'!M263</f>
        <v>0</v>
      </c>
      <c r="L263" s="41">
        <f>'Investment Analysis'!T263</f>
        <v>0</v>
      </c>
      <c r="M263" s="21">
        <f>'Investment Analysis'!V263</f>
        <v>0</v>
      </c>
      <c r="N263" s="21">
        <f>'Investment Analysis'!W263</f>
        <v>0</v>
      </c>
      <c r="P263" s="48">
        <f>'Investment Analysis'!Y263</f>
        <v>0</v>
      </c>
      <c r="Q263" s="18"/>
      <c r="R263" s="83"/>
      <c r="S263" s="48"/>
      <c r="T263" s="18">
        <f>'Investment Analysis'!AH263</f>
        <v>0</v>
      </c>
      <c r="U263" s="15">
        <f>'Investment Analysis'!AF263</f>
        <v>0</v>
      </c>
      <c r="V263" s="48"/>
      <c r="W263" s="18">
        <f>'Investment Analysis'!AO263</f>
        <v>0</v>
      </c>
      <c r="X263" s="15">
        <f>'Investment Analysis'!AM263</f>
        <v>0</v>
      </c>
      <c r="Y263" s="48"/>
      <c r="Z263" s="18">
        <f>IF(Y263&gt;0,(Y263-Z$5)/Z$5,0)</f>
        <v>0</v>
      </c>
      <c r="AA263" s="15">
        <f>'Investment Analysis'!GM263</f>
        <v>0</v>
      </c>
      <c r="AB263" s="48"/>
      <c r="AC263" s="18">
        <f>IF(AB263&gt;0,(AB263+8000+5000-AC$5)/AC$5,0)</f>
        <v>0</v>
      </c>
      <c r="AD263" s="15">
        <f>'Investment Analysis'!AT263</f>
        <v>0</v>
      </c>
      <c r="AE263" s="48"/>
      <c r="AF263" s="18">
        <f>'Investment Analysis'!BC263</f>
        <v>0</v>
      </c>
      <c r="AG263" s="15">
        <f>'Investment Analysis'!BA263</f>
        <v>0</v>
      </c>
      <c r="AH263" s="48"/>
      <c r="AI263" s="18">
        <f>IF(AH263&gt;0,(AH263-5000+20000+20000-AI$5)/AI$5,0)</f>
        <v>0</v>
      </c>
      <c r="AJ263" s="15">
        <f>'Investment Analysis'!BH263</f>
        <v>0</v>
      </c>
      <c r="AK263" s="48"/>
      <c r="AL263" s="18">
        <f>IF(AK263&gt;0,(AK263+7000-AL$5)/AL$5,0)</f>
        <v>0</v>
      </c>
      <c r="AM263" s="15">
        <f>'Investment Analysis'!BO263</f>
        <v>0</v>
      </c>
      <c r="AN263" s="48"/>
      <c r="AO263" s="18">
        <f>IF(AN263&gt;0,(AN263+25000+5000-AO$5)/AO$5,0)</f>
        <v>0</v>
      </c>
      <c r="AP263" s="15">
        <f>'Investment Analysis'!BV263</f>
        <v>0</v>
      </c>
      <c r="AQ263" s="48"/>
      <c r="AR263" s="18">
        <f>IF(AQ263&gt;0,(AQ263+10000+4000-AR$5)/AR$5,0)</f>
        <v>0</v>
      </c>
      <c r="AS263" s="15">
        <f>'Investment Analysis'!CC263</f>
        <v>0</v>
      </c>
      <c r="AT263" s="48"/>
      <c r="AU263" s="18">
        <f>'Investment Analysis'!CL263</f>
        <v>0</v>
      </c>
      <c r="AV263" s="15">
        <f>'Investment Analysis'!CJ263</f>
        <v>0</v>
      </c>
      <c r="AW263" s="48"/>
      <c r="AX263" s="18">
        <f>IF(AW263&gt;0,(AW263+2000-AX$5)/AX$5,0)</f>
        <v>0</v>
      </c>
      <c r="AY263" s="15">
        <f>'Investment Analysis'!CQ263</f>
        <v>0</v>
      </c>
      <c r="AZ263" s="48"/>
      <c r="BA263" s="18">
        <f>'Investment Analysis'!CZ263</f>
        <v>0</v>
      </c>
      <c r="BB263" s="15">
        <f>'Investment Analysis'!CX263</f>
        <v>0</v>
      </c>
      <c r="BC263" s="48"/>
      <c r="BD263" s="18">
        <f>IF(BC263&gt;0,(BC263-10000+30000+10000-BD$5)/BD$5,0)</f>
        <v>0</v>
      </c>
      <c r="BE263" s="15">
        <f>'Investment Analysis'!DE263</f>
        <v>0</v>
      </c>
      <c r="BF263" s="48"/>
      <c r="BG263" s="18">
        <f>'Investment Analysis'!DN263</f>
        <v>0</v>
      </c>
      <c r="BH263" s="15">
        <f>'Investment Analysis'!DL263</f>
        <v>0</v>
      </c>
      <c r="BI263" s="48"/>
      <c r="BJ263" s="18">
        <f>'Investment Analysis'!EB263</f>
        <v>0</v>
      </c>
      <c r="BK263" s="15">
        <f>'Investment Analysis'!DZ263</f>
        <v>0</v>
      </c>
      <c r="BL263" s="48"/>
      <c r="BM263" s="18">
        <f>'Investment Analysis'!EI263</f>
        <v>0</v>
      </c>
      <c r="BN263" s="15">
        <f>'Investment Analysis'!EG263</f>
        <v>0</v>
      </c>
      <c r="BO263" s="48"/>
      <c r="BP263" s="18">
        <f>'Investment Analysis'!DU263</f>
        <v>0</v>
      </c>
      <c r="BQ263" s="15">
        <f>'Investment Analysis'!DS263</f>
        <v>0</v>
      </c>
      <c r="BR263" s="48"/>
      <c r="BS263" s="18">
        <f>'Investment Analysis'!EP263</f>
        <v>0</v>
      </c>
      <c r="BT263" s="15">
        <f>'Investment Analysis'!EN263</f>
        <v>0</v>
      </c>
      <c r="BU263" s="48"/>
      <c r="BV263" s="18">
        <f>IF(BU263&gt;0,(BU263+8000-BV$5)/BV$5,0)</f>
        <v>0</v>
      </c>
      <c r="BW263" s="15">
        <f>'Investment Analysis'!EU263</f>
        <v>0</v>
      </c>
      <c r="BX263" s="48"/>
      <c r="BY263" s="18">
        <f>IF(BX263&gt;0,(BX263-10000-5000-BY$5)/BY$5,0)</f>
        <v>0</v>
      </c>
      <c r="BZ263" s="15">
        <f>'Investment Analysis'!FB263</f>
        <v>0</v>
      </c>
      <c r="CA263" s="48"/>
      <c r="CB263" s="18">
        <f>IF(CA263&gt;0,(CA263-CB$5)/CB$5,0)</f>
        <v>0</v>
      </c>
      <c r="CC263" s="15">
        <f>'Investment Analysis'!FI263</f>
        <v>0</v>
      </c>
      <c r="CD263" s="48"/>
      <c r="CE263" s="18">
        <f>'Investment Analysis'!FR263</f>
        <v>0</v>
      </c>
      <c r="CF263" s="15">
        <f>'Investment Analysis'!FP263</f>
        <v>0</v>
      </c>
      <c r="CG263" s="48"/>
      <c r="CH263" s="18">
        <f>'Investment Analysis'!FR263</f>
        <v>0</v>
      </c>
      <c r="CI263" s="15">
        <f>'Investment Analysis'!FW263</f>
        <v>0</v>
      </c>
      <c r="CJ263" s="48"/>
      <c r="CK263" s="18">
        <f>IF(CJ263&gt;0,(CJ263+5000+8000-CK$5)/CK$5,0)</f>
        <v>0</v>
      </c>
      <c r="CL263" s="15">
        <f>'Investment Analysis'!GD263</f>
        <v>0</v>
      </c>
      <c r="CM263" s="48"/>
      <c r="CN263" s="18">
        <f>IF(CM263&gt;0,(CM263-CN$5)/CN$5,0)</f>
        <v>0</v>
      </c>
      <c r="CO263" s="15">
        <f>'Investment Analysis'!GT263</f>
        <v>0</v>
      </c>
      <c r="CP263" s="48"/>
      <c r="CQ263" s="18">
        <f>IF(CP263&gt;0,(CP263-CQ$5)/CQ$5,0)</f>
        <v>0</v>
      </c>
      <c r="CR263" s="15">
        <f>'Investment Analysis'!HG263</f>
        <v>0</v>
      </c>
      <c r="CS263" s="48"/>
      <c r="CT263" s="18">
        <f>IF(CS263&gt;0,(CS263-9300-6950-5640-CT$5)/CT$5,0)</f>
        <v>0</v>
      </c>
      <c r="CU263" s="15">
        <f>'Investment Analysis'!HN263</f>
        <v>0</v>
      </c>
      <c r="CV263" s="48"/>
      <c r="CW263" s="18">
        <f>IF(CV263&gt;0,(CV263-CW$5)/CW$5,0)</f>
        <v>0</v>
      </c>
      <c r="CX263" s="15">
        <f>'Investment Analysis'!IB263</f>
        <v>0</v>
      </c>
      <c r="CY263" s="48"/>
      <c r="CZ263" s="18">
        <f>IF(CY263&gt;0,(CY263-CZ$5)/CZ$5,0)</f>
        <v>0</v>
      </c>
      <c r="DA263" s="15">
        <f>'Investment Analysis'!IK263</f>
        <v>0</v>
      </c>
      <c r="DB263" s="48"/>
      <c r="DC263" s="18">
        <f>IF(DB263&gt;0,(DB263-DC$5)/DC$5,0)</f>
        <v>0</v>
      </c>
      <c r="DD263" s="15">
        <f>'Investment Analysis'!IP263</f>
        <v>0</v>
      </c>
      <c r="DE263" s="48"/>
      <c r="DF263" s="18">
        <f>IF(DE263&gt;0,(DE263-DF$5)/DF$5,0)</f>
        <v>0</v>
      </c>
      <c r="DG263" s="15">
        <f>'Investment Analysis'!IW263</f>
        <v>0</v>
      </c>
      <c r="DH263" s="48"/>
      <c r="DI263" s="18">
        <f>IF(DH263&gt;0,(DH263-DI$5)/DI$5,0)</f>
        <v>0</v>
      </c>
      <c r="DJ263" s="15">
        <f>'Investment Analysis'!JD263</f>
        <v>0</v>
      </c>
      <c r="DK263" s="48"/>
      <c r="DL263" s="18">
        <f>IF(DK263&gt;0,(DK263-DL$5)/DL$5,0)</f>
        <v>0</v>
      </c>
      <c r="DM263" s="15">
        <f>'Investment Analysis'!JK263</f>
        <v>0</v>
      </c>
      <c r="DN263" s="48"/>
      <c r="DO263" s="18">
        <f>IF(DN263&gt;0,(DN263-DO$5)/DO$5,0)</f>
        <v>0</v>
      </c>
      <c r="DP263" s="15">
        <f>'Investment Analysis'!HU263</f>
        <v>0</v>
      </c>
      <c r="DQ263" s="48"/>
      <c r="DR263" s="18">
        <f>'Investment Analysis'!JT266</f>
        <v>0</v>
      </c>
      <c r="DS263" s="15">
        <f>'Investment Analysis'!JR263</f>
        <v>0</v>
      </c>
      <c r="DT263" s="48"/>
      <c r="DU263" s="18">
        <f>IF(DT263&gt;0,(DT263-630.54-DU$5)/DU$5,0)</f>
        <v>0</v>
      </c>
      <c r="DV263" s="15">
        <f>'Investment Analysis'!JY263</f>
        <v>0</v>
      </c>
      <c r="DW263" s="48"/>
      <c r="DX263" s="18">
        <f>IF(DW263&gt;0,(DW263-DX$5)/DX$5,0)</f>
        <v>0</v>
      </c>
      <c r="DY263" s="15">
        <f>'Investment Analysis'!KF263</f>
        <v>0</v>
      </c>
      <c r="DZ263" s="48"/>
      <c r="EA263" s="18">
        <f>IF(DZ263&gt;0,(DZ263-EA$5)/EA$5,0)</f>
        <v>0</v>
      </c>
      <c r="EB263" s="15">
        <f>'Investment Analysis'!KM263</f>
        <v>0</v>
      </c>
      <c r="EC263" s="48"/>
      <c r="ED263" s="18">
        <f>'Investment Analysis'!KV263</f>
        <v>0</v>
      </c>
      <c r="EE263" s="15">
        <f>'Investment Analysis'!KT263</f>
        <v>0</v>
      </c>
      <c r="EF263" s="48"/>
      <c r="EG263" s="18">
        <f>IF(EF263&gt;0,(EF263-EG$5)/EG$5,0)</f>
        <v>0</v>
      </c>
      <c r="EH263" s="15">
        <f>'Investment Analysis'!LH263</f>
        <v>0</v>
      </c>
      <c r="EI263" s="48"/>
      <c r="EJ263" s="18">
        <f>'Investment Analysis'!LQ263</f>
        <v>0</v>
      </c>
      <c r="EK263" s="15">
        <f>'Investment Analysis'!LO263</f>
        <v>0</v>
      </c>
      <c r="EL263" s="48"/>
      <c r="EM263" s="18">
        <f>IF(EL263&gt;0,(EL263-EM$4)/EM$4,0)</f>
        <v>0</v>
      </c>
      <c r="EN263" s="15">
        <f>'Investment Analysis'!LX263</f>
        <v>0</v>
      </c>
      <c r="EO263" s="48"/>
      <c r="EP263" s="68">
        <f>IF(EO263&gt;0,(EO263-500-EP$5)/EP$5,0)</f>
        <v>0</v>
      </c>
      <c r="EQ263" s="15">
        <f>'Investment Analysis'!MC263</f>
        <v>0</v>
      </c>
      <c r="ER263" s="48"/>
      <c r="ES263" s="18">
        <f>'Investment Analysis'!LX263</f>
        <v>0</v>
      </c>
      <c r="ET263" s="15">
        <f>'Investment Analysis'!LA263</f>
        <v>0</v>
      </c>
      <c r="EU263" s="48"/>
      <c r="EV263" s="18">
        <f>'Investment Analysis'!ML263</f>
        <v>0</v>
      </c>
      <c r="EW263" s="15">
        <f>'Investment Analysis'!MJ263</f>
        <v>0</v>
      </c>
      <c r="EX263" s="48"/>
      <c r="EY263" s="18">
        <f t="shared" si="230"/>
        <v>0</v>
      </c>
      <c r="EZ263" s="15">
        <f>'Investment Analysis'!MQ263</f>
        <v>0</v>
      </c>
      <c r="FA263" s="48"/>
      <c r="FB263" s="18">
        <f>IF(FA263&gt;0,(FA263-FB$5)/FB$5,0)</f>
        <v>0</v>
      </c>
      <c r="FC263" s="15">
        <f>'Investment Analysis'!MZ263</f>
        <v>0</v>
      </c>
      <c r="FD263" s="48"/>
      <c r="FE263" s="18">
        <f>IF(FD263&gt;0,(FD263-FE$5)/FE$5,0)</f>
        <v>0</v>
      </c>
      <c r="FF263" s="15">
        <f>'Investment Analysis'!NG263</f>
        <v>0</v>
      </c>
      <c r="FG263" s="48"/>
      <c r="FH263" s="18">
        <f>IF(FG263&gt;0,(FG263-FH$5)/FH$5,0)</f>
        <v>0</v>
      </c>
      <c r="FI263" s="15">
        <f>'Investment Analysis'!NL263</f>
        <v>0</v>
      </c>
      <c r="FJ263" s="48"/>
      <c r="FK263" s="18">
        <f t="shared" si="234"/>
        <v>0</v>
      </c>
      <c r="FL263" s="15">
        <f>'Investment Analysis'!NS263</f>
        <v>0</v>
      </c>
      <c r="FM263" s="48"/>
      <c r="FN263" s="18">
        <f>IF(FM263&gt;0,(FM263-FN$5)/FN$5,0)</f>
        <v>0</v>
      </c>
      <c r="FO263" s="15">
        <f>'Investment Analysis'!NZ263</f>
        <v>0</v>
      </c>
      <c r="FP263" s="48"/>
      <c r="FQ263" s="18">
        <f>IF(FP263&gt;0,(FP263-FQ$5)/FQ$5,0)</f>
        <v>0</v>
      </c>
      <c r="FR263" s="15">
        <f>'Investment Analysis'!OG263</f>
        <v>0</v>
      </c>
      <c r="FS263" s="48"/>
      <c r="FT263" s="18">
        <f>IF(FS263&gt;0,(FS263-FT$5)/FT$5,0)</f>
        <v>0</v>
      </c>
      <c r="FU263" s="15">
        <f>'Investment Analysis'!ON263</f>
        <v>0</v>
      </c>
      <c r="FV263" s="48"/>
      <c r="FW263" s="18">
        <f>IF(FV263&gt;0,(FV263-FW$5)/FW$5,0)</f>
        <v>0</v>
      </c>
      <c r="FX263" s="15">
        <f>'Investment Analysis'!OU263</f>
        <v>0</v>
      </c>
      <c r="FY263" s="48"/>
      <c r="FZ263" s="18">
        <f>IF(FY263&gt;0,(FY263-FZ$5)/FZ$5,0)</f>
        <v>0</v>
      </c>
      <c r="GA263" s="15">
        <f>'Investment Analysis'!PB263</f>
        <v>0</v>
      </c>
      <c r="GB263" s="48"/>
      <c r="GC263" s="18">
        <f>'Investment Analysis'!PK263</f>
        <v>0</v>
      </c>
      <c r="GD263" s="15">
        <f>'Investment Analysis'!PI263</f>
        <v>0</v>
      </c>
      <c r="GE263" s="48"/>
      <c r="GF263" s="18">
        <f>'Investment Analysis'!PY263</f>
        <v>0</v>
      </c>
      <c r="GG263" s="15">
        <f>'Investment Analysis'!PW263</f>
        <v>0</v>
      </c>
      <c r="GH263" s="48"/>
      <c r="GI263" s="18">
        <f>'Investment Analysis'!QF263</f>
        <v>0</v>
      </c>
      <c r="GJ263" s="15">
        <f>'Investment Analysis'!QD263</f>
        <v>0</v>
      </c>
      <c r="GK263" s="48"/>
      <c r="GL263" s="18">
        <f>'Investment Analysis'!QM263</f>
        <v>0</v>
      </c>
      <c r="GM263" s="15">
        <f>'Investment Analysis'!QK263</f>
        <v>0</v>
      </c>
      <c r="GN263" s="48"/>
      <c r="GO263" s="18">
        <f>'Investment Analysis'!QT263</f>
        <v>0</v>
      </c>
      <c r="GP263" s="15">
        <f>'Investment Analysis'!QR263</f>
        <v>0</v>
      </c>
      <c r="GQ263" s="48"/>
      <c r="GR263" s="18">
        <f>'Investment Analysis'!RA263</f>
        <v>0</v>
      </c>
      <c r="GS263" s="15">
        <f>'Investment Analysis'!QY263</f>
        <v>0</v>
      </c>
      <c r="GT263" s="48"/>
      <c r="GU263" s="18">
        <f>'Investment Analysis'!RH263</f>
        <v>0</v>
      </c>
      <c r="GV263" s="15">
        <f>'Investment Analysis'!RF263</f>
        <v>0</v>
      </c>
      <c r="GW263" s="48"/>
      <c r="GX263" s="18">
        <f>'Investment Analysis'!RO263</f>
        <v>0</v>
      </c>
      <c r="GY263" s="15">
        <f>'Investment Analysis'!RM263</f>
        <v>0</v>
      </c>
      <c r="GZ263" s="48"/>
      <c r="HA263" s="18">
        <f>'Investment Analysis'!RV263</f>
        <v>0</v>
      </c>
      <c r="HB263" s="15">
        <f>'Investment Analysis'!RT263</f>
        <v>0</v>
      </c>
      <c r="HC263" s="48"/>
      <c r="HD263" s="18">
        <f>'Investment Analysis'!SC263</f>
        <v>0</v>
      </c>
      <c r="HE263" s="15">
        <f>'Investment Analysis'!SA263</f>
        <v>0</v>
      </c>
      <c r="HF263" s="48"/>
      <c r="HG263" s="18">
        <f>'Investment Analysis'!SJ263</f>
        <v>0</v>
      </c>
      <c r="HH263" s="15">
        <f>'Investment Analysis'!SH263</f>
        <v>0</v>
      </c>
      <c r="HI263" s="48"/>
      <c r="HJ263" s="18">
        <f>'Investment Analysis'!SM263</f>
        <v>0</v>
      </c>
      <c r="HK263" s="15">
        <f>'Investment Analysis'!SK263</f>
        <v>0</v>
      </c>
      <c r="HL263" s="48"/>
      <c r="HM263" s="18">
        <f>'Investment Analysis'!SP263</f>
        <v>0</v>
      </c>
      <c r="HN263" s="15">
        <f>'Investment Analysis'!SN263</f>
        <v>0</v>
      </c>
      <c r="HO263" s="48"/>
      <c r="HP263" s="18">
        <f>'Investment Analysis'!TE263</f>
        <v>0</v>
      </c>
      <c r="HQ263" s="15">
        <f>'Investment Analysis'!TC263</f>
        <v>0</v>
      </c>
      <c r="HR263" s="48"/>
      <c r="HS263" s="18">
        <f>'Investment Analysis'!TL263</f>
        <v>0</v>
      </c>
      <c r="HT263" s="15">
        <f>'Investment Analysis'!TJ263</f>
        <v>0</v>
      </c>
      <c r="HU263" s="48"/>
      <c r="HV263" s="18">
        <f>'Investment Analysis'!TS263</f>
        <v>0</v>
      </c>
      <c r="HW263" s="15">
        <f>'Investment Analysis'!TQ263</f>
        <v>0</v>
      </c>
      <c r="HX263" s="48"/>
      <c r="HY263" s="18">
        <f>'Investment Analysis'!TZ263</f>
        <v>0</v>
      </c>
      <c r="HZ263" s="15">
        <f>'Investment Analysis'!TX263</f>
        <v>0</v>
      </c>
      <c r="IA263" s="48"/>
      <c r="IB263" s="18">
        <f>'Investment Analysis'!UG263</f>
        <v>0</v>
      </c>
      <c r="IC263" s="15">
        <f>'Investment Analysis'!UE263</f>
        <v>0</v>
      </c>
      <c r="ID263" s="48"/>
      <c r="IE263" s="18">
        <f>'Investment Analysis'!UN263</f>
        <v>0</v>
      </c>
      <c r="IF263" s="15">
        <f>'Investment Analysis'!UL263</f>
        <v>0</v>
      </c>
      <c r="IG263" s="48"/>
      <c r="IH263" s="18">
        <f>'Investment Analysis'!UU263</f>
        <v>0</v>
      </c>
      <c r="II263" s="15">
        <f>'Investment Analysis'!US263</f>
        <v>0</v>
      </c>
      <c r="IJ263" s="48"/>
      <c r="IK263" s="18">
        <f>'Investment Analysis'!VB263</f>
        <v>0</v>
      </c>
      <c r="IL263" s="15">
        <f>'Investment Analysis'!UZ263</f>
        <v>0</v>
      </c>
      <c r="IM263" s="48"/>
      <c r="IN263" s="18">
        <f>'Investment Analysis'!VI263</f>
        <v>0</v>
      </c>
      <c r="IO263" s="15">
        <f>'Investment Analysis'!VG263</f>
        <v>0</v>
      </c>
      <c r="IP263" s="18"/>
      <c r="IQ263" s="18"/>
      <c r="IR263" s="18"/>
      <c r="IS263" s="108">
        <f>IF(IT263&gt;0,IT263-IT262,0)</f>
        <v>0</v>
      </c>
      <c r="IT263" s="48">
        <f t="shared" si="244"/>
        <v>0</v>
      </c>
      <c r="IU263" s="101">
        <f t="shared" si="240"/>
        <v>0</v>
      </c>
      <c r="IW263" s="18">
        <f>IF(IT263&gt;0,(IT263+IV$11-IT$7)/IT$8,0)</f>
        <v>0</v>
      </c>
      <c r="IX263" s="45">
        <f>IF(IT263&gt;0,IT263+IV$11+IV$33+IV$52+IV$73+IV$93+IV$113+IV$133+IV$159+IV$176+IV$201+IV$224+IV$240-IT$8,0)</f>
        <v>0</v>
      </c>
      <c r="IY263" s="18">
        <f t="shared" si="261"/>
        <v>0</v>
      </c>
      <c r="IZ263" s="94">
        <f t="shared" si="262"/>
        <v>0</v>
      </c>
    </row>
    <row r="264" spans="1:260" ht="16" customHeight="1" x14ac:dyDescent="0.2">
      <c r="A264" s="3"/>
      <c r="B264" s="4" t="s">
        <v>48</v>
      </c>
      <c r="C264" s="125">
        <f>LOOKUP(2,1/(ISNUMBER(C11:C262)),C11:C262)</f>
        <v>0</v>
      </c>
      <c r="D264" s="38">
        <f>'Investment Analysis'!C264</f>
        <v>47112.45</v>
      </c>
      <c r="E264" s="38"/>
      <c r="F264" s="38">
        <f>'Investment Analysis'!G264</f>
        <v>6765.88</v>
      </c>
      <c r="G264" s="38"/>
      <c r="H264" s="38"/>
      <c r="I264" s="38">
        <f>'Investment Analysis'!K264</f>
        <v>23025.59</v>
      </c>
      <c r="P264" s="126">
        <f>'Investment Analysis'!Y264</f>
        <v>71610.739999999991</v>
      </c>
      <c r="S264" s="126">
        <f>IF(T5&gt;0,LOOKUP(2,1/(ISNUMBER(S11:S262)),S11:S262),0)</f>
        <v>4819.45</v>
      </c>
      <c r="V264" s="126">
        <f>IF(W5&gt;0,LOOKUP(2,1/(ISNUMBER(V11:V262)),V11:V262),0)</f>
        <v>7408.73</v>
      </c>
      <c r="Y264" s="126">
        <f>IF(Z5&gt;0,LOOKUP(2,1/(ISNUMBER(Y11:Y262)),Y11:Y262),0)</f>
        <v>12299.4</v>
      </c>
      <c r="AB264" s="126">
        <f>IF(AC5&gt;0,LOOKUP(2,1/(ISNUMBER(AB11:AB262)),AB11:AB262),0)</f>
        <v>2870.58</v>
      </c>
      <c r="AE264" s="126">
        <f>IF(AF5&gt;0,LOOKUP(2,1/(ISNUMBER(AE11:AE262)),AE11:AE262),0)</f>
        <v>12051.77</v>
      </c>
      <c r="AH264" s="126">
        <f>IF(AI5&gt;0,LOOKUP(2,1/(ISNUMBER(AH11:AH262)),AH11:AH262),0)</f>
        <v>0</v>
      </c>
      <c r="AK264" s="126">
        <f>IF(AL5&gt;0,LOOKUP(2,1/(ISNUMBER(AK11:AK262)),AK11:AK262),0)</f>
        <v>5070.7</v>
      </c>
      <c r="AN264" s="126">
        <f>IF(AO5&gt;0,LOOKUP(2,1/(ISNUMBER(AN11:AN262)),AN11:AN262),0)</f>
        <v>5928.27</v>
      </c>
      <c r="AQ264" s="126">
        <f>IF(AR5&gt;0,LOOKUP(2,1/(ISNUMBER(AQ11:AQ262)),AQ11:AQ262),0)</f>
        <v>5985.29</v>
      </c>
      <c r="AT264" s="126">
        <f>IF(AU5&gt;0,LOOKUP(2,1/(ISNUMBER(AT11:AT262)),AT11:AT262),0)</f>
        <v>5324.25</v>
      </c>
      <c r="AW264" s="126">
        <f>IF(AX5&gt;0,LOOKUP(2,1/(ISNUMBER(AW11:AW262)),AW11:AW262),0)</f>
        <v>19450.87</v>
      </c>
      <c r="AZ264" s="126">
        <f>IF(BA5&gt;0,LOOKUP(2,1/(ISNUMBER(AZ11:AZ262)),AZ11:AZ262),0)</f>
        <v>17356.14</v>
      </c>
      <c r="BC264" s="126">
        <f>IF(BD5&gt;0,LOOKUP(2,1/(ISNUMBER(BC11:BC262)),BC11:BC262),0)</f>
        <v>9846.27</v>
      </c>
      <c r="BF264" s="126">
        <f>IF(BG5&gt;0,LOOKUP(2,1/(ISNUMBER(BF11:BF262)),BF11:BF262),0)</f>
        <v>4625.25</v>
      </c>
      <c r="BI264" s="126">
        <f>IF(BJ5&gt;0,LOOKUP(2,1/(ISNUMBER(BI11:BI262)),BI11:BI262),0)</f>
        <v>19956.45</v>
      </c>
      <c r="BL264" s="126">
        <f>IF(BM5&gt;0,LOOKUP(2,1/(ISNUMBER(BL11:BL262)),BL11:BL262),0)</f>
        <v>18465.75</v>
      </c>
      <c r="BO264" s="126">
        <f>IF(BP5&gt;0,LOOKUP(2,1/(ISNUMBER(BO11:BO262)),BO11:BO262),0)</f>
        <v>11238.48</v>
      </c>
      <c r="BR264" s="126">
        <f>IF(BS5&gt;0,LOOKUP(2,1/(ISNUMBER(BR11:BR262)),BR11:BR262),0)</f>
        <v>12734.42</v>
      </c>
      <c r="BU264" s="126">
        <f>IF(BV5&gt;0,LOOKUP(2,1/(ISNUMBER(BU11:BU262)),BU11:BU262),0)</f>
        <v>14194.98</v>
      </c>
      <c r="BX264" s="126">
        <f>IF(BY5&gt;0,LOOKUP(2,1/(ISNUMBER(BX11:BX262)),BX11:BX262),0)</f>
        <v>28370.19</v>
      </c>
      <c r="CA264" s="126">
        <f>IF(CB5&gt;0,LOOKUP(2,1/(ISNUMBER(CA11:CA262)),CA11:CA262),0)</f>
        <v>21545.59</v>
      </c>
      <c r="CD264" s="126">
        <f>IF(CE5&gt;0,LOOKUP(2,1/(ISNUMBER(CD11:CD262)),CD11:CD262),0)</f>
        <v>8779.34</v>
      </c>
      <c r="CG264" s="126">
        <f>IF(CH5&gt;0,LOOKUP(2,1/(ISNUMBER(CG11:CG262)),CG11:CG262),0)</f>
        <v>4633.26</v>
      </c>
      <c r="CJ264" s="126">
        <f>IF(CK5&gt;0,LOOKUP(2,1/(ISNUMBER(CJ11:CJ262)),CJ11:CJ262),0)</f>
        <v>0</v>
      </c>
      <c r="CM264" s="126">
        <f>IF(CN5&gt;0,LOOKUP(2,1/(ISNUMBER(CM11:CM262)),CM11:CM262),0)</f>
        <v>38989.96</v>
      </c>
      <c r="CP264" s="126">
        <f>IF(CQ5&gt;0,LOOKUP(2,1/(ISNUMBER(CP11:CP262)),CP11:CP262),0)</f>
        <v>27261</v>
      </c>
      <c r="CS264" s="126">
        <f>IF(CT5&gt;0,LOOKUP(2,1/(ISNUMBER(CS11:CS262)),CS11:CS262),0)</f>
        <v>18762.5</v>
      </c>
      <c r="CV264" s="126">
        <f>IF(CW5&gt;0,LOOKUP(2,1/(ISNUMBER(CV11:CV262)),CV11:CV262),0)</f>
        <v>31118.5</v>
      </c>
      <c r="CY264" s="126">
        <f>IF(CZ5&gt;0,LOOKUP(2,1/(ISNUMBER(CY11:CY262)),CY11:CY262),0)</f>
        <v>26952.1</v>
      </c>
      <c r="DB264" s="126">
        <f>IF(DC5&gt;0,LOOKUP(2,1/(ISNUMBER(DB11:DB262)),DB11:DB262),0)</f>
        <v>7868.25</v>
      </c>
      <c r="DE264" s="126">
        <f>IF(DF5&gt;0,LOOKUP(2,1/(ISNUMBER(DE11:DE262)),DE11:DE262),0)</f>
        <v>26205</v>
      </c>
      <c r="DH264" s="126">
        <f>IF(DI5&gt;0,LOOKUP(2,1/(ISNUMBER(DH11:DH262)),DH11:DH262),0)</f>
        <v>6362.2</v>
      </c>
      <c r="DK264" s="126">
        <f>IF(DK5&gt;0,LOOKUP(2,1/(ISNUMBER(DK11:DK262)),DK11:DK262),0)</f>
        <v>7154.85</v>
      </c>
      <c r="DN264" s="126">
        <f>IF(DO5&gt;0,LOOKUP(2,1/(ISNUMBER(DN11:DN262)),DN11:DN262),0)</f>
        <v>1145.0999999999999</v>
      </c>
      <c r="DQ264" s="126">
        <f>IF(DR5&gt;0,LOOKUP(2,1/(ISNUMBER(DQ11:DQ262)),DQ11:DQ262),0)</f>
        <v>37270</v>
      </c>
      <c r="DT264" s="126">
        <f>IF(DU5&gt;0,LOOKUP(2,1/(ISNUMBER(DT11:DT262)),DT11:DT262),0)</f>
        <v>2470</v>
      </c>
      <c r="DW264" s="126">
        <f>IF(DX5&gt;0,LOOKUP(2,1/(ISNUMBER(DW11:DW262)),DW11:DW262),0)</f>
        <v>16856</v>
      </c>
      <c r="DZ264" s="126">
        <f>IF(EA5&gt;0,LOOKUP(2,1/(ISNUMBER(DZ11:DZ262)),DZ11:DZ262),0)</f>
        <v>19272.5</v>
      </c>
      <c r="EC264" s="126">
        <f>IF(ED5&gt;0,LOOKUP(2,1/(ISNUMBER(EC11:EC262)),EC11:EC262),0)</f>
        <v>1683.5</v>
      </c>
      <c r="EF264" s="126">
        <f>IF(EG5&gt;0,LOOKUP(2,1/(ISNUMBER(EF11:EF262)),EF11:EF262),0)</f>
        <v>25542</v>
      </c>
      <c r="EI264" s="126">
        <f>IF(EJ5&gt;0,LOOKUP(2,1/(ISNUMBER(EI11:EI262)),EI11:EI262),0)</f>
        <v>10781.55</v>
      </c>
      <c r="EL264" s="126">
        <f>IF(EM5&gt;0,LOOKUP(2,1/(ISNUMBER(EL11:EL262)),EL11:EL262),0)</f>
        <v>39135</v>
      </c>
      <c r="EO264" s="126">
        <f>IF(EP5&gt;0,LOOKUP(2,1/(ISNUMBER(EO11:EO262)),EO11:EO262),0)</f>
        <v>3520.5</v>
      </c>
      <c r="ER264" s="126">
        <f>IF(ES5&gt;0,LOOKUP(2,1/(ISNUMBER(ER11:ER262)),ER11:ER262),0)</f>
        <v>27051.5</v>
      </c>
      <c r="EU264" s="126">
        <f>IF(EV5&gt;0,LOOKUP(2,1/(ISNUMBER(EU11:EU262)),EU11:EU262),0)</f>
        <v>38596.5</v>
      </c>
      <c r="EX264" s="126">
        <f>IF(EY5&gt;0,LOOKUP(2,1/(ISNUMBER(EX11:EX262)),EX11:EX262),0)</f>
        <v>92011.5</v>
      </c>
      <c r="FA264" s="126">
        <f>IF(FB5&gt;0,LOOKUP(2,1/(ISNUMBER(FA11:FA262)),FA11:FA262),0)</f>
        <v>24030</v>
      </c>
      <c r="FD264" s="126">
        <f>IF(FE5&gt;0,LOOKUP(2,1/(ISNUMBER(FD11:FD262)),FD11:FD262),0)</f>
        <v>20540.8</v>
      </c>
      <c r="FG264" s="126">
        <f>IF(FH5&gt;0,LOOKUP(2,1/(ISNUMBER(FG11:FG262)),FG11:FG262),0)</f>
        <v>26964</v>
      </c>
      <c r="FJ264" s="126">
        <f>IF(FK5&gt;0,LOOKUP(2,1/(ISNUMBER(FJ11:FJ262)),FJ11:FJ262),0)</f>
        <v>22902.400000000001</v>
      </c>
      <c r="FM264" s="126">
        <f>IF(FN5&gt;0,LOOKUP(2,1/(ISNUMBER(FM11:FM262)),FM11:FM262),0)</f>
        <v>30726.799999999999</v>
      </c>
      <c r="FP264" s="126">
        <f>IF(FQ5&gt;0,LOOKUP(2,1/(ISNUMBER(FP11:FP262)),FP11:FP262),0)</f>
        <v>39800</v>
      </c>
      <c r="FS264" s="126">
        <f>IF(FT5&gt;0,LOOKUP(2,1/(ISNUMBER(FS11:FS262)),FS11:FS262),0)</f>
        <v>74694</v>
      </c>
      <c r="FV264" s="126">
        <f>IF(FW5&gt;0,LOOKUP(2,1/(ISNUMBER(FV11:FV262)),FV11:FV262),0)</f>
        <v>0</v>
      </c>
      <c r="FY264" s="126">
        <f>IF(FZ5&gt;0,LOOKUP(2,1/(ISNUMBER(FY11:FY262)),FY11:FY262),0)</f>
        <v>21518.75</v>
      </c>
      <c r="GB264" s="126">
        <f>IF(GC5&gt;0,LOOKUP(2,1/(ISNUMBER(GB11:GB262)),GB11:GB262),0)</f>
        <v>20724.75</v>
      </c>
      <c r="GE264" s="126">
        <f>IF(GF5&gt;0,LOOKUP(2,1/(ISNUMBER(GE11:GE262)),GE11:GE262),0)</f>
        <v>24650</v>
      </c>
      <c r="GH264" s="126">
        <f>IF(GI5&gt;0,LOOKUP(2,1/(ISNUMBER(GH11:GH262)),GH11:GH262),0)</f>
        <v>25029.9</v>
      </c>
      <c r="GK264" s="126">
        <f>IF(GL5&gt;0,LOOKUP(2,1/(ISNUMBER(GK11:GK262)),GK11:GK262),0)</f>
        <v>2131</v>
      </c>
      <c r="GN264" s="126">
        <f>IF(GO5&gt;0,LOOKUP(2,1/(ISNUMBER(GN11:GN262)),GN11:GN262),0)</f>
        <v>10890</v>
      </c>
      <c r="GQ264" s="126">
        <f>IF(GR5&gt;0,LOOKUP(2,1/(ISNUMBER(GQ11:GQ262)),GQ11:GQ262),0)</f>
        <v>2427.6</v>
      </c>
      <c r="GT264" s="126">
        <f>IF(GU5&gt;0,LOOKUP(2,1/(ISNUMBER(GT11:GT262)),GT11:GT262),0)</f>
        <v>29116.75</v>
      </c>
      <c r="GW264" s="126">
        <f>IF(GX5&gt;0,LOOKUP(2,1/(ISNUMBER(GW11:GW262)),GW11:GW262),0)</f>
        <v>14234</v>
      </c>
      <c r="GZ264" s="126">
        <f>IF(HA5&gt;0,LOOKUP(2,1/(ISNUMBER(GZ11:GZ262)),GZ11:GZ262),0)</f>
        <v>5316</v>
      </c>
      <c r="HC264" s="126">
        <f>IF(HD5&gt;0,LOOKUP(2,1/(ISNUMBER(HC11:HC262)),HC11:HC262),0)</f>
        <v>32710</v>
      </c>
      <c r="HF264" s="126">
        <f>IF(HG5&gt;0,LOOKUP(2,1/(ISNUMBER(HF11:HF262)),HF11:HF262),0)</f>
        <v>13040</v>
      </c>
      <c r="HI264" s="126">
        <f>IF(HJ5&gt;0,LOOKUP(2,1/(ISNUMBER(HI11:HI262)),HI11:HI262),0)</f>
        <v>10600</v>
      </c>
      <c r="HL264" s="126">
        <f>IF(HM5&gt;0,LOOKUP(2,1/(ISNUMBER(HL11:HL262)),HL11:HL262),0)</f>
        <v>16942.5</v>
      </c>
      <c r="HO264" s="126">
        <f>IF(HP5&gt;0,LOOKUP(2,1/(ISNUMBER(HO11:HO262)),HO11:HO262),0)</f>
        <v>17463</v>
      </c>
      <c r="HR264" s="126">
        <f>IF(HS5&gt;0,LOOKUP(2,1/(ISNUMBER(HR11:HR262)),HR11:HR262),0)</f>
        <v>13000</v>
      </c>
      <c r="HU264" s="126">
        <f>IF(HV5&gt;0,LOOKUP(2,1/(ISNUMBER(HU11:HU262)),HU11:HU262),0)</f>
        <v>16290</v>
      </c>
      <c r="HX264" s="126">
        <f>IF(HY5&gt;0,LOOKUP(2,1/(ISNUMBER(HX11:HX262)),HX11:HX262),0)</f>
        <v>3552</v>
      </c>
      <c r="IA264" s="126">
        <f>IF(IB5&gt;0,LOOKUP(2,1/(ISNUMBER(IA11:IA262)),IA11:IA262),0)</f>
        <v>0</v>
      </c>
      <c r="ID264" s="126">
        <f>IF(IE5&gt;0,LOOKUP(2,1/(ISNUMBER(ID11:ID262)),ID11:ID262),0)</f>
        <v>0</v>
      </c>
      <c r="IG264" s="126">
        <f>IF(IH5&gt;0,LOOKUP(2,1/(ISNUMBER(IG11:IG262)),IG11:IG262),0)</f>
        <v>0</v>
      </c>
      <c r="IJ264" s="126">
        <f>IF(IK5&gt;0,LOOKUP(2,1/(ISNUMBER(IJ11:IJ262)),IJ11:IJ262),0)</f>
        <v>0</v>
      </c>
      <c r="IM264" s="126">
        <f>IF(IN5&gt;0,LOOKUP(2,1/(ISNUMBER(IM11:IM262)),IM11:IM262),0)</f>
        <v>0</v>
      </c>
      <c r="IT264" s="126">
        <f>IF(IU5&gt;0,LOOKUP(2,1/(ISNUMBER(IT11:IT262)),IT11:IT262),0)</f>
        <v>0</v>
      </c>
      <c r="IU264">
        <f>IF(IT264:IT363,IV264,0)</f>
        <v>0</v>
      </c>
      <c r="IV264">
        <f>IF(IT264&gt;0,IV266,0)</f>
        <v>0</v>
      </c>
      <c r="IW264">
        <f>IF(IT264&gt;0,(IT264+IV$11-IT$7)/IT$8,0)</f>
        <v>0</v>
      </c>
      <c r="IX264">
        <f>IF(IT264&gt;0,IT264+IV$11+IV$33+IV$52+IV$73+IV$93+IV$113+IV$133+IV$159+IV$176+IV$201+IV$224+IV$240-IT$8,0)</f>
        <v>0</v>
      </c>
      <c r="IY264">
        <f t="shared" si="261"/>
        <v>0</v>
      </c>
      <c r="IZ264">
        <f t="shared" si="262"/>
        <v>0</v>
      </c>
    </row>
    <row r="265" spans="1:260" ht="16" customHeight="1" x14ac:dyDescent="0.2">
      <c r="A265" s="3"/>
      <c r="B265" s="4"/>
      <c r="IT265" s="45">
        <f>GT264+GQ264+GN264+GK264+GH264+GE264+GB264+FY264+FV264+FS264+FP264+FM264+FJ264+FG264+FD264+FA264+EX264+EU264+ER264+EO264+EL264+EI264+EF264+EC264+DZ264+DW264+DT264+DQ264+DN264+DK264+DH264+DE264+DB264+CY264+CV264+CS264+CP264+CM264+CJ264+CG264+CD264+CA264+BX264+BU264+BR264+BO264+BL264+BI264+BF264+BC264+AZ264+AW264+AT264+AQ264+AN264+AK264+AH264+AE264+AB264+Y264+V264+S264+P264+GW264+GZ264+HC264+HF264+HI264+HL264+HO264+HR264+HU264+HX264+IA264+ID264+IG264+IJ264+IM264</f>
        <v>1349870.4299999997</v>
      </c>
      <c r="IU265" s="126">
        <f>SUM(IU11:IU263)</f>
        <v>39600</v>
      </c>
      <c r="IV265" s="45">
        <f>SUM(IV11:IV263)</f>
        <v>43200</v>
      </c>
      <c r="IW265" s="18">
        <f>IF(IT265&gt;0,(IT265-I2)/I2,0)</f>
        <v>0.30106823232134189</v>
      </c>
      <c r="IX265" s="45">
        <f>IF(IT265&gt;0,IT265-I2,0)</f>
        <v>312361.09999999974</v>
      </c>
      <c r="IY265" s="18">
        <f>IF(IT265&gt;0,(IT265-IT8)/IT8,0)</f>
        <v>0.6335278140069186</v>
      </c>
      <c r="IZ265" s="94">
        <f>IF(IT265&gt;0,IT265-IT8,0)</f>
        <v>523517.53999999969</v>
      </c>
    </row>
    <row r="266" spans="1:260" x14ac:dyDescent="0.2">
      <c r="A266" s="3"/>
      <c r="B266" s="4"/>
      <c r="IS266" s="39" t="s">
        <v>49</v>
      </c>
      <c r="IT266" s="94">
        <f>SUM(IT11:IT263)</f>
        <v>257002256.94000003</v>
      </c>
    </row>
    <row r="267" spans="1:260" x14ac:dyDescent="0.2">
      <c r="A267" s="3"/>
      <c r="B267" s="4"/>
    </row>
    <row r="268" spans="1:260" x14ac:dyDescent="0.2">
      <c r="A268" s="3"/>
      <c r="B268" s="4"/>
      <c r="IT268" s="94"/>
    </row>
    <row r="269" spans="1:260" x14ac:dyDescent="0.2">
      <c r="A269" s="3"/>
      <c r="B269" s="4"/>
      <c r="IT269" s="94"/>
    </row>
    <row r="270" spans="1:260" x14ac:dyDescent="0.2">
      <c r="A270" s="3"/>
      <c r="B270" s="4"/>
    </row>
    <row r="271" spans="1:260" x14ac:dyDescent="0.2">
      <c r="A271" s="3"/>
      <c r="B271" s="4"/>
    </row>
    <row r="272" spans="1:260" x14ac:dyDescent="0.2">
      <c r="A272" s="3"/>
      <c r="B272" s="4"/>
    </row>
    <row r="273" spans="1:2" x14ac:dyDescent="0.2">
      <c r="A273" s="3"/>
      <c r="B273" s="4"/>
    </row>
    <row r="274" spans="1:2" x14ac:dyDescent="0.2">
      <c r="A274" s="3"/>
      <c r="B274" s="4"/>
    </row>
    <row r="275" spans="1:2" x14ac:dyDescent="0.2">
      <c r="A275" s="3"/>
      <c r="B275" s="4"/>
    </row>
    <row r="276" spans="1:2" x14ac:dyDescent="0.2">
      <c r="A276" s="3"/>
      <c r="B276" s="4"/>
    </row>
    <row r="277" spans="1:2" x14ac:dyDescent="0.2">
      <c r="A277" s="3"/>
      <c r="B277" s="4"/>
    </row>
    <row r="278" spans="1:2" x14ac:dyDescent="0.2">
      <c r="A278" s="3"/>
      <c r="B278" s="4"/>
    </row>
    <row r="279" spans="1:2" x14ac:dyDescent="0.2">
      <c r="A279" s="3"/>
      <c r="B279" s="4"/>
    </row>
    <row r="280" spans="1:2" x14ac:dyDescent="0.2">
      <c r="A280" s="3"/>
      <c r="B280" s="4"/>
    </row>
    <row r="281" spans="1:2" x14ac:dyDescent="0.2">
      <c r="A281" s="3"/>
      <c r="B281" s="4"/>
    </row>
    <row r="282" spans="1:2" x14ac:dyDescent="0.2">
      <c r="A282" s="3"/>
      <c r="B282" s="4"/>
    </row>
    <row r="283" spans="1:2" x14ac:dyDescent="0.2">
      <c r="A283" s="3"/>
      <c r="B283" s="4"/>
    </row>
    <row r="284" spans="1:2" x14ac:dyDescent="0.2">
      <c r="A284" s="3"/>
      <c r="B284" s="4"/>
    </row>
    <row r="285" spans="1:2" x14ac:dyDescent="0.2">
      <c r="A285" s="3"/>
      <c r="B285" s="4"/>
    </row>
    <row r="286" spans="1:2" x14ac:dyDescent="0.2">
      <c r="A286" s="3"/>
      <c r="B286" s="4"/>
    </row>
    <row r="287" spans="1:2" x14ac:dyDescent="0.2">
      <c r="A287" s="3"/>
      <c r="B287" s="4"/>
    </row>
    <row r="288" spans="1:2" x14ac:dyDescent="0.2">
      <c r="A288" s="3"/>
      <c r="B288" s="4"/>
    </row>
    <row r="289" spans="1:2" x14ac:dyDescent="0.2">
      <c r="A289" s="3"/>
      <c r="B289" s="4"/>
    </row>
    <row r="290" spans="1:2" x14ac:dyDescent="0.2">
      <c r="A290" s="3"/>
      <c r="B290" s="4"/>
    </row>
    <row r="291" spans="1:2" x14ac:dyDescent="0.2">
      <c r="A291" s="3"/>
      <c r="B291" s="4"/>
    </row>
    <row r="292" spans="1:2" x14ac:dyDescent="0.2">
      <c r="A292" s="3"/>
      <c r="B292" s="4"/>
    </row>
    <row r="293" spans="1:2" x14ac:dyDescent="0.2">
      <c r="A293" s="3"/>
      <c r="B293" s="4"/>
    </row>
    <row r="294" spans="1:2" x14ac:dyDescent="0.2">
      <c r="A294" s="3"/>
      <c r="B294" s="4"/>
    </row>
    <row r="295" spans="1:2" x14ac:dyDescent="0.2">
      <c r="A295" s="3"/>
      <c r="B295" s="4"/>
    </row>
    <row r="296" spans="1:2" x14ac:dyDescent="0.2">
      <c r="A296" s="3"/>
      <c r="B296" s="4"/>
    </row>
    <row r="297" spans="1:2" x14ac:dyDescent="0.2">
      <c r="A297" s="3"/>
      <c r="B297" s="4"/>
    </row>
    <row r="298" spans="1:2" x14ac:dyDescent="0.2">
      <c r="A298" s="3"/>
      <c r="B298" s="4"/>
    </row>
    <row r="299" spans="1:2" x14ac:dyDescent="0.2">
      <c r="A299" s="3"/>
      <c r="B299" s="4"/>
    </row>
    <row r="300" spans="1:2" x14ac:dyDescent="0.2">
      <c r="A300" s="3"/>
      <c r="B300" s="4"/>
    </row>
    <row r="301" spans="1:2" x14ac:dyDescent="0.2">
      <c r="A301" s="3"/>
      <c r="B301" s="4"/>
    </row>
    <row r="302" spans="1:2" x14ac:dyDescent="0.2">
      <c r="A302" s="3"/>
      <c r="B302" s="4"/>
    </row>
    <row r="303" spans="1:2" x14ac:dyDescent="0.2">
      <c r="A303" s="3"/>
      <c r="B303" s="4"/>
    </row>
    <row r="304" spans="1:2" x14ac:dyDescent="0.2">
      <c r="A304" s="3"/>
      <c r="B304" s="4"/>
    </row>
    <row r="305" spans="1:2" x14ac:dyDescent="0.2">
      <c r="A305" s="3"/>
      <c r="B305" s="4"/>
    </row>
    <row r="306" spans="1:2" x14ac:dyDescent="0.2">
      <c r="A306" s="3"/>
      <c r="B306" s="4"/>
    </row>
    <row r="307" spans="1:2" x14ac:dyDescent="0.2">
      <c r="A307" s="3"/>
      <c r="B307" s="4"/>
    </row>
    <row r="308" spans="1:2" x14ac:dyDescent="0.2">
      <c r="A308" s="3"/>
      <c r="B308" s="4"/>
    </row>
    <row r="309" spans="1:2" x14ac:dyDescent="0.2">
      <c r="A309" s="3"/>
      <c r="B309" s="4"/>
    </row>
    <row r="310" spans="1:2" x14ac:dyDescent="0.2">
      <c r="A310" s="3"/>
      <c r="B310" s="4"/>
    </row>
    <row r="311" spans="1:2" x14ac:dyDescent="0.2">
      <c r="A311" s="3"/>
      <c r="B311" s="4"/>
    </row>
    <row r="312" spans="1:2" x14ac:dyDescent="0.2">
      <c r="A312" s="3"/>
      <c r="B312" s="4"/>
    </row>
    <row r="313" spans="1:2" x14ac:dyDescent="0.2">
      <c r="A313" s="3"/>
      <c r="B313" s="4"/>
    </row>
    <row r="314" spans="1:2" x14ac:dyDescent="0.2">
      <c r="A314" s="3"/>
      <c r="B314" s="4"/>
    </row>
    <row r="315" spans="1:2" x14ac:dyDescent="0.2">
      <c r="A315" s="3"/>
      <c r="B315" s="4"/>
    </row>
    <row r="316" spans="1:2" x14ac:dyDescent="0.2">
      <c r="A316" s="3"/>
      <c r="B316" s="4"/>
    </row>
    <row r="317" spans="1:2" x14ac:dyDescent="0.2">
      <c r="A317" s="3"/>
      <c r="B317" s="4"/>
    </row>
    <row r="318" spans="1:2" x14ac:dyDescent="0.2">
      <c r="A318" s="3"/>
      <c r="B318" s="4"/>
    </row>
    <row r="319" spans="1:2" x14ac:dyDescent="0.2">
      <c r="A319" s="3"/>
      <c r="B319" s="4"/>
    </row>
    <row r="320" spans="1:2" x14ac:dyDescent="0.2">
      <c r="A320" s="3"/>
      <c r="B320" s="4"/>
    </row>
    <row r="321" spans="1:2" x14ac:dyDescent="0.2">
      <c r="A321" s="3"/>
      <c r="B321" s="4"/>
    </row>
    <row r="322" spans="1:2" x14ac:dyDescent="0.2">
      <c r="A322" s="3"/>
      <c r="B322" s="4"/>
    </row>
    <row r="323" spans="1:2" x14ac:dyDescent="0.2">
      <c r="A323" s="3"/>
      <c r="B323" s="4"/>
    </row>
    <row r="324" spans="1:2" x14ac:dyDescent="0.2">
      <c r="A324" s="3"/>
      <c r="B324" s="4"/>
    </row>
    <row r="325" spans="1:2" x14ac:dyDescent="0.2">
      <c r="A325" s="3"/>
      <c r="B325" s="4"/>
    </row>
    <row r="326" spans="1:2" x14ac:dyDescent="0.2">
      <c r="A326" s="3"/>
      <c r="B326" s="4"/>
    </row>
  </sheetData>
  <mergeCells count="260">
    <mergeCell ref="P7:Q7"/>
    <mergeCell ref="DH6:DJ6"/>
    <mergeCell ref="IJ9:IJ10"/>
    <mergeCell ref="AZ7:BA7"/>
    <mergeCell ref="CP9:CP10"/>
    <mergeCell ref="CD6:CF6"/>
    <mergeCell ref="ER9:ER10"/>
    <mergeCell ref="BL7:BM7"/>
    <mergeCell ref="EF6:EH6"/>
    <mergeCell ref="CD7:CE7"/>
    <mergeCell ref="GT9:GT10"/>
    <mergeCell ref="HF9:HF10"/>
    <mergeCell ref="V7:W7"/>
    <mergeCell ref="GK8:GM8"/>
    <mergeCell ref="AH7:AI7"/>
    <mergeCell ref="V8:X8"/>
    <mergeCell ref="CJ7:CK7"/>
    <mergeCell ref="AN9:AN10"/>
    <mergeCell ref="DE9:DE10"/>
    <mergeCell ref="AH8:AJ8"/>
    <mergeCell ref="FG9:FG10"/>
    <mergeCell ref="CJ8:CL8"/>
    <mergeCell ref="HU8:HW8"/>
    <mergeCell ref="V6:X6"/>
    <mergeCell ref="IM9:IM10"/>
    <mergeCell ref="EU8:EW8"/>
    <mergeCell ref="DZ9:DZ10"/>
    <mergeCell ref="S9:S10"/>
    <mergeCell ref="BC8:BE8"/>
    <mergeCell ref="BU9:BU10"/>
    <mergeCell ref="EL9:EL10"/>
    <mergeCell ref="BO8:BQ8"/>
    <mergeCell ref="CY8:DA8"/>
    <mergeCell ref="HX9:HX10"/>
    <mergeCell ref="DQ8:DS8"/>
    <mergeCell ref="CA8:CC8"/>
    <mergeCell ref="HR8:HT8"/>
    <mergeCell ref="FS8:FU8"/>
    <mergeCell ref="IA8:IC8"/>
    <mergeCell ref="BL8:BN8"/>
    <mergeCell ref="DN8:DP8"/>
    <mergeCell ref="BC6:BE6"/>
    <mergeCell ref="BX8:BZ8"/>
    <mergeCell ref="DZ8:EB8"/>
    <mergeCell ref="BO6:BQ6"/>
    <mergeCell ref="FJ8:FL8"/>
    <mergeCell ref="GB8:GD8"/>
    <mergeCell ref="DQ6:DS6"/>
    <mergeCell ref="EL8:EN8"/>
    <mergeCell ref="FS6:FU6"/>
    <mergeCell ref="GN8:GP8"/>
    <mergeCell ref="CV8:CX8"/>
    <mergeCell ref="EF8:EH8"/>
    <mergeCell ref="GW8:GY8"/>
    <mergeCell ref="EX8:EZ8"/>
    <mergeCell ref="ER8:ET8"/>
    <mergeCell ref="CG7:CH7"/>
    <mergeCell ref="GT8:GV8"/>
    <mergeCell ref="HF8:HH8"/>
    <mergeCell ref="CG8:CI8"/>
    <mergeCell ref="AB8:AD8"/>
    <mergeCell ref="EX6:EZ6"/>
    <mergeCell ref="HC8:HE8"/>
    <mergeCell ref="GZ6:HB6"/>
    <mergeCell ref="AW9:AW10"/>
    <mergeCell ref="GH9:GH10"/>
    <mergeCell ref="AK6:AM6"/>
    <mergeCell ref="DK8:DM8"/>
    <mergeCell ref="CP8:CR8"/>
    <mergeCell ref="FM8:FO8"/>
    <mergeCell ref="FY8:GA8"/>
    <mergeCell ref="AZ9:AZ10"/>
    <mergeCell ref="AT8:AV8"/>
    <mergeCell ref="FA9:FA10"/>
    <mergeCell ref="HC9:HC10"/>
    <mergeCell ref="AE7:AF7"/>
    <mergeCell ref="AE8:AG8"/>
    <mergeCell ref="S8:U8"/>
    <mergeCell ref="HO6:HQ6"/>
    <mergeCell ref="P6:R6"/>
    <mergeCell ref="IJ8:IL8"/>
    <mergeCell ref="CD9:CD10"/>
    <mergeCell ref="BU8:BW8"/>
    <mergeCell ref="IA6:IC6"/>
    <mergeCell ref="DW8:DY8"/>
    <mergeCell ref="Y9:Y10"/>
    <mergeCell ref="P8:R8"/>
    <mergeCell ref="BL6:BN6"/>
    <mergeCell ref="DN6:DP6"/>
    <mergeCell ref="EI8:EK8"/>
    <mergeCell ref="AK9:AK10"/>
    <mergeCell ref="AQ8:AS8"/>
    <mergeCell ref="GN9:GN10"/>
    <mergeCell ref="CS8:CU8"/>
    <mergeCell ref="GB6:GD6"/>
    <mergeCell ref="AH6:AJ6"/>
    <mergeCell ref="ID6:IF6"/>
    <mergeCell ref="CM8:CO8"/>
    <mergeCell ref="CJ6:CL6"/>
    <mergeCell ref="DE8:DG8"/>
    <mergeCell ref="CA9:CA10"/>
    <mergeCell ref="IG9:IG10"/>
    <mergeCell ref="DT8:DV8"/>
    <mergeCell ref="DH9:DH10"/>
    <mergeCell ref="HU6:HW6"/>
    <mergeCell ref="FV8:FX8"/>
    <mergeCell ref="IM8:IO8"/>
    <mergeCell ref="BC9:BC10"/>
    <mergeCell ref="DT9:DT10"/>
    <mergeCell ref="EC6:EE6"/>
    <mergeCell ref="HX8:HZ8"/>
    <mergeCell ref="BU7:BV7"/>
    <mergeCell ref="FM6:FO6"/>
    <mergeCell ref="GH8:GJ8"/>
    <mergeCell ref="BI8:BK8"/>
    <mergeCell ref="GE6:GG6"/>
    <mergeCell ref="FV9:FV10"/>
    <mergeCell ref="EO8:EQ8"/>
    <mergeCell ref="BR7:BS7"/>
    <mergeCell ref="EL6:EN6"/>
    <mergeCell ref="FG8:FI8"/>
    <mergeCell ref="CV6:CX6"/>
    <mergeCell ref="GQ8:GS8"/>
    <mergeCell ref="HI8:HK8"/>
    <mergeCell ref="ID8:IF8"/>
    <mergeCell ref="AQ6:AS6"/>
    <mergeCell ref="CS6:CU6"/>
    <mergeCell ref="EU6:EW6"/>
    <mergeCell ref="FP8:FR8"/>
    <mergeCell ref="HI9:HI10"/>
    <mergeCell ref="GZ8:HB8"/>
    <mergeCell ref="DE6:DG6"/>
    <mergeCell ref="FG6:FI6"/>
    <mergeCell ref="HU9:HU10"/>
    <mergeCell ref="GQ6:GS6"/>
    <mergeCell ref="DH8:DJ8"/>
    <mergeCell ref="HI6:HK6"/>
    <mergeCell ref="BR8:BT8"/>
    <mergeCell ref="BF9:BF10"/>
    <mergeCell ref="AT6:AV6"/>
    <mergeCell ref="IG8:II8"/>
    <mergeCell ref="FV6:FX6"/>
    <mergeCell ref="IM6:IO6"/>
    <mergeCell ref="GN6:GP6"/>
    <mergeCell ref="HX6:HZ6"/>
    <mergeCell ref="Y6:AA6"/>
    <mergeCell ref="V9:V10"/>
    <mergeCell ref="BI6:BK6"/>
    <mergeCell ref="CD8:CF8"/>
    <mergeCell ref="CM9:CM10"/>
    <mergeCell ref="IJ6:IL6"/>
    <mergeCell ref="FA8:FC8"/>
    <mergeCell ref="EO9:EO10"/>
    <mergeCell ref="AH9:AH10"/>
    <mergeCell ref="BI7:BJ7"/>
    <mergeCell ref="CY9:CY10"/>
    <mergeCell ref="CM6:CO6"/>
    <mergeCell ref="CJ9:CJ10"/>
    <mergeCell ref="EI9:EI10"/>
    <mergeCell ref="DW6:DY6"/>
    <mergeCell ref="AN8:AP8"/>
    <mergeCell ref="AT9:AT10"/>
    <mergeCell ref="GK9:GK10"/>
    <mergeCell ref="GT6:GV6"/>
    <mergeCell ref="HR9:HR10"/>
    <mergeCell ref="GB9:GB10"/>
    <mergeCell ref="FP6:FR6"/>
    <mergeCell ref="ID9:ID10"/>
    <mergeCell ref="AT7:AU7"/>
    <mergeCell ref="HR6:HT6"/>
    <mergeCell ref="BX6:BZ6"/>
    <mergeCell ref="P9:P10"/>
    <mergeCell ref="EC8:EE8"/>
    <mergeCell ref="DQ9:DQ10"/>
    <mergeCell ref="DZ6:EB6"/>
    <mergeCell ref="BF7:BG7"/>
    <mergeCell ref="FJ6:FL6"/>
    <mergeCell ref="GE8:GG8"/>
    <mergeCell ref="AB9:AB10"/>
    <mergeCell ref="DT6:DV6"/>
    <mergeCell ref="FS9:FS10"/>
    <mergeCell ref="HO8:HQ8"/>
    <mergeCell ref="FY6:GA6"/>
    <mergeCell ref="AE6:AG6"/>
    <mergeCell ref="AZ8:BB8"/>
    <mergeCell ref="AK8:AM8"/>
    <mergeCell ref="HF6:HH6"/>
    <mergeCell ref="DB8:DD8"/>
    <mergeCell ref="IG6:II6"/>
    <mergeCell ref="CA7:CB7"/>
    <mergeCell ref="AE9:AE10"/>
    <mergeCell ref="BR6:BT6"/>
    <mergeCell ref="CV9:CV10"/>
    <mergeCell ref="EF9:EF10"/>
    <mergeCell ref="Y8:AA8"/>
    <mergeCell ref="CG9:CG10"/>
    <mergeCell ref="EX9:EX10"/>
    <mergeCell ref="CM7:CN7"/>
    <mergeCell ref="AQ9:AQ10"/>
    <mergeCell ref="EO6:EQ6"/>
    <mergeCell ref="BI9:BI10"/>
    <mergeCell ref="HL8:HN8"/>
    <mergeCell ref="GZ9:GZ10"/>
    <mergeCell ref="FA6:FC6"/>
    <mergeCell ref="CS9:CS10"/>
    <mergeCell ref="FJ9:FJ10"/>
    <mergeCell ref="AB6:AD6"/>
    <mergeCell ref="AW8:AY8"/>
    <mergeCell ref="HC6:HE6"/>
    <mergeCell ref="HL9:HL10"/>
    <mergeCell ref="AB7:AC7"/>
    <mergeCell ref="AN6:AP6"/>
    <mergeCell ref="HO9:HO10"/>
    <mergeCell ref="FY9:FY10"/>
    <mergeCell ref="GH6:GJ6"/>
    <mergeCell ref="GQ9:GQ10"/>
    <mergeCell ref="S6:U6"/>
    <mergeCell ref="IA9:IA10"/>
    <mergeCell ref="AQ7:AR7"/>
    <mergeCell ref="FD8:FF8"/>
    <mergeCell ref="BU6:BW6"/>
    <mergeCell ref="S7:T7"/>
    <mergeCell ref="BC7:BD7"/>
    <mergeCell ref="EU9:EU10"/>
    <mergeCell ref="BO7:BP7"/>
    <mergeCell ref="EI6:EK6"/>
    <mergeCell ref="GW9:GW10"/>
    <mergeCell ref="GK6:GM6"/>
    <mergeCell ref="Y7:Z7"/>
    <mergeCell ref="GW6:GY6"/>
    <mergeCell ref="BR9:BR10"/>
    <mergeCell ref="BF6:BH6"/>
    <mergeCell ref="DB9:DB10"/>
    <mergeCell ref="CP6:CR6"/>
    <mergeCell ref="AN7:AO7"/>
    <mergeCell ref="FD9:FD10"/>
    <mergeCell ref="CA6:CC6"/>
    <mergeCell ref="HL6:HN6"/>
    <mergeCell ref="AK7:AL7"/>
    <mergeCell ref="AW6:AY6"/>
    <mergeCell ref="DK9:DK10"/>
    <mergeCell ref="BL9:BL10"/>
    <mergeCell ref="EC9:EC10"/>
    <mergeCell ref="CY6:DA6"/>
    <mergeCell ref="AW7:AX7"/>
    <mergeCell ref="FM9:FM10"/>
    <mergeCell ref="DN9:DN10"/>
    <mergeCell ref="BF8:BH8"/>
    <mergeCell ref="DW9:DW10"/>
    <mergeCell ref="GE9:GE10"/>
    <mergeCell ref="BX9:BX10"/>
    <mergeCell ref="DK6:DM6"/>
    <mergeCell ref="AZ6:BB6"/>
    <mergeCell ref="BX7:BY7"/>
    <mergeCell ref="ER6:ET6"/>
    <mergeCell ref="BO9:BO10"/>
    <mergeCell ref="DB6:DD6"/>
    <mergeCell ref="FP9:FP10"/>
    <mergeCell ref="FD6:FF6"/>
    <mergeCell ref="CG6:CI6"/>
  </mergeCells>
  <conditionalFormatting sqref="E40:E107">
    <cfRule type="aboveAverage" dxfId="2584" priority="168" aboveAverage="0"/>
  </conditionalFormatting>
  <conditionalFormatting sqref="E108 E139:E171">
    <cfRule type="aboveAverage" dxfId="2583" priority="162" aboveAverage="0"/>
  </conditionalFormatting>
  <conditionalFormatting sqref="E109:E112">
    <cfRule type="aboveAverage" dxfId="2582" priority="157" aboveAverage="0"/>
  </conditionalFormatting>
  <conditionalFormatting sqref="E113">
    <cfRule type="aboveAverage" dxfId="2581" priority="152" aboveAverage="0"/>
  </conditionalFormatting>
  <conditionalFormatting sqref="E114:E117">
    <cfRule type="aboveAverage" dxfId="2580" priority="147" aboveAverage="0"/>
  </conditionalFormatting>
  <conditionalFormatting sqref="E118">
    <cfRule type="aboveAverage" dxfId="2579" priority="142" aboveAverage="0"/>
  </conditionalFormatting>
  <conditionalFormatting sqref="E119:E122">
    <cfRule type="aboveAverage" dxfId="2578" priority="137" aboveAverage="0"/>
  </conditionalFormatting>
  <conditionalFormatting sqref="E123">
    <cfRule type="aboveAverage" dxfId="2577" priority="132" aboveAverage="0"/>
  </conditionalFormatting>
  <conditionalFormatting sqref="E124:E127">
    <cfRule type="aboveAverage" dxfId="2576" priority="127" aboveAverage="0"/>
  </conditionalFormatting>
  <conditionalFormatting sqref="E128">
    <cfRule type="aboveAverage" dxfId="2575" priority="122" aboveAverage="0"/>
  </conditionalFormatting>
  <conditionalFormatting sqref="E129:E132">
    <cfRule type="aboveAverage" dxfId="2574" priority="117" aboveAverage="0"/>
  </conditionalFormatting>
  <conditionalFormatting sqref="E133">
    <cfRule type="aboveAverage" dxfId="2573" priority="112" aboveAverage="0"/>
  </conditionalFormatting>
  <conditionalFormatting sqref="E134:E137">
    <cfRule type="aboveAverage" dxfId="2572" priority="107" aboveAverage="0"/>
  </conditionalFormatting>
  <conditionalFormatting sqref="E138">
    <cfRule type="aboveAverage" dxfId="2571" priority="102" aboveAverage="0"/>
  </conditionalFormatting>
  <conditionalFormatting sqref="E172">
    <cfRule type="aboveAverage" dxfId="2570" priority="82" aboveAverage="0"/>
  </conditionalFormatting>
  <conditionalFormatting sqref="E173:E178 E180:E224">
    <cfRule type="aboveAverage" dxfId="2569" priority="76" aboveAverage="0"/>
  </conditionalFormatting>
  <conditionalFormatting sqref="E179">
    <cfRule type="aboveAverage" dxfId="2568" priority="70" aboveAverage="0"/>
  </conditionalFormatting>
  <conditionalFormatting sqref="E225:E262">
    <cfRule type="aboveAverage" dxfId="2567" priority="58" aboveAverage="0"/>
  </conditionalFormatting>
  <conditionalFormatting sqref="E263">
    <cfRule type="aboveAverage" dxfId="2566" priority="4" aboveAverage="0"/>
  </conditionalFormatting>
  <conditionalFormatting sqref="H40:H107">
    <cfRule type="aboveAverage" dxfId="2565" priority="167" aboveAverage="0"/>
  </conditionalFormatting>
  <conditionalFormatting sqref="H108 H139:H171">
    <cfRule type="aboveAverage" dxfId="2564" priority="161" aboveAverage="0"/>
  </conditionalFormatting>
  <conditionalFormatting sqref="H109:H112">
    <cfRule type="aboveAverage" dxfId="2563" priority="156" aboveAverage="0"/>
  </conditionalFormatting>
  <conditionalFormatting sqref="H113">
    <cfRule type="aboveAverage" dxfId="2562" priority="151" aboveAverage="0"/>
  </conditionalFormatting>
  <conditionalFormatting sqref="H114:H117">
    <cfRule type="aboveAverage" dxfId="2561" priority="146" aboveAverage="0"/>
  </conditionalFormatting>
  <conditionalFormatting sqref="H118">
    <cfRule type="aboveAverage" dxfId="2560" priority="141" aboveAverage="0"/>
  </conditionalFormatting>
  <conditionalFormatting sqref="H119:H122">
    <cfRule type="aboveAverage" dxfId="2559" priority="136" aboveAverage="0"/>
  </conditionalFormatting>
  <conditionalFormatting sqref="H123">
    <cfRule type="aboveAverage" dxfId="2558" priority="131" aboveAverage="0"/>
  </conditionalFormatting>
  <conditionalFormatting sqref="H124:H127">
    <cfRule type="aboveAverage" dxfId="2557" priority="126" aboveAverage="0"/>
  </conditionalFormatting>
  <conditionalFormatting sqref="H128">
    <cfRule type="aboveAverage" dxfId="2556" priority="121" aboveAverage="0"/>
  </conditionalFormatting>
  <conditionalFormatting sqref="H129:H132">
    <cfRule type="aboveAverage" dxfId="2555" priority="116" aboveAverage="0"/>
  </conditionalFormatting>
  <conditionalFormatting sqref="H133">
    <cfRule type="aboveAverage" dxfId="2554" priority="111" aboveAverage="0"/>
  </conditionalFormatting>
  <conditionalFormatting sqref="H134:H137">
    <cfRule type="aboveAverage" dxfId="2553" priority="106" aboveAverage="0"/>
  </conditionalFormatting>
  <conditionalFormatting sqref="H138">
    <cfRule type="aboveAverage" dxfId="2552" priority="101" aboveAverage="0"/>
  </conditionalFormatting>
  <conditionalFormatting sqref="H172">
    <cfRule type="aboveAverage" dxfId="2551" priority="81" aboveAverage="0"/>
  </conditionalFormatting>
  <conditionalFormatting sqref="H173:H178 H180:H224">
    <cfRule type="aboveAverage" dxfId="2550" priority="75" aboveAverage="0"/>
  </conditionalFormatting>
  <conditionalFormatting sqref="H179">
    <cfRule type="aboveAverage" dxfId="2549" priority="69" aboveAverage="0"/>
  </conditionalFormatting>
  <conditionalFormatting sqref="H225:H262">
    <cfRule type="aboveAverage" dxfId="2548" priority="57" aboveAverage="0"/>
  </conditionalFormatting>
  <conditionalFormatting sqref="H263">
    <cfRule type="aboveAverage" dxfId="2547" priority="3" aboveAverage="0"/>
  </conditionalFormatting>
  <conditionalFormatting sqref="K40:K107">
    <cfRule type="aboveAverage" dxfId="2546" priority="97" aboveAverage="0"/>
  </conditionalFormatting>
  <conditionalFormatting sqref="K108 K139:K159 K161:K171">
    <cfRule type="aboveAverage" dxfId="2545" priority="96" aboveAverage="0"/>
  </conditionalFormatting>
  <conditionalFormatting sqref="K109:K112">
    <cfRule type="aboveAverage" dxfId="2544" priority="95" aboveAverage="0"/>
  </conditionalFormatting>
  <conditionalFormatting sqref="K113">
    <cfRule type="aboveAverage" dxfId="2543" priority="94" aboveAverage="0"/>
  </conditionalFormatting>
  <conditionalFormatting sqref="K114:K117">
    <cfRule type="aboveAverage" dxfId="2542" priority="93" aboveAverage="0"/>
  </conditionalFormatting>
  <conditionalFormatting sqref="K118">
    <cfRule type="aboveAverage" dxfId="2541" priority="92" aboveAverage="0"/>
  </conditionalFormatting>
  <conditionalFormatting sqref="K119:K122">
    <cfRule type="aboveAverage" dxfId="2540" priority="91" aboveAverage="0"/>
  </conditionalFormatting>
  <conditionalFormatting sqref="K123">
    <cfRule type="aboveAverage" dxfId="2539" priority="90" aboveAverage="0"/>
  </conditionalFormatting>
  <conditionalFormatting sqref="K124:K127">
    <cfRule type="aboveAverage" dxfId="2538" priority="89" aboveAverage="0"/>
  </conditionalFormatting>
  <conditionalFormatting sqref="K128">
    <cfRule type="aboveAverage" dxfId="2537" priority="88" aboveAverage="0"/>
  </conditionalFormatting>
  <conditionalFormatting sqref="K129:K132">
    <cfRule type="aboveAverage" dxfId="2536" priority="87" aboveAverage="0"/>
  </conditionalFormatting>
  <conditionalFormatting sqref="K133">
    <cfRule type="aboveAverage" dxfId="2535" priority="86" aboveAverage="0"/>
  </conditionalFormatting>
  <conditionalFormatting sqref="K134:K137">
    <cfRule type="aboveAverage" dxfId="2534" priority="85" aboveAverage="0"/>
  </conditionalFormatting>
  <conditionalFormatting sqref="K138">
    <cfRule type="aboveAverage" dxfId="2533" priority="84" aboveAverage="0"/>
  </conditionalFormatting>
  <conditionalFormatting sqref="K160">
    <cfRule type="aboveAverage" dxfId="2532" priority="83" aboveAverage="0"/>
  </conditionalFormatting>
  <conditionalFormatting sqref="K172">
    <cfRule type="aboveAverage" dxfId="2531" priority="77" aboveAverage="0"/>
  </conditionalFormatting>
  <conditionalFormatting sqref="K173:K178 K180:K224">
    <cfRule type="aboveAverage" dxfId="2530" priority="71" aboveAverage="0"/>
  </conditionalFormatting>
  <conditionalFormatting sqref="K179">
    <cfRule type="aboveAverage" dxfId="2529" priority="65" aboveAverage="0"/>
  </conditionalFormatting>
  <conditionalFormatting sqref="K225:K262">
    <cfRule type="aboveAverage" dxfId="2528" priority="55" aboveAverage="0"/>
  </conditionalFormatting>
  <conditionalFormatting sqref="K263">
    <cfRule type="aboveAverage" dxfId="2527" priority="1" aboveAverage="0"/>
  </conditionalFormatting>
  <conditionalFormatting sqref="L40:L107">
    <cfRule type="aboveAverage" dxfId="2526" priority="166" aboveAverage="0"/>
  </conditionalFormatting>
  <conditionalFormatting sqref="L108 L139:L171">
    <cfRule type="aboveAverage" dxfId="2525" priority="160" aboveAverage="0"/>
  </conditionalFormatting>
  <conditionalFormatting sqref="L109:L112">
    <cfRule type="aboveAverage" dxfId="2524" priority="155" aboveAverage="0"/>
  </conditionalFormatting>
  <conditionalFormatting sqref="L113">
    <cfRule type="aboveAverage" dxfId="2523" priority="150" aboveAverage="0"/>
  </conditionalFormatting>
  <conditionalFormatting sqref="L114:L117">
    <cfRule type="aboveAverage" dxfId="2522" priority="145" aboveAverage="0"/>
  </conditionalFormatting>
  <conditionalFormatting sqref="L118">
    <cfRule type="aboveAverage" dxfId="2521" priority="140" aboveAverage="0"/>
  </conditionalFormatting>
  <conditionalFormatting sqref="L119:L122">
    <cfRule type="aboveAverage" dxfId="2520" priority="135" aboveAverage="0"/>
  </conditionalFormatting>
  <conditionalFormatting sqref="L123">
    <cfRule type="aboveAverage" dxfId="2519" priority="130" aboveAverage="0"/>
  </conditionalFormatting>
  <conditionalFormatting sqref="L124:L127">
    <cfRule type="aboveAverage" dxfId="2518" priority="125" aboveAverage="0"/>
  </conditionalFormatting>
  <conditionalFormatting sqref="L128">
    <cfRule type="aboveAverage" dxfId="2517" priority="120" aboveAverage="0"/>
  </conditionalFormatting>
  <conditionalFormatting sqref="L129:L132">
    <cfRule type="aboveAverage" dxfId="2516" priority="115" aboveAverage="0"/>
  </conditionalFormatting>
  <conditionalFormatting sqref="L133">
    <cfRule type="aboveAverage" dxfId="2515" priority="110" aboveAverage="0"/>
  </conditionalFormatting>
  <conditionalFormatting sqref="L134:L137">
    <cfRule type="aboveAverage" dxfId="2514" priority="105" aboveAverage="0"/>
  </conditionalFormatting>
  <conditionalFormatting sqref="L138">
    <cfRule type="aboveAverage" dxfId="2513" priority="100" aboveAverage="0"/>
  </conditionalFormatting>
  <conditionalFormatting sqref="L172">
    <cfRule type="aboveAverage" dxfId="2512" priority="80" aboveAverage="0"/>
  </conditionalFormatting>
  <conditionalFormatting sqref="L173:L178 L180:L224">
    <cfRule type="aboveAverage" dxfId="2511" priority="74" aboveAverage="0"/>
  </conditionalFormatting>
  <conditionalFormatting sqref="L179">
    <cfRule type="aboveAverage" dxfId="2510" priority="68" aboveAverage="0"/>
  </conditionalFormatting>
  <conditionalFormatting sqref="L225:L262">
    <cfRule type="aboveAverage" dxfId="2509" priority="56" aboveAverage="0"/>
  </conditionalFormatting>
  <conditionalFormatting sqref="L263">
    <cfRule type="aboveAverage" dxfId="2508" priority="2" aboveAverage="0"/>
  </conditionalFormatting>
  <conditionalFormatting sqref="N66:N73">
    <cfRule type="expression" dxfId="2507" priority="163">
      <formula>"&lt;$Q$34"</formula>
    </cfRule>
  </conditionalFormatting>
  <conditionalFormatting sqref="N66:N263">
    <cfRule type="expression" dxfId="2506" priority="164" stopIfTrue="1">
      <formula>"&lt;0"</formula>
    </cfRule>
    <cfRule type="expression" dxfId="2505" priority="165">
      <formula>"&gt;0"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Q365"/>
  <sheetViews>
    <sheetView showGridLines="0" showRowColHeaders="0" showZeros="0" tabSelected="1" zoomScale="90" zoomScaleNormal="90" workbookViewId="0">
      <pane xSplit="2" ySplit="9" topLeftCell="TF10" activePane="bottomRight" state="frozen"/>
      <selection pane="topRight" activeCell="C1" sqref="C1"/>
      <selection pane="bottomLeft" activeCell="A9" sqref="A9"/>
      <selection pane="bottomRight" activeCell="UB243" sqref="UB11:UB243"/>
    </sheetView>
  </sheetViews>
  <sheetFormatPr baseColWidth="10" defaultColWidth="8.83203125" defaultRowHeight="15" x14ac:dyDescent="0.2"/>
  <cols>
    <col min="1" max="1" width="11.83203125" bestFit="1" customWidth="1"/>
    <col min="3" max="3" width="10.6640625" customWidth="1"/>
    <col min="4" max="6" width="8.6640625" customWidth="1"/>
    <col min="7" max="7" width="9.6640625" customWidth="1"/>
    <col min="8" max="10" width="8.6640625" customWidth="1"/>
    <col min="11" max="11" width="9.6640625" customWidth="1"/>
    <col min="12" max="13" width="8.6640625" customWidth="1"/>
    <col min="15" max="15" width="10.6640625" customWidth="1"/>
    <col min="16" max="18" width="8.6640625" customWidth="1"/>
    <col min="19" max="19" width="10.6640625" customWidth="1"/>
    <col min="20" max="20" width="11.1640625" bestFit="1" customWidth="1"/>
    <col min="21" max="21" width="9.1640625" hidden="1" customWidth="1"/>
    <col min="23" max="23" width="9.6640625" customWidth="1"/>
    <col min="25" max="25" width="9.6640625" customWidth="1"/>
    <col min="26" max="26" width="6.6640625" customWidth="1"/>
    <col min="27" max="27" width="9.6640625" customWidth="1"/>
    <col min="28" max="28" width="3.6640625" customWidth="1"/>
    <col min="30" max="31" width="7.6640625" customWidth="1"/>
    <col min="32" max="34" width="9.6640625" customWidth="1"/>
    <col min="35" max="35" width="3.6640625" customWidth="1"/>
    <col min="37" max="37" width="6.6640625" customWidth="1"/>
    <col min="38" max="38" width="7.6640625" customWidth="1"/>
    <col min="39" max="41" width="9.6640625" customWidth="1"/>
    <col min="42" max="42" width="2.6640625" customWidth="1"/>
    <col min="44" max="45" width="7.6640625" customWidth="1"/>
    <col min="46" max="48" width="9.6640625" customWidth="1"/>
    <col min="49" max="49" width="2.6640625" customWidth="1"/>
    <col min="51" max="51" width="6.6640625" customWidth="1"/>
    <col min="52" max="52" width="7.6640625" customWidth="1"/>
    <col min="53" max="55" width="9.6640625" customWidth="1"/>
    <col min="56" max="56" width="2.6640625" customWidth="1"/>
    <col min="58" max="58" width="6.6640625" customWidth="1"/>
    <col min="59" max="59" width="7.6640625" customWidth="1"/>
    <col min="60" max="62" width="9.6640625" customWidth="1"/>
    <col min="63" max="63" width="2.6640625" customWidth="1"/>
    <col min="65" max="66" width="7.6640625" customWidth="1"/>
    <col min="67" max="69" width="9.6640625" customWidth="1"/>
    <col min="70" max="70" width="2.6640625" customWidth="1"/>
    <col min="71" max="71" width="9.6640625" customWidth="1"/>
    <col min="72" max="73" width="8.6640625" customWidth="1"/>
    <col min="74" max="76" width="9.6640625" customWidth="1"/>
    <col min="77" max="77" width="2.6640625" customWidth="1"/>
    <col min="78" max="78" width="9.6640625" customWidth="1"/>
    <col min="79" max="79" width="6.6640625" customWidth="1"/>
    <col min="80" max="80" width="7.6640625" customWidth="1"/>
    <col min="81" max="83" width="9.6640625" customWidth="1"/>
    <col min="84" max="84" width="2.6640625" customWidth="1"/>
    <col min="85" max="85" width="9.6640625" customWidth="1"/>
    <col min="86" max="87" width="7.6640625" customWidth="1"/>
    <col min="88" max="90" width="9.6640625" customWidth="1"/>
    <col min="91" max="91" width="2.6640625" customWidth="1"/>
    <col min="93" max="93" width="6.6640625" customWidth="1"/>
    <col min="94" max="94" width="7.6640625" customWidth="1"/>
    <col min="95" max="97" width="9.6640625" customWidth="1"/>
    <col min="98" max="98" width="2.6640625" customWidth="1"/>
    <col min="100" max="101" width="7.6640625" customWidth="1"/>
    <col min="102" max="104" width="9.6640625" customWidth="1"/>
    <col min="105" max="105" width="2.6640625" customWidth="1"/>
    <col min="107" max="107" width="6.6640625" customWidth="1"/>
    <col min="108" max="108" width="7.6640625" customWidth="1"/>
    <col min="109" max="111" width="9.6640625" customWidth="1"/>
    <col min="112" max="112" width="2.6640625" customWidth="1"/>
    <col min="114" max="114" width="6.6640625" customWidth="1"/>
    <col min="115" max="115" width="7.6640625" customWidth="1"/>
    <col min="116" max="118" width="9.6640625" customWidth="1"/>
    <col min="119" max="119" width="2.6640625" customWidth="1"/>
    <col min="121" max="121" width="6.6640625" customWidth="1"/>
    <col min="122" max="122" width="7.6640625" customWidth="1"/>
    <col min="123" max="125" width="9.6640625" customWidth="1"/>
    <col min="126" max="126" width="2.6640625" customWidth="1"/>
    <col min="128" max="129" width="7.6640625" customWidth="1"/>
    <col min="130" max="132" width="9.6640625" customWidth="1"/>
    <col min="133" max="133" width="2.6640625" customWidth="1"/>
    <col min="135" max="136" width="7.6640625" customWidth="1"/>
    <col min="137" max="139" width="9.6640625" customWidth="1"/>
    <col min="140" max="140" width="2.6640625" customWidth="1"/>
    <col min="141" max="141" width="9.6640625" customWidth="1"/>
    <col min="142" max="142" width="6.6640625" customWidth="1"/>
    <col min="143" max="143" width="7.6640625" customWidth="1"/>
    <col min="144" max="146" width="9.6640625" customWidth="1"/>
    <col min="147" max="147" width="2.6640625" customWidth="1"/>
    <col min="148" max="148" width="9.6640625" customWidth="1"/>
    <col min="149" max="149" width="6.6640625" customWidth="1"/>
    <col min="150" max="150" width="7.6640625" customWidth="1"/>
    <col min="151" max="153" width="9.6640625" customWidth="1"/>
    <col min="154" max="154" width="2.6640625" customWidth="1"/>
    <col min="155" max="155" width="9.6640625" customWidth="1"/>
    <col min="156" max="156" width="6.6640625" customWidth="1"/>
    <col min="157" max="157" width="7.6640625" customWidth="1"/>
    <col min="158" max="160" width="9.6640625" customWidth="1"/>
    <col min="161" max="161" width="2.6640625" customWidth="1"/>
    <col min="162" max="162" width="9.6640625" customWidth="1"/>
    <col min="163" max="164" width="7.6640625" customWidth="1"/>
    <col min="165" max="167" width="9.6640625" customWidth="1"/>
    <col min="168" max="168" width="2.6640625" customWidth="1"/>
    <col min="169" max="169" width="9.6640625" customWidth="1"/>
    <col min="170" max="171" width="7.6640625" customWidth="1"/>
    <col min="172" max="174" width="9.6640625" customWidth="1"/>
    <col min="175" max="175" width="2.6640625" customWidth="1"/>
    <col min="176" max="176" width="9.6640625" customWidth="1"/>
    <col min="177" max="177" width="6.6640625" customWidth="1"/>
    <col min="178" max="178" width="7.6640625" customWidth="1"/>
    <col min="179" max="181" width="9.6640625" customWidth="1"/>
    <col min="182" max="182" width="2.6640625" customWidth="1"/>
    <col min="183" max="183" width="9.6640625" customWidth="1"/>
    <col min="184" max="184" width="6.6640625" customWidth="1"/>
    <col min="185" max="185" width="7.6640625" customWidth="1"/>
    <col min="186" max="188" width="9.6640625" customWidth="1"/>
    <col min="189" max="189" width="2.6640625" customWidth="1"/>
    <col min="190" max="190" width="9.6640625" customWidth="1"/>
    <col min="191" max="191" width="8.6640625" customWidth="1"/>
    <col min="192" max="192" width="7.6640625" customWidth="1"/>
    <col min="193" max="195" width="9.6640625" customWidth="1"/>
    <col min="196" max="196" width="2.6640625" customWidth="1"/>
    <col min="197" max="197" width="9.6640625" customWidth="1"/>
    <col min="198" max="198" width="8.6640625" customWidth="1"/>
    <col min="199" max="199" width="7.6640625" customWidth="1"/>
    <col min="200" max="202" width="9.6640625" customWidth="1"/>
    <col min="203" max="203" width="2.6640625" customWidth="1"/>
    <col min="204" max="204" width="9.6640625" customWidth="1"/>
    <col min="205" max="205" width="8.6640625" customWidth="1"/>
    <col min="206" max="206" width="7.6640625" customWidth="1"/>
    <col min="207" max="209" width="9.6640625" customWidth="1"/>
    <col min="210" max="210" width="2.6640625" customWidth="1"/>
    <col min="211" max="211" width="10.6640625" customWidth="1"/>
    <col min="212" max="212" width="9.6640625" customWidth="1"/>
    <col min="213" max="213" width="8.6640625" customWidth="1"/>
    <col min="214" max="214" width="9.6640625" customWidth="1"/>
    <col min="215" max="215" width="10.6640625" customWidth="1"/>
    <col min="216" max="217" width="9.6640625" customWidth="1"/>
    <col min="218" max="218" width="2.6640625" customWidth="1"/>
    <col min="219" max="219" width="9.6640625" customWidth="1"/>
    <col min="220" max="221" width="8.6640625" customWidth="1"/>
    <col min="222" max="224" width="9.6640625" customWidth="1"/>
    <col min="225" max="225" width="2.6640625" customWidth="1"/>
    <col min="226" max="226" width="9.6640625" customWidth="1"/>
    <col min="227" max="228" width="8.6640625" customWidth="1"/>
    <col min="229" max="231" width="9.6640625" customWidth="1"/>
    <col min="232" max="232" width="2.6640625" customWidth="1"/>
    <col min="233" max="233" width="9.6640625" customWidth="1"/>
    <col min="234" max="235" width="8.6640625" customWidth="1"/>
    <col min="236" max="238" width="9.6640625" customWidth="1"/>
    <col min="239" max="239" width="2.6640625" customWidth="1"/>
    <col min="240" max="240" width="9.6640625" customWidth="1"/>
    <col min="241" max="242" width="8.6640625" customWidth="1"/>
    <col min="243" max="245" width="9.6640625" customWidth="1"/>
    <col min="246" max="246" width="2.6640625" customWidth="1"/>
    <col min="247" max="247" width="9.6640625" customWidth="1"/>
    <col min="248" max="249" width="8.6640625" customWidth="1"/>
    <col min="250" max="252" width="9.6640625" customWidth="1"/>
    <col min="253" max="253" width="2.6640625" customWidth="1"/>
    <col min="254" max="254" width="9.6640625" customWidth="1"/>
    <col min="255" max="256" width="8.6640625" customWidth="1"/>
    <col min="257" max="259" width="9.6640625" customWidth="1"/>
    <col min="260" max="260" width="2.6640625" customWidth="1"/>
    <col min="261" max="261" width="9.6640625" customWidth="1"/>
    <col min="262" max="263" width="8.6640625" customWidth="1"/>
    <col min="264" max="266" width="9.6640625" customWidth="1"/>
    <col min="267" max="267" width="2.6640625" customWidth="1"/>
    <col min="268" max="268" width="9.6640625" customWidth="1"/>
    <col min="269" max="270" width="8.6640625" customWidth="1"/>
    <col min="271" max="273" width="9.6640625" customWidth="1"/>
    <col min="274" max="274" width="2.6640625" customWidth="1"/>
    <col min="275" max="275" width="9.6640625" customWidth="1"/>
    <col min="276" max="277" width="8.6640625" customWidth="1"/>
    <col min="278" max="280" width="9.6640625" customWidth="1"/>
    <col min="281" max="281" width="2.6640625" customWidth="1"/>
    <col min="282" max="282" width="9.6640625" customWidth="1"/>
    <col min="283" max="284" width="8.6640625" customWidth="1"/>
    <col min="285" max="287" width="9.6640625" customWidth="1"/>
    <col min="288" max="288" width="2.6640625" customWidth="1"/>
    <col min="289" max="289" width="9.6640625" customWidth="1"/>
    <col min="290" max="291" width="8.6640625" customWidth="1"/>
    <col min="292" max="294" width="9.6640625" customWidth="1"/>
    <col min="295" max="295" width="2.6640625" customWidth="1"/>
    <col min="296" max="301" width="9.6640625" customWidth="1"/>
    <col min="302" max="302" width="2.6640625" customWidth="1"/>
    <col min="303" max="303" width="9.6640625" customWidth="1"/>
    <col min="304" max="305" width="8.6640625" customWidth="1"/>
    <col min="306" max="308" width="9.6640625" customWidth="1"/>
    <col min="309" max="309" width="2.6640625" customWidth="1"/>
    <col min="310" max="310" width="9.6640625" customWidth="1"/>
    <col min="311" max="312" width="8.6640625" customWidth="1"/>
    <col min="313" max="315" width="9.6640625" customWidth="1"/>
    <col min="316" max="316" width="2.6640625" customWidth="1"/>
    <col min="317" max="322" width="9.6640625" customWidth="1"/>
    <col min="323" max="323" width="2.6640625" customWidth="1"/>
    <col min="324" max="329" width="9.6640625" customWidth="1"/>
    <col min="330" max="330" width="2.6640625" customWidth="1"/>
    <col min="331" max="336" width="9.6640625" customWidth="1"/>
    <col min="337" max="337" width="2.6640625" customWidth="1"/>
    <col min="338" max="343" width="9.6640625" customWidth="1"/>
    <col min="344" max="344" width="2.6640625" customWidth="1"/>
    <col min="345" max="346" width="9.6640625" customWidth="1"/>
    <col min="347" max="347" width="8.6640625" customWidth="1"/>
    <col min="348" max="350" width="9.6640625" customWidth="1"/>
    <col min="351" max="351" width="2.6640625" customWidth="1"/>
    <col min="352" max="354" width="9.6640625" customWidth="1"/>
    <col min="355" max="355" width="10.6640625" customWidth="1"/>
    <col min="356" max="357" width="9.6640625" customWidth="1"/>
    <col min="358" max="358" width="2.6640625" customWidth="1"/>
    <col min="359" max="364" width="9.6640625" customWidth="1"/>
    <col min="365" max="365" width="2.6640625" customWidth="1"/>
    <col min="366" max="371" width="9.6640625" customWidth="1"/>
    <col min="372" max="372" width="2.6640625" customWidth="1"/>
    <col min="373" max="378" width="9.6640625" customWidth="1"/>
    <col min="379" max="379" width="2.6640625" customWidth="1"/>
    <col min="380" max="384" width="9.6640625" customWidth="1"/>
    <col min="385" max="385" width="10.6640625" customWidth="1"/>
    <col min="386" max="386" width="2.6640625" customWidth="1"/>
    <col min="387" max="392" width="9.6640625" customWidth="1"/>
    <col min="393" max="393" width="2.6640625" customWidth="1"/>
    <col min="394" max="399" width="9.6640625" customWidth="1"/>
    <col min="400" max="400" width="2.6640625" customWidth="1"/>
    <col min="401" max="406" width="9.6640625" customWidth="1"/>
    <col min="407" max="407" width="2.6640625" customWidth="1"/>
    <col min="408" max="413" width="9.6640625" customWidth="1"/>
    <col min="414" max="414" width="2.6640625" customWidth="1"/>
    <col min="415" max="420" width="9.6640625" customWidth="1"/>
    <col min="421" max="421" width="2.6640625" customWidth="1"/>
    <col min="422" max="427" width="9.6640625" customWidth="1"/>
    <col min="428" max="428" width="8.6640625" hidden="1" customWidth="1"/>
    <col min="429" max="429" width="9.6640625" hidden="1" customWidth="1"/>
    <col min="430" max="430" width="8.6640625" hidden="1" customWidth="1"/>
    <col min="431" max="431" width="7.6640625" hidden="1" customWidth="1"/>
    <col min="432" max="434" width="9.6640625" hidden="1" customWidth="1"/>
    <col min="435" max="435" width="2.6640625" customWidth="1"/>
    <col min="436" max="441" width="9.6640625" customWidth="1"/>
    <col min="442" max="442" width="2.6640625" customWidth="1"/>
    <col min="443" max="448" width="9.6640625" customWidth="1"/>
    <col min="449" max="449" width="2.6640625" customWidth="1"/>
    <col min="450" max="455" width="9.6640625" customWidth="1"/>
    <col min="456" max="456" width="2.6640625" customWidth="1"/>
    <col min="457" max="462" width="9.6640625" customWidth="1"/>
    <col min="463" max="463" width="2.6640625" customWidth="1"/>
    <col min="464" max="469" width="9.6640625" customWidth="1"/>
    <col min="470" max="470" width="2.6640625" customWidth="1"/>
    <col min="471" max="476" width="9.6640625" customWidth="1"/>
    <col min="477" max="477" width="2.6640625" customWidth="1"/>
    <col min="478" max="483" width="9.6640625" customWidth="1"/>
    <col min="484" max="484" width="2.6640625" customWidth="1"/>
    <col min="485" max="490" width="9.6640625" customWidth="1"/>
    <col min="491" max="491" width="2.6640625" customWidth="1"/>
    <col min="492" max="497" width="9.6640625" customWidth="1"/>
    <col min="498" max="498" width="2.6640625" customWidth="1"/>
    <col min="499" max="504" width="9.6640625" customWidth="1"/>
    <col min="505" max="505" width="2.6640625" customWidth="1"/>
    <col min="506" max="511" width="9.6640625" customWidth="1"/>
    <col min="512" max="512" width="2.6640625" customWidth="1"/>
    <col min="513" max="518" width="9.6640625" customWidth="1"/>
    <col min="519" max="519" width="2.6640625" customWidth="1"/>
    <col min="520" max="525" width="9.6640625" customWidth="1"/>
    <col min="526" max="526" width="2.6640625" customWidth="1"/>
    <col min="527" max="532" width="9.6640625" customWidth="1"/>
    <col min="533" max="533" width="2.6640625" customWidth="1"/>
    <col min="534" max="539" width="9.6640625" customWidth="1"/>
    <col min="540" max="540" width="2.6640625" customWidth="1"/>
    <col min="541" max="546" width="9.6640625" customWidth="1"/>
    <col min="547" max="547" width="2.6640625" customWidth="1"/>
    <col min="548" max="553" width="9.6640625" customWidth="1"/>
    <col min="554" max="554" width="2.6640625" customWidth="1"/>
    <col min="555" max="560" width="9.6640625" hidden="1" customWidth="1"/>
    <col min="561" max="561" width="2.6640625" hidden="1" customWidth="1"/>
    <col min="562" max="567" width="9.6640625" hidden="1" customWidth="1"/>
    <col min="568" max="568" width="2.6640625" hidden="1" customWidth="1"/>
    <col min="569" max="574" width="9.6640625" hidden="1" customWidth="1"/>
    <col min="575" max="575" width="2.6640625" hidden="1" customWidth="1"/>
    <col min="576" max="581" width="9.6640625" hidden="1" customWidth="1"/>
    <col min="582" max="583" width="2.6640625" hidden="1" customWidth="1"/>
    <col min="584" max="584" width="2.6640625" customWidth="1"/>
    <col min="585" max="585" width="10.6640625" customWidth="1"/>
    <col min="586" max="586" width="9.6640625" hidden="1" customWidth="1"/>
    <col min="587" max="589" width="9.6640625" customWidth="1"/>
    <col min="590" max="590" width="7.6640625" customWidth="1"/>
    <col min="591" max="591" width="2.6640625" customWidth="1"/>
    <col min="592" max="592" width="9.6640625" customWidth="1"/>
    <col min="593" max="594" width="6.6640625" customWidth="1"/>
    <col min="595" max="597" width="7.6640625" customWidth="1"/>
  </cols>
  <sheetData>
    <row r="1" spans="1:589" ht="18.75" customHeight="1" x14ac:dyDescent="0.25">
      <c r="A1" s="71"/>
      <c r="AE1" s="291"/>
      <c r="AF1" s="139">
        <f>IF(AH1+0,AH3+AH1,0)</f>
        <v>0</v>
      </c>
      <c r="AG1" t="s">
        <v>50</v>
      </c>
      <c r="AH1" s="87"/>
      <c r="AI1" s="187" t="s">
        <v>51</v>
      </c>
      <c r="AJ1" s="33"/>
      <c r="AL1" s="291"/>
      <c r="AM1" s="139">
        <f>IF(AO1+0,AO3+AO1,0)</f>
        <v>0</v>
      </c>
      <c r="AN1" t="s">
        <v>50</v>
      </c>
      <c r="AO1" s="87"/>
      <c r="AP1" s="187" t="s">
        <v>51</v>
      </c>
      <c r="AQ1" s="33"/>
      <c r="AS1" s="291"/>
      <c r="AT1" s="139">
        <f>IF(AV1+0,AV3+AV1,0)</f>
        <v>0</v>
      </c>
      <c r="AU1" t="s">
        <v>50</v>
      </c>
      <c r="AV1" s="87"/>
      <c r="AW1" s="187" t="s">
        <v>51</v>
      </c>
      <c r="AX1" s="33"/>
      <c r="AZ1" s="291"/>
      <c r="BA1" s="139">
        <f>IF(BC1+0,BC3+BC1,0)</f>
        <v>0</v>
      </c>
      <c r="BB1" t="s">
        <v>50</v>
      </c>
      <c r="BC1" s="87"/>
      <c r="BD1" s="185" t="s">
        <v>51</v>
      </c>
      <c r="BE1" s="33"/>
      <c r="BG1" s="152"/>
      <c r="BH1" s="139">
        <f>IF(BJ1+0,BJ3+BJ1,0)</f>
        <v>0</v>
      </c>
      <c r="BI1" t="s">
        <v>50</v>
      </c>
      <c r="BJ1" s="87"/>
      <c r="BK1" s="185" t="s">
        <v>51</v>
      </c>
      <c r="BL1" s="33"/>
      <c r="BN1" s="395">
        <v>45867</v>
      </c>
      <c r="BO1" s="139">
        <f>IF(BQ1&lt;&gt;0,BQ3+BQ1,0)</f>
        <v>-9929.2999999999993</v>
      </c>
      <c r="BP1" t="s">
        <v>50</v>
      </c>
      <c r="BQ1" s="404">
        <v>-15000</v>
      </c>
      <c r="BR1" s="185" t="s">
        <v>51</v>
      </c>
      <c r="BS1" s="33"/>
      <c r="BU1" s="395">
        <v>45867</v>
      </c>
      <c r="BV1" s="139">
        <f>IF(BX1+0,BX3+BX1,0)</f>
        <v>-4071.7299999999996</v>
      </c>
      <c r="BW1" t="s">
        <v>50</v>
      </c>
      <c r="BX1" s="404">
        <v>-10000</v>
      </c>
      <c r="BY1" s="186" t="s">
        <v>51</v>
      </c>
      <c r="BZ1" s="33"/>
      <c r="CB1" s="152"/>
      <c r="CC1" s="139">
        <f>IF(CE1+0,CE3+CE1,0)</f>
        <v>0</v>
      </c>
      <c r="CD1" t="s">
        <v>50</v>
      </c>
      <c r="CE1" s="87"/>
      <c r="CF1" s="186" t="s">
        <v>51</v>
      </c>
      <c r="CG1" s="33"/>
      <c r="CI1" s="291"/>
      <c r="CJ1" s="139">
        <f>IF(CL1+0,CL3+CL1,0)</f>
        <v>10324.25</v>
      </c>
      <c r="CK1" t="s">
        <v>50</v>
      </c>
      <c r="CL1" s="87">
        <v>5000</v>
      </c>
      <c r="CM1" s="186" t="s">
        <v>51</v>
      </c>
      <c r="CN1" s="33"/>
      <c r="CP1" s="291"/>
      <c r="CQ1" s="139">
        <f>IF(CS1+0,CS3+CS1,0)</f>
        <v>24450.87</v>
      </c>
      <c r="CR1" t="s">
        <v>50</v>
      </c>
      <c r="CS1" s="87">
        <v>5000</v>
      </c>
      <c r="CT1" s="186" t="s">
        <v>51</v>
      </c>
      <c r="CU1" s="33"/>
      <c r="CW1" s="291"/>
      <c r="CX1" s="139">
        <f>IF(CZ1+0,CZ3+CZ1,0)</f>
        <v>27356.14</v>
      </c>
      <c r="CY1" t="s">
        <v>50</v>
      </c>
      <c r="CZ1" s="87">
        <v>10000</v>
      </c>
      <c r="DA1" s="186" t="s">
        <v>51</v>
      </c>
      <c r="DB1" s="33"/>
      <c r="DD1" s="291"/>
      <c r="DE1" s="139">
        <f>IF(DG1+0,DG3+DG1,0)</f>
        <v>0</v>
      </c>
      <c r="DF1" t="s">
        <v>50</v>
      </c>
      <c r="DG1" s="87"/>
      <c r="DH1" s="186" t="s">
        <v>51</v>
      </c>
      <c r="DI1" s="33"/>
      <c r="DK1" s="291"/>
      <c r="DL1" s="139">
        <f>IF(DN1+0,DN3+DN1,0)</f>
        <v>0</v>
      </c>
      <c r="DM1" t="s">
        <v>50</v>
      </c>
      <c r="DN1" s="87"/>
      <c r="DO1" s="186" t="s">
        <v>51</v>
      </c>
      <c r="DP1" s="33"/>
      <c r="DR1" s="395">
        <v>45798</v>
      </c>
      <c r="DS1" s="139">
        <f>IF(DU1+0,DU3+DU1,0)</f>
        <v>21238.48</v>
      </c>
      <c r="DT1" t="s">
        <v>50</v>
      </c>
      <c r="DU1" s="87">
        <v>10000</v>
      </c>
      <c r="DV1" s="186" t="s">
        <v>51</v>
      </c>
      <c r="DW1" s="33"/>
      <c r="DY1" s="395">
        <v>45898</v>
      </c>
      <c r="DZ1" s="139">
        <f>IF(EB1+0,EB3+EB1,0)</f>
        <v>34956.449999999997</v>
      </c>
      <c r="EA1" t="s">
        <v>50</v>
      </c>
      <c r="EB1" s="87">
        <v>15000</v>
      </c>
      <c r="EC1" s="186" t="s">
        <v>51</v>
      </c>
      <c r="ED1" s="33"/>
      <c r="EF1" s="395">
        <v>45898</v>
      </c>
      <c r="EG1" s="139">
        <f>IF(EI1+0,EI3+EI1,0)</f>
        <v>24465.75</v>
      </c>
      <c r="EH1" t="s">
        <v>50</v>
      </c>
      <c r="EI1" s="404">
        <v>6000</v>
      </c>
      <c r="EJ1" s="186" t="s">
        <v>51</v>
      </c>
      <c r="EK1" s="33"/>
      <c r="EM1" s="395">
        <v>45798</v>
      </c>
      <c r="EN1" s="139">
        <f>IF(EP1+0,EP3+EP1,0)</f>
        <v>17734.419999999998</v>
      </c>
      <c r="EO1" t="s">
        <v>50</v>
      </c>
      <c r="EP1" s="87">
        <v>5000</v>
      </c>
      <c r="EQ1" s="186" t="s">
        <v>51</v>
      </c>
      <c r="ER1" s="33"/>
      <c r="ET1" s="291"/>
      <c r="EU1" s="139">
        <f>IF(EW1+0,EW3+EW1,0)</f>
        <v>0</v>
      </c>
      <c r="EV1" t="s">
        <v>50</v>
      </c>
      <c r="EW1" s="87"/>
      <c r="EX1" s="186" t="s">
        <v>51</v>
      </c>
      <c r="EY1" s="33"/>
      <c r="FA1" s="395">
        <v>45777</v>
      </c>
      <c r="FB1" s="139">
        <f>IF(FD1+0,FD3+FD1,0)</f>
        <v>48370.19</v>
      </c>
      <c r="FC1" t="s">
        <v>50</v>
      </c>
      <c r="FD1" s="87">
        <v>20000</v>
      </c>
      <c r="FE1" s="186" t="s">
        <v>51</v>
      </c>
      <c r="FF1" s="33"/>
      <c r="FH1" s="291"/>
      <c r="FI1" s="139">
        <f>IF(FK1+0,FK3+FK1,0)</f>
        <v>0</v>
      </c>
      <c r="FJ1" t="s">
        <v>50</v>
      </c>
      <c r="FK1" s="87"/>
      <c r="FL1" s="186" t="s">
        <v>51</v>
      </c>
      <c r="FM1" s="33"/>
      <c r="FO1" s="395">
        <v>45867</v>
      </c>
      <c r="FP1" s="139">
        <f>IF(FR1+0,FR3+FR1,0)</f>
        <v>-1220.6599999999999</v>
      </c>
      <c r="FQ1" t="s">
        <v>50</v>
      </c>
      <c r="FR1" s="404">
        <v>-10000</v>
      </c>
      <c r="FS1" s="186" t="s">
        <v>51</v>
      </c>
      <c r="FT1" s="33"/>
      <c r="FV1" s="291"/>
      <c r="FW1" s="139">
        <f>IF(FY1+0,FY3+FY1,0)</f>
        <v>0</v>
      </c>
      <c r="FX1" t="s">
        <v>50</v>
      </c>
      <c r="FY1" s="87"/>
      <c r="FZ1" s="186" t="s">
        <v>51</v>
      </c>
      <c r="GA1" s="33"/>
      <c r="GC1" s="152"/>
      <c r="GD1" s="139">
        <f>IF(GF1+0,GF3+GF1,0)</f>
        <v>0</v>
      </c>
      <c r="GE1" t="s">
        <v>50</v>
      </c>
      <c r="GF1" s="87"/>
      <c r="GG1" s="186" t="s">
        <v>51</v>
      </c>
      <c r="GH1" s="33"/>
      <c r="GJ1" s="291"/>
      <c r="GK1" s="139">
        <f>IF(GM1+0,GM3+GM1,0)</f>
        <v>0</v>
      </c>
      <c r="GL1" t="s">
        <v>50</v>
      </c>
      <c r="GM1" s="87"/>
      <c r="GN1" s="186" t="s">
        <v>51</v>
      </c>
      <c r="GO1" s="33"/>
      <c r="GQ1" s="395">
        <v>45798</v>
      </c>
      <c r="GR1" s="139">
        <f>IF(GT1+0,GT3+GT1,0)</f>
        <v>10985.29</v>
      </c>
      <c r="GS1" t="s">
        <v>50</v>
      </c>
      <c r="GT1" s="87">
        <v>5000</v>
      </c>
      <c r="GU1" s="186" t="s">
        <v>51</v>
      </c>
      <c r="GV1" s="33"/>
      <c r="GX1" s="395">
        <v>45798</v>
      </c>
      <c r="GY1" s="139">
        <f>IF(HA1+0,HA3+HA1,0)</f>
        <v>48989.96</v>
      </c>
      <c r="GZ1" t="s">
        <v>50</v>
      </c>
      <c r="HA1" s="87">
        <v>10000</v>
      </c>
      <c r="HC1" s="90">
        <f>HA1+GT1+GM1+GF1+FY1+FR1+FK1+FD1+EW1+EP1+EI1+EB1+DU1+DN1+DG1+CZ1+CS1+CL1+CE1+BX1+BQ1+BJ1+BC1+AV1+AO1+AH1</f>
        <v>56000</v>
      </c>
      <c r="HD1" s="71" t="s">
        <v>52</v>
      </c>
      <c r="HK1" t="s">
        <v>53</v>
      </c>
      <c r="HP1" s="51"/>
      <c r="HR1" t="s">
        <v>53</v>
      </c>
      <c r="HT1" t="s">
        <v>54</v>
      </c>
      <c r="HY1" t="s">
        <v>53</v>
      </c>
      <c r="IF1" t="s">
        <v>53</v>
      </c>
      <c r="IM1" t="s">
        <v>53</v>
      </c>
      <c r="IT1" t="s">
        <v>53</v>
      </c>
      <c r="JA1" t="s">
        <v>53</v>
      </c>
      <c r="JH1" t="s">
        <v>53</v>
      </c>
      <c r="JJ1" t="s">
        <v>55</v>
      </c>
      <c r="JO1" t="s">
        <v>53</v>
      </c>
      <c r="JV1" t="s">
        <v>53</v>
      </c>
      <c r="KC1" t="s">
        <v>53</v>
      </c>
      <c r="KJ1" t="s">
        <v>53</v>
      </c>
      <c r="KQ1" t="s">
        <v>53</v>
      </c>
      <c r="KX1" t="s">
        <v>53</v>
      </c>
      <c r="LE1" t="s">
        <v>53</v>
      </c>
      <c r="LL1" t="s">
        <v>53</v>
      </c>
      <c r="LS1" t="s">
        <v>53</v>
      </c>
      <c r="LZ1" t="s">
        <v>53</v>
      </c>
      <c r="MG1" t="s">
        <v>53</v>
      </c>
      <c r="MN1" t="s">
        <v>53</v>
      </c>
      <c r="MU1" t="s">
        <v>53</v>
      </c>
      <c r="NB1" t="s">
        <v>53</v>
      </c>
      <c r="ND1">
        <f>175.36-139.85</f>
        <v>35.510000000000019</v>
      </c>
      <c r="NI1" t="s">
        <v>53</v>
      </c>
      <c r="NP1" t="s">
        <v>53</v>
      </c>
      <c r="NW1" t="s">
        <v>53</v>
      </c>
      <c r="OD1" t="s">
        <v>53</v>
      </c>
      <c r="OK1" t="s">
        <v>53</v>
      </c>
      <c r="OR1" t="s">
        <v>53</v>
      </c>
      <c r="OY1" t="s">
        <v>53</v>
      </c>
      <c r="PF1" t="s">
        <v>53</v>
      </c>
      <c r="PO1" s="152"/>
      <c r="PP1" s="139">
        <f>IF(PR1+0,PR3+PR1,0)</f>
        <v>0</v>
      </c>
      <c r="PQ1" t="s">
        <v>50</v>
      </c>
      <c r="PR1" s="87"/>
      <c r="PT1" t="s">
        <v>53</v>
      </c>
      <c r="QA1" t="s">
        <v>53</v>
      </c>
      <c r="QH1" t="s">
        <v>53</v>
      </c>
      <c r="QO1" t="s">
        <v>53</v>
      </c>
      <c r="QV1" t="s">
        <v>53</v>
      </c>
      <c r="RC1" t="s">
        <v>53</v>
      </c>
      <c r="RJ1" t="s">
        <v>53</v>
      </c>
      <c r="RQ1" t="s">
        <v>53</v>
      </c>
      <c r="RX1" t="s">
        <v>53</v>
      </c>
      <c r="SE1" t="s">
        <v>53</v>
      </c>
      <c r="SL1" t="s">
        <v>53</v>
      </c>
      <c r="SS1" t="s">
        <v>53</v>
      </c>
      <c r="SZ1" t="s">
        <v>53</v>
      </c>
      <c r="TG1" t="s">
        <v>53</v>
      </c>
      <c r="TN1" t="s">
        <v>53</v>
      </c>
      <c r="TU1" t="s">
        <v>53</v>
      </c>
      <c r="UB1" t="s">
        <v>53</v>
      </c>
      <c r="UI1" t="s">
        <v>53</v>
      </c>
      <c r="UP1" t="s">
        <v>53</v>
      </c>
      <c r="UW1" t="s">
        <v>53</v>
      </c>
      <c r="VD1" t="s">
        <v>53</v>
      </c>
    </row>
    <row r="2" spans="1:589" x14ac:dyDescent="0.2">
      <c r="G2" s="80"/>
      <c r="K2" s="232"/>
      <c r="AE2" s="39" t="s">
        <v>56</v>
      </c>
      <c r="AF2" s="162"/>
      <c r="AG2" s="1" t="s">
        <v>57</v>
      </c>
      <c r="AH2" s="93">
        <f>AC10</f>
        <v>227.17</v>
      </c>
      <c r="AL2" s="39" t="s">
        <v>56</v>
      </c>
      <c r="AM2" s="162"/>
      <c r="AN2" s="1" t="s">
        <v>57</v>
      </c>
      <c r="AO2" s="93">
        <f>Protfolio!W5</f>
        <v>7715</v>
      </c>
      <c r="AS2" s="39" t="s">
        <v>56</v>
      </c>
      <c r="AT2" s="162"/>
      <c r="AU2" s="1" t="s">
        <v>57</v>
      </c>
      <c r="AV2" s="93">
        <f>Protfolio!W5</f>
        <v>7715</v>
      </c>
      <c r="AZ2" s="39" t="s">
        <v>56</v>
      </c>
      <c r="BA2" s="162"/>
      <c r="BB2" s="1" t="s">
        <v>57</v>
      </c>
      <c r="BC2" s="93"/>
      <c r="BG2" s="39" t="s">
        <v>56</v>
      </c>
      <c r="BH2" s="162"/>
      <c r="BI2" s="1" t="s">
        <v>57</v>
      </c>
      <c r="BJ2" s="93">
        <f>Protfolio!AI5</f>
        <v>0</v>
      </c>
      <c r="BN2" s="39" t="s">
        <v>56</v>
      </c>
      <c r="BO2" s="162"/>
      <c r="BP2" s="1" t="s">
        <v>57</v>
      </c>
      <c r="BQ2" s="93">
        <f>Protfolio!AL5</f>
        <v>3847</v>
      </c>
      <c r="BU2" s="39" t="s">
        <v>56</v>
      </c>
      <c r="BV2" s="162"/>
      <c r="BW2" s="1" t="s">
        <v>57</v>
      </c>
      <c r="BX2" s="136">
        <f>Protfolio!AO5</f>
        <v>4640</v>
      </c>
      <c r="CB2" s="39" t="s">
        <v>56</v>
      </c>
      <c r="CC2" s="162"/>
      <c r="CD2" s="1" t="s">
        <v>57</v>
      </c>
      <c r="CE2" s="93">
        <f>Protfolio!AR5</f>
        <v>5000</v>
      </c>
      <c r="CI2" s="39" t="s">
        <v>56</v>
      </c>
      <c r="CJ2" s="162"/>
      <c r="CK2" s="1" t="s">
        <v>57</v>
      </c>
      <c r="CL2" s="93"/>
      <c r="CP2" s="39" t="s">
        <v>56</v>
      </c>
      <c r="CQ2" s="162"/>
      <c r="CR2" s="1" t="s">
        <v>57</v>
      </c>
      <c r="CS2" s="93">
        <f>Protfolio!AX5</f>
        <v>19243</v>
      </c>
      <c r="CW2" s="39" t="s">
        <v>56</v>
      </c>
      <c r="CX2" s="162"/>
      <c r="CY2" s="1" t="s">
        <v>57</v>
      </c>
      <c r="CZ2" s="93">
        <f>Protfolio!BA5</f>
        <v>16827</v>
      </c>
      <c r="DD2" s="39" t="s">
        <v>56</v>
      </c>
      <c r="DE2" s="162"/>
      <c r="DF2" s="1" t="s">
        <v>57</v>
      </c>
      <c r="DG2" s="93">
        <f>Protfolio!BD5</f>
        <v>10041</v>
      </c>
      <c r="DK2" s="39" t="s">
        <v>56</v>
      </c>
      <c r="DL2" s="162"/>
      <c r="DM2" s="1" t="s">
        <v>57</v>
      </c>
      <c r="DN2" s="93">
        <f>Protfolio!BG5</f>
        <v>4195</v>
      </c>
      <c r="DR2" s="39" t="s">
        <v>56</v>
      </c>
      <c r="DS2" s="162"/>
      <c r="DT2" s="1" t="s">
        <v>57</v>
      </c>
      <c r="DU2" s="93">
        <f>Protfolio!BP5</f>
        <v>10000</v>
      </c>
      <c r="DY2" s="39" t="s">
        <v>56</v>
      </c>
      <c r="DZ2" s="162"/>
      <c r="EA2" s="1" t="s">
        <v>57</v>
      </c>
      <c r="EB2" s="93">
        <f>Protfolio!BJ5</f>
        <v>2554</v>
      </c>
      <c r="EF2" s="39" t="s">
        <v>56</v>
      </c>
      <c r="EG2" s="162"/>
      <c r="EH2" s="1" t="s">
        <v>57</v>
      </c>
      <c r="EI2" s="93">
        <f>Protfolio!BM5</f>
        <v>4401</v>
      </c>
      <c r="EM2" s="39" t="s">
        <v>56</v>
      </c>
      <c r="EN2" s="162"/>
      <c r="EO2" s="1" t="s">
        <v>57</v>
      </c>
      <c r="EP2" s="93">
        <f>Protfolio!BS5</f>
        <v>5659</v>
      </c>
      <c r="ET2" s="39" t="s">
        <v>56</v>
      </c>
      <c r="EU2" s="162"/>
      <c r="EV2" s="1" t="s">
        <v>57</v>
      </c>
      <c r="EW2" s="136">
        <f>Protfolio!BV5</f>
        <v>14858</v>
      </c>
      <c r="FA2" s="39" t="s">
        <v>56</v>
      </c>
      <c r="FB2" s="162"/>
      <c r="FC2" s="1" t="s">
        <v>57</v>
      </c>
      <c r="FD2" s="93">
        <f>Protfolio!BY5</f>
        <v>20000</v>
      </c>
      <c r="FH2" s="39" t="s">
        <v>56</v>
      </c>
      <c r="FI2" s="162">
        <v>30.57</v>
      </c>
      <c r="FJ2" s="1" t="s">
        <v>57</v>
      </c>
      <c r="FK2" s="93">
        <f>Protfolio!CB5</f>
        <v>23200</v>
      </c>
      <c r="FM2" s="80">
        <f>FF174-FF169</f>
        <v>2.6899999999999977</v>
      </c>
      <c r="FO2" s="39" t="s">
        <v>56</v>
      </c>
      <c r="FP2" s="162"/>
      <c r="FQ2" s="1" t="s">
        <v>57</v>
      </c>
      <c r="FR2" s="93">
        <f>Protfolio!CE5</f>
        <v>9032</v>
      </c>
      <c r="FV2" s="39" t="s">
        <v>56</v>
      </c>
      <c r="FW2" s="162"/>
      <c r="FX2" s="1" t="s">
        <v>57</v>
      </c>
      <c r="FY2" s="93">
        <f>Protfolio!CH5</f>
        <v>5077</v>
      </c>
      <c r="GC2" s="39" t="s">
        <v>56</v>
      </c>
      <c r="GD2" s="162"/>
      <c r="GE2" s="1" t="s">
        <v>57</v>
      </c>
      <c r="GF2" s="93">
        <f>Protfolio!CK5</f>
        <v>0</v>
      </c>
      <c r="GJ2" s="39" t="s">
        <v>56</v>
      </c>
      <c r="GK2" s="162"/>
      <c r="GL2" s="1" t="s">
        <v>57</v>
      </c>
      <c r="GM2" s="93">
        <f>Protfolio!Z5</f>
        <v>9976</v>
      </c>
      <c r="GQ2" s="39" t="s">
        <v>56</v>
      </c>
      <c r="GR2" s="162"/>
      <c r="GS2" s="1" t="s">
        <v>57</v>
      </c>
      <c r="GT2" s="93"/>
      <c r="GX2" s="39" t="s">
        <v>56</v>
      </c>
      <c r="GY2" s="162"/>
      <c r="GZ2" s="1" t="s">
        <v>57</v>
      </c>
      <c r="HA2" s="93"/>
      <c r="HC2" s="87">
        <f>HC1-AA4</f>
        <v>-15610.739999999991</v>
      </c>
      <c r="HD2" s="150"/>
      <c r="HH2" s="131" t="s">
        <v>58</v>
      </c>
      <c r="HI2" s="174" t="str">
        <f>'Current Stock List'!AQ170</f>
        <v>V Bullish</v>
      </c>
      <c r="HK2" s="150"/>
      <c r="HL2" s="150"/>
      <c r="HM2" s="80"/>
      <c r="HO2" s="131" t="s">
        <v>58</v>
      </c>
      <c r="HP2" s="242" t="str">
        <f>'Current Stock List'!AQ204</f>
        <v>Bullish</v>
      </c>
      <c r="HV2" s="131" t="s">
        <v>58</v>
      </c>
      <c r="HW2" s="242" t="str">
        <f>'Current Stock List'!AQ9</f>
        <v>Neutral</v>
      </c>
      <c r="HY2" s="150"/>
      <c r="HZ2" s="254"/>
      <c r="IC2" s="131" t="s">
        <v>58</v>
      </c>
      <c r="ID2" s="242" t="str">
        <f>'Current Stock List'!AQ205</f>
        <v>Bullish</v>
      </c>
      <c r="IF2" s="150"/>
      <c r="IG2" s="150"/>
      <c r="IJ2" s="131" t="s">
        <v>58</v>
      </c>
      <c r="IK2" s="242" t="str">
        <f>'Current Stock List'!AQ45</f>
        <v>Neitral+</v>
      </c>
      <c r="IM2" s="150"/>
      <c r="IN2" s="150"/>
      <c r="IQ2" s="131" t="s">
        <v>58</v>
      </c>
      <c r="IR2" s="242" t="str">
        <f>'Current Stock List'!AQ33</f>
        <v>V Bullish</v>
      </c>
      <c r="IT2" s="150"/>
      <c r="IU2" s="150"/>
      <c r="IX2" s="131" t="s">
        <v>58</v>
      </c>
      <c r="IY2" s="242" t="str">
        <f>'Current Stock List'!AQ39</f>
        <v>Neutral</v>
      </c>
      <c r="JA2" s="150"/>
      <c r="JB2" s="150"/>
      <c r="JE2" s="131" t="s">
        <v>58</v>
      </c>
      <c r="JF2" s="242" t="str">
        <f>'Current Stock List'!AQ51</f>
        <v>Neutral+</v>
      </c>
      <c r="JH2" s="150"/>
      <c r="JI2" s="320"/>
      <c r="JJ2" s="320"/>
      <c r="JL2" s="131" t="s">
        <v>58</v>
      </c>
      <c r="JM2" s="242" t="str">
        <f>'Current Stock List'!AQ54</f>
        <v>Neutral+</v>
      </c>
      <c r="JO2" s="150"/>
      <c r="JP2" s="254"/>
      <c r="JS2" s="131" t="s">
        <v>58</v>
      </c>
      <c r="JT2" s="242" t="str">
        <f>'Current Stock List'!AQ430</f>
        <v>Neutral+</v>
      </c>
      <c r="JV2" s="150" t="s">
        <v>59</v>
      </c>
      <c r="JZ2" s="131" t="s">
        <v>58</v>
      </c>
      <c r="KA2" s="241" t="str">
        <f>'Current Stock List'!AQ31</f>
        <v>V Bearish</v>
      </c>
      <c r="KC2" s="150"/>
      <c r="KD2" s="150"/>
      <c r="KG2" s="131" t="s">
        <v>58</v>
      </c>
      <c r="KH2" s="242" t="str">
        <f>'Current Stock List'!AQ11</f>
        <v>Bullish</v>
      </c>
      <c r="KJ2" s="150"/>
      <c r="KK2" s="150"/>
      <c r="KN2" s="131" t="s">
        <v>58</v>
      </c>
      <c r="KO2" s="242" t="str">
        <f>'Current Stock List'!AQ124</f>
        <v>Neutral+</v>
      </c>
      <c r="KQ2" s="150" t="s">
        <v>59</v>
      </c>
      <c r="KR2" s="150"/>
      <c r="KU2" s="131" t="s">
        <v>58</v>
      </c>
      <c r="KV2" s="496">
        <f>'Current Stock List'!AQ28</f>
        <v>0</v>
      </c>
      <c r="KX2" s="150" t="s">
        <v>60</v>
      </c>
      <c r="KY2" s="150"/>
      <c r="LB2" s="131" t="s">
        <v>58</v>
      </c>
      <c r="LC2" s="242" t="str">
        <f>'Current Stock List'!AQ408</f>
        <v>Neutral+</v>
      </c>
      <c r="LE2" s="150"/>
      <c r="LF2" s="150"/>
      <c r="LI2" s="131" t="s">
        <v>58</v>
      </c>
      <c r="LJ2" s="242" t="str">
        <f>'Current Stock List'!AQ10</f>
        <v>Neutral</v>
      </c>
      <c r="LL2" s="150"/>
      <c r="LM2" s="150"/>
      <c r="LP2" s="131" t="s">
        <v>58</v>
      </c>
      <c r="LQ2" s="242" t="str">
        <f>'Current Stock List'!AQ15</f>
        <v>Neutral+</v>
      </c>
      <c r="LS2" s="150"/>
      <c r="LT2" s="150"/>
      <c r="LW2" s="131" t="s">
        <v>58</v>
      </c>
      <c r="LX2" s="242" t="str">
        <f>'Current Stock List'!AQ16</f>
        <v>V Bullish</v>
      </c>
      <c r="LZ2" s="150" t="s">
        <v>61</v>
      </c>
      <c r="MD2" s="131" t="s">
        <v>58</v>
      </c>
      <c r="ME2" s="242" t="str">
        <f>'Current Stock List'!AQ27</f>
        <v>V Bullish</v>
      </c>
      <c r="MG2" s="150"/>
      <c r="MH2" s="150"/>
      <c r="MK2" s="131" t="s">
        <v>58</v>
      </c>
      <c r="ML2" s="242" t="str">
        <f>'Current Stock List'!AQ37</f>
        <v>Neutral</v>
      </c>
      <c r="MN2" s="150"/>
      <c r="MO2" s="150"/>
      <c r="MR2" s="131" t="s">
        <v>58</v>
      </c>
      <c r="MS2" s="174" t="str">
        <f>'Current Stock List'!AQ34</f>
        <v>Neutral+</v>
      </c>
      <c r="MU2" s="150" t="s">
        <v>62</v>
      </c>
      <c r="MV2" s="150"/>
      <c r="MY2" s="131" t="s">
        <v>58</v>
      </c>
      <c r="MZ2" s="242" t="str">
        <f>'Current Stock List'!AQ24</f>
        <v>Bullish</v>
      </c>
      <c r="NB2" s="150"/>
      <c r="NF2" s="131" t="s">
        <v>58</v>
      </c>
      <c r="NG2" s="242" t="str">
        <f>'Current Stock List'!AQ48</f>
        <v>Neutral</v>
      </c>
      <c r="NI2" s="150" t="s">
        <v>62</v>
      </c>
      <c r="NM2" s="131" t="s">
        <v>58</v>
      </c>
      <c r="NN2" s="242" t="str">
        <f>'Current Stock List'!AQ25</f>
        <v>Bullish</v>
      </c>
      <c r="NP2" s="150"/>
      <c r="NQ2" s="150"/>
      <c r="NT2" s="131" t="s">
        <v>58</v>
      </c>
      <c r="NU2" s="242" t="str">
        <f>'Current Stock List'!AQ49</f>
        <v>Neutral</v>
      </c>
      <c r="NW2" s="150"/>
      <c r="NX2" s="254"/>
      <c r="OA2" s="131" t="s">
        <v>58</v>
      </c>
      <c r="OB2" s="242" t="str">
        <f>'Current Stock List'!AQ52</f>
        <v>V Bullish</v>
      </c>
      <c r="OD2" s="150" t="s">
        <v>62</v>
      </c>
      <c r="OH2" s="131" t="s">
        <v>58</v>
      </c>
      <c r="OI2" s="242" t="str">
        <f>'Current Stock List'!AQ26</f>
        <v>V Bullish</v>
      </c>
      <c r="OK2" s="150"/>
      <c r="OL2" s="150"/>
      <c r="OO2" s="131" t="s">
        <v>58</v>
      </c>
      <c r="OP2" s="241" t="str">
        <f>'Current Stock List'!AQ38</f>
        <v>Neutral</v>
      </c>
      <c r="OR2" s="150" t="s">
        <v>62</v>
      </c>
      <c r="OV2" s="131" t="s">
        <v>58</v>
      </c>
      <c r="OW2" s="241" t="str">
        <f>'Current Stock List'!AQ140</f>
        <v>Neutral+</v>
      </c>
      <c r="OY2" s="150" t="s">
        <v>62</v>
      </c>
      <c r="OZ2" s="150"/>
      <c r="PC2" s="131" t="s">
        <v>58</v>
      </c>
      <c r="PD2" s="242" t="str">
        <f>'Current Stock List'!AQ35</f>
        <v>Neutral+</v>
      </c>
      <c r="PE2" s="227"/>
      <c r="PF2" s="150"/>
      <c r="PG2" s="150"/>
      <c r="PJ2" s="131" t="s">
        <v>58</v>
      </c>
      <c r="PK2" s="323" t="str">
        <f>'Current Stock List'!AQ32</f>
        <v>Neutral+</v>
      </c>
      <c r="PO2" s="39" t="s">
        <v>56</v>
      </c>
      <c r="PP2" s="87"/>
      <c r="PQ2" s="1" t="s">
        <v>57</v>
      </c>
      <c r="PR2" s="93"/>
      <c r="PT2" s="150"/>
      <c r="PU2" s="150"/>
      <c r="PX2" s="131" t="s">
        <v>58</v>
      </c>
      <c r="PY2" s="323" t="str">
        <f>'Current Stock List'!AQ30</f>
        <v>Bearish</v>
      </c>
      <c r="QA2" s="150"/>
      <c r="QB2" s="150"/>
      <c r="QE2" s="131" t="s">
        <v>58</v>
      </c>
      <c r="QF2" s="242" t="str">
        <f>'Current Stock List'!AQ409</f>
        <v>Neutral+</v>
      </c>
      <c r="QH2" s="150"/>
      <c r="QI2" s="150"/>
      <c r="QL2" s="131" t="s">
        <v>58</v>
      </c>
      <c r="QM2" s="323" t="str">
        <f>'Current Stock List'!AQ107</f>
        <v>Neutral</v>
      </c>
      <c r="QO2" s="150"/>
      <c r="QP2" s="150"/>
      <c r="QS2" s="131" t="s">
        <v>58</v>
      </c>
      <c r="QT2" s="381" t="str">
        <f>'Current Stock List'!AQ22</f>
        <v>Neutral</v>
      </c>
      <c r="QV2" s="150" t="s">
        <v>61</v>
      </c>
      <c r="QW2" s="150"/>
      <c r="QZ2" s="131" t="s">
        <v>58</v>
      </c>
      <c r="RA2" s="496">
        <f>'Current Stock List'!AQ20</f>
        <v>0</v>
      </c>
      <c r="RC2" s="150"/>
      <c r="RD2" s="150"/>
      <c r="RG2" s="131" t="s">
        <v>58</v>
      </c>
      <c r="RH2" s="242" t="str">
        <f>'Current Stock List'!AQ462</f>
        <v>Neutral+</v>
      </c>
      <c r="RJ2" s="150" t="s">
        <v>62</v>
      </c>
      <c r="RN2" s="131" t="s">
        <v>58</v>
      </c>
      <c r="RO2" s="242" t="str">
        <f>'Current Stock List'!AQ46</f>
        <v>Neitral+</v>
      </c>
      <c r="RU2" s="131" t="s">
        <v>58</v>
      </c>
      <c r="RV2" s="323" t="str">
        <f>'Current Stock List'!AQ12</f>
        <v>Bullish</v>
      </c>
      <c r="SB2" s="131" t="s">
        <v>58</v>
      </c>
      <c r="SC2" s="323" t="str">
        <f>'Current Stock List'!AQ43</f>
        <v>Neitral+</v>
      </c>
      <c r="SE2" s="150"/>
      <c r="SI2" s="131" t="s">
        <v>58</v>
      </c>
      <c r="SJ2" s="323" t="str">
        <f>'Current Stock List'!AQ40</f>
        <v>Neutral</v>
      </c>
      <c r="SP2" s="131" t="s">
        <v>58</v>
      </c>
      <c r="SQ2" s="323" t="str">
        <f>'Current Stock List'!AQ29</f>
        <v>V Bearish</v>
      </c>
      <c r="SS2" s="150"/>
      <c r="SW2" s="131" t="s">
        <v>58</v>
      </c>
      <c r="SX2" s="323" t="str">
        <f>'Current Stock List'!AQ41</f>
        <v>V Bearish</v>
      </c>
      <c r="TD2" s="131" t="s">
        <v>58</v>
      </c>
      <c r="TE2" s="323" t="str">
        <f>'Current Stock List'!AQ23</f>
        <v>Bearish</v>
      </c>
      <c r="TK2" s="131" t="s">
        <v>58</v>
      </c>
      <c r="TL2" s="323"/>
      <c r="TR2" s="131" t="s">
        <v>58</v>
      </c>
      <c r="TS2" s="242" t="str">
        <f>'Current Stock List'!AQ50</f>
        <v>Neutral+</v>
      </c>
      <c r="TY2" s="131" t="s">
        <v>58</v>
      </c>
      <c r="TZ2" s="242" t="str">
        <f>'Current Stock List'!AQ17</f>
        <v>V Bullish</v>
      </c>
      <c r="UF2" s="131" t="s">
        <v>58</v>
      </c>
      <c r="UG2" s="323"/>
      <c r="UM2" s="131" t="s">
        <v>58</v>
      </c>
      <c r="UN2" s="323"/>
      <c r="UT2" s="131" t="s">
        <v>58</v>
      </c>
      <c r="UU2" s="323"/>
      <c r="VA2" s="131" t="s">
        <v>58</v>
      </c>
      <c r="VB2" s="323"/>
      <c r="VH2" s="131" t="s">
        <v>58</v>
      </c>
      <c r="VI2" s="323"/>
    </row>
    <row r="3" spans="1:589" ht="21" customHeight="1" x14ac:dyDescent="0.25">
      <c r="A3" s="2"/>
      <c r="B3" s="120">
        <v>2025</v>
      </c>
      <c r="C3" s="24" t="s">
        <v>63</v>
      </c>
      <c r="G3" s="80"/>
      <c r="S3" s="32"/>
      <c r="W3" s="45"/>
      <c r="Y3" s="24" t="s">
        <v>64</v>
      </c>
      <c r="Z3" s="24"/>
      <c r="AC3" s="350"/>
      <c r="AG3" s="1" t="s">
        <v>65</v>
      </c>
      <c r="AH3" s="87">
        <f>Protfolio!S264</f>
        <v>4819.45</v>
      </c>
      <c r="AJ3" s="150"/>
      <c r="AN3" s="1" t="s">
        <v>65</v>
      </c>
      <c r="AO3" s="87">
        <f>Protfolio!V264</f>
        <v>7408.73</v>
      </c>
      <c r="AQ3" s="150"/>
      <c r="AT3" s="37"/>
      <c r="AU3" s="1" t="s">
        <v>65</v>
      </c>
      <c r="AV3" s="87">
        <f>Protfolio!AB264</f>
        <v>2870.58</v>
      </c>
      <c r="AX3" s="150"/>
      <c r="BA3" s="37"/>
      <c r="BB3" s="1" t="s">
        <v>65</v>
      </c>
      <c r="BC3" s="87">
        <f>Protfolio!AE264</f>
        <v>12051.77</v>
      </c>
      <c r="BI3" s="1" t="s">
        <v>65</v>
      </c>
      <c r="BJ3" s="87">
        <f>Protfolio!AH264</f>
        <v>0</v>
      </c>
      <c r="BL3" s="150"/>
      <c r="BO3" s="37"/>
      <c r="BP3" s="1" t="s">
        <v>65</v>
      </c>
      <c r="BQ3" s="87">
        <f>Protfolio!AK264</f>
        <v>5070.7</v>
      </c>
      <c r="BS3" s="150"/>
      <c r="BV3" s="37"/>
      <c r="BW3" s="1" t="s">
        <v>65</v>
      </c>
      <c r="BX3" s="87">
        <f>Protfolio!AN264</f>
        <v>5928.27</v>
      </c>
      <c r="CD3" s="1" t="s">
        <v>65</v>
      </c>
      <c r="CE3" s="87">
        <f>Protfolio!AQ264</f>
        <v>5985.29</v>
      </c>
      <c r="CG3" s="150"/>
      <c r="CJ3" s="37"/>
      <c r="CK3" s="1" t="s">
        <v>65</v>
      </c>
      <c r="CL3" s="87">
        <f>Protfolio!AT264</f>
        <v>5324.25</v>
      </c>
      <c r="CN3" s="150"/>
      <c r="CQ3" s="37"/>
      <c r="CR3" s="1" t="s">
        <v>65</v>
      </c>
      <c r="CS3" s="87">
        <f>Protfolio!AW264</f>
        <v>19450.87</v>
      </c>
      <c r="CU3" s="150"/>
      <c r="CX3" s="37"/>
      <c r="CY3" s="1" t="s">
        <v>65</v>
      </c>
      <c r="CZ3" s="87">
        <f>Protfolio!AZ264</f>
        <v>17356.14</v>
      </c>
      <c r="DF3" s="1" t="s">
        <v>65</v>
      </c>
      <c r="DG3" s="87">
        <f>Protfolio!BC264</f>
        <v>9846.27</v>
      </c>
      <c r="DI3" s="24"/>
      <c r="DM3" s="1" t="s">
        <v>65</v>
      </c>
      <c r="DN3" s="87">
        <f>Protfolio!BF264</f>
        <v>4625.25</v>
      </c>
      <c r="DT3" s="1" t="s">
        <v>65</v>
      </c>
      <c r="DU3" s="87">
        <f>Protfolio!BO264</f>
        <v>11238.48</v>
      </c>
      <c r="DW3" s="150"/>
      <c r="DZ3" s="37"/>
      <c r="EA3" s="1" t="s">
        <v>65</v>
      </c>
      <c r="EB3" s="87">
        <f>Protfolio!BI264</f>
        <v>19956.45</v>
      </c>
      <c r="ED3" s="350"/>
      <c r="EH3" s="1" t="s">
        <v>65</v>
      </c>
      <c r="EI3" s="87">
        <f>Protfolio!BL264</f>
        <v>18465.75</v>
      </c>
      <c r="EK3" s="150"/>
      <c r="EO3" s="1" t="s">
        <v>65</v>
      </c>
      <c r="EP3" s="87">
        <f>Protfolio!BR264</f>
        <v>12734.42</v>
      </c>
      <c r="ER3" s="151"/>
      <c r="EU3" s="37"/>
      <c r="EV3" s="1" t="s">
        <v>65</v>
      </c>
      <c r="EW3" s="87">
        <f>Protfolio!BU264</f>
        <v>14194.98</v>
      </c>
      <c r="FB3" s="37"/>
      <c r="FC3" s="1" t="s">
        <v>65</v>
      </c>
      <c r="FD3" s="87">
        <f>Protfolio!BX264</f>
        <v>28370.19</v>
      </c>
      <c r="FF3" s="150"/>
      <c r="FJ3" s="1" t="s">
        <v>65</v>
      </c>
      <c r="FK3" s="87">
        <f>Protfolio!CA264</f>
        <v>21545.59</v>
      </c>
      <c r="FM3" s="351"/>
      <c r="FQ3" s="1" t="s">
        <v>65</v>
      </c>
      <c r="FR3" s="87">
        <f>Protfolio!CD264</f>
        <v>8779.34</v>
      </c>
      <c r="FW3" s="37"/>
      <c r="FX3" s="1" t="s">
        <v>65</v>
      </c>
      <c r="FY3" s="87">
        <f>Protfolio!CG264</f>
        <v>4633.26</v>
      </c>
      <c r="GD3" s="37"/>
      <c r="GE3" s="1" t="s">
        <v>65</v>
      </c>
      <c r="GF3" s="87">
        <f>Protfolio!CJ264</f>
        <v>0</v>
      </c>
      <c r="GK3" s="37"/>
      <c r="GL3" s="1" t="s">
        <v>65</v>
      </c>
      <c r="GM3" s="87">
        <f>Protfolio!Y264</f>
        <v>12299.4</v>
      </c>
      <c r="GS3" s="1" t="s">
        <v>65</v>
      </c>
      <c r="GT3" s="87">
        <f>Protfolio!AQ264</f>
        <v>5985.29</v>
      </c>
      <c r="GZ3" s="1" t="s">
        <v>65</v>
      </c>
      <c r="HA3" s="87">
        <f>Protfolio!CM264</f>
        <v>38989.96</v>
      </c>
      <c r="HD3" t="s">
        <v>66</v>
      </c>
      <c r="HE3" s="87">
        <f>Protfolio!CP264</f>
        <v>27261</v>
      </c>
      <c r="HF3" s="23" t="s">
        <v>67</v>
      </c>
      <c r="HG3" s="87">
        <f>16701+13454.65</f>
        <v>30155.65</v>
      </c>
      <c r="HH3" s="39" t="s">
        <v>68</v>
      </c>
      <c r="HI3" s="148">
        <f>HD265*0.75</f>
        <v>351.27750000000003</v>
      </c>
      <c r="HK3" t="s">
        <v>66</v>
      </c>
      <c r="HL3" s="87">
        <f>Protfolio!CS264</f>
        <v>18762.5</v>
      </c>
      <c r="HM3" s="23" t="s">
        <v>67</v>
      </c>
      <c r="HN3" s="393"/>
      <c r="HO3" s="39" t="s">
        <v>68</v>
      </c>
      <c r="HP3" s="148">
        <f>HK265*0.75</f>
        <v>79.252499999999998</v>
      </c>
      <c r="HR3" t="s">
        <v>66</v>
      </c>
      <c r="HS3" s="87">
        <f>Protfolio!DN264</f>
        <v>1145.0999999999999</v>
      </c>
      <c r="HT3" s="23" t="s">
        <v>67</v>
      </c>
      <c r="HU3" s="393"/>
      <c r="HV3" s="39" t="s">
        <v>68</v>
      </c>
      <c r="HW3" s="148">
        <f>HR265*0.75</f>
        <v>89.835000000000008</v>
      </c>
      <c r="HY3" t="s">
        <v>66</v>
      </c>
      <c r="HZ3" s="87">
        <f>Protfolio!CV264</f>
        <v>31118.5</v>
      </c>
      <c r="IA3" s="23" t="s">
        <v>67</v>
      </c>
      <c r="IB3" s="87">
        <f>19932+10122.11</f>
        <v>30054.11</v>
      </c>
      <c r="IC3" s="39" t="s">
        <v>68</v>
      </c>
      <c r="ID3" s="148">
        <f>HY265*0.75</f>
        <v>155.28</v>
      </c>
      <c r="IF3" t="s">
        <v>66</v>
      </c>
      <c r="IG3" s="87">
        <f>Protfolio!CY264</f>
        <v>26952.1</v>
      </c>
      <c r="IH3" s="23" t="s">
        <v>67</v>
      </c>
      <c r="II3" s="393"/>
      <c r="IJ3" s="39" t="s">
        <v>68</v>
      </c>
      <c r="IK3" s="148">
        <f>IF265*0.75</f>
        <v>289.48500000000001</v>
      </c>
      <c r="IM3" t="s">
        <v>66</v>
      </c>
      <c r="IN3" s="87">
        <f>Protfolio!DB264</f>
        <v>7868.25</v>
      </c>
      <c r="IO3" s="23" t="s">
        <v>67</v>
      </c>
      <c r="IP3" s="393"/>
      <c r="IQ3" s="39" t="s">
        <v>68</v>
      </c>
      <c r="IR3" s="148">
        <f>IM265*0.75</f>
        <v>243.14249999999998</v>
      </c>
      <c r="IT3" t="s">
        <v>66</v>
      </c>
      <c r="IU3" s="87">
        <f>Protfolio!DE264</f>
        <v>26205</v>
      </c>
      <c r="IV3" s="23" t="s">
        <v>67</v>
      </c>
      <c r="IW3" s="393"/>
      <c r="IX3" s="39" t="s">
        <v>68</v>
      </c>
      <c r="IY3" s="148">
        <f>IT265*0.75</f>
        <v>80.167500000000004</v>
      </c>
      <c r="JA3" t="s">
        <v>66</v>
      </c>
      <c r="JB3" s="87">
        <f>Protfolio!DH264</f>
        <v>6362.2</v>
      </c>
      <c r="JC3" s="23" t="s">
        <v>67</v>
      </c>
      <c r="JD3" s="393"/>
      <c r="JE3" s="39" t="s">
        <v>68</v>
      </c>
      <c r="JF3" s="148">
        <f>JA265*0.75</f>
        <v>592.5</v>
      </c>
      <c r="JH3" t="s">
        <v>66</v>
      </c>
      <c r="JI3" s="87">
        <f>Protfolio!DK264</f>
        <v>7154.85</v>
      </c>
      <c r="JJ3" s="23" t="s">
        <v>67</v>
      </c>
      <c r="JK3" s="393"/>
      <c r="JL3" s="39" t="s">
        <v>68</v>
      </c>
      <c r="JM3" s="148">
        <f>JH265*0.75</f>
        <v>406.55250000000001</v>
      </c>
      <c r="JO3" t="s">
        <v>66</v>
      </c>
      <c r="JP3" s="87">
        <f>Protfolio!DQ264</f>
        <v>37270</v>
      </c>
      <c r="JQ3" s="23" t="s">
        <v>67</v>
      </c>
      <c r="JR3" s="393"/>
      <c r="JS3" s="39" t="s">
        <v>68</v>
      </c>
      <c r="JT3" s="148">
        <f>JO265*0.75</f>
        <v>39.622500000000002</v>
      </c>
      <c r="JV3" t="s">
        <v>66</v>
      </c>
      <c r="JW3" s="87">
        <f>Protfolio!DT264</f>
        <v>2470</v>
      </c>
      <c r="JX3" s="23" t="s">
        <v>67</v>
      </c>
      <c r="JY3" s="393"/>
      <c r="JZ3" s="39" t="s">
        <v>68</v>
      </c>
      <c r="KA3" s="148">
        <f>JV265*0.75</f>
        <v>2.415</v>
      </c>
      <c r="KC3" t="s">
        <v>66</v>
      </c>
      <c r="KD3" s="87">
        <f>Protfolio!DW264</f>
        <v>16856</v>
      </c>
      <c r="KE3" s="23" t="s">
        <v>67</v>
      </c>
      <c r="KF3" s="393"/>
      <c r="KG3" s="39" t="s">
        <v>68</v>
      </c>
      <c r="KH3" s="148">
        <f>KC265*0.75</f>
        <v>18.84</v>
      </c>
      <c r="KI3" s="107"/>
      <c r="KJ3" t="s">
        <v>66</v>
      </c>
      <c r="KK3" s="87">
        <f>Protfolio!DZ264</f>
        <v>19272.5</v>
      </c>
      <c r="KL3" s="23" t="s">
        <v>67</v>
      </c>
      <c r="KM3" s="393"/>
      <c r="KN3" s="39" t="s">
        <v>68</v>
      </c>
      <c r="KO3" s="148">
        <f>KJ265*0.75</f>
        <v>140.715</v>
      </c>
      <c r="KQ3" t="s">
        <v>66</v>
      </c>
      <c r="KR3" s="87">
        <f>Protfolio!EC264</f>
        <v>1683.5</v>
      </c>
      <c r="KS3" s="23" t="s">
        <v>67</v>
      </c>
      <c r="KT3" s="393"/>
      <c r="KU3" s="39" t="s">
        <v>68</v>
      </c>
      <c r="KV3" s="148">
        <f>KQ265*0.75</f>
        <v>2.1225000000000001</v>
      </c>
      <c r="KW3" s="149"/>
      <c r="KX3" t="s">
        <v>66</v>
      </c>
      <c r="KY3" s="87">
        <f>Protfolio!ER264</f>
        <v>27051.5</v>
      </c>
      <c r="KZ3" s="23" t="s">
        <v>67</v>
      </c>
      <c r="LA3" s="393"/>
      <c r="LB3" s="39" t="s">
        <v>68</v>
      </c>
      <c r="LC3" s="148">
        <f>KX265*0.75</f>
        <v>61.372500000000002</v>
      </c>
      <c r="LE3" t="s">
        <v>66</v>
      </c>
      <c r="LF3" s="87">
        <f>Protfolio!EF264</f>
        <v>25542</v>
      </c>
      <c r="LG3" s="23" t="s">
        <v>67</v>
      </c>
      <c r="LH3" s="393"/>
      <c r="LI3" s="39" t="s">
        <v>68</v>
      </c>
      <c r="LJ3" s="148">
        <f>LE265*0.75</f>
        <v>45.63</v>
      </c>
      <c r="LL3" t="s">
        <v>66</v>
      </c>
      <c r="LM3" s="87">
        <f>Protfolio!EI264</f>
        <v>10781.55</v>
      </c>
      <c r="LN3" s="23" t="s">
        <v>67</v>
      </c>
      <c r="LO3" s="393"/>
      <c r="LP3" s="39" t="s">
        <v>68</v>
      </c>
      <c r="LQ3" s="148">
        <f>LL265*0.75</f>
        <v>139.14000000000001</v>
      </c>
      <c r="LS3" t="s">
        <v>66</v>
      </c>
      <c r="LT3" s="87">
        <f>Protfolio!EL264</f>
        <v>39135</v>
      </c>
      <c r="LU3" s="23" t="s">
        <v>67</v>
      </c>
      <c r="LV3" s="393"/>
      <c r="LW3" s="39" t="s">
        <v>68</v>
      </c>
      <c r="LX3" s="148">
        <f>LS265*0.75</f>
        <v>20.684999999999999</v>
      </c>
      <c r="LZ3" t="s">
        <v>66</v>
      </c>
      <c r="MA3" s="87">
        <f>Protfolio!EO264</f>
        <v>3520.5</v>
      </c>
      <c r="MB3" s="23" t="s">
        <v>67</v>
      </c>
      <c r="MC3" s="393"/>
      <c r="MD3" s="39" t="s">
        <v>68</v>
      </c>
      <c r="ME3" s="148">
        <f>LZ265*0.75</f>
        <v>18.12</v>
      </c>
      <c r="MG3" t="s">
        <v>66</v>
      </c>
      <c r="MH3" s="87">
        <f>Protfolio!EU264</f>
        <v>38596.5</v>
      </c>
      <c r="MI3" s="23" t="s">
        <v>67</v>
      </c>
      <c r="MJ3" s="87">
        <v>15798</v>
      </c>
      <c r="MK3" s="39" t="s">
        <v>68</v>
      </c>
      <c r="ML3" s="148">
        <f>MG265*0.75</f>
        <v>130.60499999999999</v>
      </c>
      <c r="MN3" t="s">
        <v>66</v>
      </c>
      <c r="MO3" s="87">
        <f>Protfolio!EX264</f>
        <v>92011.5</v>
      </c>
      <c r="MP3" s="23" t="s">
        <v>67</v>
      </c>
      <c r="MQ3" s="87">
        <f>29853+10394</f>
        <v>40247</v>
      </c>
      <c r="MR3" s="39" t="s">
        <v>68</v>
      </c>
      <c r="MS3" s="148">
        <f>EU265*0.75</f>
        <v>0</v>
      </c>
      <c r="MU3" t="s">
        <v>66</v>
      </c>
      <c r="MV3" s="87">
        <f>Protfolio!FA264</f>
        <v>24030</v>
      </c>
      <c r="MW3" s="23" t="s">
        <v>67</v>
      </c>
      <c r="MX3" s="393"/>
      <c r="MY3" s="39" t="s">
        <v>68</v>
      </c>
      <c r="MZ3" s="148">
        <f>MU265*0.75</f>
        <v>21</v>
      </c>
      <c r="NB3" t="s">
        <v>66</v>
      </c>
      <c r="NC3" s="87">
        <f>Protfolio!FD264</f>
        <v>20540.8</v>
      </c>
      <c r="ND3" s="23" t="s">
        <v>67</v>
      </c>
      <c r="NE3" s="393"/>
      <c r="NF3" s="39" t="s">
        <v>68</v>
      </c>
      <c r="NG3" s="148">
        <f>NB265*0.75</f>
        <v>235.70999999999998</v>
      </c>
      <c r="NI3" t="s">
        <v>66</v>
      </c>
      <c r="NJ3" s="87">
        <f>Protfolio!FG264</f>
        <v>26964</v>
      </c>
      <c r="NK3" s="23" t="s">
        <v>67</v>
      </c>
      <c r="NL3" s="393"/>
      <c r="NM3" s="39" t="s">
        <v>68</v>
      </c>
      <c r="NN3" s="148">
        <f>NI265*0.75</f>
        <v>11.647499999999999</v>
      </c>
      <c r="NP3" t="s">
        <v>66</v>
      </c>
      <c r="NQ3" s="87">
        <f>Protfolio!FJ264</f>
        <v>22902.400000000001</v>
      </c>
      <c r="NR3" s="23" t="s">
        <v>67</v>
      </c>
      <c r="NS3" s="393"/>
      <c r="NT3" s="39" t="s">
        <v>68</v>
      </c>
      <c r="NU3" s="148">
        <f>NP265*0.75</f>
        <v>498.41249999999997</v>
      </c>
      <c r="NW3" t="s">
        <v>66</v>
      </c>
      <c r="NX3" s="87">
        <f>Protfolio!FM264</f>
        <v>30726.799999999999</v>
      </c>
      <c r="NY3" s="23" t="s">
        <v>67</v>
      </c>
      <c r="NZ3" s="347">
        <v>-18462.48</v>
      </c>
      <c r="OA3" s="39" t="s">
        <v>68</v>
      </c>
      <c r="OB3" s="148">
        <f>NW265*0.75</f>
        <v>242.57999999999998</v>
      </c>
      <c r="OD3" t="s">
        <v>66</v>
      </c>
      <c r="OE3" s="87">
        <f>Protfolio!FP264</f>
        <v>39800</v>
      </c>
      <c r="OF3" s="23" t="s">
        <v>67</v>
      </c>
      <c r="OG3" s="393"/>
      <c r="OH3" s="39" t="s">
        <v>68</v>
      </c>
      <c r="OI3" s="148">
        <f>OD265*0.75</f>
        <v>4.0424999999999995</v>
      </c>
      <c r="OK3" t="s">
        <v>66</v>
      </c>
      <c r="OL3" s="87">
        <f>Protfolio!FS264</f>
        <v>74694</v>
      </c>
      <c r="OM3" s="23" t="s">
        <v>67</v>
      </c>
      <c r="ON3" s="393"/>
      <c r="OO3" s="39" t="s">
        <v>68</v>
      </c>
      <c r="OP3" s="148">
        <f>OK265*0.75</f>
        <v>327</v>
      </c>
      <c r="OR3" t="s">
        <v>66</v>
      </c>
      <c r="OS3" s="87">
        <f>Protfolio!FV264</f>
        <v>0</v>
      </c>
      <c r="OT3" s="23" t="s">
        <v>67</v>
      </c>
      <c r="OU3" s="393"/>
      <c r="OV3" s="39" t="s">
        <v>68</v>
      </c>
      <c r="OW3" s="148">
        <f>OR265*0.75</f>
        <v>8.0175000000000001</v>
      </c>
      <c r="OY3" t="s">
        <v>66</v>
      </c>
      <c r="OZ3" s="87">
        <f>Protfolio!FY264</f>
        <v>21518.75</v>
      </c>
      <c r="PA3" s="23" t="s">
        <v>67</v>
      </c>
      <c r="PB3" s="393"/>
      <c r="PC3" s="39" t="s">
        <v>68</v>
      </c>
      <c r="PD3" s="148">
        <f>OY265*0.75</f>
        <v>134.57999999999998</v>
      </c>
      <c r="PE3" s="228"/>
      <c r="PF3" t="s">
        <v>66</v>
      </c>
      <c r="PG3" s="87">
        <f>Protfolio!GB264</f>
        <v>20724.75</v>
      </c>
      <c r="PH3" s="23" t="s">
        <v>67</v>
      </c>
      <c r="PI3" s="393"/>
      <c r="PJ3" s="39" t="s">
        <v>68</v>
      </c>
      <c r="PK3" s="148">
        <f>PF265*0.75</f>
        <v>230.07</v>
      </c>
      <c r="PQ3" s="1" t="s">
        <v>65</v>
      </c>
      <c r="PR3" s="87"/>
      <c r="PT3" t="s">
        <v>66</v>
      </c>
      <c r="PU3" s="87">
        <f>Protfolio!GE264</f>
        <v>24650</v>
      </c>
      <c r="PV3" s="23" t="s">
        <v>67</v>
      </c>
      <c r="PW3" s="393"/>
      <c r="PX3" s="39" t="s">
        <v>68</v>
      </c>
      <c r="PY3" s="148">
        <f>PT265*0.75</f>
        <v>19.672499999999999</v>
      </c>
      <c r="QA3" t="s">
        <v>66</v>
      </c>
      <c r="QB3" s="87">
        <f>Protfolio!GH264</f>
        <v>25029.9</v>
      </c>
      <c r="QC3" s="23" t="s">
        <v>67</v>
      </c>
      <c r="QD3" s="393"/>
      <c r="QE3" s="39" t="s">
        <v>68</v>
      </c>
      <c r="QF3" s="148">
        <f>QA265*0.75</f>
        <v>297.40500000000003</v>
      </c>
      <c r="QH3" t="s">
        <v>66</v>
      </c>
      <c r="QI3" s="87">
        <f>Protfolio!GK264</f>
        <v>2131</v>
      </c>
      <c r="QJ3" s="23" t="s">
        <v>67</v>
      </c>
      <c r="QK3" s="393"/>
      <c r="QL3" s="39" t="s">
        <v>68</v>
      </c>
      <c r="QM3" s="148">
        <f>QH265*0.75</f>
        <v>2.0474999999999999</v>
      </c>
      <c r="QO3" t="s">
        <v>66</v>
      </c>
      <c r="QP3" s="87">
        <f>Protfolio!GN264</f>
        <v>10890</v>
      </c>
      <c r="QQ3" s="23" t="s">
        <v>67</v>
      </c>
      <c r="QR3" s="393"/>
      <c r="QS3" s="39" t="s">
        <v>68</v>
      </c>
      <c r="QT3" s="148">
        <f>QO265*0.75</f>
        <v>29.009999999999998</v>
      </c>
      <c r="QV3" t="s">
        <v>66</v>
      </c>
      <c r="QW3" s="87">
        <f>Protfolio!GQ264</f>
        <v>2427.6</v>
      </c>
      <c r="QX3" s="23" t="s">
        <v>67</v>
      </c>
      <c r="QY3" s="393"/>
      <c r="QZ3" s="39" t="s">
        <v>68</v>
      </c>
      <c r="RA3" s="148">
        <f>QV265*0.75</f>
        <v>2.5875000000000004</v>
      </c>
      <c r="RC3" t="s">
        <v>66</v>
      </c>
      <c r="RD3" s="87">
        <f>Protfolio!GT264</f>
        <v>29116.75</v>
      </c>
      <c r="RE3" s="23" t="s">
        <v>67</v>
      </c>
      <c r="RF3" s="393"/>
      <c r="RG3" s="39" t="s">
        <v>68</v>
      </c>
      <c r="RH3" s="148">
        <f>RC265*0.75</f>
        <v>52.875</v>
      </c>
      <c r="RJ3" t="s">
        <v>66</v>
      </c>
      <c r="RK3" s="87">
        <f>Protfolio!GW264</f>
        <v>14234</v>
      </c>
      <c r="RM3" s="393"/>
      <c r="RN3" s="39" t="s">
        <v>68</v>
      </c>
      <c r="RO3" s="148">
        <f>RJ265*0.75</f>
        <v>228.8175</v>
      </c>
      <c r="RQ3" t="s">
        <v>66</v>
      </c>
      <c r="RR3" s="87">
        <f>Protfolio!GZ264</f>
        <v>5316</v>
      </c>
      <c r="RT3" s="87">
        <v>26300</v>
      </c>
      <c r="RU3" s="39" t="s">
        <v>68</v>
      </c>
      <c r="RV3" s="148">
        <f>RQ265*0.75</f>
        <v>26.160000000000004</v>
      </c>
      <c r="RX3" t="s">
        <v>66</v>
      </c>
      <c r="RY3" s="87">
        <f>Protfolio!HC264</f>
        <v>32710</v>
      </c>
      <c r="SA3" s="87">
        <f>21878</f>
        <v>21878</v>
      </c>
      <c r="SB3" s="39" t="s">
        <v>68</v>
      </c>
      <c r="SC3" s="148">
        <f>RX265*0.75</f>
        <v>155.38499999999999</v>
      </c>
      <c r="SE3" t="s">
        <v>66</v>
      </c>
      <c r="SF3" s="87">
        <f>Protfolio!HF264</f>
        <v>13040</v>
      </c>
      <c r="SH3" s="87">
        <f>19075+7365.57</f>
        <v>26440.57</v>
      </c>
      <c r="SI3" s="39" t="s">
        <v>68</v>
      </c>
      <c r="SJ3" s="148">
        <f>SE265*0.75</f>
        <v>42.255000000000003</v>
      </c>
      <c r="SL3" t="s">
        <v>66</v>
      </c>
      <c r="SM3" s="87">
        <f>Protfolio!HI264</f>
        <v>10600</v>
      </c>
      <c r="SO3" s="87"/>
      <c r="SP3" s="39" t="s">
        <v>68</v>
      </c>
      <c r="SQ3" s="148">
        <f>SL265*0.75</f>
        <v>0</v>
      </c>
      <c r="SS3" t="s">
        <v>66</v>
      </c>
      <c r="ST3" s="87">
        <f>Protfolio!HL264</f>
        <v>16942.5</v>
      </c>
      <c r="SV3" s="87">
        <v>16975</v>
      </c>
      <c r="SW3" s="39" t="s">
        <v>68</v>
      </c>
      <c r="SX3" s="148">
        <f>SS265*0.75</f>
        <v>0</v>
      </c>
      <c r="SZ3" t="s">
        <v>66</v>
      </c>
      <c r="TA3" s="87">
        <f>Protfolio!HO264</f>
        <v>17463</v>
      </c>
      <c r="TC3" s="87"/>
      <c r="TD3" s="39" t="s">
        <v>68</v>
      </c>
      <c r="TE3" s="148">
        <f>SZ265*0.75</f>
        <v>0</v>
      </c>
      <c r="TG3" t="s">
        <v>66</v>
      </c>
      <c r="TH3" s="87">
        <f>Protfolio!HR264</f>
        <v>13000</v>
      </c>
      <c r="TJ3" s="87"/>
      <c r="TK3" s="39" t="s">
        <v>68</v>
      </c>
      <c r="TL3" s="148">
        <f>TG265*0.75</f>
        <v>0</v>
      </c>
      <c r="TN3" t="s">
        <v>66</v>
      </c>
      <c r="TO3" s="87">
        <f>Protfolio!HU264</f>
        <v>16290</v>
      </c>
      <c r="TQ3" s="87"/>
      <c r="TR3" s="39" t="s">
        <v>68</v>
      </c>
      <c r="TS3" s="148">
        <f>TN265*0.75</f>
        <v>0</v>
      </c>
      <c r="TU3" t="s">
        <v>66</v>
      </c>
      <c r="TV3" s="87">
        <f>Protfolio!HD264</f>
        <v>0</v>
      </c>
      <c r="TX3" s="87"/>
      <c r="TY3" s="39" t="s">
        <v>68</v>
      </c>
      <c r="TZ3" s="148">
        <f>TU265*0.75</f>
        <v>0</v>
      </c>
      <c r="UB3" t="s">
        <v>66</v>
      </c>
      <c r="UC3" s="87">
        <f>Protfolio!HK264</f>
        <v>0</v>
      </c>
      <c r="UE3" s="87"/>
      <c r="UF3" s="39" t="s">
        <v>68</v>
      </c>
      <c r="UG3" s="148">
        <f>UB265*0.75</f>
        <v>0</v>
      </c>
      <c r="UI3" t="s">
        <v>66</v>
      </c>
      <c r="UJ3" s="87">
        <f>Protfolio!HR264</f>
        <v>13000</v>
      </c>
      <c r="UL3" s="87"/>
      <c r="UM3" s="39" t="s">
        <v>68</v>
      </c>
      <c r="UN3" s="148">
        <f>UI265*0.75</f>
        <v>0</v>
      </c>
      <c r="UP3" t="s">
        <v>66</v>
      </c>
      <c r="UQ3" s="87">
        <f>Protfolio!IR264</f>
        <v>0</v>
      </c>
      <c r="US3" s="87"/>
      <c r="UT3" s="39" t="s">
        <v>68</v>
      </c>
      <c r="UU3" s="148">
        <f>UP265*0.75</f>
        <v>0</v>
      </c>
      <c r="UW3" t="s">
        <v>66</v>
      </c>
      <c r="UX3" s="87">
        <f>Protfolio!IY264</f>
        <v>0</v>
      </c>
      <c r="UZ3" s="87"/>
      <c r="VA3" s="39" t="s">
        <v>68</v>
      </c>
      <c r="VB3" s="148">
        <f>UW265*0.75</f>
        <v>0</v>
      </c>
      <c r="VD3" t="s">
        <v>66</v>
      </c>
      <c r="VE3" s="87">
        <f>Protfolio!JF264</f>
        <v>0</v>
      </c>
      <c r="VG3" s="87"/>
      <c r="VH3" s="39" t="s">
        <v>68</v>
      </c>
      <c r="VI3" s="148">
        <f>VD265*0.75</f>
        <v>0</v>
      </c>
    </row>
    <row r="4" spans="1:589" ht="18.75" customHeight="1" x14ac:dyDescent="0.25">
      <c r="A4" s="306" t="s">
        <v>69</v>
      </c>
      <c r="D4" s="235"/>
      <c r="G4" s="135"/>
      <c r="H4" s="235"/>
      <c r="K4" s="135"/>
      <c r="L4" s="235"/>
      <c r="M4" s="32"/>
      <c r="O4" s="135"/>
      <c r="P4" s="235"/>
      <c r="Q4" s="32"/>
      <c r="S4" s="32"/>
      <c r="T4" s="32">
        <f>(T42-T58)/T42</f>
        <v>5.7333445526748877E-2</v>
      </c>
      <c r="X4" s="32"/>
      <c r="Z4" s="39" t="s">
        <v>65</v>
      </c>
      <c r="AA4" s="87">
        <f>Protfolio!P264</f>
        <v>71610.739999999991</v>
      </c>
      <c r="AC4" s="71" t="s">
        <v>70</v>
      </c>
      <c r="AG4" s="39" t="s">
        <v>71</v>
      </c>
      <c r="AH4" s="87">
        <v>-15000</v>
      </c>
      <c r="AN4" s="39" t="s">
        <v>71</v>
      </c>
      <c r="AO4" s="87">
        <v>-10000</v>
      </c>
      <c r="AU4" s="39" t="s">
        <v>71</v>
      </c>
      <c r="AV4" s="87"/>
      <c r="AX4" s="71" t="s">
        <v>72</v>
      </c>
      <c r="BB4" s="39" t="s">
        <v>71</v>
      </c>
      <c r="BC4" s="87"/>
      <c r="BE4" s="71" t="s">
        <v>73</v>
      </c>
      <c r="BI4" s="39" t="s">
        <v>71</v>
      </c>
      <c r="BJ4" s="87"/>
      <c r="BL4" s="71" t="s">
        <v>74</v>
      </c>
      <c r="BP4" s="39" t="s">
        <v>71</v>
      </c>
      <c r="BQ4" s="87">
        <v>-15000</v>
      </c>
      <c r="BS4" s="71" t="s">
        <v>75</v>
      </c>
      <c r="BW4" s="39" t="s">
        <v>71</v>
      </c>
      <c r="BX4" s="87">
        <v>-10000</v>
      </c>
      <c r="BZ4" s="71" t="s">
        <v>76</v>
      </c>
      <c r="CD4" s="39" t="s">
        <v>71</v>
      </c>
      <c r="CE4" s="87"/>
      <c r="CG4" s="71" t="s">
        <v>77</v>
      </c>
      <c r="CK4" s="39" t="s">
        <v>71</v>
      </c>
      <c r="CL4" s="87"/>
      <c r="CR4" s="39" t="s">
        <v>71</v>
      </c>
      <c r="CS4" s="87"/>
      <c r="CU4" s="71" t="s">
        <v>78</v>
      </c>
      <c r="CY4" s="39" t="s">
        <v>71</v>
      </c>
      <c r="CZ4" s="87"/>
      <c r="DB4" s="71" t="s">
        <v>79</v>
      </c>
      <c r="DF4" s="39" t="s">
        <v>71</v>
      </c>
      <c r="DG4" s="87"/>
      <c r="DI4" s="71" t="s">
        <v>80</v>
      </c>
      <c r="DM4" s="39" t="s">
        <v>71</v>
      </c>
      <c r="DN4" s="87"/>
      <c r="DP4" s="71" t="s">
        <v>81</v>
      </c>
      <c r="DT4" s="39" t="s">
        <v>71</v>
      </c>
      <c r="DU4" s="87">
        <v>10000</v>
      </c>
      <c r="EA4" s="39" t="s">
        <v>71</v>
      </c>
      <c r="EB4" s="87"/>
      <c r="ED4" s="71" t="s">
        <v>82</v>
      </c>
      <c r="EH4" s="39" t="s">
        <v>71</v>
      </c>
      <c r="EI4" s="87"/>
      <c r="EK4" s="71" t="s">
        <v>83</v>
      </c>
      <c r="EO4" s="39" t="s">
        <v>71</v>
      </c>
      <c r="EP4" s="87">
        <f>15000-15000</f>
        <v>0</v>
      </c>
      <c r="ER4" s="71" t="s">
        <v>84</v>
      </c>
      <c r="EV4" s="39" t="s">
        <v>71</v>
      </c>
      <c r="EW4" s="87"/>
      <c r="EY4" s="71" t="s">
        <v>85</v>
      </c>
      <c r="FC4" s="39" t="s">
        <v>71</v>
      </c>
      <c r="FD4" s="87">
        <v>20000</v>
      </c>
      <c r="FF4" s="71" t="s">
        <v>86</v>
      </c>
      <c r="FJ4" s="39" t="s">
        <v>71</v>
      </c>
      <c r="FK4" s="87">
        <v>20000</v>
      </c>
      <c r="FM4" s="71" t="s">
        <v>87</v>
      </c>
      <c r="FQ4" s="39" t="s">
        <v>71</v>
      </c>
      <c r="FR4" s="87">
        <v>-10000</v>
      </c>
      <c r="FT4" s="71" t="s">
        <v>88</v>
      </c>
      <c r="FX4" s="39" t="s">
        <v>71</v>
      </c>
      <c r="FY4" s="87"/>
      <c r="GA4" s="71" t="s">
        <v>89</v>
      </c>
      <c r="GE4" s="39" t="s">
        <v>71</v>
      </c>
      <c r="GF4" s="87"/>
      <c r="GG4" s="45"/>
      <c r="GH4" s="105" t="s">
        <v>90</v>
      </c>
      <c r="GL4" s="39" t="s">
        <v>71</v>
      </c>
      <c r="GM4" s="87"/>
      <c r="GO4" s="105" t="s">
        <v>90</v>
      </c>
      <c r="GS4" s="39" t="s">
        <v>71</v>
      </c>
      <c r="GT4" s="87">
        <v>5000</v>
      </c>
      <c r="GV4" s="71" t="s">
        <v>91</v>
      </c>
      <c r="GZ4" s="39" t="s">
        <v>71</v>
      </c>
      <c r="HA4" s="87">
        <v>20000</v>
      </c>
      <c r="HD4" s="71" t="s">
        <v>92</v>
      </c>
      <c r="HH4" s="39" t="s">
        <v>93</v>
      </c>
      <c r="HI4" s="91">
        <v>331.02</v>
      </c>
      <c r="HK4" s="71" t="s">
        <v>94</v>
      </c>
      <c r="HO4" s="39" t="s">
        <v>93</v>
      </c>
      <c r="HP4" s="243">
        <v>90.3904</v>
      </c>
      <c r="HR4" s="71" t="s">
        <v>95</v>
      </c>
      <c r="HU4" s="1"/>
      <c r="HV4" s="39" t="s">
        <v>93</v>
      </c>
      <c r="HW4" s="91">
        <v>108.65</v>
      </c>
      <c r="HY4" s="71" t="s">
        <v>96</v>
      </c>
      <c r="IC4" s="39" t="s">
        <v>93</v>
      </c>
      <c r="ID4" s="91">
        <v>164.62</v>
      </c>
      <c r="IF4" s="71" t="s">
        <v>96</v>
      </c>
      <c r="IJ4" s="39" t="s">
        <v>93</v>
      </c>
      <c r="IK4" s="91">
        <v>255.5</v>
      </c>
      <c r="IM4" s="71" t="s">
        <v>97</v>
      </c>
      <c r="IQ4" s="39" t="s">
        <v>93</v>
      </c>
      <c r="IR4" s="91">
        <v>225.49</v>
      </c>
      <c r="IT4" s="71" t="s">
        <v>98</v>
      </c>
      <c r="IW4" s="1"/>
      <c r="IX4" s="39" t="s">
        <v>93</v>
      </c>
      <c r="IY4" s="91">
        <v>61.37</v>
      </c>
      <c r="JA4" s="71" t="s">
        <v>99</v>
      </c>
      <c r="JD4" s="1"/>
      <c r="JE4" s="39" t="s">
        <v>93</v>
      </c>
      <c r="JF4" s="91">
        <v>647.12</v>
      </c>
      <c r="JH4" s="71" t="s">
        <v>100</v>
      </c>
      <c r="JL4" s="39" t="s">
        <v>93</v>
      </c>
      <c r="JM4" s="91">
        <v>454.98</v>
      </c>
      <c r="JO4" s="71" t="s">
        <v>101</v>
      </c>
      <c r="JS4" s="39" t="s">
        <v>93</v>
      </c>
      <c r="JT4" s="91">
        <v>29.635000000000002</v>
      </c>
      <c r="JV4" s="71" t="s">
        <v>102</v>
      </c>
      <c r="JZ4" s="39" t="s">
        <v>93</v>
      </c>
      <c r="KA4" s="91">
        <v>2.5299999999999998</v>
      </c>
      <c r="KC4" s="71" t="s">
        <v>103</v>
      </c>
      <c r="KG4" s="39" t="s">
        <v>93</v>
      </c>
      <c r="KH4" s="91">
        <v>19.48</v>
      </c>
      <c r="KI4" s="37"/>
      <c r="KJ4" s="71" t="s">
        <v>99</v>
      </c>
      <c r="KN4" s="39" t="s">
        <v>93</v>
      </c>
      <c r="KO4" s="91">
        <v>160.08000000000001</v>
      </c>
      <c r="KQ4" s="71" t="s">
        <v>104</v>
      </c>
      <c r="KU4" s="39" t="s">
        <v>93</v>
      </c>
      <c r="KV4" s="91">
        <v>2.62</v>
      </c>
      <c r="KW4" s="37"/>
      <c r="KX4" s="71" t="s">
        <v>105</v>
      </c>
      <c r="LB4" s="39" t="s">
        <v>93</v>
      </c>
      <c r="LC4" s="91">
        <v>71.930000000000007</v>
      </c>
      <c r="LD4" s="37"/>
      <c r="LE4" s="71" t="s">
        <v>106</v>
      </c>
      <c r="LI4" s="39" t="s">
        <v>93</v>
      </c>
      <c r="LJ4" s="91">
        <v>52.92</v>
      </c>
      <c r="LL4" s="71" t="s">
        <v>107</v>
      </c>
      <c r="LP4" s="39" t="s">
        <v>93</v>
      </c>
      <c r="LQ4" s="91">
        <v>123.1</v>
      </c>
      <c r="LS4" s="71" t="s">
        <v>108</v>
      </c>
      <c r="LW4" s="39" t="s">
        <v>93</v>
      </c>
      <c r="LX4" s="91">
        <v>14.75</v>
      </c>
      <c r="LZ4" s="71" t="s">
        <v>104</v>
      </c>
      <c r="MD4" s="39" t="s">
        <v>93</v>
      </c>
      <c r="ME4" s="91">
        <v>22.25</v>
      </c>
      <c r="MG4" s="71" t="s">
        <v>109</v>
      </c>
      <c r="MK4" s="39" t="s">
        <v>93</v>
      </c>
      <c r="ML4" s="91">
        <v>37.96</v>
      </c>
      <c r="MN4" s="71" t="s">
        <v>110</v>
      </c>
      <c r="MR4" s="39" t="s">
        <v>93</v>
      </c>
      <c r="MS4" s="91">
        <v>125.9</v>
      </c>
      <c r="MU4" s="71" t="s">
        <v>111</v>
      </c>
      <c r="MY4" s="39" t="s">
        <v>93</v>
      </c>
      <c r="MZ4" s="91">
        <v>15.38</v>
      </c>
      <c r="NB4" s="71" t="s">
        <v>112</v>
      </c>
      <c r="NF4" s="39" t="s">
        <v>93</v>
      </c>
      <c r="NG4" s="91">
        <v>226.74</v>
      </c>
      <c r="NI4" s="71" t="s">
        <v>113</v>
      </c>
      <c r="NM4" s="39" t="s">
        <v>93</v>
      </c>
      <c r="NN4" s="91">
        <v>5.97</v>
      </c>
      <c r="NP4" s="71" t="s">
        <v>114</v>
      </c>
      <c r="NT4" s="39" t="s">
        <v>93</v>
      </c>
      <c r="NU4" s="91">
        <v>476.16</v>
      </c>
      <c r="NW4" s="71" t="s">
        <v>115</v>
      </c>
      <c r="OA4" s="39" t="s">
        <v>93</v>
      </c>
      <c r="OB4" s="91">
        <v>267.14</v>
      </c>
      <c r="OD4" s="71" t="s">
        <v>116</v>
      </c>
      <c r="OH4" s="39" t="s">
        <v>93</v>
      </c>
      <c r="OI4" s="91">
        <v>1.87</v>
      </c>
      <c r="OK4" s="71" t="s">
        <v>117</v>
      </c>
      <c r="OO4" s="39" t="s">
        <v>93</v>
      </c>
      <c r="OP4" s="91">
        <v>92.61</v>
      </c>
      <c r="OR4" s="71" t="s">
        <v>118</v>
      </c>
      <c r="OV4" s="39" t="s">
        <v>93</v>
      </c>
      <c r="OW4" s="91">
        <v>7.7</v>
      </c>
      <c r="OY4" s="71" t="s">
        <v>119</v>
      </c>
      <c r="PC4" s="39" t="s">
        <v>93</v>
      </c>
      <c r="PD4" s="91">
        <v>146.97999999999999</v>
      </c>
      <c r="PE4" s="37"/>
      <c r="PF4" s="71" t="s">
        <v>120</v>
      </c>
      <c r="PJ4" s="39" t="s">
        <v>93</v>
      </c>
      <c r="PK4" s="91">
        <v>242</v>
      </c>
      <c r="PM4" s="71" t="s">
        <v>121</v>
      </c>
      <c r="PQ4" s="39" t="s">
        <v>71</v>
      </c>
      <c r="PR4" s="87"/>
      <c r="PT4" s="71" t="s">
        <v>122</v>
      </c>
      <c r="PX4" s="39" t="s">
        <v>93</v>
      </c>
      <c r="PY4" s="91">
        <v>12.73</v>
      </c>
      <c r="QA4" s="71" t="s">
        <v>123</v>
      </c>
      <c r="QE4" s="39" t="s">
        <v>93</v>
      </c>
      <c r="QF4" s="91">
        <v>337.39</v>
      </c>
      <c r="QH4" s="71" t="s">
        <v>124</v>
      </c>
      <c r="QL4" s="39" t="s">
        <v>93</v>
      </c>
      <c r="QM4" s="91">
        <v>2.5099999999999998</v>
      </c>
      <c r="QO4" s="71" t="s">
        <v>125</v>
      </c>
      <c r="QS4" s="39" t="s">
        <v>93</v>
      </c>
      <c r="QT4" s="91">
        <v>10.16</v>
      </c>
      <c r="QV4" s="71" t="s">
        <v>125</v>
      </c>
      <c r="QZ4" s="39" t="s">
        <v>93</v>
      </c>
      <c r="RA4" s="91">
        <v>3.53</v>
      </c>
      <c r="RC4" s="71" t="s">
        <v>126</v>
      </c>
      <c r="RG4" s="39" t="s">
        <v>93</v>
      </c>
      <c r="RH4" s="91">
        <v>46.29</v>
      </c>
      <c r="RJ4" s="71" t="s">
        <v>99</v>
      </c>
      <c r="RN4" s="39" t="s">
        <v>93</v>
      </c>
      <c r="RO4" s="91">
        <v>215.58</v>
      </c>
      <c r="RQ4" s="71" t="s">
        <v>127</v>
      </c>
      <c r="RU4" s="39" t="s">
        <v>93</v>
      </c>
      <c r="RV4" s="91">
        <v>14.64</v>
      </c>
      <c r="RX4" s="71" t="s">
        <v>128</v>
      </c>
      <c r="SB4" s="39" t="s">
        <v>93</v>
      </c>
      <c r="SC4" s="91">
        <v>133.06</v>
      </c>
      <c r="SE4" s="71" t="s">
        <v>120</v>
      </c>
      <c r="SI4" s="39" t="s">
        <v>93</v>
      </c>
      <c r="SJ4" s="91">
        <v>12.5</v>
      </c>
      <c r="SL4" s="71" t="s">
        <v>129</v>
      </c>
      <c r="SP4" s="39" t="s">
        <v>93</v>
      </c>
      <c r="SQ4" s="91">
        <v>1.42</v>
      </c>
      <c r="SS4" s="71" t="s">
        <v>130</v>
      </c>
      <c r="SW4" s="39" t="s">
        <v>93</v>
      </c>
      <c r="SX4" s="91">
        <v>16.14</v>
      </c>
      <c r="SZ4" s="71" t="s">
        <v>131</v>
      </c>
      <c r="TD4" s="39" t="s">
        <v>93</v>
      </c>
      <c r="TE4" s="91">
        <v>40.369999999999997</v>
      </c>
      <c r="TG4" s="71" t="s">
        <v>132</v>
      </c>
      <c r="TK4" s="39" t="s">
        <v>93</v>
      </c>
      <c r="TL4" s="415">
        <v>0.22</v>
      </c>
      <c r="TN4" s="71" t="s">
        <v>133</v>
      </c>
      <c r="TR4" s="39" t="s">
        <v>93</v>
      </c>
      <c r="TS4" s="91">
        <v>68.606499999999997</v>
      </c>
      <c r="TU4" s="71" t="s">
        <v>134</v>
      </c>
      <c r="TY4" s="39" t="s">
        <v>93</v>
      </c>
      <c r="TZ4" s="415">
        <v>4.41</v>
      </c>
      <c r="UB4" s="71"/>
      <c r="UF4" s="39" t="s">
        <v>93</v>
      </c>
      <c r="UG4" s="415"/>
      <c r="UI4" s="71"/>
      <c r="UM4" s="39" t="s">
        <v>93</v>
      </c>
      <c r="UN4" s="415"/>
      <c r="UP4" s="71"/>
      <c r="UT4" s="39" t="s">
        <v>93</v>
      </c>
      <c r="UU4" s="415"/>
      <c r="UW4" s="71"/>
      <c r="VA4" s="39" t="s">
        <v>93</v>
      </c>
      <c r="VB4" s="415"/>
      <c r="VD4" s="71"/>
      <c r="VH4" s="39" t="s">
        <v>93</v>
      </c>
      <c r="VI4" s="415"/>
      <c r="VM4" s="145"/>
      <c r="VN4" s="94"/>
    </row>
    <row r="5" spans="1:589" s="53" customFormat="1" ht="15.75" customHeight="1" x14ac:dyDescent="0.2">
      <c r="A5" s="306" t="s">
        <v>37</v>
      </c>
      <c r="D5" s="235">
        <f>(C264-C10)/C10</f>
        <v>0.10737604309116482</v>
      </c>
      <c r="E5" s="53" t="s">
        <v>1</v>
      </c>
      <c r="H5" s="235">
        <f>(G264-G10)/G10</f>
        <v>0.15034097690606174</v>
      </c>
      <c r="I5" s="53" t="s">
        <v>1</v>
      </c>
      <c r="L5" s="235">
        <f>(K264-K10)/K10</f>
        <v>0.19236913663293936</v>
      </c>
      <c r="M5" s="53" t="s">
        <v>1</v>
      </c>
      <c r="P5" s="235">
        <f>(O264-O10)/O10</f>
        <v>0.10574129210460244</v>
      </c>
      <c r="Q5" s="53" t="s">
        <v>1</v>
      </c>
      <c r="S5" s="235"/>
      <c r="T5" s="235">
        <f>(T40-T35)/T35</f>
        <v>6.9441112572465784E-3</v>
      </c>
      <c r="V5" s="235"/>
      <c r="W5" s="237"/>
      <c r="X5" s="235"/>
      <c r="Z5" s="1" t="s">
        <v>135</v>
      </c>
      <c r="AA5" s="88">
        <f>Protfolio!R5</f>
        <v>5.3050084221787128E-2</v>
      </c>
      <c r="AC5" s="1" t="s">
        <v>136</v>
      </c>
      <c r="AD5" s="89">
        <v>8.0000000000000002E-3</v>
      </c>
      <c r="AE5" s="1" t="s">
        <v>137</v>
      </c>
      <c r="AF5" s="87">
        <v>0</v>
      </c>
      <c r="AG5" s="1" t="s">
        <v>135</v>
      </c>
      <c r="AH5" s="88">
        <f>Protfolio!U5</f>
        <v>3.5703056329636032E-3</v>
      </c>
      <c r="AJ5" s="1" t="s">
        <v>136</v>
      </c>
      <c r="AK5" s="89">
        <v>6.4000000000000003E-3</v>
      </c>
      <c r="AL5" s="1" t="s">
        <v>137</v>
      </c>
      <c r="AM5" s="87">
        <v>0</v>
      </c>
      <c r="AN5" s="1" t="s">
        <v>135</v>
      </c>
      <c r="AO5" s="89">
        <f>Protfolio!X5</f>
        <v>5.4884749197743384E-3</v>
      </c>
      <c r="AQ5" s="1" t="s">
        <v>136</v>
      </c>
      <c r="AR5" s="89">
        <v>8.8999999999999999E-3</v>
      </c>
      <c r="AS5" s="1" t="s">
        <v>137</v>
      </c>
      <c r="AT5" s="87">
        <v>0</v>
      </c>
      <c r="AU5" s="1" t="s">
        <v>135</v>
      </c>
      <c r="AV5" s="88">
        <f>Protfolio!AD5</f>
        <v>2.1265596580258453E-3</v>
      </c>
      <c r="AX5" s="1" t="s">
        <v>136</v>
      </c>
      <c r="AY5" s="97">
        <v>1.4999999999999999E-4</v>
      </c>
      <c r="AZ5" s="1" t="s">
        <v>137</v>
      </c>
      <c r="BA5" s="87">
        <v>0</v>
      </c>
      <c r="BB5" s="1" t="s">
        <v>135</v>
      </c>
      <c r="BC5" s="88">
        <f>Protfolio!AG5</f>
        <v>8.9280939356527738E-3</v>
      </c>
      <c r="BE5" s="1" t="s">
        <v>136</v>
      </c>
      <c r="BF5" s="89">
        <v>6.0000000000000001E-3</v>
      </c>
      <c r="BG5" s="1" t="s">
        <v>137</v>
      </c>
      <c r="BH5" s="87">
        <v>0</v>
      </c>
      <c r="BI5" s="1" t="s">
        <v>135</v>
      </c>
      <c r="BJ5" s="88">
        <f>Protfolio!AJ5</f>
        <v>0</v>
      </c>
      <c r="BL5" s="1" t="s">
        <v>136</v>
      </c>
      <c r="BM5" s="89">
        <v>5.5999999999999999E-3</v>
      </c>
      <c r="BN5" s="1" t="s">
        <v>137</v>
      </c>
      <c r="BO5" s="87">
        <v>0</v>
      </c>
      <c r="BP5" s="1" t="s">
        <v>135</v>
      </c>
      <c r="BQ5" s="88">
        <f>Protfolio!AM5</f>
        <v>3.7564346083201489E-3</v>
      </c>
      <c r="BS5" s="1" t="s">
        <v>136</v>
      </c>
      <c r="BT5" s="89">
        <v>7.7999999999999996E-3</v>
      </c>
      <c r="BU5" s="1" t="s">
        <v>137</v>
      </c>
      <c r="BV5" s="87">
        <v>0</v>
      </c>
      <c r="BW5" s="1" t="s">
        <v>135</v>
      </c>
      <c r="BX5" s="88">
        <f>Protfolio!AP5</f>
        <v>4.3917326198485594E-3</v>
      </c>
      <c r="BZ5" s="1" t="s">
        <v>136</v>
      </c>
      <c r="CA5" s="89">
        <v>5.8999999999999999E-3</v>
      </c>
      <c r="CB5" s="1" t="s">
        <v>137</v>
      </c>
      <c r="CC5" s="87">
        <v>0</v>
      </c>
      <c r="CD5" s="1" t="s">
        <v>135</v>
      </c>
      <c r="CE5" s="88">
        <f>Protfolio!AS5</f>
        <v>4.4339737110916646E-3</v>
      </c>
      <c r="CG5" s="1" t="s">
        <v>136</v>
      </c>
      <c r="CH5" s="89">
        <v>1.2500000000000001E-2</v>
      </c>
      <c r="CI5" s="1" t="s">
        <v>137</v>
      </c>
      <c r="CJ5" s="98">
        <v>2500</v>
      </c>
      <c r="CK5" s="1" t="s">
        <v>135</v>
      </c>
      <c r="CL5" s="88">
        <f>Protfolio!AV5</f>
        <v>3.9442674509137894E-3</v>
      </c>
      <c r="CN5" s="1" t="s">
        <v>136</v>
      </c>
      <c r="CO5" s="89">
        <v>1.0500000000000001E-2</v>
      </c>
      <c r="CP5" s="1" t="s">
        <v>137</v>
      </c>
      <c r="CQ5" s="87">
        <v>0</v>
      </c>
      <c r="CR5" s="1" t="s">
        <v>135</v>
      </c>
      <c r="CS5" s="88">
        <f>Protfolio!AY5</f>
        <v>1.4409434837386581E-2</v>
      </c>
      <c r="CU5" s="1" t="s">
        <v>136</v>
      </c>
      <c r="CV5" s="89">
        <v>7.4999999999999997E-3</v>
      </c>
      <c r="CW5" s="1" t="s">
        <v>137</v>
      </c>
      <c r="CX5" s="87">
        <v>0</v>
      </c>
      <c r="CY5" s="1" t="s">
        <v>135</v>
      </c>
      <c r="CZ5" s="88">
        <f>Protfolio!BB5</f>
        <v>1.2857634047143327E-2</v>
      </c>
      <c r="DB5" s="1" t="s">
        <v>136</v>
      </c>
      <c r="DC5" s="89">
        <v>6.0000000000000001E-3</v>
      </c>
      <c r="DD5" s="1" t="s">
        <v>137</v>
      </c>
      <c r="DE5" s="87">
        <v>0</v>
      </c>
      <c r="DF5" s="1" t="s">
        <v>135</v>
      </c>
      <c r="DG5" s="88">
        <f>Protfolio!BE5</f>
        <v>7.2942334176473531E-3</v>
      </c>
      <c r="DI5" s="1" t="s">
        <v>136</v>
      </c>
      <c r="DJ5" s="89">
        <v>7.4999999999999997E-3</v>
      </c>
      <c r="DK5" s="1" t="s">
        <v>137</v>
      </c>
      <c r="DL5" s="87">
        <v>0</v>
      </c>
      <c r="DM5" s="1" t="s">
        <v>135</v>
      </c>
      <c r="DN5" s="88">
        <f>Protfolio!BH5</f>
        <v>3.4264399732054289E-3</v>
      </c>
      <c r="DP5" s="1" t="s">
        <v>136</v>
      </c>
      <c r="DQ5" s="89">
        <v>9.1999999999999998E-3</v>
      </c>
      <c r="DR5" s="1" t="s">
        <v>137</v>
      </c>
      <c r="DS5" s="87">
        <v>0</v>
      </c>
      <c r="DT5" s="1" t="s">
        <v>135</v>
      </c>
      <c r="DU5" s="88">
        <f>Protfolio!BQ5</f>
        <v>8.325599072497648E-3</v>
      </c>
      <c r="DV5" s="58"/>
      <c r="DW5" s="1" t="s">
        <v>136</v>
      </c>
      <c r="DX5" s="89">
        <v>4.4999999999999997E-3</v>
      </c>
      <c r="DY5" s="1" t="s">
        <v>137</v>
      </c>
      <c r="DZ5" s="87">
        <v>0</v>
      </c>
      <c r="EA5" s="1" t="s">
        <v>135</v>
      </c>
      <c r="EB5" s="88">
        <f>Protfolio!BK5</f>
        <v>1.4783974488573695E-2</v>
      </c>
      <c r="ED5" s="1" t="s">
        <v>136</v>
      </c>
      <c r="EE5" s="89">
        <v>7.1000000000000004E-3</v>
      </c>
      <c r="EF5" s="1" t="s">
        <v>137</v>
      </c>
      <c r="EG5" s="87">
        <v>0</v>
      </c>
      <c r="EH5" s="1" t="s">
        <v>135</v>
      </c>
      <c r="EI5" s="88">
        <f>Protfolio!BN5</f>
        <v>1.3679646275383634E-2</v>
      </c>
      <c r="EK5" s="1" t="s">
        <v>136</v>
      </c>
      <c r="EL5" s="89">
        <v>7.7999999999999996E-3</v>
      </c>
      <c r="EM5" s="1" t="s">
        <v>137</v>
      </c>
      <c r="EN5" s="87">
        <v>0</v>
      </c>
      <c r="EO5" s="1" t="s">
        <v>135</v>
      </c>
      <c r="EP5" s="88">
        <f>Protfolio!BT5</f>
        <v>9.4338091397409181E-3</v>
      </c>
      <c r="ER5" s="1" t="s">
        <v>136</v>
      </c>
      <c r="ES5" s="89">
        <v>1.3299999999999999E-2</v>
      </c>
      <c r="ET5" s="1" t="s">
        <v>137</v>
      </c>
      <c r="EU5" s="90">
        <v>2500</v>
      </c>
      <c r="EV5" s="1" t="s">
        <v>135</v>
      </c>
      <c r="EW5" s="88">
        <f>Protfolio!BW5</f>
        <v>1.0515809284006616E-2</v>
      </c>
      <c r="EY5" s="1" t="s">
        <v>136</v>
      </c>
      <c r="EZ5" s="89">
        <v>7.9000000000000008E-3</v>
      </c>
      <c r="FA5" s="1" t="s">
        <v>137</v>
      </c>
      <c r="FB5" s="87">
        <v>0</v>
      </c>
      <c r="FC5" s="1" t="s">
        <v>135</v>
      </c>
      <c r="FD5" s="88">
        <f>Protfolio!BZ5</f>
        <v>2.101697271789264E-2</v>
      </c>
      <c r="FF5" s="1" t="s">
        <v>136</v>
      </c>
      <c r="FG5" s="89">
        <v>8.0999999999999996E-3</v>
      </c>
      <c r="FH5" s="1" t="s">
        <v>137</v>
      </c>
      <c r="FI5" s="87">
        <v>0</v>
      </c>
      <c r="FJ5" s="1" t="s">
        <v>135</v>
      </c>
      <c r="FK5" s="88">
        <f>Protfolio!CC5</f>
        <v>1.5961228219511413E-2</v>
      </c>
      <c r="FM5" s="1" t="s">
        <v>136</v>
      </c>
      <c r="FN5" s="89">
        <v>7.7000000000000002E-3</v>
      </c>
      <c r="FO5" s="1" t="s">
        <v>137</v>
      </c>
      <c r="FP5" s="87">
        <v>0</v>
      </c>
      <c r="FQ5" s="88" t="s">
        <v>135</v>
      </c>
      <c r="FR5" s="88">
        <f>Protfolio!CF5</f>
        <v>6.5038390388327877E-3</v>
      </c>
      <c r="FT5" s="1" t="s">
        <v>136</v>
      </c>
      <c r="FU5" s="89">
        <v>7.4000000000000003E-3</v>
      </c>
      <c r="FV5" s="1" t="s">
        <v>137</v>
      </c>
      <c r="FW5" s="87">
        <v>0</v>
      </c>
      <c r="FX5" s="1" t="s">
        <v>135</v>
      </c>
      <c r="FY5" s="88">
        <f>Protfolio!CI5</f>
        <v>3.4323738760615721E-3</v>
      </c>
      <c r="GA5" s="1" t="s">
        <v>136</v>
      </c>
      <c r="GB5" s="89">
        <v>1.0699999999999999E-2</v>
      </c>
      <c r="GC5" s="1" t="s">
        <v>137</v>
      </c>
      <c r="GD5" s="90">
        <v>2500</v>
      </c>
      <c r="GE5" s="1" t="s">
        <v>135</v>
      </c>
      <c r="GF5" s="88">
        <f>Protfolio!CL5</f>
        <v>0</v>
      </c>
      <c r="GG5" s="58"/>
      <c r="GH5" s="1" t="s">
        <v>136</v>
      </c>
      <c r="GI5" s="89">
        <v>7.1999999999999998E-3</v>
      </c>
      <c r="GJ5" s="1" t="s">
        <v>137</v>
      </c>
      <c r="GK5" s="87">
        <v>0</v>
      </c>
      <c r="GL5" s="1" t="s">
        <v>135</v>
      </c>
      <c r="GM5" s="88">
        <f>Protfolio!AA5</f>
        <v>9.1115411721405005E-3</v>
      </c>
      <c r="GO5" s="1" t="s">
        <v>136</v>
      </c>
      <c r="GP5" s="89">
        <v>7.0000000000000001E-3</v>
      </c>
      <c r="GQ5" s="1" t="s">
        <v>137</v>
      </c>
      <c r="GR5" s="87">
        <v>0</v>
      </c>
      <c r="GS5" s="1" t="s">
        <v>135</v>
      </c>
      <c r="GT5" s="88">
        <f>Protfolio!AS5</f>
        <v>4.4339737110916646E-3</v>
      </c>
      <c r="GV5" s="1" t="s">
        <v>136</v>
      </c>
      <c r="GW5" s="89">
        <v>1.7500000000000002E-2</v>
      </c>
      <c r="GX5" s="1" t="s">
        <v>137</v>
      </c>
      <c r="GY5" s="87">
        <v>0</v>
      </c>
      <c r="GZ5" s="1" t="s">
        <v>135</v>
      </c>
      <c r="HA5" s="88">
        <f>Protfolio!CO5</f>
        <v>2.8884224095493377E-2</v>
      </c>
      <c r="HD5" s="1" t="s">
        <v>23</v>
      </c>
      <c r="HE5" s="93">
        <f>HG5*HI4</f>
        <v>21516.3</v>
      </c>
      <c r="HF5" s="1" t="s">
        <v>138</v>
      </c>
      <c r="HG5" s="92">
        <v>65</v>
      </c>
      <c r="HH5" s="1" t="s">
        <v>135</v>
      </c>
      <c r="HI5" s="88">
        <f>Protfolio!CR5</f>
        <v>2.0195271630626063E-2</v>
      </c>
      <c r="HK5" s="1" t="s">
        <v>23</v>
      </c>
      <c r="HL5" s="93">
        <f>HN5*HP4</f>
        <v>22597.599999999999</v>
      </c>
      <c r="HM5" s="1" t="s">
        <v>138</v>
      </c>
      <c r="HN5" s="92">
        <v>250</v>
      </c>
      <c r="HO5" s="1" t="s">
        <v>135</v>
      </c>
      <c r="HP5" s="88">
        <f>Protfolio!CU5</f>
        <v>1.3899482189560967E-2</v>
      </c>
      <c r="HR5" s="1" t="s">
        <v>23</v>
      </c>
      <c r="HS5" s="93">
        <f>HU5*HW4</f>
        <v>1086.5</v>
      </c>
      <c r="HT5" s="1" t="s">
        <v>138</v>
      </c>
      <c r="HU5" s="92">
        <v>10</v>
      </c>
      <c r="HV5" s="1" t="s">
        <v>135</v>
      </c>
      <c r="HW5" s="88">
        <f>Protfolio!DP5</f>
        <v>8.4830364052052032E-4</v>
      </c>
      <c r="HY5" s="1" t="s">
        <v>23</v>
      </c>
      <c r="HZ5" s="93">
        <f>IB5*ID4</f>
        <v>28808.5</v>
      </c>
      <c r="IA5" s="1" t="s">
        <v>138</v>
      </c>
      <c r="IB5" s="92">
        <v>175</v>
      </c>
      <c r="IC5" s="1" t="s">
        <v>135</v>
      </c>
      <c r="ID5" s="88">
        <f>Protfolio!CX5</f>
        <v>2.3052953311970843E-2</v>
      </c>
      <c r="IF5" s="1" t="s">
        <v>23</v>
      </c>
      <c r="IG5" s="93">
        <f>II5*IK4</f>
        <v>17885</v>
      </c>
      <c r="IH5" s="1" t="s">
        <v>138</v>
      </c>
      <c r="II5" s="92">
        <v>70</v>
      </c>
      <c r="IJ5" s="1" t="s">
        <v>135</v>
      </c>
      <c r="IK5" s="88">
        <f>Protfolio!DA5</f>
        <v>1.9966434852565815E-2</v>
      </c>
      <c r="IM5" s="1" t="s">
        <v>23</v>
      </c>
      <c r="IN5" s="93">
        <f>IP5*IR4</f>
        <v>5637.25</v>
      </c>
      <c r="IO5" s="1" t="s">
        <v>138</v>
      </c>
      <c r="IP5" s="92">
        <v>25</v>
      </c>
      <c r="IQ5" s="1" t="s">
        <v>135</v>
      </c>
      <c r="IR5" s="88">
        <f>Protfolio!DD5</f>
        <v>5.8288927775090246E-3</v>
      </c>
      <c r="IT5" s="1" t="s">
        <v>23</v>
      </c>
      <c r="IU5" s="93">
        <f>IW5*IY4</f>
        <v>18411</v>
      </c>
      <c r="IV5" s="1" t="s">
        <v>138</v>
      </c>
      <c r="IW5" s="92">
        <v>300</v>
      </c>
      <c r="IX5" s="1" t="s">
        <v>135</v>
      </c>
      <c r="IY5" s="88">
        <f>Protfolio!DG5</f>
        <v>1.9412974325246909E-2</v>
      </c>
      <c r="JA5" s="1" t="s">
        <v>23</v>
      </c>
      <c r="JB5" s="93">
        <f>JD5*JF4</f>
        <v>6471.2</v>
      </c>
      <c r="JC5" s="1" t="s">
        <v>138</v>
      </c>
      <c r="JD5" s="92">
        <v>10</v>
      </c>
      <c r="JE5" s="1" t="s">
        <v>135</v>
      </c>
      <c r="JF5" s="88">
        <f>Protfolio!DJ5</f>
        <v>4.713193102540961E-3</v>
      </c>
      <c r="JH5" s="1" t="s">
        <v>23</v>
      </c>
      <c r="JI5" s="93">
        <f>JK5*JM4</f>
        <v>22749</v>
      </c>
      <c r="JJ5" s="1" t="s">
        <v>138</v>
      </c>
      <c r="JK5" s="92">
        <v>50</v>
      </c>
      <c r="JL5" s="1" t="s">
        <v>135</v>
      </c>
      <c r="JM5" s="88">
        <f>Protfolio!DM5</f>
        <v>5.3003976092727669E-3</v>
      </c>
      <c r="JO5" s="1" t="s">
        <v>23</v>
      </c>
      <c r="JP5" s="93">
        <f>JR5*JT4</f>
        <v>29635</v>
      </c>
      <c r="JQ5" s="1" t="s">
        <v>138</v>
      </c>
      <c r="JR5" s="92">
        <v>1000</v>
      </c>
      <c r="JS5" s="1" t="s">
        <v>135</v>
      </c>
      <c r="JT5" s="88">
        <f>Protfolio!DS5</f>
        <v>2.7610057359357083E-2</v>
      </c>
      <c r="JV5" s="1" t="s">
        <v>23</v>
      </c>
      <c r="JW5" s="93">
        <f>JY5*KA4</f>
        <v>2530</v>
      </c>
      <c r="JX5" s="1" t="s">
        <v>138</v>
      </c>
      <c r="JY5" s="92">
        <v>1000</v>
      </c>
      <c r="JZ5" s="1" t="s">
        <v>135</v>
      </c>
      <c r="KA5" s="88">
        <f>Protfolio!DV5</f>
        <v>1.8298052502713172E-3</v>
      </c>
      <c r="KC5" s="1" t="s">
        <v>23</v>
      </c>
      <c r="KD5" s="93">
        <f>KF5*KH4</f>
        <v>13636</v>
      </c>
      <c r="KE5" s="1" t="s">
        <v>138</v>
      </c>
      <c r="KF5" s="92">
        <v>700</v>
      </c>
      <c r="KG5" s="1" t="s">
        <v>135</v>
      </c>
      <c r="KH5" s="88">
        <f>Protfolio!DY5</f>
        <v>1.2487124412377863E-2</v>
      </c>
      <c r="KI5" s="58"/>
      <c r="KJ5" s="1" t="s">
        <v>23</v>
      </c>
      <c r="KK5" s="93">
        <f>KM5*KO4</f>
        <v>20010</v>
      </c>
      <c r="KL5" s="1" t="s">
        <v>138</v>
      </c>
      <c r="KM5" s="92">
        <v>125</v>
      </c>
      <c r="KN5" s="1" t="s">
        <v>135</v>
      </c>
      <c r="KO5" s="88">
        <f>Protfolio!EB5</f>
        <v>1.4277296229090672E-2</v>
      </c>
      <c r="KQ5" s="1" t="s">
        <v>23</v>
      </c>
      <c r="KR5" s="93">
        <f>KT5*KV4</f>
        <v>1703</v>
      </c>
      <c r="KS5" s="1" t="s">
        <v>138</v>
      </c>
      <c r="KT5" s="92">
        <v>650</v>
      </c>
      <c r="KU5" s="1" t="s">
        <v>135</v>
      </c>
      <c r="KV5" s="88">
        <f>Protfolio!EE5</f>
        <v>1.2471567363691346E-3</v>
      </c>
      <c r="KW5" s="58"/>
      <c r="KX5" s="1" t="s">
        <v>23</v>
      </c>
      <c r="KY5" s="93">
        <f>LA5*LC4</f>
        <v>25175.500000000004</v>
      </c>
      <c r="KZ5" s="1" t="s">
        <v>138</v>
      </c>
      <c r="LA5" s="92">
        <v>350</v>
      </c>
      <c r="LB5" s="1" t="s">
        <v>135</v>
      </c>
      <c r="LC5" s="88">
        <f>Protfolio!ET5</f>
        <v>2.0040071549681997E-2</v>
      </c>
      <c r="LD5" s="58"/>
      <c r="LE5" s="1" t="s">
        <v>23</v>
      </c>
      <c r="LF5" s="93">
        <f>LH5*LJ4</f>
        <v>23814</v>
      </c>
      <c r="LG5" s="1" t="s">
        <v>138</v>
      </c>
      <c r="LH5" s="92">
        <v>450</v>
      </c>
      <c r="LI5" s="1" t="s">
        <v>135</v>
      </c>
      <c r="LJ5" s="88">
        <f>Protfolio!EH$5</f>
        <v>1.8921816073858292E-2</v>
      </c>
      <c r="LL5" s="1" t="s">
        <v>23</v>
      </c>
      <c r="LM5" s="93">
        <f>LO5*LQ4</f>
        <v>8001.5</v>
      </c>
      <c r="LN5" s="1" t="s">
        <v>138</v>
      </c>
      <c r="LO5" s="92">
        <v>65</v>
      </c>
      <c r="LP5" s="1" t="s">
        <v>135</v>
      </c>
      <c r="LQ5" s="88">
        <f>Protfolio!EK5</f>
        <v>7.9870999174342996E-3</v>
      </c>
      <c r="LS5" s="1" t="s">
        <v>23</v>
      </c>
      <c r="LT5" s="93">
        <f>LV5*LX4</f>
        <v>22125</v>
      </c>
      <c r="LU5" s="1" t="s">
        <v>138</v>
      </c>
      <c r="LV5" s="92">
        <v>1500</v>
      </c>
      <c r="LW5" s="1" t="s">
        <v>135</v>
      </c>
      <c r="LX5" s="88">
        <f>Protfolio!EN5</f>
        <v>2.8991671445088258E-2</v>
      </c>
      <c r="LZ5" s="1" t="s">
        <v>23</v>
      </c>
      <c r="MA5" s="93">
        <f>MC5*ME4</f>
        <v>3337.5</v>
      </c>
      <c r="MB5" s="1" t="s">
        <v>138</v>
      </c>
      <c r="MC5" s="92">
        <v>150</v>
      </c>
      <c r="MD5" s="1" t="s">
        <v>135</v>
      </c>
      <c r="ME5" s="88">
        <f>Protfolio!EQ5</f>
        <v>2.6080280905182883E-3</v>
      </c>
      <c r="MG5" s="1" t="s">
        <v>23</v>
      </c>
      <c r="MH5" s="93">
        <f>MJ5*ML4</f>
        <v>17082</v>
      </c>
      <c r="MI5" s="1" t="s">
        <v>138</v>
      </c>
      <c r="MJ5" s="92">
        <v>450</v>
      </c>
      <c r="MK5" s="1" t="s">
        <v>135</v>
      </c>
      <c r="ML5" s="88">
        <f>Protfolio!EW5</f>
        <v>2.8592744268055421E-2</v>
      </c>
      <c r="MN5" s="1" t="s">
        <v>23</v>
      </c>
      <c r="MO5" s="93">
        <f>MQ5*MS4</f>
        <v>66097.5</v>
      </c>
      <c r="MP5" s="1" t="s">
        <v>138</v>
      </c>
      <c r="MQ5" s="92">
        <v>525</v>
      </c>
      <c r="MR5" s="1" t="s">
        <v>135</v>
      </c>
      <c r="MS5" s="88">
        <f>Protfolio!EZ5</f>
        <v>6.8163208819975424E-2</v>
      </c>
      <c r="MU5" s="1" t="s">
        <v>23</v>
      </c>
      <c r="MV5" s="93">
        <f>MX5*MZ4</f>
        <v>15380</v>
      </c>
      <c r="MW5" s="1" t="s">
        <v>138</v>
      </c>
      <c r="MX5" s="92">
        <v>1000</v>
      </c>
      <c r="MY5" s="1" t="s">
        <v>135</v>
      </c>
      <c r="MZ5" s="88">
        <f>Protfolio!FC5</f>
        <v>1.780170856842905E-2</v>
      </c>
      <c r="NB5" s="1" t="s">
        <v>23</v>
      </c>
      <c r="NC5" s="93">
        <f>NE5*NG4</f>
        <v>15871.800000000001</v>
      </c>
      <c r="ND5" s="1" t="s">
        <v>138</v>
      </c>
      <c r="NE5" s="92">
        <v>70</v>
      </c>
      <c r="NF5" s="1" t="s">
        <v>135</v>
      </c>
      <c r="NG5" s="88">
        <f>Protfolio!FF5</f>
        <v>1.5216867888572093E-2</v>
      </c>
      <c r="NI5" s="1" t="s">
        <v>23</v>
      </c>
      <c r="NJ5" s="93">
        <f>NL5*NN4</f>
        <v>10746</v>
      </c>
      <c r="NK5" s="1" t="s">
        <v>138</v>
      </c>
      <c r="NL5" s="92">
        <v>1800</v>
      </c>
      <c r="NM5" s="1" t="s">
        <v>135</v>
      </c>
      <c r="NN5" s="88">
        <f>Protfolio!FI5</f>
        <v>1.9975250513488176E-2</v>
      </c>
      <c r="NP5" s="1" t="s">
        <v>23</v>
      </c>
      <c r="NQ5" s="93">
        <f>NS5*NU4</f>
        <v>19046.400000000001</v>
      </c>
      <c r="NR5" s="1" t="s">
        <v>138</v>
      </c>
      <c r="NS5" s="92">
        <v>40</v>
      </c>
      <c r="NT5" s="1" t="s">
        <v>135</v>
      </c>
      <c r="NU5" s="88">
        <f>Protfolio!FL5</f>
        <v>1.6966369135147295E-2</v>
      </c>
      <c r="NW5" s="1" t="s">
        <v>23</v>
      </c>
      <c r="NX5" s="93">
        <f>NZ5*OB4</f>
        <v>25378.3</v>
      </c>
      <c r="NY5" s="1" t="s">
        <v>138</v>
      </c>
      <c r="NZ5" s="92">
        <v>95</v>
      </c>
      <c r="OA5" s="1" t="s">
        <v>135</v>
      </c>
      <c r="OB5" s="88">
        <f>Protfolio!FO5</f>
        <v>2.2762777313375185E-2</v>
      </c>
      <c r="OD5" s="1" t="s">
        <v>23</v>
      </c>
      <c r="OE5" s="93">
        <f>OG5*OI4</f>
        <v>18700</v>
      </c>
      <c r="OF5" s="1" t="s">
        <v>138</v>
      </c>
      <c r="OG5" s="92">
        <v>10000</v>
      </c>
      <c r="OH5" s="1" t="s">
        <v>135</v>
      </c>
      <c r="OI5" s="88">
        <f>Protfolio!FR5</f>
        <v>2.9484311320161306E-2</v>
      </c>
      <c r="OK5" s="1" t="s">
        <v>23</v>
      </c>
      <c r="OL5" s="93">
        <f>ON5*OP4</f>
        <v>25467.75</v>
      </c>
      <c r="OM5" s="1" t="s">
        <v>138</v>
      </c>
      <c r="ON5" s="92">
        <v>275</v>
      </c>
      <c r="OO5" s="1" t="s">
        <v>135</v>
      </c>
      <c r="OP5" s="88">
        <f>Protfolio!FU7</f>
        <v>5.533419974241529E-2</v>
      </c>
      <c r="OR5" s="1" t="s">
        <v>23</v>
      </c>
      <c r="OS5" s="93">
        <f>OU5*OW4</f>
        <v>15400</v>
      </c>
      <c r="OT5" s="1" t="s">
        <v>138</v>
      </c>
      <c r="OU5" s="92">
        <v>2000</v>
      </c>
      <c r="OV5" s="1" t="s">
        <v>135</v>
      </c>
      <c r="OW5" s="88">
        <f>Protfolio!FX7</f>
        <v>0</v>
      </c>
      <c r="OY5" s="1" t="s">
        <v>23</v>
      </c>
      <c r="OZ5" s="93">
        <f>PB5*PD4</f>
        <v>18372.5</v>
      </c>
      <c r="PA5" s="1" t="s">
        <v>138</v>
      </c>
      <c r="PB5" s="92">
        <v>125</v>
      </c>
      <c r="PC5" s="1" t="s">
        <v>135</v>
      </c>
      <c r="PD5" s="88">
        <f>Protfolio!GA7</f>
        <v>1.594134482966636E-2</v>
      </c>
      <c r="PE5" s="58"/>
      <c r="PF5" s="1" t="s">
        <v>23</v>
      </c>
      <c r="PG5" s="93">
        <f>PI5*PK4</f>
        <v>18150</v>
      </c>
      <c r="PH5" s="1" t="s">
        <v>138</v>
      </c>
      <c r="PI5" s="92">
        <v>75</v>
      </c>
      <c r="PJ5" s="1" t="s">
        <v>135</v>
      </c>
      <c r="PK5" s="88">
        <f>Protfolio!GD7</f>
        <v>1.5353140226947563E-2</v>
      </c>
      <c r="PM5" s="1" t="s">
        <v>136</v>
      </c>
      <c r="PN5" s="89"/>
      <c r="PO5" s="1" t="s">
        <v>137</v>
      </c>
      <c r="PP5" s="87">
        <v>0</v>
      </c>
      <c r="PQ5" s="1" t="s">
        <v>135</v>
      </c>
      <c r="PR5" s="88"/>
      <c r="PT5" s="1" t="s">
        <v>23</v>
      </c>
      <c r="PU5" s="93">
        <f>PW5*PY4</f>
        <v>21641</v>
      </c>
      <c r="PV5" s="1" t="s">
        <v>138</v>
      </c>
      <c r="PW5" s="92">
        <v>1700</v>
      </c>
      <c r="PX5" s="1" t="s">
        <v>135</v>
      </c>
      <c r="PY5" s="88">
        <f>Protfolio!GG7</f>
        <v>1.8261011910602417E-2</v>
      </c>
      <c r="QA5" s="1" t="s">
        <v>23</v>
      </c>
      <c r="QB5" s="93">
        <f>QD5*QF4</f>
        <v>23617.3</v>
      </c>
      <c r="QC5" s="1" t="s">
        <v>138</v>
      </c>
      <c r="QD5" s="92">
        <v>70</v>
      </c>
      <c r="QE5" s="1" t="s">
        <v>135</v>
      </c>
      <c r="QF5" s="88">
        <f>Protfolio!GJ7</f>
        <v>1.8542446329459936E-2</v>
      </c>
      <c r="QH5" s="1" t="s">
        <v>23</v>
      </c>
      <c r="QI5" s="93">
        <f>QK5*QM4</f>
        <v>2510</v>
      </c>
      <c r="QJ5" s="1" t="s">
        <v>138</v>
      </c>
      <c r="QK5" s="92">
        <v>1000</v>
      </c>
      <c r="QL5" s="1" t="s">
        <v>135</v>
      </c>
      <c r="QM5" s="88">
        <f>Protfolio!GM7</f>
        <v>1.5786700357603954E-3</v>
      </c>
      <c r="QO5" s="1" t="s">
        <v>23</v>
      </c>
      <c r="QP5" s="93">
        <f>QR5*QT4</f>
        <v>9144</v>
      </c>
      <c r="QQ5" s="1" t="s">
        <v>138</v>
      </c>
      <c r="QR5" s="92">
        <v>900</v>
      </c>
      <c r="QS5" s="1" t="s">
        <v>135</v>
      </c>
      <c r="QT5" s="88">
        <f>Protfolio!GP5</f>
        <v>8.0674409617225284E-3</v>
      </c>
      <c r="QV5" s="1" t="s">
        <v>23</v>
      </c>
      <c r="QW5" s="93">
        <f>QY5*RA4</f>
        <v>2471</v>
      </c>
      <c r="QX5" s="1" t="s">
        <v>138</v>
      </c>
      <c r="QY5" s="92">
        <v>700</v>
      </c>
      <c r="QZ5" s="1" t="s">
        <v>135</v>
      </c>
      <c r="RA5" s="88">
        <f>Protfolio!GS5</f>
        <v>1.7983948281613965E-3</v>
      </c>
      <c r="RC5" s="1" t="s">
        <v>23</v>
      </c>
      <c r="RD5" s="93">
        <f>RF5*RH4</f>
        <v>19673.25</v>
      </c>
      <c r="RE5" s="1" t="s">
        <v>138</v>
      </c>
      <c r="RF5" s="92">
        <v>425</v>
      </c>
      <c r="RG5" s="1" t="s">
        <v>135</v>
      </c>
      <c r="RH5" s="88">
        <f>Protfolio!GV7</f>
        <v>2.157003320681675E-2</v>
      </c>
      <c r="RJ5" s="1" t="s">
        <v>23</v>
      </c>
      <c r="RK5" s="93">
        <f>RM5*RO4</f>
        <v>10779</v>
      </c>
      <c r="RL5" s="1" t="s">
        <v>138</v>
      </c>
      <c r="RM5" s="92">
        <v>50</v>
      </c>
      <c r="RN5" s="1" t="s">
        <v>135</v>
      </c>
      <c r="RO5" s="88">
        <f>Protfolio!GY7</f>
        <v>1.0544715762089849E-2</v>
      </c>
      <c r="RQ5" s="1" t="s">
        <v>23</v>
      </c>
      <c r="RR5" s="93">
        <f>RT5*RV4</f>
        <v>2928</v>
      </c>
      <c r="RS5" s="1" t="s">
        <v>138</v>
      </c>
      <c r="RT5" s="92">
        <v>200</v>
      </c>
      <c r="RU5" s="1" t="s">
        <v>135</v>
      </c>
      <c r="RV5" s="88">
        <f>Protfolio!HB7</f>
        <v>3.9381557532155147E-3</v>
      </c>
      <c r="RX5" s="1" t="s">
        <v>23</v>
      </c>
      <c r="RY5" s="93">
        <f>SA5*SC4</f>
        <v>26612</v>
      </c>
      <c r="RZ5" s="1" t="s">
        <v>138</v>
      </c>
      <c r="SA5" s="92">
        <v>200</v>
      </c>
      <c r="SB5" s="1" t="s">
        <v>135</v>
      </c>
      <c r="SC5" s="88">
        <f>Protfolio!HE7</f>
        <v>2.4231955358856187E-2</v>
      </c>
      <c r="SE5" s="1" t="s">
        <v>23</v>
      </c>
      <c r="SF5" s="93">
        <f>SH5*SJ4</f>
        <v>6250</v>
      </c>
      <c r="SG5" s="1" t="s">
        <v>138</v>
      </c>
      <c r="SH5" s="92">
        <v>500</v>
      </c>
      <c r="SI5" s="1" t="s">
        <v>135</v>
      </c>
      <c r="SJ5" s="88">
        <f>Protfolio!HH7</f>
        <v>9.6601864224850099E-3</v>
      </c>
      <c r="SL5" s="1" t="s">
        <v>23</v>
      </c>
      <c r="SM5" s="93">
        <f>SO5*SQ4</f>
        <v>5680</v>
      </c>
      <c r="SN5" s="1" t="s">
        <v>138</v>
      </c>
      <c r="SO5" s="92">
        <v>4000</v>
      </c>
      <c r="SP5" s="1" t="s">
        <v>135</v>
      </c>
      <c r="SQ5" s="88">
        <f>Protfolio!HK5</f>
        <v>7.8526055274801467E-3</v>
      </c>
      <c r="SS5" s="1" t="s">
        <v>23</v>
      </c>
      <c r="ST5" s="93">
        <f>SV5*SX4</f>
        <v>12105</v>
      </c>
      <c r="SU5" s="1" t="s">
        <v>138</v>
      </c>
      <c r="SV5" s="92">
        <v>750</v>
      </c>
      <c r="SW5" s="1" t="s">
        <v>135</v>
      </c>
      <c r="SX5" s="88">
        <f>Protfolio!HN7</f>
        <v>1.2551204636729471E-2</v>
      </c>
      <c r="SZ5" s="1" t="s">
        <v>23</v>
      </c>
      <c r="TA5" s="93">
        <f>TC5*TE4</f>
        <v>12111</v>
      </c>
      <c r="TB5" s="1" t="s">
        <v>138</v>
      </c>
      <c r="TC5" s="92">
        <v>300</v>
      </c>
      <c r="TD5" s="1" t="s">
        <v>135</v>
      </c>
      <c r="TE5" s="88">
        <f>Protfolio!HQ7</f>
        <v>1.2936797200602434E-2</v>
      </c>
      <c r="TG5" s="1" t="s">
        <v>23</v>
      </c>
      <c r="TH5" s="93">
        <f>TJ5*TL4</f>
        <v>11000</v>
      </c>
      <c r="TI5" s="1" t="s">
        <v>138</v>
      </c>
      <c r="TJ5" s="92">
        <v>50000</v>
      </c>
      <c r="TK5" s="1" t="s">
        <v>135</v>
      </c>
      <c r="TL5" s="88">
        <f>Protfolio!HT7</f>
        <v>9.6305539487964061E-3</v>
      </c>
      <c r="TN5" s="1" t="s">
        <v>23</v>
      </c>
      <c r="TO5" s="93">
        <f>TQ5*TS4</f>
        <v>20581.95</v>
      </c>
      <c r="TP5" s="1" t="s">
        <v>138</v>
      </c>
      <c r="TQ5" s="92">
        <v>300</v>
      </c>
      <c r="TR5" s="1" t="s">
        <v>135</v>
      </c>
      <c r="TS5" s="88">
        <f>Protfolio!HW7</f>
        <v>1.2067824909684112E-2</v>
      </c>
      <c r="TU5" s="1" t="s">
        <v>23</v>
      </c>
      <c r="TV5" s="93">
        <f>TX5*TZ4</f>
        <v>3528</v>
      </c>
      <c r="TW5" s="1" t="s">
        <v>138</v>
      </c>
      <c r="TX5" s="92">
        <v>800</v>
      </c>
      <c r="TY5" s="1" t="s">
        <v>135</v>
      </c>
      <c r="TZ5" s="88"/>
      <c r="UB5" s="1" t="s">
        <v>23</v>
      </c>
      <c r="UC5" s="93">
        <f>UE5*UG4</f>
        <v>0</v>
      </c>
      <c r="UD5" s="1" t="s">
        <v>138</v>
      </c>
      <c r="UE5" s="92"/>
      <c r="UF5" s="1" t="s">
        <v>135</v>
      </c>
      <c r="UG5" s="88"/>
      <c r="UI5" s="1" t="s">
        <v>23</v>
      </c>
      <c r="UJ5" s="93">
        <f>UL5*UN4</f>
        <v>0</v>
      </c>
      <c r="UK5" s="1" t="s">
        <v>138</v>
      </c>
      <c r="UL5" s="92"/>
      <c r="UM5" s="1" t="s">
        <v>135</v>
      </c>
      <c r="UN5" s="88"/>
      <c r="UP5" s="1" t="s">
        <v>23</v>
      </c>
      <c r="UQ5" s="93">
        <f>US5*UU4</f>
        <v>0</v>
      </c>
      <c r="UR5" s="1" t="s">
        <v>138</v>
      </c>
      <c r="US5" s="92"/>
      <c r="UT5" s="1" t="s">
        <v>135</v>
      </c>
      <c r="UU5" s="88"/>
      <c r="UW5" s="1" t="s">
        <v>23</v>
      </c>
      <c r="UX5" s="93">
        <f>UZ5*VB4</f>
        <v>0</v>
      </c>
      <c r="UY5" s="1" t="s">
        <v>138</v>
      </c>
      <c r="UZ5" s="92"/>
      <c r="VA5" s="1" t="s">
        <v>135</v>
      </c>
      <c r="VB5" s="88"/>
      <c r="VD5" s="1" t="s">
        <v>23</v>
      </c>
      <c r="VE5" s="93">
        <f>VG5*VI4</f>
        <v>0</v>
      </c>
      <c r="VF5" s="1" t="s">
        <v>138</v>
      </c>
      <c r="VG5" s="92"/>
      <c r="VH5" s="1" t="s">
        <v>135</v>
      </c>
      <c r="VI5" s="88"/>
      <c r="VM5" s="223">
        <f>AA5+HA5+IK5+GT5+JM5+JF5+IY5+IR5+ID5+HW5+HP5+HI5+GF5+FY5+FR5+FK5+FD5+EW5+EP5+EI5+EB5+DU5+DN5+DG5+CZ5+CS5+CL5+CE5+BX5+BQ5+BJ5+BC5+AV5+AO5+AH5+KO5+KH5+KA5+JT5+PR5+GM5+KV5+LJ5+LC5+LQ5+LX5+MS5+ML5+ME5+MZ5+NG5+NN5+NU5+OB5+PD5+OW5+OP5+OI5+PK5+PY5+QF5+QM5+QT5+RA5+RH5+RO5+RV5+SC5+SJ5+SQ5+SX5+TE5+TL5+TS5+TZ5+UG5+UN5+UU5+VB5+VI5</f>
        <v>1.0018026100475435</v>
      </c>
      <c r="VN5" s="95"/>
      <c r="VO5" s="53" t="s">
        <v>139</v>
      </c>
    </row>
    <row r="6" spans="1:589" ht="15" customHeight="1" x14ac:dyDescent="0.2">
      <c r="A6" s="127">
        <v>45659</v>
      </c>
      <c r="D6" s="131"/>
      <c r="E6" s="32"/>
      <c r="H6" s="131"/>
      <c r="I6" s="32"/>
      <c r="L6" s="131"/>
      <c r="M6" s="32"/>
      <c r="P6" s="131"/>
      <c r="Q6" s="32">
        <f>SUM(Q165:Q263)</f>
        <v>7.5884648416872758E-2</v>
      </c>
      <c r="S6" s="230"/>
      <c r="W6" s="39"/>
      <c r="X6" s="18"/>
      <c r="Y6" s="521" t="s">
        <v>64</v>
      </c>
      <c r="Z6" s="509"/>
      <c r="AA6" s="510"/>
      <c r="AC6" s="521" t="s">
        <v>140</v>
      </c>
      <c r="AD6" s="509"/>
      <c r="AE6" s="509"/>
      <c r="AF6" s="509"/>
      <c r="AG6" s="509"/>
      <c r="AH6" s="510"/>
      <c r="AJ6" s="521" t="s">
        <v>140</v>
      </c>
      <c r="AK6" s="509"/>
      <c r="AL6" s="509"/>
      <c r="AM6" s="509"/>
      <c r="AN6" s="509"/>
      <c r="AO6" s="510"/>
      <c r="AQ6" s="521" t="s">
        <v>140</v>
      </c>
      <c r="AR6" s="509"/>
      <c r="AS6" s="509"/>
      <c r="AT6" s="509"/>
      <c r="AU6" s="509"/>
      <c r="AV6" s="510"/>
      <c r="AX6" s="521" t="s">
        <v>141</v>
      </c>
      <c r="AY6" s="509"/>
      <c r="AZ6" s="509"/>
      <c r="BA6" s="509"/>
      <c r="BB6" s="509"/>
      <c r="BC6" s="510"/>
      <c r="BE6" s="521" t="s">
        <v>142</v>
      </c>
      <c r="BF6" s="509"/>
      <c r="BG6" s="509"/>
      <c r="BH6" s="509"/>
      <c r="BI6" s="509"/>
      <c r="BJ6" s="510"/>
      <c r="BL6" s="521" t="s">
        <v>143</v>
      </c>
      <c r="BM6" s="509"/>
      <c r="BN6" s="509"/>
      <c r="BO6" s="509"/>
      <c r="BP6" s="509"/>
      <c r="BQ6" s="510"/>
      <c r="BS6" s="521" t="s">
        <v>144</v>
      </c>
      <c r="BT6" s="509"/>
      <c r="BU6" s="509"/>
      <c r="BV6" s="509"/>
      <c r="BW6" s="509"/>
      <c r="BX6" s="510"/>
      <c r="BZ6" s="521" t="s">
        <v>145</v>
      </c>
      <c r="CA6" s="509"/>
      <c r="CB6" s="509"/>
      <c r="CC6" s="509"/>
      <c r="CD6" s="509"/>
      <c r="CE6" s="510"/>
      <c r="CG6" s="521" t="s">
        <v>146</v>
      </c>
      <c r="CH6" s="509"/>
      <c r="CI6" s="509"/>
      <c r="CJ6" s="509"/>
      <c r="CK6" s="509"/>
      <c r="CL6" s="510"/>
      <c r="CN6" s="521" t="s">
        <v>146</v>
      </c>
      <c r="CO6" s="509"/>
      <c r="CP6" s="509"/>
      <c r="CQ6" s="509"/>
      <c r="CR6" s="509"/>
      <c r="CS6" s="510"/>
      <c r="CU6" s="521" t="s">
        <v>147</v>
      </c>
      <c r="CV6" s="509"/>
      <c r="CW6" s="509"/>
      <c r="CX6" s="509"/>
      <c r="CY6" s="509"/>
      <c r="CZ6" s="510"/>
      <c r="DB6" s="521" t="s">
        <v>148</v>
      </c>
      <c r="DC6" s="509"/>
      <c r="DD6" s="509"/>
      <c r="DE6" s="509"/>
      <c r="DF6" s="509"/>
      <c r="DG6" s="510"/>
      <c r="DI6" s="521" t="s">
        <v>149</v>
      </c>
      <c r="DJ6" s="509"/>
      <c r="DK6" s="509"/>
      <c r="DL6" s="509"/>
      <c r="DM6" s="509"/>
      <c r="DN6" s="510"/>
      <c r="DP6" s="521" t="s">
        <v>150</v>
      </c>
      <c r="DQ6" s="509"/>
      <c r="DR6" s="509"/>
      <c r="DS6" s="509"/>
      <c r="DT6" s="509"/>
      <c r="DU6" s="510"/>
      <c r="DV6" s="1"/>
      <c r="DW6" s="521" t="s">
        <v>82</v>
      </c>
      <c r="DX6" s="509"/>
      <c r="DY6" s="509"/>
      <c r="DZ6" s="509"/>
      <c r="EA6" s="509"/>
      <c r="EB6" s="510"/>
      <c r="ED6" s="521" t="s">
        <v>82</v>
      </c>
      <c r="EE6" s="509"/>
      <c r="EF6" s="509"/>
      <c r="EG6" s="509"/>
      <c r="EH6" s="509"/>
      <c r="EI6" s="510"/>
      <c r="EK6" s="521" t="s">
        <v>83</v>
      </c>
      <c r="EL6" s="509"/>
      <c r="EM6" s="509"/>
      <c r="EN6" s="509"/>
      <c r="EO6" s="509"/>
      <c r="EP6" s="510"/>
      <c r="ER6" s="521" t="s">
        <v>151</v>
      </c>
      <c r="ES6" s="509"/>
      <c r="ET6" s="509"/>
      <c r="EU6" s="509"/>
      <c r="EV6" s="509"/>
      <c r="EW6" s="510"/>
      <c r="EY6" s="521" t="s">
        <v>152</v>
      </c>
      <c r="EZ6" s="509"/>
      <c r="FA6" s="509"/>
      <c r="FB6" s="509"/>
      <c r="FC6" s="509"/>
      <c r="FD6" s="510"/>
      <c r="FF6" s="521" t="s">
        <v>153</v>
      </c>
      <c r="FG6" s="509"/>
      <c r="FH6" s="509"/>
      <c r="FI6" s="509"/>
      <c r="FJ6" s="509"/>
      <c r="FK6" s="510"/>
      <c r="FM6" s="521" t="s">
        <v>154</v>
      </c>
      <c r="FN6" s="509"/>
      <c r="FO6" s="509"/>
      <c r="FP6" s="509"/>
      <c r="FQ6" s="509"/>
      <c r="FR6" s="510"/>
      <c r="FT6" s="521" t="s">
        <v>155</v>
      </c>
      <c r="FU6" s="509"/>
      <c r="FV6" s="509"/>
      <c r="FW6" s="509"/>
      <c r="FX6" s="509"/>
      <c r="FY6" s="510"/>
      <c r="GA6" s="521" t="s">
        <v>156</v>
      </c>
      <c r="GB6" s="509"/>
      <c r="GC6" s="509"/>
      <c r="GD6" s="509"/>
      <c r="GE6" s="509"/>
      <c r="GF6" s="510"/>
      <c r="GG6" s="1"/>
      <c r="GH6" s="521" t="s">
        <v>157</v>
      </c>
      <c r="GI6" s="509"/>
      <c r="GJ6" s="509"/>
      <c r="GK6" s="509"/>
      <c r="GL6" s="509"/>
      <c r="GM6" s="510"/>
      <c r="GO6" s="521" t="s">
        <v>158</v>
      </c>
      <c r="GP6" s="509"/>
      <c r="GQ6" s="509"/>
      <c r="GR6" s="509"/>
      <c r="GS6" s="509"/>
      <c r="GT6" s="510"/>
      <c r="GV6" s="521" t="s">
        <v>159</v>
      </c>
      <c r="GW6" s="509"/>
      <c r="GX6" s="509"/>
      <c r="GY6" s="509"/>
      <c r="GZ6" s="509"/>
      <c r="HA6" s="510"/>
      <c r="HD6" s="521" t="s">
        <v>160</v>
      </c>
      <c r="HE6" s="509"/>
      <c r="HF6" s="509"/>
      <c r="HG6" s="509"/>
      <c r="HH6" s="509"/>
      <c r="HI6" s="510"/>
      <c r="HK6" s="521" t="s">
        <v>161</v>
      </c>
      <c r="HL6" s="509"/>
      <c r="HM6" s="509"/>
      <c r="HN6" s="509"/>
      <c r="HO6" s="509"/>
      <c r="HP6" s="510"/>
      <c r="HR6" s="521" t="s">
        <v>162</v>
      </c>
      <c r="HS6" s="509"/>
      <c r="HT6" s="509"/>
      <c r="HU6" s="509"/>
      <c r="HV6" s="509"/>
      <c r="HW6" s="510"/>
      <c r="HY6" s="522" t="s">
        <v>163</v>
      </c>
      <c r="HZ6" s="509"/>
      <c r="IA6" s="509"/>
      <c r="IB6" s="509"/>
      <c r="IC6" s="509"/>
      <c r="ID6" s="510"/>
      <c r="IF6" s="522" t="s">
        <v>163</v>
      </c>
      <c r="IG6" s="509"/>
      <c r="IH6" s="509"/>
      <c r="II6" s="509"/>
      <c r="IJ6" s="509"/>
      <c r="IK6" s="510"/>
      <c r="IM6" s="521" t="s">
        <v>164</v>
      </c>
      <c r="IN6" s="509"/>
      <c r="IO6" s="509"/>
      <c r="IP6" s="509"/>
      <c r="IQ6" s="509"/>
      <c r="IR6" s="510"/>
      <c r="IT6" s="521" t="s">
        <v>165</v>
      </c>
      <c r="IU6" s="509"/>
      <c r="IV6" s="509"/>
      <c r="IW6" s="509"/>
      <c r="IX6" s="509"/>
      <c r="IY6" s="510"/>
      <c r="JA6" s="521" t="s">
        <v>166</v>
      </c>
      <c r="JB6" s="509"/>
      <c r="JC6" s="509"/>
      <c r="JD6" s="509"/>
      <c r="JE6" s="509"/>
      <c r="JF6" s="510"/>
      <c r="JH6" s="521" t="s">
        <v>167</v>
      </c>
      <c r="JI6" s="509"/>
      <c r="JJ6" s="509"/>
      <c r="JK6" s="509"/>
      <c r="JL6" s="509"/>
      <c r="JM6" s="510"/>
      <c r="JO6" s="521" t="s">
        <v>168</v>
      </c>
      <c r="JP6" s="509"/>
      <c r="JQ6" s="509"/>
      <c r="JR6" s="509"/>
      <c r="JS6" s="509"/>
      <c r="JT6" s="510"/>
      <c r="JV6" s="521" t="s">
        <v>169</v>
      </c>
      <c r="JW6" s="509"/>
      <c r="JX6" s="509"/>
      <c r="JY6" s="509"/>
      <c r="JZ6" s="509"/>
      <c r="KA6" s="510"/>
      <c r="KC6" s="521" t="s">
        <v>170</v>
      </c>
      <c r="KD6" s="509"/>
      <c r="KE6" s="509"/>
      <c r="KF6" s="509"/>
      <c r="KG6" s="509"/>
      <c r="KH6" s="510"/>
      <c r="KI6" s="1"/>
      <c r="KJ6" s="521" t="s">
        <v>163</v>
      </c>
      <c r="KK6" s="509"/>
      <c r="KL6" s="509"/>
      <c r="KM6" s="509"/>
      <c r="KN6" s="509"/>
      <c r="KO6" s="510"/>
      <c r="KQ6" s="521" t="s">
        <v>171</v>
      </c>
      <c r="KR6" s="509"/>
      <c r="KS6" s="509"/>
      <c r="KT6" s="509"/>
      <c r="KU6" s="509"/>
      <c r="KV6" s="510"/>
      <c r="KW6" s="1"/>
      <c r="KX6" s="521" t="s">
        <v>172</v>
      </c>
      <c r="KY6" s="509"/>
      <c r="KZ6" s="509"/>
      <c r="LA6" s="509"/>
      <c r="LB6" s="509"/>
      <c r="LC6" s="510"/>
      <c r="LD6" s="1"/>
      <c r="LE6" s="521" t="s">
        <v>106</v>
      </c>
      <c r="LF6" s="509"/>
      <c r="LG6" s="509"/>
      <c r="LH6" s="509"/>
      <c r="LI6" s="509"/>
      <c r="LJ6" s="510"/>
      <c r="LL6" s="521" t="s">
        <v>173</v>
      </c>
      <c r="LM6" s="509"/>
      <c r="LN6" s="509"/>
      <c r="LO6" s="509"/>
      <c r="LP6" s="509"/>
      <c r="LQ6" s="510"/>
      <c r="LS6" s="521" t="s">
        <v>174</v>
      </c>
      <c r="LT6" s="509"/>
      <c r="LU6" s="509"/>
      <c r="LV6" s="509"/>
      <c r="LW6" s="509"/>
      <c r="LX6" s="510"/>
      <c r="LZ6" s="521" t="s">
        <v>175</v>
      </c>
      <c r="MA6" s="509"/>
      <c r="MB6" s="509"/>
      <c r="MC6" s="509"/>
      <c r="MD6" s="509"/>
      <c r="ME6" s="510"/>
      <c r="MG6" s="521" t="s">
        <v>99</v>
      </c>
      <c r="MH6" s="509"/>
      <c r="MI6" s="509"/>
      <c r="MJ6" s="509"/>
      <c r="MK6" s="509"/>
      <c r="ML6" s="510"/>
      <c r="MN6" s="521" t="s">
        <v>176</v>
      </c>
      <c r="MO6" s="509"/>
      <c r="MP6" s="509"/>
      <c r="MQ6" s="509"/>
      <c r="MR6" s="509"/>
      <c r="MS6" s="510"/>
      <c r="MU6" s="521" t="s">
        <v>111</v>
      </c>
      <c r="MV6" s="509"/>
      <c r="MW6" s="509"/>
      <c r="MX6" s="509"/>
      <c r="MY6" s="509"/>
      <c r="MZ6" s="510"/>
      <c r="NB6" s="521" t="s">
        <v>112</v>
      </c>
      <c r="NC6" s="509"/>
      <c r="ND6" s="509"/>
      <c r="NE6" s="509"/>
      <c r="NF6" s="509"/>
      <c r="NG6" s="510"/>
      <c r="NI6" s="521" t="s">
        <v>113</v>
      </c>
      <c r="NJ6" s="509"/>
      <c r="NK6" s="509"/>
      <c r="NL6" s="509"/>
      <c r="NM6" s="509"/>
      <c r="NN6" s="510"/>
      <c r="NP6" s="521" t="s">
        <v>177</v>
      </c>
      <c r="NQ6" s="509"/>
      <c r="NR6" s="509"/>
      <c r="NS6" s="509"/>
      <c r="NT6" s="509"/>
      <c r="NU6" s="510"/>
      <c r="NW6" s="521" t="s">
        <v>178</v>
      </c>
      <c r="NX6" s="509"/>
      <c r="NY6" s="509"/>
      <c r="NZ6" s="509"/>
      <c r="OA6" s="509"/>
      <c r="OB6" s="510"/>
      <c r="OD6" s="521" t="s">
        <v>116</v>
      </c>
      <c r="OE6" s="509"/>
      <c r="OF6" s="509"/>
      <c r="OG6" s="509"/>
      <c r="OH6" s="509"/>
      <c r="OI6" s="510"/>
      <c r="OK6" s="521" t="s">
        <v>179</v>
      </c>
      <c r="OL6" s="509"/>
      <c r="OM6" s="509"/>
      <c r="ON6" s="509"/>
      <c r="OO6" s="509"/>
      <c r="OP6" s="510"/>
      <c r="OR6" s="521" t="s">
        <v>180</v>
      </c>
      <c r="OS6" s="509"/>
      <c r="OT6" s="509"/>
      <c r="OU6" s="509"/>
      <c r="OV6" s="509"/>
      <c r="OW6" s="510"/>
      <c r="OY6" s="521" t="s">
        <v>164</v>
      </c>
      <c r="OZ6" s="509"/>
      <c r="PA6" s="509"/>
      <c r="PB6" s="509"/>
      <c r="PC6" s="509"/>
      <c r="PD6" s="510"/>
      <c r="PE6" s="1"/>
      <c r="PF6" s="521" t="s">
        <v>120</v>
      </c>
      <c r="PG6" s="509"/>
      <c r="PH6" s="509"/>
      <c r="PI6" s="509"/>
      <c r="PJ6" s="509"/>
      <c r="PK6" s="510"/>
      <c r="PM6" s="521"/>
      <c r="PN6" s="509"/>
      <c r="PO6" s="509"/>
      <c r="PP6" s="509"/>
      <c r="PQ6" s="509"/>
      <c r="PR6" s="510"/>
      <c r="PT6" s="521" t="s">
        <v>181</v>
      </c>
      <c r="PU6" s="509"/>
      <c r="PV6" s="509"/>
      <c r="PW6" s="509"/>
      <c r="PX6" s="509"/>
      <c r="PY6" s="510"/>
      <c r="QA6" s="521" t="s">
        <v>182</v>
      </c>
      <c r="QB6" s="509"/>
      <c r="QC6" s="509"/>
      <c r="QD6" s="509"/>
      <c r="QE6" s="509"/>
      <c r="QF6" s="510"/>
      <c r="QH6" s="521" t="s">
        <v>183</v>
      </c>
      <c r="QI6" s="509"/>
      <c r="QJ6" s="509"/>
      <c r="QK6" s="509"/>
      <c r="QL6" s="509"/>
      <c r="QM6" s="510"/>
      <c r="QO6" s="521" t="s">
        <v>184</v>
      </c>
      <c r="QP6" s="509"/>
      <c r="QQ6" s="509"/>
      <c r="QR6" s="509"/>
      <c r="QS6" s="509"/>
      <c r="QT6" s="510"/>
      <c r="QV6" s="521" t="s">
        <v>184</v>
      </c>
      <c r="QW6" s="509"/>
      <c r="QX6" s="509"/>
      <c r="QY6" s="509"/>
      <c r="QZ6" s="509"/>
      <c r="RA6" s="510"/>
      <c r="RC6" s="521" t="s">
        <v>126</v>
      </c>
      <c r="RD6" s="509"/>
      <c r="RE6" s="509"/>
      <c r="RF6" s="509"/>
      <c r="RG6" s="509"/>
      <c r="RH6" s="510"/>
      <c r="RJ6" s="521" t="s">
        <v>163</v>
      </c>
      <c r="RK6" s="509"/>
      <c r="RL6" s="509"/>
      <c r="RM6" s="509"/>
      <c r="RN6" s="509"/>
      <c r="RO6" s="510"/>
      <c r="RQ6" s="521" t="s">
        <v>185</v>
      </c>
      <c r="RR6" s="509"/>
      <c r="RS6" s="509"/>
      <c r="RT6" s="509"/>
      <c r="RU6" s="509"/>
      <c r="RV6" s="510"/>
      <c r="RX6" s="521" t="s">
        <v>186</v>
      </c>
      <c r="RY6" s="509"/>
      <c r="RZ6" s="509"/>
      <c r="SA6" s="509"/>
      <c r="SB6" s="509"/>
      <c r="SC6" s="510"/>
      <c r="SE6" s="521" t="s">
        <v>187</v>
      </c>
      <c r="SF6" s="509"/>
      <c r="SG6" s="509"/>
      <c r="SH6" s="509"/>
      <c r="SI6" s="509"/>
      <c r="SJ6" s="510"/>
      <c r="SL6" s="521" t="s">
        <v>188</v>
      </c>
      <c r="SM6" s="509"/>
      <c r="SN6" s="509"/>
      <c r="SO6" s="509"/>
      <c r="SP6" s="509"/>
      <c r="SQ6" s="510"/>
      <c r="SS6" s="521" t="s">
        <v>189</v>
      </c>
      <c r="ST6" s="509"/>
      <c r="SU6" s="509"/>
      <c r="SV6" s="509"/>
      <c r="SW6" s="509"/>
      <c r="SX6" s="510"/>
      <c r="SZ6" s="521" t="s">
        <v>190</v>
      </c>
      <c r="TA6" s="509"/>
      <c r="TB6" s="509"/>
      <c r="TC6" s="509"/>
      <c r="TD6" s="509"/>
      <c r="TE6" s="510"/>
      <c r="TG6" s="521" t="s">
        <v>191</v>
      </c>
      <c r="TH6" s="509"/>
      <c r="TI6" s="509"/>
      <c r="TJ6" s="509"/>
      <c r="TK6" s="509"/>
      <c r="TL6" s="510"/>
      <c r="TN6" s="521" t="s">
        <v>192</v>
      </c>
      <c r="TO6" s="509"/>
      <c r="TP6" s="509"/>
      <c r="TQ6" s="509"/>
      <c r="TR6" s="509"/>
      <c r="TS6" s="510"/>
      <c r="TU6" s="521" t="s">
        <v>193</v>
      </c>
      <c r="TV6" s="509"/>
      <c r="TW6" s="509"/>
      <c r="TX6" s="509"/>
      <c r="TY6" s="509"/>
      <c r="TZ6" s="510"/>
      <c r="UB6" s="521"/>
      <c r="UC6" s="509"/>
      <c r="UD6" s="509"/>
      <c r="UE6" s="509"/>
      <c r="UF6" s="509"/>
      <c r="UG6" s="510"/>
      <c r="UI6" s="521"/>
      <c r="UJ6" s="509"/>
      <c r="UK6" s="509"/>
      <c r="UL6" s="509"/>
      <c r="UM6" s="509"/>
      <c r="UN6" s="510"/>
      <c r="UP6" s="521"/>
      <c r="UQ6" s="509"/>
      <c r="UR6" s="509"/>
      <c r="US6" s="509"/>
      <c r="UT6" s="509"/>
      <c r="UU6" s="510"/>
      <c r="UW6" s="521"/>
      <c r="UX6" s="509"/>
      <c r="UY6" s="509"/>
      <c r="UZ6" s="509"/>
      <c r="VA6" s="509"/>
      <c r="VB6" s="510"/>
      <c r="VD6" s="521"/>
      <c r="VE6" s="509"/>
      <c r="VF6" s="509"/>
      <c r="VG6" s="509"/>
      <c r="VH6" s="509"/>
      <c r="VI6" s="510"/>
      <c r="VM6" s="87">
        <v>826352.89</v>
      </c>
      <c r="VN6" s="94"/>
      <c r="VO6" t="s">
        <v>194</v>
      </c>
    </row>
    <row r="7" spans="1:589" ht="21" customHeight="1" x14ac:dyDescent="0.25">
      <c r="A7" s="306"/>
      <c r="C7" s="530" t="s">
        <v>18</v>
      </c>
      <c r="D7" s="509"/>
      <c r="E7" s="509"/>
      <c r="F7" s="510"/>
      <c r="G7" s="530" t="s">
        <v>19</v>
      </c>
      <c r="H7" s="509"/>
      <c r="I7" s="509"/>
      <c r="J7" s="510"/>
      <c r="K7" s="530" t="s">
        <v>20</v>
      </c>
      <c r="L7" s="509"/>
      <c r="M7" s="509"/>
      <c r="N7" s="510"/>
      <c r="O7" s="533" t="s">
        <v>195</v>
      </c>
      <c r="P7" s="534"/>
      <c r="Q7" s="534"/>
      <c r="R7" s="535"/>
      <c r="S7" s="44" t="s">
        <v>196</v>
      </c>
      <c r="T7" s="527" t="s">
        <v>197</v>
      </c>
      <c r="U7" s="179"/>
      <c r="V7" s="527" t="s">
        <v>198</v>
      </c>
      <c r="W7" s="527" t="s">
        <v>199</v>
      </c>
      <c r="X7" s="32"/>
      <c r="Y7" s="526" t="s">
        <v>200</v>
      </c>
      <c r="Z7" s="509"/>
      <c r="AA7" s="510"/>
      <c r="AC7" s="523" t="s">
        <v>201</v>
      </c>
      <c r="AD7" s="509"/>
      <c r="AE7" s="509"/>
      <c r="AF7" s="509"/>
      <c r="AG7" s="509"/>
      <c r="AH7" s="510"/>
      <c r="AJ7" s="523" t="s">
        <v>202</v>
      </c>
      <c r="AK7" s="509"/>
      <c r="AL7" s="509"/>
      <c r="AM7" s="509"/>
      <c r="AN7" s="509"/>
      <c r="AO7" s="510"/>
      <c r="AQ7" s="523" t="s">
        <v>203</v>
      </c>
      <c r="AR7" s="509"/>
      <c r="AS7" s="509"/>
      <c r="AT7" s="509"/>
      <c r="AU7" s="509"/>
      <c r="AV7" s="510"/>
      <c r="AX7" s="531" t="s">
        <v>204</v>
      </c>
      <c r="AY7" s="509"/>
      <c r="AZ7" s="509"/>
      <c r="BA7" s="509"/>
      <c r="BB7" s="509"/>
      <c r="BC7" s="510"/>
      <c r="BE7" s="537" t="s">
        <v>205</v>
      </c>
      <c r="BF7" s="509"/>
      <c r="BG7" s="509"/>
      <c r="BH7" s="509"/>
      <c r="BI7" s="509"/>
      <c r="BJ7" s="510"/>
      <c r="BL7" s="523" t="s">
        <v>206</v>
      </c>
      <c r="BM7" s="509"/>
      <c r="BN7" s="509"/>
      <c r="BO7" s="509"/>
      <c r="BP7" s="509"/>
      <c r="BQ7" s="510"/>
      <c r="BS7" s="531" t="s">
        <v>207</v>
      </c>
      <c r="BT7" s="509"/>
      <c r="BU7" s="509"/>
      <c r="BV7" s="509"/>
      <c r="BW7" s="509"/>
      <c r="BX7" s="510"/>
      <c r="BZ7" s="537" t="s">
        <v>208</v>
      </c>
      <c r="CA7" s="509"/>
      <c r="CB7" s="509"/>
      <c r="CC7" s="509"/>
      <c r="CD7" s="509"/>
      <c r="CE7" s="510"/>
      <c r="CG7" s="523" t="s">
        <v>209</v>
      </c>
      <c r="CH7" s="509"/>
      <c r="CI7" s="509"/>
      <c r="CJ7" s="509"/>
      <c r="CK7" s="509"/>
      <c r="CL7" s="510"/>
      <c r="CN7" s="523" t="s">
        <v>210</v>
      </c>
      <c r="CO7" s="509"/>
      <c r="CP7" s="509"/>
      <c r="CQ7" s="509"/>
      <c r="CR7" s="509"/>
      <c r="CS7" s="510"/>
      <c r="CU7" s="531" t="s">
        <v>211</v>
      </c>
      <c r="CV7" s="509"/>
      <c r="CW7" s="509"/>
      <c r="CX7" s="509"/>
      <c r="CY7" s="509"/>
      <c r="CZ7" s="510"/>
      <c r="DB7" s="537" t="s">
        <v>212</v>
      </c>
      <c r="DC7" s="509"/>
      <c r="DD7" s="509"/>
      <c r="DE7" s="509"/>
      <c r="DF7" s="509"/>
      <c r="DG7" s="510"/>
      <c r="DI7" s="523" t="s">
        <v>213</v>
      </c>
      <c r="DJ7" s="509"/>
      <c r="DK7" s="509"/>
      <c r="DL7" s="509"/>
      <c r="DM7" s="509"/>
      <c r="DN7" s="510"/>
      <c r="DP7" s="531" t="s">
        <v>214</v>
      </c>
      <c r="DQ7" s="509"/>
      <c r="DR7" s="509"/>
      <c r="DS7" s="509"/>
      <c r="DT7" s="509"/>
      <c r="DU7" s="510"/>
      <c r="DV7" s="79"/>
      <c r="DW7" s="523" t="s">
        <v>215</v>
      </c>
      <c r="DX7" s="509"/>
      <c r="DY7" s="509"/>
      <c r="DZ7" s="509"/>
      <c r="EA7" s="509"/>
      <c r="EB7" s="510"/>
      <c r="ED7" s="523" t="s">
        <v>216</v>
      </c>
      <c r="EE7" s="509"/>
      <c r="EF7" s="509"/>
      <c r="EG7" s="509"/>
      <c r="EH7" s="509"/>
      <c r="EI7" s="510"/>
      <c r="EK7" s="531" t="s">
        <v>217</v>
      </c>
      <c r="EL7" s="509"/>
      <c r="EM7" s="509"/>
      <c r="EN7" s="509"/>
      <c r="EO7" s="509"/>
      <c r="EP7" s="510"/>
      <c r="ER7" s="523" t="s">
        <v>218</v>
      </c>
      <c r="ES7" s="509"/>
      <c r="ET7" s="509"/>
      <c r="EU7" s="509"/>
      <c r="EV7" s="509"/>
      <c r="EW7" s="510"/>
      <c r="EY7" s="542" t="s">
        <v>219</v>
      </c>
      <c r="EZ7" s="509"/>
      <c r="FA7" s="509"/>
      <c r="FB7" s="509"/>
      <c r="FC7" s="509"/>
      <c r="FD7" s="510"/>
      <c r="FF7" s="539" t="s">
        <v>220</v>
      </c>
      <c r="FG7" s="509"/>
      <c r="FH7" s="509"/>
      <c r="FI7" s="509"/>
      <c r="FJ7" s="509"/>
      <c r="FK7" s="510"/>
      <c r="FM7" s="531" t="s">
        <v>221</v>
      </c>
      <c r="FN7" s="509"/>
      <c r="FO7" s="509"/>
      <c r="FP7" s="509"/>
      <c r="FQ7" s="509"/>
      <c r="FR7" s="510"/>
      <c r="FT7" s="531" t="s">
        <v>222</v>
      </c>
      <c r="FU7" s="509"/>
      <c r="FV7" s="509"/>
      <c r="FW7" s="509"/>
      <c r="FX7" s="509"/>
      <c r="FY7" s="510"/>
      <c r="GA7" s="523" t="s">
        <v>223</v>
      </c>
      <c r="GB7" s="509"/>
      <c r="GC7" s="509"/>
      <c r="GD7" s="509"/>
      <c r="GE7" s="509"/>
      <c r="GF7" s="510"/>
      <c r="GG7" s="106"/>
      <c r="GH7" s="523" t="s">
        <v>224</v>
      </c>
      <c r="GI7" s="509"/>
      <c r="GJ7" s="509"/>
      <c r="GK7" s="509"/>
      <c r="GL7" s="509"/>
      <c r="GM7" s="510"/>
      <c r="GO7" s="523" t="s">
        <v>225</v>
      </c>
      <c r="GP7" s="509"/>
      <c r="GQ7" s="509"/>
      <c r="GR7" s="509"/>
      <c r="GS7" s="509"/>
      <c r="GT7" s="510"/>
      <c r="GV7" s="531" t="s">
        <v>226</v>
      </c>
      <c r="GW7" s="509"/>
      <c r="GX7" s="509"/>
      <c r="GY7" s="509"/>
      <c r="GZ7" s="509"/>
      <c r="HA7" s="510"/>
      <c r="HD7" s="526" t="s">
        <v>227</v>
      </c>
      <c r="HE7" s="509"/>
      <c r="HF7" s="509"/>
      <c r="HG7" s="509"/>
      <c r="HH7" s="509"/>
      <c r="HI7" s="510"/>
      <c r="HK7" s="526" t="s">
        <v>228</v>
      </c>
      <c r="HL7" s="509"/>
      <c r="HM7" s="509"/>
      <c r="HN7" s="509"/>
      <c r="HO7" s="509"/>
      <c r="HP7" s="510"/>
      <c r="HR7" s="538" t="s">
        <v>229</v>
      </c>
      <c r="HS7" s="509"/>
      <c r="HT7" s="509"/>
      <c r="HU7" s="509"/>
      <c r="HV7" s="509"/>
      <c r="HW7" s="510"/>
      <c r="HY7" s="526" t="s">
        <v>230</v>
      </c>
      <c r="HZ7" s="509"/>
      <c r="IA7" s="509"/>
      <c r="IB7" s="509"/>
      <c r="IC7" s="509"/>
      <c r="ID7" s="510"/>
      <c r="IF7" s="526" t="s">
        <v>231</v>
      </c>
      <c r="IG7" s="509"/>
      <c r="IH7" s="509"/>
      <c r="II7" s="509"/>
      <c r="IJ7" s="509"/>
      <c r="IK7" s="510"/>
      <c r="IM7" s="526" t="s">
        <v>232</v>
      </c>
      <c r="IN7" s="509"/>
      <c r="IO7" s="509"/>
      <c r="IP7" s="509"/>
      <c r="IQ7" s="509"/>
      <c r="IR7" s="510"/>
      <c r="IT7" s="526" t="s">
        <v>233</v>
      </c>
      <c r="IU7" s="509"/>
      <c r="IV7" s="509"/>
      <c r="IW7" s="509"/>
      <c r="IX7" s="509"/>
      <c r="IY7" s="510"/>
      <c r="JA7" s="526" t="s">
        <v>234</v>
      </c>
      <c r="JB7" s="509"/>
      <c r="JC7" s="509"/>
      <c r="JD7" s="509"/>
      <c r="JE7" s="509"/>
      <c r="JF7" s="510"/>
      <c r="JH7" s="526" t="s">
        <v>235</v>
      </c>
      <c r="JI7" s="509"/>
      <c r="JJ7" s="509"/>
      <c r="JK7" s="509"/>
      <c r="JL7" s="509"/>
      <c r="JM7" s="510"/>
      <c r="JO7" s="526" t="s">
        <v>236</v>
      </c>
      <c r="JP7" s="509"/>
      <c r="JQ7" s="509"/>
      <c r="JR7" s="509"/>
      <c r="JS7" s="509"/>
      <c r="JT7" s="510"/>
      <c r="JV7" s="526" t="s">
        <v>237</v>
      </c>
      <c r="JW7" s="509"/>
      <c r="JX7" s="509"/>
      <c r="JY7" s="509"/>
      <c r="JZ7" s="509"/>
      <c r="KA7" s="510"/>
      <c r="KC7" s="526" t="s">
        <v>238</v>
      </c>
      <c r="KD7" s="509"/>
      <c r="KE7" s="509"/>
      <c r="KF7" s="509"/>
      <c r="KG7" s="509"/>
      <c r="KH7" s="510"/>
      <c r="KI7" s="106"/>
      <c r="KJ7" s="526" t="s">
        <v>239</v>
      </c>
      <c r="KK7" s="509"/>
      <c r="KL7" s="509"/>
      <c r="KM7" s="509"/>
      <c r="KN7" s="509"/>
      <c r="KO7" s="510"/>
      <c r="KQ7" s="526" t="s">
        <v>240</v>
      </c>
      <c r="KR7" s="509"/>
      <c r="KS7" s="509"/>
      <c r="KT7" s="509"/>
      <c r="KU7" s="509"/>
      <c r="KV7" s="510"/>
      <c r="KW7" s="106"/>
      <c r="KX7" s="526" t="s">
        <v>241</v>
      </c>
      <c r="KY7" s="509"/>
      <c r="KZ7" s="509"/>
      <c r="LA7" s="509"/>
      <c r="LB7" s="509"/>
      <c r="LC7" s="510"/>
      <c r="LD7" s="106"/>
      <c r="LE7" s="526" t="s">
        <v>242</v>
      </c>
      <c r="LF7" s="509"/>
      <c r="LG7" s="509"/>
      <c r="LH7" s="509"/>
      <c r="LI7" s="509"/>
      <c r="LJ7" s="510"/>
      <c r="LL7" s="526" t="s">
        <v>243</v>
      </c>
      <c r="LM7" s="509"/>
      <c r="LN7" s="509"/>
      <c r="LO7" s="509"/>
      <c r="LP7" s="509"/>
      <c r="LQ7" s="510"/>
      <c r="LS7" s="526" t="s">
        <v>244</v>
      </c>
      <c r="LT7" s="509"/>
      <c r="LU7" s="509"/>
      <c r="LV7" s="509"/>
      <c r="LW7" s="509"/>
      <c r="LX7" s="510"/>
      <c r="LZ7" s="526" t="s">
        <v>245</v>
      </c>
      <c r="MA7" s="509"/>
      <c r="MB7" s="509"/>
      <c r="MC7" s="509"/>
      <c r="MD7" s="509"/>
      <c r="ME7" s="510"/>
      <c r="MG7" s="526" t="s">
        <v>246</v>
      </c>
      <c r="MH7" s="509"/>
      <c r="MI7" s="509"/>
      <c r="MJ7" s="509"/>
      <c r="MK7" s="509"/>
      <c r="ML7" s="510"/>
      <c r="MN7" s="526" t="s">
        <v>247</v>
      </c>
      <c r="MO7" s="509"/>
      <c r="MP7" s="509"/>
      <c r="MQ7" s="509"/>
      <c r="MR7" s="509"/>
      <c r="MS7" s="510"/>
      <c r="MU7" s="526" t="s">
        <v>248</v>
      </c>
      <c r="MV7" s="509"/>
      <c r="MW7" s="509"/>
      <c r="MX7" s="509"/>
      <c r="MY7" s="509"/>
      <c r="MZ7" s="510"/>
      <c r="NB7" s="526" t="s">
        <v>249</v>
      </c>
      <c r="NC7" s="509"/>
      <c r="ND7" s="509"/>
      <c r="NE7" s="509"/>
      <c r="NF7" s="509"/>
      <c r="NG7" s="510"/>
      <c r="NI7" s="526" t="s">
        <v>250</v>
      </c>
      <c r="NJ7" s="509"/>
      <c r="NK7" s="509"/>
      <c r="NL7" s="509"/>
      <c r="NM7" s="509"/>
      <c r="NN7" s="510"/>
      <c r="NP7" s="526" t="s">
        <v>251</v>
      </c>
      <c r="NQ7" s="509"/>
      <c r="NR7" s="509"/>
      <c r="NS7" s="509"/>
      <c r="NT7" s="509"/>
      <c r="NU7" s="510"/>
      <c r="NW7" s="526" t="s">
        <v>252</v>
      </c>
      <c r="NX7" s="509"/>
      <c r="NY7" s="509"/>
      <c r="NZ7" s="509"/>
      <c r="OA7" s="509"/>
      <c r="OB7" s="510"/>
      <c r="OD7" s="526" t="s">
        <v>253</v>
      </c>
      <c r="OE7" s="509"/>
      <c r="OF7" s="509"/>
      <c r="OG7" s="509"/>
      <c r="OH7" s="509"/>
      <c r="OI7" s="510"/>
      <c r="OK7" s="526" t="s">
        <v>254</v>
      </c>
      <c r="OL7" s="509"/>
      <c r="OM7" s="509"/>
      <c r="ON7" s="509"/>
      <c r="OO7" s="509"/>
      <c r="OP7" s="510"/>
      <c r="OR7" s="526" t="s">
        <v>255</v>
      </c>
      <c r="OS7" s="509"/>
      <c r="OT7" s="509"/>
      <c r="OU7" s="509"/>
      <c r="OV7" s="509"/>
      <c r="OW7" s="510"/>
      <c r="OY7" s="526" t="s">
        <v>256</v>
      </c>
      <c r="OZ7" s="509"/>
      <c r="PA7" s="509"/>
      <c r="PB7" s="509"/>
      <c r="PC7" s="509"/>
      <c r="PD7" s="510"/>
      <c r="PE7" s="106"/>
      <c r="PF7" s="526" t="s">
        <v>257</v>
      </c>
      <c r="PG7" s="509"/>
      <c r="PH7" s="509"/>
      <c r="PI7" s="509"/>
      <c r="PJ7" s="509"/>
      <c r="PK7" s="510"/>
      <c r="PM7" s="166"/>
      <c r="PN7" s="7"/>
      <c r="PO7" s="7"/>
      <c r="PP7" s="7"/>
      <c r="PQ7" s="7"/>
      <c r="PR7" s="167"/>
      <c r="PT7" s="526" t="s">
        <v>258</v>
      </c>
      <c r="PU7" s="509"/>
      <c r="PV7" s="509"/>
      <c r="PW7" s="509"/>
      <c r="PX7" s="509"/>
      <c r="PY7" s="510"/>
      <c r="QA7" s="526" t="s">
        <v>259</v>
      </c>
      <c r="QB7" s="509"/>
      <c r="QC7" s="509"/>
      <c r="QD7" s="509"/>
      <c r="QE7" s="509"/>
      <c r="QF7" s="510"/>
      <c r="QH7" s="526" t="s">
        <v>260</v>
      </c>
      <c r="QI7" s="509"/>
      <c r="QJ7" s="509"/>
      <c r="QK7" s="509"/>
      <c r="QL7" s="509"/>
      <c r="QM7" s="510"/>
      <c r="QO7" s="526" t="s">
        <v>261</v>
      </c>
      <c r="QP7" s="509"/>
      <c r="QQ7" s="509"/>
      <c r="QR7" s="509"/>
      <c r="QS7" s="509"/>
      <c r="QT7" s="510"/>
      <c r="QV7" s="526" t="s">
        <v>262</v>
      </c>
      <c r="QW7" s="509"/>
      <c r="QX7" s="509"/>
      <c r="QY7" s="509"/>
      <c r="QZ7" s="509"/>
      <c r="RA7" s="510"/>
      <c r="RC7" s="526" t="s">
        <v>263</v>
      </c>
      <c r="RD7" s="509"/>
      <c r="RE7" s="509"/>
      <c r="RF7" s="509"/>
      <c r="RG7" s="509"/>
      <c r="RH7" s="510"/>
      <c r="RJ7" s="526" t="s">
        <v>264</v>
      </c>
      <c r="RK7" s="509"/>
      <c r="RL7" s="509"/>
      <c r="RM7" s="509"/>
      <c r="RN7" s="509"/>
      <c r="RO7" s="510"/>
      <c r="RQ7" s="526" t="s">
        <v>265</v>
      </c>
      <c r="RR7" s="509"/>
      <c r="RS7" s="509"/>
      <c r="RT7" s="509"/>
      <c r="RU7" s="509"/>
      <c r="RV7" s="510"/>
      <c r="RX7" s="526" t="s">
        <v>266</v>
      </c>
      <c r="RY7" s="509"/>
      <c r="RZ7" s="509"/>
      <c r="SA7" s="509"/>
      <c r="SB7" s="509"/>
      <c r="SC7" s="510"/>
      <c r="SE7" s="526" t="s">
        <v>267</v>
      </c>
      <c r="SF7" s="509"/>
      <c r="SG7" s="509"/>
      <c r="SH7" s="509"/>
      <c r="SI7" s="509"/>
      <c r="SJ7" s="510"/>
      <c r="SL7" s="526" t="s">
        <v>268</v>
      </c>
      <c r="SM7" s="509"/>
      <c r="SN7" s="509"/>
      <c r="SO7" s="509"/>
      <c r="SP7" s="509"/>
      <c r="SQ7" s="510"/>
      <c r="SS7" s="526" t="s">
        <v>269</v>
      </c>
      <c r="ST7" s="509"/>
      <c r="SU7" s="509"/>
      <c r="SV7" s="509"/>
      <c r="SW7" s="509"/>
      <c r="SX7" s="510"/>
      <c r="SZ7" s="526" t="s">
        <v>270</v>
      </c>
      <c r="TA7" s="509"/>
      <c r="TB7" s="509"/>
      <c r="TC7" s="509"/>
      <c r="TD7" s="509"/>
      <c r="TE7" s="510"/>
      <c r="TG7" s="526" t="s">
        <v>271</v>
      </c>
      <c r="TH7" s="509"/>
      <c r="TI7" s="509"/>
      <c r="TJ7" s="509"/>
      <c r="TK7" s="509"/>
      <c r="TL7" s="510"/>
      <c r="TN7" s="526" t="s">
        <v>272</v>
      </c>
      <c r="TO7" s="509"/>
      <c r="TP7" s="509"/>
      <c r="TQ7" s="509"/>
      <c r="TR7" s="509"/>
      <c r="TS7" s="510"/>
      <c r="TU7" s="526" t="s">
        <v>273</v>
      </c>
      <c r="TV7" s="509"/>
      <c r="TW7" s="509"/>
      <c r="TX7" s="509"/>
      <c r="TY7" s="509"/>
      <c r="TZ7" s="510"/>
      <c r="UB7" s="526"/>
      <c r="UC7" s="509"/>
      <c r="UD7" s="509"/>
      <c r="UE7" s="509"/>
      <c r="UF7" s="509"/>
      <c r="UG7" s="510"/>
      <c r="UI7" s="526"/>
      <c r="UJ7" s="509"/>
      <c r="UK7" s="509"/>
      <c r="UL7" s="509"/>
      <c r="UM7" s="509"/>
      <c r="UN7" s="510"/>
      <c r="UP7" s="526"/>
      <c r="UQ7" s="509"/>
      <c r="UR7" s="509"/>
      <c r="US7" s="509"/>
      <c r="UT7" s="509"/>
      <c r="UU7" s="510"/>
      <c r="UW7" s="526"/>
      <c r="UX7" s="509"/>
      <c r="UY7" s="509"/>
      <c r="UZ7" s="509"/>
      <c r="VA7" s="509"/>
      <c r="VB7" s="510"/>
      <c r="VD7" s="526"/>
      <c r="VE7" s="509"/>
      <c r="VF7" s="509"/>
      <c r="VG7" s="509"/>
      <c r="VH7" s="509"/>
      <c r="VI7" s="510"/>
      <c r="VM7" s="521" t="s">
        <v>274</v>
      </c>
      <c r="VN7" s="509"/>
      <c r="VO7" s="509"/>
      <c r="VP7" s="509"/>
      <c r="VQ7" s="510"/>
    </row>
    <row r="8" spans="1:589" ht="15.75" customHeight="1" x14ac:dyDescent="0.2">
      <c r="A8" s="306"/>
      <c r="C8" s="9"/>
      <c r="D8" s="10" t="s">
        <v>23</v>
      </c>
      <c r="E8" s="10" t="s">
        <v>24</v>
      </c>
      <c r="F8" s="10" t="s">
        <v>1</v>
      </c>
      <c r="G8" s="9"/>
      <c r="H8" s="10" t="s">
        <v>23</v>
      </c>
      <c r="I8" s="10" t="s">
        <v>24</v>
      </c>
      <c r="J8" s="10" t="s">
        <v>1</v>
      </c>
      <c r="K8" s="9"/>
      <c r="L8" s="10" t="s">
        <v>23</v>
      </c>
      <c r="M8" s="10" t="s">
        <v>24</v>
      </c>
      <c r="N8" s="10" t="s">
        <v>1</v>
      </c>
      <c r="O8" s="9"/>
      <c r="P8" s="10" t="s">
        <v>23</v>
      </c>
      <c r="Q8" s="10" t="s">
        <v>24</v>
      </c>
      <c r="R8" s="10" t="s">
        <v>1</v>
      </c>
      <c r="S8" s="40" t="s">
        <v>275</v>
      </c>
      <c r="T8" s="528"/>
      <c r="U8" s="180"/>
      <c r="V8" s="528"/>
      <c r="W8" s="528"/>
      <c r="X8" s="32"/>
      <c r="Y8" s="536" t="s">
        <v>276</v>
      </c>
      <c r="Z8" s="12" t="s">
        <v>24</v>
      </c>
      <c r="AA8" s="10" t="s">
        <v>25</v>
      </c>
      <c r="AC8" s="524" t="s">
        <v>277</v>
      </c>
      <c r="AD8" s="16" t="s">
        <v>278</v>
      </c>
      <c r="AE8" s="40" t="s">
        <v>25</v>
      </c>
      <c r="AF8" s="40" t="s">
        <v>43</v>
      </c>
      <c r="AG8" s="40"/>
      <c r="AH8" s="40" t="s">
        <v>43</v>
      </c>
      <c r="AJ8" s="524" t="s">
        <v>279</v>
      </c>
      <c r="AK8" s="16" t="s">
        <v>278</v>
      </c>
      <c r="AL8" s="40" t="s">
        <v>25</v>
      </c>
      <c r="AM8" s="40" t="s">
        <v>43</v>
      </c>
      <c r="AN8" s="40"/>
      <c r="AO8" s="40" t="s">
        <v>43</v>
      </c>
      <c r="AP8" s="1"/>
      <c r="AQ8" s="524" t="s">
        <v>280</v>
      </c>
      <c r="AR8" s="16" t="s">
        <v>278</v>
      </c>
      <c r="AS8" s="40" t="s">
        <v>25</v>
      </c>
      <c r="AT8" s="40" t="s">
        <v>43</v>
      </c>
      <c r="AU8" s="40"/>
      <c r="AV8" s="40" t="s">
        <v>43</v>
      </c>
      <c r="AW8" s="1"/>
      <c r="AX8" s="524" t="s">
        <v>281</v>
      </c>
      <c r="AY8" s="16" t="s">
        <v>278</v>
      </c>
      <c r="AZ8" s="40" t="s">
        <v>25</v>
      </c>
      <c r="BA8" s="40" t="s">
        <v>43</v>
      </c>
      <c r="BB8" s="40"/>
      <c r="BC8" s="40" t="s">
        <v>43</v>
      </c>
      <c r="BD8" s="1"/>
      <c r="BE8" s="532" t="s">
        <v>282</v>
      </c>
      <c r="BF8" s="16" t="s">
        <v>278</v>
      </c>
      <c r="BG8" s="40" t="s">
        <v>25</v>
      </c>
      <c r="BH8" s="40" t="s">
        <v>43</v>
      </c>
      <c r="BI8" s="40"/>
      <c r="BJ8" s="40" t="s">
        <v>43</v>
      </c>
      <c r="BK8" s="1"/>
      <c r="BL8" s="524" t="s">
        <v>283</v>
      </c>
      <c r="BM8" s="16" t="s">
        <v>278</v>
      </c>
      <c r="BN8" s="40" t="s">
        <v>25</v>
      </c>
      <c r="BO8" s="40" t="s">
        <v>43</v>
      </c>
      <c r="BP8" s="40"/>
      <c r="BQ8" s="40" t="s">
        <v>43</v>
      </c>
      <c r="BR8" s="1"/>
      <c r="BS8" s="524" t="s">
        <v>284</v>
      </c>
      <c r="BT8" s="16" t="s">
        <v>278</v>
      </c>
      <c r="BU8" s="40" t="s">
        <v>25</v>
      </c>
      <c r="BV8" s="40" t="s">
        <v>43</v>
      </c>
      <c r="BW8" s="40"/>
      <c r="BX8" s="40" t="s">
        <v>43</v>
      </c>
      <c r="BY8" s="1"/>
      <c r="BZ8" s="524" t="s">
        <v>285</v>
      </c>
      <c r="CA8" s="16" t="s">
        <v>278</v>
      </c>
      <c r="CB8" s="40" t="s">
        <v>25</v>
      </c>
      <c r="CC8" s="40" t="s">
        <v>43</v>
      </c>
      <c r="CD8" s="40"/>
      <c r="CE8" s="40" t="s">
        <v>43</v>
      </c>
      <c r="CF8" s="1"/>
      <c r="CG8" s="524" t="s">
        <v>286</v>
      </c>
      <c r="CH8" s="16" t="s">
        <v>278</v>
      </c>
      <c r="CI8" s="40" t="s">
        <v>25</v>
      </c>
      <c r="CJ8" s="40" t="s">
        <v>43</v>
      </c>
      <c r="CK8" s="40"/>
      <c r="CL8" s="40" t="s">
        <v>43</v>
      </c>
      <c r="CM8" s="1"/>
      <c r="CN8" s="524" t="s">
        <v>287</v>
      </c>
      <c r="CO8" s="16" t="s">
        <v>278</v>
      </c>
      <c r="CP8" s="40" t="s">
        <v>25</v>
      </c>
      <c r="CQ8" s="40" t="s">
        <v>43</v>
      </c>
      <c r="CR8" s="40"/>
      <c r="CS8" s="40" t="s">
        <v>43</v>
      </c>
      <c r="CT8" s="1"/>
      <c r="CU8" s="524" t="s">
        <v>288</v>
      </c>
      <c r="CV8" s="16" t="s">
        <v>278</v>
      </c>
      <c r="CW8" s="40" t="s">
        <v>25</v>
      </c>
      <c r="CX8" s="40" t="s">
        <v>43</v>
      </c>
      <c r="CY8" s="40"/>
      <c r="CZ8" s="40" t="s">
        <v>43</v>
      </c>
      <c r="DA8" s="1"/>
      <c r="DB8" s="524" t="s">
        <v>289</v>
      </c>
      <c r="DC8" s="16" t="s">
        <v>278</v>
      </c>
      <c r="DD8" s="40" t="s">
        <v>25</v>
      </c>
      <c r="DE8" s="40" t="s">
        <v>43</v>
      </c>
      <c r="DF8" s="40"/>
      <c r="DG8" s="40" t="s">
        <v>43</v>
      </c>
      <c r="DH8" s="1"/>
      <c r="DI8" s="524" t="s">
        <v>290</v>
      </c>
      <c r="DJ8" s="16" t="s">
        <v>278</v>
      </c>
      <c r="DK8" s="40" t="s">
        <v>25</v>
      </c>
      <c r="DL8" s="40" t="s">
        <v>43</v>
      </c>
      <c r="DM8" s="40"/>
      <c r="DN8" s="40" t="s">
        <v>43</v>
      </c>
      <c r="DO8" s="1"/>
      <c r="DP8" s="543" t="s">
        <v>291</v>
      </c>
      <c r="DQ8" s="140" t="s">
        <v>278</v>
      </c>
      <c r="DR8" s="40" t="s">
        <v>25</v>
      </c>
      <c r="DS8" s="40" t="s">
        <v>43</v>
      </c>
      <c r="DT8" s="40"/>
      <c r="DU8" s="40" t="s">
        <v>43</v>
      </c>
      <c r="DV8" s="1"/>
      <c r="DW8" s="532" t="s">
        <v>292</v>
      </c>
      <c r="DX8" s="16" t="s">
        <v>278</v>
      </c>
      <c r="DY8" s="40" t="s">
        <v>25</v>
      </c>
      <c r="DZ8" s="40" t="s">
        <v>43</v>
      </c>
      <c r="EA8" s="40"/>
      <c r="EB8" s="40" t="s">
        <v>43</v>
      </c>
      <c r="EC8" s="1"/>
      <c r="ED8" s="524" t="s">
        <v>293</v>
      </c>
      <c r="EE8" s="16" t="s">
        <v>278</v>
      </c>
      <c r="EF8" s="40" t="s">
        <v>25</v>
      </c>
      <c r="EG8" s="40" t="s">
        <v>43</v>
      </c>
      <c r="EH8" s="40"/>
      <c r="EI8" s="40" t="s">
        <v>43</v>
      </c>
      <c r="EJ8" s="1"/>
      <c r="EK8" s="524" t="s">
        <v>294</v>
      </c>
      <c r="EL8" s="16" t="s">
        <v>278</v>
      </c>
      <c r="EM8" s="40" t="s">
        <v>25</v>
      </c>
      <c r="EN8" s="40" t="s">
        <v>43</v>
      </c>
      <c r="EO8" s="40"/>
      <c r="EP8" s="40" t="s">
        <v>43</v>
      </c>
      <c r="ER8" s="524" t="s">
        <v>295</v>
      </c>
      <c r="ES8" s="16" t="s">
        <v>278</v>
      </c>
      <c r="ET8" s="40" t="s">
        <v>25</v>
      </c>
      <c r="EU8" s="40" t="s">
        <v>43</v>
      </c>
      <c r="EV8" s="40"/>
      <c r="EW8" s="40" t="s">
        <v>43</v>
      </c>
      <c r="EY8" s="524" t="s">
        <v>296</v>
      </c>
      <c r="EZ8" s="16" t="s">
        <v>278</v>
      </c>
      <c r="FA8" s="40" t="s">
        <v>25</v>
      </c>
      <c r="FB8" s="40" t="s">
        <v>43</v>
      </c>
      <c r="FC8" s="40"/>
      <c r="FD8" s="40" t="s">
        <v>43</v>
      </c>
      <c r="FF8" s="524" t="s">
        <v>297</v>
      </c>
      <c r="FG8" s="16" t="s">
        <v>278</v>
      </c>
      <c r="FH8" s="40" t="s">
        <v>25</v>
      </c>
      <c r="FI8" s="40" t="s">
        <v>43</v>
      </c>
      <c r="FJ8" s="40"/>
      <c r="FK8" s="40" t="s">
        <v>43</v>
      </c>
      <c r="FL8" s="1"/>
      <c r="FM8" s="524" t="s">
        <v>298</v>
      </c>
      <c r="FN8" s="16" t="s">
        <v>278</v>
      </c>
      <c r="FO8" s="40" t="s">
        <v>25</v>
      </c>
      <c r="FP8" s="40" t="s">
        <v>43</v>
      </c>
      <c r="FQ8" s="40"/>
      <c r="FR8" s="40" t="s">
        <v>43</v>
      </c>
      <c r="FS8" s="1"/>
      <c r="FT8" s="524" t="s">
        <v>299</v>
      </c>
      <c r="FU8" s="16" t="s">
        <v>278</v>
      </c>
      <c r="FV8" s="40" t="s">
        <v>25</v>
      </c>
      <c r="FW8" s="40" t="s">
        <v>43</v>
      </c>
      <c r="FX8" s="40"/>
      <c r="FY8" s="40" t="s">
        <v>43</v>
      </c>
      <c r="FZ8" s="1"/>
      <c r="GA8" s="524" t="s">
        <v>300</v>
      </c>
      <c r="GB8" s="16" t="s">
        <v>278</v>
      </c>
      <c r="GC8" s="40" t="s">
        <v>25</v>
      </c>
      <c r="GD8" s="40" t="s">
        <v>43</v>
      </c>
      <c r="GE8" s="40"/>
      <c r="GF8" s="40" t="s">
        <v>43</v>
      </c>
      <c r="GG8" s="1"/>
      <c r="GH8" s="524" t="s">
        <v>28</v>
      </c>
      <c r="GI8" s="16" t="s">
        <v>278</v>
      </c>
      <c r="GJ8" s="40" t="s">
        <v>25</v>
      </c>
      <c r="GK8" s="40" t="s">
        <v>43</v>
      </c>
      <c r="GL8" s="40"/>
      <c r="GM8" s="40" t="s">
        <v>43</v>
      </c>
      <c r="GO8" s="524" t="s">
        <v>301</v>
      </c>
      <c r="GP8" s="16" t="s">
        <v>278</v>
      </c>
      <c r="GQ8" s="40" t="s">
        <v>25</v>
      </c>
      <c r="GR8" s="40" t="s">
        <v>43</v>
      </c>
      <c r="GS8" s="40"/>
      <c r="GT8" s="40" t="s">
        <v>43</v>
      </c>
      <c r="GV8" s="524" t="s">
        <v>302</v>
      </c>
      <c r="GW8" s="16" t="s">
        <v>278</v>
      </c>
      <c r="GX8" s="40" t="s">
        <v>25</v>
      </c>
      <c r="GY8" s="40" t="s">
        <v>43</v>
      </c>
      <c r="GZ8" s="40"/>
      <c r="HA8" s="40" t="s">
        <v>43</v>
      </c>
      <c r="HD8" s="524" t="s">
        <v>303</v>
      </c>
      <c r="HE8" s="16" t="s">
        <v>278</v>
      </c>
      <c r="HF8" s="40" t="s">
        <v>25</v>
      </c>
      <c r="HG8" s="40" t="s">
        <v>43</v>
      </c>
      <c r="HH8" s="40"/>
      <c r="HI8" s="40" t="s">
        <v>43</v>
      </c>
      <c r="HK8" s="524" t="s">
        <v>304</v>
      </c>
      <c r="HL8" s="16" t="s">
        <v>278</v>
      </c>
      <c r="HM8" s="40" t="s">
        <v>25</v>
      </c>
      <c r="HN8" s="40" t="s">
        <v>43</v>
      </c>
      <c r="HO8" s="40"/>
      <c r="HP8" s="40" t="s">
        <v>43</v>
      </c>
      <c r="HR8" s="524" t="s">
        <v>305</v>
      </c>
      <c r="HS8" s="16" t="s">
        <v>278</v>
      </c>
      <c r="HT8" s="40" t="s">
        <v>25</v>
      </c>
      <c r="HU8" s="40" t="s">
        <v>43</v>
      </c>
      <c r="HV8" s="40"/>
      <c r="HW8" s="40" t="s">
        <v>43</v>
      </c>
      <c r="HY8" s="524" t="s">
        <v>306</v>
      </c>
      <c r="HZ8" s="16" t="s">
        <v>278</v>
      </c>
      <c r="IA8" s="40" t="s">
        <v>25</v>
      </c>
      <c r="IB8" s="40" t="s">
        <v>43</v>
      </c>
      <c r="IC8" s="40"/>
      <c r="ID8" s="40" t="s">
        <v>43</v>
      </c>
      <c r="IF8" s="524" t="s">
        <v>307</v>
      </c>
      <c r="IG8" s="16" t="s">
        <v>278</v>
      </c>
      <c r="IH8" s="40" t="s">
        <v>25</v>
      </c>
      <c r="II8" s="40" t="s">
        <v>43</v>
      </c>
      <c r="IJ8" s="40"/>
      <c r="IK8" s="40" t="s">
        <v>43</v>
      </c>
      <c r="IM8" s="524" t="s">
        <v>308</v>
      </c>
      <c r="IN8" s="16" t="s">
        <v>278</v>
      </c>
      <c r="IO8" s="40" t="s">
        <v>25</v>
      </c>
      <c r="IP8" s="40" t="s">
        <v>43</v>
      </c>
      <c r="IQ8" s="40"/>
      <c r="IR8" s="40" t="s">
        <v>43</v>
      </c>
      <c r="IT8" s="524" t="s">
        <v>309</v>
      </c>
      <c r="IU8" s="16" t="s">
        <v>278</v>
      </c>
      <c r="IV8" s="40" t="s">
        <v>25</v>
      </c>
      <c r="IW8" s="40" t="s">
        <v>43</v>
      </c>
      <c r="IX8" s="40"/>
      <c r="IY8" s="40" t="s">
        <v>43</v>
      </c>
      <c r="JA8" s="524" t="s">
        <v>310</v>
      </c>
      <c r="JB8" s="16" t="s">
        <v>278</v>
      </c>
      <c r="JC8" s="40" t="s">
        <v>25</v>
      </c>
      <c r="JD8" s="40" t="s">
        <v>43</v>
      </c>
      <c r="JE8" s="40"/>
      <c r="JF8" s="40" t="s">
        <v>43</v>
      </c>
      <c r="JH8" s="524" t="s">
        <v>311</v>
      </c>
      <c r="JI8" s="16" t="s">
        <v>278</v>
      </c>
      <c r="JJ8" s="40" t="s">
        <v>25</v>
      </c>
      <c r="JK8" s="40" t="s">
        <v>43</v>
      </c>
      <c r="JL8" s="40"/>
      <c r="JM8" s="40" t="s">
        <v>43</v>
      </c>
      <c r="JO8" s="524" t="s">
        <v>312</v>
      </c>
      <c r="JP8" s="16" t="s">
        <v>278</v>
      </c>
      <c r="JQ8" s="40" t="s">
        <v>25</v>
      </c>
      <c r="JR8" s="40" t="s">
        <v>43</v>
      </c>
      <c r="JS8" s="40"/>
      <c r="JT8" s="40" t="s">
        <v>43</v>
      </c>
      <c r="JV8" s="524" t="s">
        <v>313</v>
      </c>
      <c r="JW8" s="16" t="s">
        <v>278</v>
      </c>
      <c r="JX8" s="40" t="s">
        <v>25</v>
      </c>
      <c r="JY8" s="40" t="s">
        <v>43</v>
      </c>
      <c r="JZ8" s="40"/>
      <c r="KA8" s="40" t="s">
        <v>43</v>
      </c>
      <c r="KC8" s="524" t="s">
        <v>238</v>
      </c>
      <c r="KD8" s="16" t="s">
        <v>278</v>
      </c>
      <c r="KE8" s="40" t="s">
        <v>25</v>
      </c>
      <c r="KF8" s="40" t="s">
        <v>43</v>
      </c>
      <c r="KG8" s="40"/>
      <c r="KH8" s="40" t="s">
        <v>43</v>
      </c>
      <c r="KI8" s="1"/>
      <c r="KJ8" s="524" t="s">
        <v>314</v>
      </c>
      <c r="KK8" s="16" t="s">
        <v>278</v>
      </c>
      <c r="KL8" s="40" t="s">
        <v>25</v>
      </c>
      <c r="KM8" s="40" t="s">
        <v>43</v>
      </c>
      <c r="KN8" s="40"/>
      <c r="KO8" s="40" t="s">
        <v>43</v>
      </c>
      <c r="KQ8" s="524" t="s">
        <v>315</v>
      </c>
      <c r="KR8" s="16" t="s">
        <v>278</v>
      </c>
      <c r="KS8" s="40" t="s">
        <v>25</v>
      </c>
      <c r="KT8" s="40" t="s">
        <v>43</v>
      </c>
      <c r="KU8" s="40"/>
      <c r="KV8" s="40" t="s">
        <v>43</v>
      </c>
      <c r="KW8" s="1"/>
      <c r="KX8" s="524" t="s">
        <v>316</v>
      </c>
      <c r="KY8" s="16" t="s">
        <v>278</v>
      </c>
      <c r="KZ8" s="40" t="s">
        <v>25</v>
      </c>
      <c r="LA8" s="40" t="s">
        <v>43</v>
      </c>
      <c r="LB8" s="40"/>
      <c r="LC8" s="40" t="s">
        <v>43</v>
      </c>
      <c r="LD8" s="1"/>
      <c r="LE8" s="524" t="s">
        <v>317</v>
      </c>
      <c r="LF8" s="16" t="s">
        <v>278</v>
      </c>
      <c r="LG8" s="40" t="s">
        <v>25</v>
      </c>
      <c r="LH8" s="40" t="s">
        <v>43</v>
      </c>
      <c r="LI8" s="40"/>
      <c r="LJ8" s="40" t="s">
        <v>43</v>
      </c>
      <c r="LL8" s="524" t="s">
        <v>318</v>
      </c>
      <c r="LM8" s="16" t="s">
        <v>278</v>
      </c>
      <c r="LN8" s="40" t="s">
        <v>25</v>
      </c>
      <c r="LO8" s="40" t="s">
        <v>43</v>
      </c>
      <c r="LP8" s="40"/>
      <c r="LQ8" s="40" t="s">
        <v>43</v>
      </c>
      <c r="LS8" s="524" t="s">
        <v>319</v>
      </c>
      <c r="LT8" s="16" t="s">
        <v>278</v>
      </c>
      <c r="LU8" s="40" t="s">
        <v>25</v>
      </c>
      <c r="LV8" s="40" t="s">
        <v>43</v>
      </c>
      <c r="LW8" s="40"/>
      <c r="LX8" s="40" t="s">
        <v>43</v>
      </c>
      <c r="LZ8" s="524" t="s">
        <v>320</v>
      </c>
      <c r="MA8" s="16" t="s">
        <v>278</v>
      </c>
      <c r="MB8" s="40" t="s">
        <v>25</v>
      </c>
      <c r="MC8" s="40" t="s">
        <v>43</v>
      </c>
      <c r="MD8" s="40"/>
      <c r="ME8" s="40" t="s">
        <v>43</v>
      </c>
      <c r="MG8" s="524" t="s">
        <v>321</v>
      </c>
      <c r="MH8" s="16" t="s">
        <v>278</v>
      </c>
      <c r="MI8" s="40" t="s">
        <v>25</v>
      </c>
      <c r="MJ8" s="40" t="s">
        <v>43</v>
      </c>
      <c r="MK8" s="40"/>
      <c r="ML8" s="40" t="s">
        <v>43</v>
      </c>
      <c r="MN8" s="524" t="s">
        <v>322</v>
      </c>
      <c r="MO8" s="16" t="s">
        <v>278</v>
      </c>
      <c r="MP8" s="40" t="s">
        <v>25</v>
      </c>
      <c r="MQ8" s="40" t="s">
        <v>43</v>
      </c>
      <c r="MR8" s="40"/>
      <c r="MS8" s="40" t="s">
        <v>43</v>
      </c>
      <c r="MU8" s="524" t="s">
        <v>323</v>
      </c>
      <c r="MV8" s="16" t="s">
        <v>278</v>
      </c>
      <c r="MW8" s="40" t="s">
        <v>25</v>
      </c>
      <c r="MX8" s="40" t="s">
        <v>43</v>
      </c>
      <c r="MY8" s="40"/>
      <c r="MZ8" s="40" t="s">
        <v>43</v>
      </c>
      <c r="NB8" s="524" t="s">
        <v>324</v>
      </c>
      <c r="NC8" s="16" t="s">
        <v>278</v>
      </c>
      <c r="ND8" s="40" t="s">
        <v>25</v>
      </c>
      <c r="NE8" s="40" t="s">
        <v>43</v>
      </c>
      <c r="NF8" s="40"/>
      <c r="NG8" s="40" t="s">
        <v>43</v>
      </c>
      <c r="NI8" s="524" t="s">
        <v>325</v>
      </c>
      <c r="NJ8" s="16" t="s">
        <v>278</v>
      </c>
      <c r="NK8" s="40" t="s">
        <v>25</v>
      </c>
      <c r="NL8" s="40" t="s">
        <v>43</v>
      </c>
      <c r="NM8" s="40"/>
      <c r="NN8" s="40" t="s">
        <v>43</v>
      </c>
      <c r="NP8" s="524" t="s">
        <v>326</v>
      </c>
      <c r="NQ8" s="16" t="s">
        <v>278</v>
      </c>
      <c r="NR8" s="40" t="s">
        <v>25</v>
      </c>
      <c r="NS8" s="40" t="s">
        <v>43</v>
      </c>
      <c r="NT8" s="40"/>
      <c r="NU8" s="40" t="s">
        <v>43</v>
      </c>
      <c r="NW8" s="524" t="s">
        <v>327</v>
      </c>
      <c r="NX8" s="16" t="s">
        <v>278</v>
      </c>
      <c r="NY8" s="40" t="s">
        <v>25</v>
      </c>
      <c r="NZ8" s="40" t="s">
        <v>43</v>
      </c>
      <c r="OA8" s="40"/>
      <c r="OB8" s="40" t="s">
        <v>43</v>
      </c>
      <c r="OD8" s="524" t="s">
        <v>328</v>
      </c>
      <c r="OE8" s="16" t="s">
        <v>278</v>
      </c>
      <c r="OF8" s="40" t="s">
        <v>25</v>
      </c>
      <c r="OG8" s="40" t="s">
        <v>43</v>
      </c>
      <c r="OH8" s="40"/>
      <c r="OI8" s="40" t="s">
        <v>43</v>
      </c>
      <c r="OK8" s="524" t="s">
        <v>329</v>
      </c>
      <c r="OL8" s="16" t="s">
        <v>278</v>
      </c>
      <c r="OM8" s="40" t="s">
        <v>25</v>
      </c>
      <c r="ON8" s="40" t="s">
        <v>43</v>
      </c>
      <c r="OO8" s="40"/>
      <c r="OP8" s="40" t="s">
        <v>43</v>
      </c>
      <c r="OR8" s="524" t="s">
        <v>330</v>
      </c>
      <c r="OS8" s="16" t="s">
        <v>278</v>
      </c>
      <c r="OT8" s="40" t="s">
        <v>25</v>
      </c>
      <c r="OU8" s="40" t="s">
        <v>43</v>
      </c>
      <c r="OV8" s="40"/>
      <c r="OW8" s="40" t="s">
        <v>43</v>
      </c>
      <c r="OY8" s="524" t="s">
        <v>331</v>
      </c>
      <c r="OZ8" s="16" t="s">
        <v>278</v>
      </c>
      <c r="PA8" s="40" t="s">
        <v>25</v>
      </c>
      <c r="PB8" s="40" t="s">
        <v>43</v>
      </c>
      <c r="PC8" s="40"/>
      <c r="PD8" s="40" t="s">
        <v>43</v>
      </c>
      <c r="PE8" s="1"/>
      <c r="PF8" s="524" t="s">
        <v>332</v>
      </c>
      <c r="PG8" s="16" t="s">
        <v>278</v>
      </c>
      <c r="PH8" s="40" t="s">
        <v>25</v>
      </c>
      <c r="PI8" s="40" t="s">
        <v>43</v>
      </c>
      <c r="PJ8" s="40"/>
      <c r="PK8" s="40" t="s">
        <v>43</v>
      </c>
      <c r="PM8" s="164"/>
      <c r="PN8" s="16" t="s">
        <v>278</v>
      </c>
      <c r="PO8" s="40" t="s">
        <v>25</v>
      </c>
      <c r="PP8" s="40" t="s">
        <v>43</v>
      </c>
      <c r="PQ8" s="40"/>
      <c r="PR8" s="40" t="s">
        <v>43</v>
      </c>
      <c r="PT8" s="524" t="s">
        <v>333</v>
      </c>
      <c r="PU8" s="16" t="s">
        <v>278</v>
      </c>
      <c r="PV8" s="40" t="s">
        <v>25</v>
      </c>
      <c r="PW8" s="40" t="s">
        <v>43</v>
      </c>
      <c r="PX8" s="40"/>
      <c r="PY8" s="40" t="s">
        <v>43</v>
      </c>
      <c r="QA8" s="524" t="s">
        <v>334</v>
      </c>
      <c r="QB8" s="16" t="s">
        <v>278</v>
      </c>
      <c r="QC8" s="40" t="s">
        <v>25</v>
      </c>
      <c r="QD8" s="40" t="s">
        <v>43</v>
      </c>
      <c r="QE8" s="40"/>
      <c r="QF8" s="40" t="s">
        <v>43</v>
      </c>
      <c r="QH8" s="524" t="s">
        <v>335</v>
      </c>
      <c r="QI8" s="16" t="s">
        <v>278</v>
      </c>
      <c r="QJ8" s="40" t="s">
        <v>25</v>
      </c>
      <c r="QK8" s="40" t="s">
        <v>43</v>
      </c>
      <c r="QL8" s="40"/>
      <c r="QM8" s="40" t="s">
        <v>43</v>
      </c>
      <c r="QO8" s="524" t="s">
        <v>336</v>
      </c>
      <c r="QP8" s="16" t="s">
        <v>278</v>
      </c>
      <c r="QQ8" s="40" t="s">
        <v>25</v>
      </c>
      <c r="QR8" s="40" t="s">
        <v>43</v>
      </c>
      <c r="QS8" s="40"/>
      <c r="QT8" s="40" t="s">
        <v>43</v>
      </c>
      <c r="QV8" s="524" t="s">
        <v>337</v>
      </c>
      <c r="QW8" s="16" t="s">
        <v>278</v>
      </c>
      <c r="QX8" s="40" t="s">
        <v>25</v>
      </c>
      <c r="QY8" s="40" t="s">
        <v>43</v>
      </c>
      <c r="QZ8" s="40"/>
      <c r="RA8" s="40" t="s">
        <v>43</v>
      </c>
      <c r="RC8" s="524" t="s">
        <v>338</v>
      </c>
      <c r="RD8" s="16" t="s">
        <v>278</v>
      </c>
      <c r="RE8" s="40" t="s">
        <v>25</v>
      </c>
      <c r="RF8" s="40" t="s">
        <v>43</v>
      </c>
      <c r="RG8" s="40"/>
      <c r="RH8" s="40" t="s">
        <v>43</v>
      </c>
      <c r="RJ8" s="524" t="s">
        <v>339</v>
      </c>
      <c r="RK8" s="16" t="s">
        <v>278</v>
      </c>
      <c r="RL8" s="40" t="s">
        <v>25</v>
      </c>
      <c r="RM8" s="40" t="s">
        <v>43</v>
      </c>
      <c r="RN8" s="40"/>
      <c r="RO8" s="40" t="s">
        <v>43</v>
      </c>
      <c r="RQ8" s="524" t="s">
        <v>340</v>
      </c>
      <c r="RR8" s="16" t="s">
        <v>278</v>
      </c>
      <c r="RS8" s="40" t="s">
        <v>25</v>
      </c>
      <c r="RT8" s="40" t="s">
        <v>43</v>
      </c>
      <c r="RU8" s="40"/>
      <c r="RV8" s="40" t="s">
        <v>43</v>
      </c>
      <c r="RX8" s="524" t="s">
        <v>341</v>
      </c>
      <c r="RY8" s="16" t="s">
        <v>278</v>
      </c>
      <c r="RZ8" s="40" t="s">
        <v>25</v>
      </c>
      <c r="SA8" s="40" t="s">
        <v>43</v>
      </c>
      <c r="SB8" s="40"/>
      <c r="SC8" s="40" t="s">
        <v>43</v>
      </c>
      <c r="SE8" s="524" t="s">
        <v>342</v>
      </c>
      <c r="SF8" s="16" t="s">
        <v>278</v>
      </c>
      <c r="SG8" s="40" t="s">
        <v>25</v>
      </c>
      <c r="SH8" s="40" t="s">
        <v>43</v>
      </c>
      <c r="SI8" s="40"/>
      <c r="SJ8" s="40" t="s">
        <v>43</v>
      </c>
      <c r="SL8" s="524" t="s">
        <v>343</v>
      </c>
      <c r="SM8" s="16" t="s">
        <v>278</v>
      </c>
      <c r="SN8" s="40" t="s">
        <v>25</v>
      </c>
      <c r="SO8" s="40" t="s">
        <v>43</v>
      </c>
      <c r="SP8" s="40"/>
      <c r="SQ8" s="40" t="s">
        <v>43</v>
      </c>
      <c r="SS8" s="524" t="s">
        <v>344</v>
      </c>
      <c r="ST8" s="16" t="s">
        <v>278</v>
      </c>
      <c r="SU8" s="40" t="s">
        <v>25</v>
      </c>
      <c r="SV8" s="40" t="s">
        <v>43</v>
      </c>
      <c r="SW8" s="40"/>
      <c r="SX8" s="40" t="s">
        <v>43</v>
      </c>
      <c r="SZ8" s="524" t="s">
        <v>345</v>
      </c>
      <c r="TA8" s="16" t="s">
        <v>278</v>
      </c>
      <c r="TB8" s="40" t="s">
        <v>25</v>
      </c>
      <c r="TC8" s="40" t="s">
        <v>43</v>
      </c>
      <c r="TD8" s="40"/>
      <c r="TE8" s="40" t="s">
        <v>43</v>
      </c>
      <c r="TG8" s="524" t="s">
        <v>346</v>
      </c>
      <c r="TH8" s="16" t="s">
        <v>278</v>
      </c>
      <c r="TI8" s="40" t="s">
        <v>25</v>
      </c>
      <c r="TJ8" s="40" t="s">
        <v>43</v>
      </c>
      <c r="TK8" s="40"/>
      <c r="TL8" s="40" t="s">
        <v>43</v>
      </c>
      <c r="TN8" s="524" t="s">
        <v>347</v>
      </c>
      <c r="TO8" s="16" t="s">
        <v>278</v>
      </c>
      <c r="TP8" s="40" t="s">
        <v>25</v>
      </c>
      <c r="TQ8" s="40" t="s">
        <v>43</v>
      </c>
      <c r="TR8" s="40"/>
      <c r="TS8" s="40" t="s">
        <v>43</v>
      </c>
      <c r="TU8" s="524" t="s">
        <v>348</v>
      </c>
      <c r="TV8" s="16" t="s">
        <v>278</v>
      </c>
      <c r="TW8" s="40" t="s">
        <v>25</v>
      </c>
      <c r="TX8" s="40" t="s">
        <v>43</v>
      </c>
      <c r="TY8" s="40"/>
      <c r="TZ8" s="40" t="s">
        <v>43</v>
      </c>
      <c r="UB8" s="524" t="s">
        <v>349</v>
      </c>
      <c r="UC8" s="16" t="s">
        <v>278</v>
      </c>
      <c r="UD8" s="40" t="s">
        <v>25</v>
      </c>
      <c r="UE8" s="40" t="s">
        <v>43</v>
      </c>
      <c r="UF8" s="40"/>
      <c r="UG8" s="40" t="s">
        <v>43</v>
      </c>
      <c r="UI8" s="524"/>
      <c r="UJ8" s="16" t="s">
        <v>278</v>
      </c>
      <c r="UK8" s="40" t="s">
        <v>25</v>
      </c>
      <c r="UL8" s="40" t="s">
        <v>43</v>
      </c>
      <c r="UM8" s="40"/>
      <c r="UN8" s="40" t="s">
        <v>43</v>
      </c>
      <c r="UP8" s="524"/>
      <c r="UQ8" s="16" t="s">
        <v>278</v>
      </c>
      <c r="UR8" s="40" t="s">
        <v>25</v>
      </c>
      <c r="US8" s="40" t="s">
        <v>43</v>
      </c>
      <c r="UT8" s="40"/>
      <c r="UU8" s="40" t="s">
        <v>43</v>
      </c>
      <c r="UW8" s="524"/>
      <c r="UX8" s="16" t="s">
        <v>278</v>
      </c>
      <c r="UY8" s="40" t="s">
        <v>25</v>
      </c>
      <c r="UZ8" s="40" t="s">
        <v>43</v>
      </c>
      <c r="VA8" s="40"/>
      <c r="VB8" s="40" t="s">
        <v>43</v>
      </c>
      <c r="VD8" s="524"/>
      <c r="VE8" s="16" t="s">
        <v>278</v>
      </c>
      <c r="VF8" s="40" t="s">
        <v>25</v>
      </c>
      <c r="VG8" s="40" t="s">
        <v>43</v>
      </c>
      <c r="VH8" s="40"/>
      <c r="VI8" s="40" t="s">
        <v>43</v>
      </c>
      <c r="VM8" s="10" t="s">
        <v>278</v>
      </c>
      <c r="VN8" s="9"/>
      <c r="VO8" s="10" t="s">
        <v>43</v>
      </c>
      <c r="VP8" s="40"/>
      <c r="VQ8" s="10" t="s">
        <v>43</v>
      </c>
    </row>
    <row r="9" spans="1:589" ht="15.75" customHeight="1" x14ac:dyDescent="0.2">
      <c r="A9" s="507" t="s">
        <v>37</v>
      </c>
      <c r="B9" s="2" t="s">
        <v>38</v>
      </c>
      <c r="C9" s="11" t="s">
        <v>23</v>
      </c>
      <c r="D9" s="11" t="s">
        <v>39</v>
      </c>
      <c r="E9" s="11" t="s">
        <v>350</v>
      </c>
      <c r="F9" s="11" t="s">
        <v>350</v>
      </c>
      <c r="G9" s="11" t="s">
        <v>23</v>
      </c>
      <c r="H9" s="11" t="s">
        <v>39</v>
      </c>
      <c r="I9" s="11" t="s">
        <v>40</v>
      </c>
      <c r="J9" s="11" t="s">
        <v>350</v>
      </c>
      <c r="K9" s="11" t="s">
        <v>23</v>
      </c>
      <c r="L9" s="11" t="s">
        <v>39</v>
      </c>
      <c r="M9" s="11" t="s">
        <v>40</v>
      </c>
      <c r="N9" s="11" t="s">
        <v>350</v>
      </c>
      <c r="O9" s="11" t="s">
        <v>23</v>
      </c>
      <c r="P9" s="11" t="s">
        <v>39</v>
      </c>
      <c r="Q9" s="11" t="s">
        <v>40</v>
      </c>
      <c r="R9" s="11" t="s">
        <v>350</v>
      </c>
      <c r="S9" s="11" t="s">
        <v>27</v>
      </c>
      <c r="T9" s="518"/>
      <c r="U9" s="181"/>
      <c r="V9" s="518"/>
      <c r="W9" s="518"/>
      <c r="X9" s="1"/>
      <c r="Y9" s="513"/>
      <c r="Z9" s="17" t="s">
        <v>40</v>
      </c>
      <c r="AA9" s="11" t="s">
        <v>351</v>
      </c>
      <c r="AB9" s="1"/>
      <c r="AC9" s="513"/>
      <c r="AD9" s="17" t="s">
        <v>40</v>
      </c>
      <c r="AE9" s="11" t="s">
        <v>351</v>
      </c>
      <c r="AF9" s="11" t="s">
        <v>352</v>
      </c>
      <c r="AG9" s="11"/>
      <c r="AH9" s="40" t="s">
        <v>1</v>
      </c>
      <c r="AI9" s="1"/>
      <c r="AJ9" s="513"/>
      <c r="AK9" s="17" t="s">
        <v>40</v>
      </c>
      <c r="AL9" s="11" t="s">
        <v>351</v>
      </c>
      <c r="AM9" s="11" t="s">
        <v>352</v>
      </c>
      <c r="AN9" s="11"/>
      <c r="AO9" s="40" t="s">
        <v>1</v>
      </c>
      <c r="AP9" s="1"/>
      <c r="AQ9" s="513"/>
      <c r="AR9" s="17" t="s">
        <v>40</v>
      </c>
      <c r="AS9" s="11" t="s">
        <v>351</v>
      </c>
      <c r="AT9" s="11" t="s">
        <v>352</v>
      </c>
      <c r="AU9" s="11"/>
      <c r="AV9" s="40" t="s">
        <v>1</v>
      </c>
      <c r="AW9" s="1"/>
      <c r="AX9" s="513"/>
      <c r="AY9" s="17" t="s">
        <v>40</v>
      </c>
      <c r="AZ9" s="11" t="s">
        <v>351</v>
      </c>
      <c r="BA9" s="11" t="s">
        <v>352</v>
      </c>
      <c r="BB9" s="11"/>
      <c r="BC9" s="40" t="s">
        <v>1</v>
      </c>
      <c r="BD9" s="1"/>
      <c r="BE9" s="513"/>
      <c r="BF9" s="17" t="s">
        <v>40</v>
      </c>
      <c r="BG9" s="11" t="s">
        <v>351</v>
      </c>
      <c r="BH9" s="11" t="s">
        <v>352</v>
      </c>
      <c r="BI9" s="11"/>
      <c r="BJ9" s="40" t="s">
        <v>1</v>
      </c>
      <c r="BK9" s="1"/>
      <c r="BL9" s="513"/>
      <c r="BM9" s="17" t="s">
        <v>40</v>
      </c>
      <c r="BN9" s="11" t="s">
        <v>351</v>
      </c>
      <c r="BO9" s="11" t="s">
        <v>352</v>
      </c>
      <c r="BP9" s="11"/>
      <c r="BQ9" s="40" t="s">
        <v>1</v>
      </c>
      <c r="BR9" s="1"/>
      <c r="BS9" s="513"/>
      <c r="BT9" s="17" t="s">
        <v>40</v>
      </c>
      <c r="BU9" s="11" t="s">
        <v>351</v>
      </c>
      <c r="BV9" s="11" t="s">
        <v>352</v>
      </c>
      <c r="BW9" s="11"/>
      <c r="BX9" s="40" t="s">
        <v>1</v>
      </c>
      <c r="BY9" s="1"/>
      <c r="BZ9" s="513"/>
      <c r="CA9" s="17" t="s">
        <v>40</v>
      </c>
      <c r="CB9" s="11" t="s">
        <v>351</v>
      </c>
      <c r="CC9" s="11" t="s">
        <v>352</v>
      </c>
      <c r="CD9" s="11"/>
      <c r="CE9" s="40" t="s">
        <v>1</v>
      </c>
      <c r="CF9" s="1"/>
      <c r="CG9" s="513"/>
      <c r="CH9" s="17" t="s">
        <v>40</v>
      </c>
      <c r="CI9" s="11" t="s">
        <v>351</v>
      </c>
      <c r="CJ9" s="11" t="s">
        <v>352</v>
      </c>
      <c r="CK9" s="11"/>
      <c r="CL9" s="40" t="s">
        <v>1</v>
      </c>
      <c r="CM9" s="1"/>
      <c r="CN9" s="513"/>
      <c r="CO9" s="17" t="s">
        <v>40</v>
      </c>
      <c r="CP9" s="11" t="s">
        <v>351</v>
      </c>
      <c r="CQ9" s="11" t="s">
        <v>352</v>
      </c>
      <c r="CR9" s="11"/>
      <c r="CS9" s="40" t="s">
        <v>1</v>
      </c>
      <c r="CT9" s="1"/>
      <c r="CU9" s="513"/>
      <c r="CV9" s="17" t="s">
        <v>40</v>
      </c>
      <c r="CW9" s="11" t="s">
        <v>351</v>
      </c>
      <c r="CX9" s="11" t="s">
        <v>352</v>
      </c>
      <c r="CY9" s="11"/>
      <c r="CZ9" s="40" t="s">
        <v>1</v>
      </c>
      <c r="DA9" s="1"/>
      <c r="DB9" s="513"/>
      <c r="DC9" s="17" t="s">
        <v>40</v>
      </c>
      <c r="DD9" s="11" t="s">
        <v>351</v>
      </c>
      <c r="DE9" s="11" t="s">
        <v>352</v>
      </c>
      <c r="DF9" s="11"/>
      <c r="DG9" s="40" t="s">
        <v>1</v>
      </c>
      <c r="DH9" s="1"/>
      <c r="DI9" s="513"/>
      <c r="DJ9" s="17" t="s">
        <v>40</v>
      </c>
      <c r="DK9" s="11" t="s">
        <v>351</v>
      </c>
      <c r="DL9" s="11" t="s">
        <v>352</v>
      </c>
      <c r="DM9" s="11"/>
      <c r="DN9" s="40" t="s">
        <v>1</v>
      </c>
      <c r="DO9" s="1"/>
      <c r="DP9" s="518"/>
      <c r="DQ9" s="141" t="s">
        <v>40</v>
      </c>
      <c r="DR9" s="11" t="s">
        <v>351</v>
      </c>
      <c r="DS9" s="11" t="s">
        <v>352</v>
      </c>
      <c r="DT9" s="11"/>
      <c r="DU9" s="40" t="s">
        <v>1</v>
      </c>
      <c r="DV9" s="1"/>
      <c r="DW9" s="513"/>
      <c r="DX9" s="17" t="s">
        <v>40</v>
      </c>
      <c r="DY9" s="11" t="s">
        <v>351</v>
      </c>
      <c r="DZ9" s="11" t="s">
        <v>352</v>
      </c>
      <c r="EA9" s="11"/>
      <c r="EB9" s="40" t="s">
        <v>1</v>
      </c>
      <c r="EC9" s="1"/>
      <c r="ED9" s="513"/>
      <c r="EE9" s="17" t="s">
        <v>40</v>
      </c>
      <c r="EF9" s="11" t="s">
        <v>351</v>
      </c>
      <c r="EG9" s="11" t="s">
        <v>352</v>
      </c>
      <c r="EH9" s="11"/>
      <c r="EI9" s="40" t="s">
        <v>1</v>
      </c>
      <c r="EJ9" s="1"/>
      <c r="EK9" s="513"/>
      <c r="EL9" s="17" t="s">
        <v>40</v>
      </c>
      <c r="EM9" s="11" t="s">
        <v>351</v>
      </c>
      <c r="EN9" s="11" t="s">
        <v>352</v>
      </c>
      <c r="EO9" s="11"/>
      <c r="EP9" s="40" t="s">
        <v>1</v>
      </c>
      <c r="ER9" s="513"/>
      <c r="ES9" s="17" t="s">
        <v>40</v>
      </c>
      <c r="ET9" s="11" t="s">
        <v>351</v>
      </c>
      <c r="EU9" s="11" t="s">
        <v>352</v>
      </c>
      <c r="EV9" s="11"/>
      <c r="EW9" s="40" t="s">
        <v>1</v>
      </c>
      <c r="EY9" s="513"/>
      <c r="EZ9" s="17" t="s">
        <v>40</v>
      </c>
      <c r="FA9" s="11" t="s">
        <v>351</v>
      </c>
      <c r="FB9" s="11" t="s">
        <v>352</v>
      </c>
      <c r="FC9" s="11"/>
      <c r="FD9" s="40" t="s">
        <v>1</v>
      </c>
      <c r="FF9" s="513"/>
      <c r="FG9" s="17" t="s">
        <v>40</v>
      </c>
      <c r="FH9" s="11" t="s">
        <v>351</v>
      </c>
      <c r="FI9" s="11" t="s">
        <v>352</v>
      </c>
      <c r="FJ9" s="11"/>
      <c r="FK9" s="40" t="s">
        <v>1</v>
      </c>
      <c r="FL9" s="1"/>
      <c r="FM9" s="513"/>
      <c r="FN9" s="17" t="s">
        <v>40</v>
      </c>
      <c r="FO9" s="11" t="s">
        <v>351</v>
      </c>
      <c r="FP9" s="11" t="s">
        <v>352</v>
      </c>
      <c r="FQ9" s="11"/>
      <c r="FR9" s="40" t="s">
        <v>1</v>
      </c>
      <c r="FS9" s="1"/>
      <c r="FT9" s="513"/>
      <c r="FU9" s="17" t="s">
        <v>40</v>
      </c>
      <c r="FV9" s="11" t="s">
        <v>351</v>
      </c>
      <c r="FW9" s="11" t="s">
        <v>352</v>
      </c>
      <c r="FX9" s="11"/>
      <c r="FY9" s="40" t="s">
        <v>1</v>
      </c>
      <c r="FZ9" s="1"/>
      <c r="GA9" s="513"/>
      <c r="GB9" s="17" t="s">
        <v>40</v>
      </c>
      <c r="GC9" s="11" t="s">
        <v>351</v>
      </c>
      <c r="GD9" s="11" t="s">
        <v>352</v>
      </c>
      <c r="GE9" s="11"/>
      <c r="GF9" s="40" t="s">
        <v>1</v>
      </c>
      <c r="GG9" s="1"/>
      <c r="GH9" s="513"/>
      <c r="GI9" s="17" t="s">
        <v>40</v>
      </c>
      <c r="GJ9" s="11" t="s">
        <v>351</v>
      </c>
      <c r="GK9" s="11" t="s">
        <v>352</v>
      </c>
      <c r="GL9" s="11"/>
      <c r="GM9" s="40" t="s">
        <v>1</v>
      </c>
      <c r="GO9" s="513"/>
      <c r="GP9" s="17" t="s">
        <v>40</v>
      </c>
      <c r="GQ9" s="11" t="s">
        <v>351</v>
      </c>
      <c r="GR9" s="11" t="s">
        <v>352</v>
      </c>
      <c r="GS9" s="11"/>
      <c r="GT9" s="40" t="s">
        <v>1</v>
      </c>
      <c r="GV9" s="513"/>
      <c r="GW9" s="17" t="s">
        <v>40</v>
      </c>
      <c r="GX9" s="11" t="s">
        <v>351</v>
      </c>
      <c r="GY9" s="11" t="s">
        <v>352</v>
      </c>
      <c r="GZ9" s="11"/>
      <c r="HA9" s="40" t="s">
        <v>1</v>
      </c>
      <c r="HD9" s="513"/>
      <c r="HE9" s="17" t="s">
        <v>40</v>
      </c>
      <c r="HF9" s="11" t="s">
        <v>351</v>
      </c>
      <c r="HG9" s="11" t="s">
        <v>352</v>
      </c>
      <c r="HH9" s="11"/>
      <c r="HI9" s="40" t="s">
        <v>1</v>
      </c>
      <c r="HK9" s="513"/>
      <c r="HL9" s="17" t="s">
        <v>40</v>
      </c>
      <c r="HM9" s="11" t="s">
        <v>351</v>
      </c>
      <c r="HN9" s="11" t="s">
        <v>352</v>
      </c>
      <c r="HO9" s="11"/>
      <c r="HP9" s="40" t="s">
        <v>1</v>
      </c>
      <c r="HR9" s="513"/>
      <c r="HS9" s="17" t="s">
        <v>40</v>
      </c>
      <c r="HT9" s="11" t="s">
        <v>351</v>
      </c>
      <c r="HU9" s="11" t="s">
        <v>352</v>
      </c>
      <c r="HV9" s="11"/>
      <c r="HW9" s="40" t="s">
        <v>1</v>
      </c>
      <c r="HY9" s="513"/>
      <c r="HZ9" s="17" t="s">
        <v>40</v>
      </c>
      <c r="IA9" s="11" t="s">
        <v>351</v>
      </c>
      <c r="IB9" s="11" t="s">
        <v>352</v>
      </c>
      <c r="IC9" s="11"/>
      <c r="ID9" s="40" t="s">
        <v>1</v>
      </c>
      <c r="IF9" s="513"/>
      <c r="IG9" s="17" t="s">
        <v>40</v>
      </c>
      <c r="IH9" s="11" t="s">
        <v>351</v>
      </c>
      <c r="II9" s="11" t="s">
        <v>352</v>
      </c>
      <c r="IJ9" s="11"/>
      <c r="IK9" s="40" t="s">
        <v>1</v>
      </c>
      <c r="IM9" s="513"/>
      <c r="IN9" s="17" t="s">
        <v>40</v>
      </c>
      <c r="IO9" s="11" t="s">
        <v>351</v>
      </c>
      <c r="IP9" s="11" t="s">
        <v>352</v>
      </c>
      <c r="IQ9" s="11"/>
      <c r="IR9" s="40" t="s">
        <v>1</v>
      </c>
      <c r="IT9" s="513"/>
      <c r="IU9" s="17" t="s">
        <v>40</v>
      </c>
      <c r="IV9" s="11" t="s">
        <v>351</v>
      </c>
      <c r="IW9" s="11" t="s">
        <v>352</v>
      </c>
      <c r="IX9" s="11"/>
      <c r="IY9" s="40" t="s">
        <v>1</v>
      </c>
      <c r="JA9" s="513"/>
      <c r="JB9" s="17" t="s">
        <v>40</v>
      </c>
      <c r="JC9" s="11" t="s">
        <v>351</v>
      </c>
      <c r="JD9" s="11" t="s">
        <v>352</v>
      </c>
      <c r="JE9" s="11"/>
      <c r="JF9" s="40" t="s">
        <v>1</v>
      </c>
      <c r="JH9" s="513"/>
      <c r="JI9" s="17" t="s">
        <v>40</v>
      </c>
      <c r="JJ9" s="11" t="s">
        <v>351</v>
      </c>
      <c r="JK9" s="11" t="s">
        <v>352</v>
      </c>
      <c r="JL9" s="11"/>
      <c r="JM9" s="40" t="s">
        <v>1</v>
      </c>
      <c r="JO9" s="513"/>
      <c r="JP9" s="17" t="s">
        <v>40</v>
      </c>
      <c r="JQ9" s="11" t="s">
        <v>351</v>
      </c>
      <c r="JR9" s="11" t="s">
        <v>352</v>
      </c>
      <c r="JS9" s="11"/>
      <c r="JT9" s="40" t="s">
        <v>1</v>
      </c>
      <c r="JV9" s="513"/>
      <c r="JW9" s="17" t="s">
        <v>40</v>
      </c>
      <c r="JX9" s="11" t="s">
        <v>351</v>
      </c>
      <c r="JY9" s="11" t="s">
        <v>352</v>
      </c>
      <c r="JZ9" s="11"/>
      <c r="KA9" s="40" t="s">
        <v>1</v>
      </c>
      <c r="KC9" s="513"/>
      <c r="KD9" s="17" t="s">
        <v>40</v>
      </c>
      <c r="KE9" s="11" t="s">
        <v>351</v>
      </c>
      <c r="KF9" s="11" t="s">
        <v>352</v>
      </c>
      <c r="KG9" s="11"/>
      <c r="KH9" s="40" t="s">
        <v>1</v>
      </c>
      <c r="KI9" s="1"/>
      <c r="KJ9" s="513"/>
      <c r="KK9" s="17" t="s">
        <v>40</v>
      </c>
      <c r="KL9" s="11" t="s">
        <v>351</v>
      </c>
      <c r="KM9" s="11" t="s">
        <v>352</v>
      </c>
      <c r="KN9" s="11"/>
      <c r="KO9" s="40" t="s">
        <v>1</v>
      </c>
      <c r="KQ9" s="513"/>
      <c r="KR9" s="17" t="s">
        <v>40</v>
      </c>
      <c r="KS9" s="11" t="s">
        <v>351</v>
      </c>
      <c r="KT9" s="11" t="s">
        <v>352</v>
      </c>
      <c r="KU9" s="11"/>
      <c r="KV9" s="40" t="s">
        <v>1</v>
      </c>
      <c r="KW9" s="1"/>
      <c r="KX9" s="513"/>
      <c r="KY9" s="17" t="s">
        <v>40</v>
      </c>
      <c r="KZ9" s="11" t="s">
        <v>351</v>
      </c>
      <c r="LA9" s="11" t="s">
        <v>352</v>
      </c>
      <c r="LB9" s="11"/>
      <c r="LC9" s="40" t="s">
        <v>1</v>
      </c>
      <c r="LD9" s="1"/>
      <c r="LE9" s="513"/>
      <c r="LF9" s="17" t="s">
        <v>40</v>
      </c>
      <c r="LG9" s="11" t="s">
        <v>351</v>
      </c>
      <c r="LH9" s="11" t="s">
        <v>352</v>
      </c>
      <c r="LI9" s="11"/>
      <c r="LJ9" s="40" t="s">
        <v>1</v>
      </c>
      <c r="LL9" s="513"/>
      <c r="LM9" s="17" t="s">
        <v>40</v>
      </c>
      <c r="LN9" s="11" t="s">
        <v>351</v>
      </c>
      <c r="LO9" s="11" t="s">
        <v>352</v>
      </c>
      <c r="LP9" s="11"/>
      <c r="LQ9" s="40" t="s">
        <v>1</v>
      </c>
      <c r="LS9" s="513"/>
      <c r="LT9" s="17" t="s">
        <v>40</v>
      </c>
      <c r="LU9" s="11" t="s">
        <v>351</v>
      </c>
      <c r="LV9" s="11" t="s">
        <v>352</v>
      </c>
      <c r="LW9" s="11"/>
      <c r="LX9" s="40" t="s">
        <v>1</v>
      </c>
      <c r="LZ9" s="513"/>
      <c r="MA9" s="17" t="s">
        <v>40</v>
      </c>
      <c r="MB9" s="11" t="s">
        <v>351</v>
      </c>
      <c r="MC9" s="11" t="s">
        <v>352</v>
      </c>
      <c r="MD9" s="11"/>
      <c r="ME9" s="40" t="s">
        <v>1</v>
      </c>
      <c r="MG9" s="513"/>
      <c r="MH9" s="17" t="s">
        <v>40</v>
      </c>
      <c r="MI9" s="11" t="s">
        <v>351</v>
      </c>
      <c r="MJ9" s="11" t="s">
        <v>352</v>
      </c>
      <c r="MK9" s="11"/>
      <c r="ML9" s="40" t="s">
        <v>1</v>
      </c>
      <c r="MN9" s="513"/>
      <c r="MO9" s="17" t="s">
        <v>40</v>
      </c>
      <c r="MP9" s="11" t="s">
        <v>351</v>
      </c>
      <c r="MQ9" s="11" t="s">
        <v>352</v>
      </c>
      <c r="MR9" s="11"/>
      <c r="MS9" s="40" t="s">
        <v>1</v>
      </c>
      <c r="MU9" s="513"/>
      <c r="MV9" s="17" t="s">
        <v>40</v>
      </c>
      <c r="MW9" s="11" t="s">
        <v>351</v>
      </c>
      <c r="MX9" s="11" t="s">
        <v>352</v>
      </c>
      <c r="MY9" s="11"/>
      <c r="MZ9" s="40" t="s">
        <v>1</v>
      </c>
      <c r="NB9" s="513"/>
      <c r="NC9" s="17" t="s">
        <v>40</v>
      </c>
      <c r="ND9" s="11" t="s">
        <v>351</v>
      </c>
      <c r="NE9" s="11" t="s">
        <v>352</v>
      </c>
      <c r="NF9" s="11"/>
      <c r="NG9" s="40" t="s">
        <v>1</v>
      </c>
      <c r="NI9" s="513"/>
      <c r="NJ9" s="17" t="s">
        <v>40</v>
      </c>
      <c r="NK9" s="11" t="s">
        <v>351</v>
      </c>
      <c r="NL9" s="11" t="s">
        <v>352</v>
      </c>
      <c r="NM9" s="11"/>
      <c r="NN9" s="40" t="s">
        <v>1</v>
      </c>
      <c r="NP9" s="513"/>
      <c r="NQ9" s="17" t="s">
        <v>40</v>
      </c>
      <c r="NR9" s="11" t="s">
        <v>351</v>
      </c>
      <c r="NS9" s="11" t="s">
        <v>352</v>
      </c>
      <c r="NT9" s="11"/>
      <c r="NU9" s="40" t="s">
        <v>1</v>
      </c>
      <c r="NW9" s="513"/>
      <c r="NX9" s="17" t="s">
        <v>40</v>
      </c>
      <c r="NY9" s="11" t="s">
        <v>351</v>
      </c>
      <c r="NZ9" s="11" t="s">
        <v>352</v>
      </c>
      <c r="OA9" s="11"/>
      <c r="OB9" s="40" t="s">
        <v>1</v>
      </c>
      <c r="OD9" s="513"/>
      <c r="OE9" s="17" t="s">
        <v>40</v>
      </c>
      <c r="OF9" s="11" t="s">
        <v>351</v>
      </c>
      <c r="OG9" s="11" t="s">
        <v>352</v>
      </c>
      <c r="OH9" s="11"/>
      <c r="OI9" s="40" t="s">
        <v>1</v>
      </c>
      <c r="OK9" s="513"/>
      <c r="OL9" s="17" t="s">
        <v>40</v>
      </c>
      <c r="OM9" s="11" t="s">
        <v>351</v>
      </c>
      <c r="ON9" s="11" t="s">
        <v>352</v>
      </c>
      <c r="OO9" s="11"/>
      <c r="OP9" s="40" t="s">
        <v>1</v>
      </c>
      <c r="OR9" s="513"/>
      <c r="OS9" s="17" t="s">
        <v>40</v>
      </c>
      <c r="OT9" s="11" t="s">
        <v>351</v>
      </c>
      <c r="OU9" s="11" t="s">
        <v>352</v>
      </c>
      <c r="OV9" s="11"/>
      <c r="OW9" s="40" t="s">
        <v>1</v>
      </c>
      <c r="OY9" s="513"/>
      <c r="OZ9" s="17" t="s">
        <v>40</v>
      </c>
      <c r="PA9" s="11" t="s">
        <v>351</v>
      </c>
      <c r="PB9" s="11" t="s">
        <v>352</v>
      </c>
      <c r="PC9" s="11"/>
      <c r="PD9" s="40" t="s">
        <v>1</v>
      </c>
      <c r="PE9" s="1"/>
      <c r="PF9" s="513"/>
      <c r="PG9" s="17" t="s">
        <v>40</v>
      </c>
      <c r="PH9" s="11" t="s">
        <v>351</v>
      </c>
      <c r="PI9" s="11" t="s">
        <v>352</v>
      </c>
      <c r="PJ9" s="11"/>
      <c r="PK9" s="40" t="s">
        <v>1</v>
      </c>
      <c r="PM9" s="168"/>
      <c r="PN9" s="17" t="s">
        <v>40</v>
      </c>
      <c r="PO9" s="11" t="s">
        <v>351</v>
      </c>
      <c r="PP9" s="11" t="s">
        <v>352</v>
      </c>
      <c r="PQ9" s="11"/>
      <c r="PR9" s="40" t="s">
        <v>1</v>
      </c>
      <c r="PT9" s="513"/>
      <c r="PU9" s="17" t="s">
        <v>40</v>
      </c>
      <c r="PV9" s="11" t="s">
        <v>351</v>
      </c>
      <c r="PW9" s="11" t="s">
        <v>352</v>
      </c>
      <c r="PX9" s="11"/>
      <c r="PY9" s="40" t="s">
        <v>1</v>
      </c>
      <c r="QA9" s="513"/>
      <c r="QB9" s="17" t="s">
        <v>40</v>
      </c>
      <c r="QC9" s="11" t="s">
        <v>351</v>
      </c>
      <c r="QD9" s="11" t="s">
        <v>352</v>
      </c>
      <c r="QE9" s="11"/>
      <c r="QF9" s="40" t="s">
        <v>1</v>
      </c>
      <c r="QH9" s="513"/>
      <c r="QI9" s="17" t="s">
        <v>40</v>
      </c>
      <c r="QJ9" s="11" t="s">
        <v>351</v>
      </c>
      <c r="QK9" s="11" t="s">
        <v>352</v>
      </c>
      <c r="QL9" s="11"/>
      <c r="QM9" s="40" t="s">
        <v>1</v>
      </c>
      <c r="QO9" s="513"/>
      <c r="QP9" s="17" t="s">
        <v>40</v>
      </c>
      <c r="QQ9" s="11" t="s">
        <v>351</v>
      </c>
      <c r="QR9" s="11" t="s">
        <v>352</v>
      </c>
      <c r="QS9" s="11"/>
      <c r="QT9" s="40" t="s">
        <v>1</v>
      </c>
      <c r="QV9" s="513"/>
      <c r="QW9" s="17" t="s">
        <v>40</v>
      </c>
      <c r="QX9" s="11" t="s">
        <v>351</v>
      </c>
      <c r="QY9" s="11" t="s">
        <v>352</v>
      </c>
      <c r="QZ9" s="11"/>
      <c r="RA9" s="40" t="s">
        <v>1</v>
      </c>
      <c r="RC9" s="513"/>
      <c r="RD9" s="17" t="s">
        <v>40</v>
      </c>
      <c r="RE9" s="11" t="s">
        <v>351</v>
      </c>
      <c r="RF9" s="11" t="s">
        <v>352</v>
      </c>
      <c r="RG9" s="11"/>
      <c r="RH9" s="40" t="s">
        <v>1</v>
      </c>
      <c r="RJ9" s="513"/>
      <c r="RK9" s="17" t="s">
        <v>40</v>
      </c>
      <c r="RL9" s="11" t="s">
        <v>351</v>
      </c>
      <c r="RM9" s="11" t="s">
        <v>352</v>
      </c>
      <c r="RN9" s="11"/>
      <c r="RO9" s="40" t="s">
        <v>1</v>
      </c>
      <c r="RQ9" s="513"/>
      <c r="RR9" s="17" t="s">
        <v>40</v>
      </c>
      <c r="RS9" s="11" t="s">
        <v>351</v>
      </c>
      <c r="RT9" s="11" t="s">
        <v>352</v>
      </c>
      <c r="RU9" s="11"/>
      <c r="RV9" s="40" t="s">
        <v>1</v>
      </c>
      <c r="RX9" s="513"/>
      <c r="RY9" s="17" t="s">
        <v>40</v>
      </c>
      <c r="RZ9" s="11" t="s">
        <v>351</v>
      </c>
      <c r="SA9" s="11" t="s">
        <v>352</v>
      </c>
      <c r="SB9" s="11"/>
      <c r="SC9" s="40" t="s">
        <v>1</v>
      </c>
      <c r="SE9" s="513"/>
      <c r="SF9" s="17" t="s">
        <v>40</v>
      </c>
      <c r="SG9" s="11" t="s">
        <v>351</v>
      </c>
      <c r="SH9" s="11" t="s">
        <v>352</v>
      </c>
      <c r="SI9" s="11"/>
      <c r="SJ9" s="40" t="s">
        <v>1</v>
      </c>
      <c r="SL9" s="513"/>
      <c r="SM9" s="17" t="s">
        <v>40</v>
      </c>
      <c r="SN9" s="11" t="s">
        <v>351</v>
      </c>
      <c r="SO9" s="11" t="s">
        <v>352</v>
      </c>
      <c r="SP9" s="11"/>
      <c r="SQ9" s="40" t="s">
        <v>1</v>
      </c>
      <c r="SS9" s="513"/>
      <c r="ST9" s="17" t="s">
        <v>40</v>
      </c>
      <c r="SU9" s="11" t="s">
        <v>351</v>
      </c>
      <c r="SV9" s="11" t="s">
        <v>352</v>
      </c>
      <c r="SW9" s="11"/>
      <c r="SX9" s="40" t="s">
        <v>1</v>
      </c>
      <c r="SZ9" s="513"/>
      <c r="TA9" s="17" t="s">
        <v>40</v>
      </c>
      <c r="TB9" s="11" t="s">
        <v>351</v>
      </c>
      <c r="TC9" s="11" t="s">
        <v>352</v>
      </c>
      <c r="TD9" s="11"/>
      <c r="TE9" s="40" t="s">
        <v>1</v>
      </c>
      <c r="TG9" s="513"/>
      <c r="TH9" s="17" t="s">
        <v>40</v>
      </c>
      <c r="TI9" s="11" t="s">
        <v>351</v>
      </c>
      <c r="TJ9" s="11" t="s">
        <v>352</v>
      </c>
      <c r="TK9" s="11"/>
      <c r="TL9" s="40" t="s">
        <v>1</v>
      </c>
      <c r="TN9" s="513"/>
      <c r="TO9" s="17" t="s">
        <v>40</v>
      </c>
      <c r="TP9" s="11" t="s">
        <v>351</v>
      </c>
      <c r="TQ9" s="11" t="s">
        <v>352</v>
      </c>
      <c r="TR9" s="11"/>
      <c r="TS9" s="40" t="s">
        <v>1</v>
      </c>
      <c r="TU9" s="513"/>
      <c r="TV9" s="17" t="s">
        <v>40</v>
      </c>
      <c r="TW9" s="11" t="s">
        <v>351</v>
      </c>
      <c r="TX9" s="11" t="s">
        <v>352</v>
      </c>
      <c r="TY9" s="11"/>
      <c r="TZ9" s="40" t="s">
        <v>1</v>
      </c>
      <c r="UB9" s="513"/>
      <c r="UC9" s="17" t="s">
        <v>40</v>
      </c>
      <c r="UD9" s="11" t="s">
        <v>351</v>
      </c>
      <c r="UE9" s="11" t="s">
        <v>352</v>
      </c>
      <c r="UF9" s="11"/>
      <c r="UG9" s="40" t="s">
        <v>1</v>
      </c>
      <c r="UI9" s="513"/>
      <c r="UJ9" s="17" t="s">
        <v>40</v>
      </c>
      <c r="UK9" s="11" t="s">
        <v>351</v>
      </c>
      <c r="UL9" s="11" t="s">
        <v>352</v>
      </c>
      <c r="UM9" s="11"/>
      <c r="UN9" s="40" t="s">
        <v>1</v>
      </c>
      <c r="UP9" s="513"/>
      <c r="UQ9" s="17" t="s">
        <v>40</v>
      </c>
      <c r="UR9" s="11" t="s">
        <v>351</v>
      </c>
      <c r="US9" s="11" t="s">
        <v>352</v>
      </c>
      <c r="UT9" s="11"/>
      <c r="UU9" s="40" t="s">
        <v>1</v>
      </c>
      <c r="UW9" s="513"/>
      <c r="UX9" s="17" t="s">
        <v>40</v>
      </c>
      <c r="UY9" s="11" t="s">
        <v>351</v>
      </c>
      <c r="UZ9" s="11" t="s">
        <v>352</v>
      </c>
      <c r="VA9" s="11"/>
      <c r="VB9" s="40" t="s">
        <v>1</v>
      </c>
      <c r="VD9" s="513"/>
      <c r="VE9" s="17" t="s">
        <v>40</v>
      </c>
      <c r="VF9" s="11" t="s">
        <v>351</v>
      </c>
      <c r="VG9" s="11" t="s">
        <v>352</v>
      </c>
      <c r="VH9" s="11"/>
      <c r="VI9" s="40" t="s">
        <v>1</v>
      </c>
      <c r="VM9" s="11" t="s">
        <v>40</v>
      </c>
      <c r="VN9" s="86"/>
      <c r="VO9" s="11" t="s">
        <v>352</v>
      </c>
      <c r="VP9" s="11"/>
      <c r="VQ9" s="11" t="s">
        <v>1</v>
      </c>
    </row>
    <row r="10" spans="1:589" ht="15.75" customHeight="1" x14ac:dyDescent="0.2">
      <c r="A10" s="127">
        <v>45657</v>
      </c>
      <c r="B10" s="114" t="s">
        <v>353</v>
      </c>
      <c r="C10" s="388">
        <v>42544.22</v>
      </c>
      <c r="D10" s="525"/>
      <c r="E10" s="509"/>
      <c r="F10" s="510"/>
      <c r="G10" s="388">
        <v>5881.63</v>
      </c>
      <c r="H10" s="525"/>
      <c r="I10" s="509"/>
      <c r="J10" s="510"/>
      <c r="K10" s="388">
        <v>19310.79</v>
      </c>
      <c r="L10" s="525"/>
      <c r="M10" s="509"/>
      <c r="N10" s="510"/>
      <c r="O10" s="388">
        <v>2230.16</v>
      </c>
      <c r="P10" s="525"/>
      <c r="Q10" s="509"/>
      <c r="R10" s="510"/>
      <c r="S10" s="193"/>
      <c r="T10" s="388">
        <v>259.07849320124092</v>
      </c>
      <c r="U10" s="182"/>
      <c r="V10" s="529"/>
      <c r="W10" s="510"/>
      <c r="X10" s="1"/>
      <c r="Y10" s="391">
        <v>265535.76</v>
      </c>
      <c r="Z10" s="540"/>
      <c r="AA10" s="541"/>
      <c r="AB10" s="1"/>
      <c r="AC10" s="390">
        <v>227.17</v>
      </c>
      <c r="AD10" s="525"/>
      <c r="AE10" s="510"/>
      <c r="AF10" s="389">
        <v>164.77</v>
      </c>
      <c r="AG10" s="519"/>
      <c r="AH10" s="520"/>
      <c r="AI10" s="1"/>
      <c r="AJ10" s="390">
        <v>21.03</v>
      </c>
      <c r="AK10" s="525"/>
      <c r="AL10" s="510"/>
      <c r="AM10" s="389">
        <v>18.600000000000001</v>
      </c>
      <c r="AN10" s="519"/>
      <c r="AO10" s="520"/>
      <c r="AP10" s="1"/>
      <c r="AQ10" s="390">
        <v>21.47</v>
      </c>
      <c r="AR10" s="525"/>
      <c r="AS10" s="510"/>
      <c r="AT10" s="389">
        <v>17.27</v>
      </c>
      <c r="AU10" s="519"/>
      <c r="AV10" s="520"/>
      <c r="AW10" s="1"/>
      <c r="AX10" s="390">
        <v>204.19</v>
      </c>
      <c r="AY10" s="525"/>
      <c r="AZ10" s="510"/>
      <c r="BA10" s="389">
        <v>134.1</v>
      </c>
      <c r="BB10" s="519"/>
      <c r="BC10" s="520"/>
      <c r="BD10" s="1"/>
      <c r="BE10" s="390">
        <v>73.67</v>
      </c>
      <c r="BF10" s="525"/>
      <c r="BG10" s="510"/>
      <c r="BH10" s="389"/>
      <c r="BI10" s="519"/>
      <c r="BJ10" s="520"/>
      <c r="BK10" s="1"/>
      <c r="BL10" s="390">
        <v>66.37</v>
      </c>
      <c r="BM10" s="525"/>
      <c r="BN10" s="510"/>
      <c r="BO10" s="389">
        <v>59.38</v>
      </c>
      <c r="BP10" s="519"/>
      <c r="BQ10" s="520"/>
      <c r="BR10" s="1"/>
      <c r="BS10" s="390">
        <v>38.25</v>
      </c>
      <c r="BT10" s="525"/>
      <c r="BU10" s="510"/>
      <c r="BV10" s="389">
        <v>37.26</v>
      </c>
      <c r="BW10" s="519"/>
      <c r="BX10" s="520"/>
      <c r="BY10" s="1"/>
      <c r="BZ10" s="390"/>
      <c r="CA10" s="525"/>
      <c r="CB10" s="510"/>
      <c r="CC10" s="389"/>
      <c r="CD10" s="519"/>
      <c r="CE10" s="520"/>
      <c r="CF10" s="1"/>
      <c r="CG10" s="390">
        <v>34.36</v>
      </c>
      <c r="CH10" s="525"/>
      <c r="CI10" s="510"/>
      <c r="CJ10" s="389">
        <v>30.23</v>
      </c>
      <c r="CK10" s="519"/>
      <c r="CL10" s="520"/>
      <c r="CM10" s="1"/>
      <c r="CN10" s="390">
        <v>33.47</v>
      </c>
      <c r="CO10" s="525"/>
      <c r="CP10" s="510"/>
      <c r="CQ10" s="389">
        <v>31.34</v>
      </c>
      <c r="CR10" s="519"/>
      <c r="CS10" s="520"/>
      <c r="CT10" s="1"/>
      <c r="CU10" s="390">
        <v>37.28</v>
      </c>
      <c r="CV10" s="525"/>
      <c r="CW10" s="510"/>
      <c r="CX10" s="389">
        <v>32.15</v>
      </c>
      <c r="CY10" s="519"/>
      <c r="CZ10" s="520"/>
      <c r="DA10" s="1"/>
      <c r="DB10" s="390">
        <v>20.36</v>
      </c>
      <c r="DC10" s="525"/>
      <c r="DD10" s="510"/>
      <c r="DE10" s="389">
        <v>21.87</v>
      </c>
      <c r="DF10" s="519"/>
      <c r="DG10" s="520"/>
      <c r="DH10" s="1"/>
      <c r="DI10" s="390">
        <v>42.16</v>
      </c>
      <c r="DJ10" s="525"/>
      <c r="DK10" s="510"/>
      <c r="DL10" s="389">
        <v>44.15</v>
      </c>
      <c r="DM10" s="519"/>
      <c r="DN10" s="520"/>
      <c r="DO10" s="1"/>
      <c r="DP10" s="390">
        <v>38.08</v>
      </c>
      <c r="DQ10" s="525"/>
      <c r="DR10" s="510"/>
      <c r="DS10" s="389"/>
      <c r="DT10" s="519"/>
      <c r="DU10" s="520"/>
      <c r="DV10" s="1"/>
      <c r="DW10" s="390">
        <v>33.47</v>
      </c>
      <c r="DX10" s="525"/>
      <c r="DY10" s="510"/>
      <c r="DZ10" s="389">
        <v>18.739999999999998</v>
      </c>
      <c r="EA10" s="519"/>
      <c r="EB10" s="520"/>
      <c r="EC10" s="1"/>
      <c r="ED10" s="390">
        <v>36.880000000000003</v>
      </c>
      <c r="EE10" s="525"/>
      <c r="EF10" s="510"/>
      <c r="EG10" s="389">
        <v>21.03</v>
      </c>
      <c r="EH10" s="519"/>
      <c r="EI10" s="520"/>
      <c r="EJ10" s="1"/>
      <c r="EK10" s="390">
        <v>111.3</v>
      </c>
      <c r="EL10" s="525"/>
      <c r="EM10" s="510"/>
      <c r="EN10" s="389">
        <v>64.540000000000006</v>
      </c>
      <c r="EO10" s="519"/>
      <c r="EP10" s="520"/>
      <c r="ER10" s="390">
        <v>38.89</v>
      </c>
      <c r="ES10" s="525"/>
      <c r="ET10" s="510"/>
      <c r="EU10" s="389">
        <v>34.909999999999997</v>
      </c>
      <c r="EV10" s="519"/>
      <c r="EW10" s="520"/>
      <c r="EY10" s="390">
        <v>24.58</v>
      </c>
      <c r="EZ10" s="525"/>
      <c r="FA10" s="510"/>
      <c r="FB10" s="389"/>
      <c r="FC10" s="519"/>
      <c r="FD10" s="520"/>
      <c r="FF10" s="390">
        <v>56.79</v>
      </c>
      <c r="FG10" s="525"/>
      <c r="FH10" s="510"/>
      <c r="FI10" s="389">
        <v>59.08</v>
      </c>
      <c r="FJ10" s="519"/>
      <c r="FK10" s="520"/>
      <c r="FL10" s="1"/>
      <c r="FM10" s="390">
        <v>181.66</v>
      </c>
      <c r="FN10" s="525"/>
      <c r="FO10" s="510"/>
      <c r="FP10" s="389">
        <v>116.28</v>
      </c>
      <c r="FQ10" s="519"/>
      <c r="FR10" s="520"/>
      <c r="FS10" s="1"/>
      <c r="FT10" s="390">
        <v>90.18</v>
      </c>
      <c r="FU10" s="525"/>
      <c r="FV10" s="510"/>
      <c r="FW10" s="389">
        <v>88.03</v>
      </c>
      <c r="FX10" s="519"/>
      <c r="FY10" s="520"/>
      <c r="FZ10" s="1"/>
      <c r="GA10" s="390">
        <v>17.43</v>
      </c>
      <c r="GB10" s="525"/>
      <c r="GC10" s="510"/>
      <c r="GD10" s="389"/>
      <c r="GE10" s="519"/>
      <c r="GF10" s="520"/>
      <c r="GG10" s="1"/>
      <c r="GH10" s="390">
        <v>18.899999999999999</v>
      </c>
      <c r="GI10" s="525"/>
      <c r="GJ10" s="510"/>
      <c r="GK10" s="389">
        <v>19.22</v>
      </c>
      <c r="GL10" s="519"/>
      <c r="GM10" s="520"/>
      <c r="GO10" s="390">
        <v>27.25</v>
      </c>
      <c r="GP10" s="525"/>
      <c r="GQ10" s="510"/>
      <c r="GR10" s="389"/>
      <c r="GS10" s="519"/>
      <c r="GT10" s="520"/>
      <c r="GV10" s="390">
        <v>13.72</v>
      </c>
      <c r="GW10" s="525"/>
      <c r="GX10" s="510"/>
      <c r="GY10" s="389">
        <v>11.85</v>
      </c>
      <c r="GZ10" s="519"/>
      <c r="HA10" s="520"/>
      <c r="HD10" s="390">
        <v>403.84</v>
      </c>
      <c r="HE10" s="525"/>
      <c r="HF10" s="510"/>
      <c r="HG10" s="389">
        <v>178.01</v>
      </c>
      <c r="HH10" s="519"/>
      <c r="HI10" s="520"/>
      <c r="HK10" s="392">
        <v>26.38</v>
      </c>
      <c r="HL10" s="525"/>
      <c r="HM10" s="510"/>
      <c r="HN10" s="389">
        <v>2.48</v>
      </c>
      <c r="HO10" s="519"/>
      <c r="HP10" s="520"/>
      <c r="HR10" s="390">
        <v>107.57</v>
      </c>
      <c r="HS10" s="525"/>
      <c r="HT10" s="510"/>
      <c r="HU10" s="389">
        <v>36.4</v>
      </c>
      <c r="HV10" s="519"/>
      <c r="HW10" s="520"/>
      <c r="HY10" s="390">
        <v>134.29</v>
      </c>
      <c r="HZ10" s="525"/>
      <c r="IA10" s="510"/>
      <c r="IB10" s="389">
        <v>105.9</v>
      </c>
      <c r="IC10" s="519"/>
      <c r="ID10" s="520"/>
      <c r="IF10" s="390">
        <v>231.84</v>
      </c>
      <c r="IG10" s="525"/>
      <c r="IH10" s="510"/>
      <c r="II10" s="389">
        <v>175</v>
      </c>
      <c r="IJ10" s="519"/>
      <c r="IK10" s="520"/>
      <c r="IM10" s="115">
        <v>187.51</v>
      </c>
      <c r="IN10" s="525"/>
      <c r="IO10" s="510"/>
      <c r="IP10" s="389">
        <v>51.21</v>
      </c>
      <c r="IQ10" s="519"/>
      <c r="IR10" s="520"/>
      <c r="IT10" s="115">
        <v>51.39</v>
      </c>
      <c r="IU10" s="525"/>
      <c r="IV10" s="510"/>
      <c r="IW10" s="389">
        <v>18.25</v>
      </c>
      <c r="IX10" s="519"/>
      <c r="IY10" s="520"/>
      <c r="JA10" s="390">
        <v>585.51</v>
      </c>
      <c r="JB10" s="525"/>
      <c r="JC10" s="510"/>
      <c r="JD10" s="389">
        <v>494.4</v>
      </c>
      <c r="JE10" s="519"/>
      <c r="JF10" s="520"/>
      <c r="JH10" s="390">
        <v>421.5</v>
      </c>
      <c r="JI10" s="525"/>
      <c r="JJ10" s="510"/>
      <c r="JK10" s="389">
        <v>406.69</v>
      </c>
      <c r="JL10" s="519"/>
      <c r="JM10" s="520"/>
      <c r="JO10" s="115">
        <v>10.19</v>
      </c>
      <c r="JP10" s="525"/>
      <c r="JQ10" s="510"/>
      <c r="JR10" s="389">
        <f>JT4</f>
        <v>29.635000000000002</v>
      </c>
      <c r="JS10" s="519"/>
      <c r="JT10" s="520"/>
      <c r="JV10" s="390">
        <v>1.8</v>
      </c>
      <c r="JW10" s="525"/>
      <c r="JX10" s="510"/>
      <c r="JY10" s="389">
        <f>KA4</f>
        <v>2.5299999999999998</v>
      </c>
      <c r="JZ10" s="519"/>
      <c r="KA10" s="520"/>
      <c r="KC10" s="115">
        <v>22.18</v>
      </c>
      <c r="KD10" s="525"/>
      <c r="KE10" s="510"/>
      <c r="KF10" s="389">
        <v>19.48</v>
      </c>
      <c r="KG10" s="519"/>
      <c r="KH10" s="520"/>
      <c r="KI10" s="1"/>
      <c r="KJ10" s="115">
        <v>67.209999999999994</v>
      </c>
      <c r="KK10" s="525"/>
      <c r="KL10" s="510"/>
      <c r="KM10" s="389">
        <v>21.1</v>
      </c>
      <c r="KN10" s="519"/>
      <c r="KO10" s="520"/>
      <c r="KQ10" s="115">
        <v>1.01</v>
      </c>
      <c r="KR10" s="525"/>
      <c r="KS10" s="510"/>
      <c r="KT10" s="389">
        <f>KV4</f>
        <v>2.62</v>
      </c>
      <c r="KU10" s="519"/>
      <c r="KV10" s="520"/>
      <c r="KW10" s="1"/>
      <c r="KX10" s="115">
        <v>23.71</v>
      </c>
      <c r="KY10" s="525"/>
      <c r="KZ10" s="510"/>
      <c r="LA10" s="389">
        <f>LC4</f>
        <v>71.930000000000007</v>
      </c>
      <c r="LB10" s="519"/>
      <c r="LC10" s="520"/>
      <c r="LD10" s="1"/>
      <c r="LE10" s="390">
        <v>46.11</v>
      </c>
      <c r="LF10" s="525"/>
      <c r="LG10" s="510"/>
      <c r="LH10" s="389">
        <v>35.83</v>
      </c>
      <c r="LI10" s="519"/>
      <c r="LJ10" s="520"/>
      <c r="LL10" s="390">
        <v>78.209999999999994</v>
      </c>
      <c r="LM10" s="525"/>
      <c r="LN10" s="510"/>
      <c r="LO10" s="389">
        <v>87.5</v>
      </c>
      <c r="LP10" s="519"/>
      <c r="LQ10" s="520"/>
      <c r="LS10" s="115">
        <v>9.25</v>
      </c>
      <c r="LT10" s="525"/>
      <c r="LU10" s="510"/>
      <c r="LV10" s="389">
        <v>64.393500000000003</v>
      </c>
      <c r="LW10" s="519"/>
      <c r="LX10" s="520"/>
      <c r="LZ10" s="115">
        <v>13.48</v>
      </c>
      <c r="MA10" s="525"/>
      <c r="MB10" s="510"/>
      <c r="MC10" s="389">
        <f>ME4</f>
        <v>22.25</v>
      </c>
      <c r="MD10" s="519"/>
      <c r="ME10" s="520"/>
      <c r="MG10" s="390">
        <v>21.23</v>
      </c>
      <c r="MH10" s="525"/>
      <c r="MI10" s="510"/>
      <c r="MJ10" s="389">
        <v>7.42</v>
      </c>
      <c r="MK10" s="519"/>
      <c r="ML10" s="520"/>
      <c r="MN10" s="390">
        <v>111.39</v>
      </c>
      <c r="MO10" s="525"/>
      <c r="MP10" s="510"/>
      <c r="MQ10" s="389">
        <f>MS4</f>
        <v>125.9</v>
      </c>
      <c r="MR10" s="519"/>
      <c r="MS10" s="520"/>
      <c r="MU10" s="115">
        <v>10.67</v>
      </c>
      <c r="MV10" s="525"/>
      <c r="MW10" s="510"/>
      <c r="MX10" s="389">
        <v>20.87</v>
      </c>
      <c r="MY10" s="519"/>
      <c r="MZ10" s="520"/>
      <c r="NB10" s="390">
        <v>166.79</v>
      </c>
      <c r="NC10" s="525"/>
      <c r="ND10" s="510"/>
      <c r="NE10" s="389">
        <v>135.47</v>
      </c>
      <c r="NF10" s="519"/>
      <c r="NG10" s="520"/>
      <c r="NI10" s="115">
        <v>4.9000000000000004</v>
      </c>
      <c r="NJ10" s="525"/>
      <c r="NK10" s="510"/>
      <c r="NL10" s="389">
        <v>125.95</v>
      </c>
      <c r="NM10" s="519"/>
      <c r="NN10" s="520"/>
      <c r="NP10" s="390">
        <v>328.93</v>
      </c>
      <c r="NQ10" s="525"/>
      <c r="NR10" s="510"/>
      <c r="NS10" s="389">
        <v>131.25</v>
      </c>
      <c r="NT10" s="519"/>
      <c r="NU10" s="520"/>
      <c r="NW10" s="390">
        <v>189.3</v>
      </c>
      <c r="NX10" s="525"/>
      <c r="NY10" s="510"/>
      <c r="NZ10" s="389">
        <v>175.76</v>
      </c>
      <c r="OA10" s="519"/>
      <c r="OB10" s="520"/>
      <c r="OD10" s="115">
        <v>1.46</v>
      </c>
      <c r="OE10" s="525"/>
      <c r="OF10" s="510"/>
      <c r="OG10" s="389">
        <v>225.67</v>
      </c>
      <c r="OH10" s="519"/>
      <c r="OI10" s="520"/>
      <c r="OK10" s="390">
        <v>66.61</v>
      </c>
      <c r="OL10" s="525"/>
      <c r="OM10" s="510"/>
      <c r="ON10" s="389">
        <v>42.45</v>
      </c>
      <c r="OO10" s="519"/>
      <c r="OP10" s="520"/>
      <c r="OR10" s="422">
        <v>1.1200000000000001</v>
      </c>
      <c r="OS10" s="525"/>
      <c r="OT10" s="510"/>
      <c r="OU10" s="389">
        <v>7.7</v>
      </c>
      <c r="OV10" s="519"/>
      <c r="OW10" s="520"/>
      <c r="OY10" s="115">
        <v>114.55</v>
      </c>
      <c r="OZ10" s="525"/>
      <c r="PA10" s="510"/>
      <c r="PB10" s="389">
        <v>32.5</v>
      </c>
      <c r="PC10" s="519"/>
      <c r="PD10" s="520"/>
      <c r="PE10" s="226"/>
      <c r="PF10" s="115">
        <v>209.13</v>
      </c>
      <c r="PG10" s="525"/>
      <c r="PH10" s="510"/>
      <c r="PI10" s="389">
        <v>348.2</v>
      </c>
      <c r="PJ10" s="519"/>
      <c r="PK10" s="520"/>
      <c r="PM10" s="115"/>
      <c r="PN10" s="165"/>
      <c r="PO10" s="169"/>
      <c r="PP10" s="116"/>
      <c r="PQ10" s="170"/>
      <c r="PR10" s="171"/>
      <c r="PT10" s="115">
        <v>5.13</v>
      </c>
      <c r="PU10" s="525"/>
      <c r="PV10" s="510"/>
      <c r="PW10" s="389">
        <v>8.7200000000000006</v>
      </c>
      <c r="PX10" s="519"/>
      <c r="PY10" s="520"/>
      <c r="QA10" s="115">
        <v>191.74</v>
      </c>
      <c r="QB10" s="525"/>
      <c r="QC10" s="510"/>
      <c r="QD10" s="389">
        <f>QF4</f>
        <v>337.39</v>
      </c>
      <c r="QE10" s="519"/>
      <c r="QF10" s="520"/>
      <c r="QH10" s="422">
        <v>1.3</v>
      </c>
      <c r="QI10" s="525"/>
      <c r="QJ10" s="510"/>
      <c r="QK10" s="389">
        <f>QM4</f>
        <v>2.5099999999999998</v>
      </c>
      <c r="QL10" s="519"/>
      <c r="QM10" s="520"/>
      <c r="QO10" s="115">
        <v>11.48</v>
      </c>
      <c r="QP10" s="525"/>
      <c r="QQ10" s="510"/>
      <c r="QR10" s="389">
        <v>820.38</v>
      </c>
      <c r="QS10" s="519"/>
      <c r="QT10" s="520"/>
      <c r="QV10" s="115">
        <v>2.4470000000000001</v>
      </c>
      <c r="QW10" s="525"/>
      <c r="QX10" s="510"/>
      <c r="QY10" s="389">
        <f>RA4</f>
        <v>3.53</v>
      </c>
      <c r="QZ10" s="519"/>
      <c r="RA10" s="520"/>
      <c r="RC10" s="115">
        <v>24.75</v>
      </c>
      <c r="RD10" s="525"/>
      <c r="RE10" s="510"/>
      <c r="RF10" s="389">
        <v>46.29</v>
      </c>
      <c r="RG10" s="519"/>
      <c r="RH10" s="520"/>
      <c r="RJ10" s="115">
        <v>196.72</v>
      </c>
      <c r="RK10" s="525"/>
      <c r="RL10" s="510"/>
      <c r="RM10" s="116">
        <f>RO4</f>
        <v>215.58</v>
      </c>
      <c r="RN10" s="519"/>
      <c r="RO10" s="520"/>
      <c r="RQ10" s="115">
        <v>20.84</v>
      </c>
      <c r="RR10" s="525"/>
      <c r="RS10" s="510"/>
      <c r="RT10" s="116">
        <f>RV4</f>
        <v>14.64</v>
      </c>
      <c r="RU10" s="519"/>
      <c r="RV10" s="520"/>
      <c r="RX10" s="115">
        <v>75.63</v>
      </c>
      <c r="RY10" s="525"/>
      <c r="RZ10" s="510"/>
      <c r="SA10" s="116">
        <f>SC4</f>
        <v>133.06</v>
      </c>
      <c r="SB10" s="519"/>
      <c r="SC10" s="520"/>
      <c r="SE10" s="115">
        <v>15.26</v>
      </c>
      <c r="SF10" s="525"/>
      <c r="SG10" s="510"/>
      <c r="SH10" s="116">
        <f>SJ4</f>
        <v>12.5</v>
      </c>
      <c r="SI10" s="519"/>
      <c r="SJ10" s="520"/>
      <c r="SL10" s="115">
        <v>1.01</v>
      </c>
      <c r="SM10" s="525"/>
      <c r="SN10" s="510"/>
      <c r="SO10" s="116">
        <f>SQ4</f>
        <v>1.42</v>
      </c>
      <c r="SP10" s="519"/>
      <c r="SQ10" s="520"/>
      <c r="SS10" s="115">
        <v>8.4</v>
      </c>
      <c r="ST10" s="525"/>
      <c r="SU10" s="510"/>
      <c r="SV10" s="116">
        <f>SX4</f>
        <v>16.14</v>
      </c>
      <c r="SW10" s="519"/>
      <c r="SX10" s="520"/>
      <c r="SZ10" s="115">
        <v>15.6</v>
      </c>
      <c r="TA10" s="525"/>
      <c r="TB10" s="510"/>
      <c r="TC10" s="116">
        <f>TE4</f>
        <v>40.369999999999997</v>
      </c>
      <c r="TD10" s="519"/>
      <c r="TE10" s="520"/>
      <c r="TG10" s="115">
        <v>0.16950000000000001</v>
      </c>
      <c r="TH10" s="525"/>
      <c r="TI10" s="510"/>
      <c r="TJ10" s="116">
        <f>TL4</f>
        <v>0.22</v>
      </c>
      <c r="TK10" s="519"/>
      <c r="TL10" s="520"/>
      <c r="TN10" s="115">
        <v>29.75</v>
      </c>
      <c r="TO10" s="525"/>
      <c r="TP10" s="510"/>
      <c r="TQ10" s="427">
        <f>TS4</f>
        <v>68.606499999999997</v>
      </c>
      <c r="TR10" s="519"/>
      <c r="TS10" s="520"/>
      <c r="TU10" s="115">
        <v>1.71</v>
      </c>
      <c r="TV10" s="525"/>
      <c r="TW10" s="510"/>
      <c r="TX10" s="116">
        <f>TZ4</f>
        <v>4.41</v>
      </c>
      <c r="TY10" s="519"/>
      <c r="TZ10" s="520"/>
      <c r="UB10" s="115"/>
      <c r="UC10" s="525"/>
      <c r="UD10" s="510"/>
      <c r="UE10" s="116">
        <f>UG4</f>
        <v>0</v>
      </c>
      <c r="UF10" s="519"/>
      <c r="UG10" s="520"/>
      <c r="UI10" s="115"/>
      <c r="UJ10" s="525"/>
      <c r="UK10" s="510"/>
      <c r="UL10" s="116">
        <f>UN4</f>
        <v>0</v>
      </c>
      <c r="UM10" s="519"/>
      <c r="UN10" s="520"/>
      <c r="UP10" s="115"/>
      <c r="UQ10" s="525"/>
      <c r="UR10" s="510"/>
      <c r="US10" s="116">
        <f>UU4</f>
        <v>0</v>
      </c>
      <c r="UT10" s="519"/>
      <c r="UU10" s="520"/>
      <c r="UW10" s="115"/>
      <c r="UX10" s="525"/>
      <c r="UY10" s="510"/>
      <c r="UZ10" s="116">
        <f>VB4</f>
        <v>0</v>
      </c>
      <c r="VA10" s="519"/>
      <c r="VB10" s="520"/>
      <c r="VD10" s="115"/>
      <c r="VE10" s="525"/>
      <c r="VF10" s="510"/>
      <c r="VG10" s="116">
        <f>VI4</f>
        <v>0</v>
      </c>
      <c r="VH10" s="519"/>
      <c r="VI10" s="520"/>
      <c r="VM10" s="525"/>
      <c r="VN10" s="509"/>
      <c r="VO10" s="509"/>
      <c r="VP10" s="509"/>
      <c r="VQ10" s="510"/>
    </row>
    <row r="11" spans="1:589" ht="15.75" customHeight="1" x14ac:dyDescent="0.2">
      <c r="A11" s="127">
        <v>45659</v>
      </c>
      <c r="B11" s="77">
        <f t="shared" ref="B11:B74" si="0">A11</f>
        <v>45659</v>
      </c>
      <c r="C11" s="142">
        <v>42392.27</v>
      </c>
      <c r="D11" s="143">
        <f t="shared" ref="D11:D74" si="1">IF(C11&gt;0,C11-C10,0)</f>
        <v>-151.95000000000437</v>
      </c>
      <c r="E11" s="133">
        <f t="shared" ref="E11:E74" si="2">IF(C11&gt;0,D11/C10,0)</f>
        <v>-3.5715779957889546E-3</v>
      </c>
      <c r="F11" s="82">
        <f t="shared" ref="F11:F74" si="3">IF(C11&gt;0,(C11-C$10)/C$10,0)</f>
        <v>-3.5715779957889546E-3</v>
      </c>
      <c r="G11" s="142">
        <v>5868.55</v>
      </c>
      <c r="H11" s="143">
        <f t="shared" ref="H11:H74" si="4">IF(G11&gt;0,G11-G10,0)</f>
        <v>-13.079999999999927</v>
      </c>
      <c r="I11" s="133">
        <f t="shared" ref="I11:I74" si="5">IF(G11&gt;0,H11/G10,0)</f>
        <v>-2.2238733140302817E-3</v>
      </c>
      <c r="J11" s="82">
        <f t="shared" ref="J11:J74" si="6">IF(G11&gt;0,(G11-G$10)/G$10,0)</f>
        <v>-2.2238733140302817E-3</v>
      </c>
      <c r="K11" s="142">
        <v>19280.79</v>
      </c>
      <c r="L11" s="143">
        <f t="shared" ref="L11:L74" si="7">IF(K11&gt;0,K11-K10,0)</f>
        <v>-30</v>
      </c>
      <c r="M11" s="133">
        <f t="shared" ref="M11:M74" si="8">IF(K11&gt;0,L11/K10,0)</f>
        <v>-1.5535356140271837E-3</v>
      </c>
      <c r="N11" s="82">
        <f t="shared" ref="N11:N74" si="9">IF(K11&gt;0,(K11-K$10)/K$10,0)</f>
        <v>-1.5535356140271837E-3</v>
      </c>
      <c r="O11" s="142">
        <v>2231.67</v>
      </c>
      <c r="P11" s="143">
        <f t="shared" ref="P11:P74" si="10">IF(O11&gt;0,O11-O10,0)</f>
        <v>1.5100000000002183</v>
      </c>
      <c r="Q11" s="133">
        <f t="shared" ref="Q11:Q74" si="11">IF(O11&gt;0,P11/O10,0)</f>
        <v>6.7708146500709289E-4</v>
      </c>
      <c r="R11" s="82">
        <f t="shared" ref="R11:R74" si="12">IF(O11&gt;0,(O11-O$10)/O$10,0)</f>
        <v>6.7708146500709289E-4</v>
      </c>
      <c r="S11" s="18">
        <f t="shared" ref="S11:S74" si="13">IF(O11&gt;0,(((O11*0.7)*Q11)+((K11*0.9)*M11)+((G11*0.65)*I11)+((C11*0.6)*E11))/(O11+K11+G11+C11),0)</f>
        <v>-1.7947817664086194E-3</v>
      </c>
      <c r="T11" s="121">
        <f t="shared" ref="T11:T74" si="14">IF(O11&gt;0,(S11*200)+T10,0)</f>
        <v>258.7195368479592</v>
      </c>
      <c r="U11" s="121">
        <f t="shared" ref="U11:U74" si="15">T11</f>
        <v>258.7195368479592</v>
      </c>
      <c r="V11" s="47">
        <f t="shared" ref="V11:V74" si="16">IF(T11&gt;0,(T11-T10)/T10,0)</f>
        <v>-1.3855119691578979E-3</v>
      </c>
      <c r="W11" s="110">
        <f>IF(T11&gt;0,(T11-T$10)/T$10,0)</f>
        <v>-1.3855119691578979E-3</v>
      </c>
      <c r="X11" s="18">
        <f t="shared" ref="X11:X74" si="17">IF(T11&gt;0,((Q11+M11+I11+E11)/4),0)</f>
        <v>-1.6679763647098316E-3</v>
      </c>
      <c r="Y11" s="123">
        <f>268194.12-3600</f>
        <v>264594.12</v>
      </c>
      <c r="Z11" s="15">
        <v>1.9999999999999999E-6</v>
      </c>
      <c r="AA11" s="21">
        <f t="shared" ref="AA11:AA74" si="18">Z11-$V11</f>
        <v>1.3875119691578979E-3</v>
      </c>
      <c r="AB11" s="1"/>
      <c r="AC11" s="122">
        <v>228.05</v>
      </c>
      <c r="AD11" s="68">
        <f t="shared" ref="AD11:AD74" si="19">IF(AC11&gt;0,((AC11-AC10)/AC10),0)</f>
        <v>3.8737509354229162E-3</v>
      </c>
      <c r="AE11" s="68">
        <f>AD11-$V11</f>
        <v>5.2592629045808137E-3</v>
      </c>
      <c r="AF11" s="68">
        <f t="shared" ref="AF11:AF74" si="20">IF(AC11&gt;0,(AC11-AF$10)/AF$10,0)</f>
        <v>0.38405049462887658</v>
      </c>
      <c r="AG11" s="14"/>
      <c r="AH11" s="15">
        <f t="shared" ref="AH11:AH74" si="21">IF(AC11&gt;0,(AC11-AC$10)/AC$10,0)</f>
        <v>3.8737509354229162E-3</v>
      </c>
      <c r="AI11" s="1"/>
      <c r="AJ11" s="122">
        <v>21.15</v>
      </c>
      <c r="AK11" s="68">
        <f t="shared" ref="AK11:AK74" si="22">IF(AJ11&gt;0,((AJ11-AJ10)/AJ10),0)</f>
        <v>5.7061340941510904E-3</v>
      </c>
      <c r="AL11" s="68">
        <f>AK11-$V11</f>
        <v>7.0916460633089883E-3</v>
      </c>
      <c r="AM11" s="68">
        <f t="shared" ref="AM11:AM74" si="23">IF(AJ11&gt;0,(AJ11-AM$10)/AM$10,0)</f>
        <v>0.13709677419354824</v>
      </c>
      <c r="AN11" s="14"/>
      <c r="AO11" s="15">
        <f t="shared" ref="AO11:AO74" si="24">IF(AJ11&gt;0,(AJ11-AJ$10)/AJ$10,0)</f>
        <v>5.7061340941510904E-3</v>
      </c>
      <c r="AP11" s="1"/>
      <c r="AQ11" s="122">
        <v>21.54</v>
      </c>
      <c r="AR11" s="68">
        <f t="shared" ref="AR11:AR74" si="25">IF(AQ11&gt;0,((AQ11-AQ10)/AQ10),0)</f>
        <v>3.260363297624606E-3</v>
      </c>
      <c r="AS11" s="68">
        <f>AR11-$V11</f>
        <v>4.6458752667825039E-3</v>
      </c>
      <c r="AT11" s="68">
        <f t="shared" ref="AT11:AT74" si="26">IF(AQ11&gt;0,(AQ11-AT$10)/AT$10,0)</f>
        <v>0.24724956572090329</v>
      </c>
      <c r="AU11" s="14"/>
      <c r="AV11" s="15">
        <f t="shared" ref="AV11:AV74" si="27">IF(AQ11&gt;0,(AQ11-AQ$10)/AQ$10,0)</f>
        <v>3.260363297624606E-3</v>
      </c>
      <c r="AW11" s="1"/>
      <c r="AX11" s="122">
        <v>203.74</v>
      </c>
      <c r="AY11" s="68">
        <f t="shared" ref="AY11:AY74" si="28">IF(AX11&gt;0,((AX11-AX10)/AX10),0)</f>
        <v>-2.2038297663939891E-3</v>
      </c>
      <c r="AZ11" s="68">
        <f>AY11-$V11</f>
        <v>-8.1831779723609121E-4</v>
      </c>
      <c r="BA11" s="68">
        <f t="shared" ref="BA11:BA74" si="29">IF(AX11&gt;0,(AX11-BA$10)/BA$10,0)</f>
        <v>0.51931394481730064</v>
      </c>
      <c r="BB11" s="14"/>
      <c r="BC11" s="15">
        <f t="shared" ref="BC11:BC74" si="30">IF(AX11&gt;0,(AX11-AX$10)/AX$10,0)</f>
        <v>-2.2038297663939891E-3</v>
      </c>
      <c r="BD11" s="1"/>
      <c r="BE11" s="122">
        <v>73.69</v>
      </c>
      <c r="BF11" s="68">
        <f t="shared" ref="BF11:BF74" si="31">IF(BE11&gt;0,((BE11-BE10)/BE10),0)</f>
        <v>2.7148092846472133E-4</v>
      </c>
      <c r="BG11" s="68">
        <f>BF11-$V11</f>
        <v>1.6569928976226192E-3</v>
      </c>
      <c r="BH11" s="68"/>
      <c r="BI11" s="14"/>
      <c r="BJ11" s="15">
        <f t="shared" ref="BJ11:BJ74" si="32">IF(BE11&gt;0,(BE11-BE$10)/BE$10,0)</f>
        <v>2.7148092846472133E-4</v>
      </c>
      <c r="BK11" s="1"/>
      <c r="BL11" s="122">
        <v>66.930000000000007</v>
      </c>
      <c r="BM11" s="68">
        <f t="shared" ref="BM11:BM74" si="33">IF(BL11&gt;0,((BL11-BL10)/BL10),0)</f>
        <v>8.4375470845261744E-3</v>
      </c>
      <c r="BN11" s="68">
        <f>BM11-$V11</f>
        <v>9.8230590536840731E-3</v>
      </c>
      <c r="BO11" s="68">
        <f t="shared" ref="BO11:BO74" si="34">IF(BL11&gt;0,(BL11-BO$10)/BO$10,0)</f>
        <v>0.12714718760525437</v>
      </c>
      <c r="BP11" s="14"/>
      <c r="BQ11" s="15">
        <f t="shared" ref="BQ11:BQ74" si="35">IF(BL11&gt;0,(BL11-BL$10)/BL$10,0)</f>
        <v>8.4375470845261744E-3</v>
      </c>
      <c r="BR11" s="1"/>
      <c r="BS11" s="122">
        <v>38.57</v>
      </c>
      <c r="BT11" s="68">
        <f t="shared" ref="BT11:BT74" si="36">IF(BS11&gt;0,((BS11-BS10)/BS10),0)</f>
        <v>8.3660130718954326E-3</v>
      </c>
      <c r="BU11" s="68">
        <f>BT11-$V11</f>
        <v>9.7515250410533313E-3</v>
      </c>
      <c r="BV11" s="68">
        <f t="shared" ref="BV11:BV74" si="37">IF(BS11&gt;0,(BS11-BV$10)/BV$10,0)</f>
        <v>3.5158346752549717E-2</v>
      </c>
      <c r="BW11" s="14"/>
      <c r="BX11" s="15">
        <f t="shared" ref="BX11:BX74" si="38">IF(BS11&gt;0,(BS11-BS$10)/BS$10,0)</f>
        <v>8.3660130718954326E-3</v>
      </c>
      <c r="BY11" s="1"/>
      <c r="BZ11" s="122"/>
      <c r="CA11" s="68">
        <f t="shared" ref="CA11:CA74" si="39">IF(BZ11&gt;0,((BZ11-BZ10)/BZ10),0)</f>
        <v>0</v>
      </c>
      <c r="CB11" s="68">
        <f>CA11-$V11</f>
        <v>1.3855119691578979E-3</v>
      </c>
      <c r="CC11" s="68">
        <f t="shared" ref="CC11:CC74" si="40">IF(BZ11&gt;0,(BZ11-CC$10)/CC$10,0)</f>
        <v>0</v>
      </c>
      <c r="CD11" s="14"/>
      <c r="CE11" s="15">
        <f t="shared" ref="CE11:CE74" si="41">IF(BZ11&gt;0,(BZ11-BZ$10)/BZ$10,0)</f>
        <v>0</v>
      </c>
      <c r="CF11" s="1"/>
      <c r="CG11" s="122">
        <v>34.369999999999997</v>
      </c>
      <c r="CH11" s="68">
        <f t="shared" ref="CH11:CH74" si="42">IF(CG11&gt;0,((CG11-CG10)/CG10),0)</f>
        <v>2.9103608847491299E-4</v>
      </c>
      <c r="CI11" s="68">
        <f>CH11-$V11</f>
        <v>1.6765480576328108E-3</v>
      </c>
      <c r="CJ11" s="68">
        <f t="shared" ref="CJ11:CJ74" si="43">IF(CG11&gt;0,(CG11-CJ$10)/CJ$10,0)</f>
        <v>0.1369500496195831</v>
      </c>
      <c r="CK11" s="14"/>
      <c r="CL11" s="15">
        <f t="shared" ref="CL11:CL74" si="44">IF(CG11&gt;0,(CG11-CG$10)/CG$10,0)</f>
        <v>2.9103608847491299E-4</v>
      </c>
      <c r="CM11" s="1"/>
      <c r="CN11" s="122">
        <v>33.619999999999997</v>
      </c>
      <c r="CO11" s="68">
        <f t="shared" ref="CO11:CO74" si="45">IF(CN11&gt;0,((CN11-CN10)/CN10),0)</f>
        <v>4.4816253361218581E-3</v>
      </c>
      <c r="CP11" s="68">
        <f>CO11-$V11</f>
        <v>5.867137305279756E-3</v>
      </c>
      <c r="CQ11" s="68">
        <f t="shared" ref="CQ11:CQ74" si="46">IF(CN11&gt;0,(CN11-CQ$10)/CQ$10,0)</f>
        <v>7.2750478621569803E-2</v>
      </c>
      <c r="CR11" s="14"/>
      <c r="CS11" s="15">
        <f t="shared" ref="CS11:CS74" si="47">IF(CN11&gt;0,(CN11-CN$10)/CN$10,0)</f>
        <v>4.4816253361218581E-3</v>
      </c>
      <c r="CT11" s="1"/>
      <c r="CU11" s="122">
        <v>37.229999999999997</v>
      </c>
      <c r="CV11" s="68">
        <f t="shared" ref="CV11:CV74" si="48">IF(CU11&gt;0,((CU11-CU10)/CU10),0)</f>
        <v>-1.3412017167383117E-3</v>
      </c>
      <c r="CW11" s="68">
        <f>CV11-$V11</f>
        <v>4.4310252419586197E-5</v>
      </c>
      <c r="CX11" s="68">
        <f t="shared" ref="CX11:CX74" si="49">IF(CU11&gt;0,(CU11-CX$10)/CX$10,0)</f>
        <v>0.15800933125972003</v>
      </c>
      <c r="CY11" s="14"/>
      <c r="CZ11" s="15">
        <f t="shared" ref="CZ11:CZ74" si="50">IF(CU11&gt;0,(CU11-CU$10)/CU$10,0)</f>
        <v>-1.3412017167383117E-3</v>
      </c>
      <c r="DA11" s="1"/>
      <c r="DB11" s="122">
        <v>20.3</v>
      </c>
      <c r="DC11" s="68">
        <f t="shared" ref="DC11:DC74" si="51">IF(DB11&gt;0,((DB11-DB10)/DB10),0)</f>
        <v>-2.9469548133594656E-3</v>
      </c>
      <c r="DD11" s="68">
        <f>DC11-$V11</f>
        <v>-1.5614428442015677E-3</v>
      </c>
      <c r="DE11" s="68">
        <f t="shared" ref="DE11:DE74" si="52">IF(DB11&gt;0,(DB11-DE$10)/DE$10,0)</f>
        <v>-7.1787837219935993E-2</v>
      </c>
      <c r="DF11" s="14"/>
      <c r="DG11" s="15">
        <f t="shared" ref="DG11:DG74" si="53">IF(DB11&gt;0,(DB11-DB$10)/DB$10,0)</f>
        <v>-2.9469548133594656E-3</v>
      </c>
      <c r="DH11" s="1"/>
      <c r="DI11" s="122">
        <v>42.18</v>
      </c>
      <c r="DJ11" s="68">
        <f t="shared" ref="DJ11:DJ74" si="54">IF(DI11&gt;0,((DI11-DI10)/DI10),0)</f>
        <v>4.7438330170785405E-4</v>
      </c>
      <c r="DK11" s="68">
        <f>DJ11-$V11</f>
        <v>1.859895270865752E-3</v>
      </c>
      <c r="DL11" s="68">
        <f t="shared" ref="DL11:DL74" si="55">IF(DI11&gt;0,(DI11-DL$10)/DL$10,0)</f>
        <v>-4.4620611551528855E-2</v>
      </c>
      <c r="DM11" s="14"/>
      <c r="DN11" s="15">
        <f t="shared" ref="DN11:DN74" si="56">IF(DI11&gt;0,(DI11-DI$10)/DI$10,0)</f>
        <v>4.7438330170785405E-4</v>
      </c>
      <c r="DO11" s="1"/>
      <c r="DP11" s="122">
        <v>38.29</v>
      </c>
      <c r="DQ11" s="68">
        <f t="shared" ref="DQ11:DQ74" si="57">IF(DP11&gt;0,((DP11-DP10)/DP10),0)</f>
        <v>5.5147058823529641E-3</v>
      </c>
      <c r="DR11" s="68">
        <f>DQ11-$V11</f>
        <v>6.900217851510862E-3</v>
      </c>
      <c r="DS11" s="68"/>
      <c r="DT11" s="14"/>
      <c r="DU11" s="15">
        <f t="shared" ref="DU11:DU74" si="58">IF(DP11&gt;0,(DP11-DP$10)/DP$10,0)</f>
        <v>5.5147058823529641E-3</v>
      </c>
      <c r="DV11" s="18"/>
      <c r="DW11" s="122">
        <v>33.950000000000003</v>
      </c>
      <c r="DX11" s="68">
        <f t="shared" ref="DX11:DX74" si="59">IF(DW11&gt;0,((DW11-DW10)/DW10),0)</f>
        <v>1.43412010755902E-2</v>
      </c>
      <c r="DY11" s="68">
        <f>DX11-$V11</f>
        <v>1.5726713044748097E-2</v>
      </c>
      <c r="DZ11" s="68">
        <f t="shared" ref="DZ11:DZ74" si="60">IF(DW11&gt;0,(DW11-DZ$10)/DZ$10,0)</f>
        <v>0.81163287086446134</v>
      </c>
      <c r="EA11" s="14"/>
      <c r="EB11" s="15">
        <f t="shared" ref="EB11:EB74" si="61">IF(DW11&gt;0,(DW11-DW$10)/DW$10,0)</f>
        <v>1.43412010755902E-2</v>
      </c>
      <c r="EC11" s="1"/>
      <c r="ED11" s="122">
        <v>37</v>
      </c>
      <c r="EE11" s="68">
        <f t="shared" ref="EE11:EE74" si="62">IF(ED11&gt;0,((ED11-ED10)/ED10),0)</f>
        <v>3.253796095444616E-3</v>
      </c>
      <c r="EF11" s="68">
        <f>EE11-$V11</f>
        <v>4.6393080646025143E-3</v>
      </c>
      <c r="EG11" s="68">
        <f t="shared" ref="EG11:EG74" si="63">IF(ED11&gt;0,(ED11-EG$10)/EG$10,0)</f>
        <v>0.75939134569662381</v>
      </c>
      <c r="EH11" s="14"/>
      <c r="EI11" s="15">
        <f t="shared" ref="EI11:EI74" si="64">IF(ED11&gt;0,(ED11-ED$10)/ED$10,0)</f>
        <v>3.253796095444616E-3</v>
      </c>
      <c r="EJ11" s="1"/>
      <c r="EK11" s="122">
        <v>112.32</v>
      </c>
      <c r="EL11" s="68">
        <f t="shared" ref="EL11:EL74" si="65">IF(EK11&gt;0,((EK11-EK10)/EK10),0)</f>
        <v>9.1644204851751669E-3</v>
      </c>
      <c r="EM11" s="68">
        <f>EL11-$V11</f>
        <v>1.0549932454333066E-2</v>
      </c>
      <c r="EN11" s="68">
        <f t="shared" ref="EN11:EN74" si="66">IF(EK11&gt;0,(EK11-EN$10)/EN$10,0)</f>
        <v>0.74031608304927154</v>
      </c>
      <c r="EO11" s="14"/>
      <c r="EP11" s="15">
        <f t="shared" ref="EP11:EP74" si="67">IF(EK11&gt;0,(EK11-EK$10)/EK$10,0)</f>
        <v>9.1644204851751669E-3</v>
      </c>
      <c r="ER11" s="122">
        <v>38.65</v>
      </c>
      <c r="ES11" s="68">
        <f t="shared" ref="ES11:ES74" si="68">IF(ER11&gt;0,((ER11-ER10)/ER10),0)</f>
        <v>-6.1712522499357669E-3</v>
      </c>
      <c r="ET11" s="68">
        <f>ES11-$V11</f>
        <v>-4.785740280777869E-3</v>
      </c>
      <c r="EU11" s="68">
        <f t="shared" ref="EU11:EU74" si="69">IF(ER11&gt;0,(ER11-EU$10)/EU$10,0)</f>
        <v>0.10713262675451167</v>
      </c>
      <c r="EV11" s="14"/>
      <c r="EW11" s="15">
        <f t="shared" ref="EW11:EW74" si="70">IF(ER11&gt;0,(ER11-ER$10)/ER$10,0)</f>
        <v>-6.1712522499357669E-3</v>
      </c>
      <c r="EY11" s="122">
        <v>25.5</v>
      </c>
      <c r="EZ11" s="68">
        <f t="shared" ref="EZ11:EZ74" si="71">IF(EY11&gt;0,((EY11-EY10)/EY10),0)</f>
        <v>3.7428803905614393E-2</v>
      </c>
      <c r="FA11" s="68">
        <f>EZ11-$V11</f>
        <v>3.8814315874772291E-2</v>
      </c>
      <c r="FB11" s="68"/>
      <c r="FC11" s="14"/>
      <c r="FD11" s="15">
        <f t="shared" ref="FD11:FD74" si="72">IF(EY11&gt;0,(EY11-EY$10)/EY$10,0)</f>
        <v>3.7428803905614393E-2</v>
      </c>
      <c r="FF11" s="122">
        <v>57.42</v>
      </c>
      <c r="FG11" s="68">
        <f t="shared" ref="FG11:FG74" si="73">IF(FF11&gt;0,((FF11-FF10)/FF10),0)</f>
        <v>1.1093502377179126E-2</v>
      </c>
      <c r="FH11" s="68">
        <f>FG11-$V11</f>
        <v>1.2479014346337025E-2</v>
      </c>
      <c r="FI11" s="68">
        <f t="shared" ref="FI11:FI74" si="74">IF(FF11&gt;0,(FF11-FI$10)/FI$10,0)</f>
        <v>-2.8097494922139414E-2</v>
      </c>
      <c r="FJ11" s="14"/>
      <c r="FK11" s="15">
        <f t="shared" ref="FK11:FK74" si="75">IF(FF11&gt;0,(FF11-FF$10)/FF$10,0)</f>
        <v>1.1093502377179126E-2</v>
      </c>
      <c r="FL11" s="1"/>
      <c r="FM11" s="122">
        <v>182.62</v>
      </c>
      <c r="FN11" s="68">
        <f t="shared" ref="FN11:FN74" si="76">IF(FM11&gt;0,((FM11-FM10)/FM10),0)</f>
        <v>5.2845975999119676E-3</v>
      </c>
      <c r="FO11" s="68">
        <f>FN11-$V11</f>
        <v>6.6701095690698655E-3</v>
      </c>
      <c r="FP11" s="68">
        <f t="shared" ref="FP11:FP74" si="77">IF(FM11&gt;0,(FM11-FP$10)/FP$10,0)</f>
        <v>0.57051943584451326</v>
      </c>
      <c r="FQ11" s="14"/>
      <c r="FR11" s="15">
        <f t="shared" ref="FR11:FR74" si="78">IF(FM11&gt;0,(FM11-FM$10)/FM$10,0)</f>
        <v>5.2845975999119676E-3</v>
      </c>
      <c r="FS11" s="1"/>
      <c r="FT11" s="122">
        <v>89.56</v>
      </c>
      <c r="FU11" s="68">
        <f t="shared" ref="FU11:FU74" si="79">IF(FT11&gt;0,((FT11-FT10)/FT10),0)</f>
        <v>-6.8751386116656073E-3</v>
      </c>
      <c r="FV11" s="68">
        <f>FU11-$V11</f>
        <v>-5.4896266425077094E-3</v>
      </c>
      <c r="FW11" s="68">
        <f t="shared" ref="FW11:FW74" si="80">IF(FT11&gt;0,(FT11-FW$10)/FW$10,0)</f>
        <v>1.7380438486879486E-2</v>
      </c>
      <c r="FX11" s="14"/>
      <c r="FY11" s="15">
        <f t="shared" ref="FY11:FY74" si="81">IF(FT11&gt;0,(FT11-FT$10)/FT$10,0)</f>
        <v>-6.8751386116656073E-3</v>
      </c>
      <c r="FZ11" s="1"/>
      <c r="GA11" s="122">
        <v>17.38</v>
      </c>
      <c r="GB11" s="68">
        <f t="shared" ref="GB11:GB74" si="82">IF(GA11&gt;0,((GA11-GA10)/GA10),0)</f>
        <v>-2.8686173264486927E-3</v>
      </c>
      <c r="GC11" s="68">
        <f>GB11-$V11</f>
        <v>-1.4831053572907948E-3</v>
      </c>
      <c r="GD11" s="68"/>
      <c r="GE11" s="14"/>
      <c r="GF11" s="15">
        <f t="shared" ref="GF11:GF74" si="83">IF(GA11&gt;0,(GA11-GA$10)/GA$10,0)</f>
        <v>-2.8686173264486927E-3</v>
      </c>
      <c r="GG11" s="18"/>
      <c r="GH11" s="122">
        <v>19.05</v>
      </c>
      <c r="GI11" s="68">
        <f t="shared" ref="GI11:GI74" si="84">IF(GH11&gt;0,((GH11-GH10)/GH10),0)</f>
        <v>7.9365079365080506E-3</v>
      </c>
      <c r="GJ11" s="68">
        <f>GI11-$V11</f>
        <v>9.3220199056659493E-3</v>
      </c>
      <c r="GK11" s="68">
        <f t="shared" ref="GK11:GK74" si="85">IF(GH11&gt;0,(GH11-GK$10)/GK$10,0)</f>
        <v>-8.8449531737772192E-3</v>
      </c>
      <c r="GL11" s="14"/>
      <c r="GM11" s="15">
        <f t="shared" ref="GM11:GM74" si="86">IF(GH11&gt;0,(GH11-GH$10)/GH$10,0)</f>
        <v>7.9365079365080506E-3</v>
      </c>
      <c r="GO11" s="122">
        <v>27.37</v>
      </c>
      <c r="GP11" s="68">
        <f t="shared" ref="GP11:GP74" si="87">IF(GO11&gt;0,((GO11-GO10)/GO10),0)</f>
        <v>4.403669724770679E-3</v>
      </c>
      <c r="GQ11" s="68">
        <f>GP11-$V11</f>
        <v>5.7891816939285769E-3</v>
      </c>
      <c r="GR11" s="68"/>
      <c r="GS11" s="14"/>
      <c r="GT11" s="15">
        <f t="shared" ref="GT11:GT74" si="88">IF(GO11&gt;0,(GO11-GO$10)/GO$10,0)</f>
        <v>4.403669724770679E-3</v>
      </c>
      <c r="GV11" s="122">
        <v>13.86</v>
      </c>
      <c r="GW11" s="68">
        <f t="shared" ref="GW11:GW74" si="89">IF(GV11&gt;0,((GV11-GV10)/GV10),0)</f>
        <v>1.0204081632652972E-2</v>
      </c>
      <c r="GX11" s="68">
        <f>GW11-$V11</f>
        <v>1.1589593601810871E-2</v>
      </c>
      <c r="GY11" s="68">
        <f t="shared" ref="GY11:GY74" si="90">IF(GV11&gt;0,(GV11-GY$10)/GY$10,0)</f>
        <v>0.16962025316455695</v>
      </c>
      <c r="GZ11" s="14"/>
      <c r="HA11" s="15">
        <f t="shared" ref="HA11:HA74" si="91">IF(GV11&gt;0,(GV11-GV$10)/GV$10,0)</f>
        <v>1.0204081632652972E-2</v>
      </c>
      <c r="HD11" s="122">
        <v>379.28</v>
      </c>
      <c r="HE11" s="68">
        <f t="shared" ref="HE11:HE74" si="92">IF(HD11&gt;0,((HD11-HD10)/HD10),0)</f>
        <v>-6.081616481774961E-2</v>
      </c>
      <c r="HF11" s="68">
        <f>HE11-$V11</f>
        <v>-5.9430652848591711E-2</v>
      </c>
      <c r="HG11" s="68">
        <f t="shared" ref="HG11:HG74" si="93">IF(HD11&gt;0,(HD11-HG$10)/HG$10,0)</f>
        <v>1.1306668164709848</v>
      </c>
      <c r="HH11" s="14"/>
      <c r="HI11" s="15">
        <f t="shared" ref="HI11:HI74" si="94">IF(HD11&gt;0,(HD11-HD$10)/HD$10,0)</f>
        <v>-6.081616481774961E-2</v>
      </c>
      <c r="HK11" s="122">
        <v>26.38</v>
      </c>
      <c r="HL11" s="68">
        <f t="shared" ref="HL11:HL74" si="95">IF(HK11&gt;0,((HK11-HK10)/HK10),0)</f>
        <v>0</v>
      </c>
      <c r="HM11" s="68">
        <f>HL11-$V11</f>
        <v>1.3855119691578979E-3</v>
      </c>
      <c r="HN11" s="68">
        <f t="shared" ref="HN11:HN74" si="96">IF(HK11&gt;0,(HK11-HN$10)/HN$10,0)</f>
        <v>9.637096774193548</v>
      </c>
      <c r="HO11" s="14"/>
      <c r="HP11" s="15">
        <f t="shared" ref="HP11:HP74" si="97">IF(HK11&gt;0,(HK11-HK$10)/HK$10,0)</f>
        <v>0</v>
      </c>
      <c r="HR11" s="122">
        <v>107.31</v>
      </c>
      <c r="HS11" s="68">
        <f t="shared" ref="HS11:HS74" si="98">IF(HR11&gt;0,((HR11-HR10)/HR10),0)</f>
        <v>-2.4170307706608807E-3</v>
      </c>
      <c r="HT11" s="68">
        <f>HS11-$V11</f>
        <v>-1.0315188015029828E-3</v>
      </c>
      <c r="HU11" s="68">
        <f t="shared" ref="HU11:HU74" si="99">IF(HR11&gt;0,(HR11-HU$10)/HU$10,0)</f>
        <v>1.948076923076923</v>
      </c>
      <c r="HV11" s="14"/>
      <c r="HW11" s="15">
        <f t="shared" ref="HW11:HW74" si="100">IF(HR11&gt;0,(HR11-HR$10)/HR$10,0)</f>
        <v>-2.4170307706608807E-3</v>
      </c>
      <c r="HY11" s="122">
        <v>138.31</v>
      </c>
      <c r="HZ11" s="68">
        <f t="shared" ref="HZ11:HZ74" si="101">IF(HY11&gt;0,((HY11-HY10)/HY10),0)</f>
        <v>2.9935214833569219E-2</v>
      </c>
      <c r="IA11" s="68">
        <f>HZ11-$V11</f>
        <v>3.1320726802727114E-2</v>
      </c>
      <c r="IB11" s="68">
        <f t="shared" ref="IB11:IB74" si="102">IF(HY11&gt;0,(HY11-IB$10)/IB$10,0)</f>
        <v>0.30604343720491023</v>
      </c>
      <c r="IC11" s="14"/>
      <c r="ID11" s="15">
        <f t="shared" ref="ID11:ID74" si="103">IF(HY11&gt;0,(HY11-HY$10)/HY$10,0)</f>
        <v>2.9935214833569219E-2</v>
      </c>
      <c r="IF11" s="122">
        <v>231.98</v>
      </c>
      <c r="IG11" s="68">
        <f t="shared" ref="IG11:IG74" si="104">IF(IF11&gt;0,((IF11-IF10)/IF10),0)</f>
        <v>6.0386473429945801E-4</v>
      </c>
      <c r="IH11" s="68">
        <f>IG11-$V11</f>
        <v>1.9893767034573559E-3</v>
      </c>
      <c r="II11" s="68">
        <f t="shared" ref="II11:II74" si="105">IF(IF11&gt;0,(IF11-II$10)/II$10,0)</f>
        <v>0.32559999999999995</v>
      </c>
      <c r="IJ11" s="14"/>
      <c r="IK11" s="15">
        <f t="shared" ref="IK11:IK74" si="106">IF(IF11&gt;0,(IF11-IF$10)/IF$10,0)</f>
        <v>6.0386473429945801E-4</v>
      </c>
      <c r="IM11" s="122">
        <v>186.16</v>
      </c>
      <c r="IN11" s="68">
        <f t="shared" ref="IN11:IN74" si="107">IF(IM11&gt;0,((IM11-IM10)/IM10),0)</f>
        <v>-7.199616020478878E-3</v>
      </c>
      <c r="IO11" s="68">
        <f>IN11-$V11</f>
        <v>-5.8141040513209801E-3</v>
      </c>
      <c r="IP11" s="68">
        <f t="shared" ref="IP11:IP74" si="108">IF(IM11&gt;0,(IM11-IP$10)/IP$10,0)</f>
        <v>2.6352274946299548</v>
      </c>
      <c r="IQ11" s="14"/>
      <c r="IR11" s="15">
        <f t="shared" ref="IR11:IR74" si="109">IF(IM11&gt;0,(IM11-IM$10)/IM$10,0)</f>
        <v>-7.199616020478878E-3</v>
      </c>
      <c r="IT11" s="122">
        <v>52.16</v>
      </c>
      <c r="IU11" s="68">
        <f t="shared" ref="IU11:IU74" si="110">IF(IT11&gt;0,((IT11-IT10)/IT10),0)</f>
        <v>1.4983459817084958E-2</v>
      </c>
      <c r="IV11" s="68">
        <f>IU11-$V11</f>
        <v>1.6368971786242855E-2</v>
      </c>
      <c r="IW11" s="68">
        <f t="shared" ref="IW11:IW74" si="111">IF(IT11&gt;0,(IT11-IW$10)/IW$10,0)</f>
        <v>1.8580821917808217</v>
      </c>
      <c r="IX11" s="14"/>
      <c r="IY11" s="15">
        <f t="shared" ref="IY11:IY74" si="112">IF(IT11&gt;0,(IT11-IT$10)/IT$10,0)</f>
        <v>1.4983459817084958E-2</v>
      </c>
      <c r="JA11" s="122">
        <v>599.24</v>
      </c>
      <c r="JB11" s="68">
        <f t="shared" ref="JB11:JB74" si="113">IF(JA11&gt;0,((JA11-JA10)/JA10),0)</f>
        <v>2.344964219227685E-2</v>
      </c>
      <c r="JC11" s="68">
        <f>JB11-$V11</f>
        <v>2.4835154161434749E-2</v>
      </c>
      <c r="JD11" s="68">
        <f t="shared" ref="JD11:JD74" si="114">IF(JA11&gt;0,(JA11-JD$10)/JD$10,0)</f>
        <v>0.21205501618122985</v>
      </c>
      <c r="JE11" s="14"/>
      <c r="JF11" s="15">
        <f t="shared" ref="JF11:JF74" si="115">IF(JA11&gt;0,(JA11-JA$10)/JA$10,0)</f>
        <v>2.344964219227685E-2</v>
      </c>
      <c r="JH11" s="122">
        <v>418.58</v>
      </c>
      <c r="JI11" s="68">
        <f t="shared" ref="JI11:JI74" si="116">IF(JH11&gt;0,((JH11-JH10)/JH10),0)</f>
        <v>-6.9276393831554355E-3</v>
      </c>
      <c r="JJ11" s="68">
        <f>JI11-$V11</f>
        <v>-5.5421274139975376E-3</v>
      </c>
      <c r="JK11" s="68">
        <f t="shared" ref="JK11:JK74" si="117">IF(JH11&gt;0,(JH11-JK$10)/JK$10,0)</f>
        <v>2.9236027441048432E-2</v>
      </c>
      <c r="JL11" s="14"/>
      <c r="JM11" s="15">
        <f t="shared" ref="JM11:JM74" si="118">IF(JH11&gt;0,(JH11-JH$10)/JH$10,0)</f>
        <v>-6.9276393831554355E-3</v>
      </c>
      <c r="JO11" s="122">
        <v>10.56</v>
      </c>
      <c r="JP11" s="68">
        <f t="shared" ref="JP11:JP74" si="119">IF(JO11&gt;0,((JO11-JO10)/JO10),0)</f>
        <v>3.6310107948969675E-2</v>
      </c>
      <c r="JQ11" s="68">
        <f>JP11-$V11</f>
        <v>3.7695619918127574E-2</v>
      </c>
      <c r="JR11" s="68">
        <f t="shared" ref="JR11:JR74" si="120">IF(JO11&gt;0,(JO11-JR$10)/JR$10,0)</f>
        <v>-0.64366458579382491</v>
      </c>
      <c r="JS11" s="14"/>
      <c r="JT11" s="15">
        <f t="shared" ref="JT11:JT74" si="121">IF(JO11&gt;0,(JO11-JO$10)/JO$10,0)</f>
        <v>3.6310107948969675E-2</v>
      </c>
      <c r="JV11" s="122">
        <v>2.08</v>
      </c>
      <c r="JW11" s="68">
        <f t="shared" ref="JW11:JW74" si="122">IF(JV11&gt;0,((JV11-JV10)/JV10),0)</f>
        <v>0.15555555555555556</v>
      </c>
      <c r="JX11" s="68">
        <f>JW11-$V11</f>
        <v>0.15694106752471346</v>
      </c>
      <c r="JY11" s="68">
        <f t="shared" ref="JY11:JY74" si="123">IF(JV11&gt;0,(JV11-JY$10)/JY$10,0)</f>
        <v>-0.17786561264822126</v>
      </c>
      <c r="JZ11" s="14"/>
      <c r="KA11" s="15">
        <f t="shared" ref="KA11:KA74" si="124">IF(JV11&gt;0,(JV11-JV$10)/JV$10,0)</f>
        <v>0.15555555555555556</v>
      </c>
      <c r="KC11" s="122">
        <v>22.45</v>
      </c>
      <c r="KD11" s="68">
        <f t="shared" ref="KD11:KD74" si="125">IF(KC11&gt;0,((KC11-KC10)/KC10),0)</f>
        <v>1.2173128944995473E-2</v>
      </c>
      <c r="KE11" s="68">
        <f>KD11-$V11</f>
        <v>1.3558640914153371E-2</v>
      </c>
      <c r="KF11" s="68">
        <f t="shared" ref="KF11:KF74" si="126">IF(KC11&gt;0,(KC11-KF$10)/KF$10,0)</f>
        <v>0.15246406570841883</v>
      </c>
      <c r="KG11" s="14"/>
      <c r="KH11" s="15">
        <f t="shared" ref="KH11:KH74" si="127">IF(KC11&gt;0,(KC11-KC$10)/KC$10,0)</f>
        <v>1.2173128944995473E-2</v>
      </c>
      <c r="KI11" s="18"/>
      <c r="KJ11" s="122">
        <v>70.930000000000007</v>
      </c>
      <c r="KK11" s="68">
        <f t="shared" ref="KK11:KK74" si="128">IF(KJ11&gt;0,((KJ11-KJ10)/KJ10),0)</f>
        <v>5.5348906412736397E-2</v>
      </c>
      <c r="KL11" s="68">
        <f>KK11-$V11</f>
        <v>5.6734418381894296E-2</v>
      </c>
      <c r="KM11" s="68">
        <f t="shared" ref="KM11:KM74" si="129">IF(KJ11&gt;0,(KJ11-KM$10)/KM$10,0)</f>
        <v>2.3616113744075831</v>
      </c>
      <c r="KN11" s="14"/>
      <c r="KO11" s="15">
        <f t="shared" ref="KO11:KO74" si="130">IF(KJ11&gt;0,(KJ11-KJ$10)/KJ$10,0)</f>
        <v>5.5348906412736397E-2</v>
      </c>
      <c r="KQ11" s="122">
        <v>1.038</v>
      </c>
      <c r="KR11" s="68">
        <f t="shared" ref="KR11:KR74" si="131">IF(KQ11&gt;0,((KQ11-KQ10)/KQ10),0)</f>
        <v>2.7722772277227747E-2</v>
      </c>
      <c r="KS11" s="68">
        <f>KR11-$V11</f>
        <v>2.9108284246385646E-2</v>
      </c>
      <c r="KT11" s="68">
        <f t="shared" ref="KT11:KT74" si="132">IF(KQ11&gt;0,(KQ11-KT$10)/KT$10,0)</f>
        <v>-0.60381679389312981</v>
      </c>
      <c r="KU11" s="14"/>
      <c r="KV11" s="15">
        <f t="shared" ref="KV11:KV74" si="133">IF(KQ11&gt;0,(KQ11-KQ$10)/KQ$10,0)</f>
        <v>2.7722772277227747E-2</v>
      </c>
      <c r="KW11" s="18"/>
      <c r="KX11" s="122">
        <v>24.71</v>
      </c>
      <c r="KY11" s="68">
        <f t="shared" ref="KY11:KY74" si="134">IF(KX11&gt;0,((KX11-KX10)/KX10),0)</f>
        <v>4.217629692113032E-2</v>
      </c>
      <c r="KZ11" s="68">
        <f>KY11-$V11</f>
        <v>4.3561808890288219E-2</v>
      </c>
      <c r="LA11" s="68">
        <f t="shared" ref="LA11:LA74" si="135">IF(KX11&gt;0,(KX11-LA$10)/LA$10,0)</f>
        <v>-0.65647156958153763</v>
      </c>
      <c r="LB11" s="14"/>
      <c r="LC11" s="15">
        <f t="shared" ref="LC11:LC74" si="136">IF(KX11&gt;0,(KX11-KX$10)/KX$10,0)</f>
        <v>4.217629692113032E-2</v>
      </c>
      <c r="LD11" s="18"/>
      <c r="LE11" s="122">
        <v>47.35</v>
      </c>
      <c r="LF11" s="68">
        <f t="shared" ref="LF11:LF74" si="137">IF(LE11&gt;0,((LE11-LE10)/LE10),0)</f>
        <v>2.6892214270223421E-2</v>
      </c>
      <c r="LG11" s="68">
        <f>LF11-$V11</f>
        <v>2.827772623938132E-2</v>
      </c>
      <c r="LH11" s="68">
        <f t="shared" ref="LH11:LH74" si="138">IF(LE11&gt;0,(LE11-LH$10)/LH$10,0)</f>
        <v>0.32151828077030431</v>
      </c>
      <c r="LI11" s="14"/>
      <c r="LJ11" s="15">
        <f t="shared" ref="LJ11:LJ74" si="139">IF(LE11&gt;0,(LE11-LE$10)/LE$10,0)</f>
        <v>2.6892214270223421E-2</v>
      </c>
      <c r="LL11" s="122">
        <v>81.99</v>
      </c>
      <c r="LM11" s="68">
        <f t="shared" ref="LM11:LM74" si="140">IF(LL11&gt;0,((LL11-LL10)/LL10),0)</f>
        <v>4.8331415420023033E-2</v>
      </c>
      <c r="LN11" s="68">
        <f>LM11-$V11</f>
        <v>4.9716927389180932E-2</v>
      </c>
      <c r="LO11" s="68">
        <f t="shared" ref="LO11:LO74" si="141">IF(LL11&gt;0,(LL11-LO$10)/LO$10,0)</f>
        <v>-6.2971428571428636E-2</v>
      </c>
      <c r="LP11" s="14"/>
      <c r="LQ11" s="15">
        <f t="shared" ref="LQ11:LQ74" si="142">IF(LL11&gt;0,(LL11-LL$10)/LL$10,0)</f>
        <v>4.8331415420023033E-2</v>
      </c>
      <c r="LS11" s="122">
        <v>9.85</v>
      </c>
      <c r="LT11" s="68">
        <f t="shared" ref="LT11:LT74" si="143">IF(LS11&gt;0,((LS11-LS10)/LS10),0)</f>
        <v>6.4864864864864827E-2</v>
      </c>
      <c r="LU11" s="68">
        <f>LT11-$V11</f>
        <v>6.6250376834022726E-2</v>
      </c>
      <c r="LV11" s="68"/>
      <c r="LW11" s="14"/>
      <c r="LX11" s="15">
        <f t="shared" ref="LX11:LX74" si="144">IF(LS11&gt;0,(LS11-LS$10)/LS$10,0)</f>
        <v>6.4864864864864827E-2</v>
      </c>
      <c r="LZ11" s="122">
        <v>13.74</v>
      </c>
      <c r="MA11" s="68">
        <f t="shared" ref="MA11:MA74" si="145">IF(LZ11&gt;0,((LZ11-LZ10)/LZ10),0)</f>
        <v>1.9287833827893158E-2</v>
      </c>
      <c r="MB11" s="68">
        <f>MA11-$V11</f>
        <v>2.0673345797051056E-2</v>
      </c>
      <c r="MC11" s="68">
        <f t="shared" ref="MC11:MC74" si="146">IF(LZ11&gt;0,(LZ11-MC$10)/MC$10,0)</f>
        <v>-0.38247191011235954</v>
      </c>
      <c r="MD11" s="14"/>
      <c r="ME11" s="15">
        <f t="shared" ref="ME11:ME74" si="147">IF(LZ11&gt;0,(LZ11-LZ$10)/LZ$10,0)</f>
        <v>1.9287833827893158E-2</v>
      </c>
      <c r="MG11" s="122">
        <v>21.85</v>
      </c>
      <c r="MH11" s="68">
        <f t="shared" ref="MH11:MH74" si="148">IF(MG11&gt;0,((MG11-MG10)/MG10),0)</f>
        <v>2.9203956665096609E-2</v>
      </c>
      <c r="MI11" s="68">
        <f>MH11-$V11</f>
        <v>3.0589468634254508E-2</v>
      </c>
      <c r="MJ11" s="68">
        <f t="shared" ref="MJ11:MJ74" si="149">IF(MG11&gt;0,(MG11-MJ$10)/MJ$10,0)</f>
        <v>1.9447439353099734</v>
      </c>
      <c r="MK11" s="14"/>
      <c r="ML11" s="15">
        <f t="shared" ref="ML11:ML74" si="150">IF(MG11&gt;0,(MG11-MG$10)/MG$10,0)</f>
        <v>2.9203956665096609E-2</v>
      </c>
      <c r="MN11" s="122">
        <v>111.48</v>
      </c>
      <c r="MO11" s="68">
        <f t="shared" ref="MO11:MO74" si="151">IF(MN11&gt;0,((MN11-MN10)/MN10),0)</f>
        <v>8.0797199030436672E-4</v>
      </c>
      <c r="MP11" s="68">
        <f>MO11-$V11</f>
        <v>2.1934839594622644E-3</v>
      </c>
      <c r="MQ11" s="68">
        <f t="shared" ref="MQ11:MQ74" si="152">IF(MN11&gt;0,(MN11-MQ$10)/MQ$10,0)</f>
        <v>-0.11453534551231137</v>
      </c>
      <c r="MR11" s="14"/>
      <c r="MS11" s="15">
        <f t="shared" ref="MS11:MS74" si="153">IF(MN11&gt;0,(MN11-MN$10)/MN$10,0)</f>
        <v>8.0797199030436672E-4</v>
      </c>
      <c r="MU11" s="122">
        <v>11.05</v>
      </c>
      <c r="MV11" s="68">
        <f t="shared" ref="MV11:MV74" si="154">IF(MU11&gt;0,((MU11-MU10)/MU10),0)</f>
        <v>3.561387066541713E-2</v>
      </c>
      <c r="MW11" s="68">
        <f>MV11-$V11</f>
        <v>3.6999382634575029E-2</v>
      </c>
      <c r="MX11" s="68">
        <f t="shared" ref="MX11:MX74" si="155">IF(MU11&gt;0,(MU11-MX$10)/MX$10,0)</f>
        <v>-0.47053186391950169</v>
      </c>
      <c r="MY11" s="14"/>
      <c r="MZ11" s="15">
        <f t="shared" ref="MZ11:MZ74" si="156">IF(MU11&gt;0,(MU11-MU$10)/MU$10,0)</f>
        <v>3.561387066541713E-2</v>
      </c>
      <c r="NB11" s="122">
        <v>168.59</v>
      </c>
      <c r="NC11" s="68">
        <f t="shared" ref="NC11:NC74" si="157">IF(NB11&gt;0,((NB11-NB10)/NB10),0)</f>
        <v>1.0792013909706886E-2</v>
      </c>
      <c r="ND11" s="68">
        <f>NC11-$V11</f>
        <v>1.2177525878864785E-2</v>
      </c>
      <c r="NE11" s="68">
        <f t="shared" ref="NE11:NE74" si="158">IF(NB11&gt;0,(NB11-NE$10)/NE$10,0)</f>
        <v>0.2444821731748727</v>
      </c>
      <c r="NF11" s="14"/>
      <c r="NG11" s="15">
        <f t="shared" ref="NG11:NG74" si="159">IF(NB11&gt;0,(NB11-NB$10)/NB$10,0)</f>
        <v>1.0792013909706886E-2</v>
      </c>
      <c r="NI11" s="122">
        <v>5.25</v>
      </c>
      <c r="NJ11" s="68">
        <f t="shared" ref="NJ11:NJ74" si="160">IF(NI11&gt;0,((NI11-NI10)/NI10),0)</f>
        <v>7.1428571428571355E-2</v>
      </c>
      <c r="NK11" s="68">
        <f>NJ11-$V11</f>
        <v>7.2814083397729254E-2</v>
      </c>
      <c r="NL11" s="68">
        <f t="shared" ref="NL11:NL74" si="161">IF(NI11&gt;0,(NI11-NL$10)/NL$10,0)</f>
        <v>-0.95831679237792777</v>
      </c>
      <c r="NM11" s="14"/>
      <c r="NN11" s="15">
        <f t="shared" ref="NN11:NN74" si="162">IF(NI11&gt;0,(NI11-NI$10)/NI$10,0)</f>
        <v>7.1428571428571355E-2</v>
      </c>
      <c r="NP11" s="122">
        <v>338.94</v>
      </c>
      <c r="NQ11" s="68">
        <f t="shared" ref="NQ11:NQ74" si="163">IF(NP11&gt;0,((NP11-NP10)/NP10),0)</f>
        <v>3.0432006809959538E-2</v>
      </c>
      <c r="NR11" s="68">
        <f>NQ11-$V11</f>
        <v>3.1817518779117433E-2</v>
      </c>
      <c r="NS11" s="68">
        <f t="shared" ref="NS11:NS74" si="164">IF(NP11&gt;0,(NP11-NS$10)/NS$10,0)</f>
        <v>1.5824</v>
      </c>
      <c r="NT11" s="14"/>
      <c r="NU11" s="15">
        <f t="shared" ref="NU11:NU74" si="165">IF(NP11&gt;0,(NP11-NP$10)/NP$10,0)</f>
        <v>3.0432006809959538E-2</v>
      </c>
      <c r="NW11" s="122">
        <v>189.43</v>
      </c>
      <c r="NX11" s="68">
        <f t="shared" ref="NX11:NX74" si="166">IF(NW11&gt;0,((NW11-NW10)/NW10),0)</f>
        <v>6.8674062334915715E-4</v>
      </c>
      <c r="NY11" s="68">
        <f>NX11-$V11</f>
        <v>2.0722525925070548E-3</v>
      </c>
      <c r="NZ11" s="68">
        <f t="shared" ref="NZ11:NZ74" si="167">IF(NW11&gt;0,(NW11-NZ$10)/NZ$10,0)</f>
        <v>7.7776513427401092E-2</v>
      </c>
      <c r="OA11" s="14"/>
      <c r="OB11" s="15">
        <f t="shared" ref="OB11:OB74" si="168">IF(NW11&gt;0,(NW11-NW$10)/NW$10,0)</f>
        <v>6.8674062334915715E-4</v>
      </c>
      <c r="OD11" s="122">
        <v>1.56</v>
      </c>
      <c r="OE11" s="68">
        <f t="shared" ref="OE11:OE74" si="169">IF(OD11&gt;0,((OD11-OD10)/OD10),0)</f>
        <v>6.8493150684931572E-2</v>
      </c>
      <c r="OF11" s="68">
        <f>OE11-$V11</f>
        <v>6.9878662654089471E-2</v>
      </c>
      <c r="OG11" s="68">
        <f t="shared" ref="OG11:OG74" si="170">IF(OD11&gt;0,(OD11-OG$10)/OG$10,0)</f>
        <v>-0.99308725129614039</v>
      </c>
      <c r="OH11" s="14"/>
      <c r="OI11" s="15">
        <f t="shared" ref="OI11:OI74" si="171">IF(OD11&gt;0,(OD11-OD$10)/OD$10,0)</f>
        <v>6.8493150684931572E-2</v>
      </c>
      <c r="OK11" s="122">
        <v>74.05</v>
      </c>
      <c r="OL11" s="68">
        <f t="shared" ref="OL11:OL74" si="172">IF(OK11&gt;0,((OK11-OK10)/OK10),0)</f>
        <v>0.11169494069959462</v>
      </c>
      <c r="OM11" s="68">
        <f>OL11-$V11</f>
        <v>0.11308045266875252</v>
      </c>
      <c r="ON11" s="68">
        <f t="shared" ref="ON11:ON74" si="173">IF(OK11&gt;0,(OK11-ON$10)/ON$10,0)</f>
        <v>0.74440518256772659</v>
      </c>
      <c r="OO11" s="14"/>
      <c r="OP11" s="15">
        <f t="shared" ref="OP11:OP74" si="174">IF(OK11&gt;0,(OK11-OK$10)/OK$10,0)</f>
        <v>0.11169494069959462</v>
      </c>
      <c r="OR11" s="122">
        <v>1.2</v>
      </c>
      <c r="OS11" s="68">
        <f t="shared" ref="OS11:OS74" si="175">IF(OR11&gt;0,((OR11-OR10)/OR10),0)</f>
        <v>7.1428571428571286E-2</v>
      </c>
      <c r="OT11" s="68">
        <f>OS11-$V11</f>
        <v>7.2814083397729185E-2</v>
      </c>
      <c r="OU11" s="68">
        <f t="shared" ref="OU11:OU74" si="176">IF(OR11&gt;0,(OR11-OU$10)/OU$10,0)</f>
        <v>-0.8441558441558441</v>
      </c>
      <c r="OV11" s="14"/>
      <c r="OW11" s="15">
        <f t="shared" ref="OW11:OW74" si="177">IF(OR11&gt;0,(OR11-OR$10)/OR$10,0)</f>
        <v>7.1428571428571286E-2</v>
      </c>
      <c r="OY11" s="122">
        <v>114.84</v>
      </c>
      <c r="OZ11" s="68">
        <f t="shared" ref="OZ11:OZ74" si="178">IF(OY11&gt;0,((OY11-OY10)/OY10),0)</f>
        <v>2.5316455696203079E-3</v>
      </c>
      <c r="PA11" s="68">
        <f>OZ11-$V11</f>
        <v>3.9171575387782053E-3</v>
      </c>
      <c r="PB11" s="68"/>
      <c r="PC11" s="14"/>
      <c r="PD11" s="15">
        <f t="shared" ref="PD11:PD74" si="179">IF(OY11&gt;0,(OY11-OY$10)/OY$10,0)</f>
        <v>2.5316455696203079E-3</v>
      </c>
      <c r="PE11" s="18"/>
      <c r="PF11" s="122">
        <v>206.23</v>
      </c>
      <c r="PG11" s="68">
        <f t="shared" ref="PG11:PG74" si="180">IF(PF11&gt;0,((PF11-PF10)/PF10),0)</f>
        <v>-1.386697269640896E-2</v>
      </c>
      <c r="PH11" s="68">
        <f>PG11-$V11</f>
        <v>-1.2481460727251061E-2</v>
      </c>
      <c r="PI11" s="68">
        <f t="shared" ref="PI11:PI74" si="181">IF(PF11&gt;0,(PF11-PI$10)/PI$10,0)</f>
        <v>-0.40772544514646758</v>
      </c>
      <c r="PJ11" s="14"/>
      <c r="PK11" s="15">
        <f t="shared" ref="PK11:PK74" si="182">IF(PF11&gt;0,(PF11-PF$10)/PF$10,0)</f>
        <v>-1.386697269640896E-2</v>
      </c>
      <c r="PM11" s="122">
        <v>0</v>
      </c>
      <c r="PN11" s="68">
        <f t="shared" ref="PN11:PN74" si="183">IF(PM11&gt;0,((PM11-PM10)/PM10),0)</f>
        <v>0</v>
      </c>
      <c r="PO11" s="68">
        <f t="shared" ref="PO11:PO74" si="184">PN11-$V11</f>
        <v>1.3855119691578979E-3</v>
      </c>
      <c r="PP11" s="68">
        <f t="shared" ref="PP11:PP74" si="185">IF(PM11&gt;0,(PM11-PP$10)/PP$10,0)</f>
        <v>0</v>
      </c>
      <c r="PQ11" s="14"/>
      <c r="PR11" s="15">
        <f t="shared" ref="PR11:PR74" si="186">IF(PM11&gt;0,(PM11-PM$10)/PM$10,0)</f>
        <v>0</v>
      </c>
      <c r="PT11" s="122">
        <v>5.68</v>
      </c>
      <c r="PU11" s="68">
        <f t="shared" ref="PU11:PU74" si="187">IF(PT11&gt;0,((PT11-PT10)/PT10),0)</f>
        <v>0.10721247563352823</v>
      </c>
      <c r="PV11" s="68">
        <f>PU11-$V11</f>
        <v>0.10859798760268613</v>
      </c>
      <c r="PW11" s="68">
        <f t="shared" ref="PW11:PW74" si="188">IF(PT11&gt;0,(PT11-PW$10)/PW$10,0)</f>
        <v>-0.34862385321100925</v>
      </c>
      <c r="PX11" s="14"/>
      <c r="PY11" s="15">
        <f t="shared" ref="PY11:PY74" si="189">IF(PT11&gt;0,(PT11-PT$10)/PT$10,0)</f>
        <v>0.10721247563352823</v>
      </c>
      <c r="QA11" s="122">
        <v>194.08</v>
      </c>
      <c r="QB11" s="68">
        <f t="shared" ref="QB11:QB74" si="190">IF(QA11&gt;0,((QA11-QA10)/QA10),0)</f>
        <v>1.2204026285595094E-2</v>
      </c>
      <c r="QC11" s="68">
        <f>QB11-$V11</f>
        <v>1.3589538254752991E-2</v>
      </c>
      <c r="QD11" s="68">
        <f t="shared" ref="QD11:QD74" si="191">IF(QA11&gt;0,(QA11-QD$10)/QD$10,0)</f>
        <v>-0.42476066273452084</v>
      </c>
      <c r="QE11" s="14"/>
      <c r="QF11" s="15">
        <f t="shared" ref="QF11:QF74" si="192">IF(QA11&gt;0,(QA11-QA$10)/QA$10,0)</f>
        <v>1.2204026285595094E-2</v>
      </c>
      <c r="QH11" s="122">
        <v>1.321</v>
      </c>
      <c r="QI11" s="68">
        <f t="shared" ref="QI11:QI74" si="193">IF(QH11&gt;0,((QH11-QH10)/QH10),0)</f>
        <v>1.6153846153846081E-2</v>
      </c>
      <c r="QJ11" s="68">
        <f>QI11-$V11</f>
        <v>1.753935812300398E-2</v>
      </c>
      <c r="QK11" s="68">
        <f t="shared" ref="QK11:QK74" si="194">IF(QH11&gt;0,(QH11-QK$10)/QK$10,0)</f>
        <v>-0.47370517928286848</v>
      </c>
      <c r="QL11" s="14"/>
      <c r="QM11" s="15">
        <f t="shared" ref="QM11:QM74" si="195">IF(QH11&gt;0,(QH11-QH$10)/QH$10,0)</f>
        <v>1.6153846153846081E-2</v>
      </c>
      <c r="QO11" s="122">
        <v>12.37</v>
      </c>
      <c r="QP11" s="68">
        <f t="shared" ref="QP11:QP74" si="196">IF(QO11&gt;0,((QO11-QO10)/QO10),0)</f>
        <v>7.7526132404181075E-2</v>
      </c>
      <c r="QQ11" s="68">
        <f>QP11-$V11</f>
        <v>7.8911644373338974E-2</v>
      </c>
      <c r="QR11" s="68">
        <f t="shared" ref="QR11:QR74" si="197">IF(QO11&gt;0,(QO11-QR$10)/QR$10,0)</f>
        <v>-0.98492162168751063</v>
      </c>
      <c r="QS11" s="14"/>
      <c r="QT11" s="15">
        <f t="shared" ref="QT11:QT74" si="198">IF(QO11&gt;0,(QO11-QO$10)/QO$10,0)</f>
        <v>7.7526132404181075E-2</v>
      </c>
      <c r="QV11" s="122">
        <v>2.5049999999999999</v>
      </c>
      <c r="QW11" s="68">
        <f t="shared" ref="QW11:QW74" si="199">IF(QV11&gt;0,((QV11-QV10)/QV10),0)</f>
        <v>2.3702492848385708E-2</v>
      </c>
      <c r="QX11" s="68">
        <f>QW11-$V11</f>
        <v>2.5088004817543606E-2</v>
      </c>
      <c r="QY11" s="68">
        <f t="shared" ref="QY11:QY74" si="200">IF(QV11&gt;0,(QV11-QY$10)/QY$10,0)</f>
        <v>-0.29036827195467418</v>
      </c>
      <c r="QZ11" s="14"/>
      <c r="RA11" s="15">
        <f t="shared" ref="RA11:RA74" si="201">IF(QV11&gt;0,(QV11-QV$10)/QV$10,0)</f>
        <v>2.3702492848385708E-2</v>
      </c>
      <c r="RC11" s="122">
        <v>24.58</v>
      </c>
      <c r="RD11" s="68">
        <f t="shared" ref="RD11:RD74" si="202">IF(RC11&gt;0,((RC11-RC10)/RC10),0)</f>
        <v>-6.8686868686869372E-3</v>
      </c>
      <c r="RE11" s="68">
        <f>RD11-$V11</f>
        <v>-5.4831748995290393E-3</v>
      </c>
      <c r="RF11" s="68">
        <f t="shared" ref="RF11:RF74" si="203">IF(RC11&gt;0,(RC11-RF$10)/RF$10,0)</f>
        <v>-0.46899978397062003</v>
      </c>
      <c r="RG11" s="14"/>
      <c r="RH11" s="15">
        <f t="shared" ref="RH11:RH74" si="204">IF(RC11&gt;0,(RC11-RC$10)/RC$10,0)</f>
        <v>-6.8686868686869372E-3</v>
      </c>
      <c r="RJ11" s="122">
        <v>200.8</v>
      </c>
      <c r="RK11" s="68">
        <f t="shared" ref="RK11:RK74" si="205">IF(RJ11&gt;0,((RJ11-RJ10)/RJ10),0)</f>
        <v>2.0740138267588516E-2</v>
      </c>
      <c r="RL11" s="68">
        <f t="shared" ref="RL11:RL74" si="206">RK11-$V11</f>
        <v>2.2125650236746414E-2</v>
      </c>
      <c r="RM11" s="68">
        <f t="shared" ref="RM11:RM74" si="207">IF(RJ11&gt;0,(RJ11-RM$10)/RM$10,0)</f>
        <v>-6.8559235550607667E-2</v>
      </c>
      <c r="RN11" s="14"/>
      <c r="RO11" s="15">
        <f t="shared" ref="RO11:RO74" si="208">IF(RJ11&gt;0,(RJ11-RJ$10)/RJ$10,0)</f>
        <v>2.0740138267588516E-2</v>
      </c>
      <c r="RQ11" s="122">
        <v>20.76</v>
      </c>
      <c r="RR11" s="68">
        <f t="shared" ref="RR11:RR74" si="209">IF(RQ11&gt;0,((RQ11-RQ10)/RQ10),0)</f>
        <v>-3.8387715930901295E-3</v>
      </c>
      <c r="RS11" s="68">
        <f t="shared" ref="RS11:RS74" si="210">RR11-$V11</f>
        <v>-2.4532596239322316E-3</v>
      </c>
      <c r="RT11" s="68">
        <f t="shared" ref="RT11:RT74" si="211">IF(RQ11&gt;0,(RQ11-RT$10)/RT$10,0)</f>
        <v>0.41803278688524598</v>
      </c>
      <c r="RU11" s="14"/>
      <c r="RV11" s="15">
        <f t="shared" ref="RV11:RV74" si="212">IF(RQ11&gt;0,(RQ11-RQ$10)/RQ$10,0)</f>
        <v>-3.8387715930901295E-3</v>
      </c>
      <c r="RX11" s="122">
        <v>75.19</v>
      </c>
      <c r="RY11" s="68">
        <f t="shared" ref="RY11:RY74" si="213">IF(RX11&gt;0,((RX11-RX10)/RX10),0)</f>
        <v>-5.8177971704349825E-3</v>
      </c>
      <c r="RZ11" s="68">
        <f t="shared" ref="RZ11:RZ74" si="214">RY11-$V11</f>
        <v>-4.4322852012770846E-3</v>
      </c>
      <c r="SA11" s="68">
        <f t="shared" ref="SA11:SA74" si="215">IF(RX11&gt;0,(RX11-SA$10)/SA$10,0)</f>
        <v>-0.43491657898692321</v>
      </c>
      <c r="SB11" s="14"/>
      <c r="SC11" s="15">
        <f t="shared" ref="SC11:SC74" si="216">IF(RX11&gt;0,(RX11-RX$10)/RX$10,0)</f>
        <v>-5.8177971704349825E-3</v>
      </c>
      <c r="SE11" s="122">
        <v>20</v>
      </c>
      <c r="SF11" s="68">
        <f t="shared" ref="SF11:SF74" si="217">IF(SE11&gt;0,((SE11-SE10)/SE10),0)</f>
        <v>0.31061598951507208</v>
      </c>
      <c r="SG11" s="68">
        <f t="shared" ref="SG11:SG74" si="218">SF11-$V11</f>
        <v>0.31200150148422995</v>
      </c>
      <c r="SH11" s="68">
        <f t="shared" ref="SH11:SH74" si="219">IF(SE11&gt;0,(SE11-SH$10)/SH$10,0)</f>
        <v>0.6</v>
      </c>
      <c r="SI11" s="14"/>
      <c r="SJ11" s="15">
        <f t="shared" ref="SJ11:SJ74" si="220">IF(SE11&gt;0,(SE11-SE$10)/SE$10,0)</f>
        <v>0.31061598951507208</v>
      </c>
      <c r="SL11" s="122">
        <v>0.65700000000000003</v>
      </c>
      <c r="SM11" s="68">
        <f t="shared" ref="SM11:SM74" si="221">IF(SL11&gt;0,((SL11-SL10)/SL10),0)</f>
        <v>-0.34950495049504948</v>
      </c>
      <c r="SN11" s="68">
        <f t="shared" ref="SN11:SN74" si="222">SM11-$V11</f>
        <v>-0.34811943852589161</v>
      </c>
      <c r="SO11" s="68">
        <f t="shared" ref="SO11:SO74" si="223">IF(SL11&gt;0,(SL11-SO$10)/SO$10,0)</f>
        <v>-0.53732394366197178</v>
      </c>
      <c r="SP11" s="14"/>
      <c r="SQ11" s="15">
        <f t="shared" ref="SQ11:SQ74" si="224">IF(SL11&gt;0,(SL11-SL$10)/SL$10,0)</f>
        <v>-0.34950495049504948</v>
      </c>
      <c r="SS11" s="122">
        <v>9.61</v>
      </c>
      <c r="ST11" s="68">
        <f t="shared" ref="ST11:ST74" si="225">IF(SS11&gt;0,((SS11-SS10)/SS10),0)</f>
        <v>0.14404761904761892</v>
      </c>
      <c r="SU11" s="68">
        <f t="shared" ref="SU11:SU74" si="226">ST11-$V11</f>
        <v>0.14543313101677682</v>
      </c>
      <c r="SV11" s="68">
        <f t="shared" ref="SV11:SV74" si="227">IF(SS11&gt;0,(SS11-SV$10)/SV$10,0)</f>
        <v>-0.40458488228004963</v>
      </c>
      <c r="SW11" s="14"/>
      <c r="SX11" s="15">
        <f t="shared" ref="SX11:SX74" si="228">IF(SS11&gt;0,(SS11-SS$10)/SS$10,0)</f>
        <v>0.14404761904761892</v>
      </c>
      <c r="SZ11" s="122">
        <v>16.39</v>
      </c>
      <c r="TA11" s="68">
        <f t="shared" ref="TA11:TA74" si="229">IF(SZ11&gt;0,((SZ11-SZ10)/SZ10),0)</f>
        <v>5.0641025641025704E-2</v>
      </c>
      <c r="TB11" s="68">
        <f t="shared" ref="TB11:TB74" si="230">TA11-$V11</f>
        <v>5.2026537610183603E-2</v>
      </c>
      <c r="TC11" s="68">
        <f t="shared" ref="TC11:TC74" si="231">IF(SZ11&gt;0,(SZ11-TC$10)/TC$10,0)</f>
        <v>-0.59400544959128065</v>
      </c>
      <c r="TD11" s="14"/>
      <c r="TE11" s="15">
        <f t="shared" ref="TE11:TE74" si="232">IF(SZ11&gt;0,(SZ11-SZ$10)/SZ$10,0)</f>
        <v>5.0641025641025704E-2</v>
      </c>
      <c r="TG11" s="122">
        <v>0.18049999999999999</v>
      </c>
      <c r="TH11" s="68">
        <f t="shared" ref="TH11:TH74" si="233">IF(TG11&gt;0,((TG11-TG10)/TG10),0)</f>
        <v>6.4896755162241776E-2</v>
      </c>
      <c r="TI11" s="68">
        <f t="shared" ref="TI11:TI74" si="234">TH11-$V11</f>
        <v>6.6282267131399675E-2</v>
      </c>
      <c r="TJ11" s="68">
        <f t="shared" ref="TJ11:TJ74" si="235">IF(TG11&gt;0,(TG11-TJ$10)/TJ$10,0)</f>
        <v>-0.17954545454545459</v>
      </c>
      <c r="TK11" s="14"/>
      <c r="TL11" s="15">
        <f t="shared" ref="TL11:TL74" si="236">IF(TG11&gt;0,(TG11-TG$10)/TG$10,0)</f>
        <v>6.4896755162241776E-2</v>
      </c>
      <c r="TN11" s="122">
        <v>29.23</v>
      </c>
      <c r="TO11" s="68">
        <f t="shared" ref="TO11:TO74" si="237">IF(TN11&gt;0,((TN11-TN10)/TN10),0)</f>
        <v>-1.7478991596638641E-2</v>
      </c>
      <c r="TP11" s="68">
        <f t="shared" ref="TP11:TP74" si="238">TO11-$V11</f>
        <v>-1.6093479627480742E-2</v>
      </c>
      <c r="TQ11" s="68">
        <f t="shared" ref="TQ11:TQ74" si="239">IF(TN11&gt;0,(TN11-TQ$10)/TQ$10,0)</f>
        <v>-0.57394707498560626</v>
      </c>
      <c r="TR11" s="14"/>
      <c r="TS11" s="15">
        <f t="shared" ref="TS11:TS74" si="240">IF(TN11&gt;0,(TN11-TN$10)/TN$10,0)</f>
        <v>-1.7478991596638641E-2</v>
      </c>
      <c r="TU11" s="122">
        <v>1.78</v>
      </c>
      <c r="TV11" s="68">
        <f t="shared" ref="TV11:TV74" si="241">IF(TU11&gt;0,((TU11-TU10)/TU10),0)</f>
        <v>4.0935672514619922E-2</v>
      </c>
      <c r="TW11" s="68">
        <f t="shared" ref="TW11:TW74" si="242">TV11-$V11</f>
        <v>4.2321184483777821E-2</v>
      </c>
      <c r="TX11" s="68">
        <f t="shared" ref="TX11:TX74" si="243">IF(TU11&gt;0,(TU11-TX$10)/TX$10,0)</f>
        <v>-0.59637188208616776</v>
      </c>
      <c r="TY11" s="14"/>
      <c r="TZ11" s="15">
        <f t="shared" ref="TZ11:TZ74" si="244">IF(TU11&gt;0,(TU11-TU$10)/TU$10,0)</f>
        <v>4.0935672514619922E-2</v>
      </c>
      <c r="UB11" s="122"/>
      <c r="UC11" s="68">
        <f t="shared" ref="UC11:UC74" si="245">IF(UB11&gt;0,((UB11-UB10)/UB10),0)</f>
        <v>0</v>
      </c>
      <c r="UD11" s="68">
        <f t="shared" ref="UD11:UD74" si="246">UC11-$V11</f>
        <v>1.3855119691578979E-3</v>
      </c>
      <c r="UE11" s="68">
        <f t="shared" ref="UE11:UE74" si="247">IF(UB11&gt;0,(UB11-UE$10)/UE$10,0)</f>
        <v>0</v>
      </c>
      <c r="UF11" s="14"/>
      <c r="UG11" s="15">
        <f t="shared" ref="UG11:UG74" si="248">IF(UB11&gt;0,(UB11-UB$10)/UB$10,0)</f>
        <v>0</v>
      </c>
      <c r="UI11" s="122"/>
      <c r="UJ11" s="68">
        <f t="shared" ref="UJ11:UJ74" si="249">IF(UI11&gt;0,((UI11-UI10)/UI10),0)</f>
        <v>0</v>
      </c>
      <c r="UK11" s="68">
        <f t="shared" ref="UK11:UK74" si="250">UJ11-$V11</f>
        <v>1.3855119691578979E-3</v>
      </c>
      <c r="UL11" s="68">
        <f t="shared" ref="UL11:UL74" si="251">IF(UI11&gt;0,(UI11-UL$10)/UL$10,0)</f>
        <v>0</v>
      </c>
      <c r="UM11" s="14"/>
      <c r="UN11" s="15">
        <f t="shared" ref="UN11:UN74" si="252">IF(UI11&gt;0,(UI11-UI$10)/UI$10,0)</f>
        <v>0</v>
      </c>
      <c r="UP11" s="122"/>
      <c r="UQ11" s="68">
        <f t="shared" ref="UQ11:UQ74" si="253">IF(UP11&gt;0,((UP11-UP10)/UP10),0)</f>
        <v>0</v>
      </c>
      <c r="UR11" s="68">
        <f t="shared" ref="UR11:UR74" si="254">UQ11-$V11</f>
        <v>1.3855119691578979E-3</v>
      </c>
      <c r="US11" s="68">
        <f t="shared" ref="US11:US74" si="255">IF(UP11&gt;0,(UP11-US$10)/US$10,0)</f>
        <v>0</v>
      </c>
      <c r="UT11" s="14"/>
      <c r="UU11" s="15">
        <f t="shared" ref="UU11:UU74" si="256">IF(UP11&gt;0,(UP11-UP$10)/UP$10,0)</f>
        <v>0</v>
      </c>
      <c r="UW11" s="122"/>
      <c r="UX11" s="68">
        <f t="shared" ref="UX11:UX74" si="257">IF(UW11&gt;0,((UW11-UW10)/UW10),0)</f>
        <v>0</v>
      </c>
      <c r="UY11" s="68">
        <f t="shared" ref="UY11:UY74" si="258">UX11-$V11</f>
        <v>1.3855119691578979E-3</v>
      </c>
      <c r="UZ11" s="68">
        <f t="shared" ref="UZ11:UZ74" si="259">IF(UW11&gt;0,(UW11-UZ$10)/UZ$10,0)</f>
        <v>0</v>
      </c>
      <c r="VA11" s="14"/>
      <c r="VB11" s="15">
        <f t="shared" ref="VB11:VB74" si="260">IF(UW11&gt;0,(UW11-UW$10)/UW$10,0)</f>
        <v>0</v>
      </c>
      <c r="VD11" s="122"/>
      <c r="VE11" s="68">
        <f t="shared" ref="VE11:VE74" si="261">IF(VD11&gt;0,((VD11-VD10)/VD10),0)</f>
        <v>0</v>
      </c>
      <c r="VF11" s="68">
        <f t="shared" ref="VF11:VF74" si="262">VE11-$V11</f>
        <v>1.3855119691578979E-3</v>
      </c>
      <c r="VG11" s="68">
        <f t="shared" ref="VG11:VG74" si="263">IF(VD11&gt;0,(VD11-VG$10)/VG$10,0)</f>
        <v>0</v>
      </c>
      <c r="VH11" s="14"/>
      <c r="VI11" s="15">
        <f t="shared" ref="VI11:VI74" si="264">IF(VD11&gt;0,(VD11-VD$10)/VD$10,0)</f>
        <v>0</v>
      </c>
      <c r="VM11" s="21">
        <f t="shared" ref="VM11:VM74" si="265">IF($C11&gt;0,(($IK$5*IG11)+($GT$5*GP11)+($JM$5*JI11)+($JF$5*JB11)+($IY$5*IU11)+($IR$5*IN11)+($ID$5*HZ11)+($HW$5*HS11)+($HP$5*HL11)+($HI$5*HE11)+($GF$5*GB11)+($FY$5*FU11)+($FR$5*FN11)+($FK$5*FG11)+($FD$5*EZ11)+($EW$5*ES11)+($EP$5*EL11)+($EI$5*EE11)+($EB$5*DX11)+($DU$5*DQ11)+($DN$5*DJ11)+($DG$5*DC11)+($CZ$5*CV11)+($CS$5*CO11)+($CL$5*CH11)+($CE$5*CA11)+($BX$5*BT11)+($BQ$5*BM11)+($BJ$5*BF11)+($BC$5*AY11)+($AV$5*AR11)+($AO$5*AK11)+($AH$5*AD11)+($JT$5*JP11)+($KA$5*JW11)+($KO$5*KK11)+($PR$5*PN11)+($GM$5*GI11)+($HA$5*GW11)+($KV$5*KR11)+($KH$5*KD11)+($LC$5*KY11)+($MS$5*MO11)+($ML$5*MH11)+($ME$5*MA11)+($LX$5*LT11)+($LQ$5*LM11)+($LJ$5*LF11)+(MV11*$MZ$5)+(NC11*$NG$5)+(NJ11*$NN$5)+($OI$5*OE11)+($NU$5*NQ11)+($OB$5*NX11)+($PK$5*PG11)+($OP$5*OL11)+($OW$5*OS11)+($PD$5*OZ11)+(PU11*$PY$5)+(QB11*$QF$5)+(QI11*$QM$5)+(QP11*$QT$5)+(QW11*$RA$5)+(RD11*$RH$5)+(RK11*$RO$5)+(RR11*$RV$5)+(RY11*$SC$5)+(SF11*$SJ$5)+(SM11*$SQ$5)+(ST11*$SX$5)+(TA11*$TE$5))+(TH11*$TL$5)+(TO11*$TS$5))/$VM$5</f>
        <v>2.5098693628878843E-2</v>
      </c>
      <c r="VN11" s="49"/>
      <c r="VO11" s="21">
        <f t="shared" ref="VO11:VO74" si="266">IF($C11&gt;0,(($IK$5*II11)+($GT$5*GR11)+($JM$5*JK11)+($JF$5*JD11)+($IY$5*IW11)+($IR$5*IP11)+($ID$5*IB11)+($HW$5*HU11)+($HP$5*HN11)+($HI$5*HG11)+($GF$5*GD11)+($FY$5*FW11)+($FR$5*FP11)+($FK$5*FI11)+($FD$5*FB11)+($EW$5*EU11)+($EP$5*EN11)+($EI$5*EG11)+($EB$5*DZ11)+($DU$5*DS11)+($DN$5*DL11)+($DG$5*DE11)+($CZ$5*CX11)+($CS$5*CQ11)+($CL$5*CJ11)+($CE$5*CC11)+($BX$5*BV11)+($BQ$5*BO11)+($BJ$5*BH11)+($BC$5*BA11)+($AV$5*AT11)+($AO$5*AM11)+($AH$5*AF11)+($KO$5*KM11)+($KH$5*KF11)+($KA$5*JY11)+($JT$5*JR11)+($PR$5*PP11)+($GM$5*GK11)+($HA$5*GY11)+($KV$5*KT11)+($LC$5*LA11)+($MS$5*MQ11)+($ML$5*MJ11)+($ME$5*MC11)+($LX$5*LV11)+($LQ$5*LO11)+($LJ$5*LH11)+(MX11*$MZ$5)+(NE11*$NG$5)+(NL11*$NN$5)+($OI$5*OG11)+($NU$5*NS11)+($OB$5*NZ11)+($PD$5*PB11)+($OW$5*OU11)+($OP$5*ON11)+($PK$5*PI11)+($PY$5*PW11)+($QF$5*QD11)+($QM$5*QK11)+($QT$5*QR11)+($RA$5*QY11)+($RH$5*RF11)+($RO$5*RM11)+(RT11*$RV$5)+(SA11*$SC$5)+(SH11*$SJ$5)+(SO11*$SQ$5)+(SV11*$SX$5)+(TC11*$TE$5)+(TJ11*$TL$5)+(TQ11*$TS$5))/$VM$5,0)</f>
        <v>0.277015899963518</v>
      </c>
      <c r="VP11" s="14"/>
      <c r="VQ11" s="21">
        <f t="shared" ref="VQ11:VQ74" si="267">IF($C11&gt;0,(($IK$5*IK11)+($GT$5*GT11)+($JM$5*JM11)+($JF$5*JF11)+($IY$5*IY11)+($IR$5*IR11)+($ID$5*ID11)+($HW$5*HW11)+($HP$5*HP11)+($HI$5*HI11)+($GF$5*GF11)+($FY$5*FY11)+($FR$5*FR11)+($FK$5*FK11)+($FD$5*FD11)+($EW$5*EW11)+($EP$5*EP11)+($EI$5*EI11)+($EB$5*EB11)+($DU$5*DU11)+($DN$5*DN11)+($DG$5*DG11)+($CZ$5*CZ11)+($CS$5*CS11)+($CL$5*CL11)+($CE$5*CE11)+($BX$5*BX11)+($BQ$5*BQ11)+($BJ$5*BJ11)+($BC$5*BC11)+($AV$5*AV11)+($AO$5*AO11)+($AH$5*AH11)+($KO$5*KO11)+($PR$5*PR11)+($GM$5*GM11)+($HA$5*HA11)+($KH$5*KH11)+($KA$5*KA11)+($JT$5*JT11)+($KV$5*KV11)+($LC$5*LC11)+($MS$5*MS11)+($ML$5*ML11)+($ME$5*ME11)+($LX$5*LX11)+($LQ$5*LQ11)+($LJ$5*LJ11)+($OI$5*OI11)+($NU$5*NU11)+($NN$5*NN11)+($NG$5*NG11)+($MZ$5*MZ11)+(OB11*$OB$5)+($PD$5*PD11)+($OW$5*OW11)+($OP$5*OP11)+($PK$5*PK11)+(PY11*$PY$5)+(QF11*$QF$5)+(QM11*$QM$5)+(QT11*$QT$5)+(RA11*$RA$5)+(RH11*$RH$5)+(RO11*$RO$5)+(RV11*$RV$5)+(SC11*$SC$5)+(SJ11*$SJ$5)+(SQ11*$SQ$5)+(SX11*$SX$5)+(TE11*$TE$5)+(TL11*$TL$5)+(TS11*$TS$5))/$VM$5,0)</f>
        <v>2.5098693628878843E-2</v>
      </c>
    </row>
    <row r="12" spans="1:589" ht="15.75" customHeight="1" x14ac:dyDescent="0.2">
      <c r="A12" s="127">
        <v>45660</v>
      </c>
      <c r="B12" s="77">
        <f t="shared" si="0"/>
        <v>45660</v>
      </c>
      <c r="C12" s="13">
        <v>42732.13</v>
      </c>
      <c r="D12" s="138">
        <f t="shared" si="1"/>
        <v>339.86000000000058</v>
      </c>
      <c r="E12" s="68">
        <f t="shared" si="2"/>
        <v>8.0170276326320955E-3</v>
      </c>
      <c r="F12" s="15">
        <f t="shared" si="3"/>
        <v>4.4168161973587999E-3</v>
      </c>
      <c r="G12" s="13">
        <v>5942.48</v>
      </c>
      <c r="H12" s="138">
        <f t="shared" si="4"/>
        <v>73.929999999999382</v>
      </c>
      <c r="I12" s="68">
        <f t="shared" si="5"/>
        <v>1.2597660410152317E-2</v>
      </c>
      <c r="J12" s="15">
        <f t="shared" si="6"/>
        <v>1.0345771495316682E-2</v>
      </c>
      <c r="K12" s="13">
        <v>19621.68</v>
      </c>
      <c r="L12" s="138">
        <f t="shared" si="7"/>
        <v>340.88999999999942</v>
      </c>
      <c r="M12" s="68">
        <f t="shared" si="8"/>
        <v>1.7680292145705618E-2</v>
      </c>
      <c r="N12" s="15">
        <f t="shared" si="9"/>
        <v>1.6099289568163675E-2</v>
      </c>
      <c r="O12" s="13">
        <v>2268.4699999999998</v>
      </c>
      <c r="P12" s="138">
        <f t="shared" si="10"/>
        <v>36.799999999999727</v>
      </c>
      <c r="Q12" s="68">
        <f t="shared" si="11"/>
        <v>1.6489893218979385E-2</v>
      </c>
      <c r="R12" s="15">
        <f t="shared" si="12"/>
        <v>1.7178139685044995E-2</v>
      </c>
      <c r="S12" s="18">
        <f t="shared" si="13"/>
        <v>8.3982541064240891E-3</v>
      </c>
      <c r="T12" s="121">
        <f t="shared" si="14"/>
        <v>260.39918766924404</v>
      </c>
      <c r="U12" s="121">
        <f t="shared" si="15"/>
        <v>260.39918766924404</v>
      </c>
      <c r="V12" s="47">
        <f t="shared" si="16"/>
        <v>6.4921684761360425E-3</v>
      </c>
      <c r="W12" s="21">
        <f t="shared" ref="W12:W75" si="268">IF(T12&gt;0,(T12-T$11)/T$11,0)</f>
        <v>6.4921684761360425E-3</v>
      </c>
      <c r="X12" s="18">
        <f t="shared" si="17"/>
        <v>1.3696218351867354E-2</v>
      </c>
      <c r="Y12" s="123">
        <v>264594.12</v>
      </c>
      <c r="Z12" s="15">
        <v>1.9999999999999999E-6</v>
      </c>
      <c r="AA12" s="21">
        <f t="shared" si="18"/>
        <v>-6.4901684761360422E-3</v>
      </c>
      <c r="AB12" s="1"/>
      <c r="AC12" s="122">
        <v>232.25</v>
      </c>
      <c r="AD12" s="68">
        <f t="shared" si="19"/>
        <v>1.841701381276031E-2</v>
      </c>
      <c r="AE12" s="68">
        <f t="shared" ref="AE12:AE75" si="269">IF(AC12&gt;0,AD12-$V12,0)</f>
        <v>1.1924845336624267E-2</v>
      </c>
      <c r="AF12" s="68">
        <f t="shared" si="20"/>
        <v>0.40954057170601438</v>
      </c>
      <c r="AG12" s="14"/>
      <c r="AH12" s="15">
        <f t="shared" si="21"/>
        <v>2.2362107672668101E-2</v>
      </c>
      <c r="AI12" s="1"/>
      <c r="AJ12" s="122">
        <v>21.44</v>
      </c>
      <c r="AK12" s="68">
        <f t="shared" si="22"/>
        <v>1.3711583924350011E-2</v>
      </c>
      <c r="AL12" s="68">
        <f t="shared" ref="AL12:AL75" si="270">IF(AJ12&gt;0,AK12-$V12,0)</f>
        <v>7.2194154482139684E-3</v>
      </c>
      <c r="AM12" s="68">
        <f t="shared" si="23"/>
        <v>0.15268817204301074</v>
      </c>
      <c r="AN12" s="14"/>
      <c r="AO12" s="15">
        <f t="shared" si="24"/>
        <v>1.949595815501665E-2</v>
      </c>
      <c r="AP12" s="1"/>
      <c r="AQ12" s="122">
        <v>21.9</v>
      </c>
      <c r="AR12" s="68">
        <f t="shared" si="25"/>
        <v>1.6713091922005544E-2</v>
      </c>
      <c r="AS12" s="68">
        <f t="shared" ref="AS12:AS75" si="271">IF(AQ12&gt;0,AR12-$V12,0)</f>
        <v>1.0220923445869501E-2</v>
      </c>
      <c r="AT12" s="68">
        <f t="shared" si="26"/>
        <v>0.26809496236247826</v>
      </c>
      <c r="AU12" s="14"/>
      <c r="AV12" s="15">
        <f t="shared" si="27"/>
        <v>2.0027945971122483E-2</v>
      </c>
      <c r="AW12" s="1"/>
      <c r="AX12" s="122">
        <v>206.32</v>
      </c>
      <c r="AY12" s="68">
        <f t="shared" si="28"/>
        <v>1.2663198193776303E-2</v>
      </c>
      <c r="AZ12" s="68">
        <f t="shared" ref="AZ12:AZ75" si="272">IF(AX12&gt;0,AY12-$V12,0)</f>
        <v>6.1710297176402603E-3</v>
      </c>
      <c r="BA12" s="68">
        <f t="shared" si="29"/>
        <v>0.53855331841909027</v>
      </c>
      <c r="BB12" s="14"/>
      <c r="BC12" s="15">
        <f t="shared" si="30"/>
        <v>1.0431460894265124E-2</v>
      </c>
      <c r="BD12" s="1"/>
      <c r="BE12" s="122">
        <v>74.3</v>
      </c>
      <c r="BF12" s="68">
        <f t="shared" si="31"/>
        <v>8.2779210204912395E-3</v>
      </c>
      <c r="BG12" s="68">
        <f t="shared" ref="BG12:BG75" si="273">IF(BE12&gt;0,BF12-$V12,0)</f>
        <v>1.785752544355197E-3</v>
      </c>
      <c r="BH12" s="68"/>
      <c r="BI12" s="14"/>
      <c r="BJ12" s="15">
        <f t="shared" si="32"/>
        <v>8.5516492466403624E-3</v>
      </c>
      <c r="BK12" s="1"/>
      <c r="BL12" s="122">
        <v>68.489999999999995</v>
      </c>
      <c r="BM12" s="68">
        <f t="shared" si="33"/>
        <v>2.3307933662034781E-2</v>
      </c>
      <c r="BN12" s="68">
        <f t="shared" ref="BN12:BN75" si="274">IF(BL12&gt;0,BM12-$V12,0)</f>
        <v>1.6815765185898737E-2</v>
      </c>
      <c r="BO12" s="68">
        <f t="shared" si="34"/>
        <v>0.1534186594813067</v>
      </c>
      <c r="BP12" s="14"/>
      <c r="BQ12" s="15">
        <f t="shared" si="35"/>
        <v>3.1942142534277386E-2</v>
      </c>
      <c r="BR12" s="1"/>
      <c r="BS12" s="122">
        <v>39.44</v>
      </c>
      <c r="BT12" s="68">
        <f t="shared" si="36"/>
        <v>2.2556390977443542E-2</v>
      </c>
      <c r="BU12" s="68">
        <f t="shared" ref="BU12:BU75" si="275">IF(BS12&gt;0,BT12-$V12,0)</f>
        <v>1.6064222501307499E-2</v>
      </c>
      <c r="BV12" s="68">
        <f t="shared" si="37"/>
        <v>5.8507783145464301E-2</v>
      </c>
      <c r="BW12" s="14"/>
      <c r="BX12" s="15">
        <f t="shared" si="38"/>
        <v>3.1111111111111051E-2</v>
      </c>
      <c r="BY12" s="1"/>
      <c r="BZ12" s="122"/>
      <c r="CA12" s="68">
        <f t="shared" si="39"/>
        <v>0</v>
      </c>
      <c r="CB12" s="68">
        <f t="shared" ref="CB12:CB75" si="276">IF(BZ12&gt;0,CA12-$V12,0)</f>
        <v>0</v>
      </c>
      <c r="CC12" s="68">
        <f t="shared" si="40"/>
        <v>0</v>
      </c>
      <c r="CD12" s="14"/>
      <c r="CE12" s="15">
        <f t="shared" si="41"/>
        <v>0</v>
      </c>
      <c r="CF12" s="1"/>
      <c r="CG12" s="122">
        <v>35</v>
      </c>
      <c r="CH12" s="68">
        <f t="shared" si="42"/>
        <v>1.8329938900203742E-2</v>
      </c>
      <c r="CI12" s="68">
        <f t="shared" ref="CI12:CI75" si="277">IF(CG12&gt;0,CH12-$V12,0)</f>
        <v>1.1837770424067699E-2</v>
      </c>
      <c r="CJ12" s="68">
        <f t="shared" si="43"/>
        <v>0.15779027456169367</v>
      </c>
      <c r="CK12" s="14"/>
      <c r="CL12" s="15">
        <f t="shared" si="44"/>
        <v>1.8626309662398154E-2</v>
      </c>
      <c r="CM12" s="1"/>
      <c r="CN12" s="122">
        <v>34.29</v>
      </c>
      <c r="CO12" s="68">
        <f t="shared" si="45"/>
        <v>1.9928613920285596E-2</v>
      </c>
      <c r="CP12" s="68">
        <f t="shared" ref="CP12:CP75" si="278">IF(CN12&gt;0,CO12-$V12,0)</f>
        <v>1.3436445444149552E-2</v>
      </c>
      <c r="CQ12" s="68">
        <f t="shared" si="46"/>
        <v>9.4128908742820649E-2</v>
      </c>
      <c r="CR12" s="14"/>
      <c r="CS12" s="15">
        <f t="shared" si="47"/>
        <v>2.4499551837466396E-2</v>
      </c>
      <c r="CT12" s="1"/>
      <c r="CU12" s="122">
        <v>37.770000000000003</v>
      </c>
      <c r="CV12" s="68">
        <f t="shared" si="48"/>
        <v>1.450443190975037E-2</v>
      </c>
      <c r="CW12" s="68">
        <f t="shared" ref="CW12:CW75" si="279">IF(CU12&gt;0,CV12-$V12,0)</f>
        <v>8.0122634336143271E-3</v>
      </c>
      <c r="CX12" s="68">
        <f t="shared" si="49"/>
        <v>0.17480559875583218</v>
      </c>
      <c r="CY12" s="14"/>
      <c r="CZ12" s="15">
        <f t="shared" si="50"/>
        <v>1.3143776824034387E-2</v>
      </c>
      <c r="DA12" s="1"/>
      <c r="DB12" s="122">
        <v>20.61</v>
      </c>
      <c r="DC12" s="68">
        <f t="shared" si="51"/>
        <v>1.527093596059107E-2</v>
      </c>
      <c r="DD12" s="68">
        <f t="shared" ref="DD12:DD75" si="280">IF(DB12&gt;0,DC12-$V12,0)</f>
        <v>8.778767484455028E-3</v>
      </c>
      <c r="DE12" s="68">
        <f t="shared" si="52"/>
        <v>-5.7613168724279906E-2</v>
      </c>
      <c r="DF12" s="14"/>
      <c r="DG12" s="15">
        <f t="shared" si="53"/>
        <v>1.2278978388998036E-2</v>
      </c>
      <c r="DH12" s="1"/>
      <c r="DI12" s="122">
        <v>42.3</v>
      </c>
      <c r="DJ12" s="68">
        <f t="shared" si="54"/>
        <v>2.8449502133712054E-3</v>
      </c>
      <c r="DK12" s="68">
        <f t="shared" ref="DK12:DK75" si="281">IF(DI12&gt;0,DJ12-$V12,0)</f>
        <v>-3.647218262764837E-3</v>
      </c>
      <c r="DL12" s="68">
        <f t="shared" si="55"/>
        <v>-4.1902604756511926E-2</v>
      </c>
      <c r="DM12" s="14"/>
      <c r="DN12" s="15">
        <f t="shared" si="56"/>
        <v>3.3206831119544731E-3</v>
      </c>
      <c r="DO12" s="1"/>
      <c r="DP12" s="122">
        <v>38.630000000000003</v>
      </c>
      <c r="DQ12" s="68">
        <f t="shared" si="57"/>
        <v>8.8796030295117106E-3</v>
      </c>
      <c r="DR12" s="68">
        <f t="shared" ref="DR12:DR75" si="282">IF(DP12&gt;0,DQ12-$V12,0)</f>
        <v>2.3874345533756681E-3</v>
      </c>
      <c r="DS12" s="68"/>
      <c r="DT12" s="14"/>
      <c r="DU12" s="15">
        <f t="shared" si="58"/>
        <v>1.4443277310924481E-2</v>
      </c>
      <c r="DV12" s="18"/>
      <c r="DW12" s="122">
        <v>34.979999999999997</v>
      </c>
      <c r="DX12" s="68">
        <f t="shared" si="59"/>
        <v>3.0338733431516759E-2</v>
      </c>
      <c r="DY12" s="68">
        <f t="shared" ref="DY12:DY75" si="283">IF(DW12&gt;0,DX12-$V12,0)</f>
        <v>2.3846564955380716E-2</v>
      </c>
      <c r="DZ12" s="68">
        <f t="shared" si="60"/>
        <v>0.86659551760939169</v>
      </c>
      <c r="EA12" s="14"/>
      <c r="EB12" s="15">
        <f t="shared" si="61"/>
        <v>4.5115028383627069E-2</v>
      </c>
      <c r="EC12" s="1"/>
      <c r="ED12" s="122">
        <v>37.79</v>
      </c>
      <c r="EE12" s="68">
        <f t="shared" si="62"/>
        <v>2.1351351351351328E-2</v>
      </c>
      <c r="EF12" s="68">
        <f t="shared" ref="EF12:EF75" si="284">IF(ED12&gt;0,EE12-$V12,0)</f>
        <v>1.4859182875215284E-2</v>
      </c>
      <c r="EG12" s="68">
        <f t="shared" si="63"/>
        <v>0.79695672848311927</v>
      </c>
      <c r="EH12" s="14"/>
      <c r="EI12" s="15">
        <f t="shared" si="64"/>
        <v>2.4674620390455437E-2</v>
      </c>
      <c r="EJ12" s="1"/>
      <c r="EK12" s="122">
        <v>113.65</v>
      </c>
      <c r="EL12" s="68">
        <f t="shared" si="65"/>
        <v>1.1841168091168204E-2</v>
      </c>
      <c r="EM12" s="68">
        <f t="shared" ref="EM12:EM75" si="285">IF(EK12&gt;0,EL12-$V12,0)</f>
        <v>5.3489996150321616E-3</v>
      </c>
      <c r="EN12" s="68">
        <f t="shared" si="66"/>
        <v>0.76092345832042141</v>
      </c>
      <c r="EO12" s="14"/>
      <c r="EP12" s="15">
        <f t="shared" si="67"/>
        <v>2.1114106019766474E-2</v>
      </c>
      <c r="ER12" s="122">
        <v>39.119999999999997</v>
      </c>
      <c r="ES12" s="68">
        <f t="shared" si="68"/>
        <v>1.2160413971539427E-2</v>
      </c>
      <c r="ET12" s="68">
        <f t="shared" ref="ET12:ET75" si="286">IF(ER12&gt;0,ES12-$V12,0)</f>
        <v>5.6682454954033847E-3</v>
      </c>
      <c r="EU12" s="68">
        <f t="shared" si="69"/>
        <v>0.12059581781724438</v>
      </c>
      <c r="EV12" s="14"/>
      <c r="EW12" s="15">
        <f t="shared" si="70"/>
        <v>5.9141167395216476E-3</v>
      </c>
      <c r="EY12" s="122">
        <v>25.38</v>
      </c>
      <c r="EZ12" s="68">
        <f t="shared" si="71"/>
        <v>-4.7058823529412151E-3</v>
      </c>
      <c r="FA12" s="68">
        <f t="shared" ref="FA12:FA75" si="287">IF(EY12&gt;0,EZ12-$V12,0)</f>
        <v>-1.1198050829077258E-2</v>
      </c>
      <c r="FB12" s="68"/>
      <c r="FC12" s="14"/>
      <c r="FD12" s="15">
        <f t="shared" si="72"/>
        <v>3.2546786004882047E-2</v>
      </c>
      <c r="FF12" s="122">
        <v>58.02</v>
      </c>
      <c r="FG12" s="68">
        <f t="shared" si="73"/>
        <v>1.0449320794148405E-2</v>
      </c>
      <c r="FH12" s="68">
        <f t="shared" ref="FH12:FH75" si="288">IF(FF12&gt;0,FG12-$V12,0)</f>
        <v>3.9571523180123623E-3</v>
      </c>
      <c r="FI12" s="68">
        <f t="shared" si="74"/>
        <v>-1.7941773865944401E-2</v>
      </c>
      <c r="FJ12" s="14"/>
      <c r="FK12" s="15">
        <f t="shared" si="75"/>
        <v>2.1658742736397323E-2</v>
      </c>
      <c r="FL12" s="1"/>
      <c r="FM12" s="122">
        <v>185.15</v>
      </c>
      <c r="FN12" s="68">
        <f t="shared" si="76"/>
        <v>1.3853904282115874E-2</v>
      </c>
      <c r="FO12" s="68">
        <f t="shared" ref="FO12:FO75" si="289">IF(FM12&gt;0,FN12-$V12,0)</f>
        <v>7.3617358059798318E-3</v>
      </c>
      <c r="FP12" s="68">
        <f t="shared" si="77"/>
        <v>0.59227726178190576</v>
      </c>
      <c r="FQ12" s="14"/>
      <c r="FR12" s="15">
        <f t="shared" si="78"/>
        <v>1.9211714191346523E-2</v>
      </c>
      <c r="FS12" s="1"/>
      <c r="FT12" s="122">
        <v>89.97</v>
      </c>
      <c r="FU12" s="68">
        <f t="shared" si="79"/>
        <v>4.5779365788297969E-3</v>
      </c>
      <c r="FV12" s="68">
        <f t="shared" ref="FV12:FV75" si="290">IF(FT12&gt;0,FU12-$V12,0)</f>
        <v>-1.9142318973062455E-3</v>
      </c>
      <c r="FW12" s="68">
        <f t="shared" si="80"/>
        <v>2.203794161081447E-2</v>
      </c>
      <c r="FX12" s="14"/>
      <c r="FY12" s="15">
        <f t="shared" si="81"/>
        <v>-2.3286759813706801E-3</v>
      </c>
      <c r="FZ12" s="1"/>
      <c r="GA12" s="122">
        <v>17.47</v>
      </c>
      <c r="GB12" s="68">
        <f t="shared" si="82"/>
        <v>5.1783659378596006E-3</v>
      </c>
      <c r="GC12" s="68">
        <f t="shared" ref="GC12:GC75" si="291">IF(GA12&gt;0,GB12-$V12,0)</f>
        <v>-1.3138025382764418E-3</v>
      </c>
      <c r="GD12" s="68"/>
      <c r="GE12" s="14"/>
      <c r="GF12" s="15">
        <f t="shared" si="83"/>
        <v>2.2948938611588726E-3</v>
      </c>
      <c r="GG12" s="18"/>
      <c r="GH12" s="122">
        <v>19.22</v>
      </c>
      <c r="GI12" s="68">
        <f t="shared" si="84"/>
        <v>8.9238845144355983E-3</v>
      </c>
      <c r="GJ12" s="68">
        <f t="shared" ref="GJ12:GJ75" si="292">IF(GH12&gt;0,GI12-$V12,0)</f>
        <v>2.4317160382995558E-3</v>
      </c>
      <c r="GK12" s="68">
        <f t="shared" si="85"/>
        <v>0</v>
      </c>
      <c r="GL12" s="14"/>
      <c r="GM12" s="15">
        <f t="shared" si="86"/>
        <v>1.6931216931216946E-2</v>
      </c>
      <c r="GO12" s="122">
        <v>27.76</v>
      </c>
      <c r="GP12" s="68">
        <f t="shared" si="87"/>
        <v>1.4249177932042402E-2</v>
      </c>
      <c r="GQ12" s="68">
        <f t="shared" ref="GQ12:GQ75" si="293">IF(GO12&gt;0,GP12-$V12,0)</f>
        <v>7.7570094559063591E-3</v>
      </c>
      <c r="GR12" s="68"/>
      <c r="GS12" s="14"/>
      <c r="GT12" s="15">
        <f t="shared" si="88"/>
        <v>1.8715596330275287E-2</v>
      </c>
      <c r="GV12" s="122">
        <v>14.01</v>
      </c>
      <c r="GW12" s="68">
        <f t="shared" si="89"/>
        <v>1.0822510822510848E-2</v>
      </c>
      <c r="GX12" s="68">
        <f t="shared" ref="GX12:GX75" si="294">IF(GV12&gt;0,GW12-$V12,0)</f>
        <v>4.3303423463748056E-3</v>
      </c>
      <c r="GY12" s="68">
        <f t="shared" si="90"/>
        <v>0.18227848101265826</v>
      </c>
      <c r="GZ12" s="14"/>
      <c r="HA12" s="15">
        <f t="shared" si="91"/>
        <v>2.1137026239066992E-2</v>
      </c>
      <c r="HD12" s="122">
        <v>410.44</v>
      </c>
      <c r="HE12" s="68">
        <f t="shared" si="92"/>
        <v>8.2155663362159959E-2</v>
      </c>
      <c r="HF12" s="68">
        <f t="shared" ref="HF12:HF75" si="295">IF(HD12&gt;0,HE12-$V12,0)</f>
        <v>7.5663494886023919E-2</v>
      </c>
      <c r="HG12" s="68">
        <f t="shared" si="93"/>
        <v>1.3057131621819</v>
      </c>
      <c r="HH12" s="14"/>
      <c r="HI12" s="15">
        <f t="shared" si="94"/>
        <v>1.6343106180665666E-2</v>
      </c>
      <c r="HK12" s="122">
        <v>27.48</v>
      </c>
      <c r="HL12" s="68">
        <f t="shared" si="95"/>
        <v>4.169825625473849E-2</v>
      </c>
      <c r="HM12" s="68">
        <f t="shared" ref="HM12:HM75" si="296">IF(HK12&gt;0,HL12-$V12,0)</f>
        <v>3.520608777860245E-2</v>
      </c>
      <c r="HN12" s="68">
        <f t="shared" si="96"/>
        <v>10.080645161290322</v>
      </c>
      <c r="HO12" s="14"/>
      <c r="HP12" s="15">
        <f t="shared" si="97"/>
        <v>4.169825625473849E-2</v>
      </c>
      <c r="HR12" s="122">
        <v>107.88</v>
      </c>
      <c r="HS12" s="68">
        <f t="shared" si="98"/>
        <v>5.3117137265864612E-3</v>
      </c>
      <c r="HT12" s="68">
        <f t="shared" ref="HT12:HT75" si="297">IF(HR12&gt;0,HS12-$V12,0)</f>
        <v>-1.1804547495495813E-3</v>
      </c>
      <c r="HU12" s="68">
        <f t="shared" si="99"/>
        <v>1.9637362637362634</v>
      </c>
      <c r="HV12" s="14"/>
      <c r="HW12" s="15">
        <f t="shared" si="100"/>
        <v>2.8818443804034797E-3</v>
      </c>
      <c r="HY12" s="122">
        <v>144.47</v>
      </c>
      <c r="HZ12" s="68">
        <f t="shared" si="101"/>
        <v>4.4537632853734341E-2</v>
      </c>
      <c r="IA12" s="68">
        <f t="shared" ref="IA12:IA75" si="298">IF(HY12&gt;0,HZ12-$V12,0)</f>
        <v>3.8045464377598301E-2</v>
      </c>
      <c r="IB12" s="68">
        <f t="shared" si="102"/>
        <v>0.3642115203021718</v>
      </c>
      <c r="IC12" s="14"/>
      <c r="ID12" s="15">
        <f t="shared" si="103"/>
        <v>7.580609129495873E-2</v>
      </c>
      <c r="IF12" s="122">
        <v>232.55</v>
      </c>
      <c r="IG12" s="68">
        <f t="shared" si="104"/>
        <v>2.457108371411422E-3</v>
      </c>
      <c r="IH12" s="68">
        <f t="shared" ref="IH12:IH75" si="299">IF(IF12&gt;0,IG12-$V12,0)</f>
        <v>-4.0350601047246205E-3</v>
      </c>
      <c r="II12" s="68">
        <f t="shared" si="105"/>
        <v>0.3288571428571429</v>
      </c>
      <c r="IJ12" s="14"/>
      <c r="IK12" s="15">
        <f t="shared" si="106"/>
        <v>3.0624568668047272E-3</v>
      </c>
      <c r="IM12" s="122">
        <v>186.62</v>
      </c>
      <c r="IN12" s="68">
        <f t="shared" si="107"/>
        <v>2.4709926944564242E-3</v>
      </c>
      <c r="IO12" s="68">
        <f t="shared" ref="IO12:IO75" si="300">IF(IM12&gt;0,IN12-$V12,0)</f>
        <v>-4.0211757816796187E-3</v>
      </c>
      <c r="IP12" s="68">
        <f t="shared" si="108"/>
        <v>2.6442101152118727</v>
      </c>
      <c r="IQ12" s="14"/>
      <c r="IR12" s="15">
        <f t="shared" si="109"/>
        <v>-4.7464135246119482E-3</v>
      </c>
      <c r="IT12" s="122">
        <v>53.12</v>
      </c>
      <c r="IU12" s="68">
        <f t="shared" si="110"/>
        <v>1.8404907975460141E-2</v>
      </c>
      <c r="IV12" s="68">
        <f t="shared" ref="IV12:IV75" si="301">IF(IT12&gt;0,IU12-$V12,0)</f>
        <v>1.1912739499324098E-2</v>
      </c>
      <c r="IW12" s="68">
        <f t="shared" si="111"/>
        <v>1.9106849315068493</v>
      </c>
      <c r="IX12" s="14"/>
      <c r="IY12" s="15">
        <f t="shared" si="112"/>
        <v>3.3664136991632551E-2</v>
      </c>
      <c r="JA12" s="122">
        <v>604.63</v>
      </c>
      <c r="JB12" s="68">
        <f t="shared" si="113"/>
        <v>8.9947266537614076E-3</v>
      </c>
      <c r="JC12" s="68">
        <f t="shared" ref="JC12:JC75" si="302">IF(JA12&gt;0,JB12-$V12,0)</f>
        <v>2.5025581776253652E-3</v>
      </c>
      <c r="JD12" s="68">
        <f t="shared" si="114"/>
        <v>0.22295711974110036</v>
      </c>
      <c r="JE12" s="14"/>
      <c r="JF12" s="15">
        <f t="shared" si="115"/>
        <v>3.2655291967686302E-2</v>
      </c>
      <c r="JH12" s="122">
        <v>423.35</v>
      </c>
      <c r="JI12" s="68">
        <f t="shared" si="116"/>
        <v>1.1395671078408044E-2</v>
      </c>
      <c r="JJ12" s="68">
        <f t="shared" ref="JJ12:JJ75" si="303">IF(JH12&gt;0,JI12-$V12,0)</f>
        <v>4.9035026022720011E-3</v>
      </c>
      <c r="JK12" s="68">
        <f t="shared" si="117"/>
        <v>4.0964862671813977E-2</v>
      </c>
      <c r="JL12" s="14"/>
      <c r="JM12" s="15">
        <f t="shared" si="118"/>
        <v>4.3890865954923433E-3</v>
      </c>
      <c r="JO12" s="122">
        <v>10.47</v>
      </c>
      <c r="JP12" s="68">
        <f t="shared" si="119"/>
        <v>-8.5227272727272582E-3</v>
      </c>
      <c r="JQ12" s="68">
        <f t="shared" ref="JQ12:JQ75" si="304">IF(JO12&gt;0,JP12-$V12,0)</f>
        <v>-1.5014895748863302E-2</v>
      </c>
      <c r="JR12" s="68">
        <f t="shared" si="120"/>
        <v>-0.64670153534671837</v>
      </c>
      <c r="JS12" s="14"/>
      <c r="JT12" s="15">
        <f t="shared" si="121"/>
        <v>2.7477919528950064E-2</v>
      </c>
      <c r="JV12" s="122">
        <v>2.1</v>
      </c>
      <c r="JW12" s="68">
        <f t="shared" si="122"/>
        <v>9.6153846153846229E-3</v>
      </c>
      <c r="JX12" s="68">
        <f t="shared" ref="JX12:JX75" si="305">IF(JV12&gt;0,JW12-$V12,0)</f>
        <v>3.1232161392485804E-3</v>
      </c>
      <c r="JY12" s="68">
        <f t="shared" si="123"/>
        <v>-0.1699604743083003</v>
      </c>
      <c r="JZ12" s="14"/>
      <c r="KA12" s="15">
        <f t="shared" si="124"/>
        <v>0.16666666666666669</v>
      </c>
      <c r="KC12" s="122">
        <v>22.49</v>
      </c>
      <c r="KD12" s="68">
        <f t="shared" si="125"/>
        <v>1.7817371937638819E-3</v>
      </c>
      <c r="KE12" s="68">
        <f t="shared" ref="KE12:KE75" si="306">IF(KC12&gt;0,KD12-$V12,0)</f>
        <v>-4.7104312823721605E-3</v>
      </c>
      <c r="KF12" s="68">
        <f t="shared" si="126"/>
        <v>0.15451745379876786</v>
      </c>
      <c r="KG12" s="14"/>
      <c r="KH12" s="15">
        <f t="shared" si="127"/>
        <v>1.3976555455365136E-2</v>
      </c>
      <c r="KI12" s="18"/>
      <c r="KJ12" s="122">
        <v>72.39</v>
      </c>
      <c r="KK12" s="68">
        <f t="shared" si="128"/>
        <v>2.0583674044832842E-2</v>
      </c>
      <c r="KL12" s="68">
        <f t="shared" ref="KL12:KL75" si="307">IF(KJ12&gt;0,KK12-$V12,0)</f>
        <v>1.4091505568696799E-2</v>
      </c>
      <c r="KM12" s="68">
        <f t="shared" si="129"/>
        <v>2.4308056872037911</v>
      </c>
      <c r="KN12" s="14"/>
      <c r="KO12" s="15">
        <f t="shared" si="130"/>
        <v>7.707186430590697E-2</v>
      </c>
      <c r="KQ12" s="122">
        <v>1.014</v>
      </c>
      <c r="KR12" s="68">
        <f t="shared" si="131"/>
        <v>-2.3121387283237014E-2</v>
      </c>
      <c r="KS12" s="68">
        <f t="shared" ref="KS12:KS75" si="308">IF(KQ12&gt;0,KR12-$V12,0)</f>
        <v>-2.9613555759373057E-2</v>
      </c>
      <c r="KT12" s="68">
        <f t="shared" si="132"/>
        <v>-0.61297709923664123</v>
      </c>
      <c r="KU12" s="14"/>
      <c r="KV12" s="15">
        <f t="shared" si="133"/>
        <v>3.9603960396039639E-3</v>
      </c>
      <c r="KW12" s="18"/>
      <c r="KX12" s="122">
        <v>25.64</v>
      </c>
      <c r="KY12" s="68">
        <f t="shared" si="134"/>
        <v>3.7636584378793997E-2</v>
      </c>
      <c r="KZ12" s="68">
        <f t="shared" ref="KZ12:KZ75" si="309">IF(KX12&gt;0,KY12-$V12,0)</f>
        <v>3.1144415902657954E-2</v>
      </c>
      <c r="LA12" s="68">
        <f t="shared" si="135"/>
        <v>-0.64354233282357853</v>
      </c>
      <c r="LB12" s="14"/>
      <c r="LC12" s="15">
        <f t="shared" si="136"/>
        <v>8.1400253057781508E-2</v>
      </c>
      <c r="LD12" s="18"/>
      <c r="LE12" s="122">
        <v>47.01</v>
      </c>
      <c r="LF12" s="68">
        <f t="shared" si="137"/>
        <v>-7.1805702217529761E-3</v>
      </c>
      <c r="LG12" s="68">
        <f t="shared" ref="LG12:LG75" si="310">IF(LE12&gt;0,LF12-$V12,0)</f>
        <v>-1.3672738697889018E-2</v>
      </c>
      <c r="LH12" s="68">
        <f t="shared" si="138"/>
        <v>0.31202902595590287</v>
      </c>
      <c r="LI12" s="14"/>
      <c r="LJ12" s="15">
        <f t="shared" si="139"/>
        <v>1.951854261548468E-2</v>
      </c>
      <c r="LL12" s="122">
        <v>81.08</v>
      </c>
      <c r="LM12" s="68">
        <f t="shared" si="140"/>
        <v>-1.1098914501768467E-2</v>
      </c>
      <c r="LN12" s="68">
        <f t="shared" ref="LN12:LN75" si="311">IF(LL12&gt;0,LM12-$V12,0)</f>
        <v>-1.7591082977904508E-2</v>
      </c>
      <c r="LO12" s="68">
        <f t="shared" si="141"/>
        <v>-7.3371428571428587E-2</v>
      </c>
      <c r="LP12" s="14"/>
      <c r="LQ12" s="15">
        <f t="shared" si="142"/>
        <v>3.6696074670758277E-2</v>
      </c>
      <c r="LS12" s="122">
        <v>9.75</v>
      </c>
      <c r="LT12" s="68">
        <f t="shared" si="143"/>
        <v>-1.0152284263959355E-2</v>
      </c>
      <c r="LU12" s="68">
        <f t="shared" ref="LU12:LU75" si="312">IF(LS12&gt;0,LT12-$V12,0)</f>
        <v>-1.6644452740095399E-2</v>
      </c>
      <c r="LV12" s="68"/>
      <c r="LW12" s="14"/>
      <c r="LX12" s="15">
        <f t="shared" si="144"/>
        <v>5.4054054054054057E-2</v>
      </c>
      <c r="LZ12" s="122">
        <v>13.82</v>
      </c>
      <c r="MA12" s="68">
        <f t="shared" si="145"/>
        <v>5.8224163027656532E-3</v>
      </c>
      <c r="MB12" s="68">
        <f t="shared" ref="MB12:MB75" si="313">IF(LZ12&gt;0,MA12-$V12,0)</f>
        <v>-6.6975217337038925E-4</v>
      </c>
      <c r="MC12" s="68">
        <f t="shared" si="146"/>
        <v>-0.37887640449438204</v>
      </c>
      <c r="MD12" s="14"/>
      <c r="ME12" s="15">
        <f t="shared" si="147"/>
        <v>2.5222551928783372E-2</v>
      </c>
      <c r="MG12" s="122">
        <v>27.22</v>
      </c>
      <c r="MH12" s="68">
        <f t="shared" si="148"/>
        <v>0.24576659038901588</v>
      </c>
      <c r="MI12" s="68">
        <f t="shared" ref="MI12:MI75" si="314">IF(MG12&gt;0,MH12-$V12,0)</f>
        <v>0.23927442191287984</v>
      </c>
      <c r="MJ12" s="68">
        <f t="shared" si="149"/>
        <v>2.6684636118598379</v>
      </c>
      <c r="MK12" s="14"/>
      <c r="ML12" s="15">
        <f t="shared" si="150"/>
        <v>0.28214790390956185</v>
      </c>
      <c r="MN12" s="122">
        <v>113.44</v>
      </c>
      <c r="MO12" s="68">
        <f t="shared" si="151"/>
        <v>1.7581628991747342E-2</v>
      </c>
      <c r="MP12" s="68">
        <f t="shared" ref="MP12:MP75" si="315">IF(MN12&gt;0,MO12-$V12,0)</f>
        <v>1.1089460515611299E-2</v>
      </c>
      <c r="MQ12" s="68">
        <f t="shared" si="152"/>
        <v>-9.8967434471803076E-2</v>
      </c>
      <c r="MR12" s="14"/>
      <c r="MS12" s="15">
        <f t="shared" si="153"/>
        <v>1.8403806445820965E-2</v>
      </c>
      <c r="MU12" s="122">
        <v>11.08</v>
      </c>
      <c r="MV12" s="68">
        <f t="shared" si="154"/>
        <v>2.7149321266967744E-3</v>
      </c>
      <c r="MW12" s="68">
        <f t="shared" ref="MW12:MW75" si="316">IF(MU12&gt;0,MV12-$V12,0)</f>
        <v>-3.7772363494392681E-3</v>
      </c>
      <c r="MX12" s="68">
        <f t="shared" si="155"/>
        <v>-0.46909439386679447</v>
      </c>
      <c r="MY12" s="14"/>
      <c r="MZ12" s="15">
        <f t="shared" si="156"/>
        <v>3.8425492033739468E-2</v>
      </c>
      <c r="NB12" s="122">
        <v>171.95</v>
      </c>
      <c r="NC12" s="68">
        <f t="shared" si="157"/>
        <v>1.9930007711014799E-2</v>
      </c>
      <c r="ND12" s="68">
        <f t="shared" ref="ND12:ND75" si="317">IF(NB12&gt;0,NC12-$V12,0)</f>
        <v>1.3437839234878755E-2</v>
      </c>
      <c r="NE12" s="68">
        <f t="shared" si="158"/>
        <v>0.26928471248246838</v>
      </c>
      <c r="NF12" s="14"/>
      <c r="NG12" s="15">
        <f t="shared" si="159"/>
        <v>3.0937106541159522E-2</v>
      </c>
      <c r="NI12" s="122">
        <v>5.09</v>
      </c>
      <c r="NJ12" s="68">
        <f t="shared" si="160"/>
        <v>-3.0476190476190504E-2</v>
      </c>
      <c r="NK12" s="68">
        <f t="shared" ref="NK12:NK75" si="318">IF(NI12&gt;0,NJ12-$V12,0)</f>
        <v>-3.6968358952326544E-2</v>
      </c>
      <c r="NL12" s="68">
        <f t="shared" si="161"/>
        <v>-0.95958713775307658</v>
      </c>
      <c r="NM12" s="14"/>
      <c r="NN12" s="15">
        <f t="shared" si="162"/>
        <v>3.8775510204081529E-2</v>
      </c>
      <c r="NP12" s="122">
        <v>354.33</v>
      </c>
      <c r="NQ12" s="68">
        <f t="shared" si="163"/>
        <v>4.5406266595857635E-2</v>
      </c>
      <c r="NR12" s="68">
        <f t="shared" ref="NR12:NR75" si="319">IF(NP12&gt;0,NQ12-$V12,0)</f>
        <v>3.8914098119721595E-2</v>
      </c>
      <c r="NS12" s="68">
        <f t="shared" si="164"/>
        <v>1.6996571428571428</v>
      </c>
      <c r="NT12" s="14"/>
      <c r="NU12" s="15">
        <f t="shared" si="165"/>
        <v>7.7220077220077149E-2</v>
      </c>
      <c r="NW12" s="122">
        <v>191.79</v>
      </c>
      <c r="NX12" s="68">
        <f t="shared" si="166"/>
        <v>1.2458427915324843E-2</v>
      </c>
      <c r="NY12" s="68">
        <f t="shared" ref="NY12:NY75" si="320">IF(NW12&gt;0,NX12-$V12,0)</f>
        <v>5.9662594391888006E-3</v>
      </c>
      <c r="NZ12" s="68">
        <f t="shared" si="167"/>
        <v>9.1203914428766505E-2</v>
      </c>
      <c r="OA12" s="14"/>
      <c r="OB12" s="15">
        <f t="shared" si="168"/>
        <v>1.3153724247226521E-2</v>
      </c>
      <c r="OD12" s="122">
        <v>1.6</v>
      </c>
      <c r="OE12" s="68">
        <f t="shared" si="169"/>
        <v>2.5641025641025664E-2</v>
      </c>
      <c r="OF12" s="68">
        <f t="shared" ref="OF12:OF75" si="321">IF(OD12&gt;0,OE12-$V12,0)</f>
        <v>1.9148857164889621E-2</v>
      </c>
      <c r="OG12" s="68">
        <f t="shared" si="170"/>
        <v>-0.99291000132937479</v>
      </c>
      <c r="OH12" s="14"/>
      <c r="OI12" s="15">
        <f t="shared" si="171"/>
        <v>9.5890410958904201E-2</v>
      </c>
      <c r="OK12" s="122">
        <v>81.19</v>
      </c>
      <c r="OL12" s="68">
        <f t="shared" si="172"/>
        <v>9.6421336934503721E-2</v>
      </c>
      <c r="OM12" s="68">
        <f t="shared" ref="OM12:OM75" si="322">IF(OK12&gt;0,OL12-$V12,0)</f>
        <v>8.9929168458367681E-2</v>
      </c>
      <c r="ON12" s="68">
        <f t="shared" si="173"/>
        <v>0.91260306242638378</v>
      </c>
      <c r="OO12" s="14"/>
      <c r="OP12" s="15">
        <f t="shared" si="174"/>
        <v>0.21888605314517337</v>
      </c>
      <c r="OR12" s="122">
        <v>1.25</v>
      </c>
      <c r="OS12" s="68">
        <f t="shared" si="175"/>
        <v>4.1666666666666706E-2</v>
      </c>
      <c r="OT12" s="68">
        <f t="shared" ref="OT12:OT75" si="323">IF(OR12&gt;0,OS12-$V12,0)</f>
        <v>3.5174498190530666E-2</v>
      </c>
      <c r="OU12" s="68">
        <f t="shared" si="176"/>
        <v>-0.83766233766233766</v>
      </c>
      <c r="OV12" s="14"/>
      <c r="OW12" s="15">
        <f t="shared" si="177"/>
        <v>0.11607142857142846</v>
      </c>
      <c r="OY12" s="122">
        <v>114.7</v>
      </c>
      <c r="OZ12" s="68">
        <f t="shared" si="178"/>
        <v>-1.2190874259839827E-3</v>
      </c>
      <c r="PA12" s="68">
        <f t="shared" ref="PA12:PA75" si="324">IF(OY12&gt;0,OZ12-$V12,0)</f>
        <v>-7.7112559021200247E-3</v>
      </c>
      <c r="PB12" s="68"/>
      <c r="PC12" s="14"/>
      <c r="PD12" s="15">
        <f t="shared" si="179"/>
        <v>1.309471846355353E-3</v>
      </c>
      <c r="PE12" s="18"/>
      <c r="PF12" s="122">
        <v>208.61</v>
      </c>
      <c r="PG12" s="68">
        <f t="shared" si="180"/>
        <v>1.1540513019444426E-2</v>
      </c>
      <c r="PH12" s="68">
        <f t="shared" ref="PH12:PH75" si="325">IF(PF12&gt;0,PG12-$V12,0)</f>
        <v>5.0483445433083833E-3</v>
      </c>
      <c r="PI12" s="68">
        <f t="shared" si="181"/>
        <v>-0.40089029293509471</v>
      </c>
      <c r="PJ12" s="14"/>
      <c r="PK12" s="15">
        <f t="shared" si="182"/>
        <v>-2.4864916559077218E-3</v>
      </c>
      <c r="PM12" s="122"/>
      <c r="PN12" s="68">
        <f t="shared" si="183"/>
        <v>0</v>
      </c>
      <c r="PO12" s="68">
        <f t="shared" si="184"/>
        <v>-6.4921684761360425E-3</v>
      </c>
      <c r="PP12" s="68">
        <f t="shared" si="185"/>
        <v>0</v>
      </c>
      <c r="PQ12" s="14"/>
      <c r="PR12" s="15">
        <f t="shared" si="186"/>
        <v>0</v>
      </c>
      <c r="PT12" s="122">
        <v>5.74</v>
      </c>
      <c r="PU12" s="68">
        <f t="shared" si="187"/>
        <v>1.0563380281690229E-2</v>
      </c>
      <c r="PV12" s="68">
        <f t="shared" ref="PV12:PV75" si="326">IF(PT12&gt;0,PU12-$V12,0)</f>
        <v>4.0712118055541867E-3</v>
      </c>
      <c r="PW12" s="68">
        <f t="shared" si="188"/>
        <v>-0.34174311926605505</v>
      </c>
      <c r="PX12" s="14"/>
      <c r="PY12" s="15">
        <f t="shared" si="189"/>
        <v>0.11890838206627687</v>
      </c>
      <c r="QA12" s="122">
        <v>201.25</v>
      </c>
      <c r="QB12" s="68">
        <f t="shared" si="190"/>
        <v>3.6943528441879571E-2</v>
      </c>
      <c r="QC12" s="68">
        <f t="shared" ref="QC12:QC75" si="327">IF(QA12&gt;0,QB12-$V12,0)</f>
        <v>3.0451359965743528E-2</v>
      </c>
      <c r="QD12" s="68">
        <f t="shared" si="191"/>
        <v>-0.40350929191736562</v>
      </c>
      <c r="QE12" s="14"/>
      <c r="QF12" s="15">
        <f t="shared" si="192"/>
        <v>4.9598414519661994E-2</v>
      </c>
      <c r="QH12" s="122">
        <v>1.3</v>
      </c>
      <c r="QI12" s="68">
        <f t="shared" si="193"/>
        <v>-1.5897047691143005E-2</v>
      </c>
      <c r="QJ12" s="68">
        <f t="shared" ref="QJ12:QJ75" si="328">IF(QH12&gt;0,QI12-$V12,0)</f>
        <v>-2.2389216167279048E-2</v>
      </c>
      <c r="QK12" s="68">
        <f t="shared" si="194"/>
        <v>-0.48207171314741032</v>
      </c>
      <c r="QL12" s="14"/>
      <c r="QM12" s="15">
        <f t="shared" si="195"/>
        <v>0</v>
      </c>
      <c r="QO12" s="122">
        <v>12.35</v>
      </c>
      <c r="QP12" s="68">
        <f t="shared" si="196"/>
        <v>-1.6168148746968129E-3</v>
      </c>
      <c r="QQ12" s="68">
        <f t="shared" ref="QQ12:QQ75" si="329">IF(QO12&gt;0,QP12-$V12,0)</f>
        <v>-8.108983350832856E-3</v>
      </c>
      <c r="QR12" s="68">
        <f t="shared" si="197"/>
        <v>-0.98494600063385263</v>
      </c>
      <c r="QS12" s="14"/>
      <c r="QT12" s="15">
        <f t="shared" si="198"/>
        <v>7.5783972125435473E-2</v>
      </c>
      <c r="QV12" s="122">
        <v>2.4630000000000001</v>
      </c>
      <c r="QW12" s="68">
        <f t="shared" si="199"/>
        <v>-1.676646706586819E-2</v>
      </c>
      <c r="QX12" s="68">
        <f t="shared" ref="QX12:QX75" si="330">IF(QV12&gt;0,QW12-$V12,0)</f>
        <v>-2.3258635542004233E-2</v>
      </c>
      <c r="QY12" s="68">
        <f t="shared" si="200"/>
        <v>-0.30226628895184132</v>
      </c>
      <c r="QZ12" s="14"/>
      <c r="RA12" s="15">
        <f t="shared" si="201"/>
        <v>6.5386187167960821E-3</v>
      </c>
      <c r="RC12" s="122">
        <v>24.94</v>
      </c>
      <c r="RD12" s="68">
        <f t="shared" si="202"/>
        <v>1.4646053702197031E-2</v>
      </c>
      <c r="RE12" s="68">
        <f t="shared" ref="RE12:RE75" si="331">IF(RC12&gt;0,RD12-$V12,0)</f>
        <v>8.153885226060989E-3</v>
      </c>
      <c r="RF12" s="68">
        <f t="shared" si="203"/>
        <v>-0.46122272629077549</v>
      </c>
      <c r="RG12" s="14"/>
      <c r="RH12" s="15">
        <f t="shared" si="204"/>
        <v>7.6767676767677288E-3</v>
      </c>
      <c r="RJ12" s="122">
        <v>207.8</v>
      </c>
      <c r="RK12" s="68">
        <f t="shared" si="205"/>
        <v>3.48605577689243E-2</v>
      </c>
      <c r="RL12" s="68">
        <f t="shared" si="206"/>
        <v>2.8368389292788256E-2</v>
      </c>
      <c r="RM12" s="68">
        <f t="shared" si="207"/>
        <v>-3.6088690973188613E-2</v>
      </c>
      <c r="RN12" s="14"/>
      <c r="RO12" s="15">
        <f t="shared" si="208"/>
        <v>5.6323708824725559E-2</v>
      </c>
      <c r="RQ12" s="122">
        <v>20.13</v>
      </c>
      <c r="RR12" s="68">
        <f t="shared" si="209"/>
        <v>-3.0346820809248675E-2</v>
      </c>
      <c r="RS12" s="68">
        <f t="shared" si="210"/>
        <v>-3.6838989285384718E-2</v>
      </c>
      <c r="RT12" s="68">
        <f t="shared" si="211"/>
        <v>0.37499999999999989</v>
      </c>
      <c r="RU12" s="14"/>
      <c r="RV12" s="15">
        <f t="shared" si="212"/>
        <v>-3.4069097888675667E-2</v>
      </c>
      <c r="RX12" s="122">
        <v>79.89</v>
      </c>
      <c r="RY12" s="68">
        <f t="shared" si="213"/>
        <v>6.2508312275568606E-2</v>
      </c>
      <c r="RZ12" s="68">
        <f t="shared" si="214"/>
        <v>5.6016143799432566E-2</v>
      </c>
      <c r="SA12" s="68">
        <f t="shared" si="215"/>
        <v>-0.39959416804449122</v>
      </c>
      <c r="SB12" s="14"/>
      <c r="SC12" s="15">
        <f t="shared" si="216"/>
        <v>5.6326854422848148E-2</v>
      </c>
      <c r="SE12" s="122">
        <v>19.02</v>
      </c>
      <c r="SF12" s="68">
        <f t="shared" si="217"/>
        <v>-4.9000000000000023E-2</v>
      </c>
      <c r="SG12" s="68">
        <f t="shared" si="218"/>
        <v>-5.5492168476136063E-2</v>
      </c>
      <c r="SH12" s="68">
        <f t="shared" si="219"/>
        <v>0.52159999999999995</v>
      </c>
      <c r="SI12" s="14"/>
      <c r="SJ12" s="15">
        <f t="shared" si="220"/>
        <v>0.24639580602883354</v>
      </c>
      <c r="SL12" s="122">
        <v>0.68700000000000006</v>
      </c>
      <c r="SM12" s="68">
        <f t="shared" si="221"/>
        <v>4.5662100456621044E-2</v>
      </c>
      <c r="SN12" s="68">
        <f t="shared" si="222"/>
        <v>3.9169931980485004E-2</v>
      </c>
      <c r="SO12" s="68">
        <f t="shared" si="223"/>
        <v>-0.51619718309859153</v>
      </c>
      <c r="SP12" s="14"/>
      <c r="SQ12" s="15">
        <f t="shared" si="224"/>
        <v>-0.31980198019801975</v>
      </c>
      <c r="SS12" s="122">
        <v>9.14</v>
      </c>
      <c r="ST12" s="68">
        <f t="shared" si="225"/>
        <v>-4.8907388137356803E-2</v>
      </c>
      <c r="SU12" s="68">
        <f t="shared" si="226"/>
        <v>-5.5399556613492842E-2</v>
      </c>
      <c r="SV12" s="68">
        <f t="shared" si="227"/>
        <v>-0.43370508054522922</v>
      </c>
      <c r="SW12" s="14"/>
      <c r="SX12" s="15">
        <f t="shared" si="228"/>
        <v>8.8095238095238115E-2</v>
      </c>
      <c r="SZ12" s="122">
        <v>18.2</v>
      </c>
      <c r="TA12" s="68">
        <f t="shared" si="229"/>
        <v>0.11043319097010364</v>
      </c>
      <c r="TB12" s="68">
        <f t="shared" si="230"/>
        <v>0.1039410224939676</v>
      </c>
      <c r="TC12" s="68">
        <f t="shared" si="231"/>
        <v>-0.54917017587317318</v>
      </c>
      <c r="TD12" s="14"/>
      <c r="TE12" s="15">
        <f t="shared" si="232"/>
        <v>0.16666666666666666</v>
      </c>
      <c r="TG12" s="122">
        <v>0.17929999999999999</v>
      </c>
      <c r="TH12" s="68">
        <f t="shared" si="233"/>
        <v>-6.6481994459834165E-3</v>
      </c>
      <c r="TI12" s="68">
        <f t="shared" si="234"/>
        <v>-1.3140367922119459E-2</v>
      </c>
      <c r="TJ12" s="68">
        <f t="shared" si="235"/>
        <v>-0.18500000000000005</v>
      </c>
      <c r="TK12" s="14"/>
      <c r="TL12" s="15">
        <f t="shared" si="236"/>
        <v>5.7817109144542626E-2</v>
      </c>
      <c r="TN12" s="122">
        <v>28.6</v>
      </c>
      <c r="TO12" s="68">
        <f t="shared" si="237"/>
        <v>-2.1553198768388609E-2</v>
      </c>
      <c r="TP12" s="68">
        <f t="shared" si="238"/>
        <v>-2.8045367244524652E-2</v>
      </c>
      <c r="TQ12" s="68">
        <f t="shared" si="239"/>
        <v>-0.58312987836429486</v>
      </c>
      <c r="TR12" s="14"/>
      <c r="TS12" s="15">
        <f t="shared" si="240"/>
        <v>-3.8655462184873902E-2</v>
      </c>
      <c r="TU12" s="122">
        <v>1.71</v>
      </c>
      <c r="TV12" s="68">
        <f t="shared" si="241"/>
        <v>-3.9325842696629247E-2</v>
      </c>
      <c r="TW12" s="68">
        <f t="shared" si="242"/>
        <v>-4.5818011172765287E-2</v>
      </c>
      <c r="TX12" s="68">
        <f t="shared" si="243"/>
        <v>-0.61224489795918369</v>
      </c>
      <c r="TY12" s="14"/>
      <c r="TZ12" s="15">
        <f t="shared" si="244"/>
        <v>0</v>
      </c>
      <c r="UB12" s="122"/>
      <c r="UC12" s="68">
        <f t="shared" si="245"/>
        <v>0</v>
      </c>
      <c r="UD12" s="68">
        <f t="shared" si="246"/>
        <v>-6.4921684761360425E-3</v>
      </c>
      <c r="UE12" s="68">
        <f t="shared" si="247"/>
        <v>0</v>
      </c>
      <c r="UF12" s="14"/>
      <c r="UG12" s="15">
        <f t="shared" si="248"/>
        <v>0</v>
      </c>
      <c r="UI12" s="122"/>
      <c r="UJ12" s="68">
        <f t="shared" si="249"/>
        <v>0</v>
      </c>
      <c r="UK12" s="68">
        <f t="shared" si="250"/>
        <v>-6.4921684761360425E-3</v>
      </c>
      <c r="UL12" s="68">
        <f t="shared" si="251"/>
        <v>0</v>
      </c>
      <c r="UM12" s="14"/>
      <c r="UN12" s="15">
        <f t="shared" si="252"/>
        <v>0</v>
      </c>
      <c r="UP12" s="122"/>
      <c r="UQ12" s="68">
        <f t="shared" si="253"/>
        <v>0</v>
      </c>
      <c r="UR12" s="68">
        <f t="shared" si="254"/>
        <v>-6.4921684761360425E-3</v>
      </c>
      <c r="US12" s="68">
        <f t="shared" si="255"/>
        <v>0</v>
      </c>
      <c r="UT12" s="14"/>
      <c r="UU12" s="15">
        <f t="shared" si="256"/>
        <v>0</v>
      </c>
      <c r="UW12" s="122"/>
      <c r="UX12" s="68">
        <f t="shared" si="257"/>
        <v>0</v>
      </c>
      <c r="UY12" s="68">
        <f t="shared" si="258"/>
        <v>-6.4921684761360425E-3</v>
      </c>
      <c r="UZ12" s="68">
        <f t="shared" si="259"/>
        <v>0</v>
      </c>
      <c r="VA12" s="14"/>
      <c r="VB12" s="15">
        <f t="shared" si="260"/>
        <v>0</v>
      </c>
      <c r="VD12" s="122"/>
      <c r="VE12" s="68">
        <f t="shared" si="261"/>
        <v>0</v>
      </c>
      <c r="VF12" s="68">
        <f t="shared" si="262"/>
        <v>-6.4921684761360425E-3</v>
      </c>
      <c r="VG12" s="68">
        <f t="shared" si="263"/>
        <v>0</v>
      </c>
      <c r="VH12" s="14"/>
      <c r="VI12" s="15">
        <f t="shared" si="264"/>
        <v>0</v>
      </c>
      <c r="VM12" s="21">
        <f t="shared" si="265"/>
        <v>2.5431789667104653E-2</v>
      </c>
      <c r="VN12" s="49"/>
      <c r="VO12" s="21">
        <f t="shared" si="266"/>
        <v>0.32889408735977455</v>
      </c>
      <c r="VP12" s="14"/>
      <c r="VQ12" s="21">
        <f t="shared" si="267"/>
        <v>5.1066231308968667E-2</v>
      </c>
    </row>
    <row r="13" spans="1:589" ht="15.75" customHeight="1" x14ac:dyDescent="0.2">
      <c r="A13" s="127">
        <v>45663</v>
      </c>
      <c r="B13" s="77">
        <f t="shared" si="0"/>
        <v>45663</v>
      </c>
      <c r="C13" s="13">
        <v>42706.559999999998</v>
      </c>
      <c r="D13" s="138">
        <f t="shared" si="1"/>
        <v>-25.569999999999709</v>
      </c>
      <c r="E13" s="68">
        <f t="shared" si="2"/>
        <v>-5.9837878430117359E-4</v>
      </c>
      <c r="F13" s="15">
        <f t="shared" si="3"/>
        <v>3.8157944839509691E-3</v>
      </c>
      <c r="G13" s="13">
        <v>5975.38</v>
      </c>
      <c r="H13" s="138">
        <f t="shared" si="4"/>
        <v>32.900000000000546</v>
      </c>
      <c r="I13" s="68">
        <f t="shared" si="5"/>
        <v>5.5364090413431008E-3</v>
      </c>
      <c r="J13" s="15">
        <f t="shared" si="6"/>
        <v>1.5939458959506124E-2</v>
      </c>
      <c r="K13" s="13">
        <v>19864.98</v>
      </c>
      <c r="L13" s="138">
        <f t="shared" si="7"/>
        <v>243.29999999999927</v>
      </c>
      <c r="M13" s="68">
        <f t="shared" si="8"/>
        <v>1.2399549885636667E-2</v>
      </c>
      <c r="N13" s="15">
        <f t="shared" si="9"/>
        <v>2.8698463397924097E-2</v>
      </c>
      <c r="O13" s="13">
        <v>2266.65</v>
      </c>
      <c r="P13" s="138">
        <f t="shared" si="10"/>
        <v>-1.819999999999709</v>
      </c>
      <c r="Q13" s="68">
        <f t="shared" si="11"/>
        <v>-8.0230287374296737E-4</v>
      </c>
      <c r="R13" s="15">
        <f t="shared" si="12"/>
        <v>1.6362054740467157E-2</v>
      </c>
      <c r="S13" s="18">
        <f t="shared" si="13"/>
        <v>3.199707739730915E-3</v>
      </c>
      <c r="T13" s="121">
        <f t="shared" si="14"/>
        <v>261.03912921719024</v>
      </c>
      <c r="U13" s="121">
        <f t="shared" si="15"/>
        <v>261.03912921719024</v>
      </c>
      <c r="V13" s="47">
        <f t="shared" si="16"/>
        <v>2.4575404926341004E-3</v>
      </c>
      <c r="W13" s="21">
        <f t="shared" si="268"/>
        <v>8.9656637356852493E-3</v>
      </c>
      <c r="X13" s="18">
        <f t="shared" si="17"/>
        <v>4.1338193172339071E-3</v>
      </c>
      <c r="Y13" s="123">
        <v>264594.12</v>
      </c>
      <c r="Z13" s="15">
        <v>1.9999999999999999E-6</v>
      </c>
      <c r="AA13" s="21">
        <f t="shared" si="18"/>
        <v>-2.4555404926341006E-3</v>
      </c>
      <c r="AB13" s="1"/>
      <c r="AC13" s="122">
        <v>235.92</v>
      </c>
      <c r="AD13" s="68">
        <f t="shared" si="19"/>
        <v>1.5801937567276589E-2</v>
      </c>
      <c r="AE13" s="68">
        <f t="shared" si="269"/>
        <v>1.3344397074642488E-2</v>
      </c>
      <c r="AF13" s="68">
        <f t="shared" si="20"/>
        <v>0.43181404381865612</v>
      </c>
      <c r="AG13" s="14"/>
      <c r="AH13" s="15">
        <f t="shared" si="21"/>
        <v>3.8517409869260909E-2</v>
      </c>
      <c r="AI13" s="1"/>
      <c r="AJ13" s="122">
        <v>21.73</v>
      </c>
      <c r="AK13" s="68">
        <f t="shared" si="22"/>
        <v>1.3526119402985034E-2</v>
      </c>
      <c r="AL13" s="68">
        <f t="shared" si="270"/>
        <v>1.1068578910350933E-2</v>
      </c>
      <c r="AM13" s="68">
        <f t="shared" si="23"/>
        <v>0.16827956989247306</v>
      </c>
      <c r="AN13" s="14"/>
      <c r="AO13" s="15">
        <f t="shared" si="24"/>
        <v>3.3285782215882034E-2</v>
      </c>
      <c r="AP13" s="1"/>
      <c r="AQ13" s="122">
        <v>22.27</v>
      </c>
      <c r="AR13" s="68">
        <f t="shared" si="25"/>
        <v>1.6894977168949818E-2</v>
      </c>
      <c r="AS13" s="68">
        <f t="shared" si="271"/>
        <v>1.4437436676315717E-2</v>
      </c>
      <c r="AT13" s="68">
        <f t="shared" si="26"/>
        <v>0.28951939779965258</v>
      </c>
      <c r="AU13" s="14"/>
      <c r="AV13" s="15">
        <f t="shared" si="27"/>
        <v>3.7261294829995378E-2</v>
      </c>
      <c r="AW13" s="1"/>
      <c r="AX13" s="122">
        <v>207.48</v>
      </c>
      <c r="AY13" s="68">
        <f t="shared" si="28"/>
        <v>5.6223342380767576E-3</v>
      </c>
      <c r="AZ13" s="68">
        <f t="shared" si="272"/>
        <v>3.1647937454426572E-3</v>
      </c>
      <c r="BA13" s="68">
        <f t="shared" si="29"/>
        <v>0.54720357941834452</v>
      </c>
      <c r="BB13" s="14"/>
      <c r="BC13" s="15">
        <f t="shared" si="30"/>
        <v>1.6112444292080867E-2</v>
      </c>
      <c r="BD13" s="1"/>
      <c r="BE13" s="122">
        <v>74.349999999999994</v>
      </c>
      <c r="BF13" s="68">
        <f t="shared" si="31"/>
        <v>6.7294751009417438E-4</v>
      </c>
      <c r="BG13" s="68">
        <f t="shared" si="273"/>
        <v>-1.7845929825399259E-3</v>
      </c>
      <c r="BH13" s="68"/>
      <c r="BI13" s="14"/>
      <c r="BJ13" s="15">
        <f t="shared" si="32"/>
        <v>9.2303515678022613E-3</v>
      </c>
      <c r="BK13" s="1"/>
      <c r="BL13" s="122">
        <v>68.55</v>
      </c>
      <c r="BM13" s="68">
        <f t="shared" si="33"/>
        <v>8.7604029785373454E-4</v>
      </c>
      <c r="BN13" s="68">
        <f t="shared" si="274"/>
        <v>-1.5815001947803659E-3</v>
      </c>
      <c r="BO13" s="68">
        <f t="shared" si="34"/>
        <v>0.15442910070730875</v>
      </c>
      <c r="BP13" s="14"/>
      <c r="BQ13" s="15">
        <f t="shared" si="35"/>
        <v>3.2846165436190934E-2</v>
      </c>
      <c r="BR13" s="1"/>
      <c r="BS13" s="122">
        <v>40</v>
      </c>
      <c r="BT13" s="68">
        <f t="shared" si="36"/>
        <v>1.4198782961460505E-2</v>
      </c>
      <c r="BU13" s="68">
        <f t="shared" si="275"/>
        <v>1.1741242468826404E-2</v>
      </c>
      <c r="BV13" s="68">
        <f t="shared" si="37"/>
        <v>7.3537305421363455E-2</v>
      </c>
      <c r="BW13" s="14"/>
      <c r="BX13" s="15">
        <f t="shared" si="38"/>
        <v>4.5751633986928102E-2</v>
      </c>
      <c r="BY13" s="1"/>
      <c r="BZ13" s="122"/>
      <c r="CA13" s="68">
        <f t="shared" si="39"/>
        <v>0</v>
      </c>
      <c r="CB13" s="68">
        <f t="shared" si="276"/>
        <v>0</v>
      </c>
      <c r="CC13" s="68">
        <f t="shared" si="40"/>
        <v>0</v>
      </c>
      <c r="CD13" s="14"/>
      <c r="CE13" s="15">
        <f t="shared" si="41"/>
        <v>0</v>
      </c>
      <c r="CF13" s="1"/>
      <c r="CG13" s="122">
        <v>35.19</v>
      </c>
      <c r="CH13" s="68">
        <f t="shared" si="42"/>
        <v>5.4285714285713634E-3</v>
      </c>
      <c r="CI13" s="68">
        <f t="shared" si="277"/>
        <v>2.971030935937263E-3</v>
      </c>
      <c r="CJ13" s="68">
        <f t="shared" si="43"/>
        <v>0.16407542176645706</v>
      </c>
      <c r="CK13" s="14"/>
      <c r="CL13" s="15">
        <f t="shared" si="44"/>
        <v>2.4155995343422536E-2</v>
      </c>
      <c r="CM13" s="1"/>
      <c r="CN13" s="122">
        <v>34.35</v>
      </c>
      <c r="CO13" s="68">
        <f t="shared" si="45"/>
        <v>1.7497812773403989E-3</v>
      </c>
      <c r="CP13" s="68">
        <f t="shared" si="278"/>
        <v>-7.0775921529370157E-4</v>
      </c>
      <c r="CQ13" s="68">
        <f t="shared" si="46"/>
        <v>9.604339502233572E-2</v>
      </c>
      <c r="CR13" s="14"/>
      <c r="CS13" s="15">
        <f t="shared" si="47"/>
        <v>2.6292201971915227E-2</v>
      </c>
      <c r="CT13" s="1"/>
      <c r="CU13" s="122">
        <v>37.869999999999997</v>
      </c>
      <c r="CV13" s="68">
        <f t="shared" si="48"/>
        <v>2.6476039184536487E-3</v>
      </c>
      <c r="CW13" s="68">
        <f t="shared" si="279"/>
        <v>1.9006342581954832E-4</v>
      </c>
      <c r="CX13" s="68">
        <f t="shared" si="49"/>
        <v>0.17791601866251941</v>
      </c>
      <c r="CY13" s="14"/>
      <c r="CZ13" s="15">
        <f t="shared" si="50"/>
        <v>1.582618025751063E-2</v>
      </c>
      <c r="DA13" s="1"/>
      <c r="DB13" s="122">
        <v>20.63</v>
      </c>
      <c r="DC13" s="68">
        <f t="shared" si="51"/>
        <v>9.7040271712758733E-4</v>
      </c>
      <c r="DD13" s="68">
        <f t="shared" si="280"/>
        <v>-1.4871377755065131E-3</v>
      </c>
      <c r="DE13" s="68">
        <f t="shared" si="52"/>
        <v>-5.6698673982624688E-2</v>
      </c>
      <c r="DF13" s="14"/>
      <c r="DG13" s="15">
        <f t="shared" si="53"/>
        <v>1.3261296660117858E-2</v>
      </c>
      <c r="DH13" s="1"/>
      <c r="DI13" s="122">
        <v>42.82</v>
      </c>
      <c r="DJ13" s="68">
        <f t="shared" si="54"/>
        <v>1.22931442080379E-2</v>
      </c>
      <c r="DK13" s="68">
        <f t="shared" si="281"/>
        <v>9.8356037154038005E-3</v>
      </c>
      <c r="DL13" s="68">
        <f t="shared" si="55"/>
        <v>-3.012457531143824E-2</v>
      </c>
      <c r="DM13" s="14"/>
      <c r="DN13" s="15">
        <f t="shared" si="56"/>
        <v>1.5654648956356824E-2</v>
      </c>
      <c r="DO13" s="1"/>
      <c r="DP13" s="122">
        <v>38.950000000000003</v>
      </c>
      <c r="DQ13" s="68">
        <f t="shared" si="57"/>
        <v>8.2837173181465242E-3</v>
      </c>
      <c r="DR13" s="68">
        <f t="shared" si="282"/>
        <v>5.8261768255124238E-3</v>
      </c>
      <c r="DS13" s="68"/>
      <c r="DT13" s="14"/>
      <c r="DU13" s="15">
        <f t="shared" si="58"/>
        <v>2.2846638655462305E-2</v>
      </c>
      <c r="DV13" s="18"/>
      <c r="DW13" s="122">
        <v>36.1</v>
      </c>
      <c r="DX13" s="68">
        <f t="shared" si="59"/>
        <v>3.20182961692397E-2</v>
      </c>
      <c r="DY13" s="68">
        <f t="shared" si="283"/>
        <v>2.9560755676605599E-2</v>
      </c>
      <c r="DZ13" s="68">
        <f t="shared" si="60"/>
        <v>0.92636072572038441</v>
      </c>
      <c r="EA13" s="14"/>
      <c r="EB13" s="15">
        <f t="shared" si="61"/>
        <v>7.8577830893337391E-2</v>
      </c>
      <c r="EC13" s="1"/>
      <c r="ED13" s="122">
        <v>38.53</v>
      </c>
      <c r="EE13" s="68">
        <f t="shared" si="62"/>
        <v>1.9581899973538028E-2</v>
      </c>
      <c r="EF13" s="68">
        <f t="shared" si="284"/>
        <v>1.7124359480903927E-2</v>
      </c>
      <c r="EG13" s="68">
        <f t="shared" si="63"/>
        <v>0.83214455539705179</v>
      </c>
      <c r="EH13" s="14"/>
      <c r="EI13" s="15">
        <f t="shared" si="64"/>
        <v>4.4739696312364387E-2</v>
      </c>
      <c r="EJ13" s="1"/>
      <c r="EK13" s="122">
        <v>116.2</v>
      </c>
      <c r="EL13" s="68">
        <f t="shared" si="65"/>
        <v>2.2437307523097201E-2</v>
      </c>
      <c r="EM13" s="68">
        <f t="shared" si="285"/>
        <v>1.99797670304631E-2</v>
      </c>
      <c r="EN13" s="68">
        <f t="shared" si="66"/>
        <v>0.80043383947939251</v>
      </c>
      <c r="EO13" s="14"/>
      <c r="EP13" s="15">
        <f t="shared" si="67"/>
        <v>4.4025157232704455E-2</v>
      </c>
      <c r="ER13" s="122">
        <v>39</v>
      </c>
      <c r="ES13" s="68">
        <f t="shared" si="68"/>
        <v>-3.0674846625766221E-3</v>
      </c>
      <c r="ET13" s="68">
        <f t="shared" si="286"/>
        <v>-5.5250251552107221E-3</v>
      </c>
      <c r="EU13" s="68">
        <f t="shared" si="69"/>
        <v>0.11715840733314248</v>
      </c>
      <c r="EV13" s="14"/>
      <c r="EW13" s="15">
        <f t="shared" si="70"/>
        <v>2.8284906145538552E-3</v>
      </c>
      <c r="EY13" s="122">
        <v>25.01</v>
      </c>
      <c r="EZ13" s="68">
        <f t="shared" si="71"/>
        <v>-1.4578408195429372E-2</v>
      </c>
      <c r="FA13" s="68">
        <f t="shared" si="287"/>
        <v>-1.7035948688063473E-2</v>
      </c>
      <c r="FB13" s="68"/>
      <c r="FC13" s="14"/>
      <c r="FD13" s="15">
        <f t="shared" si="72"/>
        <v>1.7493897477624219E-2</v>
      </c>
      <c r="FF13" s="122">
        <v>58.13</v>
      </c>
      <c r="FG13" s="68">
        <f t="shared" si="73"/>
        <v>1.8958979662185354E-3</v>
      </c>
      <c r="FH13" s="68">
        <f t="shared" si="288"/>
        <v>-5.61642526415565E-4</v>
      </c>
      <c r="FI13" s="68">
        <f t="shared" si="74"/>
        <v>-1.6079891672308663E-2</v>
      </c>
      <c r="FJ13" s="14"/>
      <c r="FK13" s="15">
        <f t="shared" si="75"/>
        <v>2.3595703468920644E-2</v>
      </c>
      <c r="FL13" s="1"/>
      <c r="FM13" s="122">
        <v>184.82</v>
      </c>
      <c r="FN13" s="68">
        <f t="shared" si="76"/>
        <v>-1.7823386443424926E-3</v>
      </c>
      <c r="FO13" s="68">
        <f t="shared" si="289"/>
        <v>-4.2398791369765935E-3</v>
      </c>
      <c r="FP13" s="68">
        <f t="shared" si="77"/>
        <v>0.58943928448572402</v>
      </c>
      <c r="FQ13" s="14"/>
      <c r="FR13" s="15">
        <f t="shared" si="78"/>
        <v>1.739513376637673E-2</v>
      </c>
      <c r="FS13" s="1"/>
      <c r="FT13" s="122">
        <v>89.04</v>
      </c>
      <c r="FU13" s="68">
        <f t="shared" si="79"/>
        <v>-1.0336778926308687E-2</v>
      </c>
      <c r="FV13" s="68">
        <f t="shared" si="290"/>
        <v>-1.2794319418942789E-2</v>
      </c>
      <c r="FW13" s="68">
        <f t="shared" si="80"/>
        <v>1.1473361354083894E-2</v>
      </c>
      <c r="FX13" s="14"/>
      <c r="FY13" s="15">
        <f t="shared" si="81"/>
        <v>-1.2641383898868935E-2</v>
      </c>
      <c r="FZ13" s="1"/>
      <c r="GA13" s="122">
        <v>17.5</v>
      </c>
      <c r="GB13" s="68">
        <f t="shared" si="82"/>
        <v>1.7172295363480903E-3</v>
      </c>
      <c r="GC13" s="68">
        <f t="shared" si="291"/>
        <v>-7.4031095628601011E-4</v>
      </c>
      <c r="GD13" s="68"/>
      <c r="GE13" s="14"/>
      <c r="GF13" s="15">
        <f t="shared" si="83"/>
        <v>4.0160642570281286E-3</v>
      </c>
      <c r="GG13" s="18"/>
      <c r="GH13" s="122">
        <v>19.04</v>
      </c>
      <c r="GI13" s="68">
        <f t="shared" si="84"/>
        <v>-9.3652445369406725E-3</v>
      </c>
      <c r="GJ13" s="68">
        <f t="shared" si="292"/>
        <v>-1.1822785029574772E-2</v>
      </c>
      <c r="GK13" s="68">
        <f t="shared" si="85"/>
        <v>-9.3652445369406725E-3</v>
      </c>
      <c r="GL13" s="14"/>
      <c r="GM13" s="15">
        <f t="shared" si="86"/>
        <v>7.407407407407438E-3</v>
      </c>
      <c r="GO13" s="122">
        <v>27.76</v>
      </c>
      <c r="GP13" s="68">
        <f t="shared" si="87"/>
        <v>0</v>
      </c>
      <c r="GQ13" s="68">
        <f t="shared" si="293"/>
        <v>-2.4575404926341004E-3</v>
      </c>
      <c r="GR13" s="68"/>
      <c r="GS13" s="14"/>
      <c r="GT13" s="15">
        <f t="shared" si="88"/>
        <v>1.8715596330275287E-2</v>
      </c>
      <c r="GV13" s="122">
        <v>13.97</v>
      </c>
      <c r="GW13" s="68">
        <f t="shared" si="89"/>
        <v>-2.8551034975017237E-3</v>
      </c>
      <c r="GX13" s="68">
        <f t="shared" si="294"/>
        <v>-5.3126439901358246E-3</v>
      </c>
      <c r="GY13" s="68">
        <f t="shared" si="90"/>
        <v>0.17890295358649799</v>
      </c>
      <c r="GZ13" s="14"/>
      <c r="HA13" s="15">
        <f t="shared" si="91"/>
        <v>1.8221574344023321E-2</v>
      </c>
      <c r="HD13" s="122">
        <v>411.05</v>
      </c>
      <c r="HE13" s="68">
        <f t="shared" si="92"/>
        <v>1.4862099210603587E-3</v>
      </c>
      <c r="HF13" s="68">
        <f t="shared" si="295"/>
        <v>-9.7133057157374175E-4</v>
      </c>
      <c r="HG13" s="68">
        <f t="shared" si="93"/>
        <v>1.3091399359586542</v>
      </c>
      <c r="HH13" s="14"/>
      <c r="HI13" s="15">
        <f t="shared" si="94"/>
        <v>1.7853605388272676E-2</v>
      </c>
      <c r="HK13" s="122">
        <v>29.53</v>
      </c>
      <c r="HL13" s="68">
        <f t="shared" si="95"/>
        <v>7.4599708879184892E-2</v>
      </c>
      <c r="HM13" s="68">
        <f t="shared" si="296"/>
        <v>7.2142168386550798E-2</v>
      </c>
      <c r="HN13" s="68">
        <f t="shared" si="96"/>
        <v>10.90725806451613</v>
      </c>
      <c r="HO13" s="14"/>
      <c r="HP13" s="15">
        <f t="shared" si="97"/>
        <v>0.11940864291129652</v>
      </c>
      <c r="HR13" s="122">
        <v>107.76</v>
      </c>
      <c r="HS13" s="68">
        <f t="shared" si="98"/>
        <v>-1.1123470522802219E-3</v>
      </c>
      <c r="HT13" s="68">
        <f t="shared" si="297"/>
        <v>-3.5698875449143223E-3</v>
      </c>
      <c r="HU13" s="68">
        <f t="shared" si="99"/>
        <v>1.9604395604395608</v>
      </c>
      <c r="HV13" s="14"/>
      <c r="HW13" s="15">
        <f t="shared" si="100"/>
        <v>1.7662917170215855E-3</v>
      </c>
      <c r="HY13" s="122">
        <v>149.43</v>
      </c>
      <c r="HZ13" s="68">
        <f t="shared" si="101"/>
        <v>3.4332387346854072E-2</v>
      </c>
      <c r="IA13" s="68">
        <f t="shared" si="298"/>
        <v>3.1874846854219971E-2</v>
      </c>
      <c r="IB13" s="68">
        <f t="shared" si="102"/>
        <v>0.41104815864022659</v>
      </c>
      <c r="IC13" s="14"/>
      <c r="ID13" s="15">
        <f t="shared" si="103"/>
        <v>0.11274108273140231</v>
      </c>
      <c r="IF13" s="122">
        <v>236.41</v>
      </c>
      <c r="IG13" s="68">
        <f t="shared" si="104"/>
        <v>1.6598580950333196E-2</v>
      </c>
      <c r="IH13" s="68">
        <f t="shared" si="299"/>
        <v>1.4141040457699094E-2</v>
      </c>
      <c r="II13" s="68">
        <f t="shared" si="105"/>
        <v>0.35091428571428568</v>
      </c>
      <c r="IJ13" s="14"/>
      <c r="IK13" s="15">
        <f t="shared" si="106"/>
        <v>1.9711870255348485E-2</v>
      </c>
      <c r="IM13" s="122">
        <v>185.25</v>
      </c>
      <c r="IN13" s="68">
        <f t="shared" si="107"/>
        <v>-7.341120994534372E-3</v>
      </c>
      <c r="IO13" s="68">
        <f t="shared" si="300"/>
        <v>-9.7986614871684724E-3</v>
      </c>
      <c r="IP13" s="68">
        <f t="shared" si="108"/>
        <v>2.6174575278265961</v>
      </c>
      <c r="IQ13" s="14"/>
      <c r="IR13" s="15">
        <f t="shared" si="109"/>
        <v>-1.205269052317205E-2</v>
      </c>
      <c r="IT13" s="122">
        <v>54.81</v>
      </c>
      <c r="IU13" s="68">
        <f t="shared" si="110"/>
        <v>3.1814759036144669E-2</v>
      </c>
      <c r="IV13" s="68">
        <f t="shared" si="301"/>
        <v>2.9357218543510567E-2</v>
      </c>
      <c r="IW13" s="68">
        <f t="shared" si="111"/>
        <v>2.0032876712328767</v>
      </c>
      <c r="IX13" s="14"/>
      <c r="IY13" s="15">
        <f t="shared" si="112"/>
        <v>6.6549912434325773E-2</v>
      </c>
      <c r="JA13" s="122">
        <v>630.20000000000005</v>
      </c>
      <c r="JB13" s="68">
        <f t="shared" si="113"/>
        <v>4.2290326315267274E-2</v>
      </c>
      <c r="JC13" s="68">
        <f t="shared" si="302"/>
        <v>3.9832785822633172E-2</v>
      </c>
      <c r="JD13" s="68">
        <f t="shared" si="114"/>
        <v>0.27467637540453088</v>
      </c>
      <c r="JE13" s="14"/>
      <c r="JF13" s="15">
        <f t="shared" si="115"/>
        <v>7.6326621236187345E-2</v>
      </c>
      <c r="JH13" s="122">
        <v>427.85</v>
      </c>
      <c r="JI13" s="68">
        <f t="shared" si="116"/>
        <v>1.0629502775481279E-2</v>
      </c>
      <c r="JJ13" s="68">
        <f t="shared" si="303"/>
        <v>8.1719622828471776E-3</v>
      </c>
      <c r="JK13" s="68">
        <f t="shared" si="117"/>
        <v>5.202980156876251E-2</v>
      </c>
      <c r="JL13" s="14"/>
      <c r="JM13" s="15">
        <f t="shared" si="118"/>
        <v>1.5065243179122237E-2</v>
      </c>
      <c r="JO13" s="122">
        <v>10.35</v>
      </c>
      <c r="JP13" s="68">
        <f t="shared" si="119"/>
        <v>-1.1461318051576026E-2</v>
      </c>
      <c r="JQ13" s="68">
        <f t="shared" si="304"/>
        <v>-1.3918858544210128E-2</v>
      </c>
      <c r="JR13" s="68">
        <f t="shared" si="120"/>
        <v>-0.65075080141724317</v>
      </c>
      <c r="JS13" s="14"/>
      <c r="JT13" s="15">
        <f t="shared" si="121"/>
        <v>1.5701668302257131E-2</v>
      </c>
      <c r="JV13" s="122">
        <v>2.08</v>
      </c>
      <c r="JW13" s="68">
        <f t="shared" si="122"/>
        <v>-9.5238095238095316E-3</v>
      </c>
      <c r="JX13" s="68">
        <f t="shared" si="305"/>
        <v>-1.1981350016443633E-2</v>
      </c>
      <c r="JY13" s="68">
        <f t="shared" si="123"/>
        <v>-0.17786561264822126</v>
      </c>
      <c r="JZ13" s="14"/>
      <c r="KA13" s="15">
        <f t="shared" si="124"/>
        <v>0.15555555555555556</v>
      </c>
      <c r="KC13" s="122">
        <v>22.72</v>
      </c>
      <c r="KD13" s="68">
        <f t="shared" si="125"/>
        <v>1.0226767452200998E-2</v>
      </c>
      <c r="KE13" s="68">
        <f t="shared" si="306"/>
        <v>7.7692269595668979E-3</v>
      </c>
      <c r="KF13" s="68">
        <f t="shared" si="126"/>
        <v>0.16632443531827507</v>
      </c>
      <c r="KG13" s="14"/>
      <c r="KH13" s="15">
        <f t="shared" si="127"/>
        <v>2.4346257889990945E-2</v>
      </c>
      <c r="KI13" s="18"/>
      <c r="KJ13" s="122">
        <v>76.64</v>
      </c>
      <c r="KK13" s="68">
        <f t="shared" si="128"/>
        <v>5.87097665423401E-2</v>
      </c>
      <c r="KL13" s="68">
        <f t="shared" si="307"/>
        <v>5.6252226049705999E-2</v>
      </c>
      <c r="KM13" s="68">
        <f t="shared" si="129"/>
        <v>2.6322274881516585</v>
      </c>
      <c r="KN13" s="14"/>
      <c r="KO13" s="15">
        <f t="shared" si="130"/>
        <v>0.14030650200862979</v>
      </c>
      <c r="KQ13" s="122">
        <v>1.0069999999999999</v>
      </c>
      <c r="KR13" s="68">
        <f t="shared" si="131"/>
        <v>-6.903353057199327E-3</v>
      </c>
      <c r="KS13" s="68">
        <f t="shared" si="308"/>
        <v>-9.3608935498334274E-3</v>
      </c>
      <c r="KT13" s="68">
        <f t="shared" si="132"/>
        <v>-0.61564885496183208</v>
      </c>
      <c r="KU13" s="14"/>
      <c r="KV13" s="15">
        <f t="shared" si="133"/>
        <v>-2.9702970297030827E-3</v>
      </c>
      <c r="KW13" s="18"/>
      <c r="KX13" s="122">
        <v>26.7</v>
      </c>
      <c r="KY13" s="68">
        <f t="shared" si="134"/>
        <v>4.1341653666146595E-2</v>
      </c>
      <c r="KZ13" s="68">
        <f t="shared" si="309"/>
        <v>3.8884113173512494E-2</v>
      </c>
      <c r="LA13" s="68">
        <f t="shared" si="135"/>
        <v>-0.62880578340052828</v>
      </c>
      <c r="LB13" s="14"/>
      <c r="LC13" s="15">
        <f t="shared" si="136"/>
        <v>0.1261071277941796</v>
      </c>
      <c r="LD13" s="18"/>
      <c r="LE13" s="122">
        <v>47.62</v>
      </c>
      <c r="LF13" s="68">
        <f t="shared" si="137"/>
        <v>1.2975962561157189E-2</v>
      </c>
      <c r="LG13" s="68">
        <f t="shared" si="310"/>
        <v>1.0518422068523089E-2</v>
      </c>
      <c r="LH13" s="68">
        <f t="shared" si="138"/>
        <v>0.32905386547585819</v>
      </c>
      <c r="LI13" s="14"/>
      <c r="LJ13" s="15">
        <f t="shared" si="139"/>
        <v>3.2747777054868747E-2</v>
      </c>
      <c r="LL13" s="122">
        <v>79.66</v>
      </c>
      <c r="LM13" s="68">
        <f t="shared" si="140"/>
        <v>-1.751356684755799E-2</v>
      </c>
      <c r="LN13" s="68">
        <f t="shared" si="311"/>
        <v>-1.9971107340192092E-2</v>
      </c>
      <c r="LO13" s="68">
        <f t="shared" si="141"/>
        <v>-8.9600000000000041E-2</v>
      </c>
      <c r="LP13" s="14"/>
      <c r="LQ13" s="15">
        <f t="shared" si="142"/>
        <v>1.8539828666410983E-2</v>
      </c>
      <c r="LS13" s="122">
        <v>9.66</v>
      </c>
      <c r="LT13" s="68">
        <f t="shared" si="143"/>
        <v>-9.230769230769216E-3</v>
      </c>
      <c r="LU13" s="68">
        <f t="shared" si="312"/>
        <v>-1.1688309723403317E-2</v>
      </c>
      <c r="LV13" s="68"/>
      <c r="LW13" s="14"/>
      <c r="LX13" s="15">
        <f t="shared" si="144"/>
        <v>4.4324324324324336E-2</v>
      </c>
      <c r="LZ13" s="122">
        <v>14.3</v>
      </c>
      <c r="MA13" s="68">
        <f t="shared" si="145"/>
        <v>3.4732272069464575E-2</v>
      </c>
      <c r="MB13" s="68">
        <f t="shared" si="313"/>
        <v>3.2274731576830473E-2</v>
      </c>
      <c r="MC13" s="68">
        <f t="shared" si="146"/>
        <v>-0.35730337078651681</v>
      </c>
      <c r="MD13" s="14"/>
      <c r="ME13" s="15">
        <f t="shared" si="147"/>
        <v>6.0830860534124648E-2</v>
      </c>
      <c r="MG13" s="122">
        <v>30</v>
      </c>
      <c r="MH13" s="68">
        <f t="shared" si="148"/>
        <v>0.10213078618662752</v>
      </c>
      <c r="MI13" s="68">
        <f t="shared" si="314"/>
        <v>9.9673245693993426E-2</v>
      </c>
      <c r="MJ13" s="68">
        <f t="shared" si="149"/>
        <v>3.0431266846361185</v>
      </c>
      <c r="MK13" s="14"/>
      <c r="ML13" s="15">
        <f t="shared" si="150"/>
        <v>0.41309467734338196</v>
      </c>
      <c r="MN13" s="122">
        <v>114.78</v>
      </c>
      <c r="MO13" s="68">
        <f t="shared" si="151"/>
        <v>1.1812411847672809E-2</v>
      </c>
      <c r="MP13" s="68">
        <f t="shared" si="315"/>
        <v>9.3548713550387075E-3</v>
      </c>
      <c r="MQ13" s="68">
        <f t="shared" si="152"/>
        <v>-8.8324066719618774E-2</v>
      </c>
      <c r="MR13" s="14"/>
      <c r="MS13" s="15">
        <f t="shared" si="153"/>
        <v>3.0433611634796666E-2</v>
      </c>
      <c r="MU13" s="122">
        <v>12.77</v>
      </c>
      <c r="MV13" s="68">
        <f t="shared" si="154"/>
        <v>0.15252707581227432</v>
      </c>
      <c r="MW13" s="68">
        <f t="shared" si="316"/>
        <v>0.15006953531964021</v>
      </c>
      <c r="MX13" s="68">
        <f t="shared" si="155"/>
        <v>-0.38811691423095357</v>
      </c>
      <c r="MY13" s="14"/>
      <c r="MZ13" s="15">
        <f t="shared" si="156"/>
        <v>0.1968134957825679</v>
      </c>
      <c r="NB13" s="122">
        <v>172.45</v>
      </c>
      <c r="NC13" s="68">
        <f t="shared" si="157"/>
        <v>2.907822041291073E-3</v>
      </c>
      <c r="ND13" s="68">
        <f t="shared" si="317"/>
        <v>4.5028154865697258E-4</v>
      </c>
      <c r="NE13" s="68">
        <f t="shared" si="158"/>
        <v>0.27297556654609867</v>
      </c>
      <c r="NF13" s="14"/>
      <c r="NG13" s="15">
        <f t="shared" si="159"/>
        <v>3.3934888182744753E-2</v>
      </c>
      <c r="NI13" s="122">
        <v>5.0999999999999996</v>
      </c>
      <c r="NJ13" s="68">
        <f t="shared" si="160"/>
        <v>1.9646365422396439E-3</v>
      </c>
      <c r="NK13" s="68">
        <f t="shared" si="318"/>
        <v>-4.9290395039445654E-4</v>
      </c>
      <c r="NL13" s="68">
        <f t="shared" si="161"/>
        <v>-0.95950774116712989</v>
      </c>
      <c r="NM13" s="14"/>
      <c r="NN13" s="15">
        <f t="shared" si="162"/>
        <v>4.0816326530612096E-2</v>
      </c>
      <c r="NP13" s="122">
        <v>371.32</v>
      </c>
      <c r="NQ13" s="68">
        <f t="shared" si="163"/>
        <v>4.7949651454858494E-2</v>
      </c>
      <c r="NR13" s="68">
        <f t="shared" si="319"/>
        <v>4.5492110962224393E-2</v>
      </c>
      <c r="NS13" s="68">
        <f t="shared" si="164"/>
        <v>1.8291047619047618</v>
      </c>
      <c r="NT13" s="14"/>
      <c r="NU13" s="15">
        <f t="shared" si="165"/>
        <v>0.12887240446295559</v>
      </c>
      <c r="NW13" s="122">
        <v>196.87</v>
      </c>
      <c r="NX13" s="68">
        <f t="shared" si="166"/>
        <v>2.6487303821888589E-2</v>
      </c>
      <c r="NY13" s="68">
        <f t="shared" si="320"/>
        <v>2.4029763329254487E-2</v>
      </c>
      <c r="NZ13" s="68">
        <f t="shared" si="167"/>
        <v>0.12010696404187537</v>
      </c>
      <c r="OA13" s="14"/>
      <c r="OB13" s="15">
        <f t="shared" si="168"/>
        <v>3.9989434759640743E-2</v>
      </c>
      <c r="OD13" s="122">
        <v>1.7</v>
      </c>
      <c r="OE13" s="68">
        <f t="shared" si="169"/>
        <v>6.2499999999999917E-2</v>
      </c>
      <c r="OF13" s="68">
        <f t="shared" si="321"/>
        <v>6.0042459507365815E-2</v>
      </c>
      <c r="OG13" s="68">
        <f t="shared" si="170"/>
        <v>-0.99246687641246067</v>
      </c>
      <c r="OH13" s="14"/>
      <c r="OI13" s="15">
        <f t="shared" si="171"/>
        <v>0.16438356164383561</v>
      </c>
      <c r="OK13" s="122">
        <v>81.58</v>
      </c>
      <c r="OL13" s="68">
        <f t="shared" si="172"/>
        <v>4.8035472348811501E-3</v>
      </c>
      <c r="OM13" s="68">
        <f t="shared" si="322"/>
        <v>2.3460067422470497E-3</v>
      </c>
      <c r="ON13" s="68">
        <f t="shared" si="173"/>
        <v>0.92179034157832729</v>
      </c>
      <c r="OO13" s="14"/>
      <c r="OP13" s="15">
        <f t="shared" si="174"/>
        <v>0.22474102987539407</v>
      </c>
      <c r="OR13" s="122">
        <v>1.1399999999999999</v>
      </c>
      <c r="OS13" s="68">
        <f t="shared" si="175"/>
        <v>-8.8000000000000078E-2</v>
      </c>
      <c r="OT13" s="68">
        <f t="shared" si="323"/>
        <v>-9.0457540492634173E-2</v>
      </c>
      <c r="OU13" s="68">
        <f t="shared" si="176"/>
        <v>-0.85194805194805201</v>
      </c>
      <c r="OV13" s="14"/>
      <c r="OW13" s="15">
        <f t="shared" si="177"/>
        <v>1.7857142857142672E-2</v>
      </c>
      <c r="OY13" s="122">
        <v>112.95</v>
      </c>
      <c r="OZ13" s="68">
        <f t="shared" si="178"/>
        <v>-1.5257192676547515E-2</v>
      </c>
      <c r="PA13" s="68">
        <f t="shared" si="324"/>
        <v>-1.7714733169181617E-2</v>
      </c>
      <c r="PB13" s="68"/>
      <c r="PC13" s="14"/>
      <c r="PD13" s="15">
        <f t="shared" si="179"/>
        <v>-1.396769969445652E-2</v>
      </c>
      <c r="PE13" s="18"/>
      <c r="PF13" s="122">
        <v>203.18</v>
      </c>
      <c r="PG13" s="68">
        <f t="shared" si="180"/>
        <v>-2.6029432913091444E-2</v>
      </c>
      <c r="PH13" s="68">
        <f t="shared" si="325"/>
        <v>-2.8486973405725546E-2</v>
      </c>
      <c r="PI13" s="68">
        <f t="shared" si="181"/>
        <v>-0.41648477886272256</v>
      </c>
      <c r="PJ13" s="14"/>
      <c r="PK13" s="15">
        <f t="shared" si="182"/>
        <v>-2.8451202601252754E-2</v>
      </c>
      <c r="PM13" s="122"/>
      <c r="PN13" s="68">
        <f t="shared" si="183"/>
        <v>0</v>
      </c>
      <c r="PO13" s="68">
        <f t="shared" si="184"/>
        <v>-2.4575404926341004E-3</v>
      </c>
      <c r="PP13" s="68">
        <f t="shared" si="185"/>
        <v>0</v>
      </c>
      <c r="PQ13" s="14"/>
      <c r="PR13" s="15">
        <f t="shared" si="186"/>
        <v>0</v>
      </c>
      <c r="PT13" s="122">
        <v>5.83</v>
      </c>
      <c r="PU13" s="68">
        <f t="shared" si="187"/>
        <v>1.5679442508710777E-2</v>
      </c>
      <c r="PV13" s="68">
        <f t="shared" si="326"/>
        <v>1.3221902016076675E-2</v>
      </c>
      <c r="PW13" s="68">
        <f t="shared" si="188"/>
        <v>-0.33142201834862389</v>
      </c>
      <c r="PX13" s="14"/>
      <c r="PY13" s="15">
        <f t="shared" si="189"/>
        <v>0.13645224171539966</v>
      </c>
      <c r="QA13" s="122">
        <v>199.71</v>
      </c>
      <c r="QB13" s="68">
        <f t="shared" si="190"/>
        <v>-7.6521739130434386E-3</v>
      </c>
      <c r="QC13" s="68">
        <f t="shared" si="327"/>
        <v>-1.0109714405677539E-2</v>
      </c>
      <c r="QD13" s="68">
        <f t="shared" si="191"/>
        <v>-0.40807374255312839</v>
      </c>
      <c r="QE13" s="14"/>
      <c r="QF13" s="15">
        <f t="shared" si="192"/>
        <v>4.1566704912902881E-2</v>
      </c>
      <c r="QH13" s="122">
        <v>1.274</v>
      </c>
      <c r="QI13" s="68">
        <f t="shared" si="193"/>
        <v>-2.0000000000000018E-2</v>
      </c>
      <c r="QJ13" s="68">
        <f t="shared" si="328"/>
        <v>-2.2457540492634119E-2</v>
      </c>
      <c r="QK13" s="68">
        <f t="shared" si="194"/>
        <v>-0.49243027888446211</v>
      </c>
      <c r="QL13" s="14"/>
      <c r="QM13" s="15">
        <f t="shared" si="195"/>
        <v>-2.0000000000000018E-2</v>
      </c>
      <c r="QO13" s="122">
        <v>12.86</v>
      </c>
      <c r="QP13" s="68">
        <f t="shared" si="196"/>
        <v>4.1295546558704439E-2</v>
      </c>
      <c r="QQ13" s="68">
        <f t="shared" si="329"/>
        <v>3.8838006066070338E-2</v>
      </c>
      <c r="QR13" s="68">
        <f t="shared" si="197"/>
        <v>-0.98432433750213311</v>
      </c>
      <c r="QS13" s="14"/>
      <c r="QT13" s="15">
        <f t="shared" si="198"/>
        <v>0.12020905923344939</v>
      </c>
      <c r="QV13" s="122">
        <v>2.52</v>
      </c>
      <c r="QW13" s="68">
        <f t="shared" si="199"/>
        <v>2.314250913520095E-2</v>
      </c>
      <c r="QX13" s="68">
        <f t="shared" si="330"/>
        <v>2.0684968642566848E-2</v>
      </c>
      <c r="QY13" s="68">
        <f t="shared" si="200"/>
        <v>-0.28611898016997162</v>
      </c>
      <c r="QZ13" s="14"/>
      <c r="RA13" s="15">
        <f t="shared" si="201"/>
        <v>2.9832447895382082E-2</v>
      </c>
      <c r="RC13" s="122">
        <v>25.03</v>
      </c>
      <c r="RD13" s="68">
        <f t="shared" si="202"/>
        <v>3.608660785886121E-3</v>
      </c>
      <c r="RE13" s="68">
        <f t="shared" si="331"/>
        <v>1.1511202932520206E-3</v>
      </c>
      <c r="RF13" s="68">
        <f t="shared" si="203"/>
        <v>-0.45927846187081439</v>
      </c>
      <c r="RG13" s="14"/>
      <c r="RH13" s="15">
        <f t="shared" si="204"/>
        <v>1.1313131313131358E-2</v>
      </c>
      <c r="RJ13" s="122">
        <v>219.16</v>
      </c>
      <c r="RK13" s="68">
        <f t="shared" si="205"/>
        <v>5.4667949951876731E-2</v>
      </c>
      <c r="RL13" s="68">
        <f t="shared" si="206"/>
        <v>5.2210409459242629E-2</v>
      </c>
      <c r="RM13" s="68">
        <f t="shared" si="207"/>
        <v>1.66063642267371E-2</v>
      </c>
      <c r="RN13" s="14"/>
      <c r="RO13" s="15">
        <f t="shared" si="208"/>
        <v>0.11407076047173646</v>
      </c>
      <c r="RQ13" s="122">
        <v>19.41</v>
      </c>
      <c r="RR13" s="68">
        <f t="shared" si="209"/>
        <v>-3.5767511177347187E-2</v>
      </c>
      <c r="RS13" s="68">
        <f t="shared" si="210"/>
        <v>-3.8225051669981289E-2</v>
      </c>
      <c r="RT13" s="68">
        <f t="shared" si="211"/>
        <v>0.32581967213114749</v>
      </c>
      <c r="RU13" s="14"/>
      <c r="RV13" s="15">
        <f t="shared" si="212"/>
        <v>-6.8618042226487513E-2</v>
      </c>
      <c r="RX13" s="122">
        <v>75.92</v>
      </c>
      <c r="RY13" s="68">
        <f t="shared" si="213"/>
        <v>-4.9693328326448856E-2</v>
      </c>
      <c r="RZ13" s="68">
        <f t="shared" si="214"/>
        <v>-5.2150868819082957E-2</v>
      </c>
      <c r="SA13" s="68">
        <f t="shared" si="215"/>
        <v>-0.42943033218097099</v>
      </c>
      <c r="SB13" s="14"/>
      <c r="SC13" s="15">
        <f t="shared" si="216"/>
        <v>3.8344572259686139E-3</v>
      </c>
      <c r="SE13" s="122">
        <v>19.510000000000002</v>
      </c>
      <c r="SF13" s="68">
        <f t="shared" si="217"/>
        <v>2.5762355415352364E-2</v>
      </c>
      <c r="SG13" s="68">
        <f t="shared" si="218"/>
        <v>2.3304814922718263E-2</v>
      </c>
      <c r="SH13" s="68">
        <f t="shared" si="219"/>
        <v>0.56080000000000008</v>
      </c>
      <c r="SI13" s="14"/>
      <c r="SJ13" s="15">
        <f t="shared" si="220"/>
        <v>0.27850589777195295</v>
      </c>
      <c r="SL13" s="122">
        <v>0.78500000000000003</v>
      </c>
      <c r="SM13" s="68">
        <f t="shared" si="221"/>
        <v>0.14264919941775833</v>
      </c>
      <c r="SN13" s="68">
        <f t="shared" si="222"/>
        <v>0.14019165892512422</v>
      </c>
      <c r="SO13" s="68">
        <f t="shared" si="223"/>
        <v>-0.44718309859154926</v>
      </c>
      <c r="SP13" s="14"/>
      <c r="SQ13" s="15">
        <f t="shared" si="224"/>
        <v>-0.22277227722772275</v>
      </c>
      <c r="SS13" s="122">
        <v>10.210000000000001</v>
      </c>
      <c r="ST13" s="68">
        <f t="shared" si="225"/>
        <v>0.11706783369803066</v>
      </c>
      <c r="SU13" s="68">
        <f t="shared" si="226"/>
        <v>0.11461029320539656</v>
      </c>
      <c r="SV13" s="68">
        <f t="shared" si="227"/>
        <v>-0.36741016109045843</v>
      </c>
      <c r="SW13" s="14"/>
      <c r="SX13" s="15">
        <f t="shared" si="228"/>
        <v>0.21547619047619052</v>
      </c>
      <c r="SZ13" s="122">
        <v>20.46</v>
      </c>
      <c r="TA13" s="68">
        <f t="shared" si="229"/>
        <v>0.12417582417582426</v>
      </c>
      <c r="TB13" s="68">
        <f t="shared" si="230"/>
        <v>0.12171828368319017</v>
      </c>
      <c r="TC13" s="68">
        <f t="shared" si="231"/>
        <v>-0.49318801089918252</v>
      </c>
      <c r="TD13" s="14"/>
      <c r="TE13" s="15">
        <f t="shared" si="232"/>
        <v>0.3115384615384616</v>
      </c>
      <c r="TG13" s="122">
        <v>0.18099999999999999</v>
      </c>
      <c r="TH13" s="68">
        <f t="shared" si="233"/>
        <v>9.4813162297825281E-3</v>
      </c>
      <c r="TI13" s="68">
        <f t="shared" si="234"/>
        <v>7.0237757371484277E-3</v>
      </c>
      <c r="TJ13" s="68">
        <f t="shared" si="235"/>
        <v>-0.1772727272727273</v>
      </c>
      <c r="TK13" s="14"/>
      <c r="TL13" s="15">
        <f t="shared" si="236"/>
        <v>6.7846607669616407E-2</v>
      </c>
      <c r="TN13" s="122">
        <v>31.34</v>
      </c>
      <c r="TO13" s="68">
        <f t="shared" si="237"/>
        <v>9.5804195804195746E-2</v>
      </c>
      <c r="TP13" s="68">
        <f t="shared" si="238"/>
        <v>9.3346655311561652E-2</v>
      </c>
      <c r="TQ13" s="68">
        <f t="shared" si="239"/>
        <v>-0.54319197160618882</v>
      </c>
      <c r="TR13" s="14"/>
      <c r="TS13" s="15">
        <f t="shared" si="240"/>
        <v>5.3445378151260499E-2</v>
      </c>
      <c r="TU13" s="122">
        <v>1.94</v>
      </c>
      <c r="TV13" s="68">
        <f t="shared" si="241"/>
        <v>0.13450292397660818</v>
      </c>
      <c r="TW13" s="68">
        <f t="shared" si="242"/>
        <v>0.13204538348397407</v>
      </c>
      <c r="TX13" s="68">
        <f t="shared" si="243"/>
        <v>-0.5600907029478458</v>
      </c>
      <c r="TY13" s="14"/>
      <c r="TZ13" s="15">
        <f t="shared" si="244"/>
        <v>0.13450292397660818</v>
      </c>
      <c r="UB13" s="122"/>
      <c r="UC13" s="68">
        <f t="shared" si="245"/>
        <v>0</v>
      </c>
      <c r="UD13" s="68">
        <f t="shared" si="246"/>
        <v>-2.4575404926341004E-3</v>
      </c>
      <c r="UE13" s="68">
        <f t="shared" si="247"/>
        <v>0</v>
      </c>
      <c r="UF13" s="14"/>
      <c r="UG13" s="15">
        <f t="shared" si="248"/>
        <v>0</v>
      </c>
      <c r="UI13" s="122"/>
      <c r="UJ13" s="68">
        <f t="shared" si="249"/>
        <v>0</v>
      </c>
      <c r="UK13" s="68">
        <f t="shared" si="250"/>
        <v>-2.4575404926341004E-3</v>
      </c>
      <c r="UL13" s="68">
        <f t="shared" si="251"/>
        <v>0</v>
      </c>
      <c r="UM13" s="14"/>
      <c r="UN13" s="15">
        <f t="shared" si="252"/>
        <v>0</v>
      </c>
      <c r="UP13" s="122"/>
      <c r="UQ13" s="68">
        <f t="shared" si="253"/>
        <v>0</v>
      </c>
      <c r="UR13" s="68">
        <f t="shared" si="254"/>
        <v>-2.4575404926341004E-3</v>
      </c>
      <c r="US13" s="68">
        <f t="shared" si="255"/>
        <v>0</v>
      </c>
      <c r="UT13" s="14"/>
      <c r="UU13" s="15">
        <f t="shared" si="256"/>
        <v>0</v>
      </c>
      <c r="UW13" s="122"/>
      <c r="UX13" s="68">
        <f t="shared" si="257"/>
        <v>0</v>
      </c>
      <c r="UY13" s="68">
        <f t="shared" si="258"/>
        <v>-2.4575404926341004E-3</v>
      </c>
      <c r="UZ13" s="68">
        <f t="shared" si="259"/>
        <v>0</v>
      </c>
      <c r="VA13" s="14"/>
      <c r="VB13" s="15">
        <f t="shared" si="260"/>
        <v>0</v>
      </c>
      <c r="VD13" s="122"/>
      <c r="VE13" s="68">
        <f t="shared" si="261"/>
        <v>0</v>
      </c>
      <c r="VF13" s="68">
        <f t="shared" si="262"/>
        <v>-2.4575404926341004E-3</v>
      </c>
      <c r="VG13" s="68">
        <f t="shared" si="263"/>
        <v>0</v>
      </c>
      <c r="VH13" s="14"/>
      <c r="VI13" s="15">
        <f t="shared" si="264"/>
        <v>0</v>
      </c>
      <c r="VM13" s="21">
        <f t="shared" si="265"/>
        <v>2.0169873081555583E-2</v>
      </c>
      <c r="VN13" s="49"/>
      <c r="VO13" s="21">
        <f t="shared" si="266"/>
        <v>0.36818130130841087</v>
      </c>
      <c r="VP13" s="14"/>
      <c r="VQ13" s="21">
        <f t="shared" si="267"/>
        <v>7.283936322287296E-2</v>
      </c>
    </row>
    <row r="14" spans="1:589" ht="15.75" customHeight="1" x14ac:dyDescent="0.2">
      <c r="A14" s="127">
        <v>45664</v>
      </c>
      <c r="B14" s="77">
        <f t="shared" si="0"/>
        <v>45664</v>
      </c>
      <c r="C14" s="13">
        <v>42528.36</v>
      </c>
      <c r="D14" s="138">
        <f t="shared" si="1"/>
        <v>-178.19999999999709</v>
      </c>
      <c r="E14" s="68">
        <f t="shared" si="2"/>
        <v>-4.1726610619070492E-3</v>
      </c>
      <c r="F14" s="15">
        <f t="shared" si="3"/>
        <v>-3.7278859501950164E-4</v>
      </c>
      <c r="G14" s="13">
        <v>5909.03</v>
      </c>
      <c r="H14" s="138">
        <f t="shared" si="4"/>
        <v>-66.350000000000364</v>
      </c>
      <c r="I14" s="68">
        <f t="shared" si="5"/>
        <v>-1.1103896321238208E-2</v>
      </c>
      <c r="J14" s="15">
        <f t="shared" si="6"/>
        <v>4.6585725385649276E-3</v>
      </c>
      <c r="K14" s="13">
        <v>19489.68</v>
      </c>
      <c r="L14" s="138">
        <f t="shared" si="7"/>
        <v>-375.29999999999927</v>
      </c>
      <c r="M14" s="68">
        <f t="shared" si="8"/>
        <v>-1.8892543561584218E-2</v>
      </c>
      <c r="N14" s="15">
        <f t="shared" si="9"/>
        <v>9.263732866444066E-3</v>
      </c>
      <c r="O14" s="13">
        <v>2249.8000000000002</v>
      </c>
      <c r="P14" s="138">
        <f t="shared" si="10"/>
        <v>-16.849999999999909</v>
      </c>
      <c r="Q14" s="68">
        <f t="shared" si="11"/>
        <v>-7.4338781902807708E-3</v>
      </c>
      <c r="R14" s="15">
        <f t="shared" si="12"/>
        <v>8.8065430283030492E-3</v>
      </c>
      <c r="S14" s="18">
        <f t="shared" si="13"/>
        <v>-7.0139699698577871E-3</v>
      </c>
      <c r="T14" s="121">
        <f t="shared" si="14"/>
        <v>259.63633522321868</v>
      </c>
      <c r="U14" s="121">
        <f t="shared" si="15"/>
        <v>259.63633522321868</v>
      </c>
      <c r="V14" s="47">
        <f t="shared" si="16"/>
        <v>-5.3738839773879322E-3</v>
      </c>
      <c r="W14" s="21">
        <f t="shared" si="268"/>
        <v>3.5435993216014713E-3</v>
      </c>
      <c r="X14" s="18">
        <f t="shared" si="17"/>
        <v>-1.0400744783752561E-2</v>
      </c>
      <c r="Y14" s="123">
        <v>264594.12</v>
      </c>
      <c r="Z14" s="15">
        <v>1.9999999999999999E-6</v>
      </c>
      <c r="AA14" s="21">
        <f t="shared" si="18"/>
        <v>5.3758839773879324E-3</v>
      </c>
      <c r="AB14" s="1"/>
      <c r="AC14" s="122">
        <v>231</v>
      </c>
      <c r="AD14" s="68">
        <f t="shared" si="19"/>
        <v>-2.0854526958290893E-2</v>
      </c>
      <c r="AE14" s="68">
        <f t="shared" si="269"/>
        <v>-1.5480642980902961E-2</v>
      </c>
      <c r="AF14" s="68">
        <f t="shared" si="20"/>
        <v>0.4019542392425805</v>
      </c>
      <c r="AG14" s="14"/>
      <c r="AH14" s="15">
        <f t="shared" si="21"/>
        <v>1.6859620548487973E-2</v>
      </c>
      <c r="AI14" s="1"/>
      <c r="AJ14" s="122">
        <v>21.44</v>
      </c>
      <c r="AK14" s="68">
        <f t="shared" si="22"/>
        <v>-1.334560515416471E-2</v>
      </c>
      <c r="AL14" s="68">
        <f t="shared" si="270"/>
        <v>-7.9717211767767783E-3</v>
      </c>
      <c r="AM14" s="68">
        <f t="shared" si="23"/>
        <v>0.15268817204301074</v>
      </c>
      <c r="AN14" s="14"/>
      <c r="AO14" s="15">
        <f t="shared" si="24"/>
        <v>1.949595815501665E-2</v>
      </c>
      <c r="AP14" s="1"/>
      <c r="AQ14" s="122">
        <v>21.85</v>
      </c>
      <c r="AR14" s="68">
        <f t="shared" si="25"/>
        <v>-1.885945217781761E-2</v>
      </c>
      <c r="AS14" s="68">
        <f t="shared" si="271"/>
        <v>-1.3485568200429678E-2</v>
      </c>
      <c r="AT14" s="68">
        <f t="shared" si="26"/>
        <v>0.26519976838448189</v>
      </c>
      <c r="AU14" s="14"/>
      <c r="AV14" s="15">
        <f t="shared" si="27"/>
        <v>1.7699115044247909E-2</v>
      </c>
      <c r="AW14" s="1"/>
      <c r="AX14" s="122">
        <v>205.18</v>
      </c>
      <c r="AY14" s="68">
        <f t="shared" si="28"/>
        <v>-1.1085405822247846E-2</v>
      </c>
      <c r="AZ14" s="68">
        <f t="shared" si="272"/>
        <v>-5.7115218448599136E-3</v>
      </c>
      <c r="BA14" s="68">
        <f t="shared" si="29"/>
        <v>0.53005219985085772</v>
      </c>
      <c r="BB14" s="14"/>
      <c r="BC14" s="15">
        <f t="shared" si="30"/>
        <v>4.8484254860669427E-3</v>
      </c>
      <c r="BD14" s="1"/>
      <c r="BE14" s="122">
        <v>74.25</v>
      </c>
      <c r="BF14" s="68">
        <f t="shared" si="31"/>
        <v>-1.3449899125755793E-3</v>
      </c>
      <c r="BG14" s="68">
        <f t="shared" si="273"/>
        <v>4.0288940648123533E-3</v>
      </c>
      <c r="BH14" s="68"/>
      <c r="BI14" s="14"/>
      <c r="BJ14" s="15">
        <f t="shared" si="32"/>
        <v>7.8729469254784617E-3</v>
      </c>
      <c r="BK14" s="1"/>
      <c r="BL14" s="122">
        <v>67.3</v>
      </c>
      <c r="BM14" s="68">
        <f t="shared" si="33"/>
        <v>-1.8234865061998541E-2</v>
      </c>
      <c r="BN14" s="68">
        <f t="shared" si="274"/>
        <v>-1.2860981084610609E-2</v>
      </c>
      <c r="BO14" s="68">
        <f t="shared" si="34"/>
        <v>0.13337824183226665</v>
      </c>
      <c r="BP14" s="14"/>
      <c r="BQ14" s="15">
        <f t="shared" si="35"/>
        <v>1.4012354979659372E-2</v>
      </c>
      <c r="BR14" s="1"/>
      <c r="BS14" s="122">
        <v>39.35</v>
      </c>
      <c r="BT14" s="68">
        <f t="shared" si="36"/>
        <v>-1.6249999999999966E-2</v>
      </c>
      <c r="BU14" s="68">
        <f t="shared" si="275"/>
        <v>-1.0876116022612034E-2</v>
      </c>
      <c r="BV14" s="68">
        <f t="shared" si="37"/>
        <v>5.6092324208266334E-2</v>
      </c>
      <c r="BW14" s="14"/>
      <c r="BX14" s="15">
        <f t="shared" si="38"/>
        <v>2.8758169934640559E-2</v>
      </c>
      <c r="BY14" s="1"/>
      <c r="BZ14" s="122"/>
      <c r="CA14" s="68">
        <f t="shared" si="39"/>
        <v>0</v>
      </c>
      <c r="CB14" s="68">
        <f t="shared" si="276"/>
        <v>0</v>
      </c>
      <c r="CC14" s="68">
        <f t="shared" si="40"/>
        <v>0</v>
      </c>
      <c r="CD14" s="14"/>
      <c r="CE14" s="15">
        <f t="shared" si="41"/>
        <v>0</v>
      </c>
      <c r="CF14" s="1"/>
      <c r="CG14" s="122">
        <v>34.979999999999997</v>
      </c>
      <c r="CH14" s="68">
        <f t="shared" si="42"/>
        <v>-5.9676044330776038E-3</v>
      </c>
      <c r="CI14" s="68">
        <f t="shared" si="277"/>
        <v>-5.937204556896716E-4</v>
      </c>
      <c r="CJ14" s="68">
        <f t="shared" si="43"/>
        <v>0.15712868011908687</v>
      </c>
      <c r="CK14" s="14"/>
      <c r="CL14" s="15">
        <f t="shared" si="44"/>
        <v>1.804423748544812E-2</v>
      </c>
      <c r="CM14" s="1"/>
      <c r="CN14" s="122">
        <v>34.07</v>
      </c>
      <c r="CO14" s="68">
        <f t="shared" si="45"/>
        <v>-8.1513828238719398E-3</v>
      </c>
      <c r="CP14" s="68">
        <f t="shared" si="278"/>
        <v>-2.7774988464840077E-3</v>
      </c>
      <c r="CQ14" s="68">
        <f t="shared" si="46"/>
        <v>8.7109125717932362E-2</v>
      </c>
      <c r="CR14" s="14"/>
      <c r="CS14" s="15">
        <f t="shared" si="47"/>
        <v>1.7926501344487644E-2</v>
      </c>
      <c r="CT14" s="1"/>
      <c r="CU14" s="122">
        <v>37.65</v>
      </c>
      <c r="CV14" s="68">
        <f t="shared" si="48"/>
        <v>-5.8093477686823047E-3</v>
      </c>
      <c r="CW14" s="68">
        <f t="shared" si="279"/>
        <v>-4.3546379129437256E-4</v>
      </c>
      <c r="CX14" s="68">
        <f t="shared" si="49"/>
        <v>0.17107309486780717</v>
      </c>
      <c r="CY14" s="14"/>
      <c r="CZ14" s="15">
        <f t="shared" si="50"/>
        <v>9.9248927038625926E-3</v>
      </c>
      <c r="DA14" s="1"/>
      <c r="DB14" s="122">
        <v>20.54</v>
      </c>
      <c r="DC14" s="68">
        <f t="shared" si="51"/>
        <v>-4.3625787687833189E-3</v>
      </c>
      <c r="DD14" s="68">
        <f t="shared" si="280"/>
        <v>1.0113052086046133E-3</v>
      </c>
      <c r="DE14" s="68">
        <f t="shared" si="52"/>
        <v>-6.0813900320073243E-2</v>
      </c>
      <c r="DF14" s="14"/>
      <c r="DG14" s="15">
        <f t="shared" si="53"/>
        <v>8.8408644400785712E-3</v>
      </c>
      <c r="DH14" s="1"/>
      <c r="DI14" s="122">
        <v>42.7</v>
      </c>
      <c r="DJ14" s="68">
        <f t="shared" si="54"/>
        <v>-2.8024287716019954E-3</v>
      </c>
      <c r="DK14" s="68">
        <f t="shared" si="281"/>
        <v>2.5714552057859367E-3</v>
      </c>
      <c r="DL14" s="68">
        <f t="shared" si="55"/>
        <v>-3.2842582106455173E-2</v>
      </c>
      <c r="DM14" s="14"/>
      <c r="DN14" s="15">
        <f t="shared" si="56"/>
        <v>1.2808349146110206E-2</v>
      </c>
      <c r="DO14" s="1"/>
      <c r="DP14" s="122">
        <v>38.39</v>
      </c>
      <c r="DQ14" s="68">
        <f t="shared" si="57"/>
        <v>-1.4377406931964114E-2</v>
      </c>
      <c r="DR14" s="68">
        <f t="shared" si="282"/>
        <v>-9.0035229545761819E-3</v>
      </c>
      <c r="DS14" s="68"/>
      <c r="DT14" s="14"/>
      <c r="DU14" s="15">
        <f t="shared" si="58"/>
        <v>8.140756302521068E-3</v>
      </c>
      <c r="DV14" s="18"/>
      <c r="DW14" s="122">
        <v>35.08</v>
      </c>
      <c r="DX14" s="68">
        <f t="shared" si="59"/>
        <v>-2.8254847645429449E-2</v>
      </c>
      <c r="DY14" s="68">
        <f t="shared" si="283"/>
        <v>-2.2880963668041515E-2</v>
      </c>
      <c r="DZ14" s="68">
        <f t="shared" si="60"/>
        <v>0.87193169690501604</v>
      </c>
      <c r="EA14" s="14"/>
      <c r="EB14" s="15">
        <f t="shared" si="61"/>
        <v>4.8102778607708382E-2</v>
      </c>
      <c r="EC14" s="1"/>
      <c r="ED14" s="122">
        <v>37.54</v>
      </c>
      <c r="EE14" s="68">
        <f t="shared" si="62"/>
        <v>-2.5694264209706774E-2</v>
      </c>
      <c r="EF14" s="68">
        <f t="shared" si="284"/>
        <v>-2.0320380232318844E-2</v>
      </c>
      <c r="EG14" s="68">
        <f t="shared" si="63"/>
        <v>0.78506894912030423</v>
      </c>
      <c r="EH14" s="14"/>
      <c r="EI14" s="15">
        <f t="shared" si="64"/>
        <v>1.7895878524945678E-2</v>
      </c>
      <c r="EJ14" s="1"/>
      <c r="EK14" s="122">
        <v>114.41</v>
      </c>
      <c r="EL14" s="68">
        <f t="shared" si="65"/>
        <v>-1.5404475043029314E-2</v>
      </c>
      <c r="EM14" s="68">
        <f t="shared" si="285"/>
        <v>-1.0030591065641381E-2</v>
      </c>
      <c r="EN14" s="68">
        <f t="shared" si="66"/>
        <v>0.77269910133250674</v>
      </c>
      <c r="EO14" s="14"/>
      <c r="EP14" s="15">
        <f t="shared" si="67"/>
        <v>2.7942497753818504E-2</v>
      </c>
      <c r="ER14" s="122">
        <v>38.590000000000003</v>
      </c>
      <c r="ES14" s="68">
        <f t="shared" si="68"/>
        <v>-1.0512820512820426E-2</v>
      </c>
      <c r="ET14" s="68">
        <f t="shared" si="286"/>
        <v>-5.1389365354324937E-3</v>
      </c>
      <c r="EU14" s="68">
        <f t="shared" si="69"/>
        <v>0.10541392151246082</v>
      </c>
      <c r="EV14" s="14"/>
      <c r="EW14" s="15">
        <f t="shared" si="70"/>
        <v>-7.714065312419572E-3</v>
      </c>
      <c r="EY14" s="122">
        <v>25.29</v>
      </c>
      <c r="EZ14" s="68">
        <f t="shared" si="71"/>
        <v>1.1195521791283389E-2</v>
      </c>
      <c r="FA14" s="68">
        <f t="shared" si="287"/>
        <v>1.6569405768671323E-2</v>
      </c>
      <c r="FB14" s="68"/>
      <c r="FC14" s="14"/>
      <c r="FD14" s="15">
        <f t="shared" si="72"/>
        <v>2.8885272579332828E-2</v>
      </c>
      <c r="FF14" s="122">
        <v>58.72</v>
      </c>
      <c r="FG14" s="68">
        <f t="shared" si="73"/>
        <v>1.0149664544985313E-2</v>
      </c>
      <c r="FH14" s="68">
        <f t="shared" si="288"/>
        <v>1.5523548522373245E-2</v>
      </c>
      <c r="FI14" s="68">
        <f t="shared" si="74"/>
        <v>-6.0934326337169845E-3</v>
      </c>
      <c r="FJ14" s="14"/>
      <c r="FK14" s="15">
        <f t="shared" si="75"/>
        <v>3.3984856488818452E-2</v>
      </c>
      <c r="FL14" s="1"/>
      <c r="FM14" s="122">
        <v>181.34</v>
      </c>
      <c r="FN14" s="68">
        <f t="shared" si="76"/>
        <v>-1.8829131046423492E-2</v>
      </c>
      <c r="FO14" s="68">
        <f t="shared" si="289"/>
        <v>-1.345524706903556E-2</v>
      </c>
      <c r="FP14" s="68">
        <f t="shared" si="77"/>
        <v>0.55951152390780878</v>
      </c>
      <c r="FQ14" s="14"/>
      <c r="FR14" s="15">
        <f t="shared" si="78"/>
        <v>-1.7615325333039369E-3</v>
      </c>
      <c r="FS14" s="1"/>
      <c r="FT14" s="122">
        <v>89.52</v>
      </c>
      <c r="FU14" s="68">
        <f t="shared" si="79"/>
        <v>5.3908355795147097E-3</v>
      </c>
      <c r="FV14" s="68">
        <f t="shared" si="290"/>
        <v>1.0764719556902641E-2</v>
      </c>
      <c r="FW14" s="68">
        <f t="shared" si="80"/>
        <v>1.6926047938202828E-2</v>
      </c>
      <c r="FX14" s="14"/>
      <c r="FY14" s="15">
        <f t="shared" si="81"/>
        <v>-7.3186959414505513E-3</v>
      </c>
      <c r="FZ14" s="1"/>
      <c r="GA14" s="122">
        <v>17.329999999999998</v>
      </c>
      <c r="GB14" s="68">
        <f t="shared" si="82"/>
        <v>-9.7142857142858124E-3</v>
      </c>
      <c r="GC14" s="68">
        <f t="shared" si="291"/>
        <v>-4.3404017368978802E-3</v>
      </c>
      <c r="GD14" s="68"/>
      <c r="GE14" s="14"/>
      <c r="GF14" s="15">
        <f t="shared" si="83"/>
        <v>-5.7372346528973854E-3</v>
      </c>
      <c r="GG14" s="18"/>
      <c r="GH14" s="122">
        <v>19.18</v>
      </c>
      <c r="GI14" s="68">
        <f t="shared" si="84"/>
        <v>7.3529411764706185E-3</v>
      </c>
      <c r="GJ14" s="68">
        <f t="shared" si="292"/>
        <v>1.2726825153858552E-2</v>
      </c>
      <c r="GK14" s="68">
        <f t="shared" si="85"/>
        <v>-2.0811654526534419E-3</v>
      </c>
      <c r="GL14" s="14"/>
      <c r="GM14" s="15">
        <f t="shared" si="86"/>
        <v>1.4814814814814876E-2</v>
      </c>
      <c r="GO14" s="122">
        <v>27.92</v>
      </c>
      <c r="GP14" s="68">
        <f t="shared" si="87"/>
        <v>5.7636887608069213E-3</v>
      </c>
      <c r="GQ14" s="68">
        <f t="shared" si="293"/>
        <v>1.1137572738194854E-2</v>
      </c>
      <c r="GR14" s="68"/>
      <c r="GS14" s="14"/>
      <c r="GT14" s="15">
        <f t="shared" si="88"/>
        <v>2.4587155963302815E-2</v>
      </c>
      <c r="GV14" s="122">
        <v>13.91</v>
      </c>
      <c r="GW14" s="68">
        <f t="shared" si="89"/>
        <v>-4.2949176807444882E-3</v>
      </c>
      <c r="GX14" s="68">
        <f t="shared" si="294"/>
        <v>1.078966296643444E-3</v>
      </c>
      <c r="GY14" s="68">
        <f t="shared" si="90"/>
        <v>0.17383966244725743</v>
      </c>
      <c r="GZ14" s="14"/>
      <c r="HA14" s="15">
        <f t="shared" si="91"/>
        <v>1.3848396501457689E-2</v>
      </c>
      <c r="HD14" s="122">
        <v>394.36</v>
      </c>
      <c r="HE14" s="68">
        <f t="shared" si="92"/>
        <v>-4.060333292786765E-2</v>
      </c>
      <c r="HF14" s="68">
        <f t="shared" si="295"/>
        <v>-3.5229448950479719E-2</v>
      </c>
      <c r="HG14" s="68">
        <f t="shared" si="93"/>
        <v>1.2153811583618899</v>
      </c>
      <c r="HH14" s="14"/>
      <c r="HI14" s="15">
        <f t="shared" si="94"/>
        <v>-2.3474643423137782E-2</v>
      </c>
      <c r="HK14" s="122">
        <v>28.61</v>
      </c>
      <c r="HL14" s="68">
        <f t="shared" si="95"/>
        <v>-3.1154757873349193E-2</v>
      </c>
      <c r="HM14" s="68">
        <f t="shared" si="296"/>
        <v>-2.5780873895961259E-2</v>
      </c>
      <c r="HN14" s="68">
        <f t="shared" si="96"/>
        <v>10.536290322580644</v>
      </c>
      <c r="HO14" s="14"/>
      <c r="HP14" s="15">
        <f t="shared" si="97"/>
        <v>8.4533737680060672E-2</v>
      </c>
      <c r="HR14" s="122">
        <v>108.75</v>
      </c>
      <c r="HS14" s="68">
        <f t="shared" si="98"/>
        <v>9.1870824053451629E-3</v>
      </c>
      <c r="HT14" s="68">
        <f t="shared" si="297"/>
        <v>1.4560966382733095E-2</v>
      </c>
      <c r="HU14" s="68">
        <f t="shared" si="99"/>
        <v>1.9876373626373625</v>
      </c>
      <c r="HV14" s="14"/>
      <c r="HW14" s="15">
        <f t="shared" si="100"/>
        <v>1.0969601189922904E-2</v>
      </c>
      <c r="HY14" s="122">
        <v>140.13999999999999</v>
      </c>
      <c r="HZ14" s="68">
        <f t="shared" si="101"/>
        <v>-6.2169577728702539E-2</v>
      </c>
      <c r="IA14" s="68">
        <f t="shared" si="298"/>
        <v>-5.6795693751314609E-2</v>
      </c>
      <c r="IB14" s="68">
        <f t="shared" si="102"/>
        <v>0.32332389046270044</v>
      </c>
      <c r="IC14" s="14"/>
      <c r="ID14" s="15">
        <f t="shared" si="103"/>
        <v>4.3562439496611774E-2</v>
      </c>
      <c r="IF14" s="122">
        <v>228.64</v>
      </c>
      <c r="IG14" s="68">
        <f t="shared" si="104"/>
        <v>-3.2866630007190943E-2</v>
      </c>
      <c r="IH14" s="68">
        <f t="shared" si="299"/>
        <v>-2.7492746029803013E-2</v>
      </c>
      <c r="II14" s="68">
        <f t="shared" si="105"/>
        <v>0.30651428571428563</v>
      </c>
      <c r="IJ14" s="14"/>
      <c r="IK14" s="15">
        <f t="shared" si="106"/>
        <v>-1.3802622498274745E-2</v>
      </c>
      <c r="IM14" s="122">
        <v>187.59</v>
      </c>
      <c r="IN14" s="68">
        <f t="shared" si="107"/>
        <v>1.263157894736844E-2</v>
      </c>
      <c r="IO14" s="68">
        <f t="shared" si="300"/>
        <v>1.8005462924756372E-2</v>
      </c>
      <c r="IP14" s="68">
        <f t="shared" si="108"/>
        <v>2.6631517281780899</v>
      </c>
      <c r="IQ14" s="14"/>
      <c r="IR14" s="15">
        <f t="shared" si="109"/>
        <v>4.266439123247427E-4</v>
      </c>
      <c r="IT14" s="122">
        <v>51.58</v>
      </c>
      <c r="IU14" s="68">
        <f t="shared" si="110"/>
        <v>-5.8930852034300381E-2</v>
      </c>
      <c r="IV14" s="68">
        <f t="shared" si="301"/>
        <v>-5.355696805691245E-2</v>
      </c>
      <c r="IW14" s="68">
        <f t="shared" si="111"/>
        <v>1.8263013698630135</v>
      </c>
      <c r="IX14" s="14"/>
      <c r="IY14" s="15">
        <f t="shared" si="112"/>
        <v>3.6972173574624971E-3</v>
      </c>
      <c r="JA14" s="122">
        <v>617.89</v>
      </c>
      <c r="JB14" s="68">
        <f t="shared" si="113"/>
        <v>-1.9533481434465341E-2</v>
      </c>
      <c r="JC14" s="68">
        <f t="shared" si="302"/>
        <v>-1.4159597457077408E-2</v>
      </c>
      <c r="JD14" s="68">
        <f t="shared" si="114"/>
        <v>0.24977750809061491</v>
      </c>
      <c r="JE14" s="14"/>
      <c r="JF14" s="15">
        <f t="shared" si="115"/>
        <v>5.5302215162849472E-2</v>
      </c>
      <c r="JH14" s="122">
        <v>422.37</v>
      </c>
      <c r="JI14" s="68">
        <f t="shared" si="116"/>
        <v>-1.2808227182423788E-2</v>
      </c>
      <c r="JJ14" s="68">
        <f t="shared" si="303"/>
        <v>-7.4343432050358559E-3</v>
      </c>
      <c r="JK14" s="68">
        <f t="shared" si="117"/>
        <v>3.8555164867589579E-2</v>
      </c>
      <c r="JL14" s="14"/>
      <c r="JM14" s="15">
        <f t="shared" si="118"/>
        <v>2.06405693950179E-3</v>
      </c>
      <c r="JO14" s="122">
        <v>10.35</v>
      </c>
      <c r="JP14" s="68">
        <f t="shared" si="119"/>
        <v>0</v>
      </c>
      <c r="JQ14" s="68">
        <f t="shared" si="304"/>
        <v>5.3738839773879322E-3</v>
      </c>
      <c r="JR14" s="68">
        <f t="shared" si="120"/>
        <v>-0.65075080141724317</v>
      </c>
      <c r="JS14" s="14"/>
      <c r="JT14" s="15">
        <f t="shared" si="121"/>
        <v>1.5701668302257131E-2</v>
      </c>
      <c r="JV14" s="122">
        <v>1.97</v>
      </c>
      <c r="JW14" s="68">
        <f t="shared" si="122"/>
        <v>-5.2884615384615433E-2</v>
      </c>
      <c r="JX14" s="68">
        <f t="shared" si="305"/>
        <v>-4.7510731407227502E-2</v>
      </c>
      <c r="JY14" s="68">
        <f t="shared" si="123"/>
        <v>-0.2213438735177865</v>
      </c>
      <c r="JZ14" s="14"/>
      <c r="KA14" s="15">
        <f t="shared" si="124"/>
        <v>9.44444444444444E-2</v>
      </c>
      <c r="KC14" s="122">
        <v>22.72</v>
      </c>
      <c r="KD14" s="68">
        <f t="shared" si="125"/>
        <v>0</v>
      </c>
      <c r="KE14" s="68">
        <f t="shared" si="306"/>
        <v>5.3738839773879322E-3</v>
      </c>
      <c r="KF14" s="68">
        <f t="shared" si="126"/>
        <v>0.16632443531827507</v>
      </c>
      <c r="KG14" s="14"/>
      <c r="KH14" s="15">
        <f t="shared" si="127"/>
        <v>2.4346257889990945E-2</v>
      </c>
      <c r="KI14" s="18"/>
      <c r="KJ14" s="122">
        <v>75.28</v>
      </c>
      <c r="KK14" s="68">
        <f t="shared" si="128"/>
        <v>-1.7745302713987467E-2</v>
      </c>
      <c r="KL14" s="68">
        <f t="shared" si="307"/>
        <v>-1.2371418736599535E-2</v>
      </c>
      <c r="KM14" s="68">
        <f t="shared" si="129"/>
        <v>2.5677725118483412</v>
      </c>
      <c r="KN14" s="14"/>
      <c r="KO14" s="15">
        <f t="shared" si="130"/>
        <v>0.12007141794375849</v>
      </c>
      <c r="KQ14" s="122">
        <v>0.99</v>
      </c>
      <c r="KR14" s="68">
        <f t="shared" si="131"/>
        <v>-1.6881827209533174E-2</v>
      </c>
      <c r="KS14" s="68">
        <f t="shared" si="308"/>
        <v>-1.1507943232145242E-2</v>
      </c>
      <c r="KT14" s="68">
        <f t="shared" si="132"/>
        <v>-0.62213740458015265</v>
      </c>
      <c r="KU14" s="14"/>
      <c r="KV14" s="15">
        <f t="shared" si="133"/>
        <v>-1.980198019801982E-2</v>
      </c>
      <c r="KW14" s="18"/>
      <c r="KX14" s="122">
        <v>25.59</v>
      </c>
      <c r="KY14" s="68">
        <f t="shared" si="134"/>
        <v>-4.1573033707865151E-2</v>
      </c>
      <c r="KZ14" s="68">
        <f t="shared" si="309"/>
        <v>-3.619914973047722E-2</v>
      </c>
      <c r="LA14" s="68">
        <f t="shared" si="135"/>
        <v>-0.64423745307938274</v>
      </c>
      <c r="LB14" s="14"/>
      <c r="LC14" s="15">
        <f t="shared" si="136"/>
        <v>7.9291438211724963E-2</v>
      </c>
      <c r="LD14" s="18"/>
      <c r="LE14" s="122">
        <v>48.15</v>
      </c>
      <c r="LF14" s="68">
        <f t="shared" si="137"/>
        <v>1.1129777404451936E-2</v>
      </c>
      <c r="LG14" s="68">
        <f t="shared" si="310"/>
        <v>1.6503661381839868E-2</v>
      </c>
      <c r="LH14" s="68">
        <f t="shared" si="138"/>
        <v>0.34384593915713091</v>
      </c>
      <c r="LI14" s="14"/>
      <c r="LJ14" s="15">
        <f t="shared" si="139"/>
        <v>4.4242029928431993E-2</v>
      </c>
      <c r="LL14" s="122">
        <v>81.150000000000006</v>
      </c>
      <c r="LM14" s="68">
        <f t="shared" si="140"/>
        <v>1.8704494099924796E-2</v>
      </c>
      <c r="LN14" s="68">
        <f t="shared" si="311"/>
        <v>2.407837807731273E-2</v>
      </c>
      <c r="LO14" s="68">
        <f t="shared" si="141"/>
        <v>-7.2571428571428509E-2</v>
      </c>
      <c r="LP14" s="14"/>
      <c r="LQ14" s="15">
        <f t="shared" si="142"/>
        <v>3.7591100882240276E-2</v>
      </c>
      <c r="LS14" s="122">
        <v>9.8699999999999992</v>
      </c>
      <c r="LT14" s="68">
        <f t="shared" si="143"/>
        <v>2.1739130434782514E-2</v>
      </c>
      <c r="LU14" s="68">
        <f t="shared" si="312"/>
        <v>2.7113014412170448E-2</v>
      </c>
      <c r="LV14" s="68"/>
      <c r="LW14" s="14"/>
      <c r="LX14" s="15">
        <f t="shared" si="144"/>
        <v>6.7027027027026939E-2</v>
      </c>
      <c r="LZ14" s="122">
        <v>14.11</v>
      </c>
      <c r="MA14" s="68">
        <f t="shared" si="145"/>
        <v>-1.3286713286713376E-2</v>
      </c>
      <c r="MB14" s="68">
        <f t="shared" si="313"/>
        <v>-7.9128293093254434E-3</v>
      </c>
      <c r="MC14" s="68">
        <f t="shared" si="146"/>
        <v>-0.36584269662921348</v>
      </c>
      <c r="MD14" s="14"/>
      <c r="ME14" s="15">
        <f t="shared" si="147"/>
        <v>4.6735905044510313E-2</v>
      </c>
      <c r="MG14" s="122">
        <v>29.5</v>
      </c>
      <c r="MH14" s="68">
        <f t="shared" si="148"/>
        <v>-1.6666666666666666E-2</v>
      </c>
      <c r="MI14" s="68">
        <f t="shared" si="314"/>
        <v>-1.1292782689278734E-2</v>
      </c>
      <c r="MJ14" s="68">
        <f t="shared" si="149"/>
        <v>2.9757412398921832</v>
      </c>
      <c r="MK14" s="14"/>
      <c r="ML14" s="15">
        <f t="shared" si="150"/>
        <v>0.38954309938765896</v>
      </c>
      <c r="MN14" s="122">
        <v>115.13</v>
      </c>
      <c r="MO14" s="68">
        <f t="shared" si="151"/>
        <v>3.0493117267816196E-3</v>
      </c>
      <c r="MP14" s="68">
        <f t="shared" si="315"/>
        <v>8.4231957041695522E-3</v>
      </c>
      <c r="MQ14" s="68">
        <f t="shared" si="152"/>
        <v>-8.5544082605242336E-2</v>
      </c>
      <c r="MR14" s="14"/>
      <c r="MS14" s="15">
        <f t="shared" si="153"/>
        <v>3.3575724930424586E-2</v>
      </c>
      <c r="MU14" s="122">
        <v>12.51</v>
      </c>
      <c r="MV14" s="68">
        <f t="shared" si="154"/>
        <v>-2.0360219263899748E-2</v>
      </c>
      <c r="MW14" s="68">
        <f t="shared" si="316"/>
        <v>-1.4986335286511816E-2</v>
      </c>
      <c r="MX14" s="68">
        <f t="shared" si="155"/>
        <v>-0.40057498802108293</v>
      </c>
      <c r="MY14" s="14"/>
      <c r="MZ14" s="15">
        <f t="shared" si="156"/>
        <v>0.17244611059044049</v>
      </c>
      <c r="NB14" s="122">
        <v>172.31</v>
      </c>
      <c r="NC14" s="68">
        <f t="shared" si="157"/>
        <v>-8.1182951580160262E-4</v>
      </c>
      <c r="ND14" s="68">
        <f t="shared" si="317"/>
        <v>4.5620544615863293E-3</v>
      </c>
      <c r="NE14" s="68">
        <f t="shared" si="158"/>
        <v>0.27194212740828233</v>
      </c>
      <c r="NF14" s="14"/>
      <c r="NG14" s="15">
        <f t="shared" si="159"/>
        <v>3.3095509323100972E-2</v>
      </c>
      <c r="NI14" s="122">
        <v>5.21</v>
      </c>
      <c r="NJ14" s="68">
        <f t="shared" si="160"/>
        <v>2.1568627450980458E-2</v>
      </c>
      <c r="NK14" s="68">
        <f t="shared" si="318"/>
        <v>2.6942511428368392E-2</v>
      </c>
      <c r="NL14" s="68">
        <f t="shared" si="161"/>
        <v>-0.95863437872171497</v>
      </c>
      <c r="NM14" s="14"/>
      <c r="NN14" s="15">
        <f t="shared" si="162"/>
        <v>6.3265306122448892E-2</v>
      </c>
      <c r="NP14" s="122">
        <v>368.52</v>
      </c>
      <c r="NQ14" s="68">
        <f t="shared" si="163"/>
        <v>-7.5406657330604641E-3</v>
      </c>
      <c r="NR14" s="68">
        <f t="shared" si="319"/>
        <v>-2.1667817556725319E-3</v>
      </c>
      <c r="NS14" s="68">
        <f t="shared" si="164"/>
        <v>1.8077714285714284</v>
      </c>
      <c r="NT14" s="14"/>
      <c r="NU14" s="15">
        <f t="shared" si="165"/>
        <v>0.12035995500562421</v>
      </c>
      <c r="NW14" s="122">
        <v>195.49</v>
      </c>
      <c r="NX14" s="68">
        <f t="shared" si="166"/>
        <v>-7.0097018336973405E-3</v>
      </c>
      <c r="NY14" s="68">
        <f t="shared" si="320"/>
        <v>-1.6358178563094083E-3</v>
      </c>
      <c r="NZ14" s="68">
        <f t="shared" si="167"/>
        <v>0.11225534820209387</v>
      </c>
      <c r="OA14" s="14"/>
      <c r="OB14" s="15">
        <f t="shared" si="168"/>
        <v>3.2699418911780229E-2</v>
      </c>
      <c r="OD14" s="122">
        <v>1.69</v>
      </c>
      <c r="OE14" s="68">
        <f t="shared" si="169"/>
        <v>-5.8823529411764757E-3</v>
      </c>
      <c r="OF14" s="68">
        <f t="shared" si="321"/>
        <v>-5.0846896378854353E-4</v>
      </c>
      <c r="OG14" s="68">
        <f t="shared" si="170"/>
        <v>-0.99251118890415213</v>
      </c>
      <c r="OH14" s="14"/>
      <c r="OI14" s="15">
        <f t="shared" si="171"/>
        <v>0.15753424657534246</v>
      </c>
      <c r="OK14" s="122">
        <v>73.650000000000006</v>
      </c>
      <c r="OL14" s="68">
        <f t="shared" si="172"/>
        <v>-9.7205197352292133E-2</v>
      </c>
      <c r="OM14" s="68">
        <f t="shared" si="322"/>
        <v>-9.1831313374904203E-2</v>
      </c>
      <c r="ON14" s="68">
        <f t="shared" si="173"/>
        <v>0.73498233215547704</v>
      </c>
      <c r="OO14" s="14"/>
      <c r="OP14" s="15">
        <f t="shared" si="174"/>
        <v>0.10568983636090687</v>
      </c>
      <c r="OR14" s="122">
        <v>1.19</v>
      </c>
      <c r="OS14" s="68">
        <f t="shared" si="175"/>
        <v>4.3859649122807064E-2</v>
      </c>
      <c r="OT14" s="68">
        <f t="shared" si="323"/>
        <v>4.9233533100194994E-2</v>
      </c>
      <c r="OU14" s="68">
        <f t="shared" si="176"/>
        <v>-0.84545454545454546</v>
      </c>
      <c r="OV14" s="14"/>
      <c r="OW14" s="15">
        <f t="shared" si="177"/>
        <v>6.2499999999999854E-2</v>
      </c>
      <c r="OY14" s="122">
        <v>113.64</v>
      </c>
      <c r="OZ14" s="68">
        <f t="shared" si="178"/>
        <v>6.1088977423638573E-3</v>
      </c>
      <c r="PA14" s="68">
        <f t="shared" si="324"/>
        <v>1.148278171975179E-2</v>
      </c>
      <c r="PB14" s="68"/>
      <c r="PC14" s="14"/>
      <c r="PD14" s="15">
        <f t="shared" si="179"/>
        <v>-7.9441292012221443E-3</v>
      </c>
      <c r="PE14" s="18"/>
      <c r="PF14" s="122">
        <v>201.89</v>
      </c>
      <c r="PG14" s="68">
        <f t="shared" si="180"/>
        <v>-6.3490501033567305E-3</v>
      </c>
      <c r="PH14" s="68">
        <f t="shared" si="325"/>
        <v>-9.7516612596879829E-4</v>
      </c>
      <c r="PI14" s="68">
        <f t="shared" si="181"/>
        <v>-0.42018954623779436</v>
      </c>
      <c r="PJ14" s="14"/>
      <c r="PK14" s="15">
        <f t="shared" si="182"/>
        <v>-3.4619614593793376E-2</v>
      </c>
      <c r="PM14" s="122"/>
      <c r="PN14" s="68">
        <f t="shared" si="183"/>
        <v>0</v>
      </c>
      <c r="PO14" s="68">
        <f t="shared" si="184"/>
        <v>5.3738839773879322E-3</v>
      </c>
      <c r="PP14" s="68">
        <f t="shared" si="185"/>
        <v>0</v>
      </c>
      <c r="PQ14" s="14"/>
      <c r="PR14" s="15">
        <f t="shared" si="186"/>
        <v>0</v>
      </c>
      <c r="PT14" s="122">
        <v>5.45</v>
      </c>
      <c r="PU14" s="68">
        <f t="shared" si="187"/>
        <v>-6.5180102915951957E-2</v>
      </c>
      <c r="PV14" s="68">
        <f t="shared" si="326"/>
        <v>-5.9806218938564026E-2</v>
      </c>
      <c r="PW14" s="68">
        <f t="shared" si="188"/>
        <v>-0.375</v>
      </c>
      <c r="PX14" s="14"/>
      <c r="PY14" s="15">
        <f t="shared" si="189"/>
        <v>6.2378167641325595E-2</v>
      </c>
      <c r="QA14" s="122">
        <v>185.14</v>
      </c>
      <c r="QB14" s="68">
        <f t="shared" si="190"/>
        <v>-7.2955785889539937E-2</v>
      </c>
      <c r="QC14" s="68">
        <f t="shared" si="327"/>
        <v>-6.7581901912152006E-2</v>
      </c>
      <c r="QD14" s="68">
        <f t="shared" si="191"/>
        <v>-0.45125818785381905</v>
      </c>
      <c r="QE14" s="14"/>
      <c r="QF14" s="15">
        <f t="shared" si="192"/>
        <v>-3.4421612600396487E-2</v>
      </c>
      <c r="QH14" s="122">
        <v>1.21</v>
      </c>
      <c r="QI14" s="68">
        <f t="shared" si="193"/>
        <v>-5.0235478806907423E-2</v>
      </c>
      <c r="QJ14" s="68">
        <f t="shared" si="328"/>
        <v>-4.4861594829519492E-2</v>
      </c>
      <c r="QK14" s="68">
        <f t="shared" si="194"/>
        <v>-0.51792828685258963</v>
      </c>
      <c r="QL14" s="14"/>
      <c r="QM14" s="15">
        <f t="shared" si="195"/>
        <v>-6.923076923076929E-2</v>
      </c>
      <c r="QO14" s="122">
        <v>13.37</v>
      </c>
      <c r="QP14" s="68">
        <f t="shared" si="196"/>
        <v>3.9657853810264369E-2</v>
      </c>
      <c r="QQ14" s="68">
        <f t="shared" si="329"/>
        <v>4.50317377876523E-2</v>
      </c>
      <c r="QR14" s="68">
        <f t="shared" si="197"/>
        <v>-0.9837026743704137</v>
      </c>
      <c r="QS14" s="14"/>
      <c r="QT14" s="15">
        <f t="shared" si="198"/>
        <v>0.16463414634146331</v>
      </c>
      <c r="QV14" s="122">
        <v>2.3839999999999999</v>
      </c>
      <c r="QW14" s="68">
        <f t="shared" si="199"/>
        <v>-5.3968253968254012E-2</v>
      </c>
      <c r="QX14" s="68">
        <f t="shared" si="330"/>
        <v>-4.8594369990866082E-2</v>
      </c>
      <c r="QY14" s="68">
        <f t="shared" si="200"/>
        <v>-0.32464589235127478</v>
      </c>
      <c r="QZ14" s="14"/>
      <c r="RA14" s="15">
        <f t="shared" si="201"/>
        <v>-2.5745811197384619E-2</v>
      </c>
      <c r="RC14" s="122">
        <v>24.89</v>
      </c>
      <c r="RD14" s="68">
        <f t="shared" si="202"/>
        <v>-5.5932880543348206E-3</v>
      </c>
      <c r="RE14" s="68">
        <f t="shared" si="331"/>
        <v>-2.194040769468884E-4</v>
      </c>
      <c r="RF14" s="68">
        <f t="shared" si="203"/>
        <v>-0.46230287319075392</v>
      </c>
      <c r="RG14" s="14"/>
      <c r="RH14" s="15">
        <f t="shared" si="204"/>
        <v>5.6565656565656791E-3</v>
      </c>
      <c r="RJ14" s="122">
        <v>210.6</v>
      </c>
      <c r="RK14" s="68">
        <f t="shared" si="205"/>
        <v>-3.9058222303340037E-2</v>
      </c>
      <c r="RL14" s="68">
        <f t="shared" si="206"/>
        <v>-3.3684338325952107E-2</v>
      </c>
      <c r="RM14" s="68">
        <f t="shared" si="207"/>
        <v>-2.3100473142221068E-2</v>
      </c>
      <c r="RN14" s="14"/>
      <c r="RO14" s="15">
        <f t="shared" si="208"/>
        <v>7.0557137047580293E-2</v>
      </c>
      <c r="RQ14" s="122">
        <v>19.2</v>
      </c>
      <c r="RR14" s="68">
        <f t="shared" si="209"/>
        <v>-1.0819165378670833E-2</v>
      </c>
      <c r="RS14" s="68">
        <f t="shared" si="210"/>
        <v>-5.4452814012829007E-3</v>
      </c>
      <c r="RT14" s="68">
        <f t="shared" si="211"/>
        <v>0.31147540983606548</v>
      </c>
      <c r="RU14" s="14"/>
      <c r="RV14" s="15">
        <f t="shared" si="212"/>
        <v>-7.8694817658349361E-2</v>
      </c>
      <c r="RX14" s="122">
        <v>69.989999999999995</v>
      </c>
      <c r="RY14" s="68">
        <f t="shared" si="213"/>
        <v>-7.8108535300316209E-2</v>
      </c>
      <c r="RZ14" s="68">
        <f t="shared" si="214"/>
        <v>-7.2734651322928279E-2</v>
      </c>
      <c r="SA14" s="68">
        <f t="shared" si="215"/>
        <v>-0.47399669322110333</v>
      </c>
      <c r="SB14" s="14"/>
      <c r="SC14" s="15">
        <f t="shared" si="216"/>
        <v>-7.4573581911939718E-2</v>
      </c>
      <c r="SE14" s="122">
        <v>18.39</v>
      </c>
      <c r="SF14" s="68">
        <f t="shared" si="217"/>
        <v>-5.7406458226550536E-2</v>
      </c>
      <c r="SG14" s="68">
        <f t="shared" si="218"/>
        <v>-5.2032574249162605E-2</v>
      </c>
      <c r="SH14" s="68">
        <f t="shared" si="219"/>
        <v>0.47120000000000006</v>
      </c>
      <c r="SI14" s="14"/>
      <c r="SJ14" s="15">
        <f t="shared" si="220"/>
        <v>0.20511140235910882</v>
      </c>
      <c r="SL14" s="122">
        <v>0.75</v>
      </c>
      <c r="SM14" s="68">
        <f t="shared" si="221"/>
        <v>-4.4585987261146535E-2</v>
      </c>
      <c r="SN14" s="68">
        <f t="shared" si="222"/>
        <v>-3.9212103283758605E-2</v>
      </c>
      <c r="SO14" s="68">
        <f t="shared" si="223"/>
        <v>-0.47183098591549294</v>
      </c>
      <c r="SP14" s="14"/>
      <c r="SQ14" s="15">
        <f t="shared" si="224"/>
        <v>-0.25742574257425743</v>
      </c>
      <c r="SS14" s="122">
        <v>9.5500000000000007</v>
      </c>
      <c r="ST14" s="68">
        <f t="shared" si="225"/>
        <v>-6.4642507345739481E-2</v>
      </c>
      <c r="SU14" s="68">
        <f t="shared" si="226"/>
        <v>-5.926862336835155E-2</v>
      </c>
      <c r="SV14" s="68">
        <f t="shared" si="227"/>
        <v>-0.40830235439900864</v>
      </c>
      <c r="SW14" s="14"/>
      <c r="SX14" s="15">
        <f t="shared" si="228"/>
        <v>0.13690476190476195</v>
      </c>
      <c r="SZ14" s="122">
        <v>20.58</v>
      </c>
      <c r="TA14" s="68">
        <f t="shared" si="229"/>
        <v>5.8651026392960628E-3</v>
      </c>
      <c r="TB14" s="68">
        <f t="shared" si="230"/>
        <v>1.1238986616683995E-2</v>
      </c>
      <c r="TC14" s="68">
        <f t="shared" si="231"/>
        <v>-0.49021550656428042</v>
      </c>
      <c r="TD14" s="14"/>
      <c r="TE14" s="15">
        <f t="shared" si="232"/>
        <v>0.31923076923076915</v>
      </c>
      <c r="TG14" s="122">
        <v>0.18</v>
      </c>
      <c r="TH14" s="68">
        <f t="shared" si="233"/>
        <v>-5.5248618784530436E-3</v>
      </c>
      <c r="TI14" s="68">
        <f t="shared" si="234"/>
        <v>-1.5097790106511147E-4</v>
      </c>
      <c r="TJ14" s="68">
        <f t="shared" si="235"/>
        <v>-0.18181818181818185</v>
      </c>
      <c r="TK14" s="14"/>
      <c r="TL14" s="15">
        <f t="shared" si="236"/>
        <v>6.1946902654867145E-2</v>
      </c>
      <c r="TN14" s="122">
        <v>35.26</v>
      </c>
      <c r="TO14" s="68">
        <f t="shared" si="237"/>
        <v>0.12507977026164641</v>
      </c>
      <c r="TP14" s="68">
        <f t="shared" si="238"/>
        <v>0.13045365423903435</v>
      </c>
      <c r="TQ14" s="68">
        <f t="shared" si="239"/>
        <v>-0.48605452836101537</v>
      </c>
      <c r="TR14" s="14"/>
      <c r="TS14" s="15">
        <f t="shared" si="240"/>
        <v>0.18521008403361339</v>
      </c>
      <c r="TU14" s="122">
        <v>1.92</v>
      </c>
      <c r="TV14" s="68">
        <f t="shared" si="241"/>
        <v>-1.0309278350515474E-2</v>
      </c>
      <c r="TW14" s="68">
        <f t="shared" si="242"/>
        <v>-4.935394373127542E-3</v>
      </c>
      <c r="TX14" s="68">
        <f t="shared" si="243"/>
        <v>-0.56462585034013613</v>
      </c>
      <c r="TY14" s="14"/>
      <c r="TZ14" s="15">
        <f t="shared" si="244"/>
        <v>0.12280701754385963</v>
      </c>
      <c r="UB14" s="122"/>
      <c r="UC14" s="68">
        <f t="shared" si="245"/>
        <v>0</v>
      </c>
      <c r="UD14" s="68">
        <f t="shared" si="246"/>
        <v>5.3738839773879322E-3</v>
      </c>
      <c r="UE14" s="68">
        <f t="shared" si="247"/>
        <v>0</v>
      </c>
      <c r="UF14" s="14"/>
      <c r="UG14" s="15">
        <f t="shared" si="248"/>
        <v>0</v>
      </c>
      <c r="UI14" s="122"/>
      <c r="UJ14" s="68">
        <f t="shared" si="249"/>
        <v>0</v>
      </c>
      <c r="UK14" s="68">
        <f t="shared" si="250"/>
        <v>5.3738839773879322E-3</v>
      </c>
      <c r="UL14" s="68">
        <f t="shared" si="251"/>
        <v>0</v>
      </c>
      <c r="UM14" s="14"/>
      <c r="UN14" s="15">
        <f t="shared" si="252"/>
        <v>0</v>
      </c>
      <c r="UP14" s="122"/>
      <c r="UQ14" s="68">
        <f t="shared" si="253"/>
        <v>0</v>
      </c>
      <c r="UR14" s="68">
        <f t="shared" si="254"/>
        <v>5.3738839773879322E-3</v>
      </c>
      <c r="US14" s="68">
        <f t="shared" si="255"/>
        <v>0</v>
      </c>
      <c r="UT14" s="14"/>
      <c r="UU14" s="15">
        <f t="shared" si="256"/>
        <v>0</v>
      </c>
      <c r="UW14" s="122"/>
      <c r="UX14" s="68">
        <f t="shared" si="257"/>
        <v>0</v>
      </c>
      <c r="UY14" s="68">
        <f t="shared" si="258"/>
        <v>5.3738839773879322E-3</v>
      </c>
      <c r="UZ14" s="68">
        <f t="shared" si="259"/>
        <v>0</v>
      </c>
      <c r="VA14" s="14"/>
      <c r="VB14" s="15">
        <f t="shared" si="260"/>
        <v>0</v>
      </c>
      <c r="VD14" s="122"/>
      <c r="VE14" s="68">
        <f t="shared" si="261"/>
        <v>0</v>
      </c>
      <c r="VF14" s="68">
        <f t="shared" si="262"/>
        <v>5.3738839773879322E-3</v>
      </c>
      <c r="VG14" s="68">
        <f t="shared" si="263"/>
        <v>0</v>
      </c>
      <c r="VH14" s="14"/>
      <c r="VI14" s="15">
        <f t="shared" si="264"/>
        <v>0</v>
      </c>
      <c r="VM14" s="21">
        <f t="shared" si="265"/>
        <v>-1.7452618938928983E-2</v>
      </c>
      <c r="VN14" s="49"/>
      <c r="VO14" s="21">
        <f t="shared" si="266"/>
        <v>0.3341564187299505</v>
      </c>
      <c r="VP14" s="14"/>
      <c r="VQ14" s="21">
        <f t="shared" si="267"/>
        <v>5.2983775262111128E-2</v>
      </c>
    </row>
    <row r="15" spans="1:589" ht="15.75" customHeight="1" x14ac:dyDescent="0.2">
      <c r="A15" s="127">
        <v>45665</v>
      </c>
      <c r="B15" s="77">
        <f t="shared" si="0"/>
        <v>45665</v>
      </c>
      <c r="C15" s="13">
        <v>42635.199999999997</v>
      </c>
      <c r="D15" s="138">
        <f t="shared" si="1"/>
        <v>106.83999999999651</v>
      </c>
      <c r="E15" s="68">
        <f t="shared" si="2"/>
        <v>2.5122059726732115E-3</v>
      </c>
      <c r="F15" s="15">
        <f t="shared" si="3"/>
        <v>2.1384808559187576E-3</v>
      </c>
      <c r="G15" s="13">
        <v>5918.25</v>
      </c>
      <c r="H15" s="138">
        <f t="shared" si="4"/>
        <v>9.2200000000002547</v>
      </c>
      <c r="I15" s="68">
        <f t="shared" si="5"/>
        <v>1.5603237756451152E-3</v>
      </c>
      <c r="J15" s="15">
        <f t="shared" si="6"/>
        <v>6.2261651957025328E-3</v>
      </c>
      <c r="K15" s="13">
        <v>19478.88</v>
      </c>
      <c r="L15" s="138">
        <f t="shared" si="7"/>
        <v>-10.799999999999272</v>
      </c>
      <c r="M15" s="68">
        <f t="shared" si="8"/>
        <v>-5.5413942147840669E-4</v>
      </c>
      <c r="N15" s="15">
        <f t="shared" si="9"/>
        <v>8.7044600453943174E-3</v>
      </c>
      <c r="O15" s="13">
        <v>2238.96</v>
      </c>
      <c r="P15" s="138">
        <f t="shared" si="10"/>
        <v>-10.840000000000146</v>
      </c>
      <c r="Q15" s="68">
        <f t="shared" si="11"/>
        <v>-4.8182060627611984E-3</v>
      </c>
      <c r="R15" s="15">
        <f t="shared" si="12"/>
        <v>3.9459052265309134E-3</v>
      </c>
      <c r="S15" s="18">
        <f t="shared" si="13"/>
        <v>7.5423889692133599E-4</v>
      </c>
      <c r="T15" s="121">
        <f t="shared" si="14"/>
        <v>259.78718300260294</v>
      </c>
      <c r="U15" s="121">
        <f t="shared" si="15"/>
        <v>259.78718300260294</v>
      </c>
      <c r="V15" s="47">
        <f t="shared" si="16"/>
        <v>5.809964127500689E-4</v>
      </c>
      <c r="W15" s="21">
        <f t="shared" si="268"/>
        <v>4.1266545528456143E-3</v>
      </c>
      <c r="X15" s="18">
        <f t="shared" si="17"/>
        <v>-3.2495393398031952E-4</v>
      </c>
      <c r="Y15" s="123">
        <f>264594.12-96959.75</f>
        <v>167634.37</v>
      </c>
      <c r="Z15" s="15">
        <v>1.9999999999999999E-6</v>
      </c>
      <c r="AA15" s="21">
        <f t="shared" si="18"/>
        <v>-5.7899641275006885E-4</v>
      </c>
      <c r="AB15" s="1"/>
      <c r="AC15" s="122">
        <v>231.02</v>
      </c>
      <c r="AD15" s="68">
        <f t="shared" si="19"/>
        <v>8.658008658013087E-5</v>
      </c>
      <c r="AE15" s="68">
        <f t="shared" si="269"/>
        <v>-4.9441632616993797E-4</v>
      </c>
      <c r="AF15" s="68">
        <f t="shared" si="20"/>
        <v>0.40207562056199547</v>
      </c>
      <c r="AG15" s="14"/>
      <c r="AH15" s="15">
        <f t="shared" si="21"/>
        <v>1.6947660342474899E-2</v>
      </c>
      <c r="AI15" s="1"/>
      <c r="AJ15" s="122">
        <v>21.43</v>
      </c>
      <c r="AK15" s="68">
        <f t="shared" si="22"/>
        <v>-4.664179104478341E-4</v>
      </c>
      <c r="AL15" s="68">
        <f t="shared" si="270"/>
        <v>-1.0474143231979029E-3</v>
      </c>
      <c r="AM15" s="68">
        <f t="shared" si="23"/>
        <v>0.1521505376344085</v>
      </c>
      <c r="AN15" s="14"/>
      <c r="AO15" s="15">
        <f t="shared" si="24"/>
        <v>1.9020446980503973E-2</v>
      </c>
      <c r="AP15" s="1"/>
      <c r="AQ15" s="122">
        <v>21.85</v>
      </c>
      <c r="AR15" s="68">
        <f t="shared" si="25"/>
        <v>0</v>
      </c>
      <c r="AS15" s="68">
        <f t="shared" si="271"/>
        <v>-5.809964127500689E-4</v>
      </c>
      <c r="AT15" s="68">
        <f t="shared" si="26"/>
        <v>0.26519976838448189</v>
      </c>
      <c r="AU15" s="14"/>
      <c r="AV15" s="15">
        <f t="shared" si="27"/>
        <v>1.7699115044247909E-2</v>
      </c>
      <c r="AW15" s="1"/>
      <c r="AX15" s="122">
        <v>205.51</v>
      </c>
      <c r="AY15" s="68">
        <f t="shared" si="28"/>
        <v>1.6083438931668978E-3</v>
      </c>
      <c r="AZ15" s="68">
        <f t="shared" si="272"/>
        <v>1.0273474804168288E-3</v>
      </c>
      <c r="BA15" s="68">
        <f t="shared" si="29"/>
        <v>0.53251304996271442</v>
      </c>
      <c r="BB15" s="14"/>
      <c r="BC15" s="15">
        <f t="shared" si="30"/>
        <v>6.4645673147558317E-3</v>
      </c>
      <c r="BD15" s="1"/>
      <c r="BE15" s="122">
        <v>74.319999999999993</v>
      </c>
      <c r="BF15" s="68">
        <f t="shared" si="31"/>
        <v>9.4276094276085089E-4</v>
      </c>
      <c r="BG15" s="68">
        <f t="shared" si="273"/>
        <v>3.61764530010782E-4</v>
      </c>
      <c r="BH15" s="68"/>
      <c r="BI15" s="14"/>
      <c r="BJ15" s="15">
        <f t="shared" si="32"/>
        <v>8.8231301751050834E-3</v>
      </c>
      <c r="BK15" s="1"/>
      <c r="BL15" s="122">
        <v>67.459999999999994</v>
      </c>
      <c r="BM15" s="68">
        <f t="shared" si="33"/>
        <v>2.3774145616641397E-3</v>
      </c>
      <c r="BN15" s="68">
        <f t="shared" si="274"/>
        <v>1.7964181489140709E-3</v>
      </c>
      <c r="BO15" s="68">
        <f t="shared" si="34"/>
        <v>0.13607275176827199</v>
      </c>
      <c r="BP15" s="14"/>
      <c r="BQ15" s="15">
        <f t="shared" si="35"/>
        <v>1.642308271809536E-2</v>
      </c>
      <c r="BR15" s="1"/>
      <c r="BS15" s="122">
        <v>39.270000000000003</v>
      </c>
      <c r="BT15" s="68">
        <f t="shared" si="36"/>
        <v>-2.0330368487928409E-3</v>
      </c>
      <c r="BU15" s="68">
        <f t="shared" si="275"/>
        <v>-2.6140332615429097E-3</v>
      </c>
      <c r="BV15" s="68">
        <f t="shared" si="37"/>
        <v>5.3945249597423653E-2</v>
      </c>
      <c r="BW15" s="14"/>
      <c r="BX15" s="15">
        <f t="shared" si="38"/>
        <v>2.6666666666666748E-2</v>
      </c>
      <c r="BY15" s="1"/>
      <c r="BZ15" s="122"/>
      <c r="CA15" s="68">
        <f t="shared" si="39"/>
        <v>0</v>
      </c>
      <c r="CB15" s="68">
        <f t="shared" si="276"/>
        <v>0</v>
      </c>
      <c r="CC15" s="68">
        <f t="shared" si="40"/>
        <v>0</v>
      </c>
      <c r="CD15" s="14"/>
      <c r="CE15" s="15">
        <f t="shared" si="41"/>
        <v>0</v>
      </c>
      <c r="CF15" s="1"/>
      <c r="CG15" s="122">
        <v>34.9</v>
      </c>
      <c r="CH15" s="68">
        <f t="shared" si="42"/>
        <v>-2.2870211549456346E-3</v>
      </c>
      <c r="CI15" s="68">
        <f t="shared" si="277"/>
        <v>-2.8680175676957034E-3</v>
      </c>
      <c r="CJ15" s="68">
        <f t="shared" si="43"/>
        <v>0.1544823023486602</v>
      </c>
      <c r="CK15" s="14"/>
      <c r="CL15" s="15">
        <f t="shared" si="44"/>
        <v>1.5715948777648404E-2</v>
      </c>
      <c r="CM15" s="1"/>
      <c r="CN15" s="122">
        <v>34</v>
      </c>
      <c r="CO15" s="68">
        <f t="shared" si="45"/>
        <v>-2.0545934840035304E-3</v>
      </c>
      <c r="CP15" s="68">
        <f t="shared" si="278"/>
        <v>-2.6355898967535991E-3</v>
      </c>
      <c r="CQ15" s="68">
        <f t="shared" si="46"/>
        <v>8.4875558391831529E-2</v>
      </c>
      <c r="CR15" s="14"/>
      <c r="CS15" s="15">
        <f t="shared" si="47"/>
        <v>1.5835076187630748E-2</v>
      </c>
      <c r="CT15" s="1"/>
      <c r="CU15" s="122">
        <v>37.619999999999997</v>
      </c>
      <c r="CV15" s="68">
        <f t="shared" si="48"/>
        <v>-7.9681274900401434E-4</v>
      </c>
      <c r="CW15" s="68">
        <f t="shared" si="279"/>
        <v>-1.3778091617540832E-3</v>
      </c>
      <c r="CX15" s="68">
        <f t="shared" si="49"/>
        <v>0.17013996889580091</v>
      </c>
      <c r="CY15" s="14"/>
      <c r="CZ15" s="15">
        <f t="shared" si="50"/>
        <v>9.1201716738196423E-3</v>
      </c>
      <c r="DA15" s="1"/>
      <c r="DB15" s="122">
        <v>20.57</v>
      </c>
      <c r="DC15" s="68">
        <f t="shared" si="51"/>
        <v>1.4605647517040477E-3</v>
      </c>
      <c r="DD15" s="68">
        <f t="shared" si="280"/>
        <v>8.7956833895397877E-4</v>
      </c>
      <c r="DE15" s="68">
        <f t="shared" si="52"/>
        <v>-5.9442158207590336E-2</v>
      </c>
      <c r="DF15" s="14"/>
      <c r="DG15" s="15">
        <f t="shared" si="53"/>
        <v>1.0314341846758392E-2</v>
      </c>
      <c r="DH15" s="1"/>
      <c r="DI15" s="122">
        <v>42.72</v>
      </c>
      <c r="DJ15" s="68">
        <f t="shared" si="54"/>
        <v>4.6838407494135875E-4</v>
      </c>
      <c r="DK15" s="68">
        <f t="shared" si="281"/>
        <v>-1.1261233780871015E-4</v>
      </c>
      <c r="DL15" s="68">
        <f t="shared" si="55"/>
        <v>-3.2389580973952427E-2</v>
      </c>
      <c r="DM15" s="14"/>
      <c r="DN15" s="15">
        <f t="shared" si="56"/>
        <v>1.3282732447817892E-2</v>
      </c>
      <c r="DO15" s="1"/>
      <c r="DP15" s="122">
        <v>38.26</v>
      </c>
      <c r="DQ15" s="68">
        <f t="shared" si="57"/>
        <v>-3.3862985152384099E-3</v>
      </c>
      <c r="DR15" s="68">
        <f t="shared" si="282"/>
        <v>-3.9672949279884791E-3</v>
      </c>
      <c r="DS15" s="68"/>
      <c r="DT15" s="14"/>
      <c r="DU15" s="15">
        <f t="shared" si="58"/>
        <v>4.7268907563025138E-3</v>
      </c>
      <c r="DV15" s="18"/>
      <c r="DW15" s="122">
        <v>34.729999999999997</v>
      </c>
      <c r="DX15" s="68">
        <f t="shared" si="59"/>
        <v>-9.9771949828962782E-3</v>
      </c>
      <c r="DY15" s="68">
        <f t="shared" si="283"/>
        <v>-1.0558191395646347E-2</v>
      </c>
      <c r="DZ15" s="68">
        <f t="shared" si="60"/>
        <v>0.8532550693703308</v>
      </c>
      <c r="EA15" s="14"/>
      <c r="EB15" s="15">
        <f t="shared" si="61"/>
        <v>3.76456528234239E-2</v>
      </c>
      <c r="EC15" s="1"/>
      <c r="ED15" s="122">
        <v>37.42</v>
      </c>
      <c r="EE15" s="68">
        <f t="shared" si="62"/>
        <v>-3.1965903036760106E-3</v>
      </c>
      <c r="EF15" s="68">
        <f t="shared" si="284"/>
        <v>-3.7775867164260794E-3</v>
      </c>
      <c r="EG15" s="68">
        <f t="shared" si="63"/>
        <v>0.77936281502615312</v>
      </c>
      <c r="EH15" s="14"/>
      <c r="EI15" s="15">
        <f t="shared" si="64"/>
        <v>1.464208242950106E-2</v>
      </c>
      <c r="EJ15" s="1"/>
      <c r="EK15" s="122">
        <v>113.62</v>
      </c>
      <c r="EL15" s="68">
        <f t="shared" si="65"/>
        <v>-6.9049908224804828E-3</v>
      </c>
      <c r="EM15" s="68">
        <f t="shared" si="285"/>
        <v>-7.4859872352305516E-3</v>
      </c>
      <c r="EN15" s="68">
        <f t="shared" si="66"/>
        <v>0.7604586303067864</v>
      </c>
      <c r="EO15" s="14"/>
      <c r="EP15" s="15">
        <f t="shared" si="67"/>
        <v>2.0844564240790724E-2</v>
      </c>
      <c r="ER15" s="122">
        <v>38.99</v>
      </c>
      <c r="ES15" s="68">
        <f t="shared" si="68"/>
        <v>1.0365379632028986E-2</v>
      </c>
      <c r="ET15" s="68">
        <f t="shared" si="286"/>
        <v>9.7843832192789169E-3</v>
      </c>
      <c r="EU15" s="68">
        <f t="shared" si="69"/>
        <v>0.11687195645946737</v>
      </c>
      <c r="EV15" s="14"/>
      <c r="EW15" s="15">
        <f t="shared" si="70"/>
        <v>2.571355104139918E-3</v>
      </c>
      <c r="EY15" s="122">
        <v>25.91</v>
      </c>
      <c r="EZ15" s="68">
        <f t="shared" si="71"/>
        <v>2.4515618821668684E-2</v>
      </c>
      <c r="FA15" s="68">
        <f t="shared" si="287"/>
        <v>2.3934622408918613E-2</v>
      </c>
      <c r="FB15" s="68"/>
      <c r="FC15" s="14"/>
      <c r="FD15" s="15">
        <f t="shared" si="72"/>
        <v>5.4109031733116431E-2</v>
      </c>
      <c r="FF15" s="122">
        <v>58.56</v>
      </c>
      <c r="FG15" s="68">
        <f t="shared" si="73"/>
        <v>-2.7247956403269173E-3</v>
      </c>
      <c r="FH15" s="68">
        <f t="shared" si="288"/>
        <v>-3.3057920530769861E-3</v>
      </c>
      <c r="FI15" s="68">
        <f t="shared" si="74"/>
        <v>-8.801624915368924E-3</v>
      </c>
      <c r="FJ15" s="14"/>
      <c r="FK15" s="15">
        <f t="shared" si="75"/>
        <v>3.1167459059693665E-2</v>
      </c>
      <c r="FL15" s="1"/>
      <c r="FM15" s="122">
        <v>183.01</v>
      </c>
      <c r="FN15" s="68">
        <f t="shared" si="76"/>
        <v>9.2092202492554728E-3</v>
      </c>
      <c r="FO15" s="68">
        <f t="shared" si="289"/>
        <v>8.628223836505404E-3</v>
      </c>
      <c r="FP15" s="68">
        <f t="shared" si="77"/>
        <v>0.57387340901272776</v>
      </c>
      <c r="FQ15" s="14"/>
      <c r="FR15" s="15">
        <f t="shared" si="78"/>
        <v>7.431465374876111E-3</v>
      </c>
      <c r="FS15" s="1"/>
      <c r="FT15" s="122">
        <v>89.99</v>
      </c>
      <c r="FU15" s="68">
        <f t="shared" si="79"/>
        <v>5.2502234137622754E-3</v>
      </c>
      <c r="FV15" s="68">
        <f t="shared" si="290"/>
        <v>4.6692270010122066E-3</v>
      </c>
      <c r="FW15" s="68">
        <f t="shared" si="80"/>
        <v>2.2265136885152716E-2</v>
      </c>
      <c r="FX15" s="14"/>
      <c r="FY15" s="15">
        <f t="shared" si="81"/>
        <v>-2.1068973164782871E-3</v>
      </c>
      <c r="FZ15" s="1"/>
      <c r="GA15" s="122">
        <v>17.34</v>
      </c>
      <c r="GB15" s="68">
        <f t="shared" si="82"/>
        <v>5.7703404500874579E-4</v>
      </c>
      <c r="GC15" s="68">
        <f t="shared" si="291"/>
        <v>-3.962367741323111E-6</v>
      </c>
      <c r="GD15" s="68"/>
      <c r="GE15" s="14"/>
      <c r="GF15" s="15">
        <f t="shared" si="83"/>
        <v>-5.1635111876075649E-3</v>
      </c>
      <c r="GG15" s="18"/>
      <c r="GH15" s="122">
        <v>19.010000000000002</v>
      </c>
      <c r="GI15" s="68">
        <f t="shared" si="84"/>
        <v>-8.8633993743481836E-3</v>
      </c>
      <c r="GJ15" s="68">
        <f t="shared" si="292"/>
        <v>-9.4443957870982524E-3</v>
      </c>
      <c r="GK15" s="68">
        <f t="shared" si="85"/>
        <v>-1.0926118626430661E-2</v>
      </c>
      <c r="GL15" s="14"/>
      <c r="GM15" s="15">
        <f t="shared" si="86"/>
        <v>5.8201058201059787E-3</v>
      </c>
      <c r="GO15" s="122">
        <v>28.14</v>
      </c>
      <c r="GP15" s="68">
        <f t="shared" si="87"/>
        <v>7.879656160458411E-3</v>
      </c>
      <c r="GQ15" s="68">
        <f t="shared" si="293"/>
        <v>7.2986597477083422E-3</v>
      </c>
      <c r="GR15" s="68"/>
      <c r="GS15" s="14"/>
      <c r="GT15" s="15">
        <f t="shared" si="88"/>
        <v>3.2660550458715618E-2</v>
      </c>
      <c r="GV15" s="122">
        <v>13.9</v>
      </c>
      <c r="GW15" s="68">
        <f t="shared" si="89"/>
        <v>-7.1890726096332036E-4</v>
      </c>
      <c r="GX15" s="68">
        <f t="shared" si="294"/>
        <v>-1.2999036737133892E-3</v>
      </c>
      <c r="GY15" s="68">
        <f t="shared" si="90"/>
        <v>0.17299578059071735</v>
      </c>
      <c r="GZ15" s="14"/>
      <c r="HA15" s="15">
        <f t="shared" si="91"/>
        <v>1.3119533527696771E-2</v>
      </c>
      <c r="HD15" s="122">
        <v>394.94</v>
      </c>
      <c r="HE15" s="68">
        <f t="shared" si="92"/>
        <v>1.4707373973019172E-3</v>
      </c>
      <c r="HF15" s="68">
        <f t="shared" si="295"/>
        <v>8.8974098455184834E-4</v>
      </c>
      <c r="HG15" s="68">
        <f t="shared" si="93"/>
        <v>1.2186394022807709</v>
      </c>
      <c r="HH15" s="14"/>
      <c r="HI15" s="15">
        <f t="shared" si="94"/>
        <v>-2.2038431061806602E-2</v>
      </c>
      <c r="HK15" s="122">
        <v>28.94</v>
      </c>
      <c r="HL15" s="68">
        <f t="shared" si="95"/>
        <v>1.1534428521496045E-2</v>
      </c>
      <c r="HM15" s="68">
        <f t="shared" si="296"/>
        <v>1.0953432108745977E-2</v>
      </c>
      <c r="HN15" s="68">
        <f t="shared" si="96"/>
        <v>10.669354838709678</v>
      </c>
      <c r="HO15" s="14"/>
      <c r="HP15" s="15">
        <f t="shared" si="97"/>
        <v>9.704321455648228E-2</v>
      </c>
      <c r="HR15" s="122">
        <v>106.93</v>
      </c>
      <c r="HS15" s="68">
        <f t="shared" si="98"/>
        <v>-1.6735632183907983E-2</v>
      </c>
      <c r="HT15" s="68">
        <f t="shared" si="297"/>
        <v>-1.7316628596658053E-2</v>
      </c>
      <c r="HU15" s="68">
        <f t="shared" si="99"/>
        <v>1.9376373626373626</v>
      </c>
      <c r="HV15" s="14"/>
      <c r="HW15" s="15">
        <f t="shared" si="100"/>
        <v>-5.9496142047037875E-3</v>
      </c>
      <c r="HY15" s="394">
        <v>140.11000000000001</v>
      </c>
      <c r="HZ15" s="68">
        <f t="shared" si="101"/>
        <v>-2.1407164264287653E-4</v>
      </c>
      <c r="IA15" s="68">
        <f t="shared" si="298"/>
        <v>-7.9506805539294545E-4</v>
      </c>
      <c r="IB15" s="68">
        <f t="shared" si="102"/>
        <v>0.32304060434372056</v>
      </c>
      <c r="IC15" s="14"/>
      <c r="ID15" s="15">
        <f t="shared" si="103"/>
        <v>4.3339042370988325E-2</v>
      </c>
      <c r="IF15" s="394">
        <v>229.31</v>
      </c>
      <c r="IG15" s="68">
        <f t="shared" si="104"/>
        <v>2.93037088873345E-3</v>
      </c>
      <c r="IH15" s="68">
        <f t="shared" si="299"/>
        <v>2.3493744759833812E-3</v>
      </c>
      <c r="II15" s="68">
        <f t="shared" si="105"/>
        <v>0.31034285714285714</v>
      </c>
      <c r="IJ15" s="14"/>
      <c r="IK15" s="15">
        <f t="shared" si="106"/>
        <v>-1.0912698412698417E-2</v>
      </c>
      <c r="IM15" s="122">
        <v>188.19</v>
      </c>
      <c r="IN15" s="68">
        <f t="shared" si="107"/>
        <v>3.1984647369262451E-3</v>
      </c>
      <c r="IO15" s="68">
        <f t="shared" si="300"/>
        <v>2.6174683241761763E-3</v>
      </c>
      <c r="IP15" s="68">
        <f t="shared" si="108"/>
        <v>2.674868189806678</v>
      </c>
      <c r="IQ15" s="14"/>
      <c r="IR15" s="15">
        <f t="shared" si="109"/>
        <v>3.6264732547597826E-3</v>
      </c>
      <c r="IT15" s="122">
        <v>51.38</v>
      </c>
      <c r="IU15" s="68">
        <f t="shared" si="110"/>
        <v>-3.8774718883287269E-3</v>
      </c>
      <c r="IV15" s="68">
        <f t="shared" si="301"/>
        <v>-4.4584683010787957E-3</v>
      </c>
      <c r="IW15" s="68">
        <f t="shared" si="111"/>
        <v>1.8153424657534247</v>
      </c>
      <c r="IX15" s="14"/>
      <c r="IY15" s="15">
        <f t="shared" si="112"/>
        <v>-1.9459038723483189E-4</v>
      </c>
      <c r="JA15" s="394">
        <v>610.72</v>
      </c>
      <c r="JB15" s="68">
        <f t="shared" si="113"/>
        <v>-1.1604007185744969E-2</v>
      </c>
      <c r="JC15" s="68">
        <f t="shared" si="302"/>
        <v>-1.2185003598495038E-2</v>
      </c>
      <c r="JD15" s="68">
        <f t="shared" si="114"/>
        <v>0.23527508090614899</v>
      </c>
      <c r="JE15" s="14"/>
      <c r="JF15" s="15">
        <f t="shared" si="115"/>
        <v>4.3056480674967187E-2</v>
      </c>
      <c r="JH15" s="122">
        <v>424.56</v>
      </c>
      <c r="JI15" s="68">
        <f t="shared" si="116"/>
        <v>5.1850273456921598E-3</v>
      </c>
      <c r="JJ15" s="68">
        <f t="shared" si="303"/>
        <v>4.604030932942091E-3</v>
      </c>
      <c r="JK15" s="68">
        <f t="shared" si="117"/>
        <v>4.3940101797437861E-2</v>
      </c>
      <c r="JL15" s="14"/>
      <c r="JM15" s="15">
        <f t="shared" si="118"/>
        <v>7.2597864768683329E-3</v>
      </c>
      <c r="JO15" s="122">
        <v>10.220000000000001</v>
      </c>
      <c r="JP15" s="68">
        <f t="shared" si="119"/>
        <v>-1.2560386473429856E-2</v>
      </c>
      <c r="JQ15" s="68">
        <f t="shared" si="304"/>
        <v>-1.3141382886179925E-2</v>
      </c>
      <c r="JR15" s="68">
        <f t="shared" si="120"/>
        <v>-0.6551375063269782</v>
      </c>
      <c r="JS15" s="14"/>
      <c r="JT15" s="15">
        <f t="shared" si="121"/>
        <v>2.9440628066733209E-3</v>
      </c>
      <c r="JV15" s="122">
        <v>1.96</v>
      </c>
      <c r="JW15" s="68">
        <f t="shared" si="122"/>
        <v>-5.0761421319797002E-3</v>
      </c>
      <c r="JX15" s="68">
        <f t="shared" si="305"/>
        <v>-5.657138544729769E-3</v>
      </c>
      <c r="JY15" s="68">
        <f t="shared" si="123"/>
        <v>-0.22529644268774698</v>
      </c>
      <c r="JZ15" s="14"/>
      <c r="KA15" s="15">
        <f t="shared" si="124"/>
        <v>8.8888888888888837E-2</v>
      </c>
      <c r="KC15" s="122">
        <v>22.74</v>
      </c>
      <c r="KD15" s="68">
        <f t="shared" si="125"/>
        <v>8.8028169014082633E-4</v>
      </c>
      <c r="KE15" s="68">
        <f t="shared" si="306"/>
        <v>2.9928527739075744E-4</v>
      </c>
      <c r="KF15" s="68">
        <f t="shared" si="126"/>
        <v>0.16735112936344959</v>
      </c>
      <c r="KG15" s="14"/>
      <c r="KH15" s="15">
        <f t="shared" si="127"/>
        <v>2.5247971145175775E-2</v>
      </c>
      <c r="KI15" s="18"/>
      <c r="KJ15" s="122">
        <v>73.02</v>
      </c>
      <c r="KK15" s="68">
        <f t="shared" si="128"/>
        <v>-3.0021253985122277E-2</v>
      </c>
      <c r="KL15" s="68">
        <f t="shared" si="307"/>
        <v>-3.0602250397872347E-2</v>
      </c>
      <c r="KM15" s="68">
        <f t="shared" si="129"/>
        <v>2.4606635071090044</v>
      </c>
      <c r="KN15" s="14"/>
      <c r="KO15" s="15">
        <f t="shared" si="130"/>
        <v>8.6445469424192872E-2</v>
      </c>
      <c r="KQ15" s="122">
        <v>0.98399999999999999</v>
      </c>
      <c r="KR15" s="68">
        <f t="shared" si="131"/>
        <v>-6.0606060606060658E-3</v>
      </c>
      <c r="KS15" s="68">
        <f t="shared" si="308"/>
        <v>-6.6416024733561346E-3</v>
      </c>
      <c r="KT15" s="68">
        <f t="shared" si="132"/>
        <v>-0.62442748091603051</v>
      </c>
      <c r="KU15" s="14"/>
      <c r="KV15" s="15">
        <f t="shared" si="133"/>
        <v>-2.5742574257425765E-2</v>
      </c>
      <c r="KW15" s="18"/>
      <c r="KX15" s="122">
        <v>26.45</v>
      </c>
      <c r="KY15" s="68">
        <f t="shared" si="134"/>
        <v>3.3606877686596308E-2</v>
      </c>
      <c r="KZ15" s="68">
        <f t="shared" si="309"/>
        <v>3.3025881273846237E-2</v>
      </c>
      <c r="LA15" s="68">
        <f t="shared" si="135"/>
        <v>-0.63228138467954953</v>
      </c>
      <c r="LB15" s="14"/>
      <c r="LC15" s="15">
        <f t="shared" si="136"/>
        <v>0.11556305356389703</v>
      </c>
      <c r="LD15" s="18"/>
      <c r="LE15" s="122">
        <v>49</v>
      </c>
      <c r="LF15" s="68">
        <f t="shared" si="137"/>
        <v>1.7653167185877495E-2</v>
      </c>
      <c r="LG15" s="68">
        <f t="shared" si="310"/>
        <v>1.7072170773127424E-2</v>
      </c>
      <c r="LH15" s="68">
        <f t="shared" si="138"/>
        <v>0.36756907619313434</v>
      </c>
      <c r="LI15" s="14"/>
      <c r="LJ15" s="15">
        <f t="shared" si="139"/>
        <v>6.2676209065278696E-2</v>
      </c>
      <c r="LL15" s="122">
        <v>83.36</v>
      </c>
      <c r="LM15" s="68">
        <f t="shared" si="140"/>
        <v>2.7233518176216803E-2</v>
      </c>
      <c r="LN15" s="68">
        <f t="shared" si="311"/>
        <v>2.6652521763466733E-2</v>
      </c>
      <c r="LO15" s="68">
        <f t="shared" si="141"/>
        <v>-4.7314285714285718E-2</v>
      </c>
      <c r="LP15" s="14"/>
      <c r="LQ15" s="15">
        <f t="shared" si="142"/>
        <v>6.584835698759757E-2</v>
      </c>
      <c r="LS15" s="122">
        <v>10.35</v>
      </c>
      <c r="LT15" s="68">
        <f t="shared" si="143"/>
        <v>4.8632218844984851E-2</v>
      </c>
      <c r="LU15" s="68">
        <f t="shared" si="312"/>
        <v>4.805122243223478E-2</v>
      </c>
      <c r="LV15" s="68"/>
      <c r="LW15" s="14"/>
      <c r="LX15" s="15">
        <f t="shared" si="144"/>
        <v>0.11891891891891888</v>
      </c>
      <c r="LZ15" s="122">
        <v>14.34</v>
      </c>
      <c r="MA15" s="68">
        <f t="shared" si="145"/>
        <v>1.630049610205531E-2</v>
      </c>
      <c r="MB15" s="68">
        <f t="shared" si="313"/>
        <v>1.5719499689305239E-2</v>
      </c>
      <c r="MC15" s="68">
        <f t="shared" si="146"/>
        <v>-0.35550561797752811</v>
      </c>
      <c r="MD15" s="14"/>
      <c r="ME15" s="15">
        <f t="shared" si="147"/>
        <v>6.3798219584569688E-2</v>
      </c>
      <c r="MG15" s="122">
        <v>26.12</v>
      </c>
      <c r="MH15" s="68">
        <f t="shared" si="148"/>
        <v>-0.11457627118644065</v>
      </c>
      <c r="MI15" s="68">
        <f t="shared" si="314"/>
        <v>-0.11515726759919072</v>
      </c>
      <c r="MJ15" s="68">
        <f t="shared" si="149"/>
        <v>2.5202156334231809</v>
      </c>
      <c r="MK15" s="14"/>
      <c r="ML15" s="15">
        <f t="shared" si="150"/>
        <v>0.2303344324069713</v>
      </c>
      <c r="MN15" s="122">
        <v>114.53</v>
      </c>
      <c r="MO15" s="68">
        <f t="shared" si="151"/>
        <v>-5.2115000434291179E-3</v>
      </c>
      <c r="MP15" s="68">
        <f t="shared" si="315"/>
        <v>-5.7924964561791867E-3</v>
      </c>
      <c r="MQ15" s="68">
        <f t="shared" si="152"/>
        <v>-9.0309769658459133E-2</v>
      </c>
      <c r="MR15" s="14"/>
      <c r="MS15" s="15">
        <f t="shared" si="153"/>
        <v>2.8189244995062399E-2</v>
      </c>
      <c r="MU15" s="122">
        <v>12.51</v>
      </c>
      <c r="MV15" s="68">
        <f t="shared" si="154"/>
        <v>0</v>
      </c>
      <c r="MW15" s="68">
        <f t="shared" si="316"/>
        <v>-5.809964127500689E-4</v>
      </c>
      <c r="MX15" s="68">
        <f t="shared" si="155"/>
        <v>-0.40057498802108293</v>
      </c>
      <c r="MY15" s="14"/>
      <c r="MZ15" s="15">
        <f t="shared" si="156"/>
        <v>0.17244611059044049</v>
      </c>
      <c r="NB15" s="122">
        <v>172.89</v>
      </c>
      <c r="NC15" s="68">
        <f t="shared" si="157"/>
        <v>3.3660263478613203E-3</v>
      </c>
      <c r="ND15" s="68">
        <f t="shared" si="317"/>
        <v>2.7850299351112515E-3</v>
      </c>
      <c r="NE15" s="68">
        <f t="shared" si="158"/>
        <v>0.27622351812209334</v>
      </c>
      <c r="NF15" s="14"/>
      <c r="NG15" s="15">
        <f t="shared" si="159"/>
        <v>3.6572936027339735E-2</v>
      </c>
      <c r="NI15" s="122">
        <v>5.31</v>
      </c>
      <c r="NJ15" s="68">
        <f t="shared" si="160"/>
        <v>1.9193857965450988E-2</v>
      </c>
      <c r="NK15" s="68">
        <f t="shared" si="318"/>
        <v>1.8612861552700918E-2</v>
      </c>
      <c r="NL15" s="68">
        <f t="shared" si="161"/>
        <v>-0.95784041286224686</v>
      </c>
      <c r="NM15" s="14"/>
      <c r="NN15" s="15">
        <f t="shared" si="162"/>
        <v>8.367346938775494E-2</v>
      </c>
      <c r="NP15" s="122">
        <v>366.48</v>
      </c>
      <c r="NQ15" s="68">
        <f t="shared" si="163"/>
        <v>-5.5356561380656786E-3</v>
      </c>
      <c r="NR15" s="68">
        <f t="shared" si="319"/>
        <v>-6.1166525508157474E-3</v>
      </c>
      <c r="NS15" s="68">
        <f t="shared" si="164"/>
        <v>1.7922285714285715</v>
      </c>
      <c r="NT15" s="14"/>
      <c r="NU15" s="15">
        <f t="shared" si="165"/>
        <v>0.11415802754385435</v>
      </c>
      <c r="NW15" s="122">
        <v>193.95</v>
      </c>
      <c r="NX15" s="68">
        <f t="shared" si="166"/>
        <v>-7.8776408000410265E-3</v>
      </c>
      <c r="NY15" s="68">
        <f t="shared" si="320"/>
        <v>-8.4586372127910953E-3</v>
      </c>
      <c r="NZ15" s="68">
        <f t="shared" si="167"/>
        <v>0.10349340009103322</v>
      </c>
      <c r="OA15" s="14"/>
      <c r="OB15" s="15">
        <f t="shared" si="168"/>
        <v>2.4564183835182128E-2</v>
      </c>
      <c r="OD15" s="122">
        <v>1.7</v>
      </c>
      <c r="OE15" s="68">
        <f t="shared" si="169"/>
        <v>5.9171597633136145E-3</v>
      </c>
      <c r="OF15" s="68">
        <f t="shared" si="321"/>
        <v>5.3361633505635457E-3</v>
      </c>
      <c r="OG15" s="68">
        <f t="shared" si="170"/>
        <v>-0.99246687641246067</v>
      </c>
      <c r="OH15" s="14"/>
      <c r="OI15" s="15">
        <f t="shared" si="171"/>
        <v>0.16438356164383561</v>
      </c>
      <c r="OK15" s="122">
        <v>72.42</v>
      </c>
      <c r="OL15" s="68">
        <f t="shared" si="172"/>
        <v>-1.6700610997963394E-2</v>
      </c>
      <c r="OM15" s="68">
        <f t="shared" si="322"/>
        <v>-1.7281607410713464E-2</v>
      </c>
      <c r="ON15" s="68">
        <f t="shared" si="173"/>
        <v>0.70600706713780914</v>
      </c>
      <c r="OO15" s="14"/>
      <c r="OP15" s="15">
        <f t="shared" si="174"/>
        <v>8.7224140519441565E-2</v>
      </c>
      <c r="OR15" s="122">
        <v>1.0900000000000001</v>
      </c>
      <c r="OS15" s="68">
        <f t="shared" si="175"/>
        <v>-8.4033613445378047E-2</v>
      </c>
      <c r="OT15" s="68">
        <f t="shared" si="323"/>
        <v>-8.4614609858128118E-2</v>
      </c>
      <c r="OU15" s="68">
        <f t="shared" si="176"/>
        <v>-0.85844155844155845</v>
      </c>
      <c r="OV15" s="14"/>
      <c r="OW15" s="15">
        <f t="shared" si="177"/>
        <v>-2.6785714285714309E-2</v>
      </c>
      <c r="OY15" s="122">
        <v>114.75</v>
      </c>
      <c r="OZ15" s="68">
        <f t="shared" si="178"/>
        <v>9.7676874340021074E-3</v>
      </c>
      <c r="PA15" s="68">
        <f t="shared" si="324"/>
        <v>9.1866910212520386E-3</v>
      </c>
      <c r="PB15" s="68">
        <f t="shared" ref="PB15:PB78" si="332">IF(OY15&gt;0,(OY15-PB$10)/PB$10,0)</f>
        <v>2.5307692307692307</v>
      </c>
      <c r="PC15" s="14"/>
      <c r="PD15" s="15">
        <f t="shared" si="179"/>
        <v>1.745962461807096E-3</v>
      </c>
      <c r="PE15" s="18"/>
      <c r="PF15" s="122">
        <v>206.02</v>
      </c>
      <c r="PG15" s="68">
        <f t="shared" si="180"/>
        <v>2.0456684333052772E-2</v>
      </c>
      <c r="PH15" s="68">
        <f t="shared" si="325"/>
        <v>1.9875687920302702E-2</v>
      </c>
      <c r="PI15" s="68">
        <f t="shared" si="181"/>
        <v>-0.40832854681217684</v>
      </c>
      <c r="PJ15" s="14"/>
      <c r="PK15" s="15">
        <f t="shared" si="182"/>
        <v>-1.4871132788217785E-2</v>
      </c>
      <c r="PM15" s="122"/>
      <c r="PN15" s="68">
        <f t="shared" si="183"/>
        <v>0</v>
      </c>
      <c r="PO15" s="68">
        <f t="shared" si="184"/>
        <v>-5.809964127500689E-4</v>
      </c>
      <c r="PP15" s="68">
        <f t="shared" si="185"/>
        <v>0</v>
      </c>
      <c r="PQ15" s="14"/>
      <c r="PR15" s="15">
        <f t="shared" si="186"/>
        <v>0</v>
      </c>
      <c r="PT15" s="122">
        <v>5.4</v>
      </c>
      <c r="PU15" s="68">
        <f t="shared" si="187"/>
        <v>-9.1743119266054721E-3</v>
      </c>
      <c r="PV15" s="68">
        <f t="shared" si="326"/>
        <v>-9.7553083393555409E-3</v>
      </c>
      <c r="PW15" s="68">
        <f t="shared" si="188"/>
        <v>-0.38073394495412843</v>
      </c>
      <c r="PX15" s="14"/>
      <c r="PY15" s="15">
        <f t="shared" si="189"/>
        <v>5.2631578947368515E-2</v>
      </c>
      <c r="QA15" s="122">
        <v>189.28</v>
      </c>
      <c r="QB15" s="68">
        <f t="shared" si="190"/>
        <v>2.2361456195311737E-2</v>
      </c>
      <c r="QC15" s="68">
        <f t="shared" si="327"/>
        <v>2.1780459782561667E-2</v>
      </c>
      <c r="QD15" s="68">
        <f t="shared" si="191"/>
        <v>-0.43898752185897622</v>
      </c>
      <c r="QE15" s="14"/>
      <c r="QF15" s="15">
        <f t="shared" si="192"/>
        <v>-1.2829873787420506E-2</v>
      </c>
      <c r="QH15" s="122">
        <v>1.21</v>
      </c>
      <c r="QI15" s="68">
        <f t="shared" si="193"/>
        <v>0</v>
      </c>
      <c r="QJ15" s="68">
        <f t="shared" si="328"/>
        <v>-5.809964127500689E-4</v>
      </c>
      <c r="QK15" s="68">
        <f t="shared" si="194"/>
        <v>-0.51792828685258963</v>
      </c>
      <c r="QL15" s="14"/>
      <c r="QM15" s="15">
        <f t="shared" si="195"/>
        <v>-6.923076923076929E-2</v>
      </c>
      <c r="QO15" s="122">
        <v>12.49</v>
      </c>
      <c r="QP15" s="68">
        <f t="shared" si="196"/>
        <v>-6.5818997756170464E-2</v>
      </c>
      <c r="QQ15" s="68">
        <f t="shared" si="329"/>
        <v>-6.6399994168920534E-2</v>
      </c>
      <c r="QR15" s="68">
        <f t="shared" si="197"/>
        <v>-0.98477534800945898</v>
      </c>
      <c r="QS15" s="14"/>
      <c r="QT15" s="15">
        <f t="shared" si="198"/>
        <v>8.7979094076655037E-2</v>
      </c>
      <c r="QV15" s="122">
        <v>2.4</v>
      </c>
      <c r="QW15" s="68">
        <f t="shared" si="199"/>
        <v>6.7114093959731603E-3</v>
      </c>
      <c r="QX15" s="68">
        <f t="shared" si="330"/>
        <v>6.1304129832230915E-3</v>
      </c>
      <c r="QY15" s="68">
        <f t="shared" si="200"/>
        <v>-0.32011331444759206</v>
      </c>
      <c r="QZ15" s="14"/>
      <c r="RA15" s="15">
        <f t="shared" si="201"/>
        <v>-1.9207192480588539E-2</v>
      </c>
      <c r="RC15" s="122">
        <v>24.92</v>
      </c>
      <c r="RD15" s="68">
        <f t="shared" si="202"/>
        <v>1.205303334672605E-3</v>
      </c>
      <c r="RE15" s="68">
        <f t="shared" si="331"/>
        <v>6.2430692192253607E-4</v>
      </c>
      <c r="RF15" s="68">
        <f t="shared" si="203"/>
        <v>-0.46165478505076685</v>
      </c>
      <c r="RG15" s="14"/>
      <c r="RH15" s="15">
        <f t="shared" si="204"/>
        <v>6.8686868686869372E-3</v>
      </c>
      <c r="RJ15" s="122">
        <v>206.32</v>
      </c>
      <c r="RK15" s="68">
        <f t="shared" si="205"/>
        <v>-2.0322886989553663E-2</v>
      </c>
      <c r="RL15" s="68">
        <f t="shared" si="206"/>
        <v>-2.0903883402303734E-2</v>
      </c>
      <c r="RM15" s="68">
        <f t="shared" si="207"/>
        <v>-4.2953891826700154E-2</v>
      </c>
      <c r="RN15" s="14"/>
      <c r="RO15" s="15">
        <f t="shared" si="208"/>
        <v>4.8800325335502208E-2</v>
      </c>
      <c r="RQ15" s="122">
        <v>18.920000000000002</v>
      </c>
      <c r="RR15" s="68">
        <f t="shared" si="209"/>
        <v>-1.4583333333333209E-2</v>
      </c>
      <c r="RS15" s="68">
        <f t="shared" si="210"/>
        <v>-1.5164329746083277E-2</v>
      </c>
      <c r="RT15" s="68">
        <f t="shared" si="211"/>
        <v>0.29234972677595633</v>
      </c>
      <c r="RU15" s="14"/>
      <c r="RV15" s="15">
        <f t="shared" si="212"/>
        <v>-9.2130518234164974E-2</v>
      </c>
      <c r="RX15" s="122">
        <v>68.23</v>
      </c>
      <c r="RY15" s="68">
        <f t="shared" si="213"/>
        <v>-2.5146449492784554E-2</v>
      </c>
      <c r="RZ15" s="68">
        <f t="shared" si="214"/>
        <v>-2.5727445905534625E-2</v>
      </c>
      <c r="SA15" s="68">
        <f t="shared" si="215"/>
        <v>-0.48722380880805649</v>
      </c>
      <c r="SB15" s="14"/>
      <c r="SC15" s="15">
        <f t="shared" si="216"/>
        <v>-9.7844770593679645E-2</v>
      </c>
      <c r="SE15" s="122">
        <v>10.039999999999999</v>
      </c>
      <c r="SF15" s="68">
        <f t="shared" si="217"/>
        <v>-0.4540511147362698</v>
      </c>
      <c r="SG15" s="68">
        <f t="shared" si="218"/>
        <v>-0.45463211114901986</v>
      </c>
      <c r="SH15" s="68">
        <f t="shared" si="219"/>
        <v>-0.19680000000000006</v>
      </c>
      <c r="SI15" s="14"/>
      <c r="SJ15" s="15">
        <f t="shared" si="220"/>
        <v>-0.34207077326343388</v>
      </c>
      <c r="SL15" s="122">
        <v>0.72099999999999997</v>
      </c>
      <c r="SM15" s="68">
        <f t="shared" si="221"/>
        <v>-3.8666666666666703E-2</v>
      </c>
      <c r="SN15" s="68">
        <f t="shared" si="222"/>
        <v>-3.9247663079416774E-2</v>
      </c>
      <c r="SO15" s="68">
        <f t="shared" si="223"/>
        <v>-0.49225352112676057</v>
      </c>
      <c r="SP15" s="14"/>
      <c r="SQ15" s="15">
        <f t="shared" si="224"/>
        <v>-0.28613861386138617</v>
      </c>
      <c r="SS15" s="122">
        <v>6.1</v>
      </c>
      <c r="ST15" s="68">
        <f t="shared" si="225"/>
        <v>-0.3612565445026179</v>
      </c>
      <c r="SU15" s="68">
        <f t="shared" si="226"/>
        <v>-0.36183754091536796</v>
      </c>
      <c r="SV15" s="68">
        <f t="shared" si="227"/>
        <v>-0.62205700123915741</v>
      </c>
      <c r="SW15" s="14"/>
      <c r="SX15" s="15">
        <f t="shared" si="228"/>
        <v>-0.27380952380952389</v>
      </c>
      <c r="SZ15" s="122">
        <v>19.38</v>
      </c>
      <c r="TA15" s="68">
        <f t="shared" si="229"/>
        <v>-5.8309037900874605E-2</v>
      </c>
      <c r="TB15" s="68">
        <f t="shared" si="230"/>
        <v>-5.8890034313624676E-2</v>
      </c>
      <c r="TC15" s="68">
        <f t="shared" si="231"/>
        <v>-0.51994054991330196</v>
      </c>
      <c r="TD15" s="14"/>
      <c r="TE15" s="15">
        <f t="shared" si="232"/>
        <v>0.24230769230769228</v>
      </c>
      <c r="TG15" s="122">
        <v>0.17649999999999999</v>
      </c>
      <c r="TH15" s="68">
        <f t="shared" si="233"/>
        <v>-1.9444444444444462E-2</v>
      </c>
      <c r="TI15" s="68">
        <f t="shared" si="234"/>
        <v>-2.0025440857194533E-2</v>
      </c>
      <c r="TJ15" s="68">
        <f t="shared" si="235"/>
        <v>-0.19772727272727278</v>
      </c>
      <c r="TK15" s="14"/>
      <c r="TL15" s="15">
        <f t="shared" si="236"/>
        <v>4.1297935103244705E-2</v>
      </c>
      <c r="TN15" s="122">
        <v>32.549999999999997</v>
      </c>
      <c r="TO15" s="68">
        <f t="shared" si="237"/>
        <v>-7.6857629041406722E-2</v>
      </c>
      <c r="TP15" s="68">
        <f t="shared" si="238"/>
        <v>-7.7438625454156793E-2</v>
      </c>
      <c r="TQ15" s="68">
        <f t="shared" si="239"/>
        <v>-0.52555515876775527</v>
      </c>
      <c r="TR15" s="14"/>
      <c r="TS15" s="15">
        <f t="shared" si="240"/>
        <v>9.4117647058823431E-2</v>
      </c>
      <c r="TU15" s="122">
        <v>2</v>
      </c>
      <c r="TV15" s="68">
        <f t="shared" si="241"/>
        <v>4.1666666666666706E-2</v>
      </c>
      <c r="TW15" s="68">
        <f t="shared" si="242"/>
        <v>4.1085670253916635E-2</v>
      </c>
      <c r="TX15" s="68">
        <f t="shared" si="243"/>
        <v>-0.54648526077097503</v>
      </c>
      <c r="TY15" s="14"/>
      <c r="TZ15" s="15">
        <f t="shared" si="244"/>
        <v>0.16959064327485382</v>
      </c>
      <c r="UB15" s="122"/>
      <c r="UC15" s="68">
        <f t="shared" si="245"/>
        <v>0</v>
      </c>
      <c r="UD15" s="68">
        <f t="shared" si="246"/>
        <v>-5.809964127500689E-4</v>
      </c>
      <c r="UE15" s="68">
        <f t="shared" si="247"/>
        <v>0</v>
      </c>
      <c r="UF15" s="14"/>
      <c r="UG15" s="15">
        <f t="shared" si="248"/>
        <v>0</v>
      </c>
      <c r="UI15" s="122"/>
      <c r="UJ15" s="68">
        <f t="shared" si="249"/>
        <v>0</v>
      </c>
      <c r="UK15" s="68">
        <f t="shared" si="250"/>
        <v>-5.809964127500689E-4</v>
      </c>
      <c r="UL15" s="68">
        <f t="shared" si="251"/>
        <v>0</v>
      </c>
      <c r="UM15" s="14"/>
      <c r="UN15" s="15">
        <f t="shared" si="252"/>
        <v>0</v>
      </c>
      <c r="UP15" s="122"/>
      <c r="UQ15" s="68">
        <f t="shared" si="253"/>
        <v>0</v>
      </c>
      <c r="UR15" s="68">
        <f t="shared" si="254"/>
        <v>-5.809964127500689E-4</v>
      </c>
      <c r="US15" s="68">
        <f t="shared" si="255"/>
        <v>0</v>
      </c>
      <c r="UT15" s="14"/>
      <c r="UU15" s="15">
        <f t="shared" si="256"/>
        <v>0</v>
      </c>
      <c r="UW15" s="122"/>
      <c r="UX15" s="68">
        <f t="shared" si="257"/>
        <v>0</v>
      </c>
      <c r="UY15" s="68">
        <f t="shared" si="258"/>
        <v>-5.809964127500689E-4</v>
      </c>
      <c r="UZ15" s="68">
        <f t="shared" si="259"/>
        <v>0</v>
      </c>
      <c r="VA15" s="14"/>
      <c r="VB15" s="15">
        <f t="shared" si="260"/>
        <v>0</v>
      </c>
      <c r="VD15" s="122"/>
      <c r="VE15" s="68">
        <f t="shared" si="261"/>
        <v>0</v>
      </c>
      <c r="VF15" s="68">
        <f t="shared" si="262"/>
        <v>-5.809964127500689E-4</v>
      </c>
      <c r="VG15" s="68">
        <f t="shared" si="263"/>
        <v>0</v>
      </c>
      <c r="VH15" s="14"/>
      <c r="VI15" s="15">
        <f t="shared" si="264"/>
        <v>0</v>
      </c>
      <c r="VM15" s="21">
        <f t="shared" si="265"/>
        <v>-1.362048109689018E-2</v>
      </c>
      <c r="VN15" s="49"/>
      <c r="VO15" s="21">
        <f t="shared" si="266"/>
        <v>0.34916161411209073</v>
      </c>
      <c r="VP15" s="14"/>
      <c r="VQ15" s="21">
        <f t="shared" si="267"/>
        <v>3.6188408143776274E-2</v>
      </c>
    </row>
    <row r="16" spans="1:589" ht="15.75" customHeight="1" x14ac:dyDescent="0.2">
      <c r="A16" s="127">
        <v>45667</v>
      </c>
      <c r="B16" s="77">
        <f t="shared" si="0"/>
        <v>45667</v>
      </c>
      <c r="C16" s="13">
        <v>41938.449999999997</v>
      </c>
      <c r="D16" s="138">
        <f t="shared" si="1"/>
        <v>-696.75</v>
      </c>
      <c r="E16" s="68">
        <f t="shared" si="2"/>
        <v>-1.6342130446204077E-2</v>
      </c>
      <c r="F16" s="15">
        <f t="shared" si="3"/>
        <v>-1.4238596923389454E-2</v>
      </c>
      <c r="G16" s="13">
        <v>5827.04</v>
      </c>
      <c r="H16" s="138">
        <f t="shared" si="4"/>
        <v>-91.210000000000036</v>
      </c>
      <c r="I16" s="68">
        <f t="shared" si="5"/>
        <v>-1.5411650403413177E-2</v>
      </c>
      <c r="J16" s="15">
        <f t="shared" si="6"/>
        <v>-9.2814406890607097E-3</v>
      </c>
      <c r="K16" s="13">
        <v>19161.63</v>
      </c>
      <c r="L16" s="138">
        <f t="shared" si="7"/>
        <v>-317.25</v>
      </c>
      <c r="M16" s="68">
        <f t="shared" si="8"/>
        <v>-1.6286870703038366E-2</v>
      </c>
      <c r="N16" s="15">
        <f t="shared" si="9"/>
        <v>-7.7241790729431501E-3</v>
      </c>
      <c r="O16" s="13">
        <v>2189.23</v>
      </c>
      <c r="P16" s="138">
        <f t="shared" si="10"/>
        <v>-49.730000000000018</v>
      </c>
      <c r="Q16" s="68">
        <f t="shared" si="11"/>
        <v>-2.2211205202415416E-2</v>
      </c>
      <c r="R16" s="15">
        <f t="shared" si="12"/>
        <v>-1.8352943286580263E-2</v>
      </c>
      <c r="S16" s="18">
        <f t="shared" si="13"/>
        <v>-1.1350475922607834E-2</v>
      </c>
      <c r="T16" s="121">
        <f t="shared" si="14"/>
        <v>257.51708781808139</v>
      </c>
      <c r="U16" s="121">
        <f t="shared" si="15"/>
        <v>257.51708781808139</v>
      </c>
      <c r="V16" s="47">
        <f t="shared" si="16"/>
        <v>-8.7382878488612963E-3</v>
      </c>
      <c r="W16" s="21">
        <f t="shared" si="268"/>
        <v>-4.6476931913512617E-3</v>
      </c>
      <c r="X16" s="18">
        <f t="shared" si="17"/>
        <v>-1.7562964188767759E-2</v>
      </c>
      <c r="Y16" s="123">
        <f>167634.37+20829.2</f>
        <v>188463.57</v>
      </c>
      <c r="Z16" s="15">
        <v>1.9999999999999999E-6</v>
      </c>
      <c r="AA16" s="21">
        <f t="shared" si="18"/>
        <v>8.7402878488612966E-3</v>
      </c>
      <c r="AB16" s="1"/>
      <c r="AC16" s="122">
        <v>227.79</v>
      </c>
      <c r="AD16" s="68">
        <f t="shared" si="19"/>
        <v>-1.3981473465500901E-2</v>
      </c>
      <c r="AE16" s="68">
        <f t="shared" si="269"/>
        <v>-5.2431856166396049E-3</v>
      </c>
      <c r="AF16" s="68">
        <f t="shared" si="20"/>
        <v>0.38247253747648224</v>
      </c>
      <c r="AG16" s="14"/>
      <c r="AH16" s="15">
        <f t="shared" si="21"/>
        <v>2.7292336135933642E-3</v>
      </c>
      <c r="AI16" s="1"/>
      <c r="AJ16" s="122">
        <v>21.2</v>
      </c>
      <c r="AK16" s="68">
        <f t="shared" si="22"/>
        <v>-1.0732617825478321E-2</v>
      </c>
      <c r="AL16" s="68">
        <f t="shared" si="270"/>
        <v>-1.9943299766170246E-3</v>
      </c>
      <c r="AM16" s="68">
        <f t="shared" si="23"/>
        <v>0.13978494623655902</v>
      </c>
      <c r="AN16" s="14"/>
      <c r="AO16" s="15">
        <f t="shared" si="24"/>
        <v>8.0836899667141287E-3</v>
      </c>
      <c r="AP16" s="1"/>
      <c r="AQ16" s="122">
        <v>21.5</v>
      </c>
      <c r="AR16" s="68">
        <f t="shared" si="25"/>
        <v>-1.6018306636155669E-2</v>
      </c>
      <c r="AS16" s="68">
        <f t="shared" si="271"/>
        <v>-7.280018787294373E-3</v>
      </c>
      <c r="AT16" s="68">
        <f t="shared" si="26"/>
        <v>0.24493341053850612</v>
      </c>
      <c r="AU16" s="14"/>
      <c r="AV16" s="15">
        <f t="shared" si="27"/>
        <v>1.3972985561248783E-3</v>
      </c>
      <c r="AW16" s="1"/>
      <c r="AX16" s="122">
        <v>202.38</v>
      </c>
      <c r="AY16" s="68">
        <f t="shared" si="28"/>
        <v>-1.5230402413507838E-2</v>
      </c>
      <c r="AZ16" s="68">
        <f t="shared" si="272"/>
        <v>-6.4921145646465415E-3</v>
      </c>
      <c r="BA16" s="68">
        <f t="shared" si="29"/>
        <v>0.50917225950782996</v>
      </c>
      <c r="BB16" s="14"/>
      <c r="BC16" s="15">
        <f t="shared" si="30"/>
        <v>-8.8642930603849476E-3</v>
      </c>
      <c r="BD16" s="1"/>
      <c r="BE16" s="122">
        <v>73.56</v>
      </c>
      <c r="BF16" s="68">
        <f t="shared" si="31"/>
        <v>-1.0226049515608059E-2</v>
      </c>
      <c r="BG16" s="68">
        <f t="shared" si="273"/>
        <v>-1.4877616667467626E-3</v>
      </c>
      <c r="BH16" s="68"/>
      <c r="BI16" s="14"/>
      <c r="BJ16" s="15">
        <f t="shared" si="32"/>
        <v>-1.4931451065562566E-3</v>
      </c>
      <c r="BK16" s="1"/>
      <c r="BL16" s="122">
        <v>66.44</v>
      </c>
      <c r="BM16" s="68">
        <f t="shared" si="33"/>
        <v>-1.5120071153275958E-2</v>
      </c>
      <c r="BN16" s="68">
        <f t="shared" si="274"/>
        <v>-6.3817833044146621E-3</v>
      </c>
      <c r="BO16" s="68">
        <f t="shared" si="34"/>
        <v>0.11889525092623771</v>
      </c>
      <c r="BP16" s="14"/>
      <c r="BQ16" s="15">
        <f t="shared" si="35"/>
        <v>1.0546933855656649E-3</v>
      </c>
      <c r="BR16" s="1"/>
      <c r="BS16" s="122">
        <v>38.9</v>
      </c>
      <c r="BT16" s="68">
        <f t="shared" si="36"/>
        <v>-9.4219505984213022E-3</v>
      </c>
      <c r="BU16" s="68">
        <f t="shared" si="275"/>
        <v>-6.8366274956000589E-4</v>
      </c>
      <c r="BV16" s="68">
        <f t="shared" si="37"/>
        <v>4.4015029522275914E-2</v>
      </c>
      <c r="BW16" s="14"/>
      <c r="BX16" s="15">
        <f t="shared" si="38"/>
        <v>1.6993464052287546E-2</v>
      </c>
      <c r="BY16" s="1"/>
      <c r="BZ16" s="122"/>
      <c r="CA16" s="68">
        <f t="shared" si="39"/>
        <v>0</v>
      </c>
      <c r="CB16" s="68">
        <f t="shared" si="276"/>
        <v>0</v>
      </c>
      <c r="CC16" s="68">
        <f t="shared" si="40"/>
        <v>0</v>
      </c>
      <c r="CD16" s="14"/>
      <c r="CE16" s="15">
        <f t="shared" si="41"/>
        <v>0</v>
      </c>
      <c r="CF16" s="1"/>
      <c r="CG16" s="122">
        <v>34.380000000000003</v>
      </c>
      <c r="CH16" s="68">
        <f t="shared" si="42"/>
        <v>-1.4899713467048598E-2</v>
      </c>
      <c r="CI16" s="68">
        <f t="shared" si="277"/>
        <v>-6.1614256181873016E-3</v>
      </c>
      <c r="CJ16" s="68">
        <f t="shared" si="43"/>
        <v>0.13728084684088659</v>
      </c>
      <c r="CK16" s="14"/>
      <c r="CL16" s="15">
        <f t="shared" si="44"/>
        <v>5.8207217695003274E-4</v>
      </c>
      <c r="CM16" s="1"/>
      <c r="CN16" s="122">
        <v>33.380000000000003</v>
      </c>
      <c r="CO16" s="68">
        <f t="shared" si="45"/>
        <v>-1.8235294117646985E-2</v>
      </c>
      <c r="CP16" s="68">
        <f t="shared" si="278"/>
        <v>-9.4970062687856887E-3</v>
      </c>
      <c r="CQ16" s="68">
        <f t="shared" si="46"/>
        <v>6.5092533503509978E-2</v>
      </c>
      <c r="CR16" s="14"/>
      <c r="CS16" s="15">
        <f t="shared" si="47"/>
        <v>-2.68897520167303E-3</v>
      </c>
      <c r="CT16" s="1"/>
      <c r="CU16" s="122">
        <v>37</v>
      </c>
      <c r="CV16" s="68">
        <f t="shared" si="48"/>
        <v>-1.6480595427963783E-2</v>
      </c>
      <c r="CW16" s="68">
        <f t="shared" si="279"/>
        <v>-7.7423075791024868E-3</v>
      </c>
      <c r="CX16" s="68">
        <f t="shared" si="49"/>
        <v>0.15085536547433909</v>
      </c>
      <c r="CY16" s="14"/>
      <c r="CZ16" s="15">
        <f t="shared" si="50"/>
        <v>-7.5107296137339359E-3</v>
      </c>
      <c r="DA16" s="1"/>
      <c r="DB16" s="122">
        <v>20.22</v>
      </c>
      <c r="DC16" s="68">
        <f t="shared" si="51"/>
        <v>-1.7015070491006389E-2</v>
      </c>
      <c r="DD16" s="68">
        <f t="shared" si="280"/>
        <v>-8.2767826421450922E-3</v>
      </c>
      <c r="DE16" s="68">
        <f t="shared" si="52"/>
        <v>-7.5445816186557019E-2</v>
      </c>
      <c r="DF16" s="14"/>
      <c r="DG16" s="15">
        <f t="shared" si="53"/>
        <v>-6.8762278978389277E-3</v>
      </c>
      <c r="DH16" s="1"/>
      <c r="DI16" s="122">
        <v>42.13</v>
      </c>
      <c r="DJ16" s="68">
        <f t="shared" si="54"/>
        <v>-1.3810861423220888E-2</v>
      </c>
      <c r="DK16" s="68">
        <f t="shared" si="281"/>
        <v>-5.0725735743595915E-3</v>
      </c>
      <c r="DL16" s="68">
        <f t="shared" si="55"/>
        <v>-4.575311438278587E-2</v>
      </c>
      <c r="DM16" s="14"/>
      <c r="DN16" s="15">
        <f t="shared" si="56"/>
        <v>-7.1157495256152833E-4</v>
      </c>
      <c r="DO16" s="1"/>
      <c r="DP16" s="122">
        <v>37.6</v>
      </c>
      <c r="DQ16" s="68">
        <f t="shared" si="57"/>
        <v>-1.7250392054364783E-2</v>
      </c>
      <c r="DR16" s="68">
        <f t="shared" si="282"/>
        <v>-8.512104205503487E-3</v>
      </c>
      <c r="DS16" s="68"/>
      <c r="DT16" s="14"/>
      <c r="DU16" s="15">
        <f t="shared" si="58"/>
        <v>-1.2605042016806641E-2</v>
      </c>
      <c r="DV16" s="18"/>
      <c r="DW16" s="122">
        <v>33.89</v>
      </c>
      <c r="DX16" s="68">
        <f t="shared" si="59"/>
        <v>-2.4186582205585845E-2</v>
      </c>
      <c r="DY16" s="68">
        <f t="shared" si="283"/>
        <v>-1.5448294356724549E-2</v>
      </c>
      <c r="DZ16" s="68">
        <f t="shared" si="60"/>
        <v>0.80843116328708664</v>
      </c>
      <c r="EA16" s="14"/>
      <c r="EB16" s="15">
        <f t="shared" si="61"/>
        <v>1.2548550941141372E-2</v>
      </c>
      <c r="EC16" s="1"/>
      <c r="ED16" s="122">
        <v>36.61</v>
      </c>
      <c r="EE16" s="68">
        <f t="shared" si="62"/>
        <v>-2.164617851416361E-2</v>
      </c>
      <c r="EF16" s="68">
        <f t="shared" si="284"/>
        <v>-1.2907890665302313E-2</v>
      </c>
      <c r="EG16" s="68">
        <f t="shared" si="63"/>
        <v>0.74084640989063233</v>
      </c>
      <c r="EH16" s="14"/>
      <c r="EI16" s="15">
        <f t="shared" si="64"/>
        <v>-7.3210412147506265E-3</v>
      </c>
      <c r="EJ16" s="1"/>
      <c r="EK16" s="122">
        <v>112.62</v>
      </c>
      <c r="EL16" s="68">
        <f t="shared" si="65"/>
        <v>-8.8012673825030793E-3</v>
      </c>
      <c r="EM16" s="68">
        <f t="shared" si="285"/>
        <v>-6.2979533641783006E-5</v>
      </c>
      <c r="EN16" s="68">
        <f t="shared" si="66"/>
        <v>0.7449643631856212</v>
      </c>
      <c r="EO16" s="14"/>
      <c r="EP16" s="15">
        <f t="shared" si="67"/>
        <v>1.1859838274932682E-2</v>
      </c>
      <c r="ER16" s="122">
        <v>37.69</v>
      </c>
      <c r="ES16" s="68">
        <f t="shared" si="68"/>
        <v>-3.334188253398318E-2</v>
      </c>
      <c r="ET16" s="68">
        <f t="shared" si="286"/>
        <v>-2.4603594685121882E-2</v>
      </c>
      <c r="EU16" s="68">
        <f t="shared" si="69"/>
        <v>7.9633342881695823E-2</v>
      </c>
      <c r="EV16" s="14"/>
      <c r="EW16" s="15">
        <f t="shared" si="70"/>
        <v>-3.0856261249678652E-2</v>
      </c>
      <c r="EY16" s="122">
        <v>26.01</v>
      </c>
      <c r="EZ16" s="68">
        <f t="shared" si="71"/>
        <v>3.8595137012736942E-3</v>
      </c>
      <c r="FA16" s="68">
        <f t="shared" si="287"/>
        <v>1.259780155013499E-2</v>
      </c>
      <c r="FB16" s="68"/>
      <c r="FC16" s="14"/>
      <c r="FD16" s="15">
        <f t="shared" si="72"/>
        <v>5.8177379983726747E-2</v>
      </c>
      <c r="FF16" s="122">
        <v>58.72</v>
      </c>
      <c r="FG16" s="68">
        <f t="shared" si="73"/>
        <v>2.7322404371584114E-3</v>
      </c>
      <c r="FH16" s="68">
        <f t="shared" si="288"/>
        <v>1.1470528286019709E-2</v>
      </c>
      <c r="FI16" s="68">
        <f t="shared" si="74"/>
        <v>-6.0934326337169845E-3</v>
      </c>
      <c r="FJ16" s="14"/>
      <c r="FK16" s="15">
        <f t="shared" si="75"/>
        <v>3.3984856488818452E-2</v>
      </c>
      <c r="FL16" s="1"/>
      <c r="FM16" s="122">
        <v>177.18</v>
      </c>
      <c r="FN16" s="68">
        <f t="shared" si="76"/>
        <v>-3.185618272225553E-2</v>
      </c>
      <c r="FO16" s="68">
        <f t="shared" si="289"/>
        <v>-2.3117894873394232E-2</v>
      </c>
      <c r="FP16" s="68">
        <f t="shared" si="77"/>
        <v>0.52373581011351911</v>
      </c>
      <c r="FQ16" s="14"/>
      <c r="FR16" s="15">
        <f t="shared" si="78"/>
        <v>-2.4661455466255585E-2</v>
      </c>
      <c r="FS16" s="1"/>
      <c r="FT16" s="122">
        <v>87.82</v>
      </c>
      <c r="FU16" s="68">
        <f t="shared" si="79"/>
        <v>-2.4113790421157928E-2</v>
      </c>
      <c r="FV16" s="68">
        <f t="shared" si="290"/>
        <v>-1.5375502572296631E-2</v>
      </c>
      <c r="FW16" s="68">
        <f t="shared" si="80"/>
        <v>-2.385550380552175E-3</v>
      </c>
      <c r="FX16" s="14"/>
      <c r="FY16" s="15">
        <f t="shared" si="81"/>
        <v>-2.6169882457307756E-2</v>
      </c>
      <c r="FZ16" s="1"/>
      <c r="GA16" s="122">
        <v>17.18</v>
      </c>
      <c r="GB16" s="68">
        <f t="shared" si="82"/>
        <v>-9.2272202998846687E-3</v>
      </c>
      <c r="GC16" s="68">
        <f t="shared" si="291"/>
        <v>-4.8893245102337238E-4</v>
      </c>
      <c r="GD16" s="68"/>
      <c r="GE16" s="14"/>
      <c r="GF16" s="15">
        <f t="shared" si="83"/>
        <v>-1.4343086632243259E-2</v>
      </c>
      <c r="GG16" s="18"/>
      <c r="GH16" s="122">
        <v>18.48</v>
      </c>
      <c r="GI16" s="68">
        <f t="shared" si="84"/>
        <v>-2.7880063124671284E-2</v>
      </c>
      <c r="GJ16" s="68">
        <f t="shared" si="292"/>
        <v>-1.9141775275809986E-2</v>
      </c>
      <c r="GK16" s="68">
        <f t="shared" si="85"/>
        <v>-3.8501560874089409E-2</v>
      </c>
      <c r="GL16" s="14"/>
      <c r="GM16" s="15">
        <f t="shared" si="86"/>
        <v>-2.2222222222222126E-2</v>
      </c>
      <c r="GO16" s="122">
        <v>27.79</v>
      </c>
      <c r="GP16" s="68">
        <f t="shared" si="87"/>
        <v>-1.2437810945273683E-2</v>
      </c>
      <c r="GQ16" s="68">
        <f t="shared" si="293"/>
        <v>-3.6995230964123865E-3</v>
      </c>
      <c r="GR16" s="68"/>
      <c r="GS16" s="14"/>
      <c r="GT16" s="15">
        <f t="shared" si="88"/>
        <v>1.9816513761467858E-2</v>
      </c>
      <c r="GV16" s="122">
        <v>13.72</v>
      </c>
      <c r="GW16" s="68">
        <f t="shared" si="89"/>
        <v>-1.2949640287769763E-2</v>
      </c>
      <c r="GX16" s="68">
        <f t="shared" si="294"/>
        <v>-4.2113524389084667E-3</v>
      </c>
      <c r="GY16" s="68">
        <f t="shared" si="90"/>
        <v>0.15780590717299586</v>
      </c>
      <c r="GZ16" s="14"/>
      <c r="HA16" s="15">
        <f t="shared" si="91"/>
        <v>0</v>
      </c>
      <c r="HD16" s="122">
        <v>394.74</v>
      </c>
      <c r="HE16" s="68">
        <f t="shared" si="92"/>
        <v>-5.0640603635992466E-4</v>
      </c>
      <c r="HF16" s="68">
        <f t="shared" si="295"/>
        <v>8.2318818125013717E-3</v>
      </c>
      <c r="HG16" s="68">
        <f t="shared" si="93"/>
        <v>1.21751586989495</v>
      </c>
      <c r="HH16" s="14"/>
      <c r="HI16" s="15">
        <f t="shared" si="94"/>
        <v>-2.2533676703644926E-2</v>
      </c>
      <c r="HK16" s="122">
        <v>29.37</v>
      </c>
      <c r="HL16" s="68">
        <f t="shared" si="95"/>
        <v>1.4858327574291627E-2</v>
      </c>
      <c r="HM16" s="68">
        <f t="shared" si="296"/>
        <v>2.3596615423152924E-2</v>
      </c>
      <c r="HN16" s="68">
        <f t="shared" si="96"/>
        <v>10.842741935483872</v>
      </c>
      <c r="HO16" s="14"/>
      <c r="HP16" s="15">
        <f t="shared" si="97"/>
        <v>0.11334344200151639</v>
      </c>
      <c r="HR16" s="122">
        <v>106.54</v>
      </c>
      <c r="HS16" s="68">
        <f t="shared" si="98"/>
        <v>-3.647245861778739E-3</v>
      </c>
      <c r="HT16" s="68">
        <f t="shared" si="297"/>
        <v>5.0910419870825573E-3</v>
      </c>
      <c r="HU16" s="68">
        <f t="shared" si="99"/>
        <v>1.9269230769230774</v>
      </c>
      <c r="HV16" s="14"/>
      <c r="HW16" s="15">
        <f t="shared" si="100"/>
        <v>-9.5751603606952403E-3</v>
      </c>
      <c r="HY16" s="122">
        <v>135.91</v>
      </c>
      <c r="HZ16" s="68">
        <f t="shared" si="101"/>
        <v>-2.997644707729653E-2</v>
      </c>
      <c r="IA16" s="68">
        <f t="shared" si="298"/>
        <v>-2.1238159228435236E-2</v>
      </c>
      <c r="IB16" s="68">
        <f t="shared" si="102"/>
        <v>0.28338054768649662</v>
      </c>
      <c r="IC16" s="14"/>
      <c r="ID16" s="15">
        <f t="shared" si="103"/>
        <v>1.2063444783677151E-2</v>
      </c>
      <c r="IF16" s="122">
        <v>224.31</v>
      </c>
      <c r="IG16" s="68">
        <f t="shared" si="104"/>
        <v>-2.180454406698356E-2</v>
      </c>
      <c r="IH16" s="68">
        <f t="shared" si="299"/>
        <v>-1.3066256218122263E-2</v>
      </c>
      <c r="II16" s="68">
        <f t="shared" si="105"/>
        <v>0.28177142857142856</v>
      </c>
      <c r="IJ16" s="14"/>
      <c r="IK16" s="15">
        <f t="shared" si="106"/>
        <v>-3.2479296066252591E-2</v>
      </c>
      <c r="IM16" s="122">
        <v>188.55</v>
      </c>
      <c r="IN16" s="68">
        <f t="shared" si="107"/>
        <v>1.9129603060737215E-3</v>
      </c>
      <c r="IO16" s="68">
        <f t="shared" si="300"/>
        <v>1.0651248154935018E-2</v>
      </c>
      <c r="IP16" s="68">
        <f t="shared" si="108"/>
        <v>2.6818980667838312</v>
      </c>
      <c r="IQ16" s="14"/>
      <c r="IR16" s="15">
        <f t="shared" si="109"/>
        <v>5.5463708602208972E-3</v>
      </c>
      <c r="IT16" s="122">
        <v>49.24</v>
      </c>
      <c r="IU16" s="68">
        <f t="shared" si="110"/>
        <v>-4.1650447644998062E-2</v>
      </c>
      <c r="IV16" s="68">
        <f t="shared" si="301"/>
        <v>-3.2912159796136764E-2</v>
      </c>
      <c r="IW16" s="68">
        <f t="shared" si="111"/>
        <v>1.698082191780822</v>
      </c>
      <c r="IX16" s="14"/>
      <c r="IY16" s="15">
        <f t="shared" si="112"/>
        <v>-4.1836933255497151E-2</v>
      </c>
      <c r="JA16" s="122">
        <v>615.86</v>
      </c>
      <c r="JB16" s="68">
        <f t="shared" si="113"/>
        <v>8.4162955200418957E-3</v>
      </c>
      <c r="JC16" s="68">
        <f t="shared" si="302"/>
        <v>1.7154583368903194E-2</v>
      </c>
      <c r="JD16" s="68">
        <f t="shared" si="114"/>
        <v>0.24567152103559878</v>
      </c>
      <c r="JE16" s="14"/>
      <c r="JF16" s="15">
        <f t="shared" si="115"/>
        <v>5.1835152260422575E-2</v>
      </c>
      <c r="JH16" s="122">
        <v>418.95</v>
      </c>
      <c r="JI16" s="68">
        <f t="shared" si="116"/>
        <v>-1.3213680045223322E-2</v>
      </c>
      <c r="JJ16" s="68">
        <f t="shared" si="303"/>
        <v>-4.4753921963620255E-3</v>
      </c>
      <c r="JK16" s="68">
        <f t="shared" si="117"/>
        <v>3.0145811305908654E-2</v>
      </c>
      <c r="JL16" s="14"/>
      <c r="JM16" s="15">
        <f t="shared" si="118"/>
        <v>-6.0498220640569662E-3</v>
      </c>
      <c r="JO16" s="122">
        <v>10.69</v>
      </c>
      <c r="JP16" s="68">
        <f t="shared" si="119"/>
        <v>4.5988258317025327E-2</v>
      </c>
      <c r="JQ16" s="68">
        <f t="shared" si="304"/>
        <v>5.4726546165886625E-2</v>
      </c>
      <c r="JR16" s="68">
        <f t="shared" si="120"/>
        <v>-0.63927788088408977</v>
      </c>
      <c r="JS16" s="14"/>
      <c r="JT16" s="15">
        <f t="shared" si="121"/>
        <v>4.9067713444553483E-2</v>
      </c>
      <c r="JV16" s="122">
        <v>1.95</v>
      </c>
      <c r="JW16" s="68">
        <f t="shared" si="122"/>
        <v>-5.1020408163265354E-3</v>
      </c>
      <c r="JX16" s="68">
        <f t="shared" si="305"/>
        <v>3.6362470325347609E-3</v>
      </c>
      <c r="JY16" s="68">
        <f t="shared" si="123"/>
        <v>-0.22924901185770746</v>
      </c>
      <c r="JZ16" s="14"/>
      <c r="KA16" s="15">
        <f t="shared" si="124"/>
        <v>8.3333333333333287E-2</v>
      </c>
      <c r="KC16" s="122">
        <v>22.74</v>
      </c>
      <c r="KD16" s="68">
        <f t="shared" si="125"/>
        <v>0</v>
      </c>
      <c r="KE16" s="68">
        <f t="shared" si="306"/>
        <v>8.7382878488612963E-3</v>
      </c>
      <c r="KF16" s="68">
        <f t="shared" si="126"/>
        <v>0.16735112936344959</v>
      </c>
      <c r="KG16" s="14"/>
      <c r="KH16" s="15">
        <f t="shared" si="127"/>
        <v>2.5247971145175775E-2</v>
      </c>
      <c r="KI16" s="18"/>
      <c r="KJ16" s="122">
        <v>73.8</v>
      </c>
      <c r="KK16" s="68">
        <f t="shared" si="128"/>
        <v>1.0682004930156138E-2</v>
      </c>
      <c r="KL16" s="68">
        <f t="shared" si="307"/>
        <v>1.9420292779017433E-2</v>
      </c>
      <c r="KM16" s="68">
        <f t="shared" si="129"/>
        <v>2.497630331753554</v>
      </c>
      <c r="KN16" s="14"/>
      <c r="KO16" s="15">
        <f t="shared" si="130"/>
        <v>9.8050885284927891E-2</v>
      </c>
      <c r="KQ16" s="122">
        <v>1.1200000000000001</v>
      </c>
      <c r="KR16" s="68">
        <f t="shared" si="131"/>
        <v>0.13821138211382125</v>
      </c>
      <c r="KS16" s="68">
        <f t="shared" si="308"/>
        <v>0.14694966996268255</v>
      </c>
      <c r="KT16" s="68">
        <f t="shared" si="132"/>
        <v>-0.5725190839694656</v>
      </c>
      <c r="KU16" s="14"/>
      <c r="KV16" s="15">
        <f t="shared" si="133"/>
        <v>0.10891089108910901</v>
      </c>
      <c r="KW16" s="18"/>
      <c r="KX16" s="122">
        <v>25.59</v>
      </c>
      <c r="KY16" s="68">
        <f t="shared" si="134"/>
        <v>-3.2514177693761796E-2</v>
      </c>
      <c r="KZ16" s="68">
        <f t="shared" si="309"/>
        <v>-2.3775889844900498E-2</v>
      </c>
      <c r="LA16" s="68">
        <f t="shared" si="135"/>
        <v>-0.64423745307938274</v>
      </c>
      <c r="LB16" s="14"/>
      <c r="LC16" s="15">
        <f t="shared" si="136"/>
        <v>7.9291438211724963E-2</v>
      </c>
      <c r="LD16" s="18"/>
      <c r="LE16" s="122">
        <v>49</v>
      </c>
      <c r="LF16" s="68">
        <f t="shared" si="137"/>
        <v>0</v>
      </c>
      <c r="LG16" s="68">
        <f t="shared" si="310"/>
        <v>8.7382878488612963E-3</v>
      </c>
      <c r="LH16" s="68">
        <f t="shared" si="138"/>
        <v>0.36756907619313434</v>
      </c>
      <c r="LI16" s="14"/>
      <c r="LJ16" s="15">
        <f t="shared" si="139"/>
        <v>6.2676209065278696E-2</v>
      </c>
      <c r="LL16" s="122">
        <v>84.3</v>
      </c>
      <c r="LM16" s="68">
        <f t="shared" si="140"/>
        <v>1.1276391554702468E-2</v>
      </c>
      <c r="LN16" s="68">
        <f t="shared" si="311"/>
        <v>2.0014679403563766E-2</v>
      </c>
      <c r="LO16" s="68">
        <f t="shared" si="141"/>
        <v>-3.6571428571428602E-2</v>
      </c>
      <c r="LP16" s="14"/>
      <c r="LQ16" s="15">
        <f t="shared" si="142"/>
        <v>7.7867280398926014E-2</v>
      </c>
      <c r="LS16" s="122">
        <v>10.41</v>
      </c>
      <c r="LT16" s="68">
        <f t="shared" si="143"/>
        <v>5.797101449275411E-3</v>
      </c>
      <c r="LU16" s="68">
        <f t="shared" si="312"/>
        <v>1.4535389298136707E-2</v>
      </c>
      <c r="LV16" s="68"/>
      <c r="LW16" s="14"/>
      <c r="LX16" s="15">
        <f t="shared" si="144"/>
        <v>0.12540540540540543</v>
      </c>
      <c r="LZ16" s="122">
        <v>14.41</v>
      </c>
      <c r="MA16" s="68">
        <f t="shared" si="145"/>
        <v>4.8814504881450685E-3</v>
      </c>
      <c r="MB16" s="68">
        <f t="shared" si="313"/>
        <v>1.3619738337006365E-2</v>
      </c>
      <c r="MC16" s="68">
        <f t="shared" si="146"/>
        <v>-0.35235955056179774</v>
      </c>
      <c r="MD16" s="14"/>
      <c r="ME16" s="15">
        <f t="shared" si="147"/>
        <v>6.8991097922848646E-2</v>
      </c>
      <c r="MG16" s="122">
        <v>25.24</v>
      </c>
      <c r="MH16" s="68">
        <f t="shared" si="148"/>
        <v>-3.3690658499234402E-2</v>
      </c>
      <c r="MI16" s="68">
        <f t="shared" si="314"/>
        <v>-2.4952370650373104E-2</v>
      </c>
      <c r="MJ16" s="68">
        <f t="shared" si="149"/>
        <v>2.4016172506738545</v>
      </c>
      <c r="MK16" s="14"/>
      <c r="ML16" s="15">
        <f t="shared" si="150"/>
        <v>0.18888365520489864</v>
      </c>
      <c r="MN16" s="122">
        <v>114.69</v>
      </c>
      <c r="MO16" s="68">
        <f t="shared" si="151"/>
        <v>1.3970138828254307E-3</v>
      </c>
      <c r="MP16" s="68">
        <f t="shared" si="315"/>
        <v>1.0135301731686728E-2</v>
      </c>
      <c r="MQ16" s="68">
        <f t="shared" si="152"/>
        <v>-8.9038919777601325E-2</v>
      </c>
      <c r="MR16" s="14"/>
      <c r="MS16" s="15">
        <f t="shared" si="153"/>
        <v>2.9625639644492299E-2</v>
      </c>
      <c r="MU16" s="122">
        <v>12.1</v>
      </c>
      <c r="MV16" s="68">
        <f t="shared" si="154"/>
        <v>-3.2773780975219838E-2</v>
      </c>
      <c r="MW16" s="68">
        <f t="shared" si="316"/>
        <v>-2.403549312635854E-2</v>
      </c>
      <c r="MX16" s="68">
        <f t="shared" si="155"/>
        <v>-0.42022041207474847</v>
      </c>
      <c r="MY16" s="14"/>
      <c r="MZ16" s="15">
        <f t="shared" si="156"/>
        <v>0.134020618556701</v>
      </c>
      <c r="NB16" s="122">
        <v>171.69</v>
      </c>
      <c r="NC16" s="68">
        <f t="shared" si="157"/>
        <v>-6.9408294291167143E-3</v>
      </c>
      <c r="ND16" s="68">
        <f t="shared" si="317"/>
        <v>1.797458419744582E-3</v>
      </c>
      <c r="NE16" s="68">
        <f t="shared" si="158"/>
        <v>0.26736546836938069</v>
      </c>
      <c r="NF16" s="14"/>
      <c r="NG16" s="15">
        <f t="shared" si="159"/>
        <v>2.937826008753526E-2</v>
      </c>
      <c r="NI16" s="122">
        <v>5.19</v>
      </c>
      <c r="NJ16" s="68">
        <f t="shared" si="160"/>
        <v>-2.2598870056497029E-2</v>
      </c>
      <c r="NK16" s="68">
        <f t="shared" si="318"/>
        <v>-1.3860582207635733E-2</v>
      </c>
      <c r="NL16" s="68">
        <f t="shared" si="161"/>
        <v>-0.95879317189360858</v>
      </c>
      <c r="NM16" s="14"/>
      <c r="NN16" s="15">
        <f t="shared" si="162"/>
        <v>5.9183673469387757E-2</v>
      </c>
      <c r="NP16" s="122">
        <v>367.1</v>
      </c>
      <c r="NQ16" s="68">
        <f t="shared" si="163"/>
        <v>1.6917703558175193E-3</v>
      </c>
      <c r="NR16" s="68">
        <f t="shared" si="319"/>
        <v>1.0430058204678816E-2</v>
      </c>
      <c r="NS16" s="68">
        <f t="shared" si="164"/>
        <v>1.7969523809523811</v>
      </c>
      <c r="NT16" s="14"/>
      <c r="NU16" s="15">
        <f t="shared" si="165"/>
        <v>0.11604292706654916</v>
      </c>
      <c r="NW16" s="122">
        <v>192.04</v>
      </c>
      <c r="NX16" s="68">
        <f t="shared" si="166"/>
        <v>-9.8478989430265361E-3</v>
      </c>
      <c r="NY16" s="68">
        <f t="shared" si="320"/>
        <v>-1.1096110941652398E-3</v>
      </c>
      <c r="NZ16" s="68">
        <f t="shared" si="167"/>
        <v>9.262630860263997E-2</v>
      </c>
      <c r="OA16" s="14"/>
      <c r="OB16" s="15">
        <f t="shared" si="168"/>
        <v>1.4474379292128792E-2</v>
      </c>
      <c r="OD16" s="122">
        <v>1.64</v>
      </c>
      <c r="OE16" s="68">
        <f t="shared" si="169"/>
        <v>-3.5294117647058858E-2</v>
      </c>
      <c r="OF16" s="68">
        <f t="shared" si="321"/>
        <v>-2.655582979819756E-2</v>
      </c>
      <c r="OG16" s="68">
        <f t="shared" si="170"/>
        <v>-0.99273275136260919</v>
      </c>
      <c r="OH16" s="14"/>
      <c r="OI16" s="15">
        <f t="shared" si="171"/>
        <v>0.12328767123287668</v>
      </c>
      <c r="OK16" s="122">
        <v>70.83</v>
      </c>
      <c r="OL16" s="68">
        <f t="shared" si="172"/>
        <v>-2.1955260977630536E-2</v>
      </c>
      <c r="OM16" s="68">
        <f t="shared" si="322"/>
        <v>-1.321697312876924E-2</v>
      </c>
      <c r="ON16" s="68">
        <f t="shared" si="173"/>
        <v>0.66855123674911643</v>
      </c>
      <c r="OO16" s="14"/>
      <c r="OP16" s="15">
        <f t="shared" si="174"/>
        <v>6.3353850773157167E-2</v>
      </c>
      <c r="OR16" s="122">
        <v>1.1399999999999999</v>
      </c>
      <c r="OS16" s="68">
        <f t="shared" si="175"/>
        <v>4.5871559633027359E-2</v>
      </c>
      <c r="OT16" s="68">
        <f t="shared" si="323"/>
        <v>5.4609847481888657E-2</v>
      </c>
      <c r="OU16" s="68">
        <f t="shared" si="176"/>
        <v>-0.85194805194805201</v>
      </c>
      <c r="OV16" s="14"/>
      <c r="OW16" s="15">
        <f t="shared" si="177"/>
        <v>1.7857142857142672E-2</v>
      </c>
      <c r="OY16" s="122">
        <v>113.95</v>
      </c>
      <c r="OZ16" s="68">
        <f t="shared" si="178"/>
        <v>-6.9716775599128296E-3</v>
      </c>
      <c r="PA16" s="68">
        <f t="shared" si="324"/>
        <v>1.7666102889484668E-3</v>
      </c>
      <c r="PB16" s="68">
        <f t="shared" si="332"/>
        <v>2.5061538461538464</v>
      </c>
      <c r="PC16" s="14"/>
      <c r="PD16" s="15">
        <f t="shared" si="179"/>
        <v>-5.2378873854211638E-3</v>
      </c>
      <c r="PE16" s="18"/>
      <c r="PF16" s="122">
        <v>207.14</v>
      </c>
      <c r="PG16" s="68">
        <f t="shared" si="180"/>
        <v>5.4363654014172218E-3</v>
      </c>
      <c r="PH16" s="68">
        <f t="shared" si="325"/>
        <v>1.4174653250278519E-2</v>
      </c>
      <c r="PI16" s="68">
        <f t="shared" si="181"/>
        <v>-0.4051120045950603</v>
      </c>
      <c r="PJ16" s="14"/>
      <c r="PK16" s="15">
        <f t="shared" si="182"/>
        <v>-9.5156122985703105E-3</v>
      </c>
      <c r="PM16" s="122"/>
      <c r="PN16" s="68">
        <f t="shared" si="183"/>
        <v>0</v>
      </c>
      <c r="PO16" s="68">
        <f t="shared" si="184"/>
        <v>8.7382878488612963E-3</v>
      </c>
      <c r="PP16" s="68">
        <f t="shared" si="185"/>
        <v>0</v>
      </c>
      <c r="PQ16" s="14"/>
      <c r="PR16" s="15">
        <f t="shared" si="186"/>
        <v>0</v>
      </c>
      <c r="PT16" s="122">
        <v>5.28</v>
      </c>
      <c r="PU16" s="68">
        <f t="shared" si="187"/>
        <v>-2.222222222222224E-2</v>
      </c>
      <c r="PV16" s="68">
        <f t="shared" si="326"/>
        <v>-1.3483934373360944E-2</v>
      </c>
      <c r="PW16" s="68">
        <f t="shared" si="188"/>
        <v>-0.39449541284403672</v>
      </c>
      <c r="PX16" s="14"/>
      <c r="PY16" s="15">
        <f t="shared" si="189"/>
        <v>2.9239766081871416E-2</v>
      </c>
      <c r="QA16" s="122">
        <v>183.82</v>
      </c>
      <c r="QB16" s="68">
        <f t="shared" si="190"/>
        <v>-2.8846153846153889E-2</v>
      </c>
      <c r="QC16" s="68">
        <f t="shared" si="327"/>
        <v>-2.0107865997292591E-2</v>
      </c>
      <c r="QD16" s="68">
        <f t="shared" si="191"/>
        <v>-0.45517057411304424</v>
      </c>
      <c r="QE16" s="14"/>
      <c r="QF16" s="15">
        <f t="shared" si="192"/>
        <v>-4.1305935120475729E-2</v>
      </c>
      <c r="QH16" s="122">
        <v>1.27</v>
      </c>
      <c r="QI16" s="68">
        <f t="shared" si="193"/>
        <v>4.9586776859504175E-2</v>
      </c>
      <c r="QJ16" s="68">
        <f t="shared" si="328"/>
        <v>5.8325064708365473E-2</v>
      </c>
      <c r="QK16" s="68">
        <f t="shared" si="194"/>
        <v>-0.49402390438247007</v>
      </c>
      <c r="QL16" s="14"/>
      <c r="QM16" s="15">
        <f t="shared" si="195"/>
        <v>-2.3076923076923096E-2</v>
      </c>
      <c r="QO16" s="122">
        <v>12.54</v>
      </c>
      <c r="QP16" s="68">
        <f t="shared" si="196"/>
        <v>4.0032025620495544E-3</v>
      </c>
      <c r="QQ16" s="68">
        <f t="shared" si="329"/>
        <v>1.2741490410910852E-2</v>
      </c>
      <c r="QR16" s="68">
        <f t="shared" si="197"/>
        <v>-0.98471440064360427</v>
      </c>
      <c r="QS16" s="14"/>
      <c r="QT16" s="15">
        <f t="shared" si="198"/>
        <v>9.2334494773519044E-2</v>
      </c>
      <c r="QV16" s="122">
        <v>2.2869999999999999</v>
      </c>
      <c r="QW16" s="68">
        <f t="shared" si="199"/>
        <v>-4.7083333333333331E-2</v>
      </c>
      <c r="QX16" s="68">
        <f t="shared" si="330"/>
        <v>-3.8345045484472033E-2</v>
      </c>
      <c r="QY16" s="68">
        <f t="shared" si="200"/>
        <v>-0.35212464589235126</v>
      </c>
      <c r="QZ16" s="14"/>
      <c r="RA16" s="15">
        <f t="shared" si="201"/>
        <v>-6.5386187167960824E-2</v>
      </c>
      <c r="RC16" s="122">
        <v>24.68</v>
      </c>
      <c r="RD16" s="68">
        <f t="shared" si="202"/>
        <v>-9.6308186195827438E-3</v>
      </c>
      <c r="RE16" s="68">
        <f t="shared" si="331"/>
        <v>-8.9253077072144749E-4</v>
      </c>
      <c r="RF16" s="68">
        <f t="shared" si="203"/>
        <v>-0.46683949017066323</v>
      </c>
      <c r="RG16" s="14"/>
      <c r="RH16" s="15">
        <f t="shared" si="204"/>
        <v>-2.8282828282828396E-3</v>
      </c>
      <c r="RJ16" s="122">
        <v>207.56</v>
      </c>
      <c r="RK16" s="68">
        <f t="shared" si="205"/>
        <v>6.010081426909699E-3</v>
      </c>
      <c r="RL16" s="68">
        <f t="shared" si="206"/>
        <v>1.4748369275770995E-2</v>
      </c>
      <c r="RM16" s="68">
        <f t="shared" si="207"/>
        <v>-3.7201966787271591E-2</v>
      </c>
      <c r="RN16" s="14"/>
      <c r="RO16" s="15">
        <f t="shared" si="208"/>
        <v>5.5103700691337958E-2</v>
      </c>
      <c r="RQ16" s="122">
        <v>17.8</v>
      </c>
      <c r="RR16" s="68">
        <f t="shared" si="209"/>
        <v>-5.9196617336152266E-2</v>
      </c>
      <c r="RS16" s="68">
        <f t="shared" si="210"/>
        <v>-5.0458329487290968E-2</v>
      </c>
      <c r="RT16" s="68">
        <f t="shared" si="211"/>
        <v>0.21584699453551912</v>
      </c>
      <c r="RU16" s="14"/>
      <c r="RV16" s="15">
        <f t="shared" si="212"/>
        <v>-0.14587332053742799</v>
      </c>
      <c r="RX16" s="122">
        <v>67.260000000000005</v>
      </c>
      <c r="RY16" s="68">
        <f t="shared" si="213"/>
        <v>-1.4216620255019768E-2</v>
      </c>
      <c r="RZ16" s="68">
        <f t="shared" si="214"/>
        <v>-5.4783324061584721E-3</v>
      </c>
      <c r="SA16" s="68">
        <f t="shared" si="215"/>
        <v>-0.49451375319404778</v>
      </c>
      <c r="SB16" s="14"/>
      <c r="SC16" s="15">
        <f t="shared" si="216"/>
        <v>-0.11067036890122955</v>
      </c>
      <c r="SE16" s="122">
        <v>8.93</v>
      </c>
      <c r="SF16" s="68">
        <f t="shared" si="217"/>
        <v>-0.11055776892430275</v>
      </c>
      <c r="SG16" s="68">
        <f t="shared" si="218"/>
        <v>-0.10181948107544145</v>
      </c>
      <c r="SH16" s="68">
        <f t="shared" si="219"/>
        <v>-0.28560000000000002</v>
      </c>
      <c r="SI16" s="14"/>
      <c r="SJ16" s="15">
        <f t="shared" si="220"/>
        <v>-0.41480996068152032</v>
      </c>
      <c r="SL16" s="122">
        <v>0.66800000000000004</v>
      </c>
      <c r="SM16" s="68">
        <f t="shared" si="221"/>
        <v>-7.3509015256587984E-2</v>
      </c>
      <c r="SN16" s="68">
        <f t="shared" si="222"/>
        <v>-6.4770727407726686E-2</v>
      </c>
      <c r="SO16" s="68">
        <f t="shared" si="223"/>
        <v>-0.52957746478873235</v>
      </c>
      <c r="SP16" s="14"/>
      <c r="SQ16" s="15">
        <f t="shared" si="224"/>
        <v>-0.33861386138613858</v>
      </c>
      <c r="SS16" s="122">
        <v>5.77</v>
      </c>
      <c r="ST16" s="68">
        <f t="shared" si="225"/>
        <v>-5.4098360655737719E-2</v>
      </c>
      <c r="SU16" s="68">
        <f t="shared" si="226"/>
        <v>-4.5360072806876421E-2</v>
      </c>
      <c r="SV16" s="68">
        <f t="shared" si="227"/>
        <v>-0.64250309789343252</v>
      </c>
      <c r="SW16" s="14"/>
      <c r="SX16" s="15">
        <f t="shared" si="228"/>
        <v>-0.31309523809523815</v>
      </c>
      <c r="SZ16" s="122">
        <v>19.75</v>
      </c>
      <c r="TA16" s="68">
        <f t="shared" si="229"/>
        <v>1.909184726522193E-2</v>
      </c>
      <c r="TB16" s="68">
        <f t="shared" si="230"/>
        <v>2.7830135114083228E-2</v>
      </c>
      <c r="TC16" s="68">
        <f t="shared" si="231"/>
        <v>-0.51077532821402027</v>
      </c>
      <c r="TD16" s="14"/>
      <c r="TE16" s="15">
        <f t="shared" si="232"/>
        <v>0.26602564102564108</v>
      </c>
      <c r="TG16" s="122">
        <v>0.16850000000000001</v>
      </c>
      <c r="TH16" s="68">
        <f t="shared" si="233"/>
        <v>-4.532577903682708E-2</v>
      </c>
      <c r="TI16" s="68">
        <f t="shared" si="234"/>
        <v>-3.6587491187965782E-2</v>
      </c>
      <c r="TJ16" s="68">
        <f t="shared" si="235"/>
        <v>-0.23409090909090904</v>
      </c>
      <c r="TK16" s="14"/>
      <c r="TL16" s="15">
        <f t="shared" si="236"/>
        <v>-5.8997050147492677E-3</v>
      </c>
      <c r="TN16" s="122">
        <v>35.799999999999997</v>
      </c>
      <c r="TO16" s="68">
        <f t="shared" si="237"/>
        <v>9.9846390168970817E-2</v>
      </c>
      <c r="TP16" s="68">
        <f t="shared" si="238"/>
        <v>0.10858467801783211</v>
      </c>
      <c r="TQ16" s="68">
        <f t="shared" si="239"/>
        <v>-0.47818355403642515</v>
      </c>
      <c r="TR16" s="14"/>
      <c r="TS16" s="15">
        <f t="shared" si="240"/>
        <v>0.20336134453781504</v>
      </c>
      <c r="TU16" s="122">
        <v>2.02</v>
      </c>
      <c r="TV16" s="68">
        <f t="shared" si="241"/>
        <v>1.0000000000000009E-2</v>
      </c>
      <c r="TW16" s="68">
        <f t="shared" si="242"/>
        <v>1.8738287848861307E-2</v>
      </c>
      <c r="TX16" s="68">
        <f t="shared" si="243"/>
        <v>-0.54195011337868482</v>
      </c>
      <c r="TY16" s="14"/>
      <c r="TZ16" s="15">
        <f t="shared" si="244"/>
        <v>0.18128654970760238</v>
      </c>
      <c r="UB16" s="122"/>
      <c r="UC16" s="68">
        <f t="shared" si="245"/>
        <v>0</v>
      </c>
      <c r="UD16" s="68">
        <f t="shared" si="246"/>
        <v>8.7382878488612963E-3</v>
      </c>
      <c r="UE16" s="68">
        <f t="shared" si="247"/>
        <v>0</v>
      </c>
      <c r="UF16" s="14"/>
      <c r="UG16" s="15">
        <f t="shared" si="248"/>
        <v>0</v>
      </c>
      <c r="UI16" s="122"/>
      <c r="UJ16" s="68">
        <f t="shared" si="249"/>
        <v>0</v>
      </c>
      <c r="UK16" s="68">
        <f t="shared" si="250"/>
        <v>8.7382878488612963E-3</v>
      </c>
      <c r="UL16" s="68">
        <f t="shared" si="251"/>
        <v>0</v>
      </c>
      <c r="UM16" s="14"/>
      <c r="UN16" s="15">
        <f t="shared" si="252"/>
        <v>0</v>
      </c>
      <c r="UP16" s="122"/>
      <c r="UQ16" s="68">
        <f t="shared" si="253"/>
        <v>0</v>
      </c>
      <c r="UR16" s="68">
        <f t="shared" si="254"/>
        <v>8.7382878488612963E-3</v>
      </c>
      <c r="US16" s="68">
        <f t="shared" si="255"/>
        <v>0</v>
      </c>
      <c r="UT16" s="14"/>
      <c r="UU16" s="15">
        <f t="shared" si="256"/>
        <v>0</v>
      </c>
      <c r="UW16" s="122"/>
      <c r="UX16" s="68">
        <f t="shared" si="257"/>
        <v>0</v>
      </c>
      <c r="UY16" s="68">
        <f t="shared" si="258"/>
        <v>8.7382878488612963E-3</v>
      </c>
      <c r="UZ16" s="68">
        <f t="shared" si="259"/>
        <v>0</v>
      </c>
      <c r="VA16" s="14"/>
      <c r="VB16" s="15">
        <f t="shared" si="260"/>
        <v>0</v>
      </c>
      <c r="VD16" s="122"/>
      <c r="VE16" s="68">
        <f t="shared" si="261"/>
        <v>0</v>
      </c>
      <c r="VF16" s="68">
        <f t="shared" si="262"/>
        <v>8.7382878488612963E-3</v>
      </c>
      <c r="VG16" s="68">
        <f t="shared" si="263"/>
        <v>0</v>
      </c>
      <c r="VH16" s="14"/>
      <c r="VI16" s="15">
        <f t="shared" si="264"/>
        <v>0</v>
      </c>
      <c r="VM16" s="21">
        <f t="shared" si="265"/>
        <v>-1.113044911188291E-2</v>
      </c>
      <c r="VN16" s="49"/>
      <c r="VO16" s="21">
        <f t="shared" si="266"/>
        <v>0.33608509065133441</v>
      </c>
      <c r="VP16" s="14"/>
      <c r="VQ16" s="21">
        <f t="shared" si="267"/>
        <v>2.5248775578900741E-2</v>
      </c>
    </row>
    <row r="17" spans="1:589" ht="15.75" customHeight="1" x14ac:dyDescent="0.2">
      <c r="A17" s="127">
        <v>45670</v>
      </c>
      <c r="B17" s="77">
        <f t="shared" si="0"/>
        <v>45670</v>
      </c>
      <c r="C17" s="13">
        <v>42297.120000000003</v>
      </c>
      <c r="D17" s="138">
        <f t="shared" si="1"/>
        <v>358.67000000000553</v>
      </c>
      <c r="E17" s="68">
        <f t="shared" si="2"/>
        <v>8.5522950895897572E-3</v>
      </c>
      <c r="F17" s="15">
        <f t="shared" si="3"/>
        <v>-5.808074516350248E-3</v>
      </c>
      <c r="G17" s="13">
        <v>5836.22</v>
      </c>
      <c r="H17" s="138">
        <f t="shared" si="4"/>
        <v>9.180000000000291</v>
      </c>
      <c r="I17" s="68">
        <f t="shared" si="5"/>
        <v>1.5754139322881413E-3</v>
      </c>
      <c r="J17" s="15">
        <f t="shared" si="6"/>
        <v>-7.7206488677458215E-3</v>
      </c>
      <c r="K17" s="13">
        <v>19088.099999999999</v>
      </c>
      <c r="L17" s="138">
        <f t="shared" si="7"/>
        <v>-73.530000000002474</v>
      </c>
      <c r="M17" s="68">
        <f t="shared" si="8"/>
        <v>-3.8373562165641686E-3</v>
      </c>
      <c r="N17" s="15">
        <f t="shared" si="9"/>
        <v>-1.1531894862923905E-2</v>
      </c>
      <c r="O17" s="13">
        <v>2191.52</v>
      </c>
      <c r="P17" s="138">
        <f t="shared" si="10"/>
        <v>2.2899999999999636</v>
      </c>
      <c r="Q17" s="68">
        <f t="shared" si="11"/>
        <v>1.0460298826527883E-3</v>
      </c>
      <c r="R17" s="15">
        <f t="shared" si="12"/>
        <v>-1.7326111131039868E-2</v>
      </c>
      <c r="S17" s="18">
        <f t="shared" si="13"/>
        <v>2.2863236636364533E-3</v>
      </c>
      <c r="T17" s="121">
        <f t="shared" si="14"/>
        <v>257.9743525508087</v>
      </c>
      <c r="U17" s="121">
        <f t="shared" si="15"/>
        <v>257.9743525508087</v>
      </c>
      <c r="V17" s="47">
        <f t="shared" si="16"/>
        <v>1.7756675357028628E-3</v>
      </c>
      <c r="W17" s="21">
        <f t="shared" si="268"/>
        <v>-2.8802784135641885E-3</v>
      </c>
      <c r="X17" s="18">
        <f t="shared" si="17"/>
        <v>1.8340956719916294E-3</v>
      </c>
      <c r="Y17" s="123">
        <v>188733.57</v>
      </c>
      <c r="Z17" s="15">
        <v>1.9999999999999999E-6</v>
      </c>
      <c r="AA17" s="21">
        <f t="shared" si="18"/>
        <v>-1.7736675357028628E-3</v>
      </c>
      <c r="AB17" s="1"/>
      <c r="AC17" s="122">
        <v>226.24</v>
      </c>
      <c r="AD17" s="68">
        <f t="shared" si="19"/>
        <v>-6.8045129285744894E-3</v>
      </c>
      <c r="AE17" s="68">
        <f t="shared" si="269"/>
        <v>-8.5801804642773524E-3</v>
      </c>
      <c r="AF17" s="68">
        <f t="shared" si="20"/>
        <v>0.37306548522182431</v>
      </c>
      <c r="AG17" s="14"/>
      <c r="AH17" s="15">
        <f t="shared" si="21"/>
        <v>-4.0938504203899212E-3</v>
      </c>
      <c r="AI17" s="1"/>
      <c r="AJ17" s="122">
        <v>21.11</v>
      </c>
      <c r="AK17" s="68">
        <f t="shared" si="22"/>
        <v>-4.2452830188679184E-3</v>
      </c>
      <c r="AL17" s="68">
        <f t="shared" si="270"/>
        <v>-6.0209505545707814E-3</v>
      </c>
      <c r="AM17" s="68">
        <f t="shared" si="23"/>
        <v>0.13494623655913968</v>
      </c>
      <c r="AN17" s="14"/>
      <c r="AO17" s="15">
        <f t="shared" si="24"/>
        <v>3.804089396100727E-3</v>
      </c>
      <c r="AP17" s="1"/>
      <c r="AQ17" s="122">
        <v>21.38</v>
      </c>
      <c r="AR17" s="68">
        <f t="shared" si="25"/>
        <v>-5.5813953488372554E-3</v>
      </c>
      <c r="AS17" s="68">
        <f t="shared" si="271"/>
        <v>-7.3570628845401184E-3</v>
      </c>
      <c r="AT17" s="68">
        <f t="shared" si="26"/>
        <v>0.2379849449913144</v>
      </c>
      <c r="AU17" s="14"/>
      <c r="AV17" s="15">
        <f t="shared" si="27"/>
        <v>-4.1918956683744697E-3</v>
      </c>
      <c r="AW17" s="1"/>
      <c r="AX17" s="122">
        <v>202.7</v>
      </c>
      <c r="AY17" s="68">
        <f t="shared" si="28"/>
        <v>1.5811839114536672E-3</v>
      </c>
      <c r="AZ17" s="68">
        <f t="shared" si="272"/>
        <v>-1.9448362424919559E-4</v>
      </c>
      <c r="BA17" s="68">
        <f t="shared" si="29"/>
        <v>0.51155853840417598</v>
      </c>
      <c r="BB17" s="14"/>
      <c r="BC17" s="15">
        <f t="shared" si="30"/>
        <v>-7.2971252265047705E-3</v>
      </c>
      <c r="BD17" s="1"/>
      <c r="BE17" s="122">
        <v>73.92</v>
      </c>
      <c r="BF17" s="68">
        <f t="shared" si="31"/>
        <v>4.893964110929845E-3</v>
      </c>
      <c r="BG17" s="68">
        <f t="shared" si="273"/>
        <v>3.1182965752269819E-3</v>
      </c>
      <c r="BH17" s="68"/>
      <c r="BI17" s="14"/>
      <c r="BJ17" s="15">
        <f t="shared" si="32"/>
        <v>3.393511605809692E-3</v>
      </c>
      <c r="BK17" s="1"/>
      <c r="BL17" s="122">
        <v>66.42</v>
      </c>
      <c r="BM17" s="68">
        <f t="shared" si="33"/>
        <v>-3.0102347983136695E-4</v>
      </c>
      <c r="BN17" s="68">
        <f t="shared" si="274"/>
        <v>-2.0766910155342296E-3</v>
      </c>
      <c r="BO17" s="68">
        <f t="shared" si="34"/>
        <v>0.1185584371842371</v>
      </c>
      <c r="BP17" s="14"/>
      <c r="BQ17" s="15">
        <f t="shared" si="35"/>
        <v>7.5335241826121971E-4</v>
      </c>
      <c r="BR17" s="1"/>
      <c r="BS17" s="122">
        <v>38.619999999999997</v>
      </c>
      <c r="BT17" s="68">
        <f t="shared" si="36"/>
        <v>-7.197943444730107E-3</v>
      </c>
      <c r="BU17" s="68">
        <f t="shared" si="275"/>
        <v>-8.9736109804329691E-3</v>
      </c>
      <c r="BV17" s="68">
        <f t="shared" si="37"/>
        <v>3.6500268384326344E-2</v>
      </c>
      <c r="BW17" s="14"/>
      <c r="BX17" s="15">
        <f t="shared" si="38"/>
        <v>9.6732026143790187E-3</v>
      </c>
      <c r="BY17" s="1"/>
      <c r="BZ17" s="122"/>
      <c r="CA17" s="68">
        <f t="shared" si="39"/>
        <v>0</v>
      </c>
      <c r="CB17" s="68">
        <f t="shared" si="276"/>
        <v>0</v>
      </c>
      <c r="CC17" s="68">
        <f t="shared" si="40"/>
        <v>0</v>
      </c>
      <c r="CD17" s="14"/>
      <c r="CE17" s="15">
        <f t="shared" si="41"/>
        <v>0</v>
      </c>
      <c r="CF17" s="1"/>
      <c r="CG17" s="122">
        <v>34.61</v>
      </c>
      <c r="CH17" s="68">
        <f t="shared" si="42"/>
        <v>6.6899360093076454E-3</v>
      </c>
      <c r="CI17" s="68">
        <f t="shared" si="277"/>
        <v>4.9142684736047824E-3</v>
      </c>
      <c r="CJ17" s="68">
        <f t="shared" si="43"/>
        <v>0.14488918293086334</v>
      </c>
      <c r="CK17" s="14"/>
      <c r="CL17" s="15">
        <f t="shared" si="44"/>
        <v>7.2759022118742724E-3</v>
      </c>
      <c r="CM17" s="1"/>
      <c r="CN17" s="122">
        <v>33.21</v>
      </c>
      <c r="CO17" s="68">
        <f t="shared" si="45"/>
        <v>-5.0928699820252154E-3</v>
      </c>
      <c r="CP17" s="68">
        <f t="shared" si="278"/>
        <v>-6.8685375177280784E-3</v>
      </c>
      <c r="CQ17" s="68">
        <f t="shared" si="46"/>
        <v>5.9668155711550763E-2</v>
      </c>
      <c r="CR17" s="14"/>
      <c r="CS17" s="15">
        <f t="shared" si="47"/>
        <v>-7.7681505826112341E-3</v>
      </c>
      <c r="CT17" s="1"/>
      <c r="CU17" s="122">
        <v>37.04</v>
      </c>
      <c r="CV17" s="68">
        <f t="shared" si="48"/>
        <v>1.0810810810810581E-3</v>
      </c>
      <c r="CW17" s="68">
        <f t="shared" si="279"/>
        <v>-6.9458645462180469E-4</v>
      </c>
      <c r="CX17" s="68">
        <f t="shared" si="49"/>
        <v>0.15209953343701402</v>
      </c>
      <c r="CY17" s="14"/>
      <c r="CZ17" s="15">
        <f t="shared" si="50"/>
        <v>-6.4377682403434005E-3</v>
      </c>
      <c r="DA17" s="1"/>
      <c r="DB17" s="122">
        <v>20.36</v>
      </c>
      <c r="DC17" s="68">
        <f t="shared" si="51"/>
        <v>6.9238377843719376E-3</v>
      </c>
      <c r="DD17" s="68">
        <f t="shared" si="280"/>
        <v>5.1481702486690746E-3</v>
      </c>
      <c r="DE17" s="68">
        <f t="shared" si="52"/>
        <v>-6.9044352994970346E-2</v>
      </c>
      <c r="DF17" s="14"/>
      <c r="DG17" s="15">
        <f t="shared" si="53"/>
        <v>0</v>
      </c>
      <c r="DH17" s="1"/>
      <c r="DI17" s="122">
        <v>41.86</v>
      </c>
      <c r="DJ17" s="68">
        <f t="shared" si="54"/>
        <v>-6.4087348682649679E-3</v>
      </c>
      <c r="DK17" s="68">
        <f t="shared" si="281"/>
        <v>-8.18440240396783E-3</v>
      </c>
      <c r="DL17" s="68">
        <f t="shared" si="55"/>
        <v>-5.1868629671574164E-2</v>
      </c>
      <c r="DM17" s="14"/>
      <c r="DN17" s="15">
        <f t="shared" si="56"/>
        <v>-7.1157495256166312E-3</v>
      </c>
      <c r="DO17" s="1"/>
      <c r="DP17" s="122">
        <v>37.19</v>
      </c>
      <c r="DQ17" s="68">
        <f t="shared" si="57"/>
        <v>-1.0904255319149033E-2</v>
      </c>
      <c r="DR17" s="68">
        <f t="shared" si="282"/>
        <v>-1.2679922854851896E-2</v>
      </c>
      <c r="DS17" s="68"/>
      <c r="DT17" s="14"/>
      <c r="DU17" s="15">
        <f t="shared" si="58"/>
        <v>-2.3371848739495816E-2</v>
      </c>
      <c r="DV17" s="18"/>
      <c r="DW17" s="122">
        <v>33.58</v>
      </c>
      <c r="DX17" s="68">
        <f t="shared" si="59"/>
        <v>-9.1472410740632126E-3</v>
      </c>
      <c r="DY17" s="68">
        <f t="shared" si="283"/>
        <v>-1.0922908609766075E-2</v>
      </c>
      <c r="DZ17" s="68">
        <f t="shared" si="60"/>
        <v>0.79188900747065105</v>
      </c>
      <c r="EA17" s="14"/>
      <c r="EB17" s="15">
        <f t="shared" si="61"/>
        <v>3.2865252464893764E-3</v>
      </c>
      <c r="EC17" s="1"/>
      <c r="ED17" s="122">
        <v>36.36</v>
      </c>
      <c r="EE17" s="68">
        <f t="shared" si="62"/>
        <v>-6.8287353182190655E-3</v>
      </c>
      <c r="EF17" s="68">
        <f t="shared" si="284"/>
        <v>-8.6044028539219285E-3</v>
      </c>
      <c r="EG17" s="68">
        <f t="shared" si="63"/>
        <v>0.72895863052781729</v>
      </c>
      <c r="EH17" s="14"/>
      <c r="EI17" s="15">
        <f t="shared" si="64"/>
        <v>-1.4099783080260388E-2</v>
      </c>
      <c r="EJ17" s="1"/>
      <c r="EK17" s="122">
        <v>112.03</v>
      </c>
      <c r="EL17" s="68">
        <f t="shared" si="65"/>
        <v>-5.2388563310247147E-3</v>
      </c>
      <c r="EM17" s="68">
        <f t="shared" si="285"/>
        <v>-7.0145238667275777E-3</v>
      </c>
      <c r="EN17" s="68">
        <f t="shared" si="66"/>
        <v>0.73582274558413374</v>
      </c>
      <c r="EO17" s="14"/>
      <c r="EP17" s="15">
        <f t="shared" si="67"/>
        <v>6.5588499550764063E-3</v>
      </c>
      <c r="ER17" s="122">
        <v>37.51</v>
      </c>
      <c r="ES17" s="68">
        <f t="shared" si="68"/>
        <v>-4.7758026001591862E-3</v>
      </c>
      <c r="ET17" s="68">
        <f t="shared" si="286"/>
        <v>-6.5514701358620493E-3</v>
      </c>
      <c r="EU17" s="68">
        <f t="shared" si="69"/>
        <v>7.4477227155542877E-2</v>
      </c>
      <c r="EV17" s="14"/>
      <c r="EW17" s="15">
        <f t="shared" si="70"/>
        <v>-3.548470043713043E-2</v>
      </c>
      <c r="EY17" s="122">
        <v>25.56</v>
      </c>
      <c r="EZ17" s="68">
        <f t="shared" si="71"/>
        <v>-1.7301038062283846E-2</v>
      </c>
      <c r="FA17" s="68">
        <f t="shared" si="287"/>
        <v>-1.9076705597986708E-2</v>
      </c>
      <c r="FB17" s="68"/>
      <c r="FC17" s="14"/>
      <c r="FD17" s="15">
        <f t="shared" si="72"/>
        <v>3.9869812855980492E-2</v>
      </c>
      <c r="FF17" s="122">
        <v>59.61</v>
      </c>
      <c r="FG17" s="68">
        <f t="shared" si="73"/>
        <v>1.5156675749318812E-2</v>
      </c>
      <c r="FH17" s="68">
        <f t="shared" si="288"/>
        <v>1.3381008213615949E-2</v>
      </c>
      <c r="FI17" s="68">
        <f t="shared" si="74"/>
        <v>8.970886932972261E-3</v>
      </c>
      <c r="FJ17" s="14"/>
      <c r="FK17" s="15">
        <f t="shared" si="75"/>
        <v>4.9656629688325418E-2</v>
      </c>
      <c r="FL17" s="1"/>
      <c r="FM17" s="122">
        <v>176.97</v>
      </c>
      <c r="FN17" s="68">
        <f t="shared" si="76"/>
        <v>-1.1852353538774577E-3</v>
      </c>
      <c r="FO17" s="68">
        <f t="shared" si="289"/>
        <v>-2.9609028895803205E-3</v>
      </c>
      <c r="FP17" s="68">
        <f t="shared" si="77"/>
        <v>0.52192982456140347</v>
      </c>
      <c r="FQ17" s="14"/>
      <c r="FR17" s="15">
        <f t="shared" si="78"/>
        <v>-2.5817461191236363E-2</v>
      </c>
      <c r="FS17" s="1"/>
      <c r="FT17" s="122">
        <v>88.43</v>
      </c>
      <c r="FU17" s="68">
        <f t="shared" si="79"/>
        <v>6.9460259621955556E-3</v>
      </c>
      <c r="FV17" s="68">
        <f t="shared" si="290"/>
        <v>5.1703584264926926E-3</v>
      </c>
      <c r="FW17" s="68">
        <f t="shared" si="80"/>
        <v>4.54390548676594E-3</v>
      </c>
      <c r="FX17" s="14"/>
      <c r="FY17" s="15">
        <f t="shared" si="81"/>
        <v>-1.9405633178088265E-2</v>
      </c>
      <c r="FZ17" s="1"/>
      <c r="GA17" s="122">
        <v>17.16</v>
      </c>
      <c r="GB17" s="68">
        <f t="shared" si="82"/>
        <v>-1.1641443538998588E-3</v>
      </c>
      <c r="GC17" s="68">
        <f t="shared" si="291"/>
        <v>-2.9398118896027219E-3</v>
      </c>
      <c r="GD17" s="68"/>
      <c r="GE17" s="14"/>
      <c r="GF17" s="15">
        <f t="shared" si="83"/>
        <v>-1.5490533562822695E-2</v>
      </c>
      <c r="GG17" s="18"/>
      <c r="GH17" s="122">
        <v>18.55</v>
      </c>
      <c r="GI17" s="68">
        <f t="shared" si="84"/>
        <v>3.7878787878788032E-3</v>
      </c>
      <c r="GJ17" s="68">
        <f t="shared" si="292"/>
        <v>2.0122112521759406E-3</v>
      </c>
      <c r="GK17" s="68">
        <f t="shared" si="85"/>
        <v>-3.4859521331945795E-2</v>
      </c>
      <c r="GL17" s="14"/>
      <c r="GM17" s="15">
        <f t="shared" si="86"/>
        <v>-1.8518518518518406E-2</v>
      </c>
      <c r="GO17" s="122">
        <v>27.9</v>
      </c>
      <c r="GP17" s="68">
        <f t="shared" si="87"/>
        <v>3.9582583663187992E-3</v>
      </c>
      <c r="GQ17" s="68">
        <f t="shared" si="293"/>
        <v>2.1825908306159362E-3</v>
      </c>
      <c r="GR17" s="68"/>
      <c r="GS17" s="14"/>
      <c r="GT17" s="15">
        <f t="shared" si="88"/>
        <v>2.3853211009174261E-2</v>
      </c>
      <c r="GV17" s="122">
        <v>13.71</v>
      </c>
      <c r="GW17" s="68">
        <f t="shared" si="89"/>
        <v>-7.2886297376091732E-4</v>
      </c>
      <c r="GX17" s="68">
        <f t="shared" si="294"/>
        <v>-2.5045305094637802E-3</v>
      </c>
      <c r="GY17" s="68">
        <f t="shared" si="90"/>
        <v>0.15696202531645581</v>
      </c>
      <c r="GZ17" s="14"/>
      <c r="HA17" s="15">
        <f t="shared" si="91"/>
        <v>-7.2886297376091732E-4</v>
      </c>
      <c r="HD17" s="122">
        <v>403.31</v>
      </c>
      <c r="HE17" s="68">
        <f t="shared" si="92"/>
        <v>2.1710492982722786E-2</v>
      </c>
      <c r="HF17" s="68">
        <f t="shared" si="295"/>
        <v>1.9934825447019924E-2</v>
      </c>
      <c r="HG17" s="68">
        <f t="shared" si="93"/>
        <v>1.2656592326273806</v>
      </c>
      <c r="HH17" s="14"/>
      <c r="HI17" s="15">
        <f t="shared" si="94"/>
        <v>-1.3124009508715649E-3</v>
      </c>
      <c r="HK17" s="122">
        <v>30.89</v>
      </c>
      <c r="HL17" s="68">
        <f t="shared" si="95"/>
        <v>5.1753489955737128E-2</v>
      </c>
      <c r="HM17" s="68">
        <f t="shared" si="296"/>
        <v>4.9977822420034262E-2</v>
      </c>
      <c r="HN17" s="68">
        <f t="shared" si="96"/>
        <v>11.455645161290322</v>
      </c>
      <c r="HO17" s="14"/>
      <c r="HP17" s="15">
        <f t="shared" si="97"/>
        <v>0.17096285064442765</v>
      </c>
      <c r="HR17" s="122">
        <v>109.27</v>
      </c>
      <c r="HS17" s="68">
        <f t="shared" si="98"/>
        <v>2.5624178712220665E-2</v>
      </c>
      <c r="HT17" s="68">
        <f t="shared" si="297"/>
        <v>2.3848511176517803E-2</v>
      </c>
      <c r="HU17" s="68">
        <f t="shared" si="99"/>
        <v>2.0019230769230769</v>
      </c>
      <c r="HV17" s="14"/>
      <c r="HW17" s="15">
        <f t="shared" si="100"/>
        <v>1.5803662731244797E-2</v>
      </c>
      <c r="HY17" s="122">
        <v>133.22999999999999</v>
      </c>
      <c r="HZ17" s="68">
        <f t="shared" si="101"/>
        <v>-1.9718931645942218E-2</v>
      </c>
      <c r="IA17" s="68">
        <f t="shared" si="298"/>
        <v>-2.1494599181645081E-2</v>
      </c>
      <c r="IB17" s="68">
        <f t="shared" si="102"/>
        <v>0.25807365439093466</v>
      </c>
      <c r="IC17" s="14"/>
      <c r="ID17" s="15">
        <f t="shared" si="103"/>
        <v>-7.8933651053689942E-3</v>
      </c>
      <c r="IF17" s="122">
        <v>225.29</v>
      </c>
      <c r="IG17" s="68">
        <f t="shared" si="104"/>
        <v>4.3689536801747126E-3</v>
      </c>
      <c r="IH17" s="68">
        <f t="shared" si="299"/>
        <v>2.5932861444718496E-3</v>
      </c>
      <c r="II17" s="68">
        <f t="shared" si="105"/>
        <v>0.2873714285714285</v>
      </c>
      <c r="IJ17" s="14"/>
      <c r="IK17" s="15">
        <f t="shared" si="106"/>
        <v>-2.8252242926156017E-2</v>
      </c>
      <c r="IM17" s="122">
        <v>193.63</v>
      </c>
      <c r="IN17" s="68">
        <f t="shared" si="107"/>
        <v>2.6942455582073633E-2</v>
      </c>
      <c r="IO17" s="68">
        <f t="shared" si="300"/>
        <v>2.5166788046370771E-2</v>
      </c>
      <c r="IP17" s="68">
        <f t="shared" si="108"/>
        <v>2.7810974419058776</v>
      </c>
      <c r="IQ17" s="14"/>
      <c r="IR17" s="15">
        <f t="shared" si="109"/>
        <v>3.2638259292837743E-2</v>
      </c>
      <c r="IT17" s="122">
        <v>48.8</v>
      </c>
      <c r="IU17" s="68">
        <f t="shared" si="110"/>
        <v>-8.935824532900179E-3</v>
      </c>
      <c r="IV17" s="68">
        <f t="shared" si="301"/>
        <v>-1.0711492068603041E-2</v>
      </c>
      <c r="IW17" s="68">
        <f t="shared" si="111"/>
        <v>1.6739726027397259</v>
      </c>
      <c r="IX17" s="14"/>
      <c r="IY17" s="15">
        <f t="shared" si="112"/>
        <v>-5.0398910293831548E-2</v>
      </c>
      <c r="JA17" s="122">
        <v>608.33000000000004</v>
      </c>
      <c r="JB17" s="68">
        <f t="shared" si="113"/>
        <v>-1.2226804793297134E-2</v>
      </c>
      <c r="JC17" s="68">
        <f t="shared" si="302"/>
        <v>-1.4002472328999996E-2</v>
      </c>
      <c r="JD17" s="68">
        <f t="shared" si="114"/>
        <v>0.23044093851132699</v>
      </c>
      <c r="JE17" s="14"/>
      <c r="JF17" s="15">
        <f t="shared" si="115"/>
        <v>3.8974569179006421E-2</v>
      </c>
      <c r="JH17" s="122">
        <v>417.19</v>
      </c>
      <c r="JI17" s="68">
        <f t="shared" si="116"/>
        <v>-4.2009786370688414E-3</v>
      </c>
      <c r="JJ17" s="68">
        <f t="shared" si="303"/>
        <v>-5.9766461727717045E-3</v>
      </c>
      <c r="JK17" s="68">
        <f t="shared" si="117"/>
        <v>2.5818190759546583E-2</v>
      </c>
      <c r="JL17" s="14"/>
      <c r="JM17" s="15">
        <f t="shared" si="118"/>
        <v>-1.0225385527876637E-2</v>
      </c>
      <c r="JO17" s="122">
        <v>10.39</v>
      </c>
      <c r="JP17" s="68">
        <f t="shared" si="119"/>
        <v>-2.8063610851262764E-2</v>
      </c>
      <c r="JQ17" s="68">
        <f t="shared" si="304"/>
        <v>-2.9839278386965627E-2</v>
      </c>
      <c r="JR17" s="68">
        <f t="shared" si="120"/>
        <v>-0.6494010460604015</v>
      </c>
      <c r="JS17" s="14"/>
      <c r="JT17" s="15">
        <f t="shared" si="121"/>
        <v>1.9627085377821499E-2</v>
      </c>
      <c r="JV17" s="122">
        <v>1.91</v>
      </c>
      <c r="JW17" s="68">
        <f t="shared" si="122"/>
        <v>-2.051282051282053E-2</v>
      </c>
      <c r="JX17" s="68">
        <f t="shared" si="305"/>
        <v>-2.2288488048523392E-2</v>
      </c>
      <c r="JY17" s="68">
        <f t="shared" si="123"/>
        <v>-0.24505928853754938</v>
      </c>
      <c r="JZ17" s="14"/>
      <c r="KA17" s="15">
        <f t="shared" si="124"/>
        <v>6.111111111111104E-2</v>
      </c>
      <c r="KC17" s="122">
        <v>23.41</v>
      </c>
      <c r="KD17" s="68">
        <f t="shared" si="125"/>
        <v>2.9463500439753813E-2</v>
      </c>
      <c r="KE17" s="68">
        <f t="shared" si="306"/>
        <v>2.7687832904050951E-2</v>
      </c>
      <c r="KF17" s="68">
        <f t="shared" si="126"/>
        <v>0.20174537987679669</v>
      </c>
      <c r="KG17" s="14"/>
      <c r="KH17" s="15">
        <f t="shared" si="127"/>
        <v>5.5455365193868372E-2</v>
      </c>
      <c r="KI17" s="18"/>
      <c r="KJ17" s="122">
        <v>69.040000000000006</v>
      </c>
      <c r="KK17" s="68">
        <f t="shared" si="128"/>
        <v>-6.4498644986449749E-2</v>
      </c>
      <c r="KL17" s="68">
        <f t="shared" si="307"/>
        <v>-6.6274312522152615E-2</v>
      </c>
      <c r="KM17" s="68">
        <f t="shared" si="129"/>
        <v>2.2720379146919432</v>
      </c>
      <c r="KN17" s="14"/>
      <c r="KO17" s="15">
        <f t="shared" si="130"/>
        <v>2.7228091057878479E-2</v>
      </c>
      <c r="KQ17" s="122">
        <v>1.1000000000000001</v>
      </c>
      <c r="KR17" s="68">
        <f t="shared" si="131"/>
        <v>-1.785714285714287E-2</v>
      </c>
      <c r="KS17" s="68">
        <f t="shared" si="308"/>
        <v>-1.9632810392845732E-2</v>
      </c>
      <c r="KT17" s="68">
        <f t="shared" si="132"/>
        <v>-0.58015267175572516</v>
      </c>
      <c r="KU17" s="14"/>
      <c r="KV17" s="15">
        <f t="shared" si="133"/>
        <v>8.9108910891089188E-2</v>
      </c>
      <c r="KW17" s="18"/>
      <c r="KX17" s="122">
        <v>24.47</v>
      </c>
      <c r="KY17" s="68">
        <f t="shared" si="134"/>
        <v>-4.3767096522078976E-2</v>
      </c>
      <c r="KZ17" s="68">
        <f t="shared" si="309"/>
        <v>-4.5542764057781841E-2</v>
      </c>
      <c r="LA17" s="68">
        <f t="shared" si="135"/>
        <v>-0.65980814680939803</v>
      </c>
      <c r="LB17" s="14"/>
      <c r="LC17" s="15">
        <f t="shared" si="136"/>
        <v>3.2053985660058959E-2</v>
      </c>
      <c r="LD17" s="18"/>
      <c r="LE17" s="122">
        <v>50.07</v>
      </c>
      <c r="LF17" s="68">
        <f t="shared" si="137"/>
        <v>2.1836734693877556E-2</v>
      </c>
      <c r="LG17" s="68">
        <f t="shared" si="310"/>
        <v>2.0061067158174694E-2</v>
      </c>
      <c r="LH17" s="68">
        <f t="shared" si="138"/>
        <v>0.39743231928551498</v>
      </c>
      <c r="LI17" s="14"/>
      <c r="LJ17" s="15">
        <f t="shared" si="139"/>
        <v>8.588158750813274E-2</v>
      </c>
      <c r="LL17" s="122">
        <v>82.36</v>
      </c>
      <c r="LM17" s="68">
        <f t="shared" si="140"/>
        <v>-2.3013048635824412E-2</v>
      </c>
      <c r="LN17" s="68">
        <f t="shared" si="311"/>
        <v>-2.4788716171527274E-2</v>
      </c>
      <c r="LO17" s="68">
        <f t="shared" si="141"/>
        <v>-5.8742857142857152E-2</v>
      </c>
      <c r="LP17" s="14"/>
      <c r="LQ17" s="15">
        <f t="shared" si="142"/>
        <v>5.3062268252141748E-2</v>
      </c>
      <c r="LS17" s="122">
        <v>10.029999999999999</v>
      </c>
      <c r="LT17" s="68">
        <f t="shared" si="143"/>
        <v>-3.6503362151777213E-2</v>
      </c>
      <c r="LU17" s="68">
        <f t="shared" si="312"/>
        <v>-3.8279029687480079E-2</v>
      </c>
      <c r="LV17" s="68"/>
      <c r="LW17" s="14"/>
      <c r="LX17" s="15">
        <f t="shared" si="144"/>
        <v>8.4324324324324254E-2</v>
      </c>
      <c r="LZ17" s="122">
        <v>14.22</v>
      </c>
      <c r="MA17" s="68">
        <f t="shared" si="145"/>
        <v>-1.3185287994448265E-2</v>
      </c>
      <c r="MB17" s="68">
        <f t="shared" si="313"/>
        <v>-1.4960955530151128E-2</v>
      </c>
      <c r="MC17" s="68">
        <f t="shared" si="146"/>
        <v>-0.36089887640449436</v>
      </c>
      <c r="MD17" s="14"/>
      <c r="ME17" s="15">
        <f t="shared" si="147"/>
        <v>5.4896142433234436E-2</v>
      </c>
      <c r="MG17" s="122">
        <v>22.88</v>
      </c>
      <c r="MH17" s="68">
        <f t="shared" si="148"/>
        <v>-9.3502377179080803E-2</v>
      </c>
      <c r="MI17" s="68">
        <f t="shared" si="314"/>
        <v>-9.5278044714783669E-2</v>
      </c>
      <c r="MJ17" s="68">
        <f t="shared" si="149"/>
        <v>2.0835579514824798</v>
      </c>
      <c r="MK17" s="14"/>
      <c r="ML17" s="15">
        <f t="shared" si="150"/>
        <v>7.772020725388594E-2</v>
      </c>
      <c r="MN17" s="122">
        <v>114.54</v>
      </c>
      <c r="MO17" s="68">
        <f t="shared" si="151"/>
        <v>-1.3078733978550132E-3</v>
      </c>
      <c r="MP17" s="68">
        <f t="shared" si="315"/>
        <v>-3.083540933557876E-3</v>
      </c>
      <c r="MQ17" s="68">
        <f t="shared" si="152"/>
        <v>-9.0230341540905479E-2</v>
      </c>
      <c r="MR17" s="14"/>
      <c r="MS17" s="15">
        <f t="shared" si="153"/>
        <v>2.8279019660651813E-2</v>
      </c>
      <c r="MU17" s="122">
        <v>11</v>
      </c>
      <c r="MV17" s="68">
        <f t="shared" si="154"/>
        <v>-9.0909090909090884E-2</v>
      </c>
      <c r="MW17" s="68">
        <f t="shared" si="316"/>
        <v>-9.2684758444793749E-2</v>
      </c>
      <c r="MX17" s="68">
        <f t="shared" si="155"/>
        <v>-0.47292764734068043</v>
      </c>
      <c r="MY17" s="14"/>
      <c r="MZ17" s="15">
        <f t="shared" si="156"/>
        <v>3.09278350515464E-2</v>
      </c>
      <c r="NB17" s="122">
        <v>171.57</v>
      </c>
      <c r="NC17" s="68">
        <f t="shared" si="157"/>
        <v>-6.9893412545870203E-4</v>
      </c>
      <c r="ND17" s="68">
        <f t="shared" si="317"/>
        <v>-2.4746016611615646E-3</v>
      </c>
      <c r="NE17" s="68">
        <f t="shared" si="158"/>
        <v>0.26647966339410933</v>
      </c>
      <c r="NF17" s="14"/>
      <c r="NG17" s="15">
        <f t="shared" si="159"/>
        <v>2.8658792493554779E-2</v>
      </c>
      <c r="NI17" s="122">
        <v>5.0999999999999996</v>
      </c>
      <c r="NJ17" s="68">
        <f t="shared" si="160"/>
        <v>-1.734104046242789E-2</v>
      </c>
      <c r="NK17" s="68">
        <f t="shared" si="318"/>
        <v>-1.9116707998130752E-2</v>
      </c>
      <c r="NL17" s="68">
        <f t="shared" si="161"/>
        <v>-0.95950774116712989</v>
      </c>
      <c r="NM17" s="14"/>
      <c r="NN17" s="15">
        <f t="shared" si="162"/>
        <v>4.0816326530612096E-2</v>
      </c>
      <c r="NP17" s="122">
        <v>366.81</v>
      </c>
      <c r="NQ17" s="68">
        <f t="shared" si="163"/>
        <v>-7.8997548351953262E-4</v>
      </c>
      <c r="NR17" s="68">
        <f t="shared" si="319"/>
        <v>-2.5656430192223956E-3</v>
      </c>
      <c r="NS17" s="68">
        <f t="shared" si="164"/>
        <v>1.7947428571428572</v>
      </c>
      <c r="NT17" s="14"/>
      <c r="NU17" s="15">
        <f t="shared" si="165"/>
        <v>0.11516128051561121</v>
      </c>
      <c r="NW17" s="122">
        <v>191.01</v>
      </c>
      <c r="NX17" s="68">
        <f t="shared" si="166"/>
        <v>-5.3634659445948819E-3</v>
      </c>
      <c r="NY17" s="68">
        <f t="shared" si="320"/>
        <v>-7.1391334802977449E-3</v>
      </c>
      <c r="NZ17" s="68">
        <f t="shared" si="167"/>
        <v>8.6766044606281303E-2</v>
      </c>
      <c r="OA17" s="14"/>
      <c r="OB17" s="15">
        <f t="shared" si="168"/>
        <v>9.0332805071314283E-3</v>
      </c>
      <c r="OD17" s="122">
        <v>1.53</v>
      </c>
      <c r="OE17" s="68">
        <f t="shared" si="169"/>
        <v>-6.7073170731707252E-2</v>
      </c>
      <c r="OF17" s="68">
        <f t="shared" si="321"/>
        <v>-6.8848838267410117E-2</v>
      </c>
      <c r="OG17" s="68">
        <f t="shared" si="170"/>
        <v>-0.99322018877121465</v>
      </c>
      <c r="OH17" s="14"/>
      <c r="OI17" s="15">
        <f t="shared" si="171"/>
        <v>4.7945205479452101E-2</v>
      </c>
      <c r="OK17" s="122">
        <v>69.760000000000005</v>
      </c>
      <c r="OL17" s="68">
        <f t="shared" si="172"/>
        <v>-1.5106593251447031E-2</v>
      </c>
      <c r="OM17" s="68">
        <f t="shared" si="322"/>
        <v>-1.6882260787149894E-2</v>
      </c>
      <c r="ON17" s="68">
        <f t="shared" si="173"/>
        <v>0.64334511189634869</v>
      </c>
      <c r="OO17" s="14"/>
      <c r="OP17" s="15">
        <f t="shared" si="174"/>
        <v>4.7290196667167175E-2</v>
      </c>
      <c r="OR17" s="122">
        <v>1.07</v>
      </c>
      <c r="OS17" s="68">
        <f t="shared" si="175"/>
        <v>-6.1403508771929689E-2</v>
      </c>
      <c r="OT17" s="68">
        <f t="shared" si="323"/>
        <v>-6.3179176307632548E-2</v>
      </c>
      <c r="OU17" s="68">
        <f t="shared" si="176"/>
        <v>-0.86103896103896105</v>
      </c>
      <c r="OV17" s="14"/>
      <c r="OW17" s="15">
        <f t="shared" si="177"/>
        <v>-4.4642857142857179E-2</v>
      </c>
      <c r="OY17" s="122">
        <v>116.55</v>
      </c>
      <c r="OZ17" s="68">
        <f t="shared" si="178"/>
        <v>2.2817025010969674E-2</v>
      </c>
      <c r="PA17" s="68">
        <f t="shared" si="324"/>
        <v>2.1041357475266812E-2</v>
      </c>
      <c r="PB17" s="68">
        <f t="shared" si="332"/>
        <v>2.586153846153846</v>
      </c>
      <c r="PC17" s="14"/>
      <c r="PD17" s="15">
        <f t="shared" si="179"/>
        <v>1.7459624618070713E-2</v>
      </c>
      <c r="PE17" s="18"/>
      <c r="PF17" s="122">
        <v>212.75</v>
      </c>
      <c r="PG17" s="68">
        <f t="shared" si="180"/>
        <v>2.7083132181133601E-2</v>
      </c>
      <c r="PH17" s="68">
        <f t="shared" si="325"/>
        <v>2.5307464645430738E-2</v>
      </c>
      <c r="PI17" s="68">
        <f t="shared" si="181"/>
        <v>-0.38900057438253877</v>
      </c>
      <c r="PJ17" s="14"/>
      <c r="PK17" s="15">
        <f t="shared" si="182"/>
        <v>1.7309807296896688E-2</v>
      </c>
      <c r="PM17" s="122"/>
      <c r="PN17" s="68">
        <f t="shared" si="183"/>
        <v>0</v>
      </c>
      <c r="PO17" s="68">
        <f t="shared" si="184"/>
        <v>-1.7756675357028628E-3</v>
      </c>
      <c r="PP17" s="68">
        <f t="shared" si="185"/>
        <v>0</v>
      </c>
      <c r="PQ17" s="14"/>
      <c r="PR17" s="15">
        <f t="shared" si="186"/>
        <v>0</v>
      </c>
      <c r="PT17" s="122">
        <v>5.24</v>
      </c>
      <c r="PU17" s="68">
        <f t="shared" si="187"/>
        <v>-7.575757575757582E-3</v>
      </c>
      <c r="PV17" s="68">
        <f t="shared" si="326"/>
        <v>-9.3514251114604451E-3</v>
      </c>
      <c r="PW17" s="68">
        <f t="shared" si="188"/>
        <v>-0.39908256880733944</v>
      </c>
      <c r="PX17" s="14"/>
      <c r="PY17" s="15">
        <f t="shared" si="189"/>
        <v>2.1442495126705714E-2</v>
      </c>
      <c r="QA17" s="122">
        <v>178.42</v>
      </c>
      <c r="QB17" s="68">
        <f t="shared" si="190"/>
        <v>-2.9376564030029407E-2</v>
      </c>
      <c r="QC17" s="68">
        <f t="shared" si="327"/>
        <v>-3.1152231565732269E-2</v>
      </c>
      <c r="QD17" s="68">
        <f t="shared" si="191"/>
        <v>-0.47117579062805659</v>
      </c>
      <c r="QE17" s="14"/>
      <c r="QF17" s="15">
        <f t="shared" si="192"/>
        <v>-6.9469072702618234E-2</v>
      </c>
      <c r="QH17" s="122">
        <v>1.25</v>
      </c>
      <c r="QI17" s="68">
        <f t="shared" si="193"/>
        <v>-1.5748031496063006E-2</v>
      </c>
      <c r="QJ17" s="68">
        <f t="shared" si="328"/>
        <v>-1.7523699031765868E-2</v>
      </c>
      <c r="QK17" s="68">
        <f t="shared" si="194"/>
        <v>-0.50199203187250996</v>
      </c>
      <c r="QL17" s="14"/>
      <c r="QM17" s="15">
        <f t="shared" si="195"/>
        <v>-3.8461538461538491E-2</v>
      </c>
      <c r="QO17" s="122">
        <v>12.56</v>
      </c>
      <c r="QP17" s="68">
        <f t="shared" si="196"/>
        <v>1.5948963317385448E-3</v>
      </c>
      <c r="QQ17" s="68">
        <f t="shared" si="329"/>
        <v>-1.8077120396431802E-4</v>
      </c>
      <c r="QR17" s="68">
        <f t="shared" si="197"/>
        <v>-0.98469002169726227</v>
      </c>
      <c r="QS17" s="14"/>
      <c r="QT17" s="15">
        <f t="shared" si="198"/>
        <v>9.4076655052264813E-2</v>
      </c>
      <c r="QV17" s="122">
        <v>2.3140000000000001</v>
      </c>
      <c r="QW17" s="68">
        <f t="shared" si="199"/>
        <v>1.1805859204197699E-2</v>
      </c>
      <c r="QX17" s="68">
        <f t="shared" si="330"/>
        <v>1.0030191668494837E-2</v>
      </c>
      <c r="QY17" s="68">
        <f t="shared" si="200"/>
        <v>-0.34447592067988664</v>
      </c>
      <c r="QZ17" s="14"/>
      <c r="RA17" s="15">
        <f t="shared" si="201"/>
        <v>-5.4352268083367392E-2</v>
      </c>
      <c r="RC17" s="122">
        <v>24.75</v>
      </c>
      <c r="RD17" s="68">
        <f t="shared" si="202"/>
        <v>2.8363047001620863E-3</v>
      </c>
      <c r="RE17" s="68">
        <f t="shared" si="331"/>
        <v>1.0606371644592235E-3</v>
      </c>
      <c r="RF17" s="68">
        <f t="shared" si="203"/>
        <v>-0.46532728451069344</v>
      </c>
      <c r="RG17" s="14"/>
      <c r="RH17" s="15">
        <f t="shared" si="204"/>
        <v>0</v>
      </c>
      <c r="RJ17" s="122">
        <v>200.58</v>
      </c>
      <c r="RK17" s="68">
        <f t="shared" si="205"/>
        <v>-3.3628830217768309E-2</v>
      </c>
      <c r="RL17" s="68">
        <f t="shared" si="206"/>
        <v>-3.5404497753471174E-2</v>
      </c>
      <c r="RM17" s="68">
        <f t="shared" si="207"/>
        <v>-6.9579738380183692E-2</v>
      </c>
      <c r="RN17" s="14"/>
      <c r="RO17" s="15">
        <f t="shared" si="208"/>
        <v>1.9621797478649929E-2</v>
      </c>
      <c r="RQ17" s="122">
        <v>18.73</v>
      </c>
      <c r="RR17" s="68">
        <f t="shared" si="209"/>
        <v>5.2247191011235934E-2</v>
      </c>
      <c r="RS17" s="68">
        <f t="shared" si="210"/>
        <v>5.0471523475533069E-2</v>
      </c>
      <c r="RT17" s="68">
        <f t="shared" si="211"/>
        <v>0.27937158469945356</v>
      </c>
      <c r="RU17" s="14"/>
      <c r="RV17" s="15">
        <f t="shared" si="212"/>
        <v>-0.1012476007677543</v>
      </c>
      <c r="RX17" s="122">
        <v>64.98</v>
      </c>
      <c r="RY17" s="68">
        <f t="shared" si="213"/>
        <v>-3.3898305084745776E-2</v>
      </c>
      <c r="RZ17" s="68">
        <f t="shared" si="214"/>
        <v>-3.5673972620448642E-2</v>
      </c>
      <c r="SA17" s="68">
        <f t="shared" si="215"/>
        <v>-0.51164888020441901</v>
      </c>
      <c r="SB17" s="14"/>
      <c r="SC17" s="15">
        <f t="shared" si="216"/>
        <v>-0.1408171360571201</v>
      </c>
      <c r="SE17" s="122">
        <v>6.05</v>
      </c>
      <c r="SF17" s="68">
        <f t="shared" si="217"/>
        <v>-0.322508398656215</v>
      </c>
      <c r="SG17" s="68">
        <f t="shared" si="218"/>
        <v>-0.32428406619191785</v>
      </c>
      <c r="SH17" s="68">
        <f t="shared" si="219"/>
        <v>-0.51600000000000001</v>
      </c>
      <c r="SI17" s="14"/>
      <c r="SJ17" s="15">
        <f t="shared" si="220"/>
        <v>-0.6035386631716908</v>
      </c>
      <c r="SL17" s="122">
        <v>0.71399999999999997</v>
      </c>
      <c r="SM17" s="68">
        <f t="shared" si="221"/>
        <v>6.8862275449101687E-2</v>
      </c>
      <c r="SN17" s="68">
        <f t="shared" si="222"/>
        <v>6.7086607913398821E-2</v>
      </c>
      <c r="SO17" s="68">
        <f t="shared" si="223"/>
        <v>-0.4971830985915493</v>
      </c>
      <c r="SP17" s="14"/>
      <c r="SQ17" s="15">
        <f t="shared" si="224"/>
        <v>-0.29306930693069311</v>
      </c>
      <c r="SS17" s="122">
        <v>3.83</v>
      </c>
      <c r="ST17" s="68">
        <f t="shared" si="225"/>
        <v>-0.33622183708838815</v>
      </c>
      <c r="SU17" s="68">
        <f t="shared" si="226"/>
        <v>-0.33799750462409101</v>
      </c>
      <c r="SV17" s="68">
        <f t="shared" si="227"/>
        <v>-0.76270136307311032</v>
      </c>
      <c r="SW17" s="14"/>
      <c r="SX17" s="15">
        <f t="shared" si="228"/>
        <v>-0.54404761904761911</v>
      </c>
      <c r="SZ17" s="122">
        <v>19.53</v>
      </c>
      <c r="TA17" s="68">
        <f t="shared" si="229"/>
        <v>-1.1139240506329057E-2</v>
      </c>
      <c r="TB17" s="68">
        <f t="shared" si="230"/>
        <v>-1.2914908042031919E-2</v>
      </c>
      <c r="TC17" s="68">
        <f t="shared" si="231"/>
        <v>-0.51622491949467419</v>
      </c>
      <c r="TD17" s="14"/>
      <c r="TE17" s="15">
        <f t="shared" si="232"/>
        <v>0.25192307692307703</v>
      </c>
      <c r="TG17" s="122">
        <v>0.17899999999999999</v>
      </c>
      <c r="TH17" s="68">
        <f t="shared" si="233"/>
        <v>6.2314540059347071E-2</v>
      </c>
      <c r="TI17" s="68">
        <f t="shared" si="234"/>
        <v>6.0538872523644205E-2</v>
      </c>
      <c r="TJ17" s="68">
        <f t="shared" si="235"/>
        <v>-0.1863636363636364</v>
      </c>
      <c r="TK17" s="14"/>
      <c r="TL17" s="15">
        <f t="shared" si="236"/>
        <v>5.6047197640117875E-2</v>
      </c>
      <c r="TN17" s="122">
        <v>34.67</v>
      </c>
      <c r="TO17" s="68">
        <f t="shared" si="237"/>
        <v>-3.1564245810055742E-2</v>
      </c>
      <c r="TP17" s="68">
        <f t="shared" si="238"/>
        <v>-3.3339913345758608E-2</v>
      </c>
      <c r="TQ17" s="68">
        <f t="shared" si="239"/>
        <v>-0.49465429660454907</v>
      </c>
      <c r="TR17" s="14"/>
      <c r="TS17" s="15">
        <f t="shared" si="240"/>
        <v>0.16537815126050426</v>
      </c>
      <c r="TU17" s="122">
        <v>1.9</v>
      </c>
      <c r="TV17" s="68">
        <f t="shared" si="241"/>
        <v>-5.9405940594059459E-2</v>
      </c>
      <c r="TW17" s="68">
        <f t="shared" si="242"/>
        <v>-6.1181608129762324E-2</v>
      </c>
      <c r="TX17" s="68">
        <f t="shared" si="243"/>
        <v>-0.56916099773242634</v>
      </c>
      <c r="TY17" s="14"/>
      <c r="TZ17" s="15">
        <f t="shared" si="244"/>
        <v>0.11111111111111108</v>
      </c>
      <c r="UB17" s="122"/>
      <c r="UC17" s="68">
        <f t="shared" si="245"/>
        <v>0</v>
      </c>
      <c r="UD17" s="68">
        <f t="shared" si="246"/>
        <v>-1.7756675357028628E-3</v>
      </c>
      <c r="UE17" s="68">
        <f t="shared" si="247"/>
        <v>0</v>
      </c>
      <c r="UF17" s="14"/>
      <c r="UG17" s="15">
        <f t="shared" si="248"/>
        <v>0</v>
      </c>
      <c r="UI17" s="122"/>
      <c r="UJ17" s="68">
        <f t="shared" si="249"/>
        <v>0</v>
      </c>
      <c r="UK17" s="68">
        <f t="shared" si="250"/>
        <v>-1.7756675357028628E-3</v>
      </c>
      <c r="UL17" s="68">
        <f t="shared" si="251"/>
        <v>0</v>
      </c>
      <c r="UM17" s="14"/>
      <c r="UN17" s="15">
        <f t="shared" si="252"/>
        <v>0</v>
      </c>
      <c r="UP17" s="122"/>
      <c r="UQ17" s="68">
        <f t="shared" si="253"/>
        <v>0</v>
      </c>
      <c r="UR17" s="68">
        <f t="shared" si="254"/>
        <v>-1.7756675357028628E-3</v>
      </c>
      <c r="US17" s="68">
        <f t="shared" si="255"/>
        <v>0</v>
      </c>
      <c r="UT17" s="14"/>
      <c r="UU17" s="15">
        <f t="shared" si="256"/>
        <v>0</v>
      </c>
      <c r="UW17" s="122"/>
      <c r="UX17" s="68">
        <f t="shared" si="257"/>
        <v>0</v>
      </c>
      <c r="UY17" s="68">
        <f t="shared" si="258"/>
        <v>-1.7756675357028628E-3</v>
      </c>
      <c r="UZ17" s="68">
        <f t="shared" si="259"/>
        <v>0</v>
      </c>
      <c r="VA17" s="14"/>
      <c r="VB17" s="15">
        <f t="shared" si="260"/>
        <v>0</v>
      </c>
      <c r="VD17" s="122"/>
      <c r="VE17" s="68">
        <f t="shared" si="261"/>
        <v>0</v>
      </c>
      <c r="VF17" s="68">
        <f t="shared" si="262"/>
        <v>-1.7756675357028628E-3</v>
      </c>
      <c r="VG17" s="68">
        <f t="shared" si="263"/>
        <v>0</v>
      </c>
      <c r="VH17" s="14"/>
      <c r="VI17" s="15">
        <f t="shared" si="264"/>
        <v>0</v>
      </c>
      <c r="VM17" s="21">
        <f t="shared" si="265"/>
        <v>-1.8165647799451547E-2</v>
      </c>
      <c r="VN17" s="49"/>
      <c r="VO17" s="21">
        <f t="shared" si="266"/>
        <v>0.32742184354777182</v>
      </c>
      <c r="VP17" s="14"/>
      <c r="VQ17" s="21">
        <f t="shared" si="267"/>
        <v>8.1380348850385847E-3</v>
      </c>
    </row>
    <row r="18" spans="1:589" ht="15.75" customHeight="1" x14ac:dyDescent="0.2">
      <c r="A18" s="127">
        <v>45671</v>
      </c>
      <c r="B18" s="77">
        <f t="shared" si="0"/>
        <v>45671</v>
      </c>
      <c r="C18" s="13">
        <v>42518.28</v>
      </c>
      <c r="D18" s="14">
        <f t="shared" si="1"/>
        <v>221.15999999999622</v>
      </c>
      <c r="E18" s="68">
        <f t="shared" si="2"/>
        <v>5.2287247926099036E-3</v>
      </c>
      <c r="F18" s="15">
        <f t="shared" si="3"/>
        <v>-6.0971854696131053E-4</v>
      </c>
      <c r="G18" s="13">
        <v>5842.91</v>
      </c>
      <c r="H18" s="138">
        <f t="shared" si="4"/>
        <v>6.6899999999995998</v>
      </c>
      <c r="I18" s="68">
        <f t="shared" si="5"/>
        <v>1.146289893115681E-3</v>
      </c>
      <c r="J18" s="15">
        <f t="shared" si="6"/>
        <v>-6.5832090763955319E-3</v>
      </c>
      <c r="K18" s="13">
        <v>19044.39</v>
      </c>
      <c r="L18" s="138">
        <f t="shared" si="7"/>
        <v>-43.709999999999127</v>
      </c>
      <c r="M18" s="68">
        <f t="shared" si="8"/>
        <v>-2.2899083722318684E-3</v>
      </c>
      <c r="N18" s="15">
        <f t="shared" si="9"/>
        <v>-1.3795396252561466E-2</v>
      </c>
      <c r="O18" s="13">
        <v>2219.2399999999998</v>
      </c>
      <c r="P18" s="138">
        <f t="shared" si="10"/>
        <v>27.7199999999998</v>
      </c>
      <c r="Q18" s="68">
        <f t="shared" si="11"/>
        <v>1.2648755201868931E-2</v>
      </c>
      <c r="R18" s="15">
        <f t="shared" si="12"/>
        <v>-4.8965096674678382E-3</v>
      </c>
      <c r="S18" s="18">
        <f t="shared" si="13"/>
        <v>1.696863771541108E-3</v>
      </c>
      <c r="T18" s="121">
        <f t="shared" si="14"/>
        <v>258.31372530511692</v>
      </c>
      <c r="U18" s="121">
        <f t="shared" si="15"/>
        <v>258.31372530511692</v>
      </c>
      <c r="V18" s="47">
        <f t="shared" si="16"/>
        <v>1.315529047568303E-3</v>
      </c>
      <c r="W18" s="21">
        <f t="shared" si="268"/>
        <v>-1.5685384559140133E-3</v>
      </c>
      <c r="X18" s="18">
        <f t="shared" si="17"/>
        <v>4.183465378840661E-3</v>
      </c>
      <c r="Y18" s="123">
        <v>188733.57</v>
      </c>
      <c r="Z18" s="15">
        <v>1.9999999999999999E-6</v>
      </c>
      <c r="AA18" s="21">
        <f t="shared" si="18"/>
        <v>-1.3135290475683029E-3</v>
      </c>
      <c r="AB18" s="1"/>
      <c r="AC18" s="122">
        <v>224.95</v>
      </c>
      <c r="AD18" s="68">
        <f t="shared" si="19"/>
        <v>-5.7019094766620421E-3</v>
      </c>
      <c r="AE18" s="68">
        <f t="shared" si="269"/>
        <v>-7.0174385242303449E-3</v>
      </c>
      <c r="AF18" s="68">
        <f t="shared" si="20"/>
        <v>0.36523639011956044</v>
      </c>
      <c r="AG18" s="14"/>
      <c r="AH18" s="15">
        <f t="shared" si="21"/>
        <v>-9.7724171325439049E-3</v>
      </c>
      <c r="AI18" s="1"/>
      <c r="AJ18" s="122">
        <v>21.04</v>
      </c>
      <c r="AK18" s="68">
        <f t="shared" si="22"/>
        <v>-3.315963998105177E-3</v>
      </c>
      <c r="AL18" s="68">
        <f t="shared" si="270"/>
        <v>-4.6314930456734802E-3</v>
      </c>
      <c r="AM18" s="68">
        <f t="shared" si="23"/>
        <v>0.1311827956989246</v>
      </c>
      <c r="AN18" s="14"/>
      <c r="AO18" s="15">
        <f t="shared" si="24"/>
        <v>4.7551117451250641E-4</v>
      </c>
      <c r="AP18" s="1"/>
      <c r="AQ18" s="122">
        <v>21.27</v>
      </c>
      <c r="AR18" s="68">
        <f t="shared" si="25"/>
        <v>-5.1449953227314981E-3</v>
      </c>
      <c r="AS18" s="68">
        <f t="shared" si="271"/>
        <v>-6.4605243702998008E-3</v>
      </c>
      <c r="AT18" s="68">
        <f t="shared" si="26"/>
        <v>0.23161551823972207</v>
      </c>
      <c r="AU18" s="14"/>
      <c r="AV18" s="15">
        <f t="shared" si="27"/>
        <v>-9.315323707498803E-3</v>
      </c>
      <c r="AW18" s="1"/>
      <c r="AX18" s="122">
        <v>202.93</v>
      </c>
      <c r="AY18" s="68">
        <f t="shared" si="28"/>
        <v>1.1346817957573665E-3</v>
      </c>
      <c r="AZ18" s="68">
        <f t="shared" si="272"/>
        <v>-1.8084725181093651E-4</v>
      </c>
      <c r="BA18" s="68">
        <f t="shared" si="29"/>
        <v>0.5132736763609248</v>
      </c>
      <c r="BB18" s="14"/>
      <c r="BC18" s="15">
        <f t="shared" si="30"/>
        <v>-6.1707233459032812E-3</v>
      </c>
      <c r="BD18" s="1"/>
      <c r="BE18" s="122">
        <v>74.41</v>
      </c>
      <c r="BF18" s="68">
        <f t="shared" si="31"/>
        <v>6.6287878787878096E-3</v>
      </c>
      <c r="BG18" s="68">
        <f t="shared" si="273"/>
        <v>5.3132588312195068E-3</v>
      </c>
      <c r="BH18" s="68"/>
      <c r="BI18" s="14"/>
      <c r="BJ18" s="15">
        <f t="shared" si="32"/>
        <v>1.0044794353196619E-2</v>
      </c>
      <c r="BK18" s="1"/>
      <c r="BL18" s="122">
        <v>67.540000000000006</v>
      </c>
      <c r="BM18" s="68">
        <f t="shared" si="33"/>
        <v>1.686239084613075E-2</v>
      </c>
      <c r="BN18" s="68">
        <f t="shared" si="274"/>
        <v>1.5546861798562447E-2</v>
      </c>
      <c r="BO18" s="68">
        <f t="shared" si="34"/>
        <v>0.13742000673627489</v>
      </c>
      <c r="BP18" s="14"/>
      <c r="BQ18" s="15">
        <f t="shared" si="35"/>
        <v>1.7628446587313568E-2</v>
      </c>
      <c r="BR18" s="1"/>
      <c r="BS18" s="122">
        <v>39.049999999999997</v>
      </c>
      <c r="BT18" s="68">
        <f t="shared" si="36"/>
        <v>1.1134127395132049E-2</v>
      </c>
      <c r="BU18" s="68">
        <f t="shared" si="275"/>
        <v>9.8185983475637464E-3</v>
      </c>
      <c r="BV18" s="68">
        <f t="shared" si="37"/>
        <v>4.8040794417605989E-2</v>
      </c>
      <c r="BW18" s="14"/>
      <c r="BX18" s="15">
        <f t="shared" si="38"/>
        <v>2.0915032679738488E-2</v>
      </c>
      <c r="BY18" s="1"/>
      <c r="BZ18" s="122"/>
      <c r="CA18" s="68">
        <f t="shared" si="39"/>
        <v>0</v>
      </c>
      <c r="CB18" s="68">
        <f t="shared" si="276"/>
        <v>0</v>
      </c>
      <c r="CC18" s="68">
        <f t="shared" si="40"/>
        <v>0</v>
      </c>
      <c r="CD18" s="14"/>
      <c r="CE18" s="15">
        <f t="shared" si="41"/>
        <v>0</v>
      </c>
      <c r="CF18" s="1"/>
      <c r="CG18" s="122">
        <v>34.79</v>
      </c>
      <c r="CH18" s="68">
        <f t="shared" si="42"/>
        <v>5.2008090147356171E-3</v>
      </c>
      <c r="CI18" s="68">
        <f t="shared" si="277"/>
        <v>3.8852799671673143E-3</v>
      </c>
      <c r="CJ18" s="68">
        <f t="shared" si="43"/>
        <v>0.15084353291432348</v>
      </c>
      <c r="CK18" s="14"/>
      <c r="CL18" s="15">
        <f t="shared" si="44"/>
        <v>1.251455180442374E-2</v>
      </c>
      <c r="CM18" s="1"/>
      <c r="CN18" s="122">
        <v>33.47</v>
      </c>
      <c r="CO18" s="68">
        <f t="shared" si="45"/>
        <v>7.8289671785606151E-3</v>
      </c>
      <c r="CP18" s="68">
        <f t="shared" si="278"/>
        <v>6.5134381309923123E-3</v>
      </c>
      <c r="CQ18" s="68">
        <f t="shared" si="46"/>
        <v>6.7964262922782362E-2</v>
      </c>
      <c r="CR18" s="14"/>
      <c r="CS18" s="15">
        <f t="shared" si="47"/>
        <v>0</v>
      </c>
      <c r="CT18" s="1"/>
      <c r="CU18" s="122">
        <v>37.520000000000003</v>
      </c>
      <c r="CV18" s="68">
        <f t="shared" si="48"/>
        <v>1.2958963282937472E-2</v>
      </c>
      <c r="CW18" s="68">
        <f t="shared" si="279"/>
        <v>1.164343423536917E-2</v>
      </c>
      <c r="CX18" s="68">
        <f t="shared" si="49"/>
        <v>0.16702954898911368</v>
      </c>
      <c r="CY18" s="14"/>
      <c r="CZ18" s="15">
        <f t="shared" si="50"/>
        <v>6.4377682403434005E-3</v>
      </c>
      <c r="DA18" s="1"/>
      <c r="DB18" s="122">
        <v>20.64</v>
      </c>
      <c r="DC18" s="68">
        <f t="shared" si="51"/>
        <v>1.3752455795677855E-2</v>
      </c>
      <c r="DD18" s="68">
        <f t="shared" si="280"/>
        <v>1.2436926748109553E-2</v>
      </c>
      <c r="DE18" s="68">
        <f t="shared" si="52"/>
        <v>-5.6241426611796999E-2</v>
      </c>
      <c r="DF18" s="14"/>
      <c r="DG18" s="15">
        <f t="shared" si="53"/>
        <v>1.3752455795677855E-2</v>
      </c>
      <c r="DH18" s="1"/>
      <c r="DI18" s="122">
        <v>42.07</v>
      </c>
      <c r="DJ18" s="68">
        <f t="shared" si="54"/>
        <v>5.0167224080267759E-3</v>
      </c>
      <c r="DK18" s="68">
        <f t="shared" si="281"/>
        <v>3.7011933604584732E-3</v>
      </c>
      <c r="DL18" s="68">
        <f t="shared" si="55"/>
        <v>-4.7112117780294414E-2</v>
      </c>
      <c r="DM18" s="14"/>
      <c r="DN18" s="15">
        <f t="shared" si="56"/>
        <v>-2.134724857684922E-3</v>
      </c>
      <c r="DO18" s="1"/>
      <c r="DP18" s="122">
        <v>37.51</v>
      </c>
      <c r="DQ18" s="68">
        <f t="shared" si="57"/>
        <v>8.6044635654745974E-3</v>
      </c>
      <c r="DR18" s="68">
        <f t="shared" si="282"/>
        <v>7.2889345179062946E-3</v>
      </c>
      <c r="DS18" s="68"/>
      <c r="DT18" s="14"/>
      <c r="DU18" s="15">
        <f t="shared" si="58"/>
        <v>-1.4968487394957991E-2</v>
      </c>
      <c r="DV18" s="18"/>
      <c r="DW18" s="122">
        <v>33.659999999999997</v>
      </c>
      <c r="DX18" s="68">
        <f t="shared" si="59"/>
        <v>2.3823704586062627E-3</v>
      </c>
      <c r="DY18" s="68">
        <f t="shared" si="283"/>
        <v>1.0668414110379598E-3</v>
      </c>
      <c r="DZ18" s="68">
        <f t="shared" si="60"/>
        <v>0.79615795090715047</v>
      </c>
      <c r="EA18" s="14"/>
      <c r="EB18" s="15">
        <f t="shared" si="61"/>
        <v>5.6767254257543394E-3</v>
      </c>
      <c r="EC18" s="1"/>
      <c r="ED18" s="122">
        <v>36.35</v>
      </c>
      <c r="EE18" s="68">
        <f t="shared" si="62"/>
        <v>-2.7502750275022031E-4</v>
      </c>
      <c r="EF18" s="68">
        <f t="shared" si="284"/>
        <v>-1.5905565503185233E-3</v>
      </c>
      <c r="EG18" s="68">
        <f t="shared" si="63"/>
        <v>0.72848311935330479</v>
      </c>
      <c r="EH18" s="14"/>
      <c r="EI18" s="15">
        <f t="shared" si="64"/>
        <v>-1.4370932754880723E-2</v>
      </c>
      <c r="EJ18" s="1"/>
      <c r="EK18" s="122">
        <v>111.08</v>
      </c>
      <c r="EL18" s="68">
        <f t="shared" si="65"/>
        <v>-8.4798714630010073E-3</v>
      </c>
      <c r="EM18" s="68">
        <f t="shared" si="285"/>
        <v>-9.79540051056931E-3</v>
      </c>
      <c r="EN18" s="68">
        <f t="shared" si="66"/>
        <v>0.72110319181902671</v>
      </c>
      <c r="EO18" s="14"/>
      <c r="EP18" s="15">
        <f t="shared" si="67"/>
        <v>-1.9766397124887591E-3</v>
      </c>
      <c r="ER18" s="122">
        <v>38.020000000000003</v>
      </c>
      <c r="ES18" s="68">
        <f t="shared" si="68"/>
        <v>1.3596374300186754E-2</v>
      </c>
      <c r="ET18" s="68">
        <f t="shared" si="286"/>
        <v>1.2280845252618451E-2</v>
      </c>
      <c r="EU18" s="68">
        <f t="shared" si="69"/>
        <v>8.9086221712976421E-2</v>
      </c>
      <c r="EV18" s="14"/>
      <c r="EW18" s="15">
        <f t="shared" si="70"/>
        <v>-2.2370789406016906E-2</v>
      </c>
      <c r="EY18" s="122">
        <v>26.12</v>
      </c>
      <c r="EZ18" s="68">
        <f t="shared" si="71"/>
        <v>2.1909233176838901E-2</v>
      </c>
      <c r="FA18" s="68">
        <f t="shared" si="287"/>
        <v>2.0593704129270599E-2</v>
      </c>
      <c r="FB18" s="68"/>
      <c r="FC18" s="14"/>
      <c r="FD18" s="15">
        <f t="shared" si="72"/>
        <v>6.2652563059397995E-2</v>
      </c>
      <c r="FF18" s="122">
        <v>60.24</v>
      </c>
      <c r="FG18" s="68">
        <f t="shared" si="73"/>
        <v>1.0568696527428327E-2</v>
      </c>
      <c r="FH18" s="68">
        <f t="shared" si="288"/>
        <v>9.2531674798600246E-3</v>
      </c>
      <c r="FI18" s="68">
        <f t="shared" si="74"/>
        <v>1.9634394041977043E-2</v>
      </c>
      <c r="FJ18" s="14"/>
      <c r="FK18" s="15">
        <f t="shared" si="75"/>
        <v>6.0750132065504545E-2</v>
      </c>
      <c r="FL18" s="1"/>
      <c r="FM18" s="122">
        <v>179.28</v>
      </c>
      <c r="FN18" s="68">
        <f t="shared" si="76"/>
        <v>1.3053059840650971E-2</v>
      </c>
      <c r="FO18" s="68">
        <f t="shared" si="289"/>
        <v>1.1737530793082668E-2</v>
      </c>
      <c r="FP18" s="68">
        <f t="shared" si="77"/>
        <v>0.54179566563467496</v>
      </c>
      <c r="FQ18" s="14"/>
      <c r="FR18" s="15">
        <f t="shared" si="78"/>
        <v>-1.3101398216448285E-2</v>
      </c>
      <c r="FS18" s="1"/>
      <c r="FT18" s="122">
        <v>89.92</v>
      </c>
      <c r="FU18" s="68">
        <f t="shared" si="79"/>
        <v>1.6849485468732273E-2</v>
      </c>
      <c r="FV18" s="68">
        <f t="shared" si="290"/>
        <v>1.553395642116397E-2</v>
      </c>
      <c r="FW18" s="68">
        <f t="shared" si="80"/>
        <v>2.1469953424968768E-2</v>
      </c>
      <c r="FX18" s="14"/>
      <c r="FY18" s="15">
        <f t="shared" si="81"/>
        <v>-2.8831226436017419E-3</v>
      </c>
      <c r="FZ18" s="1"/>
      <c r="GA18" s="122">
        <v>17.14</v>
      </c>
      <c r="GB18" s="68">
        <f t="shared" si="82"/>
        <v>-1.1655011655011406E-3</v>
      </c>
      <c r="GC18" s="68">
        <f t="shared" si="291"/>
        <v>-2.4810302130694436E-3</v>
      </c>
      <c r="GD18" s="68"/>
      <c r="GE18" s="14"/>
      <c r="GF18" s="15">
        <f t="shared" si="83"/>
        <v>-1.6637980493402132E-2</v>
      </c>
      <c r="GG18" s="18"/>
      <c r="GH18" s="122">
        <v>18.18</v>
      </c>
      <c r="GI18" s="68">
        <f t="shared" si="84"/>
        <v>-1.9946091644204904E-2</v>
      </c>
      <c r="GJ18" s="68">
        <f t="shared" si="292"/>
        <v>-2.1261620691773207E-2</v>
      </c>
      <c r="GK18" s="68">
        <f t="shared" si="85"/>
        <v>-5.4110301768990593E-2</v>
      </c>
      <c r="GL18" s="14"/>
      <c r="GM18" s="15">
        <f t="shared" si="86"/>
        <v>-3.8095238095238036E-2</v>
      </c>
      <c r="GO18" s="122">
        <v>27.61</v>
      </c>
      <c r="GP18" s="68">
        <f t="shared" si="87"/>
        <v>-1.039426523297488E-2</v>
      </c>
      <c r="GQ18" s="68">
        <f t="shared" si="293"/>
        <v>-1.1709794280543183E-2</v>
      </c>
      <c r="GR18" s="68"/>
      <c r="GS18" s="14"/>
      <c r="GT18" s="15">
        <f t="shared" si="88"/>
        <v>1.3211009174311906E-2</v>
      </c>
      <c r="GV18" s="122">
        <v>13.9</v>
      </c>
      <c r="GW18" s="68">
        <f t="shared" si="89"/>
        <v>1.3858497447118855E-2</v>
      </c>
      <c r="GX18" s="68">
        <f t="shared" si="294"/>
        <v>1.2542968399550552E-2</v>
      </c>
      <c r="GY18" s="68">
        <f t="shared" si="90"/>
        <v>0.17299578059071735</v>
      </c>
      <c r="GZ18" s="14"/>
      <c r="HA18" s="15">
        <f t="shared" si="91"/>
        <v>1.3119533527696771E-2</v>
      </c>
      <c r="HD18" s="122">
        <v>396.36</v>
      </c>
      <c r="HE18" s="68">
        <f t="shared" si="92"/>
        <v>-1.723240187448858E-2</v>
      </c>
      <c r="HF18" s="68">
        <f t="shared" si="295"/>
        <v>-1.8547930922056883E-2</v>
      </c>
      <c r="HG18" s="68">
        <f t="shared" si="93"/>
        <v>1.2266164822201002</v>
      </c>
      <c r="HH18" s="14"/>
      <c r="HI18" s="15">
        <f t="shared" si="94"/>
        <v>-1.8522187004754262E-2</v>
      </c>
      <c r="HK18" s="122">
        <v>32.76</v>
      </c>
      <c r="HL18" s="68">
        <f t="shared" si="95"/>
        <v>6.0537390741340152E-2</v>
      </c>
      <c r="HM18" s="68">
        <f t="shared" si="296"/>
        <v>5.9221861693771846E-2</v>
      </c>
      <c r="HN18" s="68">
        <f t="shared" si="96"/>
        <v>12.209677419354838</v>
      </c>
      <c r="HO18" s="14"/>
      <c r="HP18" s="15">
        <f t="shared" si="97"/>
        <v>0.24184988627748291</v>
      </c>
      <c r="HR18" s="122">
        <v>109.72</v>
      </c>
      <c r="HS18" s="68">
        <f t="shared" si="98"/>
        <v>4.1182392239407237E-3</v>
      </c>
      <c r="HT18" s="68">
        <f t="shared" si="297"/>
        <v>2.8027101763724209E-3</v>
      </c>
      <c r="HU18" s="68">
        <f t="shared" si="99"/>
        <v>2.0142857142857142</v>
      </c>
      <c r="HV18" s="14"/>
      <c r="HW18" s="15">
        <f t="shared" si="100"/>
        <v>1.9986985218927264E-2</v>
      </c>
      <c r="HY18" s="122">
        <v>131.76</v>
      </c>
      <c r="HZ18" s="68">
        <f t="shared" si="101"/>
        <v>-1.1033551002026564E-2</v>
      </c>
      <c r="IA18" s="68">
        <f t="shared" si="298"/>
        <v>-1.2349080049594867E-2</v>
      </c>
      <c r="IB18" s="68">
        <f t="shared" si="102"/>
        <v>0.24419263456090637</v>
      </c>
      <c r="IC18" s="14"/>
      <c r="ID18" s="15">
        <f t="shared" si="103"/>
        <v>-1.8839824260927854E-2</v>
      </c>
      <c r="IF18" s="122">
        <v>224.7</v>
      </c>
      <c r="IG18" s="68">
        <f t="shared" si="104"/>
        <v>-2.6188468196546824E-3</v>
      </c>
      <c r="IH18" s="68">
        <f t="shared" si="299"/>
        <v>-3.9343758672229856E-3</v>
      </c>
      <c r="II18" s="68">
        <f t="shared" si="105"/>
        <v>0.28399999999999992</v>
      </c>
      <c r="IJ18" s="14"/>
      <c r="IK18" s="15">
        <f t="shared" si="106"/>
        <v>-3.0797101449275426E-2</v>
      </c>
      <c r="IM18" s="122">
        <v>195.9</v>
      </c>
      <c r="IN18" s="68">
        <f t="shared" si="107"/>
        <v>1.1723389970562466E-2</v>
      </c>
      <c r="IO18" s="68">
        <f t="shared" si="300"/>
        <v>1.0407860922994163E-2</v>
      </c>
      <c r="IP18" s="68">
        <f t="shared" si="108"/>
        <v>2.825424721734036</v>
      </c>
      <c r="IQ18" s="14"/>
      <c r="IR18" s="15">
        <f t="shared" si="109"/>
        <v>4.4744280305050475E-2</v>
      </c>
      <c r="IT18" s="122">
        <v>49.06</v>
      </c>
      <c r="IU18" s="68">
        <f t="shared" si="110"/>
        <v>5.3278688524591219E-3</v>
      </c>
      <c r="IV18" s="68">
        <f t="shared" si="301"/>
        <v>4.0123398048908191E-3</v>
      </c>
      <c r="IW18" s="68">
        <f t="shared" si="111"/>
        <v>1.6882191780821918</v>
      </c>
      <c r="IX18" s="14"/>
      <c r="IY18" s="15">
        <f t="shared" si="112"/>
        <v>-4.5339560225724815E-2</v>
      </c>
      <c r="JA18" s="122">
        <v>594.25</v>
      </c>
      <c r="JB18" s="68">
        <f t="shared" si="113"/>
        <v>-2.3145332303190769E-2</v>
      </c>
      <c r="JC18" s="68">
        <f t="shared" si="302"/>
        <v>-2.4460861350759072E-2</v>
      </c>
      <c r="JD18" s="68">
        <f t="shared" si="114"/>
        <v>0.20196197411003242</v>
      </c>
      <c r="JE18" s="14"/>
      <c r="JF18" s="15">
        <f t="shared" si="115"/>
        <v>1.4927157520793854E-2</v>
      </c>
      <c r="JH18" s="122">
        <v>415.67</v>
      </c>
      <c r="JI18" s="68">
        <f t="shared" si="116"/>
        <v>-3.6434238596322584E-3</v>
      </c>
      <c r="JJ18" s="68">
        <f t="shared" si="303"/>
        <v>-4.9589529072005612E-3</v>
      </c>
      <c r="JK18" s="68">
        <f t="shared" si="117"/>
        <v>2.2080700287688455E-2</v>
      </c>
      <c r="JL18" s="14"/>
      <c r="JM18" s="15">
        <f t="shared" si="118"/>
        <v>-1.3831553973902691E-2</v>
      </c>
      <c r="JO18" s="122">
        <v>10.28</v>
      </c>
      <c r="JP18" s="68">
        <f t="shared" si="119"/>
        <v>-1.0587102983638229E-2</v>
      </c>
      <c r="JQ18" s="68">
        <f t="shared" si="304"/>
        <v>-1.1902632031206532E-2</v>
      </c>
      <c r="JR18" s="68">
        <f t="shared" si="120"/>
        <v>-0.65311287329171597</v>
      </c>
      <c r="JS18" s="14"/>
      <c r="JT18" s="15">
        <f t="shared" si="121"/>
        <v>8.8321884200196141E-3</v>
      </c>
      <c r="JV18" s="122">
        <v>1.91</v>
      </c>
      <c r="JW18" s="68">
        <f t="shared" si="122"/>
        <v>0</v>
      </c>
      <c r="JX18" s="68">
        <f t="shared" si="305"/>
        <v>-1.315529047568303E-3</v>
      </c>
      <c r="JY18" s="68">
        <f t="shared" si="123"/>
        <v>-0.24505928853754938</v>
      </c>
      <c r="JZ18" s="14"/>
      <c r="KA18" s="15">
        <f t="shared" si="124"/>
        <v>6.111111111111104E-2</v>
      </c>
      <c r="KC18" s="122">
        <v>23.87</v>
      </c>
      <c r="KD18" s="68">
        <f t="shared" si="125"/>
        <v>1.9649722340880003E-2</v>
      </c>
      <c r="KE18" s="68">
        <f t="shared" si="306"/>
        <v>1.83341932933117E-2</v>
      </c>
      <c r="KF18" s="68">
        <f t="shared" si="126"/>
        <v>0.22535934291581111</v>
      </c>
      <c r="KG18" s="14"/>
      <c r="KH18" s="15">
        <f t="shared" si="127"/>
        <v>7.619477006311999E-2</v>
      </c>
      <c r="KI18" s="18"/>
      <c r="KJ18" s="122">
        <v>69.39</v>
      </c>
      <c r="KK18" s="68">
        <f t="shared" si="128"/>
        <v>5.0695249130937757E-3</v>
      </c>
      <c r="KL18" s="68">
        <f t="shared" si="307"/>
        <v>3.7539958655254729E-3</v>
      </c>
      <c r="KM18" s="68">
        <f t="shared" si="129"/>
        <v>2.2886255924170613</v>
      </c>
      <c r="KN18" s="14"/>
      <c r="KO18" s="15">
        <f t="shared" si="130"/>
        <v>3.2435649456926161E-2</v>
      </c>
      <c r="KQ18" s="122">
        <v>1.085</v>
      </c>
      <c r="KR18" s="68">
        <f t="shared" si="131"/>
        <v>-1.3636363636363748E-2</v>
      </c>
      <c r="KS18" s="68">
        <f t="shared" si="308"/>
        <v>-1.4951892683932051E-2</v>
      </c>
      <c r="KT18" s="68">
        <f t="shared" si="132"/>
        <v>-0.58587786259541985</v>
      </c>
      <c r="KU18" s="14"/>
      <c r="KV18" s="15">
        <f t="shared" si="133"/>
        <v>7.4257425742574212E-2</v>
      </c>
      <c r="KW18" s="18"/>
      <c r="KX18" s="122">
        <v>25.13</v>
      </c>
      <c r="KY18" s="68">
        <f t="shared" si="134"/>
        <v>2.6971802206783822E-2</v>
      </c>
      <c r="KZ18" s="68">
        <f t="shared" si="309"/>
        <v>2.565627315921552E-2</v>
      </c>
      <c r="LA18" s="68">
        <f t="shared" si="135"/>
        <v>-0.65063255943278198</v>
      </c>
      <c r="LB18" s="14"/>
      <c r="LC18" s="15">
        <f t="shared" si="136"/>
        <v>5.9890341628004981E-2</v>
      </c>
      <c r="LD18" s="18"/>
      <c r="LE18" s="122">
        <v>50.69</v>
      </c>
      <c r="LF18" s="68">
        <f t="shared" si="137"/>
        <v>1.2382664270021918E-2</v>
      </c>
      <c r="LG18" s="68">
        <f t="shared" si="310"/>
        <v>1.1067135222453615E-2</v>
      </c>
      <c r="LH18" s="68">
        <f t="shared" si="138"/>
        <v>0.4147362545353056</v>
      </c>
      <c r="LI18" s="14"/>
      <c r="LJ18" s="15">
        <f t="shared" si="139"/>
        <v>9.9327694643244382E-2</v>
      </c>
      <c r="LL18" s="122">
        <v>83.94</v>
      </c>
      <c r="LM18" s="68">
        <f t="shared" si="140"/>
        <v>1.9184069936862534E-2</v>
      </c>
      <c r="LN18" s="68">
        <f t="shared" si="311"/>
        <v>1.7868540889294231E-2</v>
      </c>
      <c r="LO18" s="68">
        <f t="shared" si="141"/>
        <v>-4.0685714285714311E-2</v>
      </c>
      <c r="LP18" s="14"/>
      <c r="LQ18" s="15">
        <f t="shared" si="142"/>
        <v>7.3264288454161927E-2</v>
      </c>
      <c r="LS18" s="122">
        <v>10.57</v>
      </c>
      <c r="LT18" s="68">
        <f t="shared" si="143"/>
        <v>5.3838484546361011E-2</v>
      </c>
      <c r="LU18" s="68">
        <f t="shared" si="312"/>
        <v>5.2522955498792705E-2</v>
      </c>
      <c r="LV18" s="68"/>
      <c r="LW18" s="14"/>
      <c r="LX18" s="15">
        <f t="shared" si="144"/>
        <v>0.14270270270270274</v>
      </c>
      <c r="LZ18" s="122">
        <v>13.95</v>
      </c>
      <c r="MA18" s="68">
        <f t="shared" si="145"/>
        <v>-1.8987341772151993E-2</v>
      </c>
      <c r="MB18" s="68">
        <f t="shared" si="313"/>
        <v>-2.0302870819720296E-2</v>
      </c>
      <c r="MC18" s="68">
        <f t="shared" si="146"/>
        <v>-0.3730337078651686</v>
      </c>
      <c r="MD18" s="14"/>
      <c r="ME18" s="15">
        <f t="shared" si="147"/>
        <v>3.4866468842729884E-2</v>
      </c>
      <c r="MG18" s="122">
        <v>22.81</v>
      </c>
      <c r="MH18" s="68">
        <f t="shared" si="148"/>
        <v>-3.0594405594405721E-3</v>
      </c>
      <c r="MI18" s="68">
        <f t="shared" si="314"/>
        <v>-4.3749696070088748E-3</v>
      </c>
      <c r="MJ18" s="68">
        <f t="shared" si="149"/>
        <v>2.0741239892183287</v>
      </c>
      <c r="MK18" s="14"/>
      <c r="ML18" s="15">
        <f t="shared" si="150"/>
        <v>7.4422986340084707E-2</v>
      </c>
      <c r="MN18" s="122">
        <v>117.11</v>
      </c>
      <c r="MO18" s="68">
        <f t="shared" si="151"/>
        <v>2.2437576392526568E-2</v>
      </c>
      <c r="MP18" s="68">
        <f t="shared" si="315"/>
        <v>2.1122047344958265E-2</v>
      </c>
      <c r="MQ18" s="68">
        <f t="shared" si="152"/>
        <v>-6.9817315329626733E-2</v>
      </c>
      <c r="MR18" s="14"/>
      <c r="MS18" s="15">
        <f t="shared" si="153"/>
        <v>5.1351108717120016E-2</v>
      </c>
      <c r="MU18" s="122">
        <v>11.45</v>
      </c>
      <c r="MV18" s="68">
        <f t="shared" si="154"/>
        <v>4.0909090909090846E-2</v>
      </c>
      <c r="MW18" s="68">
        <f t="shared" si="316"/>
        <v>3.959356186152254E-2</v>
      </c>
      <c r="MX18" s="68">
        <f t="shared" si="155"/>
        <v>-0.45136559655007191</v>
      </c>
      <c r="MY18" s="14"/>
      <c r="MZ18" s="15">
        <f t="shared" si="156"/>
        <v>7.3102155576382319E-2</v>
      </c>
      <c r="NB18" s="122">
        <v>176.86</v>
      </c>
      <c r="NC18" s="68">
        <f t="shared" si="157"/>
        <v>3.0832896193973426E-2</v>
      </c>
      <c r="ND18" s="68">
        <f t="shared" si="317"/>
        <v>2.9517367146405123E-2</v>
      </c>
      <c r="NE18" s="68">
        <f t="shared" si="158"/>
        <v>0.30552889938731836</v>
      </c>
      <c r="NF18" s="14"/>
      <c r="NG18" s="15">
        <f t="shared" si="159"/>
        <v>6.0375322261526601E-2</v>
      </c>
      <c r="NI18" s="122">
        <v>5.38</v>
      </c>
      <c r="NJ18" s="68">
        <f t="shared" si="160"/>
        <v>5.490196078431378E-2</v>
      </c>
      <c r="NK18" s="68">
        <f t="shared" si="318"/>
        <v>5.3586431736745474E-2</v>
      </c>
      <c r="NL18" s="68">
        <f t="shared" si="161"/>
        <v>-0.95728463676061937</v>
      </c>
      <c r="NM18" s="14"/>
      <c r="NN18" s="15">
        <f t="shared" si="162"/>
        <v>9.7959183673469286E-2</v>
      </c>
      <c r="NP18" s="122">
        <v>382.26</v>
      </c>
      <c r="NQ18" s="68">
        <f t="shared" si="163"/>
        <v>4.2119898585098521E-2</v>
      </c>
      <c r="NR18" s="68">
        <f t="shared" si="319"/>
        <v>4.0804369537530215E-2</v>
      </c>
      <c r="NS18" s="68">
        <f t="shared" si="164"/>
        <v>1.9124571428571429</v>
      </c>
      <c r="NT18" s="14"/>
      <c r="NU18" s="15">
        <f t="shared" si="165"/>
        <v>0.16213176055695736</v>
      </c>
      <c r="NW18" s="122">
        <v>189.66</v>
      </c>
      <c r="NX18" s="68">
        <f t="shared" si="166"/>
        <v>-7.0676927909533241E-3</v>
      </c>
      <c r="NY18" s="68">
        <f t="shared" si="320"/>
        <v>-8.3832218385216269E-3</v>
      </c>
      <c r="NZ18" s="68">
        <f t="shared" si="167"/>
        <v>7.9085116067364625E-2</v>
      </c>
      <c r="OA18" s="14"/>
      <c r="OB18" s="15">
        <f t="shared" si="168"/>
        <v>1.9017432646591928E-3</v>
      </c>
      <c r="OD18" s="122">
        <v>1.49</v>
      </c>
      <c r="OE18" s="68">
        <f t="shared" si="169"/>
        <v>-2.6143790849673224E-2</v>
      </c>
      <c r="OF18" s="68">
        <f t="shared" si="321"/>
        <v>-2.7459319897241527E-2</v>
      </c>
      <c r="OG18" s="68">
        <f t="shared" si="170"/>
        <v>-0.99339743873798014</v>
      </c>
      <c r="OH18" s="14"/>
      <c r="OI18" s="15">
        <f t="shared" si="171"/>
        <v>2.0547945205479472E-2</v>
      </c>
      <c r="OK18" s="122">
        <v>69.86</v>
      </c>
      <c r="OL18" s="68">
        <f t="shared" si="172"/>
        <v>1.4334862385320284E-3</v>
      </c>
      <c r="OM18" s="68">
        <f t="shared" si="322"/>
        <v>1.1795719096372543E-4</v>
      </c>
      <c r="ON18" s="68">
        <f t="shared" si="173"/>
        <v>0.64570082449941091</v>
      </c>
      <c r="OO18" s="14"/>
      <c r="OP18" s="15">
        <f t="shared" si="174"/>
        <v>4.8791472751839066E-2</v>
      </c>
      <c r="OR18" s="122">
        <v>1.05</v>
      </c>
      <c r="OS18" s="68">
        <f t="shared" si="175"/>
        <v>-1.8691588785046745E-2</v>
      </c>
      <c r="OT18" s="68">
        <f t="shared" si="323"/>
        <v>-2.0007117832615048E-2</v>
      </c>
      <c r="OU18" s="68">
        <f t="shared" si="176"/>
        <v>-0.86363636363636365</v>
      </c>
      <c r="OV18" s="14"/>
      <c r="OW18" s="15">
        <f t="shared" si="177"/>
        <v>-6.2500000000000056E-2</v>
      </c>
      <c r="OY18" s="122">
        <v>118.27</v>
      </c>
      <c r="OZ18" s="68">
        <f t="shared" si="178"/>
        <v>1.4757614757614747E-2</v>
      </c>
      <c r="PA18" s="68">
        <f t="shared" si="324"/>
        <v>1.3442085710046445E-2</v>
      </c>
      <c r="PB18" s="68">
        <f t="shared" si="332"/>
        <v>2.6390769230769231</v>
      </c>
      <c r="PC18" s="14"/>
      <c r="PD18" s="15">
        <f t="shared" si="179"/>
        <v>3.2474901789611516E-2</v>
      </c>
      <c r="PE18" s="18"/>
      <c r="PF18" s="122">
        <v>213.72</v>
      </c>
      <c r="PG18" s="68">
        <f t="shared" si="180"/>
        <v>4.5593419506462932E-3</v>
      </c>
      <c r="PH18" s="68">
        <f t="shared" si="325"/>
        <v>3.2438129030779904E-3</v>
      </c>
      <c r="PI18" s="68">
        <f t="shared" si="181"/>
        <v>-0.38621481906950028</v>
      </c>
      <c r="PJ18" s="14"/>
      <c r="PK18" s="15">
        <f t="shared" si="182"/>
        <v>2.1948070578109328E-2</v>
      </c>
      <c r="PM18" s="122"/>
      <c r="PN18" s="68">
        <f t="shared" si="183"/>
        <v>0</v>
      </c>
      <c r="PO18" s="68">
        <f t="shared" si="184"/>
        <v>-1.315529047568303E-3</v>
      </c>
      <c r="PP18" s="68">
        <f t="shared" si="185"/>
        <v>0</v>
      </c>
      <c r="PQ18" s="14"/>
      <c r="PR18" s="15">
        <f t="shared" si="186"/>
        <v>0</v>
      </c>
      <c r="PT18" s="122">
        <v>5.15</v>
      </c>
      <c r="PU18" s="68">
        <f t="shared" si="187"/>
        <v>-1.7175572519083943E-2</v>
      </c>
      <c r="PV18" s="68">
        <f t="shared" si="326"/>
        <v>-1.8491101566652245E-2</v>
      </c>
      <c r="PW18" s="68">
        <f t="shared" si="188"/>
        <v>-0.40940366972477066</v>
      </c>
      <c r="PX18" s="14"/>
      <c r="PY18" s="15">
        <f t="shared" si="189"/>
        <v>3.898635477582936E-3</v>
      </c>
      <c r="QA18" s="122">
        <v>176.15</v>
      </c>
      <c r="QB18" s="68">
        <f t="shared" si="190"/>
        <v>-1.2722788925008307E-2</v>
      </c>
      <c r="QC18" s="68">
        <f t="shared" si="327"/>
        <v>-1.4038317972576609E-2</v>
      </c>
      <c r="QD18" s="68">
        <f t="shared" si="191"/>
        <v>-0.47790390942233019</v>
      </c>
      <c r="QE18" s="14"/>
      <c r="QF18" s="15">
        <f t="shared" si="192"/>
        <v>-8.1308021278815076E-2</v>
      </c>
      <c r="QH18" s="122">
        <v>1.224</v>
      </c>
      <c r="QI18" s="68">
        <f t="shared" si="193"/>
        <v>-2.080000000000002E-2</v>
      </c>
      <c r="QJ18" s="68">
        <f t="shared" si="328"/>
        <v>-2.2115529047568323E-2</v>
      </c>
      <c r="QK18" s="68">
        <f t="shared" si="194"/>
        <v>-0.5123505976095617</v>
      </c>
      <c r="QL18" s="14"/>
      <c r="QM18" s="15">
        <f t="shared" si="195"/>
        <v>-5.8461538461538509E-2</v>
      </c>
      <c r="QO18" s="122">
        <v>13.15</v>
      </c>
      <c r="QP18" s="68">
        <f t="shared" si="196"/>
        <v>4.697452229299362E-2</v>
      </c>
      <c r="QQ18" s="68">
        <f t="shared" si="329"/>
        <v>4.5658993245425314E-2</v>
      </c>
      <c r="QR18" s="68">
        <f t="shared" si="197"/>
        <v>-0.9839708427801751</v>
      </c>
      <c r="QS18" s="14"/>
      <c r="QT18" s="15">
        <f t="shared" si="198"/>
        <v>0.14547038327526132</v>
      </c>
      <c r="QV18" s="122">
        <v>2.52</v>
      </c>
      <c r="QW18" s="68">
        <f t="shared" si="199"/>
        <v>8.9023336214347437E-2</v>
      </c>
      <c r="QX18" s="68">
        <f t="shared" si="330"/>
        <v>8.7707807166779131E-2</v>
      </c>
      <c r="QY18" s="68">
        <f t="shared" si="200"/>
        <v>-0.28611898016997162</v>
      </c>
      <c r="QZ18" s="14"/>
      <c r="RA18" s="15">
        <f t="shared" si="201"/>
        <v>2.9832447895382082E-2</v>
      </c>
      <c r="RC18" s="122">
        <v>25.21</v>
      </c>
      <c r="RD18" s="68">
        <f t="shared" si="202"/>
        <v>1.8585858585858619E-2</v>
      </c>
      <c r="RE18" s="68">
        <f t="shared" si="331"/>
        <v>1.7270329538290316E-2</v>
      </c>
      <c r="RF18" s="68">
        <f t="shared" si="203"/>
        <v>-0.45538993303089215</v>
      </c>
      <c r="RG18" s="14"/>
      <c r="RH18" s="15">
        <f t="shared" si="204"/>
        <v>1.8585858585858619E-2</v>
      </c>
      <c r="RJ18" s="122">
        <v>200.67</v>
      </c>
      <c r="RK18" s="68">
        <f t="shared" si="205"/>
        <v>4.4869877355656091E-4</v>
      </c>
      <c r="RL18" s="68">
        <f t="shared" si="206"/>
        <v>-8.6683027401174208E-4</v>
      </c>
      <c r="RM18" s="68">
        <f t="shared" si="207"/>
        <v>-6.9162259949902702E-2</v>
      </c>
      <c r="RN18" s="14"/>
      <c r="RO18" s="15">
        <f t="shared" si="208"/>
        <v>2.0079300528670133E-2</v>
      </c>
      <c r="RQ18" s="122">
        <v>18.47</v>
      </c>
      <c r="RR18" s="68">
        <f t="shared" si="209"/>
        <v>-1.3881473571810014E-2</v>
      </c>
      <c r="RS18" s="68">
        <f t="shared" si="210"/>
        <v>-1.5197002619378317E-2</v>
      </c>
      <c r="RT18" s="68">
        <f t="shared" si="211"/>
        <v>0.26161202185792337</v>
      </c>
      <c r="RU18" s="14"/>
      <c r="RV18" s="15">
        <f t="shared" si="212"/>
        <v>-0.11372360844529755</v>
      </c>
      <c r="RX18" s="122">
        <v>65.91</v>
      </c>
      <c r="RY18" s="68">
        <f t="shared" si="213"/>
        <v>1.4312096029547439E-2</v>
      </c>
      <c r="RZ18" s="68">
        <f t="shared" si="214"/>
        <v>1.2996566981979136E-2</v>
      </c>
      <c r="SA18" s="68">
        <f t="shared" si="215"/>
        <v>-0.5046595520817676</v>
      </c>
      <c r="SB18" s="14"/>
      <c r="SC18" s="15">
        <f t="shared" si="216"/>
        <v>-0.12852042840142799</v>
      </c>
      <c r="SE18" s="122">
        <v>8.9499999999999993</v>
      </c>
      <c r="SF18" s="68">
        <f t="shared" si="217"/>
        <v>0.47933884297520651</v>
      </c>
      <c r="SG18" s="68">
        <f t="shared" si="218"/>
        <v>0.47802331392763819</v>
      </c>
      <c r="SH18" s="68">
        <f t="shared" si="219"/>
        <v>-0.28400000000000003</v>
      </c>
      <c r="SI18" s="14"/>
      <c r="SJ18" s="15">
        <f t="shared" si="220"/>
        <v>-0.41349934469200528</v>
      </c>
      <c r="SL18" s="122">
        <v>0.72699999999999998</v>
      </c>
      <c r="SM18" s="68">
        <f t="shared" si="221"/>
        <v>1.8207282913165285E-2</v>
      </c>
      <c r="SN18" s="68">
        <f t="shared" si="222"/>
        <v>1.6891753865596982E-2</v>
      </c>
      <c r="SO18" s="68">
        <f t="shared" si="223"/>
        <v>-0.48802816901408452</v>
      </c>
      <c r="SP18" s="14"/>
      <c r="SQ18" s="15">
        <f t="shared" si="224"/>
        <v>-0.28019801980198022</v>
      </c>
      <c r="SS18" s="122">
        <v>4.7300000000000004</v>
      </c>
      <c r="ST18" s="68">
        <f t="shared" si="225"/>
        <v>0.23498694516971289</v>
      </c>
      <c r="SU18" s="68">
        <f t="shared" si="226"/>
        <v>0.23367141612214459</v>
      </c>
      <c r="SV18" s="68">
        <f t="shared" si="227"/>
        <v>-0.70693928128872363</v>
      </c>
      <c r="SW18" s="14"/>
      <c r="SX18" s="15">
        <f t="shared" si="228"/>
        <v>-0.43690476190476185</v>
      </c>
      <c r="SZ18" s="122">
        <v>19.39</v>
      </c>
      <c r="TA18" s="68">
        <f t="shared" si="229"/>
        <v>-7.1684587813620358E-3</v>
      </c>
      <c r="TB18" s="68">
        <f t="shared" si="230"/>
        <v>-8.4839878289303394E-3</v>
      </c>
      <c r="TC18" s="68">
        <f t="shared" si="231"/>
        <v>-0.51969284121872672</v>
      </c>
      <c r="TD18" s="14"/>
      <c r="TE18" s="15">
        <f t="shared" si="232"/>
        <v>0.242948717948718</v>
      </c>
      <c r="TG18" s="122">
        <v>0.1787</v>
      </c>
      <c r="TH18" s="68">
        <f t="shared" si="233"/>
        <v>-1.6759776536312554E-3</v>
      </c>
      <c r="TI18" s="68">
        <f t="shared" si="234"/>
        <v>-2.9915067011995582E-3</v>
      </c>
      <c r="TJ18" s="68">
        <f t="shared" si="235"/>
        <v>-0.18772727272727274</v>
      </c>
      <c r="TK18" s="14"/>
      <c r="TL18" s="15">
        <f t="shared" si="236"/>
        <v>5.4277286135693131E-2</v>
      </c>
      <c r="TN18" s="122">
        <v>36.19</v>
      </c>
      <c r="TO18" s="68">
        <f t="shared" si="237"/>
        <v>4.3841938275165734E-2</v>
      </c>
      <c r="TP18" s="68">
        <f t="shared" si="238"/>
        <v>4.2526409227597428E-2</v>
      </c>
      <c r="TQ18" s="68">
        <f t="shared" si="239"/>
        <v>-0.47249896146866549</v>
      </c>
      <c r="TR18" s="14"/>
      <c r="TS18" s="15">
        <f t="shared" si="240"/>
        <v>0.21647058823529405</v>
      </c>
      <c r="TU18" s="122">
        <v>1.99</v>
      </c>
      <c r="TV18" s="68">
        <f t="shared" si="241"/>
        <v>4.7368421052631622E-2</v>
      </c>
      <c r="TW18" s="68">
        <f t="shared" si="242"/>
        <v>4.6052892005063316E-2</v>
      </c>
      <c r="TX18" s="68">
        <f t="shared" si="243"/>
        <v>-0.5487528344671202</v>
      </c>
      <c r="TY18" s="14"/>
      <c r="TZ18" s="15">
        <f t="shared" si="244"/>
        <v>0.16374269005847955</v>
      </c>
      <c r="UB18" s="122"/>
      <c r="UC18" s="68">
        <f t="shared" si="245"/>
        <v>0</v>
      </c>
      <c r="UD18" s="68">
        <f t="shared" si="246"/>
        <v>-1.315529047568303E-3</v>
      </c>
      <c r="UE18" s="68">
        <f t="shared" si="247"/>
        <v>0</v>
      </c>
      <c r="UF18" s="14"/>
      <c r="UG18" s="15">
        <f t="shared" si="248"/>
        <v>0</v>
      </c>
      <c r="UI18" s="122"/>
      <c r="UJ18" s="68">
        <f t="shared" si="249"/>
        <v>0</v>
      </c>
      <c r="UK18" s="68">
        <f t="shared" si="250"/>
        <v>-1.315529047568303E-3</v>
      </c>
      <c r="UL18" s="68">
        <f t="shared" si="251"/>
        <v>0</v>
      </c>
      <c r="UM18" s="14"/>
      <c r="UN18" s="15">
        <f t="shared" si="252"/>
        <v>0</v>
      </c>
      <c r="UP18" s="122"/>
      <c r="UQ18" s="68">
        <f t="shared" si="253"/>
        <v>0</v>
      </c>
      <c r="UR18" s="68">
        <f t="shared" si="254"/>
        <v>-1.315529047568303E-3</v>
      </c>
      <c r="US18" s="68">
        <f t="shared" si="255"/>
        <v>0</v>
      </c>
      <c r="UT18" s="14"/>
      <c r="UU18" s="15">
        <f t="shared" si="256"/>
        <v>0</v>
      </c>
      <c r="UW18" s="122"/>
      <c r="UX18" s="68">
        <f t="shared" si="257"/>
        <v>0</v>
      </c>
      <c r="UY18" s="68">
        <f t="shared" si="258"/>
        <v>-1.315529047568303E-3</v>
      </c>
      <c r="UZ18" s="68">
        <f t="shared" si="259"/>
        <v>0</v>
      </c>
      <c r="VA18" s="14"/>
      <c r="VB18" s="15">
        <f t="shared" si="260"/>
        <v>0</v>
      </c>
      <c r="VD18" s="122"/>
      <c r="VE18" s="68">
        <f t="shared" si="261"/>
        <v>0</v>
      </c>
      <c r="VF18" s="68">
        <f t="shared" si="262"/>
        <v>-1.315529047568303E-3</v>
      </c>
      <c r="VG18" s="68">
        <f t="shared" si="263"/>
        <v>0</v>
      </c>
      <c r="VH18" s="14"/>
      <c r="VI18" s="15">
        <f t="shared" si="264"/>
        <v>0</v>
      </c>
      <c r="VM18" s="21">
        <f t="shared" si="265"/>
        <v>1.6952675606052063E-2</v>
      </c>
      <c r="VN18" s="49"/>
      <c r="VO18" s="21">
        <f t="shared" si="266"/>
        <v>0.34766322108791275</v>
      </c>
      <c r="VP18" s="14"/>
      <c r="VQ18" s="21">
        <f t="shared" si="267"/>
        <v>2.1225025783074242E-2</v>
      </c>
    </row>
    <row r="19" spans="1:589" ht="15.75" customHeight="1" x14ac:dyDescent="0.2">
      <c r="A19" s="127">
        <v>45672</v>
      </c>
      <c r="B19" s="77">
        <f t="shared" si="0"/>
        <v>45672</v>
      </c>
      <c r="C19" s="13">
        <v>43221.55</v>
      </c>
      <c r="D19" s="14">
        <f t="shared" si="1"/>
        <v>703.27000000000407</v>
      </c>
      <c r="E19" s="68">
        <f t="shared" si="2"/>
        <v>1.6540415087346057E-2</v>
      </c>
      <c r="F19" s="15">
        <f t="shared" si="3"/>
        <v>1.5920611542531552E-2</v>
      </c>
      <c r="G19" s="13">
        <v>5949.91</v>
      </c>
      <c r="H19" s="138">
        <f t="shared" si="4"/>
        <v>107</v>
      </c>
      <c r="I19" s="68">
        <f t="shared" si="5"/>
        <v>1.8312792769356365E-2</v>
      </c>
      <c r="J19" s="15">
        <f t="shared" si="6"/>
        <v>1.1609026749387456E-2</v>
      </c>
      <c r="K19" s="13">
        <v>19511.23</v>
      </c>
      <c r="L19" s="138">
        <f t="shared" si="7"/>
        <v>466.84000000000015</v>
      </c>
      <c r="M19" s="68">
        <f t="shared" si="8"/>
        <v>2.4513255609657236E-2</v>
      </c>
      <c r="N19" s="15">
        <f t="shared" si="9"/>
        <v>1.0379689282520222E-2</v>
      </c>
      <c r="O19" s="13">
        <v>2263.29</v>
      </c>
      <c r="P19" s="138">
        <f t="shared" si="10"/>
        <v>44.050000000000182</v>
      </c>
      <c r="Q19" s="68">
        <f t="shared" si="11"/>
        <v>1.9849137542582228E-2</v>
      </c>
      <c r="R19" s="15">
        <f t="shared" si="12"/>
        <v>1.4855436381246239E-2</v>
      </c>
      <c r="S19" s="18">
        <f t="shared" si="13"/>
        <v>1.3554926169858457E-2</v>
      </c>
      <c r="T19" s="121">
        <f t="shared" si="14"/>
        <v>261.02471053908863</v>
      </c>
      <c r="U19" s="121">
        <f t="shared" si="15"/>
        <v>261.02471053908863</v>
      </c>
      <c r="V19" s="47">
        <f t="shared" si="16"/>
        <v>1.049493297643991E-2</v>
      </c>
      <c r="W19" s="21">
        <f t="shared" si="268"/>
        <v>8.909932814560111E-3</v>
      </c>
      <c r="X19" s="18">
        <f t="shared" si="17"/>
        <v>1.9803900252235468E-2</v>
      </c>
      <c r="Y19" s="123">
        <v>188733.57</v>
      </c>
      <c r="Z19" s="15">
        <v>1.9999999999999999E-6</v>
      </c>
      <c r="AA19" s="21">
        <f t="shared" si="18"/>
        <v>-1.049293297643991E-2</v>
      </c>
      <c r="AB19" s="1"/>
      <c r="AC19" s="122">
        <v>230.13</v>
      </c>
      <c r="AD19" s="68">
        <f t="shared" si="19"/>
        <v>2.3027339408757532E-2</v>
      </c>
      <c r="AE19" s="68">
        <f t="shared" si="269"/>
        <v>1.2532406432317622E-2</v>
      </c>
      <c r="AF19" s="68">
        <f t="shared" si="20"/>
        <v>0.39667415184803045</v>
      </c>
      <c r="AG19" s="14"/>
      <c r="AH19" s="15">
        <f t="shared" si="21"/>
        <v>1.3029889510058582E-2</v>
      </c>
      <c r="AI19" s="1"/>
      <c r="AJ19" s="122">
        <v>21.52</v>
      </c>
      <c r="AK19" s="68">
        <f t="shared" si="22"/>
        <v>2.2813688212927778E-2</v>
      </c>
      <c r="AL19" s="68">
        <f t="shared" si="270"/>
        <v>1.2318755236487868E-2</v>
      </c>
      <c r="AM19" s="68">
        <f t="shared" si="23"/>
        <v>0.15698924731182784</v>
      </c>
      <c r="AN19" s="14"/>
      <c r="AO19" s="15">
        <f t="shared" si="24"/>
        <v>2.3300047551117375E-2</v>
      </c>
      <c r="AP19" s="1"/>
      <c r="AQ19" s="122">
        <v>21.75</v>
      </c>
      <c r="AR19" s="68">
        <f t="shared" si="25"/>
        <v>2.2566995768688314E-2</v>
      </c>
      <c r="AS19" s="68">
        <f t="shared" si="271"/>
        <v>1.2072062792248404E-2</v>
      </c>
      <c r="AT19" s="68">
        <f t="shared" si="26"/>
        <v>0.25940938042848877</v>
      </c>
      <c r="AU19" s="14"/>
      <c r="AV19" s="15">
        <f t="shared" si="27"/>
        <v>1.3041453190498424E-2</v>
      </c>
      <c r="AW19" s="1"/>
      <c r="AX19" s="122">
        <v>206.67</v>
      </c>
      <c r="AY19" s="68">
        <f t="shared" si="28"/>
        <v>1.8430000492780665E-2</v>
      </c>
      <c r="AZ19" s="68">
        <f t="shared" si="272"/>
        <v>7.9350675163407554E-3</v>
      </c>
      <c r="BA19" s="68">
        <f t="shared" si="29"/>
        <v>0.54116331096196868</v>
      </c>
      <c r="BB19" s="14"/>
      <c r="BC19" s="15">
        <f t="shared" si="30"/>
        <v>1.2145550712571574E-2</v>
      </c>
      <c r="BD19" s="1"/>
      <c r="BE19" s="122">
        <v>75.23</v>
      </c>
      <c r="BF19" s="68">
        <f t="shared" si="31"/>
        <v>1.1020024190297103E-2</v>
      </c>
      <c r="BG19" s="68">
        <f t="shared" si="273"/>
        <v>5.2509121385719247E-4</v>
      </c>
      <c r="BH19" s="68"/>
      <c r="BI19" s="14"/>
      <c r="BJ19" s="15">
        <f t="shared" si="32"/>
        <v>2.1175512420252507E-2</v>
      </c>
      <c r="BK19" s="1"/>
      <c r="BL19" s="122">
        <v>68.84</v>
      </c>
      <c r="BM19" s="68">
        <f t="shared" si="33"/>
        <v>1.9247853124074579E-2</v>
      </c>
      <c r="BN19" s="68">
        <f t="shared" si="274"/>
        <v>8.7529201476346692E-3</v>
      </c>
      <c r="BO19" s="68">
        <f t="shared" si="34"/>
        <v>0.15931289996631864</v>
      </c>
      <c r="BP19" s="14"/>
      <c r="BQ19" s="15">
        <f t="shared" si="35"/>
        <v>3.7215609462106357E-2</v>
      </c>
      <c r="BR19" s="1"/>
      <c r="BS19" s="122">
        <v>39.79</v>
      </c>
      <c r="BT19" s="68">
        <f t="shared" si="36"/>
        <v>1.8950064020486608E-2</v>
      </c>
      <c r="BU19" s="68">
        <f t="shared" si="275"/>
        <v>8.455131044046698E-3</v>
      </c>
      <c r="BV19" s="68">
        <f t="shared" si="37"/>
        <v>6.7901234567901272E-2</v>
      </c>
      <c r="BW19" s="14"/>
      <c r="BX19" s="15">
        <f t="shared" si="38"/>
        <v>4.0261437908496713E-2</v>
      </c>
      <c r="BY19" s="1"/>
      <c r="BZ19" s="122"/>
      <c r="CA19" s="68">
        <f t="shared" si="39"/>
        <v>0</v>
      </c>
      <c r="CB19" s="68">
        <f t="shared" si="276"/>
        <v>0</v>
      </c>
      <c r="CC19" s="68">
        <f t="shared" si="40"/>
        <v>0</v>
      </c>
      <c r="CD19" s="14"/>
      <c r="CE19" s="15">
        <f t="shared" si="41"/>
        <v>0</v>
      </c>
      <c r="CF19" s="1"/>
      <c r="CG19" s="122">
        <v>35.380000000000003</v>
      </c>
      <c r="CH19" s="68">
        <f t="shared" si="42"/>
        <v>1.6958896234550255E-2</v>
      </c>
      <c r="CI19" s="68">
        <f t="shared" si="277"/>
        <v>6.4639632581103453E-3</v>
      </c>
      <c r="CJ19" s="68">
        <f t="shared" si="43"/>
        <v>0.1703605689712207</v>
      </c>
      <c r="CK19" s="14"/>
      <c r="CL19" s="15">
        <f t="shared" si="44"/>
        <v>2.9685681024447123E-2</v>
      </c>
      <c r="CM19" s="1"/>
      <c r="CN19" s="122">
        <v>34.14</v>
      </c>
      <c r="CO19" s="68">
        <f t="shared" si="45"/>
        <v>2.0017926501344541E-2</v>
      </c>
      <c r="CP19" s="68">
        <f t="shared" si="278"/>
        <v>9.5229935249046306E-3</v>
      </c>
      <c r="CQ19" s="68">
        <f t="shared" si="46"/>
        <v>8.9342693044033208E-2</v>
      </c>
      <c r="CR19" s="14"/>
      <c r="CS19" s="15">
        <f t="shared" si="47"/>
        <v>2.0017926501344541E-2</v>
      </c>
      <c r="CT19" s="1"/>
      <c r="CU19" s="122">
        <v>38.270000000000003</v>
      </c>
      <c r="CV19" s="68">
        <f t="shared" si="48"/>
        <v>1.9989339019189763E-2</v>
      </c>
      <c r="CW19" s="68">
        <f t="shared" si="279"/>
        <v>9.4944060427498526E-3</v>
      </c>
      <c r="CX19" s="68">
        <f t="shared" si="49"/>
        <v>0.19035769828926921</v>
      </c>
      <c r="CY19" s="14"/>
      <c r="CZ19" s="15">
        <f t="shared" si="50"/>
        <v>2.655579399141636E-2</v>
      </c>
      <c r="DA19" s="1"/>
      <c r="DB19" s="122">
        <v>21.01</v>
      </c>
      <c r="DC19" s="68">
        <f t="shared" si="51"/>
        <v>1.7926356589147336E-2</v>
      </c>
      <c r="DD19" s="68">
        <f t="shared" si="280"/>
        <v>7.431423612707426E-3</v>
      </c>
      <c r="DE19" s="68">
        <f t="shared" si="52"/>
        <v>-3.9323273891175098E-2</v>
      </c>
      <c r="DF19" s="14"/>
      <c r="DG19" s="15">
        <f t="shared" si="53"/>
        <v>3.1925343811394995E-2</v>
      </c>
      <c r="DH19" s="1"/>
      <c r="DI19" s="122">
        <v>42.54</v>
      </c>
      <c r="DJ19" s="68">
        <f t="shared" si="54"/>
        <v>1.1171856429759897E-2</v>
      </c>
      <c r="DK19" s="68">
        <f t="shared" si="281"/>
        <v>6.7692345331998686E-4</v>
      </c>
      <c r="DL19" s="68">
        <f t="shared" si="55"/>
        <v>-3.6466591166477907E-2</v>
      </c>
      <c r="DM19" s="14"/>
      <c r="DN19" s="15">
        <f t="shared" si="56"/>
        <v>9.0132827324478793E-3</v>
      </c>
      <c r="DO19" s="1"/>
      <c r="DP19" s="122">
        <v>38.1</v>
      </c>
      <c r="DQ19" s="68">
        <f t="shared" si="57"/>
        <v>1.5729138896294414E-2</v>
      </c>
      <c r="DR19" s="68">
        <f t="shared" si="282"/>
        <v>5.2342059198545038E-3</v>
      </c>
      <c r="DS19" s="68"/>
      <c r="DT19" s="14"/>
      <c r="DU19" s="15">
        <f t="shared" si="58"/>
        <v>5.2521008403369561E-4</v>
      </c>
      <c r="DV19" s="18"/>
      <c r="DW19" s="122">
        <v>34.380000000000003</v>
      </c>
      <c r="DX19" s="68">
        <f t="shared" si="59"/>
        <v>2.1390374331550981E-2</v>
      </c>
      <c r="DY19" s="68">
        <f t="shared" si="283"/>
        <v>1.0895441355111071E-2</v>
      </c>
      <c r="DZ19" s="68">
        <f t="shared" si="60"/>
        <v>0.834578441835646</v>
      </c>
      <c r="EA19" s="14"/>
      <c r="EB19" s="15">
        <f t="shared" si="61"/>
        <v>2.718852703913964E-2</v>
      </c>
      <c r="EC19" s="1"/>
      <c r="ED19" s="122">
        <v>37.11</v>
      </c>
      <c r="EE19" s="68">
        <f t="shared" si="62"/>
        <v>2.0907840440165006E-2</v>
      </c>
      <c r="EF19" s="68">
        <f t="shared" si="284"/>
        <v>1.0412907463725096E-2</v>
      </c>
      <c r="EG19" s="68">
        <f t="shared" si="63"/>
        <v>0.76462196861626242</v>
      </c>
      <c r="EH19" s="14"/>
      <c r="EI19" s="15">
        <f t="shared" si="64"/>
        <v>6.2364425162688948E-3</v>
      </c>
      <c r="EJ19" s="1"/>
      <c r="EK19" s="122">
        <v>113.93</v>
      </c>
      <c r="EL19" s="68">
        <f t="shared" si="65"/>
        <v>2.5657184011523303E-2</v>
      </c>
      <c r="EM19" s="68">
        <f t="shared" si="285"/>
        <v>1.5162251035083393E-2</v>
      </c>
      <c r="EN19" s="68">
        <f t="shared" si="66"/>
        <v>0.76526185311434758</v>
      </c>
      <c r="EO19" s="14"/>
      <c r="EP19" s="15">
        <f t="shared" si="67"/>
        <v>2.3629829290206735E-2</v>
      </c>
      <c r="ER19" s="122">
        <v>38.659999999999997</v>
      </c>
      <c r="ES19" s="68">
        <f t="shared" si="68"/>
        <v>1.6833245660178679E-2</v>
      </c>
      <c r="ET19" s="68">
        <f t="shared" si="286"/>
        <v>6.3383126837387692E-3</v>
      </c>
      <c r="EU19" s="68">
        <f t="shared" si="69"/>
        <v>0.10741907762818678</v>
      </c>
      <c r="EV19" s="14"/>
      <c r="EW19" s="15">
        <f t="shared" si="70"/>
        <v>-5.9141167395218306E-3</v>
      </c>
      <c r="EY19" s="122">
        <v>26.36</v>
      </c>
      <c r="EZ19" s="68">
        <f t="shared" si="71"/>
        <v>9.1883614088820228E-3</v>
      </c>
      <c r="FA19" s="68">
        <f t="shared" si="287"/>
        <v>-1.3065715675578873E-3</v>
      </c>
      <c r="FB19" s="68"/>
      <c r="FC19" s="14"/>
      <c r="FD19" s="15">
        <f t="shared" si="72"/>
        <v>7.2416598860862547E-2</v>
      </c>
      <c r="FF19" s="122">
        <v>61.07</v>
      </c>
      <c r="FG19" s="68">
        <f t="shared" si="73"/>
        <v>1.3778220451527195E-2</v>
      </c>
      <c r="FH19" s="68">
        <f t="shared" si="288"/>
        <v>3.2832874750872848E-3</v>
      </c>
      <c r="FI19" s="68">
        <f t="shared" si="74"/>
        <v>3.368314150304675E-2</v>
      </c>
      <c r="FJ19" s="14"/>
      <c r="FK19" s="15">
        <f t="shared" si="75"/>
        <v>7.5365381229089645E-2</v>
      </c>
      <c r="FL19" s="1"/>
      <c r="FM19" s="122">
        <v>184.26</v>
      </c>
      <c r="FN19" s="68">
        <f t="shared" si="76"/>
        <v>2.7777777777777721E-2</v>
      </c>
      <c r="FO19" s="68">
        <f t="shared" si="289"/>
        <v>1.7282844801337811E-2</v>
      </c>
      <c r="FP19" s="68">
        <f t="shared" si="77"/>
        <v>0.5846233230134158</v>
      </c>
      <c r="FQ19" s="14"/>
      <c r="FR19" s="15">
        <f t="shared" si="78"/>
        <v>1.4312451833094762E-2</v>
      </c>
      <c r="FS19" s="1"/>
      <c r="FT19" s="122">
        <v>90.75</v>
      </c>
      <c r="FU19" s="68">
        <f t="shared" si="79"/>
        <v>9.2304270462633259E-3</v>
      </c>
      <c r="FV19" s="68">
        <f t="shared" si="290"/>
        <v>-1.2645059301765842E-3</v>
      </c>
      <c r="FW19" s="68">
        <f t="shared" si="80"/>
        <v>3.089855731000794E-2</v>
      </c>
      <c r="FX19" s="14"/>
      <c r="FY19" s="15">
        <f t="shared" si="81"/>
        <v>6.3206919494343886E-3</v>
      </c>
      <c r="FZ19" s="1"/>
      <c r="GA19" s="122">
        <v>17.3</v>
      </c>
      <c r="GB19" s="68">
        <f t="shared" si="82"/>
        <v>9.3348891481913731E-3</v>
      </c>
      <c r="GC19" s="68">
        <f t="shared" si="291"/>
        <v>-1.160043828248537E-3</v>
      </c>
      <c r="GD19" s="68"/>
      <c r="GE19" s="14"/>
      <c r="GF19" s="15">
        <f t="shared" si="83"/>
        <v>-7.4584050487664375E-3</v>
      </c>
      <c r="GG19" s="18"/>
      <c r="GH19" s="122">
        <v>18.53</v>
      </c>
      <c r="GI19" s="68">
        <f t="shared" si="84"/>
        <v>1.925192519251933E-2</v>
      </c>
      <c r="GJ19" s="68">
        <f t="shared" si="292"/>
        <v>8.7569922160794199E-3</v>
      </c>
      <c r="GK19" s="68">
        <f t="shared" si="85"/>
        <v>-3.5900104058272514E-2</v>
      </c>
      <c r="GL19" s="14"/>
      <c r="GM19" s="15">
        <f t="shared" si="86"/>
        <v>-1.9576719576719442E-2</v>
      </c>
      <c r="GO19" s="122">
        <v>27.94</v>
      </c>
      <c r="GP19" s="68">
        <f t="shared" si="87"/>
        <v>1.1952191235059828E-2</v>
      </c>
      <c r="GQ19" s="68">
        <f t="shared" si="293"/>
        <v>1.4572582586199184E-3</v>
      </c>
      <c r="GR19" s="68"/>
      <c r="GS19" s="14"/>
      <c r="GT19" s="15">
        <f t="shared" si="88"/>
        <v>2.5321100917431241E-2</v>
      </c>
      <c r="GV19" s="122">
        <v>14.06</v>
      </c>
      <c r="GW19" s="68">
        <f t="shared" si="89"/>
        <v>1.1510791366906485E-2</v>
      </c>
      <c r="GX19" s="68">
        <f t="shared" si="294"/>
        <v>1.0158583904665754E-3</v>
      </c>
      <c r="GY19" s="68">
        <f t="shared" si="90"/>
        <v>0.18649789029535874</v>
      </c>
      <c r="GZ19" s="14"/>
      <c r="HA19" s="15">
        <f t="shared" si="91"/>
        <v>2.478134110787171E-2</v>
      </c>
      <c r="HD19" s="122">
        <v>428.22</v>
      </c>
      <c r="HE19" s="68">
        <f t="shared" si="92"/>
        <v>8.0381471389645812E-2</v>
      </c>
      <c r="HF19" s="68">
        <f t="shared" si="295"/>
        <v>6.9886538413205898E-2</v>
      </c>
      <c r="HG19" s="68">
        <f t="shared" si="93"/>
        <v>1.4055951912813889</v>
      </c>
      <c r="HH19" s="14"/>
      <c r="HI19" s="15">
        <f t="shared" si="94"/>
        <v>6.0370443740095217E-2</v>
      </c>
      <c r="HK19" s="122">
        <v>34.049999999999997</v>
      </c>
      <c r="HL19" s="68">
        <f t="shared" si="95"/>
        <v>3.9377289377289355E-2</v>
      </c>
      <c r="HM19" s="68">
        <f t="shared" si="296"/>
        <v>2.8882356400849445E-2</v>
      </c>
      <c r="HN19" s="68">
        <f t="shared" si="96"/>
        <v>12.729838709677418</v>
      </c>
      <c r="HO19" s="14"/>
      <c r="HP19" s="15">
        <f t="shared" si="97"/>
        <v>0.29075056861258525</v>
      </c>
      <c r="HR19" s="122">
        <v>111.51</v>
      </c>
      <c r="HS19" s="68">
        <f t="shared" si="98"/>
        <v>1.6314254465913291E-2</v>
      </c>
      <c r="HT19" s="68">
        <f t="shared" si="297"/>
        <v>5.8193214894733808E-3</v>
      </c>
      <c r="HU19" s="68">
        <f t="shared" si="99"/>
        <v>2.0634615384615391</v>
      </c>
      <c r="HV19" s="14"/>
      <c r="HW19" s="15">
        <f t="shared" si="100"/>
        <v>3.6627312447708581E-2</v>
      </c>
      <c r="HY19" s="122">
        <v>136.24</v>
      </c>
      <c r="HZ19" s="68">
        <f t="shared" si="101"/>
        <v>3.4001214329083325E-2</v>
      </c>
      <c r="IA19" s="68">
        <f t="shared" si="298"/>
        <v>2.3506281352643415E-2</v>
      </c>
      <c r="IB19" s="68">
        <f t="shared" si="102"/>
        <v>0.28649669499527858</v>
      </c>
      <c r="IC19" s="14"/>
      <c r="ID19" s="15">
        <f t="shared" si="103"/>
        <v>1.4520813165537398E-2</v>
      </c>
      <c r="IF19" s="122">
        <v>228</v>
      </c>
      <c r="IG19" s="68">
        <f t="shared" si="104"/>
        <v>1.4686248331108195E-2</v>
      </c>
      <c r="IH19" s="68">
        <f t="shared" si="299"/>
        <v>4.1913153546682853E-3</v>
      </c>
      <c r="II19" s="68">
        <f t="shared" si="105"/>
        <v>0.30285714285714288</v>
      </c>
      <c r="IJ19" s="14"/>
      <c r="IK19" s="15">
        <f t="shared" si="106"/>
        <v>-1.6563146997929622E-2</v>
      </c>
      <c r="IM19" s="122">
        <v>197.16</v>
      </c>
      <c r="IN19" s="68">
        <f t="shared" si="107"/>
        <v>6.4318529862174116E-3</v>
      </c>
      <c r="IO19" s="68">
        <f t="shared" si="300"/>
        <v>-4.0630799902224984E-3</v>
      </c>
      <c r="IP19" s="68">
        <f t="shared" si="108"/>
        <v>2.8500292911540712</v>
      </c>
      <c r="IQ19" s="14"/>
      <c r="IR19" s="15">
        <f t="shared" si="109"/>
        <v>5.1463921924164074E-2</v>
      </c>
      <c r="IT19" s="122">
        <v>49.67</v>
      </c>
      <c r="IU19" s="68">
        <f t="shared" si="110"/>
        <v>1.2433754586220942E-2</v>
      </c>
      <c r="IV19" s="68">
        <f t="shared" si="301"/>
        <v>1.9388216097810315E-3</v>
      </c>
      <c r="IW19" s="68">
        <f t="shared" si="111"/>
        <v>1.7216438356164385</v>
      </c>
      <c r="IX19" s="14"/>
      <c r="IY19" s="15">
        <f t="shared" si="112"/>
        <v>-3.3469546604397722E-2</v>
      </c>
      <c r="JA19" s="122">
        <v>617.12</v>
      </c>
      <c r="JB19" s="68">
        <f t="shared" si="113"/>
        <v>3.8485485906604971E-2</v>
      </c>
      <c r="JC19" s="68">
        <f t="shared" si="302"/>
        <v>2.7990552930165061E-2</v>
      </c>
      <c r="JD19" s="68">
        <f t="shared" si="114"/>
        <v>0.24822006472491917</v>
      </c>
      <c r="JE19" s="14"/>
      <c r="JF19" s="15">
        <f t="shared" si="115"/>
        <v>5.3987122337791009E-2</v>
      </c>
      <c r="JH19" s="122">
        <v>426.31</v>
      </c>
      <c r="JI19" s="68">
        <f t="shared" si="116"/>
        <v>2.559722857074118E-2</v>
      </c>
      <c r="JJ19" s="68">
        <f t="shared" si="303"/>
        <v>1.510229559430127E-2</v>
      </c>
      <c r="JK19" s="68">
        <f t="shared" si="117"/>
        <v>4.8243133590695625E-2</v>
      </c>
      <c r="JL19" s="14"/>
      <c r="JM19" s="15">
        <f t="shared" si="118"/>
        <v>1.1411625148279958E-2</v>
      </c>
      <c r="JO19" s="122">
        <v>10.79</v>
      </c>
      <c r="JP19" s="68">
        <f t="shared" si="119"/>
        <v>4.9610894941634225E-2</v>
      </c>
      <c r="JQ19" s="68">
        <f t="shared" si="304"/>
        <v>3.9115961965194318E-2</v>
      </c>
      <c r="JR19" s="68">
        <f t="shared" si="120"/>
        <v>-0.63590349249198586</v>
      </c>
      <c r="JS19" s="14"/>
      <c r="JT19" s="15">
        <f t="shared" si="121"/>
        <v>5.8881256133464149E-2</v>
      </c>
      <c r="JV19" s="122">
        <v>1.95</v>
      </c>
      <c r="JW19" s="68">
        <f t="shared" si="122"/>
        <v>2.0942408376963369E-2</v>
      </c>
      <c r="JX19" s="68">
        <f t="shared" si="305"/>
        <v>1.0447475400523459E-2</v>
      </c>
      <c r="JY19" s="68">
        <f t="shared" si="123"/>
        <v>-0.22924901185770746</v>
      </c>
      <c r="JZ19" s="14"/>
      <c r="KA19" s="15">
        <f t="shared" si="124"/>
        <v>8.3333333333333287E-2</v>
      </c>
      <c r="KC19" s="122">
        <v>24.44</v>
      </c>
      <c r="KD19" s="68">
        <f t="shared" si="125"/>
        <v>2.3879346459991631E-2</v>
      </c>
      <c r="KE19" s="68">
        <f t="shared" si="306"/>
        <v>1.3384413483551721E-2</v>
      </c>
      <c r="KF19" s="68">
        <f t="shared" si="126"/>
        <v>0.25462012320328548</v>
      </c>
      <c r="KG19" s="14"/>
      <c r="KH19" s="15">
        <f t="shared" si="127"/>
        <v>0.10189359783588826</v>
      </c>
      <c r="KI19" s="18"/>
      <c r="KJ19" s="122">
        <v>75.48</v>
      </c>
      <c r="KK19" s="68">
        <f t="shared" si="128"/>
        <v>8.7764807609165635E-2</v>
      </c>
      <c r="KL19" s="68">
        <f t="shared" si="307"/>
        <v>7.7269874632725721E-2</v>
      </c>
      <c r="KM19" s="68">
        <f t="shared" si="129"/>
        <v>2.5772511848341231</v>
      </c>
      <c r="KN19" s="14"/>
      <c r="KO19" s="15">
        <f t="shared" si="130"/>
        <v>0.12304716560035725</v>
      </c>
      <c r="KQ19" s="122">
        <v>1.0900000000000001</v>
      </c>
      <c r="KR19" s="68">
        <f t="shared" si="131"/>
        <v>4.6082949308756827E-3</v>
      </c>
      <c r="KS19" s="68">
        <f t="shared" si="308"/>
        <v>-5.8866380455642273E-3</v>
      </c>
      <c r="KT19" s="68">
        <f t="shared" si="132"/>
        <v>-0.58396946564885499</v>
      </c>
      <c r="KU19" s="14"/>
      <c r="KV19" s="15">
        <f t="shared" si="133"/>
        <v>7.9207920792079278E-2</v>
      </c>
      <c r="KW19" s="18"/>
      <c r="KX19" s="122">
        <v>26.77</v>
      </c>
      <c r="KY19" s="68">
        <f t="shared" si="134"/>
        <v>6.5260644647831309E-2</v>
      </c>
      <c r="KZ19" s="68">
        <f t="shared" si="309"/>
        <v>5.4765711671391396E-2</v>
      </c>
      <c r="LA19" s="68">
        <f t="shared" si="135"/>
        <v>-0.6278326150424024</v>
      </c>
      <c r="LB19" s="14"/>
      <c r="LC19" s="15">
        <f t="shared" si="136"/>
        <v>0.12905946857865874</v>
      </c>
      <c r="LD19" s="18"/>
      <c r="LE19" s="122">
        <v>52.44</v>
      </c>
      <c r="LF19" s="68">
        <f t="shared" si="137"/>
        <v>3.4523574669560075E-2</v>
      </c>
      <c r="LG19" s="68">
        <f t="shared" si="310"/>
        <v>2.4028641693120165E-2</v>
      </c>
      <c r="LH19" s="68">
        <f t="shared" si="138"/>
        <v>0.46357800725648896</v>
      </c>
      <c r="LI19" s="14"/>
      <c r="LJ19" s="15">
        <f t="shared" si="139"/>
        <v>0.13728041639557576</v>
      </c>
      <c r="LL19" s="122">
        <v>84.34</v>
      </c>
      <c r="LM19" s="68">
        <f t="shared" si="140"/>
        <v>4.7653085537289214E-3</v>
      </c>
      <c r="LN19" s="68">
        <f t="shared" si="311"/>
        <v>-5.7296244227109886E-3</v>
      </c>
      <c r="LO19" s="68">
        <f t="shared" si="141"/>
        <v>-3.6114285714285675E-2</v>
      </c>
      <c r="LP19" s="14"/>
      <c r="LQ19" s="15">
        <f t="shared" si="142"/>
        <v>7.8378723948344331E-2</v>
      </c>
      <c r="LS19" s="122">
        <v>10.63</v>
      </c>
      <c r="LT19" s="68">
        <f t="shared" si="143"/>
        <v>5.6764427625355246E-3</v>
      </c>
      <c r="LU19" s="68">
        <f t="shared" si="312"/>
        <v>-4.8184902139043854E-3</v>
      </c>
      <c r="LV19" s="68"/>
      <c r="LW19" s="14"/>
      <c r="LX19" s="15">
        <f t="shared" si="144"/>
        <v>0.14918918918918928</v>
      </c>
      <c r="LZ19" s="122">
        <v>14.18</v>
      </c>
      <c r="MA19" s="68">
        <f t="shared" si="145"/>
        <v>1.6487455197132649E-2</v>
      </c>
      <c r="MB19" s="68">
        <f t="shared" si="313"/>
        <v>5.9925222206927385E-3</v>
      </c>
      <c r="MC19" s="68">
        <f t="shared" si="146"/>
        <v>-0.36269662921348317</v>
      </c>
      <c r="MD19" s="14"/>
      <c r="ME19" s="15">
        <f t="shared" si="147"/>
        <v>5.1928783382789265E-2</v>
      </c>
      <c r="MG19" s="122">
        <v>24.17</v>
      </c>
      <c r="MH19" s="68">
        <f t="shared" si="148"/>
        <v>5.9622972380534989E-2</v>
      </c>
      <c r="MI19" s="68">
        <f t="shared" si="314"/>
        <v>4.9128039404095075E-2</v>
      </c>
      <c r="MJ19" s="68">
        <f t="shared" si="149"/>
        <v>2.2574123989218329</v>
      </c>
      <c r="MK19" s="14"/>
      <c r="ML19" s="15">
        <f t="shared" si="150"/>
        <v>0.13848327837965149</v>
      </c>
      <c r="MN19" s="122">
        <v>118.51</v>
      </c>
      <c r="MO19" s="68">
        <f t="shared" si="151"/>
        <v>1.195457262402874E-2</v>
      </c>
      <c r="MP19" s="68">
        <f t="shared" si="315"/>
        <v>1.4596396475888302E-3</v>
      </c>
      <c r="MQ19" s="68">
        <f t="shared" si="152"/>
        <v>-5.8697378872120731E-2</v>
      </c>
      <c r="MR19" s="14"/>
      <c r="MS19" s="15">
        <f t="shared" si="153"/>
        <v>6.3919561899631966E-2</v>
      </c>
      <c r="MU19" s="122">
        <v>11.4</v>
      </c>
      <c r="MV19" s="68">
        <f t="shared" si="154"/>
        <v>-4.3668122270741428E-3</v>
      </c>
      <c r="MW19" s="68">
        <f t="shared" si="316"/>
        <v>-1.4861745203514052E-2</v>
      </c>
      <c r="MX19" s="68">
        <f t="shared" si="155"/>
        <v>-0.4537613799712506</v>
      </c>
      <c r="MY19" s="14"/>
      <c r="MZ19" s="15">
        <f t="shared" si="156"/>
        <v>6.8416119962511762E-2</v>
      </c>
      <c r="NB19" s="122">
        <v>180.29</v>
      </c>
      <c r="NC19" s="68">
        <f t="shared" si="157"/>
        <v>1.9393870858305882E-2</v>
      </c>
      <c r="ND19" s="68">
        <f t="shared" si="317"/>
        <v>8.8989378818659717E-3</v>
      </c>
      <c r="NE19" s="68">
        <f t="shared" si="158"/>
        <v>0.33084815826382219</v>
      </c>
      <c r="NF19" s="14"/>
      <c r="NG19" s="15">
        <f t="shared" si="159"/>
        <v>8.0940104322801132E-2</v>
      </c>
      <c r="NI19" s="122">
        <v>5.4</v>
      </c>
      <c r="NJ19" s="68">
        <f t="shared" si="160"/>
        <v>3.7174721189591939E-3</v>
      </c>
      <c r="NK19" s="68">
        <f t="shared" si="318"/>
        <v>-6.7774608574807157E-3</v>
      </c>
      <c r="NL19" s="68">
        <f t="shared" si="161"/>
        <v>-0.95712584358872566</v>
      </c>
      <c r="NM19" s="14"/>
      <c r="NN19" s="15">
        <f t="shared" si="162"/>
        <v>0.1020408163265306</v>
      </c>
      <c r="NP19" s="122">
        <v>387.03</v>
      </c>
      <c r="NQ19" s="68">
        <f t="shared" si="163"/>
        <v>1.2478417830795747E-2</v>
      </c>
      <c r="NR19" s="68">
        <f t="shared" si="319"/>
        <v>1.9834848543558367E-3</v>
      </c>
      <c r="NS19" s="68">
        <f t="shared" si="164"/>
        <v>1.9487999999999999</v>
      </c>
      <c r="NT19" s="14"/>
      <c r="NU19" s="15">
        <f t="shared" si="165"/>
        <v>0.17663332623962535</v>
      </c>
      <c r="NW19" s="122">
        <v>195.55</v>
      </c>
      <c r="NX19" s="68">
        <f t="shared" si="166"/>
        <v>3.1055573130865839E-2</v>
      </c>
      <c r="NY19" s="68">
        <f t="shared" si="320"/>
        <v>2.0560640154425928E-2</v>
      </c>
      <c r="NZ19" s="68">
        <f t="shared" si="167"/>
        <v>0.11259672280382352</v>
      </c>
      <c r="OA19" s="14"/>
      <c r="OB19" s="15">
        <f t="shared" si="168"/>
        <v>3.3016376122556784E-2</v>
      </c>
      <c r="OD19" s="122">
        <v>1.57</v>
      </c>
      <c r="OE19" s="68">
        <f t="shared" si="169"/>
        <v>5.3691275167785282E-2</v>
      </c>
      <c r="OF19" s="68">
        <f t="shared" si="321"/>
        <v>4.3196342191345369E-2</v>
      </c>
      <c r="OG19" s="68">
        <f t="shared" si="170"/>
        <v>-0.99304293880444905</v>
      </c>
      <c r="OH19" s="14"/>
      <c r="OI19" s="15">
        <f t="shared" si="171"/>
        <v>7.5342465753424723E-2</v>
      </c>
      <c r="OK19" s="122">
        <v>73.62</v>
      </c>
      <c r="OL19" s="68">
        <f t="shared" si="172"/>
        <v>5.3821929573432653E-2</v>
      </c>
      <c r="OM19" s="68">
        <f t="shared" si="322"/>
        <v>4.332699659699274E-2</v>
      </c>
      <c r="ON19" s="68">
        <f t="shared" si="173"/>
        <v>0.73427561837455835</v>
      </c>
      <c r="OO19" s="14"/>
      <c r="OP19" s="15">
        <f t="shared" si="174"/>
        <v>0.10523945353550526</v>
      </c>
      <c r="OR19" s="122">
        <v>1.3</v>
      </c>
      <c r="OS19" s="68">
        <f t="shared" si="175"/>
        <v>0.23809523809523808</v>
      </c>
      <c r="OT19" s="68">
        <f t="shared" si="323"/>
        <v>0.22760030511879817</v>
      </c>
      <c r="OU19" s="68">
        <f t="shared" si="176"/>
        <v>-0.83116883116883122</v>
      </c>
      <c r="OV19" s="14"/>
      <c r="OW19" s="15">
        <f t="shared" si="177"/>
        <v>0.16071428571428564</v>
      </c>
      <c r="OY19" s="122">
        <v>117.89</v>
      </c>
      <c r="OZ19" s="68">
        <f t="shared" si="178"/>
        <v>-3.2129872326033268E-3</v>
      </c>
      <c r="PA19" s="68">
        <f t="shared" si="324"/>
        <v>-1.3707920209043236E-2</v>
      </c>
      <c r="PB19" s="68">
        <f t="shared" si="332"/>
        <v>2.6273846153846154</v>
      </c>
      <c r="PC19" s="14"/>
      <c r="PD19" s="15">
        <f t="shared" si="179"/>
        <v>2.915757311217812E-2</v>
      </c>
      <c r="PE19" s="18"/>
      <c r="PF19" s="122">
        <v>212.97</v>
      </c>
      <c r="PG19" s="68">
        <f t="shared" si="180"/>
        <v>-3.5092644581695676E-3</v>
      </c>
      <c r="PH19" s="68">
        <f t="shared" si="325"/>
        <v>-1.4004197434609478E-2</v>
      </c>
      <c r="PI19" s="68">
        <f t="shared" si="181"/>
        <v>-0.38836875358989087</v>
      </c>
      <c r="PJ19" s="14"/>
      <c r="PK19" s="15">
        <f t="shared" si="182"/>
        <v>1.8361784535934601E-2</v>
      </c>
      <c r="PM19" s="122"/>
      <c r="PN19" s="68">
        <f t="shared" si="183"/>
        <v>0</v>
      </c>
      <c r="PO19" s="68">
        <f t="shared" si="184"/>
        <v>-1.049493297643991E-2</v>
      </c>
      <c r="PP19" s="68">
        <f t="shared" si="185"/>
        <v>0</v>
      </c>
      <c r="PQ19" s="14"/>
      <c r="PR19" s="15">
        <f t="shared" si="186"/>
        <v>0</v>
      </c>
      <c r="PT19" s="122">
        <v>5.17</v>
      </c>
      <c r="PU19" s="68">
        <f t="shared" si="187"/>
        <v>3.883495145630985E-3</v>
      </c>
      <c r="PV19" s="68">
        <f t="shared" si="326"/>
        <v>-6.6114378308089247E-3</v>
      </c>
      <c r="PW19" s="68">
        <f t="shared" si="188"/>
        <v>-0.4071100917431193</v>
      </c>
      <c r="PX19" s="14"/>
      <c r="PY19" s="15">
        <f t="shared" si="189"/>
        <v>7.7972709551656994E-3</v>
      </c>
      <c r="QA19" s="122">
        <v>174.28</v>
      </c>
      <c r="QB19" s="68">
        <f t="shared" si="190"/>
        <v>-1.0615952313369313E-2</v>
      </c>
      <c r="QC19" s="68">
        <f t="shared" si="327"/>
        <v>-2.1110885289809221E-2</v>
      </c>
      <c r="QD19" s="68">
        <f t="shared" si="191"/>
        <v>-0.48344645662289931</v>
      </c>
      <c r="QE19" s="14"/>
      <c r="QF19" s="15">
        <f t="shared" si="192"/>
        <v>-9.1060811515594073E-2</v>
      </c>
      <c r="QH19" s="122">
        <v>1.27</v>
      </c>
      <c r="QI19" s="68">
        <f t="shared" si="193"/>
        <v>3.7581699346405262E-2</v>
      </c>
      <c r="QJ19" s="68">
        <f t="shared" si="328"/>
        <v>2.7086766369965352E-2</v>
      </c>
      <c r="QK19" s="68">
        <f t="shared" si="194"/>
        <v>-0.49402390438247007</v>
      </c>
      <c r="QL19" s="14"/>
      <c r="QM19" s="15">
        <f t="shared" si="195"/>
        <v>-2.3076923076923096E-2</v>
      </c>
      <c r="QO19" s="122">
        <v>13.15</v>
      </c>
      <c r="QP19" s="68">
        <f t="shared" si="196"/>
        <v>0</v>
      </c>
      <c r="QQ19" s="68">
        <f t="shared" si="329"/>
        <v>-1.049493297643991E-2</v>
      </c>
      <c r="QR19" s="68">
        <f t="shared" si="197"/>
        <v>-0.9839708427801751</v>
      </c>
      <c r="QS19" s="14"/>
      <c r="QT19" s="15">
        <f t="shared" si="198"/>
        <v>0.14547038327526132</v>
      </c>
      <c r="QV19" s="122">
        <v>2.5979999999999999</v>
      </c>
      <c r="QW19" s="68">
        <f t="shared" si="199"/>
        <v>3.0952380952380891E-2</v>
      </c>
      <c r="QX19" s="68">
        <f t="shared" si="330"/>
        <v>2.0457447975940981E-2</v>
      </c>
      <c r="QY19" s="68">
        <f t="shared" si="200"/>
        <v>-0.26402266288951842</v>
      </c>
      <c r="QZ19" s="14"/>
      <c r="RA19" s="15">
        <f t="shared" si="201"/>
        <v>6.1708214139762893E-2</v>
      </c>
      <c r="RC19" s="122">
        <v>25.62</v>
      </c>
      <c r="RD19" s="68">
        <f t="shared" si="202"/>
        <v>1.6263387544625155E-2</v>
      </c>
      <c r="RE19" s="68">
        <f t="shared" si="331"/>
        <v>5.7684545681852446E-3</v>
      </c>
      <c r="RF19" s="68">
        <f t="shared" si="203"/>
        <v>-0.44653272845106934</v>
      </c>
      <c r="RG19" s="14"/>
      <c r="RH19" s="15">
        <f t="shared" si="204"/>
        <v>3.5151515151515191E-2</v>
      </c>
      <c r="RJ19" s="122">
        <v>206</v>
      </c>
      <c r="RK19" s="68">
        <f t="shared" si="205"/>
        <v>2.6561020581053536E-2</v>
      </c>
      <c r="RL19" s="68">
        <f t="shared" si="206"/>
        <v>1.6066087604613626E-2</v>
      </c>
      <c r="RM19" s="68">
        <f t="shared" si="207"/>
        <v>-4.4438259578810708E-2</v>
      </c>
      <c r="RN19" s="14"/>
      <c r="RO19" s="15">
        <f t="shared" si="208"/>
        <v>4.7173647824318835E-2</v>
      </c>
      <c r="RQ19" s="122">
        <v>18.579999999999998</v>
      </c>
      <c r="RR19" s="68">
        <f t="shared" si="209"/>
        <v>5.9556036816458815E-3</v>
      </c>
      <c r="RS19" s="68">
        <f t="shared" si="210"/>
        <v>-4.5393292947940285E-3</v>
      </c>
      <c r="RT19" s="68">
        <f t="shared" si="211"/>
        <v>0.26912568306010914</v>
      </c>
      <c r="RU19" s="14"/>
      <c r="RV19" s="15">
        <f t="shared" si="212"/>
        <v>-0.10844529750479855</v>
      </c>
      <c r="RX19" s="122">
        <v>68.14</v>
      </c>
      <c r="RY19" s="68">
        <f t="shared" si="213"/>
        <v>3.3834016082536854E-2</v>
      </c>
      <c r="RZ19" s="68">
        <f t="shared" si="214"/>
        <v>2.3339083106096944E-2</v>
      </c>
      <c r="SA19" s="68">
        <f t="shared" si="215"/>
        <v>-0.48790019540057117</v>
      </c>
      <c r="SB19" s="14"/>
      <c r="SC19" s="15">
        <f t="shared" si="216"/>
        <v>-9.9034774560359584E-2</v>
      </c>
      <c r="SE19" s="122">
        <v>10.94</v>
      </c>
      <c r="SF19" s="68">
        <f t="shared" si="217"/>
        <v>0.22234636871508384</v>
      </c>
      <c r="SG19" s="68">
        <f t="shared" si="218"/>
        <v>0.21185143573864393</v>
      </c>
      <c r="SH19" s="68">
        <f t="shared" si="219"/>
        <v>-0.12480000000000004</v>
      </c>
      <c r="SI19" s="14"/>
      <c r="SJ19" s="15">
        <f t="shared" si="220"/>
        <v>-0.28309305373525562</v>
      </c>
      <c r="SL19" s="122">
        <v>0.72499999999999998</v>
      </c>
      <c r="SM19" s="68">
        <f t="shared" si="221"/>
        <v>-2.7510316368638266E-3</v>
      </c>
      <c r="SN19" s="68">
        <f t="shared" si="222"/>
        <v>-1.3245964613303737E-2</v>
      </c>
      <c r="SO19" s="68">
        <f t="shared" si="223"/>
        <v>-0.48943661971830987</v>
      </c>
      <c r="SP19" s="14"/>
      <c r="SQ19" s="15">
        <f t="shared" si="224"/>
        <v>-0.28217821782178221</v>
      </c>
      <c r="SS19" s="122">
        <v>5.79</v>
      </c>
      <c r="ST19" s="68">
        <f t="shared" si="225"/>
        <v>0.2241014799154333</v>
      </c>
      <c r="SU19" s="68">
        <f t="shared" si="226"/>
        <v>0.21360654693899339</v>
      </c>
      <c r="SV19" s="68">
        <f t="shared" si="227"/>
        <v>-0.64126394052044611</v>
      </c>
      <c r="SW19" s="14"/>
      <c r="SX19" s="15">
        <f t="shared" si="228"/>
        <v>-0.31071428571428572</v>
      </c>
      <c r="SZ19" s="122">
        <v>20.61</v>
      </c>
      <c r="TA19" s="68">
        <f t="shared" si="229"/>
        <v>6.2919030428055633E-2</v>
      </c>
      <c r="TB19" s="68">
        <f t="shared" si="230"/>
        <v>5.242409745161572E-2</v>
      </c>
      <c r="TC19" s="68">
        <f t="shared" si="231"/>
        <v>-0.48947238048055486</v>
      </c>
      <c r="TD19" s="14"/>
      <c r="TE19" s="15">
        <f t="shared" si="232"/>
        <v>0.32115384615384612</v>
      </c>
      <c r="TG19" s="122">
        <v>0.18</v>
      </c>
      <c r="TH19" s="68">
        <f t="shared" si="233"/>
        <v>7.2747621712366851E-3</v>
      </c>
      <c r="TI19" s="68">
        <f t="shared" si="234"/>
        <v>-3.2201708052032249E-3</v>
      </c>
      <c r="TJ19" s="68">
        <f t="shared" si="235"/>
        <v>-0.18181818181818185</v>
      </c>
      <c r="TK19" s="14"/>
      <c r="TL19" s="15">
        <f t="shared" si="236"/>
        <v>6.1946902654867145E-2</v>
      </c>
      <c r="TN19" s="122">
        <v>36.03</v>
      </c>
      <c r="TO19" s="68">
        <f t="shared" si="237"/>
        <v>-4.4211108040894337E-3</v>
      </c>
      <c r="TP19" s="68">
        <f t="shared" si="238"/>
        <v>-1.4916043780529343E-2</v>
      </c>
      <c r="TQ19" s="68">
        <f t="shared" si="239"/>
        <v>-0.4748311020092848</v>
      </c>
      <c r="TR19" s="14"/>
      <c r="TS19" s="15">
        <f t="shared" si="240"/>
        <v>0.21109243697478997</v>
      </c>
      <c r="TU19" s="122">
        <v>2.0099999999999998</v>
      </c>
      <c r="TV19" s="68">
        <f t="shared" si="241"/>
        <v>1.0050251256281305E-2</v>
      </c>
      <c r="TW19" s="68">
        <f t="shared" si="242"/>
        <v>-4.4468172015860521E-4</v>
      </c>
      <c r="TX19" s="68">
        <f t="shared" si="243"/>
        <v>-0.54421768707482998</v>
      </c>
      <c r="TY19" s="14"/>
      <c r="TZ19" s="15">
        <f t="shared" si="244"/>
        <v>0.17543859649122798</v>
      </c>
      <c r="UB19" s="122"/>
      <c r="UC19" s="68">
        <f t="shared" si="245"/>
        <v>0</v>
      </c>
      <c r="UD19" s="68">
        <f t="shared" si="246"/>
        <v>-1.049493297643991E-2</v>
      </c>
      <c r="UE19" s="68">
        <f t="shared" si="247"/>
        <v>0</v>
      </c>
      <c r="UF19" s="14"/>
      <c r="UG19" s="15">
        <f t="shared" si="248"/>
        <v>0</v>
      </c>
      <c r="UI19" s="122"/>
      <c r="UJ19" s="68">
        <f t="shared" si="249"/>
        <v>0</v>
      </c>
      <c r="UK19" s="68">
        <f t="shared" si="250"/>
        <v>-1.049493297643991E-2</v>
      </c>
      <c r="UL19" s="68">
        <f t="shared" si="251"/>
        <v>0</v>
      </c>
      <c r="UM19" s="14"/>
      <c r="UN19" s="15">
        <f t="shared" si="252"/>
        <v>0</v>
      </c>
      <c r="UP19" s="122"/>
      <c r="UQ19" s="68">
        <f t="shared" si="253"/>
        <v>0</v>
      </c>
      <c r="UR19" s="68">
        <f t="shared" si="254"/>
        <v>-1.049493297643991E-2</v>
      </c>
      <c r="US19" s="68">
        <f t="shared" si="255"/>
        <v>0</v>
      </c>
      <c r="UT19" s="14"/>
      <c r="UU19" s="15">
        <f t="shared" si="256"/>
        <v>0</v>
      </c>
      <c r="UW19" s="122"/>
      <c r="UX19" s="68">
        <f t="shared" si="257"/>
        <v>0</v>
      </c>
      <c r="UY19" s="68">
        <f t="shared" si="258"/>
        <v>-1.049493297643991E-2</v>
      </c>
      <c r="UZ19" s="68">
        <f t="shared" si="259"/>
        <v>0</v>
      </c>
      <c r="VA19" s="14"/>
      <c r="VB19" s="15">
        <f t="shared" si="260"/>
        <v>0</v>
      </c>
      <c r="VD19" s="122"/>
      <c r="VE19" s="68">
        <f t="shared" si="261"/>
        <v>0</v>
      </c>
      <c r="VF19" s="68">
        <f t="shared" si="262"/>
        <v>-1.049493297643991E-2</v>
      </c>
      <c r="VG19" s="68">
        <f t="shared" si="263"/>
        <v>0</v>
      </c>
      <c r="VH19" s="14"/>
      <c r="VI19" s="15">
        <f t="shared" si="264"/>
        <v>0</v>
      </c>
      <c r="VM19" s="21">
        <f t="shared" si="265"/>
        <v>2.8093049871629031E-2</v>
      </c>
      <c r="VN19" s="49"/>
      <c r="VO19" s="21">
        <f t="shared" si="266"/>
        <v>0.38783628176228579</v>
      </c>
      <c r="VP19" s="14"/>
      <c r="VQ19" s="21">
        <f t="shared" si="267"/>
        <v>4.8053970538049905E-2</v>
      </c>
    </row>
    <row r="20" spans="1:589" ht="15.75" customHeight="1" x14ac:dyDescent="0.2">
      <c r="A20" s="127">
        <v>45673</v>
      </c>
      <c r="B20" s="77">
        <f t="shared" si="0"/>
        <v>45673</v>
      </c>
      <c r="C20" s="13">
        <v>43153.13</v>
      </c>
      <c r="D20" s="14">
        <f t="shared" si="1"/>
        <v>-68.42000000000553</v>
      </c>
      <c r="E20" s="68">
        <f t="shared" si="2"/>
        <v>-1.5830066251674344E-3</v>
      </c>
      <c r="F20" s="15">
        <f t="shared" si="3"/>
        <v>1.4312402483815573E-2</v>
      </c>
      <c r="G20" s="13">
        <v>5937.34</v>
      </c>
      <c r="H20" s="138">
        <f t="shared" si="4"/>
        <v>-12.569999999999709</v>
      </c>
      <c r="I20" s="68">
        <f t="shared" si="5"/>
        <v>-2.1126369978705073E-3</v>
      </c>
      <c r="J20" s="15">
        <f t="shared" si="6"/>
        <v>9.4718640920969255E-3</v>
      </c>
      <c r="K20" s="13">
        <v>19338.29</v>
      </c>
      <c r="L20" s="138">
        <f t="shared" si="7"/>
        <v>-172.93999999999869</v>
      </c>
      <c r="M20" s="68">
        <f t="shared" si="8"/>
        <v>-8.8636134164785454E-3</v>
      </c>
      <c r="N20" s="15">
        <f t="shared" si="9"/>
        <v>1.4240743128582517E-3</v>
      </c>
      <c r="O20" s="13">
        <v>2266.79</v>
      </c>
      <c r="P20" s="138">
        <f t="shared" si="10"/>
        <v>3.5</v>
      </c>
      <c r="Q20" s="68">
        <f t="shared" si="11"/>
        <v>1.5464213600554944E-3</v>
      </c>
      <c r="R20" s="15">
        <f t="shared" si="12"/>
        <v>1.6424830505434636E-2</v>
      </c>
      <c r="S20" s="18">
        <f t="shared" si="13"/>
        <v>-2.8425109982917044E-3</v>
      </c>
      <c r="T20" s="121">
        <f t="shared" si="14"/>
        <v>260.4562083394303</v>
      </c>
      <c r="U20" s="121">
        <f t="shared" si="15"/>
        <v>260.4562083394303</v>
      </c>
      <c r="V20" s="47">
        <f t="shared" si="16"/>
        <v>-2.1779631456508878E-3</v>
      </c>
      <c r="W20" s="21">
        <f t="shared" si="268"/>
        <v>6.7125641636088858E-3</v>
      </c>
      <c r="X20" s="18">
        <f t="shared" si="17"/>
        <v>-2.7532089198652483E-3</v>
      </c>
      <c r="Y20" s="123">
        <f>188733.57-27357.5</f>
        <v>161376.07</v>
      </c>
      <c r="Z20" s="15">
        <v>1.9999999999999999E-6</v>
      </c>
      <c r="AA20" s="21">
        <f t="shared" si="18"/>
        <v>2.1799631456508877E-3</v>
      </c>
      <c r="AB20" s="1"/>
      <c r="AC20" s="122">
        <v>228.28</v>
      </c>
      <c r="AD20" s="68">
        <f t="shared" si="19"/>
        <v>-8.0389345152739513E-3</v>
      </c>
      <c r="AE20" s="68">
        <f t="shared" si="269"/>
        <v>-5.8609713696230635E-3</v>
      </c>
      <c r="AF20" s="68">
        <f t="shared" si="20"/>
        <v>0.38544637980214835</v>
      </c>
      <c r="AG20" s="14"/>
      <c r="AH20" s="15">
        <f t="shared" si="21"/>
        <v>4.8862085662720149E-3</v>
      </c>
      <c r="AI20" s="1"/>
      <c r="AJ20" s="122">
        <v>21.43</v>
      </c>
      <c r="AK20" s="68">
        <f t="shared" si="22"/>
        <v>-4.1821561338289898E-3</v>
      </c>
      <c r="AL20" s="68">
        <f t="shared" si="270"/>
        <v>-2.004192988178102E-3</v>
      </c>
      <c r="AM20" s="68">
        <f t="shared" si="23"/>
        <v>0.1521505376344085</v>
      </c>
      <c r="AN20" s="14"/>
      <c r="AO20" s="15">
        <f t="shared" si="24"/>
        <v>1.9020446980503973E-2</v>
      </c>
      <c r="AP20" s="1"/>
      <c r="AQ20" s="122">
        <v>21.59</v>
      </c>
      <c r="AR20" s="68">
        <f t="shared" si="25"/>
        <v>-7.3563218390804664E-3</v>
      </c>
      <c r="AS20" s="68">
        <f t="shared" si="271"/>
        <v>-5.1783586934295786E-3</v>
      </c>
      <c r="AT20" s="68">
        <f t="shared" si="26"/>
        <v>0.25014475969889982</v>
      </c>
      <c r="AU20" s="14"/>
      <c r="AV20" s="15">
        <f t="shared" si="27"/>
        <v>5.5891942244993484E-3</v>
      </c>
      <c r="AW20" s="1"/>
      <c r="AX20" s="122">
        <v>206.23</v>
      </c>
      <c r="AY20" s="68">
        <f t="shared" si="28"/>
        <v>-2.1289979193883863E-3</v>
      </c>
      <c r="AZ20" s="68">
        <f t="shared" si="272"/>
        <v>4.8965226262501563E-5</v>
      </c>
      <c r="BA20" s="68">
        <f t="shared" si="29"/>
        <v>0.53788217747949285</v>
      </c>
      <c r="BB20" s="14"/>
      <c r="BC20" s="15">
        <f t="shared" si="30"/>
        <v>9.9906949409862972E-3</v>
      </c>
      <c r="BD20" s="1"/>
      <c r="BE20" s="122">
        <v>75.55</v>
      </c>
      <c r="BF20" s="68">
        <f t="shared" si="31"/>
        <v>4.2536222251760352E-3</v>
      </c>
      <c r="BG20" s="68">
        <f t="shared" si="273"/>
        <v>6.4315853708269231E-3</v>
      </c>
      <c r="BH20" s="68"/>
      <c r="BI20" s="14"/>
      <c r="BJ20" s="15">
        <f t="shared" si="32"/>
        <v>2.5519207275688821E-2</v>
      </c>
      <c r="BK20" s="1"/>
      <c r="BL20" s="122">
        <v>69.569999999999993</v>
      </c>
      <c r="BM20" s="68">
        <f t="shared" si="33"/>
        <v>1.0604299825682593E-2</v>
      </c>
      <c r="BN20" s="68">
        <f t="shared" si="274"/>
        <v>1.2782262971333481E-2</v>
      </c>
      <c r="BO20" s="68">
        <f t="shared" si="34"/>
        <v>0.17160660154934304</v>
      </c>
      <c r="BP20" s="14"/>
      <c r="BQ20" s="15">
        <f t="shared" si="35"/>
        <v>4.8214554768720636E-2</v>
      </c>
      <c r="BR20" s="1"/>
      <c r="BS20" s="122">
        <v>40.11</v>
      </c>
      <c r="BT20" s="68">
        <f t="shared" si="36"/>
        <v>8.0422216637346146E-3</v>
      </c>
      <c r="BU20" s="68">
        <f t="shared" si="275"/>
        <v>1.0220184809385503E-2</v>
      </c>
      <c r="BV20" s="68">
        <f t="shared" si="37"/>
        <v>7.648953301127219E-2</v>
      </c>
      <c r="BW20" s="14"/>
      <c r="BX20" s="15">
        <f t="shared" si="38"/>
        <v>4.8627450980392145E-2</v>
      </c>
      <c r="BY20" s="1"/>
      <c r="BZ20" s="122"/>
      <c r="CA20" s="68">
        <f t="shared" si="39"/>
        <v>0</v>
      </c>
      <c r="CB20" s="68">
        <f t="shared" si="276"/>
        <v>0</v>
      </c>
      <c r="CC20" s="68">
        <f t="shared" si="40"/>
        <v>0</v>
      </c>
      <c r="CD20" s="14"/>
      <c r="CE20" s="15">
        <f t="shared" si="41"/>
        <v>0</v>
      </c>
      <c r="CF20" s="1"/>
      <c r="CG20" s="122">
        <v>35.57</v>
      </c>
      <c r="CH20" s="68">
        <f t="shared" si="42"/>
        <v>5.370265686828652E-3</v>
      </c>
      <c r="CI20" s="68">
        <f t="shared" si="277"/>
        <v>7.5482288324795399E-3</v>
      </c>
      <c r="CJ20" s="68">
        <f t="shared" si="43"/>
        <v>0.17664571617598412</v>
      </c>
      <c r="CK20" s="14"/>
      <c r="CL20" s="15">
        <f t="shared" si="44"/>
        <v>3.5215366705471506E-2</v>
      </c>
      <c r="CM20" s="1"/>
      <c r="CN20" s="122">
        <v>34.32</v>
      </c>
      <c r="CO20" s="68">
        <f t="shared" si="45"/>
        <v>5.2724077328646663E-3</v>
      </c>
      <c r="CP20" s="68">
        <f t="shared" si="278"/>
        <v>7.4503708785155541E-3</v>
      </c>
      <c r="CQ20" s="68">
        <f t="shared" si="46"/>
        <v>9.5086151882578185E-2</v>
      </c>
      <c r="CR20" s="14"/>
      <c r="CS20" s="15">
        <f t="shared" si="47"/>
        <v>2.539587690469081E-2</v>
      </c>
      <c r="CT20" s="1"/>
      <c r="CU20" s="122">
        <v>38.409999999999997</v>
      </c>
      <c r="CV20" s="68">
        <f t="shared" si="48"/>
        <v>3.6582179252676629E-3</v>
      </c>
      <c r="CW20" s="68">
        <f t="shared" si="279"/>
        <v>5.8361810709185507E-3</v>
      </c>
      <c r="CX20" s="68">
        <f t="shared" si="49"/>
        <v>0.19471228615863137</v>
      </c>
      <c r="CY20" s="14"/>
      <c r="CZ20" s="15">
        <f t="shared" si="50"/>
        <v>3.0311158798283139E-2</v>
      </c>
      <c r="DA20" s="1"/>
      <c r="DB20" s="122">
        <v>21.07</v>
      </c>
      <c r="DC20" s="68">
        <f t="shared" si="51"/>
        <v>2.8557829604949412E-3</v>
      </c>
      <c r="DD20" s="68">
        <f t="shared" si="280"/>
        <v>5.0337461061458286E-3</v>
      </c>
      <c r="DE20" s="68">
        <f t="shared" si="52"/>
        <v>-3.657978966620945E-2</v>
      </c>
      <c r="DF20" s="14"/>
      <c r="DG20" s="15">
        <f t="shared" si="53"/>
        <v>3.4872298624754466E-2</v>
      </c>
      <c r="DH20" s="1"/>
      <c r="DI20" s="122">
        <v>42.93</v>
      </c>
      <c r="DJ20" s="68">
        <f t="shared" si="54"/>
        <v>9.1678420310296327E-3</v>
      </c>
      <c r="DK20" s="68">
        <f t="shared" si="281"/>
        <v>1.1345805176680521E-2</v>
      </c>
      <c r="DL20" s="68">
        <f t="shared" si="55"/>
        <v>-2.7633069082672681E-2</v>
      </c>
      <c r="DM20" s="14"/>
      <c r="DN20" s="15">
        <f t="shared" si="56"/>
        <v>1.8263757115749603E-2</v>
      </c>
      <c r="DO20" s="1"/>
      <c r="DP20" s="122">
        <v>38.24</v>
      </c>
      <c r="DQ20" s="68">
        <f t="shared" si="57"/>
        <v>3.6745406824147129E-3</v>
      </c>
      <c r="DR20" s="68">
        <f t="shared" si="282"/>
        <v>5.8525038280656007E-3</v>
      </c>
      <c r="DS20" s="68"/>
      <c r="DT20" s="14"/>
      <c r="DU20" s="15">
        <f t="shared" si="58"/>
        <v>4.2016806722690045E-3</v>
      </c>
      <c r="DV20" s="18"/>
      <c r="DW20" s="122">
        <v>34.340000000000003</v>
      </c>
      <c r="DX20" s="68">
        <f t="shared" si="59"/>
        <v>-1.1634671320534945E-3</v>
      </c>
      <c r="DY20" s="68">
        <f t="shared" si="283"/>
        <v>1.0144960135973933E-3</v>
      </c>
      <c r="DZ20" s="68">
        <f t="shared" si="60"/>
        <v>0.83244397011739624</v>
      </c>
      <c r="EA20" s="14"/>
      <c r="EB20" s="15">
        <f t="shared" si="61"/>
        <v>2.5993426949507157E-2</v>
      </c>
      <c r="EC20" s="1"/>
      <c r="ED20" s="122">
        <v>36.619999999999997</v>
      </c>
      <c r="EE20" s="68">
        <f t="shared" si="62"/>
        <v>-1.320398814335764E-2</v>
      </c>
      <c r="EF20" s="68">
        <f t="shared" si="284"/>
        <v>-1.1026024997706753E-2</v>
      </c>
      <c r="EG20" s="68">
        <f t="shared" si="63"/>
        <v>0.74132192106514483</v>
      </c>
      <c r="EH20" s="14"/>
      <c r="EI20" s="15">
        <f t="shared" si="64"/>
        <v>-7.0498915401302903E-3</v>
      </c>
      <c r="EJ20" s="1"/>
      <c r="EK20" s="122">
        <v>113.02</v>
      </c>
      <c r="EL20" s="68">
        <f t="shared" si="65"/>
        <v>-7.9873606600545134E-3</v>
      </c>
      <c r="EM20" s="68">
        <f t="shared" si="285"/>
        <v>-5.8093975144036256E-3</v>
      </c>
      <c r="EN20" s="68">
        <f t="shared" si="66"/>
        <v>0.75116207003408719</v>
      </c>
      <c r="EO20" s="14"/>
      <c r="EP20" s="15">
        <f t="shared" si="67"/>
        <v>1.545372866127582E-2</v>
      </c>
      <c r="ER20" s="122">
        <v>39.159999999999997</v>
      </c>
      <c r="ES20" s="68">
        <f t="shared" si="68"/>
        <v>1.2933264355923436E-2</v>
      </c>
      <c r="ET20" s="68">
        <f t="shared" si="286"/>
        <v>1.5111227501574325E-2</v>
      </c>
      <c r="EU20" s="68">
        <f t="shared" si="69"/>
        <v>0.12174162131194502</v>
      </c>
      <c r="EV20" s="14"/>
      <c r="EW20" s="15">
        <f t="shared" si="70"/>
        <v>6.9426587811775783E-3</v>
      </c>
      <c r="EY20" s="122">
        <v>26.14</v>
      </c>
      <c r="EZ20" s="68">
        <f t="shared" si="71"/>
        <v>-8.3459787556903978E-3</v>
      </c>
      <c r="FA20" s="68">
        <f t="shared" si="287"/>
        <v>-6.16801561003951E-3</v>
      </c>
      <c r="FB20" s="68"/>
      <c r="FC20" s="14"/>
      <c r="FD20" s="15">
        <f t="shared" si="72"/>
        <v>6.3466232709520037E-2</v>
      </c>
      <c r="FF20" s="122">
        <v>61.28</v>
      </c>
      <c r="FG20" s="68">
        <f t="shared" si="73"/>
        <v>3.4386769281152915E-3</v>
      </c>
      <c r="FH20" s="68">
        <f t="shared" si="288"/>
        <v>5.6166400737661798E-3</v>
      </c>
      <c r="FI20" s="68">
        <f t="shared" si="74"/>
        <v>3.7237643872715012E-2</v>
      </c>
      <c r="FJ20" s="14"/>
      <c r="FK20" s="15">
        <f t="shared" si="75"/>
        <v>7.906321535481603E-2</v>
      </c>
      <c r="FL20" s="1"/>
      <c r="FM20" s="122">
        <v>186.65</v>
      </c>
      <c r="FN20" s="68">
        <f t="shared" si="76"/>
        <v>1.2970802127428713E-2</v>
      </c>
      <c r="FO20" s="68">
        <f t="shared" si="289"/>
        <v>1.5148765273079602E-2</v>
      </c>
      <c r="FP20" s="68">
        <f t="shared" si="77"/>
        <v>0.60517715858273136</v>
      </c>
      <c r="FQ20" s="14"/>
      <c r="FR20" s="15">
        <f t="shared" si="78"/>
        <v>2.7468897941208902E-2</v>
      </c>
      <c r="FS20" s="1"/>
      <c r="FT20" s="122">
        <v>92.17</v>
      </c>
      <c r="FU20" s="68">
        <f t="shared" si="79"/>
        <v>1.5647382920110212E-2</v>
      </c>
      <c r="FV20" s="68">
        <f t="shared" si="290"/>
        <v>1.78253460657611E-2</v>
      </c>
      <c r="FW20" s="68">
        <f t="shared" si="80"/>
        <v>4.7029421788026812E-2</v>
      </c>
      <c r="FX20" s="14"/>
      <c r="FY20" s="15">
        <f t="shared" si="81"/>
        <v>2.2066977156797458E-2</v>
      </c>
      <c r="FZ20" s="1"/>
      <c r="GA20" s="122">
        <v>17.41</v>
      </c>
      <c r="GB20" s="68">
        <f t="shared" si="82"/>
        <v>6.3583815028901399E-3</v>
      </c>
      <c r="GC20" s="68">
        <f t="shared" si="291"/>
        <v>8.5363446485410277E-3</v>
      </c>
      <c r="GD20" s="68"/>
      <c r="GE20" s="14"/>
      <c r="GF20" s="15">
        <f t="shared" si="83"/>
        <v>-1.1474469305794363E-3</v>
      </c>
      <c r="GG20" s="18"/>
      <c r="GH20" s="122">
        <v>18.420000000000002</v>
      </c>
      <c r="GI20" s="68">
        <f t="shared" si="84"/>
        <v>-5.9363194819211781E-3</v>
      </c>
      <c r="GJ20" s="68">
        <f t="shared" si="292"/>
        <v>-3.7583563362702903E-3</v>
      </c>
      <c r="GK20" s="68">
        <f t="shared" si="85"/>
        <v>-4.1623309053069574E-2</v>
      </c>
      <c r="GL20" s="14"/>
      <c r="GM20" s="15">
        <f t="shared" si="86"/>
        <v>-2.5396825396825234E-2</v>
      </c>
      <c r="GO20" s="122">
        <v>27.83</v>
      </c>
      <c r="GP20" s="68">
        <f t="shared" si="87"/>
        <v>-3.9370078740158547E-3</v>
      </c>
      <c r="GQ20" s="68">
        <f t="shared" si="293"/>
        <v>-1.7590447283649668E-3</v>
      </c>
      <c r="GR20" s="68"/>
      <c r="GS20" s="14"/>
      <c r="GT20" s="15">
        <f t="shared" si="88"/>
        <v>2.1284403669724707E-2</v>
      </c>
      <c r="GV20" s="122">
        <v>14.28</v>
      </c>
      <c r="GW20" s="68">
        <f t="shared" si="89"/>
        <v>1.5647226173541882E-2</v>
      </c>
      <c r="GX20" s="68">
        <f t="shared" si="294"/>
        <v>1.7825189319192771E-2</v>
      </c>
      <c r="GY20" s="68">
        <f t="shared" si="90"/>
        <v>0.20506329113924049</v>
      </c>
      <c r="GZ20" s="14"/>
      <c r="HA20" s="15">
        <f t="shared" si="91"/>
        <v>4.0816326530612151E-2</v>
      </c>
      <c r="HD20" s="122">
        <v>413.82</v>
      </c>
      <c r="HE20" s="68">
        <f t="shared" si="92"/>
        <v>-3.3627574611181245E-2</v>
      </c>
      <c r="HF20" s="68">
        <f t="shared" si="295"/>
        <v>-3.144961146553036E-2</v>
      </c>
      <c r="HG20" s="68">
        <f t="shared" si="93"/>
        <v>1.3247008595022753</v>
      </c>
      <c r="HH20" s="14"/>
      <c r="HI20" s="15">
        <f t="shared" si="94"/>
        <v>2.4712757527733803E-2</v>
      </c>
      <c r="HK20" s="122">
        <v>33.61</v>
      </c>
      <c r="HL20" s="68">
        <f t="shared" si="95"/>
        <v>-1.2922173274596117E-2</v>
      </c>
      <c r="HM20" s="68">
        <f t="shared" si="296"/>
        <v>-1.074421012894523E-2</v>
      </c>
      <c r="HN20" s="68">
        <f t="shared" si="96"/>
        <v>12.55241935483871</v>
      </c>
      <c r="HO20" s="14"/>
      <c r="HP20" s="15">
        <f t="shared" si="97"/>
        <v>0.27407126611068994</v>
      </c>
      <c r="HR20" s="122">
        <v>111.32</v>
      </c>
      <c r="HS20" s="68">
        <f t="shared" si="98"/>
        <v>-1.7038830598153701E-3</v>
      </c>
      <c r="HT20" s="68">
        <f t="shared" si="297"/>
        <v>4.7408008583551772E-4</v>
      </c>
      <c r="HU20" s="68">
        <f t="shared" si="99"/>
        <v>2.058241758241758</v>
      </c>
      <c r="HV20" s="14"/>
      <c r="HW20" s="15">
        <f t="shared" si="100"/>
        <v>3.4861020730686997E-2</v>
      </c>
      <c r="HY20" s="394">
        <v>133.62</v>
      </c>
      <c r="HZ20" s="68">
        <f t="shared" si="101"/>
        <v>-1.9230769230769263E-2</v>
      </c>
      <c r="IA20" s="68">
        <f t="shared" si="298"/>
        <v>-1.7052806085118374E-2</v>
      </c>
      <c r="IB20" s="68">
        <f t="shared" si="102"/>
        <v>0.26175637393767703</v>
      </c>
      <c r="IC20" s="14"/>
      <c r="ID20" s="15">
        <f t="shared" si="103"/>
        <v>-4.9892024722614304E-3</v>
      </c>
      <c r="IF20" s="122">
        <v>229.41</v>
      </c>
      <c r="IG20" s="68">
        <f t="shared" si="104"/>
        <v>6.1842105263157747E-3</v>
      </c>
      <c r="IH20" s="68">
        <f t="shared" si="299"/>
        <v>8.3621736719666634E-3</v>
      </c>
      <c r="II20" s="68">
        <f t="shared" si="105"/>
        <v>0.3109142857142857</v>
      </c>
      <c r="IJ20" s="14"/>
      <c r="IK20" s="15">
        <f t="shared" si="106"/>
        <v>-1.0481366459627358E-2</v>
      </c>
      <c r="IM20" s="122">
        <v>199.46</v>
      </c>
      <c r="IN20" s="68">
        <f t="shared" si="107"/>
        <v>1.1665652262122192E-2</v>
      </c>
      <c r="IO20" s="68">
        <f t="shared" si="300"/>
        <v>1.3843615407773079E-2</v>
      </c>
      <c r="IP20" s="68">
        <f t="shared" si="108"/>
        <v>2.8949423940636594</v>
      </c>
      <c r="IQ20" s="14"/>
      <c r="IR20" s="15">
        <f t="shared" si="109"/>
        <v>6.372993440349857E-2</v>
      </c>
      <c r="IT20" s="122">
        <v>49.51</v>
      </c>
      <c r="IU20" s="68">
        <f t="shared" si="110"/>
        <v>-3.2212603180995308E-3</v>
      </c>
      <c r="IV20" s="68">
        <f t="shared" si="301"/>
        <v>-1.0432971724486429E-3</v>
      </c>
      <c r="IW20" s="68">
        <f t="shared" si="111"/>
        <v>1.7128767123287669</v>
      </c>
      <c r="IX20" s="14"/>
      <c r="IY20" s="15">
        <f t="shared" si="112"/>
        <v>-3.6582992800155721E-2</v>
      </c>
      <c r="JA20" s="122">
        <v>611.29999999999995</v>
      </c>
      <c r="JB20" s="68">
        <f t="shared" si="113"/>
        <v>-9.4309048483277973E-3</v>
      </c>
      <c r="JC20" s="68">
        <f t="shared" si="302"/>
        <v>-7.2529417026769094E-3</v>
      </c>
      <c r="JD20" s="68">
        <f t="shared" si="114"/>
        <v>0.23644822006472488</v>
      </c>
      <c r="JE20" s="14"/>
      <c r="JF20" s="15">
        <f t="shared" si="115"/>
        <v>4.4047070075660472E-2</v>
      </c>
      <c r="JH20" s="122">
        <v>424.58</v>
      </c>
      <c r="JI20" s="68">
        <f t="shared" si="116"/>
        <v>-4.058079801083761E-3</v>
      </c>
      <c r="JJ20" s="68">
        <f t="shared" si="303"/>
        <v>-1.8801166554328732E-3</v>
      </c>
      <c r="JK20" s="68">
        <f t="shared" si="117"/>
        <v>4.3989279303646482E-2</v>
      </c>
      <c r="JL20" s="14"/>
      <c r="JM20" s="15">
        <f t="shared" si="118"/>
        <v>7.3072360616844223E-3</v>
      </c>
      <c r="JO20" s="122">
        <v>10.65</v>
      </c>
      <c r="JP20" s="68">
        <f t="shared" si="119"/>
        <v>-1.2974976830398405E-2</v>
      </c>
      <c r="JQ20" s="68">
        <f t="shared" si="304"/>
        <v>-1.0797013684747517E-2</v>
      </c>
      <c r="JR20" s="68">
        <f t="shared" si="120"/>
        <v>-0.64062763624093133</v>
      </c>
      <c r="JS20" s="14"/>
      <c r="JT20" s="15">
        <f t="shared" si="121"/>
        <v>4.5142296368989289E-2</v>
      </c>
      <c r="JV20" s="122">
        <v>1.86</v>
      </c>
      <c r="JW20" s="68">
        <f t="shared" si="122"/>
        <v>-4.615384615384608E-2</v>
      </c>
      <c r="JX20" s="68">
        <f t="shared" si="305"/>
        <v>-4.3975883008195195E-2</v>
      </c>
      <c r="JY20" s="68">
        <f t="shared" si="123"/>
        <v>-0.26482213438735169</v>
      </c>
      <c r="JZ20" s="14"/>
      <c r="KA20" s="15">
        <f t="shared" si="124"/>
        <v>3.3333333333333361E-2</v>
      </c>
      <c r="KC20" s="122">
        <v>24.15</v>
      </c>
      <c r="KD20" s="68">
        <f t="shared" si="125"/>
        <v>-1.1865793780687507E-2</v>
      </c>
      <c r="KE20" s="68">
        <f t="shared" si="306"/>
        <v>-9.6878306350366185E-3</v>
      </c>
      <c r="KF20" s="68">
        <f t="shared" si="126"/>
        <v>0.23973305954825452</v>
      </c>
      <c r="KG20" s="14"/>
      <c r="KH20" s="15">
        <f t="shared" si="127"/>
        <v>8.8818755635707791E-2</v>
      </c>
      <c r="KI20" s="18"/>
      <c r="KJ20" s="122">
        <v>75.599999999999994</v>
      </c>
      <c r="KK20" s="68">
        <f t="shared" si="128"/>
        <v>1.5898251192367559E-3</v>
      </c>
      <c r="KL20" s="68">
        <f t="shared" si="307"/>
        <v>3.7677882648876437E-3</v>
      </c>
      <c r="KM20" s="68">
        <f t="shared" si="129"/>
        <v>2.5829383886255921</v>
      </c>
      <c r="KN20" s="14"/>
      <c r="KO20" s="15">
        <f t="shared" si="130"/>
        <v>0.12483261419431634</v>
      </c>
      <c r="KQ20" s="122">
        <v>1.095</v>
      </c>
      <c r="KR20" s="68">
        <f t="shared" si="131"/>
        <v>4.5871559633026545E-3</v>
      </c>
      <c r="KS20" s="68">
        <f t="shared" si="308"/>
        <v>6.7651191089535424E-3</v>
      </c>
      <c r="KT20" s="68">
        <f t="shared" si="132"/>
        <v>-0.58206106870229013</v>
      </c>
      <c r="KU20" s="14"/>
      <c r="KV20" s="15">
        <f t="shared" si="133"/>
        <v>8.4158415841584122E-2</v>
      </c>
      <c r="KW20" s="18"/>
      <c r="KX20" s="122">
        <v>31.82</v>
      </c>
      <c r="KY20" s="68">
        <f t="shared" si="134"/>
        <v>0.18864400448262983</v>
      </c>
      <c r="KZ20" s="68">
        <f t="shared" si="309"/>
        <v>0.19082196762828071</v>
      </c>
      <c r="LA20" s="68">
        <f t="shared" si="135"/>
        <v>-0.55762546920617273</v>
      </c>
      <c r="LB20" s="14"/>
      <c r="LC20" s="15">
        <f t="shared" si="136"/>
        <v>0.34204976803036691</v>
      </c>
      <c r="LD20" s="18"/>
      <c r="LE20" s="122">
        <v>53.77</v>
      </c>
      <c r="LF20" s="68">
        <f t="shared" si="137"/>
        <v>2.5362318840579816E-2</v>
      </c>
      <c r="LG20" s="68">
        <f t="shared" si="310"/>
        <v>2.7540281986230705E-2</v>
      </c>
      <c r="LH20" s="68">
        <f t="shared" si="138"/>
        <v>0.5006977393245885</v>
      </c>
      <c r="LI20" s="14"/>
      <c r="LJ20" s="15">
        <f t="shared" si="139"/>
        <v>0.16612448492734772</v>
      </c>
      <c r="LL20" s="122">
        <v>84.21</v>
      </c>
      <c r="LM20" s="68">
        <f t="shared" si="140"/>
        <v>-1.5413801280532329E-3</v>
      </c>
      <c r="LN20" s="68">
        <f t="shared" si="311"/>
        <v>6.3658301759765491E-4</v>
      </c>
      <c r="LO20" s="68">
        <f t="shared" si="141"/>
        <v>-3.7600000000000071E-2</v>
      </c>
      <c r="LP20" s="14"/>
      <c r="LQ20" s="15">
        <f t="shared" si="142"/>
        <v>7.6716532412734947E-2</v>
      </c>
      <c r="LS20" s="122">
        <v>10.199999999999999</v>
      </c>
      <c r="LT20" s="68">
        <f t="shared" si="143"/>
        <v>-4.0451552210724502E-2</v>
      </c>
      <c r="LU20" s="68">
        <f t="shared" si="312"/>
        <v>-3.8273589065073617E-2</v>
      </c>
      <c r="LV20" s="68"/>
      <c r="LW20" s="14"/>
      <c r="LX20" s="15">
        <f t="shared" si="144"/>
        <v>0.10270270270270263</v>
      </c>
      <c r="LZ20" s="122">
        <v>13.9</v>
      </c>
      <c r="MA20" s="68">
        <f t="shared" si="145"/>
        <v>-1.9746121297602212E-2</v>
      </c>
      <c r="MB20" s="68">
        <f t="shared" si="313"/>
        <v>-1.7568158151951323E-2</v>
      </c>
      <c r="MC20" s="68">
        <f t="shared" si="146"/>
        <v>-0.37528089887640448</v>
      </c>
      <c r="MD20" s="14"/>
      <c r="ME20" s="15">
        <f t="shared" si="147"/>
        <v>3.1157270029673584E-2</v>
      </c>
      <c r="MG20" s="122">
        <v>24.23</v>
      </c>
      <c r="MH20" s="68">
        <f t="shared" si="148"/>
        <v>2.482416218452574E-3</v>
      </c>
      <c r="MI20" s="68">
        <f t="shared" si="314"/>
        <v>4.6603793641034619E-3</v>
      </c>
      <c r="MJ20" s="68">
        <f t="shared" si="149"/>
        <v>2.2654986522911056</v>
      </c>
      <c r="MK20" s="14"/>
      <c r="ML20" s="15">
        <f t="shared" si="150"/>
        <v>0.1413094677343382</v>
      </c>
      <c r="MN20" s="122">
        <v>121.15</v>
      </c>
      <c r="MO20" s="68">
        <f t="shared" si="151"/>
        <v>2.2276601130706272E-2</v>
      </c>
      <c r="MP20" s="68">
        <f t="shared" si="315"/>
        <v>2.4454564276357161E-2</v>
      </c>
      <c r="MQ20" s="68">
        <f t="shared" si="152"/>
        <v>-3.7728355837966639E-2</v>
      </c>
      <c r="MR20" s="14"/>
      <c r="MS20" s="15">
        <f t="shared" si="153"/>
        <v>8.7620073615225835E-2</v>
      </c>
      <c r="MU20" s="122">
        <v>11.71</v>
      </c>
      <c r="MV20" s="68">
        <f t="shared" si="154"/>
        <v>2.7192982456140394E-2</v>
      </c>
      <c r="MW20" s="68">
        <f t="shared" si="316"/>
        <v>2.9370945601791282E-2</v>
      </c>
      <c r="MX20" s="68">
        <f t="shared" si="155"/>
        <v>-0.43890752275994249</v>
      </c>
      <c r="MY20" s="14"/>
      <c r="MZ20" s="15">
        <f t="shared" si="156"/>
        <v>9.746954076850993E-2</v>
      </c>
      <c r="NB20" s="122">
        <v>179.74</v>
      </c>
      <c r="NC20" s="68">
        <f t="shared" si="157"/>
        <v>-3.0506406345331577E-3</v>
      </c>
      <c r="ND20" s="68">
        <f t="shared" si="317"/>
        <v>-8.7267748888226982E-4</v>
      </c>
      <c r="NE20" s="68">
        <f t="shared" si="158"/>
        <v>0.32678821879382897</v>
      </c>
      <c r="NF20" s="14"/>
      <c r="NG20" s="15">
        <f t="shared" si="159"/>
        <v>7.7642544517057488E-2</v>
      </c>
      <c r="NI20" s="122">
        <v>5.34</v>
      </c>
      <c r="NJ20" s="68">
        <f t="shared" si="160"/>
        <v>-1.1111111111111202E-2</v>
      </c>
      <c r="NK20" s="68">
        <f t="shared" si="318"/>
        <v>-8.9331479654603148E-3</v>
      </c>
      <c r="NL20" s="68">
        <f t="shared" si="161"/>
        <v>-0.95760222310440646</v>
      </c>
      <c r="NM20" s="14"/>
      <c r="NN20" s="15">
        <f t="shared" si="162"/>
        <v>8.9795918367346836E-2</v>
      </c>
      <c r="NP20" s="122">
        <v>390.74</v>
      </c>
      <c r="NQ20" s="68">
        <f t="shared" si="163"/>
        <v>9.5858202206548244E-3</v>
      </c>
      <c r="NR20" s="68">
        <f t="shared" si="319"/>
        <v>1.1763783366305711E-2</v>
      </c>
      <c r="NS20" s="68">
        <f t="shared" si="164"/>
        <v>1.9770666666666667</v>
      </c>
      <c r="NT20" s="14"/>
      <c r="NU20" s="15">
        <f t="shared" si="165"/>
        <v>0.1879123217705895</v>
      </c>
      <c r="NW20" s="122">
        <v>192.9</v>
      </c>
      <c r="NX20" s="68">
        <f t="shared" si="166"/>
        <v>-1.3551521350038382E-2</v>
      </c>
      <c r="NY20" s="68">
        <f t="shared" si="320"/>
        <v>-1.1373558204387495E-2</v>
      </c>
      <c r="NZ20" s="68">
        <f t="shared" si="167"/>
        <v>9.7519344560764762E-2</v>
      </c>
      <c r="OA20" s="14"/>
      <c r="OB20" s="15">
        <f t="shared" si="168"/>
        <v>1.9017432646592679E-2</v>
      </c>
      <c r="OD20" s="122">
        <v>1.68</v>
      </c>
      <c r="OE20" s="68">
        <f t="shared" si="169"/>
        <v>7.0063694267515839E-2</v>
      </c>
      <c r="OF20" s="68">
        <f t="shared" si="321"/>
        <v>7.2241657413166724E-2</v>
      </c>
      <c r="OG20" s="68">
        <f t="shared" si="170"/>
        <v>-0.99255550139584348</v>
      </c>
      <c r="OH20" s="14"/>
      <c r="OI20" s="15">
        <f t="shared" si="171"/>
        <v>0.15068493150684931</v>
      </c>
      <c r="OK20" s="122">
        <v>74.010000000000005</v>
      </c>
      <c r="OL20" s="68">
        <f t="shared" si="172"/>
        <v>5.2974735126324439E-3</v>
      </c>
      <c r="OM20" s="68">
        <f t="shared" si="322"/>
        <v>7.4754366582833317E-3</v>
      </c>
      <c r="ON20" s="68">
        <f t="shared" si="173"/>
        <v>0.74346289752650174</v>
      </c>
      <c r="OO20" s="14"/>
      <c r="OP20" s="15">
        <f t="shared" si="174"/>
        <v>0.11109443026572595</v>
      </c>
      <c r="OR20" s="122">
        <v>1.57</v>
      </c>
      <c r="OS20" s="68">
        <f t="shared" si="175"/>
        <v>0.2076923076923077</v>
      </c>
      <c r="OT20" s="68">
        <f t="shared" si="323"/>
        <v>0.20987027083795859</v>
      </c>
      <c r="OU20" s="68">
        <f t="shared" si="176"/>
        <v>-0.79610389610389609</v>
      </c>
      <c r="OV20" s="14"/>
      <c r="OW20" s="15">
        <f t="shared" si="177"/>
        <v>0.40178571428571419</v>
      </c>
      <c r="OY20" s="122">
        <v>119.25</v>
      </c>
      <c r="OZ20" s="68">
        <f t="shared" si="178"/>
        <v>1.1536177792857745E-2</v>
      </c>
      <c r="PA20" s="68">
        <f t="shared" si="324"/>
        <v>1.3714140938508632E-2</v>
      </c>
      <c r="PB20" s="68">
        <f t="shared" si="332"/>
        <v>2.6692307692307691</v>
      </c>
      <c r="PC20" s="14"/>
      <c r="PD20" s="15">
        <f t="shared" si="179"/>
        <v>4.10301178524662E-2</v>
      </c>
      <c r="PE20" s="18"/>
      <c r="PF20" s="122">
        <v>217.29</v>
      </c>
      <c r="PG20" s="68">
        <f t="shared" si="180"/>
        <v>2.0284547119312546E-2</v>
      </c>
      <c r="PH20" s="68">
        <f t="shared" si="325"/>
        <v>2.2462510264963435E-2</v>
      </c>
      <c r="PI20" s="68">
        <f t="shared" si="181"/>
        <v>-0.37596209075244114</v>
      </c>
      <c r="PJ20" s="14"/>
      <c r="PK20" s="15">
        <f t="shared" si="182"/>
        <v>3.9018792138860982E-2</v>
      </c>
      <c r="PM20" s="122"/>
      <c r="PN20" s="68">
        <f t="shared" si="183"/>
        <v>0</v>
      </c>
      <c r="PO20" s="68">
        <f t="shared" si="184"/>
        <v>2.1779631456508878E-3</v>
      </c>
      <c r="PP20" s="68">
        <f t="shared" si="185"/>
        <v>0</v>
      </c>
      <c r="PQ20" s="14"/>
      <c r="PR20" s="15">
        <f t="shared" si="186"/>
        <v>0</v>
      </c>
      <c r="PT20" s="122">
        <v>5.07</v>
      </c>
      <c r="PU20" s="68">
        <f t="shared" si="187"/>
        <v>-1.9342359767891615E-2</v>
      </c>
      <c r="PV20" s="68">
        <f t="shared" si="326"/>
        <v>-1.7164396622240726E-2</v>
      </c>
      <c r="PW20" s="68">
        <f t="shared" si="188"/>
        <v>-0.41857798165137616</v>
      </c>
      <c r="PX20" s="14"/>
      <c r="PY20" s="15">
        <f t="shared" si="189"/>
        <v>-1.1695906432748463E-2</v>
      </c>
      <c r="QA20" s="122">
        <v>170.33</v>
      </c>
      <c r="QB20" s="68">
        <f t="shared" si="190"/>
        <v>-2.2664677530410769E-2</v>
      </c>
      <c r="QC20" s="68">
        <f t="shared" si="327"/>
        <v>-2.048671438475988E-2</v>
      </c>
      <c r="QD20" s="68">
        <f t="shared" si="191"/>
        <v>-0.49515397611073231</v>
      </c>
      <c r="QE20" s="14"/>
      <c r="QF20" s="15">
        <f t="shared" si="192"/>
        <v>-0.11166162511734638</v>
      </c>
      <c r="QH20" s="122">
        <v>1.25</v>
      </c>
      <c r="QI20" s="68">
        <f t="shared" si="193"/>
        <v>-1.5748031496063006E-2</v>
      </c>
      <c r="QJ20" s="68">
        <f t="shared" si="328"/>
        <v>-1.3570068350412117E-2</v>
      </c>
      <c r="QK20" s="68">
        <f t="shared" si="194"/>
        <v>-0.50199203187250996</v>
      </c>
      <c r="QL20" s="14"/>
      <c r="QM20" s="15">
        <f t="shared" si="195"/>
        <v>-3.8461538461538491E-2</v>
      </c>
      <c r="QO20" s="122">
        <v>13.01</v>
      </c>
      <c r="QP20" s="68">
        <f t="shared" si="196"/>
        <v>-1.0646387832699663E-2</v>
      </c>
      <c r="QQ20" s="68">
        <f t="shared" si="329"/>
        <v>-8.4684246870487742E-3</v>
      </c>
      <c r="QR20" s="68">
        <f t="shared" si="197"/>
        <v>-0.98414149540456863</v>
      </c>
      <c r="QS20" s="14"/>
      <c r="QT20" s="15">
        <f t="shared" si="198"/>
        <v>0.13327526132404174</v>
      </c>
      <c r="QV20" s="122">
        <v>2.4769999999999999</v>
      </c>
      <c r="QW20" s="68">
        <f t="shared" si="199"/>
        <v>-4.6574287913779829E-2</v>
      </c>
      <c r="QX20" s="68">
        <f t="shared" si="330"/>
        <v>-4.4396324768128943E-2</v>
      </c>
      <c r="QY20" s="68">
        <f t="shared" si="200"/>
        <v>-0.29830028328611896</v>
      </c>
      <c r="QZ20" s="14"/>
      <c r="RA20" s="15">
        <f t="shared" si="201"/>
        <v>1.2259910093992564E-2</v>
      </c>
      <c r="RC20" s="122">
        <v>25.89</v>
      </c>
      <c r="RD20" s="68">
        <f t="shared" si="202"/>
        <v>1.0538641686182652E-2</v>
      </c>
      <c r="RE20" s="68">
        <f t="shared" si="331"/>
        <v>1.2716604831833539E-2</v>
      </c>
      <c r="RF20" s="68">
        <f t="shared" si="203"/>
        <v>-0.440699935191186</v>
      </c>
      <c r="RG20" s="14"/>
      <c r="RH20" s="15">
        <f t="shared" si="204"/>
        <v>4.6060606060606087E-2</v>
      </c>
      <c r="RJ20" s="122">
        <v>213.96</v>
      </c>
      <c r="RK20" s="68">
        <f t="shared" si="205"/>
        <v>3.8640776699029163E-2</v>
      </c>
      <c r="RL20" s="68">
        <f t="shared" si="206"/>
        <v>4.0818739844680048E-2</v>
      </c>
      <c r="RM20" s="68">
        <f t="shared" si="207"/>
        <v>-7.5146117450598593E-3</v>
      </c>
      <c r="RN20" s="14"/>
      <c r="RO20" s="15">
        <f t="shared" si="208"/>
        <v>8.763725091500614E-2</v>
      </c>
      <c r="RQ20" s="122">
        <v>18.8</v>
      </c>
      <c r="RR20" s="68">
        <f t="shared" si="209"/>
        <v>1.1840688912809604E-2</v>
      </c>
      <c r="RS20" s="68">
        <f t="shared" si="210"/>
        <v>1.4018652058460493E-2</v>
      </c>
      <c r="RT20" s="68">
        <f t="shared" si="211"/>
        <v>0.28415300546448086</v>
      </c>
      <c r="RU20" s="14"/>
      <c r="RV20" s="15">
        <f t="shared" si="212"/>
        <v>-9.7888675623800339E-2</v>
      </c>
      <c r="RX20" s="122">
        <v>69.239999999999995</v>
      </c>
      <c r="RY20" s="68">
        <f t="shared" si="213"/>
        <v>1.6143234517170448E-2</v>
      </c>
      <c r="RZ20" s="68">
        <f t="shared" si="214"/>
        <v>1.8321197662821337E-2</v>
      </c>
      <c r="SA20" s="68">
        <f t="shared" si="215"/>
        <v>-0.47963324815872543</v>
      </c>
      <c r="SB20" s="14"/>
      <c r="SC20" s="15">
        <f t="shared" si="216"/>
        <v>-8.4490281634272121E-2</v>
      </c>
      <c r="SE20" s="122">
        <v>11.24</v>
      </c>
      <c r="SF20" s="68">
        <f t="shared" si="217"/>
        <v>2.7422303473491838E-2</v>
      </c>
      <c r="SG20" s="68">
        <f t="shared" si="218"/>
        <v>2.9600266619142727E-2</v>
      </c>
      <c r="SH20" s="68">
        <f t="shared" si="219"/>
        <v>-0.10079999999999999</v>
      </c>
      <c r="SI20" s="14"/>
      <c r="SJ20" s="15">
        <f t="shared" si="220"/>
        <v>-0.26343381389252946</v>
      </c>
      <c r="SL20" s="122">
        <v>0.71</v>
      </c>
      <c r="SM20" s="68">
        <f t="shared" si="221"/>
        <v>-2.0689655172413814E-2</v>
      </c>
      <c r="SN20" s="68">
        <f t="shared" si="222"/>
        <v>-1.8511692026762925E-2</v>
      </c>
      <c r="SO20" s="68">
        <f t="shared" si="223"/>
        <v>-0.5</v>
      </c>
      <c r="SP20" s="14"/>
      <c r="SQ20" s="15">
        <f t="shared" si="224"/>
        <v>-0.29702970297029707</v>
      </c>
      <c r="SS20" s="122">
        <v>5.81</v>
      </c>
      <c r="ST20" s="68">
        <f t="shared" si="225"/>
        <v>3.4542314335059715E-3</v>
      </c>
      <c r="SU20" s="68">
        <f t="shared" si="226"/>
        <v>5.6321945791568597E-3</v>
      </c>
      <c r="SV20" s="68">
        <f t="shared" si="227"/>
        <v>-0.64002478314745981</v>
      </c>
      <c r="SW20" s="14"/>
      <c r="SX20" s="15">
        <f t="shared" si="228"/>
        <v>-0.3083333333333334</v>
      </c>
      <c r="SZ20" s="122">
        <v>21.17</v>
      </c>
      <c r="TA20" s="68">
        <f t="shared" si="229"/>
        <v>2.7171276079573134E-2</v>
      </c>
      <c r="TB20" s="68">
        <f t="shared" si="230"/>
        <v>2.9349239225224023E-2</v>
      </c>
      <c r="TC20" s="68">
        <f t="shared" si="231"/>
        <v>-0.47560069358434476</v>
      </c>
      <c r="TD20" s="14"/>
      <c r="TE20" s="15">
        <f t="shared" si="232"/>
        <v>0.35705128205128217</v>
      </c>
      <c r="TG20" s="122">
        <v>0.17749999999999999</v>
      </c>
      <c r="TH20" s="68">
        <f t="shared" si="233"/>
        <v>-1.3888888888888902E-2</v>
      </c>
      <c r="TI20" s="68">
        <f t="shared" si="234"/>
        <v>-1.1710925743238013E-2</v>
      </c>
      <c r="TJ20" s="68">
        <f t="shared" si="235"/>
        <v>-0.19318181818181823</v>
      </c>
      <c r="TK20" s="14"/>
      <c r="TL20" s="15">
        <f t="shared" si="236"/>
        <v>4.7197640117993975E-2</v>
      </c>
      <c r="TN20" s="122">
        <v>35.97</v>
      </c>
      <c r="TO20" s="68">
        <f t="shared" si="237"/>
        <v>-1.6652789342215452E-3</v>
      </c>
      <c r="TP20" s="68">
        <f t="shared" si="238"/>
        <v>5.1268421142934258E-4</v>
      </c>
      <c r="TQ20" s="68">
        <f t="shared" si="239"/>
        <v>-0.47570565471201709</v>
      </c>
      <c r="TR20" s="14"/>
      <c r="TS20" s="15">
        <f t="shared" si="240"/>
        <v>0.2090756302521008</v>
      </c>
      <c r="TU20" s="122">
        <v>1.95</v>
      </c>
      <c r="TV20" s="68">
        <f t="shared" si="241"/>
        <v>-2.9850746268656636E-2</v>
      </c>
      <c r="TW20" s="68">
        <f t="shared" si="242"/>
        <v>-2.7672783123005747E-2</v>
      </c>
      <c r="TX20" s="68">
        <f t="shared" si="243"/>
        <v>-0.55782312925170063</v>
      </c>
      <c r="TY20" s="14"/>
      <c r="TZ20" s="15">
        <f t="shared" si="244"/>
        <v>0.14035087719298245</v>
      </c>
      <c r="UB20" s="122"/>
      <c r="UC20" s="68">
        <f t="shared" si="245"/>
        <v>0</v>
      </c>
      <c r="UD20" s="68">
        <f t="shared" si="246"/>
        <v>2.1779631456508878E-3</v>
      </c>
      <c r="UE20" s="68">
        <f t="shared" si="247"/>
        <v>0</v>
      </c>
      <c r="UF20" s="14"/>
      <c r="UG20" s="15">
        <f t="shared" si="248"/>
        <v>0</v>
      </c>
      <c r="UI20" s="122"/>
      <c r="UJ20" s="68">
        <f t="shared" si="249"/>
        <v>0</v>
      </c>
      <c r="UK20" s="68">
        <f t="shared" si="250"/>
        <v>2.1779631456508878E-3</v>
      </c>
      <c r="UL20" s="68">
        <f t="shared" si="251"/>
        <v>0</v>
      </c>
      <c r="UM20" s="14"/>
      <c r="UN20" s="15">
        <f t="shared" si="252"/>
        <v>0</v>
      </c>
      <c r="UP20" s="122"/>
      <c r="UQ20" s="68">
        <f t="shared" si="253"/>
        <v>0</v>
      </c>
      <c r="UR20" s="68">
        <f t="shared" si="254"/>
        <v>2.1779631456508878E-3</v>
      </c>
      <c r="US20" s="68">
        <f t="shared" si="255"/>
        <v>0</v>
      </c>
      <c r="UT20" s="14"/>
      <c r="UU20" s="15">
        <f t="shared" si="256"/>
        <v>0</v>
      </c>
      <c r="UW20" s="122"/>
      <c r="UX20" s="68">
        <f t="shared" si="257"/>
        <v>0</v>
      </c>
      <c r="UY20" s="68">
        <f t="shared" si="258"/>
        <v>2.1779631456508878E-3</v>
      </c>
      <c r="UZ20" s="68">
        <f t="shared" si="259"/>
        <v>0</v>
      </c>
      <c r="VA20" s="14"/>
      <c r="VB20" s="15">
        <f t="shared" si="260"/>
        <v>0</v>
      </c>
      <c r="VD20" s="122"/>
      <c r="VE20" s="68">
        <f t="shared" si="261"/>
        <v>0</v>
      </c>
      <c r="VF20" s="68">
        <f t="shared" si="262"/>
        <v>2.1779631456508878E-3</v>
      </c>
      <c r="VG20" s="68">
        <f t="shared" si="263"/>
        <v>0</v>
      </c>
      <c r="VH20" s="14"/>
      <c r="VI20" s="15">
        <f t="shared" si="264"/>
        <v>0</v>
      </c>
      <c r="VM20" s="21">
        <f t="shared" si="265"/>
        <v>6.6470899506376972E-3</v>
      </c>
      <c r="VN20" s="49"/>
      <c r="VO20" s="21">
        <f t="shared" si="266"/>
        <v>0.38954603171954211</v>
      </c>
      <c r="VP20" s="14"/>
      <c r="VQ20" s="21">
        <f t="shared" si="267"/>
        <v>5.5332150698206017E-2</v>
      </c>
    </row>
    <row r="21" spans="1:589" ht="15.75" customHeight="1" x14ac:dyDescent="0.2">
      <c r="A21" s="127">
        <v>45674</v>
      </c>
      <c r="B21" s="77">
        <f t="shared" si="0"/>
        <v>45674</v>
      </c>
      <c r="C21" s="13">
        <v>43487.83</v>
      </c>
      <c r="D21" s="14">
        <f t="shared" si="1"/>
        <v>334.70000000000437</v>
      </c>
      <c r="E21" s="68">
        <f t="shared" si="2"/>
        <v>7.7561001948179518E-3</v>
      </c>
      <c r="F21" s="15">
        <f t="shared" si="3"/>
        <v>2.2179511106326561E-2</v>
      </c>
      <c r="G21" s="13">
        <v>5996.66</v>
      </c>
      <c r="H21" s="138">
        <f t="shared" si="4"/>
        <v>59.319999999999709</v>
      </c>
      <c r="I21" s="68">
        <f t="shared" si="5"/>
        <v>9.9910060734267718E-3</v>
      </c>
      <c r="J21" s="15">
        <f t="shared" si="6"/>
        <v>1.9557503617194511E-2</v>
      </c>
      <c r="K21" s="13">
        <v>19630.2</v>
      </c>
      <c r="L21" s="138">
        <f t="shared" si="7"/>
        <v>291.90999999999985</v>
      </c>
      <c r="M21" s="68">
        <f t="shared" si="8"/>
        <v>1.5094923077479954E-2</v>
      </c>
      <c r="N21" s="15">
        <f t="shared" si="9"/>
        <v>1.6540493682547418E-2</v>
      </c>
      <c r="O21" s="13">
        <v>2275.88</v>
      </c>
      <c r="P21" s="138">
        <f t="shared" si="10"/>
        <v>9.0900000000001455</v>
      </c>
      <c r="Q21" s="68">
        <f t="shared" si="11"/>
        <v>4.0100759223395841E-3</v>
      </c>
      <c r="R21" s="15">
        <f t="shared" si="12"/>
        <v>2.0500771245112574E-2</v>
      </c>
      <c r="S21" s="18">
        <f t="shared" si="13"/>
        <v>7.2053501248468968E-3</v>
      </c>
      <c r="T21" s="121">
        <f t="shared" si="14"/>
        <v>261.89727836439971</v>
      </c>
      <c r="U21" s="121">
        <f t="shared" si="15"/>
        <v>261.89727836439971</v>
      </c>
      <c r="V21" s="47">
        <f t="shared" si="16"/>
        <v>5.5328687849566733E-3</v>
      </c>
      <c r="W21" s="21">
        <f t="shared" si="268"/>
        <v>1.2282572685293411E-2</v>
      </c>
      <c r="X21" s="18">
        <f t="shared" si="17"/>
        <v>9.2130263170160653E-3</v>
      </c>
      <c r="Y21" s="123">
        <v>161398.57</v>
      </c>
      <c r="Z21" s="15">
        <v>1.9999999999999999E-6</v>
      </c>
      <c r="AA21" s="21">
        <f t="shared" si="18"/>
        <v>-5.530868784956673E-3</v>
      </c>
      <c r="AB21" s="1"/>
      <c r="AC21" s="122">
        <v>231.58</v>
      </c>
      <c r="AD21" s="68">
        <f t="shared" si="19"/>
        <v>1.4455931312423389E-2</v>
      </c>
      <c r="AE21" s="68">
        <f t="shared" si="269"/>
        <v>8.9230625274667151E-3</v>
      </c>
      <c r="AF21" s="68">
        <f t="shared" si="20"/>
        <v>0.40547429750561387</v>
      </c>
      <c r="AG21" s="14"/>
      <c r="AH21" s="15">
        <f t="shared" si="21"/>
        <v>1.9412774574107609E-2</v>
      </c>
      <c r="AI21" s="1"/>
      <c r="AJ21" s="122">
        <v>21.63</v>
      </c>
      <c r="AK21" s="68">
        <f t="shared" si="22"/>
        <v>9.3327111525897937E-3</v>
      </c>
      <c r="AL21" s="68">
        <f t="shared" si="270"/>
        <v>3.7998423676331205E-3</v>
      </c>
      <c r="AM21" s="68">
        <f t="shared" si="23"/>
        <v>0.16290322580645147</v>
      </c>
      <c r="AN21" s="14"/>
      <c r="AO21" s="15">
        <f t="shared" si="24"/>
        <v>2.853067047075596E-2</v>
      </c>
      <c r="AP21" s="1"/>
      <c r="AQ21" s="122">
        <v>21.88</v>
      </c>
      <c r="AR21" s="68">
        <f t="shared" si="25"/>
        <v>1.3432144511347806E-2</v>
      </c>
      <c r="AS21" s="68">
        <f t="shared" si="271"/>
        <v>7.899275726391132E-3</v>
      </c>
      <c r="AT21" s="68">
        <f t="shared" si="26"/>
        <v>0.26693688477127964</v>
      </c>
      <c r="AU21" s="14"/>
      <c r="AV21" s="15">
        <f t="shared" si="27"/>
        <v>1.9096413600372619E-2</v>
      </c>
      <c r="AW21" s="1"/>
      <c r="AX21" s="122">
        <v>208.3</v>
      </c>
      <c r="AY21" s="68">
        <f t="shared" si="28"/>
        <v>1.0037336953886544E-2</v>
      </c>
      <c r="AZ21" s="68">
        <f t="shared" si="272"/>
        <v>4.5044681689298703E-3</v>
      </c>
      <c r="BA21" s="68">
        <f t="shared" si="29"/>
        <v>0.55331841909023127</v>
      </c>
      <c r="BB21" s="14"/>
      <c r="BC21" s="15">
        <f t="shared" si="30"/>
        <v>2.0128311866399008E-2</v>
      </c>
      <c r="BD21" s="1"/>
      <c r="BE21" s="122">
        <v>75.81</v>
      </c>
      <c r="BF21" s="68">
        <f t="shared" si="31"/>
        <v>3.4414295168763089E-3</v>
      </c>
      <c r="BG21" s="68">
        <f t="shared" si="273"/>
        <v>-2.0914392680803644E-3</v>
      </c>
      <c r="BH21" s="68"/>
      <c r="BI21" s="14"/>
      <c r="BJ21" s="15">
        <f t="shared" si="32"/>
        <v>2.904845934573097E-2</v>
      </c>
      <c r="BK21" s="1"/>
      <c r="BL21" s="122">
        <v>70.17</v>
      </c>
      <c r="BM21" s="68">
        <f t="shared" si="33"/>
        <v>8.6244070720139232E-3</v>
      </c>
      <c r="BN21" s="68">
        <f t="shared" si="274"/>
        <v>3.0915382870572499E-3</v>
      </c>
      <c r="BO21" s="68">
        <f t="shared" si="34"/>
        <v>0.18171101380936339</v>
      </c>
      <c r="BP21" s="14"/>
      <c r="BQ21" s="15">
        <f t="shared" si="35"/>
        <v>5.7254783787855909E-2</v>
      </c>
      <c r="BR21" s="1"/>
      <c r="BS21" s="122">
        <v>40.44</v>
      </c>
      <c r="BT21" s="68">
        <f t="shared" si="36"/>
        <v>8.2273747195212733E-3</v>
      </c>
      <c r="BU21" s="68">
        <f t="shared" si="275"/>
        <v>2.6945059345646E-3</v>
      </c>
      <c r="BV21" s="68">
        <f t="shared" si="37"/>
        <v>8.534621578099838E-2</v>
      </c>
      <c r="BW21" s="14"/>
      <c r="BX21" s="15">
        <f t="shared" si="38"/>
        <v>5.7254901960784255E-2</v>
      </c>
      <c r="BY21" s="1"/>
      <c r="BZ21" s="122"/>
      <c r="CA21" s="68">
        <f t="shared" si="39"/>
        <v>0</v>
      </c>
      <c r="CB21" s="68">
        <f t="shared" si="276"/>
        <v>0</v>
      </c>
      <c r="CC21" s="68">
        <f t="shared" si="40"/>
        <v>0</v>
      </c>
      <c r="CD21" s="14"/>
      <c r="CE21" s="15">
        <f t="shared" si="41"/>
        <v>0</v>
      </c>
      <c r="CF21" s="1"/>
      <c r="CG21" s="122">
        <v>35.81</v>
      </c>
      <c r="CH21" s="68">
        <f t="shared" si="42"/>
        <v>6.7472589260613438E-3</v>
      </c>
      <c r="CI21" s="68">
        <f t="shared" si="277"/>
        <v>1.2143901411046706E-3</v>
      </c>
      <c r="CJ21" s="68">
        <f t="shared" si="43"/>
        <v>0.18458484948726436</v>
      </c>
      <c r="CK21" s="14"/>
      <c r="CL21" s="15">
        <f t="shared" si="44"/>
        <v>4.2200232828870865E-2</v>
      </c>
      <c r="CM21" s="1"/>
      <c r="CN21" s="122">
        <v>34.53</v>
      </c>
      <c r="CO21" s="68">
        <f t="shared" si="45"/>
        <v>6.1188811188811433E-3</v>
      </c>
      <c r="CP21" s="68">
        <f t="shared" si="278"/>
        <v>5.8601233392447001E-4</v>
      </c>
      <c r="CQ21" s="68">
        <f t="shared" si="46"/>
        <v>0.10178685386088071</v>
      </c>
      <c r="CR21" s="14"/>
      <c r="CS21" s="15">
        <f t="shared" si="47"/>
        <v>3.1670152375261496E-2</v>
      </c>
      <c r="CT21" s="1"/>
      <c r="CU21" s="122">
        <v>38.56</v>
      </c>
      <c r="CV21" s="68">
        <f t="shared" si="48"/>
        <v>3.9052330122365453E-3</v>
      </c>
      <c r="CW21" s="68">
        <f t="shared" si="279"/>
        <v>-1.627635772720128E-3</v>
      </c>
      <c r="CX21" s="68">
        <f t="shared" si="49"/>
        <v>0.19937791601866264</v>
      </c>
      <c r="CY21" s="14"/>
      <c r="CZ21" s="15">
        <f t="shared" si="50"/>
        <v>3.4334763948497882E-2</v>
      </c>
      <c r="DA21" s="1"/>
      <c r="DB21" s="122">
        <v>21.18</v>
      </c>
      <c r="DC21" s="68">
        <f t="shared" si="51"/>
        <v>5.220692928334097E-3</v>
      </c>
      <c r="DD21" s="68">
        <f t="shared" si="280"/>
        <v>-3.121758566225763E-4</v>
      </c>
      <c r="DE21" s="68">
        <f t="shared" si="52"/>
        <v>-3.1550068587105684E-2</v>
      </c>
      <c r="DF21" s="14"/>
      <c r="DG21" s="15">
        <f t="shared" si="53"/>
        <v>4.0275049115913571E-2</v>
      </c>
      <c r="DH21" s="1"/>
      <c r="DI21" s="122">
        <v>43.12</v>
      </c>
      <c r="DJ21" s="68">
        <f t="shared" si="54"/>
        <v>4.4258094572559451E-3</v>
      </c>
      <c r="DK21" s="68">
        <f t="shared" si="281"/>
        <v>-1.1070593277007282E-3</v>
      </c>
      <c r="DL21" s="68">
        <f t="shared" si="55"/>
        <v>-2.3329558323895837E-2</v>
      </c>
      <c r="DM21" s="14"/>
      <c r="DN21" s="15">
        <f t="shared" si="56"/>
        <v>2.2770398481973455E-2</v>
      </c>
      <c r="DO21" s="1"/>
      <c r="DP21" s="122">
        <v>38.64</v>
      </c>
      <c r="DQ21" s="68">
        <f t="shared" si="57"/>
        <v>1.0460251046025068E-2</v>
      </c>
      <c r="DR21" s="68">
        <f t="shared" si="282"/>
        <v>4.9273822610683944E-3</v>
      </c>
      <c r="DS21" s="68"/>
      <c r="DT21" s="14"/>
      <c r="DU21" s="15">
        <f t="shared" si="58"/>
        <v>1.4705882352941237E-2</v>
      </c>
      <c r="DV21" s="18"/>
      <c r="DW21" s="122">
        <v>35.270000000000003</v>
      </c>
      <c r="DX21" s="68">
        <f t="shared" si="59"/>
        <v>2.7082119976703543E-2</v>
      </c>
      <c r="DY21" s="68">
        <f t="shared" si="283"/>
        <v>2.154925119174687E-2</v>
      </c>
      <c r="DZ21" s="68">
        <f t="shared" si="60"/>
        <v>0.88207043756670256</v>
      </c>
      <c r="EA21" s="14"/>
      <c r="EB21" s="15">
        <f t="shared" si="61"/>
        <v>5.3779504033462933E-2</v>
      </c>
      <c r="EC21" s="1"/>
      <c r="ED21" s="122">
        <v>37.29</v>
      </c>
      <c r="EE21" s="68">
        <f t="shared" si="62"/>
        <v>1.8296013107591529E-2</v>
      </c>
      <c r="EF21" s="68">
        <f t="shared" si="284"/>
        <v>1.2763144322634857E-2</v>
      </c>
      <c r="EG21" s="68">
        <f t="shared" si="63"/>
        <v>0.77318116975748918</v>
      </c>
      <c r="EH21" s="14"/>
      <c r="EI21" s="15">
        <f t="shared" si="64"/>
        <v>1.1117136659435915E-2</v>
      </c>
      <c r="EJ21" s="1"/>
      <c r="EK21" s="122">
        <v>114.1</v>
      </c>
      <c r="EL21" s="68">
        <f t="shared" si="65"/>
        <v>9.5558308264023922E-3</v>
      </c>
      <c r="EM21" s="68">
        <f t="shared" si="285"/>
        <v>4.022962041445719E-3</v>
      </c>
      <c r="EN21" s="68">
        <f t="shared" si="66"/>
        <v>0.76789587852494556</v>
      </c>
      <c r="EO21" s="14"/>
      <c r="EP21" s="15">
        <f t="shared" si="67"/>
        <v>2.5157232704402489E-2</v>
      </c>
      <c r="ER21" s="122">
        <v>39.409999999999997</v>
      </c>
      <c r="ES21" s="68">
        <f t="shared" si="68"/>
        <v>6.3840653728294179E-3</v>
      </c>
      <c r="ET21" s="68">
        <f t="shared" si="286"/>
        <v>8.5119658787274465E-4</v>
      </c>
      <c r="EU21" s="68">
        <f t="shared" si="69"/>
        <v>0.12890289315382414</v>
      </c>
      <c r="EV21" s="14"/>
      <c r="EW21" s="15">
        <f t="shared" si="70"/>
        <v>1.3371046541527282E-2</v>
      </c>
      <c r="EY21" s="122">
        <v>26.32</v>
      </c>
      <c r="EZ21" s="68">
        <f t="shared" si="71"/>
        <v>6.885998469778107E-3</v>
      </c>
      <c r="FA21" s="68">
        <f t="shared" si="287"/>
        <v>1.3531296848214337E-3</v>
      </c>
      <c r="FB21" s="68"/>
      <c r="FC21" s="14"/>
      <c r="FD21" s="15">
        <f t="shared" si="72"/>
        <v>7.0789259560618475E-2</v>
      </c>
      <c r="FF21" s="122">
        <v>61.69</v>
      </c>
      <c r="FG21" s="68">
        <f t="shared" si="73"/>
        <v>6.6906005221931556E-3</v>
      </c>
      <c r="FH21" s="68">
        <f t="shared" si="288"/>
        <v>1.1577317372364823E-3</v>
      </c>
      <c r="FI21" s="68">
        <f t="shared" si="74"/>
        <v>4.4177386594448198E-2</v>
      </c>
      <c r="FJ21" s="14"/>
      <c r="FK21" s="15">
        <f t="shared" si="75"/>
        <v>8.6282796266948389E-2</v>
      </c>
      <c r="FL21" s="1"/>
      <c r="FM21" s="122">
        <v>188.78</v>
      </c>
      <c r="FN21" s="68">
        <f t="shared" si="76"/>
        <v>1.1411733190463409E-2</v>
      </c>
      <c r="FO21" s="68">
        <f t="shared" si="289"/>
        <v>5.878864405506736E-3</v>
      </c>
      <c r="FP21" s="68">
        <f t="shared" si="77"/>
        <v>0.62349501203990365</v>
      </c>
      <c r="FQ21" s="14"/>
      <c r="FR21" s="15">
        <f t="shared" si="78"/>
        <v>3.9194098866013459E-2</v>
      </c>
      <c r="FS21" s="1"/>
      <c r="FT21" s="122">
        <v>91.74</v>
      </c>
      <c r="FU21" s="68">
        <f t="shared" si="79"/>
        <v>-4.6652923944885188E-3</v>
      </c>
      <c r="FV21" s="68">
        <f t="shared" si="290"/>
        <v>-1.0198161179445192E-2</v>
      </c>
      <c r="FW21" s="68">
        <f t="shared" si="80"/>
        <v>4.2144723389753419E-2</v>
      </c>
      <c r="FX21" s="14"/>
      <c r="FY21" s="15">
        <f t="shared" si="81"/>
        <v>1.729873586160998E-2</v>
      </c>
      <c r="FZ21" s="1"/>
      <c r="GA21" s="122">
        <v>17.41</v>
      </c>
      <c r="GB21" s="68">
        <f t="shared" si="82"/>
        <v>0</v>
      </c>
      <c r="GC21" s="68">
        <f t="shared" si="291"/>
        <v>-5.5328687849566733E-3</v>
      </c>
      <c r="GD21" s="68"/>
      <c r="GE21" s="14"/>
      <c r="GF21" s="15">
        <f t="shared" si="83"/>
        <v>-1.1474469305794363E-3</v>
      </c>
      <c r="GG21" s="18"/>
      <c r="GH21" s="122">
        <v>18.37</v>
      </c>
      <c r="GI21" s="68">
        <f t="shared" si="84"/>
        <v>-2.7144408251900494E-3</v>
      </c>
      <c r="GJ21" s="68">
        <f t="shared" si="292"/>
        <v>-8.2473096101467226E-3</v>
      </c>
      <c r="GK21" s="68">
        <f t="shared" si="85"/>
        <v>-4.4224765868886469E-2</v>
      </c>
      <c r="GL21" s="14"/>
      <c r="GM21" s="15">
        <f t="shared" si="86"/>
        <v>-2.8042328042327917E-2</v>
      </c>
      <c r="GO21" s="122">
        <v>27.75</v>
      </c>
      <c r="GP21" s="68">
        <f t="shared" si="87"/>
        <v>-2.8745957599711929E-3</v>
      </c>
      <c r="GQ21" s="68">
        <f t="shared" si="293"/>
        <v>-8.4074645449278666E-3</v>
      </c>
      <c r="GR21" s="68"/>
      <c r="GS21" s="14"/>
      <c r="GT21" s="15">
        <f t="shared" si="88"/>
        <v>1.834862385321101E-2</v>
      </c>
      <c r="GV21" s="122">
        <v>14.35</v>
      </c>
      <c r="GW21" s="68">
        <f t="shared" si="89"/>
        <v>4.9019607843137454E-3</v>
      </c>
      <c r="GX21" s="68">
        <f t="shared" si="294"/>
        <v>-6.3090800064292789E-4</v>
      </c>
      <c r="GY21" s="68">
        <f t="shared" si="90"/>
        <v>0.2109704641350211</v>
      </c>
      <c r="GZ21" s="14"/>
      <c r="HA21" s="15">
        <f t="shared" si="91"/>
        <v>4.5918367346938702E-2</v>
      </c>
      <c r="HD21" s="122">
        <v>426.5</v>
      </c>
      <c r="HE21" s="68">
        <f t="shared" si="92"/>
        <v>3.0641341646126353E-2</v>
      </c>
      <c r="HF21" s="68">
        <f t="shared" si="295"/>
        <v>2.510847286116968E-2</v>
      </c>
      <c r="HG21" s="68">
        <f t="shared" si="93"/>
        <v>1.3959328127633279</v>
      </c>
      <c r="HH21" s="14"/>
      <c r="HI21" s="15">
        <f t="shared" si="94"/>
        <v>5.6111331220285325E-2</v>
      </c>
      <c r="HK21" s="122">
        <v>33.619999999999997</v>
      </c>
      <c r="HL21" s="68">
        <f t="shared" si="95"/>
        <v>2.9753049687587059E-4</v>
      </c>
      <c r="HM21" s="68">
        <f t="shared" si="296"/>
        <v>-5.2353382880808031E-3</v>
      </c>
      <c r="HN21" s="68">
        <f t="shared" si="96"/>
        <v>12.556451612903224</v>
      </c>
      <c r="HO21" s="14"/>
      <c r="HP21" s="15">
        <f t="shared" si="97"/>
        <v>0.27445034116755113</v>
      </c>
      <c r="HR21" s="122">
        <v>112.33</v>
      </c>
      <c r="HS21" s="68">
        <f t="shared" si="98"/>
        <v>9.0729428674093168E-3</v>
      </c>
      <c r="HT21" s="68">
        <f t="shared" si="297"/>
        <v>3.5400740824526435E-3</v>
      </c>
      <c r="HU21" s="68">
        <f t="shared" si="99"/>
        <v>2.0859890109890111</v>
      </c>
      <c r="HV21" s="14"/>
      <c r="HW21" s="15">
        <f t="shared" si="100"/>
        <v>4.4250255647485408E-2</v>
      </c>
      <c r="HY21" s="122">
        <v>137.71</v>
      </c>
      <c r="HZ21" s="68">
        <f t="shared" si="101"/>
        <v>3.0609190240981913E-2</v>
      </c>
      <c r="IA21" s="68">
        <f t="shared" si="298"/>
        <v>2.5076321456025241E-2</v>
      </c>
      <c r="IB21" s="68">
        <f t="shared" si="102"/>
        <v>0.3003777148253069</v>
      </c>
      <c r="IC21" s="14"/>
      <c r="ID21" s="15">
        <f t="shared" si="103"/>
        <v>2.5467272321096256E-2</v>
      </c>
      <c r="IF21" s="122">
        <v>237.44</v>
      </c>
      <c r="IG21" s="68">
        <f t="shared" si="104"/>
        <v>3.5002833355128375E-2</v>
      </c>
      <c r="IH21" s="68">
        <f t="shared" si="299"/>
        <v>2.9469964570171703E-2</v>
      </c>
      <c r="II21" s="68">
        <f t="shared" si="105"/>
        <v>0.35680000000000001</v>
      </c>
      <c r="IJ21" s="14"/>
      <c r="IK21" s="15">
        <f t="shared" si="106"/>
        <v>2.4154589371980652E-2</v>
      </c>
      <c r="IM21" s="122">
        <v>200.98</v>
      </c>
      <c r="IN21" s="68">
        <f t="shared" si="107"/>
        <v>7.6205755539956975E-3</v>
      </c>
      <c r="IO21" s="68">
        <f t="shared" si="300"/>
        <v>2.0877067690390242E-3</v>
      </c>
      <c r="IP21" s="68">
        <f t="shared" si="108"/>
        <v>2.9246240968560824</v>
      </c>
      <c r="IQ21" s="14"/>
      <c r="IR21" s="15">
        <f t="shared" si="109"/>
        <v>7.1836168737667322E-2</v>
      </c>
      <c r="IT21" s="122">
        <v>51.63</v>
      </c>
      <c r="IU21" s="68">
        <f t="shared" si="110"/>
        <v>4.2819632397495547E-2</v>
      </c>
      <c r="IV21" s="68">
        <f t="shared" si="301"/>
        <v>3.7286763612538874E-2</v>
      </c>
      <c r="IW21" s="68">
        <f t="shared" si="111"/>
        <v>1.8290410958904111</v>
      </c>
      <c r="IX21" s="14"/>
      <c r="IY21" s="15">
        <f t="shared" si="112"/>
        <v>4.6701692936369334E-3</v>
      </c>
      <c r="JA21" s="122">
        <v>612.77</v>
      </c>
      <c r="JB21" s="68">
        <f t="shared" si="113"/>
        <v>2.4047112710617168E-3</v>
      </c>
      <c r="JC21" s="68">
        <f t="shared" si="302"/>
        <v>-3.1281575138949564E-3</v>
      </c>
      <c r="JD21" s="68">
        <f t="shared" si="114"/>
        <v>0.23942152103559872</v>
      </c>
      <c r="JE21" s="14"/>
      <c r="JF21" s="15">
        <f t="shared" si="115"/>
        <v>4.6557701832590379E-2</v>
      </c>
      <c r="JH21" s="122">
        <v>429.03</v>
      </c>
      <c r="JI21" s="68">
        <f t="shared" si="116"/>
        <v>1.0480945875924417E-2</v>
      </c>
      <c r="JJ21" s="68">
        <f t="shared" si="303"/>
        <v>4.9480770909677433E-3</v>
      </c>
      <c r="JK21" s="68">
        <f t="shared" si="117"/>
        <v>5.4931274435073334E-2</v>
      </c>
      <c r="JL21" s="14"/>
      <c r="JM21" s="15">
        <f t="shared" si="118"/>
        <v>1.7864768683273958E-2</v>
      </c>
      <c r="JO21" s="122">
        <v>11.21</v>
      </c>
      <c r="JP21" s="68">
        <f t="shared" si="119"/>
        <v>5.2582159624413191E-2</v>
      </c>
      <c r="JQ21" s="68">
        <f t="shared" si="304"/>
        <v>4.7049290839456519E-2</v>
      </c>
      <c r="JR21" s="68">
        <f t="shared" si="120"/>
        <v>-0.62173106124514932</v>
      </c>
      <c r="JS21" s="14"/>
      <c r="JT21" s="15">
        <f t="shared" si="121"/>
        <v>0.10009813542688925</v>
      </c>
      <c r="JV21" s="122">
        <v>1.88</v>
      </c>
      <c r="JW21" s="68">
        <f t="shared" si="122"/>
        <v>1.0752688172042901E-2</v>
      </c>
      <c r="JX21" s="68">
        <f t="shared" si="305"/>
        <v>5.2198193870862273E-3</v>
      </c>
      <c r="JY21" s="68">
        <f t="shared" si="123"/>
        <v>-0.25691699604743079</v>
      </c>
      <c r="JZ21" s="14"/>
      <c r="KA21" s="15">
        <f t="shared" si="124"/>
        <v>4.4444444444444363E-2</v>
      </c>
      <c r="KC21" s="122">
        <v>23.43</v>
      </c>
      <c r="KD21" s="68">
        <f t="shared" si="125"/>
        <v>-2.9813664596273246E-2</v>
      </c>
      <c r="KE21" s="68">
        <f t="shared" si="306"/>
        <v>-3.5346533381229922E-2</v>
      </c>
      <c r="KF21" s="68">
        <f t="shared" si="126"/>
        <v>0.20277207392197122</v>
      </c>
      <c r="KG21" s="14"/>
      <c r="KH21" s="15">
        <f t="shared" si="127"/>
        <v>5.6357078449053202E-2</v>
      </c>
      <c r="KI21" s="18"/>
      <c r="KJ21" s="122">
        <v>80.02</v>
      </c>
      <c r="KK21" s="68">
        <f t="shared" si="128"/>
        <v>5.8465608465608492E-2</v>
      </c>
      <c r="KL21" s="68">
        <f t="shared" si="307"/>
        <v>5.2932739680651819E-2</v>
      </c>
      <c r="KM21" s="68">
        <f t="shared" si="129"/>
        <v>2.7924170616113742</v>
      </c>
      <c r="KN21" s="14"/>
      <c r="KO21" s="15">
        <f t="shared" si="130"/>
        <v>0.19059663740514809</v>
      </c>
      <c r="KQ21" s="122">
        <v>1.1599999999999999</v>
      </c>
      <c r="KR21" s="68">
        <f t="shared" si="131"/>
        <v>5.9360730593607261E-2</v>
      </c>
      <c r="KS21" s="68">
        <f t="shared" si="308"/>
        <v>5.3827861808650589E-2</v>
      </c>
      <c r="KT21" s="68">
        <f t="shared" si="132"/>
        <v>-0.5572519083969466</v>
      </c>
      <c r="KU21" s="14"/>
      <c r="KV21" s="15">
        <f t="shared" si="133"/>
        <v>0.14851485148514842</v>
      </c>
      <c r="KW21" s="18"/>
      <c r="KX21" s="122">
        <v>29.76</v>
      </c>
      <c r="KY21" s="68">
        <f t="shared" si="134"/>
        <v>-6.4739157762413541E-2</v>
      </c>
      <c r="KZ21" s="68">
        <f t="shared" si="309"/>
        <v>-7.027202654737022E-2</v>
      </c>
      <c r="LA21" s="68">
        <f t="shared" si="135"/>
        <v>-0.58626442374530796</v>
      </c>
      <c r="LB21" s="14"/>
      <c r="LC21" s="15">
        <f t="shared" si="136"/>
        <v>0.25516659637283851</v>
      </c>
      <c r="LD21" s="18"/>
      <c r="LE21" s="122">
        <v>52.95</v>
      </c>
      <c r="LF21" s="68">
        <f t="shared" si="137"/>
        <v>-1.525013948298308E-2</v>
      </c>
      <c r="LG21" s="68">
        <f t="shared" si="310"/>
        <v>-2.0783008267939752E-2</v>
      </c>
      <c r="LH21" s="68">
        <f t="shared" si="138"/>
        <v>0.47781188947809111</v>
      </c>
      <c r="LI21" s="14"/>
      <c r="LJ21" s="15">
        <f t="shared" si="139"/>
        <v>0.14834092387768388</v>
      </c>
      <c r="LL21" s="122">
        <v>84.99</v>
      </c>
      <c r="LM21" s="68">
        <f t="shared" si="140"/>
        <v>9.2625578909868323E-3</v>
      </c>
      <c r="LN21" s="68">
        <f t="shared" si="311"/>
        <v>3.7296891060301591E-3</v>
      </c>
      <c r="LO21" s="68">
        <f t="shared" si="141"/>
        <v>-2.8685714285714346E-2</v>
      </c>
      <c r="LP21" s="14"/>
      <c r="LQ21" s="15">
        <f t="shared" si="142"/>
        <v>8.6689681626390513E-2</v>
      </c>
      <c r="LS21" s="122">
        <v>10.28</v>
      </c>
      <c r="LT21" s="68">
        <f t="shared" si="143"/>
        <v>7.8431372549019676E-3</v>
      </c>
      <c r="LU21" s="68">
        <f t="shared" si="312"/>
        <v>2.3102684699452944E-3</v>
      </c>
      <c r="LV21" s="68"/>
      <c r="LW21" s="14"/>
      <c r="LX21" s="15">
        <f t="shared" si="144"/>
        <v>0.11135135135135128</v>
      </c>
      <c r="LZ21" s="122">
        <v>14.15</v>
      </c>
      <c r="MA21" s="68">
        <f t="shared" si="145"/>
        <v>1.7985611510791366E-2</v>
      </c>
      <c r="MB21" s="68">
        <f t="shared" si="313"/>
        <v>1.2452742725834694E-2</v>
      </c>
      <c r="MC21" s="68">
        <f t="shared" si="146"/>
        <v>-0.36404494382022468</v>
      </c>
      <c r="MD21" s="14"/>
      <c r="ME21" s="15">
        <f t="shared" si="147"/>
        <v>4.9703264094955485E-2</v>
      </c>
      <c r="MG21" s="122">
        <v>26.04</v>
      </c>
      <c r="MH21" s="68">
        <f t="shared" si="148"/>
        <v>7.470078415187778E-2</v>
      </c>
      <c r="MI21" s="68">
        <f t="shared" si="314"/>
        <v>6.9167915366921101E-2</v>
      </c>
      <c r="MJ21" s="68">
        <f t="shared" si="149"/>
        <v>2.5094339622641506</v>
      </c>
      <c r="MK21" s="14"/>
      <c r="ML21" s="15">
        <f t="shared" si="150"/>
        <v>0.22656617993405551</v>
      </c>
      <c r="MN21" s="122">
        <v>122.42</v>
      </c>
      <c r="MO21" s="68">
        <f t="shared" si="151"/>
        <v>1.0482872472141939E-2</v>
      </c>
      <c r="MP21" s="68">
        <f t="shared" si="315"/>
        <v>4.9500036871852659E-3</v>
      </c>
      <c r="MQ21" s="68">
        <f t="shared" si="152"/>
        <v>-2.7640984908657695E-2</v>
      </c>
      <c r="MR21" s="14"/>
      <c r="MS21" s="15">
        <f t="shared" si="153"/>
        <v>9.9021456145075876E-2</v>
      </c>
      <c r="MU21" s="122">
        <v>11.91</v>
      </c>
      <c r="MV21" s="68">
        <f t="shared" si="154"/>
        <v>1.7079419299743746E-2</v>
      </c>
      <c r="MW21" s="68">
        <f t="shared" si="316"/>
        <v>1.1546550514787073E-2</v>
      </c>
      <c r="MX21" s="68">
        <f t="shared" si="155"/>
        <v>-0.42932438907522763</v>
      </c>
      <c r="MY21" s="14"/>
      <c r="MZ21" s="15">
        <f t="shared" si="156"/>
        <v>0.11621368322399252</v>
      </c>
      <c r="NB21" s="122">
        <v>182.82</v>
      </c>
      <c r="NC21" s="68">
        <f t="shared" si="157"/>
        <v>1.7135862913096607E-2</v>
      </c>
      <c r="ND21" s="68">
        <f t="shared" si="317"/>
        <v>1.1602994128139935E-2</v>
      </c>
      <c r="NE21" s="68">
        <f t="shared" si="158"/>
        <v>0.34952387982579164</v>
      </c>
      <c r="NF21" s="14"/>
      <c r="NG21" s="15">
        <f t="shared" si="159"/>
        <v>9.6108879429222388E-2</v>
      </c>
      <c r="NI21" s="122">
        <v>5.37</v>
      </c>
      <c r="NJ21" s="68">
        <f t="shared" si="160"/>
        <v>5.6179775280899343E-3</v>
      </c>
      <c r="NK21" s="68">
        <f t="shared" si="318"/>
        <v>8.5108743133261062E-5</v>
      </c>
      <c r="NL21" s="68">
        <f t="shared" si="161"/>
        <v>-0.95736403334656606</v>
      </c>
      <c r="NM21" s="14"/>
      <c r="NN21" s="15">
        <f t="shared" si="162"/>
        <v>9.5918367346938718E-2</v>
      </c>
      <c r="NP21" s="122">
        <v>401.41</v>
      </c>
      <c r="NQ21" s="68">
        <f t="shared" si="163"/>
        <v>2.7307160771868802E-2</v>
      </c>
      <c r="NR21" s="68">
        <f t="shared" si="319"/>
        <v>2.177429198691213E-2</v>
      </c>
      <c r="NS21" s="68">
        <f t="shared" si="164"/>
        <v>2.0583619047619051</v>
      </c>
      <c r="NT21" s="14"/>
      <c r="NU21" s="15">
        <f t="shared" si="165"/>
        <v>0.22035083452406293</v>
      </c>
      <c r="NW21" s="122">
        <v>196</v>
      </c>
      <c r="NX21" s="68">
        <f t="shared" si="166"/>
        <v>1.6070502851218218E-2</v>
      </c>
      <c r="NY21" s="68">
        <f t="shared" si="320"/>
        <v>1.0537634066261545E-2</v>
      </c>
      <c r="NZ21" s="68">
        <f t="shared" si="167"/>
        <v>0.11515703231679569</v>
      </c>
      <c r="OA21" s="14"/>
      <c r="OB21" s="15">
        <f t="shared" si="168"/>
        <v>3.5393555203380812E-2</v>
      </c>
      <c r="OD21" s="122">
        <v>1.68</v>
      </c>
      <c r="OE21" s="68">
        <f t="shared" si="169"/>
        <v>0</v>
      </c>
      <c r="OF21" s="68">
        <f t="shared" si="321"/>
        <v>-5.5328687849566733E-3</v>
      </c>
      <c r="OG21" s="68">
        <f t="shared" si="170"/>
        <v>-0.99255550139584348</v>
      </c>
      <c r="OH21" s="14"/>
      <c r="OI21" s="15">
        <f t="shared" si="171"/>
        <v>0.15068493150684931</v>
      </c>
      <c r="OK21" s="122">
        <v>77.83</v>
      </c>
      <c r="OL21" s="68">
        <f t="shared" si="172"/>
        <v>5.1614646669368908E-2</v>
      </c>
      <c r="OM21" s="68">
        <f t="shared" si="322"/>
        <v>4.6081777884412235E-2</v>
      </c>
      <c r="ON21" s="68">
        <f t="shared" si="173"/>
        <v>0.83345111896348634</v>
      </c>
      <c r="OO21" s="14"/>
      <c r="OP21" s="15">
        <f t="shared" si="174"/>
        <v>0.16844317670019515</v>
      </c>
      <c r="OR21" s="122">
        <v>1.59</v>
      </c>
      <c r="OS21" s="68">
        <f t="shared" si="175"/>
        <v>1.2738853503184724E-2</v>
      </c>
      <c r="OT21" s="68">
        <f t="shared" si="323"/>
        <v>7.2059847182280512E-3</v>
      </c>
      <c r="OU21" s="68">
        <f t="shared" si="176"/>
        <v>-0.79350649350649349</v>
      </c>
      <c r="OV21" s="14"/>
      <c r="OW21" s="15">
        <f t="shared" si="177"/>
        <v>0.4196428571428571</v>
      </c>
      <c r="OY21" s="122">
        <v>119.89</v>
      </c>
      <c r="OZ21" s="68">
        <f t="shared" si="178"/>
        <v>5.3668763102725416E-3</v>
      </c>
      <c r="PA21" s="68">
        <f t="shared" si="324"/>
        <v>-1.6599247468413163E-4</v>
      </c>
      <c r="PB21" s="68">
        <f t="shared" si="332"/>
        <v>2.6889230769230767</v>
      </c>
      <c r="PC21" s="14"/>
      <c r="PD21" s="15">
        <f t="shared" si="179"/>
        <v>4.6617197730248833E-2</v>
      </c>
      <c r="PE21" s="18"/>
      <c r="PF21" s="122">
        <v>216.97</v>
      </c>
      <c r="PG21" s="68">
        <f t="shared" si="180"/>
        <v>-1.4726862718026288E-3</v>
      </c>
      <c r="PH21" s="68">
        <f t="shared" si="325"/>
        <v>-7.0055550567593022E-3</v>
      </c>
      <c r="PI21" s="68">
        <f t="shared" si="181"/>
        <v>-0.3768811028144744</v>
      </c>
      <c r="PJ21" s="14"/>
      <c r="PK21" s="15">
        <f t="shared" si="182"/>
        <v>3.7488643427533129E-2</v>
      </c>
      <c r="PM21" s="122"/>
      <c r="PN21" s="68">
        <f t="shared" si="183"/>
        <v>0</v>
      </c>
      <c r="PO21" s="68">
        <f t="shared" si="184"/>
        <v>-5.5328687849566733E-3</v>
      </c>
      <c r="PP21" s="68">
        <f t="shared" si="185"/>
        <v>0</v>
      </c>
      <c r="PQ21" s="14"/>
      <c r="PR21" s="15">
        <f t="shared" si="186"/>
        <v>0</v>
      </c>
      <c r="PT21" s="122">
        <v>5.21</v>
      </c>
      <c r="PU21" s="68">
        <f t="shared" si="187"/>
        <v>2.7613412228796781E-2</v>
      </c>
      <c r="PV21" s="68">
        <f t="shared" si="326"/>
        <v>2.2080543443840108E-2</v>
      </c>
      <c r="PW21" s="68">
        <f t="shared" si="188"/>
        <v>-0.40252293577981657</v>
      </c>
      <c r="PX21" s="14"/>
      <c r="PY21" s="15">
        <f t="shared" si="189"/>
        <v>1.5594541910331399E-2</v>
      </c>
      <c r="QA21" s="122">
        <v>170.34</v>
      </c>
      <c r="QB21" s="68">
        <f t="shared" si="190"/>
        <v>5.8709563787887655E-5</v>
      </c>
      <c r="QC21" s="68">
        <f t="shared" si="327"/>
        <v>-5.4741592211687857E-3</v>
      </c>
      <c r="QD21" s="68">
        <f t="shared" si="191"/>
        <v>-0.49512433682088974</v>
      </c>
      <c r="QE21" s="14"/>
      <c r="QF21" s="15">
        <f t="shared" si="192"/>
        <v>-0.11160947115886098</v>
      </c>
      <c r="QH21" s="122">
        <v>1.25</v>
      </c>
      <c r="QI21" s="68">
        <f t="shared" si="193"/>
        <v>0</v>
      </c>
      <c r="QJ21" s="68">
        <f t="shared" si="328"/>
        <v>-5.5328687849566733E-3</v>
      </c>
      <c r="QK21" s="68">
        <f t="shared" si="194"/>
        <v>-0.50199203187250996</v>
      </c>
      <c r="QL21" s="14"/>
      <c r="QM21" s="15">
        <f t="shared" si="195"/>
        <v>-3.8461538461538491E-2</v>
      </c>
      <c r="QO21" s="122">
        <v>13.05</v>
      </c>
      <c r="QP21" s="68">
        <f t="shared" si="196"/>
        <v>3.0745580322829305E-3</v>
      </c>
      <c r="QQ21" s="68">
        <f t="shared" si="329"/>
        <v>-2.4583107526737428E-3</v>
      </c>
      <c r="QR21" s="68">
        <f t="shared" si="197"/>
        <v>-0.98409273751188475</v>
      </c>
      <c r="QS21" s="14"/>
      <c r="QT21" s="15">
        <f t="shared" si="198"/>
        <v>0.13675958188153312</v>
      </c>
      <c r="QV21" s="122">
        <v>2.4</v>
      </c>
      <c r="QW21" s="68">
        <f t="shared" si="199"/>
        <v>-3.1085991118288237E-2</v>
      </c>
      <c r="QX21" s="68">
        <f t="shared" si="330"/>
        <v>-3.6618859903244913E-2</v>
      </c>
      <c r="QY21" s="68">
        <f t="shared" si="200"/>
        <v>-0.32011331444759206</v>
      </c>
      <c r="QZ21" s="14"/>
      <c r="RA21" s="15">
        <f t="shared" si="201"/>
        <v>-1.9207192480588539E-2</v>
      </c>
      <c r="RC21" s="122">
        <v>25.54</v>
      </c>
      <c r="RD21" s="68">
        <f t="shared" si="202"/>
        <v>-1.3518733101583677E-2</v>
      </c>
      <c r="RE21" s="68">
        <f t="shared" si="331"/>
        <v>-1.9051601886540349E-2</v>
      </c>
      <c r="RF21" s="68">
        <f t="shared" si="203"/>
        <v>-0.44826096349103478</v>
      </c>
      <c r="RG21" s="14"/>
      <c r="RH21" s="15">
        <f t="shared" si="204"/>
        <v>3.1919191919191882E-2</v>
      </c>
      <c r="RJ21" s="122">
        <v>210.68</v>
      </c>
      <c r="RK21" s="68">
        <f t="shared" si="205"/>
        <v>-1.5329968218358577E-2</v>
      </c>
      <c r="RL21" s="68">
        <f t="shared" si="206"/>
        <v>-2.086283700331525E-2</v>
      </c>
      <c r="RM21" s="68">
        <f t="shared" si="207"/>
        <v>-2.2729381204193363E-2</v>
      </c>
      <c r="RN21" s="14"/>
      <c r="RO21" s="15">
        <f t="shared" si="208"/>
        <v>7.0963806425376211E-2</v>
      </c>
      <c r="RQ21" s="122">
        <v>19.21</v>
      </c>
      <c r="RR21" s="68">
        <f t="shared" si="209"/>
        <v>2.180851063829788E-2</v>
      </c>
      <c r="RS21" s="68">
        <f t="shared" si="210"/>
        <v>1.6275641853341207E-2</v>
      </c>
      <c r="RT21" s="68">
        <f t="shared" si="211"/>
        <v>0.31215846994535518</v>
      </c>
      <c r="RU21" s="14"/>
      <c r="RV21" s="15">
        <f t="shared" si="212"/>
        <v>-7.8214971209213002E-2</v>
      </c>
      <c r="RX21" s="122">
        <v>71.77</v>
      </c>
      <c r="RY21" s="68">
        <f t="shared" si="213"/>
        <v>3.6539572501444274E-2</v>
      </c>
      <c r="RZ21" s="68">
        <f t="shared" si="214"/>
        <v>3.1006703716487602E-2</v>
      </c>
      <c r="SA21" s="68">
        <f t="shared" si="215"/>
        <v>-0.46061926950248011</v>
      </c>
      <c r="SB21" s="14"/>
      <c r="SC21" s="15">
        <f t="shared" si="216"/>
        <v>-5.103794790427079E-2</v>
      </c>
      <c r="SE21" s="122">
        <v>9.83</v>
      </c>
      <c r="SF21" s="68">
        <f t="shared" si="217"/>
        <v>-0.12544483985765126</v>
      </c>
      <c r="SG21" s="68">
        <f t="shared" si="218"/>
        <v>-0.13097770864260794</v>
      </c>
      <c r="SH21" s="68">
        <f t="shared" si="219"/>
        <v>-0.21359999999999998</v>
      </c>
      <c r="SI21" s="14"/>
      <c r="SJ21" s="15">
        <f t="shared" si="220"/>
        <v>-0.35583224115334205</v>
      </c>
      <c r="SL21" s="122">
        <v>0.72799999999999998</v>
      </c>
      <c r="SM21" s="68">
        <f t="shared" si="221"/>
        <v>2.5352112676056363E-2</v>
      </c>
      <c r="SN21" s="68">
        <f t="shared" si="222"/>
        <v>1.9819243891099691E-2</v>
      </c>
      <c r="SO21" s="68">
        <f t="shared" si="223"/>
        <v>-0.48732394366197179</v>
      </c>
      <c r="SP21" s="14"/>
      <c r="SQ21" s="15">
        <f t="shared" si="224"/>
        <v>-0.27920792079207923</v>
      </c>
      <c r="SS21" s="122">
        <v>5.27</v>
      </c>
      <c r="ST21" s="68">
        <f t="shared" si="225"/>
        <v>-9.2943201376936332E-2</v>
      </c>
      <c r="SU21" s="68">
        <f t="shared" si="226"/>
        <v>-9.8476070161893012E-2</v>
      </c>
      <c r="SV21" s="68">
        <f t="shared" si="227"/>
        <v>-0.67348203221809178</v>
      </c>
      <c r="SW21" s="14"/>
      <c r="SX21" s="15">
        <f t="shared" si="228"/>
        <v>-0.37261904761904768</v>
      </c>
      <c r="SZ21" s="122">
        <v>20.94</v>
      </c>
      <c r="TA21" s="68">
        <f t="shared" si="229"/>
        <v>-1.0864430798299499E-2</v>
      </c>
      <c r="TB21" s="68">
        <f t="shared" si="230"/>
        <v>-1.6397299583256173E-2</v>
      </c>
      <c r="TC21" s="68">
        <f t="shared" si="231"/>
        <v>-0.48129799355957387</v>
      </c>
      <c r="TD21" s="14"/>
      <c r="TE21" s="15">
        <f t="shared" si="232"/>
        <v>0.34230769230769242</v>
      </c>
      <c r="TG21" s="122">
        <v>0.17780000000000001</v>
      </c>
      <c r="TH21" s="68">
        <f t="shared" si="233"/>
        <v>1.6901408450705493E-3</v>
      </c>
      <c r="TI21" s="68">
        <f t="shared" si="234"/>
        <v>-3.842727939886124E-3</v>
      </c>
      <c r="TJ21" s="68">
        <f t="shared" si="235"/>
        <v>-0.19181818181818175</v>
      </c>
      <c r="TK21" s="14"/>
      <c r="TL21" s="15">
        <f t="shared" si="236"/>
        <v>4.8967551622418885E-2</v>
      </c>
      <c r="TN21" s="122">
        <v>35.049999999999997</v>
      </c>
      <c r="TO21" s="68">
        <f t="shared" si="237"/>
        <v>-2.5576869613566911E-2</v>
      </c>
      <c r="TP21" s="68">
        <f t="shared" si="238"/>
        <v>-3.1109738398523584E-2</v>
      </c>
      <c r="TQ21" s="68">
        <f t="shared" si="239"/>
        <v>-0.48911546282057822</v>
      </c>
      <c r="TR21" s="14"/>
      <c r="TS21" s="15">
        <f t="shared" si="240"/>
        <v>0.17815126050420158</v>
      </c>
      <c r="TU21" s="122">
        <v>1.92</v>
      </c>
      <c r="TV21" s="68">
        <f t="shared" si="241"/>
        <v>-1.5384615384615399E-2</v>
      </c>
      <c r="TW21" s="68">
        <f t="shared" si="242"/>
        <v>-2.0917484169572072E-2</v>
      </c>
      <c r="TX21" s="68">
        <f t="shared" si="243"/>
        <v>-0.56462585034013613</v>
      </c>
      <c r="TY21" s="14"/>
      <c r="TZ21" s="15">
        <f t="shared" si="244"/>
        <v>0.12280701754385963</v>
      </c>
      <c r="UB21" s="122"/>
      <c r="UC21" s="68">
        <f t="shared" si="245"/>
        <v>0</v>
      </c>
      <c r="UD21" s="68">
        <f t="shared" si="246"/>
        <v>-5.5328687849566733E-3</v>
      </c>
      <c r="UE21" s="68">
        <f t="shared" si="247"/>
        <v>0</v>
      </c>
      <c r="UF21" s="14"/>
      <c r="UG21" s="15">
        <f t="shared" si="248"/>
        <v>0</v>
      </c>
      <c r="UI21" s="122"/>
      <c r="UJ21" s="68">
        <f t="shared" si="249"/>
        <v>0</v>
      </c>
      <c r="UK21" s="68">
        <f t="shared" si="250"/>
        <v>-5.5328687849566733E-3</v>
      </c>
      <c r="UL21" s="68">
        <f t="shared" si="251"/>
        <v>0</v>
      </c>
      <c r="UM21" s="14"/>
      <c r="UN21" s="15">
        <f t="shared" si="252"/>
        <v>0</v>
      </c>
      <c r="UP21" s="122"/>
      <c r="UQ21" s="68">
        <f t="shared" si="253"/>
        <v>0</v>
      </c>
      <c r="UR21" s="68">
        <f t="shared" si="254"/>
        <v>-5.5328687849566733E-3</v>
      </c>
      <c r="US21" s="68">
        <f t="shared" si="255"/>
        <v>0</v>
      </c>
      <c r="UT21" s="14"/>
      <c r="UU21" s="15">
        <f t="shared" si="256"/>
        <v>0</v>
      </c>
      <c r="UW21" s="122"/>
      <c r="UX21" s="68">
        <f t="shared" si="257"/>
        <v>0</v>
      </c>
      <c r="UY21" s="68">
        <f t="shared" si="258"/>
        <v>-5.5328687849566733E-3</v>
      </c>
      <c r="UZ21" s="68">
        <f t="shared" si="259"/>
        <v>0</v>
      </c>
      <c r="VA21" s="14"/>
      <c r="VB21" s="15">
        <f t="shared" si="260"/>
        <v>0</v>
      </c>
      <c r="VD21" s="122"/>
      <c r="VE21" s="68">
        <f t="shared" si="261"/>
        <v>0</v>
      </c>
      <c r="VF21" s="68">
        <f t="shared" si="262"/>
        <v>-5.5328687849566733E-3</v>
      </c>
      <c r="VG21" s="68">
        <f t="shared" si="263"/>
        <v>0</v>
      </c>
      <c r="VH21" s="14"/>
      <c r="VI21" s="15">
        <f t="shared" si="264"/>
        <v>0</v>
      </c>
      <c r="VM21" s="21">
        <f t="shared" si="265"/>
        <v>1.120011446994648E-2</v>
      </c>
      <c r="VN21" s="49"/>
      <c r="VO21" s="21">
        <f t="shared" si="266"/>
        <v>0.41401317529117648</v>
      </c>
      <c r="VP21" s="14"/>
      <c r="VQ21" s="21">
        <f t="shared" si="267"/>
        <v>6.7470266886254626E-2</v>
      </c>
    </row>
    <row r="22" spans="1:589" ht="15.75" customHeight="1" x14ac:dyDescent="0.2">
      <c r="A22" s="127">
        <v>45678</v>
      </c>
      <c r="B22" s="77">
        <f t="shared" si="0"/>
        <v>45678</v>
      </c>
      <c r="C22" s="13">
        <v>44026.05</v>
      </c>
      <c r="D22" s="14">
        <f t="shared" si="1"/>
        <v>538.22000000000116</v>
      </c>
      <c r="E22" s="68">
        <f t="shared" si="2"/>
        <v>1.2376336092189496E-2</v>
      </c>
      <c r="F22" s="15">
        <f t="shared" si="3"/>
        <v>3.4830348282328401E-2</v>
      </c>
      <c r="G22" s="13">
        <v>6049.26</v>
      </c>
      <c r="H22" s="138">
        <f t="shared" si="4"/>
        <v>52.600000000000364</v>
      </c>
      <c r="I22" s="68">
        <f t="shared" si="5"/>
        <v>8.7715494958861048E-3</v>
      </c>
      <c r="J22" s="15">
        <f t="shared" si="6"/>
        <v>2.8500602724074807E-2</v>
      </c>
      <c r="K22" s="13">
        <v>19756.78</v>
      </c>
      <c r="L22" s="138">
        <f t="shared" si="7"/>
        <v>126.57999999999811</v>
      </c>
      <c r="M22" s="68">
        <f t="shared" si="8"/>
        <v>6.448227730741312E-3</v>
      </c>
      <c r="N22" s="15">
        <f t="shared" si="9"/>
        <v>2.3095378283332683E-2</v>
      </c>
      <c r="O22" s="13">
        <v>2317.9699999999998</v>
      </c>
      <c r="P22" s="138">
        <f t="shared" si="10"/>
        <v>42.089999999999691</v>
      </c>
      <c r="Q22" s="68">
        <f t="shared" si="11"/>
        <v>1.8493945199219507E-2</v>
      </c>
      <c r="R22" s="15">
        <f t="shared" si="12"/>
        <v>3.9373856584280928E-2</v>
      </c>
      <c r="S22" s="18">
        <f t="shared" si="13"/>
        <v>7.0143128966369869E-3</v>
      </c>
      <c r="T22" s="121">
        <f t="shared" si="14"/>
        <v>263.30014094372711</v>
      </c>
      <c r="U22" s="121">
        <f t="shared" si="15"/>
        <v>263.30014094372711</v>
      </c>
      <c r="V22" s="47">
        <f t="shared" si="16"/>
        <v>5.356537448913401E-3</v>
      </c>
      <c r="W22" s="21">
        <f t="shared" si="268"/>
        <v>1.7704902194764588E-2</v>
      </c>
      <c r="X22" s="18">
        <f t="shared" si="17"/>
        <v>1.1522514629509104E-2</v>
      </c>
      <c r="Y22" s="123">
        <v>121398.57</v>
      </c>
      <c r="Z22" s="15">
        <v>1.9999999999999999E-6</v>
      </c>
      <c r="AA22" s="21">
        <f t="shared" si="18"/>
        <v>-5.3545374489134007E-3</v>
      </c>
      <c r="AB22" s="1"/>
      <c r="AC22" s="122">
        <v>233.13</v>
      </c>
      <c r="AD22" s="68">
        <f t="shared" si="19"/>
        <v>6.693151394766313E-3</v>
      </c>
      <c r="AE22" s="68">
        <f t="shared" si="269"/>
        <v>1.336613945852912E-3</v>
      </c>
      <c r="AF22" s="68">
        <f t="shared" si="20"/>
        <v>0.4148813497602718</v>
      </c>
      <c r="AG22" s="14"/>
      <c r="AH22" s="15">
        <f t="shared" si="21"/>
        <v>2.6235858608090894E-2</v>
      </c>
      <c r="AI22" s="1"/>
      <c r="AJ22" s="122">
        <v>21.86</v>
      </c>
      <c r="AK22" s="68">
        <f t="shared" si="22"/>
        <v>1.0633379565418421E-2</v>
      </c>
      <c r="AL22" s="68">
        <f t="shared" si="270"/>
        <v>5.2768421165050195E-3</v>
      </c>
      <c r="AM22" s="68">
        <f t="shared" si="23"/>
        <v>0.17526881720430096</v>
      </c>
      <c r="AN22" s="14"/>
      <c r="AO22" s="15">
        <f t="shared" si="24"/>
        <v>3.9467427484545806E-2</v>
      </c>
      <c r="AP22" s="1"/>
      <c r="AQ22" s="122">
        <v>22.07</v>
      </c>
      <c r="AR22" s="68">
        <f t="shared" si="25"/>
        <v>8.6837294332724538E-3</v>
      </c>
      <c r="AS22" s="68">
        <f t="shared" si="271"/>
        <v>3.3271919843590528E-3</v>
      </c>
      <c r="AT22" s="68">
        <f t="shared" si="26"/>
        <v>0.27793862188766655</v>
      </c>
      <c r="AU22" s="14"/>
      <c r="AV22" s="15">
        <f t="shared" si="27"/>
        <v>2.7945971122496575E-2</v>
      </c>
      <c r="AW22" s="1"/>
      <c r="AX22" s="122">
        <v>210.13</v>
      </c>
      <c r="AY22" s="68">
        <f t="shared" si="28"/>
        <v>8.7854056649063084E-3</v>
      </c>
      <c r="AZ22" s="68">
        <f t="shared" si="272"/>
        <v>3.4288682159929074E-3</v>
      </c>
      <c r="BA22" s="68">
        <f t="shared" si="29"/>
        <v>0.56696495152870996</v>
      </c>
      <c r="BB22" s="14"/>
      <c r="BC22" s="15">
        <f t="shared" si="30"/>
        <v>2.9090552916401381E-2</v>
      </c>
      <c r="BD22" s="1"/>
      <c r="BE22" s="122">
        <v>76.72</v>
      </c>
      <c r="BF22" s="68">
        <f t="shared" si="31"/>
        <v>1.2003693444136612E-2</v>
      </c>
      <c r="BG22" s="68">
        <f t="shared" si="273"/>
        <v>6.6471559952232112E-3</v>
      </c>
      <c r="BH22" s="68"/>
      <c r="BI22" s="14"/>
      <c r="BJ22" s="15">
        <f t="shared" si="32"/>
        <v>4.1400841590878201E-2</v>
      </c>
      <c r="BK22" s="1"/>
      <c r="BL22" s="122">
        <v>71.45</v>
      </c>
      <c r="BM22" s="68">
        <f t="shared" si="33"/>
        <v>1.8241413709562507E-2</v>
      </c>
      <c r="BN22" s="68">
        <f t="shared" si="274"/>
        <v>1.2884876260649106E-2</v>
      </c>
      <c r="BO22" s="68">
        <f t="shared" si="34"/>
        <v>0.20326709329740653</v>
      </c>
      <c r="BP22" s="14"/>
      <c r="BQ22" s="15">
        <f t="shared" si="35"/>
        <v>7.6540605695344252E-2</v>
      </c>
      <c r="BR22" s="1"/>
      <c r="BS22" s="122">
        <v>41.3</v>
      </c>
      <c r="BT22" s="68">
        <f t="shared" si="36"/>
        <v>2.1266073194856565E-2</v>
      </c>
      <c r="BU22" s="68">
        <f t="shared" si="275"/>
        <v>1.5909535745943164E-2</v>
      </c>
      <c r="BV22" s="68">
        <f t="shared" si="37"/>
        <v>0.10842726784755768</v>
      </c>
      <c r="BW22" s="14"/>
      <c r="BX22" s="15">
        <f t="shared" si="38"/>
        <v>7.9738562091503193E-2</v>
      </c>
      <c r="BY22" s="1"/>
      <c r="BZ22" s="122"/>
      <c r="CA22" s="68">
        <f t="shared" si="39"/>
        <v>0</v>
      </c>
      <c r="CB22" s="68">
        <f t="shared" si="276"/>
        <v>0</v>
      </c>
      <c r="CC22" s="68">
        <f t="shared" si="40"/>
        <v>0</v>
      </c>
      <c r="CD22" s="14"/>
      <c r="CE22" s="15">
        <f t="shared" si="41"/>
        <v>0</v>
      </c>
      <c r="CF22" s="1"/>
      <c r="CG22" s="122">
        <v>36.39</v>
      </c>
      <c r="CH22" s="68">
        <f t="shared" si="42"/>
        <v>1.6196593130410452E-2</v>
      </c>
      <c r="CI22" s="68">
        <f t="shared" si="277"/>
        <v>1.0840055681497051E-2</v>
      </c>
      <c r="CJ22" s="68">
        <f t="shared" si="43"/>
        <v>0.20377108832285809</v>
      </c>
      <c r="CK22" s="14"/>
      <c r="CL22" s="15">
        <f t="shared" si="44"/>
        <v>5.9080325960419129E-2</v>
      </c>
      <c r="CM22" s="1"/>
      <c r="CN22" s="122">
        <v>35.15</v>
      </c>
      <c r="CO22" s="68">
        <f t="shared" si="45"/>
        <v>1.7955401100492249E-2</v>
      </c>
      <c r="CP22" s="68">
        <f t="shared" si="278"/>
        <v>1.2598863651578848E-2</v>
      </c>
      <c r="CQ22" s="68">
        <f t="shared" si="46"/>
        <v>0.12156987874920226</v>
      </c>
      <c r="CR22" s="14"/>
      <c r="CS22" s="15">
        <f t="shared" si="47"/>
        <v>5.0194203764565279E-2</v>
      </c>
      <c r="CT22" s="1"/>
      <c r="CU22" s="122">
        <v>39.28</v>
      </c>
      <c r="CV22" s="68">
        <f t="shared" si="48"/>
        <v>1.867219917012445E-2</v>
      </c>
      <c r="CW22" s="68">
        <f t="shared" si="279"/>
        <v>1.3315661721211049E-2</v>
      </c>
      <c r="CX22" s="68">
        <f t="shared" si="49"/>
        <v>0.22177293934681191</v>
      </c>
      <c r="CY22" s="14"/>
      <c r="CZ22" s="15">
        <f t="shared" si="50"/>
        <v>5.3648068669527899E-2</v>
      </c>
      <c r="DA22" s="1"/>
      <c r="DB22" s="122">
        <v>21.54</v>
      </c>
      <c r="DC22" s="68">
        <f t="shared" si="51"/>
        <v>1.6997167138810172E-2</v>
      </c>
      <c r="DD22" s="68">
        <f t="shared" si="280"/>
        <v>1.1640629689896771E-2</v>
      </c>
      <c r="DE22" s="68">
        <f t="shared" si="52"/>
        <v>-1.508916323731147E-2</v>
      </c>
      <c r="DF22" s="14"/>
      <c r="DG22" s="15">
        <f t="shared" si="53"/>
        <v>5.7956777996070713E-2</v>
      </c>
      <c r="DH22" s="1"/>
      <c r="DI22" s="122">
        <v>43.92</v>
      </c>
      <c r="DJ22" s="68">
        <f t="shared" si="54"/>
        <v>1.855287569573294E-2</v>
      </c>
      <c r="DK22" s="68">
        <f t="shared" si="281"/>
        <v>1.3196338246819539E-2</v>
      </c>
      <c r="DL22" s="68">
        <f t="shared" si="55"/>
        <v>-5.2095130237824888E-3</v>
      </c>
      <c r="DM22" s="14"/>
      <c r="DN22" s="15">
        <f t="shared" si="56"/>
        <v>4.1745730550284757E-2</v>
      </c>
      <c r="DO22" s="1"/>
      <c r="DP22" s="122">
        <v>39.090000000000003</v>
      </c>
      <c r="DQ22" s="68">
        <f t="shared" si="57"/>
        <v>1.1645962732919329E-2</v>
      </c>
      <c r="DR22" s="68">
        <f t="shared" si="282"/>
        <v>6.2894252840059277E-3</v>
      </c>
      <c r="DS22" s="68"/>
      <c r="DT22" s="14"/>
      <c r="DU22" s="15">
        <f t="shared" si="58"/>
        <v>2.6523109243697614E-2</v>
      </c>
      <c r="DV22" s="18"/>
      <c r="DW22" s="122">
        <v>35.770000000000003</v>
      </c>
      <c r="DX22" s="68">
        <f t="shared" si="59"/>
        <v>1.4176353841791891E-2</v>
      </c>
      <c r="DY22" s="68">
        <f t="shared" si="283"/>
        <v>8.8198163928784896E-3</v>
      </c>
      <c r="DZ22" s="68">
        <f t="shared" si="60"/>
        <v>0.90875133404482422</v>
      </c>
      <c r="EA22" s="14"/>
      <c r="EB22" s="15">
        <f t="shared" si="61"/>
        <v>6.871825515386927E-2</v>
      </c>
      <c r="EC22" s="1"/>
      <c r="ED22" s="122">
        <v>37.5</v>
      </c>
      <c r="EE22" s="68">
        <f t="shared" si="62"/>
        <v>5.6315366049879551E-3</v>
      </c>
      <c r="EF22" s="68">
        <f t="shared" si="284"/>
        <v>2.7499915607455405E-4</v>
      </c>
      <c r="EG22" s="68">
        <f t="shared" si="63"/>
        <v>0.78316690442225378</v>
      </c>
      <c r="EH22" s="14"/>
      <c r="EI22" s="15">
        <f t="shared" si="64"/>
        <v>1.6811279826464139E-2</v>
      </c>
      <c r="EJ22" s="1"/>
      <c r="EK22" s="122">
        <v>115.29</v>
      </c>
      <c r="EL22" s="68">
        <f t="shared" si="65"/>
        <v>1.0429447852760841E-2</v>
      </c>
      <c r="EM22" s="68">
        <f t="shared" si="285"/>
        <v>5.0729104038474398E-3</v>
      </c>
      <c r="EN22" s="68">
        <f t="shared" si="66"/>
        <v>0.78633405639913223</v>
      </c>
      <c r="EO22" s="14"/>
      <c r="EP22" s="15">
        <f t="shared" si="67"/>
        <v>3.5849056603773667E-2</v>
      </c>
      <c r="ER22" s="122">
        <v>39.409999999999997</v>
      </c>
      <c r="ES22" s="68">
        <f t="shared" si="68"/>
        <v>0</v>
      </c>
      <c r="ET22" s="68">
        <f t="shared" si="286"/>
        <v>-5.356537448913401E-3</v>
      </c>
      <c r="EU22" s="68">
        <f t="shared" si="69"/>
        <v>0.12890289315382414</v>
      </c>
      <c r="EV22" s="14"/>
      <c r="EW22" s="15">
        <f t="shared" si="70"/>
        <v>1.3371046541527282E-2</v>
      </c>
      <c r="EY22" s="122">
        <v>27.01</v>
      </c>
      <c r="EZ22" s="68">
        <f t="shared" si="71"/>
        <v>2.6215805471124669E-2</v>
      </c>
      <c r="FA22" s="68">
        <f t="shared" si="287"/>
        <v>2.0859268022211268E-2</v>
      </c>
      <c r="FB22" s="68"/>
      <c r="FC22" s="14"/>
      <c r="FD22" s="15">
        <f t="shared" si="72"/>
        <v>9.8860862489829268E-2</v>
      </c>
      <c r="FF22" s="394">
        <v>61.61</v>
      </c>
      <c r="FG22" s="68">
        <f t="shared" si="73"/>
        <v>-1.2968066137137024E-3</v>
      </c>
      <c r="FH22" s="68">
        <f t="shared" si="288"/>
        <v>-6.6533440626271034E-3</v>
      </c>
      <c r="FI22" s="68">
        <f t="shared" si="74"/>
        <v>4.282329045362223E-2</v>
      </c>
      <c r="FJ22" s="14"/>
      <c r="FK22" s="15">
        <f t="shared" si="75"/>
        <v>8.4874097552385994E-2</v>
      </c>
      <c r="FL22" s="1"/>
      <c r="FM22" s="122">
        <v>191.77</v>
      </c>
      <c r="FN22" s="68">
        <f t="shared" si="76"/>
        <v>1.5838542218455393E-2</v>
      </c>
      <c r="FO22" s="68">
        <f t="shared" si="289"/>
        <v>1.0482004769541992E-2</v>
      </c>
      <c r="FP22" s="68">
        <f t="shared" si="77"/>
        <v>0.64920880632954947</v>
      </c>
      <c r="FQ22" s="14"/>
      <c r="FR22" s="15">
        <f t="shared" si="78"/>
        <v>5.565341847407252E-2</v>
      </c>
      <c r="FS22" s="1"/>
      <c r="FT22" s="122">
        <v>92.07</v>
      </c>
      <c r="FU22" s="68">
        <f t="shared" si="79"/>
        <v>3.5971223021582549E-3</v>
      </c>
      <c r="FV22" s="68">
        <f t="shared" si="290"/>
        <v>-1.7594151467551461E-3</v>
      </c>
      <c r="FW22" s="68">
        <f t="shared" si="80"/>
        <v>4.5893445416335249E-2</v>
      </c>
      <c r="FX22" s="14"/>
      <c r="FY22" s="15">
        <f t="shared" si="81"/>
        <v>2.0958083832335175E-2</v>
      </c>
      <c r="FZ22" s="1"/>
      <c r="GA22" s="122">
        <v>17.77</v>
      </c>
      <c r="GB22" s="68">
        <f t="shared" si="82"/>
        <v>2.0677771395749535E-2</v>
      </c>
      <c r="GC22" s="68">
        <f t="shared" si="291"/>
        <v>1.5321233946836134E-2</v>
      </c>
      <c r="GD22" s="68"/>
      <c r="GE22" s="14"/>
      <c r="GF22" s="15">
        <f t="shared" si="83"/>
        <v>1.9506597819850823E-2</v>
      </c>
      <c r="GG22" s="18"/>
      <c r="GH22" s="122">
        <v>18.84</v>
      </c>
      <c r="GI22" s="68">
        <f t="shared" si="84"/>
        <v>2.5585193249863844E-2</v>
      </c>
      <c r="GJ22" s="68">
        <f t="shared" si="292"/>
        <v>2.0228655800950443E-2</v>
      </c>
      <c r="GK22" s="68">
        <f t="shared" si="85"/>
        <v>-1.9771071800208068E-2</v>
      </c>
      <c r="GL22" s="14"/>
      <c r="GM22" s="15">
        <f t="shared" si="86"/>
        <v>-3.1746031746031074E-3</v>
      </c>
      <c r="GO22" s="122">
        <v>28.38</v>
      </c>
      <c r="GP22" s="68">
        <f t="shared" si="87"/>
        <v>2.2702702702702669E-2</v>
      </c>
      <c r="GQ22" s="68">
        <f t="shared" si="293"/>
        <v>1.7346165253789268E-2</v>
      </c>
      <c r="GR22" s="68"/>
      <c r="GS22" s="14"/>
      <c r="GT22" s="15">
        <f t="shared" si="88"/>
        <v>4.1467889908256846E-2</v>
      </c>
      <c r="GV22" s="394">
        <v>14.56</v>
      </c>
      <c r="GW22" s="68">
        <f t="shared" si="89"/>
        <v>1.4634146341463474E-2</v>
      </c>
      <c r="GX22" s="68">
        <f t="shared" si="294"/>
        <v>9.2776088925500735E-3</v>
      </c>
      <c r="GY22" s="68">
        <f t="shared" si="90"/>
        <v>0.22869198312236294</v>
      </c>
      <c r="GZ22" s="14"/>
      <c r="HA22" s="15">
        <f t="shared" si="91"/>
        <v>6.1224489795918352E-2</v>
      </c>
      <c r="HD22" s="122">
        <v>424.07</v>
      </c>
      <c r="HE22" s="68">
        <f t="shared" si="92"/>
        <v>-5.697538100820649E-3</v>
      </c>
      <c r="HF22" s="68">
        <f t="shared" si="295"/>
        <v>-1.105407554973405E-2</v>
      </c>
      <c r="HG22" s="68">
        <f t="shared" si="93"/>
        <v>1.3822818942756026</v>
      </c>
      <c r="HH22" s="14"/>
      <c r="HI22" s="15">
        <f t="shared" si="94"/>
        <v>5.0094096671949334E-2</v>
      </c>
      <c r="HK22" s="122">
        <v>35.22</v>
      </c>
      <c r="HL22" s="68">
        <f t="shared" si="95"/>
        <v>4.7590719809637166E-2</v>
      </c>
      <c r="HM22" s="68">
        <f t="shared" si="296"/>
        <v>4.2234182360723765E-2</v>
      </c>
      <c r="HN22" s="68">
        <f t="shared" si="96"/>
        <v>13.201612903225808</v>
      </c>
      <c r="HO22" s="14"/>
      <c r="HP22" s="15">
        <f t="shared" si="97"/>
        <v>0.33510235026535257</v>
      </c>
      <c r="HR22" s="122">
        <v>111.5</v>
      </c>
      <c r="HS22" s="68">
        <f t="shared" si="98"/>
        <v>-7.3889432920858037E-3</v>
      </c>
      <c r="HT22" s="68">
        <f t="shared" si="297"/>
        <v>-1.2745480740999205E-2</v>
      </c>
      <c r="HU22" s="68">
        <f t="shared" si="99"/>
        <v>2.063186813186813</v>
      </c>
      <c r="HV22" s="14"/>
      <c r="HW22" s="15">
        <f t="shared" si="100"/>
        <v>3.6534349725760036E-2</v>
      </c>
      <c r="HY22" s="122">
        <v>140.83000000000001</v>
      </c>
      <c r="HZ22" s="68">
        <f t="shared" si="101"/>
        <v>2.2656306731537321E-2</v>
      </c>
      <c r="IA22" s="68">
        <f t="shared" si="298"/>
        <v>1.729976928262392E-2</v>
      </c>
      <c r="IB22" s="68">
        <f t="shared" si="102"/>
        <v>0.32983947119924462</v>
      </c>
      <c r="IC22" s="14"/>
      <c r="ID22" s="15">
        <f t="shared" si="103"/>
        <v>4.8700573385955924E-2</v>
      </c>
      <c r="IF22" s="122">
        <v>240.31</v>
      </c>
      <c r="IG22" s="68">
        <f t="shared" si="104"/>
        <v>1.2087264150943416E-2</v>
      </c>
      <c r="IH22" s="68">
        <f t="shared" si="299"/>
        <v>6.7307267020300151E-3</v>
      </c>
      <c r="II22" s="68">
        <f t="shared" si="105"/>
        <v>0.37320000000000003</v>
      </c>
      <c r="IJ22" s="14"/>
      <c r="IK22" s="15">
        <f t="shared" si="106"/>
        <v>3.6533816425120769E-2</v>
      </c>
      <c r="IM22" s="122">
        <v>206.99</v>
      </c>
      <c r="IN22" s="68">
        <f t="shared" si="107"/>
        <v>2.9903472982386405E-2</v>
      </c>
      <c r="IO22" s="68">
        <f t="shared" si="300"/>
        <v>2.4546935533473004E-2</v>
      </c>
      <c r="IP22" s="68">
        <f t="shared" si="108"/>
        <v>3.0419839875024408</v>
      </c>
      <c r="IQ22" s="14"/>
      <c r="IR22" s="15">
        <f t="shared" si="109"/>
        <v>0.10388779265105871</v>
      </c>
      <c r="IT22" s="122">
        <v>53.56</v>
      </c>
      <c r="IU22" s="68">
        <f t="shared" si="110"/>
        <v>3.7381367422041442E-2</v>
      </c>
      <c r="IV22" s="68">
        <f t="shared" si="301"/>
        <v>3.2024829973128041E-2</v>
      </c>
      <c r="IW22" s="68">
        <f t="shared" si="111"/>
        <v>1.9347945205479453</v>
      </c>
      <c r="IX22" s="14"/>
      <c r="IY22" s="15">
        <f t="shared" si="112"/>
        <v>4.2226114029966955E-2</v>
      </c>
      <c r="JA22" s="122">
        <v>616.46</v>
      </c>
      <c r="JB22" s="68">
        <f t="shared" si="113"/>
        <v>6.0218352726146103E-3</v>
      </c>
      <c r="JC22" s="68">
        <f t="shared" si="302"/>
        <v>6.6529782370120926E-4</v>
      </c>
      <c r="JD22" s="68">
        <f t="shared" si="114"/>
        <v>0.24688511326860854</v>
      </c>
      <c r="JE22" s="14"/>
      <c r="JF22" s="15">
        <f t="shared" si="115"/>
        <v>5.2859899916312354E-2</v>
      </c>
      <c r="JH22" s="122">
        <v>428.5</v>
      </c>
      <c r="JI22" s="68">
        <f t="shared" si="116"/>
        <v>-1.235344847679586E-3</v>
      </c>
      <c r="JJ22" s="68">
        <f t="shared" si="303"/>
        <v>-6.5918822965929866E-3</v>
      </c>
      <c r="JK22" s="68">
        <f t="shared" si="117"/>
        <v>5.3628070520543906E-2</v>
      </c>
      <c r="JL22" s="14"/>
      <c r="JM22" s="15">
        <f t="shared" si="118"/>
        <v>1.6607354685646499E-2</v>
      </c>
      <c r="JO22" s="122">
        <v>11.92</v>
      </c>
      <c r="JP22" s="68">
        <f t="shared" si="119"/>
        <v>6.3336306868867001E-2</v>
      </c>
      <c r="JQ22" s="68">
        <f t="shared" si="304"/>
        <v>5.79797694199536E-2</v>
      </c>
      <c r="JR22" s="68">
        <f t="shared" si="120"/>
        <v>-0.5977729036612115</v>
      </c>
      <c r="JS22" s="14"/>
      <c r="JT22" s="15">
        <f t="shared" si="121"/>
        <v>0.1697742885181551</v>
      </c>
      <c r="JV22" s="122">
        <v>1.96</v>
      </c>
      <c r="JW22" s="68">
        <f t="shared" si="122"/>
        <v>4.2553191489361743E-2</v>
      </c>
      <c r="JX22" s="68">
        <f t="shared" si="305"/>
        <v>3.7196654040448342E-2</v>
      </c>
      <c r="JY22" s="68">
        <f t="shared" si="123"/>
        <v>-0.22529644268774698</v>
      </c>
      <c r="JZ22" s="14"/>
      <c r="KA22" s="15">
        <f t="shared" si="124"/>
        <v>8.8888888888888837E-2</v>
      </c>
      <c r="KC22" s="122">
        <v>22.76</v>
      </c>
      <c r="KD22" s="68">
        <f t="shared" si="125"/>
        <v>-2.8595817328211617E-2</v>
      </c>
      <c r="KE22" s="68">
        <f t="shared" si="306"/>
        <v>-3.3952354777125021E-2</v>
      </c>
      <c r="KF22" s="68">
        <f t="shared" si="126"/>
        <v>0.16837782340862428</v>
      </c>
      <c r="KG22" s="14"/>
      <c r="KH22" s="15">
        <f t="shared" si="127"/>
        <v>2.6149684400360768E-2</v>
      </c>
      <c r="KI22" s="18"/>
      <c r="KJ22" s="122">
        <v>81.52</v>
      </c>
      <c r="KK22" s="68">
        <f t="shared" si="128"/>
        <v>1.8745313671582105E-2</v>
      </c>
      <c r="KL22" s="68">
        <f t="shared" si="307"/>
        <v>1.3388776222668704E-2</v>
      </c>
      <c r="KM22" s="68">
        <f t="shared" si="129"/>
        <v>2.8635071090047388</v>
      </c>
      <c r="KN22" s="14"/>
      <c r="KO22" s="15">
        <f t="shared" si="130"/>
        <v>0.21291474482963851</v>
      </c>
      <c r="KQ22" s="122">
        <v>1.141</v>
      </c>
      <c r="KR22" s="68">
        <f t="shared" si="131"/>
        <v>-1.6379310344827504E-2</v>
      </c>
      <c r="KS22" s="68">
        <f t="shared" si="308"/>
        <v>-2.1735847793740905E-2</v>
      </c>
      <c r="KT22" s="68">
        <f t="shared" si="132"/>
        <v>-0.56450381679389317</v>
      </c>
      <c r="KU22" s="14"/>
      <c r="KV22" s="15">
        <f t="shared" si="133"/>
        <v>0.12970297029702971</v>
      </c>
      <c r="KW22" s="18"/>
      <c r="KX22" s="122">
        <v>33.43</v>
      </c>
      <c r="KY22" s="68">
        <f t="shared" si="134"/>
        <v>0.12331989247311821</v>
      </c>
      <c r="KZ22" s="68">
        <f t="shared" si="309"/>
        <v>0.11796335502420481</v>
      </c>
      <c r="LA22" s="68">
        <f t="shared" si="135"/>
        <v>-0.53524259696927579</v>
      </c>
      <c r="LB22" s="14"/>
      <c r="LC22" s="15">
        <f t="shared" si="136"/>
        <v>0.40995360607338671</v>
      </c>
      <c r="LD22" s="18"/>
      <c r="LE22" s="122">
        <v>53.42</v>
      </c>
      <c r="LF22" s="68">
        <f t="shared" si="137"/>
        <v>8.8762983947119709E-3</v>
      </c>
      <c r="LG22" s="68">
        <f t="shared" si="310"/>
        <v>3.5197609457985699E-3</v>
      </c>
      <c r="LH22" s="68">
        <f t="shared" si="138"/>
        <v>0.49092938878035181</v>
      </c>
      <c r="LI22" s="14"/>
      <c r="LJ22" s="15">
        <f t="shared" si="139"/>
        <v>0.15853394057688142</v>
      </c>
      <c r="LL22" s="122">
        <v>88.61</v>
      </c>
      <c r="LM22" s="68">
        <f t="shared" si="140"/>
        <v>4.2593246264266443E-2</v>
      </c>
      <c r="LN22" s="68">
        <f t="shared" si="311"/>
        <v>3.7236708815353042E-2</v>
      </c>
      <c r="LO22" s="68">
        <f t="shared" si="141"/>
        <v>1.2685714285714279E-2</v>
      </c>
      <c r="LP22" s="14"/>
      <c r="LQ22" s="15">
        <f t="shared" si="142"/>
        <v>0.13297532284874064</v>
      </c>
      <c r="LS22" s="122">
        <v>10.61</v>
      </c>
      <c r="LT22" s="68">
        <f t="shared" si="143"/>
        <v>3.2101167315175108E-2</v>
      </c>
      <c r="LU22" s="68">
        <f t="shared" si="312"/>
        <v>2.6744629866261707E-2</v>
      </c>
      <c r="LV22" s="68"/>
      <c r="LW22" s="14"/>
      <c r="LX22" s="15">
        <f t="shared" si="144"/>
        <v>0.14702702702702697</v>
      </c>
      <c r="LZ22" s="122">
        <v>14.5</v>
      </c>
      <c r="MA22" s="68">
        <f t="shared" si="145"/>
        <v>2.4734982332155452E-2</v>
      </c>
      <c r="MB22" s="68">
        <f t="shared" si="313"/>
        <v>1.9378444883242051E-2</v>
      </c>
      <c r="MC22" s="68">
        <f t="shared" si="146"/>
        <v>-0.34831460674157305</v>
      </c>
      <c r="MD22" s="14"/>
      <c r="ME22" s="15">
        <f t="shared" si="147"/>
        <v>7.566765578635011E-2</v>
      </c>
      <c r="MG22" s="122">
        <v>31.32</v>
      </c>
      <c r="MH22" s="68">
        <f t="shared" si="148"/>
        <v>0.20276497695852538</v>
      </c>
      <c r="MI22" s="68">
        <f t="shared" si="314"/>
        <v>0.19740843950961198</v>
      </c>
      <c r="MJ22" s="68">
        <f t="shared" si="149"/>
        <v>3.2210242587601075</v>
      </c>
      <c r="MK22" s="14"/>
      <c r="ML22" s="15">
        <f t="shared" si="150"/>
        <v>0.47527084314649082</v>
      </c>
      <c r="MN22" s="122">
        <v>126.69</v>
      </c>
      <c r="MO22" s="68">
        <f t="shared" si="151"/>
        <v>3.4879921581440911E-2</v>
      </c>
      <c r="MP22" s="68">
        <f t="shared" si="315"/>
        <v>2.952338413252751E-2</v>
      </c>
      <c r="MQ22" s="68">
        <f t="shared" si="152"/>
        <v>6.2748212867354408E-3</v>
      </c>
      <c r="MR22" s="14"/>
      <c r="MS22" s="15">
        <f t="shared" si="153"/>
        <v>0.1373552383517371</v>
      </c>
      <c r="MU22" s="122">
        <v>12.23</v>
      </c>
      <c r="MV22" s="68">
        <f t="shared" si="154"/>
        <v>2.6868178001679285E-2</v>
      </c>
      <c r="MW22" s="68">
        <f t="shared" si="316"/>
        <v>2.1511640552765884E-2</v>
      </c>
      <c r="MX22" s="68">
        <f t="shared" si="155"/>
        <v>-0.41399137517968376</v>
      </c>
      <c r="MY22" s="14"/>
      <c r="MZ22" s="15">
        <f t="shared" si="156"/>
        <v>0.1462043111527648</v>
      </c>
      <c r="NB22" s="122">
        <v>187.55</v>
      </c>
      <c r="NC22" s="68">
        <f t="shared" si="157"/>
        <v>2.5872442839951965E-2</v>
      </c>
      <c r="ND22" s="68">
        <f t="shared" si="317"/>
        <v>2.0515905391038564E-2</v>
      </c>
      <c r="NE22" s="68">
        <f t="shared" si="158"/>
        <v>0.38443935926773465</v>
      </c>
      <c r="NF22" s="14"/>
      <c r="NG22" s="15">
        <f t="shared" si="159"/>
        <v>0.12446789375861875</v>
      </c>
      <c r="NI22" s="122">
        <v>5.57</v>
      </c>
      <c r="NJ22" s="68">
        <f t="shared" si="160"/>
        <v>3.7243947858473028E-2</v>
      </c>
      <c r="NK22" s="68">
        <f t="shared" si="318"/>
        <v>3.1887410409559627E-2</v>
      </c>
      <c r="NL22" s="68">
        <f t="shared" si="161"/>
        <v>-0.95577610162762994</v>
      </c>
      <c r="NM22" s="14"/>
      <c r="NN22" s="15">
        <f t="shared" si="162"/>
        <v>0.13673469387755099</v>
      </c>
      <c r="NP22" s="122">
        <v>415.58</v>
      </c>
      <c r="NQ22" s="68">
        <f t="shared" si="163"/>
        <v>3.5300565506589165E-2</v>
      </c>
      <c r="NR22" s="68">
        <f t="shared" si="319"/>
        <v>2.9944028057675764E-2</v>
      </c>
      <c r="NS22" s="68">
        <f t="shared" si="164"/>
        <v>2.1663238095238095</v>
      </c>
      <c r="NT22" s="14"/>
      <c r="NU22" s="15">
        <f t="shared" si="165"/>
        <v>0.26342990909920039</v>
      </c>
      <c r="NW22" s="122">
        <v>198.05</v>
      </c>
      <c r="NX22" s="68">
        <f t="shared" si="166"/>
        <v>1.0459183673469446E-2</v>
      </c>
      <c r="NY22" s="68">
        <f t="shared" si="320"/>
        <v>5.1026462245560445E-3</v>
      </c>
      <c r="NZ22" s="68">
        <f t="shared" si="167"/>
        <v>0.12682066454255816</v>
      </c>
      <c r="OA22" s="14"/>
      <c r="OB22" s="15">
        <f t="shared" si="168"/>
        <v>4.6222926571579503E-2</v>
      </c>
      <c r="OD22" s="122">
        <v>1.62</v>
      </c>
      <c r="OE22" s="68">
        <f t="shared" si="169"/>
        <v>-3.5714285714285615E-2</v>
      </c>
      <c r="OF22" s="68">
        <f t="shared" si="321"/>
        <v>-4.1070823163199016E-2</v>
      </c>
      <c r="OG22" s="68">
        <f t="shared" si="170"/>
        <v>-0.99282137634599188</v>
      </c>
      <c r="OH22" s="14"/>
      <c r="OI22" s="15">
        <f t="shared" si="171"/>
        <v>0.10958904109589052</v>
      </c>
      <c r="OK22" s="122">
        <v>88.78</v>
      </c>
      <c r="OL22" s="68">
        <f t="shared" si="172"/>
        <v>0.14069125016060649</v>
      </c>
      <c r="OM22" s="68">
        <f t="shared" si="322"/>
        <v>0.13533471271169309</v>
      </c>
      <c r="ON22" s="68">
        <f t="shared" si="173"/>
        <v>1.0914016489988221</v>
      </c>
      <c r="OO22" s="14"/>
      <c r="OP22" s="15">
        <f t="shared" si="174"/>
        <v>0.33283290797177606</v>
      </c>
      <c r="OR22" s="122">
        <v>1.62</v>
      </c>
      <c r="OS22" s="68">
        <f t="shared" si="175"/>
        <v>1.8867924528301903E-2</v>
      </c>
      <c r="OT22" s="68">
        <f t="shared" si="323"/>
        <v>1.3511387079388502E-2</v>
      </c>
      <c r="OU22" s="68">
        <f t="shared" si="176"/>
        <v>-0.78961038961038965</v>
      </c>
      <c r="OV22" s="14"/>
      <c r="OW22" s="15">
        <f t="shared" si="177"/>
        <v>0.4464285714285714</v>
      </c>
      <c r="OY22" s="122">
        <v>124.48</v>
      </c>
      <c r="OZ22" s="68">
        <f t="shared" si="178"/>
        <v>3.8285094670114303E-2</v>
      </c>
      <c r="PA22" s="68">
        <f t="shared" si="324"/>
        <v>3.2928557221200902E-2</v>
      </c>
      <c r="PB22" s="68">
        <f t="shared" si="332"/>
        <v>2.8301538461538462</v>
      </c>
      <c r="PC22" s="14"/>
      <c r="PD22" s="15">
        <f t="shared" si="179"/>
        <v>8.6687036228721148E-2</v>
      </c>
      <c r="PE22" s="18"/>
      <c r="PF22" s="122">
        <v>221.64</v>
      </c>
      <c r="PG22" s="68">
        <f t="shared" si="180"/>
        <v>2.1523712955708103E-2</v>
      </c>
      <c r="PH22" s="68">
        <f t="shared" si="325"/>
        <v>1.6167175506794702E-2</v>
      </c>
      <c r="PI22" s="68">
        <f t="shared" si="181"/>
        <v>-0.36346927053417577</v>
      </c>
      <c r="PJ22" s="14"/>
      <c r="PK22" s="15">
        <f t="shared" si="182"/>
        <v>5.9819251183474351E-2</v>
      </c>
      <c r="PM22" s="122"/>
      <c r="PN22" s="68">
        <f t="shared" si="183"/>
        <v>0</v>
      </c>
      <c r="PO22" s="68">
        <f t="shared" si="184"/>
        <v>-5.356537448913401E-3</v>
      </c>
      <c r="PP22" s="68">
        <f t="shared" si="185"/>
        <v>0</v>
      </c>
      <c r="PQ22" s="14"/>
      <c r="PR22" s="15">
        <f t="shared" si="186"/>
        <v>0</v>
      </c>
      <c r="PT22" s="122">
        <v>5.58</v>
      </c>
      <c r="PU22" s="68">
        <f t="shared" si="187"/>
        <v>7.101727447216892E-2</v>
      </c>
      <c r="PV22" s="68">
        <f t="shared" si="326"/>
        <v>6.5660737023255519E-2</v>
      </c>
      <c r="PW22" s="68">
        <f t="shared" si="188"/>
        <v>-0.36009174311926612</v>
      </c>
      <c r="PX22" s="14"/>
      <c r="PY22" s="15">
        <f t="shared" si="189"/>
        <v>8.7719298245614072E-2</v>
      </c>
      <c r="QA22" s="122">
        <v>170.38</v>
      </c>
      <c r="QB22" s="68">
        <f t="shared" si="190"/>
        <v>2.3482446870959283E-4</v>
      </c>
      <c r="QC22" s="68">
        <f t="shared" si="327"/>
        <v>-5.1217129802038084E-3</v>
      </c>
      <c r="QD22" s="68">
        <f t="shared" si="191"/>
        <v>-0.49500577966151932</v>
      </c>
      <c r="QE22" s="14"/>
      <c r="QF22" s="15">
        <f t="shared" si="192"/>
        <v>-0.11140085532491922</v>
      </c>
      <c r="QH22" s="122">
        <v>1.21</v>
      </c>
      <c r="QI22" s="68">
        <f t="shared" si="193"/>
        <v>-3.2000000000000028E-2</v>
      </c>
      <c r="QJ22" s="68">
        <f t="shared" si="328"/>
        <v>-3.7356537448913429E-2</v>
      </c>
      <c r="QK22" s="68">
        <f t="shared" si="194"/>
        <v>-0.51792828685258963</v>
      </c>
      <c r="QL22" s="14"/>
      <c r="QM22" s="15">
        <f t="shared" si="195"/>
        <v>-6.923076923076929E-2</v>
      </c>
      <c r="QO22" s="122">
        <v>13.05</v>
      </c>
      <c r="QP22" s="68">
        <f t="shared" si="196"/>
        <v>0</v>
      </c>
      <c r="QQ22" s="68">
        <f t="shared" si="329"/>
        <v>-5.356537448913401E-3</v>
      </c>
      <c r="QR22" s="68">
        <f t="shared" si="197"/>
        <v>-0.98409273751188475</v>
      </c>
      <c r="QS22" s="14"/>
      <c r="QT22" s="15">
        <f t="shared" si="198"/>
        <v>0.13675958188153312</v>
      </c>
      <c r="QV22" s="122">
        <v>2.37</v>
      </c>
      <c r="QW22" s="68">
        <f t="shared" si="199"/>
        <v>-1.2499999999999919E-2</v>
      </c>
      <c r="QX22" s="68">
        <f t="shared" si="330"/>
        <v>-1.7856537448913322E-2</v>
      </c>
      <c r="QY22" s="68">
        <f t="shared" si="200"/>
        <v>-0.32861189801699708</v>
      </c>
      <c r="QZ22" s="14"/>
      <c r="RA22" s="15">
        <f t="shared" si="201"/>
        <v>-3.1467102574581102E-2</v>
      </c>
      <c r="RC22" s="122">
        <v>25.81</v>
      </c>
      <c r="RD22" s="68">
        <f t="shared" si="202"/>
        <v>1.0571652310101785E-2</v>
      </c>
      <c r="RE22" s="68">
        <f t="shared" si="331"/>
        <v>5.2151148611883844E-3</v>
      </c>
      <c r="RF22" s="68">
        <f t="shared" si="203"/>
        <v>-0.44242817023115144</v>
      </c>
      <c r="RG22" s="14"/>
      <c r="RH22" s="15">
        <f t="shared" si="204"/>
        <v>4.2828282828282778E-2</v>
      </c>
      <c r="RJ22" s="122">
        <v>217.85</v>
      </c>
      <c r="RK22" s="68">
        <f t="shared" si="205"/>
        <v>3.4032656161002407E-2</v>
      </c>
      <c r="RL22" s="68">
        <f t="shared" si="206"/>
        <v>2.8676118712089006E-2</v>
      </c>
      <c r="RM22" s="68">
        <f t="shared" si="207"/>
        <v>1.052973374153438E-2</v>
      </c>
      <c r="RN22" s="14"/>
      <c r="RO22" s="15">
        <f t="shared" si="208"/>
        <v>0.10741154941032938</v>
      </c>
      <c r="RQ22" s="122">
        <v>19.489999999999998</v>
      </c>
      <c r="RR22" s="68">
        <f t="shared" si="209"/>
        <v>1.457574180114511E-2</v>
      </c>
      <c r="RS22" s="68">
        <f t="shared" si="210"/>
        <v>9.219204352231709E-3</v>
      </c>
      <c r="RT22" s="68">
        <f t="shared" si="211"/>
        <v>0.33128415300546432</v>
      </c>
      <c r="RU22" s="14"/>
      <c r="RV22" s="15">
        <f t="shared" si="212"/>
        <v>-6.4779270633397376E-2</v>
      </c>
      <c r="RX22" s="122">
        <v>73.069999999999993</v>
      </c>
      <c r="RY22" s="68">
        <f t="shared" si="213"/>
        <v>1.8113417862616655E-2</v>
      </c>
      <c r="RZ22" s="68">
        <f t="shared" si="214"/>
        <v>1.2756880413703254E-2</v>
      </c>
      <c r="SA22" s="68">
        <f t="shared" si="215"/>
        <v>-0.45084924094393514</v>
      </c>
      <c r="SB22" s="14"/>
      <c r="SC22" s="15">
        <f t="shared" si="216"/>
        <v>-3.3849001718894649E-2</v>
      </c>
      <c r="SE22" s="122">
        <v>13.98</v>
      </c>
      <c r="SF22" s="68">
        <f t="shared" si="217"/>
        <v>0.42217700915564599</v>
      </c>
      <c r="SG22" s="68">
        <f t="shared" si="218"/>
        <v>0.41682047170673259</v>
      </c>
      <c r="SH22" s="68">
        <f t="shared" si="219"/>
        <v>0.11840000000000003</v>
      </c>
      <c r="SI22" s="14"/>
      <c r="SJ22" s="15">
        <f t="shared" si="220"/>
        <v>-8.3879423328964572E-2</v>
      </c>
      <c r="SL22" s="122">
        <v>0.77</v>
      </c>
      <c r="SM22" s="68">
        <f t="shared" si="221"/>
        <v>5.7692307692307744E-2</v>
      </c>
      <c r="SN22" s="68">
        <f t="shared" si="222"/>
        <v>5.2335770243394343E-2</v>
      </c>
      <c r="SO22" s="68">
        <f t="shared" si="223"/>
        <v>-0.45774647887323938</v>
      </c>
      <c r="SP22" s="14"/>
      <c r="SQ22" s="15">
        <f t="shared" si="224"/>
        <v>-0.23762376237623761</v>
      </c>
      <c r="SS22" s="122">
        <v>6.29</v>
      </c>
      <c r="ST22" s="68">
        <f t="shared" si="225"/>
        <v>0.1935483870967743</v>
      </c>
      <c r="SU22" s="68">
        <f t="shared" si="226"/>
        <v>0.1881918496478609</v>
      </c>
      <c r="SV22" s="68">
        <f t="shared" si="227"/>
        <v>-0.61028500619578696</v>
      </c>
      <c r="SW22" s="14"/>
      <c r="SX22" s="15">
        <f t="shared" si="228"/>
        <v>-0.25119047619047624</v>
      </c>
      <c r="SZ22" s="122">
        <v>20.87</v>
      </c>
      <c r="TA22" s="68">
        <f t="shared" si="229"/>
        <v>-3.3428844317096602E-3</v>
      </c>
      <c r="TB22" s="68">
        <f t="shared" si="230"/>
        <v>-8.6994218806230612E-3</v>
      </c>
      <c r="TC22" s="68">
        <f t="shared" si="231"/>
        <v>-0.48303195442160013</v>
      </c>
      <c r="TD22" s="14"/>
      <c r="TE22" s="15">
        <f t="shared" si="232"/>
        <v>0.3378205128205129</v>
      </c>
      <c r="TG22" s="122">
        <v>0.18659999999999999</v>
      </c>
      <c r="TH22" s="68">
        <f t="shared" si="233"/>
        <v>4.9493813273340688E-2</v>
      </c>
      <c r="TI22" s="68">
        <f t="shared" si="234"/>
        <v>4.4137275824427287E-2</v>
      </c>
      <c r="TJ22" s="68">
        <f t="shared" si="235"/>
        <v>-0.15181818181818188</v>
      </c>
      <c r="TK22" s="14"/>
      <c r="TL22" s="15">
        <f t="shared" si="236"/>
        <v>0.10088495575221225</v>
      </c>
      <c r="TN22" s="122">
        <v>36.08</v>
      </c>
      <c r="TO22" s="68">
        <f t="shared" si="237"/>
        <v>2.9386590584878778E-2</v>
      </c>
      <c r="TP22" s="68">
        <f t="shared" si="238"/>
        <v>2.4030053135965377E-2</v>
      </c>
      <c r="TQ22" s="68">
        <f t="shared" si="239"/>
        <v>-0.47410230809034132</v>
      </c>
      <c r="TR22" s="14"/>
      <c r="TS22" s="15">
        <f t="shared" si="240"/>
        <v>0.21277310924369741</v>
      </c>
      <c r="TU22" s="122">
        <v>2.02</v>
      </c>
      <c r="TV22" s="68">
        <f t="shared" si="241"/>
        <v>5.2083333333333384E-2</v>
      </c>
      <c r="TW22" s="68">
        <f t="shared" si="242"/>
        <v>4.6726795884419983E-2</v>
      </c>
      <c r="TX22" s="68">
        <f t="shared" si="243"/>
        <v>-0.54195011337868482</v>
      </c>
      <c r="TY22" s="14"/>
      <c r="TZ22" s="15">
        <f t="shared" si="244"/>
        <v>0.18128654970760238</v>
      </c>
      <c r="UB22" s="122"/>
      <c r="UC22" s="68">
        <f t="shared" si="245"/>
        <v>0</v>
      </c>
      <c r="UD22" s="68">
        <f t="shared" si="246"/>
        <v>-5.356537448913401E-3</v>
      </c>
      <c r="UE22" s="68">
        <f t="shared" si="247"/>
        <v>0</v>
      </c>
      <c r="UF22" s="14"/>
      <c r="UG22" s="15">
        <f t="shared" si="248"/>
        <v>0</v>
      </c>
      <c r="UI22" s="122"/>
      <c r="UJ22" s="68">
        <f t="shared" si="249"/>
        <v>0</v>
      </c>
      <c r="UK22" s="68">
        <f t="shared" si="250"/>
        <v>-5.356537448913401E-3</v>
      </c>
      <c r="UL22" s="68">
        <f t="shared" si="251"/>
        <v>0</v>
      </c>
      <c r="UM22" s="14"/>
      <c r="UN22" s="15">
        <f t="shared" si="252"/>
        <v>0</v>
      </c>
      <c r="UP22" s="122"/>
      <c r="UQ22" s="68">
        <f t="shared" si="253"/>
        <v>0</v>
      </c>
      <c r="UR22" s="68">
        <f t="shared" si="254"/>
        <v>-5.356537448913401E-3</v>
      </c>
      <c r="US22" s="68">
        <f t="shared" si="255"/>
        <v>0</v>
      </c>
      <c r="UT22" s="14"/>
      <c r="UU22" s="15">
        <f t="shared" si="256"/>
        <v>0</v>
      </c>
      <c r="UW22" s="122"/>
      <c r="UX22" s="68">
        <f t="shared" si="257"/>
        <v>0</v>
      </c>
      <c r="UY22" s="68">
        <f t="shared" si="258"/>
        <v>-5.356537448913401E-3</v>
      </c>
      <c r="UZ22" s="68">
        <f t="shared" si="259"/>
        <v>0</v>
      </c>
      <c r="VA22" s="14"/>
      <c r="VB22" s="15">
        <f t="shared" si="260"/>
        <v>0</v>
      </c>
      <c r="VD22" s="122"/>
      <c r="VE22" s="68">
        <f t="shared" si="261"/>
        <v>0</v>
      </c>
      <c r="VF22" s="68">
        <f t="shared" si="262"/>
        <v>-5.356537448913401E-3</v>
      </c>
      <c r="VG22" s="68">
        <f t="shared" si="263"/>
        <v>0</v>
      </c>
      <c r="VH22" s="14"/>
      <c r="VI22" s="15">
        <f t="shared" si="264"/>
        <v>0</v>
      </c>
      <c r="VM22" s="21">
        <f t="shared" si="265"/>
        <v>3.918272574974787E-2</v>
      </c>
      <c r="VN22" s="49"/>
      <c r="VO22" s="21">
        <f t="shared" si="266"/>
        <v>0.48074928478486689</v>
      </c>
      <c r="VP22" s="14"/>
      <c r="VQ22" s="21">
        <f t="shared" si="267"/>
        <v>0.10863426121712906</v>
      </c>
    </row>
    <row r="23" spans="1:589" ht="15.75" customHeight="1" x14ac:dyDescent="0.2">
      <c r="A23" s="127">
        <v>45679</v>
      </c>
      <c r="B23" s="77">
        <f t="shared" si="0"/>
        <v>45679</v>
      </c>
      <c r="C23" s="13">
        <v>44156.73</v>
      </c>
      <c r="D23" s="14">
        <f t="shared" si="1"/>
        <v>130.68000000000029</v>
      </c>
      <c r="E23" s="68">
        <f t="shared" si="2"/>
        <v>2.9682426654219557E-3</v>
      </c>
      <c r="F23" s="15">
        <f t="shared" si="3"/>
        <v>3.7901975873573475E-2</v>
      </c>
      <c r="G23" s="13">
        <v>6086.36</v>
      </c>
      <c r="H23" s="138">
        <f t="shared" si="4"/>
        <v>37.099999999999454</v>
      </c>
      <c r="I23" s="68">
        <f t="shared" si="5"/>
        <v>6.1329815547685922E-3</v>
      </c>
      <c r="J23" s="15">
        <f t="shared" si="6"/>
        <v>3.4808377949649937E-2</v>
      </c>
      <c r="K23" s="13">
        <v>20009.34</v>
      </c>
      <c r="L23" s="138">
        <f t="shared" si="7"/>
        <v>252.56000000000131</v>
      </c>
      <c r="M23" s="68">
        <f t="shared" si="8"/>
        <v>1.2783459652838232E-2</v>
      </c>
      <c r="N23" s="15">
        <f t="shared" si="9"/>
        <v>3.6174076772622937E-2</v>
      </c>
      <c r="O23" s="13">
        <v>2303.7199999999998</v>
      </c>
      <c r="P23" s="138">
        <f t="shared" si="10"/>
        <v>-14.25</v>
      </c>
      <c r="Q23" s="68">
        <f t="shared" si="11"/>
        <v>-6.1476205472892238E-3</v>
      </c>
      <c r="R23" s="15">
        <f t="shared" si="12"/>
        <v>3.2984180507228157E-2</v>
      </c>
      <c r="S23" s="18">
        <f t="shared" si="13"/>
        <v>4.4544767721136332E-3</v>
      </c>
      <c r="T23" s="121">
        <f t="shared" si="14"/>
        <v>264.19103629814987</v>
      </c>
      <c r="U23" s="121">
        <f t="shared" si="15"/>
        <v>264.19103629814987</v>
      </c>
      <c r="V23" s="47">
        <f t="shared" si="16"/>
        <v>3.3835734049726786E-3</v>
      </c>
      <c r="W23" s="21">
        <f t="shared" si="268"/>
        <v>2.1148381435941114E-2</v>
      </c>
      <c r="X23" s="18">
        <f t="shared" si="17"/>
        <v>3.934265831434889E-3</v>
      </c>
      <c r="Y23" s="123">
        <v>121398.57</v>
      </c>
      <c r="Z23" s="15">
        <v>1.9999999999999999E-6</v>
      </c>
      <c r="AA23" s="21">
        <f t="shared" si="18"/>
        <v>-3.3815734049726788E-3</v>
      </c>
      <c r="AB23" s="1"/>
      <c r="AC23" s="122">
        <v>236.86</v>
      </c>
      <c r="AD23" s="68">
        <f t="shared" si="19"/>
        <v>1.5999656843821122E-2</v>
      </c>
      <c r="AE23" s="68">
        <f t="shared" si="269"/>
        <v>1.2616083438848444E-2</v>
      </c>
      <c r="AF23" s="68">
        <f t="shared" si="20"/>
        <v>0.43751896583115857</v>
      </c>
      <c r="AG23" s="14"/>
      <c r="AH23" s="15">
        <f t="shared" si="21"/>
        <v>4.2655280186644481E-2</v>
      </c>
      <c r="AI23" s="1"/>
      <c r="AJ23" s="122">
        <v>22.15</v>
      </c>
      <c r="AK23" s="68">
        <f t="shared" si="22"/>
        <v>1.3266239707227775E-2</v>
      </c>
      <c r="AL23" s="68">
        <f t="shared" si="270"/>
        <v>9.8826663022550977E-3</v>
      </c>
      <c r="AM23" s="68">
        <f t="shared" si="23"/>
        <v>0.19086021505376327</v>
      </c>
      <c r="AN23" s="14"/>
      <c r="AO23" s="15">
        <f t="shared" si="24"/>
        <v>5.3257251545411194E-2</v>
      </c>
      <c r="AP23" s="1"/>
      <c r="AQ23" s="122">
        <v>22.42</v>
      </c>
      <c r="AR23" s="68">
        <f t="shared" si="25"/>
        <v>1.5858631626642566E-2</v>
      </c>
      <c r="AS23" s="68">
        <f t="shared" si="271"/>
        <v>1.2475058221669888E-2</v>
      </c>
      <c r="AT23" s="68">
        <f t="shared" si="26"/>
        <v>0.29820497973364229</v>
      </c>
      <c r="AU23" s="14"/>
      <c r="AV23" s="15">
        <f t="shared" si="27"/>
        <v>4.4247787610619607E-2</v>
      </c>
      <c r="AW23" s="1"/>
      <c r="AX23" s="122">
        <v>211.42</v>
      </c>
      <c r="AY23" s="68">
        <f t="shared" si="28"/>
        <v>6.1390567743777281E-3</v>
      </c>
      <c r="AZ23" s="68">
        <f t="shared" si="272"/>
        <v>2.7554833694050495E-3</v>
      </c>
      <c r="BA23" s="68">
        <f t="shared" si="29"/>
        <v>0.57658463832960472</v>
      </c>
      <c r="BB23" s="14"/>
      <c r="BC23" s="15">
        <f t="shared" si="30"/>
        <v>3.5408198246730936E-2</v>
      </c>
      <c r="BD23" s="1"/>
      <c r="BE23" s="122">
        <v>76.5</v>
      </c>
      <c r="BF23" s="68">
        <f t="shared" si="31"/>
        <v>-2.8675703858185462E-3</v>
      </c>
      <c r="BG23" s="68">
        <f t="shared" si="273"/>
        <v>-6.2511437907912248E-3</v>
      </c>
      <c r="BH23" s="68"/>
      <c r="BI23" s="14"/>
      <c r="BJ23" s="15">
        <f t="shared" si="32"/>
        <v>3.8414551377765685E-2</v>
      </c>
      <c r="BK23" s="1"/>
      <c r="BL23" s="122">
        <v>72.069999999999993</v>
      </c>
      <c r="BM23" s="68">
        <f t="shared" si="33"/>
        <v>8.6773967809655739E-3</v>
      </c>
      <c r="BN23" s="68">
        <f t="shared" si="274"/>
        <v>5.2938233759928953E-3</v>
      </c>
      <c r="BO23" s="68">
        <f t="shared" si="34"/>
        <v>0.21370831929942724</v>
      </c>
      <c r="BP23" s="14"/>
      <c r="BQ23" s="15">
        <f t="shared" si="35"/>
        <v>8.5882175681783759E-2</v>
      </c>
      <c r="BR23" s="1"/>
      <c r="BS23" s="122">
        <v>41.79</v>
      </c>
      <c r="BT23" s="68">
        <f t="shared" si="36"/>
        <v>1.1864406779661066E-2</v>
      </c>
      <c r="BU23" s="68">
        <f t="shared" si="275"/>
        <v>8.4808333746883881E-3</v>
      </c>
      <c r="BV23" s="68">
        <f t="shared" si="37"/>
        <v>0.12157809983896944</v>
      </c>
      <c r="BW23" s="14"/>
      <c r="BX23" s="15">
        <f t="shared" si="38"/>
        <v>9.2549019607843119E-2</v>
      </c>
      <c r="BY23" s="1"/>
      <c r="BZ23" s="122"/>
      <c r="CA23" s="68">
        <f t="shared" si="39"/>
        <v>0</v>
      </c>
      <c r="CB23" s="68">
        <f t="shared" si="276"/>
        <v>0</v>
      </c>
      <c r="CC23" s="68">
        <f t="shared" si="40"/>
        <v>0</v>
      </c>
      <c r="CD23" s="14"/>
      <c r="CE23" s="15">
        <f t="shared" si="41"/>
        <v>0</v>
      </c>
      <c r="CF23" s="1"/>
      <c r="CG23" s="122">
        <v>36.369999999999997</v>
      </c>
      <c r="CH23" s="68">
        <f t="shared" si="42"/>
        <v>-5.4960153888439483E-4</v>
      </c>
      <c r="CI23" s="68">
        <f t="shared" si="277"/>
        <v>-3.9331749438570734E-3</v>
      </c>
      <c r="CJ23" s="68">
        <f t="shared" si="43"/>
        <v>0.20310949388025129</v>
      </c>
      <c r="CK23" s="14"/>
      <c r="CL23" s="15">
        <f t="shared" si="44"/>
        <v>5.8498253783469095E-2</v>
      </c>
      <c r="CM23" s="1"/>
      <c r="CN23" s="122">
        <v>35.11</v>
      </c>
      <c r="CO23" s="68">
        <f t="shared" si="45"/>
        <v>-1.1379800853484822E-3</v>
      </c>
      <c r="CP23" s="68">
        <f t="shared" si="278"/>
        <v>-4.5215534903211606E-3</v>
      </c>
      <c r="CQ23" s="68">
        <f t="shared" si="46"/>
        <v>0.12029355456285895</v>
      </c>
      <c r="CR23" s="14"/>
      <c r="CS23" s="15">
        <f t="shared" si="47"/>
        <v>4.8999103674932792E-2</v>
      </c>
      <c r="CT23" s="1"/>
      <c r="CU23" s="122">
        <v>39.22</v>
      </c>
      <c r="CV23" s="68">
        <f t="shared" si="48"/>
        <v>-1.5274949083503634E-3</v>
      </c>
      <c r="CW23" s="68">
        <f t="shared" si="279"/>
        <v>-4.9110683133230422E-3</v>
      </c>
      <c r="CX23" s="68">
        <f t="shared" si="49"/>
        <v>0.21990668740279939</v>
      </c>
      <c r="CY23" s="14"/>
      <c r="CZ23" s="15">
        <f t="shared" si="50"/>
        <v>5.2038626609441994E-2</v>
      </c>
      <c r="DA23" s="1"/>
      <c r="DB23" s="122">
        <v>21.41</v>
      </c>
      <c r="DC23" s="68">
        <f t="shared" si="51"/>
        <v>-6.0352831940575216E-3</v>
      </c>
      <c r="DD23" s="68">
        <f t="shared" si="280"/>
        <v>-9.4188565990302002E-3</v>
      </c>
      <c r="DE23" s="68">
        <f t="shared" si="52"/>
        <v>-2.1033379058070453E-2</v>
      </c>
      <c r="DF23" s="14"/>
      <c r="DG23" s="15">
        <f t="shared" si="53"/>
        <v>5.1571709233791785E-2</v>
      </c>
      <c r="DH23" s="1"/>
      <c r="DI23" s="122">
        <v>44.11</v>
      </c>
      <c r="DJ23" s="68">
        <f t="shared" si="54"/>
        <v>4.3260473588341919E-3</v>
      </c>
      <c r="DK23" s="68">
        <f t="shared" si="281"/>
        <v>9.4247395386151331E-4</v>
      </c>
      <c r="DL23" s="68">
        <f t="shared" si="55"/>
        <v>-9.0600226500564323E-4</v>
      </c>
      <c r="DM23" s="14"/>
      <c r="DN23" s="15">
        <f t="shared" si="56"/>
        <v>4.6252371916508613E-2</v>
      </c>
      <c r="DO23" s="1"/>
      <c r="DP23" s="122">
        <v>39.29</v>
      </c>
      <c r="DQ23" s="68">
        <f t="shared" si="57"/>
        <v>5.1163980557686296E-3</v>
      </c>
      <c r="DR23" s="68">
        <f t="shared" si="282"/>
        <v>1.732824650795951E-3</v>
      </c>
      <c r="DS23" s="68"/>
      <c r="DT23" s="14"/>
      <c r="DU23" s="15">
        <f t="shared" si="58"/>
        <v>3.1775210084033639E-2</v>
      </c>
      <c r="DV23" s="18"/>
      <c r="DW23" s="122">
        <v>36.44</v>
      </c>
      <c r="DX23" s="68">
        <f t="shared" si="59"/>
        <v>1.8730779983226014E-2</v>
      </c>
      <c r="DY23" s="68">
        <f t="shared" si="283"/>
        <v>1.5347206578253336E-2</v>
      </c>
      <c r="DZ23" s="68">
        <f t="shared" si="60"/>
        <v>0.94450373532550702</v>
      </c>
      <c r="EA23" s="14"/>
      <c r="EB23" s="15">
        <f t="shared" si="61"/>
        <v>8.8736181655213589E-2</v>
      </c>
      <c r="EC23" s="1"/>
      <c r="ED23" s="122">
        <v>38.270000000000003</v>
      </c>
      <c r="EE23" s="68">
        <f t="shared" si="62"/>
        <v>2.0533333333333417E-2</v>
      </c>
      <c r="EF23" s="68">
        <f t="shared" si="284"/>
        <v>1.714975992836074E-2</v>
      </c>
      <c r="EG23" s="68">
        <f t="shared" si="63"/>
        <v>0.81978126485972425</v>
      </c>
      <c r="EH23" s="14"/>
      <c r="EI23" s="15">
        <f t="shared" si="64"/>
        <v>3.7689804772234284E-2</v>
      </c>
      <c r="EJ23" s="1"/>
      <c r="EK23" s="122">
        <v>116.37</v>
      </c>
      <c r="EL23" s="68">
        <f t="shared" si="65"/>
        <v>9.3676814988290242E-3</v>
      </c>
      <c r="EM23" s="68">
        <f t="shared" si="285"/>
        <v>5.9841080938563456E-3</v>
      </c>
      <c r="EN23" s="68">
        <f t="shared" si="66"/>
        <v>0.8030678648899906</v>
      </c>
      <c r="EO23" s="14"/>
      <c r="EP23" s="15">
        <f t="shared" si="67"/>
        <v>4.5552560646900338E-2</v>
      </c>
      <c r="ER23" s="122">
        <v>39.369999999999997</v>
      </c>
      <c r="ES23" s="68">
        <f t="shared" si="68"/>
        <v>-1.0149708195889152E-3</v>
      </c>
      <c r="ET23" s="68">
        <f t="shared" si="286"/>
        <v>-4.398544224561594E-3</v>
      </c>
      <c r="EU23" s="68">
        <f t="shared" si="69"/>
        <v>0.1277570896591235</v>
      </c>
      <c r="EV23" s="14"/>
      <c r="EW23" s="15">
        <f t="shared" si="70"/>
        <v>1.2342504499871352E-2</v>
      </c>
      <c r="EY23" s="122">
        <v>26.99</v>
      </c>
      <c r="EZ23" s="68">
        <f t="shared" si="71"/>
        <v>-7.4046649389126714E-4</v>
      </c>
      <c r="FA23" s="68">
        <f t="shared" si="287"/>
        <v>-4.1240398988639454E-3</v>
      </c>
      <c r="FB23" s="68"/>
      <c r="FC23" s="14"/>
      <c r="FD23" s="15">
        <f t="shared" si="72"/>
        <v>9.8047192839707087E-2</v>
      </c>
      <c r="FF23" s="122">
        <v>60.64</v>
      </c>
      <c r="FG23" s="68">
        <f t="shared" si="73"/>
        <v>-1.5744197370556708E-2</v>
      </c>
      <c r="FH23" s="68">
        <f t="shared" si="288"/>
        <v>-1.9127770775529386E-2</v>
      </c>
      <c r="FI23" s="68">
        <f t="shared" si="74"/>
        <v>2.6404874746107011E-2</v>
      </c>
      <c r="FJ23" s="14"/>
      <c r="FK23" s="15">
        <f t="shared" si="75"/>
        <v>6.7793625638316632E-2</v>
      </c>
      <c r="FL23" s="1"/>
      <c r="FM23" s="122">
        <v>193.06</v>
      </c>
      <c r="FN23" s="68">
        <f t="shared" si="76"/>
        <v>6.7268081556030243E-3</v>
      </c>
      <c r="FO23" s="68">
        <f t="shared" si="289"/>
        <v>3.3432347506303457E-3</v>
      </c>
      <c r="FP23" s="68">
        <f t="shared" si="77"/>
        <v>0.66030271757825942</v>
      </c>
      <c r="FQ23" s="14"/>
      <c r="FR23" s="15">
        <f t="shared" si="78"/>
        <v>6.2754596498954124E-2</v>
      </c>
      <c r="FS23" s="1"/>
      <c r="FT23" s="122">
        <v>91.72</v>
      </c>
      <c r="FU23" s="68">
        <f t="shared" si="79"/>
        <v>-3.8014554143585787E-3</v>
      </c>
      <c r="FV23" s="68">
        <f t="shared" si="290"/>
        <v>-7.1850288193312569E-3</v>
      </c>
      <c r="FW23" s="68">
        <f t="shared" si="80"/>
        <v>4.1917528115415173E-2</v>
      </c>
      <c r="FX23" s="14"/>
      <c r="FY23" s="15">
        <f t="shared" si="81"/>
        <v>1.7076957196717587E-2</v>
      </c>
      <c r="FZ23" s="1"/>
      <c r="GA23" s="122">
        <v>17.829999999999998</v>
      </c>
      <c r="GB23" s="68">
        <f t="shared" si="82"/>
        <v>3.3764772087787687E-3</v>
      </c>
      <c r="GC23" s="68">
        <f t="shared" si="291"/>
        <v>-7.096196193909915E-6</v>
      </c>
      <c r="GD23" s="68"/>
      <c r="GE23" s="14"/>
      <c r="GF23" s="15">
        <f t="shared" si="83"/>
        <v>2.2948938611589132E-2</v>
      </c>
      <c r="GG23" s="18"/>
      <c r="GH23" s="122">
        <v>18.88</v>
      </c>
      <c r="GI23" s="68">
        <f t="shared" si="84"/>
        <v>2.1231422505307404E-3</v>
      </c>
      <c r="GJ23" s="68">
        <f t="shared" si="292"/>
        <v>-1.2604311544419382E-3</v>
      </c>
      <c r="GK23" s="68">
        <f t="shared" si="85"/>
        <v>-1.7689906347554626E-2</v>
      </c>
      <c r="GL23" s="14"/>
      <c r="GM23" s="15">
        <f t="shared" si="86"/>
        <v>-1.0582010582010357E-3</v>
      </c>
      <c r="GO23" s="122">
        <v>28.42</v>
      </c>
      <c r="GP23" s="68">
        <f t="shared" si="87"/>
        <v>1.4094432699084814E-3</v>
      </c>
      <c r="GQ23" s="68">
        <f t="shared" si="293"/>
        <v>-1.974130135064197E-3</v>
      </c>
      <c r="GR23" s="68"/>
      <c r="GS23" s="14"/>
      <c r="GT23" s="15">
        <f t="shared" si="88"/>
        <v>4.2935779816513822E-2</v>
      </c>
      <c r="GV23" s="122">
        <v>14.38</v>
      </c>
      <c r="GW23" s="68">
        <f t="shared" si="89"/>
        <v>-1.2362637362637343E-2</v>
      </c>
      <c r="GX23" s="68">
        <f t="shared" si="294"/>
        <v>-1.5746210767610021E-2</v>
      </c>
      <c r="GY23" s="68">
        <f t="shared" si="90"/>
        <v>0.21350210970464145</v>
      </c>
      <c r="GZ23" s="14"/>
      <c r="HA23" s="15">
        <f t="shared" si="91"/>
        <v>4.8104956268221581E-2</v>
      </c>
      <c r="HD23" s="122">
        <v>415.11</v>
      </c>
      <c r="HE23" s="68">
        <f t="shared" si="92"/>
        <v>-2.1128587261536963E-2</v>
      </c>
      <c r="HF23" s="68">
        <f t="shared" si="295"/>
        <v>-2.4512160666509641E-2</v>
      </c>
      <c r="HG23" s="68">
        <f t="shared" si="93"/>
        <v>1.3319476433908208</v>
      </c>
      <c r="HH23" s="14"/>
      <c r="HI23" s="15">
        <f t="shared" si="94"/>
        <v>2.7907091917591224E-2</v>
      </c>
      <c r="HK23" s="122">
        <v>34.950000000000003</v>
      </c>
      <c r="HL23" s="68">
        <f t="shared" si="95"/>
        <v>-7.6660988074956282E-3</v>
      </c>
      <c r="HM23" s="68">
        <f t="shared" si="296"/>
        <v>-1.1049672212468307E-2</v>
      </c>
      <c r="HN23" s="68">
        <f t="shared" si="96"/>
        <v>13.092741935483874</v>
      </c>
      <c r="HO23" s="14"/>
      <c r="HP23" s="15">
        <f t="shared" si="97"/>
        <v>0.32486732373009874</v>
      </c>
      <c r="HR23" s="122">
        <v>109.53</v>
      </c>
      <c r="HS23" s="68">
        <f t="shared" si="98"/>
        <v>-1.766816143497757E-2</v>
      </c>
      <c r="HT23" s="68">
        <f t="shared" si="297"/>
        <v>-2.1051734839950247E-2</v>
      </c>
      <c r="HU23" s="68">
        <f t="shared" si="99"/>
        <v>2.009065934065934</v>
      </c>
      <c r="HV23" s="14"/>
      <c r="HW23" s="15">
        <f t="shared" si="100"/>
        <v>1.8220693501905812E-2</v>
      </c>
      <c r="HY23" s="122">
        <v>147.07</v>
      </c>
      <c r="HZ23" s="68">
        <f t="shared" si="101"/>
        <v>4.4308741035290637E-2</v>
      </c>
      <c r="IA23" s="68">
        <f t="shared" si="298"/>
        <v>4.0925167630317956E-2</v>
      </c>
      <c r="IB23" s="68">
        <f t="shared" si="102"/>
        <v>0.38876298394711978</v>
      </c>
      <c r="IC23" s="14"/>
      <c r="ID23" s="15">
        <f t="shared" si="103"/>
        <v>9.5167175515675051E-2</v>
      </c>
      <c r="IF23" s="122">
        <v>147.07</v>
      </c>
      <c r="IG23" s="68">
        <f t="shared" si="104"/>
        <v>-0.38799883483833386</v>
      </c>
      <c r="IH23" s="68">
        <f t="shared" si="299"/>
        <v>-0.39138240824330656</v>
      </c>
      <c r="II23" s="68">
        <f t="shared" si="105"/>
        <v>-0.15960000000000005</v>
      </c>
      <c r="IJ23" s="14"/>
      <c r="IK23" s="15">
        <f t="shared" si="106"/>
        <v>-0.3656400966183575</v>
      </c>
      <c r="IM23" s="122">
        <v>203.58</v>
      </c>
      <c r="IN23" s="68">
        <f t="shared" si="107"/>
        <v>-1.6474225808010032E-2</v>
      </c>
      <c r="IO23" s="68">
        <f t="shared" si="300"/>
        <v>-1.985779921298271E-2</v>
      </c>
      <c r="IP23" s="68">
        <f t="shared" si="108"/>
        <v>2.9753954305799648</v>
      </c>
      <c r="IQ23" s="14"/>
      <c r="IR23" s="15">
        <f t="shared" si="109"/>
        <v>8.5702095888219421E-2</v>
      </c>
      <c r="IT23" s="122">
        <v>56.32</v>
      </c>
      <c r="IU23" s="68">
        <f t="shared" si="110"/>
        <v>5.1530993278566056E-2</v>
      </c>
      <c r="IV23" s="68">
        <f t="shared" si="301"/>
        <v>4.8147419873593375E-2</v>
      </c>
      <c r="IW23" s="68">
        <f t="shared" si="111"/>
        <v>2.0860273972602741</v>
      </c>
      <c r="IX23" s="14"/>
      <c r="IY23" s="15">
        <f t="shared" si="112"/>
        <v>9.5933060906791198E-2</v>
      </c>
      <c r="JA23" s="122">
        <v>623.5</v>
      </c>
      <c r="JB23" s="68">
        <f t="shared" si="113"/>
        <v>1.1420043474029074E-2</v>
      </c>
      <c r="JC23" s="68">
        <f t="shared" si="302"/>
        <v>8.0364700690563964E-3</v>
      </c>
      <c r="JD23" s="68">
        <f t="shared" si="114"/>
        <v>0.2611245954692557</v>
      </c>
      <c r="JE23" s="14"/>
      <c r="JF23" s="15">
        <f t="shared" si="115"/>
        <v>6.4883605745418543E-2</v>
      </c>
      <c r="JH23" s="122">
        <v>446.2</v>
      </c>
      <c r="JI23" s="68">
        <f t="shared" si="116"/>
        <v>4.1306884480746764E-2</v>
      </c>
      <c r="JJ23" s="68">
        <f t="shared" si="303"/>
        <v>3.7923311075774083E-2</v>
      </c>
      <c r="JK23" s="68">
        <f t="shared" si="117"/>
        <v>9.7150163515208124E-2</v>
      </c>
      <c r="JL23" s="14"/>
      <c r="JM23" s="15">
        <f t="shared" si="118"/>
        <v>5.8600237247924056E-2</v>
      </c>
      <c r="JO23" s="122">
        <v>12.27</v>
      </c>
      <c r="JP23" s="68">
        <f t="shared" si="119"/>
        <v>2.9362416107382522E-2</v>
      </c>
      <c r="JQ23" s="68">
        <f t="shared" si="304"/>
        <v>2.5978842702409844E-2</v>
      </c>
      <c r="JR23" s="68">
        <f t="shared" si="120"/>
        <v>-0.58596254428884764</v>
      </c>
      <c r="JS23" s="14"/>
      <c r="JT23" s="15">
        <f t="shared" si="121"/>
        <v>0.20412168792934252</v>
      </c>
      <c r="JV23" s="122">
        <v>2.04</v>
      </c>
      <c r="JW23" s="68">
        <f t="shared" si="122"/>
        <v>4.0816326530612283E-2</v>
      </c>
      <c r="JX23" s="68">
        <f t="shared" si="305"/>
        <v>3.7432753125639602E-2</v>
      </c>
      <c r="JY23" s="68">
        <f t="shared" si="123"/>
        <v>-0.19367588932806318</v>
      </c>
      <c r="JZ23" s="14"/>
      <c r="KA23" s="15">
        <f t="shared" si="124"/>
        <v>0.13333333333333333</v>
      </c>
      <c r="KC23" s="122">
        <v>22.67</v>
      </c>
      <c r="KD23" s="68">
        <f t="shared" si="125"/>
        <v>-3.9543057996484993E-3</v>
      </c>
      <c r="KE23" s="68">
        <f t="shared" si="306"/>
        <v>-7.3378792046211779E-3</v>
      </c>
      <c r="KF23" s="68">
        <f t="shared" si="126"/>
        <v>0.16375770020533886</v>
      </c>
      <c r="KG23" s="14"/>
      <c r="KH23" s="15">
        <f t="shared" si="127"/>
        <v>2.2091974752028946E-2</v>
      </c>
      <c r="KI23" s="18"/>
      <c r="KJ23" s="122">
        <v>85.5</v>
      </c>
      <c r="KK23" s="68">
        <f t="shared" si="128"/>
        <v>4.8822374877330765E-2</v>
      </c>
      <c r="KL23" s="68">
        <f t="shared" si="307"/>
        <v>4.5438801472358084E-2</v>
      </c>
      <c r="KM23" s="68">
        <f t="shared" si="129"/>
        <v>3.0521327014218009</v>
      </c>
      <c r="KN23" s="14"/>
      <c r="KO23" s="15">
        <f t="shared" si="130"/>
        <v>0.27213212319595309</v>
      </c>
      <c r="KQ23" s="122">
        <v>1.1850000000000001</v>
      </c>
      <c r="KR23" s="68">
        <f t="shared" si="131"/>
        <v>3.8562664329535527E-2</v>
      </c>
      <c r="KS23" s="68">
        <f t="shared" si="308"/>
        <v>3.5179090924562846E-2</v>
      </c>
      <c r="KT23" s="68">
        <f t="shared" si="132"/>
        <v>-0.54770992366412219</v>
      </c>
      <c r="KU23" s="14"/>
      <c r="KV23" s="15">
        <f t="shared" si="133"/>
        <v>0.17326732673267331</v>
      </c>
      <c r="KW23" s="18"/>
      <c r="KX23" s="122">
        <v>33.29</v>
      </c>
      <c r="KY23" s="68">
        <f t="shared" si="134"/>
        <v>-4.1878552198624163E-3</v>
      </c>
      <c r="KZ23" s="68">
        <f t="shared" si="309"/>
        <v>-7.571428624835095E-3</v>
      </c>
      <c r="LA23" s="68">
        <f t="shared" si="135"/>
        <v>-0.53718893368552767</v>
      </c>
      <c r="LB23" s="14"/>
      <c r="LC23" s="15">
        <f t="shared" si="136"/>
        <v>0.40404892450442842</v>
      </c>
      <c r="LD23" s="18"/>
      <c r="LE23" s="122">
        <v>53.38</v>
      </c>
      <c r="LF23" s="68">
        <f t="shared" si="137"/>
        <v>-7.4878322725569347E-4</v>
      </c>
      <c r="LG23" s="68">
        <f t="shared" si="310"/>
        <v>-4.1323566322283723E-3</v>
      </c>
      <c r="LH23" s="68">
        <f t="shared" si="138"/>
        <v>0.48981300586101045</v>
      </c>
      <c r="LI23" s="14"/>
      <c r="LJ23" s="15">
        <f t="shared" si="139"/>
        <v>0.15766644979397101</v>
      </c>
      <c r="LL23" s="122">
        <v>89.23</v>
      </c>
      <c r="LM23" s="68">
        <f t="shared" si="140"/>
        <v>6.9969529398488271E-3</v>
      </c>
      <c r="LN23" s="68">
        <f t="shared" si="311"/>
        <v>3.6133795348761485E-3</v>
      </c>
      <c r="LO23" s="68">
        <f t="shared" si="141"/>
        <v>1.9771428571428617E-2</v>
      </c>
      <c r="LP23" s="14"/>
      <c r="LQ23" s="15">
        <f t="shared" si="142"/>
        <v>0.14090269786472331</v>
      </c>
      <c r="LS23" s="122">
        <v>10.61</v>
      </c>
      <c r="LT23" s="68">
        <f t="shared" si="143"/>
        <v>0</v>
      </c>
      <c r="LU23" s="68">
        <f t="shared" si="312"/>
        <v>-3.3835734049726786E-3</v>
      </c>
      <c r="LV23" s="68"/>
      <c r="LW23" s="14"/>
      <c r="LX23" s="15">
        <f t="shared" si="144"/>
        <v>0.14702702702702697</v>
      </c>
      <c r="LZ23" s="122">
        <v>14.11</v>
      </c>
      <c r="MA23" s="68">
        <f t="shared" si="145"/>
        <v>-2.689655172413797E-2</v>
      </c>
      <c r="MB23" s="68">
        <f t="shared" si="313"/>
        <v>-3.0280125129110647E-2</v>
      </c>
      <c r="MC23" s="68">
        <f t="shared" si="146"/>
        <v>-0.36584269662921348</v>
      </c>
      <c r="MD23" s="14"/>
      <c r="ME23" s="15">
        <f t="shared" si="147"/>
        <v>4.6735905044510313E-2</v>
      </c>
      <c r="MG23" s="122">
        <v>34.17</v>
      </c>
      <c r="MH23" s="68">
        <f t="shared" si="148"/>
        <v>9.0996168582375525E-2</v>
      </c>
      <c r="MI23" s="68">
        <f t="shared" si="314"/>
        <v>8.7612595177402844E-2</v>
      </c>
      <c r="MJ23" s="68">
        <f t="shared" si="149"/>
        <v>3.605121293800539</v>
      </c>
      <c r="MK23" s="14"/>
      <c r="ML23" s="15">
        <f t="shared" si="150"/>
        <v>0.60951483749411217</v>
      </c>
      <c r="MN23" s="122">
        <v>128.33000000000001</v>
      </c>
      <c r="MO23" s="68">
        <f t="shared" si="151"/>
        <v>1.2944983818770343E-2</v>
      </c>
      <c r="MP23" s="68">
        <f t="shared" si="315"/>
        <v>9.5614104137976656E-3</v>
      </c>
      <c r="MQ23" s="68">
        <f t="shared" si="152"/>
        <v>1.9301032565528252E-2</v>
      </c>
      <c r="MR23" s="14"/>
      <c r="MS23" s="15">
        <f t="shared" si="153"/>
        <v>0.15207828350839403</v>
      </c>
      <c r="MU23" s="122">
        <v>12.25</v>
      </c>
      <c r="MV23" s="68">
        <f t="shared" si="154"/>
        <v>1.635322976287782E-3</v>
      </c>
      <c r="MW23" s="68">
        <f t="shared" si="316"/>
        <v>-1.7482504286848966E-3</v>
      </c>
      <c r="MX23" s="68">
        <f t="shared" si="155"/>
        <v>-0.4130330618112123</v>
      </c>
      <c r="MY23" s="14"/>
      <c r="MZ23" s="15">
        <f t="shared" si="156"/>
        <v>0.14807872539831304</v>
      </c>
      <c r="NB23" s="122">
        <v>188.36</v>
      </c>
      <c r="NC23" s="68">
        <f t="shared" si="157"/>
        <v>4.3188483071181141E-3</v>
      </c>
      <c r="ND23" s="68">
        <f t="shared" si="317"/>
        <v>9.3527490214543544E-4</v>
      </c>
      <c r="NE23" s="68">
        <f t="shared" si="158"/>
        <v>0.39041854285081579</v>
      </c>
      <c r="NF23" s="14"/>
      <c r="NG23" s="15">
        <f t="shared" si="159"/>
        <v>0.12932430001798684</v>
      </c>
      <c r="NI23" s="122">
        <v>5.47</v>
      </c>
      <c r="NJ23" s="68">
        <f t="shared" si="160"/>
        <v>-1.7953321364452518E-2</v>
      </c>
      <c r="NK23" s="68">
        <f t="shared" si="318"/>
        <v>-2.1336894769425196E-2</v>
      </c>
      <c r="NL23" s="68">
        <f t="shared" si="161"/>
        <v>-0.95657006748709805</v>
      </c>
      <c r="NM23" s="14"/>
      <c r="NN23" s="15">
        <f t="shared" si="162"/>
        <v>0.11632653061224477</v>
      </c>
      <c r="NP23" s="122">
        <v>427.1</v>
      </c>
      <c r="NQ23" s="68">
        <f t="shared" si="163"/>
        <v>2.7720294528129456E-2</v>
      </c>
      <c r="NR23" s="68">
        <f t="shared" si="319"/>
        <v>2.4336721123156779E-2</v>
      </c>
      <c r="NS23" s="68">
        <f t="shared" si="164"/>
        <v>2.2540952380952382</v>
      </c>
      <c r="NT23" s="14"/>
      <c r="NU23" s="15">
        <f t="shared" si="165"/>
        <v>0.298452558295078</v>
      </c>
      <c r="NW23" s="122">
        <v>198.37</v>
      </c>
      <c r="NX23" s="68">
        <f t="shared" si="166"/>
        <v>1.6157535975763351E-3</v>
      </c>
      <c r="NY23" s="68">
        <f t="shared" si="320"/>
        <v>-1.7678198073963435E-3</v>
      </c>
      <c r="NZ23" s="68">
        <f t="shared" si="167"/>
        <v>0.12864132908511616</v>
      </c>
      <c r="OA23" s="14"/>
      <c r="OB23" s="15">
        <f t="shared" si="168"/>
        <v>4.7913365029054369E-2</v>
      </c>
      <c r="OD23" s="122">
        <v>1.63</v>
      </c>
      <c r="OE23" s="68">
        <f t="shared" si="169"/>
        <v>6.1728395061727073E-3</v>
      </c>
      <c r="OF23" s="68">
        <f t="shared" si="321"/>
        <v>2.7892661012000287E-3</v>
      </c>
      <c r="OG23" s="68">
        <f t="shared" si="170"/>
        <v>-0.99277706385430053</v>
      </c>
      <c r="OH23" s="14"/>
      <c r="OI23" s="15">
        <f t="shared" si="171"/>
        <v>0.11643835616438351</v>
      </c>
      <c r="OK23" s="122">
        <v>90.81</v>
      </c>
      <c r="OL23" s="68">
        <f t="shared" si="172"/>
        <v>2.2865510250056332E-2</v>
      </c>
      <c r="OM23" s="68">
        <f t="shared" si="322"/>
        <v>1.9481936845083654E-2</v>
      </c>
      <c r="ON23" s="68">
        <f t="shared" si="173"/>
        <v>1.1392226148409894</v>
      </c>
      <c r="OO23" s="14"/>
      <c r="OP23" s="15">
        <f t="shared" si="174"/>
        <v>0.36330881249061708</v>
      </c>
      <c r="OR23" s="122">
        <v>1.56</v>
      </c>
      <c r="OS23" s="68">
        <f t="shared" si="175"/>
        <v>-3.703703703703707E-2</v>
      </c>
      <c r="OT23" s="68">
        <f t="shared" si="323"/>
        <v>-4.0420610442009751E-2</v>
      </c>
      <c r="OU23" s="68">
        <f t="shared" si="176"/>
        <v>-0.79740259740259745</v>
      </c>
      <c r="OV23" s="14"/>
      <c r="OW23" s="15">
        <f t="shared" si="177"/>
        <v>0.39285714285714279</v>
      </c>
      <c r="OY23" s="122">
        <v>123.13</v>
      </c>
      <c r="OZ23" s="68">
        <f t="shared" si="178"/>
        <v>-1.0845115681234002E-2</v>
      </c>
      <c r="PA23" s="68">
        <f t="shared" si="324"/>
        <v>-1.422868908620668E-2</v>
      </c>
      <c r="PB23" s="68">
        <f t="shared" si="332"/>
        <v>2.7886153846153845</v>
      </c>
      <c r="PC23" s="14"/>
      <c r="PD23" s="15">
        <f t="shared" si="179"/>
        <v>7.4901789611523342E-2</v>
      </c>
      <c r="PE23" s="18"/>
      <c r="PF23" s="122">
        <v>218.86</v>
      </c>
      <c r="PG23" s="68">
        <f t="shared" si="180"/>
        <v>-1.2542862299223844E-2</v>
      </c>
      <c r="PH23" s="68">
        <f t="shared" si="325"/>
        <v>-1.5926435704196523E-2</v>
      </c>
      <c r="PI23" s="68">
        <f t="shared" si="181"/>
        <v>-0.37145318782309011</v>
      </c>
      <c r="PJ23" s="14"/>
      <c r="PK23" s="15">
        <f t="shared" si="182"/>
        <v>4.6526084253813507E-2</v>
      </c>
      <c r="PM23" s="122"/>
      <c r="PN23" s="68">
        <f t="shared" si="183"/>
        <v>0</v>
      </c>
      <c r="PO23" s="68">
        <f t="shared" si="184"/>
        <v>-3.3835734049726786E-3</v>
      </c>
      <c r="PP23" s="68">
        <f t="shared" si="185"/>
        <v>0</v>
      </c>
      <c r="PQ23" s="14"/>
      <c r="PR23" s="15">
        <f t="shared" si="186"/>
        <v>0</v>
      </c>
      <c r="PT23" s="122">
        <v>5.83</v>
      </c>
      <c r="PU23" s="68">
        <f t="shared" si="187"/>
        <v>4.4802867383512544E-2</v>
      </c>
      <c r="PV23" s="68">
        <f t="shared" si="326"/>
        <v>4.1419293978539863E-2</v>
      </c>
      <c r="PW23" s="68">
        <f t="shared" si="188"/>
        <v>-0.33142201834862389</v>
      </c>
      <c r="PX23" s="14"/>
      <c r="PY23" s="15">
        <f t="shared" si="189"/>
        <v>0.13645224171539966</v>
      </c>
      <c r="QA23" s="122">
        <v>171.04</v>
      </c>
      <c r="QB23" s="68">
        <f t="shared" si="190"/>
        <v>3.8736940955511009E-3</v>
      </c>
      <c r="QC23" s="68">
        <f t="shared" si="327"/>
        <v>4.9012069057842228E-4</v>
      </c>
      <c r="QD23" s="68">
        <f t="shared" si="191"/>
        <v>-0.49304958653190673</v>
      </c>
      <c r="QE23" s="14"/>
      <c r="QF23" s="15">
        <f t="shared" si="192"/>
        <v>-0.10795869406487961</v>
      </c>
      <c r="QH23" s="122">
        <v>1.212</v>
      </c>
      <c r="QI23" s="68">
        <f t="shared" si="193"/>
        <v>1.6528925619834726E-3</v>
      </c>
      <c r="QJ23" s="68">
        <f t="shared" si="328"/>
        <v>-1.7306808429892061E-3</v>
      </c>
      <c r="QK23" s="68">
        <f t="shared" si="194"/>
        <v>-0.51713147410358562</v>
      </c>
      <c r="QL23" s="14"/>
      <c r="QM23" s="15">
        <f t="shared" si="195"/>
        <v>-6.7692307692307746E-2</v>
      </c>
      <c r="QO23" s="122">
        <v>11.55</v>
      </c>
      <c r="QP23" s="68">
        <f t="shared" si="196"/>
        <v>-0.11494252873563218</v>
      </c>
      <c r="QQ23" s="68">
        <f t="shared" si="329"/>
        <v>-0.11832610214060486</v>
      </c>
      <c r="QR23" s="68">
        <f t="shared" si="197"/>
        <v>-0.98592115848753026</v>
      </c>
      <c r="QS23" s="14"/>
      <c r="QT23" s="15">
        <f t="shared" si="198"/>
        <v>6.0975609756097806E-3</v>
      </c>
      <c r="QV23" s="122">
        <v>2.3370000000000002</v>
      </c>
      <c r="QW23" s="68">
        <f t="shared" si="199"/>
        <v>-1.3924050632911357E-2</v>
      </c>
      <c r="QX23" s="68">
        <f t="shared" si="330"/>
        <v>-1.7307624037884037E-2</v>
      </c>
      <c r="QY23" s="68">
        <f t="shared" si="200"/>
        <v>-0.33796033994334268</v>
      </c>
      <c r="QZ23" s="14"/>
      <c r="RA23" s="15">
        <f t="shared" si="201"/>
        <v>-4.4953003677972975E-2</v>
      </c>
      <c r="RC23" s="122">
        <v>26.67</v>
      </c>
      <c r="RD23" s="68">
        <f t="shared" si="202"/>
        <v>3.3320418442464278E-2</v>
      </c>
      <c r="RE23" s="68">
        <f t="shared" si="331"/>
        <v>2.99368450374916E-2</v>
      </c>
      <c r="RF23" s="68">
        <f t="shared" si="203"/>
        <v>-0.42384964355152294</v>
      </c>
      <c r="RG23" s="14"/>
      <c r="RH23" s="15">
        <f t="shared" si="204"/>
        <v>7.7575757575757645E-2</v>
      </c>
      <c r="RJ23" s="122">
        <v>222.33</v>
      </c>
      <c r="RK23" s="68">
        <f t="shared" si="205"/>
        <v>2.056460867569437E-2</v>
      </c>
      <c r="RL23" s="68">
        <f t="shared" si="206"/>
        <v>1.7181035270721692E-2</v>
      </c>
      <c r="RM23" s="68">
        <f t="shared" si="207"/>
        <v>3.1310882271082661E-2</v>
      </c>
      <c r="RN23" s="14"/>
      <c r="RO23" s="15">
        <f t="shared" si="208"/>
        <v>0.13018503456689717</v>
      </c>
      <c r="RQ23" s="122">
        <v>18.96</v>
      </c>
      <c r="RR23" s="68">
        <f t="shared" si="209"/>
        <v>-2.7193432529502189E-2</v>
      </c>
      <c r="RS23" s="68">
        <f t="shared" si="210"/>
        <v>-3.0577005934474866E-2</v>
      </c>
      <c r="RT23" s="68">
        <f t="shared" si="211"/>
        <v>0.29508196721311475</v>
      </c>
      <c r="RU23" s="14"/>
      <c r="RV23" s="15">
        <f t="shared" si="212"/>
        <v>-9.0211132437619912E-2</v>
      </c>
      <c r="RX23" s="122">
        <v>76.87</v>
      </c>
      <c r="RY23" s="68">
        <f t="shared" si="213"/>
        <v>5.2004926782537451E-2</v>
      </c>
      <c r="RZ23" s="68">
        <f t="shared" si="214"/>
        <v>4.862135337756477E-2</v>
      </c>
      <c r="SA23" s="68">
        <f t="shared" si="215"/>
        <v>-0.42229069592664958</v>
      </c>
      <c r="SB23" s="14"/>
      <c r="SC23" s="15">
        <f t="shared" si="216"/>
        <v>1.6395610207589704E-2</v>
      </c>
      <c r="SE23" s="122">
        <v>13.91</v>
      </c>
      <c r="SF23" s="68">
        <f t="shared" si="217"/>
        <v>-5.0071530758226237E-3</v>
      </c>
      <c r="SG23" s="68">
        <f t="shared" si="218"/>
        <v>-8.3907264807953023E-3</v>
      </c>
      <c r="SH23" s="68">
        <f t="shared" si="219"/>
        <v>0.11280000000000001</v>
      </c>
      <c r="SI23" s="14"/>
      <c r="SJ23" s="15">
        <f t="shared" si="220"/>
        <v>-8.8466579292267339E-2</v>
      </c>
      <c r="SL23" s="122">
        <v>0.73699999999999999</v>
      </c>
      <c r="SM23" s="68">
        <f t="shared" si="221"/>
        <v>-4.2857142857142892E-2</v>
      </c>
      <c r="SN23" s="68">
        <f t="shared" si="222"/>
        <v>-4.6240716262115573E-2</v>
      </c>
      <c r="SO23" s="68">
        <f t="shared" si="223"/>
        <v>-0.48098591549295772</v>
      </c>
      <c r="SP23" s="14"/>
      <c r="SQ23" s="15">
        <f t="shared" si="224"/>
        <v>-0.27029702970297032</v>
      </c>
      <c r="SS23" s="122">
        <v>6.25</v>
      </c>
      <c r="ST23" s="68">
        <f t="shared" si="225"/>
        <v>-6.3593004769475414E-3</v>
      </c>
      <c r="SU23" s="68">
        <f t="shared" si="226"/>
        <v>-9.74287388192022E-3</v>
      </c>
      <c r="SV23" s="68">
        <f t="shared" si="227"/>
        <v>-0.61276332094175967</v>
      </c>
      <c r="SW23" s="14"/>
      <c r="SX23" s="15">
        <f t="shared" si="228"/>
        <v>-0.25595238095238099</v>
      </c>
      <c r="SZ23" s="122">
        <v>21.08</v>
      </c>
      <c r="TA23" s="68">
        <f t="shared" si="229"/>
        <v>1.0062290368950517E-2</v>
      </c>
      <c r="TB23" s="68">
        <f t="shared" si="230"/>
        <v>6.6787169639778389E-3</v>
      </c>
      <c r="TC23" s="68">
        <f t="shared" si="231"/>
        <v>-0.47783007183552145</v>
      </c>
      <c r="TD23" s="14"/>
      <c r="TE23" s="15">
        <f t="shared" si="232"/>
        <v>0.3512820512820512</v>
      </c>
      <c r="TG23" s="122">
        <v>0.19</v>
      </c>
      <c r="TH23" s="68">
        <f t="shared" si="233"/>
        <v>1.8220793140407365E-2</v>
      </c>
      <c r="TI23" s="68">
        <f t="shared" si="234"/>
        <v>1.4837219735434688E-2</v>
      </c>
      <c r="TJ23" s="68">
        <f t="shared" si="235"/>
        <v>-0.13636363636363635</v>
      </c>
      <c r="TK23" s="14"/>
      <c r="TL23" s="15">
        <f t="shared" si="236"/>
        <v>0.12094395280235981</v>
      </c>
      <c r="TN23" s="122">
        <v>40.21</v>
      </c>
      <c r="TO23" s="68">
        <f t="shared" si="237"/>
        <v>0.11446784922394686</v>
      </c>
      <c r="TP23" s="68">
        <f t="shared" si="238"/>
        <v>0.11108427581897418</v>
      </c>
      <c r="TQ23" s="68">
        <f t="shared" si="239"/>
        <v>-0.4139039303856048</v>
      </c>
      <c r="TR23" s="14"/>
      <c r="TS23" s="15">
        <f t="shared" si="240"/>
        <v>0.3515966386554622</v>
      </c>
      <c r="TU23" s="122">
        <v>2.09</v>
      </c>
      <c r="TV23" s="68">
        <f t="shared" si="241"/>
        <v>3.4653465346534573E-2</v>
      </c>
      <c r="TW23" s="68">
        <f t="shared" si="242"/>
        <v>3.1269891941561892E-2</v>
      </c>
      <c r="TX23" s="68">
        <f t="shared" si="243"/>
        <v>-0.526077097505669</v>
      </c>
      <c r="TY23" s="14"/>
      <c r="TZ23" s="15">
        <f t="shared" si="244"/>
        <v>0.22222222222222215</v>
      </c>
      <c r="UB23" s="122"/>
      <c r="UC23" s="68">
        <f t="shared" si="245"/>
        <v>0</v>
      </c>
      <c r="UD23" s="68">
        <f t="shared" si="246"/>
        <v>-3.3835734049726786E-3</v>
      </c>
      <c r="UE23" s="68">
        <f t="shared" si="247"/>
        <v>0</v>
      </c>
      <c r="UF23" s="14"/>
      <c r="UG23" s="15">
        <f t="shared" si="248"/>
        <v>0</v>
      </c>
      <c r="UI23" s="122"/>
      <c r="UJ23" s="68">
        <f t="shared" si="249"/>
        <v>0</v>
      </c>
      <c r="UK23" s="68">
        <f t="shared" si="250"/>
        <v>-3.3835734049726786E-3</v>
      </c>
      <c r="UL23" s="68">
        <f t="shared" si="251"/>
        <v>0</v>
      </c>
      <c r="UM23" s="14"/>
      <c r="UN23" s="15">
        <f t="shared" si="252"/>
        <v>0</v>
      </c>
      <c r="UP23" s="122"/>
      <c r="UQ23" s="68">
        <f t="shared" si="253"/>
        <v>0</v>
      </c>
      <c r="UR23" s="68">
        <f t="shared" si="254"/>
        <v>-3.3835734049726786E-3</v>
      </c>
      <c r="US23" s="68">
        <f t="shared" si="255"/>
        <v>0</v>
      </c>
      <c r="UT23" s="14"/>
      <c r="UU23" s="15">
        <f t="shared" si="256"/>
        <v>0</v>
      </c>
      <c r="UW23" s="122"/>
      <c r="UX23" s="68">
        <f t="shared" si="257"/>
        <v>0</v>
      </c>
      <c r="UY23" s="68">
        <f t="shared" si="258"/>
        <v>-3.3835734049726786E-3</v>
      </c>
      <c r="UZ23" s="68">
        <f t="shared" si="259"/>
        <v>0</v>
      </c>
      <c r="VA23" s="14"/>
      <c r="VB23" s="15">
        <f t="shared" si="260"/>
        <v>0</v>
      </c>
      <c r="VD23" s="122"/>
      <c r="VE23" s="68">
        <f t="shared" si="261"/>
        <v>0</v>
      </c>
      <c r="VF23" s="68">
        <f t="shared" si="262"/>
        <v>-3.3835734049726786E-3</v>
      </c>
      <c r="VG23" s="68">
        <f t="shared" si="263"/>
        <v>0</v>
      </c>
      <c r="VH23" s="14"/>
      <c r="VI23" s="15">
        <f t="shared" si="264"/>
        <v>0</v>
      </c>
      <c r="VM23" s="21">
        <f t="shared" si="265"/>
        <v>3.7720816109823043E-3</v>
      </c>
      <c r="VN23" s="49"/>
      <c r="VO23" s="21">
        <f t="shared" si="266"/>
        <v>0.49330793619391655</v>
      </c>
      <c r="VP23" s="14"/>
      <c r="VQ23" s="21">
        <f t="shared" si="267"/>
        <v>0.11468524278458447</v>
      </c>
    </row>
    <row r="24" spans="1:589" ht="15.75" customHeight="1" x14ac:dyDescent="0.2">
      <c r="A24" s="127">
        <v>45680</v>
      </c>
      <c r="B24" s="77">
        <f t="shared" si="0"/>
        <v>45680</v>
      </c>
      <c r="C24" s="13">
        <v>44565.26</v>
      </c>
      <c r="D24" s="14">
        <f t="shared" si="1"/>
        <v>408.52999999999884</v>
      </c>
      <c r="E24" s="68">
        <f t="shared" si="2"/>
        <v>9.2518173333939989E-3</v>
      </c>
      <c r="F24" s="15">
        <f t="shared" si="3"/>
        <v>4.7504455364324481E-2</v>
      </c>
      <c r="G24" s="13">
        <v>6118.72</v>
      </c>
      <c r="H24" s="138">
        <f t="shared" si="4"/>
        <v>32.360000000000582</v>
      </c>
      <c r="I24" s="68">
        <f t="shared" si="5"/>
        <v>5.3168067613484221E-3</v>
      </c>
      <c r="J24" s="15">
        <f t="shared" si="6"/>
        <v>4.0310254130232627E-2</v>
      </c>
      <c r="K24" s="13">
        <v>20053.68</v>
      </c>
      <c r="L24" s="138">
        <f t="shared" si="7"/>
        <v>44.340000000000146</v>
      </c>
      <c r="M24" s="68">
        <f t="shared" si="8"/>
        <v>2.2159651442776296E-3</v>
      </c>
      <c r="N24" s="15">
        <f t="shared" si="9"/>
        <v>3.847020241015512E-2</v>
      </c>
      <c r="O24" s="13">
        <v>2314.6</v>
      </c>
      <c r="P24" s="138">
        <f t="shared" si="10"/>
        <v>10.880000000000109</v>
      </c>
      <c r="Q24" s="68">
        <f t="shared" si="11"/>
        <v>4.7227961731460899E-3</v>
      </c>
      <c r="R24" s="15">
        <f t="shared" si="12"/>
        <v>3.7862754241848144E-2</v>
      </c>
      <c r="S24" s="18">
        <f t="shared" si="13"/>
        <v>4.3281073001060766E-3</v>
      </c>
      <c r="T24" s="121">
        <f t="shared" si="14"/>
        <v>265.05665775817107</v>
      </c>
      <c r="U24" s="121">
        <f t="shared" si="15"/>
        <v>265.05665775817107</v>
      </c>
      <c r="V24" s="47">
        <f t="shared" si="16"/>
        <v>3.2764982194335881E-3</v>
      </c>
      <c r="W24" s="21">
        <f t="shared" si="268"/>
        <v>2.4494172289493465E-2</v>
      </c>
      <c r="X24" s="18">
        <f t="shared" si="17"/>
        <v>5.3768463530415346E-3</v>
      </c>
      <c r="Y24" s="123">
        <v>121398.57</v>
      </c>
      <c r="Z24" s="15">
        <v>1.9999999999999999E-6</v>
      </c>
      <c r="AA24" s="21">
        <f t="shared" si="18"/>
        <v>-3.2744982194335883E-3</v>
      </c>
      <c r="AB24" s="1"/>
      <c r="AC24" s="122">
        <v>238.11</v>
      </c>
      <c r="AD24" s="68">
        <f t="shared" si="19"/>
        <v>5.2773790424723464E-3</v>
      </c>
      <c r="AE24" s="68">
        <f t="shared" si="269"/>
        <v>2.0008808230387583E-3</v>
      </c>
      <c r="AF24" s="68">
        <f t="shared" si="20"/>
        <v>0.44510529829459244</v>
      </c>
      <c r="AG24" s="14"/>
      <c r="AH24" s="15">
        <f t="shared" si="21"/>
        <v>4.8157767310824613E-2</v>
      </c>
      <c r="AI24" s="1"/>
      <c r="AJ24" s="122">
        <v>22.32</v>
      </c>
      <c r="AK24" s="68">
        <f t="shared" si="22"/>
        <v>7.6749435665914995E-3</v>
      </c>
      <c r="AL24" s="68">
        <f t="shared" si="270"/>
        <v>4.3984453471579109E-3</v>
      </c>
      <c r="AM24" s="68">
        <f t="shared" si="23"/>
        <v>0.19999999999999993</v>
      </c>
      <c r="AN24" s="14"/>
      <c r="AO24" s="15">
        <f t="shared" si="24"/>
        <v>6.1340941512125491E-2</v>
      </c>
      <c r="AP24" s="1"/>
      <c r="AQ24" s="122">
        <v>22.48</v>
      </c>
      <c r="AR24" s="68">
        <f t="shared" si="25"/>
        <v>2.676181980374608E-3</v>
      </c>
      <c r="AS24" s="68">
        <f t="shared" si="271"/>
        <v>-6.0031623905898012E-4</v>
      </c>
      <c r="AT24" s="68">
        <f t="shared" si="26"/>
        <v>0.30167921250723806</v>
      </c>
      <c r="AU24" s="14"/>
      <c r="AV24" s="15">
        <f t="shared" si="27"/>
        <v>4.7042384722869195E-2</v>
      </c>
      <c r="AW24" s="1"/>
      <c r="AX24" s="122">
        <v>212.55</v>
      </c>
      <c r="AY24" s="68">
        <f t="shared" si="28"/>
        <v>5.3448112761329295E-3</v>
      </c>
      <c r="AZ24" s="68">
        <f t="shared" si="272"/>
        <v>2.0683130566993414E-3</v>
      </c>
      <c r="BA24" s="68">
        <f t="shared" si="29"/>
        <v>0.5850111856823268</v>
      </c>
      <c r="BB24" s="14"/>
      <c r="BC24" s="15">
        <f t="shared" si="30"/>
        <v>4.0942259660120543E-2</v>
      </c>
      <c r="BD24" s="1"/>
      <c r="BE24" s="122">
        <v>77.06</v>
      </c>
      <c r="BF24" s="68">
        <f t="shared" si="31"/>
        <v>7.3202614379085261E-3</v>
      </c>
      <c r="BG24" s="68">
        <f t="shared" si="273"/>
        <v>4.0437632184749384E-3</v>
      </c>
      <c r="BH24" s="68"/>
      <c r="BI24" s="14"/>
      <c r="BJ24" s="15">
        <f t="shared" si="32"/>
        <v>4.6016017374779429E-2</v>
      </c>
      <c r="BK24" s="1"/>
      <c r="BL24" s="122">
        <v>72.42</v>
      </c>
      <c r="BM24" s="68">
        <f t="shared" si="33"/>
        <v>4.8563896212017281E-3</v>
      </c>
      <c r="BN24" s="68">
        <f t="shared" si="274"/>
        <v>1.57989140176814E-3</v>
      </c>
      <c r="BO24" s="68">
        <f t="shared" si="34"/>
        <v>0.21960255978443918</v>
      </c>
      <c r="BP24" s="14"/>
      <c r="BQ24" s="15">
        <f t="shared" si="35"/>
        <v>9.115564260961273E-2</v>
      </c>
      <c r="BR24" s="1"/>
      <c r="BS24" s="122">
        <v>42.05</v>
      </c>
      <c r="BT24" s="68">
        <f t="shared" si="36"/>
        <v>6.2215841110313001E-3</v>
      </c>
      <c r="BU24" s="68">
        <f t="shared" si="275"/>
        <v>2.945085891597712E-3</v>
      </c>
      <c r="BV24" s="68">
        <f t="shared" si="37"/>
        <v>0.12855609232420825</v>
      </c>
      <c r="BW24" s="14"/>
      <c r="BX24" s="15">
        <f t="shared" si="38"/>
        <v>9.9346405228758095E-2</v>
      </c>
      <c r="BY24" s="1"/>
      <c r="BZ24" s="122"/>
      <c r="CA24" s="68">
        <f t="shared" si="39"/>
        <v>0</v>
      </c>
      <c r="CB24" s="68">
        <f t="shared" si="276"/>
        <v>0</v>
      </c>
      <c r="CC24" s="68">
        <f t="shared" si="40"/>
        <v>0</v>
      </c>
      <c r="CD24" s="14"/>
      <c r="CE24" s="15">
        <f t="shared" si="41"/>
        <v>0</v>
      </c>
      <c r="CF24" s="1"/>
      <c r="CG24" s="122">
        <v>36.4</v>
      </c>
      <c r="CH24" s="68">
        <f t="shared" si="42"/>
        <v>8.2485565026123558E-4</v>
      </c>
      <c r="CI24" s="68">
        <f t="shared" si="277"/>
        <v>-2.4516425691723524E-3</v>
      </c>
      <c r="CJ24" s="68">
        <f t="shared" si="43"/>
        <v>0.20410188554416137</v>
      </c>
      <c r="CK24" s="14"/>
      <c r="CL24" s="15">
        <f t="shared" si="44"/>
        <v>5.9371362048894039E-2</v>
      </c>
      <c r="CM24" s="1"/>
      <c r="CN24" s="122">
        <v>35.36</v>
      </c>
      <c r="CO24" s="68">
        <f t="shared" si="45"/>
        <v>7.1204784961549413E-3</v>
      </c>
      <c r="CP24" s="68">
        <f t="shared" si="278"/>
        <v>3.8439802767213532E-3</v>
      </c>
      <c r="CQ24" s="68">
        <f t="shared" si="46"/>
        <v>0.12827058072750477</v>
      </c>
      <c r="CR24" s="14"/>
      <c r="CS24" s="15">
        <f t="shared" si="47"/>
        <v>5.6468479235135961E-2</v>
      </c>
      <c r="CT24" s="1"/>
      <c r="CU24" s="122">
        <v>39.340000000000003</v>
      </c>
      <c r="CV24" s="68">
        <f t="shared" si="48"/>
        <v>3.0596634370220438E-3</v>
      </c>
      <c r="CW24" s="68">
        <f t="shared" si="279"/>
        <v>-2.1683478241154436E-4</v>
      </c>
      <c r="CX24" s="68">
        <f t="shared" si="49"/>
        <v>0.22363919129082444</v>
      </c>
      <c r="CY24" s="14"/>
      <c r="CZ24" s="15">
        <f t="shared" si="50"/>
        <v>5.5257510729613796E-2</v>
      </c>
      <c r="DA24" s="1"/>
      <c r="DB24" s="122">
        <v>21.45</v>
      </c>
      <c r="DC24" s="68">
        <f t="shared" si="51"/>
        <v>1.8682858477346636E-3</v>
      </c>
      <c r="DD24" s="68">
        <f t="shared" si="280"/>
        <v>-1.4082123716989245E-3</v>
      </c>
      <c r="DE24" s="68">
        <f t="shared" si="52"/>
        <v>-1.9204389574760023E-2</v>
      </c>
      <c r="DF24" s="14"/>
      <c r="DG24" s="15">
        <f t="shared" si="53"/>
        <v>5.3536345776031426E-2</v>
      </c>
      <c r="DH24" s="1"/>
      <c r="DI24" s="122">
        <v>44.4</v>
      </c>
      <c r="DJ24" s="68">
        <f t="shared" si="54"/>
        <v>6.5744729086374782E-3</v>
      </c>
      <c r="DK24" s="68">
        <f t="shared" si="281"/>
        <v>3.2979746892038901E-3</v>
      </c>
      <c r="DL24" s="68">
        <f t="shared" si="55"/>
        <v>5.6625141562853913E-3</v>
      </c>
      <c r="DM24" s="14"/>
      <c r="DN24" s="15">
        <f t="shared" si="56"/>
        <v>5.3130929791271396E-2</v>
      </c>
      <c r="DO24" s="1"/>
      <c r="DP24" s="122">
        <v>39.299999999999997</v>
      </c>
      <c r="DQ24" s="68">
        <f t="shared" si="57"/>
        <v>2.5451768897933344E-4</v>
      </c>
      <c r="DR24" s="68">
        <f t="shared" si="282"/>
        <v>-3.0219805304542548E-3</v>
      </c>
      <c r="DS24" s="68"/>
      <c r="DT24" s="14"/>
      <c r="DU24" s="15">
        <f t="shared" si="58"/>
        <v>3.203781512605039E-2</v>
      </c>
      <c r="DV24" s="18"/>
      <c r="DW24" s="122">
        <v>36.33</v>
      </c>
      <c r="DX24" s="68">
        <f t="shared" si="59"/>
        <v>-3.0186608122941667E-3</v>
      </c>
      <c r="DY24" s="68">
        <f t="shared" si="283"/>
        <v>-6.2951590317277548E-3</v>
      </c>
      <c r="DZ24" s="68">
        <f t="shared" si="60"/>
        <v>0.93863393810032025</v>
      </c>
      <c r="EA24" s="14"/>
      <c r="EB24" s="15">
        <f t="shared" si="61"/>
        <v>8.544965640872422E-2</v>
      </c>
      <c r="EC24" s="1"/>
      <c r="ED24" s="122">
        <v>38.299999999999997</v>
      </c>
      <c r="EE24" s="68">
        <f t="shared" si="62"/>
        <v>7.8390384112866549E-4</v>
      </c>
      <c r="EF24" s="68">
        <f t="shared" si="284"/>
        <v>-2.4925943783049229E-3</v>
      </c>
      <c r="EG24" s="68">
        <f t="shared" si="63"/>
        <v>0.82120779838326174</v>
      </c>
      <c r="EH24" s="14"/>
      <c r="EI24" s="15">
        <f t="shared" si="64"/>
        <v>3.8503253796095295E-2</v>
      </c>
      <c r="EJ24" s="1"/>
      <c r="EK24" s="122">
        <v>117.68</v>
      </c>
      <c r="EL24" s="68">
        <f t="shared" si="65"/>
        <v>1.1257196872046078E-2</v>
      </c>
      <c r="EM24" s="68">
        <f t="shared" si="285"/>
        <v>7.9806986526124897E-3</v>
      </c>
      <c r="EN24" s="68">
        <f t="shared" si="66"/>
        <v>0.82336535481871698</v>
      </c>
      <c r="EO24" s="14"/>
      <c r="EP24" s="15">
        <f t="shared" si="67"/>
        <v>5.7322551662174391E-2</v>
      </c>
      <c r="ER24" s="122">
        <v>39.729999999999997</v>
      </c>
      <c r="ES24" s="68">
        <f t="shared" si="68"/>
        <v>9.1440182880365619E-3</v>
      </c>
      <c r="ET24" s="68">
        <f t="shared" si="286"/>
        <v>5.8675200686029733E-3</v>
      </c>
      <c r="EU24" s="68">
        <f t="shared" si="69"/>
        <v>0.13806932111142942</v>
      </c>
      <c r="EV24" s="14"/>
      <c r="EW24" s="15">
        <f t="shared" si="70"/>
        <v>2.1599382874774913E-2</v>
      </c>
      <c r="EY24" s="122">
        <v>26.9</v>
      </c>
      <c r="EZ24" s="68">
        <f t="shared" si="71"/>
        <v>-3.3345683586513473E-3</v>
      </c>
      <c r="FA24" s="68">
        <f t="shared" si="287"/>
        <v>-6.6110665780849355E-3</v>
      </c>
      <c r="FB24" s="68"/>
      <c r="FC24" s="14"/>
      <c r="FD24" s="15">
        <f t="shared" si="72"/>
        <v>9.4385679414157875E-2</v>
      </c>
      <c r="FF24" s="122">
        <v>61.07</v>
      </c>
      <c r="FG24" s="68">
        <f t="shared" si="73"/>
        <v>7.0910290237466969E-3</v>
      </c>
      <c r="FH24" s="68">
        <f t="shared" si="288"/>
        <v>3.8145308043131087E-3</v>
      </c>
      <c r="FI24" s="68">
        <f t="shared" si="74"/>
        <v>3.368314150304675E-2</v>
      </c>
      <c r="FJ24" s="14"/>
      <c r="FK24" s="15">
        <f t="shared" si="75"/>
        <v>7.5365381229089645E-2</v>
      </c>
      <c r="FL24" s="1"/>
      <c r="FM24" s="122">
        <v>194.88</v>
      </c>
      <c r="FN24" s="68">
        <f t="shared" si="76"/>
        <v>9.4271211022479706E-3</v>
      </c>
      <c r="FO24" s="68">
        <f t="shared" si="289"/>
        <v>6.150622882814382E-3</v>
      </c>
      <c r="FP24" s="68">
        <f t="shared" si="77"/>
        <v>0.67595459236326105</v>
      </c>
      <c r="FQ24" s="14"/>
      <c r="FR24" s="15">
        <f t="shared" si="78"/>
        <v>7.2773312782120445E-2</v>
      </c>
      <c r="FS24" s="1"/>
      <c r="FT24" s="122">
        <v>91.22</v>
      </c>
      <c r="FU24" s="68">
        <f t="shared" si="79"/>
        <v>-5.4513737461840388E-3</v>
      </c>
      <c r="FV24" s="68">
        <f t="shared" si="290"/>
        <v>-8.7278719656176274E-3</v>
      </c>
      <c r="FW24" s="68">
        <f t="shared" si="80"/>
        <v>3.6237646256957828E-2</v>
      </c>
      <c r="FX24" s="14"/>
      <c r="FY24" s="15">
        <f t="shared" si="81"/>
        <v>1.1532490574406654E-2</v>
      </c>
      <c r="FZ24" s="1"/>
      <c r="GA24" s="122">
        <v>17.97</v>
      </c>
      <c r="GB24" s="68">
        <f t="shared" si="82"/>
        <v>7.8519349411105208E-3</v>
      </c>
      <c r="GC24" s="68">
        <f t="shared" si="291"/>
        <v>4.5754367216769322E-3</v>
      </c>
      <c r="GD24" s="68"/>
      <c r="GE24" s="14"/>
      <c r="GF24" s="15">
        <f t="shared" si="83"/>
        <v>3.0981067125645391E-2</v>
      </c>
      <c r="GG24" s="18"/>
      <c r="GH24" s="122">
        <v>19.14</v>
      </c>
      <c r="GI24" s="68">
        <f t="shared" si="84"/>
        <v>1.3771186440678049E-2</v>
      </c>
      <c r="GJ24" s="68">
        <f t="shared" si="292"/>
        <v>1.0494688221244461E-2</v>
      </c>
      <c r="GK24" s="68">
        <f t="shared" si="85"/>
        <v>-4.1623309053068838E-3</v>
      </c>
      <c r="GL24" s="14"/>
      <c r="GM24" s="15">
        <f t="shared" si="86"/>
        <v>1.2698412698412804E-2</v>
      </c>
      <c r="GO24" s="122">
        <v>28.66</v>
      </c>
      <c r="GP24" s="68">
        <f t="shared" si="87"/>
        <v>8.4447572132300645E-3</v>
      </c>
      <c r="GQ24" s="68">
        <f t="shared" si="293"/>
        <v>5.1682589937964759E-3</v>
      </c>
      <c r="GR24" s="68"/>
      <c r="GS24" s="14"/>
      <c r="GT24" s="15">
        <f t="shared" si="88"/>
        <v>5.174311926605505E-2</v>
      </c>
      <c r="GV24" s="122">
        <v>14.48</v>
      </c>
      <c r="GW24" s="68">
        <f t="shared" si="89"/>
        <v>6.9541029207232019E-3</v>
      </c>
      <c r="GX24" s="68">
        <f t="shared" si="294"/>
        <v>3.6776047012896137E-3</v>
      </c>
      <c r="GY24" s="68">
        <f t="shared" si="90"/>
        <v>0.22194092827004228</v>
      </c>
      <c r="GZ24" s="14"/>
      <c r="HA24" s="15">
        <f t="shared" si="91"/>
        <v>5.5393586005830886E-2</v>
      </c>
      <c r="HD24" s="122">
        <v>412.38</v>
      </c>
      <c r="HE24" s="68">
        <f t="shared" si="92"/>
        <v>-6.5765700657657439E-3</v>
      </c>
      <c r="HF24" s="68">
        <f t="shared" si="295"/>
        <v>-9.8530682851993324E-3</v>
      </c>
      <c r="HG24" s="68">
        <f t="shared" si="93"/>
        <v>1.3166114263243638</v>
      </c>
      <c r="HH24" s="14"/>
      <c r="HI24" s="15">
        <f t="shared" si="94"/>
        <v>2.1146988906497674E-2</v>
      </c>
      <c r="HK24" s="122">
        <v>34.57</v>
      </c>
      <c r="HL24" s="68">
        <f t="shared" si="95"/>
        <v>-1.0872675250357726E-2</v>
      </c>
      <c r="HM24" s="68">
        <f t="shared" si="296"/>
        <v>-1.4149173469791314E-2</v>
      </c>
      <c r="HN24" s="68">
        <f t="shared" si="96"/>
        <v>12.93951612903226</v>
      </c>
      <c r="HO24" s="14"/>
      <c r="HP24" s="15">
        <f t="shared" si="97"/>
        <v>0.31046247156937079</v>
      </c>
      <c r="HR24" s="122">
        <v>110.12</v>
      </c>
      <c r="HS24" s="68">
        <f t="shared" si="98"/>
        <v>5.3866520587967075E-3</v>
      </c>
      <c r="HT24" s="68">
        <f t="shared" si="297"/>
        <v>2.1101538393631194E-3</v>
      </c>
      <c r="HU24" s="68">
        <f t="shared" si="99"/>
        <v>2.0252747252747252</v>
      </c>
      <c r="HV24" s="14"/>
      <c r="HW24" s="15">
        <f t="shared" si="100"/>
        <v>2.3705494096867265E-2</v>
      </c>
      <c r="HY24" s="122">
        <v>147.22</v>
      </c>
      <c r="HZ24" s="68">
        <f t="shared" si="101"/>
        <v>1.0199224858911109E-3</v>
      </c>
      <c r="IA24" s="68">
        <f t="shared" si="298"/>
        <v>-2.256575733542477E-3</v>
      </c>
      <c r="IB24" s="68">
        <f t="shared" si="102"/>
        <v>0.39017941454202071</v>
      </c>
      <c r="IC24" s="14"/>
      <c r="ID24" s="15">
        <f t="shared" si="103"/>
        <v>9.6284161143793345E-2</v>
      </c>
      <c r="IF24" s="122">
        <v>240.28</v>
      </c>
      <c r="IG24" s="68">
        <f t="shared" si="104"/>
        <v>0.63377983273271243</v>
      </c>
      <c r="IH24" s="68">
        <f t="shared" si="299"/>
        <v>0.63050333451327889</v>
      </c>
      <c r="II24" s="68">
        <f t="shared" si="105"/>
        <v>0.37302857142857143</v>
      </c>
      <c r="IJ24" s="14"/>
      <c r="IK24" s="15">
        <f t="shared" si="106"/>
        <v>3.6404416839199434E-2</v>
      </c>
      <c r="IM24" s="122">
        <v>202.56</v>
      </c>
      <c r="IN24" s="68">
        <f t="shared" si="107"/>
        <v>-5.010315355142991E-3</v>
      </c>
      <c r="IO24" s="68">
        <f t="shared" si="300"/>
        <v>-8.2868135745765795E-3</v>
      </c>
      <c r="IP24" s="68">
        <f t="shared" si="108"/>
        <v>2.9554774458113648</v>
      </c>
      <c r="IQ24" s="14"/>
      <c r="IR24" s="15">
        <f t="shared" si="109"/>
        <v>8.0262386006079739E-2</v>
      </c>
      <c r="IT24" s="122">
        <v>56.86</v>
      </c>
      <c r="IU24" s="68">
        <f t="shared" si="110"/>
        <v>9.5880681818181664E-3</v>
      </c>
      <c r="IV24" s="68">
        <f t="shared" si="301"/>
        <v>6.3115699623845778E-3</v>
      </c>
      <c r="IW24" s="68">
        <f t="shared" si="111"/>
        <v>2.1156164383561644</v>
      </c>
      <c r="IX24" s="14"/>
      <c r="IY24" s="15">
        <f t="shared" si="112"/>
        <v>0.1064409418174742</v>
      </c>
      <c r="JA24" s="122">
        <v>636.45000000000005</v>
      </c>
      <c r="JB24" s="68">
        <f t="shared" si="113"/>
        <v>2.0769847634322446E-2</v>
      </c>
      <c r="JC24" s="68">
        <f t="shared" si="302"/>
        <v>1.7493349414888858E-2</v>
      </c>
      <c r="JD24" s="68">
        <f t="shared" si="114"/>
        <v>0.28731796116504871</v>
      </c>
      <c r="JE24" s="14"/>
      <c r="JF24" s="15">
        <f t="shared" si="115"/>
        <v>8.7001075985038784E-2</v>
      </c>
      <c r="JH24" s="122">
        <v>446.71</v>
      </c>
      <c r="JI24" s="68">
        <f t="shared" si="116"/>
        <v>1.1429852084266941E-3</v>
      </c>
      <c r="JJ24" s="68">
        <f t="shared" si="303"/>
        <v>-2.1335130110068943E-3</v>
      </c>
      <c r="JK24" s="68">
        <f t="shared" si="117"/>
        <v>9.8404189923528937E-2</v>
      </c>
      <c r="JL24" s="14"/>
      <c r="JM24" s="15">
        <f t="shared" si="118"/>
        <v>5.9810201660735418E-2</v>
      </c>
      <c r="JO24" s="122">
        <v>12.04</v>
      </c>
      <c r="JP24" s="68">
        <f t="shared" si="119"/>
        <v>-1.8744906275468657E-2</v>
      </c>
      <c r="JQ24" s="68">
        <f t="shared" si="304"/>
        <v>-2.2021404494902246E-2</v>
      </c>
      <c r="JR24" s="68">
        <f t="shared" si="120"/>
        <v>-0.59372363759068669</v>
      </c>
      <c r="JS24" s="14"/>
      <c r="JT24" s="15">
        <f t="shared" si="121"/>
        <v>0.18155053974484786</v>
      </c>
      <c r="JV24" s="122">
        <v>2.04</v>
      </c>
      <c r="JW24" s="68">
        <f t="shared" si="122"/>
        <v>0</v>
      </c>
      <c r="JX24" s="68">
        <f t="shared" si="305"/>
        <v>-3.2764982194335881E-3</v>
      </c>
      <c r="JY24" s="68">
        <f t="shared" si="123"/>
        <v>-0.19367588932806318</v>
      </c>
      <c r="JZ24" s="14"/>
      <c r="KA24" s="15">
        <f t="shared" si="124"/>
        <v>0.13333333333333333</v>
      </c>
      <c r="KC24" s="122">
        <v>22.82</v>
      </c>
      <c r="KD24" s="68">
        <f t="shared" si="125"/>
        <v>6.6166740185266242E-3</v>
      </c>
      <c r="KE24" s="68">
        <f t="shared" si="306"/>
        <v>3.340175799093036E-3</v>
      </c>
      <c r="KF24" s="68">
        <f t="shared" si="126"/>
        <v>0.17145790554414783</v>
      </c>
      <c r="KG24" s="14"/>
      <c r="KH24" s="15">
        <f t="shared" si="127"/>
        <v>2.8854824165915265E-2</v>
      </c>
      <c r="KI24" s="18"/>
      <c r="KJ24" s="122">
        <v>84.18</v>
      </c>
      <c r="KK24" s="68">
        <f t="shared" si="128"/>
        <v>-1.5438596491227991E-2</v>
      </c>
      <c r="KL24" s="68">
        <f t="shared" si="307"/>
        <v>-1.871509471066158E-2</v>
      </c>
      <c r="KM24" s="68">
        <f t="shared" si="129"/>
        <v>2.9895734597156398</v>
      </c>
      <c r="KN24" s="14"/>
      <c r="KO24" s="15">
        <f t="shared" si="130"/>
        <v>0.25249218866240164</v>
      </c>
      <c r="KQ24" s="122">
        <v>1.17</v>
      </c>
      <c r="KR24" s="68">
        <f t="shared" si="131"/>
        <v>-1.265822784810137E-2</v>
      </c>
      <c r="KS24" s="68">
        <f t="shared" si="308"/>
        <v>-1.5934726067534957E-2</v>
      </c>
      <c r="KT24" s="68">
        <f t="shared" si="132"/>
        <v>-0.55343511450381688</v>
      </c>
      <c r="KU24" s="14"/>
      <c r="KV24" s="15">
        <f t="shared" si="133"/>
        <v>0.15841584158415833</v>
      </c>
      <c r="KW24" s="18"/>
      <c r="KX24" s="122">
        <v>33.5</v>
      </c>
      <c r="KY24" s="68">
        <f t="shared" si="134"/>
        <v>6.3082006608591425E-3</v>
      </c>
      <c r="KZ24" s="68">
        <f t="shared" si="309"/>
        <v>3.0317024414255544E-3</v>
      </c>
      <c r="LA24" s="68">
        <f t="shared" si="135"/>
        <v>-0.53426942861114979</v>
      </c>
      <c r="LB24" s="14"/>
      <c r="LC24" s="15">
        <f t="shared" si="136"/>
        <v>0.4129059468578658</v>
      </c>
      <c r="LD24" s="18"/>
      <c r="LE24" s="122">
        <v>53.57</v>
      </c>
      <c r="LF24" s="68">
        <f t="shared" si="137"/>
        <v>3.5593855376545094E-3</v>
      </c>
      <c r="LG24" s="68">
        <f t="shared" si="310"/>
        <v>2.828873182209213E-4</v>
      </c>
      <c r="LH24" s="68">
        <f t="shared" si="138"/>
        <v>0.49511582472788174</v>
      </c>
      <c r="LI24" s="14"/>
      <c r="LJ24" s="15">
        <f t="shared" si="139"/>
        <v>0.16178703101279551</v>
      </c>
      <c r="LL24" s="122">
        <v>88.69</v>
      </c>
      <c r="LM24" s="68">
        <f t="shared" si="140"/>
        <v>-6.0517763084165215E-3</v>
      </c>
      <c r="LN24" s="68">
        <f t="shared" si="311"/>
        <v>-9.3282745278501101E-3</v>
      </c>
      <c r="LO24" s="68">
        <f t="shared" si="141"/>
        <v>1.3599999999999973E-2</v>
      </c>
      <c r="LP24" s="14"/>
      <c r="LQ24" s="15">
        <f t="shared" si="142"/>
        <v>0.13399820994757711</v>
      </c>
      <c r="LS24" s="122">
        <v>10.48</v>
      </c>
      <c r="LT24" s="68">
        <f t="shared" si="143"/>
        <v>-1.2252591894439115E-2</v>
      </c>
      <c r="LU24" s="68">
        <f t="shared" si="312"/>
        <v>-1.5529090113872704E-2</v>
      </c>
      <c r="LV24" s="68"/>
      <c r="LW24" s="14"/>
      <c r="LX24" s="15">
        <f t="shared" si="144"/>
        <v>0.13297297297297303</v>
      </c>
      <c r="LZ24" s="122">
        <v>14.26</v>
      </c>
      <c r="MA24" s="68">
        <f t="shared" si="145"/>
        <v>1.0630758327427383E-2</v>
      </c>
      <c r="MB24" s="68">
        <f t="shared" si="313"/>
        <v>7.3542601079937941E-3</v>
      </c>
      <c r="MC24" s="68">
        <f t="shared" si="146"/>
        <v>-0.35910112359550561</v>
      </c>
      <c r="MD24" s="14"/>
      <c r="ME24" s="15">
        <f t="shared" si="147"/>
        <v>5.7863501483679476E-2</v>
      </c>
      <c r="MG24" s="122">
        <v>38.78</v>
      </c>
      <c r="MH24" s="68">
        <f t="shared" si="148"/>
        <v>0.13491366695932103</v>
      </c>
      <c r="MI24" s="68">
        <f t="shared" si="314"/>
        <v>0.13163716873988743</v>
      </c>
      <c r="MJ24" s="68">
        <f t="shared" si="149"/>
        <v>4.2264150943396226</v>
      </c>
      <c r="MK24" s="14"/>
      <c r="ML24" s="15">
        <f t="shared" si="150"/>
        <v>0.82666038624587845</v>
      </c>
      <c r="MN24" s="122">
        <v>128.37</v>
      </c>
      <c r="MO24" s="68">
        <f t="shared" si="151"/>
        <v>3.1169640769883924E-4</v>
      </c>
      <c r="MP24" s="68">
        <f t="shared" si="315"/>
        <v>-2.9648018117347488E-3</v>
      </c>
      <c r="MQ24" s="68">
        <f t="shared" si="152"/>
        <v>1.9618745035742641E-2</v>
      </c>
      <c r="MR24" s="14"/>
      <c r="MS24" s="15">
        <f t="shared" si="153"/>
        <v>0.15243738217075145</v>
      </c>
      <c r="MU24" s="122">
        <v>12.35</v>
      </c>
      <c r="MV24" s="68">
        <f t="shared" si="154"/>
        <v>8.1632653061224202E-3</v>
      </c>
      <c r="MW24" s="68">
        <f t="shared" si="316"/>
        <v>4.8867670866888317E-3</v>
      </c>
      <c r="MX24" s="68">
        <f t="shared" si="155"/>
        <v>-0.40824149496885487</v>
      </c>
      <c r="MY24" s="14"/>
      <c r="MZ24" s="15">
        <f t="shared" si="156"/>
        <v>0.15745079662605432</v>
      </c>
      <c r="NB24" s="122">
        <v>200.77</v>
      </c>
      <c r="NC24" s="68">
        <f t="shared" si="157"/>
        <v>6.5884476534296008E-2</v>
      </c>
      <c r="ND24" s="68">
        <f t="shared" si="317"/>
        <v>6.2607978314862422E-2</v>
      </c>
      <c r="NE24" s="68">
        <f t="shared" si="158"/>
        <v>0.48202554071012044</v>
      </c>
      <c r="NF24" s="14"/>
      <c r="NG24" s="15">
        <f t="shared" si="159"/>
        <v>0.20372924036213214</v>
      </c>
      <c r="NI24" s="122">
        <v>5.45</v>
      </c>
      <c r="NJ24" s="68">
        <f t="shared" si="160"/>
        <v>-3.6563071297988255E-3</v>
      </c>
      <c r="NK24" s="68">
        <f t="shared" si="318"/>
        <v>-6.932805349232414E-3</v>
      </c>
      <c r="NL24" s="68">
        <f t="shared" si="161"/>
        <v>-0.95672886065899165</v>
      </c>
      <c r="NM24" s="14"/>
      <c r="NN24" s="15">
        <f t="shared" si="162"/>
        <v>0.11224489795918363</v>
      </c>
      <c r="NP24" s="122">
        <v>437.47</v>
      </c>
      <c r="NQ24" s="68">
        <f t="shared" si="163"/>
        <v>2.4280028096464536E-2</v>
      </c>
      <c r="NR24" s="68">
        <f t="shared" si="319"/>
        <v>2.1003529877030948E-2</v>
      </c>
      <c r="NS24" s="68">
        <f t="shared" si="164"/>
        <v>2.333104761904762</v>
      </c>
      <c r="NT24" s="14"/>
      <c r="NU24" s="15">
        <f t="shared" si="165"/>
        <v>0.32997902289240877</v>
      </c>
      <c r="NW24" s="122">
        <v>197.98</v>
      </c>
      <c r="NX24" s="68">
        <f t="shared" si="166"/>
        <v>-1.9660230881686485E-3</v>
      </c>
      <c r="NY24" s="68">
        <f t="shared" si="320"/>
        <v>-5.2425213076022371E-3</v>
      </c>
      <c r="NZ24" s="68">
        <f t="shared" si="167"/>
        <v>0.12642239417387346</v>
      </c>
      <c r="OA24" s="14"/>
      <c r="OB24" s="15">
        <f t="shared" si="168"/>
        <v>4.5853143159006751E-2</v>
      </c>
      <c r="OD24" s="122">
        <v>1.61</v>
      </c>
      <c r="OE24" s="68">
        <f t="shared" si="169"/>
        <v>-1.2269938650306624E-2</v>
      </c>
      <c r="OF24" s="68">
        <f t="shared" si="321"/>
        <v>-1.5546436869740212E-2</v>
      </c>
      <c r="OG24" s="68">
        <f t="shared" si="170"/>
        <v>-0.99286568883768334</v>
      </c>
      <c r="OH24" s="14"/>
      <c r="OI24" s="15">
        <f t="shared" si="171"/>
        <v>0.10273972602739735</v>
      </c>
      <c r="OK24" s="122">
        <v>94.15</v>
      </c>
      <c r="OL24" s="68">
        <f t="shared" si="172"/>
        <v>3.6780090298425321E-2</v>
      </c>
      <c r="OM24" s="68">
        <f t="shared" si="322"/>
        <v>3.3503592078991735E-2</v>
      </c>
      <c r="ON24" s="68">
        <f t="shared" si="173"/>
        <v>1.2179034157832744</v>
      </c>
      <c r="OO24" s="14"/>
      <c r="OP24" s="15">
        <f t="shared" si="174"/>
        <v>0.41345143371866094</v>
      </c>
      <c r="OR24" s="122">
        <v>1.57</v>
      </c>
      <c r="OS24" s="68">
        <f t="shared" si="175"/>
        <v>6.4102564102564161E-3</v>
      </c>
      <c r="OT24" s="68">
        <f t="shared" si="323"/>
        <v>3.133758190822828E-3</v>
      </c>
      <c r="OU24" s="68">
        <f t="shared" si="176"/>
        <v>-0.79610389610389609</v>
      </c>
      <c r="OV24" s="14"/>
      <c r="OW24" s="15">
        <f t="shared" si="177"/>
        <v>0.40178571428571419</v>
      </c>
      <c r="OY24" s="122">
        <v>125.02</v>
      </c>
      <c r="OZ24" s="68">
        <f t="shared" si="178"/>
        <v>1.5349630471859017E-2</v>
      </c>
      <c r="PA24" s="68">
        <f t="shared" si="324"/>
        <v>1.2073132252425428E-2</v>
      </c>
      <c r="PB24" s="68">
        <f t="shared" si="332"/>
        <v>2.8467692307692305</v>
      </c>
      <c r="PC24" s="14"/>
      <c r="PD24" s="15">
        <f t="shared" si="179"/>
        <v>9.1401134875600171E-2</v>
      </c>
      <c r="PE24" s="18"/>
      <c r="PF24" s="122">
        <v>218.59</v>
      </c>
      <c r="PG24" s="68">
        <f t="shared" si="180"/>
        <v>-1.233665356849174E-3</v>
      </c>
      <c r="PH24" s="68">
        <f t="shared" si="325"/>
        <v>-4.5101635762827622E-3</v>
      </c>
      <c r="PI24" s="68">
        <f t="shared" si="181"/>
        <v>-0.37222860425043075</v>
      </c>
      <c r="PJ24" s="14"/>
      <c r="PK24" s="15">
        <f t="shared" si="182"/>
        <v>4.5235021278630556E-2</v>
      </c>
      <c r="PM24" s="122"/>
      <c r="PN24" s="68">
        <f t="shared" si="183"/>
        <v>0</v>
      </c>
      <c r="PO24" s="68">
        <f t="shared" si="184"/>
        <v>-3.2764982194335881E-3</v>
      </c>
      <c r="PP24" s="68">
        <f t="shared" si="185"/>
        <v>0</v>
      </c>
      <c r="PQ24" s="14"/>
      <c r="PR24" s="15">
        <f t="shared" si="186"/>
        <v>0</v>
      </c>
      <c r="PT24" s="122">
        <v>5.88</v>
      </c>
      <c r="PU24" s="68">
        <f t="shared" si="187"/>
        <v>8.5763293310462813E-3</v>
      </c>
      <c r="PV24" s="68">
        <f t="shared" si="326"/>
        <v>5.2998311116126927E-3</v>
      </c>
      <c r="PW24" s="68">
        <f t="shared" si="188"/>
        <v>-0.32568807339449546</v>
      </c>
      <c r="PX24" s="14"/>
      <c r="PY24" s="15">
        <f t="shared" si="189"/>
        <v>0.14619883040935672</v>
      </c>
      <c r="QA24" s="122">
        <v>173.34</v>
      </c>
      <c r="QB24" s="68">
        <f t="shared" si="190"/>
        <v>1.3447146866230188E-2</v>
      </c>
      <c r="QC24" s="68">
        <f t="shared" si="327"/>
        <v>1.01706486467966E-2</v>
      </c>
      <c r="QD24" s="68">
        <f t="shared" si="191"/>
        <v>-0.4862325498681051</v>
      </c>
      <c r="QE24" s="14"/>
      <c r="QF24" s="15">
        <f t="shared" si="192"/>
        <v>-9.5963283613226272E-2</v>
      </c>
      <c r="QH24" s="122">
        <v>1.22</v>
      </c>
      <c r="QI24" s="68">
        <f t="shared" si="193"/>
        <v>6.6006600660066068E-3</v>
      </c>
      <c r="QJ24" s="68">
        <f t="shared" si="328"/>
        <v>3.3241618465730187E-3</v>
      </c>
      <c r="QK24" s="68">
        <f t="shared" si="194"/>
        <v>-0.51394422310756971</v>
      </c>
      <c r="QL24" s="14"/>
      <c r="QM24" s="15">
        <f t="shared" si="195"/>
        <v>-6.153846153846159E-2</v>
      </c>
      <c r="QO24" s="122">
        <v>11.85</v>
      </c>
      <c r="QP24" s="68">
        <f t="shared" si="196"/>
        <v>2.5974025974025879E-2</v>
      </c>
      <c r="QQ24" s="68">
        <f t="shared" si="329"/>
        <v>2.269752775459229E-2</v>
      </c>
      <c r="QR24" s="68">
        <f t="shared" si="197"/>
        <v>-0.98555547429240109</v>
      </c>
      <c r="QS24" s="14"/>
      <c r="QT24" s="15">
        <f t="shared" si="198"/>
        <v>3.2229965156794355E-2</v>
      </c>
      <c r="QV24" s="122">
        <v>2.4020000000000001</v>
      </c>
      <c r="QW24" s="68">
        <f t="shared" si="199"/>
        <v>2.7813436029097107E-2</v>
      </c>
      <c r="QX24" s="68">
        <f t="shared" si="330"/>
        <v>2.4536937809663519E-2</v>
      </c>
      <c r="QY24" s="68">
        <f t="shared" si="200"/>
        <v>-0.31954674220963164</v>
      </c>
      <c r="QZ24" s="14"/>
      <c r="RA24" s="15">
        <f t="shared" si="201"/>
        <v>-1.8389865140988938E-2</v>
      </c>
      <c r="RC24" s="122">
        <v>25.81</v>
      </c>
      <c r="RD24" s="68">
        <f t="shared" si="202"/>
        <v>-3.2245969253843376E-2</v>
      </c>
      <c r="RE24" s="68">
        <f t="shared" si="331"/>
        <v>-3.5522467473276961E-2</v>
      </c>
      <c r="RF24" s="68">
        <f t="shared" si="203"/>
        <v>-0.44242817023115144</v>
      </c>
      <c r="RG24" s="14"/>
      <c r="RH24" s="15">
        <f t="shared" si="204"/>
        <v>4.2828282828282778E-2</v>
      </c>
      <c r="RJ24" s="122">
        <v>223.75</v>
      </c>
      <c r="RK24" s="68">
        <f t="shared" si="205"/>
        <v>6.3869023523590489E-3</v>
      </c>
      <c r="RL24" s="68">
        <f t="shared" si="206"/>
        <v>3.1104041329254608E-3</v>
      </c>
      <c r="RM24" s="68">
        <f t="shared" si="207"/>
        <v>3.7897764171073323E-2</v>
      </c>
      <c r="RN24" s="14"/>
      <c r="RO24" s="15">
        <f t="shared" si="208"/>
        <v>0.13740341602277348</v>
      </c>
      <c r="RQ24" s="122">
        <v>19.27</v>
      </c>
      <c r="RR24" s="68">
        <f t="shared" si="209"/>
        <v>1.6350210970464067E-2</v>
      </c>
      <c r="RS24" s="68">
        <f t="shared" si="210"/>
        <v>1.3073712751030479E-2</v>
      </c>
      <c r="RT24" s="68">
        <f t="shared" si="211"/>
        <v>0.31625683060109283</v>
      </c>
      <c r="RU24" s="14"/>
      <c r="RV24" s="15">
        <f t="shared" si="212"/>
        <v>-7.5335892514395403E-2</v>
      </c>
      <c r="RX24" s="122">
        <v>78.98</v>
      </c>
      <c r="RY24" s="68">
        <f t="shared" si="213"/>
        <v>2.7448939768440216E-2</v>
      </c>
      <c r="RZ24" s="68">
        <f t="shared" si="214"/>
        <v>2.4172441549006628E-2</v>
      </c>
      <c r="SA24" s="68">
        <f t="shared" si="215"/>
        <v>-0.40643318803547268</v>
      </c>
      <c r="SB24" s="14"/>
      <c r="SC24" s="15">
        <f t="shared" si="216"/>
        <v>4.4294592093084867E-2</v>
      </c>
      <c r="SE24" s="122">
        <v>13.47</v>
      </c>
      <c r="SF24" s="68">
        <f t="shared" si="217"/>
        <v>-3.1631919482386736E-2</v>
      </c>
      <c r="SG24" s="68">
        <f t="shared" si="218"/>
        <v>-3.4908417701820321E-2</v>
      </c>
      <c r="SH24" s="68">
        <f t="shared" si="219"/>
        <v>7.7600000000000058E-2</v>
      </c>
      <c r="SI24" s="14"/>
      <c r="SJ24" s="15">
        <f t="shared" si="220"/>
        <v>-0.11730013106159889</v>
      </c>
      <c r="SL24" s="122">
        <v>0.74</v>
      </c>
      <c r="SM24" s="68">
        <f t="shared" si="221"/>
        <v>4.0705563093622835E-3</v>
      </c>
      <c r="SN24" s="68">
        <f t="shared" si="222"/>
        <v>7.940580899286954E-4</v>
      </c>
      <c r="SO24" s="68">
        <f t="shared" si="223"/>
        <v>-0.47887323943661969</v>
      </c>
      <c r="SP24" s="14"/>
      <c r="SQ24" s="15">
        <f t="shared" si="224"/>
        <v>-0.26732673267326734</v>
      </c>
      <c r="SS24" s="122">
        <v>6.03</v>
      </c>
      <c r="ST24" s="68">
        <f t="shared" si="225"/>
        <v>-3.519999999999996E-2</v>
      </c>
      <c r="SU24" s="68">
        <f t="shared" si="226"/>
        <v>-3.8476498219433546E-2</v>
      </c>
      <c r="SV24" s="68">
        <f t="shared" si="227"/>
        <v>-0.62639405204460963</v>
      </c>
      <c r="SW24" s="14"/>
      <c r="SX24" s="15">
        <f t="shared" si="228"/>
        <v>-0.28214285714285714</v>
      </c>
      <c r="SZ24" s="122">
        <v>21.41</v>
      </c>
      <c r="TA24" s="68">
        <f t="shared" si="229"/>
        <v>1.5654648956356824E-2</v>
      </c>
      <c r="TB24" s="68">
        <f t="shared" si="230"/>
        <v>1.2378150736923235E-2</v>
      </c>
      <c r="TC24" s="68">
        <f t="shared" si="231"/>
        <v>-0.46965568491454046</v>
      </c>
      <c r="TD24" s="14"/>
      <c r="TE24" s="15">
        <f t="shared" si="232"/>
        <v>0.3724358974358975</v>
      </c>
      <c r="TG24" s="122">
        <v>0.185</v>
      </c>
      <c r="TH24" s="68">
        <f t="shared" si="233"/>
        <v>-2.6315789473684233E-2</v>
      </c>
      <c r="TI24" s="68">
        <f t="shared" si="234"/>
        <v>-2.9592287693117822E-2</v>
      </c>
      <c r="TJ24" s="68">
        <f t="shared" si="235"/>
        <v>-0.15909090909090912</v>
      </c>
      <c r="TK24" s="14"/>
      <c r="TL24" s="15">
        <f t="shared" si="236"/>
        <v>9.1445427728613485E-2</v>
      </c>
      <c r="TN24" s="122">
        <v>39</v>
      </c>
      <c r="TO24" s="68">
        <f t="shared" si="237"/>
        <v>-3.0092016911216136E-2</v>
      </c>
      <c r="TP24" s="68">
        <f t="shared" si="238"/>
        <v>-3.3368515130649722E-2</v>
      </c>
      <c r="TQ24" s="68">
        <f t="shared" si="239"/>
        <v>-0.43154074322403851</v>
      </c>
      <c r="TR24" s="14"/>
      <c r="TS24" s="15">
        <f t="shared" si="240"/>
        <v>0.31092436974789917</v>
      </c>
      <c r="TU24" s="122">
        <v>2</v>
      </c>
      <c r="TV24" s="68">
        <f t="shared" si="241"/>
        <v>-4.3062200956937732E-2</v>
      </c>
      <c r="TW24" s="68">
        <f t="shared" si="242"/>
        <v>-4.6338699176371317E-2</v>
      </c>
      <c r="TX24" s="68">
        <f t="shared" si="243"/>
        <v>-0.54648526077097503</v>
      </c>
      <c r="TY24" s="14"/>
      <c r="TZ24" s="15">
        <f t="shared" si="244"/>
        <v>0.16959064327485382</v>
      </c>
      <c r="UB24" s="122"/>
      <c r="UC24" s="68">
        <f t="shared" si="245"/>
        <v>0</v>
      </c>
      <c r="UD24" s="68">
        <f t="shared" si="246"/>
        <v>-3.2764982194335881E-3</v>
      </c>
      <c r="UE24" s="68">
        <f t="shared" si="247"/>
        <v>0</v>
      </c>
      <c r="UF24" s="14"/>
      <c r="UG24" s="15">
        <f t="shared" si="248"/>
        <v>0</v>
      </c>
      <c r="UI24" s="122"/>
      <c r="UJ24" s="68">
        <f t="shared" si="249"/>
        <v>0</v>
      </c>
      <c r="UK24" s="68">
        <f t="shared" si="250"/>
        <v>-3.2764982194335881E-3</v>
      </c>
      <c r="UL24" s="68">
        <f t="shared" si="251"/>
        <v>0</v>
      </c>
      <c r="UM24" s="14"/>
      <c r="UN24" s="15">
        <f t="shared" si="252"/>
        <v>0</v>
      </c>
      <c r="UP24" s="122"/>
      <c r="UQ24" s="68">
        <f t="shared" si="253"/>
        <v>0</v>
      </c>
      <c r="UR24" s="68">
        <f t="shared" si="254"/>
        <v>-3.2764982194335881E-3</v>
      </c>
      <c r="US24" s="68">
        <f t="shared" si="255"/>
        <v>0</v>
      </c>
      <c r="UT24" s="14"/>
      <c r="UU24" s="15">
        <f t="shared" si="256"/>
        <v>0</v>
      </c>
      <c r="UW24" s="122"/>
      <c r="UX24" s="68">
        <f t="shared" si="257"/>
        <v>0</v>
      </c>
      <c r="UY24" s="68">
        <f t="shared" si="258"/>
        <v>-3.2764982194335881E-3</v>
      </c>
      <c r="UZ24" s="68">
        <f t="shared" si="259"/>
        <v>0</v>
      </c>
      <c r="VA24" s="14"/>
      <c r="VB24" s="15">
        <f t="shared" si="260"/>
        <v>0</v>
      </c>
      <c r="VD24" s="122"/>
      <c r="VE24" s="68">
        <f t="shared" si="261"/>
        <v>0</v>
      </c>
      <c r="VF24" s="68">
        <f t="shared" si="262"/>
        <v>-3.2764982194335881E-3</v>
      </c>
      <c r="VG24" s="68">
        <f t="shared" si="263"/>
        <v>0</v>
      </c>
      <c r="VH24" s="14"/>
      <c r="VI24" s="15">
        <f t="shared" si="264"/>
        <v>0</v>
      </c>
      <c r="VM24" s="21">
        <f t="shared" si="265"/>
        <v>1.9599972616870392E-2</v>
      </c>
      <c r="VN24" s="49"/>
      <c r="VO24" s="21">
        <f t="shared" si="266"/>
        <v>0.52780455957995942</v>
      </c>
      <c r="VP24" s="14"/>
      <c r="VQ24" s="21">
        <f t="shared" si="267"/>
        <v>0.13283563271161122</v>
      </c>
    </row>
    <row r="25" spans="1:589" ht="15.75" customHeight="1" x14ac:dyDescent="0.2">
      <c r="A25" s="127">
        <v>45681</v>
      </c>
      <c r="B25" s="77">
        <f t="shared" si="0"/>
        <v>45681</v>
      </c>
      <c r="C25" s="13">
        <v>44424.25</v>
      </c>
      <c r="D25" s="14">
        <f t="shared" si="1"/>
        <v>-141.01000000000204</v>
      </c>
      <c r="E25" s="68">
        <f t="shared" si="2"/>
        <v>-3.1641238040572865E-3</v>
      </c>
      <c r="F25" s="15">
        <f t="shared" si="3"/>
        <v>4.4190021582250154E-2</v>
      </c>
      <c r="G25" s="13">
        <v>6101.24</v>
      </c>
      <c r="H25" s="138">
        <f t="shared" si="4"/>
        <v>-17.480000000000473</v>
      </c>
      <c r="I25" s="68">
        <f t="shared" si="5"/>
        <v>-2.8568066523718149E-3</v>
      </c>
      <c r="J25" s="15">
        <f t="shared" si="6"/>
        <v>3.7338288875702765E-2</v>
      </c>
      <c r="K25" s="13">
        <v>19954.3</v>
      </c>
      <c r="L25" s="138">
        <f t="shared" si="7"/>
        <v>-99.380000000001019</v>
      </c>
      <c r="M25" s="68">
        <f t="shared" si="8"/>
        <v>-4.9556989041413353E-3</v>
      </c>
      <c r="N25" s="15">
        <f t="shared" si="9"/>
        <v>3.3323856766087685E-2</v>
      </c>
      <c r="O25" s="13">
        <v>2307.7399999999998</v>
      </c>
      <c r="P25" s="138">
        <f t="shared" si="10"/>
        <v>-6.8600000000001273</v>
      </c>
      <c r="Q25" s="68">
        <f t="shared" si="11"/>
        <v>-2.963795040179784E-3</v>
      </c>
      <c r="R25" s="15">
        <f t="shared" si="12"/>
        <v>3.4786741758438829E-2</v>
      </c>
      <c r="S25" s="18">
        <f t="shared" si="13"/>
        <v>-2.6028408621515944E-3</v>
      </c>
      <c r="T25" s="121">
        <f t="shared" si="14"/>
        <v>264.53608958574074</v>
      </c>
      <c r="U25" s="121">
        <f t="shared" si="15"/>
        <v>264.53608958574074</v>
      </c>
      <c r="V25" s="47">
        <f t="shared" si="16"/>
        <v>-1.9639882915345576E-3</v>
      </c>
      <c r="W25" s="21">
        <f t="shared" si="268"/>
        <v>2.2482077730371509E-2</v>
      </c>
      <c r="X25" s="18">
        <f t="shared" si="17"/>
        <v>-3.4851061001875553E-3</v>
      </c>
      <c r="Y25" s="123">
        <f>121398.57+1773.29</f>
        <v>123171.86</v>
      </c>
      <c r="Z25" s="15">
        <v>1.9999999999999999E-6</v>
      </c>
      <c r="AA25" s="21">
        <f t="shared" si="18"/>
        <v>1.9659882915345575E-3</v>
      </c>
      <c r="AB25" s="1"/>
      <c r="AC25" s="122">
        <v>236.88</v>
      </c>
      <c r="AD25" s="68">
        <f t="shared" si="19"/>
        <v>-5.1656797278569486E-3</v>
      </c>
      <c r="AE25" s="68">
        <f t="shared" si="269"/>
        <v>-3.201691436322391E-3</v>
      </c>
      <c r="AF25" s="68">
        <f t="shared" si="20"/>
        <v>0.43764034715057343</v>
      </c>
      <c r="AG25" s="14"/>
      <c r="AH25" s="15">
        <f t="shared" si="21"/>
        <v>4.2743319980631279E-2</v>
      </c>
      <c r="AI25" s="1"/>
      <c r="AJ25" s="122">
        <v>22.31</v>
      </c>
      <c r="AK25" s="68">
        <f t="shared" si="22"/>
        <v>-4.4802867383519549E-4</v>
      </c>
      <c r="AL25" s="68">
        <f t="shared" si="270"/>
        <v>1.515959617699362E-3</v>
      </c>
      <c r="AM25" s="68">
        <f t="shared" si="23"/>
        <v>0.19946236559139768</v>
      </c>
      <c r="AN25" s="14"/>
      <c r="AO25" s="15">
        <f t="shared" si="24"/>
        <v>6.0865430337612818E-2</v>
      </c>
      <c r="AP25" s="1"/>
      <c r="AQ25" s="122">
        <v>22.38</v>
      </c>
      <c r="AR25" s="68">
        <f t="shared" si="25"/>
        <v>-4.4483985765125184E-3</v>
      </c>
      <c r="AS25" s="68">
        <f t="shared" si="271"/>
        <v>-2.4844102849779608E-3</v>
      </c>
      <c r="AT25" s="68">
        <f t="shared" si="26"/>
        <v>0.29588882455124493</v>
      </c>
      <c r="AU25" s="14"/>
      <c r="AV25" s="15">
        <f t="shared" si="27"/>
        <v>4.2384722869119713E-2</v>
      </c>
      <c r="AW25" s="1"/>
      <c r="AX25" s="122">
        <v>211.96</v>
      </c>
      <c r="AY25" s="68">
        <f t="shared" si="28"/>
        <v>-2.7758174547165533E-3</v>
      </c>
      <c r="AZ25" s="68">
        <f t="shared" si="272"/>
        <v>-8.1182916318199572E-4</v>
      </c>
      <c r="BA25" s="68">
        <f t="shared" si="29"/>
        <v>0.58061148396718876</v>
      </c>
      <c r="BB25" s="14"/>
      <c r="BC25" s="15">
        <f t="shared" si="30"/>
        <v>3.8052793966403889E-2</v>
      </c>
      <c r="BD25" s="1"/>
      <c r="BE25" s="122">
        <v>77.03</v>
      </c>
      <c r="BF25" s="68">
        <f t="shared" si="31"/>
        <v>-3.8930703348041964E-4</v>
      </c>
      <c r="BG25" s="68">
        <f t="shared" si="273"/>
        <v>1.574681258054138E-3</v>
      </c>
      <c r="BH25" s="68"/>
      <c r="BI25" s="14"/>
      <c r="BJ25" s="15">
        <f t="shared" si="32"/>
        <v>4.5608795982082249E-2</v>
      </c>
      <c r="BK25" s="1"/>
      <c r="BL25" s="122">
        <v>72.17</v>
      </c>
      <c r="BM25" s="68">
        <f t="shared" si="33"/>
        <v>-3.4520850593758629E-3</v>
      </c>
      <c r="BN25" s="68">
        <f t="shared" si="274"/>
        <v>-1.4880967678413052E-3</v>
      </c>
      <c r="BO25" s="68">
        <f t="shared" si="34"/>
        <v>0.21539238800943075</v>
      </c>
      <c r="BP25" s="14"/>
      <c r="BQ25" s="15">
        <f t="shared" si="35"/>
        <v>8.7388880518306414E-2</v>
      </c>
      <c r="BR25" s="1"/>
      <c r="BS25" s="122">
        <v>41.89</v>
      </c>
      <c r="BT25" s="68">
        <f t="shared" si="36"/>
        <v>-3.8049940546967089E-3</v>
      </c>
      <c r="BU25" s="68">
        <f t="shared" si="275"/>
        <v>-1.8410057631621513E-3</v>
      </c>
      <c r="BV25" s="68">
        <f t="shared" si="37"/>
        <v>0.12426194310252289</v>
      </c>
      <c r="BW25" s="14"/>
      <c r="BX25" s="15">
        <f t="shared" si="38"/>
        <v>9.5163398692810472E-2</v>
      </c>
      <c r="BY25" s="1"/>
      <c r="BZ25" s="122"/>
      <c r="CA25" s="68">
        <f t="shared" si="39"/>
        <v>0</v>
      </c>
      <c r="CB25" s="68">
        <f t="shared" si="276"/>
        <v>0</v>
      </c>
      <c r="CC25" s="68">
        <f t="shared" si="40"/>
        <v>0</v>
      </c>
      <c r="CD25" s="14"/>
      <c r="CE25" s="15">
        <f t="shared" si="41"/>
        <v>0</v>
      </c>
      <c r="CF25" s="1"/>
      <c r="CG25" s="122">
        <v>36.33</v>
      </c>
      <c r="CH25" s="68">
        <f t="shared" si="42"/>
        <v>-1.923076923076931E-3</v>
      </c>
      <c r="CI25" s="68">
        <f t="shared" si="277"/>
        <v>4.0911368457626635E-5</v>
      </c>
      <c r="CJ25" s="68">
        <f t="shared" si="43"/>
        <v>0.20178630499503797</v>
      </c>
      <c r="CK25" s="14"/>
      <c r="CL25" s="15">
        <f t="shared" si="44"/>
        <v>5.7334109429569236E-2</v>
      </c>
      <c r="CM25" s="1"/>
      <c r="CN25" s="122">
        <v>35.18</v>
      </c>
      <c r="CO25" s="68">
        <f t="shared" si="45"/>
        <v>-5.0904977375565534E-3</v>
      </c>
      <c r="CP25" s="68">
        <f t="shared" si="278"/>
        <v>-3.1265094460219958E-3</v>
      </c>
      <c r="CQ25" s="68">
        <f t="shared" si="46"/>
        <v>0.1225271218889598</v>
      </c>
      <c r="CR25" s="14"/>
      <c r="CS25" s="15">
        <f t="shared" si="47"/>
        <v>5.1090528831789689E-2</v>
      </c>
      <c r="CT25" s="1"/>
      <c r="CU25" s="122">
        <v>39.18</v>
      </c>
      <c r="CV25" s="68">
        <f t="shared" si="48"/>
        <v>-4.0671072699543388E-3</v>
      </c>
      <c r="CW25" s="68">
        <f t="shared" si="279"/>
        <v>-2.1031189784197811E-3</v>
      </c>
      <c r="CX25" s="68">
        <f t="shared" si="49"/>
        <v>0.21866251944012446</v>
      </c>
      <c r="CY25" s="14"/>
      <c r="CZ25" s="15">
        <f t="shared" si="50"/>
        <v>5.0965665236051463E-2</v>
      </c>
      <c r="DA25" s="1"/>
      <c r="DB25" s="122">
        <v>21.5</v>
      </c>
      <c r="DC25" s="68">
        <f t="shared" si="51"/>
        <v>2.3310023310023644E-3</v>
      </c>
      <c r="DD25" s="68">
        <f t="shared" si="280"/>
        <v>4.2949906225369216E-3</v>
      </c>
      <c r="DE25" s="68">
        <f t="shared" si="52"/>
        <v>-1.6918152720621901E-2</v>
      </c>
      <c r="DF25" s="14"/>
      <c r="DG25" s="15">
        <f t="shared" si="53"/>
        <v>5.5992141453831072E-2</v>
      </c>
      <c r="DH25" s="1"/>
      <c r="DI25" s="122">
        <v>44.63</v>
      </c>
      <c r="DJ25" s="68">
        <f t="shared" si="54"/>
        <v>5.1801801801802704E-3</v>
      </c>
      <c r="DK25" s="68">
        <f t="shared" si="281"/>
        <v>7.144168471714828E-3</v>
      </c>
      <c r="DL25" s="68">
        <f t="shared" si="55"/>
        <v>1.0872027180068041E-2</v>
      </c>
      <c r="DM25" s="14"/>
      <c r="DN25" s="15">
        <f t="shared" si="56"/>
        <v>5.8586337760910961E-2</v>
      </c>
      <c r="DO25" s="1"/>
      <c r="DP25" s="122">
        <v>39.42</v>
      </c>
      <c r="DQ25" s="68">
        <f t="shared" si="57"/>
        <v>3.0534351145039326E-3</v>
      </c>
      <c r="DR25" s="68">
        <f t="shared" si="282"/>
        <v>5.0174234060384902E-3</v>
      </c>
      <c r="DS25" s="68"/>
      <c r="DT25" s="14"/>
      <c r="DU25" s="15">
        <f t="shared" si="58"/>
        <v>3.5189075630252191E-2</v>
      </c>
      <c r="DV25" s="18"/>
      <c r="DW25" s="122">
        <v>35.69</v>
      </c>
      <c r="DX25" s="68">
        <f t="shared" si="59"/>
        <v>-1.7616295072942489E-2</v>
      </c>
      <c r="DY25" s="68">
        <f t="shared" si="283"/>
        <v>-1.5652306781407933E-2</v>
      </c>
      <c r="DZ25" s="68">
        <f t="shared" si="60"/>
        <v>0.90448239060832447</v>
      </c>
      <c r="EA25" s="14"/>
      <c r="EB25" s="15">
        <f t="shared" si="61"/>
        <v>6.6328054974604089E-2</v>
      </c>
      <c r="EC25" s="1"/>
      <c r="ED25" s="122">
        <v>37.81</v>
      </c>
      <c r="EE25" s="68">
        <f t="shared" si="62"/>
        <v>-1.2793733681462008E-2</v>
      </c>
      <c r="EF25" s="68">
        <f t="shared" si="284"/>
        <v>-1.082974538992745E-2</v>
      </c>
      <c r="EG25" s="68">
        <f t="shared" si="63"/>
        <v>0.7979077508321446</v>
      </c>
      <c r="EH25" s="14"/>
      <c r="EI25" s="15">
        <f t="shared" si="64"/>
        <v>2.5216919739696302E-2</v>
      </c>
      <c r="EJ25" s="1"/>
      <c r="EK25" s="122">
        <v>118.74</v>
      </c>
      <c r="EL25" s="68">
        <f t="shared" si="65"/>
        <v>9.0074779061861659E-3</v>
      </c>
      <c r="EM25" s="68">
        <f t="shared" si="285"/>
        <v>1.0971466197720724E-2</v>
      </c>
      <c r="EN25" s="68">
        <f t="shared" si="66"/>
        <v>0.83978927796715186</v>
      </c>
      <c r="EO25" s="14"/>
      <c r="EP25" s="15">
        <f t="shared" si="67"/>
        <v>6.6846361185983805E-2</v>
      </c>
      <c r="ER25" s="122">
        <v>39.92</v>
      </c>
      <c r="ES25" s="68">
        <f t="shared" si="68"/>
        <v>4.7822803926505118E-3</v>
      </c>
      <c r="ET25" s="68">
        <f t="shared" si="286"/>
        <v>6.7462686841850694E-3</v>
      </c>
      <c r="EU25" s="68">
        <f t="shared" si="69"/>
        <v>0.14351188771125767</v>
      </c>
      <c r="EV25" s="14"/>
      <c r="EW25" s="15">
        <f t="shared" si="70"/>
        <v>2.648495757264081E-2</v>
      </c>
      <c r="EY25" s="122">
        <v>27.26</v>
      </c>
      <c r="EZ25" s="68">
        <f t="shared" si="71"/>
        <v>1.33828996282529E-2</v>
      </c>
      <c r="FA25" s="68">
        <f t="shared" si="287"/>
        <v>1.5346887919787458E-2</v>
      </c>
      <c r="FB25" s="68"/>
      <c r="FC25" s="14"/>
      <c r="FD25" s="15">
        <f t="shared" si="72"/>
        <v>0.1090317331163549</v>
      </c>
      <c r="FF25" s="122">
        <v>60.48</v>
      </c>
      <c r="FG25" s="68">
        <f t="shared" si="73"/>
        <v>-9.6610447028001208E-3</v>
      </c>
      <c r="FH25" s="68">
        <f t="shared" si="288"/>
        <v>-7.6970564112655631E-3</v>
      </c>
      <c r="FI25" s="68">
        <f t="shared" si="74"/>
        <v>2.3696682464454954E-2</v>
      </c>
      <c r="FJ25" s="14"/>
      <c r="FK25" s="15">
        <f t="shared" si="75"/>
        <v>6.4976228209191716E-2</v>
      </c>
      <c r="FL25" s="1"/>
      <c r="FM25" s="122">
        <v>195.98</v>
      </c>
      <c r="FN25" s="68">
        <f t="shared" si="76"/>
        <v>5.6444991789819082E-3</v>
      </c>
      <c r="FO25" s="68">
        <f t="shared" si="289"/>
        <v>7.6084874705164658E-3</v>
      </c>
      <c r="FP25" s="68">
        <f t="shared" si="77"/>
        <v>0.68541451668386644</v>
      </c>
      <c r="FQ25" s="14"/>
      <c r="FR25" s="15">
        <f t="shared" si="78"/>
        <v>7.8828580865352826E-2</v>
      </c>
      <c r="FS25" s="1"/>
      <c r="FT25" s="122">
        <v>91.58</v>
      </c>
      <c r="FU25" s="68">
        <f t="shared" si="79"/>
        <v>3.9465029598772135E-3</v>
      </c>
      <c r="FV25" s="68">
        <f t="shared" si="290"/>
        <v>5.9104912514117711E-3</v>
      </c>
      <c r="FW25" s="68">
        <f t="shared" si="80"/>
        <v>4.0327161195047111E-2</v>
      </c>
      <c r="FX25" s="14"/>
      <c r="FY25" s="15">
        <f t="shared" si="81"/>
        <v>1.5524506542470519E-2</v>
      </c>
      <c r="FZ25" s="1"/>
      <c r="GA25" s="122">
        <v>18.010000000000002</v>
      </c>
      <c r="GB25" s="68">
        <f t="shared" si="82"/>
        <v>2.2259321090708239E-3</v>
      </c>
      <c r="GC25" s="68">
        <f t="shared" si="291"/>
        <v>4.189920400605382E-3</v>
      </c>
      <c r="GD25" s="68"/>
      <c r="GE25" s="14"/>
      <c r="GF25" s="15">
        <f t="shared" si="83"/>
        <v>3.3275960986804465E-2</v>
      </c>
      <c r="GG25" s="18"/>
      <c r="GH25" s="122">
        <v>19.059999999999999</v>
      </c>
      <c r="GI25" s="68">
        <f t="shared" si="84"/>
        <v>-4.1797283176594488E-3</v>
      </c>
      <c r="GJ25" s="68">
        <f t="shared" si="292"/>
        <v>-2.2157400261248912E-3</v>
      </c>
      <c r="GK25" s="68">
        <f t="shared" si="85"/>
        <v>-8.3246618106139515E-3</v>
      </c>
      <c r="GL25" s="14"/>
      <c r="GM25" s="15">
        <f t="shared" si="86"/>
        <v>8.4656084656084731E-3</v>
      </c>
      <c r="GO25" s="122">
        <v>28.73</v>
      </c>
      <c r="GP25" s="68">
        <f t="shared" si="87"/>
        <v>2.4424284717376233E-3</v>
      </c>
      <c r="GQ25" s="68">
        <f t="shared" si="293"/>
        <v>4.4064167632721814E-3</v>
      </c>
      <c r="GR25" s="68"/>
      <c r="GS25" s="14"/>
      <c r="GT25" s="15">
        <f t="shared" si="88"/>
        <v>5.4311926605504601E-2</v>
      </c>
      <c r="GV25" s="122">
        <v>14.51</v>
      </c>
      <c r="GW25" s="68">
        <f t="shared" si="89"/>
        <v>2.0718232044198452E-3</v>
      </c>
      <c r="GX25" s="68">
        <f t="shared" si="294"/>
        <v>4.0358114959544028E-3</v>
      </c>
      <c r="GY25" s="68">
        <f t="shared" si="90"/>
        <v>0.22447257383966246</v>
      </c>
      <c r="GZ25" s="14"/>
      <c r="HA25" s="15">
        <f t="shared" si="91"/>
        <v>5.7580174927113641E-2</v>
      </c>
      <c r="HD25" s="122">
        <v>406.58</v>
      </c>
      <c r="HE25" s="68">
        <f t="shared" si="92"/>
        <v>-1.4064697609001434E-2</v>
      </c>
      <c r="HF25" s="68">
        <f t="shared" si="295"/>
        <v>-1.2100709317466877E-2</v>
      </c>
      <c r="HG25" s="68">
        <f t="shared" si="93"/>
        <v>1.2840289871355541</v>
      </c>
      <c r="HH25" s="14"/>
      <c r="HI25" s="15">
        <f t="shared" si="94"/>
        <v>6.7848652931854431E-3</v>
      </c>
      <c r="HK25" s="122">
        <v>34.130000000000003</v>
      </c>
      <c r="HL25" s="68">
        <f t="shared" si="95"/>
        <v>-1.2727798669366438E-2</v>
      </c>
      <c r="HM25" s="68">
        <f t="shared" si="296"/>
        <v>-1.0763810377831879E-2</v>
      </c>
      <c r="HN25" s="68">
        <f t="shared" si="96"/>
        <v>12.76209677419355</v>
      </c>
      <c r="HO25" s="14"/>
      <c r="HP25" s="15">
        <f t="shared" si="97"/>
        <v>0.29378316906747548</v>
      </c>
      <c r="HR25" s="122">
        <v>108.66</v>
      </c>
      <c r="HS25" s="68">
        <f t="shared" si="98"/>
        <v>-1.3258263712313912E-2</v>
      </c>
      <c r="HT25" s="68">
        <f t="shared" si="297"/>
        <v>-1.1294275420779355E-2</v>
      </c>
      <c r="HU25" s="68">
        <f t="shared" si="99"/>
        <v>1.985164835164835</v>
      </c>
      <c r="HV25" s="14"/>
      <c r="HW25" s="15">
        <f t="shared" si="100"/>
        <v>1.0132936692386385E-2</v>
      </c>
      <c r="HY25" s="122">
        <v>142.62</v>
      </c>
      <c r="HZ25" s="68">
        <f t="shared" si="101"/>
        <v>-3.1245754652900384E-2</v>
      </c>
      <c r="IA25" s="68">
        <f t="shared" si="298"/>
        <v>-2.9281766361365827E-2</v>
      </c>
      <c r="IB25" s="68">
        <f t="shared" si="102"/>
        <v>0.34674220963172803</v>
      </c>
      <c r="IC25" s="14"/>
      <c r="ID25" s="15">
        <f t="shared" si="103"/>
        <v>6.2029935214833666E-2</v>
      </c>
      <c r="IF25" s="122">
        <v>244.7</v>
      </c>
      <c r="IG25" s="68">
        <f t="shared" si="104"/>
        <v>1.8395205593474229E-2</v>
      </c>
      <c r="IH25" s="68">
        <f t="shared" si="299"/>
        <v>2.0359193885008786E-2</v>
      </c>
      <c r="II25" s="68">
        <f t="shared" si="105"/>
        <v>0.39828571428571424</v>
      </c>
      <c r="IJ25" s="14"/>
      <c r="IK25" s="15">
        <f t="shared" si="106"/>
        <v>5.5469289164941274E-2</v>
      </c>
      <c r="IM25" s="122">
        <v>201.15</v>
      </c>
      <c r="IN25" s="68">
        <f t="shared" si="107"/>
        <v>-6.9609004739336327E-3</v>
      </c>
      <c r="IO25" s="68">
        <f t="shared" si="300"/>
        <v>-4.9969121823990751E-3</v>
      </c>
      <c r="IP25" s="68">
        <f t="shared" si="108"/>
        <v>2.9279437609841827</v>
      </c>
      <c r="IQ25" s="14"/>
      <c r="IR25" s="15">
        <f t="shared" si="109"/>
        <v>7.2742787051357338E-2</v>
      </c>
      <c r="IT25" s="122">
        <v>56</v>
      </c>
      <c r="IU25" s="68">
        <f t="shared" si="110"/>
        <v>-1.5124868097080539E-2</v>
      </c>
      <c r="IV25" s="68">
        <f t="shared" si="301"/>
        <v>-1.3160879805545981E-2</v>
      </c>
      <c r="IW25" s="68">
        <f t="shared" si="111"/>
        <v>2.0684931506849313</v>
      </c>
      <c r="IX25" s="14"/>
      <c r="IY25" s="15">
        <f t="shared" si="112"/>
        <v>8.9706168515275339E-2</v>
      </c>
      <c r="JA25" s="122">
        <v>647.49</v>
      </c>
      <c r="JB25" s="68">
        <f t="shared" si="113"/>
        <v>1.7346217299080782E-2</v>
      </c>
      <c r="JC25" s="68">
        <f t="shared" si="302"/>
        <v>1.9310205590615338E-2</v>
      </c>
      <c r="JD25" s="68">
        <f t="shared" si="114"/>
        <v>0.30964805825242725</v>
      </c>
      <c r="JE25" s="14"/>
      <c r="JF25" s="15">
        <f t="shared" si="115"/>
        <v>0.10585643285340988</v>
      </c>
      <c r="JH25" s="122">
        <v>444.06</v>
      </c>
      <c r="JI25" s="68">
        <f t="shared" si="116"/>
        <v>-5.9322603031048719E-3</v>
      </c>
      <c r="JJ25" s="68">
        <f t="shared" si="303"/>
        <v>-3.9682720115703143E-3</v>
      </c>
      <c r="JK25" s="68">
        <f t="shared" si="117"/>
        <v>9.1888170350881523E-2</v>
      </c>
      <c r="JL25" s="14"/>
      <c r="JM25" s="15">
        <f t="shared" si="118"/>
        <v>5.3523131672597868E-2</v>
      </c>
      <c r="JO25" s="122">
        <v>12.34</v>
      </c>
      <c r="JP25" s="68">
        <f t="shared" si="119"/>
        <v>2.4916943521594744E-2</v>
      </c>
      <c r="JQ25" s="68">
        <f t="shared" si="304"/>
        <v>2.68809318131293E-2</v>
      </c>
      <c r="JR25" s="68">
        <f t="shared" si="120"/>
        <v>-0.58360047241437496</v>
      </c>
      <c r="JS25" s="14"/>
      <c r="JT25" s="15">
        <f t="shared" si="121"/>
        <v>0.21099116781158003</v>
      </c>
      <c r="JV25" s="122">
        <v>2.0299999999999998</v>
      </c>
      <c r="JW25" s="68">
        <f t="shared" si="122"/>
        <v>-4.9019607843138382E-3</v>
      </c>
      <c r="JX25" s="68">
        <f t="shared" si="305"/>
        <v>-2.9379724927792806E-3</v>
      </c>
      <c r="JY25" s="68">
        <f t="shared" si="123"/>
        <v>-0.19762845849802374</v>
      </c>
      <c r="JZ25" s="14"/>
      <c r="KA25" s="15">
        <f t="shared" si="124"/>
        <v>0.12777777777777763</v>
      </c>
      <c r="KC25" s="122">
        <v>22.64</v>
      </c>
      <c r="KD25" s="68">
        <f t="shared" si="125"/>
        <v>-7.8878177037686112E-3</v>
      </c>
      <c r="KE25" s="68">
        <f t="shared" si="306"/>
        <v>-5.9238294122340536E-3</v>
      </c>
      <c r="KF25" s="68">
        <f t="shared" si="126"/>
        <v>0.16221765913757702</v>
      </c>
      <c r="KG25" s="14"/>
      <c r="KH25" s="15">
        <f t="shared" si="127"/>
        <v>2.0739404869251618E-2</v>
      </c>
      <c r="KI25" s="18"/>
      <c r="KJ25" s="122">
        <v>80.47</v>
      </c>
      <c r="KK25" s="68">
        <f t="shared" si="128"/>
        <v>-4.407222618199106E-2</v>
      </c>
      <c r="KL25" s="68">
        <f t="shared" si="307"/>
        <v>-4.21082378904565E-2</v>
      </c>
      <c r="KM25" s="68">
        <f t="shared" si="129"/>
        <v>2.8137440758293835</v>
      </c>
      <c r="KN25" s="14"/>
      <c r="KO25" s="15">
        <f t="shared" si="130"/>
        <v>0.19729206963249526</v>
      </c>
      <c r="KQ25" s="122">
        <v>1.2050000000000001</v>
      </c>
      <c r="KR25" s="68">
        <f t="shared" si="131"/>
        <v>2.9914529914530037E-2</v>
      </c>
      <c r="KS25" s="68">
        <f t="shared" si="308"/>
        <v>3.1878518206064597E-2</v>
      </c>
      <c r="KT25" s="68">
        <f t="shared" si="132"/>
        <v>-0.54007633587786263</v>
      </c>
      <c r="KU25" s="14"/>
      <c r="KV25" s="15">
        <f t="shared" si="133"/>
        <v>0.19306930693069313</v>
      </c>
      <c r="KW25" s="18"/>
      <c r="KX25" s="122">
        <v>31.38</v>
      </c>
      <c r="KY25" s="68">
        <f t="shared" si="134"/>
        <v>-6.3283582089552273E-2</v>
      </c>
      <c r="KZ25" s="68">
        <f t="shared" si="309"/>
        <v>-6.1319593798017713E-2</v>
      </c>
      <c r="LA25" s="68">
        <f t="shared" si="135"/>
        <v>-0.56374252745725018</v>
      </c>
      <c r="LB25" s="14"/>
      <c r="LC25" s="15">
        <f t="shared" si="136"/>
        <v>0.32349219738506951</v>
      </c>
      <c r="LD25" s="18"/>
      <c r="LE25" s="122">
        <v>53.68</v>
      </c>
      <c r="LF25" s="68">
        <f t="shared" si="137"/>
        <v>2.0533880903490652E-3</v>
      </c>
      <c r="LG25" s="68">
        <f t="shared" si="310"/>
        <v>4.0173763818836233E-3</v>
      </c>
      <c r="LH25" s="68">
        <f t="shared" si="138"/>
        <v>0.49818587775607037</v>
      </c>
      <c r="LI25" s="14"/>
      <c r="LJ25" s="15">
        <f t="shared" si="139"/>
        <v>0.16417263066579918</v>
      </c>
      <c r="LL25" s="122">
        <v>89.94</v>
      </c>
      <c r="LM25" s="68">
        <f t="shared" si="140"/>
        <v>1.4094035404216936E-2</v>
      </c>
      <c r="LN25" s="68">
        <f t="shared" si="311"/>
        <v>1.6058023695751492E-2</v>
      </c>
      <c r="LO25" s="68">
        <f t="shared" si="141"/>
        <v>2.788571428571426E-2</v>
      </c>
      <c r="LP25" s="14"/>
      <c r="LQ25" s="15">
        <f t="shared" si="142"/>
        <v>0.14998082086689687</v>
      </c>
      <c r="LS25" s="122">
        <v>10.66</v>
      </c>
      <c r="LT25" s="68">
        <f t="shared" si="143"/>
        <v>1.7175572519083943E-2</v>
      </c>
      <c r="LU25" s="68">
        <f t="shared" si="312"/>
        <v>1.9139560810618499E-2</v>
      </c>
      <c r="LV25" s="68"/>
      <c r="LW25" s="14"/>
      <c r="LX25" s="15">
        <f t="shared" si="144"/>
        <v>0.15243243243243246</v>
      </c>
      <c r="LZ25" s="122">
        <v>14.2</v>
      </c>
      <c r="MA25" s="68">
        <f t="shared" si="145"/>
        <v>-4.207573632538604E-3</v>
      </c>
      <c r="MB25" s="68">
        <f t="shared" si="313"/>
        <v>-2.2435853410040464E-3</v>
      </c>
      <c r="MC25" s="68">
        <f t="shared" si="146"/>
        <v>-0.36179775280898879</v>
      </c>
      <c r="MD25" s="14"/>
      <c r="ME25" s="15">
        <f t="shared" si="147"/>
        <v>5.3412462908011785E-2</v>
      </c>
      <c r="MG25" s="122">
        <v>41.82</v>
      </c>
      <c r="MH25" s="68">
        <f t="shared" si="148"/>
        <v>7.8390923156266099E-2</v>
      </c>
      <c r="MI25" s="68">
        <f t="shared" si="314"/>
        <v>8.0354911447800659E-2</v>
      </c>
      <c r="MJ25" s="68">
        <f t="shared" si="149"/>
        <v>4.6361185983827493</v>
      </c>
      <c r="MK25" s="14"/>
      <c r="ML25" s="15">
        <f t="shared" si="150"/>
        <v>0.96985398021667446</v>
      </c>
      <c r="MN25" s="122">
        <v>127.65</v>
      </c>
      <c r="MO25" s="68">
        <f t="shared" si="151"/>
        <v>-5.6087870997896614E-3</v>
      </c>
      <c r="MP25" s="68">
        <f t="shared" si="315"/>
        <v>-3.6447988082551038E-3</v>
      </c>
      <c r="MQ25" s="68">
        <f t="shared" si="152"/>
        <v>1.3899920571882446E-2</v>
      </c>
      <c r="MR25" s="14"/>
      <c r="MS25" s="15">
        <f t="shared" si="153"/>
        <v>0.14597360624831676</v>
      </c>
      <c r="MU25" s="122">
        <v>12.63</v>
      </c>
      <c r="MV25" s="68">
        <f t="shared" si="154"/>
        <v>2.2672064777328027E-2</v>
      </c>
      <c r="MW25" s="68">
        <f t="shared" si="316"/>
        <v>2.4636053068862584E-2</v>
      </c>
      <c r="MX25" s="68">
        <f t="shared" si="155"/>
        <v>-0.39482510781025393</v>
      </c>
      <c r="MY25" s="14"/>
      <c r="MZ25" s="15">
        <f t="shared" si="156"/>
        <v>0.18369259606373017</v>
      </c>
      <c r="NB25" s="122">
        <v>196.75</v>
      </c>
      <c r="NC25" s="68">
        <f t="shared" si="157"/>
        <v>-2.0022911789610052E-2</v>
      </c>
      <c r="ND25" s="68">
        <f t="shared" si="317"/>
        <v>-1.8058923498075495E-2</v>
      </c>
      <c r="NE25" s="68">
        <f t="shared" si="158"/>
        <v>0.45235107403853253</v>
      </c>
      <c r="NF25" s="14"/>
      <c r="NG25" s="15">
        <f t="shared" si="159"/>
        <v>0.17962707596378685</v>
      </c>
      <c r="NI25" s="122">
        <v>5.48</v>
      </c>
      <c r="NJ25" s="68">
        <f t="shared" si="160"/>
        <v>5.5045871559633482E-3</v>
      </c>
      <c r="NK25" s="68">
        <f t="shared" si="318"/>
        <v>7.4685754474979058E-3</v>
      </c>
      <c r="NL25" s="68">
        <f t="shared" si="161"/>
        <v>-0.95649067090115125</v>
      </c>
      <c r="NM25" s="14"/>
      <c r="NN25" s="15">
        <f t="shared" si="162"/>
        <v>0.11836734693877551</v>
      </c>
      <c r="NP25" s="122">
        <v>420.49</v>
      </c>
      <c r="NQ25" s="68">
        <f t="shared" si="163"/>
        <v>-3.8814090109036088E-2</v>
      </c>
      <c r="NR25" s="68">
        <f t="shared" si="319"/>
        <v>-3.6850101817501528E-2</v>
      </c>
      <c r="NS25" s="68">
        <f t="shared" si="164"/>
        <v>2.2037333333333335</v>
      </c>
      <c r="NT25" s="14"/>
      <c r="NU25" s="15">
        <f t="shared" si="165"/>
        <v>0.27835709725473506</v>
      </c>
      <c r="NW25" s="122">
        <v>200.21</v>
      </c>
      <c r="NX25" s="68">
        <f t="shared" si="166"/>
        <v>1.1263764016567422E-2</v>
      </c>
      <c r="NY25" s="68">
        <f t="shared" si="320"/>
        <v>1.322775230810198E-2</v>
      </c>
      <c r="NZ25" s="68">
        <f t="shared" si="167"/>
        <v>0.13911015020482487</v>
      </c>
      <c r="OA25" s="14"/>
      <c r="OB25" s="15">
        <f t="shared" si="168"/>
        <v>5.7633386159535109E-2</v>
      </c>
      <c r="OD25" s="122">
        <v>1.62</v>
      </c>
      <c r="OE25" s="68">
        <f t="shared" si="169"/>
        <v>6.2111801242236073E-3</v>
      </c>
      <c r="OF25" s="68">
        <f t="shared" si="321"/>
        <v>8.175168415758164E-3</v>
      </c>
      <c r="OG25" s="68">
        <f t="shared" si="170"/>
        <v>-0.99282137634599188</v>
      </c>
      <c r="OH25" s="14"/>
      <c r="OI25" s="15">
        <f t="shared" si="171"/>
        <v>0.10958904109589052</v>
      </c>
      <c r="OK25" s="122">
        <v>92</v>
      </c>
      <c r="OL25" s="68">
        <f t="shared" si="172"/>
        <v>-2.2835900159320292E-2</v>
      </c>
      <c r="OM25" s="68">
        <f t="shared" si="322"/>
        <v>-2.0871911867785736E-2</v>
      </c>
      <c r="ON25" s="68">
        <f t="shared" si="173"/>
        <v>1.1672555948174321</v>
      </c>
      <c r="OO25" s="14"/>
      <c r="OP25" s="15">
        <f t="shared" si="174"/>
        <v>0.38117399789821349</v>
      </c>
      <c r="OR25" s="122">
        <v>1.57</v>
      </c>
      <c r="OS25" s="68">
        <f t="shared" si="175"/>
        <v>0</v>
      </c>
      <c r="OT25" s="68">
        <f t="shared" si="323"/>
        <v>1.9639882915345576E-3</v>
      </c>
      <c r="OU25" s="68">
        <f t="shared" si="176"/>
        <v>-0.79610389610389609</v>
      </c>
      <c r="OV25" s="14"/>
      <c r="OW25" s="15">
        <f t="shared" si="177"/>
        <v>0.40178571428571419</v>
      </c>
      <c r="OY25" s="122">
        <v>124.05</v>
      </c>
      <c r="OZ25" s="68">
        <f t="shared" si="178"/>
        <v>-7.7587585986242111E-3</v>
      </c>
      <c r="PA25" s="68">
        <f t="shared" si="324"/>
        <v>-5.7947703070896535E-3</v>
      </c>
      <c r="PB25" s="68">
        <f t="shared" si="332"/>
        <v>2.8169230769230769</v>
      </c>
      <c r="PC25" s="14"/>
      <c r="PD25" s="15">
        <f t="shared" si="179"/>
        <v>8.2933216935835885E-2</v>
      </c>
      <c r="PE25" s="18"/>
      <c r="PF25" s="122">
        <v>217.46</v>
      </c>
      <c r="PG25" s="68">
        <f t="shared" si="180"/>
        <v>-5.1694954023514131E-3</v>
      </c>
      <c r="PH25" s="68">
        <f t="shared" si="325"/>
        <v>-3.2055071108168555E-3</v>
      </c>
      <c r="PI25" s="68">
        <f t="shared" si="181"/>
        <v>-0.37547386559448587</v>
      </c>
      <c r="PJ25" s="14"/>
      <c r="PK25" s="15">
        <f t="shared" si="182"/>
        <v>3.9831683641753997E-2</v>
      </c>
      <c r="PM25" s="122"/>
      <c r="PN25" s="68">
        <f t="shared" si="183"/>
        <v>0</v>
      </c>
      <c r="PO25" s="68">
        <f t="shared" si="184"/>
        <v>1.9639882915345576E-3</v>
      </c>
      <c r="PP25" s="68">
        <f t="shared" si="185"/>
        <v>0</v>
      </c>
      <c r="PQ25" s="14"/>
      <c r="PR25" s="15">
        <f t="shared" si="186"/>
        <v>0</v>
      </c>
      <c r="PT25" s="122">
        <v>5.71</v>
      </c>
      <c r="PU25" s="68">
        <f t="shared" si="187"/>
        <v>-2.8911564625850327E-2</v>
      </c>
      <c r="PV25" s="68">
        <f t="shared" si="326"/>
        <v>-2.694757633431577E-2</v>
      </c>
      <c r="PW25" s="68">
        <f t="shared" si="188"/>
        <v>-0.34518348623853218</v>
      </c>
      <c r="PX25" s="14"/>
      <c r="PY25" s="15">
        <f t="shared" si="189"/>
        <v>0.11306042884990256</v>
      </c>
      <c r="QA25" s="122">
        <v>175.48</v>
      </c>
      <c r="QB25" s="68">
        <f t="shared" si="190"/>
        <v>1.23456790123456E-2</v>
      </c>
      <c r="QC25" s="68">
        <f t="shared" si="327"/>
        <v>1.4309667303880159E-2</v>
      </c>
      <c r="QD25" s="68">
        <f t="shared" si="191"/>
        <v>-0.47988974184178546</v>
      </c>
      <c r="QE25" s="14"/>
      <c r="QF25" s="15">
        <f t="shared" si="192"/>
        <v>-8.4802336497340244E-2</v>
      </c>
      <c r="QH25" s="122">
        <v>1.22</v>
      </c>
      <c r="QI25" s="68">
        <f t="shared" si="193"/>
        <v>0</v>
      </c>
      <c r="QJ25" s="68">
        <f t="shared" si="328"/>
        <v>1.9639882915345576E-3</v>
      </c>
      <c r="QK25" s="68">
        <f t="shared" si="194"/>
        <v>-0.51394422310756971</v>
      </c>
      <c r="QL25" s="14"/>
      <c r="QM25" s="15">
        <f t="shared" si="195"/>
        <v>-6.153846153846159E-2</v>
      </c>
      <c r="QO25" s="122">
        <v>11.85</v>
      </c>
      <c r="QP25" s="68">
        <f t="shared" si="196"/>
        <v>0</v>
      </c>
      <c r="QQ25" s="68">
        <f t="shared" si="329"/>
        <v>1.9639882915345576E-3</v>
      </c>
      <c r="QR25" s="68">
        <f t="shared" si="197"/>
        <v>-0.98555547429240109</v>
      </c>
      <c r="QS25" s="14"/>
      <c r="QT25" s="15">
        <f t="shared" si="198"/>
        <v>3.2229965156794355E-2</v>
      </c>
      <c r="QV25" s="122">
        <v>2.4</v>
      </c>
      <c r="QW25" s="68">
        <f t="shared" si="199"/>
        <v>-8.3263946711083421E-4</v>
      </c>
      <c r="QX25" s="68">
        <f t="shared" si="330"/>
        <v>1.1313488244237234E-3</v>
      </c>
      <c r="QY25" s="68">
        <f t="shared" si="200"/>
        <v>-0.32011331444759206</v>
      </c>
      <c r="QZ25" s="14"/>
      <c r="RA25" s="15">
        <f t="shared" si="201"/>
        <v>-1.9207192480588539E-2</v>
      </c>
      <c r="RC25" s="122">
        <v>25.87</v>
      </c>
      <c r="RD25" s="68">
        <f t="shared" si="202"/>
        <v>2.3246803564510761E-3</v>
      </c>
      <c r="RE25" s="68">
        <f t="shared" si="331"/>
        <v>4.2886686479856337E-3</v>
      </c>
      <c r="RF25" s="68">
        <f t="shared" si="203"/>
        <v>-0.4411319939511773</v>
      </c>
      <c r="RG25" s="14"/>
      <c r="RH25" s="15">
        <f t="shared" si="204"/>
        <v>4.5252525252525294E-2</v>
      </c>
      <c r="RJ25" s="122">
        <v>221.02</v>
      </c>
      <c r="RK25" s="68">
        <f t="shared" si="205"/>
        <v>-1.2201117318435709E-2</v>
      </c>
      <c r="RL25" s="68">
        <f t="shared" si="206"/>
        <v>-1.0237129026901153E-2</v>
      </c>
      <c r="RM25" s="68">
        <f t="shared" si="207"/>
        <v>2.523425178587994E-2</v>
      </c>
      <c r="RN25" s="14"/>
      <c r="RO25" s="15">
        <f t="shared" si="208"/>
        <v>0.1235258235054901</v>
      </c>
      <c r="RQ25" s="122">
        <v>19.260000000000002</v>
      </c>
      <c r="RR25" s="68">
        <f t="shared" si="209"/>
        <v>-5.1894135962625898E-4</v>
      </c>
      <c r="RS25" s="68">
        <f t="shared" si="210"/>
        <v>1.4450469319082985E-3</v>
      </c>
      <c r="RT25" s="68">
        <f t="shared" si="211"/>
        <v>0.31557377049180335</v>
      </c>
      <c r="RU25" s="14"/>
      <c r="RV25" s="15">
        <f t="shared" si="212"/>
        <v>-7.5815738963531595E-2</v>
      </c>
      <c r="RX25" s="122">
        <v>78.98</v>
      </c>
      <c r="RY25" s="68">
        <f t="shared" si="213"/>
        <v>0</v>
      </c>
      <c r="RZ25" s="68">
        <f t="shared" si="214"/>
        <v>1.9639882915345576E-3</v>
      </c>
      <c r="SA25" s="68">
        <f t="shared" si="215"/>
        <v>-0.40643318803547268</v>
      </c>
      <c r="SB25" s="14"/>
      <c r="SC25" s="15">
        <f t="shared" si="216"/>
        <v>4.4294592093084867E-2</v>
      </c>
      <c r="SE25" s="122">
        <v>13.2</v>
      </c>
      <c r="SF25" s="68">
        <f t="shared" si="217"/>
        <v>-2.0044543429844196E-2</v>
      </c>
      <c r="SG25" s="68">
        <f t="shared" si="218"/>
        <v>-1.808055513830964E-2</v>
      </c>
      <c r="SH25" s="68">
        <f t="shared" si="219"/>
        <v>5.5999999999999946E-2</v>
      </c>
      <c r="SI25" s="14"/>
      <c r="SJ25" s="15">
        <f t="shared" si="220"/>
        <v>-0.13499344692005247</v>
      </c>
      <c r="SL25" s="122">
        <v>0.746</v>
      </c>
      <c r="SM25" s="68">
        <f t="shared" si="221"/>
        <v>8.1081081081081155E-3</v>
      </c>
      <c r="SN25" s="68">
        <f t="shared" si="222"/>
        <v>1.0072096399642672E-2</v>
      </c>
      <c r="SO25" s="68">
        <f t="shared" si="223"/>
        <v>-0.47464788732394364</v>
      </c>
      <c r="SP25" s="14"/>
      <c r="SQ25" s="15">
        <f t="shared" si="224"/>
        <v>-0.2613861386138614</v>
      </c>
      <c r="SS25" s="122">
        <v>6.09</v>
      </c>
      <c r="ST25" s="68">
        <f t="shared" si="225"/>
        <v>9.9502487562188411E-3</v>
      </c>
      <c r="SU25" s="68">
        <f t="shared" si="226"/>
        <v>1.19142370477534E-2</v>
      </c>
      <c r="SV25" s="68">
        <f t="shared" si="227"/>
        <v>-0.62267657992565062</v>
      </c>
      <c r="SW25" s="14"/>
      <c r="SX25" s="15">
        <f t="shared" si="228"/>
        <v>-0.27500000000000002</v>
      </c>
      <c r="SZ25" s="122">
        <v>21.57</v>
      </c>
      <c r="TA25" s="68">
        <f t="shared" si="229"/>
        <v>7.4731433909388202E-3</v>
      </c>
      <c r="TB25" s="68">
        <f t="shared" si="230"/>
        <v>9.4371316824733778E-3</v>
      </c>
      <c r="TC25" s="68">
        <f t="shared" si="231"/>
        <v>-0.46569234580133756</v>
      </c>
      <c r="TD25" s="14"/>
      <c r="TE25" s="15">
        <f t="shared" si="232"/>
        <v>0.38269230769230772</v>
      </c>
      <c r="TG25" s="122">
        <v>0.18049999999999999</v>
      </c>
      <c r="TH25" s="68">
        <f t="shared" si="233"/>
        <v>-2.4324324324324346E-2</v>
      </c>
      <c r="TI25" s="68">
        <f t="shared" si="234"/>
        <v>-2.236033603278979E-2</v>
      </c>
      <c r="TJ25" s="68">
        <f t="shared" si="235"/>
        <v>-0.17954545454545459</v>
      </c>
      <c r="TK25" s="14"/>
      <c r="TL25" s="15">
        <f t="shared" si="236"/>
        <v>6.4896755162241776E-2</v>
      </c>
      <c r="TN25" s="122">
        <v>43</v>
      </c>
      <c r="TO25" s="68">
        <f t="shared" si="237"/>
        <v>0.10256410256410256</v>
      </c>
      <c r="TP25" s="68">
        <f t="shared" si="238"/>
        <v>0.10452809085563712</v>
      </c>
      <c r="TQ25" s="68">
        <f t="shared" si="239"/>
        <v>-0.37323722970855527</v>
      </c>
      <c r="TR25" s="14"/>
      <c r="TS25" s="15">
        <f t="shared" si="240"/>
        <v>0.44537815126050423</v>
      </c>
      <c r="TU25" s="122">
        <v>2.0299999999999998</v>
      </c>
      <c r="TV25" s="68">
        <f t="shared" si="241"/>
        <v>1.4999999999999902E-2</v>
      </c>
      <c r="TW25" s="68">
        <f t="shared" si="242"/>
        <v>1.6963988291534459E-2</v>
      </c>
      <c r="TX25" s="68">
        <f t="shared" si="243"/>
        <v>-0.53968253968253976</v>
      </c>
      <c r="TY25" s="14"/>
      <c r="TZ25" s="15">
        <f t="shared" si="244"/>
        <v>0.18713450292397651</v>
      </c>
      <c r="UB25" s="122"/>
      <c r="UC25" s="68">
        <f t="shared" si="245"/>
        <v>0</v>
      </c>
      <c r="UD25" s="68">
        <f t="shared" si="246"/>
        <v>1.9639882915345576E-3</v>
      </c>
      <c r="UE25" s="68">
        <f t="shared" si="247"/>
        <v>0</v>
      </c>
      <c r="UF25" s="14"/>
      <c r="UG25" s="15">
        <f t="shared" si="248"/>
        <v>0</v>
      </c>
      <c r="UI25" s="122"/>
      <c r="UJ25" s="68">
        <f t="shared" si="249"/>
        <v>0</v>
      </c>
      <c r="UK25" s="68">
        <f t="shared" si="250"/>
        <v>1.9639882915345576E-3</v>
      </c>
      <c r="UL25" s="68">
        <f t="shared" si="251"/>
        <v>0</v>
      </c>
      <c r="UM25" s="14"/>
      <c r="UN25" s="15">
        <f t="shared" si="252"/>
        <v>0</v>
      </c>
      <c r="UP25" s="122"/>
      <c r="UQ25" s="68">
        <f t="shared" si="253"/>
        <v>0</v>
      </c>
      <c r="UR25" s="68">
        <f t="shared" si="254"/>
        <v>1.9639882915345576E-3</v>
      </c>
      <c r="US25" s="68">
        <f t="shared" si="255"/>
        <v>0</v>
      </c>
      <c r="UT25" s="14"/>
      <c r="UU25" s="15">
        <f t="shared" si="256"/>
        <v>0</v>
      </c>
      <c r="UW25" s="122"/>
      <c r="UX25" s="68">
        <f t="shared" si="257"/>
        <v>0</v>
      </c>
      <c r="UY25" s="68">
        <f t="shared" si="258"/>
        <v>1.9639882915345576E-3</v>
      </c>
      <c r="UZ25" s="68">
        <f t="shared" si="259"/>
        <v>0</v>
      </c>
      <c r="VA25" s="14"/>
      <c r="VB25" s="15">
        <f t="shared" si="260"/>
        <v>0</v>
      </c>
      <c r="VD25" s="122"/>
      <c r="VE25" s="68">
        <f t="shared" si="261"/>
        <v>0</v>
      </c>
      <c r="VF25" s="68">
        <f t="shared" si="262"/>
        <v>1.9639882915345576E-3</v>
      </c>
      <c r="VG25" s="68">
        <f t="shared" si="263"/>
        <v>0</v>
      </c>
      <c r="VH25" s="14"/>
      <c r="VI25" s="15">
        <f t="shared" si="264"/>
        <v>0</v>
      </c>
      <c r="VM25" s="21">
        <f t="shared" si="265"/>
        <v>-9.0058538736765485E-4</v>
      </c>
      <c r="VN25" s="49"/>
      <c r="VO25" s="21">
        <f t="shared" si="266"/>
        <v>0.52545458724945759</v>
      </c>
      <c r="VP25" s="14"/>
      <c r="VQ25" s="21">
        <f t="shared" si="267"/>
        <v>0.13264619080064058</v>
      </c>
    </row>
    <row r="26" spans="1:589" ht="15.75" customHeight="1" x14ac:dyDescent="0.2">
      <c r="A26" s="127">
        <v>45684</v>
      </c>
      <c r="B26" s="77">
        <f t="shared" si="0"/>
        <v>45684</v>
      </c>
      <c r="C26" s="13">
        <v>44713.64</v>
      </c>
      <c r="D26" s="14">
        <f t="shared" si="1"/>
        <v>289.38999999999942</v>
      </c>
      <c r="E26" s="68">
        <f t="shared" si="2"/>
        <v>6.5142349054851667E-3</v>
      </c>
      <c r="F26" s="15">
        <f t="shared" si="3"/>
        <v>5.0992120668800558E-2</v>
      </c>
      <c r="G26" s="13">
        <v>6012.3</v>
      </c>
      <c r="H26" s="138">
        <f t="shared" si="4"/>
        <v>-88.9399999999996</v>
      </c>
      <c r="I26" s="68">
        <f t="shared" si="5"/>
        <v>-1.4577364601294098E-2</v>
      </c>
      <c r="J26" s="15">
        <f t="shared" si="6"/>
        <v>2.2216630423879107E-2</v>
      </c>
      <c r="K26" s="13">
        <v>19341.830000000002</v>
      </c>
      <c r="L26" s="138">
        <f t="shared" si="7"/>
        <v>-612.46999999999753</v>
      </c>
      <c r="M26" s="68">
        <f t="shared" si="8"/>
        <v>-3.0693634955874051E-2</v>
      </c>
      <c r="N26" s="15">
        <f t="shared" si="9"/>
        <v>1.6073915153135047E-3</v>
      </c>
      <c r="O26" s="13">
        <v>2284.02</v>
      </c>
      <c r="P26" s="138">
        <f t="shared" si="10"/>
        <v>-23.7199999999998</v>
      </c>
      <c r="Q26" s="68">
        <f t="shared" si="11"/>
        <v>-1.0278454245278845E-2</v>
      </c>
      <c r="R26" s="15">
        <f t="shared" si="12"/>
        <v>2.4150733579653538E-2</v>
      </c>
      <c r="S26" s="18">
        <f t="shared" si="13"/>
        <v>-5.9838253388877164E-3</v>
      </c>
      <c r="T26" s="121">
        <f t="shared" si="14"/>
        <v>263.33932451796318</v>
      </c>
      <c r="U26" s="121">
        <f t="shared" si="15"/>
        <v>263.33932451796318</v>
      </c>
      <c r="V26" s="47">
        <f t="shared" si="16"/>
        <v>-4.5240143590678959E-3</v>
      </c>
      <c r="W26" s="21">
        <f t="shared" si="268"/>
        <v>1.7856354128829733E-2</v>
      </c>
      <c r="X26" s="18">
        <f t="shared" si="17"/>
        <v>-1.2258804724240457E-2</v>
      </c>
      <c r="Y26" s="123">
        <v>123178.86</v>
      </c>
      <c r="Z26" s="15">
        <v>1.9999999999999999E-6</v>
      </c>
      <c r="AA26" s="21">
        <f t="shared" si="18"/>
        <v>4.5260143590678962E-3</v>
      </c>
      <c r="AB26" s="1"/>
      <c r="AC26" s="122">
        <v>227.45</v>
      </c>
      <c r="AD26" s="68">
        <f t="shared" si="19"/>
        <v>-3.9809186085781857E-2</v>
      </c>
      <c r="AE26" s="68">
        <f t="shared" si="269"/>
        <v>-3.5285171726713964E-2</v>
      </c>
      <c r="AF26" s="68">
        <f t="shared" si="20"/>
        <v>0.38040905504642819</v>
      </c>
      <c r="AG26" s="14"/>
      <c r="AH26" s="15">
        <f t="shared" si="21"/>
        <v>1.2325571158163541E-3</v>
      </c>
      <c r="AI26" s="1"/>
      <c r="AJ26" s="122">
        <v>21.81</v>
      </c>
      <c r="AK26" s="68">
        <f t="shared" si="22"/>
        <v>-2.241147467503362E-2</v>
      </c>
      <c r="AL26" s="68">
        <f t="shared" si="270"/>
        <v>-1.7887460315965723E-2</v>
      </c>
      <c r="AM26" s="68">
        <f t="shared" si="23"/>
        <v>0.17258064516129015</v>
      </c>
      <c r="AN26" s="14"/>
      <c r="AO26" s="15">
        <f t="shared" si="24"/>
        <v>3.7089871611982766E-2</v>
      </c>
      <c r="AP26" s="1"/>
      <c r="AQ26" s="122">
        <v>21.4</v>
      </c>
      <c r="AR26" s="68">
        <f t="shared" si="25"/>
        <v>-4.3789097408400375E-2</v>
      </c>
      <c r="AS26" s="68">
        <f t="shared" si="271"/>
        <v>-3.9265083049332482E-2</v>
      </c>
      <c r="AT26" s="68">
        <f t="shared" si="26"/>
        <v>0.23914302258251297</v>
      </c>
      <c r="AU26" s="14"/>
      <c r="AV26" s="15">
        <f t="shared" si="27"/>
        <v>-3.260363297624606E-3</v>
      </c>
      <c r="AW26" s="1"/>
      <c r="AX26" s="122">
        <v>208.87</v>
      </c>
      <c r="AY26" s="68">
        <f t="shared" si="28"/>
        <v>-1.4578222306095505E-2</v>
      </c>
      <c r="AZ26" s="68">
        <f t="shared" si="272"/>
        <v>-1.0054207947027608E-2</v>
      </c>
      <c r="BA26" s="68">
        <f t="shared" si="29"/>
        <v>0.5575689783743476</v>
      </c>
      <c r="BB26" s="14"/>
      <c r="BC26" s="15">
        <f t="shared" si="30"/>
        <v>2.2919829570498099E-2</v>
      </c>
      <c r="BD26" s="1"/>
      <c r="BE26" s="122">
        <v>76.989999999999995</v>
      </c>
      <c r="BF26" s="68">
        <f t="shared" si="31"/>
        <v>-5.1927820329749773E-4</v>
      </c>
      <c r="BG26" s="68">
        <f t="shared" si="273"/>
        <v>4.0047361557703984E-3</v>
      </c>
      <c r="BH26" s="68"/>
      <c r="BI26" s="14"/>
      <c r="BJ26" s="15">
        <f t="shared" si="32"/>
        <v>4.5065834125152616E-2</v>
      </c>
      <c r="BK26" s="1"/>
      <c r="BL26" s="122">
        <v>69.239999999999995</v>
      </c>
      <c r="BM26" s="68">
        <f t="shared" si="33"/>
        <v>-4.0598586670361737E-2</v>
      </c>
      <c r="BN26" s="68">
        <f t="shared" si="274"/>
        <v>-3.6074572311293844E-2</v>
      </c>
      <c r="BO26" s="68">
        <f t="shared" si="34"/>
        <v>0.16604917480633197</v>
      </c>
      <c r="BP26" s="14"/>
      <c r="BQ26" s="15">
        <f t="shared" si="35"/>
        <v>4.3242428808196329E-2</v>
      </c>
      <c r="BR26" s="1"/>
      <c r="BS26" s="122">
        <v>38.94</v>
      </c>
      <c r="BT26" s="68">
        <f t="shared" si="36"/>
        <v>-7.0422535211267678E-2</v>
      </c>
      <c r="BU26" s="68">
        <f t="shared" si="275"/>
        <v>-6.5898520852199785E-2</v>
      </c>
      <c r="BV26" s="68">
        <f t="shared" si="37"/>
        <v>4.5088566827697255E-2</v>
      </c>
      <c r="BW26" s="14"/>
      <c r="BX26" s="15">
        <f t="shared" si="38"/>
        <v>1.8039215686274451E-2</v>
      </c>
      <c r="BY26" s="1"/>
      <c r="BZ26" s="122"/>
      <c r="CA26" s="68">
        <f t="shared" si="39"/>
        <v>0</v>
      </c>
      <c r="CB26" s="68">
        <f t="shared" si="276"/>
        <v>0</v>
      </c>
      <c r="CC26" s="68">
        <f t="shared" si="40"/>
        <v>0</v>
      </c>
      <c r="CD26" s="14"/>
      <c r="CE26" s="15">
        <f t="shared" si="41"/>
        <v>0</v>
      </c>
      <c r="CF26" s="1"/>
      <c r="CG26" s="122">
        <v>36.01</v>
      </c>
      <c r="CH26" s="68">
        <f t="shared" si="42"/>
        <v>-8.8081475364712447E-3</v>
      </c>
      <c r="CI26" s="68">
        <f t="shared" si="277"/>
        <v>-4.2841331774033488E-3</v>
      </c>
      <c r="CJ26" s="68">
        <f t="shared" si="43"/>
        <v>0.19120079391333106</v>
      </c>
      <c r="CK26" s="14"/>
      <c r="CL26" s="15">
        <f t="shared" si="44"/>
        <v>4.8020954598370157E-2</v>
      </c>
      <c r="CM26" s="1"/>
      <c r="CN26" s="122">
        <v>34.36</v>
      </c>
      <c r="CO26" s="68">
        <f t="shared" si="45"/>
        <v>-2.330869812393406E-2</v>
      </c>
      <c r="CP26" s="68">
        <f t="shared" si="278"/>
        <v>-1.8784683764866163E-2</v>
      </c>
      <c r="CQ26" s="68">
        <f t="shared" si="46"/>
        <v>9.6362476068921496E-2</v>
      </c>
      <c r="CR26" s="14"/>
      <c r="CS26" s="15">
        <f t="shared" si="47"/>
        <v>2.6590976994323293E-2</v>
      </c>
      <c r="CT26" s="1"/>
      <c r="CU26" s="122">
        <v>38.380000000000003</v>
      </c>
      <c r="CV26" s="68">
        <f t="shared" si="48"/>
        <v>-2.0418580908626777E-2</v>
      </c>
      <c r="CW26" s="68">
        <f t="shared" si="279"/>
        <v>-1.589456654955888E-2</v>
      </c>
      <c r="CX26" s="68">
        <f t="shared" si="49"/>
        <v>0.19377916018662533</v>
      </c>
      <c r="CY26" s="14"/>
      <c r="CZ26" s="15">
        <f t="shared" si="50"/>
        <v>2.9506437768240381E-2</v>
      </c>
      <c r="DA26" s="1"/>
      <c r="DB26" s="122">
        <v>21.33</v>
      </c>
      <c r="DC26" s="68">
        <f t="shared" si="51"/>
        <v>-7.9069767441861255E-3</v>
      </c>
      <c r="DD26" s="68">
        <f t="shared" si="280"/>
        <v>-3.3829623851182296E-3</v>
      </c>
      <c r="DE26" s="68">
        <f t="shared" si="52"/>
        <v>-2.4691358024691482E-2</v>
      </c>
      <c r="DF26" s="14"/>
      <c r="DG26" s="15">
        <f t="shared" si="53"/>
        <v>4.7642436149312323E-2</v>
      </c>
      <c r="DH26" s="1"/>
      <c r="DI26" s="122">
        <v>44.11</v>
      </c>
      <c r="DJ26" s="68">
        <f t="shared" si="54"/>
        <v>-1.1651355590410107E-2</v>
      </c>
      <c r="DK26" s="68">
        <f t="shared" si="281"/>
        <v>-7.1273412313422107E-3</v>
      </c>
      <c r="DL26" s="68">
        <f t="shared" si="55"/>
        <v>-9.0600226500564323E-4</v>
      </c>
      <c r="DM26" s="14"/>
      <c r="DN26" s="15">
        <f t="shared" si="56"/>
        <v>4.6252371916508613E-2</v>
      </c>
      <c r="DO26" s="1"/>
      <c r="DP26" s="122">
        <v>38.08</v>
      </c>
      <c r="DQ26" s="68">
        <f t="shared" si="57"/>
        <v>-3.3992897006595725E-2</v>
      </c>
      <c r="DR26" s="68">
        <f t="shared" si="282"/>
        <v>-2.9468882647527828E-2</v>
      </c>
      <c r="DS26" s="68"/>
      <c r="DT26" s="14"/>
      <c r="DU26" s="15">
        <f t="shared" si="58"/>
        <v>0</v>
      </c>
      <c r="DV26" s="18"/>
      <c r="DW26" s="122">
        <v>31.5</v>
      </c>
      <c r="DX26" s="68">
        <f t="shared" si="59"/>
        <v>-0.1173998318856822</v>
      </c>
      <c r="DY26" s="68">
        <f t="shared" si="283"/>
        <v>-0.11287581752661431</v>
      </c>
      <c r="DZ26" s="68">
        <f t="shared" si="60"/>
        <v>0.68089647812166498</v>
      </c>
      <c r="EA26" s="14"/>
      <c r="EB26" s="15">
        <f t="shared" si="61"/>
        <v>-5.8858679414400927E-2</v>
      </c>
      <c r="EC26" s="1"/>
      <c r="ED26" s="122">
        <v>35.71</v>
      </c>
      <c r="EE26" s="68">
        <f t="shared" si="62"/>
        <v>-5.5540862205765706E-2</v>
      </c>
      <c r="EF26" s="68">
        <f t="shared" si="284"/>
        <v>-5.1016847846697813E-2</v>
      </c>
      <c r="EG26" s="68">
        <f t="shared" si="63"/>
        <v>0.69805040418449826</v>
      </c>
      <c r="EH26" s="14"/>
      <c r="EI26" s="15">
        <f t="shared" si="64"/>
        <v>-3.172451193058573E-2</v>
      </c>
      <c r="EJ26" s="1"/>
      <c r="EK26" s="122">
        <v>117.69</v>
      </c>
      <c r="EL26" s="68">
        <f t="shared" si="65"/>
        <v>-8.8428499242041193E-3</v>
      </c>
      <c r="EM26" s="68">
        <f t="shared" si="285"/>
        <v>-4.3188355651362234E-3</v>
      </c>
      <c r="EN26" s="68">
        <f t="shared" si="66"/>
        <v>0.8235202974899285</v>
      </c>
      <c r="EO26" s="14"/>
      <c r="EP26" s="15">
        <f t="shared" si="67"/>
        <v>5.7412398921832891E-2</v>
      </c>
      <c r="ER26" s="122">
        <v>39.9</v>
      </c>
      <c r="ES26" s="68">
        <f t="shared" si="68"/>
        <v>-5.0100200400809438E-4</v>
      </c>
      <c r="ET26" s="68">
        <f t="shared" si="286"/>
        <v>4.0230123550598013E-3</v>
      </c>
      <c r="EU26" s="68">
        <f t="shared" si="69"/>
        <v>0.14293898596390725</v>
      </c>
      <c r="EV26" s="14"/>
      <c r="EW26" s="15">
        <f t="shared" si="70"/>
        <v>2.5970686551812755E-2</v>
      </c>
      <c r="EY26" s="122">
        <v>26.84</v>
      </c>
      <c r="EZ26" s="68">
        <f t="shared" si="71"/>
        <v>-1.5407190022010334E-2</v>
      </c>
      <c r="FA26" s="68">
        <f t="shared" si="287"/>
        <v>-1.0883175662942439E-2</v>
      </c>
      <c r="FB26" s="68"/>
      <c r="FC26" s="14"/>
      <c r="FD26" s="15">
        <f t="shared" si="72"/>
        <v>9.1944670463791775E-2</v>
      </c>
      <c r="FF26" s="122">
        <v>59.4</v>
      </c>
      <c r="FG26" s="68">
        <f t="shared" si="73"/>
        <v>-1.7857142857142828E-2</v>
      </c>
      <c r="FH26" s="68">
        <f t="shared" si="288"/>
        <v>-1.3333128498074932E-2</v>
      </c>
      <c r="FI26" s="68">
        <f t="shared" si="74"/>
        <v>5.4163845633039996E-3</v>
      </c>
      <c r="FJ26" s="14"/>
      <c r="FK26" s="15">
        <f t="shared" si="75"/>
        <v>4.595879556259904E-2</v>
      </c>
      <c r="FL26" s="1"/>
      <c r="FM26" s="122">
        <v>193.06</v>
      </c>
      <c r="FN26" s="68">
        <f t="shared" si="76"/>
        <v>-1.4899479538728378E-2</v>
      </c>
      <c r="FO26" s="68">
        <f t="shared" si="289"/>
        <v>-1.0375465179660481E-2</v>
      </c>
      <c r="FP26" s="68">
        <f t="shared" si="77"/>
        <v>0.66030271757825942</v>
      </c>
      <c r="FQ26" s="14"/>
      <c r="FR26" s="15">
        <f t="shared" si="78"/>
        <v>6.2754596498954124E-2</v>
      </c>
      <c r="FS26" s="1"/>
      <c r="FT26" s="122">
        <v>93.71</v>
      </c>
      <c r="FU26" s="68">
        <f t="shared" si="79"/>
        <v>2.3258353352260269E-2</v>
      </c>
      <c r="FV26" s="68">
        <f t="shared" si="290"/>
        <v>2.7782367711328165E-2</v>
      </c>
      <c r="FW26" s="68">
        <f t="shared" si="80"/>
        <v>6.4523457912075338E-2</v>
      </c>
      <c r="FX26" s="14"/>
      <c r="FY26" s="15">
        <f t="shared" si="81"/>
        <v>3.9143934353515042E-2</v>
      </c>
      <c r="FZ26" s="1"/>
      <c r="GA26" s="122">
        <v>18.25</v>
      </c>
      <c r="GB26" s="68">
        <f t="shared" si="82"/>
        <v>1.3325930038867208E-2</v>
      </c>
      <c r="GC26" s="68">
        <f t="shared" si="291"/>
        <v>1.7849944397935105E-2</v>
      </c>
      <c r="GD26" s="68"/>
      <c r="GE26" s="14"/>
      <c r="GF26" s="15">
        <f t="shared" si="83"/>
        <v>4.7045324153757909E-2</v>
      </c>
      <c r="GG26" s="18"/>
      <c r="GH26" s="122">
        <v>19.2</v>
      </c>
      <c r="GI26" s="68">
        <f t="shared" si="84"/>
        <v>7.3452256033578476E-3</v>
      </c>
      <c r="GJ26" s="68">
        <f t="shared" si="292"/>
        <v>1.1869239962425743E-2</v>
      </c>
      <c r="GK26" s="68">
        <f t="shared" si="85"/>
        <v>-1.040582726326721E-3</v>
      </c>
      <c r="GL26" s="14"/>
      <c r="GM26" s="15">
        <f t="shared" si="86"/>
        <v>1.587301587301591E-2</v>
      </c>
      <c r="GO26" s="122">
        <v>28.92</v>
      </c>
      <c r="GP26" s="68">
        <f t="shared" si="87"/>
        <v>6.6132962060564317E-3</v>
      </c>
      <c r="GQ26" s="68">
        <f t="shared" si="293"/>
        <v>1.1137310565124327E-2</v>
      </c>
      <c r="GR26" s="68"/>
      <c r="GS26" s="14"/>
      <c r="GT26" s="15">
        <f t="shared" si="88"/>
        <v>6.1284403669724832E-2</v>
      </c>
      <c r="GV26" s="122">
        <v>13.95</v>
      </c>
      <c r="GW26" s="68">
        <f t="shared" si="89"/>
        <v>-3.8594073053066884E-2</v>
      </c>
      <c r="GX26" s="68">
        <f t="shared" si="294"/>
        <v>-3.4070058693998991E-2</v>
      </c>
      <c r="GY26" s="68">
        <f t="shared" si="90"/>
        <v>0.17721518987341769</v>
      </c>
      <c r="GZ26" s="14"/>
      <c r="HA26" s="15">
        <f t="shared" si="91"/>
        <v>1.6763848396501357E-2</v>
      </c>
      <c r="HD26" s="122">
        <v>397.15</v>
      </c>
      <c r="HE26" s="68">
        <f t="shared" si="92"/>
        <v>-2.3193467460278439E-2</v>
      </c>
      <c r="HF26" s="68">
        <f t="shared" si="295"/>
        <v>-1.8669453101210542E-2</v>
      </c>
      <c r="HG26" s="68">
        <f t="shared" si="93"/>
        <v>1.2310544351440931</v>
      </c>
      <c r="HH26" s="14"/>
      <c r="HI26" s="15">
        <f t="shared" si="94"/>
        <v>-1.6565966719492863E-2</v>
      </c>
      <c r="HK26" s="122">
        <v>33.479999999999997</v>
      </c>
      <c r="HL26" s="68">
        <f t="shared" si="95"/>
        <v>-1.9044828596542798E-2</v>
      </c>
      <c r="HM26" s="68">
        <f t="shared" si="296"/>
        <v>-1.4520814237474901E-2</v>
      </c>
      <c r="HN26" s="68">
        <f t="shared" si="96"/>
        <v>12.499999999999998</v>
      </c>
      <c r="HO26" s="14"/>
      <c r="HP26" s="15">
        <f t="shared" si="97"/>
        <v>0.26914329037149348</v>
      </c>
      <c r="HR26" s="122">
        <v>110.19</v>
      </c>
      <c r="HS26" s="68">
        <f t="shared" si="98"/>
        <v>1.4080618442849266E-2</v>
      </c>
      <c r="HT26" s="68">
        <f t="shared" si="297"/>
        <v>1.8604632801917161E-2</v>
      </c>
      <c r="HU26" s="68">
        <f t="shared" si="99"/>
        <v>2.0271978021978021</v>
      </c>
      <c r="HV26" s="14"/>
      <c r="HW26" s="15">
        <f t="shared" si="100"/>
        <v>2.4356233150506692E-2</v>
      </c>
      <c r="HY26" s="122">
        <v>118.57</v>
      </c>
      <c r="HZ26" s="68">
        <f t="shared" si="101"/>
        <v>-0.16862992567662327</v>
      </c>
      <c r="IA26" s="68">
        <f t="shared" si="298"/>
        <v>-0.16410591131755536</v>
      </c>
      <c r="IB26" s="68">
        <f t="shared" si="102"/>
        <v>0.11964117091595833</v>
      </c>
      <c r="IC26" s="14"/>
      <c r="ID26" s="15">
        <f t="shared" si="103"/>
        <v>-0.11706009382679276</v>
      </c>
      <c r="IF26" s="122">
        <v>202.13</v>
      </c>
      <c r="IG26" s="68">
        <f t="shared" si="104"/>
        <v>-0.1739681242337556</v>
      </c>
      <c r="IH26" s="68">
        <f t="shared" si="299"/>
        <v>-0.16944410987468769</v>
      </c>
      <c r="II26" s="68">
        <f t="shared" si="105"/>
        <v>0.1550285714285714</v>
      </c>
      <c r="IJ26" s="14"/>
      <c r="IK26" s="15">
        <f t="shared" si="106"/>
        <v>-0.12814872325741894</v>
      </c>
      <c r="IM26" s="122">
        <v>201.42</v>
      </c>
      <c r="IN26" s="68">
        <f t="shared" si="107"/>
        <v>1.3422818791945404E-3</v>
      </c>
      <c r="IO26" s="68">
        <f t="shared" si="300"/>
        <v>5.8662962382624358E-3</v>
      </c>
      <c r="IP26" s="68">
        <f t="shared" si="108"/>
        <v>2.9332161687170468</v>
      </c>
      <c r="IQ26" s="14"/>
      <c r="IR26" s="15">
        <f t="shared" si="109"/>
        <v>7.4182710255453033E-2</v>
      </c>
      <c r="IT26" s="122">
        <v>47.51</v>
      </c>
      <c r="IU26" s="68">
        <f t="shared" si="110"/>
        <v>-0.15160714285714288</v>
      </c>
      <c r="IV26" s="68">
        <f t="shared" si="301"/>
        <v>-0.14708312849807498</v>
      </c>
      <c r="IW26" s="68">
        <f t="shared" si="111"/>
        <v>1.6032876712328765</v>
      </c>
      <c r="IX26" s="14"/>
      <c r="IY26" s="15">
        <f t="shared" si="112"/>
        <v>-7.5501070247129834E-2</v>
      </c>
      <c r="JA26" s="122">
        <v>659.88</v>
      </c>
      <c r="JB26" s="68">
        <f t="shared" si="113"/>
        <v>1.9135430663021803E-2</v>
      </c>
      <c r="JC26" s="68">
        <f t="shared" si="302"/>
        <v>2.3659445022089699E-2</v>
      </c>
      <c r="JD26" s="68">
        <f t="shared" si="114"/>
        <v>0.33470873786407773</v>
      </c>
      <c r="JE26" s="14"/>
      <c r="JF26" s="15">
        <f t="shared" si="115"/>
        <v>0.12701747194753293</v>
      </c>
      <c r="JH26" s="122">
        <v>434.57</v>
      </c>
      <c r="JI26" s="68">
        <f t="shared" si="116"/>
        <v>-2.1370985902805947E-2</v>
      </c>
      <c r="JJ26" s="68">
        <f t="shared" si="303"/>
        <v>-1.684697154373805E-2</v>
      </c>
      <c r="JK26" s="68">
        <f t="shared" si="117"/>
        <v>6.8553443654872245E-2</v>
      </c>
      <c r="JL26" s="14"/>
      <c r="JM26" s="15">
        <f t="shared" si="118"/>
        <v>3.1008303677342808E-2</v>
      </c>
      <c r="JO26" s="122">
        <v>11.63</v>
      </c>
      <c r="JP26" s="68">
        <f t="shared" si="119"/>
        <v>-5.7536466774716293E-2</v>
      </c>
      <c r="JQ26" s="68">
        <f t="shared" si="304"/>
        <v>-5.3012452415648399E-2</v>
      </c>
      <c r="JR26" s="68">
        <f t="shared" si="120"/>
        <v>-0.60755862999831289</v>
      </c>
      <c r="JS26" s="14"/>
      <c r="JT26" s="15">
        <f t="shared" si="121"/>
        <v>0.14131501472031416</v>
      </c>
      <c r="JV26" s="122">
        <v>1.73</v>
      </c>
      <c r="JW26" s="68">
        <f t="shared" si="122"/>
        <v>-0.14778325123152702</v>
      </c>
      <c r="JX26" s="68">
        <f t="shared" si="305"/>
        <v>-0.14325923687245912</v>
      </c>
      <c r="JY26" s="68">
        <f t="shared" si="123"/>
        <v>-0.3162055335968379</v>
      </c>
      <c r="JZ26" s="14"/>
      <c r="KA26" s="15">
        <f t="shared" si="124"/>
        <v>-3.8888888888888924E-2</v>
      </c>
      <c r="KC26" s="122">
        <v>22.69</v>
      </c>
      <c r="KD26" s="68">
        <f t="shared" si="125"/>
        <v>2.208480565371056E-3</v>
      </c>
      <c r="KE26" s="68">
        <f t="shared" si="306"/>
        <v>6.7324949244389519E-3</v>
      </c>
      <c r="KF26" s="68">
        <f t="shared" si="126"/>
        <v>0.16478439425051339</v>
      </c>
      <c r="KG26" s="14"/>
      <c r="KH26" s="15">
        <f t="shared" si="127"/>
        <v>2.2993688007213776E-2</v>
      </c>
      <c r="KI26" s="18"/>
      <c r="KJ26" s="122">
        <v>55.6</v>
      </c>
      <c r="KK26" s="68">
        <f t="shared" si="128"/>
        <v>-0.309059276749099</v>
      </c>
      <c r="KL26" s="68">
        <f t="shared" si="307"/>
        <v>-0.30453526239003109</v>
      </c>
      <c r="KM26" s="68">
        <f t="shared" si="129"/>
        <v>1.6350710900473933</v>
      </c>
      <c r="KN26" s="14"/>
      <c r="KO26" s="15">
        <f t="shared" si="130"/>
        <v>-0.17274215146555563</v>
      </c>
      <c r="KQ26" s="122">
        <v>1.22</v>
      </c>
      <c r="KR26" s="68">
        <f t="shared" si="131"/>
        <v>1.2448132780082905E-2</v>
      </c>
      <c r="KS26" s="68">
        <f t="shared" si="308"/>
        <v>1.6972147139150802E-2</v>
      </c>
      <c r="KT26" s="68">
        <f t="shared" si="132"/>
        <v>-0.53435114503816794</v>
      </c>
      <c r="KU26" s="14"/>
      <c r="KV26" s="15">
        <f t="shared" si="133"/>
        <v>0.20792079207920788</v>
      </c>
      <c r="KW26" s="18"/>
      <c r="KX26" s="122">
        <v>27.74</v>
      </c>
      <c r="KY26" s="68">
        <f t="shared" si="134"/>
        <v>-0.11599745060548122</v>
      </c>
      <c r="KZ26" s="68">
        <f t="shared" si="309"/>
        <v>-0.11147343624641333</v>
      </c>
      <c r="LA26" s="68">
        <f t="shared" si="135"/>
        <v>-0.61434728207979994</v>
      </c>
      <c r="LB26" s="14"/>
      <c r="LC26" s="15">
        <f t="shared" si="136"/>
        <v>0.16997047659215511</v>
      </c>
      <c r="LD26" s="18"/>
      <c r="LE26" s="122">
        <v>48.47</v>
      </c>
      <c r="LF26" s="68">
        <f t="shared" si="137"/>
        <v>-9.705663189269749E-2</v>
      </c>
      <c r="LG26" s="68">
        <f t="shared" si="310"/>
        <v>-9.2532617533629596E-2</v>
      </c>
      <c r="LH26" s="68">
        <f t="shared" si="138"/>
        <v>0.35277700251186161</v>
      </c>
      <c r="LI26" s="14"/>
      <c r="LJ26" s="15">
        <f t="shared" si="139"/>
        <v>5.118195619171545E-2</v>
      </c>
      <c r="LL26" s="122">
        <v>89.47</v>
      </c>
      <c r="LM26" s="68">
        <f t="shared" si="140"/>
        <v>-5.2257060262397032E-3</v>
      </c>
      <c r="LN26" s="68">
        <f t="shared" si="311"/>
        <v>-7.0169166717180733E-4</v>
      </c>
      <c r="LO26" s="68">
        <f t="shared" si="141"/>
        <v>2.2514285714285702E-2</v>
      </c>
      <c r="LP26" s="14"/>
      <c r="LQ26" s="15">
        <f t="shared" si="142"/>
        <v>0.14397135916123266</v>
      </c>
      <c r="LS26" s="122">
        <v>10.59</v>
      </c>
      <c r="LT26" s="68">
        <f t="shared" si="143"/>
        <v>-6.5666041275797638E-3</v>
      </c>
      <c r="LU26" s="68">
        <f t="shared" si="312"/>
        <v>-2.0425897685118679E-3</v>
      </c>
      <c r="LV26" s="68"/>
      <c r="LW26" s="14"/>
      <c r="LX26" s="15">
        <f t="shared" si="144"/>
        <v>0.14486486486486486</v>
      </c>
      <c r="LZ26" s="122">
        <v>13.57</v>
      </c>
      <c r="MA26" s="68">
        <f t="shared" si="145"/>
        <v>-4.4366197183098526E-2</v>
      </c>
      <c r="MB26" s="68">
        <f t="shared" si="313"/>
        <v>-3.9842182824030632E-2</v>
      </c>
      <c r="MC26" s="68">
        <f t="shared" si="146"/>
        <v>-0.39011235955056178</v>
      </c>
      <c r="MD26" s="14"/>
      <c r="ME26" s="15">
        <f t="shared" si="147"/>
        <v>6.6765578635014731E-3</v>
      </c>
      <c r="MG26" s="122">
        <v>31.11</v>
      </c>
      <c r="MH26" s="68">
        <f t="shared" si="148"/>
        <v>-0.25609756097560976</v>
      </c>
      <c r="MI26" s="68">
        <f t="shared" si="314"/>
        <v>-0.25157354661654185</v>
      </c>
      <c r="MJ26" s="68">
        <f t="shared" si="149"/>
        <v>3.1927223719676547</v>
      </c>
      <c r="MK26" s="14"/>
      <c r="ML26" s="15">
        <f t="shared" si="150"/>
        <v>0.46537918040508708</v>
      </c>
      <c r="MN26" s="122">
        <v>111.37</v>
      </c>
      <c r="MO26" s="68">
        <f t="shared" si="151"/>
        <v>-0.12753623188405797</v>
      </c>
      <c r="MP26" s="68">
        <f t="shared" si="315"/>
        <v>-0.12301221752499007</v>
      </c>
      <c r="MQ26" s="68">
        <f t="shared" si="152"/>
        <v>-0.11540905480540112</v>
      </c>
      <c r="MR26" s="14"/>
      <c r="MS26" s="15">
        <f t="shared" si="153"/>
        <v>-1.7954933117870565E-4</v>
      </c>
      <c r="MU26" s="122">
        <v>11.44</v>
      </c>
      <c r="MV26" s="68">
        <f t="shared" si="154"/>
        <v>-9.4220110847189328E-2</v>
      </c>
      <c r="MW26" s="68">
        <f t="shared" si="316"/>
        <v>-8.9696096488121435E-2</v>
      </c>
      <c r="MX26" s="68">
        <f t="shared" si="155"/>
        <v>-0.45184475323430767</v>
      </c>
      <c r="MY26" s="14"/>
      <c r="MZ26" s="15">
        <f t="shared" si="156"/>
        <v>7.2164948453608213E-2</v>
      </c>
      <c r="NB26" s="122">
        <v>194.48</v>
      </c>
      <c r="NC26" s="68">
        <f t="shared" si="157"/>
        <v>-1.1537484116899671E-2</v>
      </c>
      <c r="ND26" s="68">
        <f t="shared" si="317"/>
        <v>-7.0134697578317752E-3</v>
      </c>
      <c r="NE26" s="68">
        <f t="shared" si="158"/>
        <v>0.43559459658965077</v>
      </c>
      <c r="NF26" s="14"/>
      <c r="NG26" s="15">
        <f t="shared" si="159"/>
        <v>0.16601714731098985</v>
      </c>
      <c r="NI26" s="122">
        <v>5.32</v>
      </c>
      <c r="NJ26" s="68">
        <f t="shared" si="160"/>
        <v>-2.9197080291970826E-2</v>
      </c>
      <c r="NK26" s="68">
        <f t="shared" si="318"/>
        <v>-2.4673065932902929E-2</v>
      </c>
      <c r="NL26" s="68">
        <f t="shared" si="161"/>
        <v>-0.95776101627630006</v>
      </c>
      <c r="NM26" s="14"/>
      <c r="NN26" s="15">
        <f t="shared" si="162"/>
        <v>8.5714285714285687E-2</v>
      </c>
      <c r="NP26" s="122">
        <v>329.99</v>
      </c>
      <c r="NQ26" s="68">
        <f t="shared" si="163"/>
        <v>-0.21522509453256913</v>
      </c>
      <c r="NR26" s="68">
        <f t="shared" si="319"/>
        <v>-0.21070108017350123</v>
      </c>
      <c r="NS26" s="68">
        <f t="shared" si="164"/>
        <v>1.5142095238095239</v>
      </c>
      <c r="NT26" s="14"/>
      <c r="NU26" s="15">
        <f t="shared" si="165"/>
        <v>3.2225701517040167E-3</v>
      </c>
      <c r="NW26" s="122">
        <v>191.81</v>
      </c>
      <c r="NX26" s="68">
        <f t="shared" si="166"/>
        <v>-4.1955946256430773E-2</v>
      </c>
      <c r="NY26" s="68">
        <f t="shared" si="320"/>
        <v>-3.743193189736288E-2</v>
      </c>
      <c r="NZ26" s="68">
        <f t="shared" si="167"/>
        <v>9.1317705962676451E-2</v>
      </c>
      <c r="OA26" s="14"/>
      <c r="OB26" s="15">
        <f t="shared" si="168"/>
        <v>1.3259376650818758E-2</v>
      </c>
      <c r="OD26" s="122">
        <v>1.55</v>
      </c>
      <c r="OE26" s="68">
        <f t="shared" si="169"/>
        <v>-4.3209876543209909E-2</v>
      </c>
      <c r="OF26" s="68">
        <f t="shared" si="321"/>
        <v>-3.8685862184142016E-2</v>
      </c>
      <c r="OG26" s="68">
        <f t="shared" si="170"/>
        <v>-0.99313156378783174</v>
      </c>
      <c r="OH26" s="14"/>
      <c r="OI26" s="15">
        <f t="shared" si="171"/>
        <v>6.1643835616438415E-2</v>
      </c>
      <c r="OK26" s="122">
        <v>77.92</v>
      </c>
      <c r="OL26" s="68">
        <f t="shared" si="172"/>
        <v>-0.15304347826086956</v>
      </c>
      <c r="OM26" s="68">
        <f t="shared" si="322"/>
        <v>-0.14851946390180165</v>
      </c>
      <c r="ON26" s="68">
        <f t="shared" si="173"/>
        <v>0.83557126030624251</v>
      </c>
      <c r="OO26" s="14"/>
      <c r="OP26" s="15">
        <f t="shared" si="174"/>
        <v>0.16979432517639997</v>
      </c>
      <c r="OR26" s="122">
        <v>1.45</v>
      </c>
      <c r="OS26" s="68">
        <f t="shared" si="175"/>
        <v>-7.6433121019108347E-2</v>
      </c>
      <c r="OT26" s="68">
        <f t="shared" si="323"/>
        <v>-7.1909106660040453E-2</v>
      </c>
      <c r="OU26" s="68">
        <f t="shared" si="176"/>
        <v>-0.81168831168831168</v>
      </c>
      <c r="OV26" s="14"/>
      <c r="OW26" s="15">
        <f t="shared" si="177"/>
        <v>0.29464285714285698</v>
      </c>
      <c r="OY26" s="122">
        <v>123.79</v>
      </c>
      <c r="OZ26" s="68">
        <f t="shared" si="178"/>
        <v>-2.095929060862482E-3</v>
      </c>
      <c r="PA26" s="68">
        <f t="shared" si="324"/>
        <v>2.4280852982054139E-3</v>
      </c>
      <c r="PB26" s="68">
        <f t="shared" si="332"/>
        <v>2.8089230769230773</v>
      </c>
      <c r="PC26" s="14"/>
      <c r="PD26" s="15">
        <f t="shared" si="179"/>
        <v>8.0663465735486772E-2</v>
      </c>
      <c r="PE26" s="18"/>
      <c r="PF26" s="122">
        <v>221.08</v>
      </c>
      <c r="PG26" s="68">
        <f t="shared" si="180"/>
        <v>1.6646739630276852E-2</v>
      </c>
      <c r="PH26" s="68">
        <f t="shared" si="325"/>
        <v>2.1170753989344749E-2</v>
      </c>
      <c r="PI26" s="68">
        <f t="shared" si="181"/>
        <v>-0.36507754164273398</v>
      </c>
      <c r="PJ26" s="14"/>
      <c r="PK26" s="15">
        <f t="shared" si="182"/>
        <v>5.7141490938650681E-2</v>
      </c>
      <c r="PM26" s="122"/>
      <c r="PN26" s="68">
        <f t="shared" si="183"/>
        <v>0</v>
      </c>
      <c r="PO26" s="68">
        <f t="shared" si="184"/>
        <v>4.5240143590678959E-3</v>
      </c>
      <c r="PP26" s="68">
        <f t="shared" si="185"/>
        <v>0</v>
      </c>
      <c r="PQ26" s="14"/>
      <c r="PR26" s="15">
        <f t="shared" si="186"/>
        <v>0</v>
      </c>
      <c r="PT26" s="122">
        <v>5.17</v>
      </c>
      <c r="PU26" s="68">
        <f t="shared" si="187"/>
        <v>-9.4570928196147111E-2</v>
      </c>
      <c r="PV26" s="68">
        <f t="shared" si="326"/>
        <v>-9.0046913837079218E-2</v>
      </c>
      <c r="PW26" s="68">
        <f t="shared" si="188"/>
        <v>-0.4071100917431193</v>
      </c>
      <c r="PX26" s="14"/>
      <c r="PY26" s="15">
        <f t="shared" si="189"/>
        <v>7.7972709551656994E-3</v>
      </c>
      <c r="QA26" s="122">
        <v>176.18</v>
      </c>
      <c r="QB26" s="68">
        <f t="shared" si="190"/>
        <v>3.9890585821747045E-3</v>
      </c>
      <c r="QC26" s="68">
        <f t="shared" si="327"/>
        <v>8.5130729412426012E-3</v>
      </c>
      <c r="QD26" s="68">
        <f t="shared" si="191"/>
        <v>-0.47781499155280233</v>
      </c>
      <c r="QE26" s="14"/>
      <c r="QF26" s="15">
        <f t="shared" si="192"/>
        <v>-8.115155940335872E-2</v>
      </c>
      <c r="QH26" s="122">
        <v>1.19</v>
      </c>
      <c r="QI26" s="68">
        <f t="shared" si="193"/>
        <v>-2.4590163934426253E-2</v>
      </c>
      <c r="QJ26" s="68">
        <f t="shared" si="328"/>
        <v>-2.0066149575358357E-2</v>
      </c>
      <c r="QK26" s="68">
        <f t="shared" si="194"/>
        <v>-0.52589641434262946</v>
      </c>
      <c r="QL26" s="14"/>
      <c r="QM26" s="15">
        <f t="shared" si="195"/>
        <v>-8.4615384615384689E-2</v>
      </c>
      <c r="QO26" s="122">
        <v>12.18</v>
      </c>
      <c r="QP26" s="68">
        <f t="shared" si="196"/>
        <v>2.7848101265822791E-2</v>
      </c>
      <c r="QQ26" s="68">
        <f t="shared" si="329"/>
        <v>3.2372115624890688E-2</v>
      </c>
      <c r="QR26" s="68">
        <f t="shared" si="197"/>
        <v>-0.98515322167775909</v>
      </c>
      <c r="QS26" s="14"/>
      <c r="QT26" s="15">
        <f t="shared" si="198"/>
        <v>6.0975609756097497E-2</v>
      </c>
      <c r="QV26" s="122">
        <v>2.3450000000000002</v>
      </c>
      <c r="QW26" s="68">
        <f t="shared" si="199"/>
        <v>-2.2916666666666551E-2</v>
      </c>
      <c r="QX26" s="68">
        <f t="shared" si="330"/>
        <v>-1.8392652307598654E-2</v>
      </c>
      <c r="QY26" s="68">
        <f t="shared" si="200"/>
        <v>-0.33569405099150135</v>
      </c>
      <c r="QZ26" s="14"/>
      <c r="RA26" s="15">
        <f t="shared" si="201"/>
        <v>-4.1683694319574936E-2</v>
      </c>
      <c r="RC26" s="122">
        <v>23.84</v>
      </c>
      <c r="RD26" s="68">
        <f t="shared" si="202"/>
        <v>-7.8469269424043336E-2</v>
      </c>
      <c r="RE26" s="68">
        <f t="shared" si="331"/>
        <v>-7.3945255064975443E-2</v>
      </c>
      <c r="RF26" s="68">
        <f t="shared" si="203"/>
        <v>-0.48498595809030026</v>
      </c>
      <c r="RG26" s="14"/>
      <c r="RH26" s="15">
        <f t="shared" si="204"/>
        <v>-3.6767676767676775E-2</v>
      </c>
      <c r="RJ26" s="122">
        <v>191.56</v>
      </c>
      <c r="RK26" s="68">
        <f t="shared" si="205"/>
        <v>-0.13329110487738668</v>
      </c>
      <c r="RL26" s="68">
        <f t="shared" si="206"/>
        <v>-0.12876709051831878</v>
      </c>
      <c r="RM26" s="68">
        <f t="shared" si="207"/>
        <v>-0.11142035439280086</v>
      </c>
      <c r="RN26" s="14"/>
      <c r="RO26" s="15">
        <f t="shared" si="208"/>
        <v>-2.6230174867832436E-2</v>
      </c>
      <c r="RQ26" s="122">
        <v>18.350000000000001</v>
      </c>
      <c r="RR26" s="68">
        <f t="shared" si="209"/>
        <v>-4.7248182762201454E-2</v>
      </c>
      <c r="RS26" s="68">
        <f t="shared" si="210"/>
        <v>-4.2724168403133561E-2</v>
      </c>
      <c r="RT26" s="68">
        <f t="shared" si="211"/>
        <v>0.25341530054644812</v>
      </c>
      <c r="RU26" s="14"/>
      <c r="RV26" s="15">
        <f t="shared" si="212"/>
        <v>-0.11948176583493275</v>
      </c>
      <c r="RX26" s="122">
        <v>75.44</v>
      </c>
      <c r="RY26" s="68">
        <f t="shared" si="213"/>
        <v>-4.4821473790833198E-2</v>
      </c>
      <c r="RZ26" s="68">
        <f t="shared" si="214"/>
        <v>-4.0297459431765305E-2</v>
      </c>
      <c r="SA26" s="68">
        <f t="shared" si="215"/>
        <v>-0.43303772734104917</v>
      </c>
      <c r="SB26" s="14"/>
      <c r="SC26" s="15">
        <f t="shared" si="216"/>
        <v>-2.51223059632418E-3</v>
      </c>
      <c r="SE26" s="122">
        <v>12.45</v>
      </c>
      <c r="SF26" s="68">
        <f t="shared" si="217"/>
        <v>-5.6818181818181823E-2</v>
      </c>
      <c r="SG26" s="68">
        <f t="shared" si="218"/>
        <v>-5.229416745911393E-2</v>
      </c>
      <c r="SH26" s="68">
        <f t="shared" si="219"/>
        <v>-4.0000000000000565E-3</v>
      </c>
      <c r="SI26" s="14"/>
      <c r="SJ26" s="15">
        <f t="shared" si="220"/>
        <v>-0.18414154652686765</v>
      </c>
      <c r="SL26" s="122">
        <v>0.69499999999999995</v>
      </c>
      <c r="SM26" s="68">
        <f t="shared" si="221"/>
        <v>-6.8364611260053679E-2</v>
      </c>
      <c r="SN26" s="68">
        <f t="shared" si="222"/>
        <v>-6.3840596900985785E-2</v>
      </c>
      <c r="SO26" s="68">
        <f t="shared" si="223"/>
        <v>-0.51056338028169013</v>
      </c>
      <c r="SP26" s="14"/>
      <c r="SQ26" s="15">
        <f t="shared" si="224"/>
        <v>-0.31188118811881194</v>
      </c>
      <c r="SS26" s="122">
        <v>5.58</v>
      </c>
      <c r="ST26" s="68">
        <f t="shared" si="225"/>
        <v>-8.3743842364531987E-2</v>
      </c>
      <c r="SU26" s="68">
        <f t="shared" si="226"/>
        <v>-7.9219828005464094E-2</v>
      </c>
      <c r="SV26" s="68">
        <f t="shared" si="227"/>
        <v>-0.65427509293680297</v>
      </c>
      <c r="SW26" s="14"/>
      <c r="SX26" s="15">
        <f t="shared" si="228"/>
        <v>-0.33571428571428574</v>
      </c>
      <c r="SZ26" s="122">
        <v>21.52</v>
      </c>
      <c r="TA26" s="68">
        <f t="shared" si="229"/>
        <v>-2.3180343069077753E-3</v>
      </c>
      <c r="TB26" s="68">
        <f t="shared" si="230"/>
        <v>2.2059800521601206E-3</v>
      </c>
      <c r="TC26" s="68">
        <f t="shared" si="231"/>
        <v>-0.4669308892742135</v>
      </c>
      <c r="TD26" s="14"/>
      <c r="TE26" s="15">
        <f t="shared" si="232"/>
        <v>0.37948717948717947</v>
      </c>
      <c r="TG26" s="122">
        <v>0.184</v>
      </c>
      <c r="TH26" s="68">
        <f t="shared" si="233"/>
        <v>1.9390581717451543E-2</v>
      </c>
      <c r="TI26" s="68">
        <f t="shared" si="234"/>
        <v>2.391459607651944E-2</v>
      </c>
      <c r="TJ26" s="68">
        <f t="shared" si="235"/>
        <v>-0.16363636363636366</v>
      </c>
      <c r="TK26" s="14"/>
      <c r="TL26" s="15">
        <f t="shared" si="236"/>
        <v>8.5545722713864208E-2</v>
      </c>
      <c r="TN26" s="122">
        <v>31.91</v>
      </c>
      <c r="TO26" s="68">
        <f t="shared" si="237"/>
        <v>-0.25790697674418606</v>
      </c>
      <c r="TP26" s="68">
        <f t="shared" si="238"/>
        <v>-0.25338296238511815</v>
      </c>
      <c r="TQ26" s="68">
        <f t="shared" si="239"/>
        <v>-0.53488372093023262</v>
      </c>
      <c r="TR26" s="14"/>
      <c r="TS26" s="15">
        <f t="shared" si="240"/>
        <v>7.2605042016806731E-2</v>
      </c>
      <c r="TU26" s="122">
        <v>1.95</v>
      </c>
      <c r="TV26" s="68">
        <f t="shared" si="241"/>
        <v>-3.9408866995073823E-2</v>
      </c>
      <c r="TW26" s="68">
        <f t="shared" si="242"/>
        <v>-3.4884852636005929E-2</v>
      </c>
      <c r="TX26" s="68">
        <f t="shared" si="243"/>
        <v>-0.55782312925170063</v>
      </c>
      <c r="TY26" s="14"/>
      <c r="TZ26" s="15">
        <f t="shared" si="244"/>
        <v>0.14035087719298245</v>
      </c>
      <c r="UB26" s="122"/>
      <c r="UC26" s="68">
        <f t="shared" si="245"/>
        <v>0</v>
      </c>
      <c r="UD26" s="68">
        <f t="shared" si="246"/>
        <v>4.5240143590678959E-3</v>
      </c>
      <c r="UE26" s="68">
        <f t="shared" si="247"/>
        <v>0</v>
      </c>
      <c r="UF26" s="14"/>
      <c r="UG26" s="15">
        <f t="shared" si="248"/>
        <v>0</v>
      </c>
      <c r="UI26" s="122"/>
      <c r="UJ26" s="68">
        <f t="shared" si="249"/>
        <v>0</v>
      </c>
      <c r="UK26" s="68">
        <f t="shared" si="250"/>
        <v>4.5240143590678959E-3</v>
      </c>
      <c r="UL26" s="68">
        <f t="shared" si="251"/>
        <v>0</v>
      </c>
      <c r="UM26" s="14"/>
      <c r="UN26" s="15">
        <f t="shared" si="252"/>
        <v>0</v>
      </c>
      <c r="UP26" s="122"/>
      <c r="UQ26" s="68">
        <f t="shared" si="253"/>
        <v>0</v>
      </c>
      <c r="UR26" s="68">
        <f t="shared" si="254"/>
        <v>4.5240143590678959E-3</v>
      </c>
      <c r="US26" s="68">
        <f t="shared" si="255"/>
        <v>0</v>
      </c>
      <c r="UT26" s="14"/>
      <c r="UU26" s="15">
        <f t="shared" si="256"/>
        <v>0</v>
      </c>
      <c r="UW26" s="122"/>
      <c r="UX26" s="68">
        <f t="shared" si="257"/>
        <v>0</v>
      </c>
      <c r="UY26" s="68">
        <f t="shared" si="258"/>
        <v>4.5240143590678959E-3</v>
      </c>
      <c r="UZ26" s="68">
        <f t="shared" si="259"/>
        <v>0</v>
      </c>
      <c r="VA26" s="14"/>
      <c r="VB26" s="15">
        <f t="shared" si="260"/>
        <v>0</v>
      </c>
      <c r="VD26" s="122"/>
      <c r="VE26" s="68">
        <f t="shared" si="261"/>
        <v>0</v>
      </c>
      <c r="VF26" s="68">
        <f t="shared" si="262"/>
        <v>4.5240143590678959E-3</v>
      </c>
      <c r="VG26" s="68">
        <f t="shared" si="263"/>
        <v>0</v>
      </c>
      <c r="VH26" s="14"/>
      <c r="VI26" s="15">
        <f t="shared" si="264"/>
        <v>0</v>
      </c>
      <c r="VM26" s="21">
        <f t="shared" si="265"/>
        <v>-7.1391579314992973E-2</v>
      </c>
      <c r="VN26" s="49"/>
      <c r="VO26" s="21">
        <f t="shared" si="266"/>
        <v>0.38185798152916295</v>
      </c>
      <c r="VP26" s="14"/>
      <c r="VQ26" s="21">
        <f t="shared" si="267"/>
        <v>4.3236768011121744E-2</v>
      </c>
    </row>
    <row r="27" spans="1:589" ht="15.75" customHeight="1" x14ac:dyDescent="0.2">
      <c r="A27" s="127">
        <v>45685</v>
      </c>
      <c r="B27" s="77">
        <f t="shared" si="0"/>
        <v>45685</v>
      </c>
      <c r="C27" s="13">
        <v>44850.35</v>
      </c>
      <c r="D27" s="14">
        <f t="shared" si="1"/>
        <v>136.70999999999913</v>
      </c>
      <c r="E27" s="68">
        <f t="shared" si="2"/>
        <v>3.0574562929790356E-3</v>
      </c>
      <c r="F27" s="15">
        <f t="shared" si="3"/>
        <v>5.420548314201077E-2</v>
      </c>
      <c r="G27" s="13">
        <v>6067.7</v>
      </c>
      <c r="H27" s="138">
        <f t="shared" si="4"/>
        <v>55.399999999999636</v>
      </c>
      <c r="I27" s="68">
        <f t="shared" si="5"/>
        <v>9.214443723699688E-3</v>
      </c>
      <c r="J27" s="15">
        <f t="shared" si="6"/>
        <v>3.1635788038349863E-2</v>
      </c>
      <c r="K27" s="13">
        <v>19733.59</v>
      </c>
      <c r="L27" s="138">
        <f t="shared" si="7"/>
        <v>391.7599999999984</v>
      </c>
      <c r="M27" s="68">
        <f t="shared" si="8"/>
        <v>2.02545467517809E-2</v>
      </c>
      <c r="N27" s="15">
        <f t="shared" si="9"/>
        <v>2.1894495253689739E-2</v>
      </c>
      <c r="O27" s="13">
        <v>2288.86</v>
      </c>
      <c r="P27" s="138">
        <f t="shared" si="10"/>
        <v>4.8400000000001455</v>
      </c>
      <c r="Q27" s="68">
        <f t="shared" si="11"/>
        <v>2.1190707612018045E-3</v>
      </c>
      <c r="R27" s="15">
        <f t="shared" si="12"/>
        <v>2.6320981454245558E-2</v>
      </c>
      <c r="S27" s="18">
        <f t="shared" si="13"/>
        <v>6.60455044251198E-3</v>
      </c>
      <c r="T27" s="121">
        <f t="shared" si="14"/>
        <v>264.66023460646556</v>
      </c>
      <c r="U27" s="121">
        <f t="shared" si="15"/>
        <v>264.66023460646556</v>
      </c>
      <c r="V27" s="47">
        <f t="shared" si="16"/>
        <v>5.0160001394409437E-3</v>
      </c>
      <c r="W27" s="21">
        <f t="shared" si="268"/>
        <v>2.2961921743070796E-2</v>
      </c>
      <c r="X27" s="18">
        <f t="shared" si="17"/>
        <v>8.6613793824153566E-3</v>
      </c>
      <c r="Y27" s="123">
        <v>123185.11</v>
      </c>
      <c r="Z27" s="15">
        <v>1.9999999999999999E-6</v>
      </c>
      <c r="AA27" s="21">
        <f t="shared" si="18"/>
        <v>-5.0140001394409434E-3</v>
      </c>
      <c r="AB27" s="1"/>
      <c r="AC27" s="122">
        <v>233.52</v>
      </c>
      <c r="AD27" s="68">
        <f t="shared" si="19"/>
        <v>2.668718399648284E-2</v>
      </c>
      <c r="AE27" s="68">
        <f t="shared" si="269"/>
        <v>2.1671183857041896E-2</v>
      </c>
      <c r="AF27" s="68">
        <f t="shared" si="20"/>
        <v>0.41724828548886322</v>
      </c>
      <c r="AG27" s="14"/>
      <c r="AH27" s="15">
        <f t="shared" si="21"/>
        <v>2.7952634590835159E-2</v>
      </c>
      <c r="AI27" s="1"/>
      <c r="AJ27" s="122">
        <v>22.17</v>
      </c>
      <c r="AK27" s="68">
        <f t="shared" si="22"/>
        <v>1.6506189821183081E-2</v>
      </c>
      <c r="AL27" s="68">
        <f t="shared" si="270"/>
        <v>1.1490189681742136E-2</v>
      </c>
      <c r="AM27" s="68">
        <f t="shared" si="23"/>
        <v>0.19193548387096773</v>
      </c>
      <c r="AN27" s="14"/>
      <c r="AO27" s="15">
        <f t="shared" si="24"/>
        <v>5.420827389443654E-2</v>
      </c>
      <c r="AP27" s="1"/>
      <c r="AQ27" s="122">
        <v>21.95</v>
      </c>
      <c r="AR27" s="68">
        <f t="shared" si="25"/>
        <v>2.5700934579439286E-2</v>
      </c>
      <c r="AS27" s="68">
        <f t="shared" si="271"/>
        <v>2.0684934439998342E-2</v>
      </c>
      <c r="AT27" s="68">
        <f t="shared" si="26"/>
        <v>0.2709901563404748</v>
      </c>
      <c r="AU27" s="14"/>
      <c r="AV27" s="15">
        <f t="shared" si="27"/>
        <v>2.2356776897997227E-2</v>
      </c>
      <c r="AW27" s="1"/>
      <c r="AX27" s="122">
        <v>210.8</v>
      </c>
      <c r="AY27" s="68">
        <f t="shared" si="28"/>
        <v>9.2401972518791915E-3</v>
      </c>
      <c r="AZ27" s="68">
        <f t="shared" si="272"/>
        <v>4.2241971124382478E-3</v>
      </c>
      <c r="BA27" s="68">
        <f t="shared" si="29"/>
        <v>0.5719612229679345</v>
      </c>
      <c r="BB27" s="14"/>
      <c r="BC27" s="15">
        <f t="shared" si="30"/>
        <v>3.237181056858815E-2</v>
      </c>
      <c r="BD27" s="1"/>
      <c r="BE27" s="122">
        <v>76.7</v>
      </c>
      <c r="BF27" s="68">
        <f t="shared" si="31"/>
        <v>-3.7667229510324985E-3</v>
      </c>
      <c r="BG27" s="68">
        <f t="shared" si="273"/>
        <v>-8.7827230904734422E-3</v>
      </c>
      <c r="BH27" s="68"/>
      <c r="BI27" s="14"/>
      <c r="BJ27" s="15">
        <f t="shared" si="32"/>
        <v>4.1129360662413482E-2</v>
      </c>
      <c r="BK27" s="1"/>
      <c r="BL27" s="122">
        <v>70.430000000000007</v>
      </c>
      <c r="BM27" s="68">
        <f t="shared" si="33"/>
        <v>1.7186597342576718E-2</v>
      </c>
      <c r="BN27" s="68">
        <f t="shared" si="274"/>
        <v>1.2170597203135774E-2</v>
      </c>
      <c r="BO27" s="68">
        <f t="shared" si="34"/>
        <v>0.18608959245537224</v>
      </c>
      <c r="BP27" s="14"/>
      <c r="BQ27" s="15">
        <f t="shared" si="35"/>
        <v>6.1172216362814558E-2</v>
      </c>
      <c r="BR27" s="1"/>
      <c r="BS27" s="122">
        <v>39.56</v>
      </c>
      <c r="BT27" s="68">
        <f t="shared" si="36"/>
        <v>1.5921931176168583E-2</v>
      </c>
      <c r="BU27" s="68">
        <f t="shared" si="275"/>
        <v>1.0905931036727639E-2</v>
      </c>
      <c r="BV27" s="68">
        <f t="shared" si="37"/>
        <v>6.172839506172851E-2</v>
      </c>
      <c r="BW27" s="14"/>
      <c r="BX27" s="15">
        <f t="shared" si="38"/>
        <v>3.4248366013071956E-2</v>
      </c>
      <c r="BY27" s="1"/>
      <c r="BZ27" s="122"/>
      <c r="CA27" s="68">
        <f t="shared" si="39"/>
        <v>0</v>
      </c>
      <c r="CB27" s="68">
        <f t="shared" si="276"/>
        <v>0</v>
      </c>
      <c r="CC27" s="68">
        <f t="shared" si="40"/>
        <v>0</v>
      </c>
      <c r="CD27" s="14"/>
      <c r="CE27" s="15">
        <f t="shared" si="41"/>
        <v>0</v>
      </c>
      <c r="CF27" s="1"/>
      <c r="CG27" s="122">
        <v>36.43</v>
      </c>
      <c r="CH27" s="68">
        <f t="shared" si="42"/>
        <v>1.1663426825881748E-2</v>
      </c>
      <c r="CI27" s="68">
        <f t="shared" si="277"/>
        <v>6.6474266864408041E-3</v>
      </c>
      <c r="CJ27" s="68">
        <f t="shared" si="43"/>
        <v>0.20509427720807141</v>
      </c>
      <c r="CK27" s="14"/>
      <c r="CL27" s="15">
        <f t="shared" si="44"/>
        <v>6.0244470314318982E-2</v>
      </c>
      <c r="CM27" s="1"/>
      <c r="CN27" s="122">
        <v>34.770000000000003</v>
      </c>
      <c r="CO27" s="68">
        <f t="shared" si="45"/>
        <v>1.1932479627473914E-2</v>
      </c>
      <c r="CP27" s="68">
        <f t="shared" si="278"/>
        <v>6.9164794880329705E-3</v>
      </c>
      <c r="CQ27" s="68">
        <f t="shared" si="46"/>
        <v>0.10944479897894076</v>
      </c>
      <c r="CR27" s="14"/>
      <c r="CS27" s="15">
        <f t="shared" si="47"/>
        <v>3.8840752913056595E-2</v>
      </c>
      <c r="CT27" s="1"/>
      <c r="CU27" s="122">
        <v>38.49</v>
      </c>
      <c r="CV27" s="68">
        <f t="shared" si="48"/>
        <v>2.8660760812923248E-3</v>
      </c>
      <c r="CW27" s="68">
        <f t="shared" si="279"/>
        <v>-2.1499240581486188E-3</v>
      </c>
      <c r="CX27" s="68">
        <f t="shared" si="49"/>
        <v>0.19720062208398145</v>
      </c>
      <c r="CY27" s="14"/>
      <c r="CZ27" s="15">
        <f t="shared" si="50"/>
        <v>3.2457081545064402E-2</v>
      </c>
      <c r="DA27" s="1"/>
      <c r="DB27" s="122">
        <v>21.27</v>
      </c>
      <c r="DC27" s="68">
        <f t="shared" si="51"/>
        <v>-2.8129395218002215E-3</v>
      </c>
      <c r="DD27" s="68">
        <f t="shared" si="280"/>
        <v>-7.828939661241166E-3</v>
      </c>
      <c r="DE27" s="68">
        <f t="shared" si="52"/>
        <v>-2.7434842249657129E-2</v>
      </c>
      <c r="DF27" s="14"/>
      <c r="DG27" s="15">
        <f t="shared" si="53"/>
        <v>4.4695481335952858E-2</v>
      </c>
      <c r="DH27" s="1"/>
      <c r="DI27" s="122">
        <v>44.02</v>
      </c>
      <c r="DJ27" s="68">
        <f t="shared" si="54"/>
        <v>-2.0403536613012086E-3</v>
      </c>
      <c r="DK27" s="68">
        <f t="shared" si="281"/>
        <v>-7.0563538007421527E-3</v>
      </c>
      <c r="DL27" s="68">
        <f t="shared" si="55"/>
        <v>-2.9445073612683003E-3</v>
      </c>
      <c r="DM27" s="14"/>
      <c r="DN27" s="15">
        <f t="shared" si="56"/>
        <v>4.4117647058823685E-2</v>
      </c>
      <c r="DO27" s="1"/>
      <c r="DP27" s="122">
        <v>38.590000000000003</v>
      </c>
      <c r="DQ27" s="68">
        <f t="shared" si="57"/>
        <v>1.3392857142857277E-2</v>
      </c>
      <c r="DR27" s="68">
        <f t="shared" si="282"/>
        <v>8.3768570034163346E-3</v>
      </c>
      <c r="DS27" s="68"/>
      <c r="DT27" s="14"/>
      <c r="DU27" s="15">
        <f t="shared" si="58"/>
        <v>1.3392857142857277E-2</v>
      </c>
      <c r="DV27" s="18"/>
      <c r="DW27" s="122">
        <v>32.409999999999997</v>
      </c>
      <c r="DX27" s="68">
        <f t="shared" si="59"/>
        <v>2.888888888888878E-2</v>
      </c>
      <c r="DY27" s="68">
        <f t="shared" si="283"/>
        <v>2.3872888749447835E-2</v>
      </c>
      <c r="DZ27" s="68">
        <f t="shared" si="60"/>
        <v>0.72945570971184626</v>
      </c>
      <c r="EA27" s="14"/>
      <c r="EB27" s="15">
        <f t="shared" si="61"/>
        <v>-3.1670152375261496E-2</v>
      </c>
      <c r="EC27" s="1"/>
      <c r="ED27" s="122">
        <v>37.06</v>
      </c>
      <c r="EE27" s="68">
        <f t="shared" si="62"/>
        <v>3.7804536544385363E-2</v>
      </c>
      <c r="EF27" s="68">
        <f t="shared" si="284"/>
        <v>3.2788536404944418E-2</v>
      </c>
      <c r="EG27" s="68">
        <f t="shared" si="63"/>
        <v>0.76224441274369947</v>
      </c>
      <c r="EH27" s="14"/>
      <c r="EI27" s="15">
        <f t="shared" si="64"/>
        <v>4.8806941431670204E-3</v>
      </c>
      <c r="EJ27" s="1"/>
      <c r="EK27" s="122">
        <v>119.64</v>
      </c>
      <c r="EL27" s="68">
        <f t="shared" si="65"/>
        <v>1.65689523323987E-2</v>
      </c>
      <c r="EM27" s="68">
        <f t="shared" si="285"/>
        <v>1.1552952192957756E-2</v>
      </c>
      <c r="EN27" s="68">
        <f t="shared" si="66"/>
        <v>0.85373411837620061</v>
      </c>
      <c r="EO27" s="14"/>
      <c r="EP27" s="15">
        <f t="shared" si="67"/>
        <v>7.49326145552561E-2</v>
      </c>
      <c r="ER27" s="122">
        <v>39.78</v>
      </c>
      <c r="ES27" s="68">
        <f t="shared" si="68"/>
        <v>-3.0075187969924172E-3</v>
      </c>
      <c r="ET27" s="68">
        <f t="shared" si="286"/>
        <v>-8.0235189364333617E-3</v>
      </c>
      <c r="EU27" s="68">
        <f t="shared" si="69"/>
        <v>0.13950157547980535</v>
      </c>
      <c r="EV27" s="14"/>
      <c r="EW27" s="15">
        <f t="shared" si="70"/>
        <v>2.2885060426844961E-2</v>
      </c>
      <c r="EY27" s="122">
        <v>27.02</v>
      </c>
      <c r="EZ27" s="68">
        <f t="shared" si="71"/>
        <v>6.7064083457525972E-3</v>
      </c>
      <c r="FA27" s="68">
        <f t="shared" si="287"/>
        <v>1.6904082063116535E-3</v>
      </c>
      <c r="FB27" s="68"/>
      <c r="FC27" s="14"/>
      <c r="FD27" s="15">
        <f t="shared" si="72"/>
        <v>9.9267697314890213E-2</v>
      </c>
      <c r="FF27" s="122">
        <v>59.05</v>
      </c>
      <c r="FG27" s="68">
        <f t="shared" si="73"/>
        <v>-5.8922558922559166E-3</v>
      </c>
      <c r="FH27" s="68">
        <f t="shared" si="288"/>
        <v>-1.090825603169686E-2</v>
      </c>
      <c r="FI27" s="68">
        <f t="shared" si="74"/>
        <v>-5.077860528097688E-4</v>
      </c>
      <c r="FJ27" s="14"/>
      <c r="FK27" s="15">
        <f t="shared" si="75"/>
        <v>3.9795738686388415E-2</v>
      </c>
      <c r="FL27" s="1"/>
      <c r="FM27" s="122">
        <v>194.9</v>
      </c>
      <c r="FN27" s="68">
        <f t="shared" si="76"/>
        <v>9.5307158396353633E-3</v>
      </c>
      <c r="FO27" s="68">
        <f t="shared" si="289"/>
        <v>4.5147157001944197E-3</v>
      </c>
      <c r="FP27" s="68">
        <f t="shared" si="77"/>
        <v>0.67612659098727212</v>
      </c>
      <c r="FQ27" s="14"/>
      <c r="FR27" s="15">
        <f t="shared" si="78"/>
        <v>7.2883408565452001E-2</v>
      </c>
      <c r="FS27" s="1"/>
      <c r="FT27" s="122">
        <v>92.82</v>
      </c>
      <c r="FU27" s="68">
        <f t="shared" si="79"/>
        <v>-9.4973855511685055E-3</v>
      </c>
      <c r="FV27" s="68">
        <f t="shared" si="290"/>
        <v>-1.4513385690609448E-2</v>
      </c>
      <c r="FW27" s="68">
        <f t="shared" si="80"/>
        <v>5.4413268204021266E-2</v>
      </c>
      <c r="FX27" s="14"/>
      <c r="FY27" s="15">
        <f t="shared" si="81"/>
        <v>2.9274783765801577E-2</v>
      </c>
      <c r="FZ27" s="1"/>
      <c r="GA27" s="122">
        <v>18.3</v>
      </c>
      <c r="GB27" s="68">
        <f t="shared" si="82"/>
        <v>2.7397260273972993E-3</v>
      </c>
      <c r="GC27" s="68">
        <f t="shared" si="291"/>
        <v>-2.2762741120436443E-3</v>
      </c>
      <c r="GD27" s="68"/>
      <c r="GE27" s="14"/>
      <c r="GF27" s="15">
        <f t="shared" si="83"/>
        <v>4.99139414802066E-2</v>
      </c>
      <c r="GG27" s="18"/>
      <c r="GH27" s="122">
        <v>19.170000000000002</v>
      </c>
      <c r="GI27" s="68">
        <f t="shared" si="84"/>
        <v>-1.5624999999998743E-3</v>
      </c>
      <c r="GJ27" s="68">
        <f t="shared" si="292"/>
        <v>-6.5785001394408175E-3</v>
      </c>
      <c r="GK27" s="68">
        <f t="shared" si="85"/>
        <v>-2.6014568158167096E-3</v>
      </c>
      <c r="GL27" s="14"/>
      <c r="GM27" s="15">
        <f t="shared" si="86"/>
        <v>1.4285714285714452E-2</v>
      </c>
      <c r="GO27" s="122">
        <v>28.99</v>
      </c>
      <c r="GP27" s="68">
        <f t="shared" si="87"/>
        <v>2.4204702627938011E-3</v>
      </c>
      <c r="GQ27" s="68">
        <f t="shared" si="293"/>
        <v>-2.5955298766471425E-3</v>
      </c>
      <c r="GR27" s="68"/>
      <c r="GS27" s="14"/>
      <c r="GT27" s="15">
        <f t="shared" si="88"/>
        <v>6.3853211009174252E-2</v>
      </c>
      <c r="GV27" s="122">
        <v>13.95</v>
      </c>
      <c r="GW27" s="68">
        <f t="shared" si="89"/>
        <v>0</v>
      </c>
      <c r="GX27" s="68">
        <f t="shared" si="294"/>
        <v>-5.0160001394409437E-3</v>
      </c>
      <c r="GY27" s="68">
        <f t="shared" si="90"/>
        <v>0.17721518987341769</v>
      </c>
      <c r="GZ27" s="14"/>
      <c r="HA27" s="15">
        <f t="shared" si="91"/>
        <v>1.6763848396501357E-2</v>
      </c>
      <c r="HD27" s="122">
        <v>398.09</v>
      </c>
      <c r="HE27" s="68">
        <f t="shared" si="92"/>
        <v>2.3668639053254382E-3</v>
      </c>
      <c r="HF27" s="68">
        <f t="shared" si="295"/>
        <v>-2.6491362341155055E-3</v>
      </c>
      <c r="HG27" s="68">
        <f t="shared" si="93"/>
        <v>1.2363350373574518</v>
      </c>
      <c r="HH27" s="14"/>
      <c r="HI27" s="15">
        <f t="shared" si="94"/>
        <v>-1.4238312202852616E-2</v>
      </c>
      <c r="HK27" s="122">
        <v>33.479999999999997</v>
      </c>
      <c r="HL27" s="68">
        <f t="shared" si="95"/>
        <v>0</v>
      </c>
      <c r="HM27" s="68">
        <f t="shared" si="296"/>
        <v>-5.0160001394409437E-3</v>
      </c>
      <c r="HN27" s="68">
        <f t="shared" si="96"/>
        <v>12.499999999999998</v>
      </c>
      <c r="HO27" s="14"/>
      <c r="HP27" s="15">
        <f t="shared" si="97"/>
        <v>0.26914329037149348</v>
      </c>
      <c r="HR27" s="122">
        <v>108.04</v>
      </c>
      <c r="HS27" s="68">
        <f t="shared" si="98"/>
        <v>-1.9511752427624936E-2</v>
      </c>
      <c r="HT27" s="68">
        <f t="shared" si="297"/>
        <v>-2.452775256706588E-2</v>
      </c>
      <c r="HU27" s="68">
        <f t="shared" si="99"/>
        <v>1.9681318681318687</v>
      </c>
      <c r="HV27" s="14"/>
      <c r="HW27" s="15">
        <f t="shared" si="100"/>
        <v>4.3692479315795589E-3</v>
      </c>
      <c r="HY27" s="122">
        <v>128.99</v>
      </c>
      <c r="HZ27" s="68">
        <f t="shared" si="101"/>
        <v>8.7880576874420316E-2</v>
      </c>
      <c r="IA27" s="68">
        <f t="shared" si="298"/>
        <v>8.2864576734979378E-2</v>
      </c>
      <c r="IB27" s="68">
        <f t="shared" si="102"/>
        <v>0.21803588290840417</v>
      </c>
      <c r="IC27" s="14"/>
      <c r="ID27" s="15">
        <f t="shared" si="103"/>
        <v>-3.9466825526844766E-2</v>
      </c>
      <c r="IF27" s="122">
        <v>207.36</v>
      </c>
      <c r="IG27" s="68">
        <f t="shared" si="104"/>
        <v>2.5874437243358327E-2</v>
      </c>
      <c r="IH27" s="68">
        <f t="shared" si="299"/>
        <v>2.0858437103917382E-2</v>
      </c>
      <c r="II27" s="68">
        <f t="shared" si="105"/>
        <v>0.18491428571428578</v>
      </c>
      <c r="IJ27" s="14"/>
      <c r="IK27" s="15">
        <f t="shared" si="106"/>
        <v>-0.10559006211180119</v>
      </c>
      <c r="IM27" s="122">
        <v>194.25</v>
      </c>
      <c r="IN27" s="68">
        <f t="shared" si="107"/>
        <v>-3.5597259457849209E-2</v>
      </c>
      <c r="IO27" s="68">
        <f t="shared" si="300"/>
        <v>-4.0613259597290154E-2</v>
      </c>
      <c r="IP27" s="68">
        <f t="shared" si="108"/>
        <v>2.7932044522554187</v>
      </c>
      <c r="IQ27" s="14"/>
      <c r="IR27" s="15">
        <f t="shared" si="109"/>
        <v>3.5944749613354005E-2</v>
      </c>
      <c r="IT27" s="122">
        <v>48.6</v>
      </c>
      <c r="IU27" s="68">
        <f t="shared" si="110"/>
        <v>2.2942538412965764E-2</v>
      </c>
      <c r="IV27" s="68">
        <f t="shared" si="301"/>
        <v>1.792653827352482E-2</v>
      </c>
      <c r="IW27" s="68">
        <f t="shared" si="111"/>
        <v>1.6630136986301371</v>
      </c>
      <c r="IX27" s="14"/>
      <c r="IY27" s="15">
        <f t="shared" si="112"/>
        <v>-5.4290718038528876E-2</v>
      </c>
      <c r="JA27" s="122">
        <v>674.33</v>
      </c>
      <c r="JB27" s="68">
        <f t="shared" si="113"/>
        <v>2.1897920834091117E-2</v>
      </c>
      <c r="JC27" s="68">
        <f t="shared" si="302"/>
        <v>1.6881920694650172E-2</v>
      </c>
      <c r="JD27" s="68">
        <f t="shared" si="114"/>
        <v>0.36393608414239498</v>
      </c>
      <c r="JE27" s="14"/>
      <c r="JF27" s="15">
        <f t="shared" si="115"/>
        <v>0.15169681132687751</v>
      </c>
      <c r="JH27" s="122">
        <v>447.2</v>
      </c>
      <c r="JI27" s="68">
        <f t="shared" si="116"/>
        <v>2.9063211910624286E-2</v>
      </c>
      <c r="JJ27" s="68">
        <f t="shared" si="303"/>
        <v>2.4047211771183342E-2</v>
      </c>
      <c r="JK27" s="68">
        <f t="shared" si="117"/>
        <v>9.9609038825641136E-2</v>
      </c>
      <c r="JL27" s="14"/>
      <c r="JM27" s="15">
        <f t="shared" si="118"/>
        <v>6.0972716488730698E-2</v>
      </c>
      <c r="JO27" s="122">
        <v>12.27</v>
      </c>
      <c r="JP27" s="68">
        <f t="shared" si="119"/>
        <v>5.5030094582974955E-2</v>
      </c>
      <c r="JQ27" s="68">
        <f t="shared" si="304"/>
        <v>5.001409444353401E-2</v>
      </c>
      <c r="JR27" s="68">
        <f t="shared" si="120"/>
        <v>-0.58596254428884764</v>
      </c>
      <c r="JS27" s="14"/>
      <c r="JT27" s="15">
        <f t="shared" si="121"/>
        <v>0.20412168792934252</v>
      </c>
      <c r="JV27" s="122">
        <v>1.78</v>
      </c>
      <c r="JW27" s="68">
        <f t="shared" si="122"/>
        <v>2.890173410404627E-2</v>
      </c>
      <c r="JX27" s="68">
        <f t="shared" si="305"/>
        <v>2.3885733964605325E-2</v>
      </c>
      <c r="JY27" s="68">
        <f t="shared" si="123"/>
        <v>-0.29644268774703553</v>
      </c>
      <c r="JZ27" s="14"/>
      <c r="KA27" s="15">
        <f t="shared" si="124"/>
        <v>-1.111111111111112E-2</v>
      </c>
      <c r="KC27" s="122">
        <v>22.65</v>
      </c>
      <c r="KD27" s="68">
        <f t="shared" si="125"/>
        <v>-1.762891141472133E-3</v>
      </c>
      <c r="KE27" s="68">
        <f t="shared" si="306"/>
        <v>-6.7788912809130762E-3</v>
      </c>
      <c r="KF27" s="68">
        <f t="shared" si="126"/>
        <v>0.16273100616016417</v>
      </c>
      <c r="KG27" s="14"/>
      <c r="KH27" s="15">
        <f t="shared" si="127"/>
        <v>2.1190261496843953E-2</v>
      </c>
      <c r="KI27" s="18"/>
      <c r="KJ27" s="122">
        <v>58.15</v>
      </c>
      <c r="KK27" s="68">
        <f t="shared" si="128"/>
        <v>4.5863309352517936E-2</v>
      </c>
      <c r="KL27" s="68">
        <f t="shared" si="307"/>
        <v>4.0847309213076992E-2</v>
      </c>
      <c r="KM27" s="68">
        <f t="shared" si="129"/>
        <v>1.7559241706161135</v>
      </c>
      <c r="KN27" s="14"/>
      <c r="KO27" s="15">
        <f t="shared" si="130"/>
        <v>-0.13480136884392196</v>
      </c>
      <c r="KQ27" s="122">
        <v>1.1399999999999999</v>
      </c>
      <c r="KR27" s="68">
        <f t="shared" si="131"/>
        <v>-6.5573770491803338E-2</v>
      </c>
      <c r="KS27" s="68">
        <f t="shared" si="308"/>
        <v>-7.0589770631244275E-2</v>
      </c>
      <c r="KT27" s="68">
        <f t="shared" si="132"/>
        <v>-0.56488549618320616</v>
      </c>
      <c r="KU27" s="14"/>
      <c r="KV27" s="15">
        <f t="shared" si="133"/>
        <v>0.12871287128712861</v>
      </c>
      <c r="KW27" s="18"/>
      <c r="KX27" s="122">
        <v>29.56</v>
      </c>
      <c r="KY27" s="68">
        <f t="shared" si="134"/>
        <v>6.5609228550829138E-2</v>
      </c>
      <c r="KZ27" s="68">
        <f t="shared" si="309"/>
        <v>6.0593228411388193E-2</v>
      </c>
      <c r="LA27" s="68">
        <f t="shared" si="135"/>
        <v>-0.589044904768525</v>
      </c>
      <c r="LB27" s="14"/>
      <c r="LC27" s="15">
        <f t="shared" si="136"/>
        <v>0.2467313369886123</v>
      </c>
      <c r="LD27" s="18"/>
      <c r="LE27" s="122">
        <v>49.9</v>
      </c>
      <c r="LF27" s="68">
        <f t="shared" si="137"/>
        <v>2.9502785227976062E-2</v>
      </c>
      <c r="LG27" s="68">
        <f t="shared" si="310"/>
        <v>2.4486785088535117E-2</v>
      </c>
      <c r="LH27" s="68">
        <f t="shared" si="138"/>
        <v>0.39268769187831432</v>
      </c>
      <c r="LI27" s="14"/>
      <c r="LJ27" s="15">
        <f t="shared" si="139"/>
        <v>8.2194751680763373E-2</v>
      </c>
      <c r="LL27" s="122">
        <v>89.97</v>
      </c>
      <c r="LM27" s="68">
        <f t="shared" si="140"/>
        <v>5.5884654073991282E-3</v>
      </c>
      <c r="LN27" s="68">
        <f t="shared" si="311"/>
        <v>5.7246526795818459E-4</v>
      </c>
      <c r="LO27" s="68">
        <f t="shared" si="141"/>
        <v>2.8228571428571415E-2</v>
      </c>
      <c r="LP27" s="14"/>
      <c r="LQ27" s="15">
        <f t="shared" si="142"/>
        <v>0.15036440352896058</v>
      </c>
      <c r="LS27" s="122">
        <v>10.84</v>
      </c>
      <c r="LT27" s="68">
        <f t="shared" si="143"/>
        <v>2.3607176581680833E-2</v>
      </c>
      <c r="LU27" s="68">
        <f t="shared" si="312"/>
        <v>1.8591176442239888E-2</v>
      </c>
      <c r="LV27" s="68"/>
      <c r="LW27" s="14"/>
      <c r="LX27" s="15">
        <f t="shared" si="144"/>
        <v>0.17189189189189188</v>
      </c>
      <c r="LZ27" s="122">
        <v>13.15</v>
      </c>
      <c r="MA27" s="68">
        <f t="shared" si="145"/>
        <v>-3.0950626381724387E-2</v>
      </c>
      <c r="MB27" s="68">
        <f t="shared" si="313"/>
        <v>-3.5966626521165328E-2</v>
      </c>
      <c r="MC27" s="68">
        <f t="shared" si="146"/>
        <v>-0.40898876404494383</v>
      </c>
      <c r="MD27" s="14"/>
      <c r="ME27" s="15">
        <f t="shared" si="147"/>
        <v>-2.4480712166172112E-2</v>
      </c>
      <c r="MG27" s="122">
        <v>34.119999999999997</v>
      </c>
      <c r="MH27" s="68">
        <f t="shared" si="148"/>
        <v>9.6753455480552808E-2</v>
      </c>
      <c r="MI27" s="68">
        <f t="shared" si="314"/>
        <v>9.173745534111187E-2</v>
      </c>
      <c r="MJ27" s="68">
        <f t="shared" si="149"/>
        <v>3.5983827493261451</v>
      </c>
      <c r="MK27" s="14"/>
      <c r="ML27" s="15">
        <f t="shared" si="150"/>
        <v>0.60715967969853968</v>
      </c>
      <c r="MN27" s="122">
        <v>112.06</v>
      </c>
      <c r="MO27" s="68">
        <f t="shared" si="151"/>
        <v>6.1955643350991981E-3</v>
      </c>
      <c r="MP27" s="68">
        <f t="shared" si="315"/>
        <v>1.1795641956582545E-3</v>
      </c>
      <c r="MQ27" s="68">
        <f t="shared" si="152"/>
        <v>-0.10992851469420177</v>
      </c>
      <c r="MR27" s="14"/>
      <c r="MS27" s="15">
        <f t="shared" si="153"/>
        <v>6.0149025944878512E-3</v>
      </c>
      <c r="MU27" s="122">
        <v>11.38</v>
      </c>
      <c r="MV27" s="68">
        <f t="shared" si="154"/>
        <v>-5.2447552447551331E-3</v>
      </c>
      <c r="MW27" s="68">
        <f t="shared" si="316"/>
        <v>-1.0260755384196078E-2</v>
      </c>
      <c r="MX27" s="68">
        <f t="shared" si="155"/>
        <v>-0.45471969333972206</v>
      </c>
      <c r="MY27" s="14"/>
      <c r="MZ27" s="15">
        <f t="shared" si="156"/>
        <v>6.6541705716963523E-2</v>
      </c>
      <c r="NB27" s="122">
        <v>194.43</v>
      </c>
      <c r="NC27" s="68">
        <f t="shared" si="157"/>
        <v>-2.5709584533105178E-4</v>
      </c>
      <c r="ND27" s="68">
        <f t="shared" si="317"/>
        <v>-5.2730959847719951E-3</v>
      </c>
      <c r="NE27" s="68">
        <f t="shared" si="158"/>
        <v>0.43522551118328789</v>
      </c>
      <c r="NF27" s="14"/>
      <c r="NG27" s="15">
        <f t="shared" si="159"/>
        <v>0.16571736914683144</v>
      </c>
      <c r="NI27" s="122">
        <v>5.38</v>
      </c>
      <c r="NJ27" s="68">
        <f t="shared" si="160"/>
        <v>1.1278195488721731E-2</v>
      </c>
      <c r="NK27" s="68">
        <f t="shared" si="318"/>
        <v>6.2621953492807874E-3</v>
      </c>
      <c r="NL27" s="68">
        <f t="shared" si="161"/>
        <v>-0.95728463676061937</v>
      </c>
      <c r="NM27" s="14"/>
      <c r="NN27" s="15">
        <f t="shared" si="162"/>
        <v>9.7959183673469286E-2</v>
      </c>
      <c r="NP27" s="122">
        <v>355.12</v>
      </c>
      <c r="NQ27" s="68">
        <f t="shared" si="163"/>
        <v>7.6153822843116448E-2</v>
      </c>
      <c r="NR27" s="68">
        <f t="shared" si="319"/>
        <v>7.113782270367551E-2</v>
      </c>
      <c r="NS27" s="68">
        <f t="shared" si="164"/>
        <v>1.7056761904761906</v>
      </c>
      <c r="NT27" s="14"/>
      <c r="NU27" s="15">
        <f t="shared" si="165"/>
        <v>7.9621804031252838E-2</v>
      </c>
      <c r="NW27" s="122">
        <v>195.3</v>
      </c>
      <c r="NX27" s="68">
        <f t="shared" si="166"/>
        <v>1.8195088890047489E-2</v>
      </c>
      <c r="NY27" s="68">
        <f t="shared" si="320"/>
        <v>1.3179088750606544E-2</v>
      </c>
      <c r="NZ27" s="68">
        <f t="shared" si="167"/>
        <v>0.11117432862995005</v>
      </c>
      <c r="OA27" s="14"/>
      <c r="OB27" s="15">
        <f t="shared" si="168"/>
        <v>3.1695721077654518E-2</v>
      </c>
      <c r="OD27" s="122">
        <v>1.51</v>
      </c>
      <c r="OE27" s="68">
        <f t="shared" si="169"/>
        <v>-2.5806451612903247E-2</v>
      </c>
      <c r="OF27" s="68">
        <f t="shared" si="321"/>
        <v>-3.0822451752344191E-2</v>
      </c>
      <c r="OG27" s="68">
        <f t="shared" si="170"/>
        <v>-0.99330881375459745</v>
      </c>
      <c r="OH27" s="14"/>
      <c r="OI27" s="15">
        <f t="shared" si="171"/>
        <v>3.4246575342465786E-2</v>
      </c>
      <c r="OK27" s="122">
        <v>78.92</v>
      </c>
      <c r="OL27" s="68">
        <f t="shared" si="172"/>
        <v>1.2833675564681724E-2</v>
      </c>
      <c r="OM27" s="68">
        <f t="shared" si="322"/>
        <v>7.8176754252407797E-3</v>
      </c>
      <c r="ON27" s="68">
        <f t="shared" si="173"/>
        <v>0.85912838633686683</v>
      </c>
      <c r="OO27" s="14"/>
      <c r="OP27" s="15">
        <f t="shared" si="174"/>
        <v>0.18480708602311968</v>
      </c>
      <c r="OR27" s="122">
        <v>1.55</v>
      </c>
      <c r="OS27" s="68">
        <f t="shared" si="175"/>
        <v>6.8965517241379379E-2</v>
      </c>
      <c r="OT27" s="68">
        <f t="shared" si="323"/>
        <v>6.3949517101938441E-2</v>
      </c>
      <c r="OU27" s="68">
        <f t="shared" si="176"/>
        <v>-0.79870129870129869</v>
      </c>
      <c r="OV27" s="14"/>
      <c r="OW27" s="15">
        <f t="shared" si="177"/>
        <v>0.38392857142857134</v>
      </c>
      <c r="OY27" s="122">
        <v>127.06</v>
      </c>
      <c r="OZ27" s="68">
        <f t="shared" si="178"/>
        <v>2.6415704014863848E-2</v>
      </c>
      <c r="PA27" s="68">
        <f t="shared" si="324"/>
        <v>2.1399703875422903E-2</v>
      </c>
      <c r="PB27" s="68">
        <f t="shared" si="332"/>
        <v>2.9095384615384616</v>
      </c>
      <c r="PC27" s="14"/>
      <c r="PD27" s="15">
        <f t="shared" si="179"/>
        <v>0.10920995198603235</v>
      </c>
      <c r="PE27" s="18"/>
      <c r="PF27" s="122">
        <v>212.14</v>
      </c>
      <c r="PG27" s="68">
        <f t="shared" si="180"/>
        <v>-4.0437850551836553E-2</v>
      </c>
      <c r="PH27" s="68">
        <f t="shared" si="325"/>
        <v>-4.5453850691277498E-2</v>
      </c>
      <c r="PI27" s="68">
        <f t="shared" si="181"/>
        <v>-0.39075244112578977</v>
      </c>
      <c r="PJ27" s="14"/>
      <c r="PK27" s="15">
        <f t="shared" si="182"/>
        <v>1.4392961315927849E-2</v>
      </c>
      <c r="PM27" s="122"/>
      <c r="PN27" s="68">
        <f t="shared" si="183"/>
        <v>0</v>
      </c>
      <c r="PO27" s="68">
        <f t="shared" si="184"/>
        <v>-5.0160001394409437E-3</v>
      </c>
      <c r="PP27" s="68">
        <f t="shared" si="185"/>
        <v>0</v>
      </c>
      <c r="PQ27" s="14"/>
      <c r="PR27" s="15">
        <f t="shared" si="186"/>
        <v>0</v>
      </c>
      <c r="PT27" s="122">
        <v>5.27</v>
      </c>
      <c r="PU27" s="68">
        <f t="shared" si="187"/>
        <v>1.9342359767891615E-2</v>
      </c>
      <c r="PV27" s="68">
        <f t="shared" si="326"/>
        <v>1.432635962845067E-2</v>
      </c>
      <c r="PW27" s="68">
        <f t="shared" si="188"/>
        <v>-0.39564220183486248</v>
      </c>
      <c r="PX27" s="14"/>
      <c r="PY27" s="15">
        <f t="shared" si="189"/>
        <v>2.7290448343079862E-2</v>
      </c>
      <c r="QA27" s="122">
        <v>179.86</v>
      </c>
      <c r="QB27" s="68">
        <f t="shared" si="190"/>
        <v>2.0887728459530065E-2</v>
      </c>
      <c r="QC27" s="68">
        <f t="shared" si="327"/>
        <v>1.587172832008912E-2</v>
      </c>
      <c r="QD27" s="68">
        <f t="shared" si="191"/>
        <v>-0.46690773289071985</v>
      </c>
      <c r="QE27" s="14"/>
      <c r="QF27" s="15">
        <f t="shared" si="192"/>
        <v>-6.195890268071344E-2</v>
      </c>
      <c r="QH27" s="122">
        <v>1.177</v>
      </c>
      <c r="QI27" s="68">
        <f t="shared" si="193"/>
        <v>-1.0924369747899076E-2</v>
      </c>
      <c r="QJ27" s="68">
        <f t="shared" si="328"/>
        <v>-1.594036988734002E-2</v>
      </c>
      <c r="QK27" s="68">
        <f t="shared" si="194"/>
        <v>-0.53107569721115533</v>
      </c>
      <c r="QL27" s="14"/>
      <c r="QM27" s="15">
        <f t="shared" si="195"/>
        <v>-9.4615384615384615E-2</v>
      </c>
      <c r="QO27" s="122">
        <v>12.57</v>
      </c>
      <c r="QP27" s="68">
        <f t="shared" si="196"/>
        <v>3.2019704433497581E-2</v>
      </c>
      <c r="QQ27" s="68">
        <f t="shared" si="329"/>
        <v>2.7003704294056637E-2</v>
      </c>
      <c r="QR27" s="68">
        <f t="shared" si="197"/>
        <v>-0.98467783222409122</v>
      </c>
      <c r="QS27" s="14"/>
      <c r="QT27" s="15">
        <f t="shared" si="198"/>
        <v>9.4947735191637614E-2</v>
      </c>
      <c r="QV27" s="122">
        <v>2.1859999999999999</v>
      </c>
      <c r="QW27" s="68">
        <f t="shared" si="199"/>
        <v>-6.7803837953091792E-2</v>
      </c>
      <c r="QX27" s="68">
        <f t="shared" si="330"/>
        <v>-7.2819838092532729E-2</v>
      </c>
      <c r="QY27" s="68">
        <f t="shared" si="200"/>
        <v>-0.38073654390934841</v>
      </c>
      <c r="QZ27" s="14"/>
      <c r="RA27" s="15">
        <f t="shared" si="201"/>
        <v>-0.10666121781773605</v>
      </c>
      <c r="RC27" s="122">
        <v>24.18</v>
      </c>
      <c r="RD27" s="68">
        <f t="shared" si="202"/>
        <v>1.4261744966442946E-2</v>
      </c>
      <c r="RE27" s="68">
        <f t="shared" si="331"/>
        <v>9.2457448270020018E-3</v>
      </c>
      <c r="RF27" s="68">
        <f t="shared" si="203"/>
        <v>-0.47764095917044719</v>
      </c>
      <c r="RG27" s="14"/>
      <c r="RH27" s="15">
        <f t="shared" si="204"/>
        <v>-2.3030303030303043E-2</v>
      </c>
      <c r="RJ27" s="122">
        <v>201.61</v>
      </c>
      <c r="RK27" s="68">
        <f t="shared" si="205"/>
        <v>5.2463979954061449E-2</v>
      </c>
      <c r="RL27" s="68">
        <f t="shared" si="206"/>
        <v>4.7447979814620504E-2</v>
      </c>
      <c r="RM27" s="68">
        <f t="shared" si="207"/>
        <v>-6.4801929678077741E-2</v>
      </c>
      <c r="RN27" s="14"/>
      <c r="RO27" s="15">
        <f t="shared" si="208"/>
        <v>2.4857665717771527E-2</v>
      </c>
      <c r="RQ27" s="122">
        <v>17.98</v>
      </c>
      <c r="RR27" s="68">
        <f t="shared" si="209"/>
        <v>-2.016348773841967E-2</v>
      </c>
      <c r="RS27" s="68">
        <f t="shared" si="210"/>
        <v>-2.5179487877860614E-2</v>
      </c>
      <c r="RT27" s="68">
        <f t="shared" si="211"/>
        <v>0.22814207650273222</v>
      </c>
      <c r="RU27" s="14"/>
      <c r="RV27" s="15">
        <f t="shared" si="212"/>
        <v>-0.13723608445297503</v>
      </c>
      <c r="RX27" s="122">
        <v>80.23</v>
      </c>
      <c r="RY27" s="68">
        <f t="shared" si="213"/>
        <v>6.3494167550371239E-2</v>
      </c>
      <c r="RZ27" s="68">
        <f t="shared" si="214"/>
        <v>5.8478167410930294E-2</v>
      </c>
      <c r="SA27" s="68">
        <f t="shared" si="215"/>
        <v>-0.3970389298061025</v>
      </c>
      <c r="SB27" s="14"/>
      <c r="SC27" s="15">
        <f t="shared" si="216"/>
        <v>6.0822424963638884E-2</v>
      </c>
      <c r="SE27" s="122">
        <v>13.08</v>
      </c>
      <c r="SF27" s="68">
        <f t="shared" si="217"/>
        <v>5.060240963855428E-2</v>
      </c>
      <c r="SG27" s="68">
        <f t="shared" si="218"/>
        <v>4.5586409499113335E-2</v>
      </c>
      <c r="SH27" s="68">
        <f t="shared" si="219"/>
        <v>4.6400000000000004E-2</v>
      </c>
      <c r="SI27" s="14"/>
      <c r="SJ27" s="15">
        <f t="shared" si="220"/>
        <v>-0.14285714285714285</v>
      </c>
      <c r="SL27" s="122">
        <v>0.72</v>
      </c>
      <c r="SM27" s="68">
        <f t="shared" si="221"/>
        <v>3.5971223021582767E-2</v>
      </c>
      <c r="SN27" s="68">
        <f t="shared" si="222"/>
        <v>3.0955222882141822E-2</v>
      </c>
      <c r="SO27" s="68">
        <f t="shared" si="223"/>
        <v>-0.49295774647887325</v>
      </c>
      <c r="SP27" s="14"/>
      <c r="SQ27" s="15">
        <f t="shared" si="224"/>
        <v>-0.28712871287128716</v>
      </c>
      <c r="SS27" s="122">
        <v>5.74</v>
      </c>
      <c r="ST27" s="68">
        <f t="shared" si="225"/>
        <v>2.8673835125448053E-2</v>
      </c>
      <c r="SU27" s="68">
        <f t="shared" si="226"/>
        <v>2.3657834986007108E-2</v>
      </c>
      <c r="SV27" s="68">
        <f t="shared" si="227"/>
        <v>-0.64436183395291202</v>
      </c>
      <c r="SW27" s="14"/>
      <c r="SX27" s="15">
        <f t="shared" si="228"/>
        <v>-0.31666666666666665</v>
      </c>
      <c r="SZ27" s="122">
        <v>20.82</v>
      </c>
      <c r="TA27" s="68">
        <f t="shared" si="229"/>
        <v>-3.2527881040892159E-2</v>
      </c>
      <c r="TB27" s="68">
        <f t="shared" si="230"/>
        <v>-3.7543881180333104E-2</v>
      </c>
      <c r="TC27" s="68">
        <f t="shared" si="231"/>
        <v>-0.48427049789447607</v>
      </c>
      <c r="TD27" s="14"/>
      <c r="TE27" s="15">
        <f t="shared" si="232"/>
        <v>0.33461538461538465</v>
      </c>
      <c r="TG27" s="122">
        <v>0.18579999999999999</v>
      </c>
      <c r="TH27" s="68">
        <f t="shared" si="233"/>
        <v>9.7826086956521521E-3</v>
      </c>
      <c r="TI27" s="68">
        <f t="shared" si="234"/>
        <v>4.7666085562112085E-3</v>
      </c>
      <c r="TJ27" s="68">
        <f t="shared" si="235"/>
        <v>-0.15545454545454548</v>
      </c>
      <c r="TK27" s="14"/>
      <c r="TL27" s="15">
        <f t="shared" si="236"/>
        <v>9.6165191740412867E-2</v>
      </c>
      <c r="TN27" s="122">
        <v>38.96</v>
      </c>
      <c r="TO27" s="68">
        <f t="shared" si="237"/>
        <v>0.22093387652773427</v>
      </c>
      <c r="TP27" s="68">
        <f t="shared" si="238"/>
        <v>0.21591787638829332</v>
      </c>
      <c r="TQ27" s="68">
        <f t="shared" si="239"/>
        <v>-0.43212377835919336</v>
      </c>
      <c r="TR27" s="14"/>
      <c r="TS27" s="15">
        <f t="shared" si="240"/>
        <v>0.30957983193277316</v>
      </c>
      <c r="TU27" s="122">
        <v>1.96</v>
      </c>
      <c r="TV27" s="68">
        <f t="shared" si="241"/>
        <v>5.1282051282051325E-3</v>
      </c>
      <c r="TW27" s="68">
        <f t="shared" si="242"/>
        <v>1.1220498876418888E-4</v>
      </c>
      <c r="TX27" s="68">
        <f t="shared" si="243"/>
        <v>-0.55555555555555558</v>
      </c>
      <c r="TY27" s="14"/>
      <c r="TZ27" s="15">
        <f t="shared" si="244"/>
        <v>0.14619883040935672</v>
      </c>
      <c r="UB27" s="122"/>
      <c r="UC27" s="68">
        <f t="shared" si="245"/>
        <v>0</v>
      </c>
      <c r="UD27" s="68">
        <f t="shared" si="246"/>
        <v>-5.0160001394409437E-3</v>
      </c>
      <c r="UE27" s="68">
        <f t="shared" si="247"/>
        <v>0</v>
      </c>
      <c r="UF27" s="14"/>
      <c r="UG27" s="15">
        <f t="shared" si="248"/>
        <v>0</v>
      </c>
      <c r="UI27" s="122"/>
      <c r="UJ27" s="68">
        <f t="shared" si="249"/>
        <v>0</v>
      </c>
      <c r="UK27" s="68">
        <f t="shared" si="250"/>
        <v>-5.0160001394409437E-3</v>
      </c>
      <c r="UL27" s="68">
        <f t="shared" si="251"/>
        <v>0</v>
      </c>
      <c r="UM27" s="14"/>
      <c r="UN27" s="15">
        <f t="shared" si="252"/>
        <v>0</v>
      </c>
      <c r="UP27" s="122"/>
      <c r="UQ27" s="68">
        <f t="shared" si="253"/>
        <v>0</v>
      </c>
      <c r="UR27" s="68">
        <f t="shared" si="254"/>
        <v>-5.0160001394409437E-3</v>
      </c>
      <c r="US27" s="68">
        <f t="shared" si="255"/>
        <v>0</v>
      </c>
      <c r="UT27" s="14"/>
      <c r="UU27" s="15">
        <f t="shared" si="256"/>
        <v>0</v>
      </c>
      <c r="UW27" s="122"/>
      <c r="UX27" s="68">
        <f t="shared" si="257"/>
        <v>0</v>
      </c>
      <c r="UY27" s="68">
        <f t="shared" si="258"/>
        <v>-5.0160001394409437E-3</v>
      </c>
      <c r="UZ27" s="68">
        <f t="shared" si="259"/>
        <v>0</v>
      </c>
      <c r="VA27" s="14"/>
      <c r="VB27" s="15">
        <f t="shared" si="260"/>
        <v>0</v>
      </c>
      <c r="VD27" s="122"/>
      <c r="VE27" s="68">
        <f t="shared" si="261"/>
        <v>0</v>
      </c>
      <c r="VF27" s="68">
        <f t="shared" si="262"/>
        <v>-5.0160001394409437E-3</v>
      </c>
      <c r="VG27" s="68">
        <f t="shared" si="263"/>
        <v>0</v>
      </c>
      <c r="VH27" s="14"/>
      <c r="VI27" s="15">
        <f t="shared" si="264"/>
        <v>0</v>
      </c>
      <c r="VM27" s="21">
        <f t="shared" si="265"/>
        <v>2.1036638251157515E-2</v>
      </c>
      <c r="VN27" s="49"/>
      <c r="VO27" s="21">
        <f t="shared" si="266"/>
        <v>0.41329537810859496</v>
      </c>
      <c r="VP27" s="14"/>
      <c r="VQ27" s="21">
        <f t="shared" si="267"/>
        <v>6.5466340193014408E-2</v>
      </c>
    </row>
    <row r="28" spans="1:589" ht="15.75" customHeight="1" x14ac:dyDescent="0.2">
      <c r="A28" s="127">
        <v>45686</v>
      </c>
      <c r="B28" s="77">
        <f t="shared" si="0"/>
        <v>45686</v>
      </c>
      <c r="C28" s="13">
        <v>44713.52</v>
      </c>
      <c r="D28" s="14">
        <f t="shared" si="1"/>
        <v>-136.83000000000175</v>
      </c>
      <c r="E28" s="68">
        <f t="shared" si="2"/>
        <v>-3.0508123125015021E-3</v>
      </c>
      <c r="F28" s="15">
        <f t="shared" si="3"/>
        <v>5.0989300074134526E-2</v>
      </c>
      <c r="G28" s="13">
        <v>6039.31</v>
      </c>
      <c r="H28" s="138">
        <f t="shared" si="4"/>
        <v>-28.389999999999418</v>
      </c>
      <c r="I28" s="68">
        <f t="shared" si="5"/>
        <v>-4.6788733787101241E-3</v>
      </c>
      <c r="J28" s="15">
        <f t="shared" si="6"/>
        <v>2.6808894813172588E-2</v>
      </c>
      <c r="K28" s="13">
        <v>19632.32</v>
      </c>
      <c r="L28" s="138">
        <f t="shared" si="7"/>
        <v>-101.27000000000044</v>
      </c>
      <c r="M28" s="68">
        <f t="shared" si="8"/>
        <v>-5.1318589268349261E-3</v>
      </c>
      <c r="N28" s="15">
        <f t="shared" si="9"/>
        <v>1.6650276865938618E-2</v>
      </c>
      <c r="O28" s="13">
        <v>2283.1</v>
      </c>
      <c r="P28" s="138">
        <f t="shared" si="10"/>
        <v>-5.7600000000002183</v>
      </c>
      <c r="Q28" s="68">
        <f t="shared" si="11"/>
        <v>-2.5165366164816624E-3</v>
      </c>
      <c r="R28" s="15">
        <f t="shared" si="12"/>
        <v>2.3738207124152554E-2</v>
      </c>
      <c r="S28" s="18">
        <f t="shared" si="13"/>
        <v>-2.6822142149710397E-3</v>
      </c>
      <c r="T28" s="121">
        <f t="shared" si="14"/>
        <v>264.12379176347133</v>
      </c>
      <c r="U28" s="121">
        <f t="shared" si="15"/>
        <v>264.12379176347133</v>
      </c>
      <c r="V28" s="47">
        <f t="shared" si="16"/>
        <v>-2.0269113861849817E-3</v>
      </c>
      <c r="W28" s="21">
        <f t="shared" si="268"/>
        <v>2.0888468576256095E-2</v>
      </c>
      <c r="X28" s="18">
        <f t="shared" si="17"/>
        <v>-3.8445203086320536E-3</v>
      </c>
      <c r="Y28" s="123">
        <v>123185.11</v>
      </c>
      <c r="Z28" s="15">
        <v>1.9999999999999999E-6</v>
      </c>
      <c r="AA28" s="21">
        <f t="shared" si="18"/>
        <v>2.0289113861849816E-3</v>
      </c>
      <c r="AB28" s="1"/>
      <c r="AC28" s="122">
        <v>232.65</v>
      </c>
      <c r="AD28" s="68">
        <f t="shared" si="19"/>
        <v>-3.7255909558068026E-3</v>
      </c>
      <c r="AE28" s="68">
        <f t="shared" si="269"/>
        <v>-1.6986795696218209E-3</v>
      </c>
      <c r="AF28" s="68">
        <f t="shared" si="20"/>
        <v>0.41196819809431323</v>
      </c>
      <c r="AG28" s="14"/>
      <c r="AH28" s="15">
        <f t="shared" si="21"/>
        <v>2.4122903552405768E-2</v>
      </c>
      <c r="AI28" s="1"/>
      <c r="AJ28" s="122">
        <v>22.12</v>
      </c>
      <c r="AK28" s="68">
        <f t="shared" si="22"/>
        <v>-2.2552999548940329E-3</v>
      </c>
      <c r="AL28" s="68">
        <f t="shared" si="270"/>
        <v>-2.2838856870905115E-4</v>
      </c>
      <c r="AM28" s="68">
        <f t="shared" si="23"/>
        <v>0.18924731182795695</v>
      </c>
      <c r="AN28" s="14"/>
      <c r="AO28" s="15">
        <f t="shared" si="24"/>
        <v>5.1830718021873508E-2</v>
      </c>
      <c r="AP28" s="1"/>
      <c r="AQ28" s="122">
        <v>21.88</v>
      </c>
      <c r="AR28" s="68">
        <f t="shared" si="25"/>
        <v>-3.1890660592255255E-3</v>
      </c>
      <c r="AS28" s="68">
        <f t="shared" si="271"/>
        <v>-1.1621546730405437E-3</v>
      </c>
      <c r="AT28" s="68">
        <f t="shared" si="26"/>
        <v>0.26693688477127964</v>
      </c>
      <c r="AU28" s="14"/>
      <c r="AV28" s="15">
        <f t="shared" si="27"/>
        <v>1.9096413600372619E-2</v>
      </c>
      <c r="AW28" s="1"/>
      <c r="AX28" s="122">
        <v>209.81</v>
      </c>
      <c r="AY28" s="68">
        <f t="shared" si="28"/>
        <v>-4.6963946869070638E-3</v>
      </c>
      <c r="AZ28" s="68">
        <f t="shared" si="272"/>
        <v>-2.6694833007220821E-3</v>
      </c>
      <c r="BA28" s="68">
        <f t="shared" si="29"/>
        <v>0.56457867263236394</v>
      </c>
      <c r="BB28" s="14"/>
      <c r="BC28" s="15">
        <f t="shared" si="30"/>
        <v>2.7523385082521203E-2</v>
      </c>
      <c r="BD28" s="1"/>
      <c r="BE28" s="122">
        <v>76.7</v>
      </c>
      <c r="BF28" s="68">
        <f t="shared" si="31"/>
        <v>0</v>
      </c>
      <c r="BG28" s="68">
        <f t="shared" si="273"/>
        <v>2.0269113861849817E-3</v>
      </c>
      <c r="BH28" s="68"/>
      <c r="BI28" s="14"/>
      <c r="BJ28" s="15">
        <f t="shared" si="32"/>
        <v>4.1129360662413482E-2</v>
      </c>
      <c r="BK28" s="1"/>
      <c r="BL28" s="122">
        <v>70.27</v>
      </c>
      <c r="BM28" s="68">
        <f t="shared" si="33"/>
        <v>-2.2717591935256395E-3</v>
      </c>
      <c r="BN28" s="68">
        <f t="shared" si="274"/>
        <v>-2.4484780734065773E-4</v>
      </c>
      <c r="BO28" s="68">
        <f t="shared" si="34"/>
        <v>0.18339508251936668</v>
      </c>
      <c r="BP28" s="14"/>
      <c r="BQ28" s="15">
        <f t="shared" si="35"/>
        <v>5.8761488624378355E-2</v>
      </c>
      <c r="BR28" s="1"/>
      <c r="BS28" s="122">
        <v>39.68</v>
      </c>
      <c r="BT28" s="68">
        <f t="shared" si="36"/>
        <v>3.0333670374114619E-3</v>
      </c>
      <c r="BU28" s="68">
        <f t="shared" si="275"/>
        <v>5.060278423596444E-3</v>
      </c>
      <c r="BV28" s="68">
        <f t="shared" si="37"/>
        <v>6.4949006977992538E-2</v>
      </c>
      <c r="BW28" s="14"/>
      <c r="BX28" s="15">
        <f t="shared" si="38"/>
        <v>3.7385620915032669E-2</v>
      </c>
      <c r="BY28" s="1"/>
      <c r="BZ28" s="122"/>
      <c r="CA28" s="68">
        <f t="shared" si="39"/>
        <v>0</v>
      </c>
      <c r="CB28" s="68">
        <f t="shared" si="276"/>
        <v>0</v>
      </c>
      <c r="CC28" s="68">
        <f t="shared" si="40"/>
        <v>0</v>
      </c>
      <c r="CD28" s="14"/>
      <c r="CE28" s="15">
        <f t="shared" si="41"/>
        <v>0</v>
      </c>
      <c r="CF28" s="1"/>
      <c r="CG28" s="122">
        <v>36.200000000000003</v>
      </c>
      <c r="CH28" s="68">
        <f t="shared" si="42"/>
        <v>-6.3134779028272544E-3</v>
      </c>
      <c r="CI28" s="68">
        <f t="shared" si="277"/>
        <v>-4.2865665166422727E-3</v>
      </c>
      <c r="CJ28" s="68">
        <f t="shared" si="43"/>
        <v>0.1974859411180947</v>
      </c>
      <c r="CK28" s="14"/>
      <c r="CL28" s="15">
        <f t="shared" si="44"/>
        <v>5.3550640279394747E-2</v>
      </c>
      <c r="CM28" s="1"/>
      <c r="CN28" s="122">
        <v>34.79</v>
      </c>
      <c r="CO28" s="68">
        <f t="shared" si="45"/>
        <v>5.7520851308587913E-4</v>
      </c>
      <c r="CP28" s="68">
        <f t="shared" si="278"/>
        <v>2.6021198992708609E-3</v>
      </c>
      <c r="CQ28" s="68">
        <f t="shared" si="46"/>
        <v>0.1100829610721123</v>
      </c>
      <c r="CR28" s="14"/>
      <c r="CS28" s="15">
        <f t="shared" si="47"/>
        <v>3.9438302957872734E-2</v>
      </c>
      <c r="CT28" s="1"/>
      <c r="CU28" s="122">
        <v>38.409999999999997</v>
      </c>
      <c r="CV28" s="68">
        <f t="shared" si="48"/>
        <v>-2.0784619381658976E-3</v>
      </c>
      <c r="CW28" s="68">
        <f t="shared" si="279"/>
        <v>-5.1550551980915869E-5</v>
      </c>
      <c r="CX28" s="68">
        <f t="shared" si="49"/>
        <v>0.19471228615863137</v>
      </c>
      <c r="CY28" s="14"/>
      <c r="CZ28" s="15">
        <f t="shared" si="50"/>
        <v>3.0311158798283139E-2</v>
      </c>
      <c r="DA28" s="1"/>
      <c r="DB28" s="122">
        <v>21.24</v>
      </c>
      <c r="DC28" s="68">
        <f t="shared" si="51"/>
        <v>-1.4104372355430719E-3</v>
      </c>
      <c r="DD28" s="68">
        <f t="shared" si="280"/>
        <v>6.1647415064190986E-4</v>
      </c>
      <c r="DE28" s="68">
        <f t="shared" si="52"/>
        <v>-2.8806584362140033E-2</v>
      </c>
      <c r="DF28" s="14"/>
      <c r="DG28" s="15">
        <f t="shared" si="53"/>
        <v>4.3222003929273035E-2</v>
      </c>
      <c r="DH28" s="1"/>
      <c r="DI28" s="122">
        <v>44.08</v>
      </c>
      <c r="DJ28" s="68">
        <f t="shared" si="54"/>
        <v>1.3630168105405534E-3</v>
      </c>
      <c r="DK28" s="68">
        <f t="shared" si="281"/>
        <v>3.3899281967255351E-3</v>
      </c>
      <c r="DL28" s="68">
        <f t="shared" si="55"/>
        <v>-1.5855039637599159E-3</v>
      </c>
      <c r="DM28" s="14"/>
      <c r="DN28" s="15">
        <f t="shared" si="56"/>
        <v>4.554079696394691E-2</v>
      </c>
      <c r="DO28" s="1"/>
      <c r="DP28" s="122">
        <v>38.51</v>
      </c>
      <c r="DQ28" s="68">
        <f t="shared" si="57"/>
        <v>-2.0730759264059443E-3</v>
      </c>
      <c r="DR28" s="68">
        <f t="shared" si="282"/>
        <v>-4.6164540220962596E-5</v>
      </c>
      <c r="DS28" s="68"/>
      <c r="DT28" s="14"/>
      <c r="DU28" s="15">
        <f t="shared" si="58"/>
        <v>1.1292016806722682E-2</v>
      </c>
      <c r="DV28" s="18"/>
      <c r="DW28" s="122">
        <v>32.25</v>
      </c>
      <c r="DX28" s="68">
        <f t="shared" si="59"/>
        <v>-4.9367479173093674E-3</v>
      </c>
      <c r="DY28" s="68">
        <f t="shared" si="283"/>
        <v>-2.9098365311243856E-3</v>
      </c>
      <c r="DZ28" s="68">
        <f t="shared" si="60"/>
        <v>0.72091782283884753</v>
      </c>
      <c r="EA28" s="14"/>
      <c r="EB28" s="15">
        <f t="shared" si="61"/>
        <v>-3.6450552733791421E-2</v>
      </c>
      <c r="EC28" s="1"/>
      <c r="ED28" s="122">
        <v>36.6</v>
      </c>
      <c r="EE28" s="68">
        <f t="shared" si="62"/>
        <v>-1.2412304371289823E-2</v>
      </c>
      <c r="EF28" s="68">
        <f t="shared" si="284"/>
        <v>-1.0385392985104842E-2</v>
      </c>
      <c r="EG28" s="68">
        <f t="shared" si="63"/>
        <v>0.74037089871611983</v>
      </c>
      <c r="EH28" s="14"/>
      <c r="EI28" s="15">
        <f t="shared" si="64"/>
        <v>-7.5921908893709627E-3</v>
      </c>
      <c r="EJ28" s="1"/>
      <c r="EK28" s="122">
        <v>120.05</v>
      </c>
      <c r="EL28" s="68">
        <f t="shared" si="65"/>
        <v>3.4269475091942207E-3</v>
      </c>
      <c r="EM28" s="68">
        <f t="shared" si="285"/>
        <v>5.453858895379202E-3</v>
      </c>
      <c r="EN28" s="68">
        <f t="shared" si="66"/>
        <v>0.86008676789587835</v>
      </c>
      <c r="EO28" s="14"/>
      <c r="EP28" s="15">
        <f t="shared" si="67"/>
        <v>7.8616352201257858E-2</v>
      </c>
      <c r="ER28" s="122">
        <v>39.49</v>
      </c>
      <c r="ES28" s="68">
        <f t="shared" si="68"/>
        <v>-7.2900955253896215E-3</v>
      </c>
      <c r="ET28" s="68">
        <f t="shared" si="286"/>
        <v>-5.2631841392046397E-3</v>
      </c>
      <c r="EU28" s="68">
        <f t="shared" si="69"/>
        <v>0.13119450014322562</v>
      </c>
      <c r="EV28" s="14"/>
      <c r="EW28" s="15">
        <f t="shared" si="70"/>
        <v>1.5428130624839326E-2</v>
      </c>
      <c r="EY28" s="122">
        <v>27.12</v>
      </c>
      <c r="EZ28" s="68">
        <f t="shared" si="71"/>
        <v>3.7009622501851008E-3</v>
      </c>
      <c r="FA28" s="68">
        <f t="shared" si="287"/>
        <v>5.727873636370083E-3</v>
      </c>
      <c r="FB28" s="68"/>
      <c r="FC28" s="14"/>
      <c r="FD28" s="15">
        <f t="shared" si="72"/>
        <v>0.10333604556550052</v>
      </c>
      <c r="FF28" s="122">
        <v>59.39</v>
      </c>
      <c r="FG28" s="68">
        <f t="shared" si="73"/>
        <v>5.757832345469999E-3</v>
      </c>
      <c r="FH28" s="68">
        <f t="shared" si="288"/>
        <v>7.7847437316549807E-3</v>
      </c>
      <c r="FI28" s="68">
        <f t="shared" si="74"/>
        <v>5.2471225457007831E-3</v>
      </c>
      <c r="FJ28" s="14"/>
      <c r="FK28" s="15">
        <f t="shared" si="75"/>
        <v>4.5782708223278769E-2</v>
      </c>
      <c r="FL28" s="1"/>
      <c r="FM28" s="122">
        <v>194.78</v>
      </c>
      <c r="FN28" s="68">
        <f t="shared" si="76"/>
        <v>-6.1570035915856612E-4</v>
      </c>
      <c r="FO28" s="68">
        <f t="shared" si="289"/>
        <v>1.4112110270264157E-3</v>
      </c>
      <c r="FP28" s="68">
        <f t="shared" si="77"/>
        <v>0.67509459924320603</v>
      </c>
      <c r="FQ28" s="14"/>
      <c r="FR28" s="15">
        <f t="shared" si="78"/>
        <v>7.2222833865462979E-2</v>
      </c>
      <c r="FS28" s="1"/>
      <c r="FT28" s="122">
        <v>92.88</v>
      </c>
      <c r="FU28" s="68">
        <f t="shared" si="79"/>
        <v>6.4641241111831806E-4</v>
      </c>
      <c r="FV28" s="68">
        <f t="shared" si="290"/>
        <v>2.6733237973032998E-3</v>
      </c>
      <c r="FW28" s="68">
        <f t="shared" si="80"/>
        <v>5.5094854027036171E-2</v>
      </c>
      <c r="FX28" s="14"/>
      <c r="FY28" s="15">
        <f t="shared" si="81"/>
        <v>2.9940119760478914E-2</v>
      </c>
      <c r="FZ28" s="1"/>
      <c r="GA28" s="122">
        <v>18.29</v>
      </c>
      <c r="GB28" s="68">
        <f t="shared" si="82"/>
        <v>-5.4644808743177942E-4</v>
      </c>
      <c r="GC28" s="68">
        <f t="shared" si="291"/>
        <v>1.4804632987532023E-3</v>
      </c>
      <c r="GD28" s="68"/>
      <c r="GE28" s="14"/>
      <c r="GF28" s="15">
        <f t="shared" si="83"/>
        <v>4.9340218014916781E-2</v>
      </c>
      <c r="GG28" s="18"/>
      <c r="GH28" s="122">
        <v>19.13</v>
      </c>
      <c r="GI28" s="68">
        <f t="shared" si="84"/>
        <v>-2.0865936358895514E-3</v>
      </c>
      <c r="GJ28" s="68">
        <f t="shared" si="292"/>
        <v>-5.9682249704569659E-5</v>
      </c>
      <c r="GK28" s="68">
        <f t="shared" si="85"/>
        <v>-4.6826222684703362E-3</v>
      </c>
      <c r="GL28" s="14"/>
      <c r="GM28" s="15">
        <f t="shared" si="86"/>
        <v>1.2169312169312193E-2</v>
      </c>
      <c r="GO28" s="122">
        <v>28.8</v>
      </c>
      <c r="GP28" s="68">
        <f t="shared" si="87"/>
        <v>-6.5539841324593904E-3</v>
      </c>
      <c r="GQ28" s="68">
        <f t="shared" si="293"/>
        <v>-4.5270727462744086E-3</v>
      </c>
      <c r="GR28" s="68"/>
      <c r="GS28" s="14"/>
      <c r="GT28" s="15">
        <f t="shared" si="88"/>
        <v>5.6880733944954152E-2</v>
      </c>
      <c r="GV28" s="122">
        <v>13.97</v>
      </c>
      <c r="GW28" s="68">
        <f t="shared" si="89"/>
        <v>1.4336917562724984E-3</v>
      </c>
      <c r="GX28" s="68">
        <f t="shared" si="294"/>
        <v>3.4606031424574803E-3</v>
      </c>
      <c r="GY28" s="68">
        <f t="shared" si="90"/>
        <v>0.17890295358649799</v>
      </c>
      <c r="GZ28" s="14"/>
      <c r="HA28" s="15">
        <f t="shared" si="91"/>
        <v>1.8221574344023321E-2</v>
      </c>
      <c r="HD28" s="122">
        <v>389.1</v>
      </c>
      <c r="HE28" s="68">
        <f t="shared" si="92"/>
        <v>-2.2582833027707184E-2</v>
      </c>
      <c r="HF28" s="68">
        <f t="shared" si="295"/>
        <v>-2.0555921641522201E-2</v>
      </c>
      <c r="HG28" s="68">
        <f t="shared" si="93"/>
        <v>1.1858322566147972</v>
      </c>
      <c r="HH28" s="14"/>
      <c r="HI28" s="15">
        <f t="shared" si="94"/>
        <v>-3.6499603803486415E-2</v>
      </c>
      <c r="HK28" s="122">
        <v>32.75</v>
      </c>
      <c r="HL28" s="68">
        <f t="shared" si="95"/>
        <v>-2.1804062126642682E-2</v>
      </c>
      <c r="HM28" s="68">
        <f t="shared" si="296"/>
        <v>-1.9777150740457699E-2</v>
      </c>
      <c r="HN28" s="68">
        <f t="shared" si="96"/>
        <v>12.205645161290322</v>
      </c>
      <c r="HO28" s="14"/>
      <c r="HP28" s="15">
        <f t="shared" si="97"/>
        <v>0.24147081122062172</v>
      </c>
      <c r="HR28" s="122">
        <v>108.67</v>
      </c>
      <c r="HS28" s="68">
        <f t="shared" si="98"/>
        <v>5.8311736393927751E-3</v>
      </c>
      <c r="HT28" s="68">
        <f t="shared" si="297"/>
        <v>7.858085025577756E-3</v>
      </c>
      <c r="HU28" s="68">
        <f t="shared" si="99"/>
        <v>1.9854395604395607</v>
      </c>
      <c r="HV28" s="14"/>
      <c r="HW28" s="15">
        <f t="shared" si="100"/>
        <v>1.0225899414334931E-2</v>
      </c>
      <c r="HY28" s="122">
        <v>123.7</v>
      </c>
      <c r="HZ28" s="68">
        <f t="shared" si="101"/>
        <v>-4.1010931079928724E-2</v>
      </c>
      <c r="IA28" s="68">
        <f t="shared" si="298"/>
        <v>-3.8984019693743745E-2</v>
      </c>
      <c r="IB28" s="68">
        <f t="shared" si="102"/>
        <v>0.16808309726156748</v>
      </c>
      <c r="IC28" s="14"/>
      <c r="ID28" s="15">
        <f t="shared" si="103"/>
        <v>-7.8859185345148478E-2</v>
      </c>
      <c r="IF28" s="122">
        <v>206.35</v>
      </c>
      <c r="IG28" s="68">
        <f t="shared" si="104"/>
        <v>-4.8707561728395989E-3</v>
      </c>
      <c r="IH28" s="68">
        <f t="shared" si="299"/>
        <v>-2.8438447866546172E-3</v>
      </c>
      <c r="II28" s="68">
        <f t="shared" si="105"/>
        <v>0.1791428571428571</v>
      </c>
      <c r="IJ28" s="14"/>
      <c r="IK28" s="15">
        <f t="shared" si="106"/>
        <v>-0.10994651483781923</v>
      </c>
      <c r="IM28" s="122">
        <v>191.4</v>
      </c>
      <c r="IN28" s="68">
        <f t="shared" si="107"/>
        <v>-1.4671814671814642E-2</v>
      </c>
      <c r="IO28" s="68">
        <f t="shared" si="300"/>
        <v>-1.2644903285629661E-2</v>
      </c>
      <c r="IP28" s="68">
        <f t="shared" si="108"/>
        <v>2.7375512595196252</v>
      </c>
      <c r="IQ28" s="14"/>
      <c r="IR28" s="15">
        <f t="shared" si="109"/>
        <v>2.074556023678745E-2</v>
      </c>
      <c r="IT28" s="122">
        <v>50.07</v>
      </c>
      <c r="IU28" s="68">
        <f t="shared" si="110"/>
        <v>3.0246913580246889E-2</v>
      </c>
      <c r="IV28" s="68">
        <f t="shared" si="301"/>
        <v>3.2273824966431872E-2</v>
      </c>
      <c r="IW28" s="68">
        <f t="shared" si="111"/>
        <v>1.7435616438356165</v>
      </c>
      <c r="IX28" s="14"/>
      <c r="IY28" s="15">
        <f t="shared" si="112"/>
        <v>-2.5685931115002923E-2</v>
      </c>
      <c r="JA28" s="122">
        <v>676.49</v>
      </c>
      <c r="JB28" s="68">
        <f t="shared" si="113"/>
        <v>3.2031794521969483E-3</v>
      </c>
      <c r="JC28" s="68">
        <f t="shared" si="302"/>
        <v>5.2300908383819296E-3</v>
      </c>
      <c r="JD28" s="68">
        <f t="shared" si="114"/>
        <v>0.36830501618122985</v>
      </c>
      <c r="JE28" s="14"/>
      <c r="JF28" s="15">
        <f t="shared" si="115"/>
        <v>0.15538590288808052</v>
      </c>
      <c r="JH28" s="122">
        <v>442.33</v>
      </c>
      <c r="JI28" s="68">
        <f t="shared" si="116"/>
        <v>-1.0889982110912353E-2</v>
      </c>
      <c r="JJ28" s="68">
        <f t="shared" si="303"/>
        <v>-8.8630707247273725E-3</v>
      </c>
      <c r="JK28" s="68">
        <f t="shared" si="117"/>
        <v>8.7634316063832374E-2</v>
      </c>
      <c r="JL28" s="14"/>
      <c r="JM28" s="15">
        <f t="shared" si="118"/>
        <v>4.9418742586002332E-2</v>
      </c>
      <c r="JO28" s="122">
        <v>12.58</v>
      </c>
      <c r="JP28" s="68">
        <f t="shared" si="119"/>
        <v>2.5264873675631662E-2</v>
      </c>
      <c r="JQ28" s="68">
        <f t="shared" si="304"/>
        <v>2.7291785061816645E-2</v>
      </c>
      <c r="JR28" s="68">
        <f t="shared" si="120"/>
        <v>-0.57550194027332546</v>
      </c>
      <c r="JS28" s="14"/>
      <c r="JT28" s="15">
        <f t="shared" si="121"/>
        <v>0.23454367026496573</v>
      </c>
      <c r="JV28" s="122">
        <v>1.85</v>
      </c>
      <c r="JW28" s="68">
        <f t="shared" si="122"/>
        <v>3.9325842696629247E-2</v>
      </c>
      <c r="JX28" s="68">
        <f t="shared" si="305"/>
        <v>4.1352754082814226E-2</v>
      </c>
      <c r="JY28" s="68">
        <f t="shared" si="123"/>
        <v>-0.26877470355731214</v>
      </c>
      <c r="JZ28" s="14"/>
      <c r="KA28" s="15">
        <f t="shared" si="124"/>
        <v>2.7777777777777801E-2</v>
      </c>
      <c r="KC28" s="122">
        <v>22.5</v>
      </c>
      <c r="KD28" s="68">
        <f t="shared" si="125"/>
        <v>-6.6225165562913283E-3</v>
      </c>
      <c r="KE28" s="68">
        <f t="shared" si="306"/>
        <v>-4.5956051701063465E-3</v>
      </c>
      <c r="KF28" s="68">
        <f t="shared" si="126"/>
        <v>0.1550308008213552</v>
      </c>
      <c r="KG28" s="14"/>
      <c r="KH28" s="15">
        <f t="shared" si="127"/>
        <v>1.4427412082957633E-2</v>
      </c>
      <c r="KI28" s="18"/>
      <c r="KJ28" s="122">
        <v>58.79</v>
      </c>
      <c r="KK28" s="68">
        <f t="shared" si="128"/>
        <v>1.1006018916595023E-2</v>
      </c>
      <c r="KL28" s="68">
        <f t="shared" si="307"/>
        <v>1.3032930302780004E-2</v>
      </c>
      <c r="KM28" s="68">
        <f t="shared" si="129"/>
        <v>1.786255924170616</v>
      </c>
      <c r="KN28" s="14"/>
      <c r="KO28" s="15">
        <f t="shared" si="130"/>
        <v>-0.12527897634280605</v>
      </c>
      <c r="KQ28" s="122">
        <v>1.1499999999999999</v>
      </c>
      <c r="KR28" s="68">
        <f t="shared" si="131"/>
        <v>8.7719298245614117E-3</v>
      </c>
      <c r="KS28" s="68">
        <f t="shared" si="308"/>
        <v>1.0798841210746393E-2</v>
      </c>
      <c r="KT28" s="68">
        <f t="shared" si="132"/>
        <v>-0.56106870229007644</v>
      </c>
      <c r="KU28" s="14"/>
      <c r="KV28" s="15">
        <f t="shared" si="133"/>
        <v>0.13861386138613851</v>
      </c>
      <c r="KW28" s="18"/>
      <c r="KX28" s="122">
        <v>29.26</v>
      </c>
      <c r="KY28" s="68">
        <f t="shared" si="134"/>
        <v>-1.0148849797022909E-2</v>
      </c>
      <c r="KZ28" s="68">
        <f t="shared" si="309"/>
        <v>-8.1219384108379283E-3</v>
      </c>
      <c r="LA28" s="68">
        <f t="shared" si="135"/>
        <v>-0.59321562630335045</v>
      </c>
      <c r="LB28" s="14"/>
      <c r="LC28" s="15">
        <f t="shared" si="136"/>
        <v>0.23407844791227334</v>
      </c>
      <c r="LD28" s="18"/>
      <c r="LE28" s="122">
        <v>50.62</v>
      </c>
      <c r="LF28" s="68">
        <f t="shared" si="137"/>
        <v>1.4428857715430839E-2</v>
      </c>
      <c r="LG28" s="68">
        <f t="shared" si="310"/>
        <v>1.6455769101615822E-2</v>
      </c>
      <c r="LH28" s="68">
        <f t="shared" si="138"/>
        <v>0.41278258442645827</v>
      </c>
      <c r="LI28" s="14"/>
      <c r="LJ28" s="15">
        <f t="shared" si="139"/>
        <v>9.7809585773151117E-2</v>
      </c>
      <c r="LL28" s="122">
        <v>90.11</v>
      </c>
      <c r="LM28" s="68">
        <f t="shared" si="140"/>
        <v>1.556074246971219E-3</v>
      </c>
      <c r="LN28" s="68">
        <f t="shared" si="311"/>
        <v>3.5829856331562005E-3</v>
      </c>
      <c r="LO28" s="68">
        <f t="shared" si="141"/>
        <v>2.9828571428571423E-2</v>
      </c>
      <c r="LP28" s="14"/>
      <c r="LQ28" s="15">
        <f t="shared" si="142"/>
        <v>0.15215445595192439</v>
      </c>
      <c r="LS28" s="122">
        <v>11.09</v>
      </c>
      <c r="LT28" s="68">
        <f t="shared" si="143"/>
        <v>2.3062730627306273E-2</v>
      </c>
      <c r="LU28" s="68">
        <f t="shared" si="312"/>
        <v>2.5089642013491256E-2</v>
      </c>
      <c r="LV28" s="68"/>
      <c r="LW28" s="14"/>
      <c r="LX28" s="15">
        <f t="shared" si="144"/>
        <v>0.19891891891891891</v>
      </c>
      <c r="LZ28" s="122">
        <v>13.43</v>
      </c>
      <c r="MA28" s="68">
        <f t="shared" si="145"/>
        <v>2.1292775665399191E-2</v>
      </c>
      <c r="MB28" s="68">
        <f t="shared" si="313"/>
        <v>2.3319687051584173E-2</v>
      </c>
      <c r="MC28" s="68">
        <f t="shared" si="146"/>
        <v>-0.39640449438202247</v>
      </c>
      <c r="MD28" s="14"/>
      <c r="ME28" s="15">
        <f t="shared" si="147"/>
        <v>-3.7091988130564324E-3</v>
      </c>
      <c r="MG28" s="122">
        <v>35.299999999999997</v>
      </c>
      <c r="MH28" s="68">
        <f t="shared" si="148"/>
        <v>3.4583821805392725E-2</v>
      </c>
      <c r="MI28" s="68">
        <f t="shared" si="314"/>
        <v>3.6610733191577705E-2</v>
      </c>
      <c r="MJ28" s="68">
        <f t="shared" si="149"/>
        <v>3.7574123989218324</v>
      </c>
      <c r="MK28" s="14"/>
      <c r="ML28" s="15">
        <f t="shared" si="150"/>
        <v>0.66274140367404599</v>
      </c>
      <c r="MN28" s="122">
        <v>112.14</v>
      </c>
      <c r="MO28" s="68">
        <f t="shared" si="151"/>
        <v>7.1390326610742722E-4</v>
      </c>
      <c r="MP28" s="68">
        <f t="shared" si="315"/>
        <v>2.7408146522924087E-3</v>
      </c>
      <c r="MQ28" s="68">
        <f t="shared" si="152"/>
        <v>-0.10929308975377287</v>
      </c>
      <c r="MR28" s="14"/>
      <c r="MS28" s="15">
        <f t="shared" si="153"/>
        <v>6.7330999192028009E-3</v>
      </c>
      <c r="MU28" s="122">
        <v>11.42</v>
      </c>
      <c r="MV28" s="68">
        <f t="shared" si="154"/>
        <v>3.5149384885763747E-3</v>
      </c>
      <c r="MW28" s="68">
        <f t="shared" si="316"/>
        <v>5.5418498747613568E-3</v>
      </c>
      <c r="MX28" s="68">
        <f t="shared" si="155"/>
        <v>-0.45280306660277914</v>
      </c>
      <c r="MY28" s="14"/>
      <c r="MZ28" s="15">
        <f t="shared" si="156"/>
        <v>7.0290534208059988E-2</v>
      </c>
      <c r="NB28" s="122">
        <v>199.1</v>
      </c>
      <c r="NC28" s="68">
        <f t="shared" si="157"/>
        <v>2.40189271203003E-2</v>
      </c>
      <c r="ND28" s="68">
        <f t="shared" si="317"/>
        <v>2.6045838506485283E-2</v>
      </c>
      <c r="NE28" s="68">
        <f t="shared" si="158"/>
        <v>0.469698088137595</v>
      </c>
      <c r="NF28" s="14"/>
      <c r="NG28" s="15">
        <f t="shared" si="159"/>
        <v>0.19371664967923738</v>
      </c>
      <c r="NI28" s="122">
        <v>5.48</v>
      </c>
      <c r="NJ28" s="68">
        <f t="shared" si="160"/>
        <v>1.8587360594795637E-2</v>
      </c>
      <c r="NK28" s="68">
        <f t="shared" si="318"/>
        <v>2.061427198098062E-2</v>
      </c>
      <c r="NL28" s="68">
        <f t="shared" si="161"/>
        <v>-0.95649067090115125</v>
      </c>
      <c r="NM28" s="14"/>
      <c r="NN28" s="15">
        <f t="shared" si="162"/>
        <v>0.11836734693877551</v>
      </c>
      <c r="NP28" s="122">
        <v>353.25</v>
      </c>
      <c r="NQ28" s="68">
        <f t="shared" si="163"/>
        <v>-5.2658256364046087E-3</v>
      </c>
      <c r="NR28" s="68">
        <f t="shared" si="319"/>
        <v>-3.238914250219627E-3</v>
      </c>
      <c r="NS28" s="68">
        <f t="shared" si="164"/>
        <v>1.6914285714285715</v>
      </c>
      <c r="NT28" s="14"/>
      <c r="NU28" s="15">
        <f t="shared" si="165"/>
        <v>7.3936703857963679E-2</v>
      </c>
      <c r="NW28" s="122">
        <v>195.41</v>
      </c>
      <c r="NX28" s="68">
        <f t="shared" si="166"/>
        <v>5.6323604710693917E-4</v>
      </c>
      <c r="NY28" s="68">
        <f t="shared" si="320"/>
        <v>2.5901474332919207E-3</v>
      </c>
      <c r="NZ28" s="68">
        <f t="shared" si="167"/>
        <v>0.1118001820664543</v>
      </c>
      <c r="OA28" s="14"/>
      <c r="OB28" s="15">
        <f t="shared" si="168"/>
        <v>3.2276809297411439E-2</v>
      </c>
      <c r="OD28" s="122">
        <v>1.51</v>
      </c>
      <c r="OE28" s="68">
        <f t="shared" si="169"/>
        <v>0</v>
      </c>
      <c r="OF28" s="68">
        <f t="shared" si="321"/>
        <v>2.0269113861849817E-3</v>
      </c>
      <c r="OG28" s="68">
        <f t="shared" si="170"/>
        <v>-0.99330881375459745</v>
      </c>
      <c r="OH28" s="14"/>
      <c r="OI28" s="15">
        <f t="shared" si="171"/>
        <v>3.4246575342465786E-2</v>
      </c>
      <c r="OK28" s="122">
        <v>81.38</v>
      </c>
      <c r="OL28" s="68">
        <f t="shared" si="172"/>
        <v>3.1170805879371436E-2</v>
      </c>
      <c r="OM28" s="68">
        <f t="shared" si="322"/>
        <v>3.3197717265556419E-2</v>
      </c>
      <c r="ON28" s="68">
        <f t="shared" si="173"/>
        <v>0.9170789163722024</v>
      </c>
      <c r="OO28" s="14"/>
      <c r="OP28" s="15">
        <f t="shared" si="174"/>
        <v>0.2217384777060501</v>
      </c>
      <c r="OR28" s="122">
        <v>1.48</v>
      </c>
      <c r="OS28" s="68">
        <f t="shared" si="175"/>
        <v>-4.5161290322580684E-2</v>
      </c>
      <c r="OT28" s="68">
        <f t="shared" si="323"/>
        <v>-4.3134378936395705E-2</v>
      </c>
      <c r="OU28" s="68">
        <f t="shared" si="176"/>
        <v>-0.80779220779220784</v>
      </c>
      <c r="OV28" s="14"/>
      <c r="OW28" s="15">
        <f t="shared" si="177"/>
        <v>0.32142857142857129</v>
      </c>
      <c r="OY28" s="122">
        <v>123.87</v>
      </c>
      <c r="OZ28" s="68">
        <f t="shared" si="178"/>
        <v>-2.5106249016212796E-2</v>
      </c>
      <c r="PA28" s="68">
        <f t="shared" si="324"/>
        <v>-2.3079337630027813E-2</v>
      </c>
      <c r="PB28" s="68">
        <f t="shared" si="332"/>
        <v>2.8113846153846156</v>
      </c>
      <c r="PC28" s="14"/>
      <c r="PD28" s="15">
        <f t="shared" si="179"/>
        <v>8.1361850720209586E-2</v>
      </c>
      <c r="PE28" s="18"/>
      <c r="PF28" s="122">
        <v>210.79</v>
      </c>
      <c r="PG28" s="68">
        <f t="shared" si="180"/>
        <v>-6.3637220703308874E-3</v>
      </c>
      <c r="PH28" s="68">
        <f t="shared" si="325"/>
        <v>-4.3368106841459057E-3</v>
      </c>
      <c r="PI28" s="68">
        <f t="shared" si="181"/>
        <v>-0.39462952326249284</v>
      </c>
      <c r="PJ28" s="14"/>
      <c r="PK28" s="15">
        <f t="shared" si="182"/>
        <v>7.9376464400133726E-3</v>
      </c>
      <c r="PM28" s="122"/>
      <c r="PN28" s="68">
        <f t="shared" si="183"/>
        <v>0</v>
      </c>
      <c r="PO28" s="68">
        <f t="shared" si="184"/>
        <v>2.0269113861849817E-3</v>
      </c>
      <c r="PP28" s="68">
        <f t="shared" si="185"/>
        <v>0</v>
      </c>
      <c r="PQ28" s="14"/>
      <c r="PR28" s="15">
        <f t="shared" si="186"/>
        <v>0</v>
      </c>
      <c r="PT28" s="122">
        <v>5.56</v>
      </c>
      <c r="PU28" s="68">
        <f t="shared" si="187"/>
        <v>5.5028462998102476E-2</v>
      </c>
      <c r="PV28" s="68">
        <f t="shared" si="326"/>
        <v>5.7055374384287455E-2</v>
      </c>
      <c r="PW28" s="68">
        <f t="shared" si="188"/>
        <v>-0.36238532110091753</v>
      </c>
      <c r="PX28" s="14"/>
      <c r="PY28" s="15">
        <f t="shared" si="189"/>
        <v>8.3820662768031129E-2</v>
      </c>
      <c r="QA28" s="122">
        <v>178.73</v>
      </c>
      <c r="QB28" s="68">
        <f t="shared" si="190"/>
        <v>-6.2826642944513724E-3</v>
      </c>
      <c r="QC28" s="68">
        <f t="shared" si="327"/>
        <v>-4.2557529082663907E-3</v>
      </c>
      <c r="QD28" s="68">
        <f t="shared" si="191"/>
        <v>-0.47025697264293548</v>
      </c>
      <c r="QE28" s="14"/>
      <c r="QF28" s="15">
        <f t="shared" si="192"/>
        <v>-6.7852299989569306E-2</v>
      </c>
      <c r="QH28" s="122">
        <v>1.1970000000000001</v>
      </c>
      <c r="QI28" s="68">
        <f t="shared" si="193"/>
        <v>1.6992353440951586E-2</v>
      </c>
      <c r="QJ28" s="68">
        <f t="shared" si="328"/>
        <v>1.9019264827136569E-2</v>
      </c>
      <c r="QK28" s="68">
        <f t="shared" si="194"/>
        <v>-0.5231075697211155</v>
      </c>
      <c r="QL28" s="14"/>
      <c r="QM28" s="15">
        <f t="shared" si="195"/>
        <v>-7.9230769230769216E-2</v>
      </c>
      <c r="QO28" s="122">
        <v>12.58</v>
      </c>
      <c r="QP28" s="68">
        <f t="shared" si="196"/>
        <v>7.9554494828956138E-4</v>
      </c>
      <c r="QQ28" s="68">
        <f t="shared" si="329"/>
        <v>2.8224563344745432E-3</v>
      </c>
      <c r="QR28" s="68">
        <f t="shared" si="197"/>
        <v>-0.98466564275092028</v>
      </c>
      <c r="QS28" s="14"/>
      <c r="QT28" s="15">
        <f t="shared" si="198"/>
        <v>9.5818815331010415E-2</v>
      </c>
      <c r="QV28" s="122">
        <v>2.125</v>
      </c>
      <c r="QW28" s="68">
        <f t="shared" si="199"/>
        <v>-2.7904849039341238E-2</v>
      </c>
      <c r="QX28" s="68">
        <f t="shared" si="330"/>
        <v>-2.5877937653156255E-2</v>
      </c>
      <c r="QY28" s="68">
        <f t="shared" si="200"/>
        <v>-0.39801699716713879</v>
      </c>
      <c r="QZ28" s="14"/>
      <c r="RA28" s="15">
        <f t="shared" si="201"/>
        <v>-0.13158970167552106</v>
      </c>
      <c r="RC28" s="122">
        <v>24.26</v>
      </c>
      <c r="RD28" s="68">
        <f t="shared" si="202"/>
        <v>3.3085194375517719E-3</v>
      </c>
      <c r="RE28" s="68">
        <f t="shared" si="331"/>
        <v>5.3354308237367537E-3</v>
      </c>
      <c r="RF28" s="68">
        <f t="shared" si="203"/>
        <v>-0.47591272413048169</v>
      </c>
      <c r="RG28" s="14"/>
      <c r="RH28" s="15">
        <f t="shared" si="204"/>
        <v>-1.9797979797979735E-2</v>
      </c>
      <c r="RJ28" s="122">
        <v>201.54</v>
      </c>
      <c r="RK28" s="68">
        <f t="shared" si="205"/>
        <v>-3.4720499975210352E-4</v>
      </c>
      <c r="RL28" s="68">
        <f t="shared" si="206"/>
        <v>1.6797063864328783E-3</v>
      </c>
      <c r="RM28" s="68">
        <f t="shared" si="207"/>
        <v>-6.5126635123852028E-2</v>
      </c>
      <c r="RN28" s="14"/>
      <c r="RO28" s="15">
        <f t="shared" si="208"/>
        <v>2.4501830012200045E-2</v>
      </c>
      <c r="RQ28" s="122">
        <v>18.18</v>
      </c>
      <c r="RR28" s="68">
        <f t="shared" si="209"/>
        <v>1.1123470522803075E-2</v>
      </c>
      <c r="RS28" s="68">
        <f t="shared" si="210"/>
        <v>1.3150381908988058E-2</v>
      </c>
      <c r="RT28" s="68">
        <f t="shared" si="211"/>
        <v>0.24180327868852453</v>
      </c>
      <c r="RU28" s="14"/>
      <c r="RV28" s="15">
        <f t="shared" si="212"/>
        <v>-0.12763915547024954</v>
      </c>
      <c r="RX28" s="122">
        <v>79.760000000000005</v>
      </c>
      <c r="RY28" s="68">
        <f t="shared" si="213"/>
        <v>-5.8581577963355211E-3</v>
      </c>
      <c r="RZ28" s="68">
        <f t="shared" si="214"/>
        <v>-3.8312464101505394E-3</v>
      </c>
      <c r="SA28" s="68">
        <f t="shared" si="215"/>
        <v>-0.40057117090034566</v>
      </c>
      <c r="SB28" s="14"/>
      <c r="SC28" s="15">
        <f t="shared" si="216"/>
        <v>5.4607959804310588E-2</v>
      </c>
      <c r="SE28" s="122">
        <v>12.66</v>
      </c>
      <c r="SF28" s="68">
        <f t="shared" si="217"/>
        <v>-3.2110091743119261E-2</v>
      </c>
      <c r="SG28" s="68">
        <f t="shared" si="218"/>
        <v>-3.0083180356934278E-2</v>
      </c>
      <c r="SH28" s="68">
        <f t="shared" si="219"/>
        <v>1.2800000000000011E-2</v>
      </c>
      <c r="SI28" s="14"/>
      <c r="SJ28" s="15">
        <f t="shared" si="220"/>
        <v>-0.17038007863695934</v>
      </c>
      <c r="SL28" s="122">
        <v>0.68799999999999994</v>
      </c>
      <c r="SM28" s="68">
        <f t="shared" si="221"/>
        <v>-4.4444444444444488E-2</v>
      </c>
      <c r="SN28" s="68">
        <f t="shared" si="222"/>
        <v>-4.2417533058259509E-2</v>
      </c>
      <c r="SO28" s="68">
        <f t="shared" si="223"/>
        <v>-0.51549295774647885</v>
      </c>
      <c r="SP28" s="14"/>
      <c r="SQ28" s="15">
        <f t="shared" si="224"/>
        <v>-0.31881188118811887</v>
      </c>
      <c r="SS28" s="122">
        <v>5.52</v>
      </c>
      <c r="ST28" s="68">
        <f t="shared" si="225"/>
        <v>-3.832752613240429E-2</v>
      </c>
      <c r="SU28" s="68">
        <f t="shared" si="226"/>
        <v>-3.630061474621931E-2</v>
      </c>
      <c r="SV28" s="68">
        <f t="shared" si="227"/>
        <v>-0.65799256505576209</v>
      </c>
      <c r="SW28" s="14"/>
      <c r="SX28" s="15">
        <f t="shared" si="228"/>
        <v>-0.34285714285714292</v>
      </c>
      <c r="SZ28" s="122">
        <v>20.68</v>
      </c>
      <c r="TA28" s="68">
        <f t="shared" si="229"/>
        <v>-6.7243035542747633E-3</v>
      </c>
      <c r="TB28" s="68">
        <f t="shared" si="230"/>
        <v>-4.6973921680897816E-3</v>
      </c>
      <c r="TC28" s="68">
        <f t="shared" si="231"/>
        <v>-0.4877384196185286</v>
      </c>
      <c r="TD28" s="14"/>
      <c r="TE28" s="15">
        <f t="shared" si="232"/>
        <v>0.32564102564102565</v>
      </c>
      <c r="TG28" s="122">
        <v>0.1797</v>
      </c>
      <c r="TH28" s="68">
        <f t="shared" si="233"/>
        <v>-3.2831001076426239E-2</v>
      </c>
      <c r="TI28" s="68">
        <f t="shared" si="234"/>
        <v>-3.0804089690241256E-2</v>
      </c>
      <c r="TJ28" s="68">
        <f t="shared" si="235"/>
        <v>-0.1831818181818182</v>
      </c>
      <c r="TK28" s="14"/>
      <c r="TL28" s="15">
        <f t="shared" si="236"/>
        <v>6.0176991150442394E-2</v>
      </c>
      <c r="TN28" s="122">
        <v>40.74</v>
      </c>
      <c r="TO28" s="68">
        <f t="shared" si="237"/>
        <v>4.5687885010266965E-2</v>
      </c>
      <c r="TP28" s="68">
        <f t="shared" si="238"/>
        <v>4.7714796396451944E-2</v>
      </c>
      <c r="TQ28" s="68">
        <f t="shared" si="239"/>
        <v>-0.40617871484480328</v>
      </c>
      <c r="TR28" s="14"/>
      <c r="TS28" s="15">
        <f t="shared" si="240"/>
        <v>0.36941176470588244</v>
      </c>
      <c r="TU28" s="122">
        <v>2.0499999999999998</v>
      </c>
      <c r="TV28" s="68">
        <f t="shared" si="241"/>
        <v>4.5918367346938702E-2</v>
      </c>
      <c r="TW28" s="68">
        <f t="shared" si="242"/>
        <v>4.7945278733123681E-2</v>
      </c>
      <c r="TX28" s="68">
        <f t="shared" si="243"/>
        <v>-0.53514739229024944</v>
      </c>
      <c r="TY28" s="14"/>
      <c r="TZ28" s="15">
        <f t="shared" si="244"/>
        <v>0.19883040935672508</v>
      </c>
      <c r="UB28" s="122"/>
      <c r="UC28" s="68">
        <f t="shared" si="245"/>
        <v>0</v>
      </c>
      <c r="UD28" s="68">
        <f t="shared" si="246"/>
        <v>2.0269113861849817E-3</v>
      </c>
      <c r="UE28" s="68">
        <f t="shared" si="247"/>
        <v>0</v>
      </c>
      <c r="UF28" s="14"/>
      <c r="UG28" s="15">
        <f t="shared" si="248"/>
        <v>0</v>
      </c>
      <c r="UI28" s="122"/>
      <c r="UJ28" s="68">
        <f t="shared" si="249"/>
        <v>0</v>
      </c>
      <c r="UK28" s="68">
        <f t="shared" si="250"/>
        <v>2.0269113861849817E-3</v>
      </c>
      <c r="UL28" s="68">
        <f t="shared" si="251"/>
        <v>0</v>
      </c>
      <c r="UM28" s="14"/>
      <c r="UN28" s="15">
        <f t="shared" si="252"/>
        <v>0</v>
      </c>
      <c r="UP28" s="122"/>
      <c r="UQ28" s="68">
        <f t="shared" si="253"/>
        <v>0</v>
      </c>
      <c r="UR28" s="68">
        <f t="shared" si="254"/>
        <v>2.0269113861849817E-3</v>
      </c>
      <c r="US28" s="68">
        <f t="shared" si="255"/>
        <v>0</v>
      </c>
      <c r="UT28" s="14"/>
      <c r="UU28" s="15">
        <f t="shared" si="256"/>
        <v>0</v>
      </c>
      <c r="UW28" s="122"/>
      <c r="UX28" s="68">
        <f t="shared" si="257"/>
        <v>0</v>
      </c>
      <c r="UY28" s="68">
        <f t="shared" si="258"/>
        <v>2.0269113861849817E-3</v>
      </c>
      <c r="UZ28" s="68">
        <f t="shared" si="259"/>
        <v>0</v>
      </c>
      <c r="VA28" s="14"/>
      <c r="VB28" s="15">
        <f t="shared" si="260"/>
        <v>0</v>
      </c>
      <c r="VD28" s="122"/>
      <c r="VE28" s="68">
        <f t="shared" si="261"/>
        <v>0</v>
      </c>
      <c r="VF28" s="68">
        <f t="shared" si="262"/>
        <v>2.0269113861849817E-3</v>
      </c>
      <c r="VG28" s="68">
        <f t="shared" si="263"/>
        <v>0</v>
      </c>
      <c r="VH28" s="14"/>
      <c r="VI28" s="15">
        <f t="shared" si="264"/>
        <v>0</v>
      </c>
      <c r="VM28" s="21">
        <f t="shared" si="265"/>
        <v>2.8925439290479965E-3</v>
      </c>
      <c r="VN28" s="49"/>
      <c r="VO28" s="21">
        <f t="shared" si="266"/>
        <v>0.41502805664040932</v>
      </c>
      <c r="VP28" s="14"/>
      <c r="VQ28" s="21">
        <f t="shared" si="267"/>
        <v>6.9905361897999702E-2</v>
      </c>
    </row>
    <row r="29" spans="1:589" ht="15.75" customHeight="1" x14ac:dyDescent="0.2">
      <c r="A29" s="127">
        <v>45687</v>
      </c>
      <c r="B29" s="77">
        <f t="shared" si="0"/>
        <v>45687</v>
      </c>
      <c r="C29" s="13">
        <v>44882.13</v>
      </c>
      <c r="D29" s="14">
        <f t="shared" si="1"/>
        <v>168.61000000000058</v>
      </c>
      <c r="E29" s="68">
        <f t="shared" si="2"/>
        <v>3.7708952460016702E-3</v>
      </c>
      <c r="F29" s="15">
        <f t="shared" si="3"/>
        <v>5.4952470629382702E-2</v>
      </c>
      <c r="G29" s="13">
        <v>6071.17</v>
      </c>
      <c r="H29" s="138">
        <f t="shared" si="4"/>
        <v>31.859999999999673</v>
      </c>
      <c r="I29" s="68">
        <f t="shared" si="5"/>
        <v>5.2754370946349284E-3</v>
      </c>
      <c r="J29" s="15">
        <f t="shared" si="6"/>
        <v>3.2225760545971094E-2</v>
      </c>
      <c r="K29" s="13">
        <v>19681.75</v>
      </c>
      <c r="L29" s="138">
        <f t="shared" si="7"/>
        <v>49.430000000000291</v>
      </c>
      <c r="M29" s="68">
        <f t="shared" si="8"/>
        <v>2.5177869961369973E-3</v>
      </c>
      <c r="N29" s="15">
        <f t="shared" si="9"/>
        <v>1.9209985712650757E-2</v>
      </c>
      <c r="O29" s="13">
        <v>2307.4499999999998</v>
      </c>
      <c r="P29" s="138">
        <f t="shared" si="10"/>
        <v>24.349999999999909</v>
      </c>
      <c r="Q29" s="68">
        <f t="shared" si="11"/>
        <v>1.066532346371158E-2</v>
      </c>
      <c r="R29" s="15">
        <f t="shared" si="12"/>
        <v>3.4656706245291803E-2</v>
      </c>
      <c r="S29" s="18">
        <f t="shared" si="13"/>
        <v>2.525160703893975E-3</v>
      </c>
      <c r="T29" s="121">
        <f t="shared" si="14"/>
        <v>264.62882390425011</v>
      </c>
      <c r="U29" s="121">
        <f t="shared" si="15"/>
        <v>264.62882390425011</v>
      </c>
      <c r="V29" s="47">
        <f t="shared" si="16"/>
        <v>1.9121039320495897E-3</v>
      </c>
      <c r="W29" s="21">
        <f t="shared" si="268"/>
        <v>2.2840513431204836E-2</v>
      </c>
      <c r="X29" s="18">
        <f t="shared" si="17"/>
        <v>5.5573607001212942E-3</v>
      </c>
      <c r="Y29" s="123">
        <v>123185.11</v>
      </c>
      <c r="Z29" s="15">
        <v>1.9999999999999999E-6</v>
      </c>
      <c r="AA29" s="21">
        <f t="shared" si="18"/>
        <v>-1.9101039320495897E-3</v>
      </c>
      <c r="AB29" s="1"/>
      <c r="AC29" s="122">
        <v>233.65</v>
      </c>
      <c r="AD29" s="68">
        <f t="shared" si="19"/>
        <v>4.2983021706425959E-3</v>
      </c>
      <c r="AE29" s="68">
        <f t="shared" si="269"/>
        <v>2.3861982385930064E-3</v>
      </c>
      <c r="AF29" s="68">
        <f t="shared" si="20"/>
        <v>0.41803726406506031</v>
      </c>
      <c r="AG29" s="14"/>
      <c r="AH29" s="15">
        <f t="shared" si="21"/>
        <v>2.8524893251749874E-2</v>
      </c>
      <c r="AI29" s="1"/>
      <c r="AJ29" s="122">
        <v>22.28</v>
      </c>
      <c r="AK29" s="68">
        <f t="shared" si="22"/>
        <v>7.233273056057872E-3</v>
      </c>
      <c r="AL29" s="68">
        <f t="shared" si="270"/>
        <v>5.3211691240082825E-3</v>
      </c>
      <c r="AM29" s="68">
        <f t="shared" si="23"/>
        <v>0.19784946236559137</v>
      </c>
      <c r="AN29" s="14"/>
      <c r="AO29" s="15">
        <f t="shared" si="24"/>
        <v>5.9438896814075125E-2</v>
      </c>
      <c r="AP29" s="1"/>
      <c r="AQ29" s="122">
        <v>21.99</v>
      </c>
      <c r="AR29" s="68">
        <f t="shared" si="25"/>
        <v>5.0274223034734661E-3</v>
      </c>
      <c r="AS29" s="68">
        <f t="shared" si="271"/>
        <v>3.1153183714238766E-3</v>
      </c>
      <c r="AT29" s="68">
        <f t="shared" si="26"/>
        <v>0.27330631152287199</v>
      </c>
      <c r="AU29" s="14"/>
      <c r="AV29" s="15">
        <f t="shared" si="27"/>
        <v>2.4219841639496954E-2</v>
      </c>
      <c r="AW29" s="1"/>
      <c r="AX29" s="122">
        <v>210.92</v>
      </c>
      <c r="AY29" s="68">
        <f t="shared" si="28"/>
        <v>5.2905009294122547E-3</v>
      </c>
      <c r="AZ29" s="68">
        <f t="shared" si="272"/>
        <v>3.3783969973626652E-3</v>
      </c>
      <c r="BA29" s="68">
        <f t="shared" si="29"/>
        <v>0.57285607755406409</v>
      </c>
      <c r="BB29" s="14"/>
      <c r="BC29" s="15">
        <f t="shared" si="30"/>
        <v>3.2959498506293108E-2</v>
      </c>
      <c r="BD29" s="1"/>
      <c r="BE29" s="122">
        <v>77.400000000000006</v>
      </c>
      <c r="BF29" s="68">
        <f t="shared" si="31"/>
        <v>9.1264667535854351E-3</v>
      </c>
      <c r="BG29" s="68">
        <f t="shared" si="273"/>
        <v>7.2143628215358456E-3</v>
      </c>
      <c r="BH29" s="68"/>
      <c r="BI29" s="14"/>
      <c r="BJ29" s="15">
        <f t="shared" si="32"/>
        <v>5.0631193158680657E-2</v>
      </c>
      <c r="BK29" s="1"/>
      <c r="BL29" s="122">
        <v>71.06</v>
      </c>
      <c r="BM29" s="68">
        <f t="shared" si="33"/>
        <v>1.1242350932119059E-2</v>
      </c>
      <c r="BN29" s="68">
        <f t="shared" si="274"/>
        <v>9.3302470000694686E-3</v>
      </c>
      <c r="BO29" s="68">
        <f t="shared" si="34"/>
        <v>0.19669922532839337</v>
      </c>
      <c r="BP29" s="14"/>
      <c r="BQ29" s="15">
        <f t="shared" si="35"/>
        <v>7.0664456832906397E-2</v>
      </c>
      <c r="BR29" s="1"/>
      <c r="BS29" s="122">
        <v>40.51</v>
      </c>
      <c r="BT29" s="68">
        <f t="shared" si="36"/>
        <v>2.0917338709677376E-2</v>
      </c>
      <c r="BU29" s="68">
        <f t="shared" si="275"/>
        <v>1.9005234777627788E-2</v>
      </c>
      <c r="BV29" s="68">
        <f t="shared" si="37"/>
        <v>8.7224906065485774E-2</v>
      </c>
      <c r="BW29" s="14"/>
      <c r="BX29" s="15">
        <f t="shared" si="38"/>
        <v>5.9084967320261389E-2</v>
      </c>
      <c r="BY29" s="1"/>
      <c r="BZ29" s="122"/>
      <c r="CA29" s="68">
        <f t="shared" si="39"/>
        <v>0</v>
      </c>
      <c r="CB29" s="68">
        <f t="shared" si="276"/>
        <v>0</v>
      </c>
      <c r="CC29" s="68">
        <f t="shared" si="40"/>
        <v>0</v>
      </c>
      <c r="CD29" s="14"/>
      <c r="CE29" s="15">
        <f t="shared" si="41"/>
        <v>0</v>
      </c>
      <c r="CF29" s="1"/>
      <c r="CG29" s="122">
        <v>36.58</v>
      </c>
      <c r="CH29" s="68">
        <f t="shared" si="42"/>
        <v>1.0497237569060647E-2</v>
      </c>
      <c r="CI29" s="68">
        <f t="shared" si="277"/>
        <v>8.5851336370110568E-3</v>
      </c>
      <c r="CJ29" s="68">
        <f t="shared" si="43"/>
        <v>0.21005623552762148</v>
      </c>
      <c r="CK29" s="14"/>
      <c r="CL29" s="15">
        <f t="shared" si="44"/>
        <v>6.4610011641443504E-2</v>
      </c>
      <c r="CM29" s="1"/>
      <c r="CN29" s="122">
        <v>35.159999999999997</v>
      </c>
      <c r="CO29" s="68">
        <f t="shared" si="45"/>
        <v>1.0635240011497484E-2</v>
      </c>
      <c r="CP29" s="68">
        <f t="shared" si="278"/>
        <v>8.7231360794478938E-3</v>
      </c>
      <c r="CQ29" s="68">
        <f t="shared" si="46"/>
        <v>0.12188895979578802</v>
      </c>
      <c r="CR29" s="14"/>
      <c r="CS29" s="15">
        <f t="shared" si="47"/>
        <v>5.0492978786973342E-2</v>
      </c>
      <c r="CT29" s="1"/>
      <c r="CU29" s="122">
        <v>38.799999999999997</v>
      </c>
      <c r="CV29" s="68">
        <f t="shared" si="48"/>
        <v>1.0153605831814648E-2</v>
      </c>
      <c r="CW29" s="68">
        <f t="shared" si="279"/>
        <v>8.2415018997650576E-3</v>
      </c>
      <c r="CX29" s="68">
        <f t="shared" si="49"/>
        <v>0.20684292379471225</v>
      </c>
      <c r="CY29" s="14"/>
      <c r="CZ29" s="15">
        <f t="shared" si="50"/>
        <v>4.0772532188841096E-2</v>
      </c>
      <c r="DA29" s="1"/>
      <c r="DB29" s="122">
        <v>21.47</v>
      </c>
      <c r="DC29" s="68">
        <f t="shared" si="51"/>
        <v>1.0828625235404917E-2</v>
      </c>
      <c r="DD29" s="68">
        <f t="shared" si="280"/>
        <v>8.9165213033553271E-3</v>
      </c>
      <c r="DE29" s="68">
        <f t="shared" si="52"/>
        <v>-1.8289894833104805E-2</v>
      </c>
      <c r="DF29" s="14"/>
      <c r="DG29" s="15">
        <f t="shared" si="53"/>
        <v>5.451866404715125E-2</v>
      </c>
      <c r="DH29" s="1"/>
      <c r="DI29" s="122">
        <v>44.61</v>
      </c>
      <c r="DJ29" s="68">
        <f t="shared" si="54"/>
        <v>1.2023593466424709E-2</v>
      </c>
      <c r="DK29" s="68">
        <f t="shared" si="281"/>
        <v>1.0111489534375118E-2</v>
      </c>
      <c r="DL29" s="68">
        <f t="shared" si="55"/>
        <v>1.0419026047565139E-2</v>
      </c>
      <c r="DM29" s="14"/>
      <c r="DN29" s="15">
        <f t="shared" si="56"/>
        <v>5.8111954459203106E-2</v>
      </c>
      <c r="DO29" s="1"/>
      <c r="DP29" s="122">
        <v>39.1</v>
      </c>
      <c r="DQ29" s="68">
        <f t="shared" si="57"/>
        <v>1.5320695923136937E-2</v>
      </c>
      <c r="DR29" s="68">
        <f t="shared" si="282"/>
        <v>1.3408591991087347E-2</v>
      </c>
      <c r="DS29" s="68"/>
      <c r="DT29" s="14"/>
      <c r="DU29" s="15">
        <f t="shared" si="58"/>
        <v>2.6785714285714367E-2</v>
      </c>
      <c r="DV29" s="18"/>
      <c r="DW29" s="122">
        <v>32.950000000000003</v>
      </c>
      <c r="DX29" s="68">
        <f t="shared" si="59"/>
        <v>2.1705426356589234E-2</v>
      </c>
      <c r="DY29" s="68">
        <f t="shared" si="283"/>
        <v>1.9793322424539645E-2</v>
      </c>
      <c r="DZ29" s="68">
        <f t="shared" si="60"/>
        <v>0.75827107790821802</v>
      </c>
      <c r="EA29" s="14"/>
      <c r="EB29" s="15">
        <f t="shared" si="61"/>
        <v>-1.5536301165222468E-2</v>
      </c>
      <c r="EC29" s="1"/>
      <c r="ED29" s="122">
        <v>36.33</v>
      </c>
      <c r="EE29" s="68">
        <f t="shared" si="62"/>
        <v>-7.3770491803279541E-3</v>
      </c>
      <c r="EF29" s="68">
        <f t="shared" si="284"/>
        <v>-9.2891531123775444E-3</v>
      </c>
      <c r="EG29" s="68">
        <f t="shared" si="63"/>
        <v>0.72753209700427945</v>
      </c>
      <c r="EH29" s="14"/>
      <c r="EI29" s="15">
        <f t="shared" si="64"/>
        <v>-1.491323210412159E-2</v>
      </c>
      <c r="EJ29" s="1"/>
      <c r="EK29" s="122">
        <v>121.17</v>
      </c>
      <c r="EL29" s="68">
        <f t="shared" si="65"/>
        <v>9.3294460641399797E-3</v>
      </c>
      <c r="EM29" s="68">
        <f t="shared" si="285"/>
        <v>7.4173421320903902E-3</v>
      </c>
      <c r="EN29" s="68">
        <f t="shared" si="66"/>
        <v>0.87744034707158336</v>
      </c>
      <c r="EO29" s="14"/>
      <c r="EP29" s="15">
        <f t="shared" si="67"/>
        <v>8.8679245283018918E-2</v>
      </c>
      <c r="ER29" s="122">
        <v>40.14</v>
      </c>
      <c r="ES29" s="68">
        <f t="shared" si="68"/>
        <v>1.6459863256520602E-2</v>
      </c>
      <c r="ET29" s="68">
        <f t="shared" si="286"/>
        <v>1.4547759324471011E-2</v>
      </c>
      <c r="EU29" s="68">
        <f t="shared" si="69"/>
        <v>0.14981380693211127</v>
      </c>
      <c r="EV29" s="14"/>
      <c r="EW29" s="15">
        <f t="shared" si="70"/>
        <v>3.2141938801748524E-2</v>
      </c>
      <c r="EY29" s="122">
        <v>28.08</v>
      </c>
      <c r="EZ29" s="68">
        <f t="shared" si="71"/>
        <v>3.5398230088495478E-2</v>
      </c>
      <c r="FA29" s="68">
        <f t="shared" si="287"/>
        <v>3.3486126156445889E-2</v>
      </c>
      <c r="FB29" s="68"/>
      <c r="FC29" s="14"/>
      <c r="FD29" s="15">
        <f t="shared" si="72"/>
        <v>0.14239218877135884</v>
      </c>
      <c r="FF29" s="122">
        <v>59.95</v>
      </c>
      <c r="FG29" s="68">
        <f t="shared" si="73"/>
        <v>9.4291968344839584E-3</v>
      </c>
      <c r="FH29" s="68">
        <f t="shared" si="288"/>
        <v>7.5170929024343689E-3</v>
      </c>
      <c r="FI29" s="68">
        <f t="shared" si="74"/>
        <v>1.4725795531482812E-2</v>
      </c>
      <c r="FJ29" s="14"/>
      <c r="FK29" s="15">
        <f t="shared" si="75"/>
        <v>5.5643599225215772E-2</v>
      </c>
      <c r="FL29" s="1"/>
      <c r="FM29" s="122">
        <v>196.18</v>
      </c>
      <c r="FN29" s="68">
        <f t="shared" si="76"/>
        <v>7.1875962624499724E-3</v>
      </c>
      <c r="FO29" s="68">
        <f t="shared" si="289"/>
        <v>5.2754923304003829E-3</v>
      </c>
      <c r="FP29" s="68">
        <f t="shared" si="77"/>
        <v>0.6871345029239766</v>
      </c>
      <c r="FQ29" s="14"/>
      <c r="FR29" s="15">
        <f t="shared" si="78"/>
        <v>7.9929538698667896E-2</v>
      </c>
      <c r="FS29" s="1"/>
      <c r="FT29" s="122">
        <v>93.19</v>
      </c>
      <c r="FU29" s="68">
        <f t="shared" si="79"/>
        <v>3.3376399655469669E-3</v>
      </c>
      <c r="FV29" s="68">
        <f t="shared" si="290"/>
        <v>1.4255360334973772E-3</v>
      </c>
      <c r="FW29" s="68">
        <f t="shared" si="80"/>
        <v>5.8616380779279754E-2</v>
      </c>
      <c r="FX29" s="14"/>
      <c r="FY29" s="15">
        <f t="shared" si="81"/>
        <v>3.3377689066311715E-2</v>
      </c>
      <c r="FZ29" s="1"/>
      <c r="GA29" s="122">
        <v>18.43</v>
      </c>
      <c r="GB29" s="68">
        <f t="shared" si="82"/>
        <v>7.6544559868781071E-3</v>
      </c>
      <c r="GC29" s="68">
        <f t="shared" si="291"/>
        <v>5.7423520548285176E-3</v>
      </c>
      <c r="GD29" s="68"/>
      <c r="GE29" s="14"/>
      <c r="GF29" s="15">
        <f t="shared" si="83"/>
        <v>5.7372346528973037E-2</v>
      </c>
      <c r="GG29" s="18"/>
      <c r="GH29" s="122">
        <v>19.309999999999999</v>
      </c>
      <c r="GI29" s="68">
        <f t="shared" si="84"/>
        <v>9.4093047569262789E-3</v>
      </c>
      <c r="GJ29" s="68">
        <f t="shared" si="292"/>
        <v>7.4972008248766894E-3</v>
      </c>
      <c r="GK29" s="68">
        <f t="shared" si="85"/>
        <v>4.6826222684703362E-3</v>
      </c>
      <c r="GL29" s="14"/>
      <c r="GM29" s="15">
        <f t="shared" si="86"/>
        <v>2.1693121693121702E-2</v>
      </c>
      <c r="GO29" s="122">
        <v>29.06</v>
      </c>
      <c r="GP29" s="68">
        <f t="shared" si="87"/>
        <v>9.0277777777777093E-3</v>
      </c>
      <c r="GQ29" s="68">
        <f t="shared" si="293"/>
        <v>7.1156738457281198E-3</v>
      </c>
      <c r="GR29" s="68"/>
      <c r="GS29" s="14"/>
      <c r="GT29" s="15">
        <f t="shared" si="88"/>
        <v>6.642201834862381E-2</v>
      </c>
      <c r="GV29" s="122">
        <v>14.21</v>
      </c>
      <c r="GW29" s="68">
        <f t="shared" si="89"/>
        <v>1.7179670722977824E-2</v>
      </c>
      <c r="GX29" s="68">
        <f t="shared" si="294"/>
        <v>1.5267566790928234E-2</v>
      </c>
      <c r="GY29" s="68">
        <f t="shared" si="90"/>
        <v>0.19915611814346001</v>
      </c>
      <c r="GZ29" s="14"/>
      <c r="HA29" s="15">
        <f t="shared" si="91"/>
        <v>3.5714285714285726E-2</v>
      </c>
      <c r="HD29" s="122">
        <v>400.28</v>
      </c>
      <c r="HE29" s="68">
        <f t="shared" si="92"/>
        <v>2.8732973528655743E-2</v>
      </c>
      <c r="HF29" s="68">
        <f t="shared" si="295"/>
        <v>2.6820869596606154E-2</v>
      </c>
      <c r="HG29" s="68">
        <f t="shared" si="93"/>
        <v>1.2486377169821921</v>
      </c>
      <c r="HH29" s="14"/>
      <c r="HI29" s="15">
        <f t="shared" si="94"/>
        <v>-8.8153724247226686E-3</v>
      </c>
      <c r="HK29" s="122">
        <v>33.65</v>
      </c>
      <c r="HL29" s="68">
        <f t="shared" si="95"/>
        <v>2.7480916030534309E-2</v>
      </c>
      <c r="HM29" s="68">
        <f t="shared" si="296"/>
        <v>2.556881209848472E-2</v>
      </c>
      <c r="HN29" s="68">
        <f t="shared" si="96"/>
        <v>12.568548387096774</v>
      </c>
      <c r="HO29" s="14"/>
      <c r="HP29" s="15">
        <f t="shared" si="97"/>
        <v>0.27558756633813497</v>
      </c>
      <c r="HR29" s="122">
        <v>109.57</v>
      </c>
      <c r="HS29" s="68">
        <f t="shared" si="98"/>
        <v>8.2819545412716623E-3</v>
      </c>
      <c r="HT29" s="68">
        <f t="shared" si="297"/>
        <v>6.3698506092220728E-3</v>
      </c>
      <c r="HU29" s="68">
        <f t="shared" si="99"/>
        <v>2.0101648351648347</v>
      </c>
      <c r="HV29" s="14"/>
      <c r="HW29" s="15">
        <f t="shared" si="100"/>
        <v>1.859254438969973E-2</v>
      </c>
      <c r="HY29" s="122">
        <v>124.65</v>
      </c>
      <c r="HZ29" s="68">
        <f t="shared" si="101"/>
        <v>7.6798706548100474E-3</v>
      </c>
      <c r="IA29" s="68">
        <f t="shared" si="298"/>
        <v>5.7677667227604579E-3</v>
      </c>
      <c r="IB29" s="68">
        <f t="shared" si="102"/>
        <v>0.17705382436260622</v>
      </c>
      <c r="IC29" s="14"/>
      <c r="ID29" s="15">
        <f t="shared" si="103"/>
        <v>-7.1784943033732868E-2</v>
      </c>
      <c r="IF29" s="122">
        <v>215.66</v>
      </c>
      <c r="IG29" s="68">
        <f t="shared" si="104"/>
        <v>4.5117518778773943E-2</v>
      </c>
      <c r="IH29" s="68">
        <f t="shared" si="299"/>
        <v>4.3205414846724355E-2</v>
      </c>
      <c r="II29" s="68">
        <f t="shared" si="105"/>
        <v>0.23234285714285713</v>
      </c>
      <c r="IJ29" s="14"/>
      <c r="IK29" s="15">
        <f t="shared" si="106"/>
        <v>-6.978951000690134E-2</v>
      </c>
      <c r="IM29" s="122">
        <v>193.99</v>
      </c>
      <c r="IN29" s="68">
        <f t="shared" si="107"/>
        <v>1.3531870428422171E-2</v>
      </c>
      <c r="IO29" s="68">
        <f t="shared" si="300"/>
        <v>1.161976649637258E-2</v>
      </c>
      <c r="IP29" s="68">
        <f t="shared" si="108"/>
        <v>2.7881273188830304</v>
      </c>
      <c r="IQ29" s="14"/>
      <c r="IR29" s="15">
        <f t="shared" si="109"/>
        <v>3.4558156898298859E-2</v>
      </c>
      <c r="IT29" s="122">
        <v>50.3</v>
      </c>
      <c r="IU29" s="68">
        <f t="shared" si="110"/>
        <v>4.5935690033951839E-3</v>
      </c>
      <c r="IV29" s="68">
        <f t="shared" si="301"/>
        <v>2.6814650713455944E-3</v>
      </c>
      <c r="IW29" s="68">
        <f t="shared" si="111"/>
        <v>1.7561643835616436</v>
      </c>
      <c r="IX29" s="14"/>
      <c r="IY29" s="15">
        <f t="shared" si="112"/>
        <v>-2.1210352208600961E-2</v>
      </c>
      <c r="JA29" s="122">
        <v>687</v>
      </c>
      <c r="JB29" s="68">
        <f t="shared" si="113"/>
        <v>1.5536075921299635E-2</v>
      </c>
      <c r="JC29" s="68">
        <f t="shared" si="302"/>
        <v>1.3623971989250045E-2</v>
      </c>
      <c r="JD29" s="68">
        <f t="shared" si="114"/>
        <v>0.38956310679611655</v>
      </c>
      <c r="JE29" s="14"/>
      <c r="JF29" s="15">
        <f t="shared" si="115"/>
        <v>0.17333606599374907</v>
      </c>
      <c r="JH29" s="122">
        <v>414.99</v>
      </c>
      <c r="JI29" s="68">
        <f t="shared" si="116"/>
        <v>-6.1809056586711222E-2</v>
      </c>
      <c r="JJ29" s="68">
        <f t="shared" si="303"/>
        <v>-6.3721160518760811E-2</v>
      </c>
      <c r="JK29" s="68">
        <f t="shared" si="117"/>
        <v>2.0408665076593994E-2</v>
      </c>
      <c r="JL29" s="14"/>
      <c r="JM29" s="15">
        <f t="shared" si="118"/>
        <v>-1.5444839857651224E-2</v>
      </c>
      <c r="JO29" s="122">
        <v>13.03</v>
      </c>
      <c r="JP29" s="68">
        <f t="shared" si="119"/>
        <v>3.5771065182829832E-2</v>
      </c>
      <c r="JQ29" s="68">
        <f t="shared" si="304"/>
        <v>3.3858961250780244E-2</v>
      </c>
      <c r="JR29" s="68">
        <f t="shared" si="120"/>
        <v>-0.56031719250885792</v>
      </c>
      <c r="JS29" s="14"/>
      <c r="JT29" s="15">
        <f t="shared" si="121"/>
        <v>0.27870461236506378</v>
      </c>
      <c r="JV29" s="122">
        <v>1.92</v>
      </c>
      <c r="JW29" s="68">
        <f t="shared" si="122"/>
        <v>3.783783783783775E-2</v>
      </c>
      <c r="JX29" s="68">
        <f t="shared" si="305"/>
        <v>3.5925733905788161E-2</v>
      </c>
      <c r="JY29" s="68">
        <f t="shared" si="123"/>
        <v>-0.2411067193675889</v>
      </c>
      <c r="JZ29" s="14"/>
      <c r="KA29" s="15">
        <f t="shared" si="124"/>
        <v>6.6666666666666596E-2</v>
      </c>
      <c r="KC29" s="122">
        <v>22.32</v>
      </c>
      <c r="KD29" s="68">
        <f t="shared" si="125"/>
        <v>-7.999999999999988E-3</v>
      </c>
      <c r="KE29" s="68">
        <f t="shared" si="306"/>
        <v>-9.9121039320495784E-3</v>
      </c>
      <c r="KF29" s="68">
        <f t="shared" si="126"/>
        <v>0.14579055441478439</v>
      </c>
      <c r="KG29" s="14"/>
      <c r="KH29" s="15">
        <f t="shared" si="127"/>
        <v>6.3119927862939846E-3</v>
      </c>
      <c r="KI29" s="18"/>
      <c r="KJ29" s="122">
        <v>64.599999999999994</v>
      </c>
      <c r="KK29" s="68">
        <f t="shared" si="128"/>
        <v>9.882633100867487E-2</v>
      </c>
      <c r="KL29" s="68">
        <f t="shared" si="307"/>
        <v>9.6914227076625281E-2</v>
      </c>
      <c r="KM29" s="68">
        <f t="shared" si="129"/>
        <v>2.0616113744075824</v>
      </c>
      <c r="KN29" s="14"/>
      <c r="KO29" s="15">
        <f t="shared" si="130"/>
        <v>-3.8833506918613293E-2</v>
      </c>
      <c r="KQ29" s="122">
        <v>1.1399999999999999</v>
      </c>
      <c r="KR29" s="68">
        <f t="shared" si="131"/>
        <v>-8.6956521739130523E-3</v>
      </c>
      <c r="KS29" s="68">
        <f t="shared" si="308"/>
        <v>-1.0607756105962643E-2</v>
      </c>
      <c r="KT29" s="68">
        <f t="shared" si="132"/>
        <v>-0.56488549618320616</v>
      </c>
      <c r="KU29" s="14"/>
      <c r="KV29" s="15">
        <f t="shared" si="133"/>
        <v>0.12871287128712861</v>
      </c>
      <c r="KW29" s="18"/>
      <c r="KX29" s="122">
        <v>29.82</v>
      </c>
      <c r="KY29" s="68">
        <f t="shared" si="134"/>
        <v>1.9138755980861198E-2</v>
      </c>
      <c r="KZ29" s="68">
        <f t="shared" si="309"/>
        <v>1.722665204881161E-2</v>
      </c>
      <c r="LA29" s="68">
        <f t="shared" si="135"/>
        <v>-0.58543027943834292</v>
      </c>
      <c r="LB29" s="14"/>
      <c r="LC29" s="15">
        <f t="shared" si="136"/>
        <v>0.25769717418810623</v>
      </c>
      <c r="LD29" s="18"/>
      <c r="LE29" s="122">
        <v>51.65</v>
      </c>
      <c r="LF29" s="68">
        <f t="shared" si="137"/>
        <v>2.034768866060848E-2</v>
      </c>
      <c r="LG29" s="68">
        <f t="shared" si="310"/>
        <v>1.8435584728558892E-2</v>
      </c>
      <c r="LH29" s="68">
        <f t="shared" si="138"/>
        <v>0.44152944459949767</v>
      </c>
      <c r="LI29" s="14"/>
      <c r="LJ29" s="15">
        <f t="shared" si="139"/>
        <v>0.12014747343309476</v>
      </c>
      <c r="LL29" s="122">
        <v>94.46</v>
      </c>
      <c r="LM29" s="68">
        <f t="shared" si="140"/>
        <v>4.8274331372766557E-2</v>
      </c>
      <c r="LN29" s="68">
        <f t="shared" si="311"/>
        <v>4.6362227440716969E-2</v>
      </c>
      <c r="LO29" s="68">
        <f t="shared" si="141"/>
        <v>7.9542857142857068E-2</v>
      </c>
      <c r="LP29" s="14"/>
      <c r="LQ29" s="15">
        <f t="shared" si="142"/>
        <v>0.20777394195115717</v>
      </c>
      <c r="LS29" s="122">
        <v>11.46</v>
      </c>
      <c r="LT29" s="68">
        <f t="shared" si="143"/>
        <v>3.3363390441839585E-2</v>
      </c>
      <c r="LU29" s="68">
        <f t="shared" si="312"/>
        <v>3.1451286509789997E-2</v>
      </c>
      <c r="LV29" s="68"/>
      <c r="LW29" s="14"/>
      <c r="LX29" s="15">
        <f t="shared" si="144"/>
        <v>0.238918918918919</v>
      </c>
      <c r="LZ29" s="122">
        <v>13.68</v>
      </c>
      <c r="MA29" s="68">
        <f t="shared" si="145"/>
        <v>1.8615040953090096E-2</v>
      </c>
      <c r="MB29" s="68">
        <f t="shared" si="313"/>
        <v>1.6702937021040507E-2</v>
      </c>
      <c r="MC29" s="68">
        <f t="shared" si="146"/>
        <v>-0.38516853932584272</v>
      </c>
      <c r="MD29" s="14"/>
      <c r="ME29" s="15">
        <f t="shared" si="147"/>
        <v>1.4836795252225466E-2</v>
      </c>
      <c r="MG29" s="122">
        <v>41.91</v>
      </c>
      <c r="MH29" s="68">
        <f t="shared" si="148"/>
        <v>0.18725212464589236</v>
      </c>
      <c r="MI29" s="68">
        <f t="shared" si="314"/>
        <v>0.18534002071384276</v>
      </c>
      <c r="MJ29" s="68">
        <f t="shared" si="149"/>
        <v>4.6482479784366566</v>
      </c>
      <c r="MK29" s="14"/>
      <c r="ML29" s="15">
        <f t="shared" si="150"/>
        <v>0.97409326424870446</v>
      </c>
      <c r="MN29" s="122">
        <v>115.24</v>
      </c>
      <c r="MO29" s="68">
        <f t="shared" si="151"/>
        <v>2.76440164080613E-2</v>
      </c>
      <c r="MP29" s="68">
        <f t="shared" si="315"/>
        <v>2.5731912476011712E-2</v>
      </c>
      <c r="MQ29" s="68">
        <f t="shared" si="152"/>
        <v>-8.4670373312152589E-2</v>
      </c>
      <c r="MR29" s="14"/>
      <c r="MS29" s="15">
        <f t="shared" si="153"/>
        <v>3.456324625190766E-2</v>
      </c>
      <c r="MU29" s="122">
        <v>11.84</v>
      </c>
      <c r="MV29" s="68">
        <f t="shared" si="154"/>
        <v>3.6777583187390536E-2</v>
      </c>
      <c r="MW29" s="68">
        <f t="shared" si="316"/>
        <v>3.4865479255340948E-2</v>
      </c>
      <c r="MX29" s="68">
        <f t="shared" si="155"/>
        <v>-0.43267848586487784</v>
      </c>
      <c r="MY29" s="14"/>
      <c r="MZ29" s="15">
        <f t="shared" si="156"/>
        <v>0.10965323336457357</v>
      </c>
      <c r="NB29" s="122">
        <v>205.57</v>
      </c>
      <c r="NC29" s="68">
        <f t="shared" si="157"/>
        <v>3.2496233048719229E-2</v>
      </c>
      <c r="ND29" s="68">
        <f t="shared" si="317"/>
        <v>3.0584129116669641E-2</v>
      </c>
      <c r="NE29" s="68">
        <f t="shared" si="158"/>
        <v>0.51745773972097142</v>
      </c>
      <c r="NF29" s="14"/>
      <c r="NG29" s="15">
        <f t="shared" si="159"/>
        <v>0.23250794412135023</v>
      </c>
      <c r="NI29" s="122">
        <v>5.77</v>
      </c>
      <c r="NJ29" s="68">
        <f t="shared" si="160"/>
        <v>5.2919708029196919E-2</v>
      </c>
      <c r="NK29" s="68">
        <f t="shared" si="318"/>
        <v>5.100760409714733E-2</v>
      </c>
      <c r="NL29" s="68">
        <f t="shared" si="161"/>
        <v>-0.95418816990869393</v>
      </c>
      <c r="NM29" s="14"/>
      <c r="NN29" s="15">
        <f t="shared" si="162"/>
        <v>0.17755102040816309</v>
      </c>
      <c r="NP29" s="122">
        <v>382.94</v>
      </c>
      <c r="NQ29" s="68">
        <f t="shared" si="163"/>
        <v>8.4048124557678697E-2</v>
      </c>
      <c r="NR29" s="68">
        <f t="shared" si="319"/>
        <v>8.2136020625629108E-2</v>
      </c>
      <c r="NS29" s="68">
        <f t="shared" si="164"/>
        <v>1.9176380952380951</v>
      </c>
      <c r="NT29" s="14"/>
      <c r="NU29" s="15">
        <f t="shared" si="165"/>
        <v>0.16419906971088069</v>
      </c>
      <c r="NW29" s="122">
        <v>200.87</v>
      </c>
      <c r="NX29" s="68">
        <f t="shared" si="166"/>
        <v>2.7941251727137854E-2</v>
      </c>
      <c r="NY29" s="68">
        <f t="shared" si="320"/>
        <v>2.6029147795088265E-2</v>
      </c>
      <c r="NZ29" s="68">
        <f t="shared" si="167"/>
        <v>0.14286527082385078</v>
      </c>
      <c r="OA29" s="14"/>
      <c r="OB29" s="15">
        <f t="shared" si="168"/>
        <v>6.1119915478077089E-2</v>
      </c>
      <c r="OD29" s="122">
        <v>1.54</v>
      </c>
      <c r="OE29" s="68">
        <f t="shared" si="169"/>
        <v>1.986754966887419E-2</v>
      </c>
      <c r="OF29" s="68">
        <f t="shared" si="321"/>
        <v>1.7955445736824602E-2</v>
      </c>
      <c r="OG29" s="68">
        <f t="shared" si="170"/>
        <v>-0.9931758762795232</v>
      </c>
      <c r="OH29" s="14"/>
      <c r="OI29" s="15">
        <f t="shared" si="171"/>
        <v>5.4794520547945258E-2</v>
      </c>
      <c r="OK29" s="122">
        <v>85.38</v>
      </c>
      <c r="OL29" s="68">
        <f t="shared" si="172"/>
        <v>4.9152125829442124E-2</v>
      </c>
      <c r="OM29" s="68">
        <f t="shared" si="322"/>
        <v>4.7240021897392535E-2</v>
      </c>
      <c r="ON29" s="68">
        <f t="shared" si="173"/>
        <v>1.0113074204946995</v>
      </c>
      <c r="OO29" s="14"/>
      <c r="OP29" s="15">
        <f t="shared" si="174"/>
        <v>0.28178952109292893</v>
      </c>
      <c r="OR29" s="122">
        <v>1.65</v>
      </c>
      <c r="OS29" s="68">
        <f t="shared" si="175"/>
        <v>0.11486486486486482</v>
      </c>
      <c r="OT29" s="68">
        <f t="shared" si="323"/>
        <v>0.11295276093281523</v>
      </c>
      <c r="OU29" s="68">
        <f t="shared" si="176"/>
        <v>-0.78571428571428581</v>
      </c>
      <c r="OV29" s="14"/>
      <c r="OW29" s="15">
        <f t="shared" si="177"/>
        <v>0.47321428571428548</v>
      </c>
      <c r="OY29" s="122">
        <v>127.68</v>
      </c>
      <c r="OZ29" s="68">
        <f t="shared" si="178"/>
        <v>3.0758052797287497E-2</v>
      </c>
      <c r="PA29" s="68">
        <f t="shared" si="324"/>
        <v>2.8845948865237909E-2</v>
      </c>
      <c r="PB29" s="68">
        <f t="shared" si="332"/>
        <v>2.9286153846153846</v>
      </c>
      <c r="PC29" s="14"/>
      <c r="PD29" s="15">
        <f t="shared" si="179"/>
        <v>0.11462243561763431</v>
      </c>
      <c r="PE29" s="18"/>
      <c r="PF29" s="122">
        <v>210.9</v>
      </c>
      <c r="PG29" s="68">
        <f t="shared" si="180"/>
        <v>5.2184638739984654E-4</v>
      </c>
      <c r="PH29" s="68">
        <f t="shared" si="325"/>
        <v>-1.3902575446497431E-3</v>
      </c>
      <c r="PI29" s="68">
        <f t="shared" si="181"/>
        <v>-0.39431361286616884</v>
      </c>
      <c r="PJ29" s="14"/>
      <c r="PK29" s="15">
        <f t="shared" si="182"/>
        <v>8.463635059532397E-3</v>
      </c>
      <c r="PM29" s="122"/>
      <c r="PN29" s="68">
        <f t="shared" si="183"/>
        <v>0</v>
      </c>
      <c r="PO29" s="68">
        <f t="shared" si="184"/>
        <v>-1.9121039320495897E-3</v>
      </c>
      <c r="PP29" s="68">
        <f t="shared" si="185"/>
        <v>0</v>
      </c>
      <c r="PQ29" s="14"/>
      <c r="PR29" s="15">
        <f t="shared" si="186"/>
        <v>0</v>
      </c>
      <c r="PT29" s="122">
        <v>5.54</v>
      </c>
      <c r="PU29" s="68">
        <f t="shared" si="187"/>
        <v>-3.5971223021581968E-3</v>
      </c>
      <c r="PV29" s="68">
        <f t="shared" si="326"/>
        <v>-5.5092262342077867E-3</v>
      </c>
      <c r="PW29" s="68">
        <f t="shared" si="188"/>
        <v>-0.36467889908256884</v>
      </c>
      <c r="PX29" s="14"/>
      <c r="PY29" s="15">
        <f t="shared" si="189"/>
        <v>7.9922027290448366E-2</v>
      </c>
      <c r="QA29" s="122">
        <v>183.31</v>
      </c>
      <c r="QB29" s="68">
        <f t="shared" si="190"/>
        <v>2.5625244782633092E-2</v>
      </c>
      <c r="QC29" s="68">
        <f t="shared" si="327"/>
        <v>2.3713140850583504E-2</v>
      </c>
      <c r="QD29" s="68">
        <f t="shared" si="191"/>
        <v>-0.45668217789501758</v>
      </c>
      <c r="QE29" s="14"/>
      <c r="QF29" s="15">
        <f t="shared" si="192"/>
        <v>-4.3965787003233579E-2</v>
      </c>
      <c r="QH29" s="122">
        <v>1.25</v>
      </c>
      <c r="QI29" s="68">
        <f t="shared" si="193"/>
        <v>4.4277360066833693E-2</v>
      </c>
      <c r="QJ29" s="68">
        <f t="shared" si="328"/>
        <v>4.2365256134784104E-2</v>
      </c>
      <c r="QK29" s="68">
        <f t="shared" si="194"/>
        <v>-0.50199203187250996</v>
      </c>
      <c r="QL29" s="14"/>
      <c r="QM29" s="15">
        <f t="shared" si="195"/>
        <v>-3.8461538461538491E-2</v>
      </c>
      <c r="QO29" s="122">
        <v>12.7</v>
      </c>
      <c r="QP29" s="68">
        <f t="shared" si="196"/>
        <v>9.5389507154212422E-3</v>
      </c>
      <c r="QQ29" s="68">
        <f t="shared" si="329"/>
        <v>7.6268467833716528E-3</v>
      </c>
      <c r="QR29" s="68">
        <f t="shared" si="197"/>
        <v>-0.98451936907286863</v>
      </c>
      <c r="QS29" s="14"/>
      <c r="QT29" s="15">
        <f t="shared" si="198"/>
        <v>0.10627177700348421</v>
      </c>
      <c r="QV29" s="122">
        <v>2.15</v>
      </c>
      <c r="QW29" s="68">
        <f t="shared" si="199"/>
        <v>1.1764705882352899E-2</v>
      </c>
      <c r="QX29" s="68">
        <f t="shared" si="330"/>
        <v>9.852601950303309E-3</v>
      </c>
      <c r="QY29" s="68">
        <f t="shared" si="200"/>
        <v>-0.39093484419263458</v>
      </c>
      <c r="QZ29" s="14"/>
      <c r="RA29" s="15">
        <f t="shared" si="201"/>
        <v>-0.12137310993052723</v>
      </c>
      <c r="RC29" s="122">
        <v>24.58</v>
      </c>
      <c r="RD29" s="68">
        <f t="shared" si="202"/>
        <v>1.3190436933223278E-2</v>
      </c>
      <c r="RE29" s="68">
        <f t="shared" si="331"/>
        <v>1.1278333001173688E-2</v>
      </c>
      <c r="RF29" s="68">
        <f t="shared" si="203"/>
        <v>-0.46899978397062003</v>
      </c>
      <c r="RG29" s="14"/>
      <c r="RH29" s="15">
        <f t="shared" si="204"/>
        <v>-6.8686868686869372E-3</v>
      </c>
      <c r="RJ29" s="122">
        <v>207.34</v>
      </c>
      <c r="RK29" s="68">
        <f t="shared" si="205"/>
        <v>2.8778406271707906E-2</v>
      </c>
      <c r="RL29" s="68">
        <f t="shared" si="206"/>
        <v>2.6866302339658317E-2</v>
      </c>
      <c r="RM29" s="68">
        <f t="shared" si="207"/>
        <v>-3.8222469616847617E-2</v>
      </c>
      <c r="RN29" s="14"/>
      <c r="RO29" s="15">
        <f t="shared" si="208"/>
        <v>5.3985359902399374E-2</v>
      </c>
      <c r="RQ29" s="122">
        <v>18.260000000000002</v>
      </c>
      <c r="RR29" s="68">
        <f t="shared" si="209"/>
        <v>4.4004400440045026E-3</v>
      </c>
      <c r="RS29" s="68">
        <f t="shared" si="210"/>
        <v>2.4883361119549131E-3</v>
      </c>
      <c r="RT29" s="68">
        <f t="shared" si="211"/>
        <v>0.24726775956284158</v>
      </c>
      <c r="RU29" s="14"/>
      <c r="RV29" s="15">
        <f t="shared" si="212"/>
        <v>-0.12380038387715923</v>
      </c>
      <c r="RX29" s="122">
        <v>81.22</v>
      </c>
      <c r="RY29" s="68">
        <f t="shared" si="213"/>
        <v>1.8304914744232618E-2</v>
      </c>
      <c r="RZ29" s="68">
        <f t="shared" si="214"/>
        <v>1.639281081218303E-2</v>
      </c>
      <c r="SA29" s="68">
        <f t="shared" si="215"/>
        <v>-0.38959867728844133</v>
      </c>
      <c r="SB29" s="14"/>
      <c r="SC29" s="15">
        <f t="shared" si="216"/>
        <v>7.39124685971176E-2</v>
      </c>
      <c r="SE29" s="122">
        <v>12.3</v>
      </c>
      <c r="SF29" s="68">
        <f t="shared" si="217"/>
        <v>-2.8436018957345925E-2</v>
      </c>
      <c r="SG29" s="68">
        <f t="shared" si="218"/>
        <v>-3.0348122889395514E-2</v>
      </c>
      <c r="SH29" s="68">
        <f t="shared" si="219"/>
        <v>-1.5999999999999945E-2</v>
      </c>
      <c r="SI29" s="14"/>
      <c r="SJ29" s="15">
        <f t="shared" si="220"/>
        <v>-0.19397116644823062</v>
      </c>
      <c r="SL29" s="122">
        <v>0.66300000000000003</v>
      </c>
      <c r="SM29" s="68">
        <f t="shared" si="221"/>
        <v>-3.6337209302325459E-2</v>
      </c>
      <c r="SN29" s="68">
        <f t="shared" si="222"/>
        <v>-3.8249313234375047E-2</v>
      </c>
      <c r="SO29" s="68">
        <f t="shared" si="223"/>
        <v>-0.53309859154929573</v>
      </c>
      <c r="SP29" s="14"/>
      <c r="SQ29" s="15">
        <f t="shared" si="224"/>
        <v>-0.34356435643564354</v>
      </c>
      <c r="SS29" s="122">
        <v>5.64</v>
      </c>
      <c r="ST29" s="68">
        <f t="shared" si="225"/>
        <v>2.1739130434782629E-2</v>
      </c>
      <c r="SU29" s="68">
        <f t="shared" si="226"/>
        <v>1.982702650273304E-2</v>
      </c>
      <c r="SV29" s="68">
        <f t="shared" si="227"/>
        <v>-0.65055762081784385</v>
      </c>
      <c r="SW29" s="14"/>
      <c r="SX29" s="15">
        <f t="shared" si="228"/>
        <v>-0.32857142857142863</v>
      </c>
      <c r="SZ29" s="122">
        <v>21.74</v>
      </c>
      <c r="TA29" s="68">
        <f t="shared" si="229"/>
        <v>5.1257253384912896E-2</v>
      </c>
      <c r="TB29" s="68">
        <f t="shared" si="230"/>
        <v>4.9345149452863307E-2</v>
      </c>
      <c r="TC29" s="68">
        <f t="shared" si="231"/>
        <v>-0.46148129799355958</v>
      </c>
      <c r="TD29" s="14"/>
      <c r="TE29" s="15">
        <f t="shared" si="232"/>
        <v>0.39358974358974352</v>
      </c>
      <c r="TG29" s="122">
        <v>0.18210000000000001</v>
      </c>
      <c r="TH29" s="68">
        <f t="shared" si="233"/>
        <v>1.3355592654424113E-2</v>
      </c>
      <c r="TI29" s="68">
        <f t="shared" si="234"/>
        <v>1.1443488722374523E-2</v>
      </c>
      <c r="TJ29" s="68">
        <f t="shared" si="235"/>
        <v>-0.17227272727272722</v>
      </c>
      <c r="TK29" s="14"/>
      <c r="TL29" s="15">
        <f t="shared" si="236"/>
        <v>7.4336283185840707E-2</v>
      </c>
      <c r="TN29" s="122">
        <v>41.9</v>
      </c>
      <c r="TO29" s="68">
        <f t="shared" si="237"/>
        <v>2.8473244968090245E-2</v>
      </c>
      <c r="TP29" s="68">
        <f t="shared" si="238"/>
        <v>2.6561141036040656E-2</v>
      </c>
      <c r="TQ29" s="68">
        <f t="shared" si="239"/>
        <v>-0.38927069592531321</v>
      </c>
      <c r="TR29" s="14"/>
      <c r="TS29" s="15">
        <f t="shared" si="240"/>
        <v>0.40840336134453775</v>
      </c>
      <c r="TU29" s="122">
        <v>2.06</v>
      </c>
      <c r="TV29" s="68">
        <f t="shared" si="241"/>
        <v>4.8780487804879176E-3</v>
      </c>
      <c r="TW29" s="68">
        <f t="shared" si="242"/>
        <v>2.9659448484383281E-3</v>
      </c>
      <c r="TX29" s="68">
        <f t="shared" si="243"/>
        <v>-0.53287981859410427</v>
      </c>
      <c r="TY29" s="14"/>
      <c r="TZ29" s="15">
        <f t="shared" si="244"/>
        <v>0.20467836257309946</v>
      </c>
      <c r="UB29" s="122"/>
      <c r="UC29" s="68">
        <f t="shared" si="245"/>
        <v>0</v>
      </c>
      <c r="UD29" s="68">
        <f t="shared" si="246"/>
        <v>-1.9121039320495897E-3</v>
      </c>
      <c r="UE29" s="68">
        <f t="shared" si="247"/>
        <v>0</v>
      </c>
      <c r="UF29" s="14"/>
      <c r="UG29" s="15">
        <f t="shared" si="248"/>
        <v>0</v>
      </c>
      <c r="UI29" s="122"/>
      <c r="UJ29" s="68">
        <f t="shared" si="249"/>
        <v>0</v>
      </c>
      <c r="UK29" s="68">
        <f t="shared" si="250"/>
        <v>-1.9121039320495897E-3</v>
      </c>
      <c r="UL29" s="68">
        <f t="shared" si="251"/>
        <v>0</v>
      </c>
      <c r="UM29" s="14"/>
      <c r="UN29" s="15">
        <f t="shared" si="252"/>
        <v>0</v>
      </c>
      <c r="UP29" s="122"/>
      <c r="UQ29" s="68">
        <f t="shared" si="253"/>
        <v>0</v>
      </c>
      <c r="UR29" s="68">
        <f t="shared" si="254"/>
        <v>-1.9121039320495897E-3</v>
      </c>
      <c r="US29" s="68">
        <f t="shared" si="255"/>
        <v>0</v>
      </c>
      <c r="UT29" s="14"/>
      <c r="UU29" s="15">
        <f t="shared" si="256"/>
        <v>0</v>
      </c>
      <c r="UW29" s="122"/>
      <c r="UX29" s="68">
        <f t="shared" si="257"/>
        <v>0</v>
      </c>
      <c r="UY29" s="68">
        <f t="shared" si="258"/>
        <v>-1.9121039320495897E-3</v>
      </c>
      <c r="UZ29" s="68">
        <f t="shared" si="259"/>
        <v>0</v>
      </c>
      <c r="VA29" s="14"/>
      <c r="VB29" s="15">
        <f t="shared" si="260"/>
        <v>0</v>
      </c>
      <c r="VD29" s="122"/>
      <c r="VE29" s="68">
        <f t="shared" si="261"/>
        <v>0</v>
      </c>
      <c r="VF29" s="68">
        <f t="shared" si="262"/>
        <v>-1.9121039320495897E-3</v>
      </c>
      <c r="VG29" s="68">
        <f t="shared" si="263"/>
        <v>0</v>
      </c>
      <c r="VH29" s="14"/>
      <c r="VI29" s="15">
        <f t="shared" si="264"/>
        <v>0</v>
      </c>
      <c r="VM29" s="21">
        <f t="shared" si="265"/>
        <v>2.7099802076173091E-2</v>
      </c>
      <c r="VN29" s="49"/>
      <c r="VO29" s="21">
        <f t="shared" si="266"/>
        <v>0.47188505126602293</v>
      </c>
      <c r="VP29" s="14"/>
      <c r="VQ29" s="21">
        <f t="shared" si="267"/>
        <v>0.1025043870478861</v>
      </c>
    </row>
    <row r="30" spans="1:589" ht="15.75" customHeight="1" x14ac:dyDescent="0.2">
      <c r="A30" s="127">
        <v>45688</v>
      </c>
      <c r="B30" s="77">
        <f t="shared" si="0"/>
        <v>45688</v>
      </c>
      <c r="C30" s="13">
        <v>44544.66</v>
      </c>
      <c r="D30" s="14">
        <f t="shared" si="1"/>
        <v>-337.46999999999389</v>
      </c>
      <c r="E30" s="68">
        <f t="shared" si="2"/>
        <v>-7.5190281744648459E-3</v>
      </c>
      <c r="F30" s="15">
        <f t="shared" si="3"/>
        <v>4.7020253279999077E-2</v>
      </c>
      <c r="G30" s="13">
        <v>6040.53</v>
      </c>
      <c r="H30" s="138">
        <f t="shared" si="4"/>
        <v>-30.640000000000327</v>
      </c>
      <c r="I30" s="68">
        <f t="shared" si="5"/>
        <v>-5.0468031697350471E-3</v>
      </c>
      <c r="J30" s="15">
        <f t="shared" si="6"/>
        <v>2.7016320305765517E-2</v>
      </c>
      <c r="K30" s="13">
        <v>19627.439999999999</v>
      </c>
      <c r="L30" s="138">
        <f t="shared" si="7"/>
        <v>-54.31000000000131</v>
      </c>
      <c r="M30" s="68">
        <f t="shared" si="8"/>
        <v>-2.7594090972602185E-3</v>
      </c>
      <c r="N30" s="15">
        <f t="shared" si="9"/>
        <v>1.6397568406056811E-2</v>
      </c>
      <c r="O30" s="13">
        <v>2287.69</v>
      </c>
      <c r="P30" s="138">
        <f t="shared" si="10"/>
        <v>-19.759999999999764</v>
      </c>
      <c r="Q30" s="68">
        <f t="shared" si="11"/>
        <v>-8.563565841079878E-3</v>
      </c>
      <c r="R30" s="15">
        <f t="shared" si="12"/>
        <v>2.5796355418445403E-2</v>
      </c>
      <c r="S30" s="18">
        <f t="shared" si="13"/>
        <v>-3.9066405721418646E-3</v>
      </c>
      <c r="T30" s="121">
        <f t="shared" si="14"/>
        <v>263.84749578982172</v>
      </c>
      <c r="U30" s="121">
        <f t="shared" si="15"/>
        <v>263.84749578982172</v>
      </c>
      <c r="V30" s="47">
        <f t="shared" si="16"/>
        <v>-2.9525435018790554E-3</v>
      </c>
      <c r="W30" s="21">
        <f t="shared" si="268"/>
        <v>1.9820532319814895E-2</v>
      </c>
      <c r="X30" s="18">
        <f t="shared" si="17"/>
        <v>-5.9722015706349975E-3</v>
      </c>
      <c r="Y30" s="123">
        <v>123200.11</v>
      </c>
      <c r="Z30" s="15">
        <v>1.9999999999999999E-6</v>
      </c>
      <c r="AA30" s="21">
        <f t="shared" si="18"/>
        <v>2.9545435018790553E-3</v>
      </c>
      <c r="AB30" s="1"/>
      <c r="AC30" s="122">
        <v>232.27</v>
      </c>
      <c r="AD30" s="68">
        <f t="shared" si="19"/>
        <v>-5.9062700620586151E-3</v>
      </c>
      <c r="AE30" s="68">
        <f t="shared" si="269"/>
        <v>-2.9537265601795597E-3</v>
      </c>
      <c r="AF30" s="68">
        <f t="shared" si="20"/>
        <v>0.40966195302542935</v>
      </c>
      <c r="AG30" s="14"/>
      <c r="AH30" s="15">
        <f t="shared" si="21"/>
        <v>2.2450147466655031E-2</v>
      </c>
      <c r="AI30" s="1"/>
      <c r="AJ30" s="122">
        <v>22.17</v>
      </c>
      <c r="AK30" s="68">
        <f t="shared" si="22"/>
        <v>-4.9371633752243911E-3</v>
      </c>
      <c r="AL30" s="68">
        <f t="shared" si="270"/>
        <v>-1.9846198733453357E-3</v>
      </c>
      <c r="AM30" s="68">
        <f t="shared" si="23"/>
        <v>0.19193548387096773</v>
      </c>
      <c r="AN30" s="14"/>
      <c r="AO30" s="15">
        <f t="shared" si="24"/>
        <v>5.420827389443654E-2</v>
      </c>
      <c r="AP30" s="1"/>
      <c r="AQ30" s="122">
        <v>21.94</v>
      </c>
      <c r="AR30" s="68">
        <f t="shared" si="25"/>
        <v>-2.2737608003636726E-3</v>
      </c>
      <c r="AS30" s="68">
        <f t="shared" si="271"/>
        <v>6.7878270151538285E-4</v>
      </c>
      <c r="AT30" s="68">
        <f t="shared" si="26"/>
        <v>0.27041111754487562</v>
      </c>
      <c r="AU30" s="14"/>
      <c r="AV30" s="15">
        <f t="shared" si="27"/>
        <v>2.1891010712622377E-2</v>
      </c>
      <c r="AW30" s="1"/>
      <c r="AX30" s="122">
        <v>209.87</v>
      </c>
      <c r="AY30" s="68">
        <f t="shared" si="28"/>
        <v>-4.9781907832352696E-3</v>
      </c>
      <c r="AZ30" s="68">
        <f t="shared" si="272"/>
        <v>-2.0256472813562141E-3</v>
      </c>
      <c r="BA30" s="68">
        <f t="shared" si="29"/>
        <v>0.56502609992542885</v>
      </c>
      <c r="BB30" s="14"/>
      <c r="BC30" s="15">
        <f t="shared" si="30"/>
        <v>2.7817229051373755E-2</v>
      </c>
      <c r="BD30" s="1"/>
      <c r="BE30" s="122">
        <v>76.89</v>
      </c>
      <c r="BF30" s="68">
        <f t="shared" si="31"/>
        <v>-6.5891472868217713E-3</v>
      </c>
      <c r="BG30" s="68">
        <f t="shared" si="273"/>
        <v>-3.6366037849427158E-3</v>
      </c>
      <c r="BH30" s="68"/>
      <c r="BI30" s="14"/>
      <c r="BJ30" s="15">
        <f t="shared" si="32"/>
        <v>4.3708429482828812E-2</v>
      </c>
      <c r="BK30" s="1"/>
      <c r="BL30" s="122">
        <v>70.5</v>
      </c>
      <c r="BM30" s="68">
        <f t="shared" si="33"/>
        <v>-7.8806642274134846E-3</v>
      </c>
      <c r="BN30" s="68">
        <f t="shared" si="274"/>
        <v>-4.9281207255344288E-3</v>
      </c>
      <c r="BO30" s="68">
        <f t="shared" si="34"/>
        <v>0.18726844055237449</v>
      </c>
      <c r="BP30" s="14"/>
      <c r="BQ30" s="15">
        <f t="shared" si="35"/>
        <v>6.2226909748380223E-2</v>
      </c>
      <c r="BR30" s="1"/>
      <c r="BS30" s="122">
        <v>40.17</v>
      </c>
      <c r="BT30" s="68">
        <f t="shared" si="36"/>
        <v>-8.3929893853368631E-3</v>
      </c>
      <c r="BU30" s="68">
        <f t="shared" si="275"/>
        <v>-5.4404458834578073E-3</v>
      </c>
      <c r="BV30" s="68">
        <f t="shared" si="37"/>
        <v>7.8099838969404284E-2</v>
      </c>
      <c r="BW30" s="14"/>
      <c r="BX30" s="15">
        <f t="shared" si="38"/>
        <v>5.0196078431372596E-2</v>
      </c>
      <c r="BY30" s="1"/>
      <c r="BZ30" s="122"/>
      <c r="CA30" s="68">
        <f t="shared" si="39"/>
        <v>0</v>
      </c>
      <c r="CB30" s="68">
        <f t="shared" si="276"/>
        <v>0</v>
      </c>
      <c r="CC30" s="68">
        <f t="shared" si="40"/>
        <v>0</v>
      </c>
      <c r="CD30" s="14"/>
      <c r="CE30" s="15">
        <f t="shared" si="41"/>
        <v>0</v>
      </c>
      <c r="CF30" s="1"/>
      <c r="CG30" s="122">
        <v>36.4</v>
      </c>
      <c r="CH30" s="68">
        <f t="shared" si="42"/>
        <v>-4.9207217058501842E-3</v>
      </c>
      <c r="CI30" s="68">
        <f t="shared" si="277"/>
        <v>-1.9681782039711287E-3</v>
      </c>
      <c r="CJ30" s="68">
        <f t="shared" si="43"/>
        <v>0.20410188554416137</v>
      </c>
      <c r="CK30" s="14"/>
      <c r="CL30" s="15">
        <f t="shared" si="44"/>
        <v>5.9371362048894039E-2</v>
      </c>
      <c r="CM30" s="1"/>
      <c r="CN30" s="122">
        <v>34.86</v>
      </c>
      <c r="CO30" s="68">
        <f t="shared" si="45"/>
        <v>-8.5324232081910468E-3</v>
      </c>
      <c r="CP30" s="68">
        <f t="shared" si="278"/>
        <v>-5.5798797063119909E-3</v>
      </c>
      <c r="CQ30" s="68">
        <f t="shared" si="46"/>
        <v>0.11231652839821313</v>
      </c>
      <c r="CR30" s="14"/>
      <c r="CS30" s="15">
        <f t="shared" si="47"/>
        <v>4.152972811472963E-2</v>
      </c>
      <c r="CT30" s="1"/>
      <c r="CU30" s="122">
        <v>38.42</v>
      </c>
      <c r="CV30" s="68">
        <f t="shared" si="48"/>
        <v>-9.7938144329895744E-3</v>
      </c>
      <c r="CW30" s="68">
        <f t="shared" si="279"/>
        <v>-6.8412709311105185E-3</v>
      </c>
      <c r="CX30" s="68">
        <f t="shared" si="49"/>
        <v>0.19502332814930026</v>
      </c>
      <c r="CY30" s="14"/>
      <c r="CZ30" s="15">
        <f t="shared" si="50"/>
        <v>3.0579399141630915E-2</v>
      </c>
      <c r="DA30" s="1"/>
      <c r="DB30" s="122">
        <v>21.23</v>
      </c>
      <c r="DC30" s="68">
        <f t="shared" si="51"/>
        <v>-1.117838844899853E-2</v>
      </c>
      <c r="DD30" s="68">
        <f t="shared" si="280"/>
        <v>-8.2258449471194744E-3</v>
      </c>
      <c r="DE30" s="68">
        <f t="shared" si="52"/>
        <v>-2.9263831732967559E-2</v>
      </c>
      <c r="DF30" s="14"/>
      <c r="DG30" s="15">
        <f t="shared" si="53"/>
        <v>4.273084479371321E-2</v>
      </c>
      <c r="DH30" s="1"/>
      <c r="DI30" s="122">
        <v>44.31</v>
      </c>
      <c r="DJ30" s="68">
        <f t="shared" si="54"/>
        <v>-6.7249495628782146E-3</v>
      </c>
      <c r="DK30" s="68">
        <f t="shared" si="281"/>
        <v>-3.7724060609991591E-3</v>
      </c>
      <c r="DL30" s="68">
        <f t="shared" si="55"/>
        <v>3.6240090600227338E-3</v>
      </c>
      <c r="DM30" s="14"/>
      <c r="DN30" s="15">
        <f t="shared" si="56"/>
        <v>5.0996204933586475E-2</v>
      </c>
      <c r="DO30" s="1"/>
      <c r="DP30" s="122">
        <v>38.619999999999997</v>
      </c>
      <c r="DQ30" s="68">
        <f t="shared" si="57"/>
        <v>-1.2276214833759692E-2</v>
      </c>
      <c r="DR30" s="68">
        <f t="shared" si="282"/>
        <v>-9.3236713318806362E-3</v>
      </c>
      <c r="DS30" s="68"/>
      <c r="DT30" s="14"/>
      <c r="DU30" s="15">
        <f t="shared" si="58"/>
        <v>1.4180672268907542E-2</v>
      </c>
      <c r="DV30" s="18"/>
      <c r="DW30" s="122">
        <v>32.78</v>
      </c>
      <c r="DX30" s="68">
        <f t="shared" si="59"/>
        <v>-5.1593323216995958E-3</v>
      </c>
      <c r="DY30" s="68">
        <f t="shared" si="283"/>
        <v>-2.2067888198205403E-3</v>
      </c>
      <c r="DZ30" s="68">
        <f t="shared" si="60"/>
        <v>0.74919957310565655</v>
      </c>
      <c r="EA30" s="14"/>
      <c r="EB30" s="15">
        <f t="shared" si="61"/>
        <v>-2.0615476546160673E-2</v>
      </c>
      <c r="EC30" s="1"/>
      <c r="ED30" s="122">
        <v>36.020000000000003</v>
      </c>
      <c r="EE30" s="68">
        <f t="shared" si="62"/>
        <v>-8.5328929259563778E-3</v>
      </c>
      <c r="EF30" s="68">
        <f t="shared" si="284"/>
        <v>-5.5803494240773219E-3</v>
      </c>
      <c r="EG30" s="68">
        <f t="shared" si="63"/>
        <v>0.71279125059438897</v>
      </c>
      <c r="EH30" s="14"/>
      <c r="EI30" s="15">
        <f t="shared" si="64"/>
        <v>-2.331887201735356E-2</v>
      </c>
      <c r="EJ30" s="1"/>
      <c r="EK30" s="122">
        <v>121.45</v>
      </c>
      <c r="EL30" s="68">
        <f t="shared" si="65"/>
        <v>2.3108030040439147E-3</v>
      </c>
      <c r="EM30" s="68">
        <f t="shared" si="285"/>
        <v>5.2633465059229705E-3</v>
      </c>
      <c r="EN30" s="68">
        <f t="shared" si="66"/>
        <v>0.88177874186550964</v>
      </c>
      <c r="EO30" s="14"/>
      <c r="EP30" s="15">
        <f t="shared" si="67"/>
        <v>9.1194968553459169E-2</v>
      </c>
      <c r="ER30" s="122">
        <v>39.76</v>
      </c>
      <c r="ES30" s="68">
        <f t="shared" si="68"/>
        <v>-9.4668659691081857E-3</v>
      </c>
      <c r="ET30" s="68">
        <f t="shared" si="286"/>
        <v>-6.5143224672291299E-3</v>
      </c>
      <c r="EU30" s="68">
        <f t="shared" si="69"/>
        <v>0.13892867373245493</v>
      </c>
      <c r="EV30" s="14"/>
      <c r="EW30" s="15">
        <f t="shared" si="70"/>
        <v>2.2370789406016906E-2</v>
      </c>
      <c r="EY30" s="122">
        <v>27.81</v>
      </c>
      <c r="EZ30" s="68">
        <f t="shared" si="71"/>
        <v>-9.6153846153846003E-3</v>
      </c>
      <c r="FA30" s="68">
        <f t="shared" si="287"/>
        <v>-6.6628411135055444E-3</v>
      </c>
      <c r="FB30" s="68"/>
      <c r="FC30" s="14"/>
      <c r="FD30" s="15">
        <f t="shared" si="72"/>
        <v>0.13140764849471118</v>
      </c>
      <c r="FF30" s="122">
        <v>58.35</v>
      </c>
      <c r="FG30" s="68">
        <f t="shared" si="73"/>
        <v>-2.66889074228524E-2</v>
      </c>
      <c r="FH30" s="68">
        <f t="shared" si="288"/>
        <v>-2.3736363920973346E-2</v>
      </c>
      <c r="FI30" s="68">
        <f t="shared" si="74"/>
        <v>-1.2356127285037185E-2</v>
      </c>
      <c r="FJ30" s="14"/>
      <c r="FK30" s="15">
        <f t="shared" si="75"/>
        <v>2.7469624933967287E-2</v>
      </c>
      <c r="FL30" s="1"/>
      <c r="FM30" s="122">
        <v>195.7</v>
      </c>
      <c r="FN30" s="68">
        <f t="shared" si="76"/>
        <v>-2.4467325925171686E-3</v>
      </c>
      <c r="FO30" s="68">
        <f t="shared" si="289"/>
        <v>5.0581090936188677E-4</v>
      </c>
      <c r="FP30" s="68">
        <f t="shared" si="77"/>
        <v>0.68300653594771232</v>
      </c>
      <c r="FQ30" s="14"/>
      <c r="FR30" s="15">
        <f t="shared" si="78"/>
        <v>7.7287239898711835E-2</v>
      </c>
      <c r="FS30" s="1"/>
      <c r="FT30" s="122">
        <v>92.4</v>
      </c>
      <c r="FU30" s="68">
        <f t="shared" si="79"/>
        <v>-8.4773044318059033E-3</v>
      </c>
      <c r="FV30" s="68">
        <f t="shared" si="290"/>
        <v>-5.5247609299268474E-3</v>
      </c>
      <c r="FW30" s="68">
        <f t="shared" si="80"/>
        <v>4.9642167442917239E-2</v>
      </c>
      <c r="FX30" s="14"/>
      <c r="FY30" s="15">
        <f t="shared" si="81"/>
        <v>2.461743180306053E-2</v>
      </c>
      <c r="FZ30" s="1"/>
      <c r="GA30" s="122">
        <v>18.29</v>
      </c>
      <c r="GB30" s="68">
        <f t="shared" si="82"/>
        <v>-7.5963103635377409E-3</v>
      </c>
      <c r="GC30" s="68">
        <f t="shared" si="291"/>
        <v>-4.6437668616586859E-3</v>
      </c>
      <c r="GD30" s="68"/>
      <c r="GE30" s="14"/>
      <c r="GF30" s="15">
        <f t="shared" si="83"/>
        <v>4.9340218014916781E-2</v>
      </c>
      <c r="GG30" s="18"/>
      <c r="GH30" s="122">
        <v>19.489999999999998</v>
      </c>
      <c r="GI30" s="68">
        <f t="shared" si="84"/>
        <v>9.3215950284826366E-3</v>
      </c>
      <c r="GJ30" s="68">
        <f t="shared" si="292"/>
        <v>1.2274138530361692E-2</v>
      </c>
      <c r="GK30" s="68">
        <f t="shared" si="85"/>
        <v>1.404786680541101E-2</v>
      </c>
      <c r="GL30" s="14"/>
      <c r="GM30" s="15">
        <f t="shared" si="86"/>
        <v>3.1216931216931212E-2</v>
      </c>
      <c r="GO30" s="122">
        <v>28.85</v>
      </c>
      <c r="GP30" s="68">
        <f t="shared" si="87"/>
        <v>-7.2264280798347317E-3</v>
      </c>
      <c r="GQ30" s="68">
        <f t="shared" si="293"/>
        <v>-4.2738845779556767E-3</v>
      </c>
      <c r="GR30" s="68"/>
      <c r="GS30" s="14"/>
      <c r="GT30" s="15">
        <f t="shared" si="88"/>
        <v>5.8715596330275281E-2</v>
      </c>
      <c r="GV30" s="122">
        <v>14.06</v>
      </c>
      <c r="GW30" s="68">
        <f t="shared" si="89"/>
        <v>-1.0555946516537674E-2</v>
      </c>
      <c r="GX30" s="68">
        <f t="shared" si="294"/>
        <v>-7.603403014658618E-3</v>
      </c>
      <c r="GY30" s="68">
        <f t="shared" si="90"/>
        <v>0.18649789029535874</v>
      </c>
      <c r="GZ30" s="14"/>
      <c r="HA30" s="15">
        <f t="shared" si="91"/>
        <v>2.478134110787171E-2</v>
      </c>
      <c r="HD30" s="122">
        <v>404.6</v>
      </c>
      <c r="HE30" s="68">
        <f t="shared" si="92"/>
        <v>1.0792445288298317E-2</v>
      </c>
      <c r="HF30" s="68">
        <f t="shared" si="295"/>
        <v>1.3744988790177373E-2</v>
      </c>
      <c r="HG30" s="68">
        <f t="shared" si="93"/>
        <v>1.2729060165159263</v>
      </c>
      <c r="HH30" s="14"/>
      <c r="HI30" s="15">
        <f t="shared" si="94"/>
        <v>1.8819334389858552E-3</v>
      </c>
      <c r="HK30" s="122">
        <v>33.369999999999997</v>
      </c>
      <c r="HL30" s="68">
        <f t="shared" si="95"/>
        <v>-8.3209509658247003E-3</v>
      </c>
      <c r="HM30" s="68">
        <f t="shared" si="296"/>
        <v>-5.3684074639456444E-3</v>
      </c>
      <c r="HN30" s="68">
        <f t="shared" si="96"/>
        <v>12.455645161290322</v>
      </c>
      <c r="HO30" s="14"/>
      <c r="HP30" s="15">
        <f t="shared" si="97"/>
        <v>0.26497346474601968</v>
      </c>
      <c r="HR30" s="122">
        <v>106.82</v>
      </c>
      <c r="HS30" s="68">
        <f t="shared" si="98"/>
        <v>-2.5098110796750936E-2</v>
      </c>
      <c r="HT30" s="68">
        <f t="shared" si="297"/>
        <v>-2.2145567294871882E-2</v>
      </c>
      <c r="HU30" s="68">
        <f t="shared" si="99"/>
        <v>1.9346153846153844</v>
      </c>
      <c r="HV30" s="14"/>
      <c r="HW30" s="15">
        <f t="shared" si="100"/>
        <v>-6.9722041461373991E-3</v>
      </c>
      <c r="HY30" s="122">
        <v>120.07</v>
      </c>
      <c r="HZ30" s="68">
        <f t="shared" si="101"/>
        <v>-3.6742880064179799E-2</v>
      </c>
      <c r="IA30" s="68">
        <f t="shared" si="298"/>
        <v>-3.3790336562300745E-2</v>
      </c>
      <c r="IB30" s="68">
        <f t="shared" si="102"/>
        <v>0.13380547686496683</v>
      </c>
      <c r="IC30" s="14"/>
      <c r="ID30" s="15">
        <f t="shared" si="103"/>
        <v>-0.10589023754561025</v>
      </c>
      <c r="IF30" s="122">
        <v>221.27</v>
      </c>
      <c r="IG30" s="68">
        <f t="shared" si="104"/>
        <v>2.6013168876935982E-2</v>
      </c>
      <c r="IH30" s="68">
        <f t="shared" si="299"/>
        <v>2.8965712378815036E-2</v>
      </c>
      <c r="II30" s="68">
        <f t="shared" si="105"/>
        <v>0.26440000000000008</v>
      </c>
      <c r="IJ30" s="14"/>
      <c r="IK30" s="15">
        <f t="shared" si="106"/>
        <v>-4.5591787439613493E-2</v>
      </c>
      <c r="IM30" s="122">
        <v>195.73</v>
      </c>
      <c r="IN30" s="68">
        <f t="shared" si="107"/>
        <v>8.9695345120881526E-3</v>
      </c>
      <c r="IO30" s="68">
        <f t="shared" si="300"/>
        <v>1.1922078013967208E-2</v>
      </c>
      <c r="IP30" s="68">
        <f t="shared" si="108"/>
        <v>2.8221050576059361</v>
      </c>
      <c r="IQ30" s="14"/>
      <c r="IR30" s="15">
        <f t="shared" si="109"/>
        <v>4.3837661991360459E-2</v>
      </c>
      <c r="IT30" s="122">
        <v>49.44</v>
      </c>
      <c r="IU30" s="68">
        <f t="shared" si="110"/>
        <v>-1.709741550695824E-2</v>
      </c>
      <c r="IV30" s="68">
        <f t="shared" si="301"/>
        <v>-1.4144872005079185E-2</v>
      </c>
      <c r="IW30" s="68">
        <f t="shared" si="111"/>
        <v>1.7090410958904108</v>
      </c>
      <c r="IX30" s="14"/>
      <c r="IY30" s="15">
        <f t="shared" si="112"/>
        <v>-3.7945125510799822E-2</v>
      </c>
      <c r="JA30" s="122">
        <v>689.18</v>
      </c>
      <c r="JB30" s="68">
        <f t="shared" si="113"/>
        <v>3.1732168850072051E-3</v>
      </c>
      <c r="JC30" s="68">
        <f t="shared" si="302"/>
        <v>6.1257603868862601E-3</v>
      </c>
      <c r="JD30" s="68">
        <f t="shared" si="114"/>
        <v>0.3939724919093851</v>
      </c>
      <c r="JE30" s="14"/>
      <c r="JF30" s="15">
        <f t="shared" si="115"/>
        <v>0.17705931581014836</v>
      </c>
      <c r="JH30" s="122">
        <v>415.06</v>
      </c>
      <c r="JI30" s="68">
        <f t="shared" si="116"/>
        <v>1.6867876334367859E-4</v>
      </c>
      <c r="JJ30" s="68">
        <f t="shared" si="303"/>
        <v>3.1212222652227339E-3</v>
      </c>
      <c r="JK30" s="68">
        <f t="shared" si="117"/>
        <v>2.0580786348324286E-2</v>
      </c>
      <c r="JL30" s="14"/>
      <c r="JM30" s="15">
        <f t="shared" si="118"/>
        <v>-1.5278766310794775E-2</v>
      </c>
      <c r="JO30" s="122">
        <v>12.78</v>
      </c>
      <c r="JP30" s="68">
        <f t="shared" si="119"/>
        <v>-1.9186492709132773E-2</v>
      </c>
      <c r="JQ30" s="68">
        <f t="shared" si="304"/>
        <v>-1.6233949207253719E-2</v>
      </c>
      <c r="JR30" s="68">
        <f t="shared" si="120"/>
        <v>-0.56875316348911775</v>
      </c>
      <c r="JS30" s="14"/>
      <c r="JT30" s="15">
        <f t="shared" si="121"/>
        <v>0.25417075564278707</v>
      </c>
      <c r="JV30" s="122">
        <v>1.82</v>
      </c>
      <c r="JW30" s="68">
        <f t="shared" si="122"/>
        <v>-5.2083333333333266E-2</v>
      </c>
      <c r="JX30" s="68">
        <f t="shared" si="305"/>
        <v>-4.9130789831454212E-2</v>
      </c>
      <c r="JY30" s="68">
        <f t="shared" si="123"/>
        <v>-0.28063241106719361</v>
      </c>
      <c r="JZ30" s="14"/>
      <c r="KA30" s="15">
        <f t="shared" si="124"/>
        <v>1.111111111111112E-2</v>
      </c>
      <c r="KC30" s="122">
        <v>21.29</v>
      </c>
      <c r="KD30" s="68">
        <f t="shared" si="125"/>
        <v>-4.6146953405017968E-2</v>
      </c>
      <c r="KE30" s="68">
        <f t="shared" si="306"/>
        <v>-4.3194409903138914E-2</v>
      </c>
      <c r="KF30" s="68">
        <f t="shared" si="126"/>
        <v>9.2915811088295622E-2</v>
      </c>
      <c r="KG30" s="14"/>
      <c r="KH30" s="15">
        <f t="shared" si="127"/>
        <v>-4.0126239855725908E-2</v>
      </c>
      <c r="KI30" s="18"/>
      <c r="KJ30" s="122">
        <v>70.02</v>
      </c>
      <c r="KK30" s="68">
        <f t="shared" si="128"/>
        <v>8.390092879256969E-2</v>
      </c>
      <c r="KL30" s="68">
        <f t="shared" si="307"/>
        <v>8.6853472294448744E-2</v>
      </c>
      <c r="KM30" s="68">
        <f t="shared" si="129"/>
        <v>2.3184834123222746</v>
      </c>
      <c r="KN30" s="14"/>
      <c r="KO30" s="15">
        <f t="shared" si="130"/>
        <v>4.1809254575212063E-2</v>
      </c>
      <c r="KQ30" s="122">
        <v>1.1299999999999999</v>
      </c>
      <c r="KR30" s="68">
        <f t="shared" si="131"/>
        <v>-8.7719298245614117E-3</v>
      </c>
      <c r="KS30" s="68">
        <f t="shared" si="308"/>
        <v>-5.8193863226823558E-3</v>
      </c>
      <c r="KT30" s="68">
        <f t="shared" si="132"/>
        <v>-0.56870229007633588</v>
      </c>
      <c r="KU30" s="14"/>
      <c r="KV30" s="15">
        <f t="shared" si="133"/>
        <v>0.1188118811881187</v>
      </c>
      <c r="KW30" s="18"/>
      <c r="KX30" s="122">
        <v>29.35</v>
      </c>
      <c r="KY30" s="68">
        <f t="shared" si="134"/>
        <v>-1.5761234071093189E-2</v>
      </c>
      <c r="KZ30" s="68">
        <f t="shared" si="309"/>
        <v>-1.2808690569214133E-2</v>
      </c>
      <c r="LA30" s="68">
        <f t="shared" si="135"/>
        <v>-0.59196440984290288</v>
      </c>
      <c r="LB30" s="14"/>
      <c r="LC30" s="15">
        <f t="shared" si="136"/>
        <v>0.23787431463517505</v>
      </c>
      <c r="LD30" s="18"/>
      <c r="LE30" s="122">
        <v>51.12</v>
      </c>
      <c r="LF30" s="68">
        <f t="shared" si="137"/>
        <v>-1.0261374636979693E-2</v>
      </c>
      <c r="LG30" s="68">
        <f t="shared" si="310"/>
        <v>-7.3088311351006373E-3</v>
      </c>
      <c r="LH30" s="68">
        <f t="shared" si="138"/>
        <v>0.42673737091822495</v>
      </c>
      <c r="LI30" s="14"/>
      <c r="LJ30" s="15">
        <f t="shared" si="139"/>
        <v>0.10865322055953151</v>
      </c>
      <c r="LL30" s="122">
        <v>92.94</v>
      </c>
      <c r="LM30" s="68">
        <f t="shared" si="140"/>
        <v>-1.6091467287740802E-2</v>
      </c>
      <c r="LN30" s="68">
        <f t="shared" si="311"/>
        <v>-1.3138923785861746E-2</v>
      </c>
      <c r="LO30" s="68">
        <f t="shared" si="141"/>
        <v>6.2171428571428544E-2</v>
      </c>
      <c r="LP30" s="14"/>
      <c r="LQ30" s="15">
        <f t="shared" si="142"/>
        <v>0.18833908707326436</v>
      </c>
      <c r="LS30" s="122">
        <v>11.25</v>
      </c>
      <c r="LT30" s="68">
        <f t="shared" si="143"/>
        <v>-1.8324607329843003E-2</v>
      </c>
      <c r="LU30" s="68">
        <f t="shared" si="312"/>
        <v>-1.5372063827963947E-2</v>
      </c>
      <c r="LV30" s="68"/>
      <c r="LW30" s="14"/>
      <c r="LX30" s="15">
        <f t="shared" si="144"/>
        <v>0.21621621621621623</v>
      </c>
      <c r="LZ30" s="122">
        <v>13.4</v>
      </c>
      <c r="MA30" s="68">
        <f t="shared" si="145"/>
        <v>-2.0467836257309895E-2</v>
      </c>
      <c r="MB30" s="68">
        <f t="shared" si="313"/>
        <v>-1.7515292755430841E-2</v>
      </c>
      <c r="MC30" s="68">
        <f t="shared" si="146"/>
        <v>-0.39775280898876403</v>
      </c>
      <c r="MD30" s="14"/>
      <c r="ME30" s="15">
        <f t="shared" si="147"/>
        <v>-5.9347181008902131E-3</v>
      </c>
      <c r="MG30" s="122">
        <v>41.61</v>
      </c>
      <c r="MH30" s="68">
        <f t="shared" si="148"/>
        <v>-7.1581961345740198E-3</v>
      </c>
      <c r="MI30" s="68">
        <f t="shared" si="314"/>
        <v>-4.2056526326949648E-3</v>
      </c>
      <c r="MJ30" s="68">
        <f t="shared" si="149"/>
        <v>4.6078167115902966</v>
      </c>
      <c r="MK30" s="14"/>
      <c r="ML30" s="15">
        <f t="shared" si="150"/>
        <v>0.95996231747527083</v>
      </c>
      <c r="MN30" s="122">
        <v>112.93</v>
      </c>
      <c r="MO30" s="68">
        <f t="shared" si="151"/>
        <v>-2.0045123221103682E-2</v>
      </c>
      <c r="MP30" s="68">
        <f t="shared" si="315"/>
        <v>-1.7092579719224628E-2</v>
      </c>
      <c r="MQ30" s="68">
        <f t="shared" si="152"/>
        <v>-0.10301826846703732</v>
      </c>
      <c r="MR30" s="14"/>
      <c r="MS30" s="15">
        <f t="shared" si="153"/>
        <v>1.3825298500763141E-2</v>
      </c>
      <c r="MU30" s="122">
        <v>11.8</v>
      </c>
      <c r="MV30" s="68">
        <f t="shared" si="154"/>
        <v>-3.3783783783783066E-3</v>
      </c>
      <c r="MW30" s="68">
        <f t="shared" si="316"/>
        <v>-4.2583487649925115E-4</v>
      </c>
      <c r="MX30" s="68">
        <f t="shared" si="155"/>
        <v>-0.43459511260182077</v>
      </c>
      <c r="MY30" s="14"/>
      <c r="MZ30" s="15">
        <f t="shared" si="156"/>
        <v>0.10590440487347712</v>
      </c>
      <c r="NB30" s="122">
        <v>203.57</v>
      </c>
      <c r="NC30" s="68">
        <f t="shared" si="157"/>
        <v>-9.7290460670331272E-3</v>
      </c>
      <c r="ND30" s="68">
        <f t="shared" si="317"/>
        <v>-6.7765025651540713E-3</v>
      </c>
      <c r="NE30" s="68">
        <f t="shared" si="158"/>
        <v>0.50269432346645004</v>
      </c>
      <c r="NF30" s="14"/>
      <c r="NG30" s="15">
        <f t="shared" si="159"/>
        <v>0.22051681755500932</v>
      </c>
      <c r="NI30" s="122">
        <v>5.67</v>
      </c>
      <c r="NJ30" s="68">
        <f t="shared" si="160"/>
        <v>-1.733102253032923E-2</v>
      </c>
      <c r="NK30" s="68">
        <f t="shared" si="318"/>
        <v>-1.4378479028450174E-2</v>
      </c>
      <c r="NL30" s="68">
        <f t="shared" si="161"/>
        <v>-0.95498213576816193</v>
      </c>
      <c r="NM30" s="14"/>
      <c r="NN30" s="15">
        <f t="shared" si="162"/>
        <v>0.15714285714285706</v>
      </c>
      <c r="NP30" s="122">
        <v>372.88</v>
      </c>
      <c r="NQ30" s="68">
        <f t="shared" si="163"/>
        <v>-2.6270434010549962E-2</v>
      </c>
      <c r="NR30" s="68">
        <f t="shared" si="319"/>
        <v>-2.3317890508670908E-2</v>
      </c>
      <c r="NS30" s="68">
        <f t="shared" si="164"/>
        <v>1.8409904761904761</v>
      </c>
      <c r="NT30" s="14"/>
      <c r="NU30" s="15">
        <f t="shared" si="165"/>
        <v>0.13361505487489736</v>
      </c>
      <c r="NW30" s="122">
        <v>204.02</v>
      </c>
      <c r="NX30" s="68">
        <f t="shared" si="166"/>
        <v>1.5681784238562282E-2</v>
      </c>
      <c r="NY30" s="68">
        <f t="shared" si="320"/>
        <v>1.8634327740441336E-2</v>
      </c>
      <c r="NZ30" s="68">
        <f t="shared" si="167"/>
        <v>0.16078743741465648</v>
      </c>
      <c r="OA30" s="14"/>
      <c r="OB30" s="15">
        <f t="shared" si="168"/>
        <v>7.7760169043845737E-2</v>
      </c>
      <c r="OD30" s="122">
        <v>1.53</v>
      </c>
      <c r="OE30" s="68">
        <f t="shared" si="169"/>
        <v>-6.4935064935064991E-3</v>
      </c>
      <c r="OF30" s="68">
        <f t="shared" si="321"/>
        <v>-3.5409629916274437E-3</v>
      </c>
      <c r="OG30" s="68">
        <f t="shared" si="170"/>
        <v>-0.99322018877121465</v>
      </c>
      <c r="OH30" s="14"/>
      <c r="OI30" s="15">
        <f t="shared" si="171"/>
        <v>4.7945205479452101E-2</v>
      </c>
      <c r="OK30" s="122">
        <v>82.3</v>
      </c>
      <c r="OL30" s="68">
        <f t="shared" si="172"/>
        <v>-3.6074022019208229E-2</v>
      </c>
      <c r="OM30" s="68">
        <f t="shared" si="322"/>
        <v>-3.3121478517329175E-2</v>
      </c>
      <c r="ON30" s="68">
        <f t="shared" si="173"/>
        <v>0.9387514723203767</v>
      </c>
      <c r="OO30" s="14"/>
      <c r="OP30" s="15">
        <f t="shared" si="174"/>
        <v>0.23555021768503223</v>
      </c>
      <c r="OR30" s="122">
        <v>1.63</v>
      </c>
      <c r="OS30" s="68">
        <f t="shared" si="175"/>
        <v>-1.2121212121212133E-2</v>
      </c>
      <c r="OT30" s="68">
        <f t="shared" si="323"/>
        <v>-9.1686686193330775E-3</v>
      </c>
      <c r="OU30" s="68">
        <f t="shared" si="176"/>
        <v>-0.7883116883116883</v>
      </c>
      <c r="OV30" s="14"/>
      <c r="OW30" s="15">
        <f t="shared" si="177"/>
        <v>0.45535714285714263</v>
      </c>
      <c r="OY30" s="122">
        <v>127.65</v>
      </c>
      <c r="OZ30" s="68">
        <f t="shared" si="178"/>
        <v>-2.349624060150465E-4</v>
      </c>
      <c r="PA30" s="68">
        <f t="shared" si="324"/>
        <v>2.7175810958640087E-3</v>
      </c>
      <c r="PB30" s="68">
        <f t="shared" si="332"/>
        <v>2.927692307692308</v>
      </c>
      <c r="PC30" s="14"/>
      <c r="PD30" s="15">
        <f t="shared" si="179"/>
        <v>0.11436054124836324</v>
      </c>
      <c r="PE30" s="18"/>
      <c r="PF30" s="122">
        <v>210.85</v>
      </c>
      <c r="PG30" s="68">
        <f t="shared" si="180"/>
        <v>-2.3707918444765939E-4</v>
      </c>
      <c r="PH30" s="68">
        <f t="shared" si="325"/>
        <v>2.7154643174313962E-3</v>
      </c>
      <c r="PI30" s="68">
        <f t="shared" si="181"/>
        <v>-0.39445720850086158</v>
      </c>
      <c r="PJ30" s="14"/>
      <c r="PK30" s="15">
        <f t="shared" si="182"/>
        <v>8.2245493233873614E-3</v>
      </c>
      <c r="PM30" s="122"/>
      <c r="PN30" s="68">
        <f t="shared" si="183"/>
        <v>0</v>
      </c>
      <c r="PO30" s="68">
        <f t="shared" si="184"/>
        <v>2.9525435018790554E-3</v>
      </c>
      <c r="PP30" s="68">
        <f t="shared" si="185"/>
        <v>0</v>
      </c>
      <c r="PQ30" s="14"/>
      <c r="PR30" s="15">
        <f t="shared" si="186"/>
        <v>0</v>
      </c>
      <c r="PT30" s="122">
        <v>5.31</v>
      </c>
      <c r="PU30" s="68">
        <f t="shared" si="187"/>
        <v>-4.1516245487364697E-2</v>
      </c>
      <c r="PV30" s="68">
        <f t="shared" si="326"/>
        <v>-3.8563701985485643E-2</v>
      </c>
      <c r="PW30" s="68">
        <f t="shared" si="188"/>
        <v>-0.3910550458715597</v>
      </c>
      <c r="PX30" s="14"/>
      <c r="PY30" s="15">
        <f t="shared" si="189"/>
        <v>3.5087719298245557E-2</v>
      </c>
      <c r="QA30" s="122">
        <v>181.55</v>
      </c>
      <c r="QB30" s="68">
        <f t="shared" si="190"/>
        <v>-9.6012219737056943E-3</v>
      </c>
      <c r="QC30" s="68">
        <f t="shared" si="327"/>
        <v>-6.6486784718266384E-3</v>
      </c>
      <c r="QD30" s="68">
        <f t="shared" si="191"/>
        <v>-0.46189869290731789</v>
      </c>
      <c r="QE30" s="14"/>
      <c r="QF30" s="15">
        <f t="shared" si="192"/>
        <v>-5.3144883696672564E-2</v>
      </c>
      <c r="QH30" s="122">
        <v>1.26</v>
      </c>
      <c r="QI30" s="68">
        <f t="shared" si="193"/>
        <v>8.0000000000000071E-3</v>
      </c>
      <c r="QJ30" s="68">
        <f t="shared" si="328"/>
        <v>1.0952543501879063E-2</v>
      </c>
      <c r="QK30" s="68">
        <f t="shared" si="194"/>
        <v>-0.49800796812748999</v>
      </c>
      <c r="QL30" s="14"/>
      <c r="QM30" s="15">
        <f t="shared" si="195"/>
        <v>-3.0769230769230795E-2</v>
      </c>
      <c r="QO30" s="122">
        <v>13.2</v>
      </c>
      <c r="QP30" s="68">
        <f t="shared" si="196"/>
        <v>3.937007874015748E-2</v>
      </c>
      <c r="QQ30" s="68">
        <f t="shared" si="329"/>
        <v>4.2322622242036534E-2</v>
      </c>
      <c r="QR30" s="68">
        <f t="shared" si="197"/>
        <v>-0.98390989541432017</v>
      </c>
      <c r="QS30" s="14"/>
      <c r="QT30" s="15">
        <f t="shared" si="198"/>
        <v>0.14982578397212534</v>
      </c>
      <c r="QV30" s="122">
        <v>2.093</v>
      </c>
      <c r="QW30" s="68">
        <f t="shared" si="199"/>
        <v>-2.6511627906976719E-2</v>
      </c>
      <c r="QX30" s="68">
        <f t="shared" si="330"/>
        <v>-2.3559084405097665E-2</v>
      </c>
      <c r="QY30" s="68">
        <f t="shared" si="200"/>
        <v>-0.40708215297450423</v>
      </c>
      <c r="QZ30" s="14"/>
      <c r="RA30" s="15">
        <f t="shared" si="201"/>
        <v>-0.14466693910911324</v>
      </c>
      <c r="RC30" s="122">
        <v>24.59</v>
      </c>
      <c r="RD30" s="68">
        <f t="shared" si="202"/>
        <v>4.0683482506108885E-4</v>
      </c>
      <c r="RE30" s="68">
        <f t="shared" si="331"/>
        <v>3.3593783269401443E-3</v>
      </c>
      <c r="RF30" s="68">
        <f t="shared" si="203"/>
        <v>-0.46878375459062432</v>
      </c>
      <c r="RG30" s="14"/>
      <c r="RH30" s="15">
        <f t="shared" si="204"/>
        <v>-6.4646464646464707E-3</v>
      </c>
      <c r="RJ30" s="122">
        <v>208.51</v>
      </c>
      <c r="RK30" s="68">
        <f t="shared" si="205"/>
        <v>5.6429053728175339E-3</v>
      </c>
      <c r="RL30" s="68">
        <f t="shared" si="206"/>
        <v>8.5954488746965898E-3</v>
      </c>
      <c r="RM30" s="68">
        <f t="shared" si="207"/>
        <v>-3.2795250023193341E-2</v>
      </c>
      <c r="RN30" s="14"/>
      <c r="RO30" s="15">
        <f t="shared" si="208"/>
        <v>5.9932899552663642E-2</v>
      </c>
      <c r="RQ30" s="122">
        <v>18.059999999999999</v>
      </c>
      <c r="RR30" s="68">
        <f t="shared" si="209"/>
        <v>-1.0952902519167734E-2</v>
      </c>
      <c r="RS30" s="68">
        <f t="shared" si="210"/>
        <v>-8.0003590172886777E-3</v>
      </c>
      <c r="RT30" s="68">
        <f t="shared" si="211"/>
        <v>0.23360655737704905</v>
      </c>
      <c r="RU30" s="14"/>
      <c r="RV30" s="15">
        <f t="shared" si="212"/>
        <v>-0.1333973128598849</v>
      </c>
      <c r="RX30" s="122">
        <v>82.49</v>
      </c>
      <c r="RY30" s="68">
        <f t="shared" si="213"/>
        <v>1.5636542723467078E-2</v>
      </c>
      <c r="RZ30" s="68">
        <f t="shared" si="214"/>
        <v>1.8589086225346132E-2</v>
      </c>
      <c r="SA30" s="68">
        <f t="shared" si="215"/>
        <v>-0.38005411092740121</v>
      </c>
      <c r="SB30" s="14"/>
      <c r="SC30" s="15">
        <f t="shared" si="216"/>
        <v>9.0704746793600424E-2</v>
      </c>
      <c r="SE30" s="122">
        <v>13.17</v>
      </c>
      <c r="SF30" s="68">
        <f t="shared" si="217"/>
        <v>7.0731707317073109E-2</v>
      </c>
      <c r="SG30" s="68">
        <f t="shared" si="218"/>
        <v>7.3684250818952163E-2</v>
      </c>
      <c r="SH30" s="68">
        <f t="shared" si="219"/>
        <v>5.3599999999999995E-2</v>
      </c>
      <c r="SI30" s="14"/>
      <c r="SJ30" s="15">
        <f t="shared" si="220"/>
        <v>-0.13695937090432503</v>
      </c>
      <c r="SL30" s="122">
        <v>0.64500000000000002</v>
      </c>
      <c r="SM30" s="68">
        <f t="shared" si="221"/>
        <v>-2.7149321266968347E-2</v>
      </c>
      <c r="SN30" s="68">
        <f t="shared" si="222"/>
        <v>-2.4196777765089293E-2</v>
      </c>
      <c r="SO30" s="68">
        <f t="shared" si="223"/>
        <v>-0.54577464788732388</v>
      </c>
      <c r="SP30" s="14"/>
      <c r="SQ30" s="15">
        <f t="shared" si="224"/>
        <v>-0.36138613861386137</v>
      </c>
      <c r="SS30" s="122">
        <v>5.94</v>
      </c>
      <c r="ST30" s="68">
        <f t="shared" si="225"/>
        <v>5.319148936170226E-2</v>
      </c>
      <c r="SU30" s="68">
        <f t="shared" si="226"/>
        <v>5.6144032863581314E-2</v>
      </c>
      <c r="SV30" s="68">
        <f t="shared" si="227"/>
        <v>-0.63197026022304825</v>
      </c>
      <c r="SW30" s="14"/>
      <c r="SX30" s="15">
        <f t="shared" si="228"/>
        <v>-0.29285714285714282</v>
      </c>
      <c r="SZ30" s="122">
        <v>21.96</v>
      </c>
      <c r="TA30" s="68">
        <f t="shared" si="229"/>
        <v>1.0119595216191464E-2</v>
      </c>
      <c r="TB30" s="68">
        <f t="shared" si="230"/>
        <v>1.307213871807052E-2</v>
      </c>
      <c r="TC30" s="68">
        <f t="shared" si="231"/>
        <v>-0.45603170671290555</v>
      </c>
      <c r="TD30" s="14"/>
      <c r="TE30" s="15">
        <f t="shared" si="232"/>
        <v>0.4076923076923078</v>
      </c>
      <c r="TG30" s="122">
        <v>0.18690000000000001</v>
      </c>
      <c r="TH30" s="68">
        <f t="shared" si="233"/>
        <v>2.6359143327841835E-2</v>
      </c>
      <c r="TI30" s="68">
        <f t="shared" si="234"/>
        <v>2.9311686829720889E-2</v>
      </c>
      <c r="TJ30" s="68">
        <f t="shared" si="235"/>
        <v>-0.15045454545454542</v>
      </c>
      <c r="TK30" s="14"/>
      <c r="TL30" s="15">
        <f t="shared" si="236"/>
        <v>0.10265486725663715</v>
      </c>
      <c r="TN30" s="122">
        <v>42.31</v>
      </c>
      <c r="TO30" s="68">
        <f t="shared" si="237"/>
        <v>9.7852028639619018E-3</v>
      </c>
      <c r="TP30" s="68">
        <f t="shared" si="238"/>
        <v>1.2737746365840958E-2</v>
      </c>
      <c r="TQ30" s="68">
        <f t="shared" si="239"/>
        <v>-0.38329458578997611</v>
      </c>
      <c r="TR30" s="14"/>
      <c r="TS30" s="15">
        <f t="shared" si="240"/>
        <v>0.42218487394957993</v>
      </c>
      <c r="TU30" s="122">
        <v>2.06</v>
      </c>
      <c r="TV30" s="68">
        <f t="shared" si="241"/>
        <v>0</v>
      </c>
      <c r="TW30" s="68">
        <f t="shared" si="242"/>
        <v>2.9525435018790554E-3</v>
      </c>
      <c r="TX30" s="68">
        <f t="shared" si="243"/>
        <v>-0.53287981859410427</v>
      </c>
      <c r="TY30" s="14"/>
      <c r="TZ30" s="15">
        <f t="shared" si="244"/>
        <v>0.20467836257309946</v>
      </c>
      <c r="UB30" s="122"/>
      <c r="UC30" s="68">
        <f t="shared" si="245"/>
        <v>0</v>
      </c>
      <c r="UD30" s="68">
        <f t="shared" si="246"/>
        <v>2.9525435018790554E-3</v>
      </c>
      <c r="UE30" s="68">
        <f t="shared" si="247"/>
        <v>0</v>
      </c>
      <c r="UF30" s="14"/>
      <c r="UG30" s="15">
        <f t="shared" si="248"/>
        <v>0</v>
      </c>
      <c r="UI30" s="122"/>
      <c r="UJ30" s="68">
        <f t="shared" si="249"/>
        <v>0</v>
      </c>
      <c r="UK30" s="68">
        <f t="shared" si="250"/>
        <v>2.9525435018790554E-3</v>
      </c>
      <c r="UL30" s="68">
        <f t="shared" si="251"/>
        <v>0</v>
      </c>
      <c r="UM30" s="14"/>
      <c r="UN30" s="15">
        <f t="shared" si="252"/>
        <v>0</v>
      </c>
      <c r="UP30" s="122"/>
      <c r="UQ30" s="68">
        <f t="shared" si="253"/>
        <v>0</v>
      </c>
      <c r="UR30" s="68">
        <f t="shared" si="254"/>
        <v>2.9525435018790554E-3</v>
      </c>
      <c r="US30" s="68">
        <f t="shared" si="255"/>
        <v>0</v>
      </c>
      <c r="UT30" s="14"/>
      <c r="UU30" s="15">
        <f t="shared" si="256"/>
        <v>0</v>
      </c>
      <c r="UW30" s="122"/>
      <c r="UX30" s="68">
        <f t="shared" si="257"/>
        <v>0</v>
      </c>
      <c r="UY30" s="68">
        <f t="shared" si="258"/>
        <v>2.9525435018790554E-3</v>
      </c>
      <c r="UZ30" s="68">
        <f t="shared" si="259"/>
        <v>0</v>
      </c>
      <c r="VA30" s="14"/>
      <c r="VB30" s="15">
        <f t="shared" si="260"/>
        <v>0</v>
      </c>
      <c r="VD30" s="122"/>
      <c r="VE30" s="68">
        <f t="shared" si="261"/>
        <v>0</v>
      </c>
      <c r="VF30" s="68">
        <f t="shared" si="262"/>
        <v>2.9525435018790554E-3</v>
      </c>
      <c r="VG30" s="68">
        <f t="shared" si="263"/>
        <v>0</v>
      </c>
      <c r="VH30" s="14"/>
      <c r="VI30" s="15">
        <f t="shared" si="264"/>
        <v>0</v>
      </c>
      <c r="VM30" s="21">
        <f t="shared" si="265"/>
        <v>-6.5890080874721028E-3</v>
      </c>
      <c r="VN30" s="49"/>
      <c r="VO30" s="21">
        <f t="shared" si="266"/>
        <v>0.46320520508253038</v>
      </c>
      <c r="VP30" s="14"/>
      <c r="VQ30" s="21">
        <f t="shared" si="267"/>
        <v>9.4250920201339433E-2</v>
      </c>
    </row>
    <row r="31" spans="1:589" ht="15.75" customHeight="1" x14ac:dyDescent="0.2">
      <c r="A31" s="127">
        <v>45691</v>
      </c>
      <c r="B31" s="77">
        <f t="shared" si="0"/>
        <v>45691</v>
      </c>
      <c r="C31" s="13">
        <v>44421.91</v>
      </c>
      <c r="D31" s="14">
        <f t="shared" si="1"/>
        <v>-122.75</v>
      </c>
      <c r="E31" s="68">
        <f t="shared" si="2"/>
        <v>-2.7556613968992018E-3</v>
      </c>
      <c r="F31" s="15">
        <f t="shared" si="3"/>
        <v>4.4135019986263756E-2</v>
      </c>
      <c r="G31" s="13">
        <v>5994.57</v>
      </c>
      <c r="H31" s="138">
        <f t="shared" si="4"/>
        <v>-45.960000000000036</v>
      </c>
      <c r="I31" s="68">
        <f t="shared" si="5"/>
        <v>-7.6086038807853017E-3</v>
      </c>
      <c r="J31" s="15">
        <f t="shared" si="6"/>
        <v>1.920215994545723E-2</v>
      </c>
      <c r="K31" s="13">
        <v>19391.96</v>
      </c>
      <c r="L31" s="138">
        <f t="shared" si="7"/>
        <v>-235.47999999999956</v>
      </c>
      <c r="M31" s="68">
        <f t="shared" si="8"/>
        <v>-1.1997489229364583E-2</v>
      </c>
      <c r="N31" s="15">
        <f t="shared" si="9"/>
        <v>4.2033495263527933E-3</v>
      </c>
      <c r="O31" s="13">
        <v>2258.42</v>
      </c>
      <c r="P31" s="138">
        <f t="shared" si="10"/>
        <v>-29.269999999999982</v>
      </c>
      <c r="Q31" s="68">
        <f t="shared" si="11"/>
        <v>-1.279456569727541E-2</v>
      </c>
      <c r="R31" s="15">
        <f t="shared" si="12"/>
        <v>1.2671736557018429E-2</v>
      </c>
      <c r="S31" s="18">
        <f t="shared" si="13"/>
        <v>-4.6166843728428601E-3</v>
      </c>
      <c r="T31" s="121">
        <f t="shared" si="14"/>
        <v>262.92415891525314</v>
      </c>
      <c r="U31" s="121">
        <f t="shared" si="15"/>
        <v>262.92415891525314</v>
      </c>
      <c r="V31" s="47">
        <f t="shared" si="16"/>
        <v>-3.4995097141422085E-3</v>
      </c>
      <c r="W31" s="21">
        <f t="shared" si="268"/>
        <v>1.6251660460280027E-2</v>
      </c>
      <c r="X31" s="18">
        <f t="shared" si="17"/>
        <v>-8.7890800510811249E-3</v>
      </c>
      <c r="Y31" s="123">
        <f>126352.19-3600</f>
        <v>122752.19</v>
      </c>
      <c r="Z31" s="15">
        <v>1.9999999999999999E-6</v>
      </c>
      <c r="AA31" s="21">
        <f t="shared" si="18"/>
        <v>3.5015097141422083E-3</v>
      </c>
      <c r="AB31" s="1"/>
      <c r="AC31" s="122">
        <v>229.4</v>
      </c>
      <c r="AD31" s="68">
        <f t="shared" si="19"/>
        <v>-1.2356309467430165E-2</v>
      </c>
      <c r="AE31" s="68">
        <f t="shared" si="269"/>
        <v>-8.8567997532879566E-3</v>
      </c>
      <c r="AF31" s="68">
        <f t="shared" si="20"/>
        <v>0.39224373368938514</v>
      </c>
      <c r="AG31" s="14"/>
      <c r="AH31" s="15">
        <f t="shared" si="21"/>
        <v>9.8164370295374323E-3</v>
      </c>
      <c r="AI31" s="1"/>
      <c r="AJ31" s="122">
        <v>22.08</v>
      </c>
      <c r="AK31" s="68">
        <f t="shared" si="22"/>
        <v>-4.059539918809355E-3</v>
      </c>
      <c r="AL31" s="68">
        <f t="shared" si="270"/>
        <v>-5.600302046671465E-4</v>
      </c>
      <c r="AM31" s="68">
        <f t="shared" si="23"/>
        <v>0.1870967741935482</v>
      </c>
      <c r="AN31" s="14"/>
      <c r="AO31" s="15">
        <f t="shared" si="24"/>
        <v>4.9928673323822975E-2</v>
      </c>
      <c r="AP31" s="1"/>
      <c r="AQ31" s="122">
        <v>21.7</v>
      </c>
      <c r="AR31" s="68">
        <f t="shared" si="25"/>
        <v>-1.0938924339106745E-2</v>
      </c>
      <c r="AS31" s="68">
        <f t="shared" si="271"/>
        <v>-7.4394146249645368E-3</v>
      </c>
      <c r="AT31" s="68">
        <f t="shared" si="26"/>
        <v>0.25651418645049218</v>
      </c>
      <c r="AU31" s="14"/>
      <c r="AV31" s="15">
        <f t="shared" si="27"/>
        <v>1.0712622263623682E-2</v>
      </c>
      <c r="AW31" s="1"/>
      <c r="AX31" s="122">
        <v>208.29</v>
      </c>
      <c r="AY31" s="68">
        <f t="shared" si="28"/>
        <v>-7.5284700052413991E-3</v>
      </c>
      <c r="AZ31" s="68">
        <f t="shared" si="272"/>
        <v>-4.0289602910991906E-3</v>
      </c>
      <c r="BA31" s="68">
        <f t="shared" si="29"/>
        <v>0.55324384787472036</v>
      </c>
      <c r="BB31" s="14"/>
      <c r="BC31" s="15">
        <f t="shared" si="30"/>
        <v>2.0079337871590157E-2</v>
      </c>
      <c r="BD31" s="1"/>
      <c r="BE31" s="122">
        <v>76.66</v>
      </c>
      <c r="BF31" s="68">
        <f t="shared" si="31"/>
        <v>-2.9912862530888798E-3</v>
      </c>
      <c r="BG31" s="68">
        <f t="shared" si="273"/>
        <v>5.0822346105332868E-4</v>
      </c>
      <c r="BH31" s="68"/>
      <c r="BI31" s="14"/>
      <c r="BJ31" s="15">
        <f t="shared" si="32"/>
        <v>4.0586398805483842E-2</v>
      </c>
      <c r="BK31" s="1"/>
      <c r="BL31" s="122">
        <v>70.11</v>
      </c>
      <c r="BM31" s="68">
        <f t="shared" si="33"/>
        <v>-5.5319148936170291E-3</v>
      </c>
      <c r="BN31" s="68">
        <f t="shared" si="274"/>
        <v>-2.0324051794748206E-3</v>
      </c>
      <c r="BO31" s="68">
        <f t="shared" si="34"/>
        <v>0.18070057258336134</v>
      </c>
      <c r="BP31" s="14"/>
      <c r="BQ31" s="15">
        <f t="shared" si="35"/>
        <v>5.6350760885942361E-2</v>
      </c>
      <c r="BR31" s="1"/>
      <c r="BS31" s="122">
        <v>39.729999999999997</v>
      </c>
      <c r="BT31" s="68">
        <f t="shared" si="36"/>
        <v>-1.0953447846651849E-2</v>
      </c>
      <c r="BU31" s="68">
        <f t="shared" si="275"/>
        <v>-7.4539381325096406E-3</v>
      </c>
      <c r="BV31" s="68">
        <f t="shared" si="37"/>
        <v>6.6290928609769165E-2</v>
      </c>
      <c r="BW31" s="14"/>
      <c r="BX31" s="15">
        <f t="shared" si="38"/>
        <v>3.8692810457516255E-2</v>
      </c>
      <c r="BY31" s="1"/>
      <c r="BZ31" s="122"/>
      <c r="CA31" s="68">
        <f t="shared" si="39"/>
        <v>0</v>
      </c>
      <c r="CB31" s="68">
        <f t="shared" si="276"/>
        <v>0</v>
      </c>
      <c r="CC31" s="68">
        <f t="shared" si="40"/>
        <v>0</v>
      </c>
      <c r="CD31" s="14"/>
      <c r="CE31" s="15">
        <f t="shared" si="41"/>
        <v>0</v>
      </c>
      <c r="CF31" s="1"/>
      <c r="CG31" s="122">
        <v>36.06</v>
      </c>
      <c r="CH31" s="68">
        <f t="shared" si="42"/>
        <v>-9.3406593406592398E-3</v>
      </c>
      <c r="CI31" s="68">
        <f t="shared" si="277"/>
        <v>-5.8411496265170313E-3</v>
      </c>
      <c r="CJ31" s="68">
        <f t="shared" si="43"/>
        <v>0.1928547800198479</v>
      </c>
      <c r="CK31" s="14"/>
      <c r="CL31" s="15">
        <f t="shared" si="44"/>
        <v>4.9476135040745134E-2</v>
      </c>
      <c r="CM31" s="1"/>
      <c r="CN31" s="122">
        <v>34.53</v>
      </c>
      <c r="CO31" s="68">
        <f t="shared" si="45"/>
        <v>-9.4664371772805022E-3</v>
      </c>
      <c r="CP31" s="68">
        <f t="shared" si="278"/>
        <v>-5.9669274631382937E-3</v>
      </c>
      <c r="CQ31" s="68">
        <f t="shared" si="46"/>
        <v>0.10178685386088071</v>
      </c>
      <c r="CR31" s="14"/>
      <c r="CS31" s="15">
        <f t="shared" si="47"/>
        <v>3.1670152375261496E-2</v>
      </c>
      <c r="CT31" s="1"/>
      <c r="CU31" s="122">
        <v>37.85</v>
      </c>
      <c r="CV31" s="68">
        <f t="shared" si="48"/>
        <v>-1.4836022904737123E-2</v>
      </c>
      <c r="CW31" s="68">
        <f t="shared" si="279"/>
        <v>-1.1336513190594914E-2</v>
      </c>
      <c r="CX31" s="68">
        <f t="shared" si="49"/>
        <v>0.17729393468118207</v>
      </c>
      <c r="CY31" s="14"/>
      <c r="CZ31" s="15">
        <f t="shared" si="50"/>
        <v>1.5289699570815458E-2</v>
      </c>
      <c r="DA31" s="1"/>
      <c r="DB31" s="122">
        <v>20.83</v>
      </c>
      <c r="DC31" s="68">
        <f t="shared" si="51"/>
        <v>-1.8841262364578528E-2</v>
      </c>
      <c r="DD31" s="68">
        <f t="shared" si="280"/>
        <v>-1.534175265043632E-2</v>
      </c>
      <c r="DE31" s="68">
        <f t="shared" si="52"/>
        <v>-4.7553726566072367E-2</v>
      </c>
      <c r="DF31" s="14"/>
      <c r="DG31" s="15">
        <f t="shared" si="53"/>
        <v>2.308447937131625E-2</v>
      </c>
      <c r="DH31" s="1"/>
      <c r="DI31" s="122">
        <v>43.83</v>
      </c>
      <c r="DJ31" s="68">
        <f t="shared" si="54"/>
        <v>-1.0832769126608079E-2</v>
      </c>
      <c r="DK31" s="68">
        <f t="shared" si="281"/>
        <v>-7.3332594124658704E-3</v>
      </c>
      <c r="DL31" s="68">
        <f t="shared" si="55"/>
        <v>-7.2480181200453072E-3</v>
      </c>
      <c r="DM31" s="14"/>
      <c r="DN31" s="15">
        <f t="shared" si="56"/>
        <v>3.9611005692599663E-2</v>
      </c>
      <c r="DO31" s="1"/>
      <c r="DP31" s="122">
        <v>38.18</v>
      </c>
      <c r="DQ31" s="68">
        <f t="shared" si="57"/>
        <v>-1.1393060590367626E-2</v>
      </c>
      <c r="DR31" s="68">
        <f t="shared" si="282"/>
        <v>-7.8935508762254178E-3</v>
      </c>
      <c r="DS31" s="68"/>
      <c r="DT31" s="14"/>
      <c r="DU31" s="15">
        <f t="shared" si="58"/>
        <v>2.6260504201681047E-3</v>
      </c>
      <c r="DV31" s="18"/>
      <c r="DW31" s="122">
        <v>32.119999999999997</v>
      </c>
      <c r="DX31" s="68">
        <f t="shared" si="59"/>
        <v>-2.0134228187919576E-2</v>
      </c>
      <c r="DY31" s="68">
        <f t="shared" si="283"/>
        <v>-1.6634718473777368E-2</v>
      </c>
      <c r="DZ31" s="68">
        <f t="shared" si="60"/>
        <v>0.71398078975453572</v>
      </c>
      <c r="EA31" s="14"/>
      <c r="EB31" s="15">
        <f t="shared" si="61"/>
        <v>-4.0334628025097144E-2</v>
      </c>
      <c r="EC31" s="1"/>
      <c r="ED31" s="122">
        <v>35.42</v>
      </c>
      <c r="EE31" s="68">
        <f t="shared" si="62"/>
        <v>-1.6657412548584157E-2</v>
      </c>
      <c r="EF31" s="68">
        <f t="shared" si="284"/>
        <v>-1.3157902834441949E-2</v>
      </c>
      <c r="EG31" s="68">
        <f t="shared" si="63"/>
        <v>0.68426058012363289</v>
      </c>
      <c r="EH31" s="14"/>
      <c r="EI31" s="15">
        <f t="shared" si="64"/>
        <v>-3.9587852494577025E-2</v>
      </c>
      <c r="EJ31" s="1"/>
      <c r="EK31" s="122">
        <v>121.5</v>
      </c>
      <c r="EL31" s="68">
        <f t="shared" si="65"/>
        <v>4.1169205434332776E-4</v>
      </c>
      <c r="EM31" s="68">
        <f t="shared" si="285"/>
        <v>3.9112017684855361E-3</v>
      </c>
      <c r="EN31" s="68">
        <f t="shared" si="66"/>
        <v>0.88255345522156781</v>
      </c>
      <c r="EO31" s="14"/>
      <c r="EP31" s="15">
        <f t="shared" si="67"/>
        <v>9.1644204851752051E-2</v>
      </c>
      <c r="ER31" s="122">
        <v>39.49</v>
      </c>
      <c r="ES31" s="68">
        <f t="shared" si="68"/>
        <v>-6.7907444668007053E-3</v>
      </c>
      <c r="ET31" s="68">
        <f t="shared" si="286"/>
        <v>-3.2912347526584968E-3</v>
      </c>
      <c r="EU31" s="68">
        <f t="shared" si="69"/>
        <v>0.13119450014322562</v>
      </c>
      <c r="EV31" s="14"/>
      <c r="EW31" s="15">
        <f t="shared" si="70"/>
        <v>1.5428130624839326E-2</v>
      </c>
      <c r="EY31" s="122">
        <v>28.2</v>
      </c>
      <c r="EZ31" s="68">
        <f t="shared" si="71"/>
        <v>1.4023732470334433E-2</v>
      </c>
      <c r="FA31" s="68">
        <f t="shared" si="287"/>
        <v>1.7523242184476644E-2</v>
      </c>
      <c r="FB31" s="68"/>
      <c r="FC31" s="14"/>
      <c r="FD31" s="15">
        <f t="shared" si="72"/>
        <v>0.14727420667209118</v>
      </c>
      <c r="FF31" s="122">
        <v>58.46</v>
      </c>
      <c r="FG31" s="68">
        <f t="shared" si="73"/>
        <v>1.8851756640959627E-3</v>
      </c>
      <c r="FH31" s="68">
        <f t="shared" si="288"/>
        <v>5.384685378238171E-3</v>
      </c>
      <c r="FI31" s="68">
        <f t="shared" si="74"/>
        <v>-1.0494245091401446E-2</v>
      </c>
      <c r="FJ31" s="14"/>
      <c r="FK31" s="15">
        <f t="shared" si="75"/>
        <v>2.9406585666490608E-2</v>
      </c>
      <c r="FL31" s="1"/>
      <c r="FM31" s="122">
        <v>193.29</v>
      </c>
      <c r="FN31" s="68">
        <f t="shared" si="76"/>
        <v>-1.2314767501277449E-2</v>
      </c>
      <c r="FO31" s="68">
        <f t="shared" si="289"/>
        <v>-8.8152577871352406E-3</v>
      </c>
      <c r="FP31" s="68">
        <f t="shared" si="77"/>
        <v>0.66228070175438591</v>
      </c>
      <c r="FQ31" s="14"/>
      <c r="FR31" s="15">
        <f t="shared" si="78"/>
        <v>6.40206980072663E-2</v>
      </c>
      <c r="FS31" s="1"/>
      <c r="FT31" s="122">
        <v>92.62</v>
      </c>
      <c r="FU31" s="68">
        <f t="shared" si="79"/>
        <v>2.3809523809523686E-3</v>
      </c>
      <c r="FV31" s="68">
        <f t="shared" si="290"/>
        <v>5.8804620950945775E-3</v>
      </c>
      <c r="FW31" s="68">
        <f t="shared" si="80"/>
        <v>5.2141315460638459E-2</v>
      </c>
      <c r="FX31" s="14"/>
      <c r="FY31" s="15">
        <f t="shared" si="81"/>
        <v>2.705699711687733E-2</v>
      </c>
      <c r="FZ31" s="1"/>
      <c r="GA31" s="122">
        <v>18.260000000000002</v>
      </c>
      <c r="GB31" s="68">
        <f t="shared" si="82"/>
        <v>-1.6402405686165985E-3</v>
      </c>
      <c r="GC31" s="68">
        <f t="shared" si="291"/>
        <v>1.85926914552561E-3</v>
      </c>
      <c r="GD31" s="68"/>
      <c r="GE31" s="14"/>
      <c r="GF31" s="15">
        <f t="shared" si="83"/>
        <v>4.7619047619047727E-2</v>
      </c>
      <c r="GG31" s="18"/>
      <c r="GH31" s="122">
        <v>19.420000000000002</v>
      </c>
      <c r="GI31" s="68">
        <f t="shared" si="84"/>
        <v>-3.591585428424666E-3</v>
      </c>
      <c r="GJ31" s="68">
        <f t="shared" si="292"/>
        <v>-9.2075714282457456E-5</v>
      </c>
      <c r="GK31" s="68">
        <f t="shared" si="85"/>
        <v>1.0405827263267579E-2</v>
      </c>
      <c r="GL31" s="14"/>
      <c r="GM31" s="15">
        <f t="shared" si="86"/>
        <v>2.751322751322768E-2</v>
      </c>
      <c r="GO31" s="122">
        <v>28.7</v>
      </c>
      <c r="GP31" s="68">
        <f t="shared" si="87"/>
        <v>-5.1993067590988601E-3</v>
      </c>
      <c r="GQ31" s="68">
        <f t="shared" si="293"/>
        <v>-1.6997970449566515E-3</v>
      </c>
      <c r="GR31" s="68"/>
      <c r="GS31" s="14"/>
      <c r="GT31" s="15">
        <f t="shared" si="88"/>
        <v>5.3211009174311902E-2</v>
      </c>
      <c r="GV31" s="122">
        <v>14.09</v>
      </c>
      <c r="GW31" s="68">
        <f t="shared" si="89"/>
        <v>2.1337126600284037E-3</v>
      </c>
      <c r="GX31" s="68">
        <f t="shared" si="294"/>
        <v>5.6332223741706123E-3</v>
      </c>
      <c r="GY31" s="68">
        <f t="shared" si="90"/>
        <v>0.18902953586497892</v>
      </c>
      <c r="GZ31" s="14"/>
      <c r="HA31" s="15">
        <f t="shared" si="91"/>
        <v>2.6967930029154461E-2</v>
      </c>
      <c r="HD31" s="122">
        <v>383.68</v>
      </c>
      <c r="HE31" s="68">
        <f t="shared" si="92"/>
        <v>-5.1705388037568002E-2</v>
      </c>
      <c r="HF31" s="68">
        <f t="shared" si="295"/>
        <v>-4.8205878323425794E-2</v>
      </c>
      <c r="HG31" s="68">
        <f t="shared" si="93"/>
        <v>1.1553845289590474</v>
      </c>
      <c r="HH31" s="14"/>
      <c r="HI31" s="15">
        <f t="shared" si="94"/>
        <v>-4.9920760697305791E-2</v>
      </c>
      <c r="HK31" s="122">
        <v>33.200000000000003</v>
      </c>
      <c r="HL31" s="68">
        <f t="shared" si="95"/>
        <v>-5.0943961642191974E-3</v>
      </c>
      <c r="HM31" s="68">
        <f t="shared" si="296"/>
        <v>-1.5948864500769889E-3</v>
      </c>
      <c r="HN31" s="68">
        <f t="shared" si="96"/>
        <v>12.38709677419355</v>
      </c>
      <c r="HO31" s="14"/>
      <c r="HP31" s="15">
        <f t="shared" si="97"/>
        <v>0.25852918877937847</v>
      </c>
      <c r="HR31" s="122">
        <v>107.09</v>
      </c>
      <c r="HS31" s="68">
        <f t="shared" si="98"/>
        <v>2.5276165512077352E-3</v>
      </c>
      <c r="HT31" s="68">
        <f t="shared" si="297"/>
        <v>6.0271262653499441E-3</v>
      </c>
      <c r="HU31" s="68">
        <f t="shared" si="99"/>
        <v>1.942032967032967</v>
      </c>
      <c r="HV31" s="14"/>
      <c r="HW31" s="15">
        <f t="shared" si="100"/>
        <v>-4.4622106535278407E-3</v>
      </c>
      <c r="HY31" s="122">
        <v>116.66</v>
      </c>
      <c r="HZ31" s="68">
        <f t="shared" si="101"/>
        <v>-2.8400099941700646E-2</v>
      </c>
      <c r="IA31" s="68">
        <f t="shared" si="298"/>
        <v>-2.4900590227558438E-2</v>
      </c>
      <c r="IB31" s="68">
        <f t="shared" si="102"/>
        <v>0.10160528800755421</v>
      </c>
      <c r="IC31" s="14"/>
      <c r="ID31" s="15">
        <f t="shared" si="103"/>
        <v>-0.13128304415816514</v>
      </c>
      <c r="IF31" s="122">
        <v>217.73</v>
      </c>
      <c r="IG31" s="68">
        <f t="shared" si="104"/>
        <v>-1.5998553803046146E-2</v>
      </c>
      <c r="IH31" s="68">
        <f t="shared" si="299"/>
        <v>-1.2499044088903937E-2</v>
      </c>
      <c r="II31" s="68">
        <f t="shared" si="105"/>
        <v>0.24417142857142851</v>
      </c>
      <c r="IJ31" s="14"/>
      <c r="IK31" s="15">
        <f t="shared" si="106"/>
        <v>-6.0860938578329943E-2</v>
      </c>
      <c r="IM31" s="122">
        <v>195.04</v>
      </c>
      <c r="IN31" s="68">
        <f t="shared" si="107"/>
        <v>-3.5252643948296006E-3</v>
      </c>
      <c r="IO31" s="68">
        <f t="shared" si="300"/>
        <v>-2.5754680687392097E-5</v>
      </c>
      <c r="IP31" s="68">
        <f t="shared" si="108"/>
        <v>2.8086311267330597</v>
      </c>
      <c r="IQ31" s="14"/>
      <c r="IR31" s="15">
        <f t="shared" si="109"/>
        <v>4.0157858247560137E-2</v>
      </c>
      <c r="IT31" s="122">
        <v>47.45</v>
      </c>
      <c r="IU31" s="68">
        <f t="shared" si="110"/>
        <v>-4.025080906148857E-2</v>
      </c>
      <c r="IV31" s="68">
        <f t="shared" si="301"/>
        <v>-3.6751299347346361E-2</v>
      </c>
      <c r="IW31" s="68">
        <f t="shared" si="111"/>
        <v>1.6</v>
      </c>
      <c r="IX31" s="14"/>
      <c r="IY31" s="15">
        <f t="shared" si="112"/>
        <v>-7.6668612570538974E-2</v>
      </c>
      <c r="JA31" s="122">
        <v>697.46</v>
      </c>
      <c r="JB31" s="68">
        <f t="shared" si="113"/>
        <v>1.2014277837430115E-2</v>
      </c>
      <c r="JC31" s="68">
        <f t="shared" si="302"/>
        <v>1.5513787551572324E-2</v>
      </c>
      <c r="JD31" s="68">
        <f t="shared" si="114"/>
        <v>0.41072006472491923</v>
      </c>
      <c r="JE31" s="14"/>
      <c r="JF31" s="15">
        <f t="shared" si="115"/>
        <v>0.19120083346142688</v>
      </c>
      <c r="JH31" s="122">
        <v>410.92</v>
      </c>
      <c r="JI31" s="68">
        <f t="shared" si="116"/>
        <v>-9.9744615236351045E-3</v>
      </c>
      <c r="JJ31" s="68">
        <f t="shared" si="303"/>
        <v>-6.4749518094928959E-3</v>
      </c>
      <c r="JK31" s="68">
        <f t="shared" si="117"/>
        <v>1.0401042563131669E-2</v>
      </c>
      <c r="JL31" s="14"/>
      <c r="JM31" s="15">
        <f t="shared" si="118"/>
        <v>-2.5100830367734243E-2</v>
      </c>
      <c r="JO31" s="122">
        <v>12.76</v>
      </c>
      <c r="JP31" s="68">
        <f t="shared" si="119"/>
        <v>-1.5649452269170245E-3</v>
      </c>
      <c r="JQ31" s="68">
        <f t="shared" si="304"/>
        <v>1.934564487225184E-3</v>
      </c>
      <c r="JR31" s="68">
        <f t="shared" si="120"/>
        <v>-0.56942804116753831</v>
      </c>
      <c r="JS31" s="14"/>
      <c r="JT31" s="15">
        <f t="shared" si="121"/>
        <v>0.25220804710500494</v>
      </c>
      <c r="JV31" s="122">
        <v>1.75</v>
      </c>
      <c r="JW31" s="68">
        <f t="shared" si="122"/>
        <v>-3.8461538461538491E-2</v>
      </c>
      <c r="JX31" s="68">
        <f t="shared" si="305"/>
        <v>-3.4962028747396283E-2</v>
      </c>
      <c r="JY31" s="68">
        <f t="shared" si="123"/>
        <v>-0.30830039525691694</v>
      </c>
      <c r="JZ31" s="14"/>
      <c r="KA31" s="15">
        <f t="shared" si="124"/>
        <v>-2.7777777777777801E-2</v>
      </c>
      <c r="KC31" s="122">
        <v>20.84</v>
      </c>
      <c r="KD31" s="68">
        <f t="shared" si="125"/>
        <v>-2.1136683889149802E-2</v>
      </c>
      <c r="KE31" s="68">
        <f t="shared" si="306"/>
        <v>-1.7637174175007594E-2</v>
      </c>
      <c r="KF31" s="68">
        <f t="shared" si="126"/>
        <v>6.9815195071868549E-2</v>
      </c>
      <c r="KG31" s="14"/>
      <c r="KH31" s="15">
        <f t="shared" si="127"/>
        <v>-6.0414788097385028E-2</v>
      </c>
      <c r="KI31" s="18"/>
      <c r="KJ31" s="122">
        <v>71.81</v>
      </c>
      <c r="KK31" s="68">
        <f t="shared" si="128"/>
        <v>2.5564124535846992E-2</v>
      </c>
      <c r="KL31" s="68">
        <f t="shared" si="307"/>
        <v>2.9063634249989201E-2</v>
      </c>
      <c r="KM31" s="68">
        <f t="shared" si="129"/>
        <v>2.4033175355450234</v>
      </c>
      <c r="KN31" s="14"/>
      <c r="KO31" s="15">
        <f t="shared" si="130"/>
        <v>6.84421961017707E-2</v>
      </c>
      <c r="KQ31" s="122">
        <v>1.2</v>
      </c>
      <c r="KR31" s="68">
        <f t="shared" si="131"/>
        <v>6.1946902654867318E-2</v>
      </c>
      <c r="KS31" s="68">
        <f t="shared" si="308"/>
        <v>6.5446412369009527E-2</v>
      </c>
      <c r="KT31" s="68">
        <f t="shared" si="132"/>
        <v>-0.5419847328244275</v>
      </c>
      <c r="KU31" s="14"/>
      <c r="KV31" s="15">
        <f t="shared" si="133"/>
        <v>0.18811881188118806</v>
      </c>
      <c r="KW31" s="18"/>
      <c r="KX31" s="122">
        <v>29.21</v>
      </c>
      <c r="KY31" s="68">
        <f t="shared" si="134"/>
        <v>-4.7700170357751473E-3</v>
      </c>
      <c r="KZ31" s="68">
        <f t="shared" si="309"/>
        <v>-1.2705073216329387E-3</v>
      </c>
      <c r="LA31" s="68">
        <f t="shared" si="135"/>
        <v>-0.59391074655915477</v>
      </c>
      <c r="LB31" s="14"/>
      <c r="LC31" s="15">
        <f t="shared" si="136"/>
        <v>0.23196963306621679</v>
      </c>
      <c r="LD31" s="18"/>
      <c r="LE31" s="122">
        <v>52.16</v>
      </c>
      <c r="LF31" s="68">
        <f t="shared" si="137"/>
        <v>2.0344287949921738E-2</v>
      </c>
      <c r="LG31" s="68">
        <f t="shared" si="310"/>
        <v>2.3843797664063946E-2</v>
      </c>
      <c r="LH31" s="68">
        <f t="shared" si="138"/>
        <v>0.4557633268210996</v>
      </c>
      <c r="LI31" s="14"/>
      <c r="LJ31" s="15">
        <f t="shared" si="139"/>
        <v>0.13120798091520272</v>
      </c>
      <c r="LL31" s="122">
        <v>94.86</v>
      </c>
      <c r="LM31" s="68">
        <f t="shared" si="140"/>
        <v>2.0658489347966449E-2</v>
      </c>
      <c r="LN31" s="68">
        <f t="shared" si="311"/>
        <v>2.4157999062108658E-2</v>
      </c>
      <c r="LO31" s="68">
        <f t="shared" si="141"/>
        <v>8.4114285714285711E-2</v>
      </c>
      <c r="LP31" s="14"/>
      <c r="LQ31" s="15">
        <f t="shared" si="142"/>
        <v>0.21288837744533956</v>
      </c>
      <c r="LS31" s="122">
        <v>11.42</v>
      </c>
      <c r="LT31" s="68">
        <f t="shared" si="143"/>
        <v>1.5111111111111105E-2</v>
      </c>
      <c r="LU31" s="68">
        <f t="shared" si="312"/>
        <v>1.8610620825253311E-2</v>
      </c>
      <c r="LV31" s="68"/>
      <c r="LW31" s="14"/>
      <c r="LX31" s="15">
        <f t="shared" si="144"/>
        <v>0.23459459459459459</v>
      </c>
      <c r="LZ31" s="122">
        <v>13.31</v>
      </c>
      <c r="MA31" s="68">
        <f t="shared" si="145"/>
        <v>-6.7164179104477507E-3</v>
      </c>
      <c r="MB31" s="68">
        <f t="shared" si="313"/>
        <v>-3.2169081963055422E-3</v>
      </c>
      <c r="MC31" s="68">
        <f t="shared" si="146"/>
        <v>-0.40179775280898872</v>
      </c>
      <c r="MD31" s="14"/>
      <c r="ME31" s="15">
        <f t="shared" si="147"/>
        <v>-1.2611275964391686E-2</v>
      </c>
      <c r="MG31" s="122">
        <v>45.97</v>
      </c>
      <c r="MH31" s="68">
        <f t="shared" si="148"/>
        <v>0.10478250420571977</v>
      </c>
      <c r="MI31" s="68">
        <f t="shared" si="314"/>
        <v>0.10828201391986197</v>
      </c>
      <c r="MJ31" s="68">
        <f t="shared" si="149"/>
        <v>5.1954177897574123</v>
      </c>
      <c r="MK31" s="14"/>
      <c r="ML31" s="15">
        <f t="shared" si="150"/>
        <v>1.1653320772491755</v>
      </c>
      <c r="MN31" s="122">
        <v>112.28</v>
      </c>
      <c r="MO31" s="68">
        <f t="shared" si="151"/>
        <v>-5.7557779155229406E-3</v>
      </c>
      <c r="MP31" s="68">
        <f t="shared" si="315"/>
        <v>-2.256268201380732E-3</v>
      </c>
      <c r="MQ31" s="68">
        <f t="shared" si="152"/>
        <v>-0.10818109610802228</v>
      </c>
      <c r="MR31" s="14"/>
      <c r="MS31" s="15">
        <f t="shared" si="153"/>
        <v>7.9899452374539957E-3</v>
      </c>
      <c r="MU31" s="122">
        <v>11.78</v>
      </c>
      <c r="MV31" s="68">
        <f t="shared" si="154"/>
        <v>-1.6949152542374024E-3</v>
      </c>
      <c r="MW31" s="68">
        <f t="shared" si="316"/>
        <v>1.8045944599048062E-3</v>
      </c>
      <c r="MX31" s="68">
        <f t="shared" si="155"/>
        <v>-0.43555342597029234</v>
      </c>
      <c r="MY31" s="14"/>
      <c r="MZ31" s="15">
        <f t="shared" si="156"/>
        <v>0.10402999062792873</v>
      </c>
      <c r="NB31" s="122">
        <v>204.13</v>
      </c>
      <c r="NC31" s="68">
        <f t="shared" si="157"/>
        <v>2.7508964975192919E-3</v>
      </c>
      <c r="ND31" s="68">
        <f t="shared" si="317"/>
        <v>6.2504062116615008E-3</v>
      </c>
      <c r="NE31" s="68">
        <f t="shared" si="158"/>
        <v>0.50682808001771606</v>
      </c>
      <c r="NF31" s="14"/>
      <c r="NG31" s="15">
        <f t="shared" si="159"/>
        <v>0.22387433299358478</v>
      </c>
      <c r="NI31" s="122">
        <v>5.75</v>
      </c>
      <c r="NJ31" s="68">
        <f t="shared" si="160"/>
        <v>1.4109347442680789E-2</v>
      </c>
      <c r="NK31" s="68">
        <f t="shared" si="318"/>
        <v>1.7608857156822998E-2</v>
      </c>
      <c r="NL31" s="68">
        <f t="shared" si="161"/>
        <v>-0.95434696308058753</v>
      </c>
      <c r="NM31" s="14"/>
      <c r="NN31" s="15">
        <f t="shared" si="162"/>
        <v>0.17346938775510196</v>
      </c>
      <c r="NP31" s="122">
        <v>361.66</v>
      </c>
      <c r="NQ31" s="68">
        <f t="shared" si="163"/>
        <v>-3.0090109418579626E-2</v>
      </c>
      <c r="NR31" s="68">
        <f t="shared" si="319"/>
        <v>-2.6590599704437418E-2</v>
      </c>
      <c r="NS31" s="68">
        <f t="shared" si="164"/>
        <v>1.7555047619047621</v>
      </c>
      <c r="NT31" s="14"/>
      <c r="NU31" s="15">
        <f t="shared" si="165"/>
        <v>9.9504453835162543E-2</v>
      </c>
      <c r="NW31" s="122">
        <v>201.23</v>
      </c>
      <c r="NX31" s="68">
        <f t="shared" si="166"/>
        <v>-1.3675129889226647E-2</v>
      </c>
      <c r="NY31" s="68">
        <f t="shared" si="320"/>
        <v>-1.0175620175084438E-2</v>
      </c>
      <c r="NZ31" s="68">
        <f t="shared" si="167"/>
        <v>0.14491351843422851</v>
      </c>
      <c r="OA31" s="14"/>
      <c r="OB31" s="15">
        <f t="shared" si="168"/>
        <v>6.3021658742736283E-2</v>
      </c>
      <c r="OD31" s="122">
        <v>1.49</v>
      </c>
      <c r="OE31" s="68">
        <f t="shared" si="169"/>
        <v>-2.6143790849673224E-2</v>
      </c>
      <c r="OF31" s="68">
        <f t="shared" si="321"/>
        <v>-2.2644281135531016E-2</v>
      </c>
      <c r="OG31" s="68">
        <f t="shared" si="170"/>
        <v>-0.99339743873798014</v>
      </c>
      <c r="OH31" s="14"/>
      <c r="OI31" s="15">
        <f t="shared" si="171"/>
        <v>2.0547945205479472E-2</v>
      </c>
      <c r="OK31" s="122">
        <v>81.69</v>
      </c>
      <c r="OL31" s="68">
        <f t="shared" si="172"/>
        <v>-7.4119076549210138E-3</v>
      </c>
      <c r="OM31" s="68">
        <f t="shared" si="322"/>
        <v>-3.9123979407788053E-3</v>
      </c>
      <c r="ON31" s="68">
        <f t="shared" si="173"/>
        <v>0.92438162544169589</v>
      </c>
      <c r="OO31" s="14"/>
      <c r="OP31" s="15">
        <f t="shared" si="174"/>
        <v>0.22639243356853322</v>
      </c>
      <c r="OR31" s="122">
        <v>1.78</v>
      </c>
      <c r="OS31" s="68">
        <f t="shared" si="175"/>
        <v>9.2024539877300707E-2</v>
      </c>
      <c r="OT31" s="68">
        <f t="shared" si="323"/>
        <v>9.5524049591442922E-2</v>
      </c>
      <c r="OU31" s="68">
        <f t="shared" si="176"/>
        <v>-0.76883116883116875</v>
      </c>
      <c r="OV31" s="14"/>
      <c r="OW31" s="15">
        <f t="shared" si="177"/>
        <v>0.58928571428571419</v>
      </c>
      <c r="OY31" s="122">
        <v>128.61000000000001</v>
      </c>
      <c r="OZ31" s="68">
        <f t="shared" si="178"/>
        <v>7.5205640423032351E-3</v>
      </c>
      <c r="PA31" s="68">
        <f t="shared" si="324"/>
        <v>1.1020073756445443E-2</v>
      </c>
      <c r="PB31" s="68">
        <f t="shared" si="332"/>
        <v>2.9572307692307698</v>
      </c>
      <c r="PC31" s="14"/>
      <c r="PD31" s="15">
        <f t="shared" si="179"/>
        <v>0.12274116106503725</v>
      </c>
      <c r="PE31" s="18"/>
      <c r="PF31" s="122">
        <v>211.62</v>
      </c>
      <c r="PG31" s="68">
        <f t="shared" si="180"/>
        <v>3.6518852264643595E-3</v>
      </c>
      <c r="PH31" s="68">
        <f t="shared" si="325"/>
        <v>7.1513949406065685E-3</v>
      </c>
      <c r="PI31" s="68">
        <f t="shared" si="181"/>
        <v>-0.39224583572659388</v>
      </c>
      <c r="PJ31" s="14"/>
      <c r="PK31" s="15">
        <f t="shared" si="182"/>
        <v>1.1906469660020126E-2</v>
      </c>
      <c r="PM31" s="122"/>
      <c r="PN31" s="68">
        <f t="shared" si="183"/>
        <v>0</v>
      </c>
      <c r="PO31" s="68">
        <f t="shared" si="184"/>
        <v>3.4995097141422085E-3</v>
      </c>
      <c r="PP31" s="68">
        <f t="shared" si="185"/>
        <v>0</v>
      </c>
      <c r="PQ31" s="14"/>
      <c r="PR31" s="15">
        <f t="shared" si="186"/>
        <v>0</v>
      </c>
      <c r="PT31" s="122">
        <v>5.25</v>
      </c>
      <c r="PU31" s="68">
        <f t="shared" si="187"/>
        <v>-1.1299435028248515E-2</v>
      </c>
      <c r="PV31" s="68">
        <f t="shared" si="326"/>
        <v>-7.7999253141063062E-3</v>
      </c>
      <c r="PW31" s="68">
        <f t="shared" si="188"/>
        <v>-0.39793577981651379</v>
      </c>
      <c r="PX31" s="14"/>
      <c r="PY31" s="15">
        <f t="shared" si="189"/>
        <v>2.3391812865497099E-2</v>
      </c>
      <c r="QA31" s="122">
        <v>180.56</v>
      </c>
      <c r="QB31" s="68">
        <f t="shared" si="190"/>
        <v>-5.4530432387772465E-3</v>
      </c>
      <c r="QC31" s="68">
        <f t="shared" si="327"/>
        <v>-1.953533524635038E-3</v>
      </c>
      <c r="QD31" s="68">
        <f t="shared" si="191"/>
        <v>-0.46483298260173683</v>
      </c>
      <c r="QE31" s="14"/>
      <c r="QF31" s="15">
        <f t="shared" si="192"/>
        <v>-5.8308125586732068E-2</v>
      </c>
      <c r="QH31" s="122">
        <v>1.1499999999999999</v>
      </c>
      <c r="QI31" s="68">
        <f t="shared" si="193"/>
        <v>-8.730158730158738E-2</v>
      </c>
      <c r="QJ31" s="68">
        <f t="shared" si="328"/>
        <v>-8.3802077587445178E-2</v>
      </c>
      <c r="QK31" s="68">
        <f t="shared" si="194"/>
        <v>-0.54183266932270913</v>
      </c>
      <c r="QL31" s="14"/>
      <c r="QM31" s="15">
        <f t="shared" si="195"/>
        <v>-0.11538461538461549</v>
      </c>
      <c r="QO31" s="122">
        <v>13</v>
      </c>
      <c r="QP31" s="68">
        <f t="shared" si="196"/>
        <v>-1.5151515151515098E-2</v>
      </c>
      <c r="QQ31" s="68">
        <f t="shared" si="329"/>
        <v>-1.165200543737289E-2</v>
      </c>
      <c r="QR31" s="68">
        <f t="shared" si="197"/>
        <v>-0.98415368487773958</v>
      </c>
      <c r="QS31" s="14"/>
      <c r="QT31" s="15">
        <f t="shared" si="198"/>
        <v>0.13240418118466896</v>
      </c>
      <c r="QV31" s="122">
        <v>1.9670000000000001</v>
      </c>
      <c r="QW31" s="68">
        <f t="shared" si="199"/>
        <v>-6.0200668896321016E-2</v>
      </c>
      <c r="QX31" s="68">
        <f t="shared" si="330"/>
        <v>-5.6701159182178808E-2</v>
      </c>
      <c r="QY31" s="68">
        <f t="shared" si="200"/>
        <v>-0.44277620396600559</v>
      </c>
      <c r="QZ31" s="14"/>
      <c r="RA31" s="15">
        <f t="shared" si="201"/>
        <v>-0.19615856150388231</v>
      </c>
      <c r="RC31" s="122">
        <v>24.36</v>
      </c>
      <c r="RD31" s="68">
        <f t="shared" si="202"/>
        <v>-9.3533956893046121E-3</v>
      </c>
      <c r="RE31" s="68">
        <f t="shared" si="331"/>
        <v>-5.8538859751624036E-3</v>
      </c>
      <c r="RF31" s="68">
        <f t="shared" si="203"/>
        <v>-0.47375243033052494</v>
      </c>
      <c r="RG31" s="14"/>
      <c r="RH31" s="15">
        <f t="shared" si="204"/>
        <v>-1.5757575757575779E-2</v>
      </c>
      <c r="RJ31" s="122">
        <v>199.02</v>
      </c>
      <c r="RK31" s="68">
        <f t="shared" si="205"/>
        <v>-4.5513404632871235E-2</v>
      </c>
      <c r="RL31" s="68">
        <f t="shared" si="206"/>
        <v>-4.2013894918729026E-2</v>
      </c>
      <c r="RM31" s="68">
        <f t="shared" si="207"/>
        <v>-7.6816031171722796E-2</v>
      </c>
      <c r="RN31" s="14"/>
      <c r="RO31" s="15">
        <f t="shared" si="208"/>
        <v>1.1691744611630802E-2</v>
      </c>
      <c r="RQ31" s="122">
        <v>17.420000000000002</v>
      </c>
      <c r="RR31" s="68">
        <f t="shared" si="209"/>
        <v>-3.5437430786267834E-2</v>
      </c>
      <c r="RS31" s="68">
        <f t="shared" si="210"/>
        <v>-3.1937921072125626E-2</v>
      </c>
      <c r="RT31" s="68">
        <f t="shared" si="211"/>
        <v>0.18989071038251373</v>
      </c>
      <c r="RU31" s="14"/>
      <c r="RV31" s="15">
        <f t="shared" si="212"/>
        <v>-0.16410748560460645</v>
      </c>
      <c r="RX31" s="122">
        <v>83.74</v>
      </c>
      <c r="RY31" s="68">
        <f t="shared" si="213"/>
        <v>1.5153351921445025E-2</v>
      </c>
      <c r="RZ31" s="68">
        <f t="shared" si="214"/>
        <v>1.8652861635587235E-2</v>
      </c>
      <c r="SA31" s="68">
        <f t="shared" si="215"/>
        <v>-0.37065985269803103</v>
      </c>
      <c r="SB31" s="14"/>
      <c r="SC31" s="15">
        <f t="shared" si="216"/>
        <v>0.10723257966415443</v>
      </c>
      <c r="SE31" s="122">
        <v>13.47</v>
      </c>
      <c r="SF31" s="68">
        <f t="shared" si="217"/>
        <v>2.2779043280182286E-2</v>
      </c>
      <c r="SG31" s="68">
        <f t="shared" si="218"/>
        <v>2.6278552994324494E-2</v>
      </c>
      <c r="SH31" s="68">
        <f t="shared" si="219"/>
        <v>7.7600000000000058E-2</v>
      </c>
      <c r="SI31" s="14"/>
      <c r="SJ31" s="15">
        <f t="shared" si="220"/>
        <v>-0.11730013106159889</v>
      </c>
      <c r="SL31" s="122">
        <v>0.68</v>
      </c>
      <c r="SM31" s="68">
        <f t="shared" si="221"/>
        <v>5.4263565891472916E-2</v>
      </c>
      <c r="SN31" s="68">
        <f t="shared" si="222"/>
        <v>5.7763075605615125E-2</v>
      </c>
      <c r="SO31" s="68">
        <f t="shared" si="223"/>
        <v>-0.52112676056338025</v>
      </c>
      <c r="SP31" s="14"/>
      <c r="SQ31" s="15">
        <f t="shared" si="224"/>
        <v>-0.32673267326732669</v>
      </c>
      <c r="SS31" s="122">
        <v>5.76</v>
      </c>
      <c r="ST31" s="68">
        <f t="shared" si="225"/>
        <v>-3.0303030303030401E-2</v>
      </c>
      <c r="SU31" s="68">
        <f t="shared" si="226"/>
        <v>-2.6803520588888192E-2</v>
      </c>
      <c r="SV31" s="68">
        <f t="shared" si="227"/>
        <v>-0.64312267657992572</v>
      </c>
      <c r="SW31" s="14"/>
      <c r="SX31" s="15">
        <f t="shared" si="228"/>
        <v>-0.31428571428571433</v>
      </c>
      <c r="SZ31" s="122">
        <v>22.23</v>
      </c>
      <c r="TA31" s="68">
        <f t="shared" si="229"/>
        <v>1.2295081967213095E-2</v>
      </c>
      <c r="TB31" s="68">
        <f t="shared" si="230"/>
        <v>1.5794591681355302E-2</v>
      </c>
      <c r="TC31" s="68">
        <f t="shared" si="231"/>
        <v>-0.44934357195937574</v>
      </c>
      <c r="TD31" s="14"/>
      <c r="TE31" s="15">
        <f t="shared" si="232"/>
        <v>0.42500000000000004</v>
      </c>
      <c r="TG31" s="122">
        <v>0.183</v>
      </c>
      <c r="TH31" s="68">
        <f t="shared" si="233"/>
        <v>-2.0866773675762517E-2</v>
      </c>
      <c r="TI31" s="68">
        <f t="shared" si="234"/>
        <v>-1.7367263961620309E-2</v>
      </c>
      <c r="TJ31" s="68">
        <f t="shared" si="235"/>
        <v>-0.16818181818181821</v>
      </c>
      <c r="TK31" s="14"/>
      <c r="TL31" s="15">
        <f t="shared" si="236"/>
        <v>7.9646017699114946E-2</v>
      </c>
      <c r="TN31" s="122">
        <v>42.03</v>
      </c>
      <c r="TO31" s="68">
        <f t="shared" si="237"/>
        <v>-6.6178208461356918E-3</v>
      </c>
      <c r="TP31" s="68">
        <f t="shared" si="238"/>
        <v>-3.1183111319934833E-3</v>
      </c>
      <c r="TQ31" s="68">
        <f t="shared" si="239"/>
        <v>-0.38737583173605994</v>
      </c>
      <c r="TR31" s="14"/>
      <c r="TS31" s="15">
        <f t="shared" si="240"/>
        <v>0.41277310924369753</v>
      </c>
      <c r="TU31" s="122">
        <v>2.06</v>
      </c>
      <c r="TV31" s="68">
        <f t="shared" si="241"/>
        <v>0</v>
      </c>
      <c r="TW31" s="68">
        <f t="shared" si="242"/>
        <v>3.4995097141422085E-3</v>
      </c>
      <c r="TX31" s="68">
        <f t="shared" si="243"/>
        <v>-0.53287981859410427</v>
      </c>
      <c r="TY31" s="14"/>
      <c r="TZ31" s="15">
        <f t="shared" si="244"/>
        <v>0.20467836257309946</v>
      </c>
      <c r="UB31" s="122"/>
      <c r="UC31" s="68">
        <f t="shared" si="245"/>
        <v>0</v>
      </c>
      <c r="UD31" s="68">
        <f t="shared" si="246"/>
        <v>3.4995097141422085E-3</v>
      </c>
      <c r="UE31" s="68">
        <f t="shared" si="247"/>
        <v>0</v>
      </c>
      <c r="UF31" s="14"/>
      <c r="UG31" s="15">
        <f t="shared" si="248"/>
        <v>0</v>
      </c>
      <c r="UI31" s="122"/>
      <c r="UJ31" s="68">
        <f t="shared" si="249"/>
        <v>0</v>
      </c>
      <c r="UK31" s="68">
        <f t="shared" si="250"/>
        <v>3.4995097141422085E-3</v>
      </c>
      <c r="UL31" s="68">
        <f t="shared" si="251"/>
        <v>0</v>
      </c>
      <c r="UM31" s="14"/>
      <c r="UN31" s="15">
        <f t="shared" si="252"/>
        <v>0</v>
      </c>
      <c r="UP31" s="122"/>
      <c r="UQ31" s="68">
        <f t="shared" si="253"/>
        <v>0</v>
      </c>
      <c r="UR31" s="68">
        <f t="shared" si="254"/>
        <v>3.4995097141422085E-3</v>
      </c>
      <c r="US31" s="68">
        <f t="shared" si="255"/>
        <v>0</v>
      </c>
      <c r="UT31" s="14"/>
      <c r="UU31" s="15">
        <f t="shared" si="256"/>
        <v>0</v>
      </c>
      <c r="UW31" s="122"/>
      <c r="UX31" s="68">
        <f t="shared" si="257"/>
        <v>0</v>
      </c>
      <c r="UY31" s="68">
        <f t="shared" si="258"/>
        <v>3.4995097141422085E-3</v>
      </c>
      <c r="UZ31" s="68">
        <f t="shared" si="259"/>
        <v>0</v>
      </c>
      <c r="VA31" s="14"/>
      <c r="VB31" s="15">
        <f t="shared" si="260"/>
        <v>0</v>
      </c>
      <c r="VD31" s="122"/>
      <c r="VE31" s="68">
        <f t="shared" si="261"/>
        <v>0</v>
      </c>
      <c r="VF31" s="68">
        <f t="shared" si="262"/>
        <v>3.4995097141422085E-3</v>
      </c>
      <c r="VG31" s="68">
        <f t="shared" si="263"/>
        <v>0</v>
      </c>
      <c r="VH31" s="14"/>
      <c r="VI31" s="15">
        <f t="shared" si="264"/>
        <v>0</v>
      </c>
      <c r="VM31" s="21">
        <f t="shared" si="265"/>
        <v>-3.0488515181838448E-3</v>
      </c>
      <c r="VN31" s="49"/>
      <c r="VO31" s="21">
        <f t="shared" si="266"/>
        <v>0.46990331023873078</v>
      </c>
      <c r="VP31" s="14"/>
      <c r="VQ31" s="21">
        <f t="shared" si="267"/>
        <v>9.4150685852611576E-2</v>
      </c>
    </row>
    <row r="32" spans="1:589" ht="15.75" customHeight="1" x14ac:dyDescent="0.2">
      <c r="A32" s="127">
        <v>45692</v>
      </c>
      <c r="B32" s="77">
        <f t="shared" si="0"/>
        <v>45692</v>
      </c>
      <c r="C32" s="13">
        <v>44556.04</v>
      </c>
      <c r="D32" s="138">
        <f t="shared" si="1"/>
        <v>134.12999999999738</v>
      </c>
      <c r="E32" s="68">
        <f t="shared" si="2"/>
        <v>3.0194559396477406E-3</v>
      </c>
      <c r="F32" s="15">
        <f t="shared" si="3"/>
        <v>4.7287739674155491E-2</v>
      </c>
      <c r="G32" s="13">
        <v>6037.88</v>
      </c>
      <c r="H32" s="138">
        <f t="shared" si="4"/>
        <v>43.3100000000004</v>
      </c>
      <c r="I32" s="68">
        <f t="shared" si="5"/>
        <v>7.2248718423507281E-3</v>
      </c>
      <c r="J32" s="15">
        <f t="shared" si="6"/>
        <v>2.6565764932510207E-2</v>
      </c>
      <c r="K32" s="13">
        <v>19654.02</v>
      </c>
      <c r="L32" s="138">
        <f t="shared" si="7"/>
        <v>262.06000000000131</v>
      </c>
      <c r="M32" s="68">
        <f t="shared" si="8"/>
        <v>1.3513848007112294E-2</v>
      </c>
      <c r="N32" s="15">
        <f t="shared" si="9"/>
        <v>1.7774000960084985E-2</v>
      </c>
      <c r="O32" s="13">
        <v>2290.21</v>
      </c>
      <c r="P32" s="138">
        <f t="shared" si="10"/>
        <v>31.789999999999964</v>
      </c>
      <c r="Q32" s="68">
        <f t="shared" si="11"/>
        <v>1.4076212573392002E-2</v>
      </c>
      <c r="R32" s="15">
        <f t="shared" si="12"/>
        <v>2.6926319187861043E-2</v>
      </c>
      <c r="S32" s="18">
        <f t="shared" si="13"/>
        <v>5.1101857963160901E-3</v>
      </c>
      <c r="T32" s="121">
        <f t="shared" si="14"/>
        <v>263.94619607451637</v>
      </c>
      <c r="U32" s="121">
        <f t="shared" si="15"/>
        <v>263.94619607451637</v>
      </c>
      <c r="V32" s="47">
        <f t="shared" si="16"/>
        <v>3.8871937956551491E-3</v>
      </c>
      <c r="W32" s="21">
        <f t="shared" si="268"/>
        <v>2.020202760964547E-2</v>
      </c>
      <c r="X32" s="18">
        <f t="shared" si="17"/>
        <v>9.4585970906256901E-3</v>
      </c>
      <c r="Y32" s="123">
        <v>122752.19</v>
      </c>
      <c r="Z32" s="15">
        <v>1.9999999999999999E-6</v>
      </c>
      <c r="AA32" s="21">
        <f t="shared" si="18"/>
        <v>-3.8851937956551493E-3</v>
      </c>
      <c r="AB32" s="1"/>
      <c r="AC32" s="122">
        <v>232.35</v>
      </c>
      <c r="AD32" s="68">
        <f t="shared" si="19"/>
        <v>1.2859633827375714E-2</v>
      </c>
      <c r="AE32" s="68">
        <f t="shared" si="269"/>
        <v>8.9724400317205653E-3</v>
      </c>
      <c r="AF32" s="68">
        <f t="shared" si="20"/>
        <v>0.41014747830308901</v>
      </c>
      <c r="AG32" s="14"/>
      <c r="AH32" s="15">
        <f t="shared" si="21"/>
        <v>2.2802306642602486E-2</v>
      </c>
      <c r="AI32" s="1"/>
      <c r="AJ32" s="122">
        <v>22.29</v>
      </c>
      <c r="AK32" s="68">
        <f t="shared" si="22"/>
        <v>9.5108695652174301E-3</v>
      </c>
      <c r="AL32" s="68">
        <f t="shared" si="270"/>
        <v>5.6236757695622809E-3</v>
      </c>
      <c r="AM32" s="68">
        <f t="shared" si="23"/>
        <v>0.19838709677419342</v>
      </c>
      <c r="AN32" s="14"/>
      <c r="AO32" s="15">
        <f t="shared" si="24"/>
        <v>5.9914407988587631E-2</v>
      </c>
      <c r="AP32" s="1"/>
      <c r="AQ32" s="122">
        <v>21.95</v>
      </c>
      <c r="AR32" s="68">
        <f t="shared" si="25"/>
        <v>1.1520737327188941E-2</v>
      </c>
      <c r="AS32" s="68">
        <f t="shared" si="271"/>
        <v>7.6335435315337914E-3</v>
      </c>
      <c r="AT32" s="68">
        <f t="shared" si="26"/>
        <v>0.2709901563404748</v>
      </c>
      <c r="AU32" s="14"/>
      <c r="AV32" s="15">
        <f t="shared" si="27"/>
        <v>2.2356776897997227E-2</v>
      </c>
      <c r="AW32" s="1"/>
      <c r="AX32" s="122">
        <v>209.79</v>
      </c>
      <c r="AY32" s="68">
        <f t="shared" si="28"/>
        <v>7.2014979115656063E-3</v>
      </c>
      <c r="AZ32" s="68">
        <f t="shared" si="272"/>
        <v>3.3143041159104571E-3</v>
      </c>
      <c r="BA32" s="68">
        <f t="shared" si="29"/>
        <v>0.56442953020134234</v>
      </c>
      <c r="BB32" s="14"/>
      <c r="BC32" s="15">
        <f t="shared" si="30"/>
        <v>2.742543709290364E-2</v>
      </c>
      <c r="BD32" s="1"/>
      <c r="BE32" s="122">
        <v>76.8</v>
      </c>
      <c r="BF32" s="68">
        <f t="shared" si="31"/>
        <v>1.8262457605009207E-3</v>
      </c>
      <c r="BG32" s="68">
        <f t="shared" si="273"/>
        <v>-2.0609480351542284E-3</v>
      </c>
      <c r="BH32" s="68"/>
      <c r="BI32" s="14"/>
      <c r="BJ32" s="15">
        <f t="shared" si="32"/>
        <v>4.248676530473728E-2</v>
      </c>
      <c r="BK32" s="1"/>
      <c r="BL32" s="122">
        <v>71.17</v>
      </c>
      <c r="BM32" s="68">
        <f t="shared" si="33"/>
        <v>1.511909855940668E-2</v>
      </c>
      <c r="BN32" s="68">
        <f t="shared" si="274"/>
        <v>1.1231904763751532E-2</v>
      </c>
      <c r="BO32" s="68">
        <f t="shared" si="34"/>
        <v>0.19855170090939708</v>
      </c>
      <c r="BP32" s="14"/>
      <c r="BQ32" s="15">
        <f t="shared" si="35"/>
        <v>7.2321832153081161E-2</v>
      </c>
      <c r="BR32" s="1"/>
      <c r="BS32" s="122">
        <v>39.81</v>
      </c>
      <c r="BT32" s="68">
        <f t="shared" si="36"/>
        <v>2.0135917442739844E-3</v>
      </c>
      <c r="BU32" s="68">
        <f t="shared" si="275"/>
        <v>-1.8736020513811648E-3</v>
      </c>
      <c r="BV32" s="68">
        <f t="shared" si="37"/>
        <v>6.843800322061204E-2</v>
      </c>
      <c r="BW32" s="14"/>
      <c r="BX32" s="15">
        <f t="shared" si="38"/>
        <v>4.0784313725490254E-2</v>
      </c>
      <c r="BY32" s="1"/>
      <c r="BZ32" s="122"/>
      <c r="CA32" s="68">
        <f t="shared" si="39"/>
        <v>0</v>
      </c>
      <c r="CB32" s="68">
        <f t="shared" si="276"/>
        <v>0</v>
      </c>
      <c r="CC32" s="68">
        <f t="shared" si="40"/>
        <v>0</v>
      </c>
      <c r="CD32" s="14"/>
      <c r="CE32" s="15">
        <f t="shared" si="41"/>
        <v>0</v>
      </c>
      <c r="CF32" s="1"/>
      <c r="CG32" s="122">
        <v>36.42</v>
      </c>
      <c r="CH32" s="68">
        <f t="shared" si="42"/>
        <v>9.9833610648918311E-3</v>
      </c>
      <c r="CI32" s="68">
        <f t="shared" si="277"/>
        <v>6.096167269236682E-3</v>
      </c>
      <c r="CJ32" s="68">
        <f t="shared" si="43"/>
        <v>0.20476347998676814</v>
      </c>
      <c r="CK32" s="14"/>
      <c r="CL32" s="15">
        <f t="shared" si="44"/>
        <v>5.9953434225844073E-2</v>
      </c>
      <c r="CM32" s="1"/>
      <c r="CN32" s="122">
        <v>34.909999999999997</v>
      </c>
      <c r="CO32" s="68">
        <f t="shared" si="45"/>
        <v>1.1004923255140325E-2</v>
      </c>
      <c r="CP32" s="68">
        <f t="shared" si="278"/>
        <v>7.1177294594851762E-3</v>
      </c>
      <c r="CQ32" s="68">
        <f t="shared" si="46"/>
        <v>0.1139119336311422</v>
      </c>
      <c r="CR32" s="14"/>
      <c r="CS32" s="15">
        <f t="shared" si="47"/>
        <v>4.3023603226770173E-2</v>
      </c>
      <c r="CT32" s="1"/>
      <c r="CU32" s="122">
        <v>38.24</v>
      </c>
      <c r="CV32" s="68">
        <f t="shared" si="48"/>
        <v>1.0303830911492749E-2</v>
      </c>
      <c r="CW32" s="68">
        <f t="shared" si="279"/>
        <v>6.4166371158376001E-3</v>
      </c>
      <c r="CX32" s="68">
        <f t="shared" si="49"/>
        <v>0.18942457231726295</v>
      </c>
      <c r="CY32" s="14"/>
      <c r="CZ32" s="15">
        <f t="shared" si="50"/>
        <v>2.5751072961373411E-2</v>
      </c>
      <c r="DA32" s="1"/>
      <c r="DB32" s="122">
        <v>21.04</v>
      </c>
      <c r="DC32" s="68">
        <f t="shared" si="51"/>
        <v>1.0081613058089337E-2</v>
      </c>
      <c r="DD32" s="68">
        <f t="shared" si="280"/>
        <v>6.1944192624341877E-3</v>
      </c>
      <c r="DE32" s="68">
        <f t="shared" si="52"/>
        <v>-3.7951531778692357E-2</v>
      </c>
      <c r="DF32" s="14"/>
      <c r="DG32" s="15">
        <f t="shared" si="53"/>
        <v>3.3398821218074644E-2</v>
      </c>
      <c r="DH32" s="1"/>
      <c r="DI32" s="122">
        <v>44.22</v>
      </c>
      <c r="DJ32" s="68">
        <f t="shared" si="54"/>
        <v>8.898015058179342E-3</v>
      </c>
      <c r="DK32" s="68">
        <f t="shared" si="281"/>
        <v>5.0108212625241929E-3</v>
      </c>
      <c r="DL32" s="68">
        <f t="shared" si="55"/>
        <v>1.5855039637599159E-3</v>
      </c>
      <c r="DM32" s="14"/>
      <c r="DN32" s="15">
        <f t="shared" si="56"/>
        <v>4.8861480075901388E-2</v>
      </c>
      <c r="DO32" s="1"/>
      <c r="DP32" s="122">
        <v>38.950000000000003</v>
      </c>
      <c r="DQ32" s="68">
        <f t="shared" si="57"/>
        <v>2.0167627029858647E-2</v>
      </c>
      <c r="DR32" s="68">
        <f t="shared" si="282"/>
        <v>1.6280433234203497E-2</v>
      </c>
      <c r="DS32" s="68"/>
      <c r="DT32" s="14"/>
      <c r="DU32" s="15">
        <f t="shared" si="58"/>
        <v>2.2846638655462305E-2</v>
      </c>
      <c r="DV32" s="18"/>
      <c r="DW32" s="122">
        <v>32.340000000000003</v>
      </c>
      <c r="DX32" s="68">
        <f t="shared" si="59"/>
        <v>6.8493150684933368E-3</v>
      </c>
      <c r="DY32" s="68">
        <f t="shared" si="283"/>
        <v>2.9621212728381877E-3</v>
      </c>
      <c r="DZ32" s="68">
        <f t="shared" si="60"/>
        <v>0.72572038420490959</v>
      </c>
      <c r="EA32" s="14"/>
      <c r="EB32" s="15">
        <f t="shared" si="61"/>
        <v>-3.3761577532118177E-2</v>
      </c>
      <c r="EC32" s="1"/>
      <c r="ED32" s="122">
        <v>35.799999999999997</v>
      </c>
      <c r="EE32" s="68">
        <f t="shared" si="62"/>
        <v>1.072840203274973E-2</v>
      </c>
      <c r="EF32" s="68">
        <f t="shared" si="284"/>
        <v>6.8412082370945806E-3</v>
      </c>
      <c r="EG32" s="68">
        <f t="shared" si="63"/>
        <v>0.70233000475511154</v>
      </c>
      <c r="EH32" s="14"/>
      <c r="EI32" s="15">
        <f t="shared" si="64"/>
        <v>-2.9284164859002315E-2</v>
      </c>
      <c r="EJ32" s="1"/>
      <c r="EK32" s="122">
        <v>123.26</v>
      </c>
      <c r="EL32" s="68">
        <f t="shared" si="65"/>
        <v>1.4485596707818972E-2</v>
      </c>
      <c r="EM32" s="68">
        <f t="shared" si="285"/>
        <v>1.0598402912163823E-2</v>
      </c>
      <c r="EN32" s="68">
        <f t="shared" si="66"/>
        <v>0.90982336535481856</v>
      </c>
      <c r="EO32" s="14"/>
      <c r="EP32" s="15">
        <f t="shared" si="67"/>
        <v>0.10745732255166225</v>
      </c>
      <c r="ER32" s="122">
        <v>39.549999999999997</v>
      </c>
      <c r="ES32" s="68">
        <f t="shared" si="68"/>
        <v>1.519371992909475E-3</v>
      </c>
      <c r="ET32" s="68">
        <f t="shared" si="286"/>
        <v>-2.3678218027456742E-3</v>
      </c>
      <c r="EU32" s="68">
        <f t="shared" si="69"/>
        <v>0.13291320538527646</v>
      </c>
      <c r="EV32" s="14"/>
      <c r="EW32" s="15">
        <f t="shared" si="70"/>
        <v>1.6970943687323131E-2</v>
      </c>
      <c r="EY32" s="122">
        <v>28.66</v>
      </c>
      <c r="EZ32" s="68">
        <f t="shared" si="71"/>
        <v>1.6312056737588683E-2</v>
      </c>
      <c r="FA32" s="68">
        <f t="shared" si="287"/>
        <v>1.2424862941933533E-2</v>
      </c>
      <c r="FB32" s="68"/>
      <c r="FC32" s="14"/>
      <c r="FD32" s="15">
        <f t="shared" si="72"/>
        <v>0.16598860862489836</v>
      </c>
      <c r="FF32" s="122">
        <v>59.92</v>
      </c>
      <c r="FG32" s="68">
        <f t="shared" si="73"/>
        <v>2.4974341430037648E-2</v>
      </c>
      <c r="FH32" s="68">
        <f t="shared" si="288"/>
        <v>2.1087147634382498E-2</v>
      </c>
      <c r="FI32" s="68">
        <f t="shared" si="74"/>
        <v>1.4218009478673044E-2</v>
      </c>
      <c r="FJ32" s="14"/>
      <c r="FK32" s="15">
        <f t="shared" si="75"/>
        <v>5.5115337207254846E-2</v>
      </c>
      <c r="FL32" s="1"/>
      <c r="FM32" s="122">
        <v>190.97</v>
      </c>
      <c r="FN32" s="68">
        <f t="shared" si="76"/>
        <v>-1.2002690258161277E-2</v>
      </c>
      <c r="FO32" s="68">
        <f t="shared" si="289"/>
        <v>-1.5889884053816427E-2</v>
      </c>
      <c r="FP32" s="68">
        <f t="shared" si="77"/>
        <v>0.64232886136910905</v>
      </c>
      <c r="FQ32" s="14"/>
      <c r="FR32" s="15">
        <f t="shared" si="78"/>
        <v>5.1249587140812521E-2</v>
      </c>
      <c r="FS32" s="1"/>
      <c r="FT32" s="122">
        <v>92.55</v>
      </c>
      <c r="FU32" s="68">
        <f t="shared" si="79"/>
        <v>-7.5577629021817523E-4</v>
      </c>
      <c r="FV32" s="68">
        <f t="shared" si="290"/>
        <v>-4.6429700858733247E-3</v>
      </c>
      <c r="FW32" s="68">
        <f t="shared" si="80"/>
        <v>5.1346132000454348E-2</v>
      </c>
      <c r="FX32" s="14"/>
      <c r="FY32" s="15">
        <f t="shared" si="81"/>
        <v>2.6280771789753715E-2</v>
      </c>
      <c r="FZ32" s="1"/>
      <c r="GA32" s="122">
        <v>18.45</v>
      </c>
      <c r="GB32" s="68">
        <f t="shared" si="82"/>
        <v>1.0405257393209076E-2</v>
      </c>
      <c r="GC32" s="68">
        <f t="shared" si="291"/>
        <v>6.5180635975539266E-3</v>
      </c>
      <c r="GD32" s="68"/>
      <c r="GE32" s="14"/>
      <c r="GF32" s="15">
        <f t="shared" si="83"/>
        <v>5.8519793459552473E-2</v>
      </c>
      <c r="GG32" s="18"/>
      <c r="GH32" s="122">
        <v>19.59</v>
      </c>
      <c r="GI32" s="68">
        <f t="shared" si="84"/>
        <v>8.7538619979401714E-3</v>
      </c>
      <c r="GJ32" s="68">
        <f t="shared" si="292"/>
        <v>4.8666682022850223E-3</v>
      </c>
      <c r="GK32" s="68">
        <f t="shared" si="85"/>
        <v>1.9250780437044798E-2</v>
      </c>
      <c r="GL32" s="14"/>
      <c r="GM32" s="15">
        <f t="shared" si="86"/>
        <v>3.6507936507936579E-2</v>
      </c>
      <c r="GO32" s="122">
        <v>28.73</v>
      </c>
      <c r="GP32" s="68">
        <f t="shared" si="87"/>
        <v>1.0452961672474264E-3</v>
      </c>
      <c r="GQ32" s="68">
        <f t="shared" si="293"/>
        <v>-2.8418976284077229E-3</v>
      </c>
      <c r="GR32" s="68"/>
      <c r="GS32" s="14"/>
      <c r="GT32" s="15">
        <f t="shared" si="88"/>
        <v>5.4311926605504601E-2</v>
      </c>
      <c r="GV32" s="122">
        <v>14.06</v>
      </c>
      <c r="GW32" s="68">
        <f t="shared" si="89"/>
        <v>-2.1291696238466542E-3</v>
      </c>
      <c r="GX32" s="68">
        <f t="shared" si="294"/>
        <v>-6.0163634195018034E-3</v>
      </c>
      <c r="GY32" s="68">
        <f t="shared" si="90"/>
        <v>0.18649789029535874</v>
      </c>
      <c r="GZ32" s="14"/>
      <c r="HA32" s="15">
        <f t="shared" si="91"/>
        <v>2.478134110787171E-2</v>
      </c>
      <c r="HD32" s="122">
        <v>392.21</v>
      </c>
      <c r="HE32" s="68">
        <f t="shared" si="92"/>
        <v>2.22320683903252E-2</v>
      </c>
      <c r="HF32" s="68">
        <f t="shared" si="295"/>
        <v>1.834487459467005E-2</v>
      </c>
      <c r="HG32" s="68">
        <f t="shared" si="93"/>
        <v>1.2033031852143139</v>
      </c>
      <c r="HH32" s="14"/>
      <c r="HI32" s="15">
        <f t="shared" si="94"/>
        <v>-2.8798534072900148E-2</v>
      </c>
      <c r="HK32" s="122">
        <v>34.380000000000003</v>
      </c>
      <c r="HL32" s="68">
        <f t="shared" si="95"/>
        <v>3.5542168674698782E-2</v>
      </c>
      <c r="HM32" s="68">
        <f t="shared" si="296"/>
        <v>3.1654974879043632E-2</v>
      </c>
      <c r="HN32" s="68">
        <f t="shared" si="96"/>
        <v>12.862903225806452</v>
      </c>
      <c r="HO32" s="14"/>
      <c r="HP32" s="15">
        <f t="shared" si="97"/>
        <v>0.30326004548900698</v>
      </c>
      <c r="HR32" s="122">
        <v>109.96</v>
      </c>
      <c r="HS32" s="68">
        <f t="shared" si="98"/>
        <v>2.6799887944719304E-2</v>
      </c>
      <c r="HT32" s="68">
        <f t="shared" si="297"/>
        <v>2.2912694149064154E-2</v>
      </c>
      <c r="HU32" s="68">
        <f t="shared" si="99"/>
        <v>2.0208791208791208</v>
      </c>
      <c r="HV32" s="14"/>
      <c r="HW32" s="15">
        <f t="shared" si="100"/>
        <v>2.2218090545691186E-2</v>
      </c>
      <c r="HY32" s="122">
        <v>118.65</v>
      </c>
      <c r="HZ32" s="68">
        <f t="shared" si="101"/>
        <v>1.7058117606720463E-2</v>
      </c>
      <c r="IA32" s="68">
        <f t="shared" si="298"/>
        <v>1.3170923811065313E-2</v>
      </c>
      <c r="IB32" s="68">
        <f t="shared" si="102"/>
        <v>0.12039660056657223</v>
      </c>
      <c r="IC32" s="14"/>
      <c r="ID32" s="15">
        <f t="shared" si="103"/>
        <v>-0.11646436815846294</v>
      </c>
      <c r="IF32" s="122">
        <v>222.43</v>
      </c>
      <c r="IG32" s="68">
        <f t="shared" si="104"/>
        <v>2.1586368437973718E-2</v>
      </c>
      <c r="IH32" s="68">
        <f t="shared" si="299"/>
        <v>1.7699174642318568E-2</v>
      </c>
      <c r="II32" s="68">
        <f t="shared" si="105"/>
        <v>0.27102857142857145</v>
      </c>
      <c r="IJ32" s="14"/>
      <c r="IK32" s="15">
        <f t="shared" si="106"/>
        <v>-4.0588336783988946E-2</v>
      </c>
      <c r="IM32" s="122">
        <v>194.24</v>
      </c>
      <c r="IN32" s="68">
        <f t="shared" si="107"/>
        <v>-4.1017227235438007E-3</v>
      </c>
      <c r="IO32" s="68">
        <f t="shared" si="300"/>
        <v>-7.9889165191989499E-3</v>
      </c>
      <c r="IP32" s="68">
        <f t="shared" si="108"/>
        <v>2.7930091778949424</v>
      </c>
      <c r="IQ32" s="14"/>
      <c r="IR32" s="15">
        <f t="shared" si="109"/>
        <v>3.589141912431347E-2</v>
      </c>
      <c r="IT32" s="122">
        <v>50.32</v>
      </c>
      <c r="IU32" s="68">
        <f t="shared" si="110"/>
        <v>6.0484720758693301E-2</v>
      </c>
      <c r="IV32" s="68">
        <f t="shared" si="301"/>
        <v>5.6597526963038151E-2</v>
      </c>
      <c r="IW32" s="68">
        <f t="shared" si="111"/>
        <v>1.7572602739726026</v>
      </c>
      <c r="IX32" s="14"/>
      <c r="IY32" s="15">
        <f t="shared" si="112"/>
        <v>-2.0821171434131158E-2</v>
      </c>
      <c r="JA32" s="122">
        <v>704.19</v>
      </c>
      <c r="JB32" s="68">
        <f t="shared" si="113"/>
        <v>9.6492988845238697E-3</v>
      </c>
      <c r="JC32" s="68">
        <f t="shared" si="302"/>
        <v>5.7621050888687205E-3</v>
      </c>
      <c r="JD32" s="68">
        <f t="shared" si="114"/>
        <v>0.42433252427184481</v>
      </c>
      <c r="JE32" s="14"/>
      <c r="JF32" s="15">
        <f t="shared" si="115"/>
        <v>0.20269508633499012</v>
      </c>
      <c r="JH32" s="122">
        <v>412.37</v>
      </c>
      <c r="JI32" s="68">
        <f t="shared" si="116"/>
        <v>3.528667380511994E-3</v>
      </c>
      <c r="JJ32" s="68">
        <f t="shared" si="303"/>
        <v>-3.5852641514315517E-4</v>
      </c>
      <c r="JK32" s="68">
        <f t="shared" si="117"/>
        <v>1.3966411763259502E-2</v>
      </c>
      <c r="JL32" s="14"/>
      <c r="JM32" s="15">
        <f t="shared" si="118"/>
        <v>-2.1660735468564639E-2</v>
      </c>
      <c r="JO32" s="122">
        <v>13.6</v>
      </c>
      <c r="JP32" s="68">
        <f t="shared" si="119"/>
        <v>6.5830721003134793E-2</v>
      </c>
      <c r="JQ32" s="68">
        <f t="shared" si="304"/>
        <v>6.1943527207479643E-2</v>
      </c>
      <c r="JR32" s="68">
        <f t="shared" si="120"/>
        <v>-0.54108317867386546</v>
      </c>
      <c r="JS32" s="14"/>
      <c r="JT32" s="15">
        <f t="shared" si="121"/>
        <v>0.33464180569185481</v>
      </c>
      <c r="JV32" s="122">
        <v>1.85</v>
      </c>
      <c r="JW32" s="68">
        <f t="shared" si="122"/>
        <v>5.7142857142857197E-2</v>
      </c>
      <c r="JX32" s="68">
        <f t="shared" si="305"/>
        <v>5.3255663347202047E-2</v>
      </c>
      <c r="JY32" s="68">
        <f t="shared" si="123"/>
        <v>-0.26877470355731214</v>
      </c>
      <c r="JZ32" s="14"/>
      <c r="KA32" s="15">
        <f t="shared" si="124"/>
        <v>2.7777777777777801E-2</v>
      </c>
      <c r="KC32" s="122">
        <v>21.73</v>
      </c>
      <c r="KD32" s="68">
        <f t="shared" si="125"/>
        <v>4.2706333973128625E-2</v>
      </c>
      <c r="KE32" s="68">
        <f t="shared" si="306"/>
        <v>3.8819140177473475E-2</v>
      </c>
      <c r="KF32" s="68">
        <f t="shared" si="126"/>
        <v>0.11550308008213551</v>
      </c>
      <c r="KG32" s="14"/>
      <c r="KH32" s="15">
        <f t="shared" si="127"/>
        <v>-2.028854824165912E-2</v>
      </c>
      <c r="KI32" s="18"/>
      <c r="KJ32" s="122">
        <v>76.25</v>
      </c>
      <c r="KK32" s="68">
        <f t="shared" si="128"/>
        <v>6.1829828714663665E-2</v>
      </c>
      <c r="KL32" s="68">
        <f t="shared" si="307"/>
        <v>5.7942634919008515E-2</v>
      </c>
      <c r="KM32" s="68">
        <f t="shared" si="129"/>
        <v>2.6137440758293837</v>
      </c>
      <c r="KN32" s="14"/>
      <c r="KO32" s="15">
        <f t="shared" si="130"/>
        <v>0.13450379407826227</v>
      </c>
      <c r="KQ32" s="122">
        <v>1.3149999999999999</v>
      </c>
      <c r="KR32" s="68">
        <f t="shared" si="131"/>
        <v>9.5833333333333326E-2</v>
      </c>
      <c r="KS32" s="68">
        <f t="shared" si="308"/>
        <v>9.1946139537678176E-2</v>
      </c>
      <c r="KT32" s="68">
        <f t="shared" si="132"/>
        <v>-0.49809160305343514</v>
      </c>
      <c r="KU32" s="14"/>
      <c r="KV32" s="15">
        <f t="shared" si="133"/>
        <v>0.30198019801980192</v>
      </c>
      <c r="KW32" s="18"/>
      <c r="KX32" s="122">
        <v>30.3</v>
      </c>
      <c r="KY32" s="68">
        <f t="shared" si="134"/>
        <v>3.7315987675453605E-2</v>
      </c>
      <c r="KZ32" s="68">
        <f t="shared" si="309"/>
        <v>3.3428793879798455E-2</v>
      </c>
      <c r="LA32" s="68">
        <f t="shared" si="135"/>
        <v>-0.57875712498262211</v>
      </c>
      <c r="LB32" s="14"/>
      <c r="LC32" s="15">
        <f t="shared" si="136"/>
        <v>0.27794179671024882</v>
      </c>
      <c r="LD32" s="18"/>
      <c r="LE32" s="122">
        <v>52.15</v>
      </c>
      <c r="LF32" s="68">
        <f t="shared" si="137"/>
        <v>-1.9171779141100481E-4</v>
      </c>
      <c r="LG32" s="68">
        <f t="shared" si="310"/>
        <v>-4.0789115870661537E-3</v>
      </c>
      <c r="LH32" s="68">
        <f t="shared" si="138"/>
        <v>0.45548423109126435</v>
      </c>
      <c r="LI32" s="14"/>
      <c r="LJ32" s="15">
        <f t="shared" si="139"/>
        <v>0.13099110821947516</v>
      </c>
      <c r="LL32" s="122">
        <v>95.59</v>
      </c>
      <c r="LM32" s="68">
        <f t="shared" si="140"/>
        <v>7.6955513388151375E-3</v>
      </c>
      <c r="LN32" s="68">
        <f t="shared" si="311"/>
        <v>3.8083575431599884E-3</v>
      </c>
      <c r="LO32" s="68">
        <f t="shared" si="141"/>
        <v>9.245714285714289E-2</v>
      </c>
      <c r="LP32" s="14"/>
      <c r="LQ32" s="15">
        <f t="shared" si="142"/>
        <v>0.22222222222222238</v>
      </c>
      <c r="LS32" s="122">
        <v>11.44</v>
      </c>
      <c r="LT32" s="68">
        <f t="shared" si="143"/>
        <v>1.7513134851137981E-3</v>
      </c>
      <c r="LU32" s="68">
        <f t="shared" si="312"/>
        <v>-2.135880310541351E-3</v>
      </c>
      <c r="LV32" s="68"/>
      <c r="LW32" s="14"/>
      <c r="LX32" s="15">
        <f t="shared" si="144"/>
        <v>0.2367567567567567</v>
      </c>
      <c r="LZ32" s="122">
        <v>13.84</v>
      </c>
      <c r="MA32" s="68">
        <f t="shared" si="145"/>
        <v>3.9819684447783575E-2</v>
      </c>
      <c r="MB32" s="68">
        <f t="shared" si="313"/>
        <v>3.5932490652128425E-2</v>
      </c>
      <c r="MC32" s="68">
        <f t="shared" si="146"/>
        <v>-0.37797752808988766</v>
      </c>
      <c r="MD32" s="14"/>
      <c r="ME32" s="15">
        <f t="shared" si="147"/>
        <v>2.6706231454005892E-2</v>
      </c>
      <c r="MG32" s="122">
        <v>46.89</v>
      </c>
      <c r="MH32" s="68">
        <f t="shared" si="148"/>
        <v>2.0013051990428576E-2</v>
      </c>
      <c r="MI32" s="68">
        <f t="shared" si="314"/>
        <v>1.6125858194773426E-2</v>
      </c>
      <c r="MJ32" s="68">
        <f t="shared" si="149"/>
        <v>5.3194070080862534</v>
      </c>
      <c r="MK32" s="14"/>
      <c r="ML32" s="15">
        <f t="shared" si="150"/>
        <v>1.2086669806877059</v>
      </c>
      <c r="MN32" s="122">
        <v>111.35</v>
      </c>
      <c r="MO32" s="68">
        <f t="shared" si="151"/>
        <v>-8.2828642679017347E-3</v>
      </c>
      <c r="MP32" s="68">
        <f t="shared" si="315"/>
        <v>-1.2170058063556883E-2</v>
      </c>
      <c r="MQ32" s="68">
        <f t="shared" si="152"/>
        <v>-0.11556791104050843</v>
      </c>
      <c r="MR32" s="14"/>
      <c r="MS32" s="15">
        <f t="shared" si="153"/>
        <v>-3.5909866235753885E-4</v>
      </c>
      <c r="MU32" s="122">
        <v>12.47</v>
      </c>
      <c r="MV32" s="68">
        <f t="shared" si="154"/>
        <v>5.8573853989813351E-2</v>
      </c>
      <c r="MW32" s="68">
        <f t="shared" si="316"/>
        <v>5.4686660194158201E-2</v>
      </c>
      <c r="MX32" s="68">
        <f t="shared" si="155"/>
        <v>-0.40249161475802586</v>
      </c>
      <c r="MY32" s="14"/>
      <c r="MZ32" s="15">
        <f t="shared" si="156"/>
        <v>0.16869728209934401</v>
      </c>
      <c r="NB32" s="122">
        <v>202.18</v>
      </c>
      <c r="NC32" s="68">
        <f t="shared" si="157"/>
        <v>-9.5527360015675734E-3</v>
      </c>
      <c r="ND32" s="68">
        <f t="shared" si="317"/>
        <v>-1.3439929797222722E-2</v>
      </c>
      <c r="NE32" s="68">
        <f t="shared" si="158"/>
        <v>0.4924337491695579</v>
      </c>
      <c r="NF32" s="14"/>
      <c r="NG32" s="15">
        <f t="shared" si="159"/>
        <v>0.21218298459140247</v>
      </c>
      <c r="NI32" s="122">
        <v>5.87</v>
      </c>
      <c r="NJ32" s="68">
        <f t="shared" si="160"/>
        <v>2.0869565217391323E-2</v>
      </c>
      <c r="NK32" s="68">
        <f t="shared" si="318"/>
        <v>1.6982371421736173E-2</v>
      </c>
      <c r="NL32" s="68">
        <f t="shared" si="161"/>
        <v>-0.95339420404922581</v>
      </c>
      <c r="NM32" s="14"/>
      <c r="NN32" s="15">
        <f t="shared" si="162"/>
        <v>0.19795918367346932</v>
      </c>
      <c r="NP32" s="122">
        <v>356.53</v>
      </c>
      <c r="NQ32" s="68">
        <f t="shared" si="163"/>
        <v>-1.4184593264392115E-2</v>
      </c>
      <c r="NR32" s="68">
        <f t="shared" si="319"/>
        <v>-1.8071787060047265E-2</v>
      </c>
      <c r="NS32" s="68">
        <f t="shared" si="164"/>
        <v>1.7164190476190475</v>
      </c>
      <c r="NT32" s="14"/>
      <c r="NU32" s="15">
        <f t="shared" si="165"/>
        <v>8.3908430365123174E-2</v>
      </c>
      <c r="NW32" s="122">
        <v>206.38</v>
      </c>
      <c r="NX32" s="68">
        <f t="shared" si="166"/>
        <v>2.5592605476320657E-2</v>
      </c>
      <c r="NY32" s="68">
        <f t="shared" si="320"/>
        <v>2.1705411680665507E-2</v>
      </c>
      <c r="NZ32" s="68">
        <f t="shared" si="167"/>
        <v>0.17421483841602189</v>
      </c>
      <c r="OA32" s="14"/>
      <c r="OB32" s="15">
        <f t="shared" si="168"/>
        <v>9.0227152667723104E-2</v>
      </c>
      <c r="OD32" s="122">
        <v>1.55</v>
      </c>
      <c r="OE32" s="68">
        <f t="shared" si="169"/>
        <v>4.0268456375838965E-2</v>
      </c>
      <c r="OF32" s="68">
        <f t="shared" si="321"/>
        <v>3.6381262580183815E-2</v>
      </c>
      <c r="OG32" s="68">
        <f t="shared" si="170"/>
        <v>-0.99313156378783174</v>
      </c>
      <c r="OH32" s="14"/>
      <c r="OI32" s="15">
        <f t="shared" si="171"/>
        <v>6.1643835616438415E-2</v>
      </c>
      <c r="OK32" s="122">
        <v>80.400000000000006</v>
      </c>
      <c r="OL32" s="68">
        <f t="shared" si="172"/>
        <v>-1.5791406536907724E-2</v>
      </c>
      <c r="OM32" s="68">
        <f t="shared" si="322"/>
        <v>-1.9678600332562874E-2</v>
      </c>
      <c r="ON32" s="68">
        <f t="shared" si="173"/>
        <v>0.89399293286219084</v>
      </c>
      <c r="OO32" s="14"/>
      <c r="OP32" s="15">
        <f t="shared" si="174"/>
        <v>0.20702597207626491</v>
      </c>
      <c r="OR32" s="122">
        <v>1.73</v>
      </c>
      <c r="OS32" s="68">
        <f t="shared" si="175"/>
        <v>-2.8089887640449462E-2</v>
      </c>
      <c r="OT32" s="68">
        <f t="shared" si="323"/>
        <v>-3.1977081436104608E-2</v>
      </c>
      <c r="OU32" s="68">
        <f t="shared" si="176"/>
        <v>-0.77532467532467542</v>
      </c>
      <c r="OV32" s="14"/>
      <c r="OW32" s="15">
        <f t="shared" si="177"/>
        <v>0.54464285714285698</v>
      </c>
      <c r="OY32" s="122">
        <v>127.08</v>
      </c>
      <c r="OZ32" s="68">
        <f t="shared" si="178"/>
        <v>-1.1896431070678915E-2</v>
      </c>
      <c r="PA32" s="68">
        <f t="shared" si="324"/>
        <v>-1.5783624866334063E-2</v>
      </c>
      <c r="PB32" s="68">
        <f t="shared" si="332"/>
        <v>2.9101538461538463</v>
      </c>
      <c r="PC32" s="14"/>
      <c r="PD32" s="15">
        <f t="shared" si="179"/>
        <v>0.10938454823221302</v>
      </c>
      <c r="PE32" s="18"/>
      <c r="PF32" s="122">
        <v>209.56</v>
      </c>
      <c r="PG32" s="68">
        <f t="shared" si="180"/>
        <v>-9.734429638030442E-3</v>
      </c>
      <c r="PH32" s="68">
        <f t="shared" si="325"/>
        <v>-1.362162343368559E-2</v>
      </c>
      <c r="PI32" s="68">
        <f t="shared" si="181"/>
        <v>-0.39816197587593333</v>
      </c>
      <c r="PJ32" s="14"/>
      <c r="PK32" s="15">
        <f t="shared" si="182"/>
        <v>2.0561373308468742E-3</v>
      </c>
      <c r="PM32" s="122"/>
      <c r="PN32" s="68">
        <f t="shared" si="183"/>
        <v>0</v>
      </c>
      <c r="PO32" s="68">
        <f t="shared" si="184"/>
        <v>-3.8871937956551491E-3</v>
      </c>
      <c r="PP32" s="68">
        <f t="shared" si="185"/>
        <v>0</v>
      </c>
      <c r="PQ32" s="14"/>
      <c r="PR32" s="15">
        <f t="shared" si="186"/>
        <v>0</v>
      </c>
      <c r="PT32" s="122">
        <v>5.41</v>
      </c>
      <c r="PU32" s="68">
        <f t="shared" si="187"/>
        <v>3.0476190476190504E-2</v>
      </c>
      <c r="PV32" s="68">
        <f t="shared" si="326"/>
        <v>2.6588996680535354E-2</v>
      </c>
      <c r="PW32" s="68">
        <f t="shared" si="188"/>
        <v>-0.37958715596330278</v>
      </c>
      <c r="PX32" s="14"/>
      <c r="PY32" s="15">
        <f t="shared" si="189"/>
        <v>5.4580896686159897E-2</v>
      </c>
      <c r="QA32" s="122">
        <v>183.1</v>
      </c>
      <c r="QB32" s="68">
        <f t="shared" si="190"/>
        <v>1.4067346034559105E-2</v>
      </c>
      <c r="QC32" s="68">
        <f t="shared" si="327"/>
        <v>1.0180152238903957E-2</v>
      </c>
      <c r="QD32" s="68">
        <f t="shared" si="191"/>
        <v>-0.45730460298171255</v>
      </c>
      <c r="QE32" s="14"/>
      <c r="QF32" s="15">
        <f t="shared" si="192"/>
        <v>-4.5061020131428049E-2</v>
      </c>
      <c r="QH32" s="122">
        <v>1.1950000000000001</v>
      </c>
      <c r="QI32" s="68">
        <f t="shared" si="193"/>
        <v>3.9130434782608831E-2</v>
      </c>
      <c r="QJ32" s="68">
        <f t="shared" si="328"/>
        <v>3.5243240986953681E-2</v>
      </c>
      <c r="QK32" s="68">
        <f t="shared" si="194"/>
        <v>-0.5239043824701195</v>
      </c>
      <c r="QL32" s="14"/>
      <c r="QM32" s="15">
        <f t="shared" si="195"/>
        <v>-8.0769230769230746E-2</v>
      </c>
      <c r="QO32" s="122">
        <v>12.7</v>
      </c>
      <c r="QP32" s="68">
        <f t="shared" si="196"/>
        <v>-2.307692307692313E-2</v>
      </c>
      <c r="QQ32" s="68">
        <f t="shared" si="329"/>
        <v>-2.696411687257828E-2</v>
      </c>
      <c r="QR32" s="68">
        <f t="shared" si="197"/>
        <v>-0.98451936907286863</v>
      </c>
      <c r="QS32" s="14"/>
      <c r="QT32" s="15">
        <f t="shared" si="198"/>
        <v>0.10627177700348421</v>
      </c>
      <c r="QV32" s="122">
        <v>2.12</v>
      </c>
      <c r="QW32" s="68">
        <f t="shared" si="199"/>
        <v>7.7783426537874942E-2</v>
      </c>
      <c r="QX32" s="68">
        <f t="shared" si="330"/>
        <v>7.3896232742219792E-2</v>
      </c>
      <c r="QY32" s="68">
        <f t="shared" si="200"/>
        <v>-0.39943342776203961</v>
      </c>
      <c r="QZ32" s="14"/>
      <c r="RA32" s="15">
        <f t="shared" si="201"/>
        <v>-0.13363302002451979</v>
      </c>
      <c r="RC32" s="122">
        <v>24.3</v>
      </c>
      <c r="RD32" s="68">
        <f t="shared" si="202"/>
        <v>-2.4630541871920658E-3</v>
      </c>
      <c r="RE32" s="68">
        <f t="shared" si="331"/>
        <v>-6.3502479828472149E-3</v>
      </c>
      <c r="RF32" s="68">
        <f t="shared" si="203"/>
        <v>-0.47504860661049902</v>
      </c>
      <c r="RG32" s="14"/>
      <c r="RH32" s="15">
        <f t="shared" si="204"/>
        <v>-1.8181818181818153E-2</v>
      </c>
      <c r="RJ32" s="122">
        <v>203.26</v>
      </c>
      <c r="RK32" s="68">
        <f t="shared" si="205"/>
        <v>2.1304391518440258E-2</v>
      </c>
      <c r="RL32" s="68">
        <f t="shared" si="206"/>
        <v>1.7417197722785108E-2</v>
      </c>
      <c r="RM32" s="68">
        <f t="shared" si="207"/>
        <v>-5.7148158456257633E-2</v>
      </c>
      <c r="RN32" s="14"/>
      <c r="RO32" s="15">
        <f t="shared" si="208"/>
        <v>3.3245221634810855E-2</v>
      </c>
      <c r="RQ32" s="122">
        <v>18.12</v>
      </c>
      <c r="RR32" s="68">
        <f t="shared" si="209"/>
        <v>4.0183696900114765E-2</v>
      </c>
      <c r="RS32" s="68">
        <f t="shared" si="210"/>
        <v>3.6296503104459615E-2</v>
      </c>
      <c r="RT32" s="68">
        <f t="shared" si="211"/>
        <v>0.2377049180327869</v>
      </c>
      <c r="RU32" s="14"/>
      <c r="RV32" s="15">
        <f t="shared" si="212"/>
        <v>-0.13051823416506714</v>
      </c>
      <c r="RX32" s="122">
        <v>103.83</v>
      </c>
      <c r="RY32" s="68">
        <f t="shared" si="213"/>
        <v>0.23990924289467405</v>
      </c>
      <c r="RZ32" s="68">
        <f t="shared" si="214"/>
        <v>0.23602204909901892</v>
      </c>
      <c r="SA32" s="68">
        <f t="shared" si="215"/>
        <v>-0.21967533443559298</v>
      </c>
      <c r="SB32" s="14"/>
      <c r="SC32" s="15">
        <f t="shared" si="216"/>
        <v>0.37286790955969862</v>
      </c>
      <c r="SE32" s="122">
        <v>13.72</v>
      </c>
      <c r="SF32" s="68">
        <f t="shared" si="217"/>
        <v>1.855976243504083E-2</v>
      </c>
      <c r="SG32" s="68">
        <f t="shared" si="218"/>
        <v>1.467256863938568E-2</v>
      </c>
      <c r="SH32" s="68">
        <f t="shared" si="219"/>
        <v>9.7600000000000048E-2</v>
      </c>
      <c r="SI32" s="14"/>
      <c r="SJ32" s="15">
        <f t="shared" si="220"/>
        <v>-0.1009174311926605</v>
      </c>
      <c r="SL32" s="122">
        <v>0.66500000000000004</v>
      </c>
      <c r="SM32" s="68">
        <f t="shared" si="221"/>
        <v>-2.2058823529411783E-2</v>
      </c>
      <c r="SN32" s="68">
        <f t="shared" si="222"/>
        <v>-2.5946017325066933E-2</v>
      </c>
      <c r="SO32" s="68">
        <f t="shared" si="223"/>
        <v>-0.53169014084507038</v>
      </c>
      <c r="SP32" s="14"/>
      <c r="SQ32" s="15">
        <f t="shared" si="224"/>
        <v>-0.34158415841584155</v>
      </c>
      <c r="SS32" s="122">
        <v>5.78</v>
      </c>
      <c r="ST32" s="68">
        <f t="shared" si="225"/>
        <v>3.4722222222223027E-3</v>
      </c>
      <c r="SU32" s="68">
        <f t="shared" si="226"/>
        <v>-4.1497157343284644E-4</v>
      </c>
      <c r="SV32" s="68">
        <f t="shared" si="227"/>
        <v>-0.6418835192069392</v>
      </c>
      <c r="SW32" s="14"/>
      <c r="SX32" s="15">
        <f t="shared" si="228"/>
        <v>-0.31190476190476191</v>
      </c>
      <c r="SZ32" s="122">
        <v>24.47</v>
      </c>
      <c r="TA32" s="68">
        <f t="shared" si="229"/>
        <v>0.10076473234367964</v>
      </c>
      <c r="TB32" s="68">
        <f t="shared" si="230"/>
        <v>9.6877538548024486E-2</v>
      </c>
      <c r="TC32" s="68">
        <f t="shared" si="231"/>
        <v>-0.39385682437453556</v>
      </c>
      <c r="TD32" s="14"/>
      <c r="TE32" s="15">
        <f t="shared" si="232"/>
        <v>0.56858974358974357</v>
      </c>
      <c r="TG32" s="122">
        <v>0.184</v>
      </c>
      <c r="TH32" s="68">
        <f t="shared" si="233"/>
        <v>5.4644808743169451E-3</v>
      </c>
      <c r="TI32" s="68">
        <f t="shared" si="234"/>
        <v>1.577287078661796E-3</v>
      </c>
      <c r="TJ32" s="68">
        <f t="shared" si="235"/>
        <v>-0.16363636363636366</v>
      </c>
      <c r="TK32" s="14"/>
      <c r="TL32" s="15">
        <f t="shared" si="236"/>
        <v>8.5545722713864208E-2</v>
      </c>
      <c r="TN32" s="122">
        <v>41.77</v>
      </c>
      <c r="TO32" s="68">
        <f t="shared" si="237"/>
        <v>-6.1860575779204858E-3</v>
      </c>
      <c r="TP32" s="68">
        <f t="shared" si="238"/>
        <v>-1.0073251373575634E-2</v>
      </c>
      <c r="TQ32" s="68">
        <f t="shared" si="239"/>
        <v>-0.39116556011456632</v>
      </c>
      <c r="TR32" s="14"/>
      <c r="TS32" s="15">
        <f t="shared" si="240"/>
        <v>0.40403361344537825</v>
      </c>
      <c r="TU32" s="122">
        <v>2.2000000000000002</v>
      </c>
      <c r="TV32" s="68">
        <f t="shared" si="241"/>
        <v>6.7961165048543742E-2</v>
      </c>
      <c r="TW32" s="68">
        <f t="shared" si="242"/>
        <v>6.4073971252888592E-2</v>
      </c>
      <c r="TX32" s="68">
        <f t="shared" si="243"/>
        <v>-0.50113378684807253</v>
      </c>
      <c r="TY32" s="14"/>
      <c r="TZ32" s="15">
        <f t="shared" si="244"/>
        <v>0.28654970760233933</v>
      </c>
      <c r="UB32" s="122"/>
      <c r="UC32" s="68">
        <f t="shared" si="245"/>
        <v>0</v>
      </c>
      <c r="UD32" s="68">
        <f t="shared" si="246"/>
        <v>-3.8871937956551491E-3</v>
      </c>
      <c r="UE32" s="68">
        <f t="shared" si="247"/>
        <v>0</v>
      </c>
      <c r="UF32" s="14"/>
      <c r="UG32" s="15">
        <f t="shared" si="248"/>
        <v>0</v>
      </c>
      <c r="UI32" s="122"/>
      <c r="UJ32" s="68">
        <f t="shared" si="249"/>
        <v>0</v>
      </c>
      <c r="UK32" s="68">
        <f t="shared" si="250"/>
        <v>-3.8871937956551491E-3</v>
      </c>
      <c r="UL32" s="68">
        <f t="shared" si="251"/>
        <v>0</v>
      </c>
      <c r="UM32" s="14"/>
      <c r="UN32" s="15">
        <f t="shared" si="252"/>
        <v>0</v>
      </c>
      <c r="UP32" s="122"/>
      <c r="UQ32" s="68">
        <f t="shared" si="253"/>
        <v>0</v>
      </c>
      <c r="UR32" s="68">
        <f t="shared" si="254"/>
        <v>-3.8871937956551491E-3</v>
      </c>
      <c r="US32" s="68">
        <f t="shared" si="255"/>
        <v>0</v>
      </c>
      <c r="UT32" s="14"/>
      <c r="UU32" s="15">
        <f t="shared" si="256"/>
        <v>0</v>
      </c>
      <c r="UW32" s="122"/>
      <c r="UX32" s="68">
        <f t="shared" si="257"/>
        <v>0</v>
      </c>
      <c r="UY32" s="68">
        <f t="shared" si="258"/>
        <v>-3.8871937956551491E-3</v>
      </c>
      <c r="UZ32" s="68">
        <f t="shared" si="259"/>
        <v>0</v>
      </c>
      <c r="VA32" s="14"/>
      <c r="VB32" s="15">
        <f t="shared" si="260"/>
        <v>0</v>
      </c>
      <c r="VD32" s="122"/>
      <c r="VE32" s="68">
        <f t="shared" si="261"/>
        <v>0</v>
      </c>
      <c r="VF32" s="68">
        <f t="shared" si="262"/>
        <v>-3.8871937956551491E-3</v>
      </c>
      <c r="VG32" s="68">
        <f t="shared" si="263"/>
        <v>0</v>
      </c>
      <c r="VH32" s="14"/>
      <c r="VI32" s="15">
        <f t="shared" si="264"/>
        <v>0</v>
      </c>
      <c r="VM32" s="21">
        <f t="shared" si="265"/>
        <v>1.9272389473031278E-2</v>
      </c>
      <c r="VN32" s="49"/>
      <c r="VO32" s="21">
        <f t="shared" si="266"/>
        <v>0.49457446395076188</v>
      </c>
      <c r="VP32" s="14"/>
      <c r="VQ32" s="21">
        <f t="shared" si="267"/>
        <v>0.11586103573240736</v>
      </c>
    </row>
    <row r="33" spans="1:589" ht="15.75" customHeight="1" x14ac:dyDescent="0.2">
      <c r="A33" s="127">
        <v>45693</v>
      </c>
      <c r="B33" s="77">
        <f t="shared" si="0"/>
        <v>45693</v>
      </c>
      <c r="C33" s="13">
        <v>44873.279999999999</v>
      </c>
      <c r="D33" s="138">
        <f t="shared" si="1"/>
        <v>317.23999999999796</v>
      </c>
      <c r="E33" s="68">
        <f t="shared" si="2"/>
        <v>7.1200223359167009E-3</v>
      </c>
      <c r="F33" s="15">
        <f t="shared" si="3"/>
        <v>5.4744451772767197E-2</v>
      </c>
      <c r="G33" s="13">
        <v>6061.48</v>
      </c>
      <c r="H33" s="138">
        <f t="shared" si="4"/>
        <v>23.599999999999454</v>
      </c>
      <c r="I33" s="68">
        <f t="shared" si="5"/>
        <v>3.9086566808216551E-3</v>
      </c>
      <c r="J33" s="15">
        <f t="shared" si="6"/>
        <v>3.0578258067916454E-2</v>
      </c>
      <c r="K33" s="13">
        <v>19692.330000000002</v>
      </c>
      <c r="L33" s="138">
        <f t="shared" si="7"/>
        <v>38.31000000000131</v>
      </c>
      <c r="M33" s="68">
        <f t="shared" si="8"/>
        <v>1.9492195489778329E-3</v>
      </c>
      <c r="N33" s="15">
        <f t="shared" si="9"/>
        <v>1.9757865939197768E-2</v>
      </c>
      <c r="O33" s="13">
        <v>2316.23</v>
      </c>
      <c r="P33" s="138">
        <f t="shared" si="10"/>
        <v>26.019999999999982</v>
      </c>
      <c r="Q33" s="68">
        <f t="shared" si="11"/>
        <v>1.1361403539413409E-2</v>
      </c>
      <c r="R33" s="15">
        <f t="shared" si="12"/>
        <v>3.8593643505398789E-2</v>
      </c>
      <c r="S33" s="18">
        <f t="shared" si="13"/>
        <v>3.5653210749097678E-3</v>
      </c>
      <c r="T33" s="121">
        <f t="shared" si="14"/>
        <v>264.65926028949832</v>
      </c>
      <c r="U33" s="121">
        <f t="shared" si="15"/>
        <v>264.65926028949832</v>
      </c>
      <c r="V33" s="47">
        <f t="shared" si="16"/>
        <v>2.7015513979244668E-3</v>
      </c>
      <c r="W33" s="21">
        <f t="shared" si="268"/>
        <v>2.2958155823499683E-2</v>
      </c>
      <c r="X33" s="18">
        <f t="shared" si="17"/>
        <v>6.084825526282399E-3</v>
      </c>
      <c r="Y33" s="123">
        <v>122752</v>
      </c>
      <c r="Z33" s="15">
        <v>1.9999999999999999E-6</v>
      </c>
      <c r="AA33" s="21">
        <f t="shared" si="18"/>
        <v>-2.6995513979244669E-3</v>
      </c>
      <c r="AB33" s="1"/>
      <c r="AC33" s="122">
        <v>232.98</v>
      </c>
      <c r="AD33" s="68">
        <f t="shared" si="19"/>
        <v>2.7114267269205744E-3</v>
      </c>
      <c r="AE33" s="68">
        <f t="shared" si="269"/>
        <v>9.8753289961076018E-6</v>
      </c>
      <c r="AF33" s="68">
        <f t="shared" si="20"/>
        <v>0.41397098986465969</v>
      </c>
      <c r="AG33" s="14"/>
      <c r="AH33" s="15">
        <f t="shared" si="21"/>
        <v>2.5575560153189254E-2</v>
      </c>
      <c r="AI33" s="1"/>
      <c r="AJ33" s="122">
        <v>22.4</v>
      </c>
      <c r="AK33" s="68">
        <f t="shared" si="22"/>
        <v>4.9349484073575338E-3</v>
      </c>
      <c r="AL33" s="68">
        <f t="shared" si="270"/>
        <v>2.233397009433067E-3</v>
      </c>
      <c r="AM33" s="68">
        <f t="shared" si="23"/>
        <v>0.20430107526881702</v>
      </c>
      <c r="AN33" s="14"/>
      <c r="AO33" s="15">
        <f t="shared" si="24"/>
        <v>6.5145030908226223E-2</v>
      </c>
      <c r="AP33" s="1"/>
      <c r="AQ33" s="122">
        <v>22.01</v>
      </c>
      <c r="AR33" s="68">
        <f t="shared" si="25"/>
        <v>2.7334851936219717E-3</v>
      </c>
      <c r="AS33" s="68">
        <f t="shared" si="271"/>
        <v>3.1933795697504895E-5</v>
      </c>
      <c r="AT33" s="68">
        <f t="shared" si="26"/>
        <v>0.27446438911407078</v>
      </c>
      <c r="AU33" s="14"/>
      <c r="AV33" s="15">
        <f t="shared" si="27"/>
        <v>2.5151374010246984E-2</v>
      </c>
      <c r="AW33" s="1"/>
      <c r="AX33" s="122">
        <v>210.62</v>
      </c>
      <c r="AY33" s="68">
        <f t="shared" si="28"/>
        <v>3.9563372896706831E-3</v>
      </c>
      <c r="AZ33" s="68">
        <f t="shared" si="272"/>
        <v>1.2547858917462164E-3</v>
      </c>
      <c r="BA33" s="68">
        <f t="shared" si="29"/>
        <v>0.57061894108873989</v>
      </c>
      <c r="BB33" s="14"/>
      <c r="BC33" s="15">
        <f t="shared" si="30"/>
        <v>3.1490278662030496E-2</v>
      </c>
      <c r="BD33" s="1"/>
      <c r="BE33" s="122">
        <v>77.28</v>
      </c>
      <c r="BF33" s="68">
        <f t="shared" si="31"/>
        <v>6.2500000000000524E-3</v>
      </c>
      <c r="BG33" s="68">
        <f t="shared" si="273"/>
        <v>3.5484486020755856E-3</v>
      </c>
      <c r="BH33" s="68"/>
      <c r="BI33" s="14"/>
      <c r="BJ33" s="15">
        <f t="shared" si="32"/>
        <v>4.9002307587891938E-2</v>
      </c>
      <c r="BK33" s="1"/>
      <c r="BL33" s="122">
        <v>71.63</v>
      </c>
      <c r="BM33" s="68">
        <f t="shared" si="33"/>
        <v>6.4633974989460972E-3</v>
      </c>
      <c r="BN33" s="68">
        <f t="shared" si="274"/>
        <v>3.7618461010216304E-3</v>
      </c>
      <c r="BO33" s="68">
        <f t="shared" si="34"/>
        <v>0.20629841697541246</v>
      </c>
      <c r="BP33" s="14"/>
      <c r="BQ33" s="15">
        <f t="shared" si="35"/>
        <v>7.9252674401084688E-2</v>
      </c>
      <c r="BR33" s="1"/>
      <c r="BS33" s="122">
        <v>40.28</v>
      </c>
      <c r="BT33" s="68">
        <f t="shared" si="36"/>
        <v>1.1806078874654581E-2</v>
      </c>
      <c r="BU33" s="68">
        <f t="shared" si="275"/>
        <v>9.1045274767301149E-3</v>
      </c>
      <c r="BV33" s="68">
        <f t="shared" si="37"/>
        <v>8.1052066559313019E-2</v>
      </c>
      <c r="BW33" s="14"/>
      <c r="BX33" s="15">
        <f t="shared" si="38"/>
        <v>5.3071895424836632E-2</v>
      </c>
      <c r="BY33" s="1"/>
      <c r="BZ33" s="122"/>
      <c r="CA33" s="68">
        <f t="shared" si="39"/>
        <v>0</v>
      </c>
      <c r="CB33" s="68">
        <f t="shared" si="276"/>
        <v>0</v>
      </c>
      <c r="CC33" s="68">
        <f t="shared" si="40"/>
        <v>0</v>
      </c>
      <c r="CD33" s="14"/>
      <c r="CE33" s="15">
        <f t="shared" si="41"/>
        <v>0</v>
      </c>
      <c r="CF33" s="1"/>
      <c r="CG33" s="122">
        <v>36.83</v>
      </c>
      <c r="CH33" s="68">
        <f t="shared" si="42"/>
        <v>1.1257550796265694E-2</v>
      </c>
      <c r="CI33" s="68">
        <f t="shared" si="277"/>
        <v>8.5559993983412262E-3</v>
      </c>
      <c r="CJ33" s="68">
        <f t="shared" si="43"/>
        <v>0.21832616606020502</v>
      </c>
      <c r="CK33" s="14"/>
      <c r="CL33" s="15">
        <f t="shared" si="44"/>
        <v>7.1885913853317773E-2</v>
      </c>
      <c r="CM33" s="1"/>
      <c r="CN33" s="122">
        <v>35.4</v>
      </c>
      <c r="CO33" s="68">
        <f t="shared" si="45"/>
        <v>1.4036092810083129E-2</v>
      </c>
      <c r="CP33" s="68">
        <f t="shared" si="278"/>
        <v>1.1334541412158661E-2</v>
      </c>
      <c r="CQ33" s="68">
        <f t="shared" si="46"/>
        <v>0.12954690491384807</v>
      </c>
      <c r="CR33" s="14"/>
      <c r="CS33" s="15">
        <f t="shared" si="47"/>
        <v>5.7663579324768441E-2</v>
      </c>
      <c r="CT33" s="1"/>
      <c r="CU33" s="122">
        <v>38.75</v>
      </c>
      <c r="CV33" s="68">
        <f t="shared" si="48"/>
        <v>1.3336820083681956E-2</v>
      </c>
      <c r="CW33" s="68">
        <f t="shared" si="279"/>
        <v>1.0635268685757489E-2</v>
      </c>
      <c r="CX33" s="68">
        <f t="shared" si="49"/>
        <v>0.20528771384136862</v>
      </c>
      <c r="CY33" s="14"/>
      <c r="CZ33" s="15">
        <f t="shared" si="50"/>
        <v>3.9431330472102975E-2</v>
      </c>
      <c r="DA33" s="1"/>
      <c r="DB33" s="122">
        <v>21.27</v>
      </c>
      <c r="DC33" s="68">
        <f t="shared" si="51"/>
        <v>1.0931558935361237E-2</v>
      </c>
      <c r="DD33" s="68">
        <f t="shared" si="280"/>
        <v>8.2300075374367697E-3</v>
      </c>
      <c r="DE33" s="68">
        <f t="shared" si="52"/>
        <v>-2.7434842249657129E-2</v>
      </c>
      <c r="DF33" s="14"/>
      <c r="DG33" s="15">
        <f t="shared" si="53"/>
        <v>4.4695481335952858E-2</v>
      </c>
      <c r="DH33" s="1"/>
      <c r="DI33" s="122">
        <v>44.68</v>
      </c>
      <c r="DJ33" s="68">
        <f t="shared" si="54"/>
        <v>1.0402532790592512E-2</v>
      </c>
      <c r="DK33" s="68">
        <f t="shared" si="281"/>
        <v>7.7009813926680456E-3</v>
      </c>
      <c r="DL33" s="68">
        <f t="shared" si="55"/>
        <v>1.2004530011325055E-2</v>
      </c>
      <c r="DM33" s="14"/>
      <c r="DN33" s="15">
        <f t="shared" si="56"/>
        <v>5.9772296015180346E-2</v>
      </c>
      <c r="DO33" s="1"/>
      <c r="DP33" s="122">
        <v>38.89</v>
      </c>
      <c r="DQ33" s="68">
        <f t="shared" si="57"/>
        <v>-1.5404364569962072E-3</v>
      </c>
      <c r="DR33" s="68">
        <f t="shared" si="282"/>
        <v>-4.2419878549206742E-3</v>
      </c>
      <c r="DS33" s="68"/>
      <c r="DT33" s="14"/>
      <c r="DU33" s="15">
        <f t="shared" si="58"/>
        <v>2.1271008403361404E-2</v>
      </c>
      <c r="DV33" s="18"/>
      <c r="DW33" s="122">
        <v>33.46</v>
      </c>
      <c r="DX33" s="68">
        <f t="shared" si="59"/>
        <v>3.4632034632034549E-2</v>
      </c>
      <c r="DY33" s="68">
        <f t="shared" si="283"/>
        <v>3.1930483234110081E-2</v>
      </c>
      <c r="DZ33" s="68">
        <f t="shared" si="60"/>
        <v>0.78548559231590198</v>
      </c>
      <c r="EA33" s="14"/>
      <c r="EB33" s="15">
        <f t="shared" si="61"/>
        <v>-2.9877502240806725E-4</v>
      </c>
      <c r="EC33" s="1"/>
      <c r="ED33" s="122">
        <v>36.5</v>
      </c>
      <c r="EE33" s="68">
        <f t="shared" si="62"/>
        <v>1.9553072625698404E-2</v>
      </c>
      <c r="EF33" s="68">
        <f t="shared" si="284"/>
        <v>1.6851521227773936E-2</v>
      </c>
      <c r="EG33" s="68">
        <f t="shared" si="63"/>
        <v>0.73561578697099372</v>
      </c>
      <c r="EH33" s="14"/>
      <c r="EI33" s="15">
        <f t="shared" si="64"/>
        <v>-1.0303687635574906E-2</v>
      </c>
      <c r="EJ33" s="1"/>
      <c r="EK33" s="122">
        <v>121.28</v>
      </c>
      <c r="EL33" s="68">
        <f t="shared" si="65"/>
        <v>-1.6063605386986889E-2</v>
      </c>
      <c r="EM33" s="68">
        <f t="shared" si="285"/>
        <v>-1.8765156784911356E-2</v>
      </c>
      <c r="EN33" s="68">
        <f t="shared" si="66"/>
        <v>0.87914471645491155</v>
      </c>
      <c r="EO33" s="14"/>
      <c r="EP33" s="15">
        <f t="shared" si="67"/>
        <v>8.9667565139263286E-2</v>
      </c>
      <c r="ER33" s="122">
        <v>39.92</v>
      </c>
      <c r="ES33" s="68">
        <f t="shared" si="68"/>
        <v>9.3552465233882314E-3</v>
      </c>
      <c r="ET33" s="68">
        <f t="shared" si="286"/>
        <v>6.6536951254637646E-3</v>
      </c>
      <c r="EU33" s="68">
        <f t="shared" si="69"/>
        <v>0.14351188771125767</v>
      </c>
      <c r="EV33" s="14"/>
      <c r="EW33" s="15">
        <f t="shared" si="70"/>
        <v>2.648495757264081E-2</v>
      </c>
      <c r="EY33" s="122">
        <v>29.55</v>
      </c>
      <c r="EZ33" s="68">
        <f t="shared" si="71"/>
        <v>3.1053733426378249E-2</v>
      </c>
      <c r="FA33" s="68">
        <f t="shared" si="287"/>
        <v>2.8352182028453781E-2</v>
      </c>
      <c r="FB33" s="68"/>
      <c r="FC33" s="14"/>
      <c r="FD33" s="15">
        <f t="shared" si="72"/>
        <v>0.20219690805532964</v>
      </c>
      <c r="FF33" s="122">
        <v>60.02</v>
      </c>
      <c r="FG33" s="68">
        <f t="shared" si="73"/>
        <v>1.6688918558077674E-3</v>
      </c>
      <c r="FH33" s="68">
        <f t="shared" si="288"/>
        <v>-1.0326595421166994E-3</v>
      </c>
      <c r="FI33" s="68">
        <f t="shared" si="74"/>
        <v>1.5910629654705567E-2</v>
      </c>
      <c r="FJ33" s="14"/>
      <c r="FK33" s="15">
        <f t="shared" si="75"/>
        <v>5.6876210600457895E-2</v>
      </c>
      <c r="FL33" s="1"/>
      <c r="FM33" s="122">
        <v>192.12</v>
      </c>
      <c r="FN33" s="68">
        <f t="shared" si="76"/>
        <v>6.0218882546997209E-3</v>
      </c>
      <c r="FO33" s="68">
        <f t="shared" si="289"/>
        <v>3.3203368567752542E-3</v>
      </c>
      <c r="FP33" s="68">
        <f t="shared" si="77"/>
        <v>0.65221878224974206</v>
      </c>
      <c r="FQ33" s="14"/>
      <c r="FR33" s="15">
        <f t="shared" si="78"/>
        <v>5.7580094682373711E-2</v>
      </c>
      <c r="FS33" s="1"/>
      <c r="FT33" s="122">
        <v>93.28</v>
      </c>
      <c r="FU33" s="68">
        <f t="shared" si="79"/>
        <v>7.8876283090221939E-3</v>
      </c>
      <c r="FV33" s="68">
        <f t="shared" si="290"/>
        <v>5.1860769110977272E-3</v>
      </c>
      <c r="FW33" s="68">
        <f t="shared" si="80"/>
        <v>5.9638759513802111E-2</v>
      </c>
      <c r="FX33" s="14"/>
      <c r="FY33" s="15">
        <f t="shared" si="81"/>
        <v>3.4375693058327723E-2</v>
      </c>
      <c r="FZ33" s="1"/>
      <c r="GA33" s="122">
        <v>18.53</v>
      </c>
      <c r="GB33" s="68">
        <f t="shared" si="82"/>
        <v>4.3360433604337049E-3</v>
      </c>
      <c r="GC33" s="68">
        <f t="shared" si="291"/>
        <v>1.6344919625092382E-3</v>
      </c>
      <c r="GD33" s="68"/>
      <c r="GE33" s="14"/>
      <c r="GF33" s="15">
        <f t="shared" si="83"/>
        <v>6.3109581181870419E-2</v>
      </c>
      <c r="GG33" s="18"/>
      <c r="GH33" s="122">
        <v>20.059999999999999</v>
      </c>
      <c r="GI33" s="68">
        <f t="shared" si="84"/>
        <v>2.3991832567636491E-2</v>
      </c>
      <c r="GJ33" s="68">
        <f t="shared" si="292"/>
        <v>2.1290281169712023E-2</v>
      </c>
      <c r="GK33" s="68">
        <f t="shared" si="85"/>
        <v>4.37044745057232E-2</v>
      </c>
      <c r="GL33" s="14"/>
      <c r="GM33" s="15">
        <f t="shared" si="86"/>
        <v>6.1375661375661389E-2</v>
      </c>
      <c r="GO33" s="122">
        <v>29.03</v>
      </c>
      <c r="GP33" s="68">
        <f t="shared" si="87"/>
        <v>1.0442046641141688E-2</v>
      </c>
      <c r="GQ33" s="68">
        <f t="shared" si="293"/>
        <v>7.7404952432172216E-3</v>
      </c>
      <c r="GR33" s="68"/>
      <c r="GS33" s="14"/>
      <c r="GT33" s="15">
        <f t="shared" si="88"/>
        <v>6.5321100917431235E-2</v>
      </c>
      <c r="GV33" s="122">
        <v>14.22</v>
      </c>
      <c r="GW33" s="68">
        <f t="shared" si="89"/>
        <v>1.1379800853485073E-2</v>
      </c>
      <c r="GX33" s="68">
        <f t="shared" si="294"/>
        <v>8.6782494555606056E-3</v>
      </c>
      <c r="GY33" s="68">
        <f t="shared" si="90"/>
        <v>0.20000000000000009</v>
      </c>
      <c r="GZ33" s="14"/>
      <c r="HA33" s="15">
        <f t="shared" si="91"/>
        <v>3.6443148688046642E-2</v>
      </c>
      <c r="HD33" s="122">
        <v>378.17</v>
      </c>
      <c r="HE33" s="68">
        <f t="shared" si="92"/>
        <v>-3.5797149486244524E-2</v>
      </c>
      <c r="HF33" s="68">
        <f t="shared" si="295"/>
        <v>-3.8498700884168992E-2</v>
      </c>
      <c r="HG33" s="68">
        <f t="shared" si="93"/>
        <v>1.1244312117296784</v>
      </c>
      <c r="HH33" s="14"/>
      <c r="HI33" s="15">
        <f t="shared" si="94"/>
        <v>-6.3564778129952357E-2</v>
      </c>
      <c r="HK33" s="122">
        <v>34.28</v>
      </c>
      <c r="HL33" s="68">
        <f t="shared" si="95"/>
        <v>-2.9086678301338399E-3</v>
      </c>
      <c r="HM33" s="68">
        <f t="shared" si="296"/>
        <v>-5.6102192280583062E-3</v>
      </c>
      <c r="HN33" s="68">
        <f t="shared" si="96"/>
        <v>12.82258064516129</v>
      </c>
      <c r="HO33" s="14"/>
      <c r="HP33" s="15">
        <f t="shared" si="97"/>
        <v>0.29946929492039431</v>
      </c>
      <c r="HR33" s="122">
        <v>109.88</v>
      </c>
      <c r="HS33" s="68">
        <f t="shared" si="98"/>
        <v>-7.2753728628590665E-4</v>
      </c>
      <c r="HT33" s="68">
        <f t="shared" si="297"/>
        <v>-3.4290886842103735E-3</v>
      </c>
      <c r="HU33" s="68">
        <f t="shared" si="99"/>
        <v>2.0186813186813186</v>
      </c>
      <c r="HV33" s="14"/>
      <c r="HW33" s="15">
        <f t="shared" si="100"/>
        <v>2.1474388770103211E-2</v>
      </c>
      <c r="HY33" s="122">
        <v>124.83</v>
      </c>
      <c r="HZ33" s="68">
        <f t="shared" si="101"/>
        <v>5.208596713021485E-2</v>
      </c>
      <c r="IA33" s="68">
        <f t="shared" si="298"/>
        <v>4.9384415732290382E-2</v>
      </c>
      <c r="IB33" s="68">
        <f t="shared" si="102"/>
        <v>0.17875354107648717</v>
      </c>
      <c r="IC33" s="14"/>
      <c r="ID33" s="15">
        <f t="shared" si="103"/>
        <v>-7.044456027999102E-2</v>
      </c>
      <c r="IF33" s="122">
        <v>232</v>
      </c>
      <c r="IG33" s="68">
        <f t="shared" si="104"/>
        <v>4.302477183833113E-2</v>
      </c>
      <c r="IH33" s="68">
        <f t="shared" si="299"/>
        <v>4.0323220440406662E-2</v>
      </c>
      <c r="II33" s="68">
        <f t="shared" si="105"/>
        <v>0.32571428571428573</v>
      </c>
      <c r="IJ33" s="14"/>
      <c r="IK33" s="15">
        <f t="shared" si="106"/>
        <v>6.9013112491371888E-4</v>
      </c>
      <c r="IM33" s="122">
        <v>194.07</v>
      </c>
      <c r="IN33" s="68">
        <f t="shared" si="107"/>
        <v>-8.7520593080733062E-4</v>
      </c>
      <c r="IO33" s="68">
        <f t="shared" si="300"/>
        <v>-3.5767573287317973E-3</v>
      </c>
      <c r="IP33" s="68">
        <f t="shared" si="108"/>
        <v>2.789689513766842</v>
      </c>
      <c r="IQ33" s="14"/>
      <c r="IR33" s="15">
        <f t="shared" si="109"/>
        <v>3.4984800810623447E-2</v>
      </c>
      <c r="IT33" s="122">
        <v>50.35</v>
      </c>
      <c r="IU33" s="68">
        <f t="shared" si="110"/>
        <v>5.9618441971385409E-4</v>
      </c>
      <c r="IV33" s="68">
        <f t="shared" si="301"/>
        <v>-2.1053669782106128E-3</v>
      </c>
      <c r="IW33" s="68">
        <f t="shared" si="111"/>
        <v>1.7589041095890412</v>
      </c>
      <c r="IX33" s="14"/>
      <c r="IY33" s="15">
        <f t="shared" si="112"/>
        <v>-2.0237400272426525E-2</v>
      </c>
      <c r="JA33" s="122">
        <v>704.87</v>
      </c>
      <c r="JB33" s="68">
        <f t="shared" si="113"/>
        <v>9.6564847555340172E-4</v>
      </c>
      <c r="JC33" s="68">
        <f t="shared" si="302"/>
        <v>-1.735902922371065E-3</v>
      </c>
      <c r="JD33" s="68">
        <f t="shared" si="114"/>
        <v>0.42570792880258906</v>
      </c>
      <c r="JE33" s="14"/>
      <c r="JF33" s="15">
        <f t="shared" si="115"/>
        <v>0.20385646701166507</v>
      </c>
      <c r="JH33" s="122">
        <v>413.29</v>
      </c>
      <c r="JI33" s="68">
        <f t="shared" si="116"/>
        <v>2.2310061352669107E-3</v>
      </c>
      <c r="JJ33" s="68">
        <f t="shared" si="303"/>
        <v>-4.7054526265755603E-4</v>
      </c>
      <c r="JK33" s="68">
        <f t="shared" si="117"/>
        <v>1.6228577048857908E-2</v>
      </c>
      <c r="JL33" s="14"/>
      <c r="JM33" s="15">
        <f t="shared" si="118"/>
        <v>-1.947805456702249E-2</v>
      </c>
      <c r="JO33" s="122">
        <v>13.87</v>
      </c>
      <c r="JP33" s="68">
        <f t="shared" si="119"/>
        <v>1.9852941176470556E-2</v>
      </c>
      <c r="JQ33" s="68">
        <f t="shared" si="304"/>
        <v>1.7151389778546088E-2</v>
      </c>
      <c r="JR33" s="68">
        <f t="shared" si="120"/>
        <v>-0.53197233001518485</v>
      </c>
      <c r="JS33" s="14"/>
      <c r="JT33" s="15">
        <f t="shared" si="121"/>
        <v>0.36113837095191365</v>
      </c>
      <c r="JV33" s="122">
        <v>1.86</v>
      </c>
      <c r="JW33" s="68">
        <f t="shared" si="122"/>
        <v>5.40540540540541E-3</v>
      </c>
      <c r="JX33" s="68">
        <f t="shared" si="305"/>
        <v>2.7038540074809433E-3</v>
      </c>
      <c r="JY33" s="68">
        <f t="shared" si="123"/>
        <v>-0.26482213438735169</v>
      </c>
      <c r="JZ33" s="14"/>
      <c r="KA33" s="15">
        <f t="shared" si="124"/>
        <v>3.3333333333333361E-2</v>
      </c>
      <c r="KC33" s="122">
        <v>21.54</v>
      </c>
      <c r="KD33" s="68">
        <f t="shared" si="125"/>
        <v>-8.7436723423838601E-3</v>
      </c>
      <c r="KE33" s="68">
        <f t="shared" si="306"/>
        <v>-1.1445223740308326E-2</v>
      </c>
      <c r="KF33" s="68">
        <f t="shared" si="126"/>
        <v>0.10574948665297734</v>
      </c>
      <c r="KG33" s="14"/>
      <c r="KH33" s="15">
        <f t="shared" si="127"/>
        <v>-2.8854824165915265E-2</v>
      </c>
      <c r="KI33" s="18"/>
      <c r="KJ33" s="122">
        <v>79.59</v>
      </c>
      <c r="KK33" s="68">
        <f t="shared" si="128"/>
        <v>4.3803278688524634E-2</v>
      </c>
      <c r="KL33" s="68">
        <f t="shared" si="307"/>
        <v>4.1101727290600167E-2</v>
      </c>
      <c r="KM33" s="68">
        <f t="shared" si="129"/>
        <v>2.7720379146919432</v>
      </c>
      <c r="KN33" s="14"/>
      <c r="KO33" s="15">
        <f t="shared" si="130"/>
        <v>0.18419877994346096</v>
      </c>
      <c r="KQ33" s="122">
        <v>1.35</v>
      </c>
      <c r="KR33" s="68">
        <f t="shared" si="131"/>
        <v>2.6615969581749159E-2</v>
      </c>
      <c r="KS33" s="68">
        <f t="shared" si="308"/>
        <v>2.3914418183824691E-2</v>
      </c>
      <c r="KT33" s="68">
        <f t="shared" si="132"/>
        <v>-0.48473282442748089</v>
      </c>
      <c r="KU33" s="14"/>
      <c r="KV33" s="15">
        <f t="shared" si="133"/>
        <v>0.33663366336633671</v>
      </c>
      <c r="KW33" s="18"/>
      <c r="KX33" s="122">
        <v>30.92</v>
      </c>
      <c r="KY33" s="68">
        <f t="shared" si="134"/>
        <v>2.0462046204620495E-2</v>
      </c>
      <c r="KZ33" s="68">
        <f t="shared" si="309"/>
        <v>1.7760494806696028E-2</v>
      </c>
      <c r="LA33" s="68">
        <f t="shared" si="135"/>
        <v>-0.5701376338106493</v>
      </c>
      <c r="LB33" s="14"/>
      <c r="LC33" s="15">
        <f t="shared" si="136"/>
        <v>0.30409110080134966</v>
      </c>
      <c r="LD33" s="18"/>
      <c r="LE33" s="122">
        <v>52.95</v>
      </c>
      <c r="LF33" s="68">
        <f t="shared" si="137"/>
        <v>1.5340364333653007E-2</v>
      </c>
      <c r="LG33" s="68">
        <f t="shared" si="310"/>
        <v>1.2638812935728539E-2</v>
      </c>
      <c r="LH33" s="68">
        <f t="shared" si="138"/>
        <v>0.47781188947809111</v>
      </c>
      <c r="LI33" s="14"/>
      <c r="LJ33" s="15">
        <f t="shared" si="139"/>
        <v>0.14834092387768388</v>
      </c>
      <c r="LL33" s="122">
        <v>98.6</v>
      </c>
      <c r="LM33" s="68">
        <f t="shared" si="140"/>
        <v>3.1488649440317928E-2</v>
      </c>
      <c r="LN33" s="68">
        <f t="shared" si="311"/>
        <v>2.8787098042393461E-2</v>
      </c>
      <c r="LO33" s="68">
        <f t="shared" si="141"/>
        <v>0.12685714285714278</v>
      </c>
      <c r="LP33" s="14"/>
      <c r="LQ33" s="15">
        <f t="shared" si="142"/>
        <v>0.26070834931594428</v>
      </c>
      <c r="LS33" s="122">
        <v>11.85</v>
      </c>
      <c r="LT33" s="68">
        <f t="shared" si="143"/>
        <v>3.5839160839160854E-2</v>
      </c>
      <c r="LU33" s="68">
        <f t="shared" si="312"/>
        <v>3.3137609441236386E-2</v>
      </c>
      <c r="LV33" s="68"/>
      <c r="LW33" s="14"/>
      <c r="LX33" s="15">
        <f t="shared" si="144"/>
        <v>0.28108108108108104</v>
      </c>
      <c r="LZ33" s="122">
        <v>13.58</v>
      </c>
      <c r="MA33" s="68">
        <f t="shared" si="145"/>
        <v>-1.8786127167630041E-2</v>
      </c>
      <c r="MB33" s="68">
        <f t="shared" si="313"/>
        <v>-2.1487678565554509E-2</v>
      </c>
      <c r="MC33" s="68">
        <f t="shared" si="146"/>
        <v>-0.38966292134831459</v>
      </c>
      <c r="MD33" s="14"/>
      <c r="ME33" s="15">
        <f t="shared" si="147"/>
        <v>7.418397626112733E-3</v>
      </c>
      <c r="MG33" s="122">
        <v>50.5</v>
      </c>
      <c r="MH33" s="68">
        <f t="shared" si="148"/>
        <v>7.6988696950309216E-2</v>
      </c>
      <c r="MI33" s="68">
        <f t="shared" si="314"/>
        <v>7.4287145552384748E-2</v>
      </c>
      <c r="MJ33" s="68">
        <f t="shared" si="149"/>
        <v>5.8059299191374665</v>
      </c>
      <c r="MK33" s="14"/>
      <c r="ML33" s="15">
        <f t="shared" si="150"/>
        <v>1.3787093735280262</v>
      </c>
      <c r="MN33" s="122">
        <v>113.21</v>
      </c>
      <c r="MO33" s="68">
        <f t="shared" si="151"/>
        <v>1.6704086214638522E-2</v>
      </c>
      <c r="MP33" s="68">
        <f t="shared" si="315"/>
        <v>1.4002534816714055E-2</v>
      </c>
      <c r="MQ33" s="68">
        <f t="shared" si="152"/>
        <v>-0.10079428117553622</v>
      </c>
      <c r="MR33" s="14"/>
      <c r="MS33" s="15">
        <f t="shared" si="153"/>
        <v>1.6338989137265402E-2</v>
      </c>
      <c r="MU33" s="122">
        <v>12.24</v>
      </c>
      <c r="MV33" s="68">
        <f t="shared" si="154"/>
        <v>-1.8444266238973571E-2</v>
      </c>
      <c r="MW33" s="68">
        <f t="shared" si="316"/>
        <v>-2.1145817636898039E-2</v>
      </c>
      <c r="MX33" s="68">
        <f t="shared" si="155"/>
        <v>-0.413512218495448</v>
      </c>
      <c r="MY33" s="14"/>
      <c r="MZ33" s="15">
        <f t="shared" si="156"/>
        <v>0.14714151827553892</v>
      </c>
      <c r="NB33" s="122">
        <v>204.58</v>
      </c>
      <c r="NC33" s="68">
        <f t="shared" si="157"/>
        <v>1.187061034721538E-2</v>
      </c>
      <c r="ND33" s="68">
        <f t="shared" si="317"/>
        <v>9.169058949290914E-3</v>
      </c>
      <c r="NE33" s="68">
        <f t="shared" si="158"/>
        <v>0.51014984867498347</v>
      </c>
      <c r="NF33" s="14"/>
      <c r="NG33" s="15">
        <f t="shared" si="159"/>
        <v>0.22657233647101158</v>
      </c>
      <c r="NI33" s="122">
        <v>5.94</v>
      </c>
      <c r="NJ33" s="68">
        <f t="shared" si="160"/>
        <v>1.1925042589437867E-2</v>
      </c>
      <c r="NK33" s="68">
        <f t="shared" si="318"/>
        <v>9.2234911915133992E-3</v>
      </c>
      <c r="NL33" s="68">
        <f t="shared" si="161"/>
        <v>-0.95283842794759832</v>
      </c>
      <c r="NM33" s="14"/>
      <c r="NN33" s="15">
        <f t="shared" si="162"/>
        <v>0.21224489795918366</v>
      </c>
      <c r="NP33" s="122">
        <v>367.93</v>
      </c>
      <c r="NQ33" s="68">
        <f t="shared" si="163"/>
        <v>3.1974868874989577E-2</v>
      </c>
      <c r="NR33" s="68">
        <f t="shared" si="319"/>
        <v>2.927331747706511E-2</v>
      </c>
      <c r="NS33" s="68">
        <f t="shared" si="164"/>
        <v>1.8032761904761905</v>
      </c>
      <c r="NT33" s="14"/>
      <c r="NU33" s="15">
        <f t="shared" si="165"/>
        <v>0.11856626029854377</v>
      </c>
      <c r="NW33" s="122">
        <v>191.33</v>
      </c>
      <c r="NX33" s="68">
        <f t="shared" si="166"/>
        <v>-7.2923732919856488E-2</v>
      </c>
      <c r="NY33" s="68">
        <f t="shared" si="320"/>
        <v>-7.5625284317780955E-2</v>
      </c>
      <c r="NZ33" s="68">
        <f t="shared" si="167"/>
        <v>8.8586709148839454E-2</v>
      </c>
      <c r="OA33" s="14"/>
      <c r="OB33" s="15">
        <f t="shared" si="168"/>
        <v>1.072371896460645E-2</v>
      </c>
      <c r="OD33" s="122">
        <v>1.51</v>
      </c>
      <c r="OE33" s="68">
        <f t="shared" si="169"/>
        <v>-2.5806451612903247E-2</v>
      </c>
      <c r="OF33" s="68">
        <f t="shared" si="321"/>
        <v>-2.8508003010827714E-2</v>
      </c>
      <c r="OG33" s="68">
        <f t="shared" si="170"/>
        <v>-0.99330881375459745</v>
      </c>
      <c r="OH33" s="14"/>
      <c r="OI33" s="15">
        <f t="shared" si="171"/>
        <v>3.4246575342465786E-2</v>
      </c>
      <c r="OK33" s="122">
        <v>84.4</v>
      </c>
      <c r="OL33" s="68">
        <f t="shared" si="172"/>
        <v>4.9751243781094523E-2</v>
      </c>
      <c r="OM33" s="68">
        <f t="shared" si="322"/>
        <v>4.7049692383170055E-2</v>
      </c>
      <c r="ON33" s="68">
        <f t="shared" si="173"/>
        <v>0.9882214369846879</v>
      </c>
      <c r="OO33" s="14"/>
      <c r="OP33" s="15">
        <f t="shared" si="174"/>
        <v>0.26707701546314377</v>
      </c>
      <c r="OR33" s="122">
        <v>1.8</v>
      </c>
      <c r="OS33" s="68">
        <f t="shared" si="175"/>
        <v>4.0462427745664775E-2</v>
      </c>
      <c r="OT33" s="68">
        <f t="shared" si="323"/>
        <v>3.7760876347740308E-2</v>
      </c>
      <c r="OU33" s="68">
        <f t="shared" si="176"/>
        <v>-0.76623376623376627</v>
      </c>
      <c r="OV33" s="14"/>
      <c r="OW33" s="15">
        <f t="shared" si="177"/>
        <v>0.60714285714285698</v>
      </c>
      <c r="OY33" s="122">
        <v>127.86</v>
      </c>
      <c r="OZ33" s="68">
        <f t="shared" si="178"/>
        <v>6.1378659112370252E-3</v>
      </c>
      <c r="PA33" s="68">
        <f t="shared" si="324"/>
        <v>3.4363145133125585E-3</v>
      </c>
      <c r="PB33" s="68">
        <f t="shared" si="332"/>
        <v>2.9341538461538463</v>
      </c>
      <c r="PC33" s="14"/>
      <c r="PD33" s="15">
        <f t="shared" si="179"/>
        <v>0.11619380183326061</v>
      </c>
      <c r="PE33" s="18"/>
      <c r="PF33" s="122">
        <v>207.83</v>
      </c>
      <c r="PG33" s="68">
        <f t="shared" si="180"/>
        <v>-8.2553922504294223E-3</v>
      </c>
      <c r="PH33" s="68">
        <f t="shared" si="325"/>
        <v>-1.0956943648353888E-2</v>
      </c>
      <c r="PI33" s="68">
        <f t="shared" si="181"/>
        <v>-0.40313038483630093</v>
      </c>
      <c r="PJ33" s="14"/>
      <c r="PK33" s="15">
        <f t="shared" si="182"/>
        <v>-6.2162291397694401E-3</v>
      </c>
      <c r="PM33" s="122"/>
      <c r="PN33" s="68">
        <f t="shared" si="183"/>
        <v>0</v>
      </c>
      <c r="PO33" s="68">
        <f t="shared" si="184"/>
        <v>-2.7015513979244668E-3</v>
      </c>
      <c r="PP33" s="68">
        <f t="shared" si="185"/>
        <v>0</v>
      </c>
      <c r="PQ33" s="14"/>
      <c r="PR33" s="15">
        <f t="shared" si="186"/>
        <v>0</v>
      </c>
      <c r="PT33" s="122">
        <v>5.33</v>
      </c>
      <c r="PU33" s="68">
        <f t="shared" si="187"/>
        <v>-1.4787430683918681E-2</v>
      </c>
      <c r="PV33" s="68">
        <f t="shared" si="326"/>
        <v>-1.7488982081843147E-2</v>
      </c>
      <c r="PW33" s="68">
        <f t="shared" si="188"/>
        <v>-0.38876146788990829</v>
      </c>
      <c r="PX33" s="14"/>
      <c r="PY33" s="15">
        <f t="shared" si="189"/>
        <v>3.8986354775828493E-2</v>
      </c>
      <c r="QA33" s="122">
        <v>181.07</v>
      </c>
      <c r="QB33" s="68">
        <f t="shared" si="190"/>
        <v>-1.1086837793555441E-2</v>
      </c>
      <c r="QC33" s="68">
        <f t="shared" si="327"/>
        <v>-1.3788389191479906E-2</v>
      </c>
      <c r="QD33" s="68">
        <f t="shared" si="191"/>
        <v>-0.46332137881976349</v>
      </c>
      <c r="QE33" s="14"/>
      <c r="QF33" s="15">
        <f t="shared" si="192"/>
        <v>-5.564827370397421E-2</v>
      </c>
      <c r="QH33" s="122">
        <v>1.212</v>
      </c>
      <c r="QI33" s="68">
        <f t="shared" si="193"/>
        <v>1.4225941422594061E-2</v>
      </c>
      <c r="QJ33" s="68">
        <f t="shared" si="328"/>
        <v>1.1524390024669595E-2</v>
      </c>
      <c r="QK33" s="68">
        <f t="shared" si="194"/>
        <v>-0.51713147410358562</v>
      </c>
      <c r="QL33" s="14"/>
      <c r="QM33" s="15">
        <f t="shared" si="195"/>
        <v>-6.7692307692307746E-2</v>
      </c>
      <c r="QO33" s="122">
        <v>12.54</v>
      </c>
      <c r="QP33" s="68">
        <f t="shared" si="196"/>
        <v>-1.2598425196850406E-2</v>
      </c>
      <c r="QQ33" s="68">
        <f t="shared" si="329"/>
        <v>-1.5299976594774872E-2</v>
      </c>
      <c r="QR33" s="68">
        <f t="shared" si="197"/>
        <v>-0.98471440064360427</v>
      </c>
      <c r="QS33" s="14"/>
      <c r="QT33" s="15">
        <f t="shared" si="198"/>
        <v>9.2334494773519044E-2</v>
      </c>
      <c r="QV33" s="122">
        <v>2.1139999999999999</v>
      </c>
      <c r="QW33" s="68">
        <f t="shared" si="199"/>
        <v>-2.8301886792453899E-3</v>
      </c>
      <c r="QX33" s="68">
        <f t="shared" si="330"/>
        <v>-5.5317400771698567E-3</v>
      </c>
      <c r="QY33" s="68">
        <f t="shared" si="200"/>
        <v>-0.40113314447592069</v>
      </c>
      <c r="QZ33" s="14"/>
      <c r="RA33" s="15">
        <f t="shared" si="201"/>
        <v>-0.13608500204331841</v>
      </c>
      <c r="RC33" s="122">
        <v>24.78</v>
      </c>
      <c r="RD33" s="68">
        <f t="shared" si="202"/>
        <v>1.9753086419753103E-2</v>
      </c>
      <c r="RE33" s="68">
        <f t="shared" si="331"/>
        <v>1.7051535021828636E-2</v>
      </c>
      <c r="RF33" s="68">
        <f t="shared" si="203"/>
        <v>-0.46467919637070637</v>
      </c>
      <c r="RG33" s="14"/>
      <c r="RH33" s="15">
        <f t="shared" si="204"/>
        <v>1.2121212121212581E-3</v>
      </c>
      <c r="RJ33" s="122">
        <v>207.76</v>
      </c>
      <c r="RK33" s="68">
        <f t="shared" si="205"/>
        <v>2.2139132146019876E-2</v>
      </c>
      <c r="RL33" s="68">
        <f t="shared" si="206"/>
        <v>1.9437580748095408E-2</v>
      </c>
      <c r="RM33" s="68">
        <f t="shared" si="207"/>
        <v>-3.6274236942202526E-2</v>
      </c>
      <c r="RN33" s="14"/>
      <c r="RO33" s="15">
        <f t="shared" si="208"/>
        <v>5.612037413582753E-2</v>
      </c>
      <c r="RQ33" s="122">
        <v>17.89</v>
      </c>
      <c r="RR33" s="68">
        <f t="shared" si="209"/>
        <v>-1.2693156732891855E-2</v>
      </c>
      <c r="RS33" s="68">
        <f t="shared" si="210"/>
        <v>-1.5394708130816323E-2</v>
      </c>
      <c r="RT33" s="68">
        <f t="shared" si="211"/>
        <v>0.22199453551912568</v>
      </c>
      <c r="RU33" s="14"/>
      <c r="RV33" s="15">
        <f t="shared" si="212"/>
        <v>-0.1415547024952015</v>
      </c>
      <c r="RX33" s="122">
        <v>101.36</v>
      </c>
      <c r="RY33" s="68">
        <f t="shared" si="213"/>
        <v>-2.3788885678512943E-2</v>
      </c>
      <c r="RZ33" s="68">
        <f t="shared" si="214"/>
        <v>-2.6490437076437411E-2</v>
      </c>
      <c r="SA33" s="68">
        <f t="shared" si="215"/>
        <v>-0.23823838869682851</v>
      </c>
      <c r="SB33" s="14"/>
      <c r="SC33" s="15">
        <f t="shared" si="216"/>
        <v>0.34020891180748386</v>
      </c>
      <c r="SE33" s="122">
        <v>13.83</v>
      </c>
      <c r="SF33" s="68">
        <f t="shared" si="217"/>
        <v>8.0174927113702207E-3</v>
      </c>
      <c r="SG33" s="68">
        <f t="shared" si="218"/>
        <v>5.315941313445754E-3</v>
      </c>
      <c r="SH33" s="68">
        <f t="shared" si="219"/>
        <v>0.10640000000000001</v>
      </c>
      <c r="SI33" s="14"/>
      <c r="SJ33" s="15">
        <f t="shared" si="220"/>
        <v>-9.3709043250327639E-2</v>
      </c>
      <c r="SL33" s="122">
        <v>0.65600000000000003</v>
      </c>
      <c r="SM33" s="68">
        <f t="shared" si="221"/>
        <v>-1.3533834586466177E-2</v>
      </c>
      <c r="SN33" s="68">
        <f t="shared" si="222"/>
        <v>-1.6235385984390643E-2</v>
      </c>
      <c r="SO33" s="68">
        <f t="shared" si="223"/>
        <v>-0.53802816901408446</v>
      </c>
      <c r="SP33" s="14"/>
      <c r="SQ33" s="15">
        <f t="shared" si="224"/>
        <v>-0.35049504950495047</v>
      </c>
      <c r="SS33" s="122">
        <v>6.26</v>
      </c>
      <c r="ST33" s="68">
        <f t="shared" si="225"/>
        <v>8.304498269896185E-2</v>
      </c>
      <c r="SU33" s="68">
        <f t="shared" si="226"/>
        <v>8.0343431301037382E-2</v>
      </c>
      <c r="SV33" s="68">
        <f t="shared" si="227"/>
        <v>-0.61214374225526647</v>
      </c>
      <c r="SW33" s="14"/>
      <c r="SX33" s="15">
        <f t="shared" si="228"/>
        <v>-0.2547619047619048</v>
      </c>
      <c r="SZ33" s="122">
        <v>23.56</v>
      </c>
      <c r="TA33" s="68">
        <f t="shared" si="229"/>
        <v>-3.7188393951777692E-2</v>
      </c>
      <c r="TB33" s="68">
        <f t="shared" si="230"/>
        <v>-3.9889945349702159E-2</v>
      </c>
      <c r="TC33" s="68">
        <f t="shared" si="231"/>
        <v>-0.41639831558087687</v>
      </c>
      <c r="TD33" s="14"/>
      <c r="TE33" s="15">
        <f t="shared" si="232"/>
        <v>0.51025641025641022</v>
      </c>
      <c r="TG33" s="122">
        <v>0.188</v>
      </c>
      <c r="TH33" s="68">
        <f t="shared" si="233"/>
        <v>2.1739130434782629E-2</v>
      </c>
      <c r="TI33" s="68">
        <f t="shared" si="234"/>
        <v>1.9037579036858161E-2</v>
      </c>
      <c r="TJ33" s="68">
        <f t="shared" si="235"/>
        <v>-0.14545454545454545</v>
      </c>
      <c r="TK33" s="14"/>
      <c r="TL33" s="15">
        <f t="shared" si="236"/>
        <v>0.10914454277286129</v>
      </c>
      <c r="TN33" s="122">
        <v>43.57</v>
      </c>
      <c r="TO33" s="68">
        <f t="shared" si="237"/>
        <v>4.3093129039980776E-2</v>
      </c>
      <c r="TP33" s="68">
        <f t="shared" si="238"/>
        <v>4.0391577642056309E-2</v>
      </c>
      <c r="TQ33" s="68">
        <f t="shared" si="239"/>
        <v>-0.36492897903259891</v>
      </c>
      <c r="TR33" s="14"/>
      <c r="TS33" s="15">
        <f t="shared" si="240"/>
        <v>0.46453781512605041</v>
      </c>
      <c r="TU33" s="122">
        <v>2.2799999999999998</v>
      </c>
      <c r="TV33" s="68">
        <f t="shared" si="241"/>
        <v>3.6363636363636188E-2</v>
      </c>
      <c r="TW33" s="68">
        <f t="shared" si="242"/>
        <v>3.3662084965711721E-2</v>
      </c>
      <c r="TX33" s="68">
        <f t="shared" si="243"/>
        <v>-0.4829931972789116</v>
      </c>
      <c r="TY33" s="14"/>
      <c r="TZ33" s="15">
        <f t="shared" si="244"/>
        <v>0.33333333333333326</v>
      </c>
      <c r="UB33" s="122"/>
      <c r="UC33" s="68">
        <f t="shared" si="245"/>
        <v>0</v>
      </c>
      <c r="UD33" s="68">
        <f t="shared" si="246"/>
        <v>-2.7015513979244668E-3</v>
      </c>
      <c r="UE33" s="68">
        <f t="shared" si="247"/>
        <v>0</v>
      </c>
      <c r="UF33" s="14"/>
      <c r="UG33" s="15">
        <f t="shared" si="248"/>
        <v>0</v>
      </c>
      <c r="UI33" s="122"/>
      <c r="UJ33" s="68">
        <f t="shared" si="249"/>
        <v>0</v>
      </c>
      <c r="UK33" s="68">
        <f t="shared" si="250"/>
        <v>-2.7015513979244668E-3</v>
      </c>
      <c r="UL33" s="68">
        <f t="shared" si="251"/>
        <v>0</v>
      </c>
      <c r="UM33" s="14"/>
      <c r="UN33" s="15">
        <f t="shared" si="252"/>
        <v>0</v>
      </c>
      <c r="UP33" s="122"/>
      <c r="UQ33" s="68">
        <f t="shared" si="253"/>
        <v>0</v>
      </c>
      <c r="UR33" s="68">
        <f t="shared" si="254"/>
        <v>-2.7015513979244668E-3</v>
      </c>
      <c r="US33" s="68">
        <f t="shared" si="255"/>
        <v>0</v>
      </c>
      <c r="UT33" s="14"/>
      <c r="UU33" s="15">
        <f t="shared" si="256"/>
        <v>0</v>
      </c>
      <c r="UW33" s="122"/>
      <c r="UX33" s="68">
        <f t="shared" si="257"/>
        <v>0</v>
      </c>
      <c r="UY33" s="68">
        <f t="shared" si="258"/>
        <v>-2.7015513979244668E-3</v>
      </c>
      <c r="UZ33" s="68">
        <f t="shared" si="259"/>
        <v>0</v>
      </c>
      <c r="VA33" s="14"/>
      <c r="VB33" s="15">
        <f t="shared" si="260"/>
        <v>0</v>
      </c>
      <c r="VD33" s="122"/>
      <c r="VE33" s="68">
        <f t="shared" si="261"/>
        <v>0</v>
      </c>
      <c r="VF33" s="68">
        <f t="shared" si="262"/>
        <v>-2.7015513979244668E-3</v>
      </c>
      <c r="VG33" s="68">
        <f t="shared" si="263"/>
        <v>0</v>
      </c>
      <c r="VH33" s="14"/>
      <c r="VI33" s="15">
        <f t="shared" si="264"/>
        <v>0</v>
      </c>
      <c r="VM33" s="21">
        <f t="shared" si="265"/>
        <v>1.2097455019867339E-2</v>
      </c>
      <c r="VN33" s="49"/>
      <c r="VO33" s="21">
        <f t="shared" si="266"/>
        <v>0.52108471373766341</v>
      </c>
      <c r="VP33" s="14"/>
      <c r="VQ33" s="21">
        <f t="shared" si="267"/>
        <v>0.13118912295760093</v>
      </c>
    </row>
    <row r="34" spans="1:589" ht="15.75" customHeight="1" x14ac:dyDescent="0.2">
      <c r="A34" s="127">
        <v>45694</v>
      </c>
      <c r="B34" s="77">
        <f t="shared" si="0"/>
        <v>45694</v>
      </c>
      <c r="C34" s="13">
        <v>44747.63</v>
      </c>
      <c r="D34" s="138">
        <f t="shared" si="1"/>
        <v>-125.65000000000146</v>
      </c>
      <c r="E34" s="68">
        <f t="shared" si="2"/>
        <v>-2.8001073244479E-3</v>
      </c>
      <c r="F34" s="15">
        <f t="shared" si="3"/>
        <v>5.1791054107937488E-2</v>
      </c>
      <c r="G34" s="13">
        <v>6083.57</v>
      </c>
      <c r="H34" s="138">
        <f t="shared" si="4"/>
        <v>22.090000000000146</v>
      </c>
      <c r="I34" s="68">
        <f t="shared" si="5"/>
        <v>3.6443244884087956E-3</v>
      </c>
      <c r="J34" s="15">
        <f t="shared" si="6"/>
        <v>3.4334019651015041E-2</v>
      </c>
      <c r="K34" s="13">
        <v>19791.990000000002</v>
      </c>
      <c r="L34" s="138">
        <f t="shared" si="7"/>
        <v>99.659999999999854</v>
      </c>
      <c r="M34" s="68">
        <f t="shared" si="8"/>
        <v>5.0608536420017258E-3</v>
      </c>
      <c r="N34" s="15">
        <f t="shared" si="9"/>
        <v>2.4918711248996063E-2</v>
      </c>
      <c r="O34" s="13">
        <v>2307.12</v>
      </c>
      <c r="P34" s="138">
        <f t="shared" si="10"/>
        <v>-9.1100000000001273</v>
      </c>
      <c r="Q34" s="68">
        <f t="shared" si="11"/>
        <v>-3.9331154505382136E-3</v>
      </c>
      <c r="R34" s="15">
        <f t="shared" si="12"/>
        <v>3.4508734799296933E-2</v>
      </c>
      <c r="S34" s="18">
        <f t="shared" si="13"/>
        <v>3.1575262477493538E-4</v>
      </c>
      <c r="T34" s="121">
        <f t="shared" si="14"/>
        <v>264.72241081445333</v>
      </c>
      <c r="U34" s="121">
        <f t="shared" si="15"/>
        <v>264.72241081445333</v>
      </c>
      <c r="V34" s="47">
        <f t="shared" si="16"/>
        <v>2.3861067580226953E-4</v>
      </c>
      <c r="W34" s="21">
        <f t="shared" si="268"/>
        <v>2.3202244560378171E-2</v>
      </c>
      <c r="X34" s="18">
        <f t="shared" si="17"/>
        <v>4.9298883885610207E-4</v>
      </c>
      <c r="Y34" s="123">
        <v>122752.19</v>
      </c>
      <c r="Z34" s="15">
        <v>1.9999999999999999E-6</v>
      </c>
      <c r="AA34" s="21">
        <f t="shared" si="18"/>
        <v>-2.3661067580226953E-4</v>
      </c>
      <c r="AB34" s="1"/>
      <c r="AC34" s="122">
        <v>234.83</v>
      </c>
      <c r="AD34" s="68">
        <f t="shared" si="19"/>
        <v>7.9405957592927415E-3</v>
      </c>
      <c r="AE34" s="68">
        <f t="shared" si="269"/>
        <v>7.7019850834904721E-3</v>
      </c>
      <c r="AF34" s="68">
        <f t="shared" si="20"/>
        <v>0.42519876191054196</v>
      </c>
      <c r="AG34" s="14"/>
      <c r="AH34" s="15">
        <f t="shared" si="21"/>
        <v>3.3719241096975945E-2</v>
      </c>
      <c r="AI34" s="1"/>
      <c r="AJ34" s="122">
        <v>22.57</v>
      </c>
      <c r="AK34" s="68">
        <f t="shared" si="22"/>
        <v>7.5892857142857905E-3</v>
      </c>
      <c r="AL34" s="68">
        <f t="shared" si="270"/>
        <v>7.3506750384835211E-3</v>
      </c>
      <c r="AM34" s="68">
        <f t="shared" si="23"/>
        <v>0.21344086021505368</v>
      </c>
      <c r="AN34" s="14"/>
      <c r="AO34" s="15">
        <f t="shared" si="24"/>
        <v>7.322872087494052E-2</v>
      </c>
      <c r="AP34" s="1"/>
      <c r="AQ34" s="122">
        <v>22.17</v>
      </c>
      <c r="AR34" s="68">
        <f t="shared" si="25"/>
        <v>7.2694229895502102E-3</v>
      </c>
      <c r="AS34" s="68">
        <f t="shared" si="271"/>
        <v>7.0308123137479408E-3</v>
      </c>
      <c r="AT34" s="68">
        <f t="shared" si="26"/>
        <v>0.28372900984365967</v>
      </c>
      <c r="AU34" s="14"/>
      <c r="AV34" s="15">
        <f t="shared" si="27"/>
        <v>3.2603632976246057E-2</v>
      </c>
      <c r="AW34" s="1"/>
      <c r="AX34" s="122">
        <v>211.39</v>
      </c>
      <c r="AY34" s="68">
        <f t="shared" si="28"/>
        <v>3.6558731364541913E-3</v>
      </c>
      <c r="AZ34" s="68">
        <f t="shared" si="272"/>
        <v>3.4172624606519219E-3</v>
      </c>
      <c r="BA34" s="68">
        <f t="shared" si="29"/>
        <v>0.57636092468307232</v>
      </c>
      <c r="BB34" s="14"/>
      <c r="BC34" s="15">
        <f t="shared" si="30"/>
        <v>3.5261276262304658E-2</v>
      </c>
      <c r="BD34" s="1"/>
      <c r="BE34" s="122">
        <v>77.42</v>
      </c>
      <c r="BF34" s="68">
        <f t="shared" si="31"/>
        <v>1.8115942028985581E-3</v>
      </c>
      <c r="BG34" s="68">
        <f t="shared" si="273"/>
        <v>1.5729835270962885E-3</v>
      </c>
      <c r="BH34" s="68"/>
      <c r="BI34" s="14"/>
      <c r="BJ34" s="15">
        <f t="shared" si="32"/>
        <v>5.0902674087145376E-2</v>
      </c>
      <c r="BK34" s="1"/>
      <c r="BL34" s="122">
        <v>72.260000000000005</v>
      </c>
      <c r="BM34" s="68">
        <f t="shared" si="33"/>
        <v>8.7951975429290761E-3</v>
      </c>
      <c r="BN34" s="68">
        <f t="shared" si="274"/>
        <v>8.5565868671268058E-3</v>
      </c>
      <c r="BO34" s="68">
        <f t="shared" si="34"/>
        <v>0.21690804984843384</v>
      </c>
      <c r="BP34" s="14"/>
      <c r="BQ34" s="15">
        <f t="shared" si="35"/>
        <v>8.8744914871176736E-2</v>
      </c>
      <c r="BR34" s="1"/>
      <c r="BS34" s="122">
        <v>40.58</v>
      </c>
      <c r="BT34" s="68">
        <f t="shared" si="36"/>
        <v>7.4478649453822527E-3</v>
      </c>
      <c r="BU34" s="68">
        <f t="shared" si="275"/>
        <v>7.2092542695799833E-3</v>
      </c>
      <c r="BV34" s="68">
        <f t="shared" si="37"/>
        <v>8.9103596349973169E-2</v>
      </c>
      <c r="BW34" s="14"/>
      <c r="BX34" s="15">
        <f t="shared" si="38"/>
        <v>6.0915032679738516E-2</v>
      </c>
      <c r="BY34" s="1"/>
      <c r="BZ34" s="122"/>
      <c r="CA34" s="68">
        <f t="shared" si="39"/>
        <v>0</v>
      </c>
      <c r="CB34" s="68">
        <f t="shared" si="276"/>
        <v>0</v>
      </c>
      <c r="CC34" s="68">
        <f t="shared" si="40"/>
        <v>0</v>
      </c>
      <c r="CD34" s="14"/>
      <c r="CE34" s="15">
        <f t="shared" si="41"/>
        <v>0</v>
      </c>
      <c r="CF34" s="1"/>
      <c r="CG34" s="122">
        <v>36.520000000000003</v>
      </c>
      <c r="CH34" s="68">
        <f t="shared" si="42"/>
        <v>-8.4170513168611242E-3</v>
      </c>
      <c r="CI34" s="68">
        <f t="shared" si="277"/>
        <v>-8.6556619926633944E-3</v>
      </c>
      <c r="CJ34" s="68">
        <f t="shared" si="43"/>
        <v>0.20807145219980161</v>
      </c>
      <c r="CK34" s="14"/>
      <c r="CL34" s="15">
        <f t="shared" si="44"/>
        <v>6.2863795110593826E-2</v>
      </c>
      <c r="CM34" s="1"/>
      <c r="CN34" s="122">
        <v>35.17</v>
      </c>
      <c r="CO34" s="68">
        <f t="shared" si="45"/>
        <v>-6.4971751412428499E-3</v>
      </c>
      <c r="CP34" s="68">
        <f t="shared" si="278"/>
        <v>-6.7357858170451193E-3</v>
      </c>
      <c r="CQ34" s="68">
        <f t="shared" si="46"/>
        <v>0.12220804084237402</v>
      </c>
      <c r="CR34" s="14"/>
      <c r="CS34" s="15">
        <f t="shared" si="47"/>
        <v>5.0791753809381619E-2</v>
      </c>
      <c r="CT34" s="1"/>
      <c r="CU34" s="122">
        <v>38.61</v>
      </c>
      <c r="CV34" s="68">
        <f t="shared" si="48"/>
        <v>-3.6129032258064662E-3</v>
      </c>
      <c r="CW34" s="68">
        <f t="shared" si="279"/>
        <v>-3.8515139016087356E-3</v>
      </c>
      <c r="CX34" s="68">
        <f t="shared" si="49"/>
        <v>0.20093312597200624</v>
      </c>
      <c r="CY34" s="14"/>
      <c r="CZ34" s="15">
        <f t="shared" si="50"/>
        <v>3.5675965665236002E-2</v>
      </c>
      <c r="DA34" s="1"/>
      <c r="DB34" s="122">
        <v>21.18</v>
      </c>
      <c r="DC34" s="68">
        <f t="shared" si="51"/>
        <v>-4.2313117066290484E-3</v>
      </c>
      <c r="DD34" s="68">
        <f t="shared" si="280"/>
        <v>-4.4699223824313178E-3</v>
      </c>
      <c r="DE34" s="68">
        <f t="shared" si="52"/>
        <v>-3.1550068587105684E-2</v>
      </c>
      <c r="DF34" s="14"/>
      <c r="DG34" s="15">
        <f t="shared" si="53"/>
        <v>4.0275049115913571E-2</v>
      </c>
      <c r="DH34" s="1"/>
      <c r="DI34" s="122">
        <v>44.88</v>
      </c>
      <c r="DJ34" s="68">
        <f t="shared" si="54"/>
        <v>4.4762757385855608E-3</v>
      </c>
      <c r="DK34" s="68">
        <f t="shared" si="281"/>
        <v>4.2376650627832914E-3</v>
      </c>
      <c r="DL34" s="68">
        <f t="shared" si="55"/>
        <v>1.6534541336353431E-2</v>
      </c>
      <c r="DM34" s="14"/>
      <c r="DN34" s="15">
        <f t="shared" si="56"/>
        <v>6.4516129032258215E-2</v>
      </c>
      <c r="DO34" s="1"/>
      <c r="DP34" s="122">
        <v>39.04</v>
      </c>
      <c r="DQ34" s="68">
        <f t="shared" si="57"/>
        <v>3.857032656209786E-3</v>
      </c>
      <c r="DR34" s="68">
        <f t="shared" si="282"/>
        <v>3.6184219804075166E-3</v>
      </c>
      <c r="DS34" s="68"/>
      <c r="DT34" s="14"/>
      <c r="DU34" s="15">
        <f t="shared" si="58"/>
        <v>2.521008403361347E-2</v>
      </c>
      <c r="DV34" s="18"/>
      <c r="DW34" s="122">
        <v>33.78</v>
      </c>
      <c r="DX34" s="68">
        <f t="shared" si="59"/>
        <v>9.5636580992229606E-3</v>
      </c>
      <c r="DY34" s="68">
        <f t="shared" si="283"/>
        <v>9.3250474234206904E-3</v>
      </c>
      <c r="DZ34" s="68">
        <f t="shared" si="60"/>
        <v>0.80256136606189987</v>
      </c>
      <c r="EA34" s="14"/>
      <c r="EB34" s="15">
        <f t="shared" si="61"/>
        <v>9.2620256946519958E-3</v>
      </c>
      <c r="EC34" s="1"/>
      <c r="ED34" s="122">
        <v>36.81</v>
      </c>
      <c r="EE34" s="68">
        <f t="shared" si="62"/>
        <v>8.4931506849315695E-3</v>
      </c>
      <c r="EF34" s="68">
        <f t="shared" si="284"/>
        <v>8.2545400091292992E-3</v>
      </c>
      <c r="EG34" s="68">
        <f t="shared" si="63"/>
        <v>0.75035663338088443</v>
      </c>
      <c r="EH34" s="14"/>
      <c r="EI34" s="15">
        <f t="shared" si="64"/>
        <v>-1.8980477223427407E-3</v>
      </c>
      <c r="EJ34" s="1"/>
      <c r="EK34" s="122">
        <v>121.73</v>
      </c>
      <c r="EL34" s="68">
        <f t="shared" si="65"/>
        <v>3.7104221635884138E-3</v>
      </c>
      <c r="EM34" s="68">
        <f t="shared" si="285"/>
        <v>3.4718114877861444E-3</v>
      </c>
      <c r="EN34" s="68">
        <f t="shared" si="66"/>
        <v>0.88611713665943592</v>
      </c>
      <c r="EO34" s="14"/>
      <c r="EP34" s="15">
        <f t="shared" si="67"/>
        <v>9.3710691823899434E-2</v>
      </c>
      <c r="ER34" s="122">
        <v>40.07</v>
      </c>
      <c r="ES34" s="68">
        <f t="shared" si="68"/>
        <v>3.7575150300600845E-3</v>
      </c>
      <c r="ET34" s="68">
        <f t="shared" si="286"/>
        <v>3.5189043542578151E-3</v>
      </c>
      <c r="EU34" s="68">
        <f t="shared" si="69"/>
        <v>0.14780865081638511</v>
      </c>
      <c r="EV34" s="14"/>
      <c r="EW34" s="15">
        <f t="shared" si="70"/>
        <v>3.0341990228850597E-2</v>
      </c>
      <c r="EY34" s="122">
        <v>29.62</v>
      </c>
      <c r="EZ34" s="68">
        <f t="shared" si="71"/>
        <v>2.3688663282572008E-3</v>
      </c>
      <c r="FA34" s="68">
        <f t="shared" si="287"/>
        <v>2.1302556524549314E-3</v>
      </c>
      <c r="FB34" s="68"/>
      <c r="FC34" s="14"/>
      <c r="FD34" s="15">
        <f t="shared" si="72"/>
        <v>0.20504475183075685</v>
      </c>
      <c r="FF34" s="122">
        <v>58.83</v>
      </c>
      <c r="FG34" s="68">
        <f t="shared" si="73"/>
        <v>-1.9826724425191681E-2</v>
      </c>
      <c r="FH34" s="68">
        <f t="shared" si="288"/>
        <v>-2.0065335100993949E-2</v>
      </c>
      <c r="FI34" s="68">
        <f t="shared" si="74"/>
        <v>-4.2315504400812455E-3</v>
      </c>
      <c r="FJ34" s="14"/>
      <c r="FK34" s="15">
        <f t="shared" si="75"/>
        <v>3.5921817221341773E-2</v>
      </c>
      <c r="FL34" s="1"/>
      <c r="FM34" s="122">
        <v>192.93</v>
      </c>
      <c r="FN34" s="68">
        <f t="shared" si="76"/>
        <v>4.2161149281699055E-3</v>
      </c>
      <c r="FO34" s="68">
        <f t="shared" si="289"/>
        <v>3.9775042523676361E-3</v>
      </c>
      <c r="FP34" s="68">
        <f t="shared" si="77"/>
        <v>0.65918472652218785</v>
      </c>
      <c r="FQ34" s="14"/>
      <c r="FR34" s="15">
        <f t="shared" si="78"/>
        <v>6.2038973907299406E-2</v>
      </c>
      <c r="FS34" s="1"/>
      <c r="FT34" s="122">
        <v>93.64</v>
      </c>
      <c r="FU34" s="68">
        <f t="shared" si="79"/>
        <v>3.8593481989708345E-3</v>
      </c>
      <c r="FV34" s="68">
        <f t="shared" si="290"/>
        <v>3.6207375231685651E-3</v>
      </c>
      <c r="FW34" s="68">
        <f t="shared" si="80"/>
        <v>6.3728274451891387E-2</v>
      </c>
      <c r="FX34" s="14"/>
      <c r="FY34" s="15">
        <f t="shared" si="81"/>
        <v>3.836770902639159E-2</v>
      </c>
      <c r="FZ34" s="1"/>
      <c r="GA34" s="122">
        <v>18.63</v>
      </c>
      <c r="GB34" s="68">
        <f t="shared" si="82"/>
        <v>5.3966540744737109E-3</v>
      </c>
      <c r="GC34" s="68">
        <f t="shared" si="291"/>
        <v>5.1580433986714415E-3</v>
      </c>
      <c r="GD34" s="68"/>
      <c r="GE34" s="14"/>
      <c r="GF34" s="15">
        <f t="shared" si="83"/>
        <v>6.8846815834767608E-2</v>
      </c>
      <c r="GG34" s="18"/>
      <c r="GH34" s="122">
        <v>19.829999999999998</v>
      </c>
      <c r="GI34" s="68">
        <f t="shared" si="84"/>
        <v>-1.1465603190428737E-2</v>
      </c>
      <c r="GJ34" s="68">
        <f t="shared" si="292"/>
        <v>-1.1704213866231007E-2</v>
      </c>
      <c r="GK34" s="68">
        <f t="shared" si="85"/>
        <v>3.173777315296563E-2</v>
      </c>
      <c r="GL34" s="14"/>
      <c r="GM34" s="15">
        <f t="shared" si="86"/>
        <v>4.9206349206349198E-2</v>
      </c>
      <c r="GO34" s="122">
        <v>28.72</v>
      </c>
      <c r="GP34" s="68">
        <f t="shared" si="87"/>
        <v>-1.0678608336204005E-2</v>
      </c>
      <c r="GQ34" s="68">
        <f t="shared" si="293"/>
        <v>-1.0917219012006275E-2</v>
      </c>
      <c r="GR34" s="68"/>
      <c r="GS34" s="14"/>
      <c r="GT34" s="15">
        <f t="shared" si="88"/>
        <v>5.3944954128440324E-2</v>
      </c>
      <c r="GV34" s="122">
        <v>14.17</v>
      </c>
      <c r="GW34" s="68">
        <f t="shared" si="89"/>
        <v>-3.5161744022504013E-3</v>
      </c>
      <c r="GX34" s="68">
        <f t="shared" si="294"/>
        <v>-3.7547850780526707E-3</v>
      </c>
      <c r="GY34" s="68">
        <f t="shared" si="90"/>
        <v>0.19578059071729961</v>
      </c>
      <c r="GZ34" s="14"/>
      <c r="HA34" s="15">
        <f t="shared" si="91"/>
        <v>3.2798833819241931E-2</v>
      </c>
      <c r="HD34" s="122">
        <v>374.32</v>
      </c>
      <c r="HE34" s="68">
        <f t="shared" si="92"/>
        <v>-1.0180606605494942E-2</v>
      </c>
      <c r="HF34" s="68">
        <f t="shared" si="295"/>
        <v>-1.0419217281297213E-2</v>
      </c>
      <c r="HG34" s="68">
        <f t="shared" si="93"/>
        <v>1.1028032133026235</v>
      </c>
      <c r="HH34" s="14"/>
      <c r="HI34" s="15">
        <f t="shared" si="94"/>
        <v>-7.3098256735340691E-2</v>
      </c>
      <c r="HK34" s="122">
        <v>32.54</v>
      </c>
      <c r="HL34" s="68">
        <f t="shared" si="95"/>
        <v>-5.0758459743290602E-2</v>
      </c>
      <c r="HM34" s="68">
        <f t="shared" si="296"/>
        <v>-5.099707041909287E-2</v>
      </c>
      <c r="HN34" s="68">
        <f t="shared" si="96"/>
        <v>12.120967741935484</v>
      </c>
      <c r="HO34" s="14"/>
      <c r="HP34" s="15">
        <f t="shared" si="97"/>
        <v>0.23351023502653526</v>
      </c>
      <c r="HR34" s="122">
        <v>108.43</v>
      </c>
      <c r="HS34" s="68">
        <f t="shared" si="98"/>
        <v>-1.3196214051692653E-2</v>
      </c>
      <c r="HT34" s="68">
        <f t="shared" si="297"/>
        <v>-1.3434824727494923E-2</v>
      </c>
      <c r="HU34" s="68">
        <f t="shared" si="99"/>
        <v>1.9788461538461539</v>
      </c>
      <c r="HV34" s="14"/>
      <c r="HW34" s="15">
        <f t="shared" si="100"/>
        <v>7.9947940875710107E-3</v>
      </c>
      <c r="HY34" s="122">
        <v>128.68</v>
      </c>
      <c r="HZ34" s="68">
        <f t="shared" si="101"/>
        <v>3.0841945045261623E-2</v>
      </c>
      <c r="IA34" s="68">
        <f t="shared" si="298"/>
        <v>3.0603334369459355E-2</v>
      </c>
      <c r="IB34" s="68">
        <f t="shared" si="102"/>
        <v>0.21510859301227572</v>
      </c>
      <c r="IC34" s="14"/>
      <c r="ID34" s="15">
        <f t="shared" si="103"/>
        <v>-4.17752624916225E-2</v>
      </c>
      <c r="IF34" s="122">
        <v>231.36</v>
      </c>
      <c r="IG34" s="68">
        <f t="shared" si="104"/>
        <v>-2.7586206896551137E-3</v>
      </c>
      <c r="IH34" s="68">
        <f t="shared" si="299"/>
        <v>-2.997231365457383E-3</v>
      </c>
      <c r="II34" s="68">
        <f t="shared" si="105"/>
        <v>0.32205714285714293</v>
      </c>
      <c r="IJ34" s="14"/>
      <c r="IK34" s="15">
        <f t="shared" si="106"/>
        <v>-2.0703933747411567E-3</v>
      </c>
      <c r="IM34" s="122">
        <v>158.51</v>
      </c>
      <c r="IN34" s="68">
        <f t="shared" si="107"/>
        <v>-0.18323285412480034</v>
      </c>
      <c r="IO34" s="68">
        <f t="shared" si="300"/>
        <v>-0.18347146480060261</v>
      </c>
      <c r="IP34" s="68">
        <f t="shared" si="108"/>
        <v>2.0952938879125167</v>
      </c>
      <c r="IQ34" s="14"/>
      <c r="IR34" s="15">
        <f t="shared" si="109"/>
        <v>-0.15465841821769508</v>
      </c>
      <c r="IT34" s="122">
        <v>48.7</v>
      </c>
      <c r="IU34" s="68">
        <f t="shared" si="110"/>
        <v>-3.2770605759682193E-2</v>
      </c>
      <c r="IV34" s="68">
        <f t="shared" si="301"/>
        <v>-3.3009216435484462E-2</v>
      </c>
      <c r="IW34" s="68">
        <f t="shared" si="111"/>
        <v>1.6684931506849316</v>
      </c>
      <c r="IX34" s="14"/>
      <c r="IY34" s="15">
        <f t="shared" si="112"/>
        <v>-5.2344814166180142E-2</v>
      </c>
      <c r="JA34" s="122">
        <v>711.99</v>
      </c>
      <c r="JB34" s="68">
        <f t="shared" si="113"/>
        <v>1.0101153404173826E-2</v>
      </c>
      <c r="JC34" s="68">
        <f t="shared" si="302"/>
        <v>9.862542728371556E-3</v>
      </c>
      <c r="JD34" s="68">
        <f t="shared" si="114"/>
        <v>0.44010922330097096</v>
      </c>
      <c r="JE34" s="14"/>
      <c r="JF34" s="15">
        <f t="shared" si="115"/>
        <v>0.21601680586155664</v>
      </c>
      <c r="JH34" s="122">
        <v>415.82</v>
      </c>
      <c r="JI34" s="68">
        <f t="shared" si="116"/>
        <v>6.1216095235790188E-3</v>
      </c>
      <c r="JJ34" s="68">
        <f t="shared" si="303"/>
        <v>5.8829988477767494E-3</v>
      </c>
      <c r="JK34" s="68">
        <f t="shared" si="117"/>
        <v>2.2449531584253352E-2</v>
      </c>
      <c r="JL34" s="14"/>
      <c r="JM34" s="15">
        <f t="shared" si="118"/>
        <v>-1.3475682087781748E-2</v>
      </c>
      <c r="JO34" s="122">
        <v>13.61</v>
      </c>
      <c r="JP34" s="68">
        <f t="shared" si="119"/>
        <v>-1.874549387166545E-2</v>
      </c>
      <c r="JQ34" s="68">
        <f t="shared" si="304"/>
        <v>-1.8984104547467719E-2</v>
      </c>
      <c r="JR34" s="68">
        <f t="shared" si="120"/>
        <v>-0.54074573983465501</v>
      </c>
      <c r="JS34" s="14"/>
      <c r="JT34" s="15">
        <f t="shared" si="121"/>
        <v>0.33562315996074582</v>
      </c>
      <c r="JV34" s="122">
        <v>1.79</v>
      </c>
      <c r="JW34" s="68">
        <f t="shared" si="122"/>
        <v>-3.7634408602150567E-2</v>
      </c>
      <c r="JX34" s="68">
        <f t="shared" si="305"/>
        <v>-3.7873019277952835E-2</v>
      </c>
      <c r="JY34" s="68">
        <f t="shared" si="123"/>
        <v>-0.29249011857707502</v>
      </c>
      <c r="JZ34" s="14"/>
      <c r="KA34" s="15">
        <f t="shared" si="124"/>
        <v>-5.5555555555555601E-3</v>
      </c>
      <c r="KC34" s="122">
        <v>21</v>
      </c>
      <c r="KD34" s="68">
        <f t="shared" si="125"/>
        <v>-2.5069637883008318E-2</v>
      </c>
      <c r="KE34" s="68">
        <f t="shared" si="306"/>
        <v>-2.5308248558810587E-2</v>
      </c>
      <c r="KF34" s="68">
        <f t="shared" si="126"/>
        <v>7.8028747433264864E-2</v>
      </c>
      <c r="KG34" s="14"/>
      <c r="KH34" s="15">
        <f t="shared" si="127"/>
        <v>-5.3201082055906207E-2</v>
      </c>
      <c r="KI34" s="18"/>
      <c r="KJ34" s="122">
        <v>79.64</v>
      </c>
      <c r="KK34" s="68">
        <f t="shared" si="128"/>
        <v>6.2821962558106737E-4</v>
      </c>
      <c r="KL34" s="68">
        <f t="shared" si="307"/>
        <v>3.8960894977879787E-4</v>
      </c>
      <c r="KM34" s="68">
        <f t="shared" si="129"/>
        <v>2.7744075829383883</v>
      </c>
      <c r="KN34" s="14"/>
      <c r="KO34" s="15">
        <f t="shared" si="130"/>
        <v>0.1849427168576106</v>
      </c>
      <c r="KQ34" s="122">
        <v>1.35</v>
      </c>
      <c r="KR34" s="68">
        <f t="shared" si="131"/>
        <v>0</v>
      </c>
      <c r="KS34" s="68">
        <f t="shared" si="308"/>
        <v>-2.3861067580226953E-4</v>
      </c>
      <c r="KT34" s="68">
        <f t="shared" si="132"/>
        <v>-0.48473282442748089</v>
      </c>
      <c r="KU34" s="14"/>
      <c r="KV34" s="15">
        <f t="shared" si="133"/>
        <v>0.33663366336633671</v>
      </c>
      <c r="KW34" s="18"/>
      <c r="KX34" s="122">
        <v>25.99</v>
      </c>
      <c r="KY34" s="68">
        <f t="shared" si="134"/>
        <v>-0.15944372574385521</v>
      </c>
      <c r="KZ34" s="68">
        <f t="shared" si="309"/>
        <v>-0.15968233641965748</v>
      </c>
      <c r="LA34" s="68">
        <f t="shared" si="135"/>
        <v>-0.63867649103294877</v>
      </c>
      <c r="LB34" s="14"/>
      <c r="LC34" s="15">
        <f t="shared" si="136"/>
        <v>9.616195698017703E-2</v>
      </c>
      <c r="LD34" s="18"/>
      <c r="LE34" s="122">
        <v>51.43</v>
      </c>
      <c r="LF34" s="68">
        <f t="shared" si="137"/>
        <v>-2.8706326723323947E-2</v>
      </c>
      <c r="LG34" s="68">
        <f t="shared" si="310"/>
        <v>-2.8944937399126215E-2</v>
      </c>
      <c r="LH34" s="68">
        <f t="shared" si="138"/>
        <v>0.43538933854312034</v>
      </c>
      <c r="LI34" s="14"/>
      <c r="LJ34" s="15">
        <f t="shared" si="139"/>
        <v>0.11537627412708741</v>
      </c>
      <c r="LL34" s="122">
        <v>98.96</v>
      </c>
      <c r="LM34" s="68">
        <f t="shared" si="140"/>
        <v>3.6511156186612519E-3</v>
      </c>
      <c r="LN34" s="68">
        <f t="shared" si="311"/>
        <v>3.4125049428589825E-3</v>
      </c>
      <c r="LO34" s="68">
        <f t="shared" si="141"/>
        <v>0.13097142857142849</v>
      </c>
      <c r="LP34" s="14"/>
      <c r="LQ34" s="15">
        <f t="shared" si="142"/>
        <v>0.26531134126070838</v>
      </c>
      <c r="LS34" s="122">
        <v>11.88</v>
      </c>
      <c r="LT34" s="68">
        <f t="shared" si="143"/>
        <v>2.5316455696203491E-3</v>
      </c>
      <c r="LU34" s="68">
        <f t="shared" si="312"/>
        <v>2.2930348938180797E-3</v>
      </c>
      <c r="LV34" s="68"/>
      <c r="LW34" s="14"/>
      <c r="LX34" s="15">
        <f t="shared" si="144"/>
        <v>0.28432432432432442</v>
      </c>
      <c r="LZ34" s="122">
        <v>13.19</v>
      </c>
      <c r="MA34" s="68">
        <f t="shared" si="145"/>
        <v>-2.8718703976435975E-2</v>
      </c>
      <c r="MB34" s="68">
        <f t="shared" si="313"/>
        <v>-2.8957314652238244E-2</v>
      </c>
      <c r="MC34" s="68">
        <f t="shared" si="146"/>
        <v>-0.40719101123595508</v>
      </c>
      <c r="MD34" s="14"/>
      <c r="ME34" s="15">
        <f t="shared" si="147"/>
        <v>-2.1513353115727069E-2</v>
      </c>
      <c r="MG34" s="122">
        <v>47.76</v>
      </c>
      <c r="MH34" s="68">
        <f t="shared" si="148"/>
        <v>-5.4257425742574299E-2</v>
      </c>
      <c r="MI34" s="68">
        <f t="shared" si="314"/>
        <v>-5.4496036418376567E-2</v>
      </c>
      <c r="MJ34" s="68">
        <f t="shared" si="149"/>
        <v>5.4366576819407006</v>
      </c>
      <c r="MK34" s="14"/>
      <c r="ML34" s="15">
        <f t="shared" si="150"/>
        <v>1.2496467263306641</v>
      </c>
      <c r="MN34" s="122">
        <v>112.8</v>
      </c>
      <c r="MO34" s="68">
        <f t="shared" si="151"/>
        <v>-3.6215881989223268E-3</v>
      </c>
      <c r="MP34" s="68">
        <f t="shared" si="315"/>
        <v>-3.8601988747245962E-3</v>
      </c>
      <c r="MQ34" s="68">
        <f t="shared" si="152"/>
        <v>-0.10405083399523438</v>
      </c>
      <c r="MR34" s="14"/>
      <c r="MS34" s="15">
        <f t="shared" si="153"/>
        <v>1.2658227848101234E-2</v>
      </c>
      <c r="MU34" s="122">
        <v>12.15</v>
      </c>
      <c r="MV34" s="68">
        <f t="shared" si="154"/>
        <v>-7.3529411764705769E-3</v>
      </c>
      <c r="MW34" s="68">
        <f t="shared" si="316"/>
        <v>-7.5915518522728462E-3</v>
      </c>
      <c r="MX34" s="68">
        <f t="shared" si="155"/>
        <v>-0.41782462865356973</v>
      </c>
      <c r="MY34" s="14"/>
      <c r="MZ34" s="15">
        <f t="shared" si="156"/>
        <v>0.13870665417057174</v>
      </c>
      <c r="NB34" s="122">
        <v>206.06</v>
      </c>
      <c r="NC34" s="68">
        <f t="shared" si="157"/>
        <v>7.2343337569654399E-3</v>
      </c>
      <c r="ND34" s="68">
        <f t="shared" si="317"/>
        <v>6.9957230811631705E-3</v>
      </c>
      <c r="NE34" s="68">
        <f t="shared" si="158"/>
        <v>0.52107477670332913</v>
      </c>
      <c r="NF34" s="14"/>
      <c r="NG34" s="15">
        <f t="shared" si="159"/>
        <v>0.23544577013010379</v>
      </c>
      <c r="NI34" s="122">
        <v>6</v>
      </c>
      <c r="NJ34" s="68">
        <f t="shared" si="160"/>
        <v>1.0101010101010034E-2</v>
      </c>
      <c r="NK34" s="68">
        <f t="shared" si="318"/>
        <v>9.862399425207764E-3</v>
      </c>
      <c r="NL34" s="68">
        <f t="shared" si="161"/>
        <v>-0.95236204843191741</v>
      </c>
      <c r="NM34" s="14"/>
      <c r="NN34" s="15">
        <f t="shared" si="162"/>
        <v>0.22448979591836726</v>
      </c>
      <c r="NP34" s="122">
        <v>374.83</v>
      </c>
      <c r="NQ34" s="68">
        <f t="shared" si="163"/>
        <v>1.8753567254640766E-2</v>
      </c>
      <c r="NR34" s="68">
        <f t="shared" si="319"/>
        <v>1.8514956578838497E-2</v>
      </c>
      <c r="NS34" s="68">
        <f t="shared" si="164"/>
        <v>1.855847619047619</v>
      </c>
      <c r="NT34" s="14"/>
      <c r="NU34" s="15">
        <f t="shared" si="165"/>
        <v>0.13954336788982452</v>
      </c>
      <c r="NW34" s="122">
        <v>191.6</v>
      </c>
      <c r="NX34" s="68">
        <f t="shared" si="166"/>
        <v>1.4111744107039241E-3</v>
      </c>
      <c r="NY34" s="68">
        <f t="shared" si="320"/>
        <v>1.1725637349016545E-3</v>
      </c>
      <c r="NZ34" s="68">
        <f t="shared" si="167"/>
        <v>9.0122894856622685E-2</v>
      </c>
      <c r="OA34" s="14"/>
      <c r="OB34" s="15">
        <f t="shared" si="168"/>
        <v>1.2150026413100807E-2</v>
      </c>
      <c r="OD34" s="122">
        <v>1.53</v>
      </c>
      <c r="OE34" s="68">
        <f t="shared" si="169"/>
        <v>1.3245033112582794E-2</v>
      </c>
      <c r="OF34" s="68">
        <f t="shared" si="321"/>
        <v>1.3006422436780523E-2</v>
      </c>
      <c r="OG34" s="68">
        <f t="shared" si="170"/>
        <v>-0.99322018877121465</v>
      </c>
      <c r="OH34" s="14"/>
      <c r="OI34" s="15">
        <f t="shared" si="171"/>
        <v>4.7945205479452101E-2</v>
      </c>
      <c r="OK34" s="122">
        <v>81.81</v>
      </c>
      <c r="OL34" s="68">
        <f t="shared" si="172"/>
        <v>-3.0687203791469234E-2</v>
      </c>
      <c r="OM34" s="68">
        <f t="shared" si="322"/>
        <v>-3.0925814467271502E-2</v>
      </c>
      <c r="ON34" s="68">
        <f t="shared" si="173"/>
        <v>0.92720848056537097</v>
      </c>
      <c r="OO34" s="14"/>
      <c r="OP34" s="15">
        <f t="shared" si="174"/>
        <v>0.22819396487013965</v>
      </c>
      <c r="OR34" s="122">
        <v>1.82</v>
      </c>
      <c r="OS34" s="68">
        <f t="shared" si="175"/>
        <v>1.111111111111112E-2</v>
      </c>
      <c r="OT34" s="68">
        <f t="shared" si="323"/>
        <v>1.087250043530885E-2</v>
      </c>
      <c r="OU34" s="68">
        <f t="shared" si="176"/>
        <v>-0.76363636363636356</v>
      </c>
      <c r="OV34" s="14"/>
      <c r="OW34" s="15">
        <f t="shared" si="177"/>
        <v>0.62499999999999989</v>
      </c>
      <c r="OY34" s="122">
        <v>127.48</v>
      </c>
      <c r="OZ34" s="68">
        <f t="shared" si="178"/>
        <v>-2.9720006256843067E-3</v>
      </c>
      <c r="PA34" s="68">
        <f t="shared" si="324"/>
        <v>-3.2106113014865761E-3</v>
      </c>
      <c r="PB34" s="68">
        <f t="shared" si="332"/>
        <v>2.9224615384615387</v>
      </c>
      <c r="PC34" s="14"/>
      <c r="PD34" s="15">
        <f t="shared" si="179"/>
        <v>0.11287647315582722</v>
      </c>
      <c r="PE34" s="18"/>
      <c r="PF34" s="122">
        <v>205.53</v>
      </c>
      <c r="PG34" s="68">
        <f t="shared" si="180"/>
        <v>-1.1066737237165045E-2</v>
      </c>
      <c r="PH34" s="68">
        <f t="shared" si="325"/>
        <v>-1.1305347912967315E-2</v>
      </c>
      <c r="PI34" s="68">
        <f t="shared" si="181"/>
        <v>-0.40973578403216537</v>
      </c>
      <c r="PJ34" s="14"/>
      <c r="PK34" s="15">
        <f t="shared" si="182"/>
        <v>-1.7214173002438649E-2</v>
      </c>
      <c r="PM34" s="122"/>
      <c r="PN34" s="68">
        <f t="shared" si="183"/>
        <v>0</v>
      </c>
      <c r="PO34" s="68">
        <f t="shared" si="184"/>
        <v>-2.3861067580226953E-4</v>
      </c>
      <c r="PP34" s="68">
        <f t="shared" si="185"/>
        <v>0</v>
      </c>
      <c r="PQ34" s="14"/>
      <c r="PR34" s="15">
        <f t="shared" si="186"/>
        <v>0</v>
      </c>
      <c r="PT34" s="122">
        <v>5.07</v>
      </c>
      <c r="PU34" s="68">
        <f t="shared" si="187"/>
        <v>-4.8780487804878009E-2</v>
      </c>
      <c r="PV34" s="68">
        <f t="shared" si="326"/>
        <v>-4.9019098480680277E-2</v>
      </c>
      <c r="PW34" s="68">
        <f t="shared" si="188"/>
        <v>-0.41857798165137616</v>
      </c>
      <c r="PX34" s="14"/>
      <c r="PY34" s="15">
        <f t="shared" si="189"/>
        <v>-1.1695906432748463E-2</v>
      </c>
      <c r="QA34" s="122">
        <v>210.13</v>
      </c>
      <c r="QB34" s="68">
        <f t="shared" si="190"/>
        <v>0.16049041807035955</v>
      </c>
      <c r="QC34" s="68">
        <f t="shared" si="327"/>
        <v>0.16025180739455727</v>
      </c>
      <c r="QD34" s="68">
        <f t="shared" si="191"/>
        <v>-0.37718960253712319</v>
      </c>
      <c r="QE34" s="14"/>
      <c r="QF34" s="15">
        <f t="shared" si="192"/>
        <v>9.5911129654740718E-2</v>
      </c>
      <c r="QH34" s="122">
        <v>1.2649999999999999</v>
      </c>
      <c r="QI34" s="68">
        <f t="shared" si="193"/>
        <v>4.3729372937293676E-2</v>
      </c>
      <c r="QJ34" s="68">
        <f t="shared" si="328"/>
        <v>4.3490762261491407E-2</v>
      </c>
      <c r="QK34" s="68">
        <f t="shared" si="194"/>
        <v>-0.49601593625498008</v>
      </c>
      <c r="QL34" s="14"/>
      <c r="QM34" s="15">
        <f t="shared" si="195"/>
        <v>-2.6923076923077032E-2</v>
      </c>
      <c r="QO34" s="122">
        <v>12.27</v>
      </c>
      <c r="QP34" s="68">
        <f t="shared" si="196"/>
        <v>-2.1531100478468866E-2</v>
      </c>
      <c r="QQ34" s="68">
        <f t="shared" si="329"/>
        <v>-2.1769711154271135E-2</v>
      </c>
      <c r="QR34" s="68">
        <f t="shared" si="197"/>
        <v>-0.98504351641922039</v>
      </c>
      <c r="QS34" s="14"/>
      <c r="QT34" s="15">
        <f t="shared" si="198"/>
        <v>6.8815331010452882E-2</v>
      </c>
      <c r="QV34" s="122">
        <v>1.99</v>
      </c>
      <c r="QW34" s="68">
        <f t="shared" si="199"/>
        <v>-5.8656575212866553E-2</v>
      </c>
      <c r="QX34" s="68">
        <f t="shared" si="330"/>
        <v>-5.8895185888668822E-2</v>
      </c>
      <c r="QY34" s="68">
        <f t="shared" si="200"/>
        <v>-0.43626062322946174</v>
      </c>
      <c r="QZ34" s="14"/>
      <c r="RA34" s="15">
        <f t="shared" si="201"/>
        <v>-0.18675929709848796</v>
      </c>
      <c r="RC34" s="122">
        <v>26.72</v>
      </c>
      <c r="RD34" s="68">
        <f t="shared" si="202"/>
        <v>7.8288942695722258E-2</v>
      </c>
      <c r="RE34" s="68">
        <f t="shared" si="331"/>
        <v>7.8050332019919982E-2</v>
      </c>
      <c r="RF34" s="68">
        <f t="shared" si="203"/>
        <v>-0.42276949665154462</v>
      </c>
      <c r="RG34" s="14"/>
      <c r="RH34" s="15">
        <f t="shared" si="204"/>
        <v>7.9595959595959553E-2</v>
      </c>
      <c r="RJ34" s="122">
        <v>209.68</v>
      </c>
      <c r="RK34" s="68">
        <f t="shared" si="205"/>
        <v>9.2414324220254918E-3</v>
      </c>
      <c r="RL34" s="68">
        <f t="shared" si="206"/>
        <v>9.0028217462232215E-3</v>
      </c>
      <c r="RM34" s="68">
        <f t="shared" si="207"/>
        <v>-2.7368030429538944E-2</v>
      </c>
      <c r="RN34" s="14"/>
      <c r="RO34" s="15">
        <f t="shared" si="208"/>
        <v>6.5880439202928062E-2</v>
      </c>
      <c r="RQ34" s="122">
        <v>16.27</v>
      </c>
      <c r="RR34" s="68">
        <f t="shared" si="209"/>
        <v>-9.0553381777529404E-2</v>
      </c>
      <c r="RS34" s="68">
        <f t="shared" si="210"/>
        <v>-9.079199245333168E-2</v>
      </c>
      <c r="RT34" s="68">
        <f t="shared" si="211"/>
        <v>0.11133879781420758</v>
      </c>
      <c r="RU34" s="14"/>
      <c r="RV34" s="15">
        <f t="shared" si="212"/>
        <v>-0.21928982725527832</v>
      </c>
      <c r="RX34" s="122">
        <v>111.28</v>
      </c>
      <c r="RY34" s="68">
        <f t="shared" si="213"/>
        <v>9.7868981846882419E-2</v>
      </c>
      <c r="RZ34" s="68">
        <f t="shared" si="214"/>
        <v>9.7630371171080144E-2</v>
      </c>
      <c r="SA34" s="68">
        <f t="shared" si="215"/>
        <v>-0.16368555538854654</v>
      </c>
      <c r="SB34" s="14"/>
      <c r="SC34" s="15">
        <f t="shared" si="216"/>
        <v>0.47137379346820057</v>
      </c>
      <c r="SE34" s="122">
        <v>13.29</v>
      </c>
      <c r="SF34" s="68">
        <f t="shared" si="217"/>
        <v>-3.9045553145336295E-2</v>
      </c>
      <c r="SG34" s="68">
        <f t="shared" si="218"/>
        <v>-3.9284163821138564E-2</v>
      </c>
      <c r="SH34" s="68">
        <f t="shared" si="219"/>
        <v>6.3199999999999937E-2</v>
      </c>
      <c r="SI34" s="14"/>
      <c r="SJ34" s="15">
        <f t="shared" si="220"/>
        <v>-0.12909567496723465</v>
      </c>
      <c r="SL34" s="122">
        <v>0.62</v>
      </c>
      <c r="SM34" s="68">
        <f t="shared" si="221"/>
        <v>-5.4878048780487854E-2</v>
      </c>
      <c r="SN34" s="68">
        <f t="shared" si="222"/>
        <v>-5.5116659456290122E-2</v>
      </c>
      <c r="SO34" s="68">
        <f t="shared" si="223"/>
        <v>-0.56338028169014087</v>
      </c>
      <c r="SP34" s="14"/>
      <c r="SQ34" s="15">
        <f t="shared" si="224"/>
        <v>-0.38613861386138615</v>
      </c>
      <c r="SS34" s="122">
        <v>5.99</v>
      </c>
      <c r="ST34" s="68">
        <f t="shared" si="225"/>
        <v>-4.3130990415335399E-2</v>
      </c>
      <c r="SU34" s="68">
        <f t="shared" si="226"/>
        <v>-4.3369601091137668E-2</v>
      </c>
      <c r="SV34" s="68">
        <f t="shared" si="227"/>
        <v>-0.62887236679058245</v>
      </c>
      <c r="SW34" s="14"/>
      <c r="SX34" s="15">
        <f t="shared" si="228"/>
        <v>-0.28690476190476188</v>
      </c>
      <c r="SZ34" s="122">
        <v>24.11</v>
      </c>
      <c r="TA34" s="68">
        <f t="shared" si="229"/>
        <v>2.3344651952461833E-2</v>
      </c>
      <c r="TB34" s="68">
        <f t="shared" si="230"/>
        <v>2.3106041276659564E-2</v>
      </c>
      <c r="TC34" s="68">
        <f t="shared" si="231"/>
        <v>-0.40277433737924201</v>
      </c>
      <c r="TD34" s="14"/>
      <c r="TE34" s="15">
        <f t="shared" si="232"/>
        <v>0.54551282051282046</v>
      </c>
      <c r="TG34" s="122">
        <v>0.19009999999999999</v>
      </c>
      <c r="TH34" s="68">
        <f t="shared" si="233"/>
        <v>1.1170212765957397E-2</v>
      </c>
      <c r="TI34" s="68">
        <f t="shared" si="234"/>
        <v>1.0931602090155127E-2</v>
      </c>
      <c r="TJ34" s="68">
        <f t="shared" si="235"/>
        <v>-0.13590909090909095</v>
      </c>
      <c r="TK34" s="14"/>
      <c r="TL34" s="15">
        <f t="shared" si="236"/>
        <v>0.12153392330383468</v>
      </c>
      <c r="TN34" s="122">
        <v>42.05</v>
      </c>
      <c r="TO34" s="68">
        <f t="shared" si="237"/>
        <v>-3.4886389717695733E-2</v>
      </c>
      <c r="TP34" s="68">
        <f t="shared" si="238"/>
        <v>-3.5125000393498002E-2</v>
      </c>
      <c r="TQ34" s="68">
        <f t="shared" si="239"/>
        <v>-0.3870843141684826</v>
      </c>
      <c r="TR34" s="14"/>
      <c r="TS34" s="15">
        <f t="shared" si="240"/>
        <v>0.41344537815126042</v>
      </c>
      <c r="TU34" s="122">
        <v>2.2200000000000002</v>
      </c>
      <c r="TV34" s="68">
        <f t="shared" si="241"/>
        <v>-2.6315789473684043E-2</v>
      </c>
      <c r="TW34" s="68">
        <f t="shared" si="242"/>
        <v>-2.6554400149486311E-2</v>
      </c>
      <c r="TX34" s="68">
        <f t="shared" si="243"/>
        <v>-0.49659863945578231</v>
      </c>
      <c r="TY34" s="14"/>
      <c r="TZ34" s="15">
        <f t="shared" si="244"/>
        <v>0.29824561403508787</v>
      </c>
      <c r="UB34" s="122"/>
      <c r="UC34" s="68">
        <f t="shared" si="245"/>
        <v>0</v>
      </c>
      <c r="UD34" s="68">
        <f t="shared" si="246"/>
        <v>-2.3861067580226953E-4</v>
      </c>
      <c r="UE34" s="68">
        <f t="shared" si="247"/>
        <v>0</v>
      </c>
      <c r="UF34" s="14"/>
      <c r="UG34" s="15">
        <f t="shared" si="248"/>
        <v>0</v>
      </c>
      <c r="UI34" s="122"/>
      <c r="UJ34" s="68">
        <f t="shared" si="249"/>
        <v>0</v>
      </c>
      <c r="UK34" s="68">
        <f t="shared" si="250"/>
        <v>-2.3861067580226953E-4</v>
      </c>
      <c r="UL34" s="68">
        <f t="shared" si="251"/>
        <v>0</v>
      </c>
      <c r="UM34" s="14"/>
      <c r="UN34" s="15">
        <f t="shared" si="252"/>
        <v>0</v>
      </c>
      <c r="UP34" s="122"/>
      <c r="UQ34" s="68">
        <f t="shared" si="253"/>
        <v>0</v>
      </c>
      <c r="UR34" s="68">
        <f t="shared" si="254"/>
        <v>-2.3861067580226953E-4</v>
      </c>
      <c r="US34" s="68">
        <f t="shared" si="255"/>
        <v>0</v>
      </c>
      <c r="UT34" s="14"/>
      <c r="UU34" s="15">
        <f t="shared" si="256"/>
        <v>0</v>
      </c>
      <c r="UW34" s="122"/>
      <c r="UX34" s="68">
        <f t="shared" si="257"/>
        <v>0</v>
      </c>
      <c r="UY34" s="68">
        <f t="shared" si="258"/>
        <v>-2.3861067580226953E-4</v>
      </c>
      <c r="UZ34" s="68">
        <f t="shared" si="259"/>
        <v>0</v>
      </c>
      <c r="VA34" s="14"/>
      <c r="VB34" s="15">
        <f t="shared" si="260"/>
        <v>0</v>
      </c>
      <c r="VD34" s="122"/>
      <c r="VE34" s="68">
        <f t="shared" si="261"/>
        <v>0</v>
      </c>
      <c r="VF34" s="68">
        <f t="shared" si="262"/>
        <v>-2.3861067580226953E-4</v>
      </c>
      <c r="VG34" s="68">
        <f t="shared" si="263"/>
        <v>0</v>
      </c>
      <c r="VH34" s="14"/>
      <c r="VI34" s="15">
        <f t="shared" si="264"/>
        <v>0</v>
      </c>
      <c r="VM34" s="21">
        <f t="shared" si="265"/>
        <v>-5.0794591075924104E-3</v>
      </c>
      <c r="VN34" s="49"/>
      <c r="VO34" s="21">
        <f t="shared" si="266"/>
        <v>0.49242182739355173</v>
      </c>
      <c r="VP34" s="14"/>
      <c r="VQ34" s="21">
        <f t="shared" si="267"/>
        <v>0.12308348363110605</v>
      </c>
    </row>
    <row r="35" spans="1:589" ht="15.75" customHeight="1" x14ac:dyDescent="0.2">
      <c r="A35" s="127">
        <v>45695</v>
      </c>
      <c r="B35" s="77">
        <f t="shared" si="0"/>
        <v>45695</v>
      </c>
      <c r="C35" s="13">
        <v>44303.4</v>
      </c>
      <c r="D35" s="138">
        <f t="shared" si="1"/>
        <v>-444.22999999999593</v>
      </c>
      <c r="E35" s="68">
        <f t="shared" si="2"/>
        <v>-9.9274531410936395E-3</v>
      </c>
      <c r="F35" s="15">
        <f t="shared" si="3"/>
        <v>4.1349447704059454E-2</v>
      </c>
      <c r="G35" s="13">
        <v>6025.99</v>
      </c>
      <c r="H35" s="138">
        <f t="shared" si="4"/>
        <v>-57.579999999999927</v>
      </c>
      <c r="I35" s="68">
        <f t="shared" si="5"/>
        <v>-9.464837258386101E-3</v>
      </c>
      <c r="J35" s="15">
        <f t="shared" si="6"/>
        <v>2.4544216484205853E-2</v>
      </c>
      <c r="K35" s="13">
        <v>19523.400000000001</v>
      </c>
      <c r="L35" s="138">
        <f t="shared" si="7"/>
        <v>-268.59000000000015</v>
      </c>
      <c r="M35" s="68">
        <f t="shared" si="8"/>
        <v>-1.3570641456468002E-2</v>
      </c>
      <c r="N35" s="15">
        <f t="shared" si="9"/>
        <v>1.1009906896610681E-2</v>
      </c>
      <c r="O35" s="13">
        <v>2279.71</v>
      </c>
      <c r="P35" s="138">
        <f t="shared" si="10"/>
        <v>-27.409999999999854</v>
      </c>
      <c r="Q35" s="68">
        <f t="shared" si="11"/>
        <v>-1.1880613058705162E-2</v>
      </c>
      <c r="R35" s="15">
        <f t="shared" si="12"/>
        <v>2.2218136815295848E-2</v>
      </c>
      <c r="S35" s="18">
        <f t="shared" si="13"/>
        <v>-7.7409533563641388E-3</v>
      </c>
      <c r="T35" s="121">
        <f t="shared" si="14"/>
        <v>263.17422014318049</v>
      </c>
      <c r="U35" s="121">
        <f t="shared" si="15"/>
        <v>263.17422014318049</v>
      </c>
      <c r="V35" s="47">
        <f t="shared" si="16"/>
        <v>-5.8483551374045829E-3</v>
      </c>
      <c r="W35" s="21">
        <f t="shared" si="268"/>
        <v>1.7218194456799583E-2</v>
      </c>
      <c r="X35" s="18">
        <f t="shared" si="17"/>
        <v>-1.1210886228663227E-2</v>
      </c>
      <c r="Y35" s="123">
        <v>122752.19</v>
      </c>
      <c r="Z35" s="15">
        <v>1.9999999999999999E-6</v>
      </c>
      <c r="AA35" s="21">
        <f t="shared" si="18"/>
        <v>5.8503551374045832E-3</v>
      </c>
      <c r="AB35" s="1"/>
      <c r="AC35" s="122">
        <v>231.57</v>
      </c>
      <c r="AD35" s="68">
        <f t="shared" si="19"/>
        <v>-1.3882383000468505E-2</v>
      </c>
      <c r="AE35" s="68">
        <f t="shared" si="269"/>
        <v>-8.0340278630639216E-3</v>
      </c>
      <c r="AF35" s="68">
        <f t="shared" si="20"/>
        <v>0.40541360684590627</v>
      </c>
      <c r="AG35" s="14"/>
      <c r="AH35" s="15">
        <f t="shared" si="21"/>
        <v>1.9368754677114082E-2</v>
      </c>
      <c r="AI35" s="1"/>
      <c r="AJ35" s="122">
        <v>22.24</v>
      </c>
      <c r="AK35" s="68">
        <f t="shared" si="22"/>
        <v>-1.4621178555604866E-2</v>
      </c>
      <c r="AL35" s="68">
        <f t="shared" si="270"/>
        <v>-8.7728234182002825E-3</v>
      </c>
      <c r="AM35" s="68">
        <f t="shared" si="23"/>
        <v>0.19569892473118261</v>
      </c>
      <c r="AN35" s="14"/>
      <c r="AO35" s="15">
        <f t="shared" si="24"/>
        <v>5.7536852116024592E-2</v>
      </c>
      <c r="AP35" s="1"/>
      <c r="AQ35" s="122">
        <v>21.84</v>
      </c>
      <c r="AR35" s="68">
        <f t="shared" si="25"/>
        <v>-1.4884979702300488E-2</v>
      </c>
      <c r="AS35" s="68">
        <f t="shared" si="271"/>
        <v>-9.0366245648959044E-3</v>
      </c>
      <c r="AT35" s="68">
        <f t="shared" si="26"/>
        <v>0.2646207295888825</v>
      </c>
      <c r="AU35" s="14"/>
      <c r="AV35" s="15">
        <f t="shared" si="27"/>
        <v>1.7233348858872892E-2</v>
      </c>
      <c r="AW35" s="1"/>
      <c r="AX35" s="122">
        <v>209.4</v>
      </c>
      <c r="AY35" s="68">
        <f t="shared" si="28"/>
        <v>-9.4138795591086656E-3</v>
      </c>
      <c r="AZ35" s="68">
        <f t="shared" si="272"/>
        <v>-3.5655244217040827E-3</v>
      </c>
      <c r="BA35" s="68">
        <f t="shared" si="29"/>
        <v>0.56152125279642073</v>
      </c>
      <c r="BB35" s="14"/>
      <c r="BC35" s="15">
        <f t="shared" si="30"/>
        <v>2.5515451295362201E-2</v>
      </c>
      <c r="BD35" s="1"/>
      <c r="BE35" s="122">
        <v>76.97</v>
      </c>
      <c r="BF35" s="68">
        <f t="shared" si="31"/>
        <v>-5.8124515629036791E-3</v>
      </c>
      <c r="BG35" s="68">
        <f t="shared" si="273"/>
        <v>3.590357450090377E-5</v>
      </c>
      <c r="BH35" s="68"/>
      <c r="BI35" s="14"/>
      <c r="BJ35" s="15">
        <f t="shared" si="32"/>
        <v>4.479435319668789E-2</v>
      </c>
      <c r="BK35" s="1"/>
      <c r="BL35" s="122">
        <v>72.45</v>
      </c>
      <c r="BM35" s="68">
        <f t="shared" si="33"/>
        <v>2.6293938555216954E-3</v>
      </c>
      <c r="BN35" s="68">
        <f t="shared" si="274"/>
        <v>8.4777489929262779E-3</v>
      </c>
      <c r="BO35" s="68">
        <f t="shared" si="34"/>
        <v>0.22010778039744022</v>
      </c>
      <c r="BP35" s="14"/>
      <c r="BQ35" s="15">
        <f t="shared" si="35"/>
        <v>9.1607654060569504E-2</v>
      </c>
      <c r="BR35" s="1"/>
      <c r="BS35" s="122">
        <v>40.270000000000003</v>
      </c>
      <c r="BT35" s="68">
        <f t="shared" si="36"/>
        <v>-7.6392311483488217E-3</v>
      </c>
      <c r="BU35" s="68">
        <f t="shared" si="275"/>
        <v>-1.7908760109442388E-3</v>
      </c>
      <c r="BV35" s="68">
        <f t="shared" si="37"/>
        <v>8.0783682232957732E-2</v>
      </c>
      <c r="BW35" s="14"/>
      <c r="BX35" s="15">
        <f t="shared" si="38"/>
        <v>5.2810457516339948E-2</v>
      </c>
      <c r="BY35" s="1"/>
      <c r="BZ35" s="122"/>
      <c r="CA35" s="68">
        <f t="shared" si="39"/>
        <v>0</v>
      </c>
      <c r="CB35" s="68">
        <f t="shared" si="276"/>
        <v>0</v>
      </c>
      <c r="CC35" s="68">
        <f t="shared" si="40"/>
        <v>0</v>
      </c>
      <c r="CD35" s="14"/>
      <c r="CE35" s="15">
        <f t="shared" si="41"/>
        <v>0</v>
      </c>
      <c r="CF35" s="1"/>
      <c r="CG35" s="122">
        <v>35.979999999999997</v>
      </c>
      <c r="CH35" s="68">
        <f t="shared" si="42"/>
        <v>-1.4786418400876402E-2</v>
      </c>
      <c r="CI35" s="68">
        <f t="shared" si="277"/>
        <v>-8.9380632634718203E-3</v>
      </c>
      <c r="CJ35" s="68">
        <f t="shared" si="43"/>
        <v>0.19020840224942098</v>
      </c>
      <c r="CK35" s="14"/>
      <c r="CL35" s="15">
        <f t="shared" si="44"/>
        <v>4.7147846332945213E-2</v>
      </c>
      <c r="CM35" s="1"/>
      <c r="CN35" s="122">
        <v>34.72</v>
      </c>
      <c r="CO35" s="68">
        <f t="shared" si="45"/>
        <v>-1.2794995735001502E-2</v>
      </c>
      <c r="CP35" s="68">
        <f t="shared" si="278"/>
        <v>-6.9466405975969195E-3</v>
      </c>
      <c r="CQ35" s="68">
        <f t="shared" si="46"/>
        <v>0.10784939374601145</v>
      </c>
      <c r="CR35" s="14"/>
      <c r="CS35" s="15">
        <f t="shared" si="47"/>
        <v>3.7346877801015838E-2</v>
      </c>
      <c r="CT35" s="1"/>
      <c r="CU35" s="122">
        <v>38.15</v>
      </c>
      <c r="CV35" s="68">
        <f t="shared" si="48"/>
        <v>-1.1914011914011936E-2</v>
      </c>
      <c r="CW35" s="68">
        <f t="shared" si="279"/>
        <v>-6.0656567766073531E-3</v>
      </c>
      <c r="CX35" s="68">
        <f t="shared" si="49"/>
        <v>0.18662519440124417</v>
      </c>
      <c r="CY35" s="14"/>
      <c r="CZ35" s="15">
        <f t="shared" si="50"/>
        <v>2.3336909871244566E-2</v>
      </c>
      <c r="DA35" s="1"/>
      <c r="DB35" s="122">
        <v>20.96</v>
      </c>
      <c r="DC35" s="68">
        <f t="shared" si="51"/>
        <v>-1.0387157695939512E-2</v>
      </c>
      <c r="DD35" s="68">
        <f t="shared" si="280"/>
        <v>-4.538802558534929E-3</v>
      </c>
      <c r="DE35" s="68">
        <f t="shared" si="52"/>
        <v>-4.1609510745313216E-2</v>
      </c>
      <c r="DF35" s="14"/>
      <c r="DG35" s="15">
        <f t="shared" si="53"/>
        <v>2.9469548133595355E-2</v>
      </c>
      <c r="DH35" s="1"/>
      <c r="DI35" s="122">
        <v>44.43</v>
      </c>
      <c r="DJ35" s="68">
        <f t="shared" si="54"/>
        <v>-1.0026737967914501E-2</v>
      </c>
      <c r="DK35" s="68">
        <f t="shared" si="281"/>
        <v>-4.1783828305099182E-3</v>
      </c>
      <c r="DL35" s="68">
        <f t="shared" si="55"/>
        <v>6.3420158550396635E-3</v>
      </c>
      <c r="DM35" s="14"/>
      <c r="DN35" s="15">
        <f t="shared" si="56"/>
        <v>5.3842504743833099E-2</v>
      </c>
      <c r="DO35" s="1"/>
      <c r="DP35" s="122">
        <v>39.04</v>
      </c>
      <c r="DQ35" s="68">
        <f t="shared" si="57"/>
        <v>0</v>
      </c>
      <c r="DR35" s="68">
        <f t="shared" si="282"/>
        <v>5.8483551374045829E-3</v>
      </c>
      <c r="DS35" s="68"/>
      <c r="DT35" s="14"/>
      <c r="DU35" s="15">
        <f t="shared" si="58"/>
        <v>2.521008403361347E-2</v>
      </c>
      <c r="DV35" s="18"/>
      <c r="DW35" s="122">
        <v>33.44</v>
      </c>
      <c r="DX35" s="68">
        <f t="shared" si="59"/>
        <v>-1.0065127294257058E-2</v>
      </c>
      <c r="DY35" s="68">
        <f t="shared" si="283"/>
        <v>-4.2167721568524752E-3</v>
      </c>
      <c r="DZ35" s="68">
        <f t="shared" si="60"/>
        <v>0.78441835645677693</v>
      </c>
      <c r="EA35" s="14"/>
      <c r="EB35" s="15">
        <f t="shared" si="61"/>
        <v>-8.9632506722441409E-4</v>
      </c>
      <c r="EC35" s="1"/>
      <c r="ED35" s="122">
        <v>36.39</v>
      </c>
      <c r="EE35" s="68">
        <f t="shared" si="62"/>
        <v>-1.1409942950285294E-2</v>
      </c>
      <c r="EF35" s="68">
        <f t="shared" si="284"/>
        <v>-5.5615878128807113E-3</v>
      </c>
      <c r="EG35" s="68">
        <f t="shared" si="63"/>
        <v>0.73038516405135512</v>
      </c>
      <c r="EH35" s="14"/>
      <c r="EI35" s="15">
        <f t="shared" si="64"/>
        <v>-1.3286334056399186E-2</v>
      </c>
      <c r="EJ35" s="1"/>
      <c r="EK35" s="122">
        <v>121.45</v>
      </c>
      <c r="EL35" s="68">
        <f t="shared" si="65"/>
        <v>-2.3001725129384795E-3</v>
      </c>
      <c r="EM35" s="68">
        <f t="shared" si="285"/>
        <v>3.5481826244661034E-3</v>
      </c>
      <c r="EN35" s="68">
        <f t="shared" si="66"/>
        <v>0.88177874186550964</v>
      </c>
      <c r="EO35" s="14"/>
      <c r="EP35" s="15">
        <f t="shared" si="67"/>
        <v>9.1194968553459169E-2</v>
      </c>
      <c r="ER35" s="122">
        <v>39.78</v>
      </c>
      <c r="ES35" s="68">
        <f t="shared" si="68"/>
        <v>-7.2373346643373878E-3</v>
      </c>
      <c r="ET35" s="68">
        <f t="shared" si="286"/>
        <v>-1.3889795269328049E-3</v>
      </c>
      <c r="EU35" s="68">
        <f t="shared" si="69"/>
        <v>0.13950157547980535</v>
      </c>
      <c r="EV35" s="14"/>
      <c r="EW35" s="15">
        <f t="shared" si="70"/>
        <v>2.2885060426844961E-2</v>
      </c>
      <c r="EY35" s="122">
        <v>29.54</v>
      </c>
      <c r="EZ35" s="68">
        <f t="shared" si="71"/>
        <v>-2.7008777852802783E-3</v>
      </c>
      <c r="FA35" s="68">
        <f t="shared" si="287"/>
        <v>3.1474773521243046E-3</v>
      </c>
      <c r="FB35" s="68"/>
      <c r="FC35" s="14"/>
      <c r="FD35" s="15">
        <f t="shared" si="72"/>
        <v>0.20179007323026857</v>
      </c>
      <c r="FF35" s="122">
        <v>58.7</v>
      </c>
      <c r="FG35" s="68">
        <f t="shared" si="73"/>
        <v>-2.2097569267379817E-3</v>
      </c>
      <c r="FH35" s="68">
        <f t="shared" si="288"/>
        <v>3.6385982106666012E-3</v>
      </c>
      <c r="FI35" s="68">
        <f t="shared" si="74"/>
        <v>-6.4319566689234166E-3</v>
      </c>
      <c r="FJ35" s="14"/>
      <c r="FK35" s="15">
        <f t="shared" si="75"/>
        <v>3.3632681810177915E-2</v>
      </c>
      <c r="FL35" s="1"/>
      <c r="FM35" s="122">
        <v>191.63</v>
      </c>
      <c r="FN35" s="68">
        <f t="shared" si="76"/>
        <v>-6.7381952003317848E-3</v>
      </c>
      <c r="FO35" s="68">
        <f t="shared" si="289"/>
        <v>-8.8984006292720189E-4</v>
      </c>
      <c r="FP35" s="68">
        <f t="shared" si="77"/>
        <v>0.6480048159614723</v>
      </c>
      <c r="FQ35" s="14"/>
      <c r="FR35" s="15">
        <f t="shared" si="78"/>
        <v>5.4882747990751948E-2</v>
      </c>
      <c r="FS35" s="1"/>
      <c r="FT35" s="122">
        <v>93.13</v>
      </c>
      <c r="FU35" s="68">
        <f t="shared" si="79"/>
        <v>-5.4463904314396103E-3</v>
      </c>
      <c r="FV35" s="68">
        <f t="shared" si="290"/>
        <v>4.0196470596497256E-4</v>
      </c>
      <c r="FW35" s="68">
        <f t="shared" si="80"/>
        <v>5.7934794956264843E-2</v>
      </c>
      <c r="FX35" s="14"/>
      <c r="FY35" s="15">
        <f t="shared" si="81"/>
        <v>3.2712353071634379E-2</v>
      </c>
      <c r="FZ35" s="1"/>
      <c r="GA35" s="122">
        <v>18.36</v>
      </c>
      <c r="GB35" s="68">
        <f t="shared" si="82"/>
        <v>-1.4492753623188383E-2</v>
      </c>
      <c r="GC35" s="68">
        <f t="shared" si="291"/>
        <v>-8.6443984857837997E-3</v>
      </c>
      <c r="GD35" s="68"/>
      <c r="GE35" s="14"/>
      <c r="GF35" s="15">
        <f t="shared" si="83"/>
        <v>5.3356282271944909E-2</v>
      </c>
      <c r="GG35" s="18"/>
      <c r="GH35" s="122">
        <v>19.489999999999998</v>
      </c>
      <c r="GI35" s="68">
        <f t="shared" si="84"/>
        <v>-1.7145738779626822E-2</v>
      </c>
      <c r="GJ35" s="68">
        <f t="shared" si="292"/>
        <v>-1.1297383642222238E-2</v>
      </c>
      <c r="GK35" s="68">
        <f t="shared" si="85"/>
        <v>1.404786680541101E-2</v>
      </c>
      <c r="GL35" s="14"/>
      <c r="GM35" s="15">
        <f t="shared" si="86"/>
        <v>3.1216931216931212E-2</v>
      </c>
      <c r="GO35" s="122">
        <v>28.44</v>
      </c>
      <c r="GP35" s="68">
        <f t="shared" si="87"/>
        <v>-9.7493036211698334E-3</v>
      </c>
      <c r="GQ35" s="68">
        <f t="shared" si="293"/>
        <v>-3.9009484837652505E-3</v>
      </c>
      <c r="GR35" s="68"/>
      <c r="GS35" s="14"/>
      <c r="GT35" s="15">
        <f t="shared" si="88"/>
        <v>4.3669724770642251E-2</v>
      </c>
      <c r="GV35" s="122">
        <v>14.13</v>
      </c>
      <c r="GW35" s="68">
        <f t="shared" si="89"/>
        <v>-2.822865208186249E-3</v>
      </c>
      <c r="GX35" s="68">
        <f t="shared" si="294"/>
        <v>3.0254899292183339E-3</v>
      </c>
      <c r="GY35" s="68">
        <f t="shared" si="90"/>
        <v>0.19240506329113935</v>
      </c>
      <c r="GZ35" s="14"/>
      <c r="HA35" s="15">
        <f t="shared" si="91"/>
        <v>2.988338192419826E-2</v>
      </c>
      <c r="HD35" s="122">
        <v>361.62</v>
      </c>
      <c r="HE35" s="68">
        <f t="shared" si="92"/>
        <v>-3.3928189784141881E-2</v>
      </c>
      <c r="HF35" s="68">
        <f t="shared" si="295"/>
        <v>-2.8079834646737297E-2</v>
      </c>
      <c r="HG35" s="68">
        <f t="shared" si="93"/>
        <v>1.0314589068029887</v>
      </c>
      <c r="HH35" s="14"/>
      <c r="HI35" s="15">
        <f t="shared" si="94"/>
        <v>-0.104546354992076</v>
      </c>
      <c r="HK35" s="122">
        <v>32.46</v>
      </c>
      <c r="HL35" s="68">
        <f t="shared" si="95"/>
        <v>-2.4585125998770221E-3</v>
      </c>
      <c r="HM35" s="68">
        <f t="shared" si="296"/>
        <v>3.3898425375275608E-3</v>
      </c>
      <c r="HN35" s="68">
        <f t="shared" si="96"/>
        <v>12.088709677419356</v>
      </c>
      <c r="HO35" s="14"/>
      <c r="HP35" s="15">
        <f t="shared" si="97"/>
        <v>0.23047763457164527</v>
      </c>
      <c r="HR35" s="122">
        <v>108.89</v>
      </c>
      <c r="HS35" s="68">
        <f t="shared" si="98"/>
        <v>4.2423683482430479E-3</v>
      </c>
      <c r="HT35" s="68">
        <f t="shared" si="297"/>
        <v>1.0090723485647631E-2</v>
      </c>
      <c r="HU35" s="68">
        <f t="shared" si="99"/>
        <v>1.9914835164835167</v>
      </c>
      <c r="HV35" s="14"/>
      <c r="HW35" s="15">
        <f t="shared" si="100"/>
        <v>1.2271079297201892E-2</v>
      </c>
      <c r="HY35" s="122">
        <v>129.84</v>
      </c>
      <c r="HZ35" s="68">
        <f t="shared" si="101"/>
        <v>9.0146098849859854E-3</v>
      </c>
      <c r="IA35" s="68">
        <f t="shared" si="298"/>
        <v>1.4862965022390567E-2</v>
      </c>
      <c r="IB35" s="68">
        <f t="shared" si="102"/>
        <v>0.22606232294617559</v>
      </c>
      <c r="IC35" s="14"/>
      <c r="ID35" s="15">
        <f t="shared" si="103"/>
        <v>-3.3137240300841378E-2</v>
      </c>
      <c r="IF35" s="122">
        <v>224.87</v>
      </c>
      <c r="IG35" s="68">
        <f t="shared" si="104"/>
        <v>-2.8051521438450938E-2</v>
      </c>
      <c r="IH35" s="68">
        <f t="shared" si="299"/>
        <v>-2.2203166301046354E-2</v>
      </c>
      <c r="II35" s="68">
        <f t="shared" si="105"/>
        <v>0.2849714285714286</v>
      </c>
      <c r="IJ35" s="14"/>
      <c r="IK35" s="15">
        <f t="shared" si="106"/>
        <v>-3.0063837129054517E-2</v>
      </c>
      <c r="IM35" s="122">
        <v>167.18</v>
      </c>
      <c r="IN35" s="68">
        <f t="shared" si="107"/>
        <v>5.4696864551132526E-2</v>
      </c>
      <c r="IO35" s="68">
        <f t="shared" si="300"/>
        <v>6.0545219688537107E-2</v>
      </c>
      <c r="IP35" s="68">
        <f t="shared" si="108"/>
        <v>2.2645967584456161</v>
      </c>
      <c r="IQ35" s="14"/>
      <c r="IR35" s="15">
        <f t="shared" si="109"/>
        <v>-0.10842088421950821</v>
      </c>
      <c r="IT35" s="122">
        <v>49.93</v>
      </c>
      <c r="IU35" s="68">
        <f t="shared" si="110"/>
        <v>2.525667351129357E-2</v>
      </c>
      <c r="IV35" s="68">
        <f t="shared" si="301"/>
        <v>3.1105028648698154E-2</v>
      </c>
      <c r="IW35" s="68">
        <f t="shared" si="111"/>
        <v>1.7358904109589042</v>
      </c>
      <c r="IX35" s="14"/>
      <c r="IY35" s="15">
        <f t="shared" si="112"/>
        <v>-2.8410196536291125E-2</v>
      </c>
      <c r="JA35" s="122">
        <v>714.52</v>
      </c>
      <c r="JB35" s="68">
        <f t="shared" si="113"/>
        <v>3.5534206941108342E-3</v>
      </c>
      <c r="JC35" s="68">
        <f t="shared" si="302"/>
        <v>9.4017758315154167E-3</v>
      </c>
      <c r="JD35" s="68">
        <f t="shared" si="114"/>
        <v>0.44522653721682853</v>
      </c>
      <c r="JE35" s="14"/>
      <c r="JF35" s="15">
        <f t="shared" si="115"/>
        <v>0.22033782514389164</v>
      </c>
      <c r="JH35" s="122">
        <v>409.75</v>
      </c>
      <c r="JI35" s="68">
        <f t="shared" si="116"/>
        <v>-1.4597662450098584E-2</v>
      </c>
      <c r="JJ35" s="68">
        <f t="shared" si="303"/>
        <v>-8.7493073126940005E-3</v>
      </c>
      <c r="JK35" s="68">
        <f t="shared" si="117"/>
        <v>7.52415844992501E-3</v>
      </c>
      <c r="JL35" s="14"/>
      <c r="JM35" s="15">
        <f t="shared" si="118"/>
        <v>-2.7876631079478055E-2</v>
      </c>
      <c r="JO35" s="122">
        <v>13.52</v>
      </c>
      <c r="JP35" s="68">
        <f t="shared" si="119"/>
        <v>-6.6127847171197551E-3</v>
      </c>
      <c r="JQ35" s="68">
        <f t="shared" si="304"/>
        <v>-7.644295797151722E-4</v>
      </c>
      <c r="JR35" s="68">
        <f t="shared" si="120"/>
        <v>-0.54378268938754859</v>
      </c>
      <c r="JS35" s="14"/>
      <c r="JT35" s="15">
        <f t="shared" si="121"/>
        <v>0.32679097154072623</v>
      </c>
      <c r="JV35" s="122">
        <v>1.81</v>
      </c>
      <c r="JW35" s="68">
        <f t="shared" si="122"/>
        <v>1.1173184357541908E-2</v>
      </c>
      <c r="JX35" s="68">
        <f t="shared" si="305"/>
        <v>1.7021539494946492E-2</v>
      </c>
      <c r="JY35" s="68">
        <f t="shared" si="123"/>
        <v>-0.28458498023715406</v>
      </c>
      <c r="JZ35" s="14"/>
      <c r="KA35" s="15">
        <f t="shared" si="124"/>
        <v>5.5555555555555601E-3</v>
      </c>
      <c r="KC35" s="122">
        <v>21.03</v>
      </c>
      <c r="KD35" s="68">
        <f t="shared" si="125"/>
        <v>1.4285714285714828E-3</v>
      </c>
      <c r="KE35" s="68">
        <f t="shared" si="306"/>
        <v>7.2769265659760659E-3</v>
      </c>
      <c r="KF35" s="68">
        <f t="shared" si="126"/>
        <v>7.9568788501026735E-2</v>
      </c>
      <c r="KG35" s="14"/>
      <c r="KH35" s="15">
        <f t="shared" si="127"/>
        <v>-5.1848512173128879E-2</v>
      </c>
      <c r="KI35" s="18"/>
      <c r="KJ35" s="122">
        <v>77.28</v>
      </c>
      <c r="KK35" s="68">
        <f t="shared" si="128"/>
        <v>-2.9633350075339019E-2</v>
      </c>
      <c r="KL35" s="68">
        <f t="shared" si="307"/>
        <v>-2.3784994937934435E-2</v>
      </c>
      <c r="KM35" s="68">
        <f t="shared" si="129"/>
        <v>2.6625592417061608</v>
      </c>
      <c r="KN35" s="14"/>
      <c r="KO35" s="15">
        <f t="shared" si="130"/>
        <v>0.14982889450974571</v>
      </c>
      <c r="KQ35" s="122">
        <v>1.35</v>
      </c>
      <c r="KR35" s="68">
        <f t="shared" si="131"/>
        <v>0</v>
      </c>
      <c r="KS35" s="68">
        <f t="shared" si="308"/>
        <v>5.8483551374045829E-3</v>
      </c>
      <c r="KT35" s="68">
        <f t="shared" si="132"/>
        <v>-0.48473282442748089</v>
      </c>
      <c r="KU35" s="14"/>
      <c r="KV35" s="15">
        <f t="shared" si="133"/>
        <v>0.33663366336633671</v>
      </c>
      <c r="KW35" s="18"/>
      <c r="KX35" s="122">
        <v>26.37</v>
      </c>
      <c r="KY35" s="68">
        <f t="shared" si="134"/>
        <v>1.4621008080030881E-2</v>
      </c>
      <c r="KZ35" s="68">
        <f t="shared" si="309"/>
        <v>2.0469363217435463E-2</v>
      </c>
      <c r="LA35" s="68">
        <f t="shared" si="135"/>
        <v>-0.63339357708883637</v>
      </c>
      <c r="LB35" s="14"/>
      <c r="LC35" s="15">
        <f t="shared" si="136"/>
        <v>0.11218894981020666</v>
      </c>
      <c r="LD35" s="18"/>
      <c r="LE35" s="122">
        <v>51.11</v>
      </c>
      <c r="LF35" s="68">
        <f t="shared" si="137"/>
        <v>-6.2220493875170188E-3</v>
      </c>
      <c r="LG35" s="68">
        <f t="shared" si="310"/>
        <v>-3.7369425011243591E-4</v>
      </c>
      <c r="LH35" s="68">
        <f t="shared" si="138"/>
        <v>0.42645827518838969</v>
      </c>
      <c r="LI35" s="14"/>
      <c r="LJ35" s="15">
        <f t="shared" si="139"/>
        <v>0.10843634786380395</v>
      </c>
      <c r="LL35" s="122">
        <v>98.35</v>
      </c>
      <c r="LM35" s="68">
        <f t="shared" si="140"/>
        <v>-6.1641067097817246E-3</v>
      </c>
      <c r="LN35" s="68">
        <f t="shared" si="311"/>
        <v>-3.1575157237714174E-4</v>
      </c>
      <c r="LO35" s="68">
        <f t="shared" si="141"/>
        <v>0.12399999999999993</v>
      </c>
      <c r="LP35" s="14"/>
      <c r="LQ35" s="15">
        <f t="shared" si="142"/>
        <v>0.25751182713208032</v>
      </c>
      <c r="LS35" s="122">
        <v>11.84</v>
      </c>
      <c r="LT35" s="68">
        <f t="shared" si="143"/>
        <v>-3.3670033670034445E-3</v>
      </c>
      <c r="LU35" s="68">
        <f t="shared" si="312"/>
        <v>2.4813517704011384E-3</v>
      </c>
      <c r="LV35" s="68"/>
      <c r="LW35" s="14"/>
      <c r="LX35" s="15">
        <f t="shared" si="144"/>
        <v>0.27999999999999997</v>
      </c>
      <c r="LZ35" s="122">
        <v>13.39</v>
      </c>
      <c r="MA35" s="68">
        <f t="shared" si="145"/>
        <v>1.5163002274450423E-2</v>
      </c>
      <c r="MB35" s="68">
        <f t="shared" si="313"/>
        <v>2.1011357411855006E-2</v>
      </c>
      <c r="MC35" s="68">
        <f t="shared" si="146"/>
        <v>-0.39820224719101122</v>
      </c>
      <c r="MD35" s="14"/>
      <c r="ME35" s="15">
        <f t="shared" si="147"/>
        <v>-6.6765578635014731E-3</v>
      </c>
      <c r="MG35" s="122">
        <v>55.49</v>
      </c>
      <c r="MH35" s="68">
        <f t="shared" si="148"/>
        <v>0.16185092127303191</v>
      </c>
      <c r="MI35" s="68">
        <f t="shared" si="314"/>
        <v>0.1676992764104365</v>
      </c>
      <c r="MJ35" s="68">
        <f t="shared" si="149"/>
        <v>6.4784366576819412</v>
      </c>
      <c r="MK35" s="14"/>
      <c r="ML35" s="15">
        <f t="shared" si="150"/>
        <v>1.6137541215261424</v>
      </c>
      <c r="MN35" s="122">
        <v>114.43</v>
      </c>
      <c r="MO35" s="68">
        <f t="shared" si="151"/>
        <v>1.4450354609929165E-2</v>
      </c>
      <c r="MP35" s="68">
        <f t="shared" si="315"/>
        <v>2.0298709747333749E-2</v>
      </c>
      <c r="MQ35" s="68">
        <f t="shared" si="152"/>
        <v>-9.1104050833995226E-2</v>
      </c>
      <c r="MR35" s="14"/>
      <c r="MS35" s="15">
        <f t="shared" si="153"/>
        <v>2.7291498339168743E-2</v>
      </c>
      <c r="MU35" s="122">
        <v>12.06</v>
      </c>
      <c r="MV35" s="68">
        <f t="shared" si="154"/>
        <v>-7.4074074074073955E-3</v>
      </c>
      <c r="MW35" s="68">
        <f t="shared" si="316"/>
        <v>-1.5590522700028126E-3</v>
      </c>
      <c r="MX35" s="68">
        <f t="shared" si="155"/>
        <v>-0.4221370388116914</v>
      </c>
      <c r="MY35" s="14"/>
      <c r="MZ35" s="15">
        <f t="shared" si="156"/>
        <v>0.13027179006560455</v>
      </c>
      <c r="NB35" s="122">
        <v>205.28</v>
      </c>
      <c r="NC35" s="68">
        <f t="shared" si="157"/>
        <v>-3.7853052508978022E-3</v>
      </c>
      <c r="ND35" s="68">
        <f t="shared" si="317"/>
        <v>2.0630498865067807E-3</v>
      </c>
      <c r="NE35" s="68">
        <f t="shared" si="158"/>
        <v>0.51531704436406589</v>
      </c>
      <c r="NF35" s="14"/>
      <c r="NG35" s="15">
        <f t="shared" si="159"/>
        <v>0.23076923076923084</v>
      </c>
      <c r="NI35" s="122">
        <v>5.87</v>
      </c>
      <c r="NJ35" s="68">
        <f t="shared" si="160"/>
        <v>-2.166666666666665E-2</v>
      </c>
      <c r="NK35" s="68">
        <f t="shared" si="318"/>
        <v>-1.5818311529262066E-2</v>
      </c>
      <c r="NL35" s="68">
        <f t="shared" si="161"/>
        <v>-0.95339420404922581</v>
      </c>
      <c r="NM35" s="14"/>
      <c r="NN35" s="15">
        <f t="shared" si="162"/>
        <v>0.19795918367346932</v>
      </c>
      <c r="NP35" s="122">
        <v>377.97</v>
      </c>
      <c r="NQ35" s="68">
        <f t="shared" si="163"/>
        <v>8.3771309660380534E-3</v>
      </c>
      <c r="NR35" s="68">
        <f t="shared" si="319"/>
        <v>1.4225486103442635E-2</v>
      </c>
      <c r="NS35" s="68">
        <f t="shared" si="164"/>
        <v>1.8797714285714289</v>
      </c>
      <c r="NT35" s="14"/>
      <c r="NU35" s="15">
        <f t="shared" si="165"/>
        <v>0.14908947192411764</v>
      </c>
      <c r="NW35" s="122">
        <v>185.34</v>
      </c>
      <c r="NX35" s="68">
        <f t="shared" si="166"/>
        <v>-3.2672233820459244E-2</v>
      </c>
      <c r="NY35" s="68">
        <f t="shared" si="320"/>
        <v>-2.682387868305466E-2</v>
      </c>
      <c r="NZ35" s="68">
        <f t="shared" si="167"/>
        <v>5.4506144742831206E-2</v>
      </c>
      <c r="OA35" s="14"/>
      <c r="OB35" s="15">
        <f t="shared" si="168"/>
        <v>-2.0919175911252023E-2</v>
      </c>
      <c r="OD35" s="122">
        <v>1.5</v>
      </c>
      <c r="OE35" s="68">
        <f t="shared" si="169"/>
        <v>-1.9607843137254919E-2</v>
      </c>
      <c r="OF35" s="68">
        <f t="shared" si="321"/>
        <v>-1.3759487999850335E-2</v>
      </c>
      <c r="OG35" s="68">
        <f t="shared" si="170"/>
        <v>-0.9933531262462888</v>
      </c>
      <c r="OH35" s="14"/>
      <c r="OI35" s="15">
        <f t="shared" si="171"/>
        <v>2.7397260273972629E-2</v>
      </c>
      <c r="OK35" s="122">
        <v>108.91</v>
      </c>
      <c r="OL35" s="68">
        <f t="shared" si="172"/>
        <v>0.33125534775699783</v>
      </c>
      <c r="OM35" s="68">
        <f t="shared" si="322"/>
        <v>0.33710370289440239</v>
      </c>
      <c r="ON35" s="68">
        <f t="shared" si="173"/>
        <v>1.5656065959952883</v>
      </c>
      <c r="OO35" s="14"/>
      <c r="OP35" s="15">
        <f t="shared" si="174"/>
        <v>0.63503978381624382</v>
      </c>
      <c r="OR35" s="122">
        <v>1.81</v>
      </c>
      <c r="OS35" s="68">
        <f t="shared" si="175"/>
        <v>-5.4945054945054993E-3</v>
      </c>
      <c r="OT35" s="68">
        <f t="shared" si="323"/>
        <v>3.5384964289908363E-4</v>
      </c>
      <c r="OU35" s="68">
        <f t="shared" si="176"/>
        <v>-0.76493506493506502</v>
      </c>
      <c r="OV35" s="14"/>
      <c r="OW35" s="15">
        <f t="shared" si="177"/>
        <v>0.61607142857142849</v>
      </c>
      <c r="OY35" s="122">
        <v>126.66</v>
      </c>
      <c r="OZ35" s="68">
        <f t="shared" si="178"/>
        <v>-6.4323815500471242E-3</v>
      </c>
      <c r="PA35" s="68">
        <f t="shared" si="324"/>
        <v>-5.8402641264254131E-4</v>
      </c>
      <c r="PB35" s="68">
        <f t="shared" si="332"/>
        <v>2.8972307692307693</v>
      </c>
      <c r="PC35" s="14"/>
      <c r="PD35" s="15">
        <f t="shared" si="179"/>
        <v>0.10571802706241816</v>
      </c>
      <c r="PE35" s="18"/>
      <c r="PF35" s="122">
        <v>205.01</v>
      </c>
      <c r="PG35" s="68">
        <f t="shared" si="180"/>
        <v>-2.530044275774876E-3</v>
      </c>
      <c r="PH35" s="68">
        <f t="shared" si="325"/>
        <v>3.3183108616297069E-3</v>
      </c>
      <c r="PI35" s="68">
        <f t="shared" si="181"/>
        <v>-0.41122917863296954</v>
      </c>
      <c r="PJ35" s="14"/>
      <c r="PK35" s="15">
        <f t="shared" si="182"/>
        <v>-1.9700664658346505E-2</v>
      </c>
      <c r="PM35" s="122"/>
      <c r="PN35" s="68">
        <f t="shared" si="183"/>
        <v>0</v>
      </c>
      <c r="PO35" s="68">
        <f t="shared" si="184"/>
        <v>5.8483551374045829E-3</v>
      </c>
      <c r="PP35" s="68">
        <f t="shared" si="185"/>
        <v>0</v>
      </c>
      <c r="PQ35" s="14"/>
      <c r="PR35" s="15">
        <f t="shared" si="186"/>
        <v>0</v>
      </c>
      <c r="PT35" s="122">
        <v>5.19</v>
      </c>
      <c r="PU35" s="68">
        <f t="shared" si="187"/>
        <v>2.3668639053254458E-2</v>
      </c>
      <c r="PV35" s="68">
        <f t="shared" si="326"/>
        <v>2.9516994190659042E-2</v>
      </c>
      <c r="PW35" s="68">
        <f t="shared" si="188"/>
        <v>-0.40481651376146788</v>
      </c>
      <c r="PX35" s="14"/>
      <c r="PY35" s="15">
        <f t="shared" si="189"/>
        <v>1.1695906432748635E-2</v>
      </c>
      <c r="QA35" s="122">
        <v>202.79</v>
      </c>
      <c r="QB35" s="68">
        <f t="shared" si="190"/>
        <v>-3.4930757150335522E-2</v>
      </c>
      <c r="QC35" s="68">
        <f t="shared" si="327"/>
        <v>-2.9082402012930938E-2</v>
      </c>
      <c r="QD35" s="68">
        <f t="shared" si="191"/>
        <v>-0.3989448412816029</v>
      </c>
      <c r="QE35" s="14"/>
      <c r="QF35" s="15">
        <f t="shared" si="192"/>
        <v>5.7630124126421101E-2</v>
      </c>
      <c r="QH35" s="122">
        <v>1.36</v>
      </c>
      <c r="QI35" s="68">
        <f t="shared" si="193"/>
        <v>7.5098814229249175E-2</v>
      </c>
      <c r="QJ35" s="68">
        <f t="shared" si="328"/>
        <v>8.0947169366653762E-2</v>
      </c>
      <c r="QK35" s="68">
        <f t="shared" si="194"/>
        <v>-0.45816733067729076</v>
      </c>
      <c r="QL35" s="14"/>
      <c r="QM35" s="15">
        <f t="shared" si="195"/>
        <v>4.6153846153846191E-2</v>
      </c>
      <c r="QO35" s="122">
        <v>12.22</v>
      </c>
      <c r="QP35" s="68">
        <f t="shared" si="196"/>
        <v>-4.0749796251017874E-3</v>
      </c>
      <c r="QQ35" s="68">
        <f t="shared" si="329"/>
        <v>1.7733755123027954E-3</v>
      </c>
      <c r="QR35" s="68">
        <f t="shared" si="197"/>
        <v>-0.98510446378507521</v>
      </c>
      <c r="QS35" s="14"/>
      <c r="QT35" s="15">
        <f t="shared" si="198"/>
        <v>6.4459930313588862E-2</v>
      </c>
      <c r="QV35" s="122">
        <v>2.0070000000000001</v>
      </c>
      <c r="QW35" s="68">
        <f t="shared" si="199"/>
        <v>8.5427135678392586E-3</v>
      </c>
      <c r="QX35" s="68">
        <f t="shared" si="330"/>
        <v>1.4391068705243842E-2</v>
      </c>
      <c r="QY35" s="68">
        <f t="shared" si="200"/>
        <v>-0.43144475920679881</v>
      </c>
      <c r="QZ35" s="14"/>
      <c r="RA35" s="15">
        <f t="shared" si="201"/>
        <v>-0.17981201471189209</v>
      </c>
      <c r="RC35" s="122">
        <v>25.75</v>
      </c>
      <c r="RD35" s="68">
        <f t="shared" si="202"/>
        <v>-3.6302395209580798E-2</v>
      </c>
      <c r="RE35" s="68">
        <f t="shared" si="331"/>
        <v>-3.0454040072176215E-2</v>
      </c>
      <c r="RF35" s="68">
        <f t="shared" si="203"/>
        <v>-0.44372434651112552</v>
      </c>
      <c r="RG35" s="14"/>
      <c r="RH35" s="15">
        <f t="shared" si="204"/>
        <v>4.0404040404040407E-2</v>
      </c>
      <c r="RJ35" s="122">
        <v>205.32</v>
      </c>
      <c r="RK35" s="68">
        <f t="shared" si="205"/>
        <v>-2.0793590232735661E-2</v>
      </c>
      <c r="RL35" s="68">
        <f t="shared" si="206"/>
        <v>-1.4945235095331078E-2</v>
      </c>
      <c r="RM35" s="68">
        <f t="shared" si="207"/>
        <v>-4.7592541052045731E-2</v>
      </c>
      <c r="RN35" s="14"/>
      <c r="RO35" s="15">
        <f t="shared" si="208"/>
        <v>4.3716958113054059E-2</v>
      </c>
      <c r="RQ35" s="122">
        <v>15.85</v>
      </c>
      <c r="RR35" s="68">
        <f t="shared" si="209"/>
        <v>-2.5814382298709276E-2</v>
      </c>
      <c r="RS35" s="68">
        <f t="shared" si="210"/>
        <v>-1.9966027161304693E-2</v>
      </c>
      <c r="RT35" s="68">
        <f t="shared" si="211"/>
        <v>8.2650273224043655E-2</v>
      </c>
      <c r="RU35" s="14"/>
      <c r="RV35" s="15">
        <f t="shared" si="212"/>
        <v>-0.23944337811900193</v>
      </c>
      <c r="RX35" s="122">
        <v>110.85</v>
      </c>
      <c r="RY35" s="68">
        <f t="shared" si="213"/>
        <v>-3.864126527677991E-3</v>
      </c>
      <c r="RZ35" s="68">
        <f t="shared" si="214"/>
        <v>1.9842286097265919E-3</v>
      </c>
      <c r="SA35" s="68">
        <f t="shared" si="215"/>
        <v>-0.16691718021944993</v>
      </c>
      <c r="SB35" s="14"/>
      <c r="SC35" s="15">
        <f t="shared" si="216"/>
        <v>0.46568821896072987</v>
      </c>
      <c r="SE35" s="122">
        <v>12.85</v>
      </c>
      <c r="SF35" s="68">
        <f t="shared" si="217"/>
        <v>-3.3107599699021786E-2</v>
      </c>
      <c r="SG35" s="68">
        <f t="shared" si="218"/>
        <v>-2.7259244561617203E-2</v>
      </c>
      <c r="SH35" s="68">
        <f t="shared" si="219"/>
        <v>2.7999999999999973E-2</v>
      </c>
      <c r="SI35" s="14"/>
      <c r="SJ35" s="15">
        <f t="shared" si="220"/>
        <v>-0.1579292267365662</v>
      </c>
      <c r="SL35" s="122">
        <v>0.68500000000000005</v>
      </c>
      <c r="SM35" s="68">
        <f t="shared" si="221"/>
        <v>0.10483870967741944</v>
      </c>
      <c r="SN35" s="68">
        <f t="shared" si="222"/>
        <v>0.11068706481482403</v>
      </c>
      <c r="SO35" s="68">
        <f t="shared" si="223"/>
        <v>-0.51760563380281688</v>
      </c>
      <c r="SP35" s="14"/>
      <c r="SQ35" s="15">
        <f t="shared" si="224"/>
        <v>-0.32178217821782173</v>
      </c>
      <c r="SS35" s="122">
        <v>5.81</v>
      </c>
      <c r="ST35" s="68">
        <f t="shared" si="225"/>
        <v>-3.0050083472454189E-2</v>
      </c>
      <c r="SU35" s="68">
        <f t="shared" si="226"/>
        <v>-2.4201728335049605E-2</v>
      </c>
      <c r="SV35" s="68">
        <f t="shared" si="227"/>
        <v>-0.64002478314745981</v>
      </c>
      <c r="SW35" s="14"/>
      <c r="SX35" s="15">
        <f t="shared" si="228"/>
        <v>-0.3083333333333334</v>
      </c>
      <c r="SZ35" s="122">
        <v>23.94</v>
      </c>
      <c r="TA35" s="68">
        <f t="shared" si="229"/>
        <v>-7.0510161758605625E-3</v>
      </c>
      <c r="TB35" s="68">
        <f t="shared" si="230"/>
        <v>-1.2026610384559796E-3</v>
      </c>
      <c r="TC35" s="68">
        <f t="shared" si="231"/>
        <v>-0.40698538518701999</v>
      </c>
      <c r="TD35" s="14"/>
      <c r="TE35" s="15">
        <f t="shared" si="232"/>
        <v>0.53461538461538471</v>
      </c>
      <c r="TG35" s="122">
        <v>0.19189999999999999</v>
      </c>
      <c r="TH35" s="68">
        <f t="shared" si="233"/>
        <v>9.4687006838505838E-3</v>
      </c>
      <c r="TI35" s="68">
        <f t="shared" si="234"/>
        <v>1.5317055821255168E-2</v>
      </c>
      <c r="TJ35" s="68">
        <f t="shared" si="235"/>
        <v>-0.1277272727272728</v>
      </c>
      <c r="TK35" s="14"/>
      <c r="TL35" s="15">
        <f t="shared" si="236"/>
        <v>0.13215339233038334</v>
      </c>
      <c r="TN35" s="122">
        <v>41.48</v>
      </c>
      <c r="TO35" s="68">
        <f t="shared" si="237"/>
        <v>-1.355529131985732E-2</v>
      </c>
      <c r="TP35" s="68">
        <f t="shared" si="238"/>
        <v>-7.7069361824527371E-3</v>
      </c>
      <c r="TQ35" s="68">
        <f t="shared" si="239"/>
        <v>-0.39539256484443897</v>
      </c>
      <c r="TR35" s="14"/>
      <c r="TS35" s="15">
        <f t="shared" si="240"/>
        <v>0.39428571428571418</v>
      </c>
      <c r="TU35" s="122">
        <v>2.2000000000000002</v>
      </c>
      <c r="TV35" s="68">
        <f t="shared" si="241"/>
        <v>-9.0090090090090159E-3</v>
      </c>
      <c r="TW35" s="68">
        <f t="shared" si="242"/>
        <v>-3.160653871604433E-3</v>
      </c>
      <c r="TX35" s="68">
        <f t="shared" si="243"/>
        <v>-0.50113378684807253</v>
      </c>
      <c r="TY35" s="14"/>
      <c r="TZ35" s="15">
        <f t="shared" si="244"/>
        <v>0.28654970760233933</v>
      </c>
      <c r="UB35" s="122"/>
      <c r="UC35" s="68">
        <f t="shared" si="245"/>
        <v>0</v>
      </c>
      <c r="UD35" s="68">
        <f t="shared" si="246"/>
        <v>5.8483551374045829E-3</v>
      </c>
      <c r="UE35" s="68">
        <f t="shared" si="247"/>
        <v>0</v>
      </c>
      <c r="UF35" s="14"/>
      <c r="UG35" s="15">
        <f t="shared" si="248"/>
        <v>0</v>
      </c>
      <c r="UI35" s="122"/>
      <c r="UJ35" s="68">
        <f t="shared" si="249"/>
        <v>0</v>
      </c>
      <c r="UK35" s="68">
        <f t="shared" si="250"/>
        <v>5.8483551374045829E-3</v>
      </c>
      <c r="UL35" s="68">
        <f t="shared" si="251"/>
        <v>0</v>
      </c>
      <c r="UM35" s="14"/>
      <c r="UN35" s="15">
        <f t="shared" si="252"/>
        <v>0</v>
      </c>
      <c r="UP35" s="122"/>
      <c r="UQ35" s="68">
        <f t="shared" si="253"/>
        <v>0</v>
      </c>
      <c r="UR35" s="68">
        <f t="shared" si="254"/>
        <v>5.8483551374045829E-3</v>
      </c>
      <c r="US35" s="68">
        <f t="shared" si="255"/>
        <v>0</v>
      </c>
      <c r="UT35" s="14"/>
      <c r="UU35" s="15">
        <f t="shared" si="256"/>
        <v>0</v>
      </c>
      <c r="UW35" s="122"/>
      <c r="UX35" s="68">
        <f t="shared" si="257"/>
        <v>0</v>
      </c>
      <c r="UY35" s="68">
        <f t="shared" si="258"/>
        <v>5.8483551374045829E-3</v>
      </c>
      <c r="UZ35" s="68">
        <f t="shared" si="259"/>
        <v>0</v>
      </c>
      <c r="VA35" s="14"/>
      <c r="VB35" s="15">
        <f t="shared" si="260"/>
        <v>0</v>
      </c>
      <c r="VD35" s="122"/>
      <c r="VE35" s="68">
        <f t="shared" si="261"/>
        <v>0</v>
      </c>
      <c r="VF35" s="68">
        <f t="shared" si="262"/>
        <v>5.8483551374045829E-3</v>
      </c>
      <c r="VG35" s="68">
        <f t="shared" si="263"/>
        <v>0</v>
      </c>
      <c r="VH35" s="14"/>
      <c r="VI35" s="15">
        <f t="shared" si="264"/>
        <v>0</v>
      </c>
      <c r="VM35" s="21">
        <f t="shared" si="265"/>
        <v>1.8184608963310967E-2</v>
      </c>
      <c r="VN35" s="49"/>
      <c r="VO35" s="21">
        <f t="shared" si="266"/>
        <v>0.55229285093780345</v>
      </c>
      <c r="VP35" s="14"/>
      <c r="VQ35" s="21">
        <f t="shared" si="267"/>
        <v>0.15035004204729457</v>
      </c>
    </row>
    <row r="36" spans="1:589" ht="15.75" customHeight="1" x14ac:dyDescent="0.2">
      <c r="A36" s="127">
        <v>45698</v>
      </c>
      <c r="B36" s="77">
        <f t="shared" si="0"/>
        <v>45698</v>
      </c>
      <c r="C36" s="13">
        <v>44470.41</v>
      </c>
      <c r="D36" s="138">
        <f t="shared" si="1"/>
        <v>167.01000000000204</v>
      </c>
      <c r="E36" s="68">
        <f t="shared" si="2"/>
        <v>3.7696881052019038E-3</v>
      </c>
      <c r="F36" s="15">
        <f t="shared" si="3"/>
        <v>4.5275010330428016E-2</v>
      </c>
      <c r="G36" s="13">
        <v>6066.44</v>
      </c>
      <c r="H36" s="138">
        <f t="shared" si="4"/>
        <v>40.449999999999818</v>
      </c>
      <c r="I36" s="68">
        <f t="shared" si="5"/>
        <v>6.7125899644705387E-3</v>
      </c>
      <c r="J36" s="15">
        <f t="shared" si="6"/>
        <v>3.1421561709934064E-2</v>
      </c>
      <c r="K36" s="13">
        <v>19714.27</v>
      </c>
      <c r="L36" s="138">
        <f t="shared" si="7"/>
        <v>190.86999999999898</v>
      </c>
      <c r="M36" s="68">
        <f t="shared" si="8"/>
        <v>9.776473360172868E-3</v>
      </c>
      <c r="N36" s="15">
        <f t="shared" si="9"/>
        <v>2.0894018318256248E-2</v>
      </c>
      <c r="O36" s="13">
        <v>2287.94</v>
      </c>
      <c r="P36" s="138">
        <f t="shared" si="10"/>
        <v>8.2300000000000182</v>
      </c>
      <c r="Q36" s="68">
        <f t="shared" si="11"/>
        <v>3.6101083032491054E-3</v>
      </c>
      <c r="R36" s="15">
        <f t="shared" si="12"/>
        <v>2.5908454998744578E-2</v>
      </c>
      <c r="S36" s="18">
        <f t="shared" si="13"/>
        <v>4.2225108223773022E-3</v>
      </c>
      <c r="T36" s="121">
        <f t="shared" si="14"/>
        <v>264.01872230765593</v>
      </c>
      <c r="U36" s="121">
        <f t="shared" si="15"/>
        <v>264.01872230765593</v>
      </c>
      <c r="V36" s="47">
        <f t="shared" si="16"/>
        <v>3.2089091553724001E-3</v>
      </c>
      <c r="W36" s="21">
        <f t="shared" si="268"/>
        <v>2.048235523400339E-2</v>
      </c>
      <c r="X36" s="18">
        <f t="shared" si="17"/>
        <v>5.9672149332736036E-3</v>
      </c>
      <c r="Y36" s="123">
        <v>122752.19</v>
      </c>
      <c r="Z36" s="15">
        <v>1.9999999999999999E-6</v>
      </c>
      <c r="AA36" s="21">
        <f t="shared" si="18"/>
        <v>-3.2069091553724003E-3</v>
      </c>
      <c r="AB36" s="1"/>
      <c r="AC36" s="122">
        <v>233.5</v>
      </c>
      <c r="AD36" s="68">
        <f t="shared" si="19"/>
        <v>8.33441292049923E-3</v>
      </c>
      <c r="AE36" s="68">
        <f t="shared" si="269"/>
        <v>5.12550376512683E-3</v>
      </c>
      <c r="AF36" s="68">
        <f t="shared" si="20"/>
        <v>0.41712690416944825</v>
      </c>
      <c r="AG36" s="14"/>
      <c r="AH36" s="15">
        <f t="shared" si="21"/>
        <v>2.7864594796848233E-2</v>
      </c>
      <c r="AI36" s="1"/>
      <c r="AJ36" s="122">
        <v>22.39</v>
      </c>
      <c r="AK36" s="68">
        <f t="shared" si="22"/>
        <v>6.7446043165468586E-3</v>
      </c>
      <c r="AL36" s="68">
        <f t="shared" si="270"/>
        <v>3.5356951611744585E-3</v>
      </c>
      <c r="AM36" s="68">
        <f t="shared" si="23"/>
        <v>0.203763440860215</v>
      </c>
      <c r="AN36" s="14"/>
      <c r="AO36" s="15">
        <f t="shared" si="24"/>
        <v>6.466951973371371E-2</v>
      </c>
      <c r="AP36" s="1"/>
      <c r="AQ36" s="122">
        <v>22.09</v>
      </c>
      <c r="AR36" s="68">
        <f t="shared" si="25"/>
        <v>1.1446886446886446E-2</v>
      </c>
      <c r="AS36" s="68">
        <f t="shared" si="271"/>
        <v>8.237977291514046E-3</v>
      </c>
      <c r="AT36" s="68">
        <f t="shared" si="26"/>
        <v>0.27909669947886512</v>
      </c>
      <c r="AU36" s="14"/>
      <c r="AV36" s="15">
        <f t="shared" si="27"/>
        <v>2.8877503493246439E-2</v>
      </c>
      <c r="AW36" s="1"/>
      <c r="AX36" s="122">
        <v>210.83</v>
      </c>
      <c r="AY36" s="68">
        <f t="shared" si="28"/>
        <v>6.8290353390640249E-3</v>
      </c>
      <c r="AZ36" s="68">
        <f t="shared" si="272"/>
        <v>3.6201261836916248E-3</v>
      </c>
      <c r="BA36" s="68">
        <f t="shared" si="29"/>
        <v>0.57218493661446701</v>
      </c>
      <c r="BB36" s="14"/>
      <c r="BC36" s="15">
        <f t="shared" si="30"/>
        <v>3.2518732553014421E-2</v>
      </c>
      <c r="BD36" s="1"/>
      <c r="BE36" s="122">
        <v>77.22</v>
      </c>
      <c r="BF36" s="68">
        <f t="shared" si="31"/>
        <v>3.2480187085877615E-3</v>
      </c>
      <c r="BG36" s="68">
        <f t="shared" si="273"/>
        <v>3.9109553215361387E-5</v>
      </c>
      <c r="BH36" s="68"/>
      <c r="BI36" s="14"/>
      <c r="BJ36" s="15">
        <f t="shared" si="32"/>
        <v>4.8187864802497586E-2</v>
      </c>
      <c r="BK36" s="1"/>
      <c r="BL36" s="122">
        <v>73.23</v>
      </c>
      <c r="BM36" s="68">
        <f t="shared" si="33"/>
        <v>1.0766045548654259E-2</v>
      </c>
      <c r="BN36" s="68">
        <f t="shared" si="274"/>
        <v>7.5571363932818592E-3</v>
      </c>
      <c r="BO36" s="68">
        <f t="shared" si="34"/>
        <v>0.2332435163354665</v>
      </c>
      <c r="BP36" s="14"/>
      <c r="BQ36" s="15">
        <f t="shared" si="35"/>
        <v>0.10335995178544521</v>
      </c>
      <c r="BR36" s="1"/>
      <c r="BS36" s="122">
        <v>40.799999999999997</v>
      </c>
      <c r="BT36" s="68">
        <f t="shared" si="36"/>
        <v>1.3161162155450559E-2</v>
      </c>
      <c r="BU36" s="68">
        <f t="shared" si="275"/>
        <v>9.9522530000781591E-3</v>
      </c>
      <c r="BV36" s="68">
        <f t="shared" si="37"/>
        <v>9.5008051529790638E-2</v>
      </c>
      <c r="BW36" s="14"/>
      <c r="BX36" s="15">
        <f t="shared" si="38"/>
        <v>6.6666666666666596E-2</v>
      </c>
      <c r="BY36" s="1"/>
      <c r="BZ36" s="122"/>
      <c r="CA36" s="68">
        <f t="shared" si="39"/>
        <v>0</v>
      </c>
      <c r="CB36" s="68">
        <f t="shared" si="276"/>
        <v>0</v>
      </c>
      <c r="CC36" s="68">
        <f t="shared" si="40"/>
        <v>0</v>
      </c>
      <c r="CD36" s="14"/>
      <c r="CE36" s="15">
        <f t="shared" si="41"/>
        <v>0</v>
      </c>
      <c r="CF36" s="1"/>
      <c r="CG36" s="122">
        <v>36.03</v>
      </c>
      <c r="CH36" s="68">
        <f t="shared" si="42"/>
        <v>1.3896609227349714E-3</v>
      </c>
      <c r="CI36" s="68">
        <f t="shared" si="277"/>
        <v>-1.8192482326374287E-3</v>
      </c>
      <c r="CJ36" s="68">
        <f t="shared" si="43"/>
        <v>0.19186238835593783</v>
      </c>
      <c r="CK36" s="14"/>
      <c r="CL36" s="15">
        <f t="shared" si="44"/>
        <v>4.8603026775320191E-2</v>
      </c>
      <c r="CM36" s="1"/>
      <c r="CN36" s="122">
        <v>34.82</v>
      </c>
      <c r="CO36" s="68">
        <f t="shared" si="45"/>
        <v>2.8801843317972759E-3</v>
      </c>
      <c r="CP36" s="68">
        <f t="shared" si="278"/>
        <v>-3.2872482357512419E-4</v>
      </c>
      <c r="CQ36" s="68">
        <f t="shared" si="46"/>
        <v>0.11104020421186983</v>
      </c>
      <c r="CR36" s="14"/>
      <c r="CS36" s="15">
        <f t="shared" si="47"/>
        <v>4.0334628025097144E-2</v>
      </c>
      <c r="CT36" s="1"/>
      <c r="CU36" s="122">
        <v>38.130000000000003</v>
      </c>
      <c r="CV36" s="68">
        <f t="shared" si="48"/>
        <v>-5.2424639580592452E-4</v>
      </c>
      <c r="CW36" s="68">
        <f t="shared" si="279"/>
        <v>-3.7331555511783245E-3</v>
      </c>
      <c r="CX36" s="68">
        <f t="shared" si="49"/>
        <v>0.18600311041990683</v>
      </c>
      <c r="CY36" s="14"/>
      <c r="CZ36" s="15">
        <f t="shared" si="50"/>
        <v>2.2800429184549394E-2</v>
      </c>
      <c r="DA36" s="1"/>
      <c r="DB36" s="122">
        <v>20.94</v>
      </c>
      <c r="DC36" s="68">
        <f t="shared" si="51"/>
        <v>-9.5419847328242233E-4</v>
      </c>
      <c r="DD36" s="68">
        <f t="shared" si="280"/>
        <v>-4.1631076286548227E-3</v>
      </c>
      <c r="DE36" s="68">
        <f t="shared" si="52"/>
        <v>-4.2524005486968434E-2</v>
      </c>
      <c r="DF36" s="14"/>
      <c r="DG36" s="15">
        <f t="shared" si="53"/>
        <v>2.8487229862475535E-2</v>
      </c>
      <c r="DH36" s="1"/>
      <c r="DI36" s="122">
        <v>44.6</v>
      </c>
      <c r="DJ36" s="68">
        <f t="shared" si="54"/>
        <v>3.8262435291470114E-3</v>
      </c>
      <c r="DK36" s="68">
        <f t="shared" si="281"/>
        <v>6.1733437377461129E-4</v>
      </c>
      <c r="DL36" s="68">
        <f t="shared" si="55"/>
        <v>1.0192525481313768E-2</v>
      </c>
      <c r="DM36" s="14"/>
      <c r="DN36" s="15">
        <f t="shared" si="56"/>
        <v>5.7874762808349266E-2</v>
      </c>
      <c r="DO36" s="1"/>
      <c r="DP36" s="122">
        <v>39.28</v>
      </c>
      <c r="DQ36" s="68">
        <f t="shared" si="57"/>
        <v>6.1475409836066084E-3</v>
      </c>
      <c r="DR36" s="68">
        <f t="shared" si="282"/>
        <v>2.9386318282342084E-3</v>
      </c>
      <c r="DS36" s="68"/>
      <c r="DT36" s="14"/>
      <c r="DU36" s="15">
        <f t="shared" si="58"/>
        <v>3.1512605042016882E-2</v>
      </c>
      <c r="DV36" s="18"/>
      <c r="DW36" s="122">
        <v>33.85</v>
      </c>
      <c r="DX36" s="68">
        <f t="shared" si="59"/>
        <v>1.2260765550239345E-2</v>
      </c>
      <c r="DY36" s="68">
        <f t="shared" si="283"/>
        <v>9.0518563948669452E-3</v>
      </c>
      <c r="DZ36" s="68">
        <f t="shared" si="60"/>
        <v>0.80629669156883699</v>
      </c>
      <c r="EA36" s="14"/>
      <c r="EB36" s="15">
        <f t="shared" si="61"/>
        <v>1.135345085150889E-2</v>
      </c>
      <c r="EC36" s="1"/>
      <c r="ED36" s="122">
        <v>36.82</v>
      </c>
      <c r="EE36" s="68">
        <f t="shared" si="62"/>
        <v>1.1816433086012632E-2</v>
      </c>
      <c r="EF36" s="68">
        <f t="shared" si="284"/>
        <v>8.6075239306402321E-3</v>
      </c>
      <c r="EG36" s="68">
        <f t="shared" si="63"/>
        <v>0.75083214455539693</v>
      </c>
      <c r="EH36" s="14"/>
      <c r="EI36" s="15">
        <f t="shared" si="64"/>
        <v>-1.6268980477224043E-3</v>
      </c>
      <c r="EJ36" s="1"/>
      <c r="EK36" s="122">
        <v>122.15</v>
      </c>
      <c r="EL36" s="68">
        <f t="shared" si="65"/>
        <v>5.7636887608069395E-3</v>
      </c>
      <c r="EM36" s="68">
        <f t="shared" si="285"/>
        <v>2.5547796054345394E-3</v>
      </c>
      <c r="EN36" s="68">
        <f t="shared" si="66"/>
        <v>0.89262472885032529</v>
      </c>
      <c r="EO36" s="14"/>
      <c r="EP36" s="15">
        <f t="shared" si="67"/>
        <v>9.7484276729559824E-2</v>
      </c>
      <c r="ER36" s="122">
        <v>39.89</v>
      </c>
      <c r="ES36" s="68">
        <f t="shared" si="68"/>
        <v>2.7652086475615746E-3</v>
      </c>
      <c r="ET36" s="68">
        <f t="shared" si="286"/>
        <v>-4.437005078108255E-4</v>
      </c>
      <c r="EU36" s="68">
        <f t="shared" si="69"/>
        <v>0.14265253509023215</v>
      </c>
      <c r="EV36" s="14"/>
      <c r="EW36" s="15">
        <f t="shared" si="70"/>
        <v>2.5713551041398816E-2</v>
      </c>
      <c r="EY36" s="122">
        <v>30.16</v>
      </c>
      <c r="EZ36" s="68">
        <f t="shared" si="71"/>
        <v>2.0988490182803014E-2</v>
      </c>
      <c r="FA36" s="68">
        <f t="shared" si="287"/>
        <v>1.7779581027430616E-2</v>
      </c>
      <c r="FB36" s="68"/>
      <c r="FC36" s="14"/>
      <c r="FD36" s="15">
        <f t="shared" si="72"/>
        <v>0.22701383238405218</v>
      </c>
      <c r="FF36" s="122">
        <v>60.02</v>
      </c>
      <c r="FG36" s="68">
        <f t="shared" si="73"/>
        <v>2.2487223168654178E-2</v>
      </c>
      <c r="FH36" s="68">
        <f t="shared" si="288"/>
        <v>1.9278314013281776E-2</v>
      </c>
      <c r="FI36" s="68">
        <f t="shared" si="74"/>
        <v>1.5910629654705567E-2</v>
      </c>
      <c r="FJ36" s="14"/>
      <c r="FK36" s="15">
        <f t="shared" si="75"/>
        <v>5.6876210600457895E-2</v>
      </c>
      <c r="FL36" s="1"/>
      <c r="FM36" s="122">
        <v>190.34</v>
      </c>
      <c r="FN36" s="68">
        <f t="shared" si="76"/>
        <v>-6.7317225904085587E-3</v>
      </c>
      <c r="FO36" s="68">
        <f t="shared" si="289"/>
        <v>-9.9406317457809597E-3</v>
      </c>
      <c r="FP36" s="68">
        <f t="shared" si="77"/>
        <v>0.63691090471276235</v>
      </c>
      <c r="FQ36" s="14"/>
      <c r="FR36" s="15">
        <f t="shared" si="78"/>
        <v>4.7781569965870345E-2</v>
      </c>
      <c r="FS36" s="1"/>
      <c r="FT36" s="122">
        <v>92.38</v>
      </c>
      <c r="FU36" s="68">
        <f t="shared" si="79"/>
        <v>-8.0532588854289704E-3</v>
      </c>
      <c r="FV36" s="68">
        <f t="shared" si="290"/>
        <v>-1.126216804080137E-2</v>
      </c>
      <c r="FW36" s="68">
        <f t="shared" si="80"/>
        <v>4.9414972168578826E-2</v>
      </c>
      <c r="FX36" s="14"/>
      <c r="FY36" s="15">
        <f t="shared" si="81"/>
        <v>2.439565313816798E-2</v>
      </c>
      <c r="FZ36" s="1"/>
      <c r="GA36" s="122">
        <v>18.54</v>
      </c>
      <c r="GB36" s="68">
        <f t="shared" si="82"/>
        <v>9.8039215686274352E-3</v>
      </c>
      <c r="GC36" s="68">
        <f t="shared" si="291"/>
        <v>6.5950124132550351E-3</v>
      </c>
      <c r="GD36" s="68"/>
      <c r="GE36" s="14"/>
      <c r="GF36" s="15">
        <f t="shared" si="83"/>
        <v>6.3683304647160044E-2</v>
      </c>
      <c r="GG36" s="18"/>
      <c r="GH36" s="122">
        <v>19.350000000000001</v>
      </c>
      <c r="GI36" s="68">
        <f t="shared" si="84"/>
        <v>-7.1831708568495141E-3</v>
      </c>
      <c r="GJ36" s="68">
        <f t="shared" si="292"/>
        <v>-1.0392080012221914E-2</v>
      </c>
      <c r="GK36" s="68">
        <f t="shared" si="85"/>
        <v>6.7637877211239629E-3</v>
      </c>
      <c r="GL36" s="14"/>
      <c r="GM36" s="15">
        <f t="shared" si="86"/>
        <v>2.3809523809523961E-2</v>
      </c>
      <c r="GO36" s="122">
        <v>28.39</v>
      </c>
      <c r="GP36" s="68">
        <f t="shared" si="87"/>
        <v>-1.7580872011252007E-3</v>
      </c>
      <c r="GQ36" s="68">
        <f t="shared" si="293"/>
        <v>-4.966996356497601E-3</v>
      </c>
      <c r="GR36" s="68"/>
      <c r="GS36" s="14"/>
      <c r="GT36" s="15">
        <f t="shared" si="88"/>
        <v>4.1834862385321123E-2</v>
      </c>
      <c r="GV36" s="122">
        <v>14.25</v>
      </c>
      <c r="GW36" s="68">
        <f t="shared" si="89"/>
        <v>8.4925690021230866E-3</v>
      </c>
      <c r="GX36" s="68">
        <f t="shared" si="294"/>
        <v>5.2836598467506865E-3</v>
      </c>
      <c r="GY36" s="68">
        <f t="shared" si="90"/>
        <v>0.20253164556962028</v>
      </c>
      <c r="GZ36" s="14"/>
      <c r="HA36" s="15">
        <f t="shared" si="91"/>
        <v>3.8629737609329397E-2</v>
      </c>
      <c r="HD36" s="122">
        <v>350.73</v>
      </c>
      <c r="HE36" s="68">
        <f t="shared" si="92"/>
        <v>-3.0114484818317532E-2</v>
      </c>
      <c r="HF36" s="68">
        <f t="shared" si="295"/>
        <v>-3.3323393973689934E-2</v>
      </c>
      <c r="HG36" s="68">
        <f t="shared" si="93"/>
        <v>0.97028256839503424</v>
      </c>
      <c r="HH36" s="14"/>
      <c r="HI36" s="15">
        <f t="shared" si="94"/>
        <v>-0.13151248019017422</v>
      </c>
      <c r="HK36" s="122">
        <v>33.090000000000003</v>
      </c>
      <c r="HL36" s="68">
        <f t="shared" si="95"/>
        <v>1.9408502772643332E-2</v>
      </c>
      <c r="HM36" s="68">
        <f t="shared" si="296"/>
        <v>1.6199593617270934E-2</v>
      </c>
      <c r="HN36" s="68">
        <f t="shared" si="96"/>
        <v>12.342741935483872</v>
      </c>
      <c r="HO36" s="14"/>
      <c r="HP36" s="15">
        <f t="shared" si="97"/>
        <v>0.25435936315390467</v>
      </c>
      <c r="HR36" s="122">
        <v>110.97</v>
      </c>
      <c r="HS36" s="68">
        <f t="shared" si="98"/>
        <v>1.9101845899531622E-2</v>
      </c>
      <c r="HT36" s="68">
        <f t="shared" si="297"/>
        <v>1.5892936744159224E-2</v>
      </c>
      <c r="HU36" s="68">
        <f t="shared" si="99"/>
        <v>2.0486263736263735</v>
      </c>
      <c r="HV36" s="14"/>
      <c r="HW36" s="15">
        <f t="shared" si="100"/>
        <v>3.1607325462489594E-2</v>
      </c>
      <c r="HY36" s="122">
        <v>133.57</v>
      </c>
      <c r="HZ36" s="68">
        <f t="shared" si="101"/>
        <v>2.8727664818237752E-2</v>
      </c>
      <c r="IA36" s="68">
        <f t="shared" si="298"/>
        <v>2.551875566286535E-2</v>
      </c>
      <c r="IB36" s="68">
        <f t="shared" si="102"/>
        <v>0.26128423040604332</v>
      </c>
      <c r="IC36" s="14"/>
      <c r="ID36" s="15">
        <f t="shared" si="103"/>
        <v>-5.3615310149675993E-3</v>
      </c>
      <c r="IF36" s="122">
        <v>235.04</v>
      </c>
      <c r="IG36" s="68">
        <f t="shared" si="104"/>
        <v>4.5226130653266278E-2</v>
      </c>
      <c r="IH36" s="68">
        <f t="shared" si="299"/>
        <v>4.2017221497893879E-2</v>
      </c>
      <c r="II36" s="68">
        <f t="shared" si="105"/>
        <v>0.34308571428571422</v>
      </c>
      <c r="IJ36" s="14"/>
      <c r="IK36" s="15">
        <f t="shared" si="106"/>
        <v>1.3802622498274623E-2</v>
      </c>
      <c r="IM36" s="122">
        <v>166.97</v>
      </c>
      <c r="IN36" s="68">
        <f t="shared" si="107"/>
        <v>-1.2561311161622679E-3</v>
      </c>
      <c r="IO36" s="68">
        <f t="shared" si="300"/>
        <v>-4.465040271534668E-3</v>
      </c>
      <c r="IP36" s="68">
        <f t="shared" si="108"/>
        <v>2.2604959968756102</v>
      </c>
      <c r="IQ36" s="14"/>
      <c r="IR36" s="15">
        <f t="shared" si="109"/>
        <v>-0.10954082448936053</v>
      </c>
      <c r="IT36" s="122">
        <v>50.36</v>
      </c>
      <c r="IU36" s="68">
        <f t="shared" si="110"/>
        <v>8.6120568796314786E-3</v>
      </c>
      <c r="IV36" s="68">
        <f t="shared" si="301"/>
        <v>5.4031477242590786E-3</v>
      </c>
      <c r="IW36" s="68">
        <f t="shared" si="111"/>
        <v>1.7594520547945205</v>
      </c>
      <c r="IX36" s="14"/>
      <c r="IY36" s="15">
        <f t="shared" si="112"/>
        <v>-2.0042809885191692E-2</v>
      </c>
      <c r="JA36" s="122">
        <v>717.4</v>
      </c>
      <c r="JB36" s="68">
        <f t="shared" si="113"/>
        <v>4.0306779376364493E-3</v>
      </c>
      <c r="JC36" s="68">
        <f t="shared" si="302"/>
        <v>8.2176878226404917E-4</v>
      </c>
      <c r="JD36" s="68">
        <f t="shared" si="114"/>
        <v>0.45105177993527512</v>
      </c>
      <c r="JE36" s="14"/>
      <c r="JF36" s="15">
        <f t="shared" si="115"/>
        <v>0.22525661389216237</v>
      </c>
      <c r="JH36" s="122">
        <v>412.22</v>
      </c>
      <c r="JI36" s="68">
        <f t="shared" si="116"/>
        <v>6.0280658938377729E-3</v>
      </c>
      <c r="JJ36" s="68">
        <f t="shared" si="303"/>
        <v>2.8191567384653728E-3</v>
      </c>
      <c r="JK36" s="68">
        <f t="shared" si="117"/>
        <v>1.3597580466694606E-2</v>
      </c>
      <c r="JL36" s="14"/>
      <c r="JM36" s="15">
        <f t="shared" si="118"/>
        <v>-2.201660735468558E-2</v>
      </c>
      <c r="JO36" s="122">
        <v>14.03</v>
      </c>
      <c r="JP36" s="68">
        <f t="shared" si="119"/>
        <v>3.7721893491124245E-2</v>
      </c>
      <c r="JQ36" s="68">
        <f t="shared" si="304"/>
        <v>3.4512984335751846E-2</v>
      </c>
      <c r="JR36" s="68">
        <f t="shared" si="120"/>
        <v>-0.52657330858781848</v>
      </c>
      <c r="JS36" s="14"/>
      <c r="JT36" s="15">
        <f t="shared" si="121"/>
        <v>0.37684003925417076</v>
      </c>
      <c r="JV36" s="122">
        <v>1.8</v>
      </c>
      <c r="JW36" s="68">
        <f t="shared" si="122"/>
        <v>-5.5248618784530436E-3</v>
      </c>
      <c r="JX36" s="68">
        <f t="shared" si="305"/>
        <v>-8.7337710338254437E-3</v>
      </c>
      <c r="JY36" s="68">
        <f t="shared" si="123"/>
        <v>-0.28853754940711457</v>
      </c>
      <c r="JZ36" s="14"/>
      <c r="KA36" s="15">
        <f t="shared" si="124"/>
        <v>0</v>
      </c>
      <c r="KC36" s="122">
        <v>22.32</v>
      </c>
      <c r="KD36" s="68">
        <f t="shared" si="125"/>
        <v>6.1340941512125491E-2</v>
      </c>
      <c r="KE36" s="68">
        <f t="shared" si="306"/>
        <v>5.8132032356753092E-2</v>
      </c>
      <c r="KF36" s="68">
        <f t="shared" si="126"/>
        <v>0.14579055441478439</v>
      </c>
      <c r="KG36" s="14"/>
      <c r="KH36" s="15">
        <f t="shared" si="127"/>
        <v>6.3119927862939846E-3</v>
      </c>
      <c r="KI36" s="18"/>
      <c r="KJ36" s="122">
        <v>77.08</v>
      </c>
      <c r="KK36" s="68">
        <f t="shared" si="128"/>
        <v>-2.5879917184265379E-3</v>
      </c>
      <c r="KL36" s="68">
        <f t="shared" si="307"/>
        <v>-5.7969008737989384E-3</v>
      </c>
      <c r="KM36" s="68">
        <f t="shared" si="129"/>
        <v>2.6530805687203789</v>
      </c>
      <c r="KN36" s="14"/>
      <c r="KO36" s="15">
        <f t="shared" si="130"/>
        <v>0.14685314685314693</v>
      </c>
      <c r="KQ36" s="122">
        <v>1.3819999999999999</v>
      </c>
      <c r="KR36" s="68">
        <f t="shared" si="131"/>
        <v>2.370370370370356E-2</v>
      </c>
      <c r="KS36" s="68">
        <f t="shared" si="308"/>
        <v>2.0494794548331162E-2</v>
      </c>
      <c r="KT36" s="68">
        <f t="shared" si="132"/>
        <v>-0.47251908396946574</v>
      </c>
      <c r="KU36" s="14"/>
      <c r="KV36" s="15">
        <f t="shared" si="133"/>
        <v>0.3683168316831682</v>
      </c>
      <c r="KW36" s="18"/>
      <c r="KX36" s="122">
        <v>28.19</v>
      </c>
      <c r="KY36" s="68">
        <f t="shared" si="134"/>
        <v>6.9017823284034899E-2</v>
      </c>
      <c r="KZ36" s="68">
        <f t="shared" si="309"/>
        <v>6.5808914128662493E-2</v>
      </c>
      <c r="LA36" s="68">
        <f t="shared" si="135"/>
        <v>-0.60809119977756154</v>
      </c>
      <c r="LB36" s="14"/>
      <c r="LC36" s="15">
        <f t="shared" si="136"/>
        <v>0.18894981020666388</v>
      </c>
      <c r="LD36" s="18"/>
      <c r="LE36" s="122">
        <v>53.5</v>
      </c>
      <c r="LF36" s="68">
        <f t="shared" si="137"/>
        <v>4.6761886127959312E-2</v>
      </c>
      <c r="LG36" s="68">
        <f t="shared" si="310"/>
        <v>4.3552976972586914E-2</v>
      </c>
      <c r="LH36" s="68">
        <f t="shared" si="138"/>
        <v>0.4931621546190344</v>
      </c>
      <c r="LI36" s="14"/>
      <c r="LJ36" s="15">
        <f t="shared" si="139"/>
        <v>0.16026892214270225</v>
      </c>
      <c r="LL36" s="122">
        <v>100.51</v>
      </c>
      <c r="LM36" s="68">
        <f t="shared" si="140"/>
        <v>2.1962379257753035E-2</v>
      </c>
      <c r="LN36" s="68">
        <f t="shared" si="311"/>
        <v>1.8753470102380633E-2</v>
      </c>
      <c r="LO36" s="68">
        <f t="shared" si="141"/>
        <v>0.14868571428571434</v>
      </c>
      <c r="LP36" s="14"/>
      <c r="LQ36" s="15">
        <f t="shared" si="142"/>
        <v>0.28512977880066503</v>
      </c>
      <c r="LS36" s="122">
        <v>12.09</v>
      </c>
      <c r="LT36" s="68">
        <f t="shared" si="143"/>
        <v>2.1114864864864864E-2</v>
      </c>
      <c r="LU36" s="68">
        <f t="shared" si="312"/>
        <v>1.7905955709492466E-2</v>
      </c>
      <c r="LV36" s="68"/>
      <c r="LW36" s="14"/>
      <c r="LX36" s="15">
        <f t="shared" si="144"/>
        <v>0.307027027027027</v>
      </c>
      <c r="LZ36" s="122">
        <v>13.88</v>
      </c>
      <c r="MA36" s="68">
        <f t="shared" si="145"/>
        <v>3.6594473487677387E-2</v>
      </c>
      <c r="MB36" s="68">
        <f t="shared" si="313"/>
        <v>3.3385564332304989E-2</v>
      </c>
      <c r="MC36" s="68">
        <f t="shared" si="146"/>
        <v>-0.37617977528089885</v>
      </c>
      <c r="MD36" s="14"/>
      <c r="ME36" s="15">
        <f t="shared" si="147"/>
        <v>2.9673590504451064E-2</v>
      </c>
      <c r="MG36" s="122">
        <v>53.73</v>
      </c>
      <c r="MH36" s="68">
        <f t="shared" si="148"/>
        <v>-3.1717426563344836E-2</v>
      </c>
      <c r="MI36" s="68">
        <f t="shared" si="314"/>
        <v>-3.4926335718717234E-2</v>
      </c>
      <c r="MJ36" s="68">
        <f t="shared" si="149"/>
        <v>6.2412398921832875</v>
      </c>
      <c r="MK36" s="14"/>
      <c r="ML36" s="15">
        <f t="shared" si="150"/>
        <v>1.5308525671219972</v>
      </c>
      <c r="MN36" s="122">
        <v>114.07</v>
      </c>
      <c r="MO36" s="68">
        <f t="shared" si="151"/>
        <v>-3.1460281394740334E-3</v>
      </c>
      <c r="MP36" s="68">
        <f t="shared" si="315"/>
        <v>-6.3549372948464335E-3</v>
      </c>
      <c r="MQ36" s="68">
        <f t="shared" si="152"/>
        <v>-9.3963463065925429E-2</v>
      </c>
      <c r="MR36" s="14"/>
      <c r="MS36" s="15">
        <f t="shared" si="153"/>
        <v>2.4059610377951277E-2</v>
      </c>
      <c r="MU36" s="122">
        <v>12.22</v>
      </c>
      <c r="MV36" s="68">
        <f t="shared" si="154"/>
        <v>1.3266998341625218E-2</v>
      </c>
      <c r="MW36" s="68">
        <f t="shared" si="316"/>
        <v>1.0058089186252818E-2</v>
      </c>
      <c r="MX36" s="68">
        <f t="shared" si="155"/>
        <v>-0.41447053186391952</v>
      </c>
      <c r="MY36" s="14"/>
      <c r="MZ36" s="15">
        <f t="shared" si="156"/>
        <v>0.14526710402999068</v>
      </c>
      <c r="NB36" s="122">
        <v>205.22</v>
      </c>
      <c r="NC36" s="68">
        <f t="shared" si="157"/>
        <v>-2.922837100545707E-4</v>
      </c>
      <c r="ND36" s="68">
        <f t="shared" si="317"/>
        <v>-3.5011928654269707E-3</v>
      </c>
      <c r="NE36" s="68">
        <f t="shared" si="158"/>
        <v>0.51487414187643021</v>
      </c>
      <c r="NF36" s="14"/>
      <c r="NG36" s="15">
        <f t="shared" si="159"/>
        <v>0.23040949697224059</v>
      </c>
      <c r="NI36" s="122">
        <v>6.16</v>
      </c>
      <c r="NJ36" s="68">
        <f t="shared" si="160"/>
        <v>4.9403747870528113E-2</v>
      </c>
      <c r="NK36" s="68">
        <f t="shared" si="318"/>
        <v>4.6194838715155714E-2</v>
      </c>
      <c r="NL36" s="68">
        <f t="shared" si="161"/>
        <v>-0.9510917030567686</v>
      </c>
      <c r="NM36" s="14"/>
      <c r="NN36" s="15">
        <f t="shared" si="162"/>
        <v>0.25714285714285706</v>
      </c>
      <c r="NP36" s="122">
        <v>385</v>
      </c>
      <c r="NQ36" s="68">
        <f t="shared" si="163"/>
        <v>1.8599359737545236E-2</v>
      </c>
      <c r="NR36" s="68">
        <f t="shared" si="319"/>
        <v>1.5390450582172836E-2</v>
      </c>
      <c r="NS36" s="68">
        <f t="shared" si="164"/>
        <v>1.9333333333333333</v>
      </c>
      <c r="NT36" s="14"/>
      <c r="NU36" s="15">
        <f t="shared" si="165"/>
        <v>0.17046180038306019</v>
      </c>
      <c r="NW36" s="122">
        <v>186.47</v>
      </c>
      <c r="NX36" s="68">
        <f t="shared" si="166"/>
        <v>6.096902989101087E-3</v>
      </c>
      <c r="NY36" s="68">
        <f t="shared" si="320"/>
        <v>2.8879938337286869E-3</v>
      </c>
      <c r="NZ36" s="68">
        <f t="shared" si="167"/>
        <v>6.0935366408739242E-2</v>
      </c>
      <c r="OA36" s="14"/>
      <c r="OB36" s="15">
        <f t="shared" si="168"/>
        <v>-1.4949815108293778E-2</v>
      </c>
      <c r="OD36" s="122">
        <v>1.49</v>
      </c>
      <c r="OE36" s="68">
        <f t="shared" si="169"/>
        <v>-6.6666666666666723E-3</v>
      </c>
      <c r="OF36" s="68">
        <f t="shared" si="321"/>
        <v>-9.8755758220390732E-3</v>
      </c>
      <c r="OG36" s="68">
        <f t="shared" si="170"/>
        <v>-0.99339743873798014</v>
      </c>
      <c r="OH36" s="14"/>
      <c r="OI36" s="15">
        <f t="shared" si="171"/>
        <v>2.0547945205479472E-2</v>
      </c>
      <c r="OK36" s="122">
        <v>114.39</v>
      </c>
      <c r="OL36" s="68">
        <f t="shared" si="172"/>
        <v>5.0316775319070833E-2</v>
      </c>
      <c r="OM36" s="68">
        <f t="shared" si="322"/>
        <v>4.7107866163698435E-2</v>
      </c>
      <c r="ON36" s="68">
        <f t="shared" si="173"/>
        <v>1.6946996466431095</v>
      </c>
      <c r="OO36" s="14"/>
      <c r="OP36" s="15">
        <f t="shared" si="174"/>
        <v>0.7173097132562678</v>
      </c>
      <c r="OR36" s="122">
        <v>1.86</v>
      </c>
      <c r="OS36" s="68">
        <f t="shared" si="175"/>
        <v>2.7624309392265217E-2</v>
      </c>
      <c r="OT36" s="68">
        <f t="shared" si="323"/>
        <v>2.4415400236892815E-2</v>
      </c>
      <c r="OU36" s="68">
        <f t="shared" si="176"/>
        <v>-0.75844155844155836</v>
      </c>
      <c r="OV36" s="14"/>
      <c r="OW36" s="15">
        <f t="shared" si="177"/>
        <v>0.6607142857142857</v>
      </c>
      <c r="OY36" s="122">
        <v>126.96</v>
      </c>
      <c r="OZ36" s="68">
        <f t="shared" si="178"/>
        <v>2.3685457129322372E-3</v>
      </c>
      <c r="PA36" s="68">
        <f t="shared" si="324"/>
        <v>-8.4036344244016285E-4</v>
      </c>
      <c r="PB36" s="68">
        <f t="shared" si="332"/>
        <v>2.9064615384615382</v>
      </c>
      <c r="PC36" s="14"/>
      <c r="PD36" s="15">
        <f t="shared" si="179"/>
        <v>0.10833697075512874</v>
      </c>
      <c r="PE36" s="18"/>
      <c r="PF36" s="122">
        <v>207.29</v>
      </c>
      <c r="PG36" s="68">
        <f t="shared" si="180"/>
        <v>1.1121408711770163E-2</v>
      </c>
      <c r="PH36" s="68">
        <f t="shared" si="325"/>
        <v>7.9124995563977629E-3</v>
      </c>
      <c r="PI36" s="68">
        <f t="shared" si="181"/>
        <v>-0.4046812176909822</v>
      </c>
      <c r="PJ36" s="14"/>
      <c r="PK36" s="15">
        <f t="shared" si="182"/>
        <v>-8.7983550901353392E-3</v>
      </c>
      <c r="PM36" s="122"/>
      <c r="PN36" s="68">
        <f t="shared" si="183"/>
        <v>0</v>
      </c>
      <c r="PO36" s="68">
        <f t="shared" si="184"/>
        <v>-3.2089091553724001E-3</v>
      </c>
      <c r="PP36" s="68">
        <f t="shared" si="185"/>
        <v>0</v>
      </c>
      <c r="PQ36" s="14"/>
      <c r="PR36" s="15">
        <f t="shared" si="186"/>
        <v>0</v>
      </c>
      <c r="PT36" s="122">
        <v>5.07</v>
      </c>
      <c r="PU36" s="68">
        <f t="shared" si="187"/>
        <v>-2.3121387283237014E-2</v>
      </c>
      <c r="PV36" s="68">
        <f t="shared" si="326"/>
        <v>-2.6330296438609416E-2</v>
      </c>
      <c r="PW36" s="68">
        <f t="shared" si="188"/>
        <v>-0.41857798165137616</v>
      </c>
      <c r="PX36" s="14"/>
      <c r="PY36" s="15">
        <f t="shared" si="189"/>
        <v>-1.1695906432748463E-2</v>
      </c>
      <c r="QA36" s="122">
        <v>205.43</v>
      </c>
      <c r="QB36" s="68">
        <f t="shared" si="190"/>
        <v>1.3018393411904014E-2</v>
      </c>
      <c r="QC36" s="68">
        <f t="shared" si="327"/>
        <v>9.8094842565316139E-3</v>
      </c>
      <c r="QD36" s="68">
        <f t="shared" si="191"/>
        <v>-0.39112006876315242</v>
      </c>
      <c r="QE36" s="14"/>
      <c r="QF36" s="15">
        <f t="shared" si="192"/>
        <v>7.1398769166579723E-2</v>
      </c>
      <c r="QH36" s="122">
        <v>1.37</v>
      </c>
      <c r="QI36" s="68">
        <f t="shared" si="193"/>
        <v>7.3529411764705942E-3</v>
      </c>
      <c r="QJ36" s="68">
        <f t="shared" si="328"/>
        <v>4.1440320210981941E-3</v>
      </c>
      <c r="QK36" s="68">
        <f t="shared" si="194"/>
        <v>-0.45418326693227085</v>
      </c>
      <c r="QL36" s="14"/>
      <c r="QM36" s="15">
        <f t="shared" si="195"/>
        <v>5.3846153846153891E-2</v>
      </c>
      <c r="QO36" s="122">
        <v>12.13</v>
      </c>
      <c r="QP36" s="68">
        <f t="shared" si="196"/>
        <v>-7.3649754500818209E-3</v>
      </c>
      <c r="QQ36" s="68">
        <f t="shared" si="329"/>
        <v>-1.057388460545422E-2</v>
      </c>
      <c r="QR36" s="68">
        <f t="shared" si="197"/>
        <v>-0.98521416904361392</v>
      </c>
      <c r="QS36" s="14"/>
      <c r="QT36" s="15">
        <f t="shared" si="198"/>
        <v>5.6620209059233477E-2</v>
      </c>
      <c r="QV36" s="122">
        <v>1.94</v>
      </c>
      <c r="QW36" s="68">
        <f t="shared" si="199"/>
        <v>-3.3383158943697144E-2</v>
      </c>
      <c r="QX36" s="68">
        <f t="shared" si="330"/>
        <v>-3.6592068099069543E-2</v>
      </c>
      <c r="QY36" s="68">
        <f t="shared" si="200"/>
        <v>-0.45042492917847021</v>
      </c>
      <c r="QZ36" s="14"/>
      <c r="RA36" s="15">
        <f t="shared" si="201"/>
        <v>-0.20719248058847572</v>
      </c>
      <c r="RC36" s="122">
        <v>25.5</v>
      </c>
      <c r="RD36" s="68">
        <f t="shared" si="202"/>
        <v>-9.7087378640776691E-3</v>
      </c>
      <c r="RE36" s="68">
        <f t="shared" si="331"/>
        <v>-1.2917647019450069E-2</v>
      </c>
      <c r="RF36" s="68">
        <f t="shared" si="203"/>
        <v>-0.4491250810110175</v>
      </c>
      <c r="RG36" s="14"/>
      <c r="RH36" s="15">
        <f t="shared" si="204"/>
        <v>3.0303030303030304E-2</v>
      </c>
      <c r="RJ36" s="122">
        <v>207.14</v>
      </c>
      <c r="RK36" s="68">
        <f t="shared" si="205"/>
        <v>8.8642119618156691E-3</v>
      </c>
      <c r="RL36" s="68">
        <f t="shared" si="206"/>
        <v>5.655302806443269E-3</v>
      </c>
      <c r="RM36" s="68">
        <f t="shared" si="207"/>
        <v>-3.9150199461916807E-2</v>
      </c>
      <c r="RN36" s="14"/>
      <c r="RO36" s="15">
        <f t="shared" si="208"/>
        <v>5.2968686457909656E-2</v>
      </c>
      <c r="RQ36" s="122">
        <v>16.66</v>
      </c>
      <c r="RR36" s="68">
        <f t="shared" si="209"/>
        <v>5.1104100946372272E-2</v>
      </c>
      <c r="RS36" s="68">
        <f t="shared" si="210"/>
        <v>4.7895191790999873E-2</v>
      </c>
      <c r="RT36" s="68">
        <f t="shared" si="211"/>
        <v>0.13797814207650269</v>
      </c>
      <c r="RU36" s="14"/>
      <c r="RV36" s="15">
        <f t="shared" si="212"/>
        <v>-0.20057581573896352</v>
      </c>
      <c r="RX36" s="122">
        <v>116.65</v>
      </c>
      <c r="RY36" s="68">
        <f t="shared" si="213"/>
        <v>5.232295895354093E-2</v>
      </c>
      <c r="RZ36" s="68">
        <f t="shared" si="214"/>
        <v>4.9114049798168531E-2</v>
      </c>
      <c r="SA36" s="68">
        <f t="shared" si="215"/>
        <v>-0.12332782203517208</v>
      </c>
      <c r="SB36" s="14"/>
      <c r="SC36" s="15">
        <f t="shared" si="216"/>
        <v>0.54237736348010068</v>
      </c>
      <c r="SE36" s="122">
        <v>12.35</v>
      </c>
      <c r="SF36" s="68">
        <f t="shared" si="217"/>
        <v>-3.8910505836575876E-2</v>
      </c>
      <c r="SG36" s="68">
        <f t="shared" si="218"/>
        <v>-4.2119414991948274E-2</v>
      </c>
      <c r="SH36" s="68">
        <f t="shared" si="219"/>
        <v>-1.2000000000000028E-2</v>
      </c>
      <c r="SI36" s="14"/>
      <c r="SJ36" s="15">
        <f t="shared" si="220"/>
        <v>-0.19069462647444299</v>
      </c>
      <c r="SL36" s="122">
        <v>0.66500000000000004</v>
      </c>
      <c r="SM36" s="68">
        <f t="shared" si="221"/>
        <v>-2.9197080291970826E-2</v>
      </c>
      <c r="SN36" s="68">
        <f t="shared" si="222"/>
        <v>-3.2405989447343228E-2</v>
      </c>
      <c r="SO36" s="68">
        <f t="shared" si="223"/>
        <v>-0.53169014084507038</v>
      </c>
      <c r="SP36" s="14"/>
      <c r="SQ36" s="15">
        <f t="shared" si="224"/>
        <v>-0.34158415841584155</v>
      </c>
      <c r="SS36" s="122">
        <v>5.83</v>
      </c>
      <c r="ST36" s="68">
        <f t="shared" si="225"/>
        <v>3.442340791738462E-3</v>
      </c>
      <c r="SU36" s="68">
        <f t="shared" si="226"/>
        <v>2.3343163636606193E-4</v>
      </c>
      <c r="SV36" s="68">
        <f t="shared" si="227"/>
        <v>-0.6387856257744734</v>
      </c>
      <c r="SW36" s="14"/>
      <c r="SX36" s="15">
        <f t="shared" si="228"/>
        <v>-0.30595238095238098</v>
      </c>
      <c r="SZ36" s="122">
        <v>25.52</v>
      </c>
      <c r="TA36" s="68">
        <f t="shared" si="229"/>
        <v>6.599832915622382E-2</v>
      </c>
      <c r="TB36" s="68">
        <f t="shared" si="230"/>
        <v>6.2789420000851415E-2</v>
      </c>
      <c r="TC36" s="68">
        <f t="shared" si="231"/>
        <v>-0.36784741144414168</v>
      </c>
      <c r="TD36" s="14"/>
      <c r="TE36" s="15">
        <f t="shared" si="232"/>
        <v>0.63589743589743586</v>
      </c>
      <c r="TG36" s="122">
        <v>0.189</v>
      </c>
      <c r="TH36" s="68">
        <f t="shared" si="233"/>
        <v>-1.5112037519541356E-2</v>
      </c>
      <c r="TI36" s="68">
        <f t="shared" si="234"/>
        <v>-1.8320946674913755E-2</v>
      </c>
      <c r="TJ36" s="68">
        <f t="shared" si="235"/>
        <v>-0.1409090909090909</v>
      </c>
      <c r="TK36" s="14"/>
      <c r="TL36" s="15">
        <f t="shared" si="236"/>
        <v>0.11504424778761055</v>
      </c>
      <c r="TN36" s="122">
        <v>43.25</v>
      </c>
      <c r="TO36" s="68">
        <f t="shared" si="237"/>
        <v>4.2671166827386774E-2</v>
      </c>
      <c r="TP36" s="68">
        <f t="shared" si="238"/>
        <v>3.9462257672014375E-2</v>
      </c>
      <c r="TQ36" s="68">
        <f t="shared" si="239"/>
        <v>-0.36959326011383759</v>
      </c>
      <c r="TR36" s="14"/>
      <c r="TS36" s="15">
        <f t="shared" si="240"/>
        <v>0.45378151260504201</v>
      </c>
      <c r="TU36" s="122">
        <v>2.2400000000000002</v>
      </c>
      <c r="TV36" s="68">
        <f t="shared" si="241"/>
        <v>1.8181818181818195E-2</v>
      </c>
      <c r="TW36" s="68">
        <f t="shared" si="242"/>
        <v>1.4972909026445795E-2</v>
      </c>
      <c r="TX36" s="68">
        <f t="shared" si="243"/>
        <v>-0.49206349206349204</v>
      </c>
      <c r="TY36" s="14"/>
      <c r="TZ36" s="15">
        <f t="shared" si="244"/>
        <v>0.30994152046783641</v>
      </c>
      <c r="UB36" s="122"/>
      <c r="UC36" s="68">
        <f t="shared" si="245"/>
        <v>0</v>
      </c>
      <c r="UD36" s="68">
        <f t="shared" si="246"/>
        <v>-3.2089091553724001E-3</v>
      </c>
      <c r="UE36" s="68">
        <f t="shared" si="247"/>
        <v>0</v>
      </c>
      <c r="UF36" s="14"/>
      <c r="UG36" s="15">
        <f t="shared" si="248"/>
        <v>0</v>
      </c>
      <c r="UI36" s="122"/>
      <c r="UJ36" s="68">
        <f t="shared" si="249"/>
        <v>0</v>
      </c>
      <c r="UK36" s="68">
        <f t="shared" si="250"/>
        <v>-3.2089091553724001E-3</v>
      </c>
      <c r="UL36" s="68">
        <f t="shared" si="251"/>
        <v>0</v>
      </c>
      <c r="UM36" s="14"/>
      <c r="UN36" s="15">
        <f t="shared" si="252"/>
        <v>0</v>
      </c>
      <c r="UP36" s="122"/>
      <c r="UQ36" s="68">
        <f t="shared" si="253"/>
        <v>0</v>
      </c>
      <c r="UR36" s="68">
        <f t="shared" si="254"/>
        <v>-3.2089091553724001E-3</v>
      </c>
      <c r="US36" s="68">
        <f t="shared" si="255"/>
        <v>0</v>
      </c>
      <c r="UT36" s="14"/>
      <c r="UU36" s="15">
        <f t="shared" si="256"/>
        <v>0</v>
      </c>
      <c r="UW36" s="122"/>
      <c r="UX36" s="68">
        <f t="shared" si="257"/>
        <v>0</v>
      </c>
      <c r="UY36" s="68">
        <f t="shared" si="258"/>
        <v>-3.2089091553724001E-3</v>
      </c>
      <c r="UZ36" s="68">
        <f t="shared" si="259"/>
        <v>0</v>
      </c>
      <c r="VA36" s="14"/>
      <c r="VB36" s="15">
        <f t="shared" si="260"/>
        <v>0</v>
      </c>
      <c r="VD36" s="122"/>
      <c r="VE36" s="68">
        <f t="shared" si="261"/>
        <v>0</v>
      </c>
      <c r="VF36" s="68">
        <f t="shared" si="262"/>
        <v>-3.2089091553724001E-3</v>
      </c>
      <c r="VG36" s="68">
        <f t="shared" si="263"/>
        <v>0</v>
      </c>
      <c r="VH36" s="14"/>
      <c r="VI36" s="15">
        <f t="shared" si="264"/>
        <v>0</v>
      </c>
      <c r="VM36" s="21">
        <f t="shared" si="265"/>
        <v>1.3119660752698438E-2</v>
      </c>
      <c r="VN36" s="49"/>
      <c r="VO36" s="21">
        <f t="shared" si="266"/>
        <v>0.56483748668388223</v>
      </c>
      <c r="VP36" s="14"/>
      <c r="VQ36" s="21">
        <f t="shared" si="267"/>
        <v>0.16631142341117708</v>
      </c>
    </row>
    <row r="37" spans="1:589" ht="15.75" customHeight="1" x14ac:dyDescent="0.2">
      <c r="A37" s="127">
        <v>45699</v>
      </c>
      <c r="B37" s="77">
        <f t="shared" si="0"/>
        <v>45699</v>
      </c>
      <c r="C37" s="13">
        <v>44593.65</v>
      </c>
      <c r="D37" s="138">
        <f t="shared" si="1"/>
        <v>123.23999999999796</v>
      </c>
      <c r="E37" s="68">
        <f t="shared" si="2"/>
        <v>2.7712809483878822E-3</v>
      </c>
      <c r="F37" s="15">
        <f t="shared" si="3"/>
        <v>4.8171761052382682E-2</v>
      </c>
      <c r="G37" s="13">
        <v>6068.5</v>
      </c>
      <c r="H37" s="138">
        <f t="shared" si="4"/>
        <v>2.0600000000004002</v>
      </c>
      <c r="I37" s="68">
        <f t="shared" si="5"/>
        <v>3.3957312690810433E-4</v>
      </c>
      <c r="J37" s="15">
        <f t="shared" si="6"/>
        <v>3.1771804754804345E-2</v>
      </c>
      <c r="K37" s="13">
        <v>19643.86</v>
      </c>
      <c r="L37" s="138">
        <f t="shared" si="7"/>
        <v>-70.409999999999854</v>
      </c>
      <c r="M37" s="68">
        <f t="shared" si="8"/>
        <v>-3.5715245859978509E-3</v>
      </c>
      <c r="N37" s="15">
        <f t="shared" si="9"/>
        <v>1.7247870232134453E-2</v>
      </c>
      <c r="O37" s="13">
        <v>2275.6999999999998</v>
      </c>
      <c r="P37" s="138">
        <f t="shared" si="10"/>
        <v>-12.240000000000236</v>
      </c>
      <c r="Q37" s="68">
        <f t="shared" si="11"/>
        <v>-5.3497906413630765E-3</v>
      </c>
      <c r="R37" s="15">
        <f t="shared" si="12"/>
        <v>2.0420059547297038E-2</v>
      </c>
      <c r="S37" s="18">
        <f t="shared" si="13"/>
        <v>5.2679045927256635E-5</v>
      </c>
      <c r="T37" s="121">
        <f t="shared" si="14"/>
        <v>264.02925811684139</v>
      </c>
      <c r="U37" s="121">
        <f t="shared" si="15"/>
        <v>264.02925811684139</v>
      </c>
      <c r="V37" s="47">
        <f t="shared" si="16"/>
        <v>3.9905538112476417E-5</v>
      </c>
      <c r="W37" s="21">
        <f t="shared" si="268"/>
        <v>2.0523078131523289E-2</v>
      </c>
      <c r="X37" s="18">
        <f t="shared" si="17"/>
        <v>-1.4526152880162352E-3</v>
      </c>
      <c r="Y37" s="123">
        <v>122752.19</v>
      </c>
      <c r="Z37" s="15">
        <v>1.9999999999999999E-6</v>
      </c>
      <c r="AA37" s="21">
        <f t="shared" si="18"/>
        <v>-3.7905538112476416E-5</v>
      </c>
      <c r="AB37" s="1"/>
      <c r="AC37" s="122">
        <v>232.31</v>
      </c>
      <c r="AD37" s="68">
        <f t="shared" si="19"/>
        <v>-5.0963597430406758E-3</v>
      </c>
      <c r="AE37" s="68">
        <f t="shared" si="269"/>
        <v>-5.1362652811531521E-3</v>
      </c>
      <c r="AF37" s="68">
        <f t="shared" si="20"/>
        <v>0.40990471566425918</v>
      </c>
      <c r="AG37" s="14"/>
      <c r="AH37" s="15">
        <f t="shared" si="21"/>
        <v>2.2626227054628759E-2</v>
      </c>
      <c r="AI37" s="1"/>
      <c r="AJ37" s="122">
        <v>22.34</v>
      </c>
      <c r="AK37" s="68">
        <f t="shared" si="22"/>
        <v>-2.2331397945511704E-3</v>
      </c>
      <c r="AL37" s="68">
        <f t="shared" si="270"/>
        <v>-2.2730453326636466E-3</v>
      </c>
      <c r="AM37" s="68">
        <f t="shared" si="23"/>
        <v>0.20107526881720419</v>
      </c>
      <c r="AN37" s="14"/>
      <c r="AO37" s="15">
        <f t="shared" si="24"/>
        <v>6.229196386115067E-2</v>
      </c>
      <c r="AP37" s="1"/>
      <c r="AQ37" s="122">
        <v>22.02</v>
      </c>
      <c r="AR37" s="68">
        <f t="shared" si="25"/>
        <v>-3.1688546853780122E-3</v>
      </c>
      <c r="AS37" s="68">
        <f t="shared" si="271"/>
        <v>-3.2087602234904884E-3</v>
      </c>
      <c r="AT37" s="68">
        <f t="shared" si="26"/>
        <v>0.27504342790966996</v>
      </c>
      <c r="AU37" s="14"/>
      <c r="AV37" s="15">
        <f t="shared" si="27"/>
        <v>2.5617140195621831E-2</v>
      </c>
      <c r="AW37" s="1"/>
      <c r="AX37" s="122">
        <v>210.91</v>
      </c>
      <c r="AY37" s="68">
        <f t="shared" si="28"/>
        <v>3.7945263956734848E-4</v>
      </c>
      <c r="AZ37" s="68">
        <f t="shared" si="272"/>
        <v>3.3954710145487206E-4</v>
      </c>
      <c r="BA37" s="68">
        <f t="shared" si="29"/>
        <v>0.5727815063385534</v>
      </c>
      <c r="BB37" s="14"/>
      <c r="BC37" s="15">
        <f t="shared" si="30"/>
        <v>3.29105245114844E-2</v>
      </c>
      <c r="BD37" s="1"/>
      <c r="BE37" s="122">
        <v>77.58</v>
      </c>
      <c r="BF37" s="68">
        <f t="shared" si="31"/>
        <v>4.6620046620046551E-3</v>
      </c>
      <c r="BG37" s="68">
        <f t="shared" si="273"/>
        <v>4.6220991238921788E-3</v>
      </c>
      <c r="BH37" s="68"/>
      <c r="BI37" s="14"/>
      <c r="BJ37" s="15">
        <f t="shared" si="32"/>
        <v>5.3074521514863533E-2</v>
      </c>
      <c r="BK37" s="1"/>
      <c r="BL37" s="122">
        <v>72.180000000000007</v>
      </c>
      <c r="BM37" s="68">
        <f t="shared" si="33"/>
        <v>-1.4338385907414954E-2</v>
      </c>
      <c r="BN37" s="68">
        <f t="shared" si="274"/>
        <v>-1.4378291445527431E-2</v>
      </c>
      <c r="BO37" s="68">
        <f t="shared" si="34"/>
        <v>0.21556079488043117</v>
      </c>
      <c r="BP37" s="14"/>
      <c r="BQ37" s="15">
        <f t="shared" si="35"/>
        <v>8.7539551001958746E-2</v>
      </c>
      <c r="BR37" s="1"/>
      <c r="BS37" s="122">
        <v>40.51</v>
      </c>
      <c r="BT37" s="68">
        <f t="shared" si="36"/>
        <v>-7.1078431372548819E-3</v>
      </c>
      <c r="BU37" s="68">
        <f t="shared" si="275"/>
        <v>-7.1477486753673582E-3</v>
      </c>
      <c r="BV37" s="68">
        <f t="shared" si="37"/>
        <v>8.7224906065485774E-2</v>
      </c>
      <c r="BW37" s="14"/>
      <c r="BX37" s="15">
        <f t="shared" si="38"/>
        <v>5.9084967320261389E-2</v>
      </c>
      <c r="BY37" s="1"/>
      <c r="BZ37" s="122"/>
      <c r="CA37" s="68">
        <f t="shared" si="39"/>
        <v>0</v>
      </c>
      <c r="CB37" s="68">
        <f t="shared" si="276"/>
        <v>0</v>
      </c>
      <c r="CC37" s="68">
        <f t="shared" si="40"/>
        <v>0</v>
      </c>
      <c r="CD37" s="14"/>
      <c r="CE37" s="15">
        <f t="shared" si="41"/>
        <v>0</v>
      </c>
      <c r="CF37" s="1"/>
      <c r="CG37" s="122">
        <v>35.68</v>
      </c>
      <c r="CH37" s="68">
        <f t="shared" si="42"/>
        <v>-9.7141271162920189E-3</v>
      </c>
      <c r="CI37" s="68">
        <f t="shared" si="277"/>
        <v>-9.7540326544044952E-3</v>
      </c>
      <c r="CJ37" s="68">
        <f t="shared" si="43"/>
        <v>0.18028448561032084</v>
      </c>
      <c r="CK37" s="14"/>
      <c r="CL37" s="15">
        <f t="shared" si="44"/>
        <v>3.8416763678696168E-2</v>
      </c>
      <c r="CM37" s="1"/>
      <c r="CN37" s="122">
        <v>34.36</v>
      </c>
      <c r="CO37" s="68">
        <f t="shared" si="45"/>
        <v>-1.3210798391728916E-2</v>
      </c>
      <c r="CP37" s="68">
        <f t="shared" si="278"/>
        <v>-1.3250703929841392E-2</v>
      </c>
      <c r="CQ37" s="68">
        <f t="shared" si="46"/>
        <v>9.6362476068921496E-2</v>
      </c>
      <c r="CR37" s="14"/>
      <c r="CS37" s="15">
        <f t="shared" si="47"/>
        <v>2.6590976994323293E-2</v>
      </c>
      <c r="CT37" s="1"/>
      <c r="CU37" s="122">
        <v>37.93</v>
      </c>
      <c r="CV37" s="68">
        <f t="shared" si="48"/>
        <v>-5.2452137424600798E-3</v>
      </c>
      <c r="CW37" s="68">
        <f t="shared" si="279"/>
        <v>-5.2851192805725561E-3</v>
      </c>
      <c r="CX37" s="68">
        <f t="shared" si="49"/>
        <v>0.17978227060653193</v>
      </c>
      <c r="CY37" s="14"/>
      <c r="CZ37" s="15">
        <f t="shared" si="50"/>
        <v>1.7435622317596527E-2</v>
      </c>
      <c r="DA37" s="1"/>
      <c r="DB37" s="122">
        <v>20.99</v>
      </c>
      <c r="DC37" s="68">
        <f t="shared" si="51"/>
        <v>2.387774594078183E-3</v>
      </c>
      <c r="DD37" s="68">
        <f t="shared" si="280"/>
        <v>2.3478690559657067E-3</v>
      </c>
      <c r="DE37" s="68">
        <f t="shared" si="52"/>
        <v>-4.0237768632830476E-2</v>
      </c>
      <c r="DF37" s="14"/>
      <c r="DG37" s="15">
        <f t="shared" si="53"/>
        <v>3.0943025540275001E-2</v>
      </c>
      <c r="DH37" s="1"/>
      <c r="DI37" s="122">
        <v>44.93</v>
      </c>
      <c r="DJ37" s="68">
        <f t="shared" si="54"/>
        <v>7.3991031390134143E-3</v>
      </c>
      <c r="DK37" s="68">
        <f t="shared" si="281"/>
        <v>7.359197600900938E-3</v>
      </c>
      <c r="DL37" s="68">
        <f t="shared" si="55"/>
        <v>1.7667044167610446E-2</v>
      </c>
      <c r="DM37" s="14"/>
      <c r="DN37" s="15">
        <f t="shared" si="56"/>
        <v>6.57020872865276E-2</v>
      </c>
      <c r="DO37" s="1"/>
      <c r="DP37" s="122">
        <v>39.15</v>
      </c>
      <c r="DQ37" s="68">
        <f t="shared" si="57"/>
        <v>-3.309572301425727E-3</v>
      </c>
      <c r="DR37" s="68">
        <f t="shared" si="282"/>
        <v>-3.3494778395382033E-3</v>
      </c>
      <c r="DS37" s="68"/>
      <c r="DT37" s="14"/>
      <c r="DU37" s="15">
        <f t="shared" si="58"/>
        <v>2.8098739495798327E-2</v>
      </c>
      <c r="DV37" s="18"/>
      <c r="DW37" s="122">
        <v>33.72</v>
      </c>
      <c r="DX37" s="68">
        <f t="shared" si="59"/>
        <v>-3.8404726735598981E-3</v>
      </c>
      <c r="DY37" s="68">
        <f t="shared" si="283"/>
        <v>-3.8803782116723744E-3</v>
      </c>
      <c r="DZ37" s="68">
        <f t="shared" si="60"/>
        <v>0.79935965848452517</v>
      </c>
      <c r="EA37" s="14"/>
      <c r="EB37" s="15">
        <f t="shared" si="61"/>
        <v>7.4693755602031672E-3</v>
      </c>
      <c r="EC37" s="1"/>
      <c r="ED37" s="122">
        <v>36.76</v>
      </c>
      <c r="EE37" s="68">
        <f t="shared" si="62"/>
        <v>-1.6295491580663301E-3</v>
      </c>
      <c r="EF37" s="68">
        <f t="shared" si="284"/>
        <v>-1.6694546961788066E-3</v>
      </c>
      <c r="EG37" s="68">
        <f t="shared" si="63"/>
        <v>0.74797907750832127</v>
      </c>
      <c r="EH37" s="14"/>
      <c r="EI37" s="15">
        <f t="shared" si="64"/>
        <v>-3.2537960954448085E-3</v>
      </c>
      <c r="EJ37" s="1"/>
      <c r="EK37" s="122">
        <v>121.93</v>
      </c>
      <c r="EL37" s="68">
        <f t="shared" si="65"/>
        <v>-1.801064265247637E-3</v>
      </c>
      <c r="EM37" s="68">
        <f t="shared" si="285"/>
        <v>-1.8409698033601135E-3</v>
      </c>
      <c r="EN37" s="68">
        <f t="shared" si="66"/>
        <v>0.88921599008366892</v>
      </c>
      <c r="EO37" s="14"/>
      <c r="EP37" s="15">
        <f t="shared" si="67"/>
        <v>9.5507637017071073E-2</v>
      </c>
      <c r="ER37" s="122">
        <v>40.06</v>
      </c>
      <c r="ES37" s="68">
        <f t="shared" si="68"/>
        <v>4.2617197292554952E-3</v>
      </c>
      <c r="ET37" s="68">
        <f t="shared" si="286"/>
        <v>4.2218141911430189E-3</v>
      </c>
      <c r="EU37" s="68">
        <f t="shared" si="69"/>
        <v>0.14752219994271001</v>
      </c>
      <c r="EV37" s="14"/>
      <c r="EW37" s="15">
        <f t="shared" si="70"/>
        <v>3.0084854718436659E-2</v>
      </c>
      <c r="EY37" s="122">
        <v>29.82</v>
      </c>
      <c r="EZ37" s="68">
        <f t="shared" si="71"/>
        <v>-1.1273209549071614E-2</v>
      </c>
      <c r="FA37" s="68">
        <f t="shared" si="287"/>
        <v>-1.131311508718409E-2</v>
      </c>
      <c r="FB37" s="68"/>
      <c r="FC37" s="14"/>
      <c r="FD37" s="15">
        <f t="shared" si="72"/>
        <v>0.2131814483319773</v>
      </c>
      <c r="FF37" s="122">
        <v>60.34</v>
      </c>
      <c r="FG37" s="68">
        <f t="shared" si="73"/>
        <v>5.3315561479506876E-3</v>
      </c>
      <c r="FH37" s="68">
        <f t="shared" si="288"/>
        <v>5.2916506098382114E-3</v>
      </c>
      <c r="FI37" s="68">
        <f t="shared" si="74"/>
        <v>2.1327014218009567E-2</v>
      </c>
      <c r="FJ37" s="14"/>
      <c r="FK37" s="15">
        <f t="shared" si="75"/>
        <v>6.2511005458707594E-2</v>
      </c>
      <c r="FL37" s="1"/>
      <c r="FM37" s="122">
        <v>188.87</v>
      </c>
      <c r="FN37" s="68">
        <f t="shared" si="76"/>
        <v>-7.7230219607018957E-3</v>
      </c>
      <c r="FO37" s="68">
        <f t="shared" si="289"/>
        <v>-7.7629274988143719E-3</v>
      </c>
      <c r="FP37" s="68">
        <f t="shared" si="77"/>
        <v>0.6242690058479532</v>
      </c>
      <c r="FQ37" s="14"/>
      <c r="FR37" s="15">
        <f t="shared" si="78"/>
        <v>3.9689529891005222E-2</v>
      </c>
      <c r="FS37" s="1"/>
      <c r="FT37" s="122">
        <v>92.33</v>
      </c>
      <c r="FU37" s="68">
        <f t="shared" si="79"/>
        <v>-5.4124269322361072E-4</v>
      </c>
      <c r="FV37" s="68">
        <f t="shared" si="290"/>
        <v>-5.8114823133608709E-4</v>
      </c>
      <c r="FW37" s="68">
        <f t="shared" si="80"/>
        <v>4.8846983982733128E-2</v>
      </c>
      <c r="FX37" s="14"/>
      <c r="FY37" s="15">
        <f t="shared" si="81"/>
        <v>2.3841206475936919E-2</v>
      </c>
      <c r="FZ37" s="1"/>
      <c r="GA37" s="122">
        <v>18.57</v>
      </c>
      <c r="GB37" s="68">
        <f t="shared" si="82"/>
        <v>1.6181229773463398E-3</v>
      </c>
      <c r="GC37" s="68">
        <f t="shared" si="291"/>
        <v>1.5782174392338633E-3</v>
      </c>
      <c r="GD37" s="68"/>
      <c r="GE37" s="14"/>
      <c r="GF37" s="15">
        <f t="shared" si="83"/>
        <v>6.5404475043029292E-2</v>
      </c>
      <c r="GG37" s="18"/>
      <c r="GH37" s="122">
        <v>19.149999999999999</v>
      </c>
      <c r="GI37" s="68">
        <f t="shared" si="84"/>
        <v>-1.0335917312661645E-2</v>
      </c>
      <c r="GJ37" s="68">
        <f t="shared" si="292"/>
        <v>-1.0375822850774121E-2</v>
      </c>
      <c r="GK37" s="68">
        <f t="shared" si="85"/>
        <v>-3.6420395421436153E-3</v>
      </c>
      <c r="GL37" s="14"/>
      <c r="GM37" s="15">
        <f t="shared" si="86"/>
        <v>1.3227513227513229E-2</v>
      </c>
      <c r="GO37" s="122">
        <v>28.21</v>
      </c>
      <c r="GP37" s="68">
        <f t="shared" si="87"/>
        <v>-6.340260655160258E-3</v>
      </c>
      <c r="GQ37" s="68">
        <f t="shared" si="293"/>
        <v>-6.3801661932727342E-3</v>
      </c>
      <c r="GR37" s="68"/>
      <c r="GS37" s="14"/>
      <c r="GT37" s="15">
        <f t="shared" si="88"/>
        <v>3.5229357798165169E-2</v>
      </c>
      <c r="GV37" s="122">
        <v>14.27</v>
      </c>
      <c r="GW37" s="68">
        <f t="shared" si="89"/>
        <v>1.4035087719297948E-3</v>
      </c>
      <c r="GX37" s="68">
        <f t="shared" si="294"/>
        <v>1.3636032338173183E-3</v>
      </c>
      <c r="GY37" s="68">
        <f t="shared" si="90"/>
        <v>0.20421940928270041</v>
      </c>
      <c r="GZ37" s="14"/>
      <c r="HA37" s="15">
        <f t="shared" si="91"/>
        <v>4.0087463556851236E-2</v>
      </c>
      <c r="HD37" s="122">
        <v>328.5</v>
      </c>
      <c r="HE37" s="68">
        <f t="shared" si="92"/>
        <v>-6.3382088786245877E-2</v>
      </c>
      <c r="HF37" s="68">
        <f t="shared" si="295"/>
        <v>-6.3421994324358355E-2</v>
      </c>
      <c r="HG37" s="68">
        <f t="shared" si="93"/>
        <v>0.84540194371102761</v>
      </c>
      <c r="HH37" s="14"/>
      <c r="HI37" s="15">
        <f t="shared" si="94"/>
        <v>-0.18655903328050708</v>
      </c>
      <c r="HK37" s="122">
        <v>32.07</v>
      </c>
      <c r="HL37" s="68">
        <f t="shared" si="95"/>
        <v>-3.0825022665457932E-2</v>
      </c>
      <c r="HM37" s="68">
        <f t="shared" si="296"/>
        <v>-3.086492820357041E-2</v>
      </c>
      <c r="HN37" s="68">
        <f t="shared" si="96"/>
        <v>11.931451612903226</v>
      </c>
      <c r="HO37" s="14"/>
      <c r="HP37" s="15">
        <f t="shared" si="97"/>
        <v>0.21569370735405616</v>
      </c>
      <c r="HR37" s="122">
        <v>111.71</v>
      </c>
      <c r="HS37" s="68">
        <f t="shared" si="98"/>
        <v>6.6684689555735321E-3</v>
      </c>
      <c r="HT37" s="68">
        <f t="shared" si="297"/>
        <v>6.6285634174610558E-3</v>
      </c>
      <c r="HU37" s="68">
        <f t="shared" si="99"/>
        <v>2.0689560439560442</v>
      </c>
      <c r="HV37" s="14"/>
      <c r="HW37" s="15">
        <f t="shared" si="100"/>
        <v>3.8486566886678453E-2</v>
      </c>
      <c r="HY37" s="122">
        <v>132.80000000000001</v>
      </c>
      <c r="HZ37" s="68">
        <f t="shared" si="101"/>
        <v>-5.7647675376205874E-3</v>
      </c>
      <c r="IA37" s="68">
        <f t="shared" si="298"/>
        <v>-5.8046730757330637E-3</v>
      </c>
      <c r="IB37" s="68">
        <f t="shared" si="102"/>
        <v>0.25401322001888577</v>
      </c>
      <c r="IC37" s="14"/>
      <c r="ID37" s="15">
        <f t="shared" si="103"/>
        <v>-1.1095390572641155E-2</v>
      </c>
      <c r="IF37" s="122">
        <v>235.04</v>
      </c>
      <c r="IG37" s="68">
        <f t="shared" si="104"/>
        <v>0</v>
      </c>
      <c r="IH37" s="68">
        <f t="shared" si="299"/>
        <v>-3.9905538112476417E-5</v>
      </c>
      <c r="II37" s="68">
        <f t="shared" si="105"/>
        <v>0.34308571428571422</v>
      </c>
      <c r="IJ37" s="14"/>
      <c r="IK37" s="15">
        <f t="shared" si="106"/>
        <v>1.3802622498274623E-2</v>
      </c>
      <c r="IM37" s="122">
        <v>166.47</v>
      </c>
      <c r="IN37" s="68">
        <f t="shared" si="107"/>
        <v>-2.994549919147152E-3</v>
      </c>
      <c r="IO37" s="68">
        <f t="shared" si="300"/>
        <v>-3.0344554572596283E-3</v>
      </c>
      <c r="IP37" s="68">
        <f t="shared" si="108"/>
        <v>2.2507322788517867</v>
      </c>
      <c r="IQ37" s="14"/>
      <c r="IR37" s="15">
        <f t="shared" si="109"/>
        <v>-0.11220734894138976</v>
      </c>
      <c r="IT37" s="122">
        <v>49.85</v>
      </c>
      <c r="IU37" s="68">
        <f t="shared" si="110"/>
        <v>-1.0127084988085743E-2</v>
      </c>
      <c r="IV37" s="68">
        <f t="shared" si="301"/>
        <v>-1.0166990526198219E-2</v>
      </c>
      <c r="IW37" s="68">
        <f t="shared" si="111"/>
        <v>1.7315068493150685</v>
      </c>
      <c r="IX37" s="14"/>
      <c r="IY37" s="15">
        <f t="shared" si="112"/>
        <v>-2.9966919634170055E-2</v>
      </c>
      <c r="JA37" s="122">
        <v>719.8</v>
      </c>
      <c r="JB37" s="68">
        <f t="shared" si="113"/>
        <v>3.3454139949818476E-3</v>
      </c>
      <c r="JC37" s="68">
        <f t="shared" si="302"/>
        <v>3.3055084568693713E-3</v>
      </c>
      <c r="JD37" s="68">
        <f t="shared" si="114"/>
        <v>0.4559061488673139</v>
      </c>
      <c r="JE37" s="14"/>
      <c r="JF37" s="15">
        <f t="shared" si="115"/>
        <v>0.22935560451572129</v>
      </c>
      <c r="JH37" s="122">
        <v>411.44</v>
      </c>
      <c r="JI37" s="68">
        <f t="shared" si="116"/>
        <v>-1.8921934889137584E-3</v>
      </c>
      <c r="JJ37" s="68">
        <f t="shared" si="303"/>
        <v>-1.9320990270262348E-3</v>
      </c>
      <c r="JK37" s="68">
        <f t="shared" si="117"/>
        <v>1.1679657724556787E-2</v>
      </c>
      <c r="JL37" s="14"/>
      <c r="JM37" s="15">
        <f t="shared" si="118"/>
        <v>-2.3867141162514833E-2</v>
      </c>
      <c r="JO37" s="122">
        <v>13.75</v>
      </c>
      <c r="JP37" s="68">
        <f t="shared" si="119"/>
        <v>-1.9957234497505302E-2</v>
      </c>
      <c r="JQ37" s="68">
        <f t="shared" si="304"/>
        <v>-1.999714003561778E-2</v>
      </c>
      <c r="JR37" s="68">
        <f t="shared" si="120"/>
        <v>-0.53602159608570954</v>
      </c>
      <c r="JS37" s="14"/>
      <c r="JT37" s="15">
        <f t="shared" si="121"/>
        <v>0.34936211972522085</v>
      </c>
      <c r="JV37" s="122">
        <v>1.75</v>
      </c>
      <c r="JW37" s="68">
        <f t="shared" si="122"/>
        <v>-2.7777777777777801E-2</v>
      </c>
      <c r="JX37" s="68">
        <f t="shared" si="305"/>
        <v>-2.7817683315890279E-2</v>
      </c>
      <c r="JY37" s="68">
        <f t="shared" si="123"/>
        <v>-0.30830039525691694</v>
      </c>
      <c r="JZ37" s="14"/>
      <c r="KA37" s="15">
        <f t="shared" si="124"/>
        <v>-2.7777777777777801E-2</v>
      </c>
      <c r="KC37" s="122">
        <v>22.63</v>
      </c>
      <c r="KD37" s="68">
        <f t="shared" si="125"/>
        <v>1.3888888888888831E-2</v>
      </c>
      <c r="KE37" s="68">
        <f t="shared" si="306"/>
        <v>1.3848983350776355E-2</v>
      </c>
      <c r="KF37" s="68">
        <f t="shared" si="126"/>
        <v>0.16170431211498965</v>
      </c>
      <c r="KG37" s="14"/>
      <c r="KH37" s="15">
        <f t="shared" si="127"/>
        <v>2.028854824165912E-2</v>
      </c>
      <c r="KI37" s="18"/>
      <c r="KJ37" s="122">
        <v>73.56</v>
      </c>
      <c r="KK37" s="68">
        <f t="shared" si="128"/>
        <v>-4.5666839647119824E-2</v>
      </c>
      <c r="KL37" s="68">
        <f t="shared" si="307"/>
        <v>-4.5706745185232302E-2</v>
      </c>
      <c r="KM37" s="68">
        <f t="shared" si="129"/>
        <v>2.4862559241706159</v>
      </c>
      <c r="KN37" s="14"/>
      <c r="KO37" s="15">
        <f t="shared" si="130"/>
        <v>9.4479988097009512E-2</v>
      </c>
      <c r="KQ37" s="122">
        <v>1.34</v>
      </c>
      <c r="KR37" s="68">
        <f t="shared" si="131"/>
        <v>-3.0390738060781346E-2</v>
      </c>
      <c r="KS37" s="68">
        <f t="shared" si="308"/>
        <v>-3.0430643598893824E-2</v>
      </c>
      <c r="KT37" s="68">
        <f t="shared" si="132"/>
        <v>-0.48854961832061067</v>
      </c>
      <c r="KU37" s="14"/>
      <c r="KV37" s="15">
        <f t="shared" si="133"/>
        <v>0.3267326732673268</v>
      </c>
      <c r="KW37" s="18"/>
      <c r="KX37" s="122">
        <v>29.14</v>
      </c>
      <c r="KY37" s="68">
        <f t="shared" si="134"/>
        <v>3.3699893579283408E-2</v>
      </c>
      <c r="KZ37" s="68">
        <f t="shared" si="309"/>
        <v>3.365998804117093E-2</v>
      </c>
      <c r="LA37" s="68">
        <f t="shared" si="135"/>
        <v>-0.59488391491728076</v>
      </c>
      <c r="LB37" s="14"/>
      <c r="LC37" s="15">
        <f t="shared" si="136"/>
        <v>0.22901729228173764</v>
      </c>
      <c r="LD37" s="18"/>
      <c r="LE37" s="122">
        <v>53.76</v>
      </c>
      <c r="LF37" s="68">
        <f t="shared" si="137"/>
        <v>4.8598130841121124E-3</v>
      </c>
      <c r="LG37" s="68">
        <f t="shared" si="310"/>
        <v>4.8199075459996361E-3</v>
      </c>
      <c r="LH37" s="68">
        <f t="shared" si="138"/>
        <v>0.50041864359475297</v>
      </c>
      <c r="LI37" s="14"/>
      <c r="LJ37" s="15">
        <f t="shared" si="139"/>
        <v>0.16590761223162001</v>
      </c>
      <c r="LL37" s="122">
        <v>98.36</v>
      </c>
      <c r="LM37" s="68">
        <f t="shared" si="140"/>
        <v>-2.1390906377474934E-2</v>
      </c>
      <c r="LN37" s="68">
        <f t="shared" si="311"/>
        <v>-2.1430811915587412E-2</v>
      </c>
      <c r="LO37" s="68">
        <f t="shared" si="141"/>
        <v>0.1241142857142857</v>
      </c>
      <c r="LP37" s="14"/>
      <c r="LQ37" s="15">
        <f t="shared" si="142"/>
        <v>0.25763968801943493</v>
      </c>
      <c r="LS37" s="122">
        <v>12.03</v>
      </c>
      <c r="LT37" s="68">
        <f t="shared" si="143"/>
        <v>-4.9627791563275851E-3</v>
      </c>
      <c r="LU37" s="68">
        <f t="shared" si="312"/>
        <v>-5.0026846944400613E-3</v>
      </c>
      <c r="LV37" s="68"/>
      <c r="LW37" s="14"/>
      <c r="LX37" s="15">
        <f t="shared" si="144"/>
        <v>0.30054054054054047</v>
      </c>
      <c r="LZ37" s="122">
        <v>13.02</v>
      </c>
      <c r="MA37" s="68">
        <f t="shared" si="145"/>
        <v>-6.1959654178674432E-2</v>
      </c>
      <c r="MB37" s="68">
        <f t="shared" si="313"/>
        <v>-6.199955971678691E-2</v>
      </c>
      <c r="MC37" s="68">
        <f t="shared" si="146"/>
        <v>-0.41483146067415733</v>
      </c>
      <c r="MD37" s="14"/>
      <c r="ME37" s="15">
        <f t="shared" si="147"/>
        <v>-3.4124629080118755E-2</v>
      </c>
      <c r="MG37" s="122">
        <v>50.14</v>
      </c>
      <c r="MH37" s="68">
        <f t="shared" si="148"/>
        <v>-6.6815559277870765E-2</v>
      </c>
      <c r="MI37" s="68">
        <f t="shared" si="314"/>
        <v>-6.6855464815983243E-2</v>
      </c>
      <c r="MJ37" s="68">
        <f t="shared" si="149"/>
        <v>5.7574123989218329</v>
      </c>
      <c r="MK37" s="14"/>
      <c r="ML37" s="15">
        <f t="shared" si="150"/>
        <v>1.3617522373999058</v>
      </c>
      <c r="MN37" s="122">
        <v>111.88</v>
      </c>
      <c r="MO37" s="68">
        <f t="shared" si="151"/>
        <v>-1.9198737617252545E-2</v>
      </c>
      <c r="MP37" s="68">
        <f t="shared" si="315"/>
        <v>-1.9238643155365023E-2</v>
      </c>
      <c r="MQ37" s="68">
        <f t="shared" si="152"/>
        <v>-0.11135822081016687</v>
      </c>
      <c r="MR37" s="14"/>
      <c r="MS37" s="15">
        <f t="shared" si="153"/>
        <v>4.3989586138791174E-3</v>
      </c>
      <c r="MU37" s="122">
        <v>11.89</v>
      </c>
      <c r="MV37" s="68">
        <f t="shared" si="154"/>
        <v>-2.7004909983633391E-2</v>
      </c>
      <c r="MW37" s="68">
        <f t="shared" si="316"/>
        <v>-2.7044815521745869E-2</v>
      </c>
      <c r="MX37" s="68">
        <f t="shared" si="155"/>
        <v>-0.43028270244369909</v>
      </c>
      <c r="MY37" s="14"/>
      <c r="MZ37" s="15">
        <f t="shared" si="156"/>
        <v>0.11433926897844429</v>
      </c>
      <c r="NB37" s="122">
        <v>208.87</v>
      </c>
      <c r="NC37" s="68">
        <f t="shared" si="157"/>
        <v>1.7785790858590809E-2</v>
      </c>
      <c r="ND37" s="68">
        <f t="shared" si="317"/>
        <v>1.7745885320478331E-2</v>
      </c>
      <c r="NE37" s="68">
        <f t="shared" si="158"/>
        <v>0.54181737654093165</v>
      </c>
      <c r="NF37" s="14"/>
      <c r="NG37" s="15">
        <f t="shared" si="159"/>
        <v>0.25229330295581276</v>
      </c>
      <c r="NI37" s="122">
        <v>6.05</v>
      </c>
      <c r="NJ37" s="68">
        <f t="shared" si="160"/>
        <v>-1.7857142857142908E-2</v>
      </c>
      <c r="NK37" s="68">
        <f t="shared" si="318"/>
        <v>-1.7897048395255386E-2</v>
      </c>
      <c r="NL37" s="68">
        <f t="shared" si="161"/>
        <v>-0.95196506550218341</v>
      </c>
      <c r="NM37" s="14"/>
      <c r="NN37" s="15">
        <f t="shared" si="162"/>
        <v>0.23469387755102028</v>
      </c>
      <c r="NP37" s="122">
        <v>372.98</v>
      </c>
      <c r="NQ37" s="68">
        <f t="shared" si="163"/>
        <v>-3.1220779220779173E-2</v>
      </c>
      <c r="NR37" s="68">
        <f t="shared" si="319"/>
        <v>-3.1260684758891648E-2</v>
      </c>
      <c r="NS37" s="68">
        <f t="shared" si="164"/>
        <v>1.841752380952381</v>
      </c>
      <c r="NT37" s="14"/>
      <c r="NU37" s="15">
        <f t="shared" si="165"/>
        <v>0.13391907092694497</v>
      </c>
      <c r="NW37" s="122">
        <v>185.32</v>
      </c>
      <c r="NX37" s="68">
        <f t="shared" si="166"/>
        <v>-6.1672118839491913E-3</v>
      </c>
      <c r="NY37" s="68">
        <f t="shared" si="320"/>
        <v>-6.2071174220616676E-3</v>
      </c>
      <c r="NZ37" s="68">
        <f t="shared" si="167"/>
        <v>5.4392353208921274E-2</v>
      </c>
      <c r="OA37" s="14"/>
      <c r="OB37" s="15">
        <f t="shared" si="168"/>
        <v>-2.1024828314844257E-2</v>
      </c>
      <c r="OD37" s="122">
        <v>1.44</v>
      </c>
      <c r="OE37" s="68">
        <f t="shared" si="169"/>
        <v>-3.35570469798658E-2</v>
      </c>
      <c r="OF37" s="68">
        <f t="shared" si="321"/>
        <v>-3.3596952517978278E-2</v>
      </c>
      <c r="OG37" s="68">
        <f t="shared" si="170"/>
        <v>-0.99361900119643731</v>
      </c>
      <c r="OH37" s="14"/>
      <c r="OI37" s="15">
        <f t="shared" si="171"/>
        <v>-1.3698630136986314E-2</v>
      </c>
      <c r="OK37" s="122">
        <v>114.02</v>
      </c>
      <c r="OL37" s="68">
        <f t="shared" si="172"/>
        <v>-3.2345484745170431E-3</v>
      </c>
      <c r="OM37" s="68">
        <f t="shared" si="322"/>
        <v>-3.2744540126295194E-3</v>
      </c>
      <c r="ON37" s="68">
        <f t="shared" si="173"/>
        <v>1.6859835100117784</v>
      </c>
      <c r="OO37" s="14"/>
      <c r="OP37" s="15">
        <f t="shared" si="174"/>
        <v>0.71175499174298151</v>
      </c>
      <c r="OR37" s="122">
        <v>1.79</v>
      </c>
      <c r="OS37" s="68">
        <f t="shared" si="175"/>
        <v>-3.7634408602150567E-2</v>
      </c>
      <c r="OT37" s="68">
        <f t="shared" si="323"/>
        <v>-3.7674314140263045E-2</v>
      </c>
      <c r="OU37" s="68">
        <f t="shared" si="176"/>
        <v>-0.76753246753246751</v>
      </c>
      <c r="OV37" s="14"/>
      <c r="OW37" s="15">
        <f t="shared" si="177"/>
        <v>0.59821428571428559</v>
      </c>
      <c r="OY37" s="122">
        <v>127.81</v>
      </c>
      <c r="OZ37" s="68">
        <f t="shared" si="178"/>
        <v>6.6950220541903633E-3</v>
      </c>
      <c r="PA37" s="68">
        <f t="shared" si="324"/>
        <v>6.655116516077887E-3</v>
      </c>
      <c r="PB37" s="68">
        <f t="shared" si="332"/>
        <v>2.9326153846153846</v>
      </c>
      <c r="PC37" s="14"/>
      <c r="PD37" s="15">
        <f t="shared" si="179"/>
        <v>0.11575731121780887</v>
      </c>
      <c r="PE37" s="18"/>
      <c r="PF37" s="122">
        <v>205.62</v>
      </c>
      <c r="PG37" s="68">
        <f t="shared" si="180"/>
        <v>-8.0563461816777829E-3</v>
      </c>
      <c r="PH37" s="68">
        <f t="shared" si="325"/>
        <v>-8.0962517197902591E-3</v>
      </c>
      <c r="PI37" s="68">
        <f t="shared" si="181"/>
        <v>-0.40947731188971853</v>
      </c>
      <c r="PJ37" s="14"/>
      <c r="PK37" s="15">
        <f t="shared" si="182"/>
        <v>-1.6783818677377663E-2</v>
      </c>
      <c r="PM37" s="122"/>
      <c r="PN37" s="68">
        <f t="shared" si="183"/>
        <v>0</v>
      </c>
      <c r="PO37" s="68">
        <f t="shared" si="184"/>
        <v>-3.9905538112476417E-5</v>
      </c>
      <c r="PP37" s="68">
        <f t="shared" si="185"/>
        <v>0</v>
      </c>
      <c r="PQ37" s="14"/>
      <c r="PR37" s="15">
        <f t="shared" si="186"/>
        <v>0</v>
      </c>
      <c r="PT37" s="122">
        <v>4.9800000000000004</v>
      </c>
      <c r="PU37" s="68">
        <f t="shared" si="187"/>
        <v>-1.7751479289940801E-2</v>
      </c>
      <c r="PV37" s="68">
        <f t="shared" si="326"/>
        <v>-1.7791384828053279E-2</v>
      </c>
      <c r="PW37" s="68">
        <f t="shared" si="188"/>
        <v>-0.42889908256880732</v>
      </c>
      <c r="PX37" s="14"/>
      <c r="PY37" s="15">
        <f t="shared" si="189"/>
        <v>-2.9239766081871243E-2</v>
      </c>
      <c r="QA37" s="122">
        <v>205.99</v>
      </c>
      <c r="QB37" s="68">
        <f t="shared" si="190"/>
        <v>2.7259893881127501E-3</v>
      </c>
      <c r="QC37" s="68">
        <f t="shared" si="327"/>
        <v>2.6860838500002739E-3</v>
      </c>
      <c r="QD37" s="68">
        <f t="shared" si="191"/>
        <v>-0.38946026853196591</v>
      </c>
      <c r="QE37" s="14"/>
      <c r="QF37" s="15">
        <f t="shared" si="192"/>
        <v>7.4319390841764893E-2</v>
      </c>
      <c r="QH37" s="122">
        <v>1.37</v>
      </c>
      <c r="QI37" s="68">
        <f t="shared" si="193"/>
        <v>0</v>
      </c>
      <c r="QJ37" s="68">
        <f t="shared" si="328"/>
        <v>-3.9905538112476417E-5</v>
      </c>
      <c r="QK37" s="68">
        <f t="shared" si="194"/>
        <v>-0.45418326693227085</v>
      </c>
      <c r="QL37" s="14"/>
      <c r="QM37" s="15">
        <f t="shared" si="195"/>
        <v>5.3846153846153891E-2</v>
      </c>
      <c r="QO37" s="122">
        <v>11.97</v>
      </c>
      <c r="QP37" s="68">
        <f t="shared" si="196"/>
        <v>-1.3190436933223424E-2</v>
      </c>
      <c r="QQ37" s="68">
        <f t="shared" si="329"/>
        <v>-1.32303424713359E-2</v>
      </c>
      <c r="QR37" s="68">
        <f t="shared" si="197"/>
        <v>-0.98540920061434945</v>
      </c>
      <c r="QS37" s="14"/>
      <c r="QT37" s="15">
        <f t="shared" si="198"/>
        <v>4.268292682926831E-2</v>
      </c>
      <c r="QV37" s="122">
        <v>1.96</v>
      </c>
      <c r="QW37" s="68">
        <f t="shared" si="199"/>
        <v>1.0309278350515474E-2</v>
      </c>
      <c r="QX37" s="68">
        <f t="shared" si="330"/>
        <v>1.0269372812402998E-2</v>
      </c>
      <c r="QY37" s="68">
        <f t="shared" si="200"/>
        <v>-0.44475920679886682</v>
      </c>
      <c r="QZ37" s="14"/>
      <c r="RA37" s="15">
        <f t="shared" si="201"/>
        <v>-0.19901920719248062</v>
      </c>
      <c r="RC37" s="122">
        <v>26.38</v>
      </c>
      <c r="RD37" s="68">
        <f t="shared" si="202"/>
        <v>3.4509803921568591E-2</v>
      </c>
      <c r="RE37" s="68">
        <f t="shared" si="331"/>
        <v>3.4469898383456113E-2</v>
      </c>
      <c r="RF37" s="68">
        <f t="shared" si="203"/>
        <v>-0.43011449557139775</v>
      </c>
      <c r="RG37" s="14"/>
      <c r="RH37" s="15">
        <f t="shared" si="204"/>
        <v>6.5858585858585825E-2</v>
      </c>
      <c r="RJ37" s="122">
        <v>207.93</v>
      </c>
      <c r="RK37" s="68">
        <f t="shared" si="205"/>
        <v>3.813845708216764E-3</v>
      </c>
      <c r="RL37" s="68">
        <f t="shared" si="206"/>
        <v>3.7739401701042878E-3</v>
      </c>
      <c r="RM37" s="68">
        <f t="shared" si="207"/>
        <v>-3.5485666573893709E-2</v>
      </c>
      <c r="RN37" s="14"/>
      <c r="RO37" s="15">
        <f t="shared" si="208"/>
        <v>5.6984546563643795E-2</v>
      </c>
      <c r="RQ37" s="122">
        <v>17.21</v>
      </c>
      <c r="RR37" s="68">
        <f t="shared" si="209"/>
        <v>3.3013205282112885E-2</v>
      </c>
      <c r="RS37" s="68">
        <f t="shared" si="210"/>
        <v>3.2973299744000407E-2</v>
      </c>
      <c r="RT37" s="68">
        <f t="shared" si="211"/>
        <v>0.17554644808743169</v>
      </c>
      <c r="RU37" s="14"/>
      <c r="RV37" s="15">
        <f t="shared" si="212"/>
        <v>-0.17418426103646828</v>
      </c>
      <c r="RX37" s="122">
        <v>112.62</v>
      </c>
      <c r="RY37" s="68">
        <f t="shared" si="213"/>
        <v>-3.4547792541791696E-2</v>
      </c>
      <c r="RZ37" s="68">
        <f t="shared" si="214"/>
        <v>-3.4587698079904174E-2</v>
      </c>
      <c r="SA37" s="68">
        <f t="shared" si="215"/>
        <v>-0.15361491056666163</v>
      </c>
      <c r="SB37" s="14"/>
      <c r="SC37" s="15">
        <f t="shared" si="216"/>
        <v>0.48909163030543451</v>
      </c>
      <c r="SE37" s="122">
        <v>11.02</v>
      </c>
      <c r="SF37" s="68">
        <f t="shared" si="217"/>
        <v>-0.1076923076923077</v>
      </c>
      <c r="SG37" s="68">
        <f t="shared" si="218"/>
        <v>-0.10773221323042018</v>
      </c>
      <c r="SH37" s="68">
        <f t="shared" si="219"/>
        <v>-0.11840000000000003</v>
      </c>
      <c r="SI37" s="14"/>
      <c r="SJ37" s="15">
        <f t="shared" si="220"/>
        <v>-0.27785058977719529</v>
      </c>
      <c r="SL37" s="122">
        <v>0.63700000000000001</v>
      </c>
      <c r="SM37" s="68">
        <f t="shared" si="221"/>
        <v>-4.2105263157894771E-2</v>
      </c>
      <c r="SN37" s="68">
        <f t="shared" si="222"/>
        <v>-4.2145168696007249E-2</v>
      </c>
      <c r="SO37" s="68">
        <f t="shared" si="223"/>
        <v>-0.55140845070422528</v>
      </c>
      <c r="SP37" s="14"/>
      <c r="SQ37" s="15">
        <f t="shared" si="224"/>
        <v>-0.3693069306930693</v>
      </c>
      <c r="SS37" s="122">
        <v>5.33</v>
      </c>
      <c r="ST37" s="68">
        <f t="shared" si="225"/>
        <v>-8.5763293310463118E-2</v>
      </c>
      <c r="SU37" s="68">
        <f t="shared" si="226"/>
        <v>-8.5803198848575596E-2</v>
      </c>
      <c r="SV37" s="68">
        <f t="shared" si="227"/>
        <v>-0.66976456009913254</v>
      </c>
      <c r="SW37" s="14"/>
      <c r="SX37" s="15">
        <f t="shared" si="228"/>
        <v>-0.36547619047619051</v>
      </c>
      <c r="SZ37" s="122">
        <v>24.69</v>
      </c>
      <c r="TA37" s="68">
        <f t="shared" si="229"/>
        <v>-3.2523510971786768E-2</v>
      </c>
      <c r="TB37" s="68">
        <f t="shared" si="230"/>
        <v>-3.2563416509899246E-2</v>
      </c>
      <c r="TC37" s="68">
        <f t="shared" si="231"/>
        <v>-0.38840723309388153</v>
      </c>
      <c r="TD37" s="14"/>
      <c r="TE37" s="15">
        <f t="shared" si="232"/>
        <v>0.58269230769230784</v>
      </c>
      <c r="TG37" s="122">
        <v>0.192</v>
      </c>
      <c r="TH37" s="68">
        <f t="shared" si="233"/>
        <v>1.5873015873015886E-2</v>
      </c>
      <c r="TI37" s="68">
        <f t="shared" si="234"/>
        <v>1.5833110334903408E-2</v>
      </c>
      <c r="TJ37" s="68">
        <f t="shared" si="235"/>
        <v>-0.12727272727272726</v>
      </c>
      <c r="TK37" s="14"/>
      <c r="TL37" s="15">
        <f t="shared" si="236"/>
        <v>0.13274336283185836</v>
      </c>
      <c r="TN37" s="122">
        <v>41.45</v>
      </c>
      <c r="TO37" s="68">
        <f t="shared" si="237"/>
        <v>-4.1618497109826527E-2</v>
      </c>
      <c r="TP37" s="68">
        <f t="shared" si="238"/>
        <v>-4.1658402647939005E-2</v>
      </c>
      <c r="TQ37" s="68">
        <f t="shared" si="239"/>
        <v>-0.395829841195805</v>
      </c>
      <c r="TR37" s="14"/>
      <c r="TS37" s="15">
        <f t="shared" si="240"/>
        <v>0.39327731092436985</v>
      </c>
      <c r="TU37" s="122">
        <v>2.1800000000000002</v>
      </c>
      <c r="TV37" s="68">
        <f t="shared" si="241"/>
        <v>-2.6785714285714309E-2</v>
      </c>
      <c r="TW37" s="68">
        <f t="shared" si="242"/>
        <v>-2.6825619823826787E-2</v>
      </c>
      <c r="TX37" s="68">
        <f t="shared" si="243"/>
        <v>-0.50566893424036274</v>
      </c>
      <c r="TY37" s="14"/>
      <c r="TZ37" s="15">
        <f t="shared" si="244"/>
        <v>0.27485380116959074</v>
      </c>
      <c r="UB37" s="122"/>
      <c r="UC37" s="68">
        <f t="shared" si="245"/>
        <v>0</v>
      </c>
      <c r="UD37" s="68">
        <f t="shared" si="246"/>
        <v>-3.9905538112476417E-5</v>
      </c>
      <c r="UE37" s="68">
        <f t="shared" si="247"/>
        <v>0</v>
      </c>
      <c r="UF37" s="14"/>
      <c r="UG37" s="15">
        <f t="shared" si="248"/>
        <v>0</v>
      </c>
      <c r="UI37" s="122"/>
      <c r="UJ37" s="68">
        <f t="shared" si="249"/>
        <v>0</v>
      </c>
      <c r="UK37" s="68">
        <f t="shared" si="250"/>
        <v>-3.9905538112476417E-5</v>
      </c>
      <c r="UL37" s="68">
        <f t="shared" si="251"/>
        <v>0</v>
      </c>
      <c r="UM37" s="14"/>
      <c r="UN37" s="15">
        <f t="shared" si="252"/>
        <v>0</v>
      </c>
      <c r="UP37" s="122"/>
      <c r="UQ37" s="68">
        <f t="shared" si="253"/>
        <v>0</v>
      </c>
      <c r="UR37" s="68">
        <f t="shared" si="254"/>
        <v>-3.9905538112476417E-5</v>
      </c>
      <c r="US37" s="68">
        <f t="shared" si="255"/>
        <v>0</v>
      </c>
      <c r="UT37" s="14"/>
      <c r="UU37" s="15">
        <f t="shared" si="256"/>
        <v>0</v>
      </c>
      <c r="UW37" s="122"/>
      <c r="UX37" s="68">
        <f t="shared" si="257"/>
        <v>0</v>
      </c>
      <c r="UY37" s="68">
        <f t="shared" si="258"/>
        <v>-3.9905538112476417E-5</v>
      </c>
      <c r="UZ37" s="68">
        <f t="shared" si="259"/>
        <v>0</v>
      </c>
      <c r="VA37" s="14"/>
      <c r="VB37" s="15">
        <f t="shared" si="260"/>
        <v>0</v>
      </c>
      <c r="VD37" s="122"/>
      <c r="VE37" s="68">
        <f t="shared" si="261"/>
        <v>0</v>
      </c>
      <c r="VF37" s="68">
        <f t="shared" si="262"/>
        <v>-3.9905538112476417E-5</v>
      </c>
      <c r="VG37" s="68">
        <f t="shared" si="263"/>
        <v>0</v>
      </c>
      <c r="VH37" s="14"/>
      <c r="VI37" s="15">
        <f t="shared" si="264"/>
        <v>0</v>
      </c>
      <c r="VM37" s="21">
        <f t="shared" si="265"/>
        <v>-1.2727988198266402E-2</v>
      </c>
      <c r="VN37" s="49"/>
      <c r="VO37" s="21">
        <f t="shared" si="266"/>
        <v>0.53385077365833089</v>
      </c>
      <c r="VP37" s="14"/>
      <c r="VQ37" s="21">
        <f t="shared" si="267"/>
        <v>0.14974059068710727</v>
      </c>
    </row>
    <row r="38" spans="1:589" ht="15.75" customHeight="1" x14ac:dyDescent="0.2">
      <c r="A38" s="127">
        <v>45700</v>
      </c>
      <c r="B38" s="77">
        <f t="shared" si="0"/>
        <v>45700</v>
      </c>
      <c r="C38" s="13">
        <v>44368.62</v>
      </c>
      <c r="D38" s="138">
        <f t="shared" si="1"/>
        <v>-225.02999999999884</v>
      </c>
      <c r="E38" s="68">
        <f t="shared" si="2"/>
        <v>-5.0462341611417503E-3</v>
      </c>
      <c r="F38" s="15">
        <f t="shared" si="3"/>
        <v>4.2882440905016035E-2</v>
      </c>
      <c r="G38" s="13">
        <v>6051.94</v>
      </c>
      <c r="H38" s="138">
        <f t="shared" si="4"/>
        <v>-16.5600000000004</v>
      </c>
      <c r="I38" s="68">
        <f t="shared" si="5"/>
        <v>-2.7288456785038149E-3</v>
      </c>
      <c r="J38" s="15">
        <f t="shared" si="6"/>
        <v>2.8956258724197118E-2</v>
      </c>
      <c r="K38" s="13">
        <v>19649.95</v>
      </c>
      <c r="L38" s="138">
        <f t="shared" si="7"/>
        <v>6.0900000000001455</v>
      </c>
      <c r="M38" s="68">
        <f t="shared" si="8"/>
        <v>3.1002053567884036E-4</v>
      </c>
      <c r="N38" s="15">
        <f t="shared" si="9"/>
        <v>1.7563237961781979E-2</v>
      </c>
      <c r="O38" s="13">
        <v>2255.89</v>
      </c>
      <c r="P38" s="138">
        <f t="shared" si="10"/>
        <v>-19.809999999999945</v>
      </c>
      <c r="Q38" s="68">
        <f t="shared" si="11"/>
        <v>-8.7050138418947789E-3</v>
      </c>
      <c r="R38" s="15">
        <f t="shared" si="12"/>
        <v>1.1537288804390726E-2</v>
      </c>
      <c r="S38" s="18">
        <f t="shared" si="13"/>
        <v>-2.1200402980328806E-3</v>
      </c>
      <c r="T38" s="121">
        <f t="shared" si="14"/>
        <v>263.6052500572348</v>
      </c>
      <c r="U38" s="121">
        <f t="shared" si="15"/>
        <v>263.6052500572348</v>
      </c>
      <c r="V38" s="47">
        <f t="shared" si="16"/>
        <v>-1.6059131576204148E-3</v>
      </c>
      <c r="W38" s="21">
        <f t="shared" si="268"/>
        <v>1.8884206692696592E-2</v>
      </c>
      <c r="X38" s="18">
        <f t="shared" si="17"/>
        <v>-4.0425182864653759E-3</v>
      </c>
      <c r="Y38" s="123">
        <f>122752.19+222898.6</f>
        <v>345650.79000000004</v>
      </c>
      <c r="Z38" s="15">
        <v>1.9999999999999999E-6</v>
      </c>
      <c r="AA38" s="21">
        <f t="shared" si="18"/>
        <v>1.6079131576204149E-3</v>
      </c>
      <c r="AB38" s="1"/>
      <c r="AC38" s="122">
        <v>231.92</v>
      </c>
      <c r="AD38" s="68">
        <f t="shared" si="19"/>
        <v>-1.6787912702854581E-3</v>
      </c>
      <c r="AE38" s="68">
        <f t="shared" si="269"/>
        <v>-7.2878112665043272E-5</v>
      </c>
      <c r="AF38" s="68">
        <f t="shared" si="20"/>
        <v>0.40753777993566775</v>
      </c>
      <c r="AG38" s="14"/>
      <c r="AH38" s="15">
        <f t="shared" si="21"/>
        <v>2.0909451071884494E-2</v>
      </c>
      <c r="AI38" s="1"/>
      <c r="AJ38" s="122">
        <v>22.3</v>
      </c>
      <c r="AK38" s="68">
        <f t="shared" si="22"/>
        <v>-1.7905102954341606E-3</v>
      </c>
      <c r="AL38" s="68">
        <f t="shared" si="270"/>
        <v>-1.8459713781374576E-4</v>
      </c>
      <c r="AM38" s="68">
        <f t="shared" si="23"/>
        <v>0.19892473118279563</v>
      </c>
      <c r="AN38" s="14"/>
      <c r="AO38" s="15">
        <f t="shared" si="24"/>
        <v>6.0389919163100311E-2</v>
      </c>
      <c r="AP38" s="1"/>
      <c r="AQ38" s="122">
        <v>21.94</v>
      </c>
      <c r="AR38" s="68">
        <f t="shared" si="25"/>
        <v>-3.6330608537692233E-3</v>
      </c>
      <c r="AS38" s="68">
        <f t="shared" si="271"/>
        <v>-2.0271476961488087E-3</v>
      </c>
      <c r="AT38" s="68">
        <f t="shared" si="26"/>
        <v>0.27041111754487562</v>
      </c>
      <c r="AU38" s="14"/>
      <c r="AV38" s="15">
        <f t="shared" si="27"/>
        <v>2.1891010712622377E-2</v>
      </c>
      <c r="AW38" s="1"/>
      <c r="AX38" s="122">
        <v>210.36</v>
      </c>
      <c r="AY38" s="68">
        <f t="shared" si="28"/>
        <v>-2.6077473803991415E-3</v>
      </c>
      <c r="AZ38" s="68">
        <f t="shared" si="272"/>
        <v>-1.0018342227787267E-3</v>
      </c>
      <c r="BA38" s="68">
        <f t="shared" si="29"/>
        <v>0.56868008948545878</v>
      </c>
      <c r="BB38" s="14"/>
      <c r="BC38" s="15">
        <f t="shared" si="30"/>
        <v>3.0216954797002871E-2</v>
      </c>
      <c r="BD38" s="1"/>
      <c r="BE38" s="122">
        <v>77.36</v>
      </c>
      <c r="BF38" s="68">
        <f t="shared" si="31"/>
        <v>-2.8357824181489931E-3</v>
      </c>
      <c r="BG38" s="68">
        <f t="shared" si="273"/>
        <v>-1.2298692605285783E-3</v>
      </c>
      <c r="BH38" s="68"/>
      <c r="BI38" s="14"/>
      <c r="BJ38" s="15">
        <f t="shared" si="32"/>
        <v>5.0088231301751017E-2</v>
      </c>
      <c r="BK38" s="1"/>
      <c r="BL38" s="122">
        <v>72.05</v>
      </c>
      <c r="BM38" s="68">
        <f t="shared" si="33"/>
        <v>-1.8010529232475707E-3</v>
      </c>
      <c r="BN38" s="68">
        <f t="shared" si="274"/>
        <v>-1.9513976562715585E-4</v>
      </c>
      <c r="BO38" s="68">
        <f t="shared" si="34"/>
        <v>0.21337150555742665</v>
      </c>
      <c r="BP38" s="14"/>
      <c r="BQ38" s="15">
        <f t="shared" si="35"/>
        <v>8.5580834714479317E-2</v>
      </c>
      <c r="BR38" s="1"/>
      <c r="BS38" s="122">
        <v>40.130000000000003</v>
      </c>
      <c r="BT38" s="68">
        <f t="shared" si="36"/>
        <v>-9.380399901258836E-3</v>
      </c>
      <c r="BU38" s="68">
        <f t="shared" si="275"/>
        <v>-7.7744867436384214E-3</v>
      </c>
      <c r="BV38" s="68">
        <f t="shared" si="37"/>
        <v>7.7026301663982943E-2</v>
      </c>
      <c r="BW38" s="14"/>
      <c r="BX38" s="15">
        <f t="shared" si="38"/>
        <v>4.9150326797385686E-2</v>
      </c>
      <c r="BY38" s="1"/>
      <c r="BZ38" s="122"/>
      <c r="CA38" s="68">
        <f t="shared" si="39"/>
        <v>0</v>
      </c>
      <c r="CB38" s="68">
        <f t="shared" si="276"/>
        <v>0</v>
      </c>
      <c r="CC38" s="68">
        <f t="shared" si="40"/>
        <v>0</v>
      </c>
      <c r="CD38" s="14"/>
      <c r="CE38" s="15">
        <f t="shared" si="41"/>
        <v>0</v>
      </c>
      <c r="CF38" s="1"/>
      <c r="CG38" s="122">
        <v>35.67</v>
      </c>
      <c r="CH38" s="68">
        <f t="shared" si="42"/>
        <v>-2.8026905829590839E-4</v>
      </c>
      <c r="CI38" s="68">
        <f t="shared" si="277"/>
        <v>1.3256440993245065E-3</v>
      </c>
      <c r="CJ38" s="68">
        <f t="shared" si="43"/>
        <v>0.17995368838901757</v>
      </c>
      <c r="CK38" s="14"/>
      <c r="CL38" s="15">
        <f t="shared" si="44"/>
        <v>3.8125727590221252E-2</v>
      </c>
      <c r="CM38" s="1"/>
      <c r="CN38" s="122">
        <v>34.28</v>
      </c>
      <c r="CO38" s="68">
        <f t="shared" si="45"/>
        <v>-2.3282887077997177E-3</v>
      </c>
      <c r="CP38" s="68">
        <f t="shared" si="278"/>
        <v>-7.2237555017930287E-4</v>
      </c>
      <c r="CQ38" s="68">
        <f t="shared" si="46"/>
        <v>9.3809827696234888E-2</v>
      </c>
      <c r="CR38" s="14"/>
      <c r="CS38" s="15">
        <f t="shared" si="47"/>
        <v>2.420077681505833E-2</v>
      </c>
      <c r="CT38" s="1"/>
      <c r="CU38" s="122">
        <v>37.619999999999997</v>
      </c>
      <c r="CV38" s="68">
        <f t="shared" si="48"/>
        <v>-8.1729501713683709E-3</v>
      </c>
      <c r="CW38" s="68">
        <f t="shared" si="279"/>
        <v>-6.5670370137479563E-3</v>
      </c>
      <c r="CX38" s="68">
        <f t="shared" si="49"/>
        <v>0.17013996889580091</v>
      </c>
      <c r="CY38" s="14"/>
      <c r="CZ38" s="15">
        <f t="shared" si="50"/>
        <v>9.1201716738196423E-3</v>
      </c>
      <c r="DA38" s="1"/>
      <c r="DB38" s="122">
        <v>20.77</v>
      </c>
      <c r="DC38" s="68">
        <f t="shared" si="51"/>
        <v>-1.0481181515007093E-2</v>
      </c>
      <c r="DD38" s="68">
        <f t="shared" si="280"/>
        <v>-8.8752683573866779E-3</v>
      </c>
      <c r="DE38" s="68">
        <f t="shared" si="52"/>
        <v>-5.0297210791038015E-2</v>
      </c>
      <c r="DF38" s="14"/>
      <c r="DG38" s="15">
        <f t="shared" si="53"/>
        <v>2.0137524557956785E-2</v>
      </c>
      <c r="DH38" s="1"/>
      <c r="DI38" s="122">
        <v>44.92</v>
      </c>
      <c r="DJ38" s="68">
        <f t="shared" si="54"/>
        <v>-2.2256843979519275E-4</v>
      </c>
      <c r="DK38" s="68">
        <f t="shared" si="281"/>
        <v>1.3833447178252221E-3</v>
      </c>
      <c r="DL38" s="68">
        <f t="shared" si="55"/>
        <v>1.7440543601359076E-2</v>
      </c>
      <c r="DM38" s="14"/>
      <c r="DN38" s="15">
        <f t="shared" si="56"/>
        <v>6.5464895635673745E-2</v>
      </c>
      <c r="DO38" s="1"/>
      <c r="DP38" s="122">
        <v>39.159999999999997</v>
      </c>
      <c r="DQ38" s="68">
        <f t="shared" si="57"/>
        <v>2.5542784163468736E-4</v>
      </c>
      <c r="DR38" s="68">
        <f t="shared" si="282"/>
        <v>1.8613409992551022E-3</v>
      </c>
      <c r="DS38" s="68"/>
      <c r="DT38" s="14"/>
      <c r="DU38" s="15">
        <f t="shared" si="58"/>
        <v>2.8361344537815084E-2</v>
      </c>
      <c r="DV38" s="18"/>
      <c r="DW38" s="122">
        <v>33.67</v>
      </c>
      <c r="DX38" s="68">
        <f t="shared" si="59"/>
        <v>-1.4827995255040677E-3</v>
      </c>
      <c r="DY38" s="68">
        <f t="shared" si="283"/>
        <v>1.2311363211634711E-4</v>
      </c>
      <c r="DZ38" s="68">
        <f t="shared" si="60"/>
        <v>0.7966915688367131</v>
      </c>
      <c r="EA38" s="14"/>
      <c r="EB38" s="15">
        <f t="shared" si="61"/>
        <v>5.9755004481626189E-3</v>
      </c>
      <c r="EC38" s="1"/>
      <c r="ED38" s="122">
        <v>36.82</v>
      </c>
      <c r="EE38" s="68">
        <f t="shared" si="62"/>
        <v>1.6322089227421728E-3</v>
      </c>
      <c r="EF38" s="68">
        <f t="shared" si="284"/>
        <v>3.2381220803625876E-3</v>
      </c>
      <c r="EG38" s="68">
        <f t="shared" si="63"/>
        <v>0.75083214455539693</v>
      </c>
      <c r="EH38" s="14"/>
      <c r="EI38" s="15">
        <f t="shared" si="64"/>
        <v>-1.6268980477224043E-3</v>
      </c>
      <c r="EJ38" s="1"/>
      <c r="EK38" s="122">
        <v>122.16</v>
      </c>
      <c r="EL38" s="68">
        <f t="shared" si="65"/>
        <v>1.8863282211103892E-3</v>
      </c>
      <c r="EM38" s="68">
        <f t="shared" si="285"/>
        <v>3.4922413787308038E-3</v>
      </c>
      <c r="EN38" s="68">
        <f t="shared" si="66"/>
        <v>0.89277967152153681</v>
      </c>
      <c r="EO38" s="14"/>
      <c r="EP38" s="15">
        <f t="shared" si="67"/>
        <v>9.7574123989218331E-2</v>
      </c>
      <c r="ER38" s="122">
        <v>39.79</v>
      </c>
      <c r="ES38" s="68">
        <f t="shared" si="68"/>
        <v>-6.7398901647529484E-3</v>
      </c>
      <c r="ET38" s="68">
        <f t="shared" si="286"/>
        <v>-5.1339770071325338E-3</v>
      </c>
      <c r="EU38" s="68">
        <f t="shared" si="69"/>
        <v>0.13978802635348048</v>
      </c>
      <c r="EV38" s="14"/>
      <c r="EW38" s="15">
        <f t="shared" si="70"/>
        <v>2.31421959372589E-2</v>
      </c>
      <c r="EY38" s="122">
        <v>30.15</v>
      </c>
      <c r="EZ38" s="68">
        <f t="shared" si="71"/>
        <v>1.1066398390341995E-2</v>
      </c>
      <c r="FA38" s="68">
        <f t="shared" si="287"/>
        <v>1.267231154796241E-2</v>
      </c>
      <c r="FB38" s="68"/>
      <c r="FC38" s="14"/>
      <c r="FD38" s="15">
        <f t="shared" si="72"/>
        <v>0.22660699755899108</v>
      </c>
      <c r="FF38" s="122">
        <v>58.79</v>
      </c>
      <c r="FG38" s="68">
        <f t="shared" si="73"/>
        <v>-2.5687769307258936E-2</v>
      </c>
      <c r="FH38" s="68">
        <f t="shared" si="288"/>
        <v>-2.4081856149638523E-2</v>
      </c>
      <c r="FI38" s="68">
        <f t="shared" si="74"/>
        <v>-4.9085985104942312E-3</v>
      </c>
      <c r="FJ38" s="14"/>
      <c r="FK38" s="15">
        <f t="shared" si="75"/>
        <v>3.5217467864060575E-2</v>
      </c>
      <c r="FL38" s="1"/>
      <c r="FM38" s="122">
        <v>188.41</v>
      </c>
      <c r="FN38" s="68">
        <f t="shared" si="76"/>
        <v>-2.4355376714142421E-3</v>
      </c>
      <c r="FO38" s="68">
        <f t="shared" si="289"/>
        <v>-8.2962451379382731E-4</v>
      </c>
      <c r="FP38" s="68">
        <f t="shared" si="77"/>
        <v>0.62031303749569999</v>
      </c>
      <c r="FQ38" s="14"/>
      <c r="FR38" s="15">
        <f t="shared" si="78"/>
        <v>3.7157326874380711E-2</v>
      </c>
      <c r="FS38" s="1"/>
      <c r="FT38" s="122">
        <v>91.97</v>
      </c>
      <c r="FU38" s="68">
        <f t="shared" si="79"/>
        <v>-3.8990577277157961E-3</v>
      </c>
      <c r="FV38" s="68">
        <f t="shared" si="290"/>
        <v>-2.2931445700953811E-3</v>
      </c>
      <c r="FW38" s="68">
        <f t="shared" si="80"/>
        <v>4.4757469044643845E-2</v>
      </c>
      <c r="FX38" s="14"/>
      <c r="FY38" s="15">
        <f t="shared" si="81"/>
        <v>1.9849190507873052E-2</v>
      </c>
      <c r="FZ38" s="1"/>
      <c r="GA38" s="122">
        <v>18.579999999999998</v>
      </c>
      <c r="GB38" s="68">
        <f t="shared" si="82"/>
        <v>5.3850296176618259E-4</v>
      </c>
      <c r="GC38" s="68">
        <f t="shared" si="291"/>
        <v>2.1444161193865975E-3</v>
      </c>
      <c r="GD38" s="68"/>
      <c r="GE38" s="14"/>
      <c r="GF38" s="15">
        <f t="shared" si="83"/>
        <v>6.5978198508318917E-2</v>
      </c>
      <c r="GG38" s="18"/>
      <c r="GH38" s="122">
        <v>19.309999999999999</v>
      </c>
      <c r="GI38" s="68">
        <f t="shared" si="84"/>
        <v>8.3550913838120189E-3</v>
      </c>
      <c r="GJ38" s="68">
        <f t="shared" si="292"/>
        <v>9.9610045414324343E-3</v>
      </c>
      <c r="GK38" s="68">
        <f t="shared" si="85"/>
        <v>4.6826222684703362E-3</v>
      </c>
      <c r="GL38" s="14"/>
      <c r="GM38" s="15">
        <f t="shared" si="86"/>
        <v>2.1693121693121702E-2</v>
      </c>
      <c r="GO38" s="122">
        <v>28.26</v>
      </c>
      <c r="GP38" s="68">
        <f t="shared" si="87"/>
        <v>1.7724211272598621E-3</v>
      </c>
      <c r="GQ38" s="68">
        <f t="shared" si="293"/>
        <v>3.3783342848802767E-3</v>
      </c>
      <c r="GR38" s="68"/>
      <c r="GS38" s="14"/>
      <c r="GT38" s="15">
        <f t="shared" si="88"/>
        <v>3.7064220183486297E-2</v>
      </c>
      <c r="GV38" s="122">
        <v>14.22</v>
      </c>
      <c r="GW38" s="68">
        <f t="shared" si="89"/>
        <v>-3.5038542396635553E-3</v>
      </c>
      <c r="GX38" s="68">
        <f t="shared" si="294"/>
        <v>-1.8979410820431405E-3</v>
      </c>
      <c r="GY38" s="68">
        <f t="shared" si="90"/>
        <v>0.20000000000000009</v>
      </c>
      <c r="GZ38" s="14"/>
      <c r="HA38" s="15">
        <f t="shared" si="91"/>
        <v>3.6443148688046642E-2</v>
      </c>
      <c r="HD38" s="394">
        <v>336.51</v>
      </c>
      <c r="HE38" s="68">
        <f t="shared" si="92"/>
        <v>2.4383561643835587E-2</v>
      </c>
      <c r="HF38" s="68">
        <f t="shared" si="295"/>
        <v>2.5989474801456001E-2</v>
      </c>
      <c r="HG38" s="68">
        <f t="shared" si="93"/>
        <v>0.8903994157631594</v>
      </c>
      <c r="HH38" s="14"/>
      <c r="HI38" s="15">
        <f t="shared" si="94"/>
        <v>-0.16672444532488112</v>
      </c>
      <c r="HK38" s="122">
        <v>31.01</v>
      </c>
      <c r="HL38" s="68">
        <f t="shared" si="95"/>
        <v>-3.3052697224820668E-2</v>
      </c>
      <c r="HM38" s="68">
        <f t="shared" si="296"/>
        <v>-3.1446784067200251E-2</v>
      </c>
      <c r="HN38" s="68">
        <f t="shared" si="96"/>
        <v>11.504032258064516</v>
      </c>
      <c r="HO38" s="14"/>
      <c r="HP38" s="15">
        <f t="shared" si="97"/>
        <v>0.1755117513267628</v>
      </c>
      <c r="HR38" s="394">
        <v>107.38</v>
      </c>
      <c r="HS38" s="68">
        <f t="shared" si="98"/>
        <v>-3.8761077790708073E-2</v>
      </c>
      <c r="HT38" s="68">
        <f t="shared" si="297"/>
        <v>-3.7155164633087656E-2</v>
      </c>
      <c r="HU38" s="68">
        <f t="shared" si="99"/>
        <v>1.9499999999999997</v>
      </c>
      <c r="HV38" s="14"/>
      <c r="HW38" s="15">
        <f t="shared" si="100"/>
        <v>-1.7662917170214534E-3</v>
      </c>
      <c r="HY38" s="394">
        <v>131.13999999999999</v>
      </c>
      <c r="HZ38" s="68">
        <f t="shared" si="101"/>
        <v>-1.2500000000000188E-2</v>
      </c>
      <c r="IA38" s="68">
        <f t="shared" si="298"/>
        <v>-1.0894086842379773E-2</v>
      </c>
      <c r="IB38" s="68">
        <f t="shared" si="102"/>
        <v>0.23833805476864947</v>
      </c>
      <c r="IC38" s="14"/>
      <c r="ID38" s="15">
        <f t="shared" si="103"/>
        <v>-2.3456698190483325E-2</v>
      </c>
      <c r="IF38" s="122">
        <v>236.35</v>
      </c>
      <c r="IG38" s="68">
        <f t="shared" si="104"/>
        <v>5.5735194009530389E-3</v>
      </c>
      <c r="IH38" s="68">
        <f t="shared" si="299"/>
        <v>7.1794325585734535E-3</v>
      </c>
      <c r="II38" s="68">
        <f t="shared" si="105"/>
        <v>0.35057142857142853</v>
      </c>
      <c r="IJ38" s="14"/>
      <c r="IK38" s="15">
        <f t="shared" si="106"/>
        <v>1.9453071083505826E-2</v>
      </c>
      <c r="IM38" s="122">
        <v>162.22</v>
      </c>
      <c r="IN38" s="68">
        <f t="shared" si="107"/>
        <v>-2.5530125548146813E-2</v>
      </c>
      <c r="IO38" s="68">
        <f t="shared" si="300"/>
        <v>-2.39242123905264E-2</v>
      </c>
      <c r="IP38" s="68">
        <f t="shared" si="108"/>
        <v>2.167740675649287</v>
      </c>
      <c r="IQ38" s="14"/>
      <c r="IR38" s="15">
        <f t="shared" si="109"/>
        <v>-0.13487280678363817</v>
      </c>
      <c r="IT38" s="122">
        <v>49.63</v>
      </c>
      <c r="IU38" s="68">
        <f t="shared" si="110"/>
        <v>-4.4132397191574491E-3</v>
      </c>
      <c r="IV38" s="68">
        <f t="shared" si="301"/>
        <v>-2.8073265615370345E-3</v>
      </c>
      <c r="IW38" s="68">
        <f t="shared" si="111"/>
        <v>1.7194520547945207</v>
      </c>
      <c r="IX38" s="14"/>
      <c r="IY38" s="15">
        <f t="shared" si="112"/>
        <v>-3.4247908153337184E-2</v>
      </c>
      <c r="JA38" s="122">
        <v>725.38</v>
      </c>
      <c r="JB38" s="68">
        <f t="shared" si="113"/>
        <v>7.7521533759378177E-3</v>
      </c>
      <c r="JC38" s="68">
        <f t="shared" si="302"/>
        <v>9.3580665335582323E-3</v>
      </c>
      <c r="JD38" s="68">
        <f t="shared" si="114"/>
        <v>0.46719255663430426</v>
      </c>
      <c r="JE38" s="14"/>
      <c r="JF38" s="15">
        <f t="shared" si="115"/>
        <v>0.23888575771549592</v>
      </c>
      <c r="JH38" s="122">
        <v>409.04</v>
      </c>
      <c r="JI38" s="68">
        <f t="shared" si="116"/>
        <v>-5.8331713007971448E-3</v>
      </c>
      <c r="JJ38" s="68">
        <f t="shared" si="303"/>
        <v>-4.2272581431767303E-3</v>
      </c>
      <c r="JK38" s="68">
        <f t="shared" si="117"/>
        <v>5.7783569795176242E-3</v>
      </c>
      <c r="JL38" s="14"/>
      <c r="JM38" s="15">
        <f t="shared" si="118"/>
        <v>-2.9561091340450721E-2</v>
      </c>
      <c r="JO38" s="122">
        <v>13.86</v>
      </c>
      <c r="JP38" s="68">
        <f t="shared" si="119"/>
        <v>7.9999999999999585E-3</v>
      </c>
      <c r="JQ38" s="68">
        <f t="shared" si="304"/>
        <v>9.605913157620374E-3</v>
      </c>
      <c r="JR38" s="68">
        <f t="shared" si="120"/>
        <v>-0.53230976885439518</v>
      </c>
      <c r="JS38" s="14"/>
      <c r="JT38" s="15">
        <f t="shared" si="121"/>
        <v>0.36015701668302258</v>
      </c>
      <c r="JV38" s="122">
        <v>1.76</v>
      </c>
      <c r="JW38" s="68">
        <f t="shared" si="122"/>
        <v>5.7142857142857195E-3</v>
      </c>
      <c r="JX38" s="68">
        <f t="shared" si="305"/>
        <v>7.3201988719061341E-3</v>
      </c>
      <c r="JY38" s="68">
        <f t="shared" si="123"/>
        <v>-0.30434782608695649</v>
      </c>
      <c r="JZ38" s="14"/>
      <c r="KA38" s="15">
        <f t="shared" si="124"/>
        <v>-2.222222222222224E-2</v>
      </c>
      <c r="KC38" s="122">
        <v>21.71</v>
      </c>
      <c r="KD38" s="68">
        <f t="shared" si="125"/>
        <v>-4.0653999116217331E-2</v>
      </c>
      <c r="KE38" s="68">
        <f t="shared" si="306"/>
        <v>-3.9048085958596913E-2</v>
      </c>
      <c r="KF38" s="68">
        <f t="shared" si="126"/>
        <v>0.114476386036961</v>
      </c>
      <c r="KG38" s="14"/>
      <c r="KH38" s="15">
        <f t="shared" si="127"/>
        <v>-2.1190261496843953E-2</v>
      </c>
      <c r="KI38" s="18"/>
      <c r="KJ38" s="122">
        <v>71.349999999999994</v>
      </c>
      <c r="KK38" s="68">
        <f t="shared" si="128"/>
        <v>-3.0043501903208373E-2</v>
      </c>
      <c r="KL38" s="68">
        <f t="shared" si="307"/>
        <v>-2.8437588745587959E-2</v>
      </c>
      <c r="KM38" s="68">
        <f t="shared" si="129"/>
        <v>2.3815165876777247</v>
      </c>
      <c r="KN38" s="14"/>
      <c r="KO38" s="15">
        <f t="shared" si="130"/>
        <v>6.1597976491593529E-2</v>
      </c>
      <c r="KQ38" s="122">
        <v>1.4350000000000001</v>
      </c>
      <c r="KR38" s="68">
        <f t="shared" si="131"/>
        <v>7.0895522388059684E-2</v>
      </c>
      <c r="KS38" s="68">
        <f t="shared" si="308"/>
        <v>7.2501435545680101E-2</v>
      </c>
      <c r="KT38" s="68">
        <f t="shared" si="132"/>
        <v>-0.45229007633587787</v>
      </c>
      <c r="KU38" s="14"/>
      <c r="KV38" s="15">
        <f t="shared" si="133"/>
        <v>0.42079207920792083</v>
      </c>
      <c r="KW38" s="18"/>
      <c r="KX38" s="122">
        <v>29.11</v>
      </c>
      <c r="KY38" s="68">
        <f t="shared" si="134"/>
        <v>-1.0295126973233059E-3</v>
      </c>
      <c r="KZ38" s="68">
        <f t="shared" si="309"/>
        <v>5.7640046029710894E-4</v>
      </c>
      <c r="LA38" s="68">
        <f t="shared" si="135"/>
        <v>-0.59530098707076329</v>
      </c>
      <c r="LB38" s="14"/>
      <c r="LC38" s="15">
        <f t="shared" si="136"/>
        <v>0.22775200337410367</v>
      </c>
      <c r="LD38" s="18"/>
      <c r="LE38" s="122">
        <v>52.39</v>
      </c>
      <c r="LF38" s="68">
        <f t="shared" si="137"/>
        <v>-2.5483630952380907E-2</v>
      </c>
      <c r="LG38" s="68">
        <f t="shared" si="310"/>
        <v>-2.3877717794760493E-2</v>
      </c>
      <c r="LH38" s="68">
        <f t="shared" si="138"/>
        <v>0.4621825286073124</v>
      </c>
      <c r="LI38" s="14"/>
      <c r="LJ38" s="15">
        <f t="shared" si="139"/>
        <v>0.13619605291693779</v>
      </c>
      <c r="LL38" s="122">
        <v>99.55</v>
      </c>
      <c r="LM38" s="68">
        <f t="shared" si="140"/>
        <v>1.2098413989426572E-2</v>
      </c>
      <c r="LN38" s="68">
        <f t="shared" si="311"/>
        <v>1.3704327147046988E-2</v>
      </c>
      <c r="LO38" s="68">
        <f t="shared" si="141"/>
        <v>0.13771428571428568</v>
      </c>
      <c r="LP38" s="14"/>
      <c r="LQ38" s="15">
        <f t="shared" si="142"/>
        <v>0.27285513361462738</v>
      </c>
      <c r="LS38" s="122">
        <v>12.12</v>
      </c>
      <c r="LT38" s="68">
        <f t="shared" si="143"/>
        <v>7.4812967581047267E-3</v>
      </c>
      <c r="LU38" s="68">
        <f t="shared" si="312"/>
        <v>9.0872099157251422E-3</v>
      </c>
      <c r="LV38" s="68"/>
      <c r="LW38" s="14"/>
      <c r="LX38" s="15">
        <f t="shared" si="144"/>
        <v>0.31027027027027021</v>
      </c>
      <c r="LZ38" s="122">
        <v>13.17</v>
      </c>
      <c r="MA38" s="68">
        <f t="shared" si="145"/>
        <v>1.1520737327188968E-2</v>
      </c>
      <c r="MB38" s="68">
        <f t="shared" si="313"/>
        <v>1.3126650484809384E-2</v>
      </c>
      <c r="MC38" s="68">
        <f t="shared" si="146"/>
        <v>-0.40808988764044946</v>
      </c>
      <c r="MD38" s="14"/>
      <c r="ME38" s="15">
        <f t="shared" si="147"/>
        <v>-2.2997032640949593E-2</v>
      </c>
      <c r="MG38" s="394">
        <v>54.41</v>
      </c>
      <c r="MH38" s="68">
        <f t="shared" si="148"/>
        <v>8.5161547666533624E-2</v>
      </c>
      <c r="MI38" s="68">
        <f t="shared" si="314"/>
        <v>8.6767460824154041E-2</v>
      </c>
      <c r="MJ38" s="68">
        <f t="shared" si="149"/>
        <v>6.3328840970350395</v>
      </c>
      <c r="MK38" s="14"/>
      <c r="ML38" s="15">
        <f t="shared" si="150"/>
        <v>1.5628827131417802</v>
      </c>
      <c r="MN38" s="394">
        <v>109.49</v>
      </c>
      <c r="MO38" s="68">
        <f t="shared" si="151"/>
        <v>-2.1362173757597431E-2</v>
      </c>
      <c r="MP38" s="68">
        <f t="shared" si="315"/>
        <v>-1.9756260599977017E-2</v>
      </c>
      <c r="MQ38" s="68">
        <f t="shared" si="152"/>
        <v>-0.13034154090548061</v>
      </c>
      <c r="MR38" s="14"/>
      <c r="MS38" s="15">
        <f t="shared" si="153"/>
        <v>-1.705718646198048E-2</v>
      </c>
      <c r="MU38" s="122">
        <v>12.01</v>
      </c>
      <c r="MV38" s="68">
        <f t="shared" si="154"/>
        <v>1.0092514718250565E-2</v>
      </c>
      <c r="MW38" s="68">
        <f t="shared" si="316"/>
        <v>1.1698427875870981E-2</v>
      </c>
      <c r="MX38" s="68">
        <f t="shared" si="155"/>
        <v>-0.4245328222328702</v>
      </c>
      <c r="MY38" s="14"/>
      <c r="MZ38" s="15">
        <f t="shared" si="156"/>
        <v>0.12558575445173381</v>
      </c>
      <c r="NB38" s="122">
        <v>209.57</v>
      </c>
      <c r="NC38" s="68">
        <f t="shared" si="157"/>
        <v>3.3513668789198476E-3</v>
      </c>
      <c r="ND38" s="68">
        <f t="shared" si="317"/>
        <v>4.9572800365402627E-3</v>
      </c>
      <c r="NE38" s="68">
        <f t="shared" si="158"/>
        <v>0.54698457223001395</v>
      </c>
      <c r="NF38" s="14"/>
      <c r="NG38" s="15">
        <f t="shared" si="159"/>
        <v>0.25649019725403205</v>
      </c>
      <c r="NI38" s="122">
        <v>6.28</v>
      </c>
      <c r="NJ38" s="68">
        <f t="shared" si="160"/>
        <v>3.8016528925619908E-2</v>
      </c>
      <c r="NK38" s="68">
        <f t="shared" si="318"/>
        <v>3.9622442083240325E-2</v>
      </c>
      <c r="NL38" s="68">
        <f t="shared" si="161"/>
        <v>-0.95013894402540688</v>
      </c>
      <c r="NM38" s="14"/>
      <c r="NN38" s="15">
        <f t="shared" si="162"/>
        <v>0.28163265306122442</v>
      </c>
      <c r="NP38" s="122">
        <v>369.61</v>
      </c>
      <c r="NQ38" s="68">
        <f t="shared" si="163"/>
        <v>-9.0353370153895777E-3</v>
      </c>
      <c r="NR38" s="68">
        <f t="shared" si="319"/>
        <v>-7.4294238577691631E-3</v>
      </c>
      <c r="NS38" s="68">
        <f t="shared" si="164"/>
        <v>1.8160761904761906</v>
      </c>
      <c r="NT38" s="14"/>
      <c r="NU38" s="15">
        <f t="shared" si="165"/>
        <v>0.12367372997294258</v>
      </c>
      <c r="NW38" s="122">
        <v>183.61</v>
      </c>
      <c r="NX38" s="68">
        <f t="shared" si="166"/>
        <v>-9.227282538311999E-3</v>
      </c>
      <c r="NY38" s="68">
        <f t="shared" si="320"/>
        <v>-7.6213693806915844E-3</v>
      </c>
      <c r="NZ38" s="68">
        <f t="shared" si="167"/>
        <v>4.4663177059626892E-2</v>
      </c>
      <c r="OA38" s="14"/>
      <c r="OB38" s="15">
        <f t="shared" si="168"/>
        <v>-3.0058108821975685E-2</v>
      </c>
      <c r="OD38" s="122">
        <v>1.45</v>
      </c>
      <c r="OE38" s="68">
        <f t="shared" si="169"/>
        <v>6.944444444444451E-3</v>
      </c>
      <c r="OF38" s="68">
        <f t="shared" si="321"/>
        <v>8.5503576020648665E-3</v>
      </c>
      <c r="OG38" s="68">
        <f t="shared" si="170"/>
        <v>-0.99357468870474597</v>
      </c>
      <c r="OH38" s="14"/>
      <c r="OI38" s="15">
        <f t="shared" si="171"/>
        <v>-6.8493150684931572E-3</v>
      </c>
      <c r="OK38" s="394">
        <v>118.66</v>
      </c>
      <c r="OL38" s="68">
        <f t="shared" si="172"/>
        <v>4.0694614979828105E-2</v>
      </c>
      <c r="OM38" s="68">
        <f t="shared" si="322"/>
        <v>4.2300528137448522E-2</v>
      </c>
      <c r="ON38" s="68">
        <f t="shared" si="173"/>
        <v>1.7952885747938749</v>
      </c>
      <c r="OO38" s="14"/>
      <c r="OP38" s="15">
        <f t="shared" si="174"/>
        <v>0.78141420207176093</v>
      </c>
      <c r="OR38" s="122">
        <v>1.76</v>
      </c>
      <c r="OS38" s="68">
        <f t="shared" si="175"/>
        <v>-1.6759776536312863E-2</v>
      </c>
      <c r="OT38" s="68">
        <f t="shared" si="323"/>
        <v>-1.5153863378692447E-2</v>
      </c>
      <c r="OU38" s="68">
        <f t="shared" si="176"/>
        <v>-0.77142857142857146</v>
      </c>
      <c r="OV38" s="14"/>
      <c r="OW38" s="15">
        <f t="shared" si="177"/>
        <v>0.57142857142857129</v>
      </c>
      <c r="OY38" s="122">
        <v>125.5</v>
      </c>
      <c r="OZ38" s="68">
        <f t="shared" si="178"/>
        <v>-1.8073703153117928E-2</v>
      </c>
      <c r="PA38" s="68">
        <f t="shared" si="324"/>
        <v>-1.6467789995497514E-2</v>
      </c>
      <c r="PB38" s="68">
        <f t="shared" si="332"/>
        <v>2.8615384615384616</v>
      </c>
      <c r="PC38" s="14"/>
      <c r="PD38" s="15">
        <f t="shared" si="179"/>
        <v>9.5591444783937177E-2</v>
      </c>
      <c r="PE38" s="18"/>
      <c r="PF38" s="122">
        <v>199.52</v>
      </c>
      <c r="PG38" s="68">
        <f t="shared" si="180"/>
        <v>-2.9666374866258116E-2</v>
      </c>
      <c r="PH38" s="68">
        <f t="shared" si="325"/>
        <v>-2.8060461708637702E-2</v>
      </c>
      <c r="PI38" s="68">
        <f t="shared" si="181"/>
        <v>-0.42699597932222855</v>
      </c>
      <c r="PJ38" s="14"/>
      <c r="PK38" s="15">
        <f t="shared" si="182"/>
        <v>-4.5952278487065394E-2</v>
      </c>
      <c r="PM38" s="122"/>
      <c r="PN38" s="68">
        <f t="shared" si="183"/>
        <v>0</v>
      </c>
      <c r="PO38" s="68">
        <f t="shared" si="184"/>
        <v>1.6059131576204148E-3</v>
      </c>
      <c r="PP38" s="68">
        <f t="shared" si="185"/>
        <v>0</v>
      </c>
      <c r="PQ38" s="14"/>
      <c r="PR38" s="15">
        <f t="shared" si="186"/>
        <v>0</v>
      </c>
      <c r="PT38" s="122">
        <v>5.03</v>
      </c>
      <c r="PU38" s="68">
        <f t="shared" si="187"/>
        <v>1.0040160642570245E-2</v>
      </c>
      <c r="PV38" s="68">
        <f t="shared" si="326"/>
        <v>1.164607380019066E-2</v>
      </c>
      <c r="PW38" s="68">
        <f t="shared" si="188"/>
        <v>-0.42316513761467889</v>
      </c>
      <c r="PX38" s="14"/>
      <c r="PY38" s="15">
        <f t="shared" si="189"/>
        <v>-1.949317738791416E-2</v>
      </c>
      <c r="QA38" s="122">
        <v>208.49</v>
      </c>
      <c r="QB38" s="68">
        <f t="shared" si="190"/>
        <v>1.2136511481139861E-2</v>
      </c>
      <c r="QC38" s="68">
        <f t="shared" si="327"/>
        <v>1.3742424638760277E-2</v>
      </c>
      <c r="QD38" s="68">
        <f t="shared" si="191"/>
        <v>-0.38205044607131206</v>
      </c>
      <c r="QE38" s="14"/>
      <c r="QF38" s="15">
        <f t="shared" si="192"/>
        <v>8.7357880463127147E-2</v>
      </c>
      <c r="QH38" s="122">
        <v>1.37</v>
      </c>
      <c r="QI38" s="68">
        <f t="shared" si="193"/>
        <v>0</v>
      </c>
      <c r="QJ38" s="68">
        <f t="shared" si="328"/>
        <v>1.6059131576204148E-3</v>
      </c>
      <c r="QK38" s="68">
        <f t="shared" si="194"/>
        <v>-0.45418326693227085</v>
      </c>
      <c r="QL38" s="14"/>
      <c r="QM38" s="15">
        <f t="shared" si="195"/>
        <v>5.3846153846153891E-2</v>
      </c>
      <c r="QO38" s="122">
        <v>12.09</v>
      </c>
      <c r="QP38" s="68">
        <f t="shared" si="196"/>
        <v>1.0025062656641538E-2</v>
      </c>
      <c r="QQ38" s="68">
        <f t="shared" si="329"/>
        <v>1.1630975814261953E-2</v>
      </c>
      <c r="QR38" s="68">
        <f t="shared" si="197"/>
        <v>-0.9852629269362978</v>
      </c>
      <c r="QS38" s="14"/>
      <c r="QT38" s="15">
        <f t="shared" si="198"/>
        <v>5.3135888501742105E-2</v>
      </c>
      <c r="QV38" s="122">
        <v>1.9239999999999999</v>
      </c>
      <c r="QW38" s="68">
        <f t="shared" si="199"/>
        <v>-1.8367346938775526E-2</v>
      </c>
      <c r="QX38" s="68">
        <f t="shared" si="330"/>
        <v>-1.6761433781155112E-2</v>
      </c>
      <c r="QY38" s="68">
        <f t="shared" si="200"/>
        <v>-0.45495750708215299</v>
      </c>
      <c r="QZ38" s="14"/>
      <c r="RA38" s="15">
        <f t="shared" si="201"/>
        <v>-0.21373109930527182</v>
      </c>
      <c r="RC38" s="122">
        <v>25.66</v>
      </c>
      <c r="RD38" s="68">
        <f t="shared" si="202"/>
        <v>-2.729340409401057E-2</v>
      </c>
      <c r="RE38" s="68">
        <f t="shared" si="331"/>
        <v>-2.5687490936390157E-2</v>
      </c>
      <c r="RF38" s="68">
        <f t="shared" si="203"/>
        <v>-0.44566861093108662</v>
      </c>
      <c r="RG38" s="14"/>
      <c r="RH38" s="15">
        <f t="shared" si="204"/>
        <v>3.6767676767676775E-2</v>
      </c>
      <c r="RJ38" s="122">
        <v>205.58</v>
      </c>
      <c r="RK38" s="68">
        <f t="shared" si="205"/>
        <v>-1.1301880440532843E-2</v>
      </c>
      <c r="RL38" s="68">
        <f t="shared" si="206"/>
        <v>-9.6959672829124276E-3</v>
      </c>
      <c r="RM38" s="68">
        <f t="shared" si="207"/>
        <v>-4.6386492253455792E-2</v>
      </c>
      <c r="RN38" s="14"/>
      <c r="RO38" s="15">
        <f t="shared" si="208"/>
        <v>4.5038633590890678E-2</v>
      </c>
      <c r="RQ38" s="122">
        <v>16.71</v>
      </c>
      <c r="RR38" s="68">
        <f t="shared" si="209"/>
        <v>-2.9052876234747237E-2</v>
      </c>
      <c r="RS38" s="68">
        <f t="shared" si="210"/>
        <v>-2.7446963077126824E-2</v>
      </c>
      <c r="RT38" s="68">
        <f t="shared" si="211"/>
        <v>0.14139344262295084</v>
      </c>
      <c r="RU38" s="14"/>
      <c r="RV38" s="15">
        <f t="shared" si="212"/>
        <v>-0.1981765834932821</v>
      </c>
      <c r="RX38" s="122">
        <v>117.39</v>
      </c>
      <c r="RY38" s="68">
        <f t="shared" si="213"/>
        <v>4.2354821523708008E-2</v>
      </c>
      <c r="RZ38" s="68">
        <f t="shared" si="214"/>
        <v>4.3960734681328426E-2</v>
      </c>
      <c r="SA38" s="68">
        <f t="shared" si="215"/>
        <v>-0.11776642116338495</v>
      </c>
      <c r="SB38" s="14"/>
      <c r="SC38" s="15">
        <f t="shared" si="216"/>
        <v>0.5521618405394686</v>
      </c>
      <c r="SE38" s="122">
        <v>11.75</v>
      </c>
      <c r="SF38" s="68">
        <f t="shared" si="217"/>
        <v>6.6243194192377536E-2</v>
      </c>
      <c r="SG38" s="68">
        <f t="shared" si="218"/>
        <v>6.7849107349997953E-2</v>
      </c>
      <c r="SH38" s="68">
        <f t="shared" si="219"/>
        <v>-0.06</v>
      </c>
      <c r="SI38" s="14"/>
      <c r="SJ38" s="15">
        <f t="shared" si="220"/>
        <v>-0.23001310615989515</v>
      </c>
      <c r="SL38" s="122">
        <v>0.628</v>
      </c>
      <c r="SM38" s="68">
        <f t="shared" si="221"/>
        <v>-1.4128728414442713E-2</v>
      </c>
      <c r="SN38" s="68">
        <f t="shared" si="222"/>
        <v>-1.2522815256822297E-2</v>
      </c>
      <c r="SO38" s="68">
        <f t="shared" si="223"/>
        <v>-0.55774647887323936</v>
      </c>
      <c r="SP38" s="14"/>
      <c r="SQ38" s="15">
        <f t="shared" si="224"/>
        <v>-0.37821782178217822</v>
      </c>
      <c r="SS38" s="122">
        <v>6.04</v>
      </c>
      <c r="ST38" s="68">
        <f t="shared" si="225"/>
        <v>0.13320825515947465</v>
      </c>
      <c r="SU38" s="68">
        <f t="shared" si="226"/>
        <v>0.13481416831709506</v>
      </c>
      <c r="SV38" s="68">
        <f t="shared" si="227"/>
        <v>-0.62577447335811653</v>
      </c>
      <c r="SW38" s="14"/>
      <c r="SX38" s="15">
        <f t="shared" si="228"/>
        <v>-0.28095238095238095</v>
      </c>
      <c r="SZ38" s="122">
        <v>24.15</v>
      </c>
      <c r="TA38" s="68">
        <f t="shared" si="229"/>
        <v>-2.1871202916160497E-2</v>
      </c>
      <c r="TB38" s="68">
        <f t="shared" si="230"/>
        <v>-2.0265289758540084E-2</v>
      </c>
      <c r="TC38" s="68">
        <f t="shared" si="231"/>
        <v>-0.40178350260094131</v>
      </c>
      <c r="TD38" s="14"/>
      <c r="TE38" s="15">
        <f t="shared" si="232"/>
        <v>0.54807692307692302</v>
      </c>
      <c r="TG38" s="122">
        <v>0.19</v>
      </c>
      <c r="TH38" s="68">
        <f t="shared" si="233"/>
        <v>-1.0416666666666676E-2</v>
      </c>
      <c r="TI38" s="68">
        <f t="shared" si="234"/>
        <v>-8.810753509046261E-3</v>
      </c>
      <c r="TJ38" s="68">
        <f t="shared" si="235"/>
        <v>-0.13636363636363635</v>
      </c>
      <c r="TK38" s="14"/>
      <c r="TL38" s="15">
        <f t="shared" si="236"/>
        <v>0.12094395280235981</v>
      </c>
      <c r="TN38" s="122">
        <v>38.97</v>
      </c>
      <c r="TO38" s="68">
        <f t="shared" si="237"/>
        <v>-5.9831121833534472E-2</v>
      </c>
      <c r="TP38" s="68">
        <f t="shared" si="238"/>
        <v>-5.8225208675914054E-2</v>
      </c>
      <c r="TQ38" s="68">
        <f t="shared" si="239"/>
        <v>-0.43197801957540466</v>
      </c>
      <c r="TR38" s="14"/>
      <c r="TS38" s="15">
        <f t="shared" si="240"/>
        <v>0.30991596638655461</v>
      </c>
      <c r="TU38" s="122">
        <v>2.21</v>
      </c>
      <c r="TV38" s="68">
        <f t="shared" si="241"/>
        <v>1.3761467889908166E-2</v>
      </c>
      <c r="TW38" s="68">
        <f t="shared" si="242"/>
        <v>1.5367381047528581E-2</v>
      </c>
      <c r="TX38" s="68">
        <f t="shared" si="243"/>
        <v>-0.49886621315192747</v>
      </c>
      <c r="TY38" s="14"/>
      <c r="TZ38" s="15">
        <f t="shared" si="244"/>
        <v>0.29239766081871343</v>
      </c>
      <c r="UB38" s="122"/>
      <c r="UC38" s="68">
        <f t="shared" si="245"/>
        <v>0</v>
      </c>
      <c r="UD38" s="68">
        <f t="shared" si="246"/>
        <v>1.6059131576204148E-3</v>
      </c>
      <c r="UE38" s="68">
        <f t="shared" si="247"/>
        <v>0</v>
      </c>
      <c r="UF38" s="14"/>
      <c r="UG38" s="15">
        <f t="shared" si="248"/>
        <v>0</v>
      </c>
      <c r="UI38" s="122"/>
      <c r="UJ38" s="68">
        <f t="shared" si="249"/>
        <v>0</v>
      </c>
      <c r="UK38" s="68">
        <f t="shared" si="250"/>
        <v>1.6059131576204148E-3</v>
      </c>
      <c r="UL38" s="68">
        <f t="shared" si="251"/>
        <v>0</v>
      </c>
      <c r="UM38" s="14"/>
      <c r="UN38" s="15">
        <f t="shared" si="252"/>
        <v>0</v>
      </c>
      <c r="UP38" s="122"/>
      <c r="UQ38" s="68">
        <f t="shared" si="253"/>
        <v>0</v>
      </c>
      <c r="UR38" s="68">
        <f t="shared" si="254"/>
        <v>1.6059131576204148E-3</v>
      </c>
      <c r="US38" s="68">
        <f t="shared" si="255"/>
        <v>0</v>
      </c>
      <c r="UT38" s="14"/>
      <c r="UU38" s="15">
        <f t="shared" si="256"/>
        <v>0</v>
      </c>
      <c r="UW38" s="122"/>
      <c r="UX38" s="68">
        <f t="shared" si="257"/>
        <v>0</v>
      </c>
      <c r="UY38" s="68">
        <f t="shared" si="258"/>
        <v>1.6059131576204148E-3</v>
      </c>
      <c r="UZ38" s="68">
        <f t="shared" si="259"/>
        <v>0</v>
      </c>
      <c r="VA38" s="14"/>
      <c r="VB38" s="15">
        <f t="shared" si="260"/>
        <v>0</v>
      </c>
      <c r="VD38" s="122"/>
      <c r="VE38" s="68">
        <f t="shared" si="261"/>
        <v>0</v>
      </c>
      <c r="VF38" s="68">
        <f t="shared" si="262"/>
        <v>1.6059131576204148E-3</v>
      </c>
      <c r="VG38" s="68">
        <f t="shared" si="263"/>
        <v>0</v>
      </c>
      <c r="VH38" s="14"/>
      <c r="VI38" s="15">
        <f t="shared" si="264"/>
        <v>0</v>
      </c>
      <c r="VM38" s="21">
        <f t="shared" si="265"/>
        <v>3.3006202412100448E-3</v>
      </c>
      <c r="VN38" s="49"/>
      <c r="VO38" s="21">
        <f t="shared" si="266"/>
        <v>0.54459277730054767</v>
      </c>
      <c r="VP38" s="14"/>
      <c r="VQ38" s="21">
        <f t="shared" si="267"/>
        <v>0.15731029170040539</v>
      </c>
    </row>
    <row r="39" spans="1:589" ht="15" customHeight="1" x14ac:dyDescent="0.2">
      <c r="A39" s="127">
        <v>45701</v>
      </c>
      <c r="B39" s="77">
        <f t="shared" si="0"/>
        <v>45701</v>
      </c>
      <c r="C39" s="27">
        <v>44711.49</v>
      </c>
      <c r="D39" s="138">
        <f t="shared" si="1"/>
        <v>342.86999999999534</v>
      </c>
      <c r="E39" s="68">
        <f t="shared" si="2"/>
        <v>7.7277589431448473E-3</v>
      </c>
      <c r="F39" s="15">
        <f t="shared" si="3"/>
        <v>5.0941585014368504E-2</v>
      </c>
      <c r="G39" s="27">
        <v>6115.06</v>
      </c>
      <c r="H39" s="138">
        <f t="shared" si="4"/>
        <v>63.1200000000008</v>
      </c>
      <c r="I39" s="68">
        <f t="shared" si="5"/>
        <v>1.0429713447258368E-2</v>
      </c>
      <c r="J39" s="15">
        <f t="shared" si="6"/>
        <v>3.9687977652453535E-2</v>
      </c>
      <c r="K39" s="27">
        <v>19945.64</v>
      </c>
      <c r="L39" s="138">
        <f t="shared" si="7"/>
        <v>295.68999999999869</v>
      </c>
      <c r="M39" s="68">
        <f t="shared" si="8"/>
        <v>1.5047875439886548E-2</v>
      </c>
      <c r="N39" s="15">
        <f t="shared" si="9"/>
        <v>3.2875402818838509E-2</v>
      </c>
      <c r="O39" s="27">
        <v>2282.1799999999998</v>
      </c>
      <c r="P39" s="138">
        <f t="shared" si="10"/>
        <v>26.289999999999964</v>
      </c>
      <c r="Q39" s="68">
        <f t="shared" si="11"/>
        <v>1.165393702707134E-2</v>
      </c>
      <c r="R39" s="15">
        <f t="shared" si="12"/>
        <v>2.332568066865157E-2</v>
      </c>
      <c r="S39" s="18">
        <f t="shared" si="13"/>
        <v>7.357680360143541E-3</v>
      </c>
      <c r="T39" s="121">
        <f t="shared" si="14"/>
        <v>265.0767861292635</v>
      </c>
      <c r="U39" s="121">
        <f t="shared" si="15"/>
        <v>265.0767861292635</v>
      </c>
      <c r="V39" s="137">
        <f t="shared" si="16"/>
        <v>5.5823473610984364E-3</v>
      </c>
      <c r="W39" s="29">
        <f t="shared" si="268"/>
        <v>2.4571972255192438E-2</v>
      </c>
      <c r="X39" s="18">
        <f t="shared" si="17"/>
        <v>1.1214821214340276E-2</v>
      </c>
      <c r="Y39" s="352">
        <v>345653.29</v>
      </c>
      <c r="Z39" s="15">
        <v>1.9999999999999999E-6</v>
      </c>
      <c r="AA39" s="21">
        <f t="shared" si="18"/>
        <v>-5.5803473610984361E-3</v>
      </c>
      <c r="AC39" s="250">
        <v>235.51</v>
      </c>
      <c r="AD39" s="68">
        <f t="shared" si="19"/>
        <v>1.5479475681269419E-2</v>
      </c>
      <c r="AE39" s="68">
        <f t="shared" si="269"/>
        <v>9.8971283201709816E-3</v>
      </c>
      <c r="AF39" s="68">
        <f t="shared" si="20"/>
        <v>0.42932572677064984</v>
      </c>
      <c r="AG39" s="68"/>
      <c r="AH39" s="15">
        <f t="shared" si="21"/>
        <v>3.6712594092529839E-2</v>
      </c>
      <c r="AJ39" s="250">
        <v>22.52</v>
      </c>
      <c r="AK39" s="68">
        <f t="shared" si="22"/>
        <v>9.8654708520178862E-3</v>
      </c>
      <c r="AL39" s="68">
        <f t="shared" si="270"/>
        <v>4.2831234909194498E-3</v>
      </c>
      <c r="AM39" s="68">
        <f t="shared" si="23"/>
        <v>0.2107526881720429</v>
      </c>
      <c r="AN39" s="68"/>
      <c r="AO39" s="15">
        <f t="shared" si="24"/>
        <v>7.0851165002377481E-2</v>
      </c>
      <c r="AQ39" s="250">
        <v>22.17</v>
      </c>
      <c r="AR39" s="68">
        <f t="shared" si="25"/>
        <v>1.048313582497723E-2</v>
      </c>
      <c r="AS39" s="68">
        <f t="shared" si="271"/>
        <v>4.9007884638787936E-3</v>
      </c>
      <c r="AT39" s="68">
        <f t="shared" si="26"/>
        <v>0.28372900984365967</v>
      </c>
      <c r="AU39" s="68"/>
      <c r="AV39" s="15">
        <f t="shared" si="27"/>
        <v>3.2603632976246057E-2</v>
      </c>
      <c r="AX39" s="250">
        <v>212.55</v>
      </c>
      <c r="AY39" s="68">
        <f t="shared" si="28"/>
        <v>1.0410724472333132E-2</v>
      </c>
      <c r="AZ39" s="68">
        <f t="shared" si="272"/>
        <v>4.8283771112346959E-3</v>
      </c>
      <c r="BA39" s="68">
        <f t="shared" si="29"/>
        <v>0.5850111856823268</v>
      </c>
      <c r="BB39" s="68"/>
      <c r="BC39" s="15">
        <f t="shared" si="30"/>
        <v>4.0942259660120543E-2</v>
      </c>
      <c r="BE39" s="250">
        <v>77.8</v>
      </c>
      <c r="BF39" s="68">
        <f t="shared" si="31"/>
        <v>5.6876938986556063E-3</v>
      </c>
      <c r="BG39" s="68">
        <f t="shared" si="273"/>
        <v>1.0534653755716987E-4</v>
      </c>
      <c r="BH39" s="68"/>
      <c r="BI39" s="68"/>
      <c r="BJ39" s="15">
        <f t="shared" si="32"/>
        <v>5.606081172797605E-2</v>
      </c>
      <c r="BL39" s="250">
        <v>73.010000000000005</v>
      </c>
      <c r="BM39" s="68">
        <f t="shared" si="33"/>
        <v>1.332408049965313E-2</v>
      </c>
      <c r="BN39" s="68">
        <f t="shared" si="274"/>
        <v>7.7417331385546935E-3</v>
      </c>
      <c r="BO39" s="68">
        <f t="shared" si="34"/>
        <v>0.22953856517345911</v>
      </c>
      <c r="BP39" s="68"/>
      <c r="BQ39" s="15">
        <f t="shared" si="35"/>
        <v>0.10004520114509567</v>
      </c>
      <c r="BS39" s="250">
        <v>40.51</v>
      </c>
      <c r="BT39" s="68">
        <f t="shared" si="36"/>
        <v>9.4692250186891452E-3</v>
      </c>
      <c r="BU39" s="68">
        <f t="shared" si="275"/>
        <v>3.8868776575907088E-3</v>
      </c>
      <c r="BV39" s="68">
        <f t="shared" si="37"/>
        <v>8.7224906065485774E-2</v>
      </c>
      <c r="BW39" s="68"/>
      <c r="BX39" s="15">
        <f t="shared" si="38"/>
        <v>5.9084967320261389E-2</v>
      </c>
      <c r="BZ39" s="250"/>
      <c r="CA39" s="68">
        <f t="shared" si="39"/>
        <v>0</v>
      </c>
      <c r="CB39" s="68">
        <f t="shared" si="276"/>
        <v>0</v>
      </c>
      <c r="CC39" s="68">
        <f t="shared" si="40"/>
        <v>0</v>
      </c>
      <c r="CD39" s="68"/>
      <c r="CE39" s="15">
        <f t="shared" si="41"/>
        <v>0</v>
      </c>
      <c r="CG39" s="250">
        <v>36.11</v>
      </c>
      <c r="CH39" s="68">
        <f t="shared" si="42"/>
        <v>1.2335295766750706E-2</v>
      </c>
      <c r="CI39" s="68">
        <f t="shared" si="277"/>
        <v>6.7529484056522695E-3</v>
      </c>
      <c r="CJ39" s="68">
        <f t="shared" si="43"/>
        <v>0.1945087661263645</v>
      </c>
      <c r="CK39" s="68"/>
      <c r="CL39" s="15">
        <f t="shared" si="44"/>
        <v>5.093131548311991E-2</v>
      </c>
      <c r="CN39" s="250">
        <v>34.65</v>
      </c>
      <c r="CO39" s="68">
        <f t="shared" si="45"/>
        <v>1.0793465577596192E-2</v>
      </c>
      <c r="CP39" s="68">
        <f t="shared" si="278"/>
        <v>5.2111182164977553E-3</v>
      </c>
      <c r="CQ39" s="68">
        <f t="shared" si="46"/>
        <v>0.10561582641991062</v>
      </c>
      <c r="CR39" s="68"/>
      <c r="CS39" s="15">
        <f t="shared" si="47"/>
        <v>3.5255452644158941E-2</v>
      </c>
      <c r="CU39" s="250">
        <v>38.049999999999997</v>
      </c>
      <c r="CV39" s="68">
        <f t="shared" si="48"/>
        <v>1.1430090377458792E-2</v>
      </c>
      <c r="CW39" s="68">
        <f t="shared" si="279"/>
        <v>5.8477430163603556E-3</v>
      </c>
      <c r="CX39" s="68">
        <f t="shared" si="49"/>
        <v>0.18351477449455672</v>
      </c>
      <c r="CY39" s="68"/>
      <c r="CZ39" s="15">
        <f t="shared" si="50"/>
        <v>2.0654506437768134E-2</v>
      </c>
      <c r="DB39" s="250">
        <v>20.96</v>
      </c>
      <c r="DC39" s="68">
        <f t="shared" si="51"/>
        <v>9.1478093403948614E-3</v>
      </c>
      <c r="DD39" s="68">
        <f t="shared" si="280"/>
        <v>3.565461979296425E-3</v>
      </c>
      <c r="DE39" s="68">
        <f t="shared" si="52"/>
        <v>-4.1609510745313216E-2</v>
      </c>
      <c r="DF39" s="68"/>
      <c r="DG39" s="15">
        <f t="shared" si="53"/>
        <v>2.9469548133595355E-2</v>
      </c>
      <c r="DI39" s="250">
        <v>45.56</v>
      </c>
      <c r="DJ39" s="68">
        <f t="shared" si="54"/>
        <v>1.4247551202137144E-2</v>
      </c>
      <c r="DK39" s="68">
        <f t="shared" si="281"/>
        <v>8.6652038410387072E-3</v>
      </c>
      <c r="DL39" s="68">
        <f t="shared" si="55"/>
        <v>3.1936579841449687E-2</v>
      </c>
      <c r="DM39" s="68"/>
      <c r="DN39" s="15">
        <f t="shared" si="56"/>
        <v>8.0645161290322717E-2</v>
      </c>
      <c r="DP39" s="250">
        <v>39.44</v>
      </c>
      <c r="DQ39" s="68">
        <f t="shared" si="57"/>
        <v>7.1501532175689778E-3</v>
      </c>
      <c r="DR39" s="68">
        <f t="shared" si="282"/>
        <v>1.5678058564705414E-3</v>
      </c>
      <c r="DS39" s="68"/>
      <c r="DT39" s="68"/>
      <c r="DU39" s="15">
        <f t="shared" si="58"/>
        <v>3.5714285714285698E-2</v>
      </c>
      <c r="DV39" s="18"/>
      <c r="DW39" s="250">
        <v>34.090000000000003</v>
      </c>
      <c r="DX39" s="68">
        <f t="shared" si="59"/>
        <v>1.2474012474012523E-2</v>
      </c>
      <c r="DY39" s="68">
        <f t="shared" si="283"/>
        <v>6.8916651129140869E-3</v>
      </c>
      <c r="DZ39" s="68">
        <f t="shared" si="60"/>
        <v>0.81910352187833546</v>
      </c>
      <c r="EA39" s="68"/>
      <c r="EB39" s="15">
        <f t="shared" si="61"/>
        <v>1.8524051389303992E-2</v>
      </c>
      <c r="ED39" s="250">
        <v>37.340000000000003</v>
      </c>
      <c r="EE39" s="68">
        <f t="shared" si="62"/>
        <v>1.4122759369907744E-2</v>
      </c>
      <c r="EF39" s="68">
        <f t="shared" si="284"/>
        <v>8.5404120088093081E-3</v>
      </c>
      <c r="EG39" s="68">
        <f t="shared" si="63"/>
        <v>0.77555872563005235</v>
      </c>
      <c r="EH39" s="68"/>
      <c r="EI39" s="15">
        <f t="shared" si="64"/>
        <v>1.2472885032537984E-2</v>
      </c>
      <c r="EK39" s="250">
        <v>122.77</v>
      </c>
      <c r="EL39" s="68">
        <f t="shared" si="65"/>
        <v>4.9934512115258631E-3</v>
      </c>
      <c r="EM39" s="68">
        <f t="shared" si="285"/>
        <v>-5.8889614957257329E-4</v>
      </c>
      <c r="EN39" s="68">
        <f t="shared" si="66"/>
        <v>0.90223117446544754</v>
      </c>
      <c r="EO39" s="68"/>
      <c r="EP39" s="15">
        <f t="shared" si="67"/>
        <v>0.10305480682839173</v>
      </c>
      <c r="ER39" s="250">
        <v>39.79</v>
      </c>
      <c r="ES39" s="68">
        <f t="shared" si="68"/>
        <v>0</v>
      </c>
      <c r="ET39" s="68">
        <f t="shared" si="286"/>
        <v>-5.5823473610984364E-3</v>
      </c>
      <c r="EU39" s="68">
        <f t="shared" si="69"/>
        <v>0.13978802635348048</v>
      </c>
      <c r="EV39" s="68"/>
      <c r="EW39" s="15">
        <f t="shared" si="70"/>
        <v>2.31421959372589E-2</v>
      </c>
      <c r="EY39" s="250">
        <v>30.49</v>
      </c>
      <c r="EZ39" s="68">
        <f t="shared" si="71"/>
        <v>1.1276948590381423E-2</v>
      </c>
      <c r="FA39" s="68">
        <f t="shared" si="287"/>
        <v>5.6946012292829864E-3</v>
      </c>
      <c r="FB39" s="68"/>
      <c r="FC39" s="68"/>
      <c r="FD39" s="15">
        <f t="shared" si="72"/>
        <v>0.24043938161106593</v>
      </c>
      <c r="FF39" s="250">
        <v>59.15</v>
      </c>
      <c r="FG39" s="68">
        <f t="shared" si="73"/>
        <v>6.1234903895220176E-3</v>
      </c>
      <c r="FH39" s="68">
        <f t="shared" si="288"/>
        <v>5.411430284235812E-4</v>
      </c>
      <c r="FI39" s="68">
        <f t="shared" si="74"/>
        <v>1.1848341232227537E-3</v>
      </c>
      <c r="FJ39" s="68"/>
      <c r="FK39" s="15">
        <f t="shared" si="75"/>
        <v>4.1556612079591465E-2</v>
      </c>
      <c r="FM39" s="250">
        <v>191.47</v>
      </c>
      <c r="FN39" s="68">
        <f t="shared" si="76"/>
        <v>1.6241176158378019E-2</v>
      </c>
      <c r="FO39" s="68">
        <f t="shared" si="289"/>
        <v>1.0658828797279581E-2</v>
      </c>
      <c r="FP39" s="68">
        <f t="shared" si="77"/>
        <v>0.64662882696938417</v>
      </c>
      <c r="FQ39" s="68"/>
      <c r="FR39" s="15">
        <f t="shared" si="78"/>
        <v>5.4001981724099979E-2</v>
      </c>
      <c r="FT39" s="250">
        <v>92.89</v>
      </c>
      <c r="FU39" s="68">
        <f t="shared" si="79"/>
        <v>1.0003261933239119E-2</v>
      </c>
      <c r="FV39" s="68">
        <f t="shared" si="290"/>
        <v>4.4209145721406827E-3</v>
      </c>
      <c r="FW39" s="68">
        <f t="shared" si="80"/>
        <v>5.5208451664205377E-2</v>
      </c>
      <c r="FX39" s="68"/>
      <c r="FY39" s="15">
        <f t="shared" si="81"/>
        <v>3.0051009092925188E-2</v>
      </c>
      <c r="GA39" s="250">
        <v>18.579999999999998</v>
      </c>
      <c r="GB39" s="68">
        <f t="shared" si="82"/>
        <v>0</v>
      </c>
      <c r="GC39" s="68">
        <f t="shared" si="291"/>
        <v>-5.5823473610984364E-3</v>
      </c>
      <c r="GD39" s="68"/>
      <c r="GE39" s="68"/>
      <c r="GF39" s="15">
        <f t="shared" si="83"/>
        <v>6.5978198508318917E-2</v>
      </c>
      <c r="GG39" s="18"/>
      <c r="GH39" s="250">
        <v>19.52</v>
      </c>
      <c r="GI39" s="68">
        <f t="shared" si="84"/>
        <v>1.0875194199896472E-2</v>
      </c>
      <c r="GJ39" s="68">
        <f t="shared" si="292"/>
        <v>5.2928468387980357E-3</v>
      </c>
      <c r="GK39" s="68">
        <f t="shared" si="85"/>
        <v>1.5608740894901182E-2</v>
      </c>
      <c r="GL39" s="68"/>
      <c r="GM39" s="15">
        <f t="shared" si="86"/>
        <v>3.2804232804232857E-2</v>
      </c>
      <c r="GO39" s="250">
        <v>28.41</v>
      </c>
      <c r="GP39" s="68">
        <f t="shared" si="87"/>
        <v>5.3078556263269133E-3</v>
      </c>
      <c r="GQ39" s="68">
        <f t="shared" si="293"/>
        <v>-2.7449173477152311E-4</v>
      </c>
      <c r="GR39" s="68"/>
      <c r="GS39" s="68"/>
      <c r="GT39" s="15">
        <f t="shared" si="88"/>
        <v>4.2568807339449545E-2</v>
      </c>
      <c r="GV39" s="250">
        <v>14.31</v>
      </c>
      <c r="GW39" s="68">
        <f t="shared" si="89"/>
        <v>6.3291139240506224E-3</v>
      </c>
      <c r="GX39" s="68">
        <f t="shared" si="294"/>
        <v>7.4676656295218601E-4</v>
      </c>
      <c r="GY39" s="68">
        <f t="shared" si="90"/>
        <v>0.20759493670886084</v>
      </c>
      <c r="GZ39" s="68"/>
      <c r="HA39" s="15">
        <f t="shared" si="91"/>
        <v>4.3002915451895031E-2</v>
      </c>
      <c r="HD39" s="250">
        <v>355.94</v>
      </c>
      <c r="HE39" s="68">
        <f t="shared" si="92"/>
        <v>5.773974027517758E-2</v>
      </c>
      <c r="HF39" s="68">
        <f t="shared" si="295"/>
        <v>5.2157392914079143E-2</v>
      </c>
      <c r="HG39" s="68">
        <f t="shared" si="93"/>
        <v>0.99955058704567168</v>
      </c>
      <c r="HH39" s="68"/>
      <c r="HI39" s="15">
        <f t="shared" si="94"/>
        <v>-0.11861133122028521</v>
      </c>
      <c r="HK39" s="250">
        <v>28.56</v>
      </c>
      <c r="HL39" s="68">
        <f t="shared" si="95"/>
        <v>-7.9006772009029433E-2</v>
      </c>
      <c r="HM39" s="68">
        <f t="shared" si="296"/>
        <v>-8.4589119370127863E-2</v>
      </c>
      <c r="HN39" s="68">
        <f t="shared" si="96"/>
        <v>10.516129032258064</v>
      </c>
      <c r="HO39" s="68"/>
      <c r="HP39" s="15">
        <f t="shared" si="97"/>
        <v>8.2638362395754353E-2</v>
      </c>
      <c r="HR39" s="250">
        <v>108.12</v>
      </c>
      <c r="HS39" s="68">
        <f t="shared" si="98"/>
        <v>6.8914136710747729E-3</v>
      </c>
      <c r="HT39" s="68">
        <f t="shared" si="297"/>
        <v>1.3090663099763365E-3</v>
      </c>
      <c r="HU39" s="68">
        <f t="shared" si="99"/>
        <v>1.9703296703296704</v>
      </c>
      <c r="HV39" s="68"/>
      <c r="HW39" s="15">
        <f t="shared" si="100"/>
        <v>5.1129497071675314E-3</v>
      </c>
      <c r="HY39" s="250">
        <v>135.29</v>
      </c>
      <c r="HZ39" s="68">
        <f t="shared" si="101"/>
        <v>3.1645569620253208E-2</v>
      </c>
      <c r="IA39" s="68">
        <f t="shared" si="298"/>
        <v>2.6063222259154771E-2</v>
      </c>
      <c r="IB39" s="68">
        <f t="shared" si="102"/>
        <v>0.27752596789423972</v>
      </c>
      <c r="IC39" s="68"/>
      <c r="ID39" s="15">
        <f t="shared" si="103"/>
        <v>7.4465708541216775E-3</v>
      </c>
      <c r="IF39" s="250">
        <v>235.8</v>
      </c>
      <c r="IG39" s="68">
        <f t="shared" si="104"/>
        <v>-2.3270573302305183E-3</v>
      </c>
      <c r="IH39" s="68">
        <f t="shared" si="299"/>
        <v>-7.9094046913289542E-3</v>
      </c>
      <c r="II39" s="68">
        <f t="shared" si="105"/>
        <v>0.34742857142857148</v>
      </c>
      <c r="IJ39" s="68"/>
      <c r="IK39" s="15">
        <f t="shared" si="106"/>
        <v>1.7080745341614943E-2</v>
      </c>
      <c r="IM39" s="250">
        <v>159.57</v>
      </c>
      <c r="IN39" s="68">
        <f t="shared" si="107"/>
        <v>-1.6335840216989309E-2</v>
      </c>
      <c r="IO39" s="68">
        <f t="shared" si="300"/>
        <v>-2.1918187578087747E-2</v>
      </c>
      <c r="IP39" s="68">
        <f t="shared" si="108"/>
        <v>2.1159929701230227</v>
      </c>
      <c r="IQ39" s="68"/>
      <c r="IR39" s="15">
        <f t="shared" si="109"/>
        <v>-0.14900538637939309</v>
      </c>
      <c r="IT39" s="250">
        <v>49.08</v>
      </c>
      <c r="IU39" s="68">
        <f t="shared" si="110"/>
        <v>-1.108200685069523E-2</v>
      </c>
      <c r="IV39" s="68">
        <f t="shared" si="301"/>
        <v>-1.6664354211793665E-2</v>
      </c>
      <c r="IW39" s="68">
        <f t="shared" si="111"/>
        <v>1.6893150684931506</v>
      </c>
      <c r="IX39" s="68"/>
      <c r="IY39" s="15">
        <f t="shared" si="112"/>
        <v>-4.495037945125515E-2</v>
      </c>
      <c r="JA39" s="250">
        <v>728.56</v>
      </c>
      <c r="JB39" s="68">
        <f t="shared" si="113"/>
        <v>4.3839091234938237E-3</v>
      </c>
      <c r="JC39" s="68">
        <f t="shared" si="302"/>
        <v>-1.1984382376046127E-3</v>
      </c>
      <c r="JD39" s="68">
        <f t="shared" si="114"/>
        <v>0.47362459546925562</v>
      </c>
      <c r="JE39" s="68"/>
      <c r="JF39" s="15">
        <f t="shared" si="115"/>
        <v>0.24431692029171143</v>
      </c>
      <c r="JH39" s="250">
        <v>410.54</v>
      </c>
      <c r="JI39" s="68">
        <f t="shared" si="116"/>
        <v>3.667123019753569E-3</v>
      </c>
      <c r="JJ39" s="68">
        <f t="shared" si="303"/>
        <v>-1.9152243413448674E-3</v>
      </c>
      <c r="JK39" s="68">
        <f t="shared" si="117"/>
        <v>9.466669945167136E-3</v>
      </c>
      <c r="JL39" s="68"/>
      <c r="JM39" s="15">
        <f t="shared" si="118"/>
        <v>-2.6002372479240757E-2</v>
      </c>
      <c r="JO39" s="250">
        <v>14.1</v>
      </c>
      <c r="JP39" s="68">
        <f t="shared" si="119"/>
        <v>1.7316017316017333E-2</v>
      </c>
      <c r="JQ39" s="68">
        <f t="shared" si="304"/>
        <v>1.1733669954918896E-2</v>
      </c>
      <c r="JR39" s="68">
        <f t="shared" si="120"/>
        <v>-0.5242112367133458</v>
      </c>
      <c r="JS39" s="68"/>
      <c r="JT39" s="15">
        <f t="shared" si="121"/>
        <v>0.38370951913640827</v>
      </c>
      <c r="JV39" s="250">
        <v>1.75</v>
      </c>
      <c r="JW39" s="68">
        <f t="shared" si="122"/>
        <v>-5.6818181818181872E-3</v>
      </c>
      <c r="JX39" s="68">
        <f t="shared" si="305"/>
        <v>-1.1264165542916624E-2</v>
      </c>
      <c r="JY39" s="68">
        <f t="shared" si="123"/>
        <v>-0.30830039525691694</v>
      </c>
      <c r="JZ39" s="68"/>
      <c r="KA39" s="15">
        <f t="shared" si="124"/>
        <v>-2.7777777777777801E-2</v>
      </c>
      <c r="KC39" s="250">
        <v>21.83</v>
      </c>
      <c r="KD39" s="68">
        <f t="shared" si="125"/>
        <v>5.5274067250113976E-3</v>
      </c>
      <c r="KE39" s="68">
        <f t="shared" si="306"/>
        <v>-5.4940636087038794E-5</v>
      </c>
      <c r="KF39" s="68">
        <f t="shared" si="126"/>
        <v>0.1206365503080081</v>
      </c>
      <c r="KG39" s="68"/>
      <c r="KH39" s="15">
        <f t="shared" si="127"/>
        <v>-1.5779981965734959E-2</v>
      </c>
      <c r="KI39" s="18"/>
      <c r="KJ39" s="250">
        <v>70.48</v>
      </c>
      <c r="KK39" s="68">
        <f t="shared" si="128"/>
        <v>-1.2193412754029298E-2</v>
      </c>
      <c r="KL39" s="68">
        <f t="shared" si="307"/>
        <v>-1.7775760115127735E-2</v>
      </c>
      <c r="KM39" s="68">
        <f t="shared" si="129"/>
        <v>2.3402843601895733</v>
      </c>
      <c r="KN39" s="68"/>
      <c r="KO39" s="15">
        <f t="shared" si="130"/>
        <v>4.8653474185389234E-2</v>
      </c>
      <c r="KQ39" s="250">
        <v>1.4450000000000001</v>
      </c>
      <c r="KR39" s="68">
        <f t="shared" si="131"/>
        <v>6.9686411149825845E-3</v>
      </c>
      <c r="KS39" s="68">
        <f t="shared" si="308"/>
        <v>1.3862937538841481E-3</v>
      </c>
      <c r="KT39" s="68">
        <f t="shared" si="132"/>
        <v>-0.44847328244274809</v>
      </c>
      <c r="KU39" s="68"/>
      <c r="KV39" s="15">
        <f t="shared" si="133"/>
        <v>0.43069306930693074</v>
      </c>
      <c r="KW39" s="18"/>
      <c r="KX39" s="250">
        <v>27.72</v>
      </c>
      <c r="KY39" s="68">
        <f t="shared" si="134"/>
        <v>-4.7749914118859517E-2</v>
      </c>
      <c r="KZ39" s="68">
        <f t="shared" si="309"/>
        <v>-5.3332261479957954E-2</v>
      </c>
      <c r="LA39" s="68">
        <f t="shared" si="135"/>
        <v>-0.61462533018212151</v>
      </c>
      <c r="LB39" s="68"/>
      <c r="LC39" s="15">
        <f t="shared" si="136"/>
        <v>0.16912695065373251</v>
      </c>
      <c r="LD39" s="18"/>
      <c r="LE39" s="250">
        <v>52.86</v>
      </c>
      <c r="LF39" s="68">
        <f t="shared" si="137"/>
        <v>8.9711777056689992E-3</v>
      </c>
      <c r="LG39" s="68">
        <f t="shared" si="310"/>
        <v>3.3888303445705628E-3</v>
      </c>
      <c r="LH39" s="68">
        <f t="shared" si="138"/>
        <v>0.47530002790957304</v>
      </c>
      <c r="LI39" s="68"/>
      <c r="LJ39" s="15">
        <f t="shared" si="139"/>
        <v>0.14638906961613532</v>
      </c>
      <c r="LL39" s="250">
        <v>100.76</v>
      </c>
      <c r="LM39" s="68">
        <f t="shared" si="140"/>
        <v>1.2154696132596765E-2</v>
      </c>
      <c r="LN39" s="68">
        <f t="shared" si="311"/>
        <v>6.5723487714983283E-3</v>
      </c>
      <c r="LO39" s="68">
        <f t="shared" si="141"/>
        <v>0.1515428571428572</v>
      </c>
      <c r="LP39" s="68"/>
      <c r="LQ39" s="15">
        <f t="shared" si="142"/>
        <v>0.28832630098452899</v>
      </c>
      <c r="LS39" s="250">
        <v>11.38</v>
      </c>
      <c r="LT39" s="68">
        <f t="shared" si="143"/>
        <v>-6.1056105610560928E-2</v>
      </c>
      <c r="LU39" s="68">
        <f t="shared" si="312"/>
        <v>-6.6638452971659365E-2</v>
      </c>
      <c r="LV39" s="68"/>
      <c r="LW39" s="68"/>
      <c r="LX39" s="15">
        <f t="shared" si="144"/>
        <v>0.23027027027027036</v>
      </c>
      <c r="LZ39" s="250">
        <v>14.14</v>
      </c>
      <c r="MA39" s="68">
        <f t="shared" si="145"/>
        <v>7.3652239939255931E-2</v>
      </c>
      <c r="MB39" s="68">
        <f t="shared" si="313"/>
        <v>6.8069892578157501E-2</v>
      </c>
      <c r="MC39" s="68">
        <f t="shared" si="146"/>
        <v>-0.36449438202247186</v>
      </c>
      <c r="MD39" s="68"/>
      <c r="ME39" s="15">
        <f t="shared" si="147"/>
        <v>4.8961424332344225E-2</v>
      </c>
      <c r="MG39" s="250">
        <v>55.03</v>
      </c>
      <c r="MH39" s="68">
        <f t="shared" si="148"/>
        <v>1.13949641609999E-2</v>
      </c>
      <c r="MI39" s="68">
        <f t="shared" si="314"/>
        <v>5.8126167999014633E-3</v>
      </c>
      <c r="MJ39" s="68">
        <f t="shared" si="149"/>
        <v>6.4164420485175198</v>
      </c>
      <c r="MK39" s="68"/>
      <c r="ML39" s="15">
        <f t="shared" si="150"/>
        <v>1.592086669806877</v>
      </c>
      <c r="MN39" s="250">
        <v>109.1</v>
      </c>
      <c r="MO39" s="68">
        <f t="shared" si="151"/>
        <v>-3.561969129600882E-3</v>
      </c>
      <c r="MP39" s="68">
        <f t="shared" si="315"/>
        <v>-9.1443164906993175E-3</v>
      </c>
      <c r="MQ39" s="68">
        <f t="shared" si="152"/>
        <v>-0.13343923749007158</v>
      </c>
      <c r="MR39" s="68"/>
      <c r="MS39" s="15">
        <f t="shared" si="153"/>
        <v>-2.0558398419965943E-2</v>
      </c>
      <c r="MU39" s="250">
        <v>11.97</v>
      </c>
      <c r="MV39" s="68">
        <f t="shared" si="154"/>
        <v>-3.3305578684428932E-3</v>
      </c>
      <c r="MW39" s="68">
        <f t="shared" si="316"/>
        <v>-8.9129052295413291E-3</v>
      </c>
      <c r="MX39" s="68">
        <f t="shared" si="155"/>
        <v>-0.42644944896981313</v>
      </c>
      <c r="MY39" s="68"/>
      <c r="MZ39" s="15">
        <f t="shared" si="156"/>
        <v>0.12183692596063737</v>
      </c>
      <c r="NB39" s="250">
        <v>208.36</v>
      </c>
      <c r="NC39" s="68">
        <f t="shared" si="157"/>
        <v>-5.7737271556042354E-3</v>
      </c>
      <c r="ND39" s="68">
        <f t="shared" si="317"/>
        <v>-1.1356074516702671E-2</v>
      </c>
      <c r="NE39" s="68">
        <f t="shared" si="158"/>
        <v>0.53805270539602879</v>
      </c>
      <c r="NF39" s="68"/>
      <c r="NG39" s="15">
        <f t="shared" si="159"/>
        <v>0.2492355656813959</v>
      </c>
      <c r="NI39" s="250">
        <v>6.36</v>
      </c>
      <c r="NJ39" s="68">
        <f t="shared" si="160"/>
        <v>1.2738853503184724E-2</v>
      </c>
      <c r="NK39" s="68">
        <f t="shared" si="318"/>
        <v>7.156506142086288E-3</v>
      </c>
      <c r="NL39" s="68">
        <f t="shared" si="161"/>
        <v>-0.94950377133783248</v>
      </c>
      <c r="NM39" s="68"/>
      <c r="NN39" s="15">
        <f t="shared" si="162"/>
        <v>0.29795918367346935</v>
      </c>
      <c r="NP39" s="250">
        <v>370.04</v>
      </c>
      <c r="NQ39" s="68">
        <f t="shared" si="163"/>
        <v>1.163388436460071E-3</v>
      </c>
      <c r="NR39" s="68">
        <f t="shared" si="319"/>
        <v>-4.4189589246383656E-3</v>
      </c>
      <c r="NS39" s="68">
        <f t="shared" si="164"/>
        <v>1.8193523809523811</v>
      </c>
      <c r="NT39" s="68"/>
      <c r="NU39" s="15">
        <f t="shared" si="165"/>
        <v>0.12498099899674707</v>
      </c>
      <c r="NW39" s="250">
        <v>186.14</v>
      </c>
      <c r="NX39" s="68">
        <f t="shared" si="166"/>
        <v>1.3779205925603031E-2</v>
      </c>
      <c r="NY39" s="68">
        <f t="shared" si="320"/>
        <v>8.1968585645045937E-3</v>
      </c>
      <c r="NZ39" s="68">
        <f t="shared" si="167"/>
        <v>5.9057806099226194E-2</v>
      </c>
      <c r="OA39" s="68"/>
      <c r="OB39" s="15">
        <f t="shared" si="168"/>
        <v>-1.6693079767564845E-2</v>
      </c>
      <c r="OD39" s="250">
        <v>1.54</v>
      </c>
      <c r="OE39" s="68">
        <f t="shared" si="169"/>
        <v>6.2068965517241434E-2</v>
      </c>
      <c r="OF39" s="68">
        <f t="shared" si="321"/>
        <v>5.6486618156142997E-2</v>
      </c>
      <c r="OG39" s="68">
        <f t="shared" si="170"/>
        <v>-0.9931758762795232</v>
      </c>
      <c r="OH39" s="68"/>
      <c r="OI39" s="15">
        <f t="shared" si="171"/>
        <v>5.4794520547945258E-2</v>
      </c>
      <c r="OK39" s="250">
        <v>117.46</v>
      </c>
      <c r="OL39" s="68">
        <f t="shared" si="172"/>
        <v>-1.0112927692567022E-2</v>
      </c>
      <c r="OM39" s="68">
        <f t="shared" si="322"/>
        <v>-1.5695275053665459E-2</v>
      </c>
      <c r="ON39" s="68">
        <f t="shared" si="173"/>
        <v>1.7670200235571256</v>
      </c>
      <c r="OO39" s="68"/>
      <c r="OP39" s="15">
        <f t="shared" si="174"/>
        <v>0.76339888905569731</v>
      </c>
      <c r="OR39" s="250">
        <v>1.86</v>
      </c>
      <c r="OS39" s="68">
        <f t="shared" si="175"/>
        <v>5.6818181818181872E-2</v>
      </c>
      <c r="OT39" s="68">
        <f t="shared" si="323"/>
        <v>5.1235834457083435E-2</v>
      </c>
      <c r="OU39" s="68">
        <f t="shared" si="176"/>
        <v>-0.75844155844155836</v>
      </c>
      <c r="OV39" s="68"/>
      <c r="OW39" s="15">
        <f t="shared" si="177"/>
        <v>0.6607142857142857</v>
      </c>
      <c r="OY39" s="250">
        <v>124.57</v>
      </c>
      <c r="OZ39" s="68">
        <f t="shared" si="178"/>
        <v>-7.4103585657371062E-3</v>
      </c>
      <c r="PA39" s="68">
        <f t="shared" si="324"/>
        <v>-1.2992705926835543E-2</v>
      </c>
      <c r="PB39" s="68">
        <f t="shared" si="332"/>
        <v>2.8329230769230769</v>
      </c>
      <c r="PC39" s="68"/>
      <c r="PD39" s="15">
        <f t="shared" si="179"/>
        <v>8.7472719336534235E-2</v>
      </c>
      <c r="PE39" s="18"/>
      <c r="PF39" s="250">
        <v>198.91</v>
      </c>
      <c r="PG39" s="68">
        <f t="shared" si="180"/>
        <v>-3.0573376102647032E-3</v>
      </c>
      <c r="PH39" s="68">
        <f t="shared" si="325"/>
        <v>-8.6396849713631391E-3</v>
      </c>
      <c r="PI39" s="68">
        <f t="shared" si="181"/>
        <v>-0.42874784606547961</v>
      </c>
      <c r="PJ39" s="68"/>
      <c r="PK39" s="15">
        <f t="shared" si="182"/>
        <v>-4.8869124468034229E-2</v>
      </c>
      <c r="PM39" s="250"/>
      <c r="PN39" s="68">
        <f t="shared" si="183"/>
        <v>0</v>
      </c>
      <c r="PO39" s="68">
        <f t="shared" si="184"/>
        <v>-5.5823473610984364E-3</v>
      </c>
      <c r="PP39" s="68">
        <f t="shared" si="185"/>
        <v>0</v>
      </c>
      <c r="PQ39" s="68"/>
      <c r="PR39" s="15">
        <f t="shared" si="186"/>
        <v>0</v>
      </c>
      <c r="PT39" s="250">
        <v>5.03</v>
      </c>
      <c r="PU39" s="68">
        <f t="shared" si="187"/>
        <v>0</v>
      </c>
      <c r="PV39" s="68">
        <f t="shared" si="326"/>
        <v>-5.5823473610984364E-3</v>
      </c>
      <c r="PW39" s="68">
        <f t="shared" si="188"/>
        <v>-0.42316513761467889</v>
      </c>
      <c r="PX39" s="68"/>
      <c r="PY39" s="15">
        <f t="shared" si="189"/>
        <v>-1.949317738791416E-2</v>
      </c>
      <c r="QA39" s="250">
        <v>213.29</v>
      </c>
      <c r="QB39" s="68">
        <f t="shared" si="190"/>
        <v>2.3022686939421472E-2</v>
      </c>
      <c r="QC39" s="68">
        <f t="shared" si="327"/>
        <v>1.7440339578323034E-2</v>
      </c>
      <c r="QD39" s="68">
        <f t="shared" si="191"/>
        <v>-0.36782358694685674</v>
      </c>
      <c r="QE39" s="68"/>
      <c r="QF39" s="15">
        <f t="shared" si="192"/>
        <v>0.1123917805361426</v>
      </c>
      <c r="QH39" s="250">
        <v>1.55</v>
      </c>
      <c r="QI39" s="68">
        <f t="shared" si="193"/>
        <v>0.13138686131386856</v>
      </c>
      <c r="QJ39" s="68">
        <f t="shared" si="328"/>
        <v>0.12580451395277012</v>
      </c>
      <c r="QK39" s="68">
        <f t="shared" si="194"/>
        <v>-0.38247011952191229</v>
      </c>
      <c r="QL39" s="68"/>
      <c r="QM39" s="15">
        <f t="shared" si="195"/>
        <v>0.19230769230769229</v>
      </c>
      <c r="QO39" s="250">
        <v>11.5</v>
      </c>
      <c r="QP39" s="68">
        <f t="shared" si="196"/>
        <v>-4.8800661703887499E-2</v>
      </c>
      <c r="QQ39" s="68">
        <f t="shared" si="329"/>
        <v>-5.4383009064985936E-2</v>
      </c>
      <c r="QR39" s="68">
        <f t="shared" si="197"/>
        <v>-0.98598210585338497</v>
      </c>
      <c r="QS39" s="68"/>
      <c r="QT39" s="15">
        <f t="shared" si="198"/>
        <v>1.7421602787456073E-3</v>
      </c>
      <c r="QV39" s="250">
        <v>2</v>
      </c>
      <c r="QW39" s="68">
        <f t="shared" si="199"/>
        <v>3.9501039501039538E-2</v>
      </c>
      <c r="QX39" s="68">
        <f t="shared" si="330"/>
        <v>3.3918692139941101E-2</v>
      </c>
      <c r="QY39" s="68">
        <f t="shared" si="200"/>
        <v>-0.43342776203966005</v>
      </c>
      <c r="QZ39" s="68"/>
      <c r="RA39" s="15">
        <f t="shared" si="201"/>
        <v>-0.18267266040049041</v>
      </c>
      <c r="RC39" s="250">
        <v>26.16</v>
      </c>
      <c r="RD39" s="68">
        <f t="shared" si="202"/>
        <v>1.9485580670303974E-2</v>
      </c>
      <c r="RE39" s="68">
        <f t="shared" si="331"/>
        <v>1.3903233309205537E-2</v>
      </c>
      <c r="RF39" s="68">
        <f t="shared" si="203"/>
        <v>-0.43486714193130266</v>
      </c>
      <c r="RG39" s="68"/>
      <c r="RH39" s="15">
        <f t="shared" si="204"/>
        <v>5.6969696969696976E-2</v>
      </c>
      <c r="RJ39" s="250">
        <v>201.05</v>
      </c>
      <c r="RK39" s="68">
        <f t="shared" si="205"/>
        <v>-2.2035217433602493E-2</v>
      </c>
      <c r="RL39" s="68">
        <f t="shared" si="206"/>
        <v>-2.7617564794700931E-2</v>
      </c>
      <c r="RM39" s="68">
        <f t="shared" si="207"/>
        <v>-6.7399573244271274E-2</v>
      </c>
      <c r="RN39" s="68"/>
      <c r="RO39" s="15">
        <f t="shared" si="208"/>
        <v>2.2010980073200553E-2</v>
      </c>
      <c r="RQ39" s="250">
        <v>17.02</v>
      </c>
      <c r="RR39" s="68">
        <f t="shared" si="209"/>
        <v>1.8551765409934095E-2</v>
      </c>
      <c r="RS39" s="68">
        <f t="shared" si="210"/>
        <v>1.2969418048835658E-2</v>
      </c>
      <c r="RT39" s="68">
        <f t="shared" si="211"/>
        <v>0.16256830601092889</v>
      </c>
      <c r="RU39" s="68"/>
      <c r="RV39" s="15">
        <f t="shared" si="212"/>
        <v>-0.18330134357005759</v>
      </c>
      <c r="RX39" s="250">
        <v>117.91</v>
      </c>
      <c r="RY39" s="68">
        <f t="shared" si="213"/>
        <v>4.4296788482834654E-3</v>
      </c>
      <c r="RZ39" s="68">
        <f t="shared" si="214"/>
        <v>-1.152668512814971E-3</v>
      </c>
      <c r="SA39" s="68">
        <f t="shared" si="215"/>
        <v>-0.11385840973996697</v>
      </c>
      <c r="SB39" s="68"/>
      <c r="SC39" s="15">
        <f t="shared" si="216"/>
        <v>0.55903741901361903</v>
      </c>
      <c r="SE39" s="250">
        <v>12.25</v>
      </c>
      <c r="SF39" s="68">
        <f t="shared" si="217"/>
        <v>4.2553191489361701E-2</v>
      </c>
      <c r="SG39" s="68">
        <f t="shared" si="218"/>
        <v>3.6970844128263264E-2</v>
      </c>
      <c r="SH39" s="68">
        <f t="shared" si="219"/>
        <v>-0.02</v>
      </c>
      <c r="SI39" s="68"/>
      <c r="SJ39" s="15">
        <f t="shared" si="220"/>
        <v>-0.19724770642201833</v>
      </c>
      <c r="SL39" s="250">
        <v>0.64</v>
      </c>
      <c r="SM39" s="68">
        <f t="shared" si="221"/>
        <v>1.9108280254777087E-2</v>
      </c>
      <c r="SN39" s="68">
        <f t="shared" si="222"/>
        <v>1.3525932893678649E-2</v>
      </c>
      <c r="SO39" s="68">
        <f t="shared" si="223"/>
        <v>-0.54929577464788726</v>
      </c>
      <c r="SP39" s="68"/>
      <c r="SQ39" s="15">
        <f t="shared" si="224"/>
        <v>-0.36633663366336633</v>
      </c>
      <c r="SS39" s="250">
        <v>6.5</v>
      </c>
      <c r="ST39" s="68">
        <f t="shared" si="225"/>
        <v>7.6158940397350994E-2</v>
      </c>
      <c r="SU39" s="68">
        <f t="shared" si="226"/>
        <v>7.0576593036252563E-2</v>
      </c>
      <c r="SV39" s="68">
        <f t="shared" si="227"/>
        <v>-0.59727385377942999</v>
      </c>
      <c r="SW39" s="68"/>
      <c r="SX39" s="15">
        <f t="shared" si="228"/>
        <v>-0.22619047619047622</v>
      </c>
      <c r="SZ39" s="250">
        <v>24.38</v>
      </c>
      <c r="TA39" s="68">
        <f t="shared" si="229"/>
        <v>9.523809523809542E-3</v>
      </c>
      <c r="TB39" s="68">
        <f t="shared" si="230"/>
        <v>3.9414621627111056E-3</v>
      </c>
      <c r="TC39" s="68">
        <f t="shared" si="231"/>
        <v>-0.39608620262571215</v>
      </c>
      <c r="TD39" s="68"/>
      <c r="TE39" s="15">
        <f t="shared" si="232"/>
        <v>0.56282051282051282</v>
      </c>
      <c r="TG39" s="250">
        <v>0.193</v>
      </c>
      <c r="TH39" s="68">
        <f t="shared" si="233"/>
        <v>1.5789473684210541E-2</v>
      </c>
      <c r="TI39" s="68">
        <f t="shared" si="234"/>
        <v>1.0207126323112103E-2</v>
      </c>
      <c r="TJ39" s="68">
        <f t="shared" si="235"/>
        <v>-0.12272727272727271</v>
      </c>
      <c r="TK39" s="68"/>
      <c r="TL39" s="15">
        <f t="shared" si="236"/>
        <v>0.13864306784660763</v>
      </c>
      <c r="TN39" s="250">
        <v>38.33</v>
      </c>
      <c r="TO39" s="68">
        <f t="shared" si="237"/>
        <v>-1.6422889402104197E-2</v>
      </c>
      <c r="TP39" s="68">
        <f t="shared" si="238"/>
        <v>-2.2005236763202634E-2</v>
      </c>
      <c r="TQ39" s="68">
        <f t="shared" si="239"/>
        <v>-0.44130658173788195</v>
      </c>
      <c r="TR39" s="68"/>
      <c r="TS39" s="15">
        <f t="shared" si="240"/>
        <v>0.28840336134453776</v>
      </c>
      <c r="TU39" s="250">
        <v>2.2000000000000002</v>
      </c>
      <c r="TV39" s="68">
        <f t="shared" si="241"/>
        <v>-4.5248868778279576E-3</v>
      </c>
      <c r="TW39" s="68">
        <f t="shared" si="242"/>
        <v>-1.0107234238926394E-2</v>
      </c>
      <c r="TX39" s="68">
        <f t="shared" si="243"/>
        <v>-0.50113378684807253</v>
      </c>
      <c r="TY39" s="68"/>
      <c r="TZ39" s="15">
        <f t="shared" si="244"/>
        <v>0.28654970760233933</v>
      </c>
      <c r="UB39" s="250"/>
      <c r="UC39" s="68">
        <f t="shared" si="245"/>
        <v>0</v>
      </c>
      <c r="UD39" s="68">
        <f t="shared" si="246"/>
        <v>-5.5823473610984364E-3</v>
      </c>
      <c r="UE39" s="68">
        <f t="shared" si="247"/>
        <v>0</v>
      </c>
      <c r="UF39" s="68"/>
      <c r="UG39" s="15">
        <f t="shared" si="248"/>
        <v>0</v>
      </c>
      <c r="UI39" s="250"/>
      <c r="UJ39" s="68">
        <f t="shared" si="249"/>
        <v>0</v>
      </c>
      <c r="UK39" s="68">
        <f t="shared" si="250"/>
        <v>-5.5823473610984364E-3</v>
      </c>
      <c r="UL39" s="68">
        <f t="shared" si="251"/>
        <v>0</v>
      </c>
      <c r="UM39" s="68"/>
      <c r="UN39" s="15">
        <f t="shared" si="252"/>
        <v>0</v>
      </c>
      <c r="UP39" s="250"/>
      <c r="UQ39" s="68">
        <f t="shared" si="253"/>
        <v>0</v>
      </c>
      <c r="UR39" s="68">
        <f t="shared" si="254"/>
        <v>-5.5823473610984364E-3</v>
      </c>
      <c r="US39" s="68">
        <f t="shared" si="255"/>
        <v>0</v>
      </c>
      <c r="UT39" s="68"/>
      <c r="UU39" s="15">
        <f t="shared" si="256"/>
        <v>0</v>
      </c>
      <c r="UW39" s="250"/>
      <c r="UX39" s="68">
        <f t="shared" si="257"/>
        <v>0</v>
      </c>
      <c r="UY39" s="68">
        <f t="shared" si="258"/>
        <v>-5.5823473610984364E-3</v>
      </c>
      <c r="UZ39" s="68">
        <f t="shared" si="259"/>
        <v>0</v>
      </c>
      <c r="VA39" s="68"/>
      <c r="VB39" s="15">
        <f t="shared" si="260"/>
        <v>0</v>
      </c>
      <c r="VD39" s="250"/>
      <c r="VE39" s="68">
        <f t="shared" si="261"/>
        <v>0</v>
      </c>
      <c r="VF39" s="68">
        <f t="shared" si="262"/>
        <v>-5.5823473610984364E-3</v>
      </c>
      <c r="VG39" s="68">
        <f t="shared" si="263"/>
        <v>0</v>
      </c>
      <c r="VH39" s="68"/>
      <c r="VI39" s="15">
        <f t="shared" si="264"/>
        <v>0</v>
      </c>
      <c r="VM39" s="21">
        <f t="shared" si="265"/>
        <v>4.5322001517008005E-3</v>
      </c>
      <c r="VN39" s="49"/>
      <c r="VO39" s="21">
        <f t="shared" si="266"/>
        <v>0.53708244727842758</v>
      </c>
      <c r="VP39" s="14"/>
      <c r="VQ39" s="21">
        <f t="shared" si="267"/>
        <v>0.16076569376941235</v>
      </c>
    </row>
    <row r="40" spans="1:589" ht="15" customHeight="1" x14ac:dyDescent="0.2">
      <c r="A40" s="127">
        <v>45702</v>
      </c>
      <c r="B40" s="4">
        <f t="shared" si="0"/>
        <v>45702</v>
      </c>
      <c r="C40" s="13">
        <v>44546.080000000002</v>
      </c>
      <c r="D40" s="138">
        <f t="shared" si="1"/>
        <v>-165.40999999999622</v>
      </c>
      <c r="E40" s="68">
        <f t="shared" si="2"/>
        <v>-3.6994964828950283E-3</v>
      </c>
      <c r="F40" s="15">
        <f t="shared" si="3"/>
        <v>4.7053630316879723E-2</v>
      </c>
      <c r="G40" s="13">
        <v>6114.63</v>
      </c>
      <c r="H40" s="138">
        <f t="shared" si="4"/>
        <v>-0.43000000000029104</v>
      </c>
      <c r="I40" s="68">
        <f t="shared" si="5"/>
        <v>-7.031819802263445E-5</v>
      </c>
      <c r="J40" s="15">
        <f t="shared" si="6"/>
        <v>3.9614868667359221E-2</v>
      </c>
      <c r="K40" s="13">
        <v>20026.77</v>
      </c>
      <c r="L40" s="138">
        <f t="shared" si="7"/>
        <v>81.130000000001019</v>
      </c>
      <c r="M40" s="68">
        <f t="shared" si="8"/>
        <v>4.0675556161647872E-3</v>
      </c>
      <c r="N40" s="15">
        <f t="shared" si="9"/>
        <v>3.7076680964372742E-2</v>
      </c>
      <c r="O40" s="13">
        <v>2279.98</v>
      </c>
      <c r="P40" s="138">
        <f t="shared" si="10"/>
        <v>-2.1999999999998181</v>
      </c>
      <c r="Q40" s="68">
        <f t="shared" si="11"/>
        <v>-9.6399057041943149E-4</v>
      </c>
      <c r="R40" s="15">
        <f t="shared" si="12"/>
        <v>2.2339204362018944E-2</v>
      </c>
      <c r="S40" s="18">
        <f t="shared" si="13"/>
        <v>-3.7527460684824671E-4</v>
      </c>
      <c r="T40" s="121">
        <f t="shared" si="14"/>
        <v>265.00173120789384</v>
      </c>
      <c r="U40" s="121">
        <f t="shared" si="15"/>
        <v>265.00173120789384</v>
      </c>
      <c r="V40" s="134">
        <f t="shared" si="16"/>
        <v>-2.8314407483820804E-4</v>
      </c>
      <c r="W40" s="21">
        <f t="shared" si="268"/>
        <v>2.4281870772003084E-2</v>
      </c>
      <c r="X40" s="18">
        <f t="shared" si="17"/>
        <v>-1.6656240879307674E-4</v>
      </c>
      <c r="Y40" s="352">
        <v>345653.29</v>
      </c>
      <c r="Z40" s="15">
        <v>1.9999999999999999E-6</v>
      </c>
      <c r="AA40" s="21">
        <f t="shared" si="18"/>
        <v>2.8514407483820804E-4</v>
      </c>
      <c r="AC40" s="250">
        <v>236.82</v>
      </c>
      <c r="AD40" s="68">
        <f t="shared" si="19"/>
        <v>5.5623965012101496E-3</v>
      </c>
      <c r="AE40" s="68">
        <f t="shared" si="269"/>
        <v>5.8455405760483581E-3</v>
      </c>
      <c r="AF40" s="68">
        <f t="shared" si="20"/>
        <v>0.43727620319232857</v>
      </c>
      <c r="AG40" s="68"/>
      <c r="AH40" s="15">
        <f t="shared" si="21"/>
        <v>4.2479200598670629E-2</v>
      </c>
      <c r="AJ40" s="250">
        <v>22.58</v>
      </c>
      <c r="AK40" s="68">
        <f t="shared" si="22"/>
        <v>2.6642984014209024E-3</v>
      </c>
      <c r="AL40" s="68">
        <f t="shared" si="270"/>
        <v>2.9474424762591105E-3</v>
      </c>
      <c r="AM40" s="68">
        <f t="shared" si="23"/>
        <v>0.21397849462365573</v>
      </c>
      <c r="AN40" s="68"/>
      <c r="AO40" s="15">
        <f t="shared" si="24"/>
        <v>7.370423204945302E-2</v>
      </c>
      <c r="AQ40" s="250">
        <v>22.25</v>
      </c>
      <c r="AR40" s="68">
        <f t="shared" si="25"/>
        <v>3.6084799278303242E-3</v>
      </c>
      <c r="AS40" s="68">
        <f t="shared" si="271"/>
        <v>3.8916240026685323E-3</v>
      </c>
      <c r="AT40" s="68">
        <f t="shared" si="26"/>
        <v>0.28836132020845401</v>
      </c>
      <c r="AU40" s="68"/>
      <c r="AV40" s="15">
        <f t="shared" si="27"/>
        <v>3.6329762459245511E-2</v>
      </c>
      <c r="AX40" s="250">
        <v>212.59</v>
      </c>
      <c r="AY40" s="68">
        <f t="shared" si="28"/>
        <v>1.8819101387904983E-4</v>
      </c>
      <c r="AZ40" s="68">
        <f t="shared" si="272"/>
        <v>4.7133508871725785E-4</v>
      </c>
      <c r="BA40" s="68">
        <f t="shared" si="29"/>
        <v>0.58530947054436999</v>
      </c>
      <c r="BB40" s="68"/>
      <c r="BC40" s="15">
        <f t="shared" si="30"/>
        <v>4.1138155639355529E-2</v>
      </c>
      <c r="BE40" s="250">
        <v>77.650000000000006</v>
      </c>
      <c r="BF40" s="68">
        <f t="shared" si="31"/>
        <v>-1.9280205655525897E-3</v>
      </c>
      <c r="BG40" s="68">
        <f t="shared" si="273"/>
        <v>-1.6448764907143816E-3</v>
      </c>
      <c r="BH40" s="68"/>
      <c r="BI40" s="68"/>
      <c r="BJ40" s="15">
        <f t="shared" si="32"/>
        <v>5.4024704764490346E-2</v>
      </c>
      <c r="BL40" s="250">
        <v>73.260000000000005</v>
      </c>
      <c r="BM40" s="68">
        <f t="shared" si="33"/>
        <v>3.4241884673332419E-3</v>
      </c>
      <c r="BN40" s="68">
        <f t="shared" si="274"/>
        <v>3.7073325421714499E-3</v>
      </c>
      <c r="BO40" s="68">
        <f t="shared" si="34"/>
        <v>0.23374873694846754</v>
      </c>
      <c r="BP40" s="68"/>
      <c r="BQ40" s="15">
        <f t="shared" si="35"/>
        <v>0.10381196323640199</v>
      </c>
      <c r="BS40" s="250">
        <v>40.729999999999997</v>
      </c>
      <c r="BT40" s="68">
        <f t="shared" si="36"/>
        <v>5.4307578375709428E-3</v>
      </c>
      <c r="BU40" s="68">
        <f t="shared" si="275"/>
        <v>5.7139019124091504E-3</v>
      </c>
      <c r="BV40" s="68">
        <f t="shared" si="37"/>
        <v>9.3129361245303244E-2</v>
      </c>
      <c r="BW40" s="68"/>
      <c r="BX40" s="15">
        <f t="shared" si="38"/>
        <v>6.4836601307189462E-2</v>
      </c>
      <c r="BZ40" s="250"/>
      <c r="CA40" s="68">
        <f t="shared" si="39"/>
        <v>0</v>
      </c>
      <c r="CB40" s="68">
        <f t="shared" si="276"/>
        <v>0</v>
      </c>
      <c r="CC40" s="68">
        <f t="shared" si="40"/>
        <v>0</v>
      </c>
      <c r="CD40" s="68"/>
      <c r="CE40" s="15">
        <f t="shared" si="41"/>
        <v>0</v>
      </c>
      <c r="CG40" s="250">
        <v>36.03</v>
      </c>
      <c r="CH40" s="68">
        <f t="shared" si="42"/>
        <v>-2.2154527831625115E-3</v>
      </c>
      <c r="CI40" s="68">
        <f t="shared" si="277"/>
        <v>-1.9323087083243035E-3</v>
      </c>
      <c r="CJ40" s="68">
        <f t="shared" si="43"/>
        <v>0.19186238835593783</v>
      </c>
      <c r="CK40" s="68"/>
      <c r="CL40" s="15">
        <f t="shared" si="44"/>
        <v>4.8603026775320191E-2</v>
      </c>
      <c r="CN40" s="250">
        <v>34.71</v>
      </c>
      <c r="CO40" s="68">
        <f t="shared" si="45"/>
        <v>1.7316017316017973E-3</v>
      </c>
      <c r="CP40" s="68">
        <f t="shared" si="278"/>
        <v>2.0147458064400051E-3</v>
      </c>
      <c r="CQ40" s="68">
        <f t="shared" si="46"/>
        <v>0.10753031269942569</v>
      </c>
      <c r="CR40" s="68"/>
      <c r="CS40" s="15">
        <f t="shared" si="47"/>
        <v>3.7048102778607768E-2</v>
      </c>
      <c r="CU40" s="250">
        <v>38.11</v>
      </c>
      <c r="CV40" s="68">
        <f t="shared" si="48"/>
        <v>1.5768725361367223E-3</v>
      </c>
      <c r="CW40" s="68">
        <f t="shared" si="279"/>
        <v>1.8600166109749303E-3</v>
      </c>
      <c r="CX40" s="68">
        <f t="shared" si="49"/>
        <v>0.18538102643856924</v>
      </c>
      <c r="CY40" s="68"/>
      <c r="CZ40" s="15">
        <f t="shared" si="50"/>
        <v>2.2263948497854031E-2</v>
      </c>
      <c r="DB40" s="250">
        <v>20.98</v>
      </c>
      <c r="DC40" s="68">
        <f t="shared" si="51"/>
        <v>9.5419847328242233E-4</v>
      </c>
      <c r="DD40" s="68">
        <f t="shared" si="280"/>
        <v>1.2373425481206303E-3</v>
      </c>
      <c r="DE40" s="68">
        <f t="shared" si="52"/>
        <v>-4.0695016003658005E-2</v>
      </c>
      <c r="DF40" s="68"/>
      <c r="DG40" s="15">
        <f t="shared" si="53"/>
        <v>3.0451866404715179E-2</v>
      </c>
      <c r="DI40" s="250">
        <v>45.45</v>
      </c>
      <c r="DJ40" s="68">
        <f t="shared" si="54"/>
        <v>-2.4143985952589865E-3</v>
      </c>
      <c r="DK40" s="68">
        <f t="shared" si="281"/>
        <v>-2.1312545204207785E-3</v>
      </c>
      <c r="DL40" s="68">
        <f t="shared" si="55"/>
        <v>2.9445073612684128E-2</v>
      </c>
      <c r="DM40" s="68"/>
      <c r="DN40" s="15">
        <f t="shared" si="56"/>
        <v>7.8036053130929942E-2</v>
      </c>
      <c r="DP40" s="250">
        <v>39.75</v>
      </c>
      <c r="DQ40" s="68">
        <f t="shared" si="57"/>
        <v>7.8600405679513773E-3</v>
      </c>
      <c r="DR40" s="68">
        <f t="shared" si="282"/>
        <v>8.1431846427895849E-3</v>
      </c>
      <c r="DS40" s="68"/>
      <c r="DT40" s="68"/>
      <c r="DU40" s="15">
        <f t="shared" si="58"/>
        <v>4.3855042016806768E-2</v>
      </c>
      <c r="DV40" s="18"/>
      <c r="DW40" s="250">
        <v>34.5</v>
      </c>
      <c r="DX40" s="68">
        <f t="shared" si="59"/>
        <v>1.2026987386330202E-2</v>
      </c>
      <c r="DY40" s="68">
        <f t="shared" si="283"/>
        <v>1.2310131461168409E-2</v>
      </c>
      <c r="DZ40" s="68">
        <f t="shared" si="60"/>
        <v>0.84098185699039507</v>
      </c>
      <c r="EA40" s="68"/>
      <c r="EB40" s="15">
        <f t="shared" si="61"/>
        <v>3.0773827308037082E-2</v>
      </c>
      <c r="ED40" s="250">
        <v>37.68</v>
      </c>
      <c r="EE40" s="68">
        <f t="shared" si="62"/>
        <v>9.1055168719870461E-3</v>
      </c>
      <c r="EF40" s="68">
        <f t="shared" si="284"/>
        <v>9.3886609468252537E-3</v>
      </c>
      <c r="EG40" s="68">
        <f t="shared" si="63"/>
        <v>0.79172610556348066</v>
      </c>
      <c r="EH40" s="68"/>
      <c r="EI40" s="15">
        <f t="shared" si="64"/>
        <v>2.1691973969631156E-2</v>
      </c>
      <c r="EK40" s="250">
        <v>123.4</v>
      </c>
      <c r="EL40" s="68">
        <f t="shared" si="65"/>
        <v>5.1315467948196605E-3</v>
      </c>
      <c r="EM40" s="68">
        <f t="shared" si="285"/>
        <v>5.4146908696578681E-3</v>
      </c>
      <c r="EN40" s="68">
        <f t="shared" si="66"/>
        <v>0.91199256275178175</v>
      </c>
      <c r="EO40" s="68"/>
      <c r="EP40" s="15">
        <f t="shared" si="67"/>
        <v>0.10871518418688238</v>
      </c>
      <c r="ER40" s="250">
        <v>40.53</v>
      </c>
      <c r="ES40" s="68">
        <f t="shared" si="68"/>
        <v>1.8597637597386328E-2</v>
      </c>
      <c r="ET40" s="68">
        <f t="shared" si="286"/>
        <v>1.8880781672224536E-2</v>
      </c>
      <c r="EU40" s="68">
        <f t="shared" si="69"/>
        <v>0.16098539100544271</v>
      </c>
      <c r="EV40" s="68"/>
      <c r="EW40" s="15">
        <f t="shared" si="70"/>
        <v>4.2170223707894076E-2</v>
      </c>
      <c r="EY40" s="250">
        <v>29.61</v>
      </c>
      <c r="EZ40" s="68">
        <f t="shared" si="71"/>
        <v>-2.8861921941620173E-2</v>
      </c>
      <c r="FA40" s="68">
        <f t="shared" si="287"/>
        <v>-2.8578777866781965E-2</v>
      </c>
      <c r="FB40" s="68"/>
      <c r="FC40" s="68"/>
      <c r="FD40" s="15">
        <f t="shared" si="72"/>
        <v>0.20463791700569575</v>
      </c>
      <c r="FF40" s="250">
        <v>59.35</v>
      </c>
      <c r="FG40" s="68">
        <f t="shared" si="73"/>
        <v>3.3812341504649676E-3</v>
      </c>
      <c r="FH40" s="68">
        <f t="shared" si="288"/>
        <v>3.6643782253031757E-3</v>
      </c>
      <c r="FI40" s="68">
        <f t="shared" si="74"/>
        <v>4.5700744752877982E-3</v>
      </c>
      <c r="FJ40" s="68"/>
      <c r="FK40" s="15">
        <f t="shared" si="75"/>
        <v>4.5078358865997578E-2</v>
      </c>
      <c r="FM40" s="250">
        <v>191.52</v>
      </c>
      <c r="FN40" s="68">
        <f t="shared" si="76"/>
        <v>2.6113751501546652E-4</v>
      </c>
      <c r="FO40" s="68">
        <f t="shared" si="289"/>
        <v>5.4428158985367456E-4</v>
      </c>
      <c r="FP40" s="68">
        <f t="shared" si="77"/>
        <v>0.6470588235294118</v>
      </c>
      <c r="FQ40" s="68"/>
      <c r="FR40" s="15">
        <f t="shared" si="78"/>
        <v>5.4277221182428788E-2</v>
      </c>
      <c r="FT40" s="250">
        <v>91.99</v>
      </c>
      <c r="FU40" s="68">
        <f t="shared" si="79"/>
        <v>-9.6888793196254243E-3</v>
      </c>
      <c r="FV40" s="68">
        <f t="shared" si="290"/>
        <v>-9.4057352447872167E-3</v>
      </c>
      <c r="FW40" s="68">
        <f t="shared" si="80"/>
        <v>4.4984664318982091E-2</v>
      </c>
      <c r="FX40" s="68"/>
      <c r="FY40" s="15">
        <f t="shared" si="81"/>
        <v>2.0070969172765445E-2</v>
      </c>
      <c r="GA40" s="250">
        <v>18.73</v>
      </c>
      <c r="GB40" s="68">
        <f t="shared" si="82"/>
        <v>8.0731969860065745E-3</v>
      </c>
      <c r="GC40" s="68">
        <f t="shared" si="291"/>
        <v>8.3563410608447821E-3</v>
      </c>
      <c r="GD40" s="68"/>
      <c r="GE40" s="68"/>
      <c r="GF40" s="15">
        <f t="shared" si="83"/>
        <v>7.4584050487664991E-2</v>
      </c>
      <c r="GG40" s="18"/>
      <c r="GH40" s="250">
        <v>19.440000000000001</v>
      </c>
      <c r="GI40" s="68">
        <f t="shared" si="84"/>
        <v>-4.0983606557376175E-3</v>
      </c>
      <c r="GJ40" s="68">
        <f t="shared" si="292"/>
        <v>-3.8152165808994095E-3</v>
      </c>
      <c r="GK40" s="68">
        <f t="shared" si="85"/>
        <v>1.1446409989594298E-2</v>
      </c>
      <c r="GL40" s="68"/>
      <c r="GM40" s="15">
        <f t="shared" si="86"/>
        <v>2.8571428571428716E-2</v>
      </c>
      <c r="GO40" s="250">
        <v>28.25</v>
      </c>
      <c r="GP40" s="68">
        <f t="shared" si="87"/>
        <v>-5.6318197817669885E-3</v>
      </c>
      <c r="GQ40" s="68">
        <f t="shared" si="293"/>
        <v>-5.3486757069287801E-3</v>
      </c>
      <c r="GR40" s="68"/>
      <c r="GS40" s="68"/>
      <c r="GT40" s="15">
        <f t="shared" si="88"/>
        <v>3.669724770642202E-2</v>
      </c>
      <c r="GV40" s="250">
        <v>14.32</v>
      </c>
      <c r="GW40" s="68">
        <f t="shared" si="89"/>
        <v>6.9881201956672166E-4</v>
      </c>
      <c r="GX40" s="68">
        <f t="shared" si="294"/>
        <v>9.8195609440492959E-4</v>
      </c>
      <c r="GY40" s="68">
        <f t="shared" si="90"/>
        <v>0.20843881856540089</v>
      </c>
      <c r="GZ40" s="68"/>
      <c r="HA40" s="15">
        <f t="shared" si="91"/>
        <v>4.3731778425655947E-2</v>
      </c>
      <c r="HD40" s="250">
        <v>355.84</v>
      </c>
      <c r="HE40" s="68">
        <f t="shared" si="92"/>
        <v>-2.8094622689223673E-4</v>
      </c>
      <c r="HF40" s="68">
        <f t="shared" si="295"/>
        <v>2.1978479459713114E-6</v>
      </c>
      <c r="HG40" s="68">
        <f t="shared" si="93"/>
        <v>0.99898882085276108</v>
      </c>
      <c r="HH40" s="68"/>
      <c r="HI40" s="15">
        <f t="shared" si="94"/>
        <v>-0.11885895404120445</v>
      </c>
      <c r="HK40" s="250">
        <v>27.16</v>
      </c>
      <c r="HL40" s="68">
        <f t="shared" si="95"/>
        <v>-4.9019607843137206E-2</v>
      </c>
      <c r="HM40" s="68">
        <f t="shared" si="296"/>
        <v>-4.8736463768298995E-2</v>
      </c>
      <c r="HN40" s="68">
        <f t="shared" si="96"/>
        <v>9.9516129032258061</v>
      </c>
      <c r="HO40" s="68"/>
      <c r="HP40" s="15">
        <f t="shared" si="97"/>
        <v>2.956785443517821E-2</v>
      </c>
      <c r="HR40" s="250">
        <v>108.24</v>
      </c>
      <c r="HS40" s="68">
        <f t="shared" si="98"/>
        <v>1.1098779134294334E-3</v>
      </c>
      <c r="HT40" s="68">
        <f t="shared" si="297"/>
        <v>1.3930219882676415E-3</v>
      </c>
      <c r="HU40" s="68">
        <f t="shared" si="99"/>
        <v>1.9736263736263737</v>
      </c>
      <c r="HV40" s="68"/>
      <c r="HW40" s="15">
        <f t="shared" si="100"/>
        <v>6.2285023705494257E-3</v>
      </c>
      <c r="HY40" s="250">
        <v>138.85</v>
      </c>
      <c r="HZ40" s="68">
        <f t="shared" si="101"/>
        <v>2.6313844334392805E-2</v>
      </c>
      <c r="IA40" s="68">
        <f t="shared" si="298"/>
        <v>2.6596988409231012E-2</v>
      </c>
      <c r="IB40" s="68">
        <f t="shared" si="102"/>
        <v>0.3111425873465532</v>
      </c>
      <c r="IC40" s="68"/>
      <c r="ID40" s="15">
        <f t="shared" si="103"/>
        <v>3.3956363094794863E-2</v>
      </c>
      <c r="IF40" s="250">
        <v>233.04</v>
      </c>
      <c r="IG40" s="68">
        <f t="shared" si="104"/>
        <v>-1.1704834605598046E-2</v>
      </c>
      <c r="IH40" s="68">
        <f t="shared" si="299"/>
        <v>-1.1421690530759839E-2</v>
      </c>
      <c r="II40" s="68">
        <f t="shared" si="105"/>
        <v>0.33165714285714282</v>
      </c>
      <c r="IJ40" s="68"/>
      <c r="IK40" s="15">
        <f t="shared" si="106"/>
        <v>5.1759834368529526E-3</v>
      </c>
      <c r="IM40" s="250">
        <v>160.02000000000001</v>
      </c>
      <c r="IN40" s="68">
        <f t="shared" si="107"/>
        <v>2.8200789622110489E-3</v>
      </c>
      <c r="IO40" s="68">
        <f t="shared" si="300"/>
        <v>3.1032230370492569E-3</v>
      </c>
      <c r="IP40" s="68">
        <f t="shared" si="108"/>
        <v>2.1247803163444638</v>
      </c>
      <c r="IQ40" s="68"/>
      <c r="IR40" s="15">
        <f t="shared" si="109"/>
        <v>-0.14660551437256669</v>
      </c>
      <c r="IT40" s="250">
        <v>47.19</v>
      </c>
      <c r="IU40" s="68">
        <f t="shared" si="110"/>
        <v>-3.8508557457212725E-2</v>
      </c>
      <c r="IV40" s="68">
        <f t="shared" si="301"/>
        <v>-3.8225413382374514E-2</v>
      </c>
      <c r="IW40" s="68">
        <f t="shared" si="111"/>
        <v>1.5857534246575342</v>
      </c>
      <c r="IX40" s="68"/>
      <c r="IY40" s="15">
        <f t="shared" si="112"/>
        <v>-8.1727962638645707E-2</v>
      </c>
      <c r="JA40" s="250">
        <v>736.67</v>
      </c>
      <c r="JB40" s="68">
        <f t="shared" si="113"/>
        <v>1.1131547161524123E-2</v>
      </c>
      <c r="JC40" s="68">
        <f t="shared" si="302"/>
        <v>1.141469123636233E-2</v>
      </c>
      <c r="JD40" s="68">
        <f t="shared" si="114"/>
        <v>0.49002831715210354</v>
      </c>
      <c r="JE40" s="68"/>
      <c r="JF40" s="15">
        <f t="shared" si="115"/>
        <v>0.25816809277382108</v>
      </c>
      <c r="JH40" s="250">
        <v>408.43</v>
      </c>
      <c r="JI40" s="68">
        <f t="shared" si="116"/>
        <v>-5.1395722706679336E-3</v>
      </c>
      <c r="JJ40" s="68">
        <f t="shared" si="303"/>
        <v>-4.8564281958297251E-3</v>
      </c>
      <c r="JK40" s="68">
        <f t="shared" si="117"/>
        <v>4.2784430401534559E-3</v>
      </c>
      <c r="JL40" s="68"/>
      <c r="JM40" s="15">
        <f t="shared" si="118"/>
        <v>-3.1008303677342808E-2</v>
      </c>
      <c r="JO40" s="250">
        <v>12.86</v>
      </c>
      <c r="JP40" s="68">
        <f t="shared" si="119"/>
        <v>-8.7943262411347534E-2</v>
      </c>
      <c r="JQ40" s="68">
        <f t="shared" si="304"/>
        <v>-8.7660118336509329E-2</v>
      </c>
      <c r="JR40" s="68">
        <f t="shared" si="120"/>
        <v>-0.56605365277543451</v>
      </c>
      <c r="JS40" s="68"/>
      <c r="JT40" s="15">
        <f t="shared" si="121"/>
        <v>0.2620215897939156</v>
      </c>
      <c r="JV40" s="250">
        <v>1.62</v>
      </c>
      <c r="JW40" s="68">
        <f t="shared" si="122"/>
        <v>-7.4285714285714219E-2</v>
      </c>
      <c r="JX40" s="68">
        <f t="shared" si="305"/>
        <v>-7.4002570210876015E-2</v>
      </c>
      <c r="JY40" s="68">
        <f t="shared" si="123"/>
        <v>-0.35968379446640308</v>
      </c>
      <c r="JZ40" s="68"/>
      <c r="KA40" s="15">
        <f t="shared" si="124"/>
        <v>-9.9999999999999964E-2</v>
      </c>
      <c r="KC40" s="250">
        <v>22.46</v>
      </c>
      <c r="KD40" s="68">
        <f t="shared" si="125"/>
        <v>2.8859367842418809E-2</v>
      </c>
      <c r="KE40" s="68">
        <f t="shared" si="306"/>
        <v>2.9142511917257016E-2</v>
      </c>
      <c r="KF40" s="68">
        <f t="shared" si="126"/>
        <v>0.15297741273100618</v>
      </c>
      <c r="KG40" s="68"/>
      <c r="KH40" s="15">
        <f t="shared" si="127"/>
        <v>1.2623985572587969E-2</v>
      </c>
      <c r="KI40" s="18"/>
      <c r="KJ40" s="250">
        <v>70.7</v>
      </c>
      <c r="KK40" s="68">
        <f t="shared" si="128"/>
        <v>3.1214528944381223E-3</v>
      </c>
      <c r="KL40" s="68">
        <f t="shared" si="307"/>
        <v>3.4045969692763304E-3</v>
      </c>
      <c r="KM40" s="68">
        <f t="shared" si="129"/>
        <v>2.3507109004739335</v>
      </c>
      <c r="KN40" s="68"/>
      <c r="KO40" s="15">
        <f t="shared" si="130"/>
        <v>5.1926796607647811E-2</v>
      </c>
      <c r="KQ40" s="250">
        <v>1.4650000000000001</v>
      </c>
      <c r="KR40" s="68">
        <f t="shared" si="131"/>
        <v>1.3840830449827002E-2</v>
      </c>
      <c r="KS40" s="68">
        <f t="shared" si="308"/>
        <v>1.412397452466521E-2</v>
      </c>
      <c r="KT40" s="68">
        <f t="shared" si="132"/>
        <v>-0.44083969465648853</v>
      </c>
      <c r="KU40" s="68"/>
      <c r="KV40" s="15">
        <f t="shared" si="133"/>
        <v>0.45049504950495056</v>
      </c>
      <c r="KW40" s="18"/>
      <c r="KX40" s="250">
        <v>27.06</v>
      </c>
      <c r="KY40" s="68">
        <f t="shared" si="134"/>
        <v>-2.3809523809523815E-2</v>
      </c>
      <c r="KZ40" s="68">
        <f t="shared" si="309"/>
        <v>-2.3526379734685608E-2</v>
      </c>
      <c r="LA40" s="68">
        <f t="shared" si="135"/>
        <v>-0.62380091755873768</v>
      </c>
      <c r="LB40" s="68"/>
      <c r="LC40" s="15">
        <f t="shared" si="136"/>
        <v>0.1412905946857865</v>
      </c>
      <c r="LD40" s="18"/>
      <c r="LE40" s="250">
        <v>53.43</v>
      </c>
      <c r="LF40" s="68">
        <f t="shared" si="137"/>
        <v>1.0783200908059029E-2</v>
      </c>
      <c r="LG40" s="68">
        <f t="shared" si="310"/>
        <v>1.1066344982897236E-2</v>
      </c>
      <c r="LH40" s="68">
        <f t="shared" si="138"/>
        <v>0.49120848451018706</v>
      </c>
      <c r="LI40" s="68"/>
      <c r="LJ40" s="15">
        <f t="shared" si="139"/>
        <v>0.15875081327260898</v>
      </c>
      <c r="LL40" s="250">
        <v>95.85</v>
      </c>
      <c r="LM40" s="68">
        <f t="shared" si="140"/>
        <v>-4.8729654624851237E-2</v>
      </c>
      <c r="LN40" s="68">
        <f t="shared" si="311"/>
        <v>-4.8446510550013026E-2</v>
      </c>
      <c r="LO40" s="68">
        <f t="shared" si="141"/>
        <v>9.5428571428571363E-2</v>
      </c>
      <c r="LP40" s="68"/>
      <c r="LQ40" s="15">
        <f t="shared" si="142"/>
        <v>0.22554660529344076</v>
      </c>
      <c r="LS40" s="250">
        <v>11.24</v>
      </c>
      <c r="LT40" s="68">
        <f t="shared" si="143"/>
        <v>-1.2302284710017623E-2</v>
      </c>
      <c r="LU40" s="68">
        <f t="shared" si="312"/>
        <v>-1.2019140635179415E-2</v>
      </c>
      <c r="LV40" s="68"/>
      <c r="LW40" s="68"/>
      <c r="LX40" s="15">
        <f t="shared" si="144"/>
        <v>0.21513513513513516</v>
      </c>
      <c r="LZ40" s="250">
        <v>14.45</v>
      </c>
      <c r="MA40" s="68">
        <f t="shared" si="145"/>
        <v>2.1923620933521831E-2</v>
      </c>
      <c r="MB40" s="68">
        <f t="shared" si="313"/>
        <v>2.2206765008360038E-2</v>
      </c>
      <c r="MC40" s="68">
        <f t="shared" si="146"/>
        <v>-0.35056179775280905</v>
      </c>
      <c r="MD40" s="68"/>
      <c r="ME40" s="15">
        <f t="shared" si="147"/>
        <v>7.1958456973293686E-2</v>
      </c>
      <c r="MG40" s="250">
        <v>52.62</v>
      </c>
      <c r="MH40" s="68">
        <f t="shared" si="148"/>
        <v>-4.3794294021442914E-2</v>
      </c>
      <c r="MI40" s="68">
        <f t="shared" si="314"/>
        <v>-4.3511149946604703E-2</v>
      </c>
      <c r="MJ40" s="68">
        <f t="shared" si="149"/>
        <v>6.0916442048517512</v>
      </c>
      <c r="MK40" s="68"/>
      <c r="ML40" s="15">
        <f t="shared" si="150"/>
        <v>1.4785680640602918</v>
      </c>
      <c r="MN40" s="250">
        <v>106.83</v>
      </c>
      <c r="MO40" s="68">
        <f t="shared" si="151"/>
        <v>-2.0806599450045794E-2</v>
      </c>
      <c r="MP40" s="68">
        <f t="shared" si="315"/>
        <v>-2.0523455375207587E-2</v>
      </c>
      <c r="MQ40" s="68">
        <f t="shared" si="152"/>
        <v>-0.15146942017474191</v>
      </c>
      <c r="MR40" s="68"/>
      <c r="MS40" s="15">
        <f t="shared" si="153"/>
        <v>-4.093724750875305E-2</v>
      </c>
      <c r="MU40" s="250">
        <v>9.2899999999999991</v>
      </c>
      <c r="MV40" s="68">
        <f t="shared" si="154"/>
        <v>-0.22389306599832928</v>
      </c>
      <c r="MW40" s="68">
        <f t="shared" si="316"/>
        <v>-0.22360992192349108</v>
      </c>
      <c r="MX40" s="68">
        <f t="shared" si="155"/>
        <v>-0.55486344034499291</v>
      </c>
      <c r="MY40" s="68"/>
      <c r="MZ40" s="15">
        <f t="shared" si="156"/>
        <v>-0.12933458294283043</v>
      </c>
      <c r="NB40" s="250">
        <v>208.27</v>
      </c>
      <c r="NC40" s="68">
        <f t="shared" si="157"/>
        <v>-4.3194471107699847E-4</v>
      </c>
      <c r="ND40" s="68">
        <f t="shared" si="317"/>
        <v>-1.4880063623879042E-4</v>
      </c>
      <c r="NE40" s="68">
        <f t="shared" si="158"/>
        <v>0.53738835166457533</v>
      </c>
      <c r="NF40" s="68"/>
      <c r="NG40" s="15">
        <f t="shared" si="159"/>
        <v>0.24869596498591054</v>
      </c>
      <c r="NI40" s="250">
        <v>5.43</v>
      </c>
      <c r="NJ40" s="68">
        <f t="shared" si="160"/>
        <v>-0.1462264150943397</v>
      </c>
      <c r="NK40" s="68">
        <f t="shared" si="318"/>
        <v>-0.1459432710195015</v>
      </c>
      <c r="NL40" s="68">
        <f t="shared" si="161"/>
        <v>-0.95688765383088537</v>
      </c>
      <c r="NM40" s="68"/>
      <c r="NN40" s="15">
        <f t="shared" si="162"/>
        <v>0.10816326530612232</v>
      </c>
      <c r="NP40" s="250">
        <v>367.59</v>
      </c>
      <c r="NQ40" s="68">
        <f t="shared" si="163"/>
        <v>-6.6209058480165535E-3</v>
      </c>
      <c r="NR40" s="68">
        <f t="shared" si="319"/>
        <v>-6.337761773178345E-3</v>
      </c>
      <c r="NS40" s="68">
        <f t="shared" si="164"/>
        <v>1.800685714285714</v>
      </c>
      <c r="NT40" s="68"/>
      <c r="NU40" s="15">
        <f t="shared" si="165"/>
        <v>0.117532605721582</v>
      </c>
      <c r="NW40" s="250">
        <v>185.23</v>
      </c>
      <c r="NX40" s="68">
        <f t="shared" si="166"/>
        <v>-4.8887933813258656E-3</v>
      </c>
      <c r="NY40" s="68">
        <f t="shared" si="320"/>
        <v>-4.605649306487658E-3</v>
      </c>
      <c r="NZ40" s="68">
        <f t="shared" si="167"/>
        <v>5.3880291306326808E-2</v>
      </c>
      <c r="OA40" s="68"/>
      <c r="OB40" s="15">
        <f t="shared" si="168"/>
        <v>-2.1500264131009094E-2</v>
      </c>
      <c r="OD40" s="250">
        <v>1.5</v>
      </c>
      <c r="OE40" s="68">
        <f t="shared" si="169"/>
        <v>-2.5974025974025997E-2</v>
      </c>
      <c r="OF40" s="68">
        <f t="shared" si="321"/>
        <v>-2.5690881899187789E-2</v>
      </c>
      <c r="OG40" s="68">
        <f t="shared" si="170"/>
        <v>-0.9933531262462888</v>
      </c>
      <c r="OH40" s="68"/>
      <c r="OI40" s="15">
        <f t="shared" si="171"/>
        <v>2.7397260273972629E-2</v>
      </c>
      <c r="OK40" s="250">
        <v>113.99</v>
      </c>
      <c r="OL40" s="68">
        <f t="shared" si="172"/>
        <v>-2.9541971735058736E-2</v>
      </c>
      <c r="OM40" s="68">
        <f t="shared" si="322"/>
        <v>-2.9258827660220529E-2</v>
      </c>
      <c r="ON40" s="68">
        <f t="shared" si="173"/>
        <v>1.6852767962308595</v>
      </c>
      <c r="OO40" s="68"/>
      <c r="OP40" s="15">
        <f t="shared" si="174"/>
        <v>0.71130460891757985</v>
      </c>
      <c r="OR40" s="250">
        <v>1.88</v>
      </c>
      <c r="OS40" s="68">
        <f t="shared" si="175"/>
        <v>1.0752688172042901E-2</v>
      </c>
      <c r="OT40" s="68">
        <f t="shared" si="323"/>
        <v>1.1035832246881108E-2</v>
      </c>
      <c r="OU40" s="68">
        <f t="shared" si="176"/>
        <v>-0.75584415584415587</v>
      </c>
      <c r="OV40" s="68"/>
      <c r="OW40" s="15">
        <f t="shared" si="177"/>
        <v>0.67857142857142827</v>
      </c>
      <c r="OY40" s="250">
        <v>121.18</v>
      </c>
      <c r="OZ40" s="68">
        <f t="shared" si="178"/>
        <v>-2.7213614835032405E-2</v>
      </c>
      <c r="PA40" s="68">
        <f t="shared" si="324"/>
        <v>-2.6930470760194197E-2</v>
      </c>
      <c r="PB40" s="68">
        <f t="shared" si="332"/>
        <v>2.7286153846153849</v>
      </c>
      <c r="PC40" s="68"/>
      <c r="PD40" s="15">
        <f t="shared" si="179"/>
        <v>5.7878655608904497E-2</v>
      </c>
      <c r="PE40" s="18"/>
      <c r="PF40" s="250">
        <v>196.53</v>
      </c>
      <c r="PG40" s="68">
        <f t="shared" si="180"/>
        <v>-1.1965210396661784E-2</v>
      </c>
      <c r="PH40" s="68">
        <f t="shared" si="325"/>
        <v>-1.1682066321823576E-2</v>
      </c>
      <c r="PI40" s="68">
        <f t="shared" si="181"/>
        <v>-0.43558299827685237</v>
      </c>
      <c r="PJ40" s="68"/>
      <c r="PK40" s="15">
        <f t="shared" si="182"/>
        <v>-6.0249605508535337E-2</v>
      </c>
      <c r="PM40" s="250"/>
      <c r="PN40" s="68">
        <f t="shared" si="183"/>
        <v>0</v>
      </c>
      <c r="PO40" s="68">
        <f t="shared" si="184"/>
        <v>2.8314407483820804E-4</v>
      </c>
      <c r="PP40" s="68">
        <f t="shared" si="185"/>
        <v>0</v>
      </c>
      <c r="PQ40" s="68"/>
      <c r="PR40" s="15">
        <f t="shared" si="186"/>
        <v>0</v>
      </c>
      <c r="PT40" s="250">
        <v>4.8</v>
      </c>
      <c r="PU40" s="68">
        <f t="shared" si="187"/>
        <v>-4.5725646123260522E-2</v>
      </c>
      <c r="PV40" s="68">
        <f t="shared" si="326"/>
        <v>-4.5442502048422311E-2</v>
      </c>
      <c r="PW40" s="68">
        <f t="shared" si="188"/>
        <v>-0.44954128440366981</v>
      </c>
      <c r="PX40" s="68"/>
      <c r="PY40" s="15">
        <f t="shared" si="189"/>
        <v>-6.4327485380116969E-2</v>
      </c>
      <c r="QA40" s="250">
        <v>212.61</v>
      </c>
      <c r="QB40" s="68">
        <f t="shared" si="190"/>
        <v>-3.1881475924796215E-3</v>
      </c>
      <c r="QC40" s="68">
        <f t="shared" si="327"/>
        <v>-2.9050035176414134E-3</v>
      </c>
      <c r="QD40" s="68">
        <f t="shared" si="191"/>
        <v>-0.36983905865615452</v>
      </c>
      <c r="QE40" s="68"/>
      <c r="QF40" s="15">
        <f t="shared" si="192"/>
        <v>0.10884531135913218</v>
      </c>
      <c r="QH40" s="250">
        <v>1.55</v>
      </c>
      <c r="QI40" s="68">
        <f t="shared" si="193"/>
        <v>0</v>
      </c>
      <c r="QJ40" s="68">
        <f t="shared" si="328"/>
        <v>2.8314407483820804E-4</v>
      </c>
      <c r="QK40" s="68">
        <f t="shared" si="194"/>
        <v>-0.38247011952191229</v>
      </c>
      <c r="QL40" s="68"/>
      <c r="QM40" s="15">
        <f t="shared" si="195"/>
        <v>0.19230769230769229</v>
      </c>
      <c r="QO40" s="250">
        <v>11.3</v>
      </c>
      <c r="QP40" s="68">
        <f t="shared" si="196"/>
        <v>-1.7391304347826025E-2</v>
      </c>
      <c r="QQ40" s="68">
        <f t="shared" si="329"/>
        <v>-1.7108160272987817E-2</v>
      </c>
      <c r="QR40" s="68">
        <f t="shared" si="197"/>
        <v>-0.98622589531680449</v>
      </c>
      <c r="QS40" s="68"/>
      <c r="QT40" s="15">
        <f t="shared" si="198"/>
        <v>-1.5679442508710777E-2</v>
      </c>
      <c r="QV40" s="250">
        <v>1.915</v>
      </c>
      <c r="QW40" s="68">
        <f t="shared" si="199"/>
        <v>-4.2499999999999982E-2</v>
      </c>
      <c r="QX40" s="68">
        <f t="shared" si="330"/>
        <v>-4.2216855925161771E-2</v>
      </c>
      <c r="QY40" s="68">
        <f t="shared" si="200"/>
        <v>-0.45750708215297448</v>
      </c>
      <c r="QZ40" s="68"/>
      <c r="RA40" s="15">
        <f t="shared" si="201"/>
        <v>-0.21740907233346957</v>
      </c>
      <c r="RC40" s="250">
        <v>26.45</v>
      </c>
      <c r="RD40" s="68">
        <f t="shared" si="202"/>
        <v>1.1085626911314952E-2</v>
      </c>
      <c r="RE40" s="68">
        <f t="shared" si="331"/>
        <v>1.1368770986153159E-2</v>
      </c>
      <c r="RF40" s="68">
        <f t="shared" si="203"/>
        <v>-0.42860228991142796</v>
      </c>
      <c r="RG40" s="68"/>
      <c r="RH40" s="15">
        <f t="shared" si="204"/>
        <v>6.8686868686868657E-2</v>
      </c>
      <c r="RJ40" s="250">
        <v>203.11</v>
      </c>
      <c r="RK40" s="68">
        <f t="shared" si="205"/>
        <v>1.0246207411091779E-2</v>
      </c>
      <c r="RL40" s="68">
        <f t="shared" si="206"/>
        <v>1.0529351485929987E-2</v>
      </c>
      <c r="RM40" s="68">
        <f t="shared" si="207"/>
        <v>-5.7843955840059365E-2</v>
      </c>
      <c r="RN40" s="68"/>
      <c r="RO40" s="15">
        <f t="shared" si="208"/>
        <v>3.2482716551443754E-2</v>
      </c>
      <c r="RQ40" s="250">
        <v>16.13</v>
      </c>
      <c r="RR40" s="68">
        <f t="shared" si="209"/>
        <v>-5.2291421856639285E-2</v>
      </c>
      <c r="RS40" s="68">
        <f t="shared" si="210"/>
        <v>-5.2008277781801074E-2</v>
      </c>
      <c r="RT40" s="68">
        <f t="shared" si="211"/>
        <v>0.1017759562841529</v>
      </c>
      <c r="RU40" s="68"/>
      <c r="RV40" s="15">
        <f t="shared" si="212"/>
        <v>-0.22600767754318624</v>
      </c>
      <c r="RX40" s="250">
        <v>119.16</v>
      </c>
      <c r="RY40" s="68">
        <f t="shared" si="213"/>
        <v>1.0601306080909168E-2</v>
      </c>
      <c r="RZ40" s="68">
        <f t="shared" si="214"/>
        <v>1.0884450155747375E-2</v>
      </c>
      <c r="SA40" s="68">
        <f t="shared" si="215"/>
        <v>-0.10446415151059676</v>
      </c>
      <c r="SB40" s="68"/>
      <c r="SC40" s="15">
        <f t="shared" si="216"/>
        <v>0.57556525188417296</v>
      </c>
      <c r="SE40" s="250">
        <v>11.81</v>
      </c>
      <c r="SF40" s="68">
        <f t="shared" si="217"/>
        <v>-3.5918367346938734E-2</v>
      </c>
      <c r="SG40" s="68">
        <f t="shared" si="218"/>
        <v>-3.5635223272100523E-2</v>
      </c>
      <c r="SH40" s="68">
        <f t="shared" si="219"/>
        <v>-5.5199999999999957E-2</v>
      </c>
      <c r="SI40" s="68"/>
      <c r="SJ40" s="15">
        <f t="shared" si="220"/>
        <v>-0.22608125819134989</v>
      </c>
      <c r="SL40" s="250">
        <v>0.62</v>
      </c>
      <c r="SM40" s="68">
        <f t="shared" si="221"/>
        <v>-3.1250000000000028E-2</v>
      </c>
      <c r="SN40" s="68">
        <f t="shared" si="222"/>
        <v>-3.096685592516182E-2</v>
      </c>
      <c r="SO40" s="68">
        <f t="shared" si="223"/>
        <v>-0.56338028169014087</v>
      </c>
      <c r="SP40" s="68"/>
      <c r="SQ40" s="15">
        <f t="shared" si="224"/>
        <v>-0.38613861386138615</v>
      </c>
      <c r="SS40" s="250">
        <v>6.37</v>
      </c>
      <c r="ST40" s="68">
        <f t="shared" si="225"/>
        <v>-1.9999999999999983E-2</v>
      </c>
      <c r="SU40" s="68">
        <f t="shared" si="226"/>
        <v>-1.9716855925161775E-2</v>
      </c>
      <c r="SV40" s="68">
        <f t="shared" si="227"/>
        <v>-0.60532837670384132</v>
      </c>
      <c r="SW40" s="68"/>
      <c r="SX40" s="15">
        <f t="shared" si="228"/>
        <v>-0.2416666666666667</v>
      </c>
      <c r="SZ40" s="250">
        <v>23.72</v>
      </c>
      <c r="TA40" s="68">
        <f t="shared" si="229"/>
        <v>-2.707136997538967E-2</v>
      </c>
      <c r="TB40" s="68">
        <f t="shared" si="230"/>
        <v>-2.6788225900551462E-2</v>
      </c>
      <c r="TC40" s="68">
        <f t="shared" si="231"/>
        <v>-0.41243497646767402</v>
      </c>
      <c r="TD40" s="68"/>
      <c r="TE40" s="15">
        <f t="shared" si="232"/>
        <v>0.52051282051282044</v>
      </c>
      <c r="TG40" s="250">
        <v>0.19170000000000001</v>
      </c>
      <c r="TH40" s="68">
        <f t="shared" si="233"/>
        <v>-6.7357512953367645E-3</v>
      </c>
      <c r="TI40" s="68">
        <f t="shared" si="234"/>
        <v>-6.452607220498556E-3</v>
      </c>
      <c r="TJ40" s="68">
        <f t="shared" si="235"/>
        <v>-0.1286363636363636</v>
      </c>
      <c r="TK40" s="68"/>
      <c r="TL40" s="15">
        <f t="shared" si="236"/>
        <v>0.1309734513274336</v>
      </c>
      <c r="TN40" s="250">
        <v>38.67</v>
      </c>
      <c r="TO40" s="68">
        <f t="shared" si="237"/>
        <v>8.8703365510045245E-3</v>
      </c>
      <c r="TP40" s="68">
        <f t="shared" si="238"/>
        <v>9.1534806258427321E-3</v>
      </c>
      <c r="TQ40" s="68">
        <f t="shared" si="239"/>
        <v>-0.43635078308906583</v>
      </c>
      <c r="TR40" s="68"/>
      <c r="TS40" s="15">
        <f t="shared" si="240"/>
        <v>0.29983193277310932</v>
      </c>
      <c r="TU40" s="250">
        <v>2.23</v>
      </c>
      <c r="TV40" s="68">
        <f t="shared" si="241"/>
        <v>1.3636363636363547E-2</v>
      </c>
      <c r="TW40" s="68">
        <f t="shared" si="242"/>
        <v>1.3919507711201755E-2</v>
      </c>
      <c r="TX40" s="68">
        <f t="shared" si="243"/>
        <v>-0.4943310657596372</v>
      </c>
      <c r="TY40" s="68"/>
      <c r="TZ40" s="15">
        <f t="shared" si="244"/>
        <v>0.30409356725146203</v>
      </c>
      <c r="UB40" s="250"/>
      <c r="UC40" s="68">
        <f t="shared" si="245"/>
        <v>0</v>
      </c>
      <c r="UD40" s="68">
        <f t="shared" si="246"/>
        <v>2.8314407483820804E-4</v>
      </c>
      <c r="UE40" s="68">
        <f t="shared" si="247"/>
        <v>0</v>
      </c>
      <c r="UF40" s="68"/>
      <c r="UG40" s="15">
        <f t="shared" si="248"/>
        <v>0</v>
      </c>
      <c r="UI40" s="250"/>
      <c r="UJ40" s="68">
        <f t="shared" si="249"/>
        <v>0</v>
      </c>
      <c r="UK40" s="68">
        <f t="shared" si="250"/>
        <v>2.8314407483820804E-4</v>
      </c>
      <c r="UL40" s="68">
        <f t="shared" si="251"/>
        <v>0</v>
      </c>
      <c r="UM40" s="68"/>
      <c r="UN40" s="15">
        <f t="shared" si="252"/>
        <v>0</v>
      </c>
      <c r="UP40" s="250"/>
      <c r="UQ40" s="68">
        <f t="shared" si="253"/>
        <v>0</v>
      </c>
      <c r="UR40" s="68">
        <f t="shared" si="254"/>
        <v>2.8314407483820804E-4</v>
      </c>
      <c r="US40" s="68">
        <f t="shared" si="255"/>
        <v>0</v>
      </c>
      <c r="UT40" s="68"/>
      <c r="UU40" s="15">
        <f t="shared" si="256"/>
        <v>0</v>
      </c>
      <c r="UW40" s="250"/>
      <c r="UX40" s="68">
        <f t="shared" si="257"/>
        <v>0</v>
      </c>
      <c r="UY40" s="68">
        <f t="shared" si="258"/>
        <v>2.8314407483820804E-4</v>
      </c>
      <c r="UZ40" s="68">
        <f t="shared" si="259"/>
        <v>0</v>
      </c>
      <c r="VA40" s="68"/>
      <c r="VB40" s="15">
        <f t="shared" si="260"/>
        <v>0</v>
      </c>
      <c r="VD40" s="250"/>
      <c r="VE40" s="68">
        <f t="shared" si="261"/>
        <v>0</v>
      </c>
      <c r="VF40" s="68">
        <f t="shared" si="262"/>
        <v>2.8314407483820804E-4</v>
      </c>
      <c r="VG40" s="68">
        <f t="shared" si="263"/>
        <v>0</v>
      </c>
      <c r="VH40" s="68"/>
      <c r="VI40" s="15">
        <f t="shared" si="264"/>
        <v>0</v>
      </c>
      <c r="VM40" s="21">
        <f t="shared" si="265"/>
        <v>-1.8677273932777811E-2</v>
      </c>
      <c r="VN40" s="49"/>
      <c r="VO40" s="21">
        <f t="shared" si="266"/>
        <v>0.50706713644519918</v>
      </c>
      <c r="VP40" s="14"/>
      <c r="VQ40" s="21">
        <f t="shared" si="267"/>
        <v>0.13640536346161053</v>
      </c>
    </row>
    <row r="41" spans="1:589" ht="15.75" customHeight="1" x14ac:dyDescent="0.2">
      <c r="A41" s="127">
        <v>45706</v>
      </c>
      <c r="B41" s="4">
        <f t="shared" si="0"/>
        <v>45706</v>
      </c>
      <c r="C41" s="13">
        <v>44556.34</v>
      </c>
      <c r="D41" s="138">
        <f t="shared" si="1"/>
        <v>10.259999999994761</v>
      </c>
      <c r="E41" s="68">
        <f t="shared" si="2"/>
        <v>2.3032329668502282E-4</v>
      </c>
      <c r="F41" s="15">
        <f t="shared" si="3"/>
        <v>4.7294791160820325E-2</v>
      </c>
      <c r="G41" s="13">
        <v>6129.58</v>
      </c>
      <c r="H41" s="138">
        <f t="shared" si="4"/>
        <v>14.949999999999818</v>
      </c>
      <c r="I41" s="68">
        <f t="shared" si="5"/>
        <v>2.4449557863680743E-3</v>
      </c>
      <c r="J41" s="15">
        <f t="shared" si="6"/>
        <v>4.2156681056101764E-2</v>
      </c>
      <c r="K41" s="13">
        <v>20041.259999999998</v>
      </c>
      <c r="L41" s="138">
        <f t="shared" si="7"/>
        <v>14.489999999997963</v>
      </c>
      <c r="M41" s="68">
        <f t="shared" si="8"/>
        <v>7.2353155301618593E-4</v>
      </c>
      <c r="N41" s="15">
        <f t="shared" si="9"/>
        <v>3.7827038665947769E-2</v>
      </c>
      <c r="O41" s="13">
        <v>2290.35</v>
      </c>
      <c r="P41" s="138">
        <f t="shared" si="10"/>
        <v>10.369999999999891</v>
      </c>
      <c r="Q41" s="68">
        <f t="shared" si="11"/>
        <v>4.5482855112763667E-3</v>
      </c>
      <c r="R41" s="15">
        <f t="shared" si="12"/>
        <v>2.6989094952828523E-2</v>
      </c>
      <c r="S41" s="18">
        <f t="shared" si="13"/>
        <v>4.9633462413166385E-4</v>
      </c>
      <c r="T41" s="121">
        <f t="shared" si="14"/>
        <v>265.10099813272018</v>
      </c>
      <c r="U41" s="121">
        <f t="shared" si="15"/>
        <v>265.10099813272018</v>
      </c>
      <c r="V41" s="134">
        <f t="shared" si="16"/>
        <v>3.7458972201379076E-4</v>
      </c>
      <c r="W41" s="21">
        <f t="shared" si="268"/>
        <v>2.4665556233239336E-2</v>
      </c>
      <c r="X41" s="18">
        <f t="shared" si="17"/>
        <v>1.9867740368364126E-3</v>
      </c>
      <c r="Y41" s="352">
        <f>345653.29-30665.52</f>
        <v>314987.76999999996</v>
      </c>
      <c r="Z41" s="15">
        <v>1.9999999999999999E-6</v>
      </c>
      <c r="AA41" s="21">
        <f t="shared" si="18"/>
        <v>-3.7258972201379076E-4</v>
      </c>
      <c r="AC41" s="250">
        <v>236.68</v>
      </c>
      <c r="AD41" s="68">
        <f t="shared" si="19"/>
        <v>-5.9116628663113914E-4</v>
      </c>
      <c r="AE41" s="68">
        <f t="shared" si="269"/>
        <v>-9.6575600864492995E-4</v>
      </c>
      <c r="AF41" s="68">
        <f t="shared" si="20"/>
        <v>0.43642653395642406</v>
      </c>
      <c r="AG41" s="68"/>
      <c r="AH41" s="15">
        <f t="shared" si="21"/>
        <v>4.1862922040762515E-2</v>
      </c>
      <c r="AJ41" s="250">
        <v>22.5</v>
      </c>
      <c r="AK41" s="68">
        <f t="shared" si="22"/>
        <v>-3.5429583702390743E-3</v>
      </c>
      <c r="AL41" s="68">
        <f t="shared" si="270"/>
        <v>-3.9175480922528649E-3</v>
      </c>
      <c r="AM41" s="68">
        <f t="shared" si="23"/>
        <v>0.20967741935483861</v>
      </c>
      <c r="AN41" s="68"/>
      <c r="AO41" s="15">
        <f t="shared" si="24"/>
        <v>6.9900142653352301E-2</v>
      </c>
      <c r="AQ41" s="250">
        <v>22.21</v>
      </c>
      <c r="AR41" s="68">
        <f t="shared" si="25"/>
        <v>-1.7977528089887257E-3</v>
      </c>
      <c r="AS41" s="68">
        <f t="shared" si="271"/>
        <v>-2.1723425310025165E-3</v>
      </c>
      <c r="AT41" s="68">
        <f t="shared" si="26"/>
        <v>0.28604516502605681</v>
      </c>
      <c r="AU41" s="68"/>
      <c r="AV41" s="15">
        <f t="shared" si="27"/>
        <v>3.4466697717745784E-2</v>
      </c>
      <c r="AX41" s="250">
        <v>213.14</v>
      </c>
      <c r="AY41" s="68">
        <f t="shared" si="28"/>
        <v>2.587139564419695E-3</v>
      </c>
      <c r="AZ41" s="68">
        <f t="shared" si="272"/>
        <v>2.2125498424059044E-3</v>
      </c>
      <c r="BA41" s="68">
        <f t="shared" si="29"/>
        <v>0.5894108873974645</v>
      </c>
      <c r="BB41" s="68"/>
      <c r="BC41" s="15">
        <f t="shared" si="30"/>
        <v>4.3831725353837059E-2</v>
      </c>
      <c r="BE41" s="250">
        <v>78.12</v>
      </c>
      <c r="BF41" s="68">
        <f t="shared" si="31"/>
        <v>6.0528010302639901E-3</v>
      </c>
      <c r="BG41" s="68">
        <f t="shared" si="273"/>
        <v>5.6782113082501995E-3</v>
      </c>
      <c r="BH41" s="68"/>
      <c r="BI41" s="68"/>
      <c r="BJ41" s="15">
        <f t="shared" si="32"/>
        <v>6.0404506583412551E-2</v>
      </c>
      <c r="BL41" s="250">
        <v>73.69</v>
      </c>
      <c r="BM41" s="68">
        <f t="shared" si="33"/>
        <v>5.8695058695057683E-3</v>
      </c>
      <c r="BN41" s="68">
        <f t="shared" si="274"/>
        <v>5.4949161474919777E-3</v>
      </c>
      <c r="BO41" s="68">
        <f t="shared" si="34"/>
        <v>0.2409902324014819</v>
      </c>
      <c r="BP41" s="68"/>
      <c r="BQ41" s="15">
        <f t="shared" si="35"/>
        <v>0.11029079403344874</v>
      </c>
      <c r="BS41" s="250">
        <v>40.86</v>
      </c>
      <c r="BT41" s="68">
        <f t="shared" si="36"/>
        <v>3.191750552418428E-3</v>
      </c>
      <c r="BU41" s="68">
        <f t="shared" si="275"/>
        <v>2.8171608304046374E-3</v>
      </c>
      <c r="BV41" s="68">
        <f t="shared" si="37"/>
        <v>9.6618357487922746E-2</v>
      </c>
      <c r="BW41" s="68"/>
      <c r="BX41" s="15">
        <f t="shared" si="38"/>
        <v>6.8235294117647047E-2</v>
      </c>
      <c r="BZ41" s="250"/>
      <c r="CA41" s="68">
        <f t="shared" si="39"/>
        <v>0</v>
      </c>
      <c r="CB41" s="68">
        <f t="shared" si="276"/>
        <v>0</v>
      </c>
      <c r="CC41" s="68">
        <f t="shared" si="40"/>
        <v>0</v>
      </c>
      <c r="CD41" s="68"/>
      <c r="CE41" s="15">
        <f t="shared" si="41"/>
        <v>0</v>
      </c>
      <c r="CG41" s="250">
        <v>36.19</v>
      </c>
      <c r="CH41" s="68">
        <f t="shared" si="42"/>
        <v>4.4407438245905239E-3</v>
      </c>
      <c r="CI41" s="68">
        <f t="shared" si="277"/>
        <v>4.0661541025767333E-3</v>
      </c>
      <c r="CJ41" s="68">
        <f t="shared" si="43"/>
        <v>0.19715514389679117</v>
      </c>
      <c r="CK41" s="68"/>
      <c r="CL41" s="15">
        <f t="shared" si="44"/>
        <v>5.3259604190919622E-2</v>
      </c>
      <c r="CN41" s="250">
        <v>34.99</v>
      </c>
      <c r="CO41" s="68">
        <f t="shared" si="45"/>
        <v>8.0668395275137177E-3</v>
      </c>
      <c r="CP41" s="68">
        <f t="shared" si="278"/>
        <v>7.6922498054999271E-3</v>
      </c>
      <c r="CQ41" s="68">
        <f t="shared" si="46"/>
        <v>0.11646458200382905</v>
      </c>
      <c r="CR41" s="68"/>
      <c r="CS41" s="15">
        <f t="shared" si="47"/>
        <v>4.5413803406035354E-2</v>
      </c>
      <c r="CU41" s="250">
        <v>38.31</v>
      </c>
      <c r="CV41" s="68">
        <f t="shared" si="48"/>
        <v>5.2479664130150316E-3</v>
      </c>
      <c r="CW41" s="68">
        <f t="shared" si="279"/>
        <v>4.873376691001241E-3</v>
      </c>
      <c r="CX41" s="68">
        <f t="shared" si="49"/>
        <v>0.19160186625194414</v>
      </c>
      <c r="CY41" s="68"/>
      <c r="CZ41" s="15">
        <f t="shared" si="50"/>
        <v>2.7628755364806898E-2</v>
      </c>
      <c r="DB41" s="250">
        <v>21.07</v>
      </c>
      <c r="DC41" s="68">
        <f t="shared" si="51"/>
        <v>4.2897998093422238E-3</v>
      </c>
      <c r="DD41" s="68">
        <f t="shared" si="280"/>
        <v>3.9152100873284332E-3</v>
      </c>
      <c r="DE41" s="68">
        <f t="shared" si="52"/>
        <v>-3.657978966620945E-2</v>
      </c>
      <c r="DF41" s="68"/>
      <c r="DG41" s="15">
        <f t="shared" si="53"/>
        <v>3.4872298624754466E-2</v>
      </c>
      <c r="DI41" s="250">
        <v>45.85</v>
      </c>
      <c r="DJ41" s="68">
        <f t="shared" si="54"/>
        <v>8.8008800880087692E-3</v>
      </c>
      <c r="DK41" s="68">
        <f t="shared" si="281"/>
        <v>8.4262903659949786E-3</v>
      </c>
      <c r="DL41" s="68">
        <f t="shared" si="55"/>
        <v>3.8505096262740721E-2</v>
      </c>
      <c r="DM41" s="68"/>
      <c r="DN41" s="15">
        <f t="shared" si="56"/>
        <v>8.7523719165085515E-2</v>
      </c>
      <c r="DP41" s="250">
        <v>40.15</v>
      </c>
      <c r="DQ41" s="68">
        <f t="shared" si="57"/>
        <v>1.0062893081760971E-2</v>
      </c>
      <c r="DR41" s="68">
        <f t="shared" si="282"/>
        <v>9.6883033597471805E-3</v>
      </c>
      <c r="DS41" s="68"/>
      <c r="DT41" s="68"/>
      <c r="DU41" s="15">
        <f t="shared" si="58"/>
        <v>5.4359243697479E-2</v>
      </c>
      <c r="DV41" s="18"/>
      <c r="DW41" s="250">
        <v>35.06</v>
      </c>
      <c r="DX41" s="68">
        <f t="shared" si="59"/>
        <v>1.6231884057971081E-2</v>
      </c>
      <c r="DY41" s="68">
        <f t="shared" si="283"/>
        <v>1.5857294335957291E-2</v>
      </c>
      <c r="DZ41" s="68">
        <f t="shared" si="60"/>
        <v>0.87086446104589144</v>
      </c>
      <c r="EA41" s="68"/>
      <c r="EB41" s="15">
        <f t="shared" si="61"/>
        <v>4.7505228562892243E-2</v>
      </c>
      <c r="ED41" s="250">
        <v>38</v>
      </c>
      <c r="EE41" s="68">
        <f t="shared" si="62"/>
        <v>8.492569002123149E-3</v>
      </c>
      <c r="EF41" s="68">
        <f t="shared" si="284"/>
        <v>8.1179792801093584E-3</v>
      </c>
      <c r="EG41" s="68">
        <f t="shared" si="63"/>
        <v>0.80694246314788387</v>
      </c>
      <c r="EH41" s="68"/>
      <c r="EI41" s="15">
        <f t="shared" si="64"/>
        <v>3.036876355748366E-2</v>
      </c>
      <c r="EK41" s="250">
        <v>122.05</v>
      </c>
      <c r="EL41" s="68">
        <f t="shared" si="65"/>
        <v>-1.0940032414910927E-2</v>
      </c>
      <c r="EM41" s="68">
        <f t="shared" si="285"/>
        <v>-1.1314622136924718E-2</v>
      </c>
      <c r="EN41" s="68">
        <f t="shared" si="66"/>
        <v>0.89107530213820862</v>
      </c>
      <c r="EO41" s="68"/>
      <c r="EP41" s="15">
        <f t="shared" si="67"/>
        <v>9.6585804132973949E-2</v>
      </c>
      <c r="ER41" s="250">
        <v>40.69</v>
      </c>
      <c r="ES41" s="68">
        <f t="shared" si="68"/>
        <v>3.947693066863967E-3</v>
      </c>
      <c r="ET41" s="68">
        <f t="shared" si="286"/>
        <v>3.5731033448501764E-3</v>
      </c>
      <c r="EU41" s="68">
        <f t="shared" si="69"/>
        <v>0.16556860498424525</v>
      </c>
      <c r="EV41" s="68"/>
      <c r="EW41" s="15">
        <f t="shared" si="70"/>
        <v>4.62843918745178E-2</v>
      </c>
      <c r="EY41" s="250">
        <v>29.94</v>
      </c>
      <c r="EZ41" s="68">
        <f t="shared" si="71"/>
        <v>1.1144883485309081E-2</v>
      </c>
      <c r="FA41" s="68">
        <f t="shared" si="287"/>
        <v>1.077029376329529E-2</v>
      </c>
      <c r="FB41" s="68"/>
      <c r="FC41" s="68"/>
      <c r="FD41" s="15">
        <f t="shared" si="72"/>
        <v>0.21806346623270967</v>
      </c>
      <c r="FF41" s="250">
        <v>60.14</v>
      </c>
      <c r="FG41" s="68">
        <f t="shared" si="73"/>
        <v>1.3310867733782631E-2</v>
      </c>
      <c r="FH41" s="68">
        <f t="shared" si="288"/>
        <v>1.293627801176884E-2</v>
      </c>
      <c r="FI41" s="68">
        <f t="shared" si="74"/>
        <v>1.7941773865944522E-2</v>
      </c>
      <c r="FJ41" s="68"/>
      <c r="FK41" s="15">
        <f t="shared" si="75"/>
        <v>5.8989258672301488E-2</v>
      </c>
      <c r="FM41" s="250">
        <v>192.12</v>
      </c>
      <c r="FN41" s="68">
        <f t="shared" si="76"/>
        <v>3.1328320802004716E-3</v>
      </c>
      <c r="FO41" s="68">
        <f t="shared" si="289"/>
        <v>2.758242358186681E-3</v>
      </c>
      <c r="FP41" s="68">
        <f t="shared" si="77"/>
        <v>0.65221878224974206</v>
      </c>
      <c r="FQ41" s="68"/>
      <c r="FR41" s="15">
        <f t="shared" si="78"/>
        <v>5.7580094682373711E-2</v>
      </c>
      <c r="FT41" s="250">
        <v>92.63</v>
      </c>
      <c r="FU41" s="68">
        <f t="shared" si="79"/>
        <v>6.9572779649962014E-3</v>
      </c>
      <c r="FV41" s="68">
        <f t="shared" si="290"/>
        <v>6.5826882429824108E-3</v>
      </c>
      <c r="FW41" s="68">
        <f t="shared" si="80"/>
        <v>5.2254913097807498E-2</v>
      </c>
      <c r="FX41" s="68"/>
      <c r="FY41" s="15">
        <f t="shared" si="81"/>
        <v>2.7167886449323445E-2</v>
      </c>
      <c r="GA41" s="250">
        <v>18.72</v>
      </c>
      <c r="GB41" s="68">
        <f t="shared" si="82"/>
        <v>-5.3390282968508078E-4</v>
      </c>
      <c r="GC41" s="68">
        <f t="shared" si="291"/>
        <v>-9.0849255169887159E-4</v>
      </c>
      <c r="GD41" s="68"/>
      <c r="GE41" s="68"/>
      <c r="GF41" s="15">
        <f t="shared" si="83"/>
        <v>7.4010327022375172E-2</v>
      </c>
      <c r="GG41" s="18"/>
      <c r="GH41" s="250">
        <v>19.559999999999999</v>
      </c>
      <c r="GI41" s="68">
        <f t="shared" si="84"/>
        <v>6.1728395061727073E-3</v>
      </c>
      <c r="GJ41" s="68">
        <f t="shared" si="292"/>
        <v>5.7982497841589167E-3</v>
      </c>
      <c r="GK41" s="68">
        <f t="shared" si="85"/>
        <v>1.7689906347554626E-2</v>
      </c>
      <c r="GL41" s="68"/>
      <c r="GM41" s="15">
        <f t="shared" si="86"/>
        <v>3.4920634920634928E-2</v>
      </c>
      <c r="GO41" s="250">
        <v>28.13</v>
      </c>
      <c r="GP41" s="68">
        <f t="shared" si="87"/>
        <v>-4.247787610619504E-3</v>
      </c>
      <c r="GQ41" s="68">
        <f t="shared" si="293"/>
        <v>-4.6223773326332946E-3</v>
      </c>
      <c r="GR41" s="68"/>
      <c r="GS41" s="68"/>
      <c r="GT41" s="15">
        <f t="shared" si="88"/>
        <v>3.229357798165134E-2</v>
      </c>
      <c r="GV41" s="250">
        <v>14.39</v>
      </c>
      <c r="GW41" s="68">
        <f t="shared" si="89"/>
        <v>4.888268156424601E-3</v>
      </c>
      <c r="GX41" s="68">
        <f t="shared" si="294"/>
        <v>4.5136784344108104E-3</v>
      </c>
      <c r="GY41" s="68">
        <f t="shared" si="90"/>
        <v>0.21434599156118153</v>
      </c>
      <c r="GZ41" s="68"/>
      <c r="HA41" s="15">
        <f t="shared" si="91"/>
        <v>4.8833819241982497E-2</v>
      </c>
      <c r="HD41" s="250">
        <v>354.11</v>
      </c>
      <c r="HE41" s="68">
        <f t="shared" si="92"/>
        <v>-4.8617356115106831E-3</v>
      </c>
      <c r="HF41" s="68">
        <f t="shared" si="295"/>
        <v>-5.2363253335244737E-3</v>
      </c>
      <c r="HG41" s="68">
        <f t="shared" si="93"/>
        <v>0.98927026571540944</v>
      </c>
      <c r="HH41" s="68"/>
      <c r="HI41" s="15">
        <f t="shared" si="94"/>
        <v>-0.12314282884310609</v>
      </c>
      <c r="HK41" s="250">
        <v>27.05</v>
      </c>
      <c r="HL41" s="68">
        <f t="shared" si="95"/>
        <v>-4.0500736377024824E-3</v>
      </c>
      <c r="HM41" s="68">
        <f t="shared" si="296"/>
        <v>-4.4246633597162729E-3</v>
      </c>
      <c r="HN41" s="68">
        <f t="shared" si="96"/>
        <v>9.9072580645161299</v>
      </c>
      <c r="HO41" s="68"/>
      <c r="HP41" s="15">
        <f t="shared" si="97"/>
        <v>2.5398028809704386E-2</v>
      </c>
      <c r="HR41" s="250">
        <v>110.17</v>
      </c>
      <c r="HS41" s="68">
        <f t="shared" si="98"/>
        <v>1.783074648928314E-2</v>
      </c>
      <c r="HT41" s="68">
        <f t="shared" si="297"/>
        <v>1.7456156767269349E-2</v>
      </c>
      <c r="HU41" s="68">
        <f t="shared" si="99"/>
        <v>2.026648351648352</v>
      </c>
      <c r="HV41" s="68"/>
      <c r="HW41" s="15">
        <f t="shared" si="100"/>
        <v>2.4170307706609731E-2</v>
      </c>
      <c r="HY41" s="250">
        <v>139.4</v>
      </c>
      <c r="HZ41" s="68">
        <f t="shared" si="101"/>
        <v>3.9611091105510362E-3</v>
      </c>
      <c r="IA41" s="68">
        <f t="shared" si="298"/>
        <v>3.5865193885372456E-3</v>
      </c>
      <c r="IB41" s="68">
        <f t="shared" si="102"/>
        <v>0.31633616619452309</v>
      </c>
      <c r="IC41" s="68"/>
      <c r="ID41" s="15">
        <f t="shared" si="103"/>
        <v>3.805197706456187E-2</v>
      </c>
      <c r="IF41" s="250">
        <v>228.53</v>
      </c>
      <c r="IG41" s="68">
        <f t="shared" si="104"/>
        <v>-1.9352900789563986E-2</v>
      </c>
      <c r="IH41" s="68">
        <f t="shared" si="299"/>
        <v>-1.9727490511577777E-2</v>
      </c>
      <c r="II41" s="68">
        <f t="shared" si="105"/>
        <v>0.30588571428571432</v>
      </c>
      <c r="IJ41" s="68"/>
      <c r="IK41" s="15">
        <f t="shared" si="106"/>
        <v>-1.4277087646652874E-2</v>
      </c>
      <c r="IM41" s="250">
        <v>168.4</v>
      </c>
      <c r="IN41" s="68">
        <f t="shared" si="107"/>
        <v>5.2368453943257058E-2</v>
      </c>
      <c r="IO41" s="68">
        <f t="shared" si="300"/>
        <v>5.1993864221243268E-2</v>
      </c>
      <c r="IP41" s="68">
        <f t="shared" si="108"/>
        <v>2.2884202304237453</v>
      </c>
      <c r="IQ41" s="68"/>
      <c r="IR41" s="15">
        <f t="shared" si="109"/>
        <v>-0.10191456455655691</v>
      </c>
      <c r="IT41" s="250">
        <v>47.92</v>
      </c>
      <c r="IU41" s="68">
        <f t="shared" si="110"/>
        <v>1.5469379105742828E-2</v>
      </c>
      <c r="IV41" s="68">
        <f t="shared" si="301"/>
        <v>1.5094789383729037E-2</v>
      </c>
      <c r="IW41" s="68">
        <f t="shared" si="111"/>
        <v>1.6257534246575343</v>
      </c>
      <c r="IX41" s="68"/>
      <c r="IY41" s="15">
        <f t="shared" si="112"/>
        <v>-6.7522864370500077E-2</v>
      </c>
      <c r="JA41" s="250">
        <v>716.37</v>
      </c>
      <c r="JB41" s="68">
        <f t="shared" si="113"/>
        <v>-2.7556436396215342E-2</v>
      </c>
      <c r="JC41" s="68">
        <f t="shared" si="302"/>
        <v>-2.7931026118229133E-2</v>
      </c>
      <c r="JD41" s="68">
        <f t="shared" si="114"/>
        <v>0.44896844660194185</v>
      </c>
      <c r="JE41" s="68"/>
      <c r="JF41" s="15">
        <f t="shared" si="115"/>
        <v>0.22349746374955171</v>
      </c>
      <c r="JH41" s="250">
        <v>409.64</v>
      </c>
      <c r="JI41" s="68">
        <f t="shared" si="116"/>
        <v>2.9625639644491821E-3</v>
      </c>
      <c r="JJ41" s="68">
        <f t="shared" si="303"/>
        <v>2.5879742424353915E-3</v>
      </c>
      <c r="JK41" s="68">
        <f t="shared" si="117"/>
        <v>7.2536821657773459E-3</v>
      </c>
      <c r="JL41" s="68"/>
      <c r="JM41" s="15">
        <f t="shared" si="118"/>
        <v>-2.8137603795966817E-2</v>
      </c>
      <c r="JO41" s="250">
        <v>13.31</v>
      </c>
      <c r="JP41" s="68">
        <f t="shared" si="119"/>
        <v>3.4992223950233367E-2</v>
      </c>
      <c r="JQ41" s="68">
        <f t="shared" si="304"/>
        <v>3.4617634228219576E-2</v>
      </c>
      <c r="JR41" s="68">
        <f t="shared" si="120"/>
        <v>-0.55086890501096686</v>
      </c>
      <c r="JS41" s="68"/>
      <c r="JT41" s="15">
        <f t="shared" si="121"/>
        <v>0.30618253189401384</v>
      </c>
      <c r="JV41" s="250">
        <v>1.63</v>
      </c>
      <c r="JW41" s="68">
        <f t="shared" si="122"/>
        <v>6.1728395061727073E-3</v>
      </c>
      <c r="JX41" s="68">
        <f t="shared" si="305"/>
        <v>5.7982497841589167E-3</v>
      </c>
      <c r="JY41" s="68">
        <f t="shared" si="123"/>
        <v>-0.35573122529644269</v>
      </c>
      <c r="JZ41" s="68"/>
      <c r="KA41" s="15">
        <f t="shared" si="124"/>
        <v>-9.4444444444444525E-2</v>
      </c>
      <c r="KC41" s="250">
        <v>22.88</v>
      </c>
      <c r="KD41" s="68">
        <f t="shared" si="125"/>
        <v>1.8699910952804905E-2</v>
      </c>
      <c r="KE41" s="68">
        <f t="shared" si="306"/>
        <v>1.8325321230791114E-2</v>
      </c>
      <c r="KF41" s="68">
        <f t="shared" si="126"/>
        <v>0.17453798767967138</v>
      </c>
      <c r="KG41" s="68"/>
      <c r="KH41" s="15">
        <f t="shared" si="127"/>
        <v>3.1559963931469759E-2</v>
      </c>
      <c r="KI41" s="18"/>
      <c r="KJ41" s="250">
        <v>75.239999999999995</v>
      </c>
      <c r="KK41" s="68">
        <f t="shared" si="128"/>
        <v>6.4214992927864104E-2</v>
      </c>
      <c r="KL41" s="68">
        <f t="shared" si="307"/>
        <v>6.3840403205850313E-2</v>
      </c>
      <c r="KM41" s="68">
        <f t="shared" si="129"/>
        <v>2.5658767772511846</v>
      </c>
      <c r="KN41" s="68"/>
      <c r="KO41" s="15">
        <f t="shared" si="130"/>
        <v>0.11947626841243865</v>
      </c>
      <c r="KQ41" s="250">
        <v>1.417</v>
      </c>
      <c r="KR41" s="68">
        <f t="shared" si="131"/>
        <v>-3.2764505119453953E-2</v>
      </c>
      <c r="KS41" s="68">
        <f t="shared" si="308"/>
        <v>-3.3139094841467744E-2</v>
      </c>
      <c r="KT41" s="68">
        <f t="shared" si="132"/>
        <v>-0.45916030534351143</v>
      </c>
      <c r="KU41" s="68"/>
      <c r="KV41" s="15">
        <f t="shared" si="133"/>
        <v>0.402970297029703</v>
      </c>
      <c r="KW41" s="18"/>
      <c r="KX41" s="250">
        <v>27.81</v>
      </c>
      <c r="KY41" s="68">
        <f t="shared" si="134"/>
        <v>2.771618625277162E-2</v>
      </c>
      <c r="KZ41" s="68">
        <f t="shared" si="309"/>
        <v>2.7341596530757829E-2</v>
      </c>
      <c r="LA41" s="68">
        <f t="shared" si="135"/>
        <v>-0.61337411372167383</v>
      </c>
      <c r="LB41" s="68"/>
      <c r="LC41" s="15">
        <f t="shared" si="136"/>
        <v>0.17292281737663423</v>
      </c>
      <c r="LD41" s="18"/>
      <c r="LE41" s="250">
        <v>53.78</v>
      </c>
      <c r="LF41" s="68">
        <f t="shared" si="137"/>
        <v>6.55062698858322E-3</v>
      </c>
      <c r="LG41" s="68">
        <f t="shared" si="310"/>
        <v>6.1760372665694294E-3</v>
      </c>
      <c r="LH41" s="68">
        <f t="shared" si="138"/>
        <v>0.50097683505442381</v>
      </c>
      <c r="LI41" s="68"/>
      <c r="LJ41" s="15">
        <f t="shared" si="139"/>
        <v>0.16634135762307528</v>
      </c>
      <c r="LL41" s="250">
        <v>97.32</v>
      </c>
      <c r="LM41" s="68">
        <f t="shared" si="140"/>
        <v>1.5336463223787157E-2</v>
      </c>
      <c r="LN41" s="68">
        <f t="shared" si="311"/>
        <v>1.4961873501773366E-2</v>
      </c>
      <c r="LO41" s="68">
        <f t="shared" si="141"/>
        <v>0.11222857142857134</v>
      </c>
      <c r="LP41" s="68"/>
      <c r="LQ41" s="15">
        <f t="shared" si="142"/>
        <v>0.24434215573456081</v>
      </c>
      <c r="LS41" s="250">
        <v>11.26</v>
      </c>
      <c r="LT41" s="68">
        <f t="shared" si="143"/>
        <v>1.7793594306049442E-3</v>
      </c>
      <c r="LU41" s="68">
        <f t="shared" si="312"/>
        <v>1.4047697085911534E-3</v>
      </c>
      <c r="LV41" s="68">
        <f>IF(LS41&gt;0,(LS41-LV$10)/LV$10,0)</f>
        <v>-0.82513763035088949</v>
      </c>
      <c r="LW41" s="68"/>
      <c r="LX41" s="15">
        <f t="shared" si="144"/>
        <v>0.21729729729729727</v>
      </c>
      <c r="LZ41" s="250">
        <v>14.34</v>
      </c>
      <c r="MA41" s="68">
        <f t="shared" si="145"/>
        <v>-7.6124567474048057E-3</v>
      </c>
      <c r="MB41" s="68">
        <f t="shared" si="313"/>
        <v>-7.9870464694185971E-3</v>
      </c>
      <c r="MC41" s="68">
        <f t="shared" si="146"/>
        <v>-0.35550561797752811</v>
      </c>
      <c r="MD41" s="68"/>
      <c r="ME41" s="15">
        <f t="shared" si="147"/>
        <v>6.3798219584569688E-2</v>
      </c>
      <c r="MG41" s="250">
        <v>50.19</v>
      </c>
      <c r="MH41" s="68">
        <f t="shared" si="148"/>
        <v>-4.6180159635119726E-2</v>
      </c>
      <c r="MI41" s="68">
        <f t="shared" si="314"/>
        <v>-4.6554749357133517E-2</v>
      </c>
      <c r="MJ41" s="68">
        <f t="shared" si="149"/>
        <v>5.7641509433962259</v>
      </c>
      <c r="MK41" s="68"/>
      <c r="ML41" s="15">
        <f t="shared" si="150"/>
        <v>1.3641073951954779</v>
      </c>
      <c r="MN41" s="250">
        <v>106.74</v>
      </c>
      <c r="MO41" s="68">
        <f t="shared" si="151"/>
        <v>-8.4245998315083228E-4</v>
      </c>
      <c r="MP41" s="68">
        <f t="shared" si="315"/>
        <v>-1.2170497051646231E-3</v>
      </c>
      <c r="MQ41" s="68">
        <f t="shared" si="152"/>
        <v>-0.15218427323272446</v>
      </c>
      <c r="MR41" s="68"/>
      <c r="MS41" s="15">
        <f t="shared" si="153"/>
        <v>-4.1745219499057414E-2</v>
      </c>
      <c r="MU41" s="250">
        <v>9.7200000000000006</v>
      </c>
      <c r="MV41" s="68">
        <f t="shared" si="154"/>
        <v>4.6286329386437196E-2</v>
      </c>
      <c r="MW41" s="68">
        <f t="shared" si="316"/>
        <v>4.5911739664423405E-2</v>
      </c>
      <c r="MX41" s="68">
        <f t="shared" si="155"/>
        <v>-0.53425970292285574</v>
      </c>
      <c r="MY41" s="68"/>
      <c r="MZ41" s="15">
        <f t="shared" si="156"/>
        <v>-8.9034676663542575E-2</v>
      </c>
      <c r="NB41" s="250">
        <v>210.08</v>
      </c>
      <c r="NC41" s="68">
        <f t="shared" si="157"/>
        <v>8.6906419551543782E-3</v>
      </c>
      <c r="ND41" s="68">
        <f t="shared" si="317"/>
        <v>8.3160522331405876E-3</v>
      </c>
      <c r="NE41" s="68">
        <f t="shared" si="158"/>
        <v>0.55074924337491704</v>
      </c>
      <c r="NF41" s="68"/>
      <c r="NG41" s="15">
        <f t="shared" si="159"/>
        <v>0.2595479345284491</v>
      </c>
      <c r="NI41" s="250">
        <v>5.55</v>
      </c>
      <c r="NJ41" s="68">
        <f t="shared" si="160"/>
        <v>2.2099447513812175E-2</v>
      </c>
      <c r="NK41" s="68">
        <f t="shared" si="318"/>
        <v>2.1724857791798384E-2</v>
      </c>
      <c r="NL41" s="68">
        <f t="shared" si="161"/>
        <v>-0.95593489479952365</v>
      </c>
      <c r="NM41" s="68"/>
      <c r="NN41" s="15">
        <f t="shared" si="162"/>
        <v>0.13265306122448967</v>
      </c>
      <c r="NP41" s="250">
        <v>373.25</v>
      </c>
      <c r="NQ41" s="68">
        <f t="shared" si="163"/>
        <v>1.5397589705922428E-2</v>
      </c>
      <c r="NR41" s="68">
        <f t="shared" si="319"/>
        <v>1.5022999983908637E-2</v>
      </c>
      <c r="NS41" s="68">
        <f t="shared" si="164"/>
        <v>1.8438095238095238</v>
      </c>
      <c r="NT41" s="68"/>
      <c r="NU41" s="15">
        <f t="shared" si="165"/>
        <v>0.13473991426747331</v>
      </c>
      <c r="NW41" s="250">
        <v>183.77</v>
      </c>
      <c r="NX41" s="68">
        <f t="shared" si="166"/>
        <v>-7.8820925336067563E-3</v>
      </c>
      <c r="NY41" s="68">
        <f t="shared" si="320"/>
        <v>-8.2566822556205469E-3</v>
      </c>
      <c r="NZ41" s="68">
        <f t="shared" si="167"/>
        <v>4.5573509330905891E-2</v>
      </c>
      <c r="OA41" s="68"/>
      <c r="OB41" s="15">
        <f t="shared" si="168"/>
        <v>-2.9212889593238249E-2</v>
      </c>
      <c r="OD41" s="250">
        <v>1.49</v>
      </c>
      <c r="OE41" s="68">
        <f t="shared" si="169"/>
        <v>-6.6666666666666723E-3</v>
      </c>
      <c r="OF41" s="68">
        <f t="shared" si="321"/>
        <v>-7.0412563886804629E-3</v>
      </c>
      <c r="OG41" s="68">
        <f t="shared" si="170"/>
        <v>-0.99339743873798014</v>
      </c>
      <c r="OH41" s="68"/>
      <c r="OI41" s="15">
        <f t="shared" si="171"/>
        <v>2.0547945205479472E-2</v>
      </c>
      <c r="OK41" s="250">
        <v>111.66</v>
      </c>
      <c r="OL41" s="68">
        <f t="shared" si="172"/>
        <v>-2.0440389507851552E-2</v>
      </c>
      <c r="OM41" s="68">
        <f t="shared" si="322"/>
        <v>-2.0814979229865343E-2</v>
      </c>
      <c r="ON41" s="68">
        <f t="shared" si="173"/>
        <v>1.630388692579505</v>
      </c>
      <c r="OO41" s="68"/>
      <c r="OP41" s="15">
        <f t="shared" si="174"/>
        <v>0.67632487614472303</v>
      </c>
      <c r="OR41" s="250">
        <v>2.0699999999999998</v>
      </c>
      <c r="OS41" s="68">
        <f t="shared" si="175"/>
        <v>0.10106382978723402</v>
      </c>
      <c r="OT41" s="68">
        <f t="shared" si="323"/>
        <v>0.10068924006522023</v>
      </c>
      <c r="OU41" s="68">
        <f t="shared" si="176"/>
        <v>-0.73116883116883125</v>
      </c>
      <c r="OV41" s="68"/>
      <c r="OW41" s="15">
        <f t="shared" si="177"/>
        <v>0.84821428571428537</v>
      </c>
      <c r="OY41" s="250">
        <v>122.51</v>
      </c>
      <c r="OZ41" s="68">
        <f t="shared" si="178"/>
        <v>1.0975408483248046E-2</v>
      </c>
      <c r="PA41" s="68">
        <f t="shared" si="324"/>
        <v>1.0600818761234256E-2</v>
      </c>
      <c r="PB41" s="68">
        <f t="shared" si="332"/>
        <v>2.7695384615384615</v>
      </c>
      <c r="PC41" s="68"/>
      <c r="PD41" s="15">
        <f t="shared" si="179"/>
        <v>6.9489305979921506E-2</v>
      </c>
      <c r="PE41" s="18"/>
      <c r="PF41" s="250">
        <v>194.63</v>
      </c>
      <c r="PG41" s="68">
        <f t="shared" si="180"/>
        <v>-9.6677352058210236E-3</v>
      </c>
      <c r="PH41" s="68">
        <f t="shared" si="325"/>
        <v>-1.0042324927834814E-2</v>
      </c>
      <c r="PI41" s="68">
        <f t="shared" si="181"/>
        <v>-0.44103963239517519</v>
      </c>
      <c r="PJ41" s="68"/>
      <c r="PK41" s="15">
        <f t="shared" si="182"/>
        <v>-6.9334863482044665E-2</v>
      </c>
      <c r="PM41" s="250"/>
      <c r="PN41" s="68">
        <f t="shared" si="183"/>
        <v>0</v>
      </c>
      <c r="PO41" s="68">
        <f t="shared" si="184"/>
        <v>-3.7458972201379076E-4</v>
      </c>
      <c r="PP41" s="68">
        <f t="shared" si="185"/>
        <v>0</v>
      </c>
      <c r="PQ41" s="68"/>
      <c r="PR41" s="15">
        <f t="shared" si="186"/>
        <v>0</v>
      </c>
      <c r="PT41" s="250">
        <v>4.9400000000000004</v>
      </c>
      <c r="PU41" s="68">
        <f t="shared" si="187"/>
        <v>2.9166666666666785E-2</v>
      </c>
      <c r="PV41" s="68">
        <f t="shared" si="326"/>
        <v>2.8792076944652994E-2</v>
      </c>
      <c r="PW41" s="68">
        <f t="shared" si="188"/>
        <v>-0.4334862385321101</v>
      </c>
      <c r="PX41" s="68"/>
      <c r="PY41" s="15">
        <f t="shared" si="189"/>
        <v>-3.7037037037036938E-2</v>
      </c>
      <c r="QA41" s="250">
        <v>215.59</v>
      </c>
      <c r="QB41" s="68">
        <f t="shared" si="190"/>
        <v>1.4016273928789754E-2</v>
      </c>
      <c r="QC41" s="68">
        <f t="shared" si="327"/>
        <v>1.3641684206775964E-2</v>
      </c>
      <c r="QD41" s="68">
        <f t="shared" si="191"/>
        <v>-0.36100655028305517</v>
      </c>
      <c r="QE41" s="68"/>
      <c r="QF41" s="15">
        <f t="shared" si="192"/>
        <v>0.12438719098779594</v>
      </c>
      <c r="QH41" s="250">
        <v>1.577</v>
      </c>
      <c r="QI41" s="68">
        <f t="shared" si="193"/>
        <v>1.7419354838709621E-2</v>
      </c>
      <c r="QJ41" s="68">
        <f t="shared" si="328"/>
        <v>1.704476511669583E-2</v>
      </c>
      <c r="QK41" s="68">
        <f t="shared" si="194"/>
        <v>-0.37171314741035855</v>
      </c>
      <c r="QL41" s="68"/>
      <c r="QM41" s="15">
        <f t="shared" si="195"/>
        <v>0.213076923076923</v>
      </c>
      <c r="QO41" s="250">
        <v>11.07</v>
      </c>
      <c r="QP41" s="68">
        <f t="shared" si="196"/>
        <v>-2.0353982300884994E-2</v>
      </c>
      <c r="QQ41" s="68">
        <f t="shared" si="329"/>
        <v>-2.0728572022898784E-2</v>
      </c>
      <c r="QR41" s="68">
        <f t="shared" si="197"/>
        <v>-0.98650625319973662</v>
      </c>
      <c r="QS41" s="68"/>
      <c r="QT41" s="15">
        <f t="shared" si="198"/>
        <v>-3.5714285714285726E-2</v>
      </c>
      <c r="QV41" s="250">
        <v>1.923</v>
      </c>
      <c r="QW41" s="68">
        <f t="shared" si="199"/>
        <v>4.1775456919060086E-3</v>
      </c>
      <c r="QX41" s="68">
        <f t="shared" si="330"/>
        <v>3.802955969892218E-3</v>
      </c>
      <c r="QY41" s="68">
        <f t="shared" si="200"/>
        <v>-0.45524079320113309</v>
      </c>
      <c r="QZ41" s="68"/>
      <c r="RA41" s="15">
        <f t="shared" si="201"/>
        <v>-0.21413976297507151</v>
      </c>
      <c r="RC41" s="250">
        <v>26.04</v>
      </c>
      <c r="RD41" s="68">
        <f t="shared" si="202"/>
        <v>-1.5500945179584127E-2</v>
      </c>
      <c r="RE41" s="68">
        <f t="shared" si="331"/>
        <v>-1.5875534901597918E-2</v>
      </c>
      <c r="RF41" s="68">
        <f t="shared" si="203"/>
        <v>-0.43745949449125082</v>
      </c>
      <c r="RG41" s="68"/>
      <c r="RH41" s="15">
        <f t="shared" si="204"/>
        <v>5.2121212121212089E-2</v>
      </c>
      <c r="RJ41" s="250">
        <v>201.95</v>
      </c>
      <c r="RK41" s="68">
        <f t="shared" si="205"/>
        <v>-5.711190980257126E-3</v>
      </c>
      <c r="RL41" s="68">
        <f t="shared" si="206"/>
        <v>-6.0857807022709166E-3</v>
      </c>
      <c r="RM41" s="68">
        <f t="shared" si="207"/>
        <v>-6.3224788941460358E-2</v>
      </c>
      <c r="RN41" s="68"/>
      <c r="RO41" s="15">
        <f t="shared" si="208"/>
        <v>2.6586010573403769E-2</v>
      </c>
      <c r="RQ41" s="250">
        <v>15.78</v>
      </c>
      <c r="RR41" s="68">
        <f t="shared" si="209"/>
        <v>-2.1698698078115291E-2</v>
      </c>
      <c r="RS41" s="68">
        <f t="shared" si="210"/>
        <v>-2.2073287800129082E-2</v>
      </c>
      <c r="RT41" s="68">
        <f t="shared" si="211"/>
        <v>7.7868852459016313E-2</v>
      </c>
      <c r="RU41" s="68"/>
      <c r="RV41" s="15">
        <f t="shared" si="212"/>
        <v>-0.24280230326295588</v>
      </c>
      <c r="RX41" s="250">
        <v>124.62</v>
      </c>
      <c r="RY41" s="68">
        <f t="shared" si="213"/>
        <v>4.5820745216515676E-2</v>
      </c>
      <c r="RZ41" s="68">
        <f t="shared" si="214"/>
        <v>4.5446155494501886E-2</v>
      </c>
      <c r="SA41" s="68">
        <f t="shared" si="215"/>
        <v>-6.3430031564707626E-2</v>
      </c>
      <c r="SB41" s="68"/>
      <c r="SC41" s="15">
        <f t="shared" si="216"/>
        <v>0.64775882586275302</v>
      </c>
      <c r="SE41" s="250">
        <v>10.52</v>
      </c>
      <c r="SF41" s="68">
        <f t="shared" si="217"/>
        <v>-0.10922946655376807</v>
      </c>
      <c r="SG41" s="68">
        <f t="shared" si="218"/>
        <v>-0.10960405627578186</v>
      </c>
      <c r="SH41" s="68">
        <f t="shared" si="219"/>
        <v>-0.15840000000000004</v>
      </c>
      <c r="SI41" s="68"/>
      <c r="SJ41" s="15">
        <f t="shared" si="220"/>
        <v>-0.31061598951507208</v>
      </c>
      <c r="SL41" s="250">
        <v>0.60399999999999998</v>
      </c>
      <c r="SM41" s="68">
        <f t="shared" si="221"/>
        <v>-2.580645161290325E-2</v>
      </c>
      <c r="SN41" s="68">
        <f t="shared" si="222"/>
        <v>-2.6181041334917041E-2</v>
      </c>
      <c r="SO41" s="68">
        <f t="shared" si="223"/>
        <v>-0.57464788732394367</v>
      </c>
      <c r="SP41" s="68"/>
      <c r="SQ41" s="15">
        <f t="shared" si="224"/>
        <v>-0.401980198019802</v>
      </c>
      <c r="SS41" s="250">
        <v>6.04</v>
      </c>
      <c r="ST41" s="68">
        <f t="shared" si="225"/>
        <v>-5.1805337519623247E-2</v>
      </c>
      <c r="SU41" s="68">
        <f t="shared" si="226"/>
        <v>-5.2179927241637038E-2</v>
      </c>
      <c r="SV41" s="68">
        <f t="shared" si="227"/>
        <v>-0.62577447335811653</v>
      </c>
      <c r="SW41" s="68"/>
      <c r="SX41" s="15">
        <f t="shared" si="228"/>
        <v>-0.28095238095238095</v>
      </c>
      <c r="SZ41" s="250">
        <v>23.45</v>
      </c>
      <c r="TA41" s="68">
        <f t="shared" si="229"/>
        <v>-1.1382799325463726E-2</v>
      </c>
      <c r="TB41" s="68">
        <f t="shared" si="230"/>
        <v>-1.1757389047477517E-2</v>
      </c>
      <c r="TC41" s="68">
        <f t="shared" si="231"/>
        <v>-0.41912311122120383</v>
      </c>
      <c r="TD41" s="68"/>
      <c r="TE41" s="15">
        <f t="shared" si="232"/>
        <v>0.50320512820512819</v>
      </c>
      <c r="TG41" s="250">
        <v>0.2</v>
      </c>
      <c r="TH41" s="68">
        <f t="shared" si="233"/>
        <v>4.3296817944705274E-2</v>
      </c>
      <c r="TI41" s="68">
        <f t="shared" si="234"/>
        <v>4.2922228222691483E-2</v>
      </c>
      <c r="TJ41" s="68">
        <f t="shared" si="235"/>
        <v>-9.090909090909087E-2</v>
      </c>
      <c r="TK41" s="68"/>
      <c r="TL41" s="15">
        <f t="shared" si="236"/>
        <v>0.17994100294985249</v>
      </c>
      <c r="TN41" s="250">
        <v>38.18</v>
      </c>
      <c r="TO41" s="68">
        <f t="shared" si="237"/>
        <v>-1.2671321437807137E-2</v>
      </c>
      <c r="TP41" s="68">
        <f t="shared" si="238"/>
        <v>-1.3045911159820928E-2</v>
      </c>
      <c r="TQ41" s="68">
        <f t="shared" si="239"/>
        <v>-0.44349296349471257</v>
      </c>
      <c r="TR41" s="68"/>
      <c r="TS41" s="15">
        <f t="shared" si="240"/>
        <v>0.28336134453781514</v>
      </c>
      <c r="TU41" s="250">
        <v>2.2400000000000002</v>
      </c>
      <c r="TV41" s="68">
        <f t="shared" si="241"/>
        <v>4.48430493273553E-3</v>
      </c>
      <c r="TW41" s="68">
        <f t="shared" si="242"/>
        <v>4.1097152107217394E-3</v>
      </c>
      <c r="TX41" s="68">
        <f t="shared" si="243"/>
        <v>-0.49206349206349204</v>
      </c>
      <c r="TY41" s="68"/>
      <c r="TZ41" s="15">
        <f t="shared" si="244"/>
        <v>0.30994152046783641</v>
      </c>
      <c r="UB41" s="250"/>
      <c r="UC41" s="68">
        <f t="shared" si="245"/>
        <v>0</v>
      </c>
      <c r="UD41" s="68">
        <f t="shared" si="246"/>
        <v>-3.7458972201379076E-4</v>
      </c>
      <c r="UE41" s="68">
        <f t="shared" si="247"/>
        <v>0</v>
      </c>
      <c r="UF41" s="68"/>
      <c r="UG41" s="15">
        <f t="shared" si="248"/>
        <v>0</v>
      </c>
      <c r="UI41" s="250"/>
      <c r="UJ41" s="68">
        <f t="shared" si="249"/>
        <v>0</v>
      </c>
      <c r="UK41" s="68">
        <f t="shared" si="250"/>
        <v>-3.7458972201379076E-4</v>
      </c>
      <c r="UL41" s="68">
        <f t="shared" si="251"/>
        <v>0</v>
      </c>
      <c r="UM41" s="68"/>
      <c r="UN41" s="15">
        <f t="shared" si="252"/>
        <v>0</v>
      </c>
      <c r="UP41" s="250"/>
      <c r="UQ41" s="68">
        <f t="shared" si="253"/>
        <v>0</v>
      </c>
      <c r="UR41" s="68">
        <f t="shared" si="254"/>
        <v>-3.7458972201379076E-4</v>
      </c>
      <c r="US41" s="68">
        <f t="shared" si="255"/>
        <v>0</v>
      </c>
      <c r="UT41" s="68"/>
      <c r="UU41" s="15">
        <f t="shared" si="256"/>
        <v>0</v>
      </c>
      <c r="UW41" s="250"/>
      <c r="UX41" s="68">
        <f t="shared" si="257"/>
        <v>0</v>
      </c>
      <c r="UY41" s="68">
        <f t="shared" si="258"/>
        <v>-3.7458972201379076E-4</v>
      </c>
      <c r="UZ41" s="68">
        <f t="shared" si="259"/>
        <v>0</v>
      </c>
      <c r="VA41" s="68"/>
      <c r="VB41" s="15">
        <f t="shared" si="260"/>
        <v>0</v>
      </c>
      <c r="VD41" s="250"/>
      <c r="VE41" s="68">
        <f t="shared" si="261"/>
        <v>0</v>
      </c>
      <c r="VF41" s="68">
        <f t="shared" si="262"/>
        <v>-3.7458972201379076E-4</v>
      </c>
      <c r="VG41" s="68">
        <f t="shared" si="263"/>
        <v>0</v>
      </c>
      <c r="VH41" s="68"/>
      <c r="VI41" s="15">
        <f t="shared" si="264"/>
        <v>0</v>
      </c>
      <c r="VM41" s="21">
        <f t="shared" si="265"/>
        <v>2.6198899456584437E-3</v>
      </c>
      <c r="VN41" s="49"/>
      <c r="VO41" s="21">
        <f t="shared" si="266"/>
        <v>0.47841093984093502</v>
      </c>
      <c r="VP41" s="14"/>
      <c r="VQ41" s="21">
        <f t="shared" si="267"/>
        <v>0.13774539851255613</v>
      </c>
    </row>
    <row r="42" spans="1:589" ht="15.75" customHeight="1" x14ac:dyDescent="0.2">
      <c r="A42" s="127">
        <v>45707</v>
      </c>
      <c r="B42" s="4">
        <f t="shared" si="0"/>
        <v>45707</v>
      </c>
      <c r="C42" s="13">
        <v>44627.59</v>
      </c>
      <c r="D42" s="138">
        <f t="shared" si="1"/>
        <v>71.25</v>
      </c>
      <c r="E42" s="68">
        <f t="shared" si="2"/>
        <v>1.5990990283313218E-3</v>
      </c>
      <c r="F42" s="15">
        <f t="shared" si="3"/>
        <v>4.896951924374205E-2</v>
      </c>
      <c r="G42" s="13">
        <v>6144.15</v>
      </c>
      <c r="H42" s="138">
        <f t="shared" si="4"/>
        <v>14.569999999999709</v>
      </c>
      <c r="I42" s="68">
        <f t="shared" si="5"/>
        <v>2.3769980977489009E-3</v>
      </c>
      <c r="J42" s="15">
        <f t="shared" si="6"/>
        <v>4.4633885504528424E-2</v>
      </c>
      <c r="K42" s="13">
        <v>20056.25</v>
      </c>
      <c r="L42" s="138">
        <f t="shared" si="7"/>
        <v>14.990000000001601</v>
      </c>
      <c r="M42" s="68">
        <f t="shared" si="8"/>
        <v>7.4795696478173533E-4</v>
      </c>
      <c r="N42" s="15">
        <f t="shared" si="9"/>
        <v>3.860328862775677E-2</v>
      </c>
      <c r="O42" s="13">
        <v>2282.46</v>
      </c>
      <c r="P42" s="138">
        <f t="shared" si="10"/>
        <v>-7.8899999999998727</v>
      </c>
      <c r="Q42" s="68">
        <f t="shared" si="11"/>
        <v>-3.4448883358438112E-3</v>
      </c>
      <c r="R42" s="15">
        <f t="shared" si="12"/>
        <v>2.3451232198586733E-2</v>
      </c>
      <c r="S42" s="18">
        <f t="shared" si="13"/>
        <v>8.2489561546451927E-4</v>
      </c>
      <c r="T42" s="121">
        <f t="shared" si="14"/>
        <v>265.26597725581308</v>
      </c>
      <c r="U42" s="121">
        <f t="shared" si="15"/>
        <v>265.26597725581308</v>
      </c>
      <c r="V42" s="134">
        <f t="shared" si="16"/>
        <v>6.2232554481107707E-4</v>
      </c>
      <c r="W42" s="21">
        <f t="shared" si="268"/>
        <v>2.5303231783771332E-2</v>
      </c>
      <c r="X42" s="18">
        <f t="shared" si="17"/>
        <v>3.1979143875453676E-4</v>
      </c>
      <c r="Y42" s="352">
        <f>314987.77+71955.27</f>
        <v>386943.04000000004</v>
      </c>
      <c r="Z42" s="15">
        <v>1.9999999999999999E-6</v>
      </c>
      <c r="AA42" s="21">
        <f t="shared" si="18"/>
        <v>-6.2032554481107702E-4</v>
      </c>
      <c r="AC42" s="250">
        <v>236.75</v>
      </c>
      <c r="AD42" s="68">
        <f t="shared" si="19"/>
        <v>2.9575798546557872E-4</v>
      </c>
      <c r="AE42" s="68">
        <f t="shared" si="269"/>
        <v>-3.2656755934549835E-4</v>
      </c>
      <c r="AF42" s="68">
        <f t="shared" si="20"/>
        <v>0.43685136857437634</v>
      </c>
      <c r="AG42" s="68"/>
      <c r="AH42" s="15">
        <f t="shared" si="21"/>
        <v>4.2171061319716568E-2</v>
      </c>
      <c r="AJ42" s="250">
        <v>22.44</v>
      </c>
      <c r="AK42" s="68">
        <f t="shared" si="22"/>
        <v>-2.6666666666666098E-3</v>
      </c>
      <c r="AL42" s="68">
        <f t="shared" si="270"/>
        <v>-3.2889922114776871E-3</v>
      </c>
      <c r="AM42" s="68">
        <f t="shared" si="23"/>
        <v>0.20645161290322578</v>
      </c>
      <c r="AN42" s="68"/>
      <c r="AO42" s="15">
        <f t="shared" si="24"/>
        <v>6.7047075606276749E-2</v>
      </c>
      <c r="AQ42" s="250">
        <v>22.25</v>
      </c>
      <c r="AR42" s="68">
        <f t="shared" si="25"/>
        <v>1.8009905447996014E-3</v>
      </c>
      <c r="AS42" s="68">
        <f t="shared" si="271"/>
        <v>1.1786649999885243E-3</v>
      </c>
      <c r="AT42" s="68">
        <f t="shared" si="26"/>
        <v>0.28836132020845401</v>
      </c>
      <c r="AU42" s="68"/>
      <c r="AV42" s="15">
        <f t="shared" si="27"/>
        <v>3.6329762459245511E-2</v>
      </c>
      <c r="AX42" s="250">
        <v>213.65</v>
      </c>
      <c r="AY42" s="68">
        <f t="shared" si="28"/>
        <v>2.3927934690814458E-3</v>
      </c>
      <c r="AZ42" s="68">
        <f t="shared" si="272"/>
        <v>1.7704679242703688E-3</v>
      </c>
      <c r="BA42" s="68">
        <f t="shared" si="29"/>
        <v>0.59321401938851614</v>
      </c>
      <c r="BB42" s="68"/>
      <c r="BC42" s="15">
        <f t="shared" si="30"/>
        <v>4.6329399089083734E-2</v>
      </c>
      <c r="BE42" s="250">
        <v>78.31</v>
      </c>
      <c r="BF42" s="68">
        <f t="shared" si="31"/>
        <v>2.4321556579620803E-3</v>
      </c>
      <c r="BG42" s="68">
        <f t="shared" si="273"/>
        <v>1.8098301131510032E-3</v>
      </c>
      <c r="BH42" s="68"/>
      <c r="BI42" s="68"/>
      <c r="BJ42" s="15">
        <f t="shared" si="32"/>
        <v>6.2983575403827888E-2</v>
      </c>
      <c r="BL42" s="250">
        <v>72.099999999999994</v>
      </c>
      <c r="BM42" s="68">
        <f t="shared" si="33"/>
        <v>-2.1576876102591985E-2</v>
      </c>
      <c r="BN42" s="68">
        <f t="shared" si="274"/>
        <v>-2.2199201647403063E-2</v>
      </c>
      <c r="BO42" s="68">
        <f t="shared" si="34"/>
        <v>0.21421353991242828</v>
      </c>
      <c r="BP42" s="68"/>
      <c r="BQ42" s="15">
        <f t="shared" si="35"/>
        <v>8.6334187132740534E-2</v>
      </c>
      <c r="BS42" s="250">
        <v>40.770000000000003</v>
      </c>
      <c r="BT42" s="68">
        <f t="shared" si="36"/>
        <v>-2.202643171806077E-3</v>
      </c>
      <c r="BU42" s="68">
        <f t="shared" si="275"/>
        <v>-2.8249687166171543E-3</v>
      </c>
      <c r="BV42" s="68">
        <f t="shared" si="37"/>
        <v>9.4202898550724778E-2</v>
      </c>
      <c r="BW42" s="68"/>
      <c r="BX42" s="15">
        <f t="shared" si="38"/>
        <v>6.5882352941176558E-2</v>
      </c>
      <c r="BZ42" s="250"/>
      <c r="CA42" s="68">
        <f t="shared" si="39"/>
        <v>0</v>
      </c>
      <c r="CB42" s="68">
        <f t="shared" si="276"/>
        <v>0</v>
      </c>
      <c r="CC42" s="68">
        <f t="shared" si="40"/>
        <v>0</v>
      </c>
      <c r="CD42" s="68"/>
      <c r="CE42" s="15">
        <f t="shared" si="41"/>
        <v>0</v>
      </c>
      <c r="CG42" s="250">
        <v>35.68</v>
      </c>
      <c r="CH42" s="68">
        <f t="shared" si="42"/>
        <v>-1.4092290688035315E-2</v>
      </c>
      <c r="CI42" s="68">
        <f t="shared" si="277"/>
        <v>-1.4714616232846391E-2</v>
      </c>
      <c r="CJ42" s="68">
        <f t="shared" si="43"/>
        <v>0.18028448561032084</v>
      </c>
      <c r="CK42" s="68"/>
      <c r="CL42" s="15">
        <f t="shared" si="44"/>
        <v>3.8416763678696168E-2</v>
      </c>
      <c r="CN42" s="250">
        <v>34.880000000000003</v>
      </c>
      <c r="CO42" s="68">
        <f t="shared" si="45"/>
        <v>-3.1437553586738903E-3</v>
      </c>
      <c r="CP42" s="68">
        <f t="shared" si="278"/>
        <v>-3.7660809034849672E-3</v>
      </c>
      <c r="CQ42" s="68">
        <f t="shared" si="46"/>
        <v>0.1129546904913849</v>
      </c>
      <c r="CR42" s="68"/>
      <c r="CS42" s="15">
        <f t="shared" si="47"/>
        <v>4.2127278159545971E-2</v>
      </c>
      <c r="CU42" s="250">
        <v>38.18</v>
      </c>
      <c r="CV42" s="68">
        <f t="shared" si="48"/>
        <v>-3.3933698773166939E-3</v>
      </c>
      <c r="CW42" s="68">
        <f t="shared" si="279"/>
        <v>-4.0156954221277708E-3</v>
      </c>
      <c r="CX42" s="68">
        <f t="shared" si="49"/>
        <v>0.18755832037325043</v>
      </c>
      <c r="CY42" s="68"/>
      <c r="CZ42" s="15">
        <f t="shared" si="50"/>
        <v>2.4141630901287514E-2</v>
      </c>
      <c r="DB42" s="250">
        <v>21.01</v>
      </c>
      <c r="DC42" s="68">
        <f t="shared" si="51"/>
        <v>-2.8476506881821889E-3</v>
      </c>
      <c r="DD42" s="68">
        <f t="shared" si="280"/>
        <v>-3.4699762329932658E-3</v>
      </c>
      <c r="DE42" s="68">
        <f t="shared" si="52"/>
        <v>-3.9323273891175098E-2</v>
      </c>
      <c r="DF42" s="68"/>
      <c r="DG42" s="15">
        <f t="shared" si="53"/>
        <v>3.1925343811394995E-2</v>
      </c>
      <c r="DI42" s="250">
        <v>45.46</v>
      </c>
      <c r="DJ42" s="68">
        <f t="shared" si="54"/>
        <v>-8.5059978189749308E-3</v>
      </c>
      <c r="DK42" s="68">
        <f t="shared" si="281"/>
        <v>-9.1283233637860072E-3</v>
      </c>
      <c r="DL42" s="68">
        <f t="shared" si="55"/>
        <v>2.9671574178935501E-2</v>
      </c>
      <c r="DM42" s="68"/>
      <c r="DN42" s="15">
        <f t="shared" si="56"/>
        <v>7.8273244781783782E-2</v>
      </c>
      <c r="DP42" s="250">
        <v>39.75</v>
      </c>
      <c r="DQ42" s="68">
        <f t="shared" si="57"/>
        <v>-9.9626400996263662E-3</v>
      </c>
      <c r="DR42" s="68">
        <f t="shared" si="282"/>
        <v>-1.0584965644437443E-2</v>
      </c>
      <c r="DS42" s="68"/>
      <c r="DT42" s="68"/>
      <c r="DU42" s="15">
        <f t="shared" si="58"/>
        <v>4.3855042016806768E-2</v>
      </c>
      <c r="DV42" s="18"/>
      <c r="DW42" s="250">
        <v>35.36</v>
      </c>
      <c r="DX42" s="68">
        <f t="shared" si="59"/>
        <v>8.5567598402737349E-3</v>
      </c>
      <c r="DY42" s="68">
        <f t="shared" si="283"/>
        <v>7.9344342954626584E-3</v>
      </c>
      <c r="DZ42" s="68">
        <f t="shared" si="60"/>
        <v>0.88687299893276428</v>
      </c>
      <c r="EA42" s="68"/>
      <c r="EB42" s="15">
        <f t="shared" si="61"/>
        <v>5.6468479235135961E-2</v>
      </c>
      <c r="ED42" s="250">
        <v>38.1</v>
      </c>
      <c r="EE42" s="68">
        <f t="shared" si="62"/>
        <v>2.6315789473684583E-3</v>
      </c>
      <c r="EF42" s="68">
        <f t="shared" si="284"/>
        <v>2.0092534025573814E-3</v>
      </c>
      <c r="EG42" s="68">
        <f t="shared" si="63"/>
        <v>0.81169757489300998</v>
      </c>
      <c r="EH42" s="68"/>
      <c r="EI42" s="15">
        <f t="shared" si="64"/>
        <v>3.3080260303687603E-2</v>
      </c>
      <c r="EK42" s="250">
        <v>121.63</v>
      </c>
      <c r="EL42" s="68">
        <f t="shared" si="65"/>
        <v>-3.4412126177796125E-3</v>
      </c>
      <c r="EM42" s="68">
        <f t="shared" si="285"/>
        <v>-4.0635381625906894E-3</v>
      </c>
      <c r="EN42" s="68">
        <f t="shared" si="66"/>
        <v>0.88456770994731926</v>
      </c>
      <c r="EO42" s="68"/>
      <c r="EP42" s="15">
        <f t="shared" si="67"/>
        <v>9.2812219227313558E-2</v>
      </c>
      <c r="ER42" s="250">
        <v>40.44</v>
      </c>
      <c r="ES42" s="68">
        <f t="shared" si="68"/>
        <v>-6.1440157286802655E-3</v>
      </c>
      <c r="ET42" s="68">
        <f t="shared" si="286"/>
        <v>-6.7663412734913428E-3</v>
      </c>
      <c r="EU42" s="68">
        <f t="shared" si="69"/>
        <v>0.15840733314236613</v>
      </c>
      <c r="EV42" s="68"/>
      <c r="EW42" s="15">
        <f t="shared" si="70"/>
        <v>3.9856004114168092E-2</v>
      </c>
      <c r="EY42" s="250">
        <v>29.93</v>
      </c>
      <c r="EZ42" s="68">
        <f t="shared" si="71"/>
        <v>-3.340013360053962E-4</v>
      </c>
      <c r="FA42" s="68">
        <f t="shared" si="287"/>
        <v>-9.5632688081647333E-4</v>
      </c>
      <c r="FB42" s="68"/>
      <c r="FC42" s="68"/>
      <c r="FD42" s="15">
        <f t="shared" si="72"/>
        <v>0.21765663140764857</v>
      </c>
      <c r="FF42" s="250">
        <v>60.37</v>
      </c>
      <c r="FG42" s="68">
        <f t="shared" si="73"/>
        <v>3.8244097106750396E-3</v>
      </c>
      <c r="FH42" s="68">
        <f t="shared" si="288"/>
        <v>3.2020841658639623E-3</v>
      </c>
      <c r="FI42" s="68">
        <f t="shared" si="74"/>
        <v>2.1834800270819216E-2</v>
      </c>
      <c r="FJ42" s="68"/>
      <c r="FK42" s="15">
        <f t="shared" si="75"/>
        <v>6.3039267476668395E-2</v>
      </c>
      <c r="FM42" s="250">
        <v>191.63</v>
      </c>
      <c r="FN42" s="68">
        <f t="shared" si="76"/>
        <v>-2.5504892775349212E-3</v>
      </c>
      <c r="FO42" s="68">
        <f t="shared" si="289"/>
        <v>-3.1728148223459981E-3</v>
      </c>
      <c r="FP42" s="68">
        <f t="shared" si="77"/>
        <v>0.6480048159614723</v>
      </c>
      <c r="FQ42" s="68"/>
      <c r="FR42" s="15">
        <f t="shared" si="78"/>
        <v>5.4882747990751948E-2</v>
      </c>
      <c r="FT42" s="250">
        <v>92.87</v>
      </c>
      <c r="FU42" s="68">
        <f t="shared" si="79"/>
        <v>2.5909532548851247E-3</v>
      </c>
      <c r="FV42" s="68">
        <f t="shared" si="290"/>
        <v>1.9686277100740479E-3</v>
      </c>
      <c r="FW42" s="68">
        <f t="shared" si="80"/>
        <v>5.4981256389867131E-2</v>
      </c>
      <c r="FX42" s="68"/>
      <c r="FY42" s="15">
        <f t="shared" si="81"/>
        <v>2.9829230428032795E-2</v>
      </c>
      <c r="GA42" s="250">
        <v>18.579999999999998</v>
      </c>
      <c r="GB42" s="68">
        <f t="shared" si="82"/>
        <v>-7.4786324786325093E-3</v>
      </c>
      <c r="GC42" s="68">
        <f t="shared" si="291"/>
        <v>-8.1009580234435857E-3</v>
      </c>
      <c r="GD42" s="68"/>
      <c r="GE42" s="68"/>
      <c r="GF42" s="15">
        <f t="shared" si="83"/>
        <v>6.5978198508318917E-2</v>
      </c>
      <c r="GG42" s="18"/>
      <c r="GH42" s="250">
        <v>19.940000000000001</v>
      </c>
      <c r="GI42" s="68">
        <f t="shared" si="84"/>
        <v>1.9427402862985818E-2</v>
      </c>
      <c r="GJ42" s="68">
        <f t="shared" si="292"/>
        <v>1.880507731817474E-2</v>
      </c>
      <c r="GK42" s="68">
        <f t="shared" si="85"/>
        <v>3.7460978147762877E-2</v>
      </c>
      <c r="GL42" s="68"/>
      <c r="GM42" s="15">
        <f t="shared" si="86"/>
        <v>5.5026455026455173E-2</v>
      </c>
      <c r="GO42" s="250">
        <v>28.52</v>
      </c>
      <c r="GP42" s="68">
        <f t="shared" si="87"/>
        <v>1.3864201919658748E-2</v>
      </c>
      <c r="GQ42" s="68">
        <f t="shared" si="293"/>
        <v>1.3241876374847672E-2</v>
      </c>
      <c r="GR42" s="68"/>
      <c r="GS42" s="68"/>
      <c r="GT42" s="15">
        <f t="shared" si="88"/>
        <v>4.6605504587155948E-2</v>
      </c>
      <c r="GV42" s="250">
        <v>14.4</v>
      </c>
      <c r="GW42" s="68">
        <f t="shared" si="89"/>
        <v>6.9492703266155567E-4</v>
      </c>
      <c r="GX42" s="68">
        <f t="shared" si="294"/>
        <v>7.2601487850478593E-5</v>
      </c>
      <c r="GY42" s="68">
        <f t="shared" si="90"/>
        <v>0.21518987341772158</v>
      </c>
      <c r="GZ42" s="68"/>
      <c r="HA42" s="15">
        <f t="shared" si="91"/>
        <v>4.956268221574342E-2</v>
      </c>
      <c r="HD42" s="250">
        <v>360.56</v>
      </c>
      <c r="HE42" s="68">
        <f t="shared" si="92"/>
        <v>1.8214679054531044E-2</v>
      </c>
      <c r="HF42" s="68">
        <f t="shared" si="295"/>
        <v>1.7592353509719966E-2</v>
      </c>
      <c r="HG42" s="68">
        <f t="shared" si="93"/>
        <v>1.0255041851581372</v>
      </c>
      <c r="HH42" s="68"/>
      <c r="HI42" s="15">
        <f t="shared" si="94"/>
        <v>-0.10717115689381927</v>
      </c>
      <c r="HK42" s="250">
        <v>26.85</v>
      </c>
      <c r="HL42" s="68">
        <f t="shared" si="95"/>
        <v>-7.3937153419593084E-3</v>
      </c>
      <c r="HM42" s="68">
        <f t="shared" si="296"/>
        <v>-8.0160408867703849E-3</v>
      </c>
      <c r="HN42" s="68">
        <f t="shared" si="96"/>
        <v>9.8266129032258061</v>
      </c>
      <c r="HO42" s="68"/>
      <c r="HP42" s="15">
        <f t="shared" si="97"/>
        <v>1.7816527672479245E-2</v>
      </c>
      <c r="HR42" s="250">
        <v>110.27</v>
      </c>
      <c r="HS42" s="68">
        <f t="shared" si="98"/>
        <v>9.0768811836247903E-4</v>
      </c>
      <c r="HT42" s="68">
        <f t="shared" si="297"/>
        <v>2.8536257355140195E-4</v>
      </c>
      <c r="HU42" s="68">
        <f t="shared" si="99"/>
        <v>2.0293956043956047</v>
      </c>
      <c r="HV42" s="68"/>
      <c r="HW42" s="15">
        <f t="shared" si="100"/>
        <v>2.5099934926094664E-2</v>
      </c>
      <c r="HY42" s="396">
        <v>139.22999999999999</v>
      </c>
      <c r="HZ42" s="68">
        <f t="shared" si="101"/>
        <v>-1.2195121951220653E-3</v>
      </c>
      <c r="IA42" s="68">
        <f t="shared" si="298"/>
        <v>-1.8418377399331423E-3</v>
      </c>
      <c r="IB42" s="68">
        <f t="shared" si="102"/>
        <v>0.31473087818696865</v>
      </c>
      <c r="IC42" s="68"/>
      <c r="ID42" s="15">
        <f t="shared" si="103"/>
        <v>3.6786060019361071E-2</v>
      </c>
      <c r="IF42" s="396">
        <v>228.73</v>
      </c>
      <c r="IG42" s="68">
        <f t="shared" si="104"/>
        <v>8.7515862250027844E-4</v>
      </c>
      <c r="IH42" s="68">
        <f t="shared" si="299"/>
        <v>2.5283307768920137E-4</v>
      </c>
      <c r="II42" s="68">
        <f t="shared" si="105"/>
        <v>0.30702857142857137</v>
      </c>
      <c r="IJ42" s="68"/>
      <c r="IK42" s="15">
        <f t="shared" si="106"/>
        <v>-1.3414423740510755E-2</v>
      </c>
      <c r="IM42" s="250">
        <v>172.42</v>
      </c>
      <c r="IN42" s="68">
        <f t="shared" si="107"/>
        <v>2.3871733966745735E-2</v>
      </c>
      <c r="IO42" s="68">
        <f t="shared" si="300"/>
        <v>2.3249408421934657E-2</v>
      </c>
      <c r="IP42" s="68">
        <f t="shared" si="108"/>
        <v>2.3669205233352857</v>
      </c>
      <c r="IQ42" s="68"/>
      <c r="IR42" s="15">
        <f t="shared" si="109"/>
        <v>-8.047570796224203E-2</v>
      </c>
      <c r="IT42" s="250">
        <v>46.55</v>
      </c>
      <c r="IU42" s="68">
        <f t="shared" si="110"/>
        <v>-2.8589315525876555E-2</v>
      </c>
      <c r="IV42" s="68">
        <f t="shared" si="301"/>
        <v>-2.9211641070687633E-2</v>
      </c>
      <c r="IW42" s="68">
        <f t="shared" si="111"/>
        <v>1.5506849315068492</v>
      </c>
      <c r="IX42" s="68"/>
      <c r="IY42" s="15">
        <f t="shared" si="112"/>
        <v>-9.4181747421677439E-2</v>
      </c>
      <c r="JA42" s="250">
        <v>703.77</v>
      </c>
      <c r="JB42" s="68">
        <f t="shared" si="113"/>
        <v>-1.7588676242723762E-2</v>
      </c>
      <c r="JC42" s="68">
        <f t="shared" si="302"/>
        <v>-1.821100178753484E-2</v>
      </c>
      <c r="JD42" s="68">
        <f t="shared" si="114"/>
        <v>0.42348300970873787</v>
      </c>
      <c r="JE42" s="68"/>
      <c r="JF42" s="15">
        <f t="shared" si="115"/>
        <v>0.20197776297586717</v>
      </c>
      <c r="JH42" s="250">
        <v>414.77</v>
      </c>
      <c r="JI42" s="68">
        <f t="shared" si="116"/>
        <v>1.2523191094619655E-2</v>
      </c>
      <c r="JJ42" s="68">
        <f t="shared" si="303"/>
        <v>1.1900865549808579E-2</v>
      </c>
      <c r="JK42" s="68">
        <f t="shared" si="117"/>
        <v>1.9867712508298666E-2</v>
      </c>
      <c r="JL42" s="68"/>
      <c r="JM42" s="15">
        <f t="shared" si="118"/>
        <v>-1.5966785290628751E-2</v>
      </c>
      <c r="JO42" s="250">
        <v>13.2</v>
      </c>
      <c r="JP42" s="68">
        <f t="shared" si="119"/>
        <v>-8.2644628099174458E-3</v>
      </c>
      <c r="JQ42" s="68">
        <f t="shared" si="304"/>
        <v>-8.8867883547285222E-3</v>
      </c>
      <c r="JR42" s="68">
        <f t="shared" si="120"/>
        <v>-0.5545807322422811</v>
      </c>
      <c r="JS42" s="68"/>
      <c r="JT42" s="15">
        <f t="shared" si="121"/>
        <v>0.29538763493621195</v>
      </c>
      <c r="JV42" s="250">
        <v>1.6</v>
      </c>
      <c r="JW42" s="68">
        <f t="shared" si="122"/>
        <v>-1.8404907975460003E-2</v>
      </c>
      <c r="JX42" s="68">
        <f t="shared" si="305"/>
        <v>-1.9027233520271081E-2</v>
      </c>
      <c r="JY42" s="68">
        <f t="shared" si="123"/>
        <v>-0.36758893280632404</v>
      </c>
      <c r="JZ42" s="68"/>
      <c r="KA42" s="15">
        <f t="shared" si="124"/>
        <v>-0.11111111111111108</v>
      </c>
      <c r="KC42" s="250">
        <v>22.9</v>
      </c>
      <c r="KD42" s="68">
        <f t="shared" si="125"/>
        <v>8.7412587412585548E-4</v>
      </c>
      <c r="KE42" s="68">
        <f t="shared" si="306"/>
        <v>2.518003293147784E-4</v>
      </c>
      <c r="KF42" s="68">
        <f t="shared" si="126"/>
        <v>0.17556468172484591</v>
      </c>
      <c r="KG42" s="68"/>
      <c r="KH42" s="15">
        <f t="shared" si="127"/>
        <v>3.2461677186654596E-2</v>
      </c>
      <c r="KI42" s="18"/>
      <c r="KJ42" s="250">
        <v>71.760000000000005</v>
      </c>
      <c r="KK42" s="68">
        <f t="shared" si="128"/>
        <v>-4.6251993620414537E-2</v>
      </c>
      <c r="KL42" s="68">
        <f t="shared" si="307"/>
        <v>-4.6874319165225616E-2</v>
      </c>
      <c r="KM42" s="68">
        <f t="shared" si="129"/>
        <v>2.4009478672985782</v>
      </c>
      <c r="KN42" s="68"/>
      <c r="KO42" s="15">
        <f t="shared" si="130"/>
        <v>6.7698259187621068E-2</v>
      </c>
      <c r="KQ42" s="250">
        <v>1.369</v>
      </c>
      <c r="KR42" s="68">
        <f t="shared" si="131"/>
        <v>-3.3874382498235739E-2</v>
      </c>
      <c r="KS42" s="68">
        <f t="shared" si="308"/>
        <v>-3.4496708043046817E-2</v>
      </c>
      <c r="KT42" s="68">
        <f t="shared" si="132"/>
        <v>-0.47748091603053439</v>
      </c>
      <c r="KU42" s="68"/>
      <c r="KV42" s="15">
        <f t="shared" si="133"/>
        <v>0.35544554455445543</v>
      </c>
      <c r="KW42" s="18"/>
      <c r="KX42" s="250">
        <v>26.76</v>
      </c>
      <c r="KY42" s="68">
        <f t="shared" si="134"/>
        <v>-3.775620280474639E-2</v>
      </c>
      <c r="KZ42" s="68">
        <f t="shared" si="309"/>
        <v>-3.8378528349557468E-2</v>
      </c>
      <c r="LA42" s="68">
        <f t="shared" si="135"/>
        <v>-0.62797163909356313</v>
      </c>
      <c r="LB42" s="68"/>
      <c r="LC42" s="15">
        <f t="shared" si="136"/>
        <v>0.12863770560944751</v>
      </c>
      <c r="LD42" s="18"/>
      <c r="LE42" s="250">
        <v>54.2</v>
      </c>
      <c r="LF42" s="68">
        <f t="shared" si="137"/>
        <v>7.8095946448494182E-3</v>
      </c>
      <c r="LG42" s="68">
        <f t="shared" si="310"/>
        <v>7.1872691000383409E-3</v>
      </c>
      <c r="LH42" s="68">
        <f t="shared" si="138"/>
        <v>0.51269885570750784</v>
      </c>
      <c r="LI42" s="68"/>
      <c r="LJ42" s="15">
        <f t="shared" si="139"/>
        <v>0.17545001084363487</v>
      </c>
      <c r="LL42" s="250">
        <v>98.04</v>
      </c>
      <c r="LM42" s="68">
        <f t="shared" si="140"/>
        <v>7.3982737361283713E-3</v>
      </c>
      <c r="LN42" s="68">
        <f t="shared" si="311"/>
        <v>6.775948191317294E-3</v>
      </c>
      <c r="LO42" s="68">
        <f t="shared" si="141"/>
        <v>0.12045714285714293</v>
      </c>
      <c r="LP42" s="68"/>
      <c r="LQ42" s="15">
        <f t="shared" si="142"/>
        <v>0.25354813962408917</v>
      </c>
      <c r="LS42" s="250">
        <v>11.31</v>
      </c>
      <c r="LT42" s="68">
        <f t="shared" si="143"/>
        <v>4.4404973357016616E-3</v>
      </c>
      <c r="LU42" s="68">
        <f t="shared" si="312"/>
        <v>3.8181717908905843E-3</v>
      </c>
      <c r="LV42" s="68"/>
      <c r="LW42" s="68"/>
      <c r="LX42" s="15">
        <f t="shared" si="144"/>
        <v>0.22270270270270276</v>
      </c>
      <c r="LZ42" s="250">
        <v>13.52</v>
      </c>
      <c r="MA42" s="68">
        <f t="shared" si="145"/>
        <v>-5.7182705718270589E-2</v>
      </c>
      <c r="MB42" s="68">
        <f t="shared" si="313"/>
        <v>-5.7805031263081667E-2</v>
      </c>
      <c r="MC42" s="68">
        <f t="shared" si="146"/>
        <v>-0.39235955056179778</v>
      </c>
      <c r="MD42" s="68"/>
      <c r="ME42" s="15">
        <f t="shared" si="147"/>
        <v>2.9673590504450406E-3</v>
      </c>
      <c r="MG42" s="250">
        <v>45.11</v>
      </c>
      <c r="MH42" s="68">
        <f t="shared" si="148"/>
        <v>-0.10121538155010955</v>
      </c>
      <c r="MI42" s="68">
        <f t="shared" si="314"/>
        <v>-0.10183770709492063</v>
      </c>
      <c r="MJ42" s="68">
        <f t="shared" si="149"/>
        <v>5.079514824797843</v>
      </c>
      <c r="MK42" s="68"/>
      <c r="ML42" s="15">
        <f t="shared" si="150"/>
        <v>1.1248233631653319</v>
      </c>
      <c r="MN42" s="250">
        <v>107.71</v>
      </c>
      <c r="MO42" s="68">
        <f t="shared" si="151"/>
        <v>9.0875023421397687E-3</v>
      </c>
      <c r="MP42" s="68">
        <f t="shared" si="315"/>
        <v>8.4651767973286923E-3</v>
      </c>
      <c r="MQ42" s="68">
        <f t="shared" si="152"/>
        <v>-0.1444797458300239</v>
      </c>
      <c r="MR42" s="68"/>
      <c r="MS42" s="15">
        <f t="shared" si="153"/>
        <v>-3.3037076936888468E-2</v>
      </c>
      <c r="MU42" s="250">
        <v>9.3000000000000007</v>
      </c>
      <c r="MV42" s="68">
        <f t="shared" si="154"/>
        <v>-4.3209876543209867E-2</v>
      </c>
      <c r="MW42" s="68">
        <f t="shared" si="316"/>
        <v>-4.3832202088020945E-2</v>
      </c>
      <c r="MX42" s="68">
        <f t="shared" si="155"/>
        <v>-0.55438428366075709</v>
      </c>
      <c r="MY42" s="68"/>
      <c r="MZ42" s="15">
        <f t="shared" si="156"/>
        <v>-0.12839737582005617</v>
      </c>
      <c r="NB42" s="250">
        <v>210.5</v>
      </c>
      <c r="NC42" s="68">
        <f t="shared" si="157"/>
        <v>1.9992383853769395E-3</v>
      </c>
      <c r="ND42" s="68">
        <f t="shared" si="317"/>
        <v>1.3769128405658625E-3</v>
      </c>
      <c r="NE42" s="68">
        <f t="shared" si="158"/>
        <v>0.55384956078836645</v>
      </c>
      <c r="NF42" s="68"/>
      <c r="NG42" s="15">
        <f t="shared" si="159"/>
        <v>0.26206607110738062</v>
      </c>
      <c r="NI42" s="250">
        <v>5.37</v>
      </c>
      <c r="NJ42" s="68">
        <f t="shared" si="160"/>
        <v>-3.2432432432432386E-2</v>
      </c>
      <c r="NK42" s="68">
        <f t="shared" si="318"/>
        <v>-3.3054757977243464E-2</v>
      </c>
      <c r="NL42" s="68">
        <f t="shared" si="161"/>
        <v>-0.95736403334656606</v>
      </c>
      <c r="NM42" s="68"/>
      <c r="NN42" s="15">
        <f t="shared" si="162"/>
        <v>9.5918367346938718E-2</v>
      </c>
      <c r="NP42" s="250">
        <v>375.2</v>
      </c>
      <c r="NQ42" s="68">
        <f t="shared" si="163"/>
        <v>5.2243804420629304E-3</v>
      </c>
      <c r="NR42" s="68">
        <f t="shared" si="319"/>
        <v>4.6020548972518531E-3</v>
      </c>
      <c r="NS42" s="68">
        <f t="shared" si="164"/>
        <v>1.8586666666666667</v>
      </c>
      <c r="NT42" s="68"/>
      <c r="NU42" s="15">
        <f t="shared" si="165"/>
        <v>0.14066822728240044</v>
      </c>
      <c r="NW42" s="396">
        <v>185.27</v>
      </c>
      <c r="NX42" s="68">
        <f t="shared" si="166"/>
        <v>8.162376884148663E-3</v>
      </c>
      <c r="NY42" s="68">
        <f t="shared" si="320"/>
        <v>7.5400513393375857E-3</v>
      </c>
      <c r="NZ42" s="68">
        <f t="shared" si="167"/>
        <v>5.4107874374146679E-2</v>
      </c>
      <c r="OA42" s="68"/>
      <c r="OB42" s="15">
        <f t="shared" si="168"/>
        <v>-2.1288959323824623E-2</v>
      </c>
      <c r="OD42" s="250">
        <v>1.48</v>
      </c>
      <c r="OE42" s="68">
        <f t="shared" si="169"/>
        <v>-6.7114093959731603E-3</v>
      </c>
      <c r="OF42" s="68">
        <f t="shared" si="321"/>
        <v>-7.3337349407842376E-3</v>
      </c>
      <c r="OG42" s="68">
        <f t="shared" si="170"/>
        <v>-0.99344175122967171</v>
      </c>
      <c r="OH42" s="68"/>
      <c r="OI42" s="15">
        <f t="shared" si="171"/>
        <v>1.3698630136986314E-2</v>
      </c>
      <c r="OK42" s="250">
        <v>106</v>
      </c>
      <c r="OL42" s="68">
        <f t="shared" si="172"/>
        <v>-5.0689593408561676E-2</v>
      </c>
      <c r="OM42" s="68">
        <f t="shared" si="322"/>
        <v>-5.1311918953372754E-2</v>
      </c>
      <c r="ON42" s="68">
        <f t="shared" si="173"/>
        <v>1.4970553592461717</v>
      </c>
      <c r="OO42" s="68"/>
      <c r="OP42" s="15">
        <f t="shared" si="174"/>
        <v>0.59135264975228941</v>
      </c>
      <c r="OR42" s="250">
        <v>2.37</v>
      </c>
      <c r="OS42" s="68">
        <f t="shared" si="175"/>
        <v>0.1449275362318842</v>
      </c>
      <c r="OT42" s="68">
        <f t="shared" si="323"/>
        <v>0.14430521068707314</v>
      </c>
      <c r="OU42" s="68">
        <f t="shared" si="176"/>
        <v>-0.69220779220779216</v>
      </c>
      <c r="OV42" s="68"/>
      <c r="OW42" s="15">
        <f t="shared" si="177"/>
        <v>1.1160714285714284</v>
      </c>
      <c r="OY42" s="250">
        <v>124.15</v>
      </c>
      <c r="OZ42" s="68">
        <f t="shared" si="178"/>
        <v>1.3386662313280553E-2</v>
      </c>
      <c r="PA42" s="68">
        <f t="shared" si="324"/>
        <v>1.2764336768469477E-2</v>
      </c>
      <c r="PB42" s="68">
        <f t="shared" si="332"/>
        <v>2.8200000000000003</v>
      </c>
      <c r="PC42" s="68"/>
      <c r="PD42" s="15">
        <f t="shared" si="179"/>
        <v>8.3806198166739496E-2</v>
      </c>
      <c r="PE42" s="18"/>
      <c r="PF42" s="250">
        <v>193.59</v>
      </c>
      <c r="PG42" s="68">
        <f t="shared" si="180"/>
        <v>-5.3434722293582287E-3</v>
      </c>
      <c r="PH42" s="68">
        <f t="shared" si="325"/>
        <v>-5.965797774169306E-3</v>
      </c>
      <c r="PI42" s="68">
        <f t="shared" si="181"/>
        <v>-0.4440264215967834</v>
      </c>
      <c r="PJ42" s="68"/>
      <c r="PK42" s="15">
        <f t="shared" si="182"/>
        <v>-7.4307846793860238E-2</v>
      </c>
      <c r="PM42" s="250"/>
      <c r="PN42" s="68">
        <f t="shared" si="183"/>
        <v>0</v>
      </c>
      <c r="PO42" s="68">
        <f t="shared" si="184"/>
        <v>-6.2232554481107707E-4</v>
      </c>
      <c r="PP42" s="68">
        <f t="shared" si="185"/>
        <v>0</v>
      </c>
      <c r="PQ42" s="68"/>
      <c r="PR42" s="15">
        <f t="shared" si="186"/>
        <v>0</v>
      </c>
      <c r="PT42" s="250">
        <v>4.87</v>
      </c>
      <c r="PU42" s="68">
        <f t="shared" si="187"/>
        <v>-1.4170040485830015E-2</v>
      </c>
      <c r="PV42" s="68">
        <f t="shared" si="326"/>
        <v>-1.4792366030641092E-2</v>
      </c>
      <c r="PW42" s="68">
        <f t="shared" si="188"/>
        <v>-0.44151376146788995</v>
      </c>
      <c r="PX42" s="68"/>
      <c r="PY42" s="15">
        <f t="shared" si="189"/>
        <v>-5.0682261208576961E-2</v>
      </c>
      <c r="QA42" s="250">
        <v>215.58</v>
      </c>
      <c r="QB42" s="68">
        <f t="shared" si="190"/>
        <v>-4.6384340646555521E-5</v>
      </c>
      <c r="QC42" s="68">
        <f t="shared" si="327"/>
        <v>-6.6870988545763264E-4</v>
      </c>
      <c r="QD42" s="68">
        <f t="shared" si="191"/>
        <v>-0.36103618957289779</v>
      </c>
      <c r="QE42" s="68"/>
      <c r="QF42" s="15">
        <f t="shared" si="192"/>
        <v>0.12433503702931054</v>
      </c>
      <c r="QH42" s="250">
        <v>1.51</v>
      </c>
      <c r="QI42" s="68">
        <f t="shared" si="193"/>
        <v>-4.2485732403297366E-2</v>
      </c>
      <c r="QJ42" s="68">
        <f t="shared" si="328"/>
        <v>-4.3108057948108444E-2</v>
      </c>
      <c r="QK42" s="68">
        <f t="shared" si="194"/>
        <v>-0.39840637450199196</v>
      </c>
      <c r="QL42" s="68"/>
      <c r="QM42" s="15">
        <f t="shared" si="195"/>
        <v>0.16153846153846149</v>
      </c>
      <c r="QO42" s="250">
        <v>11.05</v>
      </c>
      <c r="QP42" s="68">
        <f t="shared" si="196"/>
        <v>-1.8066847335139634E-3</v>
      </c>
      <c r="QQ42" s="68">
        <f t="shared" si="329"/>
        <v>-2.4290102783250406E-3</v>
      </c>
      <c r="QR42" s="68">
        <f t="shared" si="197"/>
        <v>-0.98653063214607872</v>
      </c>
      <c r="QS42" s="68"/>
      <c r="QT42" s="15">
        <f t="shared" si="198"/>
        <v>-3.7456445993031336E-2</v>
      </c>
      <c r="QV42" s="250">
        <v>1.87</v>
      </c>
      <c r="QW42" s="68">
        <f t="shared" si="199"/>
        <v>-2.7561102444097731E-2</v>
      </c>
      <c r="QX42" s="68">
        <f t="shared" si="330"/>
        <v>-2.8183427988908809E-2</v>
      </c>
      <c r="QY42" s="68">
        <f t="shared" si="200"/>
        <v>-0.47025495750708207</v>
      </c>
      <c r="QZ42" s="68"/>
      <c r="RA42" s="15">
        <f t="shared" si="201"/>
        <v>-0.23579893747445849</v>
      </c>
      <c r="RC42" s="250">
        <v>26.34</v>
      </c>
      <c r="RD42" s="68">
        <f t="shared" si="202"/>
        <v>1.1520737327188968E-2</v>
      </c>
      <c r="RE42" s="68">
        <f t="shared" si="331"/>
        <v>1.0898411782377892E-2</v>
      </c>
      <c r="RF42" s="68">
        <f t="shared" si="203"/>
        <v>-0.43097861309138041</v>
      </c>
      <c r="RG42" s="68"/>
      <c r="RH42" s="15">
        <f t="shared" si="204"/>
        <v>6.424242424242424E-2</v>
      </c>
      <c r="RJ42" s="250">
        <v>200.17</v>
      </c>
      <c r="RK42" s="68">
        <f t="shared" si="205"/>
        <v>-8.8140628868531874E-3</v>
      </c>
      <c r="RL42" s="68">
        <f t="shared" si="206"/>
        <v>-9.4363884316642638E-3</v>
      </c>
      <c r="RM42" s="68">
        <f t="shared" si="207"/>
        <v>-7.1481584562575487E-2</v>
      </c>
      <c r="RN42" s="68"/>
      <c r="RO42" s="15">
        <f t="shared" si="208"/>
        <v>1.7537616917446059E-2</v>
      </c>
      <c r="RQ42" s="250">
        <v>14.98</v>
      </c>
      <c r="RR42" s="68">
        <f t="shared" si="209"/>
        <v>-5.0697084917617173E-2</v>
      </c>
      <c r="RS42" s="68">
        <f t="shared" si="210"/>
        <v>-5.1319410462428251E-2</v>
      </c>
      <c r="RT42" s="68">
        <f t="shared" si="211"/>
        <v>2.3224043715846986E-2</v>
      </c>
      <c r="RU42" s="68"/>
      <c r="RV42" s="15">
        <f t="shared" si="212"/>
        <v>-0.28119001919385794</v>
      </c>
      <c r="RX42" s="250">
        <v>112.06</v>
      </c>
      <c r="RY42" s="68">
        <f t="shared" si="213"/>
        <v>-0.10078639062750763</v>
      </c>
      <c r="RZ42" s="68">
        <f t="shared" si="214"/>
        <v>-0.10140871617231871</v>
      </c>
      <c r="SA42" s="68">
        <f t="shared" si="215"/>
        <v>-0.15782353825341952</v>
      </c>
      <c r="SB42" s="68"/>
      <c r="SC42" s="15">
        <f t="shared" si="216"/>
        <v>0.48168716117942628</v>
      </c>
      <c r="SE42" s="250">
        <v>11.03</v>
      </c>
      <c r="SF42" s="68">
        <f t="shared" si="217"/>
        <v>4.8479087452471467E-2</v>
      </c>
      <c r="SG42" s="68">
        <f t="shared" si="218"/>
        <v>4.7856761907660389E-2</v>
      </c>
      <c r="SH42" s="68">
        <f t="shared" si="219"/>
        <v>-0.11760000000000005</v>
      </c>
      <c r="SI42" s="68"/>
      <c r="SJ42" s="15">
        <f t="shared" si="220"/>
        <v>-0.2771952817824378</v>
      </c>
      <c r="SL42" s="250">
        <v>0.58799999999999997</v>
      </c>
      <c r="SM42" s="68">
        <f t="shared" si="221"/>
        <v>-2.6490066225165587E-2</v>
      </c>
      <c r="SN42" s="68">
        <f t="shared" si="222"/>
        <v>-2.7112391769976665E-2</v>
      </c>
      <c r="SO42" s="68">
        <f t="shared" si="223"/>
        <v>-0.58591549295774648</v>
      </c>
      <c r="SP42" s="68"/>
      <c r="SQ42" s="15">
        <f t="shared" si="224"/>
        <v>-0.41782178217821786</v>
      </c>
      <c r="SS42" s="250">
        <v>6.54</v>
      </c>
      <c r="ST42" s="68">
        <f t="shared" si="225"/>
        <v>8.2781456953642391E-2</v>
      </c>
      <c r="SU42" s="68">
        <f t="shared" si="226"/>
        <v>8.2159131408831312E-2</v>
      </c>
      <c r="SV42" s="68">
        <f t="shared" si="227"/>
        <v>-0.59479553903345728</v>
      </c>
      <c r="SW42" s="68"/>
      <c r="SX42" s="15">
        <f t="shared" si="228"/>
        <v>-0.22142857142857145</v>
      </c>
      <c r="SZ42" s="250">
        <v>22.99</v>
      </c>
      <c r="TA42" s="68">
        <f t="shared" si="229"/>
        <v>-1.9616204690831595E-2</v>
      </c>
      <c r="TB42" s="68">
        <f t="shared" si="230"/>
        <v>-2.0238530235642673E-2</v>
      </c>
      <c r="TC42" s="68">
        <f t="shared" si="231"/>
        <v>-0.43051771117166215</v>
      </c>
      <c r="TD42" s="68"/>
      <c r="TE42" s="15">
        <f t="shared" si="232"/>
        <v>0.47371794871794864</v>
      </c>
      <c r="TG42" s="250">
        <v>0.20250000000000001</v>
      </c>
      <c r="TH42" s="68">
        <f t="shared" si="233"/>
        <v>1.2500000000000011E-2</v>
      </c>
      <c r="TI42" s="68">
        <f t="shared" si="234"/>
        <v>1.1877674455188935E-2</v>
      </c>
      <c r="TJ42" s="68">
        <f t="shared" si="235"/>
        <v>-7.9545454545454489E-2</v>
      </c>
      <c r="TK42" s="68"/>
      <c r="TL42" s="15">
        <f t="shared" si="236"/>
        <v>0.19469026548672566</v>
      </c>
      <c r="TN42" s="250">
        <v>37.1</v>
      </c>
      <c r="TO42" s="68">
        <f t="shared" si="237"/>
        <v>-2.8287061288632748E-2</v>
      </c>
      <c r="TP42" s="68">
        <f t="shared" si="238"/>
        <v>-2.8909386833443827E-2</v>
      </c>
      <c r="TQ42" s="68">
        <f t="shared" si="239"/>
        <v>-0.459234912143893</v>
      </c>
      <c r="TR42" s="68"/>
      <c r="TS42" s="15">
        <f t="shared" si="240"/>
        <v>0.2470588235294118</v>
      </c>
      <c r="TU42" s="250">
        <v>2.2599999999999998</v>
      </c>
      <c r="TV42" s="68">
        <f t="shared" si="241"/>
        <v>8.9285714285712373E-3</v>
      </c>
      <c r="TW42" s="68">
        <f t="shared" si="242"/>
        <v>8.3062458837601608E-3</v>
      </c>
      <c r="TX42" s="68">
        <f t="shared" si="243"/>
        <v>-0.48752834467120187</v>
      </c>
      <c r="TY42" s="68"/>
      <c r="TZ42" s="15">
        <f t="shared" si="244"/>
        <v>0.32163742690058472</v>
      </c>
      <c r="UB42" s="250"/>
      <c r="UC42" s="68">
        <f t="shared" si="245"/>
        <v>0</v>
      </c>
      <c r="UD42" s="68">
        <f t="shared" si="246"/>
        <v>-6.2232554481107707E-4</v>
      </c>
      <c r="UE42" s="68">
        <f t="shared" si="247"/>
        <v>0</v>
      </c>
      <c r="UF42" s="68"/>
      <c r="UG42" s="15">
        <f t="shared" si="248"/>
        <v>0</v>
      </c>
      <c r="UI42" s="250"/>
      <c r="UJ42" s="68">
        <f t="shared" si="249"/>
        <v>0</v>
      </c>
      <c r="UK42" s="68">
        <f t="shared" si="250"/>
        <v>-6.2232554481107707E-4</v>
      </c>
      <c r="UL42" s="68">
        <f t="shared" si="251"/>
        <v>0</v>
      </c>
      <c r="UM42" s="68"/>
      <c r="UN42" s="15">
        <f t="shared" si="252"/>
        <v>0</v>
      </c>
      <c r="UP42" s="250"/>
      <c r="UQ42" s="68">
        <f t="shared" si="253"/>
        <v>0</v>
      </c>
      <c r="UR42" s="68">
        <f t="shared" si="254"/>
        <v>-6.2232554481107707E-4</v>
      </c>
      <c r="US42" s="68">
        <f t="shared" si="255"/>
        <v>0</v>
      </c>
      <c r="UT42" s="68"/>
      <c r="UU42" s="15">
        <f t="shared" si="256"/>
        <v>0</v>
      </c>
      <c r="UW42" s="250"/>
      <c r="UX42" s="68">
        <f t="shared" si="257"/>
        <v>0</v>
      </c>
      <c r="UY42" s="68">
        <f t="shared" si="258"/>
        <v>-6.2232554481107707E-4</v>
      </c>
      <c r="UZ42" s="68">
        <f t="shared" si="259"/>
        <v>0</v>
      </c>
      <c r="VA42" s="68"/>
      <c r="VB42" s="15">
        <f t="shared" si="260"/>
        <v>0</v>
      </c>
      <c r="VD42" s="250"/>
      <c r="VE42" s="68">
        <f t="shared" si="261"/>
        <v>0</v>
      </c>
      <c r="VF42" s="68">
        <f t="shared" si="262"/>
        <v>-6.2232554481107707E-4</v>
      </c>
      <c r="VG42" s="68">
        <f t="shared" si="263"/>
        <v>0</v>
      </c>
      <c r="VH42" s="68"/>
      <c r="VI42" s="15">
        <f t="shared" si="264"/>
        <v>0</v>
      </c>
      <c r="VM42" s="21">
        <f t="shared" si="265"/>
        <v>-9.9798594953575594E-3</v>
      </c>
      <c r="VN42" s="49"/>
      <c r="VO42" s="21">
        <f t="shared" si="266"/>
        <v>0.47064457208356347</v>
      </c>
      <c r="VP42" s="14"/>
      <c r="VQ42" s="21">
        <f t="shared" si="267"/>
        <v>0.11955591875407147</v>
      </c>
    </row>
    <row r="43" spans="1:589" ht="15.75" customHeight="1" x14ac:dyDescent="0.2">
      <c r="A43" s="127">
        <v>45708</v>
      </c>
      <c r="B43" s="4">
        <f t="shared" si="0"/>
        <v>45708</v>
      </c>
      <c r="C43" s="13">
        <v>44176.9</v>
      </c>
      <c r="D43" s="138">
        <f t="shared" si="1"/>
        <v>-450.68999999999505</v>
      </c>
      <c r="E43" s="68">
        <f t="shared" si="2"/>
        <v>-1.0098909665522944E-2</v>
      </c>
      <c r="F43" s="15">
        <f t="shared" si="3"/>
        <v>3.8376070827012464E-2</v>
      </c>
      <c r="G43" s="13">
        <v>6117.62</v>
      </c>
      <c r="H43" s="138">
        <f t="shared" si="4"/>
        <v>-26.529999999999745</v>
      </c>
      <c r="I43" s="68">
        <f t="shared" si="5"/>
        <v>-4.3179284359919183E-3</v>
      </c>
      <c r="J43" s="15">
        <f t="shared" si="6"/>
        <v>4.0123231145107699E-2</v>
      </c>
      <c r="K43" s="13">
        <v>19962.36</v>
      </c>
      <c r="L43" s="138">
        <f t="shared" si="7"/>
        <v>-93.889999999999418</v>
      </c>
      <c r="M43" s="68">
        <f t="shared" si="8"/>
        <v>-4.6813337488313825E-3</v>
      </c>
      <c r="N43" s="15">
        <f t="shared" si="9"/>
        <v>3.374124000105639E-2</v>
      </c>
      <c r="O43" s="13">
        <v>2261.7399999999998</v>
      </c>
      <c r="P43" s="138">
        <f t="shared" si="10"/>
        <v>-20.720000000000255</v>
      </c>
      <c r="Q43" s="68">
        <f t="shared" si="11"/>
        <v>-9.0779246952850234E-3</v>
      </c>
      <c r="R43" s="15">
        <f t="shared" si="12"/>
        <v>1.4160418983391295E-2</v>
      </c>
      <c r="S43" s="18">
        <f t="shared" si="13"/>
        <v>-5.2859653054884246E-3</v>
      </c>
      <c r="T43" s="121">
        <f t="shared" si="14"/>
        <v>264.20878419471541</v>
      </c>
      <c r="U43" s="121">
        <f t="shared" si="15"/>
        <v>264.20878419471541</v>
      </c>
      <c r="V43" s="134">
        <f t="shared" si="16"/>
        <v>-3.9854076728360775E-3</v>
      </c>
      <c r="W43" s="21">
        <f t="shared" si="268"/>
        <v>2.1216980416836662E-2</v>
      </c>
      <c r="X43" s="18">
        <f t="shared" si="17"/>
        <v>-7.0440241364078168E-3</v>
      </c>
      <c r="Y43" s="352">
        <f>386943.04</f>
        <v>386943.04</v>
      </c>
      <c r="Z43" s="15">
        <v>1.9999999999999999E-6</v>
      </c>
      <c r="AA43" s="21">
        <f t="shared" si="18"/>
        <v>3.9874076728360778E-3</v>
      </c>
      <c r="AC43" s="250">
        <v>234.68</v>
      </c>
      <c r="AD43" s="68">
        <f t="shared" si="19"/>
        <v>-8.7434002111932124E-3</v>
      </c>
      <c r="AE43" s="68">
        <f t="shared" si="269"/>
        <v>-4.7579925383571349E-3</v>
      </c>
      <c r="AF43" s="68">
        <f t="shared" si="20"/>
        <v>0.42428840201492984</v>
      </c>
      <c r="AG43" s="68"/>
      <c r="AH43" s="15">
        <f t="shared" si="21"/>
        <v>3.3058942642074304E-2</v>
      </c>
      <c r="AJ43" s="250">
        <v>22.26</v>
      </c>
      <c r="AK43" s="68">
        <f t="shared" si="22"/>
        <v>-8.0213903743315378E-3</v>
      </c>
      <c r="AL43" s="68">
        <f t="shared" si="270"/>
        <v>-4.0359827014954603E-3</v>
      </c>
      <c r="AM43" s="68">
        <f t="shared" si="23"/>
        <v>0.1967741935483871</v>
      </c>
      <c r="AN43" s="68"/>
      <c r="AO43" s="15">
        <f t="shared" si="24"/>
        <v>5.8487874465049945E-2</v>
      </c>
      <c r="AQ43" s="250">
        <v>22.15</v>
      </c>
      <c r="AR43" s="68">
        <f t="shared" si="25"/>
        <v>-4.4943820224719738E-3</v>
      </c>
      <c r="AS43" s="68">
        <f t="shared" si="271"/>
        <v>-5.0897434963589634E-4</v>
      </c>
      <c r="AT43" s="68">
        <f t="shared" si="26"/>
        <v>0.28257093225246088</v>
      </c>
      <c r="AU43" s="68"/>
      <c r="AV43" s="15">
        <f t="shared" si="27"/>
        <v>3.167210060549603E-2</v>
      </c>
      <c r="AX43" s="250">
        <v>212.75</v>
      </c>
      <c r="AY43" s="68">
        <f t="shared" si="28"/>
        <v>-4.2124970746548361E-3</v>
      </c>
      <c r="AZ43" s="68">
        <f t="shared" si="272"/>
        <v>-2.2708940181875858E-4</v>
      </c>
      <c r="BA43" s="68">
        <f t="shared" si="29"/>
        <v>0.586502609992543</v>
      </c>
      <c r="BB43" s="68"/>
      <c r="BC43" s="15">
        <f t="shared" si="30"/>
        <v>4.192173955629562E-2</v>
      </c>
      <c r="BE43" s="250">
        <v>77.94</v>
      </c>
      <c r="BF43" s="68">
        <f t="shared" si="31"/>
        <v>-4.7248116460222771E-3</v>
      </c>
      <c r="BG43" s="68">
        <f t="shared" si="273"/>
        <v>-7.3940397318619962E-4</v>
      </c>
      <c r="BH43" s="68"/>
      <c r="BI43" s="68"/>
      <c r="BJ43" s="15">
        <f t="shared" si="32"/>
        <v>5.796117822722948E-2</v>
      </c>
      <c r="BL43" s="250">
        <v>70.349999999999994</v>
      </c>
      <c r="BM43" s="68">
        <f t="shared" si="33"/>
        <v>-2.4271844660194178E-2</v>
      </c>
      <c r="BN43" s="68">
        <f t="shared" si="274"/>
        <v>-2.0286436987358099E-2</v>
      </c>
      <c r="BO43" s="68">
        <f t="shared" si="34"/>
        <v>0.18474233748736935</v>
      </c>
      <c r="BP43" s="68"/>
      <c r="BQ43" s="15">
        <f t="shared" si="35"/>
        <v>5.9966852493596345E-2</v>
      </c>
      <c r="BS43" s="250">
        <v>40.29</v>
      </c>
      <c r="BT43" s="68">
        <f t="shared" si="36"/>
        <v>-1.1773362766740347E-2</v>
      </c>
      <c r="BU43" s="68">
        <f t="shared" si="275"/>
        <v>-7.7879550939042698E-3</v>
      </c>
      <c r="BV43" s="68">
        <f t="shared" si="37"/>
        <v>8.1320450885668305E-2</v>
      </c>
      <c r="BW43" s="68"/>
      <c r="BX43" s="15">
        <f t="shared" si="38"/>
        <v>5.3333333333333309E-2</v>
      </c>
      <c r="BZ43" s="250"/>
      <c r="CA43" s="68">
        <f t="shared" si="39"/>
        <v>0</v>
      </c>
      <c r="CB43" s="68">
        <f t="shared" si="276"/>
        <v>0</v>
      </c>
      <c r="CC43" s="68">
        <f t="shared" si="40"/>
        <v>0</v>
      </c>
      <c r="CD43" s="68"/>
      <c r="CE43" s="15">
        <f t="shared" si="41"/>
        <v>0</v>
      </c>
      <c r="CG43" s="250">
        <v>34.979999999999997</v>
      </c>
      <c r="CH43" s="68">
        <f t="shared" si="42"/>
        <v>-1.961883408071757E-2</v>
      </c>
      <c r="CI43" s="68">
        <f t="shared" si="277"/>
        <v>-1.5633426407881491E-2</v>
      </c>
      <c r="CJ43" s="68">
        <f t="shared" si="43"/>
        <v>0.15712868011908687</v>
      </c>
      <c r="CK43" s="68"/>
      <c r="CL43" s="15">
        <f t="shared" si="44"/>
        <v>1.804423748544812E-2</v>
      </c>
      <c r="CN43" s="250">
        <v>34.369999999999997</v>
      </c>
      <c r="CO43" s="68">
        <f t="shared" si="45"/>
        <v>-1.4621559633027668E-2</v>
      </c>
      <c r="CP43" s="68">
        <f t="shared" si="278"/>
        <v>-1.0636151960191589E-2</v>
      </c>
      <c r="CQ43" s="68">
        <f t="shared" si="46"/>
        <v>9.6681557115507258E-2</v>
      </c>
      <c r="CR43" s="68"/>
      <c r="CS43" s="15">
        <f t="shared" si="47"/>
        <v>2.6889752016731359E-2</v>
      </c>
      <c r="CU43" s="250">
        <v>37.729999999999997</v>
      </c>
      <c r="CV43" s="68">
        <f t="shared" si="48"/>
        <v>-1.1786275536930405E-2</v>
      </c>
      <c r="CW43" s="68">
        <f t="shared" si="279"/>
        <v>-7.8008678640943277E-3</v>
      </c>
      <c r="CX43" s="68">
        <f t="shared" si="49"/>
        <v>0.17356143079315703</v>
      </c>
      <c r="CY43" s="68"/>
      <c r="CZ43" s="15">
        <f t="shared" si="50"/>
        <v>1.2070815450643662E-2</v>
      </c>
      <c r="DB43" s="250">
        <v>20.84</v>
      </c>
      <c r="DC43" s="68">
        <f t="shared" si="51"/>
        <v>-8.0913850547359202E-3</v>
      </c>
      <c r="DD43" s="68">
        <f t="shared" si="280"/>
        <v>-4.1059773818998427E-3</v>
      </c>
      <c r="DE43" s="68">
        <f t="shared" si="52"/>
        <v>-4.7096479195244678E-2</v>
      </c>
      <c r="DF43" s="68"/>
      <c r="DG43" s="15">
        <f t="shared" si="53"/>
        <v>2.3575638506876249E-2</v>
      </c>
      <c r="DI43" s="250">
        <v>45.54</v>
      </c>
      <c r="DJ43" s="68">
        <f t="shared" si="54"/>
        <v>1.7597888253409215E-3</v>
      </c>
      <c r="DK43" s="68">
        <f t="shared" si="281"/>
        <v>5.7451964981769989E-3</v>
      </c>
      <c r="DL43" s="68">
        <f t="shared" si="55"/>
        <v>3.1483578708946788E-2</v>
      </c>
      <c r="DM43" s="68"/>
      <c r="DN43" s="15">
        <f t="shared" si="56"/>
        <v>8.0170777988614869E-2</v>
      </c>
      <c r="DP43" s="250">
        <v>39.840000000000003</v>
      </c>
      <c r="DQ43" s="68">
        <f t="shared" si="57"/>
        <v>2.2641509433963124E-3</v>
      </c>
      <c r="DR43" s="68">
        <f t="shared" si="282"/>
        <v>6.2495586162323903E-3</v>
      </c>
      <c r="DS43" s="68"/>
      <c r="DT43" s="68"/>
      <c r="DU43" s="15">
        <f t="shared" si="58"/>
        <v>4.6218487394958117E-2</v>
      </c>
      <c r="DV43" s="18"/>
      <c r="DW43" s="250">
        <v>35.29</v>
      </c>
      <c r="DX43" s="68">
        <f t="shared" si="59"/>
        <v>-1.9796380090497819E-3</v>
      </c>
      <c r="DY43" s="68">
        <f t="shared" si="283"/>
        <v>2.0057696637862956E-3</v>
      </c>
      <c r="DZ43" s="68">
        <f t="shared" si="60"/>
        <v>0.88313767342582727</v>
      </c>
      <c r="EA43" s="68"/>
      <c r="EB43" s="15">
        <f t="shared" si="61"/>
        <v>5.4377054078279065E-2</v>
      </c>
      <c r="ED43" s="250">
        <v>37.950000000000003</v>
      </c>
      <c r="EE43" s="68">
        <f t="shared" si="62"/>
        <v>-3.9370078740157107E-3</v>
      </c>
      <c r="EF43" s="68">
        <f t="shared" si="284"/>
        <v>4.839979882036681E-5</v>
      </c>
      <c r="EG43" s="68">
        <f t="shared" si="63"/>
        <v>0.80456490727532104</v>
      </c>
      <c r="EH43" s="68"/>
      <c r="EI43" s="15">
        <f t="shared" si="64"/>
        <v>2.9013015184381784E-2</v>
      </c>
      <c r="EK43" s="250">
        <v>120.69</v>
      </c>
      <c r="EL43" s="68">
        <f t="shared" si="65"/>
        <v>-7.7283564909972685E-3</v>
      </c>
      <c r="EM43" s="68">
        <f t="shared" si="285"/>
        <v>-3.742948818161191E-3</v>
      </c>
      <c r="EN43" s="68">
        <f t="shared" si="66"/>
        <v>0.87000309885342397</v>
      </c>
      <c r="EO43" s="68"/>
      <c r="EP43" s="15">
        <f t="shared" si="67"/>
        <v>8.4366576819407013E-2</v>
      </c>
      <c r="ER43" s="250">
        <v>40.5</v>
      </c>
      <c r="ES43" s="68">
        <f t="shared" si="68"/>
        <v>1.4836795252226081E-3</v>
      </c>
      <c r="ET43" s="68">
        <f t="shared" si="286"/>
        <v>5.4690871980586859E-3</v>
      </c>
      <c r="EU43" s="68">
        <f t="shared" si="69"/>
        <v>0.16012603838441719</v>
      </c>
      <c r="EV43" s="68"/>
      <c r="EW43" s="15">
        <f t="shared" si="70"/>
        <v>4.1398817176652079E-2</v>
      </c>
      <c r="EY43" s="250">
        <v>30.22</v>
      </c>
      <c r="EZ43" s="68">
        <f t="shared" si="71"/>
        <v>9.689274974941502E-3</v>
      </c>
      <c r="FA43" s="68">
        <f t="shared" si="287"/>
        <v>1.3674682647777579E-2</v>
      </c>
      <c r="FB43" s="68"/>
      <c r="FC43" s="68"/>
      <c r="FD43" s="15">
        <f t="shared" si="72"/>
        <v>0.22945484133441826</v>
      </c>
      <c r="FF43" s="250">
        <v>60.79</v>
      </c>
      <c r="FG43" s="68">
        <f t="shared" si="73"/>
        <v>6.957097896306141E-3</v>
      </c>
      <c r="FH43" s="68">
        <f t="shared" si="288"/>
        <v>1.0942505569142218E-2</v>
      </c>
      <c r="FI43" s="68">
        <f t="shared" si="74"/>
        <v>2.8943805010155737E-2</v>
      </c>
      <c r="FJ43" s="68"/>
      <c r="FK43" s="15">
        <f t="shared" si="75"/>
        <v>7.0434935728121151E-2</v>
      </c>
      <c r="FM43" s="250">
        <v>188.17</v>
      </c>
      <c r="FN43" s="68">
        <f t="shared" si="76"/>
        <v>-1.8055628033189001E-2</v>
      </c>
      <c r="FO43" s="68">
        <f t="shared" si="289"/>
        <v>-1.4070220360352922E-2</v>
      </c>
      <c r="FP43" s="68">
        <f t="shared" si="77"/>
        <v>0.6182490540075678</v>
      </c>
      <c r="FQ43" s="68"/>
      <c r="FR43" s="15">
        <f t="shared" si="78"/>
        <v>3.5836177474402681E-2</v>
      </c>
      <c r="FT43" s="250">
        <v>92.49</v>
      </c>
      <c r="FU43" s="68">
        <f t="shared" si="79"/>
        <v>-4.0917411435340764E-3</v>
      </c>
      <c r="FV43" s="68">
        <f t="shared" si="290"/>
        <v>-1.0633347069799893E-4</v>
      </c>
      <c r="FW43" s="68">
        <f t="shared" si="80"/>
        <v>5.0664546177439436E-2</v>
      </c>
      <c r="FX43" s="68"/>
      <c r="FY43" s="15">
        <f t="shared" si="81"/>
        <v>2.5615435795076379E-2</v>
      </c>
      <c r="GA43" s="250">
        <v>18.52</v>
      </c>
      <c r="GB43" s="68">
        <f t="shared" si="82"/>
        <v>-3.229278794402515E-3</v>
      </c>
      <c r="GC43" s="68">
        <f t="shared" si="291"/>
        <v>7.5612887843356244E-4</v>
      </c>
      <c r="GD43" s="68"/>
      <c r="GE43" s="68"/>
      <c r="GF43" s="15">
        <f t="shared" si="83"/>
        <v>6.2535857716580601E-2</v>
      </c>
      <c r="GG43" s="18"/>
      <c r="GH43" s="250">
        <v>20.170000000000002</v>
      </c>
      <c r="GI43" s="68">
        <f t="shared" si="84"/>
        <v>1.1534603811434323E-2</v>
      </c>
      <c r="GJ43" s="68">
        <f t="shared" si="292"/>
        <v>1.5520011484270402E-2</v>
      </c>
      <c r="GK43" s="68">
        <f t="shared" si="85"/>
        <v>4.942767950052044E-2</v>
      </c>
      <c r="GL43" s="68"/>
      <c r="GM43" s="15">
        <f t="shared" si="86"/>
        <v>6.7195767195767364E-2</v>
      </c>
      <c r="GO43" s="250">
        <v>28.53</v>
      </c>
      <c r="GP43" s="68">
        <f t="shared" si="87"/>
        <v>3.5063113604493558E-4</v>
      </c>
      <c r="GQ43" s="68">
        <f t="shared" si="293"/>
        <v>4.3360388088810129E-3</v>
      </c>
      <c r="GR43" s="68"/>
      <c r="GS43" s="68"/>
      <c r="GT43" s="15">
        <f t="shared" si="88"/>
        <v>4.6972477064220225E-2</v>
      </c>
      <c r="GV43" s="250">
        <v>14.42</v>
      </c>
      <c r="GW43" s="68">
        <f t="shared" si="89"/>
        <v>1.3888888888888592E-3</v>
      </c>
      <c r="GX43" s="68">
        <f t="shared" si="294"/>
        <v>5.3742965617249363E-3</v>
      </c>
      <c r="GY43" s="68">
        <f t="shared" si="90"/>
        <v>0.21687763713080171</v>
      </c>
      <c r="GZ43" s="68"/>
      <c r="HA43" s="15">
        <f t="shared" si="91"/>
        <v>5.1020408163265252E-2</v>
      </c>
      <c r="HD43" s="250">
        <v>354.4</v>
      </c>
      <c r="HE43" s="68">
        <f t="shared" si="92"/>
        <v>-1.7084535167517265E-2</v>
      </c>
      <c r="HF43" s="68">
        <f t="shared" si="295"/>
        <v>-1.3099127494681187E-2</v>
      </c>
      <c r="HG43" s="68">
        <f t="shared" si="93"/>
        <v>0.99089938767484975</v>
      </c>
      <c r="HH43" s="68"/>
      <c r="HI43" s="15">
        <f t="shared" si="94"/>
        <v>-0.12242472266244057</v>
      </c>
      <c r="HK43" s="250">
        <v>25.99</v>
      </c>
      <c r="HL43" s="68">
        <f t="shared" si="95"/>
        <v>-3.202979515828689E-2</v>
      </c>
      <c r="HM43" s="68">
        <f t="shared" si="296"/>
        <v>-2.8044387485450812E-2</v>
      </c>
      <c r="HN43" s="68">
        <f t="shared" si="96"/>
        <v>9.4798387096774182</v>
      </c>
      <c r="HO43" s="68"/>
      <c r="HP43" s="15">
        <f t="shared" si="97"/>
        <v>-1.4783927217589105E-2</v>
      </c>
      <c r="HR43" s="250">
        <v>112</v>
      </c>
      <c r="HS43" s="68">
        <f t="shared" si="98"/>
        <v>1.5688763943048918E-2</v>
      </c>
      <c r="HT43" s="68">
        <f t="shared" si="297"/>
        <v>1.9674171615884996E-2</v>
      </c>
      <c r="HU43" s="68">
        <f t="shared" si="99"/>
        <v>2.0769230769230766</v>
      </c>
      <c r="HV43" s="68"/>
      <c r="HW43" s="15">
        <f t="shared" si="100"/>
        <v>4.1182485823184969E-2</v>
      </c>
      <c r="HY43" s="250">
        <v>140.11000000000001</v>
      </c>
      <c r="HZ43" s="68">
        <f t="shared" si="101"/>
        <v>6.3204769087123747E-3</v>
      </c>
      <c r="IA43" s="68">
        <f t="shared" si="298"/>
        <v>1.0305884581548453E-2</v>
      </c>
      <c r="IB43" s="68">
        <f t="shared" si="102"/>
        <v>0.32304060434372056</v>
      </c>
      <c r="IC43" s="68"/>
      <c r="ID43" s="15">
        <f t="shared" si="103"/>
        <v>4.3339042370988325E-2</v>
      </c>
      <c r="IF43" s="250">
        <v>226.74</v>
      </c>
      <c r="IG43" s="68">
        <f t="shared" si="104"/>
        <v>-8.7002142263803636E-3</v>
      </c>
      <c r="IH43" s="68">
        <f t="shared" si="299"/>
        <v>-4.7148065535442861E-3</v>
      </c>
      <c r="II43" s="68">
        <f t="shared" si="105"/>
        <v>0.2956571428571429</v>
      </c>
      <c r="IJ43" s="68"/>
      <c r="IK43" s="15">
        <f t="shared" si="106"/>
        <v>-2.1997929606625236E-2</v>
      </c>
      <c r="IM43" s="250">
        <v>176.51</v>
      </c>
      <c r="IN43" s="68">
        <f t="shared" si="107"/>
        <v>2.3721146038742626E-2</v>
      </c>
      <c r="IO43" s="68">
        <f t="shared" si="300"/>
        <v>2.7706553711578704E-2</v>
      </c>
      <c r="IP43" s="68">
        <f t="shared" si="108"/>
        <v>2.4467877367701618</v>
      </c>
      <c r="IQ43" s="68"/>
      <c r="IR43" s="15">
        <f t="shared" si="109"/>
        <v>-5.8663537944642956E-2</v>
      </c>
      <c r="IT43" s="250">
        <v>46.54</v>
      </c>
      <c r="IU43" s="68">
        <f t="shared" si="110"/>
        <v>-2.1482277121370592E-4</v>
      </c>
      <c r="IV43" s="68">
        <f t="shared" si="301"/>
        <v>3.7705849016223714E-3</v>
      </c>
      <c r="IW43" s="68">
        <f t="shared" si="111"/>
        <v>1.5501369863013699</v>
      </c>
      <c r="IX43" s="68"/>
      <c r="IY43" s="15">
        <f t="shared" si="112"/>
        <v>-9.4376337808912261E-2</v>
      </c>
      <c r="JA43" s="250">
        <v>694.84</v>
      </c>
      <c r="JB43" s="68">
        <f t="shared" si="113"/>
        <v>-1.2688804581042032E-2</v>
      </c>
      <c r="JC43" s="68">
        <f t="shared" si="302"/>
        <v>-8.7033969082059535E-3</v>
      </c>
      <c r="JD43" s="68">
        <f t="shared" si="114"/>
        <v>0.40542071197411017</v>
      </c>
      <c r="JE43" s="68"/>
      <c r="JF43" s="15">
        <f t="shared" si="115"/>
        <v>0.18672610203070836</v>
      </c>
      <c r="JH43" s="250">
        <v>416.13</v>
      </c>
      <c r="JI43" s="68">
        <f t="shared" si="116"/>
        <v>3.278925669648272E-3</v>
      </c>
      <c r="JJ43" s="68">
        <f t="shared" si="303"/>
        <v>7.2643333424843495E-3</v>
      </c>
      <c r="JK43" s="68">
        <f t="shared" si="117"/>
        <v>2.321178293048759E-2</v>
      </c>
      <c r="JL43" s="68"/>
      <c r="JM43" s="15">
        <f t="shared" si="118"/>
        <v>-1.2740213523131684E-2</v>
      </c>
      <c r="JO43" s="250">
        <v>13.37</v>
      </c>
      <c r="JP43" s="68">
        <f t="shared" si="119"/>
        <v>1.2878787878787873E-2</v>
      </c>
      <c r="JQ43" s="68">
        <f t="shared" si="304"/>
        <v>1.686419555162395E-2</v>
      </c>
      <c r="JR43" s="68">
        <f t="shared" si="120"/>
        <v>-0.5488442719757044</v>
      </c>
      <c r="JS43" s="68"/>
      <c r="JT43" s="15">
        <f t="shared" si="121"/>
        <v>0.31207065750736013</v>
      </c>
      <c r="JV43" s="250">
        <v>1.58</v>
      </c>
      <c r="JW43" s="68">
        <f t="shared" si="122"/>
        <v>-1.2500000000000011E-2</v>
      </c>
      <c r="JX43" s="68">
        <f t="shared" si="305"/>
        <v>-8.5145923271639327E-3</v>
      </c>
      <c r="JY43" s="68">
        <f t="shared" si="123"/>
        <v>-0.375494071146245</v>
      </c>
      <c r="JZ43" s="68"/>
      <c r="KA43" s="15">
        <f t="shared" si="124"/>
        <v>-0.1222222222222222</v>
      </c>
      <c r="KC43" s="250">
        <v>22.93</v>
      </c>
      <c r="KD43" s="68">
        <f t="shared" si="125"/>
        <v>1.3100436681223204E-3</v>
      </c>
      <c r="KE43" s="68">
        <f t="shared" si="306"/>
        <v>5.2954513409583983E-3</v>
      </c>
      <c r="KF43" s="68">
        <f t="shared" si="126"/>
        <v>0.17710472279260775</v>
      </c>
      <c r="KG43" s="68"/>
      <c r="KH43" s="15">
        <f t="shared" si="127"/>
        <v>3.3814247069431924E-2</v>
      </c>
      <c r="KI43" s="18"/>
      <c r="KJ43" s="250">
        <v>71.28</v>
      </c>
      <c r="KK43" s="68">
        <f t="shared" si="128"/>
        <v>-6.6889632107023965E-3</v>
      </c>
      <c r="KL43" s="68">
        <f t="shared" si="307"/>
        <v>-2.703555537866319E-3</v>
      </c>
      <c r="KM43" s="68">
        <f t="shared" si="129"/>
        <v>2.3781990521327012</v>
      </c>
      <c r="KN43" s="68"/>
      <c r="KO43" s="15">
        <f t="shared" si="130"/>
        <v>6.0556464811784075E-2</v>
      </c>
      <c r="KQ43" s="250">
        <v>1.4159999999999999</v>
      </c>
      <c r="KR43" s="68">
        <f t="shared" si="131"/>
        <v>3.4331628926223469E-2</v>
      </c>
      <c r="KS43" s="68">
        <f t="shared" si="308"/>
        <v>3.8317036599059544E-2</v>
      </c>
      <c r="KT43" s="68">
        <f t="shared" si="132"/>
        <v>-0.45954198473282448</v>
      </c>
      <c r="KU43" s="68"/>
      <c r="KV43" s="15">
        <f t="shared" si="133"/>
        <v>0.40198019801980189</v>
      </c>
      <c r="KW43" s="18"/>
      <c r="KX43" s="250">
        <v>26.09</v>
      </c>
      <c r="KY43" s="68">
        <f t="shared" si="134"/>
        <v>-2.5037369207772858E-2</v>
      </c>
      <c r="KZ43" s="68">
        <f t="shared" si="309"/>
        <v>-2.105196153493678E-2</v>
      </c>
      <c r="LA43" s="68">
        <f t="shared" si="135"/>
        <v>-0.63728625052134014</v>
      </c>
      <c r="LB43" s="68"/>
      <c r="LC43" s="15">
        <f t="shared" si="136"/>
        <v>0.10037958667229013</v>
      </c>
      <c r="LD43" s="18"/>
      <c r="LE43" s="250">
        <v>52.57</v>
      </c>
      <c r="LF43" s="68">
        <f t="shared" si="137"/>
        <v>-3.0073800738007427E-2</v>
      </c>
      <c r="LG43" s="68">
        <f t="shared" si="310"/>
        <v>-2.6088393065171349E-2</v>
      </c>
      <c r="LH43" s="68">
        <f t="shared" si="138"/>
        <v>0.46720625174434838</v>
      </c>
      <c r="LI43" s="68"/>
      <c r="LJ43" s="15">
        <f t="shared" si="139"/>
        <v>0.14009976144003472</v>
      </c>
      <c r="LL43" s="250">
        <v>98.02</v>
      </c>
      <c r="LM43" s="68">
        <f t="shared" si="140"/>
        <v>-2.0399836801316025E-4</v>
      </c>
      <c r="LN43" s="68">
        <f t="shared" si="311"/>
        <v>3.7814093048229172E-3</v>
      </c>
      <c r="LO43" s="68">
        <f t="shared" si="141"/>
        <v>0.12022857142857138</v>
      </c>
      <c r="LP43" s="68"/>
      <c r="LQ43" s="15">
        <f t="shared" si="142"/>
        <v>0.25329241784937995</v>
      </c>
      <c r="LS43" s="250">
        <v>11.51</v>
      </c>
      <c r="LT43" s="68">
        <f t="shared" si="143"/>
        <v>1.7683465959327963E-2</v>
      </c>
      <c r="LU43" s="68">
        <f t="shared" si="312"/>
        <v>2.1668873632164042E-2</v>
      </c>
      <c r="LV43" s="68"/>
      <c r="LW43" s="68"/>
      <c r="LX43" s="15">
        <f t="shared" si="144"/>
        <v>0.2443243243243243</v>
      </c>
      <c r="LZ43" s="250">
        <v>13.61</v>
      </c>
      <c r="MA43" s="68">
        <f t="shared" si="145"/>
        <v>6.6568047337278004E-3</v>
      </c>
      <c r="MB43" s="68">
        <f t="shared" si="313"/>
        <v>1.0642212406563878E-2</v>
      </c>
      <c r="MC43" s="68">
        <f t="shared" si="146"/>
        <v>-0.38831460674157303</v>
      </c>
      <c r="MD43" s="68"/>
      <c r="ME43" s="15">
        <f t="shared" si="147"/>
        <v>9.6439169139465129E-3</v>
      </c>
      <c r="MG43" s="250">
        <v>42.69</v>
      </c>
      <c r="MH43" s="68">
        <f t="shared" si="148"/>
        <v>-5.3646641542895182E-2</v>
      </c>
      <c r="MI43" s="68">
        <f t="shared" si="314"/>
        <v>-4.9661233870059107E-2</v>
      </c>
      <c r="MJ43" s="68">
        <f t="shared" si="149"/>
        <v>4.7533692722371965</v>
      </c>
      <c r="MK43" s="68"/>
      <c r="ML43" s="15">
        <f t="shared" si="150"/>
        <v>1.0108337258596325</v>
      </c>
      <c r="MN43" s="250">
        <v>104.81</v>
      </c>
      <c r="MO43" s="68">
        <f t="shared" si="151"/>
        <v>-2.6924148175656779E-2</v>
      </c>
      <c r="MP43" s="68">
        <f t="shared" si="315"/>
        <v>-2.2938740502820701E-2</v>
      </c>
      <c r="MQ43" s="68">
        <f t="shared" si="152"/>
        <v>-0.16751389992057189</v>
      </c>
      <c r="MR43" s="68"/>
      <c r="MS43" s="15">
        <f t="shared" si="153"/>
        <v>-5.9071729957805894E-2</v>
      </c>
      <c r="MU43" s="250">
        <v>9.23</v>
      </c>
      <c r="MV43" s="68">
        <f t="shared" si="154"/>
        <v>-7.5268817204301374E-3</v>
      </c>
      <c r="MW43" s="68">
        <f t="shared" si="316"/>
        <v>-3.54147404759406E-3</v>
      </c>
      <c r="MX43" s="68">
        <f t="shared" si="155"/>
        <v>-0.55773838045040725</v>
      </c>
      <c r="MY43" s="68"/>
      <c r="MZ43" s="15">
        <f t="shared" si="156"/>
        <v>-0.13495782567947512</v>
      </c>
      <c r="NB43" s="250">
        <v>208.79</v>
      </c>
      <c r="NC43" s="68">
        <f t="shared" si="157"/>
        <v>-8.1235154394299659E-3</v>
      </c>
      <c r="ND43" s="68">
        <f t="shared" si="317"/>
        <v>-4.1381077665938884E-3</v>
      </c>
      <c r="NE43" s="68">
        <f t="shared" si="158"/>
        <v>0.54122683989075071</v>
      </c>
      <c r="NF43" s="68"/>
      <c r="NG43" s="15">
        <f t="shared" si="159"/>
        <v>0.25181365789315907</v>
      </c>
      <c r="NI43" s="250">
        <v>5.62</v>
      </c>
      <c r="NJ43" s="68">
        <f t="shared" si="160"/>
        <v>4.6554934823091247E-2</v>
      </c>
      <c r="NK43" s="68">
        <f t="shared" si="318"/>
        <v>5.0540342495927322E-2</v>
      </c>
      <c r="NL43" s="68">
        <f t="shared" si="161"/>
        <v>-0.95537911869789593</v>
      </c>
      <c r="NM43" s="68"/>
      <c r="NN43" s="15">
        <f t="shared" si="162"/>
        <v>0.14693877551020401</v>
      </c>
      <c r="NP43" s="250">
        <v>359.56</v>
      </c>
      <c r="NQ43" s="68">
        <f t="shared" si="163"/>
        <v>-4.168443496801702E-2</v>
      </c>
      <c r="NR43" s="68">
        <f t="shared" si="319"/>
        <v>-3.7699027295180945E-2</v>
      </c>
      <c r="NS43" s="68">
        <f t="shared" si="164"/>
        <v>1.7395047619047619</v>
      </c>
      <c r="NT43" s="68"/>
      <c r="NU43" s="15">
        <f t="shared" si="165"/>
        <v>9.3120116742163972E-2</v>
      </c>
      <c r="NW43" s="250">
        <v>184.56</v>
      </c>
      <c r="NX43" s="68">
        <f t="shared" si="166"/>
        <v>-3.8322448318670477E-3</v>
      </c>
      <c r="NY43" s="68">
        <f t="shared" si="320"/>
        <v>1.5316284096902975E-4</v>
      </c>
      <c r="NZ43" s="68">
        <f t="shared" si="167"/>
        <v>5.0068274920345997E-2</v>
      </c>
      <c r="OA43" s="68"/>
      <c r="OB43" s="15">
        <f t="shared" si="168"/>
        <v>-2.5039619651347114E-2</v>
      </c>
      <c r="OD43" s="250">
        <v>1.45</v>
      </c>
      <c r="OE43" s="68">
        <f t="shared" si="169"/>
        <v>-2.0270270270270289E-2</v>
      </c>
      <c r="OF43" s="68">
        <f t="shared" si="321"/>
        <v>-1.628486259743421E-2</v>
      </c>
      <c r="OG43" s="68">
        <f t="shared" si="170"/>
        <v>-0.99357468870474597</v>
      </c>
      <c r="OH43" s="68"/>
      <c r="OI43" s="15">
        <f t="shared" si="171"/>
        <v>-6.8493150684931572E-3</v>
      </c>
      <c r="OK43" s="250">
        <v>104.05</v>
      </c>
      <c r="OL43" s="68">
        <f t="shared" si="172"/>
        <v>-1.8396226415094367E-2</v>
      </c>
      <c r="OM43" s="68">
        <f t="shared" si="322"/>
        <v>-1.4410818742258288E-2</v>
      </c>
      <c r="ON43" s="68">
        <f t="shared" si="173"/>
        <v>1.4511189634864545</v>
      </c>
      <c r="OO43" s="68"/>
      <c r="OP43" s="15">
        <f t="shared" si="174"/>
        <v>0.56207776610118598</v>
      </c>
      <c r="OR43" s="250">
        <v>2.2200000000000002</v>
      </c>
      <c r="OS43" s="68">
        <f t="shared" si="175"/>
        <v>-6.3291139240506292E-2</v>
      </c>
      <c r="OT43" s="68">
        <f t="shared" si="323"/>
        <v>-5.9305731567670217E-2</v>
      </c>
      <c r="OU43" s="68">
        <f t="shared" si="176"/>
        <v>-0.7116883116883117</v>
      </c>
      <c r="OV43" s="68"/>
      <c r="OW43" s="15">
        <f t="shared" si="177"/>
        <v>0.9821428571428571</v>
      </c>
      <c r="OY43" s="250">
        <v>123.85</v>
      </c>
      <c r="OZ43" s="68">
        <f t="shared" si="178"/>
        <v>-2.4164317358035549E-3</v>
      </c>
      <c r="PA43" s="68">
        <f t="shared" si="324"/>
        <v>1.5689759370325226E-3</v>
      </c>
      <c r="PB43" s="68">
        <f t="shared" si="332"/>
        <v>2.8107692307692305</v>
      </c>
      <c r="PC43" s="68"/>
      <c r="PD43" s="15">
        <f t="shared" si="179"/>
        <v>8.1187254474028789E-2</v>
      </c>
      <c r="PE43" s="18"/>
      <c r="PF43" s="250">
        <v>196.15</v>
      </c>
      <c r="PG43" s="68">
        <f t="shared" si="180"/>
        <v>1.3223823544604588E-2</v>
      </c>
      <c r="PH43" s="68">
        <f t="shared" si="325"/>
        <v>1.7209231217440665E-2</v>
      </c>
      <c r="PI43" s="68">
        <f t="shared" si="181"/>
        <v>-0.4366743251005169</v>
      </c>
      <c r="PJ43" s="68"/>
      <c r="PK43" s="15">
        <f t="shared" si="182"/>
        <v>-6.2066657103237173E-2</v>
      </c>
      <c r="PM43" s="250"/>
      <c r="PN43" s="68">
        <f t="shared" si="183"/>
        <v>0</v>
      </c>
      <c r="PO43" s="68">
        <f t="shared" si="184"/>
        <v>3.9854076728360775E-3</v>
      </c>
      <c r="PP43" s="68">
        <f t="shared" si="185"/>
        <v>0</v>
      </c>
      <c r="PQ43" s="68"/>
      <c r="PR43" s="15">
        <f t="shared" si="186"/>
        <v>0</v>
      </c>
      <c r="PT43" s="250">
        <v>4.87</v>
      </c>
      <c r="PU43" s="68">
        <f t="shared" si="187"/>
        <v>0</v>
      </c>
      <c r="PV43" s="68">
        <f t="shared" si="326"/>
        <v>3.9854076728360775E-3</v>
      </c>
      <c r="PW43" s="68">
        <f t="shared" si="188"/>
        <v>-0.44151376146788995</v>
      </c>
      <c r="PX43" s="68"/>
      <c r="PY43" s="15">
        <f t="shared" si="189"/>
        <v>-5.0682261208576961E-2</v>
      </c>
      <c r="QA43" s="250">
        <v>215.3</v>
      </c>
      <c r="QB43" s="68">
        <f t="shared" si="190"/>
        <v>-1.2988217830967675E-3</v>
      </c>
      <c r="QC43" s="68">
        <f t="shared" si="327"/>
        <v>2.68658588973931E-3</v>
      </c>
      <c r="QD43" s="68">
        <f t="shared" si="191"/>
        <v>-0.36186608968849099</v>
      </c>
      <c r="QE43" s="68"/>
      <c r="QF43" s="15">
        <f t="shared" si="192"/>
        <v>0.12287472619171795</v>
      </c>
      <c r="QH43" s="250">
        <v>1.4710000000000001</v>
      </c>
      <c r="QI43" s="68">
        <f t="shared" si="193"/>
        <v>-2.5827814569536374E-2</v>
      </c>
      <c r="QJ43" s="68">
        <f t="shared" si="328"/>
        <v>-2.1842406896700296E-2</v>
      </c>
      <c r="QK43" s="68">
        <f t="shared" si="194"/>
        <v>-0.41394422310756962</v>
      </c>
      <c r="QL43" s="68"/>
      <c r="QM43" s="15">
        <f t="shared" si="195"/>
        <v>0.13153846153846158</v>
      </c>
      <c r="QO43" s="250">
        <v>11.07</v>
      </c>
      <c r="QP43" s="68">
        <f t="shared" si="196"/>
        <v>1.809954751131183E-3</v>
      </c>
      <c r="QQ43" s="68">
        <f t="shared" si="329"/>
        <v>5.7953624239672607E-3</v>
      </c>
      <c r="QR43" s="68">
        <f t="shared" si="197"/>
        <v>-0.98650625319973662</v>
      </c>
      <c r="QS43" s="68"/>
      <c r="QT43" s="15">
        <f t="shared" si="198"/>
        <v>-3.5714285714285726E-2</v>
      </c>
      <c r="QV43" s="250">
        <v>1.865</v>
      </c>
      <c r="QW43" s="68">
        <f t="shared" si="199"/>
        <v>-2.6737967914439117E-3</v>
      </c>
      <c r="QX43" s="68">
        <f t="shared" si="330"/>
        <v>1.3116108813921658E-3</v>
      </c>
      <c r="QY43" s="68">
        <f t="shared" si="200"/>
        <v>-0.471671388101983</v>
      </c>
      <c r="QZ43" s="68"/>
      <c r="RA43" s="15">
        <f t="shared" si="201"/>
        <v>-0.2378422558234573</v>
      </c>
      <c r="RC43" s="250">
        <v>26.02</v>
      </c>
      <c r="RD43" s="68">
        <f t="shared" si="202"/>
        <v>-1.2148823082763868E-2</v>
      </c>
      <c r="RE43" s="68">
        <f t="shared" si="331"/>
        <v>-8.1634154099277899E-3</v>
      </c>
      <c r="RF43" s="68">
        <f t="shared" si="203"/>
        <v>-0.43789155325124218</v>
      </c>
      <c r="RG43" s="68"/>
      <c r="RH43" s="15">
        <f t="shared" si="204"/>
        <v>5.1313131313131297E-2</v>
      </c>
      <c r="RJ43" s="250">
        <v>199.32</v>
      </c>
      <c r="RK43" s="68">
        <f t="shared" si="205"/>
        <v>-4.2463905680171577E-3</v>
      </c>
      <c r="RL43" s="68">
        <f t="shared" si="206"/>
        <v>-2.6098289518108019E-4</v>
      </c>
      <c r="RM43" s="68">
        <f t="shared" si="207"/>
        <v>-7.5424436404119208E-2</v>
      </c>
      <c r="RN43" s="68"/>
      <c r="RO43" s="15">
        <f t="shared" si="208"/>
        <v>1.3216754778365159E-2</v>
      </c>
      <c r="RQ43" s="250">
        <v>15.5</v>
      </c>
      <c r="RR43" s="68">
        <f t="shared" si="209"/>
        <v>3.471295060080104E-2</v>
      </c>
      <c r="RS43" s="68">
        <f t="shared" si="210"/>
        <v>3.8698358273637115E-2</v>
      </c>
      <c r="RT43" s="68">
        <f t="shared" si="211"/>
        <v>5.8743169398907065E-2</v>
      </c>
      <c r="RU43" s="68"/>
      <c r="RV43" s="15">
        <f t="shared" si="212"/>
        <v>-0.2562380038387716</v>
      </c>
      <c r="RX43" s="250">
        <v>106.27</v>
      </c>
      <c r="RY43" s="68">
        <f t="shared" si="213"/>
        <v>-5.1668748884526203E-2</v>
      </c>
      <c r="RZ43" s="68">
        <f t="shared" si="214"/>
        <v>-4.7683341211690128E-2</v>
      </c>
      <c r="SA43" s="68">
        <f t="shared" si="215"/>
        <v>-0.20133774237186236</v>
      </c>
      <c r="SB43" s="68"/>
      <c r="SC43" s="15">
        <f t="shared" si="216"/>
        <v>0.40513023932302</v>
      </c>
      <c r="SE43" s="250">
        <v>11.47</v>
      </c>
      <c r="SF43" s="68">
        <f t="shared" si="217"/>
        <v>3.9891205802357325E-2</v>
      </c>
      <c r="SG43" s="68">
        <f t="shared" si="218"/>
        <v>4.38766134751934E-2</v>
      </c>
      <c r="SH43" s="68">
        <f t="shared" si="219"/>
        <v>-8.2399999999999946E-2</v>
      </c>
      <c r="SI43" s="68"/>
      <c r="SJ43" s="15">
        <f t="shared" si="220"/>
        <v>-0.2483617300131061</v>
      </c>
      <c r="SL43" s="250">
        <v>0.57399999999999995</v>
      </c>
      <c r="SM43" s="68">
        <f t="shared" si="221"/>
        <v>-2.3809523809523832E-2</v>
      </c>
      <c r="SN43" s="68">
        <f t="shared" si="222"/>
        <v>-1.9824116136687754E-2</v>
      </c>
      <c r="SO43" s="68">
        <f t="shared" si="223"/>
        <v>-0.59577464788732393</v>
      </c>
      <c r="SP43" s="68"/>
      <c r="SQ43" s="15">
        <f t="shared" si="224"/>
        <v>-0.43168316831683173</v>
      </c>
      <c r="SS43" s="250">
        <v>7.39</v>
      </c>
      <c r="ST43" s="68">
        <f t="shared" si="225"/>
        <v>0.12996941896024458</v>
      </c>
      <c r="SU43" s="68">
        <f t="shared" si="226"/>
        <v>0.13395482663308067</v>
      </c>
      <c r="SV43" s="68">
        <f t="shared" si="227"/>
        <v>-0.54213135068153651</v>
      </c>
      <c r="SW43" s="68"/>
      <c r="SX43" s="15">
        <f t="shared" si="228"/>
        <v>-0.12023809523809531</v>
      </c>
      <c r="SZ43" s="250">
        <v>23.18</v>
      </c>
      <c r="TA43" s="68">
        <f t="shared" si="229"/>
        <v>8.2644628099174111E-3</v>
      </c>
      <c r="TB43" s="68">
        <f t="shared" si="230"/>
        <v>1.2249870482753489E-2</v>
      </c>
      <c r="TC43" s="68">
        <f t="shared" si="231"/>
        <v>-0.42581124597473369</v>
      </c>
      <c r="TD43" s="68"/>
      <c r="TE43" s="15">
        <f t="shared" si="232"/>
        <v>0.48589743589743589</v>
      </c>
      <c r="TG43" s="250">
        <v>0.20300000000000001</v>
      </c>
      <c r="TH43" s="68">
        <f t="shared" si="233"/>
        <v>2.4691358024691379E-3</v>
      </c>
      <c r="TI43" s="68">
        <f t="shared" si="234"/>
        <v>6.4545434753052154E-3</v>
      </c>
      <c r="TJ43" s="68">
        <f t="shared" si="235"/>
        <v>-7.7272727272727215E-2</v>
      </c>
      <c r="TK43" s="68"/>
      <c r="TL43" s="15">
        <f t="shared" si="236"/>
        <v>0.19764011799410031</v>
      </c>
      <c r="TN43" s="250">
        <v>35.6</v>
      </c>
      <c r="TO43" s="68">
        <f t="shared" si="237"/>
        <v>-4.0431266846361183E-2</v>
      </c>
      <c r="TP43" s="68">
        <f t="shared" si="238"/>
        <v>-3.6445859173525108E-2</v>
      </c>
      <c r="TQ43" s="68">
        <f t="shared" si="239"/>
        <v>-0.48109872971219925</v>
      </c>
      <c r="TR43" s="68"/>
      <c r="TS43" s="15">
        <f t="shared" si="240"/>
        <v>0.19663865546218492</v>
      </c>
      <c r="TU43" s="250">
        <v>2.2000000000000002</v>
      </c>
      <c r="TV43" s="68">
        <f t="shared" si="241"/>
        <v>-2.6548672566371511E-2</v>
      </c>
      <c r="TW43" s="68">
        <f t="shared" si="242"/>
        <v>-2.2563264893535433E-2</v>
      </c>
      <c r="TX43" s="68">
        <f t="shared" si="243"/>
        <v>-0.50113378684807253</v>
      </c>
      <c r="TY43" s="68"/>
      <c r="TZ43" s="15">
        <f t="shared" si="244"/>
        <v>0.28654970760233933</v>
      </c>
      <c r="UB43" s="250"/>
      <c r="UC43" s="68">
        <f t="shared" si="245"/>
        <v>0</v>
      </c>
      <c r="UD43" s="68">
        <f t="shared" si="246"/>
        <v>3.9854076728360775E-3</v>
      </c>
      <c r="UE43" s="68">
        <f t="shared" si="247"/>
        <v>0</v>
      </c>
      <c r="UF43" s="68"/>
      <c r="UG43" s="15">
        <f t="shared" si="248"/>
        <v>0</v>
      </c>
      <c r="UI43" s="250"/>
      <c r="UJ43" s="68">
        <f t="shared" si="249"/>
        <v>0</v>
      </c>
      <c r="UK43" s="68">
        <f t="shared" si="250"/>
        <v>3.9854076728360775E-3</v>
      </c>
      <c r="UL43" s="68">
        <f t="shared" si="251"/>
        <v>0</v>
      </c>
      <c r="UM43" s="68"/>
      <c r="UN43" s="15">
        <f t="shared" si="252"/>
        <v>0</v>
      </c>
      <c r="UP43" s="250"/>
      <c r="UQ43" s="68">
        <f t="shared" si="253"/>
        <v>0</v>
      </c>
      <c r="UR43" s="68">
        <f t="shared" si="254"/>
        <v>3.9854076728360775E-3</v>
      </c>
      <c r="US43" s="68">
        <f t="shared" si="255"/>
        <v>0</v>
      </c>
      <c r="UT43" s="68"/>
      <c r="UU43" s="15">
        <f t="shared" si="256"/>
        <v>0</v>
      </c>
      <c r="UW43" s="250"/>
      <c r="UX43" s="68">
        <f t="shared" si="257"/>
        <v>0</v>
      </c>
      <c r="UY43" s="68">
        <f t="shared" si="258"/>
        <v>3.9854076728360775E-3</v>
      </c>
      <c r="UZ43" s="68">
        <f t="shared" si="259"/>
        <v>0</v>
      </c>
      <c r="VA43" s="68"/>
      <c r="VB43" s="15">
        <f t="shared" si="260"/>
        <v>0</v>
      </c>
      <c r="VD43" s="250"/>
      <c r="VE43" s="68">
        <f t="shared" si="261"/>
        <v>0</v>
      </c>
      <c r="VF43" s="68">
        <f t="shared" si="262"/>
        <v>3.9854076728360775E-3</v>
      </c>
      <c r="VG43" s="68">
        <f t="shared" si="263"/>
        <v>0</v>
      </c>
      <c r="VH43" s="68"/>
      <c r="VI43" s="15">
        <f t="shared" si="264"/>
        <v>0</v>
      </c>
      <c r="VM43" s="21">
        <f t="shared" si="265"/>
        <v>-6.4442762565671422E-3</v>
      </c>
      <c r="VN43" s="49"/>
      <c r="VO43" s="21">
        <f t="shared" si="266"/>
        <v>0.44707324103604168</v>
      </c>
      <c r="VP43" s="14"/>
      <c r="VQ43" s="21">
        <f t="shared" si="267"/>
        <v>0.1097667899357132</v>
      </c>
    </row>
    <row r="44" spans="1:589" ht="15.75" customHeight="1" x14ac:dyDescent="0.2">
      <c r="A44" s="127">
        <v>45709</v>
      </c>
      <c r="B44" s="4">
        <f t="shared" si="0"/>
        <v>45709</v>
      </c>
      <c r="C44" s="13">
        <v>43428.02</v>
      </c>
      <c r="D44" s="138">
        <f t="shared" si="1"/>
        <v>-748.88000000000466</v>
      </c>
      <c r="E44" s="68">
        <f t="shared" si="2"/>
        <v>-1.6951845874201326E-2</v>
      </c>
      <c r="F44" s="15">
        <f t="shared" si="3"/>
        <v>2.0773679714894189E-2</v>
      </c>
      <c r="G44" s="13">
        <v>6013.13</v>
      </c>
      <c r="H44" s="138">
        <f t="shared" si="4"/>
        <v>-104.48999999999978</v>
      </c>
      <c r="I44" s="68">
        <f t="shared" si="5"/>
        <v>-1.708017170075941E-2</v>
      </c>
      <c r="J44" s="15">
        <f t="shared" si="6"/>
        <v>2.2357747767200589E-2</v>
      </c>
      <c r="K44" s="13">
        <v>19524.009999999998</v>
      </c>
      <c r="L44" s="138">
        <f t="shared" si="7"/>
        <v>-438.35000000000218</v>
      </c>
      <c r="M44" s="68">
        <f t="shared" si="8"/>
        <v>-2.1958826511494743E-2</v>
      </c>
      <c r="N44" s="15">
        <f t="shared" si="9"/>
        <v>1.1041495454095742E-2</v>
      </c>
      <c r="O44" s="13">
        <v>2195.35</v>
      </c>
      <c r="P44" s="138">
        <f t="shared" si="10"/>
        <v>-66.389999999999873</v>
      </c>
      <c r="Q44" s="68">
        <f t="shared" si="11"/>
        <v>-2.9353506592269617E-2</v>
      </c>
      <c r="R44" s="15">
        <f t="shared" si="12"/>
        <v>-1.5608745560856598E-2</v>
      </c>
      <c r="S44" s="18">
        <f t="shared" si="13"/>
        <v>-1.3201567405887597E-2</v>
      </c>
      <c r="T44" s="121">
        <f t="shared" si="14"/>
        <v>261.56847071353786</v>
      </c>
      <c r="U44" s="121">
        <f t="shared" si="15"/>
        <v>261.56847071353786</v>
      </c>
      <c r="V44" s="134">
        <f t="shared" si="16"/>
        <v>-9.9932842476262891E-3</v>
      </c>
      <c r="W44" s="21">
        <f t="shared" si="268"/>
        <v>1.1011668853028603E-2</v>
      </c>
      <c r="X44" s="18">
        <f t="shared" si="17"/>
        <v>-2.1336087669681276E-2</v>
      </c>
      <c r="Y44" s="352">
        <f>386972.04-29942.5</f>
        <v>357029.54</v>
      </c>
      <c r="Z44" s="15">
        <v>1.9999999999999999E-6</v>
      </c>
      <c r="AA44" s="21">
        <f t="shared" si="18"/>
        <v>9.9952842476262894E-3</v>
      </c>
      <c r="AC44" s="250">
        <v>228.24</v>
      </c>
      <c r="AD44" s="68">
        <f t="shared" si="19"/>
        <v>-2.7441622635077541E-2</v>
      </c>
      <c r="AE44" s="68">
        <f t="shared" si="269"/>
        <v>-1.7448338387451252E-2</v>
      </c>
      <c r="AF44" s="68">
        <f t="shared" si="20"/>
        <v>0.38520361716331852</v>
      </c>
      <c r="AG44" s="68"/>
      <c r="AH44" s="15">
        <f t="shared" si="21"/>
        <v>4.7101289782982862E-3</v>
      </c>
      <c r="AJ44" s="250">
        <v>21.8</v>
      </c>
      <c r="AK44" s="68">
        <f t="shared" si="22"/>
        <v>-2.0664869721473533E-2</v>
      </c>
      <c r="AL44" s="68">
        <f t="shared" si="270"/>
        <v>-1.0671585473847243E-2</v>
      </c>
      <c r="AM44" s="68">
        <f t="shared" si="23"/>
        <v>0.17204301075268813</v>
      </c>
      <c r="AN44" s="68"/>
      <c r="AO44" s="15">
        <f t="shared" si="24"/>
        <v>3.661436043747026E-2</v>
      </c>
      <c r="AQ44" s="250">
        <v>21.68</v>
      </c>
      <c r="AR44" s="68">
        <f t="shared" si="25"/>
        <v>-2.1218961625282116E-2</v>
      </c>
      <c r="AS44" s="68">
        <f t="shared" si="271"/>
        <v>-1.1225677377655827E-2</v>
      </c>
      <c r="AT44" s="68">
        <f t="shared" si="26"/>
        <v>0.25535610885929361</v>
      </c>
      <c r="AU44" s="68"/>
      <c r="AV44" s="15">
        <f t="shared" si="27"/>
        <v>9.781089892873818E-3</v>
      </c>
      <c r="AX44" s="250">
        <v>209.13</v>
      </c>
      <c r="AY44" s="68">
        <f t="shared" si="28"/>
        <v>-1.701527614571095E-2</v>
      </c>
      <c r="AZ44" s="68">
        <f t="shared" si="272"/>
        <v>-7.0219918980846605E-3</v>
      </c>
      <c r="BA44" s="68">
        <f t="shared" si="29"/>
        <v>0.55950782997762871</v>
      </c>
      <c r="BB44" s="68"/>
      <c r="BC44" s="15">
        <f t="shared" si="30"/>
        <v>2.4193153435525725E-2</v>
      </c>
      <c r="BE44" s="250">
        <v>76.930000000000007</v>
      </c>
      <c r="BF44" s="68">
        <f t="shared" si="31"/>
        <v>-1.2958686168847716E-2</v>
      </c>
      <c r="BG44" s="68">
        <f t="shared" si="273"/>
        <v>-2.9654019212214267E-3</v>
      </c>
      <c r="BH44" s="68"/>
      <c r="BI44" s="68"/>
      <c r="BJ44" s="15">
        <f t="shared" si="32"/>
        <v>4.4251391339758452E-2</v>
      </c>
      <c r="BL44" s="250">
        <v>67.55</v>
      </c>
      <c r="BM44" s="68">
        <f t="shared" si="33"/>
        <v>-3.9800995024875586E-2</v>
      </c>
      <c r="BN44" s="68">
        <f t="shared" si="274"/>
        <v>-2.9807710777249297E-2</v>
      </c>
      <c r="BO44" s="68">
        <f t="shared" si="34"/>
        <v>0.13758841360727508</v>
      </c>
      <c r="BP44" s="68"/>
      <c r="BQ44" s="15">
        <f t="shared" si="35"/>
        <v>1.7779117070965685E-2</v>
      </c>
      <c r="BS44" s="250">
        <v>38.869999999999997</v>
      </c>
      <c r="BT44" s="68">
        <f t="shared" si="36"/>
        <v>-3.5244477537850628E-2</v>
      </c>
      <c r="BU44" s="68">
        <f t="shared" si="275"/>
        <v>-2.5251193290224339E-2</v>
      </c>
      <c r="BV44" s="68">
        <f t="shared" si="37"/>
        <v>4.320987654320986E-2</v>
      </c>
      <c r="BW44" s="68"/>
      <c r="BX44" s="15">
        <f t="shared" si="38"/>
        <v>1.620915032679732E-2</v>
      </c>
      <c r="BZ44" s="250"/>
      <c r="CA44" s="68">
        <f t="shared" si="39"/>
        <v>0</v>
      </c>
      <c r="CB44" s="68">
        <f t="shared" si="276"/>
        <v>0</v>
      </c>
      <c r="CC44" s="68">
        <f t="shared" si="40"/>
        <v>0</v>
      </c>
      <c r="CD44" s="68"/>
      <c r="CE44" s="15">
        <f t="shared" si="41"/>
        <v>0</v>
      </c>
      <c r="CG44" s="250">
        <v>33.92</v>
      </c>
      <c r="CH44" s="68">
        <f t="shared" si="42"/>
        <v>-3.0303030303030169E-2</v>
      </c>
      <c r="CI44" s="68">
        <f t="shared" si="277"/>
        <v>-2.0309746055403879E-2</v>
      </c>
      <c r="CJ44" s="68">
        <f t="shared" si="43"/>
        <v>0.12206417466093289</v>
      </c>
      <c r="CK44" s="68"/>
      <c r="CL44" s="15">
        <f t="shared" si="44"/>
        <v>-1.2805587892898653E-2</v>
      </c>
      <c r="CN44" s="250">
        <v>33.04</v>
      </c>
      <c r="CO44" s="68">
        <f t="shared" si="45"/>
        <v>-3.8696537678207694E-2</v>
      </c>
      <c r="CP44" s="68">
        <f t="shared" si="278"/>
        <v>-2.8703253430581405E-2</v>
      </c>
      <c r="CQ44" s="68">
        <f t="shared" si="46"/>
        <v>5.4243777919591556E-2</v>
      </c>
      <c r="CR44" s="68"/>
      <c r="CS44" s="15">
        <f t="shared" si="47"/>
        <v>-1.284732596354944E-2</v>
      </c>
      <c r="CU44" s="250">
        <v>36.74</v>
      </c>
      <c r="CV44" s="68">
        <f t="shared" si="48"/>
        <v>-2.6239067055393452E-2</v>
      </c>
      <c r="CW44" s="68">
        <f t="shared" si="279"/>
        <v>-1.6245782807767162E-2</v>
      </c>
      <c r="CX44" s="68">
        <f t="shared" si="49"/>
        <v>0.14276827371695189</v>
      </c>
      <c r="CY44" s="68"/>
      <c r="CZ44" s="15">
        <f t="shared" si="50"/>
        <v>-1.4484978540772509E-2</v>
      </c>
      <c r="DB44" s="250">
        <v>20.32</v>
      </c>
      <c r="DC44" s="68">
        <f t="shared" si="51"/>
        <v>-2.4952015355086354E-2</v>
      </c>
      <c r="DD44" s="68">
        <f t="shared" si="280"/>
        <v>-1.4958731107460065E-2</v>
      </c>
      <c r="DE44" s="68">
        <f t="shared" si="52"/>
        <v>-7.0873342478280782E-2</v>
      </c>
      <c r="DF44" s="68"/>
      <c r="DG44" s="15">
        <f t="shared" si="53"/>
        <v>-1.9646365422396439E-3</v>
      </c>
      <c r="DI44" s="250">
        <v>45.04</v>
      </c>
      <c r="DJ44" s="68">
        <f t="shared" si="54"/>
        <v>-1.0979358805445762E-2</v>
      </c>
      <c r="DK44" s="68">
        <f t="shared" si="281"/>
        <v>-9.8607455781947288E-4</v>
      </c>
      <c r="DL44" s="68">
        <f t="shared" si="55"/>
        <v>2.0158550396376006E-2</v>
      </c>
      <c r="DM44" s="68"/>
      <c r="DN44" s="15">
        <f t="shared" si="56"/>
        <v>6.8311195445920375E-2</v>
      </c>
      <c r="DP44" s="250">
        <v>39.75</v>
      </c>
      <c r="DQ44" s="68">
        <f t="shared" si="57"/>
        <v>-2.2590361445783986E-3</v>
      </c>
      <c r="DR44" s="68">
        <f t="shared" si="282"/>
        <v>7.7342481030478905E-3</v>
      </c>
      <c r="DS44" s="68"/>
      <c r="DT44" s="68"/>
      <c r="DU44" s="15">
        <f t="shared" si="58"/>
        <v>4.3855042016806768E-2</v>
      </c>
      <c r="DV44" s="18"/>
      <c r="DW44" s="250">
        <v>34.049999999999997</v>
      </c>
      <c r="DX44" s="68">
        <f t="shared" si="59"/>
        <v>-3.513743270048178E-2</v>
      </c>
      <c r="DY44" s="68">
        <f t="shared" si="283"/>
        <v>-2.5144148452855491E-2</v>
      </c>
      <c r="DZ44" s="68">
        <f t="shared" si="60"/>
        <v>0.81696905016008536</v>
      </c>
      <c r="EA44" s="68"/>
      <c r="EB44" s="15">
        <f t="shared" si="61"/>
        <v>1.7328951299671297E-2</v>
      </c>
      <c r="ED44" s="250">
        <v>36.89</v>
      </c>
      <c r="EE44" s="68">
        <f t="shared" si="62"/>
        <v>-2.7931488801054075E-2</v>
      </c>
      <c r="EF44" s="68">
        <f t="shared" si="284"/>
        <v>-1.7938204553427785E-2</v>
      </c>
      <c r="EG44" s="68">
        <f t="shared" si="63"/>
        <v>0.7541607227769852</v>
      </c>
      <c r="EH44" s="68"/>
      <c r="EI44" s="15">
        <f t="shared" si="64"/>
        <v>2.7114967462033647E-4</v>
      </c>
      <c r="EK44" s="250">
        <v>118.55</v>
      </c>
      <c r="EL44" s="68">
        <f t="shared" si="65"/>
        <v>-1.7731377910348834E-2</v>
      </c>
      <c r="EM44" s="68">
        <f t="shared" si="285"/>
        <v>-7.738093662722545E-3</v>
      </c>
      <c r="EN44" s="68">
        <f t="shared" si="66"/>
        <v>0.8368453672141305</v>
      </c>
      <c r="EO44" s="68"/>
      <c r="EP44" s="15">
        <f t="shared" si="67"/>
        <v>6.5139263252470797E-2</v>
      </c>
      <c r="ER44" s="250">
        <v>40.5</v>
      </c>
      <c r="ES44" s="68">
        <f t="shared" si="68"/>
        <v>0</v>
      </c>
      <c r="ET44" s="68">
        <f t="shared" si="286"/>
        <v>9.9932842476262891E-3</v>
      </c>
      <c r="EU44" s="68">
        <f t="shared" si="69"/>
        <v>0.16012603838441719</v>
      </c>
      <c r="EV44" s="68"/>
      <c r="EW44" s="15">
        <f t="shared" si="70"/>
        <v>4.1398817176652079E-2</v>
      </c>
      <c r="EY44" s="250">
        <v>29.39</v>
      </c>
      <c r="EZ44" s="68">
        <f t="shared" si="71"/>
        <v>-2.7465254798146866E-2</v>
      </c>
      <c r="FA44" s="68">
        <f t="shared" si="287"/>
        <v>-1.7471970550520577E-2</v>
      </c>
      <c r="FB44" s="68"/>
      <c r="FC44" s="68"/>
      <c r="FD44" s="15">
        <f t="shared" si="72"/>
        <v>0.19568755085435324</v>
      </c>
      <c r="FF44" s="250">
        <v>59.12</v>
      </c>
      <c r="FG44" s="68">
        <f t="shared" si="73"/>
        <v>-2.7471623622306329E-2</v>
      </c>
      <c r="FH44" s="68">
        <f t="shared" si="288"/>
        <v>-1.7478339374680039E-2</v>
      </c>
      <c r="FI44" s="68">
        <f t="shared" si="74"/>
        <v>6.7704807041298488E-4</v>
      </c>
      <c r="FJ44" s="68"/>
      <c r="FK44" s="15">
        <f t="shared" si="75"/>
        <v>4.1028350061630539E-2</v>
      </c>
      <c r="FM44" s="250">
        <v>184.09</v>
      </c>
      <c r="FN44" s="68">
        <f t="shared" si="76"/>
        <v>-2.1682521124514981E-2</v>
      </c>
      <c r="FO44" s="68">
        <f t="shared" si="289"/>
        <v>-1.1689236876888692E-2</v>
      </c>
      <c r="FP44" s="68">
        <f t="shared" si="77"/>
        <v>0.5831613347093223</v>
      </c>
      <c r="FQ44" s="68"/>
      <c r="FR44" s="15">
        <f t="shared" si="78"/>
        <v>1.3376637674777094E-2</v>
      </c>
      <c r="FT44" s="250">
        <v>91.69</v>
      </c>
      <c r="FU44" s="68">
        <f t="shared" si="79"/>
        <v>-8.649583738782541E-3</v>
      </c>
      <c r="FV44" s="68">
        <f t="shared" si="290"/>
        <v>1.3437005088437481E-3</v>
      </c>
      <c r="FW44" s="68">
        <f t="shared" si="80"/>
        <v>4.1576735203907721E-2</v>
      </c>
      <c r="FX44" s="68"/>
      <c r="FY44" s="15">
        <f t="shared" si="81"/>
        <v>1.6744289199378919E-2</v>
      </c>
      <c r="GA44" s="250">
        <v>18.420000000000002</v>
      </c>
      <c r="GB44" s="68">
        <f t="shared" si="82"/>
        <v>-5.3995680345571206E-3</v>
      </c>
      <c r="GC44" s="68">
        <f t="shared" si="291"/>
        <v>4.5937162130691685E-3</v>
      </c>
      <c r="GD44" s="68"/>
      <c r="GE44" s="68"/>
      <c r="GF44" s="15">
        <f t="shared" si="83"/>
        <v>5.6798623063683419E-2</v>
      </c>
      <c r="GG44" s="18"/>
      <c r="GH44" s="250">
        <v>20.11</v>
      </c>
      <c r="GI44" s="68">
        <f t="shared" si="84"/>
        <v>-2.9747149231533101E-3</v>
      </c>
      <c r="GJ44" s="68">
        <f t="shared" si="292"/>
        <v>7.0185693244729785E-3</v>
      </c>
      <c r="GK44" s="68">
        <f t="shared" si="85"/>
        <v>4.6305931321540095E-2</v>
      </c>
      <c r="GL44" s="68"/>
      <c r="GM44" s="15">
        <f t="shared" si="86"/>
        <v>6.4021164021164076E-2</v>
      </c>
      <c r="GO44" s="250">
        <v>27.96</v>
      </c>
      <c r="GP44" s="68">
        <f t="shared" si="87"/>
        <v>-1.9978969505783394E-2</v>
      </c>
      <c r="GQ44" s="68">
        <f t="shared" si="293"/>
        <v>-9.9856852581571044E-3</v>
      </c>
      <c r="GR44" s="68"/>
      <c r="GS44" s="68"/>
      <c r="GT44" s="15">
        <f t="shared" si="88"/>
        <v>2.6055045871559664E-2</v>
      </c>
      <c r="GV44" s="250">
        <v>14.32</v>
      </c>
      <c r="GW44" s="68">
        <f t="shared" si="89"/>
        <v>-6.9348127600554537E-3</v>
      </c>
      <c r="GX44" s="68">
        <f t="shared" si="294"/>
        <v>3.0584714875708354E-3</v>
      </c>
      <c r="GY44" s="68">
        <f t="shared" si="90"/>
        <v>0.20843881856540089</v>
      </c>
      <c r="GZ44" s="68"/>
      <c r="HA44" s="15">
        <f t="shared" si="91"/>
        <v>4.3731778425655947E-2</v>
      </c>
      <c r="HD44" s="250">
        <v>337.8</v>
      </c>
      <c r="HE44" s="68">
        <f t="shared" si="92"/>
        <v>-4.6839729119638733E-2</v>
      </c>
      <c r="HF44" s="68">
        <f t="shared" si="295"/>
        <v>-3.684644487201244E-2</v>
      </c>
      <c r="HG44" s="68">
        <f t="shared" si="93"/>
        <v>0.89764619965170511</v>
      </c>
      <c r="HH44" s="68"/>
      <c r="HI44" s="15">
        <f t="shared" si="94"/>
        <v>-0.1635301109350237</v>
      </c>
      <c r="HK44" s="250">
        <v>25.29</v>
      </c>
      <c r="HL44" s="68">
        <f t="shared" si="95"/>
        <v>-2.6933435936898783E-2</v>
      </c>
      <c r="HM44" s="68">
        <f t="shared" si="296"/>
        <v>-1.6940151689272494E-2</v>
      </c>
      <c r="HN44" s="68">
        <f t="shared" si="96"/>
        <v>9.19758064516129</v>
      </c>
      <c r="HO44" s="68"/>
      <c r="HP44" s="15">
        <f t="shared" si="97"/>
        <v>-4.1319181197877176E-2</v>
      </c>
      <c r="HR44" s="250">
        <v>110.69</v>
      </c>
      <c r="HS44" s="68">
        <f t="shared" si="98"/>
        <v>-1.1696428571428592E-2</v>
      </c>
      <c r="HT44" s="68">
        <f t="shared" si="297"/>
        <v>-1.7031443238023029E-3</v>
      </c>
      <c r="HU44" s="68">
        <f t="shared" si="99"/>
        <v>2.0409340659340658</v>
      </c>
      <c r="HV44" s="68"/>
      <c r="HW44" s="15">
        <f t="shared" si="100"/>
        <v>2.9004369247931625E-2</v>
      </c>
      <c r="HY44" s="250">
        <v>134.43</v>
      </c>
      <c r="HZ44" s="68">
        <f t="shared" si="101"/>
        <v>-4.0539576047391383E-2</v>
      </c>
      <c r="IA44" s="68">
        <f t="shared" si="298"/>
        <v>-3.0546291799765094E-2</v>
      </c>
      <c r="IB44" s="68">
        <f t="shared" si="102"/>
        <v>0.26940509915014166</v>
      </c>
      <c r="IC44" s="68"/>
      <c r="ID44" s="15">
        <f t="shared" si="103"/>
        <v>1.0425199195771449E-3</v>
      </c>
      <c r="IF44" s="250">
        <v>218.66</v>
      </c>
      <c r="IG44" s="68">
        <f t="shared" si="104"/>
        <v>-3.5635529681573665E-2</v>
      </c>
      <c r="IH44" s="68">
        <f t="shared" si="299"/>
        <v>-2.5642245433947376E-2</v>
      </c>
      <c r="II44" s="68">
        <f t="shared" si="105"/>
        <v>0.24948571428571426</v>
      </c>
      <c r="IJ44" s="68"/>
      <c r="IK44" s="15">
        <f t="shared" si="106"/>
        <v>-5.6849551414768836E-2</v>
      </c>
      <c r="IM44" s="250">
        <v>168.97</v>
      </c>
      <c r="IN44" s="68">
        <f t="shared" si="107"/>
        <v>-4.2717126508413077E-2</v>
      </c>
      <c r="IO44" s="68">
        <f t="shared" si="300"/>
        <v>-3.2723842260786784E-2</v>
      </c>
      <c r="IP44" s="68">
        <f t="shared" si="108"/>
        <v>2.2995508689709041</v>
      </c>
      <c r="IQ44" s="68"/>
      <c r="IR44" s="15">
        <f t="shared" si="109"/>
        <v>-9.8874726681243627E-2</v>
      </c>
      <c r="IT44" s="250">
        <v>43.48</v>
      </c>
      <c r="IU44" s="68">
        <f t="shared" si="110"/>
        <v>-6.5749892565535067E-2</v>
      </c>
      <c r="IV44" s="68">
        <f t="shared" si="301"/>
        <v>-5.5756608317908782E-2</v>
      </c>
      <c r="IW44" s="68">
        <f t="shared" si="111"/>
        <v>1.3824657534246574</v>
      </c>
      <c r="IX44" s="68"/>
      <c r="IY44" s="15">
        <f t="shared" si="112"/>
        <v>-0.15392099630278272</v>
      </c>
      <c r="JA44" s="250">
        <v>683.55</v>
      </c>
      <c r="JB44" s="68">
        <f t="shared" si="113"/>
        <v>-1.6248344942720736E-2</v>
      </c>
      <c r="JC44" s="68">
        <f t="shared" si="302"/>
        <v>-6.2550606950944471E-3</v>
      </c>
      <c r="JD44" s="68">
        <f t="shared" si="114"/>
        <v>0.38258495145631066</v>
      </c>
      <c r="JE44" s="68"/>
      <c r="JF44" s="15">
        <f t="shared" si="115"/>
        <v>0.167443766972383</v>
      </c>
      <c r="JH44" s="250">
        <v>408.21</v>
      </c>
      <c r="JI44" s="68">
        <f t="shared" si="116"/>
        <v>-1.9032513877874743E-2</v>
      </c>
      <c r="JJ44" s="68">
        <f t="shared" si="303"/>
        <v>-9.0392296302484534E-3</v>
      </c>
      <c r="JK44" s="68">
        <f t="shared" si="117"/>
        <v>3.7374904718581272E-3</v>
      </c>
      <c r="JL44" s="68"/>
      <c r="JM44" s="15">
        <f t="shared" si="118"/>
        <v>-3.1530249110320333E-2</v>
      </c>
      <c r="JO44" s="250">
        <v>12.66</v>
      </c>
      <c r="JP44" s="68">
        <f t="shared" si="119"/>
        <v>-5.3103964098728432E-2</v>
      </c>
      <c r="JQ44" s="68">
        <f t="shared" si="304"/>
        <v>-4.3110679851102146E-2</v>
      </c>
      <c r="JR44" s="68">
        <f t="shared" si="120"/>
        <v>-0.57280242955964233</v>
      </c>
      <c r="JS44" s="68"/>
      <c r="JT44" s="15">
        <f t="shared" si="121"/>
        <v>0.24239450441609428</v>
      </c>
      <c r="JV44" s="250">
        <v>1.54</v>
      </c>
      <c r="JW44" s="68">
        <f t="shared" si="122"/>
        <v>-2.5316455696202552E-2</v>
      </c>
      <c r="JX44" s="68">
        <f t="shared" si="305"/>
        <v>-1.5323171448576263E-2</v>
      </c>
      <c r="JY44" s="68">
        <f t="shared" si="123"/>
        <v>-0.39130434782608692</v>
      </c>
      <c r="JZ44" s="68"/>
      <c r="KA44" s="15">
        <f t="shared" si="124"/>
        <v>-0.14444444444444446</v>
      </c>
      <c r="KC44" s="250">
        <v>22.12</v>
      </c>
      <c r="KD44" s="68">
        <f t="shared" si="125"/>
        <v>-3.5324901875272513E-2</v>
      </c>
      <c r="KE44" s="68">
        <f t="shared" si="306"/>
        <v>-2.5331617627646224E-2</v>
      </c>
      <c r="KF44" s="68">
        <f t="shared" si="126"/>
        <v>0.13552361396303905</v>
      </c>
      <c r="KG44" s="68"/>
      <c r="KH44" s="15">
        <f t="shared" si="127"/>
        <v>-2.7051397655544962E-3</v>
      </c>
      <c r="KI44" s="18"/>
      <c r="KJ44" s="250">
        <v>66.78</v>
      </c>
      <c r="KK44" s="68">
        <f t="shared" si="128"/>
        <v>-6.3131313131313135E-2</v>
      </c>
      <c r="KL44" s="68">
        <f t="shared" si="307"/>
        <v>-5.313802888368685E-2</v>
      </c>
      <c r="KM44" s="68">
        <f t="shared" si="129"/>
        <v>2.1649289099526063</v>
      </c>
      <c r="KN44" s="68"/>
      <c r="KO44" s="15">
        <f t="shared" si="130"/>
        <v>-6.3978574616871398E-3</v>
      </c>
      <c r="KQ44" s="250">
        <v>1.3360000000000001</v>
      </c>
      <c r="KR44" s="68">
        <f t="shared" si="131"/>
        <v>-5.6497175141242834E-2</v>
      </c>
      <c r="KS44" s="68">
        <f t="shared" si="308"/>
        <v>-4.6503890893616548E-2</v>
      </c>
      <c r="KT44" s="68">
        <f t="shared" si="132"/>
        <v>-0.49007633587786259</v>
      </c>
      <c r="KU44" s="68"/>
      <c r="KV44" s="15">
        <f t="shared" si="133"/>
        <v>0.32277227722772284</v>
      </c>
      <c r="KW44" s="18"/>
      <c r="KX44" s="250">
        <v>24.47</v>
      </c>
      <c r="KY44" s="68">
        <f t="shared" si="134"/>
        <v>-6.2092755845151434E-2</v>
      </c>
      <c r="KZ44" s="68">
        <f t="shared" si="309"/>
        <v>-5.2099471597525149E-2</v>
      </c>
      <c r="LA44" s="68">
        <f t="shared" si="135"/>
        <v>-0.65980814680939803</v>
      </c>
      <c r="LB44" s="68"/>
      <c r="LC44" s="15">
        <f t="shared" si="136"/>
        <v>3.2053985660058959E-2</v>
      </c>
      <c r="LD44" s="18"/>
      <c r="LE44" s="250">
        <v>50.24</v>
      </c>
      <c r="LF44" s="68">
        <f t="shared" si="137"/>
        <v>-4.4321856572189428E-2</v>
      </c>
      <c r="LG44" s="68">
        <f t="shared" si="310"/>
        <v>-3.4328572324563142E-2</v>
      </c>
      <c r="LH44" s="68">
        <f t="shared" si="138"/>
        <v>0.4021769466927157</v>
      </c>
      <c r="LI44" s="68"/>
      <c r="LJ44" s="15">
        <f t="shared" si="139"/>
        <v>8.956842333550212E-2</v>
      </c>
      <c r="LL44" s="250">
        <v>96.1</v>
      </c>
      <c r="LM44" s="68">
        <f t="shared" si="140"/>
        <v>-1.958783921648645E-2</v>
      </c>
      <c r="LN44" s="68">
        <f t="shared" si="311"/>
        <v>-9.5945549688601604E-3</v>
      </c>
      <c r="LO44" s="68">
        <f t="shared" si="141"/>
        <v>9.8285714285714226E-2</v>
      </c>
      <c r="LP44" s="68"/>
      <c r="LQ44" s="15">
        <f t="shared" si="142"/>
        <v>0.22874312747730471</v>
      </c>
      <c r="LS44" s="250">
        <v>10.94</v>
      </c>
      <c r="LT44" s="68">
        <f t="shared" si="143"/>
        <v>-4.9522154648132082E-2</v>
      </c>
      <c r="LU44" s="68">
        <f t="shared" si="312"/>
        <v>-3.9528870400505789E-2</v>
      </c>
      <c r="LV44" s="68"/>
      <c r="LW44" s="68"/>
      <c r="LX44" s="15">
        <f t="shared" si="144"/>
        <v>0.18270270270270264</v>
      </c>
      <c r="LZ44" s="250">
        <v>12.81</v>
      </c>
      <c r="MA44" s="68">
        <f t="shared" si="145"/>
        <v>-5.8780308596620055E-2</v>
      </c>
      <c r="MB44" s="68">
        <f t="shared" si="313"/>
        <v>-4.8787024348993763E-2</v>
      </c>
      <c r="MC44" s="68">
        <f t="shared" si="146"/>
        <v>-0.42426966292134827</v>
      </c>
      <c r="MD44" s="68"/>
      <c r="ME44" s="15">
        <f t="shared" si="147"/>
        <v>-4.9703264094955485E-2</v>
      </c>
      <c r="MG44" s="250">
        <v>38.79</v>
      </c>
      <c r="MH44" s="68">
        <f t="shared" si="148"/>
        <v>-9.1356289529163706E-2</v>
      </c>
      <c r="MI44" s="68">
        <f t="shared" si="314"/>
        <v>-8.1363005281537421E-2</v>
      </c>
      <c r="MJ44" s="68">
        <f t="shared" si="149"/>
        <v>4.2277628032345014</v>
      </c>
      <c r="MK44" s="68"/>
      <c r="ML44" s="15">
        <f t="shared" si="150"/>
        <v>0.82713141780499289</v>
      </c>
      <c r="MN44" s="250">
        <v>101.38</v>
      </c>
      <c r="MO44" s="68">
        <f t="shared" si="151"/>
        <v>-3.2725884934643706E-2</v>
      </c>
      <c r="MP44" s="68">
        <f t="shared" si="315"/>
        <v>-2.2732600687017417E-2</v>
      </c>
      <c r="MQ44" s="68">
        <f t="shared" si="152"/>
        <v>-0.19475774424146156</v>
      </c>
      <c r="MR44" s="68"/>
      <c r="MS44" s="15">
        <f t="shared" si="153"/>
        <v>-8.9864440254960098E-2</v>
      </c>
      <c r="MU44" s="250">
        <v>8.35</v>
      </c>
      <c r="MV44" s="68">
        <f t="shared" si="154"/>
        <v>-9.5341278439870072E-2</v>
      </c>
      <c r="MW44" s="68">
        <f t="shared" si="316"/>
        <v>-8.5347994192243787E-2</v>
      </c>
      <c r="MX44" s="68">
        <f t="shared" si="155"/>
        <v>-0.59990416866315288</v>
      </c>
      <c r="MY44" s="68"/>
      <c r="MZ44" s="15">
        <f t="shared" si="156"/>
        <v>-0.2174320524835989</v>
      </c>
      <c r="NB44" s="250">
        <v>199.83</v>
      </c>
      <c r="NC44" s="68">
        <f t="shared" si="157"/>
        <v>-4.2913932659610035E-2</v>
      </c>
      <c r="ND44" s="68">
        <f t="shared" si="317"/>
        <v>-3.2920648411983749E-2</v>
      </c>
      <c r="NE44" s="68">
        <f t="shared" si="158"/>
        <v>0.47508673507049543</v>
      </c>
      <c r="NF44" s="68"/>
      <c r="NG44" s="15">
        <f t="shared" si="159"/>
        <v>0.19809341087595192</v>
      </c>
      <c r="NI44" s="250">
        <v>5.21</v>
      </c>
      <c r="NJ44" s="68">
        <f t="shared" si="160"/>
        <v>-7.2953736654804299E-2</v>
      </c>
      <c r="NK44" s="68">
        <f t="shared" si="318"/>
        <v>-6.2960452407178014E-2</v>
      </c>
      <c r="NL44" s="68">
        <f t="shared" si="161"/>
        <v>-0.95863437872171497</v>
      </c>
      <c r="NM44" s="68"/>
      <c r="NN44" s="15">
        <f t="shared" si="162"/>
        <v>6.3265306122448892E-2</v>
      </c>
      <c r="NP44" s="250">
        <v>327.88</v>
      </c>
      <c r="NQ44" s="68">
        <f t="shared" si="163"/>
        <v>-8.8107687173211727E-2</v>
      </c>
      <c r="NR44" s="68">
        <f t="shared" si="319"/>
        <v>-7.8114402925585441E-2</v>
      </c>
      <c r="NS44" s="68">
        <f t="shared" si="164"/>
        <v>1.4981333333333333</v>
      </c>
      <c r="NT44" s="68"/>
      <c r="NU44" s="15">
        <f t="shared" si="165"/>
        <v>-3.1921685464992898E-3</v>
      </c>
      <c r="NW44" s="250">
        <v>179.66</v>
      </c>
      <c r="NX44" s="68">
        <f t="shared" si="166"/>
        <v>-2.6549631556133536E-2</v>
      </c>
      <c r="NY44" s="68">
        <f t="shared" si="320"/>
        <v>-1.6556347308507247E-2</v>
      </c>
      <c r="NZ44" s="68">
        <f t="shared" si="167"/>
        <v>2.2189349112426069E-2</v>
      </c>
      <c r="OA44" s="68"/>
      <c r="OB44" s="15">
        <f t="shared" si="168"/>
        <v>-5.0924458531431668E-2</v>
      </c>
      <c r="OD44" s="250">
        <v>1.4</v>
      </c>
      <c r="OE44" s="68">
        <f t="shared" si="169"/>
        <v>-3.4482758620689689E-2</v>
      </c>
      <c r="OF44" s="68">
        <f t="shared" si="321"/>
        <v>-2.44894743730634E-2</v>
      </c>
      <c r="OG44" s="68">
        <f t="shared" si="170"/>
        <v>-0.99379625116320292</v>
      </c>
      <c r="OH44" s="68"/>
      <c r="OI44" s="15">
        <f t="shared" si="171"/>
        <v>-4.1095890410958943E-2</v>
      </c>
      <c r="OK44" s="250">
        <v>98.27</v>
      </c>
      <c r="OL44" s="68">
        <f t="shared" si="172"/>
        <v>-5.5550216242191267E-2</v>
      </c>
      <c r="OM44" s="68">
        <f t="shared" si="322"/>
        <v>-4.5556931994564981E-2</v>
      </c>
      <c r="ON44" s="68">
        <f t="shared" si="173"/>
        <v>1.3149587750294462</v>
      </c>
      <c r="OO44" s="68"/>
      <c r="OP44" s="15">
        <f t="shared" si="174"/>
        <v>0.47530400840714604</v>
      </c>
      <c r="OR44" s="250">
        <v>1.96</v>
      </c>
      <c r="OS44" s="68">
        <f t="shared" si="175"/>
        <v>-0.11711711711711721</v>
      </c>
      <c r="OT44" s="68">
        <f t="shared" si="323"/>
        <v>-0.10712383286949093</v>
      </c>
      <c r="OU44" s="68">
        <f t="shared" si="176"/>
        <v>-0.74545454545454548</v>
      </c>
      <c r="OV44" s="68"/>
      <c r="OW44" s="15">
        <f t="shared" si="177"/>
        <v>0.74999999999999978</v>
      </c>
      <c r="OY44" s="250">
        <v>122.66</v>
      </c>
      <c r="OZ44" s="68">
        <f t="shared" si="178"/>
        <v>-9.6083972547436232E-3</v>
      </c>
      <c r="PA44" s="68">
        <f t="shared" si="324"/>
        <v>3.8488699288266592E-4</v>
      </c>
      <c r="PB44" s="68">
        <f t="shared" si="332"/>
        <v>2.7741538461538462</v>
      </c>
      <c r="PC44" s="68"/>
      <c r="PD44" s="15">
        <f t="shared" si="179"/>
        <v>7.0798777826276735E-2</v>
      </c>
      <c r="PE44" s="18"/>
      <c r="PF44" s="250">
        <v>197.93</v>
      </c>
      <c r="PG44" s="68">
        <f t="shared" si="180"/>
        <v>9.07468773897528E-3</v>
      </c>
      <c r="PH44" s="68">
        <f t="shared" si="325"/>
        <v>1.9067971986601567E-2</v>
      </c>
      <c r="PI44" s="68">
        <f t="shared" si="181"/>
        <v>-0.43156232050545662</v>
      </c>
      <c r="PJ44" s="68"/>
      <c r="PK44" s="15">
        <f t="shared" si="182"/>
        <v>-5.3555204896475826E-2</v>
      </c>
      <c r="PM44" s="250"/>
      <c r="PN44" s="68">
        <f t="shared" si="183"/>
        <v>0</v>
      </c>
      <c r="PO44" s="68">
        <f t="shared" si="184"/>
        <v>9.9932842476262891E-3</v>
      </c>
      <c r="PP44" s="68">
        <f t="shared" si="185"/>
        <v>0</v>
      </c>
      <c r="PQ44" s="68"/>
      <c r="PR44" s="15">
        <f t="shared" si="186"/>
        <v>0</v>
      </c>
      <c r="PT44" s="250">
        <v>4.6399999999999997</v>
      </c>
      <c r="PU44" s="68">
        <f t="shared" si="187"/>
        <v>-4.7227926078028837E-2</v>
      </c>
      <c r="PV44" s="68">
        <f t="shared" si="326"/>
        <v>-3.7234641830402551E-2</v>
      </c>
      <c r="PW44" s="68">
        <f t="shared" si="188"/>
        <v>-0.46788990825688082</v>
      </c>
      <c r="PX44" s="68"/>
      <c r="PY44" s="15">
        <f t="shared" si="189"/>
        <v>-9.5516569200779777E-2</v>
      </c>
      <c r="QA44" s="250">
        <v>209.74</v>
      </c>
      <c r="QB44" s="68">
        <f t="shared" si="190"/>
        <v>-2.5824431026474696E-2</v>
      </c>
      <c r="QC44" s="68">
        <f t="shared" si="327"/>
        <v>-1.5831146778848407E-2</v>
      </c>
      <c r="QD44" s="68">
        <f t="shared" si="191"/>
        <v>-0.37834553484098515</v>
      </c>
      <c r="QE44" s="68"/>
      <c r="QF44" s="15">
        <f t="shared" si="192"/>
        <v>9.3877125273808273E-2</v>
      </c>
      <c r="QH44" s="250">
        <v>1.4</v>
      </c>
      <c r="QI44" s="68">
        <f t="shared" si="193"/>
        <v>-4.8266485384092568E-2</v>
      </c>
      <c r="QJ44" s="68">
        <f t="shared" si="328"/>
        <v>-3.8273201136466276E-2</v>
      </c>
      <c r="QK44" s="68">
        <f t="shared" si="194"/>
        <v>-0.44223107569721115</v>
      </c>
      <c r="QL44" s="68"/>
      <c r="QM44" s="15">
        <f t="shared" si="195"/>
        <v>7.6923076923076816E-2</v>
      </c>
      <c r="QO44" s="250">
        <v>11</v>
      </c>
      <c r="QP44" s="68">
        <f t="shared" si="196"/>
        <v>-6.3233965672990318E-3</v>
      </c>
      <c r="QQ44" s="68">
        <f t="shared" si="329"/>
        <v>3.6698876803272574E-3</v>
      </c>
      <c r="QR44" s="68">
        <f t="shared" si="197"/>
        <v>-0.98659157951193355</v>
      </c>
      <c r="QS44" s="68"/>
      <c r="QT44" s="15">
        <f t="shared" si="198"/>
        <v>-4.1811846689895509E-2</v>
      </c>
      <c r="QV44" s="250">
        <v>1.78</v>
      </c>
      <c r="QW44" s="68">
        <f t="shared" si="199"/>
        <v>-4.5576407506702395E-2</v>
      </c>
      <c r="QX44" s="68">
        <f t="shared" si="330"/>
        <v>-3.5583123259076102E-2</v>
      </c>
      <c r="QY44" s="68">
        <f t="shared" si="200"/>
        <v>-0.49575070821529743</v>
      </c>
      <c r="QZ44" s="68"/>
      <c r="RA44" s="15">
        <f t="shared" si="201"/>
        <v>-0.27257866775643647</v>
      </c>
      <c r="RC44" s="250">
        <v>25.36</v>
      </c>
      <c r="RD44" s="68">
        <f t="shared" si="202"/>
        <v>-2.5365103766333594E-2</v>
      </c>
      <c r="RE44" s="68">
        <f t="shared" si="331"/>
        <v>-1.5371819518707305E-2</v>
      </c>
      <c r="RF44" s="68">
        <f t="shared" si="203"/>
        <v>-0.45214949233095703</v>
      </c>
      <c r="RG44" s="68"/>
      <c r="RH44" s="15">
        <f t="shared" si="204"/>
        <v>2.4646464646464625E-2</v>
      </c>
      <c r="RJ44" s="250">
        <v>197.47</v>
      </c>
      <c r="RK44" s="68">
        <f t="shared" si="205"/>
        <v>-9.2815572948022999E-3</v>
      </c>
      <c r="RL44" s="68">
        <f t="shared" si="206"/>
        <v>7.1172695282398918E-4</v>
      </c>
      <c r="RM44" s="68">
        <f t="shared" si="207"/>
        <v>-8.4005937471008499E-2</v>
      </c>
      <c r="RN44" s="68"/>
      <c r="RO44" s="15">
        <f t="shared" si="208"/>
        <v>3.8125254168361123E-3</v>
      </c>
      <c r="RQ44" s="250">
        <v>14.64</v>
      </c>
      <c r="RR44" s="68">
        <f t="shared" si="209"/>
        <v>-5.5483870967741898E-2</v>
      </c>
      <c r="RS44" s="68">
        <f t="shared" si="210"/>
        <v>-4.5490586720115606E-2</v>
      </c>
      <c r="RT44" s="68">
        <f t="shared" si="211"/>
        <v>0</v>
      </c>
      <c r="RU44" s="68"/>
      <c r="RV44" s="15">
        <f t="shared" si="212"/>
        <v>-0.29750479846449135</v>
      </c>
      <c r="RX44" s="250">
        <v>101.35</v>
      </c>
      <c r="RY44" s="68">
        <f t="shared" si="213"/>
        <v>-4.6297167591982706E-2</v>
      </c>
      <c r="RZ44" s="68">
        <f t="shared" si="214"/>
        <v>-3.6303883344356414E-2</v>
      </c>
      <c r="SA44" s="68">
        <f t="shared" si="215"/>
        <v>-0.23831354276266351</v>
      </c>
      <c r="SB44" s="68"/>
      <c r="SC44" s="15">
        <f t="shared" si="216"/>
        <v>0.34007668914451938</v>
      </c>
      <c r="SE44" s="250">
        <v>10.75</v>
      </c>
      <c r="SF44" s="68">
        <f t="shared" si="217"/>
        <v>-6.2772449869224117E-2</v>
      </c>
      <c r="SG44" s="68">
        <f t="shared" si="218"/>
        <v>-5.2779165621597832E-2</v>
      </c>
      <c r="SH44" s="68">
        <f t="shared" si="219"/>
        <v>-0.14000000000000001</v>
      </c>
      <c r="SI44" s="68"/>
      <c r="SJ44" s="15">
        <f t="shared" si="220"/>
        <v>-0.29554390563564875</v>
      </c>
      <c r="SL44" s="250">
        <v>0.53700000000000003</v>
      </c>
      <c r="SM44" s="68">
        <f t="shared" si="221"/>
        <v>-6.4459930313588723E-2</v>
      </c>
      <c r="SN44" s="68">
        <f t="shared" si="222"/>
        <v>-5.4466646065962437E-2</v>
      </c>
      <c r="SO44" s="68">
        <f t="shared" si="223"/>
        <v>-0.62183098591549291</v>
      </c>
      <c r="SP44" s="68"/>
      <c r="SQ44" s="15">
        <f t="shared" si="224"/>
        <v>-0.46831683168316829</v>
      </c>
      <c r="SS44" s="250">
        <v>7.25</v>
      </c>
      <c r="ST44" s="68">
        <f t="shared" si="225"/>
        <v>-1.8944519621109566E-2</v>
      </c>
      <c r="SU44" s="68">
        <f t="shared" si="226"/>
        <v>-8.9512353734832774E-3</v>
      </c>
      <c r="SV44" s="68">
        <f t="shared" si="227"/>
        <v>-0.55080545229244116</v>
      </c>
      <c r="SW44" s="68"/>
      <c r="SX44" s="15">
        <f t="shared" si="228"/>
        <v>-0.13690476190476195</v>
      </c>
      <c r="SZ44" s="250">
        <v>24.3</v>
      </c>
      <c r="TA44" s="68">
        <f t="shared" si="229"/>
        <v>4.831751509922351E-2</v>
      </c>
      <c r="TB44" s="68">
        <f t="shared" si="230"/>
        <v>5.8310799346849795E-2</v>
      </c>
      <c r="TC44" s="68">
        <f t="shared" si="231"/>
        <v>-0.39806787218231354</v>
      </c>
      <c r="TD44" s="68"/>
      <c r="TE44" s="15">
        <f t="shared" si="232"/>
        <v>0.55769230769230782</v>
      </c>
      <c r="TG44" s="250">
        <v>0.19900000000000001</v>
      </c>
      <c r="TH44" s="68">
        <f t="shared" si="233"/>
        <v>-1.9704433497536963E-2</v>
      </c>
      <c r="TI44" s="68">
        <f t="shared" si="234"/>
        <v>-9.7111492499106743E-3</v>
      </c>
      <c r="TJ44" s="68">
        <f t="shared" si="235"/>
        <v>-9.5454545454545417E-2</v>
      </c>
      <c r="TK44" s="68"/>
      <c r="TL44" s="15">
        <f t="shared" si="236"/>
        <v>0.17404129793510323</v>
      </c>
      <c r="TN44" s="250">
        <v>32.5</v>
      </c>
      <c r="TO44" s="68">
        <f t="shared" si="237"/>
        <v>-8.7078651685393291E-2</v>
      </c>
      <c r="TP44" s="68">
        <f t="shared" si="238"/>
        <v>-7.7085367437767005E-2</v>
      </c>
      <c r="TQ44" s="68">
        <f t="shared" si="239"/>
        <v>-0.52628395268669881</v>
      </c>
      <c r="TR44" s="68"/>
      <c r="TS44" s="15">
        <f t="shared" si="240"/>
        <v>9.2436974789915971E-2</v>
      </c>
      <c r="TU44" s="250">
        <v>2.08</v>
      </c>
      <c r="TV44" s="68">
        <f t="shared" si="241"/>
        <v>-5.4545454545454591E-2</v>
      </c>
      <c r="TW44" s="68">
        <f t="shared" si="242"/>
        <v>-4.4552170297828306E-2</v>
      </c>
      <c r="TX44" s="68">
        <f t="shared" si="243"/>
        <v>-0.52834467120181405</v>
      </c>
      <c r="TY44" s="68"/>
      <c r="TZ44" s="15">
        <f t="shared" si="244"/>
        <v>0.21637426900584802</v>
      </c>
      <c r="UB44" s="250"/>
      <c r="UC44" s="68">
        <f t="shared" si="245"/>
        <v>0</v>
      </c>
      <c r="UD44" s="68">
        <f t="shared" si="246"/>
        <v>9.9932842476262891E-3</v>
      </c>
      <c r="UE44" s="68">
        <f t="shared" si="247"/>
        <v>0</v>
      </c>
      <c r="UF44" s="68"/>
      <c r="UG44" s="15">
        <f t="shared" si="248"/>
        <v>0</v>
      </c>
      <c r="UI44" s="250"/>
      <c r="UJ44" s="68">
        <f t="shared" si="249"/>
        <v>0</v>
      </c>
      <c r="UK44" s="68">
        <f t="shared" si="250"/>
        <v>9.9932842476262891E-3</v>
      </c>
      <c r="UL44" s="68">
        <f t="shared" si="251"/>
        <v>0</v>
      </c>
      <c r="UM44" s="68"/>
      <c r="UN44" s="15">
        <f t="shared" si="252"/>
        <v>0</v>
      </c>
      <c r="UP44" s="250"/>
      <c r="UQ44" s="68">
        <f t="shared" si="253"/>
        <v>0</v>
      </c>
      <c r="UR44" s="68">
        <f t="shared" si="254"/>
        <v>9.9932842476262891E-3</v>
      </c>
      <c r="US44" s="68">
        <f t="shared" si="255"/>
        <v>0</v>
      </c>
      <c r="UT44" s="68"/>
      <c r="UU44" s="15">
        <f t="shared" si="256"/>
        <v>0</v>
      </c>
      <c r="UW44" s="250"/>
      <c r="UX44" s="68">
        <f t="shared" si="257"/>
        <v>0</v>
      </c>
      <c r="UY44" s="68">
        <f t="shared" si="258"/>
        <v>9.9932842476262891E-3</v>
      </c>
      <c r="UZ44" s="68">
        <f t="shared" si="259"/>
        <v>0</v>
      </c>
      <c r="VA44" s="68"/>
      <c r="VB44" s="15">
        <f t="shared" si="260"/>
        <v>0</v>
      </c>
      <c r="VD44" s="250"/>
      <c r="VE44" s="68">
        <f t="shared" si="261"/>
        <v>0</v>
      </c>
      <c r="VF44" s="68">
        <f t="shared" si="262"/>
        <v>9.9932842476262891E-3</v>
      </c>
      <c r="VG44" s="68">
        <f t="shared" si="263"/>
        <v>0</v>
      </c>
      <c r="VH44" s="68"/>
      <c r="VI44" s="15">
        <f t="shared" si="264"/>
        <v>0</v>
      </c>
      <c r="VM44" s="21">
        <f t="shared" si="265"/>
        <v>-3.6260261548160484E-2</v>
      </c>
      <c r="VN44" s="49"/>
      <c r="VO44" s="21">
        <f t="shared" si="266"/>
        <v>0.38826021689490137</v>
      </c>
      <c r="VP44" s="14"/>
      <c r="VQ44" s="21">
        <f t="shared" si="267"/>
        <v>6.7749425565490115E-2</v>
      </c>
    </row>
    <row r="45" spans="1:589" ht="15.75" customHeight="1" x14ac:dyDescent="0.2">
      <c r="A45" s="127">
        <v>45712</v>
      </c>
      <c r="B45" s="4">
        <f t="shared" si="0"/>
        <v>45712</v>
      </c>
      <c r="C45" s="13">
        <v>43461.65</v>
      </c>
      <c r="D45" s="138">
        <f t="shared" si="1"/>
        <v>33.630000000004657</v>
      </c>
      <c r="E45" s="68">
        <f t="shared" si="2"/>
        <v>7.7438483264962712E-4</v>
      </c>
      <c r="F45" s="15">
        <f t="shared" si="3"/>
        <v>2.1564151370033351E-2</v>
      </c>
      <c r="G45" s="13">
        <v>5983.44</v>
      </c>
      <c r="H45" s="138">
        <f t="shared" si="4"/>
        <v>-29.690000000000509</v>
      </c>
      <c r="I45" s="68">
        <f t="shared" si="5"/>
        <v>-4.9375283754052399E-3</v>
      </c>
      <c r="J45" s="15">
        <f t="shared" si="6"/>
        <v>1.7309827377784644E-2</v>
      </c>
      <c r="K45" s="13">
        <v>19286.93</v>
      </c>
      <c r="L45" s="138">
        <f t="shared" si="7"/>
        <v>-237.07999999999811</v>
      </c>
      <c r="M45" s="68">
        <f t="shared" si="8"/>
        <v>-1.2142997263369468E-2</v>
      </c>
      <c r="N45" s="15">
        <f t="shared" si="9"/>
        <v>-1.2355786583563169E-3</v>
      </c>
      <c r="O45" s="13">
        <v>2178.27</v>
      </c>
      <c r="P45" s="138">
        <f t="shared" si="10"/>
        <v>-17.079999999999927</v>
      </c>
      <c r="Q45" s="68">
        <f t="shared" si="11"/>
        <v>-7.780080624957263E-3</v>
      </c>
      <c r="R45" s="15">
        <f t="shared" si="12"/>
        <v>-2.3267388886895952E-2</v>
      </c>
      <c r="S45" s="18">
        <f t="shared" si="13"/>
        <v>-3.1258311496886858E-3</v>
      </c>
      <c r="T45" s="121">
        <f t="shared" si="14"/>
        <v>260.94330448360012</v>
      </c>
      <c r="U45" s="121">
        <f t="shared" si="15"/>
        <v>260.94330448360012</v>
      </c>
      <c r="V45" s="134">
        <f t="shared" si="16"/>
        <v>-2.3900672287923072E-3</v>
      </c>
      <c r="W45" s="21">
        <f t="shared" si="268"/>
        <v>8.5952829953763587E-3</v>
      </c>
      <c r="X45" s="18">
        <f t="shared" si="17"/>
        <v>-6.0215553577705853E-3</v>
      </c>
      <c r="Y45" s="352">
        <f>357029.54-70583.5</f>
        <v>286446.03999999998</v>
      </c>
      <c r="Z45" s="15">
        <v>1.9999999999999999E-6</v>
      </c>
      <c r="AA45" s="21">
        <f t="shared" si="18"/>
        <v>2.392067228792307E-3</v>
      </c>
      <c r="AC45" s="250">
        <v>225.3</v>
      </c>
      <c r="AD45" s="68">
        <f t="shared" si="19"/>
        <v>-1.288117770767612E-2</v>
      </c>
      <c r="AE45" s="68">
        <f t="shared" si="269"/>
        <v>-1.0491110478883812E-2</v>
      </c>
      <c r="AF45" s="68">
        <f t="shared" si="20"/>
        <v>0.36736056320932209</v>
      </c>
      <c r="AG45" s="68"/>
      <c r="AH45" s="15">
        <f t="shared" si="21"/>
        <v>-8.2317207377733681E-3</v>
      </c>
      <c r="AJ45" s="250">
        <v>21.64</v>
      </c>
      <c r="AK45" s="68">
        <f t="shared" si="22"/>
        <v>-7.3394495412844101E-3</v>
      </c>
      <c r="AL45" s="68">
        <f t="shared" si="270"/>
        <v>-4.9493823124921029E-3</v>
      </c>
      <c r="AM45" s="68">
        <f t="shared" si="23"/>
        <v>0.16344086021505372</v>
      </c>
      <c r="AN45" s="68"/>
      <c r="AO45" s="15">
        <f t="shared" si="24"/>
        <v>2.9006181645268636E-2</v>
      </c>
      <c r="AQ45" s="250">
        <v>21.39</v>
      </c>
      <c r="AR45" s="68">
        <f t="shared" si="25"/>
        <v>-1.3376383763837599E-2</v>
      </c>
      <c r="AS45" s="68">
        <f t="shared" si="271"/>
        <v>-1.0986316535045292E-2</v>
      </c>
      <c r="AT45" s="68">
        <f t="shared" si="26"/>
        <v>0.23856398378691379</v>
      </c>
      <c r="AU45" s="68"/>
      <c r="AV45" s="15">
        <f t="shared" si="27"/>
        <v>-3.726129482999455E-3</v>
      </c>
      <c r="AX45" s="250">
        <v>208.1</v>
      </c>
      <c r="AY45" s="68">
        <f t="shared" si="28"/>
        <v>-4.9251661645866264E-3</v>
      </c>
      <c r="AZ45" s="68">
        <f t="shared" si="272"/>
        <v>-2.5350989357943192E-3</v>
      </c>
      <c r="BA45" s="68">
        <f t="shared" si="29"/>
        <v>0.55182699478001496</v>
      </c>
      <c r="BB45" s="68"/>
      <c r="BC45" s="15">
        <f t="shared" si="30"/>
        <v>1.9148831970223795E-2</v>
      </c>
      <c r="BE45" s="250">
        <v>76.83</v>
      </c>
      <c r="BF45" s="68">
        <f t="shared" si="31"/>
        <v>-1.2998830105291632E-3</v>
      </c>
      <c r="BG45" s="68">
        <f t="shared" si="273"/>
        <v>1.090184218263144E-3</v>
      </c>
      <c r="BH45" s="68"/>
      <c r="BI45" s="68"/>
      <c r="BJ45" s="15">
        <f t="shared" si="32"/>
        <v>4.2893986697434459E-2</v>
      </c>
      <c r="BL45" s="250">
        <v>66.62</v>
      </c>
      <c r="BM45" s="68">
        <f t="shared" si="33"/>
        <v>-1.3767579570688269E-2</v>
      </c>
      <c r="BN45" s="68">
        <f t="shared" si="274"/>
        <v>-1.1377512341895962E-2</v>
      </c>
      <c r="BO45" s="68">
        <f t="shared" si="34"/>
        <v>0.12192657460424389</v>
      </c>
      <c r="BP45" s="68"/>
      <c r="BQ45" s="15">
        <f t="shared" si="35"/>
        <v>3.7667620913063127E-3</v>
      </c>
      <c r="BS45" s="250">
        <v>38.14</v>
      </c>
      <c r="BT45" s="68">
        <f t="shared" si="36"/>
        <v>-1.8780550553125726E-2</v>
      </c>
      <c r="BU45" s="68">
        <f t="shared" si="275"/>
        <v>-1.6390483324333419E-2</v>
      </c>
      <c r="BV45" s="68">
        <f t="shared" si="37"/>
        <v>2.3617820719270065E-2</v>
      </c>
      <c r="BW45" s="68"/>
      <c r="BX45" s="15">
        <f t="shared" si="38"/>
        <v>-2.8758169934640374E-3</v>
      </c>
      <c r="BZ45" s="250"/>
      <c r="CA45" s="68">
        <f t="shared" si="39"/>
        <v>0</v>
      </c>
      <c r="CB45" s="68">
        <f t="shared" si="276"/>
        <v>0</v>
      </c>
      <c r="CC45" s="68">
        <f t="shared" si="40"/>
        <v>0</v>
      </c>
      <c r="CD45" s="68"/>
      <c r="CE45" s="15">
        <f t="shared" si="41"/>
        <v>0</v>
      </c>
      <c r="CG45" s="250">
        <v>33.840000000000003</v>
      </c>
      <c r="CH45" s="68">
        <f t="shared" si="42"/>
        <v>-2.3584905660376855E-3</v>
      </c>
      <c r="CI45" s="68">
        <f t="shared" si="277"/>
        <v>3.1576662754621756E-5</v>
      </c>
      <c r="CJ45" s="68">
        <f t="shared" si="43"/>
        <v>0.11941779689050622</v>
      </c>
      <c r="CK45" s="68"/>
      <c r="CL45" s="15">
        <f t="shared" si="44"/>
        <v>-1.513387660069837E-2</v>
      </c>
      <c r="CN45" s="250">
        <v>32.840000000000003</v>
      </c>
      <c r="CO45" s="68">
        <f t="shared" si="45"/>
        <v>-6.0532687651330434E-3</v>
      </c>
      <c r="CP45" s="68">
        <f t="shared" si="278"/>
        <v>-3.6632015363407362E-3</v>
      </c>
      <c r="CQ45" s="68">
        <f t="shared" si="46"/>
        <v>4.7862156987875035E-2</v>
      </c>
      <c r="CR45" s="68"/>
      <c r="CS45" s="15">
        <f t="shared" si="47"/>
        <v>-1.8822826411711846E-2</v>
      </c>
      <c r="CU45" s="250">
        <v>36.49</v>
      </c>
      <c r="CV45" s="68">
        <f t="shared" si="48"/>
        <v>-6.8045726728361454E-3</v>
      </c>
      <c r="CW45" s="68">
        <f t="shared" si="279"/>
        <v>-4.4145054440438381E-3</v>
      </c>
      <c r="CX45" s="68">
        <f t="shared" si="49"/>
        <v>0.13499222395023339</v>
      </c>
      <c r="CY45" s="68"/>
      <c r="CZ45" s="15">
        <f t="shared" si="50"/>
        <v>-2.1190987124463496E-2</v>
      </c>
      <c r="DB45" s="250">
        <v>20.23</v>
      </c>
      <c r="DC45" s="68">
        <f t="shared" si="51"/>
        <v>-4.4291338582677095E-3</v>
      </c>
      <c r="DD45" s="68">
        <f t="shared" si="280"/>
        <v>-2.0390666294754023E-3</v>
      </c>
      <c r="DE45" s="68">
        <f t="shared" si="52"/>
        <v>-7.4988568815729337E-2</v>
      </c>
      <c r="DF45" s="68"/>
      <c r="DG45" s="15">
        <f t="shared" si="53"/>
        <v>-6.3850687622789299E-3</v>
      </c>
      <c r="DI45" s="250">
        <v>44.8</v>
      </c>
      <c r="DJ45" s="68">
        <f t="shared" si="54"/>
        <v>-5.3285968028419627E-3</v>
      </c>
      <c r="DK45" s="68">
        <f t="shared" si="281"/>
        <v>-2.9385295740496555E-3</v>
      </c>
      <c r="DL45" s="68">
        <f t="shared" si="55"/>
        <v>1.4722536806341984E-2</v>
      </c>
      <c r="DM45" s="68"/>
      <c r="DN45" s="15">
        <f t="shared" si="56"/>
        <v>6.2618595825426962E-2</v>
      </c>
      <c r="DP45" s="250">
        <v>38.85</v>
      </c>
      <c r="DQ45" s="68">
        <f t="shared" si="57"/>
        <v>-2.2641509433962228E-2</v>
      </c>
      <c r="DR45" s="68">
        <f t="shared" si="282"/>
        <v>-2.0251442205169921E-2</v>
      </c>
      <c r="DS45" s="68"/>
      <c r="DT45" s="68"/>
      <c r="DU45" s="15">
        <f t="shared" si="58"/>
        <v>2.0220588235294202E-2</v>
      </c>
      <c r="DV45" s="18"/>
      <c r="DW45" s="250">
        <v>33.04</v>
      </c>
      <c r="DX45" s="68">
        <f t="shared" si="59"/>
        <v>-2.9662261380322998E-2</v>
      </c>
      <c r="DY45" s="68">
        <f t="shared" si="283"/>
        <v>-2.727219415153069E-2</v>
      </c>
      <c r="DZ45" s="68">
        <f t="shared" si="60"/>
        <v>0.76307363927427974</v>
      </c>
      <c r="EA45" s="68"/>
      <c r="EB45" s="15">
        <f t="shared" si="61"/>
        <v>-1.284732596354944E-2</v>
      </c>
      <c r="ED45" s="250">
        <v>36.22</v>
      </c>
      <c r="EE45" s="68">
        <f t="shared" si="62"/>
        <v>-1.8162103551097906E-2</v>
      </c>
      <c r="EF45" s="68">
        <f t="shared" si="284"/>
        <v>-1.5772036322305599E-2</v>
      </c>
      <c r="EG45" s="68">
        <f t="shared" si="63"/>
        <v>0.72230147408464085</v>
      </c>
      <c r="EH45" s="68"/>
      <c r="EI45" s="15">
        <f t="shared" si="64"/>
        <v>-1.7895878524945869E-2</v>
      </c>
      <c r="EK45" s="250">
        <v>117.83</v>
      </c>
      <c r="EL45" s="68">
        <f t="shared" si="65"/>
        <v>-6.0733867566427572E-3</v>
      </c>
      <c r="EM45" s="68">
        <f t="shared" si="285"/>
        <v>-3.68331952785045E-3</v>
      </c>
      <c r="EN45" s="68">
        <f t="shared" si="66"/>
        <v>0.8256894948868917</v>
      </c>
      <c r="EO45" s="68"/>
      <c r="EP45" s="15">
        <f t="shared" si="67"/>
        <v>5.8670260557053024E-2</v>
      </c>
      <c r="ER45" s="250">
        <v>39.03</v>
      </c>
      <c r="ES45" s="68">
        <f t="shared" si="68"/>
        <v>-3.6296296296296271E-2</v>
      </c>
      <c r="ET45" s="68">
        <f t="shared" si="286"/>
        <v>-3.3906229067503964E-2</v>
      </c>
      <c r="EU45" s="68">
        <f t="shared" si="69"/>
        <v>0.11801775995416801</v>
      </c>
      <c r="EV45" s="68"/>
      <c r="EW45" s="15">
        <f t="shared" si="70"/>
        <v>3.5998971457958488E-3</v>
      </c>
      <c r="EY45" s="250">
        <v>29.51</v>
      </c>
      <c r="EZ45" s="68">
        <f t="shared" si="71"/>
        <v>4.0830214358625718E-3</v>
      </c>
      <c r="FA45" s="68">
        <f t="shared" si="287"/>
        <v>6.473088664654879E-3</v>
      </c>
      <c r="FB45" s="68"/>
      <c r="FC45" s="68"/>
      <c r="FD45" s="15">
        <f t="shared" si="72"/>
        <v>0.20056956875508558</v>
      </c>
      <c r="FF45" s="250">
        <v>58.78</v>
      </c>
      <c r="FG45" s="68">
        <f t="shared" si="73"/>
        <v>-5.7510148849796404E-3</v>
      </c>
      <c r="FH45" s="68">
        <f t="shared" si="288"/>
        <v>-3.3609476561873332E-3</v>
      </c>
      <c r="FI45" s="68">
        <f t="shared" si="74"/>
        <v>-5.0778605280974469E-3</v>
      </c>
      <c r="FJ45" s="68"/>
      <c r="FK45" s="15">
        <f t="shared" si="75"/>
        <v>3.5041380524740304E-2</v>
      </c>
      <c r="FM45" s="250">
        <v>182.29</v>
      </c>
      <c r="FN45" s="68">
        <f t="shared" si="76"/>
        <v>-9.7778260633386467E-3</v>
      </c>
      <c r="FO45" s="68">
        <f t="shared" si="289"/>
        <v>-7.3877588345463395E-3</v>
      </c>
      <c r="FP45" s="68">
        <f t="shared" si="77"/>
        <v>0.56768145854833152</v>
      </c>
      <c r="FQ45" s="68"/>
      <c r="FR45" s="15">
        <f t="shared" si="78"/>
        <v>3.4680171749421748E-3</v>
      </c>
      <c r="FT45" s="250">
        <v>93.09</v>
      </c>
      <c r="FU45" s="68">
        <f t="shared" si="79"/>
        <v>1.5268840658741473E-2</v>
      </c>
      <c r="FV45" s="68">
        <f t="shared" si="290"/>
        <v>1.7658907887533781E-2</v>
      </c>
      <c r="FW45" s="68">
        <f t="shared" si="80"/>
        <v>5.7480404407588344E-2</v>
      </c>
      <c r="FX45" s="68"/>
      <c r="FY45" s="15">
        <f t="shared" si="81"/>
        <v>3.2268795741849592E-2</v>
      </c>
      <c r="GA45" s="250">
        <v>18.3</v>
      </c>
      <c r="GB45" s="68">
        <f t="shared" si="82"/>
        <v>-6.5146579804560793E-3</v>
      </c>
      <c r="GC45" s="68">
        <f t="shared" si="291"/>
        <v>-4.1245907516637721E-3</v>
      </c>
      <c r="GD45" s="68"/>
      <c r="GE45" s="68"/>
      <c r="GF45" s="15">
        <f t="shared" si="83"/>
        <v>4.99139414802066E-2</v>
      </c>
      <c r="GG45" s="18"/>
      <c r="GH45" s="250">
        <v>19.850000000000001</v>
      </c>
      <c r="GI45" s="68">
        <f t="shared" si="84"/>
        <v>-1.2928891098955645E-2</v>
      </c>
      <c r="GJ45" s="68">
        <f t="shared" si="292"/>
        <v>-1.0538823870163338E-2</v>
      </c>
      <c r="GK45" s="68">
        <f t="shared" si="85"/>
        <v>3.2778355879292537E-2</v>
      </c>
      <c r="GL45" s="68"/>
      <c r="GM45" s="15">
        <f t="shared" si="86"/>
        <v>5.0264550264550421E-2</v>
      </c>
      <c r="GO45" s="250">
        <v>27.89</v>
      </c>
      <c r="GP45" s="68">
        <f t="shared" si="87"/>
        <v>-2.5035765379113118E-3</v>
      </c>
      <c r="GQ45" s="68">
        <f t="shared" si="293"/>
        <v>-1.1350930911900462E-4</v>
      </c>
      <c r="GR45" s="68"/>
      <c r="GS45" s="68"/>
      <c r="GT45" s="15">
        <f t="shared" si="88"/>
        <v>2.3486238532110112E-2</v>
      </c>
      <c r="GV45" s="250">
        <v>14.3</v>
      </c>
      <c r="GW45" s="68">
        <f t="shared" si="89"/>
        <v>-1.3966480446927076E-3</v>
      </c>
      <c r="GX45" s="68">
        <f t="shared" si="294"/>
        <v>9.9341918409959966E-4</v>
      </c>
      <c r="GY45" s="68">
        <f t="shared" si="90"/>
        <v>0.20675105485232076</v>
      </c>
      <c r="GZ45" s="68"/>
      <c r="HA45" s="15">
        <f t="shared" si="91"/>
        <v>4.2274052478134115E-2</v>
      </c>
      <c r="HD45" s="396">
        <v>330.53</v>
      </c>
      <c r="HE45" s="68">
        <f t="shared" si="92"/>
        <v>-2.1521610420367196E-2</v>
      </c>
      <c r="HF45" s="68">
        <f t="shared" si="295"/>
        <v>-1.9131543191574889E-2</v>
      </c>
      <c r="HG45" s="68">
        <f t="shared" si="93"/>
        <v>0.85680579742711083</v>
      </c>
      <c r="HH45" s="68"/>
      <c r="HI45" s="15">
        <f t="shared" si="94"/>
        <v>-0.18153229001584786</v>
      </c>
      <c r="HK45" s="250">
        <v>24.39</v>
      </c>
      <c r="HL45" s="68">
        <f t="shared" si="95"/>
        <v>-3.5587188612099592E-2</v>
      </c>
      <c r="HM45" s="68">
        <f t="shared" si="296"/>
        <v>-3.3197121383307285E-2</v>
      </c>
      <c r="HN45" s="68">
        <f t="shared" si="96"/>
        <v>8.8346774193548381</v>
      </c>
      <c r="HO45" s="68"/>
      <c r="HP45" s="15">
        <f t="shared" si="97"/>
        <v>-7.5435936315390389E-2</v>
      </c>
      <c r="HR45" s="250">
        <v>111.3</v>
      </c>
      <c r="HS45" s="68">
        <f t="shared" si="98"/>
        <v>5.5108862589213067E-3</v>
      </c>
      <c r="HT45" s="68">
        <f t="shared" si="297"/>
        <v>7.9009534877136148E-3</v>
      </c>
      <c r="HU45" s="68">
        <f t="shared" si="99"/>
        <v>2.0576923076923079</v>
      </c>
      <c r="HV45" s="68"/>
      <c r="HW45" s="15">
        <f t="shared" si="100"/>
        <v>3.4675095286790039E-2</v>
      </c>
      <c r="HY45" s="396">
        <v>130.28</v>
      </c>
      <c r="HZ45" s="68">
        <f t="shared" si="101"/>
        <v>-3.0871085323216585E-2</v>
      </c>
      <c r="IA45" s="68">
        <f t="shared" si="298"/>
        <v>-2.8481018094424278E-2</v>
      </c>
      <c r="IB45" s="68">
        <f t="shared" si="102"/>
        <v>0.23021718602455141</v>
      </c>
      <c r="IC45" s="68"/>
      <c r="ID45" s="15">
        <f t="shared" si="103"/>
        <v>-2.9860749125027859E-2</v>
      </c>
      <c r="IF45" s="250">
        <v>207.93</v>
      </c>
      <c r="IG45" s="68">
        <f t="shared" si="104"/>
        <v>-4.907161803713523E-2</v>
      </c>
      <c r="IH45" s="68">
        <f t="shared" si="299"/>
        <v>-4.6681550808342923E-2</v>
      </c>
      <c r="II45" s="68">
        <f t="shared" si="105"/>
        <v>0.1881714285714286</v>
      </c>
      <c r="IJ45" s="68"/>
      <c r="IK45" s="15">
        <f t="shared" si="106"/>
        <v>-0.10313146997929605</v>
      </c>
      <c r="IM45" s="250">
        <v>167.5</v>
      </c>
      <c r="IN45" s="68">
        <f t="shared" si="107"/>
        <v>-8.6997691897969989E-3</v>
      </c>
      <c r="IO45" s="68">
        <f t="shared" si="300"/>
        <v>-6.3097019610046916E-3</v>
      </c>
      <c r="IP45" s="68">
        <f t="shared" si="108"/>
        <v>2.270845537980863</v>
      </c>
      <c r="IQ45" s="68"/>
      <c r="IR45" s="15">
        <f t="shared" si="109"/>
        <v>-0.10671430857020954</v>
      </c>
      <c r="IT45" s="250">
        <v>43.28</v>
      </c>
      <c r="IU45" s="68">
        <f t="shared" si="110"/>
        <v>-4.5998160073596082E-3</v>
      </c>
      <c r="IV45" s="68">
        <f t="shared" si="301"/>
        <v>-2.209748778567301E-3</v>
      </c>
      <c r="IW45" s="68">
        <f t="shared" si="111"/>
        <v>1.3715068493150686</v>
      </c>
      <c r="IX45" s="68"/>
      <c r="IY45" s="15">
        <f t="shared" si="112"/>
        <v>-0.15781280404748005</v>
      </c>
      <c r="JA45" s="250">
        <v>668.13</v>
      </c>
      <c r="JB45" s="68">
        <f t="shared" si="113"/>
        <v>-2.2558700899714665E-2</v>
      </c>
      <c r="JC45" s="68">
        <f t="shared" si="302"/>
        <v>-2.0168633670922358E-2</v>
      </c>
      <c r="JD45" s="68">
        <f t="shared" si="114"/>
        <v>0.35139563106796123</v>
      </c>
      <c r="JE45" s="68"/>
      <c r="JF45" s="15">
        <f t="shared" si="115"/>
        <v>0.14110775221601682</v>
      </c>
      <c r="JH45" s="250">
        <v>404</v>
      </c>
      <c r="JI45" s="68">
        <f t="shared" si="116"/>
        <v>-1.0313319124960143E-2</v>
      </c>
      <c r="JJ45" s="68">
        <f t="shared" si="303"/>
        <v>-7.9232518961678353E-3</v>
      </c>
      <c r="JK45" s="68">
        <f t="shared" si="117"/>
        <v>-6.6143745850647858E-3</v>
      </c>
      <c r="JL45" s="68"/>
      <c r="JM45" s="15">
        <f t="shared" si="118"/>
        <v>-4.151838671411625E-2</v>
      </c>
      <c r="JO45" s="250">
        <v>12.25</v>
      </c>
      <c r="JP45" s="68">
        <f t="shared" si="119"/>
        <v>-3.2385466034755145E-2</v>
      </c>
      <c r="JQ45" s="68">
        <f t="shared" si="304"/>
        <v>-2.9995398805962838E-2</v>
      </c>
      <c r="JR45" s="68">
        <f t="shared" si="120"/>
        <v>-0.58663742196726842</v>
      </c>
      <c r="JS45" s="68"/>
      <c r="JT45" s="15">
        <f t="shared" si="121"/>
        <v>0.20215897939156041</v>
      </c>
      <c r="JV45" s="250">
        <v>1.55</v>
      </c>
      <c r="JW45" s="68">
        <f t="shared" si="122"/>
        <v>6.4935064935064991E-3</v>
      </c>
      <c r="JX45" s="68">
        <f t="shared" si="305"/>
        <v>8.8835737222988063E-3</v>
      </c>
      <c r="JY45" s="68">
        <f t="shared" si="123"/>
        <v>-0.38735177865612641</v>
      </c>
      <c r="JZ45" s="68"/>
      <c r="KA45" s="15">
        <f t="shared" si="124"/>
        <v>-0.1388888888888889</v>
      </c>
      <c r="KC45" s="250">
        <v>22.2</v>
      </c>
      <c r="KD45" s="68">
        <f t="shared" si="125"/>
        <v>3.6166365280288558E-3</v>
      </c>
      <c r="KE45" s="68">
        <f t="shared" si="306"/>
        <v>6.0067037568211634E-3</v>
      </c>
      <c r="KF45" s="68">
        <f t="shared" si="126"/>
        <v>0.1396303901437371</v>
      </c>
      <c r="KG45" s="68"/>
      <c r="KH45" s="15">
        <f t="shared" si="127"/>
        <v>9.0171325518483198E-4</v>
      </c>
      <c r="KI45" s="18"/>
      <c r="KJ45" s="250">
        <v>60.22</v>
      </c>
      <c r="KK45" s="68">
        <f t="shared" si="128"/>
        <v>-9.8233003893381285E-2</v>
      </c>
      <c r="KL45" s="68">
        <f t="shared" si="307"/>
        <v>-9.5842936664588985E-2</v>
      </c>
      <c r="KM45" s="68">
        <f t="shared" si="129"/>
        <v>1.8540284360189572</v>
      </c>
      <c r="KN45" s="68"/>
      <c r="KO45" s="15">
        <f t="shared" si="130"/>
        <v>-0.10400238059812521</v>
      </c>
      <c r="KQ45" s="250">
        <v>1.3089999999999999</v>
      </c>
      <c r="KR45" s="68">
        <f t="shared" si="131"/>
        <v>-2.0209580838323454E-2</v>
      </c>
      <c r="KS45" s="68">
        <f t="shared" si="308"/>
        <v>-1.7819513609531146E-2</v>
      </c>
      <c r="KT45" s="68">
        <f t="shared" si="132"/>
        <v>-0.50038167938931299</v>
      </c>
      <c r="KU45" s="68"/>
      <c r="KV45" s="15">
        <f t="shared" si="133"/>
        <v>0.29603960396039597</v>
      </c>
      <c r="KW45" s="18"/>
      <c r="KX45" s="250">
        <v>24.38</v>
      </c>
      <c r="KY45" s="68">
        <f t="shared" si="134"/>
        <v>-3.6779730281977876E-3</v>
      </c>
      <c r="KZ45" s="68">
        <f t="shared" si="309"/>
        <v>-1.2879057994054804E-3</v>
      </c>
      <c r="LA45" s="68">
        <f t="shared" si="135"/>
        <v>-0.66105936326984582</v>
      </c>
      <c r="LB45" s="68"/>
      <c r="LC45" s="15">
        <f t="shared" si="136"/>
        <v>2.8258118937157239E-2</v>
      </c>
      <c r="LD45" s="18"/>
      <c r="LE45" s="250">
        <v>50.08</v>
      </c>
      <c r="LF45" s="68">
        <f t="shared" si="137"/>
        <v>-3.1847133757962518E-3</v>
      </c>
      <c r="LG45" s="68">
        <f t="shared" si="310"/>
        <v>-7.9464614700394459E-4</v>
      </c>
      <c r="LH45" s="68">
        <f t="shared" si="138"/>
        <v>0.39771141501535029</v>
      </c>
      <c r="LI45" s="68"/>
      <c r="LJ45" s="15">
        <f t="shared" si="139"/>
        <v>8.6098460203860305E-2</v>
      </c>
      <c r="LL45" s="250">
        <v>97.5</v>
      </c>
      <c r="LM45" s="68">
        <f t="shared" si="140"/>
        <v>1.4568158168574461E-2</v>
      </c>
      <c r="LN45" s="68">
        <f t="shared" si="311"/>
        <v>1.6958225397366768E-2</v>
      </c>
      <c r="LO45" s="68">
        <f t="shared" si="141"/>
        <v>0.11428571428571428</v>
      </c>
      <c r="LP45" s="68"/>
      <c r="LQ45" s="15">
        <f t="shared" si="142"/>
        <v>0.24664365170694294</v>
      </c>
      <c r="LS45" s="250">
        <v>11.02</v>
      </c>
      <c r="LT45" s="68">
        <f t="shared" si="143"/>
        <v>7.3126142595978131E-3</v>
      </c>
      <c r="LU45" s="68">
        <f t="shared" si="312"/>
        <v>9.7026814883901212E-3</v>
      </c>
      <c r="LV45" s="68"/>
      <c r="LW45" s="68"/>
      <c r="LX45" s="15">
        <f t="shared" si="144"/>
        <v>0.19135135135135131</v>
      </c>
      <c r="LZ45" s="250">
        <v>12.94</v>
      </c>
      <c r="MA45" s="68">
        <f t="shared" si="145"/>
        <v>1.0148321623731383E-2</v>
      </c>
      <c r="MB45" s="68">
        <f t="shared" si="313"/>
        <v>1.253838885252369E-2</v>
      </c>
      <c r="MC45" s="68">
        <f t="shared" si="146"/>
        <v>-0.41842696629213483</v>
      </c>
      <c r="MD45" s="68"/>
      <c r="ME45" s="15">
        <f t="shared" si="147"/>
        <v>-4.0059347181008967E-2</v>
      </c>
      <c r="MG45" s="250">
        <v>34.08</v>
      </c>
      <c r="MH45" s="68">
        <f t="shared" si="148"/>
        <v>-0.12142304717710753</v>
      </c>
      <c r="MI45" s="68">
        <f t="shared" si="314"/>
        <v>-0.11903297994831522</v>
      </c>
      <c r="MJ45" s="68">
        <f t="shared" si="149"/>
        <v>3.5929919137466304</v>
      </c>
      <c r="MK45" s="68"/>
      <c r="ML45" s="15">
        <f t="shared" si="150"/>
        <v>0.60527555346208184</v>
      </c>
      <c r="MN45" s="250">
        <v>99.85</v>
      </c>
      <c r="MO45" s="68">
        <f t="shared" si="151"/>
        <v>-1.5091734069836271E-2</v>
      </c>
      <c r="MP45" s="68">
        <f t="shared" si="315"/>
        <v>-1.2701666841043964E-2</v>
      </c>
      <c r="MQ45" s="68">
        <f t="shared" si="152"/>
        <v>-0.2069102462271645</v>
      </c>
      <c r="MR45" s="68"/>
      <c r="MS45" s="15">
        <f t="shared" si="153"/>
        <v>-0.10359996409013382</v>
      </c>
      <c r="MU45" s="250">
        <v>8.0299999999999994</v>
      </c>
      <c r="MV45" s="68">
        <f t="shared" si="154"/>
        <v>-3.8323353293413208E-2</v>
      </c>
      <c r="MW45" s="68">
        <f t="shared" si="316"/>
        <v>-3.5933286064620901E-2</v>
      </c>
      <c r="MX45" s="68">
        <f t="shared" si="155"/>
        <v>-0.61523718255869675</v>
      </c>
      <c r="MY45" s="68"/>
      <c r="MZ45" s="15">
        <f t="shared" si="156"/>
        <v>-0.2474226804123712</v>
      </c>
      <c r="NB45" s="250">
        <v>198.79</v>
      </c>
      <c r="NC45" s="68">
        <f t="shared" si="157"/>
        <v>-5.2044237601962685E-3</v>
      </c>
      <c r="ND45" s="68">
        <f t="shared" si="317"/>
        <v>-2.8143565314039613E-3</v>
      </c>
      <c r="NE45" s="68">
        <f t="shared" si="158"/>
        <v>0.46740975861814421</v>
      </c>
      <c r="NF45" s="68"/>
      <c r="NG45" s="15">
        <f t="shared" si="159"/>
        <v>0.19185802506145452</v>
      </c>
      <c r="NI45" s="250">
        <v>5.23</v>
      </c>
      <c r="NJ45" s="68">
        <f t="shared" si="160"/>
        <v>3.8387715930902999E-3</v>
      </c>
      <c r="NK45" s="68">
        <f t="shared" si="318"/>
        <v>6.2288388218826075E-3</v>
      </c>
      <c r="NL45" s="68">
        <f t="shared" si="161"/>
        <v>-0.95847558554982137</v>
      </c>
      <c r="NM45" s="68"/>
      <c r="NN45" s="15">
        <f t="shared" si="162"/>
        <v>6.7346938775510221E-2</v>
      </c>
      <c r="NP45" s="250">
        <v>316.12</v>
      </c>
      <c r="NQ45" s="68">
        <f t="shared" si="163"/>
        <v>-3.5866780529461968E-2</v>
      </c>
      <c r="NR45" s="68">
        <f t="shared" si="319"/>
        <v>-3.3476713300669661E-2</v>
      </c>
      <c r="NS45" s="68">
        <f t="shared" si="164"/>
        <v>1.4085333333333334</v>
      </c>
      <c r="NT45" s="68"/>
      <c r="NU45" s="15">
        <f t="shared" si="165"/>
        <v>-3.8944456267290921E-2</v>
      </c>
      <c r="NW45" s="250">
        <v>179.25</v>
      </c>
      <c r="NX45" s="68">
        <f t="shared" si="166"/>
        <v>-2.2820883891795426E-3</v>
      </c>
      <c r="NY45" s="68">
        <f t="shared" si="320"/>
        <v>1.0797883961276462E-4</v>
      </c>
      <c r="NZ45" s="68">
        <f t="shared" si="167"/>
        <v>1.9856622667273609E-2</v>
      </c>
      <c r="OA45" s="68"/>
      <c r="OB45" s="15">
        <f t="shared" si="168"/>
        <v>-5.3090332805071375E-2</v>
      </c>
      <c r="OD45" s="250">
        <v>1.34</v>
      </c>
      <c r="OE45" s="68">
        <f t="shared" si="169"/>
        <v>-4.285714285714274E-2</v>
      </c>
      <c r="OF45" s="68">
        <f t="shared" si="321"/>
        <v>-4.0467075628350432E-2</v>
      </c>
      <c r="OG45" s="68">
        <f t="shared" si="170"/>
        <v>-0.99406212611335132</v>
      </c>
      <c r="OH45" s="68"/>
      <c r="OI45" s="15">
        <f t="shared" si="171"/>
        <v>-8.2191780821917734E-2</v>
      </c>
      <c r="OK45" s="250">
        <v>89.57</v>
      </c>
      <c r="OL45" s="68">
        <f t="shared" si="172"/>
        <v>-8.8531596621552897E-2</v>
      </c>
      <c r="OM45" s="68">
        <f t="shared" si="322"/>
        <v>-8.6141529392760596E-2</v>
      </c>
      <c r="ON45" s="68">
        <f t="shared" si="173"/>
        <v>1.110011778563015</v>
      </c>
      <c r="OO45" s="68"/>
      <c r="OP45" s="15">
        <f t="shared" si="174"/>
        <v>0.34469298904068452</v>
      </c>
      <c r="OR45" s="250">
        <v>1.97</v>
      </c>
      <c r="OS45" s="68">
        <f t="shared" si="175"/>
        <v>5.1020408163265354E-3</v>
      </c>
      <c r="OT45" s="68">
        <f t="shared" si="323"/>
        <v>7.4921080451188426E-3</v>
      </c>
      <c r="OU45" s="68">
        <f t="shared" si="176"/>
        <v>-0.74415584415584424</v>
      </c>
      <c r="OV45" s="68"/>
      <c r="OW45" s="15">
        <f t="shared" si="177"/>
        <v>0.75892857142857129</v>
      </c>
      <c r="OY45" s="250">
        <v>124.79</v>
      </c>
      <c r="OZ45" s="68">
        <f t="shared" si="178"/>
        <v>1.7365074188814687E-2</v>
      </c>
      <c r="PA45" s="68">
        <f t="shared" si="324"/>
        <v>1.9755141417606994E-2</v>
      </c>
      <c r="PB45" s="68">
        <f t="shared" si="332"/>
        <v>2.839692307692308</v>
      </c>
      <c r="PC45" s="68"/>
      <c r="PD45" s="15">
        <f t="shared" si="179"/>
        <v>8.9393278044522129E-2</v>
      </c>
      <c r="PE45" s="18"/>
      <c r="PF45" s="250">
        <v>198.76</v>
      </c>
      <c r="PG45" s="68">
        <f t="shared" si="180"/>
        <v>4.1934017076743499E-3</v>
      </c>
      <c r="PH45" s="68">
        <f t="shared" si="325"/>
        <v>6.5834689364666571E-3</v>
      </c>
      <c r="PI45" s="68">
        <f t="shared" si="181"/>
        <v>-0.42917863296955772</v>
      </c>
      <c r="PJ45" s="68"/>
      <c r="PK45" s="15">
        <f t="shared" si="182"/>
        <v>-4.9586381676469206E-2</v>
      </c>
      <c r="PM45" s="250"/>
      <c r="PN45" s="68">
        <f t="shared" si="183"/>
        <v>0</v>
      </c>
      <c r="PO45" s="68">
        <f t="shared" si="184"/>
        <v>2.3900672287923072E-3</v>
      </c>
      <c r="PP45" s="68">
        <f t="shared" si="185"/>
        <v>0</v>
      </c>
      <c r="PQ45" s="68"/>
      <c r="PR45" s="15">
        <f t="shared" si="186"/>
        <v>0</v>
      </c>
      <c r="PT45" s="250">
        <v>4.5599999999999996</v>
      </c>
      <c r="PU45" s="68">
        <f t="shared" si="187"/>
        <v>-1.7241379310344845E-2</v>
      </c>
      <c r="PV45" s="68">
        <f t="shared" si="326"/>
        <v>-1.4851312081552537E-2</v>
      </c>
      <c r="PW45" s="68">
        <f t="shared" si="188"/>
        <v>-0.47706422018348632</v>
      </c>
      <c r="PX45" s="68"/>
      <c r="PY45" s="15">
        <f t="shared" si="189"/>
        <v>-0.11111111111111117</v>
      </c>
      <c r="QA45" s="250">
        <v>208.05</v>
      </c>
      <c r="QB45" s="68">
        <f t="shared" si="190"/>
        <v>-8.0575951177648403E-3</v>
      </c>
      <c r="QC45" s="68">
        <f t="shared" si="327"/>
        <v>-5.6675278889725331E-3</v>
      </c>
      <c r="QD45" s="68">
        <f t="shared" si="191"/>
        <v>-0.38335457482438717</v>
      </c>
      <c r="QE45" s="68"/>
      <c r="QF45" s="15">
        <f t="shared" si="192"/>
        <v>8.5063106289767404E-2</v>
      </c>
      <c r="QH45" s="250">
        <v>1.385</v>
      </c>
      <c r="QI45" s="68">
        <f t="shared" si="193"/>
        <v>-1.0714285714285645E-2</v>
      </c>
      <c r="QJ45" s="68">
        <f t="shared" si="328"/>
        <v>-8.3242184854933378E-3</v>
      </c>
      <c r="QK45" s="68">
        <f t="shared" si="194"/>
        <v>-0.44820717131474097</v>
      </c>
      <c r="QL45" s="68"/>
      <c r="QM45" s="15">
        <f t="shared" si="195"/>
        <v>6.538461538461536E-2</v>
      </c>
      <c r="QO45" s="250">
        <v>11.25</v>
      </c>
      <c r="QP45" s="68">
        <f t="shared" si="196"/>
        <v>2.2727272727272728E-2</v>
      </c>
      <c r="QQ45" s="68">
        <f t="shared" si="329"/>
        <v>2.5117339956065035E-2</v>
      </c>
      <c r="QR45" s="68">
        <f t="shared" si="197"/>
        <v>-0.9862868426826592</v>
      </c>
      <c r="QS45" s="68"/>
      <c r="QT45" s="15">
        <f t="shared" si="198"/>
        <v>-2.003484320557495E-2</v>
      </c>
      <c r="QV45" s="250">
        <v>1.7649999999999999</v>
      </c>
      <c r="QW45" s="68">
        <f t="shared" si="199"/>
        <v>-8.4269662921349006E-3</v>
      </c>
      <c r="QX45" s="68">
        <f t="shared" si="330"/>
        <v>-6.0368990633425934E-3</v>
      </c>
      <c r="QY45" s="68">
        <f t="shared" si="200"/>
        <v>-0.5</v>
      </c>
      <c r="QZ45" s="68"/>
      <c r="RA45" s="15">
        <f t="shared" si="201"/>
        <v>-0.27870862280343284</v>
      </c>
      <c r="RC45" s="250">
        <v>24.63</v>
      </c>
      <c r="RD45" s="68">
        <f t="shared" si="202"/>
        <v>-2.8785488958990555E-2</v>
      </c>
      <c r="RE45" s="68">
        <f t="shared" si="331"/>
        <v>-2.6395421730198248E-2</v>
      </c>
      <c r="RF45" s="68">
        <f t="shared" si="203"/>
        <v>-0.4679196370706416</v>
      </c>
      <c r="RG45" s="68"/>
      <c r="RH45" s="15">
        <f t="shared" si="204"/>
        <v>-4.8484848484848884E-3</v>
      </c>
      <c r="RJ45" s="250">
        <v>190.91</v>
      </c>
      <c r="RK45" s="68">
        <f t="shared" si="205"/>
        <v>-3.3220235985212954E-2</v>
      </c>
      <c r="RL45" s="68">
        <f t="shared" si="206"/>
        <v>-3.0830168756420646E-2</v>
      </c>
      <c r="RM45" s="68">
        <f t="shared" si="207"/>
        <v>-0.11443547638927551</v>
      </c>
      <c r="RN45" s="68"/>
      <c r="RO45" s="15">
        <f t="shared" si="208"/>
        <v>-2.9534363562423761E-2</v>
      </c>
      <c r="RQ45" s="250">
        <v>14.94</v>
      </c>
      <c r="RR45" s="68">
        <f t="shared" si="209"/>
        <v>2.049180327868845E-2</v>
      </c>
      <c r="RS45" s="68">
        <f t="shared" si="210"/>
        <v>2.2881870507480757E-2</v>
      </c>
      <c r="RT45" s="68">
        <f t="shared" si="211"/>
        <v>2.049180327868845E-2</v>
      </c>
      <c r="RU45" s="68"/>
      <c r="RV45" s="15">
        <f t="shared" si="212"/>
        <v>-0.2831094049904031</v>
      </c>
      <c r="RX45" s="250">
        <v>90.68</v>
      </c>
      <c r="RY45" s="68">
        <f t="shared" si="213"/>
        <v>-0.10527873704982721</v>
      </c>
      <c r="RZ45" s="68">
        <f t="shared" si="214"/>
        <v>-0.10288866982103489</v>
      </c>
      <c r="SA45" s="68">
        <f t="shared" si="215"/>
        <v>-0.31850293100856752</v>
      </c>
      <c r="SB45" s="68"/>
      <c r="SC45" s="15">
        <f t="shared" si="216"/>
        <v>0.19899510776147047</v>
      </c>
      <c r="SE45" s="250">
        <v>10.119999999999999</v>
      </c>
      <c r="SF45" s="68">
        <f t="shared" si="217"/>
        <v>-5.8604651162790768E-2</v>
      </c>
      <c r="SG45" s="68">
        <f t="shared" si="218"/>
        <v>-5.621458393399846E-2</v>
      </c>
      <c r="SH45" s="68">
        <f t="shared" si="219"/>
        <v>-0.19040000000000007</v>
      </c>
      <c r="SI45" s="68"/>
      <c r="SJ45" s="15">
        <f t="shared" si="220"/>
        <v>-0.33682830930537355</v>
      </c>
      <c r="SL45" s="250">
        <v>0.54800000000000004</v>
      </c>
      <c r="SM45" s="68">
        <f t="shared" si="221"/>
        <v>2.0484171322160166E-2</v>
      </c>
      <c r="SN45" s="68">
        <f t="shared" si="222"/>
        <v>2.2874238550952473E-2</v>
      </c>
      <c r="SO45" s="68">
        <f t="shared" si="223"/>
        <v>-0.61408450704225348</v>
      </c>
      <c r="SP45" s="68"/>
      <c r="SQ45" s="15">
        <f t="shared" si="224"/>
        <v>-0.45742574257425739</v>
      </c>
      <c r="SS45" s="250">
        <v>6.41</v>
      </c>
      <c r="ST45" s="68">
        <f t="shared" si="225"/>
        <v>-0.11586206896551722</v>
      </c>
      <c r="SU45" s="68">
        <f t="shared" si="226"/>
        <v>-0.11347200173672492</v>
      </c>
      <c r="SV45" s="68">
        <f t="shared" si="227"/>
        <v>-0.60285006195786861</v>
      </c>
      <c r="SW45" s="68"/>
      <c r="SX45" s="15">
        <f t="shared" si="228"/>
        <v>-0.23690476190476192</v>
      </c>
      <c r="SZ45" s="250">
        <v>24.27</v>
      </c>
      <c r="TA45" s="68">
        <f t="shared" si="229"/>
        <v>-1.2345679012346147E-3</v>
      </c>
      <c r="TB45" s="68">
        <f t="shared" si="230"/>
        <v>1.1554993275576925E-3</v>
      </c>
      <c r="TC45" s="68">
        <f t="shared" si="231"/>
        <v>-0.39881099826603911</v>
      </c>
      <c r="TD45" s="68"/>
      <c r="TE45" s="15">
        <f t="shared" si="232"/>
        <v>0.55576923076923079</v>
      </c>
      <c r="TG45" s="250">
        <v>0.1928</v>
      </c>
      <c r="TH45" s="68">
        <f t="shared" si="233"/>
        <v>-3.1155778894472415E-2</v>
      </c>
      <c r="TI45" s="68">
        <f t="shared" si="234"/>
        <v>-2.8765711665680108E-2</v>
      </c>
      <c r="TJ45" s="68">
        <f t="shared" si="235"/>
        <v>-0.12363636363636364</v>
      </c>
      <c r="TK45" s="68"/>
      <c r="TL45" s="15">
        <f t="shared" si="236"/>
        <v>0.13746312684365775</v>
      </c>
      <c r="TN45" s="250">
        <v>32.9</v>
      </c>
      <c r="TO45" s="68">
        <f t="shared" si="237"/>
        <v>1.2307692307692264E-2</v>
      </c>
      <c r="TP45" s="68">
        <f t="shared" si="238"/>
        <v>1.4697759536484572E-2</v>
      </c>
      <c r="TQ45" s="68">
        <f t="shared" si="239"/>
        <v>-0.52045360133515051</v>
      </c>
      <c r="TR45" s="68"/>
      <c r="TS45" s="15">
        <f t="shared" si="240"/>
        <v>0.10588235294117643</v>
      </c>
      <c r="TU45" s="250">
        <v>2</v>
      </c>
      <c r="TV45" s="68">
        <f t="shared" si="241"/>
        <v>-3.8461538461538491E-2</v>
      </c>
      <c r="TW45" s="68">
        <f t="shared" si="242"/>
        <v>-3.6071471232746184E-2</v>
      </c>
      <c r="TX45" s="68">
        <f t="shared" si="243"/>
        <v>-0.54648526077097503</v>
      </c>
      <c r="TY45" s="68"/>
      <c r="TZ45" s="15">
        <f t="shared" si="244"/>
        <v>0.16959064327485382</v>
      </c>
      <c r="UB45" s="250"/>
      <c r="UC45" s="68">
        <f t="shared" si="245"/>
        <v>0</v>
      </c>
      <c r="UD45" s="68">
        <f t="shared" si="246"/>
        <v>2.3900672287923072E-3</v>
      </c>
      <c r="UE45" s="68">
        <f t="shared" si="247"/>
        <v>0</v>
      </c>
      <c r="UF45" s="68"/>
      <c r="UG45" s="15">
        <f t="shared" si="248"/>
        <v>0</v>
      </c>
      <c r="UI45" s="250"/>
      <c r="UJ45" s="68">
        <f t="shared" si="249"/>
        <v>0</v>
      </c>
      <c r="UK45" s="68">
        <f t="shared" si="250"/>
        <v>2.3900672287923072E-3</v>
      </c>
      <c r="UL45" s="68">
        <f t="shared" si="251"/>
        <v>0</v>
      </c>
      <c r="UM45" s="68"/>
      <c r="UN45" s="15">
        <f t="shared" si="252"/>
        <v>0</v>
      </c>
      <c r="UP45" s="250"/>
      <c r="UQ45" s="68">
        <f t="shared" si="253"/>
        <v>0</v>
      </c>
      <c r="UR45" s="68">
        <f t="shared" si="254"/>
        <v>2.3900672287923072E-3</v>
      </c>
      <c r="US45" s="68">
        <f t="shared" si="255"/>
        <v>0</v>
      </c>
      <c r="UT45" s="68"/>
      <c r="UU45" s="15">
        <f t="shared" si="256"/>
        <v>0</v>
      </c>
      <c r="UW45" s="250"/>
      <c r="UX45" s="68">
        <f t="shared" si="257"/>
        <v>0</v>
      </c>
      <c r="UY45" s="68">
        <f t="shared" si="258"/>
        <v>2.3900672287923072E-3</v>
      </c>
      <c r="UZ45" s="68">
        <f t="shared" si="259"/>
        <v>0</v>
      </c>
      <c r="VA45" s="68"/>
      <c r="VB45" s="15">
        <f t="shared" si="260"/>
        <v>0</v>
      </c>
      <c r="VD45" s="250"/>
      <c r="VE45" s="68">
        <f t="shared" si="261"/>
        <v>0</v>
      </c>
      <c r="VF45" s="68">
        <f t="shared" si="262"/>
        <v>2.3900672287923072E-3</v>
      </c>
      <c r="VG45" s="68">
        <f t="shared" si="263"/>
        <v>0</v>
      </c>
      <c r="VH45" s="68"/>
      <c r="VI45" s="15">
        <f t="shared" si="264"/>
        <v>0</v>
      </c>
      <c r="VM45" s="21">
        <f t="shared" si="265"/>
        <v>-2.4393910645894606E-2</v>
      </c>
      <c r="VN45" s="49"/>
      <c r="VO45" s="21">
        <f t="shared" si="266"/>
        <v>0.33705127817783226</v>
      </c>
      <c r="VP45" s="14"/>
      <c r="VQ45" s="21">
        <f t="shared" si="267"/>
        <v>3.7766630557504899E-2</v>
      </c>
    </row>
    <row r="46" spans="1:589" ht="15.75" customHeight="1" x14ac:dyDescent="0.2">
      <c r="A46" s="127">
        <v>45713</v>
      </c>
      <c r="B46" s="4">
        <f t="shared" si="0"/>
        <v>45713</v>
      </c>
      <c r="C46" s="13">
        <v>43621.16</v>
      </c>
      <c r="D46" s="138">
        <f t="shared" si="1"/>
        <v>159.51000000000204</v>
      </c>
      <c r="E46" s="68">
        <f t="shared" si="2"/>
        <v>3.6701321739971223E-3</v>
      </c>
      <c r="F46" s="15">
        <f t="shared" si="3"/>
        <v>2.5313426829778576E-2</v>
      </c>
      <c r="G46" s="13">
        <v>5955.25</v>
      </c>
      <c r="H46" s="138">
        <f t="shared" si="4"/>
        <v>-28.1899999999996</v>
      </c>
      <c r="I46" s="68">
        <f t="shared" si="5"/>
        <v>-4.7113366224111218E-3</v>
      </c>
      <c r="J46" s="15">
        <f t="shared" si="6"/>
        <v>1.2516938331720949E-2</v>
      </c>
      <c r="K46" s="13">
        <v>19026.39</v>
      </c>
      <c r="L46" s="138">
        <f t="shared" si="7"/>
        <v>-260.54000000000087</v>
      </c>
      <c r="M46" s="68">
        <f t="shared" si="8"/>
        <v>-1.3508629937475838E-2</v>
      </c>
      <c r="N46" s="15">
        <f t="shared" si="9"/>
        <v>-1.4727517620977777E-2</v>
      </c>
      <c r="O46" s="13">
        <v>2170.08</v>
      </c>
      <c r="P46" s="138">
        <f t="shared" si="10"/>
        <v>-8.1900000000000546</v>
      </c>
      <c r="Q46" s="68">
        <f t="shared" si="11"/>
        <v>-3.759864479609991E-3</v>
      </c>
      <c r="R46" s="15">
        <f t="shared" si="12"/>
        <v>-2.6939771137496831E-2</v>
      </c>
      <c r="S46" s="18">
        <f t="shared" si="13"/>
        <v>-2.2495873878662764E-3</v>
      </c>
      <c r="T46" s="121">
        <f t="shared" si="14"/>
        <v>260.49338700602686</v>
      </c>
      <c r="U46" s="121">
        <f t="shared" si="15"/>
        <v>260.49338700602686</v>
      </c>
      <c r="V46" s="134">
        <f t="shared" si="16"/>
        <v>-1.7241962903153467E-3</v>
      </c>
      <c r="W46" s="21">
        <f t="shared" si="268"/>
        <v>6.8562667500061741E-3</v>
      </c>
      <c r="X46" s="18">
        <f t="shared" si="17"/>
        <v>-4.5774247163749577E-3</v>
      </c>
      <c r="Y46" s="352">
        <f>286446.04-16740.15</f>
        <v>269705.88999999996</v>
      </c>
      <c r="Z46" s="15">
        <v>1.9999999999999999E-6</v>
      </c>
      <c r="AA46" s="21">
        <f t="shared" si="18"/>
        <v>1.7261962903153468E-3</v>
      </c>
      <c r="AC46" s="250">
        <v>222.27</v>
      </c>
      <c r="AD46" s="68">
        <f t="shared" si="19"/>
        <v>-1.3448735019973374E-2</v>
      </c>
      <c r="AE46" s="68">
        <f t="shared" si="269"/>
        <v>-1.1724538729658026E-2</v>
      </c>
      <c r="AF46" s="68">
        <f t="shared" si="20"/>
        <v>0.34897129331795834</v>
      </c>
      <c r="AG46" s="68"/>
      <c r="AH46" s="15">
        <f t="shared" si="21"/>
        <v>-2.156974952678601E-2</v>
      </c>
      <c r="AJ46" s="250">
        <v>21.47</v>
      </c>
      <c r="AK46" s="68">
        <f t="shared" si="22"/>
        <v>-7.8558225508318716E-3</v>
      </c>
      <c r="AL46" s="68">
        <f t="shared" si="270"/>
        <v>-6.1316262605165244E-3</v>
      </c>
      <c r="AM46" s="68">
        <f t="shared" si="23"/>
        <v>0.15430107526881706</v>
      </c>
      <c r="AN46" s="68"/>
      <c r="AO46" s="15">
        <f t="shared" si="24"/>
        <v>2.0922491678554336E-2</v>
      </c>
      <c r="AQ46" s="250">
        <v>21.11</v>
      </c>
      <c r="AR46" s="68">
        <f t="shared" si="25"/>
        <v>-1.3090229079008935E-2</v>
      </c>
      <c r="AS46" s="68">
        <f t="shared" si="271"/>
        <v>-1.1366032788693588E-2</v>
      </c>
      <c r="AT46" s="68">
        <f t="shared" si="26"/>
        <v>0.22235089751013318</v>
      </c>
      <c r="AU46" s="68"/>
      <c r="AV46" s="15">
        <f t="shared" si="27"/>
        <v>-1.6767582673497879E-2</v>
      </c>
      <c r="AX46" s="250">
        <v>207.12</v>
      </c>
      <c r="AY46" s="68">
        <f t="shared" si="28"/>
        <v>-4.7092743873137421E-3</v>
      </c>
      <c r="AZ46" s="68">
        <f t="shared" si="272"/>
        <v>-2.9850780969983954E-3</v>
      </c>
      <c r="BA46" s="68">
        <f t="shared" si="29"/>
        <v>0.54451901565995531</v>
      </c>
      <c r="BB46" s="68"/>
      <c r="BC46" s="15">
        <f t="shared" si="30"/>
        <v>1.4349380478965702E-2</v>
      </c>
      <c r="BE46" s="250">
        <v>77.06</v>
      </c>
      <c r="BF46" s="68">
        <f t="shared" si="31"/>
        <v>2.9936222829624365E-3</v>
      </c>
      <c r="BG46" s="68">
        <f t="shared" si="273"/>
        <v>4.7178185732777832E-3</v>
      </c>
      <c r="BH46" s="68"/>
      <c r="BI46" s="68"/>
      <c r="BJ46" s="15">
        <f t="shared" si="32"/>
        <v>4.6016017374779429E-2</v>
      </c>
      <c r="BL46" s="250">
        <v>65.8</v>
      </c>
      <c r="BM46" s="68">
        <f t="shared" si="33"/>
        <v>-1.2308616031221966E-2</v>
      </c>
      <c r="BN46" s="68">
        <f t="shared" si="274"/>
        <v>-1.0584419740906618E-2</v>
      </c>
      <c r="BO46" s="68">
        <f t="shared" si="34"/>
        <v>0.10811721118221614</v>
      </c>
      <c r="BP46" s="68"/>
      <c r="BQ46" s="15">
        <f t="shared" si="35"/>
        <v>-8.5882175681785047E-3</v>
      </c>
      <c r="BS46" s="250">
        <v>37.74</v>
      </c>
      <c r="BT46" s="68">
        <f t="shared" si="36"/>
        <v>-1.0487676979548992E-2</v>
      </c>
      <c r="BU46" s="68">
        <f t="shared" si="275"/>
        <v>-8.7634806892336447E-3</v>
      </c>
      <c r="BV46" s="68">
        <f t="shared" si="37"/>
        <v>1.2882447665056468E-2</v>
      </c>
      <c r="BW46" s="68"/>
      <c r="BX46" s="15">
        <f t="shared" si="38"/>
        <v>-1.3333333333333282E-2</v>
      </c>
      <c r="BZ46" s="250"/>
      <c r="CA46" s="68">
        <f t="shared" si="39"/>
        <v>0</v>
      </c>
      <c r="CB46" s="68">
        <f t="shared" si="276"/>
        <v>0</v>
      </c>
      <c r="CC46" s="68">
        <f t="shared" si="40"/>
        <v>0</v>
      </c>
      <c r="CD46" s="68"/>
      <c r="CE46" s="15">
        <f t="shared" si="41"/>
        <v>0</v>
      </c>
      <c r="CG46" s="250">
        <v>33.65</v>
      </c>
      <c r="CH46" s="68">
        <f t="shared" si="42"/>
        <v>-5.6146572104020338E-3</v>
      </c>
      <c r="CI46" s="68">
        <f t="shared" si="277"/>
        <v>-3.8904609200866871E-3</v>
      </c>
      <c r="CJ46" s="68">
        <f t="shared" si="43"/>
        <v>0.11313264968574258</v>
      </c>
      <c r="CK46" s="68"/>
      <c r="CL46" s="15">
        <f t="shared" si="44"/>
        <v>-2.0663562281722957E-2</v>
      </c>
      <c r="CN46" s="250">
        <v>32.479999999999997</v>
      </c>
      <c r="CO46" s="68">
        <f t="shared" si="45"/>
        <v>-1.0962241169305923E-2</v>
      </c>
      <c r="CP46" s="68">
        <f t="shared" si="278"/>
        <v>-9.2380448789905756E-3</v>
      </c>
      <c r="CQ46" s="68">
        <f t="shared" si="46"/>
        <v>3.6375239310784846E-2</v>
      </c>
      <c r="CR46" s="68"/>
      <c r="CS46" s="15">
        <f t="shared" si="47"/>
        <v>-2.9578727218404603E-2</v>
      </c>
      <c r="CU46" s="250">
        <v>36.35</v>
      </c>
      <c r="CV46" s="68">
        <f t="shared" si="48"/>
        <v>-3.8366675801589632E-3</v>
      </c>
      <c r="CW46" s="68">
        <f t="shared" si="279"/>
        <v>-2.1124712898436164E-3</v>
      </c>
      <c r="CX46" s="68">
        <f t="shared" si="49"/>
        <v>0.13063763608087101</v>
      </c>
      <c r="CY46" s="68"/>
      <c r="CZ46" s="15">
        <f t="shared" si="50"/>
        <v>-2.4946351931330463E-2</v>
      </c>
      <c r="DB46" s="250">
        <v>20.260000000000002</v>
      </c>
      <c r="DC46" s="68">
        <f t="shared" si="51"/>
        <v>1.4829461196243766E-3</v>
      </c>
      <c r="DD46" s="68">
        <f t="shared" si="280"/>
        <v>3.2071424099397233E-3</v>
      </c>
      <c r="DE46" s="68">
        <f t="shared" si="52"/>
        <v>-7.361682670324643E-2</v>
      </c>
      <c r="DF46" s="68"/>
      <c r="DG46" s="15">
        <f t="shared" si="53"/>
        <v>-4.9115913555991099E-3</v>
      </c>
      <c r="DI46" s="250">
        <v>45.01</v>
      </c>
      <c r="DJ46" s="68">
        <f t="shared" si="54"/>
        <v>4.6875000000000189E-3</v>
      </c>
      <c r="DK46" s="68">
        <f t="shared" si="281"/>
        <v>6.4116962903153652E-3</v>
      </c>
      <c r="DL46" s="68">
        <f t="shared" si="55"/>
        <v>1.9479048697621733E-2</v>
      </c>
      <c r="DM46" s="68"/>
      <c r="DN46" s="15">
        <f t="shared" si="56"/>
        <v>6.7599620493358673E-2</v>
      </c>
      <c r="DP46" s="250">
        <v>38.729999999999997</v>
      </c>
      <c r="DQ46" s="68">
        <f t="shared" si="57"/>
        <v>-3.0888030888032059E-3</v>
      </c>
      <c r="DR46" s="68">
        <f t="shared" si="282"/>
        <v>-1.3646067984878591E-3</v>
      </c>
      <c r="DS46" s="68"/>
      <c r="DT46" s="68"/>
      <c r="DU46" s="15">
        <f t="shared" si="58"/>
        <v>1.7069327731092401E-2</v>
      </c>
      <c r="DV46" s="18"/>
      <c r="DW46" s="250">
        <v>32.21</v>
      </c>
      <c r="DX46" s="68">
        <f t="shared" si="59"/>
        <v>-2.5121065375302613E-2</v>
      </c>
      <c r="DY46" s="68">
        <f t="shared" si="283"/>
        <v>-2.3396869084987268E-2</v>
      </c>
      <c r="DZ46" s="68">
        <f t="shared" si="60"/>
        <v>0.71878335112059788</v>
      </c>
      <c r="EA46" s="68"/>
      <c r="EB46" s="15">
        <f t="shared" si="61"/>
        <v>-3.76456528234239E-2</v>
      </c>
      <c r="ED46" s="250">
        <v>35.61</v>
      </c>
      <c r="EE46" s="68">
        <f t="shared" si="62"/>
        <v>-1.6841524019878505E-2</v>
      </c>
      <c r="EF46" s="68">
        <f t="shared" si="284"/>
        <v>-1.5117327729563158E-2</v>
      </c>
      <c r="EG46" s="68">
        <f t="shared" si="63"/>
        <v>0.69329529243937216</v>
      </c>
      <c r="EH46" s="68"/>
      <c r="EI46" s="15">
        <f t="shared" si="64"/>
        <v>-3.443600867678967E-2</v>
      </c>
      <c r="EK46" s="250">
        <v>115.9</v>
      </c>
      <c r="EL46" s="68">
        <f t="shared" si="65"/>
        <v>-1.6379529831112558E-2</v>
      </c>
      <c r="EM46" s="68">
        <f t="shared" si="285"/>
        <v>-1.465533354079721E-2</v>
      </c>
      <c r="EN46" s="68">
        <f t="shared" si="66"/>
        <v>0.79578555934304296</v>
      </c>
      <c r="EO46" s="68"/>
      <c r="EP46" s="15">
        <f t="shared" si="67"/>
        <v>4.1329739442947065E-2</v>
      </c>
      <c r="ER46" s="250">
        <v>39.29</v>
      </c>
      <c r="ES46" s="68">
        <f t="shared" si="68"/>
        <v>6.661542403279477E-3</v>
      </c>
      <c r="ET46" s="68">
        <f t="shared" si="286"/>
        <v>8.3857386935948242E-3</v>
      </c>
      <c r="EU46" s="68">
        <f t="shared" si="69"/>
        <v>0.12546548266972224</v>
      </c>
      <c r="EV46" s="68"/>
      <c r="EW46" s="15">
        <f t="shared" si="70"/>
        <v>1.028542041655949E-2</v>
      </c>
      <c r="EY46" s="250">
        <v>29.2</v>
      </c>
      <c r="EZ46" s="68">
        <f t="shared" si="71"/>
        <v>-1.0504913588614105E-2</v>
      </c>
      <c r="FA46" s="68">
        <f t="shared" si="287"/>
        <v>-8.7807172982987576E-3</v>
      </c>
      <c r="FB46" s="68"/>
      <c r="FC46" s="68"/>
      <c r="FD46" s="15">
        <f t="shared" si="72"/>
        <v>0.18795768917819369</v>
      </c>
      <c r="FF46" s="250">
        <v>57.81</v>
      </c>
      <c r="FG46" s="68">
        <f t="shared" si="73"/>
        <v>-1.6502211636611072E-2</v>
      </c>
      <c r="FH46" s="68">
        <f t="shared" si="288"/>
        <v>-1.4778015346295725E-2</v>
      </c>
      <c r="FI46" s="68">
        <f t="shared" si="74"/>
        <v>-2.1496276235612663E-2</v>
      </c>
      <c r="FJ46" s="68"/>
      <c r="FK46" s="15">
        <f t="shared" si="75"/>
        <v>1.7960908610670949E-2</v>
      </c>
      <c r="FM46" s="250">
        <v>180.31</v>
      </c>
      <c r="FN46" s="68">
        <f t="shared" si="76"/>
        <v>-1.0861813593724229E-2</v>
      </c>
      <c r="FO46" s="68">
        <f t="shared" si="289"/>
        <v>-9.137617303408882E-3</v>
      </c>
      <c r="FP46" s="68">
        <f t="shared" si="77"/>
        <v>0.55065359477124187</v>
      </c>
      <c r="FQ46" s="68"/>
      <c r="FR46" s="15">
        <f t="shared" si="78"/>
        <v>-7.431465374876111E-3</v>
      </c>
      <c r="FT46" s="250">
        <v>94.18</v>
      </c>
      <c r="FU46" s="68">
        <f t="shared" si="79"/>
        <v>1.1709098721667239E-2</v>
      </c>
      <c r="FV46" s="68">
        <f t="shared" si="290"/>
        <v>1.3433295011982586E-2</v>
      </c>
      <c r="FW46" s="68">
        <f t="shared" si="80"/>
        <v>6.986254685902539E-2</v>
      </c>
      <c r="FX46" s="68"/>
      <c r="FY46" s="15">
        <f t="shared" si="81"/>
        <v>4.4355732978487467E-2</v>
      </c>
      <c r="GA46" s="250">
        <v>18.41</v>
      </c>
      <c r="GB46" s="68">
        <f t="shared" si="82"/>
        <v>6.0109289617486022E-3</v>
      </c>
      <c r="GC46" s="68">
        <f t="shared" si="291"/>
        <v>7.7351252520639485E-3</v>
      </c>
      <c r="GD46" s="68"/>
      <c r="GE46" s="68"/>
      <c r="GF46" s="15">
        <f t="shared" si="83"/>
        <v>5.62248995983936E-2</v>
      </c>
      <c r="GG46" s="18"/>
      <c r="GH46" s="250">
        <v>19.61</v>
      </c>
      <c r="GI46" s="68">
        <f t="shared" si="84"/>
        <v>-1.2090680100755766E-2</v>
      </c>
      <c r="GJ46" s="68">
        <f t="shared" si="292"/>
        <v>-1.0366483810440419E-2</v>
      </c>
      <c r="GK46" s="68">
        <f t="shared" si="85"/>
        <v>2.0291363163371517E-2</v>
      </c>
      <c r="GL46" s="68"/>
      <c r="GM46" s="15">
        <f t="shared" si="86"/>
        <v>3.7566137566137615E-2</v>
      </c>
      <c r="GO46" s="250">
        <v>27.67</v>
      </c>
      <c r="GP46" s="68">
        <f t="shared" si="87"/>
        <v>-7.8881319469343448E-3</v>
      </c>
      <c r="GQ46" s="68">
        <f t="shared" si="293"/>
        <v>-6.1639356566189976E-3</v>
      </c>
      <c r="GR46" s="68"/>
      <c r="GS46" s="68"/>
      <c r="GT46" s="15">
        <f t="shared" si="88"/>
        <v>1.541284403669731E-2</v>
      </c>
      <c r="GV46" s="250">
        <v>14.22</v>
      </c>
      <c r="GW46" s="68">
        <f t="shared" si="89"/>
        <v>-5.5944055944055987E-3</v>
      </c>
      <c r="GX46" s="68">
        <f t="shared" si="294"/>
        <v>-3.870209304090252E-3</v>
      </c>
      <c r="GY46" s="68">
        <f t="shared" si="90"/>
        <v>0.20000000000000009</v>
      </c>
      <c r="GZ46" s="68"/>
      <c r="HA46" s="15">
        <f t="shared" si="91"/>
        <v>3.6443148688046642E-2</v>
      </c>
      <c r="HD46" s="250">
        <v>302.8</v>
      </c>
      <c r="HE46" s="68">
        <f t="shared" si="92"/>
        <v>-8.3895561673675498E-2</v>
      </c>
      <c r="HF46" s="68">
        <f t="shared" si="295"/>
        <v>-8.2171365383360145E-2</v>
      </c>
      <c r="HG46" s="68">
        <f t="shared" si="93"/>
        <v>0.70102803213302634</v>
      </c>
      <c r="HH46" s="68"/>
      <c r="HI46" s="15">
        <f t="shared" si="94"/>
        <v>-0.25019809825673528</v>
      </c>
      <c r="HK46" s="250">
        <v>25.11</v>
      </c>
      <c r="HL46" s="68">
        <f t="shared" si="95"/>
        <v>2.9520295202951984E-2</v>
      </c>
      <c r="HM46" s="68">
        <f t="shared" si="296"/>
        <v>3.1244491493267329E-2</v>
      </c>
      <c r="HN46" s="68">
        <f t="shared" si="96"/>
        <v>9.125</v>
      </c>
      <c r="HO46" s="68"/>
      <c r="HP46" s="15">
        <f t="shared" si="97"/>
        <v>-4.8142532221379819E-2</v>
      </c>
      <c r="HR46" s="250">
        <v>109.73</v>
      </c>
      <c r="HS46" s="68">
        <f t="shared" si="98"/>
        <v>-1.4106019766397065E-2</v>
      </c>
      <c r="HT46" s="68">
        <f t="shared" si="297"/>
        <v>-1.2381823476081718E-2</v>
      </c>
      <c r="HU46" s="68">
        <f t="shared" si="99"/>
        <v>2.01456043956044</v>
      </c>
      <c r="HV46" s="68"/>
      <c r="HW46" s="15">
        <f t="shared" si="100"/>
        <v>2.0079947940875812E-2</v>
      </c>
      <c r="HY46" s="250">
        <v>126.63</v>
      </c>
      <c r="HZ46" s="68">
        <f t="shared" si="101"/>
        <v>-2.8016579674547171E-2</v>
      </c>
      <c r="IA46" s="68">
        <f t="shared" si="298"/>
        <v>-2.6292383384231826E-2</v>
      </c>
      <c r="IB46" s="68">
        <f t="shared" si="102"/>
        <v>0.19575070821529733</v>
      </c>
      <c r="IC46" s="68"/>
      <c r="ID46" s="15">
        <f t="shared" si="103"/>
        <v>-5.7040732742572021E-2</v>
      </c>
      <c r="IF46" s="396">
        <v>202.54</v>
      </c>
      <c r="IG46" s="68">
        <f t="shared" si="104"/>
        <v>-2.5922185350839295E-2</v>
      </c>
      <c r="IH46" s="68">
        <f t="shared" si="299"/>
        <v>-2.419798906052395E-2</v>
      </c>
      <c r="II46" s="68">
        <f t="shared" si="105"/>
        <v>0.15737142857142852</v>
      </c>
      <c r="IJ46" s="68"/>
      <c r="IK46" s="15">
        <f t="shared" si="106"/>
        <v>-0.12638026224982751</v>
      </c>
      <c r="IM46" s="250">
        <v>174.12</v>
      </c>
      <c r="IN46" s="68">
        <f t="shared" si="107"/>
        <v>3.952238805970152E-2</v>
      </c>
      <c r="IO46" s="68">
        <f t="shared" si="300"/>
        <v>4.1246584350016866E-2</v>
      </c>
      <c r="IP46" s="68">
        <f t="shared" si="108"/>
        <v>2.4001171646162858</v>
      </c>
      <c r="IQ46" s="68"/>
      <c r="IR46" s="15">
        <f t="shared" si="109"/>
        <v>-7.1409524825342574E-2</v>
      </c>
      <c r="IT46" s="250">
        <v>43.59</v>
      </c>
      <c r="IU46" s="68">
        <f t="shared" si="110"/>
        <v>7.1626617375231579E-3</v>
      </c>
      <c r="IV46" s="68">
        <f t="shared" si="301"/>
        <v>8.886858027838505E-3</v>
      </c>
      <c r="IW46" s="68">
        <f t="shared" si="111"/>
        <v>1.3884931506849316</v>
      </c>
      <c r="IX46" s="68"/>
      <c r="IY46" s="15">
        <f t="shared" si="112"/>
        <v>-0.15178050204319901</v>
      </c>
      <c r="JA46" s="250">
        <v>657.5</v>
      </c>
      <c r="JB46" s="68">
        <f t="shared" si="113"/>
        <v>-1.5910077380150562E-2</v>
      </c>
      <c r="JC46" s="68">
        <f t="shared" si="302"/>
        <v>-1.4185881089835215E-2</v>
      </c>
      <c r="JD46" s="68">
        <f t="shared" si="114"/>
        <v>0.32989482200647258</v>
      </c>
      <c r="JE46" s="68"/>
      <c r="JF46" s="15">
        <f t="shared" si="115"/>
        <v>0.12295263957917031</v>
      </c>
      <c r="JH46" s="250">
        <v>397.9</v>
      </c>
      <c r="JI46" s="68">
        <f t="shared" si="116"/>
        <v>-1.5099009900990156E-2</v>
      </c>
      <c r="JJ46" s="68">
        <f t="shared" si="303"/>
        <v>-1.3374813610674809E-2</v>
      </c>
      <c r="JK46" s="68">
        <f t="shared" si="117"/>
        <v>-2.161351397870619E-2</v>
      </c>
      <c r="JL46" s="68"/>
      <c r="JM46" s="15">
        <f t="shared" si="118"/>
        <v>-5.5990510083036828E-2</v>
      </c>
      <c r="JO46" s="250">
        <v>11.98</v>
      </c>
      <c r="JP46" s="68">
        <f t="shared" si="119"/>
        <v>-2.2040816326530578E-2</v>
      </c>
      <c r="JQ46" s="68">
        <f t="shared" si="304"/>
        <v>-2.0316620036215233E-2</v>
      </c>
      <c r="JR46" s="68">
        <f t="shared" si="120"/>
        <v>-0.59574827062594904</v>
      </c>
      <c r="JS46" s="68"/>
      <c r="JT46" s="15">
        <f t="shared" si="121"/>
        <v>0.17566241413150158</v>
      </c>
      <c r="JV46" s="250">
        <v>1.48</v>
      </c>
      <c r="JW46" s="68">
        <f t="shared" si="122"/>
        <v>-4.5161290322580684E-2</v>
      </c>
      <c r="JX46" s="68">
        <f t="shared" si="305"/>
        <v>-4.3437094032265339E-2</v>
      </c>
      <c r="JY46" s="68">
        <f t="shared" si="123"/>
        <v>-0.41501976284584974</v>
      </c>
      <c r="JZ46" s="68"/>
      <c r="KA46" s="15">
        <f t="shared" si="124"/>
        <v>-0.17777777777777781</v>
      </c>
      <c r="KC46" s="250">
        <v>21.72</v>
      </c>
      <c r="KD46" s="68">
        <f t="shared" si="125"/>
        <v>-2.162162162162164E-2</v>
      </c>
      <c r="KE46" s="68">
        <f t="shared" si="306"/>
        <v>-1.9897425331306295E-2</v>
      </c>
      <c r="KF46" s="68">
        <f t="shared" si="126"/>
        <v>0.11498973305954817</v>
      </c>
      <c r="KG46" s="68"/>
      <c r="KH46" s="15">
        <f t="shared" si="127"/>
        <v>-2.0739404869251618E-2</v>
      </c>
      <c r="KI46" s="18"/>
      <c r="KJ46" s="250">
        <v>56.97</v>
      </c>
      <c r="KK46" s="68">
        <f t="shared" si="128"/>
        <v>-5.3968781135835274E-2</v>
      </c>
      <c r="KL46" s="68">
        <f t="shared" si="307"/>
        <v>-5.2244584845519929E-2</v>
      </c>
      <c r="KM46" s="68">
        <f t="shared" si="129"/>
        <v>1.6999999999999997</v>
      </c>
      <c r="KN46" s="68"/>
      <c r="KO46" s="15">
        <f t="shared" si="130"/>
        <v>-0.15235828001785442</v>
      </c>
      <c r="KQ46" s="250">
        <v>1.27</v>
      </c>
      <c r="KR46" s="68">
        <f t="shared" si="131"/>
        <v>-2.9793735676088562E-2</v>
      </c>
      <c r="KS46" s="68">
        <f t="shared" si="308"/>
        <v>-2.8069539385773216E-2</v>
      </c>
      <c r="KT46" s="68">
        <f t="shared" si="132"/>
        <v>-0.51526717557251911</v>
      </c>
      <c r="KU46" s="68"/>
      <c r="KV46" s="15">
        <f t="shared" si="133"/>
        <v>0.25742574257425743</v>
      </c>
      <c r="KW46" s="18"/>
      <c r="KX46" s="250">
        <v>23.45</v>
      </c>
      <c r="KY46" s="68">
        <f t="shared" si="134"/>
        <v>-3.8146021328958155E-2</v>
      </c>
      <c r="KZ46" s="68">
        <f t="shared" si="309"/>
        <v>-3.6421825038642809E-2</v>
      </c>
      <c r="LA46" s="68">
        <f t="shared" si="135"/>
        <v>-0.67398860002780481</v>
      </c>
      <c r="LB46" s="68"/>
      <c r="LC46" s="15">
        <f t="shared" si="136"/>
        <v>-1.096583719949395E-2</v>
      </c>
      <c r="LD46" s="18"/>
      <c r="LE46" s="250">
        <v>48.84</v>
      </c>
      <c r="LF46" s="68">
        <f t="shared" si="137"/>
        <v>-2.4760383386581368E-2</v>
      </c>
      <c r="LG46" s="68">
        <f t="shared" si="310"/>
        <v>-2.3036187096266023E-2</v>
      </c>
      <c r="LH46" s="68">
        <f t="shared" si="138"/>
        <v>0.36310354451576909</v>
      </c>
      <c r="LI46" s="68"/>
      <c r="LJ46" s="15">
        <f t="shared" si="139"/>
        <v>5.920624593363704E-2</v>
      </c>
      <c r="LL46" s="250">
        <v>96.85</v>
      </c>
      <c r="LM46" s="68">
        <f t="shared" si="140"/>
        <v>-6.6666666666667252E-3</v>
      </c>
      <c r="LN46" s="68">
        <f t="shared" si="311"/>
        <v>-4.942470376351378E-3</v>
      </c>
      <c r="LO46" s="68">
        <f t="shared" si="141"/>
        <v>0.10685714285714279</v>
      </c>
      <c r="LP46" s="68"/>
      <c r="LQ46" s="15">
        <f t="shared" si="142"/>
        <v>0.23833269402889659</v>
      </c>
      <c r="LS46" s="250">
        <v>10.77</v>
      </c>
      <c r="LT46" s="68">
        <f t="shared" si="143"/>
        <v>-2.2686025408348458E-2</v>
      </c>
      <c r="LU46" s="68">
        <f t="shared" si="312"/>
        <v>-2.0961829118033112E-2</v>
      </c>
      <c r="LV46" s="68"/>
      <c r="LW46" s="68"/>
      <c r="LX46" s="15">
        <f t="shared" si="144"/>
        <v>0.16432432432432428</v>
      </c>
      <c r="LZ46" s="250">
        <v>12.76</v>
      </c>
      <c r="MA46" s="68">
        <f t="shared" si="145"/>
        <v>-1.3910355486862421E-2</v>
      </c>
      <c r="MB46" s="68">
        <f t="shared" si="313"/>
        <v>-1.2186159196547074E-2</v>
      </c>
      <c r="MC46" s="68">
        <f t="shared" si="146"/>
        <v>-0.42651685393258426</v>
      </c>
      <c r="MD46" s="68"/>
      <c r="ME46" s="15">
        <f t="shared" si="147"/>
        <v>-5.3412462908011916E-2</v>
      </c>
      <c r="MG46" s="250">
        <v>32.07</v>
      </c>
      <c r="MH46" s="68">
        <f t="shared" si="148"/>
        <v>-5.8978873239436562E-2</v>
      </c>
      <c r="MI46" s="68">
        <f t="shared" si="314"/>
        <v>-5.7254676949121217E-2</v>
      </c>
      <c r="MJ46" s="68">
        <f t="shared" si="149"/>
        <v>3.3221024258760106</v>
      </c>
      <c r="MK46" s="68"/>
      <c r="ML46" s="15">
        <f t="shared" si="150"/>
        <v>0.51059821008007533</v>
      </c>
      <c r="MN46" s="250">
        <v>104.07</v>
      </c>
      <c r="MO46" s="68">
        <f t="shared" si="151"/>
        <v>4.2263395092638947E-2</v>
      </c>
      <c r="MP46" s="68">
        <f t="shared" si="315"/>
        <v>4.3987591382954293E-2</v>
      </c>
      <c r="MQ46" s="68">
        <f t="shared" si="152"/>
        <v>-0.17339158061953941</v>
      </c>
      <c r="MR46" s="68"/>
      <c r="MS46" s="15">
        <f t="shared" si="153"/>
        <v>-6.5715055211419404E-2</v>
      </c>
      <c r="MU46" s="250">
        <v>8.16</v>
      </c>
      <c r="MV46" s="68">
        <f t="shared" si="154"/>
        <v>1.6189290161893001E-2</v>
      </c>
      <c r="MW46" s="68">
        <f t="shared" si="316"/>
        <v>1.7913486452208346E-2</v>
      </c>
      <c r="MX46" s="68">
        <f t="shared" si="155"/>
        <v>-0.60900814566363204</v>
      </c>
      <c r="MY46" s="68"/>
      <c r="MZ46" s="15">
        <f t="shared" si="156"/>
        <v>-0.23523898781630739</v>
      </c>
      <c r="NB46" s="250">
        <v>199.27</v>
      </c>
      <c r="NC46" s="68">
        <f t="shared" si="157"/>
        <v>2.4146083807033464E-3</v>
      </c>
      <c r="ND46" s="68">
        <f t="shared" si="317"/>
        <v>4.1388046710186931E-3</v>
      </c>
      <c r="NE46" s="68">
        <f t="shared" si="158"/>
        <v>0.47095297851922946</v>
      </c>
      <c r="NF46" s="68"/>
      <c r="NG46" s="15">
        <f t="shared" si="159"/>
        <v>0.19473589543737646</v>
      </c>
      <c r="NI46" s="250">
        <v>5.2</v>
      </c>
      <c r="NJ46" s="68">
        <f t="shared" si="160"/>
        <v>-5.7361376673040624E-3</v>
      </c>
      <c r="NK46" s="68">
        <f t="shared" si="318"/>
        <v>-4.0119413769887161E-3</v>
      </c>
      <c r="NL46" s="68">
        <f t="shared" si="161"/>
        <v>-0.95871377530766178</v>
      </c>
      <c r="NM46" s="68"/>
      <c r="NN46" s="15">
        <f t="shared" si="162"/>
        <v>6.1224489795918324E-2</v>
      </c>
      <c r="NP46" s="250">
        <v>317.69</v>
      </c>
      <c r="NQ46" s="68">
        <f t="shared" si="163"/>
        <v>4.9664684297102153E-3</v>
      </c>
      <c r="NR46" s="68">
        <f t="shared" si="319"/>
        <v>6.6906647200255624E-3</v>
      </c>
      <c r="NS46" s="68">
        <f t="shared" si="164"/>
        <v>1.420495238095238</v>
      </c>
      <c r="NT46" s="68"/>
      <c r="NU46" s="15">
        <f t="shared" si="165"/>
        <v>-3.4171404250144435E-2</v>
      </c>
      <c r="NW46" s="250">
        <v>175.42</v>
      </c>
      <c r="NX46" s="68">
        <f t="shared" si="166"/>
        <v>-2.1366806136680683E-2</v>
      </c>
      <c r="NY46" s="68">
        <f t="shared" si="320"/>
        <v>-1.9642609846365337E-2</v>
      </c>
      <c r="NZ46" s="68">
        <f t="shared" si="167"/>
        <v>-1.9344560764679303E-3</v>
      </c>
      <c r="OA46" s="68"/>
      <c r="OB46" s="15">
        <f t="shared" si="168"/>
        <v>-7.3322768092974236E-2</v>
      </c>
      <c r="OD46" s="250">
        <v>1.26</v>
      </c>
      <c r="OE46" s="68">
        <f t="shared" si="169"/>
        <v>-5.970149253731348E-2</v>
      </c>
      <c r="OF46" s="68">
        <f t="shared" si="321"/>
        <v>-5.7977296246998135E-2</v>
      </c>
      <c r="OG46" s="68">
        <f t="shared" si="170"/>
        <v>-0.99441662604688263</v>
      </c>
      <c r="OH46" s="68"/>
      <c r="OI46" s="15">
        <f t="shared" si="171"/>
        <v>-0.13698630136986298</v>
      </c>
      <c r="OK46" s="250">
        <v>87.63</v>
      </c>
      <c r="OL46" s="68">
        <f t="shared" si="172"/>
        <v>-2.165903762420451E-2</v>
      </c>
      <c r="OM46" s="68">
        <f t="shared" si="322"/>
        <v>-1.9934841333889165E-2</v>
      </c>
      <c r="ON46" s="68">
        <f t="shared" si="173"/>
        <v>1.064310954063604</v>
      </c>
      <c r="OO46" s="68"/>
      <c r="OP46" s="15">
        <f t="shared" si="174"/>
        <v>0.31556823299804826</v>
      </c>
      <c r="OR46" s="250">
        <v>1.85</v>
      </c>
      <c r="OS46" s="68">
        <f t="shared" si="175"/>
        <v>-6.0913705583756285E-2</v>
      </c>
      <c r="OT46" s="68">
        <f t="shared" si="323"/>
        <v>-5.9189509293440939E-2</v>
      </c>
      <c r="OU46" s="68">
        <f t="shared" si="176"/>
        <v>-0.75974025974025972</v>
      </c>
      <c r="OV46" s="68"/>
      <c r="OW46" s="15">
        <f t="shared" si="177"/>
        <v>0.65178571428571419</v>
      </c>
      <c r="OY46" s="250">
        <v>126.69</v>
      </c>
      <c r="OZ46" s="68">
        <f t="shared" si="178"/>
        <v>1.5225578972674023E-2</v>
      </c>
      <c r="PA46" s="68">
        <f t="shared" si="324"/>
        <v>1.694977526298937E-2</v>
      </c>
      <c r="PB46" s="68">
        <f t="shared" si="332"/>
        <v>2.8981538461538463</v>
      </c>
      <c r="PC46" s="68"/>
      <c r="PD46" s="15">
        <f t="shared" si="179"/>
        <v>0.10597992143168923</v>
      </c>
      <c r="PE46" s="18"/>
      <c r="PF46" s="250">
        <v>202.86</v>
      </c>
      <c r="PG46" s="68">
        <f t="shared" si="180"/>
        <v>2.0627892936204584E-2</v>
      </c>
      <c r="PH46" s="68">
        <f t="shared" si="325"/>
        <v>2.235208922651993E-2</v>
      </c>
      <c r="PI46" s="68">
        <f t="shared" si="181"/>
        <v>-0.41740379092475582</v>
      </c>
      <c r="PJ46" s="68"/>
      <c r="PK46" s="15">
        <f t="shared" si="182"/>
        <v>-2.9981351312580604E-2</v>
      </c>
      <c r="PM46" s="250"/>
      <c r="PN46" s="68">
        <f t="shared" si="183"/>
        <v>0</v>
      </c>
      <c r="PO46" s="68">
        <f t="shared" si="184"/>
        <v>1.7241962903153467E-3</v>
      </c>
      <c r="PP46" s="68">
        <f t="shared" si="185"/>
        <v>0</v>
      </c>
      <c r="PQ46" s="68"/>
      <c r="PR46" s="15">
        <f t="shared" si="186"/>
        <v>0</v>
      </c>
      <c r="PT46" s="250">
        <v>4.3600000000000003</v>
      </c>
      <c r="PU46" s="68">
        <f t="shared" si="187"/>
        <v>-4.3859649122806862E-2</v>
      </c>
      <c r="PV46" s="68">
        <f t="shared" si="326"/>
        <v>-4.2135452832491517E-2</v>
      </c>
      <c r="PW46" s="68">
        <f t="shared" si="188"/>
        <v>-0.5</v>
      </c>
      <c r="PX46" s="68"/>
      <c r="PY46" s="15">
        <f t="shared" si="189"/>
        <v>-0.15009746588693948</v>
      </c>
      <c r="QA46" s="250">
        <v>207.7</v>
      </c>
      <c r="QB46" s="68">
        <f t="shared" si="190"/>
        <v>-1.6822879115598304E-3</v>
      </c>
      <c r="QC46" s="68">
        <f t="shared" si="327"/>
        <v>4.1908378755516323E-5</v>
      </c>
      <c r="QD46" s="68">
        <f t="shared" si="191"/>
        <v>-0.38439194996887877</v>
      </c>
      <c r="QE46" s="68"/>
      <c r="QF46" s="15">
        <f t="shared" si="192"/>
        <v>8.3237717742776565E-2</v>
      </c>
      <c r="QH46" s="250">
        <v>1.34</v>
      </c>
      <c r="QI46" s="68">
        <f t="shared" si="193"/>
        <v>-3.2490974729241826E-2</v>
      </c>
      <c r="QJ46" s="68">
        <f t="shared" si="328"/>
        <v>-3.076677843892648E-2</v>
      </c>
      <c r="QK46" s="68">
        <f t="shared" si="194"/>
        <v>-0.4661354581673306</v>
      </c>
      <c r="QL46" s="68"/>
      <c r="QM46" s="15">
        <f t="shared" si="195"/>
        <v>3.0769230769230795E-2</v>
      </c>
      <c r="QO46" s="250">
        <v>11.34</v>
      </c>
      <c r="QP46" s="68">
        <f t="shared" si="196"/>
        <v>7.999999999999988E-3</v>
      </c>
      <c r="QQ46" s="68">
        <f t="shared" si="329"/>
        <v>9.7241962903153352E-3</v>
      </c>
      <c r="QR46" s="68">
        <f t="shared" si="197"/>
        <v>-0.9861771374241205</v>
      </c>
      <c r="QS46" s="68"/>
      <c r="QT46" s="15">
        <f t="shared" si="198"/>
        <v>-1.2195121951219561E-2</v>
      </c>
      <c r="QV46" s="250">
        <v>1.7450000000000001</v>
      </c>
      <c r="QW46" s="68">
        <f t="shared" si="199"/>
        <v>-1.1331444759206683E-2</v>
      </c>
      <c r="QX46" s="68">
        <f t="shared" si="330"/>
        <v>-9.607248468891336E-3</v>
      </c>
      <c r="QY46" s="68">
        <f t="shared" si="200"/>
        <v>-0.50566572237960339</v>
      </c>
      <c r="QZ46" s="68"/>
      <c r="RA46" s="15">
        <f t="shared" si="201"/>
        <v>-0.28688189619942783</v>
      </c>
      <c r="RC46" s="250">
        <v>24.24</v>
      </c>
      <c r="RD46" s="68">
        <f t="shared" si="202"/>
        <v>-1.5834348355663847E-2</v>
      </c>
      <c r="RE46" s="68">
        <f t="shared" si="331"/>
        <v>-1.41101520653485E-2</v>
      </c>
      <c r="RF46" s="68">
        <f t="shared" si="203"/>
        <v>-0.47634478289047311</v>
      </c>
      <c r="RG46" s="68"/>
      <c r="RH46" s="15">
        <f t="shared" si="204"/>
        <v>-2.0606060606060669E-2</v>
      </c>
      <c r="RJ46" s="250">
        <v>188.64</v>
      </c>
      <c r="RK46" s="68">
        <f t="shared" si="205"/>
        <v>-1.1890419569430676E-2</v>
      </c>
      <c r="RL46" s="68">
        <f t="shared" si="206"/>
        <v>-1.0166223279115328E-2</v>
      </c>
      <c r="RM46" s="68">
        <f t="shared" si="207"/>
        <v>-0.12496521013081002</v>
      </c>
      <c r="RN46" s="68"/>
      <c r="RO46" s="15">
        <f t="shared" si="208"/>
        <v>-4.1073607157381113E-2</v>
      </c>
      <c r="RQ46" s="250">
        <v>14.38</v>
      </c>
      <c r="RR46" s="68">
        <f t="shared" si="209"/>
        <v>-3.7483266398928967E-2</v>
      </c>
      <c r="RS46" s="68">
        <f t="shared" si="210"/>
        <v>-3.5759070108613622E-2</v>
      </c>
      <c r="RT46" s="68">
        <f t="shared" si="211"/>
        <v>-1.775956284153004E-2</v>
      </c>
      <c r="RU46" s="68"/>
      <c r="RV46" s="15">
        <f t="shared" si="212"/>
        <v>-0.30998080614203449</v>
      </c>
      <c r="RX46" s="250">
        <v>87.84</v>
      </c>
      <c r="RY46" s="68">
        <f t="shared" si="213"/>
        <v>-3.1318923687693019E-2</v>
      </c>
      <c r="RZ46" s="68">
        <f t="shared" si="214"/>
        <v>-2.9594727397377674E-2</v>
      </c>
      <c r="SA46" s="68">
        <f t="shared" si="215"/>
        <v>-0.33984668570569665</v>
      </c>
      <c r="SB46" s="68"/>
      <c r="SC46" s="15">
        <f t="shared" si="216"/>
        <v>0.1614438714795717</v>
      </c>
      <c r="SE46" s="250">
        <v>9.0299999999999994</v>
      </c>
      <c r="SF46" s="68">
        <f t="shared" si="217"/>
        <v>-0.10770750988142291</v>
      </c>
      <c r="SG46" s="68">
        <f t="shared" si="218"/>
        <v>-0.10598331359110756</v>
      </c>
      <c r="SH46" s="68">
        <f t="shared" si="219"/>
        <v>-0.27760000000000007</v>
      </c>
      <c r="SI46" s="68"/>
      <c r="SJ46" s="15">
        <f t="shared" si="220"/>
        <v>-0.408256880733945</v>
      </c>
      <c r="SL46" s="250">
        <v>0.504</v>
      </c>
      <c r="SM46" s="68">
        <f t="shared" si="221"/>
        <v>-8.0291970802919777E-2</v>
      </c>
      <c r="SN46" s="68">
        <f t="shared" si="222"/>
        <v>-7.8567774512604424E-2</v>
      </c>
      <c r="SO46" s="68">
        <f t="shared" si="223"/>
        <v>-0.6450704225352113</v>
      </c>
      <c r="SP46" s="68"/>
      <c r="SQ46" s="15">
        <f t="shared" si="224"/>
        <v>-0.50099009900990099</v>
      </c>
      <c r="SS46" s="250">
        <v>5.92</v>
      </c>
      <c r="ST46" s="68">
        <f t="shared" si="225"/>
        <v>-7.644305772230893E-2</v>
      </c>
      <c r="SU46" s="68">
        <f t="shared" si="226"/>
        <v>-7.4718861431993577E-2</v>
      </c>
      <c r="SV46" s="68">
        <f t="shared" si="227"/>
        <v>-0.63320941759603466</v>
      </c>
      <c r="SW46" s="68"/>
      <c r="SX46" s="15">
        <f t="shared" si="228"/>
        <v>-0.2952380952380953</v>
      </c>
      <c r="SZ46" s="250">
        <v>23.56</v>
      </c>
      <c r="TA46" s="68">
        <f t="shared" si="229"/>
        <v>-2.9254223320972429E-2</v>
      </c>
      <c r="TB46" s="68">
        <f t="shared" si="230"/>
        <v>-2.7530027030657083E-2</v>
      </c>
      <c r="TC46" s="68">
        <f t="shared" si="231"/>
        <v>-0.41639831558087687</v>
      </c>
      <c r="TD46" s="68"/>
      <c r="TE46" s="15">
        <f t="shared" si="232"/>
        <v>0.51025641025641022</v>
      </c>
      <c r="TG46" s="250">
        <v>0.1885</v>
      </c>
      <c r="TH46" s="68">
        <f t="shared" si="233"/>
        <v>-2.2302904564315343E-2</v>
      </c>
      <c r="TI46" s="68">
        <f t="shared" si="234"/>
        <v>-2.0578708273999997E-2</v>
      </c>
      <c r="TJ46" s="68">
        <f t="shared" si="235"/>
        <v>-0.14318181818181819</v>
      </c>
      <c r="TK46" s="68"/>
      <c r="TL46" s="15">
        <f t="shared" si="236"/>
        <v>0.11209439528023592</v>
      </c>
      <c r="TN46" s="250">
        <v>30.43</v>
      </c>
      <c r="TO46" s="68">
        <f t="shared" si="237"/>
        <v>-7.507598784194526E-2</v>
      </c>
      <c r="TP46" s="68">
        <f t="shared" si="238"/>
        <v>-7.3351791551629908E-2</v>
      </c>
      <c r="TQ46" s="68">
        <f t="shared" si="239"/>
        <v>-0.55645602093096136</v>
      </c>
      <c r="TR46" s="68"/>
      <c r="TS46" s="15">
        <f t="shared" si="240"/>
        <v>2.2857142857142847E-2</v>
      </c>
      <c r="TU46" s="250">
        <v>1.93</v>
      </c>
      <c r="TV46" s="68">
        <f t="shared" si="241"/>
        <v>-3.5000000000000031E-2</v>
      </c>
      <c r="TW46" s="68">
        <f t="shared" si="242"/>
        <v>-3.3275803709684686E-2</v>
      </c>
      <c r="TX46" s="68">
        <f t="shared" si="243"/>
        <v>-0.56235827664399096</v>
      </c>
      <c r="TY46" s="68"/>
      <c r="TZ46" s="15">
        <f t="shared" si="244"/>
        <v>0.12865497076023391</v>
      </c>
      <c r="UB46" s="250"/>
      <c r="UC46" s="68">
        <f t="shared" si="245"/>
        <v>0</v>
      </c>
      <c r="UD46" s="68">
        <f t="shared" si="246"/>
        <v>1.7241962903153467E-3</v>
      </c>
      <c r="UE46" s="68">
        <f t="shared" si="247"/>
        <v>0</v>
      </c>
      <c r="UF46" s="68"/>
      <c r="UG46" s="15">
        <f t="shared" si="248"/>
        <v>0</v>
      </c>
      <c r="UI46" s="250"/>
      <c r="UJ46" s="68">
        <f t="shared" si="249"/>
        <v>0</v>
      </c>
      <c r="UK46" s="68">
        <f t="shared" si="250"/>
        <v>1.7241962903153467E-3</v>
      </c>
      <c r="UL46" s="68">
        <f t="shared" si="251"/>
        <v>0</v>
      </c>
      <c r="UM46" s="68"/>
      <c r="UN46" s="15">
        <f t="shared" si="252"/>
        <v>0</v>
      </c>
      <c r="UP46" s="250"/>
      <c r="UQ46" s="68">
        <f t="shared" si="253"/>
        <v>0</v>
      </c>
      <c r="UR46" s="68">
        <f t="shared" si="254"/>
        <v>1.7241962903153467E-3</v>
      </c>
      <c r="US46" s="68">
        <f t="shared" si="255"/>
        <v>0</v>
      </c>
      <c r="UT46" s="68"/>
      <c r="UU46" s="15">
        <f t="shared" si="256"/>
        <v>0</v>
      </c>
      <c r="UW46" s="250"/>
      <c r="UX46" s="68">
        <f t="shared" si="257"/>
        <v>0</v>
      </c>
      <c r="UY46" s="68">
        <f t="shared" si="258"/>
        <v>1.7241962903153467E-3</v>
      </c>
      <c r="UZ46" s="68">
        <f t="shared" si="259"/>
        <v>0</v>
      </c>
      <c r="VA46" s="68"/>
      <c r="VB46" s="15">
        <f t="shared" si="260"/>
        <v>0</v>
      </c>
      <c r="VD46" s="250"/>
      <c r="VE46" s="68">
        <f t="shared" si="261"/>
        <v>0</v>
      </c>
      <c r="VF46" s="68">
        <f t="shared" si="262"/>
        <v>1.7241962903153467E-3</v>
      </c>
      <c r="VG46" s="68">
        <f t="shared" si="263"/>
        <v>0</v>
      </c>
      <c r="VH46" s="68"/>
      <c r="VI46" s="15">
        <f t="shared" si="264"/>
        <v>0</v>
      </c>
      <c r="VM46" s="21">
        <f t="shared" si="265"/>
        <v>-1.5693948742791133E-2</v>
      </c>
      <c r="VN46" s="49"/>
      <c r="VO46" s="21">
        <f t="shared" si="266"/>
        <v>0.32040249708866458</v>
      </c>
      <c r="VP46" s="14"/>
      <c r="VQ46" s="21">
        <f t="shared" si="267"/>
        <v>2.0948102819421562E-2</v>
      </c>
    </row>
    <row r="47" spans="1:589" ht="15.75" customHeight="1" x14ac:dyDescent="0.2">
      <c r="A47" s="127">
        <v>45714</v>
      </c>
      <c r="B47" s="4">
        <f t="shared" si="0"/>
        <v>45714</v>
      </c>
      <c r="C47" s="13">
        <v>43433.120000000003</v>
      </c>
      <c r="D47" s="138">
        <f t="shared" si="1"/>
        <v>-188.04000000000087</v>
      </c>
      <c r="E47" s="68">
        <f t="shared" si="2"/>
        <v>-4.310751937821022E-3</v>
      </c>
      <c r="F47" s="15">
        <f t="shared" si="3"/>
        <v>2.0893554988198195E-2</v>
      </c>
      <c r="G47" s="13">
        <v>5956.06</v>
      </c>
      <c r="H47" s="138">
        <f t="shared" si="4"/>
        <v>0.81000000000040018</v>
      </c>
      <c r="I47" s="68">
        <f t="shared" si="5"/>
        <v>1.3601444103948618E-4</v>
      </c>
      <c r="J47" s="15">
        <f t="shared" si="6"/>
        <v>1.265465525713115E-2</v>
      </c>
      <c r="K47" s="13">
        <v>19075.259999999998</v>
      </c>
      <c r="L47" s="138">
        <f t="shared" si="7"/>
        <v>48.869999999998981</v>
      </c>
      <c r="M47" s="68">
        <f t="shared" si="8"/>
        <v>2.5685376994794588E-3</v>
      </c>
      <c r="N47" s="15">
        <f t="shared" si="9"/>
        <v>-1.2196808105727546E-2</v>
      </c>
      <c r="O47" s="13">
        <v>2174.17</v>
      </c>
      <c r="P47" s="138">
        <f t="shared" si="10"/>
        <v>4.0900000000001455</v>
      </c>
      <c r="Q47" s="68">
        <f t="shared" si="11"/>
        <v>1.8847231438472985E-3</v>
      </c>
      <c r="R47" s="15">
        <f t="shared" si="12"/>
        <v>-2.5105822003802323E-2</v>
      </c>
      <c r="S47" s="18">
        <f t="shared" si="13"/>
        <v>-9.1800651450769054E-4</v>
      </c>
      <c r="T47" s="121">
        <f t="shared" si="14"/>
        <v>260.30978570312533</v>
      </c>
      <c r="U47" s="121">
        <f t="shared" si="15"/>
        <v>260.30978570312533</v>
      </c>
      <c r="V47" s="134">
        <f t="shared" si="16"/>
        <v>-7.0482135846806871E-4</v>
      </c>
      <c r="W47" s="21">
        <f t="shared" si="268"/>
        <v>6.1466129482933467E-3</v>
      </c>
      <c r="X47" s="18">
        <f t="shared" si="17"/>
        <v>6.9630836636305369E-5</v>
      </c>
      <c r="Y47" s="352">
        <f>269705.89-36274</f>
        <v>233431.89</v>
      </c>
      <c r="Z47" s="15">
        <v>1.9999999999999999E-6</v>
      </c>
      <c r="AA47" s="21">
        <f t="shared" si="18"/>
        <v>7.0682135846806876E-4</v>
      </c>
      <c r="AC47" s="250">
        <v>223.71</v>
      </c>
      <c r="AD47" s="68">
        <f t="shared" si="19"/>
        <v>6.4786070994736029E-3</v>
      </c>
      <c r="AE47" s="68">
        <f t="shared" si="269"/>
        <v>7.1834284579416719E-3</v>
      </c>
      <c r="AF47" s="68">
        <f t="shared" si="20"/>
        <v>0.35771074831583416</v>
      </c>
      <c r="AG47" s="68"/>
      <c r="AH47" s="15">
        <f t="shared" si="21"/>
        <v>-1.5230884359730509E-2</v>
      </c>
      <c r="AJ47" s="250">
        <v>21.65</v>
      </c>
      <c r="AK47" s="68">
        <f t="shared" si="22"/>
        <v>8.3837913367489393E-3</v>
      </c>
      <c r="AL47" s="68">
        <f t="shared" si="270"/>
        <v>9.0886126952170083E-3</v>
      </c>
      <c r="AM47" s="68">
        <f t="shared" si="23"/>
        <v>0.16397849462365574</v>
      </c>
      <c r="AN47" s="68"/>
      <c r="AO47" s="15">
        <f t="shared" si="24"/>
        <v>2.9481692819781143E-2</v>
      </c>
      <c r="AQ47" s="250">
        <v>21.25</v>
      </c>
      <c r="AR47" s="68">
        <f t="shared" si="25"/>
        <v>6.6319279962103539E-3</v>
      </c>
      <c r="AS47" s="68">
        <f t="shared" si="271"/>
        <v>7.336749354678423E-3</v>
      </c>
      <c r="AT47" s="68">
        <f t="shared" si="26"/>
        <v>0.23045744064852347</v>
      </c>
      <c r="AU47" s="68"/>
      <c r="AV47" s="15">
        <f t="shared" si="27"/>
        <v>-1.0246856078248667E-2</v>
      </c>
      <c r="AX47" s="250">
        <v>207.16</v>
      </c>
      <c r="AY47" s="68">
        <f t="shared" si="28"/>
        <v>1.9312475859401332E-4</v>
      </c>
      <c r="AZ47" s="68">
        <f t="shared" si="272"/>
        <v>8.9794611706208198E-4</v>
      </c>
      <c r="BA47" s="68">
        <f t="shared" si="29"/>
        <v>0.5448173005219985</v>
      </c>
      <c r="BB47" s="68"/>
      <c r="BC47" s="15">
        <f t="shared" si="30"/>
        <v>1.454527645820069E-2</v>
      </c>
      <c r="BE47" s="250">
        <v>76.87</v>
      </c>
      <c r="BF47" s="68">
        <f t="shared" si="31"/>
        <v>-2.4656112120425345E-3</v>
      </c>
      <c r="BG47" s="68">
        <f t="shared" si="273"/>
        <v>-1.7607898535744659E-3</v>
      </c>
      <c r="BH47" s="68"/>
      <c r="BI47" s="68"/>
      <c r="BJ47" s="15">
        <f t="shared" si="32"/>
        <v>4.3436948554364092E-2</v>
      </c>
      <c r="BL47" s="250">
        <v>66.5</v>
      </c>
      <c r="BM47" s="68">
        <f t="shared" si="33"/>
        <v>1.0638297872340469E-2</v>
      </c>
      <c r="BN47" s="68">
        <f t="shared" si="274"/>
        <v>1.1343119230808538E-2</v>
      </c>
      <c r="BO47" s="68">
        <f t="shared" si="34"/>
        <v>0.11990569215223976</v>
      </c>
      <c r="BP47" s="68"/>
      <c r="BQ47" s="15">
        <f t="shared" si="35"/>
        <v>1.9587162874792141E-3</v>
      </c>
      <c r="BS47" s="250">
        <v>38.32</v>
      </c>
      <c r="BT47" s="68">
        <f t="shared" si="36"/>
        <v>1.5368309485956499E-2</v>
      </c>
      <c r="BU47" s="68">
        <f t="shared" si="275"/>
        <v>1.6073130844424566E-2</v>
      </c>
      <c r="BV47" s="68">
        <f t="shared" si="37"/>
        <v>2.8448738593666194E-2</v>
      </c>
      <c r="BW47" s="68"/>
      <c r="BX47" s="15">
        <f t="shared" si="38"/>
        <v>1.8300653594771315E-3</v>
      </c>
      <c r="BZ47" s="250"/>
      <c r="CA47" s="68">
        <f t="shared" si="39"/>
        <v>0</v>
      </c>
      <c r="CB47" s="68">
        <f t="shared" si="276"/>
        <v>0</v>
      </c>
      <c r="CC47" s="68">
        <f t="shared" si="40"/>
        <v>0</v>
      </c>
      <c r="CD47" s="68"/>
      <c r="CE47" s="15">
        <f t="shared" si="41"/>
        <v>0</v>
      </c>
      <c r="CG47" s="250">
        <v>33.82</v>
      </c>
      <c r="CH47" s="68">
        <f t="shared" si="42"/>
        <v>5.0520059435364547E-3</v>
      </c>
      <c r="CI47" s="68">
        <f t="shared" si="277"/>
        <v>5.7568273020045238E-3</v>
      </c>
      <c r="CJ47" s="68">
        <f t="shared" si="43"/>
        <v>0.11875620244789943</v>
      </c>
      <c r="CK47" s="68"/>
      <c r="CL47" s="15">
        <f t="shared" si="44"/>
        <v>-1.5715948777648404E-2</v>
      </c>
      <c r="CN47" s="250">
        <v>32.71</v>
      </c>
      <c r="CO47" s="68">
        <f t="shared" si="45"/>
        <v>7.0812807881774631E-3</v>
      </c>
      <c r="CP47" s="68">
        <f t="shared" si="278"/>
        <v>7.7861021466455321E-3</v>
      </c>
      <c r="CQ47" s="68">
        <f t="shared" si="46"/>
        <v>4.3714103382259124E-2</v>
      </c>
      <c r="CR47" s="68"/>
      <c r="CS47" s="15">
        <f t="shared" si="47"/>
        <v>-2.2706901703017569E-2</v>
      </c>
      <c r="CU47" s="250">
        <v>36.4</v>
      </c>
      <c r="CV47" s="68">
        <f t="shared" si="48"/>
        <v>1.3755158184318337E-3</v>
      </c>
      <c r="CW47" s="68">
        <f t="shared" si="279"/>
        <v>2.0803371768999025E-3</v>
      </c>
      <c r="CX47" s="68">
        <f t="shared" si="49"/>
        <v>0.13219284603421463</v>
      </c>
      <c r="CY47" s="68"/>
      <c r="CZ47" s="15">
        <f t="shared" si="50"/>
        <v>-2.3605150214592342E-2</v>
      </c>
      <c r="DB47" s="250">
        <v>20.22</v>
      </c>
      <c r="DC47" s="68">
        <f t="shared" si="51"/>
        <v>-1.9743336623890767E-3</v>
      </c>
      <c r="DD47" s="68">
        <f t="shared" si="280"/>
        <v>-1.2695123039210081E-3</v>
      </c>
      <c r="DE47" s="68">
        <f t="shared" si="52"/>
        <v>-7.5445816186557019E-2</v>
      </c>
      <c r="DF47" s="68"/>
      <c r="DG47" s="15">
        <f t="shared" si="53"/>
        <v>-6.8762278978389277E-3</v>
      </c>
      <c r="DI47" s="250">
        <v>45.13</v>
      </c>
      <c r="DJ47" s="68">
        <f t="shared" si="54"/>
        <v>2.6660742057321605E-3</v>
      </c>
      <c r="DK47" s="68">
        <f t="shared" si="281"/>
        <v>3.3708955642002291E-3</v>
      </c>
      <c r="DL47" s="68">
        <f t="shared" si="55"/>
        <v>2.2197055492638822E-2</v>
      </c>
      <c r="DM47" s="68"/>
      <c r="DN47" s="15">
        <f t="shared" si="56"/>
        <v>7.0445920303605455E-2</v>
      </c>
      <c r="DP47" s="250">
        <v>39.090000000000003</v>
      </c>
      <c r="DQ47" s="68">
        <f t="shared" si="57"/>
        <v>9.2951200619676363E-3</v>
      </c>
      <c r="DR47" s="68">
        <f t="shared" si="282"/>
        <v>9.9999414204357054E-3</v>
      </c>
      <c r="DS47" s="68"/>
      <c r="DT47" s="68"/>
      <c r="DU47" s="15">
        <f t="shared" si="58"/>
        <v>2.6523109243697614E-2</v>
      </c>
      <c r="DV47" s="18"/>
      <c r="DW47" s="250">
        <v>33.01</v>
      </c>
      <c r="DX47" s="68">
        <f t="shared" si="59"/>
        <v>2.4837007140639463E-2</v>
      </c>
      <c r="DY47" s="68">
        <f t="shared" si="283"/>
        <v>2.5541828499107532E-2</v>
      </c>
      <c r="DZ47" s="68">
        <f t="shared" si="60"/>
        <v>0.76147278548559238</v>
      </c>
      <c r="EA47" s="68"/>
      <c r="EB47" s="15">
        <f t="shared" si="61"/>
        <v>-1.3743651030773853E-2</v>
      </c>
      <c r="ED47" s="250">
        <v>35.94</v>
      </c>
      <c r="EE47" s="68">
        <f t="shared" si="62"/>
        <v>9.2670598146587565E-3</v>
      </c>
      <c r="EF47" s="68">
        <f t="shared" si="284"/>
        <v>9.9718811731268255E-3</v>
      </c>
      <c r="EG47" s="68">
        <f t="shared" si="63"/>
        <v>0.70898716119828797</v>
      </c>
      <c r="EH47" s="68"/>
      <c r="EI47" s="15">
        <f t="shared" si="64"/>
        <v>-2.5488069414316833E-2</v>
      </c>
      <c r="EK47" s="250">
        <v>116.26</v>
      </c>
      <c r="EL47" s="68">
        <f t="shared" si="65"/>
        <v>3.1061259706643609E-3</v>
      </c>
      <c r="EM47" s="68">
        <f t="shared" si="285"/>
        <v>3.8109473291324295E-3</v>
      </c>
      <c r="EN47" s="68">
        <f t="shared" si="66"/>
        <v>0.80136349550666242</v>
      </c>
      <c r="EO47" s="68"/>
      <c r="EP47" s="15">
        <f t="shared" si="67"/>
        <v>4.4564240790655955E-2</v>
      </c>
      <c r="ER47" s="250">
        <v>39.380000000000003</v>
      </c>
      <c r="ES47" s="68">
        <f t="shared" si="68"/>
        <v>2.2906592008145434E-3</v>
      </c>
      <c r="ET47" s="68">
        <f t="shared" si="286"/>
        <v>2.995480559282612E-3</v>
      </c>
      <c r="EU47" s="68">
        <f t="shared" si="69"/>
        <v>0.12804354053279882</v>
      </c>
      <c r="EV47" s="68"/>
      <c r="EW47" s="15">
        <f t="shared" si="70"/>
        <v>1.2599640010285471E-2</v>
      </c>
      <c r="EY47" s="250">
        <v>29.63</v>
      </c>
      <c r="EZ47" s="68">
        <f t="shared" si="71"/>
        <v>1.4726027397260264E-2</v>
      </c>
      <c r="FA47" s="68">
        <f t="shared" si="287"/>
        <v>1.5430848755728333E-2</v>
      </c>
      <c r="FB47" s="68"/>
      <c r="FC47" s="68"/>
      <c r="FD47" s="15">
        <f t="shared" si="72"/>
        <v>0.20545158665581778</v>
      </c>
      <c r="FF47" s="250">
        <v>57.66</v>
      </c>
      <c r="FG47" s="68">
        <f t="shared" si="73"/>
        <v>-2.5947067981319095E-3</v>
      </c>
      <c r="FH47" s="68">
        <f t="shared" si="288"/>
        <v>-1.8898854396638409E-3</v>
      </c>
      <c r="FI47" s="68">
        <f t="shared" si="74"/>
        <v>-2.4035206499661507E-2</v>
      </c>
      <c r="FJ47" s="68"/>
      <c r="FK47" s="15">
        <f t="shared" si="75"/>
        <v>1.5319598520866305E-2</v>
      </c>
      <c r="FM47" s="250">
        <v>181.67</v>
      </c>
      <c r="FN47" s="68">
        <f t="shared" si="76"/>
        <v>7.5425655814984486E-3</v>
      </c>
      <c r="FO47" s="68">
        <f t="shared" si="289"/>
        <v>8.2473869399665167E-3</v>
      </c>
      <c r="FP47" s="68">
        <f t="shared" si="77"/>
        <v>0.5623495012039903</v>
      </c>
      <c r="FQ47" s="68"/>
      <c r="FR47" s="15">
        <f t="shared" si="78"/>
        <v>5.5047891665699138E-5</v>
      </c>
      <c r="FT47" s="250">
        <v>93.61</v>
      </c>
      <c r="FU47" s="68">
        <f t="shared" si="79"/>
        <v>-6.0522403907412124E-3</v>
      </c>
      <c r="FV47" s="68">
        <f t="shared" si="290"/>
        <v>-5.3474190322731433E-3</v>
      </c>
      <c r="FW47" s="68">
        <f t="shared" si="80"/>
        <v>6.3387481540383941E-2</v>
      </c>
      <c r="FX47" s="68"/>
      <c r="FY47" s="15">
        <f t="shared" si="81"/>
        <v>3.8035041029052918E-2</v>
      </c>
      <c r="GA47" s="250">
        <v>18.39</v>
      </c>
      <c r="GB47" s="68">
        <f t="shared" si="82"/>
        <v>-1.0863661053774891E-3</v>
      </c>
      <c r="GC47" s="68">
        <f t="shared" si="291"/>
        <v>-3.8154474690942043E-4</v>
      </c>
      <c r="GD47" s="68"/>
      <c r="GE47" s="68"/>
      <c r="GF47" s="15">
        <f t="shared" si="83"/>
        <v>5.5077452667814164E-2</v>
      </c>
      <c r="GG47" s="18"/>
      <c r="GH47" s="250">
        <v>19.43</v>
      </c>
      <c r="GI47" s="68">
        <f t="shared" si="84"/>
        <v>-9.1789903110657683E-3</v>
      </c>
      <c r="GJ47" s="68">
        <f t="shared" si="292"/>
        <v>-8.4741689525976993E-3</v>
      </c>
      <c r="GK47" s="68">
        <f t="shared" si="85"/>
        <v>1.0926118626430847E-2</v>
      </c>
      <c r="GL47" s="68"/>
      <c r="GM47" s="15">
        <f t="shared" si="86"/>
        <v>2.8042328042328105E-2</v>
      </c>
      <c r="GO47" s="250">
        <v>27.78</v>
      </c>
      <c r="GP47" s="68">
        <f t="shared" si="87"/>
        <v>3.9754246476327946E-3</v>
      </c>
      <c r="GQ47" s="68">
        <f t="shared" si="293"/>
        <v>4.6802460061008636E-3</v>
      </c>
      <c r="GR47" s="68"/>
      <c r="GS47" s="68"/>
      <c r="GT47" s="15">
        <f t="shared" si="88"/>
        <v>1.9449541284403713E-2</v>
      </c>
      <c r="GV47" s="250">
        <v>14.29</v>
      </c>
      <c r="GW47" s="68">
        <f t="shared" si="89"/>
        <v>4.9226441631503868E-3</v>
      </c>
      <c r="GX47" s="68">
        <f t="shared" si="294"/>
        <v>5.6274655216184558E-3</v>
      </c>
      <c r="GY47" s="68">
        <f t="shared" si="90"/>
        <v>0.20590717299578057</v>
      </c>
      <c r="GZ47" s="68"/>
      <c r="HA47" s="15">
        <f t="shared" si="91"/>
        <v>4.1545189504373067E-2</v>
      </c>
      <c r="HD47" s="250">
        <v>290.8</v>
      </c>
      <c r="HE47" s="68">
        <f t="shared" si="92"/>
        <v>-3.9630118890356669E-2</v>
      </c>
      <c r="HF47" s="68">
        <f t="shared" si="295"/>
        <v>-3.89252975318886E-2</v>
      </c>
      <c r="HG47" s="68">
        <f t="shared" si="93"/>
        <v>0.63361608898376509</v>
      </c>
      <c r="HH47" s="68"/>
      <c r="HI47" s="15">
        <f t="shared" si="94"/>
        <v>-0.27991283676703638</v>
      </c>
      <c r="HK47" s="250">
        <v>24.96</v>
      </c>
      <c r="HL47" s="68">
        <f t="shared" si="95"/>
        <v>-5.9737156511349499E-3</v>
      </c>
      <c r="HM47" s="68">
        <f t="shared" si="296"/>
        <v>-5.2688942926668808E-3</v>
      </c>
      <c r="HN47" s="68">
        <f t="shared" si="96"/>
        <v>9.064516129032258</v>
      </c>
      <c r="HO47" s="68"/>
      <c r="HP47" s="15">
        <f t="shared" si="97"/>
        <v>-5.3828658074298645E-2</v>
      </c>
      <c r="HR47" s="250">
        <v>109.46</v>
      </c>
      <c r="HS47" s="68">
        <f t="shared" si="98"/>
        <v>-2.4605850724506535E-3</v>
      </c>
      <c r="HT47" s="68">
        <f t="shared" si="297"/>
        <v>-1.7557637139825849E-3</v>
      </c>
      <c r="HU47" s="68">
        <f t="shared" si="99"/>
        <v>2.0071428571428571</v>
      </c>
      <c r="HV47" s="68"/>
      <c r="HW47" s="15">
        <f t="shared" si="100"/>
        <v>1.7569954448266253E-2</v>
      </c>
      <c r="HY47" s="250">
        <v>131.28</v>
      </c>
      <c r="HZ47" s="68">
        <f t="shared" si="101"/>
        <v>3.6721156124141244E-2</v>
      </c>
      <c r="IA47" s="68">
        <f t="shared" si="298"/>
        <v>3.7425977482609313E-2</v>
      </c>
      <c r="IB47" s="68">
        <f t="shared" si="102"/>
        <v>0.23966005665722373</v>
      </c>
      <c r="IC47" s="68"/>
      <c r="ID47" s="15">
        <f t="shared" si="103"/>
        <v>-2.2414178270906183E-2</v>
      </c>
      <c r="IF47" s="250">
        <v>212.94</v>
      </c>
      <c r="IG47" s="68">
        <f t="shared" si="104"/>
        <v>5.1347881899871661E-2</v>
      </c>
      <c r="IH47" s="68">
        <f t="shared" si="299"/>
        <v>5.205270325833973E-2</v>
      </c>
      <c r="II47" s="68">
        <f t="shared" si="105"/>
        <v>0.21679999999999999</v>
      </c>
      <c r="IJ47" s="68"/>
      <c r="IK47" s="15">
        <f t="shared" si="106"/>
        <v>-8.1521739130434812E-2</v>
      </c>
      <c r="IM47" s="250">
        <v>171.85</v>
      </c>
      <c r="IN47" s="68">
        <f t="shared" si="107"/>
        <v>-1.3036985986675914E-2</v>
      </c>
      <c r="IO47" s="68">
        <f t="shared" si="300"/>
        <v>-1.2332164628207845E-2</v>
      </c>
      <c r="IP47" s="68">
        <f t="shared" si="108"/>
        <v>2.3557898847881269</v>
      </c>
      <c r="IQ47" s="68"/>
      <c r="IR47" s="15">
        <f t="shared" si="109"/>
        <v>-8.3515545837555313E-2</v>
      </c>
      <c r="IT47" s="250">
        <v>44.72</v>
      </c>
      <c r="IU47" s="68">
        <f t="shared" si="110"/>
        <v>2.5923376921312122E-2</v>
      </c>
      <c r="IV47" s="68">
        <f t="shared" si="301"/>
        <v>2.6628198279780191E-2</v>
      </c>
      <c r="IW47" s="68">
        <f t="shared" si="111"/>
        <v>1.4504109589041094</v>
      </c>
      <c r="IX47" s="68"/>
      <c r="IY47" s="15">
        <f t="shared" si="112"/>
        <v>-0.12979178828565871</v>
      </c>
      <c r="JA47" s="250">
        <v>673.7</v>
      </c>
      <c r="JB47" s="68">
        <f t="shared" si="113"/>
        <v>2.4638783269962047E-2</v>
      </c>
      <c r="JC47" s="68">
        <f t="shared" si="302"/>
        <v>2.5343604628430116E-2</v>
      </c>
      <c r="JD47" s="68">
        <f t="shared" si="114"/>
        <v>0.36266181229773481</v>
      </c>
      <c r="JE47" s="68"/>
      <c r="JF47" s="15">
        <f t="shared" si="115"/>
        <v>0.15062082628819329</v>
      </c>
      <c r="JH47" s="250">
        <v>399.73</v>
      </c>
      <c r="JI47" s="68">
        <f t="shared" si="116"/>
        <v>4.5991455139483316E-3</v>
      </c>
      <c r="JJ47" s="68">
        <f t="shared" si="303"/>
        <v>5.3039668724164006E-3</v>
      </c>
      <c r="JK47" s="68">
        <f t="shared" si="117"/>
        <v>-1.7113772160613685E-2</v>
      </c>
      <c r="JL47" s="68"/>
      <c r="JM47" s="15">
        <f t="shared" si="118"/>
        <v>-5.1648873072360574E-2</v>
      </c>
      <c r="JO47" s="250">
        <v>12.15</v>
      </c>
      <c r="JP47" s="68">
        <f t="shared" si="119"/>
        <v>1.4190317195325536E-2</v>
      </c>
      <c r="JQ47" s="68">
        <f t="shared" si="304"/>
        <v>1.4895138553793605E-2</v>
      </c>
      <c r="JR47" s="68">
        <f t="shared" si="120"/>
        <v>-0.59001181035937234</v>
      </c>
      <c r="JS47" s="68"/>
      <c r="JT47" s="15">
        <f t="shared" si="121"/>
        <v>0.19234543670264975</v>
      </c>
      <c r="JV47" s="250">
        <v>1.5</v>
      </c>
      <c r="JW47" s="68">
        <f t="shared" si="122"/>
        <v>1.3513513513513526E-2</v>
      </c>
      <c r="JX47" s="68">
        <f t="shared" si="305"/>
        <v>1.4218334871981595E-2</v>
      </c>
      <c r="JY47" s="68">
        <f t="shared" si="123"/>
        <v>-0.40711462450592883</v>
      </c>
      <c r="JZ47" s="68"/>
      <c r="KA47" s="15">
        <f t="shared" si="124"/>
        <v>-0.16666666666666669</v>
      </c>
      <c r="KC47" s="250">
        <v>21.36</v>
      </c>
      <c r="KD47" s="68">
        <f t="shared" si="125"/>
        <v>-1.6574585635359091E-2</v>
      </c>
      <c r="KE47" s="68">
        <f t="shared" si="306"/>
        <v>-1.5869764276891022E-2</v>
      </c>
      <c r="KF47" s="68">
        <f t="shared" si="126"/>
        <v>9.6509240246406516E-2</v>
      </c>
      <c r="KG47" s="68"/>
      <c r="KH47" s="15">
        <f t="shared" si="127"/>
        <v>-3.6970243462578913E-2</v>
      </c>
      <c r="KI47" s="18"/>
      <c r="KJ47" s="250">
        <v>61.29</v>
      </c>
      <c r="KK47" s="68">
        <f t="shared" si="128"/>
        <v>7.582938388625593E-2</v>
      </c>
      <c r="KL47" s="68">
        <f t="shared" si="307"/>
        <v>7.6534205244723999E-2</v>
      </c>
      <c r="KM47" s="68">
        <f t="shared" si="129"/>
        <v>1.9047393364928908</v>
      </c>
      <c r="KN47" s="68"/>
      <c r="KO47" s="15">
        <f t="shared" si="130"/>
        <v>-8.8082130635322053E-2</v>
      </c>
      <c r="KQ47" s="250">
        <v>1.3029999999999999</v>
      </c>
      <c r="KR47" s="68">
        <f t="shared" si="131"/>
        <v>2.5984251968503871E-2</v>
      </c>
      <c r="KS47" s="68">
        <f t="shared" si="308"/>
        <v>2.668907332697194E-2</v>
      </c>
      <c r="KT47" s="68">
        <f t="shared" si="132"/>
        <v>-0.50267175572519085</v>
      </c>
      <c r="KU47" s="68"/>
      <c r="KV47" s="15">
        <f t="shared" si="133"/>
        <v>0.29009900990099002</v>
      </c>
      <c r="KW47" s="18"/>
      <c r="KX47" s="250">
        <v>23.72</v>
      </c>
      <c r="KY47" s="68">
        <f t="shared" si="134"/>
        <v>1.1513859275053287E-2</v>
      </c>
      <c r="KZ47" s="68">
        <f t="shared" si="309"/>
        <v>1.2218680633521356E-2</v>
      </c>
      <c r="LA47" s="68">
        <f t="shared" si="135"/>
        <v>-0.67023495064646188</v>
      </c>
      <c r="LB47" s="68"/>
      <c r="LC47" s="15">
        <f t="shared" si="136"/>
        <v>4.2176296921121932E-4</v>
      </c>
      <c r="LD47" s="18"/>
      <c r="LE47" s="250">
        <v>48.79</v>
      </c>
      <c r="LF47" s="68">
        <f t="shared" si="137"/>
        <v>-1.0237510237511109E-3</v>
      </c>
      <c r="LG47" s="68">
        <f t="shared" si="310"/>
        <v>-3.1892966528304222E-4</v>
      </c>
      <c r="LH47" s="68">
        <f t="shared" si="138"/>
        <v>0.36170806586659227</v>
      </c>
      <c r="LI47" s="68"/>
      <c r="LJ47" s="15">
        <f t="shared" si="139"/>
        <v>5.8121882454998913E-2</v>
      </c>
      <c r="LL47" s="250">
        <v>98.36</v>
      </c>
      <c r="LM47" s="68">
        <f t="shared" si="140"/>
        <v>1.5591120289106921E-2</v>
      </c>
      <c r="LN47" s="68">
        <f t="shared" si="311"/>
        <v>1.6295941647574988E-2</v>
      </c>
      <c r="LO47" s="68">
        <f t="shared" si="141"/>
        <v>0.1241142857142857</v>
      </c>
      <c r="LP47" s="68"/>
      <c r="LQ47" s="15">
        <f t="shared" si="142"/>
        <v>0.25763968801943493</v>
      </c>
      <c r="LS47" s="250">
        <v>11.05</v>
      </c>
      <c r="LT47" s="68">
        <f t="shared" si="143"/>
        <v>2.599814298978655E-2</v>
      </c>
      <c r="LU47" s="68">
        <f t="shared" si="312"/>
        <v>2.6702964348254619E-2</v>
      </c>
      <c r="LV47" s="68"/>
      <c r="LW47" s="68"/>
      <c r="LX47" s="15">
        <f t="shared" si="144"/>
        <v>0.19459459459459466</v>
      </c>
      <c r="LZ47" s="250">
        <v>12.84</v>
      </c>
      <c r="MA47" s="68">
        <f t="shared" si="145"/>
        <v>6.269592476489034E-3</v>
      </c>
      <c r="MB47" s="68">
        <f t="shared" si="313"/>
        <v>6.9744138349571031E-3</v>
      </c>
      <c r="MC47" s="68">
        <f t="shared" si="146"/>
        <v>-0.42292134831460676</v>
      </c>
      <c r="MD47" s="68"/>
      <c r="ME47" s="15">
        <f t="shared" si="147"/>
        <v>-4.7477744807121705E-2</v>
      </c>
      <c r="MG47" s="250">
        <v>35.19</v>
      </c>
      <c r="MH47" s="68">
        <f t="shared" si="148"/>
        <v>9.7287184284377839E-2</v>
      </c>
      <c r="MI47" s="68">
        <f t="shared" si="314"/>
        <v>9.7992005642845909E-2</v>
      </c>
      <c r="MJ47" s="68">
        <f t="shared" si="149"/>
        <v>3.7425876010781667</v>
      </c>
      <c r="MK47" s="68"/>
      <c r="ML47" s="15">
        <f t="shared" si="150"/>
        <v>0.65756005652378691</v>
      </c>
      <c r="MN47" s="396">
        <v>106.64</v>
      </c>
      <c r="MO47" s="68">
        <f t="shared" si="151"/>
        <v>2.4694916882867374E-2</v>
      </c>
      <c r="MP47" s="68">
        <f t="shared" si="315"/>
        <v>2.5399738241335443E-2</v>
      </c>
      <c r="MQ47" s="68">
        <f t="shared" si="152"/>
        <v>-0.15297855440826055</v>
      </c>
      <c r="MR47" s="68"/>
      <c r="MS47" s="15">
        <f t="shared" si="153"/>
        <v>-4.264296615495107E-2</v>
      </c>
      <c r="MU47" s="250">
        <v>8.5299999999999994</v>
      </c>
      <c r="MV47" s="68">
        <f t="shared" si="154"/>
        <v>4.5343137254901862E-2</v>
      </c>
      <c r="MW47" s="68">
        <f t="shared" si="316"/>
        <v>4.6047958613369931E-2</v>
      </c>
      <c r="MX47" s="68">
        <f t="shared" si="155"/>
        <v>-0.59127934834690954</v>
      </c>
      <c r="MY47" s="68"/>
      <c r="MZ47" s="15">
        <f t="shared" si="156"/>
        <v>-0.20056232427366452</v>
      </c>
      <c r="NB47" s="250">
        <v>201.61</v>
      </c>
      <c r="NC47" s="68">
        <f t="shared" si="157"/>
        <v>1.1742861444271608E-2</v>
      </c>
      <c r="ND47" s="68">
        <f t="shared" si="317"/>
        <v>1.2447682802739677E-2</v>
      </c>
      <c r="NE47" s="68">
        <f t="shared" si="158"/>
        <v>0.48822617553701936</v>
      </c>
      <c r="NF47" s="68"/>
      <c r="NG47" s="15">
        <f t="shared" si="159"/>
        <v>0.20876551351999534</v>
      </c>
      <c r="NI47" s="250">
        <v>5.22</v>
      </c>
      <c r="NJ47" s="68">
        <f t="shared" si="160"/>
        <v>3.846153846153764E-3</v>
      </c>
      <c r="NK47" s="68">
        <f t="shared" si="318"/>
        <v>4.550975204621833E-3</v>
      </c>
      <c r="NL47" s="68">
        <f t="shared" si="161"/>
        <v>-0.95855498213576817</v>
      </c>
      <c r="NM47" s="68"/>
      <c r="NN47" s="15">
        <f t="shared" si="162"/>
        <v>6.5306122448979459E-2</v>
      </c>
      <c r="NP47" s="396">
        <v>335.24</v>
      </c>
      <c r="NQ47" s="68">
        <f t="shared" si="163"/>
        <v>5.5242532028077725E-2</v>
      </c>
      <c r="NR47" s="68">
        <f t="shared" si="319"/>
        <v>5.5947353386545794E-2</v>
      </c>
      <c r="NS47" s="68">
        <f t="shared" si="164"/>
        <v>1.5542095238095239</v>
      </c>
      <c r="NT47" s="68"/>
      <c r="NU47" s="15">
        <f t="shared" si="165"/>
        <v>1.9183412884200293E-2</v>
      </c>
      <c r="NW47" s="250">
        <v>172.73</v>
      </c>
      <c r="NX47" s="68">
        <f t="shared" si="166"/>
        <v>-1.533462547029984E-2</v>
      </c>
      <c r="NY47" s="68">
        <f t="shared" si="320"/>
        <v>-1.4629804111831771E-2</v>
      </c>
      <c r="NZ47" s="68">
        <f t="shared" si="167"/>
        <v>-1.7239417387346388E-2</v>
      </c>
      <c r="OA47" s="68"/>
      <c r="OB47" s="15">
        <f t="shared" si="168"/>
        <v>-8.7533016376122666E-2</v>
      </c>
      <c r="OD47" s="250">
        <v>1.33</v>
      </c>
      <c r="OE47" s="68">
        <f t="shared" si="169"/>
        <v>5.5555555555555601E-2</v>
      </c>
      <c r="OF47" s="68">
        <f t="shared" si="321"/>
        <v>5.626037691402367E-2</v>
      </c>
      <c r="OG47" s="68">
        <f t="shared" si="170"/>
        <v>-0.99410643860504266</v>
      </c>
      <c r="OH47" s="68"/>
      <c r="OI47" s="15">
        <f t="shared" si="171"/>
        <v>-8.9041095890410885E-2</v>
      </c>
      <c r="OK47" s="250">
        <v>93.5</v>
      </c>
      <c r="OL47" s="68">
        <f t="shared" si="172"/>
        <v>6.6986191943398429E-2</v>
      </c>
      <c r="OM47" s="68">
        <f t="shared" si="322"/>
        <v>6.7691013301866498E-2</v>
      </c>
      <c r="ON47" s="68">
        <f t="shared" si="173"/>
        <v>1.2025912838633686</v>
      </c>
      <c r="OO47" s="68"/>
      <c r="OP47" s="15">
        <f t="shared" si="174"/>
        <v>0.40369313916829308</v>
      </c>
      <c r="OR47" s="250">
        <v>1.86</v>
      </c>
      <c r="OS47" s="68">
        <f t="shared" si="175"/>
        <v>5.40540540540541E-3</v>
      </c>
      <c r="OT47" s="68">
        <f t="shared" si="323"/>
        <v>6.1102267638734791E-3</v>
      </c>
      <c r="OU47" s="68">
        <f t="shared" si="176"/>
        <v>-0.75844155844155836</v>
      </c>
      <c r="OV47" s="68"/>
      <c r="OW47" s="15">
        <f t="shared" si="177"/>
        <v>0.6607142857142857</v>
      </c>
      <c r="OY47" s="250">
        <v>126.66</v>
      </c>
      <c r="OZ47" s="68">
        <f t="shared" si="178"/>
        <v>-2.3679848448970823E-4</v>
      </c>
      <c r="PA47" s="68">
        <f t="shared" si="324"/>
        <v>4.6802287397836051E-4</v>
      </c>
      <c r="PB47" s="68">
        <f t="shared" si="332"/>
        <v>2.8972307692307693</v>
      </c>
      <c r="PC47" s="68"/>
      <c r="PD47" s="15">
        <f t="shared" si="179"/>
        <v>0.10571802706241816</v>
      </c>
      <c r="PE47" s="18"/>
      <c r="PF47" s="250">
        <v>201.23</v>
      </c>
      <c r="PG47" s="68">
        <f t="shared" si="180"/>
        <v>-8.0350980972100153E-3</v>
      </c>
      <c r="PH47" s="68">
        <f t="shared" si="325"/>
        <v>-7.3302767387419462E-3</v>
      </c>
      <c r="PI47" s="68">
        <f t="shared" si="181"/>
        <v>-0.42208500861573811</v>
      </c>
      <c r="PJ47" s="68"/>
      <c r="PK47" s="15">
        <f t="shared" si="182"/>
        <v>-3.777554631090712E-2</v>
      </c>
      <c r="PM47" s="250"/>
      <c r="PN47" s="68">
        <f t="shared" si="183"/>
        <v>0</v>
      </c>
      <c r="PO47" s="68">
        <f t="shared" si="184"/>
        <v>7.0482135846806871E-4</v>
      </c>
      <c r="PP47" s="68">
        <f t="shared" si="185"/>
        <v>0</v>
      </c>
      <c r="PQ47" s="68"/>
      <c r="PR47" s="15">
        <f t="shared" si="186"/>
        <v>0</v>
      </c>
      <c r="PT47" s="250">
        <v>4.4400000000000004</v>
      </c>
      <c r="PU47" s="68">
        <f t="shared" si="187"/>
        <v>1.8348623853211024E-2</v>
      </c>
      <c r="PV47" s="68">
        <f t="shared" si="326"/>
        <v>1.9053445211679093E-2</v>
      </c>
      <c r="PW47" s="68">
        <f t="shared" si="188"/>
        <v>-0.49082568807339449</v>
      </c>
      <c r="PX47" s="68"/>
      <c r="PY47" s="15">
        <f t="shared" si="189"/>
        <v>-0.1345029239766081</v>
      </c>
      <c r="QA47" s="250">
        <v>207.95</v>
      </c>
      <c r="QB47" s="68">
        <f t="shared" si="190"/>
        <v>1.203659123736158E-3</v>
      </c>
      <c r="QC47" s="68">
        <f t="shared" si="327"/>
        <v>1.9084804822042268E-3</v>
      </c>
      <c r="QD47" s="68">
        <f t="shared" si="191"/>
        <v>-0.38365096772281337</v>
      </c>
      <c r="QE47" s="68"/>
      <c r="QF47" s="15">
        <f t="shared" si="192"/>
        <v>8.4541566704912793E-2</v>
      </c>
      <c r="QH47" s="250">
        <v>1.35</v>
      </c>
      <c r="QI47" s="68">
        <f t="shared" si="193"/>
        <v>7.462686567164185E-3</v>
      </c>
      <c r="QJ47" s="68">
        <f t="shared" si="328"/>
        <v>8.1675079256322541E-3</v>
      </c>
      <c r="QK47" s="68">
        <f t="shared" si="194"/>
        <v>-0.46215139442231068</v>
      </c>
      <c r="QL47" s="68"/>
      <c r="QM47" s="15">
        <f t="shared" si="195"/>
        <v>3.8461538461538491E-2</v>
      </c>
      <c r="QO47" s="250">
        <v>11.05</v>
      </c>
      <c r="QP47" s="68">
        <f t="shared" si="196"/>
        <v>-2.5573192239858832E-2</v>
      </c>
      <c r="QQ47" s="68">
        <f t="shared" si="329"/>
        <v>-2.4868370881390763E-2</v>
      </c>
      <c r="QR47" s="68">
        <f t="shared" si="197"/>
        <v>-0.98653063214607872</v>
      </c>
      <c r="QS47" s="68"/>
      <c r="QT47" s="15">
        <f t="shared" si="198"/>
        <v>-3.7456445993031336E-2</v>
      </c>
      <c r="QV47" s="250">
        <v>1.79</v>
      </c>
      <c r="QW47" s="68">
        <f t="shared" si="199"/>
        <v>2.5787965616045804E-2</v>
      </c>
      <c r="QX47" s="68">
        <f t="shared" si="330"/>
        <v>2.6492786974513873E-2</v>
      </c>
      <c r="QY47" s="68">
        <f t="shared" si="200"/>
        <v>-0.49291784702549574</v>
      </c>
      <c r="QZ47" s="68"/>
      <c r="RA47" s="15">
        <f t="shared" si="201"/>
        <v>-0.26849203105843888</v>
      </c>
      <c r="RC47" s="250">
        <v>24.83</v>
      </c>
      <c r="RD47" s="68">
        <f t="shared" si="202"/>
        <v>2.4339933993399336E-2</v>
      </c>
      <c r="RE47" s="68">
        <f t="shared" si="331"/>
        <v>2.5044755351867405E-2</v>
      </c>
      <c r="RF47" s="68">
        <f t="shared" si="203"/>
        <v>-0.46359904947072805</v>
      </c>
      <c r="RG47" s="68"/>
      <c r="RH47" s="15">
        <f t="shared" si="204"/>
        <v>3.2323232323231634E-3</v>
      </c>
      <c r="RJ47" s="250">
        <v>193.86</v>
      </c>
      <c r="RK47" s="68">
        <f t="shared" si="205"/>
        <v>2.7671755725190986E-2</v>
      </c>
      <c r="RL47" s="68">
        <f t="shared" si="206"/>
        <v>2.8376577083659055E-2</v>
      </c>
      <c r="RM47" s="68">
        <f t="shared" si="207"/>
        <v>-0.10075146117450598</v>
      </c>
      <c r="RN47" s="68"/>
      <c r="RO47" s="15">
        <f t="shared" si="208"/>
        <v>-1.4538430256201633E-2</v>
      </c>
      <c r="RQ47" s="250">
        <v>14.16</v>
      </c>
      <c r="RR47" s="68">
        <f t="shared" si="209"/>
        <v>-1.5299026425591142E-2</v>
      </c>
      <c r="RS47" s="68">
        <f t="shared" si="210"/>
        <v>-1.4594205067123073E-2</v>
      </c>
      <c r="RT47" s="68">
        <f t="shared" si="211"/>
        <v>-3.2786885245901669E-2</v>
      </c>
      <c r="RU47" s="68"/>
      <c r="RV47" s="15">
        <f t="shared" si="212"/>
        <v>-0.32053742802303264</v>
      </c>
      <c r="RX47" s="250">
        <v>89.31</v>
      </c>
      <c r="RY47" s="68">
        <f t="shared" si="213"/>
        <v>1.6734972677595616E-2</v>
      </c>
      <c r="RZ47" s="68">
        <f t="shared" si="214"/>
        <v>1.7439794036063685E-2</v>
      </c>
      <c r="SA47" s="68">
        <f t="shared" si="215"/>
        <v>-0.32879903802795729</v>
      </c>
      <c r="SB47" s="68"/>
      <c r="SC47" s="15">
        <f t="shared" si="216"/>
        <v>0.18088060293534322</v>
      </c>
      <c r="SE47" s="250">
        <v>9.2799999999999994</v>
      </c>
      <c r="SF47" s="68">
        <f t="shared" si="217"/>
        <v>2.7685492801771874E-2</v>
      </c>
      <c r="SG47" s="68">
        <f t="shared" si="218"/>
        <v>2.8390314160239943E-2</v>
      </c>
      <c r="SH47" s="68">
        <f t="shared" si="219"/>
        <v>-0.25760000000000005</v>
      </c>
      <c r="SI47" s="68"/>
      <c r="SJ47" s="15">
        <f t="shared" si="220"/>
        <v>-0.39187418086500658</v>
      </c>
      <c r="SL47" s="250">
        <v>0.53</v>
      </c>
      <c r="SM47" s="68">
        <f t="shared" si="221"/>
        <v>5.1587301587301633E-2</v>
      </c>
      <c r="SN47" s="68">
        <f t="shared" si="222"/>
        <v>5.2292122945769702E-2</v>
      </c>
      <c r="SO47" s="68">
        <f t="shared" si="223"/>
        <v>-0.62676056338028163</v>
      </c>
      <c r="SP47" s="68"/>
      <c r="SQ47" s="15">
        <f t="shared" si="224"/>
        <v>-0.47524752475247523</v>
      </c>
      <c r="SS47" s="250">
        <v>6.14</v>
      </c>
      <c r="ST47" s="68">
        <f t="shared" si="225"/>
        <v>3.7162162162162123E-2</v>
      </c>
      <c r="SU47" s="68">
        <f t="shared" si="226"/>
        <v>3.7866983520630192E-2</v>
      </c>
      <c r="SV47" s="68">
        <f t="shared" si="227"/>
        <v>-0.61957868649318459</v>
      </c>
      <c r="SW47" s="68"/>
      <c r="SX47" s="15">
        <f t="shared" si="228"/>
        <v>-0.26904761904761909</v>
      </c>
      <c r="SZ47" s="250">
        <v>23.77</v>
      </c>
      <c r="TA47" s="68">
        <f t="shared" si="229"/>
        <v>8.9134125636672699E-3</v>
      </c>
      <c r="TB47" s="68">
        <f t="shared" si="230"/>
        <v>9.6182339221353389E-3</v>
      </c>
      <c r="TC47" s="68">
        <f t="shared" si="231"/>
        <v>-0.41119643299479808</v>
      </c>
      <c r="TD47" s="68"/>
      <c r="TE47" s="15">
        <f t="shared" si="232"/>
        <v>0.52371794871794874</v>
      </c>
      <c r="TG47" s="250">
        <v>0.1895</v>
      </c>
      <c r="TH47" s="68">
        <f t="shared" si="233"/>
        <v>5.3050397877984134E-3</v>
      </c>
      <c r="TI47" s="68">
        <f t="shared" si="234"/>
        <v>6.0098611462664825E-3</v>
      </c>
      <c r="TJ47" s="68">
        <f t="shared" si="235"/>
        <v>-0.13863636363636364</v>
      </c>
      <c r="TK47" s="68"/>
      <c r="TL47" s="15">
        <f t="shared" si="236"/>
        <v>0.11799410029498518</v>
      </c>
      <c r="TN47" s="250">
        <v>34.21</v>
      </c>
      <c r="TO47" s="68">
        <f t="shared" si="237"/>
        <v>0.1242195202103188</v>
      </c>
      <c r="TP47" s="68">
        <f t="shared" si="238"/>
        <v>0.12492434156878687</v>
      </c>
      <c r="TQ47" s="68">
        <f t="shared" si="239"/>
        <v>-0.50135920065882966</v>
      </c>
      <c r="TR47" s="68"/>
      <c r="TS47" s="15">
        <f t="shared" si="240"/>
        <v>0.14991596638655466</v>
      </c>
      <c r="TU47" s="250">
        <v>1.97</v>
      </c>
      <c r="TV47" s="68">
        <f t="shared" si="241"/>
        <v>2.0725388601036288E-2</v>
      </c>
      <c r="TW47" s="68">
        <f t="shared" si="242"/>
        <v>2.1430209959504357E-2</v>
      </c>
      <c r="TX47" s="68">
        <f t="shared" si="243"/>
        <v>-0.55328798185941053</v>
      </c>
      <c r="TY47" s="68"/>
      <c r="TZ47" s="15">
        <f t="shared" si="244"/>
        <v>0.15204678362573101</v>
      </c>
      <c r="UB47" s="250"/>
      <c r="UC47" s="68">
        <f t="shared" si="245"/>
        <v>0</v>
      </c>
      <c r="UD47" s="68">
        <f t="shared" si="246"/>
        <v>7.0482135846806871E-4</v>
      </c>
      <c r="UE47" s="68">
        <f t="shared" si="247"/>
        <v>0</v>
      </c>
      <c r="UF47" s="68"/>
      <c r="UG47" s="15">
        <f t="shared" si="248"/>
        <v>0</v>
      </c>
      <c r="UI47" s="250"/>
      <c r="UJ47" s="68">
        <f t="shared" si="249"/>
        <v>0</v>
      </c>
      <c r="UK47" s="68">
        <f t="shared" si="250"/>
        <v>7.0482135846806871E-4</v>
      </c>
      <c r="UL47" s="68">
        <f t="shared" si="251"/>
        <v>0</v>
      </c>
      <c r="UM47" s="68"/>
      <c r="UN47" s="15">
        <f t="shared" si="252"/>
        <v>0</v>
      </c>
      <c r="UP47" s="250"/>
      <c r="UQ47" s="68">
        <f t="shared" si="253"/>
        <v>0</v>
      </c>
      <c r="UR47" s="68">
        <f t="shared" si="254"/>
        <v>7.0482135846806871E-4</v>
      </c>
      <c r="US47" s="68">
        <f t="shared" si="255"/>
        <v>0</v>
      </c>
      <c r="UT47" s="68"/>
      <c r="UU47" s="15">
        <f t="shared" si="256"/>
        <v>0</v>
      </c>
      <c r="UW47" s="250"/>
      <c r="UX47" s="68">
        <f t="shared" si="257"/>
        <v>0</v>
      </c>
      <c r="UY47" s="68">
        <f t="shared" si="258"/>
        <v>7.0482135846806871E-4</v>
      </c>
      <c r="UZ47" s="68">
        <f t="shared" si="259"/>
        <v>0</v>
      </c>
      <c r="VA47" s="68"/>
      <c r="VB47" s="15">
        <f t="shared" si="260"/>
        <v>0</v>
      </c>
      <c r="VD47" s="250"/>
      <c r="VE47" s="68">
        <f t="shared" si="261"/>
        <v>0</v>
      </c>
      <c r="VF47" s="68">
        <f t="shared" si="262"/>
        <v>7.0482135846806871E-4</v>
      </c>
      <c r="VG47" s="68">
        <f t="shared" si="263"/>
        <v>0</v>
      </c>
      <c r="VH47" s="68"/>
      <c r="VI47" s="15">
        <f t="shared" si="264"/>
        <v>0</v>
      </c>
      <c r="VM47" s="21">
        <f t="shared" si="265"/>
        <v>2.0780422660499558E-2</v>
      </c>
      <c r="VN47" s="49"/>
      <c r="VO47" s="21">
        <f t="shared" si="266"/>
        <v>0.35164112293757444</v>
      </c>
      <c r="VP47" s="14"/>
      <c r="VQ47" s="21">
        <f t="shared" si="267"/>
        <v>4.354649440584369E-2</v>
      </c>
    </row>
    <row r="48" spans="1:589" ht="15.75" customHeight="1" x14ac:dyDescent="0.2">
      <c r="A48" s="127">
        <v>45715</v>
      </c>
      <c r="B48" s="4">
        <f t="shared" si="0"/>
        <v>45715</v>
      </c>
      <c r="C48" s="13">
        <v>43239.5</v>
      </c>
      <c r="D48" s="138">
        <f t="shared" si="1"/>
        <v>-193.62000000000262</v>
      </c>
      <c r="E48" s="68">
        <f t="shared" si="2"/>
        <v>-4.4578883580088787E-3</v>
      </c>
      <c r="F48" s="15">
        <f t="shared" si="3"/>
        <v>1.6342525494650009E-2</v>
      </c>
      <c r="G48" s="13">
        <v>5861.57</v>
      </c>
      <c r="H48" s="138">
        <f t="shared" si="4"/>
        <v>-94.490000000000691</v>
      </c>
      <c r="I48" s="68">
        <f t="shared" si="5"/>
        <v>-1.5864514460902122E-2</v>
      </c>
      <c r="J48" s="15">
        <f t="shared" si="6"/>
        <v>-3.4106191650954583E-3</v>
      </c>
      <c r="K48" s="13">
        <v>18544.419999999998</v>
      </c>
      <c r="L48" s="138">
        <f t="shared" si="7"/>
        <v>-530.84000000000015</v>
      </c>
      <c r="M48" s="68">
        <f t="shared" si="8"/>
        <v>-2.7828716358256726E-2</v>
      </c>
      <c r="N48" s="15">
        <f t="shared" si="9"/>
        <v>-3.9686102950733895E-2</v>
      </c>
      <c r="O48" s="13">
        <v>2139.66</v>
      </c>
      <c r="P48" s="138">
        <f t="shared" si="10"/>
        <v>-34.510000000000218</v>
      </c>
      <c r="Q48" s="68">
        <f t="shared" si="11"/>
        <v>-1.5872723844041734E-2</v>
      </c>
      <c r="R48" s="15">
        <f t="shared" si="12"/>
        <v>-4.0580048068300033E-2</v>
      </c>
      <c r="S48" s="18">
        <f t="shared" si="13"/>
        <v>-9.5196824813001488E-3</v>
      </c>
      <c r="T48" s="121">
        <f t="shared" si="14"/>
        <v>258.4058492068653</v>
      </c>
      <c r="U48" s="121">
        <f t="shared" si="15"/>
        <v>258.4058492068653</v>
      </c>
      <c r="V48" s="134">
        <f t="shared" si="16"/>
        <v>-7.3141180271701607E-3</v>
      </c>
      <c r="W48" s="21">
        <f t="shared" si="268"/>
        <v>-1.2124621314479639E-3</v>
      </c>
      <c r="X48" s="18">
        <f t="shared" si="17"/>
        <v>-1.6005960755302365E-2</v>
      </c>
      <c r="Y48" s="352">
        <v>233431.89</v>
      </c>
      <c r="Z48" s="15">
        <v>1.9999999999999999E-6</v>
      </c>
      <c r="AA48" s="21">
        <f t="shared" si="18"/>
        <v>7.316118027170161E-3</v>
      </c>
      <c r="AC48" s="250">
        <v>216.74</v>
      </c>
      <c r="AD48" s="68">
        <f t="shared" si="19"/>
        <v>-3.115640784944794E-2</v>
      </c>
      <c r="AE48" s="68">
        <f t="shared" si="269"/>
        <v>-2.384228982227778E-2</v>
      </c>
      <c r="AF48" s="68">
        <f t="shared" si="20"/>
        <v>0.31540935849972684</v>
      </c>
      <c r="AG48" s="68"/>
      <c r="AH48" s="15">
        <f t="shared" si="21"/>
        <v>-4.5912752564158908E-2</v>
      </c>
      <c r="AJ48" s="250">
        <v>21.23</v>
      </c>
      <c r="AK48" s="68">
        <f t="shared" si="22"/>
        <v>-1.9399538106235483E-2</v>
      </c>
      <c r="AL48" s="68">
        <f t="shared" si="270"/>
        <v>-1.2085420079065323E-2</v>
      </c>
      <c r="AM48" s="68">
        <f t="shared" si="23"/>
        <v>0.14139784946236553</v>
      </c>
      <c r="AN48" s="68"/>
      <c r="AO48" s="15">
        <f t="shared" si="24"/>
        <v>9.5102234902519865E-3</v>
      </c>
      <c r="AQ48" s="250">
        <v>20.57</v>
      </c>
      <c r="AR48" s="68">
        <f t="shared" si="25"/>
        <v>-3.1999999999999987E-2</v>
      </c>
      <c r="AS48" s="68">
        <f t="shared" si="271"/>
        <v>-2.4685881972829827E-2</v>
      </c>
      <c r="AT48" s="68">
        <f t="shared" si="26"/>
        <v>0.19108280254777074</v>
      </c>
      <c r="AU48" s="68"/>
      <c r="AV48" s="15">
        <f t="shared" si="27"/>
        <v>-4.1918956683744693E-2</v>
      </c>
      <c r="AX48" s="250">
        <v>203.87</v>
      </c>
      <c r="AY48" s="68">
        <f t="shared" si="28"/>
        <v>-1.5881444294265263E-2</v>
      </c>
      <c r="AZ48" s="68">
        <f t="shared" si="272"/>
        <v>-8.5673262670951031E-3</v>
      </c>
      <c r="BA48" s="68">
        <f t="shared" si="29"/>
        <v>0.52028337061894114</v>
      </c>
      <c r="BB48" s="68"/>
      <c r="BC48" s="15">
        <f t="shared" si="30"/>
        <v>-1.5671678338801762E-3</v>
      </c>
      <c r="BE48" s="250">
        <v>76.599999999999994</v>
      </c>
      <c r="BF48" s="68">
        <f t="shared" si="31"/>
        <v>-3.5124235722649956E-3</v>
      </c>
      <c r="BG48" s="68">
        <f t="shared" si="273"/>
        <v>3.8016944549051652E-3</v>
      </c>
      <c r="BH48" s="68"/>
      <c r="BI48" s="68"/>
      <c r="BJ48" s="15">
        <f t="shared" si="32"/>
        <v>3.977195602008949E-2</v>
      </c>
      <c r="BL48" s="250">
        <v>65.11</v>
      </c>
      <c r="BM48" s="68">
        <f t="shared" si="33"/>
        <v>-2.0902255639097752E-2</v>
      </c>
      <c r="BN48" s="68">
        <f t="shared" si="274"/>
        <v>-1.3588137611927592E-2</v>
      </c>
      <c r="BO48" s="68">
        <f t="shared" si="34"/>
        <v>9.6497137083192935E-2</v>
      </c>
      <c r="BP48" s="68"/>
      <c r="BQ48" s="15">
        <f t="shared" si="35"/>
        <v>-1.8984480940183894E-2</v>
      </c>
      <c r="BS48" s="250">
        <v>37.090000000000003</v>
      </c>
      <c r="BT48" s="68">
        <f t="shared" si="36"/>
        <v>-3.2098121085594906E-2</v>
      </c>
      <c r="BU48" s="68">
        <f t="shared" si="275"/>
        <v>-2.4784003058424747E-2</v>
      </c>
      <c r="BV48" s="68">
        <f t="shared" si="37"/>
        <v>-4.5625335480406499E-3</v>
      </c>
      <c r="BW48" s="68"/>
      <c r="BX48" s="15">
        <f t="shared" si="38"/>
        <v>-3.0326797385620826E-2</v>
      </c>
      <c r="BZ48" s="250"/>
      <c r="CA48" s="68">
        <f t="shared" si="39"/>
        <v>0</v>
      </c>
      <c r="CB48" s="68">
        <f t="shared" si="276"/>
        <v>0</v>
      </c>
      <c r="CC48" s="68">
        <f t="shared" si="40"/>
        <v>0</v>
      </c>
      <c r="CD48" s="68"/>
      <c r="CE48" s="15">
        <f t="shared" si="41"/>
        <v>0</v>
      </c>
      <c r="CG48" s="250">
        <v>33.04</v>
      </c>
      <c r="CH48" s="68">
        <f t="shared" si="42"/>
        <v>-2.3063276167947993E-2</v>
      </c>
      <c r="CI48" s="68">
        <f t="shared" si="277"/>
        <v>-1.5749158140777833E-2</v>
      </c>
      <c r="CJ48" s="68">
        <f t="shared" si="43"/>
        <v>9.2954019186238787E-2</v>
      </c>
      <c r="CK48" s="68"/>
      <c r="CL48" s="15">
        <f t="shared" si="44"/>
        <v>-3.8416763678696168E-2</v>
      </c>
      <c r="CN48" s="250">
        <v>32.049999999999997</v>
      </c>
      <c r="CO48" s="68">
        <f t="shared" si="45"/>
        <v>-2.0177315805564162E-2</v>
      </c>
      <c r="CP48" s="68">
        <f t="shared" si="278"/>
        <v>-1.2863197778394002E-2</v>
      </c>
      <c r="CQ48" s="68">
        <f t="shared" si="46"/>
        <v>2.2654754307594043E-2</v>
      </c>
      <c r="CR48" s="68"/>
      <c r="CS48" s="15">
        <f t="shared" si="47"/>
        <v>-4.242605318195404E-2</v>
      </c>
      <c r="CU48" s="250">
        <v>35.840000000000003</v>
      </c>
      <c r="CV48" s="68">
        <f t="shared" si="48"/>
        <v>-1.5384615384615252E-2</v>
      </c>
      <c r="CW48" s="68">
        <f t="shared" si="279"/>
        <v>-8.0704973574450903E-3</v>
      </c>
      <c r="CX48" s="68">
        <f t="shared" si="49"/>
        <v>0.11477449455676532</v>
      </c>
      <c r="CY48" s="68"/>
      <c r="CZ48" s="15">
        <f t="shared" si="50"/>
        <v>-3.8626609442060027E-2</v>
      </c>
      <c r="DB48" s="250">
        <v>20</v>
      </c>
      <c r="DC48" s="68">
        <f t="shared" si="51"/>
        <v>-1.0880316518298658E-2</v>
      </c>
      <c r="DD48" s="68">
        <f t="shared" si="280"/>
        <v>-3.5661984911284977E-3</v>
      </c>
      <c r="DE48" s="68">
        <f t="shared" si="52"/>
        <v>-8.5505258344764565E-2</v>
      </c>
      <c r="DF48" s="68"/>
      <c r="DG48" s="15">
        <f t="shared" si="53"/>
        <v>-1.7681728880157142E-2</v>
      </c>
      <c r="DI48" s="250">
        <v>44.59</v>
      </c>
      <c r="DJ48" s="68">
        <f t="shared" si="54"/>
        <v>-1.1965433192997987E-2</v>
      </c>
      <c r="DK48" s="68">
        <f t="shared" si="281"/>
        <v>-4.6513151658278259E-3</v>
      </c>
      <c r="DL48" s="68">
        <f t="shared" si="55"/>
        <v>9.9660249150623978E-3</v>
      </c>
      <c r="DM48" s="68"/>
      <c r="DN48" s="15">
        <f t="shared" si="56"/>
        <v>5.7637571157495425E-2</v>
      </c>
      <c r="DP48" s="250">
        <v>38.200000000000003</v>
      </c>
      <c r="DQ48" s="68">
        <f t="shared" si="57"/>
        <v>-2.27679713481709E-2</v>
      </c>
      <c r="DR48" s="68">
        <f t="shared" si="282"/>
        <v>-1.545385332100074E-2</v>
      </c>
      <c r="DS48" s="68"/>
      <c r="DT48" s="68"/>
      <c r="DU48" s="15">
        <f t="shared" si="58"/>
        <v>3.1512605042018004E-3</v>
      </c>
      <c r="DV48" s="18"/>
      <c r="DW48" s="250">
        <v>30.81</v>
      </c>
      <c r="DX48" s="68">
        <f t="shared" si="59"/>
        <v>-6.6646470766434401E-2</v>
      </c>
      <c r="DY48" s="68">
        <f t="shared" si="283"/>
        <v>-5.9332352739264238E-2</v>
      </c>
      <c r="DZ48" s="68">
        <f t="shared" si="60"/>
        <v>0.64407684098185702</v>
      </c>
      <c r="EA48" s="68"/>
      <c r="EB48" s="15">
        <f t="shared" si="61"/>
        <v>-7.9474155960561704E-2</v>
      </c>
      <c r="ED48" s="250">
        <v>34.520000000000003</v>
      </c>
      <c r="EE48" s="68">
        <f t="shared" si="62"/>
        <v>-3.9510294936004303E-2</v>
      </c>
      <c r="EF48" s="68">
        <f t="shared" si="284"/>
        <v>-3.219617690883414E-2</v>
      </c>
      <c r="EG48" s="68">
        <f t="shared" si="63"/>
        <v>0.64146457441749882</v>
      </c>
      <c r="EH48" s="68"/>
      <c r="EI48" s="15">
        <f t="shared" si="64"/>
        <v>-6.3991323210412121E-2</v>
      </c>
      <c r="EK48" s="250">
        <v>114.23</v>
      </c>
      <c r="EL48" s="68">
        <f t="shared" si="65"/>
        <v>-1.7460863581627396E-2</v>
      </c>
      <c r="EM48" s="68">
        <f t="shared" si="285"/>
        <v>-1.0146745554457236E-2</v>
      </c>
      <c r="EN48" s="68">
        <f t="shared" si="66"/>
        <v>0.76991013325069713</v>
      </c>
      <c r="EO48" s="68"/>
      <c r="EP48" s="15">
        <f t="shared" si="67"/>
        <v>2.6325247079964122E-2</v>
      </c>
      <c r="ER48" s="250">
        <v>38.92</v>
      </c>
      <c r="ES48" s="68">
        <f t="shared" si="68"/>
        <v>-1.1681056373793824E-2</v>
      </c>
      <c r="ET48" s="68">
        <f t="shared" si="286"/>
        <v>-4.3669383466236637E-3</v>
      </c>
      <c r="EU48" s="68">
        <f t="shared" si="69"/>
        <v>0.11486680034374121</v>
      </c>
      <c r="EV48" s="68"/>
      <c r="EW48" s="15">
        <f t="shared" si="70"/>
        <v>7.7140653124199373E-4</v>
      </c>
      <c r="EY48" s="250">
        <v>28.73</v>
      </c>
      <c r="EZ48" s="68">
        <f t="shared" si="71"/>
        <v>-3.0374620317245988E-2</v>
      </c>
      <c r="FA48" s="68">
        <f t="shared" si="287"/>
        <v>-2.3060502290075828E-2</v>
      </c>
      <c r="FB48" s="68"/>
      <c r="FC48" s="68"/>
      <c r="FD48" s="15">
        <f t="shared" si="72"/>
        <v>0.16883645240032558</v>
      </c>
      <c r="FF48" s="250">
        <v>57.57</v>
      </c>
      <c r="FG48" s="68">
        <f t="shared" si="73"/>
        <v>-1.5608740894900504E-3</v>
      </c>
      <c r="FH48" s="68">
        <f t="shared" si="288"/>
        <v>5.7532439376801105E-3</v>
      </c>
      <c r="FI48" s="68">
        <f t="shared" si="74"/>
        <v>-2.5558564658090692E-2</v>
      </c>
      <c r="FJ48" s="68"/>
      <c r="FK48" s="15">
        <f t="shared" si="75"/>
        <v>1.3734812466983643E-2</v>
      </c>
      <c r="FM48" s="250">
        <v>180.26</v>
      </c>
      <c r="FN48" s="68">
        <f t="shared" si="76"/>
        <v>-7.761325480266399E-3</v>
      </c>
      <c r="FO48" s="68">
        <f t="shared" si="289"/>
        <v>-4.4720745309623829E-4</v>
      </c>
      <c r="FP48" s="68">
        <f t="shared" si="77"/>
        <v>0.55022359821121425</v>
      </c>
      <c r="FQ48" s="68"/>
      <c r="FR48" s="15">
        <f t="shared" si="78"/>
        <v>-7.70670483320492E-3</v>
      </c>
      <c r="FT48" s="250">
        <v>95.25</v>
      </c>
      <c r="FU48" s="68">
        <f t="shared" si="79"/>
        <v>1.7519495780365352E-2</v>
      </c>
      <c r="FV48" s="68">
        <f t="shared" si="290"/>
        <v>2.4833613807535512E-2</v>
      </c>
      <c r="FW48" s="68">
        <f t="shared" si="80"/>
        <v>8.2017494036124031E-2</v>
      </c>
      <c r="FX48" s="68"/>
      <c r="FY48" s="15">
        <f t="shared" si="81"/>
        <v>5.6220891550232785E-2</v>
      </c>
      <c r="GA48" s="250">
        <v>18.16</v>
      </c>
      <c r="GB48" s="68">
        <f t="shared" si="82"/>
        <v>-1.2506797172376315E-2</v>
      </c>
      <c r="GC48" s="68">
        <f t="shared" si="291"/>
        <v>-5.1926791452061539E-3</v>
      </c>
      <c r="GD48" s="68"/>
      <c r="GE48" s="68"/>
      <c r="GF48" s="15">
        <f t="shared" si="83"/>
        <v>4.1881812966150338E-2</v>
      </c>
      <c r="GG48" s="18"/>
      <c r="GH48" s="250">
        <v>19.27</v>
      </c>
      <c r="GI48" s="68">
        <f t="shared" si="84"/>
        <v>-8.2346886258363432E-3</v>
      </c>
      <c r="GJ48" s="68">
        <f t="shared" si="292"/>
        <v>-9.2057059866618249E-4</v>
      </c>
      <c r="GK48" s="68">
        <f t="shared" si="85"/>
        <v>2.6014568158168948E-3</v>
      </c>
      <c r="GL48" s="68"/>
      <c r="GM48" s="15">
        <f t="shared" si="86"/>
        <v>1.957671957671963E-2</v>
      </c>
      <c r="GO48" s="250">
        <v>27.53</v>
      </c>
      <c r="GP48" s="68">
        <f t="shared" si="87"/>
        <v>-8.9992800575953921E-3</v>
      </c>
      <c r="GQ48" s="68">
        <f t="shared" si="293"/>
        <v>-1.6851620304252314E-3</v>
      </c>
      <c r="GR48" s="68"/>
      <c r="GS48" s="68"/>
      <c r="GT48" s="15">
        <f t="shared" si="88"/>
        <v>1.0275229357798206E-2</v>
      </c>
      <c r="GV48" s="250">
        <v>14.11</v>
      </c>
      <c r="GW48" s="68">
        <f t="shared" si="89"/>
        <v>-1.2596221133659883E-2</v>
      </c>
      <c r="GX48" s="68">
        <f t="shared" si="294"/>
        <v>-5.2821031064897222E-3</v>
      </c>
      <c r="GY48" s="68">
        <f t="shared" si="90"/>
        <v>0.19071729957805905</v>
      </c>
      <c r="GZ48" s="68"/>
      <c r="HA48" s="15">
        <f t="shared" si="91"/>
        <v>2.8425655976676296E-2</v>
      </c>
      <c r="HD48" s="250">
        <v>281.95</v>
      </c>
      <c r="HE48" s="68">
        <f t="shared" si="92"/>
        <v>-3.0433287482806128E-2</v>
      </c>
      <c r="HF48" s="68">
        <f t="shared" si="295"/>
        <v>-2.3119169455635968E-2</v>
      </c>
      <c r="HG48" s="68">
        <f t="shared" si="93"/>
        <v>0.58389978091118477</v>
      </c>
      <c r="HH48" s="68"/>
      <c r="HI48" s="15">
        <f t="shared" si="94"/>
        <v>-0.30182745641838349</v>
      </c>
      <c r="HK48" s="250">
        <v>26.27</v>
      </c>
      <c r="HL48" s="68">
        <f t="shared" si="95"/>
        <v>5.2483974358974304E-2</v>
      </c>
      <c r="HM48" s="68">
        <f t="shared" si="296"/>
        <v>5.9798092386144468E-2</v>
      </c>
      <c r="HN48" s="68">
        <f t="shared" si="96"/>
        <v>9.5927419354838701</v>
      </c>
      <c r="HO48" s="68"/>
      <c r="HP48" s="15">
        <f t="shared" si="97"/>
        <v>-4.1698256254738223E-3</v>
      </c>
      <c r="HR48" s="250">
        <v>110.15</v>
      </c>
      <c r="HS48" s="68">
        <f t="shared" si="98"/>
        <v>6.3036725744565316E-3</v>
      </c>
      <c r="HT48" s="68">
        <f t="shared" si="297"/>
        <v>1.3617790601626692E-2</v>
      </c>
      <c r="HU48" s="68">
        <f t="shared" si="99"/>
        <v>2.026098901098901</v>
      </c>
      <c r="HV48" s="68"/>
      <c r="HW48" s="15">
        <f t="shared" si="100"/>
        <v>2.398438226271277E-2</v>
      </c>
      <c r="HY48" s="250">
        <v>120.15</v>
      </c>
      <c r="HZ48" s="68">
        <f t="shared" si="101"/>
        <v>-8.4780621572212028E-2</v>
      </c>
      <c r="IA48" s="68">
        <f t="shared" si="298"/>
        <v>-7.7466503545041865E-2</v>
      </c>
      <c r="IB48" s="68">
        <f t="shared" si="102"/>
        <v>0.13456090651558072</v>
      </c>
      <c r="IC48" s="68"/>
      <c r="ID48" s="15">
        <f t="shared" si="103"/>
        <v>-0.10529451187728042</v>
      </c>
      <c r="IF48" s="250">
        <v>197.8</v>
      </c>
      <c r="IG48" s="68">
        <f t="shared" si="104"/>
        <v>-7.1099840330609496E-2</v>
      </c>
      <c r="IH48" s="68">
        <f t="shared" si="299"/>
        <v>-6.3785722303439332E-2</v>
      </c>
      <c r="II48" s="68">
        <f t="shared" si="105"/>
        <v>0.13028571428571434</v>
      </c>
      <c r="IJ48" s="68"/>
      <c r="IK48" s="15">
        <f t="shared" si="106"/>
        <v>-0.14682539682539678</v>
      </c>
      <c r="IM48" s="250">
        <v>172.93</v>
      </c>
      <c r="IN48" s="68">
        <f t="shared" si="107"/>
        <v>6.2845504800699012E-3</v>
      </c>
      <c r="IO48" s="68">
        <f t="shared" si="300"/>
        <v>1.3598668507240062E-2</v>
      </c>
      <c r="IP48" s="68">
        <f t="shared" si="108"/>
        <v>2.3768795157195859</v>
      </c>
      <c r="IQ48" s="68"/>
      <c r="IR48" s="15">
        <f t="shared" si="109"/>
        <v>-7.7755853021172119E-2</v>
      </c>
      <c r="IT48" s="250">
        <v>43.48</v>
      </c>
      <c r="IU48" s="68">
        <f t="shared" si="110"/>
        <v>-2.7728085867620798E-2</v>
      </c>
      <c r="IV48" s="68">
        <f t="shared" si="301"/>
        <v>-2.0413967840450638E-2</v>
      </c>
      <c r="IW48" s="68">
        <f t="shared" si="111"/>
        <v>1.3824657534246574</v>
      </c>
      <c r="IX48" s="68"/>
      <c r="IY48" s="15">
        <f t="shared" si="112"/>
        <v>-0.15392099630278272</v>
      </c>
      <c r="JA48" s="250">
        <v>658.24</v>
      </c>
      <c r="JB48" s="68">
        <f t="shared" si="113"/>
        <v>-2.2947899658601802E-2</v>
      </c>
      <c r="JC48" s="68">
        <f t="shared" si="302"/>
        <v>-1.5633781631431642E-2</v>
      </c>
      <c r="JD48" s="68">
        <f t="shared" si="114"/>
        <v>0.33139158576051786</v>
      </c>
      <c r="JE48" s="68"/>
      <c r="JF48" s="15">
        <f t="shared" si="115"/>
        <v>0.12421649502143434</v>
      </c>
      <c r="JH48" s="250">
        <v>392.53</v>
      </c>
      <c r="JI48" s="68">
        <f t="shared" si="116"/>
        <v>-1.8012158206789697E-2</v>
      </c>
      <c r="JJ48" s="68">
        <f t="shared" si="303"/>
        <v>-1.0698040179619537E-2</v>
      </c>
      <c r="JK48" s="68">
        <f t="shared" si="117"/>
        <v>-3.4817674395731454E-2</v>
      </c>
      <c r="JL48" s="68"/>
      <c r="JM48" s="15">
        <f t="shared" si="118"/>
        <v>-6.8730723606168512E-2</v>
      </c>
      <c r="JO48" s="250">
        <v>11.79</v>
      </c>
      <c r="JP48" s="68">
        <f t="shared" si="119"/>
        <v>-2.9629629629629728E-2</v>
      </c>
      <c r="JQ48" s="68">
        <f t="shared" si="304"/>
        <v>-2.2315511602459568E-2</v>
      </c>
      <c r="JR48" s="68">
        <f t="shared" si="120"/>
        <v>-0.60215960857094653</v>
      </c>
      <c r="JS48" s="68"/>
      <c r="JT48" s="15">
        <f t="shared" si="121"/>
        <v>0.15701668302257113</v>
      </c>
      <c r="JV48" s="250">
        <v>1.45</v>
      </c>
      <c r="JW48" s="68">
        <f t="shared" si="122"/>
        <v>-3.3333333333333361E-2</v>
      </c>
      <c r="JX48" s="68">
        <f t="shared" si="305"/>
        <v>-2.6019215306163201E-2</v>
      </c>
      <c r="JY48" s="68">
        <f t="shared" si="123"/>
        <v>-0.4268774703557312</v>
      </c>
      <c r="JZ48" s="68"/>
      <c r="KA48" s="15">
        <f t="shared" si="124"/>
        <v>-0.19444444444444448</v>
      </c>
      <c r="KC48" s="250">
        <v>19.82</v>
      </c>
      <c r="KD48" s="68">
        <f t="shared" si="125"/>
        <v>-7.2097378277153526E-2</v>
      </c>
      <c r="KE48" s="68">
        <f t="shared" si="306"/>
        <v>-6.4783260249983363E-2</v>
      </c>
      <c r="KF48" s="68">
        <f t="shared" si="126"/>
        <v>1.7453798767967137E-2</v>
      </c>
      <c r="KG48" s="68"/>
      <c r="KH48" s="15">
        <f t="shared" si="127"/>
        <v>-0.10640216411181241</v>
      </c>
      <c r="KI48" s="18"/>
      <c r="KJ48" s="250">
        <v>52.6</v>
      </c>
      <c r="KK48" s="68">
        <f t="shared" si="128"/>
        <v>-0.14178495676293029</v>
      </c>
      <c r="KL48" s="68">
        <f t="shared" si="307"/>
        <v>-0.13447083873576013</v>
      </c>
      <c r="KM48" s="68">
        <f t="shared" si="129"/>
        <v>1.4928909952606635</v>
      </c>
      <c r="KN48" s="68"/>
      <c r="KO48" s="15">
        <f t="shared" si="130"/>
        <v>-0.21737836631453644</v>
      </c>
      <c r="KQ48" s="250">
        <v>1.24</v>
      </c>
      <c r="KR48" s="68">
        <f t="shared" si="131"/>
        <v>-4.8349961627014541E-2</v>
      </c>
      <c r="KS48" s="68">
        <f t="shared" si="308"/>
        <v>-4.1035843599844378E-2</v>
      </c>
      <c r="KT48" s="68">
        <f t="shared" si="132"/>
        <v>-0.52671755725190839</v>
      </c>
      <c r="KU48" s="68"/>
      <c r="KV48" s="15">
        <f t="shared" si="133"/>
        <v>0.2277227722772277</v>
      </c>
      <c r="KW48" s="18"/>
      <c r="KX48" s="250">
        <v>22.94</v>
      </c>
      <c r="KY48" s="68">
        <f t="shared" si="134"/>
        <v>-3.288364249578405E-2</v>
      </c>
      <c r="KZ48" s="68">
        <f t="shared" si="309"/>
        <v>-2.556952446861389E-2</v>
      </c>
      <c r="LA48" s="68">
        <f t="shared" si="135"/>
        <v>-0.68107882663700825</v>
      </c>
      <c r="LB48" s="68"/>
      <c r="LC48" s="15">
        <f t="shared" si="136"/>
        <v>-3.2475748629270329E-2</v>
      </c>
      <c r="LD48" s="18"/>
      <c r="LE48" s="250">
        <v>46.63</v>
      </c>
      <c r="LF48" s="68">
        <f t="shared" si="137"/>
        <v>-4.4271367083418667E-2</v>
      </c>
      <c r="LG48" s="68">
        <f t="shared" si="310"/>
        <v>-3.6957249056248503E-2</v>
      </c>
      <c r="LH48" s="68">
        <f t="shared" si="138"/>
        <v>0.30142338822216036</v>
      </c>
      <c r="LI48" s="68"/>
      <c r="LJ48" s="15">
        <f t="shared" si="139"/>
        <v>1.1277380177835679E-2</v>
      </c>
      <c r="LL48" s="250">
        <v>95.09</v>
      </c>
      <c r="LM48" s="68">
        <f t="shared" si="140"/>
        <v>-3.3245221634810855E-2</v>
      </c>
      <c r="LN48" s="68">
        <f t="shared" si="311"/>
        <v>-2.5931103607640695E-2</v>
      </c>
      <c r="LO48" s="68">
        <f t="shared" si="141"/>
        <v>8.6742857142857177E-2</v>
      </c>
      <c r="LP48" s="68"/>
      <c r="LQ48" s="15">
        <f t="shared" si="142"/>
        <v>0.21582917785449446</v>
      </c>
      <c r="LS48" s="250">
        <v>10.59</v>
      </c>
      <c r="LT48" s="68">
        <f t="shared" si="143"/>
        <v>-4.1628959276018174E-2</v>
      </c>
      <c r="LU48" s="68">
        <f t="shared" si="312"/>
        <v>-3.431484124884801E-2</v>
      </c>
      <c r="LV48" s="68"/>
      <c r="LW48" s="68"/>
      <c r="LX48" s="15">
        <f t="shared" si="144"/>
        <v>0.14486486486486486</v>
      </c>
      <c r="LZ48" s="250">
        <v>12</v>
      </c>
      <c r="MA48" s="68">
        <f t="shared" si="145"/>
        <v>-6.5420560747663545E-2</v>
      </c>
      <c r="MB48" s="68">
        <f t="shared" si="313"/>
        <v>-5.8106442720493381E-2</v>
      </c>
      <c r="MC48" s="68">
        <f t="shared" si="146"/>
        <v>-0.4606741573033708</v>
      </c>
      <c r="MD48" s="68"/>
      <c r="ME48" s="15">
        <f t="shared" si="147"/>
        <v>-0.10979228486646887</v>
      </c>
      <c r="MG48" s="250">
        <v>32.39</v>
      </c>
      <c r="MH48" s="68">
        <f t="shared" si="148"/>
        <v>-7.956805910770097E-2</v>
      </c>
      <c r="MI48" s="68">
        <f t="shared" si="314"/>
        <v>-7.2253941080530806E-2</v>
      </c>
      <c r="MJ48" s="68">
        <f t="shared" si="149"/>
        <v>3.3652291105121295</v>
      </c>
      <c r="MK48" s="68"/>
      <c r="ML48" s="15">
        <f t="shared" si="150"/>
        <v>0.52567121997173816</v>
      </c>
      <c r="MN48" s="250">
        <v>102.13</v>
      </c>
      <c r="MO48" s="68">
        <f t="shared" si="151"/>
        <v>-4.2291822955738981E-2</v>
      </c>
      <c r="MP48" s="68">
        <f t="shared" si="315"/>
        <v>-3.4977704928568817E-2</v>
      </c>
      <c r="MQ48" s="68">
        <f t="shared" si="152"/>
        <v>-0.18880063542494049</v>
      </c>
      <c r="MR48" s="68"/>
      <c r="MS48" s="15">
        <f t="shared" si="153"/>
        <v>-8.3131340335757295E-2</v>
      </c>
      <c r="MU48" s="250">
        <v>8.26</v>
      </c>
      <c r="MV48" s="68">
        <f t="shared" si="154"/>
        <v>-3.1652989449003473E-2</v>
      </c>
      <c r="MW48" s="68">
        <f t="shared" si="316"/>
        <v>-2.4338871421833313E-2</v>
      </c>
      <c r="MX48" s="68">
        <f t="shared" si="155"/>
        <v>-0.60421657882127455</v>
      </c>
      <c r="MY48" s="68"/>
      <c r="MZ48" s="15">
        <f t="shared" si="156"/>
        <v>-0.22586691658856609</v>
      </c>
      <c r="NB48" s="250">
        <v>201.43</v>
      </c>
      <c r="NC48" s="68">
        <f t="shared" si="157"/>
        <v>-8.9281285650516745E-4</v>
      </c>
      <c r="ND48" s="68">
        <f t="shared" si="317"/>
        <v>6.421305170664993E-3</v>
      </c>
      <c r="NE48" s="68">
        <f t="shared" si="158"/>
        <v>0.48689746807411244</v>
      </c>
      <c r="NF48" s="68"/>
      <c r="NG48" s="15">
        <f t="shared" si="159"/>
        <v>0.20768631212902461</v>
      </c>
      <c r="NI48" s="250">
        <v>5.0599999999999996</v>
      </c>
      <c r="NJ48" s="68">
        <f t="shared" si="160"/>
        <v>-3.0651340996168612E-2</v>
      </c>
      <c r="NK48" s="68">
        <f t="shared" si="318"/>
        <v>-2.3337222968998452E-2</v>
      </c>
      <c r="NL48" s="68">
        <f t="shared" si="161"/>
        <v>-0.95982532751091698</v>
      </c>
      <c r="NM48" s="68"/>
      <c r="NN48" s="15">
        <f t="shared" si="162"/>
        <v>3.2653061224489639E-2</v>
      </c>
      <c r="NP48" s="250">
        <v>326.27999999999997</v>
      </c>
      <c r="NQ48" s="68">
        <f t="shared" si="163"/>
        <v>-2.6727120868631535E-2</v>
      </c>
      <c r="NR48" s="68">
        <f t="shared" si="319"/>
        <v>-1.9413002841461375E-2</v>
      </c>
      <c r="NS48" s="68">
        <f t="shared" si="164"/>
        <v>1.485942857142857</v>
      </c>
      <c r="NT48" s="68"/>
      <c r="NU48" s="15">
        <f t="shared" si="165"/>
        <v>-8.0564253792601292E-3</v>
      </c>
      <c r="NW48" s="250">
        <v>168.5</v>
      </c>
      <c r="NX48" s="68">
        <f t="shared" si="166"/>
        <v>-2.4489087014415503E-2</v>
      </c>
      <c r="NY48" s="68">
        <f t="shared" si="320"/>
        <v>-1.7174968987245343E-2</v>
      </c>
      <c r="NZ48" s="68">
        <f t="shared" si="167"/>
        <v>-4.1306326809285338E-2</v>
      </c>
      <c r="OA48" s="68"/>
      <c r="OB48" s="15">
        <f t="shared" si="168"/>
        <v>-0.10987849973586905</v>
      </c>
      <c r="OD48" s="250">
        <v>1.29</v>
      </c>
      <c r="OE48" s="68">
        <f t="shared" si="169"/>
        <v>-3.0075187969924838E-2</v>
      </c>
      <c r="OF48" s="68">
        <f t="shared" si="321"/>
        <v>-2.2761069942754678E-2</v>
      </c>
      <c r="OG48" s="68">
        <f t="shared" si="170"/>
        <v>-0.99428368857180838</v>
      </c>
      <c r="OH48" s="68"/>
      <c r="OI48" s="15">
        <f t="shared" si="171"/>
        <v>-0.11643835616438351</v>
      </c>
      <c r="OK48" s="250">
        <v>89.52</v>
      </c>
      <c r="OL48" s="68">
        <f t="shared" si="172"/>
        <v>-4.2566844919786136E-2</v>
      </c>
      <c r="OM48" s="68">
        <f t="shared" si="322"/>
        <v>-3.5252726892615972E-2</v>
      </c>
      <c r="ON48" s="68">
        <f t="shared" si="173"/>
        <v>1.1088339222614838</v>
      </c>
      <c r="OO48" s="68"/>
      <c r="OP48" s="15">
        <f t="shared" si="174"/>
        <v>0.34394235099834852</v>
      </c>
      <c r="OR48" s="250">
        <v>1.7</v>
      </c>
      <c r="OS48" s="68">
        <f t="shared" si="175"/>
        <v>-8.6021505376344162E-2</v>
      </c>
      <c r="OT48" s="68">
        <f t="shared" si="323"/>
        <v>-7.8707387349173999E-2</v>
      </c>
      <c r="OU48" s="68">
        <f t="shared" si="176"/>
        <v>-0.77922077922077926</v>
      </c>
      <c r="OV48" s="68"/>
      <c r="OW48" s="15">
        <f t="shared" si="177"/>
        <v>0.51785714285714268</v>
      </c>
      <c r="OY48" s="250">
        <v>129.86000000000001</v>
      </c>
      <c r="OZ48" s="68">
        <f t="shared" si="178"/>
        <v>2.5264487604610905E-2</v>
      </c>
      <c r="PA48" s="68">
        <f t="shared" si="324"/>
        <v>3.2578605631781068E-2</v>
      </c>
      <c r="PB48" s="68">
        <f t="shared" si="332"/>
        <v>2.9956923076923081</v>
      </c>
      <c r="PC48" s="68"/>
      <c r="PD48" s="15">
        <f t="shared" si="179"/>
        <v>0.13365342645133144</v>
      </c>
      <c r="PE48" s="18"/>
      <c r="PF48" s="250">
        <v>203.78</v>
      </c>
      <c r="PG48" s="68">
        <f t="shared" si="180"/>
        <v>1.2672066789246194E-2</v>
      </c>
      <c r="PH48" s="68">
        <f t="shared" si="325"/>
        <v>1.9986184816416355E-2</v>
      </c>
      <c r="PI48" s="68">
        <f t="shared" si="181"/>
        <v>-0.41476163124641008</v>
      </c>
      <c r="PJ48" s="68"/>
      <c r="PK48" s="15">
        <f t="shared" si="182"/>
        <v>-2.5582173767513004E-2</v>
      </c>
      <c r="PM48" s="250"/>
      <c r="PN48" s="68">
        <f t="shared" si="183"/>
        <v>0</v>
      </c>
      <c r="PO48" s="68">
        <f t="shared" si="184"/>
        <v>7.3141180271701607E-3</v>
      </c>
      <c r="PP48" s="68">
        <f t="shared" si="185"/>
        <v>0</v>
      </c>
      <c r="PQ48" s="68"/>
      <c r="PR48" s="15">
        <f t="shared" si="186"/>
        <v>0</v>
      </c>
      <c r="PT48" s="250">
        <v>4.0199999999999996</v>
      </c>
      <c r="PU48" s="68">
        <f t="shared" si="187"/>
        <v>-9.4594594594594766E-2</v>
      </c>
      <c r="PV48" s="68">
        <f t="shared" si="326"/>
        <v>-8.7280476567424603E-2</v>
      </c>
      <c r="PW48" s="68">
        <f t="shared" si="188"/>
        <v>-0.53899082568807344</v>
      </c>
      <c r="PX48" s="68"/>
      <c r="PY48" s="15">
        <f t="shared" si="189"/>
        <v>-0.21637426900584802</v>
      </c>
      <c r="QA48" s="250">
        <v>208.26</v>
      </c>
      <c r="QB48" s="68">
        <f t="shared" si="190"/>
        <v>1.4907429670594002E-3</v>
      </c>
      <c r="QC48" s="68">
        <f t="shared" si="327"/>
        <v>8.8048609942295609E-3</v>
      </c>
      <c r="QD48" s="68">
        <f t="shared" si="191"/>
        <v>-0.38273214973769226</v>
      </c>
      <c r="QE48" s="68"/>
      <c r="QF48" s="15">
        <f t="shared" si="192"/>
        <v>8.6158339417961721E-2</v>
      </c>
      <c r="QH48" s="250">
        <v>1.288</v>
      </c>
      <c r="QI48" s="68">
        <f t="shared" si="193"/>
        <v>-4.592592592592596E-2</v>
      </c>
      <c r="QJ48" s="68">
        <f t="shared" si="328"/>
        <v>-3.8611807898755797E-2</v>
      </c>
      <c r="QK48" s="68">
        <f t="shared" si="194"/>
        <v>-0.48685258964143419</v>
      </c>
      <c r="QL48" s="68"/>
      <c r="QM48" s="15">
        <f t="shared" si="195"/>
        <v>-9.2307692307692386E-3</v>
      </c>
      <c r="QO48" s="250">
        <v>11.06</v>
      </c>
      <c r="QP48" s="68">
        <f t="shared" si="196"/>
        <v>9.0497737556559149E-4</v>
      </c>
      <c r="QQ48" s="68">
        <f t="shared" si="329"/>
        <v>8.2190954027357519E-3</v>
      </c>
      <c r="QR48" s="68">
        <f t="shared" si="197"/>
        <v>-0.98651844267290778</v>
      </c>
      <c r="QS48" s="68"/>
      <c r="QT48" s="15">
        <f t="shared" si="198"/>
        <v>-3.6585365853658527E-2</v>
      </c>
      <c r="QV48" s="250">
        <v>1.73</v>
      </c>
      <c r="QW48" s="68">
        <f t="shared" si="199"/>
        <v>-3.3519553072625725E-2</v>
      </c>
      <c r="QX48" s="68">
        <f t="shared" si="330"/>
        <v>-2.6205435045455566E-2</v>
      </c>
      <c r="QY48" s="68">
        <f t="shared" si="200"/>
        <v>-0.50991501416430596</v>
      </c>
      <c r="QZ48" s="68"/>
      <c r="RA48" s="15">
        <f t="shared" si="201"/>
        <v>-0.2930118512464242</v>
      </c>
      <c r="RC48" s="250">
        <v>24.1</v>
      </c>
      <c r="RD48" s="68">
        <f t="shared" si="202"/>
        <v>-2.9399919452275349E-2</v>
      </c>
      <c r="RE48" s="68">
        <f t="shared" si="331"/>
        <v>-2.2085801425105189E-2</v>
      </c>
      <c r="RF48" s="68">
        <f t="shared" si="203"/>
        <v>-0.47936919421041257</v>
      </c>
      <c r="RG48" s="68"/>
      <c r="RH48" s="15">
        <f t="shared" si="204"/>
        <v>-2.6262626262626206E-2</v>
      </c>
      <c r="RJ48" s="250">
        <v>180.39</v>
      </c>
      <c r="RK48" s="68">
        <f t="shared" si="205"/>
        <v>-6.9483132157226998E-2</v>
      </c>
      <c r="RL48" s="68">
        <f t="shared" si="206"/>
        <v>-6.2169014130056835E-2</v>
      </c>
      <c r="RM48" s="68">
        <f t="shared" si="207"/>
        <v>-0.16323406623991105</v>
      </c>
      <c r="RN48" s="68"/>
      <c r="RO48" s="15">
        <f t="shared" si="208"/>
        <v>-8.3011386742578352E-2</v>
      </c>
      <c r="RQ48" s="250">
        <v>13.74</v>
      </c>
      <c r="RR48" s="68">
        <f t="shared" si="209"/>
        <v>-2.9661016949152536E-2</v>
      </c>
      <c r="RS48" s="68">
        <f t="shared" si="210"/>
        <v>-2.2346898921982376E-2</v>
      </c>
      <c r="RT48" s="68">
        <f t="shared" si="211"/>
        <v>-6.1475409836065593E-2</v>
      </c>
      <c r="RU48" s="68"/>
      <c r="RV48" s="15">
        <f t="shared" si="212"/>
        <v>-0.3406909788867562</v>
      </c>
      <c r="RX48" s="250">
        <v>84.77</v>
      </c>
      <c r="RY48" s="68">
        <f t="shared" si="213"/>
        <v>-5.0834173104915531E-2</v>
      </c>
      <c r="RZ48" s="68">
        <f t="shared" si="214"/>
        <v>-4.3520055077745368E-2</v>
      </c>
      <c r="SA48" s="68">
        <f t="shared" si="215"/>
        <v>-0.36291898391702992</v>
      </c>
      <c r="SB48" s="68"/>
      <c r="SC48" s="15">
        <f t="shared" si="216"/>
        <v>0.12085151394949095</v>
      </c>
      <c r="SE48" s="250">
        <v>8.0299999999999994</v>
      </c>
      <c r="SF48" s="68">
        <f t="shared" si="217"/>
        <v>-0.13469827586206898</v>
      </c>
      <c r="SG48" s="68">
        <f t="shared" si="218"/>
        <v>-0.12738415783489881</v>
      </c>
      <c r="SH48" s="68">
        <f t="shared" si="219"/>
        <v>-0.35760000000000003</v>
      </c>
      <c r="SI48" s="68"/>
      <c r="SJ48" s="15">
        <f t="shared" si="220"/>
        <v>-0.47378768020969858</v>
      </c>
      <c r="SL48" s="250">
        <v>0.56999999999999995</v>
      </c>
      <c r="SM48" s="68">
        <f t="shared" si="221"/>
        <v>7.5471698113207406E-2</v>
      </c>
      <c r="SN48" s="68">
        <f t="shared" si="222"/>
        <v>8.2785816140377569E-2</v>
      </c>
      <c r="SO48" s="68">
        <f t="shared" si="223"/>
        <v>-0.59859154929577463</v>
      </c>
      <c r="SP48" s="68"/>
      <c r="SQ48" s="15">
        <f t="shared" si="224"/>
        <v>-0.4356435643564357</v>
      </c>
      <c r="SS48" s="250">
        <v>5.56</v>
      </c>
      <c r="ST48" s="68">
        <f t="shared" si="225"/>
        <v>-9.4462540716612392E-2</v>
      </c>
      <c r="SU48" s="68">
        <f t="shared" si="226"/>
        <v>-8.7148422689442229E-2</v>
      </c>
      <c r="SV48" s="68">
        <f t="shared" si="227"/>
        <v>-0.65551425030978938</v>
      </c>
      <c r="SW48" s="68"/>
      <c r="SX48" s="15">
        <f t="shared" si="228"/>
        <v>-0.33809523809523817</v>
      </c>
      <c r="SZ48" s="250">
        <v>23.46</v>
      </c>
      <c r="TA48" s="68">
        <f t="shared" si="229"/>
        <v>-1.304164913756831E-2</v>
      </c>
      <c r="TB48" s="68">
        <f t="shared" si="230"/>
        <v>-5.7275311103981491E-3</v>
      </c>
      <c r="TC48" s="68">
        <f t="shared" si="231"/>
        <v>-0.41887540252662864</v>
      </c>
      <c r="TD48" s="68"/>
      <c r="TE48" s="15">
        <f t="shared" si="232"/>
        <v>0.50384615384615394</v>
      </c>
      <c r="TG48" s="250">
        <v>0.18060000000000001</v>
      </c>
      <c r="TH48" s="68">
        <f t="shared" si="233"/>
        <v>-4.6965699208443228E-2</v>
      </c>
      <c r="TI48" s="68">
        <f t="shared" si="234"/>
        <v>-3.9651581181273064E-2</v>
      </c>
      <c r="TJ48" s="68">
        <f t="shared" si="235"/>
        <v>-0.17909090909090905</v>
      </c>
      <c r="TK48" s="68"/>
      <c r="TL48" s="15">
        <f t="shared" si="236"/>
        <v>6.5486725663716799E-2</v>
      </c>
      <c r="TN48" s="250">
        <v>33.24</v>
      </c>
      <c r="TO48" s="68">
        <f t="shared" si="237"/>
        <v>-2.8354282373574943E-2</v>
      </c>
      <c r="TP48" s="68">
        <f t="shared" si="238"/>
        <v>-2.1040164346404783E-2</v>
      </c>
      <c r="TQ48" s="68">
        <f t="shared" si="239"/>
        <v>-0.51549780268633438</v>
      </c>
      <c r="TR48" s="68"/>
      <c r="TS48" s="15">
        <f t="shared" si="240"/>
        <v>0.11731092436974797</v>
      </c>
      <c r="TU48" s="250">
        <v>1.92</v>
      </c>
      <c r="TV48" s="68">
        <f t="shared" si="241"/>
        <v>-2.5380710659898501E-2</v>
      </c>
      <c r="TW48" s="68">
        <f t="shared" si="242"/>
        <v>-1.8066592632728341E-2</v>
      </c>
      <c r="TX48" s="68">
        <f t="shared" si="243"/>
        <v>-0.56462585034013613</v>
      </c>
      <c r="TY48" s="68"/>
      <c r="TZ48" s="15">
        <f t="shared" si="244"/>
        <v>0.12280701754385963</v>
      </c>
      <c r="UB48" s="250"/>
      <c r="UC48" s="68">
        <f t="shared" si="245"/>
        <v>0</v>
      </c>
      <c r="UD48" s="68">
        <f t="shared" si="246"/>
        <v>7.3141180271701607E-3</v>
      </c>
      <c r="UE48" s="68">
        <f t="shared" si="247"/>
        <v>0</v>
      </c>
      <c r="UF48" s="68"/>
      <c r="UG48" s="15">
        <f t="shared" si="248"/>
        <v>0</v>
      </c>
      <c r="UI48" s="250"/>
      <c r="UJ48" s="68">
        <f t="shared" si="249"/>
        <v>0</v>
      </c>
      <c r="UK48" s="68">
        <f t="shared" si="250"/>
        <v>7.3141180271701607E-3</v>
      </c>
      <c r="UL48" s="68">
        <f t="shared" si="251"/>
        <v>0</v>
      </c>
      <c r="UM48" s="68"/>
      <c r="UN48" s="15">
        <f t="shared" si="252"/>
        <v>0</v>
      </c>
      <c r="UP48" s="250"/>
      <c r="UQ48" s="68">
        <f t="shared" si="253"/>
        <v>0</v>
      </c>
      <c r="UR48" s="68">
        <f t="shared" si="254"/>
        <v>7.3141180271701607E-3</v>
      </c>
      <c r="US48" s="68">
        <f t="shared" si="255"/>
        <v>0</v>
      </c>
      <c r="UT48" s="68"/>
      <c r="UU48" s="15">
        <f t="shared" si="256"/>
        <v>0</v>
      </c>
      <c r="UW48" s="250"/>
      <c r="UX48" s="68">
        <f t="shared" si="257"/>
        <v>0</v>
      </c>
      <c r="UY48" s="68">
        <f t="shared" si="258"/>
        <v>7.3141180271701607E-3</v>
      </c>
      <c r="UZ48" s="68">
        <f t="shared" si="259"/>
        <v>0</v>
      </c>
      <c r="VA48" s="68"/>
      <c r="VB48" s="15">
        <f t="shared" si="260"/>
        <v>0</v>
      </c>
      <c r="VD48" s="250"/>
      <c r="VE48" s="68">
        <f t="shared" si="261"/>
        <v>0</v>
      </c>
      <c r="VF48" s="68">
        <f t="shared" si="262"/>
        <v>7.3141180271701607E-3</v>
      </c>
      <c r="VG48" s="68">
        <f t="shared" si="263"/>
        <v>0</v>
      </c>
      <c r="VH48" s="68"/>
      <c r="VI48" s="15">
        <f t="shared" si="264"/>
        <v>0</v>
      </c>
      <c r="VM48" s="21">
        <f t="shared" si="265"/>
        <v>-3.2786877880104252E-2</v>
      </c>
      <c r="VN48" s="49"/>
      <c r="VO48" s="21">
        <f t="shared" si="266"/>
        <v>0.31479606825456846</v>
      </c>
      <c r="VP48" s="14"/>
      <c r="VQ48" s="21">
        <f t="shared" si="267"/>
        <v>9.0124711876586414E-3</v>
      </c>
    </row>
    <row r="49" spans="1:589" ht="15.75" customHeight="1" x14ac:dyDescent="0.2">
      <c r="A49" s="127">
        <v>45716</v>
      </c>
      <c r="B49" s="4">
        <f t="shared" si="0"/>
        <v>45716</v>
      </c>
      <c r="C49" s="13">
        <v>43840.91</v>
      </c>
      <c r="D49" s="138">
        <f t="shared" si="1"/>
        <v>601.41000000000349</v>
      </c>
      <c r="E49" s="68">
        <f t="shared" si="2"/>
        <v>1.3908810231385736E-2</v>
      </c>
      <c r="F49" s="15">
        <f t="shared" si="3"/>
        <v>3.0478640811842414E-2</v>
      </c>
      <c r="G49" s="13">
        <v>5954.5</v>
      </c>
      <c r="H49" s="138">
        <f t="shared" si="4"/>
        <v>92.930000000000291</v>
      </c>
      <c r="I49" s="68">
        <f t="shared" si="5"/>
        <v>1.5854114170776822E-2</v>
      </c>
      <c r="J49" s="15">
        <f t="shared" si="6"/>
        <v>1.2389422660044901E-2</v>
      </c>
      <c r="K49" s="13">
        <v>18847.28</v>
      </c>
      <c r="L49" s="138">
        <f t="shared" si="7"/>
        <v>302.86000000000058</v>
      </c>
      <c r="M49" s="68">
        <f t="shared" si="8"/>
        <v>1.6331597321458457E-2</v>
      </c>
      <c r="N49" s="15">
        <f t="shared" si="9"/>
        <v>-2.400264308192477E-2</v>
      </c>
      <c r="O49" s="13">
        <v>2163.0700000000002</v>
      </c>
      <c r="P49" s="138">
        <f t="shared" si="10"/>
        <v>23.410000000000309</v>
      </c>
      <c r="Q49" s="68">
        <f t="shared" si="11"/>
        <v>1.0940990624678832E-2</v>
      </c>
      <c r="R49" s="15">
        <f t="shared" si="12"/>
        <v>-3.0083043369085488E-2</v>
      </c>
      <c r="S49" s="18">
        <f t="shared" si="13"/>
        <v>1.0180230495341796E-2</v>
      </c>
      <c r="T49" s="121">
        <f t="shared" si="14"/>
        <v>260.44189530593366</v>
      </c>
      <c r="U49" s="121">
        <f t="shared" si="15"/>
        <v>260.44189530593366</v>
      </c>
      <c r="V49" s="134">
        <f t="shared" si="16"/>
        <v>7.8792570110841915E-3</v>
      </c>
      <c r="W49" s="21">
        <f t="shared" si="268"/>
        <v>6.657241578886342E-3</v>
      </c>
      <c r="X49" s="18">
        <f t="shared" si="17"/>
        <v>1.4258878087074961E-2</v>
      </c>
      <c r="Y49" s="352">
        <v>233431.89</v>
      </c>
      <c r="Z49" s="15">
        <v>1.9999999999999999E-6</v>
      </c>
      <c r="AA49" s="21">
        <f t="shared" si="18"/>
        <v>-7.8772570110841912E-3</v>
      </c>
      <c r="AC49" s="250">
        <v>220.72</v>
      </c>
      <c r="AD49" s="68">
        <f t="shared" si="19"/>
        <v>1.8363015594721737E-2</v>
      </c>
      <c r="AE49" s="68">
        <f t="shared" si="269"/>
        <v>1.0483758583637546E-2</v>
      </c>
      <c r="AF49" s="68">
        <f t="shared" si="20"/>
        <v>0.33956424106330024</v>
      </c>
      <c r="AG49" s="68"/>
      <c r="AH49" s="15">
        <f t="shared" si="21"/>
        <v>-2.839283356076942E-2</v>
      </c>
      <c r="AJ49" s="250">
        <v>21.6</v>
      </c>
      <c r="AK49" s="68">
        <f t="shared" si="22"/>
        <v>1.742816768723509E-2</v>
      </c>
      <c r="AL49" s="68">
        <f t="shared" si="270"/>
        <v>9.5489106761508982E-3</v>
      </c>
      <c r="AM49" s="68">
        <f t="shared" si="23"/>
        <v>0.16129032258064516</v>
      </c>
      <c r="AN49" s="68"/>
      <c r="AO49" s="15">
        <f t="shared" si="24"/>
        <v>2.710413694721827E-2</v>
      </c>
      <c r="AQ49" s="250">
        <v>20.95</v>
      </c>
      <c r="AR49" s="68">
        <f t="shared" si="25"/>
        <v>1.8473505104521098E-2</v>
      </c>
      <c r="AS49" s="68">
        <f t="shared" si="271"/>
        <v>1.0594248093436906E-2</v>
      </c>
      <c r="AT49" s="68">
        <f t="shared" si="26"/>
        <v>0.21308627678054429</v>
      </c>
      <c r="AU49" s="68"/>
      <c r="AV49" s="15">
        <f t="shared" si="27"/>
        <v>-2.4219841639496954E-2</v>
      </c>
      <c r="AX49" s="250">
        <v>207.13</v>
      </c>
      <c r="AY49" s="68">
        <f t="shared" si="28"/>
        <v>1.599058223377638E-2</v>
      </c>
      <c r="AZ49" s="68">
        <f t="shared" si="272"/>
        <v>8.1113252226921884E-3</v>
      </c>
      <c r="BA49" s="68">
        <f t="shared" si="29"/>
        <v>0.54459358687546611</v>
      </c>
      <c r="BB49" s="68"/>
      <c r="BC49" s="15">
        <f t="shared" si="30"/>
        <v>1.4398354473774414E-2</v>
      </c>
      <c r="BE49" s="250">
        <v>77.56</v>
      </c>
      <c r="BF49" s="68">
        <f t="shared" si="31"/>
        <v>1.253263707571812E-2</v>
      </c>
      <c r="BG49" s="68">
        <f t="shared" si="273"/>
        <v>4.6533800646339288E-3</v>
      </c>
      <c r="BH49" s="68"/>
      <c r="BI49" s="68"/>
      <c r="BJ49" s="15">
        <f t="shared" si="32"/>
        <v>5.2803040586398814E-2</v>
      </c>
      <c r="BL49" s="250">
        <v>66.03</v>
      </c>
      <c r="BM49" s="68">
        <f t="shared" si="33"/>
        <v>1.4129933957917397E-2</v>
      </c>
      <c r="BN49" s="68">
        <f t="shared" si="274"/>
        <v>6.2506769468332057E-3</v>
      </c>
      <c r="BO49" s="68">
        <f t="shared" si="34"/>
        <v>0.11199056921522395</v>
      </c>
      <c r="BP49" s="68"/>
      <c r="BQ49" s="15">
        <f t="shared" si="35"/>
        <v>-5.1227964441766371E-3</v>
      </c>
      <c r="BS49" s="250">
        <v>37.61</v>
      </c>
      <c r="BT49" s="68">
        <f t="shared" si="36"/>
        <v>1.4019951469398651E-2</v>
      </c>
      <c r="BU49" s="68">
        <f t="shared" si="275"/>
        <v>6.1406944583144597E-3</v>
      </c>
      <c r="BV49" s="68">
        <f t="shared" si="37"/>
        <v>9.3934514224369679E-3</v>
      </c>
      <c r="BW49" s="68"/>
      <c r="BX49" s="15">
        <f t="shared" si="38"/>
        <v>-1.6732026143790865E-2</v>
      </c>
      <c r="BZ49" s="250"/>
      <c r="CA49" s="68">
        <f t="shared" si="39"/>
        <v>0</v>
      </c>
      <c r="CB49" s="68">
        <f t="shared" si="276"/>
        <v>0</v>
      </c>
      <c r="CC49" s="68">
        <f t="shared" si="40"/>
        <v>0</v>
      </c>
      <c r="CD49" s="68"/>
      <c r="CE49" s="15">
        <f t="shared" si="41"/>
        <v>0</v>
      </c>
      <c r="CG49" s="250">
        <v>33.39</v>
      </c>
      <c r="CH49" s="68">
        <f t="shared" si="42"/>
        <v>1.0593220338983094E-2</v>
      </c>
      <c r="CI49" s="68">
        <f t="shared" si="277"/>
        <v>2.7139633278989023E-3</v>
      </c>
      <c r="CJ49" s="68">
        <f t="shared" si="43"/>
        <v>0.10453192193185577</v>
      </c>
      <c r="CK49" s="68"/>
      <c r="CL49" s="15">
        <f t="shared" si="44"/>
        <v>-2.8230500582072143E-2</v>
      </c>
      <c r="CN49" s="250">
        <v>32.51</v>
      </c>
      <c r="CO49" s="68">
        <f t="shared" si="45"/>
        <v>1.4352574102964146E-2</v>
      </c>
      <c r="CP49" s="68">
        <f t="shared" si="278"/>
        <v>6.4733170918799543E-3</v>
      </c>
      <c r="CQ49" s="68">
        <f t="shared" si="46"/>
        <v>3.7332482450542381E-2</v>
      </c>
      <c r="CR49" s="68"/>
      <c r="CS49" s="15">
        <f t="shared" si="47"/>
        <v>-2.8682402151180189E-2</v>
      </c>
      <c r="CU49" s="250">
        <v>36.159999999999997</v>
      </c>
      <c r="CV49" s="68">
        <f t="shared" si="48"/>
        <v>8.9285714285712373E-3</v>
      </c>
      <c r="CW49" s="68">
        <f t="shared" si="279"/>
        <v>1.0493144174870458E-3</v>
      </c>
      <c r="CX49" s="68">
        <f t="shared" si="49"/>
        <v>0.1247278382581648</v>
      </c>
      <c r="CY49" s="68"/>
      <c r="CZ49" s="15">
        <f t="shared" si="50"/>
        <v>-3.0042918454935744E-2</v>
      </c>
      <c r="DB49" s="250">
        <v>20.170000000000002</v>
      </c>
      <c r="DC49" s="68">
        <f t="shared" si="51"/>
        <v>8.5000000000000856E-3</v>
      </c>
      <c r="DD49" s="68">
        <f t="shared" si="280"/>
        <v>6.2074298891589413E-4</v>
      </c>
      <c r="DE49" s="68">
        <f t="shared" si="52"/>
        <v>-7.7732053040694984E-2</v>
      </c>
      <c r="DF49" s="68"/>
      <c r="DG49" s="15">
        <f t="shared" si="53"/>
        <v>-9.3320235756383946E-3</v>
      </c>
      <c r="DI49" s="250">
        <v>44.87</v>
      </c>
      <c r="DJ49" s="68">
        <f t="shared" si="54"/>
        <v>6.2794348508632882E-3</v>
      </c>
      <c r="DK49" s="68">
        <f t="shared" si="281"/>
        <v>-1.5998221602209033E-3</v>
      </c>
      <c r="DL49" s="68">
        <f t="shared" si="55"/>
        <v>1.6308040770101902E-2</v>
      </c>
      <c r="DM49" s="68"/>
      <c r="DN49" s="15">
        <f t="shared" si="56"/>
        <v>6.4278937381404194E-2</v>
      </c>
      <c r="DP49" s="250">
        <v>37.89</v>
      </c>
      <c r="DQ49" s="68">
        <f t="shared" si="57"/>
        <v>-8.1151832460733576E-3</v>
      </c>
      <c r="DR49" s="68">
        <f t="shared" si="282"/>
        <v>-1.5994440257157551E-2</v>
      </c>
      <c r="DS49" s="68"/>
      <c r="DT49" s="68"/>
      <c r="DU49" s="15">
        <f t="shared" si="58"/>
        <v>-4.9894957983192684E-3</v>
      </c>
      <c r="DV49" s="18"/>
      <c r="DW49" s="250">
        <v>31.34</v>
      </c>
      <c r="DX49" s="68">
        <f t="shared" si="59"/>
        <v>1.7202207075624833E-2</v>
      </c>
      <c r="DY49" s="68">
        <f t="shared" si="283"/>
        <v>9.3229500645406419E-3</v>
      </c>
      <c r="DZ49" s="68">
        <f t="shared" si="60"/>
        <v>0.67235859124866604</v>
      </c>
      <c r="EA49" s="68"/>
      <c r="EB49" s="15">
        <f t="shared" si="61"/>
        <v>-6.3639079772930957E-2</v>
      </c>
      <c r="ED49" s="250">
        <v>35.17</v>
      </c>
      <c r="EE49" s="68">
        <f t="shared" si="62"/>
        <v>1.8829663962920004E-2</v>
      </c>
      <c r="EF49" s="68">
        <f t="shared" si="284"/>
        <v>1.0950406951835813E-2</v>
      </c>
      <c r="EG49" s="68">
        <f t="shared" si="63"/>
        <v>0.67237280076081785</v>
      </c>
      <c r="EH49" s="68"/>
      <c r="EI49" s="15">
        <f t="shared" si="64"/>
        <v>-4.6366594360086791E-2</v>
      </c>
      <c r="EK49" s="250">
        <v>115.97</v>
      </c>
      <c r="EL49" s="68">
        <f t="shared" si="65"/>
        <v>1.523242580758115E-2</v>
      </c>
      <c r="EM49" s="68">
        <f t="shared" si="285"/>
        <v>7.3531687964969589E-3</v>
      </c>
      <c r="EN49" s="68">
        <f t="shared" si="66"/>
        <v>0.79687015804152439</v>
      </c>
      <c r="EO49" s="68"/>
      <c r="EP49" s="15">
        <f t="shared" si="67"/>
        <v>4.1958670260557072E-2</v>
      </c>
      <c r="ER49" s="250">
        <v>39.32</v>
      </c>
      <c r="ES49" s="68">
        <f t="shared" si="68"/>
        <v>1.0277492291880744E-2</v>
      </c>
      <c r="ET49" s="68">
        <f t="shared" si="286"/>
        <v>2.398235280796553E-3</v>
      </c>
      <c r="EU49" s="68">
        <f t="shared" si="69"/>
        <v>0.12632483529074776</v>
      </c>
      <c r="EV49" s="68"/>
      <c r="EW49" s="15">
        <f t="shared" si="70"/>
        <v>1.1056826947801484E-2</v>
      </c>
      <c r="EY49" s="250">
        <v>28.94</v>
      </c>
      <c r="EZ49" s="68">
        <f t="shared" si="71"/>
        <v>7.3094326487991943E-3</v>
      </c>
      <c r="FA49" s="68">
        <f t="shared" si="287"/>
        <v>-5.6982436228499717E-4</v>
      </c>
      <c r="FB49" s="68"/>
      <c r="FC49" s="68"/>
      <c r="FD49" s="15">
        <f t="shared" si="72"/>
        <v>0.17737998372660713</v>
      </c>
      <c r="FF49" s="250">
        <v>58.36</v>
      </c>
      <c r="FG49" s="68">
        <f t="shared" si="73"/>
        <v>1.3722424874066339E-2</v>
      </c>
      <c r="FH49" s="68">
        <f t="shared" si="288"/>
        <v>5.8431678629821474E-3</v>
      </c>
      <c r="FI49" s="68">
        <f t="shared" si="74"/>
        <v>-1.2186865267433969E-2</v>
      </c>
      <c r="FJ49" s="68"/>
      <c r="FK49" s="15">
        <f t="shared" si="75"/>
        <v>2.7645712273287555E-2</v>
      </c>
      <c r="FM49" s="250">
        <v>183.84</v>
      </c>
      <c r="FN49" s="68">
        <f t="shared" si="76"/>
        <v>1.986020193054484E-2</v>
      </c>
      <c r="FO49" s="68">
        <f t="shared" si="289"/>
        <v>1.1980944919460649E-2</v>
      </c>
      <c r="FP49" s="68">
        <f t="shared" si="77"/>
        <v>0.58101135190918474</v>
      </c>
      <c r="FQ49" s="68"/>
      <c r="FR49" s="15">
        <f t="shared" si="78"/>
        <v>1.2000440383133363E-2</v>
      </c>
      <c r="FT49" s="250">
        <v>96.7</v>
      </c>
      <c r="FU49" s="68">
        <f t="shared" si="79"/>
        <v>1.5223097112860922E-2</v>
      </c>
      <c r="FV49" s="68">
        <f t="shared" si="290"/>
        <v>7.3438401017767302E-3</v>
      </c>
      <c r="FW49" s="68">
        <f t="shared" si="80"/>
        <v>9.8489151425650359E-2</v>
      </c>
      <c r="FX49" s="68"/>
      <c r="FY49" s="15">
        <f t="shared" si="81"/>
        <v>7.229984475493452E-2</v>
      </c>
      <c r="GA49" s="250">
        <v>18.36</v>
      </c>
      <c r="GB49" s="68">
        <f t="shared" si="82"/>
        <v>1.1013215859030798E-2</v>
      </c>
      <c r="GC49" s="68">
        <f t="shared" si="291"/>
        <v>3.1339588479466062E-3</v>
      </c>
      <c r="GD49" s="68"/>
      <c r="GE49" s="68"/>
      <c r="GF49" s="15">
        <f t="shared" si="83"/>
        <v>5.3356282271944909E-2</v>
      </c>
      <c r="GG49" s="18"/>
      <c r="GH49" s="250">
        <v>19.63</v>
      </c>
      <c r="GI49" s="68">
        <f t="shared" si="84"/>
        <v>1.868188894654901E-2</v>
      </c>
      <c r="GJ49" s="68">
        <f t="shared" si="292"/>
        <v>1.0802631935464818E-2</v>
      </c>
      <c r="GK49" s="68">
        <f t="shared" si="85"/>
        <v>2.133194588969824E-2</v>
      </c>
      <c r="GL49" s="68"/>
      <c r="GM49" s="15">
        <f t="shared" si="86"/>
        <v>3.8624338624338651E-2</v>
      </c>
      <c r="GO49" s="250">
        <v>27.93</v>
      </c>
      <c r="GP49" s="68">
        <f t="shared" si="87"/>
        <v>1.4529604068289088E-2</v>
      </c>
      <c r="GQ49" s="68">
        <f t="shared" si="293"/>
        <v>6.6503470572048962E-3</v>
      </c>
      <c r="GR49" s="68"/>
      <c r="GS49" s="68"/>
      <c r="GT49" s="15">
        <f t="shared" si="88"/>
        <v>2.4954128440366961E-2</v>
      </c>
      <c r="GV49" s="250">
        <v>14.33</v>
      </c>
      <c r="GW49" s="68">
        <f t="shared" si="89"/>
        <v>1.5591778880226835E-2</v>
      </c>
      <c r="GX49" s="68">
        <f t="shared" si="294"/>
        <v>7.7125218691426432E-3</v>
      </c>
      <c r="GY49" s="68">
        <f t="shared" si="90"/>
        <v>0.20928270042194097</v>
      </c>
      <c r="GZ49" s="68"/>
      <c r="HA49" s="15">
        <f t="shared" si="91"/>
        <v>4.4460641399416863E-2</v>
      </c>
      <c r="HD49" s="250">
        <v>292.98</v>
      </c>
      <c r="HE49" s="68">
        <f t="shared" si="92"/>
        <v>3.9120411420464726E-2</v>
      </c>
      <c r="HF49" s="68">
        <f t="shared" si="295"/>
        <v>3.1241154409380537E-2</v>
      </c>
      <c r="HG49" s="68">
        <f t="shared" si="93"/>
        <v>0.64586259198921425</v>
      </c>
      <c r="HH49" s="68"/>
      <c r="HI49" s="15">
        <f t="shared" si="94"/>
        <v>-0.27451465927099833</v>
      </c>
      <c r="HK49" s="250">
        <v>26.39</v>
      </c>
      <c r="HL49" s="68">
        <f t="shared" si="95"/>
        <v>4.5679482299200991E-3</v>
      </c>
      <c r="HM49" s="68">
        <f t="shared" si="296"/>
        <v>-3.3113087811640924E-3</v>
      </c>
      <c r="HN49" s="68">
        <f t="shared" si="96"/>
        <v>9.6411290322580641</v>
      </c>
      <c r="HO49" s="68"/>
      <c r="HP49" s="15">
        <f t="shared" si="97"/>
        <v>3.7907505686131778E-4</v>
      </c>
      <c r="HR49" s="250">
        <v>111.33</v>
      </c>
      <c r="HS49" s="68">
        <f t="shared" si="98"/>
        <v>1.07126645483431E-2</v>
      </c>
      <c r="HT49" s="68">
        <f t="shared" si="297"/>
        <v>2.8334075372589088E-3</v>
      </c>
      <c r="HU49" s="68">
        <f t="shared" si="99"/>
        <v>2.0585164835164838</v>
      </c>
      <c r="HV49" s="68"/>
      <c r="HW49" s="15">
        <f t="shared" si="100"/>
        <v>3.4953983452635541E-2</v>
      </c>
      <c r="HY49" s="250">
        <v>124.92</v>
      </c>
      <c r="HZ49" s="68">
        <f t="shared" si="101"/>
        <v>3.970037453183517E-2</v>
      </c>
      <c r="IA49" s="68">
        <f t="shared" si="298"/>
        <v>3.182111752075098E-2</v>
      </c>
      <c r="IB49" s="68">
        <f t="shared" si="102"/>
        <v>0.17960339943342771</v>
      </c>
      <c r="IC49" s="68"/>
      <c r="ID49" s="15">
        <f t="shared" si="103"/>
        <v>-6.977436890312004E-2</v>
      </c>
      <c r="IF49" s="250">
        <v>199.43</v>
      </c>
      <c r="IG49" s="68">
        <f t="shared" si="104"/>
        <v>8.2406471183012909E-3</v>
      </c>
      <c r="IH49" s="68">
        <f t="shared" si="299"/>
        <v>3.6139010721709941E-4</v>
      </c>
      <c r="II49" s="68">
        <f t="shared" si="105"/>
        <v>0.13960000000000003</v>
      </c>
      <c r="IJ49" s="68"/>
      <c r="IK49" s="15">
        <f t="shared" si="106"/>
        <v>-0.13979468599033815</v>
      </c>
      <c r="IM49" s="250">
        <v>175.58</v>
      </c>
      <c r="IN49" s="68">
        <f t="shared" si="107"/>
        <v>1.5324119585959669E-2</v>
      </c>
      <c r="IO49" s="68">
        <f t="shared" si="300"/>
        <v>7.4448625748754771E-3</v>
      </c>
      <c r="IP49" s="68">
        <f t="shared" si="108"/>
        <v>2.4286272212458506</v>
      </c>
      <c r="IQ49" s="68"/>
      <c r="IR49" s="15">
        <f t="shared" si="109"/>
        <v>-6.3623273425417196E-2</v>
      </c>
      <c r="IT49" s="250">
        <v>44.04</v>
      </c>
      <c r="IU49" s="68">
        <f t="shared" si="110"/>
        <v>1.2879484820607228E-2</v>
      </c>
      <c r="IV49" s="68">
        <f t="shared" si="301"/>
        <v>5.0002278095230366E-3</v>
      </c>
      <c r="IW49" s="68">
        <f t="shared" si="111"/>
        <v>1.4131506849315068</v>
      </c>
      <c r="IX49" s="68"/>
      <c r="IY49" s="15">
        <f t="shared" si="112"/>
        <v>-0.14302393461762991</v>
      </c>
      <c r="JA49" s="250">
        <v>668.2</v>
      </c>
      <c r="JB49" s="68">
        <f t="shared" si="113"/>
        <v>1.513125911521639E-2</v>
      </c>
      <c r="JC49" s="68">
        <f t="shared" si="302"/>
        <v>7.2520021041321981E-3</v>
      </c>
      <c r="JD49" s="68">
        <f t="shared" si="114"/>
        <v>0.3515372168284791</v>
      </c>
      <c r="JE49" s="68"/>
      <c r="JF49" s="15">
        <f t="shared" si="115"/>
        <v>0.14122730610920403</v>
      </c>
      <c r="JH49" s="250">
        <v>396.99</v>
      </c>
      <c r="JI49" s="68">
        <f t="shared" si="116"/>
        <v>1.1362188877283359E-2</v>
      </c>
      <c r="JJ49" s="68">
        <f t="shared" si="303"/>
        <v>3.4829318661991678E-3</v>
      </c>
      <c r="JK49" s="68">
        <f t="shared" si="117"/>
        <v>-2.385109051120015E-2</v>
      </c>
      <c r="JL49" s="68"/>
      <c r="JM49" s="15">
        <f t="shared" si="118"/>
        <v>-5.8149466192170797E-2</v>
      </c>
      <c r="JO49" s="250">
        <v>11.74</v>
      </c>
      <c r="JP49" s="68">
        <f t="shared" si="119"/>
        <v>-4.2408821034774329E-3</v>
      </c>
      <c r="JQ49" s="68">
        <f t="shared" si="304"/>
        <v>-1.2120139114561624E-2</v>
      </c>
      <c r="JR49" s="68">
        <f t="shared" si="120"/>
        <v>-0.60384680276699854</v>
      </c>
      <c r="JS49" s="68"/>
      <c r="JT49" s="15">
        <f t="shared" si="121"/>
        <v>0.15210991167811588</v>
      </c>
      <c r="JV49" s="250">
        <v>1.49</v>
      </c>
      <c r="JW49" s="68">
        <f t="shared" si="122"/>
        <v>2.7586206896551748E-2</v>
      </c>
      <c r="JX49" s="68">
        <f t="shared" si="305"/>
        <v>1.9706949885467555E-2</v>
      </c>
      <c r="JY49" s="68">
        <f t="shared" si="123"/>
        <v>-0.41106719367588929</v>
      </c>
      <c r="JZ49" s="68"/>
      <c r="KA49" s="15">
        <f t="shared" si="124"/>
        <v>-0.17222222222222225</v>
      </c>
      <c r="KC49" s="250">
        <v>20.09</v>
      </c>
      <c r="KD49" s="68">
        <f t="shared" si="125"/>
        <v>1.3622603430877879E-2</v>
      </c>
      <c r="KE49" s="68">
        <f t="shared" si="306"/>
        <v>5.7433464197936875E-3</v>
      </c>
      <c r="KF49" s="68">
        <f t="shared" si="126"/>
        <v>3.131416837782338E-2</v>
      </c>
      <c r="KG49" s="68"/>
      <c r="KH49" s="15">
        <f t="shared" si="127"/>
        <v>-9.4229035166816952E-2</v>
      </c>
      <c r="KI49" s="18"/>
      <c r="KJ49" s="250">
        <v>55.18</v>
      </c>
      <c r="KK49" s="68">
        <f t="shared" si="128"/>
        <v>4.9049429657794644E-2</v>
      </c>
      <c r="KL49" s="68">
        <f t="shared" si="307"/>
        <v>4.1170172646710454E-2</v>
      </c>
      <c r="KM49" s="68">
        <f t="shared" si="129"/>
        <v>1.615165876777251</v>
      </c>
      <c r="KN49" s="68"/>
      <c r="KO49" s="15">
        <f t="shared" si="130"/>
        <v>-0.17899122154441297</v>
      </c>
      <c r="KQ49" s="250">
        <v>1.22</v>
      </c>
      <c r="KR49" s="68">
        <f t="shared" si="131"/>
        <v>-1.612903225806453E-2</v>
      </c>
      <c r="KS49" s="68">
        <f t="shared" si="308"/>
        <v>-2.4008289269148719E-2</v>
      </c>
      <c r="KT49" s="68">
        <f t="shared" si="132"/>
        <v>-0.53435114503816794</v>
      </c>
      <c r="KU49" s="68"/>
      <c r="KV49" s="15">
        <f t="shared" si="133"/>
        <v>0.20792079207920788</v>
      </c>
      <c r="KW49" s="18"/>
      <c r="KX49" s="250">
        <v>22.7</v>
      </c>
      <c r="KY49" s="68">
        <f t="shared" si="134"/>
        <v>-1.0462074978204096E-2</v>
      </c>
      <c r="KZ49" s="68">
        <f t="shared" si="309"/>
        <v>-1.8341331989288286E-2</v>
      </c>
      <c r="LA49" s="68">
        <f t="shared" si="135"/>
        <v>-0.68441540386486865</v>
      </c>
      <c r="LB49" s="68"/>
      <c r="LC49" s="15">
        <f t="shared" si="136"/>
        <v>-4.259805989034169E-2</v>
      </c>
      <c r="LD49" s="18"/>
      <c r="LE49" s="250">
        <v>48.17</v>
      </c>
      <c r="LF49" s="68">
        <f t="shared" si="137"/>
        <v>3.3025948959897043E-2</v>
      </c>
      <c r="LG49" s="68">
        <f t="shared" si="310"/>
        <v>2.5146691948812853E-2</v>
      </c>
      <c r="LH49" s="68">
        <f t="shared" si="138"/>
        <v>0.3444041306168017</v>
      </c>
      <c r="LI49" s="68"/>
      <c r="LJ49" s="15">
        <f t="shared" si="139"/>
        <v>4.4675775319887277E-2</v>
      </c>
      <c r="LL49" s="250">
        <v>96.28</v>
      </c>
      <c r="LM49" s="68">
        <f t="shared" si="140"/>
        <v>1.2514459985277081E-2</v>
      </c>
      <c r="LN49" s="68">
        <f t="shared" si="311"/>
        <v>4.6352029741928893E-3</v>
      </c>
      <c r="LO49" s="68">
        <f t="shared" si="141"/>
        <v>0.10034285714285715</v>
      </c>
      <c r="LP49" s="68"/>
      <c r="LQ49" s="15">
        <f t="shared" si="142"/>
        <v>0.23104462344968685</v>
      </c>
      <c r="LS49" s="250">
        <v>10.69</v>
      </c>
      <c r="LT49" s="68">
        <f t="shared" si="143"/>
        <v>9.442870632672299E-3</v>
      </c>
      <c r="LU49" s="68">
        <f t="shared" si="312"/>
        <v>1.5636136215881075E-3</v>
      </c>
      <c r="LV49" s="68"/>
      <c r="LW49" s="68"/>
      <c r="LX49" s="15">
        <f t="shared" si="144"/>
        <v>0.15567567567567561</v>
      </c>
      <c r="LZ49" s="250">
        <v>11.82</v>
      </c>
      <c r="MA49" s="68">
        <f t="shared" si="145"/>
        <v>-1.4999999999999977E-2</v>
      </c>
      <c r="MB49" s="68">
        <f t="shared" si="313"/>
        <v>-2.2879257011084168E-2</v>
      </c>
      <c r="MC49" s="68">
        <f t="shared" si="146"/>
        <v>-0.46876404494382024</v>
      </c>
      <c r="MD49" s="68"/>
      <c r="ME49" s="15">
        <f t="shared" si="147"/>
        <v>-0.12314540059347182</v>
      </c>
      <c r="MG49" s="250">
        <v>33.39</v>
      </c>
      <c r="MH49" s="68">
        <f t="shared" si="148"/>
        <v>3.0873726458783574E-2</v>
      </c>
      <c r="MI49" s="68">
        <f t="shared" si="314"/>
        <v>2.2994469447699381E-2</v>
      </c>
      <c r="MJ49" s="68">
        <f t="shared" si="149"/>
        <v>3.5</v>
      </c>
      <c r="MK49" s="68"/>
      <c r="ML49" s="15">
        <f t="shared" si="150"/>
        <v>0.57277437588318414</v>
      </c>
      <c r="MN49" s="250">
        <v>103.97</v>
      </c>
      <c r="MO49" s="68">
        <f t="shared" si="151"/>
        <v>1.8016253794183916E-2</v>
      </c>
      <c r="MP49" s="68">
        <f t="shared" si="315"/>
        <v>1.0136996783099725E-2</v>
      </c>
      <c r="MQ49" s="68">
        <f t="shared" si="152"/>
        <v>-0.1741858617950755</v>
      </c>
      <c r="MR49" s="68"/>
      <c r="MS49" s="15">
        <f t="shared" si="153"/>
        <v>-6.6612801867313054E-2</v>
      </c>
      <c r="MU49" s="250">
        <v>8.58</v>
      </c>
      <c r="MV49" s="68">
        <f t="shared" si="154"/>
        <v>3.8740920096852337E-2</v>
      </c>
      <c r="MW49" s="68">
        <f t="shared" si="316"/>
        <v>3.0861663085768147E-2</v>
      </c>
      <c r="MX49" s="68">
        <f t="shared" si="155"/>
        <v>-0.58888356492573068</v>
      </c>
      <c r="MY49" s="68"/>
      <c r="MZ49" s="15">
        <f t="shared" si="156"/>
        <v>-0.19587628865979381</v>
      </c>
      <c r="NB49" s="250">
        <v>206.98</v>
      </c>
      <c r="NC49" s="68">
        <f t="shared" si="157"/>
        <v>2.7552996078041913E-2</v>
      </c>
      <c r="ND49" s="68">
        <f t="shared" si="317"/>
        <v>1.967373906695772E-2</v>
      </c>
      <c r="NE49" s="68">
        <f t="shared" si="158"/>
        <v>0.52786594818040888</v>
      </c>
      <c r="NF49" s="68"/>
      <c r="NG49" s="15">
        <f t="shared" si="159"/>
        <v>0.24096168835062054</v>
      </c>
      <c r="NI49" s="250">
        <v>5.12</v>
      </c>
      <c r="NJ49" s="68">
        <f t="shared" si="160"/>
        <v>1.1857707509881523E-2</v>
      </c>
      <c r="NK49" s="68">
        <f t="shared" si="318"/>
        <v>3.9784504987973313E-3</v>
      </c>
      <c r="NL49" s="68">
        <f t="shared" si="161"/>
        <v>-0.95934894799523618</v>
      </c>
      <c r="NM49" s="68"/>
      <c r="NN49" s="15">
        <f t="shared" si="162"/>
        <v>4.4897959183673418E-2</v>
      </c>
      <c r="NP49" s="250">
        <v>335.18</v>
      </c>
      <c r="NQ49" s="68">
        <f t="shared" si="163"/>
        <v>2.7277185239671556E-2</v>
      </c>
      <c r="NR49" s="68">
        <f t="shared" si="319"/>
        <v>1.9397928228587366E-2</v>
      </c>
      <c r="NS49" s="68">
        <f t="shared" si="164"/>
        <v>1.553752380952381</v>
      </c>
      <c r="NT49" s="68"/>
      <c r="NU49" s="15">
        <f t="shared" si="165"/>
        <v>1.9001003252971757E-2</v>
      </c>
      <c r="NW49" s="250">
        <v>170.28</v>
      </c>
      <c r="NX49" s="68">
        <f t="shared" si="166"/>
        <v>1.0563798219584577E-2</v>
      </c>
      <c r="NY49" s="68">
        <f t="shared" si="320"/>
        <v>2.6845412085003857E-3</v>
      </c>
      <c r="NZ49" s="68">
        <f t="shared" si="167"/>
        <v>-3.117888029130627E-2</v>
      </c>
      <c r="OA49" s="68"/>
      <c r="OB49" s="15">
        <f t="shared" si="168"/>
        <v>-0.10047543581616486</v>
      </c>
      <c r="OD49" s="250">
        <v>1.3</v>
      </c>
      <c r="OE49" s="68">
        <f t="shared" si="169"/>
        <v>7.7519379844961309E-3</v>
      </c>
      <c r="OF49" s="68">
        <f t="shared" si="321"/>
        <v>-1.2731902658806062E-4</v>
      </c>
      <c r="OG49" s="68">
        <f t="shared" si="170"/>
        <v>-0.99423937608011692</v>
      </c>
      <c r="OH49" s="68"/>
      <c r="OI49" s="15">
        <f t="shared" si="171"/>
        <v>-0.10958904109589036</v>
      </c>
      <c r="OK49" s="250">
        <v>90.73</v>
      </c>
      <c r="OL49" s="68">
        <f t="shared" si="172"/>
        <v>1.3516532618409384E-2</v>
      </c>
      <c r="OM49" s="68">
        <f t="shared" si="322"/>
        <v>5.6372756073251925E-3</v>
      </c>
      <c r="ON49" s="68">
        <f t="shared" si="173"/>
        <v>1.1373380447585395</v>
      </c>
      <c r="OO49" s="68"/>
      <c r="OP49" s="15">
        <f t="shared" si="174"/>
        <v>0.36210779162287954</v>
      </c>
      <c r="OR49" s="250">
        <v>1.71</v>
      </c>
      <c r="OS49" s="68">
        <f t="shared" si="175"/>
        <v>5.8823529411764757E-3</v>
      </c>
      <c r="OT49" s="68">
        <f t="shared" si="323"/>
        <v>-1.9969040699077158E-3</v>
      </c>
      <c r="OU49" s="68">
        <f t="shared" si="176"/>
        <v>-0.7779220779220779</v>
      </c>
      <c r="OV49" s="68"/>
      <c r="OW49" s="15">
        <f t="shared" si="177"/>
        <v>0.52678571428571408</v>
      </c>
      <c r="OY49" s="250">
        <v>132.32</v>
      </c>
      <c r="OZ49" s="68">
        <f t="shared" si="178"/>
        <v>1.8943477591251957E-2</v>
      </c>
      <c r="PA49" s="68">
        <f t="shared" si="324"/>
        <v>1.1064220580167766E-2</v>
      </c>
      <c r="PB49" s="68">
        <f t="shared" si="332"/>
        <v>3.0713846153846154</v>
      </c>
      <c r="PC49" s="68"/>
      <c r="PD49" s="15">
        <f t="shared" si="179"/>
        <v>0.15512876473155823</v>
      </c>
      <c r="PE49" s="18"/>
      <c r="PF49" s="250">
        <v>204.99</v>
      </c>
      <c r="PG49" s="68">
        <f t="shared" si="180"/>
        <v>5.9377760329767789E-3</v>
      </c>
      <c r="PH49" s="68">
        <f t="shared" si="325"/>
        <v>-1.9414809781074125E-3</v>
      </c>
      <c r="PI49" s="68">
        <f t="shared" si="181"/>
        <v>-0.41128661688684659</v>
      </c>
      <c r="PJ49" s="68"/>
      <c r="PK49" s="15">
        <f t="shared" si="182"/>
        <v>-1.9796298952804412E-2</v>
      </c>
      <c r="PM49" s="250"/>
      <c r="PN49" s="68">
        <f t="shared" si="183"/>
        <v>0</v>
      </c>
      <c r="PO49" s="68">
        <f t="shared" si="184"/>
        <v>-7.8792570110841915E-3</v>
      </c>
      <c r="PP49" s="68">
        <f t="shared" si="185"/>
        <v>0</v>
      </c>
      <c r="PQ49" s="68"/>
      <c r="PR49" s="15">
        <f t="shared" si="186"/>
        <v>0</v>
      </c>
      <c r="PT49" s="250">
        <v>4.12</v>
      </c>
      <c r="PU49" s="68">
        <f t="shared" si="187"/>
        <v>2.48756218905474E-2</v>
      </c>
      <c r="PV49" s="68">
        <f t="shared" si="326"/>
        <v>1.6996364879463211E-2</v>
      </c>
      <c r="PW49" s="68">
        <f t="shared" si="188"/>
        <v>-0.52752293577981657</v>
      </c>
      <c r="PX49" s="68"/>
      <c r="PY49" s="15">
        <f t="shared" si="189"/>
        <v>-0.19688109161793368</v>
      </c>
      <c r="QA49" s="250">
        <v>211.97</v>
      </c>
      <c r="QB49" s="68">
        <f t="shared" si="190"/>
        <v>1.7814270623259427E-2</v>
      </c>
      <c r="QC49" s="68">
        <f t="shared" si="327"/>
        <v>9.9350136121752353E-3</v>
      </c>
      <c r="QD49" s="68">
        <f t="shared" si="191"/>
        <v>-0.37173597320608198</v>
      </c>
      <c r="QE49" s="68"/>
      <c r="QF49" s="15">
        <f t="shared" si="192"/>
        <v>0.10550745801606336</v>
      </c>
      <c r="QH49" s="250">
        <v>1.27</v>
      </c>
      <c r="QI49" s="68">
        <f t="shared" si="193"/>
        <v>-1.3975155279503118E-2</v>
      </c>
      <c r="QJ49" s="68">
        <f t="shared" si="328"/>
        <v>-2.1854412290587308E-2</v>
      </c>
      <c r="QK49" s="68">
        <f t="shared" si="194"/>
        <v>-0.49402390438247007</v>
      </c>
      <c r="QL49" s="68"/>
      <c r="QM49" s="15">
        <f t="shared" si="195"/>
        <v>-2.3076923076923096E-2</v>
      </c>
      <c r="QO49" s="250">
        <v>11.13</v>
      </c>
      <c r="QP49" s="68">
        <f t="shared" si="196"/>
        <v>6.329113924050658E-3</v>
      </c>
      <c r="QQ49" s="68">
        <f t="shared" si="329"/>
        <v>-1.5501430870335335E-3</v>
      </c>
      <c r="QR49" s="68">
        <f t="shared" si="197"/>
        <v>-0.98643311636071085</v>
      </c>
      <c r="QS49" s="68"/>
      <c r="QT49" s="15">
        <f t="shared" si="198"/>
        <v>-3.0487804878048749E-2</v>
      </c>
      <c r="QV49" s="250">
        <v>1.7</v>
      </c>
      <c r="QW49" s="68">
        <f t="shared" si="199"/>
        <v>-1.7341040462427761E-2</v>
      </c>
      <c r="QX49" s="68">
        <f t="shared" si="330"/>
        <v>-2.5220297473511955E-2</v>
      </c>
      <c r="QY49" s="68">
        <f t="shared" si="200"/>
        <v>-0.51841359773371098</v>
      </c>
      <c r="QZ49" s="68"/>
      <c r="RA49" s="15">
        <f t="shared" si="201"/>
        <v>-0.30527176134041689</v>
      </c>
      <c r="RC49" s="250">
        <v>24.11</v>
      </c>
      <c r="RD49" s="68">
        <f t="shared" si="202"/>
        <v>4.1493775933601701E-4</v>
      </c>
      <c r="RE49" s="68">
        <f t="shared" si="331"/>
        <v>-7.4643192517481749E-3</v>
      </c>
      <c r="RF49" s="68">
        <f t="shared" si="203"/>
        <v>-0.47915316483041692</v>
      </c>
      <c r="RG49" s="68"/>
      <c r="RH49" s="15">
        <f t="shared" si="204"/>
        <v>-2.5858585858585883E-2</v>
      </c>
      <c r="RJ49" s="250">
        <v>179.83</v>
      </c>
      <c r="RK49" s="68">
        <f t="shared" si="205"/>
        <v>-3.1043849437328783E-3</v>
      </c>
      <c r="RL49" s="68">
        <f t="shared" si="206"/>
        <v>-1.098364195481707E-2</v>
      </c>
      <c r="RM49" s="68">
        <f t="shared" si="207"/>
        <v>-0.16583170980610445</v>
      </c>
      <c r="RN49" s="68"/>
      <c r="RO49" s="15">
        <f t="shared" si="208"/>
        <v>-8.5858072387149181E-2</v>
      </c>
      <c r="RQ49" s="250">
        <v>13.79</v>
      </c>
      <c r="RR49" s="68">
        <f t="shared" si="209"/>
        <v>3.6390101892284522E-3</v>
      </c>
      <c r="RS49" s="68">
        <f t="shared" si="210"/>
        <v>-4.2402468218557393E-3</v>
      </c>
      <c r="RT49" s="68">
        <f t="shared" si="211"/>
        <v>-5.8060109289617579E-2</v>
      </c>
      <c r="RU49" s="68"/>
      <c r="RV49" s="15">
        <f t="shared" si="212"/>
        <v>-0.33829174664107492</v>
      </c>
      <c r="RX49" s="250">
        <v>84.92</v>
      </c>
      <c r="RY49" s="68">
        <f t="shared" si="213"/>
        <v>1.7694939247375923E-3</v>
      </c>
      <c r="RZ49" s="68">
        <f t="shared" si="214"/>
        <v>-6.109763086346599E-3</v>
      </c>
      <c r="SA49" s="68">
        <f t="shared" si="215"/>
        <v>-0.36179167292950548</v>
      </c>
      <c r="SB49" s="68"/>
      <c r="SC49" s="15">
        <f t="shared" si="216"/>
        <v>0.12283485389395751</v>
      </c>
      <c r="SE49" s="250">
        <v>8.4600000000000009</v>
      </c>
      <c r="SF49" s="68">
        <f t="shared" si="217"/>
        <v>5.3549190535492099E-2</v>
      </c>
      <c r="SG49" s="68">
        <f t="shared" si="218"/>
        <v>4.5669933524407909E-2</v>
      </c>
      <c r="SH49" s="68">
        <f t="shared" si="219"/>
        <v>-0.32319999999999993</v>
      </c>
      <c r="SI49" s="68"/>
      <c r="SJ49" s="15">
        <f t="shared" si="220"/>
        <v>-0.44560943643512446</v>
      </c>
      <c r="SL49" s="250">
        <v>0.64300000000000002</v>
      </c>
      <c r="SM49" s="68">
        <f t="shared" si="221"/>
        <v>0.12807017543859661</v>
      </c>
      <c r="SN49" s="68">
        <f t="shared" si="222"/>
        <v>0.12019091842751242</v>
      </c>
      <c r="SO49" s="68">
        <f t="shared" si="223"/>
        <v>-0.54718309859154923</v>
      </c>
      <c r="SP49" s="68"/>
      <c r="SQ49" s="15">
        <f t="shared" si="224"/>
        <v>-0.36336633663366336</v>
      </c>
      <c r="SS49" s="250">
        <v>5.48</v>
      </c>
      <c r="ST49" s="68">
        <f t="shared" si="225"/>
        <v>-1.4388489208632947E-2</v>
      </c>
      <c r="SU49" s="68">
        <f t="shared" si="226"/>
        <v>-2.2267746219717138E-2</v>
      </c>
      <c r="SV49" s="68">
        <f t="shared" si="227"/>
        <v>-0.6604708798017348</v>
      </c>
      <c r="SW49" s="68"/>
      <c r="SX49" s="15">
        <f t="shared" si="228"/>
        <v>-0.34761904761904761</v>
      </c>
      <c r="SZ49" s="250">
        <v>24.01</v>
      </c>
      <c r="TA49" s="68">
        <f t="shared" si="229"/>
        <v>2.3444160272804805E-2</v>
      </c>
      <c r="TB49" s="68">
        <f t="shared" si="230"/>
        <v>1.5564903261720614E-2</v>
      </c>
      <c r="TC49" s="68">
        <f t="shared" si="231"/>
        <v>-0.40525142432499373</v>
      </c>
      <c r="TD49" s="68"/>
      <c r="TE49" s="15">
        <f t="shared" si="232"/>
        <v>0.53910256410256419</v>
      </c>
      <c r="TG49" s="250">
        <v>0.19</v>
      </c>
      <c r="TH49" s="68">
        <f t="shared" si="233"/>
        <v>5.2048726467331066E-2</v>
      </c>
      <c r="TI49" s="68">
        <f t="shared" si="234"/>
        <v>4.4169469456246876E-2</v>
      </c>
      <c r="TJ49" s="68">
        <f t="shared" si="235"/>
        <v>-0.13636363636363635</v>
      </c>
      <c r="TK49" s="68"/>
      <c r="TL49" s="15">
        <f t="shared" si="236"/>
        <v>0.12094395280235981</v>
      </c>
      <c r="TN49" s="250">
        <v>33.369999999999997</v>
      </c>
      <c r="TO49" s="68">
        <f t="shared" si="237"/>
        <v>3.9109506618530522E-3</v>
      </c>
      <c r="TP49" s="68">
        <f t="shared" si="238"/>
        <v>-3.9683063492311392E-3</v>
      </c>
      <c r="TQ49" s="68">
        <f t="shared" si="239"/>
        <v>-0.51360293849708116</v>
      </c>
      <c r="TR49" s="68"/>
      <c r="TS49" s="15">
        <f t="shared" si="240"/>
        <v>0.12168067226890748</v>
      </c>
      <c r="TU49" s="250">
        <v>1.93</v>
      </c>
      <c r="TV49" s="68">
        <f t="shared" si="241"/>
        <v>5.2083333333333382E-3</v>
      </c>
      <c r="TW49" s="68">
        <f t="shared" si="242"/>
        <v>-2.6709236777508532E-3</v>
      </c>
      <c r="TX49" s="68">
        <f t="shared" si="243"/>
        <v>-0.56235827664399096</v>
      </c>
      <c r="TY49" s="68"/>
      <c r="TZ49" s="15">
        <f t="shared" si="244"/>
        <v>0.12865497076023391</v>
      </c>
      <c r="UB49" s="250"/>
      <c r="UC49" s="68">
        <f t="shared" si="245"/>
        <v>0</v>
      </c>
      <c r="UD49" s="68">
        <f t="shared" si="246"/>
        <v>-7.8792570110841915E-3</v>
      </c>
      <c r="UE49" s="68">
        <f t="shared" si="247"/>
        <v>0</v>
      </c>
      <c r="UF49" s="68"/>
      <c r="UG49" s="15">
        <f t="shared" si="248"/>
        <v>0</v>
      </c>
      <c r="UI49" s="250"/>
      <c r="UJ49" s="68">
        <f t="shared" si="249"/>
        <v>0</v>
      </c>
      <c r="UK49" s="68">
        <f t="shared" si="250"/>
        <v>-7.8792570110841915E-3</v>
      </c>
      <c r="UL49" s="68">
        <f t="shared" si="251"/>
        <v>0</v>
      </c>
      <c r="UM49" s="68"/>
      <c r="UN49" s="15">
        <f t="shared" si="252"/>
        <v>0</v>
      </c>
      <c r="UP49" s="250"/>
      <c r="UQ49" s="68">
        <f t="shared" si="253"/>
        <v>0</v>
      </c>
      <c r="UR49" s="68">
        <f t="shared" si="254"/>
        <v>-7.8792570110841915E-3</v>
      </c>
      <c r="US49" s="68">
        <f t="shared" si="255"/>
        <v>0</v>
      </c>
      <c r="UT49" s="68"/>
      <c r="UU49" s="15">
        <f t="shared" si="256"/>
        <v>0</v>
      </c>
      <c r="UW49" s="250"/>
      <c r="UX49" s="68">
        <f t="shared" si="257"/>
        <v>0</v>
      </c>
      <c r="UY49" s="68">
        <f t="shared" si="258"/>
        <v>-7.8792570110841915E-3</v>
      </c>
      <c r="UZ49" s="68">
        <f t="shared" si="259"/>
        <v>0</v>
      </c>
      <c r="VA49" s="68"/>
      <c r="VB49" s="15">
        <f t="shared" si="260"/>
        <v>0</v>
      </c>
      <c r="VD49" s="250"/>
      <c r="VE49" s="68">
        <f t="shared" si="261"/>
        <v>0</v>
      </c>
      <c r="VF49" s="68">
        <f t="shared" si="262"/>
        <v>-7.8792570110841915E-3</v>
      </c>
      <c r="VG49" s="68">
        <f t="shared" si="263"/>
        <v>0</v>
      </c>
      <c r="VH49" s="68"/>
      <c r="VI49" s="15">
        <f t="shared" si="264"/>
        <v>0</v>
      </c>
      <c r="VM49" s="21">
        <f t="shared" si="265"/>
        <v>1.5298650280010965E-2</v>
      </c>
      <c r="VN49" s="49"/>
      <c r="VO49" s="21">
        <f t="shared" si="266"/>
        <v>0.33680823458072195</v>
      </c>
      <c r="VP49" s="14"/>
      <c r="VQ49" s="21">
        <f t="shared" si="267"/>
        <v>2.3830603674409069E-2</v>
      </c>
    </row>
    <row r="50" spans="1:589" ht="15.75" customHeight="1" x14ac:dyDescent="0.2">
      <c r="A50" s="127">
        <v>45719</v>
      </c>
      <c r="B50" s="4">
        <f t="shared" si="0"/>
        <v>45719</v>
      </c>
      <c r="C50" s="13">
        <v>43191.24</v>
      </c>
      <c r="D50" s="138">
        <f t="shared" si="1"/>
        <v>-649.67000000000553</v>
      </c>
      <c r="E50" s="68">
        <f t="shared" si="2"/>
        <v>-1.4818807365084471E-2</v>
      </c>
      <c r="F50" s="15">
        <f t="shared" si="3"/>
        <v>1.5208176339817648E-2</v>
      </c>
      <c r="G50" s="13">
        <v>5849.72</v>
      </c>
      <c r="H50" s="138">
        <f t="shared" si="4"/>
        <v>-104.77999999999975</v>
      </c>
      <c r="I50" s="68">
        <f t="shared" si="5"/>
        <v>-1.7596775547904904E-2</v>
      </c>
      <c r="J50" s="15">
        <f t="shared" si="6"/>
        <v>-5.4253667775769395E-3</v>
      </c>
      <c r="K50" s="13">
        <v>18350.189999999999</v>
      </c>
      <c r="L50" s="138">
        <f t="shared" si="7"/>
        <v>-497.09000000000015</v>
      </c>
      <c r="M50" s="68">
        <f t="shared" si="8"/>
        <v>-2.6374628063041465E-2</v>
      </c>
      <c r="N50" s="15">
        <f t="shared" si="9"/>
        <v>-4.9744210361150537E-2</v>
      </c>
      <c r="O50" s="13">
        <v>2102.2399999999998</v>
      </c>
      <c r="P50" s="138">
        <f t="shared" si="10"/>
        <v>-60.830000000000382</v>
      </c>
      <c r="Q50" s="68">
        <f t="shared" si="11"/>
        <v>-2.8122067247014833E-2</v>
      </c>
      <c r="R50" s="15">
        <f t="shared" si="12"/>
        <v>-5.735911324748004E-2</v>
      </c>
      <c r="S50" s="18">
        <f t="shared" si="13"/>
        <v>-1.3352336998329207E-2</v>
      </c>
      <c r="T50" s="121">
        <f t="shared" si="14"/>
        <v>257.77142790626783</v>
      </c>
      <c r="U50" s="121">
        <f t="shared" si="15"/>
        <v>257.77142790626783</v>
      </c>
      <c r="V50" s="134">
        <f t="shared" si="16"/>
        <v>-1.0253601466572429E-2</v>
      </c>
      <c r="W50" s="21">
        <f t="shared" si="268"/>
        <v>-3.6646205897026829E-3</v>
      </c>
      <c r="X50" s="18">
        <f t="shared" si="17"/>
        <v>-2.1728069555761415E-2</v>
      </c>
      <c r="Y50" s="352">
        <f>236246.82-3600</f>
        <v>232646.82</v>
      </c>
      <c r="Z50" s="15">
        <v>1.9999999999999999E-6</v>
      </c>
      <c r="AA50" s="21">
        <f t="shared" si="18"/>
        <v>1.025560146657243E-2</v>
      </c>
      <c r="AC50" s="250">
        <v>213.94</v>
      </c>
      <c r="AD50" s="68">
        <f t="shared" si="19"/>
        <v>-3.0717651322943101E-2</v>
      </c>
      <c r="AE50" s="68">
        <f t="shared" si="269"/>
        <v>-2.0464049856370674E-2</v>
      </c>
      <c r="AF50" s="68">
        <f t="shared" si="20"/>
        <v>0.29841597378163492</v>
      </c>
      <c r="AG50" s="68"/>
      <c r="AH50" s="15">
        <f t="shared" si="21"/>
        <v>-5.8238323722322446E-2</v>
      </c>
      <c r="AJ50" s="250">
        <v>21.11</v>
      </c>
      <c r="AK50" s="68">
        <f t="shared" si="22"/>
        <v>-2.2685185185185277E-2</v>
      </c>
      <c r="AL50" s="68">
        <f t="shared" si="270"/>
        <v>-1.2431583718612848E-2</v>
      </c>
      <c r="AM50" s="68">
        <f t="shared" si="23"/>
        <v>0.13494623655913968</v>
      </c>
      <c r="AN50" s="68"/>
      <c r="AO50" s="15">
        <f t="shared" si="24"/>
        <v>3.804089396100727E-3</v>
      </c>
      <c r="AQ50" s="250">
        <v>20.350000000000001</v>
      </c>
      <c r="AR50" s="68">
        <f t="shared" si="25"/>
        <v>-2.8639618138424722E-2</v>
      </c>
      <c r="AS50" s="68">
        <f t="shared" si="271"/>
        <v>-1.8386016671852294E-2</v>
      </c>
      <c r="AT50" s="68">
        <f t="shared" si="26"/>
        <v>0.17834394904458609</v>
      </c>
      <c r="AU50" s="68"/>
      <c r="AV50" s="15">
        <f t="shared" si="27"/>
        <v>-5.2165812761993363E-2</v>
      </c>
      <c r="AX50" s="250">
        <v>203.5</v>
      </c>
      <c r="AY50" s="68">
        <f t="shared" si="28"/>
        <v>-1.7525225703664344E-2</v>
      </c>
      <c r="AZ50" s="68">
        <f t="shared" si="272"/>
        <v>-7.2716242370919146E-3</v>
      </c>
      <c r="BA50" s="68">
        <f t="shared" si="29"/>
        <v>0.51752423564504113</v>
      </c>
      <c r="BB50" s="68"/>
      <c r="BC50" s="15">
        <f t="shared" si="30"/>
        <v>-3.3792056418041907E-3</v>
      </c>
      <c r="BE50" s="250">
        <v>76.989999999999995</v>
      </c>
      <c r="BF50" s="68">
        <f t="shared" si="31"/>
        <v>-7.3491490459000434E-3</v>
      </c>
      <c r="BG50" s="68">
        <f t="shared" si="273"/>
        <v>2.9044524206723859E-3</v>
      </c>
      <c r="BH50" s="68"/>
      <c r="BI50" s="68"/>
      <c r="BJ50" s="15">
        <f t="shared" si="32"/>
        <v>4.5065834125152616E-2</v>
      </c>
      <c r="BL50" s="250">
        <v>64.44</v>
      </c>
      <c r="BM50" s="68">
        <f t="shared" si="33"/>
        <v>-2.4079963652885103E-2</v>
      </c>
      <c r="BN50" s="68">
        <f t="shared" si="274"/>
        <v>-1.3826362186312674E-2</v>
      </c>
      <c r="BO50" s="68">
        <f t="shared" si="34"/>
        <v>8.521387672617034E-2</v>
      </c>
      <c r="BP50" s="68"/>
      <c r="BQ50" s="15">
        <f t="shared" si="35"/>
        <v>-2.9079403344884836E-2</v>
      </c>
      <c r="BS50" s="250">
        <v>36.36</v>
      </c>
      <c r="BT50" s="68">
        <f t="shared" si="36"/>
        <v>-3.3235841531507576E-2</v>
      </c>
      <c r="BU50" s="68">
        <f t="shared" si="275"/>
        <v>-2.2982240064935149E-2</v>
      </c>
      <c r="BV50" s="68">
        <f t="shared" si="37"/>
        <v>-2.4154589371980638E-2</v>
      </c>
      <c r="BW50" s="68"/>
      <c r="BX50" s="15">
        <f t="shared" si="38"/>
        <v>-4.941176470588237E-2</v>
      </c>
      <c r="BZ50" s="250"/>
      <c r="CA50" s="68">
        <f t="shared" si="39"/>
        <v>0</v>
      </c>
      <c r="CB50" s="68">
        <f t="shared" si="276"/>
        <v>0</v>
      </c>
      <c r="CC50" s="68">
        <f t="shared" si="40"/>
        <v>0</v>
      </c>
      <c r="CD50" s="68"/>
      <c r="CE50" s="15">
        <f t="shared" si="41"/>
        <v>0</v>
      </c>
      <c r="CG50" s="250">
        <v>32.22</v>
      </c>
      <c r="CH50" s="68">
        <f t="shared" si="42"/>
        <v>-3.504043126684641E-2</v>
      </c>
      <c r="CI50" s="68">
        <f t="shared" si="277"/>
        <v>-2.4786829800273982E-2</v>
      </c>
      <c r="CJ50" s="68">
        <f t="shared" si="43"/>
        <v>6.5828647039364821E-2</v>
      </c>
      <c r="CK50" s="68"/>
      <c r="CL50" s="15">
        <f t="shared" si="44"/>
        <v>-6.2281722933643792E-2</v>
      </c>
      <c r="CN50" s="250">
        <v>31.46</v>
      </c>
      <c r="CO50" s="68">
        <f t="shared" si="45"/>
        <v>-3.2297754537065432E-2</v>
      </c>
      <c r="CP50" s="68">
        <f t="shared" si="278"/>
        <v>-2.2044153070493004E-2</v>
      </c>
      <c r="CQ50" s="68">
        <f t="shared" si="46"/>
        <v>3.8289725590300253E-3</v>
      </c>
      <c r="CR50" s="68"/>
      <c r="CS50" s="15">
        <f t="shared" si="47"/>
        <v>-6.0053779504033407E-2</v>
      </c>
      <c r="CU50" s="250">
        <v>35.22</v>
      </c>
      <c r="CV50" s="68">
        <f t="shared" si="48"/>
        <v>-2.5995575221238878E-2</v>
      </c>
      <c r="CW50" s="68">
        <f t="shared" si="279"/>
        <v>-1.5741973754666447E-2</v>
      </c>
      <c r="CX50" s="68">
        <f t="shared" si="49"/>
        <v>9.5489891135303276E-2</v>
      </c>
      <c r="CY50" s="68"/>
      <c r="CZ50" s="15">
        <f t="shared" si="50"/>
        <v>-5.5257510729613796E-2</v>
      </c>
      <c r="DB50" s="250">
        <v>19.68</v>
      </c>
      <c r="DC50" s="68">
        <f t="shared" si="51"/>
        <v>-2.4293505205751211E-2</v>
      </c>
      <c r="DD50" s="68">
        <f t="shared" si="280"/>
        <v>-1.4039903739178782E-2</v>
      </c>
      <c r="DE50" s="68">
        <f t="shared" si="52"/>
        <v>-0.10013717421124833</v>
      </c>
      <c r="DF50" s="68"/>
      <c r="DG50" s="15">
        <f t="shared" si="53"/>
        <v>-3.3398821218074644E-2</v>
      </c>
      <c r="DI50" s="250">
        <v>45.11</v>
      </c>
      <c r="DJ50" s="68">
        <f t="shared" si="54"/>
        <v>5.3487853799866723E-3</v>
      </c>
      <c r="DK50" s="68">
        <f t="shared" si="281"/>
        <v>1.5602386846559102E-2</v>
      </c>
      <c r="DL50" s="68">
        <f t="shared" si="55"/>
        <v>2.174405436013592E-2</v>
      </c>
      <c r="DM50" s="68"/>
      <c r="DN50" s="15">
        <f t="shared" si="56"/>
        <v>6.9971537001897607E-2</v>
      </c>
      <c r="DP50" s="250">
        <v>37.46</v>
      </c>
      <c r="DQ50" s="68">
        <f t="shared" si="57"/>
        <v>-1.1348640802322505E-2</v>
      </c>
      <c r="DR50" s="68">
        <f t="shared" si="282"/>
        <v>-1.0950393357500761E-3</v>
      </c>
      <c r="DS50" s="68"/>
      <c r="DT50" s="68"/>
      <c r="DU50" s="15">
        <f t="shared" si="58"/>
        <v>-1.6281512605041952E-2</v>
      </c>
      <c r="DV50" s="18"/>
      <c r="DW50" s="250">
        <v>29.82</v>
      </c>
      <c r="DX50" s="68">
        <f t="shared" si="59"/>
        <v>-4.8500319081046572E-2</v>
      </c>
      <c r="DY50" s="68">
        <f t="shared" si="283"/>
        <v>-3.8246717614474145E-2</v>
      </c>
      <c r="DZ50" s="68">
        <f t="shared" si="60"/>
        <v>0.59124866595517622</v>
      </c>
      <c r="EA50" s="68"/>
      <c r="EB50" s="15">
        <f t="shared" si="61"/>
        <v>-0.10905288317896621</v>
      </c>
      <c r="ED50" s="250">
        <v>33.840000000000003</v>
      </c>
      <c r="EE50" s="68">
        <f t="shared" si="62"/>
        <v>-3.7816320727893038E-2</v>
      </c>
      <c r="EF50" s="68">
        <f t="shared" si="284"/>
        <v>-2.756271926132061E-2</v>
      </c>
      <c r="EG50" s="68">
        <f t="shared" si="63"/>
        <v>0.60912981455064197</v>
      </c>
      <c r="EH50" s="68"/>
      <c r="EI50" s="15">
        <f t="shared" si="64"/>
        <v>-8.2429501084598664E-2</v>
      </c>
      <c r="EK50" s="250">
        <v>114.02</v>
      </c>
      <c r="EL50" s="68">
        <f t="shared" si="65"/>
        <v>-1.6814693455203956E-2</v>
      </c>
      <c r="EM50" s="68">
        <f t="shared" si="285"/>
        <v>-6.5610919886315271E-3</v>
      </c>
      <c r="EN50" s="68">
        <f t="shared" si="66"/>
        <v>0.76665633715525228</v>
      </c>
      <c r="EO50" s="68"/>
      <c r="EP50" s="15">
        <f t="shared" si="67"/>
        <v>2.4438454627133864E-2</v>
      </c>
      <c r="ER50" s="250">
        <v>38.67</v>
      </c>
      <c r="ES50" s="68">
        <f t="shared" si="68"/>
        <v>-1.6531027466937909E-2</v>
      </c>
      <c r="ET50" s="68">
        <f t="shared" si="286"/>
        <v>-6.2774260003654794E-3</v>
      </c>
      <c r="EU50" s="68">
        <f t="shared" si="69"/>
        <v>0.10770552850186209</v>
      </c>
      <c r="EV50" s="68"/>
      <c r="EW50" s="15">
        <f t="shared" si="70"/>
        <v>-5.6569812291077104E-3</v>
      </c>
      <c r="EY50" s="250">
        <v>28.83</v>
      </c>
      <c r="EZ50" s="68">
        <f t="shared" si="71"/>
        <v>-3.8009675190049407E-3</v>
      </c>
      <c r="FA50" s="68">
        <f t="shared" si="287"/>
        <v>6.452633947567489E-3</v>
      </c>
      <c r="FB50" s="68"/>
      <c r="FC50" s="68"/>
      <c r="FD50" s="15">
        <f t="shared" si="72"/>
        <v>0.17290480065093572</v>
      </c>
      <c r="FF50" s="250">
        <v>55.99</v>
      </c>
      <c r="FG50" s="68">
        <f t="shared" si="73"/>
        <v>-4.0610006854009555E-2</v>
      </c>
      <c r="FH50" s="68">
        <f t="shared" si="288"/>
        <v>-3.0356405387437127E-2</v>
      </c>
      <c r="FI50" s="68">
        <f t="shared" si="74"/>
        <v>-5.2301963439404138E-2</v>
      </c>
      <c r="FJ50" s="68"/>
      <c r="FK50" s="15">
        <f t="shared" si="75"/>
        <v>-1.408698714562418E-2</v>
      </c>
      <c r="FM50" s="250">
        <v>180.89</v>
      </c>
      <c r="FN50" s="68">
        <f t="shared" si="76"/>
        <v>-1.6046562228024461E-2</v>
      </c>
      <c r="FO50" s="68">
        <f t="shared" si="289"/>
        <v>-5.7929607614520314E-3</v>
      </c>
      <c r="FP50" s="68">
        <f t="shared" si="77"/>
        <v>0.55564155486756095</v>
      </c>
      <c r="FQ50" s="68"/>
      <c r="FR50" s="15">
        <f t="shared" si="78"/>
        <v>-4.2386876582627452E-3</v>
      </c>
      <c r="FT50" s="250">
        <v>97.25</v>
      </c>
      <c r="FU50" s="68">
        <f t="shared" si="79"/>
        <v>5.6876938986556063E-3</v>
      </c>
      <c r="FV50" s="68">
        <f t="shared" si="290"/>
        <v>1.5941295365228036E-2</v>
      </c>
      <c r="FW50" s="68">
        <f t="shared" si="80"/>
        <v>0.10473702146995341</v>
      </c>
      <c r="FX50" s="68"/>
      <c r="FY50" s="15">
        <f t="shared" si="81"/>
        <v>7.8398758039476518E-2</v>
      </c>
      <c r="GA50" s="250">
        <v>18.18</v>
      </c>
      <c r="GB50" s="68">
        <f t="shared" si="82"/>
        <v>-9.8039215686274352E-3</v>
      </c>
      <c r="GC50" s="68">
        <f t="shared" si="291"/>
        <v>4.4967989794499411E-4</v>
      </c>
      <c r="GD50" s="68"/>
      <c r="GE50" s="68"/>
      <c r="GF50" s="15">
        <f t="shared" si="83"/>
        <v>4.3029259896729774E-2</v>
      </c>
      <c r="GG50" s="18"/>
      <c r="GH50" s="250">
        <v>19.21</v>
      </c>
      <c r="GI50" s="68">
        <f t="shared" si="84"/>
        <v>-2.139582272032594E-2</v>
      </c>
      <c r="GJ50" s="68">
        <f t="shared" si="292"/>
        <v>-1.114222125375351E-2</v>
      </c>
      <c r="GK50" s="68">
        <f t="shared" si="85"/>
        <v>-5.20291363163268E-4</v>
      </c>
      <c r="GL50" s="68"/>
      <c r="GM50" s="15">
        <f t="shared" si="86"/>
        <v>1.6402116402116522E-2</v>
      </c>
      <c r="GO50" s="250">
        <v>27.69</v>
      </c>
      <c r="GP50" s="68">
        <f t="shared" si="87"/>
        <v>-8.5929108485498906E-3</v>
      </c>
      <c r="GQ50" s="68">
        <f t="shared" si="293"/>
        <v>1.6606906180225388E-3</v>
      </c>
      <c r="GR50" s="68"/>
      <c r="GS50" s="68"/>
      <c r="GT50" s="15">
        <f t="shared" si="88"/>
        <v>1.6146788990825736E-2</v>
      </c>
      <c r="GV50" s="250">
        <v>14.29</v>
      </c>
      <c r="GW50" s="68">
        <f t="shared" si="89"/>
        <v>-2.7913468248430512E-3</v>
      </c>
      <c r="GX50" s="68">
        <f t="shared" si="294"/>
        <v>7.4622546417293777E-3</v>
      </c>
      <c r="GY50" s="68">
        <f t="shared" si="90"/>
        <v>0.20590717299578057</v>
      </c>
      <c r="GZ50" s="68"/>
      <c r="HA50" s="15">
        <f t="shared" si="91"/>
        <v>4.1545189504373067E-2</v>
      </c>
      <c r="HD50" s="250">
        <v>284.64999999999998</v>
      </c>
      <c r="HE50" s="68">
        <f t="shared" si="92"/>
        <v>-2.8431974878831458E-2</v>
      </c>
      <c r="HF50" s="68">
        <f t="shared" si="295"/>
        <v>-1.817837341225903E-2</v>
      </c>
      <c r="HG50" s="68">
        <f t="shared" si="93"/>
        <v>0.59906746811976852</v>
      </c>
      <c r="HH50" s="68"/>
      <c r="HI50" s="15">
        <f t="shared" si="94"/>
        <v>-0.29514164025356576</v>
      </c>
      <c r="HK50" s="250">
        <v>26.01</v>
      </c>
      <c r="HL50" s="68">
        <f t="shared" si="95"/>
        <v>-1.4399393709738499E-2</v>
      </c>
      <c r="HM50" s="68">
        <f t="shared" si="296"/>
        <v>-4.1457922431660695E-3</v>
      </c>
      <c r="HN50" s="68">
        <f t="shared" si="96"/>
        <v>9.487903225806452</v>
      </c>
      <c r="HO50" s="68"/>
      <c r="HP50" s="15">
        <f t="shared" si="97"/>
        <v>-1.4025777103866469E-2</v>
      </c>
      <c r="HR50" s="250">
        <v>107.76</v>
      </c>
      <c r="HS50" s="68">
        <f t="shared" si="98"/>
        <v>-3.2066828348154074E-2</v>
      </c>
      <c r="HT50" s="68">
        <f t="shared" si="297"/>
        <v>-2.1813226881581646E-2</v>
      </c>
      <c r="HU50" s="68">
        <f t="shared" si="99"/>
        <v>1.9604395604395608</v>
      </c>
      <c r="HV50" s="68"/>
      <c r="HW50" s="15">
        <f t="shared" si="100"/>
        <v>1.7662917170215855E-3</v>
      </c>
      <c r="HY50" s="250">
        <v>114.06</v>
      </c>
      <c r="HZ50" s="68">
        <f t="shared" si="101"/>
        <v>-8.6935638808837645E-2</v>
      </c>
      <c r="IA50" s="68">
        <f t="shared" si="298"/>
        <v>-7.6682037342265211E-2</v>
      </c>
      <c r="IB50" s="68">
        <f t="shared" si="102"/>
        <v>7.7053824362606202E-2</v>
      </c>
      <c r="IC50" s="68"/>
      <c r="ID50" s="15">
        <f t="shared" si="103"/>
        <v>-0.15064412837888147</v>
      </c>
      <c r="IF50" s="250">
        <v>187.37</v>
      </c>
      <c r="IG50" s="68">
        <f t="shared" si="104"/>
        <v>-6.0472346186631908E-2</v>
      </c>
      <c r="IH50" s="68">
        <f t="shared" si="299"/>
        <v>-5.021874472005948E-2</v>
      </c>
      <c r="II50" s="68">
        <f t="shared" si="105"/>
        <v>7.068571428571431E-2</v>
      </c>
      <c r="IJ50" s="68"/>
      <c r="IK50" s="15">
        <f t="shared" si="106"/>
        <v>-0.19181331953071082</v>
      </c>
      <c r="IM50" s="250">
        <v>172.68</v>
      </c>
      <c r="IN50" s="68">
        <f t="shared" si="107"/>
        <v>-1.6516687549834864E-2</v>
      </c>
      <c r="IO50" s="68">
        <f t="shared" si="300"/>
        <v>-6.2630860832624344E-3</v>
      </c>
      <c r="IP50" s="68">
        <f t="shared" si="108"/>
        <v>2.3719976567076744</v>
      </c>
      <c r="IQ50" s="68"/>
      <c r="IR50" s="15">
        <f t="shared" si="109"/>
        <v>-7.9089115247186731E-2</v>
      </c>
      <c r="IT50" s="250">
        <v>41.11</v>
      </c>
      <c r="IU50" s="68">
        <f t="shared" si="110"/>
        <v>-6.6530426884650315E-2</v>
      </c>
      <c r="IV50" s="68">
        <f t="shared" si="301"/>
        <v>-5.6276825418077887E-2</v>
      </c>
      <c r="IW50" s="68">
        <f t="shared" si="111"/>
        <v>1.2526027397260273</v>
      </c>
      <c r="IX50" s="68"/>
      <c r="IY50" s="15">
        <f t="shared" si="112"/>
        <v>-0.200038918077447</v>
      </c>
      <c r="JA50" s="250">
        <v>655.04999999999995</v>
      </c>
      <c r="JB50" s="68">
        <f t="shared" si="113"/>
        <v>-1.9679736605806779E-2</v>
      </c>
      <c r="JC50" s="68">
        <f t="shared" si="302"/>
        <v>-9.4261351392343502E-3</v>
      </c>
      <c r="JD50" s="68">
        <f t="shared" si="114"/>
        <v>0.3249393203883495</v>
      </c>
      <c r="JE50" s="68"/>
      <c r="JF50" s="15">
        <f t="shared" si="115"/>
        <v>0.11876825331762048</v>
      </c>
      <c r="JH50" s="250">
        <v>388.49</v>
      </c>
      <c r="JI50" s="68">
        <f t="shared" si="116"/>
        <v>-2.1411118667976521E-2</v>
      </c>
      <c r="JJ50" s="68">
        <f t="shared" si="303"/>
        <v>-1.1157517201404092E-2</v>
      </c>
      <c r="JK50" s="68">
        <f t="shared" si="117"/>
        <v>-4.4751530649880716E-2</v>
      </c>
      <c r="JL50" s="68"/>
      <c r="JM50" s="15">
        <f t="shared" si="118"/>
        <v>-7.831553973902726E-2</v>
      </c>
      <c r="JO50" s="250">
        <v>11.42</v>
      </c>
      <c r="JP50" s="68">
        <f t="shared" si="119"/>
        <v>-2.7257240204429326E-2</v>
      </c>
      <c r="JQ50" s="68">
        <f t="shared" si="304"/>
        <v>-1.7003638737856895E-2</v>
      </c>
      <c r="JR50" s="68">
        <f t="shared" si="120"/>
        <v>-0.61464484562173116</v>
      </c>
      <c r="JS50" s="68"/>
      <c r="JT50" s="15">
        <f t="shared" si="121"/>
        <v>0.12070657507360162</v>
      </c>
      <c r="JV50" s="250">
        <v>1.37</v>
      </c>
      <c r="JW50" s="68">
        <f t="shared" si="122"/>
        <v>-8.0536912751677778E-2</v>
      </c>
      <c r="JX50" s="68">
        <f t="shared" si="305"/>
        <v>-7.0283311285105343E-2</v>
      </c>
      <c r="JY50" s="68">
        <f t="shared" si="123"/>
        <v>-0.45849802371541493</v>
      </c>
      <c r="JZ50" s="68"/>
      <c r="KA50" s="15">
        <f t="shared" si="124"/>
        <v>-0.23888888888888885</v>
      </c>
      <c r="KC50" s="250">
        <v>18.34</v>
      </c>
      <c r="KD50" s="68">
        <f t="shared" si="125"/>
        <v>-8.7108013937282236E-2</v>
      </c>
      <c r="KE50" s="68">
        <f t="shared" si="306"/>
        <v>-7.6854412470709801E-2</v>
      </c>
      <c r="KF50" s="68">
        <f t="shared" si="126"/>
        <v>-5.8521560574948693E-2</v>
      </c>
      <c r="KG50" s="68"/>
      <c r="KH50" s="15">
        <f t="shared" si="127"/>
        <v>-0.17312894499549142</v>
      </c>
      <c r="KI50" s="18"/>
      <c r="KJ50" s="250">
        <v>50.42</v>
      </c>
      <c r="KK50" s="68">
        <f t="shared" si="128"/>
        <v>-8.6263138818412438E-2</v>
      </c>
      <c r="KL50" s="68">
        <f t="shared" si="307"/>
        <v>-7.6009537351840004E-2</v>
      </c>
      <c r="KM50" s="68">
        <f t="shared" si="129"/>
        <v>1.3895734597156397</v>
      </c>
      <c r="KN50" s="68"/>
      <c r="KO50" s="15">
        <f t="shared" si="130"/>
        <v>-0.24981401577146248</v>
      </c>
      <c r="KQ50" s="250">
        <v>1.1779999999999999</v>
      </c>
      <c r="KR50" s="68">
        <f t="shared" si="131"/>
        <v>-3.4426229508196751E-2</v>
      </c>
      <c r="KS50" s="68">
        <f t="shared" si="308"/>
        <v>-2.4172628041624324E-2</v>
      </c>
      <c r="KT50" s="68">
        <f t="shared" si="132"/>
        <v>-0.55038167938931304</v>
      </c>
      <c r="KU50" s="68"/>
      <c r="KV50" s="15">
        <f t="shared" si="133"/>
        <v>0.16633663366336626</v>
      </c>
      <c r="KW50" s="18"/>
      <c r="KX50" s="250">
        <v>21.05</v>
      </c>
      <c r="KY50" s="68">
        <f t="shared" si="134"/>
        <v>-7.2687224669603465E-2</v>
      </c>
      <c r="KZ50" s="68">
        <f t="shared" si="309"/>
        <v>-6.2433623203031037E-2</v>
      </c>
      <c r="LA50" s="68">
        <f t="shared" si="135"/>
        <v>-0.70735437230640907</v>
      </c>
      <c r="LB50" s="68"/>
      <c r="LC50" s="15">
        <f t="shared" si="136"/>
        <v>-0.11218894981020666</v>
      </c>
      <c r="LD50" s="18"/>
      <c r="LE50" s="250">
        <v>48.71</v>
      </c>
      <c r="LF50" s="68">
        <f t="shared" si="137"/>
        <v>1.1210296865268822E-2</v>
      </c>
      <c r="LG50" s="68">
        <f t="shared" si="310"/>
        <v>2.1463898331841251E-2</v>
      </c>
      <c r="LH50" s="68">
        <f t="shared" si="138"/>
        <v>0.35947530002790967</v>
      </c>
      <c r="LI50" s="68"/>
      <c r="LJ50" s="15">
        <f t="shared" si="139"/>
        <v>5.6386900889178082E-2</v>
      </c>
      <c r="LL50" s="250">
        <v>95.93</v>
      </c>
      <c r="LM50" s="68">
        <f t="shared" si="140"/>
        <v>-3.6352305774822839E-3</v>
      </c>
      <c r="LN50" s="68">
        <f t="shared" si="311"/>
        <v>6.6183708890901454E-3</v>
      </c>
      <c r="LO50" s="68">
        <f t="shared" si="141"/>
        <v>9.6342857142857216E-2</v>
      </c>
      <c r="LP50" s="68"/>
      <c r="LQ50" s="15">
        <f t="shared" si="142"/>
        <v>0.22656949239227739</v>
      </c>
      <c r="LS50" s="250">
        <v>10.71</v>
      </c>
      <c r="LT50" s="68">
        <f t="shared" si="143"/>
        <v>1.8709073900843173E-3</v>
      </c>
      <c r="LU50" s="68">
        <f t="shared" si="312"/>
        <v>1.2124508856656746E-2</v>
      </c>
      <c r="LV50" s="68"/>
      <c r="LW50" s="68"/>
      <c r="LX50" s="15">
        <f t="shared" si="144"/>
        <v>0.15783783783783792</v>
      </c>
      <c r="LZ50" s="250">
        <v>11.39</v>
      </c>
      <c r="MA50" s="68">
        <f t="shared" si="145"/>
        <v>-3.6379018612521123E-2</v>
      </c>
      <c r="MB50" s="68">
        <f t="shared" si="313"/>
        <v>-2.6125417145948696E-2</v>
      </c>
      <c r="MC50" s="68">
        <f t="shared" si="146"/>
        <v>-0.48808988764044942</v>
      </c>
      <c r="MD50" s="68"/>
      <c r="ME50" s="15">
        <f t="shared" si="147"/>
        <v>-0.15504451038575667</v>
      </c>
      <c r="MG50" s="250">
        <v>29.38</v>
      </c>
      <c r="MH50" s="68">
        <f t="shared" si="148"/>
        <v>-0.12009583707696919</v>
      </c>
      <c r="MI50" s="68">
        <f t="shared" si="314"/>
        <v>-0.10984223561039676</v>
      </c>
      <c r="MJ50" s="68">
        <f t="shared" si="149"/>
        <v>2.9595687331536391</v>
      </c>
      <c r="MK50" s="68"/>
      <c r="ML50" s="15">
        <f t="shared" si="150"/>
        <v>0.38389072067828539</v>
      </c>
      <c r="MN50" s="250">
        <v>101.5</v>
      </c>
      <c r="MO50" s="68">
        <f t="shared" si="151"/>
        <v>-2.3756852938347589E-2</v>
      </c>
      <c r="MP50" s="68">
        <f t="shared" si="315"/>
        <v>-1.350325147177516E-2</v>
      </c>
      <c r="MQ50" s="68">
        <f t="shared" si="152"/>
        <v>-0.19380460683081815</v>
      </c>
      <c r="MR50" s="68"/>
      <c r="MS50" s="15">
        <f t="shared" si="153"/>
        <v>-8.8787144267887613E-2</v>
      </c>
      <c r="MU50" s="250">
        <v>8.5500000000000007</v>
      </c>
      <c r="MV50" s="68">
        <f t="shared" si="154"/>
        <v>-3.4965034965034219E-3</v>
      </c>
      <c r="MW50" s="68">
        <f t="shared" si="316"/>
        <v>6.7570979700690079E-3</v>
      </c>
      <c r="MX50" s="68">
        <f t="shared" si="155"/>
        <v>-0.59032103497843791</v>
      </c>
      <c r="MY50" s="68"/>
      <c r="MZ50" s="15">
        <f t="shared" si="156"/>
        <v>-0.19868791002811614</v>
      </c>
      <c r="NB50" s="250">
        <v>201.96</v>
      </c>
      <c r="NC50" s="68">
        <f t="shared" si="157"/>
        <v>-2.4253551067735926E-2</v>
      </c>
      <c r="ND50" s="68">
        <f t="shared" si="317"/>
        <v>-1.3999949601163497E-2</v>
      </c>
      <c r="NE50" s="68">
        <f t="shared" si="158"/>
        <v>0.49080977338156057</v>
      </c>
      <c r="NF50" s="68"/>
      <c r="NG50" s="15">
        <f t="shared" si="159"/>
        <v>0.21086396066910496</v>
      </c>
      <c r="NI50" s="250">
        <v>5.07</v>
      </c>
      <c r="NJ50" s="68">
        <f t="shared" si="160"/>
        <v>-9.7656249999999653E-3</v>
      </c>
      <c r="NK50" s="68">
        <f t="shared" si="318"/>
        <v>4.8797646657246403E-4</v>
      </c>
      <c r="NL50" s="68">
        <f t="shared" si="161"/>
        <v>-0.95974593092497018</v>
      </c>
      <c r="NM50" s="68"/>
      <c r="NN50" s="15">
        <f t="shared" si="162"/>
        <v>3.4693877551020394E-2</v>
      </c>
      <c r="NP50" s="250">
        <v>315.98</v>
      </c>
      <c r="NQ50" s="68">
        <f t="shared" si="163"/>
        <v>-5.728265409630643E-2</v>
      </c>
      <c r="NR50" s="68">
        <f t="shared" si="319"/>
        <v>-4.7029052629734003E-2</v>
      </c>
      <c r="NS50" s="68">
        <f t="shared" si="164"/>
        <v>1.4074666666666669</v>
      </c>
      <c r="NT50" s="68"/>
      <c r="NU50" s="15">
        <f t="shared" si="165"/>
        <v>-3.9370078740157445E-2</v>
      </c>
      <c r="NW50" s="250">
        <v>167.01</v>
      </c>
      <c r="NX50" s="68">
        <f t="shared" si="166"/>
        <v>-1.9203664552501821E-2</v>
      </c>
      <c r="NY50" s="68">
        <f t="shared" si="320"/>
        <v>-8.9500630859293915E-3</v>
      </c>
      <c r="NZ50" s="68">
        <f t="shared" si="167"/>
        <v>-4.9783796085571236E-2</v>
      </c>
      <c r="OA50" s="68"/>
      <c r="OB50" s="15">
        <f t="shared" si="168"/>
        <v>-0.11774960380348663</v>
      </c>
      <c r="OD50" s="250">
        <v>1.2</v>
      </c>
      <c r="OE50" s="68">
        <f t="shared" si="169"/>
        <v>-7.6923076923076983E-2</v>
      </c>
      <c r="OF50" s="68">
        <f t="shared" si="321"/>
        <v>-6.6669475456504548E-2</v>
      </c>
      <c r="OG50" s="68">
        <f t="shared" si="170"/>
        <v>-0.99468250099703115</v>
      </c>
      <c r="OH50" s="68"/>
      <c r="OI50" s="15">
        <f t="shared" si="171"/>
        <v>-0.17808219178082194</v>
      </c>
      <c r="OK50" s="250">
        <v>84</v>
      </c>
      <c r="OL50" s="68">
        <f t="shared" si="172"/>
        <v>-7.4176126970131193E-2</v>
      </c>
      <c r="OM50" s="68">
        <f t="shared" si="322"/>
        <v>-6.3922525503558758E-2</v>
      </c>
      <c r="ON50" s="68">
        <f t="shared" si="173"/>
        <v>0.97879858657243801</v>
      </c>
      <c r="OO50" s="68"/>
      <c r="OP50" s="15">
        <f t="shared" si="174"/>
        <v>0.26107191112445582</v>
      </c>
      <c r="OR50" s="250">
        <v>1.69</v>
      </c>
      <c r="OS50" s="68">
        <f t="shared" si="175"/>
        <v>-1.169590643274855E-2</v>
      </c>
      <c r="OT50" s="68">
        <f t="shared" si="323"/>
        <v>-1.4423049661761202E-3</v>
      </c>
      <c r="OU50" s="68">
        <f t="shared" si="176"/>
        <v>-0.7805194805194805</v>
      </c>
      <c r="OV50" s="68"/>
      <c r="OW50" s="15">
        <f t="shared" si="177"/>
        <v>0.50892857142857129</v>
      </c>
      <c r="OY50" s="250">
        <v>133.15</v>
      </c>
      <c r="OZ50" s="68">
        <f t="shared" si="178"/>
        <v>6.2726723095526942E-3</v>
      </c>
      <c r="PA50" s="68">
        <f t="shared" si="324"/>
        <v>1.6526273776125124E-2</v>
      </c>
      <c r="PB50" s="68">
        <f t="shared" si="332"/>
        <v>3.0969230769230771</v>
      </c>
      <c r="PC50" s="68"/>
      <c r="PD50" s="15">
        <f t="shared" si="179"/>
        <v>0.16237450894805769</v>
      </c>
      <c r="PE50" s="18"/>
      <c r="PF50" s="250">
        <v>206.57</v>
      </c>
      <c r="PG50" s="68">
        <f t="shared" si="180"/>
        <v>7.707693058197883E-3</v>
      </c>
      <c r="PH50" s="68">
        <f t="shared" si="325"/>
        <v>1.7961294524770313E-2</v>
      </c>
      <c r="PI50" s="68">
        <f t="shared" si="181"/>
        <v>-0.40674899483055715</v>
      </c>
      <c r="PJ50" s="68"/>
      <c r="PK50" s="15">
        <f t="shared" si="182"/>
        <v>-1.2241189690623069E-2</v>
      </c>
      <c r="PM50" s="250"/>
      <c r="PN50" s="68">
        <f t="shared" si="183"/>
        <v>0</v>
      </c>
      <c r="PO50" s="68">
        <f t="shared" si="184"/>
        <v>1.0253601466572429E-2</v>
      </c>
      <c r="PP50" s="68">
        <f t="shared" si="185"/>
        <v>0</v>
      </c>
      <c r="PQ50" s="68"/>
      <c r="PR50" s="15">
        <f t="shared" si="186"/>
        <v>0</v>
      </c>
      <c r="PT50" s="250">
        <v>3.8</v>
      </c>
      <c r="PU50" s="68">
        <f t="shared" si="187"/>
        <v>-7.7669902912621422E-2</v>
      </c>
      <c r="PV50" s="68">
        <f t="shared" si="326"/>
        <v>-6.7416301446048987E-2</v>
      </c>
      <c r="PW50" s="68">
        <f t="shared" si="188"/>
        <v>-0.56422018348623859</v>
      </c>
      <c r="PX50" s="68"/>
      <c r="PY50" s="15">
        <f t="shared" si="189"/>
        <v>-0.2592592592592593</v>
      </c>
      <c r="QA50" s="250">
        <v>206.7</v>
      </c>
      <c r="QB50" s="68">
        <f t="shared" si="190"/>
        <v>-2.4862008774826676E-2</v>
      </c>
      <c r="QC50" s="68">
        <f t="shared" si="327"/>
        <v>-1.4608407308254247E-2</v>
      </c>
      <c r="QD50" s="68">
        <f t="shared" si="191"/>
        <v>-0.38735587895314028</v>
      </c>
      <c r="QE50" s="68"/>
      <c r="QF50" s="15">
        <f t="shared" si="192"/>
        <v>7.8022321894231667E-2</v>
      </c>
      <c r="QH50" s="250">
        <v>1.26</v>
      </c>
      <c r="QI50" s="68">
        <f t="shared" si="193"/>
        <v>-7.8740157480315029E-3</v>
      </c>
      <c r="QJ50" s="68">
        <f t="shared" si="328"/>
        <v>2.3795857185409264E-3</v>
      </c>
      <c r="QK50" s="68">
        <f t="shared" si="194"/>
        <v>-0.49800796812748999</v>
      </c>
      <c r="QL50" s="68"/>
      <c r="QM50" s="15">
        <f t="shared" si="195"/>
        <v>-3.0769230769230795E-2</v>
      </c>
      <c r="QO50" s="250">
        <v>11.06</v>
      </c>
      <c r="QP50" s="68">
        <f t="shared" si="196"/>
        <v>-6.2893081761006544E-3</v>
      </c>
      <c r="QQ50" s="68">
        <f t="shared" si="329"/>
        <v>3.9642932904717749E-3</v>
      </c>
      <c r="QR50" s="68">
        <f t="shared" si="197"/>
        <v>-0.98651844267290778</v>
      </c>
      <c r="QS50" s="68"/>
      <c r="QT50" s="15">
        <f t="shared" si="198"/>
        <v>-3.6585365853658527E-2</v>
      </c>
      <c r="QV50" s="250">
        <v>1.74</v>
      </c>
      <c r="QW50" s="68">
        <f t="shared" si="199"/>
        <v>2.3529411764705903E-2</v>
      </c>
      <c r="QX50" s="68">
        <f t="shared" si="330"/>
        <v>3.378301323127833E-2</v>
      </c>
      <c r="QY50" s="68">
        <f t="shared" si="200"/>
        <v>-0.50708215297450421</v>
      </c>
      <c r="QZ50" s="68"/>
      <c r="RA50" s="15">
        <f t="shared" si="201"/>
        <v>-0.28892521454842668</v>
      </c>
      <c r="RC50" s="250">
        <v>22.93</v>
      </c>
      <c r="RD50" s="68">
        <f t="shared" si="202"/>
        <v>-4.8942347573620891E-2</v>
      </c>
      <c r="RE50" s="68">
        <f t="shared" si="331"/>
        <v>-3.8688746107048463E-2</v>
      </c>
      <c r="RF50" s="68">
        <f t="shared" si="203"/>
        <v>-0.50464463166990714</v>
      </c>
      <c r="RG50" s="68"/>
      <c r="RH50" s="15">
        <f t="shared" si="204"/>
        <v>-7.3535353535353551E-2</v>
      </c>
      <c r="RJ50" s="250">
        <v>172.3</v>
      </c>
      <c r="RK50" s="68">
        <f t="shared" si="205"/>
        <v>-4.187287994216761E-2</v>
      </c>
      <c r="RL50" s="68">
        <f t="shared" si="206"/>
        <v>-3.1619278475595182E-2</v>
      </c>
      <c r="RM50" s="68">
        <f t="shared" si="207"/>
        <v>-0.20076073847295667</v>
      </c>
      <c r="RN50" s="68"/>
      <c r="RO50" s="15">
        <f t="shared" si="208"/>
        <v>-0.12413582757218375</v>
      </c>
      <c r="RQ50" s="250">
        <v>13.1</v>
      </c>
      <c r="RR50" s="68">
        <f t="shared" si="209"/>
        <v>-5.0036258158085538E-2</v>
      </c>
      <c r="RS50" s="68">
        <f t="shared" si="210"/>
        <v>-3.978265669151311E-2</v>
      </c>
      <c r="RT50" s="68">
        <f t="shared" si="211"/>
        <v>-0.10519125683060115</v>
      </c>
      <c r="RU50" s="68"/>
      <c r="RV50" s="15">
        <f t="shared" si="212"/>
        <v>-0.37140115163147797</v>
      </c>
      <c r="RX50" s="250">
        <v>83.42</v>
      </c>
      <c r="RY50" s="68">
        <f t="shared" si="213"/>
        <v>-1.7663683466792274E-2</v>
      </c>
      <c r="RZ50" s="68">
        <f t="shared" si="214"/>
        <v>-7.4100820002198451E-3</v>
      </c>
      <c r="SA50" s="68">
        <f t="shared" si="215"/>
        <v>-0.37306478280474975</v>
      </c>
      <c r="SB50" s="68"/>
      <c r="SC50" s="15">
        <f t="shared" si="216"/>
        <v>0.10300145444929269</v>
      </c>
      <c r="SE50" s="250">
        <v>7.7</v>
      </c>
      <c r="SF50" s="68">
        <f t="shared" si="217"/>
        <v>-8.9834515366430334E-2</v>
      </c>
      <c r="SG50" s="68">
        <f t="shared" si="218"/>
        <v>-7.95809138998579E-2</v>
      </c>
      <c r="SH50" s="68">
        <f t="shared" si="219"/>
        <v>-0.38400000000000001</v>
      </c>
      <c r="SI50" s="68"/>
      <c r="SJ50" s="15">
        <f t="shared" si="220"/>
        <v>-0.49541284403669722</v>
      </c>
      <c r="SL50" s="250">
        <v>0.63400000000000001</v>
      </c>
      <c r="SM50" s="68">
        <f t="shared" si="221"/>
        <v>-1.3996889580093324E-2</v>
      </c>
      <c r="SN50" s="68">
        <f t="shared" si="222"/>
        <v>-3.7432881135208949E-3</v>
      </c>
      <c r="SO50" s="68">
        <f t="shared" si="223"/>
        <v>-0.55352112676056331</v>
      </c>
      <c r="SP50" s="68"/>
      <c r="SQ50" s="15">
        <f t="shared" si="224"/>
        <v>-0.37227722772277227</v>
      </c>
      <c r="SS50" s="250">
        <v>4.9000000000000004</v>
      </c>
      <c r="ST50" s="68">
        <f t="shared" si="225"/>
        <v>-0.10583941605839417</v>
      </c>
      <c r="SU50" s="68">
        <f t="shared" si="226"/>
        <v>-9.5585814591821736E-2</v>
      </c>
      <c r="SV50" s="68">
        <f t="shared" si="227"/>
        <v>-0.69640644361833948</v>
      </c>
      <c r="SW50" s="68"/>
      <c r="SX50" s="15">
        <f t="shared" si="228"/>
        <v>-0.41666666666666663</v>
      </c>
      <c r="SZ50" s="250">
        <v>22.53</v>
      </c>
      <c r="TA50" s="68">
        <f t="shared" si="229"/>
        <v>-6.164098292378177E-2</v>
      </c>
      <c r="TB50" s="68">
        <f t="shared" si="230"/>
        <v>-5.1387381457209343E-2</v>
      </c>
      <c r="TC50" s="68">
        <f t="shared" si="231"/>
        <v>-0.44191231112212032</v>
      </c>
      <c r="TD50" s="68"/>
      <c r="TE50" s="15">
        <f t="shared" si="232"/>
        <v>0.44423076923076932</v>
      </c>
      <c r="TG50" s="250">
        <v>0.19</v>
      </c>
      <c r="TH50" s="68">
        <f t="shared" si="233"/>
        <v>0</v>
      </c>
      <c r="TI50" s="68">
        <f t="shared" si="234"/>
        <v>1.0253601466572429E-2</v>
      </c>
      <c r="TJ50" s="68">
        <f t="shared" si="235"/>
        <v>-0.13636363636363635</v>
      </c>
      <c r="TK50" s="68"/>
      <c r="TL50" s="15">
        <f t="shared" si="236"/>
        <v>0.12094395280235981</v>
      </c>
      <c r="TN50" s="250">
        <v>31.37</v>
      </c>
      <c r="TO50" s="68">
        <f t="shared" si="237"/>
        <v>-5.9934072520227651E-2</v>
      </c>
      <c r="TP50" s="68">
        <f t="shared" si="238"/>
        <v>-4.9680471053655223E-2</v>
      </c>
      <c r="TQ50" s="68">
        <f t="shared" si="239"/>
        <v>-0.54275469525482267</v>
      </c>
      <c r="TR50" s="68"/>
      <c r="TS50" s="15">
        <f t="shared" si="240"/>
        <v>5.4453781512605076E-2</v>
      </c>
      <c r="TU50" s="250">
        <v>1.9</v>
      </c>
      <c r="TV50" s="68">
        <f t="shared" si="241"/>
        <v>-1.5544041450777216E-2</v>
      </c>
      <c r="TW50" s="68">
        <f t="shared" si="242"/>
        <v>-5.2904399842047863E-3</v>
      </c>
      <c r="TX50" s="68">
        <f t="shared" si="243"/>
        <v>-0.56916099773242634</v>
      </c>
      <c r="TY50" s="68"/>
      <c r="TZ50" s="15">
        <f t="shared" si="244"/>
        <v>0.11111111111111108</v>
      </c>
      <c r="UB50" s="250"/>
      <c r="UC50" s="68">
        <f t="shared" si="245"/>
        <v>0</v>
      </c>
      <c r="UD50" s="68">
        <f t="shared" si="246"/>
        <v>1.0253601466572429E-2</v>
      </c>
      <c r="UE50" s="68">
        <f t="shared" si="247"/>
        <v>0</v>
      </c>
      <c r="UF50" s="68"/>
      <c r="UG50" s="15">
        <f t="shared" si="248"/>
        <v>0</v>
      </c>
      <c r="UI50" s="250"/>
      <c r="UJ50" s="68">
        <f t="shared" si="249"/>
        <v>0</v>
      </c>
      <c r="UK50" s="68">
        <f t="shared" si="250"/>
        <v>1.0253601466572429E-2</v>
      </c>
      <c r="UL50" s="68">
        <f t="shared" si="251"/>
        <v>0</v>
      </c>
      <c r="UM50" s="68"/>
      <c r="UN50" s="15">
        <f t="shared" si="252"/>
        <v>0</v>
      </c>
      <c r="UP50" s="250"/>
      <c r="UQ50" s="68">
        <f t="shared" si="253"/>
        <v>0</v>
      </c>
      <c r="UR50" s="68">
        <f t="shared" si="254"/>
        <v>1.0253601466572429E-2</v>
      </c>
      <c r="US50" s="68">
        <f t="shared" si="255"/>
        <v>0</v>
      </c>
      <c r="UT50" s="68"/>
      <c r="UU50" s="15">
        <f t="shared" si="256"/>
        <v>0</v>
      </c>
      <c r="UW50" s="250"/>
      <c r="UX50" s="68">
        <f t="shared" si="257"/>
        <v>0</v>
      </c>
      <c r="UY50" s="68">
        <f t="shared" si="258"/>
        <v>1.0253601466572429E-2</v>
      </c>
      <c r="UZ50" s="68">
        <f t="shared" si="259"/>
        <v>0</v>
      </c>
      <c r="VA50" s="68"/>
      <c r="VB50" s="15">
        <f t="shared" si="260"/>
        <v>0</v>
      </c>
      <c r="VD50" s="250"/>
      <c r="VE50" s="68">
        <f t="shared" si="261"/>
        <v>0</v>
      </c>
      <c r="VF50" s="68">
        <f t="shared" si="262"/>
        <v>1.0253601466572429E-2</v>
      </c>
      <c r="VG50" s="68">
        <f t="shared" si="263"/>
        <v>0</v>
      </c>
      <c r="VH50" s="68"/>
      <c r="VI50" s="15">
        <f t="shared" si="264"/>
        <v>0</v>
      </c>
      <c r="VM50" s="21">
        <f t="shared" si="265"/>
        <v>-3.5783733024072381E-2</v>
      </c>
      <c r="VN50" s="49"/>
      <c r="VO50" s="21">
        <f t="shared" si="266"/>
        <v>0.28284442944093835</v>
      </c>
      <c r="VP50" s="14"/>
      <c r="VQ50" s="21">
        <f t="shared" si="267"/>
        <v>-1.3415765338726342E-2</v>
      </c>
    </row>
    <row r="51" spans="1:589" ht="15.75" customHeight="1" x14ac:dyDescent="0.2">
      <c r="A51" s="127">
        <v>45720</v>
      </c>
      <c r="B51" s="4">
        <f t="shared" si="0"/>
        <v>45720</v>
      </c>
      <c r="C51" s="13">
        <v>42521.36</v>
      </c>
      <c r="D51" s="138">
        <f t="shared" si="1"/>
        <v>-669.87999999999738</v>
      </c>
      <c r="E51" s="68">
        <f t="shared" si="2"/>
        <v>-1.5509626489075039E-2</v>
      </c>
      <c r="F51" s="15">
        <f t="shared" si="3"/>
        <v>-5.3732328386795153E-4</v>
      </c>
      <c r="G51" s="13">
        <v>5778.18</v>
      </c>
      <c r="H51" s="138">
        <f t="shared" si="4"/>
        <v>-71.539999999999964</v>
      </c>
      <c r="I51" s="68">
        <f t="shared" si="5"/>
        <v>-1.2229645179598334E-2</v>
      </c>
      <c r="J51" s="15">
        <f t="shared" si="6"/>
        <v>-1.7588661646516325E-2</v>
      </c>
      <c r="K51" s="13">
        <v>18285.16</v>
      </c>
      <c r="L51" s="138">
        <f t="shared" si="7"/>
        <v>-65.029999999998836</v>
      </c>
      <c r="M51" s="68">
        <f t="shared" si="8"/>
        <v>-3.5438325161755188E-3</v>
      </c>
      <c r="N51" s="15">
        <f t="shared" si="9"/>
        <v>-5.3111757727156733E-2</v>
      </c>
      <c r="O51" s="13">
        <v>2079.5300000000002</v>
      </c>
      <c r="P51" s="138">
        <f t="shared" si="10"/>
        <v>-22.709999999999582</v>
      </c>
      <c r="Q51" s="68">
        <f t="shared" si="11"/>
        <v>-1.0802762767333694E-2</v>
      </c>
      <c r="R51" s="15">
        <f t="shared" si="12"/>
        <v>-6.754223912185657E-2</v>
      </c>
      <c r="S51" s="18">
        <f t="shared" si="13"/>
        <v>-7.5100443813119755E-3</v>
      </c>
      <c r="T51" s="121">
        <f t="shared" si="14"/>
        <v>256.26941903000545</v>
      </c>
      <c r="U51" s="121">
        <f t="shared" si="15"/>
        <v>256.26941903000545</v>
      </c>
      <c r="V51" s="134">
        <f t="shared" si="16"/>
        <v>-5.8269021064993607E-3</v>
      </c>
      <c r="W51" s="21">
        <f t="shared" si="268"/>
        <v>-9.4701693107683838E-3</v>
      </c>
      <c r="X51" s="18">
        <f t="shared" si="17"/>
        <v>-1.0521466738045646E-2</v>
      </c>
      <c r="Y51" s="352">
        <v>232646.82</v>
      </c>
      <c r="Z51" s="15">
        <v>1.9999999999999999E-6</v>
      </c>
      <c r="AA51" s="21">
        <f t="shared" si="18"/>
        <v>5.8289021064993609E-3</v>
      </c>
      <c r="AC51" s="250">
        <v>212.84</v>
      </c>
      <c r="AD51" s="68">
        <f t="shared" si="19"/>
        <v>-5.1416284939702454E-3</v>
      </c>
      <c r="AE51" s="68">
        <f t="shared" si="269"/>
        <v>6.8527361252911523E-4</v>
      </c>
      <c r="AF51" s="68">
        <f t="shared" si="20"/>
        <v>0.29174000121381316</v>
      </c>
      <c r="AG51" s="68"/>
      <c r="AH51" s="15">
        <f t="shared" si="21"/>
        <v>-6.3080512391600937E-2</v>
      </c>
      <c r="AJ51" s="250">
        <v>20.86</v>
      </c>
      <c r="AK51" s="68">
        <f t="shared" si="22"/>
        <v>-1.1842728564661299E-2</v>
      </c>
      <c r="AL51" s="68">
        <f t="shared" si="270"/>
        <v>-6.0158264581619382E-3</v>
      </c>
      <c r="AM51" s="68">
        <f t="shared" si="23"/>
        <v>0.12150537634408591</v>
      </c>
      <c r="AN51" s="68"/>
      <c r="AO51" s="15">
        <f t="shared" si="24"/>
        <v>-8.0836899667142987E-3</v>
      </c>
      <c r="AQ51" s="250">
        <v>20.37</v>
      </c>
      <c r="AR51" s="68">
        <f t="shared" si="25"/>
        <v>9.8280098280096174E-4</v>
      </c>
      <c r="AS51" s="68">
        <f t="shared" si="271"/>
        <v>6.8097030893003226E-3</v>
      </c>
      <c r="AT51" s="68">
        <f t="shared" si="26"/>
        <v>0.17950202663578468</v>
      </c>
      <c r="AU51" s="68"/>
      <c r="AV51" s="15">
        <f t="shared" si="27"/>
        <v>-5.1234280391243496E-2</v>
      </c>
      <c r="AX51" s="250">
        <v>201.02</v>
      </c>
      <c r="AY51" s="68">
        <f t="shared" si="28"/>
        <v>-1.2186732186732137E-2</v>
      </c>
      <c r="AZ51" s="68">
        <f t="shared" si="272"/>
        <v>-6.3598300802327765E-3</v>
      </c>
      <c r="BA51" s="68">
        <f t="shared" si="29"/>
        <v>0.49903057419835956</v>
      </c>
      <c r="BB51" s="68"/>
      <c r="BC51" s="15">
        <f t="shared" si="30"/>
        <v>-1.5524756354375766E-2</v>
      </c>
      <c r="BE51" s="250">
        <v>75.8</v>
      </c>
      <c r="BF51" s="68">
        <f t="shared" si="31"/>
        <v>-1.5456552799064785E-2</v>
      </c>
      <c r="BG51" s="68">
        <f t="shared" si="273"/>
        <v>-9.6296506925654252E-3</v>
      </c>
      <c r="BH51" s="68"/>
      <c r="BI51" s="68"/>
      <c r="BJ51" s="15">
        <f t="shared" si="32"/>
        <v>2.8912718881498514E-2</v>
      </c>
      <c r="BL51" s="250">
        <v>63.58</v>
      </c>
      <c r="BM51" s="68">
        <f t="shared" si="33"/>
        <v>-1.3345747982619482E-2</v>
      </c>
      <c r="BN51" s="68">
        <f t="shared" si="274"/>
        <v>-7.5188458761201215E-3</v>
      </c>
      <c r="BO51" s="68">
        <f t="shared" si="34"/>
        <v>7.0730885820141393E-2</v>
      </c>
      <c r="BP51" s="68"/>
      <c r="BQ51" s="15">
        <f t="shared" si="35"/>
        <v>-4.2037064938978547E-2</v>
      </c>
      <c r="BS51" s="250">
        <v>35.94</v>
      </c>
      <c r="BT51" s="68">
        <f t="shared" si="36"/>
        <v>-1.1551155115511599E-2</v>
      </c>
      <c r="BU51" s="68">
        <f t="shared" si="275"/>
        <v>-5.7242530090122383E-3</v>
      </c>
      <c r="BV51" s="68">
        <f t="shared" si="37"/>
        <v>-3.5426731078905004E-2</v>
      </c>
      <c r="BW51" s="68"/>
      <c r="BX51" s="15">
        <f t="shared" si="38"/>
        <v>-6.0392156862745155E-2</v>
      </c>
      <c r="BZ51" s="250"/>
      <c r="CA51" s="68">
        <f t="shared" si="39"/>
        <v>0</v>
      </c>
      <c r="CB51" s="68">
        <f t="shared" si="276"/>
        <v>0</v>
      </c>
      <c r="CC51" s="68">
        <f t="shared" si="40"/>
        <v>0</v>
      </c>
      <c r="CD51" s="68"/>
      <c r="CE51" s="15">
        <f t="shared" si="41"/>
        <v>0</v>
      </c>
      <c r="CG51" s="250">
        <v>32.159999999999997</v>
      </c>
      <c r="CH51" s="68">
        <f t="shared" si="42"/>
        <v>-1.8621973929237206E-3</v>
      </c>
      <c r="CI51" s="68">
        <f t="shared" si="277"/>
        <v>3.9647047135756399E-3</v>
      </c>
      <c r="CJ51" s="68">
        <f t="shared" si="43"/>
        <v>6.3843863711544699E-2</v>
      </c>
      <c r="CK51" s="68"/>
      <c r="CL51" s="15">
        <f t="shared" si="44"/>
        <v>-6.4027939464493686E-2</v>
      </c>
      <c r="CN51" s="250">
        <v>31.11</v>
      </c>
      <c r="CO51" s="68">
        <f t="shared" si="45"/>
        <v>-1.1125238397965715E-2</v>
      </c>
      <c r="CP51" s="68">
        <f t="shared" si="278"/>
        <v>-5.2983362914663544E-3</v>
      </c>
      <c r="CQ51" s="68">
        <f t="shared" si="46"/>
        <v>-7.3388640714741682E-3</v>
      </c>
      <c r="CR51" s="68"/>
      <c r="CS51" s="15">
        <f t="shared" si="47"/>
        <v>-7.0510905288317882E-2</v>
      </c>
      <c r="CU51" s="250">
        <v>34.76</v>
      </c>
      <c r="CV51" s="68">
        <f t="shared" si="48"/>
        <v>-1.3060760931289064E-2</v>
      </c>
      <c r="CW51" s="68">
        <f t="shared" si="279"/>
        <v>-7.2338588247897037E-3</v>
      </c>
      <c r="CX51" s="68">
        <f t="shared" si="49"/>
        <v>8.1181959564541203E-2</v>
      </c>
      <c r="CY51" s="68"/>
      <c r="CZ51" s="15">
        <f t="shared" si="50"/>
        <v>-6.7596566523605225E-2</v>
      </c>
      <c r="DB51" s="250">
        <v>19.420000000000002</v>
      </c>
      <c r="DC51" s="68">
        <f t="shared" si="51"/>
        <v>-1.3211382113821037E-2</v>
      </c>
      <c r="DD51" s="68">
        <f t="shared" si="280"/>
        <v>-7.3844800073216759E-3</v>
      </c>
      <c r="DE51" s="68">
        <f t="shared" si="52"/>
        <v>-0.1120256058527663</v>
      </c>
      <c r="DF51" s="68"/>
      <c r="DG51" s="15">
        <f t="shared" si="53"/>
        <v>-4.61689587426325E-2</v>
      </c>
      <c r="DI51" s="250">
        <v>45.23</v>
      </c>
      <c r="DJ51" s="68">
        <f t="shared" si="54"/>
        <v>2.6601640434492893E-3</v>
      </c>
      <c r="DK51" s="68">
        <f t="shared" si="281"/>
        <v>8.4870661499486504E-3</v>
      </c>
      <c r="DL51" s="68">
        <f t="shared" si="55"/>
        <v>2.4462061155152849E-2</v>
      </c>
      <c r="DM51" s="68"/>
      <c r="DN51" s="15">
        <f t="shared" si="56"/>
        <v>7.2817836812144224E-2</v>
      </c>
      <c r="DP51" s="250">
        <v>37.74</v>
      </c>
      <c r="DQ51" s="68">
        <f t="shared" si="57"/>
        <v>7.474639615589993E-3</v>
      </c>
      <c r="DR51" s="68">
        <f t="shared" si="282"/>
        <v>1.3301541722089354E-2</v>
      </c>
      <c r="DS51" s="68"/>
      <c r="DT51" s="68"/>
      <c r="DU51" s="15">
        <f t="shared" si="58"/>
        <v>-8.9285714285713327E-3</v>
      </c>
      <c r="DV51" s="18"/>
      <c r="DW51" s="250">
        <v>30.07</v>
      </c>
      <c r="DX51" s="68">
        <f t="shared" si="59"/>
        <v>8.383635144198525E-3</v>
      </c>
      <c r="DY51" s="68">
        <f t="shared" si="283"/>
        <v>1.4210537250697885E-2</v>
      </c>
      <c r="DZ51" s="68">
        <f t="shared" si="60"/>
        <v>0.60458911419423711</v>
      </c>
      <c r="EA51" s="68"/>
      <c r="EB51" s="15">
        <f t="shared" si="61"/>
        <v>-0.10158350761876303</v>
      </c>
      <c r="ED51" s="250">
        <v>34.07</v>
      </c>
      <c r="EE51" s="68">
        <f t="shared" si="62"/>
        <v>6.7966903073285118E-3</v>
      </c>
      <c r="EF51" s="68">
        <f t="shared" si="284"/>
        <v>1.2623592413827872E-2</v>
      </c>
      <c r="EG51" s="68">
        <f t="shared" si="63"/>
        <v>0.62006657156443168</v>
      </c>
      <c r="EH51" s="68"/>
      <c r="EI51" s="15">
        <f t="shared" si="64"/>
        <v>-7.619305856832978E-2</v>
      </c>
      <c r="EK51" s="250">
        <v>113.08</v>
      </c>
      <c r="EL51" s="68">
        <f t="shared" si="65"/>
        <v>-8.2441676898789493E-3</v>
      </c>
      <c r="EM51" s="68">
        <f t="shared" si="285"/>
        <v>-2.4172655833795886E-3</v>
      </c>
      <c r="EN51" s="68">
        <f t="shared" si="66"/>
        <v>0.7520917260613571</v>
      </c>
      <c r="EO51" s="68"/>
      <c r="EP51" s="15">
        <f t="shared" si="67"/>
        <v>1.5992812219227326E-2</v>
      </c>
      <c r="ER51" s="250">
        <v>38.18</v>
      </c>
      <c r="ES51" s="68">
        <f t="shared" si="68"/>
        <v>-1.2671321437807137E-2</v>
      </c>
      <c r="ET51" s="68">
        <f t="shared" si="286"/>
        <v>-6.8444193313077764E-3</v>
      </c>
      <c r="EU51" s="68">
        <f t="shared" si="69"/>
        <v>9.3669435691778963E-2</v>
      </c>
      <c r="EV51" s="68"/>
      <c r="EW51" s="15">
        <f t="shared" si="70"/>
        <v>-1.8256621239393183E-2</v>
      </c>
      <c r="EY51" s="250">
        <v>29.04</v>
      </c>
      <c r="EZ51" s="68">
        <f t="shared" si="71"/>
        <v>7.2840790842872306E-3</v>
      </c>
      <c r="FA51" s="68">
        <f t="shared" si="287"/>
        <v>1.3110981190786592E-2</v>
      </c>
      <c r="FB51" s="68"/>
      <c r="FC51" s="68"/>
      <c r="FD51" s="15">
        <f t="shared" si="72"/>
        <v>0.1814483319772173</v>
      </c>
      <c r="FF51" s="250">
        <v>55.42</v>
      </c>
      <c r="FG51" s="68">
        <f t="shared" si="73"/>
        <v>-1.0180389355242013E-2</v>
      </c>
      <c r="FH51" s="68">
        <f t="shared" si="288"/>
        <v>-4.353487248742652E-3</v>
      </c>
      <c r="FI51" s="68">
        <f t="shared" si="74"/>
        <v>-6.1949898442789385E-2</v>
      </c>
      <c r="FJ51" s="68"/>
      <c r="FK51" s="15">
        <f t="shared" si="75"/>
        <v>-2.4123965486881449E-2</v>
      </c>
      <c r="FM51" s="250">
        <v>173.73</v>
      </c>
      <c r="FN51" s="68">
        <f t="shared" si="76"/>
        <v>-3.9582066449223269E-2</v>
      </c>
      <c r="FO51" s="68">
        <f t="shared" si="289"/>
        <v>-3.3755164342723909E-2</v>
      </c>
      <c r="FP51" s="68">
        <f t="shared" si="77"/>
        <v>0.49406604747162014</v>
      </c>
      <c r="FQ51" s="68"/>
      <c r="FR51" s="15">
        <f t="shared" si="78"/>
        <v>-4.3652978090939154E-2</v>
      </c>
      <c r="FT51" s="250">
        <v>95.37</v>
      </c>
      <c r="FU51" s="68">
        <f t="shared" si="79"/>
        <v>-1.9331619537275017E-2</v>
      </c>
      <c r="FV51" s="68">
        <f t="shared" si="290"/>
        <v>-1.3504717430775658E-2</v>
      </c>
      <c r="FW51" s="68">
        <f t="shared" si="80"/>
        <v>8.3380665682153854E-2</v>
      </c>
      <c r="FX51" s="68"/>
      <c r="FY51" s="15">
        <f t="shared" si="81"/>
        <v>5.7551563539587465E-2</v>
      </c>
      <c r="GA51" s="250">
        <v>18.079999999999998</v>
      </c>
      <c r="GB51" s="68">
        <f t="shared" si="82"/>
        <v>-5.500550055005579E-3</v>
      </c>
      <c r="GC51" s="68">
        <f t="shared" si="291"/>
        <v>3.263520514937817E-4</v>
      </c>
      <c r="GD51" s="68"/>
      <c r="GE51" s="68"/>
      <c r="GF51" s="15">
        <f t="shared" si="83"/>
        <v>3.7292025243832391E-2</v>
      </c>
      <c r="GG51" s="18"/>
      <c r="GH51" s="250">
        <v>19.21</v>
      </c>
      <c r="GI51" s="68">
        <f t="shared" si="84"/>
        <v>0</v>
      </c>
      <c r="GJ51" s="68">
        <f t="shared" si="292"/>
        <v>5.8269021064993607E-3</v>
      </c>
      <c r="GK51" s="68">
        <f t="shared" si="85"/>
        <v>-5.20291363163268E-4</v>
      </c>
      <c r="GL51" s="68"/>
      <c r="GM51" s="15">
        <f t="shared" si="86"/>
        <v>1.6402116402116522E-2</v>
      </c>
      <c r="GO51" s="250">
        <v>27.64</v>
      </c>
      <c r="GP51" s="68">
        <f t="shared" si="87"/>
        <v>-1.8057060310581693E-3</v>
      </c>
      <c r="GQ51" s="68">
        <f t="shared" si="293"/>
        <v>4.0211960754411909E-3</v>
      </c>
      <c r="GR51" s="68"/>
      <c r="GS51" s="68"/>
      <c r="GT51" s="15">
        <f t="shared" si="88"/>
        <v>1.4311926605504607E-2</v>
      </c>
      <c r="GV51" s="250">
        <v>14.19</v>
      </c>
      <c r="GW51" s="68">
        <f t="shared" si="89"/>
        <v>-6.9979006298110319E-3</v>
      </c>
      <c r="GX51" s="68">
        <f t="shared" si="294"/>
        <v>-1.1709985233116713E-3</v>
      </c>
      <c r="GY51" s="68">
        <f t="shared" si="90"/>
        <v>0.19746835443037974</v>
      </c>
      <c r="GZ51" s="68"/>
      <c r="HA51" s="15">
        <f t="shared" si="91"/>
        <v>3.4256559766763763E-2</v>
      </c>
      <c r="HD51" s="250">
        <v>272.04000000000002</v>
      </c>
      <c r="HE51" s="68">
        <f t="shared" si="92"/>
        <v>-4.4300017565431081E-2</v>
      </c>
      <c r="HF51" s="68">
        <f t="shared" si="295"/>
        <v>-3.8473115458931721E-2</v>
      </c>
      <c r="HG51" s="68">
        <f t="shared" si="93"/>
        <v>0.52822875119375334</v>
      </c>
      <c r="HH51" s="68"/>
      <c r="HI51" s="15">
        <f t="shared" si="94"/>
        <v>-0.32636687797147373</v>
      </c>
      <c r="HK51" s="250">
        <v>26.38</v>
      </c>
      <c r="HL51" s="68">
        <f t="shared" si="95"/>
        <v>1.4225297962322084E-2</v>
      </c>
      <c r="HM51" s="68">
        <f t="shared" si="296"/>
        <v>2.0052200068821444E-2</v>
      </c>
      <c r="HN51" s="68">
        <f t="shared" si="96"/>
        <v>9.637096774193548</v>
      </c>
      <c r="HO51" s="68"/>
      <c r="HP51" s="15">
        <f t="shared" si="97"/>
        <v>0</v>
      </c>
      <c r="HR51" s="250">
        <v>107.54</v>
      </c>
      <c r="HS51" s="68">
        <f t="shared" si="98"/>
        <v>-2.0415738678544806E-3</v>
      </c>
      <c r="HT51" s="68">
        <f t="shared" si="297"/>
        <v>3.78532823864488E-3</v>
      </c>
      <c r="HU51" s="68">
        <f t="shared" si="99"/>
        <v>1.9543956043956048</v>
      </c>
      <c r="HV51" s="68"/>
      <c r="HW51" s="15">
        <f t="shared" si="100"/>
        <v>-2.7888816584537441E-4</v>
      </c>
      <c r="HY51" s="250">
        <v>115.99</v>
      </c>
      <c r="HZ51" s="68">
        <f t="shared" si="101"/>
        <v>1.6920918814658886E-2</v>
      </c>
      <c r="IA51" s="68">
        <f t="shared" si="298"/>
        <v>2.2747820921158245E-2</v>
      </c>
      <c r="IB51" s="68">
        <f t="shared" si="102"/>
        <v>9.5278564683663733E-2</v>
      </c>
      <c r="IC51" s="68"/>
      <c r="ID51" s="15">
        <f t="shared" si="103"/>
        <v>-0.13627224663042667</v>
      </c>
      <c r="IF51" s="250">
        <v>187.48</v>
      </c>
      <c r="IG51" s="68">
        <f t="shared" si="104"/>
        <v>5.8707370443499614E-4</v>
      </c>
      <c r="IH51" s="68">
        <f t="shared" si="299"/>
        <v>6.4139758109343567E-3</v>
      </c>
      <c r="II51" s="68">
        <f t="shared" si="105"/>
        <v>7.131428571428565E-2</v>
      </c>
      <c r="IJ51" s="68"/>
      <c r="IK51" s="15">
        <f t="shared" si="106"/>
        <v>-0.1913388543823327</v>
      </c>
      <c r="IM51" s="250">
        <v>172.3</v>
      </c>
      <c r="IN51" s="68">
        <f t="shared" si="107"/>
        <v>-2.2006022700949471E-3</v>
      </c>
      <c r="IO51" s="68">
        <f t="shared" si="300"/>
        <v>3.6262998364044135E-3</v>
      </c>
      <c r="IP51" s="68">
        <f t="shared" si="108"/>
        <v>2.3645772310095685</v>
      </c>
      <c r="IQ51" s="68"/>
      <c r="IR51" s="15">
        <f t="shared" si="109"/>
        <v>-8.1115673830728929E-2</v>
      </c>
      <c r="IT51" s="250">
        <v>41.89</v>
      </c>
      <c r="IU51" s="68">
        <f t="shared" si="110"/>
        <v>1.8973485769885702E-2</v>
      </c>
      <c r="IV51" s="68">
        <f t="shared" si="301"/>
        <v>2.4800387876385062E-2</v>
      </c>
      <c r="IW51" s="68">
        <f t="shared" si="111"/>
        <v>1.2953424657534247</v>
      </c>
      <c r="IX51" s="68"/>
      <c r="IY51" s="15">
        <f t="shared" si="112"/>
        <v>-0.18486086787312705</v>
      </c>
      <c r="JA51" s="250">
        <v>640</v>
      </c>
      <c r="JB51" s="68">
        <f t="shared" si="113"/>
        <v>-2.2975345393481346E-2</v>
      </c>
      <c r="JC51" s="68">
        <f t="shared" si="302"/>
        <v>-1.7148443286981986E-2</v>
      </c>
      <c r="JD51" s="68">
        <f t="shared" si="114"/>
        <v>0.29449838187702271</v>
      </c>
      <c r="JE51" s="68"/>
      <c r="JF51" s="15">
        <f t="shared" si="115"/>
        <v>9.3064166282386313E-2</v>
      </c>
      <c r="JH51" s="250">
        <v>388.61</v>
      </c>
      <c r="JI51" s="68">
        <f t="shared" si="116"/>
        <v>3.0888825967207535E-4</v>
      </c>
      <c r="JJ51" s="68">
        <f t="shared" si="303"/>
        <v>6.1357903661714364E-3</v>
      </c>
      <c r="JK51" s="68">
        <f t="shared" si="117"/>
        <v>-4.4456465612628747E-2</v>
      </c>
      <c r="JL51" s="68"/>
      <c r="JM51" s="15">
        <f t="shared" si="118"/>
        <v>-7.8030842230130459E-2</v>
      </c>
      <c r="JO51" s="250">
        <v>11.2</v>
      </c>
      <c r="JP51" s="68">
        <f t="shared" si="119"/>
        <v>-1.9264448336252245E-2</v>
      </c>
      <c r="JQ51" s="68">
        <f t="shared" si="304"/>
        <v>-1.3437546229752885E-2</v>
      </c>
      <c r="JR51" s="68">
        <f t="shared" si="120"/>
        <v>-0.62206850008435977</v>
      </c>
      <c r="JS51" s="68"/>
      <c r="JT51" s="15">
        <f t="shared" si="121"/>
        <v>9.9116781157998018E-2</v>
      </c>
      <c r="JV51" s="250">
        <v>1.41</v>
      </c>
      <c r="JW51" s="68">
        <f t="shared" si="122"/>
        <v>2.9197080291970663E-2</v>
      </c>
      <c r="JX51" s="68">
        <f t="shared" si="305"/>
        <v>3.5023982398470023E-2</v>
      </c>
      <c r="JY51" s="68">
        <f t="shared" si="123"/>
        <v>-0.44268774703557312</v>
      </c>
      <c r="JZ51" s="68"/>
      <c r="KA51" s="15">
        <f t="shared" si="124"/>
        <v>-0.21666666666666673</v>
      </c>
      <c r="KC51" s="250">
        <v>18.02</v>
      </c>
      <c r="KD51" s="68">
        <f t="shared" si="125"/>
        <v>-1.7448200654307539E-2</v>
      </c>
      <c r="KE51" s="68">
        <f t="shared" si="306"/>
        <v>-1.1621298547808179E-2</v>
      </c>
      <c r="KF51" s="68">
        <f t="shared" si="126"/>
        <v>-7.4948665297741315E-2</v>
      </c>
      <c r="KG51" s="68"/>
      <c r="KH51" s="15">
        <f t="shared" si="127"/>
        <v>-0.18755635707844906</v>
      </c>
      <c r="KI51" s="18"/>
      <c r="KJ51" s="250">
        <v>54.32</v>
      </c>
      <c r="KK51" s="68">
        <f t="shared" si="128"/>
        <v>7.7350257834192748E-2</v>
      </c>
      <c r="KL51" s="68">
        <f t="shared" si="307"/>
        <v>8.3177159940692108E-2</v>
      </c>
      <c r="KM51" s="68">
        <f t="shared" si="129"/>
        <v>1.5744075829383886</v>
      </c>
      <c r="KN51" s="68"/>
      <c r="KO51" s="15">
        <f t="shared" si="130"/>
        <v>-0.19178693646778744</v>
      </c>
      <c r="KQ51" s="250">
        <v>1.18</v>
      </c>
      <c r="KR51" s="68">
        <f t="shared" si="131"/>
        <v>1.6977928692699506E-3</v>
      </c>
      <c r="KS51" s="68">
        <f t="shared" si="308"/>
        <v>7.524694975769311E-3</v>
      </c>
      <c r="KT51" s="68">
        <f t="shared" si="132"/>
        <v>-0.54961832061068705</v>
      </c>
      <c r="KU51" s="68"/>
      <c r="KV51" s="15">
        <f t="shared" si="133"/>
        <v>0.16831683168316824</v>
      </c>
      <c r="KW51" s="18"/>
      <c r="KX51" s="250">
        <v>21.87</v>
      </c>
      <c r="KY51" s="68">
        <f t="shared" si="134"/>
        <v>3.8954869358669847E-2</v>
      </c>
      <c r="KZ51" s="68">
        <f t="shared" si="309"/>
        <v>4.4781771465169207E-2</v>
      </c>
      <c r="LA51" s="68">
        <f t="shared" si="135"/>
        <v>-0.69595440011121923</v>
      </c>
      <c r="LB51" s="68"/>
      <c r="LC51" s="15">
        <f t="shared" si="136"/>
        <v>-7.7604386334879788E-2</v>
      </c>
      <c r="LD51" s="18"/>
      <c r="LE51" s="250">
        <v>50</v>
      </c>
      <c r="LF51" s="68">
        <f t="shared" si="137"/>
        <v>2.6483268322726322E-2</v>
      </c>
      <c r="LG51" s="68">
        <f t="shared" si="310"/>
        <v>3.2310170429225682E-2</v>
      </c>
      <c r="LH51" s="68">
        <f t="shared" si="138"/>
        <v>0.39547864917666764</v>
      </c>
      <c r="LI51" s="68"/>
      <c r="LJ51" s="15">
        <f t="shared" si="139"/>
        <v>8.4363478638039488E-2</v>
      </c>
      <c r="LL51" s="250">
        <v>95.85</v>
      </c>
      <c r="LM51" s="68">
        <f t="shared" si="140"/>
        <v>-8.339414156156833E-4</v>
      </c>
      <c r="LN51" s="68">
        <f t="shared" si="311"/>
        <v>4.9929606908836778E-3</v>
      </c>
      <c r="LO51" s="68">
        <f t="shared" si="141"/>
        <v>9.5428571428571363E-2</v>
      </c>
      <c r="LP51" s="68"/>
      <c r="LQ51" s="15">
        <f t="shared" si="142"/>
        <v>0.22554660529344076</v>
      </c>
      <c r="LS51" s="250">
        <v>11.1</v>
      </c>
      <c r="LT51" s="68">
        <f t="shared" si="143"/>
        <v>3.6414565826330417E-2</v>
      </c>
      <c r="LU51" s="68">
        <f t="shared" si="312"/>
        <v>4.2241467932829777E-2</v>
      </c>
      <c r="LV51" s="68"/>
      <c r="LW51" s="68"/>
      <c r="LX51" s="15">
        <f t="shared" si="144"/>
        <v>0.19999999999999996</v>
      </c>
      <c r="LZ51" s="250">
        <v>11.52</v>
      </c>
      <c r="MA51" s="68">
        <f t="shared" si="145"/>
        <v>1.1413520632133363E-2</v>
      </c>
      <c r="MB51" s="68">
        <f t="shared" si="313"/>
        <v>1.7240422738632723E-2</v>
      </c>
      <c r="MC51" s="68">
        <f t="shared" si="146"/>
        <v>-0.48224719101123598</v>
      </c>
      <c r="MD51" s="68"/>
      <c r="ME51" s="15">
        <f t="shared" si="147"/>
        <v>-0.14540059347181014</v>
      </c>
      <c r="MG51" s="250">
        <v>30.87</v>
      </c>
      <c r="MH51" s="68">
        <f t="shared" si="148"/>
        <v>5.0714771953710075E-2</v>
      </c>
      <c r="MI51" s="68">
        <f t="shared" si="314"/>
        <v>5.6541674060209435E-2</v>
      </c>
      <c r="MJ51" s="68">
        <f t="shared" si="149"/>
        <v>3.1603773584905666</v>
      </c>
      <c r="MK51" s="68"/>
      <c r="ML51" s="15">
        <f t="shared" si="150"/>
        <v>0.4540744229863401</v>
      </c>
      <c r="MN51" s="250">
        <v>101.17</v>
      </c>
      <c r="MO51" s="68">
        <f t="shared" si="151"/>
        <v>-3.2512315270935791E-3</v>
      </c>
      <c r="MP51" s="68">
        <f t="shared" si="315"/>
        <v>2.5756705794057816E-3</v>
      </c>
      <c r="MQ51" s="68">
        <f t="shared" si="152"/>
        <v>-0.1964257347100874</v>
      </c>
      <c r="MR51" s="68"/>
      <c r="MS51" s="15">
        <f t="shared" si="153"/>
        <v>-9.174970823233683E-2</v>
      </c>
      <c r="MU51" s="250">
        <v>8.51</v>
      </c>
      <c r="MV51" s="68">
        <f t="shared" si="154"/>
        <v>-4.6783625730995228E-3</v>
      </c>
      <c r="MW51" s="68">
        <f t="shared" si="316"/>
        <v>1.1485395333998378E-3</v>
      </c>
      <c r="MX51" s="68">
        <f t="shared" si="155"/>
        <v>-0.59223766171538095</v>
      </c>
      <c r="MY51" s="68"/>
      <c r="MZ51" s="15">
        <f t="shared" si="156"/>
        <v>-0.20243673851921276</v>
      </c>
      <c r="NB51" s="250">
        <v>198.73</v>
      </c>
      <c r="NC51" s="68">
        <f t="shared" si="157"/>
        <v>-1.5993265993266084E-2</v>
      </c>
      <c r="ND51" s="68">
        <f t="shared" si="317"/>
        <v>-1.0166363886766724E-2</v>
      </c>
      <c r="NE51" s="68">
        <f t="shared" si="158"/>
        <v>0.46696685613050853</v>
      </c>
      <c r="NF51" s="68"/>
      <c r="NG51" s="15">
        <f t="shared" si="159"/>
        <v>0.1914982912644643</v>
      </c>
      <c r="NI51" s="250">
        <v>5.0999999999999996</v>
      </c>
      <c r="NJ51" s="68">
        <f t="shared" si="160"/>
        <v>5.9171597633134827E-3</v>
      </c>
      <c r="NK51" s="68">
        <f t="shared" si="318"/>
        <v>1.1744061869812843E-2</v>
      </c>
      <c r="NL51" s="68">
        <f t="shared" si="161"/>
        <v>-0.95950774116712989</v>
      </c>
      <c r="NM51" s="68"/>
      <c r="NN51" s="15">
        <f t="shared" si="162"/>
        <v>4.0816326530612096E-2</v>
      </c>
      <c r="NP51" s="250">
        <v>313.01</v>
      </c>
      <c r="NQ51" s="68">
        <f t="shared" si="163"/>
        <v>-9.3993290714603044E-3</v>
      </c>
      <c r="NR51" s="68">
        <f t="shared" si="319"/>
        <v>-3.5724269649609437E-3</v>
      </c>
      <c r="NS51" s="68">
        <f t="shared" si="164"/>
        <v>1.3848380952380952</v>
      </c>
      <c r="NT51" s="68"/>
      <c r="NU51" s="15">
        <f t="shared" si="165"/>
        <v>-4.8399355485969707E-2</v>
      </c>
      <c r="NW51" s="250">
        <v>170.92</v>
      </c>
      <c r="NX51" s="68">
        <f t="shared" si="166"/>
        <v>2.3411771750194581E-2</v>
      </c>
      <c r="NY51" s="68">
        <f t="shared" si="320"/>
        <v>2.9238673856693941E-2</v>
      </c>
      <c r="NZ51" s="68">
        <f t="shared" si="167"/>
        <v>-2.7537551206190281E-2</v>
      </c>
      <c r="OA51" s="68"/>
      <c r="OB51" s="15">
        <f t="shared" si="168"/>
        <v>-9.7094558901215128E-2</v>
      </c>
      <c r="OD51" s="250">
        <v>1.22</v>
      </c>
      <c r="OE51" s="68">
        <f t="shared" si="169"/>
        <v>1.6666666666666684E-2</v>
      </c>
      <c r="OF51" s="68">
        <f t="shared" si="321"/>
        <v>2.2493568773166044E-2</v>
      </c>
      <c r="OG51" s="68">
        <f t="shared" si="170"/>
        <v>-0.99459387601364824</v>
      </c>
      <c r="OH51" s="68"/>
      <c r="OI51" s="15">
        <f t="shared" si="171"/>
        <v>-0.16438356164383561</v>
      </c>
      <c r="OK51" s="250">
        <v>88.78</v>
      </c>
      <c r="OL51" s="68">
        <f t="shared" si="172"/>
        <v>5.6904761904761916E-2</v>
      </c>
      <c r="OM51" s="68">
        <f t="shared" si="322"/>
        <v>6.2731664011261276E-2</v>
      </c>
      <c r="ON51" s="68">
        <f t="shared" si="173"/>
        <v>1.0914016489988221</v>
      </c>
      <c r="OO51" s="68"/>
      <c r="OP51" s="15">
        <f t="shared" si="174"/>
        <v>0.33283290797177606</v>
      </c>
      <c r="OR51" s="250">
        <v>1.68</v>
      </c>
      <c r="OS51" s="68">
        <f t="shared" si="175"/>
        <v>-5.9171597633136145E-3</v>
      </c>
      <c r="OT51" s="68">
        <f t="shared" si="323"/>
        <v>-9.0257656814253864E-5</v>
      </c>
      <c r="OU51" s="68">
        <f t="shared" si="176"/>
        <v>-0.78181818181818186</v>
      </c>
      <c r="OV51" s="68"/>
      <c r="OW51" s="15">
        <f t="shared" si="177"/>
        <v>0.49999999999999978</v>
      </c>
      <c r="OY51" s="250">
        <v>128.05000000000001</v>
      </c>
      <c r="OZ51" s="68">
        <f t="shared" si="178"/>
        <v>-3.8302666165978175E-2</v>
      </c>
      <c r="PA51" s="68">
        <f t="shared" si="324"/>
        <v>-3.2475764059478815E-2</v>
      </c>
      <c r="PB51" s="68">
        <f t="shared" si="332"/>
        <v>2.9400000000000004</v>
      </c>
      <c r="PC51" s="68"/>
      <c r="PD51" s="15">
        <f t="shared" si="179"/>
        <v>0.11785246617197744</v>
      </c>
      <c r="PE51" s="18"/>
      <c r="PF51" s="250">
        <v>205.95</v>
      </c>
      <c r="PG51" s="68">
        <f t="shared" si="180"/>
        <v>-3.0014038824611733E-3</v>
      </c>
      <c r="PH51" s="68">
        <f t="shared" si="325"/>
        <v>2.8254982240381874E-3</v>
      </c>
      <c r="PI51" s="68">
        <f t="shared" si="181"/>
        <v>-0.40852958070074669</v>
      </c>
      <c r="PJ51" s="68"/>
      <c r="PK51" s="15">
        <f t="shared" si="182"/>
        <v>-1.5205852818820862E-2</v>
      </c>
      <c r="PM51" s="250"/>
      <c r="PN51" s="68">
        <f t="shared" si="183"/>
        <v>0</v>
      </c>
      <c r="PO51" s="68">
        <f t="shared" si="184"/>
        <v>5.8269021064993607E-3</v>
      </c>
      <c r="PP51" s="68">
        <f t="shared" si="185"/>
        <v>0</v>
      </c>
      <c r="PQ51" s="68"/>
      <c r="PR51" s="15">
        <f t="shared" si="186"/>
        <v>0</v>
      </c>
      <c r="PT51" s="250">
        <v>4.04</v>
      </c>
      <c r="PU51" s="68">
        <f t="shared" si="187"/>
        <v>6.3157894736842163E-2</v>
      </c>
      <c r="PV51" s="68">
        <f t="shared" si="326"/>
        <v>6.8984796843341523E-2</v>
      </c>
      <c r="PW51" s="68">
        <f t="shared" si="188"/>
        <v>-0.53669724770642202</v>
      </c>
      <c r="PX51" s="68"/>
      <c r="PY51" s="15">
        <f t="shared" si="189"/>
        <v>-0.2124756335282651</v>
      </c>
      <c r="QA51" s="250">
        <v>203.47</v>
      </c>
      <c r="QB51" s="68">
        <f t="shared" si="190"/>
        <v>-1.5626511852926898E-2</v>
      </c>
      <c r="QC51" s="68">
        <f t="shared" si="327"/>
        <v>-9.7996097464275386E-3</v>
      </c>
      <c r="QD51" s="68">
        <f t="shared" si="191"/>
        <v>-0.39692936957230501</v>
      </c>
      <c r="QE51" s="68"/>
      <c r="QF51" s="15">
        <f t="shared" si="192"/>
        <v>6.1176593303431677E-2</v>
      </c>
      <c r="QH51" s="250">
        <v>1.2</v>
      </c>
      <c r="QI51" s="68">
        <f t="shared" si="193"/>
        <v>-4.7619047619047658E-2</v>
      </c>
      <c r="QJ51" s="68">
        <f t="shared" si="328"/>
        <v>-4.1792145512548298E-2</v>
      </c>
      <c r="QK51" s="68">
        <f t="shared" si="194"/>
        <v>-0.52191235059760954</v>
      </c>
      <c r="QL51" s="68"/>
      <c r="QM51" s="15">
        <f t="shared" si="195"/>
        <v>-7.6923076923076983E-2</v>
      </c>
      <c r="QO51" s="250">
        <v>11.02</v>
      </c>
      <c r="QP51" s="68">
        <f t="shared" si="196"/>
        <v>-3.6166365280290162E-3</v>
      </c>
      <c r="QQ51" s="68">
        <f t="shared" si="329"/>
        <v>2.2102655784703444E-3</v>
      </c>
      <c r="QR51" s="68">
        <f t="shared" si="197"/>
        <v>-0.98656720056559155</v>
      </c>
      <c r="QS51" s="68"/>
      <c r="QT51" s="15">
        <f t="shared" si="198"/>
        <v>-4.0069686411149899E-2</v>
      </c>
      <c r="QV51" s="250">
        <v>1.8</v>
      </c>
      <c r="QW51" s="68">
        <f t="shared" si="199"/>
        <v>3.4482758620689689E-2</v>
      </c>
      <c r="QX51" s="68">
        <f t="shared" si="330"/>
        <v>4.0309660727189049E-2</v>
      </c>
      <c r="QY51" s="68">
        <f t="shared" si="200"/>
        <v>-0.49008498583569399</v>
      </c>
      <c r="QZ51" s="68"/>
      <c r="RA51" s="15">
        <f t="shared" si="201"/>
        <v>-0.26440539436044136</v>
      </c>
      <c r="RC51" s="250">
        <v>22.76</v>
      </c>
      <c r="RD51" s="68">
        <f t="shared" si="202"/>
        <v>-7.4138682948102115E-3</v>
      </c>
      <c r="RE51" s="68">
        <f t="shared" si="331"/>
        <v>-1.5869661883108508E-3</v>
      </c>
      <c r="RF51" s="68">
        <f t="shared" si="203"/>
        <v>-0.50831713112983357</v>
      </c>
      <c r="RG51" s="68"/>
      <c r="RH51" s="15">
        <f t="shared" si="204"/>
        <v>-8.0404040404040339E-2</v>
      </c>
      <c r="RJ51" s="250">
        <v>179.3</v>
      </c>
      <c r="RK51" s="68">
        <f t="shared" si="205"/>
        <v>4.0626813697040041E-2</v>
      </c>
      <c r="RL51" s="68">
        <f t="shared" si="206"/>
        <v>4.6453715803539401E-2</v>
      </c>
      <c r="RM51" s="68">
        <f t="shared" si="207"/>
        <v>-0.16829019389553762</v>
      </c>
      <c r="RN51" s="68"/>
      <c r="RO51" s="15">
        <f t="shared" si="208"/>
        <v>-8.8552257015046709E-2</v>
      </c>
      <c r="RQ51" s="250">
        <v>12.87</v>
      </c>
      <c r="RR51" s="68">
        <f t="shared" si="209"/>
        <v>-1.7557251908396979E-2</v>
      </c>
      <c r="RS51" s="68">
        <f t="shared" si="210"/>
        <v>-1.1730349801897619E-2</v>
      </c>
      <c r="RT51" s="68">
        <f t="shared" si="211"/>
        <v>-0.12090163934426239</v>
      </c>
      <c r="RU51" s="68"/>
      <c r="RV51" s="15">
        <f t="shared" si="212"/>
        <v>-0.3824376199616123</v>
      </c>
      <c r="RX51" s="250">
        <v>84.4</v>
      </c>
      <c r="RY51" s="68">
        <f t="shared" si="213"/>
        <v>1.174778230640139E-2</v>
      </c>
      <c r="RZ51" s="68">
        <f t="shared" si="214"/>
        <v>1.7574684412900752E-2</v>
      </c>
      <c r="SA51" s="68">
        <f t="shared" si="215"/>
        <v>-0.36569968435292344</v>
      </c>
      <c r="SB51" s="68"/>
      <c r="SC51" s="15">
        <f t="shared" si="216"/>
        <v>0.11595927541980709</v>
      </c>
      <c r="SE51" s="250">
        <v>7.86</v>
      </c>
      <c r="SF51" s="68">
        <f t="shared" si="217"/>
        <v>2.0779220779220797E-2</v>
      </c>
      <c r="SG51" s="68">
        <f t="shared" si="218"/>
        <v>2.6606122885720156E-2</v>
      </c>
      <c r="SH51" s="68">
        <f t="shared" si="219"/>
        <v>-0.37119999999999997</v>
      </c>
      <c r="SI51" s="68"/>
      <c r="SJ51" s="15">
        <f t="shared" si="220"/>
        <v>-0.48492791612057662</v>
      </c>
      <c r="SL51" s="250">
        <v>0.65200000000000002</v>
      </c>
      <c r="SM51" s="68">
        <f t="shared" si="221"/>
        <v>2.8391167192429047E-2</v>
      </c>
      <c r="SN51" s="68">
        <f t="shared" si="222"/>
        <v>3.4218069298928407E-2</v>
      </c>
      <c r="SO51" s="68">
        <f t="shared" si="223"/>
        <v>-0.54084507042253516</v>
      </c>
      <c r="SP51" s="68"/>
      <c r="SQ51" s="15">
        <f t="shared" si="224"/>
        <v>-0.35445544554455444</v>
      </c>
      <c r="SS51" s="250">
        <v>5.32</v>
      </c>
      <c r="ST51" s="68">
        <f t="shared" si="225"/>
        <v>8.5714285714285687E-2</v>
      </c>
      <c r="SU51" s="68">
        <f t="shared" si="226"/>
        <v>9.1541187820785047E-2</v>
      </c>
      <c r="SV51" s="68">
        <f t="shared" si="227"/>
        <v>-0.67038413878562575</v>
      </c>
      <c r="SW51" s="68"/>
      <c r="SX51" s="15">
        <f t="shared" si="228"/>
        <v>-0.36666666666666664</v>
      </c>
      <c r="SZ51" s="250">
        <v>22.45</v>
      </c>
      <c r="TA51" s="68">
        <f t="shared" si="229"/>
        <v>-3.5508211273857899E-3</v>
      </c>
      <c r="TB51" s="68">
        <f t="shared" si="230"/>
        <v>2.2760809791135708E-3</v>
      </c>
      <c r="TC51" s="68">
        <f t="shared" si="231"/>
        <v>-0.44389398067872182</v>
      </c>
      <c r="TD51" s="68"/>
      <c r="TE51" s="15">
        <f t="shared" si="232"/>
        <v>0.4391025641025641</v>
      </c>
      <c r="TG51" s="250">
        <v>0.188</v>
      </c>
      <c r="TH51" s="68">
        <f t="shared" si="233"/>
        <v>-1.0526315789473693E-2</v>
      </c>
      <c r="TI51" s="68">
        <f t="shared" si="234"/>
        <v>-4.699413682974332E-3</v>
      </c>
      <c r="TJ51" s="68">
        <f t="shared" si="235"/>
        <v>-0.14545454545454545</v>
      </c>
      <c r="TK51" s="68"/>
      <c r="TL51" s="15">
        <f t="shared" si="236"/>
        <v>0.10914454277286129</v>
      </c>
      <c r="TN51" s="250">
        <v>28.92</v>
      </c>
      <c r="TO51" s="68">
        <f t="shared" si="237"/>
        <v>-7.8100095632770136E-2</v>
      </c>
      <c r="TP51" s="68">
        <f t="shared" si="238"/>
        <v>-7.2273193526270776E-2</v>
      </c>
      <c r="TQ51" s="68">
        <f t="shared" si="239"/>
        <v>-0.57846559728305624</v>
      </c>
      <c r="TR51" s="68"/>
      <c r="TS51" s="15">
        <f t="shared" si="240"/>
        <v>-2.789915966386549E-2</v>
      </c>
      <c r="TU51" s="250">
        <v>1.92</v>
      </c>
      <c r="TV51" s="68">
        <f t="shared" si="241"/>
        <v>1.0526315789473694E-2</v>
      </c>
      <c r="TW51" s="68">
        <f t="shared" si="242"/>
        <v>1.6353217895973056E-2</v>
      </c>
      <c r="TX51" s="68">
        <f t="shared" si="243"/>
        <v>-0.56462585034013613</v>
      </c>
      <c r="TY51" s="68"/>
      <c r="TZ51" s="15">
        <f t="shared" si="244"/>
        <v>0.12280701754385963</v>
      </c>
      <c r="UB51" s="250"/>
      <c r="UC51" s="68">
        <f t="shared" si="245"/>
        <v>0</v>
      </c>
      <c r="UD51" s="68">
        <f t="shared" si="246"/>
        <v>5.8269021064993607E-3</v>
      </c>
      <c r="UE51" s="68">
        <f t="shared" si="247"/>
        <v>0</v>
      </c>
      <c r="UF51" s="68"/>
      <c r="UG51" s="15">
        <f t="shared" si="248"/>
        <v>0</v>
      </c>
      <c r="UI51" s="250"/>
      <c r="UJ51" s="68">
        <f t="shared" si="249"/>
        <v>0</v>
      </c>
      <c r="UK51" s="68">
        <f t="shared" si="250"/>
        <v>5.8269021064993607E-3</v>
      </c>
      <c r="UL51" s="68">
        <f t="shared" si="251"/>
        <v>0</v>
      </c>
      <c r="UM51" s="68"/>
      <c r="UN51" s="15">
        <f t="shared" si="252"/>
        <v>0</v>
      </c>
      <c r="UP51" s="250"/>
      <c r="UQ51" s="68">
        <f t="shared" si="253"/>
        <v>0</v>
      </c>
      <c r="UR51" s="68">
        <f t="shared" si="254"/>
        <v>5.8269021064993607E-3</v>
      </c>
      <c r="US51" s="68">
        <f t="shared" si="255"/>
        <v>0</v>
      </c>
      <c r="UT51" s="68"/>
      <c r="UU51" s="15">
        <f t="shared" si="256"/>
        <v>0</v>
      </c>
      <c r="UW51" s="250"/>
      <c r="UX51" s="68">
        <f t="shared" si="257"/>
        <v>0</v>
      </c>
      <c r="UY51" s="68">
        <f t="shared" si="258"/>
        <v>5.8269021064993607E-3</v>
      </c>
      <c r="UZ51" s="68">
        <f t="shared" si="259"/>
        <v>0</v>
      </c>
      <c r="VA51" s="68"/>
      <c r="VB51" s="15">
        <f t="shared" si="260"/>
        <v>0</v>
      </c>
      <c r="VD51" s="250"/>
      <c r="VE51" s="68">
        <f t="shared" si="261"/>
        <v>0</v>
      </c>
      <c r="VF51" s="68">
        <f t="shared" si="262"/>
        <v>5.8269021064993607E-3</v>
      </c>
      <c r="VG51" s="68">
        <f t="shared" si="263"/>
        <v>0</v>
      </c>
      <c r="VH51" s="68"/>
      <c r="VI51" s="15">
        <f t="shared" si="264"/>
        <v>0</v>
      </c>
      <c r="VM51" s="21">
        <f t="shared" si="265"/>
        <v>7.6119144735800788E-3</v>
      </c>
      <c r="VN51" s="49"/>
      <c r="VO51" s="21">
        <f t="shared" si="266"/>
        <v>0.2958094106269773</v>
      </c>
      <c r="VP51" s="14"/>
      <c r="VQ51" s="21">
        <f t="shared" si="267"/>
        <v>-5.7939001022865302E-3</v>
      </c>
    </row>
    <row r="52" spans="1:589" ht="15.75" customHeight="1" x14ac:dyDescent="0.2">
      <c r="A52" s="127">
        <v>45721</v>
      </c>
      <c r="B52" s="4">
        <f t="shared" si="0"/>
        <v>45721</v>
      </c>
      <c r="C52" s="13">
        <v>43006.59</v>
      </c>
      <c r="D52" s="138">
        <f t="shared" si="1"/>
        <v>485.22999999999593</v>
      </c>
      <c r="E52" s="68">
        <f t="shared" si="2"/>
        <v>1.1411441214485988E-2</v>
      </c>
      <c r="F52" s="15">
        <f t="shared" si="3"/>
        <v>1.0867986297551003E-2</v>
      </c>
      <c r="G52" s="13">
        <v>5842.63</v>
      </c>
      <c r="H52" s="138">
        <f t="shared" si="4"/>
        <v>64.449999999999818</v>
      </c>
      <c r="I52" s="68">
        <f t="shared" si="5"/>
        <v>1.1154031200135651E-2</v>
      </c>
      <c r="J52" s="15">
        <f t="shared" si="6"/>
        <v>-6.6308149271545472E-3</v>
      </c>
      <c r="K52" s="13">
        <v>18552.73</v>
      </c>
      <c r="L52" s="138">
        <f t="shared" si="7"/>
        <v>267.56999999999971</v>
      </c>
      <c r="M52" s="68">
        <f t="shared" si="8"/>
        <v>1.4633177943206387E-2</v>
      </c>
      <c r="N52" s="15">
        <f t="shared" si="9"/>
        <v>-3.9255773585648294E-2</v>
      </c>
      <c r="O52" s="13">
        <v>2098.65</v>
      </c>
      <c r="P52" s="138">
        <f t="shared" si="10"/>
        <v>19.119999999999891</v>
      </c>
      <c r="Q52" s="68">
        <f t="shared" si="11"/>
        <v>9.1943852697484001E-3</v>
      </c>
      <c r="R52" s="15">
        <f t="shared" si="12"/>
        <v>-5.8968863220575998E-2</v>
      </c>
      <c r="S52" s="18">
        <f t="shared" si="13"/>
        <v>8.5562425584360322E-3</v>
      </c>
      <c r="T52" s="121">
        <f t="shared" si="14"/>
        <v>257.98066754169264</v>
      </c>
      <c r="U52" s="121">
        <f t="shared" si="15"/>
        <v>257.98066754169264</v>
      </c>
      <c r="V52" s="134">
        <f t="shared" si="16"/>
        <v>6.6775369381347274E-3</v>
      </c>
      <c r="W52" s="21">
        <f t="shared" si="268"/>
        <v>-2.8558697780167019E-3</v>
      </c>
      <c r="X52" s="18">
        <f t="shared" si="17"/>
        <v>1.1598258906894107E-2</v>
      </c>
      <c r="Y52" s="352">
        <v>232646.82</v>
      </c>
      <c r="Z52" s="15">
        <v>1.9999999999999999E-6</v>
      </c>
      <c r="AA52" s="21">
        <f t="shared" si="18"/>
        <v>-6.6755369381347272E-3</v>
      </c>
      <c r="AC52" s="250">
        <v>216.16</v>
      </c>
      <c r="AD52" s="68">
        <f t="shared" si="19"/>
        <v>1.5598571697049394E-2</v>
      </c>
      <c r="AE52" s="68">
        <f t="shared" si="269"/>
        <v>8.9210347589146668E-3</v>
      </c>
      <c r="AF52" s="68">
        <f t="shared" si="20"/>
        <v>0.31188930023669348</v>
      </c>
      <c r="AG52" s="68"/>
      <c r="AH52" s="15">
        <f t="shared" si="21"/>
        <v>-4.8465906589778542E-2</v>
      </c>
      <c r="AJ52" s="250">
        <v>21.19</v>
      </c>
      <c r="AK52" s="68">
        <f t="shared" si="22"/>
        <v>1.5819750719079668E-2</v>
      </c>
      <c r="AL52" s="68">
        <f t="shared" si="270"/>
        <v>9.1422137809449404E-3</v>
      </c>
      <c r="AM52" s="68">
        <f t="shared" si="23"/>
        <v>0.13924731182795697</v>
      </c>
      <c r="AN52" s="68"/>
      <c r="AO52" s="15">
        <f t="shared" si="24"/>
        <v>7.608178792201623E-3</v>
      </c>
      <c r="AQ52" s="250">
        <v>20.67</v>
      </c>
      <c r="AR52" s="68">
        <f t="shared" si="25"/>
        <v>1.4727540500736411E-2</v>
      </c>
      <c r="AS52" s="68">
        <f t="shared" si="271"/>
        <v>8.050003562601684E-3</v>
      </c>
      <c r="AT52" s="68">
        <f t="shared" si="26"/>
        <v>0.19687319050376387</v>
      </c>
      <c r="AU52" s="68"/>
      <c r="AV52" s="15">
        <f t="shared" si="27"/>
        <v>-3.7261294829995212E-2</v>
      </c>
      <c r="AX52" s="250">
        <v>203.27</v>
      </c>
      <c r="AY52" s="68">
        <f t="shared" si="28"/>
        <v>1.1192916127748483E-2</v>
      </c>
      <c r="AZ52" s="68">
        <f t="shared" si="272"/>
        <v>4.5153791896137552E-3</v>
      </c>
      <c r="BA52" s="68">
        <f t="shared" si="29"/>
        <v>0.51580909768829242</v>
      </c>
      <c r="BB52" s="68"/>
      <c r="BC52" s="15">
        <f t="shared" si="30"/>
        <v>-4.5056075224055416E-3</v>
      </c>
      <c r="BE52" s="250">
        <v>76.459999999999994</v>
      </c>
      <c r="BF52" s="68">
        <f t="shared" si="31"/>
        <v>8.7071240105540456E-3</v>
      </c>
      <c r="BG52" s="68">
        <f t="shared" si="273"/>
        <v>2.0295870724193182E-3</v>
      </c>
      <c r="BH52" s="68"/>
      <c r="BI52" s="68"/>
      <c r="BJ52" s="15">
        <f t="shared" si="32"/>
        <v>3.7871589520836052E-2</v>
      </c>
      <c r="BL52" s="250">
        <v>64.510000000000005</v>
      </c>
      <c r="BM52" s="68">
        <f t="shared" si="33"/>
        <v>1.4627241270839994E-2</v>
      </c>
      <c r="BN52" s="68">
        <f t="shared" si="274"/>
        <v>7.9497043327052663E-3</v>
      </c>
      <c r="BO52" s="68">
        <f t="shared" si="34"/>
        <v>8.6392724823172826E-2</v>
      </c>
      <c r="BP52" s="68"/>
      <c r="BQ52" s="15">
        <f t="shared" si="35"/>
        <v>-2.8024709959318959E-2</v>
      </c>
      <c r="BS52" s="250">
        <v>36.58</v>
      </c>
      <c r="BT52" s="68">
        <f t="shared" si="36"/>
        <v>1.7807456872565405E-2</v>
      </c>
      <c r="BU52" s="68">
        <f t="shared" si="275"/>
        <v>1.1129919934430677E-2</v>
      </c>
      <c r="BV52" s="68">
        <f t="shared" si="37"/>
        <v>-1.8250134192163172E-2</v>
      </c>
      <c r="BW52" s="68"/>
      <c r="BX52" s="15">
        <f t="shared" si="38"/>
        <v>-4.366013071895429E-2</v>
      </c>
      <c r="BZ52" s="250"/>
      <c r="CA52" s="68">
        <f t="shared" si="39"/>
        <v>0</v>
      </c>
      <c r="CB52" s="68">
        <f t="shared" si="276"/>
        <v>0</v>
      </c>
      <c r="CC52" s="68">
        <f t="shared" si="40"/>
        <v>0</v>
      </c>
      <c r="CD52" s="68"/>
      <c r="CE52" s="15">
        <f t="shared" si="41"/>
        <v>0</v>
      </c>
      <c r="CG52" s="250">
        <v>32.479999999999997</v>
      </c>
      <c r="CH52" s="68">
        <f t="shared" si="42"/>
        <v>9.9502487562189157E-3</v>
      </c>
      <c r="CI52" s="68">
        <f t="shared" si="277"/>
        <v>3.2727118180841883E-3</v>
      </c>
      <c r="CJ52" s="68">
        <f t="shared" si="43"/>
        <v>7.4429374793251624E-2</v>
      </c>
      <c r="CK52" s="68"/>
      <c r="CL52" s="15">
        <f t="shared" si="44"/>
        <v>-5.4714784633294607E-2</v>
      </c>
      <c r="CN52" s="250">
        <v>31.5</v>
      </c>
      <c r="CO52" s="68">
        <f t="shared" si="45"/>
        <v>1.2536162005785939E-2</v>
      </c>
      <c r="CP52" s="68">
        <f t="shared" si="278"/>
        <v>5.858625067651212E-3</v>
      </c>
      <c r="CQ52" s="68">
        <f t="shared" si="46"/>
        <v>5.1052967453733295E-3</v>
      </c>
      <c r="CR52" s="68"/>
      <c r="CS52" s="15">
        <f t="shared" si="47"/>
        <v>-5.8858679414400927E-2</v>
      </c>
      <c r="CU52" s="250">
        <v>35.229999999999997</v>
      </c>
      <c r="CV52" s="68">
        <f t="shared" si="48"/>
        <v>1.3521288837744502E-2</v>
      </c>
      <c r="CW52" s="68">
        <f t="shared" si="279"/>
        <v>6.8437518996097742E-3</v>
      </c>
      <c r="CX52" s="68">
        <f t="shared" si="49"/>
        <v>9.580093312597196E-2</v>
      </c>
      <c r="CY52" s="68"/>
      <c r="CZ52" s="15">
        <f t="shared" si="50"/>
        <v>-5.4989270386266206E-2</v>
      </c>
      <c r="DB52" s="250">
        <v>19.63</v>
      </c>
      <c r="DC52" s="68">
        <f t="shared" si="51"/>
        <v>1.0813594232749602E-2</v>
      </c>
      <c r="DD52" s="68">
        <f t="shared" si="280"/>
        <v>4.1360572946148744E-3</v>
      </c>
      <c r="DE52" s="68">
        <f t="shared" si="52"/>
        <v>-0.10242341106538647</v>
      </c>
      <c r="DF52" s="68"/>
      <c r="DG52" s="15">
        <f t="shared" si="53"/>
        <v>-3.5854616895874283E-2</v>
      </c>
      <c r="DI52" s="250">
        <v>46.48</v>
      </c>
      <c r="DJ52" s="68">
        <f t="shared" si="54"/>
        <v>2.7636524430687599E-2</v>
      </c>
      <c r="DK52" s="68">
        <f t="shared" si="281"/>
        <v>2.0958987492552872E-2</v>
      </c>
      <c r="DL52" s="68">
        <f t="shared" si="55"/>
        <v>5.2774631936579802E-2</v>
      </c>
      <c r="DM52" s="68"/>
      <c r="DN52" s="15">
        <f t="shared" si="56"/>
        <v>0.10246679316888047</v>
      </c>
      <c r="DP52" s="250">
        <v>38.82</v>
      </c>
      <c r="DQ52" s="68">
        <f t="shared" si="57"/>
        <v>2.8616852146263864E-2</v>
      </c>
      <c r="DR52" s="68">
        <f t="shared" si="282"/>
        <v>2.1939315208129136E-2</v>
      </c>
      <c r="DS52" s="68"/>
      <c r="DT52" s="68"/>
      <c r="DU52" s="15">
        <f t="shared" si="58"/>
        <v>1.943277310924375E-2</v>
      </c>
      <c r="DV52" s="18"/>
      <c r="DW52" s="250">
        <v>30.75</v>
      </c>
      <c r="DX52" s="68">
        <f t="shared" si="59"/>
        <v>2.2613900897904878E-2</v>
      </c>
      <c r="DY52" s="68">
        <f t="shared" si="283"/>
        <v>1.5936363959770151E-2</v>
      </c>
      <c r="DZ52" s="68">
        <f t="shared" si="60"/>
        <v>0.64087513340448254</v>
      </c>
      <c r="EA52" s="68"/>
      <c r="EB52" s="15">
        <f t="shared" si="61"/>
        <v>-8.1266806095010427E-2</v>
      </c>
      <c r="ED52" s="250">
        <v>34.64</v>
      </c>
      <c r="EE52" s="68">
        <f t="shared" si="62"/>
        <v>1.6730261226885833E-2</v>
      </c>
      <c r="EF52" s="68">
        <f t="shared" si="284"/>
        <v>1.0052724288751105E-2</v>
      </c>
      <c r="EG52" s="68">
        <f t="shared" si="63"/>
        <v>0.64717070851164993</v>
      </c>
      <c r="EH52" s="68"/>
      <c r="EI52" s="15">
        <f t="shared" si="64"/>
        <v>-6.0737527114967514E-2</v>
      </c>
      <c r="EK52" s="250">
        <v>115.02</v>
      </c>
      <c r="EL52" s="68">
        <f t="shared" si="65"/>
        <v>1.7155995755217524E-2</v>
      </c>
      <c r="EM52" s="68">
        <f t="shared" si="285"/>
        <v>1.0478458817082797E-2</v>
      </c>
      <c r="EN52" s="68">
        <f t="shared" si="66"/>
        <v>0.78215060427641747</v>
      </c>
      <c r="EO52" s="68"/>
      <c r="EP52" s="15">
        <f t="shared" si="67"/>
        <v>3.3423180592991902E-2</v>
      </c>
      <c r="ER52" s="250">
        <v>38.94</v>
      </c>
      <c r="ES52" s="68">
        <f t="shared" si="68"/>
        <v>1.9905709795704506E-2</v>
      </c>
      <c r="ET52" s="68">
        <f t="shared" si="286"/>
        <v>1.3228172857569779E-2</v>
      </c>
      <c r="EU52" s="68">
        <f t="shared" si="69"/>
        <v>0.11543970209109142</v>
      </c>
      <c r="EV52" s="68"/>
      <c r="EW52" s="15">
        <f t="shared" si="70"/>
        <v>1.2856775520698677E-3</v>
      </c>
      <c r="EY52" s="250">
        <v>30.08</v>
      </c>
      <c r="EZ52" s="68">
        <f t="shared" si="71"/>
        <v>3.5812672176308513E-2</v>
      </c>
      <c r="FA52" s="68">
        <f t="shared" si="287"/>
        <v>2.9135135238173786E-2</v>
      </c>
      <c r="FB52" s="68"/>
      <c r="FC52" s="68"/>
      <c r="FD52" s="15">
        <f t="shared" si="72"/>
        <v>0.2237591537835639</v>
      </c>
      <c r="FF52" s="250">
        <v>54.68</v>
      </c>
      <c r="FG52" s="68">
        <f t="shared" si="73"/>
        <v>-1.3352580295922085E-2</v>
      </c>
      <c r="FH52" s="68">
        <f t="shared" si="288"/>
        <v>-2.0030117234056812E-2</v>
      </c>
      <c r="FI52" s="68">
        <f t="shared" si="74"/>
        <v>-7.4475287745429899E-2</v>
      </c>
      <c r="FJ52" s="68"/>
      <c r="FK52" s="15">
        <f t="shared" si="75"/>
        <v>-3.7154428596583897E-2</v>
      </c>
      <c r="FM52" s="250">
        <v>176.42</v>
      </c>
      <c r="FN52" s="68">
        <f t="shared" si="76"/>
        <v>1.5483796696022551E-2</v>
      </c>
      <c r="FO52" s="68">
        <f t="shared" si="289"/>
        <v>8.806259757887824E-3</v>
      </c>
      <c r="FP52" s="68">
        <f t="shared" si="77"/>
        <v>0.51719986240110072</v>
      </c>
      <c r="FQ52" s="68"/>
      <c r="FR52" s="15">
        <f t="shared" si="78"/>
        <v>-2.8845095232852631E-2</v>
      </c>
      <c r="FT52" s="250">
        <v>96.03</v>
      </c>
      <c r="FU52" s="68">
        <f t="shared" si="79"/>
        <v>6.9204152249134586E-3</v>
      </c>
      <c r="FV52" s="68">
        <f t="shared" si="290"/>
        <v>2.4287828677873116E-4</v>
      </c>
      <c r="FW52" s="68">
        <f t="shared" si="80"/>
        <v>9.08781097353175E-2</v>
      </c>
      <c r="FX52" s="68"/>
      <c r="FY52" s="15">
        <f t="shared" si="81"/>
        <v>6.4870259481037862E-2</v>
      </c>
      <c r="GA52" s="250">
        <v>18.309999999999999</v>
      </c>
      <c r="GB52" s="68">
        <f t="shared" si="82"/>
        <v>1.2721238938053122E-2</v>
      </c>
      <c r="GC52" s="68">
        <f t="shared" si="291"/>
        <v>6.0437019999183949E-3</v>
      </c>
      <c r="GD52" s="68"/>
      <c r="GE52" s="68"/>
      <c r="GF52" s="15">
        <f t="shared" si="83"/>
        <v>5.0487664945496218E-2</v>
      </c>
      <c r="GG52" s="18"/>
      <c r="GH52" s="250">
        <v>19.59</v>
      </c>
      <c r="GI52" s="68">
        <f t="shared" si="84"/>
        <v>1.9781363872982769E-2</v>
      </c>
      <c r="GJ52" s="68">
        <f t="shared" si="292"/>
        <v>1.3103826934848042E-2</v>
      </c>
      <c r="GK52" s="68">
        <f t="shared" si="85"/>
        <v>1.9250780437044798E-2</v>
      </c>
      <c r="GL52" s="68"/>
      <c r="GM52" s="15">
        <f t="shared" si="86"/>
        <v>3.6507936507936579E-2</v>
      </c>
      <c r="GO52" s="250">
        <v>27.99</v>
      </c>
      <c r="GP52" s="68">
        <f t="shared" si="87"/>
        <v>1.2662807525325538E-2</v>
      </c>
      <c r="GQ52" s="68">
        <f t="shared" si="293"/>
        <v>5.9852705871908107E-3</v>
      </c>
      <c r="GR52" s="68"/>
      <c r="GS52" s="68"/>
      <c r="GT52" s="15">
        <f t="shared" si="88"/>
        <v>2.7155963302752235E-2</v>
      </c>
      <c r="GV52" s="250">
        <v>14.18</v>
      </c>
      <c r="GW52" s="68">
        <f t="shared" si="89"/>
        <v>-7.0472163495417805E-4</v>
      </c>
      <c r="GX52" s="68">
        <f t="shared" si="294"/>
        <v>-7.3822585730889054E-3</v>
      </c>
      <c r="GY52" s="68">
        <f t="shared" si="90"/>
        <v>0.19662447257383966</v>
      </c>
      <c r="GZ52" s="68"/>
      <c r="HA52" s="15">
        <f t="shared" si="91"/>
        <v>3.3527696793002847E-2</v>
      </c>
      <c r="HD52" s="250">
        <v>279.10000000000002</v>
      </c>
      <c r="HE52" s="68">
        <f t="shared" si="92"/>
        <v>2.595206587266579E-2</v>
      </c>
      <c r="HF52" s="68">
        <f t="shared" si="295"/>
        <v>1.9274528934531063E-2</v>
      </c>
      <c r="HG52" s="68">
        <f t="shared" si="93"/>
        <v>0.56788944441323541</v>
      </c>
      <c r="HH52" s="68"/>
      <c r="HI52" s="15">
        <f t="shared" si="94"/>
        <v>-0.30888470681457991</v>
      </c>
      <c r="HK52" s="250">
        <v>27.81</v>
      </c>
      <c r="HL52" s="68">
        <f t="shared" si="95"/>
        <v>5.4207733131159959E-2</v>
      </c>
      <c r="HM52" s="68">
        <f t="shared" si="296"/>
        <v>4.7530196193025231E-2</v>
      </c>
      <c r="HN52" s="68">
        <f t="shared" si="96"/>
        <v>10.213709677419354</v>
      </c>
      <c r="HO52" s="68"/>
      <c r="HP52" s="15">
        <f t="shared" si="97"/>
        <v>5.4207733131159959E-2</v>
      </c>
      <c r="HR52" s="250">
        <v>105.44</v>
      </c>
      <c r="HS52" s="68">
        <f t="shared" si="98"/>
        <v>-1.9527617630649138E-2</v>
      </c>
      <c r="HT52" s="68">
        <f t="shared" si="297"/>
        <v>-2.6205154568783865E-2</v>
      </c>
      <c r="HU52" s="68">
        <f t="shared" si="99"/>
        <v>1.8967032967032966</v>
      </c>
      <c r="HV52" s="68"/>
      <c r="HW52" s="15">
        <f t="shared" si="100"/>
        <v>-1.9801059775030171E-2</v>
      </c>
      <c r="HY52" s="250">
        <v>117.3</v>
      </c>
      <c r="HZ52" s="68">
        <f t="shared" si="101"/>
        <v>1.1294077075609987E-2</v>
      </c>
      <c r="IA52" s="68">
        <f t="shared" si="298"/>
        <v>4.6165401374752592E-3</v>
      </c>
      <c r="IB52" s="68">
        <f t="shared" si="102"/>
        <v>0.1076487252124645</v>
      </c>
      <c r="IC52" s="68"/>
      <c r="ID52" s="15">
        <f t="shared" si="103"/>
        <v>-0.12651723881152727</v>
      </c>
      <c r="IF52" s="250">
        <v>191.58</v>
      </c>
      <c r="IG52" s="68">
        <f t="shared" si="104"/>
        <v>2.1868999359931848E-2</v>
      </c>
      <c r="IH52" s="68">
        <f t="shared" si="299"/>
        <v>1.5191462421797121E-2</v>
      </c>
      <c r="II52" s="68">
        <f t="shared" si="105"/>
        <v>9.4742857142857212E-2</v>
      </c>
      <c r="IJ52" s="68"/>
      <c r="IK52" s="15">
        <f t="shared" si="106"/>
        <v>-0.17365424430641818</v>
      </c>
      <c r="IM52" s="250">
        <v>193.59</v>
      </c>
      <c r="IN52" s="68">
        <f t="shared" si="107"/>
        <v>0.12356355194428317</v>
      </c>
      <c r="IO52" s="68">
        <f t="shared" si="300"/>
        <v>0.11688601500614845</v>
      </c>
      <c r="IP52" s="68">
        <f t="shared" si="108"/>
        <v>2.7803163444639716</v>
      </c>
      <c r="IQ52" s="68"/>
      <c r="IR52" s="15">
        <f t="shared" si="109"/>
        <v>3.2424937336675445E-2</v>
      </c>
      <c r="IT52" s="250">
        <v>42.99</v>
      </c>
      <c r="IU52" s="68">
        <f t="shared" si="110"/>
        <v>2.6259250417760834E-2</v>
      </c>
      <c r="IV52" s="68">
        <f t="shared" si="301"/>
        <v>1.9581713479626107E-2</v>
      </c>
      <c r="IW52" s="68">
        <f t="shared" si="111"/>
        <v>1.3556164383561644</v>
      </c>
      <c r="IX52" s="68"/>
      <c r="IY52" s="15">
        <f t="shared" si="112"/>
        <v>-0.16345592527729128</v>
      </c>
      <c r="JA52" s="250">
        <v>656.47</v>
      </c>
      <c r="JB52" s="68">
        <f t="shared" si="113"/>
        <v>2.5734375000000042E-2</v>
      </c>
      <c r="JC52" s="68">
        <f t="shared" si="302"/>
        <v>1.9056838061865315E-2</v>
      </c>
      <c r="JD52" s="68">
        <f t="shared" si="114"/>
        <v>0.32781148867313925</v>
      </c>
      <c r="JE52" s="68"/>
      <c r="JF52" s="15">
        <f t="shared" si="115"/>
        <v>0.12119348943655965</v>
      </c>
      <c r="JH52" s="250">
        <v>401.02</v>
      </c>
      <c r="JI52" s="68">
        <f t="shared" si="116"/>
        <v>3.1934330048120144E-2</v>
      </c>
      <c r="JJ52" s="68">
        <f t="shared" si="303"/>
        <v>2.5256793109985416E-2</v>
      </c>
      <c r="JK52" s="68">
        <f t="shared" si="117"/>
        <v>-1.3941823010155193E-2</v>
      </c>
      <c r="JL52" s="68"/>
      <c r="JM52" s="15">
        <f t="shared" si="118"/>
        <v>-4.8588374851720094E-2</v>
      </c>
      <c r="JO52" s="250">
        <v>12.06</v>
      </c>
      <c r="JP52" s="68">
        <f t="shared" si="119"/>
        <v>7.6785714285714401E-2</v>
      </c>
      <c r="JQ52" s="68">
        <f t="shared" si="304"/>
        <v>7.0108177347579681E-2</v>
      </c>
      <c r="JR52" s="68">
        <f t="shared" si="120"/>
        <v>-0.59304875991226602</v>
      </c>
      <c r="JS52" s="68"/>
      <c r="JT52" s="15">
        <f t="shared" si="121"/>
        <v>0.18351324828263013</v>
      </c>
      <c r="JV52" s="250">
        <v>1.45</v>
      </c>
      <c r="JW52" s="68">
        <f t="shared" si="122"/>
        <v>2.8368794326241162E-2</v>
      </c>
      <c r="JX52" s="68">
        <f t="shared" si="305"/>
        <v>2.1691257388106434E-2</v>
      </c>
      <c r="JY52" s="68">
        <f t="shared" si="123"/>
        <v>-0.4268774703557312</v>
      </c>
      <c r="JZ52" s="68"/>
      <c r="KA52" s="15">
        <f t="shared" si="124"/>
        <v>-0.19444444444444448</v>
      </c>
      <c r="KC52" s="250">
        <v>18</v>
      </c>
      <c r="KD52" s="68">
        <f t="shared" si="125"/>
        <v>-1.1098779134294991E-3</v>
      </c>
      <c r="KE52" s="68">
        <f t="shared" si="306"/>
        <v>-7.7874148515642266E-3</v>
      </c>
      <c r="KF52" s="68">
        <f t="shared" si="126"/>
        <v>-7.5975359342915827E-2</v>
      </c>
      <c r="KG52" s="68"/>
      <c r="KH52" s="15">
        <f t="shared" si="127"/>
        <v>-0.1884580703336339</v>
      </c>
      <c r="KI52" s="18"/>
      <c r="KJ52" s="250">
        <v>46.73</v>
      </c>
      <c r="KK52" s="68">
        <f t="shared" si="128"/>
        <v>-0.13972754050073644</v>
      </c>
      <c r="KL52" s="68">
        <f t="shared" si="307"/>
        <v>-0.14640507743887116</v>
      </c>
      <c r="KM52" s="68">
        <f t="shared" si="129"/>
        <v>1.2146919431279617</v>
      </c>
      <c r="KN52" s="68"/>
      <c r="KO52" s="15">
        <f t="shared" si="130"/>
        <v>-0.30471656003570896</v>
      </c>
      <c r="KQ52" s="250">
        <v>1.37</v>
      </c>
      <c r="KR52" s="68">
        <f t="shared" si="131"/>
        <v>0.16101694915254253</v>
      </c>
      <c r="KS52" s="68">
        <f t="shared" si="308"/>
        <v>0.15433941221440781</v>
      </c>
      <c r="KT52" s="68">
        <f t="shared" si="132"/>
        <v>-0.47709923664122134</v>
      </c>
      <c r="KU52" s="68"/>
      <c r="KV52" s="15">
        <f t="shared" si="133"/>
        <v>0.35643564356435653</v>
      </c>
      <c r="KW52" s="18"/>
      <c r="KX52" s="250">
        <v>22.57</v>
      </c>
      <c r="KY52" s="68">
        <f t="shared" si="134"/>
        <v>3.2007315957933206E-2</v>
      </c>
      <c r="KZ52" s="68">
        <f t="shared" si="309"/>
        <v>2.5329779019798479E-2</v>
      </c>
      <c r="LA52" s="68">
        <f t="shared" si="135"/>
        <v>-0.6862227165299597</v>
      </c>
      <c r="LB52" s="68"/>
      <c r="LC52" s="15">
        <f t="shared" si="136"/>
        <v>-4.8080978490088591E-2</v>
      </c>
      <c r="LD52" s="18"/>
      <c r="LE52" s="250">
        <v>50.13</v>
      </c>
      <c r="LF52" s="68">
        <f t="shared" si="137"/>
        <v>2.6000000000000511E-3</v>
      </c>
      <c r="LG52" s="68">
        <f t="shared" si="310"/>
        <v>-4.0775369381346764E-3</v>
      </c>
      <c r="LH52" s="68">
        <f t="shared" si="138"/>
        <v>0.39910689366452706</v>
      </c>
      <c r="LI52" s="68"/>
      <c r="LJ52" s="15">
        <f t="shared" si="139"/>
        <v>8.7182823682498439E-2</v>
      </c>
      <c r="LL52" s="250">
        <v>99.55</v>
      </c>
      <c r="LM52" s="68">
        <f t="shared" si="140"/>
        <v>3.8601982263954129E-2</v>
      </c>
      <c r="LN52" s="68">
        <f t="shared" si="311"/>
        <v>3.1924445325819402E-2</v>
      </c>
      <c r="LO52" s="68">
        <f t="shared" si="141"/>
        <v>0.13771428571428568</v>
      </c>
      <c r="LP52" s="68"/>
      <c r="LQ52" s="15">
        <f t="shared" si="142"/>
        <v>0.27285513361462738</v>
      </c>
      <c r="LS52" s="250">
        <v>11.44</v>
      </c>
      <c r="LT52" s="68">
        <f t="shared" si="143"/>
        <v>3.063063063063062E-2</v>
      </c>
      <c r="LU52" s="68">
        <f t="shared" si="312"/>
        <v>2.3953093692495892E-2</v>
      </c>
      <c r="LV52" s="68"/>
      <c r="LW52" s="68"/>
      <c r="LX52" s="15">
        <f t="shared" si="144"/>
        <v>0.2367567567567567</v>
      </c>
      <c r="LZ52" s="250">
        <v>12.36</v>
      </c>
      <c r="MA52" s="68">
        <f t="shared" si="145"/>
        <v>7.2916666666666657E-2</v>
      </c>
      <c r="MB52" s="68">
        <f t="shared" si="313"/>
        <v>6.6239129728531937E-2</v>
      </c>
      <c r="MC52" s="68">
        <f t="shared" si="146"/>
        <v>-0.44449438202247193</v>
      </c>
      <c r="MD52" s="68"/>
      <c r="ME52" s="15">
        <f t="shared" si="147"/>
        <v>-8.3086053412462973E-2</v>
      </c>
      <c r="MG52" s="250">
        <v>30.29</v>
      </c>
      <c r="MH52" s="68">
        <f t="shared" si="148"/>
        <v>-1.8788467768059664E-2</v>
      </c>
      <c r="MI52" s="68">
        <f t="shared" si="314"/>
        <v>-2.5466004706194392E-2</v>
      </c>
      <c r="MJ52" s="68">
        <f t="shared" si="149"/>
        <v>3.0822102425876006</v>
      </c>
      <c r="MK52" s="68"/>
      <c r="ML52" s="15">
        <f t="shared" si="150"/>
        <v>0.42675459255770132</v>
      </c>
      <c r="MN52" s="250">
        <v>103.94</v>
      </c>
      <c r="MO52" s="68">
        <f t="shared" si="151"/>
        <v>2.7379658001383769E-2</v>
      </c>
      <c r="MP52" s="68">
        <f t="shared" si="315"/>
        <v>2.0702121063249042E-2</v>
      </c>
      <c r="MQ52" s="68">
        <f t="shared" si="152"/>
        <v>-0.17442414614773635</v>
      </c>
      <c r="MR52" s="68"/>
      <c r="MS52" s="15">
        <f t="shared" si="153"/>
        <v>-6.6882125864081182E-2</v>
      </c>
      <c r="MU52" s="250">
        <v>9.1999999999999993</v>
      </c>
      <c r="MV52" s="68">
        <f t="shared" si="154"/>
        <v>8.108108108108103E-2</v>
      </c>
      <c r="MW52" s="68">
        <f t="shared" si="316"/>
        <v>7.440354414294631E-2</v>
      </c>
      <c r="MX52" s="68">
        <f t="shared" si="155"/>
        <v>-0.55917585050311458</v>
      </c>
      <c r="MY52" s="68"/>
      <c r="MZ52" s="15">
        <f t="shared" si="156"/>
        <v>-0.13776944704779762</v>
      </c>
      <c r="NB52" s="250">
        <v>202.5</v>
      </c>
      <c r="NC52" s="68">
        <f t="shared" si="157"/>
        <v>1.8970462436471647E-2</v>
      </c>
      <c r="ND52" s="68">
        <f t="shared" si="317"/>
        <v>1.229292549833692E-2</v>
      </c>
      <c r="NE52" s="68">
        <f t="shared" si="158"/>
        <v>0.49479589577028127</v>
      </c>
      <c r="NF52" s="68"/>
      <c r="NG52" s="15">
        <f t="shared" si="159"/>
        <v>0.21410156484201698</v>
      </c>
      <c r="NI52" s="250">
        <v>5.49</v>
      </c>
      <c r="NJ52" s="68">
        <f t="shared" si="160"/>
        <v>7.6470588235294235E-2</v>
      </c>
      <c r="NK52" s="68">
        <f t="shared" si="318"/>
        <v>6.9793051297159514E-2</v>
      </c>
      <c r="NL52" s="68">
        <f t="shared" si="161"/>
        <v>-0.95641127431520445</v>
      </c>
      <c r="NM52" s="68"/>
      <c r="NN52" s="15">
        <f t="shared" si="162"/>
        <v>0.12040816326530608</v>
      </c>
      <c r="NP52" s="250">
        <v>316.8</v>
      </c>
      <c r="NQ52" s="68">
        <f t="shared" si="163"/>
        <v>1.2108239353375357E-2</v>
      </c>
      <c r="NR52" s="68">
        <f t="shared" si="319"/>
        <v>5.4307024152406291E-3</v>
      </c>
      <c r="NS52" s="68">
        <f t="shared" si="164"/>
        <v>1.4137142857142857</v>
      </c>
      <c r="NT52" s="68"/>
      <c r="NU52" s="15">
        <f t="shared" si="165"/>
        <v>-3.6877147113367571E-2</v>
      </c>
      <c r="NW52" s="250">
        <v>173.02</v>
      </c>
      <c r="NX52" s="68">
        <f t="shared" si="166"/>
        <v>1.2286449801076661E-2</v>
      </c>
      <c r="NY52" s="68">
        <f t="shared" si="320"/>
        <v>5.6089128629419338E-3</v>
      </c>
      <c r="NZ52" s="68">
        <f t="shared" si="167"/>
        <v>-1.5589440145653053E-2</v>
      </c>
      <c r="OA52" s="68"/>
      <c r="OB52" s="15">
        <f t="shared" si="168"/>
        <v>-8.6001056524035918E-2</v>
      </c>
      <c r="OD52" s="250">
        <v>1.37</v>
      </c>
      <c r="OE52" s="68">
        <f t="shared" si="169"/>
        <v>0.12295081967213126</v>
      </c>
      <c r="OF52" s="68">
        <f t="shared" si="321"/>
        <v>0.11627328273399654</v>
      </c>
      <c r="OG52" s="68">
        <f t="shared" si="170"/>
        <v>-0.99392918863827706</v>
      </c>
      <c r="OH52" s="68"/>
      <c r="OI52" s="15">
        <f t="shared" si="171"/>
        <v>-6.1643835616438263E-2</v>
      </c>
      <c r="OK52" s="250">
        <v>84.56</v>
      </c>
      <c r="OL52" s="68">
        <f t="shared" si="172"/>
        <v>-4.7533228204550561E-2</v>
      </c>
      <c r="OM52" s="68">
        <f t="shared" si="322"/>
        <v>-5.4210765142685288E-2</v>
      </c>
      <c r="ON52" s="68">
        <f t="shared" si="173"/>
        <v>0.99199057714958772</v>
      </c>
      <c r="OO52" s="68"/>
      <c r="OP52" s="15">
        <f t="shared" si="174"/>
        <v>0.26947905719861887</v>
      </c>
      <c r="OR52" s="250">
        <v>1.88</v>
      </c>
      <c r="OS52" s="68">
        <f t="shared" si="175"/>
        <v>0.11904761904761903</v>
      </c>
      <c r="OT52" s="68">
        <f t="shared" si="323"/>
        <v>0.11237008210948429</v>
      </c>
      <c r="OU52" s="68">
        <f t="shared" si="176"/>
        <v>-0.75584415584415587</v>
      </c>
      <c r="OV52" s="68"/>
      <c r="OW52" s="15">
        <f t="shared" si="177"/>
        <v>0.67857142857142827</v>
      </c>
      <c r="OY52" s="250">
        <v>128.97999999999999</v>
      </c>
      <c r="OZ52" s="68">
        <f t="shared" si="178"/>
        <v>7.2627879734477024E-3</v>
      </c>
      <c r="PA52" s="68">
        <f t="shared" si="324"/>
        <v>5.8525103531297494E-4</v>
      </c>
      <c r="PB52" s="68">
        <f t="shared" si="332"/>
        <v>2.9686153846153842</v>
      </c>
      <c r="PC52" s="68"/>
      <c r="PD52" s="15">
        <f t="shared" si="179"/>
        <v>0.12597119161938011</v>
      </c>
      <c r="PE52" s="18"/>
      <c r="PF52" s="250">
        <v>209.38</v>
      </c>
      <c r="PG52" s="68">
        <f t="shared" si="180"/>
        <v>1.6654527798009258E-2</v>
      </c>
      <c r="PH52" s="68">
        <f t="shared" si="325"/>
        <v>9.9769908598745308E-3</v>
      </c>
      <c r="PI52" s="68">
        <f t="shared" si="181"/>
        <v>-0.39867892016082712</v>
      </c>
      <c r="PJ52" s="68"/>
      <c r="PK52" s="15">
        <f t="shared" si="182"/>
        <v>1.195428680724908E-3</v>
      </c>
      <c r="PM52" s="250"/>
      <c r="PN52" s="68">
        <f t="shared" si="183"/>
        <v>0</v>
      </c>
      <c r="PO52" s="68">
        <f t="shared" si="184"/>
        <v>-6.6775369381347274E-3</v>
      </c>
      <c r="PP52" s="68">
        <f t="shared" si="185"/>
        <v>0</v>
      </c>
      <c r="PQ52" s="68"/>
      <c r="PR52" s="15">
        <f t="shared" si="186"/>
        <v>0</v>
      </c>
      <c r="PT52" s="250">
        <v>4.16</v>
      </c>
      <c r="PU52" s="68">
        <f t="shared" si="187"/>
        <v>2.9702970297029729E-2</v>
      </c>
      <c r="PV52" s="68">
        <f t="shared" si="326"/>
        <v>2.3025433358895002E-2</v>
      </c>
      <c r="PW52" s="68">
        <f t="shared" si="188"/>
        <v>-0.52293577981651373</v>
      </c>
      <c r="PX52" s="68"/>
      <c r="PY52" s="15">
        <f t="shared" si="189"/>
        <v>-0.18908382066276799</v>
      </c>
      <c r="QA52" s="250">
        <v>202.57</v>
      </c>
      <c r="QB52" s="68">
        <f t="shared" si="190"/>
        <v>-4.4232564997297181E-3</v>
      </c>
      <c r="QC52" s="68">
        <f t="shared" si="327"/>
        <v>-1.1100793437864446E-2</v>
      </c>
      <c r="QD52" s="68">
        <f t="shared" si="191"/>
        <v>-0.39959690565814043</v>
      </c>
      <c r="QE52" s="68"/>
      <c r="QF52" s="15">
        <f t="shared" si="192"/>
        <v>5.6482737039741229E-2</v>
      </c>
      <c r="QH52" s="250">
        <v>1.36</v>
      </c>
      <c r="QI52" s="68">
        <f t="shared" si="193"/>
        <v>0.13333333333333347</v>
      </c>
      <c r="QJ52" s="68">
        <f t="shared" si="328"/>
        <v>0.12665579639519875</v>
      </c>
      <c r="QK52" s="68">
        <f t="shared" si="194"/>
        <v>-0.45816733067729076</v>
      </c>
      <c r="QL52" s="68"/>
      <c r="QM52" s="15">
        <f t="shared" si="195"/>
        <v>4.6153846153846191E-2</v>
      </c>
      <c r="QO52" s="250">
        <v>11.04</v>
      </c>
      <c r="QP52" s="68">
        <f t="shared" si="196"/>
        <v>1.8148820326678379E-3</v>
      </c>
      <c r="QQ52" s="68">
        <f t="shared" si="329"/>
        <v>-4.8626549054668899E-3</v>
      </c>
      <c r="QR52" s="68">
        <f t="shared" si="197"/>
        <v>-0.98654282161924967</v>
      </c>
      <c r="QS52" s="68"/>
      <c r="QT52" s="15">
        <f t="shared" si="198"/>
        <v>-3.832752613240429E-2</v>
      </c>
      <c r="QV52" s="250">
        <v>1.92</v>
      </c>
      <c r="QW52" s="68">
        <f t="shared" si="199"/>
        <v>6.6666666666666596E-2</v>
      </c>
      <c r="QX52" s="68">
        <f t="shared" si="330"/>
        <v>5.9989129728531869E-2</v>
      </c>
      <c r="QY52" s="68">
        <f t="shared" si="200"/>
        <v>-0.45609065155807366</v>
      </c>
      <c r="QZ52" s="68"/>
      <c r="RA52" s="15">
        <f t="shared" si="201"/>
        <v>-0.21536575398447083</v>
      </c>
      <c r="RC52" s="250">
        <v>23.16</v>
      </c>
      <c r="RD52" s="68">
        <f t="shared" si="202"/>
        <v>1.7574692442882185E-2</v>
      </c>
      <c r="RE52" s="68">
        <f t="shared" si="331"/>
        <v>1.0897155504747458E-2</v>
      </c>
      <c r="RF52" s="68">
        <f t="shared" si="203"/>
        <v>-0.49967595593000647</v>
      </c>
      <c r="RG52" s="68"/>
      <c r="RH52" s="15">
        <f t="shared" si="204"/>
        <v>-6.424242424242424E-2</v>
      </c>
      <c r="RJ52" s="250">
        <v>183.56</v>
      </c>
      <c r="RK52" s="68">
        <f t="shared" si="205"/>
        <v>2.375906302286665E-2</v>
      </c>
      <c r="RL52" s="68">
        <f t="shared" si="206"/>
        <v>1.7081526084731923E-2</v>
      </c>
      <c r="RM52" s="68">
        <f t="shared" si="207"/>
        <v>-0.14852954819556549</v>
      </c>
      <c r="RN52" s="68"/>
      <c r="RO52" s="15">
        <f t="shared" si="208"/>
        <v>-6.6897112647417628E-2</v>
      </c>
      <c r="RQ52" s="250">
        <v>12.72</v>
      </c>
      <c r="RR52" s="68">
        <f t="shared" si="209"/>
        <v>-1.1655011655011545E-2</v>
      </c>
      <c r="RS52" s="68">
        <f t="shared" si="210"/>
        <v>-1.8332548593146272E-2</v>
      </c>
      <c r="RT52" s="68">
        <f t="shared" si="211"/>
        <v>-0.13114754098360654</v>
      </c>
      <c r="RU52" s="68"/>
      <c r="RV52" s="15">
        <f t="shared" si="212"/>
        <v>-0.38963531669865642</v>
      </c>
      <c r="RX52" s="250">
        <v>90.13</v>
      </c>
      <c r="RY52" s="68">
        <f t="shared" si="213"/>
        <v>6.7890995260663375E-2</v>
      </c>
      <c r="RZ52" s="68">
        <f t="shared" si="214"/>
        <v>6.1213458322528648E-2</v>
      </c>
      <c r="SA52" s="68">
        <f t="shared" si="215"/>
        <v>-0.3226364046294905</v>
      </c>
      <c r="SB52" s="68"/>
      <c r="SC52" s="15">
        <f t="shared" si="216"/>
        <v>0.19172286129842656</v>
      </c>
      <c r="SE52" s="250">
        <v>8.18</v>
      </c>
      <c r="SF52" s="68">
        <f t="shared" si="217"/>
        <v>4.0712468193384144E-2</v>
      </c>
      <c r="SG52" s="68">
        <f t="shared" si="218"/>
        <v>3.4034931255249416E-2</v>
      </c>
      <c r="SH52" s="68">
        <f t="shared" si="219"/>
        <v>-0.34560000000000002</v>
      </c>
      <c r="SI52" s="68"/>
      <c r="SJ52" s="15">
        <f t="shared" si="220"/>
        <v>-0.46395806028833553</v>
      </c>
      <c r="SL52" s="250">
        <v>0.62</v>
      </c>
      <c r="SM52" s="68">
        <f t="shared" si="221"/>
        <v>-4.9079754601227037E-2</v>
      </c>
      <c r="SN52" s="68">
        <f t="shared" si="222"/>
        <v>-5.5757291539361764E-2</v>
      </c>
      <c r="SO52" s="68">
        <f t="shared" si="223"/>
        <v>-0.56338028169014087</v>
      </c>
      <c r="SP52" s="68"/>
      <c r="SQ52" s="15">
        <f t="shared" si="224"/>
        <v>-0.38613861386138615</v>
      </c>
      <c r="SS52" s="250">
        <v>5.6</v>
      </c>
      <c r="ST52" s="68">
        <f t="shared" si="225"/>
        <v>5.26315789473683E-2</v>
      </c>
      <c r="SU52" s="68">
        <f t="shared" si="226"/>
        <v>4.5954042009233573E-2</v>
      </c>
      <c r="SV52" s="68">
        <f t="shared" si="227"/>
        <v>-0.65303593556381667</v>
      </c>
      <c r="SW52" s="68"/>
      <c r="SX52" s="15">
        <f t="shared" si="228"/>
        <v>-0.33333333333333343</v>
      </c>
      <c r="SZ52" s="250">
        <v>25.66</v>
      </c>
      <c r="TA52" s="68">
        <f t="shared" si="229"/>
        <v>0.1429844097995546</v>
      </c>
      <c r="TB52" s="68">
        <f t="shared" si="230"/>
        <v>0.13630687286141988</v>
      </c>
      <c r="TC52" s="68">
        <f t="shared" si="231"/>
        <v>-0.36437948972008916</v>
      </c>
      <c r="TD52" s="68"/>
      <c r="TE52" s="15">
        <f t="shared" si="232"/>
        <v>0.64487179487179491</v>
      </c>
      <c r="TG52" s="250">
        <v>0.19750000000000001</v>
      </c>
      <c r="TH52" s="68">
        <f t="shared" si="233"/>
        <v>5.0531914893617066E-2</v>
      </c>
      <c r="TI52" s="68">
        <f t="shared" si="234"/>
        <v>4.3854377955482339E-2</v>
      </c>
      <c r="TJ52" s="68">
        <f t="shared" si="235"/>
        <v>-0.10227272727272724</v>
      </c>
      <c r="TK52" s="68"/>
      <c r="TL52" s="15">
        <f t="shared" si="236"/>
        <v>0.16519174041297932</v>
      </c>
      <c r="TN52" s="250">
        <v>31.1</v>
      </c>
      <c r="TO52" s="68">
        <f t="shared" si="237"/>
        <v>7.538035961272474E-2</v>
      </c>
      <c r="TP52" s="68">
        <f t="shared" si="238"/>
        <v>6.8702822674590019E-2</v>
      </c>
      <c r="TQ52" s="68">
        <f t="shared" si="239"/>
        <v>-0.54669018241711786</v>
      </c>
      <c r="TR52" s="68"/>
      <c r="TS52" s="15">
        <f t="shared" si="240"/>
        <v>4.5378151260504249E-2</v>
      </c>
      <c r="TU52" s="250">
        <v>2.0699999999999998</v>
      </c>
      <c r="TV52" s="68">
        <f t="shared" si="241"/>
        <v>7.8124999999999958E-2</v>
      </c>
      <c r="TW52" s="68">
        <f t="shared" si="242"/>
        <v>7.1447463061865224E-2</v>
      </c>
      <c r="TX52" s="68">
        <f t="shared" si="243"/>
        <v>-0.53061224489795922</v>
      </c>
      <c r="TY52" s="68"/>
      <c r="TZ52" s="15">
        <f t="shared" si="244"/>
        <v>0.21052631578947362</v>
      </c>
      <c r="UB52" s="250"/>
      <c r="UC52" s="68">
        <f t="shared" si="245"/>
        <v>0</v>
      </c>
      <c r="UD52" s="68">
        <f t="shared" si="246"/>
        <v>-6.6775369381347274E-3</v>
      </c>
      <c r="UE52" s="68">
        <f t="shared" si="247"/>
        <v>0</v>
      </c>
      <c r="UF52" s="68"/>
      <c r="UG52" s="15">
        <f t="shared" si="248"/>
        <v>0</v>
      </c>
      <c r="UI52" s="250"/>
      <c r="UJ52" s="68">
        <f t="shared" si="249"/>
        <v>0</v>
      </c>
      <c r="UK52" s="68">
        <f t="shared" si="250"/>
        <v>-6.6775369381347274E-3</v>
      </c>
      <c r="UL52" s="68">
        <f t="shared" si="251"/>
        <v>0</v>
      </c>
      <c r="UM52" s="68"/>
      <c r="UN52" s="15">
        <f t="shared" si="252"/>
        <v>0</v>
      </c>
      <c r="UP52" s="250"/>
      <c r="UQ52" s="68">
        <f t="shared" si="253"/>
        <v>0</v>
      </c>
      <c r="UR52" s="68">
        <f t="shared" si="254"/>
        <v>-6.6775369381347274E-3</v>
      </c>
      <c r="US52" s="68">
        <f t="shared" si="255"/>
        <v>0</v>
      </c>
      <c r="UT52" s="68"/>
      <c r="UU52" s="15">
        <f t="shared" si="256"/>
        <v>0</v>
      </c>
      <c r="UW52" s="250"/>
      <c r="UX52" s="68">
        <f t="shared" si="257"/>
        <v>0</v>
      </c>
      <c r="UY52" s="68">
        <f t="shared" si="258"/>
        <v>-6.6775369381347274E-3</v>
      </c>
      <c r="UZ52" s="68">
        <f t="shared" si="259"/>
        <v>0</v>
      </c>
      <c r="VA52" s="68"/>
      <c r="VB52" s="15">
        <f t="shared" si="260"/>
        <v>0</v>
      </c>
      <c r="VD52" s="250"/>
      <c r="VE52" s="68">
        <f t="shared" si="261"/>
        <v>0</v>
      </c>
      <c r="VF52" s="68">
        <f t="shared" si="262"/>
        <v>-6.6775369381347274E-3</v>
      </c>
      <c r="VG52" s="68">
        <f t="shared" si="263"/>
        <v>0</v>
      </c>
      <c r="VH52" s="68"/>
      <c r="VI52" s="15">
        <f t="shared" si="264"/>
        <v>0</v>
      </c>
      <c r="VM52" s="21">
        <f t="shared" si="265"/>
        <v>2.2295361165028924E-2</v>
      </c>
      <c r="VN52" s="49"/>
      <c r="VO52" s="21">
        <f t="shared" si="266"/>
        <v>0.30841292952423233</v>
      </c>
      <c r="VP52" s="14"/>
      <c r="VQ52" s="21">
        <f t="shared" si="267"/>
        <v>1.5341642396936306E-2</v>
      </c>
    </row>
    <row r="53" spans="1:589" ht="15.75" customHeight="1" x14ac:dyDescent="0.2">
      <c r="A53" s="127">
        <v>45722</v>
      </c>
      <c r="B53" s="4">
        <f t="shared" si="0"/>
        <v>45722</v>
      </c>
      <c r="C53" s="13">
        <v>42579.08</v>
      </c>
      <c r="D53" s="138">
        <f t="shared" si="1"/>
        <v>-427.50999999999476</v>
      </c>
      <c r="E53" s="68">
        <f t="shared" si="2"/>
        <v>-9.9405695731745944E-3</v>
      </c>
      <c r="F53" s="15">
        <f t="shared" si="3"/>
        <v>8.193827504652943E-4</v>
      </c>
      <c r="G53" s="13">
        <v>5738.52</v>
      </c>
      <c r="H53" s="138">
        <f t="shared" si="4"/>
        <v>-104.10999999999967</v>
      </c>
      <c r="I53" s="68">
        <f t="shared" si="5"/>
        <v>-1.7819030128555062E-2</v>
      </c>
      <c r="J53" s="15">
        <f t="shared" si="6"/>
        <v>-2.4331690364745771E-2</v>
      </c>
      <c r="K53" s="13">
        <v>18069.259999999998</v>
      </c>
      <c r="L53" s="138">
        <f t="shared" si="7"/>
        <v>-483.47000000000116</v>
      </c>
      <c r="M53" s="68">
        <f t="shared" si="8"/>
        <v>-2.6059237643193275E-2</v>
      </c>
      <c r="N53" s="15">
        <f t="shared" si="9"/>
        <v>-6.4292035696105768E-2</v>
      </c>
      <c r="O53" s="13">
        <v>2066.5500000000002</v>
      </c>
      <c r="P53" s="138">
        <f t="shared" si="10"/>
        <v>-32.099999999999909</v>
      </c>
      <c r="Q53" s="68">
        <f t="shared" si="11"/>
        <v>-1.5295547137445457E-2</v>
      </c>
      <c r="R53" s="15">
        <f t="shared" si="12"/>
        <v>-7.3362449330989565E-2</v>
      </c>
      <c r="S53" s="18">
        <f t="shared" si="13"/>
        <v>-1.1194945279694887E-2</v>
      </c>
      <c r="T53" s="121">
        <f t="shared" si="14"/>
        <v>255.74167848575365</v>
      </c>
      <c r="U53" s="121">
        <f t="shared" si="15"/>
        <v>255.74167848575365</v>
      </c>
      <c r="V53" s="134">
        <f t="shared" si="16"/>
        <v>-8.6789024824007032E-3</v>
      </c>
      <c r="W53" s="21">
        <f t="shared" si="268"/>
        <v>-1.1509986445111564E-2</v>
      </c>
      <c r="X53" s="18">
        <f t="shared" si="17"/>
        <v>-1.7278596120592099E-2</v>
      </c>
      <c r="Y53" s="352">
        <v>232646.82</v>
      </c>
      <c r="Z53" s="15">
        <v>1.9999999999999999E-6</v>
      </c>
      <c r="AA53" s="21">
        <f t="shared" si="18"/>
        <v>8.6809024824007035E-3</v>
      </c>
      <c r="AC53" s="250">
        <v>207.77</v>
      </c>
      <c r="AD53" s="68">
        <f t="shared" si="19"/>
        <v>-3.8813841598815631E-2</v>
      </c>
      <c r="AE53" s="68">
        <f t="shared" si="269"/>
        <v>-3.0134939116414926E-2</v>
      </c>
      <c r="AF53" s="68">
        <f t="shared" si="20"/>
        <v>0.26096983674212537</v>
      </c>
      <c r="AG53" s="68"/>
      <c r="AH53" s="15">
        <f t="shared" si="21"/>
        <v>-8.5398600167275518E-2</v>
      </c>
      <c r="AJ53" s="250">
        <v>20.6</v>
      </c>
      <c r="AK53" s="68">
        <f t="shared" si="22"/>
        <v>-2.7843322321849922E-2</v>
      </c>
      <c r="AL53" s="68">
        <f t="shared" si="270"/>
        <v>-1.916441983944922E-2</v>
      </c>
      <c r="AM53" s="68">
        <f t="shared" si="23"/>
        <v>0.1075268817204301</v>
      </c>
      <c r="AN53" s="68"/>
      <c r="AO53" s="15">
        <f t="shared" si="24"/>
        <v>-2.0446980504041829E-2</v>
      </c>
      <c r="AQ53" s="250">
        <v>20.010000000000002</v>
      </c>
      <c r="AR53" s="68">
        <f t="shared" si="25"/>
        <v>-3.1930333817126275E-2</v>
      </c>
      <c r="AS53" s="68">
        <f t="shared" si="271"/>
        <v>-2.325143133472557E-2</v>
      </c>
      <c r="AT53" s="68">
        <f t="shared" si="26"/>
        <v>0.15865662999420974</v>
      </c>
      <c r="AU53" s="68"/>
      <c r="AV53" s="15">
        <f t="shared" si="27"/>
        <v>-6.8001863064741375E-2</v>
      </c>
      <c r="AX53" s="250">
        <v>199.65</v>
      </c>
      <c r="AY53" s="68">
        <f t="shared" si="28"/>
        <v>-1.780882569980816E-2</v>
      </c>
      <c r="AZ53" s="68">
        <f t="shared" si="272"/>
        <v>-9.1299232174074565E-3</v>
      </c>
      <c r="BA53" s="68">
        <f t="shared" si="29"/>
        <v>0.48881431767337818</v>
      </c>
      <c r="BB53" s="68"/>
      <c r="BC53" s="15">
        <f t="shared" si="30"/>
        <v>-2.2234193643175436E-2</v>
      </c>
      <c r="BE53" s="250">
        <v>76.040000000000006</v>
      </c>
      <c r="BF53" s="68">
        <f t="shared" si="31"/>
        <v>-5.4930682709912046E-3</v>
      </c>
      <c r="BG53" s="68">
        <f t="shared" si="273"/>
        <v>3.1858342114094986E-3</v>
      </c>
      <c r="BH53" s="68"/>
      <c r="BI53" s="68"/>
      <c r="BJ53" s="15">
        <f t="shared" si="32"/>
        <v>3.217049002307594E-2</v>
      </c>
      <c r="BL53" s="250">
        <v>61.73</v>
      </c>
      <c r="BM53" s="68">
        <f t="shared" si="33"/>
        <v>-4.309409393892432E-2</v>
      </c>
      <c r="BN53" s="68">
        <f t="shared" si="274"/>
        <v>-3.4415191456523615E-2</v>
      </c>
      <c r="BO53" s="68">
        <f t="shared" si="34"/>
        <v>3.9575614685079051E-2</v>
      </c>
      <c r="BP53" s="68"/>
      <c r="BQ53" s="15">
        <f t="shared" si="35"/>
        <v>-6.9911104414645278E-2</v>
      </c>
      <c r="BS53" s="250">
        <v>35.19</v>
      </c>
      <c r="BT53" s="68">
        <f t="shared" si="36"/>
        <v>-3.7998906506287608E-2</v>
      </c>
      <c r="BU53" s="68">
        <f t="shared" si="275"/>
        <v>-2.9320004023886903E-2</v>
      </c>
      <c r="BV53" s="68">
        <f t="shared" si="37"/>
        <v>-5.5555555555555566E-2</v>
      </c>
      <c r="BW53" s="68"/>
      <c r="BX53" s="15">
        <f t="shared" si="38"/>
        <v>-8.0000000000000057E-2</v>
      </c>
      <c r="BZ53" s="250"/>
      <c r="CA53" s="68">
        <f t="shared" si="39"/>
        <v>0</v>
      </c>
      <c r="CB53" s="68">
        <f t="shared" si="276"/>
        <v>0</v>
      </c>
      <c r="CC53" s="68">
        <f t="shared" si="40"/>
        <v>0</v>
      </c>
      <c r="CD53" s="68"/>
      <c r="CE53" s="15">
        <f t="shared" si="41"/>
        <v>0</v>
      </c>
      <c r="CG53" s="250">
        <v>31.63</v>
      </c>
      <c r="CH53" s="68">
        <f t="shared" si="42"/>
        <v>-2.6169950738916193E-2</v>
      </c>
      <c r="CI53" s="68">
        <f t="shared" si="277"/>
        <v>-1.7491048256515491E-2</v>
      </c>
      <c r="CJ53" s="68">
        <f t="shared" si="43"/>
        <v>4.6311610982467701E-2</v>
      </c>
      <c r="CK53" s="68"/>
      <c r="CL53" s="15">
        <f t="shared" si="44"/>
        <v>-7.945285215366707E-2</v>
      </c>
      <c r="CN53" s="250">
        <v>30.56</v>
      </c>
      <c r="CO53" s="68">
        <f t="shared" si="45"/>
        <v>-2.984126984126988E-2</v>
      </c>
      <c r="CP53" s="68">
        <f t="shared" si="278"/>
        <v>-2.1162367358869179E-2</v>
      </c>
      <c r="CQ53" s="68">
        <f t="shared" si="46"/>
        <v>-2.4888321633694994E-2</v>
      </c>
      <c r="CR53" s="68"/>
      <c r="CS53" s="15">
        <f t="shared" si="47"/>
        <v>-8.6943531520764866E-2</v>
      </c>
      <c r="CU53" s="250">
        <v>34.61</v>
      </c>
      <c r="CV53" s="68">
        <f t="shared" si="48"/>
        <v>-1.7598637524836716E-2</v>
      </c>
      <c r="CW53" s="68">
        <f t="shared" si="279"/>
        <v>-8.9197350424360129E-3</v>
      </c>
      <c r="CX53" s="68">
        <f t="shared" si="49"/>
        <v>7.6516329704510139E-2</v>
      </c>
      <c r="CY53" s="68"/>
      <c r="CZ53" s="15">
        <f t="shared" si="50"/>
        <v>-7.1620171673819788E-2</v>
      </c>
      <c r="DB53" s="250">
        <v>19.37</v>
      </c>
      <c r="DC53" s="68">
        <f t="shared" si="51"/>
        <v>-1.3245033112582681E-2</v>
      </c>
      <c r="DD53" s="68">
        <f t="shared" si="280"/>
        <v>-4.5661306301819776E-3</v>
      </c>
      <c r="DE53" s="68">
        <f t="shared" si="52"/>
        <v>-0.11431184270690443</v>
      </c>
      <c r="DF53" s="68"/>
      <c r="DG53" s="15">
        <f t="shared" si="53"/>
        <v>-4.8624754420432147E-2</v>
      </c>
      <c r="DI53" s="250">
        <v>45.79</v>
      </c>
      <c r="DJ53" s="68">
        <f t="shared" si="54"/>
        <v>-1.4845094664371726E-2</v>
      </c>
      <c r="DK53" s="68">
        <f t="shared" si="281"/>
        <v>-6.1661921819710225E-3</v>
      </c>
      <c r="DL53" s="68">
        <f t="shared" si="55"/>
        <v>3.7146092865232176E-2</v>
      </c>
      <c r="DM53" s="68"/>
      <c r="DN53" s="15">
        <f t="shared" si="56"/>
        <v>8.6100569259962123E-2</v>
      </c>
      <c r="DP53" s="250">
        <v>38.31</v>
      </c>
      <c r="DQ53" s="68">
        <f t="shared" si="57"/>
        <v>-1.3137557959814477E-2</v>
      </c>
      <c r="DR53" s="68">
        <f t="shared" si="282"/>
        <v>-4.458655477413774E-3</v>
      </c>
      <c r="DS53" s="68"/>
      <c r="DT53" s="68"/>
      <c r="DU53" s="15">
        <f t="shared" si="58"/>
        <v>6.0399159663866598E-3</v>
      </c>
      <c r="DV53" s="18"/>
      <c r="DW53" s="250">
        <v>29.04</v>
      </c>
      <c r="DX53" s="68">
        <f t="shared" si="59"/>
        <v>-5.5609756097561004E-2</v>
      </c>
      <c r="DY53" s="68">
        <f t="shared" si="283"/>
        <v>-4.6930853615160299E-2</v>
      </c>
      <c r="DZ53" s="68">
        <f t="shared" si="60"/>
        <v>0.54962646744930643</v>
      </c>
      <c r="EA53" s="68"/>
      <c r="EB53" s="15">
        <f t="shared" si="61"/>
        <v>-0.1323573349268001</v>
      </c>
      <c r="ED53" s="250">
        <v>33.270000000000003</v>
      </c>
      <c r="EE53" s="68">
        <f t="shared" si="62"/>
        <v>-3.9549653579676602E-2</v>
      </c>
      <c r="EF53" s="68">
        <f t="shared" si="284"/>
        <v>-3.0870751097275898E-2</v>
      </c>
      <c r="EG53" s="68">
        <f t="shared" si="63"/>
        <v>0.58202567760342372</v>
      </c>
      <c r="EH53" s="68"/>
      <c r="EI53" s="15">
        <f t="shared" si="64"/>
        <v>-9.7885032537960937E-2</v>
      </c>
      <c r="EK53" s="250">
        <v>111.68</v>
      </c>
      <c r="EL53" s="68">
        <f t="shared" si="65"/>
        <v>-2.9038428099460872E-2</v>
      </c>
      <c r="EM53" s="68">
        <f t="shared" si="285"/>
        <v>-2.035952561706017E-2</v>
      </c>
      <c r="EN53" s="68">
        <f t="shared" si="66"/>
        <v>0.73039975209172603</v>
      </c>
      <c r="EO53" s="68"/>
      <c r="EP53" s="15">
        <f t="shared" si="67"/>
        <v>3.4141958670261428E-3</v>
      </c>
      <c r="ER53" s="250">
        <v>37.880000000000003</v>
      </c>
      <c r="ES53" s="68">
        <f t="shared" si="68"/>
        <v>-2.7221366204416928E-2</v>
      </c>
      <c r="ET53" s="68">
        <f t="shared" si="286"/>
        <v>-1.8542463722016227E-2</v>
      </c>
      <c r="EU53" s="68">
        <f t="shared" si="69"/>
        <v>8.5075909481524103E-2</v>
      </c>
      <c r="EV53" s="68"/>
      <c r="EW53" s="15">
        <f t="shared" si="70"/>
        <v>-2.5970686551812755E-2</v>
      </c>
      <c r="EY53" s="250">
        <v>29.77</v>
      </c>
      <c r="EZ53" s="68">
        <f t="shared" si="71"/>
        <v>-1.0305851063829745E-2</v>
      </c>
      <c r="FA53" s="68">
        <f t="shared" si="287"/>
        <v>-1.6269485814290417E-3</v>
      </c>
      <c r="FB53" s="68"/>
      <c r="FC53" s="68"/>
      <c r="FD53" s="15">
        <f t="shared" si="72"/>
        <v>0.21114727420667215</v>
      </c>
      <c r="FF53" s="250">
        <v>54.77</v>
      </c>
      <c r="FG53" s="68">
        <f t="shared" si="73"/>
        <v>1.6459400146306403E-3</v>
      </c>
      <c r="FH53" s="68">
        <f t="shared" si="288"/>
        <v>1.0324842497031344E-2</v>
      </c>
      <c r="FI53" s="68">
        <f t="shared" si="74"/>
        <v>-7.29519295870006E-2</v>
      </c>
      <c r="FJ53" s="68"/>
      <c r="FK53" s="15">
        <f t="shared" si="75"/>
        <v>-3.5569642542701112E-2</v>
      </c>
      <c r="FM53" s="250">
        <v>171.28</v>
      </c>
      <c r="FN53" s="68">
        <f t="shared" si="76"/>
        <v>-2.9135018705362128E-2</v>
      </c>
      <c r="FO53" s="68">
        <f t="shared" si="289"/>
        <v>-2.0456116222961424E-2</v>
      </c>
      <c r="FP53" s="68">
        <f t="shared" si="77"/>
        <v>0.47299621603027175</v>
      </c>
      <c r="FQ53" s="68"/>
      <c r="FR53" s="15">
        <f t="shared" si="78"/>
        <v>-5.713971154904765E-2</v>
      </c>
      <c r="FT53" s="250">
        <v>95.46</v>
      </c>
      <c r="FU53" s="68">
        <f t="shared" si="79"/>
        <v>-5.9356451109029195E-3</v>
      </c>
      <c r="FV53" s="68">
        <f t="shared" si="290"/>
        <v>2.7432573714977837E-3</v>
      </c>
      <c r="FW53" s="68">
        <f t="shared" si="80"/>
        <v>8.4403044416676051E-2</v>
      </c>
      <c r="FX53" s="68"/>
      <c r="FY53" s="15">
        <f t="shared" si="81"/>
        <v>5.8549567531603314E-2</v>
      </c>
      <c r="GA53" s="250">
        <v>18.05</v>
      </c>
      <c r="GB53" s="68">
        <f t="shared" si="82"/>
        <v>-1.4199890770070892E-2</v>
      </c>
      <c r="GC53" s="68">
        <f t="shared" si="291"/>
        <v>-5.520988287670189E-3</v>
      </c>
      <c r="GD53" s="68"/>
      <c r="GE53" s="68"/>
      <c r="GF53" s="15">
        <f t="shared" si="83"/>
        <v>3.5570854847963337E-2</v>
      </c>
      <c r="GG53" s="18"/>
      <c r="GH53" s="250">
        <v>19.440000000000001</v>
      </c>
      <c r="GI53" s="68">
        <f t="shared" si="84"/>
        <v>-7.6569678407349961E-3</v>
      </c>
      <c r="GJ53" s="68">
        <f t="shared" si="292"/>
        <v>1.0219346416657071E-3</v>
      </c>
      <c r="GK53" s="68">
        <f t="shared" si="85"/>
        <v>1.1446409989594298E-2</v>
      </c>
      <c r="GL53" s="68"/>
      <c r="GM53" s="15">
        <f t="shared" si="86"/>
        <v>2.8571428571428716E-2</v>
      </c>
      <c r="GO53" s="250">
        <v>27.67</v>
      </c>
      <c r="GP53" s="68">
        <f t="shared" si="87"/>
        <v>-1.1432654519471123E-2</v>
      </c>
      <c r="GQ53" s="68">
        <f t="shared" si="293"/>
        <v>-2.7537520370704196E-3</v>
      </c>
      <c r="GR53" s="68"/>
      <c r="GS53" s="68"/>
      <c r="GT53" s="15">
        <f t="shared" si="88"/>
        <v>1.541284403669731E-2</v>
      </c>
      <c r="GV53" s="250">
        <v>13.9</v>
      </c>
      <c r="GW53" s="68">
        <f t="shared" si="89"/>
        <v>-1.9746121297602212E-2</v>
      </c>
      <c r="GX53" s="68">
        <f t="shared" si="294"/>
        <v>-1.1067218815201509E-2</v>
      </c>
      <c r="GY53" s="68">
        <f t="shared" si="90"/>
        <v>0.17299578059071735</v>
      </c>
      <c r="GZ53" s="68"/>
      <c r="HA53" s="15">
        <f t="shared" si="91"/>
        <v>1.3119533527696771E-2</v>
      </c>
      <c r="HD53" s="250">
        <v>263.45</v>
      </c>
      <c r="HE53" s="68">
        <f t="shared" si="92"/>
        <v>-5.607309208169127E-2</v>
      </c>
      <c r="HF53" s="68">
        <f t="shared" si="295"/>
        <v>-4.7394189599290565E-2</v>
      </c>
      <c r="HG53" s="68">
        <f t="shared" si="93"/>
        <v>0.47997303522274032</v>
      </c>
      <c r="HH53" s="68"/>
      <c r="HI53" s="15">
        <f t="shared" si="94"/>
        <v>-0.34763767828843106</v>
      </c>
      <c r="HK53" s="250">
        <v>26.88</v>
      </c>
      <c r="HL53" s="68">
        <f t="shared" si="95"/>
        <v>-3.3441208198489746E-2</v>
      </c>
      <c r="HM53" s="68">
        <f t="shared" si="296"/>
        <v>-2.4762305716089041E-2</v>
      </c>
      <c r="HN53" s="68">
        <f t="shared" si="96"/>
        <v>9.8387096774193541</v>
      </c>
      <c r="HO53" s="68"/>
      <c r="HP53" s="15">
        <f t="shared" si="97"/>
        <v>1.8953752843062926E-2</v>
      </c>
      <c r="HR53" s="250">
        <v>107.62</v>
      </c>
      <c r="HS53" s="68">
        <f t="shared" si="98"/>
        <v>2.0675265553869563E-2</v>
      </c>
      <c r="HT53" s="68">
        <f t="shared" si="297"/>
        <v>2.9354168036270264E-2</v>
      </c>
      <c r="HU53" s="68">
        <f t="shared" si="99"/>
        <v>1.9565934065934067</v>
      </c>
      <c r="HV53" s="68"/>
      <c r="HW53" s="15">
        <f t="shared" si="100"/>
        <v>4.6481360974259898E-4</v>
      </c>
      <c r="HY53" s="250">
        <v>110.57</v>
      </c>
      <c r="HZ53" s="68">
        <f t="shared" si="101"/>
        <v>-5.7374254049445898E-2</v>
      </c>
      <c r="IA53" s="68">
        <f t="shared" si="298"/>
        <v>-4.8695351567045193E-2</v>
      </c>
      <c r="IB53" s="68">
        <f t="shared" si="102"/>
        <v>4.4098205854579672E-2</v>
      </c>
      <c r="IC53" s="68"/>
      <c r="ID53" s="15">
        <f t="shared" si="103"/>
        <v>-0.17663266065976618</v>
      </c>
      <c r="IF53" s="250">
        <v>179.45</v>
      </c>
      <c r="IG53" s="68">
        <f t="shared" si="104"/>
        <v>-6.3315586178098043E-2</v>
      </c>
      <c r="IH53" s="68">
        <f t="shared" si="299"/>
        <v>-5.4636683695697338E-2</v>
      </c>
      <c r="II53" s="68">
        <f t="shared" si="105"/>
        <v>2.5428571428571363E-2</v>
      </c>
      <c r="IJ53" s="68"/>
      <c r="IK53" s="15">
        <f t="shared" si="106"/>
        <v>-0.2259748102139407</v>
      </c>
      <c r="IM53" s="250">
        <v>193.93</v>
      </c>
      <c r="IN53" s="68">
        <f t="shared" si="107"/>
        <v>1.7562890645178128E-3</v>
      </c>
      <c r="IO53" s="68">
        <f t="shared" si="300"/>
        <v>1.0435191546918516E-2</v>
      </c>
      <c r="IP53" s="68">
        <f t="shared" si="108"/>
        <v>2.7869556727201719</v>
      </c>
      <c r="IQ53" s="68"/>
      <c r="IR53" s="15">
        <f t="shared" si="109"/>
        <v>3.4238173964055339E-2</v>
      </c>
      <c r="IT53" s="250">
        <v>42.13</v>
      </c>
      <c r="IU53" s="68">
        <f t="shared" si="110"/>
        <v>-2.0004652244708057E-2</v>
      </c>
      <c r="IV53" s="68">
        <f t="shared" si="301"/>
        <v>-1.1325749762307354E-2</v>
      </c>
      <c r="IW53" s="68">
        <f t="shared" si="111"/>
        <v>1.3084931506849315</v>
      </c>
      <c r="IX53" s="68"/>
      <c r="IY53" s="15">
        <f t="shared" si="112"/>
        <v>-0.18019069857949013</v>
      </c>
      <c r="JA53" s="250">
        <v>627.92999999999995</v>
      </c>
      <c r="JB53" s="68">
        <f t="shared" si="113"/>
        <v>-4.3474949350313152E-2</v>
      </c>
      <c r="JC53" s="68">
        <f t="shared" si="302"/>
        <v>-3.4796046867912447E-2</v>
      </c>
      <c r="JD53" s="68">
        <f t="shared" si="114"/>
        <v>0.27008495145631062</v>
      </c>
      <c r="JE53" s="68"/>
      <c r="JF53" s="15">
        <f t="shared" si="115"/>
        <v>7.2449659271404343E-2</v>
      </c>
      <c r="JH53" s="250">
        <v>396.89</v>
      </c>
      <c r="JI53" s="68">
        <f t="shared" si="116"/>
        <v>-1.0298738217545249E-2</v>
      </c>
      <c r="JJ53" s="68">
        <f t="shared" si="303"/>
        <v>-1.619835735144546E-3</v>
      </c>
      <c r="JK53" s="68">
        <f t="shared" si="117"/>
        <v>-2.4096978042243505E-2</v>
      </c>
      <c r="JL53" s="68"/>
      <c r="JM53" s="15">
        <f t="shared" si="118"/>
        <v>-5.8386714116251515E-2</v>
      </c>
      <c r="JO53" s="250">
        <v>11.28</v>
      </c>
      <c r="JP53" s="68">
        <f t="shared" si="119"/>
        <v>-6.467661691542298E-2</v>
      </c>
      <c r="JQ53" s="68">
        <f t="shared" si="304"/>
        <v>-5.5997714433022275E-2</v>
      </c>
      <c r="JR53" s="68">
        <f t="shared" si="120"/>
        <v>-0.61936898937067664</v>
      </c>
      <c r="JS53" s="68"/>
      <c r="JT53" s="15">
        <f t="shared" si="121"/>
        <v>0.10696761530912659</v>
      </c>
      <c r="JV53" s="250">
        <v>1.43</v>
      </c>
      <c r="JW53" s="68">
        <f t="shared" si="122"/>
        <v>-1.3793103448275874E-2</v>
      </c>
      <c r="JX53" s="68">
        <f t="shared" si="305"/>
        <v>-5.1142009658751708E-3</v>
      </c>
      <c r="JY53" s="68">
        <f t="shared" si="123"/>
        <v>-0.43478260869565216</v>
      </c>
      <c r="JZ53" s="68"/>
      <c r="KA53" s="15">
        <f t="shared" si="124"/>
        <v>-0.2055555555555556</v>
      </c>
      <c r="KC53" s="250">
        <v>18.2</v>
      </c>
      <c r="KD53" s="68">
        <f t="shared" si="125"/>
        <v>1.1111111111111072E-2</v>
      </c>
      <c r="KE53" s="68">
        <f t="shared" si="306"/>
        <v>1.9790013593511777E-2</v>
      </c>
      <c r="KF53" s="68">
        <f t="shared" si="126"/>
        <v>-6.5708418891170489E-2</v>
      </c>
      <c r="KG53" s="68"/>
      <c r="KH53" s="15">
        <f t="shared" si="127"/>
        <v>-0.17944093778178541</v>
      </c>
      <c r="KI53" s="18"/>
      <c r="KJ53" s="250">
        <v>42.07</v>
      </c>
      <c r="KK53" s="68">
        <f t="shared" si="128"/>
        <v>-9.9721806120265294E-2</v>
      </c>
      <c r="KL53" s="68">
        <f t="shared" si="307"/>
        <v>-9.1042903637864589E-2</v>
      </c>
      <c r="KM53" s="68">
        <f t="shared" si="129"/>
        <v>0.99383886255924159</v>
      </c>
      <c r="KN53" s="68"/>
      <c r="KO53" s="15">
        <f t="shared" si="130"/>
        <v>-0.37405148043445907</v>
      </c>
      <c r="KQ53" s="250">
        <v>1.38</v>
      </c>
      <c r="KR53" s="68">
        <f t="shared" si="131"/>
        <v>7.2992700729925444E-3</v>
      </c>
      <c r="KS53" s="68">
        <f t="shared" si="308"/>
        <v>1.5978172555393248E-2</v>
      </c>
      <c r="KT53" s="68">
        <f t="shared" si="132"/>
        <v>-0.47328244274809167</v>
      </c>
      <c r="KU53" s="68"/>
      <c r="KV53" s="15">
        <f t="shared" si="133"/>
        <v>0.36633663366336622</v>
      </c>
      <c r="KW53" s="18"/>
      <c r="KX53" s="250">
        <v>21.96</v>
      </c>
      <c r="KY53" s="68">
        <f t="shared" si="134"/>
        <v>-2.7027027027027001E-2</v>
      </c>
      <c r="KZ53" s="68">
        <f t="shared" si="309"/>
        <v>-1.8348124544626296E-2</v>
      </c>
      <c r="LA53" s="68">
        <f t="shared" si="135"/>
        <v>-0.69470318365077155</v>
      </c>
      <c r="LB53" s="68"/>
      <c r="LC53" s="15">
        <f t="shared" si="136"/>
        <v>-7.3808519611978068E-2</v>
      </c>
      <c r="LD53" s="18"/>
      <c r="LE53" s="250">
        <v>46.16</v>
      </c>
      <c r="LF53" s="68">
        <f t="shared" si="137"/>
        <v>-7.9194095352084701E-2</v>
      </c>
      <c r="LG53" s="68">
        <f t="shared" si="310"/>
        <v>-7.0515192869683996E-2</v>
      </c>
      <c r="LH53" s="68">
        <f t="shared" si="138"/>
        <v>0.2883058889198995</v>
      </c>
      <c r="LI53" s="68"/>
      <c r="LJ53" s="15">
        <f t="shared" si="139"/>
        <v>1.0843634786379779E-3</v>
      </c>
      <c r="LL53" s="250">
        <v>97.88</v>
      </c>
      <c r="LM53" s="68">
        <f t="shared" si="140"/>
        <v>-1.6775489703666518E-2</v>
      </c>
      <c r="LN53" s="68">
        <f t="shared" si="311"/>
        <v>-8.0965872212658153E-3</v>
      </c>
      <c r="LO53" s="68">
        <f t="shared" si="141"/>
        <v>0.11862857142857137</v>
      </c>
      <c r="LP53" s="68"/>
      <c r="LQ53" s="15">
        <f t="shared" si="142"/>
        <v>0.25150236542641607</v>
      </c>
      <c r="LS53" s="250">
        <v>11.14</v>
      </c>
      <c r="LT53" s="68">
        <f t="shared" si="143"/>
        <v>-2.622377622377613E-2</v>
      </c>
      <c r="LU53" s="68">
        <f t="shared" si="312"/>
        <v>-1.7544873741375429E-2</v>
      </c>
      <c r="LV53" s="68"/>
      <c r="LW53" s="68"/>
      <c r="LX53" s="15">
        <f t="shared" si="144"/>
        <v>0.20432432432432437</v>
      </c>
      <c r="LZ53" s="250">
        <v>12.34</v>
      </c>
      <c r="MA53" s="68">
        <f t="shared" si="145"/>
        <v>-1.6181229773462439E-3</v>
      </c>
      <c r="MB53" s="68">
        <f t="shared" si="313"/>
        <v>7.0607795050544597E-3</v>
      </c>
      <c r="MC53" s="68">
        <f t="shared" si="146"/>
        <v>-0.44539325842696631</v>
      </c>
      <c r="MD53" s="68"/>
      <c r="ME53" s="15">
        <f t="shared" si="147"/>
        <v>-8.4569732937685493E-2</v>
      </c>
      <c r="MG53" s="250">
        <v>25.97</v>
      </c>
      <c r="MH53" s="68">
        <f t="shared" si="148"/>
        <v>-0.1426213271706834</v>
      </c>
      <c r="MI53" s="68">
        <f t="shared" si="314"/>
        <v>-0.13394242468828271</v>
      </c>
      <c r="MJ53" s="68">
        <f t="shared" si="149"/>
        <v>2.4999999999999996</v>
      </c>
      <c r="MK53" s="68"/>
      <c r="ML53" s="15">
        <f t="shared" si="150"/>
        <v>0.22326895902025429</v>
      </c>
      <c r="MN53" s="250">
        <v>100.24</v>
      </c>
      <c r="MO53" s="68">
        <f t="shared" si="151"/>
        <v>-3.5597460073119133E-2</v>
      </c>
      <c r="MP53" s="68">
        <f t="shared" si="315"/>
        <v>-2.6918557590718428E-2</v>
      </c>
      <c r="MQ53" s="68">
        <f t="shared" si="152"/>
        <v>-0.20381254964257356</v>
      </c>
      <c r="MR53" s="68"/>
      <c r="MS53" s="15">
        <f t="shared" si="153"/>
        <v>-0.10009875213214836</v>
      </c>
      <c r="MU53" s="250">
        <v>8.8000000000000007</v>
      </c>
      <c r="MV53" s="68">
        <f t="shared" si="154"/>
        <v>-4.3478260869565064E-2</v>
      </c>
      <c r="MW53" s="68">
        <f t="shared" si="316"/>
        <v>-3.4799358387164359E-2</v>
      </c>
      <c r="MX53" s="68">
        <f t="shared" si="155"/>
        <v>-0.5783421178725443</v>
      </c>
      <c r="MY53" s="68"/>
      <c r="MZ53" s="15">
        <f t="shared" si="156"/>
        <v>-0.17525773195876282</v>
      </c>
      <c r="NB53" s="250">
        <v>196.05</v>
      </c>
      <c r="NC53" s="68">
        <f t="shared" si="157"/>
        <v>-3.1851851851851798E-2</v>
      </c>
      <c r="ND53" s="68">
        <f t="shared" si="317"/>
        <v>-2.3172949369451093E-2</v>
      </c>
      <c r="NE53" s="68">
        <f t="shared" si="158"/>
        <v>0.44718387834945017</v>
      </c>
      <c r="NF53" s="68"/>
      <c r="NG53" s="15">
        <f t="shared" si="159"/>
        <v>0.17543018166556759</v>
      </c>
      <c r="NI53" s="250">
        <v>5.41</v>
      </c>
      <c r="NJ53" s="68">
        <f t="shared" si="160"/>
        <v>-1.4571948998178519E-2</v>
      </c>
      <c r="NK53" s="68">
        <f t="shared" si="318"/>
        <v>-5.8930465157778153E-3</v>
      </c>
      <c r="NL53" s="68">
        <f t="shared" si="161"/>
        <v>-0.95704644700277886</v>
      </c>
      <c r="NM53" s="68"/>
      <c r="NN53" s="15">
        <f t="shared" si="162"/>
        <v>0.10408163265306117</v>
      </c>
      <c r="NP53" s="250">
        <v>293.20999999999998</v>
      </c>
      <c r="NQ53" s="68">
        <f t="shared" si="163"/>
        <v>-7.446338383838394E-2</v>
      </c>
      <c r="NR53" s="68">
        <f t="shared" si="319"/>
        <v>-6.5784481355983235E-2</v>
      </c>
      <c r="NS53" s="68">
        <f t="shared" si="164"/>
        <v>1.2339809523809522</v>
      </c>
      <c r="NT53" s="68"/>
      <c r="NU53" s="15">
        <f t="shared" si="165"/>
        <v>-0.10859453379138427</v>
      </c>
      <c r="NW53" s="250">
        <v>172.35</v>
      </c>
      <c r="NX53" s="68">
        <f t="shared" si="166"/>
        <v>-3.8723846954110269E-3</v>
      </c>
      <c r="NY53" s="68">
        <f t="shared" si="320"/>
        <v>4.8065177869896763E-3</v>
      </c>
      <c r="NZ53" s="68">
        <f t="shared" si="167"/>
        <v>-1.9401456531634029E-2</v>
      </c>
      <c r="OA53" s="68"/>
      <c r="OB53" s="15">
        <f t="shared" si="168"/>
        <v>-8.9540412044374088E-2</v>
      </c>
      <c r="OD53" s="250">
        <v>1.29</v>
      </c>
      <c r="OE53" s="68">
        <f t="shared" si="169"/>
        <v>-5.8394160583941652E-2</v>
      </c>
      <c r="OF53" s="68">
        <f t="shared" si="321"/>
        <v>-4.9715258101540948E-2</v>
      </c>
      <c r="OG53" s="68">
        <f t="shared" si="170"/>
        <v>-0.99428368857180838</v>
      </c>
      <c r="OH53" s="68"/>
      <c r="OI53" s="15">
        <f t="shared" si="171"/>
        <v>-0.11643835616438351</v>
      </c>
      <c r="OK53" s="250">
        <v>79.72</v>
      </c>
      <c r="OL53" s="68">
        <f t="shared" si="172"/>
        <v>-5.7237464522232773E-2</v>
      </c>
      <c r="OM53" s="68">
        <f t="shared" si="322"/>
        <v>-4.8558562039832068E-2</v>
      </c>
      <c r="ON53" s="68">
        <f t="shared" si="173"/>
        <v>0.87797408716136616</v>
      </c>
      <c r="OO53" s="68"/>
      <c r="OP53" s="15">
        <f t="shared" si="174"/>
        <v>0.19681729470049542</v>
      </c>
      <c r="OR53" s="250">
        <v>1.91</v>
      </c>
      <c r="OS53" s="68">
        <f t="shared" si="175"/>
        <v>1.5957446808510654E-2</v>
      </c>
      <c r="OT53" s="68">
        <f t="shared" si="323"/>
        <v>2.4636349290911359E-2</v>
      </c>
      <c r="OU53" s="68">
        <f t="shared" si="176"/>
        <v>-0.75194805194805192</v>
      </c>
      <c r="OV53" s="68"/>
      <c r="OW53" s="15">
        <f t="shared" si="177"/>
        <v>0.70535714285714257</v>
      </c>
      <c r="OY53" s="250">
        <v>127.63</v>
      </c>
      <c r="OZ53" s="68">
        <f t="shared" si="178"/>
        <v>-1.0466739029306825E-2</v>
      </c>
      <c r="PA53" s="68">
        <f t="shared" si="324"/>
        <v>-1.7878365469061221E-3</v>
      </c>
      <c r="PB53" s="68">
        <f t="shared" si="332"/>
        <v>2.9270769230769229</v>
      </c>
      <c r="PC53" s="68"/>
      <c r="PD53" s="15">
        <f t="shared" si="179"/>
        <v>0.11418594500218245</v>
      </c>
      <c r="PE53" s="18"/>
      <c r="PF53" s="250">
        <v>212.62</v>
      </c>
      <c r="PG53" s="68">
        <f t="shared" si="180"/>
        <v>1.5474257331168254E-2</v>
      </c>
      <c r="PH53" s="68">
        <f t="shared" si="325"/>
        <v>2.4153159813568956E-2</v>
      </c>
      <c r="PI53" s="68">
        <f t="shared" si="181"/>
        <v>-0.38937392303273977</v>
      </c>
      <c r="PJ53" s="68"/>
      <c r="PK53" s="15">
        <f t="shared" si="182"/>
        <v>1.668818438291976E-2</v>
      </c>
      <c r="PM53" s="250"/>
      <c r="PN53" s="68">
        <f t="shared" si="183"/>
        <v>0</v>
      </c>
      <c r="PO53" s="68">
        <f t="shared" si="184"/>
        <v>8.6789024824007032E-3</v>
      </c>
      <c r="PP53" s="68">
        <f t="shared" si="185"/>
        <v>0</v>
      </c>
      <c r="PQ53" s="68"/>
      <c r="PR53" s="15">
        <f t="shared" si="186"/>
        <v>0</v>
      </c>
      <c r="PT53" s="250">
        <v>4.1900000000000004</v>
      </c>
      <c r="PU53" s="68">
        <f t="shared" si="187"/>
        <v>7.2115384615385209E-3</v>
      </c>
      <c r="PV53" s="68">
        <f t="shared" si="326"/>
        <v>1.5890440943939224E-2</v>
      </c>
      <c r="PW53" s="68">
        <f t="shared" si="188"/>
        <v>-0.51949541284403666</v>
      </c>
      <c r="PX53" s="68"/>
      <c r="PY53" s="15">
        <f t="shared" si="189"/>
        <v>-0.18323586744639367</v>
      </c>
      <c r="QA53" s="250">
        <v>207.88</v>
      </c>
      <c r="QB53" s="68">
        <f t="shared" si="190"/>
        <v>2.6213160882657859E-2</v>
      </c>
      <c r="QC53" s="68">
        <f t="shared" si="327"/>
        <v>3.4892063365058561E-2</v>
      </c>
      <c r="QD53" s="68">
        <f t="shared" si="191"/>
        <v>-0.38385844275171166</v>
      </c>
      <c r="QE53" s="68"/>
      <c r="QF53" s="15">
        <f t="shared" si="192"/>
        <v>8.4176488995514678E-2</v>
      </c>
      <c r="QH53" s="250">
        <v>1.407</v>
      </c>
      <c r="QI53" s="68">
        <f t="shared" si="193"/>
        <v>3.4558823529411711E-2</v>
      </c>
      <c r="QJ53" s="68">
        <f t="shared" si="328"/>
        <v>4.3237726011812416E-2</v>
      </c>
      <c r="QK53" s="68">
        <f t="shared" si="194"/>
        <v>-0.43944223107569713</v>
      </c>
      <c r="QL53" s="68"/>
      <c r="QM53" s="15">
        <f t="shared" si="195"/>
        <v>8.230769230769229E-2</v>
      </c>
      <c r="QO53" s="250">
        <v>10.7</v>
      </c>
      <c r="QP53" s="68">
        <f t="shared" si="196"/>
        <v>-3.0797101449275353E-2</v>
      </c>
      <c r="QQ53" s="68">
        <f t="shared" si="329"/>
        <v>-2.2118198966874648E-2</v>
      </c>
      <c r="QR53" s="68">
        <f t="shared" si="197"/>
        <v>-0.98695726370706249</v>
      </c>
      <c r="QS53" s="68"/>
      <c r="QT53" s="15">
        <f t="shared" si="198"/>
        <v>-6.7944250871080233E-2</v>
      </c>
      <c r="QV53" s="250">
        <v>1.86</v>
      </c>
      <c r="QW53" s="68">
        <f t="shared" si="199"/>
        <v>-3.1249999999999913E-2</v>
      </c>
      <c r="QX53" s="68">
        <f t="shared" si="330"/>
        <v>-2.2571097517599212E-2</v>
      </c>
      <c r="QY53" s="68">
        <f t="shared" si="200"/>
        <v>-0.47308781869688382</v>
      </c>
      <c r="QZ53" s="68"/>
      <c r="RA53" s="15">
        <f t="shared" si="201"/>
        <v>-0.23988557417245604</v>
      </c>
      <c r="RC53" s="250">
        <v>22.7</v>
      </c>
      <c r="RD53" s="68">
        <f t="shared" si="202"/>
        <v>-1.9861830742659795E-2</v>
      </c>
      <c r="RE53" s="68">
        <f t="shared" si="331"/>
        <v>-1.1182928260259092E-2</v>
      </c>
      <c r="RF53" s="68">
        <f t="shared" si="203"/>
        <v>-0.5096133074098077</v>
      </c>
      <c r="RG53" s="68"/>
      <c r="RH53" s="15">
        <f t="shared" si="204"/>
        <v>-8.2828282828282862E-2</v>
      </c>
      <c r="RJ53" s="250">
        <v>175.17</v>
      </c>
      <c r="RK53" s="68">
        <f t="shared" si="205"/>
        <v>-4.5707125735454428E-2</v>
      </c>
      <c r="RL53" s="68">
        <f t="shared" si="206"/>
        <v>-3.7028223253053723E-2</v>
      </c>
      <c r="RM53" s="68">
        <f t="shared" si="207"/>
        <v>-0.18744781519621498</v>
      </c>
      <c r="RN53" s="68"/>
      <c r="RO53" s="15">
        <f t="shared" si="208"/>
        <v>-0.10954656364375769</v>
      </c>
      <c r="RQ53" s="250">
        <v>12.86</v>
      </c>
      <c r="RR53" s="68">
        <f t="shared" si="209"/>
        <v>1.1006289308176005E-2</v>
      </c>
      <c r="RS53" s="68">
        <f t="shared" si="210"/>
        <v>1.9685191790576706E-2</v>
      </c>
      <c r="RT53" s="68">
        <f t="shared" si="211"/>
        <v>-0.12158469945355199</v>
      </c>
      <c r="RU53" s="68"/>
      <c r="RV53" s="15">
        <f t="shared" si="212"/>
        <v>-0.38291746641074859</v>
      </c>
      <c r="RX53" s="250">
        <v>80.459999999999994</v>
      </c>
      <c r="RY53" s="68">
        <f t="shared" si="213"/>
        <v>-0.10728947076445138</v>
      </c>
      <c r="RZ53" s="68">
        <f t="shared" si="214"/>
        <v>-9.861056828205067E-2</v>
      </c>
      <c r="SA53" s="68">
        <f t="shared" si="215"/>
        <v>-0.39531038629189846</v>
      </c>
      <c r="SB53" s="68"/>
      <c r="SC53" s="15">
        <f t="shared" si="216"/>
        <v>6.3863546211820693E-2</v>
      </c>
      <c r="SE53" s="250">
        <v>8.51</v>
      </c>
      <c r="SF53" s="68">
        <f t="shared" si="217"/>
        <v>4.034229828850857E-2</v>
      </c>
      <c r="SG53" s="68">
        <f t="shared" si="218"/>
        <v>4.9021200770909275E-2</v>
      </c>
      <c r="SH53" s="68">
        <f t="shared" si="219"/>
        <v>-0.31920000000000004</v>
      </c>
      <c r="SI53" s="68"/>
      <c r="SJ53" s="15">
        <f t="shared" si="220"/>
        <v>-0.44233289646133683</v>
      </c>
      <c r="SL53" s="250">
        <v>0.60299999999999998</v>
      </c>
      <c r="SM53" s="68">
        <f t="shared" si="221"/>
        <v>-2.7419354838709702E-2</v>
      </c>
      <c r="SN53" s="68">
        <f t="shared" si="222"/>
        <v>-1.8740452356309001E-2</v>
      </c>
      <c r="SO53" s="68">
        <f t="shared" si="223"/>
        <v>-0.57535211267605635</v>
      </c>
      <c r="SP53" s="68"/>
      <c r="SQ53" s="15">
        <f t="shared" si="224"/>
        <v>-0.402970297029703</v>
      </c>
      <c r="SS53" s="250">
        <v>5.23</v>
      </c>
      <c r="ST53" s="68">
        <f t="shared" si="225"/>
        <v>-6.6071428571428434E-2</v>
      </c>
      <c r="SU53" s="68">
        <f t="shared" si="226"/>
        <v>-5.7392526089027729E-2</v>
      </c>
      <c r="SV53" s="68">
        <f t="shared" si="227"/>
        <v>-0.67596034696406437</v>
      </c>
      <c r="SW53" s="68"/>
      <c r="SX53" s="15">
        <f t="shared" si="228"/>
        <v>-0.37738095238095237</v>
      </c>
      <c r="SZ53" s="250">
        <v>24.4</v>
      </c>
      <c r="TA53" s="68">
        <f t="shared" si="229"/>
        <v>-4.9103663289166079E-2</v>
      </c>
      <c r="TB53" s="68">
        <f t="shared" si="230"/>
        <v>-4.0424760806765374E-2</v>
      </c>
      <c r="TC53" s="68">
        <f t="shared" si="231"/>
        <v>-0.39559078523656183</v>
      </c>
      <c r="TD53" s="68"/>
      <c r="TE53" s="15">
        <f t="shared" si="232"/>
        <v>0.5641025641025641</v>
      </c>
      <c r="TG53" s="250">
        <v>0.19800000000000001</v>
      </c>
      <c r="TH53" s="68">
        <f t="shared" si="233"/>
        <v>2.5316455696202554E-3</v>
      </c>
      <c r="TI53" s="68">
        <f t="shared" si="234"/>
        <v>1.1210548052020958E-2</v>
      </c>
      <c r="TJ53" s="68">
        <f t="shared" si="235"/>
        <v>-9.9999999999999964E-2</v>
      </c>
      <c r="TK53" s="68"/>
      <c r="TL53" s="15">
        <f t="shared" si="236"/>
        <v>0.16814159292035397</v>
      </c>
      <c r="TN53" s="250">
        <v>26.94</v>
      </c>
      <c r="TO53" s="68">
        <f t="shared" si="237"/>
        <v>-0.13376205787781351</v>
      </c>
      <c r="TP53" s="68">
        <f t="shared" si="238"/>
        <v>-0.12508315539541282</v>
      </c>
      <c r="TQ53" s="68">
        <f t="shared" si="239"/>
        <v>-0.60732583647322047</v>
      </c>
      <c r="TR53" s="68"/>
      <c r="TS53" s="15">
        <f t="shared" si="240"/>
        <v>-9.4453781512605001E-2</v>
      </c>
      <c r="TU53" s="250">
        <v>2.04</v>
      </c>
      <c r="TV53" s="68">
        <f t="shared" si="241"/>
        <v>-1.4492753623188312E-2</v>
      </c>
      <c r="TW53" s="68">
        <f t="shared" si="242"/>
        <v>-5.8138511407876091E-3</v>
      </c>
      <c r="TX53" s="68">
        <f t="shared" si="243"/>
        <v>-0.5374149659863946</v>
      </c>
      <c r="TY53" s="68"/>
      <c r="TZ53" s="15">
        <f t="shared" si="244"/>
        <v>0.19298245614035092</v>
      </c>
      <c r="UB53" s="250"/>
      <c r="UC53" s="68">
        <f t="shared" si="245"/>
        <v>0</v>
      </c>
      <c r="UD53" s="68">
        <f t="shared" si="246"/>
        <v>8.6789024824007032E-3</v>
      </c>
      <c r="UE53" s="68">
        <f t="shared" si="247"/>
        <v>0</v>
      </c>
      <c r="UF53" s="68"/>
      <c r="UG53" s="15">
        <f t="shared" si="248"/>
        <v>0</v>
      </c>
      <c r="UI53" s="250"/>
      <c r="UJ53" s="68">
        <f t="shared" si="249"/>
        <v>0</v>
      </c>
      <c r="UK53" s="68">
        <f t="shared" si="250"/>
        <v>8.6789024824007032E-3</v>
      </c>
      <c r="UL53" s="68">
        <f t="shared" si="251"/>
        <v>0</v>
      </c>
      <c r="UM53" s="68"/>
      <c r="UN53" s="15">
        <f t="shared" si="252"/>
        <v>0</v>
      </c>
      <c r="UP53" s="250"/>
      <c r="UQ53" s="68">
        <f t="shared" si="253"/>
        <v>0</v>
      </c>
      <c r="UR53" s="68">
        <f t="shared" si="254"/>
        <v>8.6789024824007032E-3</v>
      </c>
      <c r="US53" s="68">
        <f t="shared" si="255"/>
        <v>0</v>
      </c>
      <c r="UT53" s="68"/>
      <c r="UU53" s="15">
        <f t="shared" si="256"/>
        <v>0</v>
      </c>
      <c r="UW53" s="250"/>
      <c r="UX53" s="68">
        <f t="shared" si="257"/>
        <v>0</v>
      </c>
      <c r="UY53" s="68">
        <f t="shared" si="258"/>
        <v>8.6789024824007032E-3</v>
      </c>
      <c r="UZ53" s="68">
        <f t="shared" si="259"/>
        <v>0</v>
      </c>
      <c r="VA53" s="68"/>
      <c r="VB53" s="15">
        <f t="shared" si="260"/>
        <v>0</v>
      </c>
      <c r="VD53" s="250"/>
      <c r="VE53" s="68">
        <f t="shared" si="261"/>
        <v>0</v>
      </c>
      <c r="VF53" s="68">
        <f t="shared" si="262"/>
        <v>8.6789024824007032E-3</v>
      </c>
      <c r="VG53" s="68">
        <f t="shared" si="263"/>
        <v>0</v>
      </c>
      <c r="VH53" s="68"/>
      <c r="VI53" s="15">
        <f t="shared" si="264"/>
        <v>0</v>
      </c>
      <c r="VM53" s="21">
        <f t="shared" si="265"/>
        <v>-3.5845746851056015E-2</v>
      </c>
      <c r="VN53" s="49"/>
      <c r="VO53" s="21">
        <f t="shared" si="266"/>
        <v>0.25236570933844432</v>
      </c>
      <c r="VP53" s="14"/>
      <c r="VQ53" s="21">
        <f t="shared" si="267"/>
        <v>-2.2950763691569134E-2</v>
      </c>
    </row>
    <row r="54" spans="1:589" ht="15.75" customHeight="1" x14ac:dyDescent="0.2">
      <c r="A54" s="127">
        <v>45723</v>
      </c>
      <c r="B54" s="4">
        <f t="shared" si="0"/>
        <v>45723</v>
      </c>
      <c r="C54" s="13">
        <v>42801.72</v>
      </c>
      <c r="D54" s="138">
        <f t="shared" si="1"/>
        <v>222.63999999999942</v>
      </c>
      <c r="E54" s="68">
        <f t="shared" si="2"/>
        <v>5.2288588668425763E-3</v>
      </c>
      <c r="F54" s="15">
        <f t="shared" si="3"/>
        <v>6.0525260540679792E-3</v>
      </c>
      <c r="G54" s="13">
        <v>5770.2</v>
      </c>
      <c r="H54" s="138">
        <f t="shared" si="4"/>
        <v>31.679999999999382</v>
      </c>
      <c r="I54" s="68">
        <f t="shared" si="5"/>
        <v>5.5205871897282535E-3</v>
      </c>
      <c r="J54" s="15">
        <f t="shared" si="6"/>
        <v>-1.8945428393149569E-2</v>
      </c>
      <c r="K54" s="13">
        <v>18196.22</v>
      </c>
      <c r="L54" s="138">
        <f t="shared" si="7"/>
        <v>126.96000000000276</v>
      </c>
      <c r="M54" s="68">
        <f t="shared" si="8"/>
        <v>7.0262977011788406E-3</v>
      </c>
      <c r="N54" s="15">
        <f t="shared" si="9"/>
        <v>-5.7717472977542587E-2</v>
      </c>
      <c r="O54" s="13">
        <v>2075.48</v>
      </c>
      <c r="P54" s="138">
        <f t="shared" si="10"/>
        <v>8.9299999999998363</v>
      </c>
      <c r="Q54" s="68">
        <f t="shared" si="11"/>
        <v>4.3212116813045104E-3</v>
      </c>
      <c r="R54" s="15">
        <f t="shared" si="12"/>
        <v>-6.9358252322703234E-2</v>
      </c>
      <c r="S54" s="18">
        <f t="shared" si="13"/>
        <v>4.0139236807859337E-3</v>
      </c>
      <c r="T54" s="121">
        <f t="shared" si="14"/>
        <v>256.54446322191086</v>
      </c>
      <c r="U54" s="121">
        <f t="shared" si="15"/>
        <v>256.54446322191086</v>
      </c>
      <c r="V54" s="134">
        <f t="shared" si="16"/>
        <v>3.1390453871676105E-3</v>
      </c>
      <c r="W54" s="21">
        <f t="shared" si="268"/>
        <v>-8.407071427800842E-3</v>
      </c>
      <c r="X54" s="18">
        <f t="shared" si="17"/>
        <v>5.524238859763545E-3</v>
      </c>
      <c r="Y54" s="352">
        <v>232646.82</v>
      </c>
      <c r="Z54" s="15">
        <v>1.9999999999999999E-6</v>
      </c>
      <c r="AA54" s="21">
        <f t="shared" si="18"/>
        <v>-3.1370453871676107E-3</v>
      </c>
      <c r="AC54" s="250">
        <v>208.07</v>
      </c>
      <c r="AD54" s="68">
        <f t="shared" si="19"/>
        <v>1.4439043172738265E-3</v>
      </c>
      <c r="AE54" s="68">
        <f t="shared" si="269"/>
        <v>-1.695141069893784E-3</v>
      </c>
      <c r="AF54" s="68">
        <f t="shared" si="20"/>
        <v>0.26279055653334937</v>
      </c>
      <c r="AG54" s="68"/>
      <c r="AH54" s="15">
        <f t="shared" si="21"/>
        <v>-8.4078003257472361E-2</v>
      </c>
      <c r="AJ54" s="250">
        <v>20.55</v>
      </c>
      <c r="AK54" s="68">
        <f t="shared" si="22"/>
        <v>-2.427184466019452E-3</v>
      </c>
      <c r="AL54" s="68">
        <f t="shared" si="270"/>
        <v>-5.5662298531870625E-3</v>
      </c>
      <c r="AM54" s="68">
        <f t="shared" si="23"/>
        <v>0.1048387096774193</v>
      </c>
      <c r="AN54" s="68"/>
      <c r="AO54" s="15">
        <f t="shared" si="24"/>
        <v>-2.2824536376604868E-2</v>
      </c>
      <c r="AQ54" s="250">
        <v>20.07</v>
      </c>
      <c r="AR54" s="68">
        <f t="shared" si="25"/>
        <v>2.9985007496251231E-3</v>
      </c>
      <c r="AS54" s="68">
        <f t="shared" si="271"/>
        <v>-1.4054463754248738E-4</v>
      </c>
      <c r="AT54" s="68">
        <f t="shared" si="26"/>
        <v>0.1621308627678055</v>
      </c>
      <c r="AU54" s="68"/>
      <c r="AV54" s="15">
        <f t="shared" si="27"/>
        <v>-6.520726595249178E-2</v>
      </c>
      <c r="AX54" s="250">
        <v>200.78</v>
      </c>
      <c r="AY54" s="68">
        <f t="shared" si="28"/>
        <v>5.6599048334585299E-3</v>
      </c>
      <c r="AZ54" s="68">
        <f t="shared" si="272"/>
        <v>2.5208594462909194E-3</v>
      </c>
      <c r="BA54" s="68">
        <f t="shared" si="29"/>
        <v>0.49724086502609999</v>
      </c>
      <c r="BB54" s="68"/>
      <c r="BC54" s="15">
        <f t="shared" si="30"/>
        <v>-1.6700132229785968E-2</v>
      </c>
      <c r="BE54" s="250">
        <v>76.510000000000005</v>
      </c>
      <c r="BF54" s="68">
        <f t="shared" si="31"/>
        <v>6.1809573908469069E-3</v>
      </c>
      <c r="BG54" s="68">
        <f t="shared" si="273"/>
        <v>3.0419120036792964E-3</v>
      </c>
      <c r="BH54" s="68"/>
      <c r="BI54" s="68"/>
      <c r="BJ54" s="15">
        <f t="shared" si="32"/>
        <v>3.8550291841998145E-2</v>
      </c>
      <c r="BL54" s="250">
        <v>62.01</v>
      </c>
      <c r="BM54" s="68">
        <f t="shared" si="33"/>
        <v>4.535882067066275E-3</v>
      </c>
      <c r="BN54" s="68">
        <f t="shared" si="274"/>
        <v>1.3968366798986645E-3</v>
      </c>
      <c r="BO54" s="68">
        <f t="shared" si="34"/>
        <v>4.4291007073088501E-2</v>
      </c>
      <c r="BP54" s="68"/>
      <c r="BQ54" s="15">
        <f t="shared" si="35"/>
        <v>-6.5692330872382187E-2</v>
      </c>
      <c r="BS54" s="250">
        <v>35.229999999999997</v>
      </c>
      <c r="BT54" s="68">
        <f t="shared" si="36"/>
        <v>1.1366865586814195E-3</v>
      </c>
      <c r="BU54" s="68">
        <f t="shared" si="275"/>
        <v>-2.0023588284861912E-3</v>
      </c>
      <c r="BV54" s="68">
        <f t="shared" si="37"/>
        <v>-5.4482018250134226E-2</v>
      </c>
      <c r="BW54" s="68"/>
      <c r="BX54" s="15">
        <f t="shared" si="38"/>
        <v>-7.8954248366013155E-2</v>
      </c>
      <c r="BZ54" s="250"/>
      <c r="CA54" s="68">
        <f t="shared" si="39"/>
        <v>0</v>
      </c>
      <c r="CB54" s="68">
        <f t="shared" si="276"/>
        <v>0</v>
      </c>
      <c r="CC54" s="68">
        <f t="shared" si="40"/>
        <v>0</v>
      </c>
      <c r="CD54" s="68"/>
      <c r="CE54" s="15">
        <f t="shared" si="41"/>
        <v>0</v>
      </c>
      <c r="CG54" s="250">
        <v>31.76</v>
      </c>
      <c r="CH54" s="68">
        <f t="shared" si="42"/>
        <v>4.1100221308884785E-3</v>
      </c>
      <c r="CI54" s="68">
        <f t="shared" si="277"/>
        <v>9.7097674372086801E-4</v>
      </c>
      <c r="CJ54" s="68">
        <f t="shared" si="43"/>
        <v>5.061197485941122E-2</v>
      </c>
      <c r="CK54" s="68"/>
      <c r="CL54" s="15">
        <f t="shared" si="44"/>
        <v>-7.5669383003492366E-2</v>
      </c>
      <c r="CN54" s="250">
        <v>30.51</v>
      </c>
      <c r="CO54" s="68">
        <f t="shared" si="45"/>
        <v>-1.6361256544501687E-3</v>
      </c>
      <c r="CP54" s="68">
        <f t="shared" si="278"/>
        <v>-4.7751710416177795E-3</v>
      </c>
      <c r="CQ54" s="68">
        <f t="shared" si="46"/>
        <v>-2.6483726866624067E-2</v>
      </c>
      <c r="CR54" s="68"/>
      <c r="CS54" s="15">
        <f t="shared" si="47"/>
        <v>-8.8437406632805415E-2</v>
      </c>
      <c r="CU54" s="250">
        <v>34.67</v>
      </c>
      <c r="CV54" s="68">
        <f t="shared" si="48"/>
        <v>1.7336030049119409E-3</v>
      </c>
      <c r="CW54" s="68">
        <f t="shared" si="279"/>
        <v>-1.4054423822556696E-3</v>
      </c>
      <c r="CX54" s="68">
        <f t="shared" si="49"/>
        <v>7.8382581648522645E-2</v>
      </c>
      <c r="CY54" s="68"/>
      <c r="CZ54" s="15">
        <f t="shared" si="50"/>
        <v>-7.0010729613733891E-2</v>
      </c>
      <c r="DB54" s="250">
        <v>19.46</v>
      </c>
      <c r="DC54" s="68">
        <f t="shared" si="51"/>
        <v>4.6463603510583304E-3</v>
      </c>
      <c r="DD54" s="68">
        <f t="shared" si="280"/>
        <v>1.5073149638907199E-3</v>
      </c>
      <c r="DE54" s="68">
        <f t="shared" si="52"/>
        <v>-0.11019661636945588</v>
      </c>
      <c r="DF54" s="68"/>
      <c r="DG54" s="15">
        <f t="shared" si="53"/>
        <v>-4.4204322200392859E-2</v>
      </c>
      <c r="DI54" s="250">
        <v>46.12</v>
      </c>
      <c r="DJ54" s="68">
        <f t="shared" si="54"/>
        <v>7.2068137147848505E-3</v>
      </c>
      <c r="DK54" s="68">
        <f t="shared" si="281"/>
        <v>4.06776832761724E-3</v>
      </c>
      <c r="DL54" s="68">
        <f t="shared" si="55"/>
        <v>4.4620611551528855E-2</v>
      </c>
      <c r="DM54" s="68"/>
      <c r="DN54" s="15">
        <f t="shared" si="56"/>
        <v>9.392789373814045E-2</v>
      </c>
      <c r="DP54" s="250">
        <v>38.47</v>
      </c>
      <c r="DQ54" s="68">
        <f t="shared" si="57"/>
        <v>4.1764552336203756E-3</v>
      </c>
      <c r="DR54" s="68">
        <f t="shared" si="282"/>
        <v>1.0374098464527651E-3</v>
      </c>
      <c r="DS54" s="68"/>
      <c r="DT54" s="68"/>
      <c r="DU54" s="15">
        <f t="shared" si="58"/>
        <v>1.0241596638655478E-2</v>
      </c>
      <c r="DV54" s="18"/>
      <c r="DW54" s="250">
        <v>29.98</v>
      </c>
      <c r="DX54" s="68">
        <f t="shared" si="59"/>
        <v>3.2369146005509684E-2</v>
      </c>
      <c r="DY54" s="68">
        <f t="shared" si="283"/>
        <v>2.9230100618342074E-2</v>
      </c>
      <c r="DZ54" s="68">
        <f t="shared" si="60"/>
        <v>0.59978655282817517</v>
      </c>
      <c r="EA54" s="68"/>
      <c r="EB54" s="15">
        <f t="shared" si="61"/>
        <v>-0.10427248282043616</v>
      </c>
      <c r="ED54" s="250">
        <v>33.64</v>
      </c>
      <c r="EE54" s="68">
        <f t="shared" si="62"/>
        <v>1.1121130147279754E-2</v>
      </c>
      <c r="EF54" s="68">
        <f t="shared" si="284"/>
        <v>7.9820847601121438E-3</v>
      </c>
      <c r="EG54" s="68">
        <f t="shared" si="63"/>
        <v>0.59961959106038987</v>
      </c>
      <c r="EH54" s="68"/>
      <c r="EI54" s="15">
        <f t="shared" si="64"/>
        <v>-8.7852494577006557E-2</v>
      </c>
      <c r="EK54" s="250">
        <v>111.52</v>
      </c>
      <c r="EL54" s="68">
        <f t="shared" si="65"/>
        <v>-1.4326647564470881E-3</v>
      </c>
      <c r="EM54" s="68">
        <f t="shared" si="285"/>
        <v>-4.5717101436146988E-3</v>
      </c>
      <c r="EN54" s="68">
        <f t="shared" si="66"/>
        <v>0.72792066935233946</v>
      </c>
      <c r="EO54" s="68"/>
      <c r="EP54" s="15">
        <f t="shared" si="67"/>
        <v>1.9766397124887591E-3</v>
      </c>
      <c r="ER54" s="250">
        <v>37.61</v>
      </c>
      <c r="ES54" s="68">
        <f t="shared" si="68"/>
        <v>-7.1277719112989206E-3</v>
      </c>
      <c r="ET54" s="68">
        <f t="shared" si="286"/>
        <v>-1.026681729846653E-2</v>
      </c>
      <c r="EU54" s="68">
        <f t="shared" si="69"/>
        <v>7.7341735892294566E-2</v>
      </c>
      <c r="EV54" s="68"/>
      <c r="EW54" s="15">
        <f t="shared" si="70"/>
        <v>-3.2913345332990514E-2</v>
      </c>
      <c r="EY54" s="250">
        <v>29.94</v>
      </c>
      <c r="EZ54" s="68">
        <f t="shared" si="71"/>
        <v>5.7104467584817506E-3</v>
      </c>
      <c r="FA54" s="68">
        <f t="shared" si="287"/>
        <v>2.5714013713141401E-3</v>
      </c>
      <c r="FB54" s="68"/>
      <c r="FC54" s="68"/>
      <c r="FD54" s="15">
        <f t="shared" si="72"/>
        <v>0.21806346623270967</v>
      </c>
      <c r="FF54" s="250">
        <v>55.6</v>
      </c>
      <c r="FG54" s="68">
        <f t="shared" si="73"/>
        <v>1.5154281540989561E-2</v>
      </c>
      <c r="FH54" s="68">
        <f t="shared" si="288"/>
        <v>1.201523615382195E-2</v>
      </c>
      <c r="FI54" s="68">
        <f t="shared" si="74"/>
        <v>-5.8903182125930889E-2</v>
      </c>
      <c r="FJ54" s="68"/>
      <c r="FK54" s="15">
        <f t="shared" si="75"/>
        <v>-2.0954393379116001E-2</v>
      </c>
      <c r="FM54" s="250">
        <v>170.12</v>
      </c>
      <c r="FN54" s="68">
        <f t="shared" si="76"/>
        <v>-6.7725361980382802E-3</v>
      </c>
      <c r="FO54" s="68">
        <f t="shared" si="289"/>
        <v>-9.9115815852058899E-3</v>
      </c>
      <c r="FP54" s="68">
        <f t="shared" si="77"/>
        <v>0.46302029583763332</v>
      </c>
      <c r="FQ54" s="68"/>
      <c r="FR54" s="15">
        <f t="shared" si="78"/>
        <v>-6.3525266982274536E-2</v>
      </c>
      <c r="FT54" s="250">
        <v>95.06</v>
      </c>
      <c r="FU54" s="68">
        <f t="shared" si="79"/>
        <v>-4.1902367483761943E-3</v>
      </c>
      <c r="FV54" s="68">
        <f t="shared" si="290"/>
        <v>-7.3292821355438048E-3</v>
      </c>
      <c r="FW54" s="68">
        <f t="shared" si="80"/>
        <v>7.985913892991027E-2</v>
      </c>
      <c r="FX54" s="68"/>
      <c r="FY54" s="15">
        <f t="shared" si="81"/>
        <v>5.411399423375466E-2</v>
      </c>
      <c r="GA54" s="250">
        <v>17.96</v>
      </c>
      <c r="GB54" s="68">
        <f t="shared" si="82"/>
        <v>-4.9861495844875266E-3</v>
      </c>
      <c r="GC54" s="68">
        <f t="shared" si="291"/>
        <v>-8.1251949716551371E-3</v>
      </c>
      <c r="GD54" s="68"/>
      <c r="GE54" s="68"/>
      <c r="GF54" s="15">
        <f t="shared" si="83"/>
        <v>3.0407343660355773E-2</v>
      </c>
      <c r="GG54" s="18"/>
      <c r="GH54" s="250">
        <v>19.48</v>
      </c>
      <c r="GI54" s="68">
        <f t="shared" si="84"/>
        <v>2.0576131687242358E-3</v>
      </c>
      <c r="GJ54" s="68">
        <f t="shared" si="292"/>
        <v>-1.0814322184433747E-3</v>
      </c>
      <c r="GK54" s="68">
        <f t="shared" si="85"/>
        <v>1.352757544224774E-2</v>
      </c>
      <c r="GL54" s="68"/>
      <c r="GM54" s="15">
        <f t="shared" si="86"/>
        <v>3.0687830687830788E-2</v>
      </c>
      <c r="GO54" s="250">
        <v>27.48</v>
      </c>
      <c r="GP54" s="68">
        <f t="shared" si="87"/>
        <v>-6.8666425731839995E-3</v>
      </c>
      <c r="GQ54" s="68">
        <f t="shared" si="293"/>
        <v>-1.000568796035161E-2</v>
      </c>
      <c r="GR54" s="68"/>
      <c r="GS54" s="68"/>
      <c r="GT54" s="15">
        <f t="shared" si="88"/>
        <v>8.4403669724770793E-3</v>
      </c>
      <c r="GV54" s="250">
        <v>14.07</v>
      </c>
      <c r="GW54" s="68">
        <f t="shared" si="89"/>
        <v>1.2230215827338124E-2</v>
      </c>
      <c r="GX54" s="68">
        <f t="shared" si="294"/>
        <v>9.0911704401705137E-3</v>
      </c>
      <c r="GY54" s="68">
        <f t="shared" si="90"/>
        <v>0.18734177215189879</v>
      </c>
      <c r="GZ54" s="68"/>
      <c r="HA54" s="15">
        <f t="shared" si="91"/>
        <v>2.5510204081632626E-2</v>
      </c>
      <c r="HD54" s="250">
        <v>262.67</v>
      </c>
      <c r="HE54" s="68">
        <f t="shared" si="92"/>
        <v>-2.9607136078951329E-3</v>
      </c>
      <c r="HF54" s="68">
        <f t="shared" si="295"/>
        <v>-6.0997589950627434E-3</v>
      </c>
      <c r="HG54" s="68">
        <f t="shared" si="93"/>
        <v>0.4755912589180385</v>
      </c>
      <c r="HH54" s="68"/>
      <c r="HI54" s="15">
        <f t="shared" si="94"/>
        <v>-0.34956913629160058</v>
      </c>
      <c r="HK54" s="250">
        <v>27.29</v>
      </c>
      <c r="HL54" s="68">
        <f t="shared" si="95"/>
        <v>1.5252976190476197E-2</v>
      </c>
      <c r="HM54" s="68">
        <f t="shared" si="296"/>
        <v>1.2113930803308587E-2</v>
      </c>
      <c r="HN54" s="68">
        <f t="shared" si="96"/>
        <v>10.004032258064516</v>
      </c>
      <c r="HO54" s="68"/>
      <c r="HP54" s="15">
        <f t="shared" si="97"/>
        <v>3.4495830174374534E-2</v>
      </c>
      <c r="HR54" s="250">
        <v>109.02</v>
      </c>
      <c r="HS54" s="68">
        <f t="shared" si="98"/>
        <v>1.3008734435978364E-2</v>
      </c>
      <c r="HT54" s="68">
        <f t="shared" si="297"/>
        <v>9.8696890488107532E-3</v>
      </c>
      <c r="HU54" s="68">
        <f t="shared" si="99"/>
        <v>1.9950549450549453</v>
      </c>
      <c r="HV54" s="68"/>
      <c r="HW54" s="15">
        <f t="shared" si="100"/>
        <v>1.3479594682532332E-2</v>
      </c>
      <c r="HY54" s="250">
        <v>112.69</v>
      </c>
      <c r="HZ54" s="68">
        <f t="shared" si="101"/>
        <v>1.9173374333001762E-2</v>
      </c>
      <c r="IA54" s="68">
        <f t="shared" si="298"/>
        <v>1.6034328945834151E-2</v>
      </c>
      <c r="IB54" s="68">
        <f t="shared" si="102"/>
        <v>6.4117091595845055E-2</v>
      </c>
      <c r="IC54" s="68"/>
      <c r="ID54" s="15">
        <f t="shared" si="103"/>
        <v>-0.1608459304490282</v>
      </c>
      <c r="IF54" s="250">
        <v>194.96</v>
      </c>
      <c r="IG54" s="68">
        <f t="shared" si="104"/>
        <v>8.6430760657564901E-2</v>
      </c>
      <c r="IH54" s="68">
        <f t="shared" si="299"/>
        <v>8.329171527039729E-2</v>
      </c>
      <c r="II54" s="68">
        <f t="shared" si="105"/>
        <v>0.1140571428571429</v>
      </c>
      <c r="IJ54" s="68"/>
      <c r="IK54" s="15">
        <f t="shared" si="106"/>
        <v>-0.15907522429261559</v>
      </c>
      <c r="IM54" s="250">
        <v>195.97</v>
      </c>
      <c r="IN54" s="68">
        <f t="shared" si="107"/>
        <v>1.051925952663328E-2</v>
      </c>
      <c r="IO54" s="68">
        <f t="shared" si="300"/>
        <v>7.3802141394656694E-3</v>
      </c>
      <c r="IP54" s="68">
        <f t="shared" si="108"/>
        <v>2.8267916422573713</v>
      </c>
      <c r="IQ54" s="68"/>
      <c r="IR54" s="15">
        <f t="shared" si="109"/>
        <v>4.5117593728334536E-2</v>
      </c>
      <c r="IT54" s="250">
        <v>41.83</v>
      </c>
      <c r="IU54" s="68">
        <f t="shared" si="110"/>
        <v>-7.1208165202944276E-3</v>
      </c>
      <c r="IV54" s="68">
        <f t="shared" si="301"/>
        <v>-1.0259861907462038E-2</v>
      </c>
      <c r="IW54" s="68">
        <f t="shared" si="111"/>
        <v>1.2920547945205478</v>
      </c>
      <c r="IX54" s="68"/>
      <c r="IY54" s="15">
        <f t="shared" si="112"/>
        <v>-0.18602841019653632</v>
      </c>
      <c r="JA54" s="250">
        <v>625.66</v>
      </c>
      <c r="JB54" s="68">
        <f t="shared" si="113"/>
        <v>-3.6150526332552704E-3</v>
      </c>
      <c r="JC54" s="68">
        <f t="shared" si="302"/>
        <v>-6.7540980204228804E-3</v>
      </c>
      <c r="JD54" s="68">
        <f t="shared" si="114"/>
        <v>0.26549352750809063</v>
      </c>
      <c r="JE54" s="68"/>
      <c r="JF54" s="15">
        <f t="shared" si="115"/>
        <v>6.8572697306621536E-2</v>
      </c>
      <c r="JH54" s="250">
        <v>393.31</v>
      </c>
      <c r="JI54" s="68">
        <f t="shared" si="116"/>
        <v>-9.0201315225880829E-3</v>
      </c>
      <c r="JJ54" s="68">
        <f t="shared" si="303"/>
        <v>-1.2159176909755693E-2</v>
      </c>
      <c r="JK54" s="68">
        <f t="shared" si="117"/>
        <v>-3.2899751653593635E-2</v>
      </c>
      <c r="JL54" s="68"/>
      <c r="JM54" s="15">
        <f t="shared" si="118"/>
        <v>-6.6880189798339262E-2</v>
      </c>
      <c r="JO54" s="250">
        <v>11.34</v>
      </c>
      <c r="JP54" s="68">
        <f t="shared" si="119"/>
        <v>5.3191489361702569E-3</v>
      </c>
      <c r="JQ54" s="68">
        <f t="shared" si="304"/>
        <v>2.1801035490026464E-3</v>
      </c>
      <c r="JR54" s="68">
        <f t="shared" si="120"/>
        <v>-0.61734435633541418</v>
      </c>
      <c r="JS54" s="68"/>
      <c r="JT54" s="15">
        <f t="shared" si="121"/>
        <v>0.11285574092247305</v>
      </c>
      <c r="JV54" s="250">
        <v>1.39</v>
      </c>
      <c r="JW54" s="68">
        <f t="shared" si="122"/>
        <v>-2.7972027972028E-2</v>
      </c>
      <c r="JX54" s="68">
        <f t="shared" si="305"/>
        <v>-3.111107335919561E-2</v>
      </c>
      <c r="JY54" s="68">
        <f t="shared" si="123"/>
        <v>-0.45059288537549408</v>
      </c>
      <c r="JZ54" s="68"/>
      <c r="KA54" s="15">
        <f t="shared" si="124"/>
        <v>-0.22777777777777786</v>
      </c>
      <c r="KC54" s="250">
        <v>18.29</v>
      </c>
      <c r="KD54" s="68">
        <f t="shared" si="125"/>
        <v>4.945054945054937E-3</v>
      </c>
      <c r="KE54" s="68">
        <f t="shared" si="306"/>
        <v>1.8060095578873265E-3</v>
      </c>
      <c r="KF54" s="68">
        <f t="shared" si="126"/>
        <v>-6.1088295687885076E-2</v>
      </c>
      <c r="KG54" s="68"/>
      <c r="KH54" s="15">
        <f t="shared" si="127"/>
        <v>-0.17538322813345358</v>
      </c>
      <c r="KI54" s="18"/>
      <c r="KJ54" s="250">
        <v>43.7</v>
      </c>
      <c r="KK54" s="68">
        <f t="shared" si="128"/>
        <v>3.8744948894699371E-2</v>
      </c>
      <c r="KL54" s="68">
        <f t="shared" si="307"/>
        <v>3.5605903507531761E-2</v>
      </c>
      <c r="KM54" s="68">
        <f t="shared" si="129"/>
        <v>1.0710900473933649</v>
      </c>
      <c r="KN54" s="68"/>
      <c r="KO54" s="15">
        <f t="shared" si="130"/>
        <v>-0.3497991370331795</v>
      </c>
      <c r="KQ54" s="250">
        <v>1.3109999999999999</v>
      </c>
      <c r="KR54" s="68">
        <f t="shared" si="131"/>
        <v>-4.9999999999999968E-2</v>
      </c>
      <c r="KS54" s="68">
        <f t="shared" si="308"/>
        <v>-5.3139045387167579E-2</v>
      </c>
      <c r="KT54" s="68">
        <f t="shared" si="132"/>
        <v>-0.49961832061068706</v>
      </c>
      <c r="KU54" s="68"/>
      <c r="KV54" s="15">
        <f t="shared" si="133"/>
        <v>0.29801980198019795</v>
      </c>
      <c r="KW54" s="18"/>
      <c r="KX54" s="250">
        <v>23.29</v>
      </c>
      <c r="KY54" s="68">
        <f t="shared" si="134"/>
        <v>6.0564663023679334E-2</v>
      </c>
      <c r="KZ54" s="68">
        <f t="shared" si="309"/>
        <v>5.7425617636511724E-2</v>
      </c>
      <c r="LA54" s="68">
        <f t="shared" si="135"/>
        <v>-0.67621298484637848</v>
      </c>
      <c r="LB54" s="68"/>
      <c r="LC54" s="15">
        <f t="shared" si="136"/>
        <v>-1.7714044706874807E-2</v>
      </c>
      <c r="LD54" s="18"/>
      <c r="LE54" s="250">
        <v>47</v>
      </c>
      <c r="LF54" s="68">
        <f t="shared" si="137"/>
        <v>1.8197573656845829E-2</v>
      </c>
      <c r="LG54" s="68">
        <f t="shared" si="310"/>
        <v>1.5058528269678219E-2</v>
      </c>
      <c r="LH54" s="68">
        <f t="shared" si="138"/>
        <v>0.31174993022606762</v>
      </c>
      <c r="LI54" s="68"/>
      <c r="LJ54" s="15">
        <f t="shared" si="139"/>
        <v>1.9301669919757115E-2</v>
      </c>
      <c r="LL54" s="250">
        <v>98.79</v>
      </c>
      <c r="LM54" s="68">
        <f t="shared" si="140"/>
        <v>9.2970984879445322E-3</v>
      </c>
      <c r="LN54" s="68">
        <f t="shared" si="311"/>
        <v>6.1580531007769217E-3</v>
      </c>
      <c r="LO54" s="68">
        <f t="shared" si="141"/>
        <v>0.12902857142857149</v>
      </c>
      <c r="LP54" s="68"/>
      <c r="LQ54" s="15">
        <f t="shared" si="142"/>
        <v>0.26313770617568105</v>
      </c>
      <c r="LS54" s="250">
        <v>11.15</v>
      </c>
      <c r="LT54" s="68">
        <f t="shared" si="143"/>
        <v>8.9766606822260203E-4</v>
      </c>
      <c r="LU54" s="68">
        <f t="shared" si="312"/>
        <v>-2.2413793189450084E-3</v>
      </c>
      <c r="LV54" s="68"/>
      <c r="LW54" s="68"/>
      <c r="LX54" s="15">
        <f t="shared" si="144"/>
        <v>0.20540540540540544</v>
      </c>
      <c r="LZ54" s="250">
        <v>12.28</v>
      </c>
      <c r="MA54" s="68">
        <f t="shared" si="145"/>
        <v>-4.862236628849311E-3</v>
      </c>
      <c r="MB54" s="68">
        <f t="shared" si="313"/>
        <v>-8.0012820160169223E-3</v>
      </c>
      <c r="MC54" s="68">
        <f t="shared" si="146"/>
        <v>-0.44808988764044949</v>
      </c>
      <c r="MD54" s="68"/>
      <c r="ME54" s="15">
        <f t="shared" si="147"/>
        <v>-8.9020771513353192E-2</v>
      </c>
      <c r="MG54" s="250">
        <v>26.27</v>
      </c>
      <c r="MH54" s="68">
        <f t="shared" si="148"/>
        <v>1.1551790527531795E-2</v>
      </c>
      <c r="MI54" s="68">
        <f t="shared" si="314"/>
        <v>8.4127451403641848E-3</v>
      </c>
      <c r="MJ54" s="68">
        <f t="shared" si="149"/>
        <v>2.5404312668463613</v>
      </c>
      <c r="MK54" s="68"/>
      <c r="ML54" s="15">
        <f t="shared" si="150"/>
        <v>0.23739990579368814</v>
      </c>
      <c r="MN54" s="250">
        <v>99.56</v>
      </c>
      <c r="MO54" s="68">
        <f t="shared" si="151"/>
        <v>-6.7837190742217942E-3</v>
      </c>
      <c r="MP54" s="68">
        <f t="shared" si="315"/>
        <v>-9.9227644613894047E-3</v>
      </c>
      <c r="MQ54" s="68">
        <f t="shared" si="152"/>
        <v>-0.20921366163621924</v>
      </c>
      <c r="MR54" s="68"/>
      <c r="MS54" s="15">
        <f t="shared" si="153"/>
        <v>-0.1062034293922255</v>
      </c>
      <c r="MU54" s="250">
        <v>8.86</v>
      </c>
      <c r="MV54" s="68">
        <f t="shared" si="154"/>
        <v>6.8181818181816721E-3</v>
      </c>
      <c r="MW54" s="68">
        <f t="shared" si="316"/>
        <v>3.6791364310140616E-3</v>
      </c>
      <c r="MX54" s="68">
        <f t="shared" si="155"/>
        <v>-0.57546717776712986</v>
      </c>
      <c r="MY54" s="68"/>
      <c r="MZ54" s="15">
        <f t="shared" si="156"/>
        <v>-0.16963448922211813</v>
      </c>
      <c r="NB54" s="250">
        <v>193.85</v>
      </c>
      <c r="NC54" s="68">
        <f t="shared" si="157"/>
        <v>-1.1221627135934796E-2</v>
      </c>
      <c r="ND54" s="68">
        <f t="shared" si="317"/>
        <v>-1.4360672523102407E-2</v>
      </c>
      <c r="NE54" s="68">
        <f t="shared" si="158"/>
        <v>0.43094412046947661</v>
      </c>
      <c r="NF54" s="68"/>
      <c r="NG54" s="15">
        <f t="shared" si="159"/>
        <v>0.16223994244259252</v>
      </c>
      <c r="NI54" s="250">
        <v>5.42</v>
      </c>
      <c r="NJ54" s="68">
        <f t="shared" si="160"/>
        <v>1.8484288354897942E-3</v>
      </c>
      <c r="NK54" s="68">
        <f t="shared" si="318"/>
        <v>-1.2906165516778163E-3</v>
      </c>
      <c r="NL54" s="68">
        <f t="shared" si="161"/>
        <v>-0.95696705041683205</v>
      </c>
      <c r="NM54" s="68"/>
      <c r="NN54" s="15">
        <f t="shared" si="162"/>
        <v>0.10612244897959174</v>
      </c>
      <c r="NP54" s="250">
        <v>289.3</v>
      </c>
      <c r="NQ54" s="68">
        <f t="shared" si="163"/>
        <v>-1.3335152279935774E-2</v>
      </c>
      <c r="NR54" s="68">
        <f t="shared" si="319"/>
        <v>-1.6474197667103382E-2</v>
      </c>
      <c r="NS54" s="68">
        <f t="shared" si="164"/>
        <v>1.2041904761904763</v>
      </c>
      <c r="NT54" s="68"/>
      <c r="NU54" s="15">
        <f t="shared" si="165"/>
        <v>-0.1204815614264433</v>
      </c>
      <c r="NW54" s="250">
        <v>173.86</v>
      </c>
      <c r="NX54" s="68">
        <f t="shared" si="166"/>
        <v>8.7612416594140957E-3</v>
      </c>
      <c r="NY54" s="68">
        <f t="shared" si="320"/>
        <v>5.6221962722464852E-3</v>
      </c>
      <c r="NZ54" s="68">
        <f t="shared" si="167"/>
        <v>-1.0810195721438196E-2</v>
      </c>
      <c r="OA54" s="68"/>
      <c r="OB54" s="15">
        <f t="shared" si="168"/>
        <v>-8.1563655573164279E-2</v>
      </c>
      <c r="OD54" s="250">
        <v>1.31</v>
      </c>
      <c r="OE54" s="68">
        <f t="shared" si="169"/>
        <v>1.5503875968992262E-2</v>
      </c>
      <c r="OF54" s="68">
        <f t="shared" si="321"/>
        <v>1.2364830581824651E-2</v>
      </c>
      <c r="OG54" s="68">
        <f t="shared" si="170"/>
        <v>-0.99419506358842558</v>
      </c>
      <c r="OH54" s="68"/>
      <c r="OI54" s="15">
        <f t="shared" si="171"/>
        <v>-0.1027397260273972</v>
      </c>
      <c r="OK54" s="250">
        <v>79.81</v>
      </c>
      <c r="OL54" s="68">
        <f t="shared" si="172"/>
        <v>1.1289513296538311E-3</v>
      </c>
      <c r="OM54" s="68">
        <f t="shared" si="322"/>
        <v>-2.0100940575137794E-3</v>
      </c>
      <c r="ON54" s="68">
        <f t="shared" si="173"/>
        <v>0.88009422850412244</v>
      </c>
      <c r="OO54" s="68"/>
      <c r="OP54" s="15">
        <f t="shared" si="174"/>
        <v>0.19816844317670024</v>
      </c>
      <c r="OR54" s="250">
        <v>1.82</v>
      </c>
      <c r="OS54" s="68">
        <f t="shared" si="175"/>
        <v>-4.7120418848167464E-2</v>
      </c>
      <c r="OT54" s="68">
        <f t="shared" si="323"/>
        <v>-5.0259464235335075E-2</v>
      </c>
      <c r="OU54" s="68">
        <f t="shared" si="176"/>
        <v>-0.76363636363636356</v>
      </c>
      <c r="OV54" s="68"/>
      <c r="OW54" s="15">
        <f t="shared" si="177"/>
        <v>0.62499999999999989</v>
      </c>
      <c r="OY54" s="250">
        <v>127.75</v>
      </c>
      <c r="OZ54" s="68">
        <f t="shared" si="178"/>
        <v>9.4021781712767024E-4</v>
      </c>
      <c r="PA54" s="68">
        <f t="shared" si="324"/>
        <v>-2.1988275700399402E-3</v>
      </c>
      <c r="PB54" s="68">
        <f t="shared" si="332"/>
        <v>2.9307692307692306</v>
      </c>
      <c r="PC54" s="68"/>
      <c r="PD54" s="15">
        <f t="shared" si="179"/>
        <v>0.11523352247926673</v>
      </c>
      <c r="PE54" s="18"/>
      <c r="PF54" s="250">
        <v>218.9</v>
      </c>
      <c r="PG54" s="68">
        <f t="shared" si="180"/>
        <v>2.9536261875646699E-2</v>
      </c>
      <c r="PH54" s="68">
        <f t="shared" si="325"/>
        <v>2.6397216488479088E-2</v>
      </c>
      <c r="PI54" s="68">
        <f t="shared" si="181"/>
        <v>-0.37133831131533596</v>
      </c>
      <c r="PJ54" s="68"/>
      <c r="PK54" s="15">
        <f t="shared" si="182"/>
        <v>4.6717352842729452E-2</v>
      </c>
      <c r="PM54" s="250"/>
      <c r="PN54" s="68">
        <f t="shared" si="183"/>
        <v>0</v>
      </c>
      <c r="PO54" s="68">
        <f t="shared" si="184"/>
        <v>-3.1390453871676105E-3</v>
      </c>
      <c r="PP54" s="68">
        <f t="shared" si="185"/>
        <v>0</v>
      </c>
      <c r="PQ54" s="68"/>
      <c r="PR54" s="15">
        <f t="shared" si="186"/>
        <v>0</v>
      </c>
      <c r="PT54" s="250">
        <v>4.07</v>
      </c>
      <c r="PU54" s="68">
        <f t="shared" si="187"/>
        <v>-2.8639618138424843E-2</v>
      </c>
      <c r="PV54" s="68">
        <f t="shared" si="326"/>
        <v>-3.1778663525592457E-2</v>
      </c>
      <c r="PW54" s="68">
        <f t="shared" si="188"/>
        <v>-0.53325688073394495</v>
      </c>
      <c r="PX54" s="68"/>
      <c r="PY54" s="15">
        <f t="shared" si="189"/>
        <v>-0.20662768031189077</v>
      </c>
      <c r="QA54" s="250">
        <v>213.59</v>
      </c>
      <c r="QB54" s="68">
        <f t="shared" si="190"/>
        <v>2.7467769867231134E-2</v>
      </c>
      <c r="QC54" s="68">
        <f t="shared" si="327"/>
        <v>2.4328724480063523E-2</v>
      </c>
      <c r="QD54" s="68">
        <f t="shared" si="191"/>
        <v>-0.36693440825157825</v>
      </c>
      <c r="QE54" s="68"/>
      <c r="QF54" s="15">
        <f t="shared" si="192"/>
        <v>0.11395639929070613</v>
      </c>
      <c r="QH54" s="250">
        <v>1.36</v>
      </c>
      <c r="QI54" s="68">
        <f t="shared" si="193"/>
        <v>-3.3404406538734846E-2</v>
      </c>
      <c r="QJ54" s="68">
        <f t="shared" si="328"/>
        <v>-3.6543451925902457E-2</v>
      </c>
      <c r="QK54" s="68">
        <f t="shared" si="194"/>
        <v>-0.45816733067729076</v>
      </c>
      <c r="QL54" s="68"/>
      <c r="QM54" s="15">
        <f t="shared" si="195"/>
        <v>4.6153846153846191E-2</v>
      </c>
      <c r="QO54" s="250">
        <v>12.99</v>
      </c>
      <c r="QP54" s="68">
        <f t="shared" si="196"/>
        <v>0.21401869158878514</v>
      </c>
      <c r="QQ54" s="68">
        <f t="shared" si="329"/>
        <v>0.21087964620161753</v>
      </c>
      <c r="QR54" s="68">
        <f t="shared" si="197"/>
        <v>-0.98416587435091052</v>
      </c>
      <c r="QS54" s="68"/>
      <c r="QT54" s="15">
        <f t="shared" si="198"/>
        <v>0.13153310104529614</v>
      </c>
      <c r="QV54" s="250">
        <v>1.83</v>
      </c>
      <c r="QW54" s="68">
        <f t="shared" si="199"/>
        <v>-1.612903225806453E-2</v>
      </c>
      <c r="QX54" s="68">
        <f t="shared" si="330"/>
        <v>-1.926807764523214E-2</v>
      </c>
      <c r="QY54" s="68">
        <f t="shared" si="200"/>
        <v>-0.4815864022662889</v>
      </c>
      <c r="QZ54" s="68"/>
      <c r="RA54" s="15">
        <f t="shared" si="201"/>
        <v>-0.25214548426644873</v>
      </c>
      <c r="RC54" s="250">
        <v>22.96</v>
      </c>
      <c r="RD54" s="68">
        <f t="shared" si="202"/>
        <v>1.145374449339214E-2</v>
      </c>
      <c r="RE54" s="68">
        <f t="shared" si="331"/>
        <v>8.3146991062245292E-3</v>
      </c>
      <c r="RF54" s="68">
        <f t="shared" si="203"/>
        <v>-0.50399654352992007</v>
      </c>
      <c r="RG54" s="68"/>
      <c r="RH54" s="15">
        <f t="shared" si="204"/>
        <v>-7.2323232323232289E-2</v>
      </c>
      <c r="RJ54" s="250">
        <v>176.41</v>
      </c>
      <c r="RK54" s="68">
        <f t="shared" si="205"/>
        <v>7.0788377005195479E-3</v>
      </c>
      <c r="RL54" s="68">
        <f t="shared" si="206"/>
        <v>3.9397923133519374E-3</v>
      </c>
      <c r="RM54" s="68">
        <f t="shared" si="207"/>
        <v>-0.18169589015678642</v>
      </c>
      <c r="RN54" s="68"/>
      <c r="RO54" s="15">
        <f t="shared" si="208"/>
        <v>-0.10324318828792194</v>
      </c>
      <c r="RQ54" s="250">
        <v>12.48</v>
      </c>
      <c r="RR54" s="68">
        <f t="shared" si="209"/>
        <v>-2.9548989113530249E-2</v>
      </c>
      <c r="RS54" s="68">
        <f t="shared" si="210"/>
        <v>-3.2688034500697863E-2</v>
      </c>
      <c r="RT54" s="68">
        <f t="shared" si="211"/>
        <v>-0.14754098360655737</v>
      </c>
      <c r="RU54" s="68"/>
      <c r="RV54" s="15">
        <f t="shared" si="212"/>
        <v>-0.40115163147792704</v>
      </c>
      <c r="RX54" s="250">
        <v>84.91</v>
      </c>
      <c r="RY54" s="68">
        <f t="shared" si="213"/>
        <v>5.530698483718622E-2</v>
      </c>
      <c r="RZ54" s="68">
        <f t="shared" si="214"/>
        <v>5.2167939450018609E-2</v>
      </c>
      <c r="SA54" s="68">
        <f t="shared" si="215"/>
        <v>-0.36186682699534051</v>
      </c>
      <c r="SB54" s="68"/>
      <c r="SC54" s="15">
        <f t="shared" si="216"/>
        <v>0.12270263123099301</v>
      </c>
      <c r="SE54" s="250">
        <v>9.35</v>
      </c>
      <c r="SF54" s="68">
        <f t="shared" si="217"/>
        <v>9.8707403055229126E-2</v>
      </c>
      <c r="SG54" s="68">
        <f t="shared" si="218"/>
        <v>9.5568357668061515E-2</v>
      </c>
      <c r="SH54" s="68">
        <f t="shared" si="219"/>
        <v>-0.252</v>
      </c>
      <c r="SI54" s="68"/>
      <c r="SJ54" s="15">
        <f t="shared" si="220"/>
        <v>-0.3872870249017038</v>
      </c>
      <c r="SL54" s="250">
        <v>0.55600000000000005</v>
      </c>
      <c r="SM54" s="68">
        <f t="shared" si="221"/>
        <v>-7.7943615257047974E-2</v>
      </c>
      <c r="SN54" s="68">
        <f t="shared" si="222"/>
        <v>-8.1082660644215585E-2</v>
      </c>
      <c r="SO54" s="68">
        <f t="shared" si="223"/>
        <v>-0.60845070422535208</v>
      </c>
      <c r="SP54" s="68"/>
      <c r="SQ54" s="15">
        <f t="shared" si="224"/>
        <v>-0.44950495049504946</v>
      </c>
      <c r="SS54" s="250">
        <v>5.18</v>
      </c>
      <c r="ST54" s="68">
        <f t="shared" si="225"/>
        <v>-9.5602294455068276E-3</v>
      </c>
      <c r="SU54" s="68">
        <f t="shared" si="226"/>
        <v>-1.2699274832674438E-2</v>
      </c>
      <c r="SV54" s="68">
        <f t="shared" si="227"/>
        <v>-0.6790582403965304</v>
      </c>
      <c r="SW54" s="68"/>
      <c r="SX54" s="15">
        <f t="shared" si="228"/>
        <v>-0.38333333333333341</v>
      </c>
      <c r="SZ54" s="250">
        <v>24.98</v>
      </c>
      <c r="TA54" s="68">
        <f t="shared" si="229"/>
        <v>2.3770491803278764E-2</v>
      </c>
      <c r="TB54" s="68">
        <f t="shared" si="230"/>
        <v>2.0631446416111154E-2</v>
      </c>
      <c r="TC54" s="68">
        <f t="shared" si="231"/>
        <v>-0.38122368095120135</v>
      </c>
      <c r="TD54" s="68"/>
      <c r="TE54" s="15">
        <f t="shared" si="232"/>
        <v>0.60128205128205137</v>
      </c>
      <c r="TG54" s="250">
        <v>0.1951</v>
      </c>
      <c r="TH54" s="68">
        <f t="shared" si="233"/>
        <v>-1.4646464646464715E-2</v>
      </c>
      <c r="TI54" s="68">
        <f t="shared" si="234"/>
        <v>-1.7785510033632324E-2</v>
      </c>
      <c r="TJ54" s="68">
        <f t="shared" si="235"/>
        <v>-0.1131818181818182</v>
      </c>
      <c r="TK54" s="68"/>
      <c r="TL54" s="15">
        <f t="shared" si="236"/>
        <v>0.15103244837758101</v>
      </c>
      <c r="TN54" s="250">
        <v>27.45</v>
      </c>
      <c r="TO54" s="68">
        <f t="shared" si="237"/>
        <v>1.8930957683741572E-2</v>
      </c>
      <c r="TP54" s="68">
        <f t="shared" si="238"/>
        <v>1.5791912296573962E-2</v>
      </c>
      <c r="TQ54" s="68">
        <f t="shared" si="239"/>
        <v>-0.59989213849999634</v>
      </c>
      <c r="TR54" s="68"/>
      <c r="TS54" s="15">
        <f t="shared" si="240"/>
        <v>-7.731092436974793E-2</v>
      </c>
      <c r="TU54" s="250">
        <v>2.0699999999999998</v>
      </c>
      <c r="TV54" s="68">
        <f t="shared" si="241"/>
        <v>1.4705882352941081E-2</v>
      </c>
      <c r="TW54" s="68">
        <f t="shared" si="242"/>
        <v>1.156683696577347E-2</v>
      </c>
      <c r="TX54" s="68">
        <f t="shared" si="243"/>
        <v>-0.53061224489795922</v>
      </c>
      <c r="TY54" s="68"/>
      <c r="TZ54" s="15">
        <f t="shared" si="244"/>
        <v>0.21052631578947362</v>
      </c>
      <c r="UB54" s="250"/>
      <c r="UC54" s="68">
        <f t="shared" si="245"/>
        <v>0</v>
      </c>
      <c r="UD54" s="68">
        <f t="shared" si="246"/>
        <v>-3.1390453871676105E-3</v>
      </c>
      <c r="UE54" s="68">
        <f t="shared" si="247"/>
        <v>0</v>
      </c>
      <c r="UF54" s="68"/>
      <c r="UG54" s="15">
        <f t="shared" si="248"/>
        <v>0</v>
      </c>
      <c r="UI54" s="250"/>
      <c r="UJ54" s="68">
        <f t="shared" si="249"/>
        <v>0</v>
      </c>
      <c r="UK54" s="68">
        <f t="shared" si="250"/>
        <v>-3.1390453871676105E-3</v>
      </c>
      <c r="UL54" s="68">
        <f t="shared" si="251"/>
        <v>0</v>
      </c>
      <c r="UM54" s="68"/>
      <c r="UN54" s="15">
        <f t="shared" si="252"/>
        <v>0</v>
      </c>
      <c r="UP54" s="250"/>
      <c r="UQ54" s="68">
        <f t="shared" si="253"/>
        <v>0</v>
      </c>
      <c r="UR54" s="68">
        <f t="shared" si="254"/>
        <v>-3.1390453871676105E-3</v>
      </c>
      <c r="US54" s="68">
        <f t="shared" si="255"/>
        <v>0</v>
      </c>
      <c r="UT54" s="68"/>
      <c r="UU54" s="15">
        <f t="shared" si="256"/>
        <v>0</v>
      </c>
      <c r="UW54" s="250"/>
      <c r="UX54" s="68">
        <f t="shared" si="257"/>
        <v>0</v>
      </c>
      <c r="UY54" s="68">
        <f t="shared" si="258"/>
        <v>-3.1390453871676105E-3</v>
      </c>
      <c r="UZ54" s="68">
        <f t="shared" si="259"/>
        <v>0</v>
      </c>
      <c r="VA54" s="68"/>
      <c r="VB54" s="15">
        <f t="shared" si="260"/>
        <v>0</v>
      </c>
      <c r="VD54" s="250"/>
      <c r="VE54" s="68">
        <f t="shared" si="261"/>
        <v>0</v>
      </c>
      <c r="VF54" s="68">
        <f t="shared" si="262"/>
        <v>-3.1390453871676105E-3</v>
      </c>
      <c r="VG54" s="68">
        <f t="shared" si="263"/>
        <v>0</v>
      </c>
      <c r="VH54" s="68"/>
      <c r="VI54" s="15">
        <f t="shared" si="264"/>
        <v>0</v>
      </c>
      <c r="VM54" s="21">
        <f t="shared" si="265"/>
        <v>1.0440337586681982E-2</v>
      </c>
      <c r="VN54" s="49"/>
      <c r="VO54" s="21">
        <f t="shared" si="266"/>
        <v>0.26250381454947519</v>
      </c>
      <c r="VP54" s="14"/>
      <c r="VQ54" s="21">
        <f t="shared" si="267"/>
        <v>-1.3087937392663881E-2</v>
      </c>
    </row>
    <row r="55" spans="1:589" ht="15.75" customHeight="1" x14ac:dyDescent="0.2">
      <c r="A55" s="127">
        <v>45726</v>
      </c>
      <c r="B55" s="4">
        <f t="shared" si="0"/>
        <v>45726</v>
      </c>
      <c r="C55" s="13">
        <v>41911.71</v>
      </c>
      <c r="D55" s="138">
        <f t="shared" si="1"/>
        <v>-890.01000000000204</v>
      </c>
      <c r="E55" s="68">
        <f t="shared" si="2"/>
        <v>-2.0793790529913331E-2</v>
      </c>
      <c r="F55" s="15">
        <f t="shared" si="3"/>
        <v>-1.4867119434790485E-2</v>
      </c>
      <c r="G55" s="13">
        <v>5614.56</v>
      </c>
      <c r="H55" s="138">
        <f t="shared" si="4"/>
        <v>-155.63999999999942</v>
      </c>
      <c r="I55" s="68">
        <f t="shared" si="5"/>
        <v>-2.6973068524487786E-2</v>
      </c>
      <c r="J55" s="15">
        <f t="shared" si="6"/>
        <v>-4.5407480579363155E-2</v>
      </c>
      <c r="K55" s="13">
        <v>17468.32</v>
      </c>
      <c r="L55" s="138">
        <f t="shared" si="7"/>
        <v>-727.90000000000146</v>
      </c>
      <c r="M55" s="68">
        <f t="shared" si="8"/>
        <v>-4.0002813771211898E-2</v>
      </c>
      <c r="N55" s="15">
        <f t="shared" si="9"/>
        <v>-9.5411425425888902E-2</v>
      </c>
      <c r="O55" s="13">
        <v>2019.07</v>
      </c>
      <c r="P55" s="138">
        <f t="shared" si="10"/>
        <v>-56.410000000000082</v>
      </c>
      <c r="Q55" s="68">
        <f t="shared" si="11"/>
        <v>-2.7179254919343997E-2</v>
      </c>
      <c r="R55" s="15">
        <f t="shared" si="12"/>
        <v>-9.4652401621408297E-2</v>
      </c>
      <c r="S55" s="18">
        <f t="shared" si="13"/>
        <v>-1.9229762455524407E-2</v>
      </c>
      <c r="T55" s="121">
        <f t="shared" si="14"/>
        <v>252.69851073080599</v>
      </c>
      <c r="U55" s="121">
        <f t="shared" si="15"/>
        <v>252.69851073080599</v>
      </c>
      <c r="V55" s="134">
        <f t="shared" si="16"/>
        <v>-1.4991368134802115E-2</v>
      </c>
      <c r="W55" s="21">
        <f t="shared" si="268"/>
        <v>-2.3272406059893218E-2</v>
      </c>
      <c r="X55" s="18">
        <f t="shared" si="17"/>
        <v>-2.8737231936239255E-2</v>
      </c>
      <c r="Y55" s="352">
        <v>232748.82</v>
      </c>
      <c r="Z55" s="15">
        <v>1.9999999999999999E-6</v>
      </c>
      <c r="AA55" s="21">
        <f t="shared" si="18"/>
        <v>1.4993368134802116E-2</v>
      </c>
      <c r="AC55" s="250">
        <v>198.86</v>
      </c>
      <c r="AD55" s="68">
        <f t="shared" si="19"/>
        <v>-4.4263949632335174E-2</v>
      </c>
      <c r="AE55" s="68">
        <f t="shared" si="269"/>
        <v>-2.9272581497533059E-2</v>
      </c>
      <c r="AF55" s="68">
        <f t="shared" si="20"/>
        <v>0.20689445894276873</v>
      </c>
      <c r="AG55" s="68"/>
      <c r="AH55" s="15">
        <f t="shared" si="21"/>
        <v>-0.12462032838843146</v>
      </c>
      <c r="AJ55" s="250">
        <v>19.920000000000002</v>
      </c>
      <c r="AK55" s="68">
        <f t="shared" si="22"/>
        <v>-3.0656934306569295E-2</v>
      </c>
      <c r="AL55" s="68">
        <f t="shared" si="270"/>
        <v>-1.5665566171767179E-2</v>
      </c>
      <c r="AM55" s="68">
        <f t="shared" si="23"/>
        <v>7.0967741935483886E-2</v>
      </c>
      <c r="AN55" s="68"/>
      <c r="AO55" s="15">
        <f t="shared" si="24"/>
        <v>-5.2781740370898687E-2</v>
      </c>
      <c r="AQ55" s="250">
        <v>19.28</v>
      </c>
      <c r="AR55" s="68">
        <f t="shared" si="25"/>
        <v>-3.9362232187344255E-2</v>
      </c>
      <c r="AS55" s="68">
        <f t="shared" si="271"/>
        <v>-2.437086405254214E-2</v>
      </c>
      <c r="AT55" s="68">
        <f t="shared" si="26"/>
        <v>0.11638679791546043</v>
      </c>
      <c r="AU55" s="68"/>
      <c r="AV55" s="15">
        <f t="shared" si="27"/>
        <v>-0.10200279459711215</v>
      </c>
      <c r="AX55" s="250">
        <v>195.4</v>
      </c>
      <c r="AY55" s="68">
        <f t="shared" si="28"/>
        <v>-2.6795497559517857E-2</v>
      </c>
      <c r="AZ55" s="68">
        <f t="shared" si="272"/>
        <v>-1.1804129424715742E-2</v>
      </c>
      <c r="BA55" s="68">
        <f t="shared" si="29"/>
        <v>0.45712155108128272</v>
      </c>
      <c r="BB55" s="68"/>
      <c r="BC55" s="15">
        <f t="shared" si="30"/>
        <v>-4.3048141436896968E-2</v>
      </c>
      <c r="BE55" s="250">
        <v>75.36</v>
      </c>
      <c r="BF55" s="68">
        <f t="shared" si="31"/>
        <v>-1.5030714939223705E-2</v>
      </c>
      <c r="BG55" s="68">
        <f t="shared" si="273"/>
        <v>-3.9346804421589235E-5</v>
      </c>
      <c r="BH55" s="68"/>
      <c r="BI55" s="68"/>
      <c r="BJ55" s="15">
        <f t="shared" si="32"/>
        <v>2.2940138455273484E-2</v>
      </c>
      <c r="BL55" s="250">
        <v>59.15</v>
      </c>
      <c r="BM55" s="68">
        <f t="shared" si="33"/>
        <v>-4.6121593291404604E-2</v>
      </c>
      <c r="BN55" s="68">
        <f t="shared" si="274"/>
        <v>-3.1130225156602489E-2</v>
      </c>
      <c r="BO55" s="68">
        <f t="shared" si="34"/>
        <v>-3.8733580330078134E-3</v>
      </c>
      <c r="BP55" s="68"/>
      <c r="BQ55" s="15">
        <f t="shared" si="35"/>
        <v>-0.10878408919692641</v>
      </c>
      <c r="BS55" s="250">
        <v>33.94</v>
      </c>
      <c r="BT55" s="68">
        <f t="shared" si="36"/>
        <v>-3.6616520011353938E-2</v>
      </c>
      <c r="BU55" s="68">
        <f t="shared" si="275"/>
        <v>-2.1625151876551823E-2</v>
      </c>
      <c r="BV55" s="68">
        <f t="shared" si="37"/>
        <v>-8.9103596349973169E-2</v>
      </c>
      <c r="BW55" s="68"/>
      <c r="BX55" s="15">
        <f t="shared" si="38"/>
        <v>-0.11267973856209157</v>
      </c>
      <c r="BZ55" s="250"/>
      <c r="CA55" s="68">
        <f t="shared" si="39"/>
        <v>0</v>
      </c>
      <c r="CB55" s="68">
        <f t="shared" si="276"/>
        <v>0</v>
      </c>
      <c r="CC55" s="68">
        <f t="shared" si="40"/>
        <v>0</v>
      </c>
      <c r="CD55" s="68"/>
      <c r="CE55" s="15">
        <f t="shared" si="41"/>
        <v>0</v>
      </c>
      <c r="CG55" s="250">
        <v>30.43</v>
      </c>
      <c r="CH55" s="68">
        <f t="shared" si="42"/>
        <v>-4.1876574307304841E-2</v>
      </c>
      <c r="CI55" s="68">
        <f t="shared" si="277"/>
        <v>-2.6885206172502726E-2</v>
      </c>
      <c r="CJ55" s="68">
        <f t="shared" si="43"/>
        <v>6.6159444260667976E-3</v>
      </c>
      <c r="CK55" s="68"/>
      <c r="CL55" s="15">
        <f t="shared" si="44"/>
        <v>-0.11437718277066355</v>
      </c>
      <c r="CN55" s="250">
        <v>29.48</v>
      </c>
      <c r="CO55" s="68">
        <f t="shared" si="45"/>
        <v>-3.3759423139954149E-2</v>
      </c>
      <c r="CP55" s="68">
        <f t="shared" si="278"/>
        <v>-1.8768055005152034E-2</v>
      </c>
      <c r="CQ55" s="68">
        <f t="shared" si="46"/>
        <v>-5.9349074664964883E-2</v>
      </c>
      <c r="CR55" s="68"/>
      <c r="CS55" s="15">
        <f t="shared" si="47"/>
        <v>-0.1192112339408425</v>
      </c>
      <c r="CU55" s="250">
        <v>33.770000000000003</v>
      </c>
      <c r="CV55" s="68">
        <f t="shared" si="48"/>
        <v>-2.5959042399769212E-2</v>
      </c>
      <c r="CW55" s="68">
        <f t="shared" si="279"/>
        <v>-1.0967674264967097E-2</v>
      </c>
      <c r="CX55" s="68">
        <f t="shared" si="49"/>
        <v>5.0388802488336069E-2</v>
      </c>
      <c r="CY55" s="68"/>
      <c r="CZ55" s="15">
        <f t="shared" si="50"/>
        <v>-9.4152360515021405E-2</v>
      </c>
      <c r="DB55" s="250">
        <v>19.03</v>
      </c>
      <c r="DC55" s="68">
        <f t="shared" si="51"/>
        <v>-2.2096608427543664E-2</v>
      </c>
      <c r="DD55" s="68">
        <f t="shared" si="280"/>
        <v>-7.1052402927415485E-3</v>
      </c>
      <c r="DE55" s="68">
        <f t="shared" si="52"/>
        <v>-0.12985825331504341</v>
      </c>
      <c r="DF55" s="68"/>
      <c r="DG55" s="15">
        <f t="shared" si="53"/>
        <v>-6.5324165029469472E-2</v>
      </c>
      <c r="DI55" s="250">
        <v>44.56</v>
      </c>
      <c r="DJ55" s="68">
        <f t="shared" si="54"/>
        <v>-3.3824804856894951E-2</v>
      </c>
      <c r="DK55" s="68">
        <f t="shared" si="281"/>
        <v>-1.8833436722092835E-2</v>
      </c>
      <c r="DL55" s="68">
        <f t="shared" si="55"/>
        <v>9.2865232163081256E-3</v>
      </c>
      <c r="DM55" s="68"/>
      <c r="DN55" s="15">
        <f t="shared" si="56"/>
        <v>5.6925996204933722E-2</v>
      </c>
      <c r="DP55" s="250">
        <v>37.35</v>
      </c>
      <c r="DQ55" s="68">
        <f t="shared" si="57"/>
        <v>-2.9113595009097933E-2</v>
      </c>
      <c r="DR55" s="68">
        <f t="shared" si="282"/>
        <v>-1.4122226874295818E-2</v>
      </c>
      <c r="DS55" s="68"/>
      <c r="DT55" s="68"/>
      <c r="DU55" s="15">
        <f t="shared" si="58"/>
        <v>-1.9170168067226809E-2</v>
      </c>
      <c r="DV55" s="18"/>
      <c r="DW55" s="250">
        <v>28.55</v>
      </c>
      <c r="DX55" s="68">
        <f t="shared" si="59"/>
        <v>-4.7698465643762497E-2</v>
      </c>
      <c r="DY55" s="68">
        <f t="shared" si="283"/>
        <v>-3.2707097508960378E-2</v>
      </c>
      <c r="DZ55" s="68">
        <f t="shared" si="60"/>
        <v>0.52347918890074718</v>
      </c>
      <c r="EA55" s="68"/>
      <c r="EB55" s="15">
        <f t="shared" si="61"/>
        <v>-0.14699731102479827</v>
      </c>
      <c r="ED55" s="250">
        <v>32.090000000000003</v>
      </c>
      <c r="EE55" s="68">
        <f t="shared" si="62"/>
        <v>-4.6076099881093853E-2</v>
      </c>
      <c r="EF55" s="68">
        <f t="shared" si="284"/>
        <v>-3.1084731746291738E-2</v>
      </c>
      <c r="EG55" s="68">
        <f t="shared" si="63"/>
        <v>0.52591535901093689</v>
      </c>
      <c r="EH55" s="68"/>
      <c r="EI55" s="15">
        <f t="shared" si="64"/>
        <v>-0.129880694143167</v>
      </c>
      <c r="EK55" s="250">
        <v>107.53</v>
      </c>
      <c r="EL55" s="68">
        <f t="shared" si="65"/>
        <v>-3.5778335724533671E-2</v>
      </c>
      <c r="EM55" s="68">
        <f t="shared" si="285"/>
        <v>-2.0786967589731555E-2</v>
      </c>
      <c r="EN55" s="68">
        <f t="shared" si="66"/>
        <v>0.66609854353889042</v>
      </c>
      <c r="EO55" s="68"/>
      <c r="EP55" s="15">
        <f t="shared" si="67"/>
        <v>-3.3872416891284778E-2</v>
      </c>
      <c r="ER55" s="250">
        <v>36.89</v>
      </c>
      <c r="ES55" s="68">
        <f t="shared" si="68"/>
        <v>-1.9143844722148334E-2</v>
      </c>
      <c r="ET55" s="68">
        <f t="shared" si="286"/>
        <v>-4.152476587346219E-3</v>
      </c>
      <c r="EU55" s="68">
        <f t="shared" si="69"/>
        <v>5.6717272987682733E-2</v>
      </c>
      <c r="EV55" s="68"/>
      <c r="EW55" s="15">
        <f t="shared" si="70"/>
        <v>-5.1427102082797632E-2</v>
      </c>
      <c r="EY55" s="250">
        <v>29.18</v>
      </c>
      <c r="EZ55" s="68">
        <f t="shared" si="71"/>
        <v>-2.5384101536406196E-2</v>
      </c>
      <c r="FA55" s="68">
        <f t="shared" si="287"/>
        <v>-1.0392733401604081E-2</v>
      </c>
      <c r="FB55" s="68"/>
      <c r="FC55" s="68"/>
      <c r="FD55" s="15">
        <f t="shared" si="72"/>
        <v>0.18714401952807166</v>
      </c>
      <c r="FF55" s="250">
        <v>55.59</v>
      </c>
      <c r="FG55" s="68">
        <f t="shared" si="73"/>
        <v>-1.7985611510787789E-4</v>
      </c>
      <c r="FH55" s="68">
        <f t="shared" si="288"/>
        <v>1.4811512019694238E-2</v>
      </c>
      <c r="FI55" s="68">
        <f t="shared" si="74"/>
        <v>-5.9072444143534103E-2</v>
      </c>
      <c r="FJ55" s="68"/>
      <c r="FK55" s="15">
        <f t="shared" si="75"/>
        <v>-2.1130480718436269E-2</v>
      </c>
      <c r="FM55" s="250">
        <v>162.09</v>
      </c>
      <c r="FN55" s="68">
        <f t="shared" si="76"/>
        <v>-4.7201975076416651E-2</v>
      </c>
      <c r="FO55" s="68">
        <f t="shared" si="289"/>
        <v>-3.2210606941614539E-2</v>
      </c>
      <c r="FP55" s="68">
        <f t="shared" si="77"/>
        <v>0.39396284829721362</v>
      </c>
      <c r="FQ55" s="68"/>
      <c r="FR55" s="15">
        <f t="shared" si="78"/>
        <v>-0.10772872398987116</v>
      </c>
      <c r="FT55" s="250">
        <v>94.46</v>
      </c>
      <c r="FU55" s="68">
        <f t="shared" si="79"/>
        <v>-6.3118030717442515E-3</v>
      </c>
      <c r="FV55" s="68">
        <f t="shared" si="290"/>
        <v>8.6795650630578647E-3</v>
      </c>
      <c r="FW55" s="68">
        <f t="shared" si="80"/>
        <v>7.3043280699761362E-2</v>
      </c>
      <c r="FX55" s="68"/>
      <c r="FY55" s="15">
        <f t="shared" si="81"/>
        <v>4.7460634286981447E-2</v>
      </c>
      <c r="GA55" s="250">
        <v>17.62</v>
      </c>
      <c r="GB55" s="68">
        <f t="shared" si="82"/>
        <v>-1.8930957683741638E-2</v>
      </c>
      <c r="GC55" s="68">
        <f t="shared" si="291"/>
        <v>-3.9395895489395226E-3</v>
      </c>
      <c r="GD55" s="68"/>
      <c r="GE55" s="68"/>
      <c r="GF55" s="15">
        <f t="shared" si="83"/>
        <v>1.090074584050495E-2</v>
      </c>
      <c r="GG55" s="18"/>
      <c r="GH55" s="250">
        <v>19.32</v>
      </c>
      <c r="GI55" s="68">
        <f t="shared" si="84"/>
        <v>-8.2135523613963111E-3</v>
      </c>
      <c r="GJ55" s="68">
        <f t="shared" si="292"/>
        <v>6.7778157734058042E-3</v>
      </c>
      <c r="GK55" s="68">
        <f t="shared" si="85"/>
        <v>5.2029136316337895E-3</v>
      </c>
      <c r="GL55" s="68"/>
      <c r="GM55" s="15">
        <f t="shared" si="86"/>
        <v>2.2222222222222313E-2</v>
      </c>
      <c r="GO55" s="250">
        <v>26.54</v>
      </c>
      <c r="GP55" s="68">
        <f t="shared" si="87"/>
        <v>-3.4206695778748228E-2</v>
      </c>
      <c r="GQ55" s="68">
        <f t="shared" si="293"/>
        <v>-1.9215327643946113E-2</v>
      </c>
      <c r="GR55" s="68"/>
      <c r="GS55" s="68"/>
      <c r="GT55" s="15">
        <f t="shared" si="88"/>
        <v>-2.6055045871559664E-2</v>
      </c>
      <c r="GV55" s="250">
        <v>13.99</v>
      </c>
      <c r="GW55" s="68">
        <f t="shared" si="89"/>
        <v>-5.6858564321250939E-3</v>
      </c>
      <c r="GX55" s="68">
        <f t="shared" si="294"/>
        <v>9.3055117026770214E-3</v>
      </c>
      <c r="GY55" s="68">
        <f t="shared" si="90"/>
        <v>0.18059071729957812</v>
      </c>
      <c r="GZ55" s="68"/>
      <c r="HA55" s="15">
        <f t="shared" si="91"/>
        <v>1.9679300291545156E-2</v>
      </c>
      <c r="HD55" s="250">
        <v>222.15</v>
      </c>
      <c r="HE55" s="68">
        <f t="shared" si="92"/>
        <v>-0.15426200175124685</v>
      </c>
      <c r="HF55" s="68">
        <f t="shared" si="295"/>
        <v>-0.13927063361644473</v>
      </c>
      <c r="HG55" s="68">
        <f t="shared" si="93"/>
        <v>0.24796359755069949</v>
      </c>
      <c r="HH55" s="68"/>
      <c r="HI55" s="15">
        <f t="shared" si="94"/>
        <v>-0.44990590332805064</v>
      </c>
      <c r="HK55" s="250">
        <v>29.18</v>
      </c>
      <c r="HL55" s="68">
        <f t="shared" si="95"/>
        <v>6.9256137779406396E-2</v>
      </c>
      <c r="HM55" s="68">
        <f t="shared" si="296"/>
        <v>8.4247505914208515E-2</v>
      </c>
      <c r="HN55" s="68">
        <f t="shared" si="96"/>
        <v>10.766129032258064</v>
      </c>
      <c r="HO55" s="68"/>
      <c r="HP55" s="15">
        <f t="shared" si="97"/>
        <v>0.10614101592115242</v>
      </c>
      <c r="HR55" s="250">
        <v>111.8</v>
      </c>
      <c r="HS55" s="68">
        <f t="shared" si="98"/>
        <v>2.5499908273711257E-2</v>
      </c>
      <c r="HT55" s="68">
        <f t="shared" si="297"/>
        <v>4.0491276408513369E-2</v>
      </c>
      <c r="HU55" s="68">
        <f t="shared" si="99"/>
        <v>2.0714285714285716</v>
      </c>
      <c r="HV55" s="68"/>
      <c r="HW55" s="15">
        <f t="shared" si="100"/>
        <v>3.9323231384214972E-2</v>
      </c>
      <c r="HY55" s="250">
        <v>106.98</v>
      </c>
      <c r="HZ55" s="68">
        <f t="shared" si="101"/>
        <v>-5.0669979590025678E-2</v>
      </c>
      <c r="IA55" s="68">
        <f t="shared" si="298"/>
        <v>-3.5678611455223566E-2</v>
      </c>
      <c r="IB55" s="68">
        <f t="shared" si="102"/>
        <v>1.0198300283286102E-2</v>
      </c>
      <c r="IC55" s="68"/>
      <c r="ID55" s="15">
        <f t="shared" si="103"/>
        <v>-0.20336585002606292</v>
      </c>
      <c r="IF55" s="250">
        <v>184.45</v>
      </c>
      <c r="IG55" s="68">
        <f t="shared" si="104"/>
        <v>-5.3908494050061651E-2</v>
      </c>
      <c r="IH55" s="68">
        <f t="shared" si="299"/>
        <v>-3.8917125915259532E-2</v>
      </c>
      <c r="II55" s="68">
        <f t="shared" si="105"/>
        <v>5.3999999999999937E-2</v>
      </c>
      <c r="IJ55" s="68"/>
      <c r="IK55" s="15">
        <f t="shared" si="106"/>
        <v>-0.20440821256038652</v>
      </c>
      <c r="IM55" s="250">
        <v>197.03</v>
      </c>
      <c r="IN55" s="68">
        <f t="shared" si="107"/>
        <v>5.4089911721181931E-3</v>
      </c>
      <c r="IO55" s="68">
        <f t="shared" si="300"/>
        <v>2.0400359306920308E-2</v>
      </c>
      <c r="IP55" s="68">
        <f t="shared" si="108"/>
        <v>2.8474907244678773</v>
      </c>
      <c r="IQ55" s="68"/>
      <c r="IR55" s="15">
        <f t="shared" si="109"/>
        <v>5.0770625566636501E-2</v>
      </c>
      <c r="IT55" s="250">
        <v>40.64</v>
      </c>
      <c r="IU55" s="68">
        <f t="shared" si="110"/>
        <v>-2.8448481950752995E-2</v>
      </c>
      <c r="IV55" s="68">
        <f t="shared" si="301"/>
        <v>-1.3457113815950879E-2</v>
      </c>
      <c r="IW55" s="68">
        <f t="shared" si="111"/>
        <v>1.2268493150684932</v>
      </c>
      <c r="IX55" s="68"/>
      <c r="IY55" s="15">
        <f t="shared" si="112"/>
        <v>-0.20918466627748589</v>
      </c>
      <c r="JA55" s="250">
        <v>597.99</v>
      </c>
      <c r="JB55" s="68">
        <f t="shared" si="113"/>
        <v>-4.4225298085221944E-2</v>
      </c>
      <c r="JC55" s="68">
        <f t="shared" si="302"/>
        <v>-2.9233929950419828E-2</v>
      </c>
      <c r="JD55" s="68">
        <f t="shared" si="114"/>
        <v>0.2095266990291263</v>
      </c>
      <c r="JE55" s="68"/>
      <c r="JF55" s="15">
        <f t="shared" si="115"/>
        <v>2.1314751242506563E-2</v>
      </c>
      <c r="JH55" s="250">
        <v>380.16</v>
      </c>
      <c r="JI55" s="68">
        <f t="shared" si="116"/>
        <v>-3.3434186773791605E-2</v>
      </c>
      <c r="JJ55" s="68">
        <f t="shared" si="303"/>
        <v>-1.844281863898949E-2</v>
      </c>
      <c r="JK55" s="68">
        <f t="shared" si="117"/>
        <v>-6.5233961985787639E-2</v>
      </c>
      <c r="JL55" s="68"/>
      <c r="JM55" s="15">
        <f t="shared" si="118"/>
        <v>-9.8078291814946567E-2</v>
      </c>
      <c r="JO55" s="250">
        <v>10.51</v>
      </c>
      <c r="JP55" s="68">
        <f t="shared" si="119"/>
        <v>-7.3192239858906535E-2</v>
      </c>
      <c r="JQ55" s="68">
        <f t="shared" si="304"/>
        <v>-5.8200871724104417E-2</v>
      </c>
      <c r="JR55" s="68">
        <f t="shared" si="120"/>
        <v>-0.64535177998987681</v>
      </c>
      <c r="JS55" s="68"/>
      <c r="JT55" s="15">
        <f t="shared" si="121"/>
        <v>3.1403336604514262E-2</v>
      </c>
      <c r="JV55" s="250">
        <v>1.3</v>
      </c>
      <c r="JW55" s="68">
        <f t="shared" si="122"/>
        <v>-6.4748201438848824E-2</v>
      </c>
      <c r="JX55" s="68">
        <f t="shared" si="305"/>
        <v>-4.9756833304046705E-2</v>
      </c>
      <c r="JY55" s="68">
        <f t="shared" si="123"/>
        <v>-0.48616600790513831</v>
      </c>
      <c r="JZ55" s="68"/>
      <c r="KA55" s="15">
        <f t="shared" si="124"/>
        <v>-0.27777777777777779</v>
      </c>
      <c r="KC55" s="250">
        <v>18.46</v>
      </c>
      <c r="KD55" s="68">
        <f t="shared" si="125"/>
        <v>9.2946965554948999E-3</v>
      </c>
      <c r="KE55" s="68">
        <f t="shared" si="306"/>
        <v>2.4286064690297017E-2</v>
      </c>
      <c r="KF55" s="68">
        <f t="shared" si="126"/>
        <v>-5.2361396303901415E-2</v>
      </c>
      <c r="KG55" s="68"/>
      <c r="KH55" s="15">
        <f t="shared" si="127"/>
        <v>-0.16771866546438227</v>
      </c>
      <c r="KI55" s="18"/>
      <c r="KJ55" s="250">
        <v>39.450000000000003</v>
      </c>
      <c r="KK55" s="68">
        <f t="shared" si="128"/>
        <v>-9.7254004576659031E-2</v>
      </c>
      <c r="KL55" s="68">
        <f t="shared" si="307"/>
        <v>-8.2262636441856912E-2</v>
      </c>
      <c r="KM55" s="68">
        <f t="shared" si="129"/>
        <v>0.86966824644549767</v>
      </c>
      <c r="KN55" s="68"/>
      <c r="KO55" s="15">
        <f t="shared" si="130"/>
        <v>-0.4130337747359023</v>
      </c>
      <c r="KQ55" s="250">
        <v>1.2370000000000001</v>
      </c>
      <c r="KR55" s="68">
        <f t="shared" si="131"/>
        <v>-5.6445461479786303E-2</v>
      </c>
      <c r="KS55" s="68">
        <f t="shared" si="308"/>
        <v>-4.1454093344984191E-2</v>
      </c>
      <c r="KT55" s="68">
        <f t="shared" si="132"/>
        <v>-0.52786259541984726</v>
      </c>
      <c r="KU55" s="68"/>
      <c r="KV55" s="15">
        <f t="shared" si="133"/>
        <v>0.22475247524752484</v>
      </c>
      <c r="KW55" s="18"/>
      <c r="KX55" s="250">
        <v>21.17</v>
      </c>
      <c r="KY55" s="68">
        <f t="shared" si="134"/>
        <v>-9.1026191498497097E-2</v>
      </c>
      <c r="KZ55" s="68">
        <f t="shared" si="309"/>
        <v>-7.6034823363694978E-2</v>
      </c>
      <c r="LA55" s="68">
        <f t="shared" si="135"/>
        <v>-0.70568608369247876</v>
      </c>
      <c r="LB55" s="68"/>
      <c r="LC55" s="15">
        <f t="shared" si="136"/>
        <v>-0.10712779417967098</v>
      </c>
      <c r="LD55" s="18"/>
      <c r="LE55" s="250">
        <v>47.49</v>
      </c>
      <c r="LF55" s="68">
        <f t="shared" si="137"/>
        <v>1.0425531914893659E-2</v>
      </c>
      <c r="LG55" s="68">
        <f t="shared" si="310"/>
        <v>2.5416900049695774E-2</v>
      </c>
      <c r="LH55" s="68">
        <f t="shared" si="138"/>
        <v>0.32542562098799899</v>
      </c>
      <c r="LI55" s="68"/>
      <c r="LJ55" s="15">
        <f t="shared" si="139"/>
        <v>2.9928432010409945E-2</v>
      </c>
      <c r="LL55" s="250">
        <v>97.03</v>
      </c>
      <c r="LM55" s="68">
        <f t="shared" si="140"/>
        <v>-1.781556837736618E-2</v>
      </c>
      <c r="LN55" s="68">
        <f t="shared" si="311"/>
        <v>-2.824200242564065E-3</v>
      </c>
      <c r="LO55" s="68">
        <f t="shared" si="141"/>
        <v>0.10891428571428573</v>
      </c>
      <c r="LP55" s="68"/>
      <c r="LQ55" s="15">
        <f t="shared" si="142"/>
        <v>0.24063419000127872</v>
      </c>
      <c r="LS55" s="250">
        <v>10.56</v>
      </c>
      <c r="LT55" s="68">
        <f t="shared" si="143"/>
        <v>-5.2914798206278015E-2</v>
      </c>
      <c r="LU55" s="68">
        <f t="shared" si="312"/>
        <v>-3.7923430071475903E-2</v>
      </c>
      <c r="LV55" s="68"/>
      <c r="LW55" s="68"/>
      <c r="LX55" s="15">
        <f t="shared" si="144"/>
        <v>0.14162162162162167</v>
      </c>
      <c r="LZ55" s="250">
        <v>11.82</v>
      </c>
      <c r="MA55" s="68">
        <f t="shared" si="145"/>
        <v>-3.7459283387622076E-2</v>
      </c>
      <c r="MB55" s="68">
        <f t="shared" si="313"/>
        <v>-2.2467915252819961E-2</v>
      </c>
      <c r="MC55" s="68">
        <f t="shared" si="146"/>
        <v>-0.46876404494382024</v>
      </c>
      <c r="MD55" s="68"/>
      <c r="ME55" s="15">
        <f t="shared" si="147"/>
        <v>-0.12314540059347182</v>
      </c>
      <c r="MG55" s="250">
        <v>23.69</v>
      </c>
      <c r="MH55" s="68">
        <f t="shared" si="148"/>
        <v>-9.8210886943281242E-2</v>
      </c>
      <c r="MI55" s="68">
        <f t="shared" si="314"/>
        <v>-8.3219518808479123E-2</v>
      </c>
      <c r="MJ55" s="68">
        <f t="shared" si="149"/>
        <v>2.1927223719676556</v>
      </c>
      <c r="MK55" s="68"/>
      <c r="ML55" s="15">
        <f t="shared" si="150"/>
        <v>0.11587376354215737</v>
      </c>
      <c r="MN55" s="250">
        <v>96.59</v>
      </c>
      <c r="MO55" s="68">
        <f t="shared" si="151"/>
        <v>-2.9831257533145829E-2</v>
      </c>
      <c r="MP55" s="68">
        <f t="shared" si="315"/>
        <v>-1.4839889398343714E-2</v>
      </c>
      <c r="MQ55" s="68">
        <f t="shared" si="152"/>
        <v>-0.23280381254964258</v>
      </c>
      <c r="MR55" s="68"/>
      <c r="MS55" s="15">
        <f t="shared" si="153"/>
        <v>-0.13286650507226858</v>
      </c>
      <c r="MU55" s="250">
        <v>8.19</v>
      </c>
      <c r="MV55" s="68">
        <f t="shared" si="154"/>
        <v>-7.5620767494356658E-2</v>
      </c>
      <c r="MW55" s="68">
        <f t="shared" si="316"/>
        <v>-6.0629399359554539E-2</v>
      </c>
      <c r="MX55" s="68">
        <f t="shared" si="155"/>
        <v>-0.60757067561092482</v>
      </c>
      <c r="MY55" s="68"/>
      <c r="MZ55" s="15">
        <f t="shared" si="156"/>
        <v>-0.23242736644798503</v>
      </c>
      <c r="NB55" s="250">
        <v>192.12</v>
      </c>
      <c r="NC55" s="68">
        <f t="shared" si="157"/>
        <v>-8.9244261026566411E-3</v>
      </c>
      <c r="ND55" s="68">
        <f t="shared" si="317"/>
        <v>6.0669420321454743E-3</v>
      </c>
      <c r="NE55" s="68">
        <f t="shared" si="158"/>
        <v>0.41817376540931578</v>
      </c>
      <c r="NF55" s="68"/>
      <c r="NG55" s="15">
        <f t="shared" si="159"/>
        <v>0.15186761796270767</v>
      </c>
      <c r="NI55" s="250">
        <v>5.15</v>
      </c>
      <c r="NJ55" s="68">
        <f t="shared" si="160"/>
        <v>-4.9815498154981472E-2</v>
      </c>
      <c r="NK55" s="68">
        <f t="shared" si="318"/>
        <v>-3.4824130020179353E-2</v>
      </c>
      <c r="NL55" s="68">
        <f t="shared" si="161"/>
        <v>-0.95911075823739578</v>
      </c>
      <c r="NM55" s="68"/>
      <c r="NN55" s="15">
        <f t="shared" si="162"/>
        <v>5.10204081632653E-2</v>
      </c>
      <c r="NP55" s="250">
        <v>270.13</v>
      </c>
      <c r="NQ55" s="68">
        <f t="shared" si="163"/>
        <v>-6.6263394400276579E-2</v>
      </c>
      <c r="NR55" s="68">
        <f t="shared" si="319"/>
        <v>-5.127202626547446E-2</v>
      </c>
      <c r="NS55" s="68">
        <f t="shared" si="164"/>
        <v>1.0581333333333334</v>
      </c>
      <c r="NT55" s="68"/>
      <c r="NU55" s="15">
        <f t="shared" si="165"/>
        <v>-0.17876143860395832</v>
      </c>
      <c r="NW55" s="250">
        <v>165.87</v>
      </c>
      <c r="NX55" s="68">
        <f t="shared" si="166"/>
        <v>-4.5956516737605022E-2</v>
      </c>
      <c r="NY55" s="68">
        <f t="shared" si="320"/>
        <v>-3.0965148602802906E-2</v>
      </c>
      <c r="NZ55" s="68">
        <f t="shared" si="167"/>
        <v>-5.6269913518434155E-2</v>
      </c>
      <c r="OA55" s="68"/>
      <c r="OB55" s="15">
        <f t="shared" si="168"/>
        <v>-0.12377179080824091</v>
      </c>
      <c r="OD55" s="250">
        <v>1.23</v>
      </c>
      <c r="OE55" s="68">
        <f t="shared" si="169"/>
        <v>-6.1068702290076389E-2</v>
      </c>
      <c r="OF55" s="68">
        <f t="shared" si="321"/>
        <v>-4.6077334155274277E-2</v>
      </c>
      <c r="OG55" s="68">
        <f t="shared" si="170"/>
        <v>-0.99454956352195689</v>
      </c>
      <c r="OH55" s="68"/>
      <c r="OI55" s="15">
        <f t="shared" si="171"/>
        <v>-0.15753424657534246</v>
      </c>
      <c r="OK55" s="250">
        <v>74.010000000000005</v>
      </c>
      <c r="OL55" s="68">
        <f t="shared" si="172"/>
        <v>-7.2672597418869778E-2</v>
      </c>
      <c r="OM55" s="68">
        <f t="shared" si="322"/>
        <v>-5.7681229284067659E-2</v>
      </c>
      <c r="ON55" s="68">
        <f t="shared" si="173"/>
        <v>0.74346289752650174</v>
      </c>
      <c r="OO55" s="68"/>
      <c r="OP55" s="15">
        <f t="shared" si="174"/>
        <v>0.11109443026572595</v>
      </c>
      <c r="OR55" s="250">
        <v>1.74</v>
      </c>
      <c r="OS55" s="68">
        <f t="shared" si="175"/>
        <v>-4.3956043956043994E-2</v>
      </c>
      <c r="OT55" s="68">
        <f t="shared" si="323"/>
        <v>-2.8964675821241879E-2</v>
      </c>
      <c r="OU55" s="68">
        <f t="shared" si="176"/>
        <v>-0.77402597402597395</v>
      </c>
      <c r="OV55" s="68"/>
      <c r="OW55" s="15">
        <f t="shared" si="177"/>
        <v>0.55357142857142838</v>
      </c>
      <c r="OY55" s="250">
        <v>127.87</v>
      </c>
      <c r="OZ55" s="68">
        <f t="shared" si="178"/>
        <v>9.3933463796481054E-4</v>
      </c>
      <c r="PA55" s="68">
        <f t="shared" si="324"/>
        <v>1.5930702772766925E-2</v>
      </c>
      <c r="PB55" s="68">
        <f t="shared" si="332"/>
        <v>2.9344615384615387</v>
      </c>
      <c r="PC55" s="68"/>
      <c r="PD55" s="15">
        <f t="shared" si="179"/>
        <v>0.11628109995635101</v>
      </c>
      <c r="PE55" s="18"/>
      <c r="PF55" s="250">
        <v>217.85</v>
      </c>
      <c r="PG55" s="68">
        <f t="shared" si="180"/>
        <v>-4.7967108268616322E-3</v>
      </c>
      <c r="PH55" s="68">
        <f t="shared" si="325"/>
        <v>1.0194657307940483E-2</v>
      </c>
      <c r="PI55" s="68">
        <f t="shared" si="181"/>
        <v>-0.37435381964388281</v>
      </c>
      <c r="PJ55" s="68"/>
      <c r="PK55" s="15">
        <f t="shared" si="182"/>
        <v>4.1696552383684783E-2</v>
      </c>
      <c r="PM55" s="250"/>
      <c r="PN55" s="68">
        <f t="shared" si="183"/>
        <v>0</v>
      </c>
      <c r="PO55" s="68">
        <f t="shared" si="184"/>
        <v>1.4991368134802115E-2</v>
      </c>
      <c r="PP55" s="68">
        <f t="shared" si="185"/>
        <v>0</v>
      </c>
      <c r="PQ55" s="68"/>
      <c r="PR55" s="15">
        <f t="shared" si="186"/>
        <v>0</v>
      </c>
      <c r="PT55" s="250">
        <v>3.96</v>
      </c>
      <c r="PU55" s="68">
        <f t="shared" si="187"/>
        <v>-2.7027027027027105E-2</v>
      </c>
      <c r="PV55" s="68">
        <f t="shared" si="326"/>
        <v>-1.2035658892224989E-2</v>
      </c>
      <c r="PW55" s="68">
        <f t="shared" si="188"/>
        <v>-0.54587155963302758</v>
      </c>
      <c r="PX55" s="68"/>
      <c r="PY55" s="15">
        <f t="shared" si="189"/>
        <v>-0.22807017543859648</v>
      </c>
      <c r="QA55" s="250">
        <v>208.89</v>
      </c>
      <c r="QB55" s="68">
        <f t="shared" si="190"/>
        <v>-2.2004775504471264E-2</v>
      </c>
      <c r="QC55" s="68">
        <f t="shared" si="327"/>
        <v>-7.0134073696691487E-3</v>
      </c>
      <c r="QD55" s="68">
        <f t="shared" si="191"/>
        <v>-0.38086487447760753</v>
      </c>
      <c r="QE55" s="68"/>
      <c r="QF55" s="15">
        <f t="shared" si="192"/>
        <v>8.9444038802544992E-2</v>
      </c>
      <c r="QH55" s="250">
        <v>1.27</v>
      </c>
      <c r="QI55" s="68">
        <f t="shared" si="193"/>
        <v>-6.617647058823535E-2</v>
      </c>
      <c r="QJ55" s="68">
        <f t="shared" si="328"/>
        <v>-5.1185102453433232E-2</v>
      </c>
      <c r="QK55" s="68">
        <f t="shared" si="194"/>
        <v>-0.49402390438247007</v>
      </c>
      <c r="QL55" s="68"/>
      <c r="QM55" s="15">
        <f t="shared" si="195"/>
        <v>-2.3076923076923096E-2</v>
      </c>
      <c r="QO55" s="250">
        <v>10.91</v>
      </c>
      <c r="QP55" s="68">
        <f t="shared" si="196"/>
        <v>-0.16012317167051579</v>
      </c>
      <c r="QQ55" s="68">
        <f t="shared" si="329"/>
        <v>-0.14513180353571367</v>
      </c>
      <c r="QR55" s="68">
        <f t="shared" si="197"/>
        <v>-0.98670128477047225</v>
      </c>
      <c r="QS55" s="68"/>
      <c r="QT55" s="15">
        <f t="shared" si="198"/>
        <v>-4.9651567944250893E-2</v>
      </c>
      <c r="QV55" s="250">
        <v>1.63</v>
      </c>
      <c r="QW55" s="68">
        <f t="shared" si="199"/>
        <v>-0.10928961748633889</v>
      </c>
      <c r="QX55" s="68">
        <f t="shared" si="330"/>
        <v>-9.4298249351536773E-2</v>
      </c>
      <c r="QY55" s="68">
        <f t="shared" si="200"/>
        <v>-0.5382436260623229</v>
      </c>
      <c r="QZ55" s="68"/>
      <c r="RA55" s="15">
        <f t="shared" si="201"/>
        <v>-0.33387821822639974</v>
      </c>
      <c r="RC55" s="250">
        <v>21.89</v>
      </c>
      <c r="RD55" s="68">
        <f t="shared" si="202"/>
        <v>-4.6602787456446006E-2</v>
      </c>
      <c r="RE55" s="68">
        <f t="shared" si="331"/>
        <v>-3.1611419321643894E-2</v>
      </c>
      <c r="RF55" s="68">
        <f t="shared" si="203"/>
        <v>-0.52711168718945778</v>
      </c>
      <c r="RG55" s="68"/>
      <c r="RH55" s="15">
        <f t="shared" si="204"/>
        <v>-0.11555555555555554</v>
      </c>
      <c r="RJ55" s="250">
        <v>169.99</v>
      </c>
      <c r="RK55" s="68">
        <f t="shared" si="205"/>
        <v>-3.6392494756533007E-2</v>
      </c>
      <c r="RL55" s="68">
        <f t="shared" si="206"/>
        <v>-2.1401126621730892E-2</v>
      </c>
      <c r="RM55" s="68">
        <f t="shared" si="207"/>
        <v>-0.21147601818350498</v>
      </c>
      <c r="RN55" s="68"/>
      <c r="RO55" s="15">
        <f t="shared" si="208"/>
        <v>-0.135878405856039</v>
      </c>
      <c r="RQ55" s="250">
        <v>12.9</v>
      </c>
      <c r="RR55" s="68">
        <f t="shared" si="209"/>
        <v>3.3653846153846145E-2</v>
      </c>
      <c r="RS55" s="68">
        <f t="shared" si="210"/>
        <v>4.8645214288648264E-2</v>
      </c>
      <c r="RT55" s="68">
        <f t="shared" si="211"/>
        <v>-0.11885245901639345</v>
      </c>
      <c r="RU55" s="68"/>
      <c r="RV55" s="15">
        <f t="shared" si="212"/>
        <v>-0.38099808061420343</v>
      </c>
      <c r="RX55" s="250">
        <v>76.38</v>
      </c>
      <c r="RY55" s="68">
        <f t="shared" si="213"/>
        <v>-0.1004593098574962</v>
      </c>
      <c r="RZ55" s="68">
        <f t="shared" si="214"/>
        <v>-8.5467941722694077E-2</v>
      </c>
      <c r="SA55" s="68">
        <f t="shared" si="215"/>
        <v>-0.4259732451525628</v>
      </c>
      <c r="SB55" s="68"/>
      <c r="SC55" s="15">
        <f t="shared" si="216"/>
        <v>9.9166997223324085E-3</v>
      </c>
      <c r="SE55" s="250">
        <v>7.91</v>
      </c>
      <c r="SF55" s="68">
        <f t="shared" si="217"/>
        <v>-0.15401069518716573</v>
      </c>
      <c r="SG55" s="68">
        <f t="shared" si="218"/>
        <v>-0.13901932705236361</v>
      </c>
      <c r="SH55" s="68">
        <f t="shared" si="219"/>
        <v>-0.36719999999999997</v>
      </c>
      <c r="SI55" s="68"/>
      <c r="SJ55" s="15">
        <f t="shared" si="220"/>
        <v>-0.48165137614678899</v>
      </c>
      <c r="SL55" s="250">
        <v>0.48299999999999998</v>
      </c>
      <c r="SM55" s="68">
        <f t="shared" si="221"/>
        <v>-0.13129496402877708</v>
      </c>
      <c r="SN55" s="68">
        <f t="shared" si="222"/>
        <v>-0.11630359589397496</v>
      </c>
      <c r="SO55" s="68">
        <f t="shared" si="223"/>
        <v>-0.65985915492957747</v>
      </c>
      <c r="SP55" s="68"/>
      <c r="SQ55" s="15">
        <f t="shared" si="224"/>
        <v>-0.5217821782178218</v>
      </c>
      <c r="SS55" s="250">
        <v>4.63</v>
      </c>
      <c r="ST55" s="68">
        <f t="shared" si="225"/>
        <v>-0.10617760617760615</v>
      </c>
      <c r="SU55" s="68">
        <f t="shared" si="226"/>
        <v>-9.1186238042804027E-2</v>
      </c>
      <c r="SV55" s="68">
        <f t="shared" si="227"/>
        <v>-0.71313506815365557</v>
      </c>
      <c r="SW55" s="68"/>
      <c r="SX55" s="15">
        <f t="shared" si="228"/>
        <v>-0.44880952380952382</v>
      </c>
      <c r="SZ55" s="250">
        <v>24.42</v>
      </c>
      <c r="TA55" s="68">
        <f t="shared" si="229"/>
        <v>-2.2417934347477932E-2</v>
      </c>
      <c r="TB55" s="68">
        <f t="shared" si="230"/>
        <v>-7.426566212675817E-3</v>
      </c>
      <c r="TC55" s="68">
        <f t="shared" si="231"/>
        <v>-0.39509536784741134</v>
      </c>
      <c r="TD55" s="68"/>
      <c r="TE55" s="15">
        <f t="shared" si="232"/>
        <v>0.56538461538461549</v>
      </c>
      <c r="TG55" s="250">
        <v>0.20369999999999999</v>
      </c>
      <c r="TH55" s="68">
        <f t="shared" si="233"/>
        <v>4.4079958995386963E-2</v>
      </c>
      <c r="TI55" s="68">
        <f t="shared" si="234"/>
        <v>5.9071327130189075E-2</v>
      </c>
      <c r="TJ55" s="68">
        <f t="shared" si="235"/>
        <v>-7.4090909090909138E-2</v>
      </c>
      <c r="TK55" s="68"/>
      <c r="TL55" s="15">
        <f t="shared" si="236"/>
        <v>0.20176991150442464</v>
      </c>
      <c r="TN55" s="250">
        <v>27.1</v>
      </c>
      <c r="TO55" s="68">
        <f t="shared" si="237"/>
        <v>-1.2750455373406116E-2</v>
      </c>
      <c r="TP55" s="68">
        <f t="shared" si="238"/>
        <v>2.2409127613959995E-3</v>
      </c>
      <c r="TQ55" s="68">
        <f t="shared" si="239"/>
        <v>-0.60499369593260111</v>
      </c>
      <c r="TR55" s="68"/>
      <c r="TS55" s="15">
        <f t="shared" si="240"/>
        <v>-8.9075630252100788E-2</v>
      </c>
      <c r="TU55" s="250">
        <v>1.97</v>
      </c>
      <c r="TV55" s="68">
        <f t="shared" si="241"/>
        <v>-4.830917874396129E-2</v>
      </c>
      <c r="TW55" s="68">
        <f t="shared" si="242"/>
        <v>-3.3317810609159171E-2</v>
      </c>
      <c r="TX55" s="68">
        <f t="shared" si="243"/>
        <v>-0.55328798185941053</v>
      </c>
      <c r="TY55" s="68"/>
      <c r="TZ55" s="15">
        <f t="shared" si="244"/>
        <v>0.15204678362573101</v>
      </c>
      <c r="UB55" s="250"/>
      <c r="UC55" s="68">
        <f t="shared" si="245"/>
        <v>0</v>
      </c>
      <c r="UD55" s="68">
        <f t="shared" si="246"/>
        <v>1.4991368134802115E-2</v>
      </c>
      <c r="UE55" s="68">
        <f t="shared" si="247"/>
        <v>0</v>
      </c>
      <c r="UF55" s="68"/>
      <c r="UG55" s="15">
        <f t="shared" si="248"/>
        <v>0</v>
      </c>
      <c r="UI55" s="250"/>
      <c r="UJ55" s="68">
        <f t="shared" si="249"/>
        <v>0</v>
      </c>
      <c r="UK55" s="68">
        <f t="shared" si="250"/>
        <v>1.4991368134802115E-2</v>
      </c>
      <c r="UL55" s="68">
        <f t="shared" si="251"/>
        <v>0</v>
      </c>
      <c r="UM55" s="68"/>
      <c r="UN55" s="15">
        <f t="shared" si="252"/>
        <v>0</v>
      </c>
      <c r="UP55" s="250"/>
      <c r="UQ55" s="68">
        <f t="shared" si="253"/>
        <v>0</v>
      </c>
      <c r="UR55" s="68">
        <f t="shared" si="254"/>
        <v>1.4991368134802115E-2</v>
      </c>
      <c r="US55" s="68">
        <f t="shared" si="255"/>
        <v>0</v>
      </c>
      <c r="UT55" s="68"/>
      <c r="UU55" s="15">
        <f t="shared" si="256"/>
        <v>0</v>
      </c>
      <c r="UW55" s="250"/>
      <c r="UX55" s="68">
        <f t="shared" si="257"/>
        <v>0</v>
      </c>
      <c r="UY55" s="68">
        <f t="shared" si="258"/>
        <v>1.4991368134802115E-2</v>
      </c>
      <c r="UZ55" s="68">
        <f t="shared" si="259"/>
        <v>0</v>
      </c>
      <c r="VA55" s="68"/>
      <c r="VB55" s="15">
        <f t="shared" si="260"/>
        <v>0</v>
      </c>
      <c r="VD55" s="250"/>
      <c r="VE55" s="68">
        <f t="shared" si="261"/>
        <v>0</v>
      </c>
      <c r="VF55" s="68">
        <f t="shared" si="262"/>
        <v>1.4991368134802115E-2</v>
      </c>
      <c r="VG55" s="68">
        <f t="shared" si="263"/>
        <v>0</v>
      </c>
      <c r="VH55" s="68"/>
      <c r="VI55" s="15">
        <f t="shared" si="264"/>
        <v>0</v>
      </c>
      <c r="VM55" s="21">
        <f t="shared" si="265"/>
        <v>-4.313098188985006E-2</v>
      </c>
      <c r="VN55" s="49"/>
      <c r="VO55" s="21">
        <f t="shared" si="266"/>
        <v>0.2261334497254873</v>
      </c>
      <c r="VP55" s="14"/>
      <c r="VQ55" s="21">
        <f t="shared" si="267"/>
        <v>-5.4151207313889192E-2</v>
      </c>
    </row>
    <row r="56" spans="1:589" ht="15.75" customHeight="1" x14ac:dyDescent="0.2">
      <c r="A56" s="127">
        <v>45727</v>
      </c>
      <c r="B56" s="4">
        <f t="shared" si="0"/>
        <v>45727</v>
      </c>
      <c r="C56" s="13">
        <v>41433.480000000003</v>
      </c>
      <c r="D56" s="138">
        <f t="shared" si="1"/>
        <v>-478.22999999999593</v>
      </c>
      <c r="E56" s="68">
        <f t="shared" si="2"/>
        <v>-1.141041489359408E-2</v>
      </c>
      <c r="F56" s="15">
        <f t="shared" si="3"/>
        <v>-2.6107894327360989E-2</v>
      </c>
      <c r="G56" s="13">
        <v>5572.07</v>
      </c>
      <c r="H56" s="138">
        <f t="shared" si="4"/>
        <v>-42.490000000000691</v>
      </c>
      <c r="I56" s="68">
        <f t="shared" si="5"/>
        <v>-7.5678236584880536E-3</v>
      </c>
      <c r="J56" s="15">
        <f t="shared" si="6"/>
        <v>-5.2631668432050367E-2</v>
      </c>
      <c r="K56" s="13">
        <v>17436.099999999999</v>
      </c>
      <c r="L56" s="138">
        <f t="shared" si="7"/>
        <v>-32.220000000001164</v>
      </c>
      <c r="M56" s="68">
        <f t="shared" si="8"/>
        <v>-1.8444818963701812E-3</v>
      </c>
      <c r="N56" s="15">
        <f t="shared" si="9"/>
        <v>-9.7079922675354161E-2</v>
      </c>
      <c r="O56" s="13">
        <v>2023.59</v>
      </c>
      <c r="P56" s="138">
        <f t="shared" si="10"/>
        <v>4.5199999999999818</v>
      </c>
      <c r="Q56" s="68">
        <f t="shared" si="11"/>
        <v>2.2386544300098473E-3</v>
      </c>
      <c r="R56" s="15">
        <f t="shared" si="12"/>
        <v>-9.2625641209599291E-2</v>
      </c>
      <c r="S56" s="18">
        <f t="shared" si="13"/>
        <v>-5.0680150563648229E-3</v>
      </c>
      <c r="T56" s="121">
        <f t="shared" si="14"/>
        <v>251.68490771953302</v>
      </c>
      <c r="U56" s="121">
        <f t="shared" si="15"/>
        <v>251.68490771953302</v>
      </c>
      <c r="V56" s="134">
        <f t="shared" si="16"/>
        <v>-4.0111158880265238E-3</v>
      </c>
      <c r="W56" s="21">
        <f t="shared" si="268"/>
        <v>-2.7190173630220301E-2</v>
      </c>
      <c r="X56" s="18">
        <f t="shared" si="17"/>
        <v>-4.6460165046106165E-3</v>
      </c>
      <c r="Y56" s="352">
        <v>232748.82</v>
      </c>
      <c r="Z56" s="15">
        <v>1.9999999999999999E-6</v>
      </c>
      <c r="AA56" s="21">
        <f t="shared" si="18"/>
        <v>4.0131158880265241E-3</v>
      </c>
      <c r="AC56" s="250">
        <v>199.5</v>
      </c>
      <c r="AD56" s="68">
        <f t="shared" si="19"/>
        <v>3.2183445640148159E-3</v>
      </c>
      <c r="AE56" s="68">
        <f t="shared" si="269"/>
        <v>7.2294604520413402E-3</v>
      </c>
      <c r="AF56" s="68">
        <f t="shared" si="20"/>
        <v>0.21077866116404678</v>
      </c>
      <c r="AG56" s="68"/>
      <c r="AH56" s="15">
        <f t="shared" si="21"/>
        <v>-0.1218030549808513</v>
      </c>
      <c r="AJ56" s="250">
        <v>19.98</v>
      </c>
      <c r="AK56" s="68">
        <f t="shared" si="22"/>
        <v>3.0120481927710199E-3</v>
      </c>
      <c r="AL56" s="68">
        <f t="shared" si="270"/>
        <v>7.0231640807975441E-3</v>
      </c>
      <c r="AM56" s="68">
        <f t="shared" si="23"/>
        <v>7.4193548387096714E-2</v>
      </c>
      <c r="AN56" s="68"/>
      <c r="AO56" s="15">
        <f t="shared" si="24"/>
        <v>-4.9928673323823142E-2</v>
      </c>
      <c r="AQ56" s="250">
        <v>19.29</v>
      </c>
      <c r="AR56" s="68">
        <f t="shared" si="25"/>
        <v>5.1867219917002127E-4</v>
      </c>
      <c r="AS56" s="68">
        <f t="shared" si="271"/>
        <v>4.529788087196545E-3</v>
      </c>
      <c r="AT56" s="68">
        <f t="shared" si="26"/>
        <v>0.11696583671105962</v>
      </c>
      <c r="AU56" s="68"/>
      <c r="AV56" s="15">
        <f t="shared" si="27"/>
        <v>-0.1015370284117373</v>
      </c>
      <c r="AX56" s="250">
        <v>193.93</v>
      </c>
      <c r="AY56" s="68">
        <f t="shared" si="28"/>
        <v>-7.5230296827021436E-3</v>
      </c>
      <c r="AZ56" s="68">
        <f t="shared" si="272"/>
        <v>-3.5119137946756198E-3</v>
      </c>
      <c r="BA56" s="68">
        <f t="shared" si="29"/>
        <v>0.44615958240119324</v>
      </c>
      <c r="BB56" s="68"/>
      <c r="BC56" s="15">
        <f t="shared" si="30"/>
        <v>-5.0247318673784173E-2</v>
      </c>
      <c r="BE56" s="250">
        <v>74.45</v>
      </c>
      <c r="BF56" s="68">
        <f t="shared" si="31"/>
        <v>-1.2075371549893799E-2</v>
      </c>
      <c r="BG56" s="68">
        <f t="shared" si="273"/>
        <v>-8.0642556618672756E-3</v>
      </c>
      <c r="BH56" s="68"/>
      <c r="BI56" s="68"/>
      <c r="BJ56" s="15">
        <f t="shared" si="32"/>
        <v>1.0587756210126253E-2</v>
      </c>
      <c r="BL56" s="250">
        <v>59.62</v>
      </c>
      <c r="BM56" s="68">
        <f t="shared" si="33"/>
        <v>7.9459002535925416E-3</v>
      </c>
      <c r="BN56" s="68">
        <f t="shared" si="274"/>
        <v>1.1957016141619065E-2</v>
      </c>
      <c r="BO56" s="68">
        <f t="shared" si="34"/>
        <v>4.0417649040079976E-3</v>
      </c>
      <c r="BP56" s="68"/>
      <c r="BQ56" s="15">
        <f t="shared" si="35"/>
        <v>-0.10170257646527055</v>
      </c>
      <c r="BS56" s="250">
        <v>34.17</v>
      </c>
      <c r="BT56" s="68">
        <f t="shared" si="36"/>
        <v>6.776664702416146E-3</v>
      </c>
      <c r="BU56" s="68">
        <f t="shared" si="275"/>
        <v>1.0787780590442671E-2</v>
      </c>
      <c r="BV56" s="68">
        <f t="shared" si="37"/>
        <v>-8.2930756843800232E-2</v>
      </c>
      <c r="BW56" s="68"/>
      <c r="BX56" s="15">
        <f t="shared" si="38"/>
        <v>-0.10666666666666662</v>
      </c>
      <c r="BZ56" s="250"/>
      <c r="CA56" s="68">
        <f t="shared" si="39"/>
        <v>0</v>
      </c>
      <c r="CB56" s="68">
        <f t="shared" si="276"/>
        <v>0</v>
      </c>
      <c r="CC56" s="68">
        <f t="shared" si="40"/>
        <v>0</v>
      </c>
      <c r="CD56" s="68"/>
      <c r="CE56" s="15">
        <f t="shared" si="41"/>
        <v>0</v>
      </c>
      <c r="CG56" s="250">
        <v>30.32</v>
      </c>
      <c r="CH56" s="68">
        <f t="shared" si="42"/>
        <v>-3.6148537627341253E-3</v>
      </c>
      <c r="CI56" s="68">
        <f t="shared" si="277"/>
        <v>3.9626212529239851E-4</v>
      </c>
      <c r="CJ56" s="68">
        <f t="shared" si="43"/>
        <v>2.9771749917300648E-3</v>
      </c>
      <c r="CK56" s="68"/>
      <c r="CL56" s="15">
        <f t="shared" si="44"/>
        <v>-0.11757857974388822</v>
      </c>
      <c r="CN56" s="250">
        <v>29.86</v>
      </c>
      <c r="CO56" s="68">
        <f t="shared" si="45"/>
        <v>1.2890094979647184E-2</v>
      </c>
      <c r="CP56" s="68">
        <f t="shared" si="278"/>
        <v>1.6901210867673707E-2</v>
      </c>
      <c r="CQ56" s="68">
        <f t="shared" si="46"/>
        <v>-4.7223994894703268E-2</v>
      </c>
      <c r="CR56" s="68"/>
      <c r="CS56" s="15">
        <f t="shared" si="47"/>
        <v>-0.10785778308933372</v>
      </c>
      <c r="CU56" s="250">
        <v>33.86</v>
      </c>
      <c r="CV56" s="68">
        <f t="shared" si="48"/>
        <v>2.6650873556409919E-3</v>
      </c>
      <c r="CW56" s="68">
        <f t="shared" si="279"/>
        <v>6.6762032436675153E-3</v>
      </c>
      <c r="CX56" s="68">
        <f t="shared" si="49"/>
        <v>5.3188180404354614E-2</v>
      </c>
      <c r="CY56" s="68"/>
      <c r="CZ56" s="15">
        <f t="shared" si="50"/>
        <v>-9.1738197424892753E-2</v>
      </c>
      <c r="DB56" s="250">
        <v>19.04</v>
      </c>
      <c r="DC56" s="68">
        <f t="shared" si="51"/>
        <v>5.2548607461891806E-4</v>
      </c>
      <c r="DD56" s="68">
        <f t="shared" si="280"/>
        <v>4.536601962645442E-3</v>
      </c>
      <c r="DE56" s="68">
        <f t="shared" si="52"/>
        <v>-0.12940100594421589</v>
      </c>
      <c r="DF56" s="68"/>
      <c r="DG56" s="15">
        <f t="shared" si="53"/>
        <v>-6.483300589390964E-2</v>
      </c>
      <c r="DI56" s="250">
        <v>44.49</v>
      </c>
      <c r="DJ56" s="68">
        <f t="shared" si="54"/>
        <v>-1.5709156193895934E-3</v>
      </c>
      <c r="DK56" s="68">
        <f t="shared" si="281"/>
        <v>2.4402002686369304E-3</v>
      </c>
      <c r="DL56" s="68">
        <f t="shared" si="55"/>
        <v>7.7010192525482088E-3</v>
      </c>
      <c r="DM56" s="68"/>
      <c r="DN56" s="15">
        <f t="shared" si="56"/>
        <v>5.526565464895649E-2</v>
      </c>
      <c r="DP56" s="250">
        <v>37.58</v>
      </c>
      <c r="DQ56" s="68">
        <f t="shared" si="57"/>
        <v>6.1579651941096889E-3</v>
      </c>
      <c r="DR56" s="68">
        <f t="shared" si="282"/>
        <v>1.0169081082136213E-2</v>
      </c>
      <c r="DS56" s="68"/>
      <c r="DT56" s="68"/>
      <c r="DU56" s="15">
        <f t="shared" si="58"/>
        <v>-1.3130252100840336E-2</v>
      </c>
      <c r="DV56" s="18"/>
      <c r="DW56" s="250">
        <v>28.61</v>
      </c>
      <c r="DX56" s="68">
        <f t="shared" si="59"/>
        <v>2.1015761821365575E-3</v>
      </c>
      <c r="DY56" s="68">
        <f t="shared" si="283"/>
        <v>6.1126920701630814E-3</v>
      </c>
      <c r="DZ56" s="68">
        <f t="shared" si="60"/>
        <v>0.52668089647812177</v>
      </c>
      <c r="EA56" s="68"/>
      <c r="EB56" s="15">
        <f t="shared" si="61"/>
        <v>-0.14520466089034956</v>
      </c>
      <c r="ED56" s="250">
        <v>32.01</v>
      </c>
      <c r="EE56" s="68">
        <f t="shared" si="62"/>
        <v>-2.4929884699284948E-3</v>
      </c>
      <c r="EF56" s="68">
        <f t="shared" si="284"/>
        <v>1.518127418098029E-3</v>
      </c>
      <c r="EG56" s="68">
        <f t="shared" si="63"/>
        <v>0.52211126961483578</v>
      </c>
      <c r="EH56" s="68"/>
      <c r="EI56" s="15">
        <f t="shared" si="64"/>
        <v>-0.13204989154013028</v>
      </c>
      <c r="EK56" s="250">
        <v>106.83</v>
      </c>
      <c r="EL56" s="68">
        <f t="shared" si="65"/>
        <v>-6.5098112154747777E-3</v>
      </c>
      <c r="EM56" s="68">
        <f t="shared" si="285"/>
        <v>-2.4986953274482538E-3</v>
      </c>
      <c r="EN56" s="68">
        <f t="shared" si="66"/>
        <v>0.65525255655407477</v>
      </c>
      <c r="EO56" s="68"/>
      <c r="EP56" s="15">
        <f t="shared" si="67"/>
        <v>-4.0161725067385433E-2</v>
      </c>
      <c r="ER56" s="250">
        <v>36.659999999999997</v>
      </c>
      <c r="ES56" s="68">
        <f t="shared" si="68"/>
        <v>-6.2347519653023573E-3</v>
      </c>
      <c r="ET56" s="68">
        <f t="shared" si="286"/>
        <v>-2.2236360772758335E-3</v>
      </c>
      <c r="EU56" s="68">
        <f t="shared" si="69"/>
        <v>5.0128902893153832E-2</v>
      </c>
      <c r="EV56" s="68"/>
      <c r="EW56" s="15">
        <f t="shared" si="70"/>
        <v>-5.7341218822319462E-2</v>
      </c>
      <c r="EY56" s="250">
        <v>30.1</v>
      </c>
      <c r="EZ56" s="68">
        <f t="shared" si="71"/>
        <v>3.1528444139821851E-2</v>
      </c>
      <c r="FA56" s="68">
        <f t="shared" si="287"/>
        <v>3.5539560027848374E-2</v>
      </c>
      <c r="FB56" s="68"/>
      <c r="FC56" s="68"/>
      <c r="FD56" s="15">
        <f t="shared" si="72"/>
        <v>0.22457282343368606</v>
      </c>
      <c r="FF56" s="250">
        <v>55.43</v>
      </c>
      <c r="FG56" s="68">
        <f t="shared" si="73"/>
        <v>-2.878215506386107E-3</v>
      </c>
      <c r="FH56" s="68">
        <f t="shared" si="288"/>
        <v>1.1329003816404168E-3</v>
      </c>
      <c r="FI56" s="68">
        <f t="shared" si="74"/>
        <v>-6.1780636425186164E-2</v>
      </c>
      <c r="FJ56" s="68"/>
      <c r="FK56" s="15">
        <f t="shared" si="75"/>
        <v>-2.3947878147561181E-2</v>
      </c>
      <c r="FM56" s="250">
        <v>163.26</v>
      </c>
      <c r="FN56" s="68">
        <f t="shared" si="76"/>
        <v>7.2182121043863744E-3</v>
      </c>
      <c r="FO56" s="68">
        <f t="shared" si="289"/>
        <v>1.1229327992412899E-2</v>
      </c>
      <c r="FP56" s="68">
        <f t="shared" si="77"/>
        <v>0.40402476780185748</v>
      </c>
      <c r="FQ56" s="68"/>
      <c r="FR56" s="15">
        <f t="shared" si="78"/>
        <v>-0.10128812066497857</v>
      </c>
      <c r="FT56" s="250">
        <v>94.18</v>
      </c>
      <c r="FU56" s="68">
        <f t="shared" si="79"/>
        <v>-2.9642176582679119E-3</v>
      </c>
      <c r="FV56" s="68">
        <f t="shared" si="290"/>
        <v>1.046898229758612E-3</v>
      </c>
      <c r="FW56" s="68">
        <f t="shared" si="80"/>
        <v>6.986254685902539E-2</v>
      </c>
      <c r="FX56" s="68"/>
      <c r="FY56" s="15">
        <f t="shared" si="81"/>
        <v>4.4355732978487467E-2</v>
      </c>
      <c r="GA56" s="250">
        <v>17.55</v>
      </c>
      <c r="GB56" s="68">
        <f t="shared" si="82"/>
        <v>-3.972758229284919E-3</v>
      </c>
      <c r="GC56" s="68">
        <f t="shared" si="291"/>
        <v>3.8357658741604815E-5</v>
      </c>
      <c r="GD56" s="68"/>
      <c r="GE56" s="68"/>
      <c r="GF56" s="15">
        <f t="shared" si="83"/>
        <v>6.8846815834768217E-3</v>
      </c>
      <c r="GG56" s="18"/>
      <c r="GH56" s="250">
        <v>19.3</v>
      </c>
      <c r="GI56" s="68">
        <f t="shared" si="84"/>
        <v>-1.0351966873705784E-3</v>
      </c>
      <c r="GJ56" s="68">
        <f t="shared" si="292"/>
        <v>2.9759192006559455E-3</v>
      </c>
      <c r="GK56" s="68">
        <f t="shared" si="85"/>
        <v>4.1623309053070686E-3</v>
      </c>
      <c r="GL56" s="68"/>
      <c r="GM56" s="15">
        <f t="shared" si="86"/>
        <v>2.1164021164021277E-2</v>
      </c>
      <c r="GO56" s="250">
        <v>26.74</v>
      </c>
      <c r="GP56" s="68">
        <f t="shared" si="87"/>
        <v>7.5357950263752558E-3</v>
      </c>
      <c r="GQ56" s="68">
        <f t="shared" si="293"/>
        <v>1.154691091440178E-2</v>
      </c>
      <c r="GR56" s="68"/>
      <c r="GS56" s="68"/>
      <c r="GT56" s="15">
        <f t="shared" si="88"/>
        <v>-1.8715596330275287E-2</v>
      </c>
      <c r="GV56" s="250">
        <v>13.99</v>
      </c>
      <c r="GW56" s="68">
        <f t="shared" si="89"/>
        <v>0</v>
      </c>
      <c r="GX56" s="68">
        <f t="shared" si="294"/>
        <v>4.0111158880265238E-3</v>
      </c>
      <c r="GY56" s="68">
        <f t="shared" si="90"/>
        <v>0.18059071729957812</v>
      </c>
      <c r="GZ56" s="68"/>
      <c r="HA56" s="15">
        <f t="shared" si="91"/>
        <v>1.9679300291545156E-2</v>
      </c>
      <c r="HD56" s="250">
        <v>230.58</v>
      </c>
      <c r="HE56" s="68">
        <f t="shared" si="92"/>
        <v>3.7947332883187065E-2</v>
      </c>
      <c r="HF56" s="68">
        <f t="shared" si="295"/>
        <v>4.1958448771213588E-2</v>
      </c>
      <c r="HG56" s="68">
        <f t="shared" si="93"/>
        <v>0.29532048761305557</v>
      </c>
      <c r="HH56" s="68"/>
      <c r="HI56" s="15">
        <f t="shared" si="94"/>
        <v>-0.42903129952456409</v>
      </c>
      <c r="HK56" s="250">
        <v>29.06</v>
      </c>
      <c r="HL56" s="68">
        <f t="shared" si="95"/>
        <v>-4.1124057573680949E-3</v>
      </c>
      <c r="HM56" s="68">
        <f t="shared" si="296"/>
        <v>-1.0128986934157102E-4</v>
      </c>
      <c r="HN56" s="68">
        <f t="shared" si="96"/>
        <v>10.71774193548387</v>
      </c>
      <c r="HO56" s="68"/>
      <c r="HP56" s="15">
        <f t="shared" si="97"/>
        <v>0.10159211523881728</v>
      </c>
      <c r="HR56" s="250">
        <v>109.16</v>
      </c>
      <c r="HS56" s="68">
        <f t="shared" si="98"/>
        <v>-2.3613595706618969E-2</v>
      </c>
      <c r="HT56" s="68">
        <f t="shared" si="297"/>
        <v>-1.9602479818592446E-2</v>
      </c>
      <c r="HU56" s="68">
        <f t="shared" si="99"/>
        <v>1.9989010989010987</v>
      </c>
      <c r="HV56" s="68"/>
      <c r="HW56" s="15">
        <f t="shared" si="100"/>
        <v>1.4781072789811318E-2</v>
      </c>
      <c r="HY56" s="250">
        <v>108.76</v>
      </c>
      <c r="HZ56" s="68">
        <f t="shared" si="101"/>
        <v>1.6638624041876996E-2</v>
      </c>
      <c r="IA56" s="68">
        <f t="shared" si="298"/>
        <v>2.0649739929903519E-2</v>
      </c>
      <c r="IB56" s="68">
        <f t="shared" si="102"/>
        <v>2.7006610009442863E-2</v>
      </c>
      <c r="IC56" s="68"/>
      <c r="ID56" s="15">
        <f t="shared" si="103"/>
        <v>-0.19011095390572633</v>
      </c>
      <c r="IF56" s="250">
        <v>190.09</v>
      </c>
      <c r="IG56" s="68">
        <f t="shared" si="104"/>
        <v>3.0577392247221551E-2</v>
      </c>
      <c r="IH56" s="68">
        <f t="shared" si="299"/>
        <v>3.4588508135248074E-2</v>
      </c>
      <c r="II56" s="68">
        <f t="shared" si="105"/>
        <v>8.6228571428571446E-2</v>
      </c>
      <c r="IJ56" s="68"/>
      <c r="IK56" s="15">
        <f t="shared" si="106"/>
        <v>-0.18008109040717737</v>
      </c>
      <c r="IM56" s="250">
        <v>195.01</v>
      </c>
      <c r="IN56" s="68">
        <f t="shared" si="107"/>
        <v>-1.0252245850885704E-2</v>
      </c>
      <c r="IO56" s="68">
        <f t="shared" si="300"/>
        <v>-6.2411299628591802E-3</v>
      </c>
      <c r="IP56" s="68">
        <f t="shared" si="108"/>
        <v>2.80804530365163</v>
      </c>
      <c r="IQ56" s="68"/>
      <c r="IR56" s="15">
        <f t="shared" si="109"/>
        <v>3.9997866780438381E-2</v>
      </c>
      <c r="IT56" s="250">
        <v>41.73</v>
      </c>
      <c r="IU56" s="68">
        <f t="shared" si="110"/>
        <v>2.6820866141732191E-2</v>
      </c>
      <c r="IV56" s="68">
        <f t="shared" si="301"/>
        <v>3.0831982029758714E-2</v>
      </c>
      <c r="IW56" s="68">
        <f t="shared" si="111"/>
        <v>1.2865753424657533</v>
      </c>
      <c r="IX56" s="68"/>
      <c r="IY56" s="15">
        <f t="shared" si="112"/>
        <v>-0.18797431406888507</v>
      </c>
      <c r="JA56" s="250">
        <v>605.71</v>
      </c>
      <c r="JB56" s="68">
        <f t="shared" si="113"/>
        <v>1.2909914881519803E-2</v>
      </c>
      <c r="JC56" s="68">
        <f t="shared" si="302"/>
        <v>1.6921030769546326E-2</v>
      </c>
      <c r="JD56" s="68">
        <f t="shared" si="114"/>
        <v>0.22514158576051793</v>
      </c>
      <c r="JE56" s="68"/>
      <c r="JF56" s="15">
        <f t="shared" si="115"/>
        <v>3.4499837748287895E-2</v>
      </c>
      <c r="JH56" s="250">
        <v>380.45</v>
      </c>
      <c r="JI56" s="68">
        <f t="shared" si="116"/>
        <v>7.628367003366046E-4</v>
      </c>
      <c r="JJ56" s="68">
        <f t="shared" si="303"/>
        <v>4.7739525883631288E-3</v>
      </c>
      <c r="JK56" s="68">
        <f t="shared" si="117"/>
        <v>-6.4520888145762151E-2</v>
      </c>
      <c r="JL56" s="68"/>
      <c r="JM56" s="15">
        <f t="shared" si="118"/>
        <v>-9.7390272835112715E-2</v>
      </c>
      <c r="JO56" s="250">
        <v>11.08</v>
      </c>
      <c r="JP56" s="68">
        <f t="shared" si="119"/>
        <v>5.4234062797335898E-2</v>
      </c>
      <c r="JQ56" s="68">
        <f t="shared" si="304"/>
        <v>5.8245178685362421E-2</v>
      </c>
      <c r="JR56" s="68">
        <f t="shared" si="120"/>
        <v>-0.62611776615488435</v>
      </c>
      <c r="JS56" s="68"/>
      <c r="JT56" s="15">
        <f t="shared" si="121"/>
        <v>8.7340529931305255E-2</v>
      </c>
      <c r="JV56" s="250">
        <v>1.36</v>
      </c>
      <c r="JW56" s="68">
        <f t="shared" si="122"/>
        <v>4.6153846153846191E-2</v>
      </c>
      <c r="JX56" s="68">
        <f t="shared" si="305"/>
        <v>5.0164962041872714E-2</v>
      </c>
      <c r="JY56" s="68">
        <f t="shared" si="123"/>
        <v>-0.46245059288537543</v>
      </c>
      <c r="JZ56" s="68"/>
      <c r="KA56" s="15">
        <f t="shared" si="124"/>
        <v>-0.24444444444444441</v>
      </c>
      <c r="KC56" s="250">
        <v>18.64</v>
      </c>
      <c r="KD56" s="68">
        <f t="shared" si="125"/>
        <v>9.7508125677139602E-3</v>
      </c>
      <c r="KE56" s="68">
        <f t="shared" si="306"/>
        <v>1.3761928455740483E-2</v>
      </c>
      <c r="KF56" s="68">
        <f t="shared" si="126"/>
        <v>-4.3121149897330589E-2</v>
      </c>
      <c r="KG56" s="68"/>
      <c r="KH56" s="15">
        <f t="shared" si="127"/>
        <v>-0.15960324616771862</v>
      </c>
      <c r="KI56" s="18"/>
      <c r="KJ56" s="250">
        <v>43.36</v>
      </c>
      <c r="KK56" s="68">
        <f t="shared" si="128"/>
        <v>9.9112801013941598E-2</v>
      </c>
      <c r="KL56" s="68">
        <f t="shared" si="307"/>
        <v>0.10312391690196812</v>
      </c>
      <c r="KM56" s="68">
        <f t="shared" si="129"/>
        <v>1.0549763033175354</v>
      </c>
      <c r="KN56" s="68"/>
      <c r="KO56" s="15">
        <f t="shared" si="130"/>
        <v>-0.35485790804939737</v>
      </c>
      <c r="KQ56" s="250">
        <v>1.321</v>
      </c>
      <c r="KR56" s="68">
        <f t="shared" si="131"/>
        <v>6.7906224737267457E-2</v>
      </c>
      <c r="KS56" s="68">
        <f t="shared" si="308"/>
        <v>7.191734062529398E-2</v>
      </c>
      <c r="KT56" s="68">
        <f t="shared" si="132"/>
        <v>-0.49580152671755728</v>
      </c>
      <c r="KU56" s="68"/>
      <c r="KV56" s="15">
        <f t="shared" si="133"/>
        <v>0.30792079207920786</v>
      </c>
      <c r="KW56" s="18"/>
      <c r="KX56" s="250">
        <v>21.15</v>
      </c>
      <c r="KY56" s="68">
        <f t="shared" si="134"/>
        <v>-9.447331128957546E-4</v>
      </c>
      <c r="KZ56" s="68">
        <f t="shared" si="309"/>
        <v>3.0663827751307693E-3</v>
      </c>
      <c r="LA56" s="68">
        <f t="shared" si="135"/>
        <v>-0.70596413179480055</v>
      </c>
      <c r="LB56" s="68"/>
      <c r="LC56" s="15">
        <f t="shared" si="136"/>
        <v>-0.10797132011809372</v>
      </c>
      <c r="LD56" s="18"/>
      <c r="LE56" s="250">
        <v>49.11</v>
      </c>
      <c r="LF56" s="68">
        <f t="shared" si="137"/>
        <v>3.4112444725205249E-2</v>
      </c>
      <c r="LG56" s="68">
        <f t="shared" si="310"/>
        <v>3.8123560613231772E-2</v>
      </c>
      <c r="LH56" s="68">
        <f t="shared" si="138"/>
        <v>0.37063912922132297</v>
      </c>
      <c r="LI56" s="68"/>
      <c r="LJ56" s="15">
        <f t="shared" si="139"/>
        <v>6.5061808718282363E-2</v>
      </c>
      <c r="LL56" s="250">
        <v>100.57</v>
      </c>
      <c r="LM56" s="68">
        <f t="shared" si="140"/>
        <v>3.6483561785014863E-2</v>
      </c>
      <c r="LN56" s="68">
        <f t="shared" si="311"/>
        <v>4.0494677673041386E-2</v>
      </c>
      <c r="LO56" s="68">
        <f t="shared" si="141"/>
        <v>0.14937142857142849</v>
      </c>
      <c r="LP56" s="68"/>
      <c r="LQ56" s="15">
        <f t="shared" si="142"/>
        <v>0.28589694412479222</v>
      </c>
      <c r="LS56" s="250">
        <v>11.17</v>
      </c>
      <c r="LT56" s="68">
        <f t="shared" si="143"/>
        <v>5.7765151515151457E-2</v>
      </c>
      <c r="LU56" s="68">
        <f t="shared" si="312"/>
        <v>6.177626740317798E-2</v>
      </c>
      <c r="LV56" s="68"/>
      <c r="LW56" s="68"/>
      <c r="LX56" s="15">
        <f t="shared" si="144"/>
        <v>0.20756756756756756</v>
      </c>
      <c r="LZ56" s="250">
        <v>12.16</v>
      </c>
      <c r="MA56" s="68">
        <f t="shared" si="145"/>
        <v>2.8764805414551595E-2</v>
      </c>
      <c r="MB56" s="68">
        <f t="shared" si="313"/>
        <v>3.2775921302578122E-2</v>
      </c>
      <c r="MC56" s="68">
        <f t="shared" si="146"/>
        <v>-0.45348314606741574</v>
      </c>
      <c r="MD56" s="68"/>
      <c r="ME56" s="15">
        <f t="shared" si="147"/>
        <v>-9.792284866468845E-2</v>
      </c>
      <c r="MG56" s="250">
        <v>25.47</v>
      </c>
      <c r="MH56" s="68">
        <f t="shared" si="148"/>
        <v>7.5137188687209686E-2</v>
      </c>
      <c r="MI56" s="68">
        <f t="shared" si="314"/>
        <v>7.9148304575236209E-2</v>
      </c>
      <c r="MJ56" s="68">
        <f t="shared" si="149"/>
        <v>2.4326145552560643</v>
      </c>
      <c r="MK56" s="68"/>
      <c r="ML56" s="15">
        <f t="shared" si="150"/>
        <v>0.19971738106453124</v>
      </c>
      <c r="MN56" s="250">
        <v>96.9</v>
      </c>
      <c r="MO56" s="68">
        <f t="shared" si="151"/>
        <v>3.209441971218576E-3</v>
      </c>
      <c r="MP56" s="68">
        <f t="shared" si="315"/>
        <v>7.2205578592450994E-3</v>
      </c>
      <c r="MQ56" s="68">
        <f t="shared" si="152"/>
        <v>-0.23034154090548054</v>
      </c>
      <c r="MR56" s="68"/>
      <c r="MS56" s="15">
        <f t="shared" si="153"/>
        <v>-0.13008349043899806</v>
      </c>
      <c r="MU56" s="250">
        <v>9.19</v>
      </c>
      <c r="MV56" s="68">
        <f t="shared" si="154"/>
        <v>0.12210012210012211</v>
      </c>
      <c r="MW56" s="68">
        <f t="shared" si="316"/>
        <v>0.12611123798814863</v>
      </c>
      <c r="MX56" s="68">
        <f t="shared" si="155"/>
        <v>-0.55965500718735028</v>
      </c>
      <c r="MY56" s="68"/>
      <c r="MZ56" s="15">
        <f t="shared" si="156"/>
        <v>-0.13870665417057174</v>
      </c>
      <c r="NB56" s="250">
        <v>191.72</v>
      </c>
      <c r="NC56" s="68">
        <f t="shared" si="157"/>
        <v>-2.0820320632938044E-3</v>
      </c>
      <c r="ND56" s="68">
        <f t="shared" si="317"/>
        <v>1.9290838247327195E-3</v>
      </c>
      <c r="NE56" s="68">
        <f t="shared" si="158"/>
        <v>0.41522108215841147</v>
      </c>
      <c r="NF56" s="68"/>
      <c r="NG56" s="15">
        <f t="shared" si="159"/>
        <v>0.14946939264943945</v>
      </c>
      <c r="NI56" s="250">
        <v>5.43</v>
      </c>
      <c r="NJ56" s="68">
        <f t="shared" si="160"/>
        <v>5.4368932038834826E-2</v>
      </c>
      <c r="NK56" s="68">
        <f t="shared" si="318"/>
        <v>5.8380047926861349E-2</v>
      </c>
      <c r="NL56" s="68">
        <f t="shared" si="161"/>
        <v>-0.95688765383088537</v>
      </c>
      <c r="NM56" s="68"/>
      <c r="NN56" s="15">
        <f t="shared" si="162"/>
        <v>0.10816326530612232</v>
      </c>
      <c r="NP56" s="250">
        <v>284.20999999999998</v>
      </c>
      <c r="NQ56" s="68">
        <f t="shared" si="163"/>
        <v>5.2123051863917316E-2</v>
      </c>
      <c r="NR56" s="68">
        <f t="shared" si="319"/>
        <v>5.6134167751943839E-2</v>
      </c>
      <c r="NS56" s="68">
        <f t="shared" si="164"/>
        <v>1.1654095238095237</v>
      </c>
      <c r="NT56" s="68"/>
      <c r="NU56" s="15">
        <f t="shared" si="165"/>
        <v>-0.1359559784756636</v>
      </c>
      <c r="NW56" s="250">
        <v>164.04</v>
      </c>
      <c r="NX56" s="68">
        <f t="shared" si="166"/>
        <v>-1.1032736480376273E-2</v>
      </c>
      <c r="NY56" s="68">
        <f t="shared" si="320"/>
        <v>-7.0216205923497492E-3</v>
      </c>
      <c r="NZ56" s="68">
        <f t="shared" si="167"/>
        <v>-6.6681838871187976E-2</v>
      </c>
      <c r="OA56" s="68"/>
      <c r="OB56" s="15">
        <f t="shared" si="168"/>
        <v>-0.13343898573692561</v>
      </c>
      <c r="OD56" s="250">
        <v>1.33</v>
      </c>
      <c r="OE56" s="68">
        <f t="shared" si="169"/>
        <v>8.1300813008130149E-2</v>
      </c>
      <c r="OF56" s="68">
        <f t="shared" si="321"/>
        <v>8.5311928896156672E-2</v>
      </c>
      <c r="OG56" s="68">
        <f t="shared" si="170"/>
        <v>-0.99410643860504266</v>
      </c>
      <c r="OH56" s="68"/>
      <c r="OI56" s="15">
        <f t="shared" si="171"/>
        <v>-8.9041095890410885E-2</v>
      </c>
      <c r="OK56" s="250">
        <v>73.959999999999994</v>
      </c>
      <c r="OL56" s="68">
        <f t="shared" si="172"/>
        <v>-6.755843804892766E-4</v>
      </c>
      <c r="OM56" s="68">
        <f t="shared" si="322"/>
        <v>3.3355315075372471E-3</v>
      </c>
      <c r="ON56" s="68">
        <f t="shared" si="173"/>
        <v>0.7422850412249703</v>
      </c>
      <c r="OO56" s="68"/>
      <c r="OP56" s="15">
        <f t="shared" si="174"/>
        <v>0.1103437922233898</v>
      </c>
      <c r="OR56" s="250">
        <v>1.75</v>
      </c>
      <c r="OS56" s="68">
        <f t="shared" si="175"/>
        <v>5.7471264367816143E-3</v>
      </c>
      <c r="OT56" s="68">
        <f t="shared" si="323"/>
        <v>9.758242324808139E-3</v>
      </c>
      <c r="OU56" s="68">
        <f t="shared" si="176"/>
        <v>-0.77272727272727271</v>
      </c>
      <c r="OV56" s="68"/>
      <c r="OW56" s="15">
        <f t="shared" si="177"/>
        <v>0.56249999999999989</v>
      </c>
      <c r="OY56" s="250">
        <v>127.46</v>
      </c>
      <c r="OZ56" s="68">
        <f t="shared" si="178"/>
        <v>-3.20638148119192E-3</v>
      </c>
      <c r="PA56" s="68">
        <f t="shared" si="324"/>
        <v>8.0473440683460386E-4</v>
      </c>
      <c r="PB56" s="68">
        <f t="shared" si="332"/>
        <v>2.9218461538461535</v>
      </c>
      <c r="PC56" s="68"/>
      <c r="PD56" s="15">
        <f t="shared" si="179"/>
        <v>0.11270187690964642</v>
      </c>
      <c r="PE56" s="18"/>
      <c r="PF56" s="250">
        <v>212.33</v>
      </c>
      <c r="PG56" s="68">
        <f t="shared" si="180"/>
        <v>-2.5338535689694661E-2</v>
      </c>
      <c r="PH56" s="68">
        <f t="shared" si="325"/>
        <v>-2.1327419801668138E-2</v>
      </c>
      <c r="PI56" s="68">
        <f t="shared" si="181"/>
        <v>-0.39020677771395745</v>
      </c>
      <c r="PJ56" s="68"/>
      <c r="PK56" s="15">
        <f t="shared" si="182"/>
        <v>1.5301487113278904E-2</v>
      </c>
      <c r="PM56" s="250"/>
      <c r="PN56" s="68">
        <f t="shared" si="183"/>
        <v>0</v>
      </c>
      <c r="PO56" s="68">
        <f t="shared" si="184"/>
        <v>4.0111158880265238E-3</v>
      </c>
      <c r="PP56" s="68">
        <f t="shared" si="185"/>
        <v>0</v>
      </c>
      <c r="PQ56" s="68"/>
      <c r="PR56" s="15">
        <f t="shared" si="186"/>
        <v>0</v>
      </c>
      <c r="PT56" s="250">
        <v>4.16</v>
      </c>
      <c r="PU56" s="68">
        <f t="shared" si="187"/>
        <v>5.0505050505050553E-2</v>
      </c>
      <c r="PV56" s="68">
        <f t="shared" si="326"/>
        <v>5.4516166393077076E-2</v>
      </c>
      <c r="PW56" s="68">
        <f t="shared" si="188"/>
        <v>-0.52293577981651373</v>
      </c>
      <c r="PX56" s="68"/>
      <c r="PY56" s="15">
        <f t="shared" si="189"/>
        <v>-0.18908382066276799</v>
      </c>
      <c r="QA56" s="250">
        <v>210.92</v>
      </c>
      <c r="QB56" s="68">
        <f t="shared" si="190"/>
        <v>9.7180334147158858E-3</v>
      </c>
      <c r="QC56" s="68">
        <f t="shared" si="327"/>
        <v>1.3729149302742411E-2</v>
      </c>
      <c r="QD56" s="68">
        <f t="shared" si="191"/>
        <v>-0.37484809863955659</v>
      </c>
      <c r="QE56" s="68"/>
      <c r="QF56" s="15">
        <f t="shared" si="192"/>
        <v>0.10003129237509115</v>
      </c>
      <c r="QH56" s="250">
        <v>1.19</v>
      </c>
      <c r="QI56" s="68">
        <f t="shared" si="193"/>
        <v>-6.2992125984252023E-2</v>
      </c>
      <c r="QJ56" s="68">
        <f t="shared" si="328"/>
        <v>-5.89810100962255E-2</v>
      </c>
      <c r="QK56" s="68">
        <f t="shared" si="194"/>
        <v>-0.52589641434262946</v>
      </c>
      <c r="QL56" s="68"/>
      <c r="QM56" s="15">
        <f t="shared" si="195"/>
        <v>-8.4615384615384689E-2</v>
      </c>
      <c r="QO56" s="250">
        <v>11.5</v>
      </c>
      <c r="QP56" s="68">
        <f t="shared" si="196"/>
        <v>5.4078826764436282E-2</v>
      </c>
      <c r="QQ56" s="68">
        <f t="shared" si="329"/>
        <v>5.8089942652462805E-2</v>
      </c>
      <c r="QR56" s="68">
        <f t="shared" si="197"/>
        <v>-0.98598210585338497</v>
      </c>
      <c r="QS56" s="68"/>
      <c r="QT56" s="15">
        <f t="shared" si="198"/>
        <v>1.7421602787456073E-3</v>
      </c>
      <c r="QV56" s="250">
        <v>1.67</v>
      </c>
      <c r="QW56" s="68">
        <f t="shared" si="199"/>
        <v>2.4539877300613522E-2</v>
      </c>
      <c r="QX56" s="68">
        <f t="shared" si="330"/>
        <v>2.8550993188640045E-2</v>
      </c>
      <c r="QY56" s="68">
        <f t="shared" si="200"/>
        <v>-0.52691218130311612</v>
      </c>
      <c r="QZ56" s="68"/>
      <c r="RA56" s="15">
        <f t="shared" si="201"/>
        <v>-0.31753167143440952</v>
      </c>
      <c r="RC56" s="250">
        <v>22.05</v>
      </c>
      <c r="RD56" s="68">
        <f t="shared" si="202"/>
        <v>7.3092736409319384E-3</v>
      </c>
      <c r="RE56" s="68">
        <f t="shared" si="331"/>
        <v>1.1320389528958462E-2</v>
      </c>
      <c r="RF56" s="68">
        <f t="shared" si="203"/>
        <v>-0.52365521710952689</v>
      </c>
      <c r="RG56" s="68"/>
      <c r="RH56" s="15">
        <f t="shared" si="204"/>
        <v>-0.10909090909090906</v>
      </c>
      <c r="RJ56" s="250">
        <v>170.31</v>
      </c>
      <c r="RK56" s="68">
        <f t="shared" si="205"/>
        <v>1.882463674333744E-3</v>
      </c>
      <c r="RL56" s="68">
        <f t="shared" si="206"/>
        <v>5.8935795623602681E-3</v>
      </c>
      <c r="RM56" s="68">
        <f t="shared" si="207"/>
        <v>-0.20999165043139442</v>
      </c>
      <c r="RN56" s="68"/>
      <c r="RO56" s="15">
        <f t="shared" si="208"/>
        <v>-0.1342517283448556</v>
      </c>
      <c r="RQ56" s="250">
        <v>13.81</v>
      </c>
      <c r="RR56" s="68">
        <f t="shared" si="209"/>
        <v>7.0542635658914735E-2</v>
      </c>
      <c r="RS56" s="68">
        <f t="shared" si="210"/>
        <v>7.4553751546941258E-2</v>
      </c>
      <c r="RT56" s="68">
        <f t="shared" si="211"/>
        <v>-5.6693989071038252E-2</v>
      </c>
      <c r="RU56" s="68"/>
      <c r="RV56" s="15">
        <f t="shared" si="212"/>
        <v>-0.33733205374280228</v>
      </c>
      <c r="RX56" s="250">
        <v>78.05</v>
      </c>
      <c r="RY56" s="68">
        <f t="shared" si="213"/>
        <v>2.186436239853367E-2</v>
      </c>
      <c r="RZ56" s="68">
        <f t="shared" si="214"/>
        <v>2.5875478286560193E-2</v>
      </c>
      <c r="SA56" s="68">
        <f t="shared" si="215"/>
        <v>-0.4134225161581242</v>
      </c>
      <c r="SB56" s="68"/>
      <c r="SC56" s="15">
        <f t="shared" si="216"/>
        <v>3.1997884437392592E-2</v>
      </c>
      <c r="SE56" s="250">
        <v>8.0500000000000007</v>
      </c>
      <c r="SF56" s="68">
        <f t="shared" si="217"/>
        <v>1.769911504424786E-2</v>
      </c>
      <c r="SG56" s="68">
        <f t="shared" si="218"/>
        <v>2.1710230932274383E-2</v>
      </c>
      <c r="SH56" s="68">
        <f t="shared" si="219"/>
        <v>-0.35599999999999993</v>
      </c>
      <c r="SI56" s="68"/>
      <c r="SJ56" s="15">
        <f t="shared" si="220"/>
        <v>-0.47247706422018343</v>
      </c>
      <c r="SL56" s="250">
        <v>0.50700000000000001</v>
      </c>
      <c r="SM56" s="68">
        <f t="shared" si="221"/>
        <v>4.9689440993788865E-2</v>
      </c>
      <c r="SN56" s="68">
        <f t="shared" si="222"/>
        <v>5.3700556881815388E-2</v>
      </c>
      <c r="SO56" s="68">
        <f t="shared" si="223"/>
        <v>-0.64295774647887327</v>
      </c>
      <c r="SP56" s="68"/>
      <c r="SQ56" s="15">
        <f t="shared" si="224"/>
        <v>-0.49801980198019802</v>
      </c>
      <c r="SS56" s="250">
        <v>5.38</v>
      </c>
      <c r="ST56" s="68">
        <f t="shared" si="225"/>
        <v>0.16198704103671707</v>
      </c>
      <c r="SU56" s="68">
        <f t="shared" si="226"/>
        <v>0.1659981569247436</v>
      </c>
      <c r="SV56" s="68">
        <f t="shared" si="227"/>
        <v>-0.66666666666666674</v>
      </c>
      <c r="SW56" s="68"/>
      <c r="SX56" s="15">
        <f t="shared" si="228"/>
        <v>-0.35952380952380958</v>
      </c>
      <c r="SZ56" s="250">
        <v>24.01</v>
      </c>
      <c r="TA56" s="68">
        <f t="shared" si="229"/>
        <v>-1.6789516789516793E-2</v>
      </c>
      <c r="TB56" s="68">
        <f t="shared" si="230"/>
        <v>-1.277840090149027E-2</v>
      </c>
      <c r="TC56" s="68">
        <f t="shared" si="231"/>
        <v>-0.40525142432499373</v>
      </c>
      <c r="TD56" s="68"/>
      <c r="TE56" s="15">
        <f t="shared" si="232"/>
        <v>0.53910256410256419</v>
      </c>
      <c r="TG56" s="250">
        <v>0.19350000000000001</v>
      </c>
      <c r="TH56" s="68">
        <f t="shared" si="233"/>
        <v>-5.0073637702503622E-2</v>
      </c>
      <c r="TI56" s="68">
        <f t="shared" si="234"/>
        <v>-4.6062521814477099E-2</v>
      </c>
      <c r="TJ56" s="68">
        <f t="shared" si="235"/>
        <v>-0.12045454545454544</v>
      </c>
      <c r="TK56" s="68"/>
      <c r="TL56" s="15">
        <f t="shared" si="236"/>
        <v>0.14159292035398224</v>
      </c>
      <c r="TN56" s="250">
        <v>28.98</v>
      </c>
      <c r="TO56" s="68">
        <f t="shared" si="237"/>
        <v>6.9372693726937232E-2</v>
      </c>
      <c r="TP56" s="68">
        <f t="shared" si="238"/>
        <v>7.3383809614963755E-2</v>
      </c>
      <c r="TQ56" s="68">
        <f t="shared" si="239"/>
        <v>-0.57759104458032395</v>
      </c>
      <c r="TR56" s="68"/>
      <c r="TS56" s="15">
        <f t="shared" si="240"/>
        <v>-2.5882352941176457E-2</v>
      </c>
      <c r="TU56" s="250">
        <v>2.0499999999999998</v>
      </c>
      <c r="TV56" s="68">
        <f t="shared" si="241"/>
        <v>4.0609137055837484E-2</v>
      </c>
      <c r="TW56" s="68">
        <f t="shared" si="242"/>
        <v>4.4620252943864007E-2</v>
      </c>
      <c r="TX56" s="68">
        <f t="shared" si="243"/>
        <v>-0.53514739229024944</v>
      </c>
      <c r="TY56" s="68"/>
      <c r="TZ56" s="15">
        <f t="shared" si="244"/>
        <v>0.19883040935672508</v>
      </c>
      <c r="UB56" s="250"/>
      <c r="UC56" s="68">
        <f t="shared" si="245"/>
        <v>0</v>
      </c>
      <c r="UD56" s="68">
        <f t="shared" si="246"/>
        <v>4.0111158880265238E-3</v>
      </c>
      <c r="UE56" s="68">
        <f t="shared" si="247"/>
        <v>0</v>
      </c>
      <c r="UF56" s="68"/>
      <c r="UG56" s="15">
        <f t="shared" si="248"/>
        <v>0</v>
      </c>
      <c r="UI56" s="250"/>
      <c r="UJ56" s="68">
        <f t="shared" si="249"/>
        <v>0</v>
      </c>
      <c r="UK56" s="68">
        <f t="shared" si="250"/>
        <v>4.0111158880265238E-3</v>
      </c>
      <c r="UL56" s="68">
        <f t="shared" si="251"/>
        <v>0</v>
      </c>
      <c r="UM56" s="68"/>
      <c r="UN56" s="15">
        <f t="shared" si="252"/>
        <v>0</v>
      </c>
      <c r="UP56" s="250"/>
      <c r="UQ56" s="68">
        <f t="shared" si="253"/>
        <v>0</v>
      </c>
      <c r="UR56" s="68">
        <f t="shared" si="254"/>
        <v>4.0111158880265238E-3</v>
      </c>
      <c r="US56" s="68">
        <f t="shared" si="255"/>
        <v>0</v>
      </c>
      <c r="UT56" s="68"/>
      <c r="UU56" s="15">
        <f t="shared" si="256"/>
        <v>0</v>
      </c>
      <c r="UW56" s="250"/>
      <c r="UX56" s="68">
        <f t="shared" si="257"/>
        <v>0</v>
      </c>
      <c r="UY56" s="68">
        <f t="shared" si="258"/>
        <v>4.0111158880265238E-3</v>
      </c>
      <c r="UZ56" s="68">
        <f t="shared" si="259"/>
        <v>0</v>
      </c>
      <c r="VA56" s="68"/>
      <c r="VB56" s="15">
        <f t="shared" si="260"/>
        <v>0</v>
      </c>
      <c r="VD56" s="250"/>
      <c r="VE56" s="68">
        <f t="shared" si="261"/>
        <v>0</v>
      </c>
      <c r="VF56" s="68">
        <f t="shared" si="262"/>
        <v>4.0111158880265238E-3</v>
      </c>
      <c r="VG56" s="68">
        <f t="shared" si="263"/>
        <v>0</v>
      </c>
      <c r="VH56" s="68"/>
      <c r="VI56" s="15">
        <f t="shared" si="264"/>
        <v>0</v>
      </c>
      <c r="VM56" s="21">
        <f t="shared" si="265"/>
        <v>2.221299734071704E-2</v>
      </c>
      <c r="VN56" s="49"/>
      <c r="VO56" s="21">
        <f t="shared" si="266"/>
        <v>0.24365033454828147</v>
      </c>
      <c r="VP56" s="14"/>
      <c r="VQ56" s="21">
        <f t="shared" si="267"/>
        <v>-3.5356781013731395E-2</v>
      </c>
    </row>
    <row r="57" spans="1:589" ht="15.75" customHeight="1" x14ac:dyDescent="0.2">
      <c r="A57" s="127">
        <v>45728</v>
      </c>
      <c r="B57" s="4">
        <f t="shared" si="0"/>
        <v>45728</v>
      </c>
      <c r="C57" s="13">
        <v>41350.93</v>
      </c>
      <c r="D57" s="138">
        <f t="shared" si="1"/>
        <v>-82.55000000000291</v>
      </c>
      <c r="E57" s="68">
        <f t="shared" si="2"/>
        <v>-1.9923501477549775E-3</v>
      </c>
      <c r="F57" s="15">
        <f t="shared" si="3"/>
        <v>-2.8048228407995278E-2</v>
      </c>
      <c r="G57" s="13">
        <v>5599.3</v>
      </c>
      <c r="H57" s="138">
        <f t="shared" si="4"/>
        <v>27.230000000000473</v>
      </c>
      <c r="I57" s="68">
        <f t="shared" si="5"/>
        <v>4.8868732804865115E-3</v>
      </c>
      <c r="J57" s="15">
        <f t="shared" si="6"/>
        <v>-4.8001999445731865E-2</v>
      </c>
      <c r="K57" s="13">
        <v>17648.45</v>
      </c>
      <c r="L57" s="138">
        <f t="shared" si="7"/>
        <v>212.35000000000218</v>
      </c>
      <c r="M57" s="68">
        <f t="shared" si="8"/>
        <v>1.2178755570339823E-2</v>
      </c>
      <c r="N57" s="15">
        <f t="shared" si="9"/>
        <v>-8.6083479754064954E-2</v>
      </c>
      <c r="O57" s="13">
        <v>2026.47</v>
      </c>
      <c r="P57" s="138">
        <f t="shared" si="10"/>
        <v>2.8800000000001091</v>
      </c>
      <c r="Q57" s="68">
        <f t="shared" si="11"/>
        <v>1.4232132003024868E-3</v>
      </c>
      <c r="R57" s="15">
        <f t="shared" si="12"/>
        <v>-9.1334254044552782E-2</v>
      </c>
      <c r="S57" s="18">
        <f t="shared" si="13"/>
        <v>2.4587725263670581E-3</v>
      </c>
      <c r="T57" s="121">
        <f t="shared" si="14"/>
        <v>252.17666222480642</v>
      </c>
      <c r="U57" s="121">
        <f t="shared" si="15"/>
        <v>252.17666222480642</v>
      </c>
      <c r="V57" s="134">
        <f t="shared" si="16"/>
        <v>1.9538497946861239E-3</v>
      </c>
      <c r="W57" s="21">
        <f t="shared" si="268"/>
        <v>-2.5289449350699062E-2</v>
      </c>
      <c r="X57" s="18">
        <f t="shared" si="17"/>
        <v>4.1241229758434608E-3</v>
      </c>
      <c r="Y57" s="352">
        <f>232748.82-81610.5</f>
        <v>151138.32</v>
      </c>
      <c r="Z57" s="15">
        <v>1.9999999999999999E-6</v>
      </c>
      <c r="AA57" s="21">
        <f t="shared" si="18"/>
        <v>-1.9518497946861238E-3</v>
      </c>
      <c r="AC57" s="250">
        <v>202.82</v>
      </c>
      <c r="AD57" s="68">
        <f t="shared" si="19"/>
        <v>1.6641604010025027E-2</v>
      </c>
      <c r="AE57" s="68">
        <f t="shared" si="269"/>
        <v>1.4687754215338904E-2</v>
      </c>
      <c r="AF57" s="68">
        <f t="shared" si="20"/>
        <v>0.2309279601869271</v>
      </c>
      <c r="AG57" s="68"/>
      <c r="AH57" s="15">
        <f t="shared" si="21"/>
        <v>-0.10718844917902891</v>
      </c>
      <c r="AJ57" s="250">
        <v>20.260000000000002</v>
      </c>
      <c r="AK57" s="68">
        <f t="shared" si="22"/>
        <v>1.4014014014014071E-2</v>
      </c>
      <c r="AL57" s="68">
        <f t="shared" si="270"/>
        <v>1.2060164219327946E-2</v>
      </c>
      <c r="AM57" s="68">
        <f t="shared" si="23"/>
        <v>8.924731182795699E-2</v>
      </c>
      <c r="AN57" s="68"/>
      <c r="AO57" s="15">
        <f t="shared" si="24"/>
        <v>-3.661436043747026E-2</v>
      </c>
      <c r="AQ57" s="250">
        <v>19.579999999999998</v>
      </c>
      <c r="AR57" s="68">
        <f t="shared" si="25"/>
        <v>1.5033696215655737E-2</v>
      </c>
      <c r="AS57" s="68">
        <f t="shared" si="271"/>
        <v>1.3079846420969612E-2</v>
      </c>
      <c r="AT57" s="68">
        <f t="shared" si="26"/>
        <v>0.13375796178343943</v>
      </c>
      <c r="AU57" s="68"/>
      <c r="AV57" s="15">
        <f t="shared" si="27"/>
        <v>-8.8029809035864021E-2</v>
      </c>
      <c r="AX57" s="250">
        <v>194.88</v>
      </c>
      <c r="AY57" s="68">
        <f t="shared" si="28"/>
        <v>4.8986747795595762E-3</v>
      </c>
      <c r="AZ57" s="68">
        <f t="shared" si="272"/>
        <v>2.9448249848734523E-3</v>
      </c>
      <c r="BA57" s="68">
        <f t="shared" si="29"/>
        <v>0.45324384787472038</v>
      </c>
      <c r="BB57" s="68"/>
      <c r="BC57" s="15">
        <f t="shared" si="30"/>
        <v>-4.5594789166952358E-2</v>
      </c>
      <c r="BE57" s="250">
        <v>74.19</v>
      </c>
      <c r="BF57" s="68">
        <f t="shared" si="31"/>
        <v>-3.4922766957690412E-3</v>
      </c>
      <c r="BG57" s="68">
        <f t="shared" si="273"/>
        <v>-5.4461264904551651E-3</v>
      </c>
      <c r="BH57" s="68"/>
      <c r="BI57" s="68"/>
      <c r="BJ57" s="15">
        <f t="shared" si="32"/>
        <v>7.0585041400841051E-3</v>
      </c>
      <c r="BL57" s="250">
        <v>60.79</v>
      </c>
      <c r="BM57" s="68">
        <f t="shared" si="33"/>
        <v>1.9624287151962457E-2</v>
      </c>
      <c r="BN57" s="68">
        <f t="shared" si="274"/>
        <v>1.7670437357276334E-2</v>
      </c>
      <c r="BO57" s="68">
        <f t="shared" si="34"/>
        <v>2.3745368811047433E-2</v>
      </c>
      <c r="BP57" s="68"/>
      <c r="BQ57" s="15">
        <f t="shared" si="35"/>
        <v>-8.4074129877956982E-2</v>
      </c>
      <c r="BS57" s="250">
        <v>34.82</v>
      </c>
      <c r="BT57" s="68">
        <f t="shared" si="36"/>
        <v>1.9022534386889042E-2</v>
      </c>
      <c r="BU57" s="68">
        <f t="shared" si="275"/>
        <v>1.7068684592202919E-2</v>
      </c>
      <c r="BV57" s="68">
        <f t="shared" si="37"/>
        <v>-6.5485775630703111E-2</v>
      </c>
      <c r="BW57" s="68"/>
      <c r="BX57" s="15">
        <f t="shared" si="38"/>
        <v>-8.9673202614379083E-2</v>
      </c>
      <c r="BZ57" s="250"/>
      <c r="CA57" s="68">
        <f t="shared" si="39"/>
        <v>0</v>
      </c>
      <c r="CB57" s="68">
        <f t="shared" si="276"/>
        <v>0</v>
      </c>
      <c r="CC57" s="68">
        <f t="shared" si="40"/>
        <v>0</v>
      </c>
      <c r="CD57" s="68"/>
      <c r="CE57" s="15">
        <f t="shared" si="41"/>
        <v>0</v>
      </c>
      <c r="CG57" s="250">
        <v>30.54</v>
      </c>
      <c r="CH57" s="68">
        <f t="shared" si="42"/>
        <v>7.2559366754617041E-3</v>
      </c>
      <c r="CI57" s="68">
        <f t="shared" si="277"/>
        <v>5.3020868807755802E-3</v>
      </c>
      <c r="CJ57" s="68">
        <f t="shared" si="43"/>
        <v>1.025471386040353E-2</v>
      </c>
      <c r="CK57" s="68"/>
      <c r="CL57" s="15">
        <f t="shared" si="44"/>
        <v>-0.11117578579743889</v>
      </c>
      <c r="CN57" s="250">
        <v>30.09</v>
      </c>
      <c r="CO57" s="68">
        <f t="shared" si="45"/>
        <v>7.7026121902210457E-3</v>
      </c>
      <c r="CP57" s="68">
        <f t="shared" si="278"/>
        <v>5.7487623955349218E-3</v>
      </c>
      <c r="CQ57" s="68">
        <f t="shared" si="46"/>
        <v>-3.9885130823229101E-2</v>
      </c>
      <c r="CR57" s="68"/>
      <c r="CS57" s="15">
        <f t="shared" si="47"/>
        <v>-0.10098595757394679</v>
      </c>
      <c r="CU57" s="250">
        <v>33.97</v>
      </c>
      <c r="CV57" s="68">
        <f t="shared" si="48"/>
        <v>3.2486709982279811E-3</v>
      </c>
      <c r="CW57" s="68">
        <f t="shared" si="279"/>
        <v>1.2948212035418572E-3</v>
      </c>
      <c r="CX57" s="68">
        <f t="shared" si="49"/>
        <v>5.6609642301710741E-2</v>
      </c>
      <c r="CY57" s="68"/>
      <c r="CZ57" s="15">
        <f t="shared" si="50"/>
        <v>-8.8787553648068729E-2</v>
      </c>
      <c r="DB57" s="250">
        <v>19.04</v>
      </c>
      <c r="DC57" s="68">
        <f t="shared" si="51"/>
        <v>0</v>
      </c>
      <c r="DD57" s="68">
        <f t="shared" si="280"/>
        <v>-1.9538497946861239E-3</v>
      </c>
      <c r="DE57" s="68">
        <f t="shared" si="52"/>
        <v>-0.12940100594421589</v>
      </c>
      <c r="DF57" s="68"/>
      <c r="DG57" s="15">
        <f t="shared" si="53"/>
        <v>-6.483300589390964E-2</v>
      </c>
      <c r="DI57" s="250">
        <v>45.05</v>
      </c>
      <c r="DJ57" s="68">
        <f t="shared" si="54"/>
        <v>1.2587098224319963E-2</v>
      </c>
      <c r="DK57" s="68">
        <f t="shared" si="281"/>
        <v>1.063324842963384E-2</v>
      </c>
      <c r="DL57" s="68">
        <f t="shared" si="55"/>
        <v>2.0385050962627375E-2</v>
      </c>
      <c r="DM57" s="68"/>
      <c r="DN57" s="15">
        <f t="shared" si="56"/>
        <v>6.8548387096774216E-2</v>
      </c>
      <c r="DP57" s="250">
        <v>37.99</v>
      </c>
      <c r="DQ57" s="68">
        <f t="shared" si="57"/>
        <v>1.091005854177764E-2</v>
      </c>
      <c r="DR57" s="68">
        <f t="shared" si="282"/>
        <v>8.9562087470915173E-3</v>
      </c>
      <c r="DS57" s="68"/>
      <c r="DT57" s="68"/>
      <c r="DU57" s="15">
        <f t="shared" si="58"/>
        <v>-2.3634453781511636E-3</v>
      </c>
      <c r="DV57" s="18"/>
      <c r="DW57" s="250">
        <v>29.53</v>
      </c>
      <c r="DX57" s="68">
        <f t="shared" si="59"/>
        <v>3.2156588605382792E-2</v>
      </c>
      <c r="DY57" s="68">
        <f t="shared" si="283"/>
        <v>3.0202738810696669E-2</v>
      </c>
      <c r="DZ57" s="68">
        <f t="shared" si="60"/>
        <v>0.57577374599786568</v>
      </c>
      <c r="EA57" s="68"/>
      <c r="EB57" s="15">
        <f t="shared" si="61"/>
        <v>-0.11771735882880185</v>
      </c>
      <c r="ED57" s="250">
        <v>32.65</v>
      </c>
      <c r="EE57" s="68">
        <f t="shared" si="62"/>
        <v>1.9993751952514859E-2</v>
      </c>
      <c r="EF57" s="68">
        <f t="shared" si="284"/>
        <v>1.8039902157828736E-2</v>
      </c>
      <c r="EG57" s="68">
        <f t="shared" si="63"/>
        <v>0.55254398478364231</v>
      </c>
      <c r="EH57" s="68"/>
      <c r="EI57" s="15">
        <f t="shared" si="64"/>
        <v>-0.11469631236442526</v>
      </c>
      <c r="EK57" s="250">
        <v>108.35</v>
      </c>
      <c r="EL57" s="68">
        <f t="shared" si="65"/>
        <v>1.4228213048769036E-2</v>
      </c>
      <c r="EM57" s="68">
        <f t="shared" si="285"/>
        <v>1.2274363254082911E-2</v>
      </c>
      <c r="EN57" s="68">
        <f t="shared" si="66"/>
        <v>0.67880384257824578</v>
      </c>
      <c r="EO57" s="68"/>
      <c r="EP57" s="15">
        <f t="shared" si="67"/>
        <v>-2.6504941599281247E-2</v>
      </c>
      <c r="ER57" s="250">
        <v>36.57</v>
      </c>
      <c r="ES57" s="68">
        <f t="shared" si="68"/>
        <v>-2.4549918166938437E-3</v>
      </c>
      <c r="ET57" s="68">
        <f t="shared" si="286"/>
        <v>-4.4088416113799676E-3</v>
      </c>
      <c r="EU57" s="68">
        <f t="shared" si="69"/>
        <v>4.7550845030077449E-2</v>
      </c>
      <c r="EV57" s="68"/>
      <c r="EW57" s="15">
        <f t="shared" si="70"/>
        <v>-5.9655438416045259E-2</v>
      </c>
      <c r="EY57" s="250">
        <v>30.35</v>
      </c>
      <c r="EZ57" s="68">
        <f t="shared" si="71"/>
        <v>8.3056478405315604E-3</v>
      </c>
      <c r="FA57" s="68">
        <f t="shared" si="287"/>
        <v>6.3517980458454365E-3</v>
      </c>
      <c r="FB57" s="68"/>
      <c r="FC57" s="68"/>
      <c r="FD57" s="15">
        <f t="shared" si="72"/>
        <v>0.2347436940602117</v>
      </c>
      <c r="FF57" s="250">
        <v>56.05</v>
      </c>
      <c r="FG57" s="68">
        <f t="shared" si="73"/>
        <v>1.1185278729929594E-2</v>
      </c>
      <c r="FH57" s="68">
        <f t="shared" si="288"/>
        <v>9.2314289352434693E-3</v>
      </c>
      <c r="FI57" s="68">
        <f t="shared" si="74"/>
        <v>-5.1286391333784723E-2</v>
      </c>
      <c r="FJ57" s="68"/>
      <c r="FK57" s="15">
        <f t="shared" si="75"/>
        <v>-1.3030463109702448E-2</v>
      </c>
      <c r="FM57" s="250">
        <v>164.77</v>
      </c>
      <c r="FN57" s="68">
        <f t="shared" si="76"/>
        <v>9.2490505941444281E-3</v>
      </c>
      <c r="FO57" s="68">
        <f t="shared" si="289"/>
        <v>7.2952007994583042E-3</v>
      </c>
      <c r="FP57" s="68">
        <f t="shared" si="77"/>
        <v>0.41701066391468877</v>
      </c>
      <c r="FQ57" s="68"/>
      <c r="FR57" s="15">
        <f t="shared" si="78"/>
        <v>-9.2975889023450331E-2</v>
      </c>
      <c r="FT57" s="250">
        <v>93.44</v>
      </c>
      <c r="FU57" s="68">
        <f t="shared" si="79"/>
        <v>-7.8572945423657781E-3</v>
      </c>
      <c r="FV57" s="68">
        <f t="shared" si="290"/>
        <v>-9.8111443370519011E-3</v>
      </c>
      <c r="FW57" s="68">
        <f t="shared" si="80"/>
        <v>6.1456321708508427E-2</v>
      </c>
      <c r="FX57" s="68"/>
      <c r="FY57" s="15">
        <f t="shared" si="81"/>
        <v>3.6149922377467184E-2</v>
      </c>
      <c r="GA57" s="250">
        <v>17.52</v>
      </c>
      <c r="GB57" s="68">
        <f t="shared" si="82"/>
        <v>-1.709401709401774E-3</v>
      </c>
      <c r="GC57" s="68">
        <f t="shared" si="291"/>
        <v>-3.6632515040878979E-3</v>
      </c>
      <c r="GD57" s="68"/>
      <c r="GE57" s="68"/>
      <c r="GF57" s="15">
        <f t="shared" si="83"/>
        <v>5.1635111876075649E-3</v>
      </c>
      <c r="GG57" s="18"/>
      <c r="GH57" s="250">
        <v>19.510000000000002</v>
      </c>
      <c r="GI57" s="68">
        <f t="shared" si="84"/>
        <v>1.0880829015544085E-2</v>
      </c>
      <c r="GJ57" s="68">
        <f t="shared" si="292"/>
        <v>8.9269792208579619E-3</v>
      </c>
      <c r="GK57" s="68">
        <f t="shared" si="85"/>
        <v>1.5088449531737914E-2</v>
      </c>
      <c r="GL57" s="68"/>
      <c r="GM57" s="15">
        <f t="shared" si="86"/>
        <v>3.2275132275132436E-2</v>
      </c>
      <c r="GO57" s="250">
        <v>26.93</v>
      </c>
      <c r="GP57" s="68">
        <f t="shared" si="87"/>
        <v>7.1054599850411855E-3</v>
      </c>
      <c r="GQ57" s="68">
        <f t="shared" si="293"/>
        <v>5.1516101903550616E-3</v>
      </c>
      <c r="GR57" s="68"/>
      <c r="GS57" s="68"/>
      <c r="GT57" s="15">
        <f t="shared" si="88"/>
        <v>-1.1743119266055056E-2</v>
      </c>
      <c r="GV57" s="250">
        <v>14.02</v>
      </c>
      <c r="GW57" s="68">
        <f t="shared" si="89"/>
        <v>2.1443888491779386E-3</v>
      </c>
      <c r="GX57" s="68">
        <f t="shared" si="294"/>
        <v>1.9053905449181469E-4</v>
      </c>
      <c r="GY57" s="68">
        <f t="shared" si="90"/>
        <v>0.18312236286919831</v>
      </c>
      <c r="GZ57" s="68"/>
      <c r="HA57" s="15">
        <f t="shared" si="91"/>
        <v>2.1865889212827911E-2</v>
      </c>
      <c r="HD57" s="250">
        <v>248.09</v>
      </c>
      <c r="HE57" s="68">
        <f t="shared" si="92"/>
        <v>7.5938936594674253E-2</v>
      </c>
      <c r="HF57" s="68">
        <f t="shared" si="295"/>
        <v>7.3985086799988123E-2</v>
      </c>
      <c r="HG57" s="68">
        <f t="shared" si="93"/>
        <v>0.39368574799168593</v>
      </c>
      <c r="HH57" s="68"/>
      <c r="HI57" s="15">
        <f t="shared" si="94"/>
        <v>-0.38567254358161646</v>
      </c>
      <c r="HK57" s="250">
        <v>29.6</v>
      </c>
      <c r="HL57" s="68">
        <f t="shared" si="95"/>
        <v>1.858224363386107E-2</v>
      </c>
      <c r="HM57" s="68">
        <f t="shared" si="296"/>
        <v>1.6628393839174947E-2</v>
      </c>
      <c r="HN57" s="68">
        <f t="shared" si="96"/>
        <v>10.935483870967742</v>
      </c>
      <c r="HO57" s="68"/>
      <c r="HP57" s="15">
        <f t="shared" si="97"/>
        <v>0.12206216830932534</v>
      </c>
      <c r="HR57" s="250">
        <v>109.07</v>
      </c>
      <c r="HS57" s="68">
        <f t="shared" si="98"/>
        <v>-8.2447783070725006E-4</v>
      </c>
      <c r="HT57" s="68">
        <f t="shared" si="297"/>
        <v>-2.7783276253933739E-3</v>
      </c>
      <c r="HU57" s="68">
        <f t="shared" si="99"/>
        <v>1.9964285714285712</v>
      </c>
      <c r="HV57" s="68"/>
      <c r="HW57" s="15">
        <f t="shared" si="100"/>
        <v>1.3944408292274798E-2</v>
      </c>
      <c r="HY57" s="250">
        <v>115.74</v>
      </c>
      <c r="HZ57" s="68">
        <f t="shared" si="101"/>
        <v>6.4178006620080816E-2</v>
      </c>
      <c r="IA57" s="68">
        <f t="shared" si="298"/>
        <v>6.2224156825394693E-2</v>
      </c>
      <c r="IB57" s="68">
        <f t="shared" si="102"/>
        <v>9.2917847025495645E-2</v>
      </c>
      <c r="IC57" s="68"/>
      <c r="ID57" s="15">
        <f t="shared" si="103"/>
        <v>-0.13813388934395709</v>
      </c>
      <c r="IF57" s="250">
        <v>194.23</v>
      </c>
      <c r="IG57" s="68">
        <f t="shared" si="104"/>
        <v>2.1779157241306676E-2</v>
      </c>
      <c r="IH57" s="68">
        <f t="shared" si="299"/>
        <v>1.9825307446620553E-2</v>
      </c>
      <c r="II57" s="68">
        <f t="shared" si="105"/>
        <v>0.10988571428571423</v>
      </c>
      <c r="IJ57" s="68"/>
      <c r="IK57" s="15">
        <f t="shared" si="106"/>
        <v>-0.16222394755003455</v>
      </c>
      <c r="IM57" s="250">
        <v>191.73</v>
      </c>
      <c r="IN57" s="68">
        <f t="shared" si="107"/>
        <v>-1.6819650274344913E-2</v>
      </c>
      <c r="IO57" s="68">
        <f t="shared" si="300"/>
        <v>-1.8773500069031036E-2</v>
      </c>
      <c r="IP57" s="68">
        <f t="shared" si="108"/>
        <v>2.7439953134153483</v>
      </c>
      <c r="IQ57" s="68"/>
      <c r="IR57" s="15">
        <f t="shared" si="109"/>
        <v>2.2505466375126654E-2</v>
      </c>
      <c r="IT57" s="250">
        <v>42.6</v>
      </c>
      <c r="IU57" s="68">
        <f t="shared" si="110"/>
        <v>2.0848310567936845E-2</v>
      </c>
      <c r="IV57" s="68">
        <f t="shared" si="301"/>
        <v>1.8894460773250722E-2</v>
      </c>
      <c r="IW57" s="68">
        <f t="shared" si="111"/>
        <v>1.3342465753424659</v>
      </c>
      <c r="IX57" s="68"/>
      <c r="IY57" s="15">
        <f t="shared" si="112"/>
        <v>-0.17104495037945125</v>
      </c>
      <c r="JA57" s="250">
        <v>619.55999999999995</v>
      </c>
      <c r="JB57" s="68">
        <f t="shared" si="113"/>
        <v>2.2865727823545769E-2</v>
      </c>
      <c r="JC57" s="68">
        <f t="shared" si="302"/>
        <v>2.0911878028859646E-2</v>
      </c>
      <c r="JD57" s="68">
        <f t="shared" si="114"/>
        <v>0.25315533980582516</v>
      </c>
      <c r="JE57" s="68"/>
      <c r="JF57" s="15">
        <f t="shared" si="115"/>
        <v>5.8154429471742507E-2</v>
      </c>
      <c r="JH57" s="250">
        <v>383.27</v>
      </c>
      <c r="JI57" s="68">
        <f t="shared" si="116"/>
        <v>7.4122749375739082E-3</v>
      </c>
      <c r="JJ57" s="68">
        <f t="shared" si="303"/>
        <v>5.4584251428877843E-3</v>
      </c>
      <c r="JK57" s="68">
        <f t="shared" si="117"/>
        <v>-5.7586859770341087E-2</v>
      </c>
      <c r="JL57" s="68"/>
      <c r="JM57" s="15">
        <f t="shared" si="118"/>
        <v>-9.0699881376038002E-2</v>
      </c>
      <c r="JO57" s="250">
        <v>11.51</v>
      </c>
      <c r="JP57" s="68">
        <f t="shared" si="119"/>
        <v>3.8808664259927773E-2</v>
      </c>
      <c r="JQ57" s="68">
        <f t="shared" si="304"/>
        <v>3.685481446524165E-2</v>
      </c>
      <c r="JR57" s="68">
        <f t="shared" si="120"/>
        <v>-0.61160789606883748</v>
      </c>
      <c r="JS57" s="68"/>
      <c r="JT57" s="15">
        <f t="shared" si="121"/>
        <v>0.12953876349362123</v>
      </c>
      <c r="JV57" s="250">
        <v>1.42</v>
      </c>
      <c r="JW57" s="68">
        <f t="shared" si="122"/>
        <v>4.41176470588234E-2</v>
      </c>
      <c r="JX57" s="68">
        <f t="shared" si="305"/>
        <v>4.2163797264137277E-2</v>
      </c>
      <c r="JY57" s="68">
        <f t="shared" si="123"/>
        <v>-0.43873517786561261</v>
      </c>
      <c r="JZ57" s="68"/>
      <c r="KA57" s="15">
        <f t="shared" si="124"/>
        <v>-0.21111111111111117</v>
      </c>
      <c r="KC57" s="250">
        <v>19.07</v>
      </c>
      <c r="KD57" s="68">
        <f t="shared" si="125"/>
        <v>2.306866952789698E-2</v>
      </c>
      <c r="KE57" s="68">
        <f t="shared" si="306"/>
        <v>2.1114819733210857E-2</v>
      </c>
      <c r="KF57" s="68">
        <f t="shared" si="126"/>
        <v>-2.1047227926078035E-2</v>
      </c>
      <c r="KG57" s="68"/>
      <c r="KH57" s="15">
        <f t="shared" si="127"/>
        <v>-0.14021641118124434</v>
      </c>
      <c r="KI57" s="18"/>
      <c r="KJ57" s="250">
        <v>47.53</v>
      </c>
      <c r="KK57" s="68">
        <f t="shared" si="128"/>
        <v>9.6171586715867202E-2</v>
      </c>
      <c r="KL57" s="68">
        <f t="shared" si="307"/>
        <v>9.4217736921181072E-2</v>
      </c>
      <c r="KM57" s="68">
        <f t="shared" si="129"/>
        <v>1.25260663507109</v>
      </c>
      <c r="KN57" s="68"/>
      <c r="KO57" s="15">
        <f t="shared" si="130"/>
        <v>-0.29281356940931402</v>
      </c>
      <c r="KQ57" s="250">
        <v>1.383</v>
      </c>
      <c r="KR57" s="68">
        <f t="shared" si="131"/>
        <v>4.6934140802422454E-2</v>
      </c>
      <c r="KS57" s="68">
        <f t="shared" si="308"/>
        <v>4.4980291007736331E-2</v>
      </c>
      <c r="KT57" s="68">
        <f t="shared" si="132"/>
        <v>-0.47213740458015269</v>
      </c>
      <c r="KU57" s="68"/>
      <c r="KV57" s="15">
        <f t="shared" si="133"/>
        <v>0.3693069306930693</v>
      </c>
      <c r="KW57" s="18"/>
      <c r="KX57" s="250">
        <v>21.35</v>
      </c>
      <c r="KY57" s="68">
        <f t="shared" si="134"/>
        <v>9.4562647754138467E-3</v>
      </c>
      <c r="KZ57" s="68">
        <f t="shared" si="309"/>
        <v>7.5024149807277228E-3</v>
      </c>
      <c r="LA57" s="68">
        <f t="shared" si="135"/>
        <v>-0.70318365077158351</v>
      </c>
      <c r="LB57" s="68"/>
      <c r="LC57" s="15">
        <f t="shared" si="136"/>
        <v>-9.9536060733867546E-2</v>
      </c>
      <c r="LD57" s="18"/>
      <c r="LE57" s="250">
        <v>48.95</v>
      </c>
      <c r="LF57" s="68">
        <f t="shared" si="137"/>
        <v>-3.2579922622683077E-3</v>
      </c>
      <c r="LG57" s="68">
        <f t="shared" si="310"/>
        <v>-5.211842056954432E-3</v>
      </c>
      <c r="LH57" s="68">
        <f t="shared" si="138"/>
        <v>0.36617359754395773</v>
      </c>
      <c r="LI57" s="68"/>
      <c r="LJ57" s="15">
        <f t="shared" si="139"/>
        <v>6.1591845586640714E-2</v>
      </c>
      <c r="LL57" s="250">
        <v>101.05</v>
      </c>
      <c r="LM57" s="68">
        <f t="shared" si="140"/>
        <v>4.7727950681118025E-3</v>
      </c>
      <c r="LN57" s="68">
        <f t="shared" si="311"/>
        <v>2.8189452734256786E-3</v>
      </c>
      <c r="LO57" s="68">
        <f t="shared" si="141"/>
        <v>0.15485714285714283</v>
      </c>
      <c r="LP57" s="68"/>
      <c r="LQ57" s="15">
        <f t="shared" si="142"/>
        <v>0.29203426671781108</v>
      </c>
      <c r="LS57" s="250">
        <v>11.13</v>
      </c>
      <c r="LT57" s="68">
        <f t="shared" si="143"/>
        <v>-3.5810205908683211E-3</v>
      </c>
      <c r="LU57" s="68">
        <f t="shared" si="312"/>
        <v>-5.534870385554445E-3</v>
      </c>
      <c r="LV57" s="68"/>
      <c r="LW57" s="68"/>
      <c r="LX57" s="15">
        <f t="shared" si="144"/>
        <v>0.20324324324324333</v>
      </c>
      <c r="LZ57" s="250">
        <v>12.43</v>
      </c>
      <c r="MA57" s="68">
        <f t="shared" si="145"/>
        <v>2.2203947368421018E-2</v>
      </c>
      <c r="MB57" s="68">
        <f t="shared" si="313"/>
        <v>2.0250097573734895E-2</v>
      </c>
      <c r="MC57" s="68">
        <f t="shared" si="146"/>
        <v>-0.44134831460674157</v>
      </c>
      <c r="MD57" s="68"/>
      <c r="ME57" s="15">
        <f t="shared" si="147"/>
        <v>-7.7893175074184029E-2</v>
      </c>
      <c r="MG57" s="396">
        <v>26.19</v>
      </c>
      <c r="MH57" s="68">
        <f t="shared" si="148"/>
        <v>2.8268551236749213E-2</v>
      </c>
      <c r="MI57" s="68">
        <f t="shared" si="314"/>
        <v>2.631470144206309E-2</v>
      </c>
      <c r="MJ57" s="68">
        <f t="shared" si="149"/>
        <v>2.5296495956873319</v>
      </c>
      <c r="MK57" s="68"/>
      <c r="ML57" s="15">
        <f t="shared" si="150"/>
        <v>0.23363165332077251</v>
      </c>
      <c r="MN57" s="396">
        <v>98.07</v>
      </c>
      <c r="MO57" s="68">
        <f t="shared" si="151"/>
        <v>1.2074303405572626E-2</v>
      </c>
      <c r="MP57" s="68">
        <f t="shared" si="315"/>
        <v>1.0120453610886503E-2</v>
      </c>
      <c r="MQ57" s="68">
        <f t="shared" si="152"/>
        <v>-0.22104845115170779</v>
      </c>
      <c r="MR57" s="68"/>
      <c r="MS57" s="15">
        <f t="shared" si="153"/>
        <v>-0.1195798545650418</v>
      </c>
      <c r="MU57" s="250">
        <v>9.2200000000000006</v>
      </c>
      <c r="MV57" s="68">
        <f t="shared" si="154"/>
        <v>3.2644178454843457E-3</v>
      </c>
      <c r="MW57" s="68">
        <f t="shared" si="316"/>
        <v>1.3105680507982218E-3</v>
      </c>
      <c r="MX57" s="68">
        <f t="shared" si="155"/>
        <v>-0.55821753713464306</v>
      </c>
      <c r="MY57" s="68"/>
      <c r="MZ57" s="15">
        <f t="shared" si="156"/>
        <v>-0.13589503280224924</v>
      </c>
      <c r="NB57" s="250">
        <v>195</v>
      </c>
      <c r="NC57" s="68">
        <f t="shared" si="157"/>
        <v>1.7108282912580854E-2</v>
      </c>
      <c r="ND57" s="68">
        <f t="shared" si="317"/>
        <v>1.5154433117894731E-2</v>
      </c>
      <c r="NE57" s="68">
        <f t="shared" si="158"/>
        <v>0.43943308481582638</v>
      </c>
      <c r="NF57" s="68"/>
      <c r="NG57" s="15">
        <f t="shared" si="159"/>
        <v>0.16913484021823855</v>
      </c>
      <c r="NI57" s="250">
        <v>5.57</v>
      </c>
      <c r="NJ57" s="68">
        <f t="shared" si="160"/>
        <v>2.5782688766114288E-2</v>
      </c>
      <c r="NK57" s="68">
        <f t="shared" si="318"/>
        <v>2.3828838971428165E-2</v>
      </c>
      <c r="NL57" s="68">
        <f t="shared" si="161"/>
        <v>-0.95577610162762994</v>
      </c>
      <c r="NM57" s="68"/>
      <c r="NN57" s="15">
        <f t="shared" si="162"/>
        <v>0.13673469387755099</v>
      </c>
      <c r="NP57" s="250">
        <v>298.68</v>
      </c>
      <c r="NQ57" s="68">
        <f t="shared" si="163"/>
        <v>5.091305724640241E-2</v>
      </c>
      <c r="NR57" s="68">
        <f t="shared" si="319"/>
        <v>4.8959207451716287E-2</v>
      </c>
      <c r="NS57" s="68">
        <f t="shared" si="164"/>
        <v>1.2756571428571428</v>
      </c>
      <c r="NT57" s="68"/>
      <c r="NU57" s="15">
        <f t="shared" si="165"/>
        <v>-9.1964855744383303E-2</v>
      </c>
      <c r="NW57" s="250">
        <v>167.11</v>
      </c>
      <c r="NX57" s="68">
        <f t="shared" si="166"/>
        <v>1.871494757376263E-2</v>
      </c>
      <c r="NY57" s="68">
        <f t="shared" si="320"/>
        <v>1.6761097779076507E-2</v>
      </c>
      <c r="NZ57" s="68">
        <f t="shared" si="167"/>
        <v>-4.9214838416021721E-2</v>
      </c>
      <c r="OA57" s="68"/>
      <c r="OB57" s="15">
        <f t="shared" si="168"/>
        <v>-0.1172213417855256</v>
      </c>
      <c r="OD57" s="250">
        <v>1.32</v>
      </c>
      <c r="OE57" s="68">
        <f t="shared" si="169"/>
        <v>-7.5187969924812095E-3</v>
      </c>
      <c r="OF57" s="68">
        <f t="shared" si="321"/>
        <v>-9.4726467871673325E-3</v>
      </c>
      <c r="OG57" s="68">
        <f t="shared" si="170"/>
        <v>-0.99415075109673423</v>
      </c>
      <c r="OH57" s="68"/>
      <c r="OI57" s="15">
        <f t="shared" si="171"/>
        <v>-9.5890410958904049E-2</v>
      </c>
      <c r="OK57" s="396">
        <v>74.239999999999995</v>
      </c>
      <c r="OL57" s="68">
        <f t="shared" si="172"/>
        <v>3.7858301784748668E-3</v>
      </c>
      <c r="OM57" s="68">
        <f t="shared" si="322"/>
        <v>1.831980383788743E-3</v>
      </c>
      <c r="ON57" s="68">
        <f t="shared" si="173"/>
        <v>0.7488810365135451</v>
      </c>
      <c r="OO57" s="68"/>
      <c r="OP57" s="15">
        <f t="shared" si="174"/>
        <v>0.11454736526047134</v>
      </c>
      <c r="OR57" s="250">
        <v>1.78</v>
      </c>
      <c r="OS57" s="68">
        <f t="shared" si="175"/>
        <v>1.7142857142857158E-2</v>
      </c>
      <c r="OT57" s="68">
        <f t="shared" si="323"/>
        <v>1.5189007348171035E-2</v>
      </c>
      <c r="OU57" s="68">
        <f t="shared" si="176"/>
        <v>-0.76883116883116875</v>
      </c>
      <c r="OV57" s="68"/>
      <c r="OW57" s="15">
        <f t="shared" si="177"/>
        <v>0.58928571428571419</v>
      </c>
      <c r="OY57" s="250">
        <v>127.31</v>
      </c>
      <c r="OZ57" s="68">
        <f t="shared" si="178"/>
        <v>-1.1768397928761296E-3</v>
      </c>
      <c r="PA57" s="68">
        <f t="shared" si="324"/>
        <v>-3.1306895875622535E-3</v>
      </c>
      <c r="PB57" s="68">
        <f t="shared" si="332"/>
        <v>2.9172307692307693</v>
      </c>
      <c r="PC57" s="68"/>
      <c r="PD57" s="15">
        <f t="shared" si="179"/>
        <v>0.11139240506329119</v>
      </c>
      <c r="PE57" s="18"/>
      <c r="PF57" s="250">
        <v>208.95</v>
      </c>
      <c r="PG57" s="68">
        <f t="shared" si="180"/>
        <v>-1.5918617246738678E-2</v>
      </c>
      <c r="PH57" s="68">
        <f t="shared" si="325"/>
        <v>-1.7872467041424801E-2</v>
      </c>
      <c r="PI57" s="68">
        <f t="shared" si="181"/>
        <v>-0.39991384261918439</v>
      </c>
      <c r="PJ57" s="68"/>
      <c r="PK57" s="15">
        <f t="shared" si="182"/>
        <v>-8.6070865012196631E-4</v>
      </c>
      <c r="PM57" s="250"/>
      <c r="PN57" s="68">
        <f t="shared" si="183"/>
        <v>0</v>
      </c>
      <c r="PO57" s="68">
        <f t="shared" si="184"/>
        <v>-1.9538497946861239E-3</v>
      </c>
      <c r="PP57" s="68">
        <f t="shared" si="185"/>
        <v>0</v>
      </c>
      <c r="PQ57" s="68"/>
      <c r="PR57" s="15">
        <f t="shared" si="186"/>
        <v>0</v>
      </c>
      <c r="PT57" s="250">
        <v>4.16</v>
      </c>
      <c r="PU57" s="68">
        <f t="shared" si="187"/>
        <v>0</v>
      </c>
      <c r="PV57" s="68">
        <f t="shared" si="326"/>
        <v>-1.9538497946861239E-3</v>
      </c>
      <c r="PW57" s="68">
        <f t="shared" si="188"/>
        <v>-0.52293577981651373</v>
      </c>
      <c r="PX57" s="68"/>
      <c r="PY57" s="15">
        <f t="shared" si="189"/>
        <v>-0.18908382066276799</v>
      </c>
      <c r="QA57" s="250">
        <v>210.81</v>
      </c>
      <c r="QB57" s="68">
        <f t="shared" si="190"/>
        <v>-5.2152474871982376E-4</v>
      </c>
      <c r="QC57" s="68">
        <f t="shared" si="327"/>
        <v>-2.4753745434059476E-3</v>
      </c>
      <c r="QD57" s="68">
        <f t="shared" si="191"/>
        <v>-0.37517413082782536</v>
      </c>
      <c r="QE57" s="68"/>
      <c r="QF57" s="15">
        <f t="shared" si="192"/>
        <v>9.9457598831751287E-2</v>
      </c>
      <c r="QH57" s="250">
        <v>1.34</v>
      </c>
      <c r="QI57" s="68">
        <f t="shared" si="193"/>
        <v>0.12605042016806733</v>
      </c>
      <c r="QJ57" s="68">
        <f t="shared" si="328"/>
        <v>0.1240965703733812</v>
      </c>
      <c r="QK57" s="68">
        <f t="shared" si="194"/>
        <v>-0.4661354581673306</v>
      </c>
      <c r="QL57" s="68"/>
      <c r="QM57" s="15">
        <f t="shared" si="195"/>
        <v>3.0769230769230795E-2</v>
      </c>
      <c r="QO57" s="250">
        <v>11</v>
      </c>
      <c r="QP57" s="68">
        <f t="shared" si="196"/>
        <v>-4.3478260869565216E-2</v>
      </c>
      <c r="QQ57" s="68">
        <f t="shared" si="329"/>
        <v>-4.5432110664251339E-2</v>
      </c>
      <c r="QR57" s="68">
        <f t="shared" si="197"/>
        <v>-0.98659157951193355</v>
      </c>
      <c r="QS57" s="68"/>
      <c r="QT57" s="15">
        <f t="shared" si="198"/>
        <v>-4.1811846689895509E-2</v>
      </c>
      <c r="QV57" s="250">
        <v>1.68</v>
      </c>
      <c r="QW57" s="68">
        <f t="shared" si="199"/>
        <v>5.988023952095814E-3</v>
      </c>
      <c r="QX57" s="68">
        <f t="shared" si="330"/>
        <v>4.0341741574096901E-3</v>
      </c>
      <c r="QY57" s="68">
        <f t="shared" si="200"/>
        <v>-0.52407932011331448</v>
      </c>
      <c r="QZ57" s="68"/>
      <c r="RA57" s="15">
        <f t="shared" si="201"/>
        <v>-0.313445034736412</v>
      </c>
      <c r="RC57" s="250">
        <v>22.01</v>
      </c>
      <c r="RD57" s="68">
        <f t="shared" si="202"/>
        <v>-1.8140589569160611E-3</v>
      </c>
      <c r="RE57" s="68">
        <f t="shared" si="331"/>
        <v>-3.7679087516021849E-3</v>
      </c>
      <c r="RF57" s="68">
        <f t="shared" si="203"/>
        <v>-0.52451933462950961</v>
      </c>
      <c r="RG57" s="68"/>
      <c r="RH57" s="15">
        <f t="shared" si="204"/>
        <v>-0.11070707070707064</v>
      </c>
      <c r="RJ57" s="250">
        <v>176.48</v>
      </c>
      <c r="RK57" s="68">
        <f t="shared" si="205"/>
        <v>3.6228054723738988E-2</v>
      </c>
      <c r="RL57" s="68">
        <f t="shared" si="206"/>
        <v>3.4274204929052865E-2</v>
      </c>
      <c r="RM57" s="68">
        <f t="shared" si="207"/>
        <v>-0.18137118471101224</v>
      </c>
      <c r="RN57" s="68"/>
      <c r="RO57" s="15">
        <f t="shared" si="208"/>
        <v>-0.1028873525823506</v>
      </c>
      <c r="RQ57" s="396">
        <v>12.58</v>
      </c>
      <c r="RR57" s="68">
        <f t="shared" si="209"/>
        <v>-8.9065894279507632E-2</v>
      </c>
      <c r="RS57" s="68">
        <f t="shared" si="210"/>
        <v>-9.1019744074193762E-2</v>
      </c>
      <c r="RT57" s="68">
        <f t="shared" si="211"/>
        <v>-0.14071038251366122</v>
      </c>
      <c r="RU57" s="68"/>
      <c r="RV57" s="15">
        <f t="shared" si="212"/>
        <v>-0.39635316698656431</v>
      </c>
      <c r="RX57" s="250">
        <v>83.65</v>
      </c>
      <c r="RY57" s="68">
        <f t="shared" si="213"/>
        <v>7.1748878923766926E-2</v>
      </c>
      <c r="RZ57" s="68">
        <f t="shared" si="214"/>
        <v>6.9795029129080796E-2</v>
      </c>
      <c r="SA57" s="68">
        <f t="shared" si="215"/>
        <v>-0.3713362392905456</v>
      </c>
      <c r="SB57" s="68"/>
      <c r="SC57" s="15">
        <f t="shared" si="216"/>
        <v>0.10604257569747469</v>
      </c>
      <c r="SE57" s="250">
        <v>8.9499999999999993</v>
      </c>
      <c r="SF57" s="68">
        <f t="shared" si="217"/>
        <v>0.11180124223602465</v>
      </c>
      <c r="SG57" s="68">
        <f t="shared" si="218"/>
        <v>0.10984739244133852</v>
      </c>
      <c r="SH57" s="68">
        <f t="shared" si="219"/>
        <v>-0.28400000000000003</v>
      </c>
      <c r="SI57" s="68"/>
      <c r="SJ57" s="15">
        <f t="shared" si="220"/>
        <v>-0.41349934469200528</v>
      </c>
      <c r="SL57" s="250">
        <v>0.49</v>
      </c>
      <c r="SM57" s="68">
        <f t="shared" si="221"/>
        <v>-3.3530571992110486E-2</v>
      </c>
      <c r="SN57" s="68">
        <f t="shared" si="222"/>
        <v>-3.5484421786796609E-2</v>
      </c>
      <c r="SO57" s="68">
        <f t="shared" si="223"/>
        <v>-0.65492957746478875</v>
      </c>
      <c r="SP57" s="68"/>
      <c r="SQ57" s="15">
        <f t="shared" si="224"/>
        <v>-0.51485148514851486</v>
      </c>
      <c r="SS57" s="250">
        <v>5.82</v>
      </c>
      <c r="ST57" s="68">
        <f t="shared" si="225"/>
        <v>8.1784386617100441E-2</v>
      </c>
      <c r="SU57" s="68">
        <f t="shared" si="226"/>
        <v>7.9830536822414311E-2</v>
      </c>
      <c r="SV57" s="68">
        <f t="shared" si="227"/>
        <v>-0.63940520446096649</v>
      </c>
      <c r="SW57" s="68"/>
      <c r="SX57" s="15">
        <f t="shared" si="228"/>
        <v>-0.30714285714285716</v>
      </c>
      <c r="SZ57" s="250">
        <v>24.34</v>
      </c>
      <c r="TA57" s="68">
        <f t="shared" si="229"/>
        <v>1.3744273219491806E-2</v>
      </c>
      <c r="TB57" s="68">
        <f t="shared" si="230"/>
        <v>1.1790423424805681E-2</v>
      </c>
      <c r="TC57" s="68">
        <f t="shared" si="231"/>
        <v>-0.39707703740401284</v>
      </c>
      <c r="TD57" s="68"/>
      <c r="TE57" s="15">
        <f t="shared" si="232"/>
        <v>0.56025641025641026</v>
      </c>
      <c r="TG57" s="250">
        <v>0.1855</v>
      </c>
      <c r="TH57" s="68">
        <f t="shared" si="233"/>
        <v>-4.1343669250646031E-2</v>
      </c>
      <c r="TI57" s="68">
        <f t="shared" si="234"/>
        <v>-4.3297519045332154E-2</v>
      </c>
      <c r="TJ57" s="68">
        <f t="shared" si="235"/>
        <v>-0.15681818181818183</v>
      </c>
      <c r="TK57" s="68"/>
      <c r="TL57" s="15">
        <f t="shared" si="236"/>
        <v>9.4395280235988116E-2</v>
      </c>
      <c r="TN57" s="250">
        <v>29.39</v>
      </c>
      <c r="TO57" s="68">
        <f t="shared" si="237"/>
        <v>1.4147688060731543E-2</v>
      </c>
      <c r="TP57" s="68">
        <f t="shared" si="238"/>
        <v>1.219383826604542E-2</v>
      </c>
      <c r="TQ57" s="68">
        <f t="shared" si="239"/>
        <v>-0.57161493444498701</v>
      </c>
      <c r="TR57" s="68"/>
      <c r="TS57" s="15">
        <f t="shared" si="240"/>
        <v>-1.2100840336134434E-2</v>
      </c>
      <c r="TU57" s="250">
        <v>2.13</v>
      </c>
      <c r="TV57" s="68">
        <f t="shared" si="241"/>
        <v>3.9024390243902474E-2</v>
      </c>
      <c r="TW57" s="68">
        <f t="shared" si="242"/>
        <v>3.7070540449216351E-2</v>
      </c>
      <c r="TX57" s="68">
        <f t="shared" si="243"/>
        <v>-0.51700680272108845</v>
      </c>
      <c r="TY57" s="68"/>
      <c r="TZ57" s="15">
        <f t="shared" si="244"/>
        <v>0.24561403508771926</v>
      </c>
      <c r="UB57" s="250"/>
      <c r="UC57" s="68">
        <f t="shared" si="245"/>
        <v>0</v>
      </c>
      <c r="UD57" s="68">
        <f t="shared" si="246"/>
        <v>-1.9538497946861239E-3</v>
      </c>
      <c r="UE57" s="68">
        <f t="shared" si="247"/>
        <v>0</v>
      </c>
      <c r="UF57" s="68"/>
      <c r="UG57" s="15">
        <f t="shared" si="248"/>
        <v>0</v>
      </c>
      <c r="UI57" s="250"/>
      <c r="UJ57" s="68">
        <f t="shared" si="249"/>
        <v>0</v>
      </c>
      <c r="UK57" s="68">
        <f t="shared" si="250"/>
        <v>-1.9538497946861239E-3</v>
      </c>
      <c r="UL57" s="68">
        <f t="shared" si="251"/>
        <v>0</v>
      </c>
      <c r="UM57" s="68"/>
      <c r="UN57" s="15">
        <f t="shared" si="252"/>
        <v>0</v>
      </c>
      <c r="UP57" s="250"/>
      <c r="UQ57" s="68">
        <f t="shared" si="253"/>
        <v>0</v>
      </c>
      <c r="UR57" s="68">
        <f t="shared" si="254"/>
        <v>-1.9538497946861239E-3</v>
      </c>
      <c r="US57" s="68">
        <f t="shared" si="255"/>
        <v>0</v>
      </c>
      <c r="UT57" s="68"/>
      <c r="UU57" s="15">
        <f t="shared" si="256"/>
        <v>0</v>
      </c>
      <c r="UW57" s="250"/>
      <c r="UX57" s="68">
        <f t="shared" si="257"/>
        <v>0</v>
      </c>
      <c r="UY57" s="68">
        <f t="shared" si="258"/>
        <v>-1.9538497946861239E-3</v>
      </c>
      <c r="UZ57" s="68">
        <f t="shared" si="259"/>
        <v>0</v>
      </c>
      <c r="VA57" s="68"/>
      <c r="VB57" s="15">
        <f t="shared" si="260"/>
        <v>0</v>
      </c>
      <c r="VD57" s="250"/>
      <c r="VE57" s="68">
        <f t="shared" si="261"/>
        <v>0</v>
      </c>
      <c r="VF57" s="68">
        <f t="shared" si="262"/>
        <v>-1.9538497946861239E-3</v>
      </c>
      <c r="VG57" s="68">
        <f t="shared" si="263"/>
        <v>0</v>
      </c>
      <c r="VH57" s="68"/>
      <c r="VI57" s="15">
        <f t="shared" si="264"/>
        <v>0</v>
      </c>
      <c r="VM57" s="21">
        <f t="shared" si="265"/>
        <v>1.6095933371961611E-2</v>
      </c>
      <c r="VN57" s="49"/>
      <c r="VO57" s="21">
        <f t="shared" si="266"/>
        <v>0.26537654003631428</v>
      </c>
      <c r="VP57" s="14"/>
      <c r="VQ57" s="21">
        <f t="shared" si="267"/>
        <v>-2.1544295687395618E-2</v>
      </c>
    </row>
    <row r="58" spans="1:589" ht="15.75" customHeight="1" x14ac:dyDescent="0.2">
      <c r="A58" s="127">
        <v>45729</v>
      </c>
      <c r="B58" s="4">
        <f t="shared" si="0"/>
        <v>45729</v>
      </c>
      <c r="C58" s="13">
        <v>40813.57</v>
      </c>
      <c r="D58" s="138">
        <f t="shared" si="1"/>
        <v>-537.36000000000058</v>
      </c>
      <c r="E58" s="68">
        <f t="shared" si="2"/>
        <v>-1.2995112806410898E-2</v>
      </c>
      <c r="F58" s="15">
        <f t="shared" si="3"/>
        <v>-4.0678851322224298E-2</v>
      </c>
      <c r="G58" s="13">
        <v>5521.52</v>
      </c>
      <c r="H58" s="138">
        <f t="shared" si="4"/>
        <v>-77.779999999999745</v>
      </c>
      <c r="I58" s="68">
        <f t="shared" si="5"/>
        <v>-1.3891022092047175E-2</v>
      </c>
      <c r="J58" s="15">
        <f t="shared" si="6"/>
        <v>-6.1226224703015947E-2</v>
      </c>
      <c r="K58" s="13">
        <v>17303.009999999998</v>
      </c>
      <c r="L58" s="138">
        <f t="shared" si="7"/>
        <v>-345.44000000000233</v>
      </c>
      <c r="M58" s="68">
        <f t="shared" si="8"/>
        <v>-1.9573390297731658E-2</v>
      </c>
      <c r="N58" s="15">
        <f t="shared" si="9"/>
        <v>-0.10397192450438342</v>
      </c>
      <c r="O58" s="13">
        <v>1993.69</v>
      </c>
      <c r="P58" s="138">
        <f t="shared" si="10"/>
        <v>-32.779999999999973</v>
      </c>
      <c r="Q58" s="68">
        <f t="shared" si="11"/>
        <v>-1.6175911807231279E-2</v>
      </c>
      <c r="R58" s="15">
        <f t="shared" si="12"/>
        <v>-0.10603275101338012</v>
      </c>
      <c r="S58" s="18">
        <f t="shared" si="13"/>
        <v>-1.0596487130446551E-2</v>
      </c>
      <c r="T58" s="121">
        <f t="shared" si="14"/>
        <v>250.05736479871712</v>
      </c>
      <c r="U58" s="121">
        <f t="shared" si="15"/>
        <v>250.05736479871712</v>
      </c>
      <c r="V58" s="134">
        <f t="shared" si="16"/>
        <v>-8.4040188627765508E-3</v>
      </c>
      <c r="W58" s="21">
        <f t="shared" si="268"/>
        <v>-3.3480935204103106E-2</v>
      </c>
      <c r="X58" s="18">
        <f t="shared" si="17"/>
        <v>-1.5658859250855254E-2</v>
      </c>
      <c r="Y58" s="352">
        <v>151142.47</v>
      </c>
      <c r="Z58" s="15">
        <v>1.9999999999999999E-6</v>
      </c>
      <c r="AA58" s="21">
        <f t="shared" si="18"/>
        <v>8.4060188627765511E-3</v>
      </c>
      <c r="AC58" s="250">
        <v>198.36</v>
      </c>
      <c r="AD58" s="68">
        <f t="shared" si="19"/>
        <v>-2.19899418203332E-2</v>
      </c>
      <c r="AE58" s="68">
        <f t="shared" si="269"/>
        <v>-1.3585922957556649E-2</v>
      </c>
      <c r="AF58" s="68">
        <f t="shared" si="20"/>
        <v>0.20385992595739516</v>
      </c>
      <c r="AG58" s="68"/>
      <c r="AH58" s="15">
        <f t="shared" si="21"/>
        <v>-0.12682132323810352</v>
      </c>
      <c r="AJ58" s="250">
        <v>19.89</v>
      </c>
      <c r="AK58" s="68">
        <f t="shared" si="22"/>
        <v>-1.8262586377097777E-2</v>
      </c>
      <c r="AL58" s="68">
        <f t="shared" si="270"/>
        <v>-9.8585675143212266E-3</v>
      </c>
      <c r="AM58" s="68">
        <f t="shared" si="23"/>
        <v>6.9354838709677374E-2</v>
      </c>
      <c r="AN58" s="68"/>
      <c r="AO58" s="15">
        <f t="shared" si="24"/>
        <v>-5.420827389443654E-2</v>
      </c>
      <c r="AQ58" s="250">
        <v>19.2</v>
      </c>
      <c r="AR58" s="68">
        <f t="shared" si="25"/>
        <v>-1.940755873340138E-2</v>
      </c>
      <c r="AS58" s="68">
        <f t="shared" si="271"/>
        <v>-1.1003539870624829E-2</v>
      </c>
      <c r="AT58" s="68">
        <f t="shared" si="26"/>
        <v>0.11175448755066589</v>
      </c>
      <c r="AU58" s="68"/>
      <c r="AV58" s="15">
        <f t="shared" si="27"/>
        <v>-0.10572892408011177</v>
      </c>
      <c r="AX58" s="250">
        <v>192.19</v>
      </c>
      <c r="AY58" s="68">
        <f t="shared" si="28"/>
        <v>-1.3803366174055818E-2</v>
      </c>
      <c r="AZ58" s="68">
        <f t="shared" si="272"/>
        <v>-5.3993473112792668E-3</v>
      </c>
      <c r="BA58" s="68">
        <f t="shared" si="29"/>
        <v>0.43318419090231175</v>
      </c>
      <c r="BB58" s="68"/>
      <c r="BC58" s="15">
        <f t="shared" si="30"/>
        <v>-5.8768793770507859E-2</v>
      </c>
      <c r="BE58" s="250">
        <v>73.69</v>
      </c>
      <c r="BF58" s="68">
        <f t="shared" si="31"/>
        <v>-6.7394527564361775E-3</v>
      </c>
      <c r="BG58" s="68">
        <f t="shared" si="273"/>
        <v>1.6645661063403733E-3</v>
      </c>
      <c r="BH58" s="68"/>
      <c r="BI58" s="68"/>
      <c r="BJ58" s="15">
        <f t="shared" si="32"/>
        <v>2.7148092846472133E-4</v>
      </c>
      <c r="BL58" s="250">
        <v>59.12</v>
      </c>
      <c r="BM58" s="68">
        <f t="shared" si="33"/>
        <v>-2.7471623622306329E-2</v>
      </c>
      <c r="BN58" s="68">
        <f t="shared" si="274"/>
        <v>-1.9067604759529778E-2</v>
      </c>
      <c r="BO58" s="68">
        <f t="shared" si="34"/>
        <v>-4.3785786460088429E-3</v>
      </c>
      <c r="BP58" s="68"/>
      <c r="BQ58" s="15">
        <f t="shared" si="35"/>
        <v>-0.10923610064788318</v>
      </c>
      <c r="BS58" s="250">
        <v>34.020000000000003</v>
      </c>
      <c r="BT58" s="68">
        <f t="shared" si="36"/>
        <v>-2.2975301550832772E-2</v>
      </c>
      <c r="BU58" s="68">
        <f t="shared" si="275"/>
        <v>-1.4571282688056221E-2</v>
      </c>
      <c r="BV58" s="68">
        <f t="shared" si="37"/>
        <v>-8.6956521739130307E-2</v>
      </c>
      <c r="BW58" s="68"/>
      <c r="BX58" s="15">
        <f t="shared" si="38"/>
        <v>-0.11058823529411757</v>
      </c>
      <c r="BZ58" s="250"/>
      <c r="CA58" s="68">
        <f t="shared" si="39"/>
        <v>0</v>
      </c>
      <c r="CB58" s="68">
        <f t="shared" si="276"/>
        <v>0</v>
      </c>
      <c r="CC58" s="68">
        <f t="shared" si="40"/>
        <v>0</v>
      </c>
      <c r="CD58" s="68"/>
      <c r="CE58" s="15">
        <f t="shared" si="41"/>
        <v>0</v>
      </c>
      <c r="CG58" s="250">
        <v>29.68</v>
      </c>
      <c r="CH58" s="68">
        <f t="shared" si="42"/>
        <v>-2.815979043876881E-2</v>
      </c>
      <c r="CI58" s="68">
        <f t="shared" si="277"/>
        <v>-1.9755771575992259E-2</v>
      </c>
      <c r="CJ58" s="68">
        <f t="shared" si="43"/>
        <v>-1.8193847171683781E-2</v>
      </c>
      <c r="CK58" s="68"/>
      <c r="CL58" s="15">
        <f t="shared" si="44"/>
        <v>-0.13620488940628636</v>
      </c>
      <c r="CN58" s="250">
        <v>29.51</v>
      </c>
      <c r="CO58" s="68">
        <f t="shared" si="45"/>
        <v>-1.9275506812894593E-2</v>
      </c>
      <c r="CP58" s="68">
        <f t="shared" si="278"/>
        <v>-1.0871487950118042E-2</v>
      </c>
      <c r="CQ58" s="68">
        <f t="shared" si="46"/>
        <v>-5.8391831525207348E-2</v>
      </c>
      <c r="CR58" s="68"/>
      <c r="CS58" s="15">
        <f t="shared" si="47"/>
        <v>-0.11831490887361809</v>
      </c>
      <c r="CU58" s="250">
        <v>33.450000000000003</v>
      </c>
      <c r="CV58" s="68">
        <f t="shared" si="48"/>
        <v>-1.5307624374447926E-2</v>
      </c>
      <c r="CW58" s="68">
        <f t="shared" si="279"/>
        <v>-6.9036055116713756E-3</v>
      </c>
      <c r="CX58" s="68">
        <f t="shared" si="49"/>
        <v>4.0435458786936371E-2</v>
      </c>
      <c r="CY58" s="68"/>
      <c r="CZ58" s="15">
        <f t="shared" si="50"/>
        <v>-0.10273605150214588</v>
      </c>
      <c r="DB58" s="250">
        <v>18.760000000000002</v>
      </c>
      <c r="DC58" s="68">
        <f t="shared" si="51"/>
        <v>-1.470588235294105E-2</v>
      </c>
      <c r="DD58" s="68">
        <f t="shared" si="280"/>
        <v>-6.3018634901644988E-3</v>
      </c>
      <c r="DE58" s="68">
        <f t="shared" si="52"/>
        <v>-0.14220393232738909</v>
      </c>
      <c r="DF58" s="68"/>
      <c r="DG58" s="15">
        <f t="shared" si="53"/>
        <v>-7.8585461689587327E-2</v>
      </c>
      <c r="DI58" s="250">
        <v>44.67</v>
      </c>
      <c r="DJ58" s="68">
        <f t="shared" si="54"/>
        <v>-8.4350721420642719E-3</v>
      </c>
      <c r="DK58" s="68">
        <f t="shared" si="281"/>
        <v>-3.1053279287721058E-5</v>
      </c>
      <c r="DL58" s="68">
        <f t="shared" si="55"/>
        <v>1.1778029445073683E-2</v>
      </c>
      <c r="DM58" s="68"/>
      <c r="DN58" s="15">
        <f t="shared" si="56"/>
        <v>5.9535104364326505E-2</v>
      </c>
      <c r="DP58" s="250">
        <v>37.71</v>
      </c>
      <c r="DQ58" s="68">
        <f t="shared" si="57"/>
        <v>-7.3703606212161387E-3</v>
      </c>
      <c r="DR58" s="68">
        <f t="shared" si="282"/>
        <v>1.0336582415604121E-3</v>
      </c>
      <c r="DS58" s="68"/>
      <c r="DT58" s="68"/>
      <c r="DU58" s="15">
        <f t="shared" si="58"/>
        <v>-9.7163865546217813E-3</v>
      </c>
      <c r="DV58" s="18"/>
      <c r="DW58" s="250">
        <v>29.15</v>
      </c>
      <c r="DX58" s="68">
        <f t="shared" si="59"/>
        <v>-1.2868269556383425E-2</v>
      </c>
      <c r="DY58" s="68">
        <f t="shared" si="283"/>
        <v>-4.4642506936068745E-3</v>
      </c>
      <c r="DZ58" s="68">
        <f t="shared" si="60"/>
        <v>0.55549626467449309</v>
      </c>
      <c r="EA58" s="68"/>
      <c r="EB58" s="15">
        <f t="shared" si="61"/>
        <v>-0.12907080968031073</v>
      </c>
      <c r="ED58" s="250">
        <v>32.06</v>
      </c>
      <c r="EE58" s="68">
        <f t="shared" si="62"/>
        <v>-1.807044410413465E-2</v>
      </c>
      <c r="EF58" s="68">
        <f t="shared" si="284"/>
        <v>-9.6664252413580995E-3</v>
      </c>
      <c r="EG58" s="68">
        <f t="shared" si="63"/>
        <v>0.52448882548739895</v>
      </c>
      <c r="EH58" s="68"/>
      <c r="EI58" s="15">
        <f t="shared" si="64"/>
        <v>-0.13069414316702821</v>
      </c>
      <c r="EK58" s="250">
        <v>105.38</v>
      </c>
      <c r="EL58" s="68">
        <f t="shared" si="65"/>
        <v>-2.7411167512690345E-2</v>
      </c>
      <c r="EM58" s="68">
        <f t="shared" si="285"/>
        <v>-1.9007148649913794E-2</v>
      </c>
      <c r="EN58" s="68">
        <f t="shared" si="66"/>
        <v>0.63278586922838531</v>
      </c>
      <c r="EO58" s="68"/>
      <c r="EP58" s="15">
        <f t="shared" si="67"/>
        <v>-5.3189577717879619E-2</v>
      </c>
      <c r="ER58" s="250">
        <v>35.64</v>
      </c>
      <c r="ES58" s="68">
        <f t="shared" si="68"/>
        <v>-2.5430680885972102E-2</v>
      </c>
      <c r="ET58" s="68">
        <f t="shared" si="286"/>
        <v>-1.7026662023195551E-2</v>
      </c>
      <c r="EU58" s="68">
        <f t="shared" si="69"/>
        <v>2.0910913778287139E-2</v>
      </c>
      <c r="EV58" s="68"/>
      <c r="EW58" s="15">
        <f t="shared" si="70"/>
        <v>-8.3569040884546156E-2</v>
      </c>
      <c r="EY58" s="250">
        <v>31.06</v>
      </c>
      <c r="EZ58" s="68">
        <f t="shared" si="71"/>
        <v>2.3393739703459548E-2</v>
      </c>
      <c r="FA58" s="68">
        <f t="shared" si="287"/>
        <v>3.1797758566236095E-2</v>
      </c>
      <c r="FB58" s="68"/>
      <c r="FC58" s="68"/>
      <c r="FD58" s="15">
        <f t="shared" si="72"/>
        <v>0.26362896663954438</v>
      </c>
      <c r="FF58" s="250">
        <v>55.52</v>
      </c>
      <c r="FG58" s="68">
        <f t="shared" si="73"/>
        <v>-9.4558429973237122E-3</v>
      </c>
      <c r="FH58" s="68">
        <f t="shared" si="288"/>
        <v>-1.0518241345471614E-3</v>
      </c>
      <c r="FI58" s="68">
        <f t="shared" si="74"/>
        <v>-6.0257278266756857E-2</v>
      </c>
      <c r="FJ58" s="68"/>
      <c r="FK58" s="15">
        <f t="shared" si="75"/>
        <v>-2.2363092093678396E-2</v>
      </c>
      <c r="FM58" s="250">
        <v>161.44999999999999</v>
      </c>
      <c r="FN58" s="68">
        <f t="shared" si="76"/>
        <v>-2.0149299022880509E-2</v>
      </c>
      <c r="FO58" s="68">
        <f t="shared" si="289"/>
        <v>-1.1745280160103958E-2</v>
      </c>
      <c r="FP58" s="68">
        <f t="shared" si="77"/>
        <v>0.38845889232886127</v>
      </c>
      <c r="FQ58" s="68"/>
      <c r="FR58" s="15">
        <f t="shared" si="78"/>
        <v>-0.11125178905647919</v>
      </c>
      <c r="FT58" s="250">
        <v>93.48</v>
      </c>
      <c r="FU58" s="68">
        <f t="shared" si="79"/>
        <v>4.2808219178088884E-4</v>
      </c>
      <c r="FV58" s="68">
        <f t="shared" si="290"/>
        <v>8.8321010545574404E-3</v>
      </c>
      <c r="FW58" s="68">
        <f t="shared" si="80"/>
        <v>6.1910712257185085E-2</v>
      </c>
      <c r="FX58" s="68"/>
      <c r="FY58" s="15">
        <f t="shared" si="81"/>
        <v>3.659347970725213E-2</v>
      </c>
      <c r="GA58" s="250">
        <v>17.2</v>
      </c>
      <c r="GB58" s="68">
        <f t="shared" si="82"/>
        <v>-1.8264840182648418E-2</v>
      </c>
      <c r="GC58" s="68">
        <f t="shared" si="291"/>
        <v>-9.8608213198718674E-3</v>
      </c>
      <c r="GD58" s="68"/>
      <c r="GE58" s="68"/>
      <c r="GF58" s="15">
        <f t="shared" si="83"/>
        <v>-1.3195639701663823E-2</v>
      </c>
      <c r="GG58" s="18"/>
      <c r="GH58" s="250">
        <v>19.3</v>
      </c>
      <c r="GI58" s="68">
        <f t="shared" si="84"/>
        <v>-1.0763710917478259E-2</v>
      </c>
      <c r="GJ58" s="68">
        <f t="shared" si="292"/>
        <v>-2.3596920547017085E-3</v>
      </c>
      <c r="GK58" s="68">
        <f t="shared" si="85"/>
        <v>4.1623309053070686E-3</v>
      </c>
      <c r="GL58" s="68"/>
      <c r="GM58" s="15">
        <f t="shared" si="86"/>
        <v>2.1164021164021277E-2</v>
      </c>
      <c r="GO58" s="250">
        <v>26.61</v>
      </c>
      <c r="GP58" s="68">
        <f t="shared" si="87"/>
        <v>-1.188265874489418E-2</v>
      </c>
      <c r="GQ58" s="68">
        <f t="shared" si="293"/>
        <v>-3.4786398821176293E-3</v>
      </c>
      <c r="GR58" s="68"/>
      <c r="GS58" s="68"/>
      <c r="GT58" s="15">
        <f t="shared" si="88"/>
        <v>-2.3486238532110112E-2</v>
      </c>
      <c r="GV58" s="250">
        <v>13.99</v>
      </c>
      <c r="GW58" s="68">
        <f t="shared" si="89"/>
        <v>-2.1398002853066592E-3</v>
      </c>
      <c r="GX58" s="68">
        <f t="shared" si="294"/>
        <v>6.2642185774698916E-3</v>
      </c>
      <c r="GY58" s="68">
        <f t="shared" si="90"/>
        <v>0.18059071729957812</v>
      </c>
      <c r="GZ58" s="68"/>
      <c r="HA58" s="15">
        <f t="shared" si="91"/>
        <v>1.9679300291545156E-2</v>
      </c>
      <c r="HD58" s="250">
        <v>240.68</v>
      </c>
      <c r="HE58" s="68">
        <f t="shared" si="92"/>
        <v>-2.9868192994477797E-2</v>
      </c>
      <c r="HF58" s="68">
        <f t="shared" si="295"/>
        <v>-2.1464174131701246E-2</v>
      </c>
      <c r="HG58" s="68">
        <f t="shared" si="93"/>
        <v>0.35205887309701711</v>
      </c>
      <c r="HH58" s="68"/>
      <c r="HI58" s="15">
        <f t="shared" si="94"/>
        <v>-0.40402139461172737</v>
      </c>
      <c r="HK58" s="250">
        <v>29.52</v>
      </c>
      <c r="HL58" s="68">
        <f t="shared" si="95"/>
        <v>-2.7027027027027649E-3</v>
      </c>
      <c r="HM58" s="68">
        <f t="shared" si="296"/>
        <v>5.7013161600737855E-3</v>
      </c>
      <c r="HN58" s="68">
        <f t="shared" si="96"/>
        <v>10.903225806451612</v>
      </c>
      <c r="HO58" s="68"/>
      <c r="HP58" s="15">
        <f t="shared" si="97"/>
        <v>0.11902956785443521</v>
      </c>
      <c r="HR58" s="250">
        <v>108.67</v>
      </c>
      <c r="HS58" s="68">
        <f t="shared" si="98"/>
        <v>-3.6673695791692626E-3</v>
      </c>
      <c r="HT58" s="68">
        <f t="shared" si="297"/>
        <v>4.7366492836072877E-3</v>
      </c>
      <c r="HU58" s="68">
        <f t="shared" si="99"/>
        <v>1.9854395604395607</v>
      </c>
      <c r="HV58" s="68"/>
      <c r="HW58" s="15">
        <f t="shared" si="100"/>
        <v>1.0225899414334931E-2</v>
      </c>
      <c r="HY58" s="250">
        <v>115.58</v>
      </c>
      <c r="HZ58" s="68">
        <f t="shared" si="101"/>
        <v>-1.382408847416594E-3</v>
      </c>
      <c r="IA58" s="68">
        <f t="shared" si="298"/>
        <v>7.0216100153599565E-3</v>
      </c>
      <c r="IB58" s="68">
        <f t="shared" si="102"/>
        <v>9.1406987724268099E-2</v>
      </c>
      <c r="IC58" s="68"/>
      <c r="ID58" s="15">
        <f t="shared" si="103"/>
        <v>-0.13932534068061653</v>
      </c>
      <c r="IF58" s="250">
        <v>191.36</v>
      </c>
      <c r="IG58" s="68">
        <f t="shared" si="104"/>
        <v>-1.4776296143746983E-2</v>
      </c>
      <c r="IH58" s="68">
        <f t="shared" si="299"/>
        <v>-6.3722772809704318E-3</v>
      </c>
      <c r="II58" s="68">
        <f t="shared" si="105"/>
        <v>9.3485714285714366E-2</v>
      </c>
      <c r="IJ58" s="68"/>
      <c r="IK58" s="15">
        <f t="shared" si="106"/>
        <v>-0.17460317460317457</v>
      </c>
      <c r="IM58" s="250">
        <v>195.51</v>
      </c>
      <c r="IN58" s="68">
        <f t="shared" si="107"/>
        <v>1.9715224534501651E-2</v>
      </c>
      <c r="IO58" s="68">
        <f t="shared" si="300"/>
        <v>2.8119243397278202E-2</v>
      </c>
      <c r="IP58" s="68">
        <f t="shared" si="108"/>
        <v>2.8178090216754534</v>
      </c>
      <c r="IQ58" s="68"/>
      <c r="IR58" s="15">
        <f t="shared" si="109"/>
        <v>4.2664391232467604E-2</v>
      </c>
      <c r="IT58" s="250">
        <v>41.81</v>
      </c>
      <c r="IU58" s="68">
        <f t="shared" si="110"/>
        <v>-1.8544600938967117E-2</v>
      </c>
      <c r="IV58" s="68">
        <f t="shared" si="301"/>
        <v>-1.0140582076190566E-2</v>
      </c>
      <c r="IW58" s="68">
        <f t="shared" si="111"/>
        <v>1.2909589041095892</v>
      </c>
      <c r="IX58" s="68"/>
      <c r="IY58" s="15">
        <f t="shared" si="112"/>
        <v>-0.18641759097100599</v>
      </c>
      <c r="JA58" s="250">
        <v>590.64</v>
      </c>
      <c r="JB58" s="68">
        <f t="shared" si="113"/>
        <v>-4.6678287817160505E-2</v>
      </c>
      <c r="JC58" s="68">
        <f t="shared" si="302"/>
        <v>-3.8274268954383954E-2</v>
      </c>
      <c r="JD58" s="68">
        <f t="shared" si="114"/>
        <v>0.1946601941747573</v>
      </c>
      <c r="JE58" s="68"/>
      <c r="JF58" s="15">
        <f t="shared" si="115"/>
        <v>8.7615924578572455E-3</v>
      </c>
      <c r="JH58" s="250">
        <v>378.77</v>
      </c>
      <c r="JI58" s="68">
        <f t="shared" si="116"/>
        <v>-1.1741070263782712E-2</v>
      </c>
      <c r="JJ58" s="68">
        <f t="shared" si="303"/>
        <v>-3.3370514010061612E-3</v>
      </c>
      <c r="JK58" s="68">
        <f t="shared" si="117"/>
        <v>-6.8651798667289626E-2</v>
      </c>
      <c r="JL58" s="68"/>
      <c r="JM58" s="15">
        <f t="shared" si="118"/>
        <v>-0.1013760379596679</v>
      </c>
      <c r="JO58" s="250">
        <v>12.66</v>
      </c>
      <c r="JP58" s="68">
        <f t="shared" si="119"/>
        <v>9.9913119026933131E-2</v>
      </c>
      <c r="JQ58" s="68">
        <f t="shared" si="304"/>
        <v>0.10831713788970967</v>
      </c>
      <c r="JR58" s="68">
        <f t="shared" si="120"/>
        <v>-0.57280242955964233</v>
      </c>
      <c r="JS58" s="68"/>
      <c r="JT58" s="15">
        <f t="shared" si="121"/>
        <v>0.24239450441609428</v>
      </c>
      <c r="JV58" s="250">
        <v>1.4</v>
      </c>
      <c r="JW58" s="68">
        <f t="shared" si="122"/>
        <v>-1.4084507042253534E-2</v>
      </c>
      <c r="JX58" s="68">
        <f t="shared" si="305"/>
        <v>-5.6804881794769828E-3</v>
      </c>
      <c r="JY58" s="68">
        <f t="shared" si="123"/>
        <v>-0.44664031620553357</v>
      </c>
      <c r="JZ58" s="68"/>
      <c r="KA58" s="15">
        <f t="shared" si="124"/>
        <v>-0.22222222222222229</v>
      </c>
      <c r="KC58" s="250">
        <v>18.48</v>
      </c>
      <c r="KD58" s="68">
        <f t="shared" si="125"/>
        <v>-3.0938647089669629E-2</v>
      </c>
      <c r="KE58" s="68">
        <f t="shared" si="306"/>
        <v>-2.2534628226893078E-2</v>
      </c>
      <c r="KF58" s="68">
        <f t="shared" si="126"/>
        <v>-5.1334702258726897E-2</v>
      </c>
      <c r="KG58" s="68"/>
      <c r="KH58" s="15">
        <f t="shared" si="127"/>
        <v>-0.16681695220919746</v>
      </c>
      <c r="KI58" s="18"/>
      <c r="KJ58" s="250">
        <v>44.95</v>
      </c>
      <c r="KK58" s="68">
        <f t="shared" si="128"/>
        <v>-5.4281506416999754E-2</v>
      </c>
      <c r="KL58" s="68">
        <f t="shared" si="307"/>
        <v>-4.5877487554223204E-2</v>
      </c>
      <c r="KM58" s="68">
        <f t="shared" si="129"/>
        <v>1.1303317535545023</v>
      </c>
      <c r="KN58" s="68"/>
      <c r="KO58" s="15">
        <f t="shared" si="130"/>
        <v>-0.33120071417943747</v>
      </c>
      <c r="KQ58" s="250">
        <v>1.385</v>
      </c>
      <c r="KR58" s="68">
        <f t="shared" si="131"/>
        <v>1.446131597975417E-3</v>
      </c>
      <c r="KS58" s="68">
        <f t="shared" si="308"/>
        <v>9.8501504607519681E-3</v>
      </c>
      <c r="KT58" s="68">
        <f t="shared" si="132"/>
        <v>-0.47137404580152675</v>
      </c>
      <c r="KU58" s="68"/>
      <c r="KV58" s="15">
        <f t="shared" si="133"/>
        <v>0.37128712871287128</v>
      </c>
      <c r="KW58" s="18"/>
      <c r="KX58" s="250">
        <v>20.56</v>
      </c>
      <c r="KY58" s="68">
        <f t="shared" si="134"/>
        <v>-3.7002341920374833E-2</v>
      </c>
      <c r="KZ58" s="68">
        <f t="shared" si="309"/>
        <v>-2.8598323057598282E-2</v>
      </c>
      <c r="LA58" s="68">
        <f t="shared" si="135"/>
        <v>-0.71416655081329072</v>
      </c>
      <c r="LB58" s="68"/>
      <c r="LC58" s="15">
        <f t="shared" si="136"/>
        <v>-0.1328553353015606</v>
      </c>
      <c r="LD58" s="18"/>
      <c r="LE58" s="250">
        <v>48.86</v>
      </c>
      <c r="LF58" s="68">
        <f t="shared" si="137"/>
        <v>-1.8386108273749418E-3</v>
      </c>
      <c r="LG58" s="68">
        <f t="shared" si="310"/>
        <v>6.5654080354016087E-3</v>
      </c>
      <c r="LH58" s="68">
        <f t="shared" si="138"/>
        <v>0.3636617359754396</v>
      </c>
      <c r="LI58" s="68"/>
      <c r="LJ58" s="15">
        <f t="shared" si="139"/>
        <v>5.9639991325092172E-2</v>
      </c>
      <c r="LL58" s="250">
        <v>102.68</v>
      </c>
      <c r="LM58" s="68">
        <f t="shared" si="140"/>
        <v>1.6130628401781394E-2</v>
      </c>
      <c r="LN58" s="68">
        <f t="shared" si="311"/>
        <v>2.4534647264557945E-2</v>
      </c>
      <c r="LO58" s="68">
        <f t="shared" si="141"/>
        <v>0.17348571428571435</v>
      </c>
      <c r="LP58" s="68"/>
      <c r="LQ58" s="15">
        <f t="shared" si="142"/>
        <v>0.3128755913566042</v>
      </c>
      <c r="LS58" s="250">
        <v>11.4</v>
      </c>
      <c r="LT58" s="68">
        <f t="shared" si="143"/>
        <v>2.4258760107816673E-2</v>
      </c>
      <c r="LU58" s="68">
        <f t="shared" si="312"/>
        <v>3.266277897059322E-2</v>
      </c>
      <c r="LV58" s="68"/>
      <c r="LW58" s="68"/>
      <c r="LX58" s="15">
        <f t="shared" si="144"/>
        <v>0.23243243243243247</v>
      </c>
      <c r="LZ58" s="250">
        <v>12.44</v>
      </c>
      <c r="MA58" s="68">
        <f t="shared" si="145"/>
        <v>8.0450522928397316E-4</v>
      </c>
      <c r="MB58" s="68">
        <f t="shared" si="313"/>
        <v>9.2085240920605233E-3</v>
      </c>
      <c r="MC58" s="68">
        <f t="shared" si="146"/>
        <v>-0.44089887640449438</v>
      </c>
      <c r="MD58" s="68"/>
      <c r="ME58" s="15">
        <f t="shared" si="147"/>
        <v>-7.7151335311572769E-2</v>
      </c>
      <c r="MG58" s="250">
        <v>23.95</v>
      </c>
      <c r="MH58" s="68">
        <f t="shared" si="148"/>
        <v>-8.55288277968691E-2</v>
      </c>
      <c r="MI58" s="68">
        <f t="shared" si="314"/>
        <v>-7.7124808934092542E-2</v>
      </c>
      <c r="MJ58" s="68">
        <f t="shared" si="149"/>
        <v>2.2277628032345014</v>
      </c>
      <c r="MK58" s="68"/>
      <c r="ML58" s="15">
        <f t="shared" si="150"/>
        <v>0.12812058407913324</v>
      </c>
      <c r="MN58" s="250">
        <v>97.07</v>
      </c>
      <c r="MO58" s="68">
        <f t="shared" si="151"/>
        <v>-1.0196798205363516E-2</v>
      </c>
      <c r="MP58" s="68">
        <f t="shared" si="315"/>
        <v>-1.7927793425869653E-3</v>
      </c>
      <c r="MQ58" s="68">
        <f t="shared" si="152"/>
        <v>-0.2289912629070692</v>
      </c>
      <c r="MR58" s="68"/>
      <c r="MS58" s="15">
        <f t="shared" si="153"/>
        <v>-0.12855732112397888</v>
      </c>
      <c r="MU58" s="250">
        <v>9.4600000000000009</v>
      </c>
      <c r="MV58" s="68">
        <f t="shared" si="154"/>
        <v>2.6030368763557504E-2</v>
      </c>
      <c r="MW58" s="68">
        <f t="shared" si="316"/>
        <v>3.4434387626334051E-2</v>
      </c>
      <c r="MX58" s="68">
        <f t="shared" si="155"/>
        <v>-0.54671777671298516</v>
      </c>
      <c r="MY58" s="68"/>
      <c r="MZ58" s="15">
        <f t="shared" si="156"/>
        <v>-0.11340206185567002</v>
      </c>
      <c r="NB58" s="250">
        <v>192.42</v>
      </c>
      <c r="NC58" s="68">
        <f t="shared" si="157"/>
        <v>-1.3230769230769294E-2</v>
      </c>
      <c r="ND58" s="68">
        <f t="shared" si="317"/>
        <v>-4.8267503679927434E-3</v>
      </c>
      <c r="NE58" s="68">
        <f t="shared" si="158"/>
        <v>0.42038827784749383</v>
      </c>
      <c r="NF58" s="68"/>
      <c r="NG58" s="15">
        <f t="shared" si="159"/>
        <v>0.15366628694765871</v>
      </c>
      <c r="NI58" s="250">
        <v>5.77</v>
      </c>
      <c r="NJ58" s="68">
        <f t="shared" si="160"/>
        <v>3.5906642728904717E-2</v>
      </c>
      <c r="NK58" s="68">
        <f t="shared" si="318"/>
        <v>4.4310661591681268E-2</v>
      </c>
      <c r="NL58" s="68">
        <f t="shared" si="161"/>
        <v>-0.95418816990869393</v>
      </c>
      <c r="NM58" s="68"/>
      <c r="NN58" s="15">
        <f t="shared" si="162"/>
        <v>0.17755102040816309</v>
      </c>
      <c r="NP58" s="250">
        <v>300.24</v>
      </c>
      <c r="NQ58" s="68">
        <f t="shared" si="163"/>
        <v>5.2229811169144311E-3</v>
      </c>
      <c r="NR58" s="68">
        <f t="shared" si="319"/>
        <v>1.3626999979690982E-2</v>
      </c>
      <c r="NS58" s="68">
        <f t="shared" si="164"/>
        <v>1.2875428571428573</v>
      </c>
      <c r="NT58" s="68"/>
      <c r="NU58" s="15">
        <f t="shared" si="165"/>
        <v>-8.7222205332441544E-2</v>
      </c>
      <c r="NW58" s="250">
        <v>162.76</v>
      </c>
      <c r="NX58" s="68">
        <f t="shared" si="166"/>
        <v>-2.6030758183232736E-2</v>
      </c>
      <c r="NY58" s="68">
        <f t="shared" si="320"/>
        <v>-1.7626739320456185E-2</v>
      </c>
      <c r="NZ58" s="68">
        <f t="shared" si="167"/>
        <v>-7.3964497041420121E-2</v>
      </c>
      <c r="OA58" s="68"/>
      <c r="OB58" s="15">
        <f t="shared" si="168"/>
        <v>-0.14020073956682524</v>
      </c>
      <c r="OD58" s="250">
        <v>1.34</v>
      </c>
      <c r="OE58" s="68">
        <f t="shared" si="169"/>
        <v>1.5151515151515164E-2</v>
      </c>
      <c r="OF58" s="68">
        <f t="shared" si="321"/>
        <v>2.3555534014291717E-2</v>
      </c>
      <c r="OG58" s="68">
        <f t="shared" si="170"/>
        <v>-0.99406212611335132</v>
      </c>
      <c r="OH58" s="68"/>
      <c r="OI58" s="15">
        <f t="shared" si="171"/>
        <v>-8.2191780821917734E-2</v>
      </c>
      <c r="OK58" s="250">
        <v>71.959999999999994</v>
      </c>
      <c r="OL58" s="68">
        <f t="shared" si="172"/>
        <v>-3.071120689655174E-2</v>
      </c>
      <c r="OM58" s="68">
        <f t="shared" si="322"/>
        <v>-2.230718803377519E-2</v>
      </c>
      <c r="ON58" s="68">
        <f t="shared" si="173"/>
        <v>0.69517078916372177</v>
      </c>
      <c r="OO58" s="68"/>
      <c r="OP58" s="15">
        <f t="shared" si="174"/>
        <v>8.0318270529950372E-2</v>
      </c>
      <c r="OR58" s="250">
        <v>1.73</v>
      </c>
      <c r="OS58" s="68">
        <f t="shared" si="175"/>
        <v>-2.8089887640449462E-2</v>
      </c>
      <c r="OT58" s="68">
        <f t="shared" si="323"/>
        <v>-1.9685868777672911E-2</v>
      </c>
      <c r="OU58" s="68">
        <f t="shared" si="176"/>
        <v>-0.77532467532467542</v>
      </c>
      <c r="OV58" s="68"/>
      <c r="OW58" s="15">
        <f t="shared" si="177"/>
        <v>0.54464285714285698</v>
      </c>
      <c r="OY58" s="250">
        <v>128.54</v>
      </c>
      <c r="OZ58" s="68">
        <f t="shared" si="178"/>
        <v>9.6614562878013493E-3</v>
      </c>
      <c r="PA58" s="68">
        <f t="shared" si="324"/>
        <v>1.8065475150577902E-2</v>
      </c>
      <c r="PB58" s="68">
        <f t="shared" si="332"/>
        <v>2.9550769230769229</v>
      </c>
      <c r="PC58" s="68"/>
      <c r="PD58" s="15">
        <f t="shared" si="179"/>
        <v>0.12213007420340459</v>
      </c>
      <c r="PE58" s="18"/>
      <c r="PF58" s="250">
        <v>211.18</v>
      </c>
      <c r="PG58" s="68">
        <f t="shared" si="180"/>
        <v>1.0672409667384629E-2</v>
      </c>
      <c r="PH58" s="68">
        <f t="shared" si="325"/>
        <v>1.9076428530161178E-2</v>
      </c>
      <c r="PI58" s="68">
        <f t="shared" si="181"/>
        <v>-0.39350947731188968</v>
      </c>
      <c r="PJ58" s="68"/>
      <c r="PK58" s="15">
        <f t="shared" si="182"/>
        <v>9.8025151819442994E-3</v>
      </c>
      <c r="PM58" s="250"/>
      <c r="PN58" s="68">
        <f t="shared" si="183"/>
        <v>0</v>
      </c>
      <c r="PO58" s="68">
        <f t="shared" si="184"/>
        <v>8.4040188627765508E-3</v>
      </c>
      <c r="PP58" s="68">
        <f t="shared" si="185"/>
        <v>0</v>
      </c>
      <c r="PQ58" s="68"/>
      <c r="PR58" s="15">
        <f t="shared" si="186"/>
        <v>0</v>
      </c>
      <c r="PT58" s="250">
        <v>4.18</v>
      </c>
      <c r="PU58" s="68">
        <f t="shared" si="187"/>
        <v>4.8076923076922047E-3</v>
      </c>
      <c r="PV58" s="68">
        <f t="shared" si="326"/>
        <v>1.3211711170468755E-2</v>
      </c>
      <c r="PW58" s="68">
        <f t="shared" si="188"/>
        <v>-0.52064220183486243</v>
      </c>
      <c r="PX58" s="68"/>
      <c r="PY58" s="15">
        <f t="shared" si="189"/>
        <v>-0.18518518518518523</v>
      </c>
      <c r="QA58" s="250">
        <v>206.6</v>
      </c>
      <c r="QB58" s="68">
        <f t="shared" si="190"/>
        <v>-1.9970589630472976E-2</v>
      </c>
      <c r="QC58" s="68">
        <f t="shared" si="327"/>
        <v>-1.1566570767696426E-2</v>
      </c>
      <c r="QD58" s="68">
        <f t="shared" si="191"/>
        <v>-0.38765227185156642</v>
      </c>
      <c r="QE58" s="68"/>
      <c r="QF58" s="15">
        <f t="shared" si="192"/>
        <v>7.7500782309377195E-2</v>
      </c>
      <c r="QH58" s="250">
        <v>1.25</v>
      </c>
      <c r="QI58" s="68">
        <f t="shared" si="193"/>
        <v>-6.7164179104477667E-2</v>
      </c>
      <c r="QJ58" s="68">
        <f t="shared" si="328"/>
        <v>-5.8760160241701116E-2</v>
      </c>
      <c r="QK58" s="68">
        <f t="shared" si="194"/>
        <v>-0.50199203187250996</v>
      </c>
      <c r="QL58" s="68"/>
      <c r="QM58" s="15">
        <f t="shared" si="195"/>
        <v>-3.8461538461538491E-2</v>
      </c>
      <c r="QO58" s="250">
        <v>10.78</v>
      </c>
      <c r="QP58" s="68">
        <f t="shared" si="196"/>
        <v>-2.0000000000000059E-2</v>
      </c>
      <c r="QQ58" s="68">
        <f t="shared" si="329"/>
        <v>-1.1595981137223509E-2</v>
      </c>
      <c r="QR58" s="68">
        <f t="shared" si="197"/>
        <v>-0.98685974792169484</v>
      </c>
      <c r="QS58" s="68"/>
      <c r="QT58" s="15">
        <f t="shared" si="198"/>
        <v>-6.097560975609765E-2</v>
      </c>
      <c r="QV58" s="250">
        <v>1.77</v>
      </c>
      <c r="QW58" s="68">
        <f t="shared" si="199"/>
        <v>5.3571428571428624E-2</v>
      </c>
      <c r="QX58" s="68">
        <f t="shared" si="330"/>
        <v>6.1975447434205175E-2</v>
      </c>
      <c r="QY58" s="68">
        <f t="shared" si="200"/>
        <v>-0.49858356940509913</v>
      </c>
      <c r="QZ58" s="68"/>
      <c r="RA58" s="15">
        <f t="shared" si="201"/>
        <v>-0.27666530445443399</v>
      </c>
      <c r="RC58" s="250">
        <v>21.17</v>
      </c>
      <c r="RD58" s="68">
        <f t="shared" si="202"/>
        <v>-3.8164470695138564E-2</v>
      </c>
      <c r="RE58" s="68">
        <f t="shared" si="331"/>
        <v>-2.9760451832362013E-2</v>
      </c>
      <c r="RF58" s="68">
        <f t="shared" si="203"/>
        <v>-0.54266580254914665</v>
      </c>
      <c r="RG58" s="68"/>
      <c r="RH58" s="15">
        <f t="shared" si="204"/>
        <v>-0.14464646464646458</v>
      </c>
      <c r="RJ58" s="250">
        <v>170.92</v>
      </c>
      <c r="RK58" s="68">
        <f t="shared" si="205"/>
        <v>-3.1504986400725313E-2</v>
      </c>
      <c r="RL58" s="68">
        <f t="shared" si="206"/>
        <v>-2.3100967537948762E-2</v>
      </c>
      <c r="RM58" s="68">
        <f t="shared" si="207"/>
        <v>-0.20716207440393367</v>
      </c>
      <c r="RN58" s="68"/>
      <c r="RO58" s="15">
        <f t="shared" si="208"/>
        <v>-0.13115087433916231</v>
      </c>
      <c r="RQ58" s="250">
        <v>13.01</v>
      </c>
      <c r="RR58" s="68">
        <f t="shared" si="209"/>
        <v>3.418124006359298E-2</v>
      </c>
      <c r="RS58" s="68">
        <f t="shared" si="210"/>
        <v>4.2585258926369531E-2</v>
      </c>
      <c r="RT58" s="68">
        <f t="shared" si="211"/>
        <v>-0.1113387978142077</v>
      </c>
      <c r="RU58" s="68"/>
      <c r="RV58" s="15">
        <f t="shared" si="212"/>
        <v>-0.37571976967370441</v>
      </c>
      <c r="RX58" s="250">
        <v>79.62</v>
      </c>
      <c r="RY58" s="68">
        <f t="shared" si="213"/>
        <v>-4.8176927674835633E-2</v>
      </c>
      <c r="RZ58" s="68">
        <f t="shared" si="214"/>
        <v>-3.9772908812059082E-2</v>
      </c>
      <c r="SA58" s="68">
        <f t="shared" si="215"/>
        <v>-0.40162332782203514</v>
      </c>
      <c r="SB58" s="68"/>
      <c r="SC58" s="15">
        <f t="shared" si="216"/>
        <v>5.2756842522808531E-2</v>
      </c>
      <c r="SE58" s="250">
        <v>8.75</v>
      </c>
      <c r="SF58" s="68">
        <f t="shared" si="217"/>
        <v>-2.234636871508372E-2</v>
      </c>
      <c r="SG58" s="68">
        <f t="shared" si="218"/>
        <v>-1.3942349852307169E-2</v>
      </c>
      <c r="SH58" s="68">
        <f t="shared" si="219"/>
        <v>-0.3</v>
      </c>
      <c r="SI58" s="68"/>
      <c r="SJ58" s="15">
        <f t="shared" si="220"/>
        <v>-0.42660550458715596</v>
      </c>
      <c r="SL58" s="250">
        <v>0.46300000000000002</v>
      </c>
      <c r="SM58" s="68">
        <f t="shared" si="221"/>
        <v>-5.510204081632647E-2</v>
      </c>
      <c r="SN58" s="68">
        <f t="shared" si="222"/>
        <v>-4.6698021953549919E-2</v>
      </c>
      <c r="SO58" s="68">
        <f t="shared" si="223"/>
        <v>-0.67394366197183087</v>
      </c>
      <c r="SP58" s="68"/>
      <c r="SQ58" s="15">
        <f t="shared" si="224"/>
        <v>-0.54158415841584151</v>
      </c>
      <c r="SS58" s="250">
        <v>6.91</v>
      </c>
      <c r="ST58" s="68">
        <f t="shared" si="225"/>
        <v>0.18728522336769757</v>
      </c>
      <c r="SU58" s="68">
        <f t="shared" si="226"/>
        <v>0.19568924223047413</v>
      </c>
      <c r="SV58" s="68">
        <f t="shared" si="227"/>
        <v>-0.57187112763320946</v>
      </c>
      <c r="SW58" s="68"/>
      <c r="SX58" s="15">
        <f t="shared" si="228"/>
        <v>-0.17738095238095239</v>
      </c>
      <c r="SZ58" s="250">
        <v>24.38</v>
      </c>
      <c r="TA58" s="68">
        <f t="shared" si="229"/>
        <v>1.6433853738701376E-3</v>
      </c>
      <c r="TB58" s="68">
        <f t="shared" si="230"/>
        <v>1.0047404236646688E-2</v>
      </c>
      <c r="TC58" s="68">
        <f t="shared" si="231"/>
        <v>-0.39608620262571215</v>
      </c>
      <c r="TD58" s="68"/>
      <c r="TE58" s="15">
        <f t="shared" si="232"/>
        <v>0.56282051282051282</v>
      </c>
      <c r="TG58" s="250">
        <v>0.18</v>
      </c>
      <c r="TH58" s="68">
        <f t="shared" si="233"/>
        <v>-2.9649595687331564E-2</v>
      </c>
      <c r="TI58" s="68">
        <f t="shared" si="234"/>
        <v>-2.1245576824555013E-2</v>
      </c>
      <c r="TJ58" s="68">
        <f t="shared" si="235"/>
        <v>-0.18181818181818185</v>
      </c>
      <c r="TK58" s="68"/>
      <c r="TL58" s="15">
        <f t="shared" si="236"/>
        <v>6.1946902654867145E-2</v>
      </c>
      <c r="TN58" s="250">
        <v>28.74</v>
      </c>
      <c r="TO58" s="68">
        <f t="shared" si="237"/>
        <v>-2.2116366110922155E-2</v>
      </c>
      <c r="TP58" s="68">
        <f t="shared" si="238"/>
        <v>-1.3712347248145604E-2</v>
      </c>
      <c r="TQ58" s="68">
        <f t="shared" si="239"/>
        <v>-0.58108925539125311</v>
      </c>
      <c r="TR58" s="68"/>
      <c r="TS58" s="15">
        <f t="shared" si="240"/>
        <v>-3.3949579831932829E-2</v>
      </c>
      <c r="TU58" s="250">
        <v>2.2200000000000002</v>
      </c>
      <c r="TV58" s="68">
        <f t="shared" si="241"/>
        <v>4.2253521126760708E-2</v>
      </c>
      <c r="TW58" s="68">
        <f t="shared" si="242"/>
        <v>5.0657539989537259E-2</v>
      </c>
      <c r="TX58" s="68">
        <f t="shared" si="243"/>
        <v>-0.49659863945578231</v>
      </c>
      <c r="TY58" s="68"/>
      <c r="TZ58" s="15">
        <f t="shared" si="244"/>
        <v>0.29824561403508787</v>
      </c>
      <c r="UB58" s="250"/>
      <c r="UC58" s="68">
        <f t="shared" si="245"/>
        <v>0</v>
      </c>
      <c r="UD58" s="68">
        <f t="shared" si="246"/>
        <v>8.4040188627765508E-3</v>
      </c>
      <c r="UE58" s="68">
        <f t="shared" si="247"/>
        <v>0</v>
      </c>
      <c r="UF58" s="68"/>
      <c r="UG58" s="15">
        <f t="shared" si="248"/>
        <v>0</v>
      </c>
      <c r="UI58" s="250"/>
      <c r="UJ58" s="68">
        <f t="shared" si="249"/>
        <v>0</v>
      </c>
      <c r="UK58" s="68">
        <f t="shared" si="250"/>
        <v>8.4040188627765508E-3</v>
      </c>
      <c r="UL58" s="68">
        <f t="shared" si="251"/>
        <v>0</v>
      </c>
      <c r="UM58" s="68"/>
      <c r="UN58" s="15">
        <f t="shared" si="252"/>
        <v>0</v>
      </c>
      <c r="UP58" s="250"/>
      <c r="UQ58" s="68">
        <f t="shared" si="253"/>
        <v>0</v>
      </c>
      <c r="UR58" s="68">
        <f t="shared" si="254"/>
        <v>8.4040188627765508E-3</v>
      </c>
      <c r="US58" s="68">
        <f t="shared" si="255"/>
        <v>0</v>
      </c>
      <c r="UT58" s="68"/>
      <c r="UU58" s="15">
        <f t="shared" si="256"/>
        <v>0</v>
      </c>
      <c r="UW58" s="250"/>
      <c r="UX58" s="68">
        <f t="shared" si="257"/>
        <v>0</v>
      </c>
      <c r="UY58" s="68">
        <f t="shared" si="258"/>
        <v>8.4040188627765508E-3</v>
      </c>
      <c r="UZ58" s="68">
        <f t="shared" si="259"/>
        <v>0</v>
      </c>
      <c r="VA58" s="68"/>
      <c r="VB58" s="15">
        <f t="shared" si="260"/>
        <v>0</v>
      </c>
      <c r="VD58" s="250"/>
      <c r="VE58" s="68">
        <f t="shared" si="261"/>
        <v>0</v>
      </c>
      <c r="VF58" s="68">
        <f t="shared" si="262"/>
        <v>8.4040188627765508E-3</v>
      </c>
      <c r="VG58" s="68">
        <f t="shared" si="263"/>
        <v>0</v>
      </c>
      <c r="VH58" s="68"/>
      <c r="VI58" s="15">
        <f t="shared" si="264"/>
        <v>0</v>
      </c>
      <c r="VM58" s="21">
        <f t="shared" si="265"/>
        <v>-7.2200502970615468E-3</v>
      </c>
      <c r="VN58" s="49"/>
      <c r="VO58" s="21">
        <f t="shared" si="266"/>
        <v>0.24544590808236122</v>
      </c>
      <c r="VP58" s="14"/>
      <c r="VQ58" s="21">
        <f t="shared" si="267"/>
        <v>-2.8429816707124748E-2</v>
      </c>
    </row>
    <row r="59" spans="1:589" ht="15.75" customHeight="1" x14ac:dyDescent="0.2">
      <c r="A59" s="127">
        <v>45730</v>
      </c>
      <c r="B59" s="4">
        <f t="shared" si="0"/>
        <v>45730</v>
      </c>
      <c r="C59" s="13">
        <v>41488.19</v>
      </c>
      <c r="D59" s="138">
        <f t="shared" si="1"/>
        <v>674.62000000000262</v>
      </c>
      <c r="E59" s="68">
        <f t="shared" si="2"/>
        <v>1.6529306306701488E-2</v>
      </c>
      <c r="F59" s="15">
        <f t="shared" si="3"/>
        <v>-2.4821938209232626E-2</v>
      </c>
      <c r="G59" s="13">
        <v>5638.94</v>
      </c>
      <c r="H59" s="138">
        <f t="shared" si="4"/>
        <v>117.41999999999916</v>
      </c>
      <c r="I59" s="68">
        <f t="shared" si="5"/>
        <v>2.1265883307494883E-2</v>
      </c>
      <c r="J59" s="15">
        <f t="shared" si="6"/>
        <v>-4.1262371145413861E-2</v>
      </c>
      <c r="K59" s="13">
        <v>17754.09</v>
      </c>
      <c r="L59" s="138">
        <f t="shared" si="7"/>
        <v>451.08000000000175</v>
      </c>
      <c r="M59" s="68">
        <f t="shared" si="8"/>
        <v>2.6069452655925286E-2</v>
      </c>
      <c r="N59" s="15">
        <f t="shared" si="9"/>
        <v>-8.0612963011870598E-2</v>
      </c>
      <c r="O59" s="13">
        <v>2044.1</v>
      </c>
      <c r="P59" s="138">
        <f t="shared" si="10"/>
        <v>50.409999999999854</v>
      </c>
      <c r="Q59" s="68">
        <f t="shared" si="11"/>
        <v>2.5284773460267067E-2</v>
      </c>
      <c r="R59" s="15">
        <f t="shared" si="12"/>
        <v>-8.3428991641855271E-2</v>
      </c>
      <c r="S59" s="18">
        <f t="shared" si="13"/>
        <v>1.4077532509650761E-2</v>
      </c>
      <c r="T59" s="121">
        <f t="shared" si="14"/>
        <v>252.87287130064726</v>
      </c>
      <c r="U59" s="121">
        <f t="shared" si="15"/>
        <v>252.87287130064726</v>
      </c>
      <c r="V59" s="134">
        <f t="shared" si="16"/>
        <v>1.1259442425127041E-2</v>
      </c>
      <c r="W59" s="21">
        <f t="shared" si="268"/>
        <v>-2.259846944124607E-2</v>
      </c>
      <c r="X59" s="18">
        <f t="shared" si="17"/>
        <v>2.2287353932597183E-2</v>
      </c>
      <c r="Y59" s="352">
        <f>151142.47-21840.3</f>
        <v>129302.17</v>
      </c>
      <c r="Z59" s="15">
        <v>1.9999999999999999E-6</v>
      </c>
      <c r="AA59" s="21">
        <f t="shared" si="18"/>
        <v>-1.1257442425127041E-2</v>
      </c>
      <c r="AC59" s="250">
        <v>203.67</v>
      </c>
      <c r="AD59" s="68">
        <f t="shared" si="19"/>
        <v>2.6769509981851045E-2</v>
      </c>
      <c r="AE59" s="68">
        <f t="shared" si="269"/>
        <v>1.5510067556724004E-2</v>
      </c>
      <c r="AF59" s="68">
        <f t="shared" si="20"/>
        <v>0.23608666626206212</v>
      </c>
      <c r="AG59" s="68"/>
      <c r="AH59" s="15">
        <f t="shared" si="21"/>
        <v>-0.10344675793458644</v>
      </c>
      <c r="AJ59" s="250">
        <v>20.37</v>
      </c>
      <c r="AK59" s="68">
        <f t="shared" si="22"/>
        <v>2.4132730015082978E-2</v>
      </c>
      <c r="AL59" s="68">
        <f t="shared" si="270"/>
        <v>1.2873287589955937E-2</v>
      </c>
      <c r="AM59" s="68">
        <f t="shared" si="23"/>
        <v>9.5161290322580611E-2</v>
      </c>
      <c r="AN59" s="68"/>
      <c r="AO59" s="15">
        <f t="shared" si="24"/>
        <v>-3.1383737517831675E-2</v>
      </c>
      <c r="AQ59" s="250">
        <v>19.649999999999999</v>
      </c>
      <c r="AR59" s="68">
        <f t="shared" si="25"/>
        <v>2.3437499999999965E-2</v>
      </c>
      <c r="AS59" s="68">
        <f t="shared" si="271"/>
        <v>1.2178057574872924E-2</v>
      </c>
      <c r="AT59" s="68">
        <f t="shared" si="26"/>
        <v>0.13781123335263457</v>
      </c>
      <c r="AU59" s="68"/>
      <c r="AV59" s="15">
        <f t="shared" si="27"/>
        <v>-8.4769445738239427E-2</v>
      </c>
      <c r="AX59" s="250">
        <v>196.31</v>
      </c>
      <c r="AY59" s="68">
        <f t="shared" si="28"/>
        <v>2.1437119517144516E-2</v>
      </c>
      <c r="AZ59" s="68">
        <f t="shared" si="272"/>
        <v>1.0177677092017475E-2</v>
      </c>
      <c r="BA59" s="68">
        <f t="shared" si="29"/>
        <v>0.46390753169276666</v>
      </c>
      <c r="BB59" s="68"/>
      <c r="BC59" s="15">
        <f t="shared" si="30"/>
        <v>-3.8591507909300139E-2</v>
      </c>
      <c r="BE59" s="250">
        <v>74.930000000000007</v>
      </c>
      <c r="BF59" s="68">
        <f t="shared" si="31"/>
        <v>1.6827249287556103E-2</v>
      </c>
      <c r="BG59" s="68">
        <f t="shared" si="273"/>
        <v>5.567806862429062E-3</v>
      </c>
      <c r="BH59" s="68"/>
      <c r="BI59" s="68"/>
      <c r="BJ59" s="15">
        <f t="shared" si="32"/>
        <v>1.7103298493280916E-2</v>
      </c>
      <c r="BL59" s="250">
        <v>61.12</v>
      </c>
      <c r="BM59" s="68">
        <f t="shared" si="33"/>
        <v>3.3829499323410013E-2</v>
      </c>
      <c r="BN59" s="68">
        <f t="shared" si="274"/>
        <v>2.2570056898282974E-2</v>
      </c>
      <c r="BO59" s="68">
        <f t="shared" si="34"/>
        <v>2.9302795554058517E-2</v>
      </c>
      <c r="BP59" s="68"/>
      <c r="BQ59" s="15">
        <f t="shared" si="35"/>
        <v>-7.9102003917432676E-2</v>
      </c>
      <c r="BS59" s="250">
        <v>35.1</v>
      </c>
      <c r="BT59" s="68">
        <f t="shared" si="36"/>
        <v>3.1746031746031696E-2</v>
      </c>
      <c r="BU59" s="68">
        <f t="shared" si="275"/>
        <v>2.0486589320904657E-2</v>
      </c>
      <c r="BV59" s="68">
        <f t="shared" si="37"/>
        <v>-5.7971014492753534E-2</v>
      </c>
      <c r="BW59" s="68"/>
      <c r="BX59" s="15">
        <f t="shared" si="38"/>
        <v>-8.2352941176470545E-2</v>
      </c>
      <c r="BZ59" s="250"/>
      <c r="CA59" s="68">
        <f t="shared" si="39"/>
        <v>0</v>
      </c>
      <c r="CB59" s="68">
        <f t="shared" si="276"/>
        <v>0</v>
      </c>
      <c r="CC59" s="68">
        <f t="shared" si="40"/>
        <v>0</v>
      </c>
      <c r="CD59" s="68"/>
      <c r="CE59" s="15">
        <f t="shared" si="41"/>
        <v>0</v>
      </c>
      <c r="CG59" s="250">
        <v>30.34</v>
      </c>
      <c r="CH59" s="68">
        <f t="shared" si="42"/>
        <v>2.2237196765498658E-2</v>
      </c>
      <c r="CI59" s="68">
        <f t="shared" si="277"/>
        <v>1.0977754340371617E-2</v>
      </c>
      <c r="CJ59" s="68">
        <f t="shared" si="43"/>
        <v>3.6387694343367328E-3</v>
      </c>
      <c r="CK59" s="68"/>
      <c r="CL59" s="15">
        <f t="shared" si="44"/>
        <v>-0.11699650756693829</v>
      </c>
      <c r="CN59" s="250">
        <v>30.24</v>
      </c>
      <c r="CO59" s="68">
        <f t="shared" si="45"/>
        <v>2.473737716028454E-2</v>
      </c>
      <c r="CP59" s="68">
        <f t="shared" si="278"/>
        <v>1.34779347351575E-2</v>
      </c>
      <c r="CQ59" s="68">
        <f t="shared" si="46"/>
        <v>-3.5098915124441653E-2</v>
      </c>
      <c r="CR59" s="68"/>
      <c r="CS59" s="15">
        <f t="shared" si="47"/>
        <v>-9.6504332237824939E-2</v>
      </c>
      <c r="CU59" s="250">
        <v>34.200000000000003</v>
      </c>
      <c r="CV59" s="68">
        <f t="shared" si="48"/>
        <v>2.2421524663677129E-2</v>
      </c>
      <c r="CW59" s="68">
        <f t="shared" si="279"/>
        <v>1.1162082238550088E-2</v>
      </c>
      <c r="CX59" s="68">
        <f t="shared" si="49"/>
        <v>6.3763608087091889E-2</v>
      </c>
      <c r="CY59" s="68"/>
      <c r="CZ59" s="15">
        <f t="shared" si="50"/>
        <v>-8.261802575107291E-2</v>
      </c>
      <c r="DB59" s="250">
        <v>19.18</v>
      </c>
      <c r="DC59" s="68">
        <f t="shared" si="51"/>
        <v>2.2388059701492435E-2</v>
      </c>
      <c r="DD59" s="68">
        <f t="shared" si="280"/>
        <v>1.1128617276365394E-2</v>
      </c>
      <c r="DE59" s="68">
        <f t="shared" si="52"/>
        <v>-0.12299954275262923</v>
      </c>
      <c r="DF59" s="68"/>
      <c r="DG59" s="15">
        <f t="shared" si="53"/>
        <v>-5.7956777996070713E-2</v>
      </c>
      <c r="DI59" s="250">
        <v>45.64</v>
      </c>
      <c r="DJ59" s="68">
        <f t="shared" si="54"/>
        <v>2.1714797403178842E-2</v>
      </c>
      <c r="DK59" s="68">
        <f t="shared" si="281"/>
        <v>1.0455354978051801E-2</v>
      </c>
      <c r="DL59" s="68">
        <f t="shared" si="55"/>
        <v>3.3748584371460978E-2</v>
      </c>
      <c r="DM59" s="68"/>
      <c r="DN59" s="15">
        <f t="shared" si="56"/>
        <v>8.2542694497153804E-2</v>
      </c>
      <c r="DP59" s="250">
        <v>38.409999999999997</v>
      </c>
      <c r="DQ59" s="68">
        <f t="shared" si="57"/>
        <v>1.856271546009005E-2</v>
      </c>
      <c r="DR59" s="68">
        <f t="shared" si="282"/>
        <v>7.3032730349630089E-3</v>
      </c>
      <c r="DS59" s="68"/>
      <c r="DT59" s="68"/>
      <c r="DU59" s="15">
        <f t="shared" si="58"/>
        <v>8.6659663865545772E-3</v>
      </c>
      <c r="DV59" s="18"/>
      <c r="DW59" s="250">
        <v>30.25</v>
      </c>
      <c r="DX59" s="68">
        <f t="shared" si="59"/>
        <v>3.7735849056603821E-2</v>
      </c>
      <c r="DY59" s="68">
        <f t="shared" si="283"/>
        <v>2.6476406631476782E-2</v>
      </c>
      <c r="DZ59" s="68">
        <f t="shared" si="60"/>
        <v>0.61419423692636088</v>
      </c>
      <c r="EA59" s="68"/>
      <c r="EB59" s="15">
        <f t="shared" si="61"/>
        <v>-9.6205557215416765E-2</v>
      </c>
      <c r="ED59" s="250">
        <v>33.090000000000003</v>
      </c>
      <c r="EE59" s="68">
        <f t="shared" si="62"/>
        <v>3.2127261384903343E-2</v>
      </c>
      <c r="EF59" s="68">
        <f t="shared" si="284"/>
        <v>2.0867818959776303E-2</v>
      </c>
      <c r="EG59" s="68">
        <f t="shared" si="63"/>
        <v>0.57346647646219695</v>
      </c>
      <c r="EH59" s="68"/>
      <c r="EI59" s="15">
        <f t="shared" si="64"/>
        <v>-0.10276572668112795</v>
      </c>
      <c r="EK59" s="250">
        <v>107.52</v>
      </c>
      <c r="EL59" s="68">
        <f t="shared" si="65"/>
        <v>2.0307458720819897E-2</v>
      </c>
      <c r="EM59" s="68">
        <f t="shared" si="285"/>
        <v>9.0480162956928564E-3</v>
      </c>
      <c r="EN59" s="68">
        <f t="shared" si="66"/>
        <v>0.66594360086767879</v>
      </c>
      <c r="EO59" s="68"/>
      <c r="EP59" s="15">
        <f t="shared" si="67"/>
        <v>-3.396226415094341E-2</v>
      </c>
      <c r="ER59" s="250">
        <v>36.479999999999997</v>
      </c>
      <c r="ES59" s="68">
        <f t="shared" si="68"/>
        <v>2.3569023569023465E-2</v>
      </c>
      <c r="ET59" s="68">
        <f t="shared" si="286"/>
        <v>1.2309581143896424E-2</v>
      </c>
      <c r="EU59" s="68">
        <f t="shared" si="69"/>
        <v>4.4972787167000872E-2</v>
      </c>
      <c r="EV59" s="68"/>
      <c r="EW59" s="15">
        <f t="shared" si="70"/>
        <v>-6.1969658009771243E-2</v>
      </c>
      <c r="EY59" s="250">
        <v>31.57</v>
      </c>
      <c r="EZ59" s="68">
        <f t="shared" si="71"/>
        <v>1.6419832582099215E-2</v>
      </c>
      <c r="FA59" s="68">
        <f t="shared" si="287"/>
        <v>5.1603901569721739E-3</v>
      </c>
      <c r="FB59" s="68"/>
      <c r="FC59" s="68"/>
      <c r="FD59" s="15">
        <f t="shared" si="72"/>
        <v>0.28437754271765675</v>
      </c>
      <c r="FF59" s="250">
        <v>57.24</v>
      </c>
      <c r="FG59" s="68">
        <f t="shared" si="73"/>
        <v>3.0979827089337154E-2</v>
      </c>
      <c r="FH59" s="68">
        <f t="shared" si="288"/>
        <v>1.9720384664210111E-2</v>
      </c>
      <c r="FI59" s="68">
        <f t="shared" si="74"/>
        <v>-3.1144211238997906E-2</v>
      </c>
      <c r="FJ59" s="68"/>
      <c r="FK59" s="15">
        <f t="shared" si="75"/>
        <v>7.9239302694136798E-3</v>
      </c>
      <c r="FM59" s="250">
        <v>165.95</v>
      </c>
      <c r="FN59" s="68">
        <f t="shared" si="76"/>
        <v>2.7872406317745433E-2</v>
      </c>
      <c r="FO59" s="68">
        <f t="shared" si="289"/>
        <v>1.661296389261839E-2</v>
      </c>
      <c r="FP59" s="68">
        <f t="shared" si="77"/>
        <v>0.42715858273133805</v>
      </c>
      <c r="FQ59" s="68"/>
      <c r="FR59" s="15">
        <f t="shared" si="78"/>
        <v>-8.6480237806892041E-2</v>
      </c>
      <c r="FT59" s="250">
        <v>95.3</v>
      </c>
      <c r="FU59" s="68">
        <f t="shared" si="79"/>
        <v>1.946940522036792E-2</v>
      </c>
      <c r="FV59" s="68">
        <f t="shared" si="290"/>
        <v>8.2099627952408796E-3</v>
      </c>
      <c r="FW59" s="68">
        <f t="shared" si="80"/>
        <v>8.2585482221969736E-2</v>
      </c>
      <c r="FX59" s="68"/>
      <c r="FY59" s="15">
        <f t="shared" si="81"/>
        <v>5.6775338212463847E-2</v>
      </c>
      <c r="GA59" s="250">
        <v>17.45</v>
      </c>
      <c r="GB59" s="68">
        <f t="shared" si="82"/>
        <v>1.4534883720930232E-2</v>
      </c>
      <c r="GC59" s="68">
        <f t="shared" si="291"/>
        <v>3.2754412958031914E-3</v>
      </c>
      <c r="GD59" s="68"/>
      <c r="GE59" s="68"/>
      <c r="GF59" s="15">
        <f t="shared" si="83"/>
        <v>1.1474469305794363E-3</v>
      </c>
      <c r="GG59" s="18"/>
      <c r="GH59" s="250">
        <v>19.420000000000002</v>
      </c>
      <c r="GI59" s="68">
        <f t="shared" si="84"/>
        <v>6.2176165803109317E-3</v>
      </c>
      <c r="GJ59" s="68">
        <f t="shared" si="292"/>
        <v>-5.0418258448161092E-3</v>
      </c>
      <c r="GK59" s="68">
        <f t="shared" si="85"/>
        <v>1.0405827263267579E-2</v>
      </c>
      <c r="GL59" s="68"/>
      <c r="GM59" s="15">
        <f t="shared" si="86"/>
        <v>2.751322751322768E-2</v>
      </c>
      <c r="GO59" s="250">
        <v>27.04</v>
      </c>
      <c r="GP59" s="68">
        <f t="shared" si="87"/>
        <v>1.615933859451333E-2</v>
      </c>
      <c r="GQ59" s="68">
        <f t="shared" si="293"/>
        <v>4.8998961693862888E-3</v>
      </c>
      <c r="GR59" s="68"/>
      <c r="GS59" s="68"/>
      <c r="GT59" s="15">
        <f t="shared" si="88"/>
        <v>-7.7064220183486552E-3</v>
      </c>
      <c r="GV59" s="250">
        <v>14.25</v>
      </c>
      <c r="GW59" s="68">
        <f t="shared" si="89"/>
        <v>1.8584703359542515E-2</v>
      </c>
      <c r="GX59" s="68">
        <f t="shared" si="294"/>
        <v>7.3252609344154739E-3</v>
      </c>
      <c r="GY59" s="68">
        <f t="shared" si="90"/>
        <v>0.20253164556962028</v>
      </c>
      <c r="GZ59" s="68"/>
      <c r="HA59" s="15">
        <f t="shared" si="91"/>
        <v>3.8629737609329397E-2</v>
      </c>
      <c r="HD59" s="250">
        <v>249.98</v>
      </c>
      <c r="HE59" s="68">
        <f t="shared" si="92"/>
        <v>3.8640518530829247E-2</v>
      </c>
      <c r="HF59" s="68">
        <f t="shared" si="295"/>
        <v>2.7381076105702208E-2</v>
      </c>
      <c r="HG59" s="68">
        <f t="shared" si="93"/>
        <v>0.40430312903769455</v>
      </c>
      <c r="HH59" s="68"/>
      <c r="HI59" s="15">
        <f t="shared" si="94"/>
        <v>-0.38099247226624405</v>
      </c>
      <c r="HK59" s="250">
        <v>30.43</v>
      </c>
      <c r="HL59" s="68">
        <f t="shared" si="95"/>
        <v>3.082655826558266E-2</v>
      </c>
      <c r="HM59" s="68">
        <f t="shared" si="296"/>
        <v>1.9567115840455618E-2</v>
      </c>
      <c r="HN59" s="68">
        <f t="shared" si="96"/>
        <v>11.27016129032258</v>
      </c>
      <c r="HO59" s="68"/>
      <c r="HP59" s="15">
        <f t="shared" si="97"/>
        <v>0.15352539802880974</v>
      </c>
      <c r="HR59" s="250">
        <v>111.86</v>
      </c>
      <c r="HS59" s="68">
        <f t="shared" si="98"/>
        <v>2.9354927762952034E-2</v>
      </c>
      <c r="HT59" s="68">
        <f t="shared" si="297"/>
        <v>1.8095485337824992E-2</v>
      </c>
      <c r="HU59" s="68">
        <f t="shared" si="99"/>
        <v>2.0730769230769233</v>
      </c>
      <c r="HV59" s="68"/>
      <c r="HW59" s="15">
        <f t="shared" si="100"/>
        <v>3.9881007715905983E-2</v>
      </c>
      <c r="HY59" s="250">
        <v>121.67</v>
      </c>
      <c r="HZ59" s="68">
        <f t="shared" si="101"/>
        <v>5.2690776951029618E-2</v>
      </c>
      <c r="IA59" s="68">
        <f t="shared" si="298"/>
        <v>4.1431334525902579E-2</v>
      </c>
      <c r="IB59" s="68">
        <f t="shared" si="102"/>
        <v>0.14891406987724265</v>
      </c>
      <c r="IC59" s="68"/>
      <c r="ID59" s="15">
        <f t="shared" si="103"/>
        <v>-9.3975724179015493E-2</v>
      </c>
      <c r="IF59" s="250">
        <v>195.54</v>
      </c>
      <c r="IG59" s="68">
        <f t="shared" si="104"/>
        <v>2.1843645484949718E-2</v>
      </c>
      <c r="IH59" s="68">
        <f t="shared" si="299"/>
        <v>1.0584203059822677E-2</v>
      </c>
      <c r="II59" s="68">
        <f t="shared" si="105"/>
        <v>0.11737142857142853</v>
      </c>
      <c r="IJ59" s="68"/>
      <c r="IK59" s="15">
        <f t="shared" si="106"/>
        <v>-0.15657349896480335</v>
      </c>
      <c r="IM59" s="250">
        <v>196.16</v>
      </c>
      <c r="IN59" s="68">
        <f t="shared" si="107"/>
        <v>3.3246381259270917E-3</v>
      </c>
      <c r="IO59" s="68">
        <f t="shared" si="300"/>
        <v>-7.9348042991999497E-3</v>
      </c>
      <c r="IP59" s="68">
        <f t="shared" si="108"/>
        <v>2.8305018551064243</v>
      </c>
      <c r="IQ59" s="68"/>
      <c r="IR59" s="15">
        <f t="shared" si="109"/>
        <v>4.6130873020105628E-2</v>
      </c>
      <c r="IT59" s="250">
        <v>42.47</v>
      </c>
      <c r="IU59" s="68">
        <f t="shared" si="110"/>
        <v>1.5785697201626321E-2</v>
      </c>
      <c r="IV59" s="68">
        <f t="shared" si="301"/>
        <v>4.5262547764992802E-3</v>
      </c>
      <c r="IW59" s="68">
        <f t="shared" si="111"/>
        <v>1.3271232876712329</v>
      </c>
      <c r="IX59" s="68"/>
      <c r="IY59" s="15">
        <f t="shared" si="112"/>
        <v>-0.1735746254135046</v>
      </c>
      <c r="JA59" s="250">
        <v>607.6</v>
      </c>
      <c r="JB59" s="68">
        <f t="shared" si="113"/>
        <v>2.8714614655289239E-2</v>
      </c>
      <c r="JC59" s="68">
        <f t="shared" si="302"/>
        <v>1.74551722301622E-2</v>
      </c>
      <c r="JD59" s="68">
        <f t="shared" si="114"/>
        <v>0.22896440129449849</v>
      </c>
      <c r="JE59" s="68"/>
      <c r="JF59" s="15">
        <f t="shared" si="115"/>
        <v>3.7727792864340547E-2</v>
      </c>
      <c r="JH59" s="250">
        <v>388.56</v>
      </c>
      <c r="JI59" s="68">
        <f t="shared" si="116"/>
        <v>2.5846819969902634E-2</v>
      </c>
      <c r="JJ59" s="68">
        <f t="shared" si="303"/>
        <v>1.4587377544775593E-2</v>
      </c>
      <c r="JK59" s="68">
        <f t="shared" si="117"/>
        <v>-4.4579409378150421E-2</v>
      </c>
      <c r="JL59" s="68"/>
      <c r="JM59" s="15">
        <f t="shared" si="118"/>
        <v>-7.8149466192170808E-2</v>
      </c>
      <c r="JO59" s="250">
        <v>12.26</v>
      </c>
      <c r="JP59" s="68">
        <f t="shared" si="119"/>
        <v>-3.1595576619273327E-2</v>
      </c>
      <c r="JQ59" s="68">
        <f t="shared" si="304"/>
        <v>-4.2855019044400366E-2</v>
      </c>
      <c r="JR59" s="68">
        <f t="shared" si="120"/>
        <v>-0.58629998312805798</v>
      </c>
      <c r="JS59" s="68"/>
      <c r="JT59" s="15">
        <f t="shared" si="121"/>
        <v>0.20314033366045145</v>
      </c>
      <c r="JV59" s="250">
        <v>1.38</v>
      </c>
      <c r="JW59" s="68">
        <f t="shared" si="122"/>
        <v>-1.4285714285714299E-2</v>
      </c>
      <c r="JX59" s="68">
        <f t="shared" si="305"/>
        <v>-2.554515671084134E-2</v>
      </c>
      <c r="JY59" s="68">
        <f t="shared" si="123"/>
        <v>-0.45454545454545453</v>
      </c>
      <c r="JZ59" s="68"/>
      <c r="KA59" s="15">
        <f t="shared" si="124"/>
        <v>-0.23333333333333342</v>
      </c>
      <c r="KC59" s="250">
        <v>19.03</v>
      </c>
      <c r="KD59" s="68">
        <f t="shared" si="125"/>
        <v>2.9761904761904798E-2</v>
      </c>
      <c r="KE59" s="68">
        <f t="shared" si="306"/>
        <v>1.8502462336777756E-2</v>
      </c>
      <c r="KF59" s="68">
        <f t="shared" si="126"/>
        <v>-2.3100616016427069E-2</v>
      </c>
      <c r="KG59" s="68"/>
      <c r="KH59" s="15">
        <f t="shared" si="127"/>
        <v>-0.142019837691614</v>
      </c>
      <c r="KI59" s="18"/>
      <c r="KJ59" s="250">
        <v>49.15</v>
      </c>
      <c r="KK59" s="68">
        <f t="shared" si="128"/>
        <v>9.3437152391546055E-2</v>
      </c>
      <c r="KL59" s="68">
        <f t="shared" si="307"/>
        <v>8.2177709966419016E-2</v>
      </c>
      <c r="KM59" s="68">
        <f t="shared" si="129"/>
        <v>1.329383886255924</v>
      </c>
      <c r="KN59" s="68"/>
      <c r="KO59" s="15">
        <f t="shared" si="130"/>
        <v>-0.26871001339086442</v>
      </c>
      <c r="KQ59" s="250">
        <v>1.43</v>
      </c>
      <c r="KR59" s="68">
        <f t="shared" si="131"/>
        <v>3.2490974729241826E-2</v>
      </c>
      <c r="KS59" s="68">
        <f t="shared" si="308"/>
        <v>2.1231532304114786E-2</v>
      </c>
      <c r="KT59" s="68">
        <f t="shared" si="132"/>
        <v>-0.45419847328244278</v>
      </c>
      <c r="KU59" s="68"/>
      <c r="KV59" s="15">
        <f t="shared" si="133"/>
        <v>0.41584158415841577</v>
      </c>
      <c r="KW59" s="18"/>
      <c r="KX59" s="250">
        <v>21.65</v>
      </c>
      <c r="KY59" s="68">
        <f t="shared" si="134"/>
        <v>5.3015564202334629E-2</v>
      </c>
      <c r="KZ59" s="68">
        <f t="shared" si="309"/>
        <v>4.175612177720759E-2</v>
      </c>
      <c r="LA59" s="68">
        <f t="shared" si="135"/>
        <v>-0.69901292923675806</v>
      </c>
      <c r="LB59" s="68"/>
      <c r="LC59" s="15">
        <f t="shared" si="136"/>
        <v>-8.6883171657528568E-2</v>
      </c>
      <c r="LD59" s="18"/>
      <c r="LE59" s="250">
        <v>50.72</v>
      </c>
      <c r="LF59" s="68">
        <f t="shared" si="137"/>
        <v>3.8067949242734329E-2</v>
      </c>
      <c r="LG59" s="68">
        <f t="shared" si="310"/>
        <v>2.680850681760729E-2</v>
      </c>
      <c r="LH59" s="68">
        <f t="shared" si="138"/>
        <v>0.41557354172481165</v>
      </c>
      <c r="LI59" s="68"/>
      <c r="LJ59" s="15">
        <f t="shared" si="139"/>
        <v>9.9978312730427232E-2</v>
      </c>
      <c r="LL59" s="250">
        <v>103.58</v>
      </c>
      <c r="LM59" s="68">
        <f t="shared" si="140"/>
        <v>8.7650954421502857E-3</v>
      </c>
      <c r="LN59" s="68">
        <f t="shared" si="311"/>
        <v>-2.4943469829767553E-3</v>
      </c>
      <c r="LO59" s="68">
        <f t="shared" si="141"/>
        <v>0.18377142857142856</v>
      </c>
      <c r="LP59" s="68"/>
      <c r="LQ59" s="15">
        <f t="shared" si="142"/>
        <v>0.32438307121851434</v>
      </c>
      <c r="LS59" s="250">
        <v>11.63</v>
      </c>
      <c r="LT59" s="68">
        <f t="shared" si="143"/>
        <v>2.0175438596491267E-2</v>
      </c>
      <c r="LU59" s="68">
        <f t="shared" si="312"/>
        <v>8.9159961713642256E-3</v>
      </c>
      <c r="LV59" s="68"/>
      <c r="LW59" s="68"/>
      <c r="LX59" s="15">
        <f t="shared" si="144"/>
        <v>0.25729729729729739</v>
      </c>
      <c r="LZ59" s="250">
        <v>12.63</v>
      </c>
      <c r="MA59" s="68">
        <f t="shared" si="145"/>
        <v>1.5273311897106213E-2</v>
      </c>
      <c r="MB59" s="68">
        <f t="shared" si="313"/>
        <v>4.0138694719791725E-3</v>
      </c>
      <c r="MC59" s="68">
        <f t="shared" si="146"/>
        <v>-0.4323595505617977</v>
      </c>
      <c r="MD59" s="68"/>
      <c r="ME59" s="15">
        <f t="shared" si="147"/>
        <v>-6.3056379821958428E-2</v>
      </c>
      <c r="MG59" s="250">
        <v>27.67</v>
      </c>
      <c r="MH59" s="68">
        <f t="shared" si="148"/>
        <v>0.15532359081419636</v>
      </c>
      <c r="MI59" s="68">
        <f t="shared" si="314"/>
        <v>0.14406414838906931</v>
      </c>
      <c r="MJ59" s="68">
        <f t="shared" si="149"/>
        <v>2.7291105121293802</v>
      </c>
      <c r="MK59" s="68"/>
      <c r="ML59" s="15">
        <f t="shared" si="150"/>
        <v>0.30334432406971273</v>
      </c>
      <c r="MN59" s="250">
        <v>98.28</v>
      </c>
      <c r="MO59" s="68">
        <f t="shared" si="151"/>
        <v>1.2465231276398559E-2</v>
      </c>
      <c r="MP59" s="68">
        <f t="shared" si="315"/>
        <v>1.2057888512715179E-3</v>
      </c>
      <c r="MQ59" s="68">
        <f t="shared" si="152"/>
        <v>-0.21938046068308184</v>
      </c>
      <c r="MR59" s="68"/>
      <c r="MS59" s="15">
        <f t="shared" si="153"/>
        <v>-0.11769458658766496</v>
      </c>
      <c r="MU59" s="250">
        <v>9.84</v>
      </c>
      <c r="MV59" s="68">
        <f t="shared" si="154"/>
        <v>4.0169133192388899E-2</v>
      </c>
      <c r="MW59" s="68">
        <f t="shared" si="316"/>
        <v>2.890969076726186E-2</v>
      </c>
      <c r="MX59" s="68">
        <f t="shared" si="155"/>
        <v>-0.52850982271202684</v>
      </c>
      <c r="MY59" s="68"/>
      <c r="MZ59" s="15">
        <f t="shared" si="156"/>
        <v>-7.7788191190253056E-2</v>
      </c>
      <c r="NB59" s="250">
        <v>197.08</v>
      </c>
      <c r="NC59" s="68">
        <f t="shared" si="157"/>
        <v>2.421785677164549E-2</v>
      </c>
      <c r="ND59" s="68">
        <f t="shared" si="317"/>
        <v>1.2958414346518449E-2</v>
      </c>
      <c r="NE59" s="68">
        <f t="shared" si="158"/>
        <v>0.45478703772052864</v>
      </c>
      <c r="NF59" s="68"/>
      <c r="NG59" s="15">
        <f t="shared" si="159"/>
        <v>0.18160561184723317</v>
      </c>
      <c r="NI59" s="250">
        <v>5.74</v>
      </c>
      <c r="NJ59" s="68">
        <f t="shared" si="160"/>
        <v>-5.1993067590986762E-3</v>
      </c>
      <c r="NK59" s="68">
        <f t="shared" si="318"/>
        <v>-1.6458749184225716E-2</v>
      </c>
      <c r="NL59" s="68">
        <f t="shared" si="161"/>
        <v>-0.95442635966653433</v>
      </c>
      <c r="NM59" s="68"/>
      <c r="NN59" s="15">
        <f t="shared" si="162"/>
        <v>0.17142857142857137</v>
      </c>
      <c r="NP59" s="250">
        <v>313.8</v>
      </c>
      <c r="NQ59" s="68">
        <f t="shared" si="163"/>
        <v>4.5163868904876107E-2</v>
      </c>
      <c r="NR59" s="68">
        <f t="shared" si="319"/>
        <v>3.3904426479749068E-2</v>
      </c>
      <c r="NS59" s="68">
        <f t="shared" si="164"/>
        <v>1.390857142857143</v>
      </c>
      <c r="NT59" s="68"/>
      <c r="NU59" s="15">
        <f t="shared" si="165"/>
        <v>-4.5997628674794011E-2</v>
      </c>
      <c r="NW59" s="250">
        <v>165.49</v>
      </c>
      <c r="NX59" s="68">
        <f t="shared" si="166"/>
        <v>1.6773162939297238E-2</v>
      </c>
      <c r="NY59" s="68">
        <f t="shared" si="320"/>
        <v>5.5137205141701975E-3</v>
      </c>
      <c r="NZ59" s="68">
        <f t="shared" si="167"/>
        <v>-5.8431952662721796E-2</v>
      </c>
      <c r="OA59" s="68"/>
      <c r="OB59" s="15">
        <f t="shared" si="168"/>
        <v>-0.12577918647649233</v>
      </c>
      <c r="OD59" s="250">
        <v>1.45</v>
      </c>
      <c r="OE59" s="68">
        <f t="shared" si="169"/>
        <v>8.2089552238805874E-2</v>
      </c>
      <c r="OF59" s="68">
        <f t="shared" si="321"/>
        <v>7.0830109813678835E-2</v>
      </c>
      <c r="OG59" s="68">
        <f t="shared" si="170"/>
        <v>-0.99357468870474597</v>
      </c>
      <c r="OH59" s="68"/>
      <c r="OI59" s="15">
        <f t="shared" si="171"/>
        <v>-6.8493150684931572E-3</v>
      </c>
      <c r="OK59" s="250">
        <v>76.38</v>
      </c>
      <c r="OL59" s="68">
        <f t="shared" si="172"/>
        <v>6.1423012784880521E-2</v>
      </c>
      <c r="OM59" s="68">
        <f t="shared" si="322"/>
        <v>5.0163570359753482E-2</v>
      </c>
      <c r="ON59" s="68">
        <f t="shared" si="173"/>
        <v>0.79929328621908102</v>
      </c>
      <c r="OO59" s="68"/>
      <c r="OP59" s="15">
        <f t="shared" si="174"/>
        <v>0.14667467347245153</v>
      </c>
      <c r="OR59" s="250">
        <v>1.85</v>
      </c>
      <c r="OS59" s="68">
        <f t="shared" si="175"/>
        <v>6.9364161849711045E-2</v>
      </c>
      <c r="OT59" s="68">
        <f t="shared" si="323"/>
        <v>5.8104719424584006E-2</v>
      </c>
      <c r="OU59" s="68">
        <f t="shared" si="176"/>
        <v>-0.75974025974025972</v>
      </c>
      <c r="OV59" s="68"/>
      <c r="OW59" s="15">
        <f t="shared" si="177"/>
        <v>0.65178571428571419</v>
      </c>
      <c r="OY59" s="250">
        <v>129.33000000000001</v>
      </c>
      <c r="OZ59" s="68">
        <f t="shared" si="178"/>
        <v>6.1459467869925356E-3</v>
      </c>
      <c r="PA59" s="68">
        <f t="shared" si="324"/>
        <v>-5.1134956381345053E-3</v>
      </c>
      <c r="PB59" s="68">
        <f t="shared" si="332"/>
        <v>2.9793846153846157</v>
      </c>
      <c r="PC59" s="68"/>
      <c r="PD59" s="15">
        <f t="shared" si="179"/>
        <v>0.12902662592754269</v>
      </c>
      <c r="PE59" s="18"/>
      <c r="PF59" s="250">
        <v>211.06</v>
      </c>
      <c r="PG59" s="68">
        <f t="shared" si="180"/>
        <v>-5.6823562837392055E-4</v>
      </c>
      <c r="PH59" s="68">
        <f t="shared" si="325"/>
        <v>-1.1827678053500962E-2</v>
      </c>
      <c r="PI59" s="68">
        <f t="shared" si="181"/>
        <v>-0.39385410683515221</v>
      </c>
      <c r="PJ59" s="68"/>
      <c r="PK59" s="15">
        <f t="shared" si="182"/>
        <v>9.2287094151963216E-3</v>
      </c>
      <c r="PM59" s="250"/>
      <c r="PN59" s="68">
        <f t="shared" si="183"/>
        <v>0</v>
      </c>
      <c r="PO59" s="68">
        <f t="shared" si="184"/>
        <v>-1.1259442425127041E-2</v>
      </c>
      <c r="PP59" s="68">
        <f t="shared" si="185"/>
        <v>0</v>
      </c>
      <c r="PQ59" s="68"/>
      <c r="PR59" s="15">
        <f t="shared" si="186"/>
        <v>0</v>
      </c>
      <c r="PT59" s="250">
        <v>4.13</v>
      </c>
      <c r="PU59" s="68">
        <f t="shared" si="187"/>
        <v>-1.1961722488038236E-2</v>
      </c>
      <c r="PV59" s="68">
        <f t="shared" si="326"/>
        <v>-2.3221164913165275E-2</v>
      </c>
      <c r="PW59" s="68">
        <f t="shared" si="188"/>
        <v>-0.52637614678899092</v>
      </c>
      <c r="PX59" s="68"/>
      <c r="PY59" s="15">
        <f t="shared" si="189"/>
        <v>-0.19493177387914232</v>
      </c>
      <c r="QA59" s="250">
        <v>215.39</v>
      </c>
      <c r="QB59" s="68">
        <f t="shared" si="190"/>
        <v>4.2545982575024163E-2</v>
      </c>
      <c r="QC59" s="68">
        <f t="shared" si="327"/>
        <v>3.1286540149897124E-2</v>
      </c>
      <c r="QD59" s="68">
        <f t="shared" si="191"/>
        <v>-0.36159933607990752</v>
      </c>
      <c r="QE59" s="68"/>
      <c r="QF59" s="15">
        <f t="shared" si="192"/>
        <v>0.12334411181808687</v>
      </c>
      <c r="QH59" s="250">
        <v>1.3280000000000001</v>
      </c>
      <c r="QI59" s="68">
        <f t="shared" si="193"/>
        <v>6.2400000000000053E-2</v>
      </c>
      <c r="QJ59" s="68">
        <f t="shared" si="328"/>
        <v>5.1140557574873013E-2</v>
      </c>
      <c r="QK59" s="68">
        <f t="shared" si="194"/>
        <v>-0.47091633466135452</v>
      </c>
      <c r="QL59" s="68"/>
      <c r="QM59" s="15">
        <f t="shared" si="195"/>
        <v>2.1538461538461558E-2</v>
      </c>
      <c r="QO59" s="250">
        <v>18.55</v>
      </c>
      <c r="QP59" s="68">
        <f t="shared" si="196"/>
        <v>0.72077922077922096</v>
      </c>
      <c r="QQ59" s="68">
        <f t="shared" si="329"/>
        <v>0.70951977835409397</v>
      </c>
      <c r="QR59" s="68">
        <f t="shared" si="197"/>
        <v>-0.97738852726785153</v>
      </c>
      <c r="QS59" s="68"/>
      <c r="QT59" s="15">
        <f t="shared" si="198"/>
        <v>0.61585365853658536</v>
      </c>
      <c r="QV59" s="250">
        <v>1.99</v>
      </c>
      <c r="QW59" s="68">
        <f t="shared" si="199"/>
        <v>0.12429378531073444</v>
      </c>
      <c r="QX59" s="68">
        <f t="shared" si="330"/>
        <v>0.1130343428856074</v>
      </c>
      <c r="QY59" s="68">
        <f t="shared" si="200"/>
        <v>-0.43626062322946174</v>
      </c>
      <c r="QZ59" s="68"/>
      <c r="RA59" s="15">
        <f t="shared" si="201"/>
        <v>-0.18675929709848796</v>
      </c>
      <c r="RC59" s="250">
        <v>21.83</v>
      </c>
      <c r="RD59" s="68">
        <f t="shared" si="202"/>
        <v>3.1176192725554868E-2</v>
      </c>
      <c r="RE59" s="68">
        <f t="shared" si="331"/>
        <v>1.9916750300427825E-2</v>
      </c>
      <c r="RF59" s="68">
        <f t="shared" si="203"/>
        <v>-0.52840786346943192</v>
      </c>
      <c r="RG59" s="68"/>
      <c r="RH59" s="15">
        <f t="shared" si="204"/>
        <v>-0.11797979797979805</v>
      </c>
      <c r="RJ59" s="250">
        <v>173.41</v>
      </c>
      <c r="RK59" s="68">
        <f t="shared" si="205"/>
        <v>1.4568219049847937E-2</v>
      </c>
      <c r="RL59" s="68">
        <f t="shared" si="206"/>
        <v>3.3087766247208959E-3</v>
      </c>
      <c r="RM59" s="68">
        <f t="shared" si="207"/>
        <v>-0.19561183783282315</v>
      </c>
      <c r="RN59" s="68"/>
      <c r="RO59" s="15">
        <f t="shared" si="208"/>
        <v>-0.11849328995526638</v>
      </c>
      <c r="RQ59" s="250">
        <v>13.34</v>
      </c>
      <c r="RR59" s="68">
        <f t="shared" si="209"/>
        <v>2.5365103766333594E-2</v>
      </c>
      <c r="RS59" s="68">
        <f t="shared" si="210"/>
        <v>1.4105661341206553E-2</v>
      </c>
      <c r="RT59" s="68">
        <f t="shared" si="211"/>
        <v>-8.8797814207650316E-2</v>
      </c>
      <c r="RU59" s="68"/>
      <c r="RV59" s="15">
        <f t="shared" si="212"/>
        <v>-0.35988483685220729</v>
      </c>
      <c r="RX59" s="250">
        <v>86.24</v>
      </c>
      <c r="RY59" s="68">
        <f t="shared" si="213"/>
        <v>8.3144938457673831E-2</v>
      </c>
      <c r="RZ59" s="68">
        <f t="shared" si="214"/>
        <v>7.1885496032546792E-2</v>
      </c>
      <c r="SA59" s="68">
        <f t="shared" si="215"/>
        <v>-0.35187133623929062</v>
      </c>
      <c r="SB59" s="68"/>
      <c r="SC59" s="15">
        <f t="shared" si="216"/>
        <v>0.14028824540526247</v>
      </c>
      <c r="SE59" s="250">
        <v>11.22</v>
      </c>
      <c r="SF59" s="68">
        <f t="shared" si="217"/>
        <v>0.28228571428571436</v>
      </c>
      <c r="SG59" s="68">
        <f t="shared" si="218"/>
        <v>0.27102627186058731</v>
      </c>
      <c r="SH59" s="68">
        <f t="shared" si="219"/>
        <v>-0.10239999999999995</v>
      </c>
      <c r="SI59" s="68"/>
      <c r="SJ59" s="15">
        <f t="shared" si="220"/>
        <v>-0.2647444298820445</v>
      </c>
      <c r="SL59" s="250">
        <v>0.48</v>
      </c>
      <c r="SM59" s="68">
        <f t="shared" si="221"/>
        <v>3.6717062634989112E-2</v>
      </c>
      <c r="SN59" s="68">
        <f t="shared" si="222"/>
        <v>2.5457620209862072E-2</v>
      </c>
      <c r="SO59" s="68">
        <f t="shared" si="223"/>
        <v>-0.6619718309859155</v>
      </c>
      <c r="SP59" s="68"/>
      <c r="SQ59" s="15">
        <f t="shared" si="224"/>
        <v>-0.52475247524752477</v>
      </c>
      <c r="SS59" s="250">
        <v>10.15</v>
      </c>
      <c r="ST59" s="68">
        <f t="shared" si="225"/>
        <v>0.46888567293777139</v>
      </c>
      <c r="SU59" s="68">
        <f t="shared" si="226"/>
        <v>0.45762623051264434</v>
      </c>
      <c r="SV59" s="68">
        <f t="shared" si="227"/>
        <v>-0.37112763320941761</v>
      </c>
      <c r="SW59" s="68"/>
      <c r="SX59" s="15">
        <f t="shared" si="228"/>
        <v>0.20833333333333331</v>
      </c>
      <c r="SZ59" s="250">
        <v>26.83</v>
      </c>
      <c r="TA59" s="68">
        <f t="shared" si="229"/>
        <v>0.10049220672682524</v>
      </c>
      <c r="TB59" s="68">
        <f t="shared" si="230"/>
        <v>8.92327643016982E-2</v>
      </c>
      <c r="TC59" s="68">
        <f t="shared" si="231"/>
        <v>-0.33539757245479318</v>
      </c>
      <c r="TD59" s="68"/>
      <c r="TE59" s="15">
        <f t="shared" si="232"/>
        <v>0.71987179487179476</v>
      </c>
      <c r="TG59" s="250">
        <v>0.18290000000000001</v>
      </c>
      <c r="TH59" s="68">
        <f t="shared" si="233"/>
        <v>1.6111111111111187E-2</v>
      </c>
      <c r="TI59" s="68">
        <f t="shared" si="234"/>
        <v>4.8516686859841462E-3</v>
      </c>
      <c r="TJ59" s="68">
        <f t="shared" si="235"/>
        <v>-0.16863636363636361</v>
      </c>
      <c r="TK59" s="68"/>
      <c r="TL59" s="15">
        <f t="shared" si="236"/>
        <v>7.9056047197640089E-2</v>
      </c>
      <c r="TN59" s="250">
        <v>30.49</v>
      </c>
      <c r="TO59" s="68">
        <f t="shared" si="237"/>
        <v>6.0890744606819765E-2</v>
      </c>
      <c r="TP59" s="68">
        <f t="shared" si="238"/>
        <v>4.9631302181692726E-2</v>
      </c>
      <c r="TQ59" s="68">
        <f t="shared" si="239"/>
        <v>-0.55558146822822918</v>
      </c>
      <c r="TR59" s="68"/>
      <c r="TS59" s="15">
        <f t="shared" si="240"/>
        <v>2.487394957983188E-2</v>
      </c>
      <c r="TU59" s="250">
        <v>2.2400000000000002</v>
      </c>
      <c r="TV59" s="68">
        <f t="shared" si="241"/>
        <v>9.0090090090090159E-3</v>
      </c>
      <c r="TW59" s="68">
        <f t="shared" si="242"/>
        <v>-2.2504334161180251E-3</v>
      </c>
      <c r="TX59" s="68">
        <f t="shared" si="243"/>
        <v>-0.49206349206349204</v>
      </c>
      <c r="TY59" s="68"/>
      <c r="TZ59" s="15">
        <f t="shared" si="244"/>
        <v>0.30994152046783641</v>
      </c>
      <c r="UB59" s="250"/>
      <c r="UC59" s="68">
        <f t="shared" si="245"/>
        <v>0</v>
      </c>
      <c r="UD59" s="68">
        <f t="shared" si="246"/>
        <v>-1.1259442425127041E-2</v>
      </c>
      <c r="UE59" s="68">
        <f t="shared" si="247"/>
        <v>0</v>
      </c>
      <c r="UF59" s="68"/>
      <c r="UG59" s="15">
        <f t="shared" si="248"/>
        <v>0</v>
      </c>
      <c r="UI59" s="250"/>
      <c r="UJ59" s="68">
        <f t="shared" si="249"/>
        <v>0</v>
      </c>
      <c r="UK59" s="68">
        <f t="shared" si="250"/>
        <v>-1.1259442425127041E-2</v>
      </c>
      <c r="UL59" s="68">
        <f t="shared" si="251"/>
        <v>0</v>
      </c>
      <c r="UM59" s="68"/>
      <c r="UN59" s="15">
        <f t="shared" si="252"/>
        <v>0</v>
      </c>
      <c r="UP59" s="250"/>
      <c r="UQ59" s="68">
        <f t="shared" si="253"/>
        <v>0</v>
      </c>
      <c r="UR59" s="68">
        <f t="shared" si="254"/>
        <v>-1.1259442425127041E-2</v>
      </c>
      <c r="US59" s="68">
        <f t="shared" si="255"/>
        <v>0</v>
      </c>
      <c r="UT59" s="68"/>
      <c r="UU59" s="15">
        <f t="shared" si="256"/>
        <v>0</v>
      </c>
      <c r="UW59" s="250"/>
      <c r="UX59" s="68">
        <f t="shared" si="257"/>
        <v>0</v>
      </c>
      <c r="UY59" s="68">
        <f t="shared" si="258"/>
        <v>-1.1259442425127041E-2</v>
      </c>
      <c r="UZ59" s="68">
        <f t="shared" si="259"/>
        <v>0</v>
      </c>
      <c r="VA59" s="68"/>
      <c r="VB59" s="15">
        <f t="shared" si="260"/>
        <v>0</v>
      </c>
      <c r="VD59" s="250"/>
      <c r="VE59" s="68">
        <f t="shared" si="261"/>
        <v>0</v>
      </c>
      <c r="VF59" s="68">
        <f t="shared" si="262"/>
        <v>-1.1259442425127041E-2</v>
      </c>
      <c r="VG59" s="68">
        <f t="shared" si="263"/>
        <v>0</v>
      </c>
      <c r="VH59" s="68"/>
      <c r="VI59" s="15">
        <f t="shared" si="264"/>
        <v>0</v>
      </c>
      <c r="VM59" s="21">
        <f t="shared" si="265"/>
        <v>4.5840799739179823E-2</v>
      </c>
      <c r="VN59" s="49"/>
      <c r="VO59" s="21">
        <f t="shared" si="266"/>
        <v>0.29620932785843729</v>
      </c>
      <c r="VP59" s="14"/>
      <c r="VQ59" s="21">
        <f t="shared" si="267"/>
        <v>1.4321625880652803E-2</v>
      </c>
    </row>
    <row r="60" spans="1:589" ht="15.75" customHeight="1" x14ac:dyDescent="0.2">
      <c r="A60" s="127">
        <v>45733</v>
      </c>
      <c r="B60" s="4">
        <f t="shared" si="0"/>
        <v>45733</v>
      </c>
      <c r="C60" s="13">
        <v>41841.629999999997</v>
      </c>
      <c r="D60" s="138">
        <f t="shared" si="1"/>
        <v>353.43999999999505</v>
      </c>
      <c r="E60" s="68">
        <f t="shared" si="2"/>
        <v>8.5190508431434355E-3</v>
      </c>
      <c r="F60" s="15">
        <f t="shared" si="3"/>
        <v>-1.6514346719719006E-2</v>
      </c>
      <c r="G60" s="13">
        <v>5675.12</v>
      </c>
      <c r="H60" s="138">
        <f t="shared" si="4"/>
        <v>36.180000000000291</v>
      </c>
      <c r="I60" s="68">
        <f t="shared" si="5"/>
        <v>6.4160994796894971E-3</v>
      </c>
      <c r="J60" s="15">
        <f t="shared" si="6"/>
        <v>-3.5111015143761207E-2</v>
      </c>
      <c r="K60" s="13">
        <v>17808.66</v>
      </c>
      <c r="L60" s="138">
        <f t="shared" si="7"/>
        <v>54.569999999999709</v>
      </c>
      <c r="M60" s="68">
        <f t="shared" si="8"/>
        <v>3.0736579571242293E-3</v>
      </c>
      <c r="N60" s="15">
        <f t="shared" si="9"/>
        <v>-7.7787081729955174E-2</v>
      </c>
      <c r="O60" s="13">
        <v>2068.33</v>
      </c>
      <c r="P60" s="138">
        <f t="shared" si="10"/>
        <v>24.230000000000018</v>
      </c>
      <c r="Q60" s="68">
        <f t="shared" si="11"/>
        <v>1.185362751333106E-2</v>
      </c>
      <c r="R60" s="15">
        <f t="shared" si="12"/>
        <v>-7.2564300319259575E-2</v>
      </c>
      <c r="S60" s="18">
        <f t="shared" si="13"/>
        <v>4.5102776214669656E-3</v>
      </c>
      <c r="T60" s="121">
        <f t="shared" si="14"/>
        <v>253.77492682494065</v>
      </c>
      <c r="U60" s="121">
        <f t="shared" si="15"/>
        <v>253.77492682494065</v>
      </c>
      <c r="V60" s="134">
        <f t="shared" si="16"/>
        <v>3.5672293340668812E-3</v>
      </c>
      <c r="W60" s="21">
        <f t="shared" si="268"/>
        <v>-1.9111854030275016E-2</v>
      </c>
      <c r="X60" s="18">
        <f t="shared" si="17"/>
        <v>7.4656089483220549E-3</v>
      </c>
      <c r="Y60" s="352">
        <f>129350.97-39913.91</f>
        <v>89437.06</v>
      </c>
      <c r="Z60" s="15">
        <v>1.9999999999999999E-6</v>
      </c>
      <c r="AA60" s="21">
        <f t="shared" si="18"/>
        <v>-3.5652293340668814E-3</v>
      </c>
      <c r="AC60" s="250">
        <v>204.46</v>
      </c>
      <c r="AD60" s="68">
        <f t="shared" si="19"/>
        <v>3.8788235871754333E-3</v>
      </c>
      <c r="AE60" s="68">
        <f t="shared" si="269"/>
        <v>3.1159425310855202E-4</v>
      </c>
      <c r="AF60" s="68">
        <f t="shared" si="20"/>
        <v>0.24088122837895246</v>
      </c>
      <c r="AG60" s="68"/>
      <c r="AH60" s="15">
        <f t="shared" si="21"/>
        <v>-9.9969186072104504E-2</v>
      </c>
      <c r="AJ60" s="250">
        <v>20.48</v>
      </c>
      <c r="AK60" s="68">
        <f t="shared" si="22"/>
        <v>5.4000981836033104E-3</v>
      </c>
      <c r="AL60" s="68">
        <f t="shared" si="270"/>
        <v>1.8328688495364291E-3</v>
      </c>
      <c r="AM60" s="68">
        <f t="shared" si="23"/>
        <v>0.10107526881720424</v>
      </c>
      <c r="AN60" s="68"/>
      <c r="AO60" s="15">
        <f t="shared" si="24"/>
        <v>-2.615311459819309E-2</v>
      </c>
      <c r="AQ60" s="250">
        <v>19.71</v>
      </c>
      <c r="AR60" s="68">
        <f t="shared" si="25"/>
        <v>3.0534351145039326E-3</v>
      </c>
      <c r="AS60" s="68">
        <f t="shared" si="271"/>
        <v>-5.1379421956294869E-4</v>
      </c>
      <c r="AT60" s="68">
        <f t="shared" si="26"/>
        <v>0.14128546612623052</v>
      </c>
      <c r="AU60" s="68"/>
      <c r="AV60" s="15">
        <f t="shared" si="27"/>
        <v>-8.1974848625989666E-2</v>
      </c>
      <c r="AX60" s="250">
        <v>197.59</v>
      </c>
      <c r="AY60" s="68">
        <f t="shared" si="28"/>
        <v>6.5202995262594937E-3</v>
      </c>
      <c r="AZ60" s="68">
        <f t="shared" si="272"/>
        <v>2.9530701921926124E-3</v>
      </c>
      <c r="BA60" s="68">
        <f t="shared" si="29"/>
        <v>0.47345264727815073</v>
      </c>
      <c r="BB60" s="68"/>
      <c r="BC60" s="15">
        <f t="shared" si="30"/>
        <v>-3.2322836573779296E-2</v>
      </c>
      <c r="BE60" s="250">
        <v>75.81</v>
      </c>
      <c r="BF60" s="68">
        <f t="shared" si="31"/>
        <v>1.1744294675029967E-2</v>
      </c>
      <c r="BG60" s="68">
        <f t="shared" si="273"/>
        <v>8.1770653409630849E-3</v>
      </c>
      <c r="BH60" s="68"/>
      <c r="BI60" s="68"/>
      <c r="BJ60" s="15">
        <f t="shared" si="32"/>
        <v>2.904845934573097E-2</v>
      </c>
      <c r="BL60" s="250">
        <v>62.14</v>
      </c>
      <c r="BM60" s="68">
        <f t="shared" si="33"/>
        <v>1.6688481675392722E-2</v>
      </c>
      <c r="BN60" s="68">
        <f t="shared" si="274"/>
        <v>1.3121252341325841E-2</v>
      </c>
      <c r="BO60" s="68">
        <f t="shared" si="34"/>
        <v>4.6480296396092927E-2</v>
      </c>
      <c r="BP60" s="68"/>
      <c r="BQ60" s="15">
        <f t="shared" si="35"/>
        <v>-6.373361458490287E-2</v>
      </c>
      <c r="BS60" s="250">
        <v>35.549999999999997</v>
      </c>
      <c r="BT60" s="68">
        <f t="shared" si="36"/>
        <v>1.2820512820512699E-2</v>
      </c>
      <c r="BU60" s="68">
        <f t="shared" si="275"/>
        <v>9.253283486445817E-3</v>
      </c>
      <c r="BV60" s="68">
        <f t="shared" si="37"/>
        <v>-4.5893719806763308E-2</v>
      </c>
      <c r="BW60" s="68"/>
      <c r="BX60" s="15">
        <f t="shared" si="38"/>
        <v>-7.0588235294117715E-2</v>
      </c>
      <c r="BZ60" s="250"/>
      <c r="CA60" s="68">
        <f t="shared" si="39"/>
        <v>0</v>
      </c>
      <c r="CB60" s="68">
        <f t="shared" si="276"/>
        <v>0</v>
      </c>
      <c r="CC60" s="68">
        <f t="shared" si="40"/>
        <v>0</v>
      </c>
      <c r="CD60" s="68"/>
      <c r="CE60" s="15">
        <f t="shared" si="41"/>
        <v>0</v>
      </c>
      <c r="CG60" s="250">
        <v>30.76</v>
      </c>
      <c r="CH60" s="68">
        <f t="shared" si="42"/>
        <v>1.3843111404087069E-2</v>
      </c>
      <c r="CI60" s="68">
        <f t="shared" si="277"/>
        <v>1.0275882070020188E-2</v>
      </c>
      <c r="CJ60" s="68">
        <f t="shared" si="43"/>
        <v>1.7532252729077113E-2</v>
      </c>
      <c r="CK60" s="68"/>
      <c r="CL60" s="15">
        <f t="shared" si="44"/>
        <v>-0.10477299185098947</v>
      </c>
      <c r="CN60" s="250">
        <v>30.62</v>
      </c>
      <c r="CO60" s="68">
        <f t="shared" si="45"/>
        <v>1.2566137566137652E-2</v>
      </c>
      <c r="CP60" s="68">
        <f t="shared" si="278"/>
        <v>8.9989082320707705E-3</v>
      </c>
      <c r="CQ60" s="68">
        <f t="shared" si="46"/>
        <v>-2.2973835354179926E-2</v>
      </c>
      <c r="CR60" s="68"/>
      <c r="CS60" s="15">
        <f t="shared" si="47"/>
        <v>-8.5150881386316046E-2</v>
      </c>
      <c r="CU60" s="250">
        <v>34.56</v>
      </c>
      <c r="CV60" s="68">
        <f t="shared" si="48"/>
        <v>1.0526315789473667E-2</v>
      </c>
      <c r="CW60" s="68">
        <f t="shared" si="279"/>
        <v>6.9590864554067849E-3</v>
      </c>
      <c r="CX60" s="68">
        <f t="shared" si="49"/>
        <v>7.4961119751166524E-2</v>
      </c>
      <c r="CY60" s="68"/>
      <c r="CZ60" s="15">
        <f t="shared" si="50"/>
        <v>-7.2961373390557901E-2</v>
      </c>
      <c r="DB60" s="250">
        <v>19.399999999999999</v>
      </c>
      <c r="DC60" s="68">
        <f t="shared" si="51"/>
        <v>1.1470281543274185E-2</v>
      </c>
      <c r="DD60" s="68">
        <f t="shared" si="280"/>
        <v>7.9030522092073032E-3</v>
      </c>
      <c r="DE60" s="68">
        <f t="shared" si="52"/>
        <v>-0.11294010059442169</v>
      </c>
      <c r="DF60" s="68"/>
      <c r="DG60" s="15">
        <f t="shared" si="53"/>
        <v>-4.7151277013752498E-2</v>
      </c>
      <c r="DI60" s="250">
        <v>46.2</v>
      </c>
      <c r="DJ60" s="68">
        <f t="shared" si="54"/>
        <v>1.2269938650306797E-2</v>
      </c>
      <c r="DK60" s="68">
        <f t="shared" si="281"/>
        <v>8.7027093162399156E-3</v>
      </c>
      <c r="DL60" s="68">
        <f t="shared" si="55"/>
        <v>4.6432616081540305E-2</v>
      </c>
      <c r="DM60" s="68"/>
      <c r="DN60" s="15">
        <f t="shared" si="56"/>
        <v>9.5825426944971689E-2</v>
      </c>
      <c r="DP60" s="250">
        <v>39.01</v>
      </c>
      <c r="DQ60" s="68">
        <f t="shared" si="57"/>
        <v>1.5620932048945626E-2</v>
      </c>
      <c r="DR60" s="68">
        <f t="shared" si="282"/>
        <v>1.2053702714878744E-2</v>
      </c>
      <c r="DS60" s="68"/>
      <c r="DT60" s="68"/>
      <c r="DU60" s="15">
        <f t="shared" si="58"/>
        <v>2.4422268907563018E-2</v>
      </c>
      <c r="DV60" s="18"/>
      <c r="DW60" s="250">
        <v>30.43</v>
      </c>
      <c r="DX60" s="68">
        <f t="shared" si="59"/>
        <v>5.9504132231404869E-3</v>
      </c>
      <c r="DY60" s="68">
        <f t="shared" si="283"/>
        <v>2.3831838890736056E-3</v>
      </c>
      <c r="DZ60" s="68">
        <f t="shared" si="60"/>
        <v>0.62379935965848465</v>
      </c>
      <c r="EA60" s="68"/>
      <c r="EB60" s="15">
        <f t="shared" si="61"/>
        <v>-9.0827606812070485E-2</v>
      </c>
      <c r="ED60" s="250">
        <v>33.229999999999997</v>
      </c>
      <c r="EE60" s="68">
        <f t="shared" si="62"/>
        <v>4.2308854638861727E-3</v>
      </c>
      <c r="EF60" s="68">
        <f t="shared" si="284"/>
        <v>6.6365612981929148E-4</v>
      </c>
      <c r="EG60" s="68">
        <f t="shared" si="63"/>
        <v>0.58012363290537305</v>
      </c>
      <c r="EH60" s="68"/>
      <c r="EI60" s="15">
        <f t="shared" si="64"/>
        <v>-9.8969631236442659E-2</v>
      </c>
      <c r="EK60" s="250">
        <v>108.11</v>
      </c>
      <c r="EL60" s="68">
        <f t="shared" si="65"/>
        <v>5.4873511904762222E-3</v>
      </c>
      <c r="EM60" s="68">
        <f t="shared" si="285"/>
        <v>1.9201218564093409E-3</v>
      </c>
      <c r="EN60" s="68">
        <f t="shared" si="66"/>
        <v>0.67508521846916625</v>
      </c>
      <c r="EO60" s="68"/>
      <c r="EP60" s="15">
        <f t="shared" si="67"/>
        <v>-2.8661275831087133E-2</v>
      </c>
      <c r="ER60" s="250">
        <v>37.07</v>
      </c>
      <c r="ES60" s="68">
        <f t="shared" si="68"/>
        <v>1.6173245614035183E-2</v>
      </c>
      <c r="ET60" s="68">
        <f t="shared" si="286"/>
        <v>1.2606016279968301E-2</v>
      </c>
      <c r="EU60" s="68">
        <f t="shared" si="69"/>
        <v>6.1873388713835686E-2</v>
      </c>
      <c r="EV60" s="68"/>
      <c r="EW60" s="15">
        <f t="shared" si="70"/>
        <v>-4.6798662895345851E-2</v>
      </c>
      <c r="EY60" s="250">
        <v>32.21</v>
      </c>
      <c r="EZ60" s="68">
        <f t="shared" si="71"/>
        <v>2.0272410516312973E-2</v>
      </c>
      <c r="FA60" s="68">
        <f t="shared" si="287"/>
        <v>1.6705181182246093E-2</v>
      </c>
      <c r="FB60" s="68"/>
      <c r="FC60" s="68"/>
      <c r="FD60" s="15">
        <f t="shared" si="72"/>
        <v>0.31041497152156239</v>
      </c>
      <c r="FF60" s="250">
        <v>58.23</v>
      </c>
      <c r="FG60" s="68">
        <f t="shared" si="73"/>
        <v>1.7295597484276639E-2</v>
      </c>
      <c r="FH60" s="68">
        <f t="shared" si="288"/>
        <v>1.3728368150209757E-2</v>
      </c>
      <c r="FI60" s="68">
        <f t="shared" si="74"/>
        <v>-1.438727149627626E-2</v>
      </c>
      <c r="FJ60" s="68"/>
      <c r="FK60" s="15">
        <f t="shared" si="75"/>
        <v>2.5356576862123573E-2</v>
      </c>
      <c r="FM60" s="250">
        <v>169.93</v>
      </c>
      <c r="FN60" s="68">
        <f t="shared" si="76"/>
        <v>2.3983127448026626E-2</v>
      </c>
      <c r="FO60" s="68">
        <f t="shared" si="289"/>
        <v>2.0415898113959746E-2</v>
      </c>
      <c r="FP60" s="68">
        <f t="shared" si="77"/>
        <v>0.46138630890952875</v>
      </c>
      <c r="FQ60" s="68"/>
      <c r="FR60" s="15">
        <f t="shared" si="78"/>
        <v>-6.4571176923923765E-2</v>
      </c>
      <c r="FT60" s="250">
        <v>96.42</v>
      </c>
      <c r="FU60" s="68">
        <f t="shared" si="79"/>
        <v>1.1752360965372556E-2</v>
      </c>
      <c r="FV60" s="68">
        <f t="shared" si="290"/>
        <v>8.1851316313056744E-3</v>
      </c>
      <c r="FW60" s="68">
        <f t="shared" si="80"/>
        <v>9.5308417584914235E-2</v>
      </c>
      <c r="FX60" s="68"/>
      <c r="FY60" s="15">
        <f t="shared" si="81"/>
        <v>6.9194943446440393E-2</v>
      </c>
      <c r="GA60" s="250">
        <v>17.600000000000001</v>
      </c>
      <c r="GB60" s="68">
        <f t="shared" si="82"/>
        <v>8.5959885386820718E-3</v>
      </c>
      <c r="GC60" s="68">
        <f t="shared" si="291"/>
        <v>5.0287592046151901E-3</v>
      </c>
      <c r="GD60" s="68"/>
      <c r="GE60" s="68"/>
      <c r="GF60" s="15">
        <f t="shared" si="83"/>
        <v>9.7532989099255139E-3</v>
      </c>
      <c r="GG60" s="18"/>
      <c r="GH60" s="250">
        <v>19.78</v>
      </c>
      <c r="GI60" s="68">
        <f t="shared" si="84"/>
        <v>1.8537590113285242E-2</v>
      </c>
      <c r="GJ60" s="68">
        <f t="shared" si="292"/>
        <v>1.497036077921836E-2</v>
      </c>
      <c r="GK60" s="68">
        <f t="shared" si="85"/>
        <v>2.9136316337148922E-2</v>
      </c>
      <c r="GL60" s="68"/>
      <c r="GM60" s="15">
        <f t="shared" si="86"/>
        <v>4.6560846560846698E-2</v>
      </c>
      <c r="GO60" s="250">
        <v>27.51</v>
      </c>
      <c r="GP60" s="68">
        <f t="shared" si="87"/>
        <v>1.7381656804733817E-2</v>
      </c>
      <c r="GQ60" s="68">
        <f t="shared" si="293"/>
        <v>1.3814427470666935E-2</v>
      </c>
      <c r="GR60" s="68"/>
      <c r="GS60" s="68"/>
      <c r="GT60" s="15">
        <f t="shared" si="88"/>
        <v>9.5412844036697822E-3</v>
      </c>
      <c r="GV60" s="250">
        <v>14.41</v>
      </c>
      <c r="GW60" s="68">
        <f t="shared" si="89"/>
        <v>1.1228070175438606E-2</v>
      </c>
      <c r="GX60" s="68">
        <f t="shared" si="294"/>
        <v>7.6608408413717244E-3</v>
      </c>
      <c r="GY60" s="68">
        <f t="shared" si="90"/>
        <v>0.21603375527426166</v>
      </c>
      <c r="GZ60" s="68"/>
      <c r="HA60" s="15">
        <f t="shared" si="91"/>
        <v>5.0291545189504336E-2</v>
      </c>
      <c r="HD60" s="250">
        <v>238.01</v>
      </c>
      <c r="HE60" s="68">
        <f t="shared" si="92"/>
        <v>-4.7883830706456514E-2</v>
      </c>
      <c r="HF60" s="68">
        <f t="shared" si="295"/>
        <v>-5.1451060040523397E-2</v>
      </c>
      <c r="HG60" s="68">
        <f t="shared" si="93"/>
        <v>0.33705971574630639</v>
      </c>
      <c r="HH60" s="68"/>
      <c r="HI60" s="15">
        <f t="shared" si="94"/>
        <v>-0.4106329239302694</v>
      </c>
      <c r="HK60" s="250">
        <v>31.89</v>
      </c>
      <c r="HL60" s="68">
        <f t="shared" si="95"/>
        <v>4.7978968123562303E-2</v>
      </c>
      <c r="HM60" s="68">
        <f t="shared" si="296"/>
        <v>4.441173878949542E-2</v>
      </c>
      <c r="HN60" s="68">
        <f t="shared" si="96"/>
        <v>11.858870967741936</v>
      </c>
      <c r="HO60" s="68"/>
      <c r="HP60" s="15">
        <f t="shared" si="97"/>
        <v>0.20887035633055351</v>
      </c>
      <c r="HR60" s="250">
        <v>113.8</v>
      </c>
      <c r="HS60" s="68">
        <f t="shared" si="98"/>
        <v>1.7343107455748238E-2</v>
      </c>
      <c r="HT60" s="68">
        <f t="shared" si="297"/>
        <v>1.3775878121681356E-2</v>
      </c>
      <c r="HU60" s="68">
        <f t="shared" si="99"/>
        <v>2.1263736263736268</v>
      </c>
      <c r="HV60" s="68"/>
      <c r="HW60" s="15">
        <f t="shared" si="100"/>
        <v>5.7915775773914699E-2</v>
      </c>
      <c r="HY60" s="396">
        <v>119.53</v>
      </c>
      <c r="HZ60" s="68">
        <f t="shared" si="101"/>
        <v>-1.7588559217555689E-2</v>
      </c>
      <c r="IA60" s="68">
        <f t="shared" si="298"/>
        <v>-2.1155788551622569E-2</v>
      </c>
      <c r="IB60" s="68">
        <f t="shared" si="102"/>
        <v>0.12870632672332383</v>
      </c>
      <c r="IC60" s="68"/>
      <c r="ID60" s="15">
        <f t="shared" si="103"/>
        <v>-0.10991138580683589</v>
      </c>
      <c r="IF60" s="250">
        <v>194.5</v>
      </c>
      <c r="IG60" s="68">
        <f t="shared" si="104"/>
        <v>-5.3186048890252226E-3</v>
      </c>
      <c r="IH60" s="68">
        <f t="shared" si="299"/>
        <v>-8.8858342230921043E-3</v>
      </c>
      <c r="II60" s="68">
        <f t="shared" si="105"/>
        <v>0.11142857142857143</v>
      </c>
      <c r="IJ60" s="68"/>
      <c r="IK60" s="15">
        <f t="shared" si="106"/>
        <v>-0.16105935127674259</v>
      </c>
      <c r="IM60" s="250">
        <v>207.13</v>
      </c>
      <c r="IN60" s="68">
        <f t="shared" si="107"/>
        <v>5.5923735725938006E-2</v>
      </c>
      <c r="IO60" s="68">
        <f t="shared" si="300"/>
        <v>5.2356506391871123E-2</v>
      </c>
      <c r="IP60" s="68">
        <f t="shared" si="108"/>
        <v>3.044717828549111</v>
      </c>
      <c r="IQ60" s="68"/>
      <c r="IR60" s="15">
        <f t="shared" si="109"/>
        <v>0.10463441949762682</v>
      </c>
      <c r="IT60" s="250">
        <v>43.33</v>
      </c>
      <c r="IU60" s="68">
        <f t="shared" si="110"/>
        <v>2.0249587944431352E-2</v>
      </c>
      <c r="IV60" s="68">
        <f t="shared" si="301"/>
        <v>1.6682358610364472E-2</v>
      </c>
      <c r="IW60" s="68">
        <f t="shared" si="111"/>
        <v>1.3742465753424657</v>
      </c>
      <c r="IX60" s="68"/>
      <c r="IY60" s="15">
        <f t="shared" si="112"/>
        <v>-0.15683985211130574</v>
      </c>
      <c r="JA60" s="250">
        <v>604.9</v>
      </c>
      <c r="JB60" s="68">
        <f t="shared" si="113"/>
        <v>-4.4437129690586656E-3</v>
      </c>
      <c r="JC60" s="68">
        <f t="shared" si="302"/>
        <v>-8.0109423031255473E-3</v>
      </c>
      <c r="JD60" s="68">
        <f t="shared" si="114"/>
        <v>0.2235032362459547</v>
      </c>
      <c r="JE60" s="68"/>
      <c r="JF60" s="15">
        <f t="shared" si="115"/>
        <v>3.311642841283665E-2</v>
      </c>
      <c r="JH60" s="250">
        <v>388.7</v>
      </c>
      <c r="JI60" s="68">
        <f t="shared" si="116"/>
        <v>3.6030471484451912E-4</v>
      </c>
      <c r="JJ60" s="68">
        <f t="shared" si="303"/>
        <v>-3.2069246192223621E-3</v>
      </c>
      <c r="JK60" s="68">
        <f t="shared" si="117"/>
        <v>-4.4235166834689837E-2</v>
      </c>
      <c r="JL60" s="68"/>
      <c r="JM60" s="15">
        <f t="shared" si="118"/>
        <v>-7.7817319098457918E-2</v>
      </c>
      <c r="JO60" s="250">
        <v>12.99</v>
      </c>
      <c r="JP60" s="68">
        <f t="shared" si="119"/>
        <v>5.9543230016313252E-2</v>
      </c>
      <c r="JQ60" s="68">
        <f t="shared" si="304"/>
        <v>5.5976000682246368E-2</v>
      </c>
      <c r="JR60" s="68">
        <f t="shared" si="120"/>
        <v>-0.56166694786569937</v>
      </c>
      <c r="JS60" s="68"/>
      <c r="JT60" s="15">
        <f t="shared" si="121"/>
        <v>0.27477919528949957</v>
      </c>
      <c r="JV60" s="250">
        <v>1.45</v>
      </c>
      <c r="JW60" s="68">
        <f t="shared" si="122"/>
        <v>5.0724637681159472E-2</v>
      </c>
      <c r="JX60" s="68">
        <f t="shared" si="305"/>
        <v>4.7157408347092589E-2</v>
      </c>
      <c r="JY60" s="68">
        <f t="shared" si="123"/>
        <v>-0.4268774703557312</v>
      </c>
      <c r="JZ60" s="68"/>
      <c r="KA60" s="15">
        <f t="shared" si="124"/>
        <v>-0.19444444444444448</v>
      </c>
      <c r="KC60" s="250">
        <v>19.440000000000001</v>
      </c>
      <c r="KD60" s="68">
        <f t="shared" si="125"/>
        <v>2.1544929059379932E-2</v>
      </c>
      <c r="KE60" s="68">
        <f t="shared" si="306"/>
        <v>1.7977699725313052E-2</v>
      </c>
      <c r="KF60" s="68">
        <f t="shared" si="126"/>
        <v>-2.0533880903490323E-3</v>
      </c>
      <c r="KG60" s="68"/>
      <c r="KH60" s="15">
        <f t="shared" si="127"/>
        <v>-0.12353471596032455</v>
      </c>
      <c r="KI60" s="18"/>
      <c r="KJ60" s="250">
        <v>47.02</v>
      </c>
      <c r="KK60" s="68">
        <f t="shared" si="128"/>
        <v>-4.3336724313326462E-2</v>
      </c>
      <c r="KL60" s="68">
        <f t="shared" si="307"/>
        <v>-4.6903953647393345E-2</v>
      </c>
      <c r="KM60" s="68">
        <f t="shared" si="129"/>
        <v>1.228436018957346</v>
      </c>
      <c r="KN60" s="68"/>
      <c r="KO60" s="15">
        <f t="shared" si="130"/>
        <v>-0.30040172593364073</v>
      </c>
      <c r="KQ60" s="250">
        <v>1.548</v>
      </c>
      <c r="KR60" s="68">
        <f t="shared" si="131"/>
        <v>8.2517482517482588E-2</v>
      </c>
      <c r="KS60" s="68">
        <f t="shared" si="308"/>
        <v>7.8950253183415711E-2</v>
      </c>
      <c r="KT60" s="68">
        <f t="shared" si="132"/>
        <v>-0.40916030534351144</v>
      </c>
      <c r="KU60" s="68"/>
      <c r="KV60" s="15">
        <f t="shared" si="133"/>
        <v>0.5326732673267327</v>
      </c>
      <c r="KW60" s="18"/>
      <c r="KX60" s="250">
        <v>22.31</v>
      </c>
      <c r="KY60" s="68">
        <f t="shared" si="134"/>
        <v>3.0484988452655896E-2</v>
      </c>
      <c r="KZ60" s="68">
        <f t="shared" si="309"/>
        <v>2.6917759118589017E-2</v>
      </c>
      <c r="LA60" s="68">
        <f t="shared" si="135"/>
        <v>-0.68983734186014178</v>
      </c>
      <c r="LB60" s="68"/>
      <c r="LC60" s="15">
        <f t="shared" si="136"/>
        <v>-5.9046815689582539E-2</v>
      </c>
      <c r="LD60" s="18"/>
      <c r="LE60" s="250">
        <v>51.66</v>
      </c>
      <c r="LF60" s="68">
        <f t="shared" si="137"/>
        <v>1.8533123028391121E-2</v>
      </c>
      <c r="LG60" s="68">
        <f t="shared" si="310"/>
        <v>1.496589369432424E-2</v>
      </c>
      <c r="LH60" s="68">
        <f t="shared" si="138"/>
        <v>0.44180854032933292</v>
      </c>
      <c r="LI60" s="68"/>
      <c r="LJ60" s="15">
        <f t="shared" si="139"/>
        <v>0.12036434612882232</v>
      </c>
      <c r="LL60" s="250">
        <v>105.28</v>
      </c>
      <c r="LM60" s="68">
        <f t="shared" si="140"/>
        <v>1.6412434832979366E-2</v>
      </c>
      <c r="LN60" s="68">
        <f t="shared" si="311"/>
        <v>1.2845205498912484E-2</v>
      </c>
      <c r="LO60" s="68">
        <f t="shared" si="141"/>
        <v>0.20320000000000002</v>
      </c>
      <c r="LP60" s="68"/>
      <c r="LQ60" s="15">
        <f t="shared" si="142"/>
        <v>0.34611942206878926</v>
      </c>
      <c r="LS60" s="250">
        <v>12.02</v>
      </c>
      <c r="LT60" s="68">
        <f t="shared" si="143"/>
        <v>3.3533963886500325E-2</v>
      </c>
      <c r="LU60" s="68">
        <f t="shared" si="312"/>
        <v>2.9966734552433445E-2</v>
      </c>
      <c r="LV60" s="68"/>
      <c r="LW60" s="68"/>
      <c r="LX60" s="15">
        <f t="shared" si="144"/>
        <v>0.2994594594594594</v>
      </c>
      <c r="LZ60" s="250">
        <v>13.19</v>
      </c>
      <c r="MA60" s="68">
        <f t="shared" si="145"/>
        <v>4.4338875692794828E-2</v>
      </c>
      <c r="MB60" s="68">
        <f t="shared" si="313"/>
        <v>4.0771646358727945E-2</v>
      </c>
      <c r="MC60" s="68">
        <f t="shared" si="146"/>
        <v>-0.40719101123595508</v>
      </c>
      <c r="MD60" s="68"/>
      <c r="ME60" s="15">
        <f t="shared" si="147"/>
        <v>-2.1513353115727069E-2</v>
      </c>
      <c r="MG60" s="250">
        <v>27.99</v>
      </c>
      <c r="MH60" s="68">
        <f t="shared" si="148"/>
        <v>1.1564871702204434E-2</v>
      </c>
      <c r="MI60" s="68">
        <f t="shared" si="314"/>
        <v>7.9976423681375527E-3</v>
      </c>
      <c r="MJ60" s="68">
        <f t="shared" si="149"/>
        <v>2.7722371967654986</v>
      </c>
      <c r="MK60" s="68"/>
      <c r="ML60" s="15">
        <f t="shared" si="150"/>
        <v>0.31841733396137534</v>
      </c>
      <c r="MN60" s="250">
        <v>99.98</v>
      </c>
      <c r="MO60" s="68">
        <f t="shared" si="151"/>
        <v>1.7297517297517325E-2</v>
      </c>
      <c r="MP60" s="68">
        <f t="shared" si="315"/>
        <v>1.3730287963450443E-2</v>
      </c>
      <c r="MQ60" s="68">
        <f t="shared" si="152"/>
        <v>-0.20587768069896745</v>
      </c>
      <c r="MR60" s="68"/>
      <c r="MS60" s="15">
        <f t="shared" si="153"/>
        <v>-0.10243289343747192</v>
      </c>
      <c r="MU60" s="250">
        <v>10.68</v>
      </c>
      <c r="MV60" s="68">
        <f t="shared" si="154"/>
        <v>8.5365853658536578E-2</v>
      </c>
      <c r="MW60" s="68">
        <f t="shared" si="316"/>
        <v>8.1798624324469701E-2</v>
      </c>
      <c r="MX60" s="68">
        <f t="shared" si="155"/>
        <v>-0.4882606612362243</v>
      </c>
      <c r="MY60" s="68"/>
      <c r="MZ60" s="15">
        <f t="shared" si="156"/>
        <v>9.3720712277411316E-4</v>
      </c>
      <c r="NB60" s="250">
        <v>202.03</v>
      </c>
      <c r="NC60" s="68">
        <f t="shared" si="157"/>
        <v>2.5116703876598277E-2</v>
      </c>
      <c r="ND60" s="68">
        <f t="shared" si="317"/>
        <v>2.1549474542531397E-2</v>
      </c>
      <c r="NE60" s="68">
        <f t="shared" si="158"/>
        <v>0.49132649295046876</v>
      </c>
      <c r="NF60" s="68"/>
      <c r="NG60" s="15">
        <f t="shared" si="159"/>
        <v>0.21128365009892686</v>
      </c>
      <c r="NI60" s="250">
        <v>5.88</v>
      </c>
      <c r="NJ60" s="68">
        <f t="shared" si="160"/>
        <v>2.4390243902438966E-2</v>
      </c>
      <c r="NK60" s="68">
        <f t="shared" si="318"/>
        <v>2.0823014568372086E-2</v>
      </c>
      <c r="NL60" s="68">
        <f t="shared" si="161"/>
        <v>-0.95331480746327912</v>
      </c>
      <c r="NM60" s="68"/>
      <c r="NN60" s="15">
        <f t="shared" si="162"/>
        <v>0.1999999999999999</v>
      </c>
      <c r="NP60" s="250">
        <v>331.96</v>
      </c>
      <c r="NQ60" s="68">
        <f t="shared" si="163"/>
        <v>5.7871255576800409E-2</v>
      </c>
      <c r="NR60" s="68">
        <f t="shared" si="319"/>
        <v>5.4304026242733526E-2</v>
      </c>
      <c r="NS60" s="68">
        <f t="shared" si="164"/>
        <v>1.5292190476190475</v>
      </c>
      <c r="NT60" s="68"/>
      <c r="NU60" s="15">
        <f t="shared" si="165"/>
        <v>9.2116863770406246E-3</v>
      </c>
      <c r="NW60" s="250">
        <v>164.29</v>
      </c>
      <c r="NX60" s="68">
        <f t="shared" si="166"/>
        <v>-7.2511934255847302E-3</v>
      </c>
      <c r="NY60" s="68">
        <f t="shared" si="320"/>
        <v>-1.0818422759651612E-2</v>
      </c>
      <c r="NZ60" s="68">
        <f t="shared" si="167"/>
        <v>-6.5259444697314511E-2</v>
      </c>
      <c r="OA60" s="68"/>
      <c r="OB60" s="15">
        <f t="shared" si="168"/>
        <v>-0.13211833069202333</v>
      </c>
      <c r="OD60" s="250">
        <v>1.4</v>
      </c>
      <c r="OE60" s="68">
        <f t="shared" si="169"/>
        <v>-3.4482758620689689E-2</v>
      </c>
      <c r="OF60" s="68">
        <f t="shared" si="321"/>
        <v>-3.8049987954756573E-2</v>
      </c>
      <c r="OG60" s="68">
        <f t="shared" si="170"/>
        <v>-0.99379625116320292</v>
      </c>
      <c r="OH60" s="68"/>
      <c r="OI60" s="15">
        <f t="shared" si="171"/>
        <v>-4.1095890410958943E-2</v>
      </c>
      <c r="OK60" s="250">
        <v>76.05</v>
      </c>
      <c r="OL60" s="68">
        <f t="shared" si="172"/>
        <v>-4.3205027494108185E-3</v>
      </c>
      <c r="OM60" s="68">
        <f t="shared" si="322"/>
        <v>-7.8877320834777002E-3</v>
      </c>
      <c r="ON60" s="68">
        <f t="shared" si="173"/>
        <v>0.79151943462897512</v>
      </c>
      <c r="OO60" s="68"/>
      <c r="OP60" s="15">
        <f t="shared" si="174"/>
        <v>0.14172046239303404</v>
      </c>
      <c r="OR60" s="250">
        <v>1.81</v>
      </c>
      <c r="OS60" s="68">
        <f t="shared" si="175"/>
        <v>-2.162162162162164E-2</v>
      </c>
      <c r="OT60" s="68">
        <f t="shared" si="323"/>
        <v>-2.518885095568852E-2</v>
      </c>
      <c r="OU60" s="68">
        <f t="shared" si="176"/>
        <v>-0.76493506493506502</v>
      </c>
      <c r="OV60" s="68"/>
      <c r="OW60" s="15">
        <f t="shared" si="177"/>
        <v>0.61607142857142849</v>
      </c>
      <c r="OY60" s="250">
        <v>131.38</v>
      </c>
      <c r="OZ60" s="68">
        <f t="shared" si="178"/>
        <v>1.585092399288628E-2</v>
      </c>
      <c r="PA60" s="68">
        <f t="shared" si="324"/>
        <v>1.2283694658819398E-2</v>
      </c>
      <c r="PB60" s="68">
        <f t="shared" si="332"/>
        <v>3.0424615384615383</v>
      </c>
      <c r="PC60" s="68"/>
      <c r="PD60" s="15">
        <f t="shared" si="179"/>
        <v>0.14692274116106502</v>
      </c>
      <c r="PE60" s="18"/>
      <c r="PF60" s="250">
        <v>212.98</v>
      </c>
      <c r="PG60" s="68">
        <f t="shared" si="180"/>
        <v>9.0969392589784308E-3</v>
      </c>
      <c r="PH60" s="68">
        <f t="shared" si="325"/>
        <v>5.5297099249115491E-3</v>
      </c>
      <c r="PI60" s="68">
        <f t="shared" si="181"/>
        <v>-0.38834003446295234</v>
      </c>
      <c r="PJ60" s="68"/>
      <c r="PK60" s="15">
        <f t="shared" si="182"/>
        <v>1.8409601683163555E-2</v>
      </c>
      <c r="PM60" s="250"/>
      <c r="PN60" s="68">
        <f t="shared" si="183"/>
        <v>0</v>
      </c>
      <c r="PO60" s="68">
        <f t="shared" si="184"/>
        <v>-3.5672293340668812E-3</v>
      </c>
      <c r="PP60" s="68">
        <f t="shared" si="185"/>
        <v>0</v>
      </c>
      <c r="PQ60" s="68"/>
      <c r="PR60" s="15">
        <f t="shared" si="186"/>
        <v>0</v>
      </c>
      <c r="PT60" s="250">
        <v>4.3499999999999996</v>
      </c>
      <c r="PU60" s="68">
        <f t="shared" si="187"/>
        <v>5.3268765133171851E-2</v>
      </c>
      <c r="PV60" s="68">
        <f t="shared" si="326"/>
        <v>4.9701535799104968E-2</v>
      </c>
      <c r="PW60" s="68">
        <f t="shared" si="188"/>
        <v>-0.50114678899082576</v>
      </c>
      <c r="PX60" s="68"/>
      <c r="PY60" s="15">
        <f t="shared" si="189"/>
        <v>-0.15204678362573104</v>
      </c>
      <c r="QA60" s="250">
        <v>217.91</v>
      </c>
      <c r="QB60" s="68">
        <f t="shared" si="190"/>
        <v>1.1699707507312366E-2</v>
      </c>
      <c r="QC60" s="68">
        <f t="shared" si="327"/>
        <v>8.1324781732454842E-3</v>
      </c>
      <c r="QD60" s="68">
        <f t="shared" si="191"/>
        <v>-0.35413023503956842</v>
      </c>
      <c r="QE60" s="68"/>
      <c r="QF60" s="15">
        <f t="shared" si="192"/>
        <v>0.13648690935642008</v>
      </c>
      <c r="QH60" s="250">
        <v>1.365</v>
      </c>
      <c r="QI60" s="68">
        <f t="shared" si="193"/>
        <v>2.7861445783132471E-2</v>
      </c>
      <c r="QJ60" s="68">
        <f t="shared" si="328"/>
        <v>2.4294216449065591E-2</v>
      </c>
      <c r="QK60" s="68">
        <f t="shared" si="194"/>
        <v>-0.45617529880478086</v>
      </c>
      <c r="QL60" s="68"/>
      <c r="QM60" s="15">
        <f t="shared" si="195"/>
        <v>4.9999999999999954E-2</v>
      </c>
      <c r="QO60" s="250">
        <v>14.13</v>
      </c>
      <c r="QP60" s="68">
        <f t="shared" si="196"/>
        <v>-0.23827493261455523</v>
      </c>
      <c r="QQ60" s="68">
        <f t="shared" si="329"/>
        <v>-0.24184216194862213</v>
      </c>
      <c r="QR60" s="68">
        <f t="shared" si="197"/>
        <v>-0.98277627440942006</v>
      </c>
      <c r="QS60" s="68"/>
      <c r="QT60" s="15">
        <f t="shared" si="198"/>
        <v>0.23083623693379793</v>
      </c>
      <c r="QV60" s="250">
        <v>2.09</v>
      </c>
      <c r="QW60" s="68">
        <f t="shared" si="199"/>
        <v>5.0251256281406968E-2</v>
      </c>
      <c r="QX60" s="68">
        <f t="shared" si="330"/>
        <v>4.6684026947340085E-2</v>
      </c>
      <c r="QY60" s="68">
        <f t="shared" si="200"/>
        <v>-0.40793201133144474</v>
      </c>
      <c r="QZ60" s="68"/>
      <c r="RA60" s="15">
        <f t="shared" si="201"/>
        <v>-0.14589293011851254</v>
      </c>
      <c r="RC60" s="250">
        <v>22.13</v>
      </c>
      <c r="RD60" s="68">
        <f t="shared" si="202"/>
        <v>1.3742556115437505E-2</v>
      </c>
      <c r="RE60" s="68">
        <f t="shared" si="331"/>
        <v>1.0175326781370623E-2</v>
      </c>
      <c r="RF60" s="68">
        <f t="shared" si="203"/>
        <v>-0.52192698206956145</v>
      </c>
      <c r="RG60" s="68"/>
      <c r="RH60" s="15">
        <f t="shared" si="204"/>
        <v>-0.1058585858585859</v>
      </c>
      <c r="RJ60" s="250">
        <v>175.56</v>
      </c>
      <c r="RK60" s="68">
        <f t="shared" si="205"/>
        <v>1.2398362262845313E-2</v>
      </c>
      <c r="RL60" s="68">
        <f t="shared" si="206"/>
        <v>8.8311329287784311E-3</v>
      </c>
      <c r="RM60" s="68">
        <f t="shared" si="207"/>
        <v>-0.18563874199833014</v>
      </c>
      <c r="RN60" s="68"/>
      <c r="RO60" s="15">
        <f t="shared" si="208"/>
        <v>-0.10756405042700283</v>
      </c>
      <c r="RQ60" s="250">
        <v>13.35</v>
      </c>
      <c r="RR60" s="68">
        <f t="shared" si="209"/>
        <v>7.4962518740628089E-4</v>
      </c>
      <c r="RS60" s="68">
        <f t="shared" si="210"/>
        <v>-2.8176041466606004E-3</v>
      </c>
      <c r="RT60" s="68">
        <f t="shared" si="211"/>
        <v>-8.8114754098360712E-2</v>
      </c>
      <c r="RU60" s="68"/>
      <c r="RV60" s="15">
        <f t="shared" si="212"/>
        <v>-0.35940499040307106</v>
      </c>
      <c r="RX60" s="250">
        <v>87.35</v>
      </c>
      <c r="RY60" s="68">
        <f t="shared" si="213"/>
        <v>1.287105751391465E-2</v>
      </c>
      <c r="RZ60" s="68">
        <f t="shared" si="214"/>
        <v>9.3038281798477687E-3</v>
      </c>
      <c r="SA60" s="68">
        <f t="shared" si="215"/>
        <v>-0.34352923493160986</v>
      </c>
      <c r="SB60" s="68"/>
      <c r="SC60" s="15">
        <f t="shared" si="216"/>
        <v>0.15496496099431442</v>
      </c>
      <c r="SE60" s="396">
        <v>11.16</v>
      </c>
      <c r="SF60" s="68">
        <f t="shared" si="217"/>
        <v>-5.3475935828877445E-3</v>
      </c>
      <c r="SG60" s="68">
        <f t="shared" si="218"/>
        <v>-8.9148229169546261E-3</v>
      </c>
      <c r="SH60" s="68">
        <f t="shared" si="219"/>
        <v>-0.10719999999999999</v>
      </c>
      <c r="SI60" s="68"/>
      <c r="SJ60" s="15">
        <f t="shared" si="220"/>
        <v>-0.26867627785058978</v>
      </c>
      <c r="SL60" s="250">
        <v>0.48399999999999999</v>
      </c>
      <c r="SM60" s="68">
        <f t="shared" si="221"/>
        <v>8.3333333333333419E-3</v>
      </c>
      <c r="SN60" s="68">
        <f t="shared" si="222"/>
        <v>4.7661039992664602E-3</v>
      </c>
      <c r="SO60" s="68">
        <f t="shared" si="223"/>
        <v>-0.6591549295774648</v>
      </c>
      <c r="SP60" s="68"/>
      <c r="SQ60" s="15">
        <f t="shared" si="224"/>
        <v>-0.52079207920792081</v>
      </c>
      <c r="SS60" s="250">
        <v>11.18</v>
      </c>
      <c r="ST60" s="68">
        <f t="shared" si="225"/>
        <v>0.10147783251231521</v>
      </c>
      <c r="SU60" s="68">
        <f t="shared" si="226"/>
        <v>9.7910603178248332E-2</v>
      </c>
      <c r="SV60" s="68">
        <f t="shared" si="227"/>
        <v>-0.30731102850061964</v>
      </c>
      <c r="SW60" s="68"/>
      <c r="SX60" s="15">
        <f t="shared" si="228"/>
        <v>0.33095238095238089</v>
      </c>
      <c r="SZ60" s="250">
        <v>26.69</v>
      </c>
      <c r="TA60" s="68">
        <f t="shared" si="229"/>
        <v>-5.2180395080133066E-3</v>
      </c>
      <c r="TB60" s="68">
        <f t="shared" si="230"/>
        <v>-8.7852688420801874E-3</v>
      </c>
      <c r="TC60" s="68">
        <f t="shared" si="231"/>
        <v>-0.33886549417884559</v>
      </c>
      <c r="TD60" s="68"/>
      <c r="TE60" s="15">
        <f t="shared" si="232"/>
        <v>0.71089743589743604</v>
      </c>
      <c r="TG60" s="250">
        <v>0.182</v>
      </c>
      <c r="TH60" s="68">
        <f t="shared" si="233"/>
        <v>-4.9207217058502561E-3</v>
      </c>
      <c r="TI60" s="68">
        <f t="shared" si="234"/>
        <v>-8.4879510399171378E-3</v>
      </c>
      <c r="TJ60" s="68">
        <f t="shared" si="235"/>
        <v>-0.17272727272727276</v>
      </c>
      <c r="TK60" s="68"/>
      <c r="TL60" s="15">
        <f t="shared" si="236"/>
        <v>7.3746312684365684E-2</v>
      </c>
      <c r="TN60" s="250">
        <v>33.090000000000003</v>
      </c>
      <c r="TO60" s="68">
        <f t="shared" si="237"/>
        <v>8.5273860282059855E-2</v>
      </c>
      <c r="TP60" s="68">
        <f t="shared" si="238"/>
        <v>8.1706630947992978E-2</v>
      </c>
      <c r="TQ60" s="68">
        <f t="shared" si="239"/>
        <v>-0.51768418444316489</v>
      </c>
      <c r="TR60" s="68"/>
      <c r="TS60" s="15">
        <f t="shared" si="240"/>
        <v>0.11226890756302532</v>
      </c>
      <c r="TU60" s="250">
        <v>2.36</v>
      </c>
      <c r="TV60" s="68">
        <f t="shared" si="241"/>
        <v>5.3571428571428416E-2</v>
      </c>
      <c r="TW60" s="68">
        <f t="shared" si="242"/>
        <v>5.0004199237361532E-2</v>
      </c>
      <c r="TX60" s="68">
        <f t="shared" si="243"/>
        <v>-0.46485260770975062</v>
      </c>
      <c r="TY60" s="68"/>
      <c r="TZ60" s="15">
        <f t="shared" si="244"/>
        <v>0.38011695906432746</v>
      </c>
      <c r="UB60" s="250"/>
      <c r="UC60" s="68">
        <f t="shared" si="245"/>
        <v>0</v>
      </c>
      <c r="UD60" s="68">
        <f t="shared" si="246"/>
        <v>-3.5672293340668812E-3</v>
      </c>
      <c r="UE60" s="68">
        <f t="shared" si="247"/>
        <v>0</v>
      </c>
      <c r="UF60" s="68"/>
      <c r="UG60" s="15">
        <f t="shared" si="248"/>
        <v>0</v>
      </c>
      <c r="UI60" s="250"/>
      <c r="UJ60" s="68">
        <f t="shared" si="249"/>
        <v>0</v>
      </c>
      <c r="UK60" s="68">
        <f t="shared" si="250"/>
        <v>-3.5672293340668812E-3</v>
      </c>
      <c r="UL60" s="68">
        <f t="shared" si="251"/>
        <v>0</v>
      </c>
      <c r="UM60" s="68"/>
      <c r="UN60" s="15">
        <f t="shared" si="252"/>
        <v>0</v>
      </c>
      <c r="UP60" s="250"/>
      <c r="UQ60" s="68">
        <f t="shared" si="253"/>
        <v>0</v>
      </c>
      <c r="UR60" s="68">
        <f t="shared" si="254"/>
        <v>-3.5672293340668812E-3</v>
      </c>
      <c r="US60" s="68">
        <f t="shared" si="255"/>
        <v>0</v>
      </c>
      <c r="UT60" s="68"/>
      <c r="UU60" s="15">
        <f t="shared" si="256"/>
        <v>0</v>
      </c>
      <c r="UW60" s="250"/>
      <c r="UX60" s="68">
        <f t="shared" si="257"/>
        <v>0</v>
      </c>
      <c r="UY60" s="68">
        <f t="shared" si="258"/>
        <v>-3.5672293340668812E-3</v>
      </c>
      <c r="UZ60" s="68">
        <f t="shared" si="259"/>
        <v>0</v>
      </c>
      <c r="VA60" s="68"/>
      <c r="VB60" s="15">
        <f t="shared" si="260"/>
        <v>0</v>
      </c>
      <c r="VD60" s="250"/>
      <c r="VE60" s="68">
        <f t="shared" si="261"/>
        <v>0</v>
      </c>
      <c r="VF60" s="68">
        <f t="shared" si="262"/>
        <v>-3.5672293340668812E-3</v>
      </c>
      <c r="VG60" s="68">
        <f t="shared" si="263"/>
        <v>0</v>
      </c>
      <c r="VH60" s="68"/>
      <c r="VI60" s="15">
        <f t="shared" si="264"/>
        <v>0</v>
      </c>
      <c r="VM60" s="21">
        <f t="shared" si="265"/>
        <v>1.2439043972384366E-2</v>
      </c>
      <c r="VN60" s="49"/>
      <c r="VO60" s="21">
        <f t="shared" si="266"/>
        <v>0.31597316205171611</v>
      </c>
      <c r="VP60" s="14"/>
      <c r="VQ60" s="21">
        <f t="shared" si="267"/>
        <v>2.6860155824394688E-2</v>
      </c>
    </row>
    <row r="61" spans="1:589" ht="15.75" customHeight="1" x14ac:dyDescent="0.2">
      <c r="A61" s="127">
        <v>45734</v>
      </c>
      <c r="B61" s="77">
        <f t="shared" si="0"/>
        <v>45734</v>
      </c>
      <c r="C61" s="13">
        <v>41581.31</v>
      </c>
      <c r="D61" s="138">
        <f t="shared" si="1"/>
        <v>-260.31999999999971</v>
      </c>
      <c r="E61" s="68">
        <f t="shared" si="2"/>
        <v>-6.2215549442026933E-3</v>
      </c>
      <c r="F61" s="15">
        <f t="shared" si="3"/>
        <v>-2.2633156748437355E-2</v>
      </c>
      <c r="G61" s="13">
        <v>5614.66</v>
      </c>
      <c r="H61" s="138">
        <f t="shared" si="4"/>
        <v>-60.460000000000036</v>
      </c>
      <c r="I61" s="68">
        <f t="shared" si="5"/>
        <v>-1.0653519220738952E-2</v>
      </c>
      <c r="J61" s="15">
        <f t="shared" si="6"/>
        <v>-4.5390478489806436E-2</v>
      </c>
      <c r="K61" s="13">
        <v>17504.12</v>
      </c>
      <c r="L61" s="138">
        <f t="shared" si="7"/>
        <v>-304.54000000000087</v>
      </c>
      <c r="M61" s="68">
        <f t="shared" si="8"/>
        <v>-1.7100669000362795E-2</v>
      </c>
      <c r="N61" s="15">
        <f t="shared" si="9"/>
        <v>-9.355753959314983E-2</v>
      </c>
      <c r="O61" s="13">
        <v>2049.94</v>
      </c>
      <c r="P61" s="138">
        <f t="shared" si="10"/>
        <v>-18.389999999999873</v>
      </c>
      <c r="Q61" s="68">
        <f t="shared" si="11"/>
        <v>-8.8912310898163604E-3</v>
      </c>
      <c r="R61" s="15">
        <f t="shared" si="12"/>
        <v>-8.0810345446066564E-2</v>
      </c>
      <c r="S61" s="18">
        <f t="shared" si="13"/>
        <v>-7.1349489948820573E-3</v>
      </c>
      <c r="T61" s="121">
        <f t="shared" si="14"/>
        <v>252.34793702596423</v>
      </c>
      <c r="U61" s="121">
        <f t="shared" si="15"/>
        <v>252.34793702596423</v>
      </c>
      <c r="V61" s="137">
        <f t="shared" si="16"/>
        <v>-5.6230527453202247E-3</v>
      </c>
      <c r="W61" s="29">
        <f t="shared" si="268"/>
        <v>-2.4627439812322145E-2</v>
      </c>
      <c r="X61" s="18">
        <f t="shared" si="17"/>
        <v>-1.07167435637802E-2</v>
      </c>
      <c r="Y61" s="352">
        <v>89440.94</v>
      </c>
      <c r="Z61" s="15">
        <v>1.9999999999999999E-6</v>
      </c>
      <c r="AA61" s="21">
        <f t="shared" si="18"/>
        <v>5.625052745320225E-3</v>
      </c>
      <c r="AC61" s="250">
        <v>200.25</v>
      </c>
      <c r="AD61" s="68">
        <f t="shared" si="19"/>
        <v>-2.0590824611170927E-2</v>
      </c>
      <c r="AE61" s="68">
        <f t="shared" si="269"/>
        <v>-1.4967771865850701E-2</v>
      </c>
      <c r="AF61" s="68">
        <f t="shared" si="20"/>
        <v>0.21533046064210709</v>
      </c>
      <c r="AG61" s="68"/>
      <c r="AH61" s="15">
        <f t="shared" si="21"/>
        <v>-0.11850156270634322</v>
      </c>
      <c r="AJ61" s="250">
        <v>20.16</v>
      </c>
      <c r="AK61" s="68">
        <f t="shared" si="22"/>
        <v>-1.5625000000000014E-2</v>
      </c>
      <c r="AL61" s="68">
        <f t="shared" si="270"/>
        <v>-1.0001947254679788E-2</v>
      </c>
      <c r="AM61" s="68">
        <f t="shared" si="23"/>
        <v>8.3870967741935407E-2</v>
      </c>
      <c r="AN61" s="68"/>
      <c r="AO61" s="15">
        <f t="shared" si="24"/>
        <v>-4.1369472182596338E-2</v>
      </c>
      <c r="AQ61" s="250">
        <v>19.350000000000001</v>
      </c>
      <c r="AR61" s="68">
        <f t="shared" si="25"/>
        <v>-1.8264840182648373E-2</v>
      </c>
      <c r="AS61" s="68">
        <f t="shared" si="271"/>
        <v>-1.2641787437328147E-2</v>
      </c>
      <c r="AT61" s="68">
        <f t="shared" si="26"/>
        <v>0.12044006948465558</v>
      </c>
      <c r="AU61" s="68"/>
      <c r="AV61" s="15">
        <f t="shared" si="27"/>
        <v>-9.8742431299487537E-2</v>
      </c>
      <c r="AX61" s="250">
        <v>195.49</v>
      </c>
      <c r="AY61" s="68">
        <f t="shared" si="28"/>
        <v>-1.0628068222075987E-2</v>
      </c>
      <c r="AZ61" s="68">
        <f t="shared" si="272"/>
        <v>-5.0050154767557623E-3</v>
      </c>
      <c r="BA61" s="68">
        <f t="shared" si="29"/>
        <v>0.45779269202088008</v>
      </c>
      <c r="BB61" s="68"/>
      <c r="BC61" s="15">
        <f t="shared" si="30"/>
        <v>-4.2607375483618141E-2</v>
      </c>
      <c r="BE61" s="250">
        <v>75.540000000000006</v>
      </c>
      <c r="BF61" s="68">
        <f t="shared" si="31"/>
        <v>-3.5615354174910437E-3</v>
      </c>
      <c r="BG61" s="68">
        <f t="shared" si="273"/>
        <v>2.061517327829181E-3</v>
      </c>
      <c r="BH61" s="68"/>
      <c r="BI61" s="68"/>
      <c r="BJ61" s="15">
        <f t="shared" si="32"/>
        <v>2.5383466811456555E-2</v>
      </c>
      <c r="BL61" s="250">
        <v>60.91</v>
      </c>
      <c r="BM61" s="68">
        <f t="shared" si="33"/>
        <v>-1.9794013517862953E-2</v>
      </c>
      <c r="BN61" s="68">
        <f t="shared" si="274"/>
        <v>-1.4170960772542728E-2</v>
      </c>
      <c r="BO61" s="68">
        <f t="shared" si="34"/>
        <v>2.5766251263051432E-2</v>
      </c>
      <c r="BP61" s="68"/>
      <c r="BQ61" s="15">
        <f t="shared" si="35"/>
        <v>-8.2266084074129997E-2</v>
      </c>
      <c r="BS61" s="250">
        <v>34.979999999999997</v>
      </c>
      <c r="BT61" s="68">
        <f t="shared" si="36"/>
        <v>-1.6033755274261614E-2</v>
      </c>
      <c r="BU61" s="68">
        <f t="shared" si="275"/>
        <v>-1.0410702528941388E-2</v>
      </c>
      <c r="BV61" s="68">
        <f t="shared" si="37"/>
        <v>-6.1191626409017749E-2</v>
      </c>
      <c r="BW61" s="68"/>
      <c r="BX61" s="15">
        <f t="shared" si="38"/>
        <v>-8.549019607843146E-2</v>
      </c>
      <c r="BZ61" s="250"/>
      <c r="CA61" s="68">
        <f t="shared" si="39"/>
        <v>0</v>
      </c>
      <c r="CB61" s="68">
        <f t="shared" si="276"/>
        <v>0</v>
      </c>
      <c r="CC61" s="68">
        <f t="shared" si="40"/>
        <v>0</v>
      </c>
      <c r="CD61" s="68"/>
      <c r="CE61" s="15">
        <f t="shared" si="41"/>
        <v>0</v>
      </c>
      <c r="CG61" s="250">
        <v>30.37</v>
      </c>
      <c r="CH61" s="68">
        <f t="shared" si="42"/>
        <v>-1.2678803641092345E-2</v>
      </c>
      <c r="CI61" s="68">
        <f t="shared" si="277"/>
        <v>-7.0557508957721201E-3</v>
      </c>
      <c r="CJ61" s="68">
        <f t="shared" si="43"/>
        <v>4.6311610982467935E-3</v>
      </c>
      <c r="CK61" s="68"/>
      <c r="CL61" s="15">
        <f t="shared" si="44"/>
        <v>-0.11612339930151334</v>
      </c>
      <c r="CN61" s="250">
        <v>30.27</v>
      </c>
      <c r="CO61" s="68">
        <f t="shared" si="45"/>
        <v>-1.1430437622469021E-2</v>
      </c>
      <c r="CP61" s="68">
        <f t="shared" si="278"/>
        <v>-5.8073848771487959E-3</v>
      </c>
      <c r="CQ61" s="68">
        <f t="shared" si="46"/>
        <v>-3.4141671984684117E-2</v>
      </c>
      <c r="CR61" s="68"/>
      <c r="CS61" s="15">
        <f t="shared" si="47"/>
        <v>-9.5608007170600515E-2</v>
      </c>
      <c r="CU61" s="250">
        <v>34.28</v>
      </c>
      <c r="CV61" s="68">
        <f t="shared" si="48"/>
        <v>-8.1018518518518844E-3</v>
      </c>
      <c r="CW61" s="68">
        <f t="shared" si="279"/>
        <v>-2.4787991065316596E-3</v>
      </c>
      <c r="CX61" s="68">
        <f t="shared" si="49"/>
        <v>6.6251944012441763E-2</v>
      </c>
      <c r="CY61" s="68"/>
      <c r="CZ61" s="15">
        <f t="shared" si="50"/>
        <v>-8.0472103004291848E-2</v>
      </c>
      <c r="DB61" s="250">
        <v>19.37</v>
      </c>
      <c r="DC61" s="68">
        <f t="shared" si="51"/>
        <v>-1.5463917525771953E-3</v>
      </c>
      <c r="DD61" s="68">
        <f t="shared" si="280"/>
        <v>4.0766609927430295E-3</v>
      </c>
      <c r="DE61" s="68">
        <f t="shared" si="52"/>
        <v>-0.11431184270690443</v>
      </c>
      <c r="DF61" s="68"/>
      <c r="DG61" s="15">
        <f t="shared" si="53"/>
        <v>-4.8624754420432147E-2</v>
      </c>
      <c r="DI61" s="250">
        <v>46.19</v>
      </c>
      <c r="DJ61" s="68">
        <f t="shared" si="54"/>
        <v>-2.1645021645032717E-4</v>
      </c>
      <c r="DK61" s="68">
        <f t="shared" si="281"/>
        <v>5.4066025288698975E-3</v>
      </c>
      <c r="DL61" s="68">
        <f t="shared" si="55"/>
        <v>4.6206115515288769E-2</v>
      </c>
      <c r="DM61" s="68"/>
      <c r="DN61" s="15">
        <f t="shared" si="56"/>
        <v>9.5588235294117682E-2</v>
      </c>
      <c r="DP61" s="250">
        <v>38.81</v>
      </c>
      <c r="DQ61" s="68">
        <f t="shared" si="57"/>
        <v>-5.1268905408868434E-3</v>
      </c>
      <c r="DR61" s="68">
        <f t="shared" si="282"/>
        <v>4.9616220443338133E-4</v>
      </c>
      <c r="DS61" s="68"/>
      <c r="DT61" s="68"/>
      <c r="DU61" s="15">
        <f t="shared" si="58"/>
        <v>1.9170168067226996E-2</v>
      </c>
      <c r="DV61" s="18"/>
      <c r="DW61" s="250">
        <v>29.77</v>
      </c>
      <c r="DX61" s="68">
        <f t="shared" si="59"/>
        <v>-2.168912257640487E-2</v>
      </c>
      <c r="DY61" s="68">
        <f t="shared" si="283"/>
        <v>-1.6066069831084644E-2</v>
      </c>
      <c r="DZ61" s="68">
        <f t="shared" si="60"/>
        <v>0.58858057630736405</v>
      </c>
      <c r="EA61" s="68"/>
      <c r="EB61" s="15">
        <f t="shared" si="61"/>
        <v>-0.11054675829100685</v>
      </c>
      <c r="ED61" s="250">
        <v>32.659999999999997</v>
      </c>
      <c r="EE61" s="68">
        <f t="shared" si="62"/>
        <v>-1.7153174842010243E-2</v>
      </c>
      <c r="EF61" s="68">
        <f t="shared" si="284"/>
        <v>-1.1530122096690017E-2</v>
      </c>
      <c r="EG61" s="68">
        <f t="shared" si="63"/>
        <v>0.55301949595815481</v>
      </c>
      <c r="EH61" s="68"/>
      <c r="EI61" s="15">
        <f t="shared" si="64"/>
        <v>-0.11442516268980493</v>
      </c>
      <c r="EK61" s="250">
        <v>105.82</v>
      </c>
      <c r="EL61" s="68">
        <f t="shared" si="65"/>
        <v>-2.1182129312737084E-2</v>
      </c>
      <c r="EM61" s="68">
        <f t="shared" si="285"/>
        <v>-1.5559076567416858E-2</v>
      </c>
      <c r="EN61" s="68">
        <f t="shared" si="66"/>
        <v>0.63960334676169794</v>
      </c>
      <c r="EO61" s="68"/>
      <c r="EP61" s="15">
        <f t="shared" si="67"/>
        <v>-4.9236298292902103E-2</v>
      </c>
      <c r="ER61" s="250">
        <v>36.799999999999997</v>
      </c>
      <c r="ES61" s="68">
        <f t="shared" si="68"/>
        <v>-7.2835176692744299E-3</v>
      </c>
      <c r="ET61" s="68">
        <f t="shared" si="286"/>
        <v>-1.6604649239542052E-3</v>
      </c>
      <c r="EU61" s="68">
        <f t="shared" si="69"/>
        <v>5.4139215124606149E-2</v>
      </c>
      <c r="EV61" s="68"/>
      <c r="EW61" s="15">
        <f t="shared" si="70"/>
        <v>-5.3741321676523617E-2</v>
      </c>
      <c r="EY61" s="250">
        <v>32.39</v>
      </c>
      <c r="EZ61" s="68">
        <f t="shared" si="71"/>
        <v>5.5883266066438907E-3</v>
      </c>
      <c r="FA61" s="68">
        <f t="shared" si="287"/>
        <v>1.1211379351964115E-2</v>
      </c>
      <c r="FB61" s="68"/>
      <c r="FC61" s="68"/>
      <c r="FD61" s="15">
        <f t="shared" si="72"/>
        <v>0.31773799837266081</v>
      </c>
      <c r="FF61" s="250">
        <v>58.3</v>
      </c>
      <c r="FG61" s="68">
        <f t="shared" si="73"/>
        <v>1.2021294865189815E-3</v>
      </c>
      <c r="FH61" s="68">
        <f t="shared" si="288"/>
        <v>6.8251822318392066E-3</v>
      </c>
      <c r="FI61" s="68">
        <f t="shared" si="74"/>
        <v>-1.3202437373053506E-2</v>
      </c>
      <c r="FJ61" s="68"/>
      <c r="FK61" s="15">
        <f t="shared" si="75"/>
        <v>2.65891882373657E-2</v>
      </c>
      <c r="FM61" s="250">
        <v>168.73</v>
      </c>
      <c r="FN61" s="68">
        <f t="shared" si="76"/>
        <v>-7.0617313011240926E-3</v>
      </c>
      <c r="FO61" s="68">
        <f t="shared" si="289"/>
        <v>-1.4386785558038679E-3</v>
      </c>
      <c r="FP61" s="68">
        <f t="shared" si="77"/>
        <v>0.45106639146886812</v>
      </c>
      <c r="FQ61" s="68"/>
      <c r="FR61" s="15">
        <f t="shared" si="78"/>
        <v>-7.1176923923813751E-2</v>
      </c>
      <c r="FT61" s="250">
        <v>95.71</v>
      </c>
      <c r="FU61" s="68">
        <f t="shared" si="79"/>
        <v>-7.3636175067414225E-3</v>
      </c>
      <c r="FV61" s="68">
        <f t="shared" si="290"/>
        <v>-1.7405647614211978E-3</v>
      </c>
      <c r="FW61" s="68">
        <f t="shared" si="80"/>
        <v>8.7242985345904717E-2</v>
      </c>
      <c r="FX61" s="68"/>
      <c r="FY61" s="15">
        <f t="shared" si="81"/>
        <v>6.1321800842758775E-2</v>
      </c>
      <c r="GA61" s="250">
        <v>17.37</v>
      </c>
      <c r="GB61" s="68">
        <f t="shared" si="82"/>
        <v>-1.3068181818181842E-2</v>
      </c>
      <c r="GC61" s="68">
        <f t="shared" si="291"/>
        <v>-7.4451290728616169E-3</v>
      </c>
      <c r="GD61" s="68"/>
      <c r="GE61" s="68"/>
      <c r="GF61" s="15">
        <f t="shared" si="83"/>
        <v>-3.4423407917383089E-3</v>
      </c>
      <c r="GG61" s="18"/>
      <c r="GH61" s="250">
        <v>19.53</v>
      </c>
      <c r="GI61" s="68">
        <f t="shared" si="84"/>
        <v>-1.2639029322548028E-2</v>
      </c>
      <c r="GJ61" s="68">
        <f t="shared" si="292"/>
        <v>-7.015976577227803E-3</v>
      </c>
      <c r="GK61" s="68">
        <f t="shared" si="85"/>
        <v>1.6129032258064637E-2</v>
      </c>
      <c r="GL61" s="68"/>
      <c r="GM61" s="15">
        <f t="shared" si="86"/>
        <v>3.3333333333333472E-2</v>
      </c>
      <c r="GO61" s="250">
        <v>27.4</v>
      </c>
      <c r="GP61" s="68">
        <f t="shared" si="87"/>
        <v>-3.9985459832789158E-3</v>
      </c>
      <c r="GQ61" s="68">
        <f t="shared" si="293"/>
        <v>1.6245067620413089E-3</v>
      </c>
      <c r="GR61" s="68"/>
      <c r="GS61" s="68"/>
      <c r="GT61" s="15">
        <f t="shared" si="88"/>
        <v>5.504587155963251E-3</v>
      </c>
      <c r="GV61" s="250">
        <v>14.35</v>
      </c>
      <c r="GW61" s="68">
        <f t="shared" si="89"/>
        <v>-4.1637751561416029E-3</v>
      </c>
      <c r="GX61" s="68">
        <f t="shared" si="294"/>
        <v>1.4592775891786218E-3</v>
      </c>
      <c r="GY61" s="68">
        <f t="shared" si="90"/>
        <v>0.2109704641350211</v>
      </c>
      <c r="GZ61" s="68"/>
      <c r="HA61" s="15">
        <f t="shared" si="91"/>
        <v>4.5918367346938702E-2</v>
      </c>
      <c r="HD61" s="250">
        <v>225.31</v>
      </c>
      <c r="HE61" s="68">
        <f t="shared" si="92"/>
        <v>-5.3359102558715975E-2</v>
      </c>
      <c r="HF61" s="68">
        <f t="shared" si="295"/>
        <v>-4.7736049813395749E-2</v>
      </c>
      <c r="HG61" s="68">
        <f t="shared" si="93"/>
        <v>0.26571540924667159</v>
      </c>
      <c r="HH61" s="68"/>
      <c r="HI61" s="15">
        <f t="shared" si="94"/>
        <v>-0.44208102218700474</v>
      </c>
      <c r="HK61" s="250">
        <v>31.25</v>
      </c>
      <c r="HL61" s="68">
        <f t="shared" si="95"/>
        <v>-2.0068987143305128E-2</v>
      </c>
      <c r="HM61" s="68">
        <f t="shared" si="296"/>
        <v>-1.4445934397984903E-2</v>
      </c>
      <c r="HN61" s="68">
        <f t="shared" si="96"/>
        <v>11.600806451612904</v>
      </c>
      <c r="HO61" s="68"/>
      <c r="HP61" s="15">
        <f t="shared" si="97"/>
        <v>0.18460955269143295</v>
      </c>
      <c r="HR61" s="250">
        <v>113.64</v>
      </c>
      <c r="HS61" s="68">
        <f t="shared" si="98"/>
        <v>-1.4059753954305501E-3</v>
      </c>
      <c r="HT61" s="68">
        <f t="shared" si="297"/>
        <v>4.2170773498896742E-3</v>
      </c>
      <c r="HU61" s="68">
        <f t="shared" si="99"/>
        <v>2.1219780219780224</v>
      </c>
      <c r="HV61" s="68"/>
      <c r="HW61" s="15">
        <f t="shared" si="100"/>
        <v>5.6428372222738755E-2</v>
      </c>
      <c r="HY61" s="250">
        <v>115.43</v>
      </c>
      <c r="HZ61" s="68">
        <f t="shared" si="101"/>
        <v>-3.4301012298167774E-2</v>
      </c>
      <c r="IA61" s="68">
        <f t="shared" si="298"/>
        <v>-2.8677959552847548E-2</v>
      </c>
      <c r="IB61" s="68">
        <f t="shared" si="102"/>
        <v>8.9990557129367335E-2</v>
      </c>
      <c r="IC61" s="68"/>
      <c r="ID61" s="15">
        <f t="shared" si="103"/>
        <v>-0.14044232630873474</v>
      </c>
      <c r="IF61" s="250">
        <v>188.67</v>
      </c>
      <c r="IG61" s="68">
        <f t="shared" si="104"/>
        <v>-2.997429305912603E-2</v>
      </c>
      <c r="IH61" s="68">
        <f t="shared" si="299"/>
        <v>-2.4351240313805804E-2</v>
      </c>
      <c r="II61" s="68">
        <f t="shared" si="105"/>
        <v>7.8114285714285636E-2</v>
      </c>
      <c r="IJ61" s="68"/>
      <c r="IK61" s="15">
        <f t="shared" si="106"/>
        <v>-0.18620600414078681</v>
      </c>
      <c r="IM61" s="250">
        <v>208.57</v>
      </c>
      <c r="IN61" s="68">
        <f t="shared" si="107"/>
        <v>6.9521556510403985E-3</v>
      </c>
      <c r="IO61" s="68">
        <f t="shared" si="300"/>
        <v>1.2575208396360622E-2</v>
      </c>
      <c r="IP61" s="68">
        <f t="shared" si="108"/>
        <v>3.0728373364577228</v>
      </c>
      <c r="IQ61" s="68"/>
      <c r="IR61" s="15">
        <f t="shared" si="109"/>
        <v>0.11231400991947098</v>
      </c>
      <c r="IT61" s="250">
        <v>43.09</v>
      </c>
      <c r="IU61" s="68">
        <f t="shared" si="110"/>
        <v>-5.5388876067388624E-3</v>
      </c>
      <c r="IV61" s="68">
        <f t="shared" si="301"/>
        <v>8.4165138581362292E-5</v>
      </c>
      <c r="IW61" s="68">
        <f t="shared" si="111"/>
        <v>1.3610958904109591</v>
      </c>
      <c r="IX61" s="68"/>
      <c r="IY61" s="15">
        <f t="shared" si="112"/>
        <v>-0.16151002140494253</v>
      </c>
      <c r="JA61" s="250">
        <v>582.36</v>
      </c>
      <c r="JB61" s="68">
        <f t="shared" si="113"/>
        <v>-3.726235741444861E-2</v>
      </c>
      <c r="JC61" s="68">
        <f t="shared" si="302"/>
        <v>-3.1639304669128385E-2</v>
      </c>
      <c r="JD61" s="68">
        <f t="shared" si="114"/>
        <v>0.17791262135922339</v>
      </c>
      <c r="JE61" s="68"/>
      <c r="JF61" s="15">
        <f t="shared" si="115"/>
        <v>-5.379925193421081E-3</v>
      </c>
      <c r="JH61" s="250">
        <v>383.52</v>
      </c>
      <c r="JI61" s="68">
        <f t="shared" si="116"/>
        <v>-1.3326472858245451E-2</v>
      </c>
      <c r="JJ61" s="68">
        <f t="shared" si="303"/>
        <v>-7.7034201129252263E-3</v>
      </c>
      <c r="JK61" s="68">
        <f t="shared" si="117"/>
        <v>-5.6972140942732834E-2</v>
      </c>
      <c r="JL61" s="68"/>
      <c r="JM61" s="15">
        <f t="shared" si="118"/>
        <v>-9.0106761565836344E-2</v>
      </c>
      <c r="JO61" s="250">
        <v>12.99</v>
      </c>
      <c r="JP61" s="68">
        <f t="shared" si="119"/>
        <v>0</v>
      </c>
      <c r="JQ61" s="68">
        <f t="shared" si="304"/>
        <v>5.6230527453202247E-3</v>
      </c>
      <c r="JR61" s="68">
        <f t="shared" si="120"/>
        <v>-0.56166694786569937</v>
      </c>
      <c r="JS61" s="68"/>
      <c r="JT61" s="15">
        <f t="shared" si="121"/>
        <v>0.27477919528949957</v>
      </c>
      <c r="JV61" s="250">
        <v>1.46</v>
      </c>
      <c r="JW61" s="68">
        <f t="shared" si="122"/>
        <v>6.896551724137937E-3</v>
      </c>
      <c r="JX61" s="68">
        <f t="shared" si="305"/>
        <v>1.2519604469458162E-2</v>
      </c>
      <c r="JY61" s="68">
        <f t="shared" si="123"/>
        <v>-0.4229249011857707</v>
      </c>
      <c r="JZ61" s="68"/>
      <c r="KA61" s="15">
        <f t="shared" si="124"/>
        <v>-0.18888888888888894</v>
      </c>
      <c r="KC61" s="250">
        <v>19.579999999999998</v>
      </c>
      <c r="KD61" s="68">
        <f t="shared" si="125"/>
        <v>7.2016460905348252E-3</v>
      </c>
      <c r="KE61" s="68">
        <f t="shared" si="306"/>
        <v>1.2824698835855051E-2</v>
      </c>
      <c r="KF61" s="68">
        <f t="shared" si="126"/>
        <v>5.1334702258725804E-3</v>
      </c>
      <c r="KG61" s="68"/>
      <c r="KH61" s="15">
        <f t="shared" si="127"/>
        <v>-0.11722272317403072</v>
      </c>
      <c r="KI61" s="18"/>
      <c r="KJ61" s="250">
        <v>44.07</v>
      </c>
      <c r="KK61" s="68">
        <f t="shared" si="128"/>
        <v>-6.2739259889408816E-2</v>
      </c>
      <c r="KL61" s="68">
        <f t="shared" si="307"/>
        <v>-5.711620714408859E-2</v>
      </c>
      <c r="KM61" s="68">
        <f t="shared" si="129"/>
        <v>1.0886255924170616</v>
      </c>
      <c r="KN61" s="68"/>
      <c r="KO61" s="15">
        <f t="shared" si="130"/>
        <v>-0.34429400386847187</v>
      </c>
      <c r="KQ61" s="250">
        <v>1.59</v>
      </c>
      <c r="KR61" s="68">
        <f t="shared" si="131"/>
        <v>2.7131782945736458E-2</v>
      </c>
      <c r="KS61" s="68">
        <f t="shared" si="308"/>
        <v>3.275483569105668E-2</v>
      </c>
      <c r="KT61" s="68">
        <f t="shared" si="132"/>
        <v>-0.3931297709923664</v>
      </c>
      <c r="KU61" s="68"/>
      <c r="KV61" s="15">
        <f t="shared" si="133"/>
        <v>0.57425742574257432</v>
      </c>
      <c r="KW61" s="18"/>
      <c r="KX61" s="250">
        <v>20.99</v>
      </c>
      <c r="KY61" s="68">
        <f t="shared" si="134"/>
        <v>-5.9166293142088766E-2</v>
      </c>
      <c r="KZ61" s="68">
        <f t="shared" si="309"/>
        <v>-5.3543240396768541E-2</v>
      </c>
      <c r="LA61" s="68">
        <f t="shared" si="135"/>
        <v>-0.70818851661337423</v>
      </c>
      <c r="LB61" s="68"/>
      <c r="LC61" s="15">
        <f t="shared" si="136"/>
        <v>-0.11471952762547458</v>
      </c>
      <c r="LD61" s="18"/>
      <c r="LE61" s="250">
        <v>52.56</v>
      </c>
      <c r="LF61" s="68">
        <f t="shared" si="137"/>
        <v>1.7421602787456556E-2</v>
      </c>
      <c r="LG61" s="68">
        <f t="shared" si="310"/>
        <v>2.3044655532776782E-2</v>
      </c>
      <c r="LH61" s="68">
        <f t="shared" si="138"/>
        <v>0.46692715601451312</v>
      </c>
      <c r="LI61" s="68"/>
      <c r="LJ61" s="15">
        <f t="shared" si="139"/>
        <v>0.13988288874430715</v>
      </c>
      <c r="LL61" s="250">
        <v>105.82</v>
      </c>
      <c r="LM61" s="68">
        <f t="shared" si="140"/>
        <v>5.1291793313069153E-3</v>
      </c>
      <c r="LN61" s="68">
        <f t="shared" si="311"/>
        <v>1.0752232076627139E-2</v>
      </c>
      <c r="LO61" s="68">
        <f t="shared" si="141"/>
        <v>0.20937142857142849</v>
      </c>
      <c r="LP61" s="68"/>
      <c r="LQ61" s="15">
        <f t="shared" si="142"/>
        <v>0.3530239099859353</v>
      </c>
      <c r="LS61" s="250">
        <v>12.02</v>
      </c>
      <c r="LT61" s="68">
        <f t="shared" si="143"/>
        <v>0</v>
      </c>
      <c r="LU61" s="68">
        <f t="shared" si="312"/>
        <v>5.6230527453202247E-3</v>
      </c>
      <c r="LV61" s="68"/>
      <c r="LW61" s="68"/>
      <c r="LX61" s="15">
        <f t="shared" si="144"/>
        <v>0.2994594594594594</v>
      </c>
      <c r="LZ61" s="250">
        <v>13.71</v>
      </c>
      <c r="MA61" s="68">
        <f t="shared" si="145"/>
        <v>3.9423805913570989E-2</v>
      </c>
      <c r="MB61" s="68">
        <f t="shared" si="313"/>
        <v>4.5046858658891215E-2</v>
      </c>
      <c r="MC61" s="68">
        <f t="shared" si="146"/>
        <v>-0.3838202247191011</v>
      </c>
      <c r="MD61" s="68"/>
      <c r="ME61" s="15">
        <f t="shared" si="147"/>
        <v>1.7062314540059378E-2</v>
      </c>
      <c r="MG61" s="250">
        <v>26.02</v>
      </c>
      <c r="MH61" s="68">
        <f t="shared" si="148"/>
        <v>-7.0382279385494781E-2</v>
      </c>
      <c r="MI61" s="68">
        <f t="shared" si="314"/>
        <v>-6.4759226640174555E-2</v>
      </c>
      <c r="MJ61" s="68">
        <f t="shared" si="149"/>
        <v>2.5067385444743939</v>
      </c>
      <c r="MK61" s="68"/>
      <c r="ML61" s="15">
        <f t="shared" si="150"/>
        <v>0.22562411681582661</v>
      </c>
      <c r="MN61" s="250">
        <v>98.96</v>
      </c>
      <c r="MO61" s="68">
        <f t="shared" si="151"/>
        <v>-1.0202040408081718E-2</v>
      </c>
      <c r="MP61" s="68">
        <f t="shared" si="315"/>
        <v>-4.5789876627614938E-3</v>
      </c>
      <c r="MQ61" s="68">
        <f t="shared" si="152"/>
        <v>-0.21397934868943613</v>
      </c>
      <c r="MR61" s="68"/>
      <c r="MS61" s="15">
        <f t="shared" si="153"/>
        <v>-0.11158990932758782</v>
      </c>
      <c r="MU61" s="250">
        <v>10.77</v>
      </c>
      <c r="MV61" s="68">
        <f t="shared" si="154"/>
        <v>8.4269662921348191E-3</v>
      </c>
      <c r="MW61" s="68">
        <f t="shared" si="316"/>
        <v>1.4050019037455043E-2</v>
      </c>
      <c r="MX61" s="68">
        <f t="shared" si="155"/>
        <v>-0.48394825107810258</v>
      </c>
      <c r="MY61" s="68"/>
      <c r="MZ61" s="15">
        <f t="shared" si="156"/>
        <v>9.3720712277412972E-3</v>
      </c>
      <c r="NB61" s="250">
        <v>200.79</v>
      </c>
      <c r="NC61" s="68">
        <f t="shared" si="157"/>
        <v>-6.1377023214374549E-3</v>
      </c>
      <c r="ND61" s="68">
        <f t="shared" si="317"/>
        <v>-5.1464957611723015E-4</v>
      </c>
      <c r="NE61" s="68">
        <f t="shared" si="158"/>
        <v>0.48217317487266548</v>
      </c>
      <c r="NF61" s="68"/>
      <c r="NG61" s="15">
        <f t="shared" si="159"/>
        <v>0.20384915162779543</v>
      </c>
      <c r="NI61" s="250">
        <v>5.88</v>
      </c>
      <c r="NJ61" s="68">
        <f t="shared" si="160"/>
        <v>0</v>
      </c>
      <c r="NK61" s="68">
        <f t="shared" si="318"/>
        <v>5.6230527453202247E-3</v>
      </c>
      <c r="NL61" s="68">
        <f t="shared" si="161"/>
        <v>-0.95331480746327912</v>
      </c>
      <c r="NM61" s="68"/>
      <c r="NN61" s="15">
        <f t="shared" si="162"/>
        <v>0.1999999999999999</v>
      </c>
      <c r="NP61" s="250">
        <v>318.93</v>
      </c>
      <c r="NQ61" s="68">
        <f t="shared" si="163"/>
        <v>-3.9251717074346229E-2</v>
      </c>
      <c r="NR61" s="68">
        <f t="shared" si="319"/>
        <v>-3.3628664329026003E-2</v>
      </c>
      <c r="NS61" s="68">
        <f t="shared" si="164"/>
        <v>1.4299428571428572</v>
      </c>
      <c r="NT61" s="68"/>
      <c r="NU61" s="15">
        <f t="shared" si="165"/>
        <v>-3.0401605204754812E-2</v>
      </c>
      <c r="NW61" s="250">
        <v>160.66999999999999</v>
      </c>
      <c r="NX61" s="68">
        <f t="shared" si="166"/>
        <v>-2.2034207803274725E-2</v>
      </c>
      <c r="NY61" s="68">
        <f t="shared" si="320"/>
        <v>-1.6411155057954499E-2</v>
      </c>
      <c r="NZ61" s="68">
        <f t="shared" si="167"/>
        <v>-8.5855712335002304E-2</v>
      </c>
      <c r="OA61" s="68"/>
      <c r="OB61" s="15">
        <f t="shared" si="168"/>
        <v>-0.15124141574220826</v>
      </c>
      <c r="OD61" s="250">
        <v>1.37</v>
      </c>
      <c r="OE61" s="68">
        <f t="shared" si="169"/>
        <v>-2.142857142857129E-2</v>
      </c>
      <c r="OF61" s="68">
        <f t="shared" si="321"/>
        <v>-1.5805518683251064E-2</v>
      </c>
      <c r="OG61" s="68">
        <f t="shared" si="170"/>
        <v>-0.99392918863827706</v>
      </c>
      <c r="OH61" s="68"/>
      <c r="OI61" s="15">
        <f t="shared" si="171"/>
        <v>-6.1643835616438263E-2</v>
      </c>
      <c r="OK61" s="250">
        <v>73.099999999999994</v>
      </c>
      <c r="OL61" s="68">
        <f t="shared" si="172"/>
        <v>-3.8790269559500365E-2</v>
      </c>
      <c r="OM61" s="68">
        <f t="shared" si="322"/>
        <v>-3.3167216814180139E-2</v>
      </c>
      <c r="ON61" s="68">
        <f t="shared" si="173"/>
        <v>0.72202591283863349</v>
      </c>
      <c r="OO61" s="68"/>
      <c r="OP61" s="15">
        <f t="shared" si="174"/>
        <v>9.7432817895210855E-2</v>
      </c>
      <c r="OR61" s="250">
        <v>1.89</v>
      </c>
      <c r="OS61" s="68">
        <f t="shared" si="175"/>
        <v>4.4198895027624224E-2</v>
      </c>
      <c r="OT61" s="68">
        <f t="shared" si="323"/>
        <v>4.982194777294445E-2</v>
      </c>
      <c r="OU61" s="68">
        <f t="shared" si="176"/>
        <v>-0.75454545454545463</v>
      </c>
      <c r="OV61" s="68"/>
      <c r="OW61" s="15">
        <f t="shared" si="177"/>
        <v>0.68749999999999978</v>
      </c>
      <c r="OY61" s="250">
        <v>132.02000000000001</v>
      </c>
      <c r="OZ61" s="68">
        <f t="shared" si="178"/>
        <v>4.8713655046431327E-3</v>
      </c>
      <c r="PA61" s="68">
        <f t="shared" si="324"/>
        <v>1.0494418249963357E-2</v>
      </c>
      <c r="PB61" s="68">
        <f t="shared" si="332"/>
        <v>3.0621538461538464</v>
      </c>
      <c r="PC61" s="68"/>
      <c r="PD61" s="15">
        <f t="shared" si="179"/>
        <v>0.15250982103884778</v>
      </c>
      <c r="PE61" s="18"/>
      <c r="PF61" s="250">
        <v>212.43</v>
      </c>
      <c r="PG61" s="68">
        <f t="shared" si="180"/>
        <v>-2.5824021034838154E-3</v>
      </c>
      <c r="PH61" s="68">
        <f t="shared" si="325"/>
        <v>3.0406506418364093E-3</v>
      </c>
      <c r="PI61" s="68">
        <f t="shared" si="181"/>
        <v>-0.38991958644457203</v>
      </c>
      <c r="PJ61" s="68"/>
      <c r="PK61" s="15">
        <f t="shared" si="182"/>
        <v>1.5779658585568838E-2</v>
      </c>
      <c r="PM61" s="250"/>
      <c r="PN61" s="68">
        <f t="shared" si="183"/>
        <v>0</v>
      </c>
      <c r="PO61" s="68">
        <f t="shared" si="184"/>
        <v>5.6230527453202247E-3</v>
      </c>
      <c r="PP61" s="68">
        <f t="shared" si="185"/>
        <v>0</v>
      </c>
      <c r="PQ61" s="68"/>
      <c r="PR61" s="15">
        <f t="shared" si="186"/>
        <v>0</v>
      </c>
      <c r="PT61" s="250">
        <v>4.25</v>
      </c>
      <c r="PU61" s="68">
        <f t="shared" si="187"/>
        <v>-2.2988505747126357E-2</v>
      </c>
      <c r="PV61" s="68">
        <f t="shared" si="326"/>
        <v>-1.7365453001806131E-2</v>
      </c>
      <c r="PW61" s="68">
        <f t="shared" si="188"/>
        <v>-0.51261467889908263</v>
      </c>
      <c r="PX61" s="68"/>
      <c r="PY61" s="15">
        <f t="shared" si="189"/>
        <v>-0.17153996101364521</v>
      </c>
      <c r="QA61" s="250">
        <v>217.33</v>
      </c>
      <c r="QB61" s="68">
        <f t="shared" si="190"/>
        <v>-2.6616493047587723E-3</v>
      </c>
      <c r="QC61" s="68">
        <f t="shared" si="327"/>
        <v>2.9614034405614524E-3</v>
      </c>
      <c r="QD61" s="68">
        <f t="shared" si="191"/>
        <v>-0.35584931385044011</v>
      </c>
      <c r="QE61" s="68"/>
      <c r="QF61" s="15">
        <f t="shared" si="192"/>
        <v>0.13346197976426413</v>
      </c>
      <c r="QH61" s="250">
        <v>1.395</v>
      </c>
      <c r="QI61" s="68">
        <f t="shared" si="193"/>
        <v>2.1978021978021997E-2</v>
      </c>
      <c r="QJ61" s="68">
        <f t="shared" si="328"/>
        <v>2.7601074723342223E-2</v>
      </c>
      <c r="QK61" s="68">
        <f t="shared" si="194"/>
        <v>-0.44422310756972105</v>
      </c>
      <c r="QL61" s="68"/>
      <c r="QM61" s="15">
        <f t="shared" si="195"/>
        <v>7.3076923076923053E-2</v>
      </c>
      <c r="QO61" s="250">
        <v>17.350000000000001</v>
      </c>
      <c r="QP61" s="68">
        <f t="shared" si="196"/>
        <v>0.22788393489030434</v>
      </c>
      <c r="QQ61" s="68">
        <f t="shared" si="329"/>
        <v>0.23350698763562455</v>
      </c>
      <c r="QR61" s="68">
        <f t="shared" si="197"/>
        <v>-0.97885126404836775</v>
      </c>
      <c r="QS61" s="68"/>
      <c r="QT61" s="15">
        <f t="shared" si="198"/>
        <v>0.51132404181184676</v>
      </c>
      <c r="QV61" s="250">
        <v>2</v>
      </c>
      <c r="QW61" s="68">
        <f t="shared" si="199"/>
        <v>-4.3062200956937732E-2</v>
      </c>
      <c r="QX61" s="68">
        <f t="shared" si="330"/>
        <v>-3.7439148211617507E-2</v>
      </c>
      <c r="QY61" s="68">
        <f t="shared" si="200"/>
        <v>-0.43342776203966005</v>
      </c>
      <c r="QZ61" s="68"/>
      <c r="RA61" s="15">
        <f t="shared" si="201"/>
        <v>-0.18267266040049041</v>
      </c>
      <c r="RC61" s="250">
        <v>21.81</v>
      </c>
      <c r="RD61" s="68">
        <f t="shared" si="202"/>
        <v>-1.4460009037505661E-2</v>
      </c>
      <c r="RE61" s="68">
        <f t="shared" si="331"/>
        <v>-8.8369562921854355E-3</v>
      </c>
      <c r="RF61" s="68">
        <f t="shared" si="203"/>
        <v>-0.52883992222942322</v>
      </c>
      <c r="RG61" s="68"/>
      <c r="RH61" s="15">
        <f t="shared" si="204"/>
        <v>-0.11878787878787885</v>
      </c>
      <c r="RJ61" s="250">
        <v>173.13</v>
      </c>
      <c r="RK61" s="68">
        <f t="shared" si="205"/>
        <v>-1.3841421736158616E-2</v>
      </c>
      <c r="RL61" s="68">
        <f t="shared" si="206"/>
        <v>-8.2183689908383907E-3</v>
      </c>
      <c r="RM61" s="68">
        <f t="shared" si="207"/>
        <v>-0.19691065961591991</v>
      </c>
      <c r="RN61" s="68"/>
      <c r="RO61" s="15">
        <f t="shared" si="208"/>
        <v>-0.11991663277755187</v>
      </c>
      <c r="RQ61" s="250">
        <v>14.18</v>
      </c>
      <c r="RR61" s="68">
        <f t="shared" si="209"/>
        <v>6.2172284644194761E-2</v>
      </c>
      <c r="RS61" s="68">
        <f t="shared" si="210"/>
        <v>6.7795337389514987E-2</v>
      </c>
      <c r="RT61" s="68">
        <f t="shared" si="211"/>
        <v>-3.142076502732246E-2</v>
      </c>
      <c r="RU61" s="68"/>
      <c r="RV61" s="15">
        <f t="shared" si="212"/>
        <v>-0.31957773512476007</v>
      </c>
      <c r="RX61" s="250">
        <v>83.89</v>
      </c>
      <c r="RY61" s="68">
        <f t="shared" si="213"/>
        <v>-3.9610761305094382E-2</v>
      </c>
      <c r="RZ61" s="68">
        <f t="shared" si="214"/>
        <v>-3.3987708559774156E-2</v>
      </c>
      <c r="SA61" s="68">
        <f t="shared" si="215"/>
        <v>-0.36953254171050653</v>
      </c>
      <c r="SB61" s="68"/>
      <c r="SC61" s="15">
        <f t="shared" si="216"/>
        <v>0.109215919608621</v>
      </c>
      <c r="SE61" s="250">
        <v>10.26</v>
      </c>
      <c r="SF61" s="68">
        <f t="shared" si="217"/>
        <v>-8.0645161290322606E-2</v>
      </c>
      <c r="SG61" s="68">
        <f t="shared" si="218"/>
        <v>-7.5022108545002381E-2</v>
      </c>
      <c r="SH61" s="68">
        <f t="shared" si="219"/>
        <v>-0.17920000000000003</v>
      </c>
      <c r="SI61" s="68"/>
      <c r="SJ61" s="15">
        <f t="shared" si="220"/>
        <v>-0.32765399737876805</v>
      </c>
      <c r="SL61" s="250">
        <v>0.47699999999999998</v>
      </c>
      <c r="SM61" s="68">
        <f t="shared" si="221"/>
        <v>-1.4462809917355384E-2</v>
      </c>
      <c r="SN61" s="68">
        <f t="shared" si="222"/>
        <v>-8.8397571720351606E-3</v>
      </c>
      <c r="SO61" s="68">
        <f t="shared" si="223"/>
        <v>-0.66408450704225352</v>
      </c>
      <c r="SP61" s="68"/>
      <c r="SQ61" s="15">
        <f t="shared" si="224"/>
        <v>-0.52772277227722775</v>
      </c>
      <c r="SS61" s="250">
        <v>10.8</v>
      </c>
      <c r="ST61" s="68">
        <f t="shared" si="225"/>
        <v>-3.3989266547405993E-2</v>
      </c>
      <c r="SU61" s="68">
        <f t="shared" si="226"/>
        <v>-2.8366213802085767E-2</v>
      </c>
      <c r="SV61" s="68">
        <f t="shared" si="227"/>
        <v>-0.33085501858736055</v>
      </c>
      <c r="SW61" s="68"/>
      <c r="SX61" s="15">
        <f t="shared" si="228"/>
        <v>0.28571428571428575</v>
      </c>
      <c r="SZ61" s="250">
        <v>26.83</v>
      </c>
      <c r="TA61" s="68">
        <f t="shared" si="229"/>
        <v>5.2454102660171231E-3</v>
      </c>
      <c r="TB61" s="68">
        <f t="shared" si="230"/>
        <v>1.0868463011337348E-2</v>
      </c>
      <c r="TC61" s="68">
        <f t="shared" si="231"/>
        <v>-0.33539757245479318</v>
      </c>
      <c r="TD61" s="68"/>
      <c r="TE61" s="15">
        <f t="shared" si="232"/>
        <v>0.71987179487179476</v>
      </c>
      <c r="TG61" s="250">
        <v>0.185</v>
      </c>
      <c r="TH61" s="68">
        <f t="shared" si="233"/>
        <v>1.6483516483516498E-2</v>
      </c>
      <c r="TI61" s="68">
        <f t="shared" si="234"/>
        <v>2.2106569228836723E-2</v>
      </c>
      <c r="TJ61" s="68">
        <f t="shared" si="235"/>
        <v>-0.15909090909090912</v>
      </c>
      <c r="TK61" s="68"/>
      <c r="TL61" s="15">
        <f t="shared" si="236"/>
        <v>9.1445427728613485E-2</v>
      </c>
      <c r="TN61" s="250">
        <v>32.06</v>
      </c>
      <c r="TO61" s="68">
        <f t="shared" si="237"/>
        <v>-3.1127228770021186E-2</v>
      </c>
      <c r="TP61" s="68">
        <f t="shared" si="238"/>
        <v>-2.550417602470096E-2</v>
      </c>
      <c r="TQ61" s="68">
        <f t="shared" si="239"/>
        <v>-0.5326973391734019</v>
      </c>
      <c r="TR61" s="68"/>
      <c r="TS61" s="15">
        <f t="shared" si="240"/>
        <v>7.7647058823529486E-2</v>
      </c>
      <c r="TU61" s="250">
        <v>2.4</v>
      </c>
      <c r="TV61" s="68">
        <f t="shared" si="241"/>
        <v>1.6949152542372899E-2</v>
      </c>
      <c r="TW61" s="68">
        <f t="shared" si="242"/>
        <v>2.2572205287693124E-2</v>
      </c>
      <c r="TX61" s="68">
        <f t="shared" si="243"/>
        <v>-0.45578231292517013</v>
      </c>
      <c r="TY61" s="68"/>
      <c r="TZ61" s="15">
        <f t="shared" si="244"/>
        <v>0.40350877192982454</v>
      </c>
      <c r="UB61" s="250"/>
      <c r="UC61" s="68">
        <f t="shared" si="245"/>
        <v>0</v>
      </c>
      <c r="UD61" s="68">
        <f t="shared" si="246"/>
        <v>5.6230527453202247E-3</v>
      </c>
      <c r="UE61" s="68">
        <f t="shared" si="247"/>
        <v>0</v>
      </c>
      <c r="UF61" s="68"/>
      <c r="UG61" s="15">
        <f t="shared" si="248"/>
        <v>0</v>
      </c>
      <c r="UI61" s="250"/>
      <c r="UJ61" s="68">
        <f t="shared" si="249"/>
        <v>0</v>
      </c>
      <c r="UK61" s="68">
        <f t="shared" si="250"/>
        <v>5.6230527453202247E-3</v>
      </c>
      <c r="UL61" s="68">
        <f t="shared" si="251"/>
        <v>0</v>
      </c>
      <c r="UM61" s="68"/>
      <c r="UN61" s="15">
        <f t="shared" si="252"/>
        <v>0</v>
      </c>
      <c r="UP61" s="250"/>
      <c r="UQ61" s="68">
        <f t="shared" si="253"/>
        <v>0</v>
      </c>
      <c r="UR61" s="68">
        <f t="shared" si="254"/>
        <v>5.6230527453202247E-3</v>
      </c>
      <c r="US61" s="68">
        <f t="shared" si="255"/>
        <v>0</v>
      </c>
      <c r="UT61" s="68"/>
      <c r="UU61" s="15">
        <f t="shared" si="256"/>
        <v>0</v>
      </c>
      <c r="UW61" s="250"/>
      <c r="UX61" s="68">
        <f t="shared" si="257"/>
        <v>0</v>
      </c>
      <c r="UY61" s="68">
        <f t="shared" si="258"/>
        <v>5.6230527453202247E-3</v>
      </c>
      <c r="UZ61" s="68">
        <f t="shared" si="259"/>
        <v>0</v>
      </c>
      <c r="VA61" s="68"/>
      <c r="VB61" s="15">
        <f t="shared" si="260"/>
        <v>0</v>
      </c>
      <c r="VD61" s="250"/>
      <c r="VE61" s="68">
        <f t="shared" si="261"/>
        <v>0</v>
      </c>
      <c r="VF61" s="68">
        <f t="shared" si="262"/>
        <v>5.6230527453202247E-3</v>
      </c>
      <c r="VG61" s="68">
        <f t="shared" si="263"/>
        <v>0</v>
      </c>
      <c r="VH61" s="68"/>
      <c r="VI61" s="15">
        <f t="shared" si="264"/>
        <v>0</v>
      </c>
      <c r="VM61" s="21">
        <f t="shared" si="265"/>
        <v>-1.4210568533262781E-2</v>
      </c>
      <c r="VN61" s="49"/>
      <c r="VO61" s="21">
        <f t="shared" si="266"/>
        <v>0.28903481390302815</v>
      </c>
      <c r="VP61" s="14"/>
      <c r="VQ61" s="21">
        <f t="shared" si="267"/>
        <v>1.342667686671758E-2</v>
      </c>
    </row>
    <row r="62" spans="1:589" ht="15.75" customHeight="1" x14ac:dyDescent="0.2">
      <c r="A62" s="127">
        <v>45735</v>
      </c>
      <c r="B62" s="4">
        <f t="shared" si="0"/>
        <v>45735</v>
      </c>
      <c r="C62" s="13">
        <v>41965.43</v>
      </c>
      <c r="D62" s="138">
        <f t="shared" si="1"/>
        <v>384.12000000000262</v>
      </c>
      <c r="E62" s="68">
        <f t="shared" si="2"/>
        <v>9.2378041961641566E-3</v>
      </c>
      <c r="F62" s="15">
        <f t="shared" si="3"/>
        <v>-1.3604433222656353E-2</v>
      </c>
      <c r="G62" s="13">
        <v>5675.3</v>
      </c>
      <c r="H62" s="138">
        <f t="shared" si="4"/>
        <v>60.640000000000327</v>
      </c>
      <c r="I62" s="68">
        <f t="shared" si="5"/>
        <v>1.0800297791852103E-2</v>
      </c>
      <c r="J62" s="15">
        <f t="shared" si="6"/>
        <v>-3.50804113825589E-2</v>
      </c>
      <c r="K62" s="13">
        <v>17750.79</v>
      </c>
      <c r="L62" s="138">
        <f t="shared" si="7"/>
        <v>246.67000000000189</v>
      </c>
      <c r="M62" s="68">
        <f t="shared" si="8"/>
        <v>1.4092110885894401E-2</v>
      </c>
      <c r="N62" s="15">
        <f t="shared" si="9"/>
        <v>-8.078385192941355E-2</v>
      </c>
      <c r="O62" s="13">
        <v>2082.08</v>
      </c>
      <c r="P62" s="138">
        <f t="shared" si="10"/>
        <v>32.139999999999873</v>
      </c>
      <c r="Q62" s="68">
        <f t="shared" si="11"/>
        <v>1.5678507663638874E-2</v>
      </c>
      <c r="R62" s="15">
        <f t="shared" si="12"/>
        <v>-6.6398823402805146E-2</v>
      </c>
      <c r="S62" s="18">
        <f t="shared" si="13"/>
        <v>7.7130164346482641E-3</v>
      </c>
      <c r="T62" s="121">
        <f t="shared" si="14"/>
        <v>253.89054031289388</v>
      </c>
      <c r="U62" s="121">
        <f t="shared" si="15"/>
        <v>253.89054031289388</v>
      </c>
      <c r="V62" s="134">
        <f t="shared" si="16"/>
        <v>6.1130013786121354E-3</v>
      </c>
      <c r="W62" s="21">
        <f t="shared" si="268"/>
        <v>-1.8664986007234423E-2</v>
      </c>
      <c r="X62" s="18">
        <f t="shared" si="17"/>
        <v>1.2452180134387383E-2</v>
      </c>
      <c r="Y62" s="352">
        <f>89440.94-24340.57</f>
        <v>65100.37</v>
      </c>
      <c r="Z62" s="15">
        <v>1.9999999999999999E-6</v>
      </c>
      <c r="AA62" s="21">
        <f t="shared" si="18"/>
        <v>-6.1110013786121352E-3</v>
      </c>
      <c r="AC62" s="250">
        <v>203.8</v>
      </c>
      <c r="AD62" s="68">
        <f t="shared" si="19"/>
        <v>1.7727840199750367E-2</v>
      </c>
      <c r="AE62" s="68">
        <f t="shared" si="269"/>
        <v>1.1614838821138233E-2</v>
      </c>
      <c r="AF62" s="68">
        <f t="shared" si="20"/>
        <v>0.23687564483825937</v>
      </c>
      <c r="AG62" s="68"/>
      <c r="AH62" s="15">
        <f t="shared" si="21"/>
        <v>-0.10287449927367159</v>
      </c>
      <c r="AJ62" s="250">
        <v>20.41</v>
      </c>
      <c r="AK62" s="68">
        <f t="shared" si="22"/>
        <v>1.240079365079365E-2</v>
      </c>
      <c r="AL62" s="68">
        <f t="shared" si="270"/>
        <v>6.2877922721815147E-3</v>
      </c>
      <c r="AM62" s="68">
        <f t="shared" si="23"/>
        <v>9.7311827956989172E-2</v>
      </c>
      <c r="AN62" s="68"/>
      <c r="AO62" s="15">
        <f t="shared" si="24"/>
        <v>-2.9481692819781309E-2</v>
      </c>
      <c r="AQ62" s="250">
        <v>19.61</v>
      </c>
      <c r="AR62" s="68">
        <f t="shared" si="25"/>
        <v>1.3436692506459845E-2</v>
      </c>
      <c r="AS62" s="68">
        <f t="shared" si="271"/>
        <v>7.3236911278477092E-3</v>
      </c>
      <c r="AT62" s="68">
        <f t="shared" si="26"/>
        <v>0.1354950781702374</v>
      </c>
      <c r="AU62" s="68"/>
      <c r="AV62" s="15">
        <f t="shared" si="27"/>
        <v>-8.6632510479739147E-2</v>
      </c>
      <c r="AX62" s="250">
        <v>197.6</v>
      </c>
      <c r="AY62" s="68">
        <f t="shared" si="28"/>
        <v>1.079339096628976E-2</v>
      </c>
      <c r="AZ62" s="68">
        <f t="shared" si="272"/>
        <v>4.6803895876776245E-3</v>
      </c>
      <c r="BA62" s="68">
        <f t="shared" si="29"/>
        <v>0.47352721849366147</v>
      </c>
      <c r="BB62" s="68"/>
      <c r="BC62" s="15">
        <f t="shared" si="30"/>
        <v>-3.2273862578970587E-2</v>
      </c>
      <c r="BE62" s="250">
        <v>76.040000000000006</v>
      </c>
      <c r="BF62" s="68">
        <f t="shared" si="31"/>
        <v>6.6190097961344981E-3</v>
      </c>
      <c r="BG62" s="68">
        <f t="shared" si="273"/>
        <v>5.0600841752236267E-4</v>
      </c>
      <c r="BH62" s="68"/>
      <c r="BI62" s="68"/>
      <c r="BJ62" s="15">
        <f t="shared" si="32"/>
        <v>3.217049002307594E-2</v>
      </c>
      <c r="BL62" s="250">
        <v>62.56</v>
      </c>
      <c r="BM62" s="68">
        <f t="shared" si="33"/>
        <v>2.708914792316542E-2</v>
      </c>
      <c r="BN62" s="68">
        <f t="shared" si="274"/>
        <v>2.0976146544553285E-2</v>
      </c>
      <c r="BO62" s="68">
        <f t="shared" si="34"/>
        <v>5.3553384978107098E-2</v>
      </c>
      <c r="BP62" s="68"/>
      <c r="BQ62" s="15">
        <f t="shared" si="35"/>
        <v>-5.7405454271508241E-2</v>
      </c>
      <c r="BS62" s="250">
        <v>35.659999999999997</v>
      </c>
      <c r="BT62" s="68">
        <f t="shared" si="36"/>
        <v>1.94396798170383E-2</v>
      </c>
      <c r="BU62" s="68">
        <f t="shared" si="275"/>
        <v>1.3326678438426165E-2</v>
      </c>
      <c r="BV62" s="68">
        <f t="shared" si="37"/>
        <v>-4.2941492216854574E-2</v>
      </c>
      <c r="BW62" s="68"/>
      <c r="BX62" s="15">
        <f t="shared" si="38"/>
        <v>-6.7712418300653679E-2</v>
      </c>
      <c r="BZ62" s="250"/>
      <c r="CA62" s="68">
        <f t="shared" si="39"/>
        <v>0</v>
      </c>
      <c r="CB62" s="68">
        <f t="shared" si="276"/>
        <v>0</v>
      </c>
      <c r="CC62" s="68">
        <f t="shared" si="40"/>
        <v>0</v>
      </c>
      <c r="CD62" s="68"/>
      <c r="CE62" s="15">
        <f t="shared" si="41"/>
        <v>0</v>
      </c>
      <c r="CG62" s="250">
        <v>30.63</v>
      </c>
      <c r="CH62" s="68">
        <f t="shared" si="42"/>
        <v>8.561080013170826E-3</v>
      </c>
      <c r="CI62" s="68">
        <f t="shared" si="277"/>
        <v>2.4480786345586905E-3</v>
      </c>
      <c r="CJ62" s="68">
        <f t="shared" si="43"/>
        <v>1.3231888852133595E-2</v>
      </c>
      <c r="CK62" s="68"/>
      <c r="CL62" s="15">
        <f t="shared" si="44"/>
        <v>-0.10855646100116416</v>
      </c>
      <c r="CN62" s="250">
        <v>30.89</v>
      </c>
      <c r="CO62" s="68">
        <f t="shared" si="45"/>
        <v>2.0482325735051238E-2</v>
      </c>
      <c r="CP62" s="68">
        <f t="shared" si="278"/>
        <v>1.4369324356439103E-2</v>
      </c>
      <c r="CQ62" s="68">
        <f t="shared" si="46"/>
        <v>-1.4358647096362453E-2</v>
      </c>
      <c r="CR62" s="68"/>
      <c r="CS62" s="15">
        <f t="shared" si="47"/>
        <v>-7.7083955781296634E-2</v>
      </c>
      <c r="CU62" s="250">
        <v>34.79</v>
      </c>
      <c r="CV62" s="68">
        <f t="shared" si="48"/>
        <v>1.4877479579929929E-2</v>
      </c>
      <c r="CW62" s="68">
        <f t="shared" si="279"/>
        <v>8.7644782013177949E-3</v>
      </c>
      <c r="CX62" s="68">
        <f t="shared" si="49"/>
        <v>8.211508553654745E-2</v>
      </c>
      <c r="CY62" s="68"/>
      <c r="CZ62" s="15">
        <f t="shared" si="50"/>
        <v>-6.6791845493562277E-2</v>
      </c>
      <c r="DB62" s="250">
        <v>19.61</v>
      </c>
      <c r="DC62" s="68">
        <f t="shared" si="51"/>
        <v>1.239029426948882E-2</v>
      </c>
      <c r="DD62" s="68">
        <f t="shared" si="280"/>
        <v>6.2772928908766843E-3</v>
      </c>
      <c r="DE62" s="68">
        <f t="shared" si="52"/>
        <v>-0.10333790580704168</v>
      </c>
      <c r="DF62" s="68"/>
      <c r="DG62" s="15">
        <f t="shared" si="53"/>
        <v>-3.6836935166994107E-2</v>
      </c>
      <c r="DI62" s="250">
        <v>46.38</v>
      </c>
      <c r="DJ62" s="68">
        <f t="shared" si="54"/>
        <v>4.1134444684997797E-3</v>
      </c>
      <c r="DK62" s="68">
        <f t="shared" si="281"/>
        <v>-1.9995569101123557E-3</v>
      </c>
      <c r="DL62" s="68">
        <f t="shared" si="55"/>
        <v>5.0509626274065779E-2</v>
      </c>
      <c r="DM62" s="68"/>
      <c r="DN62" s="15">
        <f t="shared" si="56"/>
        <v>0.10009487666034171</v>
      </c>
      <c r="DP62" s="250">
        <v>38.99</v>
      </c>
      <c r="DQ62" s="68">
        <f t="shared" si="57"/>
        <v>4.6379799020870834E-3</v>
      </c>
      <c r="DR62" s="68">
        <f t="shared" si="282"/>
        <v>-1.475021476525052E-3</v>
      </c>
      <c r="DS62" s="68"/>
      <c r="DT62" s="68"/>
      <c r="DU62" s="15">
        <f t="shared" si="58"/>
        <v>2.3897058823529511E-2</v>
      </c>
      <c r="DV62" s="18"/>
      <c r="DW62" s="250">
        <v>30.16</v>
      </c>
      <c r="DX62" s="68">
        <f t="shared" si="59"/>
        <v>1.3100436681222728E-2</v>
      </c>
      <c r="DY62" s="68">
        <f t="shared" si="283"/>
        <v>6.9874353026105921E-3</v>
      </c>
      <c r="DZ62" s="68">
        <f t="shared" si="60"/>
        <v>0.60939167556029894</v>
      </c>
      <c r="EA62" s="68"/>
      <c r="EB62" s="15">
        <f t="shared" si="61"/>
        <v>-9.8894532417089898E-2</v>
      </c>
      <c r="ED62" s="250">
        <v>33.090000000000003</v>
      </c>
      <c r="EE62" s="68">
        <f t="shared" si="62"/>
        <v>1.3165952235150241E-2</v>
      </c>
      <c r="EF62" s="68">
        <f t="shared" si="284"/>
        <v>7.0529508565381057E-3</v>
      </c>
      <c r="EG62" s="68">
        <f t="shared" si="63"/>
        <v>0.57346647646219695</v>
      </c>
      <c r="EH62" s="68"/>
      <c r="EI62" s="15">
        <f t="shared" si="64"/>
        <v>-0.10276572668112795</v>
      </c>
      <c r="EK62" s="250">
        <v>107.21</v>
      </c>
      <c r="EL62" s="68">
        <f t="shared" si="65"/>
        <v>1.3135513135513142E-2</v>
      </c>
      <c r="EM62" s="68">
        <f t="shared" si="285"/>
        <v>7.0225117569010067E-3</v>
      </c>
      <c r="EN62" s="68">
        <f t="shared" si="66"/>
        <v>0.6611403780601175</v>
      </c>
      <c r="EO62" s="68"/>
      <c r="EP62" s="15">
        <f t="shared" si="67"/>
        <v>-3.6747529200359418E-2</v>
      </c>
      <c r="ER62" s="250">
        <v>36.799999999999997</v>
      </c>
      <c r="ES62" s="68">
        <f t="shared" si="68"/>
        <v>0</v>
      </c>
      <c r="ET62" s="68">
        <f t="shared" si="286"/>
        <v>-6.1130013786121354E-3</v>
      </c>
      <c r="EU62" s="68">
        <f t="shared" si="69"/>
        <v>5.4139215124606149E-2</v>
      </c>
      <c r="EV62" s="68"/>
      <c r="EW62" s="15">
        <f t="shared" si="70"/>
        <v>-5.3741321676523617E-2</v>
      </c>
      <c r="EY62" s="250">
        <v>32.479999999999997</v>
      </c>
      <c r="EZ62" s="68">
        <f t="shared" si="71"/>
        <v>2.7786353812904075E-3</v>
      </c>
      <c r="FA62" s="68">
        <f t="shared" si="287"/>
        <v>-3.334365997321728E-3</v>
      </c>
      <c r="FB62" s="68"/>
      <c r="FC62" s="68"/>
      <c r="FD62" s="15">
        <f t="shared" si="72"/>
        <v>0.32139951179820991</v>
      </c>
      <c r="FF62" s="250">
        <v>59.35</v>
      </c>
      <c r="FG62" s="68">
        <f t="shared" si="73"/>
        <v>1.801029159519733E-2</v>
      </c>
      <c r="FH62" s="68">
        <f t="shared" si="288"/>
        <v>1.1897290216585196E-2</v>
      </c>
      <c r="FI62" s="68">
        <f t="shared" si="74"/>
        <v>4.5700744752877982E-3</v>
      </c>
      <c r="FJ62" s="68"/>
      <c r="FK62" s="15">
        <f t="shared" si="75"/>
        <v>4.5078358865997578E-2</v>
      </c>
      <c r="FM62" s="250">
        <v>172.23</v>
      </c>
      <c r="FN62" s="68">
        <f t="shared" si="76"/>
        <v>2.0743199193978545E-2</v>
      </c>
      <c r="FO62" s="68">
        <f t="shared" si="289"/>
        <v>1.4630197815366411E-2</v>
      </c>
      <c r="FP62" s="68">
        <f t="shared" si="77"/>
        <v>0.48116615067079455</v>
      </c>
      <c r="FQ62" s="68"/>
      <c r="FR62" s="15">
        <f t="shared" si="78"/>
        <v>-5.1910161840801536E-2</v>
      </c>
      <c r="FT62" s="250">
        <v>95.78</v>
      </c>
      <c r="FU62" s="68">
        <f t="shared" si="79"/>
        <v>7.3137603176269344E-4</v>
      </c>
      <c r="FV62" s="68">
        <f t="shared" si="290"/>
        <v>-5.3816253468494417E-3</v>
      </c>
      <c r="FW62" s="68">
        <f t="shared" si="80"/>
        <v>8.8038168806088835E-2</v>
      </c>
      <c r="FX62" s="68"/>
      <c r="FY62" s="15">
        <f t="shared" si="81"/>
        <v>6.2098026169882387E-2</v>
      </c>
      <c r="GA62" s="250">
        <v>17.55</v>
      </c>
      <c r="GB62" s="68">
        <f t="shared" si="82"/>
        <v>1.0362694300518118E-2</v>
      </c>
      <c r="GC62" s="68">
        <f t="shared" si="291"/>
        <v>4.2496929219059823E-3</v>
      </c>
      <c r="GD62" s="68"/>
      <c r="GE62" s="68"/>
      <c r="GF62" s="15">
        <f t="shared" si="83"/>
        <v>6.8846815834768217E-3</v>
      </c>
      <c r="GG62" s="18"/>
      <c r="GH62" s="250">
        <v>19.62</v>
      </c>
      <c r="GI62" s="68">
        <f t="shared" si="84"/>
        <v>4.6082949308755682E-3</v>
      </c>
      <c r="GJ62" s="68">
        <f t="shared" si="292"/>
        <v>-1.5047064477365672E-3</v>
      </c>
      <c r="GK62" s="68">
        <f t="shared" si="85"/>
        <v>2.0811654526534971E-2</v>
      </c>
      <c r="GL62" s="68"/>
      <c r="GM62" s="15">
        <f t="shared" si="86"/>
        <v>3.8095238095238224E-2</v>
      </c>
      <c r="GO62" s="250">
        <v>27.62</v>
      </c>
      <c r="GP62" s="68">
        <f t="shared" si="87"/>
        <v>8.0291970802920595E-3</v>
      </c>
      <c r="GQ62" s="68">
        <f t="shared" si="293"/>
        <v>1.9161957016799241E-3</v>
      </c>
      <c r="GR62" s="68"/>
      <c r="GS62" s="68"/>
      <c r="GT62" s="15">
        <f t="shared" si="88"/>
        <v>1.3577981651376183E-2</v>
      </c>
      <c r="GV62" s="250">
        <v>14.41</v>
      </c>
      <c r="GW62" s="68">
        <f t="shared" si="89"/>
        <v>4.1811846689895817E-3</v>
      </c>
      <c r="GX62" s="68">
        <f t="shared" si="294"/>
        <v>-1.9318167096225537E-3</v>
      </c>
      <c r="GY62" s="68">
        <f t="shared" si="90"/>
        <v>0.21603375527426166</v>
      </c>
      <c r="GZ62" s="68"/>
      <c r="HA62" s="15">
        <f t="shared" si="91"/>
        <v>5.0291545189504336E-2</v>
      </c>
      <c r="HD62" s="250">
        <v>235.86</v>
      </c>
      <c r="HE62" s="68">
        <f t="shared" si="92"/>
        <v>4.6824375305135196E-2</v>
      </c>
      <c r="HF62" s="68">
        <f t="shared" si="295"/>
        <v>4.0711373926523062E-2</v>
      </c>
      <c r="HG62" s="68">
        <f t="shared" si="93"/>
        <v>0.32498174259873053</v>
      </c>
      <c r="HH62" s="68"/>
      <c r="HI62" s="15">
        <f t="shared" si="94"/>
        <v>-0.41595681458003164</v>
      </c>
      <c r="HK62" s="250">
        <v>32.56</v>
      </c>
      <c r="HL62" s="68">
        <f t="shared" si="95"/>
        <v>4.1920000000000075E-2</v>
      </c>
      <c r="HM62" s="68">
        <f t="shared" si="296"/>
        <v>3.5806998621387941E-2</v>
      </c>
      <c r="HN62" s="68">
        <f t="shared" si="96"/>
        <v>12.129032258064518</v>
      </c>
      <c r="HO62" s="68"/>
      <c r="HP62" s="15">
        <f t="shared" si="97"/>
        <v>0.23426838514025791</v>
      </c>
      <c r="HR62" s="250">
        <v>115.42</v>
      </c>
      <c r="HS62" s="68">
        <f t="shared" si="98"/>
        <v>1.5663498768039432E-2</v>
      </c>
      <c r="HT62" s="68">
        <f t="shared" si="297"/>
        <v>9.5504973894272975E-3</v>
      </c>
      <c r="HU62" s="68">
        <f t="shared" si="99"/>
        <v>2.1708791208791212</v>
      </c>
      <c r="HV62" s="68"/>
      <c r="HW62" s="15">
        <f t="shared" si="100"/>
        <v>7.2975736729571528E-2</v>
      </c>
      <c r="HY62" s="250">
        <v>117.52</v>
      </c>
      <c r="HZ62" s="68">
        <f t="shared" si="101"/>
        <v>1.8106211556787568E-2</v>
      </c>
      <c r="IA62" s="68">
        <f t="shared" si="298"/>
        <v>1.1993210178175433E-2</v>
      </c>
      <c r="IB62" s="68">
        <f t="shared" si="102"/>
        <v>0.1097261567516524</v>
      </c>
      <c r="IC62" s="68"/>
      <c r="ID62" s="15">
        <f t="shared" si="103"/>
        <v>-0.1248789932236205</v>
      </c>
      <c r="IF62" s="250">
        <v>195.57</v>
      </c>
      <c r="IG62" s="68">
        <f t="shared" si="104"/>
        <v>3.6571792017808906E-2</v>
      </c>
      <c r="IH62" s="68">
        <f t="shared" si="299"/>
        <v>3.0458790639196771E-2</v>
      </c>
      <c r="II62" s="68">
        <f t="shared" si="105"/>
        <v>0.1175428571428571</v>
      </c>
      <c r="IJ62" s="68"/>
      <c r="IK62" s="15">
        <f t="shared" si="106"/>
        <v>-0.15644409937888204</v>
      </c>
      <c r="IM62" s="250">
        <v>207.43</v>
      </c>
      <c r="IN62" s="68">
        <f t="shared" si="107"/>
        <v>-5.4657908615811787E-3</v>
      </c>
      <c r="IO62" s="68">
        <f t="shared" si="300"/>
        <v>-1.1578792240193314E-2</v>
      </c>
      <c r="IP62" s="68">
        <f t="shared" si="108"/>
        <v>3.0505760593634057</v>
      </c>
      <c r="IQ62" s="68"/>
      <c r="IR62" s="15">
        <f t="shared" si="109"/>
        <v>0.10623433416884442</v>
      </c>
      <c r="IT62" s="250">
        <v>44.19</v>
      </c>
      <c r="IU62" s="68">
        <f t="shared" si="110"/>
        <v>2.5527964724994065E-2</v>
      </c>
      <c r="IV62" s="68">
        <f t="shared" si="301"/>
        <v>1.941496334638193E-2</v>
      </c>
      <c r="IW62" s="68">
        <f t="shared" si="111"/>
        <v>1.4213698630136986</v>
      </c>
      <c r="IX62" s="68"/>
      <c r="IY62" s="15">
        <f t="shared" si="112"/>
        <v>-0.14010507880910689</v>
      </c>
      <c r="JA62" s="250">
        <v>584.05999999999995</v>
      </c>
      <c r="JB62" s="68">
        <f t="shared" si="113"/>
        <v>2.9191565354762207E-3</v>
      </c>
      <c r="JC62" s="68">
        <f t="shared" si="302"/>
        <v>-3.1938448431359148E-3</v>
      </c>
      <c r="JD62" s="68">
        <f t="shared" si="114"/>
        <v>0.18135113268608408</v>
      </c>
      <c r="JE62" s="68"/>
      <c r="JF62" s="15">
        <f t="shared" si="115"/>
        <v>-2.476473501733609E-3</v>
      </c>
      <c r="JH62" s="250">
        <v>387.82</v>
      </c>
      <c r="JI62" s="68">
        <f t="shared" si="116"/>
        <v>1.1211931581143126E-2</v>
      </c>
      <c r="JJ62" s="68">
        <f t="shared" si="303"/>
        <v>5.0989302025309909E-3</v>
      </c>
      <c r="JK62" s="68">
        <f t="shared" si="117"/>
        <v>-4.6398977107870873E-2</v>
      </c>
      <c r="JL62" s="68"/>
      <c r="JM62" s="15">
        <f t="shared" si="118"/>
        <v>-7.9905100830367753E-2</v>
      </c>
      <c r="JO62" s="250">
        <v>13.01</v>
      </c>
      <c r="JP62" s="68">
        <f t="shared" si="119"/>
        <v>1.5396458814472343E-3</v>
      </c>
      <c r="JQ62" s="68">
        <f t="shared" si="304"/>
        <v>-4.5733554971649007E-3</v>
      </c>
      <c r="JR62" s="68">
        <f t="shared" si="120"/>
        <v>-0.56099207018727848</v>
      </c>
      <c r="JS62" s="68"/>
      <c r="JT62" s="15">
        <f t="shared" si="121"/>
        <v>0.2767419038272817</v>
      </c>
      <c r="JV62" s="250">
        <v>1.49</v>
      </c>
      <c r="JW62" s="68">
        <f t="shared" si="122"/>
        <v>2.0547945205479472E-2</v>
      </c>
      <c r="JX62" s="68">
        <f t="shared" si="305"/>
        <v>1.4434943826867337E-2</v>
      </c>
      <c r="JY62" s="68">
        <f t="shared" si="123"/>
        <v>-0.41106719367588929</v>
      </c>
      <c r="JZ62" s="68"/>
      <c r="KA62" s="15">
        <f t="shared" si="124"/>
        <v>-0.17222222222222225</v>
      </c>
      <c r="KC62" s="250">
        <v>20.2</v>
      </c>
      <c r="KD62" s="68">
        <f t="shared" si="125"/>
        <v>3.1664964249233964E-2</v>
      </c>
      <c r="KE62" s="68">
        <f t="shared" si="306"/>
        <v>2.5551962870621829E-2</v>
      </c>
      <c r="KF62" s="68">
        <f t="shared" si="126"/>
        <v>3.6960985626283312E-2</v>
      </c>
      <c r="KG62" s="68"/>
      <c r="KH62" s="15">
        <f t="shared" si="127"/>
        <v>-8.9269612263300296E-2</v>
      </c>
      <c r="KI62" s="18"/>
      <c r="KJ62" s="250">
        <v>46.77</v>
      </c>
      <c r="KK62" s="68">
        <f t="shared" si="128"/>
        <v>6.1266167460857793E-2</v>
      </c>
      <c r="KL62" s="68">
        <f t="shared" si="307"/>
        <v>5.5153166082245658E-2</v>
      </c>
      <c r="KM62" s="68">
        <f t="shared" si="129"/>
        <v>1.2165876777251186</v>
      </c>
      <c r="KN62" s="68"/>
      <c r="KO62" s="15">
        <f t="shared" si="130"/>
        <v>-0.30412141050438912</v>
      </c>
      <c r="KQ62" s="250">
        <v>1.58</v>
      </c>
      <c r="KR62" s="68">
        <f t="shared" si="131"/>
        <v>-6.2893081761006345E-3</v>
      </c>
      <c r="KS62" s="68">
        <f t="shared" si="308"/>
        <v>-1.2402309554712769E-2</v>
      </c>
      <c r="KT62" s="68">
        <f t="shared" si="132"/>
        <v>-0.39694656488549618</v>
      </c>
      <c r="KU62" s="68"/>
      <c r="KV62" s="15">
        <f t="shared" si="133"/>
        <v>0.56435643564356441</v>
      </c>
      <c r="KW62" s="18"/>
      <c r="KX62" s="250">
        <v>21.5</v>
      </c>
      <c r="KY62" s="68">
        <f t="shared" si="134"/>
        <v>2.4297284421153007E-2</v>
      </c>
      <c r="KZ62" s="68">
        <f t="shared" si="309"/>
        <v>1.8184283042540873E-2</v>
      </c>
      <c r="LA62" s="68">
        <f t="shared" si="135"/>
        <v>-0.70109829000417079</v>
      </c>
      <c r="LB62" s="68"/>
      <c r="LC62" s="15">
        <f t="shared" si="136"/>
        <v>-9.320961619569805E-2</v>
      </c>
      <c r="LD62" s="18"/>
      <c r="LE62" s="250">
        <v>53.61</v>
      </c>
      <c r="LF62" s="68">
        <f t="shared" si="137"/>
        <v>1.9977168949771633E-2</v>
      </c>
      <c r="LG62" s="68">
        <f t="shared" si="310"/>
        <v>1.3864167571159498E-2</v>
      </c>
      <c r="LH62" s="68">
        <f t="shared" si="138"/>
        <v>0.49623220764722303</v>
      </c>
      <c r="LI62" s="68"/>
      <c r="LJ62" s="15">
        <f t="shared" si="139"/>
        <v>0.16265452179570591</v>
      </c>
      <c r="LL62" s="250">
        <v>105.5</v>
      </c>
      <c r="LM62" s="68">
        <f t="shared" si="140"/>
        <v>-3.0240030240029597E-3</v>
      </c>
      <c r="LN62" s="68">
        <f t="shared" si="311"/>
        <v>-9.1370044026150947E-3</v>
      </c>
      <c r="LO62" s="68">
        <f t="shared" si="141"/>
        <v>0.20571428571428571</v>
      </c>
      <c r="LP62" s="68"/>
      <c r="LQ62" s="15">
        <f t="shared" si="142"/>
        <v>0.34893236159058955</v>
      </c>
      <c r="LS62" s="250">
        <v>12.2</v>
      </c>
      <c r="LT62" s="68">
        <f t="shared" si="143"/>
        <v>1.4975041597337747E-2</v>
      </c>
      <c r="LU62" s="68">
        <f t="shared" si="312"/>
        <v>8.8620402187256121E-3</v>
      </c>
      <c r="LV62" s="68"/>
      <c r="LW62" s="68"/>
      <c r="LX62" s="15">
        <f t="shared" si="144"/>
        <v>0.31891891891891883</v>
      </c>
      <c r="LZ62" s="250">
        <v>13.91</v>
      </c>
      <c r="MA62" s="68">
        <f t="shared" si="145"/>
        <v>1.458789204959878E-2</v>
      </c>
      <c r="MB62" s="68">
        <f t="shared" si="313"/>
        <v>8.4748906709866435E-3</v>
      </c>
      <c r="MC62" s="68">
        <f t="shared" si="146"/>
        <v>-0.37483146067415729</v>
      </c>
      <c r="MD62" s="68"/>
      <c r="ME62" s="15">
        <f t="shared" si="147"/>
        <v>3.1899109792284844E-2</v>
      </c>
      <c r="MG62" s="250">
        <v>28.06</v>
      </c>
      <c r="MH62" s="68">
        <f t="shared" si="148"/>
        <v>7.8401229823212876E-2</v>
      </c>
      <c r="MI62" s="68">
        <f t="shared" si="314"/>
        <v>7.2288228444600741E-2</v>
      </c>
      <c r="MJ62" s="68">
        <f t="shared" si="149"/>
        <v>2.7816711590296497</v>
      </c>
      <c r="MK62" s="68"/>
      <c r="ML62" s="15">
        <f t="shared" si="150"/>
        <v>0.32171455487517653</v>
      </c>
      <c r="MN62" s="250">
        <v>102.53</v>
      </c>
      <c r="MO62" s="68">
        <f t="shared" si="151"/>
        <v>3.6075181891673483E-2</v>
      </c>
      <c r="MP62" s="68">
        <f t="shared" si="315"/>
        <v>2.9962180513061348E-2</v>
      </c>
      <c r="MQ62" s="68">
        <f t="shared" si="152"/>
        <v>-0.1856235107227959</v>
      </c>
      <c r="MR62" s="68"/>
      <c r="MS62" s="15">
        <f t="shared" si="153"/>
        <v>-7.9540353712182418E-2</v>
      </c>
      <c r="MU62" s="250">
        <v>11.15</v>
      </c>
      <c r="MV62" s="68">
        <f t="shared" si="154"/>
        <v>3.5283194057567392E-2</v>
      </c>
      <c r="MW62" s="68">
        <f t="shared" si="316"/>
        <v>2.9170192678955258E-2</v>
      </c>
      <c r="MX62" s="68">
        <f t="shared" si="155"/>
        <v>-0.46574029707714426</v>
      </c>
      <c r="MY62" s="68"/>
      <c r="MZ62" s="15">
        <f t="shared" si="156"/>
        <v>4.4985941893158431E-2</v>
      </c>
      <c r="NB62" s="250">
        <v>205.57</v>
      </c>
      <c r="NC62" s="68">
        <f t="shared" si="157"/>
        <v>2.380596643259127E-2</v>
      </c>
      <c r="ND62" s="68">
        <f t="shared" si="317"/>
        <v>1.7692965053979135E-2</v>
      </c>
      <c r="NE62" s="68">
        <f t="shared" si="158"/>
        <v>0.51745773972097142</v>
      </c>
      <c r="NF62" s="68"/>
      <c r="NG62" s="15">
        <f t="shared" si="159"/>
        <v>0.23250794412135023</v>
      </c>
      <c r="NI62" s="250">
        <v>5.83</v>
      </c>
      <c r="NJ62" s="68">
        <f t="shared" si="160"/>
        <v>-8.5034013605441872E-3</v>
      </c>
      <c r="NK62" s="68">
        <f t="shared" si="318"/>
        <v>-1.4616402739156324E-2</v>
      </c>
      <c r="NL62" s="68">
        <f t="shared" si="161"/>
        <v>-0.95371179039301313</v>
      </c>
      <c r="NM62" s="68"/>
      <c r="NN62" s="15">
        <f t="shared" si="162"/>
        <v>0.18979591836734686</v>
      </c>
      <c r="NP62" s="250">
        <v>335.81</v>
      </c>
      <c r="NQ62" s="68">
        <f t="shared" si="163"/>
        <v>5.2926974571222508E-2</v>
      </c>
      <c r="NR62" s="68">
        <f t="shared" si="319"/>
        <v>4.6813973192610374E-2</v>
      </c>
      <c r="NS62" s="68">
        <f t="shared" si="164"/>
        <v>1.5585523809523809</v>
      </c>
      <c r="NT62" s="68"/>
      <c r="NU62" s="15">
        <f t="shared" si="165"/>
        <v>2.0916304380871296E-2</v>
      </c>
      <c r="NW62" s="250">
        <v>163.89</v>
      </c>
      <c r="NX62" s="68">
        <f t="shared" si="166"/>
        <v>2.0041077985933898E-2</v>
      </c>
      <c r="NY62" s="68">
        <f t="shared" si="320"/>
        <v>1.3928076607321763E-2</v>
      </c>
      <c r="NZ62" s="68">
        <f t="shared" si="167"/>
        <v>-6.7535275375512085E-2</v>
      </c>
      <c r="OA62" s="68"/>
      <c r="OB62" s="15">
        <f t="shared" si="168"/>
        <v>-0.13423137876386701</v>
      </c>
      <c r="OD62" s="250">
        <v>1.3</v>
      </c>
      <c r="OE62" s="68">
        <f t="shared" si="169"/>
        <v>-5.1094890510948947E-2</v>
      </c>
      <c r="OF62" s="68">
        <f t="shared" si="321"/>
        <v>-5.7207891889561081E-2</v>
      </c>
      <c r="OG62" s="68">
        <f t="shared" si="170"/>
        <v>-0.99423937608011692</v>
      </c>
      <c r="OH62" s="68"/>
      <c r="OI62" s="15">
        <f t="shared" si="171"/>
        <v>-0.10958904109589036</v>
      </c>
      <c r="OK62" s="250">
        <v>75.92</v>
      </c>
      <c r="OL62" s="68">
        <f t="shared" si="172"/>
        <v>3.857729138166905E-2</v>
      </c>
      <c r="OM62" s="68">
        <f t="shared" si="322"/>
        <v>3.2464290003056916E-2</v>
      </c>
      <c r="ON62" s="68">
        <f t="shared" si="173"/>
        <v>0.78845700824499398</v>
      </c>
      <c r="OO62" s="68"/>
      <c r="OP62" s="15">
        <f t="shared" si="174"/>
        <v>0.13976880348296056</v>
      </c>
      <c r="OR62" s="250">
        <v>1.87</v>
      </c>
      <c r="OS62" s="68">
        <f t="shared" si="175"/>
        <v>-1.0582010582010474E-2</v>
      </c>
      <c r="OT62" s="68">
        <f t="shared" si="323"/>
        <v>-1.6695011960622608E-2</v>
      </c>
      <c r="OU62" s="68">
        <f t="shared" si="176"/>
        <v>-0.75714285714285712</v>
      </c>
      <c r="OV62" s="68"/>
      <c r="OW62" s="15">
        <f t="shared" si="177"/>
        <v>0.6696428571428571</v>
      </c>
      <c r="OY62" s="250">
        <v>134.63</v>
      </c>
      <c r="OZ62" s="68">
        <f t="shared" si="178"/>
        <v>1.9769731858809158E-2</v>
      </c>
      <c r="PA62" s="68">
        <f t="shared" si="324"/>
        <v>1.3656730480197023E-2</v>
      </c>
      <c r="PB62" s="68">
        <f t="shared" si="332"/>
        <v>3.1424615384615384</v>
      </c>
      <c r="PC62" s="68"/>
      <c r="PD62" s="15">
        <f t="shared" si="179"/>
        <v>0.17529463116542993</v>
      </c>
      <c r="PE62" s="18"/>
      <c r="PF62" s="250">
        <v>213.04</v>
      </c>
      <c r="PG62" s="68">
        <f t="shared" si="180"/>
        <v>2.8715341524266119E-3</v>
      </c>
      <c r="PH62" s="68">
        <f t="shared" si="325"/>
        <v>-3.2414672261855235E-3</v>
      </c>
      <c r="PI62" s="68">
        <f t="shared" si="181"/>
        <v>-0.38816771970132108</v>
      </c>
      <c r="PJ62" s="68"/>
      <c r="PK62" s="15">
        <f t="shared" si="182"/>
        <v>1.8696504566537545E-2</v>
      </c>
      <c r="PM62" s="250"/>
      <c r="PN62" s="68">
        <f t="shared" si="183"/>
        <v>0</v>
      </c>
      <c r="PO62" s="68">
        <f t="shared" si="184"/>
        <v>-6.1130013786121354E-3</v>
      </c>
      <c r="PP62" s="68">
        <f t="shared" si="185"/>
        <v>0</v>
      </c>
      <c r="PQ62" s="68"/>
      <c r="PR62" s="15">
        <f t="shared" si="186"/>
        <v>0</v>
      </c>
      <c r="PT62" s="250">
        <v>4.28</v>
      </c>
      <c r="PU62" s="68">
        <f t="shared" si="187"/>
        <v>7.0588235294118231E-3</v>
      </c>
      <c r="PV62" s="68">
        <f t="shared" si="326"/>
        <v>9.4582215079968765E-4</v>
      </c>
      <c r="PW62" s="68">
        <f t="shared" si="188"/>
        <v>-0.50917431192660556</v>
      </c>
      <c r="PX62" s="68"/>
      <c r="PY62" s="15">
        <f t="shared" si="189"/>
        <v>-0.16569200779727089</v>
      </c>
      <c r="QA62" s="250">
        <v>219.12</v>
      </c>
      <c r="QB62" s="68">
        <f t="shared" si="190"/>
        <v>8.2363226429852856E-3</v>
      </c>
      <c r="QC62" s="68">
        <f t="shared" si="327"/>
        <v>2.1233212643731502E-3</v>
      </c>
      <c r="QD62" s="68">
        <f t="shared" si="191"/>
        <v>-0.35054388096861194</v>
      </c>
      <c r="QE62" s="68"/>
      <c r="QF62" s="15">
        <f t="shared" si="192"/>
        <v>0.14279753833315945</v>
      </c>
      <c r="QH62" s="250">
        <v>1.47</v>
      </c>
      <c r="QI62" s="68">
        <f t="shared" si="193"/>
        <v>5.376344086021502E-2</v>
      </c>
      <c r="QJ62" s="68">
        <f t="shared" si="328"/>
        <v>4.7650439481602885E-2</v>
      </c>
      <c r="QK62" s="68">
        <f t="shared" si="194"/>
        <v>-0.41434262948207168</v>
      </c>
      <c r="QL62" s="68"/>
      <c r="QM62" s="15">
        <f t="shared" si="195"/>
        <v>0.13076923076923072</v>
      </c>
      <c r="QO62" s="250">
        <v>15.52</v>
      </c>
      <c r="QP62" s="68">
        <f t="shared" si="196"/>
        <v>-0.10547550432276667</v>
      </c>
      <c r="QQ62" s="68">
        <f t="shared" si="329"/>
        <v>-0.11158850570137881</v>
      </c>
      <c r="QR62" s="68">
        <f t="shared" si="197"/>
        <v>-0.98108193763865525</v>
      </c>
      <c r="QS62" s="68"/>
      <c r="QT62" s="15">
        <f t="shared" si="198"/>
        <v>0.35191637630662015</v>
      </c>
      <c r="QV62" s="250">
        <v>2.11</v>
      </c>
      <c r="QW62" s="68">
        <f t="shared" si="199"/>
        <v>5.4999999999999938E-2</v>
      </c>
      <c r="QX62" s="68">
        <f t="shared" si="330"/>
        <v>4.8886998621387803E-2</v>
      </c>
      <c r="QY62" s="68">
        <f t="shared" si="200"/>
        <v>-0.40226628895184136</v>
      </c>
      <c r="QZ62" s="68"/>
      <c r="RA62" s="15">
        <f t="shared" si="201"/>
        <v>-0.13771965672251743</v>
      </c>
      <c r="RC62" s="250">
        <v>22.61</v>
      </c>
      <c r="RD62" s="68">
        <f t="shared" si="202"/>
        <v>3.6680421824851019E-2</v>
      </c>
      <c r="RE62" s="68">
        <f t="shared" si="331"/>
        <v>3.0567420446238884E-2</v>
      </c>
      <c r="RF62" s="68">
        <f t="shared" si="203"/>
        <v>-0.5115575718297688</v>
      </c>
      <c r="RG62" s="68"/>
      <c r="RH62" s="15">
        <f t="shared" si="204"/>
        <v>-8.6464646464646494E-2</v>
      </c>
      <c r="RJ62" s="250">
        <v>173.76</v>
      </c>
      <c r="RK62" s="68">
        <f t="shared" si="205"/>
        <v>3.6388840755501384E-3</v>
      </c>
      <c r="RL62" s="68">
        <f t="shared" si="206"/>
        <v>-2.474117303061997E-3</v>
      </c>
      <c r="RM62" s="68">
        <f t="shared" si="207"/>
        <v>-0.19398831060395222</v>
      </c>
      <c r="RN62" s="68"/>
      <c r="RO62" s="15">
        <f t="shared" si="208"/>
        <v>-0.11671411142740956</v>
      </c>
      <c r="RQ62" s="250">
        <v>14</v>
      </c>
      <c r="RR62" s="68">
        <f t="shared" si="209"/>
        <v>-1.2693935119887145E-2</v>
      </c>
      <c r="RS62" s="68">
        <f t="shared" si="210"/>
        <v>-1.880693649849928E-2</v>
      </c>
      <c r="RT62" s="68">
        <f t="shared" si="211"/>
        <v>-4.3715846994535554E-2</v>
      </c>
      <c r="RU62" s="68"/>
      <c r="RV62" s="15">
        <f t="shared" si="212"/>
        <v>-0.32821497120921306</v>
      </c>
      <c r="RX62" s="250">
        <v>86.1</v>
      </c>
      <c r="RY62" s="68">
        <f t="shared" si="213"/>
        <v>2.634402193348425E-2</v>
      </c>
      <c r="RZ62" s="68">
        <f t="shared" si="214"/>
        <v>2.0231020554872116E-2</v>
      </c>
      <c r="SA62" s="68">
        <f t="shared" si="215"/>
        <v>-0.35292349316098004</v>
      </c>
      <c r="SB62" s="68"/>
      <c r="SC62" s="15">
        <f t="shared" si="216"/>
        <v>0.13843712812376041</v>
      </c>
      <c r="SE62" s="396">
        <v>9.9</v>
      </c>
      <c r="SF62" s="68">
        <f t="shared" si="217"/>
        <v>-3.5087719298245557E-2</v>
      </c>
      <c r="SG62" s="68">
        <f t="shared" si="218"/>
        <v>-4.1200720676857691E-2</v>
      </c>
      <c r="SH62" s="68">
        <f t="shared" si="219"/>
        <v>-0.20799999999999996</v>
      </c>
      <c r="SI62" s="68"/>
      <c r="SJ62" s="15">
        <f t="shared" si="220"/>
        <v>-0.35124508519003927</v>
      </c>
      <c r="SL62" s="250">
        <v>0.45800000000000002</v>
      </c>
      <c r="SM62" s="68">
        <f t="shared" si="221"/>
        <v>-3.9832285115303907E-2</v>
      </c>
      <c r="SN62" s="68">
        <f t="shared" si="222"/>
        <v>-4.5945286493916042E-2</v>
      </c>
      <c r="SO62" s="68">
        <f t="shared" si="223"/>
        <v>-0.67746478873239435</v>
      </c>
      <c r="SP62" s="68"/>
      <c r="SQ62" s="15">
        <f t="shared" si="224"/>
        <v>-0.54653465346534658</v>
      </c>
      <c r="SS62" s="250">
        <v>10.6</v>
      </c>
      <c r="ST62" s="68">
        <f t="shared" si="225"/>
        <v>-1.8518518518518615E-2</v>
      </c>
      <c r="SU62" s="68">
        <f t="shared" si="226"/>
        <v>-2.4631519897130749E-2</v>
      </c>
      <c r="SV62" s="68">
        <f t="shared" si="227"/>
        <v>-0.34324659231722432</v>
      </c>
      <c r="SW62" s="68"/>
      <c r="SX62" s="15">
        <f t="shared" si="228"/>
        <v>0.26190476190476181</v>
      </c>
      <c r="SZ62" s="250">
        <v>26.81</v>
      </c>
      <c r="TA62" s="68">
        <f t="shared" si="229"/>
        <v>-7.454342154304724E-4</v>
      </c>
      <c r="TB62" s="68">
        <f t="shared" si="230"/>
        <v>-6.858435594042608E-3</v>
      </c>
      <c r="TC62" s="68">
        <f t="shared" si="231"/>
        <v>-0.3358929898439435</v>
      </c>
      <c r="TD62" s="68"/>
      <c r="TE62" s="15">
        <f t="shared" si="232"/>
        <v>0.71858974358974359</v>
      </c>
      <c r="TG62" s="250">
        <v>0.1855</v>
      </c>
      <c r="TH62" s="68">
        <f t="shared" si="233"/>
        <v>2.702702702702705E-3</v>
      </c>
      <c r="TI62" s="68">
        <f t="shared" si="234"/>
        <v>-3.4102986759094304E-3</v>
      </c>
      <c r="TJ62" s="68">
        <f t="shared" si="235"/>
        <v>-0.15681818181818183</v>
      </c>
      <c r="TK62" s="68"/>
      <c r="TL62" s="15">
        <f t="shared" si="236"/>
        <v>9.4395280235988116E-2</v>
      </c>
      <c r="TN62" s="250">
        <v>34.520000000000003</v>
      </c>
      <c r="TO62" s="68">
        <f t="shared" si="237"/>
        <v>7.6731129132875872E-2</v>
      </c>
      <c r="TP62" s="68">
        <f t="shared" si="238"/>
        <v>7.0618127754263738E-2</v>
      </c>
      <c r="TQ62" s="68">
        <f t="shared" si="239"/>
        <v>-0.49684067836137968</v>
      </c>
      <c r="TR62" s="68"/>
      <c r="TS62" s="15">
        <f t="shared" si="240"/>
        <v>0.16033613445378161</v>
      </c>
      <c r="TU62" s="250">
        <v>2.38</v>
      </c>
      <c r="TV62" s="68">
        <f t="shared" si="241"/>
        <v>-8.3333333333333419E-3</v>
      </c>
      <c r="TW62" s="68">
        <f t="shared" si="242"/>
        <v>-1.4446334711945476E-2</v>
      </c>
      <c r="TX62" s="68">
        <f t="shared" si="243"/>
        <v>-0.46031746031746035</v>
      </c>
      <c r="TY62" s="68"/>
      <c r="TZ62" s="15">
        <f t="shared" si="244"/>
        <v>0.391812865497076</v>
      </c>
      <c r="UB62" s="250"/>
      <c r="UC62" s="68">
        <f t="shared" si="245"/>
        <v>0</v>
      </c>
      <c r="UD62" s="68">
        <f t="shared" si="246"/>
        <v>-6.1130013786121354E-3</v>
      </c>
      <c r="UE62" s="68">
        <f t="shared" si="247"/>
        <v>0</v>
      </c>
      <c r="UF62" s="68"/>
      <c r="UG62" s="15">
        <f t="shared" si="248"/>
        <v>0</v>
      </c>
      <c r="UI62" s="250"/>
      <c r="UJ62" s="68">
        <f t="shared" si="249"/>
        <v>0</v>
      </c>
      <c r="UK62" s="68">
        <f t="shared" si="250"/>
        <v>-6.1130013786121354E-3</v>
      </c>
      <c r="UL62" s="68">
        <f t="shared" si="251"/>
        <v>0</v>
      </c>
      <c r="UM62" s="68"/>
      <c r="UN62" s="15">
        <f t="shared" si="252"/>
        <v>0</v>
      </c>
      <c r="UP62" s="250"/>
      <c r="UQ62" s="68">
        <f t="shared" si="253"/>
        <v>0</v>
      </c>
      <c r="UR62" s="68">
        <f t="shared" si="254"/>
        <v>-6.1130013786121354E-3</v>
      </c>
      <c r="US62" s="68">
        <f t="shared" si="255"/>
        <v>0</v>
      </c>
      <c r="UT62" s="68"/>
      <c r="UU62" s="15">
        <f t="shared" si="256"/>
        <v>0</v>
      </c>
      <c r="UW62" s="250"/>
      <c r="UX62" s="68">
        <f t="shared" si="257"/>
        <v>0</v>
      </c>
      <c r="UY62" s="68">
        <f t="shared" si="258"/>
        <v>-6.1130013786121354E-3</v>
      </c>
      <c r="UZ62" s="68">
        <f t="shared" si="259"/>
        <v>0</v>
      </c>
      <c r="VA62" s="68"/>
      <c r="VB62" s="15">
        <f t="shared" si="260"/>
        <v>0</v>
      </c>
      <c r="VD62" s="250"/>
      <c r="VE62" s="68">
        <f t="shared" si="261"/>
        <v>0</v>
      </c>
      <c r="VF62" s="68">
        <f t="shared" si="262"/>
        <v>-6.1130013786121354E-3</v>
      </c>
      <c r="VG62" s="68">
        <f t="shared" si="263"/>
        <v>0</v>
      </c>
      <c r="VH62" s="68"/>
      <c r="VI62" s="15">
        <f t="shared" si="264"/>
        <v>0</v>
      </c>
      <c r="VM62" s="21">
        <f t="shared" si="265"/>
        <v>1.7090083299857034E-2</v>
      </c>
      <c r="VN62" s="49"/>
      <c r="VO62" s="21">
        <f t="shared" si="266"/>
        <v>0.32457726953571858</v>
      </c>
      <c r="VP62" s="14"/>
      <c r="VQ62" s="21">
        <f t="shared" si="267"/>
        <v>2.9935108176921587E-2</v>
      </c>
    </row>
    <row r="63" spans="1:589" ht="15.75" customHeight="1" x14ac:dyDescent="0.2">
      <c r="A63" s="127">
        <v>45736</v>
      </c>
      <c r="B63" s="4">
        <f t="shared" si="0"/>
        <v>45736</v>
      </c>
      <c r="C63" s="13">
        <v>41953.32</v>
      </c>
      <c r="D63" s="138">
        <f t="shared" si="1"/>
        <v>-12.110000000000582</v>
      </c>
      <c r="E63" s="68">
        <f t="shared" si="2"/>
        <v>-2.885708546296459E-4</v>
      </c>
      <c r="F63" s="15">
        <f t="shared" si="3"/>
        <v>-1.3889078234364185E-2</v>
      </c>
      <c r="G63" s="13">
        <v>5662.89</v>
      </c>
      <c r="H63" s="138">
        <f t="shared" si="4"/>
        <v>-12.409999999999854</v>
      </c>
      <c r="I63" s="68">
        <f t="shared" si="5"/>
        <v>-2.1866685461561248E-3</v>
      </c>
      <c r="J63" s="15">
        <f t="shared" si="6"/>
        <v>-3.7190370696558568E-2</v>
      </c>
      <c r="K63" s="13">
        <v>17691.63</v>
      </c>
      <c r="L63" s="138">
        <f t="shared" si="7"/>
        <v>-59.159999999999854</v>
      </c>
      <c r="M63" s="68">
        <f t="shared" si="8"/>
        <v>-3.332809412989498E-3</v>
      </c>
      <c r="N63" s="15">
        <f t="shared" si="9"/>
        <v>-8.3847424160275144E-2</v>
      </c>
      <c r="O63" s="13">
        <v>2068.63</v>
      </c>
      <c r="P63" s="138">
        <f t="shared" si="10"/>
        <v>-13.449999999999818</v>
      </c>
      <c r="Q63" s="68">
        <f t="shared" si="11"/>
        <v>-6.4598862675784878E-3</v>
      </c>
      <c r="R63" s="15">
        <f t="shared" si="12"/>
        <v>-7.2429780822900483E-2</v>
      </c>
      <c r="S63" s="18">
        <f t="shared" si="13"/>
        <v>-1.1537186876775856E-3</v>
      </c>
      <c r="T63" s="121">
        <f t="shared" si="14"/>
        <v>253.65979657535837</v>
      </c>
      <c r="U63" s="121">
        <f t="shared" si="15"/>
        <v>253.65979657535837</v>
      </c>
      <c r="V63" s="134">
        <f t="shared" si="16"/>
        <v>-9.0883156674973875E-4</v>
      </c>
      <c r="W63" s="21">
        <f t="shared" si="268"/>
        <v>-1.9556854245507845E-2</v>
      </c>
      <c r="X63" s="18">
        <f t="shared" si="17"/>
        <v>-3.0669837703384394E-3</v>
      </c>
      <c r="Y63" s="352">
        <v>65100.37</v>
      </c>
      <c r="Z63" s="15">
        <v>1.9999999999999999E-6</v>
      </c>
      <c r="AA63" s="21">
        <f t="shared" si="18"/>
        <v>9.1083156674973879E-4</v>
      </c>
      <c r="AC63" s="250">
        <v>203.75</v>
      </c>
      <c r="AD63" s="68">
        <f t="shared" si="19"/>
        <v>-2.4533856722282318E-4</v>
      </c>
      <c r="AE63" s="68">
        <f t="shared" si="269"/>
        <v>6.6349299952691556E-4</v>
      </c>
      <c r="AF63" s="68">
        <f t="shared" si="20"/>
        <v>0.23657219153972195</v>
      </c>
      <c r="AG63" s="68"/>
      <c r="AH63" s="15">
        <f t="shared" si="21"/>
        <v>-0.10309459875863886</v>
      </c>
      <c r="AJ63" s="250">
        <v>20.399999999999999</v>
      </c>
      <c r="AK63" s="68">
        <f t="shared" si="22"/>
        <v>-4.8995590396871936E-4</v>
      </c>
      <c r="AL63" s="68">
        <f t="shared" si="270"/>
        <v>4.1887566278101939E-4</v>
      </c>
      <c r="AM63" s="68">
        <f t="shared" si="23"/>
        <v>9.6774193548386941E-2</v>
      </c>
      <c r="AN63" s="68"/>
      <c r="AO63" s="15">
        <f t="shared" si="24"/>
        <v>-2.9957203994293986E-2</v>
      </c>
      <c r="AQ63" s="250">
        <v>19.600000000000001</v>
      </c>
      <c r="AR63" s="68">
        <f t="shared" si="25"/>
        <v>-5.0994390617021981E-4</v>
      </c>
      <c r="AS63" s="68">
        <f t="shared" si="271"/>
        <v>3.9888766057951893E-4</v>
      </c>
      <c r="AT63" s="68">
        <f t="shared" si="26"/>
        <v>0.13491603937463822</v>
      </c>
      <c r="AU63" s="68"/>
      <c r="AV63" s="15">
        <f t="shared" si="27"/>
        <v>-8.7098276665113994E-2</v>
      </c>
      <c r="AX63" s="250">
        <v>197.19</v>
      </c>
      <c r="AY63" s="68">
        <f t="shared" si="28"/>
        <v>-2.0748987854250838E-3</v>
      </c>
      <c r="AZ63" s="68">
        <f t="shared" si="272"/>
        <v>-1.166067218675345E-3</v>
      </c>
      <c r="BA63" s="68">
        <f t="shared" si="29"/>
        <v>0.47046979865771815</v>
      </c>
      <c r="BB63" s="68"/>
      <c r="BC63" s="15">
        <f t="shared" si="30"/>
        <v>-3.4281796366129588E-2</v>
      </c>
      <c r="BE63" s="250">
        <v>75.83</v>
      </c>
      <c r="BF63" s="68">
        <f t="shared" si="31"/>
        <v>-2.7617043661231975E-3</v>
      </c>
      <c r="BG63" s="68">
        <f t="shared" si="273"/>
        <v>-1.8528727993734587E-3</v>
      </c>
      <c r="BH63" s="68"/>
      <c r="BI63" s="68"/>
      <c r="BJ63" s="15">
        <f t="shared" si="32"/>
        <v>2.931994027419569E-2</v>
      </c>
      <c r="BL63" s="250">
        <v>62.38</v>
      </c>
      <c r="BM63" s="68">
        <f t="shared" si="33"/>
        <v>-2.8772378516623994E-3</v>
      </c>
      <c r="BN63" s="68">
        <f t="shared" si="274"/>
        <v>-1.9684062849126605E-3</v>
      </c>
      <c r="BO63" s="68">
        <f t="shared" si="34"/>
        <v>5.0522061300101041E-2</v>
      </c>
      <c r="BP63" s="68"/>
      <c r="BQ63" s="15">
        <f t="shared" si="35"/>
        <v>-6.0117522977248782E-2</v>
      </c>
      <c r="BS63" s="250">
        <v>35.64</v>
      </c>
      <c r="BT63" s="68">
        <f t="shared" si="36"/>
        <v>-5.6085249579349472E-4</v>
      </c>
      <c r="BU63" s="68">
        <f t="shared" si="275"/>
        <v>3.4797907095624402E-4</v>
      </c>
      <c r="BV63" s="68">
        <f t="shared" si="37"/>
        <v>-4.3478260869565154E-2</v>
      </c>
      <c r="BW63" s="68"/>
      <c r="BX63" s="15">
        <f t="shared" si="38"/>
        <v>-6.8235294117647047E-2</v>
      </c>
      <c r="BZ63" s="250"/>
      <c r="CA63" s="68">
        <f t="shared" si="39"/>
        <v>0</v>
      </c>
      <c r="CB63" s="68">
        <f t="shared" si="276"/>
        <v>0</v>
      </c>
      <c r="CC63" s="68">
        <f t="shared" si="40"/>
        <v>0</v>
      </c>
      <c r="CD63" s="68"/>
      <c r="CE63" s="15">
        <f t="shared" si="41"/>
        <v>0</v>
      </c>
      <c r="CG63" s="250">
        <v>30.44</v>
      </c>
      <c r="CH63" s="68">
        <f t="shared" si="42"/>
        <v>-6.2030688867122999E-3</v>
      </c>
      <c r="CI63" s="68">
        <f t="shared" si="277"/>
        <v>-5.294237319962561E-3</v>
      </c>
      <c r="CJ63" s="68">
        <f t="shared" si="43"/>
        <v>6.9467416473701898E-3</v>
      </c>
      <c r="CK63" s="68"/>
      <c r="CL63" s="15">
        <f t="shared" si="44"/>
        <v>-0.11408614668218854</v>
      </c>
      <c r="CN63" s="250">
        <v>30.7</v>
      </c>
      <c r="CO63" s="68">
        <f t="shared" si="45"/>
        <v>-6.1508578828100118E-3</v>
      </c>
      <c r="CP63" s="68">
        <f t="shared" si="278"/>
        <v>-5.2420263160602729E-3</v>
      </c>
      <c r="CQ63" s="68">
        <f t="shared" si="46"/>
        <v>-2.0421186981493318E-2</v>
      </c>
      <c r="CR63" s="68"/>
      <c r="CS63" s="15">
        <f t="shared" si="47"/>
        <v>-8.2760681207051087E-2</v>
      </c>
      <c r="CU63" s="250">
        <v>34.590000000000003</v>
      </c>
      <c r="CV63" s="68">
        <f t="shared" si="48"/>
        <v>-5.7487783845931511E-3</v>
      </c>
      <c r="CW63" s="68">
        <f t="shared" si="279"/>
        <v>-4.8399468178434123E-3</v>
      </c>
      <c r="CX63" s="68">
        <f t="shared" si="49"/>
        <v>7.5894245723172785E-2</v>
      </c>
      <c r="CY63" s="68"/>
      <c r="CZ63" s="15">
        <f t="shared" si="50"/>
        <v>-7.2156652360514953E-2</v>
      </c>
      <c r="DB63" s="250">
        <v>19.45</v>
      </c>
      <c r="DC63" s="68">
        <f t="shared" si="51"/>
        <v>-8.1591024987251477E-3</v>
      </c>
      <c r="DD63" s="68">
        <f t="shared" si="280"/>
        <v>-7.2502709319754088E-3</v>
      </c>
      <c r="DE63" s="68">
        <f t="shared" si="52"/>
        <v>-0.11065386374028356</v>
      </c>
      <c r="DF63" s="68"/>
      <c r="DG63" s="15">
        <f t="shared" si="53"/>
        <v>-4.4695481335952858E-2</v>
      </c>
      <c r="DI63" s="250">
        <v>46.08</v>
      </c>
      <c r="DJ63" s="68">
        <f t="shared" si="54"/>
        <v>-6.4683053040104407E-3</v>
      </c>
      <c r="DK63" s="68">
        <f t="shared" si="281"/>
        <v>-5.5594737372607018E-3</v>
      </c>
      <c r="DL63" s="68">
        <f t="shared" si="55"/>
        <v>4.3714609286523209E-2</v>
      </c>
      <c r="DM63" s="68"/>
      <c r="DN63" s="15">
        <f t="shared" si="56"/>
        <v>9.2979127134724907E-2</v>
      </c>
      <c r="DP63" s="250">
        <v>38.869999999999997</v>
      </c>
      <c r="DQ63" s="68">
        <f t="shared" si="57"/>
        <v>-3.0777122339062462E-3</v>
      </c>
      <c r="DR63" s="68">
        <f t="shared" si="282"/>
        <v>-2.1688806671565073E-3</v>
      </c>
      <c r="DS63" s="68"/>
      <c r="DT63" s="68"/>
      <c r="DU63" s="15">
        <f t="shared" si="58"/>
        <v>2.0745798319327709E-2</v>
      </c>
      <c r="DV63" s="18"/>
      <c r="DW63" s="250">
        <v>30.06</v>
      </c>
      <c r="DX63" s="68">
        <f t="shared" si="59"/>
        <v>-3.3156498673740523E-3</v>
      </c>
      <c r="DY63" s="68">
        <f t="shared" si="283"/>
        <v>-2.4068183006243134E-3</v>
      </c>
      <c r="DZ63" s="68">
        <f t="shared" si="60"/>
        <v>0.60405549626467459</v>
      </c>
      <c r="EA63" s="68"/>
      <c r="EB63" s="15">
        <f t="shared" si="61"/>
        <v>-0.1018822826411712</v>
      </c>
      <c r="ED63" s="250">
        <v>33.049999999999997</v>
      </c>
      <c r="EE63" s="68">
        <f t="shared" si="62"/>
        <v>-1.2088244182534376E-3</v>
      </c>
      <c r="EF63" s="68">
        <f t="shared" si="284"/>
        <v>-2.9999285150369883E-4</v>
      </c>
      <c r="EG63" s="68">
        <f t="shared" si="63"/>
        <v>0.57156443176414629</v>
      </c>
      <c r="EH63" s="68"/>
      <c r="EI63" s="15">
        <f t="shared" si="64"/>
        <v>-0.10385032537960968</v>
      </c>
      <c r="EK63" s="250">
        <v>107.12</v>
      </c>
      <c r="EL63" s="68">
        <f t="shared" si="65"/>
        <v>-8.3947392967063895E-4</v>
      </c>
      <c r="EM63" s="68">
        <f t="shared" si="285"/>
        <v>6.9357637079099795E-5</v>
      </c>
      <c r="EN63" s="68">
        <f t="shared" si="66"/>
        <v>0.6597458940192128</v>
      </c>
      <c r="EO63" s="68"/>
      <c r="EP63" s="15">
        <f t="shared" si="67"/>
        <v>-3.755615453728655E-2</v>
      </c>
      <c r="ER63" s="250">
        <v>36.81</v>
      </c>
      <c r="ES63" s="68">
        <f t="shared" si="68"/>
        <v>2.7173913043492166E-4</v>
      </c>
      <c r="ET63" s="68">
        <f t="shared" si="286"/>
        <v>1.1805706971846604E-3</v>
      </c>
      <c r="EU63" s="68">
        <f t="shared" si="69"/>
        <v>5.4425665998281463E-2</v>
      </c>
      <c r="EV63" s="68"/>
      <c r="EW63" s="15">
        <f t="shared" si="70"/>
        <v>-5.3484186166109497E-2</v>
      </c>
      <c r="EY63" s="250">
        <v>32.47</v>
      </c>
      <c r="EZ63" s="68">
        <f t="shared" si="71"/>
        <v>-3.0788177339895358E-4</v>
      </c>
      <c r="FA63" s="68">
        <f t="shared" si="287"/>
        <v>6.0094979335078517E-4</v>
      </c>
      <c r="FB63" s="68"/>
      <c r="FC63" s="68"/>
      <c r="FD63" s="15">
        <f t="shared" si="72"/>
        <v>0.32099267697314893</v>
      </c>
      <c r="FF63" s="250">
        <v>59.66</v>
      </c>
      <c r="FG63" s="68">
        <f t="shared" si="73"/>
        <v>5.2232518955348806E-3</v>
      </c>
      <c r="FH63" s="68">
        <f t="shared" si="288"/>
        <v>6.1320834622846194E-3</v>
      </c>
      <c r="FI63" s="68">
        <f t="shared" si="74"/>
        <v>9.8171970209884624E-3</v>
      </c>
      <c r="FJ63" s="68"/>
      <c r="FK63" s="15">
        <f t="shared" si="75"/>
        <v>5.0537066384926881E-2</v>
      </c>
      <c r="FM63" s="250">
        <v>172.11</v>
      </c>
      <c r="FN63" s="68">
        <f t="shared" si="76"/>
        <v>-6.9674272774764056E-4</v>
      </c>
      <c r="FO63" s="68">
        <f t="shared" si="289"/>
        <v>2.1208883900209819E-4</v>
      </c>
      <c r="FP63" s="68">
        <f t="shared" si="77"/>
        <v>0.48013415892672867</v>
      </c>
      <c r="FQ63" s="68"/>
      <c r="FR63" s="15">
        <f t="shared" si="78"/>
        <v>-5.2570736540790391E-2</v>
      </c>
      <c r="FT63" s="250">
        <v>96</v>
      </c>
      <c r="FU63" s="68">
        <f t="shared" si="79"/>
        <v>2.296930465650437E-3</v>
      </c>
      <c r="FV63" s="68">
        <f t="shared" si="290"/>
        <v>3.2057620324001759E-3</v>
      </c>
      <c r="FW63" s="68">
        <f t="shared" si="80"/>
        <v>9.0537316823810055E-2</v>
      </c>
      <c r="FX63" s="68"/>
      <c r="FY63" s="15">
        <f t="shared" si="81"/>
        <v>6.4537591483699183E-2</v>
      </c>
      <c r="GA63" s="250">
        <v>17.47</v>
      </c>
      <c r="GB63" s="68">
        <f t="shared" si="82"/>
        <v>-4.5584045584046631E-3</v>
      </c>
      <c r="GC63" s="68">
        <f t="shared" si="291"/>
        <v>-3.6495729916549242E-3</v>
      </c>
      <c r="GD63" s="68"/>
      <c r="GE63" s="68"/>
      <c r="GF63" s="15">
        <f t="shared" si="83"/>
        <v>2.2948938611588726E-3</v>
      </c>
      <c r="GG63" s="18"/>
      <c r="GH63" s="250">
        <v>19.48</v>
      </c>
      <c r="GI63" s="68">
        <f t="shared" si="84"/>
        <v>-7.135575942915421E-3</v>
      </c>
      <c r="GJ63" s="68">
        <f t="shared" si="292"/>
        <v>-6.2267443761656821E-3</v>
      </c>
      <c r="GK63" s="68">
        <f t="shared" si="85"/>
        <v>1.352757544224774E-2</v>
      </c>
      <c r="GL63" s="68"/>
      <c r="GM63" s="15">
        <f t="shared" si="86"/>
        <v>3.0687830687830788E-2</v>
      </c>
      <c r="GO63" s="250">
        <v>27.59</v>
      </c>
      <c r="GP63" s="68">
        <f t="shared" si="87"/>
        <v>-1.0861694424330606E-3</v>
      </c>
      <c r="GQ63" s="68">
        <f t="shared" si="293"/>
        <v>-1.7733787568332182E-4</v>
      </c>
      <c r="GR63" s="68"/>
      <c r="GS63" s="68"/>
      <c r="GT63" s="15">
        <f t="shared" si="88"/>
        <v>1.247706422018348E-2</v>
      </c>
      <c r="GV63" s="250">
        <v>14.45</v>
      </c>
      <c r="GW63" s="68">
        <f t="shared" si="89"/>
        <v>2.7758501040943198E-3</v>
      </c>
      <c r="GX63" s="68">
        <f t="shared" si="294"/>
        <v>3.6846816708440587E-3</v>
      </c>
      <c r="GY63" s="68">
        <f t="shared" si="90"/>
        <v>0.21940928270042193</v>
      </c>
      <c r="GZ63" s="68"/>
      <c r="HA63" s="15">
        <f t="shared" si="91"/>
        <v>5.3206997084548006E-2</v>
      </c>
      <c r="HD63" s="250">
        <v>236.26</v>
      </c>
      <c r="HE63" s="68">
        <f t="shared" si="92"/>
        <v>1.6959213092511542E-3</v>
      </c>
      <c r="HF63" s="68">
        <f t="shared" si="295"/>
        <v>2.604752876000893E-3</v>
      </c>
      <c r="HG63" s="68">
        <f t="shared" si="93"/>
        <v>0.32722880737037247</v>
      </c>
      <c r="HH63" s="68"/>
      <c r="HI63" s="15">
        <f t="shared" si="94"/>
        <v>-0.41496632329635497</v>
      </c>
      <c r="HK63" s="250">
        <v>31.7</v>
      </c>
      <c r="HL63" s="68">
        <f t="shared" si="95"/>
        <v>-2.6412776412776503E-2</v>
      </c>
      <c r="HM63" s="68">
        <f t="shared" si="296"/>
        <v>-2.5503944846026763E-2</v>
      </c>
      <c r="HN63" s="68">
        <f t="shared" si="96"/>
        <v>11.782258064516128</v>
      </c>
      <c r="HO63" s="68"/>
      <c r="HP63" s="15">
        <f t="shared" si="97"/>
        <v>0.20166793025018956</v>
      </c>
      <c r="HR63" s="250">
        <v>115.9</v>
      </c>
      <c r="HS63" s="68">
        <f t="shared" si="98"/>
        <v>4.1587246577716513E-3</v>
      </c>
      <c r="HT63" s="68">
        <f t="shared" si="297"/>
        <v>5.0675562245213902E-3</v>
      </c>
      <c r="HU63" s="68">
        <f t="shared" si="99"/>
        <v>2.1840659340659343</v>
      </c>
      <c r="HV63" s="68"/>
      <c r="HW63" s="15">
        <f t="shared" si="100"/>
        <v>7.7437947383099504E-2</v>
      </c>
      <c r="HY63" s="250">
        <v>118.53</v>
      </c>
      <c r="HZ63" s="68">
        <f t="shared" si="101"/>
        <v>8.5942818243703641E-3</v>
      </c>
      <c r="IA63" s="68">
        <f t="shared" si="298"/>
        <v>9.5031133911201021E-3</v>
      </c>
      <c r="IB63" s="68">
        <f t="shared" si="102"/>
        <v>0.1192634560906515</v>
      </c>
      <c r="IC63" s="68"/>
      <c r="ID63" s="15">
        <f t="shared" si="103"/>
        <v>-0.11735795666095757</v>
      </c>
      <c r="IF63" s="250">
        <v>190.54</v>
      </c>
      <c r="IG63" s="68">
        <f t="shared" si="104"/>
        <v>-2.5719691159175748E-2</v>
      </c>
      <c r="IH63" s="68">
        <f t="shared" si="299"/>
        <v>-2.4810859592426009E-2</v>
      </c>
      <c r="II63" s="68">
        <f t="shared" si="105"/>
        <v>8.8799999999999948E-2</v>
      </c>
      <c r="IJ63" s="68"/>
      <c r="IK63" s="15">
        <f t="shared" si="106"/>
        <v>-0.17814009661835753</v>
      </c>
      <c r="IM63" s="250">
        <v>201.71</v>
      </c>
      <c r="IN63" s="68">
        <f t="shared" si="107"/>
        <v>-2.7575567661379734E-2</v>
      </c>
      <c r="IO63" s="68">
        <f t="shared" si="300"/>
        <v>-2.6666736094629995E-2</v>
      </c>
      <c r="IP63" s="68">
        <f t="shared" si="108"/>
        <v>2.9388791251708648</v>
      </c>
      <c r="IQ63" s="68"/>
      <c r="IR63" s="15">
        <f t="shared" si="109"/>
        <v>7.5729294437630087E-2</v>
      </c>
      <c r="IT63" s="250">
        <v>44.85</v>
      </c>
      <c r="IU63" s="68">
        <f t="shared" si="110"/>
        <v>1.4935505770536405E-2</v>
      </c>
      <c r="IV63" s="68">
        <f t="shared" si="301"/>
        <v>1.5844337337286143E-2</v>
      </c>
      <c r="IW63" s="68">
        <f t="shared" si="111"/>
        <v>1.4575342465753425</v>
      </c>
      <c r="IX63" s="68"/>
      <c r="IY63" s="15">
        <f t="shared" si="112"/>
        <v>-0.12726211325160536</v>
      </c>
      <c r="JA63" s="250">
        <v>586</v>
      </c>
      <c r="JB63" s="68">
        <f t="shared" si="113"/>
        <v>3.3215765503545095E-3</v>
      </c>
      <c r="JC63" s="68">
        <f t="shared" si="302"/>
        <v>4.2304081171042479E-3</v>
      </c>
      <c r="JD63" s="68">
        <f t="shared" si="114"/>
        <v>0.18527508090614891</v>
      </c>
      <c r="JE63" s="68"/>
      <c r="JF63" s="15">
        <f t="shared" si="115"/>
        <v>8.368772523099676E-4</v>
      </c>
      <c r="JH63" s="250">
        <v>386.84</v>
      </c>
      <c r="JI63" s="68">
        <f t="shared" si="116"/>
        <v>-2.5269454901759017E-3</v>
      </c>
      <c r="JJ63" s="68">
        <f t="shared" si="303"/>
        <v>-1.6181139234261628E-3</v>
      </c>
      <c r="JK63" s="68">
        <f t="shared" si="117"/>
        <v>-4.8808674912095264E-2</v>
      </c>
      <c r="JL63" s="68"/>
      <c r="JM63" s="15">
        <f t="shared" si="118"/>
        <v>-8.2230130486358299E-2</v>
      </c>
      <c r="JO63" s="250">
        <v>12.9</v>
      </c>
      <c r="JP63" s="68">
        <f t="shared" si="119"/>
        <v>-8.4550345887778201E-3</v>
      </c>
      <c r="JQ63" s="68">
        <f t="shared" si="304"/>
        <v>-7.5462030220280812E-3</v>
      </c>
      <c r="JR63" s="68">
        <f t="shared" si="120"/>
        <v>-0.56470389741859284</v>
      </c>
      <c r="JS63" s="68"/>
      <c r="JT63" s="15">
        <f t="shared" si="121"/>
        <v>0.26594700686947997</v>
      </c>
      <c r="JV63" s="250">
        <v>1.53</v>
      </c>
      <c r="JW63" s="68">
        <f t="shared" si="122"/>
        <v>2.6845637583892641E-2</v>
      </c>
      <c r="JX63" s="68">
        <f t="shared" si="305"/>
        <v>2.7754469150642381E-2</v>
      </c>
      <c r="JY63" s="68">
        <f t="shared" si="123"/>
        <v>-0.39525691699604737</v>
      </c>
      <c r="JZ63" s="68"/>
      <c r="KA63" s="15">
        <f t="shared" si="124"/>
        <v>-0.15</v>
      </c>
      <c r="KC63" s="250">
        <v>19.97</v>
      </c>
      <c r="KD63" s="68">
        <f t="shared" si="125"/>
        <v>-1.1386138613861408E-2</v>
      </c>
      <c r="KE63" s="68">
        <f t="shared" si="306"/>
        <v>-1.047730704711167E-2</v>
      </c>
      <c r="KF63" s="68">
        <f t="shared" si="126"/>
        <v>2.5154004106776099E-2</v>
      </c>
      <c r="KG63" s="68"/>
      <c r="KH63" s="15">
        <f t="shared" si="127"/>
        <v>-9.9639314697926099E-2</v>
      </c>
      <c r="KI63" s="18"/>
      <c r="KJ63" s="250">
        <v>46.49</v>
      </c>
      <c r="KK63" s="68">
        <f t="shared" si="128"/>
        <v>-5.9867436390849075E-3</v>
      </c>
      <c r="KL63" s="68">
        <f t="shared" si="307"/>
        <v>-5.0779120723351686E-3</v>
      </c>
      <c r="KM63" s="68">
        <f t="shared" si="129"/>
        <v>1.2033175355450236</v>
      </c>
      <c r="KN63" s="68"/>
      <c r="KO63" s="15">
        <f t="shared" si="130"/>
        <v>-0.30828745722362733</v>
      </c>
      <c r="KQ63" s="250">
        <v>1.56</v>
      </c>
      <c r="KR63" s="68">
        <f t="shared" si="131"/>
        <v>-1.2658227848101276E-2</v>
      </c>
      <c r="KS63" s="68">
        <f t="shared" si="308"/>
        <v>-1.1749396281351538E-2</v>
      </c>
      <c r="KT63" s="68">
        <f t="shared" si="132"/>
        <v>-0.40458015267175573</v>
      </c>
      <c r="KU63" s="68"/>
      <c r="KV63" s="15">
        <f t="shared" si="133"/>
        <v>0.54455445544554459</v>
      </c>
      <c r="KW63" s="18"/>
      <c r="KX63" s="250">
        <v>21.65</v>
      </c>
      <c r="KY63" s="68">
        <f t="shared" si="134"/>
        <v>6.9767441860464456E-3</v>
      </c>
      <c r="KZ63" s="68">
        <f t="shared" si="309"/>
        <v>7.8855757527961836E-3</v>
      </c>
      <c r="LA63" s="68">
        <f t="shared" si="135"/>
        <v>-0.69901292923675806</v>
      </c>
      <c r="LB63" s="68"/>
      <c r="LC63" s="15">
        <f t="shared" si="136"/>
        <v>-8.6883171657528568E-2</v>
      </c>
      <c r="LD63" s="18"/>
      <c r="LE63" s="250">
        <v>53.73</v>
      </c>
      <c r="LF63" s="68">
        <f t="shared" si="137"/>
        <v>2.2383883603804785E-3</v>
      </c>
      <c r="LG63" s="68">
        <f t="shared" si="310"/>
        <v>3.1472199271302174E-3</v>
      </c>
      <c r="LH63" s="68">
        <f t="shared" si="138"/>
        <v>0.49958135640524698</v>
      </c>
      <c r="LI63" s="68"/>
      <c r="LJ63" s="15">
        <f t="shared" si="139"/>
        <v>0.16525699414443717</v>
      </c>
      <c r="LL63" s="250">
        <v>105.41</v>
      </c>
      <c r="LM63" s="68">
        <f t="shared" si="140"/>
        <v>-8.5308056872041146E-4</v>
      </c>
      <c r="LN63" s="68">
        <f t="shared" si="311"/>
        <v>5.5750998029327286E-5</v>
      </c>
      <c r="LO63" s="68">
        <f t="shared" si="141"/>
        <v>0.20468571428571425</v>
      </c>
      <c r="LP63" s="68"/>
      <c r="LQ63" s="15">
        <f t="shared" si="142"/>
        <v>0.34778161360439847</v>
      </c>
      <c r="LS63" s="250">
        <v>12.32</v>
      </c>
      <c r="LT63" s="68">
        <f t="shared" si="143"/>
        <v>9.8360655737705742E-3</v>
      </c>
      <c r="LU63" s="68">
        <f t="shared" si="312"/>
        <v>1.0744897140520312E-2</v>
      </c>
      <c r="LV63" s="68"/>
      <c r="LW63" s="68"/>
      <c r="LX63" s="15">
        <f t="shared" si="144"/>
        <v>0.33189189189189194</v>
      </c>
      <c r="LZ63" s="250">
        <v>13.82</v>
      </c>
      <c r="MA63" s="68">
        <f t="shared" si="145"/>
        <v>-6.4701653486700112E-3</v>
      </c>
      <c r="MB63" s="68">
        <f t="shared" si="313"/>
        <v>-5.5613337819202724E-3</v>
      </c>
      <c r="MC63" s="68">
        <f t="shared" si="146"/>
        <v>-0.37887640449438204</v>
      </c>
      <c r="MD63" s="68"/>
      <c r="ME63" s="15">
        <f t="shared" si="147"/>
        <v>2.5222551928783372E-2</v>
      </c>
      <c r="MG63" s="250">
        <v>27.77</v>
      </c>
      <c r="MH63" s="68">
        <f t="shared" si="148"/>
        <v>-1.0334996436208095E-2</v>
      </c>
      <c r="MI63" s="68">
        <f t="shared" si="314"/>
        <v>-9.4261648694583568E-3</v>
      </c>
      <c r="MJ63" s="68">
        <f t="shared" si="149"/>
        <v>2.7425876010781671</v>
      </c>
      <c r="MK63" s="68"/>
      <c r="ML63" s="15">
        <f t="shared" si="150"/>
        <v>0.30805463966085722</v>
      </c>
      <c r="MN63" s="250">
        <v>100.39</v>
      </c>
      <c r="MO63" s="68">
        <f t="shared" si="151"/>
        <v>-2.0871939920023414E-2</v>
      </c>
      <c r="MP63" s="68">
        <f t="shared" si="315"/>
        <v>-1.9963108353273674E-2</v>
      </c>
      <c r="MQ63" s="68">
        <f t="shared" si="152"/>
        <v>-0.20262112787926928</v>
      </c>
      <c r="MR63" s="68"/>
      <c r="MS63" s="15">
        <f t="shared" si="153"/>
        <v>-9.8752132148307747E-2</v>
      </c>
      <c r="MU63" s="250">
        <v>11.46</v>
      </c>
      <c r="MV63" s="68">
        <f t="shared" si="154"/>
        <v>2.7802690582959685E-2</v>
      </c>
      <c r="MW63" s="68">
        <f t="shared" si="316"/>
        <v>2.8711522149709425E-2</v>
      </c>
      <c r="MX63" s="68">
        <f t="shared" si="155"/>
        <v>-0.4508864398658361</v>
      </c>
      <c r="MY63" s="68"/>
      <c r="MZ63" s="15">
        <f t="shared" si="156"/>
        <v>7.4039362699156605E-2</v>
      </c>
      <c r="NB63" s="250">
        <v>203.93</v>
      </c>
      <c r="NC63" s="68">
        <f t="shared" si="157"/>
        <v>-7.9778177749670991E-3</v>
      </c>
      <c r="ND63" s="68">
        <f t="shared" si="317"/>
        <v>-7.0689862082173602E-3</v>
      </c>
      <c r="NE63" s="68">
        <f t="shared" si="158"/>
        <v>0.50535173839226399</v>
      </c>
      <c r="NF63" s="68"/>
      <c r="NG63" s="15">
        <f t="shared" si="159"/>
        <v>0.22267522033695075</v>
      </c>
      <c r="NI63" s="250">
        <v>5.85</v>
      </c>
      <c r="NJ63" s="68">
        <f t="shared" si="160"/>
        <v>3.4305317324184515E-3</v>
      </c>
      <c r="NK63" s="68">
        <f t="shared" si="318"/>
        <v>4.3393632991681899E-3</v>
      </c>
      <c r="NL63" s="68">
        <f t="shared" si="161"/>
        <v>-0.95355299722111952</v>
      </c>
      <c r="NM63" s="68"/>
      <c r="NN63" s="15">
        <f t="shared" si="162"/>
        <v>0.19387755102040802</v>
      </c>
      <c r="NP63" s="250">
        <v>336.83</v>
      </c>
      <c r="NQ63" s="68">
        <f t="shared" si="163"/>
        <v>3.0374318811232002E-3</v>
      </c>
      <c r="NR63" s="68">
        <f t="shared" si="319"/>
        <v>3.9462634478729386E-3</v>
      </c>
      <c r="NS63" s="68">
        <f t="shared" si="164"/>
        <v>1.5663238095238095</v>
      </c>
      <c r="NT63" s="68"/>
      <c r="NU63" s="15">
        <f t="shared" si="165"/>
        <v>2.4017268111756231E-2</v>
      </c>
      <c r="NW63" s="250">
        <v>162.80000000000001</v>
      </c>
      <c r="NX63" s="68">
        <f t="shared" si="166"/>
        <v>-6.6508023674414244E-3</v>
      </c>
      <c r="NY63" s="68">
        <f t="shared" si="320"/>
        <v>-5.7419708006916856E-3</v>
      </c>
      <c r="NZ63" s="68">
        <f t="shared" si="167"/>
        <v>-7.3736913973600257E-2</v>
      </c>
      <c r="OA63" s="68"/>
      <c r="OB63" s="15">
        <f t="shared" si="168"/>
        <v>-0.13998943475964076</v>
      </c>
      <c r="OD63" s="250">
        <v>1.31</v>
      </c>
      <c r="OE63" s="68">
        <f t="shared" si="169"/>
        <v>7.6923076923076988E-3</v>
      </c>
      <c r="OF63" s="68">
        <f t="shared" si="321"/>
        <v>8.6011392590574377E-3</v>
      </c>
      <c r="OG63" s="68">
        <f t="shared" si="170"/>
        <v>-0.99419506358842558</v>
      </c>
      <c r="OH63" s="68"/>
      <c r="OI63" s="15">
        <f t="shared" si="171"/>
        <v>-0.1027397260273972</v>
      </c>
      <c r="OK63" s="250">
        <v>74.28</v>
      </c>
      <c r="OL63" s="68">
        <f t="shared" si="172"/>
        <v>-2.1601685985247636E-2</v>
      </c>
      <c r="OM63" s="68">
        <f t="shared" si="322"/>
        <v>-2.0692854418497896E-2</v>
      </c>
      <c r="ON63" s="68">
        <f t="shared" si="173"/>
        <v>0.74982332155477027</v>
      </c>
      <c r="OO63" s="68"/>
      <c r="OP63" s="15">
        <f t="shared" si="174"/>
        <v>0.11514787569434022</v>
      </c>
      <c r="OR63" s="250">
        <v>1.77</v>
      </c>
      <c r="OS63" s="68">
        <f t="shared" si="175"/>
        <v>-5.3475935828877053E-2</v>
      </c>
      <c r="OT63" s="68">
        <f t="shared" si="323"/>
        <v>-5.2567104262127316E-2</v>
      </c>
      <c r="OU63" s="68">
        <f t="shared" si="176"/>
        <v>-0.77012987012987011</v>
      </c>
      <c r="OV63" s="68"/>
      <c r="OW63" s="15">
        <f t="shared" si="177"/>
        <v>0.58035714285714268</v>
      </c>
      <c r="OY63" s="250">
        <v>133.79</v>
      </c>
      <c r="OZ63" s="68">
        <f t="shared" si="178"/>
        <v>-6.2393225878333465E-3</v>
      </c>
      <c r="PA63" s="68">
        <f t="shared" si="324"/>
        <v>-5.3304910210836077E-3</v>
      </c>
      <c r="PB63" s="68">
        <f t="shared" si="332"/>
        <v>3.1166153846153843</v>
      </c>
      <c r="PC63" s="68"/>
      <c r="PD63" s="15">
        <f t="shared" si="179"/>
        <v>0.1679615888258402</v>
      </c>
      <c r="PE63" s="18"/>
      <c r="PF63" s="250">
        <v>209.89</v>
      </c>
      <c r="PG63" s="68">
        <f t="shared" si="180"/>
        <v>-1.4785955689072502E-2</v>
      </c>
      <c r="PH63" s="68">
        <f t="shared" si="325"/>
        <v>-1.3877124122322764E-2</v>
      </c>
      <c r="PI63" s="68">
        <f t="shared" si="181"/>
        <v>-0.39721424468696154</v>
      </c>
      <c r="PJ63" s="68"/>
      <c r="PK63" s="15">
        <f t="shared" si="182"/>
        <v>3.6341031894036768E-3</v>
      </c>
      <c r="PM63" s="250"/>
      <c r="PN63" s="68">
        <f t="shared" si="183"/>
        <v>0</v>
      </c>
      <c r="PO63" s="68">
        <f t="shared" si="184"/>
        <v>9.0883156674973875E-4</v>
      </c>
      <c r="PP63" s="68">
        <f t="shared" si="185"/>
        <v>0</v>
      </c>
      <c r="PQ63" s="68"/>
      <c r="PR63" s="15">
        <f t="shared" si="186"/>
        <v>0</v>
      </c>
      <c r="PT63" s="250">
        <v>4.3499999999999996</v>
      </c>
      <c r="PU63" s="68">
        <f t="shared" si="187"/>
        <v>1.6355140186915747E-2</v>
      </c>
      <c r="PV63" s="68">
        <f t="shared" si="326"/>
        <v>1.7263971753665487E-2</v>
      </c>
      <c r="PW63" s="68">
        <f t="shared" si="188"/>
        <v>-0.50114678899082576</v>
      </c>
      <c r="PX63" s="68"/>
      <c r="PY63" s="15">
        <f t="shared" si="189"/>
        <v>-0.15204678362573104</v>
      </c>
      <c r="QA63" s="250">
        <v>217.42</v>
      </c>
      <c r="QB63" s="68">
        <f t="shared" si="190"/>
        <v>-7.758305951077113E-3</v>
      </c>
      <c r="QC63" s="68">
        <f t="shared" si="327"/>
        <v>-6.8494743843273741E-3</v>
      </c>
      <c r="QD63" s="68">
        <f t="shared" si="191"/>
        <v>-0.35558256024185664</v>
      </c>
      <c r="QE63" s="68"/>
      <c r="QF63" s="15">
        <f t="shared" si="192"/>
        <v>0.13393136539063302</v>
      </c>
      <c r="QH63" s="250">
        <v>1.49</v>
      </c>
      <c r="QI63" s="68">
        <f t="shared" si="193"/>
        <v>1.360544217687076E-2</v>
      </c>
      <c r="QJ63" s="68">
        <f t="shared" si="328"/>
        <v>1.4514273743620498E-2</v>
      </c>
      <c r="QK63" s="68">
        <f t="shared" si="194"/>
        <v>-0.40637450199203184</v>
      </c>
      <c r="QL63" s="68"/>
      <c r="QM63" s="15">
        <f t="shared" si="195"/>
        <v>0.14615384615384611</v>
      </c>
      <c r="QO63" s="250">
        <v>12</v>
      </c>
      <c r="QP63" s="68">
        <f t="shared" si="196"/>
        <v>-0.22680412371134018</v>
      </c>
      <c r="QQ63" s="68">
        <f t="shared" si="329"/>
        <v>-0.22589529214459045</v>
      </c>
      <c r="QR63" s="68">
        <f t="shared" si="197"/>
        <v>-0.98537263219483651</v>
      </c>
      <c r="QS63" s="68"/>
      <c r="QT63" s="15">
        <f t="shared" si="198"/>
        <v>4.5296167247386721E-2</v>
      </c>
      <c r="QV63" s="250">
        <v>2.02</v>
      </c>
      <c r="QW63" s="68">
        <f t="shared" si="199"/>
        <v>-4.2654028436018891E-2</v>
      </c>
      <c r="QX63" s="68">
        <f t="shared" si="330"/>
        <v>-4.1745196869269155E-2</v>
      </c>
      <c r="QY63" s="68">
        <f t="shared" si="200"/>
        <v>-0.4277620396600566</v>
      </c>
      <c r="QZ63" s="68"/>
      <c r="RA63" s="15">
        <f t="shared" si="201"/>
        <v>-0.17449938700449533</v>
      </c>
      <c r="RC63" s="250">
        <v>22.63</v>
      </c>
      <c r="RD63" s="68">
        <f t="shared" si="202"/>
        <v>8.8456435205659331E-4</v>
      </c>
      <c r="RE63" s="68">
        <f t="shared" si="331"/>
        <v>1.7933959188063319E-3</v>
      </c>
      <c r="RF63" s="68">
        <f t="shared" si="203"/>
        <v>-0.51112551306977749</v>
      </c>
      <c r="RG63" s="68"/>
      <c r="RH63" s="15">
        <f t="shared" si="204"/>
        <v>-8.5656565656565695E-2</v>
      </c>
      <c r="RJ63" s="250">
        <v>177.47</v>
      </c>
      <c r="RK63" s="68">
        <f t="shared" si="205"/>
        <v>2.1351289134438352E-2</v>
      </c>
      <c r="RL63" s="68">
        <f t="shared" si="206"/>
        <v>2.2260120701188092E-2</v>
      </c>
      <c r="RM63" s="68">
        <f t="shared" si="207"/>
        <v>-0.17677892197792008</v>
      </c>
      <c r="RN63" s="68"/>
      <c r="RO63" s="15">
        <f t="shared" si="208"/>
        <v>-9.785481903212688E-2</v>
      </c>
      <c r="RQ63" s="250">
        <v>13.84</v>
      </c>
      <c r="RR63" s="68">
        <f t="shared" si="209"/>
        <v>-1.1428571428571439E-2</v>
      </c>
      <c r="RS63" s="68">
        <f t="shared" si="210"/>
        <v>-1.0519739861821701E-2</v>
      </c>
      <c r="RT63" s="68">
        <f t="shared" si="211"/>
        <v>-5.4644808743169446E-2</v>
      </c>
      <c r="RU63" s="68"/>
      <c r="RV63" s="15">
        <f t="shared" si="212"/>
        <v>-0.33589251439539347</v>
      </c>
      <c r="RX63" s="250">
        <v>87.39</v>
      </c>
      <c r="RY63" s="68">
        <f t="shared" si="213"/>
        <v>1.4982578397212617E-2</v>
      </c>
      <c r="RZ63" s="68">
        <f t="shared" si="214"/>
        <v>1.5891409963962357E-2</v>
      </c>
      <c r="SA63" s="68">
        <f t="shared" si="215"/>
        <v>-0.34322861866826998</v>
      </c>
      <c r="SB63" s="68"/>
      <c r="SC63" s="15">
        <f t="shared" si="216"/>
        <v>0.15549385164617224</v>
      </c>
      <c r="SE63" s="250">
        <v>8.99</v>
      </c>
      <c r="SF63" s="68">
        <f t="shared" si="217"/>
        <v>-9.1919191919191928E-2</v>
      </c>
      <c r="SG63" s="68">
        <f t="shared" si="218"/>
        <v>-9.1010360352442185E-2</v>
      </c>
      <c r="SH63" s="68">
        <f t="shared" si="219"/>
        <v>-0.28079999999999999</v>
      </c>
      <c r="SI63" s="68"/>
      <c r="SJ63" s="15">
        <f t="shared" si="220"/>
        <v>-0.41087811271297509</v>
      </c>
      <c r="SL63" s="250">
        <v>0.442</v>
      </c>
      <c r="SM63" s="68">
        <f t="shared" si="221"/>
        <v>-3.4934497816593919E-2</v>
      </c>
      <c r="SN63" s="68">
        <f t="shared" si="222"/>
        <v>-3.4025666249844183E-2</v>
      </c>
      <c r="SO63" s="68">
        <f t="shared" si="223"/>
        <v>-0.68873239436619715</v>
      </c>
      <c r="SP63" s="68"/>
      <c r="SQ63" s="15">
        <f t="shared" si="224"/>
        <v>-0.56237623762376243</v>
      </c>
      <c r="SS63" s="250">
        <v>8.69</v>
      </c>
      <c r="ST63" s="68">
        <f t="shared" si="225"/>
        <v>-0.18018867924528303</v>
      </c>
      <c r="SU63" s="68">
        <f t="shared" si="226"/>
        <v>-0.17927984767853331</v>
      </c>
      <c r="SV63" s="68">
        <f t="shared" si="227"/>
        <v>-0.46158612143742261</v>
      </c>
      <c r="SW63" s="68"/>
      <c r="SX63" s="15">
        <f t="shared" si="228"/>
        <v>3.4523809523809422E-2</v>
      </c>
      <c r="SZ63" s="250">
        <v>26.25</v>
      </c>
      <c r="TA63" s="68">
        <f t="shared" si="229"/>
        <v>-2.0887728459529978E-2</v>
      </c>
      <c r="TB63" s="68">
        <f t="shared" si="230"/>
        <v>-1.9978896892780238E-2</v>
      </c>
      <c r="TC63" s="68">
        <f t="shared" si="231"/>
        <v>-0.34976467674015355</v>
      </c>
      <c r="TD63" s="68"/>
      <c r="TE63" s="15">
        <f t="shared" si="232"/>
        <v>0.68269230769230771</v>
      </c>
      <c r="TG63" s="250">
        <v>0.184</v>
      </c>
      <c r="TH63" s="68">
        <f t="shared" si="233"/>
        <v>-8.0862533692722446E-3</v>
      </c>
      <c r="TI63" s="68">
        <f t="shared" si="234"/>
        <v>-7.1774218025225057E-3</v>
      </c>
      <c r="TJ63" s="68">
        <f t="shared" si="235"/>
        <v>-0.16363636363636366</v>
      </c>
      <c r="TK63" s="68"/>
      <c r="TL63" s="15">
        <f t="shared" si="236"/>
        <v>8.5545722713864208E-2</v>
      </c>
      <c r="TN63" s="250">
        <v>32</v>
      </c>
      <c r="TO63" s="68">
        <f t="shared" si="237"/>
        <v>-7.3001158748551648E-2</v>
      </c>
      <c r="TP63" s="68">
        <f t="shared" si="238"/>
        <v>-7.2092327181801905E-2</v>
      </c>
      <c r="TQ63" s="68">
        <f t="shared" si="239"/>
        <v>-0.53357189187613419</v>
      </c>
      <c r="TR63" s="68"/>
      <c r="TS63" s="15">
        <f t="shared" si="240"/>
        <v>7.5630252100840331E-2</v>
      </c>
      <c r="TU63" s="250">
        <v>2.36</v>
      </c>
      <c r="TV63" s="68">
        <f t="shared" si="241"/>
        <v>-8.4033613445378234E-3</v>
      </c>
      <c r="TW63" s="68">
        <f t="shared" si="242"/>
        <v>-7.4945297777880846E-3</v>
      </c>
      <c r="TX63" s="68">
        <f t="shared" si="243"/>
        <v>-0.46485260770975062</v>
      </c>
      <c r="TY63" s="68"/>
      <c r="TZ63" s="15">
        <f t="shared" si="244"/>
        <v>0.38011695906432746</v>
      </c>
      <c r="UB63" s="250"/>
      <c r="UC63" s="68">
        <f t="shared" si="245"/>
        <v>0</v>
      </c>
      <c r="UD63" s="68">
        <f t="shared" si="246"/>
        <v>9.0883156674973875E-4</v>
      </c>
      <c r="UE63" s="68">
        <f t="shared" si="247"/>
        <v>0</v>
      </c>
      <c r="UF63" s="68"/>
      <c r="UG63" s="15">
        <f t="shared" si="248"/>
        <v>0</v>
      </c>
      <c r="UI63" s="250"/>
      <c r="UJ63" s="68">
        <f t="shared" si="249"/>
        <v>0</v>
      </c>
      <c r="UK63" s="68">
        <f t="shared" si="250"/>
        <v>9.0883156674973875E-4</v>
      </c>
      <c r="UL63" s="68">
        <f t="shared" si="251"/>
        <v>0</v>
      </c>
      <c r="UM63" s="68"/>
      <c r="UN63" s="15">
        <f t="shared" si="252"/>
        <v>0</v>
      </c>
      <c r="UP63" s="250"/>
      <c r="UQ63" s="68">
        <f t="shared" si="253"/>
        <v>0</v>
      </c>
      <c r="UR63" s="68">
        <f t="shared" si="254"/>
        <v>9.0883156674973875E-4</v>
      </c>
      <c r="US63" s="68">
        <f t="shared" si="255"/>
        <v>0</v>
      </c>
      <c r="UT63" s="68"/>
      <c r="UU63" s="15">
        <f t="shared" si="256"/>
        <v>0</v>
      </c>
      <c r="UW63" s="250"/>
      <c r="UX63" s="68">
        <f t="shared" si="257"/>
        <v>0</v>
      </c>
      <c r="UY63" s="68">
        <f t="shared" si="258"/>
        <v>9.0883156674973875E-4</v>
      </c>
      <c r="UZ63" s="68">
        <f t="shared" si="259"/>
        <v>0</v>
      </c>
      <c r="VA63" s="68"/>
      <c r="VB63" s="15">
        <f t="shared" si="260"/>
        <v>0</v>
      </c>
      <c r="VD63" s="250"/>
      <c r="VE63" s="68">
        <f t="shared" si="261"/>
        <v>0</v>
      </c>
      <c r="VF63" s="68">
        <f t="shared" si="262"/>
        <v>9.0883156674973875E-4</v>
      </c>
      <c r="VG63" s="68">
        <f t="shared" si="263"/>
        <v>0</v>
      </c>
      <c r="VH63" s="68"/>
      <c r="VI63" s="15">
        <f t="shared" si="264"/>
        <v>0</v>
      </c>
      <c r="VM63" s="21">
        <f t="shared" si="265"/>
        <v>-9.2832401965368683E-3</v>
      </c>
      <c r="VN63" s="49"/>
      <c r="VO63" s="21">
        <f t="shared" si="266"/>
        <v>0.31140640601911246</v>
      </c>
      <c r="VP63" s="14"/>
      <c r="VQ63" s="21">
        <f t="shared" si="267"/>
        <v>1.9314023132862745E-2</v>
      </c>
    </row>
    <row r="64" spans="1:589" ht="15.75" customHeight="1" x14ac:dyDescent="0.2">
      <c r="A64" s="127">
        <v>45737</v>
      </c>
      <c r="B64" s="4">
        <f t="shared" si="0"/>
        <v>45737</v>
      </c>
      <c r="C64" s="13">
        <v>41985.35</v>
      </c>
      <c r="D64" s="138">
        <f t="shared" si="1"/>
        <v>32.029999999998836</v>
      </c>
      <c r="E64" s="68">
        <f t="shared" si="2"/>
        <v>7.634675873089147E-4</v>
      </c>
      <c r="F64" s="15">
        <f t="shared" si="3"/>
        <v>-1.3136214508104805E-2</v>
      </c>
      <c r="G64" s="13">
        <v>5667.56</v>
      </c>
      <c r="H64" s="138">
        <f t="shared" si="4"/>
        <v>4.6700000000000728</v>
      </c>
      <c r="I64" s="68">
        <f t="shared" si="5"/>
        <v>8.2466726353506298E-4</v>
      </c>
      <c r="J64" s="15">
        <f t="shared" si="6"/>
        <v>-3.6396373114255691E-2</v>
      </c>
      <c r="K64" s="13">
        <v>17784.05</v>
      </c>
      <c r="L64" s="138">
        <f t="shared" si="7"/>
        <v>92.419999999998254</v>
      </c>
      <c r="M64" s="68">
        <f t="shared" si="8"/>
        <v>5.223939230019973E-3</v>
      </c>
      <c r="N64" s="15">
        <f t="shared" si="9"/>
        <v>-7.906149877866217E-2</v>
      </c>
      <c r="O64" s="13">
        <v>2056.98</v>
      </c>
      <c r="P64" s="138">
        <f t="shared" si="10"/>
        <v>-11.650000000000091</v>
      </c>
      <c r="Q64" s="68">
        <f t="shared" si="11"/>
        <v>-5.631746614909428E-3</v>
      </c>
      <c r="R64" s="15">
        <f t="shared" si="12"/>
        <v>-7.7653621264841918E-2</v>
      </c>
      <c r="S64" s="18">
        <f t="shared" si="13"/>
        <v>1.4486355265152437E-3</v>
      </c>
      <c r="T64" s="121">
        <f t="shared" si="14"/>
        <v>253.94952368066143</v>
      </c>
      <c r="U64" s="121">
        <f t="shared" si="15"/>
        <v>253.94952368066143</v>
      </c>
      <c r="V64" s="134">
        <f t="shared" si="16"/>
        <v>1.1421877223534889E-3</v>
      </c>
      <c r="W64" s="21">
        <f t="shared" si="268"/>
        <v>-1.843700412196143E-2</v>
      </c>
      <c r="X64" s="18">
        <f t="shared" si="17"/>
        <v>2.9508186648863067E-4</v>
      </c>
      <c r="Y64" s="352">
        <f>65100.37+8359.76</f>
        <v>73460.13</v>
      </c>
      <c r="Z64" s="15">
        <v>1.9999999999999999E-6</v>
      </c>
      <c r="AA64" s="21">
        <f t="shared" si="18"/>
        <v>-1.1401877223534888E-3</v>
      </c>
      <c r="AC64" s="250">
        <v>204.97</v>
      </c>
      <c r="AD64" s="68">
        <f t="shared" si="19"/>
        <v>5.9877300613496876E-3</v>
      </c>
      <c r="AE64" s="68">
        <f t="shared" si="269"/>
        <v>4.8455423389961987E-3</v>
      </c>
      <c r="AF64" s="68">
        <f t="shared" si="20"/>
        <v>0.24397645202403342</v>
      </c>
      <c r="AG64" s="68"/>
      <c r="AH64" s="15">
        <f t="shared" si="21"/>
        <v>-9.7724171325439049E-2</v>
      </c>
      <c r="AJ64" s="250">
        <v>20.46</v>
      </c>
      <c r="AK64" s="68">
        <f t="shared" si="22"/>
        <v>2.9411764705883471E-3</v>
      </c>
      <c r="AL64" s="68">
        <f t="shared" si="270"/>
        <v>1.7989887482348582E-3</v>
      </c>
      <c r="AM64" s="68">
        <f t="shared" si="23"/>
        <v>9.9999999999999964E-2</v>
      </c>
      <c r="AN64" s="68"/>
      <c r="AO64" s="15">
        <f t="shared" si="24"/>
        <v>-2.710413694721827E-2</v>
      </c>
      <c r="AQ64" s="250">
        <v>19.72</v>
      </c>
      <c r="AR64" s="68">
        <f t="shared" si="25"/>
        <v>6.1224489795917054E-3</v>
      </c>
      <c r="AS64" s="68">
        <f t="shared" si="271"/>
        <v>4.9802612572382166E-3</v>
      </c>
      <c r="AT64" s="68">
        <f t="shared" si="26"/>
        <v>0.14186450492182973</v>
      </c>
      <c r="AU64" s="68"/>
      <c r="AV64" s="15">
        <f t="shared" si="27"/>
        <v>-8.1509082440614819E-2</v>
      </c>
      <c r="AX64" s="250">
        <v>197.36</v>
      </c>
      <c r="AY64" s="68">
        <f t="shared" si="28"/>
        <v>8.6211268319902595E-4</v>
      </c>
      <c r="AZ64" s="68">
        <f t="shared" si="272"/>
        <v>-2.8007503915446295E-4</v>
      </c>
      <c r="BA64" s="68">
        <f t="shared" si="29"/>
        <v>0.47173750932140213</v>
      </c>
      <c r="BB64" s="68"/>
      <c r="BC64" s="15">
        <f t="shared" si="30"/>
        <v>-3.3449238454380643E-2</v>
      </c>
      <c r="BE64" s="250">
        <v>75.69</v>
      </c>
      <c r="BF64" s="68">
        <f t="shared" si="31"/>
        <v>-1.846234999340638E-3</v>
      </c>
      <c r="BG64" s="68">
        <f t="shared" si="273"/>
        <v>-2.9884227216941269E-3</v>
      </c>
      <c r="BH64" s="68"/>
      <c r="BI64" s="68"/>
      <c r="BJ64" s="15">
        <f t="shared" si="32"/>
        <v>2.7419573774942255E-2</v>
      </c>
      <c r="BL64" s="250">
        <v>62.71</v>
      </c>
      <c r="BM64" s="68">
        <f t="shared" si="33"/>
        <v>5.290157101635112E-3</v>
      </c>
      <c r="BN64" s="68">
        <f t="shared" si="274"/>
        <v>4.1479693792816231E-3</v>
      </c>
      <c r="BO64" s="68">
        <f t="shared" si="34"/>
        <v>5.6079488043112129E-2</v>
      </c>
      <c r="BP64" s="68"/>
      <c r="BQ64" s="15">
        <f t="shared" si="35"/>
        <v>-5.5145397016724475E-2</v>
      </c>
      <c r="BS64" s="250">
        <v>35.5</v>
      </c>
      <c r="BT64" s="68">
        <f t="shared" si="36"/>
        <v>-3.9281705948372775E-3</v>
      </c>
      <c r="BU64" s="68">
        <f t="shared" si="275"/>
        <v>-5.0703583171907663E-3</v>
      </c>
      <c r="BV64" s="68">
        <f t="shared" si="37"/>
        <v>-4.7235641438539935E-2</v>
      </c>
      <c r="BW64" s="68"/>
      <c r="BX64" s="15">
        <f t="shared" si="38"/>
        <v>-7.1895424836601302E-2</v>
      </c>
      <c r="BZ64" s="250"/>
      <c r="CA64" s="68">
        <f t="shared" si="39"/>
        <v>0</v>
      </c>
      <c r="CB64" s="68">
        <f t="shared" si="276"/>
        <v>0</v>
      </c>
      <c r="CC64" s="68">
        <f t="shared" si="40"/>
        <v>0</v>
      </c>
      <c r="CD64" s="68"/>
      <c r="CE64" s="15">
        <f t="shared" si="41"/>
        <v>0</v>
      </c>
      <c r="CG64" s="250">
        <v>30.47</v>
      </c>
      <c r="CH64" s="68">
        <f t="shared" si="42"/>
        <v>9.8554533508533448E-4</v>
      </c>
      <c r="CI64" s="68">
        <f t="shared" si="277"/>
        <v>-1.5664238726815442E-4</v>
      </c>
      <c r="CJ64" s="68">
        <f t="shared" si="43"/>
        <v>7.9391333112801329E-3</v>
      </c>
      <c r="CK64" s="68"/>
      <c r="CL64" s="15">
        <f t="shared" si="44"/>
        <v>-0.11321303841676369</v>
      </c>
      <c r="CN64" s="250">
        <v>30.55</v>
      </c>
      <c r="CO64" s="68">
        <f t="shared" si="45"/>
        <v>-4.8859934853419731E-3</v>
      </c>
      <c r="CP64" s="68">
        <f t="shared" si="278"/>
        <v>-6.028181207695462E-3</v>
      </c>
      <c r="CQ64" s="68">
        <f t="shared" si="46"/>
        <v>-2.5207402680280763E-2</v>
      </c>
      <c r="CR64" s="68"/>
      <c r="CS64" s="15">
        <f t="shared" si="47"/>
        <v>-8.7242306543172943E-2</v>
      </c>
      <c r="CU64" s="250">
        <v>34.39</v>
      </c>
      <c r="CV64" s="68">
        <f t="shared" si="48"/>
        <v>-5.7820179242556464E-3</v>
      </c>
      <c r="CW64" s="68">
        <f t="shared" si="279"/>
        <v>-6.9242056466091353E-3</v>
      </c>
      <c r="CX64" s="68">
        <f t="shared" si="49"/>
        <v>6.9673405909797884E-2</v>
      </c>
      <c r="CY64" s="68"/>
      <c r="CZ64" s="15">
        <f t="shared" si="50"/>
        <v>-7.7521459227467823E-2</v>
      </c>
      <c r="DB64" s="250">
        <v>19.309999999999999</v>
      </c>
      <c r="DC64" s="68">
        <f t="shared" si="51"/>
        <v>-7.197943444730107E-3</v>
      </c>
      <c r="DD64" s="68">
        <f t="shared" si="280"/>
        <v>-8.3401311670835959E-3</v>
      </c>
      <c r="DE64" s="68">
        <f t="shared" si="52"/>
        <v>-0.11705532693187023</v>
      </c>
      <c r="DF64" s="68"/>
      <c r="DG64" s="15">
        <f t="shared" si="53"/>
        <v>-5.1571709233791785E-2</v>
      </c>
      <c r="DI64" s="250">
        <v>45.7</v>
      </c>
      <c r="DJ64" s="68">
        <f t="shared" si="54"/>
        <v>-8.2465277777776791E-3</v>
      </c>
      <c r="DK64" s="68">
        <f t="shared" si="281"/>
        <v>-9.388715500131168E-3</v>
      </c>
      <c r="DL64" s="68">
        <f t="shared" si="55"/>
        <v>3.5107587768969523E-2</v>
      </c>
      <c r="DM64" s="68"/>
      <c r="DN64" s="15">
        <f t="shared" si="56"/>
        <v>8.3965844402277195E-2</v>
      </c>
      <c r="DP64" s="250">
        <v>38.74</v>
      </c>
      <c r="DQ64" s="68">
        <f t="shared" si="57"/>
        <v>-3.3444816053510538E-3</v>
      </c>
      <c r="DR64" s="68">
        <f t="shared" si="282"/>
        <v>-4.4866693277045427E-3</v>
      </c>
      <c r="DS64" s="68"/>
      <c r="DT64" s="68"/>
      <c r="DU64" s="15">
        <f t="shared" si="58"/>
        <v>1.7331932773109342E-2</v>
      </c>
      <c r="DV64" s="18"/>
      <c r="DW64" s="250">
        <v>29.76</v>
      </c>
      <c r="DX64" s="68">
        <f t="shared" si="59"/>
        <v>-9.980039920159587E-3</v>
      </c>
      <c r="DY64" s="68">
        <f t="shared" si="283"/>
        <v>-1.1122227642513076E-2</v>
      </c>
      <c r="DZ64" s="68">
        <f t="shared" si="60"/>
        <v>0.58804695837780174</v>
      </c>
      <c r="EA64" s="68"/>
      <c r="EB64" s="15">
        <f t="shared" si="61"/>
        <v>-0.11084553331341492</v>
      </c>
      <c r="ED64" s="250">
        <v>33.130000000000003</v>
      </c>
      <c r="EE64" s="68">
        <f t="shared" si="62"/>
        <v>2.4205748865357159E-3</v>
      </c>
      <c r="EF64" s="68">
        <f t="shared" si="284"/>
        <v>1.278387164182227E-3</v>
      </c>
      <c r="EG64" s="68">
        <f t="shared" si="63"/>
        <v>0.57536852116024728</v>
      </c>
      <c r="EH64" s="68"/>
      <c r="EI64" s="15">
        <f t="shared" si="64"/>
        <v>-0.10168112798264642</v>
      </c>
      <c r="EK64" s="250">
        <v>108.2</v>
      </c>
      <c r="EL64" s="68">
        <f t="shared" si="65"/>
        <v>1.0082150858849871E-2</v>
      </c>
      <c r="EM64" s="68">
        <f t="shared" si="285"/>
        <v>8.9399631364963823E-3</v>
      </c>
      <c r="EN64" s="68">
        <f t="shared" si="66"/>
        <v>0.67647970251007117</v>
      </c>
      <c r="EO64" s="68"/>
      <c r="EP64" s="15">
        <f t="shared" si="67"/>
        <v>-2.7852650494159879E-2</v>
      </c>
      <c r="ER64" s="250">
        <v>36.450000000000003</v>
      </c>
      <c r="ES64" s="68">
        <f t="shared" si="68"/>
        <v>-9.7799511002444831E-3</v>
      </c>
      <c r="ET64" s="68">
        <f t="shared" si="286"/>
        <v>-1.0922138822597972E-2</v>
      </c>
      <c r="EU64" s="68">
        <f t="shared" si="69"/>
        <v>4.4113434545975549E-2</v>
      </c>
      <c r="EV64" s="68"/>
      <c r="EW64" s="15">
        <f t="shared" si="70"/>
        <v>-6.2741064541013053E-2</v>
      </c>
      <c r="EY64" s="250">
        <v>32.15</v>
      </c>
      <c r="EZ64" s="68">
        <f t="shared" si="71"/>
        <v>-9.8552510009239386E-3</v>
      </c>
      <c r="FA64" s="68">
        <f t="shared" si="287"/>
        <v>-1.0997438723277428E-2</v>
      </c>
      <c r="FB64" s="68"/>
      <c r="FC64" s="68"/>
      <c r="FD64" s="15">
        <f t="shared" si="72"/>
        <v>0.30797396257119614</v>
      </c>
      <c r="FF64" s="250">
        <v>59.28</v>
      </c>
      <c r="FG64" s="68">
        <f t="shared" si="73"/>
        <v>-6.3694267515922807E-3</v>
      </c>
      <c r="FH64" s="68">
        <f t="shared" si="288"/>
        <v>-7.5116144739457696E-3</v>
      </c>
      <c r="FI64" s="68">
        <f t="shared" si="74"/>
        <v>3.3852403520650449E-3</v>
      </c>
      <c r="FJ64" s="68"/>
      <c r="FK64" s="15">
        <f t="shared" si="75"/>
        <v>4.3845747490755448E-2</v>
      </c>
      <c r="FM64" s="250">
        <v>171.49</v>
      </c>
      <c r="FN64" s="68">
        <f t="shared" si="76"/>
        <v>-3.602347336006069E-3</v>
      </c>
      <c r="FO64" s="68">
        <f t="shared" si="289"/>
        <v>-4.7445350583595579E-3</v>
      </c>
      <c r="FP64" s="68">
        <f t="shared" si="77"/>
        <v>0.4748022015823874</v>
      </c>
      <c r="FQ64" s="68"/>
      <c r="FR64" s="15">
        <f t="shared" si="78"/>
        <v>-5.5983705824066872E-2</v>
      </c>
      <c r="FT64" s="250">
        <v>95.34</v>
      </c>
      <c r="FU64" s="68">
        <f t="shared" si="79"/>
        <v>-6.8749999999999645E-3</v>
      </c>
      <c r="FV64" s="68">
        <f t="shared" si="290"/>
        <v>-8.0171877223534534E-3</v>
      </c>
      <c r="FW64" s="68">
        <f t="shared" si="80"/>
        <v>8.3039872770646395E-2</v>
      </c>
      <c r="FX64" s="68"/>
      <c r="FY64" s="15">
        <f t="shared" si="81"/>
        <v>5.7218895542248793E-2</v>
      </c>
      <c r="GA64" s="250">
        <v>17.440000000000001</v>
      </c>
      <c r="GB64" s="68">
        <f t="shared" si="82"/>
        <v>-1.7172295363478869E-3</v>
      </c>
      <c r="GC64" s="68">
        <f t="shared" si="291"/>
        <v>-2.8594172587013758E-3</v>
      </c>
      <c r="GD64" s="68"/>
      <c r="GE64" s="68"/>
      <c r="GF64" s="15">
        <f t="shared" si="83"/>
        <v>5.7372346528982007E-4</v>
      </c>
      <c r="GG64" s="18"/>
      <c r="GH64" s="250">
        <v>19.5</v>
      </c>
      <c r="GI64" s="68">
        <f t="shared" si="84"/>
        <v>1.0266940451745161E-3</v>
      </c>
      <c r="GJ64" s="68">
        <f t="shared" si="292"/>
        <v>-1.1549367717897277E-4</v>
      </c>
      <c r="GK64" s="68">
        <f t="shared" si="85"/>
        <v>1.4568158168574461E-2</v>
      </c>
      <c r="GL64" s="68"/>
      <c r="GM64" s="15">
        <f t="shared" si="86"/>
        <v>3.1746031746031821E-2</v>
      </c>
      <c r="GO64" s="250">
        <v>27.64</v>
      </c>
      <c r="GP64" s="68">
        <f t="shared" si="87"/>
        <v>1.8122508155128927E-3</v>
      </c>
      <c r="GQ64" s="68">
        <f t="shared" si="293"/>
        <v>6.7006309315940384E-4</v>
      </c>
      <c r="GR64" s="68"/>
      <c r="GS64" s="68"/>
      <c r="GT64" s="15">
        <f t="shared" si="88"/>
        <v>1.4311926605504607E-2</v>
      </c>
      <c r="GV64" s="250">
        <v>14.34</v>
      </c>
      <c r="GW64" s="68">
        <f t="shared" si="89"/>
        <v>-7.6124567474048057E-3</v>
      </c>
      <c r="GX64" s="68">
        <f t="shared" si="294"/>
        <v>-8.7546444697582937E-3</v>
      </c>
      <c r="GY64" s="68">
        <f t="shared" si="90"/>
        <v>0.21012658227848105</v>
      </c>
      <c r="GZ64" s="68"/>
      <c r="HA64" s="15">
        <f t="shared" si="91"/>
        <v>4.5189504373177786E-2</v>
      </c>
      <c r="HD64" s="250">
        <v>248.71</v>
      </c>
      <c r="HE64" s="68">
        <f t="shared" si="92"/>
        <v>5.2696182172183262E-2</v>
      </c>
      <c r="HF64" s="68">
        <f t="shared" si="295"/>
        <v>5.1553994449829776E-2</v>
      </c>
      <c r="HG64" s="68">
        <f t="shared" si="93"/>
        <v>0.39716869838773117</v>
      </c>
      <c r="HH64" s="68"/>
      <c r="HI64" s="15">
        <f t="shared" si="94"/>
        <v>-0.38413728209191755</v>
      </c>
      <c r="HK64" s="250">
        <v>30.81</v>
      </c>
      <c r="HL64" s="68">
        <f t="shared" si="95"/>
        <v>-2.8075709779179829E-2</v>
      </c>
      <c r="HM64" s="68">
        <f t="shared" si="296"/>
        <v>-2.9217897501533318E-2</v>
      </c>
      <c r="HN64" s="68">
        <f t="shared" si="96"/>
        <v>11.423387096774192</v>
      </c>
      <c r="HO64" s="68"/>
      <c r="HP64" s="15">
        <f t="shared" si="97"/>
        <v>0.16793025018953753</v>
      </c>
      <c r="HR64" s="250">
        <v>115.5</v>
      </c>
      <c r="HS64" s="68">
        <f t="shared" si="98"/>
        <v>-3.4512510785160108E-3</v>
      </c>
      <c r="HT64" s="68">
        <f t="shared" si="297"/>
        <v>-4.5934388008694992E-3</v>
      </c>
      <c r="HU64" s="68">
        <f t="shared" si="99"/>
        <v>2.1730769230769229</v>
      </c>
      <c r="HV64" s="68"/>
      <c r="HW64" s="15">
        <f t="shared" si="100"/>
        <v>7.3719438505159496E-2</v>
      </c>
      <c r="HY64" s="250">
        <v>117.7</v>
      </c>
      <c r="HZ64" s="68">
        <f t="shared" si="101"/>
        <v>-7.002446637981931E-3</v>
      </c>
      <c r="IA64" s="68">
        <f t="shared" si="298"/>
        <v>-8.144634360335419E-3</v>
      </c>
      <c r="IB64" s="68">
        <f t="shared" si="102"/>
        <v>0.1114258734655335</v>
      </c>
      <c r="IC64" s="68"/>
      <c r="ID64" s="15">
        <f t="shared" si="103"/>
        <v>-0.12353861046987855</v>
      </c>
      <c r="IF64" s="250">
        <v>191.66</v>
      </c>
      <c r="IG64" s="68">
        <f t="shared" si="104"/>
        <v>5.8780308596620371E-3</v>
      </c>
      <c r="IH64" s="68">
        <f t="shared" si="299"/>
        <v>4.7358431373085482E-3</v>
      </c>
      <c r="II64" s="68">
        <f t="shared" si="105"/>
        <v>9.5199999999999979E-2</v>
      </c>
      <c r="IJ64" s="68"/>
      <c r="IK64" s="15">
        <f t="shared" si="106"/>
        <v>-0.17330917874396137</v>
      </c>
      <c r="IM64" s="250">
        <v>201.47</v>
      </c>
      <c r="IN64" s="68">
        <f t="shared" si="107"/>
        <v>-1.1898269793268012E-3</v>
      </c>
      <c r="IO64" s="68">
        <f t="shared" si="300"/>
        <v>-2.3320147016802901E-3</v>
      </c>
      <c r="IP64" s="68">
        <f t="shared" si="108"/>
        <v>2.9341925405194296</v>
      </c>
      <c r="IQ64" s="68"/>
      <c r="IR64" s="15">
        <f t="shared" si="109"/>
        <v>7.444936270065601E-2</v>
      </c>
      <c r="IT64" s="250">
        <v>44.53</v>
      </c>
      <c r="IU64" s="68">
        <f t="shared" si="110"/>
        <v>-7.1348940914158368E-3</v>
      </c>
      <c r="IV64" s="68">
        <f t="shared" si="301"/>
        <v>-8.2770818137693249E-3</v>
      </c>
      <c r="IW64" s="68">
        <f t="shared" si="111"/>
        <v>1.4400000000000002</v>
      </c>
      <c r="IX64" s="68"/>
      <c r="IY64" s="15">
        <f t="shared" si="112"/>
        <v>-0.13348900564312122</v>
      </c>
      <c r="JA64" s="250">
        <v>596.25</v>
      </c>
      <c r="JB64" s="68">
        <f t="shared" si="113"/>
        <v>1.7491467576791809E-2</v>
      </c>
      <c r="JC64" s="68">
        <f t="shared" si="302"/>
        <v>1.634927985443832E-2</v>
      </c>
      <c r="JD64" s="68">
        <f t="shared" si="114"/>
        <v>0.20600728155339812</v>
      </c>
      <c r="JE64" s="68"/>
      <c r="JF64" s="15">
        <f t="shared" si="115"/>
        <v>1.8342983040426312E-2</v>
      </c>
      <c r="JH64" s="250">
        <v>391.26</v>
      </c>
      <c r="JI64" s="68">
        <f t="shared" si="116"/>
        <v>1.1425912521972951E-2</v>
      </c>
      <c r="JJ64" s="68">
        <f t="shared" si="303"/>
        <v>1.0283724799619462E-2</v>
      </c>
      <c r="JK64" s="68">
        <f t="shared" si="117"/>
        <v>-3.7940446039981326E-2</v>
      </c>
      <c r="JL64" s="68"/>
      <c r="JM64" s="15">
        <f t="shared" si="118"/>
        <v>-7.1743772241992909E-2</v>
      </c>
      <c r="JO64" s="250">
        <v>12.84</v>
      </c>
      <c r="JP64" s="68">
        <f t="shared" si="119"/>
        <v>-4.6511627906977125E-3</v>
      </c>
      <c r="JQ64" s="68">
        <f t="shared" si="304"/>
        <v>-5.7933505130512014E-3</v>
      </c>
      <c r="JR64" s="68">
        <f t="shared" si="120"/>
        <v>-0.56672853045385529</v>
      </c>
      <c r="JS64" s="68"/>
      <c r="JT64" s="15">
        <f t="shared" si="121"/>
        <v>0.26005888125613352</v>
      </c>
      <c r="JV64" s="250">
        <v>1.5</v>
      </c>
      <c r="JW64" s="68">
        <f t="shared" si="122"/>
        <v>-1.9607843137254919E-2</v>
      </c>
      <c r="JX64" s="68">
        <f t="shared" si="305"/>
        <v>-2.0750030859608408E-2</v>
      </c>
      <c r="JY64" s="68">
        <f t="shared" si="123"/>
        <v>-0.40711462450592883</v>
      </c>
      <c r="JZ64" s="68"/>
      <c r="KA64" s="15">
        <f t="shared" si="124"/>
        <v>-0.16666666666666669</v>
      </c>
      <c r="KC64" s="250">
        <v>20.010000000000002</v>
      </c>
      <c r="KD64" s="68">
        <f t="shared" si="125"/>
        <v>2.0030045067602757E-3</v>
      </c>
      <c r="KE64" s="68">
        <f t="shared" si="306"/>
        <v>8.6081678440678685E-4</v>
      </c>
      <c r="KF64" s="68">
        <f t="shared" si="126"/>
        <v>2.7207392197125313E-2</v>
      </c>
      <c r="KG64" s="68"/>
      <c r="KH64" s="15">
        <f t="shared" si="127"/>
        <v>-9.7835888187556272E-2</v>
      </c>
      <c r="KI64" s="18"/>
      <c r="KJ64" s="250">
        <v>46.34</v>
      </c>
      <c r="KK64" s="68">
        <f t="shared" si="128"/>
        <v>-3.2265003226500015E-3</v>
      </c>
      <c r="KL64" s="68">
        <f t="shared" si="307"/>
        <v>-4.3686880450034904E-3</v>
      </c>
      <c r="KM64" s="68">
        <f t="shared" si="129"/>
        <v>1.1962085308056871</v>
      </c>
      <c r="KN64" s="68"/>
      <c r="KO64" s="15">
        <f t="shared" si="130"/>
        <v>-0.31051926796607637</v>
      </c>
      <c r="KQ64" s="250">
        <v>1.6240000000000001</v>
      </c>
      <c r="KR64" s="68">
        <f t="shared" si="131"/>
        <v>4.102564102564106E-2</v>
      </c>
      <c r="KS64" s="68">
        <f t="shared" si="308"/>
        <v>3.9883453303287575E-2</v>
      </c>
      <c r="KT64" s="68">
        <f t="shared" si="132"/>
        <v>-0.38015267175572515</v>
      </c>
      <c r="KU64" s="68"/>
      <c r="KV64" s="15">
        <f t="shared" si="133"/>
        <v>0.60792079207920802</v>
      </c>
      <c r="KW64" s="18"/>
      <c r="KX64" s="250">
        <v>22.39</v>
      </c>
      <c r="KY64" s="68">
        <f t="shared" si="134"/>
        <v>3.4180138568129424E-2</v>
      </c>
      <c r="KZ64" s="68">
        <f t="shared" si="309"/>
        <v>3.3037950845775932E-2</v>
      </c>
      <c r="LA64" s="68">
        <f t="shared" si="135"/>
        <v>-0.68872514945085506</v>
      </c>
      <c r="LB64" s="68"/>
      <c r="LC64" s="15">
        <f t="shared" si="136"/>
        <v>-5.5672711935892037E-2</v>
      </c>
      <c r="LD64" s="18"/>
      <c r="LE64" s="250">
        <v>52.88</v>
      </c>
      <c r="LF64" s="68">
        <f t="shared" si="137"/>
        <v>-1.5819839940442851E-2</v>
      </c>
      <c r="LG64" s="68">
        <f t="shared" si="310"/>
        <v>-1.696202766279634E-2</v>
      </c>
      <c r="LH64" s="68">
        <f t="shared" si="138"/>
        <v>0.47585821936924377</v>
      </c>
      <c r="LI64" s="68"/>
      <c r="LJ64" s="15">
        <f t="shared" si="139"/>
        <v>0.14682281500759062</v>
      </c>
      <c r="LL64" s="250">
        <v>104.34</v>
      </c>
      <c r="LM64" s="68">
        <f t="shared" si="140"/>
        <v>-1.0150839578787527E-2</v>
      </c>
      <c r="LN64" s="68">
        <f t="shared" si="311"/>
        <v>-1.1293027301141016E-2</v>
      </c>
      <c r="LO64" s="68">
        <f t="shared" si="141"/>
        <v>0.19245714285714291</v>
      </c>
      <c r="LP64" s="68"/>
      <c r="LQ64" s="15">
        <f t="shared" si="142"/>
        <v>0.33410049865746083</v>
      </c>
      <c r="LS64" s="250">
        <v>12.16</v>
      </c>
      <c r="LT64" s="68">
        <f t="shared" si="143"/>
        <v>-1.2987012987012998E-2</v>
      </c>
      <c r="LU64" s="68">
        <f t="shared" si="312"/>
        <v>-1.4129200709366487E-2</v>
      </c>
      <c r="LV64" s="68"/>
      <c r="LW64" s="68"/>
      <c r="LX64" s="15">
        <f t="shared" si="144"/>
        <v>0.3145945945945946</v>
      </c>
      <c r="LZ64" s="250">
        <v>13.4</v>
      </c>
      <c r="MA64" s="68">
        <f t="shared" si="145"/>
        <v>-3.0390738060781471E-2</v>
      </c>
      <c r="MB64" s="68">
        <f t="shared" si="313"/>
        <v>-3.1532925783134963E-2</v>
      </c>
      <c r="MC64" s="68">
        <f t="shared" si="146"/>
        <v>-0.39775280898876403</v>
      </c>
      <c r="MD64" s="68"/>
      <c r="ME64" s="15">
        <f t="shared" si="147"/>
        <v>-5.9347181008902131E-3</v>
      </c>
      <c r="MG64" s="250">
        <v>27.16</v>
      </c>
      <c r="MH64" s="68">
        <f t="shared" si="148"/>
        <v>-2.1966150522146181E-2</v>
      </c>
      <c r="MI64" s="68">
        <f t="shared" si="314"/>
        <v>-2.310833824449967E-2</v>
      </c>
      <c r="MJ64" s="68">
        <f t="shared" si="149"/>
        <v>2.6603773584905661</v>
      </c>
      <c r="MK64" s="68"/>
      <c r="ML64" s="15">
        <f t="shared" si="150"/>
        <v>0.27932171455487514</v>
      </c>
      <c r="MN64" s="250">
        <v>99.38</v>
      </c>
      <c r="MO64" s="68">
        <f t="shared" si="151"/>
        <v>-1.0060763024205648E-2</v>
      </c>
      <c r="MP64" s="68">
        <f t="shared" si="315"/>
        <v>-1.1202950746559137E-2</v>
      </c>
      <c r="MQ64" s="68">
        <f t="shared" si="152"/>
        <v>-0.21064336775218434</v>
      </c>
      <c r="MR64" s="68"/>
      <c r="MS64" s="15">
        <f t="shared" si="153"/>
        <v>-0.10781937337283423</v>
      </c>
      <c r="MU64" s="250">
        <v>11.2</v>
      </c>
      <c r="MV64" s="68">
        <f t="shared" si="154"/>
        <v>-2.2687609075043764E-2</v>
      </c>
      <c r="MW64" s="68">
        <f t="shared" si="316"/>
        <v>-2.3829796797397253E-2</v>
      </c>
      <c r="MX64" s="68">
        <f t="shared" si="155"/>
        <v>-0.46334451365596557</v>
      </c>
      <c r="MY64" s="68"/>
      <c r="MZ64" s="15">
        <f t="shared" si="156"/>
        <v>4.9671977507028994E-2</v>
      </c>
      <c r="NB64" s="250">
        <v>204.13</v>
      </c>
      <c r="NC64" s="68">
        <f t="shared" si="157"/>
        <v>9.80728681410232E-4</v>
      </c>
      <c r="ND64" s="68">
        <f t="shared" si="317"/>
        <v>-1.614590409432569E-4</v>
      </c>
      <c r="NE64" s="68">
        <f t="shared" si="158"/>
        <v>0.50682808001771606</v>
      </c>
      <c r="NF64" s="68"/>
      <c r="NG64" s="15">
        <f t="shared" si="159"/>
        <v>0.22387433299358478</v>
      </c>
      <c r="NI64" s="250">
        <v>5.76</v>
      </c>
      <c r="NJ64" s="68">
        <f t="shared" si="160"/>
        <v>-1.5384615384615361E-2</v>
      </c>
      <c r="NK64" s="68">
        <f t="shared" si="318"/>
        <v>-1.652680310696885E-2</v>
      </c>
      <c r="NL64" s="68">
        <f t="shared" si="161"/>
        <v>-0.95426756649464073</v>
      </c>
      <c r="NM64" s="68"/>
      <c r="NN64" s="15">
        <f t="shared" si="162"/>
        <v>0.17551020408163254</v>
      </c>
      <c r="NP64" s="250">
        <v>333.87</v>
      </c>
      <c r="NQ64" s="68">
        <f t="shared" si="163"/>
        <v>-8.7878158121306883E-3</v>
      </c>
      <c r="NR64" s="68">
        <f t="shared" si="319"/>
        <v>-9.9300035344841771E-3</v>
      </c>
      <c r="NS64" s="68">
        <f t="shared" si="164"/>
        <v>1.5437714285714286</v>
      </c>
      <c r="NT64" s="68"/>
      <c r="NU64" s="15">
        <f t="shared" si="165"/>
        <v>1.501839297114887E-2</v>
      </c>
      <c r="NW64" s="250">
        <v>163.99</v>
      </c>
      <c r="NX64" s="68">
        <f t="shared" si="166"/>
        <v>7.3095823095822949E-3</v>
      </c>
      <c r="NY64" s="68">
        <f t="shared" si="320"/>
        <v>6.167394587228806E-3</v>
      </c>
      <c r="NZ64" s="68">
        <f t="shared" si="167"/>
        <v>-6.6966317705962577E-2</v>
      </c>
      <c r="OA64" s="68"/>
      <c r="OB64" s="15">
        <f t="shared" si="168"/>
        <v>-0.13370311674590599</v>
      </c>
      <c r="OD64" s="250">
        <v>1.3</v>
      </c>
      <c r="OE64" s="68">
        <f t="shared" si="169"/>
        <v>-7.6335877862595486E-3</v>
      </c>
      <c r="OF64" s="68">
        <f t="shared" si="321"/>
        <v>-8.7757755086130367E-3</v>
      </c>
      <c r="OG64" s="68">
        <f t="shared" si="170"/>
        <v>-0.99423937608011692</v>
      </c>
      <c r="OH64" s="68"/>
      <c r="OI64" s="15">
        <f t="shared" si="171"/>
        <v>-0.10958904109589036</v>
      </c>
      <c r="OK64" s="250">
        <v>74.02</v>
      </c>
      <c r="OL64" s="68">
        <f t="shared" si="172"/>
        <v>-3.5002692514809518E-3</v>
      </c>
      <c r="OM64" s="68">
        <f t="shared" si="322"/>
        <v>-4.6424569738344407E-3</v>
      </c>
      <c r="ON64" s="68">
        <f t="shared" si="173"/>
        <v>0.74369846878680779</v>
      </c>
      <c r="OO64" s="68"/>
      <c r="OP64" s="15">
        <f t="shared" si="174"/>
        <v>0.11124455787419302</v>
      </c>
      <c r="OR64" s="250">
        <v>1.82</v>
      </c>
      <c r="OS64" s="68">
        <f t="shared" si="175"/>
        <v>2.8248587570621493E-2</v>
      </c>
      <c r="OT64" s="68">
        <f t="shared" si="323"/>
        <v>2.7106399848268004E-2</v>
      </c>
      <c r="OU64" s="68">
        <f t="shared" si="176"/>
        <v>-0.76363636363636356</v>
      </c>
      <c r="OV64" s="68"/>
      <c r="OW64" s="15">
        <f t="shared" si="177"/>
        <v>0.62499999999999989</v>
      </c>
      <c r="OY64" s="250">
        <v>131.69999999999999</v>
      </c>
      <c r="OZ64" s="68">
        <f t="shared" si="178"/>
        <v>-1.5621496374915939E-2</v>
      </c>
      <c r="PA64" s="68">
        <f t="shared" si="324"/>
        <v>-1.676368409726943E-2</v>
      </c>
      <c r="PB64" s="68">
        <f t="shared" si="332"/>
        <v>3.0523076923076919</v>
      </c>
      <c r="PC64" s="68"/>
      <c r="PD64" s="15">
        <f t="shared" si="179"/>
        <v>0.14971628109995627</v>
      </c>
      <c r="PE64" s="18"/>
      <c r="PF64" s="250">
        <v>207.98</v>
      </c>
      <c r="PG64" s="68">
        <f t="shared" si="180"/>
        <v>-9.1000047644003851E-3</v>
      </c>
      <c r="PH64" s="68">
        <f t="shared" si="325"/>
        <v>-1.0242192486753874E-2</v>
      </c>
      <c r="PI64" s="68">
        <f t="shared" si="181"/>
        <v>-0.40269959793222287</v>
      </c>
      <c r="PJ64" s="68"/>
      <c r="PK64" s="15">
        <f t="shared" si="182"/>
        <v>-5.4989719313346041E-3</v>
      </c>
      <c r="PM64" s="250"/>
      <c r="PN64" s="68">
        <f t="shared" si="183"/>
        <v>0</v>
      </c>
      <c r="PO64" s="68">
        <f t="shared" si="184"/>
        <v>-1.1421877223534889E-3</v>
      </c>
      <c r="PP64" s="68">
        <f t="shared" si="185"/>
        <v>0</v>
      </c>
      <c r="PQ64" s="68"/>
      <c r="PR64" s="15">
        <f t="shared" si="186"/>
        <v>0</v>
      </c>
      <c r="PT64" s="250">
        <v>4.3600000000000003</v>
      </c>
      <c r="PU64" s="68">
        <f t="shared" si="187"/>
        <v>2.2988505747127989E-3</v>
      </c>
      <c r="PV64" s="68">
        <f t="shared" si="326"/>
        <v>1.15666285235931E-3</v>
      </c>
      <c r="PW64" s="68">
        <f t="shared" si="188"/>
        <v>-0.5</v>
      </c>
      <c r="PX64" s="68"/>
      <c r="PY64" s="15">
        <f t="shared" si="189"/>
        <v>-0.15009746588693948</v>
      </c>
      <c r="QA64" s="250">
        <v>215.65</v>
      </c>
      <c r="QB64" s="68">
        <f t="shared" si="190"/>
        <v>-8.1409253978474011E-3</v>
      </c>
      <c r="QC64" s="68">
        <f t="shared" si="327"/>
        <v>-9.28311312020089E-3</v>
      </c>
      <c r="QD64" s="68">
        <f t="shared" si="191"/>
        <v>-0.36082871454399951</v>
      </c>
      <c r="QE64" s="68"/>
      <c r="QF64" s="15">
        <f t="shared" si="192"/>
        <v>0.12470011473870865</v>
      </c>
      <c r="QH64" s="250">
        <v>1.48</v>
      </c>
      <c r="QI64" s="68">
        <f t="shared" si="193"/>
        <v>-6.7114093959731603E-3</v>
      </c>
      <c r="QJ64" s="68">
        <f t="shared" si="328"/>
        <v>-7.8535971183266492E-3</v>
      </c>
      <c r="QK64" s="68">
        <f t="shared" si="194"/>
        <v>-0.41035856573705176</v>
      </c>
      <c r="QL64" s="68"/>
      <c r="QM64" s="15">
        <f t="shared" si="195"/>
        <v>0.13846153846153841</v>
      </c>
      <c r="QO64" s="250">
        <v>11.1</v>
      </c>
      <c r="QP64" s="68">
        <f t="shared" si="196"/>
        <v>-7.5000000000000025E-2</v>
      </c>
      <c r="QQ64" s="68">
        <f t="shared" si="329"/>
        <v>-7.614218772235351E-2</v>
      </c>
      <c r="QR64" s="68">
        <f t="shared" si="197"/>
        <v>-0.98646968478022379</v>
      </c>
      <c r="QS64" s="68"/>
      <c r="QT64" s="15">
        <f t="shared" si="198"/>
        <v>-3.3101045296167315E-2</v>
      </c>
      <c r="QV64" s="250">
        <v>1.9930000000000001</v>
      </c>
      <c r="QW64" s="68">
        <f t="shared" si="199"/>
        <v>-1.3366336633663323E-2</v>
      </c>
      <c r="QX64" s="68">
        <f t="shared" si="330"/>
        <v>-1.4508524356016812E-2</v>
      </c>
      <c r="QY64" s="68">
        <f t="shared" si="200"/>
        <v>-0.43541076487252117</v>
      </c>
      <c r="QZ64" s="68"/>
      <c r="RA64" s="15">
        <f t="shared" si="201"/>
        <v>-0.18553330608908866</v>
      </c>
      <c r="RC64" s="250">
        <v>22.77</v>
      </c>
      <c r="RD64" s="68">
        <f t="shared" si="202"/>
        <v>6.1864781263809357E-3</v>
      </c>
      <c r="RE64" s="68">
        <f t="shared" si="331"/>
        <v>5.0442904040274468E-3</v>
      </c>
      <c r="RF64" s="68">
        <f t="shared" si="203"/>
        <v>-0.50810110174983802</v>
      </c>
      <c r="RG64" s="68"/>
      <c r="RH64" s="15">
        <f t="shared" si="204"/>
        <v>-8.0000000000000016E-2</v>
      </c>
      <c r="RJ64" s="250">
        <v>176.73</v>
      </c>
      <c r="RK64" s="68">
        <f t="shared" si="205"/>
        <v>-4.1697188257170739E-3</v>
      </c>
      <c r="RL64" s="68">
        <f t="shared" si="206"/>
        <v>-5.3119065480705628E-3</v>
      </c>
      <c r="RM64" s="68">
        <f t="shared" si="207"/>
        <v>-0.18021152240467586</v>
      </c>
      <c r="RN64" s="68"/>
      <c r="RO64" s="15">
        <f t="shared" si="208"/>
        <v>-0.10161651077673856</v>
      </c>
      <c r="RQ64" s="250">
        <v>14</v>
      </c>
      <c r="RR64" s="68">
        <f t="shared" si="209"/>
        <v>1.1560693641618507E-2</v>
      </c>
      <c r="RS64" s="68">
        <f t="shared" si="210"/>
        <v>1.0418505919265018E-2</v>
      </c>
      <c r="RT64" s="68">
        <f t="shared" si="211"/>
        <v>-4.3715846994535554E-2</v>
      </c>
      <c r="RU64" s="68"/>
      <c r="RV64" s="15">
        <f t="shared" si="212"/>
        <v>-0.32821497120921306</v>
      </c>
      <c r="RX64" s="250">
        <v>90.96</v>
      </c>
      <c r="RY64" s="68">
        <f t="shared" si="213"/>
        <v>4.085135599038784E-2</v>
      </c>
      <c r="RZ64" s="68">
        <f t="shared" si="214"/>
        <v>3.9709168268034348E-2</v>
      </c>
      <c r="SA64" s="68">
        <f t="shared" si="215"/>
        <v>-0.31639861716518869</v>
      </c>
      <c r="SB64" s="68"/>
      <c r="SC64" s="15">
        <f t="shared" si="216"/>
        <v>0.20269734232447439</v>
      </c>
      <c r="SE64" s="250">
        <v>9.07</v>
      </c>
      <c r="SF64" s="68">
        <f t="shared" si="217"/>
        <v>8.8987764182424985E-3</v>
      </c>
      <c r="SG64" s="68">
        <f t="shared" si="218"/>
        <v>7.7565886958890096E-3</v>
      </c>
      <c r="SH64" s="68">
        <f t="shared" si="219"/>
        <v>-0.27439999999999998</v>
      </c>
      <c r="SI64" s="68"/>
      <c r="SJ64" s="15">
        <f t="shared" si="220"/>
        <v>-0.40563564875491476</v>
      </c>
      <c r="SL64" s="250">
        <v>0.5</v>
      </c>
      <c r="SM64" s="68">
        <f t="shared" si="221"/>
        <v>0.13122171945701355</v>
      </c>
      <c r="SN64" s="68">
        <f t="shared" si="222"/>
        <v>0.13007953173466005</v>
      </c>
      <c r="SO64" s="68">
        <f t="shared" si="223"/>
        <v>-0.647887323943662</v>
      </c>
      <c r="SP64" s="68"/>
      <c r="SQ64" s="15">
        <f t="shared" si="224"/>
        <v>-0.50495049504950495</v>
      </c>
      <c r="SS64" s="250">
        <v>8.36</v>
      </c>
      <c r="ST64" s="68">
        <f t="shared" si="225"/>
        <v>-3.7974683544303806E-2</v>
      </c>
      <c r="SU64" s="68">
        <f t="shared" si="226"/>
        <v>-3.9116871266657291E-2</v>
      </c>
      <c r="SV64" s="68">
        <f t="shared" si="227"/>
        <v>-0.48203221809169772</v>
      </c>
      <c r="SW64" s="68"/>
      <c r="SX64" s="15">
        <f t="shared" si="228"/>
        <v>-4.7619047619048716E-3</v>
      </c>
      <c r="SZ64" s="250">
        <v>25.9</v>
      </c>
      <c r="TA64" s="68">
        <f t="shared" si="229"/>
        <v>-1.3333333333333388E-2</v>
      </c>
      <c r="TB64" s="68">
        <f t="shared" si="230"/>
        <v>-1.4475521055686877E-2</v>
      </c>
      <c r="TC64" s="68">
        <f t="shared" si="231"/>
        <v>-0.35843448105028486</v>
      </c>
      <c r="TD64" s="68"/>
      <c r="TE64" s="15">
        <f t="shared" si="232"/>
        <v>0.66025641025641024</v>
      </c>
      <c r="TG64" s="250">
        <v>0.1885</v>
      </c>
      <c r="TH64" s="68">
        <f t="shared" si="233"/>
        <v>2.4456521739130457E-2</v>
      </c>
      <c r="TI64" s="68">
        <f t="shared" si="234"/>
        <v>2.3314334016776968E-2</v>
      </c>
      <c r="TJ64" s="68">
        <f t="shared" si="235"/>
        <v>-0.14318181818181819</v>
      </c>
      <c r="TK64" s="68"/>
      <c r="TL64" s="15">
        <f t="shared" si="236"/>
        <v>0.11209439528023592</v>
      </c>
      <c r="TN64" s="250">
        <v>30.54</v>
      </c>
      <c r="TO64" s="68">
        <f t="shared" si="237"/>
        <v>-4.5625000000000027E-2</v>
      </c>
      <c r="TP64" s="68">
        <f t="shared" si="238"/>
        <v>-4.6767187722353512E-2</v>
      </c>
      <c r="TQ64" s="68">
        <f t="shared" si="239"/>
        <v>-0.55485267430928553</v>
      </c>
      <c r="TR64" s="68"/>
      <c r="TS64" s="15">
        <f t="shared" si="240"/>
        <v>2.6554621848739468E-2</v>
      </c>
      <c r="TU64" s="250">
        <v>2.23</v>
      </c>
      <c r="TV64" s="68">
        <f t="shared" si="241"/>
        <v>-5.5084745762711822E-2</v>
      </c>
      <c r="TW64" s="68">
        <f t="shared" si="242"/>
        <v>-5.6226933485065314E-2</v>
      </c>
      <c r="TX64" s="68">
        <f t="shared" si="243"/>
        <v>-0.4943310657596372</v>
      </c>
      <c r="TY64" s="68"/>
      <c r="TZ64" s="15">
        <f t="shared" si="244"/>
        <v>0.30409356725146203</v>
      </c>
      <c r="UB64" s="250"/>
      <c r="UC64" s="68">
        <f t="shared" si="245"/>
        <v>0</v>
      </c>
      <c r="UD64" s="68">
        <f t="shared" si="246"/>
        <v>-1.1421877223534889E-3</v>
      </c>
      <c r="UE64" s="68">
        <f t="shared" si="247"/>
        <v>0</v>
      </c>
      <c r="UF64" s="68"/>
      <c r="UG64" s="15">
        <f t="shared" si="248"/>
        <v>0</v>
      </c>
      <c r="UI64" s="250"/>
      <c r="UJ64" s="68">
        <f t="shared" si="249"/>
        <v>0</v>
      </c>
      <c r="UK64" s="68">
        <f t="shared" si="250"/>
        <v>-1.1421877223534889E-3</v>
      </c>
      <c r="UL64" s="68">
        <f t="shared" si="251"/>
        <v>0</v>
      </c>
      <c r="UM64" s="68"/>
      <c r="UN64" s="15">
        <f t="shared" si="252"/>
        <v>0</v>
      </c>
      <c r="UP64" s="250"/>
      <c r="UQ64" s="68">
        <f t="shared" si="253"/>
        <v>0</v>
      </c>
      <c r="UR64" s="68">
        <f t="shared" si="254"/>
        <v>-1.1421877223534889E-3</v>
      </c>
      <c r="US64" s="68">
        <f t="shared" si="255"/>
        <v>0</v>
      </c>
      <c r="UT64" s="68"/>
      <c r="UU64" s="15">
        <f t="shared" si="256"/>
        <v>0</v>
      </c>
      <c r="UW64" s="250"/>
      <c r="UX64" s="68">
        <f t="shared" si="257"/>
        <v>0</v>
      </c>
      <c r="UY64" s="68">
        <f t="shared" si="258"/>
        <v>-1.1421877223534889E-3</v>
      </c>
      <c r="UZ64" s="68">
        <f t="shared" si="259"/>
        <v>0</v>
      </c>
      <c r="VA64" s="68"/>
      <c r="VB64" s="15">
        <f t="shared" si="260"/>
        <v>0</v>
      </c>
      <c r="VD64" s="250"/>
      <c r="VE64" s="68">
        <f t="shared" si="261"/>
        <v>0</v>
      </c>
      <c r="VF64" s="68">
        <f t="shared" si="262"/>
        <v>-1.1421877223534889E-3</v>
      </c>
      <c r="VG64" s="68">
        <f t="shared" si="263"/>
        <v>0</v>
      </c>
      <c r="VH64" s="68"/>
      <c r="VI64" s="15">
        <f t="shared" si="264"/>
        <v>0</v>
      </c>
      <c r="VM64" s="21">
        <f t="shared" si="265"/>
        <v>-2.7967603863757328E-3</v>
      </c>
      <c r="VN64" s="49"/>
      <c r="VO64" s="21">
        <f t="shared" si="266"/>
        <v>0.30213852359446258</v>
      </c>
      <c r="VP64" s="14"/>
      <c r="VQ64" s="21">
        <f t="shared" si="267"/>
        <v>1.4722251896752093E-2</v>
      </c>
    </row>
    <row r="65" spans="1:589" ht="15.75" customHeight="1" x14ac:dyDescent="0.2">
      <c r="A65" s="127">
        <v>45740</v>
      </c>
      <c r="B65" s="4">
        <f t="shared" si="0"/>
        <v>45740</v>
      </c>
      <c r="C65" s="13">
        <v>42583.32</v>
      </c>
      <c r="D65" s="138">
        <f t="shared" si="1"/>
        <v>597.97000000000116</v>
      </c>
      <c r="E65" s="68">
        <f t="shared" si="2"/>
        <v>1.4242348819290566E-2</v>
      </c>
      <c r="F65" s="15">
        <f t="shared" si="3"/>
        <v>9.1904376199630745E-4</v>
      </c>
      <c r="G65" s="13">
        <v>5767.57</v>
      </c>
      <c r="H65" s="138">
        <f t="shared" si="4"/>
        <v>100.00999999999931</v>
      </c>
      <c r="I65" s="68">
        <f t="shared" si="5"/>
        <v>1.7646041682840466E-2</v>
      </c>
      <c r="J65" s="15">
        <f t="shared" si="6"/>
        <v>-1.9392583348493597E-2</v>
      </c>
      <c r="K65" s="13">
        <v>18188.59</v>
      </c>
      <c r="L65" s="138">
        <f t="shared" si="7"/>
        <v>404.54000000000087</v>
      </c>
      <c r="M65" s="68">
        <f t="shared" si="8"/>
        <v>2.2747349450771951E-2</v>
      </c>
      <c r="N65" s="15">
        <f t="shared" si="9"/>
        <v>-5.8112588868710222E-2</v>
      </c>
      <c r="O65" s="13">
        <v>2109.38</v>
      </c>
      <c r="P65" s="138">
        <f t="shared" si="10"/>
        <v>52.400000000000091</v>
      </c>
      <c r="Q65" s="68">
        <f t="shared" si="11"/>
        <v>2.5474238932804448E-2</v>
      </c>
      <c r="R65" s="15">
        <f t="shared" si="12"/>
        <v>-5.4157549234135557E-2</v>
      </c>
      <c r="S65" s="18">
        <f t="shared" si="13"/>
        <v>1.2236589105178565E-2</v>
      </c>
      <c r="T65" s="121">
        <f t="shared" si="14"/>
        <v>256.39684150169717</v>
      </c>
      <c r="U65" s="121">
        <f t="shared" si="15"/>
        <v>256.39684150169717</v>
      </c>
      <c r="V65" s="134">
        <f t="shared" si="16"/>
        <v>9.6370246557863706E-3</v>
      </c>
      <c r="W65" s="21">
        <f t="shared" si="268"/>
        <v>-8.9776573294772372E-3</v>
      </c>
      <c r="X65" s="18">
        <f t="shared" si="17"/>
        <v>2.0027494721426859E-2</v>
      </c>
      <c r="Y65" s="352">
        <v>73460.13</v>
      </c>
      <c r="Z65" s="15">
        <v>1.9999999999999999E-6</v>
      </c>
      <c r="AA65" s="21">
        <f t="shared" si="18"/>
        <v>-9.6350246557863704E-3</v>
      </c>
      <c r="AC65" s="250">
        <v>210.42</v>
      </c>
      <c r="AD65" s="68">
        <f t="shared" si="19"/>
        <v>2.6589256964433764E-2</v>
      </c>
      <c r="AE65" s="68">
        <f t="shared" si="269"/>
        <v>1.6952232308647393E-2</v>
      </c>
      <c r="AF65" s="68">
        <f t="shared" si="20"/>
        <v>0.27705286156460507</v>
      </c>
      <c r="AG65" s="68"/>
      <c r="AH65" s="15">
        <f t="shared" si="21"/>
        <v>-7.3733327464013732E-2</v>
      </c>
      <c r="AJ65" s="250">
        <v>20.91</v>
      </c>
      <c r="AK65" s="68">
        <f t="shared" si="22"/>
        <v>2.1994134897360667E-2</v>
      </c>
      <c r="AL65" s="68">
        <f t="shared" si="270"/>
        <v>1.2357110241574296E-2</v>
      </c>
      <c r="AM65" s="68">
        <f t="shared" si="23"/>
        <v>0.1241935483870967</v>
      </c>
      <c r="AN65" s="68"/>
      <c r="AO65" s="15">
        <f t="shared" si="24"/>
        <v>-5.7061340941512596E-3</v>
      </c>
      <c r="AQ65" s="250">
        <v>20.11</v>
      </c>
      <c r="AR65" s="68">
        <f t="shared" si="25"/>
        <v>1.977687626774851E-2</v>
      </c>
      <c r="AS65" s="68">
        <f t="shared" si="271"/>
        <v>1.0139851611962139E-2</v>
      </c>
      <c r="AT65" s="68">
        <f t="shared" si="26"/>
        <v>0.16444701795020267</v>
      </c>
      <c r="AU65" s="68"/>
      <c r="AV65" s="15">
        <f t="shared" si="27"/>
        <v>-6.334420121099206E-2</v>
      </c>
      <c r="AX65" s="250">
        <v>200.84</v>
      </c>
      <c r="AY65" s="68">
        <f t="shared" si="28"/>
        <v>1.7632752330766058E-2</v>
      </c>
      <c r="AZ65" s="68">
        <f t="shared" si="272"/>
        <v>7.9957276749796878E-3</v>
      </c>
      <c r="BA65" s="68">
        <f t="shared" si="29"/>
        <v>0.49768829231916489</v>
      </c>
      <c r="BB65" s="68"/>
      <c r="BC65" s="15">
        <f t="shared" si="30"/>
        <v>-1.6406288260933415E-2</v>
      </c>
      <c r="BE65" s="250">
        <v>76.53</v>
      </c>
      <c r="BF65" s="68">
        <f t="shared" si="31"/>
        <v>1.1097899326199015E-2</v>
      </c>
      <c r="BG65" s="68">
        <f t="shared" si="273"/>
        <v>1.4608746704126447E-3</v>
      </c>
      <c r="BH65" s="68"/>
      <c r="BI65" s="68"/>
      <c r="BJ65" s="15">
        <f t="shared" si="32"/>
        <v>3.8821772770462865E-2</v>
      </c>
      <c r="BL65" s="250">
        <v>64.97</v>
      </c>
      <c r="BM65" s="68">
        <f t="shared" si="33"/>
        <v>3.6038909264870002E-2</v>
      </c>
      <c r="BN65" s="68">
        <f t="shared" si="274"/>
        <v>2.6401884609083631E-2</v>
      </c>
      <c r="BO65" s="68">
        <f t="shared" si="34"/>
        <v>9.4139440889188214E-2</v>
      </c>
      <c r="BP65" s="68"/>
      <c r="BQ65" s="15">
        <f t="shared" si="35"/>
        <v>-2.1093867711315436E-2</v>
      </c>
      <c r="BS65" s="250">
        <v>36.61</v>
      </c>
      <c r="BT65" s="68">
        <f t="shared" si="36"/>
        <v>3.1267605633802799E-2</v>
      </c>
      <c r="BU65" s="68">
        <f t="shared" si="275"/>
        <v>2.1630580978016428E-2</v>
      </c>
      <c r="BV65" s="68">
        <f t="shared" si="37"/>
        <v>-1.7444981213097118E-2</v>
      </c>
      <c r="BW65" s="68"/>
      <c r="BX65" s="15">
        <f t="shared" si="38"/>
        <v>-4.2875816993464065E-2</v>
      </c>
      <c r="BZ65" s="250"/>
      <c r="CA65" s="68">
        <f t="shared" si="39"/>
        <v>0</v>
      </c>
      <c r="CB65" s="68">
        <f t="shared" si="276"/>
        <v>0</v>
      </c>
      <c r="CC65" s="68">
        <f t="shared" si="40"/>
        <v>0</v>
      </c>
      <c r="CD65" s="68"/>
      <c r="CE65" s="15">
        <f t="shared" si="41"/>
        <v>0</v>
      </c>
      <c r="CG65" s="250">
        <v>31.2</v>
      </c>
      <c r="CH65" s="68">
        <f t="shared" si="42"/>
        <v>2.3957991467016753E-2</v>
      </c>
      <c r="CI65" s="68">
        <f t="shared" si="277"/>
        <v>1.4320966811230382E-2</v>
      </c>
      <c r="CJ65" s="68">
        <f t="shared" si="43"/>
        <v>3.2087330466424042E-2</v>
      </c>
      <c r="CK65" s="68"/>
      <c r="CL65" s="15">
        <f t="shared" si="44"/>
        <v>-9.1967403958090804E-2</v>
      </c>
      <c r="CN65" s="250">
        <v>31.54</v>
      </c>
      <c r="CO65" s="68">
        <f t="shared" si="45"/>
        <v>3.2405891980360015E-2</v>
      </c>
      <c r="CP65" s="68">
        <f t="shared" si="278"/>
        <v>2.2768867324573644E-2</v>
      </c>
      <c r="CQ65" s="68">
        <f t="shared" si="46"/>
        <v>6.3816209317166337E-3</v>
      </c>
      <c r="CR65" s="68"/>
      <c r="CS65" s="15">
        <f t="shared" si="47"/>
        <v>-5.7663579324768441E-2</v>
      </c>
      <c r="CU65" s="250">
        <v>35.31</v>
      </c>
      <c r="CV65" s="68">
        <f t="shared" si="48"/>
        <v>2.675196277987792E-2</v>
      </c>
      <c r="CW65" s="68">
        <f t="shared" si="279"/>
        <v>1.7114938124091549E-2</v>
      </c>
      <c r="CX65" s="68">
        <f t="shared" si="49"/>
        <v>9.8289269051322042E-2</v>
      </c>
      <c r="CY65" s="68"/>
      <c r="CZ65" s="15">
        <f t="shared" si="50"/>
        <v>-5.2843347639484943E-2</v>
      </c>
      <c r="DB65" s="250">
        <v>19.809999999999999</v>
      </c>
      <c r="DC65" s="68">
        <f t="shared" si="51"/>
        <v>2.5893319523562924E-2</v>
      </c>
      <c r="DD65" s="68">
        <f t="shared" si="280"/>
        <v>1.6256294867776553E-2</v>
      </c>
      <c r="DE65" s="68">
        <f t="shared" si="52"/>
        <v>-9.4192958390489356E-2</v>
      </c>
      <c r="DF65" s="68"/>
      <c r="DG65" s="15">
        <f t="shared" si="53"/>
        <v>-2.7013752455795712E-2</v>
      </c>
      <c r="DI65" s="250">
        <v>45.84</v>
      </c>
      <c r="DJ65" s="68">
        <f t="shared" si="54"/>
        <v>3.0634573304157671E-3</v>
      </c>
      <c r="DK65" s="68">
        <f t="shared" si="281"/>
        <v>-6.5735673253706035E-3</v>
      </c>
      <c r="DL65" s="68">
        <f t="shared" si="55"/>
        <v>3.8278595696489351E-2</v>
      </c>
      <c r="DM65" s="68"/>
      <c r="DN65" s="15">
        <f t="shared" si="56"/>
        <v>8.7286527514231674E-2</v>
      </c>
      <c r="DP65" s="250">
        <v>38.99</v>
      </c>
      <c r="DQ65" s="68">
        <f t="shared" si="57"/>
        <v>6.4532782653588016E-3</v>
      </c>
      <c r="DR65" s="68">
        <f t="shared" si="282"/>
        <v>-3.1837463904275691E-3</v>
      </c>
      <c r="DS65" s="68"/>
      <c r="DT65" s="68"/>
      <c r="DU65" s="15">
        <f t="shared" si="58"/>
        <v>2.3897058823529511E-2</v>
      </c>
      <c r="DV65" s="18"/>
      <c r="DW65" s="250">
        <v>30.61</v>
      </c>
      <c r="DX65" s="68">
        <f t="shared" si="59"/>
        <v>2.8561827956989173E-2</v>
      </c>
      <c r="DY65" s="68">
        <f t="shared" si="283"/>
        <v>1.8924803301202803E-2</v>
      </c>
      <c r="DZ65" s="68">
        <f t="shared" si="60"/>
        <v>0.63340448239060843</v>
      </c>
      <c r="EA65" s="68"/>
      <c r="EB65" s="15">
        <f t="shared" si="61"/>
        <v>-8.544965640872422E-2</v>
      </c>
      <c r="ED65" s="250">
        <v>33.869999999999997</v>
      </c>
      <c r="EE65" s="68">
        <f t="shared" si="62"/>
        <v>2.2336251131904461E-2</v>
      </c>
      <c r="EF65" s="68">
        <f t="shared" si="284"/>
        <v>1.269922647611809E-2</v>
      </c>
      <c r="EG65" s="68">
        <f t="shared" si="63"/>
        <v>0.61055634807417958</v>
      </c>
      <c r="EH65" s="68"/>
      <c r="EI65" s="15">
        <f t="shared" si="64"/>
        <v>-8.1616052060737659E-2</v>
      </c>
      <c r="EK65" s="250">
        <v>110.49</v>
      </c>
      <c r="EL65" s="68">
        <f t="shared" si="65"/>
        <v>2.1164510166358522E-2</v>
      </c>
      <c r="EM65" s="68">
        <f t="shared" si="285"/>
        <v>1.1527485510572151E-2</v>
      </c>
      <c r="EN65" s="68">
        <f t="shared" si="66"/>
        <v>0.71196157421753925</v>
      </c>
      <c r="EO65" s="68"/>
      <c r="EP65" s="15">
        <f t="shared" si="67"/>
        <v>-7.2776280323450342E-3</v>
      </c>
      <c r="ER65" s="250">
        <v>37.26</v>
      </c>
      <c r="ES65" s="68">
        <f t="shared" si="68"/>
        <v>2.2222222222222088E-2</v>
      </c>
      <c r="ET65" s="68">
        <f t="shared" si="286"/>
        <v>1.2585197566435717E-2</v>
      </c>
      <c r="EU65" s="68">
        <f t="shared" si="69"/>
        <v>6.7315955313663758E-2</v>
      </c>
      <c r="EV65" s="68"/>
      <c r="EW65" s="15">
        <f t="shared" si="70"/>
        <v>-4.1913088197480138E-2</v>
      </c>
      <c r="EY65" s="250">
        <v>32.07</v>
      </c>
      <c r="EZ65" s="68">
        <f t="shared" si="71"/>
        <v>-2.4883359253498692E-3</v>
      </c>
      <c r="FA65" s="68">
        <f t="shared" si="287"/>
        <v>-1.212536058113624E-2</v>
      </c>
      <c r="FB65" s="68"/>
      <c r="FC65" s="68"/>
      <c r="FD65" s="15">
        <f t="shared" si="72"/>
        <v>0.30471928397070802</v>
      </c>
      <c r="FF65" s="250">
        <v>59.93</v>
      </c>
      <c r="FG65" s="68">
        <f t="shared" si="73"/>
        <v>1.0964912280701729E-2</v>
      </c>
      <c r="FH65" s="68">
        <f t="shared" si="288"/>
        <v>1.3278876249153589E-3</v>
      </c>
      <c r="FI65" s="68">
        <f t="shared" si="74"/>
        <v>1.438727149627626E-2</v>
      </c>
      <c r="FJ65" s="68"/>
      <c r="FK65" s="15">
        <f t="shared" si="75"/>
        <v>5.529142454657511E-2</v>
      </c>
      <c r="FM65" s="250">
        <v>176.35</v>
      </c>
      <c r="FN65" s="68">
        <f t="shared" si="76"/>
        <v>2.8339844888914719E-2</v>
      </c>
      <c r="FO65" s="68">
        <f t="shared" si="289"/>
        <v>1.8702820233128348E-2</v>
      </c>
      <c r="FP65" s="68">
        <f t="shared" si="77"/>
        <v>0.51659786721706225</v>
      </c>
      <c r="FQ65" s="68"/>
      <c r="FR65" s="15">
        <f t="shared" si="78"/>
        <v>-2.923043047451284E-2</v>
      </c>
      <c r="FT65" s="250">
        <v>96.6</v>
      </c>
      <c r="FU65" s="68">
        <f t="shared" si="79"/>
        <v>1.3215859030836909E-2</v>
      </c>
      <c r="FV65" s="68">
        <f t="shared" si="290"/>
        <v>3.5788343750505387E-3</v>
      </c>
      <c r="FW65" s="68">
        <f t="shared" si="80"/>
        <v>9.7353175053958796E-2</v>
      </c>
      <c r="FX65" s="68"/>
      <c r="FY65" s="15">
        <f t="shared" si="81"/>
        <v>7.1190951430472243E-2</v>
      </c>
      <c r="GA65" s="250">
        <v>17.7</v>
      </c>
      <c r="GB65" s="68">
        <f t="shared" si="82"/>
        <v>1.490825688073383E-2</v>
      </c>
      <c r="GC65" s="68">
        <f t="shared" si="291"/>
        <v>5.2712322249474589E-3</v>
      </c>
      <c r="GD65" s="68"/>
      <c r="GE65" s="68"/>
      <c r="GF65" s="15">
        <f t="shared" si="83"/>
        <v>1.5490533562822695E-2</v>
      </c>
      <c r="GG65" s="18"/>
      <c r="GH65" s="250">
        <v>19.77</v>
      </c>
      <c r="GI65" s="68">
        <f t="shared" si="84"/>
        <v>1.3846153846153824E-2</v>
      </c>
      <c r="GJ65" s="68">
        <f t="shared" si="292"/>
        <v>4.2091291903674534E-3</v>
      </c>
      <c r="GK65" s="68">
        <f t="shared" si="85"/>
        <v>2.8616024973985469E-2</v>
      </c>
      <c r="GL65" s="68"/>
      <c r="GM65" s="15">
        <f t="shared" si="86"/>
        <v>4.603174603174609E-2</v>
      </c>
      <c r="GO65" s="250">
        <v>28.03</v>
      </c>
      <c r="GP65" s="68">
        <f t="shared" si="87"/>
        <v>1.4109985528219991E-2</v>
      </c>
      <c r="GQ65" s="68">
        <f t="shared" si="293"/>
        <v>4.4729608724336199E-3</v>
      </c>
      <c r="GR65" s="68"/>
      <c r="GS65" s="68"/>
      <c r="GT65" s="15">
        <f t="shared" si="88"/>
        <v>2.8623853211009215E-2</v>
      </c>
      <c r="GV65" s="250">
        <v>14.43</v>
      </c>
      <c r="GW65" s="68">
        <f t="shared" si="89"/>
        <v>6.2761506276150531E-3</v>
      </c>
      <c r="GX65" s="68">
        <f t="shared" si="294"/>
        <v>-3.3608740281713175E-3</v>
      </c>
      <c r="GY65" s="68">
        <f t="shared" si="90"/>
        <v>0.21772151898734179</v>
      </c>
      <c r="GZ65" s="68"/>
      <c r="HA65" s="15">
        <f t="shared" si="91"/>
        <v>5.1749271137026168E-2</v>
      </c>
      <c r="HD65" s="250">
        <v>278.39</v>
      </c>
      <c r="HE65" s="68">
        <f t="shared" si="92"/>
        <v>0.11933577258654648</v>
      </c>
      <c r="HF65" s="68">
        <f t="shared" si="295"/>
        <v>0.10969874793076012</v>
      </c>
      <c r="HG65" s="68">
        <f t="shared" si="93"/>
        <v>0.56390090444357055</v>
      </c>
      <c r="HH65" s="68"/>
      <c r="HI65" s="15">
        <f t="shared" si="94"/>
        <v>-0.31064282884310618</v>
      </c>
      <c r="HK65" s="250">
        <v>32.53</v>
      </c>
      <c r="HL65" s="68">
        <f t="shared" si="95"/>
        <v>5.5826030509574895E-2</v>
      </c>
      <c r="HM65" s="68">
        <f t="shared" si="296"/>
        <v>4.6189005853788524E-2</v>
      </c>
      <c r="HN65" s="68">
        <f t="shared" si="96"/>
        <v>12.116935483870968</v>
      </c>
      <c r="HO65" s="68"/>
      <c r="HP65" s="15">
        <f t="shared" si="97"/>
        <v>0.2331311599696741</v>
      </c>
      <c r="HR65" s="250">
        <v>115.8</v>
      </c>
      <c r="HS65" s="68">
        <f t="shared" si="98"/>
        <v>2.5974025974025727E-3</v>
      </c>
      <c r="HT65" s="68">
        <f t="shared" si="297"/>
        <v>-7.0396220583837984E-3</v>
      </c>
      <c r="HU65" s="68">
        <f t="shared" si="99"/>
        <v>2.1813186813186816</v>
      </c>
      <c r="HV65" s="68"/>
      <c r="HW65" s="15">
        <f t="shared" si="100"/>
        <v>7.6508320163614432E-2</v>
      </c>
      <c r="HY65" s="250">
        <v>121.41</v>
      </c>
      <c r="HZ65" s="68">
        <f t="shared" si="101"/>
        <v>3.1520815632965112E-2</v>
      </c>
      <c r="IA65" s="68">
        <f t="shared" si="298"/>
        <v>2.1883790977178741E-2</v>
      </c>
      <c r="IB65" s="68">
        <f t="shared" si="102"/>
        <v>0.14645892351274778</v>
      </c>
      <c r="IC65" s="68"/>
      <c r="ID65" s="15">
        <f t="shared" si="103"/>
        <v>-9.5911832601087169E-2</v>
      </c>
      <c r="IF65" s="250">
        <v>191.25</v>
      </c>
      <c r="IG65" s="68">
        <f t="shared" si="104"/>
        <v>-2.1392048419075268E-3</v>
      </c>
      <c r="IH65" s="68">
        <f t="shared" si="299"/>
        <v>-1.1776229497693897E-2</v>
      </c>
      <c r="II65" s="68">
        <f t="shared" si="105"/>
        <v>9.285714285714286E-2</v>
      </c>
      <c r="IJ65" s="68"/>
      <c r="IK65" s="15">
        <f t="shared" si="106"/>
        <v>-0.1750776397515528</v>
      </c>
      <c r="IM65" s="250">
        <v>205.89</v>
      </c>
      <c r="IN65" s="68">
        <f t="shared" si="107"/>
        <v>2.1938750186131867E-2</v>
      </c>
      <c r="IO65" s="68">
        <f t="shared" si="300"/>
        <v>1.2301725530345496E-2</v>
      </c>
      <c r="IP65" s="68">
        <f t="shared" si="108"/>
        <v>3.0205038078500288</v>
      </c>
      <c r="IQ65" s="68"/>
      <c r="IR65" s="15">
        <f t="shared" si="109"/>
        <v>9.8021438856594298E-2</v>
      </c>
      <c r="IT65" s="250">
        <v>45.74</v>
      </c>
      <c r="IU65" s="68">
        <f t="shared" si="110"/>
        <v>2.7172692566808911E-2</v>
      </c>
      <c r="IV65" s="68">
        <f t="shared" si="301"/>
        <v>1.753566791102254E-2</v>
      </c>
      <c r="IW65" s="68">
        <f t="shared" si="111"/>
        <v>1.5063013698630139</v>
      </c>
      <c r="IX65" s="68"/>
      <c r="IY65" s="15">
        <f t="shared" si="112"/>
        <v>-0.10994356878770185</v>
      </c>
      <c r="JA65" s="250">
        <v>618.85</v>
      </c>
      <c r="JB65" s="68">
        <f t="shared" si="113"/>
        <v>3.7903563941299831E-2</v>
      </c>
      <c r="JC65" s="68">
        <f t="shared" si="302"/>
        <v>2.826653928551346E-2</v>
      </c>
      <c r="JD65" s="68">
        <f t="shared" si="114"/>
        <v>0.25171925566343051</v>
      </c>
      <c r="JE65" s="68"/>
      <c r="JF65" s="15">
        <f t="shared" si="115"/>
        <v>5.6941811412273113E-2</v>
      </c>
      <c r="JH65" s="250">
        <v>393.08</v>
      </c>
      <c r="JI65" s="68">
        <f t="shared" si="116"/>
        <v>4.6516382967847292E-3</v>
      </c>
      <c r="JJ65" s="68">
        <f t="shared" si="303"/>
        <v>-4.9853863590016414E-3</v>
      </c>
      <c r="JK65" s="68">
        <f t="shared" si="117"/>
        <v>-3.3465292974993274E-2</v>
      </c>
      <c r="JL65" s="68"/>
      <c r="JM65" s="15">
        <f t="shared" si="118"/>
        <v>-6.7425860023724832E-2</v>
      </c>
      <c r="JO65" s="250">
        <v>13.79</v>
      </c>
      <c r="JP65" s="68">
        <f t="shared" si="119"/>
        <v>7.3987538940809908E-2</v>
      </c>
      <c r="JQ65" s="68">
        <f t="shared" si="304"/>
        <v>6.435051428502353E-2</v>
      </c>
      <c r="JR65" s="68">
        <f t="shared" si="120"/>
        <v>-0.53467184072886798</v>
      </c>
      <c r="JS65" s="68"/>
      <c r="JT65" s="15">
        <f t="shared" si="121"/>
        <v>0.35328753680078506</v>
      </c>
      <c r="JV65" s="250">
        <v>1.51</v>
      </c>
      <c r="JW65" s="68">
        <f t="shared" si="122"/>
        <v>6.6666666666666723E-3</v>
      </c>
      <c r="JX65" s="68">
        <f t="shared" si="305"/>
        <v>-2.9703579891196983E-3</v>
      </c>
      <c r="JY65" s="68">
        <f t="shared" si="123"/>
        <v>-0.40316205533596833</v>
      </c>
      <c r="JZ65" s="68"/>
      <c r="KA65" s="15">
        <f t="shared" si="124"/>
        <v>-0.16111111111111112</v>
      </c>
      <c r="KC65" s="250">
        <v>20.23</v>
      </c>
      <c r="KD65" s="68">
        <f t="shared" si="125"/>
        <v>1.099450274862563E-2</v>
      </c>
      <c r="KE65" s="68">
        <f t="shared" si="306"/>
        <v>1.3574780928392594E-3</v>
      </c>
      <c r="KF65" s="68">
        <f t="shared" si="126"/>
        <v>3.8501026694045176E-2</v>
      </c>
      <c r="KG65" s="68"/>
      <c r="KH65" s="15">
        <f t="shared" si="127"/>
        <v>-8.7917042380522961E-2</v>
      </c>
      <c r="KI65" s="18"/>
      <c r="KJ65" s="250">
        <v>50.53</v>
      </c>
      <c r="KK65" s="68">
        <f t="shared" si="128"/>
        <v>9.0418644799309403E-2</v>
      </c>
      <c r="KL65" s="68">
        <f t="shared" si="307"/>
        <v>8.0781620143523025E-2</v>
      </c>
      <c r="KM65" s="68">
        <f t="shared" si="129"/>
        <v>1.3947867298578198</v>
      </c>
      <c r="KN65" s="68"/>
      <c r="KO65" s="15">
        <f t="shared" si="130"/>
        <v>-0.24817735456033319</v>
      </c>
      <c r="KQ65" s="250">
        <v>1.58</v>
      </c>
      <c r="KR65" s="68">
        <f t="shared" si="131"/>
        <v>-2.7093596059113323E-2</v>
      </c>
      <c r="KS65" s="68">
        <f t="shared" si="308"/>
        <v>-3.6730620714899694E-2</v>
      </c>
      <c r="KT65" s="68">
        <f t="shared" si="132"/>
        <v>-0.39694656488549618</v>
      </c>
      <c r="KU65" s="68"/>
      <c r="KV65" s="15">
        <f t="shared" si="133"/>
        <v>0.56435643564356441</v>
      </c>
      <c r="KW65" s="18"/>
      <c r="KX65" s="250">
        <v>23.5</v>
      </c>
      <c r="KY65" s="68">
        <f t="shared" si="134"/>
        <v>4.9575703439035258E-2</v>
      </c>
      <c r="KZ65" s="68">
        <f t="shared" si="309"/>
        <v>3.9938678783248888E-2</v>
      </c>
      <c r="LA65" s="68">
        <f t="shared" si="135"/>
        <v>-0.6732934797720006</v>
      </c>
      <c r="LB65" s="68"/>
      <c r="LC65" s="15">
        <f t="shared" si="136"/>
        <v>-8.8570223534374035E-3</v>
      </c>
      <c r="LD65" s="18"/>
      <c r="LE65" s="250">
        <v>54</v>
      </c>
      <c r="LF65" s="68">
        <f t="shared" si="137"/>
        <v>2.1180030257186032E-2</v>
      </c>
      <c r="LG65" s="68">
        <f t="shared" si="310"/>
        <v>1.1543005601399661E-2</v>
      </c>
      <c r="LH65" s="68">
        <f t="shared" si="138"/>
        <v>0.50711694111080108</v>
      </c>
      <c r="LI65" s="68"/>
      <c r="LJ65" s="15">
        <f t="shared" si="139"/>
        <v>0.17111255692908264</v>
      </c>
      <c r="LL65" s="250">
        <v>104.18</v>
      </c>
      <c r="LM65" s="68">
        <f t="shared" si="140"/>
        <v>-1.5334483419589475E-3</v>
      </c>
      <c r="LN65" s="68">
        <f t="shared" si="311"/>
        <v>-1.1170472997745318E-2</v>
      </c>
      <c r="LO65" s="68">
        <f t="shared" si="141"/>
        <v>0.19062857142857151</v>
      </c>
      <c r="LP65" s="68"/>
      <c r="LQ65" s="15">
        <f t="shared" si="142"/>
        <v>0.33205472445978795</v>
      </c>
      <c r="LS65" s="250">
        <v>12.2</v>
      </c>
      <c r="LT65" s="68">
        <f t="shared" si="143"/>
        <v>3.2894736842104563E-3</v>
      </c>
      <c r="LU65" s="68">
        <f t="shared" si="312"/>
        <v>-6.3475509715759139E-3</v>
      </c>
      <c r="LV65" s="68"/>
      <c r="LW65" s="68"/>
      <c r="LX65" s="15">
        <f t="shared" si="144"/>
        <v>0.31891891891891883</v>
      </c>
      <c r="LZ65" s="250">
        <v>13.87</v>
      </c>
      <c r="MA65" s="68">
        <f t="shared" si="145"/>
        <v>3.5074626865671553E-2</v>
      </c>
      <c r="MB65" s="68">
        <f t="shared" si="313"/>
        <v>2.5437602209885182E-2</v>
      </c>
      <c r="MC65" s="68">
        <f t="shared" si="146"/>
        <v>-0.3766292134831461</v>
      </c>
      <c r="MD65" s="68"/>
      <c r="ME65" s="15">
        <f t="shared" si="147"/>
        <v>2.8931750741839672E-2</v>
      </c>
      <c r="MG65" s="250">
        <v>30.91</v>
      </c>
      <c r="MH65" s="68">
        <f t="shared" si="148"/>
        <v>0.13807069219440354</v>
      </c>
      <c r="MI65" s="68">
        <f t="shared" si="314"/>
        <v>0.12843366753861718</v>
      </c>
      <c r="MJ65" s="68">
        <f t="shared" si="149"/>
        <v>3.1657681940700813</v>
      </c>
      <c r="MK65" s="68"/>
      <c r="ML65" s="15">
        <f t="shared" si="150"/>
        <v>0.45595854922279788</v>
      </c>
      <c r="MN65" s="250">
        <v>104.08</v>
      </c>
      <c r="MO65" s="68">
        <f t="shared" si="151"/>
        <v>4.729321795129808E-2</v>
      </c>
      <c r="MP65" s="68">
        <f t="shared" si="315"/>
        <v>3.765619329551171E-2</v>
      </c>
      <c r="MQ65" s="68">
        <f t="shared" si="152"/>
        <v>-0.17331215250198576</v>
      </c>
      <c r="MR65" s="68"/>
      <c r="MS65" s="15">
        <f t="shared" si="153"/>
        <v>-6.5625280545829986E-2</v>
      </c>
      <c r="MU65" s="250">
        <v>11.15</v>
      </c>
      <c r="MV65" s="68">
        <f t="shared" si="154"/>
        <v>-4.4642857142856195E-3</v>
      </c>
      <c r="MW65" s="68">
        <f t="shared" si="316"/>
        <v>-1.4101310370071989E-2</v>
      </c>
      <c r="MX65" s="68">
        <f t="shared" si="155"/>
        <v>-0.46574029707714426</v>
      </c>
      <c r="MY65" s="68"/>
      <c r="MZ65" s="15">
        <f t="shared" si="156"/>
        <v>4.4985941893158431E-2</v>
      </c>
      <c r="NB65" s="250">
        <v>210.23</v>
      </c>
      <c r="NC65" s="68">
        <f t="shared" si="157"/>
        <v>2.9882917748493582E-2</v>
      </c>
      <c r="ND65" s="68">
        <f t="shared" si="317"/>
        <v>2.0245893092707211E-2</v>
      </c>
      <c r="NE65" s="68">
        <f t="shared" si="158"/>
        <v>0.55185649959400596</v>
      </c>
      <c r="NF65" s="68"/>
      <c r="NG65" s="15">
        <f t="shared" si="159"/>
        <v>0.26044726902092452</v>
      </c>
      <c r="NI65" s="250">
        <v>5.87</v>
      </c>
      <c r="NJ65" s="68">
        <f t="shared" si="160"/>
        <v>1.9097222222222279E-2</v>
      </c>
      <c r="NK65" s="68">
        <f t="shared" si="318"/>
        <v>9.4601975664359086E-3</v>
      </c>
      <c r="NL65" s="68">
        <f t="shared" si="161"/>
        <v>-0.95339420404922581</v>
      </c>
      <c r="NM65" s="68"/>
      <c r="NN65" s="15">
        <f t="shared" si="162"/>
        <v>0.19795918367346932</v>
      </c>
      <c r="NP65" s="250">
        <v>343.57</v>
      </c>
      <c r="NQ65" s="68">
        <f t="shared" si="163"/>
        <v>2.9053224308862695E-2</v>
      </c>
      <c r="NR65" s="68">
        <f t="shared" si="319"/>
        <v>1.9416199653076324E-2</v>
      </c>
      <c r="NS65" s="68">
        <f t="shared" si="164"/>
        <v>1.6176761904761905</v>
      </c>
      <c r="NT65" s="68"/>
      <c r="NU65" s="15">
        <f t="shared" si="165"/>
        <v>4.4507950019761003E-2</v>
      </c>
      <c r="NW65" s="250">
        <v>167.68</v>
      </c>
      <c r="NX65" s="68">
        <f t="shared" si="166"/>
        <v>2.250137203488016E-2</v>
      </c>
      <c r="NY65" s="68">
        <f t="shared" si="320"/>
        <v>1.2864347379093789E-2</v>
      </c>
      <c r="NZ65" s="68">
        <f t="shared" si="167"/>
        <v>-4.5971779699590265E-2</v>
      </c>
      <c r="OA65" s="68"/>
      <c r="OB65" s="15">
        <f t="shared" si="168"/>
        <v>-0.11421024828314846</v>
      </c>
      <c r="OD65" s="250">
        <v>1.31</v>
      </c>
      <c r="OE65" s="68">
        <f t="shared" si="169"/>
        <v>7.6923076923076988E-3</v>
      </c>
      <c r="OF65" s="68">
        <f t="shared" si="321"/>
        <v>-1.9447169634786718E-3</v>
      </c>
      <c r="OG65" s="68">
        <f t="shared" si="170"/>
        <v>-0.99419506358842558</v>
      </c>
      <c r="OH65" s="68"/>
      <c r="OI65" s="15">
        <f t="shared" si="171"/>
        <v>-0.1027397260273972</v>
      </c>
      <c r="OK65" s="250">
        <v>76.87</v>
      </c>
      <c r="OL65" s="68">
        <f t="shared" si="172"/>
        <v>3.8503107268305983E-2</v>
      </c>
      <c r="OM65" s="68">
        <f t="shared" si="322"/>
        <v>2.8866082612519613E-2</v>
      </c>
      <c r="ON65" s="68">
        <f t="shared" si="173"/>
        <v>0.81083627797408719</v>
      </c>
      <c r="OO65" s="68"/>
      <c r="OP65" s="15">
        <f t="shared" si="174"/>
        <v>0.15403092628734433</v>
      </c>
      <c r="OR65" s="250">
        <v>1.78</v>
      </c>
      <c r="OS65" s="68">
        <f t="shared" si="175"/>
        <v>-2.1978021978021997E-2</v>
      </c>
      <c r="OT65" s="68">
        <f t="shared" si="323"/>
        <v>-3.1615046633808368E-2</v>
      </c>
      <c r="OU65" s="68">
        <f t="shared" si="176"/>
        <v>-0.76883116883116875</v>
      </c>
      <c r="OV65" s="68"/>
      <c r="OW65" s="15">
        <f t="shared" si="177"/>
        <v>0.58928571428571419</v>
      </c>
      <c r="OY65" s="250">
        <v>134.01</v>
      </c>
      <c r="OZ65" s="68">
        <f t="shared" si="178"/>
        <v>1.7539863325740337E-2</v>
      </c>
      <c r="PA65" s="68">
        <f t="shared" si="324"/>
        <v>7.9028386699539661E-3</v>
      </c>
      <c r="PB65" s="68">
        <f t="shared" si="332"/>
        <v>3.123384615384615</v>
      </c>
      <c r="PC65" s="68"/>
      <c r="PD65" s="15">
        <f t="shared" si="179"/>
        <v>0.16988214753382797</v>
      </c>
      <c r="PE65" s="18"/>
      <c r="PF65" s="250">
        <v>210.71</v>
      </c>
      <c r="PG65" s="68">
        <f t="shared" si="180"/>
        <v>1.312626214059053E-2</v>
      </c>
      <c r="PH65" s="68">
        <f t="shared" si="325"/>
        <v>3.4892374848041596E-3</v>
      </c>
      <c r="PI65" s="68">
        <f t="shared" si="181"/>
        <v>-0.3948592762780011</v>
      </c>
      <c r="PJ65" s="68"/>
      <c r="PK65" s="15">
        <f t="shared" si="182"/>
        <v>7.5551092621814779E-3</v>
      </c>
      <c r="PM65" s="250"/>
      <c r="PN65" s="68">
        <f t="shared" si="183"/>
        <v>0</v>
      </c>
      <c r="PO65" s="68">
        <f t="shared" si="184"/>
        <v>-9.6370246557863706E-3</v>
      </c>
      <c r="PP65" s="68">
        <f t="shared" si="185"/>
        <v>0</v>
      </c>
      <c r="PQ65" s="68"/>
      <c r="PR65" s="15">
        <f t="shared" si="186"/>
        <v>0</v>
      </c>
      <c r="PT65" s="250">
        <v>4.29</v>
      </c>
      <c r="PU65" s="68">
        <f t="shared" si="187"/>
        <v>-1.6055045871559696E-2</v>
      </c>
      <c r="PV65" s="68">
        <f t="shared" si="326"/>
        <v>-2.5692070527346067E-2</v>
      </c>
      <c r="PW65" s="68">
        <f t="shared" si="188"/>
        <v>-0.5080275229357798</v>
      </c>
      <c r="PX65" s="68"/>
      <c r="PY65" s="15">
        <f t="shared" si="189"/>
        <v>-0.1637426900584795</v>
      </c>
      <c r="QA65" s="250">
        <v>219.86</v>
      </c>
      <c r="QB65" s="68">
        <f t="shared" si="190"/>
        <v>1.9522374217482069E-2</v>
      </c>
      <c r="QC65" s="68">
        <f t="shared" si="327"/>
        <v>9.8853495616956985E-3</v>
      </c>
      <c r="QD65" s="68">
        <f t="shared" si="191"/>
        <v>-0.34835057352025839</v>
      </c>
      <c r="QE65" s="68"/>
      <c r="QF65" s="15">
        <f t="shared" si="192"/>
        <v>0.14665693126108273</v>
      </c>
      <c r="QH65" s="250">
        <v>1.48</v>
      </c>
      <c r="QI65" s="68">
        <f t="shared" si="193"/>
        <v>0</v>
      </c>
      <c r="QJ65" s="68">
        <f t="shared" si="328"/>
        <v>-9.6370246557863706E-3</v>
      </c>
      <c r="QK65" s="68">
        <f t="shared" si="194"/>
        <v>-0.41035856573705176</v>
      </c>
      <c r="QL65" s="68"/>
      <c r="QM65" s="15">
        <f t="shared" si="195"/>
        <v>0.13846153846153841</v>
      </c>
      <c r="QO65" s="250">
        <v>9.5</v>
      </c>
      <c r="QP65" s="68">
        <f t="shared" si="196"/>
        <v>-0.14414414414414412</v>
      </c>
      <c r="QQ65" s="68">
        <f t="shared" si="329"/>
        <v>-0.15378116879993048</v>
      </c>
      <c r="QR65" s="68">
        <f t="shared" si="197"/>
        <v>-0.98842000048757894</v>
      </c>
      <c r="QS65" s="68"/>
      <c r="QT65" s="15">
        <f t="shared" si="198"/>
        <v>-0.17247386759581884</v>
      </c>
      <c r="QV65" s="250">
        <v>2.0099999999999998</v>
      </c>
      <c r="QW65" s="68">
        <f t="shared" si="199"/>
        <v>8.5298544907173521E-3</v>
      </c>
      <c r="QX65" s="68">
        <f t="shared" si="330"/>
        <v>-1.1071701650690186E-3</v>
      </c>
      <c r="QY65" s="68">
        <f t="shared" si="200"/>
        <v>-0.43059490084985841</v>
      </c>
      <c r="QZ65" s="68"/>
      <c r="RA65" s="15">
        <f t="shared" si="201"/>
        <v>-0.17858602370249296</v>
      </c>
      <c r="RC65" s="250">
        <v>23.42</v>
      </c>
      <c r="RD65" s="68">
        <f t="shared" si="202"/>
        <v>2.8546332894159074E-2</v>
      </c>
      <c r="RE65" s="68">
        <f t="shared" si="331"/>
        <v>1.8909308238372703E-2</v>
      </c>
      <c r="RF65" s="68">
        <f t="shared" si="203"/>
        <v>-0.49405919205011878</v>
      </c>
      <c r="RG65" s="68"/>
      <c r="RH65" s="15">
        <f t="shared" si="204"/>
        <v>-5.3737373737373667E-2</v>
      </c>
      <c r="RJ65" s="250">
        <v>181.16</v>
      </c>
      <c r="RK65" s="68">
        <f t="shared" si="205"/>
        <v>2.5066485599502104E-2</v>
      </c>
      <c r="RL65" s="68">
        <f t="shared" si="206"/>
        <v>1.5429460943715733E-2</v>
      </c>
      <c r="RM65" s="68">
        <f t="shared" si="207"/>
        <v>-0.15966230633639492</v>
      </c>
      <c r="RN65" s="68"/>
      <c r="RO65" s="15">
        <f t="shared" si="208"/>
        <v>-7.9097193981293223E-2</v>
      </c>
      <c r="RQ65" s="250">
        <v>14.5</v>
      </c>
      <c r="RR65" s="68">
        <f t="shared" si="209"/>
        <v>3.5714285714285712E-2</v>
      </c>
      <c r="RS65" s="68">
        <f t="shared" si="210"/>
        <v>2.6077261058499342E-2</v>
      </c>
      <c r="RT65" s="68">
        <f t="shared" si="211"/>
        <v>-9.5628415300546832E-3</v>
      </c>
      <c r="RU65" s="68"/>
      <c r="RV65" s="15">
        <f t="shared" si="212"/>
        <v>-0.30422264875239924</v>
      </c>
      <c r="RX65" s="250">
        <v>96.75</v>
      </c>
      <c r="RY65" s="68">
        <f t="shared" si="213"/>
        <v>6.3654353562005356E-2</v>
      </c>
      <c r="RZ65" s="68">
        <f t="shared" si="214"/>
        <v>5.4017328906218985E-2</v>
      </c>
      <c r="SA65" s="68">
        <f t="shared" si="215"/>
        <v>-0.27288441304674582</v>
      </c>
      <c r="SB65" s="68"/>
      <c r="SC65" s="15">
        <f t="shared" si="216"/>
        <v>0.27925426418088067</v>
      </c>
      <c r="SE65" s="250">
        <v>9.7799999999999994</v>
      </c>
      <c r="SF65" s="68">
        <f t="shared" si="217"/>
        <v>7.8280044101433188E-2</v>
      </c>
      <c r="SG65" s="68">
        <f t="shared" si="218"/>
        <v>6.8643019445646825E-2</v>
      </c>
      <c r="SH65" s="68">
        <f t="shared" si="219"/>
        <v>-0.21760000000000004</v>
      </c>
      <c r="SI65" s="68"/>
      <c r="SJ65" s="15">
        <f t="shared" si="220"/>
        <v>-0.35910878112712979</v>
      </c>
      <c r="SL65" s="250">
        <v>0.623</v>
      </c>
      <c r="SM65" s="68">
        <f t="shared" si="221"/>
        <v>0.246</v>
      </c>
      <c r="SN65" s="68">
        <f t="shared" si="222"/>
        <v>0.23636297534421363</v>
      </c>
      <c r="SO65" s="68">
        <f t="shared" si="223"/>
        <v>-0.56126760563380285</v>
      </c>
      <c r="SP65" s="68"/>
      <c r="SQ65" s="15">
        <f t="shared" si="224"/>
        <v>-0.38316831683168318</v>
      </c>
      <c r="SS65" s="250">
        <v>8.7200000000000006</v>
      </c>
      <c r="ST65" s="68">
        <f t="shared" si="225"/>
        <v>4.3062200956937947E-2</v>
      </c>
      <c r="SU65" s="68">
        <f t="shared" si="226"/>
        <v>3.3425176301151577E-2</v>
      </c>
      <c r="SV65" s="68">
        <f t="shared" si="227"/>
        <v>-0.459727385377943</v>
      </c>
      <c r="SW65" s="68"/>
      <c r="SX65" s="15">
        <f t="shared" si="228"/>
        <v>3.8095238095238126E-2</v>
      </c>
      <c r="SZ65" s="250">
        <v>26.46</v>
      </c>
      <c r="TA65" s="68">
        <f t="shared" si="229"/>
        <v>2.162162162162171E-2</v>
      </c>
      <c r="TB65" s="68">
        <f t="shared" si="230"/>
        <v>1.1984596965835339E-2</v>
      </c>
      <c r="TC65" s="68">
        <f t="shared" si="231"/>
        <v>-0.34456279415407476</v>
      </c>
      <c r="TD65" s="68"/>
      <c r="TE65" s="15">
        <f t="shared" si="232"/>
        <v>0.69615384615384623</v>
      </c>
      <c r="TG65" s="250">
        <v>0.19400000000000001</v>
      </c>
      <c r="TH65" s="68">
        <f t="shared" si="233"/>
        <v>2.9177718832891272E-2</v>
      </c>
      <c r="TI65" s="68">
        <f t="shared" si="234"/>
        <v>1.9540694177104901E-2</v>
      </c>
      <c r="TJ65" s="68">
        <f t="shared" si="235"/>
        <v>-0.11818181818181817</v>
      </c>
      <c r="TK65" s="68"/>
      <c r="TL65" s="15">
        <f t="shared" si="236"/>
        <v>0.14454277286135689</v>
      </c>
      <c r="TN65" s="250">
        <v>29.83</v>
      </c>
      <c r="TO65" s="68">
        <f t="shared" si="237"/>
        <v>-2.3248199083169642E-2</v>
      </c>
      <c r="TP65" s="68">
        <f t="shared" si="238"/>
        <v>-3.2885223738956013E-2</v>
      </c>
      <c r="TQ65" s="68">
        <f t="shared" si="239"/>
        <v>-0.56520154795828381</v>
      </c>
      <c r="TR65" s="68"/>
      <c r="TS65" s="15">
        <f t="shared" si="240"/>
        <v>2.6890756302520437E-3</v>
      </c>
      <c r="TU65" s="250">
        <v>2.3199999999999998</v>
      </c>
      <c r="TV65" s="68">
        <f t="shared" si="241"/>
        <v>4.035874439461877E-2</v>
      </c>
      <c r="TW65" s="68">
        <f t="shared" si="242"/>
        <v>3.07217197388324E-2</v>
      </c>
      <c r="TX65" s="68">
        <f t="shared" si="243"/>
        <v>-0.47392290249433111</v>
      </c>
      <c r="TY65" s="68"/>
      <c r="TZ65" s="15">
        <f t="shared" si="244"/>
        <v>0.35672514619883033</v>
      </c>
      <c r="UB65" s="250"/>
      <c r="UC65" s="68">
        <f t="shared" si="245"/>
        <v>0</v>
      </c>
      <c r="UD65" s="68">
        <f t="shared" si="246"/>
        <v>-9.6370246557863706E-3</v>
      </c>
      <c r="UE65" s="68">
        <f t="shared" si="247"/>
        <v>0</v>
      </c>
      <c r="UF65" s="68"/>
      <c r="UG65" s="15">
        <f t="shared" si="248"/>
        <v>0</v>
      </c>
      <c r="UI65" s="250"/>
      <c r="UJ65" s="68">
        <f t="shared" si="249"/>
        <v>0</v>
      </c>
      <c r="UK65" s="68">
        <f t="shared" si="250"/>
        <v>-9.6370246557863706E-3</v>
      </c>
      <c r="UL65" s="68">
        <f t="shared" si="251"/>
        <v>0</v>
      </c>
      <c r="UM65" s="68"/>
      <c r="UN65" s="15">
        <f t="shared" si="252"/>
        <v>0</v>
      </c>
      <c r="UP65" s="250"/>
      <c r="UQ65" s="68">
        <f t="shared" si="253"/>
        <v>0</v>
      </c>
      <c r="UR65" s="68">
        <f t="shared" si="254"/>
        <v>-9.6370246557863706E-3</v>
      </c>
      <c r="US65" s="68">
        <f t="shared" si="255"/>
        <v>0</v>
      </c>
      <c r="UT65" s="68"/>
      <c r="UU65" s="15">
        <f t="shared" si="256"/>
        <v>0</v>
      </c>
      <c r="UW65" s="250"/>
      <c r="UX65" s="68">
        <f t="shared" si="257"/>
        <v>0</v>
      </c>
      <c r="UY65" s="68">
        <f t="shared" si="258"/>
        <v>-9.6370246557863706E-3</v>
      </c>
      <c r="UZ65" s="68">
        <f t="shared" si="259"/>
        <v>0</v>
      </c>
      <c r="VA65" s="68"/>
      <c r="VB65" s="15">
        <f t="shared" si="260"/>
        <v>0</v>
      </c>
      <c r="VD65" s="250"/>
      <c r="VE65" s="68">
        <f t="shared" si="261"/>
        <v>0</v>
      </c>
      <c r="VF65" s="68">
        <f t="shared" si="262"/>
        <v>-9.6370246557863706E-3</v>
      </c>
      <c r="VG65" s="68">
        <f t="shared" si="263"/>
        <v>0</v>
      </c>
      <c r="VH65" s="68"/>
      <c r="VI65" s="15">
        <f t="shared" si="264"/>
        <v>0</v>
      </c>
      <c r="VM65" s="21">
        <f t="shared" si="265"/>
        <v>3.018940225961805E-2</v>
      </c>
      <c r="VN65" s="49"/>
      <c r="VO65" s="21">
        <f t="shared" si="266"/>
        <v>0.35505828411777146</v>
      </c>
      <c r="VP65" s="14"/>
      <c r="VQ65" s="21">
        <f t="shared" si="267"/>
        <v>4.4224262998302309E-2</v>
      </c>
    </row>
    <row r="66" spans="1:589" ht="15.75" customHeight="1" x14ac:dyDescent="0.2">
      <c r="A66" s="127">
        <v>45741</v>
      </c>
      <c r="B66" s="4">
        <f t="shared" si="0"/>
        <v>45741</v>
      </c>
      <c r="C66" s="13">
        <v>42587.5</v>
      </c>
      <c r="D66" s="138">
        <f t="shared" si="1"/>
        <v>4.180000000000291</v>
      </c>
      <c r="E66" s="68">
        <f t="shared" si="2"/>
        <v>9.8160500402511849E-5</v>
      </c>
      <c r="F66" s="15">
        <f t="shared" si="3"/>
        <v>1.0172944761943886E-3</v>
      </c>
      <c r="G66" s="13">
        <v>5776.65</v>
      </c>
      <c r="H66" s="138">
        <f t="shared" si="4"/>
        <v>9.0799999999999272</v>
      </c>
      <c r="I66" s="68">
        <f t="shared" si="5"/>
        <v>1.5743198608772721E-3</v>
      </c>
      <c r="J66" s="15">
        <f t="shared" si="6"/>
        <v>-1.7848793616735577E-2</v>
      </c>
      <c r="K66" s="13">
        <v>18271.86</v>
      </c>
      <c r="L66" s="138">
        <f t="shared" si="7"/>
        <v>83.270000000000437</v>
      </c>
      <c r="M66" s="68">
        <f t="shared" si="8"/>
        <v>4.578144869943214E-3</v>
      </c>
      <c r="N66" s="15">
        <f t="shared" si="9"/>
        <v>-5.3800491849375416E-2</v>
      </c>
      <c r="O66" s="13">
        <v>2095.38</v>
      </c>
      <c r="P66" s="138">
        <f t="shared" si="10"/>
        <v>-14</v>
      </c>
      <c r="Q66" s="68">
        <f t="shared" si="11"/>
        <v>-6.6370213048383879E-3</v>
      </c>
      <c r="R66" s="15">
        <f t="shared" si="12"/>
        <v>-6.0435125730889154E-2</v>
      </c>
      <c r="S66" s="18">
        <f t="shared" si="13"/>
        <v>1.0762284967920776E-3</v>
      </c>
      <c r="T66" s="121">
        <f t="shared" si="14"/>
        <v>256.6120872010556</v>
      </c>
      <c r="U66" s="121">
        <f t="shared" si="15"/>
        <v>256.6120872010556</v>
      </c>
      <c r="V66" s="134">
        <f t="shared" si="16"/>
        <v>8.3950214869167551E-4</v>
      </c>
      <c r="W66" s="21">
        <f t="shared" si="268"/>
        <v>-8.1456919434038759E-3</v>
      </c>
      <c r="X66" s="18">
        <f t="shared" si="17"/>
        <v>-9.6599018403847512E-5</v>
      </c>
      <c r="Y66" s="352">
        <v>73460.13</v>
      </c>
      <c r="Z66" s="15">
        <v>1.9999999999999999E-6</v>
      </c>
      <c r="AA66" s="21">
        <f t="shared" si="18"/>
        <v>-8.3750214869167546E-4</v>
      </c>
      <c r="AC66" s="250">
        <v>211.14</v>
      </c>
      <c r="AD66" s="68">
        <f t="shared" si="19"/>
        <v>3.4217279726261709E-3</v>
      </c>
      <c r="AE66" s="68">
        <f t="shared" si="269"/>
        <v>2.5822258239344953E-3</v>
      </c>
      <c r="AF66" s="68">
        <f t="shared" si="20"/>
        <v>0.28142258906354295</v>
      </c>
      <c r="AG66" s="68"/>
      <c r="AH66" s="15">
        <f t="shared" si="21"/>
        <v>-7.0563894880485992E-2</v>
      </c>
      <c r="AJ66" s="250">
        <v>21</v>
      </c>
      <c r="AK66" s="68">
        <f t="shared" si="22"/>
        <v>4.304160688665703E-3</v>
      </c>
      <c r="AL66" s="68">
        <f t="shared" si="270"/>
        <v>3.4646585399740275E-3</v>
      </c>
      <c r="AM66" s="68">
        <f t="shared" si="23"/>
        <v>0.12903225806451604</v>
      </c>
      <c r="AN66" s="68"/>
      <c r="AO66" s="15">
        <f t="shared" si="24"/>
        <v>-1.4265335235378572E-3</v>
      </c>
      <c r="AQ66" s="250">
        <v>20.18</v>
      </c>
      <c r="AR66" s="68">
        <f t="shared" si="25"/>
        <v>3.4808552958727145E-3</v>
      </c>
      <c r="AS66" s="68">
        <f t="shared" si="271"/>
        <v>2.641353147181039E-3</v>
      </c>
      <c r="AT66" s="68">
        <f t="shared" si="26"/>
        <v>0.1685002895193978</v>
      </c>
      <c r="AU66" s="68"/>
      <c r="AV66" s="15">
        <f t="shared" si="27"/>
        <v>-6.0083837913367452E-2</v>
      </c>
      <c r="AX66" s="250">
        <v>201.17</v>
      </c>
      <c r="AY66" s="68">
        <f t="shared" si="28"/>
        <v>1.6430989842660031E-3</v>
      </c>
      <c r="AZ66" s="68">
        <f t="shared" si="272"/>
        <v>8.0359683557432757E-4</v>
      </c>
      <c r="BA66" s="68">
        <f t="shared" si="29"/>
        <v>0.5001491424310216</v>
      </c>
      <c r="BB66" s="68"/>
      <c r="BC66" s="15">
        <f t="shared" si="30"/>
        <v>-1.4790146432244529E-2</v>
      </c>
      <c r="BE66" s="250">
        <v>76.37</v>
      </c>
      <c r="BF66" s="68">
        <f t="shared" si="31"/>
        <v>-2.0906833921337594E-3</v>
      </c>
      <c r="BG66" s="68">
        <f t="shared" si="273"/>
        <v>-2.9301855408254349E-3</v>
      </c>
      <c r="BH66" s="68"/>
      <c r="BI66" s="68"/>
      <c r="BJ66" s="15">
        <f t="shared" si="32"/>
        <v>3.6649925342744707E-2</v>
      </c>
      <c r="BL66" s="250">
        <v>65.040000000000006</v>
      </c>
      <c r="BM66" s="68">
        <f t="shared" si="33"/>
        <v>1.077420347852969E-3</v>
      </c>
      <c r="BN66" s="68">
        <f t="shared" si="274"/>
        <v>2.3791819916129352E-4</v>
      </c>
      <c r="BO66" s="68">
        <f t="shared" si="34"/>
        <v>9.53182889861907E-2</v>
      </c>
      <c r="BP66" s="68"/>
      <c r="BQ66" s="15">
        <f t="shared" si="35"/>
        <v>-2.0039174325749559E-2</v>
      </c>
      <c r="BS66" s="250">
        <v>36.53</v>
      </c>
      <c r="BT66" s="68">
        <f t="shared" si="36"/>
        <v>-2.1851953018300545E-3</v>
      </c>
      <c r="BU66" s="68">
        <f t="shared" si="275"/>
        <v>-3.02469745052173E-3</v>
      </c>
      <c r="BV66" s="68">
        <f t="shared" si="37"/>
        <v>-1.9592055823939799E-2</v>
      </c>
      <c r="BW66" s="68"/>
      <c r="BX66" s="15">
        <f t="shared" si="38"/>
        <v>-4.4967320261437876E-2</v>
      </c>
      <c r="BZ66" s="250"/>
      <c r="CA66" s="68">
        <f t="shared" si="39"/>
        <v>0</v>
      </c>
      <c r="CB66" s="68">
        <f t="shared" si="276"/>
        <v>0</v>
      </c>
      <c r="CC66" s="68">
        <f t="shared" si="40"/>
        <v>0</v>
      </c>
      <c r="CD66" s="68"/>
      <c r="CE66" s="15">
        <f t="shared" si="41"/>
        <v>0</v>
      </c>
      <c r="CG66" s="250">
        <v>30.93</v>
      </c>
      <c r="CH66" s="68">
        <f t="shared" si="42"/>
        <v>-8.6538461538461404E-3</v>
      </c>
      <c r="CI66" s="68">
        <f t="shared" si="277"/>
        <v>-9.4933483025378164E-3</v>
      </c>
      <c r="CJ66" s="68">
        <f t="shared" si="43"/>
        <v>2.315580549123385E-2</v>
      </c>
      <c r="CK66" s="68"/>
      <c r="CL66" s="15">
        <f t="shared" si="44"/>
        <v>-9.9825378346915017E-2</v>
      </c>
      <c r="CN66" s="250">
        <v>31.39</v>
      </c>
      <c r="CO66" s="68">
        <f t="shared" si="45"/>
        <v>-4.7558655675332458E-3</v>
      </c>
      <c r="CP66" s="68">
        <f t="shared" si="278"/>
        <v>-5.5953677162249218E-3</v>
      </c>
      <c r="CQ66" s="68">
        <f t="shared" si="46"/>
        <v>1.5954052329291866E-3</v>
      </c>
      <c r="CR66" s="68"/>
      <c r="CS66" s="15">
        <f t="shared" si="47"/>
        <v>-6.2145204660890303E-2</v>
      </c>
      <c r="CU66" s="250">
        <v>35.200000000000003</v>
      </c>
      <c r="CV66" s="68">
        <f t="shared" si="48"/>
        <v>-3.115264797507772E-3</v>
      </c>
      <c r="CW66" s="68">
        <f t="shared" si="279"/>
        <v>-3.9547669461994471E-3</v>
      </c>
      <c r="CX66" s="68">
        <f t="shared" si="49"/>
        <v>9.4867807153965922E-2</v>
      </c>
      <c r="CY66" s="68"/>
      <c r="CZ66" s="15">
        <f t="shared" si="50"/>
        <v>-5.5793991416308968E-2</v>
      </c>
      <c r="DB66" s="250">
        <v>19.71</v>
      </c>
      <c r="DC66" s="68">
        <f t="shared" si="51"/>
        <v>-5.0479555779908061E-3</v>
      </c>
      <c r="DD66" s="68">
        <f t="shared" si="280"/>
        <v>-5.887457726682482E-3</v>
      </c>
      <c r="DE66" s="68">
        <f t="shared" si="52"/>
        <v>-9.876543209876544E-2</v>
      </c>
      <c r="DF66" s="68"/>
      <c r="DG66" s="15">
        <f t="shared" si="53"/>
        <v>-3.1925343811394821E-2</v>
      </c>
      <c r="DI66" s="250">
        <v>46.06</v>
      </c>
      <c r="DJ66" s="68">
        <f t="shared" si="54"/>
        <v>4.7993019197207429E-3</v>
      </c>
      <c r="DK66" s="68">
        <f t="shared" si="281"/>
        <v>3.9597997710290669E-3</v>
      </c>
      <c r="DL66" s="68">
        <f t="shared" si="55"/>
        <v>4.326160815402047E-2</v>
      </c>
      <c r="DM66" s="68"/>
      <c r="DN66" s="15">
        <f t="shared" si="56"/>
        <v>9.2504743833017225E-2</v>
      </c>
      <c r="DP66" s="250">
        <v>38.89</v>
      </c>
      <c r="DQ66" s="68">
        <f t="shared" si="57"/>
        <v>-2.564760194921811E-3</v>
      </c>
      <c r="DR66" s="68">
        <f t="shared" si="282"/>
        <v>-3.4042623436134865E-3</v>
      </c>
      <c r="DS66" s="68"/>
      <c r="DT66" s="68"/>
      <c r="DU66" s="15">
        <f t="shared" si="58"/>
        <v>2.1271008403361404E-2</v>
      </c>
      <c r="DV66" s="18"/>
      <c r="DW66" s="250">
        <v>30.34</v>
      </c>
      <c r="DX66" s="68">
        <f t="shared" si="59"/>
        <v>-8.8206468474354652E-3</v>
      </c>
      <c r="DY66" s="68">
        <f t="shared" si="283"/>
        <v>-9.6601489961271412E-3</v>
      </c>
      <c r="DZ66" s="68">
        <f t="shared" si="60"/>
        <v>0.61899679829242271</v>
      </c>
      <c r="EA66" s="68"/>
      <c r="EB66" s="15">
        <f t="shared" si="61"/>
        <v>-9.3516582013743618E-2</v>
      </c>
      <c r="ED66" s="250">
        <v>33.880000000000003</v>
      </c>
      <c r="EE66" s="68">
        <f t="shared" si="62"/>
        <v>2.9524653085341357E-4</v>
      </c>
      <c r="EF66" s="68">
        <f t="shared" si="284"/>
        <v>-5.4425561783826189E-4</v>
      </c>
      <c r="EG66" s="68">
        <f t="shared" si="63"/>
        <v>0.61103185924869241</v>
      </c>
      <c r="EH66" s="68"/>
      <c r="EI66" s="15">
        <f t="shared" si="64"/>
        <v>-8.1344902386117135E-2</v>
      </c>
      <c r="EK66" s="250">
        <v>111.84</v>
      </c>
      <c r="EL66" s="68">
        <f t="shared" si="65"/>
        <v>1.2218300298669641E-2</v>
      </c>
      <c r="EM66" s="68">
        <f t="shared" si="285"/>
        <v>1.1378798149977965E-2</v>
      </c>
      <c r="EN66" s="68">
        <f t="shared" si="66"/>
        <v>0.73287883483111238</v>
      </c>
      <c r="EO66" s="68"/>
      <c r="EP66" s="15">
        <f t="shared" si="67"/>
        <v>4.8517520215633986E-3</v>
      </c>
      <c r="ER66" s="250">
        <v>37.07</v>
      </c>
      <c r="ES66" s="68">
        <f t="shared" si="68"/>
        <v>-5.0993022007514155E-3</v>
      </c>
      <c r="ET66" s="68">
        <f t="shared" si="286"/>
        <v>-5.9388043494430914E-3</v>
      </c>
      <c r="EU66" s="68">
        <f t="shared" si="69"/>
        <v>6.1873388713835686E-2</v>
      </c>
      <c r="EV66" s="68"/>
      <c r="EW66" s="15">
        <f t="shared" si="70"/>
        <v>-4.6798662895345851E-2</v>
      </c>
      <c r="EY66" s="250">
        <v>32.549999999999997</v>
      </c>
      <c r="EZ66" s="68">
        <f t="shared" si="71"/>
        <v>1.496725912067343E-2</v>
      </c>
      <c r="FA66" s="68">
        <f t="shared" si="287"/>
        <v>1.4127756971981754E-2</v>
      </c>
      <c r="FB66" s="68"/>
      <c r="FC66" s="68"/>
      <c r="FD66" s="15">
        <f t="shared" si="72"/>
        <v>0.3242473555736371</v>
      </c>
      <c r="FF66" s="250">
        <v>60.19</v>
      </c>
      <c r="FG66" s="68">
        <f t="shared" si="73"/>
        <v>4.3383947939262145E-3</v>
      </c>
      <c r="FH66" s="68">
        <f t="shared" si="288"/>
        <v>3.4988926452345389E-3</v>
      </c>
      <c r="FI66" s="68">
        <f t="shared" si="74"/>
        <v>1.8788083953960723E-2</v>
      </c>
      <c r="FJ66" s="68"/>
      <c r="FK66" s="15">
        <f t="shared" si="75"/>
        <v>5.986969536890295E-2</v>
      </c>
      <c r="FM66" s="250">
        <v>177.34</v>
      </c>
      <c r="FN66" s="68">
        <f t="shared" si="76"/>
        <v>5.6138361213496409E-3</v>
      </c>
      <c r="FO66" s="68">
        <f t="shared" si="289"/>
        <v>4.774333972657965E-3</v>
      </c>
      <c r="FP66" s="68">
        <f t="shared" si="77"/>
        <v>0.52511179910560712</v>
      </c>
      <c r="FQ66" s="68"/>
      <c r="FR66" s="15">
        <f t="shared" si="78"/>
        <v>-2.3780689199603619E-2</v>
      </c>
      <c r="FT66" s="250">
        <v>96.86</v>
      </c>
      <c r="FU66" s="68">
        <f t="shared" si="79"/>
        <v>2.6915113871636143E-3</v>
      </c>
      <c r="FV66" s="68">
        <f t="shared" si="290"/>
        <v>1.8520092384719388E-3</v>
      </c>
      <c r="FW66" s="68">
        <f t="shared" si="80"/>
        <v>0.10030671362035667</v>
      </c>
      <c r="FX66" s="68"/>
      <c r="FY66" s="15">
        <f t="shared" si="81"/>
        <v>7.4074074074073987E-2</v>
      </c>
      <c r="GA66" s="250">
        <v>17.7</v>
      </c>
      <c r="GB66" s="68">
        <f t="shared" si="82"/>
        <v>0</v>
      </c>
      <c r="GC66" s="68">
        <f t="shared" si="291"/>
        <v>-8.3950214869167551E-4</v>
      </c>
      <c r="GD66" s="68"/>
      <c r="GE66" s="68"/>
      <c r="GF66" s="15">
        <f t="shared" si="83"/>
        <v>1.5490533562822695E-2</v>
      </c>
      <c r="GG66" s="18"/>
      <c r="GH66" s="250">
        <v>19.34</v>
      </c>
      <c r="GI66" s="68">
        <f t="shared" si="84"/>
        <v>-2.1750126454223556E-2</v>
      </c>
      <c r="GJ66" s="68">
        <f t="shared" si="292"/>
        <v>-2.2589628602915232E-2</v>
      </c>
      <c r="GK66" s="68">
        <f t="shared" si="85"/>
        <v>6.2434963579605096E-3</v>
      </c>
      <c r="GL66" s="68"/>
      <c r="GM66" s="15">
        <f t="shared" si="86"/>
        <v>2.3280423280423349E-2</v>
      </c>
      <c r="GO66" s="250">
        <v>27.73</v>
      </c>
      <c r="GP66" s="68">
        <f t="shared" si="87"/>
        <v>-1.0702818408847688E-2</v>
      </c>
      <c r="GQ66" s="68">
        <f t="shared" si="293"/>
        <v>-1.1542320557539364E-2</v>
      </c>
      <c r="GR66" s="68"/>
      <c r="GS66" s="68"/>
      <c r="GT66" s="15">
        <f t="shared" si="88"/>
        <v>1.7614678899082584E-2</v>
      </c>
      <c r="GV66" s="250">
        <v>14.37</v>
      </c>
      <c r="GW66" s="68">
        <f t="shared" si="89"/>
        <v>-4.1580041580041929E-3</v>
      </c>
      <c r="GX66" s="68">
        <f t="shared" si="294"/>
        <v>-4.9975063066958689E-3</v>
      </c>
      <c r="GY66" s="68">
        <f t="shared" si="90"/>
        <v>0.21265822784810123</v>
      </c>
      <c r="GZ66" s="68"/>
      <c r="HA66" s="15">
        <f t="shared" si="91"/>
        <v>4.7376093294460533E-2</v>
      </c>
      <c r="HD66" s="250">
        <v>287.99</v>
      </c>
      <c r="HE66" s="68">
        <f t="shared" si="92"/>
        <v>3.4483997270016969E-2</v>
      </c>
      <c r="HF66" s="68">
        <f t="shared" si="295"/>
        <v>3.3644495121325294E-2</v>
      </c>
      <c r="HG66" s="68">
        <f t="shared" si="93"/>
        <v>0.61783045896297972</v>
      </c>
      <c r="HH66" s="68"/>
      <c r="HI66" s="15">
        <f t="shared" si="94"/>
        <v>-0.28687103803486524</v>
      </c>
      <c r="HK66" s="250">
        <v>32.96</v>
      </c>
      <c r="HL66" s="68">
        <f t="shared" si="95"/>
        <v>1.3218567476175828E-2</v>
      </c>
      <c r="HM66" s="68">
        <f t="shared" si="296"/>
        <v>1.2379065327484153E-2</v>
      </c>
      <c r="HN66" s="68">
        <f t="shared" si="96"/>
        <v>12.290322580645162</v>
      </c>
      <c r="HO66" s="68"/>
      <c r="HP66" s="15">
        <f t="shared" si="97"/>
        <v>0.24943138741470819</v>
      </c>
      <c r="HR66" s="250">
        <v>116.62</v>
      </c>
      <c r="HS66" s="68">
        <f t="shared" si="98"/>
        <v>7.0811744386874561E-3</v>
      </c>
      <c r="HT66" s="68">
        <f t="shared" si="297"/>
        <v>6.2416722899957811E-3</v>
      </c>
      <c r="HU66" s="68">
        <f t="shared" si="99"/>
        <v>2.203846153846154</v>
      </c>
      <c r="HV66" s="68"/>
      <c r="HW66" s="15">
        <f t="shared" si="100"/>
        <v>8.4131263363391384E-2</v>
      </c>
      <c r="HY66" s="250">
        <v>120.69</v>
      </c>
      <c r="HZ66" s="68">
        <f t="shared" si="101"/>
        <v>-5.9303187546330526E-3</v>
      </c>
      <c r="IA66" s="68">
        <f t="shared" si="298"/>
        <v>-6.7698209033247286E-3</v>
      </c>
      <c r="IB66" s="68">
        <f t="shared" si="102"/>
        <v>0.13966005665722372</v>
      </c>
      <c r="IC66" s="68"/>
      <c r="ID66" s="15">
        <f t="shared" si="103"/>
        <v>-0.10127336361605477</v>
      </c>
      <c r="IF66" s="250">
        <v>188.26</v>
      </c>
      <c r="IG66" s="68">
        <f t="shared" si="104"/>
        <v>-1.5633986928104623E-2</v>
      </c>
      <c r="IH66" s="68">
        <f t="shared" si="299"/>
        <v>-1.6473489076796299E-2</v>
      </c>
      <c r="II66" s="68">
        <f t="shared" si="105"/>
        <v>7.5771428571428517E-2</v>
      </c>
      <c r="IJ66" s="68"/>
      <c r="IK66" s="15">
        <f t="shared" si="106"/>
        <v>-0.18797446514837823</v>
      </c>
      <c r="IM66" s="250">
        <v>206.25</v>
      </c>
      <c r="IN66" s="68">
        <f t="shared" si="107"/>
        <v>1.7485064840449447E-3</v>
      </c>
      <c r="IO66" s="68">
        <f t="shared" si="300"/>
        <v>9.0900433535326917E-4</v>
      </c>
      <c r="IP66" s="68">
        <f t="shared" si="108"/>
        <v>3.0275336848271821</v>
      </c>
      <c r="IQ66" s="68"/>
      <c r="IR66" s="15">
        <f t="shared" si="109"/>
        <v>9.9941336462055413E-2</v>
      </c>
      <c r="IT66" s="250">
        <v>44.48</v>
      </c>
      <c r="IU66" s="68">
        <f t="shared" si="110"/>
        <v>-2.7547004809794603E-2</v>
      </c>
      <c r="IV66" s="68">
        <f t="shared" si="301"/>
        <v>-2.8386506958486279E-2</v>
      </c>
      <c r="IW66" s="68">
        <f t="shared" si="111"/>
        <v>1.4372602739726026</v>
      </c>
      <c r="IX66" s="68"/>
      <c r="IY66" s="15">
        <f t="shared" si="112"/>
        <v>-0.13446195757929566</v>
      </c>
      <c r="JA66" s="250">
        <v>626.30999999999995</v>
      </c>
      <c r="JB66" s="68">
        <f t="shared" si="113"/>
        <v>1.2054617435565844E-2</v>
      </c>
      <c r="JC66" s="68">
        <f t="shared" si="302"/>
        <v>1.1215115286874168E-2</v>
      </c>
      <c r="JD66" s="68">
        <f t="shared" si="114"/>
        <v>0.26680825242718442</v>
      </c>
      <c r="JE66" s="68"/>
      <c r="JF66" s="15">
        <f t="shared" si="115"/>
        <v>6.9682840600502047E-2</v>
      </c>
      <c r="JH66" s="250">
        <v>395.16</v>
      </c>
      <c r="JI66" s="68">
        <f t="shared" si="116"/>
        <v>5.291543706115908E-3</v>
      </c>
      <c r="JJ66" s="68">
        <f t="shared" si="303"/>
        <v>4.4520415574242321E-3</v>
      </c>
      <c r="JK66" s="68">
        <f t="shared" si="117"/>
        <v>-2.8350832329292516E-2</v>
      </c>
      <c r="JL66" s="68"/>
      <c r="JM66" s="15">
        <f t="shared" si="118"/>
        <v>-6.2491103202846919E-2</v>
      </c>
      <c r="JO66" s="250">
        <v>13.94</v>
      </c>
      <c r="JP66" s="68">
        <f t="shared" si="119"/>
        <v>1.0877447425670803E-2</v>
      </c>
      <c r="JQ66" s="68">
        <f t="shared" si="304"/>
        <v>1.0037945276979127E-2</v>
      </c>
      <c r="JR66" s="68">
        <f t="shared" si="120"/>
        <v>-0.52961025814071205</v>
      </c>
      <c r="JS66" s="68"/>
      <c r="JT66" s="15">
        <f t="shared" si="121"/>
        <v>0.36800785083415116</v>
      </c>
      <c r="JV66" s="250">
        <v>1.47</v>
      </c>
      <c r="JW66" s="68">
        <f t="shared" si="122"/>
        <v>-2.6490066225165587E-2</v>
      </c>
      <c r="JX66" s="68">
        <f t="shared" si="305"/>
        <v>-2.7329568373857263E-2</v>
      </c>
      <c r="JY66" s="68">
        <f t="shared" si="123"/>
        <v>-0.41897233201581024</v>
      </c>
      <c r="JZ66" s="68"/>
      <c r="KA66" s="15">
        <f t="shared" si="124"/>
        <v>-0.18333333333333338</v>
      </c>
      <c r="KC66" s="250">
        <v>20.28</v>
      </c>
      <c r="KD66" s="68">
        <f t="shared" si="125"/>
        <v>2.4715768660405688E-3</v>
      </c>
      <c r="KE66" s="68">
        <f t="shared" si="306"/>
        <v>1.6320747173488932E-3</v>
      </c>
      <c r="KF66" s="68">
        <f t="shared" si="126"/>
        <v>4.1067761806981552E-2</v>
      </c>
      <c r="KG66" s="68"/>
      <c r="KH66" s="15">
        <f t="shared" si="127"/>
        <v>-8.5662759242560796E-2</v>
      </c>
      <c r="KI66" s="18"/>
      <c r="KJ66" s="250">
        <v>49.18</v>
      </c>
      <c r="KK66" s="68">
        <f t="shared" si="128"/>
        <v>-2.6716801899861496E-2</v>
      </c>
      <c r="KL66" s="68">
        <f t="shared" si="307"/>
        <v>-2.7556304048553172E-2</v>
      </c>
      <c r="KM66" s="68">
        <f t="shared" si="129"/>
        <v>1.3308056872037912</v>
      </c>
      <c r="KN66" s="68"/>
      <c r="KO66" s="15">
        <f t="shared" si="130"/>
        <v>-0.26826365124237456</v>
      </c>
      <c r="KQ66" s="250">
        <v>1.6559999999999999</v>
      </c>
      <c r="KR66" s="68">
        <f t="shared" si="131"/>
        <v>4.8101265822784713E-2</v>
      </c>
      <c r="KS66" s="68">
        <f t="shared" si="308"/>
        <v>4.7261763674093037E-2</v>
      </c>
      <c r="KT66" s="68">
        <f t="shared" si="132"/>
        <v>-0.36793893129770999</v>
      </c>
      <c r="KU66" s="68"/>
      <c r="KV66" s="15">
        <f t="shared" si="133"/>
        <v>0.63960396039603951</v>
      </c>
      <c r="KW66" s="18"/>
      <c r="KX66" s="250">
        <v>23.38</v>
      </c>
      <c r="KY66" s="68">
        <f t="shared" si="134"/>
        <v>-5.1063829787234465E-3</v>
      </c>
      <c r="KZ66" s="68">
        <f t="shared" si="309"/>
        <v>-5.9458851274151216E-3</v>
      </c>
      <c r="LA66" s="68">
        <f t="shared" si="135"/>
        <v>-0.6749617683859308</v>
      </c>
      <c r="LB66" s="68"/>
      <c r="LC66" s="15">
        <f t="shared" si="136"/>
        <v>-1.3918177983973084E-2</v>
      </c>
      <c r="LD66" s="18"/>
      <c r="LE66" s="250">
        <v>54.25</v>
      </c>
      <c r="LF66" s="68">
        <f t="shared" si="137"/>
        <v>4.6296296296296294E-3</v>
      </c>
      <c r="LG66" s="68">
        <f t="shared" si="310"/>
        <v>3.7901274809379539E-3</v>
      </c>
      <c r="LH66" s="68">
        <f t="shared" si="138"/>
        <v>0.51409433435668439</v>
      </c>
      <c r="LI66" s="68"/>
      <c r="LJ66" s="15">
        <f t="shared" si="139"/>
        <v>0.17653437432227284</v>
      </c>
      <c r="LL66" s="250">
        <v>105.45</v>
      </c>
      <c r="LM66" s="68">
        <f t="shared" si="140"/>
        <v>1.2190439623728124E-2</v>
      </c>
      <c r="LN66" s="68">
        <f t="shared" si="311"/>
        <v>1.1350937475036448E-2</v>
      </c>
      <c r="LO66" s="68">
        <f t="shared" si="141"/>
        <v>0.20514285714285718</v>
      </c>
      <c r="LP66" s="68"/>
      <c r="LQ66" s="15">
        <f t="shared" si="142"/>
        <v>0.34829305715381681</v>
      </c>
      <c r="LS66" s="250">
        <v>12.3</v>
      </c>
      <c r="LT66" s="68">
        <f t="shared" si="143"/>
        <v>8.1967213114755265E-3</v>
      </c>
      <c r="LU66" s="68">
        <f t="shared" si="312"/>
        <v>7.3572191627838505E-3</v>
      </c>
      <c r="LV66" s="68"/>
      <c r="LW66" s="68"/>
      <c r="LX66" s="15">
        <f t="shared" si="144"/>
        <v>0.3297297297297298</v>
      </c>
      <c r="LZ66" s="250">
        <v>13.99</v>
      </c>
      <c r="MA66" s="68">
        <f t="shared" si="145"/>
        <v>8.6517664023072101E-3</v>
      </c>
      <c r="MB66" s="68">
        <f t="shared" si="313"/>
        <v>7.8122642536155341E-3</v>
      </c>
      <c r="MC66" s="68">
        <f t="shared" si="146"/>
        <v>-0.37123595505617979</v>
      </c>
      <c r="MD66" s="68"/>
      <c r="ME66" s="15">
        <f t="shared" si="147"/>
        <v>3.7833827893175055E-2</v>
      </c>
      <c r="MG66" s="250">
        <v>28.92</v>
      </c>
      <c r="MH66" s="68">
        <f t="shared" si="148"/>
        <v>-6.4380459398252946E-2</v>
      </c>
      <c r="MI66" s="68">
        <f t="shared" si="314"/>
        <v>-6.5219961546944621E-2</v>
      </c>
      <c r="MJ66" s="68">
        <f t="shared" si="149"/>
        <v>2.8975741239892185</v>
      </c>
      <c r="MK66" s="68"/>
      <c r="ML66" s="15">
        <f t="shared" si="150"/>
        <v>0.36222326895902029</v>
      </c>
      <c r="MN66" s="250">
        <v>104.76</v>
      </c>
      <c r="MO66" s="68">
        <f t="shared" si="151"/>
        <v>6.5334358186011415E-3</v>
      </c>
      <c r="MP66" s="68">
        <f t="shared" si="315"/>
        <v>5.6939336699094664E-3</v>
      </c>
      <c r="MQ66" s="68">
        <f t="shared" si="152"/>
        <v>-0.16791104050833994</v>
      </c>
      <c r="MR66" s="68"/>
      <c r="MS66" s="15">
        <f t="shared" si="153"/>
        <v>-5.9520603285752718E-2</v>
      </c>
      <c r="MU66" s="250">
        <v>11.2</v>
      </c>
      <c r="MV66" s="68">
        <f t="shared" si="154"/>
        <v>4.4843049327353305E-3</v>
      </c>
      <c r="MW66" s="68">
        <f t="shared" si="316"/>
        <v>3.644802784043655E-3</v>
      </c>
      <c r="MX66" s="68">
        <f t="shared" si="155"/>
        <v>-0.46334451365596557</v>
      </c>
      <c r="MY66" s="68"/>
      <c r="MZ66" s="15">
        <f t="shared" si="156"/>
        <v>4.9671977507028994E-2</v>
      </c>
      <c r="NB66" s="250">
        <v>212.13</v>
      </c>
      <c r="NC66" s="68">
        <f t="shared" si="157"/>
        <v>9.0377205917328909E-3</v>
      </c>
      <c r="ND66" s="68">
        <f t="shared" si="317"/>
        <v>8.198218443041215E-3</v>
      </c>
      <c r="NE66" s="68">
        <f t="shared" si="158"/>
        <v>0.56588174503580124</v>
      </c>
      <c r="NF66" s="68"/>
      <c r="NG66" s="15">
        <f t="shared" si="159"/>
        <v>0.27183883925894842</v>
      </c>
      <c r="NI66" s="250">
        <v>5.83</v>
      </c>
      <c r="NJ66" s="68">
        <f t="shared" si="160"/>
        <v>-6.8143100511073315E-3</v>
      </c>
      <c r="NK66" s="68">
        <f t="shared" si="318"/>
        <v>-7.6538121997990066E-3</v>
      </c>
      <c r="NL66" s="68">
        <f t="shared" si="161"/>
        <v>-0.95371179039301313</v>
      </c>
      <c r="NM66" s="68"/>
      <c r="NN66" s="15">
        <f t="shared" si="162"/>
        <v>0.18979591836734686</v>
      </c>
      <c r="NP66" s="250">
        <v>336.11</v>
      </c>
      <c r="NQ66" s="68">
        <f t="shared" si="163"/>
        <v>-2.1713187996623626E-2</v>
      </c>
      <c r="NR66" s="68">
        <f t="shared" si="319"/>
        <v>-2.2552690145315302E-2</v>
      </c>
      <c r="NS66" s="68">
        <f t="shared" si="164"/>
        <v>1.5608380952380954</v>
      </c>
      <c r="NT66" s="68"/>
      <c r="NU66" s="15">
        <f t="shared" si="165"/>
        <v>2.1828352537013974E-2</v>
      </c>
      <c r="NW66" s="250">
        <v>170.56</v>
      </c>
      <c r="NX66" s="68">
        <f t="shared" si="166"/>
        <v>1.7175572519083943E-2</v>
      </c>
      <c r="NY66" s="68">
        <f t="shared" si="320"/>
        <v>1.6336070370392267E-2</v>
      </c>
      <c r="NZ66" s="68">
        <f t="shared" si="167"/>
        <v>-2.9585798816567983E-2</v>
      </c>
      <c r="OA66" s="68"/>
      <c r="OB66" s="15">
        <f t="shared" si="168"/>
        <v>-9.8996302165874323E-2</v>
      </c>
      <c r="OD66" s="250">
        <v>1.38</v>
      </c>
      <c r="OE66" s="68">
        <f t="shared" si="169"/>
        <v>5.3435114503816668E-2</v>
      </c>
      <c r="OF66" s="68">
        <f t="shared" si="321"/>
        <v>5.2595612355124992E-2</v>
      </c>
      <c r="OG66" s="68">
        <f t="shared" si="170"/>
        <v>-0.99388487614658572</v>
      </c>
      <c r="OH66" s="68"/>
      <c r="OI66" s="15">
        <f t="shared" si="171"/>
        <v>-5.4794520547945258E-2</v>
      </c>
      <c r="OK66" s="250">
        <v>73.38</v>
      </c>
      <c r="OL66" s="68">
        <f t="shared" si="172"/>
        <v>-4.540132691557186E-2</v>
      </c>
      <c r="OM66" s="68">
        <f t="shared" si="322"/>
        <v>-4.6240829064263536E-2</v>
      </c>
      <c r="ON66" s="68">
        <f t="shared" si="173"/>
        <v>0.72862190812720828</v>
      </c>
      <c r="OO66" s="68"/>
      <c r="OP66" s="15">
        <f t="shared" si="174"/>
        <v>0.10163639093229239</v>
      </c>
      <c r="OR66" s="250">
        <v>1.79</v>
      </c>
      <c r="OS66" s="68">
        <f t="shared" si="175"/>
        <v>5.6179775280898927E-3</v>
      </c>
      <c r="OT66" s="68">
        <f t="shared" si="323"/>
        <v>4.7784753793982167E-3</v>
      </c>
      <c r="OU66" s="68">
        <f t="shared" si="176"/>
        <v>-0.76753246753246751</v>
      </c>
      <c r="OV66" s="68"/>
      <c r="OW66" s="15">
        <f t="shared" si="177"/>
        <v>0.59821428571428559</v>
      </c>
      <c r="OY66" s="250">
        <v>134.97</v>
      </c>
      <c r="OZ66" s="68">
        <f t="shared" si="178"/>
        <v>7.1636445041415421E-3</v>
      </c>
      <c r="PA66" s="68">
        <f t="shared" si="324"/>
        <v>6.3241423554498671E-3</v>
      </c>
      <c r="PB66" s="68">
        <f t="shared" si="332"/>
        <v>3.1529230769230767</v>
      </c>
      <c r="PC66" s="68"/>
      <c r="PD66" s="15">
        <f t="shared" si="179"/>
        <v>0.17826276735050198</v>
      </c>
      <c r="PE66" s="18"/>
      <c r="PF66" s="250">
        <v>212.56</v>
      </c>
      <c r="PG66" s="68">
        <f t="shared" si="180"/>
        <v>8.7798395899577348E-3</v>
      </c>
      <c r="PH66" s="68">
        <f t="shared" si="325"/>
        <v>7.9403374412660589E-3</v>
      </c>
      <c r="PI66" s="68">
        <f t="shared" si="181"/>
        <v>-0.38954623779437103</v>
      </c>
      <c r="PJ66" s="68"/>
      <c r="PK66" s="15">
        <f t="shared" si="182"/>
        <v>1.640128149954577E-2</v>
      </c>
      <c r="PM66" s="250"/>
      <c r="PN66" s="68">
        <f t="shared" si="183"/>
        <v>0</v>
      </c>
      <c r="PO66" s="68">
        <f t="shared" si="184"/>
        <v>-8.3950214869167551E-4</v>
      </c>
      <c r="PP66" s="68">
        <f t="shared" si="185"/>
        <v>0</v>
      </c>
      <c r="PQ66" s="68"/>
      <c r="PR66" s="15">
        <f t="shared" si="186"/>
        <v>0</v>
      </c>
      <c r="PT66" s="250">
        <v>4.18</v>
      </c>
      <c r="PU66" s="68">
        <f t="shared" si="187"/>
        <v>-2.5641025641025716E-2</v>
      </c>
      <c r="PV66" s="68">
        <f t="shared" si="326"/>
        <v>-2.6480527789717392E-2</v>
      </c>
      <c r="PW66" s="68">
        <f t="shared" si="188"/>
        <v>-0.52064220183486243</v>
      </c>
      <c r="PX66" s="68"/>
      <c r="PY66" s="15">
        <f t="shared" si="189"/>
        <v>-0.18518518518518523</v>
      </c>
      <c r="QA66" s="250">
        <v>223.95</v>
      </c>
      <c r="QB66" s="68">
        <f t="shared" si="190"/>
        <v>1.860274720276528E-2</v>
      </c>
      <c r="QC66" s="68">
        <f t="shared" si="327"/>
        <v>1.7763245054073604E-2</v>
      </c>
      <c r="QD66" s="68">
        <f t="shared" si="191"/>
        <v>-0.33622810397462877</v>
      </c>
      <c r="QE66" s="68"/>
      <c r="QF66" s="15">
        <f t="shared" si="192"/>
        <v>0.16798790028163127</v>
      </c>
      <c r="QH66" s="250">
        <v>1.47</v>
      </c>
      <c r="QI66" s="68">
        <f t="shared" si="193"/>
        <v>-6.7567567567567632E-3</v>
      </c>
      <c r="QJ66" s="68">
        <f t="shared" si="328"/>
        <v>-7.5962589054484383E-3</v>
      </c>
      <c r="QK66" s="68">
        <f t="shared" si="194"/>
        <v>-0.41434262948207168</v>
      </c>
      <c r="QL66" s="68"/>
      <c r="QM66" s="15">
        <f t="shared" si="195"/>
        <v>0.13076923076923072</v>
      </c>
      <c r="QO66" s="250">
        <v>6.71</v>
      </c>
      <c r="QP66" s="68">
        <f t="shared" si="196"/>
        <v>-0.29368421052631577</v>
      </c>
      <c r="QQ66" s="68">
        <f t="shared" si="329"/>
        <v>-0.29452371267500743</v>
      </c>
      <c r="QR66" s="68">
        <f t="shared" si="197"/>
        <v>-0.99182086350227938</v>
      </c>
      <c r="QS66" s="68"/>
      <c r="QT66" s="15">
        <f t="shared" si="198"/>
        <v>-0.41550522648083626</v>
      </c>
      <c r="QV66" s="250">
        <v>1.95</v>
      </c>
      <c r="QW66" s="68">
        <f t="shared" si="199"/>
        <v>-2.9850746268656636E-2</v>
      </c>
      <c r="QX66" s="68">
        <f t="shared" si="330"/>
        <v>-3.0690248417348312E-2</v>
      </c>
      <c r="QY66" s="68">
        <f t="shared" si="200"/>
        <v>-0.44759206798866852</v>
      </c>
      <c r="QZ66" s="68"/>
      <c r="RA66" s="15">
        <f t="shared" si="201"/>
        <v>-0.20310584389047817</v>
      </c>
      <c r="RC66" s="250">
        <v>22.89</v>
      </c>
      <c r="RD66" s="68">
        <f t="shared" si="202"/>
        <v>-2.2630230572160594E-2</v>
      </c>
      <c r="RE66" s="68">
        <f t="shared" si="331"/>
        <v>-2.346973272085227E-2</v>
      </c>
      <c r="RF66" s="68">
        <f t="shared" si="203"/>
        <v>-0.50550874918988975</v>
      </c>
      <c r="RG66" s="68"/>
      <c r="RH66" s="15">
        <f t="shared" si="204"/>
        <v>-7.5151515151515122E-2</v>
      </c>
      <c r="RJ66" s="250">
        <v>180.9</v>
      </c>
      <c r="RK66" s="68">
        <f t="shared" si="205"/>
        <v>-1.4351954073746462E-3</v>
      </c>
      <c r="RL66" s="68">
        <f t="shared" si="206"/>
        <v>-2.2746975560663215E-3</v>
      </c>
      <c r="RM66" s="68">
        <f t="shared" si="207"/>
        <v>-0.16086835513498471</v>
      </c>
      <c r="RN66" s="68"/>
      <c r="RO66" s="15">
        <f t="shared" si="208"/>
        <v>-8.0418869459129697E-2</v>
      </c>
      <c r="RQ66" s="250">
        <v>14.4</v>
      </c>
      <c r="RR66" s="68">
        <f t="shared" si="209"/>
        <v>-6.8965517241379067E-3</v>
      </c>
      <c r="RS66" s="68">
        <f t="shared" si="210"/>
        <v>-7.7360538728295826E-3</v>
      </c>
      <c r="RT66" s="68">
        <f t="shared" si="211"/>
        <v>-1.6393442622950834E-2</v>
      </c>
      <c r="RU66" s="68"/>
      <c r="RV66" s="15">
        <f t="shared" si="212"/>
        <v>-0.30902111324376197</v>
      </c>
      <c r="RX66" s="250">
        <v>96.5</v>
      </c>
      <c r="RY66" s="68">
        <f t="shared" si="213"/>
        <v>-2.5839793281653748E-3</v>
      </c>
      <c r="RZ66" s="68">
        <f t="shared" si="214"/>
        <v>-3.4234814768570503E-3</v>
      </c>
      <c r="SA66" s="68">
        <f t="shared" si="215"/>
        <v>-0.27476326469261986</v>
      </c>
      <c r="SB66" s="68"/>
      <c r="SC66" s="15">
        <f t="shared" si="216"/>
        <v>0.27594869760676988</v>
      </c>
      <c r="SE66" s="250">
        <v>9.82</v>
      </c>
      <c r="SF66" s="68">
        <f t="shared" si="217"/>
        <v>4.0899795501023444E-3</v>
      </c>
      <c r="SG66" s="68">
        <f t="shared" si="218"/>
        <v>3.2504774014106689E-3</v>
      </c>
      <c r="SH66" s="68">
        <f t="shared" si="219"/>
        <v>-0.21439999999999998</v>
      </c>
      <c r="SI66" s="68"/>
      <c r="SJ66" s="15">
        <f t="shared" si="220"/>
        <v>-0.3564875491480996</v>
      </c>
      <c r="SL66" s="250">
        <v>0.59199999999999997</v>
      </c>
      <c r="SM66" s="68">
        <f t="shared" si="221"/>
        <v>-4.975922953451048E-2</v>
      </c>
      <c r="SN66" s="68">
        <f t="shared" si="222"/>
        <v>-5.0598731683202156E-2</v>
      </c>
      <c r="SO66" s="68">
        <f t="shared" si="223"/>
        <v>-0.58309859154929577</v>
      </c>
      <c r="SP66" s="68"/>
      <c r="SQ66" s="15">
        <f t="shared" si="224"/>
        <v>-0.4138613861386139</v>
      </c>
      <c r="SS66" s="250">
        <v>8.7799999999999994</v>
      </c>
      <c r="ST66" s="68">
        <f t="shared" si="225"/>
        <v>6.8807339449539814E-3</v>
      </c>
      <c r="SU66" s="68">
        <f t="shared" si="226"/>
        <v>6.0412317962623054E-3</v>
      </c>
      <c r="SV66" s="68">
        <f t="shared" si="227"/>
        <v>-0.45600991325898393</v>
      </c>
      <c r="SW66" s="68"/>
      <c r="SX66" s="15">
        <f t="shared" si="228"/>
        <v>4.5238095238095119E-2</v>
      </c>
      <c r="SZ66" s="250">
        <v>26.93</v>
      </c>
      <c r="TA66" s="68">
        <f t="shared" si="229"/>
        <v>1.7762660619803434E-2</v>
      </c>
      <c r="TB66" s="68">
        <f t="shared" si="230"/>
        <v>1.6923158471111758E-2</v>
      </c>
      <c r="TC66" s="68">
        <f t="shared" si="231"/>
        <v>-0.33292048550904135</v>
      </c>
      <c r="TD66" s="68"/>
      <c r="TE66" s="15">
        <f t="shared" si="232"/>
        <v>0.72628205128205126</v>
      </c>
      <c r="TG66" s="250">
        <v>0.19</v>
      </c>
      <c r="TH66" s="68">
        <f t="shared" si="233"/>
        <v>-2.0618556701030945E-2</v>
      </c>
      <c r="TI66" s="68">
        <f t="shared" si="234"/>
        <v>-2.1458058849722621E-2</v>
      </c>
      <c r="TJ66" s="68">
        <f t="shared" si="235"/>
        <v>-0.13636363636363635</v>
      </c>
      <c r="TK66" s="68"/>
      <c r="TL66" s="15">
        <f t="shared" si="236"/>
        <v>0.12094395280235981</v>
      </c>
      <c r="TN66" s="250">
        <v>31.96</v>
      </c>
      <c r="TO66" s="68">
        <f t="shared" si="237"/>
        <v>7.1404626215219674E-2</v>
      </c>
      <c r="TP66" s="68">
        <f t="shared" si="238"/>
        <v>7.0565124066527998E-2</v>
      </c>
      <c r="TQ66" s="68">
        <f t="shared" si="239"/>
        <v>-0.53415492701128897</v>
      </c>
      <c r="TR66" s="68"/>
      <c r="TS66" s="15">
        <f t="shared" si="240"/>
        <v>7.4285714285714316E-2</v>
      </c>
      <c r="TU66" s="250">
        <v>2.36</v>
      </c>
      <c r="TV66" s="68">
        <f t="shared" si="241"/>
        <v>1.7241379310344845E-2</v>
      </c>
      <c r="TW66" s="68">
        <f t="shared" si="242"/>
        <v>1.6401877161653169E-2</v>
      </c>
      <c r="TX66" s="68">
        <f t="shared" si="243"/>
        <v>-0.46485260770975062</v>
      </c>
      <c r="TY66" s="68"/>
      <c r="TZ66" s="15">
        <f t="shared" si="244"/>
        <v>0.38011695906432746</v>
      </c>
      <c r="UB66" s="250"/>
      <c r="UC66" s="68">
        <f t="shared" si="245"/>
        <v>0</v>
      </c>
      <c r="UD66" s="68">
        <f t="shared" si="246"/>
        <v>-8.3950214869167551E-4</v>
      </c>
      <c r="UE66" s="68">
        <f t="shared" si="247"/>
        <v>0</v>
      </c>
      <c r="UF66" s="68"/>
      <c r="UG66" s="15">
        <f t="shared" si="248"/>
        <v>0</v>
      </c>
      <c r="UI66" s="250"/>
      <c r="UJ66" s="68">
        <f t="shared" si="249"/>
        <v>0</v>
      </c>
      <c r="UK66" s="68">
        <f t="shared" si="250"/>
        <v>-8.3950214869167551E-4</v>
      </c>
      <c r="UL66" s="68">
        <f t="shared" si="251"/>
        <v>0</v>
      </c>
      <c r="UM66" s="68"/>
      <c r="UN66" s="15">
        <f t="shared" si="252"/>
        <v>0</v>
      </c>
      <c r="UP66" s="250"/>
      <c r="UQ66" s="68">
        <f t="shared" si="253"/>
        <v>0</v>
      </c>
      <c r="UR66" s="68">
        <f t="shared" si="254"/>
        <v>-8.3950214869167551E-4</v>
      </c>
      <c r="US66" s="68">
        <f t="shared" si="255"/>
        <v>0</v>
      </c>
      <c r="UT66" s="68"/>
      <c r="UU66" s="15">
        <f t="shared" si="256"/>
        <v>0</v>
      </c>
      <c r="UW66" s="250"/>
      <c r="UX66" s="68">
        <f t="shared" si="257"/>
        <v>0</v>
      </c>
      <c r="UY66" s="68">
        <f t="shared" si="258"/>
        <v>-8.3950214869167551E-4</v>
      </c>
      <c r="UZ66" s="68">
        <f t="shared" si="259"/>
        <v>0</v>
      </c>
      <c r="VA66" s="68"/>
      <c r="VB66" s="15">
        <f t="shared" si="260"/>
        <v>0</v>
      </c>
      <c r="VD66" s="250"/>
      <c r="VE66" s="68">
        <f t="shared" si="261"/>
        <v>0</v>
      </c>
      <c r="VF66" s="68">
        <f t="shared" si="262"/>
        <v>-8.3950214869167551E-4</v>
      </c>
      <c r="VG66" s="68">
        <f t="shared" si="263"/>
        <v>0</v>
      </c>
      <c r="VH66" s="68"/>
      <c r="VI66" s="15">
        <f t="shared" si="264"/>
        <v>0</v>
      </c>
      <c r="VM66" s="21">
        <f t="shared" si="265"/>
        <v>-4.3248423170045248E-3</v>
      </c>
      <c r="VN66" s="49"/>
      <c r="VO66" s="21">
        <f t="shared" si="266"/>
        <v>0.34423854269984872</v>
      </c>
      <c r="VP66" s="14"/>
      <c r="VQ66" s="21">
        <f t="shared" si="267"/>
        <v>3.9713569369772654E-2</v>
      </c>
    </row>
    <row r="67" spans="1:589" ht="15.75" customHeight="1" x14ac:dyDescent="0.2">
      <c r="A67" s="127">
        <v>45742</v>
      </c>
      <c r="B67" s="4">
        <f t="shared" si="0"/>
        <v>45742</v>
      </c>
      <c r="C67" s="13">
        <v>42454.79</v>
      </c>
      <c r="D67" s="138">
        <f t="shared" si="1"/>
        <v>-132.70999999999913</v>
      </c>
      <c r="E67" s="68">
        <f t="shared" si="2"/>
        <v>-3.1161725858526359E-3</v>
      </c>
      <c r="F67" s="15">
        <f t="shared" si="3"/>
        <v>-2.1020481748167032E-3</v>
      </c>
      <c r="G67" s="13">
        <v>5712.2</v>
      </c>
      <c r="H67" s="138">
        <f t="shared" si="4"/>
        <v>-64.449999999999818</v>
      </c>
      <c r="I67" s="68">
        <f t="shared" si="5"/>
        <v>-1.1156985450044545E-2</v>
      </c>
      <c r="J67" s="15">
        <f t="shared" si="6"/>
        <v>-2.8806640336097356E-2</v>
      </c>
      <c r="K67" s="13">
        <v>17899.02</v>
      </c>
      <c r="L67" s="138">
        <f t="shared" si="7"/>
        <v>-372.84000000000015</v>
      </c>
      <c r="M67" s="68">
        <f t="shared" si="8"/>
        <v>-2.0405147587601927E-2</v>
      </c>
      <c r="N67" s="15">
        <f t="shared" si="9"/>
        <v>-7.3107832460505257E-2</v>
      </c>
      <c r="O67" s="13">
        <v>2073.83</v>
      </c>
      <c r="P67" s="138">
        <f t="shared" si="10"/>
        <v>-21.550000000000182</v>
      </c>
      <c r="Q67" s="68">
        <f t="shared" si="11"/>
        <v>-1.0284530729509769E-2</v>
      </c>
      <c r="R67" s="15">
        <f t="shared" si="12"/>
        <v>-7.0098109552677812E-2</v>
      </c>
      <c r="S67" s="18">
        <f t="shared" si="13"/>
        <v>-6.8160090452039886E-3</v>
      </c>
      <c r="T67" s="121">
        <f t="shared" si="14"/>
        <v>255.24888539201481</v>
      </c>
      <c r="U67" s="121">
        <f t="shared" si="15"/>
        <v>255.24888539201481</v>
      </c>
      <c r="V67" s="134">
        <f t="shared" si="16"/>
        <v>-5.3123055266399806E-3</v>
      </c>
      <c r="W67" s="21">
        <f t="shared" si="268"/>
        <v>-1.3414725065714605E-2</v>
      </c>
      <c r="X67" s="18">
        <f t="shared" si="17"/>
        <v>-1.124070908825222E-2</v>
      </c>
      <c r="Y67" s="352">
        <v>73665.039999999994</v>
      </c>
      <c r="Z67" s="15">
        <v>1.9999999999999999E-6</v>
      </c>
      <c r="AA67" s="21">
        <f t="shared" si="18"/>
        <v>5.3143055266399808E-3</v>
      </c>
      <c r="AC67" s="250">
        <v>205.55</v>
      </c>
      <c r="AD67" s="68">
        <f t="shared" si="19"/>
        <v>-2.6475324429288506E-2</v>
      </c>
      <c r="AE67" s="68">
        <f t="shared" si="269"/>
        <v>-2.1163018902648524E-2</v>
      </c>
      <c r="AF67" s="68">
        <f t="shared" si="20"/>
        <v>0.24749651028706682</v>
      </c>
      <c r="AG67" s="68"/>
      <c r="AH67" s="15">
        <f t="shared" si="21"/>
        <v>-9.5171017299819416E-2</v>
      </c>
      <c r="AJ67" s="250">
        <v>20.63</v>
      </c>
      <c r="AK67" s="68">
        <f t="shared" si="22"/>
        <v>-1.7619047619047666E-2</v>
      </c>
      <c r="AL67" s="68">
        <f t="shared" si="270"/>
        <v>-1.2306742092407685E-2</v>
      </c>
      <c r="AM67" s="68">
        <f t="shared" si="23"/>
        <v>0.10913978494623643</v>
      </c>
      <c r="AN67" s="68"/>
      <c r="AO67" s="15">
        <f t="shared" si="24"/>
        <v>-1.9020446980504143E-2</v>
      </c>
      <c r="AQ67" s="250">
        <v>19.71</v>
      </c>
      <c r="AR67" s="68">
        <f t="shared" si="25"/>
        <v>-2.329038652130817E-2</v>
      </c>
      <c r="AS67" s="68">
        <f t="shared" si="271"/>
        <v>-1.7978080994668189E-2</v>
      </c>
      <c r="AT67" s="68">
        <f t="shared" si="26"/>
        <v>0.14128546612623052</v>
      </c>
      <c r="AU67" s="68"/>
      <c r="AV67" s="15">
        <f t="shared" si="27"/>
        <v>-8.1974848625989666E-2</v>
      </c>
      <c r="AX67" s="250">
        <v>198.92</v>
      </c>
      <c r="AY67" s="68">
        <f t="shared" si="28"/>
        <v>-1.1184570263955858E-2</v>
      </c>
      <c r="AZ67" s="68">
        <f t="shared" si="272"/>
        <v>-5.8722647373158779E-3</v>
      </c>
      <c r="BA67" s="68">
        <f t="shared" si="29"/>
        <v>0.48337061894108874</v>
      </c>
      <c r="BB67" s="68"/>
      <c r="BC67" s="15">
        <f t="shared" si="30"/>
        <v>-2.5809295264214754E-2</v>
      </c>
      <c r="BE67" s="250">
        <v>76.34</v>
      </c>
      <c r="BF67" s="68">
        <f t="shared" si="31"/>
        <v>-3.9282440748986689E-4</v>
      </c>
      <c r="BG67" s="68">
        <f t="shared" si="273"/>
        <v>4.9194811191501132E-3</v>
      </c>
      <c r="BH67" s="68"/>
      <c r="BI67" s="68"/>
      <c r="BJ67" s="15">
        <f t="shared" si="32"/>
        <v>3.6242703950047535E-2</v>
      </c>
      <c r="BL67" s="250">
        <v>63.61</v>
      </c>
      <c r="BM67" s="68">
        <f t="shared" si="33"/>
        <v>-2.1986469864698748E-2</v>
      </c>
      <c r="BN67" s="68">
        <f t="shared" si="274"/>
        <v>-1.6674164338058767E-2</v>
      </c>
      <c r="BO67" s="68">
        <f t="shared" si="34"/>
        <v>7.1236106433142418E-2</v>
      </c>
      <c r="BP67" s="68"/>
      <c r="BQ67" s="15">
        <f t="shared" si="35"/>
        <v>-4.1585053488021773E-2</v>
      </c>
      <c r="BS67" s="250">
        <v>35.590000000000003</v>
      </c>
      <c r="BT67" s="68">
        <f t="shared" si="36"/>
        <v>-2.5732274842595063E-2</v>
      </c>
      <c r="BU67" s="68">
        <f t="shared" si="275"/>
        <v>-2.0419969315955081E-2</v>
      </c>
      <c r="BV67" s="68">
        <f t="shared" si="37"/>
        <v>-4.4820182501341781E-2</v>
      </c>
      <c r="BW67" s="68"/>
      <c r="BX67" s="15">
        <f t="shared" si="38"/>
        <v>-6.9542483660130633E-2</v>
      </c>
      <c r="BZ67" s="250"/>
      <c r="CA67" s="68">
        <f t="shared" si="39"/>
        <v>0</v>
      </c>
      <c r="CB67" s="68">
        <f t="shared" si="276"/>
        <v>0</v>
      </c>
      <c r="CC67" s="68">
        <f t="shared" si="40"/>
        <v>0</v>
      </c>
      <c r="CD67" s="68"/>
      <c r="CE67" s="15">
        <f t="shared" si="41"/>
        <v>0</v>
      </c>
      <c r="CG67" s="250">
        <v>30.38</v>
      </c>
      <c r="CH67" s="68">
        <f t="shared" si="42"/>
        <v>-1.7782088587132257E-2</v>
      </c>
      <c r="CI67" s="68">
        <f t="shared" si="277"/>
        <v>-1.2469783060492276E-2</v>
      </c>
      <c r="CJ67" s="68">
        <f t="shared" si="43"/>
        <v>4.9619583195500685E-3</v>
      </c>
      <c r="CK67" s="68"/>
      <c r="CL67" s="15">
        <f t="shared" si="44"/>
        <v>-0.11583236321303843</v>
      </c>
      <c r="CN67" s="250">
        <v>30.82</v>
      </c>
      <c r="CO67" s="68">
        <f t="shared" si="45"/>
        <v>-1.8158649251353944E-2</v>
      </c>
      <c r="CP67" s="68">
        <f t="shared" si="278"/>
        <v>-1.2846343724713962E-2</v>
      </c>
      <c r="CQ67" s="68">
        <f t="shared" si="46"/>
        <v>-1.6592214422463291E-2</v>
      </c>
      <c r="CR67" s="68"/>
      <c r="CS67" s="15">
        <f t="shared" si="47"/>
        <v>-7.9175380938153531E-2</v>
      </c>
      <c r="CU67" s="250">
        <v>34.82</v>
      </c>
      <c r="CV67" s="68">
        <f t="shared" si="48"/>
        <v>-1.0795454545454617E-2</v>
      </c>
      <c r="CW67" s="68">
        <f t="shared" si="279"/>
        <v>-5.4831490188146361E-3</v>
      </c>
      <c r="CX67" s="68">
        <f t="shared" si="49"/>
        <v>8.304821150855371E-2</v>
      </c>
      <c r="CY67" s="68"/>
      <c r="CZ67" s="15">
        <f t="shared" si="50"/>
        <v>-6.5987124463519328E-2</v>
      </c>
      <c r="DB67" s="250">
        <v>19.61</v>
      </c>
      <c r="DC67" s="68">
        <f t="shared" si="51"/>
        <v>-5.0735667174024056E-3</v>
      </c>
      <c r="DD67" s="68">
        <f t="shared" si="280"/>
        <v>2.3873880923757501E-4</v>
      </c>
      <c r="DE67" s="68">
        <f t="shared" si="52"/>
        <v>-0.10333790580704168</v>
      </c>
      <c r="DF67" s="68"/>
      <c r="DG67" s="15">
        <f t="shared" si="53"/>
        <v>-3.6836935166994107E-2</v>
      </c>
      <c r="DI67" s="250">
        <v>45.41</v>
      </c>
      <c r="DJ67" s="68">
        <f t="shared" si="54"/>
        <v>-1.4112027789839462E-2</v>
      </c>
      <c r="DK67" s="68">
        <f t="shared" si="281"/>
        <v>-8.7997222631994824E-3</v>
      </c>
      <c r="DL67" s="68">
        <f t="shared" si="55"/>
        <v>2.8539071347678326E-2</v>
      </c>
      <c r="DM67" s="68"/>
      <c r="DN67" s="15">
        <f t="shared" si="56"/>
        <v>7.7087286527514232E-2</v>
      </c>
      <c r="DP67" s="250">
        <v>38.42</v>
      </c>
      <c r="DQ67" s="68">
        <f t="shared" si="57"/>
        <v>-1.2085368989457414E-2</v>
      </c>
      <c r="DR67" s="68">
        <f t="shared" si="282"/>
        <v>-6.7730634628174339E-3</v>
      </c>
      <c r="DS67" s="68"/>
      <c r="DT67" s="68"/>
      <c r="DU67" s="15">
        <f t="shared" si="58"/>
        <v>8.9285714285715183E-3</v>
      </c>
      <c r="DV67" s="18"/>
      <c r="DW67" s="250">
        <v>29.18</v>
      </c>
      <c r="DX67" s="68">
        <f t="shared" si="59"/>
        <v>-3.8233355306526044E-2</v>
      </c>
      <c r="DY67" s="68">
        <f t="shared" si="283"/>
        <v>-3.2921049779886066E-2</v>
      </c>
      <c r="DZ67" s="68">
        <f t="shared" si="60"/>
        <v>0.55709711846318044</v>
      </c>
      <c r="EA67" s="68"/>
      <c r="EB67" s="15">
        <f t="shared" si="61"/>
        <v>-0.12817448461308634</v>
      </c>
      <c r="ED67" s="250">
        <v>32.97</v>
      </c>
      <c r="EE67" s="68">
        <f t="shared" si="62"/>
        <v>-2.6859504132231513E-2</v>
      </c>
      <c r="EF67" s="68">
        <f t="shared" si="284"/>
        <v>-2.1547198605591532E-2</v>
      </c>
      <c r="EG67" s="68">
        <f t="shared" si="63"/>
        <v>0.56776034236804551</v>
      </c>
      <c r="EH67" s="68"/>
      <c r="EI67" s="15">
        <f t="shared" si="64"/>
        <v>-0.10601952277657276</v>
      </c>
      <c r="EK67" s="250">
        <v>109.94</v>
      </c>
      <c r="EL67" s="68">
        <f t="shared" si="65"/>
        <v>-1.6988555078683885E-2</v>
      </c>
      <c r="EM67" s="68">
        <f t="shared" si="285"/>
        <v>-1.1676249552043903E-2</v>
      </c>
      <c r="EN67" s="68">
        <f t="shared" si="66"/>
        <v>0.70343972730089843</v>
      </c>
      <c r="EO67" s="68"/>
      <c r="EP67" s="15">
        <f t="shared" si="67"/>
        <v>-1.2219227313566932E-2</v>
      </c>
      <c r="ER67" s="250">
        <v>36.880000000000003</v>
      </c>
      <c r="ES67" s="68">
        <f t="shared" si="68"/>
        <v>-5.1254383598596633E-3</v>
      </c>
      <c r="ET67" s="68">
        <f t="shared" si="286"/>
        <v>1.8686716678031727E-4</v>
      </c>
      <c r="EU67" s="68">
        <f t="shared" si="69"/>
        <v>5.6430822114007621E-2</v>
      </c>
      <c r="EV67" s="68"/>
      <c r="EW67" s="15">
        <f t="shared" si="70"/>
        <v>-5.1684237593211571E-2</v>
      </c>
      <c r="EY67" s="250">
        <v>32.19</v>
      </c>
      <c r="EZ67" s="68">
        <f t="shared" si="71"/>
        <v>-1.1059907834101365E-2</v>
      </c>
      <c r="FA67" s="68">
        <f t="shared" si="287"/>
        <v>-5.7476023074613846E-3</v>
      </c>
      <c r="FB67" s="68"/>
      <c r="FC67" s="68"/>
      <c r="FD67" s="15">
        <f t="shared" si="72"/>
        <v>0.30960130187144019</v>
      </c>
      <c r="FF67" s="250">
        <v>60.44</v>
      </c>
      <c r="FG67" s="68">
        <f t="shared" si="73"/>
        <v>4.1535138727363348E-3</v>
      </c>
      <c r="FH67" s="68">
        <f t="shared" si="288"/>
        <v>9.4658193993763153E-3</v>
      </c>
      <c r="FI67" s="68">
        <f t="shared" si="74"/>
        <v>2.3019634394041966E-2</v>
      </c>
      <c r="FJ67" s="68"/>
      <c r="FK67" s="15">
        <f t="shared" si="75"/>
        <v>6.4271878851910519E-2</v>
      </c>
      <c r="FM67" s="250">
        <v>174.57</v>
      </c>
      <c r="FN67" s="68">
        <f t="shared" si="76"/>
        <v>-1.5619713544603644E-2</v>
      </c>
      <c r="FO67" s="68">
        <f t="shared" si="289"/>
        <v>-1.0307408017963662E-2</v>
      </c>
      <c r="FP67" s="68">
        <f t="shared" si="77"/>
        <v>0.50128998968008254</v>
      </c>
      <c r="FQ67" s="68"/>
      <c r="FR67" s="15">
        <f t="shared" si="78"/>
        <v>-3.9028955191016207E-2</v>
      </c>
      <c r="FT67" s="250">
        <v>97.13</v>
      </c>
      <c r="FU67" s="68">
        <f t="shared" si="79"/>
        <v>2.7875283914928352E-3</v>
      </c>
      <c r="FV67" s="68">
        <f t="shared" si="290"/>
        <v>8.0998339181328153E-3</v>
      </c>
      <c r="FW67" s="68">
        <f t="shared" si="80"/>
        <v>0.1033738498239236</v>
      </c>
      <c r="FX67" s="68"/>
      <c r="FY67" s="15">
        <f t="shared" si="81"/>
        <v>7.7068086050121845E-2</v>
      </c>
      <c r="GA67" s="250">
        <v>17.59</v>
      </c>
      <c r="GB67" s="68">
        <f t="shared" si="82"/>
        <v>-6.2146892655366914E-3</v>
      </c>
      <c r="GC67" s="68">
        <f t="shared" si="291"/>
        <v>-9.0238373889671084E-4</v>
      </c>
      <c r="GD67" s="68"/>
      <c r="GE67" s="68"/>
      <c r="GF67" s="15">
        <f t="shared" si="83"/>
        <v>9.1795754446356934E-3</v>
      </c>
      <c r="GG67" s="18"/>
      <c r="GH67" s="250">
        <v>18.95</v>
      </c>
      <c r="GI67" s="68">
        <f t="shared" si="84"/>
        <v>-2.016546018614274E-2</v>
      </c>
      <c r="GJ67" s="68">
        <f t="shared" si="292"/>
        <v>-1.4853154659502758E-2</v>
      </c>
      <c r="GK67" s="68">
        <f t="shared" si="85"/>
        <v>-1.404786680541101E-2</v>
      </c>
      <c r="GL67" s="68"/>
      <c r="GM67" s="15">
        <f t="shared" si="86"/>
        <v>2.6455026455026831E-3</v>
      </c>
      <c r="GO67" s="250">
        <v>27.35</v>
      </c>
      <c r="GP67" s="68">
        <f t="shared" si="87"/>
        <v>-1.3703570140641868E-2</v>
      </c>
      <c r="GQ67" s="68">
        <f t="shared" si="293"/>
        <v>-8.3912646140018865E-3</v>
      </c>
      <c r="GR67" s="68"/>
      <c r="GS67" s="68"/>
      <c r="GT67" s="15">
        <f t="shared" si="88"/>
        <v>3.6697247706422541E-3</v>
      </c>
      <c r="GV67" s="250">
        <v>14.36</v>
      </c>
      <c r="GW67" s="68">
        <f t="shared" si="89"/>
        <v>-6.9589422407792534E-4</v>
      </c>
      <c r="GX67" s="68">
        <f t="shared" si="294"/>
        <v>4.6164113025620552E-3</v>
      </c>
      <c r="GY67" s="68">
        <f t="shared" si="90"/>
        <v>0.21181434599156118</v>
      </c>
      <c r="GZ67" s="68"/>
      <c r="HA67" s="15">
        <f t="shared" si="91"/>
        <v>4.6647230320699618E-2</v>
      </c>
      <c r="HD67" s="250">
        <v>272.06</v>
      </c>
      <c r="HE67" s="68">
        <f t="shared" si="92"/>
        <v>-5.5314420639605566E-2</v>
      </c>
      <c r="HF67" s="68">
        <f t="shared" si="295"/>
        <v>-5.0002115112965588E-2</v>
      </c>
      <c r="HG67" s="68">
        <f t="shared" si="93"/>
        <v>0.5283411044323354</v>
      </c>
      <c r="HH67" s="68"/>
      <c r="HI67" s="15">
        <f t="shared" si="94"/>
        <v>-0.32631735340728996</v>
      </c>
      <c r="HK67" s="250">
        <v>31.42</v>
      </c>
      <c r="HL67" s="68">
        <f t="shared" si="95"/>
        <v>-4.6723300970873759E-2</v>
      </c>
      <c r="HM67" s="68">
        <f t="shared" si="296"/>
        <v>-4.1410995444233781E-2</v>
      </c>
      <c r="HN67" s="68">
        <f t="shared" si="96"/>
        <v>11.669354838709678</v>
      </c>
      <c r="HO67" s="68"/>
      <c r="HP67" s="15">
        <f t="shared" si="97"/>
        <v>0.19105382865807441</v>
      </c>
      <c r="HR67" s="250">
        <v>118.27</v>
      </c>
      <c r="HS67" s="68">
        <f t="shared" si="98"/>
        <v>1.414851654947686E-2</v>
      </c>
      <c r="HT67" s="68">
        <f t="shared" si="297"/>
        <v>1.9460822076116841E-2</v>
      </c>
      <c r="HU67" s="68">
        <f t="shared" si="99"/>
        <v>2.2491758241758242</v>
      </c>
      <c r="HV67" s="68"/>
      <c r="HW67" s="15">
        <f t="shared" si="100"/>
        <v>9.9470112484893597E-2</v>
      </c>
      <c r="HY67" s="250">
        <v>113.76</v>
      </c>
      <c r="HZ67" s="68">
        <f t="shared" si="101"/>
        <v>-5.7419835943325816E-2</v>
      </c>
      <c r="IA67" s="68">
        <f t="shared" si="298"/>
        <v>-5.2107530416685838E-2</v>
      </c>
      <c r="IB67" s="68">
        <f t="shared" si="102"/>
        <v>7.4220963172804522E-2</v>
      </c>
      <c r="IC67" s="68"/>
      <c r="ID67" s="15">
        <f t="shared" si="103"/>
        <v>-0.15287809963511795</v>
      </c>
      <c r="IF67" s="250">
        <v>179.27</v>
      </c>
      <c r="IG67" s="68">
        <f t="shared" si="104"/>
        <v>-4.7753107404653036E-2</v>
      </c>
      <c r="IH67" s="68">
        <f t="shared" si="299"/>
        <v>-4.2440801878013058E-2</v>
      </c>
      <c r="II67" s="68">
        <f t="shared" si="105"/>
        <v>2.4400000000000057E-2</v>
      </c>
      <c r="IJ67" s="68"/>
      <c r="IK67" s="15">
        <f t="shared" si="106"/>
        <v>-0.22675120772946858</v>
      </c>
      <c r="IM67" s="250">
        <v>203.27</v>
      </c>
      <c r="IN67" s="68">
        <f t="shared" si="107"/>
        <v>-1.4448484848484799E-2</v>
      </c>
      <c r="IO67" s="68">
        <f t="shared" si="300"/>
        <v>-9.1361793218448194E-3</v>
      </c>
      <c r="IP67" s="68">
        <f t="shared" si="108"/>
        <v>2.9693419254051943</v>
      </c>
      <c r="IQ67" s="68"/>
      <c r="IR67" s="15">
        <f t="shared" si="109"/>
        <v>8.4048850727961283E-2</v>
      </c>
      <c r="IT67" s="250">
        <v>43.25</v>
      </c>
      <c r="IU67" s="68">
        <f t="shared" si="110"/>
        <v>-2.7652877697841659E-2</v>
      </c>
      <c r="IV67" s="68">
        <f t="shared" si="301"/>
        <v>-2.2340572171201677E-2</v>
      </c>
      <c r="IW67" s="68">
        <f t="shared" si="111"/>
        <v>1.3698630136986301</v>
      </c>
      <c r="IX67" s="68"/>
      <c r="IY67" s="15">
        <f t="shared" si="112"/>
        <v>-0.15839657520918468</v>
      </c>
      <c r="JA67" s="250">
        <v>610.98</v>
      </c>
      <c r="JB67" s="68">
        <f t="shared" si="113"/>
        <v>-2.4476696843416086E-2</v>
      </c>
      <c r="JC67" s="68">
        <f t="shared" si="302"/>
        <v>-1.9164391316776105E-2</v>
      </c>
      <c r="JD67" s="68">
        <f t="shared" si="114"/>
        <v>0.23580097087378651</v>
      </c>
      <c r="JE67" s="68"/>
      <c r="JF67" s="15">
        <f t="shared" si="115"/>
        <v>4.3500537992519392E-2</v>
      </c>
      <c r="JH67" s="250">
        <v>389.97</v>
      </c>
      <c r="JI67" s="68">
        <f t="shared" si="116"/>
        <v>-1.3133920437291217E-2</v>
      </c>
      <c r="JJ67" s="68">
        <f t="shared" si="303"/>
        <v>-7.821614910651236E-3</v>
      </c>
      <c r="JK67" s="68">
        <f t="shared" si="117"/>
        <v>-4.111239519043982E-2</v>
      </c>
      <c r="JL67" s="68"/>
      <c r="JM67" s="15">
        <f t="shared" si="118"/>
        <v>-7.4804270462633382E-2</v>
      </c>
      <c r="JO67" s="250">
        <v>13.3</v>
      </c>
      <c r="JP67" s="68">
        <f t="shared" si="119"/>
        <v>-4.5911047345767488E-2</v>
      </c>
      <c r="JQ67" s="68">
        <f t="shared" si="304"/>
        <v>-4.059874181912751E-2</v>
      </c>
      <c r="JR67" s="68">
        <f t="shared" si="120"/>
        <v>-0.55120634385017719</v>
      </c>
      <c r="JS67" s="68"/>
      <c r="JT67" s="15">
        <f t="shared" si="121"/>
        <v>0.30520117762512278</v>
      </c>
      <c r="JV67" s="250">
        <v>1.43</v>
      </c>
      <c r="JW67" s="68">
        <f t="shared" si="122"/>
        <v>-2.721088435374152E-2</v>
      </c>
      <c r="JX67" s="68">
        <f t="shared" si="305"/>
        <v>-2.1898578827101538E-2</v>
      </c>
      <c r="JY67" s="68">
        <f t="shared" si="123"/>
        <v>-0.43478260869565216</v>
      </c>
      <c r="JZ67" s="68"/>
      <c r="KA67" s="15">
        <f t="shared" si="124"/>
        <v>-0.2055555555555556</v>
      </c>
      <c r="KC67" s="250">
        <v>20.48</v>
      </c>
      <c r="KD67" s="68">
        <f t="shared" si="125"/>
        <v>9.8619329388559794E-3</v>
      </c>
      <c r="KE67" s="68">
        <f t="shared" si="306"/>
        <v>1.5174238465495961E-2</v>
      </c>
      <c r="KF67" s="68">
        <f t="shared" si="126"/>
        <v>5.1334702258726897E-2</v>
      </c>
      <c r="KG67" s="68"/>
      <c r="KH67" s="15">
        <f t="shared" si="127"/>
        <v>-7.6645626690712329E-2</v>
      </c>
      <c r="KI67" s="18"/>
      <c r="KJ67" s="250">
        <v>44.95</v>
      </c>
      <c r="KK67" s="68">
        <f t="shared" si="128"/>
        <v>-8.6010573403822635E-2</v>
      </c>
      <c r="KL67" s="68">
        <f t="shared" si="307"/>
        <v>-8.069826787718265E-2</v>
      </c>
      <c r="KM67" s="68">
        <f t="shared" si="129"/>
        <v>1.1303317535545023</v>
      </c>
      <c r="KN67" s="68"/>
      <c r="KO67" s="15">
        <f t="shared" si="130"/>
        <v>-0.33120071417943747</v>
      </c>
      <c r="KQ67" s="250">
        <v>1.724</v>
      </c>
      <c r="KR67" s="68">
        <f t="shared" si="131"/>
        <v>4.1062801932367186E-2</v>
      </c>
      <c r="KS67" s="68">
        <f t="shared" si="308"/>
        <v>4.6375107459007164E-2</v>
      </c>
      <c r="KT67" s="68">
        <f t="shared" si="132"/>
        <v>-0.34198473282442754</v>
      </c>
      <c r="KU67" s="68"/>
      <c r="KV67" s="15">
        <f t="shared" si="133"/>
        <v>0.70693069306930689</v>
      </c>
      <c r="KW67" s="18"/>
      <c r="KX67" s="250">
        <v>22.15</v>
      </c>
      <c r="KY67" s="68">
        <f t="shared" si="134"/>
        <v>-5.2609067579127478E-2</v>
      </c>
      <c r="KZ67" s="68">
        <f t="shared" si="309"/>
        <v>-4.72967620524875E-2</v>
      </c>
      <c r="LA67" s="68">
        <f t="shared" si="135"/>
        <v>-0.69206172667871546</v>
      </c>
      <c r="LB67" s="68"/>
      <c r="LC67" s="15">
        <f t="shared" si="136"/>
        <v>-6.5795023196963398E-2</v>
      </c>
      <c r="LD67" s="18"/>
      <c r="LE67" s="250">
        <v>52.92</v>
      </c>
      <c r="LF67" s="68">
        <f t="shared" si="137"/>
        <v>-2.4516129032258034E-2</v>
      </c>
      <c r="LG67" s="68">
        <f t="shared" si="310"/>
        <v>-1.9203823505618053E-2</v>
      </c>
      <c r="LH67" s="68">
        <f t="shared" si="138"/>
        <v>0.47697460228858513</v>
      </c>
      <c r="LI67" s="68"/>
      <c r="LJ67" s="15">
        <f t="shared" si="139"/>
        <v>0.14769030579050102</v>
      </c>
      <c r="LL67" s="250">
        <v>104.75</v>
      </c>
      <c r="LM67" s="68">
        <f t="shared" si="140"/>
        <v>-6.6382171645329811E-3</v>
      </c>
      <c r="LN67" s="68">
        <f t="shared" si="311"/>
        <v>-1.3259116378930005E-3</v>
      </c>
      <c r="LO67" s="68">
        <f t="shared" si="141"/>
        <v>0.19714285714285715</v>
      </c>
      <c r="LP67" s="68"/>
      <c r="LQ67" s="15">
        <f t="shared" si="142"/>
        <v>0.33934279503899767</v>
      </c>
      <c r="LS67" s="250">
        <v>12.2</v>
      </c>
      <c r="LT67" s="68">
        <f t="shared" si="143"/>
        <v>-8.1300813008131235E-3</v>
      </c>
      <c r="LU67" s="68">
        <f t="shared" si="312"/>
        <v>-2.8177757741731429E-3</v>
      </c>
      <c r="LV67" s="68"/>
      <c r="LW67" s="68"/>
      <c r="LX67" s="15">
        <f t="shared" si="144"/>
        <v>0.31891891891891883</v>
      </c>
      <c r="LZ67" s="250">
        <v>13.39</v>
      </c>
      <c r="MA67" s="68">
        <f t="shared" si="145"/>
        <v>-4.288777698355966E-2</v>
      </c>
      <c r="MB67" s="68">
        <f t="shared" si="313"/>
        <v>-3.7575471456919682E-2</v>
      </c>
      <c r="MC67" s="68">
        <f t="shared" si="146"/>
        <v>-0.39820224719101122</v>
      </c>
      <c r="MD67" s="68"/>
      <c r="ME67" s="15">
        <f t="shared" si="147"/>
        <v>-6.6765578635014731E-3</v>
      </c>
      <c r="MG67" s="250">
        <v>26.37</v>
      </c>
      <c r="MH67" s="68">
        <f t="shared" si="148"/>
        <v>-8.8174273858921182E-2</v>
      </c>
      <c r="MI67" s="68">
        <f t="shared" si="314"/>
        <v>-8.2861968332281197E-2</v>
      </c>
      <c r="MJ67" s="68">
        <f t="shared" si="149"/>
        <v>2.5539083557951487</v>
      </c>
      <c r="MK67" s="68"/>
      <c r="ML67" s="15">
        <f t="shared" si="150"/>
        <v>0.24211022138483282</v>
      </c>
      <c r="MN67" s="250">
        <v>102.34</v>
      </c>
      <c r="MO67" s="68">
        <f t="shared" si="151"/>
        <v>-2.3100420007636516E-2</v>
      </c>
      <c r="MP67" s="68">
        <f t="shared" si="315"/>
        <v>-1.7788114480996535E-2</v>
      </c>
      <c r="MQ67" s="68">
        <f t="shared" si="152"/>
        <v>-0.18713264495631454</v>
      </c>
      <c r="MR67" s="68"/>
      <c r="MS67" s="15">
        <f t="shared" si="153"/>
        <v>-8.1246072358380439E-2</v>
      </c>
      <c r="MU67" s="250">
        <v>10.92</v>
      </c>
      <c r="MV67" s="68">
        <f t="shared" si="154"/>
        <v>-2.4999999999999946E-2</v>
      </c>
      <c r="MW67" s="68">
        <f t="shared" si="316"/>
        <v>-1.9687694473359964E-2</v>
      </c>
      <c r="MX67" s="68">
        <f t="shared" si="155"/>
        <v>-0.4767609008145664</v>
      </c>
      <c r="MY67" s="68"/>
      <c r="MZ67" s="15">
        <f t="shared" si="156"/>
        <v>2.3430178069353328E-2</v>
      </c>
      <c r="NB67" s="250">
        <v>207.37</v>
      </c>
      <c r="NC67" s="68">
        <f t="shared" si="157"/>
        <v>-2.2439070381369872E-2</v>
      </c>
      <c r="ND67" s="68">
        <f t="shared" si="317"/>
        <v>-1.712676485472989E-2</v>
      </c>
      <c r="NE67" s="68">
        <f t="shared" si="158"/>
        <v>0.53074481435004062</v>
      </c>
      <c r="NF67" s="68"/>
      <c r="NG67" s="15">
        <f t="shared" si="159"/>
        <v>0.24329995803105711</v>
      </c>
      <c r="NI67" s="250">
        <v>5.76</v>
      </c>
      <c r="NJ67" s="68">
        <f t="shared" si="160"/>
        <v>-1.2006861063464885E-2</v>
      </c>
      <c r="NK67" s="68">
        <f t="shared" si="318"/>
        <v>-6.6945555368249044E-3</v>
      </c>
      <c r="NL67" s="68">
        <f t="shared" si="161"/>
        <v>-0.95426756649464073</v>
      </c>
      <c r="NM67" s="68"/>
      <c r="NN67" s="15">
        <f t="shared" si="162"/>
        <v>0.17551020408163254</v>
      </c>
      <c r="NP67" s="250">
        <v>317.7</v>
      </c>
      <c r="NQ67" s="68">
        <f t="shared" si="163"/>
        <v>-5.477373478920599E-2</v>
      </c>
      <c r="NR67" s="68">
        <f t="shared" si="319"/>
        <v>-4.9461429262566012E-2</v>
      </c>
      <c r="NS67" s="68">
        <f t="shared" si="164"/>
        <v>1.4205714285714284</v>
      </c>
      <c r="NT67" s="68"/>
      <c r="NU67" s="15">
        <f t="shared" si="165"/>
        <v>-3.4141002644939709E-2</v>
      </c>
      <c r="NW67" s="250">
        <v>165.06</v>
      </c>
      <c r="NX67" s="68">
        <f t="shared" si="166"/>
        <v>-3.224671669793621E-2</v>
      </c>
      <c r="NY67" s="68">
        <f t="shared" si="320"/>
        <v>-2.6934411171296229E-2</v>
      </c>
      <c r="NZ67" s="68">
        <f t="shared" si="167"/>
        <v>-6.0878470641784192E-2</v>
      </c>
      <c r="OA67" s="68"/>
      <c r="OB67" s="15">
        <f t="shared" si="168"/>
        <v>-0.12805071315372429</v>
      </c>
      <c r="OD67" s="250">
        <v>1.35</v>
      </c>
      <c r="OE67" s="68">
        <f t="shared" si="169"/>
        <v>-2.1739130434782469E-2</v>
      </c>
      <c r="OF67" s="68">
        <f t="shared" si="321"/>
        <v>-1.6426824908142488E-2</v>
      </c>
      <c r="OG67" s="68">
        <f t="shared" si="170"/>
        <v>-0.99401781362165997</v>
      </c>
      <c r="OH67" s="68"/>
      <c r="OI67" s="15">
        <f t="shared" si="171"/>
        <v>-7.534246575342457E-2</v>
      </c>
      <c r="OK67" s="250">
        <v>69.989999999999995</v>
      </c>
      <c r="OL67" s="68">
        <f t="shared" si="172"/>
        <v>-4.6197874080130839E-2</v>
      </c>
      <c r="OM67" s="68">
        <f t="shared" si="322"/>
        <v>-4.0885568553490861E-2</v>
      </c>
      <c r="ON67" s="68">
        <f t="shared" si="173"/>
        <v>0.64876325088339204</v>
      </c>
      <c r="OO67" s="68"/>
      <c r="OP67" s="15">
        <f t="shared" si="174"/>
        <v>5.0743131661912556E-2</v>
      </c>
      <c r="OR67" s="250">
        <v>1.66</v>
      </c>
      <c r="OS67" s="68">
        <f t="shared" si="175"/>
        <v>-7.2625698324022409E-2</v>
      </c>
      <c r="OT67" s="68">
        <f t="shared" si="323"/>
        <v>-6.7313392797382424E-2</v>
      </c>
      <c r="OU67" s="68">
        <f t="shared" si="176"/>
        <v>-0.78441558441558445</v>
      </c>
      <c r="OV67" s="68"/>
      <c r="OW67" s="15">
        <f t="shared" si="177"/>
        <v>0.48214285714285693</v>
      </c>
      <c r="OY67" s="250">
        <v>133.65</v>
      </c>
      <c r="OZ67" s="68">
        <f t="shared" si="178"/>
        <v>-9.7799511002444484E-3</v>
      </c>
      <c r="PA67" s="68">
        <f t="shared" si="324"/>
        <v>-4.4676455736044679E-3</v>
      </c>
      <c r="PB67" s="68">
        <f t="shared" si="332"/>
        <v>3.1123076923076924</v>
      </c>
      <c r="PC67" s="68"/>
      <c r="PD67" s="15">
        <f t="shared" si="179"/>
        <v>0.16673941510257537</v>
      </c>
      <c r="PE67" s="18"/>
      <c r="PF67" s="250">
        <v>211.93</v>
      </c>
      <c r="PG67" s="68">
        <f t="shared" si="180"/>
        <v>-2.9638690252163881E-3</v>
      </c>
      <c r="PH67" s="68">
        <f t="shared" si="325"/>
        <v>2.3484365014235925E-3</v>
      </c>
      <c r="PI67" s="68">
        <f t="shared" si="181"/>
        <v>-0.39135554279149909</v>
      </c>
      <c r="PJ67" s="68"/>
      <c r="PK67" s="15">
        <f t="shared" si="182"/>
        <v>1.3388801224119024E-2</v>
      </c>
      <c r="PM67" s="250"/>
      <c r="PN67" s="68">
        <f t="shared" si="183"/>
        <v>0</v>
      </c>
      <c r="PO67" s="68">
        <f t="shared" si="184"/>
        <v>5.3123055266399806E-3</v>
      </c>
      <c r="PP67" s="68">
        <f t="shared" si="185"/>
        <v>0</v>
      </c>
      <c r="PQ67" s="68"/>
      <c r="PR67" s="15">
        <f t="shared" si="186"/>
        <v>0</v>
      </c>
      <c r="PT67" s="250">
        <v>4.13</v>
      </c>
      <c r="PU67" s="68">
        <f t="shared" si="187"/>
        <v>-1.1961722488038236E-2</v>
      </c>
      <c r="PV67" s="68">
        <f t="shared" si="326"/>
        <v>-6.6494169613982553E-3</v>
      </c>
      <c r="PW67" s="68">
        <f t="shared" si="188"/>
        <v>-0.52637614678899092</v>
      </c>
      <c r="PX67" s="68"/>
      <c r="PY67" s="15">
        <f t="shared" si="189"/>
        <v>-0.19493177387914232</v>
      </c>
      <c r="QA67" s="250">
        <v>220.86</v>
      </c>
      <c r="QB67" s="68">
        <f t="shared" si="190"/>
        <v>-1.3797722705961041E-2</v>
      </c>
      <c r="QC67" s="68">
        <f t="shared" si="327"/>
        <v>-8.48541717932106E-3</v>
      </c>
      <c r="QD67" s="68">
        <f t="shared" si="191"/>
        <v>-0.34538664453599682</v>
      </c>
      <c r="QE67" s="68"/>
      <c r="QF67" s="15">
        <f t="shared" si="192"/>
        <v>0.15187232710962764</v>
      </c>
      <c r="QH67" s="250">
        <v>1.46</v>
      </c>
      <c r="QI67" s="68">
        <f t="shared" si="193"/>
        <v>-6.80272108843538E-3</v>
      </c>
      <c r="QJ67" s="68">
        <f t="shared" si="328"/>
        <v>-1.4904155617953994E-3</v>
      </c>
      <c r="QK67" s="68">
        <f t="shared" si="194"/>
        <v>-0.41832669322709159</v>
      </c>
      <c r="QL67" s="68"/>
      <c r="QM67" s="15">
        <f t="shared" si="195"/>
        <v>0.12307692307692301</v>
      </c>
      <c r="QO67" s="250">
        <v>5.75</v>
      </c>
      <c r="QP67" s="68">
        <f t="shared" si="196"/>
        <v>-0.14307004470938897</v>
      </c>
      <c r="QQ67" s="68">
        <f t="shared" si="329"/>
        <v>-0.137757739182749</v>
      </c>
      <c r="QR67" s="68">
        <f t="shared" si="197"/>
        <v>-0.99299105292669254</v>
      </c>
      <c r="QS67" s="68"/>
      <c r="QT67" s="15">
        <f t="shared" si="198"/>
        <v>-0.49912891986062718</v>
      </c>
      <c r="QV67" s="250">
        <v>1.91</v>
      </c>
      <c r="QW67" s="68">
        <f t="shared" si="199"/>
        <v>-2.051282051282053E-2</v>
      </c>
      <c r="QX67" s="68">
        <f t="shared" si="330"/>
        <v>-1.5200514986180549E-2</v>
      </c>
      <c r="QY67" s="68">
        <f t="shared" si="200"/>
        <v>-0.45892351274787535</v>
      </c>
      <c r="QZ67" s="68"/>
      <c r="RA67" s="15">
        <f t="shared" si="201"/>
        <v>-0.21945239068246838</v>
      </c>
      <c r="RC67" s="250">
        <v>22.32</v>
      </c>
      <c r="RD67" s="68">
        <f t="shared" si="202"/>
        <v>-2.4901703800786382E-2</v>
      </c>
      <c r="RE67" s="68">
        <f t="shared" si="331"/>
        <v>-1.9589398274146401E-2</v>
      </c>
      <c r="RF67" s="68">
        <f t="shared" si="203"/>
        <v>-0.5178224238496435</v>
      </c>
      <c r="RG67" s="68"/>
      <c r="RH67" s="15">
        <f t="shared" si="204"/>
        <v>-9.8181818181818176E-2</v>
      </c>
      <c r="RJ67" s="250">
        <v>173.5</v>
      </c>
      <c r="RK67" s="68">
        <f t="shared" si="205"/>
        <v>-4.0906578220011085E-2</v>
      </c>
      <c r="RL67" s="68">
        <f t="shared" si="206"/>
        <v>-3.5594272693371107E-2</v>
      </c>
      <c r="RM67" s="68">
        <f t="shared" si="207"/>
        <v>-0.19519435940254204</v>
      </c>
      <c r="RN67" s="68"/>
      <c r="RO67" s="15">
        <f t="shared" si="208"/>
        <v>-0.11803578690524603</v>
      </c>
      <c r="RQ67" s="250">
        <v>14.05</v>
      </c>
      <c r="RR67" s="68">
        <f t="shared" si="209"/>
        <v>-2.4305555555555532E-2</v>
      </c>
      <c r="RS67" s="68">
        <f t="shared" si="210"/>
        <v>-1.899325002891555E-2</v>
      </c>
      <c r="RT67" s="68">
        <f t="shared" si="211"/>
        <v>-4.0300546448087421E-2</v>
      </c>
      <c r="RU67" s="68"/>
      <c r="RV67" s="15">
        <f t="shared" si="212"/>
        <v>-0.32581573896353161</v>
      </c>
      <c r="RX67" s="250">
        <v>92.28</v>
      </c>
      <c r="RY67" s="68">
        <f t="shared" si="213"/>
        <v>-4.3730569948186519E-2</v>
      </c>
      <c r="RZ67" s="68">
        <f t="shared" si="214"/>
        <v>-3.8418264421546541E-2</v>
      </c>
      <c r="SA67" s="68">
        <f t="shared" si="215"/>
        <v>-0.30647828047497372</v>
      </c>
      <c r="SB67" s="68"/>
      <c r="SC67" s="15">
        <f t="shared" si="216"/>
        <v>0.22015073383577954</v>
      </c>
      <c r="SE67" s="250">
        <v>9.18</v>
      </c>
      <c r="SF67" s="68">
        <f t="shared" si="217"/>
        <v>-6.5173116089613084E-2</v>
      </c>
      <c r="SG67" s="68">
        <f t="shared" si="218"/>
        <v>-5.9860810562973106E-2</v>
      </c>
      <c r="SH67" s="68">
        <f t="shared" si="219"/>
        <v>-0.2656</v>
      </c>
      <c r="SI67" s="68"/>
      <c r="SJ67" s="15">
        <f t="shared" si="220"/>
        <v>-0.3984272608125819</v>
      </c>
      <c r="SL67" s="250">
        <v>0.55000000000000004</v>
      </c>
      <c r="SM67" s="68">
        <f t="shared" si="221"/>
        <v>-7.0945945945945818E-2</v>
      </c>
      <c r="SN67" s="68">
        <f t="shared" si="222"/>
        <v>-6.5633640419305833E-2</v>
      </c>
      <c r="SO67" s="68">
        <f t="shared" si="223"/>
        <v>-0.61267605633802813</v>
      </c>
      <c r="SP67" s="68"/>
      <c r="SQ67" s="15">
        <f t="shared" si="224"/>
        <v>-0.45544554455445541</v>
      </c>
      <c r="SS67" s="250">
        <v>8.27</v>
      </c>
      <c r="ST67" s="68">
        <f t="shared" si="225"/>
        <v>-5.8086560364464669E-2</v>
      </c>
      <c r="SU67" s="68">
        <f t="shared" si="226"/>
        <v>-5.2774254837824691E-2</v>
      </c>
      <c r="SV67" s="68">
        <f t="shared" si="227"/>
        <v>-0.48760842627013634</v>
      </c>
      <c r="SW67" s="68"/>
      <c r="SX67" s="15">
        <f t="shared" si="228"/>
        <v>-1.5476190476190569E-2</v>
      </c>
      <c r="SZ67" s="250">
        <v>26.06</v>
      </c>
      <c r="TA67" s="68">
        <f t="shared" si="229"/>
        <v>-3.2305978462681059E-2</v>
      </c>
      <c r="TB67" s="68">
        <f t="shared" si="230"/>
        <v>-2.6993672936041078E-2</v>
      </c>
      <c r="TC67" s="68">
        <f t="shared" si="231"/>
        <v>-0.35447114193708196</v>
      </c>
      <c r="TD67" s="68"/>
      <c r="TE67" s="15">
        <f t="shared" si="232"/>
        <v>0.67051282051282046</v>
      </c>
      <c r="TG67" s="250">
        <v>0.18410000000000001</v>
      </c>
      <c r="TH67" s="68">
        <f t="shared" si="233"/>
        <v>-3.1052631578947307E-2</v>
      </c>
      <c r="TI67" s="68">
        <f t="shared" si="234"/>
        <v>-2.5740326052307326E-2</v>
      </c>
      <c r="TJ67" s="68">
        <f t="shared" si="235"/>
        <v>-0.16318181818181812</v>
      </c>
      <c r="TK67" s="68"/>
      <c r="TL67" s="15">
        <f t="shared" si="236"/>
        <v>8.6135693215339232E-2</v>
      </c>
      <c r="TN67" s="250">
        <v>30.07</v>
      </c>
      <c r="TO67" s="68">
        <f t="shared" si="237"/>
        <v>-5.9136420525657089E-2</v>
      </c>
      <c r="TP67" s="68">
        <f t="shared" si="238"/>
        <v>-5.3824114999017111E-2</v>
      </c>
      <c r="TQ67" s="68">
        <f t="shared" si="239"/>
        <v>-0.56170333714735476</v>
      </c>
      <c r="TR67" s="68"/>
      <c r="TS67" s="15">
        <f t="shared" si="240"/>
        <v>1.0756302521008412E-2</v>
      </c>
      <c r="TU67" s="250">
        <v>2.2799999999999998</v>
      </c>
      <c r="TV67" s="68">
        <f t="shared" si="241"/>
        <v>-3.3898305084745797E-2</v>
      </c>
      <c r="TW67" s="68">
        <f t="shared" si="242"/>
        <v>-2.8585999558105816E-2</v>
      </c>
      <c r="TX67" s="68">
        <f t="shared" si="243"/>
        <v>-0.4829931972789116</v>
      </c>
      <c r="TY67" s="68"/>
      <c r="TZ67" s="15">
        <f t="shared" si="244"/>
        <v>0.33333333333333326</v>
      </c>
      <c r="UB67" s="250"/>
      <c r="UC67" s="68">
        <f t="shared" si="245"/>
        <v>0</v>
      </c>
      <c r="UD67" s="68">
        <f t="shared" si="246"/>
        <v>5.3123055266399806E-3</v>
      </c>
      <c r="UE67" s="68">
        <f t="shared" si="247"/>
        <v>0</v>
      </c>
      <c r="UF67" s="68"/>
      <c r="UG67" s="15">
        <f t="shared" si="248"/>
        <v>0</v>
      </c>
      <c r="UI67" s="250"/>
      <c r="UJ67" s="68">
        <f t="shared" si="249"/>
        <v>0</v>
      </c>
      <c r="UK67" s="68">
        <f t="shared" si="250"/>
        <v>5.3123055266399806E-3</v>
      </c>
      <c r="UL67" s="68">
        <f t="shared" si="251"/>
        <v>0</v>
      </c>
      <c r="UM67" s="68"/>
      <c r="UN67" s="15">
        <f t="shared" si="252"/>
        <v>0</v>
      </c>
      <c r="UP67" s="250"/>
      <c r="UQ67" s="68">
        <f t="shared" si="253"/>
        <v>0</v>
      </c>
      <c r="UR67" s="68">
        <f t="shared" si="254"/>
        <v>5.3123055266399806E-3</v>
      </c>
      <c r="US67" s="68">
        <f t="shared" si="255"/>
        <v>0</v>
      </c>
      <c r="UT67" s="68"/>
      <c r="UU67" s="15">
        <f t="shared" si="256"/>
        <v>0</v>
      </c>
      <c r="UW67" s="250"/>
      <c r="UX67" s="68">
        <f t="shared" si="257"/>
        <v>0</v>
      </c>
      <c r="UY67" s="68">
        <f t="shared" si="258"/>
        <v>5.3123055266399806E-3</v>
      </c>
      <c r="UZ67" s="68">
        <f t="shared" si="259"/>
        <v>0</v>
      </c>
      <c r="VA67" s="68"/>
      <c r="VB67" s="15">
        <f t="shared" si="260"/>
        <v>0</v>
      </c>
      <c r="VD67" s="250"/>
      <c r="VE67" s="68">
        <f t="shared" si="261"/>
        <v>0</v>
      </c>
      <c r="VF67" s="68">
        <f t="shared" si="262"/>
        <v>5.3123055266399806E-3</v>
      </c>
      <c r="VG67" s="68">
        <f t="shared" si="263"/>
        <v>0</v>
      </c>
      <c r="VH67" s="68"/>
      <c r="VI67" s="15">
        <f t="shared" si="264"/>
        <v>0</v>
      </c>
      <c r="VM67" s="21">
        <f t="shared" si="265"/>
        <v>-2.9267614379758049E-2</v>
      </c>
      <c r="VN67" s="49"/>
      <c r="VO67" s="21">
        <f t="shared" si="266"/>
        <v>0.29777838957040742</v>
      </c>
      <c r="VP67" s="14"/>
      <c r="VQ67" s="21">
        <f t="shared" si="267"/>
        <v>9.9037630591574406E-3</v>
      </c>
    </row>
    <row r="68" spans="1:589" ht="15.75" customHeight="1" x14ac:dyDescent="0.2">
      <c r="A68" s="127">
        <v>45743</v>
      </c>
      <c r="B68" s="4">
        <f t="shared" si="0"/>
        <v>45743</v>
      </c>
      <c r="C68" s="13">
        <v>42299.7</v>
      </c>
      <c r="D68" s="138">
        <f t="shared" si="1"/>
        <v>-155.09000000000378</v>
      </c>
      <c r="E68" s="68">
        <f t="shared" si="2"/>
        <v>-3.6530624695117744E-3</v>
      </c>
      <c r="F68" s="15">
        <f t="shared" si="3"/>
        <v>-5.7474317310319493E-3</v>
      </c>
      <c r="G68" s="13">
        <v>5693.31</v>
      </c>
      <c r="H68" s="138">
        <f t="shared" si="4"/>
        <v>-18.889999999999418</v>
      </c>
      <c r="I68" s="68">
        <f t="shared" si="5"/>
        <v>-3.3069570393192498E-3</v>
      </c>
      <c r="J68" s="15">
        <f t="shared" si="6"/>
        <v>-3.2018335053378012E-2</v>
      </c>
      <c r="K68" s="13">
        <v>17804.03</v>
      </c>
      <c r="L68" s="138">
        <f t="shared" si="7"/>
        <v>-94.990000000001601</v>
      </c>
      <c r="M68" s="68">
        <f t="shared" si="8"/>
        <v>-5.3069944611493589E-3</v>
      </c>
      <c r="N68" s="15">
        <f t="shared" si="9"/>
        <v>-7.8026844059720088E-2</v>
      </c>
      <c r="O68" s="13">
        <v>2065.6999999999998</v>
      </c>
      <c r="P68" s="138">
        <f t="shared" si="10"/>
        <v>-8.1300000000001091</v>
      </c>
      <c r="Q68" s="68">
        <f t="shared" si="11"/>
        <v>-3.9202827618464919E-3</v>
      </c>
      <c r="R68" s="15">
        <f t="shared" si="12"/>
        <v>-7.374358790400691E-2</v>
      </c>
      <c r="S68" s="18">
        <f t="shared" si="13"/>
        <v>-2.8831425442044103E-3</v>
      </c>
      <c r="T68" s="121">
        <f t="shared" si="14"/>
        <v>254.67225688317393</v>
      </c>
      <c r="U68" s="121">
        <f t="shared" si="15"/>
        <v>254.67225688317393</v>
      </c>
      <c r="V68" s="134">
        <f t="shared" si="16"/>
        <v>-2.259083356839304E-3</v>
      </c>
      <c r="W68" s="21">
        <f t="shared" si="268"/>
        <v>-1.5643503440421379E-2</v>
      </c>
      <c r="X68" s="18">
        <f t="shared" si="17"/>
        <v>-4.0468241829567184E-3</v>
      </c>
      <c r="Y68" s="352">
        <v>73682.539999999994</v>
      </c>
      <c r="Z68" s="15">
        <v>1.9999999999999999E-6</v>
      </c>
      <c r="AA68" s="21">
        <f t="shared" si="18"/>
        <v>2.2610833568393039E-3</v>
      </c>
      <c r="AC68" s="250">
        <v>203.61</v>
      </c>
      <c r="AD68" s="68">
        <f t="shared" si="19"/>
        <v>-9.438092921430297E-3</v>
      </c>
      <c r="AE68" s="68">
        <f t="shared" si="269"/>
        <v>-7.179009564590993E-3</v>
      </c>
      <c r="AF68" s="68">
        <f t="shared" si="20"/>
        <v>0.23572252230381746</v>
      </c>
      <c r="AG68" s="68"/>
      <c r="AH68" s="15">
        <f t="shared" si="21"/>
        <v>-0.10371087731654698</v>
      </c>
      <c r="AJ68" s="250">
        <v>20.51</v>
      </c>
      <c r="AK68" s="68">
        <f t="shared" si="22"/>
        <v>-5.8167716917109768E-3</v>
      </c>
      <c r="AL68" s="68">
        <f t="shared" si="270"/>
        <v>-3.5576883348716727E-3</v>
      </c>
      <c r="AM68" s="68">
        <f t="shared" si="23"/>
        <v>0.10268817204301076</v>
      </c>
      <c r="AN68" s="68"/>
      <c r="AO68" s="15">
        <f t="shared" si="24"/>
        <v>-2.4726581074655234E-2</v>
      </c>
      <c r="AQ68" s="250">
        <v>19.59</v>
      </c>
      <c r="AR68" s="68">
        <f t="shared" si="25"/>
        <v>-6.0882800608828506E-3</v>
      </c>
      <c r="AS68" s="68">
        <f t="shared" si="271"/>
        <v>-3.8291967040435465E-3</v>
      </c>
      <c r="AT68" s="68">
        <f t="shared" si="26"/>
        <v>0.13433700057903883</v>
      </c>
      <c r="AU68" s="68"/>
      <c r="AV68" s="15">
        <f t="shared" si="27"/>
        <v>-8.7564042850489007E-2</v>
      </c>
      <c r="AX68" s="250">
        <v>198.27</v>
      </c>
      <c r="AY68" s="68">
        <f t="shared" si="28"/>
        <v>-3.2676452845363832E-3</v>
      </c>
      <c r="AZ68" s="68">
        <f t="shared" si="272"/>
        <v>-1.0085619276970791E-3</v>
      </c>
      <c r="BA68" s="68">
        <f t="shared" si="29"/>
        <v>0.47852348993288607</v>
      </c>
      <c r="BB68" s="68"/>
      <c r="BC68" s="15">
        <f t="shared" si="30"/>
        <v>-2.8992604926783818E-2</v>
      </c>
      <c r="BE68" s="250">
        <v>76.260000000000005</v>
      </c>
      <c r="BF68" s="68">
        <f t="shared" si="31"/>
        <v>-1.0479434110557805E-3</v>
      </c>
      <c r="BG68" s="68">
        <f t="shared" si="273"/>
        <v>1.2111399457835235E-3</v>
      </c>
      <c r="BH68" s="68"/>
      <c r="BI68" s="68"/>
      <c r="BJ68" s="15">
        <f t="shared" si="32"/>
        <v>3.5156780236188456E-2</v>
      </c>
      <c r="BL68" s="250">
        <v>62.53</v>
      </c>
      <c r="BM68" s="68">
        <f t="shared" si="33"/>
        <v>-1.6978462505895273E-2</v>
      </c>
      <c r="BN68" s="68">
        <f t="shared" si="274"/>
        <v>-1.471937914905597E-2</v>
      </c>
      <c r="BO68" s="68">
        <f t="shared" si="34"/>
        <v>5.3048164365106072E-2</v>
      </c>
      <c r="BP68" s="68"/>
      <c r="BQ68" s="15">
        <f t="shared" si="35"/>
        <v>-5.7857465722465015E-2</v>
      </c>
      <c r="BS68" s="250">
        <v>35.090000000000003</v>
      </c>
      <c r="BT68" s="68">
        <f t="shared" si="36"/>
        <v>-1.4048890137679121E-2</v>
      </c>
      <c r="BU68" s="68">
        <f t="shared" si="275"/>
        <v>-1.1789806780839816E-2</v>
      </c>
      <c r="BV68" s="68">
        <f t="shared" si="37"/>
        <v>-5.823939881910882E-2</v>
      </c>
      <c r="BW68" s="68"/>
      <c r="BX68" s="15">
        <f t="shared" si="38"/>
        <v>-8.2614379084967229E-2</v>
      </c>
      <c r="BZ68" s="250"/>
      <c r="CA68" s="68">
        <f t="shared" si="39"/>
        <v>0</v>
      </c>
      <c r="CB68" s="68">
        <f t="shared" si="276"/>
        <v>0</v>
      </c>
      <c r="CC68" s="68">
        <f t="shared" si="40"/>
        <v>0</v>
      </c>
      <c r="CD68" s="68"/>
      <c r="CE68" s="15">
        <f t="shared" si="41"/>
        <v>0</v>
      </c>
      <c r="CG68" s="250">
        <v>30.3</v>
      </c>
      <c r="CH68" s="68">
        <f t="shared" si="42"/>
        <v>-2.6333113890717017E-3</v>
      </c>
      <c r="CI68" s="68">
        <f t="shared" si="277"/>
        <v>-3.7422803223239763E-4</v>
      </c>
      <c r="CJ68" s="68">
        <f t="shared" si="43"/>
        <v>2.3155805491233967E-3</v>
      </c>
      <c r="CK68" s="68"/>
      <c r="CL68" s="15">
        <f t="shared" si="44"/>
        <v>-0.11816065192083815</v>
      </c>
      <c r="CN68" s="250">
        <v>30.57</v>
      </c>
      <c r="CO68" s="68">
        <f t="shared" si="45"/>
        <v>-8.1116158338741078E-3</v>
      </c>
      <c r="CP68" s="68">
        <f t="shared" si="278"/>
        <v>-5.8525324770348037E-3</v>
      </c>
      <c r="CQ68" s="68">
        <f t="shared" si="46"/>
        <v>-2.4569240587109114E-2</v>
      </c>
      <c r="CR68" s="68"/>
      <c r="CS68" s="15">
        <f t="shared" si="47"/>
        <v>-8.6644756498356693E-2</v>
      </c>
      <c r="CU68" s="250">
        <v>34.590000000000003</v>
      </c>
      <c r="CV68" s="68">
        <f t="shared" si="48"/>
        <v>-6.6053991958643556E-3</v>
      </c>
      <c r="CW68" s="68">
        <f t="shared" si="279"/>
        <v>-4.3463158390250516E-3</v>
      </c>
      <c r="CX68" s="68">
        <f t="shared" si="49"/>
        <v>7.5894245723172785E-2</v>
      </c>
      <c r="CY68" s="68"/>
      <c r="CZ68" s="15">
        <f t="shared" si="50"/>
        <v>-7.2156652360514953E-2</v>
      </c>
      <c r="DB68" s="250">
        <v>19.54</v>
      </c>
      <c r="DC68" s="68">
        <f t="shared" si="51"/>
        <v>-3.5696073431922635E-3</v>
      </c>
      <c r="DD68" s="68">
        <f t="shared" si="280"/>
        <v>-1.3105239863529594E-3</v>
      </c>
      <c r="DE68" s="68">
        <f t="shared" si="52"/>
        <v>-0.10653863740283501</v>
      </c>
      <c r="DF68" s="68"/>
      <c r="DG68" s="15">
        <f t="shared" si="53"/>
        <v>-4.0275049115913571E-2</v>
      </c>
      <c r="DI68" s="250">
        <v>45.44</v>
      </c>
      <c r="DJ68" s="68">
        <f t="shared" si="54"/>
        <v>6.6064743448582112E-4</v>
      </c>
      <c r="DK68" s="68">
        <f t="shared" si="281"/>
        <v>2.9197307913251249E-3</v>
      </c>
      <c r="DL68" s="68">
        <f t="shared" si="55"/>
        <v>2.9218573046432599E-2</v>
      </c>
      <c r="DM68" s="68"/>
      <c r="DN68" s="15">
        <f t="shared" si="56"/>
        <v>7.7798861480075934E-2</v>
      </c>
      <c r="DP68" s="250">
        <v>38.6</v>
      </c>
      <c r="DQ68" s="68">
        <f t="shared" si="57"/>
        <v>4.6850598646538183E-3</v>
      </c>
      <c r="DR68" s="68">
        <f t="shared" si="282"/>
        <v>6.9441432214931223E-3</v>
      </c>
      <c r="DS68" s="68"/>
      <c r="DT68" s="68"/>
      <c r="DU68" s="15">
        <f t="shared" si="58"/>
        <v>1.3655462184874033E-2</v>
      </c>
      <c r="DV68" s="18"/>
      <c r="DW68" s="250">
        <v>28.48</v>
      </c>
      <c r="DX68" s="68">
        <f t="shared" si="59"/>
        <v>-2.3989033584646994E-2</v>
      </c>
      <c r="DY68" s="68">
        <f t="shared" si="283"/>
        <v>-2.1729950227807691E-2</v>
      </c>
      <c r="DZ68" s="68">
        <f t="shared" si="60"/>
        <v>0.51974386339381018</v>
      </c>
      <c r="EA68" s="68"/>
      <c r="EB68" s="15">
        <f t="shared" si="61"/>
        <v>-0.14908873618165516</v>
      </c>
      <c r="ED68" s="250">
        <v>32.590000000000003</v>
      </c>
      <c r="EE68" s="68">
        <f t="shared" si="62"/>
        <v>-1.1525629360024128E-2</v>
      </c>
      <c r="EF68" s="68">
        <f t="shared" si="284"/>
        <v>-9.2665460031848244E-3</v>
      </c>
      <c r="EG68" s="68">
        <f t="shared" si="63"/>
        <v>0.54969091773656686</v>
      </c>
      <c r="EH68" s="68"/>
      <c r="EI68" s="15">
        <f t="shared" si="64"/>
        <v>-0.11632321041214748</v>
      </c>
      <c r="EK68" s="250">
        <v>109.15</v>
      </c>
      <c r="EL68" s="68">
        <f t="shared" si="65"/>
        <v>-7.1857376750954346E-3</v>
      </c>
      <c r="EM68" s="68">
        <f t="shared" si="285"/>
        <v>-4.9266543182561306E-3</v>
      </c>
      <c r="EN68" s="68">
        <f t="shared" si="66"/>
        <v>0.69119925627517809</v>
      </c>
      <c r="EO68" s="68"/>
      <c r="EP68" s="15">
        <f t="shared" si="67"/>
        <v>-1.9317160826594713E-2</v>
      </c>
      <c r="ER68" s="250">
        <v>36.659999999999997</v>
      </c>
      <c r="ES68" s="68">
        <f t="shared" si="68"/>
        <v>-5.9652928416487512E-3</v>
      </c>
      <c r="ET68" s="68">
        <f t="shared" si="286"/>
        <v>-3.7062094848094472E-3</v>
      </c>
      <c r="EU68" s="68">
        <f t="shared" si="69"/>
        <v>5.0128902893153832E-2</v>
      </c>
      <c r="EV68" s="68"/>
      <c r="EW68" s="15">
        <f t="shared" si="70"/>
        <v>-5.7341218822319462E-2</v>
      </c>
      <c r="EY68" s="250">
        <v>32.93</v>
      </c>
      <c r="EZ68" s="68">
        <f t="shared" si="71"/>
        <v>2.2988505747126499E-2</v>
      </c>
      <c r="FA68" s="68">
        <f t="shared" si="287"/>
        <v>2.5247589103965802E-2</v>
      </c>
      <c r="FB68" s="68"/>
      <c r="FC68" s="68"/>
      <c r="FD68" s="15">
        <f t="shared" si="72"/>
        <v>0.33970707892595614</v>
      </c>
      <c r="FF68" s="250">
        <v>59.88</v>
      </c>
      <c r="FG68" s="68">
        <f t="shared" si="73"/>
        <v>-9.2653871608205686E-3</v>
      </c>
      <c r="FH68" s="68">
        <f t="shared" si="288"/>
        <v>-7.0063038039812646E-3</v>
      </c>
      <c r="FI68" s="68">
        <f t="shared" si="74"/>
        <v>1.3540961408260058E-2</v>
      </c>
      <c r="FJ68" s="68"/>
      <c r="FK68" s="15">
        <f t="shared" si="75"/>
        <v>5.4410987849973648E-2</v>
      </c>
      <c r="FM68" s="250">
        <v>172.15</v>
      </c>
      <c r="FN68" s="68">
        <f t="shared" si="76"/>
        <v>-1.3862633900441013E-2</v>
      </c>
      <c r="FO68" s="68">
        <f t="shared" si="289"/>
        <v>-1.1603550543601709E-2</v>
      </c>
      <c r="FP68" s="68">
        <f t="shared" si="77"/>
        <v>0.48047815617475065</v>
      </c>
      <c r="FQ68" s="68"/>
      <c r="FR68" s="15">
        <f t="shared" si="78"/>
        <v>-5.2350544974127444E-2</v>
      </c>
      <c r="FT68" s="250">
        <v>97.54</v>
      </c>
      <c r="FU68" s="68">
        <f t="shared" si="79"/>
        <v>4.2211469165037664E-3</v>
      </c>
      <c r="FV68" s="68">
        <f t="shared" si="290"/>
        <v>6.4802302733430704E-3</v>
      </c>
      <c r="FW68" s="68">
        <f t="shared" si="80"/>
        <v>0.10803135294785875</v>
      </c>
      <c r="FX68" s="68"/>
      <c r="FY68" s="15">
        <f t="shared" si="81"/>
        <v>8.1614548680416926E-2</v>
      </c>
      <c r="GA68" s="250">
        <v>17.72</v>
      </c>
      <c r="GB68" s="68">
        <f t="shared" si="82"/>
        <v>7.3905628197839116E-3</v>
      </c>
      <c r="GC68" s="68">
        <f t="shared" si="291"/>
        <v>9.6496461766232156E-3</v>
      </c>
      <c r="GD68" s="68"/>
      <c r="GE68" s="68"/>
      <c r="GF68" s="15">
        <f t="shared" si="83"/>
        <v>1.6637980493402132E-2</v>
      </c>
      <c r="GG68" s="18"/>
      <c r="GH68" s="250">
        <v>19</v>
      </c>
      <c r="GI68" s="68">
        <f t="shared" si="84"/>
        <v>2.6385224274406709E-3</v>
      </c>
      <c r="GJ68" s="68">
        <f t="shared" si="292"/>
        <v>4.8976057842799754E-3</v>
      </c>
      <c r="GK68" s="68">
        <f t="shared" si="85"/>
        <v>-1.1446409989594114E-2</v>
      </c>
      <c r="GL68" s="68"/>
      <c r="GM68" s="15">
        <f t="shared" si="86"/>
        <v>5.2910052910053662E-3</v>
      </c>
      <c r="GO68" s="250">
        <v>27.35</v>
      </c>
      <c r="GP68" s="68">
        <f t="shared" si="87"/>
        <v>0</v>
      </c>
      <c r="GQ68" s="68">
        <f t="shared" si="293"/>
        <v>2.259083356839304E-3</v>
      </c>
      <c r="GR68" s="68"/>
      <c r="GS68" s="68"/>
      <c r="GT68" s="15">
        <f t="shared" si="88"/>
        <v>3.6697247706422541E-3</v>
      </c>
      <c r="GV68" s="250">
        <v>14.34</v>
      </c>
      <c r="GW68" s="68">
        <f t="shared" si="89"/>
        <v>-1.3927576601671012E-3</v>
      </c>
      <c r="GX68" s="68">
        <f t="shared" si="294"/>
        <v>8.6632569667220282E-4</v>
      </c>
      <c r="GY68" s="68">
        <f t="shared" si="90"/>
        <v>0.21012658227848105</v>
      </c>
      <c r="GZ68" s="68"/>
      <c r="HA68" s="15">
        <f t="shared" si="91"/>
        <v>4.5189504373177786E-2</v>
      </c>
      <c r="HD68" s="250">
        <v>273.13</v>
      </c>
      <c r="HE68" s="68">
        <f t="shared" si="92"/>
        <v>3.9329559655957996E-3</v>
      </c>
      <c r="HF68" s="68">
        <f t="shared" si="295"/>
        <v>6.1920393224351037E-3</v>
      </c>
      <c r="HG68" s="68">
        <f t="shared" si="93"/>
        <v>0.53435200269647776</v>
      </c>
      <c r="HH68" s="68"/>
      <c r="HI68" s="15">
        <f t="shared" si="94"/>
        <v>-0.32366778922345479</v>
      </c>
      <c r="HK68" s="250">
        <v>31.47</v>
      </c>
      <c r="HL68" s="68">
        <f t="shared" si="95"/>
        <v>1.5913430935708833E-3</v>
      </c>
      <c r="HM68" s="68">
        <f t="shared" si="296"/>
        <v>3.8504264504101871E-3</v>
      </c>
      <c r="HN68" s="68">
        <f t="shared" si="96"/>
        <v>11.689516129032258</v>
      </c>
      <c r="HO68" s="68"/>
      <c r="HP68" s="15">
        <f t="shared" si="97"/>
        <v>0.1929492039423806</v>
      </c>
      <c r="HR68" s="250">
        <v>117.89</v>
      </c>
      <c r="HS68" s="68">
        <f t="shared" si="98"/>
        <v>-3.2129872326033268E-3</v>
      </c>
      <c r="HT68" s="68">
        <f t="shared" si="297"/>
        <v>-9.539038757640228E-4</v>
      </c>
      <c r="HU68" s="68">
        <f t="shared" si="99"/>
        <v>2.2387362637362642</v>
      </c>
      <c r="HV68" s="68"/>
      <c r="HW68" s="15">
        <f t="shared" si="100"/>
        <v>9.5937529050850678E-2</v>
      </c>
      <c r="HY68" s="250">
        <v>111.43</v>
      </c>
      <c r="HZ68" s="68">
        <f t="shared" si="101"/>
        <v>-2.0481715893108283E-2</v>
      </c>
      <c r="IA68" s="68">
        <f t="shared" si="298"/>
        <v>-1.822263253626898E-2</v>
      </c>
      <c r="IB68" s="68">
        <f t="shared" si="102"/>
        <v>5.2219074598678007E-2</v>
      </c>
      <c r="IC68" s="68"/>
      <c r="ID68" s="15">
        <f t="shared" si="103"/>
        <v>-0.17022860972522144</v>
      </c>
      <c r="IF68" s="250">
        <v>171.99</v>
      </c>
      <c r="IG68" s="68">
        <f t="shared" si="104"/>
        <v>-4.0609137055837567E-2</v>
      </c>
      <c r="IH68" s="68">
        <f t="shared" si="299"/>
        <v>-3.8350053698998264E-2</v>
      </c>
      <c r="II68" s="68">
        <f t="shared" si="105"/>
        <v>-1.7199999999999948E-2</v>
      </c>
      <c r="IJ68" s="68"/>
      <c r="IK68" s="15">
        <f t="shared" si="106"/>
        <v>-0.25815217391304346</v>
      </c>
      <c r="IM68" s="250">
        <v>203.15</v>
      </c>
      <c r="IN68" s="68">
        <f t="shared" si="107"/>
        <v>-5.9034781325333074E-4</v>
      </c>
      <c r="IO68" s="68">
        <f t="shared" si="300"/>
        <v>1.6687355435859733E-3</v>
      </c>
      <c r="IP68" s="68">
        <f t="shared" si="108"/>
        <v>2.9669986330794766</v>
      </c>
      <c r="IQ68" s="68"/>
      <c r="IR68" s="15">
        <f t="shared" si="109"/>
        <v>8.3408884859474244E-2</v>
      </c>
      <c r="IT68" s="250">
        <v>42.63</v>
      </c>
      <c r="IU68" s="68">
        <f t="shared" si="110"/>
        <v>-1.4335260115606877E-2</v>
      </c>
      <c r="IV68" s="68">
        <f t="shared" si="301"/>
        <v>-1.2076176758767574E-2</v>
      </c>
      <c r="IW68" s="68">
        <f t="shared" si="111"/>
        <v>1.3358904109589043</v>
      </c>
      <c r="IX68" s="68"/>
      <c r="IY68" s="15">
        <f t="shared" si="112"/>
        <v>-0.17046117921774659</v>
      </c>
      <c r="JA68" s="250">
        <v>602.58000000000004</v>
      </c>
      <c r="JB68" s="68">
        <f t="shared" si="113"/>
        <v>-1.3748404203083533E-2</v>
      </c>
      <c r="JC68" s="68">
        <f t="shared" si="302"/>
        <v>-1.1489320846244228E-2</v>
      </c>
      <c r="JD68" s="68">
        <f t="shared" si="114"/>
        <v>0.21881067961165063</v>
      </c>
      <c r="JE68" s="68"/>
      <c r="JF68" s="15">
        <f t="shared" si="115"/>
        <v>2.9154070810063108E-2</v>
      </c>
      <c r="JH68" s="250">
        <v>390.58</v>
      </c>
      <c r="JI68" s="68">
        <f t="shared" si="116"/>
        <v>1.564222888940064E-3</v>
      </c>
      <c r="JJ68" s="68">
        <f t="shared" si="303"/>
        <v>3.8233062457793681E-3</v>
      </c>
      <c r="JK68" s="68">
        <f t="shared" si="117"/>
        <v>-3.961248125107579E-2</v>
      </c>
      <c r="JL68" s="68"/>
      <c r="JM68" s="15">
        <f t="shared" si="118"/>
        <v>-7.3357058125741434E-2</v>
      </c>
      <c r="JO68" s="250">
        <v>13.84</v>
      </c>
      <c r="JP68" s="68">
        <f t="shared" si="119"/>
        <v>4.060150375939843E-2</v>
      </c>
      <c r="JQ68" s="68">
        <f t="shared" si="304"/>
        <v>4.2860587116237733E-2</v>
      </c>
      <c r="JR68" s="68">
        <f t="shared" si="120"/>
        <v>-0.53298464653281596</v>
      </c>
      <c r="JS68" s="68"/>
      <c r="JT68" s="15">
        <f t="shared" si="121"/>
        <v>0.3581943081452405</v>
      </c>
      <c r="JV68" s="250">
        <v>1.39</v>
      </c>
      <c r="JW68" s="68">
        <f t="shared" si="122"/>
        <v>-2.7972027972028E-2</v>
      </c>
      <c r="JX68" s="68">
        <f t="shared" si="305"/>
        <v>-2.5712944615188697E-2</v>
      </c>
      <c r="JY68" s="68">
        <f t="shared" si="123"/>
        <v>-0.45059288537549408</v>
      </c>
      <c r="JZ68" s="68"/>
      <c r="KA68" s="15">
        <f t="shared" si="124"/>
        <v>-0.22777777777777786</v>
      </c>
      <c r="KC68" s="250">
        <v>20.58</v>
      </c>
      <c r="KD68" s="68">
        <f t="shared" si="125"/>
        <v>4.8828124999998959E-3</v>
      </c>
      <c r="KE68" s="68">
        <f t="shared" si="306"/>
        <v>7.1418958568392E-3</v>
      </c>
      <c r="KF68" s="68">
        <f t="shared" si="126"/>
        <v>5.6468172484599476E-2</v>
      </c>
      <c r="KG68" s="68"/>
      <c r="KH68" s="15">
        <f t="shared" si="127"/>
        <v>-7.2137060414788165E-2</v>
      </c>
      <c r="KI68" s="18"/>
      <c r="KJ68" s="250">
        <v>42.43</v>
      </c>
      <c r="KK68" s="68">
        <f t="shared" si="128"/>
        <v>-5.6062291434927761E-2</v>
      </c>
      <c r="KL68" s="68">
        <f t="shared" si="307"/>
        <v>-5.3803208078088458E-2</v>
      </c>
      <c r="KM68" s="68">
        <f t="shared" si="129"/>
        <v>1.0109004739336491</v>
      </c>
      <c r="KN68" s="68"/>
      <c r="KO68" s="15">
        <f t="shared" si="130"/>
        <v>-0.36869513465258141</v>
      </c>
      <c r="KQ68" s="250">
        <v>1.698</v>
      </c>
      <c r="KR68" s="68">
        <f t="shared" si="131"/>
        <v>-1.5081206496519735E-2</v>
      </c>
      <c r="KS68" s="68">
        <f t="shared" si="308"/>
        <v>-1.2822123139680432E-2</v>
      </c>
      <c r="KT68" s="68">
        <f t="shared" si="132"/>
        <v>-0.35190839694656495</v>
      </c>
      <c r="KU68" s="68"/>
      <c r="KV68" s="15">
        <f t="shared" si="133"/>
        <v>0.68118811881188113</v>
      </c>
      <c r="KW68" s="18"/>
      <c r="KX68" s="250">
        <v>21.51</v>
      </c>
      <c r="KY68" s="68">
        <f t="shared" si="134"/>
        <v>-2.8893905191873456E-2</v>
      </c>
      <c r="KZ68" s="68">
        <f t="shared" si="309"/>
        <v>-2.6634821835034152E-2</v>
      </c>
      <c r="LA68" s="68">
        <f t="shared" si="135"/>
        <v>-0.70095926595300984</v>
      </c>
      <c r="LB68" s="68"/>
      <c r="LC68" s="15">
        <f t="shared" si="136"/>
        <v>-9.278785322648668E-2</v>
      </c>
      <c r="LD68" s="18"/>
      <c r="LE68" s="250">
        <v>52.32</v>
      </c>
      <c r="LF68" s="68">
        <f t="shared" si="137"/>
        <v>-1.1337868480725649E-2</v>
      </c>
      <c r="LG68" s="68">
        <f t="shared" si="310"/>
        <v>-9.0787851238863446E-3</v>
      </c>
      <c r="LH68" s="68">
        <f t="shared" si="138"/>
        <v>0.46022885849846507</v>
      </c>
      <c r="LI68" s="68"/>
      <c r="LJ68" s="15">
        <f t="shared" si="139"/>
        <v>0.13467794404684452</v>
      </c>
      <c r="LL68" s="250">
        <v>107.83</v>
      </c>
      <c r="LM68" s="68">
        <f t="shared" si="140"/>
        <v>2.9403341288782799E-2</v>
      </c>
      <c r="LN68" s="68">
        <f t="shared" si="311"/>
        <v>3.1662424645622106E-2</v>
      </c>
      <c r="LO68" s="68">
        <f t="shared" si="141"/>
        <v>0.23234285714285713</v>
      </c>
      <c r="LP68" s="68"/>
      <c r="LQ68" s="15">
        <f t="shared" si="142"/>
        <v>0.37872394834420159</v>
      </c>
      <c r="LS68" s="250">
        <v>12.51</v>
      </c>
      <c r="LT68" s="68">
        <f t="shared" si="143"/>
        <v>2.5409836065573812E-2</v>
      </c>
      <c r="LU68" s="68">
        <f t="shared" si="312"/>
        <v>2.7668919422413115E-2</v>
      </c>
      <c r="LV68" s="68"/>
      <c r="LW68" s="68"/>
      <c r="LX68" s="15">
        <f t="shared" si="144"/>
        <v>0.35243243243243239</v>
      </c>
      <c r="LZ68" s="250">
        <v>13.07</v>
      </c>
      <c r="MA68" s="68">
        <f t="shared" si="145"/>
        <v>-2.3898431665421976E-2</v>
      </c>
      <c r="MB68" s="68">
        <f t="shared" si="313"/>
        <v>-2.1639348308582673E-2</v>
      </c>
      <c r="MC68" s="68">
        <f t="shared" si="146"/>
        <v>-0.41258426966292133</v>
      </c>
      <c r="MD68" s="68"/>
      <c r="ME68" s="15">
        <f t="shared" si="147"/>
        <v>-3.0415430267062324E-2</v>
      </c>
      <c r="MG68" s="250">
        <v>23.82</v>
      </c>
      <c r="MH68" s="68">
        <f t="shared" si="148"/>
        <v>-9.670079635949945E-2</v>
      </c>
      <c r="MI68" s="68">
        <f t="shared" si="314"/>
        <v>-9.4441713002660146E-2</v>
      </c>
      <c r="MJ68" s="68">
        <f t="shared" si="149"/>
        <v>2.2102425876010781</v>
      </c>
      <c r="MK68" s="68"/>
      <c r="ML68" s="15">
        <f t="shared" si="150"/>
        <v>0.1219971738106453</v>
      </c>
      <c r="MN68" s="250">
        <v>101.44</v>
      </c>
      <c r="MO68" s="68">
        <f t="shared" si="151"/>
        <v>-8.7942153605628844E-3</v>
      </c>
      <c r="MP68" s="68">
        <f t="shared" si="315"/>
        <v>-6.5351320037235804E-3</v>
      </c>
      <c r="MQ68" s="68">
        <f t="shared" si="152"/>
        <v>-0.19428117553613986</v>
      </c>
      <c r="MR68" s="68"/>
      <c r="MS68" s="15">
        <f t="shared" si="153"/>
        <v>-8.9325792261423856E-2</v>
      </c>
      <c r="MU68" s="250">
        <v>11.08</v>
      </c>
      <c r="MV68" s="68">
        <f t="shared" si="154"/>
        <v>1.4652014652014666E-2</v>
      </c>
      <c r="MW68" s="68">
        <f t="shared" si="316"/>
        <v>1.6911098008853969E-2</v>
      </c>
      <c r="MX68" s="68">
        <f t="shared" si="155"/>
        <v>-0.46909439386679447</v>
      </c>
      <c r="MY68" s="68"/>
      <c r="MZ68" s="15">
        <f t="shared" si="156"/>
        <v>3.8425492033739468E-2</v>
      </c>
      <c r="NB68" s="250">
        <v>205.88</v>
      </c>
      <c r="NC68" s="68">
        <f t="shared" si="157"/>
        <v>-7.1852244779862517E-3</v>
      </c>
      <c r="ND68" s="68">
        <f t="shared" si="317"/>
        <v>-4.9261411211469477E-3</v>
      </c>
      <c r="NE68" s="68">
        <f t="shared" si="158"/>
        <v>0.51974606924042221</v>
      </c>
      <c r="NF68" s="68"/>
      <c r="NG68" s="15">
        <f t="shared" si="159"/>
        <v>0.23436656873913309</v>
      </c>
      <c r="NI68" s="250">
        <v>5.88</v>
      </c>
      <c r="NJ68" s="68">
        <f t="shared" si="160"/>
        <v>2.0833333333333353E-2</v>
      </c>
      <c r="NK68" s="68">
        <f t="shared" si="318"/>
        <v>2.3092416690172656E-2</v>
      </c>
      <c r="NL68" s="68">
        <f t="shared" si="161"/>
        <v>-0.95331480746327912</v>
      </c>
      <c r="NM68" s="68"/>
      <c r="NN68" s="15">
        <f t="shared" si="162"/>
        <v>0.1999999999999999</v>
      </c>
      <c r="NP68" s="250">
        <v>303</v>
      </c>
      <c r="NQ68" s="68">
        <f t="shared" si="163"/>
        <v>-4.6270066100094397E-2</v>
      </c>
      <c r="NR68" s="68">
        <f t="shared" si="319"/>
        <v>-4.4010982743255093E-2</v>
      </c>
      <c r="NS68" s="68">
        <f t="shared" si="164"/>
        <v>1.3085714285714285</v>
      </c>
      <c r="NT68" s="68"/>
      <c r="NU68" s="15">
        <f t="shared" si="165"/>
        <v>-7.8831362295929241E-2</v>
      </c>
      <c r="NW68" s="250">
        <v>162.24</v>
      </c>
      <c r="NX68" s="68">
        <f t="shared" si="166"/>
        <v>-1.7084696474009408E-2</v>
      </c>
      <c r="NY68" s="68">
        <f t="shared" si="320"/>
        <v>-1.4825613117170105E-2</v>
      </c>
      <c r="NZ68" s="68">
        <f t="shared" si="167"/>
        <v>-7.692307692307683E-2</v>
      </c>
      <c r="OA68" s="68"/>
      <c r="OB68" s="15">
        <f t="shared" si="168"/>
        <v>-0.14294770206022187</v>
      </c>
      <c r="OD68" s="250">
        <v>1.36</v>
      </c>
      <c r="OE68" s="68">
        <f t="shared" si="169"/>
        <v>7.4074074074074138E-3</v>
      </c>
      <c r="OF68" s="68">
        <f t="shared" si="321"/>
        <v>9.6664907642467178E-3</v>
      </c>
      <c r="OG68" s="68">
        <f t="shared" si="170"/>
        <v>-0.99397350112996852</v>
      </c>
      <c r="OH68" s="68"/>
      <c r="OI68" s="15">
        <f t="shared" si="171"/>
        <v>-6.849315068493142E-2</v>
      </c>
      <c r="OK68" s="250">
        <v>69.099999999999994</v>
      </c>
      <c r="OL68" s="68">
        <f t="shared" si="172"/>
        <v>-1.2716102300328628E-2</v>
      </c>
      <c r="OM68" s="68">
        <f t="shared" si="322"/>
        <v>-1.0457018943489323E-2</v>
      </c>
      <c r="ON68" s="68">
        <f t="shared" si="173"/>
        <v>0.62779740871613643</v>
      </c>
      <c r="OO68" s="68"/>
      <c r="OP68" s="15">
        <f t="shared" si="174"/>
        <v>3.7381774508332008E-2</v>
      </c>
      <c r="OR68" s="250">
        <v>1.7</v>
      </c>
      <c r="OS68" s="68">
        <f t="shared" si="175"/>
        <v>2.4096385542168697E-2</v>
      </c>
      <c r="OT68" s="68">
        <f t="shared" si="323"/>
        <v>2.6355468899008E-2</v>
      </c>
      <c r="OU68" s="68">
        <f t="shared" si="176"/>
        <v>-0.77922077922077926</v>
      </c>
      <c r="OV68" s="68"/>
      <c r="OW68" s="15">
        <f t="shared" si="177"/>
        <v>0.51785714285714268</v>
      </c>
      <c r="OY68" s="250">
        <v>132.75</v>
      </c>
      <c r="OZ68" s="68">
        <f t="shared" si="178"/>
        <v>-6.7340067340067762E-3</v>
      </c>
      <c r="PA68" s="68">
        <f t="shared" si="324"/>
        <v>-4.4749233771674722E-3</v>
      </c>
      <c r="PB68" s="68">
        <f t="shared" si="332"/>
        <v>3.0846153846153848</v>
      </c>
      <c r="PC68" s="68"/>
      <c r="PD68" s="15">
        <f t="shared" si="179"/>
        <v>0.1588825840244435</v>
      </c>
      <c r="PE68" s="18"/>
      <c r="PF68" s="250">
        <v>212.7</v>
      </c>
      <c r="PG68" s="68">
        <f t="shared" si="180"/>
        <v>3.6332751380171841E-3</v>
      </c>
      <c r="PH68" s="68">
        <f t="shared" si="325"/>
        <v>5.8923584948564877E-3</v>
      </c>
      <c r="PI68" s="68">
        <f t="shared" si="181"/>
        <v>-0.38914417001723151</v>
      </c>
      <c r="PJ68" s="68"/>
      <c r="PK68" s="15">
        <f t="shared" si="182"/>
        <v>1.7070721560751654E-2</v>
      </c>
      <c r="PM68" s="250"/>
      <c r="PN68" s="68">
        <f t="shared" si="183"/>
        <v>0</v>
      </c>
      <c r="PO68" s="68">
        <f t="shared" si="184"/>
        <v>2.259083356839304E-3</v>
      </c>
      <c r="PP68" s="68">
        <f t="shared" si="185"/>
        <v>0</v>
      </c>
      <c r="PQ68" s="68"/>
      <c r="PR68" s="15">
        <f t="shared" si="186"/>
        <v>0</v>
      </c>
      <c r="PT68" s="250">
        <v>4.0199999999999996</v>
      </c>
      <c r="PU68" s="68">
        <f t="shared" si="187"/>
        <v>-2.6634382566586033E-2</v>
      </c>
      <c r="PV68" s="68">
        <f t="shared" si="326"/>
        <v>-2.437529920974673E-2</v>
      </c>
      <c r="PW68" s="68">
        <f t="shared" si="188"/>
        <v>-0.53899082568807344</v>
      </c>
      <c r="PX68" s="68"/>
      <c r="PY68" s="15">
        <f t="shared" si="189"/>
        <v>-0.21637426900584802</v>
      </c>
      <c r="QA68" s="250">
        <v>213.36</v>
      </c>
      <c r="QB68" s="68">
        <f t="shared" si="190"/>
        <v>-3.3958163542515615E-2</v>
      </c>
      <c r="QC68" s="68">
        <f t="shared" si="327"/>
        <v>-3.1699080185676312E-2</v>
      </c>
      <c r="QD68" s="68">
        <f t="shared" si="191"/>
        <v>-0.3676161119179584</v>
      </c>
      <c r="QE68" s="68"/>
      <c r="QF68" s="15">
        <f t="shared" si="192"/>
        <v>0.11275685824554085</v>
      </c>
      <c r="QH68" s="250">
        <v>1.36</v>
      </c>
      <c r="QI68" s="68">
        <f t="shared" si="193"/>
        <v>-6.849315068493142E-2</v>
      </c>
      <c r="QJ68" s="68">
        <f t="shared" si="328"/>
        <v>-6.6234067328092117E-2</v>
      </c>
      <c r="QK68" s="68">
        <f t="shared" si="194"/>
        <v>-0.45816733067729076</v>
      </c>
      <c r="QL68" s="68"/>
      <c r="QM68" s="15">
        <f t="shared" si="195"/>
        <v>4.6153846153846191E-2</v>
      </c>
      <c r="QO68" s="250">
        <v>6.08</v>
      </c>
      <c r="QP68" s="68">
        <f t="shared" si="196"/>
        <v>5.7391304347826098E-2</v>
      </c>
      <c r="QQ68" s="68">
        <f t="shared" si="329"/>
        <v>5.9650387704665402E-2</v>
      </c>
      <c r="QR68" s="68">
        <f t="shared" si="197"/>
        <v>-0.99258880031205043</v>
      </c>
      <c r="QS68" s="68"/>
      <c r="QT68" s="15">
        <f t="shared" si="198"/>
        <v>-0.47038327526132406</v>
      </c>
      <c r="QV68" s="250">
        <v>1.913</v>
      </c>
      <c r="QW68" s="68">
        <f t="shared" si="199"/>
        <v>1.570680628272311E-3</v>
      </c>
      <c r="QX68" s="68">
        <f t="shared" si="330"/>
        <v>3.829763985111615E-3</v>
      </c>
      <c r="QY68" s="68">
        <f t="shared" si="200"/>
        <v>-0.45807365439093478</v>
      </c>
      <c r="QZ68" s="68"/>
      <c r="RA68" s="15">
        <f t="shared" si="201"/>
        <v>-0.21822639967306906</v>
      </c>
      <c r="RC68" s="250">
        <v>21.54</v>
      </c>
      <c r="RD68" s="68">
        <f t="shared" si="202"/>
        <v>-3.4946236559139837E-2</v>
      </c>
      <c r="RE68" s="68">
        <f t="shared" si="331"/>
        <v>-3.2687153202300534E-2</v>
      </c>
      <c r="RF68" s="68">
        <f t="shared" si="203"/>
        <v>-0.5346727154893065</v>
      </c>
      <c r="RG68" s="68"/>
      <c r="RH68" s="15">
        <f t="shared" si="204"/>
        <v>-0.12969696969696973</v>
      </c>
      <c r="RJ68" s="250">
        <v>168.24</v>
      </c>
      <c r="RK68" s="68">
        <f t="shared" si="205"/>
        <v>-3.0317002881844329E-2</v>
      </c>
      <c r="RL68" s="68">
        <f t="shared" si="206"/>
        <v>-2.8057919525005026E-2</v>
      </c>
      <c r="RM68" s="68">
        <f t="shared" si="207"/>
        <v>-0.21959365432785974</v>
      </c>
      <c r="RN68" s="68"/>
      <c r="RO68" s="15">
        <f t="shared" si="208"/>
        <v>-0.14477429849532325</v>
      </c>
      <c r="RQ68" s="250">
        <v>14.34</v>
      </c>
      <c r="RR68" s="68">
        <f t="shared" si="209"/>
        <v>2.0640569395017731E-2</v>
      </c>
      <c r="RS68" s="68">
        <f t="shared" si="210"/>
        <v>2.2899652751857034E-2</v>
      </c>
      <c r="RT68" s="68">
        <f t="shared" si="211"/>
        <v>-2.0491803278688572E-2</v>
      </c>
      <c r="RU68" s="68"/>
      <c r="RV68" s="15">
        <f t="shared" si="212"/>
        <v>-0.31190019193857965</v>
      </c>
      <c r="RX68" s="250">
        <v>90.09</v>
      </c>
      <c r="RY68" s="68">
        <f t="shared" si="213"/>
        <v>-2.3732119635890742E-2</v>
      </c>
      <c r="RZ68" s="68">
        <f t="shared" si="214"/>
        <v>-2.1473036279051439E-2</v>
      </c>
      <c r="SA68" s="68">
        <f t="shared" si="215"/>
        <v>-0.32293702089283027</v>
      </c>
      <c r="SB68" s="68"/>
      <c r="SC68" s="15">
        <f t="shared" si="216"/>
        <v>0.19119397064656893</v>
      </c>
      <c r="SE68" s="250">
        <v>8.4700000000000006</v>
      </c>
      <c r="SF68" s="68">
        <f t="shared" si="217"/>
        <v>-7.7342047930283125E-2</v>
      </c>
      <c r="SG68" s="68">
        <f t="shared" si="218"/>
        <v>-7.5082964573443822E-2</v>
      </c>
      <c r="SH68" s="68">
        <f t="shared" si="219"/>
        <v>-0.32239999999999996</v>
      </c>
      <c r="SI68" s="68"/>
      <c r="SJ68" s="15">
        <f t="shared" si="220"/>
        <v>-0.44495412844036691</v>
      </c>
      <c r="SL68" s="250">
        <v>0.53</v>
      </c>
      <c r="SM68" s="68">
        <f t="shared" si="221"/>
        <v>-3.636363636363639E-2</v>
      </c>
      <c r="SN68" s="68">
        <f t="shared" si="222"/>
        <v>-3.4104553006797086E-2</v>
      </c>
      <c r="SO68" s="68">
        <f t="shared" si="223"/>
        <v>-0.62676056338028163</v>
      </c>
      <c r="SP68" s="68"/>
      <c r="SQ68" s="15">
        <f t="shared" si="224"/>
        <v>-0.47524752475247523</v>
      </c>
      <c r="SS68" s="250">
        <v>8.06</v>
      </c>
      <c r="ST68" s="68">
        <f t="shared" si="225"/>
        <v>-2.5392986698911619E-2</v>
      </c>
      <c r="SU68" s="68">
        <f t="shared" si="226"/>
        <v>-2.3133903342072316E-2</v>
      </c>
      <c r="SV68" s="68">
        <f t="shared" si="227"/>
        <v>-0.50061957868649321</v>
      </c>
      <c r="SW68" s="68"/>
      <c r="SX68" s="15">
        <f t="shared" si="228"/>
        <v>-4.0476190476190457E-2</v>
      </c>
      <c r="SZ68" s="250">
        <v>26.17</v>
      </c>
      <c r="TA68" s="68">
        <f t="shared" si="229"/>
        <v>4.2210283960093242E-3</v>
      </c>
      <c r="TB68" s="68">
        <f t="shared" si="230"/>
        <v>6.4801117528486283E-3</v>
      </c>
      <c r="TC68" s="68">
        <f t="shared" si="231"/>
        <v>-0.35174634629675494</v>
      </c>
      <c r="TD68" s="68"/>
      <c r="TE68" s="15">
        <f t="shared" si="232"/>
        <v>0.67756410256410271</v>
      </c>
      <c r="TG68" s="250">
        <v>0.187</v>
      </c>
      <c r="TH68" s="68">
        <f t="shared" si="233"/>
        <v>1.5752308527973848E-2</v>
      </c>
      <c r="TI68" s="68">
        <f t="shared" si="234"/>
        <v>1.8011391884813151E-2</v>
      </c>
      <c r="TJ68" s="68">
        <f t="shared" si="235"/>
        <v>-0.15</v>
      </c>
      <c r="TK68" s="68"/>
      <c r="TL68" s="15">
        <f t="shared" si="236"/>
        <v>0.10324483775811201</v>
      </c>
      <c r="TN68" s="250">
        <v>29.25</v>
      </c>
      <c r="TO68" s="68">
        <f t="shared" si="237"/>
        <v>-2.7269704023944141E-2</v>
      </c>
      <c r="TP68" s="68">
        <f t="shared" si="238"/>
        <v>-2.5010620667104837E-2</v>
      </c>
      <c r="TQ68" s="68">
        <f t="shared" si="239"/>
        <v>-0.57365555741802887</v>
      </c>
      <c r="TR68" s="68"/>
      <c r="TS68" s="15">
        <f t="shared" si="240"/>
        <v>-1.680672268907563E-2</v>
      </c>
      <c r="TU68" s="250">
        <v>2.36</v>
      </c>
      <c r="TV68" s="68">
        <f t="shared" si="241"/>
        <v>3.5087719298245647E-2</v>
      </c>
      <c r="TW68" s="68">
        <f t="shared" si="242"/>
        <v>3.734680265508495E-2</v>
      </c>
      <c r="TX68" s="68">
        <f t="shared" si="243"/>
        <v>-0.46485260770975062</v>
      </c>
      <c r="TY68" s="68"/>
      <c r="TZ68" s="15">
        <f t="shared" si="244"/>
        <v>0.38011695906432746</v>
      </c>
      <c r="UB68" s="250"/>
      <c r="UC68" s="68">
        <f t="shared" si="245"/>
        <v>0</v>
      </c>
      <c r="UD68" s="68">
        <f t="shared" si="246"/>
        <v>2.259083356839304E-3</v>
      </c>
      <c r="UE68" s="68">
        <f t="shared" si="247"/>
        <v>0</v>
      </c>
      <c r="UF68" s="68"/>
      <c r="UG68" s="15">
        <f t="shared" si="248"/>
        <v>0</v>
      </c>
      <c r="UI68" s="250"/>
      <c r="UJ68" s="68">
        <f t="shared" si="249"/>
        <v>0</v>
      </c>
      <c r="UK68" s="68">
        <f t="shared" si="250"/>
        <v>2.259083356839304E-3</v>
      </c>
      <c r="UL68" s="68">
        <f t="shared" si="251"/>
        <v>0</v>
      </c>
      <c r="UM68" s="68"/>
      <c r="UN68" s="15">
        <f t="shared" si="252"/>
        <v>0</v>
      </c>
      <c r="UP68" s="250"/>
      <c r="UQ68" s="68">
        <f t="shared" si="253"/>
        <v>0</v>
      </c>
      <c r="UR68" s="68">
        <f t="shared" si="254"/>
        <v>2.259083356839304E-3</v>
      </c>
      <c r="US68" s="68">
        <f t="shared" si="255"/>
        <v>0</v>
      </c>
      <c r="UT68" s="68"/>
      <c r="UU68" s="15">
        <f t="shared" si="256"/>
        <v>0</v>
      </c>
      <c r="UW68" s="250"/>
      <c r="UX68" s="68">
        <f t="shared" si="257"/>
        <v>0</v>
      </c>
      <c r="UY68" s="68">
        <f t="shared" si="258"/>
        <v>2.259083356839304E-3</v>
      </c>
      <c r="UZ68" s="68">
        <f t="shared" si="259"/>
        <v>0</v>
      </c>
      <c r="VA68" s="68"/>
      <c r="VB68" s="15">
        <f t="shared" si="260"/>
        <v>0</v>
      </c>
      <c r="VD68" s="250"/>
      <c r="VE68" s="68">
        <f t="shared" si="261"/>
        <v>0</v>
      </c>
      <c r="VF68" s="68">
        <f t="shared" si="262"/>
        <v>2.259083356839304E-3</v>
      </c>
      <c r="VG68" s="68">
        <f t="shared" si="263"/>
        <v>0</v>
      </c>
      <c r="VH68" s="68"/>
      <c r="VI68" s="15">
        <f t="shared" si="264"/>
        <v>0</v>
      </c>
      <c r="VM68" s="21">
        <f t="shared" si="265"/>
        <v>-1.0213669830729083E-2</v>
      </c>
      <c r="VN68" s="49"/>
      <c r="VO68" s="21">
        <f t="shared" si="266"/>
        <v>0.27631382905683766</v>
      </c>
      <c r="VP68" s="14"/>
      <c r="VQ68" s="21">
        <f t="shared" si="267"/>
        <v>7.5384314625286239E-4</v>
      </c>
    </row>
    <row r="69" spans="1:589" ht="15.75" customHeight="1" x14ac:dyDescent="0.2">
      <c r="A69" s="127">
        <v>45744</v>
      </c>
      <c r="B69" s="4">
        <f t="shared" si="0"/>
        <v>45744</v>
      </c>
      <c r="C69" s="13">
        <v>41583.589999999997</v>
      </c>
      <c r="D69" s="138">
        <f t="shared" si="1"/>
        <v>-716.11000000000058</v>
      </c>
      <c r="E69" s="68">
        <f t="shared" si="2"/>
        <v>-1.6929434487715059E-2</v>
      </c>
      <c r="F69" s="15">
        <f t="shared" si="3"/>
        <v>-2.2579565449783887E-2</v>
      </c>
      <c r="G69" s="13">
        <v>5580.95</v>
      </c>
      <c r="H69" s="138">
        <f t="shared" si="4"/>
        <v>-112.36000000000058</v>
      </c>
      <c r="I69" s="68">
        <f t="shared" si="5"/>
        <v>-1.9735443880624905E-2</v>
      </c>
      <c r="J69" s="15">
        <f t="shared" si="6"/>
        <v>-5.112188287940593E-2</v>
      </c>
      <c r="K69" s="13">
        <v>17322.990000000002</v>
      </c>
      <c r="L69" s="138">
        <f t="shared" si="7"/>
        <v>-481.03999999999724</v>
      </c>
      <c r="M69" s="68">
        <f t="shared" si="8"/>
        <v>-2.7018601968205921E-2</v>
      </c>
      <c r="N69" s="15">
        <f t="shared" si="9"/>
        <v>-0.10293726978544115</v>
      </c>
      <c r="O69" s="13">
        <v>2023.27</v>
      </c>
      <c r="P69" s="138">
        <f t="shared" si="10"/>
        <v>-42.429999999999836</v>
      </c>
      <c r="Q69" s="68">
        <f t="shared" si="11"/>
        <v>-2.054025269884293E-2</v>
      </c>
      <c r="R69" s="15">
        <f t="shared" si="12"/>
        <v>-9.2769128672382198E-2</v>
      </c>
      <c r="S69" s="18">
        <f t="shared" si="13"/>
        <v>-1.4197908425186685E-2</v>
      </c>
      <c r="T69" s="121">
        <f t="shared" si="14"/>
        <v>251.8326751981366</v>
      </c>
      <c r="U69" s="121">
        <f t="shared" si="15"/>
        <v>251.8326751981366</v>
      </c>
      <c r="V69" s="134">
        <f t="shared" si="16"/>
        <v>-1.1149945109018825E-2</v>
      </c>
      <c r="W69" s="21">
        <f t="shared" si="268"/>
        <v>-2.6619024344766758E-2</v>
      </c>
      <c r="X69" s="18">
        <f t="shared" si="17"/>
        <v>-2.1055933258847203E-2</v>
      </c>
      <c r="Y69" s="352">
        <v>73773.039999999994</v>
      </c>
      <c r="Z69" s="15">
        <v>1.9999999999999999E-6</v>
      </c>
      <c r="AA69" s="21">
        <f t="shared" si="18"/>
        <v>1.1151945109018825E-2</v>
      </c>
      <c r="AC69" s="250">
        <v>197.99</v>
      </c>
      <c r="AD69" s="68">
        <f t="shared" si="19"/>
        <v>-2.7601787731447395E-2</v>
      </c>
      <c r="AE69" s="68">
        <f t="shared" si="269"/>
        <v>-1.6451842622428568E-2</v>
      </c>
      <c r="AF69" s="68">
        <f t="shared" si="20"/>
        <v>0.20161437154821871</v>
      </c>
      <c r="AG69" s="68"/>
      <c r="AH69" s="15">
        <f t="shared" si="21"/>
        <v>-0.12845005942686086</v>
      </c>
      <c r="AJ69" s="250">
        <v>20</v>
      </c>
      <c r="AK69" s="68">
        <f t="shared" si="22"/>
        <v>-2.4865919063871356E-2</v>
      </c>
      <c r="AL69" s="68">
        <f t="shared" si="270"/>
        <v>-1.3715973954852531E-2</v>
      </c>
      <c r="AM69" s="68">
        <f t="shared" si="23"/>
        <v>7.5268817204300995E-2</v>
      </c>
      <c r="AN69" s="68"/>
      <c r="AO69" s="15">
        <f t="shared" si="24"/>
        <v>-4.8977650974797962E-2</v>
      </c>
      <c r="AQ69" s="250">
        <v>19.059999999999999</v>
      </c>
      <c r="AR69" s="68">
        <f t="shared" si="25"/>
        <v>-2.7054619703930635E-2</v>
      </c>
      <c r="AS69" s="68">
        <f t="shared" si="271"/>
        <v>-1.5904674594911808E-2</v>
      </c>
      <c r="AT69" s="68">
        <f t="shared" si="26"/>
        <v>0.10364794441227558</v>
      </c>
      <c r="AU69" s="68"/>
      <c r="AV69" s="15">
        <f t="shared" si="27"/>
        <v>-0.11224965067536098</v>
      </c>
      <c r="AX69" s="250">
        <v>194.36</v>
      </c>
      <c r="AY69" s="68">
        <f t="shared" si="28"/>
        <v>-1.9720583043324739E-2</v>
      </c>
      <c r="AZ69" s="68">
        <f t="shared" si="272"/>
        <v>-8.5706379343059146E-3</v>
      </c>
      <c r="BA69" s="68">
        <f t="shared" si="29"/>
        <v>0.44936614466815827</v>
      </c>
      <c r="BB69" s="68"/>
      <c r="BC69" s="15">
        <f t="shared" si="30"/>
        <v>-4.814143689700761E-2</v>
      </c>
      <c r="BE69" s="250">
        <v>75.38</v>
      </c>
      <c r="BF69" s="68">
        <f t="shared" si="31"/>
        <v>-1.1539470233412138E-2</v>
      </c>
      <c r="BG69" s="68">
        <f t="shared" si="273"/>
        <v>-3.895251243933133E-4</v>
      </c>
      <c r="BH69" s="68"/>
      <c r="BI69" s="68"/>
      <c r="BJ69" s="15">
        <f t="shared" si="32"/>
        <v>2.3211619383738207E-2</v>
      </c>
      <c r="BL69" s="250">
        <v>61.17</v>
      </c>
      <c r="BM69" s="68">
        <f t="shared" si="33"/>
        <v>-2.1749560211098664E-2</v>
      </c>
      <c r="BN69" s="68">
        <f t="shared" si="274"/>
        <v>-1.0599615102079839E-2</v>
      </c>
      <c r="BO69" s="68">
        <f t="shared" si="34"/>
        <v>3.0144829909060273E-2</v>
      </c>
      <c r="BP69" s="68"/>
      <c r="BQ69" s="15">
        <f t="shared" si="35"/>
        <v>-7.8348651499171348E-2</v>
      </c>
      <c r="BS69" s="250">
        <v>34.159999999999997</v>
      </c>
      <c r="BT69" s="68">
        <f t="shared" si="36"/>
        <v>-2.6503277286976538E-2</v>
      </c>
      <c r="BU69" s="68">
        <f t="shared" si="275"/>
        <v>-1.5353332177957714E-2</v>
      </c>
      <c r="BV69" s="68">
        <f t="shared" si="37"/>
        <v>-8.3199141170155699E-2</v>
      </c>
      <c r="BW69" s="68"/>
      <c r="BX69" s="15">
        <f t="shared" si="38"/>
        <v>-0.10692810457516348</v>
      </c>
      <c r="BZ69" s="250"/>
      <c r="CA69" s="68">
        <f t="shared" si="39"/>
        <v>0</v>
      </c>
      <c r="CB69" s="68">
        <f t="shared" si="276"/>
        <v>0</v>
      </c>
      <c r="CC69" s="68">
        <f t="shared" si="40"/>
        <v>0</v>
      </c>
      <c r="CD69" s="68"/>
      <c r="CE69" s="15">
        <f t="shared" si="41"/>
        <v>0</v>
      </c>
      <c r="CG69" s="250">
        <v>29.51</v>
      </c>
      <c r="CH69" s="68">
        <f t="shared" si="42"/>
        <v>-2.6072607260726043E-2</v>
      </c>
      <c r="CI69" s="68">
        <f t="shared" si="277"/>
        <v>-1.4922662151707218E-2</v>
      </c>
      <c r="CJ69" s="68">
        <f t="shared" si="43"/>
        <v>-2.3817399933840518E-2</v>
      </c>
      <c r="CK69" s="68"/>
      <c r="CL69" s="15">
        <f t="shared" si="44"/>
        <v>-0.14115250291036083</v>
      </c>
      <c r="CN69" s="250">
        <v>29.91</v>
      </c>
      <c r="CO69" s="68">
        <f t="shared" si="45"/>
        <v>-2.1589793915603537E-2</v>
      </c>
      <c r="CP69" s="68">
        <f t="shared" si="278"/>
        <v>-1.0439848806584712E-2</v>
      </c>
      <c r="CQ69" s="68">
        <f t="shared" si="46"/>
        <v>-4.5628589661774084E-2</v>
      </c>
      <c r="CR69" s="68"/>
      <c r="CS69" s="15">
        <f t="shared" si="47"/>
        <v>-0.10636390797729306</v>
      </c>
      <c r="CU69" s="250">
        <v>33.97</v>
      </c>
      <c r="CV69" s="68">
        <f t="shared" si="48"/>
        <v>-1.7924255565192383E-2</v>
      </c>
      <c r="CW69" s="68">
        <f t="shared" si="279"/>
        <v>-6.7743104561735577E-3</v>
      </c>
      <c r="CX69" s="68">
        <f t="shared" si="49"/>
        <v>5.6609642301710741E-2</v>
      </c>
      <c r="CY69" s="68"/>
      <c r="CZ69" s="15">
        <f t="shared" si="50"/>
        <v>-8.8787553648068729E-2</v>
      </c>
      <c r="DB69" s="250">
        <v>19.22</v>
      </c>
      <c r="DC69" s="68">
        <f t="shared" si="51"/>
        <v>-1.6376663254861836E-2</v>
      </c>
      <c r="DD69" s="68">
        <f t="shared" si="280"/>
        <v>-5.2267181458430113E-3</v>
      </c>
      <c r="DE69" s="68">
        <f t="shared" si="52"/>
        <v>-0.12117055326931879</v>
      </c>
      <c r="DF69" s="68"/>
      <c r="DG69" s="15">
        <f t="shared" si="53"/>
        <v>-5.5992141453831072E-2</v>
      </c>
      <c r="DI69" s="250">
        <v>44.88</v>
      </c>
      <c r="DJ69" s="68">
        <f t="shared" si="54"/>
        <v>-1.2323943661971726E-2</v>
      </c>
      <c r="DK69" s="68">
        <f t="shared" si="281"/>
        <v>-1.1739985529529012E-3</v>
      </c>
      <c r="DL69" s="68">
        <f t="shared" si="55"/>
        <v>1.6534541336353431E-2</v>
      </c>
      <c r="DM69" s="68"/>
      <c r="DN69" s="15">
        <f t="shared" si="56"/>
        <v>6.4516129032258215E-2</v>
      </c>
      <c r="DP69" s="250">
        <v>37.89</v>
      </c>
      <c r="DQ69" s="68">
        <f t="shared" si="57"/>
        <v>-1.839378238341971E-2</v>
      </c>
      <c r="DR69" s="68">
        <f t="shared" si="282"/>
        <v>-7.2438372744008852E-3</v>
      </c>
      <c r="DS69" s="68"/>
      <c r="DT69" s="68"/>
      <c r="DU69" s="15">
        <f t="shared" si="58"/>
        <v>-4.9894957983192684E-3</v>
      </c>
      <c r="DV69" s="18"/>
      <c r="DW69" s="250">
        <v>27.67</v>
      </c>
      <c r="DX69" s="68">
        <f t="shared" si="59"/>
        <v>-2.8441011235955011E-2</v>
      </c>
      <c r="DY69" s="68">
        <f t="shared" si="283"/>
        <v>-1.7291066126936185E-2</v>
      </c>
      <c r="DZ69" s="68">
        <f t="shared" si="60"/>
        <v>0.47652081109925315</v>
      </c>
      <c r="EA69" s="68"/>
      <c r="EB69" s="15">
        <f t="shared" si="61"/>
        <v>-0.17328951299671339</v>
      </c>
      <c r="ED69" s="250">
        <v>31.73</v>
      </c>
      <c r="EE69" s="68">
        <f t="shared" si="62"/>
        <v>-2.6388462718625435E-2</v>
      </c>
      <c r="EF69" s="68">
        <f t="shared" si="284"/>
        <v>-1.523851760960661E-2</v>
      </c>
      <c r="EG69" s="68">
        <f t="shared" si="63"/>
        <v>0.50879695672848302</v>
      </c>
      <c r="EH69" s="68"/>
      <c r="EI69" s="15">
        <f t="shared" si="64"/>
        <v>-0.13964208242950113</v>
      </c>
      <c r="EK69" s="250">
        <v>105.62</v>
      </c>
      <c r="EL69" s="68">
        <f t="shared" si="65"/>
        <v>-3.2340815391662857E-2</v>
      </c>
      <c r="EM69" s="68">
        <f t="shared" si="285"/>
        <v>-2.1190870282644034E-2</v>
      </c>
      <c r="EN69" s="68">
        <f t="shared" si="66"/>
        <v>0.63650449333746506</v>
      </c>
      <c r="EO69" s="68"/>
      <c r="EP69" s="15">
        <f t="shared" si="67"/>
        <v>-5.1033243486073611E-2</v>
      </c>
      <c r="ER69" s="250">
        <v>36.04</v>
      </c>
      <c r="ES69" s="68">
        <f t="shared" si="68"/>
        <v>-1.6912165848335992E-2</v>
      </c>
      <c r="ET69" s="68">
        <f t="shared" si="286"/>
        <v>-5.7622207393171667E-3</v>
      </c>
      <c r="EU69" s="68">
        <f t="shared" si="69"/>
        <v>3.2368948725293688E-2</v>
      </c>
      <c r="EV69" s="68"/>
      <c r="EW69" s="15">
        <f t="shared" si="70"/>
        <v>-7.3283620467986671E-2</v>
      </c>
      <c r="EY69" s="250">
        <v>32.729999999999997</v>
      </c>
      <c r="EZ69" s="68">
        <f t="shared" si="71"/>
        <v>-6.0734892195567214E-3</v>
      </c>
      <c r="FA69" s="68">
        <f t="shared" si="287"/>
        <v>5.0764558894621035E-3</v>
      </c>
      <c r="FB69" s="68"/>
      <c r="FC69" s="68"/>
      <c r="FD69" s="15">
        <f t="shared" si="72"/>
        <v>0.33157038242473552</v>
      </c>
      <c r="FF69" s="250">
        <v>59.39</v>
      </c>
      <c r="FG69" s="68">
        <f t="shared" si="73"/>
        <v>-8.1830327321309616E-3</v>
      </c>
      <c r="FH69" s="68">
        <f t="shared" si="288"/>
        <v>2.9669123768878633E-3</v>
      </c>
      <c r="FI69" s="68">
        <f t="shared" si="74"/>
        <v>5.2471225457007831E-3</v>
      </c>
      <c r="FJ69" s="68"/>
      <c r="FK69" s="15">
        <f t="shared" si="75"/>
        <v>4.5782708223278769E-2</v>
      </c>
      <c r="FM69" s="250">
        <v>168.35</v>
      </c>
      <c r="FN69" s="68">
        <f t="shared" si="76"/>
        <v>-2.2073772872494981E-2</v>
      </c>
      <c r="FO69" s="68">
        <f t="shared" si="289"/>
        <v>-1.0923827763476156E-2</v>
      </c>
      <c r="FP69" s="68">
        <f t="shared" si="77"/>
        <v>0.44779841761265904</v>
      </c>
      <c r="FQ69" s="68"/>
      <c r="FR69" s="15">
        <f t="shared" si="78"/>
        <v>-7.3268743807112208E-2</v>
      </c>
      <c r="FT69" s="250">
        <v>96.55</v>
      </c>
      <c r="FU69" s="68">
        <f t="shared" si="79"/>
        <v>-1.0149682181669152E-2</v>
      </c>
      <c r="FV69" s="68">
        <f t="shared" si="290"/>
        <v>1.0002629273496728E-3</v>
      </c>
      <c r="FW69" s="68">
        <f t="shared" si="80"/>
        <v>9.6785186868113091E-2</v>
      </c>
      <c r="FX69" s="68"/>
      <c r="FY69" s="15">
        <f t="shared" si="81"/>
        <v>7.0636504768241182E-2</v>
      </c>
      <c r="GA69" s="250">
        <v>17.399999999999999</v>
      </c>
      <c r="GB69" s="68">
        <f t="shared" si="82"/>
        <v>-1.8058690744921009E-2</v>
      </c>
      <c r="GC69" s="68">
        <f t="shared" si="291"/>
        <v>-6.9087456359021842E-3</v>
      </c>
      <c r="GD69" s="68"/>
      <c r="GE69" s="68"/>
      <c r="GF69" s="15">
        <f t="shared" si="83"/>
        <v>-1.7211703958692564E-3</v>
      </c>
      <c r="GG69" s="18"/>
      <c r="GH69" s="250">
        <v>18.899999999999999</v>
      </c>
      <c r="GI69" s="68">
        <f t="shared" si="84"/>
        <v>-5.2631578947369166E-3</v>
      </c>
      <c r="GJ69" s="68">
        <f t="shared" si="292"/>
        <v>5.8867872142819083E-3</v>
      </c>
      <c r="GK69" s="68">
        <f t="shared" si="85"/>
        <v>-1.6649323621227903E-2</v>
      </c>
      <c r="GL69" s="68"/>
      <c r="GM69" s="15">
        <f t="shared" si="86"/>
        <v>0</v>
      </c>
      <c r="GO69" s="250">
        <v>27.09</v>
      </c>
      <c r="GP69" s="68">
        <f t="shared" si="87"/>
        <v>-9.5063985374772043E-3</v>
      </c>
      <c r="GQ69" s="68">
        <f t="shared" si="293"/>
        <v>1.6435465715416205E-3</v>
      </c>
      <c r="GR69" s="68"/>
      <c r="GS69" s="68"/>
      <c r="GT69" s="15">
        <f t="shared" si="88"/>
        <v>-5.8715596330275281E-3</v>
      </c>
      <c r="GV69" s="250">
        <v>14.38</v>
      </c>
      <c r="GW69" s="68">
        <f t="shared" si="89"/>
        <v>2.7894002789400924E-3</v>
      </c>
      <c r="GX69" s="68">
        <f t="shared" si="294"/>
        <v>1.3939345387958917E-2</v>
      </c>
      <c r="GY69" s="68">
        <f t="shared" si="90"/>
        <v>0.21350210970464145</v>
      </c>
      <c r="GZ69" s="68"/>
      <c r="HA69" s="15">
        <f t="shared" si="91"/>
        <v>4.8104956268221581E-2</v>
      </c>
      <c r="HD69" s="250">
        <v>263.55</v>
      </c>
      <c r="HE69" s="68">
        <f t="shared" si="92"/>
        <v>-3.5074872771207792E-2</v>
      </c>
      <c r="HF69" s="68">
        <f t="shared" si="295"/>
        <v>-2.3924927662188969E-2</v>
      </c>
      <c r="HG69" s="68">
        <f t="shared" si="93"/>
        <v>0.48053480141565097</v>
      </c>
      <c r="HH69" s="68"/>
      <c r="HI69" s="15">
        <f t="shared" si="94"/>
        <v>-0.34739005546751184</v>
      </c>
      <c r="HK69" s="250">
        <v>30.68</v>
      </c>
      <c r="HL69" s="68">
        <f t="shared" si="95"/>
        <v>-2.5103272958373026E-2</v>
      </c>
      <c r="HM69" s="68">
        <f t="shared" si="296"/>
        <v>-1.3953327849354201E-2</v>
      </c>
      <c r="HN69" s="68">
        <f t="shared" si="96"/>
        <v>11.370967741935484</v>
      </c>
      <c r="HO69" s="68"/>
      <c r="HP69" s="15">
        <f t="shared" si="97"/>
        <v>0.16300227445034121</v>
      </c>
      <c r="HR69" s="250">
        <v>117.7</v>
      </c>
      <c r="HS69" s="68">
        <f t="shared" si="98"/>
        <v>-1.611671897531578E-3</v>
      </c>
      <c r="HT69" s="68">
        <f t="shared" si="297"/>
        <v>9.5382732114872477E-3</v>
      </c>
      <c r="HU69" s="68">
        <f t="shared" si="99"/>
        <v>2.233516483516484</v>
      </c>
      <c r="HV69" s="68"/>
      <c r="HW69" s="15">
        <f t="shared" si="100"/>
        <v>9.4171237333829233E-2</v>
      </c>
      <c r="HY69" s="250">
        <v>109.67</v>
      </c>
      <c r="HZ69" s="68">
        <f t="shared" si="101"/>
        <v>-1.5794669299111594E-2</v>
      </c>
      <c r="IA69" s="68">
        <f t="shared" si="298"/>
        <v>-4.644724190092769E-3</v>
      </c>
      <c r="IB69" s="68">
        <f t="shared" si="102"/>
        <v>3.5599622285174652E-2</v>
      </c>
      <c r="IC69" s="68"/>
      <c r="ID69" s="15">
        <f t="shared" si="103"/>
        <v>-0.18333457442847562</v>
      </c>
      <c r="IF69" s="250">
        <v>169.12</v>
      </c>
      <c r="IG69" s="68">
        <f t="shared" si="104"/>
        <v>-1.6687016687016713E-2</v>
      </c>
      <c r="IH69" s="68">
        <f t="shared" si="299"/>
        <v>-5.5370715779978884E-3</v>
      </c>
      <c r="II69" s="68">
        <f t="shared" si="105"/>
        <v>-3.3599999999999977E-2</v>
      </c>
      <c r="IJ69" s="68"/>
      <c r="IK69" s="15">
        <f t="shared" si="106"/>
        <v>-0.27053140096618356</v>
      </c>
      <c r="IM69" s="250">
        <v>205.32</v>
      </c>
      <c r="IN69" s="68">
        <f t="shared" si="107"/>
        <v>1.0681762244646752E-2</v>
      </c>
      <c r="IO69" s="68">
        <f t="shared" si="300"/>
        <v>2.1831707353665575E-2</v>
      </c>
      <c r="IP69" s="68">
        <f t="shared" si="108"/>
        <v>3.00937316930287</v>
      </c>
      <c r="IQ69" s="68"/>
      <c r="IR69" s="15">
        <f t="shared" si="109"/>
        <v>9.4981600981281014E-2</v>
      </c>
      <c r="IT69" s="250">
        <v>41.83</v>
      </c>
      <c r="IU69" s="68">
        <f t="shared" si="110"/>
        <v>-1.8766127140511474E-2</v>
      </c>
      <c r="IV69" s="68">
        <f t="shared" si="301"/>
        <v>-7.6161820314926496E-3</v>
      </c>
      <c r="IW69" s="68">
        <f t="shared" si="111"/>
        <v>1.2920547945205478</v>
      </c>
      <c r="IX69" s="68"/>
      <c r="IY69" s="15">
        <f t="shared" si="112"/>
        <v>-0.18602841019653632</v>
      </c>
      <c r="JA69" s="250">
        <v>576.74</v>
      </c>
      <c r="JB69" s="68">
        <f t="shared" si="113"/>
        <v>-4.2882272893225847E-2</v>
      </c>
      <c r="JC69" s="68">
        <f t="shared" si="302"/>
        <v>-3.1732327784207023E-2</v>
      </c>
      <c r="JD69" s="68">
        <f t="shared" si="114"/>
        <v>0.16654530744336576</v>
      </c>
      <c r="JE69" s="68"/>
      <c r="JF69" s="15">
        <f t="shared" si="115"/>
        <v>-1.4978394903588294E-2</v>
      </c>
      <c r="JH69" s="250">
        <v>378.8</v>
      </c>
      <c r="JI69" s="68">
        <f t="shared" si="116"/>
        <v>-3.0160274463618141E-2</v>
      </c>
      <c r="JJ69" s="68">
        <f t="shared" si="303"/>
        <v>-1.9010329354599315E-2</v>
      </c>
      <c r="JK69" s="68">
        <f t="shared" si="117"/>
        <v>-6.8578032407976552E-2</v>
      </c>
      <c r="JL69" s="68"/>
      <c r="JM69" s="15">
        <f t="shared" si="118"/>
        <v>-0.10130486358244363</v>
      </c>
      <c r="JO69" s="250">
        <v>13.43</v>
      </c>
      <c r="JP69" s="68">
        <f t="shared" si="119"/>
        <v>-2.9624277456647408E-2</v>
      </c>
      <c r="JQ69" s="68">
        <f t="shared" si="304"/>
        <v>-1.8474332347628582E-2</v>
      </c>
      <c r="JR69" s="68">
        <f t="shared" si="120"/>
        <v>-0.54681963894044205</v>
      </c>
      <c r="JS69" s="68"/>
      <c r="JT69" s="15">
        <f t="shared" si="121"/>
        <v>0.31795878312070663</v>
      </c>
      <c r="JV69" s="250">
        <v>1.33</v>
      </c>
      <c r="JW69" s="68">
        <f t="shared" si="122"/>
        <v>-4.3165467625899165E-2</v>
      </c>
      <c r="JX69" s="68">
        <f t="shared" si="305"/>
        <v>-3.2015522516880342E-2</v>
      </c>
      <c r="JY69" s="68">
        <f t="shared" si="123"/>
        <v>-0.47430830039525684</v>
      </c>
      <c r="JZ69" s="68"/>
      <c r="KA69" s="15">
        <f t="shared" si="124"/>
        <v>-0.26111111111111107</v>
      </c>
      <c r="KC69" s="250">
        <v>20.309999999999999</v>
      </c>
      <c r="KD69" s="68">
        <f t="shared" si="125"/>
        <v>-1.3119533527696773E-2</v>
      </c>
      <c r="KE69" s="68">
        <f t="shared" si="306"/>
        <v>-1.9695884186779478E-3</v>
      </c>
      <c r="KF69" s="68">
        <f t="shared" si="126"/>
        <v>4.2607802874743236E-2</v>
      </c>
      <c r="KG69" s="68"/>
      <c r="KH69" s="15">
        <f t="shared" si="127"/>
        <v>-8.4310189359783641E-2</v>
      </c>
      <c r="KI69" s="18"/>
      <c r="KJ69" s="250">
        <v>40.51</v>
      </c>
      <c r="KK69" s="68">
        <f t="shared" si="128"/>
        <v>-4.5251001649776142E-2</v>
      </c>
      <c r="KL69" s="68">
        <f t="shared" si="307"/>
        <v>-3.4101056540757319E-2</v>
      </c>
      <c r="KM69" s="68">
        <f t="shared" si="129"/>
        <v>0.91990521327014196</v>
      </c>
      <c r="KN69" s="68"/>
      <c r="KO69" s="15">
        <f t="shared" si="130"/>
        <v>-0.39726231215592916</v>
      </c>
      <c r="KQ69" s="250">
        <v>1.58</v>
      </c>
      <c r="KR69" s="68">
        <f t="shared" si="131"/>
        <v>-6.9493521790341517E-2</v>
      </c>
      <c r="KS69" s="68">
        <f t="shared" si="308"/>
        <v>-5.8343576681322694E-2</v>
      </c>
      <c r="KT69" s="68">
        <f t="shared" si="132"/>
        <v>-0.39694656488549618</v>
      </c>
      <c r="KU69" s="68"/>
      <c r="KV69" s="15">
        <f t="shared" si="133"/>
        <v>0.56435643564356441</v>
      </c>
      <c r="KW69" s="18"/>
      <c r="KX69" s="250">
        <v>20.16</v>
      </c>
      <c r="KY69" s="68">
        <f t="shared" si="134"/>
        <v>-6.2761506276150694E-2</v>
      </c>
      <c r="KZ69" s="68">
        <f t="shared" si="309"/>
        <v>-5.1611561167131871E-2</v>
      </c>
      <c r="LA69" s="68">
        <f t="shared" si="135"/>
        <v>-0.71972751285972481</v>
      </c>
      <c r="LB69" s="68"/>
      <c r="LC69" s="15">
        <f t="shared" si="136"/>
        <v>-0.14972585407001268</v>
      </c>
      <c r="LD69" s="18"/>
      <c r="LE69" s="250">
        <v>53.01</v>
      </c>
      <c r="LF69" s="68">
        <f t="shared" si="137"/>
        <v>1.3188073394495368E-2</v>
      </c>
      <c r="LG69" s="68">
        <f t="shared" si="310"/>
        <v>2.4338018503514192E-2</v>
      </c>
      <c r="LH69" s="68">
        <f t="shared" si="138"/>
        <v>0.47948646385710297</v>
      </c>
      <c r="LI69" s="68"/>
      <c r="LJ69" s="15">
        <f t="shared" si="139"/>
        <v>0.14964216005204942</v>
      </c>
      <c r="LL69" s="250">
        <v>107.39</v>
      </c>
      <c r="LM69" s="68">
        <f t="shared" si="140"/>
        <v>-4.0804970787350252E-3</v>
      </c>
      <c r="LN69" s="68">
        <f t="shared" si="311"/>
        <v>7.0694480302837997E-3</v>
      </c>
      <c r="LO69" s="68">
        <f t="shared" si="141"/>
        <v>0.22731428571428572</v>
      </c>
      <c r="LP69" s="68"/>
      <c r="LQ69" s="15">
        <f t="shared" si="142"/>
        <v>0.37309806930060108</v>
      </c>
      <c r="LS69" s="250">
        <v>12.49</v>
      </c>
      <c r="LT69" s="68">
        <f t="shared" si="143"/>
        <v>-1.5987210231814208E-3</v>
      </c>
      <c r="LU69" s="68">
        <f t="shared" si="312"/>
        <v>9.5512240858374037E-3</v>
      </c>
      <c r="LV69" s="68"/>
      <c r="LW69" s="68"/>
      <c r="LX69" s="15">
        <f t="shared" si="144"/>
        <v>0.3502702702702703</v>
      </c>
      <c r="LZ69" s="250">
        <v>12.24</v>
      </c>
      <c r="MA69" s="68">
        <f t="shared" si="145"/>
        <v>-6.3504208110175986E-2</v>
      </c>
      <c r="MB69" s="68">
        <f t="shared" si="313"/>
        <v>-5.2354263001157163E-2</v>
      </c>
      <c r="MC69" s="68">
        <f t="shared" si="146"/>
        <v>-0.44988764044943819</v>
      </c>
      <c r="MD69" s="68"/>
      <c r="ME69" s="15">
        <f t="shared" si="147"/>
        <v>-9.1988130563798232E-2</v>
      </c>
      <c r="MG69" s="250">
        <v>22.38</v>
      </c>
      <c r="MH69" s="68">
        <f t="shared" si="148"/>
        <v>-6.0453400503778391E-2</v>
      </c>
      <c r="MI69" s="68">
        <f t="shared" si="314"/>
        <v>-4.9303455394759568E-2</v>
      </c>
      <c r="MJ69" s="68">
        <f t="shared" si="149"/>
        <v>2.0161725067385445</v>
      </c>
      <c r="MK69" s="68"/>
      <c r="ML69" s="15">
        <f t="shared" si="150"/>
        <v>5.4168629298162907E-2</v>
      </c>
      <c r="MN69" s="250">
        <v>99.21</v>
      </c>
      <c r="MO69" s="68">
        <f t="shared" si="151"/>
        <v>-2.1983438485804457E-2</v>
      </c>
      <c r="MP69" s="68">
        <f t="shared" si="315"/>
        <v>-1.0833493376785632E-2</v>
      </c>
      <c r="MQ69" s="68">
        <f t="shared" si="152"/>
        <v>-0.21199364575059579</v>
      </c>
      <c r="MR69" s="68"/>
      <c r="MS69" s="15">
        <f t="shared" si="153"/>
        <v>-0.10934554268785354</v>
      </c>
      <c r="MU69" s="250">
        <v>10.95</v>
      </c>
      <c r="MV69" s="68">
        <f t="shared" si="154"/>
        <v>-1.1732851985559638E-2</v>
      </c>
      <c r="MW69" s="68">
        <f t="shared" si="316"/>
        <v>-5.8290687654081325E-4</v>
      </c>
      <c r="MX69" s="68">
        <f t="shared" si="155"/>
        <v>-0.47532343076185918</v>
      </c>
      <c r="MY69" s="68"/>
      <c r="MZ69" s="15">
        <f t="shared" si="156"/>
        <v>2.6241799437675666E-2</v>
      </c>
      <c r="NB69" s="250">
        <v>199.89</v>
      </c>
      <c r="NC69" s="68">
        <f t="shared" si="157"/>
        <v>-2.9094618224208321E-2</v>
      </c>
      <c r="ND69" s="68">
        <f t="shared" si="317"/>
        <v>-1.7944673115189498E-2</v>
      </c>
      <c r="NE69" s="68">
        <f t="shared" si="158"/>
        <v>0.47552963755813088</v>
      </c>
      <c r="NF69" s="68"/>
      <c r="NG69" s="15">
        <f t="shared" si="159"/>
        <v>0.19845314467294201</v>
      </c>
      <c r="NI69" s="250">
        <v>5.67</v>
      </c>
      <c r="NJ69" s="68">
        <f t="shared" si="160"/>
        <v>-3.5714285714285712E-2</v>
      </c>
      <c r="NK69" s="68">
        <f t="shared" si="318"/>
        <v>-2.4564340605266889E-2</v>
      </c>
      <c r="NL69" s="68">
        <f t="shared" si="161"/>
        <v>-0.95498213576816193</v>
      </c>
      <c r="NM69" s="68"/>
      <c r="NN69" s="15">
        <f t="shared" si="162"/>
        <v>0.15714285714285706</v>
      </c>
      <c r="NP69" s="250">
        <v>302.83</v>
      </c>
      <c r="NQ69" s="68">
        <f t="shared" si="163"/>
        <v>-5.6105610561061356E-4</v>
      </c>
      <c r="NR69" s="68">
        <f t="shared" si="319"/>
        <v>1.0588889003408212E-2</v>
      </c>
      <c r="NS69" s="68">
        <f t="shared" si="164"/>
        <v>1.3072761904761903</v>
      </c>
      <c r="NT69" s="68"/>
      <c r="NU69" s="15">
        <f t="shared" si="165"/>
        <v>-7.9348189584410131E-2</v>
      </c>
      <c r="NW69" s="250">
        <v>154.33000000000001</v>
      </c>
      <c r="NX69" s="68">
        <f t="shared" si="166"/>
        <v>-4.8754930966469406E-2</v>
      </c>
      <c r="NY69" s="68">
        <f t="shared" si="320"/>
        <v>-3.7604985857450583E-2</v>
      </c>
      <c r="NZ69" s="68">
        <f t="shared" si="167"/>
        <v>-0.12192762858443321</v>
      </c>
      <c r="OA69" s="68"/>
      <c r="OB69" s="15">
        <f t="shared" si="168"/>
        <v>-0.18473322768092973</v>
      </c>
      <c r="OD69" s="250">
        <v>1.29</v>
      </c>
      <c r="OE69" s="68">
        <f t="shared" si="169"/>
        <v>-5.1470588235294157E-2</v>
      </c>
      <c r="OF69" s="68">
        <f t="shared" si="321"/>
        <v>-4.0320643126275334E-2</v>
      </c>
      <c r="OG69" s="68">
        <f t="shared" si="170"/>
        <v>-0.99428368857180838</v>
      </c>
      <c r="OH69" s="68"/>
      <c r="OI69" s="15">
        <f t="shared" si="171"/>
        <v>-0.11643835616438351</v>
      </c>
      <c r="OK69" s="250">
        <v>66.22</v>
      </c>
      <c r="OL69" s="68">
        <f t="shared" si="172"/>
        <v>-4.1678726483357388E-2</v>
      </c>
      <c r="OM69" s="68">
        <f t="shared" si="322"/>
        <v>-3.0528781374338565E-2</v>
      </c>
      <c r="ON69" s="68">
        <f t="shared" si="173"/>
        <v>0.55995288574793867</v>
      </c>
      <c r="OO69" s="68"/>
      <c r="OP69" s="15">
        <f t="shared" si="174"/>
        <v>-5.854976730220696E-3</v>
      </c>
      <c r="OR69" s="250">
        <v>1.72</v>
      </c>
      <c r="OS69" s="68">
        <f t="shared" si="175"/>
        <v>1.1764705882352951E-2</v>
      </c>
      <c r="OT69" s="68">
        <f t="shared" si="323"/>
        <v>2.2914650991371778E-2</v>
      </c>
      <c r="OU69" s="68">
        <f t="shared" si="176"/>
        <v>-0.77662337662337666</v>
      </c>
      <c r="OV69" s="68"/>
      <c r="OW69" s="15">
        <f t="shared" si="177"/>
        <v>0.53571428571428559</v>
      </c>
      <c r="OY69" s="250">
        <v>131.05000000000001</v>
      </c>
      <c r="OZ69" s="68">
        <f t="shared" si="178"/>
        <v>-1.2806026365348314E-2</v>
      </c>
      <c r="PA69" s="68">
        <f t="shared" si="324"/>
        <v>-1.6560812563294891E-3</v>
      </c>
      <c r="PB69" s="68">
        <f t="shared" si="332"/>
        <v>3.0323076923076928</v>
      </c>
      <c r="PC69" s="68"/>
      <c r="PD69" s="15">
        <f t="shared" si="179"/>
        <v>0.14404190309908349</v>
      </c>
      <c r="PE69" s="18"/>
      <c r="PF69" s="250">
        <v>207.75</v>
      </c>
      <c r="PG69" s="68">
        <f t="shared" si="180"/>
        <v>-2.3272214386459749E-2</v>
      </c>
      <c r="PH69" s="68">
        <f t="shared" si="325"/>
        <v>-1.2122269277440924E-2</v>
      </c>
      <c r="PI69" s="68">
        <f t="shared" si="181"/>
        <v>-0.4033601378518093</v>
      </c>
      <c r="PJ69" s="68"/>
      <c r="PK69" s="15">
        <f t="shared" si="182"/>
        <v>-6.5987663176014701E-3</v>
      </c>
      <c r="PM69" s="250"/>
      <c r="PN69" s="68">
        <f t="shared" si="183"/>
        <v>0</v>
      </c>
      <c r="PO69" s="68">
        <f t="shared" si="184"/>
        <v>1.1149945109018825E-2</v>
      </c>
      <c r="PP69" s="68">
        <f t="shared" si="185"/>
        <v>0</v>
      </c>
      <c r="PQ69" s="68"/>
      <c r="PR69" s="15">
        <f t="shared" si="186"/>
        <v>0</v>
      </c>
      <c r="PT69" s="250">
        <v>3.75</v>
      </c>
      <c r="PU69" s="68">
        <f t="shared" si="187"/>
        <v>-6.7164179104477514E-2</v>
      </c>
      <c r="PV69" s="68">
        <f t="shared" si="326"/>
        <v>-5.6014233995458691E-2</v>
      </c>
      <c r="PW69" s="68">
        <f t="shared" si="188"/>
        <v>-0.56995412844036697</v>
      </c>
      <c r="PX69" s="68"/>
      <c r="PY69" s="15">
        <f t="shared" si="189"/>
        <v>-0.26900584795321636</v>
      </c>
      <c r="QA69" s="250">
        <v>208.39</v>
      </c>
      <c r="QB69" s="68">
        <f t="shared" si="190"/>
        <v>-2.3293963254593302E-2</v>
      </c>
      <c r="QC69" s="68">
        <f t="shared" si="327"/>
        <v>-1.2144018145574477E-2</v>
      </c>
      <c r="QD69" s="68">
        <f t="shared" si="191"/>
        <v>-0.38234683896973831</v>
      </c>
      <c r="QE69" s="68"/>
      <c r="QF69" s="15">
        <f t="shared" si="192"/>
        <v>8.6836340878272536E-2</v>
      </c>
      <c r="QH69" s="250">
        <v>1.34</v>
      </c>
      <c r="QI69" s="68">
        <f t="shared" si="193"/>
        <v>-1.4705882352941188E-2</v>
      </c>
      <c r="QJ69" s="68">
        <f t="shared" si="328"/>
        <v>-3.5559372439223635E-3</v>
      </c>
      <c r="QK69" s="68">
        <f t="shared" si="194"/>
        <v>-0.4661354581673306</v>
      </c>
      <c r="QL69" s="68"/>
      <c r="QM69" s="15">
        <f t="shared" si="195"/>
        <v>3.0769230769230795E-2</v>
      </c>
      <c r="QO69" s="250">
        <v>5.95</v>
      </c>
      <c r="QP69" s="68">
        <f t="shared" si="196"/>
        <v>-2.1381578947368404E-2</v>
      </c>
      <c r="QQ69" s="68">
        <f t="shared" si="329"/>
        <v>-1.0231633838349579E-2</v>
      </c>
      <c r="QR69" s="68">
        <f t="shared" si="197"/>
        <v>-0.99274726346327302</v>
      </c>
      <c r="QS69" s="68"/>
      <c r="QT69" s="15">
        <f t="shared" si="198"/>
        <v>-0.48170731707317072</v>
      </c>
      <c r="QV69" s="250">
        <v>1.8160000000000001</v>
      </c>
      <c r="QW69" s="68">
        <f t="shared" si="199"/>
        <v>-5.0705697856769455E-2</v>
      </c>
      <c r="QX69" s="68">
        <f t="shared" si="330"/>
        <v>-3.9555752747750632E-2</v>
      </c>
      <c r="QY69" s="68">
        <f t="shared" si="200"/>
        <v>-0.48555240793201127</v>
      </c>
      <c r="QZ69" s="68"/>
      <c r="RA69" s="15">
        <f t="shared" si="201"/>
        <v>-0.2578667756436453</v>
      </c>
      <c r="RC69" s="250">
        <v>20.86</v>
      </c>
      <c r="RD69" s="68">
        <f t="shared" si="202"/>
        <v>-3.1569173630454958E-2</v>
      </c>
      <c r="RE69" s="68">
        <f t="shared" si="331"/>
        <v>-2.0419228521436135E-2</v>
      </c>
      <c r="RF69" s="68">
        <f t="shared" si="203"/>
        <v>-0.54936271332901276</v>
      </c>
      <c r="RG69" s="68"/>
      <c r="RH69" s="15">
        <f t="shared" si="204"/>
        <v>-0.15717171717171718</v>
      </c>
      <c r="RJ69" s="250">
        <v>165.25</v>
      </c>
      <c r="RK69" s="68">
        <f t="shared" si="205"/>
        <v>-1.7772230147408516E-2</v>
      </c>
      <c r="RL69" s="68">
        <f t="shared" si="206"/>
        <v>-6.6222850383896911E-3</v>
      </c>
      <c r="RM69" s="68">
        <f t="shared" si="207"/>
        <v>-0.23346321551164306</v>
      </c>
      <c r="RN69" s="68"/>
      <c r="RO69" s="15">
        <f t="shared" si="208"/>
        <v>-0.15997356649044325</v>
      </c>
      <c r="RQ69" s="250">
        <v>13.73</v>
      </c>
      <c r="RR69" s="68">
        <f t="shared" si="209"/>
        <v>-4.2538354253835384E-2</v>
      </c>
      <c r="RS69" s="68">
        <f t="shared" si="210"/>
        <v>-3.1388409144816561E-2</v>
      </c>
      <c r="RT69" s="68">
        <f t="shared" si="211"/>
        <v>-6.2158469945355198E-2</v>
      </c>
      <c r="RU69" s="68"/>
      <c r="RV69" s="15">
        <f t="shared" si="212"/>
        <v>-0.34117082533589249</v>
      </c>
      <c r="RX69" s="250">
        <v>85.85</v>
      </c>
      <c r="RY69" s="68">
        <f t="shared" si="213"/>
        <v>-4.7064047064047161E-2</v>
      </c>
      <c r="RZ69" s="68">
        <f t="shared" si="214"/>
        <v>-3.5914101955028338E-2</v>
      </c>
      <c r="SA69" s="68">
        <f t="shared" si="215"/>
        <v>-0.35480234480685413</v>
      </c>
      <c r="SB69" s="68"/>
      <c r="SC69" s="15">
        <f t="shared" si="216"/>
        <v>0.13513156154964961</v>
      </c>
      <c r="SE69" s="250">
        <v>8.15</v>
      </c>
      <c r="SF69" s="68">
        <f t="shared" si="217"/>
        <v>-3.7780401416765086E-2</v>
      </c>
      <c r="SG69" s="68">
        <f t="shared" si="218"/>
        <v>-2.6630456307746263E-2</v>
      </c>
      <c r="SH69" s="68">
        <f t="shared" si="219"/>
        <v>-0.34799999999999998</v>
      </c>
      <c r="SI69" s="68"/>
      <c r="SJ69" s="15">
        <f t="shared" si="220"/>
        <v>-0.46592398427260812</v>
      </c>
      <c r="SL69" s="250">
        <v>0.49</v>
      </c>
      <c r="SM69" s="68">
        <f t="shared" si="221"/>
        <v>-7.5471698113207614E-2</v>
      </c>
      <c r="SN69" s="68">
        <f t="shared" si="222"/>
        <v>-6.4321753004188784E-2</v>
      </c>
      <c r="SO69" s="68">
        <f t="shared" si="223"/>
        <v>-0.65492957746478875</v>
      </c>
      <c r="SP69" s="68"/>
      <c r="SQ69" s="15">
        <f t="shared" si="224"/>
        <v>-0.51485148514851486</v>
      </c>
      <c r="SS69" s="250">
        <v>7.58</v>
      </c>
      <c r="ST69" s="68">
        <f t="shared" si="225"/>
        <v>-5.955334987593057E-2</v>
      </c>
      <c r="SU69" s="68">
        <f t="shared" si="226"/>
        <v>-4.8403404766911746E-2</v>
      </c>
      <c r="SV69" s="68">
        <f t="shared" si="227"/>
        <v>-0.53035935563816605</v>
      </c>
      <c r="SW69" s="68"/>
      <c r="SX69" s="15">
        <f t="shared" si="228"/>
        <v>-9.7619047619047647E-2</v>
      </c>
      <c r="SZ69" s="250">
        <v>25.97</v>
      </c>
      <c r="TA69" s="68">
        <f t="shared" si="229"/>
        <v>-7.6423385555981207E-3</v>
      </c>
      <c r="TB69" s="68">
        <f t="shared" si="230"/>
        <v>3.5076065534207041E-3</v>
      </c>
      <c r="TC69" s="68">
        <f t="shared" si="231"/>
        <v>-0.3567005201882586</v>
      </c>
      <c r="TD69" s="68"/>
      <c r="TE69" s="15">
        <f t="shared" si="232"/>
        <v>0.66474358974358971</v>
      </c>
      <c r="TG69" s="250">
        <v>0.1852</v>
      </c>
      <c r="TH69" s="68">
        <f t="shared" si="233"/>
        <v>-9.6256684491978391E-3</v>
      </c>
      <c r="TI69" s="68">
        <f t="shared" si="234"/>
        <v>1.5242766598209858E-3</v>
      </c>
      <c r="TJ69" s="68">
        <f t="shared" si="235"/>
        <v>-0.15818181818181817</v>
      </c>
      <c r="TK69" s="68"/>
      <c r="TL69" s="15">
        <f t="shared" si="236"/>
        <v>9.2625368731563365E-2</v>
      </c>
      <c r="TN69" s="250">
        <v>26.19</v>
      </c>
      <c r="TO69" s="68">
        <f t="shared" si="237"/>
        <v>-0.10461538461538457</v>
      </c>
      <c r="TP69" s="68">
        <f t="shared" si="238"/>
        <v>-9.3465439506365738E-2</v>
      </c>
      <c r="TQ69" s="68">
        <f t="shared" si="239"/>
        <v>-0.61825774525737354</v>
      </c>
      <c r="TR69" s="68"/>
      <c r="TS69" s="15">
        <f t="shared" si="240"/>
        <v>-0.11966386554621844</v>
      </c>
      <c r="TU69" s="250">
        <v>2.2999999999999998</v>
      </c>
      <c r="TV69" s="68">
        <f t="shared" si="241"/>
        <v>-2.5423728813559344E-2</v>
      </c>
      <c r="TW69" s="68">
        <f t="shared" si="242"/>
        <v>-1.427378370454052E-2</v>
      </c>
      <c r="TX69" s="68">
        <f t="shared" si="243"/>
        <v>-0.47845804988662138</v>
      </c>
      <c r="TY69" s="68"/>
      <c r="TZ69" s="15">
        <f t="shared" si="244"/>
        <v>0.3450292397660818</v>
      </c>
      <c r="UB69" s="250"/>
      <c r="UC69" s="68">
        <f t="shared" si="245"/>
        <v>0</v>
      </c>
      <c r="UD69" s="68">
        <f t="shared" si="246"/>
        <v>1.1149945109018825E-2</v>
      </c>
      <c r="UE69" s="68">
        <f t="shared" si="247"/>
        <v>0</v>
      </c>
      <c r="UF69" s="68"/>
      <c r="UG69" s="15">
        <f t="shared" si="248"/>
        <v>0</v>
      </c>
      <c r="UI69" s="250"/>
      <c r="UJ69" s="68">
        <f t="shared" si="249"/>
        <v>0</v>
      </c>
      <c r="UK69" s="68">
        <f t="shared" si="250"/>
        <v>1.1149945109018825E-2</v>
      </c>
      <c r="UL69" s="68">
        <f t="shared" si="251"/>
        <v>0</v>
      </c>
      <c r="UM69" s="68"/>
      <c r="UN69" s="15">
        <f t="shared" si="252"/>
        <v>0</v>
      </c>
      <c r="UP69" s="250"/>
      <c r="UQ69" s="68">
        <f t="shared" si="253"/>
        <v>0</v>
      </c>
      <c r="UR69" s="68">
        <f t="shared" si="254"/>
        <v>1.1149945109018825E-2</v>
      </c>
      <c r="US69" s="68">
        <f t="shared" si="255"/>
        <v>0</v>
      </c>
      <c r="UT69" s="68"/>
      <c r="UU69" s="15">
        <f t="shared" si="256"/>
        <v>0</v>
      </c>
      <c r="UW69" s="250"/>
      <c r="UX69" s="68">
        <f t="shared" si="257"/>
        <v>0</v>
      </c>
      <c r="UY69" s="68">
        <f t="shared" si="258"/>
        <v>1.1149945109018825E-2</v>
      </c>
      <c r="UZ69" s="68">
        <f t="shared" si="259"/>
        <v>0</v>
      </c>
      <c r="VA69" s="68"/>
      <c r="VB69" s="15">
        <f t="shared" si="260"/>
        <v>0</v>
      </c>
      <c r="VD69" s="250"/>
      <c r="VE69" s="68">
        <f t="shared" si="261"/>
        <v>0</v>
      </c>
      <c r="VF69" s="68">
        <f t="shared" si="262"/>
        <v>1.1149945109018825E-2</v>
      </c>
      <c r="VG69" s="68">
        <f t="shared" si="263"/>
        <v>0</v>
      </c>
      <c r="VH69" s="68"/>
      <c r="VI69" s="15">
        <f t="shared" si="264"/>
        <v>0</v>
      </c>
      <c r="VM69" s="21">
        <f t="shared" si="265"/>
        <v>-2.6132959487553592E-2</v>
      </c>
      <c r="VN69" s="49"/>
      <c r="VO69" s="21">
        <f t="shared" si="266"/>
        <v>0.24594021406920685</v>
      </c>
      <c r="VP69" s="14"/>
      <c r="VQ69" s="21">
        <f t="shared" si="267"/>
        <v>-2.4291666194102883E-2</v>
      </c>
    </row>
    <row r="70" spans="1:589" ht="15.75" customHeight="1" x14ac:dyDescent="0.2">
      <c r="A70" s="127">
        <v>45747</v>
      </c>
      <c r="B70" s="4">
        <f t="shared" si="0"/>
        <v>45747</v>
      </c>
      <c r="C70" s="13">
        <v>42002.01</v>
      </c>
      <c r="D70" s="138">
        <f t="shared" si="1"/>
        <v>418.42000000000553</v>
      </c>
      <c r="E70" s="68">
        <f t="shared" si="2"/>
        <v>1.0062142301807169E-2</v>
      </c>
      <c r="F70" s="15">
        <f t="shared" si="3"/>
        <v>-1.2744621948645412E-2</v>
      </c>
      <c r="G70" s="13">
        <v>5611.93</v>
      </c>
      <c r="H70" s="138">
        <f t="shared" si="4"/>
        <v>30.980000000000473</v>
      </c>
      <c r="I70" s="68">
        <f t="shared" si="5"/>
        <v>5.5510262589703319E-3</v>
      </c>
      <c r="J70" s="15">
        <f t="shared" si="6"/>
        <v>-4.5854635534707186E-2</v>
      </c>
      <c r="K70" s="13">
        <v>17299.29</v>
      </c>
      <c r="L70" s="138">
        <f t="shared" si="7"/>
        <v>-23.700000000000728</v>
      </c>
      <c r="M70" s="68">
        <f t="shared" si="8"/>
        <v>-1.3681240940507803E-3</v>
      </c>
      <c r="N70" s="15">
        <f t="shared" si="9"/>
        <v>-0.10416456292052266</v>
      </c>
      <c r="O70" s="13">
        <v>2011.91</v>
      </c>
      <c r="P70" s="138">
        <f t="shared" si="10"/>
        <v>-11.3599999999999</v>
      </c>
      <c r="Q70" s="68">
        <f t="shared" si="11"/>
        <v>-5.6146732764287017E-3</v>
      </c>
      <c r="R70" s="15">
        <f t="shared" si="12"/>
        <v>-9.7862933601176497E-2</v>
      </c>
      <c r="S70" s="18">
        <f t="shared" si="13"/>
        <v>3.6551097529830129E-3</v>
      </c>
      <c r="T70" s="121">
        <f t="shared" si="14"/>
        <v>252.56369714873321</v>
      </c>
      <c r="U70" s="121">
        <f t="shared" si="15"/>
        <v>252.56369714873321</v>
      </c>
      <c r="V70" s="134">
        <f t="shared" si="16"/>
        <v>2.9028081841304372E-3</v>
      </c>
      <c r="W70" s="21">
        <f t="shared" si="268"/>
        <v>-2.3793486082357877E-2</v>
      </c>
      <c r="X70" s="18">
        <f t="shared" si="17"/>
        <v>2.1575927975745045E-3</v>
      </c>
      <c r="Y70" s="352">
        <v>73846.81</v>
      </c>
      <c r="Z70" s="15">
        <v>1.9999999999999999E-6</v>
      </c>
      <c r="AA70" s="21">
        <f t="shared" si="18"/>
        <v>-2.9008081841304374E-3</v>
      </c>
      <c r="AC70" s="250">
        <v>197.51</v>
      </c>
      <c r="AD70" s="68">
        <f t="shared" si="19"/>
        <v>-2.4243648669125622E-3</v>
      </c>
      <c r="AE70" s="68">
        <f t="shared" si="269"/>
        <v>-5.327173051042999E-3</v>
      </c>
      <c r="AF70" s="68">
        <f t="shared" si="20"/>
        <v>0.19870121988226</v>
      </c>
      <c r="AG70" s="68"/>
      <c r="AH70" s="15">
        <f t="shared" si="21"/>
        <v>-0.13056301448254609</v>
      </c>
      <c r="AJ70" s="250">
        <v>20.02</v>
      </c>
      <c r="AK70" s="68">
        <f t="shared" si="22"/>
        <v>9.9999999999997877E-4</v>
      </c>
      <c r="AL70" s="68">
        <f t="shared" si="270"/>
        <v>-1.9028081841304585E-3</v>
      </c>
      <c r="AM70" s="68">
        <f t="shared" si="23"/>
        <v>7.6344086021505275E-2</v>
      </c>
      <c r="AN70" s="68"/>
      <c r="AO70" s="15">
        <f t="shared" si="24"/>
        <v>-4.8026628625772776E-2</v>
      </c>
      <c r="AQ70" s="250">
        <v>19.059999999999999</v>
      </c>
      <c r="AR70" s="68">
        <f t="shared" si="25"/>
        <v>0</v>
      </c>
      <c r="AS70" s="68">
        <f t="shared" si="271"/>
        <v>-2.9028081841304372E-3</v>
      </c>
      <c r="AT70" s="68">
        <f t="shared" si="26"/>
        <v>0.10364794441227558</v>
      </c>
      <c r="AU70" s="68"/>
      <c r="AV70" s="15">
        <f t="shared" si="27"/>
        <v>-0.11224965067536098</v>
      </c>
      <c r="AX70" s="250">
        <v>195.46</v>
      </c>
      <c r="AY70" s="68">
        <f t="shared" si="28"/>
        <v>5.6596007408931583E-3</v>
      </c>
      <c r="AZ70" s="68">
        <f t="shared" si="272"/>
        <v>2.7567925567627211E-3</v>
      </c>
      <c r="BA70" s="68">
        <f t="shared" si="29"/>
        <v>0.45756897837434762</v>
      </c>
      <c r="BB70" s="68"/>
      <c r="BC70" s="15">
        <f t="shared" si="30"/>
        <v>-4.2754297468044419E-2</v>
      </c>
      <c r="BE70" s="250">
        <v>76.069999999999993</v>
      </c>
      <c r="BF70" s="68">
        <f t="shared" si="31"/>
        <v>9.1536216503050917E-3</v>
      </c>
      <c r="BG70" s="68">
        <f t="shared" si="273"/>
        <v>6.2508134661746545E-3</v>
      </c>
      <c r="BH70" s="68"/>
      <c r="BI70" s="68"/>
      <c r="BJ70" s="15">
        <f t="shared" si="32"/>
        <v>3.2577711415772925E-2</v>
      </c>
      <c r="BL70" s="250">
        <v>61.04</v>
      </c>
      <c r="BM70" s="68">
        <f t="shared" si="33"/>
        <v>-2.1252247833905926E-3</v>
      </c>
      <c r="BN70" s="68">
        <f t="shared" si="274"/>
        <v>-5.0280329675210303E-3</v>
      </c>
      <c r="BO70" s="68">
        <f t="shared" si="34"/>
        <v>2.7955540586055854E-2</v>
      </c>
      <c r="BP70" s="68"/>
      <c r="BQ70" s="15">
        <f t="shared" si="35"/>
        <v>-8.0307367786650666E-2</v>
      </c>
      <c r="BS70" s="250">
        <v>34.07</v>
      </c>
      <c r="BT70" s="68">
        <f t="shared" si="36"/>
        <v>-2.6346604215455594E-3</v>
      </c>
      <c r="BU70" s="68">
        <f t="shared" si="275"/>
        <v>-5.5374686056759966E-3</v>
      </c>
      <c r="BV70" s="68">
        <f t="shared" si="37"/>
        <v>-8.5614600107353681E-2</v>
      </c>
      <c r="BW70" s="68"/>
      <c r="BX70" s="15">
        <f t="shared" si="38"/>
        <v>-0.10928104575163398</v>
      </c>
      <c r="BZ70" s="250"/>
      <c r="CA70" s="68">
        <f t="shared" si="39"/>
        <v>0</v>
      </c>
      <c r="CB70" s="68">
        <f t="shared" si="276"/>
        <v>0</v>
      </c>
      <c r="CC70" s="68">
        <f t="shared" si="40"/>
        <v>0</v>
      </c>
      <c r="CD70" s="68"/>
      <c r="CE70" s="15">
        <f t="shared" si="41"/>
        <v>0</v>
      </c>
      <c r="CG70" s="250">
        <v>29.27</v>
      </c>
      <c r="CH70" s="68">
        <f t="shared" si="42"/>
        <v>-8.1328363266689931E-3</v>
      </c>
      <c r="CI70" s="68">
        <f t="shared" si="277"/>
        <v>-1.1035644510799431E-2</v>
      </c>
      <c r="CJ70" s="68">
        <f t="shared" si="43"/>
        <v>-3.1756533245120767E-2</v>
      </c>
      <c r="CK70" s="68"/>
      <c r="CL70" s="15">
        <f t="shared" si="44"/>
        <v>-0.14813736903376018</v>
      </c>
      <c r="CN70" s="250">
        <v>29.77</v>
      </c>
      <c r="CO70" s="68">
        <f t="shared" si="45"/>
        <v>-4.680708793045823E-3</v>
      </c>
      <c r="CP70" s="68">
        <f t="shared" si="278"/>
        <v>-7.5835169771762603E-3</v>
      </c>
      <c r="CQ70" s="68">
        <f t="shared" si="46"/>
        <v>-5.0095724313975756E-2</v>
      </c>
      <c r="CR70" s="68"/>
      <c r="CS70" s="15">
        <f t="shared" si="47"/>
        <v>-0.11054675829100685</v>
      </c>
      <c r="CU70" s="250">
        <v>33.869999999999997</v>
      </c>
      <c r="CV70" s="68">
        <f t="shared" si="48"/>
        <v>-2.9437739181631269E-3</v>
      </c>
      <c r="CW70" s="68">
        <f t="shared" si="279"/>
        <v>-5.8465821022935637E-3</v>
      </c>
      <c r="CX70" s="68">
        <f t="shared" si="49"/>
        <v>5.3499222395023298E-2</v>
      </c>
      <c r="CY70" s="68"/>
      <c r="CZ70" s="15">
        <f t="shared" si="50"/>
        <v>-9.1469957081545164E-2</v>
      </c>
      <c r="DB70" s="250">
        <v>19.2</v>
      </c>
      <c r="DC70" s="68">
        <f t="shared" si="51"/>
        <v>-1.040582726326721E-3</v>
      </c>
      <c r="DD70" s="68">
        <f t="shared" si="280"/>
        <v>-3.9433909104571582E-3</v>
      </c>
      <c r="DE70" s="68">
        <f t="shared" si="52"/>
        <v>-0.12208504801097401</v>
      </c>
      <c r="DF70" s="68"/>
      <c r="DG70" s="15">
        <f t="shared" si="53"/>
        <v>-5.6974459724950896E-2</v>
      </c>
      <c r="DI70" s="250">
        <v>44.33</v>
      </c>
      <c r="DJ70" s="68">
        <f t="shared" si="54"/>
        <v>-1.2254901960784407E-2</v>
      </c>
      <c r="DK70" s="68">
        <f t="shared" si="281"/>
        <v>-1.5157710144914845E-2</v>
      </c>
      <c r="DL70" s="68">
        <f t="shared" si="55"/>
        <v>4.0770101925254754E-3</v>
      </c>
      <c r="DM70" s="68"/>
      <c r="DN70" s="15">
        <f t="shared" si="56"/>
        <v>5.1470588235294164E-2</v>
      </c>
      <c r="DP70" s="250">
        <v>37.630000000000003</v>
      </c>
      <c r="DQ70" s="68">
        <f t="shared" si="57"/>
        <v>-6.8619688572182109E-3</v>
      </c>
      <c r="DR70" s="68">
        <f t="shared" si="282"/>
        <v>-9.764777041348649E-3</v>
      </c>
      <c r="DS70" s="68"/>
      <c r="DT70" s="68"/>
      <c r="DU70" s="15">
        <f t="shared" si="58"/>
        <v>-1.1817226890756191E-2</v>
      </c>
      <c r="DV70" s="18"/>
      <c r="DW70" s="250">
        <v>27.49</v>
      </c>
      <c r="DX70" s="68">
        <f t="shared" si="59"/>
        <v>-6.5052403324901793E-3</v>
      </c>
      <c r="DY70" s="68">
        <f t="shared" si="283"/>
        <v>-9.4080485166206165E-3</v>
      </c>
      <c r="DZ70" s="68">
        <f t="shared" si="60"/>
        <v>0.46691568836712916</v>
      </c>
      <c r="EA70" s="68"/>
      <c r="EB70" s="15">
        <f t="shared" si="61"/>
        <v>-0.17866746340005976</v>
      </c>
      <c r="ED70" s="250">
        <v>31.62</v>
      </c>
      <c r="EE70" s="68">
        <f t="shared" si="62"/>
        <v>-3.4667507091080815E-3</v>
      </c>
      <c r="EF70" s="68">
        <f t="shared" si="284"/>
        <v>-6.3695588932385187E-3</v>
      </c>
      <c r="EG70" s="68">
        <f t="shared" si="63"/>
        <v>0.50356633380884452</v>
      </c>
      <c r="EH70" s="68"/>
      <c r="EI70" s="15">
        <f t="shared" si="64"/>
        <v>-0.1426247288503254</v>
      </c>
      <c r="EK70" s="250">
        <v>105.68</v>
      </c>
      <c r="EL70" s="68">
        <f t="shared" si="65"/>
        <v>5.6807422836586128E-4</v>
      </c>
      <c r="EM70" s="68">
        <f t="shared" si="285"/>
        <v>-2.3347339557645759E-3</v>
      </c>
      <c r="EN70" s="68">
        <f t="shared" si="66"/>
        <v>0.63743414936473497</v>
      </c>
      <c r="EO70" s="68"/>
      <c r="EP70" s="15">
        <f t="shared" si="67"/>
        <v>-5.0494159928122104E-2</v>
      </c>
      <c r="ER70" s="250">
        <v>36.26</v>
      </c>
      <c r="ES70" s="68">
        <f t="shared" si="68"/>
        <v>6.1043285238623441E-3</v>
      </c>
      <c r="ET70" s="68">
        <f t="shared" si="286"/>
        <v>3.2015203397319069E-3</v>
      </c>
      <c r="EU70" s="68">
        <f t="shared" si="69"/>
        <v>3.8670867946147283E-2</v>
      </c>
      <c r="EV70" s="68"/>
      <c r="EW70" s="15">
        <f t="shared" si="70"/>
        <v>-6.7626639238878961E-2</v>
      </c>
      <c r="EY70" s="250">
        <v>32.93</v>
      </c>
      <c r="EZ70" s="68">
        <f t="shared" si="71"/>
        <v>6.1106018942866745E-3</v>
      </c>
      <c r="FA70" s="68">
        <f t="shared" si="287"/>
        <v>3.2077937101562372E-3</v>
      </c>
      <c r="FB70" s="68"/>
      <c r="FC70" s="68"/>
      <c r="FD70" s="15">
        <f t="shared" si="72"/>
        <v>0.33970707892595614</v>
      </c>
      <c r="FF70" s="250">
        <v>59.91</v>
      </c>
      <c r="FG70" s="68">
        <f t="shared" si="73"/>
        <v>8.7556827748778588E-3</v>
      </c>
      <c r="FH70" s="68">
        <f t="shared" si="288"/>
        <v>5.8528745907474216E-3</v>
      </c>
      <c r="FI70" s="68">
        <f t="shared" si="74"/>
        <v>1.4048747461069707E-2</v>
      </c>
      <c r="FJ70" s="68"/>
      <c r="FK70" s="15">
        <f t="shared" si="75"/>
        <v>5.4939249867934449E-2</v>
      </c>
      <c r="FM70" s="250">
        <v>168.84</v>
      </c>
      <c r="FN70" s="68">
        <f t="shared" si="76"/>
        <v>2.9106029106029645E-3</v>
      </c>
      <c r="FO70" s="68">
        <f t="shared" si="289"/>
        <v>7.7947264725273038E-6</v>
      </c>
      <c r="FP70" s="68">
        <f t="shared" si="77"/>
        <v>0.45201238390092879</v>
      </c>
      <c r="FQ70" s="68"/>
      <c r="FR70" s="15">
        <f t="shared" si="78"/>
        <v>-7.0571397115490445E-2</v>
      </c>
      <c r="FT70" s="250">
        <v>97.52</v>
      </c>
      <c r="FU70" s="68">
        <f t="shared" si="79"/>
        <v>1.0046607975142402E-2</v>
      </c>
      <c r="FV70" s="68">
        <f t="shared" si="290"/>
        <v>7.1437997910119644E-3</v>
      </c>
      <c r="FW70" s="68">
        <f t="shared" si="80"/>
        <v>0.10780415767352033</v>
      </c>
      <c r="FX70" s="68"/>
      <c r="FY70" s="15">
        <f t="shared" si="81"/>
        <v>8.1392770015524377E-2</v>
      </c>
      <c r="GA70" s="250">
        <v>17.41</v>
      </c>
      <c r="GB70" s="68">
        <f t="shared" si="82"/>
        <v>5.7471264367825079E-4</v>
      </c>
      <c r="GC70" s="68">
        <f t="shared" si="291"/>
        <v>-2.3280955404521866E-3</v>
      </c>
      <c r="GD70" s="68"/>
      <c r="GE70" s="68"/>
      <c r="GF70" s="15">
        <f t="shared" si="83"/>
        <v>-1.1474469305794363E-3</v>
      </c>
      <c r="GG70" s="18"/>
      <c r="GH70" s="250">
        <v>18.64</v>
      </c>
      <c r="GI70" s="68">
        <f t="shared" si="84"/>
        <v>-1.3756613756613653E-2</v>
      </c>
      <c r="GJ70" s="68">
        <f t="shared" si="292"/>
        <v>-1.6659421940744091E-2</v>
      </c>
      <c r="GK70" s="68">
        <f t="shared" si="85"/>
        <v>-3.0176899063475461E-2</v>
      </c>
      <c r="GL70" s="68"/>
      <c r="GM70" s="15">
        <f t="shared" si="86"/>
        <v>-1.3756613756613653E-2</v>
      </c>
      <c r="GO70" s="250">
        <v>26.97</v>
      </c>
      <c r="GP70" s="68">
        <f t="shared" si="87"/>
        <v>-4.4296788482835366E-3</v>
      </c>
      <c r="GQ70" s="68">
        <f t="shared" si="293"/>
        <v>-7.3324870324139738E-3</v>
      </c>
      <c r="GR70" s="68"/>
      <c r="GS70" s="68"/>
      <c r="GT70" s="15">
        <f t="shared" si="88"/>
        <v>-1.0275229357798206E-2</v>
      </c>
      <c r="GV70" s="250">
        <v>14.46</v>
      </c>
      <c r="GW70" s="68">
        <f t="shared" si="89"/>
        <v>5.5632823365785863E-3</v>
      </c>
      <c r="GX70" s="68">
        <f t="shared" si="294"/>
        <v>2.6604741524481491E-3</v>
      </c>
      <c r="GY70" s="68">
        <f t="shared" si="90"/>
        <v>0.22025316455696214</v>
      </c>
      <c r="GZ70" s="68"/>
      <c r="HA70" s="15">
        <f t="shared" si="91"/>
        <v>5.3935860058309054E-2</v>
      </c>
      <c r="HD70" s="250">
        <v>259.16000000000003</v>
      </c>
      <c r="HE70" s="68">
        <f t="shared" si="92"/>
        <v>-1.6657180800607043E-2</v>
      </c>
      <c r="HF70" s="68">
        <f t="shared" si="295"/>
        <v>-1.9559988984737479E-2</v>
      </c>
      <c r="HG70" s="68">
        <f t="shared" si="93"/>
        <v>0.45587326554687962</v>
      </c>
      <c r="HH70" s="68"/>
      <c r="HI70" s="15">
        <f t="shared" si="94"/>
        <v>-0.35826069730586363</v>
      </c>
      <c r="HK70" s="250">
        <v>29.69</v>
      </c>
      <c r="HL70" s="68">
        <f t="shared" si="95"/>
        <v>-3.2268578878748316E-2</v>
      </c>
      <c r="HM70" s="68">
        <f t="shared" si="296"/>
        <v>-3.5171387062878756E-2</v>
      </c>
      <c r="HN70" s="68">
        <f t="shared" si="96"/>
        <v>10.971774193548388</v>
      </c>
      <c r="HO70" s="68"/>
      <c r="HP70" s="15">
        <f t="shared" si="97"/>
        <v>0.12547384382107665</v>
      </c>
      <c r="HR70" s="250">
        <v>118.97</v>
      </c>
      <c r="HS70" s="68">
        <f t="shared" si="98"/>
        <v>1.0790144435004215E-2</v>
      </c>
      <c r="HT70" s="68">
        <f t="shared" si="297"/>
        <v>7.8873362508737783E-3</v>
      </c>
      <c r="HU70" s="68">
        <f t="shared" si="99"/>
        <v>2.2684065934065933</v>
      </c>
      <c r="HV70" s="68"/>
      <c r="HW70" s="15">
        <f t="shared" si="100"/>
        <v>0.10597750302128853</v>
      </c>
      <c r="HY70" s="250">
        <v>108.38</v>
      </c>
      <c r="HZ70" s="68">
        <f t="shared" si="101"/>
        <v>-1.1762560408498279E-2</v>
      </c>
      <c r="IA70" s="68">
        <f t="shared" si="298"/>
        <v>-1.4665368592628715E-2</v>
      </c>
      <c r="IB70" s="68">
        <f t="shared" si="102"/>
        <v>2.3418319169027285E-2</v>
      </c>
      <c r="IC70" s="68"/>
      <c r="ID70" s="15">
        <f t="shared" si="103"/>
        <v>-0.19294065083029263</v>
      </c>
      <c r="IF70" s="250">
        <v>167.43</v>
      </c>
      <c r="IG70" s="68">
        <f t="shared" si="104"/>
        <v>-9.9929044465468173E-3</v>
      </c>
      <c r="IH70" s="68">
        <f t="shared" si="299"/>
        <v>-1.2895712630677254E-2</v>
      </c>
      <c r="II70" s="68">
        <f t="shared" si="105"/>
        <v>-4.325714285714282E-2</v>
      </c>
      <c r="IJ70" s="68"/>
      <c r="IK70" s="15">
        <f t="shared" si="106"/>
        <v>-0.27782091097308487</v>
      </c>
      <c r="IM70" s="250">
        <v>204.04</v>
      </c>
      <c r="IN70" s="68">
        <f t="shared" si="107"/>
        <v>-6.2341710500681919E-3</v>
      </c>
      <c r="IO70" s="68">
        <f t="shared" si="300"/>
        <v>-9.1369792341986292E-3</v>
      </c>
      <c r="IP70" s="68">
        <f t="shared" si="108"/>
        <v>2.9843780511618823</v>
      </c>
      <c r="IQ70" s="68"/>
      <c r="IR70" s="15">
        <f t="shared" si="109"/>
        <v>8.8155298384086186E-2</v>
      </c>
      <c r="IT70" s="250">
        <v>41.16</v>
      </c>
      <c r="IU70" s="68">
        <f t="shared" si="110"/>
        <v>-1.6017212526894614E-2</v>
      </c>
      <c r="IV70" s="68">
        <f t="shared" si="301"/>
        <v>-1.8920020711025051E-2</v>
      </c>
      <c r="IW70" s="68">
        <f t="shared" si="111"/>
        <v>1.2553424657534245</v>
      </c>
      <c r="IX70" s="68"/>
      <c r="IY70" s="15">
        <f t="shared" si="112"/>
        <v>-0.1990659661412727</v>
      </c>
      <c r="JA70" s="250">
        <v>576.36</v>
      </c>
      <c r="JB70" s="68">
        <f t="shared" si="113"/>
        <v>-6.5887574990462848E-4</v>
      </c>
      <c r="JC70" s="68">
        <f t="shared" si="302"/>
        <v>-3.5616839340350658E-3</v>
      </c>
      <c r="JD70" s="68">
        <f t="shared" si="114"/>
        <v>0.16577669902912628</v>
      </c>
      <c r="JE70" s="68"/>
      <c r="JF70" s="15">
        <f t="shared" si="115"/>
        <v>-1.5627401752318453E-2</v>
      </c>
      <c r="JH70" s="250">
        <v>375.39</v>
      </c>
      <c r="JI70" s="68">
        <f t="shared" si="116"/>
        <v>-9.0021119324182278E-3</v>
      </c>
      <c r="JJ70" s="68">
        <f t="shared" si="303"/>
        <v>-1.1904920116548666E-2</v>
      </c>
      <c r="JK70" s="68">
        <f t="shared" si="117"/>
        <v>-7.6962797216553178E-2</v>
      </c>
      <c r="JL70" s="68"/>
      <c r="JM70" s="15">
        <f t="shared" si="118"/>
        <v>-0.10939501779359434</v>
      </c>
      <c r="JO70" s="250">
        <v>14.31</v>
      </c>
      <c r="JP70" s="68">
        <f t="shared" si="119"/>
        <v>6.5524944154877196E-2</v>
      </c>
      <c r="JQ70" s="68">
        <f t="shared" si="304"/>
        <v>6.2622135970746756E-2</v>
      </c>
      <c r="JR70" s="68">
        <f t="shared" si="120"/>
        <v>-0.51712502108992742</v>
      </c>
      <c r="JS70" s="68"/>
      <c r="JT70" s="15">
        <f t="shared" si="121"/>
        <v>0.40431795878312082</v>
      </c>
      <c r="JV70" s="250">
        <v>1.3</v>
      </c>
      <c r="JW70" s="68">
        <f t="shared" si="122"/>
        <v>-2.2556390977443629E-2</v>
      </c>
      <c r="JX70" s="68">
        <f t="shared" si="305"/>
        <v>-2.5459199161574065E-2</v>
      </c>
      <c r="JY70" s="68">
        <f t="shared" si="123"/>
        <v>-0.48616600790513831</v>
      </c>
      <c r="JZ70" s="68"/>
      <c r="KA70" s="15">
        <f t="shared" si="124"/>
        <v>-0.27777777777777779</v>
      </c>
      <c r="KC70" s="250">
        <v>20.399999999999999</v>
      </c>
      <c r="KD70" s="68">
        <f t="shared" si="125"/>
        <v>4.4313146233382504E-3</v>
      </c>
      <c r="KE70" s="68">
        <f t="shared" si="306"/>
        <v>1.5285064392078131E-3</v>
      </c>
      <c r="KF70" s="68">
        <f t="shared" si="126"/>
        <v>4.7227926078028649E-2</v>
      </c>
      <c r="KG70" s="68"/>
      <c r="KH70" s="15">
        <f t="shared" si="127"/>
        <v>-8.0252479711451816E-2</v>
      </c>
      <c r="KI70" s="18"/>
      <c r="KJ70" s="250">
        <v>40.159999999999997</v>
      </c>
      <c r="KK70" s="68">
        <f t="shared" si="128"/>
        <v>-8.6398420143174882E-3</v>
      </c>
      <c r="KL70" s="68">
        <f t="shared" si="307"/>
        <v>-1.1542650198447926E-2</v>
      </c>
      <c r="KM70" s="68">
        <f t="shared" si="129"/>
        <v>0.90331753554502336</v>
      </c>
      <c r="KN70" s="68"/>
      <c r="KO70" s="15">
        <f t="shared" si="130"/>
        <v>-0.40246987055497696</v>
      </c>
      <c r="KQ70" s="250">
        <v>1.577</v>
      </c>
      <c r="KR70" s="68">
        <f t="shared" si="131"/>
        <v>-1.8987341772152618E-3</v>
      </c>
      <c r="KS70" s="68">
        <f t="shared" si="308"/>
        <v>-4.8015423613456988E-3</v>
      </c>
      <c r="KT70" s="68">
        <f t="shared" si="132"/>
        <v>-0.39809160305343516</v>
      </c>
      <c r="KU70" s="68"/>
      <c r="KV70" s="15">
        <f t="shared" si="133"/>
        <v>0.56138613861386133</v>
      </c>
      <c r="KW70" s="18"/>
      <c r="KX70" s="250">
        <v>20.21</v>
      </c>
      <c r="KY70" s="68">
        <f t="shared" si="134"/>
        <v>2.4801587301587656E-3</v>
      </c>
      <c r="KZ70" s="68">
        <f t="shared" si="309"/>
        <v>-4.2264945397167165E-4</v>
      </c>
      <c r="LA70" s="68">
        <f t="shared" si="135"/>
        <v>-0.71903239260392049</v>
      </c>
      <c r="LB70" s="68"/>
      <c r="LC70" s="15">
        <f t="shared" si="136"/>
        <v>-0.14761703922395614</v>
      </c>
      <c r="LD70" s="18"/>
      <c r="LE70" s="250">
        <v>53.44</v>
      </c>
      <c r="LF70" s="68">
        <f t="shared" si="137"/>
        <v>8.1116770420675294E-3</v>
      </c>
      <c r="LG70" s="68">
        <f t="shared" si="310"/>
        <v>5.2088688579370922E-3</v>
      </c>
      <c r="LH70" s="68">
        <f t="shared" si="138"/>
        <v>0.49148758024002231</v>
      </c>
      <c r="LI70" s="68"/>
      <c r="LJ70" s="15">
        <f t="shared" si="139"/>
        <v>0.15896768596833655</v>
      </c>
      <c r="LL70" s="250">
        <v>108.4</v>
      </c>
      <c r="LM70" s="68">
        <f t="shared" si="140"/>
        <v>9.4049725300307772E-3</v>
      </c>
      <c r="LN70" s="68">
        <f t="shared" si="311"/>
        <v>6.50216434590034E-3</v>
      </c>
      <c r="LO70" s="68">
        <f t="shared" si="141"/>
        <v>0.23885714285714293</v>
      </c>
      <c r="LP70" s="68"/>
      <c r="LQ70" s="15">
        <f t="shared" si="142"/>
        <v>0.38601201892341153</v>
      </c>
      <c r="LS70" s="250">
        <v>12.61</v>
      </c>
      <c r="LT70" s="68">
        <f t="shared" si="143"/>
        <v>9.6076861489190722E-3</v>
      </c>
      <c r="LU70" s="68">
        <f t="shared" si="312"/>
        <v>6.704877964788635E-3</v>
      </c>
      <c r="LV70" s="68"/>
      <c r="LW70" s="68"/>
      <c r="LX70" s="15">
        <f t="shared" si="144"/>
        <v>0.3632432432432432</v>
      </c>
      <c r="LZ70" s="250">
        <v>12.12</v>
      </c>
      <c r="MA70" s="68">
        <f t="shared" si="145"/>
        <v>-9.8039215686275324E-3</v>
      </c>
      <c r="MB70" s="68">
        <f t="shared" si="313"/>
        <v>-1.270672975275797E-2</v>
      </c>
      <c r="MC70" s="68">
        <f t="shared" si="146"/>
        <v>-0.45528089887640455</v>
      </c>
      <c r="MD70" s="68"/>
      <c r="ME70" s="15">
        <f t="shared" si="147"/>
        <v>-0.10089020771513361</v>
      </c>
      <c r="MG70" s="250">
        <v>21.67</v>
      </c>
      <c r="MH70" s="68">
        <f t="shared" si="148"/>
        <v>-3.1724754244861361E-2</v>
      </c>
      <c r="MI70" s="68">
        <f t="shared" si="314"/>
        <v>-3.4627562428991801E-2</v>
      </c>
      <c r="MJ70" s="68">
        <f t="shared" si="149"/>
        <v>1.9204851752021566</v>
      </c>
      <c r="MK70" s="68"/>
      <c r="ML70" s="15">
        <f t="shared" si="150"/>
        <v>2.0725388601036329E-2</v>
      </c>
      <c r="MN70" s="250">
        <v>98.65</v>
      </c>
      <c r="MO70" s="68">
        <f t="shared" si="151"/>
        <v>-5.644592279004013E-3</v>
      </c>
      <c r="MP70" s="68">
        <f t="shared" si="315"/>
        <v>-8.5474004631344511E-3</v>
      </c>
      <c r="MQ70" s="68">
        <f t="shared" si="152"/>
        <v>-0.21644162033359809</v>
      </c>
      <c r="MR70" s="68"/>
      <c r="MS70" s="15">
        <f t="shared" si="153"/>
        <v>-0.1143729239608582</v>
      </c>
      <c r="MU70" s="250">
        <v>10.69</v>
      </c>
      <c r="MV70" s="68">
        <f t="shared" si="154"/>
        <v>-2.3744292237442906E-2</v>
      </c>
      <c r="MW70" s="68">
        <f t="shared" si="316"/>
        <v>-2.6647100421573342E-2</v>
      </c>
      <c r="MX70" s="68">
        <f t="shared" si="155"/>
        <v>-0.48778150455198854</v>
      </c>
      <c r="MY70" s="68"/>
      <c r="MZ70" s="15">
        <f t="shared" si="156"/>
        <v>1.8744142455482263E-3</v>
      </c>
      <c r="NB70" s="250">
        <v>200.26</v>
      </c>
      <c r="NC70" s="68">
        <f t="shared" si="157"/>
        <v>1.8510180599329859E-3</v>
      </c>
      <c r="ND70" s="68">
        <f t="shared" si="317"/>
        <v>-1.0517901241974513E-3</v>
      </c>
      <c r="NE70" s="68">
        <f t="shared" si="158"/>
        <v>0.47826086956521735</v>
      </c>
      <c r="NF70" s="68"/>
      <c r="NG70" s="15">
        <f t="shared" si="159"/>
        <v>0.20067150308771509</v>
      </c>
      <c r="NI70" s="250">
        <v>5.56</v>
      </c>
      <c r="NJ70" s="68">
        <f t="shared" si="160"/>
        <v>-1.9400352733686125E-2</v>
      </c>
      <c r="NK70" s="68">
        <f t="shared" si="318"/>
        <v>-2.2303160917816561E-2</v>
      </c>
      <c r="NL70" s="68">
        <f t="shared" si="161"/>
        <v>-0.95585549821357685</v>
      </c>
      <c r="NM70" s="68"/>
      <c r="NN70" s="15">
        <f t="shared" si="162"/>
        <v>0.13469387755102025</v>
      </c>
      <c r="NP70" s="250">
        <v>305.2</v>
      </c>
      <c r="NQ70" s="68">
        <f t="shared" si="163"/>
        <v>7.8261731004193921E-3</v>
      </c>
      <c r="NR70" s="68">
        <f t="shared" si="319"/>
        <v>4.9233649162889548E-3</v>
      </c>
      <c r="NS70" s="68">
        <f t="shared" si="164"/>
        <v>1.3253333333333333</v>
      </c>
      <c r="NT70" s="68"/>
      <c r="NU70" s="15">
        <f t="shared" si="165"/>
        <v>-7.2143009150883217E-2</v>
      </c>
      <c r="NW70" s="250">
        <v>154.63999999999999</v>
      </c>
      <c r="NX70" s="68">
        <f t="shared" si="166"/>
        <v>2.0086826929305631E-3</v>
      </c>
      <c r="NY70" s="68">
        <f t="shared" si="320"/>
        <v>-8.9412549119987413E-4</v>
      </c>
      <c r="NZ70" s="68">
        <f t="shared" si="167"/>
        <v>-0.12016385980883025</v>
      </c>
      <c r="OA70" s="68"/>
      <c r="OB70" s="15">
        <f t="shared" si="168"/>
        <v>-0.18309561542525105</v>
      </c>
      <c r="OD70" s="250">
        <v>1.27</v>
      </c>
      <c r="OE70" s="68">
        <f t="shared" si="169"/>
        <v>-1.5503875968992262E-2</v>
      </c>
      <c r="OF70" s="68">
        <f t="shared" si="321"/>
        <v>-1.8406684153122698E-2</v>
      </c>
      <c r="OG70" s="68">
        <f t="shared" si="170"/>
        <v>-0.99437231355519118</v>
      </c>
      <c r="OH70" s="68"/>
      <c r="OI70" s="15">
        <f t="shared" si="171"/>
        <v>-0.13013698630136983</v>
      </c>
      <c r="OK70" s="250">
        <v>62.16</v>
      </c>
      <c r="OL70" s="68">
        <f t="shared" si="172"/>
        <v>-6.1310782241014834E-2</v>
      </c>
      <c r="OM70" s="68">
        <f t="shared" si="322"/>
        <v>-6.4213590425145267E-2</v>
      </c>
      <c r="ON70" s="68">
        <f t="shared" si="173"/>
        <v>0.46431095406360406</v>
      </c>
      <c r="OO70" s="68"/>
      <c r="OP70" s="15">
        <f t="shared" si="174"/>
        <v>-6.6806785767902763E-2</v>
      </c>
      <c r="OR70" s="250">
        <v>1.72</v>
      </c>
      <c r="OS70" s="68">
        <f t="shared" si="175"/>
        <v>0</v>
      </c>
      <c r="OT70" s="68">
        <f t="shared" si="323"/>
        <v>-2.9028081841304372E-3</v>
      </c>
      <c r="OU70" s="68">
        <f t="shared" si="176"/>
        <v>-0.77662337662337666</v>
      </c>
      <c r="OV70" s="68"/>
      <c r="OW70" s="15">
        <f t="shared" si="177"/>
        <v>0.53571428571428559</v>
      </c>
      <c r="OY70" s="250">
        <v>131.79</v>
      </c>
      <c r="OZ70" s="68">
        <f t="shared" si="178"/>
        <v>5.6466997329262161E-3</v>
      </c>
      <c r="PA70" s="68">
        <f t="shared" si="324"/>
        <v>2.7438915487957788E-3</v>
      </c>
      <c r="PB70" s="68">
        <f t="shared" si="332"/>
        <v>3.055076923076923</v>
      </c>
      <c r="PC70" s="68"/>
      <c r="PD70" s="15">
        <f t="shared" si="179"/>
        <v>0.15050196420776948</v>
      </c>
      <c r="PE70" s="18"/>
      <c r="PF70" s="250">
        <v>209.31</v>
      </c>
      <c r="PG70" s="68">
        <f t="shared" si="180"/>
        <v>7.5090252707581337E-3</v>
      </c>
      <c r="PH70" s="68">
        <f t="shared" si="325"/>
        <v>4.6062170866276965E-3</v>
      </c>
      <c r="PI70" s="68">
        <f t="shared" si="181"/>
        <v>-0.39887995404939686</v>
      </c>
      <c r="PJ70" s="68"/>
      <c r="PK70" s="15">
        <f t="shared" si="182"/>
        <v>8.6070865012196631E-4</v>
      </c>
      <c r="PM70" s="250"/>
      <c r="PN70" s="68">
        <f t="shared" si="183"/>
        <v>0</v>
      </c>
      <c r="PO70" s="68">
        <f t="shared" si="184"/>
        <v>-2.9028081841304372E-3</v>
      </c>
      <c r="PP70" s="68">
        <f t="shared" si="185"/>
        <v>0</v>
      </c>
      <c r="PQ70" s="68"/>
      <c r="PR70" s="15">
        <f t="shared" si="186"/>
        <v>0</v>
      </c>
      <c r="PT70" s="250">
        <v>3.73</v>
      </c>
      <c r="PU70" s="68">
        <f t="shared" si="187"/>
        <v>-5.3333333333333384E-3</v>
      </c>
      <c r="PV70" s="68">
        <f t="shared" si="326"/>
        <v>-8.2361415174637756E-3</v>
      </c>
      <c r="PW70" s="68">
        <f t="shared" si="188"/>
        <v>-0.57224770642201828</v>
      </c>
      <c r="PX70" s="68"/>
      <c r="PY70" s="15">
        <f t="shared" si="189"/>
        <v>-0.27290448343079921</v>
      </c>
      <c r="QA70" s="250">
        <v>205.13</v>
      </c>
      <c r="QB70" s="68">
        <f t="shared" si="190"/>
        <v>-1.5643744901386779E-2</v>
      </c>
      <c r="QC70" s="68">
        <f t="shared" si="327"/>
        <v>-1.8546553085517215E-2</v>
      </c>
      <c r="QD70" s="68">
        <f t="shared" si="191"/>
        <v>-0.39200924745843091</v>
      </c>
      <c r="QE70" s="68"/>
      <c r="QF70" s="15">
        <f t="shared" si="192"/>
        <v>6.9834150412016197E-2</v>
      </c>
      <c r="QH70" s="250">
        <v>1.3</v>
      </c>
      <c r="QI70" s="68">
        <f t="shared" si="193"/>
        <v>-2.985074626865674E-2</v>
      </c>
      <c r="QJ70" s="68">
        <f t="shared" si="328"/>
        <v>-3.275355445278718E-2</v>
      </c>
      <c r="QK70" s="68">
        <f t="shared" si="194"/>
        <v>-0.48207171314741032</v>
      </c>
      <c r="QL70" s="68"/>
      <c r="QM70" s="15">
        <f t="shared" si="195"/>
        <v>0</v>
      </c>
      <c r="QO70" s="250">
        <v>5.94</v>
      </c>
      <c r="QP70" s="68">
        <f t="shared" si="196"/>
        <v>-1.6806722689075271E-3</v>
      </c>
      <c r="QQ70" s="68">
        <f t="shared" si="329"/>
        <v>-4.5834804530379639E-3</v>
      </c>
      <c r="QR70" s="68">
        <f t="shared" si="197"/>
        <v>-0.99275945293644408</v>
      </c>
      <c r="QS70" s="68"/>
      <c r="QT70" s="15">
        <f t="shared" si="198"/>
        <v>-0.48257839721254353</v>
      </c>
      <c r="QV70" s="250">
        <v>1.724</v>
      </c>
      <c r="QW70" s="68">
        <f t="shared" si="199"/>
        <v>-5.0660792951541897E-2</v>
      </c>
      <c r="QX70" s="68">
        <f t="shared" si="330"/>
        <v>-5.3563601135672337E-2</v>
      </c>
      <c r="QY70" s="68">
        <f t="shared" si="200"/>
        <v>-0.51161473087818699</v>
      </c>
      <c r="QZ70" s="68"/>
      <c r="RA70" s="15">
        <f t="shared" si="201"/>
        <v>-0.29546383326522274</v>
      </c>
      <c r="RC70" s="250">
        <v>20.51</v>
      </c>
      <c r="RD70" s="68">
        <f t="shared" si="202"/>
        <v>-1.6778523489932785E-2</v>
      </c>
      <c r="RE70" s="68">
        <f t="shared" si="331"/>
        <v>-1.9681331674063222E-2</v>
      </c>
      <c r="RF70" s="68">
        <f t="shared" si="203"/>
        <v>-0.55692374162886149</v>
      </c>
      <c r="RG70" s="68"/>
      <c r="RH70" s="15">
        <f t="shared" si="204"/>
        <v>-0.17131313131313125</v>
      </c>
      <c r="RJ70" s="250">
        <v>166</v>
      </c>
      <c r="RK70" s="68">
        <f t="shared" si="205"/>
        <v>4.5385779122541605E-3</v>
      </c>
      <c r="RL70" s="68">
        <f t="shared" si="206"/>
        <v>1.6357697281237232E-3</v>
      </c>
      <c r="RM70" s="68">
        <f t="shared" si="207"/>
        <v>-0.22998422859263387</v>
      </c>
      <c r="RN70" s="68"/>
      <c r="RO70" s="15">
        <f t="shared" si="208"/>
        <v>-0.15616104107360715</v>
      </c>
      <c r="RQ70" s="250">
        <v>13.55</v>
      </c>
      <c r="RR70" s="68">
        <f t="shared" si="209"/>
        <v>-1.3109978150036396E-2</v>
      </c>
      <c r="RS70" s="68">
        <f t="shared" si="210"/>
        <v>-1.6012786334166834E-2</v>
      </c>
      <c r="RT70" s="68">
        <f t="shared" si="211"/>
        <v>-7.4453551912568292E-2</v>
      </c>
      <c r="RU70" s="68"/>
      <c r="RV70" s="15">
        <f t="shared" si="212"/>
        <v>-0.34980806142034543</v>
      </c>
      <c r="RX70" s="250">
        <v>84.4</v>
      </c>
      <c r="RY70" s="68">
        <f t="shared" si="213"/>
        <v>-1.6889924286546169E-2</v>
      </c>
      <c r="RZ70" s="68">
        <f t="shared" si="214"/>
        <v>-1.9792732470676606E-2</v>
      </c>
      <c r="SA70" s="68">
        <f t="shared" si="215"/>
        <v>-0.36569968435292344</v>
      </c>
      <c r="SB70" s="68"/>
      <c r="SC70" s="15">
        <f t="shared" si="216"/>
        <v>0.11595927541980709</v>
      </c>
      <c r="SE70" s="250">
        <v>7.92</v>
      </c>
      <c r="SF70" s="68">
        <f t="shared" si="217"/>
        <v>-2.8220858895705574E-2</v>
      </c>
      <c r="SG70" s="68">
        <f t="shared" si="218"/>
        <v>-3.112366707983601E-2</v>
      </c>
      <c r="SH70" s="68">
        <f t="shared" si="219"/>
        <v>-0.3664</v>
      </c>
      <c r="SI70" s="68"/>
      <c r="SJ70" s="15">
        <f t="shared" si="220"/>
        <v>-0.48099606815203144</v>
      </c>
      <c r="SL70" s="250">
        <v>0.46700000000000003</v>
      </c>
      <c r="SM70" s="68">
        <f t="shared" si="221"/>
        <v>-4.6938775510204013E-2</v>
      </c>
      <c r="SN70" s="68">
        <f t="shared" si="222"/>
        <v>-4.9841583694334453E-2</v>
      </c>
      <c r="SO70" s="68">
        <f t="shared" si="223"/>
        <v>-0.67112676056338016</v>
      </c>
      <c r="SP70" s="68"/>
      <c r="SQ70" s="15">
        <f t="shared" si="224"/>
        <v>-0.53762376237623755</v>
      </c>
      <c r="SS70" s="250">
        <v>7.6</v>
      </c>
      <c r="ST70" s="68">
        <f t="shared" si="225"/>
        <v>2.6385224274405768E-3</v>
      </c>
      <c r="SU70" s="68">
        <f t="shared" si="226"/>
        <v>-2.6428575668986046E-4</v>
      </c>
      <c r="SV70" s="68">
        <f t="shared" si="227"/>
        <v>-0.52912019826517975</v>
      </c>
      <c r="SW70" s="68"/>
      <c r="SX70" s="15">
        <f t="shared" si="228"/>
        <v>-9.5238095238095316E-2</v>
      </c>
      <c r="SZ70" s="250">
        <v>24.41</v>
      </c>
      <c r="TA70" s="68">
        <f t="shared" si="229"/>
        <v>-6.0069310743165141E-2</v>
      </c>
      <c r="TB70" s="68">
        <f t="shared" si="230"/>
        <v>-6.2972118927295581E-2</v>
      </c>
      <c r="TC70" s="68">
        <f t="shared" si="231"/>
        <v>-0.39534307654198658</v>
      </c>
      <c r="TD70" s="68"/>
      <c r="TE70" s="15">
        <f t="shared" si="232"/>
        <v>0.56474358974358974</v>
      </c>
      <c r="TG70" s="250">
        <v>0.18</v>
      </c>
      <c r="TH70" s="68">
        <f t="shared" si="233"/>
        <v>-2.8077753779697678E-2</v>
      </c>
      <c r="TI70" s="68">
        <f t="shared" si="234"/>
        <v>-3.0980561963828115E-2</v>
      </c>
      <c r="TJ70" s="68">
        <f t="shared" si="235"/>
        <v>-0.18181818181818185</v>
      </c>
      <c r="TK70" s="68"/>
      <c r="TL70" s="15">
        <f t="shared" si="236"/>
        <v>6.1946902654867145E-2</v>
      </c>
      <c r="TN70" s="250">
        <v>25.28</v>
      </c>
      <c r="TO70" s="68">
        <f t="shared" si="237"/>
        <v>-3.4746086292478051E-2</v>
      </c>
      <c r="TP70" s="68">
        <f t="shared" si="238"/>
        <v>-3.7648894476608491E-2</v>
      </c>
      <c r="TQ70" s="68">
        <f t="shared" si="239"/>
        <v>-0.63152179458214597</v>
      </c>
      <c r="TR70" s="68"/>
      <c r="TS70" s="15">
        <f t="shared" si="240"/>
        <v>-0.15025210084033611</v>
      </c>
      <c r="TU70" s="250">
        <v>2.27</v>
      </c>
      <c r="TV70" s="68">
        <f t="shared" si="241"/>
        <v>-1.3043478260869481E-2</v>
      </c>
      <c r="TW70" s="68">
        <f t="shared" si="242"/>
        <v>-1.5946286444999919E-2</v>
      </c>
      <c r="TX70" s="68">
        <f t="shared" si="243"/>
        <v>-0.48526077097505671</v>
      </c>
      <c r="TY70" s="68"/>
      <c r="TZ70" s="15">
        <f t="shared" si="244"/>
        <v>0.3274853801169591</v>
      </c>
      <c r="UB70" s="250"/>
      <c r="UC70" s="68">
        <f t="shared" si="245"/>
        <v>0</v>
      </c>
      <c r="UD70" s="68">
        <f t="shared" si="246"/>
        <v>-2.9028081841304372E-3</v>
      </c>
      <c r="UE70" s="68">
        <f t="shared" si="247"/>
        <v>0</v>
      </c>
      <c r="UF70" s="68"/>
      <c r="UG70" s="15">
        <f t="shared" si="248"/>
        <v>0</v>
      </c>
      <c r="UI70" s="250"/>
      <c r="UJ70" s="68">
        <f t="shared" si="249"/>
        <v>0</v>
      </c>
      <c r="UK70" s="68">
        <f t="shared" si="250"/>
        <v>-2.9028081841304372E-3</v>
      </c>
      <c r="UL70" s="68">
        <f t="shared" si="251"/>
        <v>0</v>
      </c>
      <c r="UM70" s="68"/>
      <c r="UN70" s="15">
        <f t="shared" si="252"/>
        <v>0</v>
      </c>
      <c r="UP70" s="250"/>
      <c r="UQ70" s="68">
        <f t="shared" si="253"/>
        <v>0</v>
      </c>
      <c r="UR70" s="68">
        <f t="shared" si="254"/>
        <v>-2.9028081841304372E-3</v>
      </c>
      <c r="US70" s="68">
        <f t="shared" si="255"/>
        <v>0</v>
      </c>
      <c r="UT70" s="68"/>
      <c r="UU70" s="15">
        <f t="shared" si="256"/>
        <v>0</v>
      </c>
      <c r="UW70" s="250"/>
      <c r="UX70" s="68">
        <f t="shared" si="257"/>
        <v>0</v>
      </c>
      <c r="UY70" s="68">
        <f t="shared" si="258"/>
        <v>-2.9028081841304372E-3</v>
      </c>
      <c r="UZ70" s="68">
        <f t="shared" si="259"/>
        <v>0</v>
      </c>
      <c r="VA70" s="68"/>
      <c r="VB70" s="15">
        <f t="shared" si="260"/>
        <v>0</v>
      </c>
      <c r="VD70" s="250"/>
      <c r="VE70" s="68">
        <f t="shared" si="261"/>
        <v>0</v>
      </c>
      <c r="VF70" s="68">
        <f t="shared" si="262"/>
        <v>-2.9028081841304372E-3</v>
      </c>
      <c r="VG70" s="68">
        <f t="shared" si="263"/>
        <v>0</v>
      </c>
      <c r="VH70" s="68"/>
      <c r="VI70" s="15">
        <f t="shared" si="264"/>
        <v>0</v>
      </c>
      <c r="VM70" s="21">
        <f t="shared" si="265"/>
        <v>-8.2827960078862024E-3</v>
      </c>
      <c r="VN70" s="49"/>
      <c r="VO70" s="21">
        <f t="shared" si="266"/>
        <v>0.22985017661263402</v>
      </c>
      <c r="VP70" s="14"/>
      <c r="VQ70" s="21">
        <f t="shared" si="267"/>
        <v>-3.1650465961981164E-2</v>
      </c>
    </row>
    <row r="71" spans="1:589" ht="15.75" customHeight="1" x14ac:dyDescent="0.2">
      <c r="A71" s="127">
        <v>45748</v>
      </c>
      <c r="B71" s="4">
        <f t="shared" si="0"/>
        <v>45748</v>
      </c>
      <c r="C71" s="13">
        <v>41989.84</v>
      </c>
      <c r="D71" s="138">
        <f t="shared" si="1"/>
        <v>-12.17000000000553</v>
      </c>
      <c r="E71" s="68">
        <f t="shared" si="2"/>
        <v>-2.8974803824877735E-4</v>
      </c>
      <c r="F71" s="15">
        <f t="shared" si="3"/>
        <v>-1.3030677257686347E-2</v>
      </c>
      <c r="G71" s="13">
        <v>5633.08</v>
      </c>
      <c r="H71" s="138">
        <f t="shared" si="4"/>
        <v>21.149999999999636</v>
      </c>
      <c r="I71" s="68">
        <f t="shared" si="5"/>
        <v>3.7687569160698075E-3</v>
      </c>
      <c r="J71" s="15">
        <f t="shared" si="6"/>
        <v>-4.2258693593442663E-2</v>
      </c>
      <c r="K71" s="13">
        <v>17449.89</v>
      </c>
      <c r="L71" s="138">
        <f t="shared" si="7"/>
        <v>150.59999999999854</v>
      </c>
      <c r="M71" s="68">
        <f t="shared" si="8"/>
        <v>8.7055595923300061E-3</v>
      </c>
      <c r="N71" s="15">
        <f t="shared" si="9"/>
        <v>-9.6365814138106284E-2</v>
      </c>
      <c r="O71" s="13">
        <v>2012.24</v>
      </c>
      <c r="P71" s="138">
        <f t="shared" si="10"/>
        <v>0.32999999999992724</v>
      </c>
      <c r="Q71" s="68">
        <f t="shared" si="11"/>
        <v>1.640232415962579E-4</v>
      </c>
      <c r="R71" s="15">
        <f t="shared" si="12"/>
        <v>-9.7714962155181634E-2</v>
      </c>
      <c r="S71" s="18">
        <f t="shared" si="13"/>
        <v>2.1383365766648055E-3</v>
      </c>
      <c r="T71" s="121">
        <f t="shared" si="14"/>
        <v>252.99136446406618</v>
      </c>
      <c r="U71" s="121">
        <f t="shared" si="15"/>
        <v>252.99136446406618</v>
      </c>
      <c r="V71" s="134">
        <f t="shared" si="16"/>
        <v>1.6933047787985047E-3</v>
      </c>
      <c r="W71" s="21">
        <f t="shared" si="268"/>
        <v>-2.2140470927246903E-2</v>
      </c>
      <c r="X71" s="18">
        <f t="shared" si="17"/>
        <v>3.0871479279368235E-3</v>
      </c>
      <c r="Y71" s="352">
        <v>74343.91</v>
      </c>
      <c r="Z71" s="15">
        <v>1.9999999999999999E-6</v>
      </c>
      <c r="AA71" s="21">
        <f t="shared" si="18"/>
        <v>-1.6913047787985047E-3</v>
      </c>
      <c r="AC71" s="250">
        <v>199.57</v>
      </c>
      <c r="AD71" s="68">
        <f t="shared" si="19"/>
        <v>1.0429851653080869E-2</v>
      </c>
      <c r="AE71" s="68">
        <f t="shared" si="269"/>
        <v>8.7365468742823648E-3</v>
      </c>
      <c r="AF71" s="68">
        <f t="shared" si="20"/>
        <v>0.21120349578199904</v>
      </c>
      <c r="AG71" s="68"/>
      <c r="AH71" s="15">
        <f t="shared" si="21"/>
        <v>-0.12149491570189724</v>
      </c>
      <c r="AJ71" s="250">
        <v>20.170000000000002</v>
      </c>
      <c r="AK71" s="68">
        <f t="shared" si="22"/>
        <v>7.4925074925075988E-3</v>
      </c>
      <c r="AL71" s="68">
        <f t="shared" si="270"/>
        <v>5.7992027137090943E-3</v>
      </c>
      <c r="AM71" s="68">
        <f t="shared" si="23"/>
        <v>8.4408602150537637E-2</v>
      </c>
      <c r="AN71" s="68"/>
      <c r="AO71" s="15">
        <f t="shared" si="24"/>
        <v>-4.0893961008083658E-2</v>
      </c>
      <c r="AQ71" s="250">
        <v>19.21</v>
      </c>
      <c r="AR71" s="68">
        <f t="shared" si="25"/>
        <v>7.8698845750263449E-3</v>
      </c>
      <c r="AS71" s="68">
        <f t="shared" si="271"/>
        <v>6.1765797962278404E-3</v>
      </c>
      <c r="AT71" s="68">
        <f t="shared" si="26"/>
        <v>0.11233352634626528</v>
      </c>
      <c r="AU71" s="68"/>
      <c r="AV71" s="15">
        <f t="shared" si="27"/>
        <v>-0.10526315789473675</v>
      </c>
      <c r="AX71" s="250">
        <v>196.2</v>
      </c>
      <c r="AY71" s="68">
        <f t="shared" si="28"/>
        <v>3.7859408574643437E-3</v>
      </c>
      <c r="AZ71" s="68">
        <f t="shared" si="272"/>
        <v>2.0926360786658387E-3</v>
      </c>
      <c r="BA71" s="68">
        <f t="shared" si="29"/>
        <v>0.46308724832214765</v>
      </c>
      <c r="BB71" s="68"/>
      <c r="BC71" s="15">
        <f t="shared" si="30"/>
        <v>-3.9130221852196528E-2</v>
      </c>
      <c r="BE71" s="250">
        <v>76.099999999999994</v>
      </c>
      <c r="BF71" s="68">
        <f t="shared" si="31"/>
        <v>3.9437360326017012E-4</v>
      </c>
      <c r="BG71" s="68">
        <f t="shared" si="273"/>
        <v>-1.2989311755383346E-3</v>
      </c>
      <c r="BH71" s="68"/>
      <c r="BI71" s="68"/>
      <c r="BJ71" s="15">
        <f t="shared" si="32"/>
        <v>3.2984932808470105E-2</v>
      </c>
      <c r="BL71" s="250">
        <v>61.79</v>
      </c>
      <c r="BM71" s="68">
        <f t="shared" si="33"/>
        <v>1.2287024901703801E-2</v>
      </c>
      <c r="BN71" s="68">
        <f t="shared" si="274"/>
        <v>1.0593720122905296E-2</v>
      </c>
      <c r="BO71" s="68">
        <f t="shared" si="34"/>
        <v>4.0586055911081116E-2</v>
      </c>
      <c r="BP71" s="68"/>
      <c r="BQ71" s="15">
        <f t="shared" si="35"/>
        <v>-6.900708151273173E-2</v>
      </c>
      <c r="BS71" s="250">
        <v>34.47</v>
      </c>
      <c r="BT71" s="68">
        <f t="shared" si="36"/>
        <v>1.1740534194305799E-2</v>
      </c>
      <c r="BU71" s="68">
        <f t="shared" si="275"/>
        <v>1.0047229415507295E-2</v>
      </c>
      <c r="BV71" s="68">
        <f t="shared" si="37"/>
        <v>-7.4879227053140082E-2</v>
      </c>
      <c r="BW71" s="68"/>
      <c r="BX71" s="15">
        <f t="shared" si="38"/>
        <v>-9.8823529411764741E-2</v>
      </c>
      <c r="BZ71" s="250"/>
      <c r="CA71" s="68">
        <f t="shared" si="39"/>
        <v>0</v>
      </c>
      <c r="CB71" s="68">
        <f t="shared" si="276"/>
        <v>0</v>
      </c>
      <c r="CC71" s="68">
        <f t="shared" si="40"/>
        <v>0</v>
      </c>
      <c r="CD71" s="68"/>
      <c r="CE71" s="15">
        <f t="shared" si="41"/>
        <v>0</v>
      </c>
      <c r="CG71" s="250">
        <v>29.19</v>
      </c>
      <c r="CH71" s="68">
        <f t="shared" si="42"/>
        <v>-2.7331738981892142E-3</v>
      </c>
      <c r="CI71" s="68">
        <f t="shared" si="277"/>
        <v>-4.4264786769877187E-3</v>
      </c>
      <c r="CJ71" s="68">
        <f t="shared" si="43"/>
        <v>-3.440291101554744E-2</v>
      </c>
      <c r="CK71" s="68"/>
      <c r="CL71" s="15">
        <f t="shared" si="44"/>
        <v>-0.1504656577415599</v>
      </c>
      <c r="CN71" s="250">
        <v>29.74</v>
      </c>
      <c r="CO71" s="68">
        <f t="shared" si="45"/>
        <v>-1.0077258985556311E-3</v>
      </c>
      <c r="CP71" s="68">
        <f t="shared" si="278"/>
        <v>-2.7010306773541356E-3</v>
      </c>
      <c r="CQ71" s="68">
        <f t="shared" si="46"/>
        <v>-5.1052967453733292E-2</v>
      </c>
      <c r="CR71" s="68"/>
      <c r="CS71" s="15">
        <f t="shared" si="47"/>
        <v>-0.11144308335823126</v>
      </c>
      <c r="CU71" s="250">
        <v>33.96</v>
      </c>
      <c r="CV71" s="68">
        <f t="shared" si="48"/>
        <v>2.6572187776794632E-3</v>
      </c>
      <c r="CW71" s="68">
        <f t="shared" si="279"/>
        <v>9.6391399888095847E-4</v>
      </c>
      <c r="CX71" s="68">
        <f t="shared" si="49"/>
        <v>5.6298600311042064E-2</v>
      </c>
      <c r="CY71" s="68"/>
      <c r="CZ71" s="15">
        <f t="shared" si="50"/>
        <v>-8.9055793991416318E-2</v>
      </c>
      <c r="DB71" s="250">
        <v>19.239999999999998</v>
      </c>
      <c r="DC71" s="68">
        <f t="shared" si="51"/>
        <v>2.0833333333332891E-3</v>
      </c>
      <c r="DD71" s="68">
        <f t="shared" si="280"/>
        <v>3.9002855453478436E-4</v>
      </c>
      <c r="DE71" s="68">
        <f t="shared" si="52"/>
        <v>-0.12025605852766358</v>
      </c>
      <c r="DF71" s="68"/>
      <c r="DG71" s="15">
        <f t="shared" si="53"/>
        <v>-5.5009823182711248E-2</v>
      </c>
      <c r="DI71" s="250">
        <v>44.52</v>
      </c>
      <c r="DJ71" s="68">
        <f t="shared" si="54"/>
        <v>4.2860365441011695E-3</v>
      </c>
      <c r="DK71" s="68">
        <f t="shared" si="281"/>
        <v>2.592731765302665E-3</v>
      </c>
      <c r="DL71" s="68">
        <f t="shared" si="55"/>
        <v>8.3805209513024819E-3</v>
      </c>
      <c r="DM71" s="68"/>
      <c r="DN71" s="15">
        <f t="shared" si="56"/>
        <v>5.5977229601518186E-2</v>
      </c>
      <c r="DP71" s="250">
        <v>37.880000000000003</v>
      </c>
      <c r="DQ71" s="68">
        <f t="shared" si="57"/>
        <v>6.643635397289396E-3</v>
      </c>
      <c r="DR71" s="68">
        <f t="shared" si="282"/>
        <v>4.9503306184908915E-3</v>
      </c>
      <c r="DS71" s="68"/>
      <c r="DT71" s="68"/>
      <c r="DU71" s="15">
        <f t="shared" si="58"/>
        <v>-5.252100840336023E-3</v>
      </c>
      <c r="DV71" s="18"/>
      <c r="DW71" s="250">
        <v>27.71</v>
      </c>
      <c r="DX71" s="68">
        <f t="shared" si="59"/>
        <v>8.0029101491452329E-3</v>
      </c>
      <c r="DY71" s="68">
        <f t="shared" si="283"/>
        <v>6.3096053703467284E-3</v>
      </c>
      <c r="DZ71" s="68">
        <f t="shared" si="60"/>
        <v>0.47865528281750286</v>
      </c>
      <c r="EA71" s="68"/>
      <c r="EB71" s="15">
        <f t="shared" si="61"/>
        <v>-0.17209441290708091</v>
      </c>
      <c r="ED71" s="250">
        <v>31.98</v>
      </c>
      <c r="EE71" s="68">
        <f t="shared" si="62"/>
        <v>1.13851992409867E-2</v>
      </c>
      <c r="EF71" s="68">
        <f t="shared" si="284"/>
        <v>9.6918944621881952E-3</v>
      </c>
      <c r="EG71" s="68">
        <f t="shared" si="63"/>
        <v>0.52068473609129806</v>
      </c>
      <c r="EH71" s="68"/>
      <c r="EI71" s="15">
        <f t="shared" si="64"/>
        <v>-0.13286334056399138</v>
      </c>
      <c r="EK71" s="250">
        <v>106.68</v>
      </c>
      <c r="EL71" s="68">
        <f t="shared" si="65"/>
        <v>9.4625283875851614E-3</v>
      </c>
      <c r="EM71" s="68">
        <f t="shared" si="285"/>
        <v>7.769223608786657E-3</v>
      </c>
      <c r="EN71" s="68">
        <f t="shared" si="66"/>
        <v>0.65292841648590016</v>
      </c>
      <c r="EO71" s="68"/>
      <c r="EP71" s="15">
        <f t="shared" si="67"/>
        <v>-4.1509433962264065E-2</v>
      </c>
      <c r="ER71" s="250">
        <v>36.36</v>
      </c>
      <c r="ES71" s="68">
        <f t="shared" si="68"/>
        <v>2.757859900717083E-3</v>
      </c>
      <c r="ET71" s="68">
        <f t="shared" si="286"/>
        <v>1.0645551219185783E-3</v>
      </c>
      <c r="EU71" s="68">
        <f t="shared" si="69"/>
        <v>4.1535376682898965E-2</v>
      </c>
      <c r="EV71" s="68"/>
      <c r="EW71" s="15">
        <f t="shared" si="70"/>
        <v>-6.505528413473903E-2</v>
      </c>
      <c r="EY71" s="250">
        <v>32.94</v>
      </c>
      <c r="EZ71" s="68">
        <f t="shared" si="71"/>
        <v>3.0367446097777134E-4</v>
      </c>
      <c r="FA71" s="68">
        <f t="shared" si="287"/>
        <v>-1.3896303178207335E-3</v>
      </c>
      <c r="FB71" s="68"/>
      <c r="FC71" s="68"/>
      <c r="FD71" s="15">
        <f t="shared" si="72"/>
        <v>0.34011391375101707</v>
      </c>
      <c r="FF71" s="250">
        <v>60.37</v>
      </c>
      <c r="FG71" s="68">
        <f t="shared" si="73"/>
        <v>7.6781839425805526E-3</v>
      </c>
      <c r="FH71" s="68">
        <f t="shared" si="288"/>
        <v>5.9848791637820481E-3</v>
      </c>
      <c r="FI71" s="68">
        <f t="shared" si="74"/>
        <v>2.1834800270819216E-2</v>
      </c>
      <c r="FJ71" s="68"/>
      <c r="FK71" s="15">
        <f t="shared" si="75"/>
        <v>6.3039267476668395E-2</v>
      </c>
      <c r="FM71" s="250">
        <v>170.22</v>
      </c>
      <c r="FN71" s="68">
        <f t="shared" si="76"/>
        <v>8.1734186211797882E-3</v>
      </c>
      <c r="FO71" s="68">
        <f t="shared" si="289"/>
        <v>6.4801138423812837E-3</v>
      </c>
      <c r="FP71" s="68">
        <f t="shared" si="77"/>
        <v>0.46388028895768829</v>
      </c>
      <c r="FQ71" s="68"/>
      <c r="FR71" s="15">
        <f t="shared" si="78"/>
        <v>-6.2974788065617071E-2</v>
      </c>
      <c r="FT71" s="250">
        <v>97.79</v>
      </c>
      <c r="FU71" s="68">
        <f t="shared" si="79"/>
        <v>2.7686628383922296E-3</v>
      </c>
      <c r="FV71" s="68">
        <f t="shared" si="290"/>
        <v>1.0753580595937249E-3</v>
      </c>
      <c r="FW71" s="68">
        <f t="shared" si="80"/>
        <v>0.11087129387708741</v>
      </c>
      <c r="FX71" s="68"/>
      <c r="FY71" s="15">
        <f t="shared" si="81"/>
        <v>8.4386781991572402E-2</v>
      </c>
      <c r="GA71" s="250">
        <v>17.5</v>
      </c>
      <c r="GB71" s="68">
        <f t="shared" si="82"/>
        <v>5.1694428489373837E-3</v>
      </c>
      <c r="GC71" s="68">
        <f t="shared" si="291"/>
        <v>3.4761380701388792E-3</v>
      </c>
      <c r="GD71" s="68"/>
      <c r="GE71" s="68"/>
      <c r="GF71" s="15">
        <f t="shared" si="83"/>
        <v>4.0160642570281286E-3</v>
      </c>
      <c r="GG71" s="18"/>
      <c r="GH71" s="250">
        <v>17.989999999999998</v>
      </c>
      <c r="GI71" s="68">
        <f t="shared" si="84"/>
        <v>-3.4871244635193248E-2</v>
      </c>
      <c r="GJ71" s="68">
        <f t="shared" si="292"/>
        <v>-3.6564549413991752E-2</v>
      </c>
      <c r="GK71" s="68">
        <f t="shared" si="85"/>
        <v>-6.3995837669094724E-2</v>
      </c>
      <c r="GL71" s="68"/>
      <c r="GM71" s="15">
        <f t="shared" si="86"/>
        <v>-4.8148148148148162E-2</v>
      </c>
      <c r="GO71" s="250">
        <v>26.6</v>
      </c>
      <c r="GP71" s="68">
        <f t="shared" si="87"/>
        <v>-1.3718946978123748E-2</v>
      </c>
      <c r="GQ71" s="68">
        <f t="shared" si="293"/>
        <v>-1.5412251756922252E-2</v>
      </c>
      <c r="GR71" s="68"/>
      <c r="GS71" s="68"/>
      <c r="GT71" s="15">
        <f t="shared" si="88"/>
        <v>-2.3853211009174261E-2</v>
      </c>
      <c r="GV71" s="250">
        <v>14.53</v>
      </c>
      <c r="GW71" s="68">
        <f t="shared" si="89"/>
        <v>4.8409405255877254E-3</v>
      </c>
      <c r="GX71" s="68">
        <f t="shared" si="294"/>
        <v>3.1476357467892209E-3</v>
      </c>
      <c r="GY71" s="68">
        <f t="shared" si="90"/>
        <v>0.22616033755274259</v>
      </c>
      <c r="GZ71" s="68"/>
      <c r="HA71" s="15">
        <f t="shared" si="91"/>
        <v>5.9037900874635472E-2</v>
      </c>
      <c r="HD71" s="250">
        <v>268.45999999999998</v>
      </c>
      <c r="HE71" s="68">
        <f t="shared" si="92"/>
        <v>3.5885167464114652E-2</v>
      </c>
      <c r="HF71" s="68">
        <f t="shared" si="295"/>
        <v>3.4191862685316148E-2</v>
      </c>
      <c r="HG71" s="68">
        <f t="shared" si="93"/>
        <v>0.50811752148755684</v>
      </c>
      <c r="HH71" s="68"/>
      <c r="HI71" s="15">
        <f t="shared" si="94"/>
        <v>-0.33523177496038037</v>
      </c>
      <c r="HK71" s="250">
        <v>29.3</v>
      </c>
      <c r="HL71" s="68">
        <f t="shared" si="95"/>
        <v>-1.3135735938026289E-2</v>
      </c>
      <c r="HM71" s="68">
        <f t="shared" si="296"/>
        <v>-1.4829040716824794E-2</v>
      </c>
      <c r="HN71" s="68">
        <f t="shared" si="96"/>
        <v>10.814516129032258</v>
      </c>
      <c r="HO71" s="68"/>
      <c r="HP71" s="15">
        <f t="shared" si="97"/>
        <v>0.11068991660348756</v>
      </c>
      <c r="HR71" s="250">
        <v>119.04</v>
      </c>
      <c r="HS71" s="68">
        <f t="shared" si="98"/>
        <v>5.8838362612429515E-4</v>
      </c>
      <c r="HT71" s="68">
        <f t="shared" si="297"/>
        <v>-1.1049211526742097E-3</v>
      </c>
      <c r="HU71" s="68">
        <f t="shared" si="99"/>
        <v>2.2703296703296707</v>
      </c>
      <c r="HV71" s="68"/>
      <c r="HW71" s="15">
        <f t="shared" si="100"/>
        <v>0.10662824207492808</v>
      </c>
      <c r="HY71" s="250">
        <v>110.15</v>
      </c>
      <c r="HZ71" s="68">
        <f t="shared" si="101"/>
        <v>1.6331426462447042E-2</v>
      </c>
      <c r="IA71" s="68">
        <f t="shared" si="298"/>
        <v>1.4638121683648538E-2</v>
      </c>
      <c r="IB71" s="68">
        <f t="shared" si="102"/>
        <v>4.0132200188857409E-2</v>
      </c>
      <c r="IC71" s="68"/>
      <c r="ID71" s="15">
        <f t="shared" si="103"/>
        <v>-0.17976022041849718</v>
      </c>
      <c r="IF71" s="250">
        <v>168.52</v>
      </c>
      <c r="IG71" s="68">
        <f t="shared" si="104"/>
        <v>6.5101833602102576E-3</v>
      </c>
      <c r="IH71" s="68">
        <f t="shared" si="299"/>
        <v>4.8168785814117531E-3</v>
      </c>
      <c r="II71" s="68">
        <f t="shared" si="105"/>
        <v>-3.7028571428571369E-2</v>
      </c>
      <c r="IJ71" s="68"/>
      <c r="IK71" s="15">
        <f t="shared" si="106"/>
        <v>-0.27311939268461005</v>
      </c>
      <c r="IM71" s="250">
        <v>202.2</v>
      </c>
      <c r="IN71" s="68">
        <f t="shared" si="107"/>
        <v>-9.0178396392864308E-3</v>
      </c>
      <c r="IO71" s="68">
        <f t="shared" si="300"/>
        <v>-1.0711144418084935E-2</v>
      </c>
      <c r="IP71" s="68">
        <f t="shared" si="108"/>
        <v>2.9484475688342116</v>
      </c>
      <c r="IQ71" s="68"/>
      <c r="IR71" s="15">
        <f t="shared" si="109"/>
        <v>7.8342488400618623E-2</v>
      </c>
      <c r="IT71" s="250">
        <v>41.8</v>
      </c>
      <c r="IU71" s="68">
        <f t="shared" si="110"/>
        <v>1.5549076773566584E-2</v>
      </c>
      <c r="IV71" s="68">
        <f t="shared" si="301"/>
        <v>1.385577199476808E-2</v>
      </c>
      <c r="IW71" s="68">
        <f t="shared" si="111"/>
        <v>1.2904109589041095</v>
      </c>
      <c r="IX71" s="68"/>
      <c r="IY71" s="15">
        <f t="shared" si="112"/>
        <v>-0.18661218135824098</v>
      </c>
      <c r="JA71" s="250">
        <v>586</v>
      </c>
      <c r="JB71" s="68">
        <f t="shared" si="113"/>
        <v>1.6725657575126632E-2</v>
      </c>
      <c r="JC71" s="68">
        <f t="shared" si="302"/>
        <v>1.5032352796328127E-2</v>
      </c>
      <c r="JD71" s="68">
        <f t="shared" si="114"/>
        <v>0.18527508090614891</v>
      </c>
      <c r="JE71" s="68"/>
      <c r="JF71" s="15">
        <f t="shared" si="115"/>
        <v>8.368772523099676E-4</v>
      </c>
      <c r="JH71" s="250">
        <v>382.19</v>
      </c>
      <c r="JI71" s="68">
        <f t="shared" si="116"/>
        <v>1.8114494259303688E-2</v>
      </c>
      <c r="JJ71" s="68">
        <f t="shared" si="303"/>
        <v>1.6421189480505183E-2</v>
      </c>
      <c r="JK71" s="68">
        <f t="shared" si="117"/>
        <v>-6.0242445105608694E-2</v>
      </c>
      <c r="JL71" s="68"/>
      <c r="JM71" s="15">
        <f t="shared" si="118"/>
        <v>-9.3262158956109134E-2</v>
      </c>
      <c r="JO71" s="250">
        <v>14.81</v>
      </c>
      <c r="JP71" s="68">
        <f t="shared" si="119"/>
        <v>3.4940600978336823E-2</v>
      </c>
      <c r="JQ71" s="68">
        <f t="shared" si="304"/>
        <v>3.3247296199538319E-2</v>
      </c>
      <c r="JR71" s="68">
        <f t="shared" si="120"/>
        <v>-0.50025307912940775</v>
      </c>
      <c r="JS71" s="68"/>
      <c r="JT71" s="15">
        <f t="shared" si="121"/>
        <v>0.45338567222767429</v>
      </c>
      <c r="JV71" s="250">
        <v>1.3</v>
      </c>
      <c r="JW71" s="68">
        <f t="shared" si="122"/>
        <v>0</v>
      </c>
      <c r="JX71" s="68">
        <f t="shared" si="305"/>
        <v>-1.6933047787985047E-3</v>
      </c>
      <c r="JY71" s="68">
        <f t="shared" si="123"/>
        <v>-0.48616600790513831</v>
      </c>
      <c r="JZ71" s="68"/>
      <c r="KA71" s="15">
        <f t="shared" si="124"/>
        <v>-0.27777777777777779</v>
      </c>
      <c r="KC71" s="250">
        <v>20.51</v>
      </c>
      <c r="KD71" s="68">
        <f t="shared" si="125"/>
        <v>5.3921568627452445E-3</v>
      </c>
      <c r="KE71" s="68">
        <f t="shared" si="306"/>
        <v>3.6988520839467401E-3</v>
      </c>
      <c r="KF71" s="68">
        <f t="shared" si="126"/>
        <v>5.2874743326488761E-2</v>
      </c>
      <c r="KG71" s="68"/>
      <c r="KH71" s="15">
        <f t="shared" si="127"/>
        <v>-7.5293056807934994E-2</v>
      </c>
      <c r="KI71" s="18"/>
      <c r="KJ71" s="250">
        <v>41.72</v>
      </c>
      <c r="KK71" s="68">
        <f t="shared" si="128"/>
        <v>3.8844621513944286E-2</v>
      </c>
      <c r="KL71" s="68">
        <f t="shared" si="307"/>
        <v>3.7151316735145781E-2</v>
      </c>
      <c r="KM71" s="68">
        <f t="shared" si="129"/>
        <v>0.97725118483412299</v>
      </c>
      <c r="KN71" s="68"/>
      <c r="KO71" s="15">
        <f t="shared" si="130"/>
        <v>-0.37925903883350687</v>
      </c>
      <c r="KQ71" s="250">
        <v>1.5640000000000001</v>
      </c>
      <c r="KR71" s="68">
        <f t="shared" si="131"/>
        <v>-8.2435003170576414E-3</v>
      </c>
      <c r="KS71" s="68">
        <f t="shared" si="308"/>
        <v>-9.9368050958561459E-3</v>
      </c>
      <c r="KT71" s="68">
        <f t="shared" si="132"/>
        <v>-0.40305343511450381</v>
      </c>
      <c r="KU71" s="68"/>
      <c r="KV71" s="15">
        <f t="shared" si="133"/>
        <v>0.54851485148514856</v>
      </c>
      <c r="KW71" s="18"/>
      <c r="KX71" s="250">
        <v>20.9</v>
      </c>
      <c r="KY71" s="68">
        <f t="shared" si="134"/>
        <v>3.4141514101929622E-2</v>
      </c>
      <c r="KZ71" s="68">
        <f t="shared" si="309"/>
        <v>3.2448209323131118E-2</v>
      </c>
      <c r="LA71" s="68">
        <f t="shared" si="135"/>
        <v>-0.7094397330738218</v>
      </c>
      <c r="LB71" s="68"/>
      <c r="LC71" s="15">
        <f t="shared" si="136"/>
        <v>-0.11851539434837631</v>
      </c>
      <c r="LD71" s="18"/>
      <c r="LE71" s="250">
        <v>53.83</v>
      </c>
      <c r="LF71" s="68">
        <f t="shared" si="137"/>
        <v>7.2979041916167772E-3</v>
      </c>
      <c r="LG71" s="68">
        <f t="shared" si="310"/>
        <v>5.6045994128182727E-3</v>
      </c>
      <c r="LH71" s="68">
        <f t="shared" si="138"/>
        <v>0.50237231370360036</v>
      </c>
      <c r="LI71" s="68"/>
      <c r="LJ71" s="15">
        <f t="shared" si="139"/>
        <v>0.16742572110171328</v>
      </c>
      <c r="LL71" s="250">
        <v>108.22</v>
      </c>
      <c r="LM71" s="68">
        <f t="shared" si="140"/>
        <v>-1.6605166051661146E-3</v>
      </c>
      <c r="LN71" s="68">
        <f t="shared" si="311"/>
        <v>-3.3538213839646195E-3</v>
      </c>
      <c r="LO71" s="68">
        <f t="shared" si="141"/>
        <v>0.23679999999999998</v>
      </c>
      <c r="LP71" s="68"/>
      <c r="LQ71" s="15">
        <f t="shared" si="142"/>
        <v>0.38371052295102936</v>
      </c>
      <c r="LS71" s="250">
        <v>12.6</v>
      </c>
      <c r="LT71" s="68">
        <f t="shared" si="143"/>
        <v>-7.930214115780957E-4</v>
      </c>
      <c r="LU71" s="68">
        <f t="shared" si="312"/>
        <v>-2.4863261903766004E-3</v>
      </c>
      <c r="LV71" s="68"/>
      <c r="LW71" s="68"/>
      <c r="LX71" s="15">
        <f t="shared" si="144"/>
        <v>0.36216216216216213</v>
      </c>
      <c r="LZ71" s="250">
        <v>12.31</v>
      </c>
      <c r="MA71" s="68">
        <f t="shared" si="145"/>
        <v>1.5676567656765783E-2</v>
      </c>
      <c r="MB71" s="68">
        <f t="shared" si="313"/>
        <v>1.3983262877967279E-2</v>
      </c>
      <c r="MC71" s="68">
        <f t="shared" si="146"/>
        <v>-0.44674157303370782</v>
      </c>
      <c r="MD71" s="68"/>
      <c r="ME71" s="15">
        <f t="shared" si="147"/>
        <v>-8.6795252225519273E-2</v>
      </c>
      <c r="MG71" s="250">
        <v>22.54</v>
      </c>
      <c r="MH71" s="68">
        <f t="shared" si="148"/>
        <v>4.0147669589293833E-2</v>
      </c>
      <c r="MI71" s="68">
        <f t="shared" si="314"/>
        <v>3.8454364810495328E-2</v>
      </c>
      <c r="MJ71" s="68">
        <f t="shared" si="149"/>
        <v>2.0377358490566038</v>
      </c>
      <c r="MK71" s="68"/>
      <c r="ML71" s="15">
        <f t="shared" si="150"/>
        <v>6.1705134243994285E-2</v>
      </c>
      <c r="MN71" s="250">
        <v>100.52</v>
      </c>
      <c r="MO71" s="68">
        <f t="shared" si="151"/>
        <v>1.895590471363396E-2</v>
      </c>
      <c r="MP71" s="68">
        <f t="shared" si="315"/>
        <v>1.7262599934835456E-2</v>
      </c>
      <c r="MQ71" s="68">
        <f t="shared" si="152"/>
        <v>-0.20158856235107234</v>
      </c>
      <c r="MR71" s="68"/>
      <c r="MS71" s="15">
        <f t="shared" si="153"/>
        <v>-9.7585061495645969E-2</v>
      </c>
      <c r="MU71" s="250">
        <v>10.76</v>
      </c>
      <c r="MV71" s="68">
        <f t="shared" si="154"/>
        <v>6.5481758652946951E-3</v>
      </c>
      <c r="MW71" s="68">
        <f t="shared" si="316"/>
        <v>4.8548710864961906E-3</v>
      </c>
      <c r="MX71" s="68">
        <f t="shared" si="155"/>
        <v>-0.48442740776233834</v>
      </c>
      <c r="MY71" s="68"/>
      <c r="MZ71" s="15">
        <f t="shared" si="156"/>
        <v>8.4348641049671845E-3</v>
      </c>
      <c r="NB71" s="250">
        <v>203.84</v>
      </c>
      <c r="NC71" s="68">
        <f t="shared" si="157"/>
        <v>1.787676021172482E-2</v>
      </c>
      <c r="ND71" s="68">
        <f t="shared" si="317"/>
        <v>1.6183455432926316E-2</v>
      </c>
      <c r="NE71" s="68">
        <f t="shared" si="158"/>
        <v>0.50468738466081053</v>
      </c>
      <c r="NF71" s="68"/>
      <c r="NG71" s="15">
        <f t="shared" si="159"/>
        <v>0.22213561964146539</v>
      </c>
      <c r="NI71" s="250">
        <v>5.48</v>
      </c>
      <c r="NJ71" s="68">
        <f t="shared" si="160"/>
        <v>-1.4388489208632947E-2</v>
      </c>
      <c r="NK71" s="68">
        <f t="shared" si="318"/>
        <v>-1.6081793987431453E-2</v>
      </c>
      <c r="NL71" s="68">
        <f t="shared" si="161"/>
        <v>-0.95649067090115125</v>
      </c>
      <c r="NM71" s="68"/>
      <c r="NN71" s="15">
        <f t="shared" si="162"/>
        <v>0.11836734693877551</v>
      </c>
      <c r="NP71" s="250">
        <v>315.58</v>
      </c>
      <c r="NQ71" s="68">
        <f t="shared" si="163"/>
        <v>3.4010484927916106E-2</v>
      </c>
      <c r="NR71" s="68">
        <f t="shared" si="319"/>
        <v>3.2317180149117601E-2</v>
      </c>
      <c r="NS71" s="68">
        <f t="shared" si="164"/>
        <v>1.4044190476190475</v>
      </c>
      <c r="NT71" s="68"/>
      <c r="NU71" s="15">
        <f t="shared" si="165"/>
        <v>-4.0586142948347739E-2</v>
      </c>
      <c r="NW71" s="250">
        <v>157.07</v>
      </c>
      <c r="NX71" s="68">
        <f t="shared" si="166"/>
        <v>1.5713916192447018E-2</v>
      </c>
      <c r="NY71" s="68">
        <f t="shared" si="320"/>
        <v>1.4020611413648514E-2</v>
      </c>
      <c r="NZ71" s="68">
        <f t="shared" si="167"/>
        <v>-0.10633818843878015</v>
      </c>
      <c r="OA71" s="68"/>
      <c r="OB71" s="15">
        <f t="shared" si="168"/>
        <v>-0.17025884838880093</v>
      </c>
      <c r="OD71" s="250">
        <v>1.31</v>
      </c>
      <c r="OE71" s="68">
        <f t="shared" si="169"/>
        <v>3.1496062992126012E-2</v>
      </c>
      <c r="OF71" s="68">
        <f t="shared" si="321"/>
        <v>2.9802758213327507E-2</v>
      </c>
      <c r="OG71" s="68">
        <f t="shared" si="170"/>
        <v>-0.99419506358842558</v>
      </c>
      <c r="OH71" s="68"/>
      <c r="OI71" s="15">
        <f t="shared" si="171"/>
        <v>-0.1027397260273972</v>
      </c>
      <c r="OK71" s="250">
        <v>64.819999999999993</v>
      </c>
      <c r="OL71" s="68">
        <f t="shared" si="172"/>
        <v>4.2792792792792737E-2</v>
      </c>
      <c r="OM71" s="68">
        <f t="shared" si="322"/>
        <v>4.1099488013994233E-2</v>
      </c>
      <c r="ON71" s="68">
        <f t="shared" si="173"/>
        <v>0.52697290930506457</v>
      </c>
      <c r="OO71" s="68"/>
      <c r="OP71" s="15">
        <f t="shared" si="174"/>
        <v>-2.6872841915628377E-2</v>
      </c>
      <c r="OR71" s="250">
        <v>1.66</v>
      </c>
      <c r="OS71" s="68">
        <f t="shared" si="175"/>
        <v>-3.4883720930232592E-2</v>
      </c>
      <c r="OT71" s="68">
        <f t="shared" si="323"/>
        <v>-3.6577025709031097E-2</v>
      </c>
      <c r="OU71" s="68">
        <f t="shared" si="176"/>
        <v>-0.78441558441558445</v>
      </c>
      <c r="OV71" s="68"/>
      <c r="OW71" s="15">
        <f t="shared" si="177"/>
        <v>0.48214285714285693</v>
      </c>
      <c r="OY71" s="250">
        <v>132.18</v>
      </c>
      <c r="OZ71" s="68">
        <f t="shared" si="178"/>
        <v>2.959253357614499E-3</v>
      </c>
      <c r="PA71" s="68">
        <f t="shared" si="324"/>
        <v>1.2659485788159943E-3</v>
      </c>
      <c r="PB71" s="68">
        <f t="shared" si="332"/>
        <v>3.0670769230769235</v>
      </c>
      <c r="PC71" s="68"/>
      <c r="PD71" s="15">
        <f t="shared" si="179"/>
        <v>0.1539065910082934</v>
      </c>
      <c r="PE71" s="18"/>
      <c r="PF71" s="250">
        <v>209.75</v>
      </c>
      <c r="PG71" s="68">
        <f t="shared" si="180"/>
        <v>2.1021451435669471E-3</v>
      </c>
      <c r="PH71" s="68">
        <f t="shared" si="325"/>
        <v>4.0884036476844239E-4</v>
      </c>
      <c r="PI71" s="68">
        <f t="shared" si="181"/>
        <v>-0.39761631246410106</v>
      </c>
      <c r="PJ71" s="68"/>
      <c r="PK71" s="15">
        <f t="shared" si="182"/>
        <v>2.9646631281977937E-3</v>
      </c>
      <c r="PM71" s="250"/>
      <c r="PN71" s="68">
        <f t="shared" si="183"/>
        <v>0</v>
      </c>
      <c r="PO71" s="68">
        <f t="shared" si="184"/>
        <v>-1.6933047787985047E-3</v>
      </c>
      <c r="PP71" s="68">
        <f t="shared" si="185"/>
        <v>0</v>
      </c>
      <c r="PQ71" s="68"/>
      <c r="PR71" s="15">
        <f t="shared" si="186"/>
        <v>0</v>
      </c>
      <c r="PT71" s="250">
        <v>3.67</v>
      </c>
      <c r="PU71" s="68">
        <f t="shared" si="187"/>
        <v>-1.6085790884718513E-2</v>
      </c>
      <c r="PV71" s="68">
        <f t="shared" si="326"/>
        <v>-1.7779095663517017E-2</v>
      </c>
      <c r="PW71" s="68">
        <f t="shared" si="188"/>
        <v>-0.57912844036697253</v>
      </c>
      <c r="PX71" s="68"/>
      <c r="PY71" s="15">
        <f t="shared" si="189"/>
        <v>-0.28460038986354774</v>
      </c>
      <c r="QA71" s="250">
        <v>203.32</v>
      </c>
      <c r="QB71" s="68">
        <f t="shared" si="190"/>
        <v>-8.8236727928630732E-3</v>
      </c>
      <c r="QC71" s="68">
        <f t="shared" si="327"/>
        <v>-1.0516977571661578E-2</v>
      </c>
      <c r="QD71" s="68">
        <f t="shared" si="191"/>
        <v>-0.39737395891994426</v>
      </c>
      <c r="QE71" s="68"/>
      <c r="QF71" s="15">
        <f t="shared" si="192"/>
        <v>6.0394283926149907E-2</v>
      </c>
      <c r="QH71" s="250">
        <v>1.35</v>
      </c>
      <c r="QI71" s="68">
        <f t="shared" si="193"/>
        <v>3.8461538461538491E-2</v>
      </c>
      <c r="QJ71" s="68">
        <f t="shared" si="328"/>
        <v>3.6768233682739987E-2</v>
      </c>
      <c r="QK71" s="68">
        <f t="shared" si="194"/>
        <v>-0.46215139442231068</v>
      </c>
      <c r="QL71" s="68"/>
      <c r="QM71" s="15">
        <f t="shared" si="195"/>
        <v>3.8461538461538491E-2</v>
      </c>
      <c r="QO71" s="250">
        <v>6.28</v>
      </c>
      <c r="QP71" s="68">
        <f t="shared" si="196"/>
        <v>5.7239057239057214E-2</v>
      </c>
      <c r="QQ71" s="68">
        <f t="shared" si="329"/>
        <v>5.554575246025871E-2</v>
      </c>
      <c r="QR71" s="68">
        <f t="shared" si="197"/>
        <v>-0.99234501084863114</v>
      </c>
      <c r="QS71" s="68"/>
      <c r="QT71" s="15">
        <f t="shared" si="198"/>
        <v>-0.45296167247386759</v>
      </c>
      <c r="QV71" s="250">
        <v>1.76</v>
      </c>
      <c r="QW71" s="68">
        <f t="shared" si="199"/>
        <v>2.0881670533642711E-2</v>
      </c>
      <c r="QX71" s="68">
        <f t="shared" si="330"/>
        <v>1.9188365754844207E-2</v>
      </c>
      <c r="QY71" s="68">
        <f t="shared" si="200"/>
        <v>-0.50141643059490082</v>
      </c>
      <c r="QZ71" s="68"/>
      <c r="RA71" s="15">
        <f t="shared" si="201"/>
        <v>-0.28075194115243157</v>
      </c>
      <c r="RC71" s="250">
        <v>20.71</v>
      </c>
      <c r="RD71" s="68">
        <f t="shared" si="202"/>
        <v>9.7513408093612523E-3</v>
      </c>
      <c r="RE71" s="68">
        <f t="shared" si="331"/>
        <v>8.0580360305627478E-3</v>
      </c>
      <c r="RF71" s="68">
        <f t="shared" si="203"/>
        <v>-0.55260315402894788</v>
      </c>
      <c r="RG71" s="68"/>
      <c r="RH71" s="15">
        <f t="shared" si="204"/>
        <v>-0.1632323232323232</v>
      </c>
      <c r="RJ71" s="250">
        <v>168.64</v>
      </c>
      <c r="RK71" s="68">
        <f t="shared" si="205"/>
        <v>1.5903614457831242E-2</v>
      </c>
      <c r="RL71" s="68">
        <f t="shared" si="206"/>
        <v>1.4210309679032737E-2</v>
      </c>
      <c r="RM71" s="68">
        <f t="shared" si="207"/>
        <v>-0.21773819463772159</v>
      </c>
      <c r="RN71" s="68"/>
      <c r="RO71" s="15">
        <f t="shared" si="208"/>
        <v>-0.14274095160634412</v>
      </c>
      <c r="RQ71" s="250">
        <v>13.53</v>
      </c>
      <c r="RR71" s="68">
        <f t="shared" si="209"/>
        <v>-1.476014760147701E-3</v>
      </c>
      <c r="RS71" s="68">
        <f t="shared" si="210"/>
        <v>-3.1693195389462057E-3</v>
      </c>
      <c r="RT71" s="68">
        <f t="shared" si="211"/>
        <v>-7.5819672131147625E-2</v>
      </c>
      <c r="RU71" s="68"/>
      <c r="RV71" s="15">
        <f t="shared" si="212"/>
        <v>-0.35076775431861806</v>
      </c>
      <c r="RX71" s="250">
        <v>84.68</v>
      </c>
      <c r="RY71" s="68">
        <f t="shared" si="213"/>
        <v>3.3175355450237101E-3</v>
      </c>
      <c r="RZ71" s="68">
        <f t="shared" si="214"/>
        <v>1.6242307662252054E-3</v>
      </c>
      <c r="SA71" s="68">
        <f t="shared" si="215"/>
        <v>-0.36359537050954455</v>
      </c>
      <c r="SB71" s="68"/>
      <c r="SC71" s="15">
        <f t="shared" si="216"/>
        <v>0.11966150998281121</v>
      </c>
      <c r="SE71" s="250">
        <v>7.81</v>
      </c>
      <c r="SF71" s="68">
        <f t="shared" si="217"/>
        <v>-1.388888888888893E-2</v>
      </c>
      <c r="SG71" s="68">
        <f t="shared" si="218"/>
        <v>-1.5582193667687434E-2</v>
      </c>
      <c r="SH71" s="68">
        <f t="shared" si="219"/>
        <v>-0.37520000000000003</v>
      </c>
      <c r="SI71" s="68"/>
      <c r="SJ71" s="15">
        <f t="shared" si="220"/>
        <v>-0.48820445609436436</v>
      </c>
      <c r="SL71" s="250">
        <v>0.435</v>
      </c>
      <c r="SM71" s="68">
        <f t="shared" si="221"/>
        <v>-6.8522483940042886E-2</v>
      </c>
      <c r="SN71" s="68">
        <f t="shared" si="222"/>
        <v>-7.021578871884139E-2</v>
      </c>
      <c r="SO71" s="68">
        <f t="shared" si="223"/>
        <v>-0.69366197183098588</v>
      </c>
      <c r="SP71" s="68"/>
      <c r="SQ71" s="15">
        <f t="shared" si="224"/>
        <v>-0.56930693069306926</v>
      </c>
      <c r="SS71" s="250">
        <v>7.42</v>
      </c>
      <c r="ST71" s="68">
        <f t="shared" si="225"/>
        <v>-2.3684210526315752E-2</v>
      </c>
      <c r="SU71" s="68">
        <f t="shared" si="226"/>
        <v>-2.5377515305114257E-2</v>
      </c>
      <c r="SV71" s="68">
        <f t="shared" si="227"/>
        <v>-0.540272614622057</v>
      </c>
      <c r="SW71" s="68"/>
      <c r="SX71" s="15">
        <f t="shared" si="228"/>
        <v>-0.11666666666666671</v>
      </c>
      <c r="SZ71" s="250">
        <v>25.17</v>
      </c>
      <c r="TA71" s="68">
        <f t="shared" si="229"/>
        <v>3.1134780827529764E-2</v>
      </c>
      <c r="TB71" s="68">
        <f t="shared" si="230"/>
        <v>2.944147604873126E-2</v>
      </c>
      <c r="TC71" s="68">
        <f t="shared" si="231"/>
        <v>-0.37651721575427288</v>
      </c>
      <c r="TD71" s="68"/>
      <c r="TE71" s="15">
        <f t="shared" si="232"/>
        <v>0.61346153846153861</v>
      </c>
      <c r="TG71" s="250">
        <v>0.18</v>
      </c>
      <c r="TH71" s="68">
        <f t="shared" si="233"/>
        <v>0</v>
      </c>
      <c r="TI71" s="68">
        <f t="shared" si="234"/>
        <v>-1.6933047787985047E-3</v>
      </c>
      <c r="TJ71" s="68">
        <f t="shared" si="235"/>
        <v>-0.18181818181818185</v>
      </c>
      <c r="TK71" s="68"/>
      <c r="TL71" s="15">
        <f t="shared" si="236"/>
        <v>6.1946902654867145E-2</v>
      </c>
      <c r="TN71" s="250">
        <v>25.92</v>
      </c>
      <c r="TO71" s="68">
        <f t="shared" si="237"/>
        <v>2.5316455696202552E-2</v>
      </c>
      <c r="TP71" s="68">
        <f t="shared" si="238"/>
        <v>2.3623150917404048E-2</v>
      </c>
      <c r="TQ71" s="68">
        <f t="shared" si="239"/>
        <v>-0.62219323241966862</v>
      </c>
      <c r="TR71" s="68"/>
      <c r="TS71" s="15">
        <f t="shared" si="240"/>
        <v>-0.12873949579831928</v>
      </c>
      <c r="TU71" s="250">
        <v>2.2999999999999998</v>
      </c>
      <c r="TV71" s="68">
        <f t="shared" si="241"/>
        <v>1.3215859030836918E-2</v>
      </c>
      <c r="TW71" s="68">
        <f t="shared" si="242"/>
        <v>1.1522554252038414E-2</v>
      </c>
      <c r="TX71" s="68">
        <f t="shared" si="243"/>
        <v>-0.47845804988662138</v>
      </c>
      <c r="TY71" s="68"/>
      <c r="TZ71" s="15">
        <f t="shared" si="244"/>
        <v>0.3450292397660818</v>
      </c>
      <c r="UB71" s="250"/>
      <c r="UC71" s="68">
        <f t="shared" si="245"/>
        <v>0</v>
      </c>
      <c r="UD71" s="68">
        <f t="shared" si="246"/>
        <v>-1.6933047787985047E-3</v>
      </c>
      <c r="UE71" s="68">
        <f t="shared" si="247"/>
        <v>0</v>
      </c>
      <c r="UF71" s="68"/>
      <c r="UG71" s="15">
        <f t="shared" si="248"/>
        <v>0</v>
      </c>
      <c r="UI71" s="250"/>
      <c r="UJ71" s="68">
        <f t="shared" si="249"/>
        <v>0</v>
      </c>
      <c r="UK71" s="68">
        <f t="shared" si="250"/>
        <v>-1.6933047787985047E-3</v>
      </c>
      <c r="UL71" s="68">
        <f t="shared" si="251"/>
        <v>0</v>
      </c>
      <c r="UM71" s="68"/>
      <c r="UN71" s="15">
        <f t="shared" si="252"/>
        <v>0</v>
      </c>
      <c r="UP71" s="250"/>
      <c r="UQ71" s="68">
        <f t="shared" si="253"/>
        <v>0</v>
      </c>
      <c r="UR71" s="68">
        <f t="shared" si="254"/>
        <v>-1.6933047787985047E-3</v>
      </c>
      <c r="US71" s="68">
        <f t="shared" si="255"/>
        <v>0</v>
      </c>
      <c r="UT71" s="68"/>
      <c r="UU71" s="15">
        <f t="shared" si="256"/>
        <v>0</v>
      </c>
      <c r="UW71" s="250"/>
      <c r="UX71" s="68">
        <f t="shared" si="257"/>
        <v>0</v>
      </c>
      <c r="UY71" s="68">
        <f t="shared" si="258"/>
        <v>-1.6933047787985047E-3</v>
      </c>
      <c r="UZ71" s="68">
        <f t="shared" si="259"/>
        <v>0</v>
      </c>
      <c r="VA71" s="68"/>
      <c r="VB71" s="15">
        <f t="shared" si="260"/>
        <v>0</v>
      </c>
      <c r="VD71" s="250"/>
      <c r="VE71" s="68">
        <f t="shared" si="261"/>
        <v>0</v>
      </c>
      <c r="VF71" s="68">
        <f t="shared" si="262"/>
        <v>-1.6933047787985047E-3</v>
      </c>
      <c r="VG71" s="68">
        <f t="shared" si="263"/>
        <v>0</v>
      </c>
      <c r="VH71" s="68"/>
      <c r="VI71" s="15">
        <f t="shared" si="264"/>
        <v>0</v>
      </c>
      <c r="VM71" s="21">
        <f t="shared" si="265"/>
        <v>1.1667368511566951E-2</v>
      </c>
      <c r="VN71" s="49"/>
      <c r="VO71" s="21">
        <f t="shared" si="266"/>
        <v>0.24300226499795469</v>
      </c>
      <c r="VP71" s="14"/>
      <c r="VQ71" s="21">
        <f t="shared" si="267"/>
        <v>-2.0581545843863663E-2</v>
      </c>
    </row>
    <row r="72" spans="1:589" ht="15.75" customHeight="1" x14ac:dyDescent="0.2">
      <c r="A72" s="127">
        <v>45749</v>
      </c>
      <c r="B72" s="4">
        <f t="shared" si="0"/>
        <v>45749</v>
      </c>
      <c r="C72" s="13">
        <v>42225.32</v>
      </c>
      <c r="D72" s="138">
        <f t="shared" si="1"/>
        <v>235.4800000000032</v>
      </c>
      <c r="E72" s="68">
        <f t="shared" si="2"/>
        <v>5.6080232742016451E-3</v>
      </c>
      <c r="F72" s="15">
        <f t="shared" si="3"/>
        <v>-7.4957303248244164E-3</v>
      </c>
      <c r="G72" s="13">
        <v>5670.97</v>
      </c>
      <c r="H72" s="138">
        <f t="shared" si="4"/>
        <v>37.890000000000327</v>
      </c>
      <c r="I72" s="68">
        <f t="shared" si="5"/>
        <v>6.7263379891640681E-3</v>
      </c>
      <c r="J72" s="15">
        <f t="shared" si="6"/>
        <v>-3.5816601860368613E-2</v>
      </c>
      <c r="K72" s="13">
        <v>17601.05</v>
      </c>
      <c r="L72" s="138">
        <f t="shared" si="7"/>
        <v>151.15999999999985</v>
      </c>
      <c r="M72" s="68">
        <f t="shared" si="8"/>
        <v>8.6625187895167169E-3</v>
      </c>
      <c r="N72" s="15">
        <f t="shared" si="9"/>
        <v>-8.8538066024227979E-2</v>
      </c>
      <c r="O72" s="13">
        <v>2045.36</v>
      </c>
      <c r="P72" s="138">
        <f t="shared" si="10"/>
        <v>33.119999999999891</v>
      </c>
      <c r="Q72" s="68">
        <f t="shared" si="11"/>
        <v>1.6459269272054967E-2</v>
      </c>
      <c r="R72" s="15">
        <f t="shared" si="12"/>
        <v>-8.2864009757147458E-2</v>
      </c>
      <c r="S72" s="18">
        <f t="shared" si="13"/>
        <v>4.8511916374758155E-3</v>
      </c>
      <c r="T72" s="121">
        <f t="shared" si="14"/>
        <v>253.96160279156135</v>
      </c>
      <c r="U72" s="121">
        <f t="shared" si="15"/>
        <v>253.96160279156135</v>
      </c>
      <c r="V72" s="134">
        <f t="shared" si="16"/>
        <v>3.8350650013312042E-3</v>
      </c>
      <c r="W72" s="21">
        <f t="shared" si="268"/>
        <v>-1.8390316071081776E-2</v>
      </c>
      <c r="X72" s="18">
        <f t="shared" si="17"/>
        <v>9.3640373312343494E-3</v>
      </c>
      <c r="Y72" s="352">
        <v>74345.41</v>
      </c>
      <c r="Z72" s="15">
        <v>1.9999999999999999E-6</v>
      </c>
      <c r="AA72" s="21">
        <f t="shared" si="18"/>
        <v>-3.8330650013312043E-3</v>
      </c>
      <c r="AC72" s="13">
        <v>201.67</v>
      </c>
      <c r="AD72" s="68">
        <f t="shared" si="19"/>
        <v>1.0522623640827752E-2</v>
      </c>
      <c r="AE72" s="68">
        <f t="shared" si="269"/>
        <v>6.6875586394965474E-3</v>
      </c>
      <c r="AF72" s="68">
        <f t="shared" si="20"/>
        <v>0.22394853432056791</v>
      </c>
      <c r="AG72" s="68"/>
      <c r="AH72" s="15">
        <f t="shared" si="21"/>
        <v>-0.11225073733327465</v>
      </c>
      <c r="AJ72" s="13">
        <v>20.3</v>
      </c>
      <c r="AK72" s="68">
        <f t="shared" si="22"/>
        <v>6.4452156668318786E-3</v>
      </c>
      <c r="AL72" s="68">
        <f t="shared" si="270"/>
        <v>2.6101506655006744E-3</v>
      </c>
      <c r="AM72" s="68">
        <f t="shared" si="23"/>
        <v>9.1397849462365552E-2</v>
      </c>
      <c r="AN72" s="68"/>
      <c r="AO72" s="15">
        <f t="shared" si="24"/>
        <v>-3.4712315739419894E-2</v>
      </c>
      <c r="AQ72" s="13">
        <v>19.32</v>
      </c>
      <c r="AR72" s="68">
        <f t="shared" si="25"/>
        <v>5.7261842790213135E-3</v>
      </c>
      <c r="AS72" s="68">
        <f t="shared" si="271"/>
        <v>1.8911192776901093E-3</v>
      </c>
      <c r="AT72" s="68">
        <f t="shared" si="26"/>
        <v>0.1187029530978576</v>
      </c>
      <c r="AU72" s="68"/>
      <c r="AV72" s="15">
        <f t="shared" si="27"/>
        <v>-0.10013972985561242</v>
      </c>
      <c r="AX72" s="13">
        <v>197.53</v>
      </c>
      <c r="AY72" s="68">
        <f t="shared" si="28"/>
        <v>6.7787971457696867E-3</v>
      </c>
      <c r="AZ72" s="68">
        <f t="shared" si="272"/>
        <v>2.9437321444384826E-3</v>
      </c>
      <c r="BA72" s="68">
        <f t="shared" si="29"/>
        <v>0.47300521998508582</v>
      </c>
      <c r="BB72" s="68"/>
      <c r="BC72" s="15">
        <f t="shared" si="30"/>
        <v>-3.2616680542631844E-2</v>
      </c>
      <c r="BE72" s="13">
        <v>76.52</v>
      </c>
      <c r="BF72" s="68">
        <f t="shared" si="31"/>
        <v>5.5190538764783408E-3</v>
      </c>
      <c r="BG72" s="68">
        <f t="shared" si="273"/>
        <v>1.6839888751471366E-3</v>
      </c>
      <c r="BH72" s="68"/>
      <c r="BI72" s="68"/>
      <c r="BJ72" s="15">
        <f t="shared" si="32"/>
        <v>3.8686032306230411E-2</v>
      </c>
      <c r="BL72" s="13">
        <v>63.01</v>
      </c>
      <c r="BM72" s="68">
        <f t="shared" si="33"/>
        <v>1.9744295193396971E-2</v>
      </c>
      <c r="BN72" s="68">
        <f t="shared" si="274"/>
        <v>1.5909230192065766E-2</v>
      </c>
      <c r="BO72" s="68">
        <f t="shared" si="34"/>
        <v>6.1131694173122184E-2</v>
      </c>
      <c r="BP72" s="68"/>
      <c r="BQ72" s="15">
        <f t="shared" si="35"/>
        <v>-5.0625282507156942E-2</v>
      </c>
      <c r="BS72" s="13">
        <v>35.07</v>
      </c>
      <c r="BT72" s="68">
        <f t="shared" si="36"/>
        <v>1.7406440382941729E-2</v>
      </c>
      <c r="BU72" s="68">
        <f t="shared" si="275"/>
        <v>1.3571375381610525E-2</v>
      </c>
      <c r="BV72" s="68">
        <f t="shared" si="37"/>
        <v>-5.8776167471819588E-2</v>
      </c>
      <c r="BW72" s="68"/>
      <c r="BX72" s="15">
        <f t="shared" si="38"/>
        <v>-8.3137254901960778E-2</v>
      </c>
      <c r="BZ72" s="13"/>
      <c r="CA72" s="68">
        <f t="shared" si="39"/>
        <v>0</v>
      </c>
      <c r="CB72" s="68">
        <f t="shared" si="276"/>
        <v>0</v>
      </c>
      <c r="CC72" s="68">
        <f t="shared" si="40"/>
        <v>0</v>
      </c>
      <c r="CD72" s="68"/>
      <c r="CE72" s="15">
        <f t="shared" si="41"/>
        <v>0</v>
      </c>
      <c r="CG72" s="13">
        <v>29.69</v>
      </c>
      <c r="CH72" s="68">
        <f t="shared" si="42"/>
        <v>1.7129153819801301E-2</v>
      </c>
      <c r="CI72" s="68">
        <f t="shared" si="277"/>
        <v>1.3294088818470096E-2</v>
      </c>
      <c r="CJ72" s="68">
        <f t="shared" si="43"/>
        <v>-1.7863049950380388E-2</v>
      </c>
      <c r="CK72" s="68"/>
      <c r="CL72" s="15">
        <f t="shared" si="44"/>
        <v>-0.13591385331781136</v>
      </c>
      <c r="CN72" s="13">
        <v>30.3</v>
      </c>
      <c r="CO72" s="68">
        <f t="shared" si="45"/>
        <v>1.8829858776059256E-2</v>
      </c>
      <c r="CP72" s="68">
        <f t="shared" si="278"/>
        <v>1.4994793774728052E-2</v>
      </c>
      <c r="CQ72" s="68">
        <f t="shared" si="46"/>
        <v>-3.3184428844926582E-2</v>
      </c>
      <c r="CR72" s="68"/>
      <c r="CS72" s="15">
        <f t="shared" si="47"/>
        <v>-9.4711682103376105E-2</v>
      </c>
      <c r="CU72" s="13">
        <v>34.619999999999997</v>
      </c>
      <c r="CV72" s="68">
        <f t="shared" si="48"/>
        <v>1.9434628975264916E-2</v>
      </c>
      <c r="CW72" s="68">
        <f t="shared" si="279"/>
        <v>1.5599563973933712E-2</v>
      </c>
      <c r="CX72" s="68">
        <f t="shared" si="49"/>
        <v>7.6827371695178823E-2</v>
      </c>
      <c r="CY72" s="68"/>
      <c r="CZ72" s="15">
        <f t="shared" si="50"/>
        <v>-7.1351931330472199E-2</v>
      </c>
      <c r="DB72" s="13">
        <v>19.579999999999998</v>
      </c>
      <c r="DC72" s="68">
        <f t="shared" si="51"/>
        <v>1.7671517671517666E-2</v>
      </c>
      <c r="DD72" s="68">
        <f t="shared" si="280"/>
        <v>1.3836452670186461E-2</v>
      </c>
      <c r="DE72" s="68">
        <f t="shared" si="52"/>
        <v>-0.10470964791952458</v>
      </c>
      <c r="DF72" s="68"/>
      <c r="DG72" s="15">
        <f t="shared" si="53"/>
        <v>-3.831041257367393E-2</v>
      </c>
      <c r="DI72" s="13">
        <v>44.79</v>
      </c>
      <c r="DJ72" s="68">
        <f t="shared" si="54"/>
        <v>6.0646900269540885E-3</v>
      </c>
      <c r="DK72" s="68">
        <f t="shared" si="281"/>
        <v>2.2296250256228843E-3</v>
      </c>
      <c r="DL72" s="68">
        <f t="shared" si="55"/>
        <v>1.4496036240090614E-2</v>
      </c>
      <c r="DM72" s="68"/>
      <c r="DN72" s="15">
        <f t="shared" si="56"/>
        <v>6.2381404174573121E-2</v>
      </c>
      <c r="DP72" s="13">
        <v>38</v>
      </c>
      <c r="DQ72" s="68">
        <f t="shared" si="57"/>
        <v>3.1678986272438603E-3</v>
      </c>
      <c r="DR72" s="68">
        <f t="shared" si="282"/>
        <v>-6.6716637408734385E-4</v>
      </c>
      <c r="DS72" s="68"/>
      <c r="DT72" s="68"/>
      <c r="DU72" s="15">
        <f t="shared" si="58"/>
        <v>-2.100840336134409E-3</v>
      </c>
      <c r="DV72" s="18"/>
      <c r="DW72" s="13">
        <v>28.04</v>
      </c>
      <c r="DX72" s="68">
        <f t="shared" si="59"/>
        <v>1.1909058101768252E-2</v>
      </c>
      <c r="DY72" s="68">
        <f t="shared" si="283"/>
        <v>8.0739931004370474E-3</v>
      </c>
      <c r="DZ72" s="68">
        <f t="shared" si="60"/>
        <v>0.49626467449306305</v>
      </c>
      <c r="EA72" s="68"/>
      <c r="EB72" s="15">
        <f t="shared" si="61"/>
        <v>-0.16223483716761278</v>
      </c>
      <c r="ED72" s="13">
        <v>32.270000000000003</v>
      </c>
      <c r="EE72" s="68">
        <f t="shared" si="62"/>
        <v>9.0681676047530552E-3</v>
      </c>
      <c r="EF72" s="68">
        <f t="shared" si="284"/>
        <v>5.2331026034218506E-3</v>
      </c>
      <c r="EG72" s="68">
        <f t="shared" si="63"/>
        <v>0.53447456015216366</v>
      </c>
      <c r="EH72" s="68"/>
      <c r="EI72" s="15">
        <f t="shared" si="64"/>
        <v>-0.12499999999999997</v>
      </c>
      <c r="EK72" s="13">
        <v>106.83</v>
      </c>
      <c r="EL72" s="68">
        <f t="shared" si="65"/>
        <v>1.4060742407198299E-3</v>
      </c>
      <c r="EM72" s="68">
        <f t="shared" si="285"/>
        <v>-2.428990760611374E-3</v>
      </c>
      <c r="EN72" s="68">
        <f t="shared" si="66"/>
        <v>0.65525255655407477</v>
      </c>
      <c r="EO72" s="68"/>
      <c r="EP72" s="15">
        <f t="shared" si="67"/>
        <v>-4.0161725067385433E-2</v>
      </c>
      <c r="ER72" s="13">
        <v>36.76</v>
      </c>
      <c r="ES72" s="68">
        <f t="shared" si="68"/>
        <v>1.1001100110010962E-2</v>
      </c>
      <c r="ET72" s="68">
        <f t="shared" si="286"/>
        <v>7.1660351086797573E-3</v>
      </c>
      <c r="EU72" s="68">
        <f t="shared" si="69"/>
        <v>5.2993411629905514E-2</v>
      </c>
      <c r="EV72" s="68"/>
      <c r="EW72" s="15">
        <f t="shared" si="70"/>
        <v>-5.4769863718179546E-2</v>
      </c>
      <c r="EY72" s="13">
        <v>32.93</v>
      </c>
      <c r="EZ72" s="68">
        <f t="shared" si="71"/>
        <v>-3.0358227079532518E-4</v>
      </c>
      <c r="FA72" s="68">
        <f t="shared" si="287"/>
        <v>-4.1386472721265293E-3</v>
      </c>
      <c r="FB72" s="68"/>
      <c r="FC72" s="68"/>
      <c r="FD72" s="15">
        <f t="shared" si="72"/>
        <v>0.33970707892595614</v>
      </c>
      <c r="FF72" s="13">
        <v>60.62</v>
      </c>
      <c r="FG72" s="68">
        <f t="shared" si="73"/>
        <v>4.1411297001822103E-3</v>
      </c>
      <c r="FH72" s="68">
        <f t="shared" si="288"/>
        <v>3.0606469885100613E-4</v>
      </c>
      <c r="FI72" s="68">
        <f t="shared" si="74"/>
        <v>2.6066350710900459E-2</v>
      </c>
      <c r="FJ72" s="68"/>
      <c r="FK72" s="15">
        <f t="shared" si="75"/>
        <v>6.7441450959675964E-2</v>
      </c>
      <c r="FM72" s="13">
        <v>173.09</v>
      </c>
      <c r="FN72" s="68">
        <f t="shared" si="76"/>
        <v>1.6860533427329367E-2</v>
      </c>
      <c r="FO72" s="68">
        <f t="shared" si="289"/>
        <v>1.3025468425998162E-2</v>
      </c>
      <c r="FP72" s="68">
        <f t="shared" si="77"/>
        <v>0.48856209150326801</v>
      </c>
      <c r="FQ72" s="68"/>
      <c r="FR72" s="15">
        <f t="shared" si="78"/>
        <v>-4.7176043157547032E-2</v>
      </c>
      <c r="FT72" s="13">
        <v>97.94</v>
      </c>
      <c r="FU72" s="68">
        <f t="shared" si="79"/>
        <v>1.5338991716943599E-3</v>
      </c>
      <c r="FV72" s="68">
        <f t="shared" si="290"/>
        <v>-2.3011658296368444E-3</v>
      </c>
      <c r="FW72" s="68">
        <f t="shared" si="80"/>
        <v>0.11257525843462451</v>
      </c>
      <c r="FX72" s="68"/>
      <c r="FY72" s="15">
        <f t="shared" si="81"/>
        <v>8.6050121978265587E-2</v>
      </c>
      <c r="GA72" s="13">
        <v>17.64</v>
      </c>
      <c r="GB72" s="68">
        <f t="shared" si="82"/>
        <v>8.0000000000000331E-3</v>
      </c>
      <c r="GC72" s="68">
        <f t="shared" si="291"/>
        <v>4.1649349986688285E-3</v>
      </c>
      <c r="GD72" s="68"/>
      <c r="GE72" s="68"/>
      <c r="GF72" s="15">
        <f t="shared" si="83"/>
        <v>1.2048192771084387E-2</v>
      </c>
      <c r="GG72" s="18"/>
      <c r="GH72" s="13">
        <v>18.329999999999998</v>
      </c>
      <c r="GI72" s="68">
        <f t="shared" si="84"/>
        <v>1.8899388549193992E-2</v>
      </c>
      <c r="GJ72" s="68">
        <f t="shared" si="292"/>
        <v>1.5064323547862787E-2</v>
      </c>
      <c r="GK72" s="68">
        <f t="shared" si="85"/>
        <v>-4.6305931321540095E-2</v>
      </c>
      <c r="GL72" s="68"/>
      <c r="GM72" s="15">
        <f t="shared" si="86"/>
        <v>-3.0158730158730176E-2</v>
      </c>
      <c r="GO72" s="13">
        <v>26.96</v>
      </c>
      <c r="GP72" s="68">
        <f t="shared" si="87"/>
        <v>1.3533834586466143E-2</v>
      </c>
      <c r="GQ72" s="68">
        <f t="shared" si="293"/>
        <v>9.6987695851349382E-3</v>
      </c>
      <c r="GR72" s="68"/>
      <c r="GS72" s="68"/>
      <c r="GT72" s="15">
        <f t="shared" si="88"/>
        <v>-1.0642201834862353E-2</v>
      </c>
      <c r="GV72" s="13">
        <v>14.63</v>
      </c>
      <c r="GW72" s="68">
        <f t="shared" si="89"/>
        <v>6.8823124569856453E-3</v>
      </c>
      <c r="GX72" s="68">
        <f t="shared" si="294"/>
        <v>3.0472474556544412E-3</v>
      </c>
      <c r="GY72" s="68">
        <f t="shared" si="90"/>
        <v>0.23459915611814355</v>
      </c>
      <c r="GZ72" s="68"/>
      <c r="HA72" s="15">
        <f t="shared" si="91"/>
        <v>6.6326530612244902E-2</v>
      </c>
      <c r="HD72" s="13">
        <v>282.76</v>
      </c>
      <c r="HE72" s="68">
        <f t="shared" si="92"/>
        <v>5.3266780898457919E-2</v>
      </c>
      <c r="HF72" s="68">
        <f t="shared" si="295"/>
        <v>4.9431715897126714E-2</v>
      </c>
      <c r="HG72" s="68">
        <f t="shared" si="93"/>
        <v>0.5884500870737599</v>
      </c>
      <c r="HH72" s="68"/>
      <c r="HI72" s="15">
        <f t="shared" si="94"/>
        <v>-0.29982171156893817</v>
      </c>
      <c r="HK72" s="13">
        <v>31.16</v>
      </c>
      <c r="HL72" s="68">
        <f t="shared" si="95"/>
        <v>6.3481228668941958E-2</v>
      </c>
      <c r="HM72" s="68">
        <f t="shared" si="296"/>
        <v>5.9646163667610753E-2</v>
      </c>
      <c r="HN72" s="68">
        <f t="shared" si="96"/>
        <v>11.564516129032258</v>
      </c>
      <c r="HO72" s="68"/>
      <c r="HP72" s="15">
        <f t="shared" si="97"/>
        <v>0.18119787717968164</v>
      </c>
      <c r="HR72" s="13">
        <v>118.65</v>
      </c>
      <c r="HS72" s="68">
        <f t="shared" si="98"/>
        <v>-3.2762096774193593E-3</v>
      </c>
      <c r="HT72" s="68">
        <f t="shared" si="297"/>
        <v>-7.1112746787505635E-3</v>
      </c>
      <c r="HU72" s="68">
        <f t="shared" si="99"/>
        <v>2.2596153846153846</v>
      </c>
      <c r="HV72" s="68"/>
      <c r="HW72" s="15">
        <f t="shared" si="100"/>
        <v>0.10300269591893663</v>
      </c>
      <c r="HY72" s="13">
        <v>110.42</v>
      </c>
      <c r="HZ72" s="68">
        <f t="shared" si="101"/>
        <v>2.4512029051293326E-3</v>
      </c>
      <c r="IA72" s="68">
        <f t="shared" si="298"/>
        <v>-1.3838620962018716E-3</v>
      </c>
      <c r="IB72" s="68">
        <f t="shared" si="102"/>
        <v>4.2681775259678902E-2</v>
      </c>
      <c r="IC72" s="68"/>
      <c r="ID72" s="15">
        <f t="shared" si="103"/>
        <v>-0.17774964628788437</v>
      </c>
      <c r="IF72" s="13">
        <v>172.09</v>
      </c>
      <c r="IG72" s="68">
        <f t="shared" si="104"/>
        <v>2.1184429147875581E-2</v>
      </c>
      <c r="IH72" s="68">
        <f t="shared" si="299"/>
        <v>1.7349364146544376E-2</v>
      </c>
      <c r="II72" s="68">
        <f t="shared" si="105"/>
        <v>-1.6628571428571409E-2</v>
      </c>
      <c r="IJ72" s="68"/>
      <c r="IK72" s="15">
        <f t="shared" si="106"/>
        <v>-0.25772084195997241</v>
      </c>
      <c r="IM72" s="13">
        <v>204.93</v>
      </c>
      <c r="IN72" s="68">
        <f t="shared" si="107"/>
        <v>1.3501483679525313E-2</v>
      </c>
      <c r="IO72" s="68">
        <f t="shared" si="300"/>
        <v>9.666418678194108E-3</v>
      </c>
      <c r="IP72" s="68">
        <f t="shared" si="108"/>
        <v>3.0017574692442883</v>
      </c>
      <c r="IQ72" s="68"/>
      <c r="IR72" s="15">
        <f t="shared" si="109"/>
        <v>9.2901711908698295E-2</v>
      </c>
      <c r="IT72" s="13">
        <v>42.47</v>
      </c>
      <c r="IU72" s="68">
        <f t="shared" si="110"/>
        <v>1.6028708133971333E-2</v>
      </c>
      <c r="IV72" s="68">
        <f t="shared" si="301"/>
        <v>1.2193643132640129E-2</v>
      </c>
      <c r="IW72" s="68">
        <f t="shared" si="111"/>
        <v>1.3271232876712329</v>
      </c>
      <c r="IX72" s="68"/>
      <c r="IY72" s="15">
        <f t="shared" si="112"/>
        <v>-0.1735746254135046</v>
      </c>
      <c r="JA72" s="13">
        <v>583.92999999999995</v>
      </c>
      <c r="JB72" s="68">
        <f t="shared" si="113"/>
        <v>-3.5324232081912115E-3</v>
      </c>
      <c r="JC72" s="68">
        <f t="shared" si="302"/>
        <v>-7.3674882095224152E-3</v>
      </c>
      <c r="JD72" s="68">
        <f t="shared" si="114"/>
        <v>0.18108818770226531</v>
      </c>
      <c r="JE72" s="68"/>
      <c r="JF72" s="15">
        <f t="shared" si="115"/>
        <v>-2.6985021605097112E-3</v>
      </c>
      <c r="JH72" s="13">
        <v>382.14</v>
      </c>
      <c r="JI72" s="68">
        <f t="shared" si="116"/>
        <v>-1.3082498233865712E-4</v>
      </c>
      <c r="JJ72" s="68">
        <f t="shared" si="303"/>
        <v>-3.9658899836698611E-3</v>
      </c>
      <c r="JK72" s="68">
        <f t="shared" si="117"/>
        <v>-6.0365388871130375E-2</v>
      </c>
      <c r="JL72" s="68"/>
      <c r="JM72" s="15">
        <f t="shared" si="118"/>
        <v>-9.3380782918149496E-2</v>
      </c>
      <c r="JO72" s="13">
        <v>15.19</v>
      </c>
      <c r="JP72" s="68">
        <f t="shared" si="119"/>
        <v>2.5658338960161984E-2</v>
      </c>
      <c r="JQ72" s="68">
        <f t="shared" si="304"/>
        <v>2.1823273958830779E-2</v>
      </c>
      <c r="JR72" s="68">
        <f t="shared" si="120"/>
        <v>-0.48743040323941289</v>
      </c>
      <c r="JS72" s="68"/>
      <c r="JT72" s="15">
        <f t="shared" si="121"/>
        <v>0.49067713444553485</v>
      </c>
      <c r="JV72" s="13">
        <v>1.3</v>
      </c>
      <c r="JW72" s="68">
        <f t="shared" si="122"/>
        <v>0</v>
      </c>
      <c r="JX72" s="68">
        <f t="shared" si="305"/>
        <v>-3.8350650013312042E-3</v>
      </c>
      <c r="JY72" s="68">
        <f t="shared" si="123"/>
        <v>-0.48616600790513831</v>
      </c>
      <c r="JZ72" s="68"/>
      <c r="KA72" s="15">
        <f t="shared" si="124"/>
        <v>-0.27777777777777779</v>
      </c>
      <c r="KC72" s="13">
        <v>20.62</v>
      </c>
      <c r="KD72" s="68">
        <f t="shared" si="125"/>
        <v>5.3632374451486799E-3</v>
      </c>
      <c r="KE72" s="68">
        <f t="shared" si="306"/>
        <v>1.5281724438174758E-3</v>
      </c>
      <c r="KF72" s="68">
        <f t="shared" si="126"/>
        <v>5.8521560574948693E-2</v>
      </c>
      <c r="KG72" s="68"/>
      <c r="KH72" s="15">
        <f t="shared" si="127"/>
        <v>-7.0333633904418338E-2</v>
      </c>
      <c r="KI72" s="18"/>
      <c r="KJ72" s="13">
        <v>43.04</v>
      </c>
      <c r="KK72" s="68">
        <f t="shared" si="128"/>
        <v>3.1639501438159162E-2</v>
      </c>
      <c r="KL72" s="68">
        <f t="shared" si="307"/>
        <v>2.7804436436827958E-2</v>
      </c>
      <c r="KM72" s="68">
        <f t="shared" si="129"/>
        <v>1.0398104265402841</v>
      </c>
      <c r="KN72" s="68"/>
      <c r="KO72" s="15">
        <f t="shared" si="130"/>
        <v>-0.35961910429995531</v>
      </c>
      <c r="KQ72" s="13">
        <v>1.585</v>
      </c>
      <c r="KR72" s="68">
        <f t="shared" si="131"/>
        <v>1.3427109974424492E-2</v>
      </c>
      <c r="KS72" s="68">
        <f t="shared" si="308"/>
        <v>9.5920449730932875E-3</v>
      </c>
      <c r="KT72" s="68">
        <f t="shared" si="132"/>
        <v>-0.39503816793893132</v>
      </c>
      <c r="KU72" s="68"/>
      <c r="KV72" s="15">
        <f t="shared" si="133"/>
        <v>0.56930693069306926</v>
      </c>
      <c r="KW72" s="18"/>
      <c r="KX72" s="13">
        <v>22.03</v>
      </c>
      <c r="KY72" s="68">
        <f t="shared" si="134"/>
        <v>5.4066985645933138E-2</v>
      </c>
      <c r="KZ72" s="68">
        <f t="shared" si="309"/>
        <v>5.0231920644601934E-2</v>
      </c>
      <c r="LA72" s="68">
        <f t="shared" si="135"/>
        <v>-0.69373001529264566</v>
      </c>
      <c r="LB72" s="68"/>
      <c r="LC72" s="15">
        <f t="shared" si="136"/>
        <v>-7.0856178827498936E-2</v>
      </c>
      <c r="LD72" s="18"/>
      <c r="LE72" s="13">
        <v>54.62</v>
      </c>
      <c r="LF72" s="68">
        <f t="shared" si="137"/>
        <v>1.4675831320824803E-2</v>
      </c>
      <c r="LG72" s="68">
        <f t="shared" si="310"/>
        <v>1.0840766319493598E-2</v>
      </c>
      <c r="LH72" s="68">
        <f t="shared" si="138"/>
        <v>0.52442087636059165</v>
      </c>
      <c r="LI72" s="68"/>
      <c r="LJ72" s="15">
        <f t="shared" si="139"/>
        <v>0.18455866406419427</v>
      </c>
      <c r="LL72" s="13">
        <v>107.53</v>
      </c>
      <c r="LM72" s="68">
        <f t="shared" si="140"/>
        <v>-6.3759009425244659E-3</v>
      </c>
      <c r="LN72" s="68">
        <f t="shared" si="311"/>
        <v>-1.021096594385567E-2</v>
      </c>
      <c r="LO72" s="68">
        <f t="shared" si="141"/>
        <v>0.22891428571428574</v>
      </c>
      <c r="LP72" s="68"/>
      <c r="LQ72" s="15">
        <f t="shared" si="142"/>
        <v>0.37488812172356489</v>
      </c>
      <c r="LS72" s="13">
        <v>12.85</v>
      </c>
      <c r="LT72" s="68">
        <f t="shared" si="143"/>
        <v>1.984126984126984E-2</v>
      </c>
      <c r="LU72" s="68">
        <f t="shared" si="312"/>
        <v>1.6006204839938636E-2</v>
      </c>
      <c r="LV72" s="68"/>
      <c r="LW72" s="68"/>
      <c r="LX72" s="15">
        <f t="shared" si="144"/>
        <v>0.38918918918918916</v>
      </c>
      <c r="LZ72" s="13">
        <v>12.47</v>
      </c>
      <c r="MA72" s="68">
        <f t="shared" si="145"/>
        <v>1.2997562956945584E-2</v>
      </c>
      <c r="MB72" s="68">
        <f t="shared" si="313"/>
        <v>9.1624979556143796E-3</v>
      </c>
      <c r="MC72" s="68">
        <f t="shared" si="146"/>
        <v>-0.43955056179775276</v>
      </c>
      <c r="MD72" s="68"/>
      <c r="ME72" s="15">
        <f t="shared" si="147"/>
        <v>-7.492581602373885E-2</v>
      </c>
      <c r="MG72" s="13">
        <v>22.7</v>
      </c>
      <c r="MH72" s="68">
        <f t="shared" si="148"/>
        <v>7.0984915705412663E-3</v>
      </c>
      <c r="MI72" s="68">
        <f t="shared" si="314"/>
        <v>3.2634265692100622E-3</v>
      </c>
      <c r="MJ72" s="68">
        <f t="shared" si="149"/>
        <v>2.059299191374663</v>
      </c>
      <c r="MK72" s="68"/>
      <c r="ML72" s="15">
        <f t="shared" si="150"/>
        <v>6.9241639189825663E-2</v>
      </c>
      <c r="MN72" s="13">
        <v>101.9</v>
      </c>
      <c r="MO72" s="68">
        <f t="shared" si="151"/>
        <v>1.372861122164753E-2</v>
      </c>
      <c r="MP72" s="68">
        <f t="shared" si="315"/>
        <v>9.8935462203163255E-3</v>
      </c>
      <c r="MQ72" s="68">
        <f t="shared" si="152"/>
        <v>-0.19062748212867353</v>
      </c>
      <c r="MR72" s="68"/>
      <c r="MS72" s="15">
        <f t="shared" si="153"/>
        <v>-8.5196157644312723E-2</v>
      </c>
      <c r="MU72" s="13">
        <v>10.95</v>
      </c>
      <c r="MV72" s="68">
        <f t="shared" si="154"/>
        <v>1.7657992565055715E-2</v>
      </c>
      <c r="MW72" s="68">
        <f t="shared" si="316"/>
        <v>1.382292756372451E-2</v>
      </c>
      <c r="MX72" s="68">
        <f t="shared" si="155"/>
        <v>-0.47532343076185918</v>
      </c>
      <c r="MY72" s="68"/>
      <c r="MZ72" s="15">
        <f t="shared" si="156"/>
        <v>2.6241799437675666E-2</v>
      </c>
      <c r="NB72" s="13">
        <v>199.77</v>
      </c>
      <c r="NC72" s="68">
        <f t="shared" si="157"/>
        <v>-1.9966640502354756E-2</v>
      </c>
      <c r="ND72" s="68">
        <f t="shared" si="317"/>
        <v>-2.380170550368596E-2</v>
      </c>
      <c r="NE72" s="68">
        <f t="shared" si="158"/>
        <v>0.47464383258285975</v>
      </c>
      <c r="NF72" s="68"/>
      <c r="NG72" s="15">
        <f t="shared" si="159"/>
        <v>0.19773367707896169</v>
      </c>
      <c r="NI72" s="13">
        <v>5.62</v>
      </c>
      <c r="NJ72" s="68">
        <f t="shared" si="160"/>
        <v>2.5547445255474394E-2</v>
      </c>
      <c r="NK72" s="68">
        <f t="shared" si="318"/>
        <v>2.1712380254143189E-2</v>
      </c>
      <c r="NL72" s="68">
        <f t="shared" si="161"/>
        <v>-0.95537911869789593</v>
      </c>
      <c r="NM72" s="68"/>
      <c r="NN72" s="15">
        <f t="shared" si="162"/>
        <v>0.14693877551020401</v>
      </c>
      <c r="NP72" s="13">
        <v>330.8</v>
      </c>
      <c r="NQ72" s="68">
        <f t="shared" si="163"/>
        <v>4.8228658343367856E-2</v>
      </c>
      <c r="NR72" s="68">
        <f t="shared" si="319"/>
        <v>4.4393593342036651E-2</v>
      </c>
      <c r="NS72" s="68">
        <f t="shared" si="164"/>
        <v>1.5203809523809524</v>
      </c>
      <c r="NT72" s="68"/>
      <c r="NU72" s="15">
        <f t="shared" si="165"/>
        <v>5.6851001732891636E-3</v>
      </c>
      <c r="NW72" s="13">
        <v>157.04</v>
      </c>
      <c r="NX72" s="68">
        <f t="shared" si="166"/>
        <v>-1.9099764436239345E-4</v>
      </c>
      <c r="NY72" s="68">
        <f t="shared" si="320"/>
        <v>-4.0260626456935979E-3</v>
      </c>
      <c r="NZ72" s="68">
        <f t="shared" si="167"/>
        <v>-0.10650887573964497</v>
      </c>
      <c r="OA72" s="68"/>
      <c r="OB72" s="15">
        <f t="shared" si="168"/>
        <v>-0.17041732699418921</v>
      </c>
      <c r="OD72" s="13">
        <v>1.32</v>
      </c>
      <c r="OE72" s="68">
        <f t="shared" si="169"/>
        <v>7.6335877862595486E-3</v>
      </c>
      <c r="OF72" s="68">
        <f t="shared" si="321"/>
        <v>3.7985227849283445E-3</v>
      </c>
      <c r="OG72" s="68">
        <f t="shared" si="170"/>
        <v>-0.99415075109673423</v>
      </c>
      <c r="OH72" s="68"/>
      <c r="OI72" s="15">
        <f t="shared" si="171"/>
        <v>-9.5890410958904049E-2</v>
      </c>
      <c r="OK72" s="13">
        <v>63.01</v>
      </c>
      <c r="OL72" s="68">
        <f t="shared" si="172"/>
        <v>-2.7923480407281633E-2</v>
      </c>
      <c r="OM72" s="68">
        <f t="shared" si="322"/>
        <v>-3.1758545408612837E-2</v>
      </c>
      <c r="ON72" s="68">
        <f t="shared" si="173"/>
        <v>0.48433451118963472</v>
      </c>
      <c r="OO72" s="68"/>
      <c r="OP72" s="15">
        <f t="shared" si="174"/>
        <v>-5.4045939048190987E-2</v>
      </c>
      <c r="OR72" s="13">
        <v>1.94</v>
      </c>
      <c r="OS72" s="68">
        <f t="shared" si="175"/>
        <v>0.16867469879518074</v>
      </c>
      <c r="OT72" s="68">
        <f t="shared" si="323"/>
        <v>0.16483963379384953</v>
      </c>
      <c r="OU72" s="68">
        <f t="shared" si="176"/>
        <v>-0.74805194805194797</v>
      </c>
      <c r="OV72" s="68"/>
      <c r="OW72" s="15">
        <f t="shared" si="177"/>
        <v>0.73214285714285698</v>
      </c>
      <c r="OY72" s="13">
        <v>132.47</v>
      </c>
      <c r="OZ72" s="68">
        <f t="shared" si="178"/>
        <v>2.1939779089120291E-3</v>
      </c>
      <c r="PA72" s="68">
        <f t="shared" si="324"/>
        <v>-1.641087092419175E-3</v>
      </c>
      <c r="PB72" s="68">
        <f t="shared" si="332"/>
        <v>3.0760000000000001</v>
      </c>
      <c r="PC72" s="68"/>
      <c r="PD72" s="15">
        <f t="shared" si="179"/>
        <v>0.15643823657791359</v>
      </c>
      <c r="PE72" s="18"/>
      <c r="PF72" s="13">
        <v>211.9</v>
      </c>
      <c r="PG72" s="68">
        <f t="shared" si="180"/>
        <v>1.0250297973778334E-2</v>
      </c>
      <c r="PH72" s="68">
        <f t="shared" si="325"/>
        <v>6.4152329724471296E-3</v>
      </c>
      <c r="PI72" s="68">
        <f t="shared" si="181"/>
        <v>-0.39144170017231472</v>
      </c>
      <c r="PJ72" s="68"/>
      <c r="PK72" s="15">
        <f t="shared" si="182"/>
        <v>1.3245349782432029E-2</v>
      </c>
      <c r="PM72" s="13"/>
      <c r="PN72" s="68">
        <f t="shared" si="183"/>
        <v>0</v>
      </c>
      <c r="PO72" s="68">
        <f t="shared" si="184"/>
        <v>-3.8350650013312042E-3</v>
      </c>
      <c r="PP72" s="68">
        <f t="shared" si="185"/>
        <v>0</v>
      </c>
      <c r="PQ72" s="68"/>
      <c r="PR72" s="15">
        <f t="shared" si="186"/>
        <v>0</v>
      </c>
      <c r="PT72" s="13">
        <v>3.77</v>
      </c>
      <c r="PU72" s="68">
        <f t="shared" si="187"/>
        <v>2.7247956403269779E-2</v>
      </c>
      <c r="PV72" s="68">
        <f t="shared" si="326"/>
        <v>2.3412891401938574E-2</v>
      </c>
      <c r="PW72" s="68">
        <f t="shared" si="188"/>
        <v>-0.56766055045871566</v>
      </c>
      <c r="PX72" s="68"/>
      <c r="PY72" s="15">
        <f t="shared" si="189"/>
        <v>-0.26510721247563351</v>
      </c>
      <c r="QA72" s="13">
        <v>206.64</v>
      </c>
      <c r="QB72" s="68">
        <f t="shared" si="190"/>
        <v>1.6328939602596858E-2</v>
      </c>
      <c r="QC72" s="68">
        <f t="shared" si="327"/>
        <v>1.2493874601265654E-2</v>
      </c>
      <c r="QD72" s="68">
        <f t="shared" si="191"/>
        <v>-0.387533714692196</v>
      </c>
      <c r="QE72" s="68"/>
      <c r="QF72" s="15">
        <f t="shared" si="192"/>
        <v>7.7709398143318953E-2</v>
      </c>
      <c r="QH72" s="13">
        <v>1.3779999999999999</v>
      </c>
      <c r="QI72" s="68">
        <f t="shared" si="193"/>
        <v>2.0740740740740594E-2</v>
      </c>
      <c r="QJ72" s="68">
        <f t="shared" si="328"/>
        <v>1.690567573940939E-2</v>
      </c>
      <c r="QK72" s="68">
        <f t="shared" si="194"/>
        <v>-0.45099601593625499</v>
      </c>
      <c r="QL72" s="68"/>
      <c r="QM72" s="15">
        <f t="shared" si="195"/>
        <v>5.999999999999988E-2</v>
      </c>
      <c r="QO72" s="13">
        <v>6.85</v>
      </c>
      <c r="QP72" s="68">
        <f t="shared" si="196"/>
        <v>9.0764331210190979E-2</v>
      </c>
      <c r="QQ72" s="68">
        <f t="shared" si="329"/>
        <v>8.6929266208859782E-2</v>
      </c>
      <c r="QR72" s="68">
        <f t="shared" si="197"/>
        <v>-0.99165021087788585</v>
      </c>
      <c r="QS72" s="68"/>
      <c r="QT72" s="15">
        <f t="shared" si="198"/>
        <v>-0.4033101045296168</v>
      </c>
      <c r="QV72" s="13">
        <v>1.663</v>
      </c>
      <c r="QW72" s="68">
        <f t="shared" si="199"/>
        <v>-5.5113636363636351E-2</v>
      </c>
      <c r="QX72" s="68">
        <f t="shared" si="330"/>
        <v>-5.8948701364967555E-2</v>
      </c>
      <c r="QY72" s="68">
        <f t="shared" si="200"/>
        <v>-0.52889518413597725</v>
      </c>
      <c r="QZ72" s="68"/>
      <c r="RA72" s="15">
        <f t="shared" si="201"/>
        <v>-0.32039231712300775</v>
      </c>
      <c r="RC72" s="13">
        <v>21.08</v>
      </c>
      <c r="RD72" s="68">
        <f t="shared" si="202"/>
        <v>1.7865765330757965E-2</v>
      </c>
      <c r="RE72" s="68">
        <f t="shared" si="331"/>
        <v>1.403070032942676E-2</v>
      </c>
      <c r="RF72" s="68">
        <f t="shared" si="203"/>
        <v>-0.54461006696910785</v>
      </c>
      <c r="RG72" s="68"/>
      <c r="RH72" s="15">
        <f t="shared" si="204"/>
        <v>-0.14828282828282835</v>
      </c>
      <c r="RJ72" s="13">
        <v>170.39</v>
      </c>
      <c r="RK72" s="68">
        <f t="shared" si="205"/>
        <v>1.0377134724857686E-2</v>
      </c>
      <c r="RL72" s="68">
        <f t="shared" si="206"/>
        <v>6.5420697235264811E-3</v>
      </c>
      <c r="RM72" s="68">
        <f t="shared" si="207"/>
        <v>-0.20962055849336683</v>
      </c>
      <c r="RN72" s="68"/>
      <c r="RO72" s="15">
        <f t="shared" si="208"/>
        <v>-0.13384505896705984</v>
      </c>
      <c r="RQ72" s="13">
        <v>13.29</v>
      </c>
      <c r="RR72" s="68">
        <f t="shared" si="209"/>
        <v>-1.7738359201773853E-2</v>
      </c>
      <c r="RS72" s="68">
        <f t="shared" si="210"/>
        <v>-2.1573424203105058E-2</v>
      </c>
      <c r="RT72" s="68">
        <f t="shared" si="211"/>
        <v>-9.2213114754098449E-2</v>
      </c>
      <c r="RU72" s="68"/>
      <c r="RV72" s="15">
        <f t="shared" si="212"/>
        <v>-0.36228406909788874</v>
      </c>
      <c r="RX72" s="13">
        <v>87.45</v>
      </c>
      <c r="RY72" s="68">
        <f t="shared" si="213"/>
        <v>3.2711384034010339E-2</v>
      </c>
      <c r="RZ72" s="68">
        <f t="shared" si="214"/>
        <v>2.8876319032679135E-2</v>
      </c>
      <c r="SA72" s="68">
        <f t="shared" si="215"/>
        <v>-0.34277769427326016</v>
      </c>
      <c r="SB72" s="68"/>
      <c r="SC72" s="15">
        <f t="shared" si="216"/>
        <v>0.15628718762395885</v>
      </c>
      <c r="SE72" s="13">
        <v>8.49</v>
      </c>
      <c r="SF72" s="68">
        <f t="shared" si="217"/>
        <v>8.7067861715749123E-2</v>
      </c>
      <c r="SG72" s="68">
        <f t="shared" si="218"/>
        <v>8.3232796714417925E-2</v>
      </c>
      <c r="SH72" s="68">
        <f t="shared" si="219"/>
        <v>-0.32079999999999997</v>
      </c>
      <c r="SI72" s="68"/>
      <c r="SJ72" s="15">
        <f t="shared" si="220"/>
        <v>-0.44364351245085187</v>
      </c>
      <c r="SL72" s="13">
        <v>0.443</v>
      </c>
      <c r="SM72" s="68">
        <f t="shared" si="221"/>
        <v>1.8390804597701167E-2</v>
      </c>
      <c r="SN72" s="68">
        <f t="shared" si="222"/>
        <v>1.4555739596369962E-2</v>
      </c>
      <c r="SO72" s="68">
        <f t="shared" si="223"/>
        <v>-0.68802816901408448</v>
      </c>
      <c r="SP72" s="68"/>
      <c r="SQ72" s="15">
        <f t="shared" si="224"/>
        <v>-0.56138613861386133</v>
      </c>
      <c r="SS72" s="13">
        <v>7.34</v>
      </c>
      <c r="ST72" s="68">
        <f t="shared" si="225"/>
        <v>-1.0781671159029659E-2</v>
      </c>
      <c r="SU72" s="68">
        <f t="shared" si="226"/>
        <v>-1.4616736160360863E-2</v>
      </c>
      <c r="SV72" s="68">
        <f t="shared" si="227"/>
        <v>-0.54522924411400253</v>
      </c>
      <c r="SW72" s="68"/>
      <c r="SX72" s="15">
        <f t="shared" si="228"/>
        <v>-0.12619047619047624</v>
      </c>
      <c r="SZ72" s="13">
        <v>25.16</v>
      </c>
      <c r="TA72" s="68">
        <f t="shared" si="229"/>
        <v>-3.9729837107674065E-4</v>
      </c>
      <c r="TB72" s="68">
        <f t="shared" si="230"/>
        <v>-4.232363372407945E-3</v>
      </c>
      <c r="TC72" s="68">
        <f t="shared" si="231"/>
        <v>-0.37676492444884813</v>
      </c>
      <c r="TD72" s="68"/>
      <c r="TE72" s="15">
        <f t="shared" si="232"/>
        <v>0.61282051282051286</v>
      </c>
      <c r="TG72" s="13">
        <v>0.18</v>
      </c>
      <c r="TH72" s="68">
        <f t="shared" si="233"/>
        <v>0</v>
      </c>
      <c r="TI72" s="68">
        <f t="shared" si="234"/>
        <v>-3.8350650013312042E-3</v>
      </c>
      <c r="TJ72" s="68">
        <f t="shared" si="235"/>
        <v>-0.18181818181818185</v>
      </c>
      <c r="TK72" s="68"/>
      <c r="TL72" s="15">
        <f t="shared" si="236"/>
        <v>6.1946902654867145E-2</v>
      </c>
      <c r="TN72" s="13">
        <v>26.61</v>
      </c>
      <c r="TO72" s="68">
        <f t="shared" si="237"/>
        <v>2.662037037037028E-2</v>
      </c>
      <c r="TP72" s="68">
        <f t="shared" si="238"/>
        <v>2.2785305369039076E-2</v>
      </c>
      <c r="TQ72" s="68">
        <f t="shared" si="239"/>
        <v>-0.61213587633824784</v>
      </c>
      <c r="TR72" s="68"/>
      <c r="TS72" s="15">
        <f t="shared" si="240"/>
        <v>-0.10554621848739498</v>
      </c>
      <c r="TU72" s="13">
        <v>2.2400000000000002</v>
      </c>
      <c r="TV72" s="68">
        <f t="shared" si="241"/>
        <v>-2.6086956521738962E-2</v>
      </c>
      <c r="TW72" s="68">
        <f t="shared" si="242"/>
        <v>-2.9922021523070167E-2</v>
      </c>
      <c r="TX72" s="68">
        <f t="shared" si="243"/>
        <v>-0.49206349206349204</v>
      </c>
      <c r="TY72" s="68"/>
      <c r="TZ72" s="15">
        <f t="shared" si="244"/>
        <v>0.30994152046783641</v>
      </c>
      <c r="UB72" s="13"/>
      <c r="UC72" s="68">
        <f t="shared" si="245"/>
        <v>0</v>
      </c>
      <c r="UD72" s="68">
        <f t="shared" si="246"/>
        <v>-3.8350650013312042E-3</v>
      </c>
      <c r="UE72" s="68">
        <f t="shared" si="247"/>
        <v>0</v>
      </c>
      <c r="UF72" s="68"/>
      <c r="UG72" s="15">
        <f t="shared" si="248"/>
        <v>0</v>
      </c>
      <c r="UI72" s="13"/>
      <c r="UJ72" s="68">
        <f t="shared" si="249"/>
        <v>0</v>
      </c>
      <c r="UK72" s="68">
        <f t="shared" si="250"/>
        <v>-3.8350650013312042E-3</v>
      </c>
      <c r="UL72" s="68">
        <f t="shared" si="251"/>
        <v>0</v>
      </c>
      <c r="UM72" s="68"/>
      <c r="UN72" s="15">
        <f t="shared" si="252"/>
        <v>0</v>
      </c>
      <c r="UP72" s="13"/>
      <c r="UQ72" s="68">
        <f t="shared" si="253"/>
        <v>0</v>
      </c>
      <c r="UR72" s="68">
        <f t="shared" si="254"/>
        <v>-3.8350650013312042E-3</v>
      </c>
      <c r="US72" s="68">
        <f t="shared" si="255"/>
        <v>0</v>
      </c>
      <c r="UT72" s="68"/>
      <c r="UU72" s="15">
        <f t="shared" si="256"/>
        <v>0</v>
      </c>
      <c r="UW72" s="13"/>
      <c r="UX72" s="68">
        <f t="shared" si="257"/>
        <v>0</v>
      </c>
      <c r="UY72" s="68">
        <f t="shared" si="258"/>
        <v>-3.8350650013312042E-3</v>
      </c>
      <c r="UZ72" s="68">
        <f t="shared" si="259"/>
        <v>0</v>
      </c>
      <c r="VA72" s="68"/>
      <c r="VB72" s="15">
        <f t="shared" si="260"/>
        <v>0</v>
      </c>
      <c r="VD72" s="13"/>
      <c r="VE72" s="68">
        <f t="shared" si="261"/>
        <v>0</v>
      </c>
      <c r="VF72" s="68">
        <f t="shared" si="262"/>
        <v>-3.8350650013312042E-3</v>
      </c>
      <c r="VG72" s="68">
        <f t="shared" si="263"/>
        <v>0</v>
      </c>
      <c r="VH72" s="68"/>
      <c r="VI72" s="15">
        <f t="shared" si="264"/>
        <v>0</v>
      </c>
      <c r="VM72" s="21">
        <f t="shared" si="265"/>
        <v>1.3238419770087221E-2</v>
      </c>
      <c r="VN72" s="49"/>
      <c r="VO72" s="21">
        <f t="shared" si="266"/>
        <v>0.26339577281171156</v>
      </c>
      <c r="VP72" s="14"/>
      <c r="VQ72" s="21">
        <f t="shared" si="267"/>
        <v>-8.6700418694731045E-3</v>
      </c>
    </row>
    <row r="73" spans="1:589" ht="15.75" customHeight="1" x14ac:dyDescent="0.2">
      <c r="A73" s="127">
        <v>45750</v>
      </c>
      <c r="B73" s="4">
        <f t="shared" si="0"/>
        <v>45750</v>
      </c>
      <c r="C73" s="13">
        <v>40545.93</v>
      </c>
      <c r="D73" s="138">
        <f t="shared" si="1"/>
        <v>-1679.3899999999994</v>
      </c>
      <c r="E73" s="68">
        <f t="shared" si="2"/>
        <v>-3.9772108299001629E-2</v>
      </c>
      <c r="F73" s="15">
        <f t="shared" si="3"/>
        <v>-4.6969717625567016E-2</v>
      </c>
      <c r="G73" s="13">
        <v>5396.52</v>
      </c>
      <c r="H73" s="138">
        <f t="shared" si="4"/>
        <v>-274.44999999999982</v>
      </c>
      <c r="I73" s="68">
        <f t="shared" si="5"/>
        <v>-4.8395600752604899E-2</v>
      </c>
      <c r="J73" s="15">
        <f t="shared" si="6"/>
        <v>-8.2478836649024112E-2</v>
      </c>
      <c r="K73" s="13">
        <v>16550.61</v>
      </c>
      <c r="L73" s="138">
        <f t="shared" si="7"/>
        <v>-1050.4399999999987</v>
      </c>
      <c r="M73" s="68">
        <f t="shared" si="8"/>
        <v>-5.9680530422900835E-2</v>
      </c>
      <c r="N73" s="15">
        <f t="shared" si="9"/>
        <v>-0.14293459770418507</v>
      </c>
      <c r="O73" s="13">
        <v>1910.55</v>
      </c>
      <c r="P73" s="138">
        <f t="shared" si="10"/>
        <v>-134.80999999999995</v>
      </c>
      <c r="Q73" s="68">
        <f t="shared" si="11"/>
        <v>-6.591015762506354E-2</v>
      </c>
      <c r="R73" s="15">
        <f t="shared" si="12"/>
        <v>-0.14331258743767261</v>
      </c>
      <c r="S73" s="18">
        <f t="shared" si="13"/>
        <v>-3.2831061498488828E-2</v>
      </c>
      <c r="T73" s="121">
        <f t="shared" si="14"/>
        <v>247.39539049186359</v>
      </c>
      <c r="U73" s="121">
        <f t="shared" si="15"/>
        <v>247.39539049186359</v>
      </c>
      <c r="V73" s="134">
        <f t="shared" si="16"/>
        <v>-2.585513805048302E-2</v>
      </c>
      <c r="W73" s="21">
        <f t="shared" si="268"/>
        <v>-4.3769969960754961E-2</v>
      </c>
      <c r="X73" s="18">
        <f t="shared" si="17"/>
        <v>-5.3439599274892724E-2</v>
      </c>
      <c r="Y73" s="352">
        <v>77149.23</v>
      </c>
      <c r="Z73" s="15">
        <v>1.9999999999999999E-6</v>
      </c>
      <c r="AA73" s="21">
        <f t="shared" si="18"/>
        <v>2.5857138050483019E-2</v>
      </c>
      <c r="AC73" s="13">
        <v>187.02</v>
      </c>
      <c r="AD73" s="68">
        <f t="shared" si="19"/>
        <v>-7.2643427381365491E-2</v>
      </c>
      <c r="AE73" s="68">
        <f t="shared" si="269"/>
        <v>-4.6788289330882471E-2</v>
      </c>
      <c r="AF73" s="68">
        <f t="shared" si="20"/>
        <v>0.13503671784912302</v>
      </c>
      <c r="AG73" s="68"/>
      <c r="AH73" s="15">
        <f t="shared" si="21"/>
        <v>-0.17673988642866567</v>
      </c>
      <c r="AJ73" s="13">
        <v>19.239999999999998</v>
      </c>
      <c r="AK73" s="68">
        <f t="shared" si="22"/>
        <v>-5.2216748768473015E-2</v>
      </c>
      <c r="AL73" s="68">
        <f t="shared" si="270"/>
        <v>-2.6361610717989994E-2</v>
      </c>
      <c r="AM73" s="68">
        <f t="shared" si="23"/>
        <v>3.4408602150537475E-2</v>
      </c>
      <c r="AN73" s="68"/>
      <c r="AO73" s="15">
        <f t="shared" si="24"/>
        <v>-8.5116500237755716E-2</v>
      </c>
      <c r="AQ73" s="13">
        <v>18.190000000000001</v>
      </c>
      <c r="AR73" s="68">
        <f t="shared" si="25"/>
        <v>-5.8488612836438872E-2</v>
      </c>
      <c r="AS73" s="68">
        <f t="shared" si="271"/>
        <v>-3.2633474785955852E-2</v>
      </c>
      <c r="AT73" s="68">
        <f t="shared" si="26"/>
        <v>5.3271569195136176E-2</v>
      </c>
      <c r="AU73" s="68"/>
      <c r="AV73" s="15">
        <f t="shared" si="27"/>
        <v>-0.15277130880298079</v>
      </c>
      <c r="AX73" s="13">
        <v>187.98</v>
      </c>
      <c r="AY73" s="68">
        <f t="shared" si="28"/>
        <v>-4.8347086518503578E-2</v>
      </c>
      <c r="AZ73" s="68">
        <f t="shared" si="272"/>
        <v>-2.2491948468020558E-2</v>
      </c>
      <c r="BA73" s="68">
        <f t="shared" si="29"/>
        <v>0.40178970917225948</v>
      </c>
      <c r="BB73" s="68"/>
      <c r="BC73" s="15">
        <f t="shared" si="30"/>
        <v>-7.9386845584994412E-2</v>
      </c>
      <c r="BE73" s="13">
        <v>73.83</v>
      </c>
      <c r="BF73" s="68">
        <f t="shared" si="31"/>
        <v>-3.5154208050182933E-2</v>
      </c>
      <c r="BG73" s="68">
        <f t="shared" si="273"/>
        <v>-9.2990699996999132E-3</v>
      </c>
      <c r="BH73" s="68"/>
      <c r="BI73" s="68"/>
      <c r="BJ73" s="15">
        <f t="shared" si="32"/>
        <v>2.1718474277181567E-3</v>
      </c>
      <c r="BL73" s="13">
        <v>58.95</v>
      </c>
      <c r="BM73" s="68">
        <f t="shared" si="33"/>
        <v>-6.4434216790985488E-2</v>
      </c>
      <c r="BN73" s="68">
        <f t="shared" si="274"/>
        <v>-3.8579078740502468E-2</v>
      </c>
      <c r="BO73" s="68">
        <f t="shared" si="34"/>
        <v>-7.2414954530144781E-3</v>
      </c>
      <c r="BP73" s="68"/>
      <c r="BQ73" s="15">
        <f t="shared" si="35"/>
        <v>-0.1117974988699714</v>
      </c>
      <c r="BS73" s="13">
        <v>32.18</v>
      </c>
      <c r="BT73" s="68">
        <f t="shared" si="36"/>
        <v>-8.24066153407471E-2</v>
      </c>
      <c r="BU73" s="68">
        <f t="shared" si="275"/>
        <v>-5.6551477290264079E-2</v>
      </c>
      <c r="BV73" s="68">
        <f t="shared" si="37"/>
        <v>-0.13633923778851312</v>
      </c>
      <c r="BW73" s="68"/>
      <c r="BX73" s="15">
        <f t="shared" si="38"/>
        <v>-0.15869281045751635</v>
      </c>
      <c r="BZ73" s="13"/>
      <c r="CA73" s="68">
        <f t="shared" si="39"/>
        <v>0</v>
      </c>
      <c r="CB73" s="68">
        <f t="shared" si="276"/>
        <v>0</v>
      </c>
      <c r="CC73" s="68">
        <f t="shared" si="40"/>
        <v>0</v>
      </c>
      <c r="CD73" s="68"/>
      <c r="CE73" s="15">
        <f t="shared" si="41"/>
        <v>0</v>
      </c>
      <c r="CG73" s="13">
        <v>27.52</v>
      </c>
      <c r="CH73" s="68">
        <f t="shared" si="42"/>
        <v>-7.3088582014146225E-2</v>
      </c>
      <c r="CI73" s="68">
        <f t="shared" si="277"/>
        <v>-4.7233443963663205E-2</v>
      </c>
      <c r="CJ73" s="68">
        <f t="shared" si="43"/>
        <v>-8.9646046973205454E-2</v>
      </c>
      <c r="CK73" s="68"/>
      <c r="CL73" s="15">
        <f t="shared" si="44"/>
        <v>-0.19906868451688009</v>
      </c>
      <c r="CN73" s="13">
        <v>28.33</v>
      </c>
      <c r="CO73" s="68">
        <f t="shared" si="45"/>
        <v>-6.5016501650165093E-2</v>
      </c>
      <c r="CP73" s="68">
        <f t="shared" si="278"/>
        <v>-3.9161363599682072E-2</v>
      </c>
      <c r="CQ73" s="68">
        <f t="shared" si="46"/>
        <v>-9.604339502233572E-2</v>
      </c>
      <c r="CR73" s="68"/>
      <c r="CS73" s="15">
        <f t="shared" si="47"/>
        <v>-0.15357036151777714</v>
      </c>
      <c r="CU73" s="13">
        <v>32.29</v>
      </c>
      <c r="CV73" s="68">
        <f t="shared" si="48"/>
        <v>-6.7302137492778691E-2</v>
      </c>
      <c r="CW73" s="68">
        <f t="shared" si="279"/>
        <v>-4.1446999442295671E-2</v>
      </c>
      <c r="CX73" s="68">
        <f t="shared" si="49"/>
        <v>4.3545878693623816E-3</v>
      </c>
      <c r="CY73" s="68"/>
      <c r="CZ73" s="15">
        <f t="shared" si="50"/>
        <v>-0.13385193133047216</v>
      </c>
      <c r="DB73" s="13">
        <v>18.260000000000002</v>
      </c>
      <c r="DC73" s="68">
        <f t="shared" si="51"/>
        <v>-6.7415730337078497E-2</v>
      </c>
      <c r="DD73" s="68">
        <f t="shared" si="280"/>
        <v>-4.1560592286595477E-2</v>
      </c>
      <c r="DE73" s="68">
        <f t="shared" si="52"/>
        <v>-0.16506630086876997</v>
      </c>
      <c r="DF73" s="68"/>
      <c r="DG73" s="15">
        <f t="shared" si="53"/>
        <v>-0.10314341846758339</v>
      </c>
      <c r="DI73" s="13">
        <v>43.61</v>
      </c>
      <c r="DJ73" s="68">
        <f t="shared" si="54"/>
        <v>-2.6345166331770479E-2</v>
      </c>
      <c r="DK73" s="68">
        <f t="shared" si="281"/>
        <v>-4.9002828128745859E-4</v>
      </c>
      <c r="DL73" s="68">
        <f t="shared" si="55"/>
        <v>-1.2231030577576425E-2</v>
      </c>
      <c r="DM73" s="68"/>
      <c r="DN73" s="15">
        <f t="shared" si="56"/>
        <v>3.4392789373814112E-2</v>
      </c>
      <c r="DP73" s="13">
        <v>37.159999999999997</v>
      </c>
      <c r="DQ73" s="68">
        <f t="shared" si="57"/>
        <v>-2.2105263157894826E-2</v>
      </c>
      <c r="DR73" s="68">
        <f t="shared" si="282"/>
        <v>3.7498748925881946E-3</v>
      </c>
      <c r="DS73" s="68"/>
      <c r="DT73" s="68"/>
      <c r="DU73" s="15">
        <f t="shared" si="58"/>
        <v>-2.4159663865546264E-2</v>
      </c>
      <c r="DV73" s="18"/>
      <c r="DW73" s="13">
        <v>25.03</v>
      </c>
      <c r="DX73" s="68">
        <f t="shared" si="59"/>
        <v>-0.10734664764621962</v>
      </c>
      <c r="DY73" s="68">
        <f t="shared" si="283"/>
        <v>-8.1491509595736603E-2</v>
      </c>
      <c r="DZ73" s="68">
        <f t="shared" si="60"/>
        <v>0.33564567769477072</v>
      </c>
      <c r="EA73" s="68"/>
      <c r="EB73" s="15">
        <f t="shared" si="61"/>
        <v>-0.25216611891245888</v>
      </c>
      <c r="ED73" s="13">
        <v>29.69</v>
      </c>
      <c r="EE73" s="68">
        <f t="shared" si="62"/>
        <v>-7.9950418345212326E-2</v>
      </c>
      <c r="EF73" s="68">
        <f t="shared" si="284"/>
        <v>-5.4095280294729306E-2</v>
      </c>
      <c r="EG73" s="68">
        <f t="shared" si="63"/>
        <v>0.41179267712791251</v>
      </c>
      <c r="EH73" s="68"/>
      <c r="EI73" s="15">
        <f t="shared" si="64"/>
        <v>-0.19495661605206077</v>
      </c>
      <c r="EK73" s="13">
        <v>101.33</v>
      </c>
      <c r="EL73" s="68">
        <f t="shared" si="65"/>
        <v>-5.1483665636993352E-2</v>
      </c>
      <c r="EM73" s="68">
        <f t="shared" si="285"/>
        <v>-2.5628527586510332E-2</v>
      </c>
      <c r="EN73" s="68">
        <f t="shared" si="66"/>
        <v>0.57003408738766637</v>
      </c>
      <c r="EO73" s="68"/>
      <c r="EP73" s="15">
        <f t="shared" si="67"/>
        <v>-8.9577717879604668E-2</v>
      </c>
      <c r="ER73" s="13">
        <v>34.909999999999997</v>
      </c>
      <c r="ES73" s="68">
        <f t="shared" si="68"/>
        <v>-5.032644178454846E-2</v>
      </c>
      <c r="ET73" s="68">
        <f t="shared" si="286"/>
        <v>-2.447130373406544E-2</v>
      </c>
      <c r="EU73" s="68">
        <f t="shared" si="69"/>
        <v>0</v>
      </c>
      <c r="EV73" s="68"/>
      <c r="EW73" s="15">
        <f t="shared" si="70"/>
        <v>-0.10233993314476739</v>
      </c>
      <c r="EY73" s="13">
        <v>33.1</v>
      </c>
      <c r="EZ73" s="68">
        <f t="shared" si="71"/>
        <v>5.1624658366231915E-3</v>
      </c>
      <c r="FA73" s="68">
        <f t="shared" si="287"/>
        <v>3.1017603887106213E-2</v>
      </c>
      <c r="FB73" s="68"/>
      <c r="FC73" s="68"/>
      <c r="FD73" s="15">
        <f t="shared" si="72"/>
        <v>0.34662327095199363</v>
      </c>
      <c r="FF73" s="13">
        <v>55.65</v>
      </c>
      <c r="FG73" s="68">
        <f t="shared" si="73"/>
        <v>-8.1986143187066957E-2</v>
      </c>
      <c r="FH73" s="68">
        <f t="shared" si="288"/>
        <v>-5.6131005136583936E-2</v>
      </c>
      <c r="FI73" s="68">
        <f t="shared" si="74"/>
        <v>-5.8056872037914688E-2</v>
      </c>
      <c r="FJ73" s="68"/>
      <c r="FK73" s="15">
        <f t="shared" si="75"/>
        <v>-2.0073956682514538E-2</v>
      </c>
      <c r="FM73" s="13">
        <v>158.96</v>
      </c>
      <c r="FN73" s="68">
        <f t="shared" si="76"/>
        <v>-8.163383211046274E-2</v>
      </c>
      <c r="FO73" s="68">
        <f t="shared" si="289"/>
        <v>-5.5778694059979719E-2</v>
      </c>
      <c r="FP73" s="68">
        <f t="shared" si="77"/>
        <v>0.36704506363949096</v>
      </c>
      <c r="FQ73" s="68"/>
      <c r="FR73" s="15">
        <f t="shared" si="78"/>
        <v>-0.12495871408125063</v>
      </c>
      <c r="FT73" s="13">
        <v>96.23</v>
      </c>
      <c r="FU73" s="68">
        <f t="shared" si="79"/>
        <v>-1.7459669185215375E-2</v>
      </c>
      <c r="FV73" s="68">
        <f t="shared" si="290"/>
        <v>8.3954688652676454E-3</v>
      </c>
      <c r="FW73" s="68">
        <f t="shared" si="80"/>
        <v>9.3150062478700474E-2</v>
      </c>
      <c r="FX73" s="68"/>
      <c r="FY73" s="15">
        <f t="shared" si="81"/>
        <v>6.7088046129962262E-2</v>
      </c>
      <c r="GA73" s="13">
        <v>17.12</v>
      </c>
      <c r="GB73" s="68">
        <f t="shared" si="82"/>
        <v>-2.9478458049886597E-2</v>
      </c>
      <c r="GC73" s="68">
        <f t="shared" si="291"/>
        <v>-3.6233199994035771E-3</v>
      </c>
      <c r="GD73" s="68"/>
      <c r="GE73" s="68"/>
      <c r="GF73" s="15">
        <f t="shared" si="83"/>
        <v>-1.7785427423981568E-2</v>
      </c>
      <c r="GG73" s="18"/>
      <c r="GH73" s="13">
        <v>17.96</v>
      </c>
      <c r="GI73" s="68">
        <f t="shared" si="84"/>
        <v>-2.0185488270594517E-2</v>
      </c>
      <c r="GJ73" s="68">
        <f t="shared" si="292"/>
        <v>5.6696497798885033E-3</v>
      </c>
      <c r="GK73" s="68">
        <f t="shared" si="85"/>
        <v>-6.5556711758584713E-2</v>
      </c>
      <c r="GL73" s="68"/>
      <c r="GM73" s="15">
        <f t="shared" si="86"/>
        <v>-4.9735449735449619E-2</v>
      </c>
      <c r="GO73" s="13">
        <v>26.5</v>
      </c>
      <c r="GP73" s="68">
        <f t="shared" si="87"/>
        <v>-1.7062314540059378E-2</v>
      </c>
      <c r="GQ73" s="68">
        <f t="shared" si="293"/>
        <v>8.7928235104236425E-3</v>
      </c>
      <c r="GR73" s="68"/>
      <c r="GS73" s="68"/>
      <c r="GT73" s="15">
        <f t="shared" si="88"/>
        <v>-2.7522935779816515E-2</v>
      </c>
      <c r="GV73" s="13">
        <v>14.52</v>
      </c>
      <c r="GW73" s="68">
        <f t="shared" si="89"/>
        <v>-7.518796992481285E-3</v>
      </c>
      <c r="GX73" s="68">
        <f t="shared" si="294"/>
        <v>1.8336341058001734E-2</v>
      </c>
      <c r="GY73" s="68">
        <f t="shared" si="90"/>
        <v>0.22531645569620254</v>
      </c>
      <c r="GZ73" s="68"/>
      <c r="HA73" s="15">
        <f t="shared" si="91"/>
        <v>5.8309037900874557E-2</v>
      </c>
      <c r="HD73" s="13">
        <v>267.27999999999997</v>
      </c>
      <c r="HE73" s="68">
        <f t="shared" si="92"/>
        <v>-5.4746074409393192E-2</v>
      </c>
      <c r="HF73" s="68">
        <f t="shared" si="295"/>
        <v>-2.8890936358910171E-2</v>
      </c>
      <c r="HG73" s="68">
        <f t="shared" si="93"/>
        <v>0.50148868041121275</v>
      </c>
      <c r="HH73" s="68"/>
      <c r="HI73" s="15">
        <f t="shared" si="94"/>
        <v>-0.33815372424722667</v>
      </c>
      <c r="HK73" s="13">
        <v>30.42</v>
      </c>
      <c r="HL73" s="68">
        <f t="shared" si="95"/>
        <v>-2.3748395378690577E-2</v>
      </c>
      <c r="HM73" s="68">
        <f t="shared" si="296"/>
        <v>2.1067426717924428E-3</v>
      </c>
      <c r="HN73" s="68">
        <f t="shared" si="96"/>
        <v>11.266129032258066</v>
      </c>
      <c r="HO73" s="68"/>
      <c r="HP73" s="15">
        <f t="shared" si="97"/>
        <v>0.15314632297194855</v>
      </c>
      <c r="HR73" s="13">
        <v>112.43</v>
      </c>
      <c r="HS73" s="68">
        <f t="shared" si="98"/>
        <v>-5.2423093131057724E-2</v>
      </c>
      <c r="HT73" s="68">
        <f t="shared" si="297"/>
        <v>-2.6567955080574704E-2</v>
      </c>
      <c r="HU73" s="68">
        <f t="shared" si="99"/>
        <v>2.0887362637362639</v>
      </c>
      <c r="HV73" s="68"/>
      <c r="HW73" s="15">
        <f t="shared" si="100"/>
        <v>4.5179882866970472E-2</v>
      </c>
      <c r="HY73" s="13">
        <v>101.8</v>
      </c>
      <c r="HZ73" s="68">
        <f t="shared" si="101"/>
        <v>-7.8065567831914554E-2</v>
      </c>
      <c r="IA73" s="68">
        <f t="shared" si="298"/>
        <v>-5.2210429781431533E-2</v>
      </c>
      <c r="IB73" s="68">
        <f t="shared" si="102"/>
        <v>-3.8715769593956638E-2</v>
      </c>
      <c r="IC73" s="68"/>
      <c r="ID73" s="15">
        <f t="shared" si="103"/>
        <v>-0.24193908705041325</v>
      </c>
      <c r="IF73" s="13">
        <v>154.01</v>
      </c>
      <c r="IG73" s="68">
        <f t="shared" si="104"/>
        <v>-0.10506130513103616</v>
      </c>
      <c r="IH73" s="68">
        <f t="shared" si="299"/>
        <v>-7.9206167080553141E-2</v>
      </c>
      <c r="II73" s="68">
        <f t="shared" si="105"/>
        <v>-0.1199428571428572</v>
      </c>
      <c r="IJ73" s="68"/>
      <c r="IK73" s="15">
        <f t="shared" si="106"/>
        <v>-0.33570565907522432</v>
      </c>
      <c r="IM73" s="13">
        <v>199.22</v>
      </c>
      <c r="IN73" s="68">
        <f t="shared" si="107"/>
        <v>-2.7863172790709059E-2</v>
      </c>
      <c r="IO73" s="68">
        <f t="shared" si="300"/>
        <v>-2.008034740226039E-3</v>
      </c>
      <c r="IP73" s="68">
        <f t="shared" si="108"/>
        <v>2.8902558094122242</v>
      </c>
      <c r="IQ73" s="68"/>
      <c r="IR73" s="15">
        <f t="shared" si="109"/>
        <v>6.24500026665245E-2</v>
      </c>
      <c r="IT73" s="13">
        <v>40.909999999999997</v>
      </c>
      <c r="IU73" s="68">
        <f t="shared" si="110"/>
        <v>-3.6731810689898808E-2</v>
      </c>
      <c r="IV73" s="68">
        <f t="shared" si="301"/>
        <v>-1.0876672639415788E-2</v>
      </c>
      <c r="IW73" s="68">
        <f t="shared" si="111"/>
        <v>1.2416438356164381</v>
      </c>
      <c r="IX73" s="68"/>
      <c r="IY73" s="15">
        <f t="shared" si="112"/>
        <v>-0.20393072582214447</v>
      </c>
      <c r="JA73" s="13">
        <v>531.62</v>
      </c>
      <c r="JB73" s="68">
        <f t="shared" si="113"/>
        <v>-8.9582655455277091E-2</v>
      </c>
      <c r="JC73" s="68">
        <f t="shared" si="302"/>
        <v>-6.3727517404794071E-2</v>
      </c>
      <c r="JD73" s="68">
        <f t="shared" si="114"/>
        <v>7.5283171521035655E-2</v>
      </c>
      <c r="JE73" s="68"/>
      <c r="JF73" s="15">
        <f t="shared" si="115"/>
        <v>-9.2039418626496533E-2</v>
      </c>
      <c r="JH73" s="13">
        <v>373.11</v>
      </c>
      <c r="JI73" s="68">
        <f t="shared" si="116"/>
        <v>-2.3630083215575373E-2</v>
      </c>
      <c r="JJ73" s="68">
        <f t="shared" si="303"/>
        <v>2.2250548349076471E-3</v>
      </c>
      <c r="JK73" s="68">
        <f t="shared" si="117"/>
        <v>-8.2569032924340369E-2</v>
      </c>
      <c r="JL73" s="68"/>
      <c r="JM73" s="15">
        <f t="shared" si="118"/>
        <v>-0.11480427046263342</v>
      </c>
      <c r="JO73" s="13">
        <v>15.94</v>
      </c>
      <c r="JP73" s="68">
        <f t="shared" si="119"/>
        <v>4.9374588545095459E-2</v>
      </c>
      <c r="JQ73" s="68">
        <f t="shared" si="304"/>
        <v>7.5229726595578472E-2</v>
      </c>
      <c r="JR73" s="68">
        <f t="shared" si="120"/>
        <v>-0.46212249029863339</v>
      </c>
      <c r="JS73" s="68"/>
      <c r="JT73" s="15">
        <f t="shared" si="121"/>
        <v>0.56427870461236507</v>
      </c>
      <c r="JV73" s="13">
        <v>1.24</v>
      </c>
      <c r="JW73" s="68">
        <f t="shared" si="122"/>
        <v>-4.6153846153846191E-2</v>
      </c>
      <c r="JX73" s="68">
        <f t="shared" si="305"/>
        <v>-2.0298708103363171E-2</v>
      </c>
      <c r="JY73" s="68">
        <f t="shared" si="123"/>
        <v>-0.50988142292490113</v>
      </c>
      <c r="JZ73" s="68"/>
      <c r="KA73" s="15">
        <f t="shared" si="124"/>
        <v>-0.31111111111111112</v>
      </c>
      <c r="KC73" s="13">
        <v>17.22</v>
      </c>
      <c r="KD73" s="68">
        <f t="shared" si="125"/>
        <v>-0.16488845780795353</v>
      </c>
      <c r="KE73" s="68">
        <f t="shared" si="306"/>
        <v>-0.13903331975747052</v>
      </c>
      <c r="KF73" s="68">
        <f t="shared" si="126"/>
        <v>-0.11601642710472287</v>
      </c>
      <c r="KG73" s="68"/>
      <c r="KH73" s="15">
        <f t="shared" si="127"/>
        <v>-0.22362488728584315</v>
      </c>
      <c r="KI73" s="18"/>
      <c r="KJ73" s="13">
        <v>37.14</v>
      </c>
      <c r="KK73" s="68">
        <f t="shared" si="128"/>
        <v>-0.13708178438661708</v>
      </c>
      <c r="KL73" s="68">
        <f t="shared" si="307"/>
        <v>-0.11122664633613406</v>
      </c>
      <c r="KM73" s="68">
        <f t="shared" si="129"/>
        <v>0.7601895734597155</v>
      </c>
      <c r="KN73" s="68"/>
      <c r="KO73" s="15">
        <f t="shared" si="130"/>
        <v>-0.44740366016961758</v>
      </c>
      <c r="KQ73" s="13">
        <v>1.52</v>
      </c>
      <c r="KR73" s="68">
        <f t="shared" si="131"/>
        <v>-4.1009463722397443E-2</v>
      </c>
      <c r="KS73" s="68">
        <f t="shared" si="308"/>
        <v>-1.5154325671914423E-2</v>
      </c>
      <c r="KT73" s="68">
        <f t="shared" si="132"/>
        <v>-0.41984732824427484</v>
      </c>
      <c r="KU73" s="68"/>
      <c r="KV73" s="15">
        <f t="shared" si="133"/>
        <v>0.50495049504950495</v>
      </c>
      <c r="KW73" s="18"/>
      <c r="KX73" s="13">
        <v>18.239999999999998</v>
      </c>
      <c r="KY73" s="68">
        <f t="shared" si="134"/>
        <v>-0.17203812982296879</v>
      </c>
      <c r="KZ73" s="68">
        <f t="shared" si="309"/>
        <v>-0.14618299177248578</v>
      </c>
      <c r="LA73" s="68">
        <f t="shared" si="135"/>
        <v>-0.74642013068260815</v>
      </c>
      <c r="LB73" s="68"/>
      <c r="LC73" s="15">
        <f t="shared" si="136"/>
        <v>-0.23070434415858296</v>
      </c>
      <c r="LD73" s="18"/>
      <c r="LE73" s="13">
        <v>52.09</v>
      </c>
      <c r="LF73" s="68">
        <f t="shared" si="137"/>
        <v>-4.632002929329905E-2</v>
      </c>
      <c r="LG73" s="68">
        <f t="shared" si="310"/>
        <v>-2.046489124281603E-2</v>
      </c>
      <c r="LH73" s="68">
        <f t="shared" si="138"/>
        <v>0.45380965671225248</v>
      </c>
      <c r="LI73" s="68"/>
      <c r="LJ73" s="15">
        <f t="shared" si="139"/>
        <v>0.12968987204510962</v>
      </c>
      <c r="LL73" s="13">
        <v>108.49</v>
      </c>
      <c r="LM73" s="68">
        <f t="shared" si="140"/>
        <v>8.927741095508172E-3</v>
      </c>
      <c r="LN73" s="68">
        <f t="shared" si="311"/>
        <v>3.4782879145991194E-2</v>
      </c>
      <c r="LO73" s="68">
        <f t="shared" si="141"/>
        <v>0.23988571428571423</v>
      </c>
      <c r="LP73" s="68"/>
      <c r="LQ73" s="15">
        <f t="shared" si="142"/>
        <v>0.38716276690960238</v>
      </c>
      <c r="LS73" s="13">
        <v>12.69</v>
      </c>
      <c r="LT73" s="68">
        <f t="shared" si="143"/>
        <v>-1.2451361867704291E-2</v>
      </c>
      <c r="LU73" s="68">
        <f t="shared" si="312"/>
        <v>1.3403776182778729E-2</v>
      </c>
      <c r="LV73" s="68"/>
      <c r="LW73" s="68"/>
      <c r="LX73" s="15">
        <f t="shared" si="144"/>
        <v>0.37189189189189181</v>
      </c>
      <c r="LZ73" s="13">
        <v>11.25</v>
      </c>
      <c r="MA73" s="68">
        <f t="shared" si="145"/>
        <v>-9.7834803528468364E-2</v>
      </c>
      <c r="MB73" s="68">
        <f t="shared" si="313"/>
        <v>-7.1979665477985344E-2</v>
      </c>
      <c r="MC73" s="68">
        <f t="shared" si="146"/>
        <v>-0.4943820224719101</v>
      </c>
      <c r="MD73" s="68"/>
      <c r="ME73" s="15">
        <f t="shared" si="147"/>
        <v>-0.16543026706231456</v>
      </c>
      <c r="MG73" s="13">
        <v>21.89</v>
      </c>
      <c r="MH73" s="68">
        <f t="shared" si="148"/>
        <v>-3.5682819383259859E-2</v>
      </c>
      <c r="MI73" s="68">
        <f t="shared" si="314"/>
        <v>-9.8276813327768386E-3</v>
      </c>
      <c r="MJ73" s="68">
        <f t="shared" si="149"/>
        <v>1.9501347708894881</v>
      </c>
      <c r="MK73" s="68"/>
      <c r="ML73" s="15">
        <f t="shared" si="150"/>
        <v>3.1088082901554411E-2</v>
      </c>
      <c r="MN73" s="13">
        <v>95.42</v>
      </c>
      <c r="MO73" s="68">
        <f t="shared" si="151"/>
        <v>-6.3591756624141349E-2</v>
      </c>
      <c r="MP73" s="68">
        <f t="shared" si="315"/>
        <v>-3.7736618573658329E-2</v>
      </c>
      <c r="MQ73" s="68">
        <f t="shared" si="152"/>
        <v>-0.24209690230341543</v>
      </c>
      <c r="MR73" s="68"/>
      <c r="MS73" s="15">
        <f t="shared" si="153"/>
        <v>-0.14337014094622497</v>
      </c>
      <c r="MU73" s="13">
        <v>11.2</v>
      </c>
      <c r="MV73" s="68">
        <f t="shared" si="154"/>
        <v>2.2831050228310504E-2</v>
      </c>
      <c r="MW73" s="68">
        <f t="shared" si="316"/>
        <v>4.8686188278793521E-2</v>
      </c>
      <c r="MX73" s="68">
        <f t="shared" si="155"/>
        <v>-0.46334451365596557</v>
      </c>
      <c r="MY73" s="68"/>
      <c r="MZ73" s="15">
        <f t="shared" si="156"/>
        <v>4.9671977507028994E-2</v>
      </c>
      <c r="NB73" s="13">
        <v>187.63</v>
      </c>
      <c r="NC73" s="68">
        <f t="shared" si="157"/>
        <v>-6.0769885368173474E-2</v>
      </c>
      <c r="ND73" s="68">
        <f t="shared" si="317"/>
        <v>-3.4914747317690453E-2</v>
      </c>
      <c r="NE73" s="68">
        <f t="shared" si="158"/>
        <v>0.38502989591791537</v>
      </c>
      <c r="NF73" s="68"/>
      <c r="NG73" s="15">
        <f t="shared" si="159"/>
        <v>0.12494753882127228</v>
      </c>
      <c r="NI73" s="13">
        <v>5.35</v>
      </c>
      <c r="NJ73" s="68">
        <f t="shared" si="160"/>
        <v>-4.8042704626334601E-2</v>
      </c>
      <c r="NK73" s="68">
        <f t="shared" si="318"/>
        <v>-2.2187566575851581E-2</v>
      </c>
      <c r="NL73" s="68">
        <f t="shared" si="161"/>
        <v>-0.95752282651845977</v>
      </c>
      <c r="NM73" s="68"/>
      <c r="NN73" s="15">
        <f t="shared" si="162"/>
        <v>9.1836734693877403E-2</v>
      </c>
      <c r="NP73" s="13">
        <v>297.66000000000003</v>
      </c>
      <c r="NQ73" s="68">
        <f t="shared" si="163"/>
        <v>-0.10018137847642075</v>
      </c>
      <c r="NR73" s="68">
        <f t="shared" si="319"/>
        <v>-7.4326240425937731E-2</v>
      </c>
      <c r="NS73" s="68">
        <f t="shared" si="164"/>
        <v>1.2678857142857145</v>
      </c>
      <c r="NT73" s="68"/>
      <c r="NU73" s="15">
        <f t="shared" si="165"/>
        <v>-9.5065819475268237E-2</v>
      </c>
      <c r="NW73" s="13">
        <v>150.72</v>
      </c>
      <c r="NX73" s="68">
        <f t="shared" si="166"/>
        <v>-4.0244523688232253E-2</v>
      </c>
      <c r="NY73" s="68">
        <f t="shared" si="320"/>
        <v>-1.4389385637749233E-2</v>
      </c>
      <c r="NZ73" s="68">
        <f t="shared" si="167"/>
        <v>-0.14246700045516611</v>
      </c>
      <c r="OA73" s="68"/>
      <c r="OB73" s="15">
        <f t="shared" si="168"/>
        <v>-0.20380348652931859</v>
      </c>
      <c r="OD73" s="13">
        <v>1.26</v>
      </c>
      <c r="OE73" s="68">
        <f t="shared" si="169"/>
        <v>-4.5454545454545491E-2</v>
      </c>
      <c r="OF73" s="68">
        <f t="shared" si="321"/>
        <v>-1.959940740406247E-2</v>
      </c>
      <c r="OG73" s="68">
        <f t="shared" si="170"/>
        <v>-0.99441662604688263</v>
      </c>
      <c r="OH73" s="68"/>
      <c r="OI73" s="15">
        <f t="shared" si="171"/>
        <v>-0.13698630136986298</v>
      </c>
      <c r="OK73" s="13">
        <v>57.71</v>
      </c>
      <c r="OL73" s="68">
        <f t="shared" si="172"/>
        <v>-8.4113632756705248E-2</v>
      </c>
      <c r="OM73" s="68">
        <f t="shared" si="322"/>
        <v>-5.8258494706222227E-2</v>
      </c>
      <c r="ON73" s="68">
        <f t="shared" si="173"/>
        <v>0.35948174322732618</v>
      </c>
      <c r="OO73" s="68"/>
      <c r="OP73" s="15">
        <f t="shared" si="174"/>
        <v>-0.13361357153580541</v>
      </c>
      <c r="OR73" s="13">
        <v>1.95</v>
      </c>
      <c r="OS73" s="68">
        <f t="shared" si="175"/>
        <v>5.1546391752577371E-3</v>
      </c>
      <c r="OT73" s="68">
        <f t="shared" si="323"/>
        <v>3.1009777225740758E-2</v>
      </c>
      <c r="OU73" s="68">
        <f t="shared" si="176"/>
        <v>-0.74675324675324672</v>
      </c>
      <c r="OV73" s="68"/>
      <c r="OW73" s="15">
        <f t="shared" si="177"/>
        <v>0.74107142857142838</v>
      </c>
      <c r="OY73" s="13">
        <v>129.57</v>
      </c>
      <c r="OZ73" s="68">
        <f t="shared" si="178"/>
        <v>-2.1891749075262368E-2</v>
      </c>
      <c r="PA73" s="68">
        <f t="shared" si="324"/>
        <v>3.9633889752206525E-3</v>
      </c>
      <c r="PB73" s="68">
        <f t="shared" si="332"/>
        <v>2.9867692307692306</v>
      </c>
      <c r="PC73" s="68"/>
      <c r="PD73" s="15">
        <f t="shared" si="179"/>
        <v>0.131121780881711</v>
      </c>
      <c r="PE73" s="18"/>
      <c r="PF73" s="13">
        <v>209.94</v>
      </c>
      <c r="PG73" s="68">
        <f t="shared" si="180"/>
        <v>-9.2496460594620484E-3</v>
      </c>
      <c r="PH73" s="68">
        <f t="shared" si="325"/>
        <v>1.6605491991020974E-2</v>
      </c>
      <c r="PI73" s="68">
        <f t="shared" si="181"/>
        <v>-0.3970706490522688</v>
      </c>
      <c r="PJ73" s="68"/>
      <c r="PK73" s="15">
        <f t="shared" si="182"/>
        <v>3.8731889255487128E-3</v>
      </c>
      <c r="PM73" s="13"/>
      <c r="PN73" s="68">
        <f t="shared" si="183"/>
        <v>0</v>
      </c>
      <c r="PO73" s="68">
        <f t="shared" si="184"/>
        <v>2.585513805048302E-2</v>
      </c>
      <c r="PP73" s="68">
        <f t="shared" si="185"/>
        <v>0</v>
      </c>
      <c r="PQ73" s="68"/>
      <c r="PR73" s="15">
        <f t="shared" si="186"/>
        <v>0</v>
      </c>
      <c r="PT73" s="13">
        <v>3.63</v>
      </c>
      <c r="PU73" s="68">
        <f t="shared" si="187"/>
        <v>-3.7135278514588893E-2</v>
      </c>
      <c r="PV73" s="68">
        <f t="shared" si="326"/>
        <v>-1.1280140464105873E-2</v>
      </c>
      <c r="PW73" s="68">
        <f t="shared" si="188"/>
        <v>-0.58371559633027525</v>
      </c>
      <c r="PX73" s="68"/>
      <c r="PY73" s="15">
        <f t="shared" si="189"/>
        <v>-0.29239766081871343</v>
      </c>
      <c r="QA73" s="13">
        <v>196.52</v>
      </c>
      <c r="QB73" s="68">
        <f t="shared" si="190"/>
        <v>-4.8974061169183007E-2</v>
      </c>
      <c r="QC73" s="68">
        <f t="shared" si="327"/>
        <v>-2.3118923118699987E-2</v>
      </c>
      <c r="QD73" s="68">
        <f t="shared" si="191"/>
        <v>-0.41752867601292265</v>
      </c>
      <c r="QE73" s="68"/>
      <c r="QF73" s="15">
        <f t="shared" si="192"/>
        <v>2.492959215604465E-2</v>
      </c>
      <c r="QH73" s="13">
        <v>1.31</v>
      </c>
      <c r="QI73" s="68">
        <f t="shared" si="193"/>
        <v>-4.934687953555867E-2</v>
      </c>
      <c r="QJ73" s="68">
        <f t="shared" si="328"/>
        <v>-2.349174148507565E-2</v>
      </c>
      <c r="QK73" s="68">
        <f t="shared" si="194"/>
        <v>-0.47808764940239035</v>
      </c>
      <c r="QL73" s="68"/>
      <c r="QM73" s="15">
        <f t="shared" si="195"/>
        <v>7.6923076923076988E-3</v>
      </c>
      <c r="QO73" s="13">
        <v>6.5</v>
      </c>
      <c r="QP73" s="68">
        <f t="shared" si="196"/>
        <v>-5.1094890510948857E-2</v>
      </c>
      <c r="QQ73" s="68">
        <f t="shared" si="329"/>
        <v>-2.5239752460465836E-2</v>
      </c>
      <c r="QR73" s="68">
        <f t="shared" si="197"/>
        <v>-0.99207684243886984</v>
      </c>
      <c r="QS73" s="68"/>
      <c r="QT73" s="15">
        <f t="shared" si="198"/>
        <v>-0.43379790940766555</v>
      </c>
      <c r="QV73" s="13">
        <v>1.5349999999999999</v>
      </c>
      <c r="QW73" s="68">
        <f t="shared" si="199"/>
        <v>-7.6969332531569526E-2</v>
      </c>
      <c r="QX73" s="68">
        <f t="shared" si="330"/>
        <v>-5.1114194481086506E-2</v>
      </c>
      <c r="QY73" s="68">
        <f t="shared" si="200"/>
        <v>-0.56515580736543913</v>
      </c>
      <c r="QZ73" s="68"/>
      <c r="RA73" s="15">
        <f t="shared" si="201"/>
        <v>-0.37270126685737642</v>
      </c>
      <c r="RC73" s="13">
        <v>18.78</v>
      </c>
      <c r="RD73" s="68">
        <f t="shared" si="202"/>
        <v>-0.10910815939278924</v>
      </c>
      <c r="RE73" s="68">
        <f t="shared" si="331"/>
        <v>-8.3253021342306222E-2</v>
      </c>
      <c r="RF73" s="68">
        <f t="shared" si="203"/>
        <v>-0.59429682436811404</v>
      </c>
      <c r="RG73" s="68"/>
      <c r="RH73" s="15">
        <f t="shared" si="204"/>
        <v>-0.24121212121212116</v>
      </c>
      <c r="RJ73" s="13">
        <v>157.38</v>
      </c>
      <c r="RK73" s="68">
        <f t="shared" si="205"/>
        <v>-7.6354246141205423E-2</v>
      </c>
      <c r="RL73" s="68">
        <f t="shared" si="206"/>
        <v>-5.0499108090722403E-2</v>
      </c>
      <c r="RM73" s="68">
        <f t="shared" si="207"/>
        <v>-0.2699693849151128</v>
      </c>
      <c r="RN73" s="68"/>
      <c r="RO73" s="15">
        <f t="shared" si="208"/>
        <v>-0.19997966653111024</v>
      </c>
      <c r="RQ73" s="13">
        <v>11.95</v>
      </c>
      <c r="RR73" s="68">
        <f t="shared" si="209"/>
        <v>-0.10082768999247554</v>
      </c>
      <c r="RS73" s="68">
        <f t="shared" si="210"/>
        <v>-7.4972551941992524E-2</v>
      </c>
      <c r="RT73" s="68">
        <f t="shared" si="211"/>
        <v>-0.1837431693989072</v>
      </c>
      <c r="RU73" s="68"/>
      <c r="RV73" s="15">
        <f t="shared" si="212"/>
        <v>-0.42658349328214973</v>
      </c>
      <c r="RX73" s="13">
        <v>83.6</v>
      </c>
      <c r="RY73" s="68">
        <f t="shared" si="213"/>
        <v>-4.4025157232704497E-2</v>
      </c>
      <c r="RZ73" s="68">
        <f t="shared" si="214"/>
        <v>-1.8170019182221477E-2</v>
      </c>
      <c r="SA73" s="68">
        <f t="shared" si="215"/>
        <v>-0.37171200961972051</v>
      </c>
      <c r="SB73" s="68"/>
      <c r="SC73" s="15">
        <f t="shared" si="216"/>
        <v>0.10538146238265238</v>
      </c>
      <c r="SE73" s="13">
        <v>8.15</v>
      </c>
      <c r="SF73" s="68">
        <f t="shared" si="217"/>
        <v>-4.0047114252061228E-2</v>
      </c>
      <c r="SG73" s="68">
        <f t="shared" si="218"/>
        <v>-1.4191976201578207E-2</v>
      </c>
      <c r="SH73" s="68">
        <f t="shared" si="219"/>
        <v>-0.34799999999999998</v>
      </c>
      <c r="SI73" s="68"/>
      <c r="SJ73" s="15">
        <f t="shared" si="220"/>
        <v>-0.46592398427260812</v>
      </c>
      <c r="SL73" s="13">
        <v>0.41499999999999998</v>
      </c>
      <c r="SM73" s="68">
        <f t="shared" si="221"/>
        <v>-6.3205417607223535E-2</v>
      </c>
      <c r="SN73" s="68">
        <f t="shared" si="222"/>
        <v>-3.7350279556740515E-2</v>
      </c>
      <c r="SO73" s="68">
        <f t="shared" si="223"/>
        <v>-0.70774647887323938</v>
      </c>
      <c r="SP73" s="68"/>
      <c r="SQ73" s="15">
        <f t="shared" si="224"/>
        <v>-0.58910891089108908</v>
      </c>
      <c r="SS73" s="13">
        <v>7.16</v>
      </c>
      <c r="ST73" s="68">
        <f t="shared" si="225"/>
        <v>-2.4523160762942742E-2</v>
      </c>
      <c r="SU73" s="68">
        <f t="shared" si="226"/>
        <v>1.3319772875402779E-3</v>
      </c>
      <c r="SV73" s="68">
        <f t="shared" si="227"/>
        <v>-0.55638166047087978</v>
      </c>
      <c r="SW73" s="68"/>
      <c r="SX73" s="15">
        <f t="shared" si="228"/>
        <v>-0.14761904761904765</v>
      </c>
      <c r="SZ73" s="13">
        <v>24.82</v>
      </c>
      <c r="TA73" s="68">
        <f t="shared" si="229"/>
        <v>-1.3513513513513507E-2</v>
      </c>
      <c r="TB73" s="68">
        <f t="shared" si="230"/>
        <v>1.2341624536969513E-2</v>
      </c>
      <c r="TC73" s="68">
        <f t="shared" si="231"/>
        <v>-0.3851870200644042</v>
      </c>
      <c r="TD73" s="68"/>
      <c r="TE73" s="15">
        <f t="shared" si="232"/>
        <v>0.59102564102564104</v>
      </c>
      <c r="TG73" s="13">
        <v>0.1794</v>
      </c>
      <c r="TH73" s="68">
        <f t="shared" si="233"/>
        <v>-3.3333333333332746E-3</v>
      </c>
      <c r="TI73" s="68">
        <f t="shared" si="234"/>
        <v>2.2521804717149745E-2</v>
      </c>
      <c r="TJ73" s="68">
        <f t="shared" si="235"/>
        <v>-0.18454545454545454</v>
      </c>
      <c r="TK73" s="68"/>
      <c r="TL73" s="15">
        <f t="shared" si="236"/>
        <v>5.840707964601765E-2</v>
      </c>
      <c r="TN73" s="13">
        <v>22.06</v>
      </c>
      <c r="TO73" s="68">
        <f t="shared" si="237"/>
        <v>-0.17098835024426909</v>
      </c>
      <c r="TP73" s="68">
        <f t="shared" si="238"/>
        <v>-0.14513321219378605</v>
      </c>
      <c r="TQ73" s="68">
        <f t="shared" si="239"/>
        <v>-0.67845612296211</v>
      </c>
      <c r="TR73" s="68"/>
      <c r="TS73" s="15">
        <f t="shared" si="240"/>
        <v>-0.25848739495798323</v>
      </c>
      <c r="TU73" s="13">
        <v>2.15</v>
      </c>
      <c r="TV73" s="68">
        <f t="shared" si="241"/>
        <v>-4.0178571428571556E-2</v>
      </c>
      <c r="TW73" s="68">
        <f t="shared" si="242"/>
        <v>-1.4323433378088536E-2</v>
      </c>
      <c r="TX73" s="68">
        <f t="shared" si="243"/>
        <v>-0.51247165532879824</v>
      </c>
      <c r="TY73" s="68"/>
      <c r="TZ73" s="15">
        <f t="shared" si="244"/>
        <v>0.25730994152046782</v>
      </c>
      <c r="UB73" s="13"/>
      <c r="UC73" s="68">
        <f t="shared" si="245"/>
        <v>0</v>
      </c>
      <c r="UD73" s="68">
        <f t="shared" si="246"/>
        <v>2.585513805048302E-2</v>
      </c>
      <c r="UE73" s="68">
        <f t="shared" si="247"/>
        <v>0</v>
      </c>
      <c r="UF73" s="68"/>
      <c r="UG73" s="15">
        <f t="shared" si="248"/>
        <v>0</v>
      </c>
      <c r="UI73" s="13"/>
      <c r="UJ73" s="68">
        <f t="shared" si="249"/>
        <v>0</v>
      </c>
      <c r="UK73" s="68">
        <f t="shared" si="250"/>
        <v>2.585513805048302E-2</v>
      </c>
      <c r="UL73" s="68">
        <f t="shared" si="251"/>
        <v>0</v>
      </c>
      <c r="UM73" s="68"/>
      <c r="UN73" s="15">
        <f t="shared" si="252"/>
        <v>0</v>
      </c>
      <c r="UP73" s="13"/>
      <c r="UQ73" s="68">
        <f t="shared" si="253"/>
        <v>0</v>
      </c>
      <c r="UR73" s="68">
        <f t="shared" si="254"/>
        <v>2.585513805048302E-2</v>
      </c>
      <c r="US73" s="68">
        <f t="shared" si="255"/>
        <v>0</v>
      </c>
      <c r="UT73" s="68"/>
      <c r="UU73" s="15">
        <f t="shared" si="256"/>
        <v>0</v>
      </c>
      <c r="UW73" s="13"/>
      <c r="UX73" s="68">
        <f t="shared" si="257"/>
        <v>0</v>
      </c>
      <c r="UY73" s="68">
        <f t="shared" si="258"/>
        <v>2.585513805048302E-2</v>
      </c>
      <c r="UZ73" s="68">
        <f t="shared" si="259"/>
        <v>0</v>
      </c>
      <c r="VA73" s="68"/>
      <c r="VB73" s="15">
        <f t="shared" si="260"/>
        <v>0</v>
      </c>
      <c r="VD73" s="13"/>
      <c r="VE73" s="68">
        <f t="shared" si="261"/>
        <v>0</v>
      </c>
      <c r="VF73" s="68">
        <f t="shared" si="262"/>
        <v>2.585513805048302E-2</v>
      </c>
      <c r="VG73" s="68">
        <f t="shared" si="263"/>
        <v>0</v>
      </c>
      <c r="VH73" s="68"/>
      <c r="VI73" s="15">
        <f t="shared" si="264"/>
        <v>0</v>
      </c>
      <c r="VM73" s="21">
        <f t="shared" si="265"/>
        <v>-5.1124354524545161E-2</v>
      </c>
      <c r="VN73" s="49"/>
      <c r="VO73" s="21">
        <f t="shared" si="266"/>
        <v>0.2033090972645305</v>
      </c>
      <c r="VP73" s="14"/>
      <c r="VQ73" s="21">
        <f t="shared" si="267"/>
        <v>-5.4538411045447287E-2</v>
      </c>
    </row>
    <row r="74" spans="1:589" ht="15.75" customHeight="1" x14ac:dyDescent="0.2">
      <c r="A74" s="127">
        <v>45751</v>
      </c>
      <c r="B74" s="4">
        <f t="shared" si="0"/>
        <v>45751</v>
      </c>
      <c r="C74" s="13">
        <v>38314.86</v>
      </c>
      <c r="D74" s="138">
        <f t="shared" si="1"/>
        <v>-2231.0699999999997</v>
      </c>
      <c r="E74" s="68">
        <f t="shared" si="2"/>
        <v>-5.5025744877475982E-2</v>
      </c>
      <c r="F74" s="15">
        <f t="shared" si="3"/>
        <v>-9.9410918804011456E-2</v>
      </c>
      <c r="G74" s="13">
        <v>5074.08</v>
      </c>
      <c r="H74" s="138">
        <f t="shared" si="4"/>
        <v>-322.44000000000051</v>
      </c>
      <c r="I74" s="68">
        <f t="shared" si="5"/>
        <v>-5.9749616419470415E-2</v>
      </c>
      <c r="J74" s="15">
        <f t="shared" si="6"/>
        <v>-0.13730037421599117</v>
      </c>
      <c r="K74" s="13">
        <v>15587.79</v>
      </c>
      <c r="L74" s="138">
        <f t="shared" si="7"/>
        <v>-962.81999999999971</v>
      </c>
      <c r="M74" s="68">
        <f t="shared" si="8"/>
        <v>-5.817429085695329E-2</v>
      </c>
      <c r="N74" s="15">
        <f t="shared" si="9"/>
        <v>-0.1927937697007735</v>
      </c>
      <c r="O74" s="13">
        <v>1827.03</v>
      </c>
      <c r="P74" s="138">
        <f t="shared" si="10"/>
        <v>-83.519999999999982</v>
      </c>
      <c r="Q74" s="68">
        <f t="shared" si="11"/>
        <v>-4.3715160555860867E-2</v>
      </c>
      <c r="R74" s="15">
        <f t="shared" si="12"/>
        <v>-0.18076281522401977</v>
      </c>
      <c r="S74" s="18">
        <f t="shared" si="13"/>
        <v>-3.8387125186361733E-2</v>
      </c>
      <c r="T74" s="121">
        <f t="shared" si="14"/>
        <v>239.71796545459125</v>
      </c>
      <c r="U74" s="121">
        <f t="shared" si="15"/>
        <v>239.71796545459125</v>
      </c>
      <c r="V74" s="134">
        <f t="shared" si="16"/>
        <v>-3.1033015700124129E-2</v>
      </c>
      <c r="W74" s="21">
        <f t="shared" si="268"/>
        <v>-7.3444671495893024E-2</v>
      </c>
      <c r="X74" s="18">
        <f t="shared" si="17"/>
        <v>-5.4166203177440142E-2</v>
      </c>
      <c r="Y74" s="352">
        <f>73549.23+204293.56</f>
        <v>277842.78999999998</v>
      </c>
      <c r="Z74" s="15">
        <v>1.9999999999999999E-6</v>
      </c>
      <c r="AA74" s="21">
        <f t="shared" si="18"/>
        <v>3.1035015700124128E-2</v>
      </c>
      <c r="AC74" s="13">
        <v>176.31</v>
      </c>
      <c r="AD74" s="68">
        <f t="shared" si="19"/>
        <v>-5.72666025024062E-2</v>
      </c>
      <c r="AE74" s="68">
        <f t="shared" si="269"/>
        <v>-2.623358680228207E-2</v>
      </c>
      <c r="AF74" s="68">
        <f t="shared" si="20"/>
        <v>7.0037021302421509E-2</v>
      </c>
      <c r="AG74" s="68"/>
      <c r="AH74" s="15">
        <f t="shared" si="21"/>
        <v>-0.22388519610864105</v>
      </c>
      <c r="AJ74" s="13">
        <v>18.16</v>
      </c>
      <c r="AK74" s="68">
        <f t="shared" si="22"/>
        <v>-5.6133056133056046E-2</v>
      </c>
      <c r="AL74" s="68">
        <f t="shared" si="270"/>
        <v>-2.5100040432931917E-2</v>
      </c>
      <c r="AM74" s="68">
        <f t="shared" si="23"/>
        <v>-2.3655913978494692E-2</v>
      </c>
      <c r="AN74" s="68"/>
      <c r="AO74" s="15">
        <f t="shared" si="24"/>
        <v>-0.13647170708511655</v>
      </c>
      <c r="AQ74" s="13">
        <v>17.170000000000002</v>
      </c>
      <c r="AR74" s="68">
        <f t="shared" si="25"/>
        <v>-5.6074766355140158E-2</v>
      </c>
      <c r="AS74" s="68">
        <f t="shared" si="271"/>
        <v>-2.5041750655016029E-2</v>
      </c>
      <c r="AT74" s="68">
        <f t="shared" si="26"/>
        <v>-5.7903879559929282E-3</v>
      </c>
      <c r="AU74" s="68"/>
      <c r="AV74" s="15">
        <f t="shared" si="27"/>
        <v>-0.20027945971122485</v>
      </c>
      <c r="AX74" s="13">
        <v>176.18</v>
      </c>
      <c r="AY74" s="68">
        <f t="shared" si="28"/>
        <v>-6.2772635386743186E-2</v>
      </c>
      <c r="AZ74" s="68">
        <f t="shared" si="272"/>
        <v>-3.1739619686619057E-2</v>
      </c>
      <c r="BA74" s="68">
        <f t="shared" si="29"/>
        <v>0.3137956748695005</v>
      </c>
      <c r="BB74" s="68"/>
      <c r="BC74" s="15">
        <f t="shared" si="30"/>
        <v>-0.13717615945932704</v>
      </c>
      <c r="BE74" s="13">
        <v>69.13</v>
      </c>
      <c r="BF74" s="68">
        <f t="shared" si="31"/>
        <v>-6.3659758905593972E-2</v>
      </c>
      <c r="BG74" s="68">
        <f t="shared" si="273"/>
        <v>-3.2626743205469842E-2</v>
      </c>
      <c r="BH74" s="68"/>
      <c r="BI74" s="68"/>
      <c r="BJ74" s="15">
        <f t="shared" si="32"/>
        <v>-6.162617076150409E-2</v>
      </c>
      <c r="BL74" s="13">
        <v>54.81</v>
      </c>
      <c r="BM74" s="68">
        <f t="shared" si="33"/>
        <v>-7.0229007633587789E-2</v>
      </c>
      <c r="BN74" s="68">
        <f t="shared" si="274"/>
        <v>-3.919599193346366E-2</v>
      </c>
      <c r="BO74" s="68">
        <f t="shared" si="34"/>
        <v>-7.6961940047153926E-2</v>
      </c>
      <c r="BP74" s="68"/>
      <c r="BQ74" s="15">
        <f t="shared" si="35"/>
        <v>-0.17417507910200394</v>
      </c>
      <c r="BS74" s="13">
        <v>30.2</v>
      </c>
      <c r="BT74" s="68">
        <f t="shared" si="36"/>
        <v>-6.1528899937849608E-2</v>
      </c>
      <c r="BU74" s="68">
        <f t="shared" si="275"/>
        <v>-3.0495884237725479E-2</v>
      </c>
      <c r="BV74" s="68">
        <f t="shared" si="37"/>
        <v>-0.18947933440687062</v>
      </c>
      <c r="BW74" s="68"/>
      <c r="BX74" s="15">
        <f t="shared" si="38"/>
        <v>-0.21045751633986931</v>
      </c>
      <c r="BZ74" s="13"/>
      <c r="CA74" s="68">
        <f t="shared" si="39"/>
        <v>0</v>
      </c>
      <c r="CB74" s="68">
        <f t="shared" si="276"/>
        <v>0</v>
      </c>
      <c r="CC74" s="68">
        <f t="shared" si="40"/>
        <v>0</v>
      </c>
      <c r="CD74" s="68"/>
      <c r="CE74" s="15">
        <f t="shared" si="41"/>
        <v>0</v>
      </c>
      <c r="CG74" s="13">
        <v>26.34</v>
      </c>
      <c r="CH74" s="68">
        <f t="shared" si="42"/>
        <v>-4.2877906976744179E-2</v>
      </c>
      <c r="CI74" s="68">
        <f t="shared" si="277"/>
        <v>-1.184489127662005E-2</v>
      </c>
      <c r="CJ74" s="68">
        <f t="shared" si="43"/>
        <v>-0.12868011908699969</v>
      </c>
      <c r="CK74" s="68"/>
      <c r="CL74" s="15">
        <f t="shared" si="44"/>
        <v>-0.23341094295692666</v>
      </c>
      <c r="CN74" s="13">
        <v>26.89</v>
      </c>
      <c r="CO74" s="68">
        <f t="shared" si="45"/>
        <v>-5.0829509354041576E-2</v>
      </c>
      <c r="CP74" s="68">
        <f t="shared" si="278"/>
        <v>-1.9796493653917446E-2</v>
      </c>
      <c r="CQ74" s="68">
        <f t="shared" si="46"/>
        <v>-0.14199106573069559</v>
      </c>
      <c r="CR74" s="68"/>
      <c r="CS74" s="15">
        <f t="shared" si="47"/>
        <v>-0.19659396474454732</v>
      </c>
      <c r="CU74" s="13">
        <v>30.95</v>
      </c>
      <c r="CV74" s="68">
        <f t="shared" si="48"/>
        <v>-4.1498916073087637E-2</v>
      </c>
      <c r="CW74" s="68">
        <f t="shared" si="279"/>
        <v>-1.0465900372963508E-2</v>
      </c>
      <c r="CX74" s="68">
        <f t="shared" si="49"/>
        <v>-3.7325038880248816E-2</v>
      </c>
      <c r="CY74" s="68"/>
      <c r="CZ74" s="15">
        <f t="shared" si="50"/>
        <v>-0.16979613733905582</v>
      </c>
      <c r="DB74" s="13">
        <v>17.440000000000001</v>
      </c>
      <c r="DC74" s="68">
        <f t="shared" si="51"/>
        <v>-4.4906900328587088E-2</v>
      </c>
      <c r="DD74" s="68">
        <f t="shared" si="280"/>
        <v>-1.3873884628462958E-2</v>
      </c>
      <c r="DE74" s="68">
        <f t="shared" si="52"/>
        <v>-0.20256058527663465</v>
      </c>
      <c r="DF74" s="68"/>
      <c r="DG74" s="15">
        <f t="shared" si="53"/>
        <v>-0.14341846758349697</v>
      </c>
      <c r="DI74" s="13">
        <v>40.520000000000003</v>
      </c>
      <c r="DJ74" s="68">
        <f t="shared" si="54"/>
        <v>-7.0855308415500945E-2</v>
      </c>
      <c r="DK74" s="68">
        <f t="shared" si="281"/>
        <v>-3.9822292715376816E-2</v>
      </c>
      <c r="DL74" s="68">
        <f t="shared" si="55"/>
        <v>-8.2219705549263777E-2</v>
      </c>
      <c r="DM74" s="68"/>
      <c r="DN74" s="15">
        <f t="shared" si="56"/>
        <v>-3.8899430740037801E-2</v>
      </c>
      <c r="DP74" s="13">
        <v>35.200000000000003</v>
      </c>
      <c r="DQ74" s="68">
        <f t="shared" si="57"/>
        <v>-5.2744886975242031E-2</v>
      </c>
      <c r="DR74" s="68">
        <f t="shared" si="282"/>
        <v>-2.1711871275117901E-2</v>
      </c>
      <c r="DS74" s="68"/>
      <c r="DT74" s="68"/>
      <c r="DU74" s="15">
        <f t="shared" si="58"/>
        <v>-7.563025210084022E-2</v>
      </c>
      <c r="DV74" s="18"/>
      <c r="DW74" s="13">
        <v>23.24</v>
      </c>
      <c r="DX74" s="68">
        <f t="shared" si="59"/>
        <v>-7.1514182980423599E-2</v>
      </c>
      <c r="DY74" s="68">
        <f t="shared" si="283"/>
        <v>-4.048116728029947E-2</v>
      </c>
      <c r="DZ74" s="68">
        <f t="shared" si="60"/>
        <v>0.24012806830309499</v>
      </c>
      <c r="EA74" s="68"/>
      <c r="EB74" s="15">
        <f t="shared" si="61"/>
        <v>-0.3056468479235136</v>
      </c>
      <c r="ED74" s="13">
        <v>27.72</v>
      </c>
      <c r="EE74" s="68">
        <f t="shared" si="62"/>
        <v>-6.6352307174132777E-2</v>
      </c>
      <c r="EF74" s="68">
        <f t="shared" si="284"/>
        <v>-3.5319291474008647E-2</v>
      </c>
      <c r="EG74" s="68">
        <f t="shared" si="63"/>
        <v>0.31811697574893</v>
      </c>
      <c r="EH74" s="68"/>
      <c r="EI74" s="15">
        <f t="shared" si="64"/>
        <v>-0.24837310195227774</v>
      </c>
      <c r="EK74" s="13">
        <v>95.41</v>
      </c>
      <c r="EL74" s="68">
        <f t="shared" si="65"/>
        <v>-5.8422974439948698E-2</v>
      </c>
      <c r="EM74" s="68">
        <f t="shared" si="285"/>
        <v>-2.7389958739824569E-2</v>
      </c>
      <c r="EN74" s="68">
        <f t="shared" si="66"/>
        <v>0.47830802603036859</v>
      </c>
      <c r="EO74" s="68"/>
      <c r="EP74" s="15">
        <f t="shared" si="67"/>
        <v>-0.14276729559748427</v>
      </c>
      <c r="ER74" s="13">
        <v>33.61</v>
      </c>
      <c r="ES74" s="68">
        <f t="shared" si="68"/>
        <v>-3.7238613577771335E-2</v>
      </c>
      <c r="ET74" s="68">
        <f t="shared" si="286"/>
        <v>-6.2055978776472051E-3</v>
      </c>
      <c r="EU74" s="68">
        <f t="shared" si="69"/>
        <v>-3.7238613577771335E-2</v>
      </c>
      <c r="EV74" s="68"/>
      <c r="EW74" s="15">
        <f t="shared" si="70"/>
        <v>-0.13576754949858577</v>
      </c>
      <c r="EY74" s="13">
        <v>30.3</v>
      </c>
      <c r="EZ74" s="68">
        <f t="shared" si="71"/>
        <v>-8.4592145015105757E-2</v>
      </c>
      <c r="FA74" s="68">
        <f t="shared" si="287"/>
        <v>-5.3559129314981628E-2</v>
      </c>
      <c r="FB74" s="68"/>
      <c r="FC74" s="68"/>
      <c r="FD74" s="15">
        <f t="shared" si="72"/>
        <v>0.23270951993490654</v>
      </c>
      <c r="FF74" s="13">
        <v>50.41</v>
      </c>
      <c r="FG74" s="68">
        <f t="shared" si="73"/>
        <v>-9.4159928122192316E-2</v>
      </c>
      <c r="FH74" s="68">
        <f t="shared" si="288"/>
        <v>-6.3126912422068193E-2</v>
      </c>
      <c r="FI74" s="68">
        <f t="shared" si="74"/>
        <v>-0.14675016926201764</v>
      </c>
      <c r="FJ74" s="68"/>
      <c r="FK74" s="15">
        <f t="shared" si="75"/>
        <v>-0.11234372248635328</v>
      </c>
      <c r="FM74" s="13">
        <v>146.33000000000001</v>
      </c>
      <c r="FN74" s="68">
        <f t="shared" si="76"/>
        <v>-7.9453950679416172E-2</v>
      </c>
      <c r="FO74" s="68">
        <f t="shared" si="289"/>
        <v>-4.8420934979292042E-2</v>
      </c>
      <c r="FP74" s="68">
        <f t="shared" si="77"/>
        <v>0.25842793257653951</v>
      </c>
      <c r="FQ74" s="68"/>
      <c r="FR74" s="15">
        <f t="shared" si="78"/>
        <v>-0.19448420125509186</v>
      </c>
      <c r="FT74" s="13">
        <v>88.58</v>
      </c>
      <c r="FU74" s="68">
        <f t="shared" si="79"/>
        <v>-7.9497038345630322E-2</v>
      </c>
      <c r="FV74" s="68">
        <f t="shared" si="290"/>
        <v>-4.8464022645506193E-2</v>
      </c>
      <c r="FW74" s="68">
        <f t="shared" si="80"/>
        <v>6.2478700443030465E-3</v>
      </c>
      <c r="FX74" s="68"/>
      <c r="FY74" s="15">
        <f t="shared" si="81"/>
        <v>-1.774229319139508E-2</v>
      </c>
      <c r="GA74" s="13">
        <v>16.399999999999999</v>
      </c>
      <c r="GB74" s="68">
        <f t="shared" si="82"/>
        <v>-4.2056074766355277E-2</v>
      </c>
      <c r="GC74" s="68">
        <f t="shared" si="291"/>
        <v>-1.1023059066231147E-2</v>
      </c>
      <c r="GD74" s="68"/>
      <c r="GE74" s="68"/>
      <c r="GF74" s="15">
        <f t="shared" si="83"/>
        <v>-5.9093516924842292E-2</v>
      </c>
      <c r="GG74" s="18"/>
      <c r="GH74" s="13">
        <v>16.91</v>
      </c>
      <c r="GI74" s="68">
        <f t="shared" si="84"/>
        <v>-5.8463251670378656E-2</v>
      </c>
      <c r="GJ74" s="68">
        <f t="shared" si="292"/>
        <v>-2.7430235970254527E-2</v>
      </c>
      <c r="GK74" s="68">
        <f t="shared" si="85"/>
        <v>-0.12018730489073876</v>
      </c>
      <c r="GL74" s="68"/>
      <c r="GM74" s="15">
        <f t="shared" si="86"/>
        <v>-0.10529100529100521</v>
      </c>
      <c r="GO74" s="13">
        <v>25.14</v>
      </c>
      <c r="GP74" s="68">
        <f t="shared" si="87"/>
        <v>-5.132075471698111E-2</v>
      </c>
      <c r="GQ74" s="68">
        <f t="shared" si="293"/>
        <v>-2.028773901685698E-2</v>
      </c>
      <c r="GR74" s="68"/>
      <c r="GS74" s="68"/>
      <c r="GT74" s="15">
        <f t="shared" si="88"/>
        <v>-7.7431192660550444E-2</v>
      </c>
      <c r="GV74" s="13">
        <v>13.75</v>
      </c>
      <c r="GW74" s="68">
        <f t="shared" si="89"/>
        <v>-5.3030303030303004E-2</v>
      </c>
      <c r="GX74" s="68">
        <f t="shared" si="294"/>
        <v>-2.1997287330178875E-2</v>
      </c>
      <c r="GY74" s="68">
        <f t="shared" si="90"/>
        <v>0.16033755274261607</v>
      </c>
      <c r="GZ74" s="68"/>
      <c r="HA74" s="15">
        <f t="shared" si="91"/>
        <v>2.1865889212827521E-3</v>
      </c>
      <c r="HD74" s="26">
        <v>239.43</v>
      </c>
      <c r="HE74" s="68">
        <f t="shared" si="92"/>
        <v>-0.1041978449565997</v>
      </c>
      <c r="HF74" s="68">
        <f t="shared" si="295"/>
        <v>-7.3164829256475578E-2</v>
      </c>
      <c r="HG74" s="68">
        <f t="shared" si="93"/>
        <v>0.34503679568563572</v>
      </c>
      <c r="HH74" s="68"/>
      <c r="HI74" s="15">
        <f t="shared" si="94"/>
        <v>-0.40711667987321704</v>
      </c>
      <c r="HK74" s="13">
        <v>27.82</v>
      </c>
      <c r="HL74" s="68">
        <f t="shared" si="95"/>
        <v>-8.5470085470085513E-2</v>
      </c>
      <c r="HM74" s="68">
        <f t="shared" si="296"/>
        <v>-5.4437069769961384E-2</v>
      </c>
      <c r="HN74" s="68">
        <f t="shared" si="96"/>
        <v>10.21774193548387</v>
      </c>
      <c r="HO74" s="68"/>
      <c r="HP74" s="15">
        <f t="shared" si="97"/>
        <v>5.458680818802128E-2</v>
      </c>
      <c r="HR74" s="13">
        <v>104.34</v>
      </c>
      <c r="HS74" s="68">
        <f t="shared" si="98"/>
        <v>-7.1955883660944617E-2</v>
      </c>
      <c r="HT74" s="68">
        <f t="shared" si="297"/>
        <v>-4.0922867960820487E-2</v>
      </c>
      <c r="HU74" s="68">
        <f t="shared" si="99"/>
        <v>1.8664835164835165</v>
      </c>
      <c r="HV74" s="68"/>
      <c r="HW74" s="15">
        <f t="shared" si="100"/>
        <v>-3.0026959189364971E-2</v>
      </c>
      <c r="HY74" s="26">
        <v>94.31</v>
      </c>
      <c r="HZ74" s="68">
        <f t="shared" si="101"/>
        <v>-7.3575638506876179E-2</v>
      </c>
      <c r="IA74" s="68">
        <f t="shared" si="298"/>
        <v>-4.2542622806752049E-2</v>
      </c>
      <c r="IB74" s="68">
        <f t="shared" si="102"/>
        <v>-0.10944287063267236</v>
      </c>
      <c r="IC74" s="68"/>
      <c r="ID74" s="15">
        <f t="shared" si="103"/>
        <v>-0.29771390274778459</v>
      </c>
      <c r="IF74" s="26">
        <v>146.29</v>
      </c>
      <c r="IG74" s="68">
        <f t="shared" si="104"/>
        <v>-5.0126615154860069E-2</v>
      </c>
      <c r="IH74" s="68">
        <f t="shared" si="299"/>
        <v>-1.9093599454735939E-2</v>
      </c>
      <c r="II74" s="68">
        <f t="shared" si="105"/>
        <v>-0.1640571428571429</v>
      </c>
      <c r="IJ74" s="68"/>
      <c r="IK74" s="15">
        <f t="shared" si="106"/>
        <v>-0.36900448585231199</v>
      </c>
      <c r="IM74" s="13">
        <v>184.95</v>
      </c>
      <c r="IN74" s="68">
        <f t="shared" si="107"/>
        <v>-7.1629354482481727E-2</v>
      </c>
      <c r="IO74" s="68">
        <f t="shared" si="300"/>
        <v>-4.0596338782357598E-2</v>
      </c>
      <c r="IP74" s="68">
        <f t="shared" si="108"/>
        <v>2.6115992970123019</v>
      </c>
      <c r="IQ74" s="68"/>
      <c r="IR74" s="15">
        <f t="shared" si="109"/>
        <v>-1.3652605194389645E-2</v>
      </c>
      <c r="IT74" s="13">
        <v>37.83</v>
      </c>
      <c r="IU74" s="68">
        <f t="shared" si="110"/>
        <v>-7.5287215839647967E-2</v>
      </c>
      <c r="IV74" s="68">
        <f t="shared" si="301"/>
        <v>-4.4254200139523837E-2</v>
      </c>
      <c r="IW74" s="68">
        <f t="shared" si="111"/>
        <v>1.072876712328767</v>
      </c>
      <c r="IX74" s="68"/>
      <c r="IY74" s="15">
        <f t="shared" si="112"/>
        <v>-0.26386456509048456</v>
      </c>
      <c r="JA74" s="26">
        <v>504.73</v>
      </c>
      <c r="JB74" s="68">
        <f t="shared" si="113"/>
        <v>-5.0581242240698217E-2</v>
      </c>
      <c r="JC74" s="68">
        <f t="shared" si="302"/>
        <v>-1.9548226540574087E-2</v>
      </c>
      <c r="JD74" s="68">
        <f t="shared" si="114"/>
        <v>2.0894012944983904E-2</v>
      </c>
      <c r="JE74" s="68"/>
      <c r="JF74" s="15">
        <f t="shared" si="115"/>
        <v>-0.13796519273795491</v>
      </c>
      <c r="JH74" s="13">
        <v>359.84</v>
      </c>
      <c r="JI74" s="68">
        <f t="shared" si="116"/>
        <v>-3.5565918897912246E-2</v>
      </c>
      <c r="JJ74" s="68">
        <f t="shared" si="303"/>
        <v>-4.5329031977881171E-3</v>
      </c>
      <c r="JK74" s="68">
        <f t="shared" si="117"/>
        <v>-0.11519830829378648</v>
      </c>
      <c r="JL74" s="68"/>
      <c r="JM74" s="15">
        <f t="shared" si="118"/>
        <v>-0.14628706998813767</v>
      </c>
      <c r="JO74" s="13">
        <v>14.96</v>
      </c>
      <c r="JP74" s="68">
        <f t="shared" si="119"/>
        <v>-6.1480552070263407E-2</v>
      </c>
      <c r="JQ74" s="68">
        <f t="shared" si="304"/>
        <v>-3.0447536370139278E-2</v>
      </c>
      <c r="JR74" s="68">
        <f t="shared" si="120"/>
        <v>-0.49519149654125189</v>
      </c>
      <c r="JS74" s="68"/>
      <c r="JT74" s="15">
        <f t="shared" si="121"/>
        <v>0.46810598626104039</v>
      </c>
      <c r="JV74" s="13">
        <v>1.19</v>
      </c>
      <c r="JW74" s="68">
        <f t="shared" si="122"/>
        <v>-4.0322580645161324E-2</v>
      </c>
      <c r="JX74" s="68">
        <f t="shared" si="305"/>
        <v>-9.2895649450371945E-3</v>
      </c>
      <c r="JY74" s="68">
        <f t="shared" si="123"/>
        <v>-0.5296442687747035</v>
      </c>
      <c r="JZ74" s="68"/>
      <c r="KA74" s="15">
        <f t="shared" si="124"/>
        <v>-0.33888888888888896</v>
      </c>
      <c r="KC74" s="13">
        <v>14.73</v>
      </c>
      <c r="KD74" s="68">
        <f t="shared" si="125"/>
        <v>-0.14459930313588842</v>
      </c>
      <c r="KE74" s="68">
        <f t="shared" si="306"/>
        <v>-0.1135662874357643</v>
      </c>
      <c r="KF74" s="68">
        <f t="shared" si="126"/>
        <v>-0.24383983572895276</v>
      </c>
      <c r="KG74" s="68"/>
      <c r="KH74" s="15">
        <f t="shared" si="127"/>
        <v>-0.33588818755635708</v>
      </c>
      <c r="KI74" s="18"/>
      <c r="KJ74" s="13">
        <v>33.299999999999997</v>
      </c>
      <c r="KK74" s="68">
        <f t="shared" si="128"/>
        <v>-0.10339256865912771</v>
      </c>
      <c r="KL74" s="68">
        <f t="shared" si="307"/>
        <v>-7.2359552959003592E-2</v>
      </c>
      <c r="KM74" s="68">
        <f t="shared" si="129"/>
        <v>0.57819905213270117</v>
      </c>
      <c r="KN74" s="68"/>
      <c r="KO74" s="15">
        <f t="shared" si="130"/>
        <v>-0.50453801517631303</v>
      </c>
      <c r="KQ74" s="13">
        <v>1.35</v>
      </c>
      <c r="KR74" s="68">
        <f t="shared" si="131"/>
        <v>-0.11184210526315784</v>
      </c>
      <c r="KS74" s="68">
        <f t="shared" si="308"/>
        <v>-8.0809089563033704E-2</v>
      </c>
      <c r="KT74" s="68">
        <f t="shared" si="132"/>
        <v>-0.48473282442748089</v>
      </c>
      <c r="KU74" s="68"/>
      <c r="KV74" s="15">
        <f t="shared" si="133"/>
        <v>0.33663366336633671</v>
      </c>
      <c r="KW74" s="18"/>
      <c r="KX74" s="13">
        <v>17.5</v>
      </c>
      <c r="KY74" s="68">
        <f t="shared" si="134"/>
        <v>-4.0570175438596409E-2</v>
      </c>
      <c r="KZ74" s="68">
        <f t="shared" si="309"/>
        <v>-9.5371597384722798E-3</v>
      </c>
      <c r="LA74" s="68">
        <f t="shared" si="135"/>
        <v>-0.75670791046851105</v>
      </c>
      <c r="LB74" s="68"/>
      <c r="LC74" s="15">
        <f t="shared" si="136"/>
        <v>-0.26191480388021932</v>
      </c>
      <c r="LD74" s="18"/>
      <c r="LE74" s="13">
        <v>46.11</v>
      </c>
      <c r="LF74" s="68">
        <f t="shared" si="137"/>
        <v>-0.11480130543290466</v>
      </c>
      <c r="LG74" s="68">
        <f t="shared" si="310"/>
        <v>-8.3768289732780526E-2</v>
      </c>
      <c r="LH74" s="68">
        <f t="shared" si="138"/>
        <v>0.28691041027072289</v>
      </c>
      <c r="LI74" s="68"/>
      <c r="LJ74" s="15">
        <f t="shared" si="139"/>
        <v>0</v>
      </c>
      <c r="LL74" s="13">
        <v>99.48</v>
      </c>
      <c r="LM74" s="68">
        <f t="shared" si="140"/>
        <v>-8.3049128951977066E-2</v>
      </c>
      <c r="LN74" s="68">
        <f t="shared" si="311"/>
        <v>-5.2016113251852937E-2</v>
      </c>
      <c r="LO74" s="68">
        <f t="shared" si="141"/>
        <v>0.13691428571428577</v>
      </c>
      <c r="LP74" s="68"/>
      <c r="LQ74" s="15">
        <f t="shared" si="142"/>
        <v>0.27196010740314552</v>
      </c>
      <c r="LS74" s="13">
        <v>11.79</v>
      </c>
      <c r="LT74" s="68">
        <f t="shared" si="143"/>
        <v>-7.092198581560287E-2</v>
      </c>
      <c r="LU74" s="68">
        <f t="shared" si="312"/>
        <v>-3.988897011547874E-2</v>
      </c>
      <c r="LV74" s="68"/>
      <c r="LW74" s="68"/>
      <c r="LX74" s="15">
        <f t="shared" si="144"/>
        <v>0.27459459459459451</v>
      </c>
      <c r="LZ74" s="13">
        <v>9.91</v>
      </c>
      <c r="MA74" s="68">
        <f t="shared" si="145"/>
        <v>-0.1191111111111111</v>
      </c>
      <c r="MB74" s="68">
        <f t="shared" si="313"/>
        <v>-8.8078095410986962E-2</v>
      </c>
      <c r="MC74" s="68">
        <f t="shared" si="146"/>
        <v>-0.55460674157303369</v>
      </c>
      <c r="MD74" s="68"/>
      <c r="ME74" s="15">
        <f t="shared" si="147"/>
        <v>-0.26483679525222553</v>
      </c>
      <c r="MG74" s="13">
        <v>19.8</v>
      </c>
      <c r="MH74" s="68">
        <f t="shared" si="148"/>
        <v>-9.5477386934673364E-2</v>
      </c>
      <c r="MI74" s="68">
        <f t="shared" si="314"/>
        <v>-6.4444371234549241E-2</v>
      </c>
      <c r="MJ74" s="68">
        <f t="shared" si="149"/>
        <v>1.6684636118598384</v>
      </c>
      <c r="MK74" s="68"/>
      <c r="ML74" s="15">
        <f t="shared" si="150"/>
        <v>-6.7357512953367865E-2</v>
      </c>
      <c r="MN74" s="26">
        <v>89.24</v>
      </c>
      <c r="MO74" s="68">
        <f t="shared" si="151"/>
        <v>-6.4766296373925877E-2</v>
      </c>
      <c r="MP74" s="68">
        <f t="shared" si="315"/>
        <v>-3.3733280673801748E-2</v>
      </c>
      <c r="MQ74" s="68">
        <f t="shared" si="152"/>
        <v>-0.29118347895154895</v>
      </c>
      <c r="MR74" s="68"/>
      <c r="MS74" s="15">
        <f t="shared" si="153"/>
        <v>-0.19885088428045611</v>
      </c>
      <c r="MU74" s="13">
        <v>9.31</v>
      </c>
      <c r="MV74" s="68">
        <f t="shared" si="154"/>
        <v>-0.1687499999999999</v>
      </c>
      <c r="MW74" s="68">
        <f t="shared" si="316"/>
        <v>-0.13771698429987578</v>
      </c>
      <c r="MX74" s="68">
        <f t="shared" si="155"/>
        <v>-0.55390512697652128</v>
      </c>
      <c r="MY74" s="68"/>
      <c r="MZ74" s="15">
        <f t="shared" si="156"/>
        <v>-0.12746016869728205</v>
      </c>
      <c r="NB74" s="13">
        <v>166.81</v>
      </c>
      <c r="NC74" s="68">
        <f t="shared" si="157"/>
        <v>-0.11096306560784519</v>
      </c>
      <c r="ND74" s="68">
        <f t="shared" si="317"/>
        <v>-7.9930049907721068E-2</v>
      </c>
      <c r="NE74" s="68">
        <f t="shared" si="158"/>
        <v>0.23134273270834874</v>
      </c>
      <c r="NF74" s="68"/>
      <c r="NG74" s="15">
        <f t="shared" si="159"/>
        <v>1.1991126566347043E-4</v>
      </c>
      <c r="NI74" s="13">
        <v>4.72</v>
      </c>
      <c r="NJ74" s="68">
        <f t="shared" si="160"/>
        <v>-0.11775700934579438</v>
      </c>
      <c r="NK74" s="68">
        <f t="shared" si="318"/>
        <v>-8.6723993645670239E-2</v>
      </c>
      <c r="NL74" s="68">
        <f t="shared" si="161"/>
        <v>-0.96252481143310842</v>
      </c>
      <c r="NM74" s="68"/>
      <c r="NN74" s="15">
        <f t="shared" si="162"/>
        <v>-3.6734693877551142E-2</v>
      </c>
      <c r="NP74" s="13">
        <v>271.48</v>
      </c>
      <c r="NQ74" s="68">
        <f t="shared" si="163"/>
        <v>-8.7952697708795283E-2</v>
      </c>
      <c r="NR74" s="68">
        <f t="shared" si="319"/>
        <v>-5.6919682008671153E-2</v>
      </c>
      <c r="NS74" s="68">
        <f t="shared" si="164"/>
        <v>1.0684190476190478</v>
      </c>
      <c r="NT74" s="68"/>
      <c r="NU74" s="15">
        <f t="shared" si="165"/>
        <v>-0.17465722190131636</v>
      </c>
      <c r="NW74" s="13">
        <v>145.6</v>
      </c>
      <c r="NX74" s="68">
        <f t="shared" si="166"/>
        <v>-3.3970276008492596E-2</v>
      </c>
      <c r="NY74" s="68">
        <f t="shared" si="320"/>
        <v>-2.9372603083684667E-3</v>
      </c>
      <c r="NZ74" s="68">
        <f t="shared" si="167"/>
        <v>-0.17159763313609466</v>
      </c>
      <c r="OA74" s="68"/>
      <c r="OB74" s="15">
        <f t="shared" si="168"/>
        <v>-0.23085050184891714</v>
      </c>
      <c r="OD74" s="13">
        <v>1.19</v>
      </c>
      <c r="OE74" s="68">
        <f t="shared" si="169"/>
        <v>-5.5555555555555601E-2</v>
      </c>
      <c r="OF74" s="68">
        <f t="shared" si="321"/>
        <v>-2.4522539855431472E-2</v>
      </c>
      <c r="OG74" s="68">
        <f t="shared" si="170"/>
        <v>-0.99472681348872249</v>
      </c>
      <c r="OH74" s="68"/>
      <c r="OI74" s="15">
        <f t="shared" si="171"/>
        <v>-0.18493150684931509</v>
      </c>
      <c r="OK74" s="13">
        <v>54.43</v>
      </c>
      <c r="OL74" s="68">
        <f t="shared" si="172"/>
        <v>-5.6835903656212113E-2</v>
      </c>
      <c r="OM74" s="68">
        <f t="shared" si="322"/>
        <v>-2.5802887956087983E-2</v>
      </c>
      <c r="ON74" s="68">
        <f t="shared" si="173"/>
        <v>0.28221436984687859</v>
      </c>
      <c r="OO74" s="68"/>
      <c r="OP74" s="15">
        <f t="shared" si="174"/>
        <v>-0.18285542711304609</v>
      </c>
      <c r="OR74" s="13">
        <v>1.83</v>
      </c>
      <c r="OS74" s="68">
        <f t="shared" si="175"/>
        <v>-6.1538461538461479E-2</v>
      </c>
      <c r="OT74" s="68">
        <f t="shared" si="323"/>
        <v>-3.050544583833735E-2</v>
      </c>
      <c r="OU74" s="68">
        <f t="shared" si="176"/>
        <v>-0.76233766233766231</v>
      </c>
      <c r="OV74" s="68"/>
      <c r="OW74" s="15">
        <f t="shared" si="177"/>
        <v>0.63392857142857129</v>
      </c>
      <c r="OY74" s="13">
        <v>116.85</v>
      </c>
      <c r="OZ74" s="68">
        <f t="shared" si="178"/>
        <v>-9.8170872887242411E-2</v>
      </c>
      <c r="PA74" s="68">
        <f t="shared" si="324"/>
        <v>-6.7137857187118288E-2</v>
      </c>
      <c r="PB74" s="68">
        <f t="shared" si="332"/>
        <v>2.5953846153846154</v>
      </c>
      <c r="PC74" s="68"/>
      <c r="PD74" s="15">
        <f t="shared" si="179"/>
        <v>2.0078568310781295E-2</v>
      </c>
      <c r="PE74" s="18"/>
      <c r="PF74" s="13">
        <v>202.06</v>
      </c>
      <c r="PG74" s="68">
        <f t="shared" si="180"/>
        <v>-3.7534533676288444E-2</v>
      </c>
      <c r="PH74" s="68">
        <f t="shared" si="325"/>
        <v>-6.5015179761643144E-3</v>
      </c>
      <c r="PI74" s="68">
        <f t="shared" si="181"/>
        <v>-0.41970132107983915</v>
      </c>
      <c r="PJ74" s="68"/>
      <c r="PK74" s="15">
        <f t="shared" si="182"/>
        <v>-3.3806723090900367E-2</v>
      </c>
      <c r="PM74" s="13"/>
      <c r="PN74" s="68">
        <f t="shared" si="183"/>
        <v>0</v>
      </c>
      <c r="PO74" s="68">
        <f t="shared" si="184"/>
        <v>3.1033015700124129E-2</v>
      </c>
      <c r="PP74" s="68">
        <f t="shared" si="185"/>
        <v>0</v>
      </c>
      <c r="PQ74" s="68"/>
      <c r="PR74" s="15">
        <f t="shared" si="186"/>
        <v>0</v>
      </c>
      <c r="PT74" s="13">
        <v>3.45</v>
      </c>
      <c r="PU74" s="68">
        <f t="shared" si="187"/>
        <v>-4.9586776859504057E-2</v>
      </c>
      <c r="PV74" s="68">
        <f t="shared" si="326"/>
        <v>-1.8553761159379928E-2</v>
      </c>
      <c r="PW74" s="68">
        <f t="shared" si="188"/>
        <v>-0.60435779816513757</v>
      </c>
      <c r="PX74" s="68"/>
      <c r="PY74" s="15">
        <f t="shared" si="189"/>
        <v>-0.32748538011695899</v>
      </c>
      <c r="QA74" s="13">
        <v>189.81</v>
      </c>
      <c r="QB74" s="68">
        <f t="shared" si="190"/>
        <v>-3.4144107469977647E-2</v>
      </c>
      <c r="QC74" s="68">
        <f t="shared" si="327"/>
        <v>-3.1110917698535176E-3</v>
      </c>
      <c r="QD74" s="68">
        <f t="shared" si="191"/>
        <v>-0.43741663949731763</v>
      </c>
      <c r="QE74" s="68"/>
      <c r="QF74" s="15">
        <f t="shared" si="192"/>
        <v>-1.0065713987691701E-2</v>
      </c>
      <c r="QH74" s="13">
        <v>1.1299999999999999</v>
      </c>
      <c r="QI74" s="68">
        <f t="shared" si="193"/>
        <v>-0.13740458015267187</v>
      </c>
      <c r="QJ74" s="68">
        <f t="shared" si="328"/>
        <v>-0.10637156445254775</v>
      </c>
      <c r="QK74" s="68">
        <f t="shared" si="194"/>
        <v>-0.54980079681274896</v>
      </c>
      <c r="QL74" s="68"/>
      <c r="QM74" s="15">
        <f t="shared" si="195"/>
        <v>-0.13076923076923089</v>
      </c>
      <c r="QO74" s="13">
        <v>7.55</v>
      </c>
      <c r="QP74" s="68">
        <f t="shared" si="196"/>
        <v>0.16153846153846152</v>
      </c>
      <c r="QQ74" s="68">
        <f t="shared" si="329"/>
        <v>0.19257147723858564</v>
      </c>
      <c r="QR74" s="68">
        <f t="shared" si="197"/>
        <v>-0.99079694775591809</v>
      </c>
      <c r="QS74" s="68"/>
      <c r="QT74" s="15">
        <f t="shared" si="198"/>
        <v>-0.34233449477351918</v>
      </c>
      <c r="QV74" s="13">
        <v>1.415</v>
      </c>
      <c r="QW74" s="68">
        <f t="shared" si="199"/>
        <v>-7.8175895765472236E-2</v>
      </c>
      <c r="QX74" s="68">
        <f t="shared" si="330"/>
        <v>-4.7142880065348107E-2</v>
      </c>
      <c r="QY74" s="68">
        <f t="shared" si="200"/>
        <v>-0.59915014164305946</v>
      </c>
      <c r="QZ74" s="68"/>
      <c r="RA74" s="15">
        <f t="shared" si="201"/>
        <v>-0.42174090723334695</v>
      </c>
      <c r="RC74" s="13">
        <v>17.78</v>
      </c>
      <c r="RD74" s="68">
        <f t="shared" si="202"/>
        <v>-5.3248136315228962E-2</v>
      </c>
      <c r="RE74" s="68">
        <f t="shared" si="331"/>
        <v>-2.2215120615104833E-2</v>
      </c>
      <c r="RF74" s="68">
        <f t="shared" si="203"/>
        <v>-0.61589976236768196</v>
      </c>
      <c r="RG74" s="68"/>
      <c r="RH74" s="15">
        <f t="shared" si="204"/>
        <v>-0.2816161616161616</v>
      </c>
      <c r="RJ74" s="13">
        <v>146.80000000000001</v>
      </c>
      <c r="RK74" s="68">
        <f t="shared" si="205"/>
        <v>-6.7225822849154807E-2</v>
      </c>
      <c r="RL74" s="68">
        <f t="shared" si="206"/>
        <v>-3.6192807149030677E-2</v>
      </c>
      <c r="RM74" s="68">
        <f t="shared" si="207"/>
        <v>-0.31904629371926896</v>
      </c>
      <c r="RN74" s="68"/>
      <c r="RO74" s="15">
        <f t="shared" si="208"/>
        <v>-0.25376169174461155</v>
      </c>
      <c r="RQ74" s="13">
        <v>10.47</v>
      </c>
      <c r="RR74" s="68">
        <f t="shared" si="209"/>
        <v>-0.12384937238493714</v>
      </c>
      <c r="RS74" s="68">
        <f t="shared" si="210"/>
        <v>-9.2816356684813001E-2</v>
      </c>
      <c r="RT74" s="68">
        <f t="shared" si="211"/>
        <v>-0.2848360655737705</v>
      </c>
      <c r="RU74" s="68"/>
      <c r="RV74" s="15">
        <f t="shared" si="212"/>
        <v>-0.49760076775431861</v>
      </c>
      <c r="RX74" s="13">
        <v>74.010000000000005</v>
      </c>
      <c r="RY74" s="68">
        <f t="shared" si="213"/>
        <v>-0.11471291866028696</v>
      </c>
      <c r="RZ74" s="68">
        <f t="shared" si="214"/>
        <v>-8.3679902960162839E-2</v>
      </c>
      <c r="SA74" s="68">
        <f t="shared" si="215"/>
        <v>-0.44378475875544865</v>
      </c>
      <c r="SB74" s="68"/>
      <c r="SC74" s="15">
        <f t="shared" si="216"/>
        <v>-2.1420071400237873E-2</v>
      </c>
      <c r="SE74" s="26">
        <v>7.5</v>
      </c>
      <c r="SF74" s="68">
        <f t="shared" si="217"/>
        <v>-7.9754601226993904E-2</v>
      </c>
      <c r="SG74" s="68">
        <f t="shared" si="218"/>
        <v>-4.8721585526869775E-2</v>
      </c>
      <c r="SH74" s="68">
        <f t="shared" si="219"/>
        <v>-0.4</v>
      </c>
      <c r="SI74" s="68"/>
      <c r="SJ74" s="15">
        <f t="shared" si="220"/>
        <v>-0.50851900393184801</v>
      </c>
      <c r="SL74" s="13">
        <v>0.40799999999999997</v>
      </c>
      <c r="SM74" s="68">
        <f t="shared" si="221"/>
        <v>-1.6867469879518086E-2</v>
      </c>
      <c r="SN74" s="68">
        <f t="shared" si="222"/>
        <v>1.4165545820606043E-2</v>
      </c>
      <c r="SO74" s="68">
        <f t="shared" si="223"/>
        <v>-0.71267605633802822</v>
      </c>
      <c r="SP74" s="68"/>
      <c r="SQ74" s="15">
        <f t="shared" si="224"/>
        <v>-0.59603960396039612</v>
      </c>
      <c r="SS74" s="13">
        <v>6.34</v>
      </c>
      <c r="ST74" s="68">
        <f t="shared" si="225"/>
        <v>-0.1145251396648045</v>
      </c>
      <c r="SU74" s="68">
        <f t="shared" si="226"/>
        <v>-8.3492123964680365E-2</v>
      </c>
      <c r="SV74" s="68">
        <f t="shared" si="227"/>
        <v>-0.60718711276332094</v>
      </c>
      <c r="SW74" s="68"/>
      <c r="SX74" s="15">
        <f t="shared" si="228"/>
        <v>-0.24523809523809528</v>
      </c>
      <c r="SZ74" s="13">
        <v>23.06</v>
      </c>
      <c r="TA74" s="68">
        <f t="shared" si="229"/>
        <v>-7.0910556003223268E-2</v>
      </c>
      <c r="TB74" s="68">
        <f t="shared" si="230"/>
        <v>-3.9877540303099139E-2</v>
      </c>
      <c r="TC74" s="68">
        <f t="shared" si="231"/>
        <v>-0.42878375030963584</v>
      </c>
      <c r="TD74" s="68"/>
      <c r="TE74" s="15">
        <f t="shared" si="232"/>
        <v>0.47820512820512817</v>
      </c>
      <c r="TG74" s="13">
        <v>0.16750000000000001</v>
      </c>
      <c r="TH74" s="68">
        <f t="shared" si="233"/>
        <v>-6.633221850613151E-2</v>
      </c>
      <c r="TI74" s="68">
        <f t="shared" si="234"/>
        <v>-3.5299202806007381E-2</v>
      </c>
      <c r="TJ74" s="68">
        <f t="shared" si="235"/>
        <v>-0.23863636363636359</v>
      </c>
      <c r="TK74" s="68"/>
      <c r="TL74" s="15">
        <f t="shared" si="236"/>
        <v>-1.1799410029498535E-2</v>
      </c>
      <c r="TN74" s="13">
        <v>20.3</v>
      </c>
      <c r="TO74" s="68">
        <f t="shared" si="237"/>
        <v>-7.9782411604714332E-2</v>
      </c>
      <c r="TP74" s="68">
        <f t="shared" si="238"/>
        <v>-4.8749395904590202E-2</v>
      </c>
      <c r="TQ74" s="68">
        <f t="shared" si="239"/>
        <v>-0.70410966890892268</v>
      </c>
      <c r="TR74" s="68"/>
      <c r="TS74" s="15">
        <f t="shared" si="240"/>
        <v>-0.31764705882352939</v>
      </c>
      <c r="TU74" s="13">
        <v>1.87</v>
      </c>
      <c r="TV74" s="68">
        <f t="shared" si="241"/>
        <v>-0.1302325581395348</v>
      </c>
      <c r="TW74" s="68">
        <f t="shared" si="242"/>
        <v>-9.9199542439410676E-2</v>
      </c>
      <c r="TX74" s="68">
        <f t="shared" si="243"/>
        <v>-0.57596371882086161</v>
      </c>
      <c r="TY74" s="68"/>
      <c r="TZ74" s="15">
        <f t="shared" si="244"/>
        <v>9.3567251461988396E-2</v>
      </c>
      <c r="UB74" s="13"/>
      <c r="UC74" s="68">
        <f t="shared" si="245"/>
        <v>0</v>
      </c>
      <c r="UD74" s="68">
        <f t="shared" si="246"/>
        <v>3.1033015700124129E-2</v>
      </c>
      <c r="UE74" s="68">
        <f t="shared" si="247"/>
        <v>0</v>
      </c>
      <c r="UF74" s="68"/>
      <c r="UG74" s="15">
        <f t="shared" si="248"/>
        <v>0</v>
      </c>
      <c r="UI74" s="13"/>
      <c r="UJ74" s="68">
        <f t="shared" si="249"/>
        <v>0</v>
      </c>
      <c r="UK74" s="68">
        <f t="shared" si="250"/>
        <v>3.1033015700124129E-2</v>
      </c>
      <c r="UL74" s="68">
        <f t="shared" si="251"/>
        <v>0</v>
      </c>
      <c r="UM74" s="68"/>
      <c r="UN74" s="15">
        <f t="shared" si="252"/>
        <v>0</v>
      </c>
      <c r="UP74" s="13"/>
      <c r="UQ74" s="68">
        <f t="shared" si="253"/>
        <v>0</v>
      </c>
      <c r="UR74" s="68">
        <f t="shared" si="254"/>
        <v>3.1033015700124129E-2</v>
      </c>
      <c r="US74" s="68">
        <f t="shared" si="255"/>
        <v>0</v>
      </c>
      <c r="UT74" s="68"/>
      <c r="UU74" s="15">
        <f t="shared" si="256"/>
        <v>0</v>
      </c>
      <c r="UW74" s="13"/>
      <c r="UX74" s="68">
        <f t="shared" si="257"/>
        <v>0</v>
      </c>
      <c r="UY74" s="68">
        <f t="shared" si="258"/>
        <v>3.1033015700124129E-2</v>
      </c>
      <c r="UZ74" s="68">
        <f t="shared" si="259"/>
        <v>0</v>
      </c>
      <c r="VA74" s="68"/>
      <c r="VB74" s="15">
        <f t="shared" si="260"/>
        <v>0</v>
      </c>
      <c r="VD74" s="13"/>
      <c r="VE74" s="68">
        <f t="shared" si="261"/>
        <v>0</v>
      </c>
      <c r="VF74" s="68">
        <f t="shared" si="262"/>
        <v>3.1033015700124129E-2</v>
      </c>
      <c r="VG74" s="68">
        <f t="shared" si="263"/>
        <v>0</v>
      </c>
      <c r="VH74" s="68"/>
      <c r="VI74" s="15">
        <f t="shared" si="264"/>
        <v>0</v>
      </c>
      <c r="VM74" s="21">
        <f t="shared" si="265"/>
        <v>-6.6840942718036936E-2</v>
      </c>
      <c r="VN74" s="49"/>
      <c r="VO74" s="21">
        <f t="shared" si="266"/>
        <v>0.11858425006453047</v>
      </c>
      <c r="VP74" s="14"/>
      <c r="VQ74" s="21">
        <f t="shared" si="267"/>
        <v>-0.11931655761184928</v>
      </c>
    </row>
    <row r="75" spans="1:589" ht="15.75" customHeight="1" x14ac:dyDescent="0.2">
      <c r="A75" s="127">
        <v>45754</v>
      </c>
      <c r="B75" s="4">
        <f t="shared" ref="B75:B138" si="333">A75</f>
        <v>45754</v>
      </c>
      <c r="C75" s="13">
        <v>37965.599999999999</v>
      </c>
      <c r="D75" s="138">
        <f t="shared" ref="D75:D138" si="334">IF(C75&gt;0,C75-C74,0)</f>
        <v>-349.26000000000204</v>
      </c>
      <c r="E75" s="68">
        <f t="shared" ref="E75:E138" si="335">IF(C75&gt;0,D75/C74,0)</f>
        <v>-9.1155233243708066E-3</v>
      </c>
      <c r="F75" s="15">
        <f t="shared" ref="F75:F138" si="336">IF(C75&gt;0,(C75-C$10)/C$10,0)</f>
        <v>-0.10762025957932717</v>
      </c>
      <c r="G75" s="13">
        <v>5062.25</v>
      </c>
      <c r="H75" s="138">
        <f t="shared" ref="H75:H138" si="337">IF(G75&gt;0,G75-G74,0)</f>
        <v>-11.829999999999927</v>
      </c>
      <c r="I75" s="68">
        <f t="shared" ref="I75:I138" si="338">IF(G75&gt;0,H75/G74,0)</f>
        <v>-2.331457131144942E-3</v>
      </c>
      <c r="J75" s="15">
        <f t="shared" ref="J75:J138" si="339">IF(G75&gt;0,(G75-G$10)/G$10,0)</f>
        <v>-0.13931172141056136</v>
      </c>
      <c r="K75" s="13">
        <v>15603.26</v>
      </c>
      <c r="L75" s="138">
        <f t="shared" ref="L75:L138" si="340">IF(K75&gt;0,K75-K74,0)</f>
        <v>15.469999999999345</v>
      </c>
      <c r="M75" s="68">
        <f t="shared" ref="M75:M138" si="341">IF(K75&gt;0,L75/K74,0)</f>
        <v>9.9244344451646723E-4</v>
      </c>
      <c r="N75" s="15">
        <f t="shared" ref="N75:N138" si="342">IF(K75&gt;0,(K75-K$10)/K$10,0)</f>
        <v>-0.19199266316914018</v>
      </c>
      <c r="O75" s="13">
        <v>1810.14</v>
      </c>
      <c r="P75" s="138">
        <f t="shared" ref="P75:P138" si="343">IF(O75&gt;0,O75-O74,0)</f>
        <v>-16.889999999999873</v>
      </c>
      <c r="Q75" s="68">
        <f t="shared" ref="Q75:Q138" si="344">IF(O75&gt;0,P75/O74,0)</f>
        <v>-9.2445115843745717E-3</v>
      </c>
      <c r="R75" s="15">
        <f t="shared" ref="R75:R138" si="345">IF(O75&gt;0,(O75-O$10)/O$10,0)</f>
        <v>-0.18833626286903171</v>
      </c>
      <c r="S75" s="18">
        <f t="shared" ref="S75:S138" si="346">IF(O75&gt;0,(((O75*0.7)*Q75)+((K75*0.9)*M75)+((G75*0.65)*I75)+((C75*0.6)*E75))/(O75+K75+G75+C75),0)</f>
        <v>-3.5256425703321789E-3</v>
      </c>
      <c r="T75" s="121">
        <f t="shared" ref="T75:T138" si="347">IF(O75&gt;0,(S75*200)+T74,0)</f>
        <v>239.01283694052481</v>
      </c>
      <c r="U75" s="121">
        <f t="shared" ref="U75:U138" si="348">T75</f>
        <v>239.01283694052481</v>
      </c>
      <c r="V75" s="134">
        <f t="shared" ref="V75:V138" si="349">IF(T75&gt;0,(T75-T74)/T74,0)</f>
        <v>-2.9414921519514323E-3</v>
      </c>
      <c r="W75" s="21">
        <f t="shared" si="268"/>
        <v>-7.6170126723036635E-2</v>
      </c>
      <c r="X75" s="18">
        <f t="shared" ref="X75:X138" si="350">IF(T75&gt;0,((Q75+M75+I75+E75)/4),0)</f>
        <v>-4.9247621488434628E-3</v>
      </c>
      <c r="Y75" s="352">
        <v>277842.78999999998</v>
      </c>
      <c r="Z75" s="15">
        <v>1.9999999999999999E-6</v>
      </c>
      <c r="AA75" s="21">
        <f t="shared" ref="AA75:AA138" si="351">Z75-$V75</f>
        <v>2.9434921519514321E-3</v>
      </c>
      <c r="AC75" s="13">
        <v>177.36</v>
      </c>
      <c r="AD75" s="68">
        <f t="shared" ref="AD75:AD138" si="352">IF(AC75&gt;0,((AC75-AC74)/AC74),0)</f>
        <v>5.955419431682896E-3</v>
      </c>
      <c r="AE75" s="68">
        <f t="shared" si="269"/>
        <v>8.8969115836343288E-3</v>
      </c>
      <c r="AF75" s="68">
        <f t="shared" ref="AF75:AF138" si="353">IF(AC75&gt;0,(AC75-AF$10)/AF$10,0)</f>
        <v>7.6409540571706028E-2</v>
      </c>
      <c r="AG75" s="68"/>
      <c r="AH75" s="15">
        <f t="shared" ref="AH75:AH138" si="354">IF(AC75&gt;0,(AC75-AC$10)/AC$10,0)</f>
        <v>-0.21926310692432968</v>
      </c>
      <c r="AJ75" s="13">
        <v>18.29</v>
      </c>
      <c r="AK75" s="68">
        <f t="shared" ref="AK75:AK138" si="355">IF(AJ75&gt;0,((AJ75-AJ74)/AJ74),0)</f>
        <v>7.1585903083699895E-3</v>
      </c>
      <c r="AL75" s="68">
        <f t="shared" si="270"/>
        <v>1.0100082460321421E-2</v>
      </c>
      <c r="AM75" s="68">
        <f t="shared" ref="AM75:AM138" si="356">IF(AJ75&gt;0,(AJ75-AM$10)/AM$10,0)</f>
        <v>-1.6666666666666788E-2</v>
      </c>
      <c r="AN75" s="68"/>
      <c r="AO75" s="15">
        <f t="shared" ref="AO75:AO138" si="357">IF(AJ75&gt;0,(AJ75-AJ$10)/AJ$10,0)</f>
        <v>-0.13029006181645278</v>
      </c>
      <c r="AQ75" s="13">
        <v>17.25</v>
      </c>
      <c r="AR75" s="68">
        <f t="shared" ref="AR75:AR138" si="358">IF(AQ75&gt;0,((AQ75-AQ74)/AQ74),0)</f>
        <v>4.6592894583575009E-3</v>
      </c>
      <c r="AS75" s="68">
        <f t="shared" si="271"/>
        <v>7.6007816103089328E-3</v>
      </c>
      <c r="AT75" s="68">
        <f t="shared" ref="AT75:AT138" si="359">IF(AQ75&gt;0,(AQ75-AT$10)/AT$10,0)</f>
        <v>-1.1580775911985857E-3</v>
      </c>
      <c r="AU75" s="68"/>
      <c r="AV75" s="15">
        <f t="shared" ref="AV75:AV138" si="360">IF(AQ75&gt;0,(AQ75-AQ$10)/AQ$10,0)</f>
        <v>-0.19655333022822538</v>
      </c>
      <c r="AX75" s="13">
        <v>175.77</v>
      </c>
      <c r="AY75" s="68">
        <f t="shared" ref="AY75:AY138" si="361">IF(AX75&gt;0,((AX75-AX74)/AX74),0)</f>
        <v>-2.3271653990237064E-3</v>
      </c>
      <c r="AZ75" s="68">
        <f t="shared" si="272"/>
        <v>6.1432675292772592E-4</v>
      </c>
      <c r="BA75" s="68">
        <f t="shared" ref="BA75:BA138" si="362">IF(AX75&gt;0,(AX75-BA$10)/BA$10,0)</f>
        <v>0.31073825503355718</v>
      </c>
      <c r="BB75" s="68"/>
      <c r="BC75" s="15">
        <f t="shared" ref="BC75:BC138" si="363">IF(AX75&gt;0,(AX75-AX$10)/AX$10,0)</f>
        <v>-0.13918409324648606</v>
      </c>
      <c r="BE75" s="13">
        <v>68.569999999999993</v>
      </c>
      <c r="BF75" s="68">
        <f t="shared" ref="BF75:BF138" si="364">IF(BE75&gt;0,((BE75-BE74)/BE74),0)</f>
        <v>-8.100679878489836E-3</v>
      </c>
      <c r="BG75" s="68">
        <f t="shared" si="273"/>
        <v>-5.1591877265384032E-3</v>
      </c>
      <c r="BH75" s="68"/>
      <c r="BI75" s="68"/>
      <c r="BJ75" s="15">
        <f t="shared" ref="BJ75:BJ138" si="365">IF(BE75&gt;0,(BE75-BE$10)/BE$10,0)</f>
        <v>-6.9227636758517827E-2</v>
      </c>
      <c r="BL75" s="13">
        <v>55.2</v>
      </c>
      <c r="BM75" s="68">
        <f t="shared" ref="BM75:BM138" si="366">IF(BL75&gt;0,((BL75-BL74)/BL74),0)</f>
        <v>7.1154898741105739E-3</v>
      </c>
      <c r="BN75" s="68">
        <f t="shared" si="274"/>
        <v>1.0056982026062006E-2</v>
      </c>
      <c r="BO75" s="68">
        <f t="shared" ref="BO75:BO138" si="367">IF(BL75&gt;0,(BL75-BO$10)/BO$10,0)</f>
        <v>-7.0394072078140774E-2</v>
      </c>
      <c r="BP75" s="68"/>
      <c r="BQ75" s="15">
        <f t="shared" ref="BQ75:BQ138" si="368">IF(BL75&gt;0,(BL75-BL$10)/BL$10,0)</f>
        <v>-0.16829893023956607</v>
      </c>
      <c r="BS75" s="13">
        <v>30.53</v>
      </c>
      <c r="BT75" s="68">
        <f t="shared" ref="BT75:BT138" si="369">IF(BS75&gt;0,((BS75-BS74)/BS74),0)</f>
        <v>1.0927152317880856E-2</v>
      </c>
      <c r="BU75" s="68">
        <f t="shared" si="275"/>
        <v>1.3868644469832289E-2</v>
      </c>
      <c r="BV75" s="68">
        <f t="shared" ref="BV75:BV138" si="370">IF(BS75&gt;0,(BS75-BV$10)/BV$10,0)</f>
        <v>-0.1806226516371443</v>
      </c>
      <c r="BW75" s="68"/>
      <c r="BX75" s="15">
        <f t="shared" ref="BX75:BX138" si="371">IF(BS75&gt;0,(BS75-BS$10)/BS$10,0)</f>
        <v>-0.20183006535947709</v>
      </c>
      <c r="BZ75" s="13"/>
      <c r="CA75" s="68">
        <f t="shared" ref="CA75:CA138" si="372">IF(BZ75&gt;0,((BZ75-BZ74)/BZ74),0)</f>
        <v>0</v>
      </c>
      <c r="CB75" s="68">
        <f t="shared" si="276"/>
        <v>0</v>
      </c>
      <c r="CC75" s="68">
        <f t="shared" ref="CC75:CC138" si="373">IF(BZ75&gt;0,(BZ75-CC$10)/CC$10,0)</f>
        <v>0</v>
      </c>
      <c r="CD75" s="68"/>
      <c r="CE75" s="15">
        <f t="shared" ref="CE75:CE138" si="374">IF(BZ75&gt;0,(BZ75-BZ$10)/BZ$10,0)</f>
        <v>0</v>
      </c>
      <c r="CG75" s="13">
        <v>26.4</v>
      </c>
      <c r="CH75" s="68">
        <f t="shared" ref="CH75:CH138" si="375">IF(CG75&gt;0,((CG75-CG74)/CG74),0)</f>
        <v>2.2779043280181746E-3</v>
      </c>
      <c r="CI75" s="68">
        <f t="shared" si="277"/>
        <v>5.2193964799696069E-3</v>
      </c>
      <c r="CJ75" s="68">
        <f t="shared" ref="CJ75:CJ138" si="376">IF(CG75&gt;0,(CG75-CJ$10)/CJ$10,0)</f>
        <v>-0.12669533575917968</v>
      </c>
      <c r="CK75" s="68"/>
      <c r="CL75" s="15">
        <f t="shared" ref="CL75:CL138" si="377">IF(CG75&gt;0,(CG75-CG$10)/CG$10,0)</f>
        <v>-0.23166472642607686</v>
      </c>
      <c r="CN75" s="13">
        <v>26.8</v>
      </c>
      <c r="CO75" s="68">
        <f t="shared" ref="CO75:CO138" si="378">IF(CN75&gt;0,((CN75-CN74)/CN74),0)</f>
        <v>-3.3469691335068744E-3</v>
      </c>
      <c r="CP75" s="68">
        <f t="shared" si="278"/>
        <v>-4.0547698155544206E-4</v>
      </c>
      <c r="CQ75" s="68">
        <f t="shared" ref="CQ75:CQ138" si="379">IF(CN75&gt;0,(CN75-CQ$10)/CQ$10,0)</f>
        <v>-0.14486279514996805</v>
      </c>
      <c r="CR75" s="68"/>
      <c r="CS75" s="15">
        <f t="shared" ref="CS75:CS138" si="380">IF(CN75&gt;0,(CN75-CN$10)/CN$10,0)</f>
        <v>-0.19928293994622046</v>
      </c>
      <c r="CU75" s="13">
        <v>30.6</v>
      </c>
      <c r="CV75" s="68">
        <f t="shared" ref="CV75:CV138" si="381">IF(CU75&gt;0,((CU75-CU74)/CU74),0)</f>
        <v>-1.1308562197092016E-2</v>
      </c>
      <c r="CW75" s="68">
        <f t="shared" si="279"/>
        <v>-8.367070045140583E-3</v>
      </c>
      <c r="CX75" s="68">
        <f t="shared" ref="CX75:CX138" si="382">IF(CU75&gt;0,(CU75-CX$10)/CX$10,0)</f>
        <v>-4.8211508553654657E-2</v>
      </c>
      <c r="CY75" s="68"/>
      <c r="CZ75" s="15">
        <f t="shared" ref="CZ75:CZ138" si="383">IF(CU75&gt;0,(CU75-CU$10)/CU$10,0)</f>
        <v>-0.17918454935622316</v>
      </c>
      <c r="DB75" s="13">
        <v>17.14</v>
      </c>
      <c r="DC75" s="68">
        <f t="shared" ref="DC75:DC138" si="384">IF(DB75&gt;0,((DB75-DB74)/DB74),0)</f>
        <v>-1.720183486238536E-2</v>
      </c>
      <c r="DD75" s="68">
        <f t="shared" si="280"/>
        <v>-1.4260342710433927E-2</v>
      </c>
      <c r="DE75" s="68">
        <f t="shared" ref="DE75:DE138" si="385">IF(DB75&gt;0,(DB75-DE$10)/DE$10,0)</f>
        <v>-0.21627800640146319</v>
      </c>
      <c r="DF75" s="68"/>
      <c r="DG75" s="15">
        <f t="shared" ref="DG75:DG138" si="386">IF(DB75&gt;0,(DB75-DB$10)/DB$10,0)</f>
        <v>-0.15815324165029465</v>
      </c>
      <c r="DI75" s="13">
        <v>39.729999999999997</v>
      </c>
      <c r="DJ75" s="68">
        <f t="shared" ref="DJ75:DJ138" si="387">IF(DI75&gt;0,((DI75-DI74)/DI74),0)</f>
        <v>-1.9496544916090972E-2</v>
      </c>
      <c r="DK75" s="68">
        <f t="shared" si="281"/>
        <v>-1.655505276413954E-2</v>
      </c>
      <c r="DL75" s="68">
        <f t="shared" ref="DL75:DL138" si="388">IF(DI75&gt;0,(DI75-DL$10)/DL$10,0)</f>
        <v>-0.10011325028312575</v>
      </c>
      <c r="DM75" s="68"/>
      <c r="DN75" s="15">
        <f t="shared" ref="DN75:DN138" si="389">IF(DI75&gt;0,(DI75-DI$10)/DI$10,0)</f>
        <v>-5.7637571157495252E-2</v>
      </c>
      <c r="DP75" s="13">
        <v>34.56</v>
      </c>
      <c r="DQ75" s="68">
        <f t="shared" ref="DQ75:DQ138" si="390">IF(DP75&gt;0,((DP75-DP74)/DP74),0)</f>
        <v>-1.8181818181818195E-2</v>
      </c>
      <c r="DR75" s="68">
        <f t="shared" si="282"/>
        <v>-1.5240326029866762E-2</v>
      </c>
      <c r="DS75" s="68"/>
      <c r="DT75" s="68"/>
      <c r="DU75" s="15">
        <f t="shared" ref="DU75:DU138" si="391">IF(DP75&gt;0,(DP75-DP$10)/DP$10,0)</f>
        <v>-9.243697478991586E-2</v>
      </c>
      <c r="DV75" s="18"/>
      <c r="DW75" s="13">
        <v>23.95</v>
      </c>
      <c r="DX75" s="68">
        <f t="shared" ref="DX75:DX138" si="392">IF(DW75&gt;0,((DW75-DW74)/DW74),0)</f>
        <v>3.055077452667818E-2</v>
      </c>
      <c r="DY75" s="68">
        <f t="shared" si="283"/>
        <v>3.3492266678629611E-2</v>
      </c>
      <c r="DZ75" s="68">
        <f t="shared" ref="DZ75:DZ138" si="393">IF(DW75&gt;0,(DW75-DZ$10)/DZ$10,0)</f>
        <v>0.27801494130202781</v>
      </c>
      <c r="EA75" s="68"/>
      <c r="EB75" s="15">
        <f t="shared" ref="EB75:EB138" si="394">IF(DW75&gt;0,(DW75-DW$10)/DW$10,0)</f>
        <v>-0.28443382133253658</v>
      </c>
      <c r="ED75" s="13">
        <v>27.99</v>
      </c>
      <c r="EE75" s="68">
        <f t="shared" ref="EE75:EE138" si="395">IF(ED75&gt;0,((ED75-ED74)/ED74),0)</f>
        <v>9.7402597402597244E-3</v>
      </c>
      <c r="EF75" s="68">
        <f t="shared" si="284"/>
        <v>1.2681751892211157E-2</v>
      </c>
      <c r="EG75" s="68">
        <f t="shared" ref="EG75:EG138" si="396">IF(ED75&gt;0,(ED75-EG$10)/EG$10,0)</f>
        <v>0.33095577746077021</v>
      </c>
      <c r="EH75" s="68"/>
      <c r="EI75" s="15">
        <f t="shared" ref="EI75:EI138" si="397">IF(ED75&gt;0,(ED75-ED$10)/ED$10,0)</f>
        <v>-0.24105206073752722</v>
      </c>
      <c r="EK75" s="13">
        <v>96.19</v>
      </c>
      <c r="EL75" s="68">
        <f t="shared" ref="EL75:EL138" si="398">IF(EK75&gt;0,((EK75-EK74)/EK74),0)</f>
        <v>8.1752436851483187E-3</v>
      </c>
      <c r="EM75" s="68">
        <f t="shared" si="285"/>
        <v>1.1116735837099751E-2</v>
      </c>
      <c r="EN75" s="68">
        <f t="shared" ref="EN75:EN138" si="399">IF(EK75&gt;0,(EK75-EN$10)/EN$10,0)</f>
        <v>0.49039355438487742</v>
      </c>
      <c r="EO75" s="68"/>
      <c r="EP75" s="15">
        <f t="shared" ref="EP75:EP138" si="400">IF(EK75&gt;0,(EK75-EK$10)/EK$10,0)</f>
        <v>-0.13575920934411501</v>
      </c>
      <c r="ER75" s="13">
        <v>32.92</v>
      </c>
      <c r="ES75" s="68">
        <f t="shared" ref="ES75:ES138" si="401">IF(ER75&gt;0,((ER75-ER74)/ER74),0)</f>
        <v>-2.0529604284439087E-2</v>
      </c>
      <c r="ET75" s="68">
        <f t="shared" si="286"/>
        <v>-1.7588112132487656E-2</v>
      </c>
      <c r="EU75" s="68">
        <f t="shared" ref="EU75:EU138" si="402">IF(ER75&gt;0,(ER75-EU$10)/EU$10,0)</f>
        <v>-5.7003723861357637E-2</v>
      </c>
      <c r="EV75" s="68"/>
      <c r="EW75" s="15">
        <f t="shared" ref="EW75:EW138" si="403">IF(ER75&gt;0,(ER75-ER$10)/ER$10,0)</f>
        <v>-0.1535098997171509</v>
      </c>
      <c r="EY75" s="13">
        <v>30.31</v>
      </c>
      <c r="EZ75" s="68">
        <f t="shared" ref="EZ75:EZ138" si="404">IF(EY75&gt;0,((EY75-EY74)/EY74),0)</f>
        <v>3.3003300330026439E-4</v>
      </c>
      <c r="FA75" s="68">
        <f t="shared" si="287"/>
        <v>3.2715251552516969E-3</v>
      </c>
      <c r="FB75" s="68"/>
      <c r="FC75" s="68"/>
      <c r="FD75" s="15">
        <f t="shared" ref="FD75:FD138" si="405">IF(EY75&gt;0,(EY75-EY$10)/EY$10,0)</f>
        <v>0.23311635475996748</v>
      </c>
      <c r="FF75" s="13">
        <v>49.92</v>
      </c>
      <c r="FG75" s="68">
        <f t="shared" ref="FG75:FG138" si="406">IF(FF75&gt;0,((FF75-FF74)/FF74),0)</f>
        <v>-9.720293592541061E-3</v>
      </c>
      <c r="FH75" s="68">
        <f t="shared" si="288"/>
        <v>-6.7788014405896282E-3</v>
      </c>
      <c r="FI75" s="68">
        <f t="shared" ref="FI75:FI138" si="407">IF(FF75&gt;0,(FF75-FI$10)/FI$10,0)</f>
        <v>-0.1550440081245768</v>
      </c>
      <c r="FJ75" s="68"/>
      <c r="FK75" s="15">
        <f t="shared" ref="FK75:FK138" si="408">IF(FF75&gt;0,(FF75-FF$10)/FF$10,0)</f>
        <v>-0.12097200211304802</v>
      </c>
      <c r="FM75" s="13">
        <v>146.91</v>
      </c>
      <c r="FN75" s="68">
        <f t="shared" ref="FN75:FN138" si="409">IF(FM75&gt;0,((FM75-FM74)/FM74),0)</f>
        <v>3.9636438187656943E-3</v>
      </c>
      <c r="FO75" s="68">
        <f t="shared" si="289"/>
        <v>6.9051359707171262E-3</v>
      </c>
      <c r="FP75" s="68">
        <f t="shared" ref="FP75:FP138" si="410">IF(FM75&gt;0,(FM75-FP$10)/FP$10,0)</f>
        <v>0.26341589267285859</v>
      </c>
      <c r="FQ75" s="68"/>
      <c r="FR75" s="15">
        <f t="shared" ref="FR75:FR138" si="411">IF(FM75&gt;0,(FM75-FM$10)/FM$10,0)</f>
        <v>-0.19129142353847847</v>
      </c>
      <c r="FT75" s="13">
        <v>86.75</v>
      </c>
      <c r="FU75" s="68">
        <f t="shared" ref="FU75:FU138" si="412">IF(FT75&gt;0,((FT75-FT74)/FT74),0)</f>
        <v>-2.0659291036351304E-2</v>
      </c>
      <c r="FV75" s="68">
        <f t="shared" si="290"/>
        <v>-1.7717798884399873E-2</v>
      </c>
      <c r="FW75" s="68">
        <f t="shared" ref="FW75:FW138" si="413">IF(FT75&gt;0,(FT75-FW$10)/FW$10,0)</f>
        <v>-1.4540497557650814E-2</v>
      </c>
      <c r="FX75" s="68"/>
      <c r="FY75" s="15">
        <f t="shared" ref="FY75:FY138" si="414">IF(FT75&gt;0,(FT75-FT$10)/FT$10,0)</f>
        <v>-3.8035041029053078E-2</v>
      </c>
      <c r="GA75" s="13">
        <v>16.170000000000002</v>
      </c>
      <c r="GB75" s="68">
        <f t="shared" ref="GB75:GB138" si="415">IF(GA75&gt;0,((GA75-GA74)/GA74),0)</f>
        <v>-1.402439024390225E-2</v>
      </c>
      <c r="GC75" s="68">
        <f t="shared" si="291"/>
        <v>-1.1082898091950818E-2</v>
      </c>
      <c r="GD75" s="68"/>
      <c r="GE75" s="68"/>
      <c r="GF75" s="15">
        <f t="shared" ref="GF75:GF138" si="416">IF(GA75&gt;0,(GA75-GA$10)/GA$10,0)</f>
        <v>-7.228915662650591E-2</v>
      </c>
      <c r="GG75" s="18"/>
      <c r="GH75" s="13">
        <v>16.690000000000001</v>
      </c>
      <c r="GI75" s="68">
        <f t="shared" ref="GI75:GI138" si="417">IF(GH75&gt;0,((GH75-GH74)/GH74),0)</f>
        <v>-1.3010053222944936E-2</v>
      </c>
      <c r="GJ75" s="68">
        <f t="shared" si="292"/>
        <v>-1.0068561070993503E-2</v>
      </c>
      <c r="GK75" s="68">
        <f t="shared" ref="GK75:GK138" si="418">IF(GH75&gt;0,(GH75-GK$10)/GK$10,0)</f>
        <v>-0.13163371488033287</v>
      </c>
      <c r="GL75" s="68"/>
      <c r="GM75" s="15">
        <f t="shared" ref="GM75:GM138" si="419">IF(GH75&gt;0,(GH75-GH$10)/GH$10,0)</f>
        <v>-0.1169312169312168</v>
      </c>
      <c r="GO75" s="13">
        <v>25.12</v>
      </c>
      <c r="GP75" s="68">
        <f t="shared" ref="GP75:GP138" si="420">IF(GO75&gt;0,((GO75-GO74)/GO74),0)</f>
        <v>-7.9554494828956138E-4</v>
      </c>
      <c r="GQ75" s="68">
        <f t="shared" si="293"/>
        <v>2.1459472036618708E-3</v>
      </c>
      <c r="GR75" s="68"/>
      <c r="GS75" s="68"/>
      <c r="GT75" s="15">
        <f t="shared" ref="GT75:GT138" si="421">IF(GO75&gt;0,(GO75-GO$10)/GO$10,0)</f>
        <v>-7.8165137614678859E-2</v>
      </c>
      <c r="GV75" s="13">
        <v>13.48</v>
      </c>
      <c r="GW75" s="68">
        <f t="shared" ref="GW75:GW138" si="422">IF(GV75&gt;0,((GV75-GV74)/GV74),0)</f>
        <v>-1.9636363636363605E-2</v>
      </c>
      <c r="GX75" s="68">
        <f t="shared" si="294"/>
        <v>-1.6694871484412174E-2</v>
      </c>
      <c r="GY75" s="68">
        <f t="shared" ref="GY75:GY138" si="423">IF(GV75&gt;0,(GV75-GY$10)/GY$10,0)</f>
        <v>0.13755274261603381</v>
      </c>
      <c r="GZ75" s="68"/>
      <c r="HA75" s="15">
        <f t="shared" ref="HA75:HA138" si="424">IF(GV75&gt;0,(GV75-GV$10)/GV$10,0)</f>
        <v>-1.7492711370262405E-2</v>
      </c>
      <c r="HD75" s="13">
        <v>233.29</v>
      </c>
      <c r="HE75" s="68">
        <f t="shared" ref="HE75:HE138" si="425">IF(HD75&gt;0,((HD75-HD74)/HD74),0)</f>
        <v>-2.5644238399532282E-2</v>
      </c>
      <c r="HF75" s="68">
        <f t="shared" si="295"/>
        <v>-2.2702746247580851E-2</v>
      </c>
      <c r="HG75" s="68">
        <f t="shared" ref="HG75:HG138" si="426">IF(HD75&gt;0,(HD75-HG$10)/HG$10,0)</f>
        <v>0.31054435144093029</v>
      </c>
      <c r="HH75" s="68"/>
      <c r="HI75" s="15">
        <f t="shared" ref="HI75:HI138" si="427">IF(HD75&gt;0,(HD75-HD$10)/HD$10,0)</f>
        <v>-0.4223207210776545</v>
      </c>
      <c r="HK75" s="13">
        <v>28.24</v>
      </c>
      <c r="HL75" s="68">
        <f t="shared" ref="HL75:HL138" si="428">IF(HK75&gt;0,((HK75-HK74)/HK74),0)</f>
        <v>1.5097052480229984E-2</v>
      </c>
      <c r="HM75" s="68">
        <f t="shared" si="296"/>
        <v>1.8038544632181415E-2</v>
      </c>
      <c r="HN75" s="68">
        <f t="shared" ref="HN75:HN138" si="429">IF(HK75&gt;0,(HK75-HN$10)/HN$10,0)</f>
        <v>10.387096774193548</v>
      </c>
      <c r="HO75" s="68"/>
      <c r="HP75" s="15">
        <f t="shared" ref="HP75:HP138" si="430">IF(HK75&gt;0,(HK75-HK$10)/HK$10,0)</f>
        <v>7.0507960576194073E-2</v>
      </c>
      <c r="HR75" s="13">
        <v>102.94</v>
      </c>
      <c r="HS75" s="68">
        <f t="shared" ref="HS75:HS138" si="431">IF(HR75&gt;0,((HR75-HR74)/HR74),0)</f>
        <v>-1.3417672992141132E-2</v>
      </c>
      <c r="HT75" s="68">
        <f t="shared" si="297"/>
        <v>-1.0476180840189699E-2</v>
      </c>
      <c r="HU75" s="68">
        <f t="shared" ref="HU75:HU138" si="432">IF(HR75&gt;0,(HR75-HU$10)/HU$10,0)</f>
        <v>1.828021978021978</v>
      </c>
      <c r="HV75" s="68"/>
      <c r="HW75" s="15">
        <f t="shared" ref="HW75:HW138" si="433">IF(HR75&gt;0,(HR75-HR$10)/HR$10,0)</f>
        <v>-4.3041740262154835E-2</v>
      </c>
      <c r="HY75" s="13">
        <v>97.64</v>
      </c>
      <c r="HZ75" s="68">
        <f t="shared" ref="HZ75:HZ138" si="434">IF(HY75&gt;0,((HY75-HY74)/HY74),0)</f>
        <v>3.5309087053334728E-2</v>
      </c>
      <c r="IA75" s="68">
        <f t="shared" si="298"/>
        <v>3.8250579205286163E-2</v>
      </c>
      <c r="IB75" s="68">
        <f t="shared" ref="IB75:IB138" si="435">IF(HY75&gt;0,(HY75-IB$10)/IB$10,0)</f>
        <v>-7.7998111425873512E-2</v>
      </c>
      <c r="IC75" s="68"/>
      <c r="ID75" s="15">
        <f t="shared" ref="ID75:ID138" si="436">IF(HY75&gt;0,(HY75-HY$10)/HY$10,0)</f>
        <v>-0.27291682180355942</v>
      </c>
      <c r="IF75" s="13">
        <v>154.13999999999999</v>
      </c>
      <c r="IG75" s="68">
        <f t="shared" ref="IG75:IG138" si="437">IF(IF75&gt;0,((IF75-IF74)/IF74),0)</f>
        <v>5.3660537288946576E-2</v>
      </c>
      <c r="IH75" s="68">
        <f t="shared" si="299"/>
        <v>5.6602029440898011E-2</v>
      </c>
      <c r="II75" s="68">
        <f t="shared" ref="II75:II138" si="438">IF(IF75&gt;0,(IF75-II$10)/II$10,0)</f>
        <v>-0.11920000000000008</v>
      </c>
      <c r="IJ75" s="68"/>
      <c r="IK75" s="15">
        <f t="shared" ref="IK75:IK138" si="439">IF(IF75&gt;0,(IF75-IF$10)/IF$10,0)</f>
        <v>-0.33514492753623193</v>
      </c>
      <c r="IM75" s="13">
        <v>183.31</v>
      </c>
      <c r="IN75" s="68">
        <f t="shared" ref="IN75:IN138" si="440">IF(IM75&gt;0,((IM75-IM74)/IM74),0)</f>
        <v>-8.8672614220058742E-3</v>
      </c>
      <c r="IO75" s="68">
        <f t="shared" si="300"/>
        <v>-5.9257692700544415E-3</v>
      </c>
      <c r="IP75" s="68">
        <f t="shared" ref="IP75:IP138" si="441">IF(IM75&gt;0,(IM75-IP$10)/IP$10,0)</f>
        <v>2.5795743018941613</v>
      </c>
      <c r="IQ75" s="68"/>
      <c r="IR75" s="15">
        <f t="shared" ref="IR75:IR138" si="442">IF(IM75&gt;0,(IM75-IM$10)/IM$10,0)</f>
        <v>-2.2398805397045432E-2</v>
      </c>
      <c r="IT75" s="13">
        <v>37.159999999999997</v>
      </c>
      <c r="IU75" s="68">
        <f t="shared" ref="IU75:IU138" si="443">IF(IT75&gt;0,((IT75-IT74)/IT74),0)</f>
        <v>-1.771081152524456E-2</v>
      </c>
      <c r="IV75" s="68">
        <f t="shared" si="301"/>
        <v>-1.4769319373293127E-2</v>
      </c>
      <c r="IW75" s="68">
        <f t="shared" ref="IW75:IW138" si="444">IF(IT75&gt;0,(IT75-IW$10)/IW$10,0)</f>
        <v>1.0361643835616436</v>
      </c>
      <c r="IX75" s="68"/>
      <c r="IY75" s="15">
        <f t="shared" ref="IY75:IY138" si="445">IF(IT75&gt;0,(IT75-IT$10)/IT$10,0)</f>
        <v>-0.27690212103522094</v>
      </c>
      <c r="JA75" s="13">
        <v>516.25</v>
      </c>
      <c r="JB75" s="68">
        <f t="shared" ref="JB75:JB138" si="446">IF(JA75&gt;0,((JA75-JA74)/JA74),0)</f>
        <v>2.2824084163810317E-2</v>
      </c>
      <c r="JC75" s="68">
        <f t="shared" si="302"/>
        <v>2.5765576315761748E-2</v>
      </c>
      <c r="JD75" s="68">
        <f t="shared" ref="JD75:JD138" si="447">IF(JA75&gt;0,(JA75-JD$10)/JD$10,0)</f>
        <v>4.4194983818770274E-2</v>
      </c>
      <c r="JE75" s="68"/>
      <c r="JF75" s="15">
        <f t="shared" ref="JF75:JF138" si="448">IF(JA75&gt;0,(JA75-JA$10)/JA$10,0)</f>
        <v>-0.11829003774487198</v>
      </c>
      <c r="JH75" s="13">
        <v>357.86</v>
      </c>
      <c r="JI75" s="68">
        <f t="shared" ref="JI75:JI138" si="449">IF(JH75&gt;0,((JH75-JH74)/JH74),0)</f>
        <v>-5.502445531347158E-3</v>
      </c>
      <c r="JJ75" s="68">
        <f t="shared" si="303"/>
        <v>-2.5609533793957257E-3</v>
      </c>
      <c r="JK75" s="68">
        <f t="shared" ref="JK75:JK138" si="450">IF(JH75&gt;0,(JH75-JK$10)/JK$10,0)</f>
        <v>-0.12006688140844374</v>
      </c>
      <c r="JL75" s="68"/>
      <c r="JM75" s="15">
        <f t="shared" ref="JM75:JM138" si="451">IF(JH75&gt;0,(JH75-JH$10)/JH$10,0)</f>
        <v>-0.15098457888493472</v>
      </c>
      <c r="JO75" s="13">
        <v>15.01</v>
      </c>
      <c r="JP75" s="68">
        <f t="shared" ref="JP75:JP138" si="452">IF(JO75&gt;0,((JO75-JO74)/JO74),0)</f>
        <v>3.3422459893047412E-3</v>
      </c>
      <c r="JQ75" s="68">
        <f t="shared" si="304"/>
        <v>6.2837381412561739E-3</v>
      </c>
      <c r="JR75" s="68">
        <f t="shared" ref="JR75:JR138" si="453">IF(JO75&gt;0,(JO75-JR$10)/JR$10,0)</f>
        <v>-0.49350430234519999</v>
      </c>
      <c r="JS75" s="68"/>
      <c r="JT75" s="15">
        <f t="shared" ref="JT75:JT138" si="454">IF(JO75&gt;0,(JO75-JO$10)/JO$10,0)</f>
        <v>0.47301275760549566</v>
      </c>
      <c r="JV75" s="13">
        <v>1.18</v>
      </c>
      <c r="JW75" s="68">
        <f t="shared" ref="JW75:JW138" si="455">IF(JV75&gt;0,((JV75-JV74)/JV74),0)</f>
        <v>-8.4033613445378234E-3</v>
      </c>
      <c r="JX75" s="68">
        <f t="shared" si="305"/>
        <v>-5.4618691925863907E-3</v>
      </c>
      <c r="JY75" s="68">
        <f t="shared" ref="JY75:JY138" si="456">IF(JV75&gt;0,(JV75-JY$10)/JY$10,0)</f>
        <v>-0.53359683794466406</v>
      </c>
      <c r="JZ75" s="68"/>
      <c r="KA75" s="15">
        <f t="shared" ref="KA75:KA138" si="457">IF(JV75&gt;0,(JV75-JV$10)/JV$10,0)</f>
        <v>-0.3444444444444445</v>
      </c>
      <c r="KC75" s="13">
        <v>14.52</v>
      </c>
      <c r="KD75" s="68">
        <f t="shared" ref="KD75:KD138" si="458">IF(KC75&gt;0,((KC75-KC74)/KC74),0)</f>
        <v>-1.4256619144602909E-2</v>
      </c>
      <c r="KE75" s="68">
        <f t="shared" si="306"/>
        <v>-1.1315126992651477E-2</v>
      </c>
      <c r="KF75" s="68">
        <f t="shared" ref="KF75:KF138" si="459">IF(KC75&gt;0,(KC75-KF$10)/KF$10,0)</f>
        <v>-0.25462012320328548</v>
      </c>
      <c r="KG75" s="68"/>
      <c r="KH75" s="15">
        <f t="shared" ref="KH75:KH138" si="460">IF(KC75&gt;0,(KC75-KC$10)/KC$10,0)</f>
        <v>-0.34535617673579805</v>
      </c>
      <c r="KI75" s="18"/>
      <c r="KJ75" s="13">
        <v>35.909999999999997</v>
      </c>
      <c r="KK75" s="68">
        <f t="shared" ref="KK75:KK138" si="461">IF(KJ75&gt;0,((KJ75-KJ74)/KJ74),0)</f>
        <v>7.8378378378378369E-2</v>
      </c>
      <c r="KL75" s="68">
        <f t="shared" si="307"/>
        <v>8.1319870530329796E-2</v>
      </c>
      <c r="KM75" s="68">
        <f t="shared" ref="KM75:KM138" si="462">IF(KJ75&gt;0,(KJ75-KM$10)/KM$10,0)</f>
        <v>0.70189573459715615</v>
      </c>
      <c r="KN75" s="68"/>
      <c r="KO75" s="15">
        <f t="shared" ref="KO75:KO138" si="463">IF(KJ75&gt;0,(KJ75-KJ$10)/KJ$10,0)</f>
        <v>-0.46570450825769977</v>
      </c>
      <c r="KQ75" s="13">
        <v>1.37</v>
      </c>
      <c r="KR75" s="68">
        <f t="shared" ref="KR75:KR138" si="464">IF(KQ75&gt;0,((KQ75-KQ74)/KQ74),0)</f>
        <v>1.4814814814814828E-2</v>
      </c>
      <c r="KS75" s="68">
        <f t="shared" si="308"/>
        <v>1.775630696676626E-2</v>
      </c>
      <c r="KT75" s="68">
        <f t="shared" ref="KT75:KT138" si="465">IF(KQ75&gt;0,(KQ75-KT$10)/KT$10,0)</f>
        <v>-0.47709923664122134</v>
      </c>
      <c r="KU75" s="68"/>
      <c r="KV75" s="15">
        <f t="shared" ref="KV75:KV138" si="466">IF(KQ75&gt;0,(KQ75-KQ$10)/KQ$10,0)</f>
        <v>0.35643564356435653</v>
      </c>
      <c r="KW75" s="18"/>
      <c r="KX75" s="13">
        <v>18.559999999999999</v>
      </c>
      <c r="KY75" s="68">
        <f t="shared" ref="KY75:KY138" si="467">IF(KX75&gt;0,((KX75-KX74)/KX74),0)</f>
        <v>6.0571428571428498E-2</v>
      </c>
      <c r="KZ75" s="68">
        <f t="shared" si="309"/>
        <v>6.3512920723379926E-2</v>
      </c>
      <c r="LA75" s="68">
        <f t="shared" ref="LA75:LA138" si="468">IF(KX75&gt;0,(KX75-LA$10)/LA$10,0)</f>
        <v>-0.74197136104546091</v>
      </c>
      <c r="LB75" s="68"/>
      <c r="LC75" s="15">
        <f t="shared" ref="LC75:LC138" si="469">IF(KX75&gt;0,(KX75-KX$10)/KX$10,0)</f>
        <v>-0.21720792914382125</v>
      </c>
      <c r="LD75" s="18"/>
      <c r="LE75" s="13">
        <v>47.31</v>
      </c>
      <c r="LF75" s="68">
        <f t="shared" ref="LF75:LF138" si="470">IF(LE75&gt;0,((LE75-LE74)/LE74),0)</f>
        <v>2.6024723487313009E-2</v>
      </c>
      <c r="LG75" s="68">
        <f t="shared" si="310"/>
        <v>2.896621563926444E-2</v>
      </c>
      <c r="LH75" s="68">
        <f t="shared" ref="LH75:LH138" si="471">IF(LE75&gt;0,(LE75-LH$10)/LH$10,0)</f>
        <v>0.32040189785096301</v>
      </c>
      <c r="LI75" s="68"/>
      <c r="LJ75" s="15">
        <f t="shared" ref="LJ75:LJ138" si="472">IF(LE75&gt;0,(LE75-LE$10)/LE$10,0)</f>
        <v>2.6024723487313009E-2</v>
      </c>
      <c r="LL75" s="13">
        <v>99.63</v>
      </c>
      <c r="LM75" s="68">
        <f t="shared" ref="LM75:LM138" si="473">IF(LL75&gt;0,((LL75-LL74)/LL74),0)</f>
        <v>1.5078407720143896E-3</v>
      </c>
      <c r="LN75" s="68">
        <f t="shared" si="311"/>
        <v>4.4493329239658217E-3</v>
      </c>
      <c r="LO75" s="68">
        <f t="shared" ref="LO75:LO138" si="474">IF(LL75&gt;0,(LL75-LO$10)/LO$10,0)</f>
        <v>0.13862857142857138</v>
      </c>
      <c r="LP75" s="68"/>
      <c r="LQ75" s="15">
        <f t="shared" ref="LQ75:LQ138" si="475">IF(LL75&gt;0,(LL75-LL$10)/LL$10,0)</f>
        <v>0.27387802071346379</v>
      </c>
      <c r="LS75" s="13">
        <v>11.98</v>
      </c>
      <c r="LT75" s="68">
        <f t="shared" ref="LT75:LT138" si="476">IF(LS75&gt;0,((LS75-LS74)/LS74),0)</f>
        <v>1.6115351993214698E-2</v>
      </c>
      <c r="LU75" s="68">
        <f t="shared" si="312"/>
        <v>1.9056844145166129E-2</v>
      </c>
      <c r="LV75" s="68"/>
      <c r="LW75" s="68"/>
      <c r="LX75" s="15">
        <f t="shared" ref="LX75:LX138" si="477">IF(LS75&gt;0,(LS75-LS$10)/LS$10,0)</f>
        <v>0.29513513513513517</v>
      </c>
      <c r="LZ75" s="13">
        <v>10.09</v>
      </c>
      <c r="MA75" s="68">
        <f t="shared" ref="MA75:MA138" si="478">IF(LZ75&gt;0,((LZ75-LZ74)/LZ74),0)</f>
        <v>1.8163471241170504E-2</v>
      </c>
      <c r="MB75" s="68">
        <f t="shared" si="313"/>
        <v>2.1104963393121935E-2</v>
      </c>
      <c r="MC75" s="68">
        <f t="shared" ref="MC75:MC138" si="479">IF(LZ75&gt;0,(LZ75-MC$10)/MC$10,0)</f>
        <v>-0.54651685393258431</v>
      </c>
      <c r="MD75" s="68"/>
      <c r="ME75" s="15">
        <f t="shared" ref="ME75:ME138" si="480">IF(LZ75&gt;0,(LZ75-LZ$10)/LZ$10,0)</f>
        <v>-0.2514836795252226</v>
      </c>
      <c r="MG75" s="13">
        <v>21.93</v>
      </c>
      <c r="MH75" s="68">
        <f t="shared" ref="MH75:MH138" si="481">IF(MG75&gt;0,((MG75-MG74)/MG74),0)</f>
        <v>0.10757575757575752</v>
      </c>
      <c r="MI75" s="68">
        <f t="shared" si="314"/>
        <v>0.11051724972770895</v>
      </c>
      <c r="MJ75" s="68">
        <f t="shared" ref="MJ75:MJ138" si="482">IF(MG75&gt;0,(MG75-MJ$10)/MJ$10,0)</f>
        <v>1.9555256064690028</v>
      </c>
      <c r="MK75" s="68"/>
      <c r="ML75" s="15">
        <f t="shared" ref="ML75:ML138" si="483">IF(MG75&gt;0,(MG75-MG$10)/MG$10,0)</f>
        <v>3.2972209138012215E-2</v>
      </c>
      <c r="MN75" s="13">
        <v>90.02</v>
      </c>
      <c r="MO75" s="68">
        <f t="shared" ref="MO75:MO138" si="484">IF(MN75&gt;0,((MN75-MN74)/MN74),0)</f>
        <v>8.7404751232631247E-3</v>
      </c>
      <c r="MP75" s="68">
        <f t="shared" si="315"/>
        <v>1.1681967275214557E-2</v>
      </c>
      <c r="MQ75" s="68">
        <f t="shared" ref="MQ75:MQ138" si="485">IF(MN75&gt;0,(MN75-MQ$10)/MQ$10,0)</f>
        <v>-0.28498808578236701</v>
      </c>
      <c r="MR75" s="68"/>
      <c r="MS75" s="15">
        <f t="shared" ref="MS75:MS138" si="486">IF(MN75&gt;0,(MN75-MN$10)/MN$10,0)</f>
        <v>-0.19184846036448519</v>
      </c>
      <c r="MU75" s="13">
        <v>8.98</v>
      </c>
      <c r="MV75" s="68">
        <f t="shared" ref="MV75:MV138" si="487">IF(MU75&gt;0,((MU75-MU74)/MU74),0)</f>
        <v>-3.5445757250268536E-2</v>
      </c>
      <c r="MW75" s="68">
        <f t="shared" si="316"/>
        <v>-3.2504265098317102E-2</v>
      </c>
      <c r="MX75" s="68">
        <f t="shared" ref="MX75:MX138" si="488">IF(MU75&gt;0,(MU75-MX$10)/MX$10,0)</f>
        <v>-0.56971729755630096</v>
      </c>
      <c r="MY75" s="68"/>
      <c r="MZ75" s="15">
        <f t="shared" ref="MZ75:MZ138" si="489">IF(MU75&gt;0,(MU75-MU$10)/MU$10,0)</f>
        <v>-0.15838800374882844</v>
      </c>
      <c r="NB75" s="13">
        <v>167.7</v>
      </c>
      <c r="NC75" s="68">
        <f t="shared" ref="NC75:NC138" si="490">IF(NB75&gt;0,((NB75-NB74)/NB74),0)</f>
        <v>5.3354115460702975E-3</v>
      </c>
      <c r="ND75" s="68">
        <f t="shared" si="317"/>
        <v>8.2769036980217293E-3</v>
      </c>
      <c r="NE75" s="68">
        <f t="shared" ref="NE75:NE138" si="491">IF(NB75&gt;0,(NB75-NE$10)/NE$10,0)</f>
        <v>0.23791245294161062</v>
      </c>
      <c r="NF75" s="68"/>
      <c r="NG75" s="15">
        <f t="shared" ref="NG75:NG138" si="492">IF(NB75&gt;0,(NB75-NB$10)/NB$10,0)</f>
        <v>5.4559625876850924E-3</v>
      </c>
      <c r="NI75" s="13">
        <v>4.78</v>
      </c>
      <c r="NJ75" s="68">
        <f t="shared" ref="NJ75:NJ138" si="493">IF(NI75&gt;0,((NI75-NI74)/NI74),0)</f>
        <v>1.2711864406779768E-2</v>
      </c>
      <c r="NK75" s="68">
        <f t="shared" si="318"/>
        <v>1.56533565587312E-2</v>
      </c>
      <c r="NL75" s="68">
        <f t="shared" ref="NL75:NL138" si="494">IF(NI75&gt;0,(NI75-NL$10)/NL$10,0)</f>
        <v>-0.9620484319174275</v>
      </c>
      <c r="NM75" s="68"/>
      <c r="NN75" s="15">
        <f t="shared" ref="NN75:NN138" si="495">IF(NI75&gt;0,(NI75-NI$10)/NI$10,0)</f>
        <v>-2.4489795918367366E-2</v>
      </c>
      <c r="NP75" s="13">
        <v>286.07</v>
      </c>
      <c r="NQ75" s="68">
        <f t="shared" ref="NQ75:NQ138" si="496">IF(NP75&gt;0,((NP75-NP74)/NP74),0)</f>
        <v>5.3742448799174794E-2</v>
      </c>
      <c r="NR75" s="68">
        <f t="shared" si="319"/>
        <v>5.6683940951126228E-2</v>
      </c>
      <c r="NS75" s="68">
        <f t="shared" ref="NS75:NS138" si="497">IF(NP75&gt;0,(NP75-NS$10)/NS$10,0)</f>
        <v>1.1795809523809524</v>
      </c>
      <c r="NT75" s="68"/>
      <c r="NU75" s="15">
        <f t="shared" ref="NU75:NU138" si="498">IF(NP75&gt;0,(NP75-NP$10)/NP$10,0)</f>
        <v>-0.13030127990757917</v>
      </c>
      <c r="NW75" s="13">
        <v>146.75</v>
      </c>
      <c r="NX75" s="68">
        <f t="shared" ref="NX75:NX138" si="499">IF(NW75&gt;0,((NW75-NW74)/NW74),0)</f>
        <v>7.8983516483516879E-3</v>
      </c>
      <c r="NY75" s="68">
        <f t="shared" si="320"/>
        <v>1.0839843800303121E-2</v>
      </c>
      <c r="NZ75" s="68">
        <f t="shared" ref="NZ75:NZ138" si="500">IF(NW75&gt;0,(NW75-NZ$10)/NZ$10,0)</f>
        <v>-0.16505461993627671</v>
      </c>
      <c r="OA75" s="68"/>
      <c r="OB75" s="15">
        <f t="shared" ref="OB75:OB138" si="501">IF(NW75&gt;0,(NW75-NW$10)/NW$10,0)</f>
        <v>-0.22477548864236666</v>
      </c>
      <c r="OD75" s="13">
        <v>1.18</v>
      </c>
      <c r="OE75" s="68">
        <f t="shared" ref="OE75:OE138" si="502">IF(OD75&gt;0,((OD75-OD74)/OD74),0)</f>
        <v>-8.4033613445378234E-3</v>
      </c>
      <c r="OF75" s="68">
        <f t="shared" si="321"/>
        <v>-5.4618691925863907E-3</v>
      </c>
      <c r="OG75" s="68">
        <f t="shared" ref="OG75:OG138" si="503">IF(OD75&gt;0,(OD75-OG$10)/OG$10,0)</f>
        <v>-0.99477112598041384</v>
      </c>
      <c r="OH75" s="68"/>
      <c r="OI75" s="15">
        <f t="shared" ref="OI75:OI138" si="504">IF(OD75&gt;0,(OD75-OD$10)/OD$10,0)</f>
        <v>-0.19178082191780824</v>
      </c>
      <c r="OK75" s="13">
        <v>58.56</v>
      </c>
      <c r="OL75" s="68">
        <f t="shared" ref="OL75:OL138" si="505">IF(OK75&gt;0,((OK75-OK74)/OK74),0)</f>
        <v>7.587727356237374E-2</v>
      </c>
      <c r="OM75" s="68">
        <f t="shared" si="322"/>
        <v>7.8818765714325167E-2</v>
      </c>
      <c r="ON75" s="68">
        <f t="shared" ref="ON75:ON138" si="506">IF(OK75&gt;0,(OK75-ON$10)/ON$10,0)</f>
        <v>0.37950530035335683</v>
      </c>
      <c r="OO75" s="68"/>
      <c r="OP75" s="15">
        <f t="shared" ref="OP75:OP138" si="507">IF(OK75&gt;0,(OK75-OK$10)/OK$10,0)</f>
        <v>-0.12085272481609363</v>
      </c>
      <c r="OR75" s="13">
        <v>1.76</v>
      </c>
      <c r="OS75" s="68">
        <f t="shared" ref="OS75:OS138" si="508">IF(OR75&gt;0,((OR75-OR74)/OR74),0)</f>
        <v>-3.8251366120218615E-2</v>
      </c>
      <c r="OT75" s="68">
        <f t="shared" si="323"/>
        <v>-3.530987396826718E-2</v>
      </c>
      <c r="OU75" s="68">
        <f t="shared" ref="OU75:OU138" si="509">IF(OR75&gt;0,(OR75-OU$10)/OU$10,0)</f>
        <v>-0.77142857142857146</v>
      </c>
      <c r="OV75" s="68"/>
      <c r="OW75" s="15">
        <f t="shared" ref="OW75:OW138" si="510">IF(OR75&gt;0,(OR75-OR$10)/OR$10,0)</f>
        <v>0.57142857142857129</v>
      </c>
      <c r="OY75" s="13">
        <v>116.72</v>
      </c>
      <c r="OZ75" s="68">
        <f t="shared" ref="OZ75:OZ138" si="511">IF(OY75&gt;0,((OY75-OY74)/OY74),0)</f>
        <v>-1.1125374411638464E-3</v>
      </c>
      <c r="PA75" s="68">
        <f t="shared" si="324"/>
        <v>1.8289547107875859E-3</v>
      </c>
      <c r="PB75" s="68">
        <f t="shared" si="332"/>
        <v>2.5913846153846154</v>
      </c>
      <c r="PC75" s="68"/>
      <c r="PD75" s="15">
        <f t="shared" ref="PD75:PD138" si="512">IF(OY75&gt;0,(OY75-OY$10)/OY$10,0)</f>
        <v>1.8943692710606738E-2</v>
      </c>
      <c r="PE75" s="18"/>
      <c r="PF75" s="13">
        <v>200.21</v>
      </c>
      <c r="PG75" s="68">
        <f t="shared" ref="PG75:PG138" si="513">IF(PF75&gt;0,((PF75-PF74)/PF74),0)</f>
        <v>-9.1556963278233913E-3</v>
      </c>
      <c r="PH75" s="68">
        <f t="shared" si="325"/>
        <v>-6.2142041758719586E-3</v>
      </c>
      <c r="PI75" s="68">
        <f t="shared" ref="PI75:PI138" si="514">IF(PF75&gt;0,(PF75-PI$10)/PI$10,0)</f>
        <v>-0.42501435956346922</v>
      </c>
      <c r="PJ75" s="68"/>
      <c r="PK75" s="15">
        <f t="shared" ref="PK75:PK138" si="515">IF(PF75&gt;0,(PF75-PF$10)/PF$10,0)</f>
        <v>-4.2652895328264655E-2</v>
      </c>
      <c r="PM75" s="13"/>
      <c r="PN75" s="68">
        <f t="shared" ref="PN75:PN138" si="516">IF(PM75&gt;0,((PM75-PM74)/PM74),0)</f>
        <v>0</v>
      </c>
      <c r="PO75" s="68">
        <f t="shared" ref="PO75:PO138" si="517">PN75-$V75</f>
        <v>2.9414921519514323E-3</v>
      </c>
      <c r="PP75" s="68">
        <f t="shared" ref="PP75:PP138" si="518">IF(PM75&gt;0,(PM75-PP$10)/PP$10,0)</f>
        <v>0</v>
      </c>
      <c r="PQ75" s="68"/>
      <c r="PR75" s="15">
        <f t="shared" ref="PR75:PR138" si="519">IF(PM75&gt;0,(PM75-PM$10)/PM$10,0)</f>
        <v>0</v>
      </c>
      <c r="PT75" s="13">
        <v>3.45</v>
      </c>
      <c r="PU75" s="68">
        <f t="shared" ref="PU75:PU138" si="520">IF(PT75&gt;0,((PT75-PT74)/PT74),0)</f>
        <v>0</v>
      </c>
      <c r="PV75" s="68">
        <f t="shared" si="326"/>
        <v>2.9414921519514323E-3</v>
      </c>
      <c r="PW75" s="68">
        <f t="shared" ref="PW75:PW138" si="521">IF(PT75&gt;0,(PT75-PW$10)/PW$10,0)</f>
        <v>-0.60435779816513757</v>
      </c>
      <c r="PX75" s="68"/>
      <c r="PY75" s="15">
        <f t="shared" ref="PY75:PY138" si="522">IF(PT75&gt;0,(PT75-PT$10)/PT$10,0)</f>
        <v>-0.32748538011695899</v>
      </c>
      <c r="QA75" s="13">
        <v>194.17</v>
      </c>
      <c r="QB75" s="68">
        <f t="shared" ref="QB75:QB138" si="523">IF(QA75&gt;0,((QA75-QA74)/QA74),0)</f>
        <v>2.2970338759812366E-2</v>
      </c>
      <c r="QC75" s="68">
        <f t="shared" si="327"/>
        <v>2.5911830911763797E-2</v>
      </c>
      <c r="QD75" s="68">
        <f t="shared" ref="QD75:QD138" si="524">IF(QA75&gt;0,(QA75-QD$10)/QD$10,0)</f>
        <v>-0.42449390912593737</v>
      </c>
      <c r="QE75" s="68"/>
      <c r="QF75" s="15">
        <f t="shared" ref="QF75:QF138" si="525">IF(QA75&gt;0,(QA75-QA$10)/QA$10,0)</f>
        <v>1.2673411911964005E-2</v>
      </c>
      <c r="QH75" s="13">
        <v>1.1339999999999999</v>
      </c>
      <c r="QI75" s="68">
        <f t="shared" ref="QI75:QI138" si="526">IF(QH75&gt;0,((QH75-QH74)/QH74),0)</f>
        <v>3.5398230088495609E-3</v>
      </c>
      <c r="QJ75" s="68">
        <f t="shared" si="328"/>
        <v>6.4813151608009937E-3</v>
      </c>
      <c r="QK75" s="68">
        <f t="shared" ref="QK75:QK138" si="527">IF(QH75&gt;0,(QH75-QK$10)/QK$10,0)</f>
        <v>-0.54820717131474106</v>
      </c>
      <c r="QL75" s="68"/>
      <c r="QM75" s="15">
        <f t="shared" ref="QM75:QM138" si="528">IF(QH75&gt;0,(QH75-QH$10)/QH$10,0)</f>
        <v>-0.1276923076923078</v>
      </c>
      <c r="QO75" s="13">
        <v>9.4700000000000006</v>
      </c>
      <c r="QP75" s="68">
        <f t="shared" ref="QP75:QP138" si="529">IF(QO75&gt;0,((QO75-QO74)/QO74),0)</f>
        <v>0.25430463576158951</v>
      </c>
      <c r="QQ75" s="68">
        <f t="shared" si="329"/>
        <v>0.25724612791354096</v>
      </c>
      <c r="QR75" s="68">
        <f t="shared" ref="QR75:QR138" si="530">IF(QO75&gt;0,(QO75-QR$10)/QR$10,0)</f>
        <v>-0.98845656890709177</v>
      </c>
      <c r="QS75" s="68"/>
      <c r="QT75" s="15">
        <f t="shared" ref="QT75:QT138" si="531">IF(QO75&gt;0,(QO75-QO$10)/QO$10,0)</f>
        <v>-0.17508710801393726</v>
      </c>
      <c r="QV75" s="13">
        <v>1.3149999999999999</v>
      </c>
      <c r="QW75" s="68">
        <f t="shared" ref="QW75:QW138" si="532">IF(QV75&gt;0,((QV75-QV74)/QV74),0)</f>
        <v>-7.067137809187285E-2</v>
      </c>
      <c r="QX75" s="68">
        <f t="shared" si="330"/>
        <v>-6.7729885939921422E-2</v>
      </c>
      <c r="QY75" s="68">
        <f t="shared" ref="QY75:QY138" si="533">IF(QV75&gt;0,(QV75-QY$10)/QY$10,0)</f>
        <v>-0.62747875354107652</v>
      </c>
      <c r="QZ75" s="68"/>
      <c r="RA75" s="15">
        <f t="shared" ref="RA75:RA138" si="534">IF(QV75&gt;0,(QV75-QV$10)/QV$10,0)</f>
        <v>-0.46260727421332248</v>
      </c>
      <c r="RC75" s="13">
        <v>17.97</v>
      </c>
      <c r="RD75" s="68">
        <f t="shared" ref="RD75:RD138" si="535">IF(RC75&gt;0,((RC75-RC74)/RC74),0)</f>
        <v>1.0686164229471188E-2</v>
      </c>
      <c r="RE75" s="68">
        <f t="shared" si="331"/>
        <v>1.3627656381422621E-2</v>
      </c>
      <c r="RF75" s="68">
        <f t="shared" ref="RF75:RF138" si="536">IF(RC75&gt;0,(RC75-RF$10)/RF$10,0)</f>
        <v>-0.61179520414776412</v>
      </c>
      <c r="RG75" s="68"/>
      <c r="RH75" s="15">
        <f t="shared" ref="RH75:RH138" si="537">IF(RC75&gt;0,(RC75-RC$10)/RC$10,0)</f>
        <v>-0.27393939393939398</v>
      </c>
      <c r="RJ75" s="13">
        <v>146.16999999999999</v>
      </c>
      <c r="RK75" s="68">
        <f t="shared" ref="RK75:RK138" si="538">IF(RJ75&gt;0,((RJ75-RJ74)/RJ74),0)</f>
        <v>-4.2915531335151486E-3</v>
      </c>
      <c r="RL75" s="68">
        <f t="shared" ref="RL75:RL138" si="539">RK75-$V75</f>
        <v>-1.3500609815637163E-3</v>
      </c>
      <c r="RM75" s="68">
        <f t="shared" ref="RM75:RM138" si="540">IF(RJ75&gt;0,(RJ75-RM$10)/RM$10,0)</f>
        <v>-0.32196864273123676</v>
      </c>
      <c r="RN75" s="68"/>
      <c r="RO75" s="15">
        <f t="shared" ref="RO75:RO138" si="541">IF(RJ75&gt;0,(RJ75-RJ$10)/RJ$10,0)</f>
        <v>-0.25696421309475403</v>
      </c>
      <c r="RQ75" s="13">
        <v>10.31</v>
      </c>
      <c r="RR75" s="68">
        <f t="shared" ref="RR75:RR138" si="542">IF(RQ75&gt;0,((RQ75-RQ74)/RQ74),0)</f>
        <v>-1.5281757402101255E-2</v>
      </c>
      <c r="RS75" s="68">
        <f t="shared" ref="RS75:RS138" si="543">RR75-$V75</f>
        <v>-1.2340265250149822E-2</v>
      </c>
      <c r="RT75" s="68">
        <f t="shared" ref="RT75:RT138" si="544">IF(RQ75&gt;0,(RQ75-RT$10)/RT$10,0)</f>
        <v>-0.29576502732240434</v>
      </c>
      <c r="RU75" s="68"/>
      <c r="RV75" s="15">
        <f t="shared" ref="RV75:RV138" si="545">IF(RQ75&gt;0,(RQ75-RQ$10)/RQ$10,0)</f>
        <v>-0.50527831094049902</v>
      </c>
      <c r="RX75" s="13">
        <v>77.84</v>
      </c>
      <c r="RY75" s="68">
        <f t="shared" ref="RY75:RY138" si="546">IF(RX75&gt;0,((RX75-RX74)/RX74),0)</f>
        <v>5.1749763545466801E-2</v>
      </c>
      <c r="RZ75" s="68">
        <f t="shared" ref="RZ75:RZ138" si="547">RY75-$V75</f>
        <v>5.4691255697418235E-2</v>
      </c>
      <c r="SA75" s="68">
        <f t="shared" ref="SA75:SA138" si="548">IF(RX75&gt;0,(RX75-SA$10)/SA$10,0)</f>
        <v>-0.41500075154065835</v>
      </c>
      <c r="SB75" s="68"/>
      <c r="SC75" s="15">
        <f t="shared" ref="SC75:SC138" si="549">IF(RX75&gt;0,(RX75-RX$10)/RX$10,0)</f>
        <v>2.9221208515139603E-2</v>
      </c>
      <c r="SE75" s="13">
        <v>8.33</v>
      </c>
      <c r="SF75" s="68">
        <f t="shared" ref="SF75:SF138" si="550">IF(SE75&gt;0,((SE75-SE74)/SE74),0)</f>
        <v>0.11066666666666668</v>
      </c>
      <c r="SG75" s="68">
        <f t="shared" ref="SG75:SG138" si="551">SF75-$V75</f>
        <v>0.1136081588186181</v>
      </c>
      <c r="SH75" s="68">
        <f t="shared" ref="SH75:SH138" si="552">IF(SE75&gt;0,(SE75-SH$10)/SH$10,0)</f>
        <v>-0.33360000000000001</v>
      </c>
      <c r="SI75" s="68"/>
      <c r="SJ75" s="15">
        <f t="shared" ref="SJ75:SJ138" si="553">IF(SE75&gt;0,(SE75-SE$10)/SE$10,0)</f>
        <v>-0.45412844036697247</v>
      </c>
      <c r="SL75" s="13">
        <v>0.42699999999999999</v>
      </c>
      <c r="SM75" s="68">
        <f t="shared" ref="SM75:SM138" si="554">IF(SL75&gt;0,((SL75-SL74)/SL74),0)</f>
        <v>4.6568627450980435E-2</v>
      </c>
      <c r="SN75" s="68">
        <f t="shared" ref="SN75:SN138" si="555">SM75-$V75</f>
        <v>4.9510119602931869E-2</v>
      </c>
      <c r="SO75" s="68">
        <f t="shared" ref="SO75:SO138" si="556">IF(SL75&gt;0,(SL75-SO$10)/SO$10,0)</f>
        <v>-0.69929577464788728</v>
      </c>
      <c r="SP75" s="68"/>
      <c r="SQ75" s="15">
        <f t="shared" ref="SQ75:SQ138" si="557">IF(SL75&gt;0,(SL75-SL$10)/SL$10,0)</f>
        <v>-0.57722772277227719</v>
      </c>
      <c r="SS75" s="13">
        <v>6.6</v>
      </c>
      <c r="ST75" s="68">
        <f t="shared" ref="ST75:ST138" si="558">IF(SS75&gt;0,((SS75-SS74)/SS74),0)</f>
        <v>4.1009463722397443E-2</v>
      </c>
      <c r="SU75" s="68">
        <f t="shared" ref="SU75:SU138" si="559">ST75-$V75</f>
        <v>4.3950955874348878E-2</v>
      </c>
      <c r="SV75" s="68">
        <f t="shared" ref="SV75:SV138" si="560">IF(SS75&gt;0,(SS75-SV$10)/SV$10,0)</f>
        <v>-0.59107806691449816</v>
      </c>
      <c r="SW75" s="68"/>
      <c r="SX75" s="15">
        <f t="shared" ref="SX75:SX138" si="561">IF(SS75&gt;0,(SS75-SS$10)/SS$10,0)</f>
        <v>-0.21428571428571436</v>
      </c>
      <c r="SZ75" s="13">
        <v>23.99</v>
      </c>
      <c r="TA75" s="68">
        <f t="shared" ref="TA75:TA138" si="562">IF(SZ75&gt;0,((SZ75-SZ74)/SZ74),0)</f>
        <v>4.0329575021682558E-2</v>
      </c>
      <c r="TB75" s="68">
        <f t="shared" ref="TB75:TB138" si="563">TA75-$V75</f>
        <v>4.3271067173633992E-2</v>
      </c>
      <c r="TC75" s="68">
        <f t="shared" ref="TC75:TC138" si="564">IF(SZ75&gt;0,(SZ75-TC$10)/TC$10,0)</f>
        <v>-0.40574684171414416</v>
      </c>
      <c r="TD75" s="68"/>
      <c r="TE75" s="15">
        <f t="shared" ref="TE75:TE138" si="565">IF(SZ75&gt;0,(SZ75-SZ$10)/SZ$10,0)</f>
        <v>0.5378205128205128</v>
      </c>
      <c r="TG75" s="13">
        <v>0.156</v>
      </c>
      <c r="TH75" s="68">
        <f t="shared" ref="TH75:TH138" si="566">IF(TG75&gt;0,((TG75-TG74)/TG74),0)</f>
        <v>-6.8656716417910504E-2</v>
      </c>
      <c r="TI75" s="68">
        <f t="shared" ref="TI75:TI138" si="567">TH75-$V75</f>
        <v>-6.5715224265959077E-2</v>
      </c>
      <c r="TJ75" s="68">
        <f t="shared" ref="TJ75:TJ138" si="568">IF(TG75&gt;0,(TG75-TJ$10)/TJ$10,0)</f>
        <v>-0.29090909090909089</v>
      </c>
      <c r="TK75" s="68"/>
      <c r="TL75" s="15">
        <f t="shared" ref="TL75:TL138" si="569">IF(TG75&gt;0,(TG75-TG$10)/TG$10,0)</f>
        <v>-7.9646017699115113E-2</v>
      </c>
      <c r="TN75" s="13">
        <v>19.989999999999998</v>
      </c>
      <c r="TO75" s="68">
        <f t="shared" ref="TO75:TO138" si="570">IF(TN75&gt;0,((TN75-TN74)/TN74),0)</f>
        <v>-1.5270935960591245E-2</v>
      </c>
      <c r="TP75" s="68">
        <f t="shared" ref="TP75:TP138" si="571">TO75-$V75</f>
        <v>-1.2329443808639812E-2</v>
      </c>
      <c r="TQ75" s="68">
        <f t="shared" ref="TQ75:TQ138" si="572">IF(TN75&gt;0,(TN75-TQ$10)/TQ$10,0)</f>
        <v>-0.70862819120637266</v>
      </c>
      <c r="TR75" s="68"/>
      <c r="TS75" s="15">
        <f t="shared" ref="TS75:TS138" si="573">IF(TN75&gt;0,(TN75-TN$10)/TN$10,0)</f>
        <v>-0.32806722689075635</v>
      </c>
      <c r="TU75" s="13">
        <v>1.77</v>
      </c>
      <c r="TV75" s="68">
        <f t="shared" ref="TV75:TV138" si="574">IF(TU75&gt;0,((TU75-TU74)/TU74),0)</f>
        <v>-5.3475935828877053E-2</v>
      </c>
      <c r="TW75" s="68">
        <f t="shared" ref="TW75:TW138" si="575">TV75-$V75</f>
        <v>-5.0534443676925618E-2</v>
      </c>
      <c r="TX75" s="68">
        <f t="shared" ref="TX75:TX138" si="576">IF(TU75&gt;0,(TU75-TX$10)/TX$10,0)</f>
        <v>-0.59863945578231292</v>
      </c>
      <c r="TY75" s="68"/>
      <c r="TZ75" s="15">
        <f t="shared" ref="TZ75:TZ138" si="577">IF(TU75&gt;0,(TU75-TU$10)/TU$10,0)</f>
        <v>3.5087719298245647E-2</v>
      </c>
      <c r="UB75" s="13"/>
      <c r="UC75" s="68">
        <f t="shared" ref="UC75:UC138" si="578">IF(UB75&gt;0,((UB75-UB74)/UB74),0)</f>
        <v>0</v>
      </c>
      <c r="UD75" s="68">
        <f t="shared" ref="UD75:UD138" si="579">UC75-$V75</f>
        <v>2.9414921519514323E-3</v>
      </c>
      <c r="UE75" s="68">
        <f t="shared" ref="UE75:UE138" si="580">IF(UB75&gt;0,(UB75-UE$10)/UE$10,0)</f>
        <v>0</v>
      </c>
      <c r="UF75" s="68"/>
      <c r="UG75" s="15">
        <f t="shared" ref="UG75:UG138" si="581">IF(UB75&gt;0,(UB75-UB$10)/UB$10,0)</f>
        <v>0</v>
      </c>
      <c r="UI75" s="13"/>
      <c r="UJ75" s="68">
        <f t="shared" ref="UJ75:UJ138" si="582">IF(UI75&gt;0,((UI75-UI74)/UI74),0)</f>
        <v>0</v>
      </c>
      <c r="UK75" s="68">
        <f t="shared" ref="UK75:UK138" si="583">UJ75-$V75</f>
        <v>2.9414921519514323E-3</v>
      </c>
      <c r="UL75" s="68">
        <f t="shared" ref="UL75:UL138" si="584">IF(UI75&gt;0,(UI75-UL$10)/UL$10,0)</f>
        <v>0</v>
      </c>
      <c r="UM75" s="68"/>
      <c r="UN75" s="15">
        <f t="shared" ref="UN75:UN138" si="585">IF(UI75&gt;0,(UI75-UI$10)/UI$10,0)</f>
        <v>0</v>
      </c>
      <c r="UP75" s="13"/>
      <c r="UQ75" s="68">
        <f t="shared" ref="UQ75:UQ138" si="586">IF(UP75&gt;0,((UP75-UP74)/UP74),0)</f>
        <v>0</v>
      </c>
      <c r="UR75" s="68">
        <f t="shared" ref="UR75:UR138" si="587">UQ75-$V75</f>
        <v>2.9414921519514323E-3</v>
      </c>
      <c r="US75" s="68">
        <f t="shared" ref="US75:US138" si="588">IF(UP75&gt;0,(UP75-US$10)/US$10,0)</f>
        <v>0</v>
      </c>
      <c r="UT75" s="68"/>
      <c r="UU75" s="15">
        <f t="shared" ref="UU75:UU138" si="589">IF(UP75&gt;0,(UP75-UP$10)/UP$10,0)</f>
        <v>0</v>
      </c>
      <c r="UW75" s="13"/>
      <c r="UX75" s="68">
        <f t="shared" ref="UX75:UX138" si="590">IF(UW75&gt;0,((UW75-UW74)/UW74),0)</f>
        <v>0</v>
      </c>
      <c r="UY75" s="68">
        <f t="shared" ref="UY75:UY138" si="591">UX75-$V75</f>
        <v>2.9414921519514323E-3</v>
      </c>
      <c r="UZ75" s="68">
        <f t="shared" ref="UZ75:UZ138" si="592">IF(UW75&gt;0,(UW75-UZ$10)/UZ$10,0)</f>
        <v>0</v>
      </c>
      <c r="VA75" s="68"/>
      <c r="VB75" s="15">
        <f t="shared" ref="VB75:VB138" si="593">IF(UW75&gt;0,(UW75-UW$10)/UW$10,0)</f>
        <v>0</v>
      </c>
      <c r="VD75" s="13"/>
      <c r="VE75" s="68">
        <f t="shared" ref="VE75:VE138" si="594">IF(VD75&gt;0,((VD75-VD74)/VD74),0)</f>
        <v>0</v>
      </c>
      <c r="VF75" s="68">
        <f t="shared" ref="VF75:VF138" si="595">VE75-$V75</f>
        <v>2.9414921519514323E-3</v>
      </c>
      <c r="VG75" s="68">
        <f t="shared" ref="VG75:VG138" si="596">IF(VD75&gt;0,(VD75-VG$10)/VG$10,0)</f>
        <v>0</v>
      </c>
      <c r="VH75" s="68"/>
      <c r="VI75" s="15">
        <f t="shared" ref="VI75:VI138" si="597">IF(VD75&gt;0,(VD75-VD$10)/VD$10,0)</f>
        <v>0</v>
      </c>
      <c r="VM75" s="21">
        <f t="shared" ref="VM75:VM138" si="598">IF($C75&gt;0,(($IK$5*IG75)+($GT$5*GP75)+($JM$5*JI75)+($JF$5*JB75)+($IY$5*IU75)+($IR$5*IN75)+($ID$5*HZ75)+($HW$5*HS75)+($HP$5*HL75)+($HI$5*HE75)+($GF$5*GB75)+($FY$5*FU75)+($FR$5*FN75)+($FK$5*FG75)+($FD$5*EZ75)+($EW$5*ES75)+($EP$5*EL75)+($EI$5*EE75)+($EB$5*DX75)+($DU$5*DQ75)+($DN$5*DJ75)+($DG$5*DC75)+($CZ$5*CV75)+($CS$5*CO75)+($CL$5*CH75)+($CE$5*CA75)+($BX$5*BT75)+($BQ$5*BM75)+($BJ$5*BF75)+($BC$5*AY75)+($AV$5*AR75)+($AO$5*AK75)+($AH$5*AD75)+($JT$5*JP75)+($KA$5*JW75)+($KO$5*KK75)+($PR$5*PN75)+($GM$5*GI75)+($HA$5*GW75)+($KV$5*KR75)+($KH$5*KD75)+($LC$5*KY75)+($MS$5*MO75)+($ML$5*MH75)+($ME$5*MA75)+($LX$5*LT75)+($LQ$5*LM75)+($LJ$5*LF75)+(MV75*$MZ$5)+(NC75*$NG$5)+(NJ75*$NN$5)+($OI$5*OE75)+($NU$5*NQ75)+($OB$5*NX75)+($PK$5*PG75)+($OP$5*OL75)+($OW$5*OS75)+($PD$5*OZ75)+(PU75*$PY$5)+(QB75*$QF$5)+(QI75*$QM$5)+(QP75*$QT$5)+(QW75*$RA$5)+(RD75*$RH$5)+(RK75*$RO$5)+(RR75*$RV$5)+(RY75*$SC$5)+(SF75*$SJ$5)+(SM75*$SQ$5)+(ST75*$SX$5)+(TA75*$TE$5))+(TH75*$TL$5)+(TO75*$TS$5))/$VM$5</f>
        <v>1.726739045733975E-2</v>
      </c>
      <c r="VN75" s="49"/>
      <c r="VO75" s="21">
        <f t="shared" ref="VO75:VO138" si="599">IF($C75&gt;0,(($IK$5*II75)+($GT$5*GR75)+($JM$5*JK75)+($JF$5*JD75)+($IY$5*IW75)+($IR$5*IP75)+($ID$5*IB75)+($HW$5*HU75)+($HP$5*HN75)+($HI$5*HG75)+($GF$5*GD75)+($FY$5*FW75)+($FR$5*FP75)+($FK$5*FI75)+($FD$5*FB75)+($EW$5*EU75)+($EP$5*EN75)+($EI$5*EG75)+($EB$5*DZ75)+($DU$5*DS75)+($DN$5*DL75)+($DG$5*DE75)+($CZ$5*CX75)+($CS$5*CQ75)+($CL$5*CJ75)+($CE$5*CC75)+($BX$5*BV75)+($BQ$5*BO75)+($BJ$5*BH75)+($BC$5*BA75)+($AV$5*AT75)+($AO$5*AM75)+($AH$5*AF75)+($KO$5*KM75)+($KH$5*KF75)+($KA$5*JY75)+($JT$5*JR75)+($PR$5*PP75)+($GM$5*GK75)+($HA$5*GY75)+($KV$5*KT75)+($LC$5*LA75)+($MS$5*MQ75)+($ML$5*MJ75)+($ME$5*MC75)+($LX$5*LV75)+($LQ$5*LO75)+($LJ$5*LH75)+(MX75*$MZ$5)+(NE75*$NG$5)+(NL75*$NN$5)+($OI$5*OG75)+($NU$5*NS75)+($OB$5*NZ75)+($PD$5*PB75)+($OW$5*OU75)+($OP$5*ON75)+($PK$5*PI75)+($PY$5*PW75)+($QF$5*QD75)+($QM$5*QK75)+($QT$5*QR75)+($RA$5*QY75)+($RH$5*RF75)+($RO$5*RM75)+(RT75*$RV$5)+(SA75*$SC$5)+(SH75*$SJ$5)+(SO75*$SQ$5)+(SV75*$SX$5)+(TC75*$TE$5)+(TJ75*$TL$5)+(TQ75*$TS$5))/$VM$5,0)</f>
        <v>0.14044048713294474</v>
      </c>
      <c r="VP75" s="14"/>
      <c r="VQ75" s="21">
        <f t="shared" ref="VQ75:VQ138" si="600">IF($C75&gt;0,(($IK$5*IK75)+($GT$5*GT75)+($JM$5*JM75)+($JF$5*JF75)+($IY$5*IY75)+($IR$5*IR75)+($ID$5*ID75)+($HW$5*HW75)+($HP$5*HP75)+($HI$5*HI75)+($GF$5*GF75)+($FY$5*FY75)+($FR$5*FR75)+($FK$5*FK75)+($FD$5*FD75)+($EW$5*EW75)+($EP$5*EP75)+($EI$5*EI75)+($EB$5*EB75)+($DU$5*DU75)+($DN$5*DN75)+($DG$5*DG75)+($CZ$5*CZ75)+($CS$5*CS75)+($CL$5*CL75)+($CE$5*CE75)+($BX$5*BX75)+($BQ$5*BQ75)+($BJ$5*BJ75)+($BC$5*BC75)+($AV$5*AV75)+($AO$5*AO75)+($AH$5*AH75)+($KO$5*KO75)+($PR$5*PR75)+($GM$5*GM75)+($HA$5*HA75)+($KH$5*KH75)+($KA$5*KA75)+($JT$5*JT75)+($KV$5*KV75)+($LC$5*LC75)+($MS$5*MS75)+($ML$5*ML75)+($ME$5*ME75)+($LX$5*LX75)+($LQ$5*LQ75)+($LJ$5*LJ75)+($OI$5*OI75)+($NU$5*NU75)+($NN$5*NN75)+($NG$5*NG75)+($MZ$5*MZ75)+(OB75*$OB$5)+($PD$5*PD75)+($OW$5*OW75)+($OP$5*OP75)+($PK$5*PK75)+(PY75*$PY$5)+(QF75*$QF$5)+(QM75*$QM$5)+(QT75*$QT$5)+(RA75*$RA$5)+(RH75*$RH$5)+(RO75*$RO$5)+(RV75*$RV$5)+(SC75*$SC$5)+(SJ75*$SJ$5)+(SQ75*$SQ$5)+(SX75*$SX$5)+(TE75*$TE$5)+(TL75*$TL$5)+(TS75*$TS$5))/$VM$5,0)</f>
        <v>-0.1055609538527633</v>
      </c>
    </row>
    <row r="76" spans="1:589" ht="15.75" customHeight="1" x14ac:dyDescent="0.2">
      <c r="A76" s="127">
        <v>45755</v>
      </c>
      <c r="B76" s="4">
        <f t="shared" si="333"/>
        <v>45755</v>
      </c>
      <c r="C76" s="13">
        <v>37645.589999999997</v>
      </c>
      <c r="D76" s="138">
        <f t="shared" si="334"/>
        <v>-320.01000000000204</v>
      </c>
      <c r="E76" s="68">
        <f t="shared" si="335"/>
        <v>-8.4289462039320341E-3</v>
      </c>
      <c r="F76" s="15">
        <f t="shared" si="336"/>
        <v>-0.11514208040481186</v>
      </c>
      <c r="G76" s="13">
        <v>4982.78</v>
      </c>
      <c r="H76" s="138">
        <f t="shared" si="337"/>
        <v>-79.470000000000255</v>
      </c>
      <c r="I76" s="68">
        <f t="shared" si="338"/>
        <v>-1.5698553014963753E-2</v>
      </c>
      <c r="J76" s="15">
        <f t="shared" si="339"/>
        <v>-0.15282328198135556</v>
      </c>
      <c r="K76" s="13">
        <v>15267.91</v>
      </c>
      <c r="L76" s="138">
        <f t="shared" si="340"/>
        <v>-335.35000000000036</v>
      </c>
      <c r="M76" s="68">
        <f t="shared" si="341"/>
        <v>-2.149230353144153E-2</v>
      </c>
      <c r="N76" s="15">
        <f t="shared" si="342"/>
        <v>-0.20935860210794074</v>
      </c>
      <c r="O76" s="13">
        <v>1760.71</v>
      </c>
      <c r="P76" s="138">
        <f t="shared" si="343"/>
        <v>-49.430000000000064</v>
      </c>
      <c r="Q76" s="68">
        <f t="shared" si="344"/>
        <v>-2.7307280099881811E-2</v>
      </c>
      <c r="R76" s="15">
        <f t="shared" si="345"/>
        <v>-0.21050059188578391</v>
      </c>
      <c r="S76" s="18">
        <f t="shared" si="346"/>
        <v>-9.5582532132584483E-3</v>
      </c>
      <c r="T76" s="121">
        <f t="shared" si="347"/>
        <v>237.10118629787311</v>
      </c>
      <c r="U76" s="121">
        <f t="shared" si="348"/>
        <v>237.10118629787311</v>
      </c>
      <c r="V76" s="134">
        <f t="shared" si="349"/>
        <v>-7.998108666972488E-3</v>
      </c>
      <c r="W76" s="21">
        <f t="shared" ref="W76:W139" si="601">IF(T76&gt;0,(T76-T$11)/T$11,0)</f>
        <v>-8.3559018439301205E-2</v>
      </c>
      <c r="X76" s="18">
        <f t="shared" si="350"/>
        <v>-1.823177071255478E-2</v>
      </c>
      <c r="Y76" s="352">
        <f>277842.79-16850</f>
        <v>260992.78999999998</v>
      </c>
      <c r="Z76" s="15">
        <v>1.9999999999999999E-6</v>
      </c>
      <c r="AA76" s="21">
        <f t="shared" si="351"/>
        <v>8.0001086669724882E-3</v>
      </c>
      <c r="AC76" s="13">
        <v>173.65</v>
      </c>
      <c r="AD76" s="68">
        <f t="shared" si="352"/>
        <v>-2.0917907081641901E-2</v>
      </c>
      <c r="AE76" s="68">
        <f t="shared" ref="AE76:AE139" si="602">IF(AC76&gt;0,AD76-$V76,0)</f>
        <v>-1.2919798414669413E-2</v>
      </c>
      <c r="AF76" s="68">
        <f t="shared" si="353"/>
        <v>5.3893305820234237E-2</v>
      </c>
      <c r="AG76" s="68"/>
      <c r="AH76" s="15">
        <f t="shared" si="354"/>
        <v>-0.23559448870889635</v>
      </c>
      <c r="AJ76" s="13">
        <v>18.12</v>
      </c>
      <c r="AK76" s="68">
        <f t="shared" si="355"/>
        <v>-9.2946965554947057E-3</v>
      </c>
      <c r="AL76" s="68">
        <f t="shared" ref="AL76:AL139" si="603">IF(AJ76&gt;0,AK76-$V76,0)</f>
        <v>-1.2965878885222177E-3</v>
      </c>
      <c r="AM76" s="68">
        <f t="shared" si="356"/>
        <v>-2.5806451612903247E-2</v>
      </c>
      <c r="AN76" s="68"/>
      <c r="AO76" s="15">
        <f t="shared" si="357"/>
        <v>-0.13837375178316691</v>
      </c>
      <c r="AQ76" s="13">
        <v>16.899999999999999</v>
      </c>
      <c r="AR76" s="68">
        <f t="shared" si="358"/>
        <v>-2.028985507246385E-2</v>
      </c>
      <c r="AS76" s="68">
        <f t="shared" ref="AS76:AS139" si="604">IF(AQ76&gt;0,AR76-$V76,0)</f>
        <v>-1.2291746405491362E-2</v>
      </c>
      <c r="AT76" s="68">
        <f t="shared" si="359"/>
        <v>-2.1424435437174347E-2</v>
      </c>
      <c r="AU76" s="68"/>
      <c r="AV76" s="15">
        <f t="shared" si="360"/>
        <v>-0.21285514671634842</v>
      </c>
      <c r="AX76" s="13">
        <v>173.01</v>
      </c>
      <c r="AY76" s="68">
        <f t="shared" si="361"/>
        <v>-1.5702338282983553E-2</v>
      </c>
      <c r="AZ76" s="68">
        <f t="shared" ref="AZ76:AZ139" si="605">IF(AX76&gt;0,AY76-$V76,0)</f>
        <v>-7.704229616011065E-3</v>
      </c>
      <c r="BA76" s="68">
        <f t="shared" si="362"/>
        <v>0.29015659955257267</v>
      </c>
      <c r="BB76" s="68"/>
      <c r="BC76" s="15">
        <f t="shared" si="363"/>
        <v>-0.15270091581370296</v>
      </c>
      <c r="BE76" s="13">
        <v>67.78</v>
      </c>
      <c r="BF76" s="68">
        <f t="shared" si="364"/>
        <v>-1.1521073355694796E-2</v>
      </c>
      <c r="BG76" s="68">
        <f t="shared" ref="BG76:BG139" si="606">IF(BE76&gt;0,BF76-$V76,0)</f>
        <v>-3.5229646887223083E-3</v>
      </c>
      <c r="BH76" s="68"/>
      <c r="BI76" s="68"/>
      <c r="BJ76" s="15">
        <f t="shared" si="365"/>
        <v>-7.995113343287634E-2</v>
      </c>
      <c r="BL76" s="13">
        <v>54.5</v>
      </c>
      <c r="BM76" s="68">
        <f t="shared" si="366"/>
        <v>-1.2681159420289906E-2</v>
      </c>
      <c r="BN76" s="68">
        <f t="shared" ref="BN76:BN139" si="607">IF(BL76&gt;0,BM76-$V76,0)</f>
        <v>-4.6830507533174182E-3</v>
      </c>
      <c r="BO76" s="68">
        <f t="shared" si="367"/>
        <v>-8.2182553048164408E-2</v>
      </c>
      <c r="BP76" s="68"/>
      <c r="BQ76" s="15">
        <f t="shared" si="368"/>
        <v>-0.17884586409522379</v>
      </c>
      <c r="BS76" s="13">
        <v>30.05</v>
      </c>
      <c r="BT76" s="68">
        <f t="shared" si="369"/>
        <v>-1.5722240419259757E-2</v>
      </c>
      <c r="BU76" s="68">
        <f t="shared" ref="BU76:BU139" si="608">IF(BS76&gt;0,BT76-$V76,0)</f>
        <v>-7.7241317522872693E-3</v>
      </c>
      <c r="BV76" s="68">
        <f t="shared" si="370"/>
        <v>-0.19350509930220069</v>
      </c>
      <c r="BW76" s="68"/>
      <c r="BX76" s="15">
        <f t="shared" si="371"/>
        <v>-0.21437908496732025</v>
      </c>
      <c r="BZ76" s="13"/>
      <c r="CA76" s="68">
        <f t="shared" si="372"/>
        <v>0</v>
      </c>
      <c r="CB76" s="68">
        <f t="shared" ref="CB76:CB139" si="609">IF(BZ76&gt;0,CA76-$V76,0)</f>
        <v>0</v>
      </c>
      <c r="CC76" s="68">
        <f t="shared" si="373"/>
        <v>0</v>
      </c>
      <c r="CD76" s="68"/>
      <c r="CE76" s="15">
        <f t="shared" si="374"/>
        <v>0</v>
      </c>
      <c r="CG76" s="13">
        <v>25.38</v>
      </c>
      <c r="CH76" s="68">
        <f t="shared" si="375"/>
        <v>-3.8636363636363621E-2</v>
      </c>
      <c r="CI76" s="68">
        <f t="shared" ref="CI76:CI139" si="610">IF(CG76&gt;0,CH76-$V76,0)</f>
        <v>-3.0638254969391134E-2</v>
      </c>
      <c r="CJ76" s="68">
        <f t="shared" si="376"/>
        <v>-0.16043665233212046</v>
      </c>
      <c r="CK76" s="68"/>
      <c r="CL76" s="15">
        <f t="shared" si="377"/>
        <v>-0.2613504074505239</v>
      </c>
      <c r="CN76" s="13">
        <v>26.13</v>
      </c>
      <c r="CO76" s="68">
        <f t="shared" si="378"/>
        <v>-2.5000000000000064E-2</v>
      </c>
      <c r="CP76" s="68">
        <f t="shared" ref="CP76:CP139" si="611">IF(CN76&gt;0,CO76-$V76,0)</f>
        <v>-1.7001891333027576E-2</v>
      </c>
      <c r="CQ76" s="68">
        <f t="shared" si="379"/>
        <v>-0.16624122527121893</v>
      </c>
      <c r="CR76" s="68"/>
      <c r="CS76" s="15">
        <f t="shared" si="380"/>
        <v>-0.219300866447565</v>
      </c>
      <c r="CU76" s="13">
        <v>29.83</v>
      </c>
      <c r="CV76" s="68">
        <f t="shared" si="381"/>
        <v>-2.5163398692810559E-2</v>
      </c>
      <c r="CW76" s="68">
        <f t="shared" ref="CW76:CW139" si="612">IF(CU76&gt;0,CV76-$V76,0)</f>
        <v>-1.7165290025838071E-2</v>
      </c>
      <c r="CX76" s="68">
        <f t="shared" si="382"/>
        <v>-7.2161741835147758E-2</v>
      </c>
      <c r="CY76" s="68"/>
      <c r="CZ76" s="15">
        <f t="shared" si="383"/>
        <v>-0.1998390557939915</v>
      </c>
      <c r="DB76" s="13">
        <v>16.760000000000002</v>
      </c>
      <c r="DC76" s="68">
        <f t="shared" si="384"/>
        <v>-2.2170361726954434E-2</v>
      </c>
      <c r="DD76" s="68">
        <f t="shared" ref="DD76:DD139" si="613">IF(DB76&gt;0,DC76-$V76,0)</f>
        <v>-1.4172253059981946E-2</v>
      </c>
      <c r="DE76" s="68">
        <f t="shared" si="385"/>
        <v>-0.23365340649291264</v>
      </c>
      <c r="DF76" s="68"/>
      <c r="DG76" s="15">
        <f t="shared" si="386"/>
        <v>-0.1768172888015716</v>
      </c>
      <c r="DI76" s="13">
        <v>39.68</v>
      </c>
      <c r="DJ76" s="68">
        <f t="shared" si="387"/>
        <v>-1.2584948401710839E-3</v>
      </c>
      <c r="DK76" s="68">
        <f t="shared" ref="DK76:DK139" si="614">IF(DI76&gt;0,DJ76-$V76,0)</f>
        <v>6.7396138268014036E-3</v>
      </c>
      <c r="DL76" s="68">
        <f t="shared" si="388"/>
        <v>-0.10124575311438276</v>
      </c>
      <c r="DM76" s="68"/>
      <c r="DN76" s="15">
        <f t="shared" si="389"/>
        <v>-5.8823529411764636E-2</v>
      </c>
      <c r="DP76" s="13">
        <v>33.69</v>
      </c>
      <c r="DQ76" s="68">
        <f t="shared" si="390"/>
        <v>-2.517361111111124E-2</v>
      </c>
      <c r="DR76" s="68">
        <f t="shared" ref="DR76:DR139" si="615">IF(DP76&gt;0,DQ76-$V76,0)</f>
        <v>-1.7175502444138752E-2</v>
      </c>
      <c r="DS76" s="68"/>
      <c r="DT76" s="68"/>
      <c r="DU76" s="15">
        <f t="shared" si="391"/>
        <v>-0.11528361344537817</v>
      </c>
      <c r="DV76" s="18"/>
      <c r="DW76" s="13">
        <v>23.21</v>
      </c>
      <c r="DX76" s="68">
        <f t="shared" si="392"/>
        <v>-3.089770354906048E-2</v>
      </c>
      <c r="DY76" s="68">
        <f t="shared" ref="DY76:DY139" si="616">IF(DW76&gt;0,DX76-$V76,0)</f>
        <v>-2.2899594882087992E-2</v>
      </c>
      <c r="DZ76" s="68">
        <f t="shared" si="393"/>
        <v>0.23852721451440784</v>
      </c>
      <c r="EA76" s="68"/>
      <c r="EB76" s="15">
        <f t="shared" si="394"/>
        <v>-0.30654317299073791</v>
      </c>
      <c r="ED76" s="13">
        <v>27.27</v>
      </c>
      <c r="EE76" s="68">
        <f t="shared" si="395"/>
        <v>-2.5723472668810251E-2</v>
      </c>
      <c r="EF76" s="68">
        <f t="shared" ref="EF76:EF139" si="617">IF(ED76&gt;0,EE76-$V76,0)</f>
        <v>-1.7725364001837763E-2</v>
      </c>
      <c r="EG76" s="68">
        <f t="shared" si="396"/>
        <v>0.29671897289586296</v>
      </c>
      <c r="EH76" s="68"/>
      <c r="EI76" s="15">
        <f t="shared" si="397"/>
        <v>-0.26057483731019532</v>
      </c>
      <c r="EK76" s="13">
        <v>94.77</v>
      </c>
      <c r="EL76" s="68">
        <f t="shared" si="398"/>
        <v>-1.4762449319056053E-2</v>
      </c>
      <c r="EM76" s="68">
        <f t="shared" ref="EM76:EM139" si="618">IF(EK76&gt;0,EL76-$V76,0)</f>
        <v>-6.7643406520835649E-3</v>
      </c>
      <c r="EN76" s="68">
        <f t="shared" si="399"/>
        <v>0.46839169507282286</v>
      </c>
      <c r="EO76" s="68"/>
      <c r="EP76" s="15">
        <f t="shared" si="400"/>
        <v>-0.14851752021563344</v>
      </c>
      <c r="ER76" s="13">
        <v>32.03</v>
      </c>
      <c r="ES76" s="68">
        <f t="shared" si="401"/>
        <v>-2.7035236938031608E-2</v>
      </c>
      <c r="ET76" s="68">
        <f t="shared" ref="ET76:ET139" si="619">IF(ER76&gt;0,ES76-$V76,0)</f>
        <v>-1.903712827105912E-2</v>
      </c>
      <c r="EU76" s="68">
        <f t="shared" si="402"/>
        <v>-8.2497851618447318E-2</v>
      </c>
      <c r="EV76" s="68"/>
      <c r="EW76" s="15">
        <f t="shared" si="403"/>
        <v>-0.17639496014399586</v>
      </c>
      <c r="EY76" s="13">
        <v>30.21</v>
      </c>
      <c r="EZ76" s="68">
        <f t="shared" si="404"/>
        <v>-3.2992411745297878E-3</v>
      </c>
      <c r="FA76" s="68">
        <f t="shared" ref="FA76:FA139" si="620">IF(EY76&gt;0,EZ76-$V76,0)</f>
        <v>4.6988674924427001E-3</v>
      </c>
      <c r="FB76" s="68"/>
      <c r="FC76" s="68"/>
      <c r="FD76" s="15">
        <f t="shared" si="405"/>
        <v>0.22904800650935733</v>
      </c>
      <c r="FF76" s="13">
        <v>48.52</v>
      </c>
      <c r="FG76" s="68">
        <f t="shared" si="406"/>
        <v>-2.8044871794871765E-2</v>
      </c>
      <c r="FH76" s="68">
        <f t="shared" ref="FH76:FH139" si="621">IF(FF76&gt;0,FG76-$V76,0)</f>
        <v>-2.0046763127899277E-2</v>
      </c>
      <c r="FI76" s="68">
        <f t="shared" si="407"/>
        <v>-0.17874069058903175</v>
      </c>
      <c r="FJ76" s="68"/>
      <c r="FK76" s="15">
        <f t="shared" si="408"/>
        <v>-0.1456242296178904</v>
      </c>
      <c r="FM76" s="13">
        <v>145.06</v>
      </c>
      <c r="FN76" s="68">
        <f t="shared" si="409"/>
        <v>-1.2592743856783026E-2</v>
      </c>
      <c r="FO76" s="68">
        <f t="shared" ref="FO76:FO139" si="622">IF(FM76&gt;0,FN76-$V76,0)</f>
        <v>-4.5946351898105385E-3</v>
      </c>
      <c r="FP76" s="68">
        <f t="shared" si="410"/>
        <v>0.24750601995184041</v>
      </c>
      <c r="FQ76" s="68"/>
      <c r="FR76" s="15">
        <f t="shared" si="411"/>
        <v>-0.20147528349664204</v>
      </c>
      <c r="FT76" s="13">
        <v>86.9</v>
      </c>
      <c r="FU76" s="68">
        <f t="shared" si="412"/>
        <v>1.7291066282421404E-3</v>
      </c>
      <c r="FV76" s="68">
        <f t="shared" ref="FV76:FV139" si="623">IF(FT76&gt;0,FU76-$V76,0)</f>
        <v>9.7272152952146279E-3</v>
      </c>
      <c r="FW76" s="68">
        <f t="shared" si="413"/>
        <v>-1.2836533000113545E-2</v>
      </c>
      <c r="FX76" s="68"/>
      <c r="FY76" s="15">
        <f t="shared" si="414"/>
        <v>-3.6371701042359733E-2</v>
      </c>
      <c r="GA76" s="13">
        <v>15.98</v>
      </c>
      <c r="GB76" s="68">
        <f t="shared" si="415"/>
        <v>-1.1750154607297543E-2</v>
      </c>
      <c r="GC76" s="68">
        <f t="shared" ref="GC76:GC139" si="624">IF(GA76&gt;0,GB76-$V76,0)</f>
        <v>-3.7520459403250547E-3</v>
      </c>
      <c r="GD76" s="68"/>
      <c r="GE76" s="68"/>
      <c r="GF76" s="15">
        <f t="shared" si="416"/>
        <v>-8.3189902467010857E-2</v>
      </c>
      <c r="GG76" s="18"/>
      <c r="GH76" s="13">
        <v>16.079999999999998</v>
      </c>
      <c r="GI76" s="68">
        <f t="shared" si="417"/>
        <v>-3.6548831635710183E-2</v>
      </c>
      <c r="GJ76" s="68">
        <f t="shared" ref="GJ76:GJ139" si="625">IF(GH76&gt;0,GI76-$V76,0)</f>
        <v>-2.8550722968737695E-2</v>
      </c>
      <c r="GK76" s="68">
        <f t="shared" si="418"/>
        <v>-0.16337148803329868</v>
      </c>
      <c r="GL76" s="68"/>
      <c r="GM76" s="15">
        <f t="shared" si="419"/>
        <v>-0.14920634920634923</v>
      </c>
      <c r="GO76" s="13">
        <v>24.85</v>
      </c>
      <c r="GP76" s="68">
        <f t="shared" si="420"/>
        <v>-1.0748407643312084E-2</v>
      </c>
      <c r="GQ76" s="68">
        <f t="shared" ref="GQ76:GQ139" si="626">IF(GO76&gt;0,GP76-$V76,0)</f>
        <v>-2.750298976339596E-3</v>
      </c>
      <c r="GR76" s="68"/>
      <c r="GS76" s="68"/>
      <c r="GT76" s="15">
        <f t="shared" si="421"/>
        <v>-8.8073394495412793E-2</v>
      </c>
      <c r="GV76" s="13">
        <v>13.4</v>
      </c>
      <c r="GW76" s="68">
        <f t="shared" si="422"/>
        <v>-5.9347181008902131E-3</v>
      </c>
      <c r="GX76" s="68">
        <f t="shared" ref="GX76:GX139" si="627">IF(GV76&gt;0,GW76-$V76,0)</f>
        <v>2.0633905660822748E-3</v>
      </c>
      <c r="GY76" s="68">
        <f t="shared" si="423"/>
        <v>0.13080168776371315</v>
      </c>
      <c r="GZ76" s="68"/>
      <c r="HA76" s="15">
        <f t="shared" si="424"/>
        <v>-2.3323615160349875E-2</v>
      </c>
      <c r="HD76" s="13">
        <v>221.86</v>
      </c>
      <c r="HE76" s="68">
        <f t="shared" si="425"/>
        <v>-4.899481332247408E-2</v>
      </c>
      <c r="HF76" s="68">
        <f t="shared" ref="HF76:HF139" si="628">IF(HD76&gt;0,HE76-$V76,0)</f>
        <v>-4.0996704655501592E-2</v>
      </c>
      <c r="HG76" s="68">
        <f t="shared" si="426"/>
        <v>0.24633447559125907</v>
      </c>
      <c r="HH76" s="68"/>
      <c r="HI76" s="15">
        <f t="shared" si="427"/>
        <v>-0.45062400950871623</v>
      </c>
      <c r="HK76" s="13">
        <v>28.92</v>
      </c>
      <c r="HL76" s="68">
        <f t="shared" si="428"/>
        <v>2.4079320113314564E-2</v>
      </c>
      <c r="HM76" s="68">
        <f t="shared" ref="HM76:HM139" si="629">IF(HK76&gt;0,HL76-$V76,0)</f>
        <v>3.2077428780287048E-2</v>
      </c>
      <c r="HN76" s="68">
        <f t="shared" si="429"/>
        <v>10.661290322580646</v>
      </c>
      <c r="HO76" s="68"/>
      <c r="HP76" s="15">
        <f t="shared" si="430"/>
        <v>9.6285064442759777E-2</v>
      </c>
      <c r="HR76" s="13">
        <v>100.8</v>
      </c>
      <c r="HS76" s="68">
        <f t="shared" si="431"/>
        <v>-2.0788809014960177E-2</v>
      </c>
      <c r="HT76" s="68">
        <f t="shared" ref="HT76:HT139" si="630">IF(HR76&gt;0,HS76-$V76,0)</f>
        <v>-1.2790700347987689E-2</v>
      </c>
      <c r="HU76" s="68">
        <f t="shared" si="432"/>
        <v>1.7692307692307694</v>
      </c>
      <c r="HV76" s="68"/>
      <c r="HW76" s="15">
        <f t="shared" si="433"/>
        <v>-6.2935762759133554E-2</v>
      </c>
      <c r="HY76" s="13">
        <v>96.3</v>
      </c>
      <c r="HZ76" s="68">
        <f t="shared" si="434"/>
        <v>-1.3723883654240101E-2</v>
      </c>
      <c r="IA76" s="68">
        <f t="shared" ref="IA76:IA139" si="631">IF(HY76&gt;0,HZ76-$V76,0)</f>
        <v>-5.7257749872676126E-3</v>
      </c>
      <c r="IB76" s="68">
        <f t="shared" si="435"/>
        <v>-9.0651558073654465E-2</v>
      </c>
      <c r="IC76" s="68"/>
      <c r="ID76" s="15">
        <f t="shared" si="436"/>
        <v>-0.28289522674808248</v>
      </c>
      <c r="IF76" s="13">
        <v>156.03</v>
      </c>
      <c r="IG76" s="68">
        <f t="shared" si="437"/>
        <v>1.2261580381471487E-2</v>
      </c>
      <c r="IH76" s="68">
        <f t="shared" ref="IH76:IH139" si="632">IF(IF76&gt;0,IG76-$V76,0)</f>
        <v>2.0259689048443975E-2</v>
      </c>
      <c r="II76" s="68">
        <f t="shared" si="438"/>
        <v>-0.1084</v>
      </c>
      <c r="IJ76" s="68"/>
      <c r="IK76" s="15">
        <f t="shared" si="439"/>
        <v>-0.32699275362318841</v>
      </c>
      <c r="IM76" s="13">
        <v>187.54</v>
      </c>
      <c r="IN76" s="68">
        <f t="shared" si="440"/>
        <v>2.3075664175440453E-2</v>
      </c>
      <c r="IO76" s="68">
        <f t="shared" ref="IO76:IO139" si="633">IF(IM76&gt;0,IN76-$V76,0)</f>
        <v>3.1073772842412941E-2</v>
      </c>
      <c r="IP76" s="68">
        <f t="shared" si="441"/>
        <v>2.6621753563757076</v>
      </c>
      <c r="IQ76" s="68"/>
      <c r="IR76" s="15">
        <f t="shared" si="442"/>
        <v>1.5999146712175957E-4</v>
      </c>
      <c r="IT76" s="13">
        <v>36.68</v>
      </c>
      <c r="IU76" s="68">
        <f t="shared" si="443"/>
        <v>-1.2917115177610251E-2</v>
      </c>
      <c r="IV76" s="68">
        <f t="shared" ref="IV76:IV139" si="634">IF(IT76&gt;0,IU76-$V76,0)</f>
        <v>-4.919006510637763E-3</v>
      </c>
      <c r="IW76" s="68">
        <f t="shared" si="444"/>
        <v>1.0098630136986302</v>
      </c>
      <c r="IX76" s="68"/>
      <c r="IY76" s="15">
        <f t="shared" si="445"/>
        <v>-0.28624245962249467</v>
      </c>
      <c r="JA76" s="13">
        <v>510.45</v>
      </c>
      <c r="JB76" s="68">
        <f t="shared" si="446"/>
        <v>-1.1234866828087189E-2</v>
      </c>
      <c r="JC76" s="68">
        <f t="shared" ref="JC76:JC139" si="635">IF(JA76&gt;0,JB76-$V76,0)</f>
        <v>-3.2367581611147007E-3</v>
      </c>
      <c r="JD76" s="68">
        <f t="shared" si="447"/>
        <v>3.2463592233009736E-2</v>
      </c>
      <c r="JE76" s="68"/>
      <c r="JF76" s="15">
        <f t="shared" si="448"/>
        <v>-0.12819593175180613</v>
      </c>
      <c r="JH76" s="13">
        <v>354.56</v>
      </c>
      <c r="JI76" s="68">
        <f t="shared" si="449"/>
        <v>-9.2214832616107165E-3</v>
      </c>
      <c r="JJ76" s="68">
        <f t="shared" ref="JJ76:JJ139" si="636">IF(JH76&gt;0,JI76-$V76,0)</f>
        <v>-1.2233745946382286E-3</v>
      </c>
      <c r="JK76" s="68">
        <f t="shared" si="450"/>
        <v>-0.12818116993287271</v>
      </c>
      <c r="JL76" s="68"/>
      <c r="JM76" s="15">
        <f t="shared" si="451"/>
        <v>-0.15881376037959669</v>
      </c>
      <c r="JO76" s="13">
        <v>14.55</v>
      </c>
      <c r="JP76" s="68">
        <f t="shared" si="452"/>
        <v>-3.0646235842771423E-2</v>
      </c>
      <c r="JQ76" s="68">
        <f t="shared" ref="JQ76:JQ139" si="637">IF(JO76&gt;0,JP76-$V76,0)</f>
        <v>-2.2648127175798935E-2</v>
      </c>
      <c r="JR76" s="68">
        <f t="shared" si="453"/>
        <v>-0.50902648894887803</v>
      </c>
      <c r="JS76" s="68"/>
      <c r="JT76" s="15">
        <f t="shared" si="454"/>
        <v>0.42787046123650652</v>
      </c>
      <c r="JV76" s="13">
        <v>1.1499999999999999</v>
      </c>
      <c r="JW76" s="68">
        <f t="shared" si="455"/>
        <v>-2.5423728813559344E-2</v>
      </c>
      <c r="JX76" s="68">
        <f t="shared" ref="JX76:JX139" si="638">IF(JV76&gt;0,JW76-$V76,0)</f>
        <v>-1.7425620146586857E-2</v>
      </c>
      <c r="JY76" s="68">
        <f t="shared" si="456"/>
        <v>-0.54545454545454541</v>
      </c>
      <c r="JZ76" s="68"/>
      <c r="KA76" s="15">
        <f t="shared" si="457"/>
        <v>-0.36111111111111116</v>
      </c>
      <c r="KC76" s="13">
        <v>13.62</v>
      </c>
      <c r="KD76" s="68">
        <f t="shared" si="458"/>
        <v>-6.1983471074380195E-2</v>
      </c>
      <c r="KE76" s="68">
        <f t="shared" ref="KE76:KE139" si="639">IF(KC76&gt;0,KD76-$V76,0)</f>
        <v>-5.3985362407407707E-2</v>
      </c>
      <c r="KF76" s="68">
        <f t="shared" si="459"/>
        <v>-0.30082135523613968</v>
      </c>
      <c r="KG76" s="68"/>
      <c r="KH76" s="15">
        <f t="shared" si="460"/>
        <v>-0.38593327321911636</v>
      </c>
      <c r="KI76" s="18"/>
      <c r="KJ76" s="13">
        <v>35.299999999999997</v>
      </c>
      <c r="KK76" s="68">
        <f t="shared" si="461"/>
        <v>-1.6986911723753814E-2</v>
      </c>
      <c r="KL76" s="68">
        <f t="shared" ref="KL76:KL139" si="640">IF(KJ76&gt;0,KK76-$V76,0)</f>
        <v>-8.9888030567813262E-3</v>
      </c>
      <c r="KM76" s="68">
        <f t="shared" si="462"/>
        <v>0.67298578199052106</v>
      </c>
      <c r="KN76" s="68"/>
      <c r="KO76" s="15">
        <f t="shared" si="463"/>
        <v>-0.47478053861032582</v>
      </c>
      <c r="KQ76" s="13">
        <v>1.27</v>
      </c>
      <c r="KR76" s="68">
        <f t="shared" si="464"/>
        <v>-7.2992700729927071E-2</v>
      </c>
      <c r="KS76" s="68">
        <f t="shared" ref="KS76:KS139" si="641">IF(KQ76&gt;0,KR76-$V76,0)</f>
        <v>-6.4994592062954576E-2</v>
      </c>
      <c r="KT76" s="68">
        <f t="shared" si="465"/>
        <v>-0.51526717557251911</v>
      </c>
      <c r="KU76" s="68"/>
      <c r="KV76" s="15">
        <f t="shared" si="466"/>
        <v>0.25742574257425743</v>
      </c>
      <c r="KW76" s="18"/>
      <c r="KX76" s="13">
        <v>17.88</v>
      </c>
      <c r="KY76" s="68">
        <f t="shared" si="467"/>
        <v>-3.6637931034482749E-2</v>
      </c>
      <c r="KZ76" s="68">
        <f t="shared" ref="KZ76:KZ139" si="642">IF(KX76&gt;0,KY76-$V76,0)</f>
        <v>-2.8639822367510261E-2</v>
      </c>
      <c r="LA76" s="68">
        <f t="shared" si="468"/>
        <v>-0.75142499652439876</v>
      </c>
      <c r="LB76" s="68"/>
      <c r="LC76" s="15">
        <f t="shared" si="469"/>
        <v>-0.24588781105018986</v>
      </c>
      <c r="LD76" s="18"/>
      <c r="LE76" s="13">
        <v>47.51</v>
      </c>
      <c r="LF76" s="68">
        <f t="shared" si="470"/>
        <v>4.2274360600295015E-3</v>
      </c>
      <c r="LG76" s="68">
        <f t="shared" ref="LG76:LG139" si="643">IF(LE76&gt;0,LF76-$V76,0)</f>
        <v>1.222554472700199E-2</v>
      </c>
      <c r="LH76" s="68">
        <f t="shared" si="471"/>
        <v>0.32598381244766955</v>
      </c>
      <c r="LI76" s="68"/>
      <c r="LJ76" s="15">
        <f t="shared" si="472"/>
        <v>3.0362177401865073E-2</v>
      </c>
      <c r="LL76" s="13">
        <v>100.13</v>
      </c>
      <c r="LM76" s="68">
        <f t="shared" si="473"/>
        <v>5.0185687042055612E-3</v>
      </c>
      <c r="LN76" s="68">
        <f t="shared" ref="LN76:LN139" si="644">IF(LL76&gt;0,LM76-$V76,0)</f>
        <v>1.3016677371178049E-2</v>
      </c>
      <c r="LO76" s="68">
        <f t="shared" si="474"/>
        <v>0.14434285714285708</v>
      </c>
      <c r="LP76" s="68"/>
      <c r="LQ76" s="15">
        <f t="shared" si="475"/>
        <v>0.28027106508119171</v>
      </c>
      <c r="LS76" s="13">
        <v>11.96</v>
      </c>
      <c r="LT76" s="68">
        <f t="shared" si="476"/>
        <v>-1.6694490818029693E-3</v>
      </c>
      <c r="LU76" s="68">
        <f t="shared" ref="LU76:LU139" si="645">IF(LS76&gt;0,LT76-$V76,0)</f>
        <v>6.3286595851695191E-3</v>
      </c>
      <c r="LV76" s="68"/>
      <c r="LW76" s="68"/>
      <c r="LX76" s="15">
        <f t="shared" si="477"/>
        <v>0.29297297297297309</v>
      </c>
      <c r="LZ76" s="13">
        <v>9.65</v>
      </c>
      <c r="MA76" s="68">
        <f t="shared" si="478"/>
        <v>-4.3607532210108969E-2</v>
      </c>
      <c r="MB76" s="68">
        <f t="shared" ref="MB76:MB139" si="646">IF(LZ76&gt;0,MA76-$V76,0)</f>
        <v>-3.5609423543136481E-2</v>
      </c>
      <c r="MC76" s="68">
        <f t="shared" si="479"/>
        <v>-0.56629213483146068</v>
      </c>
      <c r="MD76" s="68"/>
      <c r="ME76" s="15">
        <f t="shared" si="480"/>
        <v>-0.28412462908011871</v>
      </c>
      <c r="MG76" s="13">
        <v>20.239999999999998</v>
      </c>
      <c r="MH76" s="68">
        <f t="shared" si="481"/>
        <v>-7.7063383492932111E-2</v>
      </c>
      <c r="MI76" s="68">
        <f t="shared" ref="MI76:MI139" si="647">IF(MG76&gt;0,MH76-$V76,0)</f>
        <v>-6.9065274825959616E-2</v>
      </c>
      <c r="MJ76" s="68">
        <f t="shared" si="482"/>
        <v>1.7277628032345012</v>
      </c>
      <c r="MK76" s="68"/>
      <c r="ML76" s="15">
        <f t="shared" si="483"/>
        <v>-4.6632124352331696E-2</v>
      </c>
      <c r="MN76" s="13">
        <v>93.18</v>
      </c>
      <c r="MO76" s="68">
        <f t="shared" si="484"/>
        <v>3.5103310375472242E-2</v>
      </c>
      <c r="MP76" s="68">
        <f t="shared" ref="MP76:MP139" si="648">IF(MN76&gt;0,MO76-$V76,0)</f>
        <v>4.310141904244473E-2</v>
      </c>
      <c r="MQ76" s="68">
        <f t="shared" si="485"/>
        <v>-0.25988880063542491</v>
      </c>
      <c r="MR76" s="68"/>
      <c r="MS76" s="15">
        <f t="shared" si="486"/>
        <v>-0.16347966603824396</v>
      </c>
      <c r="MU76" s="13">
        <v>9.5299999999999994</v>
      </c>
      <c r="MV76" s="68">
        <f t="shared" si="487"/>
        <v>6.124721603563462E-2</v>
      </c>
      <c r="MW76" s="68">
        <f t="shared" ref="MW76:MW139" si="649">IF(MU76&gt;0,MV76-$V76,0)</f>
        <v>6.9245324702607108E-2</v>
      </c>
      <c r="MX76" s="68">
        <f t="shared" si="488"/>
        <v>-0.54336367992333501</v>
      </c>
      <c r="MY76" s="68"/>
      <c r="MZ76" s="15">
        <f t="shared" si="489"/>
        <v>-0.10684161199625122</v>
      </c>
      <c r="NB76" s="13">
        <v>169.4</v>
      </c>
      <c r="NC76" s="68">
        <f t="shared" si="490"/>
        <v>1.0137149672033495E-2</v>
      </c>
      <c r="ND76" s="68">
        <f t="shared" ref="ND76:ND139" si="650">IF(NB76&gt;0,NC76-$V76,0)</f>
        <v>1.8135258339005984E-2</v>
      </c>
      <c r="NE76" s="68">
        <f t="shared" si="491"/>
        <v>0.25046135675795383</v>
      </c>
      <c r="NF76" s="68"/>
      <c r="NG76" s="15">
        <f t="shared" si="492"/>
        <v>1.5648420169074966E-2</v>
      </c>
      <c r="NI76" s="13">
        <v>4.71</v>
      </c>
      <c r="NJ76" s="68">
        <f t="shared" si="493"/>
        <v>-1.4644351464435205E-2</v>
      </c>
      <c r="NK76" s="68">
        <f t="shared" ref="NK76:NK139" si="651">IF(NI76&gt;0,NJ76-$V76,0)</f>
        <v>-6.6462427974627175E-3</v>
      </c>
      <c r="NL76" s="68">
        <f t="shared" si="494"/>
        <v>-0.96260420801905522</v>
      </c>
      <c r="NM76" s="68"/>
      <c r="NN76" s="15">
        <f t="shared" si="495"/>
        <v>-3.8775510204081709E-2</v>
      </c>
      <c r="NP76" s="13">
        <v>286.89</v>
      </c>
      <c r="NQ76" s="68">
        <f t="shared" si="496"/>
        <v>2.8664312930401412E-3</v>
      </c>
      <c r="NR76" s="68">
        <f t="shared" ref="NR76:NR139" si="652">IF(NP76&gt;0,NQ76-$V76,0)</f>
        <v>1.086453996001263E-2</v>
      </c>
      <c r="NS76" s="68">
        <f t="shared" si="497"/>
        <v>1.1858285714285712</v>
      </c>
      <c r="NT76" s="68"/>
      <c r="NU76" s="15">
        <f t="shared" si="498"/>
        <v>-0.1278083482807893</v>
      </c>
      <c r="NW76" s="13">
        <v>144.69999999999999</v>
      </c>
      <c r="NX76" s="68">
        <f t="shared" si="499"/>
        <v>-1.3969335604770095E-2</v>
      </c>
      <c r="NY76" s="68">
        <f t="shared" ref="NY76:NY139" si="653">IF(NW76&gt;0,NX76-$V76,0)</f>
        <v>-5.9712269377976065E-3</v>
      </c>
      <c r="NZ76" s="68">
        <f t="shared" si="500"/>
        <v>-0.17671825216203918</v>
      </c>
      <c r="OA76" s="68"/>
      <c r="OB76" s="15">
        <f t="shared" si="501"/>
        <v>-0.23560486001056535</v>
      </c>
      <c r="OD76" s="13">
        <v>1.1100000000000001</v>
      </c>
      <c r="OE76" s="68">
        <f t="shared" si="502"/>
        <v>-5.9322033898304954E-2</v>
      </c>
      <c r="OF76" s="68">
        <f t="shared" ref="OF76:OF139" si="654">IF(OD76&gt;0,OE76-$V76,0)</f>
        <v>-5.1323925231332466E-2</v>
      </c>
      <c r="OG76" s="68">
        <f t="shared" si="503"/>
        <v>-0.9950813134222537</v>
      </c>
      <c r="OH76" s="68"/>
      <c r="OI76" s="15">
        <f t="shared" si="504"/>
        <v>-0.23972602739726018</v>
      </c>
      <c r="OK76" s="13">
        <v>55.31</v>
      </c>
      <c r="OL76" s="68">
        <f t="shared" si="505"/>
        <v>-5.549863387978142E-2</v>
      </c>
      <c r="OM76" s="68">
        <f t="shared" ref="OM76:OM139" si="655">IF(OK76&gt;0,OL76-$V76,0)</f>
        <v>-4.7500525212808932E-2</v>
      </c>
      <c r="ON76" s="68">
        <f t="shared" si="506"/>
        <v>0.30294464075382799</v>
      </c>
      <c r="OO76" s="68"/>
      <c r="OP76" s="15">
        <f t="shared" si="507"/>
        <v>-0.1696441975679327</v>
      </c>
      <c r="OR76" s="13">
        <v>1.62</v>
      </c>
      <c r="OS76" s="68">
        <f t="shared" si="508"/>
        <v>-7.9545454545454489E-2</v>
      </c>
      <c r="OT76" s="68">
        <f t="shared" ref="OT76:OT139" si="656">IF(OR76&gt;0,OS76-$V76,0)</f>
        <v>-7.1547345878481994E-2</v>
      </c>
      <c r="OU76" s="68">
        <f t="shared" si="509"/>
        <v>-0.78961038961038965</v>
      </c>
      <c r="OV76" s="68"/>
      <c r="OW76" s="15">
        <f t="shared" si="510"/>
        <v>0.4464285714285714</v>
      </c>
      <c r="OY76" s="13">
        <v>119.85</v>
      </c>
      <c r="OZ76" s="68">
        <f t="shared" si="511"/>
        <v>2.681631254283752E-2</v>
      </c>
      <c r="PA76" s="68">
        <f t="shared" ref="PA76:PA139" si="657">IF(OY76&gt;0,OZ76-$V76,0)</f>
        <v>3.4814421209810008E-2</v>
      </c>
      <c r="PB76" s="68">
        <f t="shared" si="332"/>
        <v>2.6876923076923074</v>
      </c>
      <c r="PC76" s="68"/>
      <c r="PD76" s="15">
        <f t="shared" si="512"/>
        <v>4.6268005237887364E-2</v>
      </c>
      <c r="PE76" s="18"/>
      <c r="PF76" s="13">
        <v>200.75</v>
      </c>
      <c r="PG76" s="68">
        <f t="shared" si="513"/>
        <v>2.697167973627651E-3</v>
      </c>
      <c r="PH76" s="68">
        <f t="shared" ref="PH76:PH139" si="658">IF(PF76&gt;0,PG76-$V76,0)</f>
        <v>1.0695276640600139E-2</v>
      </c>
      <c r="PI76" s="68">
        <f t="shared" si="514"/>
        <v>-0.42346352670878801</v>
      </c>
      <c r="PJ76" s="68"/>
      <c r="PK76" s="15">
        <f t="shared" si="515"/>
        <v>-4.0070769377898892E-2</v>
      </c>
      <c r="PM76" s="13"/>
      <c r="PN76" s="68">
        <f t="shared" si="516"/>
        <v>0</v>
      </c>
      <c r="PO76" s="68">
        <f t="shared" si="517"/>
        <v>7.998108666972488E-3</v>
      </c>
      <c r="PP76" s="68">
        <f t="shared" si="518"/>
        <v>0</v>
      </c>
      <c r="PQ76" s="68"/>
      <c r="PR76" s="15">
        <f t="shared" si="519"/>
        <v>0</v>
      </c>
      <c r="PT76" s="13">
        <v>3.44</v>
      </c>
      <c r="PU76" s="68">
        <f t="shared" si="520"/>
        <v>-2.898550724637748E-3</v>
      </c>
      <c r="PV76" s="68">
        <f t="shared" ref="PV76:PV139" si="659">IF(PT76&gt;0,PU76-$V76,0)</f>
        <v>5.09955794233474E-3</v>
      </c>
      <c r="PW76" s="68">
        <f t="shared" si="521"/>
        <v>-0.60550458715596334</v>
      </c>
      <c r="PX76" s="68"/>
      <c r="PY76" s="15">
        <f t="shared" si="522"/>
        <v>-0.32943469785575047</v>
      </c>
      <c r="QA76" s="13">
        <v>189.59</v>
      </c>
      <c r="QB76" s="68">
        <f t="shared" si="523"/>
        <v>-2.3587577895658362E-2</v>
      </c>
      <c r="QC76" s="68">
        <f t="shared" ref="QC76:QC139" si="660">IF(QA76&gt;0,QB76-$V76,0)</f>
        <v>-1.5589469228685874E-2</v>
      </c>
      <c r="QD76" s="68">
        <f t="shared" si="524"/>
        <v>-0.43806870387385516</v>
      </c>
      <c r="QE76" s="68"/>
      <c r="QF76" s="15">
        <f t="shared" si="525"/>
        <v>-1.1213101074371574E-2</v>
      </c>
      <c r="QH76" s="13">
        <v>1.05</v>
      </c>
      <c r="QI76" s="68">
        <f t="shared" si="526"/>
        <v>-7.4074074074073945E-2</v>
      </c>
      <c r="QJ76" s="68">
        <f t="shared" ref="QJ76:QJ139" si="661">IF(QH76&gt;0,QI76-$V76,0)</f>
        <v>-6.607596540710145E-2</v>
      </c>
      <c r="QK76" s="68">
        <f t="shared" si="527"/>
        <v>-0.58167330677290829</v>
      </c>
      <c r="QL76" s="68"/>
      <c r="QM76" s="15">
        <f t="shared" si="528"/>
        <v>-0.19230769230769229</v>
      </c>
      <c r="QO76" s="13">
        <v>8.4</v>
      </c>
      <c r="QP76" s="68">
        <f t="shared" si="529"/>
        <v>-0.11298838437170013</v>
      </c>
      <c r="QQ76" s="68">
        <f t="shared" ref="QQ76:QQ139" si="662">IF(QO76&gt;0,QP76-$V76,0)</f>
        <v>-0.10499027570472763</v>
      </c>
      <c r="QR76" s="68">
        <f t="shared" si="530"/>
        <v>-0.98976084253638563</v>
      </c>
      <c r="QS76" s="68"/>
      <c r="QT76" s="15">
        <f t="shared" si="531"/>
        <v>-0.26829268292682928</v>
      </c>
      <c r="QV76" s="13">
        <v>1.27</v>
      </c>
      <c r="QW76" s="68">
        <f t="shared" si="532"/>
        <v>-3.4220532319391581E-2</v>
      </c>
      <c r="QX76" s="68">
        <f t="shared" ref="QX76:QX139" si="663">IF(QV76&gt;0,QW76-$V76,0)</f>
        <v>-2.6222423652419093E-2</v>
      </c>
      <c r="QY76" s="68">
        <f t="shared" si="533"/>
        <v>-0.64022662889518411</v>
      </c>
      <c r="QZ76" s="68"/>
      <c r="RA76" s="15">
        <f t="shared" si="534"/>
        <v>-0.48099713935431143</v>
      </c>
      <c r="RC76" s="13">
        <v>17.57</v>
      </c>
      <c r="RD76" s="68">
        <f t="shared" si="535"/>
        <v>-2.2259321090706656E-2</v>
      </c>
      <c r="RE76" s="68">
        <f t="shared" ref="RE76:RE139" si="664">IF(RC76&gt;0,RD76-$V76,0)</f>
        <v>-1.4261212423734168E-2</v>
      </c>
      <c r="RF76" s="68">
        <f t="shared" si="536"/>
        <v>-0.62043637934759122</v>
      </c>
      <c r="RG76" s="68"/>
      <c r="RH76" s="15">
        <f t="shared" si="537"/>
        <v>-0.29010101010101008</v>
      </c>
      <c r="RJ76" s="13">
        <v>141.37</v>
      </c>
      <c r="RK76" s="68">
        <f t="shared" si="538"/>
        <v>-3.283847574741728E-2</v>
      </c>
      <c r="RL76" s="68">
        <f t="shared" si="539"/>
        <v>-2.4840367080444792E-2</v>
      </c>
      <c r="RM76" s="68">
        <f t="shared" si="540"/>
        <v>-0.34423415901289545</v>
      </c>
      <c r="RN76" s="68"/>
      <c r="RO76" s="15">
        <f t="shared" si="541"/>
        <v>-0.28136437576250506</v>
      </c>
      <c r="RQ76" s="13">
        <v>11.24</v>
      </c>
      <c r="RR76" s="68">
        <f t="shared" si="542"/>
        <v>9.0203685741998024E-2</v>
      </c>
      <c r="RS76" s="68">
        <f t="shared" si="543"/>
        <v>9.8201794408970505E-2</v>
      </c>
      <c r="RT76" s="68">
        <f t="shared" si="544"/>
        <v>-0.23224043715846995</v>
      </c>
      <c r="RU76" s="68"/>
      <c r="RV76" s="15">
        <f t="shared" si="545"/>
        <v>-0.4606525911708253</v>
      </c>
      <c r="RX76" s="13">
        <v>77.319999999999993</v>
      </c>
      <c r="RY76" s="68">
        <f t="shared" si="546"/>
        <v>-6.6803699897226392E-3</v>
      </c>
      <c r="RZ76" s="68">
        <f t="shared" si="547"/>
        <v>1.3177386772498488E-3</v>
      </c>
      <c r="SA76" s="68">
        <f t="shared" si="548"/>
        <v>-0.41890876296407642</v>
      </c>
      <c r="SB76" s="68"/>
      <c r="SC76" s="15">
        <f t="shared" si="549"/>
        <v>2.2345630040988995E-2</v>
      </c>
      <c r="SE76" s="13">
        <v>7.72</v>
      </c>
      <c r="SF76" s="68">
        <f t="shared" si="550"/>
        <v>-7.3229291716686712E-2</v>
      </c>
      <c r="SG76" s="68">
        <f t="shared" si="551"/>
        <v>-6.5231183049714231E-2</v>
      </c>
      <c r="SH76" s="68">
        <f t="shared" si="552"/>
        <v>-0.38240000000000002</v>
      </c>
      <c r="SI76" s="68"/>
      <c r="SJ76" s="15">
        <f t="shared" si="553"/>
        <v>-0.49410222804718218</v>
      </c>
      <c r="SL76" s="13">
        <v>0.40300000000000002</v>
      </c>
      <c r="SM76" s="68">
        <f t="shared" si="554"/>
        <v>-5.6206088992974162E-2</v>
      </c>
      <c r="SN76" s="68">
        <f t="shared" si="555"/>
        <v>-4.8207980326001675E-2</v>
      </c>
      <c r="SO76" s="68">
        <f t="shared" si="556"/>
        <v>-0.71619718309859148</v>
      </c>
      <c r="SP76" s="68"/>
      <c r="SQ76" s="15">
        <f t="shared" si="557"/>
        <v>-0.60099009900990097</v>
      </c>
      <c r="SS76" s="13">
        <v>6.22</v>
      </c>
      <c r="ST76" s="68">
        <f t="shared" si="558"/>
        <v>-5.7575757575757565E-2</v>
      </c>
      <c r="SU76" s="68">
        <f t="shared" si="559"/>
        <v>-4.9577648908785077E-2</v>
      </c>
      <c r="SV76" s="68">
        <f t="shared" si="560"/>
        <v>-0.61462205700123929</v>
      </c>
      <c r="SW76" s="68"/>
      <c r="SX76" s="15">
        <f t="shared" si="561"/>
        <v>-0.2595238095238096</v>
      </c>
      <c r="SZ76" s="13">
        <v>21.94</v>
      </c>
      <c r="TA76" s="68">
        <f t="shared" si="562"/>
        <v>-8.5452271779908176E-2</v>
      </c>
      <c r="TB76" s="68">
        <f t="shared" si="563"/>
        <v>-7.7454163112935681E-2</v>
      </c>
      <c r="TC76" s="68">
        <f t="shared" si="564"/>
        <v>-0.45652712410205593</v>
      </c>
      <c r="TD76" s="68"/>
      <c r="TE76" s="15">
        <f t="shared" si="565"/>
        <v>0.40641025641025652</v>
      </c>
      <c r="TG76" s="13">
        <v>0.16200000000000001</v>
      </c>
      <c r="TH76" s="68">
        <f t="shared" si="566"/>
        <v>3.8461538461538498E-2</v>
      </c>
      <c r="TI76" s="68">
        <f t="shared" si="567"/>
        <v>4.6459647128510986E-2</v>
      </c>
      <c r="TJ76" s="68">
        <f t="shared" si="568"/>
        <v>-0.26363636363636361</v>
      </c>
      <c r="TK76" s="68"/>
      <c r="TL76" s="15">
        <f t="shared" si="569"/>
        <v>-4.4247787610619503E-2</v>
      </c>
      <c r="TN76" s="13">
        <v>18.7</v>
      </c>
      <c r="TO76" s="68">
        <f t="shared" si="570"/>
        <v>-6.4532266133066493E-2</v>
      </c>
      <c r="TP76" s="68">
        <f t="shared" si="571"/>
        <v>-5.6534157466094005E-2</v>
      </c>
      <c r="TQ76" s="68">
        <f t="shared" si="572"/>
        <v>-0.72743107431511589</v>
      </c>
      <c r="TR76" s="68"/>
      <c r="TS76" s="15">
        <f t="shared" si="573"/>
        <v>-0.37142857142857144</v>
      </c>
      <c r="TU76" s="13">
        <v>1.71</v>
      </c>
      <c r="TV76" s="68">
        <f t="shared" si="574"/>
        <v>-3.389830508474579E-2</v>
      </c>
      <c r="TW76" s="68">
        <f t="shared" si="575"/>
        <v>-2.5900196417773302E-2</v>
      </c>
      <c r="TX76" s="68">
        <f t="shared" si="576"/>
        <v>-0.61224489795918369</v>
      </c>
      <c r="TY76" s="68"/>
      <c r="TZ76" s="15">
        <f t="shared" si="577"/>
        <v>0</v>
      </c>
      <c r="UB76" s="13"/>
      <c r="UC76" s="68">
        <f t="shared" si="578"/>
        <v>0</v>
      </c>
      <c r="UD76" s="68">
        <f t="shared" si="579"/>
        <v>7.998108666972488E-3</v>
      </c>
      <c r="UE76" s="68">
        <f t="shared" si="580"/>
        <v>0</v>
      </c>
      <c r="UF76" s="68"/>
      <c r="UG76" s="15">
        <f t="shared" si="581"/>
        <v>0</v>
      </c>
      <c r="UI76" s="13"/>
      <c r="UJ76" s="68">
        <f t="shared" si="582"/>
        <v>0</v>
      </c>
      <c r="UK76" s="68">
        <f t="shared" si="583"/>
        <v>7.998108666972488E-3</v>
      </c>
      <c r="UL76" s="68">
        <f t="shared" si="584"/>
        <v>0</v>
      </c>
      <c r="UM76" s="68"/>
      <c r="UN76" s="15">
        <f t="shared" si="585"/>
        <v>0</v>
      </c>
      <c r="UP76" s="13"/>
      <c r="UQ76" s="68">
        <f t="shared" si="586"/>
        <v>0</v>
      </c>
      <c r="UR76" s="68">
        <f t="shared" si="587"/>
        <v>7.998108666972488E-3</v>
      </c>
      <c r="US76" s="68">
        <f t="shared" si="588"/>
        <v>0</v>
      </c>
      <c r="UT76" s="68"/>
      <c r="UU76" s="15">
        <f t="shared" si="589"/>
        <v>0</v>
      </c>
      <c r="UW76" s="13"/>
      <c r="UX76" s="68">
        <f t="shared" si="590"/>
        <v>0</v>
      </c>
      <c r="UY76" s="68">
        <f t="shared" si="591"/>
        <v>7.998108666972488E-3</v>
      </c>
      <c r="UZ76" s="68">
        <f t="shared" si="592"/>
        <v>0</v>
      </c>
      <c r="VA76" s="68"/>
      <c r="VB76" s="15">
        <f t="shared" si="593"/>
        <v>0</v>
      </c>
      <c r="VD76" s="13"/>
      <c r="VE76" s="68">
        <f t="shared" si="594"/>
        <v>0</v>
      </c>
      <c r="VF76" s="68">
        <f t="shared" si="595"/>
        <v>7.998108666972488E-3</v>
      </c>
      <c r="VG76" s="68">
        <f t="shared" si="596"/>
        <v>0</v>
      </c>
      <c r="VH76" s="68"/>
      <c r="VI76" s="15">
        <f t="shared" si="597"/>
        <v>0</v>
      </c>
      <c r="VM76" s="21">
        <f t="shared" si="598"/>
        <v>-1.6800810739225191E-2</v>
      </c>
      <c r="VN76" s="49"/>
      <c r="VO76" s="21">
        <f t="shared" si="599"/>
        <v>0.12817658822522099</v>
      </c>
      <c r="VP76" s="14"/>
      <c r="VQ76" s="21">
        <f t="shared" si="600"/>
        <v>-0.12033372018945503</v>
      </c>
    </row>
    <row r="77" spans="1:589" ht="15.75" customHeight="1" x14ac:dyDescent="0.2">
      <c r="A77" s="127">
        <v>45756</v>
      </c>
      <c r="B77" s="4">
        <f t="shared" si="333"/>
        <v>45756</v>
      </c>
      <c r="C77" s="13">
        <v>40608.449999999997</v>
      </c>
      <c r="D77" s="138">
        <f t="shared" si="334"/>
        <v>2962.8600000000006</v>
      </c>
      <c r="E77" s="68">
        <f t="shared" si="335"/>
        <v>7.8704039437288695E-2</v>
      </c>
      <c r="F77" s="15">
        <f t="shared" si="336"/>
        <v>-4.5500187804594937E-2</v>
      </c>
      <c r="G77" s="13">
        <v>5456.8</v>
      </c>
      <c r="H77" s="138">
        <f t="shared" si="337"/>
        <v>474.02000000000044</v>
      </c>
      <c r="I77" s="68">
        <f t="shared" si="338"/>
        <v>9.5131633345241107E-2</v>
      </c>
      <c r="J77" s="15">
        <f t="shared" si="339"/>
        <v>-7.2229977064181175E-2</v>
      </c>
      <c r="K77" s="13">
        <v>17124.97</v>
      </c>
      <c r="L77" s="138">
        <f t="shared" si="340"/>
        <v>1857.0600000000013</v>
      </c>
      <c r="M77" s="68">
        <f t="shared" si="341"/>
        <v>0.12163157891289648</v>
      </c>
      <c r="N77" s="15">
        <f t="shared" si="342"/>
        <v>-0.11319164052842993</v>
      </c>
      <c r="O77" s="13">
        <v>1913.16</v>
      </c>
      <c r="P77" s="138">
        <f t="shared" si="343"/>
        <v>152.45000000000005</v>
      </c>
      <c r="Q77" s="68">
        <f t="shared" si="344"/>
        <v>8.6584389252063118E-2</v>
      </c>
      <c r="R77" s="15">
        <f t="shared" si="345"/>
        <v>-0.14214226781934919</v>
      </c>
      <c r="S77" s="18">
        <f t="shared" si="346"/>
        <v>6.5214002746994432E-2</v>
      </c>
      <c r="T77" s="121">
        <f t="shared" si="347"/>
        <v>250.143986847272</v>
      </c>
      <c r="U77" s="121">
        <f t="shared" si="348"/>
        <v>250.143986847272</v>
      </c>
      <c r="V77" s="134">
        <f t="shared" si="349"/>
        <v>5.5009427633200707E-2</v>
      </c>
      <c r="W77" s="21">
        <f t="shared" si="601"/>
        <v>-3.3146124584038525E-2</v>
      </c>
      <c r="X77" s="18">
        <f t="shared" si="350"/>
        <v>9.5512910236872348E-2</v>
      </c>
      <c r="Y77" s="352">
        <f>260992.79-23848.65</f>
        <v>237144.14</v>
      </c>
      <c r="Z77" s="15">
        <v>1.9999999999999999E-6</v>
      </c>
      <c r="AA77" s="21">
        <f t="shared" si="351"/>
        <v>-5.5007427633200705E-2</v>
      </c>
      <c r="AC77" s="13">
        <v>195.67</v>
      </c>
      <c r="AD77" s="68">
        <f t="shared" si="352"/>
        <v>0.12680679527785765</v>
      </c>
      <c r="AE77" s="68">
        <f t="shared" si="602"/>
        <v>7.179736764465694E-2</v>
      </c>
      <c r="AF77" s="68">
        <f t="shared" si="353"/>
        <v>0.1875341384960853</v>
      </c>
      <c r="AG77" s="68"/>
      <c r="AH77" s="15">
        <f t="shared" si="354"/>
        <v>-0.13866267552933928</v>
      </c>
      <c r="AJ77" s="13">
        <v>19.89</v>
      </c>
      <c r="AK77" s="68">
        <f t="shared" si="355"/>
        <v>9.7682119205297985E-2</v>
      </c>
      <c r="AL77" s="68">
        <f t="shared" si="603"/>
        <v>4.2672691572097278E-2</v>
      </c>
      <c r="AM77" s="68">
        <f t="shared" si="356"/>
        <v>6.9354838709677374E-2</v>
      </c>
      <c r="AN77" s="68"/>
      <c r="AO77" s="15">
        <f t="shared" si="357"/>
        <v>-5.420827389443654E-2</v>
      </c>
      <c r="AQ77" s="13">
        <v>18.78</v>
      </c>
      <c r="AR77" s="68">
        <f t="shared" si="358"/>
        <v>0.11124260355029601</v>
      </c>
      <c r="AS77" s="68">
        <f t="shared" si="604"/>
        <v>5.6233175917095306E-2</v>
      </c>
      <c r="AT77" s="68">
        <f t="shared" si="359"/>
        <v>8.7434858135495175E-2</v>
      </c>
      <c r="AU77" s="68"/>
      <c r="AV77" s="15">
        <f t="shared" si="360"/>
        <v>-0.12529110386585923</v>
      </c>
      <c r="AX77" s="13">
        <v>189.47</v>
      </c>
      <c r="AY77" s="68">
        <f t="shared" si="361"/>
        <v>9.5139009305820518E-2</v>
      </c>
      <c r="AZ77" s="68">
        <f t="shared" si="605"/>
        <v>4.0129581672619812E-2</v>
      </c>
      <c r="BA77" s="68">
        <f t="shared" si="362"/>
        <v>0.41290082028337066</v>
      </c>
      <c r="BB77" s="68"/>
      <c r="BC77" s="15">
        <f t="shared" si="363"/>
        <v>-7.2089720358489637E-2</v>
      </c>
      <c r="BE77" s="13">
        <v>72.209999999999994</v>
      </c>
      <c r="BF77" s="68">
        <f t="shared" si="364"/>
        <v>6.5358512835644617E-2</v>
      </c>
      <c r="BG77" s="68">
        <f t="shared" si="606"/>
        <v>1.034908520244391E-2</v>
      </c>
      <c r="BH77" s="68"/>
      <c r="BI77" s="68"/>
      <c r="BJ77" s="15">
        <f t="shared" si="365"/>
        <v>-1.9818107777928709E-2</v>
      </c>
      <c r="BL77" s="13">
        <v>60.52</v>
      </c>
      <c r="BM77" s="68">
        <f t="shared" si="366"/>
        <v>0.11045871559633033</v>
      </c>
      <c r="BN77" s="68">
        <f t="shared" si="607"/>
        <v>5.5449287963129625E-2</v>
      </c>
      <c r="BO77" s="68">
        <f t="shared" si="367"/>
        <v>1.9198383294038404E-2</v>
      </c>
      <c r="BP77" s="68"/>
      <c r="BQ77" s="15">
        <f t="shared" si="368"/>
        <v>-8.8142232936567741E-2</v>
      </c>
      <c r="BS77" s="13">
        <v>33.799999999999997</v>
      </c>
      <c r="BT77" s="68">
        <f t="shared" si="369"/>
        <v>0.12479201331114796</v>
      </c>
      <c r="BU77" s="68">
        <f t="shared" si="608"/>
        <v>6.9782585677947262E-2</v>
      </c>
      <c r="BV77" s="68">
        <f t="shared" si="370"/>
        <v>-9.2860976918947957E-2</v>
      </c>
      <c r="BW77" s="68"/>
      <c r="BX77" s="15">
        <f t="shared" si="371"/>
        <v>-0.11633986928104582</v>
      </c>
      <c r="BZ77" s="13"/>
      <c r="CA77" s="68">
        <f t="shared" si="372"/>
        <v>0</v>
      </c>
      <c r="CB77" s="68">
        <f t="shared" si="609"/>
        <v>0</v>
      </c>
      <c r="CC77" s="68">
        <f t="shared" si="373"/>
        <v>0</v>
      </c>
      <c r="CD77" s="68"/>
      <c r="CE77" s="15">
        <f t="shared" si="374"/>
        <v>0</v>
      </c>
      <c r="CG77" s="13">
        <v>28.05</v>
      </c>
      <c r="CH77" s="68">
        <f t="shared" si="375"/>
        <v>0.10520094562647761</v>
      </c>
      <c r="CI77" s="68">
        <f t="shared" si="610"/>
        <v>5.0191517993276903E-2</v>
      </c>
      <c r="CJ77" s="68">
        <f t="shared" si="376"/>
        <v>-7.2113794244128337E-2</v>
      </c>
      <c r="CK77" s="68"/>
      <c r="CL77" s="15">
        <f t="shared" si="377"/>
        <v>-0.18364377182770661</v>
      </c>
      <c r="CN77" s="13">
        <v>28.66</v>
      </c>
      <c r="CO77" s="68">
        <f t="shared" si="378"/>
        <v>9.6823574435514786E-2</v>
      </c>
      <c r="CP77" s="68">
        <f t="shared" si="611"/>
        <v>4.181414680231408E-2</v>
      </c>
      <c r="CQ77" s="68">
        <f t="shared" si="379"/>
        <v>-8.5513720485003178E-2</v>
      </c>
      <c r="CR77" s="68"/>
      <c r="CS77" s="15">
        <f t="shared" si="380"/>
        <v>-0.1437107857783089</v>
      </c>
      <c r="CU77" s="13">
        <v>32.549999999999997</v>
      </c>
      <c r="CV77" s="68">
        <f t="shared" si="381"/>
        <v>9.1183372443848443E-2</v>
      </c>
      <c r="CW77" s="68">
        <f t="shared" si="612"/>
        <v>3.6173944810647736E-2</v>
      </c>
      <c r="CX77" s="68">
        <f t="shared" si="382"/>
        <v>1.2441679626749568E-2</v>
      </c>
      <c r="CY77" s="68"/>
      <c r="CZ77" s="15">
        <f t="shared" si="383"/>
        <v>-0.12687768240343358</v>
      </c>
      <c r="DB77" s="13">
        <v>18.12</v>
      </c>
      <c r="DC77" s="68">
        <f t="shared" si="384"/>
        <v>8.1145584725536957E-2</v>
      </c>
      <c r="DD77" s="68">
        <f t="shared" si="613"/>
        <v>2.613615709233625E-2</v>
      </c>
      <c r="DE77" s="68">
        <f t="shared" si="385"/>
        <v>-0.17146776406035666</v>
      </c>
      <c r="DF77" s="68"/>
      <c r="DG77" s="15">
        <f t="shared" si="386"/>
        <v>-0.11001964636542233</v>
      </c>
      <c r="DI77" s="13">
        <v>42.78</v>
      </c>
      <c r="DJ77" s="68">
        <f t="shared" si="387"/>
        <v>7.8125000000000042E-2</v>
      </c>
      <c r="DK77" s="68">
        <f t="shared" si="614"/>
        <v>2.3115572366799335E-2</v>
      </c>
      <c r="DL77" s="68">
        <f t="shared" si="388"/>
        <v>-3.1030577576443886E-2</v>
      </c>
      <c r="DM77" s="68"/>
      <c r="DN77" s="15">
        <f t="shared" si="389"/>
        <v>1.4705882352941286E-2</v>
      </c>
      <c r="DP77" s="13">
        <v>35.9</v>
      </c>
      <c r="DQ77" s="68">
        <f t="shared" si="390"/>
        <v>6.5598100326506412E-2</v>
      </c>
      <c r="DR77" s="68">
        <f t="shared" si="615"/>
        <v>1.0588672693305705E-2</v>
      </c>
      <c r="DS77" s="68"/>
      <c r="DT77" s="68"/>
      <c r="DU77" s="15">
        <f t="shared" si="391"/>
        <v>-5.7247899159663863E-2</v>
      </c>
      <c r="DV77" s="18"/>
      <c r="DW77" s="13">
        <v>27.58</v>
      </c>
      <c r="DX77" s="68">
        <f t="shared" si="392"/>
        <v>0.1882809133993967</v>
      </c>
      <c r="DY77" s="68">
        <f t="shared" si="616"/>
        <v>0.13327148576619599</v>
      </c>
      <c r="DZ77" s="68">
        <f t="shared" si="393"/>
        <v>0.47171824973319104</v>
      </c>
      <c r="EA77" s="68"/>
      <c r="EB77" s="15">
        <f t="shared" si="394"/>
        <v>-0.17597848819838663</v>
      </c>
      <c r="ED77" s="13">
        <v>31.31</v>
      </c>
      <c r="EE77" s="68">
        <f t="shared" si="395"/>
        <v>0.14814814814814811</v>
      </c>
      <c r="EF77" s="68">
        <f t="shared" si="617"/>
        <v>9.3138720514947398E-2</v>
      </c>
      <c r="EG77" s="68">
        <f t="shared" si="396"/>
        <v>0.48882548739895371</v>
      </c>
      <c r="EH77" s="68"/>
      <c r="EI77" s="15">
        <f t="shared" si="397"/>
        <v>-0.15103036876355758</v>
      </c>
      <c r="EK77" s="13">
        <v>103.96</v>
      </c>
      <c r="EL77" s="68">
        <f t="shared" si="398"/>
        <v>9.6971615490133986E-2</v>
      </c>
      <c r="EM77" s="68">
        <f t="shared" si="618"/>
        <v>4.1962187856933279E-2</v>
      </c>
      <c r="EN77" s="68">
        <f t="shared" si="399"/>
        <v>0.61078400991633075</v>
      </c>
      <c r="EO77" s="68"/>
      <c r="EP77" s="15">
        <f t="shared" si="400"/>
        <v>-6.5947888589398054E-2</v>
      </c>
      <c r="ER77" s="13">
        <v>34.340000000000003</v>
      </c>
      <c r="ES77" s="68">
        <f t="shared" si="401"/>
        <v>7.2119887605370039E-2</v>
      </c>
      <c r="ET77" s="68">
        <f t="shared" si="619"/>
        <v>1.7110459972169333E-2</v>
      </c>
      <c r="EU77" s="68">
        <f t="shared" si="402"/>
        <v>-1.6327699799484195E-2</v>
      </c>
      <c r="EV77" s="68"/>
      <c r="EW77" s="15">
        <f t="shared" si="403"/>
        <v>-0.11699665723836454</v>
      </c>
      <c r="EY77" s="13">
        <v>32.35</v>
      </c>
      <c r="EZ77" s="68">
        <f t="shared" si="404"/>
        <v>7.083747103608079E-2</v>
      </c>
      <c r="FA77" s="68">
        <f t="shared" si="620"/>
        <v>1.5828043402880083E-2</v>
      </c>
      <c r="FB77" s="68"/>
      <c r="FC77" s="68"/>
      <c r="FD77" s="15">
        <f t="shared" si="405"/>
        <v>0.31611065907241676</v>
      </c>
      <c r="FF77" s="13">
        <v>52.69</v>
      </c>
      <c r="FG77" s="68">
        <f t="shared" si="406"/>
        <v>8.5943940643033678E-2</v>
      </c>
      <c r="FH77" s="68">
        <f t="shared" si="621"/>
        <v>3.0934513009832972E-2</v>
      </c>
      <c r="FI77" s="68">
        <f t="shared" si="407"/>
        <v>-0.10815842924847666</v>
      </c>
      <c r="FJ77" s="68"/>
      <c r="FK77" s="15">
        <f t="shared" si="408"/>
        <v>-7.21958091213242E-2</v>
      </c>
      <c r="FM77" s="13">
        <v>160.31</v>
      </c>
      <c r="FN77" s="68">
        <f t="shared" si="409"/>
        <v>0.10512891217427271</v>
      </c>
      <c r="FO77" s="68">
        <f t="shared" si="622"/>
        <v>5.0119484541072006E-2</v>
      </c>
      <c r="FP77" s="68">
        <f t="shared" si="410"/>
        <v>0.37865497076023391</v>
      </c>
      <c r="FQ77" s="68"/>
      <c r="FR77" s="15">
        <f t="shared" si="411"/>
        <v>-0.11752724870637452</v>
      </c>
      <c r="FT77" s="13">
        <v>92.11</v>
      </c>
      <c r="FU77" s="68">
        <f t="shared" si="412"/>
        <v>5.9953970080552282E-2</v>
      </c>
      <c r="FV77" s="68">
        <f t="shared" si="623"/>
        <v>4.9445424473515756E-3</v>
      </c>
      <c r="FW77" s="68">
        <f t="shared" si="413"/>
        <v>4.6347835965011908E-2</v>
      </c>
      <c r="FX77" s="68"/>
      <c r="FY77" s="15">
        <f t="shared" si="414"/>
        <v>2.1401641162120122E-2</v>
      </c>
      <c r="GA77" s="13">
        <v>17.09</v>
      </c>
      <c r="GB77" s="68">
        <f t="shared" si="415"/>
        <v>6.946182728410509E-2</v>
      </c>
      <c r="GC77" s="68">
        <f t="shared" si="624"/>
        <v>1.4452399650904384E-2</v>
      </c>
      <c r="GD77" s="68"/>
      <c r="GE77" s="68"/>
      <c r="GF77" s="15">
        <f t="shared" si="416"/>
        <v>-1.9506597819850823E-2</v>
      </c>
      <c r="GG77" s="18"/>
      <c r="GH77" s="13">
        <v>16.829999999999998</v>
      </c>
      <c r="GI77" s="68">
        <f t="shared" si="417"/>
        <v>4.6641791044776122E-2</v>
      </c>
      <c r="GJ77" s="68">
        <f t="shared" si="625"/>
        <v>-8.3676365884245846E-3</v>
      </c>
      <c r="GK77" s="68">
        <f t="shared" si="418"/>
        <v>-0.12434963579604583</v>
      </c>
      <c r="GL77" s="68"/>
      <c r="GM77" s="15">
        <f t="shared" si="419"/>
        <v>-0.10952380952380955</v>
      </c>
      <c r="GO77" s="13">
        <v>26.32</v>
      </c>
      <c r="GP77" s="68">
        <f t="shared" si="420"/>
        <v>5.9154929577464738E-2</v>
      </c>
      <c r="GQ77" s="68">
        <f t="shared" si="626"/>
        <v>4.1455019442640309E-3</v>
      </c>
      <c r="GR77" s="68"/>
      <c r="GS77" s="68"/>
      <c r="GT77" s="15">
        <f t="shared" si="421"/>
        <v>-3.4128440366972469E-2</v>
      </c>
      <c r="GV77" s="13">
        <v>13.88</v>
      </c>
      <c r="GW77" s="68">
        <f t="shared" si="422"/>
        <v>3.582089552238809E-2</v>
      </c>
      <c r="GX77" s="68">
        <f t="shared" si="627"/>
        <v>-1.9188532110812617E-2</v>
      </c>
      <c r="GY77" s="68">
        <f t="shared" si="423"/>
        <v>0.17130801687763722</v>
      </c>
      <c r="GZ77" s="68"/>
      <c r="HA77" s="15">
        <f t="shared" si="424"/>
        <v>1.1661807580174937E-2</v>
      </c>
      <c r="HD77" s="26">
        <v>272.2</v>
      </c>
      <c r="HE77" s="68">
        <f t="shared" si="425"/>
        <v>0.22689984675020269</v>
      </c>
      <c r="HF77" s="68">
        <f t="shared" si="628"/>
        <v>0.17189041911700198</v>
      </c>
      <c r="HG77" s="68">
        <f t="shared" si="426"/>
        <v>0.52912757710240998</v>
      </c>
      <c r="HH77" s="68"/>
      <c r="HI77" s="15">
        <f t="shared" si="427"/>
        <v>-0.32597068145800318</v>
      </c>
      <c r="HK77" s="13">
        <v>31.83</v>
      </c>
      <c r="HL77" s="68">
        <f t="shared" si="428"/>
        <v>0.10062240663900403</v>
      </c>
      <c r="HM77" s="68">
        <f t="shared" si="629"/>
        <v>4.5612979005803321E-2</v>
      </c>
      <c r="HN77" s="68">
        <f t="shared" si="429"/>
        <v>11.834677419354838</v>
      </c>
      <c r="HO77" s="68"/>
      <c r="HP77" s="15">
        <f t="shared" si="430"/>
        <v>0.20659590598938588</v>
      </c>
      <c r="HR77" s="13">
        <v>105.74</v>
      </c>
      <c r="HS77" s="68">
        <f t="shared" si="431"/>
        <v>4.9007936507936486E-2</v>
      </c>
      <c r="HT77" s="68">
        <f t="shared" si="630"/>
        <v>-6.0014911252642203E-3</v>
      </c>
      <c r="HU77" s="68">
        <f t="shared" si="432"/>
        <v>1.9049450549450551</v>
      </c>
      <c r="HV77" s="68"/>
      <c r="HW77" s="15">
        <f t="shared" si="433"/>
        <v>-1.7012178116575238E-2</v>
      </c>
      <c r="HY77" s="13">
        <v>114.33</v>
      </c>
      <c r="HZ77" s="68">
        <f t="shared" si="434"/>
        <v>0.18722741433021808</v>
      </c>
      <c r="IA77" s="68">
        <f t="shared" si="631"/>
        <v>0.13221798669701737</v>
      </c>
      <c r="IB77" s="68">
        <f t="shared" si="435"/>
        <v>7.9603399433427688E-2</v>
      </c>
      <c r="IC77" s="68"/>
      <c r="ID77" s="15">
        <f t="shared" si="436"/>
        <v>-0.14863355424826863</v>
      </c>
      <c r="IF77" s="13">
        <v>185.15</v>
      </c>
      <c r="IG77" s="68">
        <f t="shared" si="437"/>
        <v>0.186630776132795</v>
      </c>
      <c r="IH77" s="68">
        <f t="shared" si="632"/>
        <v>0.13162134849959428</v>
      </c>
      <c r="II77" s="68">
        <f t="shared" si="438"/>
        <v>5.8000000000000031E-2</v>
      </c>
      <c r="IJ77" s="68"/>
      <c r="IK77" s="15">
        <f t="shared" si="439"/>
        <v>-0.20138888888888887</v>
      </c>
      <c r="IM77" s="13">
        <v>200.08</v>
      </c>
      <c r="IN77" s="68">
        <f t="shared" si="440"/>
        <v>6.6865735309800695E-2</v>
      </c>
      <c r="IO77" s="68">
        <f t="shared" si="633"/>
        <v>1.1856307676599988E-2</v>
      </c>
      <c r="IP77" s="68">
        <f t="shared" si="441"/>
        <v>2.9070494044132005</v>
      </c>
      <c r="IQ77" s="68"/>
      <c r="IR77" s="15">
        <f t="shared" si="442"/>
        <v>6.7036424724014831E-2</v>
      </c>
      <c r="IT77" s="13">
        <v>40.049999999999997</v>
      </c>
      <c r="IU77" s="68">
        <f t="shared" si="443"/>
        <v>9.1875681570337986E-2</v>
      </c>
      <c r="IV77" s="68">
        <f t="shared" si="634"/>
        <v>3.6866253937137279E-2</v>
      </c>
      <c r="IW77" s="68">
        <f t="shared" si="444"/>
        <v>1.1945205479452052</v>
      </c>
      <c r="IX77" s="68"/>
      <c r="IY77" s="15">
        <f t="shared" si="445"/>
        <v>-0.22066549912434333</v>
      </c>
      <c r="JA77" s="13">
        <v>585.77</v>
      </c>
      <c r="JB77" s="68">
        <f t="shared" si="446"/>
        <v>0.14755607797041825</v>
      </c>
      <c r="JC77" s="68">
        <f t="shared" si="635"/>
        <v>9.254665033721754E-2</v>
      </c>
      <c r="JD77" s="68">
        <f t="shared" si="447"/>
        <v>0.18480987055016182</v>
      </c>
      <c r="JE77" s="68"/>
      <c r="JF77" s="15">
        <f t="shared" si="448"/>
        <v>4.4405731755220391E-4</v>
      </c>
      <c r="JH77" s="13">
        <v>390.49</v>
      </c>
      <c r="JI77" s="68">
        <f t="shared" si="449"/>
        <v>0.10133686823104696</v>
      </c>
      <c r="JJ77" s="68">
        <f t="shared" si="636"/>
        <v>4.6327440597846249E-2</v>
      </c>
      <c r="JK77" s="68">
        <f t="shared" si="450"/>
        <v>-3.98337800290147E-2</v>
      </c>
      <c r="JL77" s="68"/>
      <c r="JM77" s="15">
        <f t="shared" si="451"/>
        <v>-7.3570581257413975E-2</v>
      </c>
      <c r="JO77" s="13">
        <v>15.75</v>
      </c>
      <c r="JP77" s="68">
        <f t="shared" si="452"/>
        <v>8.2474226804123654E-2</v>
      </c>
      <c r="JQ77" s="68">
        <f t="shared" si="637"/>
        <v>2.7464799170922947E-2</v>
      </c>
      <c r="JR77" s="68">
        <f t="shared" si="453"/>
        <v>-0.46853382824363088</v>
      </c>
      <c r="JS77" s="68"/>
      <c r="JT77" s="15">
        <f t="shared" si="454"/>
        <v>0.54563297350343487</v>
      </c>
      <c r="JV77" s="13">
        <v>1.3</v>
      </c>
      <c r="JW77" s="68">
        <f t="shared" si="455"/>
        <v>0.13043478260869579</v>
      </c>
      <c r="JX77" s="68">
        <f t="shared" si="638"/>
        <v>7.5425354975495074E-2</v>
      </c>
      <c r="JY77" s="68">
        <f t="shared" si="456"/>
        <v>-0.48616600790513831</v>
      </c>
      <c r="JZ77" s="68"/>
      <c r="KA77" s="15">
        <f t="shared" si="457"/>
        <v>-0.27777777777777779</v>
      </c>
      <c r="KC77" s="13">
        <v>16.22</v>
      </c>
      <c r="KD77" s="68">
        <f t="shared" si="458"/>
        <v>0.19089574155653449</v>
      </c>
      <c r="KE77" s="68">
        <f t="shared" si="639"/>
        <v>0.13588631392333378</v>
      </c>
      <c r="KF77" s="68">
        <f t="shared" si="459"/>
        <v>-0.16735112936344976</v>
      </c>
      <c r="KG77" s="68"/>
      <c r="KH77" s="15">
        <f t="shared" si="460"/>
        <v>-0.26871055004508571</v>
      </c>
      <c r="KI77" s="18"/>
      <c r="KJ77" s="13">
        <v>43.27</v>
      </c>
      <c r="KK77" s="68">
        <f t="shared" si="461"/>
        <v>0.22577903682719566</v>
      </c>
      <c r="KL77" s="68">
        <f t="shared" si="640"/>
        <v>0.17076960919399495</v>
      </c>
      <c r="KM77" s="68">
        <f t="shared" si="462"/>
        <v>1.0507109004739337</v>
      </c>
      <c r="KN77" s="68"/>
      <c r="KO77" s="15">
        <f t="shared" si="463"/>
        <v>-0.35619699449486675</v>
      </c>
      <c r="KQ77" s="13">
        <v>1.4350000000000001</v>
      </c>
      <c r="KR77" s="68">
        <f t="shared" si="464"/>
        <v>0.1299212598425197</v>
      </c>
      <c r="KS77" s="68">
        <f t="shared" si="641"/>
        <v>7.491183220931899E-2</v>
      </c>
      <c r="KT77" s="68">
        <f t="shared" si="465"/>
        <v>-0.45229007633587787</v>
      </c>
      <c r="KU77" s="68"/>
      <c r="KV77" s="15">
        <f t="shared" si="466"/>
        <v>0.42079207920792083</v>
      </c>
      <c r="KW77" s="18"/>
      <c r="KX77" s="13">
        <v>21.38</v>
      </c>
      <c r="KY77" s="68">
        <f t="shared" si="467"/>
        <v>0.19574944071588368</v>
      </c>
      <c r="KZ77" s="68">
        <f t="shared" si="642"/>
        <v>0.14074001308268297</v>
      </c>
      <c r="LA77" s="68">
        <f t="shared" si="468"/>
        <v>-0.70276657861810099</v>
      </c>
      <c r="LB77" s="68"/>
      <c r="LC77" s="15">
        <f t="shared" si="469"/>
        <v>-9.8270771826233727E-2</v>
      </c>
      <c r="LD77" s="18"/>
      <c r="LE77" s="13">
        <v>50.14</v>
      </c>
      <c r="LF77" s="68">
        <f t="shared" si="470"/>
        <v>5.5356766996421863E-2</v>
      </c>
      <c r="LG77" s="68">
        <f t="shared" si="643"/>
        <v>3.4733936322115661E-4</v>
      </c>
      <c r="LH77" s="68">
        <f t="shared" si="471"/>
        <v>0.39938598939436237</v>
      </c>
      <c r="LI77" s="68"/>
      <c r="LJ77" s="15">
        <f t="shared" si="472"/>
        <v>8.7399696378226005E-2</v>
      </c>
      <c r="LL77" s="13">
        <v>105.8</v>
      </c>
      <c r="LM77" s="68">
        <f t="shared" si="473"/>
        <v>5.6626385698591852E-2</v>
      </c>
      <c r="LN77" s="68">
        <f t="shared" si="644"/>
        <v>1.6169580653911456E-3</v>
      </c>
      <c r="LO77" s="68">
        <f t="shared" si="474"/>
        <v>0.2091428571428571</v>
      </c>
      <c r="LP77" s="68"/>
      <c r="LQ77" s="15">
        <f t="shared" si="475"/>
        <v>0.35276818821122624</v>
      </c>
      <c r="LS77" s="13">
        <v>13.02</v>
      </c>
      <c r="LT77" s="68">
        <f t="shared" si="476"/>
        <v>8.8628762541805906E-2</v>
      </c>
      <c r="LU77" s="68">
        <f t="shared" si="645"/>
        <v>3.3619334908605199E-2</v>
      </c>
      <c r="LV77" s="68"/>
      <c r="LW77" s="68"/>
      <c r="LX77" s="15">
        <f t="shared" si="477"/>
        <v>0.40756756756756751</v>
      </c>
      <c r="LZ77" s="13">
        <v>10.68</v>
      </c>
      <c r="MA77" s="68">
        <f t="shared" si="478"/>
        <v>0.10673575129533672</v>
      </c>
      <c r="MB77" s="68">
        <f t="shared" si="646"/>
        <v>5.172632366213601E-2</v>
      </c>
      <c r="MC77" s="68">
        <f t="shared" si="479"/>
        <v>-0.52</v>
      </c>
      <c r="MD77" s="68"/>
      <c r="ME77" s="15">
        <f t="shared" si="480"/>
        <v>-0.20771513353115731</v>
      </c>
      <c r="MG77" s="13">
        <v>24.06</v>
      </c>
      <c r="MH77" s="68">
        <f t="shared" si="481"/>
        <v>0.18873517786561267</v>
      </c>
      <c r="MI77" s="68">
        <f t="shared" si="647"/>
        <v>0.13372575023241196</v>
      </c>
      <c r="MJ77" s="68">
        <f t="shared" si="482"/>
        <v>2.2425876010781671</v>
      </c>
      <c r="MK77" s="68"/>
      <c r="ML77" s="15">
        <f t="shared" si="483"/>
        <v>0.1333019312293923</v>
      </c>
      <c r="MN77" s="26">
        <v>104.15</v>
      </c>
      <c r="MO77" s="68">
        <f t="shared" si="484"/>
        <v>0.11772912642197894</v>
      </c>
      <c r="MP77" s="68">
        <f t="shared" si="648"/>
        <v>6.2719698788778228E-2</v>
      </c>
      <c r="MQ77" s="68">
        <f t="shared" si="485"/>
        <v>-0.1727561556791104</v>
      </c>
      <c r="MR77" s="68"/>
      <c r="MS77" s="15">
        <f t="shared" si="486"/>
        <v>-6.4996857886704326E-2</v>
      </c>
      <c r="MU77" s="13">
        <v>10.82</v>
      </c>
      <c r="MV77" s="68">
        <f t="shared" si="487"/>
        <v>0.13536201469045131</v>
      </c>
      <c r="MW77" s="68">
        <f t="shared" si="649"/>
        <v>8.0352587057250596E-2</v>
      </c>
      <c r="MX77" s="68">
        <f t="shared" si="488"/>
        <v>-0.48155246765692383</v>
      </c>
      <c r="MY77" s="68"/>
      <c r="MZ77" s="15">
        <f t="shared" si="489"/>
        <v>1.4058106841612029E-2</v>
      </c>
      <c r="NB77" s="13">
        <v>187.2</v>
      </c>
      <c r="NC77" s="68">
        <f t="shared" si="490"/>
        <v>0.10507674144037769</v>
      </c>
      <c r="ND77" s="68">
        <f t="shared" si="650"/>
        <v>5.0067313807176987E-2</v>
      </c>
      <c r="NE77" s="68">
        <f t="shared" si="491"/>
        <v>0.38185576142319327</v>
      </c>
      <c r="NF77" s="68"/>
      <c r="NG77" s="15">
        <f t="shared" si="492"/>
        <v>0.12236944660950895</v>
      </c>
      <c r="NI77" s="13">
        <v>5.28</v>
      </c>
      <c r="NJ77" s="68">
        <f t="shared" si="493"/>
        <v>0.12101910828025483</v>
      </c>
      <c r="NK77" s="68">
        <f t="shared" si="651"/>
        <v>6.600968064705412E-2</v>
      </c>
      <c r="NL77" s="68">
        <f t="shared" si="494"/>
        <v>-0.95807860262008737</v>
      </c>
      <c r="NM77" s="68"/>
      <c r="NN77" s="15">
        <f t="shared" si="495"/>
        <v>7.7551020408163238E-2</v>
      </c>
      <c r="NP77" s="13">
        <v>326.85000000000002</v>
      </c>
      <c r="NQ77" s="68">
        <f t="shared" si="496"/>
        <v>0.13928683467531122</v>
      </c>
      <c r="NR77" s="68">
        <f t="shared" si="652"/>
        <v>8.4277407042110508E-2</v>
      </c>
      <c r="NS77" s="68">
        <f t="shared" si="497"/>
        <v>1.4902857142857144</v>
      </c>
      <c r="NT77" s="68"/>
      <c r="NU77" s="15">
        <f t="shared" si="498"/>
        <v>-6.3235338825889525E-3</v>
      </c>
      <c r="NW77" s="13">
        <v>158.71</v>
      </c>
      <c r="NX77" s="68">
        <f t="shared" si="499"/>
        <v>9.6821008984105186E-2</v>
      </c>
      <c r="NY77" s="68">
        <f t="shared" si="653"/>
        <v>4.181158135090448E-2</v>
      </c>
      <c r="NZ77" s="68">
        <f t="shared" si="500"/>
        <v>-9.7007282658170144E-2</v>
      </c>
      <c r="OA77" s="68"/>
      <c r="OB77" s="15">
        <f t="shared" si="501"/>
        <v>-0.16159535129424196</v>
      </c>
      <c r="OD77" s="13">
        <v>1.19</v>
      </c>
      <c r="OE77" s="68">
        <f t="shared" si="502"/>
        <v>7.2072072072071933E-2</v>
      </c>
      <c r="OF77" s="68">
        <f t="shared" si="654"/>
        <v>1.7062644438871226E-2</v>
      </c>
      <c r="OG77" s="68">
        <f t="shared" si="503"/>
        <v>-0.99472681348872249</v>
      </c>
      <c r="OH77" s="68"/>
      <c r="OI77" s="15">
        <f t="shared" si="504"/>
        <v>-0.18493150684931509</v>
      </c>
      <c r="OK77" s="13">
        <v>63.87</v>
      </c>
      <c r="OL77" s="68">
        <f t="shared" si="505"/>
        <v>0.15476405713252567</v>
      </c>
      <c r="OM77" s="68">
        <f t="shared" si="655"/>
        <v>9.9754629499324954E-2</v>
      </c>
      <c r="ON77" s="68">
        <f t="shared" si="506"/>
        <v>0.50459363957597159</v>
      </c>
      <c r="OO77" s="68"/>
      <c r="OP77" s="15">
        <f t="shared" si="507"/>
        <v>-4.1134964720012039E-2</v>
      </c>
      <c r="OR77" s="13">
        <v>1.79</v>
      </c>
      <c r="OS77" s="68">
        <f t="shared" si="508"/>
        <v>0.10493827160493822</v>
      </c>
      <c r="OT77" s="68">
        <f t="shared" si="656"/>
        <v>4.9928843971737517E-2</v>
      </c>
      <c r="OU77" s="68">
        <f t="shared" si="509"/>
        <v>-0.76753246753246751</v>
      </c>
      <c r="OV77" s="68"/>
      <c r="OW77" s="15">
        <f t="shared" si="510"/>
        <v>0.59821428571428559</v>
      </c>
      <c r="OY77" s="13">
        <v>127.78</v>
      </c>
      <c r="OZ77" s="68">
        <f t="shared" si="511"/>
        <v>6.6166040884438948E-2</v>
      </c>
      <c r="PA77" s="68">
        <f t="shared" si="657"/>
        <v>1.1156613251238241E-2</v>
      </c>
      <c r="PB77" s="68">
        <f t="shared" si="332"/>
        <v>2.9316923076923076</v>
      </c>
      <c r="PC77" s="68"/>
      <c r="PD77" s="15">
        <f t="shared" si="512"/>
        <v>0.1154954168485378</v>
      </c>
      <c r="PE77" s="18"/>
      <c r="PF77" s="13">
        <v>214.35</v>
      </c>
      <c r="PG77" s="68">
        <f t="shared" si="513"/>
        <v>6.7745952677459503E-2</v>
      </c>
      <c r="PH77" s="68">
        <f t="shared" si="658"/>
        <v>1.2736525044258797E-2</v>
      </c>
      <c r="PI77" s="68">
        <f t="shared" si="514"/>
        <v>-0.38440551407237222</v>
      </c>
      <c r="PJ77" s="68"/>
      <c r="PK77" s="15">
        <f t="shared" si="515"/>
        <v>2.4960550853536073E-2</v>
      </c>
      <c r="PM77" s="13"/>
      <c r="PN77" s="68">
        <f t="shared" si="516"/>
        <v>0</v>
      </c>
      <c r="PO77" s="68">
        <f t="shared" si="517"/>
        <v>-5.5009427633200707E-2</v>
      </c>
      <c r="PP77" s="68">
        <f t="shared" si="518"/>
        <v>0</v>
      </c>
      <c r="PQ77" s="68"/>
      <c r="PR77" s="15">
        <f t="shared" si="519"/>
        <v>0</v>
      </c>
      <c r="PT77" s="13">
        <v>3.81</v>
      </c>
      <c r="PU77" s="68">
        <f t="shared" si="520"/>
        <v>0.10755813953488376</v>
      </c>
      <c r="PV77" s="68">
        <f t="shared" si="659"/>
        <v>5.2548711901683053E-2</v>
      </c>
      <c r="PW77" s="68">
        <f t="shared" si="521"/>
        <v>-0.56307339449541283</v>
      </c>
      <c r="PX77" s="68"/>
      <c r="PY77" s="15">
        <f t="shared" si="522"/>
        <v>-0.25730994152046782</v>
      </c>
      <c r="QA77" s="13">
        <v>206.09</v>
      </c>
      <c r="QB77" s="68">
        <f t="shared" si="523"/>
        <v>8.7029906640645596E-2</v>
      </c>
      <c r="QC77" s="68">
        <f t="shared" si="660"/>
        <v>3.2020479007444889E-2</v>
      </c>
      <c r="QD77" s="68">
        <f t="shared" si="524"/>
        <v>-0.38916387563353977</v>
      </c>
      <c r="QE77" s="68"/>
      <c r="QF77" s="15">
        <f t="shared" si="525"/>
        <v>7.4840930426619351E-2</v>
      </c>
      <c r="QH77" s="13">
        <v>1.196</v>
      </c>
      <c r="QI77" s="68">
        <f t="shared" si="526"/>
        <v>0.13904761904761895</v>
      </c>
      <c r="QJ77" s="68">
        <f t="shared" si="661"/>
        <v>8.4038191414418234E-2</v>
      </c>
      <c r="QK77" s="68">
        <f t="shared" si="527"/>
        <v>-0.52350597609561755</v>
      </c>
      <c r="QL77" s="68"/>
      <c r="QM77" s="15">
        <f t="shared" si="528"/>
        <v>-8.0000000000000071E-2</v>
      </c>
      <c r="QO77" s="13">
        <v>7.37</v>
      </c>
      <c r="QP77" s="68">
        <f t="shared" si="529"/>
        <v>-0.12261904761904764</v>
      </c>
      <c r="QQ77" s="68">
        <f t="shared" si="662"/>
        <v>-0.17762847525224834</v>
      </c>
      <c r="QR77" s="68">
        <f t="shared" si="530"/>
        <v>-0.99101635827299539</v>
      </c>
      <c r="QS77" s="68"/>
      <c r="QT77" s="15">
        <f t="shared" si="531"/>
        <v>-0.35801393728222997</v>
      </c>
      <c r="QV77" s="13">
        <v>1.42</v>
      </c>
      <c r="QW77" s="68">
        <f t="shared" si="532"/>
        <v>0.11811023622047237</v>
      </c>
      <c r="QX77" s="68">
        <f t="shared" si="663"/>
        <v>6.3100808587271656E-2</v>
      </c>
      <c r="QY77" s="68">
        <f t="shared" si="533"/>
        <v>-0.59773371104815864</v>
      </c>
      <c r="QZ77" s="68"/>
      <c r="RA77" s="15">
        <f t="shared" si="534"/>
        <v>-0.41969758888434822</v>
      </c>
      <c r="RC77" s="13">
        <v>19.84</v>
      </c>
      <c r="RD77" s="68">
        <f t="shared" si="535"/>
        <v>0.12919749573136025</v>
      </c>
      <c r="RE77" s="68">
        <f t="shared" si="664"/>
        <v>7.4188068098159532E-2</v>
      </c>
      <c r="RF77" s="68">
        <f t="shared" si="536"/>
        <v>-0.57139771008857199</v>
      </c>
      <c r="RG77" s="68"/>
      <c r="RH77" s="15">
        <f t="shared" si="537"/>
        <v>-0.19838383838383838</v>
      </c>
      <c r="RJ77" s="13">
        <v>158.75</v>
      </c>
      <c r="RK77" s="68">
        <f t="shared" si="538"/>
        <v>0.12293980335290369</v>
      </c>
      <c r="RL77" s="68">
        <f t="shared" si="539"/>
        <v>6.7930375719702979E-2</v>
      </c>
      <c r="RM77" s="68">
        <f t="shared" si="540"/>
        <v>-0.2636144354763893</v>
      </c>
      <c r="RN77" s="68"/>
      <c r="RO77" s="15">
        <f t="shared" si="541"/>
        <v>-0.19301545343635623</v>
      </c>
      <c r="RQ77" s="13">
        <v>12.26</v>
      </c>
      <c r="RR77" s="68">
        <f t="shared" si="542"/>
        <v>9.074733096085405E-2</v>
      </c>
      <c r="RS77" s="68">
        <f t="shared" si="543"/>
        <v>3.5737903327653343E-2</v>
      </c>
      <c r="RT77" s="68">
        <f t="shared" si="544"/>
        <v>-0.162568306010929</v>
      </c>
      <c r="RU77" s="68"/>
      <c r="RV77" s="15">
        <f t="shared" si="545"/>
        <v>-0.41170825335892514</v>
      </c>
      <c r="RX77" s="13">
        <v>92.01</v>
      </c>
      <c r="RY77" s="68">
        <f t="shared" si="546"/>
        <v>0.18998965338851542</v>
      </c>
      <c r="RZ77" s="68">
        <f t="shared" si="547"/>
        <v>0.13498022575531471</v>
      </c>
      <c r="SA77" s="68">
        <f t="shared" si="548"/>
        <v>-0.30850744025251764</v>
      </c>
      <c r="SB77" s="68"/>
      <c r="SC77" s="15">
        <f t="shared" si="549"/>
        <v>0.21658072193573993</v>
      </c>
      <c r="SE77" s="13">
        <v>9.39</v>
      </c>
      <c r="SF77" s="68">
        <f t="shared" si="550"/>
        <v>0.21632124352331616</v>
      </c>
      <c r="SG77" s="68">
        <f t="shared" si="551"/>
        <v>0.16131181589011545</v>
      </c>
      <c r="SH77" s="68">
        <f t="shared" si="552"/>
        <v>-0.24879999999999997</v>
      </c>
      <c r="SI77" s="68"/>
      <c r="SJ77" s="15">
        <f t="shared" si="553"/>
        <v>-0.38466579292267361</v>
      </c>
      <c r="SL77" s="13">
        <v>0.47599999999999998</v>
      </c>
      <c r="SM77" s="68">
        <f t="shared" si="554"/>
        <v>0.18114143920595521</v>
      </c>
      <c r="SN77" s="68">
        <f t="shared" si="555"/>
        <v>0.1261320115727545</v>
      </c>
      <c r="SO77" s="68">
        <f t="shared" si="556"/>
        <v>-0.6647887323943662</v>
      </c>
      <c r="SP77" s="68"/>
      <c r="SQ77" s="15">
        <f t="shared" si="557"/>
        <v>-0.52871287128712874</v>
      </c>
      <c r="SS77" s="13">
        <v>7.2</v>
      </c>
      <c r="ST77" s="68">
        <f t="shared" si="558"/>
        <v>0.15755627009646309</v>
      </c>
      <c r="SU77" s="68">
        <f t="shared" si="559"/>
        <v>0.10254684246326237</v>
      </c>
      <c r="SV77" s="68">
        <f t="shared" si="560"/>
        <v>-0.55390334572490707</v>
      </c>
      <c r="SW77" s="68"/>
      <c r="SX77" s="15">
        <f t="shared" si="561"/>
        <v>-0.14285714285714288</v>
      </c>
      <c r="SZ77" s="13">
        <v>23.81</v>
      </c>
      <c r="TA77" s="68">
        <f t="shared" si="562"/>
        <v>8.52324521422059E-2</v>
      </c>
      <c r="TB77" s="68">
        <f t="shared" si="563"/>
        <v>3.0223024509005193E-2</v>
      </c>
      <c r="TC77" s="68">
        <f t="shared" si="564"/>
        <v>-0.41020559821649738</v>
      </c>
      <c r="TD77" s="68"/>
      <c r="TE77" s="15">
        <f t="shared" si="565"/>
        <v>0.52628205128205119</v>
      </c>
      <c r="TG77" s="13">
        <v>0.17</v>
      </c>
      <c r="TH77" s="68">
        <f t="shared" si="566"/>
        <v>4.9382716049382755E-2</v>
      </c>
      <c r="TI77" s="68">
        <f t="shared" si="567"/>
        <v>-5.6267115838179518E-3</v>
      </c>
      <c r="TJ77" s="68">
        <f t="shared" si="568"/>
        <v>-0.22727272727272721</v>
      </c>
      <c r="TK77" s="68"/>
      <c r="TL77" s="15">
        <f t="shared" si="569"/>
        <v>2.9498525073746338E-3</v>
      </c>
      <c r="TN77" s="13">
        <v>22.39</v>
      </c>
      <c r="TO77" s="68">
        <f t="shared" si="570"/>
        <v>0.19732620320855623</v>
      </c>
      <c r="TP77" s="68">
        <f t="shared" si="571"/>
        <v>0.14231677557535552</v>
      </c>
      <c r="TQ77" s="68">
        <f t="shared" si="572"/>
        <v>-0.67364608309708263</v>
      </c>
      <c r="TR77" s="68"/>
      <c r="TS77" s="15">
        <f t="shared" si="573"/>
        <v>-0.24739495798319325</v>
      </c>
      <c r="TU77" s="13">
        <v>1.95</v>
      </c>
      <c r="TV77" s="68">
        <f t="shared" si="574"/>
        <v>0.14035087719298245</v>
      </c>
      <c r="TW77" s="68">
        <f t="shared" si="575"/>
        <v>8.5341449559781735E-2</v>
      </c>
      <c r="TX77" s="68">
        <f t="shared" si="576"/>
        <v>-0.55782312925170063</v>
      </c>
      <c r="TY77" s="68"/>
      <c r="TZ77" s="15">
        <f t="shared" si="577"/>
        <v>0.14035087719298245</v>
      </c>
      <c r="UB77" s="13"/>
      <c r="UC77" s="68">
        <f t="shared" si="578"/>
        <v>0</v>
      </c>
      <c r="UD77" s="68">
        <f t="shared" si="579"/>
        <v>-5.5009427633200707E-2</v>
      </c>
      <c r="UE77" s="68">
        <f t="shared" si="580"/>
        <v>0</v>
      </c>
      <c r="UF77" s="68"/>
      <c r="UG77" s="15">
        <f t="shared" si="581"/>
        <v>0</v>
      </c>
      <c r="UI77" s="13"/>
      <c r="UJ77" s="68">
        <f t="shared" si="582"/>
        <v>0</v>
      </c>
      <c r="UK77" s="68">
        <f t="shared" si="583"/>
        <v>-5.5009427633200707E-2</v>
      </c>
      <c r="UL77" s="68">
        <f t="shared" si="584"/>
        <v>0</v>
      </c>
      <c r="UM77" s="68"/>
      <c r="UN77" s="15">
        <f t="shared" si="585"/>
        <v>0</v>
      </c>
      <c r="UP77" s="13"/>
      <c r="UQ77" s="68">
        <f t="shared" si="586"/>
        <v>0</v>
      </c>
      <c r="UR77" s="68">
        <f t="shared" si="587"/>
        <v>-5.5009427633200707E-2</v>
      </c>
      <c r="US77" s="68">
        <f t="shared" si="588"/>
        <v>0</v>
      </c>
      <c r="UT77" s="68"/>
      <c r="UU77" s="15">
        <f t="shared" si="589"/>
        <v>0</v>
      </c>
      <c r="UW77" s="13"/>
      <c r="UX77" s="68">
        <f t="shared" si="590"/>
        <v>0</v>
      </c>
      <c r="UY77" s="68">
        <f t="shared" si="591"/>
        <v>-5.5009427633200707E-2</v>
      </c>
      <c r="UZ77" s="68">
        <f t="shared" si="592"/>
        <v>0</v>
      </c>
      <c r="VA77" s="68"/>
      <c r="VB77" s="15">
        <f t="shared" si="593"/>
        <v>0</v>
      </c>
      <c r="VD77" s="13"/>
      <c r="VE77" s="68">
        <f t="shared" si="594"/>
        <v>0</v>
      </c>
      <c r="VF77" s="68">
        <f t="shared" si="595"/>
        <v>-5.5009427633200707E-2</v>
      </c>
      <c r="VG77" s="68">
        <f t="shared" si="596"/>
        <v>0</v>
      </c>
      <c r="VH77" s="68"/>
      <c r="VI77" s="15">
        <f t="shared" si="597"/>
        <v>0</v>
      </c>
      <c r="VM77" s="21">
        <f t="shared" si="598"/>
        <v>0.11191818342834262</v>
      </c>
      <c r="VN77" s="49"/>
      <c r="VO77" s="21">
        <f t="shared" si="599"/>
        <v>0.25041025928729488</v>
      </c>
      <c r="VP77" s="14"/>
      <c r="VQ77" s="21">
        <f t="shared" si="600"/>
        <v>-2.7544731001722743E-2</v>
      </c>
    </row>
    <row r="78" spans="1:589" ht="15.75" customHeight="1" x14ac:dyDescent="0.2">
      <c r="A78" s="127">
        <v>45757</v>
      </c>
      <c r="B78" s="4">
        <f t="shared" si="333"/>
        <v>45757</v>
      </c>
      <c r="C78" s="13">
        <v>39593.660000000003</v>
      </c>
      <c r="D78" s="138">
        <f t="shared" si="334"/>
        <v>-1014.7899999999936</v>
      </c>
      <c r="E78" s="68">
        <f t="shared" si="335"/>
        <v>-2.4989626543243923E-2</v>
      </c>
      <c r="F78" s="15">
        <f t="shared" si="336"/>
        <v>-6.9352781646954575E-2</v>
      </c>
      <c r="G78" s="13">
        <v>5268.05</v>
      </c>
      <c r="H78" s="138">
        <f t="shared" si="337"/>
        <v>-188.75</v>
      </c>
      <c r="I78" s="68">
        <f t="shared" si="338"/>
        <v>-3.458986952059815E-2</v>
      </c>
      <c r="J78" s="15">
        <f t="shared" si="339"/>
        <v>-0.10432142110265351</v>
      </c>
      <c r="K78" s="13">
        <v>16387.310000000001</v>
      </c>
      <c r="L78" s="138">
        <f t="shared" si="340"/>
        <v>-737.65999999999985</v>
      </c>
      <c r="M78" s="68">
        <f t="shared" si="341"/>
        <v>-4.3075111956400493E-2</v>
      </c>
      <c r="N78" s="15">
        <f t="shared" si="342"/>
        <v>-0.15139100989653967</v>
      </c>
      <c r="O78" s="13">
        <v>1831.39</v>
      </c>
      <c r="P78" s="138">
        <f t="shared" si="343"/>
        <v>-81.769999999999982</v>
      </c>
      <c r="Q78" s="68">
        <f t="shared" si="344"/>
        <v>-4.2740805787283856E-2</v>
      </c>
      <c r="R78" s="15">
        <f t="shared" si="345"/>
        <v>-0.17880779854360215</v>
      </c>
      <c r="S78" s="18">
        <f t="shared" si="346"/>
        <v>-2.2228635992563389E-2</v>
      </c>
      <c r="T78" s="121">
        <f t="shared" si="347"/>
        <v>245.69825964875932</v>
      </c>
      <c r="U78" s="121">
        <f t="shared" si="348"/>
        <v>245.69825964875932</v>
      </c>
      <c r="V78" s="134">
        <f t="shared" si="349"/>
        <v>-1.7772672669629553E-2</v>
      </c>
      <c r="W78" s="21">
        <f t="shared" si="601"/>
        <v>-5.0329702031169196E-2</v>
      </c>
      <c r="X78" s="18">
        <f t="shared" si="350"/>
        <v>-3.6348853451881602E-2</v>
      </c>
      <c r="Y78" s="352">
        <f>237144.14-33290</f>
        <v>203854.14</v>
      </c>
      <c r="Z78" s="15">
        <v>1.9999999999999999E-6</v>
      </c>
      <c r="AA78" s="21">
        <f t="shared" si="351"/>
        <v>1.7774672669629552E-2</v>
      </c>
      <c r="AC78" s="13">
        <v>186.32</v>
      </c>
      <c r="AD78" s="68">
        <f t="shared" si="352"/>
        <v>-4.7784535186794069E-2</v>
      </c>
      <c r="AE78" s="68">
        <f t="shared" si="602"/>
        <v>-3.0011862517164516E-2</v>
      </c>
      <c r="AF78" s="68">
        <f t="shared" si="353"/>
        <v>0.13078837166959995</v>
      </c>
      <c r="AG78" s="68"/>
      <c r="AH78" s="15">
        <f t="shared" si="354"/>
        <v>-0.17982127921820662</v>
      </c>
      <c r="AJ78" s="13">
        <v>19.170000000000002</v>
      </c>
      <c r="AK78" s="68">
        <f t="shared" si="355"/>
        <v>-3.6199095022624375E-2</v>
      </c>
      <c r="AL78" s="68">
        <f t="shared" si="603"/>
        <v>-1.8426422352994822E-2</v>
      </c>
      <c r="AM78" s="68">
        <f t="shared" si="356"/>
        <v>3.0645161290322593E-2</v>
      </c>
      <c r="AN78" s="68"/>
      <c r="AO78" s="15">
        <f t="shared" si="357"/>
        <v>-8.8445078459343768E-2</v>
      </c>
      <c r="AQ78" s="13">
        <v>17.97</v>
      </c>
      <c r="AR78" s="68">
        <f t="shared" si="358"/>
        <v>-4.3130990415335579E-2</v>
      </c>
      <c r="AS78" s="68">
        <f t="shared" si="604"/>
        <v>-2.5358317745706026E-2</v>
      </c>
      <c r="AT78" s="68">
        <f t="shared" si="359"/>
        <v>4.053271569195132E-2</v>
      </c>
      <c r="AU78" s="68"/>
      <c r="AV78" s="15">
        <f t="shared" si="360"/>
        <v>-0.16301816488122964</v>
      </c>
      <c r="AX78" s="13">
        <v>182.95</v>
      </c>
      <c r="AY78" s="68">
        <f t="shared" si="361"/>
        <v>-3.4411780229060066E-2</v>
      </c>
      <c r="AZ78" s="68">
        <f t="shared" si="605"/>
        <v>-1.6639107559430513E-2</v>
      </c>
      <c r="BA78" s="68">
        <f t="shared" si="362"/>
        <v>0.36428038777032062</v>
      </c>
      <c r="BB78" s="68"/>
      <c r="BC78" s="15">
        <f t="shared" si="363"/>
        <v>-0.10402076497379896</v>
      </c>
      <c r="BE78" s="13">
        <v>70.45</v>
      </c>
      <c r="BF78" s="68">
        <f t="shared" si="364"/>
        <v>-2.4373355490929109E-2</v>
      </c>
      <c r="BG78" s="68">
        <f t="shared" si="606"/>
        <v>-6.6006828212995562E-3</v>
      </c>
      <c r="BH78" s="68"/>
      <c r="BI78" s="68"/>
      <c r="BJ78" s="15">
        <f t="shared" si="365"/>
        <v>-4.3708429482828812E-2</v>
      </c>
      <c r="BL78" s="13">
        <v>58.37</v>
      </c>
      <c r="BM78" s="68">
        <f t="shared" si="366"/>
        <v>-3.5525446133509678E-2</v>
      </c>
      <c r="BN78" s="68">
        <f t="shared" si="607"/>
        <v>-1.7752773463880125E-2</v>
      </c>
      <c r="BO78" s="68">
        <f t="shared" si="367"/>
        <v>-1.7009093971034103E-2</v>
      </c>
      <c r="BP78" s="68"/>
      <c r="BQ78" s="15">
        <f t="shared" si="368"/>
        <v>-0.12053638692180212</v>
      </c>
      <c r="BS78" s="13">
        <v>32.200000000000003</v>
      </c>
      <c r="BT78" s="68">
        <f t="shared" si="369"/>
        <v>-4.7337278106508708E-2</v>
      </c>
      <c r="BU78" s="68">
        <f t="shared" si="608"/>
        <v>-2.9564605436879155E-2</v>
      </c>
      <c r="BV78" s="68">
        <f t="shared" si="370"/>
        <v>-0.13580246913580235</v>
      </c>
      <c r="BW78" s="68"/>
      <c r="BX78" s="15">
        <f t="shared" si="371"/>
        <v>-0.15816993464052281</v>
      </c>
      <c r="BZ78" s="13"/>
      <c r="CA78" s="68">
        <f t="shared" si="372"/>
        <v>0</v>
      </c>
      <c r="CB78" s="68">
        <f t="shared" si="609"/>
        <v>0</v>
      </c>
      <c r="CC78" s="68">
        <f t="shared" si="373"/>
        <v>0</v>
      </c>
      <c r="CD78" s="68"/>
      <c r="CE78" s="15">
        <f t="shared" si="374"/>
        <v>0</v>
      </c>
      <c r="CG78" s="13">
        <v>26.88</v>
      </c>
      <c r="CH78" s="68">
        <f t="shared" si="375"/>
        <v>-4.1711229946524125E-2</v>
      </c>
      <c r="CI78" s="68">
        <f t="shared" si="610"/>
        <v>-2.3938557276894572E-2</v>
      </c>
      <c r="CJ78" s="68">
        <f t="shared" si="376"/>
        <v>-0.1108170691366193</v>
      </c>
      <c r="CK78" s="68"/>
      <c r="CL78" s="15">
        <f t="shared" si="377"/>
        <v>-0.21769499417927823</v>
      </c>
      <c r="CN78" s="13">
        <v>27.46</v>
      </c>
      <c r="CO78" s="68">
        <f t="shared" si="378"/>
        <v>-4.1870202372644778E-2</v>
      </c>
      <c r="CP78" s="68">
        <f t="shared" si="611"/>
        <v>-2.4097529703015225E-2</v>
      </c>
      <c r="CQ78" s="68">
        <f t="shared" si="379"/>
        <v>-0.12380344607530309</v>
      </c>
      <c r="CR78" s="68"/>
      <c r="CS78" s="15">
        <f t="shared" si="380"/>
        <v>-0.17956378846728407</v>
      </c>
      <c r="CU78" s="13">
        <v>31.24</v>
      </c>
      <c r="CV78" s="68">
        <f t="shared" si="381"/>
        <v>-4.024577572964666E-2</v>
      </c>
      <c r="CW78" s="68">
        <f t="shared" si="612"/>
        <v>-2.2473103060017107E-2</v>
      </c>
      <c r="CX78" s="68">
        <f t="shared" si="382"/>
        <v>-2.8304821150855371E-2</v>
      </c>
      <c r="CY78" s="68"/>
      <c r="CZ78" s="15">
        <f t="shared" si="383"/>
        <v>-0.1620171673819743</v>
      </c>
      <c r="DB78" s="13">
        <v>17.350000000000001</v>
      </c>
      <c r="DC78" s="68">
        <f t="shared" si="384"/>
        <v>-4.2494481236203065E-2</v>
      </c>
      <c r="DD78" s="68">
        <f t="shared" si="613"/>
        <v>-2.4721808566573512E-2</v>
      </c>
      <c r="DE78" s="68">
        <f t="shared" si="385"/>
        <v>-0.20667581161408319</v>
      </c>
      <c r="DF78" s="68"/>
      <c r="DG78" s="15">
        <f t="shared" si="386"/>
        <v>-0.14783889980353626</v>
      </c>
      <c r="DI78" s="13">
        <v>42.02</v>
      </c>
      <c r="DJ78" s="68">
        <f t="shared" si="387"/>
        <v>-1.7765310892940579E-2</v>
      </c>
      <c r="DK78" s="68">
        <f t="shared" si="614"/>
        <v>7.3617766889744196E-6</v>
      </c>
      <c r="DL78" s="68">
        <f t="shared" si="388"/>
        <v>-4.824462061155143E-2</v>
      </c>
      <c r="DM78" s="68"/>
      <c r="DN78" s="15">
        <f t="shared" si="389"/>
        <v>-3.3206831119543044E-3</v>
      </c>
      <c r="DP78" s="13">
        <v>35.01</v>
      </c>
      <c r="DQ78" s="68">
        <f t="shared" si="390"/>
        <v>-2.4791086350974947E-2</v>
      </c>
      <c r="DR78" s="68">
        <f t="shared" si="615"/>
        <v>-7.0184136813453944E-3</v>
      </c>
      <c r="DS78" s="68"/>
      <c r="DT78" s="68"/>
      <c r="DU78" s="15">
        <f t="shared" si="391"/>
        <v>-8.0619747899159669E-2</v>
      </c>
      <c r="DV78" s="18"/>
      <c r="DW78" s="13">
        <v>25.42</v>
      </c>
      <c r="DX78" s="68">
        <f t="shared" si="392"/>
        <v>-7.8317621464829471E-2</v>
      </c>
      <c r="DY78" s="68">
        <f t="shared" si="616"/>
        <v>-6.0544948795199921E-2</v>
      </c>
      <c r="DZ78" s="68">
        <f t="shared" si="393"/>
        <v>0.35645677694770567</v>
      </c>
      <c r="EA78" s="68"/>
      <c r="EB78" s="15">
        <f t="shared" si="394"/>
        <v>-0.2405138930385419</v>
      </c>
      <c r="ED78" s="13">
        <v>29.63</v>
      </c>
      <c r="EE78" s="68">
        <f t="shared" si="395"/>
        <v>-5.3656978601085911E-2</v>
      </c>
      <c r="EF78" s="68">
        <f t="shared" si="617"/>
        <v>-3.5884305931456362E-2</v>
      </c>
      <c r="EG78" s="68">
        <f t="shared" si="396"/>
        <v>0.40893961008083679</v>
      </c>
      <c r="EH78" s="68"/>
      <c r="EI78" s="15">
        <f t="shared" si="397"/>
        <v>-0.19658351409978317</v>
      </c>
      <c r="EK78" s="13">
        <v>99.69</v>
      </c>
      <c r="EL78" s="68">
        <f t="shared" si="398"/>
        <v>-4.1073489803770645E-2</v>
      </c>
      <c r="EM78" s="68">
        <f t="shared" si="618"/>
        <v>-2.3300817134141092E-2</v>
      </c>
      <c r="EN78" s="68">
        <f t="shared" si="399"/>
        <v>0.54462348930895554</v>
      </c>
      <c r="EO78" s="68"/>
      <c r="EP78" s="15">
        <f t="shared" si="400"/>
        <v>-0.10431266846361185</v>
      </c>
      <c r="ER78" s="13">
        <v>33.25</v>
      </c>
      <c r="ES78" s="68">
        <f t="shared" si="401"/>
        <v>-3.1741409435061249E-2</v>
      </c>
      <c r="ET78" s="68">
        <f t="shared" si="619"/>
        <v>-1.3968736765431696E-2</v>
      </c>
      <c r="EU78" s="68">
        <f t="shared" si="402"/>
        <v>-4.7550845030077248E-2</v>
      </c>
      <c r="EV78" s="68"/>
      <c r="EW78" s="15">
        <f t="shared" si="403"/>
        <v>-0.14502442787348935</v>
      </c>
      <c r="EY78" s="13">
        <v>33.909999999999997</v>
      </c>
      <c r="EZ78" s="68">
        <f t="shared" si="404"/>
        <v>4.8222565687789647E-2</v>
      </c>
      <c r="FA78" s="68">
        <f t="shared" si="620"/>
        <v>6.5995238357419203E-2</v>
      </c>
      <c r="FB78" s="68"/>
      <c r="FC78" s="68"/>
      <c r="FD78" s="15">
        <f t="shared" si="405"/>
        <v>0.37957689178193649</v>
      </c>
      <c r="FF78" s="13">
        <v>49.24</v>
      </c>
      <c r="FG78" s="68">
        <f t="shared" si="406"/>
        <v>-6.5477320174606113E-2</v>
      </c>
      <c r="FH78" s="68">
        <f t="shared" si="621"/>
        <v>-4.7704647504976563E-2</v>
      </c>
      <c r="FI78" s="68">
        <f t="shared" si="407"/>
        <v>-0.16655382532159776</v>
      </c>
      <c r="FJ78" s="68"/>
      <c r="FK78" s="15">
        <f t="shared" si="408"/>
        <v>-0.13294594118682862</v>
      </c>
      <c r="FM78" s="13">
        <v>154.27000000000001</v>
      </c>
      <c r="FN78" s="68">
        <f t="shared" si="409"/>
        <v>-3.7677000810928778E-2</v>
      </c>
      <c r="FO78" s="68">
        <f t="shared" si="622"/>
        <v>-1.9904328141299225E-2</v>
      </c>
      <c r="FP78" s="68">
        <f t="shared" si="410"/>
        <v>0.32671138630890961</v>
      </c>
      <c r="FQ78" s="68"/>
      <c r="FR78" s="15">
        <f t="shared" si="411"/>
        <v>-0.15077617527248699</v>
      </c>
      <c r="FT78" s="13">
        <v>90.65</v>
      </c>
      <c r="FU78" s="68">
        <f t="shared" si="412"/>
        <v>-1.5850613397025228E-2</v>
      </c>
      <c r="FV78" s="68">
        <f t="shared" si="623"/>
        <v>1.9220592726043248E-3</v>
      </c>
      <c r="FW78" s="68">
        <f t="shared" si="413"/>
        <v>2.9762580938316536E-2</v>
      </c>
      <c r="FX78" s="68"/>
      <c r="FY78" s="15">
        <f t="shared" si="414"/>
        <v>5.211798624972265E-3</v>
      </c>
      <c r="GA78" s="13">
        <v>16.829999999999998</v>
      </c>
      <c r="GB78" s="68">
        <f t="shared" si="415"/>
        <v>-1.5213575190169781E-2</v>
      </c>
      <c r="GC78" s="68">
        <f t="shared" si="624"/>
        <v>2.559097479459772E-3</v>
      </c>
      <c r="GD78" s="68"/>
      <c r="GE78" s="68"/>
      <c r="GF78" s="15">
        <f t="shared" si="416"/>
        <v>-3.4423407917383901E-2</v>
      </c>
      <c r="GG78" s="18"/>
      <c r="GH78" s="13">
        <v>16.29</v>
      </c>
      <c r="GI78" s="68">
        <f t="shared" si="417"/>
        <v>-3.2085561497326158E-2</v>
      </c>
      <c r="GJ78" s="68">
        <f t="shared" si="625"/>
        <v>-1.4312888827696605E-2</v>
      </c>
      <c r="GK78" s="68">
        <f t="shared" si="418"/>
        <v>-0.15244536940686784</v>
      </c>
      <c r="GL78" s="68"/>
      <c r="GM78" s="15">
        <f t="shared" si="419"/>
        <v>-0.13809523809523808</v>
      </c>
      <c r="GO78" s="13">
        <v>25.71</v>
      </c>
      <c r="GP78" s="68">
        <f t="shared" si="420"/>
        <v>-2.3176291793313049E-2</v>
      </c>
      <c r="GQ78" s="68">
        <f t="shared" si="626"/>
        <v>-5.4036191236834959E-3</v>
      </c>
      <c r="GR78" s="68"/>
      <c r="GS78" s="68"/>
      <c r="GT78" s="15">
        <f t="shared" si="421"/>
        <v>-5.6513761467889875E-2</v>
      </c>
      <c r="GV78" s="13">
        <v>13.84</v>
      </c>
      <c r="GW78" s="68">
        <f t="shared" si="422"/>
        <v>-2.8818443804035248E-3</v>
      </c>
      <c r="GX78" s="68">
        <f t="shared" si="627"/>
        <v>1.4890828289226029E-2</v>
      </c>
      <c r="GY78" s="68">
        <f t="shared" si="423"/>
        <v>0.16793248945147682</v>
      </c>
      <c r="GZ78" s="68"/>
      <c r="HA78" s="15">
        <f t="shared" si="424"/>
        <v>8.7463556851311384E-3</v>
      </c>
      <c r="HD78" s="13">
        <v>252.4</v>
      </c>
      <c r="HE78" s="68">
        <f t="shared" si="425"/>
        <v>-7.274063188831735E-2</v>
      </c>
      <c r="HF78" s="68">
        <f t="shared" si="628"/>
        <v>-5.4967959218687801E-2</v>
      </c>
      <c r="HG78" s="68">
        <f t="shared" si="426"/>
        <v>0.41789787090612895</v>
      </c>
      <c r="HH78" s="68"/>
      <c r="HI78" s="15">
        <f t="shared" si="427"/>
        <v>-0.37499999999999994</v>
      </c>
      <c r="HK78" s="13">
        <v>31.71</v>
      </c>
      <c r="HL78" s="68">
        <f t="shared" si="428"/>
        <v>-3.7700282752119838E-3</v>
      </c>
      <c r="HM78" s="68">
        <f t="shared" si="629"/>
        <v>1.400264439441757E-2</v>
      </c>
      <c r="HN78" s="68">
        <f t="shared" si="429"/>
        <v>11.786290322580646</v>
      </c>
      <c r="HO78" s="68"/>
      <c r="HP78" s="15">
        <f t="shared" si="430"/>
        <v>0.20204700530705089</v>
      </c>
      <c r="HR78" s="13">
        <v>99.93</v>
      </c>
      <c r="HS78" s="68">
        <f t="shared" si="431"/>
        <v>-5.4946094193304221E-2</v>
      </c>
      <c r="HT78" s="68">
        <f t="shared" si="630"/>
        <v>-3.7173421523674671E-2</v>
      </c>
      <c r="HU78" s="68">
        <f t="shared" si="432"/>
        <v>1.7453296703296706</v>
      </c>
      <c r="HV78" s="68"/>
      <c r="HW78" s="15">
        <f t="shared" si="433"/>
        <v>-7.1023519568652854E-2</v>
      </c>
      <c r="HY78" s="13">
        <v>107.57</v>
      </c>
      <c r="HZ78" s="68">
        <f t="shared" si="434"/>
        <v>-5.9127088253301895E-2</v>
      </c>
      <c r="IA78" s="68">
        <f t="shared" si="631"/>
        <v>-4.1354415583672338E-2</v>
      </c>
      <c r="IB78" s="68">
        <f t="shared" si="435"/>
        <v>1.5769593956562675E-2</v>
      </c>
      <c r="IC78" s="68"/>
      <c r="ID78" s="15">
        <f t="shared" si="436"/>
        <v>-0.19897237322213121</v>
      </c>
      <c r="IF78" s="26">
        <v>172.3</v>
      </c>
      <c r="IG78" s="68">
        <f t="shared" si="437"/>
        <v>-6.9403186605454997E-2</v>
      </c>
      <c r="IH78" s="68">
        <f t="shared" si="632"/>
        <v>-5.1630513935825448E-2</v>
      </c>
      <c r="II78" s="68">
        <f t="shared" si="438"/>
        <v>-1.5428571428571364E-2</v>
      </c>
      <c r="IJ78" s="68"/>
      <c r="IK78" s="15">
        <f t="shared" si="439"/>
        <v>-0.25681504485852308</v>
      </c>
      <c r="IM78" s="13">
        <v>200.89</v>
      </c>
      <c r="IN78" s="68">
        <f t="shared" si="440"/>
        <v>4.0483806477407723E-3</v>
      </c>
      <c r="IO78" s="68">
        <f t="shared" si="633"/>
        <v>2.1821053317370324E-2</v>
      </c>
      <c r="IP78" s="68">
        <f t="shared" si="441"/>
        <v>2.9228666276117941</v>
      </c>
      <c r="IQ78" s="68"/>
      <c r="IR78" s="15">
        <f t="shared" si="442"/>
        <v>7.135619433630204E-2</v>
      </c>
      <c r="IT78" s="13">
        <v>38.68</v>
      </c>
      <c r="IU78" s="68">
        <f t="shared" si="443"/>
        <v>-3.4207240948813923E-2</v>
      </c>
      <c r="IV78" s="68">
        <f t="shared" si="634"/>
        <v>-1.643456827918437E-2</v>
      </c>
      <c r="IW78" s="68">
        <f t="shared" si="444"/>
        <v>1.1194520547945206</v>
      </c>
      <c r="IX78" s="68"/>
      <c r="IY78" s="15">
        <f t="shared" si="445"/>
        <v>-0.24732438217552055</v>
      </c>
      <c r="JA78" s="13">
        <v>546.29</v>
      </c>
      <c r="JB78" s="68">
        <f t="shared" si="446"/>
        <v>-6.739846697509265E-2</v>
      </c>
      <c r="JC78" s="68">
        <f t="shared" si="635"/>
        <v>-4.96257943054631E-2</v>
      </c>
      <c r="JD78" s="68">
        <f t="shared" si="447"/>
        <v>0.10495550161812295</v>
      </c>
      <c r="JE78" s="68"/>
      <c r="JF78" s="15">
        <f t="shared" si="448"/>
        <v>-6.6984338439992533E-2</v>
      </c>
      <c r="JH78" s="13">
        <v>381.35</v>
      </c>
      <c r="JI78" s="68">
        <f t="shared" si="449"/>
        <v>-2.3406489282696064E-2</v>
      </c>
      <c r="JJ78" s="68">
        <f t="shared" si="636"/>
        <v>-5.6338166130665106E-3</v>
      </c>
      <c r="JK78" s="68">
        <f t="shared" si="450"/>
        <v>-6.2307900366372362E-2</v>
      </c>
      <c r="JL78" s="68"/>
      <c r="JM78" s="15">
        <f t="shared" si="451"/>
        <v>-9.5255041518386666E-2</v>
      </c>
      <c r="JO78" s="13">
        <v>16.510000000000002</v>
      </c>
      <c r="JP78" s="68">
        <f t="shared" si="452"/>
        <v>4.8253968253968355E-2</v>
      </c>
      <c r="JQ78" s="68">
        <f t="shared" si="637"/>
        <v>6.6026640923597904E-2</v>
      </c>
      <c r="JR78" s="68">
        <f t="shared" si="453"/>
        <v>-0.44288847646364093</v>
      </c>
      <c r="JS78" s="68"/>
      <c r="JT78" s="15">
        <f t="shared" si="454"/>
        <v>0.62021589793915621</v>
      </c>
      <c r="JV78" s="13">
        <v>1.24</v>
      </c>
      <c r="JW78" s="68">
        <f t="shared" si="455"/>
        <v>-4.6153846153846191E-2</v>
      </c>
      <c r="JX78" s="68">
        <f t="shared" si="638"/>
        <v>-2.8381173484216638E-2</v>
      </c>
      <c r="JY78" s="68">
        <f t="shared" si="456"/>
        <v>-0.50988142292490113</v>
      </c>
      <c r="JZ78" s="68"/>
      <c r="KA78" s="15">
        <f t="shared" si="457"/>
        <v>-0.31111111111111112</v>
      </c>
      <c r="KC78" s="13">
        <v>14.17</v>
      </c>
      <c r="KD78" s="68">
        <f t="shared" si="458"/>
        <v>-0.12638717632552399</v>
      </c>
      <c r="KE78" s="68">
        <f t="shared" si="639"/>
        <v>-0.10861450365589444</v>
      </c>
      <c r="KF78" s="68">
        <f t="shared" si="459"/>
        <v>-0.27258726899383984</v>
      </c>
      <c r="KG78" s="68"/>
      <c r="KH78" s="15">
        <f t="shared" si="460"/>
        <v>-0.36113615870153293</v>
      </c>
      <c r="KI78" s="18"/>
      <c r="KJ78" s="13">
        <v>38.24</v>
      </c>
      <c r="KK78" s="68">
        <f t="shared" si="461"/>
        <v>-0.11624682227871506</v>
      </c>
      <c r="KL78" s="68">
        <f t="shared" si="640"/>
        <v>-9.8474149609085515E-2</v>
      </c>
      <c r="KM78" s="68">
        <f t="shared" si="462"/>
        <v>0.81232227488151654</v>
      </c>
      <c r="KN78" s="68"/>
      <c r="KO78" s="15">
        <f t="shared" si="463"/>
        <v>-0.43103704805832455</v>
      </c>
      <c r="KQ78" s="13">
        <v>1.36</v>
      </c>
      <c r="KR78" s="68">
        <f t="shared" si="464"/>
        <v>-5.2264808362369304E-2</v>
      </c>
      <c r="KS78" s="68">
        <f t="shared" si="641"/>
        <v>-3.4492135692739748E-2</v>
      </c>
      <c r="KT78" s="68">
        <f t="shared" si="465"/>
        <v>-0.48091603053435111</v>
      </c>
      <c r="KU78" s="68"/>
      <c r="KV78" s="15">
        <f t="shared" si="466"/>
        <v>0.34653465346534662</v>
      </c>
      <c r="KW78" s="18"/>
      <c r="KX78" s="13">
        <v>20.02</v>
      </c>
      <c r="KY78" s="68">
        <f t="shared" si="467"/>
        <v>-6.3610851262862464E-2</v>
      </c>
      <c r="KZ78" s="68">
        <f t="shared" si="642"/>
        <v>-4.5838178593232914E-2</v>
      </c>
      <c r="LA78" s="68">
        <f t="shared" si="468"/>
        <v>-0.72167384957597669</v>
      </c>
      <c r="LB78" s="68"/>
      <c r="LC78" s="15">
        <f t="shared" si="469"/>
        <v>-0.15563053563897095</v>
      </c>
      <c r="LD78" s="18"/>
      <c r="LE78" s="13">
        <v>48.49</v>
      </c>
      <c r="LF78" s="68">
        <f t="shared" si="470"/>
        <v>-3.290785799760667E-2</v>
      </c>
      <c r="LG78" s="68">
        <f t="shared" si="643"/>
        <v>-1.5135185327977117E-2</v>
      </c>
      <c r="LH78" s="68">
        <f t="shared" si="471"/>
        <v>0.35333519397153235</v>
      </c>
      <c r="LI78" s="68"/>
      <c r="LJ78" s="15">
        <f t="shared" si="472"/>
        <v>5.1615701583170734E-2</v>
      </c>
      <c r="LL78" s="13">
        <v>111.55</v>
      </c>
      <c r="LM78" s="68">
        <f t="shared" si="473"/>
        <v>5.434782608695652E-2</v>
      </c>
      <c r="LN78" s="68">
        <f t="shared" si="644"/>
        <v>7.2120498756586077E-2</v>
      </c>
      <c r="LO78" s="68">
        <f t="shared" si="474"/>
        <v>0.2748571428571428</v>
      </c>
      <c r="LP78" s="68"/>
      <c r="LQ78" s="15">
        <f t="shared" si="475"/>
        <v>0.42628819844009724</v>
      </c>
      <c r="LS78" s="13">
        <v>13.69</v>
      </c>
      <c r="LT78" s="68">
        <f t="shared" si="476"/>
        <v>5.1459293394777263E-2</v>
      </c>
      <c r="LU78" s="68">
        <f t="shared" si="645"/>
        <v>6.9231966064406819E-2</v>
      </c>
      <c r="LV78" s="68"/>
      <c r="LW78" s="68"/>
      <c r="LX78" s="15">
        <f t="shared" si="477"/>
        <v>0.47999999999999993</v>
      </c>
      <c r="LZ78" s="13">
        <v>9.93</v>
      </c>
      <c r="MA78" s="68">
        <f t="shared" si="478"/>
        <v>-7.02247191011236E-2</v>
      </c>
      <c r="MB78" s="68">
        <f t="shared" si="646"/>
        <v>-5.2452046431494051E-2</v>
      </c>
      <c r="MC78" s="68">
        <f t="shared" si="479"/>
        <v>-0.55370786516853931</v>
      </c>
      <c r="MD78" s="68"/>
      <c r="ME78" s="15">
        <f t="shared" si="480"/>
        <v>-0.26335311572700298</v>
      </c>
      <c r="MG78" s="13">
        <v>22.72</v>
      </c>
      <c r="MH78" s="68">
        <f t="shared" si="481"/>
        <v>-5.5694098088113049E-2</v>
      </c>
      <c r="MI78" s="68">
        <f t="shared" si="647"/>
        <v>-3.7921425418483493E-2</v>
      </c>
      <c r="MJ78" s="68">
        <f t="shared" si="482"/>
        <v>2.0619946091644206</v>
      </c>
      <c r="MK78" s="68"/>
      <c r="ML78" s="15">
        <f t="shared" si="483"/>
        <v>7.0183702308054569E-2</v>
      </c>
      <c r="MN78" s="13">
        <v>101.02</v>
      </c>
      <c r="MO78" s="68">
        <f t="shared" si="484"/>
        <v>-3.0052808449351986E-2</v>
      </c>
      <c r="MP78" s="68">
        <f t="shared" si="648"/>
        <v>-1.2280135779722434E-2</v>
      </c>
      <c r="MQ78" s="68">
        <f t="shared" si="485"/>
        <v>-0.19761715647339165</v>
      </c>
      <c r="MR78" s="68"/>
      <c r="MS78" s="15">
        <f t="shared" si="486"/>
        <v>-9.3096328216177429E-2</v>
      </c>
      <c r="MU78" s="13">
        <v>11.11</v>
      </c>
      <c r="MV78" s="68">
        <f t="shared" si="487"/>
        <v>2.6802218114602507E-2</v>
      </c>
      <c r="MW78" s="68">
        <f t="shared" si="649"/>
        <v>4.457489078423206E-2</v>
      </c>
      <c r="MX78" s="68">
        <f t="shared" si="488"/>
        <v>-0.46765692381408724</v>
      </c>
      <c r="MY78" s="68"/>
      <c r="MZ78" s="15">
        <f t="shared" si="489"/>
        <v>4.1237113402061806E-2</v>
      </c>
      <c r="NB78" s="13">
        <v>181.51</v>
      </c>
      <c r="NC78" s="68">
        <f t="shared" si="490"/>
        <v>-3.0395299145299134E-2</v>
      </c>
      <c r="ND78" s="68">
        <f t="shared" si="650"/>
        <v>-1.2622626475669581E-2</v>
      </c>
      <c r="NE78" s="68">
        <f t="shared" si="491"/>
        <v>0.33985384217908016</v>
      </c>
      <c r="NF78" s="68"/>
      <c r="NG78" s="15">
        <f t="shared" si="492"/>
        <v>8.8254691528269077E-2</v>
      </c>
      <c r="NI78" s="13">
        <v>5.47</v>
      </c>
      <c r="NJ78" s="68">
        <f t="shared" si="493"/>
        <v>3.598484848484839E-2</v>
      </c>
      <c r="NK78" s="68">
        <f t="shared" si="651"/>
        <v>5.3757521154477947E-2</v>
      </c>
      <c r="NL78" s="68">
        <f t="shared" si="494"/>
        <v>-0.95657006748709805</v>
      </c>
      <c r="NM78" s="68"/>
      <c r="NN78" s="15">
        <f t="shared" si="495"/>
        <v>0.11632653061224477</v>
      </c>
      <c r="NP78" s="26">
        <v>309.95</v>
      </c>
      <c r="NQ78" s="68">
        <f t="shared" si="496"/>
        <v>-5.170567538626291E-2</v>
      </c>
      <c r="NR78" s="68">
        <f t="shared" si="652"/>
        <v>-3.3933002716633354E-2</v>
      </c>
      <c r="NS78" s="68">
        <f t="shared" si="497"/>
        <v>1.3615238095238094</v>
      </c>
      <c r="NT78" s="68"/>
      <c r="NU78" s="15">
        <f t="shared" si="498"/>
        <v>-5.7702246678624683E-2</v>
      </c>
      <c r="NW78" s="13">
        <v>152.82</v>
      </c>
      <c r="NX78" s="68">
        <f t="shared" si="499"/>
        <v>-3.7111713187574911E-2</v>
      </c>
      <c r="NY78" s="68">
        <f t="shared" si="653"/>
        <v>-1.9339040517945359E-2</v>
      </c>
      <c r="NZ78" s="68">
        <f t="shared" si="500"/>
        <v>-0.13051888939462902</v>
      </c>
      <c r="OA78" s="68"/>
      <c r="OB78" s="15">
        <f t="shared" si="501"/>
        <v>-0.19270998415213955</v>
      </c>
      <c r="OD78" s="13">
        <v>1.2</v>
      </c>
      <c r="OE78" s="68">
        <f t="shared" si="502"/>
        <v>8.4033613445378234E-3</v>
      </c>
      <c r="OF78" s="68">
        <f t="shared" si="654"/>
        <v>2.6176034014167376E-2</v>
      </c>
      <c r="OG78" s="68">
        <f t="shared" si="503"/>
        <v>-0.99468250099703115</v>
      </c>
      <c r="OH78" s="68"/>
      <c r="OI78" s="15">
        <f t="shared" si="504"/>
        <v>-0.17808219178082194</v>
      </c>
      <c r="OK78" s="13">
        <v>60.38</v>
      </c>
      <c r="OL78" s="68">
        <f t="shared" si="505"/>
        <v>-5.4642242054172459E-2</v>
      </c>
      <c r="OM78" s="68">
        <f t="shared" si="655"/>
        <v>-3.6869569384542902E-2</v>
      </c>
      <c r="ON78" s="68">
        <f t="shared" si="506"/>
        <v>0.42237926972909301</v>
      </c>
      <c r="OO78" s="68"/>
      <c r="OP78" s="15">
        <f t="shared" si="507"/>
        <v>-9.3529500075063762E-2</v>
      </c>
      <c r="OR78" s="13">
        <v>1.86</v>
      </c>
      <c r="OS78" s="68">
        <f t="shared" si="508"/>
        <v>3.9106145251396683E-2</v>
      </c>
      <c r="OT78" s="68">
        <f t="shared" si="656"/>
        <v>5.687881792102624E-2</v>
      </c>
      <c r="OU78" s="68">
        <f t="shared" si="509"/>
        <v>-0.75844155844155836</v>
      </c>
      <c r="OV78" s="68"/>
      <c r="OW78" s="15">
        <f t="shared" si="510"/>
        <v>0.6607142857142857</v>
      </c>
      <c r="OY78" s="13">
        <v>126.43</v>
      </c>
      <c r="OZ78" s="68">
        <f t="shared" si="511"/>
        <v>-1.0565033651588623E-2</v>
      </c>
      <c r="PA78" s="68">
        <f t="shared" si="657"/>
        <v>7.2076390180409299E-3</v>
      </c>
      <c r="PB78" s="68">
        <f t="shared" si="332"/>
        <v>2.8901538461538463</v>
      </c>
      <c r="PC78" s="68"/>
      <c r="PD78" s="15">
        <f t="shared" si="512"/>
        <v>0.10371017023134012</v>
      </c>
      <c r="PE78" s="18"/>
      <c r="PF78" s="13">
        <v>213.51</v>
      </c>
      <c r="PG78" s="68">
        <f t="shared" si="513"/>
        <v>-3.9188243526942076E-3</v>
      </c>
      <c r="PH78" s="68">
        <f t="shared" si="658"/>
        <v>1.3853848316935344E-2</v>
      </c>
      <c r="PI78" s="68">
        <f t="shared" si="514"/>
        <v>-0.38681792073520965</v>
      </c>
      <c r="PJ78" s="68"/>
      <c r="PK78" s="15">
        <f t="shared" si="515"/>
        <v>2.0943910486300368E-2</v>
      </c>
      <c r="PM78" s="13"/>
      <c r="PN78" s="68">
        <f t="shared" si="516"/>
        <v>0</v>
      </c>
      <c r="PO78" s="68">
        <f t="shared" si="517"/>
        <v>1.7772672669629553E-2</v>
      </c>
      <c r="PP78" s="68">
        <f t="shared" si="518"/>
        <v>0</v>
      </c>
      <c r="PQ78" s="68"/>
      <c r="PR78" s="15">
        <f t="shared" si="519"/>
        <v>0</v>
      </c>
      <c r="PT78" s="13">
        <v>3.79</v>
      </c>
      <c r="PU78" s="68">
        <f t="shared" si="520"/>
        <v>-5.2493438320210016E-3</v>
      </c>
      <c r="PV78" s="68">
        <f t="shared" si="659"/>
        <v>1.2523328837608552E-2</v>
      </c>
      <c r="PW78" s="68">
        <f t="shared" si="521"/>
        <v>-0.56536697247706424</v>
      </c>
      <c r="PX78" s="68"/>
      <c r="PY78" s="15">
        <f t="shared" si="522"/>
        <v>-0.26120857699805067</v>
      </c>
      <c r="QA78" s="13">
        <v>201.6</v>
      </c>
      <c r="QB78" s="68">
        <f t="shared" si="523"/>
        <v>-2.178659808821393E-2</v>
      </c>
      <c r="QC78" s="68">
        <f t="shared" si="660"/>
        <v>-4.013925418584377E-3</v>
      </c>
      <c r="QD78" s="68">
        <f t="shared" si="524"/>
        <v>-0.40247191677287414</v>
      </c>
      <c r="QE78" s="68"/>
      <c r="QF78" s="15">
        <f t="shared" si="525"/>
        <v>5.142380306665268E-2</v>
      </c>
      <c r="QH78" s="13">
        <v>1.1100000000000001</v>
      </c>
      <c r="QI78" s="68">
        <f t="shared" si="526"/>
        <v>-7.190635451505005E-2</v>
      </c>
      <c r="QJ78" s="68">
        <f t="shared" si="661"/>
        <v>-5.41336818454205E-2</v>
      </c>
      <c r="QK78" s="68">
        <f t="shared" si="527"/>
        <v>-0.55776892430278879</v>
      </c>
      <c r="QL78" s="68"/>
      <c r="QM78" s="15">
        <f t="shared" si="528"/>
        <v>-0.14615384615384611</v>
      </c>
      <c r="QO78" s="13">
        <v>8.49</v>
      </c>
      <c r="QP78" s="68">
        <f t="shared" si="529"/>
        <v>0.1519674355495251</v>
      </c>
      <c r="QQ78" s="68">
        <f t="shared" si="662"/>
        <v>0.16974010821915467</v>
      </c>
      <c r="QR78" s="68">
        <f t="shared" si="530"/>
        <v>-0.98965113727784682</v>
      </c>
      <c r="QS78" s="68"/>
      <c r="QT78" s="15">
        <f t="shared" si="531"/>
        <v>-0.26045296167247389</v>
      </c>
      <c r="QV78" s="13">
        <v>1.323</v>
      </c>
      <c r="QW78" s="68">
        <f t="shared" si="532"/>
        <v>-6.830985915492957E-2</v>
      </c>
      <c r="QX78" s="68">
        <f t="shared" si="663"/>
        <v>-5.053718648530002E-2</v>
      </c>
      <c r="QY78" s="68">
        <f t="shared" si="533"/>
        <v>-0.62521246458923507</v>
      </c>
      <c r="QZ78" s="68"/>
      <c r="RA78" s="15">
        <f t="shared" si="534"/>
        <v>-0.45933796485492445</v>
      </c>
      <c r="RC78" s="13">
        <v>18.82</v>
      </c>
      <c r="RD78" s="68">
        <f t="shared" si="535"/>
        <v>-5.1411290322580627E-2</v>
      </c>
      <c r="RE78" s="68">
        <f t="shared" si="664"/>
        <v>-3.3638617652951078E-2</v>
      </c>
      <c r="RF78" s="68">
        <f t="shared" si="536"/>
        <v>-0.59343270684813132</v>
      </c>
      <c r="RG78" s="68"/>
      <c r="RH78" s="15">
        <f t="shared" si="537"/>
        <v>-0.23959595959595958</v>
      </c>
      <c r="RJ78" s="13">
        <v>151.13</v>
      </c>
      <c r="RK78" s="68">
        <f t="shared" si="538"/>
        <v>-4.8000000000000029E-2</v>
      </c>
      <c r="RL78" s="68">
        <f t="shared" si="539"/>
        <v>-3.0227327330370476E-2</v>
      </c>
      <c r="RM78" s="68">
        <f t="shared" si="540"/>
        <v>-0.29896094257352263</v>
      </c>
      <c r="RN78" s="68"/>
      <c r="RO78" s="15">
        <f t="shared" si="541"/>
        <v>-0.23175071167141117</v>
      </c>
      <c r="RQ78" s="13">
        <v>11.23</v>
      </c>
      <c r="RR78" s="68">
        <f t="shared" si="542"/>
        <v>-8.4013050570962422E-2</v>
      </c>
      <c r="RS78" s="68">
        <f t="shared" si="543"/>
        <v>-6.6240377901332873E-2</v>
      </c>
      <c r="RT78" s="68">
        <f t="shared" si="544"/>
        <v>-0.23292349726775957</v>
      </c>
      <c r="RU78" s="68"/>
      <c r="RV78" s="15">
        <f t="shared" si="545"/>
        <v>-0.46113243761996159</v>
      </c>
      <c r="RX78" s="13">
        <v>88.59</v>
      </c>
      <c r="RY78" s="68">
        <f t="shared" si="546"/>
        <v>-3.7169872839908719E-2</v>
      </c>
      <c r="RZ78" s="68">
        <f t="shared" si="547"/>
        <v>-1.9397200170279166E-2</v>
      </c>
      <c r="SA78" s="68">
        <f t="shared" si="548"/>
        <v>-0.33421013076807454</v>
      </c>
      <c r="SB78" s="68"/>
      <c r="SC78" s="15">
        <f t="shared" si="549"/>
        <v>0.17136057120190412</v>
      </c>
      <c r="SE78" s="13">
        <v>9.42</v>
      </c>
      <c r="SF78" s="68">
        <f t="shared" si="550"/>
        <v>3.1948881789136698E-3</v>
      </c>
      <c r="SG78" s="68">
        <f t="shared" si="551"/>
        <v>2.0967560848543221E-2</v>
      </c>
      <c r="SH78" s="68">
        <f t="shared" si="552"/>
        <v>-0.24640000000000001</v>
      </c>
      <c r="SI78" s="68"/>
      <c r="SJ78" s="15">
        <f t="shared" si="553"/>
        <v>-0.38269986893840102</v>
      </c>
      <c r="SL78" s="13">
        <v>0.47699999999999998</v>
      </c>
      <c r="SM78" s="68">
        <f t="shared" si="554"/>
        <v>2.1008403361344559E-3</v>
      </c>
      <c r="SN78" s="68">
        <f t="shared" si="555"/>
        <v>1.987351300576401E-2</v>
      </c>
      <c r="SO78" s="68">
        <f t="shared" si="556"/>
        <v>-0.66408450704225352</v>
      </c>
      <c r="SP78" s="68"/>
      <c r="SQ78" s="15">
        <f t="shared" si="557"/>
        <v>-0.52772277227722775</v>
      </c>
      <c r="SS78" s="13">
        <v>7.2</v>
      </c>
      <c r="ST78" s="68">
        <f t="shared" si="558"/>
        <v>0</v>
      </c>
      <c r="SU78" s="68">
        <f t="shared" si="559"/>
        <v>1.7772672669629553E-2</v>
      </c>
      <c r="SV78" s="68">
        <f t="shared" si="560"/>
        <v>-0.55390334572490707</v>
      </c>
      <c r="SW78" s="68"/>
      <c r="SX78" s="15">
        <f t="shared" si="561"/>
        <v>-0.14285714285714288</v>
      </c>
      <c r="SZ78" s="13">
        <v>23.54</v>
      </c>
      <c r="TA78" s="68">
        <f t="shared" si="562"/>
        <v>-1.1339773204535893E-2</v>
      </c>
      <c r="TB78" s="68">
        <f t="shared" si="563"/>
        <v>6.4328994650936604E-3</v>
      </c>
      <c r="TC78" s="68">
        <f t="shared" si="564"/>
        <v>-0.41689373297002724</v>
      </c>
      <c r="TD78" s="68"/>
      <c r="TE78" s="15">
        <f t="shared" si="565"/>
        <v>0.50897435897435894</v>
      </c>
      <c r="TG78" s="13">
        <v>0.16500000000000001</v>
      </c>
      <c r="TH78" s="68">
        <f t="shared" si="566"/>
        <v>-2.9411764705882377E-2</v>
      </c>
      <c r="TI78" s="68">
        <f t="shared" si="567"/>
        <v>-1.1639092036252824E-2</v>
      </c>
      <c r="TJ78" s="68">
        <f t="shared" si="568"/>
        <v>-0.24999999999999997</v>
      </c>
      <c r="TK78" s="68"/>
      <c r="TL78" s="15">
        <f t="shared" si="569"/>
        <v>-2.6548672566371702E-2</v>
      </c>
      <c r="TN78" s="13">
        <v>21.14</v>
      </c>
      <c r="TO78" s="68">
        <f t="shared" si="570"/>
        <v>-5.5828494863778472E-2</v>
      </c>
      <c r="TP78" s="68">
        <f t="shared" si="571"/>
        <v>-3.8055822194148922E-2</v>
      </c>
      <c r="TQ78" s="68">
        <f t="shared" si="572"/>
        <v>-0.69186593107067107</v>
      </c>
      <c r="TR78" s="68"/>
      <c r="TS78" s="15">
        <f t="shared" si="573"/>
        <v>-0.28941176470588231</v>
      </c>
      <c r="TU78" s="13">
        <v>1.99</v>
      </c>
      <c r="TV78" s="68">
        <f t="shared" si="574"/>
        <v>2.051282051282053E-2</v>
      </c>
      <c r="TW78" s="68">
        <f t="shared" si="575"/>
        <v>3.8285493182450087E-2</v>
      </c>
      <c r="TX78" s="68">
        <f t="shared" si="576"/>
        <v>-0.5487528344671202</v>
      </c>
      <c r="TY78" s="68"/>
      <c r="TZ78" s="15">
        <f t="shared" si="577"/>
        <v>0.16374269005847955</v>
      </c>
      <c r="UB78" s="13"/>
      <c r="UC78" s="68">
        <f t="shared" si="578"/>
        <v>0</v>
      </c>
      <c r="UD78" s="68">
        <f t="shared" si="579"/>
        <v>1.7772672669629553E-2</v>
      </c>
      <c r="UE78" s="68">
        <f t="shared" si="580"/>
        <v>0</v>
      </c>
      <c r="UF78" s="68"/>
      <c r="UG78" s="15">
        <f t="shared" si="581"/>
        <v>0</v>
      </c>
      <c r="UI78" s="13"/>
      <c r="UJ78" s="68">
        <f t="shared" si="582"/>
        <v>0</v>
      </c>
      <c r="UK78" s="68">
        <f t="shared" si="583"/>
        <v>1.7772672669629553E-2</v>
      </c>
      <c r="UL78" s="68">
        <f t="shared" si="584"/>
        <v>0</v>
      </c>
      <c r="UM78" s="68"/>
      <c r="UN78" s="15">
        <f t="shared" si="585"/>
        <v>0</v>
      </c>
      <c r="UP78" s="13"/>
      <c r="UQ78" s="68">
        <f t="shared" si="586"/>
        <v>0</v>
      </c>
      <c r="UR78" s="68">
        <f t="shared" si="587"/>
        <v>1.7772672669629553E-2</v>
      </c>
      <c r="US78" s="68">
        <f t="shared" si="588"/>
        <v>0</v>
      </c>
      <c r="UT78" s="68"/>
      <c r="UU78" s="15">
        <f t="shared" si="589"/>
        <v>0</v>
      </c>
      <c r="UW78" s="13"/>
      <c r="UX78" s="68">
        <f t="shared" si="590"/>
        <v>0</v>
      </c>
      <c r="UY78" s="68">
        <f t="shared" si="591"/>
        <v>1.7772672669629553E-2</v>
      </c>
      <c r="UZ78" s="68">
        <f t="shared" si="592"/>
        <v>0</v>
      </c>
      <c r="VA78" s="68"/>
      <c r="VB78" s="15">
        <f t="shared" si="593"/>
        <v>0</v>
      </c>
      <c r="VD78" s="13"/>
      <c r="VE78" s="68">
        <f t="shared" si="594"/>
        <v>0</v>
      </c>
      <c r="VF78" s="68">
        <f t="shared" si="595"/>
        <v>1.7772672669629553E-2</v>
      </c>
      <c r="VG78" s="68">
        <f t="shared" si="596"/>
        <v>0</v>
      </c>
      <c r="VH78" s="68"/>
      <c r="VI78" s="15">
        <f t="shared" si="597"/>
        <v>0</v>
      </c>
      <c r="VM78" s="21">
        <f t="shared" si="598"/>
        <v>-2.5005586457795142E-2</v>
      </c>
      <c r="VN78" s="49"/>
      <c r="VO78" s="21">
        <f t="shared" si="599"/>
        <v>0.21143866887345469</v>
      </c>
      <c r="VP78" s="14"/>
      <c r="VQ78" s="21">
        <f t="shared" si="600"/>
        <v>-4.7605078934121255E-2</v>
      </c>
    </row>
    <row r="79" spans="1:589" ht="15.75" customHeight="1" x14ac:dyDescent="0.2">
      <c r="A79" s="127">
        <v>45758</v>
      </c>
      <c r="B79" s="4">
        <f t="shared" si="333"/>
        <v>45758</v>
      </c>
      <c r="C79" s="13">
        <v>40212.71</v>
      </c>
      <c r="D79" s="138">
        <f t="shared" si="334"/>
        <v>619.04999999999563</v>
      </c>
      <c r="E79" s="68">
        <f t="shared" si="335"/>
        <v>1.5635078949508472E-2</v>
      </c>
      <c r="F79" s="15">
        <f t="shared" si="336"/>
        <v>-5.4802038913864259E-2</v>
      </c>
      <c r="G79" s="13">
        <v>5363.36</v>
      </c>
      <c r="H79" s="138">
        <f t="shared" si="337"/>
        <v>95.309999999999491</v>
      </c>
      <c r="I79" s="68">
        <f t="shared" si="338"/>
        <v>1.8092083408471727E-2</v>
      </c>
      <c r="J79" s="15">
        <f t="shared" si="339"/>
        <v>-8.8116729546061284E-2</v>
      </c>
      <c r="K79" s="13">
        <v>16724.46</v>
      </c>
      <c r="L79" s="138">
        <f t="shared" si="340"/>
        <v>337.14999999999782</v>
      </c>
      <c r="M79" s="68">
        <f t="shared" si="341"/>
        <v>2.0573846470225914E-2</v>
      </c>
      <c r="N79" s="15">
        <f t="shared" si="342"/>
        <v>-0.13393185882089761</v>
      </c>
      <c r="O79" s="13">
        <v>1860.2</v>
      </c>
      <c r="P79" s="138">
        <f t="shared" si="343"/>
        <v>28.809999999999945</v>
      </c>
      <c r="Q79" s="68">
        <f t="shared" si="344"/>
        <v>1.5731220548326649E-2</v>
      </c>
      <c r="R79" s="15">
        <f t="shared" si="345"/>
        <v>-0.16588944290992566</v>
      </c>
      <c r="S79" s="18">
        <f t="shared" si="346"/>
        <v>1.2008462897912509E-2</v>
      </c>
      <c r="T79" s="121">
        <f t="shared" si="347"/>
        <v>248.09995222834181</v>
      </c>
      <c r="U79" s="121">
        <f t="shared" si="348"/>
        <v>248.09995222834181</v>
      </c>
      <c r="V79" s="134">
        <f t="shared" si="349"/>
        <v>9.7749678122093907E-3</v>
      </c>
      <c r="W79" s="21">
        <f t="shared" si="601"/>
        <v>-4.1046705436312579E-2</v>
      </c>
      <c r="X79" s="18">
        <f t="shared" si="350"/>
        <v>1.7508057344133188E-2</v>
      </c>
      <c r="Y79" s="352">
        <v>203854.14</v>
      </c>
      <c r="Z79" s="15">
        <v>1.9999999999999999E-6</v>
      </c>
      <c r="AA79" s="21">
        <f t="shared" si="351"/>
        <v>-9.7729678122093905E-3</v>
      </c>
      <c r="AC79" s="13">
        <v>189.7</v>
      </c>
      <c r="AD79" s="68">
        <f t="shared" si="352"/>
        <v>1.8140832975525954E-2</v>
      </c>
      <c r="AE79" s="68">
        <f t="shared" si="602"/>
        <v>8.3658651633165635E-3</v>
      </c>
      <c r="AF79" s="68">
        <f t="shared" si="353"/>
        <v>0.15130181465072512</v>
      </c>
      <c r="AG79" s="68"/>
      <c r="AH79" s="15">
        <f t="shared" si="354"/>
        <v>-0.16494255403442357</v>
      </c>
      <c r="AJ79" s="13">
        <v>19.45</v>
      </c>
      <c r="AK79" s="68">
        <f t="shared" si="355"/>
        <v>1.4606155451225747E-2</v>
      </c>
      <c r="AL79" s="68">
        <f t="shared" si="603"/>
        <v>4.8311876390163561E-3</v>
      </c>
      <c r="AM79" s="68">
        <f t="shared" si="356"/>
        <v>4.5698924731182679E-2</v>
      </c>
      <c r="AN79" s="68"/>
      <c r="AO79" s="15">
        <f t="shared" si="357"/>
        <v>-7.5130765572991046E-2</v>
      </c>
      <c r="AQ79" s="13">
        <v>18.350000000000001</v>
      </c>
      <c r="AR79" s="68">
        <f t="shared" si="358"/>
        <v>2.114635503617154E-2</v>
      </c>
      <c r="AS79" s="68">
        <f t="shared" si="604"/>
        <v>1.1371387223962149E-2</v>
      </c>
      <c r="AT79" s="68">
        <f t="shared" si="359"/>
        <v>6.2536189924725066E-2</v>
      </c>
      <c r="AU79" s="68"/>
      <c r="AV79" s="15">
        <f t="shared" si="360"/>
        <v>-0.14531904983698171</v>
      </c>
      <c r="AX79" s="13">
        <v>186.26</v>
      </c>
      <c r="AY79" s="68">
        <f t="shared" si="361"/>
        <v>1.8092374965837675E-2</v>
      </c>
      <c r="AZ79" s="68">
        <f t="shared" si="605"/>
        <v>8.3174071536282843E-3</v>
      </c>
      <c r="BA79" s="68">
        <f t="shared" si="362"/>
        <v>0.38896346010439969</v>
      </c>
      <c r="BB79" s="68"/>
      <c r="BC79" s="15">
        <f t="shared" si="363"/>
        <v>-8.7810372692100527E-2</v>
      </c>
      <c r="BE79" s="13">
        <v>71.64</v>
      </c>
      <c r="BF79" s="68">
        <f t="shared" si="364"/>
        <v>1.6891412349183784E-2</v>
      </c>
      <c r="BG79" s="68">
        <f t="shared" si="606"/>
        <v>7.1164445369743933E-3</v>
      </c>
      <c r="BH79" s="68"/>
      <c r="BI79" s="68"/>
      <c r="BJ79" s="15">
        <f t="shared" si="365"/>
        <v>-2.7555314239174712E-2</v>
      </c>
      <c r="BL79" s="13">
        <v>59.29</v>
      </c>
      <c r="BM79" s="68">
        <f t="shared" si="366"/>
        <v>1.5761521329450089E-2</v>
      </c>
      <c r="BN79" s="68">
        <f t="shared" si="607"/>
        <v>5.9865535172406985E-3</v>
      </c>
      <c r="BO79" s="68">
        <f t="shared" si="367"/>
        <v>-1.5156618390030888E-3</v>
      </c>
      <c r="BP79" s="68"/>
      <c r="BQ79" s="15">
        <f t="shared" si="368"/>
        <v>-0.10667470242579485</v>
      </c>
      <c r="BS79" s="13">
        <v>32.69</v>
      </c>
      <c r="BT79" s="68">
        <f t="shared" si="369"/>
        <v>1.5217391304347665E-2</v>
      </c>
      <c r="BU79" s="68">
        <f t="shared" si="608"/>
        <v>5.4424234921382746E-3</v>
      </c>
      <c r="BV79" s="68">
        <f t="shared" si="370"/>
        <v>-0.12265163714439078</v>
      </c>
      <c r="BW79" s="68"/>
      <c r="BX79" s="15">
        <f t="shared" si="371"/>
        <v>-0.14535947712418307</v>
      </c>
      <c r="BZ79" s="13"/>
      <c r="CA79" s="68">
        <f t="shared" si="372"/>
        <v>0</v>
      </c>
      <c r="CB79" s="68">
        <f t="shared" si="609"/>
        <v>0</v>
      </c>
      <c r="CC79" s="68">
        <f t="shared" si="373"/>
        <v>0</v>
      </c>
      <c r="CD79" s="68"/>
      <c r="CE79" s="15">
        <f t="shared" si="374"/>
        <v>0</v>
      </c>
      <c r="CG79" s="13">
        <v>27.38</v>
      </c>
      <c r="CH79" s="68">
        <f t="shared" si="375"/>
        <v>1.8601190476190476E-2</v>
      </c>
      <c r="CI79" s="68">
        <f t="shared" si="610"/>
        <v>8.8262226639810853E-3</v>
      </c>
      <c r="CJ79" s="68">
        <f t="shared" si="376"/>
        <v>-9.4277208071452248E-2</v>
      </c>
      <c r="CK79" s="68"/>
      <c r="CL79" s="15">
        <f t="shared" si="377"/>
        <v>-0.2031431897555297</v>
      </c>
      <c r="CN79" s="13">
        <v>28.03</v>
      </c>
      <c r="CO79" s="68">
        <f t="shared" si="378"/>
        <v>2.0757465404224337E-2</v>
      </c>
      <c r="CP79" s="68">
        <f t="shared" si="611"/>
        <v>1.0982497592014947E-2</v>
      </c>
      <c r="CQ79" s="68">
        <f t="shared" si="379"/>
        <v>-0.10561582641991062</v>
      </c>
      <c r="CR79" s="68"/>
      <c r="CS79" s="15">
        <f t="shared" si="380"/>
        <v>-0.16253361219002085</v>
      </c>
      <c r="CU79" s="13">
        <v>31.77</v>
      </c>
      <c r="CV79" s="68">
        <f t="shared" si="381"/>
        <v>1.6965428937259962E-2</v>
      </c>
      <c r="CW79" s="68">
        <f t="shared" si="612"/>
        <v>7.190461125050571E-3</v>
      </c>
      <c r="CX79" s="68">
        <f t="shared" si="382"/>
        <v>-1.1819595645412101E-2</v>
      </c>
      <c r="CY79" s="68"/>
      <c r="CZ79" s="15">
        <f t="shared" si="383"/>
        <v>-0.14780042918454939</v>
      </c>
      <c r="DB79" s="13">
        <v>17.54</v>
      </c>
      <c r="DC79" s="68">
        <f t="shared" si="384"/>
        <v>1.0951008645533009E-2</v>
      </c>
      <c r="DD79" s="68">
        <f t="shared" si="613"/>
        <v>1.1760408333236182E-3</v>
      </c>
      <c r="DE79" s="68">
        <f t="shared" si="385"/>
        <v>-0.19798811156835855</v>
      </c>
      <c r="DF79" s="68"/>
      <c r="DG79" s="15">
        <f t="shared" si="386"/>
        <v>-0.13850687622789787</v>
      </c>
      <c r="DI79" s="13">
        <v>43.18</v>
      </c>
      <c r="DJ79" s="68">
        <f t="shared" si="387"/>
        <v>2.7605901951451607E-2</v>
      </c>
      <c r="DK79" s="68">
        <f t="shared" si="614"/>
        <v>1.7830934139242215E-2</v>
      </c>
      <c r="DL79" s="68">
        <f t="shared" si="388"/>
        <v>-2.197055492638729E-2</v>
      </c>
      <c r="DM79" s="68"/>
      <c r="DN79" s="15">
        <f t="shared" si="389"/>
        <v>2.419354838709685E-2</v>
      </c>
      <c r="DP79" s="13">
        <v>36.01</v>
      </c>
      <c r="DQ79" s="68">
        <f t="shared" si="390"/>
        <v>2.8563267637817767E-2</v>
      </c>
      <c r="DR79" s="68">
        <f t="shared" si="615"/>
        <v>1.8788299825608375E-2</v>
      </c>
      <c r="DS79" s="68"/>
      <c r="DT79" s="68"/>
      <c r="DU79" s="15">
        <f t="shared" si="391"/>
        <v>-5.4359243697479E-2</v>
      </c>
      <c r="DV79" s="18"/>
      <c r="DW79" s="13">
        <v>24.69</v>
      </c>
      <c r="DX79" s="68">
        <f t="shared" si="392"/>
        <v>-2.8717545239968542E-2</v>
      </c>
      <c r="DY79" s="68">
        <f t="shared" si="616"/>
        <v>-3.8492513052177935E-2</v>
      </c>
      <c r="DZ79" s="68">
        <f t="shared" si="393"/>
        <v>0.317502668089648</v>
      </c>
      <c r="EA79" s="68"/>
      <c r="EB79" s="15">
        <f t="shared" si="394"/>
        <v>-0.26232446967433515</v>
      </c>
      <c r="ED79" s="13">
        <v>29.41</v>
      </c>
      <c r="EE79" s="68">
        <f t="shared" si="395"/>
        <v>-7.4249071886601037E-3</v>
      </c>
      <c r="EF79" s="68">
        <f t="shared" si="617"/>
        <v>-1.7199875000869495E-2</v>
      </c>
      <c r="EG79" s="68">
        <f t="shared" si="396"/>
        <v>0.39847836424155963</v>
      </c>
      <c r="EH79" s="68"/>
      <c r="EI79" s="15">
        <f t="shared" si="397"/>
        <v>-0.20254880694143171</v>
      </c>
      <c r="EK79" s="13">
        <v>98.96</v>
      </c>
      <c r="EL79" s="68">
        <f t="shared" si="398"/>
        <v>-7.3227003711506065E-3</v>
      </c>
      <c r="EM79" s="68">
        <f t="shared" si="618"/>
        <v>-1.7097668183359997E-2</v>
      </c>
      <c r="EN79" s="68">
        <f t="shared" si="399"/>
        <v>0.53331267431050489</v>
      </c>
      <c r="EO79" s="68"/>
      <c r="EP79" s="15">
        <f t="shared" si="400"/>
        <v>-0.11087151841868827</v>
      </c>
      <c r="ER79" s="13">
        <v>33.25</v>
      </c>
      <c r="ES79" s="68">
        <f t="shared" si="401"/>
        <v>0</v>
      </c>
      <c r="ET79" s="68">
        <f t="shared" si="619"/>
        <v>-9.7749678122093907E-3</v>
      </c>
      <c r="EU79" s="68">
        <f t="shared" si="402"/>
        <v>-4.7550845030077248E-2</v>
      </c>
      <c r="EV79" s="68"/>
      <c r="EW79" s="15">
        <f t="shared" si="403"/>
        <v>-0.14502442787348935</v>
      </c>
      <c r="EY79" s="13">
        <v>35.86</v>
      </c>
      <c r="EZ79" s="68">
        <f t="shared" si="404"/>
        <v>5.7505160719551841E-2</v>
      </c>
      <c r="FA79" s="68">
        <f t="shared" si="620"/>
        <v>4.7730192907342449E-2</v>
      </c>
      <c r="FB79" s="68"/>
      <c r="FC79" s="68"/>
      <c r="FD79" s="15">
        <f t="shared" si="405"/>
        <v>0.45890968266883653</v>
      </c>
      <c r="FF79" s="13">
        <v>50.51</v>
      </c>
      <c r="FG79" s="68">
        <f t="shared" si="406"/>
        <v>2.5792038992688789E-2</v>
      </c>
      <c r="FH79" s="68">
        <f t="shared" si="621"/>
        <v>1.6017071180479396E-2</v>
      </c>
      <c r="FI79" s="68">
        <f t="shared" si="407"/>
        <v>-0.14505754908598512</v>
      </c>
      <c r="FJ79" s="68"/>
      <c r="FK79" s="15">
        <f t="shared" si="408"/>
        <v>-0.11058284909315022</v>
      </c>
      <c r="FM79" s="13">
        <v>156.93</v>
      </c>
      <c r="FN79" s="68">
        <f t="shared" si="409"/>
        <v>1.7242496920982668E-2</v>
      </c>
      <c r="FO79" s="68">
        <f t="shared" si="622"/>
        <v>7.4675291087732774E-3</v>
      </c>
      <c r="FP79" s="68">
        <f t="shared" si="410"/>
        <v>0.34958720330237364</v>
      </c>
      <c r="FQ79" s="68"/>
      <c r="FR79" s="15">
        <f t="shared" si="411"/>
        <v>-0.13613343608939774</v>
      </c>
      <c r="FT79" s="13">
        <v>91.23</v>
      </c>
      <c r="FU79" s="68">
        <f t="shared" si="412"/>
        <v>6.3982349696635223E-3</v>
      </c>
      <c r="FV79" s="68">
        <f t="shared" si="623"/>
        <v>-3.3767328425458685E-3</v>
      </c>
      <c r="FW79" s="68">
        <f t="shared" si="413"/>
        <v>3.6351243894127035E-2</v>
      </c>
      <c r="FX79" s="68"/>
      <c r="FY79" s="15">
        <f t="shared" si="414"/>
        <v>1.1643379906852928E-2</v>
      </c>
      <c r="GA79" s="13">
        <v>16.97</v>
      </c>
      <c r="GB79" s="68">
        <f t="shared" si="415"/>
        <v>8.3184789067142356E-3</v>
      </c>
      <c r="GC79" s="68">
        <f t="shared" si="624"/>
        <v>-1.4564889054951551E-3</v>
      </c>
      <c r="GD79" s="68"/>
      <c r="GE79" s="68"/>
      <c r="GF79" s="15">
        <f t="shared" si="416"/>
        <v>-2.6391279403327646E-2</v>
      </c>
      <c r="GG79" s="18"/>
      <c r="GH79" s="13">
        <v>16.77</v>
      </c>
      <c r="GI79" s="68">
        <f t="shared" si="417"/>
        <v>2.9465930018416235E-2</v>
      </c>
      <c r="GJ79" s="68">
        <f t="shared" si="625"/>
        <v>1.9690962206206843E-2</v>
      </c>
      <c r="GK79" s="68">
        <f t="shared" si="418"/>
        <v>-0.127471383975026</v>
      </c>
      <c r="GL79" s="68"/>
      <c r="GM79" s="15">
        <f t="shared" si="419"/>
        <v>-0.11269841269841266</v>
      </c>
      <c r="GO79" s="13">
        <v>25.68</v>
      </c>
      <c r="GP79" s="68">
        <f t="shared" si="420"/>
        <v>-1.1668611435239648E-3</v>
      </c>
      <c r="GQ79" s="68">
        <f t="shared" si="626"/>
        <v>-1.0941828955733356E-2</v>
      </c>
      <c r="GR79" s="68"/>
      <c r="GS79" s="68"/>
      <c r="GT79" s="15">
        <f t="shared" si="421"/>
        <v>-5.7614678899082582E-2</v>
      </c>
      <c r="GV79" s="13">
        <v>14.1</v>
      </c>
      <c r="GW79" s="68">
        <f t="shared" si="422"/>
        <v>1.8786127167630041E-2</v>
      </c>
      <c r="GX79" s="68">
        <f t="shared" si="627"/>
        <v>9.0111593554206507E-3</v>
      </c>
      <c r="GY79" s="68">
        <f t="shared" si="423"/>
        <v>0.189873417721519</v>
      </c>
      <c r="GZ79" s="68"/>
      <c r="HA79" s="15">
        <f t="shared" si="424"/>
        <v>2.7696793002915377E-2</v>
      </c>
      <c r="HD79" s="13">
        <v>252.24</v>
      </c>
      <c r="HE79" s="68">
        <f t="shared" si="425"/>
        <v>-6.339144215530768E-4</v>
      </c>
      <c r="HF79" s="68">
        <f t="shared" si="628"/>
        <v>-1.0408882233762467E-2</v>
      </c>
      <c r="HG79" s="68">
        <f t="shared" si="426"/>
        <v>0.4169990449974722</v>
      </c>
      <c r="HH79" s="68"/>
      <c r="HI79" s="15">
        <f t="shared" si="427"/>
        <v>-0.37539619651347061</v>
      </c>
      <c r="HK79" s="13">
        <v>33.24</v>
      </c>
      <c r="HL79" s="68">
        <f t="shared" si="428"/>
        <v>4.8249763481551598E-2</v>
      </c>
      <c r="HM79" s="68">
        <f t="shared" si="629"/>
        <v>3.8474795669342206E-2</v>
      </c>
      <c r="HN79" s="68">
        <f t="shared" si="429"/>
        <v>12.403225806451614</v>
      </c>
      <c r="HO79" s="68"/>
      <c r="HP79" s="15">
        <f t="shared" si="430"/>
        <v>0.26004548900682345</v>
      </c>
      <c r="HR79" s="13">
        <v>103.13</v>
      </c>
      <c r="HS79" s="68">
        <f t="shared" si="431"/>
        <v>3.2022415690983574E-2</v>
      </c>
      <c r="HT79" s="68">
        <f t="shared" si="630"/>
        <v>2.2247447878774182E-2</v>
      </c>
      <c r="HU79" s="68">
        <f t="shared" si="432"/>
        <v>1.8332417582417579</v>
      </c>
      <c r="HV79" s="68"/>
      <c r="HW79" s="15">
        <f t="shared" si="433"/>
        <v>-4.1275448545133382E-2</v>
      </c>
      <c r="HY79" s="13">
        <v>110.93</v>
      </c>
      <c r="HZ79" s="68">
        <f t="shared" si="434"/>
        <v>3.1235474574695676E-2</v>
      </c>
      <c r="IA79" s="68">
        <f t="shared" si="631"/>
        <v>2.1460506762486287E-2</v>
      </c>
      <c r="IB79" s="68">
        <f t="shared" si="435"/>
        <v>4.7497639282341839E-2</v>
      </c>
      <c r="IC79" s="68"/>
      <c r="ID79" s="15">
        <f t="shared" si="436"/>
        <v>-0.17395189515228227</v>
      </c>
      <c r="IF79" s="13">
        <v>181.94</v>
      </c>
      <c r="IG79" s="68">
        <f t="shared" si="437"/>
        <v>5.5948926291352209E-2</v>
      </c>
      <c r="IH79" s="68">
        <f t="shared" si="632"/>
        <v>4.6173958479142817E-2</v>
      </c>
      <c r="II79" s="68">
        <f t="shared" si="438"/>
        <v>3.9657142857142842E-2</v>
      </c>
      <c r="IJ79" s="68"/>
      <c r="IK79" s="15">
        <f t="shared" si="439"/>
        <v>-0.21523464458247069</v>
      </c>
      <c r="IM79" s="13">
        <v>215.74</v>
      </c>
      <c r="IN79" s="68">
        <f t="shared" si="440"/>
        <v>7.3921051321618914E-2</v>
      </c>
      <c r="IO79" s="68">
        <f t="shared" si="633"/>
        <v>6.4146083509409521E-2</v>
      </c>
      <c r="IP79" s="68">
        <f t="shared" si="441"/>
        <v>3.2128490529193519</v>
      </c>
      <c r="IQ79" s="68"/>
      <c r="IR79" s="15">
        <f t="shared" si="442"/>
        <v>0.15055197056157016</v>
      </c>
      <c r="IT79" s="13">
        <v>40.840000000000003</v>
      </c>
      <c r="IU79" s="68">
        <f t="shared" si="443"/>
        <v>5.5842812823164521E-2</v>
      </c>
      <c r="IV79" s="68">
        <f t="shared" si="634"/>
        <v>4.6067845010955129E-2</v>
      </c>
      <c r="IW79" s="68">
        <f t="shared" si="444"/>
        <v>1.2378082191780824</v>
      </c>
      <c r="IX79" s="68"/>
      <c r="IY79" s="15">
        <f t="shared" si="445"/>
        <v>-0.20529285853278842</v>
      </c>
      <c r="JA79" s="13">
        <v>543.57000000000005</v>
      </c>
      <c r="JB79" s="68">
        <f t="shared" si="446"/>
        <v>-4.9790404363980918E-3</v>
      </c>
      <c r="JC79" s="68">
        <f t="shared" si="635"/>
        <v>-1.4754008248607483E-2</v>
      </c>
      <c r="JD79" s="68">
        <f t="shared" si="447"/>
        <v>9.9453883495145778E-2</v>
      </c>
      <c r="JE79" s="68"/>
      <c r="JF79" s="15">
        <f t="shared" si="448"/>
        <v>-7.1629861146692522E-2</v>
      </c>
      <c r="JH79" s="13">
        <v>388.45</v>
      </c>
      <c r="JI79" s="68">
        <f t="shared" si="449"/>
        <v>1.8618067392159342E-2</v>
      </c>
      <c r="JJ79" s="68">
        <f t="shared" si="636"/>
        <v>8.843099579949951E-3</v>
      </c>
      <c r="JK79" s="68">
        <f t="shared" si="450"/>
        <v>-4.484988566229809E-2</v>
      </c>
      <c r="JL79" s="68"/>
      <c r="JM79" s="15">
        <f t="shared" si="451"/>
        <v>-7.8410438908659577E-2</v>
      </c>
      <c r="JO79" s="13">
        <v>17.12</v>
      </c>
      <c r="JP79" s="68">
        <f t="shared" si="452"/>
        <v>3.694730466384006E-2</v>
      </c>
      <c r="JQ79" s="68">
        <f t="shared" si="637"/>
        <v>2.7172336851630667E-2</v>
      </c>
      <c r="JR79" s="68">
        <f t="shared" si="453"/>
        <v>-0.42230470727180697</v>
      </c>
      <c r="JS79" s="68"/>
      <c r="JT79" s="15">
        <f t="shared" si="454"/>
        <v>0.68007850834151151</v>
      </c>
      <c r="JV79" s="13">
        <v>1.31</v>
      </c>
      <c r="JW79" s="68">
        <f t="shared" si="455"/>
        <v>5.645161290322586E-2</v>
      </c>
      <c r="JX79" s="68">
        <f t="shared" si="638"/>
        <v>4.6676645091016468E-2</v>
      </c>
      <c r="JY79" s="68">
        <f t="shared" si="456"/>
        <v>-0.4822134387351778</v>
      </c>
      <c r="JZ79" s="68"/>
      <c r="KA79" s="15">
        <f t="shared" si="457"/>
        <v>-0.2722222222222222</v>
      </c>
      <c r="KC79" s="13">
        <v>14.6</v>
      </c>
      <c r="KD79" s="68">
        <f t="shared" si="458"/>
        <v>3.0345800988002804E-2</v>
      </c>
      <c r="KE79" s="68">
        <f t="shared" si="639"/>
        <v>2.0570833175793411E-2</v>
      </c>
      <c r="KF79" s="68">
        <f t="shared" si="459"/>
        <v>-0.25051334702258732</v>
      </c>
      <c r="KG79" s="68"/>
      <c r="KH79" s="15">
        <f t="shared" si="460"/>
        <v>-0.34174932371505862</v>
      </c>
      <c r="KI79" s="18"/>
      <c r="KJ79" s="13">
        <v>38.72</v>
      </c>
      <c r="KK79" s="68">
        <f t="shared" si="461"/>
        <v>1.2552301255230044E-2</v>
      </c>
      <c r="KL79" s="68">
        <f t="shared" si="640"/>
        <v>2.777333443020653E-3</v>
      </c>
      <c r="KM79" s="68">
        <f t="shared" si="462"/>
        <v>0.83507109004739322</v>
      </c>
      <c r="KN79" s="68"/>
      <c r="KO79" s="15">
        <f t="shared" si="463"/>
        <v>-0.4238952536824877</v>
      </c>
      <c r="KQ79" s="13">
        <v>1.43</v>
      </c>
      <c r="KR79" s="68">
        <f t="shared" si="464"/>
        <v>5.1470588235293997E-2</v>
      </c>
      <c r="KS79" s="68">
        <f t="shared" si="641"/>
        <v>4.1695620423084605E-2</v>
      </c>
      <c r="KT79" s="68">
        <f t="shared" si="465"/>
        <v>-0.45419847328244278</v>
      </c>
      <c r="KU79" s="68"/>
      <c r="KV79" s="15">
        <f t="shared" si="466"/>
        <v>0.41584158415841577</v>
      </c>
      <c r="KW79" s="18"/>
      <c r="KX79" s="13">
        <v>20.63</v>
      </c>
      <c r="KY79" s="68">
        <f t="shared" si="467"/>
        <v>3.046953046953044E-2</v>
      </c>
      <c r="KZ79" s="68">
        <f t="shared" si="642"/>
        <v>2.0694562657321051E-2</v>
      </c>
      <c r="LA79" s="68">
        <f t="shared" si="468"/>
        <v>-0.71319338245516484</v>
      </c>
      <c r="LB79" s="68"/>
      <c r="LC79" s="15">
        <f t="shared" si="469"/>
        <v>-0.12990299451708148</v>
      </c>
      <c r="LD79" s="18"/>
      <c r="LE79" s="13">
        <v>49.66</v>
      </c>
      <c r="LF79" s="68">
        <f t="shared" si="470"/>
        <v>2.4128686327077636E-2</v>
      </c>
      <c r="LG79" s="68">
        <f t="shared" si="643"/>
        <v>1.4353718514868245E-2</v>
      </c>
      <c r="LH79" s="68">
        <f t="shared" si="471"/>
        <v>0.3859893943622662</v>
      </c>
      <c r="LI79" s="68"/>
      <c r="LJ79" s="15">
        <f t="shared" si="472"/>
        <v>7.698980698330074E-2</v>
      </c>
      <c r="LL79" s="13">
        <v>117.64</v>
      </c>
      <c r="LM79" s="68">
        <f t="shared" si="473"/>
        <v>5.4594352308381923E-2</v>
      </c>
      <c r="LN79" s="68">
        <f t="shared" si="644"/>
        <v>4.481938449617253E-2</v>
      </c>
      <c r="LO79" s="68">
        <f t="shared" si="474"/>
        <v>0.34445714285714285</v>
      </c>
      <c r="LP79" s="68"/>
      <c r="LQ79" s="15">
        <f t="shared" si="475"/>
        <v>0.50415547883902323</v>
      </c>
      <c r="LS79" s="13">
        <v>14.38</v>
      </c>
      <c r="LT79" s="68">
        <f t="shared" si="476"/>
        <v>5.0401753104455903E-2</v>
      </c>
      <c r="LU79" s="68">
        <f t="shared" si="645"/>
        <v>4.062678529224651E-2</v>
      </c>
      <c r="LV79" s="68"/>
      <c r="LW79" s="68"/>
      <c r="LX79" s="15">
        <f t="shared" si="477"/>
        <v>0.5545945945945947</v>
      </c>
      <c r="LZ79" s="13">
        <v>10.49</v>
      </c>
      <c r="MA79" s="68">
        <f t="shared" si="478"/>
        <v>5.6394763343403875E-2</v>
      </c>
      <c r="MB79" s="68">
        <f t="shared" si="646"/>
        <v>4.6619795531194483E-2</v>
      </c>
      <c r="MC79" s="68">
        <f t="shared" si="479"/>
        <v>-0.52853932584269658</v>
      </c>
      <c r="MD79" s="68"/>
      <c r="ME79" s="15">
        <f t="shared" si="480"/>
        <v>-0.22181008902077151</v>
      </c>
      <c r="MG79" s="13">
        <v>22.48</v>
      </c>
      <c r="MH79" s="68">
        <f t="shared" si="481"/>
        <v>-1.0563380281690073E-2</v>
      </c>
      <c r="MI79" s="68">
        <f t="shared" si="647"/>
        <v>-2.0338348093899464E-2</v>
      </c>
      <c r="MJ79" s="68">
        <f t="shared" si="482"/>
        <v>2.0296495956873315</v>
      </c>
      <c r="MK79" s="68"/>
      <c r="ML79" s="15">
        <f t="shared" si="483"/>
        <v>5.8878944889307581E-2</v>
      </c>
      <c r="MN79" s="13">
        <v>103.23</v>
      </c>
      <c r="MO79" s="68">
        <f t="shared" si="484"/>
        <v>2.1876856068105407E-2</v>
      </c>
      <c r="MP79" s="68">
        <f t="shared" si="648"/>
        <v>1.2101888255896016E-2</v>
      </c>
      <c r="MQ79" s="68">
        <f t="shared" si="485"/>
        <v>-0.18006354249404288</v>
      </c>
      <c r="MR79" s="68"/>
      <c r="MS79" s="15">
        <f t="shared" si="486"/>
        <v>-7.325612712092644E-2</v>
      </c>
      <c r="MU79" s="13">
        <v>11.83</v>
      </c>
      <c r="MV79" s="68">
        <f t="shared" si="487"/>
        <v>6.4806480648064865E-2</v>
      </c>
      <c r="MW79" s="68">
        <f t="shared" si="649"/>
        <v>5.5031512835855473E-2</v>
      </c>
      <c r="MX79" s="68">
        <f t="shared" si="488"/>
        <v>-0.4331576425491136</v>
      </c>
      <c r="MY79" s="68"/>
      <c r="MZ79" s="15">
        <f t="shared" si="489"/>
        <v>0.10871602624179945</v>
      </c>
      <c r="NB79" s="13">
        <v>181.63</v>
      </c>
      <c r="NC79" s="68">
        <f t="shared" si="490"/>
        <v>6.6112059941603521E-4</v>
      </c>
      <c r="ND79" s="68">
        <f t="shared" si="650"/>
        <v>-9.1138472127933554E-3</v>
      </c>
      <c r="NE79" s="68">
        <f t="shared" si="491"/>
        <v>0.34073964715435151</v>
      </c>
      <c r="NF79" s="68"/>
      <c r="NG79" s="15">
        <f t="shared" si="492"/>
        <v>8.8974159122249555E-2</v>
      </c>
      <c r="NI79" s="13">
        <v>5.78</v>
      </c>
      <c r="NJ79" s="68">
        <f t="shared" si="493"/>
        <v>5.6672760511883094E-2</v>
      </c>
      <c r="NK79" s="68">
        <f t="shared" si="651"/>
        <v>4.6897792699673702E-2</v>
      </c>
      <c r="NL79" s="68">
        <f t="shared" si="494"/>
        <v>-0.95410877332274713</v>
      </c>
      <c r="NM79" s="68"/>
      <c r="NN79" s="15">
        <f t="shared" si="495"/>
        <v>0.17959183673469384</v>
      </c>
      <c r="NP79" s="13">
        <v>321.3</v>
      </c>
      <c r="NQ79" s="68">
        <f t="shared" si="496"/>
        <v>3.6618809485400944E-2</v>
      </c>
      <c r="NR79" s="68">
        <f t="shared" si="652"/>
        <v>2.6843841673191551E-2</v>
      </c>
      <c r="NS79" s="68">
        <f t="shared" si="497"/>
        <v>1.4480000000000002</v>
      </c>
      <c r="NT79" s="68"/>
      <c r="NU79" s="15">
        <f t="shared" si="498"/>
        <v>-2.3196424771227908E-2</v>
      </c>
      <c r="NW79" s="13">
        <v>157.13999999999999</v>
      </c>
      <c r="NX79" s="68">
        <f t="shared" si="499"/>
        <v>2.8268551236749075E-2</v>
      </c>
      <c r="NY79" s="68">
        <f t="shared" si="653"/>
        <v>1.8493583424539682E-2</v>
      </c>
      <c r="NZ79" s="68">
        <f t="shared" si="500"/>
        <v>-0.10593991807009562</v>
      </c>
      <c r="OA79" s="68"/>
      <c r="OB79" s="15">
        <f t="shared" si="501"/>
        <v>-0.16988906497622833</v>
      </c>
      <c r="OD79" s="13">
        <v>1.26</v>
      </c>
      <c r="OE79" s="68">
        <f t="shared" si="502"/>
        <v>5.0000000000000044E-2</v>
      </c>
      <c r="OF79" s="68">
        <f t="shared" si="654"/>
        <v>4.0225032187790652E-2</v>
      </c>
      <c r="OG79" s="68">
        <f t="shared" si="503"/>
        <v>-0.99441662604688263</v>
      </c>
      <c r="OH79" s="68"/>
      <c r="OI79" s="15">
        <f t="shared" si="504"/>
        <v>-0.13698630136986298</v>
      </c>
      <c r="OK79" s="13">
        <v>64.17</v>
      </c>
      <c r="OL79" s="68">
        <f t="shared" si="505"/>
        <v>6.2769128850612768E-2</v>
      </c>
      <c r="OM79" s="68">
        <f t="shared" si="655"/>
        <v>5.2994161038403376E-2</v>
      </c>
      <c r="ON79" s="68">
        <f t="shared" si="506"/>
        <v>0.51166077738515892</v>
      </c>
      <c r="OO79" s="68"/>
      <c r="OP79" s="15">
        <f t="shared" si="507"/>
        <v>-3.6631136465996063E-2</v>
      </c>
      <c r="OR79" s="13">
        <v>1.95</v>
      </c>
      <c r="OS79" s="68">
        <f t="shared" si="508"/>
        <v>4.8387096774193471E-2</v>
      </c>
      <c r="OT79" s="68">
        <f t="shared" si="656"/>
        <v>3.8612128961984078E-2</v>
      </c>
      <c r="OU79" s="68">
        <f t="shared" si="509"/>
        <v>-0.74675324675324672</v>
      </c>
      <c r="OV79" s="68"/>
      <c r="OW79" s="15">
        <f t="shared" si="510"/>
        <v>0.74107142857142838</v>
      </c>
      <c r="OY79" s="13">
        <v>127.61</v>
      </c>
      <c r="OZ79" s="68">
        <f t="shared" si="511"/>
        <v>9.3332278731313185E-3</v>
      </c>
      <c r="PA79" s="68">
        <f t="shared" si="657"/>
        <v>-4.4173993907807227E-4</v>
      </c>
      <c r="PB79" s="68">
        <f t="shared" ref="PB79:PB142" si="665">IF(OY79&gt;0,(OY79-PB$10)/PB$10,0)</f>
        <v>2.9264615384615382</v>
      </c>
      <c r="PC79" s="68"/>
      <c r="PD79" s="15">
        <f t="shared" si="512"/>
        <v>0.11401134875600177</v>
      </c>
      <c r="PE79" s="18"/>
      <c r="PF79" s="13">
        <v>222.03</v>
      </c>
      <c r="PG79" s="68">
        <f t="shared" si="513"/>
        <v>3.9904454123928672E-2</v>
      </c>
      <c r="PH79" s="68">
        <f t="shared" si="658"/>
        <v>3.0129486311719279E-2</v>
      </c>
      <c r="PI79" s="68">
        <f t="shared" si="514"/>
        <v>-0.36234922458357266</v>
      </c>
      <c r="PJ79" s="68"/>
      <c r="PK79" s="15">
        <f t="shared" si="515"/>
        <v>6.1684119925405276E-2</v>
      </c>
      <c r="PM79" s="13"/>
      <c r="PN79" s="68">
        <f t="shared" si="516"/>
        <v>0</v>
      </c>
      <c r="PO79" s="68">
        <f t="shared" si="517"/>
        <v>-9.7749678122093907E-3</v>
      </c>
      <c r="PP79" s="68">
        <f t="shared" si="518"/>
        <v>0</v>
      </c>
      <c r="PQ79" s="68"/>
      <c r="PR79" s="15">
        <f t="shared" si="519"/>
        <v>0</v>
      </c>
      <c r="PT79" s="13">
        <v>4.1100000000000003</v>
      </c>
      <c r="PU79" s="68">
        <f t="shared" si="520"/>
        <v>8.4432717678100344E-2</v>
      </c>
      <c r="PV79" s="68">
        <f t="shared" si="659"/>
        <v>7.4657749865890952E-2</v>
      </c>
      <c r="PW79" s="68">
        <f t="shared" si="521"/>
        <v>-0.52866972477064222</v>
      </c>
      <c r="PX79" s="68"/>
      <c r="PY79" s="15">
        <f t="shared" si="522"/>
        <v>-0.19883040935672508</v>
      </c>
      <c r="QA79" s="13">
        <v>200.98</v>
      </c>
      <c r="QB79" s="68">
        <f t="shared" si="523"/>
        <v>-3.0753968253968479E-3</v>
      </c>
      <c r="QC79" s="68">
        <f t="shared" si="660"/>
        <v>-1.2850364637606238E-2</v>
      </c>
      <c r="QD79" s="68">
        <f t="shared" si="524"/>
        <v>-0.40430955274311631</v>
      </c>
      <c r="QE79" s="68"/>
      <c r="QF79" s="15">
        <f t="shared" si="525"/>
        <v>4.8190257640554818E-2</v>
      </c>
      <c r="QH79" s="13">
        <v>1.2350000000000001</v>
      </c>
      <c r="QI79" s="68">
        <f t="shared" si="526"/>
        <v>0.1126126126126126</v>
      </c>
      <c r="QJ79" s="68">
        <f t="shared" si="661"/>
        <v>0.10283764480040321</v>
      </c>
      <c r="QK79" s="68">
        <f t="shared" si="527"/>
        <v>-0.50796812749003972</v>
      </c>
      <c r="QL79" s="68"/>
      <c r="QM79" s="15">
        <f t="shared" si="528"/>
        <v>-4.9999999999999954E-2</v>
      </c>
      <c r="QO79" s="13">
        <v>8.31</v>
      </c>
      <c r="QP79" s="68">
        <f t="shared" si="529"/>
        <v>-2.1201413427561804E-2</v>
      </c>
      <c r="QQ79" s="68">
        <f t="shared" si="662"/>
        <v>-3.0976381239771193E-2</v>
      </c>
      <c r="QR79" s="68">
        <f t="shared" si="530"/>
        <v>-0.98987054779492434</v>
      </c>
      <c r="QS79" s="68"/>
      <c r="QT79" s="15">
        <f t="shared" si="531"/>
        <v>-0.27613240418118468</v>
      </c>
      <c r="QV79" s="13">
        <v>1.53</v>
      </c>
      <c r="QW79" s="68">
        <f t="shared" si="532"/>
        <v>0.15646258503401367</v>
      </c>
      <c r="QX79" s="68">
        <f t="shared" si="663"/>
        <v>0.14668761722180429</v>
      </c>
      <c r="QY79" s="68">
        <f t="shared" si="533"/>
        <v>-0.56657223796033995</v>
      </c>
      <c r="QZ79" s="68"/>
      <c r="RA79" s="15">
        <f t="shared" si="534"/>
        <v>-0.37474458520637516</v>
      </c>
      <c r="RC79" s="13">
        <v>18.649999999999999</v>
      </c>
      <c r="RD79" s="68">
        <f t="shared" si="535"/>
        <v>-9.0329436769395165E-3</v>
      </c>
      <c r="RE79" s="68">
        <f t="shared" si="664"/>
        <v>-1.8807911489148905E-2</v>
      </c>
      <c r="RF79" s="68">
        <f t="shared" si="536"/>
        <v>-0.59710520630805797</v>
      </c>
      <c r="RG79" s="68"/>
      <c r="RH79" s="15">
        <f t="shared" si="537"/>
        <v>-0.24646464646464653</v>
      </c>
      <c r="RJ79" s="13">
        <v>157.08000000000001</v>
      </c>
      <c r="RK79" s="68">
        <f t="shared" si="538"/>
        <v>3.9370078740157598E-2</v>
      </c>
      <c r="RL79" s="68">
        <f t="shared" si="539"/>
        <v>2.9595110927948205E-2</v>
      </c>
      <c r="RM79" s="68">
        <f t="shared" si="540"/>
        <v>-0.27136097968271639</v>
      </c>
      <c r="RN79" s="68"/>
      <c r="RO79" s="15">
        <f t="shared" si="541"/>
        <v>-0.20150467669784458</v>
      </c>
      <c r="RQ79" s="13">
        <v>12.73</v>
      </c>
      <c r="RR79" s="68">
        <f t="shared" si="542"/>
        <v>0.13357079252003562</v>
      </c>
      <c r="RS79" s="68">
        <f t="shared" si="543"/>
        <v>0.12379582470782623</v>
      </c>
      <c r="RT79" s="68">
        <f t="shared" si="544"/>
        <v>-0.13046448087431695</v>
      </c>
      <c r="RU79" s="68"/>
      <c r="RV79" s="15">
        <f t="shared" si="545"/>
        <v>-0.38915547024952013</v>
      </c>
      <c r="RX79" s="13">
        <v>88.55</v>
      </c>
      <c r="RY79" s="68">
        <f t="shared" si="546"/>
        <v>-4.5151823004860878E-4</v>
      </c>
      <c r="RZ79" s="68">
        <f t="shared" si="547"/>
        <v>-1.0226486042257999E-2</v>
      </c>
      <c r="SA79" s="68">
        <f t="shared" si="548"/>
        <v>-0.33451074703141442</v>
      </c>
      <c r="SB79" s="68"/>
      <c r="SC79" s="15">
        <f t="shared" si="549"/>
        <v>0.1708316805500463</v>
      </c>
      <c r="SE79" s="13">
        <v>9.1</v>
      </c>
      <c r="SF79" s="68">
        <f t="shared" si="550"/>
        <v>-3.3970276008492596E-2</v>
      </c>
      <c r="SG79" s="68">
        <f t="shared" si="551"/>
        <v>-4.3745243820701989E-2</v>
      </c>
      <c r="SH79" s="68">
        <f t="shared" si="552"/>
        <v>-0.27200000000000002</v>
      </c>
      <c r="SI79" s="68"/>
      <c r="SJ79" s="15">
        <f t="shared" si="553"/>
        <v>-0.40366972477064222</v>
      </c>
      <c r="SL79" s="13">
        <v>0.48099999999999998</v>
      </c>
      <c r="SM79" s="68">
        <f t="shared" si="554"/>
        <v>8.385744234800846E-3</v>
      </c>
      <c r="SN79" s="68">
        <f t="shared" si="555"/>
        <v>-1.3892235774085448E-3</v>
      </c>
      <c r="SO79" s="68">
        <f t="shared" si="556"/>
        <v>-0.66126760563380282</v>
      </c>
      <c r="SP79" s="68"/>
      <c r="SQ79" s="15">
        <f t="shared" si="557"/>
        <v>-0.52376237623762378</v>
      </c>
      <c r="SS79" s="13">
        <v>7.25</v>
      </c>
      <c r="ST79" s="68">
        <f t="shared" si="558"/>
        <v>6.9444444444444198E-3</v>
      </c>
      <c r="SU79" s="68">
        <f t="shared" si="559"/>
        <v>-2.830523367764971E-3</v>
      </c>
      <c r="SV79" s="68">
        <f t="shared" si="560"/>
        <v>-0.55080545229244116</v>
      </c>
      <c r="SW79" s="68"/>
      <c r="SX79" s="15">
        <f t="shared" si="561"/>
        <v>-0.13690476190476195</v>
      </c>
      <c r="SZ79" s="13">
        <v>22.68</v>
      </c>
      <c r="TA79" s="68">
        <f t="shared" si="562"/>
        <v>-3.6533559898045853E-2</v>
      </c>
      <c r="TB79" s="68">
        <f t="shared" si="563"/>
        <v>-4.6308527710255246E-2</v>
      </c>
      <c r="TC79" s="68">
        <f t="shared" si="564"/>
        <v>-0.43819668070349266</v>
      </c>
      <c r="TD79" s="68"/>
      <c r="TE79" s="15">
        <f t="shared" si="565"/>
        <v>0.45384615384615384</v>
      </c>
      <c r="TG79" s="13">
        <v>0.17449999999999999</v>
      </c>
      <c r="TH79" s="68">
        <f t="shared" si="566"/>
        <v>5.7575757575757454E-2</v>
      </c>
      <c r="TI79" s="68">
        <f t="shared" si="567"/>
        <v>4.7800789763548061E-2</v>
      </c>
      <c r="TJ79" s="68">
        <f t="shared" si="568"/>
        <v>-0.20681818181818187</v>
      </c>
      <c r="TK79" s="68"/>
      <c r="TL79" s="15">
        <f t="shared" si="569"/>
        <v>2.9498525073746173E-2</v>
      </c>
      <c r="TN79" s="13">
        <v>22.93</v>
      </c>
      <c r="TO79" s="68">
        <f t="shared" si="570"/>
        <v>8.4673604541154163E-2</v>
      </c>
      <c r="TP79" s="68">
        <f t="shared" si="571"/>
        <v>7.489863672894477E-2</v>
      </c>
      <c r="TQ79" s="68">
        <f t="shared" si="572"/>
        <v>-0.66577510877249235</v>
      </c>
      <c r="TR79" s="68"/>
      <c r="TS79" s="15">
        <f t="shared" si="573"/>
        <v>-0.22924369747899159</v>
      </c>
      <c r="TU79" s="13">
        <v>2.12</v>
      </c>
      <c r="TV79" s="68">
        <f t="shared" si="574"/>
        <v>6.5326633165829207E-2</v>
      </c>
      <c r="TW79" s="68">
        <f t="shared" si="575"/>
        <v>5.5551665353619814E-2</v>
      </c>
      <c r="TX79" s="68">
        <f t="shared" si="576"/>
        <v>-0.51927437641723351</v>
      </c>
      <c r="TY79" s="68"/>
      <c r="TZ79" s="15">
        <f t="shared" si="577"/>
        <v>0.23976608187134513</v>
      </c>
      <c r="UB79" s="13"/>
      <c r="UC79" s="68">
        <f t="shared" si="578"/>
        <v>0</v>
      </c>
      <c r="UD79" s="68">
        <f t="shared" si="579"/>
        <v>-9.7749678122093907E-3</v>
      </c>
      <c r="UE79" s="68">
        <f t="shared" si="580"/>
        <v>0</v>
      </c>
      <c r="UF79" s="68"/>
      <c r="UG79" s="15">
        <f t="shared" si="581"/>
        <v>0</v>
      </c>
      <c r="UI79" s="13"/>
      <c r="UJ79" s="68">
        <f t="shared" si="582"/>
        <v>0</v>
      </c>
      <c r="UK79" s="68">
        <f t="shared" si="583"/>
        <v>-9.7749678122093907E-3</v>
      </c>
      <c r="UL79" s="68">
        <f t="shared" si="584"/>
        <v>0</v>
      </c>
      <c r="UM79" s="68"/>
      <c r="UN79" s="15">
        <f t="shared" si="585"/>
        <v>0</v>
      </c>
      <c r="UP79" s="13"/>
      <c r="UQ79" s="68">
        <f t="shared" si="586"/>
        <v>0</v>
      </c>
      <c r="UR79" s="68">
        <f t="shared" si="587"/>
        <v>-9.7749678122093907E-3</v>
      </c>
      <c r="US79" s="68">
        <f t="shared" si="588"/>
        <v>0</v>
      </c>
      <c r="UT79" s="68"/>
      <c r="UU79" s="15">
        <f t="shared" si="589"/>
        <v>0</v>
      </c>
      <c r="UW79" s="13"/>
      <c r="UX79" s="68">
        <f t="shared" si="590"/>
        <v>0</v>
      </c>
      <c r="UY79" s="68">
        <f t="shared" si="591"/>
        <v>-9.7749678122093907E-3</v>
      </c>
      <c r="UZ79" s="68">
        <f t="shared" si="592"/>
        <v>0</v>
      </c>
      <c r="VA79" s="68"/>
      <c r="VB79" s="15">
        <f t="shared" si="593"/>
        <v>0</v>
      </c>
      <c r="VD79" s="13"/>
      <c r="VE79" s="68">
        <f t="shared" si="594"/>
        <v>0</v>
      </c>
      <c r="VF79" s="68">
        <f t="shared" si="595"/>
        <v>-9.7749678122093907E-3</v>
      </c>
      <c r="VG79" s="68">
        <f t="shared" si="596"/>
        <v>0</v>
      </c>
      <c r="VH79" s="68"/>
      <c r="VI79" s="15">
        <f t="shared" si="597"/>
        <v>0</v>
      </c>
      <c r="VM79" s="21">
        <f t="shared" si="598"/>
        <v>2.6263199515444507E-2</v>
      </c>
      <c r="VN79" s="49"/>
      <c r="VO79" s="21">
        <f t="shared" si="599"/>
        <v>0.24091965467153326</v>
      </c>
      <c r="VP79" s="14"/>
      <c r="VQ79" s="21">
        <f t="shared" si="600"/>
        <v>-2.2385416812289959E-2</v>
      </c>
    </row>
    <row r="80" spans="1:589" ht="15.75" customHeight="1" x14ac:dyDescent="0.2">
      <c r="A80" s="127">
        <v>45761</v>
      </c>
      <c r="B80" s="4">
        <f t="shared" si="333"/>
        <v>45761</v>
      </c>
      <c r="C80" s="13">
        <v>40524.79</v>
      </c>
      <c r="D80" s="138">
        <f t="shared" si="334"/>
        <v>312.08000000000175</v>
      </c>
      <c r="E80" s="68">
        <f t="shared" si="335"/>
        <v>7.7607303760428422E-3</v>
      </c>
      <c r="F80" s="15">
        <f t="shared" si="336"/>
        <v>-4.7466612385889326E-2</v>
      </c>
      <c r="G80" s="13">
        <v>5405.97</v>
      </c>
      <c r="H80" s="138">
        <f t="shared" si="337"/>
        <v>42.610000000000582</v>
      </c>
      <c r="I80" s="68">
        <f t="shared" si="338"/>
        <v>7.9446466394201744E-3</v>
      </c>
      <c r="J80" s="15">
        <f t="shared" si="339"/>
        <v>-8.0872139185905925E-2</v>
      </c>
      <c r="K80" s="13">
        <v>16831.48</v>
      </c>
      <c r="L80" s="138">
        <f t="shared" si="340"/>
        <v>107.02000000000044</v>
      </c>
      <c r="M80" s="68">
        <f t="shared" si="341"/>
        <v>6.3990107901839843E-3</v>
      </c>
      <c r="N80" s="15">
        <f t="shared" si="342"/>
        <v>-0.12838987944045796</v>
      </c>
      <c r="O80" s="13">
        <v>1880.88</v>
      </c>
      <c r="P80" s="138">
        <f t="shared" si="343"/>
        <v>20.680000000000064</v>
      </c>
      <c r="Q80" s="68">
        <f t="shared" si="344"/>
        <v>1.1117084184496326E-2</v>
      </c>
      <c r="R80" s="15">
        <f t="shared" si="345"/>
        <v>-0.1566165656275782</v>
      </c>
      <c r="S80" s="18">
        <f t="shared" si="346"/>
        <v>5.0769361221897633E-3</v>
      </c>
      <c r="T80" s="121">
        <f t="shared" si="347"/>
        <v>249.11533945277975</v>
      </c>
      <c r="U80" s="121">
        <f t="shared" si="348"/>
        <v>249.11533945277975</v>
      </c>
      <c r="V80" s="134">
        <f t="shared" si="349"/>
        <v>4.0926538490560459E-3</v>
      </c>
      <c r="W80" s="21">
        <f t="shared" si="601"/>
        <v>-3.7122041544251527E-2</v>
      </c>
      <c r="X80" s="18">
        <f t="shared" si="350"/>
        <v>8.3053679975358327E-3</v>
      </c>
      <c r="Y80" s="352">
        <f>203902.82-10493</f>
        <v>193409.82</v>
      </c>
      <c r="Z80" s="15">
        <v>1.9999999999999999E-6</v>
      </c>
      <c r="AA80" s="21">
        <f t="shared" si="351"/>
        <v>-4.0906538490560456E-3</v>
      </c>
      <c r="AC80" s="13">
        <v>190.17</v>
      </c>
      <c r="AD80" s="68">
        <f t="shared" si="352"/>
        <v>2.4775962045334682E-3</v>
      </c>
      <c r="AE80" s="68">
        <f t="shared" si="602"/>
        <v>-1.6150576445225777E-3</v>
      </c>
      <c r="AF80" s="68">
        <f t="shared" si="353"/>
        <v>0.15415427565697623</v>
      </c>
      <c r="AG80" s="68"/>
      <c r="AH80" s="15">
        <f t="shared" si="354"/>
        <v>-0.16287361887573185</v>
      </c>
      <c r="AJ80" s="13">
        <v>19.48</v>
      </c>
      <c r="AK80" s="68">
        <f t="shared" si="355"/>
        <v>1.5424164524422178E-3</v>
      </c>
      <c r="AL80" s="68">
        <f t="shared" si="603"/>
        <v>-2.5502373966138281E-3</v>
      </c>
      <c r="AM80" s="68">
        <f t="shared" si="356"/>
        <v>4.731182795698919E-2</v>
      </c>
      <c r="AN80" s="68"/>
      <c r="AO80" s="15">
        <f t="shared" si="357"/>
        <v>-7.3704232049453186E-2</v>
      </c>
      <c r="AQ80" s="13">
        <v>18.45</v>
      </c>
      <c r="AR80" s="68">
        <f t="shared" si="358"/>
        <v>5.4495912806538345E-3</v>
      </c>
      <c r="AS80" s="68">
        <f t="shared" si="604"/>
        <v>1.3569374315977887E-3</v>
      </c>
      <c r="AT80" s="68">
        <f t="shared" si="359"/>
        <v>6.8326577880717998E-2</v>
      </c>
      <c r="AU80" s="68"/>
      <c r="AV80" s="15">
        <f t="shared" si="360"/>
        <v>-0.14066138798323241</v>
      </c>
      <c r="AX80" s="13">
        <v>187.74</v>
      </c>
      <c r="AY80" s="68">
        <f t="shared" si="361"/>
        <v>7.9458821002900155E-3</v>
      </c>
      <c r="AZ80" s="68">
        <f t="shared" si="605"/>
        <v>3.8532282512339696E-3</v>
      </c>
      <c r="BA80" s="68">
        <f t="shared" si="362"/>
        <v>0.40000000000000013</v>
      </c>
      <c r="BB80" s="68"/>
      <c r="BC80" s="15">
        <f t="shared" si="363"/>
        <v>-8.0562221460404468E-2</v>
      </c>
      <c r="BE80" s="13">
        <v>72.400000000000006</v>
      </c>
      <c r="BF80" s="68">
        <f t="shared" si="364"/>
        <v>1.0608598548297113E-2</v>
      </c>
      <c r="BG80" s="68">
        <f t="shared" si="606"/>
        <v>6.515944699241067E-3</v>
      </c>
      <c r="BH80" s="68"/>
      <c r="BI80" s="68"/>
      <c r="BJ80" s="15">
        <f t="shared" si="365"/>
        <v>-1.7239038957513182E-2</v>
      </c>
      <c r="BL80" s="13">
        <v>59.86</v>
      </c>
      <c r="BM80" s="68">
        <f t="shared" si="366"/>
        <v>9.6137628605161129E-3</v>
      </c>
      <c r="BN80" s="68">
        <f t="shared" si="607"/>
        <v>5.521109011460067E-3</v>
      </c>
      <c r="BO80" s="68">
        <f t="shared" si="367"/>
        <v>8.0835298080161148E-3</v>
      </c>
      <c r="BP80" s="68"/>
      <c r="BQ80" s="15">
        <f t="shared" si="368"/>
        <v>-9.8086484857616466E-2</v>
      </c>
      <c r="BS80" s="13">
        <v>32.86</v>
      </c>
      <c r="BT80" s="68">
        <f t="shared" si="369"/>
        <v>5.2003670847354452E-3</v>
      </c>
      <c r="BU80" s="68">
        <f t="shared" si="608"/>
        <v>1.1077132356793994E-3</v>
      </c>
      <c r="BV80" s="68">
        <f t="shared" si="370"/>
        <v>-0.11808910359634994</v>
      </c>
      <c r="BW80" s="68"/>
      <c r="BX80" s="15">
        <f t="shared" si="371"/>
        <v>-0.14091503267973857</v>
      </c>
      <c r="BZ80" s="13"/>
      <c r="CA80" s="68">
        <f t="shared" si="372"/>
        <v>0</v>
      </c>
      <c r="CB80" s="68">
        <f t="shared" si="609"/>
        <v>0</v>
      </c>
      <c r="CC80" s="68">
        <f t="shared" si="373"/>
        <v>0</v>
      </c>
      <c r="CD80" s="68"/>
      <c r="CE80" s="15">
        <f t="shared" si="374"/>
        <v>0</v>
      </c>
      <c r="CG80" s="13">
        <v>27.6</v>
      </c>
      <c r="CH80" s="68">
        <f t="shared" si="375"/>
        <v>8.0350620891162326E-3</v>
      </c>
      <c r="CI80" s="68">
        <f t="shared" si="610"/>
        <v>3.9424082400601867E-3</v>
      </c>
      <c r="CJ80" s="68">
        <f t="shared" si="376"/>
        <v>-8.6999669202778657E-2</v>
      </c>
      <c r="CK80" s="68"/>
      <c r="CL80" s="15">
        <f t="shared" si="377"/>
        <v>-0.19674039580908026</v>
      </c>
      <c r="CN80" s="13">
        <v>28.38</v>
      </c>
      <c r="CO80" s="68">
        <f t="shared" si="378"/>
        <v>1.2486621476988863E-2</v>
      </c>
      <c r="CP80" s="68">
        <f t="shared" si="611"/>
        <v>8.3939676279328173E-3</v>
      </c>
      <c r="CQ80" s="68">
        <f t="shared" si="379"/>
        <v>-9.4447989789406536E-2</v>
      </c>
      <c r="CR80" s="68"/>
      <c r="CS80" s="15">
        <f t="shared" si="380"/>
        <v>-0.15207648640573648</v>
      </c>
      <c r="CU80" s="13">
        <v>32.17</v>
      </c>
      <c r="CV80" s="68">
        <f t="shared" si="381"/>
        <v>1.259049417689651E-2</v>
      </c>
      <c r="CW80" s="68">
        <f t="shared" si="612"/>
        <v>8.4978403278404644E-3</v>
      </c>
      <c r="CX80" s="68">
        <f t="shared" si="382"/>
        <v>6.2208398133757788E-4</v>
      </c>
      <c r="CY80" s="68"/>
      <c r="CZ80" s="15">
        <f t="shared" si="383"/>
        <v>-0.13707081545064376</v>
      </c>
      <c r="DB80" s="13">
        <v>17.79</v>
      </c>
      <c r="DC80" s="68">
        <f t="shared" si="384"/>
        <v>1.4253135689851768E-2</v>
      </c>
      <c r="DD80" s="68">
        <f t="shared" si="613"/>
        <v>1.0160481840795722E-2</v>
      </c>
      <c r="DE80" s="68">
        <f t="shared" si="385"/>
        <v>-0.18655692729766812</v>
      </c>
      <c r="DF80" s="68"/>
      <c r="DG80" s="15">
        <f t="shared" si="386"/>
        <v>-0.12622789783889982</v>
      </c>
      <c r="DI80" s="13">
        <v>43.52</v>
      </c>
      <c r="DJ80" s="68">
        <f t="shared" si="387"/>
        <v>7.8740157480315758E-3</v>
      </c>
      <c r="DK80" s="68">
        <f t="shared" si="614"/>
        <v>3.7813618989755299E-3</v>
      </c>
      <c r="DL80" s="68">
        <f t="shared" si="388"/>
        <v>-1.4269535673839082E-2</v>
      </c>
      <c r="DM80" s="68"/>
      <c r="DN80" s="15">
        <f t="shared" si="389"/>
        <v>3.2258064516129191E-2</v>
      </c>
      <c r="DP80" s="13">
        <v>36.33</v>
      </c>
      <c r="DQ80" s="68">
        <f t="shared" si="390"/>
        <v>8.8864204387670183E-3</v>
      </c>
      <c r="DR80" s="68">
        <f t="shared" si="615"/>
        <v>4.7937665897109724E-3</v>
      </c>
      <c r="DS80" s="68"/>
      <c r="DT80" s="68"/>
      <c r="DU80" s="15">
        <f t="shared" si="391"/>
        <v>-4.595588235294118E-2</v>
      </c>
      <c r="DV80" s="18"/>
      <c r="DW80" s="13">
        <v>24.72</v>
      </c>
      <c r="DX80" s="68">
        <f t="shared" si="392"/>
        <v>1.2150668286754793E-3</v>
      </c>
      <c r="DY80" s="68">
        <f t="shared" si="616"/>
        <v>-2.8775870203805666E-3</v>
      </c>
      <c r="DZ80" s="68">
        <f t="shared" si="393"/>
        <v>0.31910352187833518</v>
      </c>
      <c r="EA80" s="68"/>
      <c r="EB80" s="15">
        <f t="shared" si="394"/>
        <v>-0.26142814460711084</v>
      </c>
      <c r="ED80" s="13">
        <v>29.55</v>
      </c>
      <c r="EE80" s="68">
        <f t="shared" si="395"/>
        <v>4.7602856171370476E-3</v>
      </c>
      <c r="EF80" s="68">
        <f t="shared" si="617"/>
        <v>6.6763176808100171E-4</v>
      </c>
      <c r="EG80" s="68">
        <f t="shared" si="396"/>
        <v>0.40513552068473607</v>
      </c>
      <c r="EH80" s="68"/>
      <c r="EI80" s="15">
        <f t="shared" si="397"/>
        <v>-0.19875271149674625</v>
      </c>
      <c r="EK80" s="13">
        <v>98.9</v>
      </c>
      <c r="EL80" s="68">
        <f t="shared" si="398"/>
        <v>-6.0630557801119708E-4</v>
      </c>
      <c r="EM80" s="68">
        <f t="shared" si="618"/>
        <v>-4.6989594270672426E-3</v>
      </c>
      <c r="EN80" s="68">
        <f t="shared" si="399"/>
        <v>0.53238301828323509</v>
      </c>
      <c r="EO80" s="68"/>
      <c r="EP80" s="15">
        <f t="shared" si="400"/>
        <v>-0.11141060197663964</v>
      </c>
      <c r="ER80" s="13">
        <v>34.01</v>
      </c>
      <c r="ES80" s="68">
        <f t="shared" si="401"/>
        <v>2.2857142857142798E-2</v>
      </c>
      <c r="ET80" s="68">
        <f t="shared" si="619"/>
        <v>1.8764489008086752E-2</v>
      </c>
      <c r="EU80" s="68">
        <f t="shared" si="402"/>
        <v>-2.5780578630764786E-2</v>
      </c>
      <c r="EV80" s="68"/>
      <c r="EW80" s="15">
        <f t="shared" si="403"/>
        <v>-0.1254821290820263</v>
      </c>
      <c r="EY80" s="13">
        <v>36.200000000000003</v>
      </c>
      <c r="EZ80" s="68">
        <f t="shared" si="404"/>
        <v>9.4813162297825819E-3</v>
      </c>
      <c r="FA80" s="68">
        <f t="shared" si="620"/>
        <v>5.388662380726536E-3</v>
      </c>
      <c r="FB80" s="68"/>
      <c r="FC80" s="68"/>
      <c r="FD80" s="15">
        <f t="shared" si="405"/>
        <v>0.47274206672091151</v>
      </c>
      <c r="FF80" s="13">
        <v>50.7</v>
      </c>
      <c r="FG80" s="68">
        <f t="shared" si="406"/>
        <v>3.7616313601268035E-3</v>
      </c>
      <c r="FH80" s="68">
        <f t="shared" si="621"/>
        <v>-3.3102248892924241E-4</v>
      </c>
      <c r="FI80" s="68">
        <f t="shared" si="407"/>
        <v>-0.14184157075152329</v>
      </c>
      <c r="FJ80" s="68"/>
      <c r="FK80" s="15">
        <f t="shared" si="408"/>
        <v>-0.10723718964606438</v>
      </c>
      <c r="FM80" s="13">
        <v>158.9</v>
      </c>
      <c r="FN80" s="68">
        <f t="shared" si="409"/>
        <v>1.2553367743579933E-2</v>
      </c>
      <c r="FO80" s="68">
        <f t="shared" si="622"/>
        <v>8.4607138945238872E-3</v>
      </c>
      <c r="FP80" s="68">
        <f t="shared" si="410"/>
        <v>0.36652906776745792</v>
      </c>
      <c r="FQ80" s="68"/>
      <c r="FR80" s="15">
        <f t="shared" si="411"/>
        <v>-0.12528900143124513</v>
      </c>
      <c r="FT80" s="13">
        <v>92.89</v>
      </c>
      <c r="FU80" s="68">
        <f t="shared" si="412"/>
        <v>1.8195768935657091E-2</v>
      </c>
      <c r="FV80" s="68">
        <f t="shared" si="623"/>
        <v>1.4103115086601045E-2</v>
      </c>
      <c r="FW80" s="68">
        <f t="shared" si="413"/>
        <v>5.5208451664205377E-2</v>
      </c>
      <c r="FX80" s="68"/>
      <c r="FY80" s="15">
        <f t="shared" si="414"/>
        <v>3.0051009092925188E-2</v>
      </c>
      <c r="GA80" s="13">
        <v>17.010000000000002</v>
      </c>
      <c r="GB80" s="68">
        <f t="shared" si="415"/>
        <v>2.3571007660579081E-3</v>
      </c>
      <c r="GC80" s="68">
        <f t="shared" si="624"/>
        <v>-1.7355530829981378E-3</v>
      </c>
      <c r="GD80" s="68"/>
      <c r="GE80" s="68"/>
      <c r="GF80" s="15">
        <f t="shared" si="416"/>
        <v>-2.4096385542168568E-2</v>
      </c>
      <c r="GG80" s="18"/>
      <c r="GH80" s="13">
        <v>17.260000000000002</v>
      </c>
      <c r="GI80" s="68">
        <f t="shared" si="417"/>
        <v>2.9218843172331664E-2</v>
      </c>
      <c r="GJ80" s="68">
        <f t="shared" si="625"/>
        <v>2.5126189323275618E-2</v>
      </c>
      <c r="GK80" s="68">
        <f t="shared" si="418"/>
        <v>-0.10197710718002068</v>
      </c>
      <c r="GL80" s="68"/>
      <c r="GM80" s="15">
        <f t="shared" si="419"/>
        <v>-8.6772486772486626E-2</v>
      </c>
      <c r="GO80" s="13">
        <v>25.93</v>
      </c>
      <c r="GP80" s="68">
        <f t="shared" si="420"/>
        <v>9.7352024922118374E-3</v>
      </c>
      <c r="GQ80" s="68">
        <f t="shared" si="626"/>
        <v>5.6425486431557915E-3</v>
      </c>
      <c r="GR80" s="68"/>
      <c r="GS80" s="68"/>
      <c r="GT80" s="15">
        <f t="shared" si="421"/>
        <v>-4.8440366972477077E-2</v>
      </c>
      <c r="GV80" s="13">
        <v>14.29</v>
      </c>
      <c r="GW80" s="68">
        <f t="shared" si="422"/>
        <v>1.3475177304964505E-2</v>
      </c>
      <c r="GX80" s="68">
        <f t="shared" si="627"/>
        <v>9.3825234559084588E-3</v>
      </c>
      <c r="GY80" s="68">
        <f t="shared" si="423"/>
        <v>0.20590717299578057</v>
      </c>
      <c r="GZ80" s="68"/>
      <c r="HA80" s="15">
        <f t="shared" si="424"/>
        <v>4.1545189504373067E-2</v>
      </c>
      <c r="HD80" s="13">
        <v>252.35</v>
      </c>
      <c r="HE80" s="68">
        <f t="shared" si="425"/>
        <v>4.3609261021243745E-4</v>
      </c>
      <c r="HF80" s="68">
        <f t="shared" si="628"/>
        <v>-3.6565612388436085E-3</v>
      </c>
      <c r="HG80" s="68">
        <f t="shared" si="426"/>
        <v>0.41761698780967366</v>
      </c>
      <c r="HH80" s="68"/>
      <c r="HI80" s="15">
        <f t="shared" si="427"/>
        <v>-0.37512381141045958</v>
      </c>
      <c r="HK80" s="13">
        <v>32.99</v>
      </c>
      <c r="HL80" s="68">
        <f t="shared" si="428"/>
        <v>-7.521058965102286E-3</v>
      </c>
      <c r="HM80" s="68">
        <f t="shared" si="629"/>
        <v>-1.1613712814158333E-2</v>
      </c>
      <c r="HN80" s="68">
        <f t="shared" si="429"/>
        <v>12.30241935483871</v>
      </c>
      <c r="HO80" s="68"/>
      <c r="HP80" s="15">
        <f t="shared" si="430"/>
        <v>0.25056861258529201</v>
      </c>
      <c r="HR80" s="13">
        <v>103.41</v>
      </c>
      <c r="HS80" s="68">
        <f t="shared" si="431"/>
        <v>2.7150198778241167E-3</v>
      </c>
      <c r="HT80" s="68">
        <f t="shared" si="630"/>
        <v>-1.3776339712319292E-3</v>
      </c>
      <c r="HU80" s="68">
        <f t="shared" si="432"/>
        <v>1.8409340659340658</v>
      </c>
      <c r="HV80" s="68"/>
      <c r="HW80" s="15">
        <f t="shared" si="433"/>
        <v>-3.867249233057541E-2</v>
      </c>
      <c r="HY80" s="13">
        <v>110.71</v>
      </c>
      <c r="HZ80" s="68">
        <f t="shared" si="434"/>
        <v>-1.9832326692509968E-3</v>
      </c>
      <c r="IA80" s="68">
        <f t="shared" si="631"/>
        <v>-6.0758865183070422E-3</v>
      </c>
      <c r="IB80" s="68">
        <f t="shared" si="435"/>
        <v>4.5420207743153806E-2</v>
      </c>
      <c r="IC80" s="68"/>
      <c r="ID80" s="15">
        <f t="shared" si="436"/>
        <v>-0.17559014074018914</v>
      </c>
      <c r="IF80" s="13">
        <v>178.36</v>
      </c>
      <c r="IG80" s="68">
        <f t="shared" si="437"/>
        <v>-1.9676816532922855E-2</v>
      </c>
      <c r="IH80" s="68">
        <f t="shared" si="632"/>
        <v>-2.3769470381978901E-2</v>
      </c>
      <c r="II80" s="68">
        <f t="shared" si="438"/>
        <v>1.9200000000000078E-2</v>
      </c>
      <c r="IJ80" s="68"/>
      <c r="IK80" s="15">
        <f t="shared" si="439"/>
        <v>-0.2306763285024154</v>
      </c>
      <c r="IM80" s="13">
        <v>219.95</v>
      </c>
      <c r="IN80" s="68">
        <f t="shared" si="440"/>
        <v>1.9514230091777045E-2</v>
      </c>
      <c r="IO80" s="68">
        <f t="shared" si="633"/>
        <v>1.5421576242720999E-2</v>
      </c>
      <c r="IP80" s="68">
        <f t="shared" si="441"/>
        <v>3.2950595586799447</v>
      </c>
      <c r="IQ80" s="68"/>
      <c r="IR80" s="15">
        <f t="shared" si="442"/>
        <v>0.17300410644765613</v>
      </c>
      <c r="IT80" s="13">
        <v>41.31</v>
      </c>
      <c r="IU80" s="68">
        <f t="shared" si="443"/>
        <v>1.1508325171400558E-2</v>
      </c>
      <c r="IV80" s="68">
        <f t="shared" si="634"/>
        <v>7.4156713223445126E-3</v>
      </c>
      <c r="IW80" s="68">
        <f t="shared" si="444"/>
        <v>1.2635616438356165</v>
      </c>
      <c r="IX80" s="68"/>
      <c r="IY80" s="15">
        <f t="shared" si="445"/>
        <v>-0.19614711033274954</v>
      </c>
      <c r="JA80" s="13">
        <v>531.48</v>
      </c>
      <c r="JB80" s="68">
        <f t="shared" si="446"/>
        <v>-2.2241845576466749E-2</v>
      </c>
      <c r="JC80" s="68">
        <f t="shared" si="635"/>
        <v>-2.6334499425522795E-2</v>
      </c>
      <c r="JD80" s="68">
        <f t="shared" si="447"/>
        <v>7.500000000000008E-2</v>
      </c>
      <c r="JE80" s="68"/>
      <c r="JF80" s="15">
        <f t="shared" si="448"/>
        <v>-9.2278526412870779E-2</v>
      </c>
      <c r="JH80" s="13">
        <v>387.81</v>
      </c>
      <c r="JI80" s="68">
        <f t="shared" si="449"/>
        <v>-1.6475736903075978E-3</v>
      </c>
      <c r="JJ80" s="68">
        <f t="shared" si="636"/>
        <v>-5.7402275393636437E-3</v>
      </c>
      <c r="JK80" s="68">
        <f t="shared" si="450"/>
        <v>-4.642356586097518E-2</v>
      </c>
      <c r="JL80" s="68"/>
      <c r="JM80" s="15">
        <f t="shared" si="451"/>
        <v>-7.9928825622775798E-2</v>
      </c>
      <c r="JO80" s="13">
        <v>17.420000000000002</v>
      </c>
      <c r="JP80" s="68">
        <f t="shared" si="452"/>
        <v>1.7523364485981349E-2</v>
      </c>
      <c r="JQ80" s="68">
        <f t="shared" si="637"/>
        <v>1.3430710636925303E-2</v>
      </c>
      <c r="JR80" s="68">
        <f t="shared" si="453"/>
        <v>-0.41218154209549518</v>
      </c>
      <c r="JS80" s="68"/>
      <c r="JT80" s="15">
        <f t="shared" si="454"/>
        <v>0.7095191364082436</v>
      </c>
      <c r="JV80" s="13">
        <v>1.31</v>
      </c>
      <c r="JW80" s="68">
        <f t="shared" si="455"/>
        <v>0</v>
      </c>
      <c r="JX80" s="68">
        <f t="shared" si="638"/>
        <v>-4.0926538490560459E-3</v>
      </c>
      <c r="JY80" s="68">
        <f t="shared" si="456"/>
        <v>-0.4822134387351778</v>
      </c>
      <c r="JZ80" s="68"/>
      <c r="KA80" s="15">
        <f t="shared" si="457"/>
        <v>-0.2722222222222222</v>
      </c>
      <c r="KC80" s="13">
        <v>14.75</v>
      </c>
      <c r="KD80" s="68">
        <f t="shared" si="458"/>
        <v>1.0273972602739751E-2</v>
      </c>
      <c r="KE80" s="68">
        <f t="shared" si="639"/>
        <v>6.1813187536837056E-3</v>
      </c>
      <c r="KF80" s="68">
        <f t="shared" si="459"/>
        <v>-0.24281314168377824</v>
      </c>
      <c r="KG80" s="68"/>
      <c r="KH80" s="15">
        <f t="shared" si="460"/>
        <v>-0.33498647430117223</v>
      </c>
      <c r="KI80" s="18"/>
      <c r="KJ80" s="13">
        <v>39.1</v>
      </c>
      <c r="KK80" s="68">
        <f t="shared" si="461"/>
        <v>9.8140495867769257E-3</v>
      </c>
      <c r="KL80" s="68">
        <f t="shared" si="640"/>
        <v>5.7213957377208798E-3</v>
      </c>
      <c r="KM80" s="68">
        <f t="shared" si="462"/>
        <v>0.85308056872037907</v>
      </c>
      <c r="KN80" s="68"/>
      <c r="KO80" s="15">
        <f t="shared" si="463"/>
        <v>-0.4182413331349501</v>
      </c>
      <c r="KQ80" s="13">
        <v>1.5049999999999999</v>
      </c>
      <c r="KR80" s="68">
        <f t="shared" si="464"/>
        <v>5.244755244755242E-2</v>
      </c>
      <c r="KS80" s="68">
        <f t="shared" si="641"/>
        <v>4.8354898598496371E-2</v>
      </c>
      <c r="KT80" s="68">
        <f t="shared" si="465"/>
        <v>-0.42557251908396954</v>
      </c>
      <c r="KU80" s="68"/>
      <c r="KV80" s="15">
        <f t="shared" si="466"/>
        <v>0.49009900990098998</v>
      </c>
      <c r="KW80" s="18"/>
      <c r="KX80" s="13">
        <v>20.41</v>
      </c>
      <c r="KY80" s="68">
        <f t="shared" si="467"/>
        <v>-1.0664081434803629E-2</v>
      </c>
      <c r="KZ80" s="68">
        <f t="shared" si="642"/>
        <v>-1.4756735283859675E-2</v>
      </c>
      <c r="LA80" s="68">
        <f t="shared" si="468"/>
        <v>-0.71625191158070356</v>
      </c>
      <c r="LB80" s="68"/>
      <c r="LC80" s="15">
        <f t="shared" si="469"/>
        <v>-0.1391817798397301</v>
      </c>
      <c r="LD80" s="18"/>
      <c r="LE80" s="13">
        <v>49.97</v>
      </c>
      <c r="LF80" s="68">
        <f t="shared" si="470"/>
        <v>6.2424486508256601E-3</v>
      </c>
      <c r="LG80" s="68">
        <f t="shared" si="643"/>
        <v>2.1497948017696143E-3</v>
      </c>
      <c r="LH80" s="68">
        <f t="shared" si="471"/>
        <v>0.39464136198716165</v>
      </c>
      <c r="LI80" s="68"/>
      <c r="LJ80" s="15">
        <f t="shared" si="472"/>
        <v>8.3712860550856638E-2</v>
      </c>
      <c r="LL80" s="13">
        <v>118.48</v>
      </c>
      <c r="LM80" s="68">
        <f t="shared" si="473"/>
        <v>7.1404284257055714E-3</v>
      </c>
      <c r="LN80" s="68">
        <f t="shared" si="644"/>
        <v>3.0477745766495255E-3</v>
      </c>
      <c r="LO80" s="68">
        <f t="shared" si="474"/>
        <v>0.3540571428571429</v>
      </c>
      <c r="LP80" s="68"/>
      <c r="LQ80" s="15">
        <f t="shared" si="475"/>
        <v>0.51489579337680624</v>
      </c>
      <c r="LS80" s="13">
        <v>14.5</v>
      </c>
      <c r="LT80" s="68">
        <f t="shared" si="476"/>
        <v>8.3449235048678166E-3</v>
      </c>
      <c r="LU80" s="68">
        <f t="shared" si="645"/>
        <v>4.2522696558117707E-3</v>
      </c>
      <c r="LV80" s="68"/>
      <c r="LW80" s="68"/>
      <c r="LX80" s="15">
        <f t="shared" si="477"/>
        <v>0.56756756756756754</v>
      </c>
      <c r="LZ80" s="13">
        <v>10.91</v>
      </c>
      <c r="MA80" s="68">
        <f t="shared" si="478"/>
        <v>4.0038131553860809E-2</v>
      </c>
      <c r="MB80" s="68">
        <f t="shared" si="646"/>
        <v>3.594547770480476E-2</v>
      </c>
      <c r="MC80" s="68">
        <f t="shared" si="479"/>
        <v>-0.50966292134831459</v>
      </c>
      <c r="MD80" s="68"/>
      <c r="ME80" s="15">
        <f t="shared" si="480"/>
        <v>-0.19065281899109793</v>
      </c>
      <c r="MG80" s="13">
        <v>22.53</v>
      </c>
      <c r="MH80" s="68">
        <f t="shared" si="481"/>
        <v>2.2241992882562592E-3</v>
      </c>
      <c r="MI80" s="68">
        <f t="shared" si="647"/>
        <v>-1.8684545607997867E-3</v>
      </c>
      <c r="MJ80" s="68">
        <f t="shared" si="482"/>
        <v>2.0363881401617254</v>
      </c>
      <c r="MK80" s="68"/>
      <c r="ML80" s="15">
        <f t="shared" si="483"/>
        <v>6.1234102684879922E-2</v>
      </c>
      <c r="MN80" s="13">
        <v>103.87</v>
      </c>
      <c r="MO80" s="68">
        <f t="shared" si="484"/>
        <v>6.1997481352320111E-3</v>
      </c>
      <c r="MP80" s="68">
        <f t="shared" si="648"/>
        <v>2.1070942861759652E-3</v>
      </c>
      <c r="MQ80" s="68">
        <f t="shared" si="485"/>
        <v>-0.1749801429706116</v>
      </c>
      <c r="MR80" s="68"/>
      <c r="MS80" s="15">
        <f t="shared" si="486"/>
        <v>-6.7510548523206718E-2</v>
      </c>
      <c r="MU80" s="13">
        <v>13.74</v>
      </c>
      <c r="MV80" s="68">
        <f t="shared" si="487"/>
        <v>0.16145393068469993</v>
      </c>
      <c r="MW80" s="68">
        <f t="shared" si="649"/>
        <v>0.15736127683564388</v>
      </c>
      <c r="MX80" s="68">
        <f t="shared" si="488"/>
        <v>-0.34163871586008626</v>
      </c>
      <c r="MY80" s="68"/>
      <c r="MZ80" s="15">
        <f t="shared" si="489"/>
        <v>0.2877225866916589</v>
      </c>
      <c r="NB80" s="13">
        <v>186.05</v>
      </c>
      <c r="NC80" s="68">
        <f t="shared" si="490"/>
        <v>2.4335186918460695E-2</v>
      </c>
      <c r="ND80" s="68">
        <f t="shared" si="650"/>
        <v>2.0242533069404649E-2</v>
      </c>
      <c r="NE80" s="68">
        <f t="shared" si="491"/>
        <v>0.37336679707684367</v>
      </c>
      <c r="NF80" s="68"/>
      <c r="NG80" s="15">
        <f t="shared" si="492"/>
        <v>0.11547454883386306</v>
      </c>
      <c r="NI80" s="13">
        <v>5.86</v>
      </c>
      <c r="NJ80" s="68">
        <f t="shared" si="493"/>
        <v>1.3840830449827002E-2</v>
      </c>
      <c r="NK80" s="68">
        <f t="shared" si="651"/>
        <v>9.7481766007709563E-3</v>
      </c>
      <c r="NL80" s="68">
        <f t="shared" si="494"/>
        <v>-0.95347360063517272</v>
      </c>
      <c r="NM80" s="68"/>
      <c r="NN80" s="15">
        <f t="shared" si="495"/>
        <v>0.19591836734693877</v>
      </c>
      <c r="NP80" s="13">
        <v>322.26</v>
      </c>
      <c r="NQ80" s="68">
        <f t="shared" si="496"/>
        <v>2.9878618113911592E-3</v>
      </c>
      <c r="NR80" s="68">
        <f t="shared" si="652"/>
        <v>-1.1047920376648867E-3</v>
      </c>
      <c r="NS80" s="68">
        <f t="shared" si="497"/>
        <v>1.4553142857142856</v>
      </c>
      <c r="NT80" s="68"/>
      <c r="NU80" s="15">
        <f t="shared" si="498"/>
        <v>-2.0277870671571507E-2</v>
      </c>
      <c r="NW80" s="13">
        <v>159.07</v>
      </c>
      <c r="NX80" s="68">
        <f t="shared" si="499"/>
        <v>1.228204149166353E-2</v>
      </c>
      <c r="NY80" s="68">
        <f t="shared" si="653"/>
        <v>8.1893876426074839E-3</v>
      </c>
      <c r="NZ80" s="68">
        <f t="shared" si="500"/>
        <v>-9.4959035047792434E-2</v>
      </c>
      <c r="OA80" s="68"/>
      <c r="OB80" s="15">
        <f t="shared" si="501"/>
        <v>-0.15969360802958277</v>
      </c>
      <c r="OD80" s="13">
        <v>1.34</v>
      </c>
      <c r="OE80" s="68">
        <f t="shared" si="502"/>
        <v>6.3492063492063544E-2</v>
      </c>
      <c r="OF80" s="68">
        <f t="shared" si="654"/>
        <v>5.9399409643007495E-2</v>
      </c>
      <c r="OG80" s="68">
        <f t="shared" si="503"/>
        <v>-0.99406212611335132</v>
      </c>
      <c r="OH80" s="68"/>
      <c r="OI80" s="15">
        <f t="shared" si="504"/>
        <v>-8.2191780821917734E-2</v>
      </c>
      <c r="OK80" s="13">
        <v>64.87</v>
      </c>
      <c r="OL80" s="68">
        <f t="shared" si="505"/>
        <v>1.0908524232507447E-2</v>
      </c>
      <c r="OM80" s="68">
        <f t="shared" si="655"/>
        <v>6.8158703834514008E-3</v>
      </c>
      <c r="ON80" s="68">
        <f t="shared" si="506"/>
        <v>0.52815076560659602</v>
      </c>
      <c r="OO80" s="68"/>
      <c r="OP80" s="15">
        <f t="shared" si="507"/>
        <v>-2.6122203873292223E-2</v>
      </c>
      <c r="OR80" s="13">
        <v>2.83</v>
      </c>
      <c r="OS80" s="68">
        <f t="shared" si="508"/>
        <v>0.45128205128205134</v>
      </c>
      <c r="OT80" s="68">
        <f t="shared" si="656"/>
        <v>0.44718939743299529</v>
      </c>
      <c r="OU80" s="68">
        <f t="shared" si="509"/>
        <v>-0.63246753246753251</v>
      </c>
      <c r="OV80" s="68"/>
      <c r="OW80" s="15">
        <f t="shared" si="510"/>
        <v>1.5267857142857142</v>
      </c>
      <c r="OY80" s="13">
        <v>128.49</v>
      </c>
      <c r="OZ80" s="68">
        <f t="shared" si="511"/>
        <v>6.8960112843821772E-3</v>
      </c>
      <c r="PA80" s="68">
        <f t="shared" si="657"/>
        <v>2.8033574353261313E-3</v>
      </c>
      <c r="PB80" s="68">
        <f t="shared" si="665"/>
        <v>2.9535384615384617</v>
      </c>
      <c r="PC80" s="68"/>
      <c r="PD80" s="15">
        <f t="shared" si="512"/>
        <v>0.12169358358795297</v>
      </c>
      <c r="PE80" s="18"/>
      <c r="PF80" s="13">
        <v>222.69</v>
      </c>
      <c r="PG80" s="68">
        <f t="shared" si="513"/>
        <v>2.9725712741521262E-3</v>
      </c>
      <c r="PH80" s="68">
        <f t="shared" si="658"/>
        <v>-1.1200825749039197E-3</v>
      </c>
      <c r="PI80" s="68">
        <f t="shared" si="514"/>
        <v>-0.36045376220562891</v>
      </c>
      <c r="PJ80" s="68"/>
      <c r="PK80" s="15">
        <f t="shared" si="515"/>
        <v>6.484005164251902E-2</v>
      </c>
      <c r="PM80" s="13"/>
      <c r="PN80" s="68">
        <f t="shared" si="516"/>
        <v>0</v>
      </c>
      <c r="PO80" s="68">
        <f t="shared" si="517"/>
        <v>-4.0926538490560459E-3</v>
      </c>
      <c r="PP80" s="68">
        <f t="shared" si="518"/>
        <v>0</v>
      </c>
      <c r="PQ80" s="68"/>
      <c r="PR80" s="15">
        <f t="shared" si="519"/>
        <v>0</v>
      </c>
      <c r="PT80" s="13">
        <v>4.25</v>
      </c>
      <c r="PU80" s="68">
        <f t="shared" si="520"/>
        <v>3.406326034063252E-2</v>
      </c>
      <c r="PV80" s="68">
        <f t="shared" si="659"/>
        <v>2.9970606491576474E-2</v>
      </c>
      <c r="PW80" s="68">
        <f t="shared" si="521"/>
        <v>-0.51261467889908263</v>
      </c>
      <c r="PX80" s="68"/>
      <c r="PY80" s="15">
        <f t="shared" si="522"/>
        <v>-0.17153996101364521</v>
      </c>
      <c r="QA80" s="13">
        <v>200.81</v>
      </c>
      <c r="QB80" s="68">
        <f t="shared" si="523"/>
        <v>-8.4585530898590659E-4</v>
      </c>
      <c r="QC80" s="68">
        <f t="shared" si="660"/>
        <v>-4.9385091580419526E-3</v>
      </c>
      <c r="QD80" s="68">
        <f t="shared" si="524"/>
        <v>-0.40481342067044068</v>
      </c>
      <c r="QE80" s="68"/>
      <c r="QF80" s="15">
        <f t="shared" si="525"/>
        <v>4.7303640346302245E-2</v>
      </c>
      <c r="QH80" s="13">
        <v>1.2929999999999999</v>
      </c>
      <c r="QI80" s="68">
        <f t="shared" si="526"/>
        <v>4.6963562753036293E-2</v>
      </c>
      <c r="QJ80" s="68">
        <f t="shared" si="661"/>
        <v>4.2870908903980251E-2</v>
      </c>
      <c r="QK80" s="68">
        <f t="shared" si="527"/>
        <v>-0.48486055776892428</v>
      </c>
      <c r="QL80" s="68"/>
      <c r="QM80" s="15">
        <f t="shared" si="528"/>
        <v>-5.3846153846154746E-3</v>
      </c>
      <c r="QO80" s="13">
        <v>11.75</v>
      </c>
      <c r="QP80" s="68">
        <f t="shared" si="529"/>
        <v>0.41395908543922977</v>
      </c>
      <c r="QQ80" s="68">
        <f t="shared" si="662"/>
        <v>0.40986643159017372</v>
      </c>
      <c r="QR80" s="68">
        <f t="shared" si="530"/>
        <v>-0.98567736902411074</v>
      </c>
      <c r="QS80" s="68"/>
      <c r="QT80" s="15">
        <f t="shared" si="531"/>
        <v>2.3519163763066165E-2</v>
      </c>
      <c r="QV80" s="13">
        <v>1.55</v>
      </c>
      <c r="QW80" s="68">
        <f t="shared" si="532"/>
        <v>1.3071895424836612E-2</v>
      </c>
      <c r="QX80" s="68">
        <f t="shared" si="663"/>
        <v>8.9792415757805662E-3</v>
      </c>
      <c r="QY80" s="68">
        <f t="shared" si="533"/>
        <v>-0.56090651558073645</v>
      </c>
      <c r="QZ80" s="68"/>
      <c r="RA80" s="15">
        <f t="shared" si="534"/>
        <v>-0.36657131181038005</v>
      </c>
      <c r="RC80" s="13">
        <v>18.68</v>
      </c>
      <c r="RD80" s="68">
        <f t="shared" si="535"/>
        <v>1.608579088471911E-3</v>
      </c>
      <c r="RE80" s="68">
        <f t="shared" si="664"/>
        <v>-2.4840747605841349E-3</v>
      </c>
      <c r="RF80" s="68">
        <f t="shared" si="536"/>
        <v>-0.5964571181680709</v>
      </c>
      <c r="RG80" s="68"/>
      <c r="RH80" s="15">
        <f t="shared" si="537"/>
        <v>-0.24525252525252528</v>
      </c>
      <c r="RJ80" s="13">
        <v>155.84</v>
      </c>
      <c r="RK80" s="68">
        <f t="shared" si="538"/>
        <v>-7.8940667175961873E-3</v>
      </c>
      <c r="RL80" s="68">
        <f t="shared" si="539"/>
        <v>-1.1986720566652233E-2</v>
      </c>
      <c r="RM80" s="68">
        <f t="shared" si="540"/>
        <v>-0.27711290472214495</v>
      </c>
      <c r="RN80" s="68"/>
      <c r="RO80" s="15">
        <f t="shared" si="541"/>
        <v>-0.20780805205368033</v>
      </c>
      <c r="RQ80" s="13">
        <v>12.03</v>
      </c>
      <c r="RR80" s="68">
        <f t="shared" si="542"/>
        <v>-5.4988216810683506E-2</v>
      </c>
      <c r="RS80" s="68">
        <f t="shared" si="543"/>
        <v>-5.9080870659739548E-2</v>
      </c>
      <c r="RT80" s="68">
        <f t="shared" si="544"/>
        <v>-0.17827868852459025</v>
      </c>
      <c r="RU80" s="68"/>
      <c r="RV80" s="15">
        <f t="shared" si="545"/>
        <v>-0.42274472168905952</v>
      </c>
      <c r="RX80" s="13">
        <v>92.62</v>
      </c>
      <c r="RY80" s="68">
        <f t="shared" si="546"/>
        <v>4.5962732919254741E-2</v>
      </c>
      <c r="RZ80" s="68">
        <f t="shared" si="547"/>
        <v>4.1870079070198699E-2</v>
      </c>
      <c r="SA80" s="68">
        <f t="shared" si="548"/>
        <v>-0.30392304223658495</v>
      </c>
      <c r="SB80" s="68"/>
      <c r="SC80" s="15">
        <f t="shared" si="549"/>
        <v>0.22464630437657027</v>
      </c>
      <c r="SE80" s="13">
        <v>8.86</v>
      </c>
      <c r="SF80" s="68">
        <f t="shared" si="550"/>
        <v>-2.6373626373626398E-2</v>
      </c>
      <c r="SG80" s="68">
        <f t="shared" si="551"/>
        <v>-3.0466280222682444E-2</v>
      </c>
      <c r="SH80" s="68">
        <f t="shared" si="552"/>
        <v>-0.29120000000000007</v>
      </c>
      <c r="SI80" s="68"/>
      <c r="SJ80" s="15">
        <f t="shared" si="553"/>
        <v>-0.4193971166448231</v>
      </c>
      <c r="SL80" s="13">
        <v>0.63500000000000001</v>
      </c>
      <c r="SM80" s="68">
        <f t="shared" si="554"/>
        <v>0.32016632016632024</v>
      </c>
      <c r="SN80" s="68">
        <f t="shared" si="555"/>
        <v>0.31607366631726419</v>
      </c>
      <c r="SO80" s="68">
        <f t="shared" si="556"/>
        <v>-0.55281690140845063</v>
      </c>
      <c r="SP80" s="68"/>
      <c r="SQ80" s="15">
        <f t="shared" si="557"/>
        <v>-0.37128712871287128</v>
      </c>
      <c r="SS80" s="13">
        <v>7.02</v>
      </c>
      <c r="ST80" s="68">
        <f t="shared" si="558"/>
        <v>-3.1724137931034541E-2</v>
      </c>
      <c r="SU80" s="68">
        <f t="shared" si="559"/>
        <v>-3.581679178009059E-2</v>
      </c>
      <c r="SV80" s="68">
        <f t="shared" si="560"/>
        <v>-0.56505576208178443</v>
      </c>
      <c r="SW80" s="68"/>
      <c r="SX80" s="15">
        <f t="shared" si="561"/>
        <v>-0.16428571428571437</v>
      </c>
      <c r="SZ80" s="13">
        <v>27.59</v>
      </c>
      <c r="TA80" s="68">
        <f t="shared" si="562"/>
        <v>0.21649029982363316</v>
      </c>
      <c r="TB80" s="68">
        <f t="shared" si="563"/>
        <v>0.21239764597457711</v>
      </c>
      <c r="TC80" s="68">
        <f t="shared" si="564"/>
        <v>-0.31657171166707948</v>
      </c>
      <c r="TD80" s="68"/>
      <c r="TE80" s="15">
        <f t="shared" si="565"/>
        <v>0.76858974358974363</v>
      </c>
      <c r="TG80" s="13">
        <v>0.1885</v>
      </c>
      <c r="TH80" s="68">
        <f t="shared" si="566"/>
        <v>8.0229226361031594E-2</v>
      </c>
      <c r="TI80" s="68">
        <f t="shared" si="567"/>
        <v>7.6136572511975545E-2</v>
      </c>
      <c r="TJ80" s="68">
        <f t="shared" si="568"/>
        <v>-0.14318181818181819</v>
      </c>
      <c r="TK80" s="68"/>
      <c r="TL80" s="15">
        <f t="shared" si="569"/>
        <v>0.11209439528023592</v>
      </c>
      <c r="TN80" s="13">
        <v>24.82</v>
      </c>
      <c r="TO80" s="68">
        <f t="shared" si="570"/>
        <v>8.2424771042302683E-2</v>
      </c>
      <c r="TP80" s="68">
        <f t="shared" si="571"/>
        <v>7.8332117193246634E-2</v>
      </c>
      <c r="TQ80" s="68">
        <f t="shared" si="572"/>
        <v>-0.63822669863642656</v>
      </c>
      <c r="TR80" s="68"/>
      <c r="TS80" s="15">
        <f t="shared" si="573"/>
        <v>-0.1657142857142857</v>
      </c>
      <c r="TU80" s="13">
        <v>2.21</v>
      </c>
      <c r="TV80" s="68">
        <f t="shared" si="574"/>
        <v>4.2452830188679173E-2</v>
      </c>
      <c r="TW80" s="68">
        <f t="shared" si="575"/>
        <v>3.8360176339623131E-2</v>
      </c>
      <c r="TX80" s="68">
        <f t="shared" si="576"/>
        <v>-0.49886621315192747</v>
      </c>
      <c r="TY80" s="68"/>
      <c r="TZ80" s="15">
        <f t="shared" si="577"/>
        <v>0.29239766081871343</v>
      </c>
      <c r="UB80" s="13"/>
      <c r="UC80" s="68">
        <f t="shared" si="578"/>
        <v>0</v>
      </c>
      <c r="UD80" s="68">
        <f t="shared" si="579"/>
        <v>-4.0926538490560459E-3</v>
      </c>
      <c r="UE80" s="68">
        <f t="shared" si="580"/>
        <v>0</v>
      </c>
      <c r="UF80" s="68"/>
      <c r="UG80" s="15">
        <f t="shared" si="581"/>
        <v>0</v>
      </c>
      <c r="UI80" s="13"/>
      <c r="UJ80" s="68">
        <f t="shared" si="582"/>
        <v>0</v>
      </c>
      <c r="UK80" s="68">
        <f t="shared" si="583"/>
        <v>-4.0926538490560459E-3</v>
      </c>
      <c r="UL80" s="68">
        <f t="shared" si="584"/>
        <v>0</v>
      </c>
      <c r="UM80" s="68"/>
      <c r="UN80" s="15">
        <f t="shared" si="585"/>
        <v>0</v>
      </c>
      <c r="UP80" s="13"/>
      <c r="UQ80" s="68">
        <f t="shared" si="586"/>
        <v>0</v>
      </c>
      <c r="UR80" s="68">
        <f t="shared" si="587"/>
        <v>-4.0926538490560459E-3</v>
      </c>
      <c r="US80" s="68">
        <f t="shared" si="588"/>
        <v>0</v>
      </c>
      <c r="UT80" s="68"/>
      <c r="UU80" s="15">
        <f t="shared" si="589"/>
        <v>0</v>
      </c>
      <c r="UW80" s="13"/>
      <c r="UX80" s="68">
        <f t="shared" si="590"/>
        <v>0</v>
      </c>
      <c r="UY80" s="68">
        <f t="shared" si="591"/>
        <v>-4.0926538490560459E-3</v>
      </c>
      <c r="UZ80" s="68">
        <f t="shared" si="592"/>
        <v>0</v>
      </c>
      <c r="VA80" s="68"/>
      <c r="VB80" s="15">
        <f t="shared" si="593"/>
        <v>0</v>
      </c>
      <c r="VD80" s="13"/>
      <c r="VE80" s="68">
        <f t="shared" si="594"/>
        <v>0</v>
      </c>
      <c r="VF80" s="68">
        <f t="shared" si="595"/>
        <v>-4.0926538490560459E-3</v>
      </c>
      <c r="VG80" s="68">
        <f t="shared" si="596"/>
        <v>0</v>
      </c>
      <c r="VH80" s="68"/>
      <c r="VI80" s="15">
        <f t="shared" si="597"/>
        <v>0</v>
      </c>
      <c r="VM80" s="21">
        <f t="shared" si="598"/>
        <v>2.122579018016842E-2</v>
      </c>
      <c r="VN80" s="49"/>
      <c r="VO80" s="21">
        <f t="shared" si="599"/>
        <v>0.25102902569609747</v>
      </c>
      <c r="VP80" s="14"/>
      <c r="VQ80" s="21">
        <f t="shared" si="600"/>
        <v>-1.5958029743994889E-3</v>
      </c>
    </row>
    <row r="81" spans="1:589" ht="15.75" customHeight="1" x14ac:dyDescent="0.2">
      <c r="A81" s="127">
        <v>45762</v>
      </c>
      <c r="B81" s="4">
        <f t="shared" si="333"/>
        <v>45762</v>
      </c>
      <c r="C81" s="13">
        <v>40368.959999999999</v>
      </c>
      <c r="D81" s="138">
        <f t="shared" si="334"/>
        <v>-155.83000000000175</v>
      </c>
      <c r="E81" s="68">
        <f t="shared" si="335"/>
        <v>-3.8453006172271772E-3</v>
      </c>
      <c r="F81" s="15">
        <f t="shared" si="336"/>
        <v>-5.1129389609211359E-2</v>
      </c>
      <c r="G81" s="13">
        <v>5396.63</v>
      </c>
      <c r="H81" s="138">
        <f t="shared" si="337"/>
        <v>-9.3400000000001455</v>
      </c>
      <c r="I81" s="68">
        <f t="shared" si="338"/>
        <v>-1.7277195396941058E-3</v>
      </c>
      <c r="J81" s="15">
        <f t="shared" si="339"/>
        <v>-8.246013435051168E-2</v>
      </c>
      <c r="K81" s="13">
        <v>16823.169999999998</v>
      </c>
      <c r="L81" s="138">
        <f t="shared" si="340"/>
        <v>-8.3100000000013097</v>
      </c>
      <c r="M81" s="68">
        <f t="shared" si="341"/>
        <v>-4.9371772416931313E-4</v>
      </c>
      <c r="N81" s="15">
        <f t="shared" si="342"/>
        <v>-0.12882020880554357</v>
      </c>
      <c r="O81" s="13">
        <v>1882.92</v>
      </c>
      <c r="P81" s="138">
        <f t="shared" si="343"/>
        <v>2.0399999999999636</v>
      </c>
      <c r="Q81" s="68">
        <f t="shared" si="344"/>
        <v>1.0845986984815423E-3</v>
      </c>
      <c r="R81" s="15">
        <f t="shared" si="345"/>
        <v>-0.15570183305233695</v>
      </c>
      <c r="S81" s="18">
        <f t="shared" si="346"/>
        <v>-1.63241816834565E-3</v>
      </c>
      <c r="T81" s="121">
        <f t="shared" si="347"/>
        <v>248.78885581911061</v>
      </c>
      <c r="U81" s="121">
        <f t="shared" si="348"/>
        <v>248.78885581911061</v>
      </c>
      <c r="V81" s="134">
        <f t="shared" si="349"/>
        <v>-1.3105721806867185E-3</v>
      </c>
      <c r="W81" s="21">
        <f t="shared" si="601"/>
        <v>-3.8383962610000051E-2</v>
      </c>
      <c r="X81" s="18">
        <f t="shared" si="350"/>
        <v>-1.2455347956522634E-3</v>
      </c>
      <c r="Y81" s="352">
        <v>193409.82</v>
      </c>
      <c r="Z81" s="15">
        <v>1.9999999999999999E-6</v>
      </c>
      <c r="AA81" s="21">
        <f t="shared" si="351"/>
        <v>1.3125721806867185E-3</v>
      </c>
      <c r="AC81" s="13">
        <v>190.19</v>
      </c>
      <c r="AD81" s="68">
        <f t="shared" si="352"/>
        <v>1.051690592628187E-4</v>
      </c>
      <c r="AE81" s="68">
        <f t="shared" si="602"/>
        <v>1.4157412399495371E-3</v>
      </c>
      <c r="AF81" s="68">
        <f t="shared" si="353"/>
        <v>0.15427565697639126</v>
      </c>
      <c r="AG81" s="68"/>
      <c r="AH81" s="15">
        <f t="shared" si="354"/>
        <v>-0.1627855790817449</v>
      </c>
      <c r="AJ81" s="13">
        <v>19.440000000000001</v>
      </c>
      <c r="AK81" s="68">
        <f t="shared" si="355"/>
        <v>-2.0533880903490323E-3</v>
      </c>
      <c r="AL81" s="68">
        <f t="shared" si="603"/>
        <v>-7.4281590966231376E-4</v>
      </c>
      <c r="AM81" s="68">
        <f t="shared" si="356"/>
        <v>4.5161290322580636E-2</v>
      </c>
      <c r="AN81" s="68"/>
      <c r="AO81" s="15">
        <f t="shared" si="357"/>
        <v>-7.5606276747503559E-2</v>
      </c>
      <c r="AQ81" s="13">
        <v>18.41</v>
      </c>
      <c r="AR81" s="68">
        <f t="shared" si="358"/>
        <v>-2.1680216802167562E-3</v>
      </c>
      <c r="AS81" s="68">
        <f t="shared" si="604"/>
        <v>-8.5744949953003771E-4</v>
      </c>
      <c r="AT81" s="68">
        <f t="shared" si="359"/>
        <v>6.6010422698320817E-2</v>
      </c>
      <c r="AU81" s="68"/>
      <c r="AV81" s="15">
        <f t="shared" si="360"/>
        <v>-0.14252445272473213</v>
      </c>
      <c r="AX81" s="13">
        <v>187.44</v>
      </c>
      <c r="AY81" s="68">
        <f t="shared" si="361"/>
        <v>-1.5979546180889068E-3</v>
      </c>
      <c r="AZ81" s="68">
        <f t="shared" si="605"/>
        <v>-2.8738243740218834E-4</v>
      </c>
      <c r="BA81" s="68">
        <f t="shared" si="362"/>
        <v>0.39776286353467566</v>
      </c>
      <c r="BB81" s="68"/>
      <c r="BC81" s="15">
        <f t="shared" si="363"/>
        <v>-8.2031441304667219E-2</v>
      </c>
      <c r="BE81" s="13">
        <v>72.28</v>
      </c>
      <c r="BF81" s="68">
        <f t="shared" si="364"/>
        <v>-1.6574585635359743E-3</v>
      </c>
      <c r="BG81" s="68">
        <f t="shared" si="606"/>
        <v>-3.468863828492558E-4</v>
      </c>
      <c r="BH81" s="68"/>
      <c r="BI81" s="68"/>
      <c r="BJ81" s="15">
        <f t="shared" si="365"/>
        <v>-1.8867924528301893E-2</v>
      </c>
      <c r="BL81" s="13">
        <v>60.35</v>
      </c>
      <c r="BM81" s="68">
        <f t="shared" si="366"/>
        <v>8.1857667891747747E-3</v>
      </c>
      <c r="BN81" s="68">
        <f t="shared" si="607"/>
        <v>9.4963389698614932E-3</v>
      </c>
      <c r="BO81" s="68">
        <f t="shared" si="367"/>
        <v>1.633546648703265E-2</v>
      </c>
      <c r="BP81" s="68"/>
      <c r="BQ81" s="15">
        <f t="shared" si="368"/>
        <v>-9.0703631158656053E-2</v>
      </c>
      <c r="BS81" s="13">
        <v>32.92</v>
      </c>
      <c r="BT81" s="68">
        <f t="shared" si="369"/>
        <v>1.8259281801583163E-3</v>
      </c>
      <c r="BU81" s="68">
        <f t="shared" si="608"/>
        <v>3.1365003608450348E-3</v>
      </c>
      <c r="BV81" s="68">
        <f t="shared" si="370"/>
        <v>-0.11647879763821783</v>
      </c>
      <c r="BW81" s="68"/>
      <c r="BX81" s="15">
        <f t="shared" si="371"/>
        <v>-0.13934640522875813</v>
      </c>
      <c r="BZ81" s="13"/>
      <c r="CA81" s="68">
        <f t="shared" si="372"/>
        <v>0</v>
      </c>
      <c r="CB81" s="68">
        <f t="shared" si="609"/>
        <v>0</v>
      </c>
      <c r="CC81" s="68">
        <f t="shared" si="373"/>
        <v>0</v>
      </c>
      <c r="CD81" s="68"/>
      <c r="CE81" s="15">
        <f t="shared" si="374"/>
        <v>0</v>
      </c>
      <c r="CG81" s="13">
        <v>27.61</v>
      </c>
      <c r="CH81" s="68">
        <f t="shared" si="375"/>
        <v>3.6231884057963805E-4</v>
      </c>
      <c r="CI81" s="68">
        <f t="shared" si="610"/>
        <v>1.6728910212663564E-3</v>
      </c>
      <c r="CJ81" s="68">
        <f t="shared" si="376"/>
        <v>-8.6668871981475382E-2</v>
      </c>
      <c r="CK81" s="68"/>
      <c r="CL81" s="15">
        <f t="shared" si="377"/>
        <v>-0.19644935972060537</v>
      </c>
      <c r="CN81" s="13">
        <v>28.43</v>
      </c>
      <c r="CO81" s="68">
        <f t="shared" si="378"/>
        <v>1.7618040873855077E-3</v>
      </c>
      <c r="CP81" s="68">
        <f t="shared" si="611"/>
        <v>3.0723762680722262E-3</v>
      </c>
      <c r="CQ81" s="68">
        <f t="shared" si="379"/>
        <v>-9.2852584556477352E-2</v>
      </c>
      <c r="CR81" s="68"/>
      <c r="CS81" s="15">
        <f t="shared" si="380"/>
        <v>-0.15058261129369582</v>
      </c>
      <c r="CU81" s="13">
        <v>32.119999999999997</v>
      </c>
      <c r="CV81" s="68">
        <f t="shared" si="381"/>
        <v>-1.5542430836184104E-3</v>
      </c>
      <c r="CW81" s="68">
        <f t="shared" si="612"/>
        <v>-2.4367090293169196E-4</v>
      </c>
      <c r="CX81" s="68">
        <f t="shared" si="382"/>
        <v>-9.3312597200625623E-4</v>
      </c>
      <c r="CY81" s="68"/>
      <c r="CZ81" s="15">
        <f t="shared" si="383"/>
        <v>-0.13841201716738208</v>
      </c>
      <c r="DB81" s="13">
        <v>17.77</v>
      </c>
      <c r="DC81" s="68">
        <f t="shared" si="384"/>
        <v>-1.1242270938729385E-3</v>
      </c>
      <c r="DD81" s="68">
        <f t="shared" si="613"/>
        <v>1.8634508681377999E-4</v>
      </c>
      <c r="DE81" s="68">
        <f t="shared" si="385"/>
        <v>-0.18747142203932332</v>
      </c>
      <c r="DF81" s="68"/>
      <c r="DG81" s="15">
        <f t="shared" si="386"/>
        <v>-0.12721021611001965</v>
      </c>
      <c r="DI81" s="13">
        <v>44.09</v>
      </c>
      <c r="DJ81" s="68">
        <f t="shared" si="387"/>
        <v>1.3097426470588241E-2</v>
      </c>
      <c r="DK81" s="68">
        <f t="shared" si="614"/>
        <v>1.4407998651274959E-2</v>
      </c>
      <c r="DL81" s="68">
        <f t="shared" si="388"/>
        <v>-1.3590033975083844E-3</v>
      </c>
      <c r="DM81" s="68"/>
      <c r="DN81" s="15">
        <f t="shared" si="389"/>
        <v>4.5777988614800924E-2</v>
      </c>
      <c r="DP81" s="13">
        <v>36.53</v>
      </c>
      <c r="DQ81" s="68">
        <f t="shared" si="390"/>
        <v>5.5050922102946008E-3</v>
      </c>
      <c r="DR81" s="68">
        <f t="shared" si="615"/>
        <v>6.8156643909813193E-3</v>
      </c>
      <c r="DS81" s="68"/>
      <c r="DT81" s="68"/>
      <c r="DU81" s="15">
        <f t="shared" si="391"/>
        <v>-4.0703781512604967E-2</v>
      </c>
      <c r="DV81" s="18"/>
      <c r="DW81" s="13">
        <v>24.87</v>
      </c>
      <c r="DX81" s="68">
        <f t="shared" si="392"/>
        <v>6.0679611650486303E-3</v>
      </c>
      <c r="DY81" s="68">
        <f t="shared" si="616"/>
        <v>7.3785333457353488E-3</v>
      </c>
      <c r="DZ81" s="68">
        <f t="shared" si="393"/>
        <v>0.32710779082177177</v>
      </c>
      <c r="EA81" s="68"/>
      <c r="EB81" s="15">
        <f t="shared" si="394"/>
        <v>-0.25694651927098888</v>
      </c>
      <c r="ED81" s="13">
        <v>29.72</v>
      </c>
      <c r="EE81" s="68">
        <f t="shared" si="395"/>
        <v>5.7529610829102585E-3</v>
      </c>
      <c r="EF81" s="68">
        <f t="shared" si="617"/>
        <v>7.063533263596977E-3</v>
      </c>
      <c r="EG81" s="68">
        <f t="shared" si="396"/>
        <v>0.41321921065145018</v>
      </c>
      <c r="EH81" s="68"/>
      <c r="EI81" s="15">
        <f t="shared" si="397"/>
        <v>-0.19414316702819964</v>
      </c>
      <c r="EK81" s="13">
        <v>98.84</v>
      </c>
      <c r="EL81" s="68">
        <f t="shared" si="398"/>
        <v>-6.0667340748232833E-4</v>
      </c>
      <c r="EM81" s="68">
        <f t="shared" si="618"/>
        <v>7.0389877320439016E-4</v>
      </c>
      <c r="EN81" s="68">
        <f t="shared" si="399"/>
        <v>0.53145336225596518</v>
      </c>
      <c r="EO81" s="68"/>
      <c r="EP81" s="15">
        <f t="shared" si="400"/>
        <v>-0.11194968553459114</v>
      </c>
      <c r="ER81" s="13">
        <v>34.08</v>
      </c>
      <c r="ES81" s="68">
        <f t="shared" si="401"/>
        <v>2.0582181711261477E-3</v>
      </c>
      <c r="ET81" s="68">
        <f t="shared" si="619"/>
        <v>3.3687903518128661E-3</v>
      </c>
      <c r="EU81" s="68">
        <f t="shared" si="402"/>
        <v>-2.3775422515038624E-2</v>
      </c>
      <c r="EV81" s="68"/>
      <c r="EW81" s="15">
        <f t="shared" si="403"/>
        <v>-0.12368218050912837</v>
      </c>
      <c r="EY81" s="13">
        <v>36.56</v>
      </c>
      <c r="EZ81" s="68">
        <f t="shared" si="404"/>
        <v>9.9447513812154532E-3</v>
      </c>
      <c r="FA81" s="68">
        <f t="shared" si="620"/>
        <v>1.1255323561902172E-2</v>
      </c>
      <c r="FB81" s="68"/>
      <c r="FC81" s="68"/>
      <c r="FD81" s="15">
        <f t="shared" si="405"/>
        <v>0.48738812042310842</v>
      </c>
      <c r="FF81" s="13">
        <v>50.63</v>
      </c>
      <c r="FG81" s="68">
        <f t="shared" si="406"/>
        <v>-1.3806706114398478E-3</v>
      </c>
      <c r="FH81" s="68">
        <f t="shared" si="621"/>
        <v>-7.0098430753129338E-5</v>
      </c>
      <c r="FI81" s="68">
        <f t="shared" si="407"/>
        <v>-0.14302640487474605</v>
      </c>
      <c r="FJ81" s="68"/>
      <c r="FK81" s="15">
        <f t="shared" si="408"/>
        <v>-0.1084698010213065</v>
      </c>
      <c r="FM81" s="13">
        <v>159.97999999999999</v>
      </c>
      <c r="FN81" s="68">
        <f t="shared" si="409"/>
        <v>6.7967275015732159E-3</v>
      </c>
      <c r="FO81" s="68">
        <f t="shared" si="622"/>
        <v>8.1072996822599344E-3</v>
      </c>
      <c r="FP81" s="68">
        <f t="shared" si="410"/>
        <v>0.37581699346405217</v>
      </c>
      <c r="FQ81" s="68"/>
      <c r="FR81" s="15">
        <f t="shared" si="411"/>
        <v>-0.11934382913134431</v>
      </c>
      <c r="FT81" s="13">
        <v>92.28</v>
      </c>
      <c r="FU81" s="68">
        <f t="shared" si="412"/>
        <v>-6.5669070944127401E-3</v>
      </c>
      <c r="FV81" s="68">
        <f t="shared" si="623"/>
        <v>-5.2563349137260216E-3</v>
      </c>
      <c r="FW81" s="68">
        <f t="shared" si="413"/>
        <v>4.8278995796887422E-2</v>
      </c>
      <c r="FX81" s="68"/>
      <c r="FY81" s="15">
        <f t="shared" si="414"/>
        <v>2.3286759813705857E-2</v>
      </c>
      <c r="GA81" s="13">
        <v>16.86</v>
      </c>
      <c r="GB81" s="68">
        <f t="shared" si="415"/>
        <v>-8.8183421516756094E-3</v>
      </c>
      <c r="GC81" s="68">
        <f t="shared" si="624"/>
        <v>-7.5077699709888909E-3</v>
      </c>
      <c r="GD81" s="68"/>
      <c r="GE81" s="68"/>
      <c r="GF81" s="15">
        <f t="shared" si="416"/>
        <v>-3.2702237521514646E-2</v>
      </c>
      <c r="GG81" s="18"/>
      <c r="GH81" s="13">
        <v>17.23</v>
      </c>
      <c r="GI81" s="68">
        <f t="shared" si="417"/>
        <v>-1.7381228273465315E-3</v>
      </c>
      <c r="GJ81" s="68">
        <f t="shared" si="625"/>
        <v>-4.27550646659813E-4</v>
      </c>
      <c r="GK81" s="68">
        <f t="shared" si="418"/>
        <v>-0.10353798126951085</v>
      </c>
      <c r="GL81" s="68"/>
      <c r="GM81" s="15">
        <f t="shared" si="419"/>
        <v>-8.8359788359788263E-2</v>
      </c>
      <c r="GO81" s="13">
        <v>25.82</v>
      </c>
      <c r="GP81" s="68">
        <f t="shared" si="420"/>
        <v>-4.2421905129193761E-3</v>
      </c>
      <c r="GQ81" s="68">
        <f t="shared" si="626"/>
        <v>-2.9316183322326576E-3</v>
      </c>
      <c r="GR81" s="68"/>
      <c r="GS81" s="68"/>
      <c r="GT81" s="15">
        <f t="shared" si="421"/>
        <v>-5.2477064220183472E-2</v>
      </c>
      <c r="GV81" s="13">
        <v>14.36</v>
      </c>
      <c r="GW81" s="68">
        <f t="shared" si="422"/>
        <v>4.8985304408677597E-3</v>
      </c>
      <c r="GX81" s="68">
        <f t="shared" si="627"/>
        <v>6.2091026215544782E-3</v>
      </c>
      <c r="GY81" s="68">
        <f t="shared" si="423"/>
        <v>0.21181434599156118</v>
      </c>
      <c r="GZ81" s="68"/>
      <c r="HA81" s="15">
        <f t="shared" si="424"/>
        <v>4.6647230320699618E-2</v>
      </c>
      <c r="HD81" s="13">
        <v>254.11</v>
      </c>
      <c r="HE81" s="68">
        <f t="shared" si="425"/>
        <v>6.9744402615415863E-3</v>
      </c>
      <c r="HF81" s="68">
        <f t="shared" si="628"/>
        <v>8.2850124422283039E-3</v>
      </c>
      <c r="HG81" s="68">
        <f t="shared" si="426"/>
        <v>0.42750407280489877</v>
      </c>
      <c r="HH81" s="68"/>
      <c r="HI81" s="15">
        <f t="shared" si="427"/>
        <v>-0.37076564976228205</v>
      </c>
      <c r="HK81" s="13">
        <v>32.96</v>
      </c>
      <c r="HL81" s="68">
        <f t="shared" si="428"/>
        <v>-9.0936647468933417E-4</v>
      </c>
      <c r="HM81" s="68">
        <f t="shared" si="629"/>
        <v>4.0120570599738432E-4</v>
      </c>
      <c r="HN81" s="68">
        <f t="shared" si="429"/>
        <v>12.290322580645162</v>
      </c>
      <c r="HO81" s="68"/>
      <c r="HP81" s="15">
        <f t="shared" si="430"/>
        <v>0.24943138741470819</v>
      </c>
      <c r="HR81" s="13">
        <v>103.1</v>
      </c>
      <c r="HS81" s="68">
        <f t="shared" si="431"/>
        <v>-2.9977758437288683E-3</v>
      </c>
      <c r="HT81" s="68">
        <f t="shared" si="630"/>
        <v>-1.6872036630421498E-3</v>
      </c>
      <c r="HU81" s="68">
        <f t="shared" si="432"/>
        <v>1.8324175824175821</v>
      </c>
      <c r="HV81" s="68"/>
      <c r="HW81" s="15">
        <f t="shared" si="433"/>
        <v>-4.1554336710978891E-2</v>
      </c>
      <c r="HY81" s="13">
        <v>112.2</v>
      </c>
      <c r="HZ81" s="68">
        <f t="shared" si="434"/>
        <v>1.3458585493632094E-2</v>
      </c>
      <c r="IA81" s="68">
        <f t="shared" si="631"/>
        <v>1.4769157674318812E-2</v>
      </c>
      <c r="IB81" s="68">
        <f t="shared" si="435"/>
        <v>5.9490084985835662E-2</v>
      </c>
      <c r="IC81" s="68"/>
      <c r="ID81" s="15">
        <f t="shared" si="436"/>
        <v>-0.16449475016754778</v>
      </c>
      <c r="IF81" s="13">
        <v>178.95</v>
      </c>
      <c r="IG81" s="68">
        <f t="shared" si="437"/>
        <v>3.3079165732225551E-3</v>
      </c>
      <c r="IH81" s="68">
        <f t="shared" si="632"/>
        <v>4.618488753909274E-3</v>
      </c>
      <c r="II81" s="68">
        <f t="shared" si="438"/>
        <v>2.2571428571428506E-2</v>
      </c>
      <c r="IJ81" s="68"/>
      <c r="IK81" s="15">
        <f t="shared" si="439"/>
        <v>-0.22813146997929612</v>
      </c>
      <c r="IM81" s="13">
        <v>217.98</v>
      </c>
      <c r="IN81" s="68">
        <f t="shared" si="440"/>
        <v>-8.95658104114571E-3</v>
      </c>
      <c r="IO81" s="68">
        <f t="shared" si="633"/>
        <v>-7.6460088604589915E-3</v>
      </c>
      <c r="IP81" s="68">
        <f t="shared" si="441"/>
        <v>3.2565905096660805</v>
      </c>
      <c r="IQ81" s="68"/>
      <c r="IR81" s="15">
        <f t="shared" si="442"/>
        <v>0.16249800010666099</v>
      </c>
      <c r="IT81" s="13">
        <v>40.81</v>
      </c>
      <c r="IU81" s="68">
        <f t="shared" si="443"/>
        <v>-1.2103606874848705E-2</v>
      </c>
      <c r="IV81" s="68">
        <f t="shared" si="634"/>
        <v>-1.0793034694161987E-2</v>
      </c>
      <c r="IW81" s="68">
        <f t="shared" si="444"/>
        <v>1.236164383561644</v>
      </c>
      <c r="IX81" s="68"/>
      <c r="IY81" s="15">
        <f t="shared" si="445"/>
        <v>-0.20587662969449305</v>
      </c>
      <c r="JA81" s="13">
        <v>521.52</v>
      </c>
      <c r="JB81" s="68">
        <f t="shared" si="446"/>
        <v>-1.8740121923684874E-2</v>
      </c>
      <c r="JC81" s="68">
        <f t="shared" si="635"/>
        <v>-1.7429549742998155E-2</v>
      </c>
      <c r="JD81" s="68">
        <f t="shared" si="447"/>
        <v>5.4854368932038849E-2</v>
      </c>
      <c r="JE81" s="68"/>
      <c r="JF81" s="15">
        <f t="shared" si="448"/>
        <v>-0.10928933750064049</v>
      </c>
      <c r="JH81" s="13">
        <v>385.73</v>
      </c>
      <c r="JI81" s="68">
        <f t="shared" si="449"/>
        <v>-5.3634511745441942E-3</v>
      </c>
      <c r="JJ81" s="68">
        <f t="shared" si="636"/>
        <v>-4.0528789938574757E-3</v>
      </c>
      <c r="JK81" s="68">
        <f t="shared" si="450"/>
        <v>-5.1538026506675799E-2</v>
      </c>
      <c r="JL81" s="68"/>
      <c r="JM81" s="15">
        <f t="shared" si="451"/>
        <v>-8.4863582443653579E-2</v>
      </c>
      <c r="JO81" s="13">
        <v>18.18</v>
      </c>
      <c r="JP81" s="68">
        <f t="shared" si="452"/>
        <v>4.362801377726739E-2</v>
      </c>
      <c r="JQ81" s="68">
        <f t="shared" si="637"/>
        <v>4.4938585957954108E-2</v>
      </c>
      <c r="JR81" s="68">
        <f t="shared" si="453"/>
        <v>-0.38653619031550535</v>
      </c>
      <c r="JS81" s="68"/>
      <c r="JT81" s="15">
        <f t="shared" si="454"/>
        <v>0.78410206084396472</v>
      </c>
      <c r="JV81" s="13">
        <v>1.27</v>
      </c>
      <c r="JW81" s="68">
        <f t="shared" si="455"/>
        <v>-3.0534351145038195E-2</v>
      </c>
      <c r="JX81" s="68">
        <f t="shared" si="638"/>
        <v>-2.9223778964351476E-2</v>
      </c>
      <c r="JY81" s="68">
        <f t="shared" si="456"/>
        <v>-0.49802371541501972</v>
      </c>
      <c r="JZ81" s="68"/>
      <c r="KA81" s="15">
        <f t="shared" si="457"/>
        <v>-0.29444444444444445</v>
      </c>
      <c r="KC81" s="13">
        <v>14.45</v>
      </c>
      <c r="KD81" s="68">
        <f t="shared" si="458"/>
        <v>-2.0338983050847505E-2</v>
      </c>
      <c r="KE81" s="68">
        <f t="shared" si="639"/>
        <v>-1.9028410870160786E-2</v>
      </c>
      <c r="KF81" s="68">
        <f t="shared" si="459"/>
        <v>-0.25821355236139637</v>
      </c>
      <c r="KG81" s="68"/>
      <c r="KH81" s="15">
        <f t="shared" si="460"/>
        <v>-0.348512173128945</v>
      </c>
      <c r="KI81" s="18"/>
      <c r="KJ81" s="13">
        <v>39.18</v>
      </c>
      <c r="KK81" s="68">
        <f t="shared" si="461"/>
        <v>2.0460358056265549E-3</v>
      </c>
      <c r="KL81" s="68">
        <f t="shared" si="640"/>
        <v>3.3566079863132734E-3</v>
      </c>
      <c r="KM81" s="68">
        <f t="shared" si="462"/>
        <v>0.8568720379146918</v>
      </c>
      <c r="KN81" s="68"/>
      <c r="KO81" s="15">
        <f t="shared" si="463"/>
        <v>-0.41705103407231064</v>
      </c>
      <c r="KQ81" s="13">
        <v>1.45</v>
      </c>
      <c r="KR81" s="68">
        <f t="shared" si="464"/>
        <v>-3.6544850498338832E-2</v>
      </c>
      <c r="KS81" s="68">
        <f t="shared" si="641"/>
        <v>-3.5234278317652114E-2</v>
      </c>
      <c r="KT81" s="68">
        <f t="shared" si="465"/>
        <v>-0.44656488549618323</v>
      </c>
      <c r="KU81" s="68"/>
      <c r="KV81" s="15">
        <f t="shared" si="466"/>
        <v>0.43564356435643559</v>
      </c>
      <c r="KW81" s="18"/>
      <c r="KX81" s="13">
        <v>20.76</v>
      </c>
      <c r="KY81" s="68">
        <f t="shared" si="467"/>
        <v>1.7148456638902569E-2</v>
      </c>
      <c r="KZ81" s="68">
        <f t="shared" si="642"/>
        <v>1.8459028819589288E-2</v>
      </c>
      <c r="LA81" s="68">
        <f t="shared" si="468"/>
        <v>-0.71138606979007368</v>
      </c>
      <c r="LB81" s="68"/>
      <c r="LC81" s="15">
        <f t="shared" si="469"/>
        <v>-0.12442007591733442</v>
      </c>
      <c r="LD81" s="18"/>
      <c r="LE81" s="13">
        <v>50.74</v>
      </c>
      <c r="LF81" s="68">
        <f t="shared" si="470"/>
        <v>1.5409245547328461E-2</v>
      </c>
      <c r="LG81" s="68">
        <f t="shared" si="643"/>
        <v>1.6719817728015181E-2</v>
      </c>
      <c r="LH81" s="68">
        <f t="shared" si="471"/>
        <v>0.41613173318448238</v>
      </c>
      <c r="LI81" s="68"/>
      <c r="LJ81" s="15">
        <f t="shared" si="472"/>
        <v>0.10041205812188252</v>
      </c>
      <c r="LL81" s="13">
        <v>120.57</v>
      </c>
      <c r="LM81" s="68">
        <f t="shared" si="473"/>
        <v>1.7640108035111318E-2</v>
      </c>
      <c r="LN81" s="68">
        <f t="shared" si="644"/>
        <v>1.8950680215798037E-2</v>
      </c>
      <c r="LO81" s="68">
        <f t="shared" si="474"/>
        <v>0.37794285714285708</v>
      </c>
      <c r="LP81" s="68"/>
      <c r="LQ81" s="15">
        <f t="shared" si="475"/>
        <v>0.54161871883390877</v>
      </c>
      <c r="LS81" s="13">
        <v>14.65</v>
      </c>
      <c r="LT81" s="68">
        <f t="shared" si="476"/>
        <v>1.0344827586206921E-2</v>
      </c>
      <c r="LU81" s="68">
        <f t="shared" si="645"/>
        <v>1.1655399766893639E-2</v>
      </c>
      <c r="LV81" s="68"/>
      <c r="LW81" s="68"/>
      <c r="LX81" s="15">
        <f t="shared" si="477"/>
        <v>0.58378378378378382</v>
      </c>
      <c r="LZ81" s="13">
        <v>10.51</v>
      </c>
      <c r="MA81" s="68">
        <f t="shared" si="478"/>
        <v>-3.6663611365719558E-2</v>
      </c>
      <c r="MB81" s="68">
        <f t="shared" si="646"/>
        <v>-3.5353039185032839E-2</v>
      </c>
      <c r="MC81" s="68">
        <f t="shared" si="479"/>
        <v>-0.52764044943820221</v>
      </c>
      <c r="MD81" s="68"/>
      <c r="ME81" s="15">
        <f t="shared" si="480"/>
        <v>-0.22032640949554899</v>
      </c>
      <c r="MG81" s="13">
        <v>23</v>
      </c>
      <c r="MH81" s="68">
        <f t="shared" si="481"/>
        <v>2.0861074123390982E-2</v>
      </c>
      <c r="MI81" s="68">
        <f t="shared" si="647"/>
        <v>2.21716463040777E-2</v>
      </c>
      <c r="MJ81" s="68">
        <f t="shared" si="482"/>
        <v>2.0997304582210243</v>
      </c>
      <c r="MK81" s="68"/>
      <c r="ML81" s="15">
        <f t="shared" si="483"/>
        <v>8.3372585963259513E-2</v>
      </c>
      <c r="MN81" s="13">
        <v>104.08</v>
      </c>
      <c r="MO81" s="68">
        <f t="shared" si="484"/>
        <v>2.0217579666890703E-3</v>
      </c>
      <c r="MP81" s="68">
        <f t="shared" si="648"/>
        <v>3.3323301473757888E-3</v>
      </c>
      <c r="MQ81" s="68">
        <f t="shared" si="485"/>
        <v>-0.17331215250198576</v>
      </c>
      <c r="MR81" s="68"/>
      <c r="MS81" s="15">
        <f t="shared" si="486"/>
        <v>-6.5625280545829986E-2</v>
      </c>
      <c r="MU81" s="13">
        <v>13.26</v>
      </c>
      <c r="MV81" s="68">
        <f t="shared" si="487"/>
        <v>-3.4934497816593919E-2</v>
      </c>
      <c r="MW81" s="68">
        <f t="shared" si="649"/>
        <v>-3.3623925635907201E-2</v>
      </c>
      <c r="MX81" s="68">
        <f t="shared" si="488"/>
        <v>-0.36463823670340206</v>
      </c>
      <c r="MY81" s="68"/>
      <c r="MZ81" s="15">
        <f t="shared" si="489"/>
        <v>0.24273664479850046</v>
      </c>
      <c r="NB81" s="13">
        <v>185.67</v>
      </c>
      <c r="NC81" s="68">
        <f t="shared" si="490"/>
        <v>-2.042461703843181E-3</v>
      </c>
      <c r="ND81" s="68">
        <f t="shared" si="650"/>
        <v>-7.3188952315646249E-4</v>
      </c>
      <c r="NE81" s="68">
        <f t="shared" si="491"/>
        <v>0.37056174798848446</v>
      </c>
      <c r="NF81" s="68"/>
      <c r="NG81" s="15">
        <f t="shared" si="492"/>
        <v>0.11319623478625815</v>
      </c>
      <c r="NI81" s="13">
        <v>5.89</v>
      </c>
      <c r="NJ81" s="68">
        <f t="shared" si="493"/>
        <v>5.1194539249145663E-3</v>
      </c>
      <c r="NK81" s="68">
        <f t="shared" si="651"/>
        <v>6.4300261056012848E-3</v>
      </c>
      <c r="NL81" s="68">
        <f t="shared" si="494"/>
        <v>-0.95323541087733232</v>
      </c>
      <c r="NM81" s="68"/>
      <c r="NN81" s="15">
        <f t="shared" si="495"/>
        <v>0.20204081632653045</v>
      </c>
      <c r="NP81" s="13">
        <v>328.56</v>
      </c>
      <c r="NQ81" s="68">
        <f t="shared" si="496"/>
        <v>1.9549432135542767E-2</v>
      </c>
      <c r="NR81" s="68">
        <f t="shared" si="652"/>
        <v>2.0860004316229485E-2</v>
      </c>
      <c r="NS81" s="68">
        <f t="shared" si="497"/>
        <v>1.5033142857142858</v>
      </c>
      <c r="NT81" s="68"/>
      <c r="NU81" s="15">
        <f t="shared" si="498"/>
        <v>-1.1248593925759418E-3</v>
      </c>
      <c r="NW81" s="13">
        <v>156.31</v>
      </c>
      <c r="NX81" s="68">
        <f t="shared" si="499"/>
        <v>-1.7350851826239962E-2</v>
      </c>
      <c r="NY81" s="68">
        <f t="shared" si="653"/>
        <v>-1.6040279645553244E-2</v>
      </c>
      <c r="NZ81" s="68">
        <f t="shared" si="500"/>
        <v>-0.11066226672735542</v>
      </c>
      <c r="OA81" s="68"/>
      <c r="OB81" s="15">
        <f t="shared" si="501"/>
        <v>-0.1742736397253038</v>
      </c>
      <c r="OD81" s="13">
        <v>1.31</v>
      </c>
      <c r="OE81" s="68">
        <f t="shared" si="502"/>
        <v>-2.2388059701492557E-2</v>
      </c>
      <c r="OF81" s="68">
        <f t="shared" si="654"/>
        <v>-2.1077487520805838E-2</v>
      </c>
      <c r="OG81" s="68">
        <f t="shared" si="503"/>
        <v>-0.99419506358842558</v>
      </c>
      <c r="OH81" s="68"/>
      <c r="OI81" s="15">
        <f t="shared" si="504"/>
        <v>-0.1027397260273972</v>
      </c>
      <c r="OK81" s="13">
        <v>63.66</v>
      </c>
      <c r="OL81" s="68">
        <f t="shared" si="505"/>
        <v>-1.8652689995375487E-2</v>
      </c>
      <c r="OM81" s="68">
        <f t="shared" si="655"/>
        <v>-1.7342117814688768E-2</v>
      </c>
      <c r="ON81" s="68">
        <f t="shared" si="506"/>
        <v>0.49964664310954043</v>
      </c>
      <c r="OO81" s="68"/>
      <c r="OP81" s="15">
        <f t="shared" si="507"/>
        <v>-4.4287644497823193E-2</v>
      </c>
      <c r="OR81" s="13">
        <v>2.87</v>
      </c>
      <c r="OS81" s="68">
        <f t="shared" si="508"/>
        <v>1.413427561837457E-2</v>
      </c>
      <c r="OT81" s="68">
        <f t="shared" si="656"/>
        <v>1.5444847799061289E-2</v>
      </c>
      <c r="OU81" s="68">
        <f t="shared" si="509"/>
        <v>-0.62727272727272732</v>
      </c>
      <c r="OV81" s="68"/>
      <c r="OW81" s="15">
        <f t="shared" si="510"/>
        <v>1.5624999999999998</v>
      </c>
      <c r="OY81" s="13">
        <v>127.99</v>
      </c>
      <c r="OZ81" s="68">
        <f t="shared" si="511"/>
        <v>-3.8913534127170534E-3</v>
      </c>
      <c r="PA81" s="68">
        <f t="shared" si="657"/>
        <v>-2.5807812320303349E-3</v>
      </c>
      <c r="PB81" s="68">
        <f t="shared" si="665"/>
        <v>2.9381538461538459</v>
      </c>
      <c r="PC81" s="68"/>
      <c r="PD81" s="15">
        <f t="shared" si="512"/>
        <v>0.11732867743343517</v>
      </c>
      <c r="PE81" s="18"/>
      <c r="PF81" s="13">
        <v>220.95</v>
      </c>
      <c r="PG81" s="68">
        <f t="shared" si="513"/>
        <v>-7.8135524720463825E-3</v>
      </c>
      <c r="PH81" s="68">
        <f t="shared" si="658"/>
        <v>-6.502980291359664E-3</v>
      </c>
      <c r="PI81" s="68">
        <f t="shared" si="514"/>
        <v>-0.36545089029293509</v>
      </c>
      <c r="PJ81" s="68"/>
      <c r="PK81" s="15">
        <f t="shared" si="515"/>
        <v>5.6519868024673618E-2</v>
      </c>
      <c r="PM81" s="13"/>
      <c r="PN81" s="68">
        <f t="shared" si="516"/>
        <v>0</v>
      </c>
      <c r="PO81" s="68">
        <f t="shared" si="517"/>
        <v>1.3105721806867185E-3</v>
      </c>
      <c r="PP81" s="68">
        <f t="shared" si="518"/>
        <v>0</v>
      </c>
      <c r="PQ81" s="68"/>
      <c r="PR81" s="15">
        <f t="shared" si="519"/>
        <v>0</v>
      </c>
      <c r="PT81" s="13">
        <v>4.13</v>
      </c>
      <c r="PU81" s="68">
        <f t="shared" si="520"/>
        <v>-2.8235294117647084E-2</v>
      </c>
      <c r="PV81" s="68">
        <f t="shared" si="659"/>
        <v>-2.6924721936960366E-2</v>
      </c>
      <c r="PW81" s="68">
        <f t="shared" si="521"/>
        <v>-0.52637614678899092</v>
      </c>
      <c r="PX81" s="68"/>
      <c r="PY81" s="15">
        <f t="shared" si="522"/>
        <v>-0.19493177387914232</v>
      </c>
      <c r="QA81" s="13">
        <v>201.97</v>
      </c>
      <c r="QB81" s="68">
        <f t="shared" si="523"/>
        <v>5.7766047507594072E-3</v>
      </c>
      <c r="QC81" s="68">
        <f t="shared" si="660"/>
        <v>7.0871769314461257E-3</v>
      </c>
      <c r="QD81" s="68">
        <f t="shared" si="524"/>
        <v>-0.40137526304869731</v>
      </c>
      <c r="QE81" s="68"/>
      <c r="QF81" s="15">
        <f t="shared" si="525"/>
        <v>5.3353499530614315E-2</v>
      </c>
      <c r="QH81" s="13">
        <v>1.25</v>
      </c>
      <c r="QI81" s="68">
        <f t="shared" si="526"/>
        <v>-3.3255993812838308E-2</v>
      </c>
      <c r="QJ81" s="68">
        <f t="shared" si="661"/>
        <v>-3.194542163215159E-2</v>
      </c>
      <c r="QK81" s="68">
        <f t="shared" si="527"/>
        <v>-0.50199203187250996</v>
      </c>
      <c r="QL81" s="68"/>
      <c r="QM81" s="15">
        <f t="shared" si="528"/>
        <v>-3.8461538461538491E-2</v>
      </c>
      <c r="QO81" s="13">
        <v>13.52</v>
      </c>
      <c r="QP81" s="68">
        <f t="shared" si="529"/>
        <v>0.1506382978723404</v>
      </c>
      <c r="QQ81" s="68">
        <f t="shared" si="662"/>
        <v>0.15194887005302712</v>
      </c>
      <c r="QR81" s="68">
        <f t="shared" si="530"/>
        <v>-0.98351983227284923</v>
      </c>
      <c r="QS81" s="68"/>
      <c r="QT81" s="15">
        <f t="shared" si="531"/>
        <v>0.17770034843205568</v>
      </c>
      <c r="QV81" s="13">
        <v>1.56</v>
      </c>
      <c r="QW81" s="68">
        <f t="shared" si="532"/>
        <v>6.4516129032258117E-3</v>
      </c>
      <c r="QX81" s="68">
        <f t="shared" si="663"/>
        <v>7.7621850839125301E-3</v>
      </c>
      <c r="QY81" s="68">
        <f t="shared" si="533"/>
        <v>-0.55807365439093481</v>
      </c>
      <c r="QZ81" s="68"/>
      <c r="RA81" s="15">
        <f t="shared" si="534"/>
        <v>-0.36248467511238253</v>
      </c>
      <c r="RC81" s="13">
        <v>18.82</v>
      </c>
      <c r="RD81" s="68">
        <f t="shared" si="535"/>
        <v>7.4946466809422147E-3</v>
      </c>
      <c r="RE81" s="68">
        <f t="shared" si="664"/>
        <v>8.8052188616289332E-3</v>
      </c>
      <c r="RF81" s="68">
        <f t="shared" si="536"/>
        <v>-0.59343270684813132</v>
      </c>
      <c r="RG81" s="68"/>
      <c r="RH81" s="15">
        <f t="shared" si="537"/>
        <v>-0.23959595959595958</v>
      </c>
      <c r="RJ81" s="13">
        <v>157.33000000000001</v>
      </c>
      <c r="RK81" s="68">
        <f t="shared" si="538"/>
        <v>9.5610882956879435E-3</v>
      </c>
      <c r="RL81" s="68">
        <f t="shared" si="539"/>
        <v>1.0871660476374662E-2</v>
      </c>
      <c r="RM81" s="68">
        <f t="shared" si="540"/>
        <v>-0.27020131737637998</v>
      </c>
      <c r="RN81" s="68"/>
      <c r="RO81" s="15">
        <f t="shared" si="541"/>
        <v>-0.20023383489223254</v>
      </c>
      <c r="RQ81" s="13">
        <v>12.37</v>
      </c>
      <c r="RR81" s="68">
        <f t="shared" si="542"/>
        <v>2.8262676641729E-2</v>
      </c>
      <c r="RS81" s="68">
        <f t="shared" si="543"/>
        <v>2.9573248822415719E-2</v>
      </c>
      <c r="RT81" s="68">
        <f t="shared" si="544"/>
        <v>-0.15505464480874326</v>
      </c>
      <c r="RU81" s="68"/>
      <c r="RV81" s="15">
        <f t="shared" si="545"/>
        <v>-0.40642994241842612</v>
      </c>
      <c r="RX81" s="13">
        <v>98.4</v>
      </c>
      <c r="RY81" s="68">
        <f t="shared" si="546"/>
        <v>6.240552796372275E-2</v>
      </c>
      <c r="RZ81" s="68">
        <f t="shared" si="547"/>
        <v>6.3716100144409468E-2</v>
      </c>
      <c r="SA81" s="68">
        <f t="shared" si="548"/>
        <v>-0.26048399218397711</v>
      </c>
      <c r="SB81" s="68"/>
      <c r="SC81" s="15">
        <f t="shared" si="549"/>
        <v>0.30107100357001204</v>
      </c>
      <c r="SE81" s="13">
        <v>8.6199999999999992</v>
      </c>
      <c r="SF81" s="68">
        <f t="shared" si="550"/>
        <v>-2.7088036117381517E-2</v>
      </c>
      <c r="SG81" s="68">
        <f t="shared" si="551"/>
        <v>-2.5777463936694799E-2</v>
      </c>
      <c r="SH81" s="68">
        <f t="shared" si="552"/>
        <v>-0.31040000000000006</v>
      </c>
      <c r="SI81" s="68"/>
      <c r="SJ81" s="15">
        <f t="shared" si="553"/>
        <v>-0.43512450851900397</v>
      </c>
      <c r="SL81" s="13">
        <v>0.60499999999999998</v>
      </c>
      <c r="SM81" s="68">
        <f t="shared" si="554"/>
        <v>-4.7244094488189017E-2</v>
      </c>
      <c r="SN81" s="68">
        <f t="shared" si="555"/>
        <v>-4.5933522307502299E-2</v>
      </c>
      <c r="SO81" s="68">
        <f t="shared" si="556"/>
        <v>-0.573943661971831</v>
      </c>
      <c r="SP81" s="68"/>
      <c r="SQ81" s="15">
        <f t="shared" si="557"/>
        <v>-0.40099009900990101</v>
      </c>
      <c r="SS81" s="13">
        <v>6.92</v>
      </c>
      <c r="ST81" s="68">
        <f t="shared" si="558"/>
        <v>-1.4245014245014195E-2</v>
      </c>
      <c r="SU81" s="68">
        <f t="shared" si="559"/>
        <v>-1.2934442064327476E-2</v>
      </c>
      <c r="SV81" s="68">
        <f t="shared" si="560"/>
        <v>-0.57125154894671626</v>
      </c>
      <c r="SW81" s="68"/>
      <c r="SX81" s="15">
        <f t="shared" si="561"/>
        <v>-0.17619047619047623</v>
      </c>
      <c r="SZ81" s="13">
        <v>25.07</v>
      </c>
      <c r="TA81" s="68">
        <f t="shared" si="562"/>
        <v>-9.1337441101848479E-2</v>
      </c>
      <c r="TB81" s="68">
        <f t="shared" si="563"/>
        <v>-9.0026868921161768E-2</v>
      </c>
      <c r="TC81" s="68">
        <f t="shared" si="564"/>
        <v>-0.37899430270002471</v>
      </c>
      <c r="TD81" s="68"/>
      <c r="TE81" s="15">
        <f t="shared" si="565"/>
        <v>0.60705128205128212</v>
      </c>
      <c r="TG81" s="13">
        <v>0.19470000000000001</v>
      </c>
      <c r="TH81" s="68">
        <f t="shared" si="566"/>
        <v>3.2891246684350194E-2</v>
      </c>
      <c r="TI81" s="68">
        <f t="shared" si="567"/>
        <v>3.4201818865036912E-2</v>
      </c>
      <c r="TJ81" s="68">
        <f t="shared" si="568"/>
        <v>-0.11499999999999995</v>
      </c>
      <c r="TK81" s="68"/>
      <c r="TL81" s="15">
        <f t="shared" si="569"/>
        <v>0.14867256637168141</v>
      </c>
      <c r="TN81" s="13">
        <v>24.61</v>
      </c>
      <c r="TO81" s="68">
        <f t="shared" si="570"/>
        <v>-8.4609186140209847E-3</v>
      </c>
      <c r="TP81" s="68">
        <f t="shared" si="571"/>
        <v>-7.1503464333342662E-3</v>
      </c>
      <c r="TQ81" s="68">
        <f t="shared" si="572"/>
        <v>-0.64128763309598946</v>
      </c>
      <c r="TR81" s="68"/>
      <c r="TS81" s="15">
        <f t="shared" si="573"/>
        <v>-0.17277310924369749</v>
      </c>
      <c r="TU81" s="13">
        <v>2.21</v>
      </c>
      <c r="TV81" s="68">
        <f t="shared" si="574"/>
        <v>0</v>
      </c>
      <c r="TW81" s="68">
        <f t="shared" si="575"/>
        <v>1.3105721806867185E-3</v>
      </c>
      <c r="TX81" s="68">
        <f t="shared" si="576"/>
        <v>-0.49886621315192747</v>
      </c>
      <c r="TY81" s="68"/>
      <c r="TZ81" s="15">
        <f t="shared" si="577"/>
        <v>0.29239766081871343</v>
      </c>
      <c r="UB81" s="13"/>
      <c r="UC81" s="68">
        <f t="shared" si="578"/>
        <v>0</v>
      </c>
      <c r="UD81" s="68">
        <f t="shared" si="579"/>
        <v>1.3105721806867185E-3</v>
      </c>
      <c r="UE81" s="68">
        <f t="shared" si="580"/>
        <v>0</v>
      </c>
      <c r="UF81" s="68"/>
      <c r="UG81" s="15">
        <f t="shared" si="581"/>
        <v>0</v>
      </c>
      <c r="UI81" s="13"/>
      <c r="UJ81" s="68">
        <f t="shared" si="582"/>
        <v>0</v>
      </c>
      <c r="UK81" s="68">
        <f t="shared" si="583"/>
        <v>1.3105721806867185E-3</v>
      </c>
      <c r="UL81" s="68">
        <f t="shared" si="584"/>
        <v>0</v>
      </c>
      <c r="UM81" s="68"/>
      <c r="UN81" s="15">
        <f t="shared" si="585"/>
        <v>0</v>
      </c>
      <c r="UP81" s="13"/>
      <c r="UQ81" s="68">
        <f t="shared" si="586"/>
        <v>0</v>
      </c>
      <c r="UR81" s="68">
        <f t="shared" si="587"/>
        <v>1.3105721806867185E-3</v>
      </c>
      <c r="US81" s="68">
        <f t="shared" si="588"/>
        <v>0</v>
      </c>
      <c r="UT81" s="68"/>
      <c r="UU81" s="15">
        <f t="shared" si="589"/>
        <v>0</v>
      </c>
      <c r="UW81" s="13"/>
      <c r="UX81" s="68">
        <f t="shared" si="590"/>
        <v>0</v>
      </c>
      <c r="UY81" s="68">
        <f t="shared" si="591"/>
        <v>1.3105721806867185E-3</v>
      </c>
      <c r="UZ81" s="68">
        <f t="shared" si="592"/>
        <v>0</v>
      </c>
      <c r="VA81" s="68"/>
      <c r="VB81" s="15">
        <f t="shared" si="593"/>
        <v>0</v>
      </c>
      <c r="VD81" s="13"/>
      <c r="VE81" s="68">
        <f t="shared" si="594"/>
        <v>0</v>
      </c>
      <c r="VF81" s="68">
        <f t="shared" si="595"/>
        <v>1.3105721806867185E-3</v>
      </c>
      <c r="VG81" s="68">
        <f t="shared" si="596"/>
        <v>0</v>
      </c>
      <c r="VH81" s="68"/>
      <c r="VI81" s="15">
        <f t="shared" si="597"/>
        <v>0</v>
      </c>
      <c r="VM81" s="21">
        <f t="shared" si="598"/>
        <v>1.671483050890611E-3</v>
      </c>
      <c r="VN81" s="49"/>
      <c r="VO81" s="21">
        <f t="shared" si="599"/>
        <v>0.25230552266821293</v>
      </c>
      <c r="VP81" s="14"/>
      <c r="VQ81" s="21">
        <f t="shared" si="600"/>
        <v>9.7150832650002455E-4</v>
      </c>
    </row>
    <row r="82" spans="1:589" ht="15.75" customHeight="1" x14ac:dyDescent="0.2">
      <c r="A82" s="127">
        <v>45763</v>
      </c>
      <c r="B82" s="4">
        <f t="shared" si="333"/>
        <v>45763</v>
      </c>
      <c r="C82" s="13">
        <v>39669.39</v>
      </c>
      <c r="D82" s="138">
        <f t="shared" si="334"/>
        <v>-699.56999999999971</v>
      </c>
      <c r="E82" s="68">
        <f t="shared" si="335"/>
        <v>-1.7329403581365477E-2</v>
      </c>
      <c r="F82" s="15">
        <f t="shared" si="336"/>
        <v>-6.7572751363169939E-2</v>
      </c>
      <c r="G82" s="13">
        <v>5275.7</v>
      </c>
      <c r="H82" s="138">
        <f t="shared" si="337"/>
        <v>-120.93000000000029</v>
      </c>
      <c r="I82" s="68">
        <f t="shared" si="338"/>
        <v>-2.2408428964001661E-2</v>
      </c>
      <c r="J82" s="15">
        <f t="shared" si="339"/>
        <v>-0.10302076125155786</v>
      </c>
      <c r="K82" s="13">
        <v>16307.16</v>
      </c>
      <c r="L82" s="138">
        <f t="shared" si="340"/>
        <v>-516.0099999999984</v>
      </c>
      <c r="M82" s="68">
        <f t="shared" si="341"/>
        <v>-3.067257835473329E-2</v>
      </c>
      <c r="N82" s="15">
        <f t="shared" si="342"/>
        <v>-0.15554153921201572</v>
      </c>
      <c r="O82" s="13">
        <v>1863.48</v>
      </c>
      <c r="P82" s="138">
        <f t="shared" si="343"/>
        <v>-19.440000000000055</v>
      </c>
      <c r="Q82" s="68">
        <f t="shared" si="344"/>
        <v>-1.0324389777579534E-2</v>
      </c>
      <c r="R82" s="15">
        <f t="shared" si="345"/>
        <v>-0.16441869641640056</v>
      </c>
      <c r="S82" s="18">
        <f t="shared" si="346"/>
        <v>-1.5098345569166539E-2</v>
      </c>
      <c r="T82" s="121">
        <f t="shared" si="347"/>
        <v>245.76918670527729</v>
      </c>
      <c r="U82" s="121">
        <f t="shared" si="348"/>
        <v>245.76918670527729</v>
      </c>
      <c r="V82" s="134">
        <f t="shared" si="349"/>
        <v>-1.2137477395807702E-2</v>
      </c>
      <c r="W82" s="21">
        <f t="shared" si="601"/>
        <v>-5.0055555527267349E-2</v>
      </c>
      <c r="X82" s="18">
        <f t="shared" si="350"/>
        <v>-2.0183700169419991E-2</v>
      </c>
      <c r="Y82" s="352">
        <f>193409.82-46064.41</f>
        <v>147345.41</v>
      </c>
      <c r="Z82" s="15">
        <v>1.9999999999999999E-6</v>
      </c>
      <c r="AA82" s="21">
        <f t="shared" si="351"/>
        <v>1.2139477395807702E-2</v>
      </c>
      <c r="AC82" s="341">
        <v>184.45</v>
      </c>
      <c r="AD82" s="68">
        <f t="shared" si="352"/>
        <v>-3.0180345969819701E-2</v>
      </c>
      <c r="AE82" s="68">
        <f t="shared" si="602"/>
        <v>-1.8042868574012001E-2</v>
      </c>
      <c r="AF82" s="68">
        <f t="shared" si="353"/>
        <v>0.11943921830430283</v>
      </c>
      <c r="AG82" s="68"/>
      <c r="AH82" s="15">
        <f t="shared" si="354"/>
        <v>-0.1880529999559801</v>
      </c>
      <c r="AJ82" s="341">
        <v>18.97</v>
      </c>
      <c r="AK82" s="68">
        <f t="shared" si="355"/>
        <v>-2.417695473251041E-2</v>
      </c>
      <c r="AL82" s="68">
        <f t="shared" si="603"/>
        <v>-1.2039477336702709E-2</v>
      </c>
      <c r="AM82" s="68">
        <f t="shared" si="356"/>
        <v>1.9892473118279432E-2</v>
      </c>
      <c r="AN82" s="68"/>
      <c r="AO82" s="15">
        <f t="shared" si="357"/>
        <v>-9.7955301949595924E-2</v>
      </c>
      <c r="AQ82" s="341">
        <v>17.899999999999999</v>
      </c>
      <c r="AR82" s="68">
        <f t="shared" si="358"/>
        <v>-2.7702335687126645E-2</v>
      </c>
      <c r="AS82" s="68">
        <f t="shared" si="604"/>
        <v>-1.5564858291318944E-2</v>
      </c>
      <c r="AT82" s="68">
        <f t="shared" si="359"/>
        <v>3.6479444122756166E-2</v>
      </c>
      <c r="AU82" s="68"/>
      <c r="AV82" s="15">
        <f t="shared" si="360"/>
        <v>-0.16627852817885425</v>
      </c>
      <c r="AX82" s="341">
        <v>183.24</v>
      </c>
      <c r="AY82" s="68">
        <f t="shared" si="361"/>
        <v>-2.2407170294494176E-2</v>
      </c>
      <c r="AZ82" s="68">
        <f t="shared" si="605"/>
        <v>-1.0269692898686475E-2</v>
      </c>
      <c r="BA82" s="68">
        <f t="shared" si="362"/>
        <v>0.36644295302013435</v>
      </c>
      <c r="BB82" s="68"/>
      <c r="BC82" s="15">
        <f t="shared" si="363"/>
        <v>-0.10260051912434492</v>
      </c>
      <c r="BE82" s="341">
        <v>71.48</v>
      </c>
      <c r="BF82" s="68">
        <f t="shared" si="364"/>
        <v>-1.1068068622025418E-2</v>
      </c>
      <c r="BG82" s="68">
        <f t="shared" si="606"/>
        <v>1.0694087737822839E-3</v>
      </c>
      <c r="BH82" s="68"/>
      <c r="BI82" s="68"/>
      <c r="BJ82" s="15">
        <f t="shared" si="365"/>
        <v>-2.9727161666892869E-2</v>
      </c>
      <c r="BL82" s="341">
        <v>59.29</v>
      </c>
      <c r="BM82" s="68">
        <f t="shared" si="366"/>
        <v>-1.7564208782104428E-2</v>
      </c>
      <c r="BN82" s="68">
        <f t="shared" si="607"/>
        <v>-5.4267313862967261E-3</v>
      </c>
      <c r="BO82" s="68">
        <f t="shared" si="367"/>
        <v>-1.5156618390030888E-3</v>
      </c>
      <c r="BP82" s="68"/>
      <c r="BQ82" s="15">
        <f t="shared" si="368"/>
        <v>-0.10667470242579485</v>
      </c>
      <c r="BS82" s="341">
        <v>32.14</v>
      </c>
      <c r="BT82" s="68">
        <f t="shared" si="369"/>
        <v>-2.3693803159173788E-2</v>
      </c>
      <c r="BU82" s="68">
        <f t="shared" si="608"/>
        <v>-1.1556325763366087E-2</v>
      </c>
      <c r="BV82" s="68">
        <f t="shared" si="370"/>
        <v>-0.13741277509393446</v>
      </c>
      <c r="BW82" s="68"/>
      <c r="BX82" s="15">
        <f t="shared" si="371"/>
        <v>-0.15973856209150325</v>
      </c>
      <c r="BZ82" s="341"/>
      <c r="CA82" s="68">
        <f t="shared" si="372"/>
        <v>0</v>
      </c>
      <c r="CB82" s="68">
        <f t="shared" si="609"/>
        <v>0</v>
      </c>
      <c r="CC82" s="68">
        <f t="shared" si="373"/>
        <v>0</v>
      </c>
      <c r="CD82" s="68"/>
      <c r="CE82" s="15">
        <f t="shared" si="374"/>
        <v>0</v>
      </c>
      <c r="CG82" s="341">
        <v>27.07</v>
      </c>
      <c r="CH82" s="68">
        <f t="shared" si="375"/>
        <v>-1.9558131111915941E-2</v>
      </c>
      <c r="CI82" s="68">
        <f t="shared" si="610"/>
        <v>-7.4206537161082397E-3</v>
      </c>
      <c r="CJ82" s="68">
        <f t="shared" si="376"/>
        <v>-0.10453192193185577</v>
      </c>
      <c r="CK82" s="68"/>
      <c r="CL82" s="15">
        <f t="shared" si="377"/>
        <v>-0.21216530849825377</v>
      </c>
      <c r="CN82" s="341">
        <v>28.05</v>
      </c>
      <c r="CO82" s="68">
        <f t="shared" si="378"/>
        <v>-1.3366162504396728E-2</v>
      </c>
      <c r="CP82" s="68">
        <f t="shared" si="611"/>
        <v>-1.2286851085890269E-3</v>
      </c>
      <c r="CQ82" s="68">
        <f t="shared" si="379"/>
        <v>-0.10497766432673897</v>
      </c>
      <c r="CR82" s="68"/>
      <c r="CS82" s="15">
        <f t="shared" si="380"/>
        <v>-0.16193606214520462</v>
      </c>
      <c r="CU82" s="341">
        <v>31.77</v>
      </c>
      <c r="CV82" s="68">
        <f t="shared" si="381"/>
        <v>-1.089663760896631E-2</v>
      </c>
      <c r="CW82" s="68">
        <f t="shared" si="612"/>
        <v>1.2408397868413912E-3</v>
      </c>
      <c r="CX82" s="68">
        <f t="shared" si="382"/>
        <v>-1.1819595645412101E-2</v>
      </c>
      <c r="CY82" s="68"/>
      <c r="CZ82" s="15">
        <f t="shared" si="383"/>
        <v>-0.14780042918454939</v>
      </c>
      <c r="DB82" s="341">
        <v>17.62</v>
      </c>
      <c r="DC82" s="68">
        <f t="shared" si="384"/>
        <v>-8.4411930219470219E-3</v>
      </c>
      <c r="DD82" s="68">
        <f t="shared" si="613"/>
        <v>3.6962843738606796E-3</v>
      </c>
      <c r="DE82" s="68">
        <f t="shared" si="385"/>
        <v>-0.19433013260173754</v>
      </c>
      <c r="DF82" s="68"/>
      <c r="DG82" s="15">
        <f t="shared" si="386"/>
        <v>-0.13457760314341841</v>
      </c>
      <c r="DI82" s="341">
        <v>43.73</v>
      </c>
      <c r="DJ82" s="68">
        <f t="shared" si="387"/>
        <v>-8.1651168065322403E-3</v>
      </c>
      <c r="DK82" s="68">
        <f t="shared" si="614"/>
        <v>3.9723605892754612E-3</v>
      </c>
      <c r="DL82" s="68">
        <f t="shared" si="388"/>
        <v>-9.5130237825594953E-3</v>
      </c>
      <c r="DM82" s="68"/>
      <c r="DN82" s="15">
        <f t="shared" si="389"/>
        <v>3.7239089184060728E-2</v>
      </c>
      <c r="DP82" s="341">
        <v>35.9</v>
      </c>
      <c r="DQ82" s="68">
        <f t="shared" si="390"/>
        <v>-1.7246099096632973E-2</v>
      </c>
      <c r="DR82" s="68">
        <f t="shared" si="615"/>
        <v>-5.1086217008252718E-3</v>
      </c>
      <c r="DS82" s="68"/>
      <c r="DT82" s="68"/>
      <c r="DU82" s="15">
        <f t="shared" si="391"/>
        <v>-5.7247899159663863E-2</v>
      </c>
      <c r="DV82" s="18"/>
      <c r="DW82" s="341">
        <v>23.8</v>
      </c>
      <c r="DX82" s="68">
        <f t="shared" si="392"/>
        <v>-4.3023723361479707E-2</v>
      </c>
      <c r="DY82" s="68">
        <f t="shared" si="616"/>
        <v>-3.0886245965672007E-2</v>
      </c>
      <c r="DZ82" s="68">
        <f t="shared" si="393"/>
        <v>0.27001067235859139</v>
      </c>
      <c r="EA82" s="68"/>
      <c r="EB82" s="15">
        <f t="shared" si="394"/>
        <v>-0.28891544666865848</v>
      </c>
      <c r="ED82" s="341">
        <v>28.64</v>
      </c>
      <c r="EE82" s="68">
        <f t="shared" si="395"/>
        <v>-3.6339165545087426E-2</v>
      </c>
      <c r="EF82" s="68">
        <f t="shared" si="617"/>
        <v>-2.4201688149279726E-2</v>
      </c>
      <c r="EG82" s="68">
        <f t="shared" si="396"/>
        <v>0.36186400380408934</v>
      </c>
      <c r="EH82" s="68"/>
      <c r="EI82" s="15">
        <f t="shared" si="397"/>
        <v>-0.22342733188720176</v>
      </c>
      <c r="EK82" s="341">
        <v>96.4</v>
      </c>
      <c r="EL82" s="68">
        <f t="shared" si="398"/>
        <v>-2.4686361796843359E-2</v>
      </c>
      <c r="EM82" s="68">
        <f t="shared" si="618"/>
        <v>-1.2548884401035658E-2</v>
      </c>
      <c r="EN82" s="68">
        <f t="shared" si="399"/>
        <v>0.49364735048032221</v>
      </c>
      <c r="EO82" s="68"/>
      <c r="EP82" s="15">
        <f t="shared" si="400"/>
        <v>-0.13387241689128473</v>
      </c>
      <c r="ER82" s="341">
        <v>34.08</v>
      </c>
      <c r="ES82" s="68">
        <f t="shared" si="401"/>
        <v>0</v>
      </c>
      <c r="ET82" s="68">
        <f t="shared" si="619"/>
        <v>1.2137477395807702E-2</v>
      </c>
      <c r="EU82" s="68">
        <f t="shared" si="402"/>
        <v>-2.3775422515038624E-2</v>
      </c>
      <c r="EV82" s="68"/>
      <c r="EW82" s="15">
        <f t="shared" si="403"/>
        <v>-0.12368218050912837</v>
      </c>
      <c r="EY82" s="341">
        <v>37.53</v>
      </c>
      <c r="EZ82" s="68">
        <f t="shared" si="404"/>
        <v>2.6531728665207845E-2</v>
      </c>
      <c r="FA82" s="68">
        <f t="shared" si="620"/>
        <v>3.8669206061015544E-2</v>
      </c>
      <c r="FB82" s="68"/>
      <c r="FC82" s="68"/>
      <c r="FD82" s="15">
        <f t="shared" si="405"/>
        <v>0.52685109845402778</v>
      </c>
      <c r="FF82" s="341">
        <v>51.15</v>
      </c>
      <c r="FG82" s="68">
        <f t="shared" si="406"/>
        <v>1.0270590558957061E-2</v>
      </c>
      <c r="FH82" s="68">
        <f t="shared" si="621"/>
        <v>2.2408067954764764E-2</v>
      </c>
      <c r="FI82" s="68">
        <f t="shared" si="407"/>
        <v>-0.13422477995937712</v>
      </c>
      <c r="FJ82" s="68"/>
      <c r="FK82" s="15">
        <f t="shared" si="408"/>
        <v>-9.9313259376650836E-2</v>
      </c>
      <c r="FM82" s="341">
        <v>156.26</v>
      </c>
      <c r="FN82" s="68">
        <f t="shared" si="409"/>
        <v>-2.3252906613326661E-2</v>
      </c>
      <c r="FO82" s="68">
        <f t="shared" si="622"/>
        <v>-1.1115429217518959E-2</v>
      </c>
      <c r="FP82" s="68">
        <f t="shared" si="410"/>
        <v>0.34382524939800474</v>
      </c>
      <c r="FQ82" s="68"/>
      <c r="FR82" s="15">
        <f t="shared" si="411"/>
        <v>-0.13982164483100301</v>
      </c>
      <c r="FT82" s="341">
        <v>91.89</v>
      </c>
      <c r="FU82" s="68">
        <f t="shared" si="412"/>
        <v>-4.2262678803641155E-3</v>
      </c>
      <c r="FV82" s="68">
        <f t="shared" si="623"/>
        <v>7.911209515443586E-3</v>
      </c>
      <c r="FW82" s="68">
        <f t="shared" si="413"/>
        <v>4.3848687947290688E-2</v>
      </c>
      <c r="FX82" s="68"/>
      <c r="FY82" s="15">
        <f t="shared" si="414"/>
        <v>1.8962075848303322E-2</v>
      </c>
      <c r="GA82" s="341">
        <v>16.62</v>
      </c>
      <c r="GB82" s="68">
        <f t="shared" si="415"/>
        <v>-1.4234875444839765E-2</v>
      </c>
      <c r="GC82" s="68">
        <f t="shared" si="624"/>
        <v>-2.0973980490320634E-3</v>
      </c>
      <c r="GD82" s="68"/>
      <c r="GE82" s="68"/>
      <c r="GF82" s="15">
        <f t="shared" si="416"/>
        <v>-4.6471600688468083E-2</v>
      </c>
      <c r="GG82" s="18"/>
      <c r="GH82" s="341">
        <v>16.84</v>
      </c>
      <c r="GI82" s="68">
        <f t="shared" si="417"/>
        <v>-2.2634939059779487E-2</v>
      </c>
      <c r="GJ82" s="68">
        <f t="shared" si="625"/>
        <v>-1.0497461663971785E-2</v>
      </c>
      <c r="GK82" s="68">
        <f t="shared" si="418"/>
        <v>-0.12382934443288236</v>
      </c>
      <c r="GL82" s="68"/>
      <c r="GM82" s="15">
        <f t="shared" si="419"/>
        <v>-0.10899470899470894</v>
      </c>
      <c r="GO82" s="341">
        <v>25.67</v>
      </c>
      <c r="GP82" s="68">
        <f t="shared" si="420"/>
        <v>-5.8094500387296123E-3</v>
      </c>
      <c r="GQ82" s="68">
        <f t="shared" si="626"/>
        <v>6.3280273570780893E-3</v>
      </c>
      <c r="GR82" s="68"/>
      <c r="GS82" s="68"/>
      <c r="GT82" s="15">
        <f t="shared" si="421"/>
        <v>-5.7981651376146727E-2</v>
      </c>
      <c r="GV82" s="341">
        <v>14.35</v>
      </c>
      <c r="GW82" s="68">
        <f t="shared" si="422"/>
        <v>-6.9637883008355061E-4</v>
      </c>
      <c r="GX82" s="68">
        <f t="shared" si="627"/>
        <v>1.1441098565724152E-2</v>
      </c>
      <c r="GY82" s="68">
        <f t="shared" si="423"/>
        <v>0.2109704641350211</v>
      </c>
      <c r="GZ82" s="68"/>
      <c r="HA82" s="15">
        <f t="shared" si="424"/>
        <v>4.5918367346938702E-2</v>
      </c>
      <c r="HD82" s="341">
        <v>241.55</v>
      </c>
      <c r="HE82" s="68">
        <f t="shared" si="425"/>
        <v>-4.9427413324938024E-2</v>
      </c>
      <c r="HF82" s="68">
        <f t="shared" si="628"/>
        <v>-3.7289935929130325E-2</v>
      </c>
      <c r="HG82" s="68">
        <f t="shared" si="426"/>
        <v>0.35694623897533861</v>
      </c>
      <c r="HH82" s="68"/>
      <c r="HI82" s="15">
        <f t="shared" si="427"/>
        <v>-0.40186707606973054</v>
      </c>
      <c r="HK82" s="341">
        <v>33.270000000000003</v>
      </c>
      <c r="HL82" s="68">
        <f t="shared" si="428"/>
        <v>9.4053398058253114E-3</v>
      </c>
      <c r="HM82" s="68">
        <f t="shared" si="629"/>
        <v>2.1542817201633015E-2</v>
      </c>
      <c r="HN82" s="68">
        <f t="shared" si="429"/>
        <v>12.415322580645162</v>
      </c>
      <c r="HO82" s="68"/>
      <c r="HP82" s="15">
        <f t="shared" si="430"/>
        <v>0.26118271417740729</v>
      </c>
      <c r="HR82" s="341">
        <v>104.18</v>
      </c>
      <c r="HS82" s="68">
        <f t="shared" si="431"/>
        <v>1.0475266731328928E-2</v>
      </c>
      <c r="HT82" s="68">
        <f t="shared" si="630"/>
        <v>2.2612744127136632E-2</v>
      </c>
      <c r="HU82" s="68">
        <f t="shared" si="432"/>
        <v>1.8620879120879121</v>
      </c>
      <c r="HV82" s="68"/>
      <c r="HW82" s="15">
        <f t="shared" si="433"/>
        <v>-3.1514362740540917E-2</v>
      </c>
      <c r="HY82" s="341">
        <v>104.49</v>
      </c>
      <c r="HZ82" s="68">
        <f t="shared" si="434"/>
        <v>-6.8716577540107016E-2</v>
      </c>
      <c r="IA82" s="68">
        <f t="shared" si="631"/>
        <v>-5.6579100144299316E-2</v>
      </c>
      <c r="IB82" s="68">
        <f t="shared" si="435"/>
        <v>-1.3314447592068089E-2</v>
      </c>
      <c r="IC82" s="68"/>
      <c r="ID82" s="15">
        <f t="shared" si="436"/>
        <v>-0.22190781145282595</v>
      </c>
      <c r="IF82" s="341">
        <v>174.61</v>
      </c>
      <c r="IG82" s="68">
        <f t="shared" si="437"/>
        <v>-2.4252584520815731E-2</v>
      </c>
      <c r="IH82" s="68">
        <f t="shared" si="632"/>
        <v>-1.211510712500803E-2</v>
      </c>
      <c r="II82" s="68">
        <f t="shared" si="438"/>
        <v>-2.2285714285713507E-3</v>
      </c>
      <c r="IJ82" s="68"/>
      <c r="IK82" s="15">
        <f t="shared" si="439"/>
        <v>-0.24685127674258103</v>
      </c>
      <c r="IM82" s="341">
        <v>215.6</v>
      </c>
      <c r="IN82" s="68">
        <f t="shared" si="440"/>
        <v>-1.0918432883750783E-2</v>
      </c>
      <c r="IO82" s="68">
        <f t="shared" si="633"/>
        <v>1.2190445120569184E-3</v>
      </c>
      <c r="IP82" s="68">
        <f t="shared" si="441"/>
        <v>3.2101152118726808</v>
      </c>
      <c r="IQ82" s="68"/>
      <c r="IR82" s="15">
        <f t="shared" si="442"/>
        <v>0.1498053437150019</v>
      </c>
      <c r="IT82" s="341">
        <v>41.28</v>
      </c>
      <c r="IU82" s="68">
        <f t="shared" si="443"/>
        <v>1.1516785101690734E-2</v>
      </c>
      <c r="IV82" s="68">
        <f t="shared" si="634"/>
        <v>2.3654262497498434E-2</v>
      </c>
      <c r="IW82" s="68">
        <f t="shared" si="444"/>
        <v>1.2619178082191782</v>
      </c>
      <c r="IX82" s="68"/>
      <c r="IY82" s="15">
        <f t="shared" si="445"/>
        <v>-0.19673088149445417</v>
      </c>
      <c r="JA82" s="341">
        <v>502.31</v>
      </c>
      <c r="JB82" s="68">
        <f t="shared" si="446"/>
        <v>-3.6834637214296632E-2</v>
      </c>
      <c r="JC82" s="68">
        <f t="shared" si="635"/>
        <v>-2.4697159818488933E-2</v>
      </c>
      <c r="JD82" s="68">
        <f t="shared" si="447"/>
        <v>1.599919093851138E-2</v>
      </c>
      <c r="JE82" s="68"/>
      <c r="JF82" s="15">
        <f t="shared" si="448"/>
        <v>-0.1420983416167102</v>
      </c>
      <c r="JH82" s="341">
        <v>371.61</v>
      </c>
      <c r="JI82" s="68">
        <f t="shared" si="449"/>
        <v>-3.6605916055271831E-2</v>
      </c>
      <c r="JJ82" s="68">
        <f t="shared" si="636"/>
        <v>-2.4468438659464131E-2</v>
      </c>
      <c r="JK82" s="68">
        <f t="shared" si="450"/>
        <v>-8.6257345889989887E-2</v>
      </c>
      <c r="JL82" s="68"/>
      <c r="JM82" s="15">
        <f t="shared" si="451"/>
        <v>-0.11836298932384338</v>
      </c>
      <c r="JO82" s="341">
        <v>18.91</v>
      </c>
      <c r="JP82" s="68">
        <f t="shared" si="452"/>
        <v>4.0154015401540177E-2</v>
      </c>
      <c r="JQ82" s="68">
        <f t="shared" si="637"/>
        <v>5.2291492797347877E-2</v>
      </c>
      <c r="JR82" s="68">
        <f t="shared" si="453"/>
        <v>-0.36190315505314663</v>
      </c>
      <c r="JS82" s="68"/>
      <c r="JT82" s="15">
        <f t="shared" si="454"/>
        <v>0.85574092247301281</v>
      </c>
      <c r="JV82" s="341">
        <v>1.33</v>
      </c>
      <c r="JW82" s="68">
        <f t="shared" si="455"/>
        <v>4.7244094488189017E-2</v>
      </c>
      <c r="JX82" s="68">
        <f t="shared" si="638"/>
        <v>5.9381571883996717E-2</v>
      </c>
      <c r="JY82" s="68">
        <f t="shared" si="456"/>
        <v>-0.47430830039525684</v>
      </c>
      <c r="JZ82" s="68"/>
      <c r="KA82" s="15">
        <f t="shared" si="457"/>
        <v>-0.26111111111111107</v>
      </c>
      <c r="KC82" s="341">
        <v>14.92</v>
      </c>
      <c r="KD82" s="68">
        <f t="shared" si="458"/>
        <v>3.2525951557093473E-2</v>
      </c>
      <c r="KE82" s="68">
        <f t="shared" si="639"/>
        <v>4.4663428952901173E-2</v>
      </c>
      <c r="KF82" s="68">
        <f t="shared" si="459"/>
        <v>-0.23408624229979469</v>
      </c>
      <c r="KG82" s="68"/>
      <c r="KH82" s="15">
        <f t="shared" si="460"/>
        <v>-0.327321911632101</v>
      </c>
      <c r="KI82" s="18"/>
      <c r="KJ82" s="341">
        <v>37.72</v>
      </c>
      <c r="KK82" s="68">
        <f t="shared" si="461"/>
        <v>-3.7263910158244026E-2</v>
      </c>
      <c r="KL82" s="68">
        <f t="shared" si="640"/>
        <v>-2.5126432762436327E-2</v>
      </c>
      <c r="KM82" s="68">
        <f t="shared" si="462"/>
        <v>0.78767772511848322</v>
      </c>
      <c r="KN82" s="68"/>
      <c r="KO82" s="15">
        <f t="shared" si="463"/>
        <v>-0.43877399196548128</v>
      </c>
      <c r="KQ82" s="341">
        <v>1.4850000000000001</v>
      </c>
      <c r="KR82" s="68">
        <f t="shared" si="464"/>
        <v>2.4137931034482859E-2</v>
      </c>
      <c r="KS82" s="68">
        <f t="shared" si="641"/>
        <v>3.6275408430290562E-2</v>
      </c>
      <c r="KT82" s="68">
        <f t="shared" si="465"/>
        <v>-0.43320610687022898</v>
      </c>
      <c r="KU82" s="68"/>
      <c r="KV82" s="15">
        <f t="shared" si="466"/>
        <v>0.47029702970297038</v>
      </c>
      <c r="KW82" s="18"/>
      <c r="KX82" s="341">
        <v>20.25</v>
      </c>
      <c r="KY82" s="68">
        <f t="shared" si="467"/>
        <v>-2.4566473988439381E-2</v>
      </c>
      <c r="KZ82" s="68">
        <f t="shared" si="642"/>
        <v>-1.2428996592631679E-2</v>
      </c>
      <c r="LA82" s="68">
        <f t="shared" si="468"/>
        <v>-0.71847629639927713</v>
      </c>
      <c r="LB82" s="68"/>
      <c r="LC82" s="15">
        <f t="shared" si="469"/>
        <v>-0.14592998734711096</v>
      </c>
      <c r="LD82" s="18"/>
      <c r="LE82" s="341">
        <v>50.81</v>
      </c>
      <c r="LF82" s="68">
        <f t="shared" si="470"/>
        <v>1.3795821836815191E-3</v>
      </c>
      <c r="LG82" s="68">
        <f t="shared" si="643"/>
        <v>1.351705957948922E-2</v>
      </c>
      <c r="LH82" s="68">
        <f t="shared" si="471"/>
        <v>0.41808540329332972</v>
      </c>
      <c r="LI82" s="68"/>
      <c r="LJ82" s="15">
        <f t="shared" si="472"/>
        <v>0.10193016699197577</v>
      </c>
      <c r="LL82" s="405">
        <v>122.55</v>
      </c>
      <c r="LM82" s="68">
        <f t="shared" si="473"/>
        <v>1.6421995521273984E-2</v>
      </c>
      <c r="LN82" s="68">
        <f t="shared" si="644"/>
        <v>2.8559472917081684E-2</v>
      </c>
      <c r="LO82" s="68">
        <f t="shared" si="474"/>
        <v>0.40057142857142852</v>
      </c>
      <c r="LP82" s="68"/>
      <c r="LQ82" s="15">
        <f t="shared" si="475"/>
        <v>0.56693517453011133</v>
      </c>
      <c r="LS82" s="341">
        <v>15.03</v>
      </c>
      <c r="LT82" s="68">
        <f t="shared" si="476"/>
        <v>2.5938566552900954E-2</v>
      </c>
      <c r="LU82" s="68">
        <f t="shared" si="645"/>
        <v>3.8076043948708657E-2</v>
      </c>
      <c r="LV82" s="68"/>
      <c r="LW82" s="68"/>
      <c r="LX82" s="15">
        <f t="shared" si="477"/>
        <v>0.62486486486486481</v>
      </c>
      <c r="LZ82" s="341">
        <v>10.93</v>
      </c>
      <c r="MA82" s="68">
        <f t="shared" si="478"/>
        <v>3.9961941008563269E-2</v>
      </c>
      <c r="MB82" s="68">
        <f t="shared" si="646"/>
        <v>5.2099418404370969E-2</v>
      </c>
      <c r="MC82" s="68">
        <f t="shared" si="479"/>
        <v>-0.50876404494382022</v>
      </c>
      <c r="MD82" s="68"/>
      <c r="ME82" s="15">
        <f t="shared" si="480"/>
        <v>-0.18916913946587541</v>
      </c>
      <c r="MG82" s="341">
        <v>21.59</v>
      </c>
      <c r="MH82" s="68">
        <f t="shared" si="481"/>
        <v>-6.1304347826086965E-2</v>
      </c>
      <c r="MI82" s="68">
        <f t="shared" si="647"/>
        <v>-4.9166870430279265E-2</v>
      </c>
      <c r="MJ82" s="68">
        <f t="shared" si="482"/>
        <v>1.9097035040431267</v>
      </c>
      <c r="MK82" s="68"/>
      <c r="ML82" s="15">
        <f t="shared" si="483"/>
        <v>1.6957136128120557E-2</v>
      </c>
      <c r="MN82" s="341">
        <v>103.88</v>
      </c>
      <c r="MO82" s="68">
        <f t="shared" si="484"/>
        <v>-1.9215987701768145E-3</v>
      </c>
      <c r="MP82" s="68">
        <f t="shared" si="648"/>
        <v>1.0215878625630887E-2</v>
      </c>
      <c r="MQ82" s="68">
        <f t="shared" si="485"/>
        <v>-0.17490071485305805</v>
      </c>
      <c r="MR82" s="68"/>
      <c r="MS82" s="15">
        <f t="shared" si="486"/>
        <v>-6.7420773857617425E-2</v>
      </c>
      <c r="MU82" s="341">
        <v>13.35</v>
      </c>
      <c r="MV82" s="68">
        <f t="shared" si="487"/>
        <v>6.7873303167420712E-3</v>
      </c>
      <c r="MW82" s="68">
        <f t="shared" si="649"/>
        <v>1.8924807712549771E-2</v>
      </c>
      <c r="MX82" s="68">
        <f t="shared" si="488"/>
        <v>-0.36032582654528034</v>
      </c>
      <c r="MY82" s="68"/>
      <c r="MZ82" s="15">
        <f t="shared" si="489"/>
        <v>0.25117150890346762</v>
      </c>
      <c r="NB82" s="341">
        <v>182.46</v>
      </c>
      <c r="NC82" s="68">
        <f t="shared" si="490"/>
        <v>-1.7288738083696773E-2</v>
      </c>
      <c r="ND82" s="68">
        <f t="shared" si="650"/>
        <v>-5.1512606878890716E-3</v>
      </c>
      <c r="NE82" s="68">
        <f t="shared" si="491"/>
        <v>0.34686646489997791</v>
      </c>
      <c r="NF82" s="68"/>
      <c r="NG82" s="15">
        <f t="shared" si="492"/>
        <v>9.3950476647281109E-2</v>
      </c>
      <c r="NI82" s="341">
        <v>5.99</v>
      </c>
      <c r="NJ82" s="68">
        <f t="shared" si="493"/>
        <v>1.6977928692699581E-2</v>
      </c>
      <c r="NK82" s="68">
        <f t="shared" si="651"/>
        <v>2.9115406088507281E-2</v>
      </c>
      <c r="NL82" s="68">
        <f t="shared" si="494"/>
        <v>-0.95244144501786432</v>
      </c>
      <c r="NM82" s="68"/>
      <c r="NN82" s="15">
        <f t="shared" si="495"/>
        <v>0.22244897959183668</v>
      </c>
      <c r="NP82" s="341">
        <v>327.88</v>
      </c>
      <c r="NQ82" s="68">
        <f t="shared" si="496"/>
        <v>-2.0696372047723606E-3</v>
      </c>
      <c r="NR82" s="68">
        <f t="shared" si="652"/>
        <v>1.0067840191035342E-2</v>
      </c>
      <c r="NS82" s="68">
        <f t="shared" si="497"/>
        <v>1.4981333333333333</v>
      </c>
      <c r="NT82" s="68"/>
      <c r="NU82" s="15">
        <f t="shared" si="498"/>
        <v>-3.1921685464992898E-3</v>
      </c>
      <c r="NW82" s="341">
        <v>153.33000000000001</v>
      </c>
      <c r="NX82" s="68">
        <f t="shared" si="499"/>
        <v>-1.9064679163201266E-2</v>
      </c>
      <c r="NY82" s="68">
        <f t="shared" si="653"/>
        <v>-6.9272017673935645E-3</v>
      </c>
      <c r="NZ82" s="68">
        <f t="shared" si="500"/>
        <v>-0.12761720527992707</v>
      </c>
      <c r="OA82" s="68"/>
      <c r="OB82" s="15">
        <f t="shared" si="501"/>
        <v>-0.19001584786053882</v>
      </c>
      <c r="OD82" s="341">
        <v>1.35</v>
      </c>
      <c r="OE82" s="68">
        <f t="shared" si="502"/>
        <v>3.0534351145038195E-2</v>
      </c>
      <c r="OF82" s="68">
        <f t="shared" si="654"/>
        <v>4.2671828540845898E-2</v>
      </c>
      <c r="OG82" s="68">
        <f t="shared" si="503"/>
        <v>-0.99401781362165997</v>
      </c>
      <c r="OH82" s="68"/>
      <c r="OI82" s="15">
        <f t="shared" si="504"/>
        <v>-7.534246575342457E-2</v>
      </c>
      <c r="OK82" s="341">
        <v>65.319999999999993</v>
      </c>
      <c r="OL82" s="68">
        <f t="shared" si="505"/>
        <v>2.6076028903550059E-2</v>
      </c>
      <c r="OM82" s="68">
        <f t="shared" si="655"/>
        <v>3.8213506299357762E-2</v>
      </c>
      <c r="ON82" s="68">
        <f t="shared" si="506"/>
        <v>0.53875147232037668</v>
      </c>
      <c r="OO82" s="68"/>
      <c r="OP82" s="15">
        <f t="shared" si="507"/>
        <v>-1.9366461492268523E-2</v>
      </c>
      <c r="OR82" s="341">
        <v>2.79</v>
      </c>
      <c r="OS82" s="68">
        <f t="shared" si="508"/>
        <v>-2.7874564459930338E-2</v>
      </c>
      <c r="OT82" s="68">
        <f t="shared" si="656"/>
        <v>-1.5737087064122635E-2</v>
      </c>
      <c r="OU82" s="68">
        <f t="shared" si="509"/>
        <v>-0.63766233766233771</v>
      </c>
      <c r="OV82" s="68"/>
      <c r="OW82" s="15">
        <f t="shared" si="510"/>
        <v>1.4910714285714284</v>
      </c>
      <c r="OY82" s="341">
        <v>128.59</v>
      </c>
      <c r="OZ82" s="68">
        <f t="shared" si="511"/>
        <v>4.6878662395500315E-3</v>
      </c>
      <c r="PA82" s="68">
        <f t="shared" si="657"/>
        <v>1.6825343635357731E-2</v>
      </c>
      <c r="PB82" s="68">
        <f t="shared" si="665"/>
        <v>2.9566153846153846</v>
      </c>
      <c r="PC82" s="68"/>
      <c r="PD82" s="15">
        <f t="shared" si="512"/>
        <v>0.12256656481885646</v>
      </c>
      <c r="PE82" s="18"/>
      <c r="PF82" s="341">
        <v>218.88</v>
      </c>
      <c r="PG82" s="68">
        <f t="shared" si="513"/>
        <v>-9.3686354378818438E-3</v>
      </c>
      <c r="PH82" s="68">
        <f t="shared" si="658"/>
        <v>2.7688419579258577E-3</v>
      </c>
      <c r="PI82" s="68">
        <f t="shared" si="514"/>
        <v>-0.37139574956921306</v>
      </c>
      <c r="PJ82" s="68"/>
      <c r="PK82" s="15">
        <f t="shared" si="515"/>
        <v>4.6621718548271414E-2</v>
      </c>
      <c r="PM82" s="13"/>
      <c r="PN82" s="68">
        <f t="shared" si="516"/>
        <v>0</v>
      </c>
      <c r="PO82" s="68">
        <f t="shared" si="517"/>
        <v>1.2137477395807702E-2</v>
      </c>
      <c r="PP82" s="68">
        <f t="shared" si="518"/>
        <v>0</v>
      </c>
      <c r="PQ82" s="68"/>
      <c r="PR82" s="15">
        <f t="shared" si="519"/>
        <v>0</v>
      </c>
      <c r="PT82" s="341">
        <v>4.43</v>
      </c>
      <c r="PU82" s="68">
        <f t="shared" si="520"/>
        <v>7.2639225181598016E-2</v>
      </c>
      <c r="PV82" s="68">
        <f t="shared" si="659"/>
        <v>8.4776702577405716E-2</v>
      </c>
      <c r="PW82" s="68">
        <f t="shared" si="521"/>
        <v>-0.49197247706422026</v>
      </c>
      <c r="PX82" s="68"/>
      <c r="PY82" s="15">
        <f t="shared" si="522"/>
        <v>-0.13645224171539966</v>
      </c>
      <c r="QA82" s="341">
        <v>196.05</v>
      </c>
      <c r="QB82" s="68">
        <f t="shared" si="523"/>
        <v>-2.9311283854037667E-2</v>
      </c>
      <c r="QC82" s="68">
        <f t="shared" si="660"/>
        <v>-1.7173806458229968E-2</v>
      </c>
      <c r="QD82" s="68">
        <f t="shared" si="524"/>
        <v>-0.41892172263552557</v>
      </c>
      <c r="QE82" s="68"/>
      <c r="QF82" s="15">
        <f t="shared" si="525"/>
        <v>2.247835610722855E-2</v>
      </c>
      <c r="QH82" s="341">
        <v>1.26</v>
      </c>
      <c r="QI82" s="68">
        <f t="shared" si="526"/>
        <v>8.0000000000000071E-3</v>
      </c>
      <c r="QJ82" s="68">
        <f t="shared" si="661"/>
        <v>2.0137477395807707E-2</v>
      </c>
      <c r="QK82" s="68">
        <f t="shared" si="527"/>
        <v>-0.49800796812748999</v>
      </c>
      <c r="QL82" s="68"/>
      <c r="QM82" s="15">
        <f t="shared" si="528"/>
        <v>-3.0769230769230795E-2</v>
      </c>
      <c r="QO82" s="406">
        <v>15.66</v>
      </c>
      <c r="QP82" s="68">
        <f t="shared" si="529"/>
        <v>0.15828402366863911</v>
      </c>
      <c r="QQ82" s="68">
        <f t="shared" si="662"/>
        <v>0.17042150106444681</v>
      </c>
      <c r="QR82" s="68">
        <f t="shared" si="530"/>
        <v>-0.98091128501426172</v>
      </c>
      <c r="QS82" s="68"/>
      <c r="QT82" s="15">
        <f t="shared" si="531"/>
        <v>0.36411149825783967</v>
      </c>
      <c r="QV82" s="341">
        <v>1.56</v>
      </c>
      <c r="QW82" s="68">
        <f t="shared" si="532"/>
        <v>0</v>
      </c>
      <c r="QX82" s="68">
        <f t="shared" si="663"/>
        <v>1.2137477395807702E-2</v>
      </c>
      <c r="QY82" s="68">
        <f t="shared" si="533"/>
        <v>-0.55807365439093481</v>
      </c>
      <c r="QZ82" s="68"/>
      <c r="RA82" s="15">
        <f t="shared" si="534"/>
        <v>-0.36248467511238253</v>
      </c>
      <c r="RC82" s="341">
        <v>18.690000000000001</v>
      </c>
      <c r="RD82" s="68">
        <f t="shared" si="535"/>
        <v>-6.907545164718332E-3</v>
      </c>
      <c r="RE82" s="68">
        <f t="shared" si="664"/>
        <v>5.2299322310893695E-3</v>
      </c>
      <c r="RF82" s="68">
        <f t="shared" si="536"/>
        <v>-0.59624108878807514</v>
      </c>
      <c r="RG82" s="68"/>
      <c r="RH82" s="15">
        <f t="shared" si="537"/>
        <v>-0.24484848484848479</v>
      </c>
      <c r="RJ82" s="13">
        <v>151.66999999999999</v>
      </c>
      <c r="RK82" s="68">
        <f t="shared" si="538"/>
        <v>-3.5975338460560759E-2</v>
      </c>
      <c r="RL82" s="68">
        <f t="shared" si="539"/>
        <v>-2.3837861064753059E-2</v>
      </c>
      <c r="RM82" s="68">
        <f t="shared" si="540"/>
        <v>-0.2964560719918361</v>
      </c>
      <c r="RN82" s="68"/>
      <c r="RO82" s="15">
        <f t="shared" si="541"/>
        <v>-0.2290056933712892</v>
      </c>
      <c r="RQ82" s="13">
        <v>12.23</v>
      </c>
      <c r="RR82" s="68">
        <f t="shared" si="542"/>
        <v>-1.1317704122877834E-2</v>
      </c>
      <c r="RS82" s="68">
        <f t="shared" si="543"/>
        <v>8.1977327292986728E-4</v>
      </c>
      <c r="RT82" s="68">
        <f t="shared" si="544"/>
        <v>-0.16461748633879783</v>
      </c>
      <c r="RU82" s="68"/>
      <c r="RV82" s="15">
        <f t="shared" si="545"/>
        <v>-0.41314779270633395</v>
      </c>
      <c r="RX82" s="13">
        <v>92.71</v>
      </c>
      <c r="RY82" s="68">
        <f t="shared" si="546"/>
        <v>-5.7825203252032636E-2</v>
      </c>
      <c r="RZ82" s="68">
        <f t="shared" si="547"/>
        <v>-4.5687725856224937E-2</v>
      </c>
      <c r="SA82" s="68">
        <f t="shared" si="548"/>
        <v>-0.30324665564407038</v>
      </c>
      <c r="SB82" s="68"/>
      <c r="SC82" s="15">
        <f t="shared" si="549"/>
        <v>0.22583630834325003</v>
      </c>
      <c r="SE82" s="13">
        <v>8.25</v>
      </c>
      <c r="SF82" s="68">
        <f t="shared" si="550"/>
        <v>-4.2923433874709892E-2</v>
      </c>
      <c r="SG82" s="68">
        <f t="shared" si="551"/>
        <v>-3.0785956478902192E-2</v>
      </c>
      <c r="SH82" s="68">
        <f t="shared" si="552"/>
        <v>-0.34</v>
      </c>
      <c r="SI82" s="68"/>
      <c r="SJ82" s="15">
        <f t="shared" si="553"/>
        <v>-0.45937090432503275</v>
      </c>
      <c r="SL82" s="13">
        <v>1.1100000000000001</v>
      </c>
      <c r="SM82" s="68">
        <f t="shared" si="554"/>
        <v>0.83471074380165311</v>
      </c>
      <c r="SN82" s="68">
        <f t="shared" si="555"/>
        <v>0.84684822119746084</v>
      </c>
      <c r="SO82" s="68">
        <f t="shared" si="556"/>
        <v>-0.21830985915492948</v>
      </c>
      <c r="SP82" s="68"/>
      <c r="SQ82" s="15">
        <f t="shared" si="557"/>
        <v>9.9009900990099098E-2</v>
      </c>
      <c r="SS82" s="13">
        <v>6.44</v>
      </c>
      <c r="ST82" s="68">
        <f t="shared" si="558"/>
        <v>-6.936416184971092E-2</v>
      </c>
      <c r="SU82" s="68">
        <f t="shared" si="559"/>
        <v>-5.722668445390322E-2</v>
      </c>
      <c r="SV82" s="68">
        <f t="shared" si="560"/>
        <v>-0.60099132589838899</v>
      </c>
      <c r="SW82" s="68"/>
      <c r="SX82" s="15">
        <f t="shared" si="561"/>
        <v>-0.23333333333333331</v>
      </c>
      <c r="SZ82" s="13">
        <v>27.58</v>
      </c>
      <c r="TA82" s="68">
        <f t="shared" si="562"/>
        <v>0.10011966493817304</v>
      </c>
      <c r="TB82" s="68">
        <f t="shared" si="563"/>
        <v>0.11225714233398074</v>
      </c>
      <c r="TC82" s="68">
        <f t="shared" si="564"/>
        <v>-0.31681942036165467</v>
      </c>
      <c r="TD82" s="68"/>
      <c r="TE82" s="15">
        <f t="shared" si="565"/>
        <v>0.76794871794871788</v>
      </c>
      <c r="TG82" s="13">
        <v>0.19980000000000001</v>
      </c>
      <c r="TH82" s="68">
        <f t="shared" si="566"/>
        <v>2.6194144838212599E-2</v>
      </c>
      <c r="TI82" s="68">
        <f t="shared" si="567"/>
        <v>3.8331622234020299E-2</v>
      </c>
      <c r="TJ82" s="68">
        <f t="shared" si="568"/>
        <v>-9.1818181818181799E-2</v>
      </c>
      <c r="TK82" s="68"/>
      <c r="TL82" s="15">
        <f t="shared" si="569"/>
        <v>0.17876106194690261</v>
      </c>
      <c r="TN82" s="13">
        <v>24.38</v>
      </c>
      <c r="TO82" s="68">
        <f t="shared" si="570"/>
        <v>-9.3457943925233829E-3</v>
      </c>
      <c r="TP82" s="68">
        <f t="shared" si="571"/>
        <v>2.7916830032843187E-3</v>
      </c>
      <c r="TQ82" s="68">
        <f t="shared" si="572"/>
        <v>-0.64464008512312976</v>
      </c>
      <c r="TR82" s="68"/>
      <c r="TS82" s="15">
        <f t="shared" si="573"/>
        <v>-0.1805042016806723</v>
      </c>
      <c r="TU82" s="13">
        <v>2.27</v>
      </c>
      <c r="TV82" s="68">
        <f t="shared" si="574"/>
        <v>2.7149321266968351E-2</v>
      </c>
      <c r="TW82" s="68">
        <f t="shared" si="575"/>
        <v>3.9286798662776054E-2</v>
      </c>
      <c r="TX82" s="68">
        <f t="shared" si="576"/>
        <v>-0.48526077097505671</v>
      </c>
      <c r="TY82" s="68"/>
      <c r="TZ82" s="15">
        <f t="shared" si="577"/>
        <v>0.3274853801169591</v>
      </c>
      <c r="UB82" s="13"/>
      <c r="UC82" s="68">
        <f t="shared" si="578"/>
        <v>0</v>
      </c>
      <c r="UD82" s="68">
        <f t="shared" si="579"/>
        <v>1.2137477395807702E-2</v>
      </c>
      <c r="UE82" s="68">
        <f t="shared" si="580"/>
        <v>0</v>
      </c>
      <c r="UF82" s="68"/>
      <c r="UG82" s="15">
        <f t="shared" si="581"/>
        <v>0</v>
      </c>
      <c r="UI82" s="13"/>
      <c r="UJ82" s="68">
        <f t="shared" si="582"/>
        <v>0</v>
      </c>
      <c r="UK82" s="68">
        <f t="shared" si="583"/>
        <v>1.2137477395807702E-2</v>
      </c>
      <c r="UL82" s="68">
        <f t="shared" si="584"/>
        <v>0</v>
      </c>
      <c r="UM82" s="68"/>
      <c r="UN82" s="15">
        <f t="shared" si="585"/>
        <v>0</v>
      </c>
      <c r="UP82" s="13"/>
      <c r="UQ82" s="68">
        <f t="shared" si="586"/>
        <v>0</v>
      </c>
      <c r="UR82" s="68">
        <f t="shared" si="587"/>
        <v>1.2137477395807702E-2</v>
      </c>
      <c r="US82" s="68">
        <f t="shared" si="588"/>
        <v>0</v>
      </c>
      <c r="UT82" s="68"/>
      <c r="UU82" s="15">
        <f t="shared" si="589"/>
        <v>0</v>
      </c>
      <c r="UW82" s="13"/>
      <c r="UX82" s="68">
        <f t="shared" si="590"/>
        <v>0</v>
      </c>
      <c r="UY82" s="68">
        <f t="shared" si="591"/>
        <v>1.2137477395807702E-2</v>
      </c>
      <c r="UZ82" s="68">
        <f t="shared" si="592"/>
        <v>0</v>
      </c>
      <c r="VA82" s="68"/>
      <c r="VB82" s="15">
        <f t="shared" si="593"/>
        <v>0</v>
      </c>
      <c r="VD82" s="13"/>
      <c r="VE82" s="68">
        <f t="shared" si="594"/>
        <v>0</v>
      </c>
      <c r="VF82" s="68">
        <f t="shared" si="595"/>
        <v>1.2137477395807702E-2</v>
      </c>
      <c r="VG82" s="68">
        <f t="shared" si="596"/>
        <v>0</v>
      </c>
      <c r="VH82" s="68"/>
      <c r="VI82" s="15">
        <f t="shared" si="597"/>
        <v>0</v>
      </c>
      <c r="VM82" s="21">
        <f t="shared" si="598"/>
        <v>3.0261789319277164E-3</v>
      </c>
      <c r="VN82" s="49"/>
      <c r="VO82" s="21">
        <f t="shared" si="599"/>
        <v>0.24522789264703804</v>
      </c>
      <c r="VP82" s="14"/>
      <c r="VQ82" s="21">
        <f t="shared" si="600"/>
        <v>5.0076643759236639E-3</v>
      </c>
    </row>
    <row r="83" spans="1:589" ht="15.75" customHeight="1" x14ac:dyDescent="0.2">
      <c r="A83" s="127">
        <v>45764</v>
      </c>
      <c r="B83" s="4">
        <f t="shared" si="333"/>
        <v>45764</v>
      </c>
      <c r="C83" s="13">
        <v>39142.230000000003</v>
      </c>
      <c r="D83" s="138">
        <f t="shared" si="334"/>
        <v>-527.15999999999622</v>
      </c>
      <c r="E83" s="68">
        <f t="shared" si="335"/>
        <v>-1.3288835548013122E-2</v>
      </c>
      <c r="F83" s="15">
        <f t="shared" si="336"/>
        <v>-7.9963623730791106E-2</v>
      </c>
      <c r="G83" s="13">
        <v>5282.7</v>
      </c>
      <c r="H83" s="138">
        <f t="shared" si="337"/>
        <v>7</v>
      </c>
      <c r="I83" s="68">
        <f t="shared" si="338"/>
        <v>1.3268381447011771E-3</v>
      </c>
      <c r="J83" s="15">
        <f t="shared" si="339"/>
        <v>-0.1018306149825814</v>
      </c>
      <c r="K83" s="13">
        <v>16286.45</v>
      </c>
      <c r="L83" s="138">
        <f t="shared" si="340"/>
        <v>-20.709999999999127</v>
      </c>
      <c r="M83" s="68">
        <f t="shared" si="341"/>
        <v>-1.2699942847190515E-3</v>
      </c>
      <c r="N83" s="15">
        <f t="shared" si="342"/>
        <v>-0.15661399663089909</v>
      </c>
      <c r="O83" s="13">
        <v>1880.62</v>
      </c>
      <c r="P83" s="138">
        <f t="shared" si="343"/>
        <v>17.139999999999873</v>
      </c>
      <c r="Q83" s="68">
        <f t="shared" si="344"/>
        <v>9.1978448923518748E-3</v>
      </c>
      <c r="R83" s="15">
        <f t="shared" si="345"/>
        <v>-0.15673314919108941</v>
      </c>
      <c r="S83" s="18">
        <f t="shared" si="346"/>
        <v>-5.0173141965659026E-3</v>
      </c>
      <c r="T83" s="121">
        <f t="shared" si="347"/>
        <v>244.76572386596411</v>
      </c>
      <c r="U83" s="121">
        <f t="shared" si="348"/>
        <v>244.76572386596411</v>
      </c>
      <c r="V83" s="134">
        <f t="shared" si="349"/>
        <v>-4.0829481220382782E-3</v>
      </c>
      <c r="W83" s="21">
        <f t="shared" si="601"/>
        <v>-5.3934129412867987E-2</v>
      </c>
      <c r="X83" s="18">
        <f t="shared" si="350"/>
        <v>-1.0085366989197805E-3</v>
      </c>
      <c r="Y83" s="352">
        <f>147367.91-6808</f>
        <v>140559.91</v>
      </c>
      <c r="Z83" s="15">
        <v>1.9999999999999999E-6</v>
      </c>
      <c r="AA83" s="21">
        <f t="shared" si="351"/>
        <v>4.0849481220382785E-3</v>
      </c>
      <c r="AC83" s="13">
        <v>184.77</v>
      </c>
      <c r="AD83" s="68">
        <f t="shared" si="352"/>
        <v>1.7348875033885694E-3</v>
      </c>
      <c r="AE83" s="68">
        <f t="shared" si="602"/>
        <v>5.8178356254268478E-3</v>
      </c>
      <c r="AF83" s="68">
        <f t="shared" si="353"/>
        <v>0.12138131941494203</v>
      </c>
      <c r="AG83" s="68"/>
      <c r="AH83" s="15">
        <f t="shared" si="354"/>
        <v>-0.18664436325218989</v>
      </c>
      <c r="AJ83" s="13">
        <v>18.97</v>
      </c>
      <c r="AK83" s="68">
        <f t="shared" si="355"/>
        <v>0</v>
      </c>
      <c r="AL83" s="68">
        <f t="shared" si="603"/>
        <v>4.0829481220382782E-3</v>
      </c>
      <c r="AM83" s="68">
        <f t="shared" si="356"/>
        <v>1.9892473118279432E-2</v>
      </c>
      <c r="AN83" s="68"/>
      <c r="AO83" s="15">
        <f t="shared" si="357"/>
        <v>-9.7955301949595924E-2</v>
      </c>
      <c r="AQ83" s="13">
        <v>17.84</v>
      </c>
      <c r="AR83" s="68">
        <f t="shared" si="358"/>
        <v>-3.3519553072624986E-3</v>
      </c>
      <c r="AS83" s="68">
        <f t="shared" si="604"/>
        <v>7.3099281477577958E-4</v>
      </c>
      <c r="AT83" s="68">
        <f t="shared" si="359"/>
        <v>3.3005211349160408E-2</v>
      </c>
      <c r="AU83" s="68"/>
      <c r="AV83" s="15">
        <f t="shared" si="360"/>
        <v>-0.16907312529110383</v>
      </c>
      <c r="AX83" s="13">
        <v>183.49</v>
      </c>
      <c r="AY83" s="68">
        <f t="shared" si="361"/>
        <v>1.3643309321108928E-3</v>
      </c>
      <c r="AZ83" s="68">
        <f t="shared" si="605"/>
        <v>5.4472790541491706E-3</v>
      </c>
      <c r="BA83" s="68">
        <f t="shared" si="362"/>
        <v>0.36830723340790467</v>
      </c>
      <c r="BB83" s="68"/>
      <c r="BC83" s="15">
        <f t="shared" si="363"/>
        <v>-0.101376169254126</v>
      </c>
      <c r="BE83" s="13">
        <v>71.77</v>
      </c>
      <c r="BF83" s="68">
        <f t="shared" si="364"/>
        <v>4.0570789031895921E-3</v>
      </c>
      <c r="BG83" s="68">
        <f t="shared" si="606"/>
        <v>8.1400270252278695E-3</v>
      </c>
      <c r="BH83" s="68"/>
      <c r="BI83" s="68"/>
      <c r="BJ83" s="15">
        <f t="shared" si="365"/>
        <v>-2.5790688204153735E-2</v>
      </c>
      <c r="BL83" s="13">
        <v>59.68</v>
      </c>
      <c r="BM83" s="68">
        <f t="shared" si="366"/>
        <v>6.577837746668925E-3</v>
      </c>
      <c r="BN83" s="68">
        <f t="shared" si="607"/>
        <v>1.0660785868707202E-2</v>
      </c>
      <c r="BO83" s="68">
        <f t="shared" si="367"/>
        <v>5.0522061300100566E-3</v>
      </c>
      <c r="BP83" s="68"/>
      <c r="BQ83" s="15">
        <f t="shared" si="368"/>
        <v>-0.100798553563357</v>
      </c>
      <c r="BS83" s="13">
        <v>32.17</v>
      </c>
      <c r="BT83" s="68">
        <f t="shared" si="369"/>
        <v>9.334163036714728E-4</v>
      </c>
      <c r="BU83" s="68">
        <f t="shared" si="608"/>
        <v>5.016364425709751E-3</v>
      </c>
      <c r="BV83" s="68">
        <f t="shared" si="370"/>
        <v>-0.1366076221148684</v>
      </c>
      <c r="BW83" s="68"/>
      <c r="BX83" s="15">
        <f t="shared" si="371"/>
        <v>-0.15895424836601302</v>
      </c>
      <c r="BZ83" s="13"/>
      <c r="CA83" s="68">
        <f t="shared" si="372"/>
        <v>0</v>
      </c>
      <c r="CB83" s="68">
        <f t="shared" si="609"/>
        <v>0</v>
      </c>
      <c r="CC83" s="68">
        <f t="shared" si="373"/>
        <v>0</v>
      </c>
      <c r="CD83" s="68"/>
      <c r="CE83" s="15">
        <f t="shared" si="374"/>
        <v>0</v>
      </c>
      <c r="CG83" s="13">
        <v>27.3</v>
      </c>
      <c r="CH83" s="68">
        <f t="shared" si="375"/>
        <v>8.4964905799778511E-3</v>
      </c>
      <c r="CI83" s="68">
        <f t="shared" si="610"/>
        <v>1.2579438702016129E-2</v>
      </c>
      <c r="CJ83" s="68">
        <f t="shared" si="376"/>
        <v>-9.692358584187892E-2</v>
      </c>
      <c r="CK83" s="68"/>
      <c r="CL83" s="15">
        <f t="shared" si="377"/>
        <v>-0.20547147846332942</v>
      </c>
      <c r="CN83" s="13">
        <v>28.18</v>
      </c>
      <c r="CO83" s="68">
        <f t="shared" si="378"/>
        <v>4.6345811051693052E-3</v>
      </c>
      <c r="CP83" s="68">
        <f t="shared" si="611"/>
        <v>8.7175292272075842E-3</v>
      </c>
      <c r="CQ83" s="68">
        <f t="shared" si="379"/>
        <v>-0.10082961072112318</v>
      </c>
      <c r="CR83" s="68"/>
      <c r="CS83" s="15">
        <f t="shared" si="380"/>
        <v>-0.15805198685389898</v>
      </c>
      <c r="CU83" s="13">
        <v>32.020000000000003</v>
      </c>
      <c r="CV83" s="68">
        <f t="shared" si="381"/>
        <v>7.8690588605603885E-3</v>
      </c>
      <c r="CW83" s="68">
        <f t="shared" si="612"/>
        <v>1.1952006982598667E-2</v>
      </c>
      <c r="CX83" s="68">
        <f t="shared" si="382"/>
        <v>-4.0435458786934825E-3</v>
      </c>
      <c r="CY83" s="68"/>
      <c r="CZ83" s="15">
        <f t="shared" si="383"/>
        <v>-0.14109442060085831</v>
      </c>
      <c r="DB83" s="13">
        <v>17.760000000000002</v>
      </c>
      <c r="DC83" s="68">
        <f t="shared" si="384"/>
        <v>7.945516458569838E-3</v>
      </c>
      <c r="DD83" s="68">
        <f t="shared" si="613"/>
        <v>1.2028464580608116E-2</v>
      </c>
      <c r="DE83" s="68">
        <f t="shared" si="385"/>
        <v>-0.18792866941015085</v>
      </c>
      <c r="DF83" s="68"/>
      <c r="DG83" s="15">
        <f t="shared" si="386"/>
        <v>-0.12770137524557948</v>
      </c>
      <c r="DI83" s="13">
        <v>44.1</v>
      </c>
      <c r="DJ83" s="68">
        <f t="shared" si="387"/>
        <v>8.4610107477705136E-3</v>
      </c>
      <c r="DK83" s="68">
        <f t="shared" si="614"/>
        <v>1.2543958869808792E-2</v>
      </c>
      <c r="DL83" s="68">
        <f t="shared" si="388"/>
        <v>-1.1325028312570138E-3</v>
      </c>
      <c r="DM83" s="68"/>
      <c r="DN83" s="15">
        <f t="shared" si="389"/>
        <v>4.6015180265654765E-2</v>
      </c>
      <c r="DP83" s="13">
        <v>36.200000000000003</v>
      </c>
      <c r="DQ83" s="68">
        <f t="shared" si="390"/>
        <v>8.3565459610029039E-3</v>
      </c>
      <c r="DR83" s="68">
        <f t="shared" si="615"/>
        <v>1.2439494083041182E-2</v>
      </c>
      <c r="DS83" s="68"/>
      <c r="DT83" s="68"/>
      <c r="DU83" s="15">
        <f t="shared" si="391"/>
        <v>-4.9369747899159544E-2</v>
      </c>
      <c r="DV83" s="18"/>
      <c r="DW83" s="13">
        <v>23.56</v>
      </c>
      <c r="DX83" s="68">
        <f t="shared" si="392"/>
        <v>-1.0084033613445462E-2</v>
      </c>
      <c r="DY83" s="68">
        <f t="shared" si="616"/>
        <v>-6.0010854914071838E-3</v>
      </c>
      <c r="DZ83" s="68">
        <f t="shared" si="393"/>
        <v>0.25720384204909291</v>
      </c>
      <c r="EA83" s="68"/>
      <c r="EB83" s="15">
        <f t="shared" si="394"/>
        <v>-0.29608604720645354</v>
      </c>
      <c r="ED83" s="13">
        <v>28.46</v>
      </c>
      <c r="EE83" s="68">
        <f t="shared" si="395"/>
        <v>-6.2849162011173083E-3</v>
      </c>
      <c r="EF83" s="68">
        <f t="shared" si="617"/>
        <v>-2.2019680790790301E-3</v>
      </c>
      <c r="EG83" s="68">
        <f t="shared" si="396"/>
        <v>0.35330480266286257</v>
      </c>
      <c r="EH83" s="68"/>
      <c r="EI83" s="15">
        <f t="shared" si="397"/>
        <v>-0.22830802603036879</v>
      </c>
      <c r="EK83" s="13">
        <v>96.74</v>
      </c>
      <c r="EL83" s="68">
        <f t="shared" si="398"/>
        <v>3.5269709543567342E-3</v>
      </c>
      <c r="EM83" s="68">
        <f t="shared" si="618"/>
        <v>7.6099190763950124E-3</v>
      </c>
      <c r="EN83" s="68">
        <f t="shared" si="399"/>
        <v>0.49891540130151824</v>
      </c>
      <c r="EO83" s="68"/>
      <c r="EP83" s="15">
        <f t="shared" si="400"/>
        <v>-0.13081761006289311</v>
      </c>
      <c r="ER83" s="13">
        <v>33.67</v>
      </c>
      <c r="ES83" s="68">
        <f t="shared" si="401"/>
        <v>-1.2030516431924784E-2</v>
      </c>
      <c r="ET83" s="68">
        <f t="shared" si="619"/>
        <v>-7.9475683098865057E-3</v>
      </c>
      <c r="EU83" s="68">
        <f t="shared" si="402"/>
        <v>-3.5519908335720281E-2</v>
      </c>
      <c r="EV83" s="68"/>
      <c r="EW83" s="15">
        <f t="shared" si="403"/>
        <v>-0.1342247364361018</v>
      </c>
      <c r="EY83" s="13">
        <v>37.07</v>
      </c>
      <c r="EZ83" s="68">
        <f t="shared" si="404"/>
        <v>-1.225686117772451E-2</v>
      </c>
      <c r="FA83" s="68">
        <f t="shared" si="620"/>
        <v>-8.1739130556862313E-3</v>
      </c>
      <c r="FB83" s="68"/>
      <c r="FC83" s="68"/>
      <c r="FD83" s="15">
        <f t="shared" si="405"/>
        <v>0.50813669650122062</v>
      </c>
      <c r="FF83" s="13">
        <v>52.39</v>
      </c>
      <c r="FG83" s="68">
        <f t="shared" si="406"/>
        <v>2.4242424242424281E-2</v>
      </c>
      <c r="FH83" s="68">
        <f t="shared" si="621"/>
        <v>2.8325372364462559E-2</v>
      </c>
      <c r="FI83" s="68">
        <f t="shared" si="407"/>
        <v>-0.1132362897765741</v>
      </c>
      <c r="FJ83" s="68"/>
      <c r="FK83" s="15">
        <f t="shared" si="408"/>
        <v>-7.7478429300933238E-2</v>
      </c>
      <c r="FM83" s="13">
        <v>157.36000000000001</v>
      </c>
      <c r="FN83" s="68">
        <f t="shared" si="409"/>
        <v>7.0395494688341408E-3</v>
      </c>
      <c r="FO83" s="68">
        <f t="shared" si="622"/>
        <v>1.1122497590872419E-2</v>
      </c>
      <c r="FP83" s="68">
        <f t="shared" si="410"/>
        <v>0.35328517371861035</v>
      </c>
      <c r="FQ83" s="68"/>
      <c r="FR83" s="15">
        <f t="shared" si="411"/>
        <v>-0.13376637674777048</v>
      </c>
      <c r="FT83" s="13">
        <v>91.43</v>
      </c>
      <c r="FU83" s="68">
        <f t="shared" si="412"/>
        <v>-5.0059854173467597E-3</v>
      </c>
      <c r="FV83" s="68">
        <f t="shared" si="623"/>
        <v>-9.2303729530848148E-4</v>
      </c>
      <c r="FW83" s="68">
        <f t="shared" si="413"/>
        <v>3.8623196637510002E-2</v>
      </c>
      <c r="FX83" s="68"/>
      <c r="FY83" s="15">
        <f t="shared" si="414"/>
        <v>1.3861166555777333E-2</v>
      </c>
      <c r="GA83" s="13">
        <v>16.8</v>
      </c>
      <c r="GB83" s="68">
        <f t="shared" si="415"/>
        <v>1.0830324909747275E-2</v>
      </c>
      <c r="GC83" s="68">
        <f t="shared" si="624"/>
        <v>1.4913273031785553E-2</v>
      </c>
      <c r="GD83" s="68"/>
      <c r="GE83" s="68"/>
      <c r="GF83" s="15">
        <f t="shared" si="416"/>
        <v>-3.6144578313252955E-2</v>
      </c>
      <c r="GG83" s="18"/>
      <c r="GH83" s="13">
        <v>17.05</v>
      </c>
      <c r="GI83" s="68">
        <f t="shared" si="417"/>
        <v>1.2470308788598625E-2</v>
      </c>
      <c r="GJ83" s="68">
        <f t="shared" si="625"/>
        <v>1.6553256910636902E-2</v>
      </c>
      <c r="GK83" s="68">
        <f t="shared" si="418"/>
        <v>-0.11290322580645153</v>
      </c>
      <c r="GL83" s="68"/>
      <c r="GM83" s="15">
        <f t="shared" si="419"/>
        <v>-9.7883597883597781E-2</v>
      </c>
      <c r="GO83" s="13">
        <v>25</v>
      </c>
      <c r="GP83" s="68">
        <f t="shared" si="420"/>
        <v>-2.6100506427736724E-2</v>
      </c>
      <c r="GQ83" s="68">
        <f t="shared" si="626"/>
        <v>-2.2017558305698445E-2</v>
      </c>
      <c r="GR83" s="68"/>
      <c r="GS83" s="68"/>
      <c r="GT83" s="15">
        <f t="shared" si="421"/>
        <v>-8.2568807339449546E-2</v>
      </c>
      <c r="GV83" s="13">
        <v>14.48</v>
      </c>
      <c r="GW83" s="68">
        <f t="shared" si="422"/>
        <v>9.0592334494774066E-3</v>
      </c>
      <c r="GX83" s="68">
        <f t="shared" si="627"/>
        <v>1.3142181571515685E-2</v>
      </c>
      <c r="GY83" s="68">
        <f t="shared" si="423"/>
        <v>0.22194092827004228</v>
      </c>
      <c r="GZ83" s="68"/>
      <c r="HA83" s="15">
        <f t="shared" si="424"/>
        <v>5.5393586005830886E-2</v>
      </c>
      <c r="HD83" s="13">
        <v>241.38</v>
      </c>
      <c r="HE83" s="68">
        <f t="shared" si="425"/>
        <v>-7.0378803560346061E-4</v>
      </c>
      <c r="HF83" s="68">
        <f t="shared" si="628"/>
        <v>3.3791600864348176E-3</v>
      </c>
      <c r="HG83" s="68">
        <f t="shared" si="426"/>
        <v>0.35599123644739061</v>
      </c>
      <c r="HH83" s="68"/>
      <c r="HI83" s="15">
        <f t="shared" si="427"/>
        <v>-0.40228803486529319</v>
      </c>
      <c r="HK83" s="13">
        <v>33.090000000000003</v>
      </c>
      <c r="HL83" s="68">
        <f t="shared" si="428"/>
        <v>-5.4102795311090982E-3</v>
      </c>
      <c r="HM83" s="68">
        <f t="shared" si="629"/>
        <v>-1.3273314090708199E-3</v>
      </c>
      <c r="HN83" s="68">
        <f t="shared" si="429"/>
        <v>12.342741935483872</v>
      </c>
      <c r="HO83" s="68"/>
      <c r="HP83" s="15">
        <f t="shared" si="430"/>
        <v>0.25435936315390467</v>
      </c>
      <c r="HR83" s="13">
        <v>106.94</v>
      </c>
      <c r="HS83" s="68">
        <f t="shared" si="431"/>
        <v>2.6492608946054815E-2</v>
      </c>
      <c r="HT83" s="68">
        <f t="shared" si="630"/>
        <v>3.0575557068093093E-2</v>
      </c>
      <c r="HU83" s="68">
        <f t="shared" si="432"/>
        <v>1.9379120879120877</v>
      </c>
      <c r="HV83" s="68"/>
      <c r="HW83" s="15">
        <f t="shared" si="433"/>
        <v>-5.856651482755373E-3</v>
      </c>
      <c r="HY83" s="13">
        <v>101.43</v>
      </c>
      <c r="HZ83" s="68">
        <f t="shared" si="434"/>
        <v>-2.92850990525408E-2</v>
      </c>
      <c r="IA83" s="68">
        <f t="shared" si="631"/>
        <v>-2.5202150930502522E-2</v>
      </c>
      <c r="IB83" s="68">
        <f t="shared" si="435"/>
        <v>-4.2209631728045316E-2</v>
      </c>
      <c r="IC83" s="68"/>
      <c r="ID83" s="15">
        <f t="shared" si="436"/>
        <v>-0.2446943182664382</v>
      </c>
      <c r="IF83" s="13">
        <v>170.99</v>
      </c>
      <c r="IG83" s="68">
        <f t="shared" si="437"/>
        <v>-2.0731916843250698E-2</v>
      </c>
      <c r="IH83" s="68">
        <f t="shared" si="632"/>
        <v>-1.664896872121242E-2</v>
      </c>
      <c r="II83" s="68">
        <f t="shared" si="438"/>
        <v>-2.2914285714285661E-2</v>
      </c>
      <c r="IJ83" s="68"/>
      <c r="IK83" s="15">
        <f t="shared" si="439"/>
        <v>-0.26246549344375431</v>
      </c>
      <c r="IM83" s="13">
        <v>219.48</v>
      </c>
      <c r="IN83" s="68">
        <f t="shared" si="440"/>
        <v>1.7996289424860833E-2</v>
      </c>
      <c r="IO83" s="68">
        <f t="shared" si="633"/>
        <v>2.2079237546899111E-2</v>
      </c>
      <c r="IP83" s="68">
        <f t="shared" si="441"/>
        <v>3.285881663737551</v>
      </c>
      <c r="IQ83" s="68"/>
      <c r="IR83" s="15">
        <f t="shared" si="442"/>
        <v>0.17049757346274866</v>
      </c>
      <c r="IT83" s="13">
        <v>41.18</v>
      </c>
      <c r="IU83" s="68">
        <f t="shared" si="443"/>
        <v>-2.422480620155073E-3</v>
      </c>
      <c r="IV83" s="68">
        <f t="shared" si="634"/>
        <v>1.6604675018832052E-3</v>
      </c>
      <c r="IW83" s="68">
        <f t="shared" si="444"/>
        <v>1.2564383561643835</v>
      </c>
      <c r="IX83" s="68"/>
      <c r="IY83" s="15">
        <f t="shared" si="445"/>
        <v>-0.19867678536680289</v>
      </c>
      <c r="JA83" s="13">
        <v>501.48</v>
      </c>
      <c r="JB83" s="68">
        <f t="shared" si="446"/>
        <v>-1.6523660687622864E-3</v>
      </c>
      <c r="JC83" s="68">
        <f t="shared" si="635"/>
        <v>2.4305820532759918E-3</v>
      </c>
      <c r="JD83" s="68">
        <f t="shared" si="447"/>
        <v>1.4320388349514646E-2</v>
      </c>
      <c r="JE83" s="68"/>
      <c r="JF83" s="15">
        <f t="shared" si="448"/>
        <v>-0.14351590920735766</v>
      </c>
      <c r="JH83" s="13">
        <v>367.78</v>
      </c>
      <c r="JI83" s="68">
        <f t="shared" si="449"/>
        <v>-1.0306504130674741E-2</v>
      </c>
      <c r="JJ83" s="68">
        <f t="shared" si="636"/>
        <v>-6.223556008636463E-3</v>
      </c>
      <c r="JK83" s="68">
        <f t="shared" si="450"/>
        <v>-9.5674838328948394E-2</v>
      </c>
      <c r="JL83" s="68"/>
      <c r="JM83" s="15">
        <f t="shared" si="451"/>
        <v>-0.12744958481613292</v>
      </c>
      <c r="JO83" s="13">
        <v>18.079999999999998</v>
      </c>
      <c r="JP83" s="68">
        <f t="shared" si="452"/>
        <v>-4.3892120571126486E-2</v>
      </c>
      <c r="JQ83" s="68">
        <f t="shared" si="637"/>
        <v>-3.9809172449088208E-2</v>
      </c>
      <c r="JR83" s="68">
        <f t="shared" si="453"/>
        <v>-0.38991057870760931</v>
      </c>
      <c r="JS83" s="68"/>
      <c r="JT83" s="15">
        <f t="shared" si="454"/>
        <v>0.77428851815505384</v>
      </c>
      <c r="JV83" s="13">
        <v>1.38</v>
      </c>
      <c r="JW83" s="68">
        <f t="shared" si="455"/>
        <v>3.7593984962405881E-2</v>
      </c>
      <c r="JX83" s="68">
        <f t="shared" si="638"/>
        <v>4.1676933084444159E-2</v>
      </c>
      <c r="JY83" s="68">
        <f t="shared" si="456"/>
        <v>-0.45454545454545453</v>
      </c>
      <c r="JZ83" s="68"/>
      <c r="KA83" s="15">
        <f t="shared" si="457"/>
        <v>-0.23333333333333342</v>
      </c>
      <c r="KC83" s="13">
        <v>15.64</v>
      </c>
      <c r="KD83" s="68">
        <f t="shared" si="458"/>
        <v>4.8257372654155542E-2</v>
      </c>
      <c r="KE83" s="68">
        <f t="shared" si="639"/>
        <v>5.234032077619382E-2</v>
      </c>
      <c r="KF83" s="68">
        <f t="shared" si="459"/>
        <v>-0.19712525667351127</v>
      </c>
      <c r="KG83" s="68"/>
      <c r="KH83" s="15">
        <f t="shared" si="460"/>
        <v>-0.29486023444544629</v>
      </c>
      <c r="KI83" s="18"/>
      <c r="KJ83" s="13">
        <v>36.630000000000003</v>
      </c>
      <c r="KK83" s="68">
        <f t="shared" si="461"/>
        <v>-2.8897136797454835E-2</v>
      </c>
      <c r="KL83" s="68">
        <f t="shared" si="640"/>
        <v>-2.4814188675416557E-2</v>
      </c>
      <c r="KM83" s="68">
        <f t="shared" si="462"/>
        <v>0.73601895734597156</v>
      </c>
      <c r="KN83" s="68"/>
      <c r="KO83" s="15">
        <f t="shared" si="463"/>
        <v>-0.45499181669394428</v>
      </c>
      <c r="KQ83" s="13">
        <v>1.5</v>
      </c>
      <c r="KR83" s="68">
        <f t="shared" si="464"/>
        <v>1.0101010101010034E-2</v>
      </c>
      <c r="KS83" s="68">
        <f t="shared" si="641"/>
        <v>1.4183958223048312E-2</v>
      </c>
      <c r="KT83" s="68">
        <f t="shared" si="465"/>
        <v>-0.4274809160305344</v>
      </c>
      <c r="KU83" s="68"/>
      <c r="KV83" s="15">
        <f t="shared" si="466"/>
        <v>0.48514851485148514</v>
      </c>
      <c r="KW83" s="18"/>
      <c r="KX83" s="13">
        <v>20.41</v>
      </c>
      <c r="KY83" s="68">
        <f t="shared" si="467"/>
        <v>7.9012345679012417E-3</v>
      </c>
      <c r="KZ83" s="68">
        <f t="shared" si="642"/>
        <v>1.198418268993952E-2</v>
      </c>
      <c r="LA83" s="68">
        <f t="shared" si="468"/>
        <v>-0.71625191158070356</v>
      </c>
      <c r="LB83" s="68"/>
      <c r="LC83" s="15">
        <f t="shared" si="469"/>
        <v>-0.1391817798397301</v>
      </c>
      <c r="LD83" s="18"/>
      <c r="LE83" s="13">
        <v>50.96</v>
      </c>
      <c r="LF83" s="68">
        <f t="shared" si="470"/>
        <v>2.9521747687462816E-3</v>
      </c>
      <c r="LG83" s="68">
        <f t="shared" si="643"/>
        <v>7.0351228907845603E-3</v>
      </c>
      <c r="LH83" s="68">
        <f t="shared" si="471"/>
        <v>0.4222718392408597</v>
      </c>
      <c r="LI83" s="68"/>
      <c r="LJ83" s="15">
        <f t="shared" si="472"/>
        <v>0.10518325742788986</v>
      </c>
      <c r="LL83" s="13">
        <v>121.55</v>
      </c>
      <c r="LM83" s="68">
        <f t="shared" si="473"/>
        <v>-8.1599347205222363E-3</v>
      </c>
      <c r="LN83" s="68">
        <f t="shared" si="644"/>
        <v>-4.076986598483958E-3</v>
      </c>
      <c r="LO83" s="68">
        <f t="shared" si="474"/>
        <v>0.38914285714285712</v>
      </c>
      <c r="LP83" s="68"/>
      <c r="LQ83" s="15">
        <f t="shared" si="475"/>
        <v>0.55414908579465549</v>
      </c>
      <c r="LS83" s="13">
        <v>14.8</v>
      </c>
      <c r="LT83" s="68">
        <f t="shared" si="476"/>
        <v>-1.5302727877578089E-2</v>
      </c>
      <c r="LU83" s="68">
        <f t="shared" si="645"/>
        <v>-1.121977975553981E-2</v>
      </c>
      <c r="LV83" s="68"/>
      <c r="LW83" s="68"/>
      <c r="LX83" s="15">
        <f t="shared" si="477"/>
        <v>0.60000000000000009</v>
      </c>
      <c r="LZ83" s="13">
        <v>10.93</v>
      </c>
      <c r="MA83" s="68">
        <f t="shared" si="478"/>
        <v>0</v>
      </c>
      <c r="MB83" s="68">
        <f t="shared" si="646"/>
        <v>4.0829481220382782E-3</v>
      </c>
      <c r="MC83" s="68">
        <f t="shared" si="479"/>
        <v>-0.50876404494382022</v>
      </c>
      <c r="MD83" s="68"/>
      <c r="ME83" s="15">
        <f t="shared" si="480"/>
        <v>-0.18916913946587541</v>
      </c>
      <c r="MG83" s="13">
        <v>21.99</v>
      </c>
      <c r="MH83" s="68">
        <f t="shared" si="481"/>
        <v>1.8527095877721101E-2</v>
      </c>
      <c r="MI83" s="68">
        <f t="shared" si="647"/>
        <v>2.2610043999759379E-2</v>
      </c>
      <c r="MJ83" s="68">
        <f t="shared" si="482"/>
        <v>1.9636118598382748</v>
      </c>
      <c r="MK83" s="68"/>
      <c r="ML83" s="15">
        <f t="shared" si="483"/>
        <v>3.5798398492698918E-2</v>
      </c>
      <c r="MN83" s="13">
        <v>103.7</v>
      </c>
      <c r="MO83" s="68">
        <f t="shared" si="484"/>
        <v>-1.7327685791296941E-3</v>
      </c>
      <c r="MP83" s="68">
        <f t="shared" si="648"/>
        <v>2.3501795429085844E-3</v>
      </c>
      <c r="MQ83" s="68">
        <f t="shared" si="485"/>
        <v>-0.17633042096902304</v>
      </c>
      <c r="MR83" s="68"/>
      <c r="MS83" s="15">
        <f t="shared" si="486"/>
        <v>-6.9036717838226028E-2</v>
      </c>
      <c r="MU83" s="13">
        <v>13.15</v>
      </c>
      <c r="MV83" s="68">
        <f t="shared" si="487"/>
        <v>-1.4981273408239647E-2</v>
      </c>
      <c r="MW83" s="68">
        <f t="shared" si="649"/>
        <v>-1.0898325286201369E-2</v>
      </c>
      <c r="MX83" s="68">
        <f t="shared" si="488"/>
        <v>-0.3699089602299952</v>
      </c>
      <c r="MY83" s="68"/>
      <c r="MZ83" s="15">
        <f t="shared" si="489"/>
        <v>0.23242736644798503</v>
      </c>
      <c r="NB83" s="13">
        <v>181.8</v>
      </c>
      <c r="NC83" s="68">
        <f t="shared" si="490"/>
        <v>-3.6172311739559168E-3</v>
      </c>
      <c r="ND83" s="68">
        <f t="shared" si="650"/>
        <v>4.6571694808236145E-4</v>
      </c>
      <c r="NE83" s="68">
        <f t="shared" si="491"/>
        <v>0.34199453753598591</v>
      </c>
      <c r="NF83" s="68"/>
      <c r="NG83" s="15">
        <f t="shared" si="492"/>
        <v>8.9993404880388636E-2</v>
      </c>
      <c r="NI83" s="13">
        <v>5.81</v>
      </c>
      <c r="NJ83" s="68">
        <f t="shared" si="493"/>
        <v>-3.0050083472454189E-2</v>
      </c>
      <c r="NK83" s="68">
        <f t="shared" si="651"/>
        <v>-2.596713535041591E-2</v>
      </c>
      <c r="NL83" s="68">
        <f t="shared" si="494"/>
        <v>-0.95387058356490673</v>
      </c>
      <c r="NM83" s="68"/>
      <c r="NN83" s="15">
        <f t="shared" si="495"/>
        <v>0.18571428571428555</v>
      </c>
      <c r="NP83" s="13">
        <v>323.42</v>
      </c>
      <c r="NQ83" s="68">
        <f t="shared" si="496"/>
        <v>-1.3602537513724471E-2</v>
      </c>
      <c r="NR83" s="68">
        <f t="shared" si="652"/>
        <v>-9.5195893916861923E-3</v>
      </c>
      <c r="NS83" s="68">
        <f t="shared" si="497"/>
        <v>1.4641523809523811</v>
      </c>
      <c r="NT83" s="68"/>
      <c r="NU83" s="15">
        <f t="shared" si="498"/>
        <v>-1.6751284467819871E-2</v>
      </c>
      <c r="NW83" s="13">
        <v>151.22</v>
      </c>
      <c r="NX83" s="68">
        <f t="shared" si="499"/>
        <v>-1.3761168721059241E-2</v>
      </c>
      <c r="NY83" s="68">
        <f t="shared" si="653"/>
        <v>-9.6782205990209626E-3</v>
      </c>
      <c r="NZ83" s="68">
        <f t="shared" si="500"/>
        <v>-0.13962221210741918</v>
      </c>
      <c r="OA83" s="68"/>
      <c r="OB83" s="15">
        <f t="shared" si="501"/>
        <v>-0.20116217643951406</v>
      </c>
      <c r="OD83" s="13">
        <v>1.32</v>
      </c>
      <c r="OE83" s="68">
        <f t="shared" si="502"/>
        <v>-2.222222222222224E-2</v>
      </c>
      <c r="OF83" s="68">
        <f t="shared" si="654"/>
        <v>-1.8139274100183962E-2</v>
      </c>
      <c r="OG83" s="68">
        <f t="shared" si="503"/>
        <v>-0.99415075109673423</v>
      </c>
      <c r="OH83" s="68"/>
      <c r="OI83" s="15">
        <f t="shared" si="504"/>
        <v>-9.5890410958904049E-2</v>
      </c>
      <c r="OK83" s="13">
        <v>67.38</v>
      </c>
      <c r="OL83" s="68">
        <f t="shared" si="505"/>
        <v>3.1537048377219878E-2</v>
      </c>
      <c r="OM83" s="68">
        <f t="shared" si="655"/>
        <v>3.5619996499258157E-2</v>
      </c>
      <c r="ON83" s="68">
        <f t="shared" si="506"/>
        <v>0.5872791519434627</v>
      </c>
      <c r="OO83" s="68"/>
      <c r="OP83" s="15">
        <f t="shared" si="507"/>
        <v>1.1559825851974119E-2</v>
      </c>
      <c r="OR83" s="13">
        <v>2.96</v>
      </c>
      <c r="OS83" s="68">
        <f t="shared" si="508"/>
        <v>6.0931899641577032E-2</v>
      </c>
      <c r="OT83" s="68">
        <f t="shared" si="656"/>
        <v>6.501484776361531E-2</v>
      </c>
      <c r="OU83" s="68">
        <f t="shared" si="509"/>
        <v>-0.61558441558441557</v>
      </c>
      <c r="OV83" s="68"/>
      <c r="OW83" s="15">
        <f t="shared" si="510"/>
        <v>1.6428571428571426</v>
      </c>
      <c r="OY83" s="13">
        <v>128.24</v>
      </c>
      <c r="OZ83" s="68">
        <f t="shared" si="511"/>
        <v>-2.7218290691344142E-3</v>
      </c>
      <c r="PA83" s="68">
        <f t="shared" si="657"/>
        <v>1.3611190529038641E-3</v>
      </c>
      <c r="PB83" s="68">
        <f t="shared" si="665"/>
        <v>2.945846153846154</v>
      </c>
      <c r="PC83" s="68"/>
      <c r="PD83" s="15">
        <f t="shared" si="512"/>
        <v>0.11951113051069413</v>
      </c>
      <c r="PE83" s="18"/>
      <c r="PF83" s="13">
        <v>218.22</v>
      </c>
      <c r="PG83" s="68">
        <f t="shared" si="513"/>
        <v>-3.0153508771929671E-3</v>
      </c>
      <c r="PH83" s="68">
        <f t="shared" si="658"/>
        <v>1.0675972448453111E-3</v>
      </c>
      <c r="PI83" s="68">
        <f t="shared" si="514"/>
        <v>-0.37329121194715681</v>
      </c>
      <c r="PJ83" s="68"/>
      <c r="PK83" s="15">
        <f t="shared" si="515"/>
        <v>4.346578683115767E-2</v>
      </c>
      <c r="PM83" s="13"/>
      <c r="PN83" s="68">
        <f t="shared" si="516"/>
        <v>0</v>
      </c>
      <c r="PO83" s="68">
        <f t="shared" si="517"/>
        <v>4.0829481220382782E-3</v>
      </c>
      <c r="PP83" s="68">
        <f t="shared" si="518"/>
        <v>0</v>
      </c>
      <c r="PQ83" s="68"/>
      <c r="PR83" s="15">
        <f t="shared" si="519"/>
        <v>0</v>
      </c>
      <c r="PT83" s="13">
        <v>4.95</v>
      </c>
      <c r="PU83" s="68">
        <f t="shared" si="520"/>
        <v>0.11738148984198657</v>
      </c>
      <c r="PV83" s="68">
        <f t="shared" si="659"/>
        <v>0.12146443796402484</v>
      </c>
      <c r="PW83" s="68">
        <f t="shared" si="521"/>
        <v>-0.43233944954128445</v>
      </c>
      <c r="PX83" s="68"/>
      <c r="PY83" s="15">
        <f t="shared" si="522"/>
        <v>-3.5087719298245557E-2</v>
      </c>
      <c r="QA83" s="13">
        <v>188.38</v>
      </c>
      <c r="QB83" s="68">
        <f t="shared" si="523"/>
        <v>-3.9122672787554276E-2</v>
      </c>
      <c r="QC83" s="68">
        <f t="shared" si="660"/>
        <v>-3.5039724665515998E-2</v>
      </c>
      <c r="QD83" s="68">
        <f t="shared" si="524"/>
        <v>-0.44165505794481164</v>
      </c>
      <c r="QE83" s="68"/>
      <c r="QF83" s="15">
        <f t="shared" si="525"/>
        <v>-1.752373005111095E-2</v>
      </c>
      <c r="QH83" s="13">
        <v>1.236</v>
      </c>
      <c r="QI83" s="68">
        <f t="shared" si="526"/>
        <v>-1.9047619047619063E-2</v>
      </c>
      <c r="QJ83" s="68">
        <f t="shared" si="661"/>
        <v>-1.4964670925580785E-2</v>
      </c>
      <c r="QK83" s="68">
        <f t="shared" si="527"/>
        <v>-0.50756972111553778</v>
      </c>
      <c r="QL83" s="68"/>
      <c r="QM83" s="15">
        <f t="shared" si="528"/>
        <v>-4.9230769230769272E-2</v>
      </c>
      <c r="QO83" s="13">
        <v>14.09</v>
      </c>
      <c r="QP83" s="68">
        <f t="shared" si="529"/>
        <v>-0.10025542784163476</v>
      </c>
      <c r="QQ83" s="68">
        <f t="shared" si="662"/>
        <v>-9.6172479719596471E-2</v>
      </c>
      <c r="QR83" s="68">
        <f t="shared" si="530"/>
        <v>-0.98282503230210383</v>
      </c>
      <c r="QS83" s="68"/>
      <c r="QT83" s="15">
        <f t="shared" si="531"/>
        <v>0.22735191637630656</v>
      </c>
      <c r="QV83" s="13">
        <v>1.6180000000000001</v>
      </c>
      <c r="QW83" s="68">
        <f t="shared" si="532"/>
        <v>3.7179487179487214E-2</v>
      </c>
      <c r="QX83" s="68">
        <f t="shared" si="663"/>
        <v>4.1262435301525492E-2</v>
      </c>
      <c r="QY83" s="68">
        <f t="shared" si="533"/>
        <v>-0.54164305949008495</v>
      </c>
      <c r="QZ83" s="68"/>
      <c r="RA83" s="15">
        <f t="shared" si="534"/>
        <v>-0.3387821822639967</v>
      </c>
      <c r="RC83" s="13">
        <v>18.649999999999999</v>
      </c>
      <c r="RD83" s="68">
        <f t="shared" si="535"/>
        <v>-2.1401819154629586E-3</v>
      </c>
      <c r="RE83" s="68">
        <f t="shared" si="664"/>
        <v>1.9427662065753196E-3</v>
      </c>
      <c r="RF83" s="68">
        <f t="shared" si="536"/>
        <v>-0.59710520630805797</v>
      </c>
      <c r="RG83" s="68"/>
      <c r="RH83" s="15">
        <f t="shared" si="537"/>
        <v>-0.24646464646464653</v>
      </c>
      <c r="RJ83" s="13">
        <v>151.74</v>
      </c>
      <c r="RK83" s="68">
        <f t="shared" si="538"/>
        <v>4.6152831805908623E-4</v>
      </c>
      <c r="RL83" s="68">
        <f t="shared" si="539"/>
        <v>4.5444764400973644E-3</v>
      </c>
      <c r="RM83" s="68">
        <f t="shared" si="540"/>
        <v>-0.29613136654606176</v>
      </c>
      <c r="RN83" s="68"/>
      <c r="RO83" s="15">
        <f t="shared" si="541"/>
        <v>-0.22864985766571772</v>
      </c>
      <c r="RQ83" s="13">
        <v>12.84</v>
      </c>
      <c r="RR83" s="68">
        <f t="shared" si="542"/>
        <v>4.9877350776778365E-2</v>
      </c>
      <c r="RS83" s="68">
        <f t="shared" si="543"/>
        <v>5.3960298898816643E-2</v>
      </c>
      <c r="RT83" s="68">
        <f t="shared" si="544"/>
        <v>-0.12295081967213119</v>
      </c>
      <c r="RU83" s="68"/>
      <c r="RV83" s="15">
        <f t="shared" si="545"/>
        <v>-0.38387715930902111</v>
      </c>
      <c r="RX83" s="13">
        <v>93.78</v>
      </c>
      <c r="RY83" s="68">
        <f t="shared" si="546"/>
        <v>1.1541365548484603E-2</v>
      </c>
      <c r="RZ83" s="68">
        <f t="shared" si="547"/>
        <v>1.5624313670522881E-2</v>
      </c>
      <c r="SA83" s="68">
        <f t="shared" si="548"/>
        <v>-0.29520517059972945</v>
      </c>
      <c r="SB83" s="68"/>
      <c r="SC83" s="15">
        <f t="shared" si="549"/>
        <v>0.23998413328044435</v>
      </c>
      <c r="SE83" s="13">
        <v>8.32</v>
      </c>
      <c r="SF83" s="68">
        <f t="shared" si="550"/>
        <v>8.4848484848485187E-3</v>
      </c>
      <c r="SG83" s="68">
        <f t="shared" si="551"/>
        <v>1.2567796606886797E-2</v>
      </c>
      <c r="SH83" s="68">
        <f t="shared" si="552"/>
        <v>-0.33439999999999998</v>
      </c>
      <c r="SI83" s="68"/>
      <c r="SJ83" s="15">
        <f t="shared" si="553"/>
        <v>-0.45478374836172997</v>
      </c>
      <c r="SL83" s="13">
        <v>1.29</v>
      </c>
      <c r="SM83" s="68">
        <f t="shared" si="554"/>
        <v>0.16216216216216209</v>
      </c>
      <c r="SN83" s="68">
        <f t="shared" si="555"/>
        <v>0.16624511028420036</v>
      </c>
      <c r="SO83" s="68">
        <f t="shared" si="556"/>
        <v>-9.1549295774647821E-2</v>
      </c>
      <c r="SP83" s="68"/>
      <c r="SQ83" s="15">
        <f t="shared" si="557"/>
        <v>0.27722772277227725</v>
      </c>
      <c r="SS83" s="13">
        <v>6.42</v>
      </c>
      <c r="ST83" s="68">
        <f t="shared" si="558"/>
        <v>-3.1055900621118726E-3</v>
      </c>
      <c r="SU83" s="68">
        <f t="shared" si="559"/>
        <v>9.7735805992640564E-4</v>
      </c>
      <c r="SV83" s="68">
        <f t="shared" si="560"/>
        <v>-0.60223048327137552</v>
      </c>
      <c r="SW83" s="68"/>
      <c r="SX83" s="15">
        <f t="shared" si="561"/>
        <v>-0.23571428571428577</v>
      </c>
      <c r="SZ83" s="13">
        <v>26.35</v>
      </c>
      <c r="TA83" s="68">
        <f t="shared" si="562"/>
        <v>-4.4597534445250074E-2</v>
      </c>
      <c r="TB83" s="68">
        <f t="shared" si="563"/>
        <v>-4.0514586323211796E-2</v>
      </c>
      <c r="TC83" s="68">
        <f t="shared" si="564"/>
        <v>-0.34728758979440172</v>
      </c>
      <c r="TD83" s="68"/>
      <c r="TE83" s="15">
        <f t="shared" si="565"/>
        <v>0.68910256410256421</v>
      </c>
      <c r="TG83" s="13">
        <v>0.20849999999999999</v>
      </c>
      <c r="TH83" s="68">
        <f t="shared" si="566"/>
        <v>4.3543543543543471E-2</v>
      </c>
      <c r="TI83" s="68">
        <f t="shared" si="567"/>
        <v>4.7626491665581749E-2</v>
      </c>
      <c r="TJ83" s="68">
        <f t="shared" si="568"/>
        <v>-5.2272727272727318E-2</v>
      </c>
      <c r="TK83" s="68"/>
      <c r="TL83" s="15">
        <f t="shared" si="569"/>
        <v>0.2300884955752211</v>
      </c>
      <c r="TN83" s="13">
        <v>24.51</v>
      </c>
      <c r="TO83" s="68">
        <f t="shared" si="570"/>
        <v>5.3322395406071605E-3</v>
      </c>
      <c r="TP83" s="68">
        <f t="shared" si="571"/>
        <v>9.4151876626454387E-3</v>
      </c>
      <c r="TQ83" s="68">
        <f t="shared" si="572"/>
        <v>-0.64274522093387643</v>
      </c>
      <c r="TR83" s="68"/>
      <c r="TS83" s="15">
        <f t="shared" si="573"/>
        <v>-0.17613445378151255</v>
      </c>
      <c r="TU83" s="13">
        <v>2.2000000000000002</v>
      </c>
      <c r="TV83" s="68">
        <f t="shared" si="574"/>
        <v>-3.0837004405286274E-2</v>
      </c>
      <c r="TW83" s="68">
        <f t="shared" si="575"/>
        <v>-2.6754056283247996E-2</v>
      </c>
      <c r="TX83" s="68">
        <f t="shared" si="576"/>
        <v>-0.50113378684807253</v>
      </c>
      <c r="TY83" s="68"/>
      <c r="TZ83" s="15">
        <f t="shared" si="577"/>
        <v>0.28654970760233933</v>
      </c>
      <c r="UB83" s="13"/>
      <c r="UC83" s="68">
        <f t="shared" si="578"/>
        <v>0</v>
      </c>
      <c r="UD83" s="68">
        <f t="shared" si="579"/>
        <v>4.0829481220382782E-3</v>
      </c>
      <c r="UE83" s="68">
        <f t="shared" si="580"/>
        <v>0</v>
      </c>
      <c r="UF83" s="68"/>
      <c r="UG83" s="15">
        <f t="shared" si="581"/>
        <v>0</v>
      </c>
      <c r="UI83" s="13"/>
      <c r="UJ83" s="68">
        <f t="shared" si="582"/>
        <v>0</v>
      </c>
      <c r="UK83" s="68">
        <f t="shared" si="583"/>
        <v>4.0829481220382782E-3</v>
      </c>
      <c r="UL83" s="68">
        <f t="shared" si="584"/>
        <v>0</v>
      </c>
      <c r="UM83" s="68"/>
      <c r="UN83" s="15">
        <f t="shared" si="585"/>
        <v>0</v>
      </c>
      <c r="UP83" s="13"/>
      <c r="UQ83" s="68">
        <f t="shared" si="586"/>
        <v>0</v>
      </c>
      <c r="UR83" s="68">
        <f t="shared" si="587"/>
        <v>4.0829481220382782E-3</v>
      </c>
      <c r="US83" s="68">
        <f t="shared" si="588"/>
        <v>0</v>
      </c>
      <c r="UT83" s="68"/>
      <c r="UU83" s="15">
        <f t="shared" si="589"/>
        <v>0</v>
      </c>
      <c r="UW83" s="13"/>
      <c r="UX83" s="68">
        <f t="shared" si="590"/>
        <v>0</v>
      </c>
      <c r="UY83" s="68">
        <f t="shared" si="591"/>
        <v>4.0829481220382782E-3</v>
      </c>
      <c r="UZ83" s="68">
        <f t="shared" si="592"/>
        <v>0</v>
      </c>
      <c r="VA83" s="68"/>
      <c r="VB83" s="15">
        <f t="shared" si="593"/>
        <v>0</v>
      </c>
      <c r="VD83" s="13"/>
      <c r="VE83" s="68">
        <f t="shared" si="594"/>
        <v>0</v>
      </c>
      <c r="VF83" s="68">
        <f t="shared" si="595"/>
        <v>4.0829481220382782E-3</v>
      </c>
      <c r="VG83" s="68">
        <f t="shared" si="596"/>
        <v>0</v>
      </c>
      <c r="VH83" s="68"/>
      <c r="VI83" s="15">
        <f t="shared" si="597"/>
        <v>0</v>
      </c>
      <c r="VM83" s="21">
        <f t="shared" si="598"/>
        <v>3.4081108928507526E-4</v>
      </c>
      <c r="VN83" s="49"/>
      <c r="VO83" s="21">
        <f t="shared" si="599"/>
        <v>0.24806322562995051</v>
      </c>
      <c r="VP83" s="14"/>
      <c r="VQ83" s="21">
        <f t="shared" si="600"/>
        <v>3.0395042360709559E-3</v>
      </c>
    </row>
    <row r="84" spans="1:589" ht="15.75" customHeight="1" x14ac:dyDescent="0.2">
      <c r="A84" s="127">
        <v>45768</v>
      </c>
      <c r="B84" s="4">
        <f t="shared" si="333"/>
        <v>45768</v>
      </c>
      <c r="C84" s="13">
        <v>38170.410000000003</v>
      </c>
      <c r="D84" s="138">
        <f t="shared" si="334"/>
        <v>-971.81999999999971</v>
      </c>
      <c r="E84" s="68">
        <f t="shared" si="335"/>
        <v>-2.4827916038508781E-2</v>
      </c>
      <c r="F84" s="15">
        <f t="shared" si="336"/>
        <v>-0.10280620963317691</v>
      </c>
      <c r="G84" s="13">
        <v>5158.2</v>
      </c>
      <c r="H84" s="138">
        <f t="shared" si="337"/>
        <v>-124.5</v>
      </c>
      <c r="I84" s="68">
        <f t="shared" si="338"/>
        <v>-2.3567493895167244E-2</v>
      </c>
      <c r="J84" s="15">
        <f t="shared" si="339"/>
        <v>-0.12299821648080554</v>
      </c>
      <c r="K84" s="13">
        <v>15870.9</v>
      </c>
      <c r="L84" s="138">
        <f t="shared" si="340"/>
        <v>-415.55000000000109</v>
      </c>
      <c r="M84" s="68">
        <f t="shared" si="341"/>
        <v>-2.5515075415452788E-2</v>
      </c>
      <c r="N84" s="15">
        <f t="shared" si="342"/>
        <v>-0.17813305411119904</v>
      </c>
      <c r="O84" s="13">
        <v>1840.32</v>
      </c>
      <c r="P84" s="138">
        <f t="shared" si="343"/>
        <v>-40.299999999999955</v>
      </c>
      <c r="Q84" s="68">
        <f t="shared" si="344"/>
        <v>-2.1429103168104112E-2</v>
      </c>
      <c r="R84" s="15">
        <f t="shared" si="345"/>
        <v>-0.17480360153531582</v>
      </c>
      <c r="S84" s="18">
        <f t="shared" si="346"/>
        <v>-1.703299002810843E-2</v>
      </c>
      <c r="T84" s="121">
        <f t="shared" si="347"/>
        <v>241.35912586034243</v>
      </c>
      <c r="U84" s="121">
        <f t="shared" si="348"/>
        <v>241.35912586034243</v>
      </c>
      <c r="V84" s="134">
        <f t="shared" si="349"/>
        <v>-1.3917790251902909E-2</v>
      </c>
      <c r="W84" s="21">
        <f t="shared" si="601"/>
        <v>-6.7101275764183607E-2</v>
      </c>
      <c r="X84" s="18">
        <f t="shared" si="350"/>
        <v>-2.3834897129308232E-2</v>
      </c>
      <c r="Y84" s="352">
        <v>140559.91</v>
      </c>
      <c r="Z84" s="15">
        <v>1.9999999999999999E-6</v>
      </c>
      <c r="AA84" s="21">
        <f t="shared" si="351"/>
        <v>1.391979025190291E-2</v>
      </c>
      <c r="AC84" s="13">
        <v>180.03</v>
      </c>
      <c r="AD84" s="68">
        <f t="shared" si="352"/>
        <v>-2.5653515181035931E-2</v>
      </c>
      <c r="AE84" s="68">
        <f t="shared" si="602"/>
        <v>-1.1735724929133022E-2</v>
      </c>
      <c r="AF84" s="68">
        <f t="shared" si="353"/>
        <v>9.2613946713600723E-2</v>
      </c>
      <c r="AG84" s="68"/>
      <c r="AH84" s="15">
        <f t="shared" si="354"/>
        <v>-0.20750979442708098</v>
      </c>
      <c r="AJ84" s="13">
        <v>18.510000000000002</v>
      </c>
      <c r="AK84" s="68">
        <f t="shared" si="355"/>
        <v>-2.4248813916710455E-2</v>
      </c>
      <c r="AL84" s="68">
        <f t="shared" si="603"/>
        <v>-1.0331023664807546E-2</v>
      </c>
      <c r="AM84" s="68">
        <f t="shared" si="356"/>
        <v>-4.8387096774193472E-3</v>
      </c>
      <c r="AN84" s="68"/>
      <c r="AO84" s="15">
        <f t="shared" si="357"/>
        <v>-0.11982881597717544</v>
      </c>
      <c r="AQ84" s="13">
        <v>17.440000000000001</v>
      </c>
      <c r="AR84" s="68">
        <f t="shared" si="358"/>
        <v>-2.2421524663677049E-2</v>
      </c>
      <c r="AS84" s="68">
        <f t="shared" si="604"/>
        <v>-8.5037344117741397E-3</v>
      </c>
      <c r="AT84" s="68">
        <f t="shared" si="359"/>
        <v>9.8436595251882864E-3</v>
      </c>
      <c r="AU84" s="68"/>
      <c r="AV84" s="15">
        <f t="shared" si="360"/>
        <v>-0.18770377270610145</v>
      </c>
      <c r="AX84" s="13">
        <v>179.18</v>
      </c>
      <c r="AY84" s="68">
        <f t="shared" si="361"/>
        <v>-2.3489018475121273E-2</v>
      </c>
      <c r="AZ84" s="68">
        <f t="shared" si="605"/>
        <v>-9.5712282232183633E-3</v>
      </c>
      <c r="BA84" s="68">
        <f t="shared" si="362"/>
        <v>0.33616703952274435</v>
      </c>
      <c r="BB84" s="68"/>
      <c r="BC84" s="15">
        <f t="shared" si="363"/>
        <v>-0.12248396101670009</v>
      </c>
      <c r="BE84" s="13">
        <v>70.52</v>
      </c>
      <c r="BF84" s="68">
        <f t="shared" si="364"/>
        <v>-1.7416747944823743E-2</v>
      </c>
      <c r="BG84" s="68">
        <f t="shared" si="606"/>
        <v>-3.498957692920834E-3</v>
      </c>
      <c r="BH84" s="68"/>
      <c r="BI84" s="68"/>
      <c r="BJ84" s="15">
        <f t="shared" si="365"/>
        <v>-4.2758246233202193E-2</v>
      </c>
      <c r="BL84" s="13">
        <v>57.79</v>
      </c>
      <c r="BM84" s="68">
        <f t="shared" si="366"/>
        <v>-3.1668900804289551E-2</v>
      </c>
      <c r="BN84" s="68">
        <f t="shared" si="607"/>
        <v>-1.7751110552386644E-2</v>
      </c>
      <c r="BO84" s="68">
        <f t="shared" si="367"/>
        <v>-2.6776692489053611E-2</v>
      </c>
      <c r="BP84" s="68"/>
      <c r="BQ84" s="15">
        <f t="shared" si="368"/>
        <v>-0.12927527497363273</v>
      </c>
      <c r="BS84" s="13">
        <v>31.09</v>
      </c>
      <c r="BT84" s="68">
        <f t="shared" si="369"/>
        <v>-3.3571650606154857E-2</v>
      </c>
      <c r="BU84" s="68">
        <f t="shared" si="608"/>
        <v>-1.9653860354251949E-2</v>
      </c>
      <c r="BV84" s="68">
        <f t="shared" si="370"/>
        <v>-0.16559312936124526</v>
      </c>
      <c r="BW84" s="68"/>
      <c r="BX84" s="15">
        <f t="shared" si="371"/>
        <v>-0.18718954248366013</v>
      </c>
      <c r="BZ84" s="13"/>
      <c r="CA84" s="68">
        <f t="shared" si="372"/>
        <v>0</v>
      </c>
      <c r="CB84" s="68">
        <f t="shared" si="609"/>
        <v>0</v>
      </c>
      <c r="CC84" s="68">
        <f t="shared" si="373"/>
        <v>0</v>
      </c>
      <c r="CD84" s="68"/>
      <c r="CE84" s="15">
        <f t="shared" si="374"/>
        <v>0</v>
      </c>
      <c r="CG84" s="13">
        <v>26.66</v>
      </c>
      <c r="CH84" s="68">
        <f t="shared" si="375"/>
        <v>-2.3443223443223464E-2</v>
      </c>
      <c r="CI84" s="68">
        <f t="shared" si="610"/>
        <v>-9.5254331913205547E-3</v>
      </c>
      <c r="CJ84" s="68">
        <f t="shared" si="376"/>
        <v>-0.11809460800529277</v>
      </c>
      <c r="CK84" s="68"/>
      <c r="CL84" s="15">
        <f t="shared" si="377"/>
        <v>-0.22409778812572756</v>
      </c>
      <c r="CN84" s="13">
        <v>27.44</v>
      </c>
      <c r="CO84" s="68">
        <f t="shared" si="378"/>
        <v>-2.6259758694109243E-2</v>
      </c>
      <c r="CP84" s="68">
        <f t="shared" si="611"/>
        <v>-1.2341968442206334E-2</v>
      </c>
      <c r="CQ84" s="68">
        <f t="shared" si="379"/>
        <v>-0.12444160816847474</v>
      </c>
      <c r="CR84" s="68"/>
      <c r="CS84" s="15">
        <f t="shared" si="380"/>
        <v>-0.18016133851210031</v>
      </c>
      <c r="CU84" s="13">
        <v>31.25</v>
      </c>
      <c r="CV84" s="68">
        <f t="shared" si="381"/>
        <v>-2.4047470331043194E-2</v>
      </c>
      <c r="CW84" s="68">
        <f t="shared" si="612"/>
        <v>-1.0129680079140285E-2</v>
      </c>
      <c r="CX84" s="68">
        <f t="shared" si="382"/>
        <v>-2.7993779160186583E-2</v>
      </c>
      <c r="CY84" s="68"/>
      <c r="CZ84" s="15">
        <f t="shared" si="383"/>
        <v>-0.16174892703862664</v>
      </c>
      <c r="DB84" s="13">
        <v>17.350000000000001</v>
      </c>
      <c r="DC84" s="68">
        <f t="shared" si="384"/>
        <v>-2.3085585585585593E-2</v>
      </c>
      <c r="DD84" s="68">
        <f t="shared" si="613"/>
        <v>-9.1677953336826833E-3</v>
      </c>
      <c r="DE84" s="68">
        <f t="shared" si="385"/>
        <v>-0.20667581161408319</v>
      </c>
      <c r="DF84" s="68"/>
      <c r="DG84" s="15">
        <f t="shared" si="386"/>
        <v>-0.14783889980353626</v>
      </c>
      <c r="DI84" s="13">
        <v>44</v>
      </c>
      <c r="DJ84" s="68">
        <f t="shared" si="387"/>
        <v>-2.2675736961451569E-3</v>
      </c>
      <c r="DK84" s="68">
        <f t="shared" si="614"/>
        <v>1.1650216555757752E-2</v>
      </c>
      <c r="DL84" s="68">
        <f t="shared" si="388"/>
        <v>-3.3975084937712023E-3</v>
      </c>
      <c r="DM84" s="68"/>
      <c r="DN84" s="15">
        <f t="shared" si="389"/>
        <v>4.3643263757115837E-2</v>
      </c>
      <c r="DP84" s="13">
        <v>36.08</v>
      </c>
      <c r="DQ84" s="68">
        <f t="shared" si="390"/>
        <v>-3.3149171270719486E-3</v>
      </c>
      <c r="DR84" s="68">
        <f t="shared" si="615"/>
        <v>1.060287312483096E-2</v>
      </c>
      <c r="DS84" s="68"/>
      <c r="DT84" s="68"/>
      <c r="DU84" s="15">
        <f t="shared" si="391"/>
        <v>-5.2521008403361345E-2</v>
      </c>
      <c r="DV84" s="18"/>
      <c r="DW84" s="13">
        <v>22.88</v>
      </c>
      <c r="DX84" s="68">
        <f t="shared" si="392"/>
        <v>-2.8862478777589122E-2</v>
      </c>
      <c r="DY84" s="68">
        <f t="shared" si="616"/>
        <v>-1.4944688525686213E-2</v>
      </c>
      <c r="DZ84" s="68">
        <f t="shared" si="393"/>
        <v>0.22091782283884742</v>
      </c>
      <c r="EA84" s="68"/>
      <c r="EB84" s="15">
        <f t="shared" si="394"/>
        <v>-0.31640274873020618</v>
      </c>
      <c r="ED84" s="13">
        <v>27.66</v>
      </c>
      <c r="EE84" s="68">
        <f t="shared" si="395"/>
        <v>-2.8109627547435019E-2</v>
      </c>
      <c r="EF84" s="68">
        <f t="shared" si="617"/>
        <v>-1.419183729553211E-2</v>
      </c>
      <c r="EG84" s="68">
        <f t="shared" si="396"/>
        <v>0.31526390870185445</v>
      </c>
      <c r="EH84" s="68"/>
      <c r="EI84" s="15">
        <f t="shared" si="397"/>
        <v>-0.25000000000000006</v>
      </c>
      <c r="EK84" s="13">
        <v>94.52</v>
      </c>
      <c r="EL84" s="68">
        <f t="shared" si="398"/>
        <v>-2.2948108331610491E-2</v>
      </c>
      <c r="EM84" s="68">
        <f t="shared" si="618"/>
        <v>-9.0303180797075815E-3</v>
      </c>
      <c r="EN84" s="68">
        <f t="shared" si="399"/>
        <v>0.46451812829253158</v>
      </c>
      <c r="EO84" s="68"/>
      <c r="EP84" s="15">
        <f t="shared" si="400"/>
        <v>-0.15076370170709794</v>
      </c>
      <c r="ER84" s="13">
        <v>33.35</v>
      </c>
      <c r="ES84" s="68">
        <f t="shared" si="401"/>
        <v>-9.504009504009512E-3</v>
      </c>
      <c r="ET84" s="68">
        <f t="shared" si="619"/>
        <v>4.4137807478933973E-3</v>
      </c>
      <c r="EU84" s="68">
        <f t="shared" si="402"/>
        <v>-4.4686336293325558E-2</v>
      </c>
      <c r="EV84" s="68"/>
      <c r="EW84" s="15">
        <f t="shared" si="403"/>
        <v>-0.14245307276934943</v>
      </c>
      <c r="EY84" s="13">
        <v>37.479999999999997</v>
      </c>
      <c r="EZ84" s="68">
        <f t="shared" si="404"/>
        <v>1.1060156460749841E-2</v>
      </c>
      <c r="FA84" s="68">
        <f t="shared" si="620"/>
        <v>2.497794671265275E-2</v>
      </c>
      <c r="FB84" s="68"/>
      <c r="FC84" s="68"/>
      <c r="FD84" s="15">
        <f t="shared" si="405"/>
        <v>0.52481692432872251</v>
      </c>
      <c r="FF84" s="13">
        <v>51.08</v>
      </c>
      <c r="FG84" s="68">
        <f t="shared" si="406"/>
        <v>-2.5004771903034972E-2</v>
      </c>
      <c r="FH84" s="68">
        <f t="shared" si="621"/>
        <v>-1.1086981651132062E-2</v>
      </c>
      <c r="FI84" s="68">
        <f t="shared" si="407"/>
        <v>-0.13540961408259986</v>
      </c>
      <c r="FJ84" s="68"/>
      <c r="FK84" s="15">
        <f t="shared" si="408"/>
        <v>-0.10054587075189296</v>
      </c>
      <c r="FM84" s="13">
        <v>152.35</v>
      </c>
      <c r="FN84" s="68">
        <f t="shared" si="409"/>
        <v>-3.1837824097610698E-2</v>
      </c>
      <c r="FO84" s="68">
        <f t="shared" si="622"/>
        <v>-1.792003384570779E-2</v>
      </c>
      <c r="FP84" s="68">
        <f t="shared" si="410"/>
        <v>0.31019951840385268</v>
      </c>
      <c r="FQ84" s="68"/>
      <c r="FR84" s="15">
        <f t="shared" si="411"/>
        <v>-0.16134537047231093</v>
      </c>
      <c r="FT84" s="13">
        <v>89.07</v>
      </c>
      <c r="FU84" s="68">
        <f t="shared" si="412"/>
        <v>-2.5812096685989428E-2</v>
      </c>
      <c r="FV84" s="68">
        <f t="shared" si="623"/>
        <v>-1.1894306434086519E-2</v>
      </c>
      <c r="FW84" s="68">
        <f t="shared" si="413"/>
        <v>1.1814154265591185E-2</v>
      </c>
      <c r="FX84" s="68"/>
      <c r="FY84" s="15">
        <f t="shared" si="414"/>
        <v>-1.2308715901530423E-2</v>
      </c>
      <c r="GA84" s="13">
        <v>16.52</v>
      </c>
      <c r="GB84" s="68">
        <f t="shared" si="415"/>
        <v>-1.6666666666666732E-2</v>
      </c>
      <c r="GC84" s="68">
        <f t="shared" si="624"/>
        <v>-2.748876414763823E-3</v>
      </c>
      <c r="GD84" s="68"/>
      <c r="GE84" s="68"/>
      <c r="GF84" s="15">
        <f t="shared" si="416"/>
        <v>-5.2208835341365473E-2</v>
      </c>
      <c r="GG84" s="18"/>
      <c r="GH84" s="13">
        <v>16.920000000000002</v>
      </c>
      <c r="GI84" s="68">
        <f t="shared" si="417"/>
        <v>-7.624633431084985E-3</v>
      </c>
      <c r="GJ84" s="68">
        <f t="shared" si="625"/>
        <v>6.2931568208179243E-3</v>
      </c>
      <c r="GK84" s="68">
        <f t="shared" si="418"/>
        <v>-0.11966701352757531</v>
      </c>
      <c r="GL84" s="68"/>
      <c r="GM84" s="15">
        <f t="shared" si="419"/>
        <v>-0.1047619047619046</v>
      </c>
      <c r="GO84" s="13">
        <v>24.47</v>
      </c>
      <c r="GP84" s="68">
        <f t="shared" si="420"/>
        <v>-2.1200000000000045E-2</v>
      </c>
      <c r="GQ84" s="68">
        <f t="shared" si="626"/>
        <v>-7.2822097480971359E-3</v>
      </c>
      <c r="GR84" s="68"/>
      <c r="GS84" s="68"/>
      <c r="GT84" s="15">
        <f t="shared" si="421"/>
        <v>-0.10201834862385326</v>
      </c>
      <c r="GV84" s="13">
        <v>14.27</v>
      </c>
      <c r="GW84" s="68">
        <f t="shared" si="422"/>
        <v>-1.4502762430939285E-2</v>
      </c>
      <c r="GX84" s="68">
        <f t="shared" si="627"/>
        <v>-5.8497217903637558E-4</v>
      </c>
      <c r="GY84" s="68">
        <f t="shared" si="423"/>
        <v>0.20421940928270041</v>
      </c>
      <c r="GZ84" s="68"/>
      <c r="HA84" s="15">
        <f t="shared" si="424"/>
        <v>4.0087463556851236E-2</v>
      </c>
      <c r="HD84" s="13">
        <v>227.5</v>
      </c>
      <c r="HE84" s="68">
        <f t="shared" si="425"/>
        <v>-5.7502692849448984E-2</v>
      </c>
      <c r="HF84" s="68">
        <f t="shared" si="628"/>
        <v>-4.3584902597546077E-2</v>
      </c>
      <c r="HG84" s="68">
        <f t="shared" si="426"/>
        <v>0.27801808887141177</v>
      </c>
      <c r="HH84" s="68"/>
      <c r="HI84" s="15">
        <f t="shared" si="427"/>
        <v>-0.43665808240887477</v>
      </c>
      <c r="HK84" s="13">
        <v>31.92</v>
      </c>
      <c r="HL84" s="68">
        <f t="shared" si="428"/>
        <v>-3.535811423390757E-2</v>
      </c>
      <c r="HM84" s="68">
        <f t="shared" si="629"/>
        <v>-2.1440323982004662E-2</v>
      </c>
      <c r="HN84" s="68">
        <f t="shared" si="429"/>
        <v>11.870967741935484</v>
      </c>
      <c r="HO84" s="68"/>
      <c r="HP84" s="15">
        <f t="shared" si="430"/>
        <v>0.21000758150113732</v>
      </c>
      <c r="HR84" s="13">
        <v>105.35</v>
      </c>
      <c r="HS84" s="68">
        <f t="shared" si="431"/>
        <v>-1.4868150364690512E-2</v>
      </c>
      <c r="HT84" s="68">
        <f t="shared" si="630"/>
        <v>-9.5036011278760296E-4</v>
      </c>
      <c r="HU84" s="68">
        <f t="shared" si="432"/>
        <v>1.8942307692307689</v>
      </c>
      <c r="HV84" s="68"/>
      <c r="HW84" s="15">
        <f t="shared" si="433"/>
        <v>-2.0637724272566691E-2</v>
      </c>
      <c r="HY84" s="13">
        <v>96.91</v>
      </c>
      <c r="HZ84" s="68">
        <f t="shared" si="434"/>
        <v>-4.4562752637286894E-2</v>
      </c>
      <c r="IA84" s="68">
        <f t="shared" si="631"/>
        <v>-3.0644962385383986E-2</v>
      </c>
      <c r="IB84" s="68">
        <f t="shared" si="435"/>
        <v>-8.4891406987724349E-2</v>
      </c>
      <c r="IC84" s="68"/>
      <c r="ID84" s="15">
        <f t="shared" si="436"/>
        <v>-0.27835281852706828</v>
      </c>
      <c r="IF84" s="13">
        <v>166.21</v>
      </c>
      <c r="IG84" s="68">
        <f t="shared" si="437"/>
        <v>-2.7954851160886605E-2</v>
      </c>
      <c r="IH84" s="68">
        <f t="shared" si="632"/>
        <v>-1.4037060908983696E-2</v>
      </c>
      <c r="II84" s="68">
        <f t="shared" si="438"/>
        <v>-5.0228571428571386E-2</v>
      </c>
      <c r="IJ84" s="68"/>
      <c r="IK84" s="15">
        <f t="shared" si="439"/>
        <v>-0.28308316080055207</v>
      </c>
      <c r="IM84" s="13">
        <v>217.86</v>
      </c>
      <c r="IN84" s="68">
        <f t="shared" si="440"/>
        <v>-7.3810825587751787E-3</v>
      </c>
      <c r="IO84" s="68">
        <f t="shared" si="633"/>
        <v>6.5367076931277307E-3</v>
      </c>
      <c r="IP84" s="68">
        <f t="shared" si="441"/>
        <v>3.2542472173403634</v>
      </c>
      <c r="IQ84" s="68"/>
      <c r="IR84" s="15">
        <f t="shared" si="442"/>
        <v>0.1618580342381741</v>
      </c>
      <c r="IT84" s="13">
        <v>39.61</v>
      </c>
      <c r="IU84" s="68">
        <f t="shared" si="443"/>
        <v>-3.8125303545410404E-2</v>
      </c>
      <c r="IV84" s="68">
        <f t="shared" si="634"/>
        <v>-2.4207513293507496E-2</v>
      </c>
      <c r="IW84" s="68">
        <f t="shared" si="444"/>
        <v>1.1704109589041096</v>
      </c>
      <c r="IX84" s="68"/>
      <c r="IY84" s="15">
        <f t="shared" si="445"/>
        <v>-0.22922747616267758</v>
      </c>
      <c r="JA84" s="13">
        <v>484.66</v>
      </c>
      <c r="JB84" s="68">
        <f t="shared" si="446"/>
        <v>-3.35407194703677E-2</v>
      </c>
      <c r="JC84" s="68">
        <f t="shared" si="635"/>
        <v>-1.9622929218464792E-2</v>
      </c>
      <c r="JD84" s="68">
        <f t="shared" si="447"/>
        <v>-1.9700647249190843E-2</v>
      </c>
      <c r="JE84" s="68"/>
      <c r="JF84" s="15">
        <f t="shared" si="448"/>
        <v>-0.1722430018274666</v>
      </c>
      <c r="JH84" s="13">
        <v>359.12</v>
      </c>
      <c r="JI84" s="68">
        <f t="shared" si="449"/>
        <v>-2.3546685518516419E-2</v>
      </c>
      <c r="JJ84" s="68">
        <f t="shared" si="636"/>
        <v>-9.6288952666135092E-3</v>
      </c>
      <c r="JK84" s="68">
        <f t="shared" si="450"/>
        <v>-0.11696869851729817</v>
      </c>
      <c r="JL84" s="68"/>
      <c r="JM84" s="15">
        <f t="shared" si="451"/>
        <v>-0.14799525504151836</v>
      </c>
      <c r="JO84" s="13">
        <v>17.87</v>
      </c>
      <c r="JP84" s="68">
        <f t="shared" si="452"/>
        <v>-1.1615044247787462E-2</v>
      </c>
      <c r="JQ84" s="68">
        <f t="shared" si="637"/>
        <v>2.3027460041154472E-3</v>
      </c>
      <c r="JR84" s="68">
        <f t="shared" si="453"/>
        <v>-0.39699679433102752</v>
      </c>
      <c r="JS84" s="68"/>
      <c r="JT84" s="15">
        <f t="shared" si="454"/>
        <v>0.75368007850834173</v>
      </c>
      <c r="JV84" s="13">
        <v>1.27</v>
      </c>
      <c r="JW84" s="68">
        <f t="shared" si="455"/>
        <v>-7.9710144927536142E-2</v>
      </c>
      <c r="JX84" s="68">
        <f t="shared" si="638"/>
        <v>-6.5792354675633227E-2</v>
      </c>
      <c r="JY84" s="68">
        <f t="shared" si="456"/>
        <v>-0.49802371541501972</v>
      </c>
      <c r="JZ84" s="68"/>
      <c r="KA84" s="15">
        <f t="shared" si="457"/>
        <v>-0.29444444444444445</v>
      </c>
      <c r="KC84" s="13">
        <v>15.05</v>
      </c>
      <c r="KD84" s="68">
        <f t="shared" si="458"/>
        <v>-3.7723785166240399E-2</v>
      </c>
      <c r="KE84" s="68">
        <f t="shared" si="639"/>
        <v>-2.3805994914337492E-2</v>
      </c>
      <c r="KF84" s="68">
        <f t="shared" si="459"/>
        <v>-0.22741273100616013</v>
      </c>
      <c r="KG84" s="68"/>
      <c r="KH84" s="15">
        <f t="shared" si="460"/>
        <v>-0.32146077547339941</v>
      </c>
      <c r="KI84" s="18"/>
      <c r="KJ84" s="13">
        <v>34.86</v>
      </c>
      <c r="KK84" s="68">
        <f t="shared" si="461"/>
        <v>-4.8321048321048402E-2</v>
      </c>
      <c r="KL84" s="68">
        <f t="shared" si="640"/>
        <v>-3.4403258069145494E-2</v>
      </c>
      <c r="KM84" s="68">
        <f t="shared" si="462"/>
        <v>0.6521327014218008</v>
      </c>
      <c r="KN84" s="68"/>
      <c r="KO84" s="15">
        <f t="shared" si="463"/>
        <v>-0.48132718345484299</v>
      </c>
      <c r="KQ84" s="13">
        <v>1.49</v>
      </c>
      <c r="KR84" s="68">
        <f t="shared" si="464"/>
        <v>-6.6666666666666723E-3</v>
      </c>
      <c r="KS84" s="68">
        <f t="shared" si="641"/>
        <v>7.251123585236237E-3</v>
      </c>
      <c r="KT84" s="68">
        <f t="shared" si="465"/>
        <v>-0.43129770992366417</v>
      </c>
      <c r="KU84" s="68"/>
      <c r="KV84" s="15">
        <f t="shared" si="466"/>
        <v>0.47524752475247523</v>
      </c>
      <c r="KW84" s="18"/>
      <c r="KX84" s="13">
        <v>19.62</v>
      </c>
      <c r="KY84" s="68">
        <f t="shared" si="467"/>
        <v>-3.870651641352274E-2</v>
      </c>
      <c r="KZ84" s="68">
        <f t="shared" si="642"/>
        <v>-2.4788726161619833E-2</v>
      </c>
      <c r="LA84" s="68">
        <f t="shared" si="468"/>
        <v>-0.72723481162241066</v>
      </c>
      <c r="LB84" s="68"/>
      <c r="LC84" s="15">
        <f t="shared" si="469"/>
        <v>-0.17250105440742303</v>
      </c>
      <c r="LD84" s="18"/>
      <c r="LE84" s="13">
        <v>47.68</v>
      </c>
      <c r="LF84" s="68">
        <f t="shared" si="470"/>
        <v>-6.4364207221350098E-2</v>
      </c>
      <c r="LG84" s="68">
        <f t="shared" si="643"/>
        <v>-5.044641696944719E-2</v>
      </c>
      <c r="LH84" s="68">
        <f t="shared" si="471"/>
        <v>0.33072843985487027</v>
      </c>
      <c r="LI84" s="68"/>
      <c r="LJ84" s="15">
        <f t="shared" si="472"/>
        <v>3.4049013229234447E-2</v>
      </c>
      <c r="LL84" s="13">
        <v>123.47</v>
      </c>
      <c r="LM84" s="68">
        <f t="shared" si="473"/>
        <v>1.5795968737145224E-2</v>
      </c>
      <c r="LN84" s="68">
        <f t="shared" si="644"/>
        <v>2.9713758989048135E-2</v>
      </c>
      <c r="LO84" s="68">
        <f t="shared" si="474"/>
        <v>0.41108571428571428</v>
      </c>
      <c r="LP84" s="68"/>
      <c r="LQ84" s="15">
        <f t="shared" si="475"/>
        <v>0.5786983761667307</v>
      </c>
      <c r="LS84" s="13">
        <v>14.93</v>
      </c>
      <c r="LT84" s="68">
        <f t="shared" si="476"/>
        <v>8.7837837837837166E-3</v>
      </c>
      <c r="LU84" s="68">
        <f t="shared" si="645"/>
        <v>2.2701574035686626E-2</v>
      </c>
      <c r="LV84" s="68"/>
      <c r="LW84" s="68"/>
      <c r="LX84" s="15">
        <f t="shared" si="477"/>
        <v>0.614054054054054</v>
      </c>
      <c r="LZ84" s="13">
        <v>10.92</v>
      </c>
      <c r="MA84" s="68">
        <f t="shared" si="478"/>
        <v>-9.1491308325707111E-4</v>
      </c>
      <c r="MB84" s="68">
        <f t="shared" si="646"/>
        <v>1.3002877168645838E-2</v>
      </c>
      <c r="MC84" s="68">
        <f t="shared" si="479"/>
        <v>-0.5092134831460674</v>
      </c>
      <c r="MD84" s="68"/>
      <c r="ME84" s="15">
        <f t="shared" si="480"/>
        <v>-0.18991097922848668</v>
      </c>
      <c r="MG84" s="13">
        <v>20.39</v>
      </c>
      <c r="MH84" s="68">
        <f t="shared" si="481"/>
        <v>-7.2760345611641561E-2</v>
      </c>
      <c r="MI84" s="68">
        <f t="shared" si="647"/>
        <v>-5.8842555359738653E-2</v>
      </c>
      <c r="MJ84" s="68">
        <f t="shared" si="482"/>
        <v>1.747978436657682</v>
      </c>
      <c r="MK84" s="68"/>
      <c r="ML84" s="15">
        <f t="shared" si="483"/>
        <v>-3.9566650965614687E-2</v>
      </c>
      <c r="MN84" s="13">
        <v>100.46</v>
      </c>
      <c r="MO84" s="68">
        <f t="shared" si="484"/>
        <v>-3.1243972999035766E-2</v>
      </c>
      <c r="MP84" s="68">
        <f t="shared" si="648"/>
        <v>-1.7326182747132858E-2</v>
      </c>
      <c r="MQ84" s="68">
        <f t="shared" si="485"/>
        <v>-0.20206513105639404</v>
      </c>
      <c r="MR84" s="68"/>
      <c r="MS84" s="15">
        <f t="shared" si="486"/>
        <v>-9.8123709489182212E-2</v>
      </c>
      <c r="MU84" s="13">
        <v>13.3</v>
      </c>
      <c r="MV84" s="68">
        <f t="shared" si="487"/>
        <v>1.1406844106463905E-2</v>
      </c>
      <c r="MW84" s="68">
        <f t="shared" si="649"/>
        <v>2.5324634358366814E-2</v>
      </c>
      <c r="MX84" s="68">
        <f t="shared" si="488"/>
        <v>-0.36272160996645902</v>
      </c>
      <c r="MY84" s="68"/>
      <c r="MZ84" s="15">
        <f t="shared" si="489"/>
        <v>0.24648547328959708</v>
      </c>
      <c r="NB84" s="13">
        <v>178.35</v>
      </c>
      <c r="NC84" s="68">
        <f t="shared" si="490"/>
        <v>-1.8976897689769071E-2</v>
      </c>
      <c r="ND84" s="68">
        <f t="shared" si="650"/>
        <v>-5.0591074378661619E-3</v>
      </c>
      <c r="NE84" s="68">
        <f t="shared" si="491"/>
        <v>0.31652764449693654</v>
      </c>
      <c r="NF84" s="68"/>
      <c r="NG84" s="15">
        <f t="shared" si="492"/>
        <v>6.9308711553450461E-2</v>
      </c>
      <c r="NI84" s="13">
        <v>5.94</v>
      </c>
      <c r="NJ84" s="68">
        <f t="shared" si="493"/>
        <v>2.2375215146299619E-2</v>
      </c>
      <c r="NK84" s="68">
        <f t="shared" si="651"/>
        <v>3.629300539820253E-2</v>
      </c>
      <c r="NL84" s="68">
        <f t="shared" si="494"/>
        <v>-0.95283842794759832</v>
      </c>
      <c r="NM84" s="68"/>
      <c r="NN84" s="15">
        <f t="shared" si="495"/>
        <v>0.21224489795918366</v>
      </c>
      <c r="NP84" s="13">
        <v>313.08</v>
      </c>
      <c r="NQ84" s="68">
        <f t="shared" si="496"/>
        <v>-3.1970811947313188E-2</v>
      </c>
      <c r="NR84" s="68">
        <f t="shared" si="652"/>
        <v>-1.805302169541028E-2</v>
      </c>
      <c r="NS84" s="68">
        <f t="shared" si="497"/>
        <v>1.3853714285714285</v>
      </c>
      <c r="NT84" s="68"/>
      <c r="NU84" s="15">
        <f t="shared" si="498"/>
        <v>-4.8186544249536445E-2</v>
      </c>
      <c r="NW84" s="13">
        <v>147.66999999999999</v>
      </c>
      <c r="NX84" s="68">
        <f t="shared" si="499"/>
        <v>-2.3475730723449356E-2</v>
      </c>
      <c r="NY84" s="68">
        <f t="shared" si="653"/>
        <v>-9.5579404715464469E-3</v>
      </c>
      <c r="NZ84" s="68">
        <f t="shared" si="500"/>
        <v>-0.15982020937642241</v>
      </c>
      <c r="OA84" s="68"/>
      <c r="OB84" s="15">
        <f t="shared" si="501"/>
        <v>-0.21991547807712636</v>
      </c>
      <c r="OD84" s="13">
        <v>1.4</v>
      </c>
      <c r="OE84" s="68">
        <f t="shared" si="502"/>
        <v>6.060606060606049E-2</v>
      </c>
      <c r="OF84" s="68">
        <f t="shared" si="654"/>
        <v>7.4523850857963397E-2</v>
      </c>
      <c r="OG84" s="68">
        <f t="shared" si="503"/>
        <v>-0.99379625116320292</v>
      </c>
      <c r="OH84" s="68"/>
      <c r="OI84" s="15">
        <f t="shared" si="504"/>
        <v>-4.1095890410958943E-2</v>
      </c>
      <c r="OK84" s="13">
        <v>62.63</v>
      </c>
      <c r="OL84" s="68">
        <f t="shared" si="505"/>
        <v>-7.0495696052240917E-2</v>
      </c>
      <c r="OM84" s="68">
        <f t="shared" si="655"/>
        <v>-5.6577905800338009E-2</v>
      </c>
      <c r="ON84" s="68">
        <f t="shared" si="506"/>
        <v>0.47538280329799759</v>
      </c>
      <c r="OO84" s="68"/>
      <c r="OP84" s="15">
        <f t="shared" si="507"/>
        <v>-5.9750788169944405E-2</v>
      </c>
      <c r="OR84" s="13">
        <v>2.44</v>
      </c>
      <c r="OS84" s="68">
        <f t="shared" si="508"/>
        <v>-0.17567567567567569</v>
      </c>
      <c r="OT84" s="68">
        <f t="shared" si="656"/>
        <v>-0.16175788542377278</v>
      </c>
      <c r="OU84" s="68">
        <f t="shared" si="509"/>
        <v>-0.68311688311688312</v>
      </c>
      <c r="OV84" s="68"/>
      <c r="OW84" s="15">
        <f t="shared" si="510"/>
        <v>1.1785714285714284</v>
      </c>
      <c r="OY84" s="13">
        <v>125.48</v>
      </c>
      <c r="OZ84" s="68">
        <f t="shared" si="511"/>
        <v>-2.1522145976294486E-2</v>
      </c>
      <c r="PA84" s="68">
        <f t="shared" si="657"/>
        <v>-7.6043557243915764E-3</v>
      </c>
      <c r="PB84" s="68">
        <f t="shared" si="665"/>
        <v>2.8609230769230769</v>
      </c>
      <c r="PC84" s="68"/>
      <c r="PD84" s="15">
        <f t="shared" si="512"/>
        <v>9.5416848537756505E-2</v>
      </c>
      <c r="PE84" s="18"/>
      <c r="PF84" s="13">
        <v>214.12</v>
      </c>
      <c r="PG84" s="68">
        <f t="shared" si="513"/>
        <v>-1.8788378700394071E-2</v>
      </c>
      <c r="PH84" s="68">
        <f t="shared" si="658"/>
        <v>-4.8705884484911612E-3</v>
      </c>
      <c r="PI84" s="68">
        <f t="shared" si="514"/>
        <v>-0.38506605399195859</v>
      </c>
      <c r="PJ84" s="68"/>
      <c r="PK84" s="15">
        <f t="shared" si="515"/>
        <v>2.3860756467269206E-2</v>
      </c>
      <c r="PM84" s="13"/>
      <c r="PN84" s="68">
        <f t="shared" si="516"/>
        <v>0</v>
      </c>
      <c r="PO84" s="68">
        <f t="shared" si="517"/>
        <v>1.3917790251902909E-2</v>
      </c>
      <c r="PP84" s="68">
        <f t="shared" si="518"/>
        <v>0</v>
      </c>
      <c r="PQ84" s="68"/>
      <c r="PR84" s="15">
        <f t="shared" si="519"/>
        <v>0</v>
      </c>
      <c r="PT84" s="13">
        <v>4.49</v>
      </c>
      <c r="PU84" s="68">
        <f t="shared" si="520"/>
        <v>-9.2929292929292917E-2</v>
      </c>
      <c r="PV84" s="68">
        <f t="shared" si="659"/>
        <v>-7.9011502677390003E-2</v>
      </c>
      <c r="PW84" s="68">
        <f t="shared" si="521"/>
        <v>-0.48509174311926606</v>
      </c>
      <c r="PX84" s="68"/>
      <c r="PY84" s="15">
        <f t="shared" si="522"/>
        <v>-0.12475633528265101</v>
      </c>
      <c r="QA84" s="13">
        <v>182.51</v>
      </c>
      <c r="QB84" s="68">
        <f t="shared" si="523"/>
        <v>-3.1160420426796925E-2</v>
      </c>
      <c r="QC84" s="68">
        <f t="shared" si="660"/>
        <v>-1.7242630174894018E-2</v>
      </c>
      <c r="QD84" s="68">
        <f t="shared" si="524"/>
        <v>-0.45905332108242686</v>
      </c>
      <c r="QE84" s="68"/>
      <c r="QF84" s="15">
        <f t="shared" si="525"/>
        <v>-4.8138103682069562E-2</v>
      </c>
      <c r="QH84" s="13">
        <v>1.25</v>
      </c>
      <c r="QI84" s="68">
        <f t="shared" si="526"/>
        <v>1.1326860841423958E-2</v>
      </c>
      <c r="QJ84" s="68">
        <f t="shared" si="661"/>
        <v>2.5244651093326867E-2</v>
      </c>
      <c r="QK84" s="68">
        <f t="shared" si="527"/>
        <v>-0.50199203187250996</v>
      </c>
      <c r="QL84" s="68"/>
      <c r="QM84" s="15">
        <f t="shared" si="528"/>
        <v>-3.8461538461538491E-2</v>
      </c>
      <c r="QO84" s="13">
        <v>11.74</v>
      </c>
      <c r="QP84" s="68">
        <f t="shared" si="529"/>
        <v>-0.16678495386799147</v>
      </c>
      <c r="QQ84" s="68">
        <f t="shared" si="662"/>
        <v>-0.15286716361608857</v>
      </c>
      <c r="QR84" s="68">
        <f t="shared" si="530"/>
        <v>-0.98568955849728168</v>
      </c>
      <c r="QS84" s="68"/>
      <c r="QT84" s="15">
        <f t="shared" si="531"/>
        <v>2.264808362369336E-2</v>
      </c>
      <c r="QV84" s="13">
        <v>1.57</v>
      </c>
      <c r="QW84" s="68">
        <f t="shared" si="532"/>
        <v>-2.9666254635352312E-2</v>
      </c>
      <c r="QX84" s="68">
        <f t="shared" si="663"/>
        <v>-1.5748464383449401E-2</v>
      </c>
      <c r="QY84" s="68">
        <f t="shared" si="533"/>
        <v>-0.55524079320113306</v>
      </c>
      <c r="QZ84" s="68"/>
      <c r="RA84" s="15">
        <f t="shared" si="534"/>
        <v>-0.35839803841438495</v>
      </c>
      <c r="RC84" s="13">
        <v>18.21</v>
      </c>
      <c r="RD84" s="68">
        <f t="shared" si="535"/>
        <v>-2.359249329758701E-2</v>
      </c>
      <c r="RE84" s="68">
        <f t="shared" si="664"/>
        <v>-9.6747030456841004E-3</v>
      </c>
      <c r="RF84" s="68">
        <f t="shared" si="536"/>
        <v>-0.60661049902786779</v>
      </c>
      <c r="RG84" s="68"/>
      <c r="RH84" s="15">
        <f t="shared" si="537"/>
        <v>-0.26424242424242422</v>
      </c>
      <c r="RJ84" s="13">
        <v>147.86000000000001</v>
      </c>
      <c r="RK84" s="68">
        <f t="shared" si="538"/>
        <v>-2.5570054039804897E-2</v>
      </c>
      <c r="RL84" s="68">
        <f t="shared" si="539"/>
        <v>-1.1652263787901988E-2</v>
      </c>
      <c r="RM84" s="68">
        <f t="shared" si="540"/>
        <v>-0.31412932554040263</v>
      </c>
      <c r="RN84" s="68"/>
      <c r="RO84" s="15">
        <f t="shared" si="541"/>
        <v>-0.24837332248881652</v>
      </c>
      <c r="RQ84" s="13">
        <v>12.31</v>
      </c>
      <c r="RR84" s="68">
        <f t="shared" si="542"/>
        <v>-4.1277258566978142E-2</v>
      </c>
      <c r="RS84" s="68">
        <f t="shared" si="543"/>
        <v>-2.7359468315075235E-2</v>
      </c>
      <c r="RT84" s="68">
        <f t="shared" si="544"/>
        <v>-0.15915300546448088</v>
      </c>
      <c r="RU84" s="68"/>
      <c r="RV84" s="15">
        <f t="shared" si="545"/>
        <v>-0.40930902111324374</v>
      </c>
      <c r="RX84" s="13">
        <v>90.8</v>
      </c>
      <c r="RY84" s="68">
        <f t="shared" si="546"/>
        <v>-3.1776498187246788E-2</v>
      </c>
      <c r="RZ84" s="68">
        <f t="shared" si="547"/>
        <v>-1.785870793534388E-2</v>
      </c>
      <c r="SA84" s="68">
        <f t="shared" si="548"/>
        <v>-0.31760108221854805</v>
      </c>
      <c r="SB84" s="68"/>
      <c r="SC84" s="15">
        <f t="shared" si="549"/>
        <v>0.20058177971704352</v>
      </c>
      <c r="SE84" s="13">
        <v>8.11</v>
      </c>
      <c r="SF84" s="68">
        <f t="shared" si="550"/>
        <v>-2.5240384615384717E-2</v>
      </c>
      <c r="SG84" s="68">
        <f t="shared" si="551"/>
        <v>-1.1322594363481807E-2</v>
      </c>
      <c r="SH84" s="68">
        <f t="shared" si="552"/>
        <v>-0.35120000000000007</v>
      </c>
      <c r="SI84" s="68"/>
      <c r="SJ84" s="15">
        <f t="shared" si="553"/>
        <v>-0.46854521625163831</v>
      </c>
      <c r="SL84" s="13">
        <v>1.23</v>
      </c>
      <c r="SM84" s="68">
        <f t="shared" si="554"/>
        <v>-4.6511627906976785E-2</v>
      </c>
      <c r="SN84" s="68">
        <f t="shared" si="555"/>
        <v>-3.2593837655073878E-2</v>
      </c>
      <c r="SO84" s="68">
        <f t="shared" si="556"/>
        <v>-0.13380281690140841</v>
      </c>
      <c r="SP84" s="68"/>
      <c r="SQ84" s="15">
        <f t="shared" si="557"/>
        <v>0.21782178217821779</v>
      </c>
      <c r="SS84" s="13">
        <v>6.24</v>
      </c>
      <c r="ST84" s="68">
        <f t="shared" si="558"/>
        <v>-2.8037383177570048E-2</v>
      </c>
      <c r="SU84" s="68">
        <f t="shared" si="559"/>
        <v>-1.4119592925667139E-2</v>
      </c>
      <c r="SV84" s="68">
        <f t="shared" si="560"/>
        <v>-0.61338289962825276</v>
      </c>
      <c r="SW84" s="68"/>
      <c r="SX84" s="15">
        <f t="shared" si="561"/>
        <v>-0.25714285714285717</v>
      </c>
      <c r="SZ84" s="13">
        <v>23.19</v>
      </c>
      <c r="TA84" s="68">
        <f t="shared" si="562"/>
        <v>-0.11992409867172675</v>
      </c>
      <c r="TB84" s="68">
        <f t="shared" si="563"/>
        <v>-0.10600630841982384</v>
      </c>
      <c r="TC84" s="68">
        <f t="shared" si="564"/>
        <v>-0.42556353728015844</v>
      </c>
      <c r="TD84" s="68"/>
      <c r="TE84" s="15">
        <f t="shared" si="565"/>
        <v>0.48653846153846164</v>
      </c>
      <c r="TG84" s="13">
        <v>0.20699999999999999</v>
      </c>
      <c r="TH84" s="68">
        <f t="shared" si="566"/>
        <v>-7.1942446043165532E-3</v>
      </c>
      <c r="TI84" s="68">
        <f t="shared" si="567"/>
        <v>6.7235456475863561E-3</v>
      </c>
      <c r="TJ84" s="68">
        <f t="shared" si="568"/>
        <v>-5.9090909090909145E-2</v>
      </c>
      <c r="TK84" s="68"/>
      <c r="TL84" s="15">
        <f t="shared" si="569"/>
        <v>0.22123893805309719</v>
      </c>
      <c r="TN84" s="13">
        <v>21.47</v>
      </c>
      <c r="TO84" s="68">
        <f t="shared" si="570"/>
        <v>-0.12403100775193808</v>
      </c>
      <c r="TP84" s="68">
        <f t="shared" si="571"/>
        <v>-0.11011321750003517</v>
      </c>
      <c r="TQ84" s="68">
        <f t="shared" si="572"/>
        <v>-0.68705589120564381</v>
      </c>
      <c r="TR84" s="68"/>
      <c r="TS84" s="15">
        <f t="shared" si="573"/>
        <v>-0.27831932773109247</v>
      </c>
      <c r="TU84" s="13">
        <v>2.16</v>
      </c>
      <c r="TV84" s="68">
        <f t="shared" si="574"/>
        <v>-1.8181818181818195E-2</v>
      </c>
      <c r="TW84" s="68">
        <f t="shared" si="575"/>
        <v>-4.2640279299152855E-3</v>
      </c>
      <c r="TX84" s="68">
        <f t="shared" si="576"/>
        <v>-0.51020408163265307</v>
      </c>
      <c r="TY84" s="68"/>
      <c r="TZ84" s="15">
        <f t="shared" si="577"/>
        <v>0.2631578947368422</v>
      </c>
      <c r="UB84" s="13"/>
      <c r="UC84" s="68">
        <f t="shared" si="578"/>
        <v>0</v>
      </c>
      <c r="UD84" s="68">
        <f t="shared" si="579"/>
        <v>1.3917790251902909E-2</v>
      </c>
      <c r="UE84" s="68">
        <f t="shared" si="580"/>
        <v>0</v>
      </c>
      <c r="UF84" s="68"/>
      <c r="UG84" s="15">
        <f t="shared" si="581"/>
        <v>0</v>
      </c>
      <c r="UI84" s="13"/>
      <c r="UJ84" s="68">
        <f t="shared" si="582"/>
        <v>0</v>
      </c>
      <c r="UK84" s="68">
        <f t="shared" si="583"/>
        <v>1.3917790251902909E-2</v>
      </c>
      <c r="UL84" s="68">
        <f t="shared" si="584"/>
        <v>0</v>
      </c>
      <c r="UM84" s="68"/>
      <c r="UN84" s="15">
        <f t="shared" si="585"/>
        <v>0</v>
      </c>
      <c r="UP84" s="13"/>
      <c r="UQ84" s="68">
        <f t="shared" si="586"/>
        <v>0</v>
      </c>
      <c r="UR84" s="68">
        <f t="shared" si="587"/>
        <v>1.3917790251902909E-2</v>
      </c>
      <c r="US84" s="68">
        <f t="shared" si="588"/>
        <v>0</v>
      </c>
      <c r="UT84" s="68"/>
      <c r="UU84" s="15">
        <f t="shared" si="589"/>
        <v>0</v>
      </c>
      <c r="UW84" s="13"/>
      <c r="UX84" s="68">
        <f t="shared" si="590"/>
        <v>0</v>
      </c>
      <c r="UY84" s="68">
        <f t="shared" si="591"/>
        <v>1.3917790251902909E-2</v>
      </c>
      <c r="UZ84" s="68">
        <f t="shared" si="592"/>
        <v>0</v>
      </c>
      <c r="VA84" s="68"/>
      <c r="VB84" s="15">
        <f t="shared" si="593"/>
        <v>0</v>
      </c>
      <c r="VD84" s="13"/>
      <c r="VE84" s="68">
        <f t="shared" si="594"/>
        <v>0</v>
      </c>
      <c r="VF84" s="68">
        <f t="shared" si="595"/>
        <v>1.3917790251902909E-2</v>
      </c>
      <c r="VG84" s="68">
        <f t="shared" si="596"/>
        <v>0</v>
      </c>
      <c r="VH84" s="68"/>
      <c r="VI84" s="15">
        <f t="shared" si="597"/>
        <v>0</v>
      </c>
      <c r="VM84" s="21">
        <f t="shared" si="598"/>
        <v>-2.8537439928859921E-2</v>
      </c>
      <c r="VN84" s="49"/>
      <c r="VO84" s="21">
        <f t="shared" si="599"/>
        <v>0.20588130492549839</v>
      </c>
      <c r="VP84" s="14"/>
      <c r="VQ84" s="21">
        <f t="shared" si="600"/>
        <v>-2.4341366800707497E-2</v>
      </c>
    </row>
    <row r="85" spans="1:589" ht="15.75" customHeight="1" x14ac:dyDescent="0.2">
      <c r="A85" s="127">
        <v>45769</v>
      </c>
      <c r="B85" s="4">
        <f t="shared" si="333"/>
        <v>45769</v>
      </c>
      <c r="C85" s="13">
        <v>39186.980000000003</v>
      </c>
      <c r="D85" s="138">
        <f t="shared" si="334"/>
        <v>1016.5699999999997</v>
      </c>
      <c r="E85" s="68">
        <f t="shared" si="335"/>
        <v>2.6632409764527014E-2</v>
      </c>
      <c r="F85" s="15">
        <f t="shared" si="336"/>
        <v>-7.8911776969938521E-2</v>
      </c>
      <c r="G85" s="13">
        <v>5287.76</v>
      </c>
      <c r="H85" s="138">
        <f t="shared" si="337"/>
        <v>129.5600000000004</v>
      </c>
      <c r="I85" s="68">
        <f t="shared" si="338"/>
        <v>2.5117288976774923E-2</v>
      </c>
      <c r="J85" s="15">
        <f t="shared" si="339"/>
        <v>-0.10097030925100693</v>
      </c>
      <c r="K85" s="13">
        <v>16300.42</v>
      </c>
      <c r="L85" s="138">
        <f t="shared" si="340"/>
        <v>429.52000000000044</v>
      </c>
      <c r="M85" s="68">
        <f t="shared" si="341"/>
        <v>2.7063367546894028E-2</v>
      </c>
      <c r="N85" s="15">
        <f t="shared" si="342"/>
        <v>-0.15589056687996714</v>
      </c>
      <c r="O85" s="13">
        <v>1890.28</v>
      </c>
      <c r="P85" s="138">
        <f t="shared" si="343"/>
        <v>49.960000000000036</v>
      </c>
      <c r="Q85" s="68">
        <f t="shared" si="344"/>
        <v>2.7147452616936206E-2</v>
      </c>
      <c r="R85" s="15">
        <f t="shared" si="345"/>
        <v>-0.15240162140832941</v>
      </c>
      <c r="S85" s="18">
        <f t="shared" si="346"/>
        <v>1.8279081503764644E-2</v>
      </c>
      <c r="T85" s="121">
        <f t="shared" si="347"/>
        <v>245.01494216109535</v>
      </c>
      <c r="U85" s="121">
        <f t="shared" si="348"/>
        <v>245.01494216109535</v>
      </c>
      <c r="V85" s="134">
        <f t="shared" si="349"/>
        <v>1.5146791270980495E-2</v>
      </c>
      <c r="W85" s="21">
        <f t="shared" si="601"/>
        <v>-5.2970853511219711E-2</v>
      </c>
      <c r="X85" s="18">
        <f t="shared" si="350"/>
        <v>2.6490129726283042E-2</v>
      </c>
      <c r="Y85" s="352">
        <v>140559.91</v>
      </c>
      <c r="Z85" s="15">
        <v>1.9999999999999999E-6</v>
      </c>
      <c r="AA85" s="21">
        <f t="shared" si="351"/>
        <v>-1.5144791270980494E-2</v>
      </c>
      <c r="AC85" s="13">
        <v>185.02</v>
      </c>
      <c r="AD85" s="68">
        <f t="shared" si="352"/>
        <v>2.7717602621785308E-2</v>
      </c>
      <c r="AE85" s="68">
        <f t="shared" si="602"/>
        <v>1.2570811350804813E-2</v>
      </c>
      <c r="AF85" s="68">
        <f t="shared" si="353"/>
        <v>0.12289858590762881</v>
      </c>
      <c r="AG85" s="68"/>
      <c r="AH85" s="15">
        <f t="shared" si="354"/>
        <v>-0.18554386582735388</v>
      </c>
      <c r="AJ85" s="13">
        <v>19</v>
      </c>
      <c r="AK85" s="68">
        <f t="shared" si="355"/>
        <v>2.6472177201512608E-2</v>
      </c>
      <c r="AL85" s="68">
        <f t="shared" si="603"/>
        <v>1.1325385930532113E-2</v>
      </c>
      <c r="AM85" s="68">
        <f t="shared" si="356"/>
        <v>2.1505376344085943E-2</v>
      </c>
      <c r="AN85" s="68"/>
      <c r="AO85" s="15">
        <f t="shared" si="357"/>
        <v>-9.6528768426058065E-2</v>
      </c>
      <c r="AQ85" s="13">
        <v>17.899999999999999</v>
      </c>
      <c r="AR85" s="68">
        <f t="shared" si="358"/>
        <v>2.6376146788990668E-2</v>
      </c>
      <c r="AS85" s="68">
        <f t="shared" si="604"/>
        <v>1.1229355518010173E-2</v>
      </c>
      <c r="AT85" s="68">
        <f t="shared" si="359"/>
        <v>3.6479444122756166E-2</v>
      </c>
      <c r="AU85" s="68"/>
      <c r="AV85" s="15">
        <f t="shared" si="360"/>
        <v>-0.16627852817885425</v>
      </c>
      <c r="AX85" s="13">
        <v>183.68</v>
      </c>
      <c r="AY85" s="68">
        <f t="shared" si="361"/>
        <v>2.5114410090411876E-2</v>
      </c>
      <c r="AZ85" s="68">
        <f t="shared" si="605"/>
        <v>9.9676188194313814E-3</v>
      </c>
      <c r="BA85" s="68">
        <f t="shared" si="362"/>
        <v>0.36972408650261013</v>
      </c>
      <c r="BB85" s="68"/>
      <c r="BC85" s="15">
        <f t="shared" si="363"/>
        <v>-0.10044566335275965</v>
      </c>
      <c r="BE85" s="13">
        <v>72.099999999999994</v>
      </c>
      <c r="BF85" s="68">
        <f t="shared" si="364"/>
        <v>2.2404991491775359E-2</v>
      </c>
      <c r="BG85" s="68">
        <f t="shared" si="606"/>
        <v>7.2582002207948644E-3</v>
      </c>
      <c r="BH85" s="68"/>
      <c r="BI85" s="68"/>
      <c r="BJ85" s="15">
        <f t="shared" si="365"/>
        <v>-2.1311252884484964E-2</v>
      </c>
      <c r="BL85" s="13">
        <v>59.54</v>
      </c>
      <c r="BM85" s="68">
        <f t="shared" si="366"/>
        <v>3.0282055718982525E-2</v>
      </c>
      <c r="BN85" s="68">
        <f t="shared" si="607"/>
        <v>1.513526444800203E-2</v>
      </c>
      <c r="BO85" s="68">
        <f t="shared" si="367"/>
        <v>2.6945099360053313E-3</v>
      </c>
      <c r="BP85" s="68"/>
      <c r="BQ85" s="15">
        <f t="shared" si="368"/>
        <v>-0.10290794033448855</v>
      </c>
      <c r="BS85" s="13">
        <v>32.11</v>
      </c>
      <c r="BT85" s="68">
        <f t="shared" si="369"/>
        <v>3.2807976841428096E-2</v>
      </c>
      <c r="BU85" s="68">
        <f t="shared" si="608"/>
        <v>1.7661185570447602E-2</v>
      </c>
      <c r="BV85" s="68">
        <f t="shared" si="370"/>
        <v>-0.13821792807300051</v>
      </c>
      <c r="BW85" s="68"/>
      <c r="BX85" s="15">
        <f t="shared" si="371"/>
        <v>-0.16052287581699348</v>
      </c>
      <c r="BZ85" s="13"/>
      <c r="CA85" s="68">
        <f t="shared" si="372"/>
        <v>0</v>
      </c>
      <c r="CB85" s="68">
        <f t="shared" si="609"/>
        <v>0</v>
      </c>
      <c r="CC85" s="68">
        <f t="shared" si="373"/>
        <v>0</v>
      </c>
      <c r="CD85" s="68"/>
      <c r="CE85" s="15">
        <f t="shared" si="374"/>
        <v>0</v>
      </c>
      <c r="CG85" s="13">
        <v>27.39</v>
      </c>
      <c r="CH85" s="68">
        <f t="shared" si="375"/>
        <v>2.7381845461365358E-2</v>
      </c>
      <c r="CI85" s="68">
        <f t="shared" si="610"/>
        <v>1.2235054190384863E-2</v>
      </c>
      <c r="CJ85" s="68">
        <f t="shared" si="376"/>
        <v>-9.3946410850148848E-2</v>
      </c>
      <c r="CK85" s="68"/>
      <c r="CL85" s="15">
        <f t="shared" si="377"/>
        <v>-0.2028521536670547</v>
      </c>
      <c r="CN85" s="13">
        <v>28.11</v>
      </c>
      <c r="CO85" s="68">
        <f t="shared" si="378"/>
        <v>2.4416909620991186E-2</v>
      </c>
      <c r="CP85" s="68">
        <f t="shared" si="611"/>
        <v>9.2701183500106914E-3</v>
      </c>
      <c r="CQ85" s="68">
        <f t="shared" si="379"/>
        <v>-0.10306317804722401</v>
      </c>
      <c r="CR85" s="68"/>
      <c r="CS85" s="15">
        <f t="shared" si="380"/>
        <v>-0.16014341201075588</v>
      </c>
      <c r="CU85" s="13">
        <v>32.049999999999997</v>
      </c>
      <c r="CV85" s="68">
        <f t="shared" si="381"/>
        <v>2.5599999999999908E-2</v>
      </c>
      <c r="CW85" s="68">
        <f t="shared" si="612"/>
        <v>1.0453208729019413E-2</v>
      </c>
      <c r="CX85" s="68">
        <f t="shared" si="382"/>
        <v>-3.110419906687447E-3</v>
      </c>
      <c r="CY85" s="68"/>
      <c r="CZ85" s="15">
        <f t="shared" si="383"/>
        <v>-0.14028969957081555</v>
      </c>
      <c r="DB85" s="13">
        <v>17.809999999999999</v>
      </c>
      <c r="DC85" s="68">
        <f t="shared" si="384"/>
        <v>2.6512968299711656E-2</v>
      </c>
      <c r="DD85" s="68">
        <f t="shared" si="613"/>
        <v>1.1366177028731161E-2</v>
      </c>
      <c r="DE85" s="68">
        <f t="shared" si="385"/>
        <v>-0.1856424325560129</v>
      </c>
      <c r="DF85" s="68"/>
      <c r="DG85" s="15">
        <f t="shared" si="386"/>
        <v>-0.12524557956777999</v>
      </c>
      <c r="DI85" s="13">
        <v>44.59</v>
      </c>
      <c r="DJ85" s="68">
        <f t="shared" si="387"/>
        <v>1.3409090909090987E-2</v>
      </c>
      <c r="DK85" s="68">
        <f t="shared" si="614"/>
        <v>-1.737700361889508E-3</v>
      </c>
      <c r="DL85" s="68">
        <f t="shared" si="388"/>
        <v>9.9660249150623978E-3</v>
      </c>
      <c r="DM85" s="68"/>
      <c r="DN85" s="15">
        <f t="shared" si="389"/>
        <v>5.7637571157495425E-2</v>
      </c>
      <c r="DP85" s="13">
        <v>36.6</v>
      </c>
      <c r="DQ85" s="68">
        <f t="shared" si="390"/>
        <v>1.441241685144133E-2</v>
      </c>
      <c r="DR85" s="68">
        <f t="shared" si="615"/>
        <v>-7.34374419539165E-4</v>
      </c>
      <c r="DS85" s="68"/>
      <c r="DT85" s="68"/>
      <c r="DU85" s="15">
        <f t="shared" si="391"/>
        <v>-3.8865546218487312E-2</v>
      </c>
      <c r="DV85" s="18"/>
      <c r="DW85" s="13">
        <v>23.35</v>
      </c>
      <c r="DX85" s="68">
        <f t="shared" si="392"/>
        <v>2.0541958041958148E-2</v>
      </c>
      <c r="DY85" s="68">
        <f t="shared" si="616"/>
        <v>5.3951667709776531E-3</v>
      </c>
      <c r="DZ85" s="68">
        <f t="shared" si="393"/>
        <v>0.24599786552828193</v>
      </c>
      <c r="EA85" s="68"/>
      <c r="EB85" s="15">
        <f t="shared" si="394"/>
        <v>-0.30236032267702412</v>
      </c>
      <c r="ED85" s="13">
        <v>28.31</v>
      </c>
      <c r="EE85" s="68">
        <f t="shared" si="395"/>
        <v>2.3499638467100455E-2</v>
      </c>
      <c r="EF85" s="68">
        <f t="shared" si="617"/>
        <v>8.3528471961199606E-3</v>
      </c>
      <c r="EG85" s="68">
        <f t="shared" si="396"/>
        <v>0.34617213504517341</v>
      </c>
      <c r="EH85" s="68"/>
      <c r="EI85" s="15">
        <f t="shared" si="397"/>
        <v>-0.23237527114967471</v>
      </c>
      <c r="EK85" s="13">
        <v>97.18</v>
      </c>
      <c r="EL85" s="68">
        <f t="shared" si="398"/>
        <v>2.8142192128650136E-2</v>
      </c>
      <c r="EM85" s="68">
        <f t="shared" si="618"/>
        <v>1.2995400857669641E-2</v>
      </c>
      <c r="EN85" s="68">
        <f t="shared" si="399"/>
        <v>0.50573287883483109</v>
      </c>
      <c r="EO85" s="68"/>
      <c r="EP85" s="15">
        <f t="shared" si="400"/>
        <v>-0.12686433063791547</v>
      </c>
      <c r="ER85" s="13">
        <v>34.28</v>
      </c>
      <c r="ES85" s="68">
        <f t="shared" si="401"/>
        <v>2.7886056971514233E-2</v>
      </c>
      <c r="ET85" s="68">
        <f t="shared" si="619"/>
        <v>1.2739265700533738E-2</v>
      </c>
      <c r="EU85" s="68">
        <f t="shared" si="402"/>
        <v>-1.8046405041535249E-2</v>
      </c>
      <c r="EV85" s="68"/>
      <c r="EW85" s="15">
        <f t="shared" si="403"/>
        <v>-0.11853947030084853</v>
      </c>
      <c r="EY85" s="13">
        <v>36.880000000000003</v>
      </c>
      <c r="EZ85" s="68">
        <f t="shared" si="404"/>
        <v>-1.6008537886872849E-2</v>
      </c>
      <c r="FA85" s="68">
        <f t="shared" si="620"/>
        <v>-3.1155329157853344E-2</v>
      </c>
      <c r="FB85" s="68"/>
      <c r="FC85" s="68"/>
      <c r="FD85" s="15">
        <f t="shared" si="405"/>
        <v>0.50040683482506121</v>
      </c>
      <c r="FF85" s="13">
        <v>52.47</v>
      </c>
      <c r="FG85" s="68">
        <f t="shared" si="406"/>
        <v>2.7212216131558352E-2</v>
      </c>
      <c r="FH85" s="68">
        <f t="shared" si="621"/>
        <v>1.2065424860577857E-2</v>
      </c>
      <c r="FI85" s="68">
        <f t="shared" si="407"/>
        <v>-0.11188219363574813</v>
      </c>
      <c r="FJ85" s="68"/>
      <c r="FK85" s="15">
        <f t="shared" si="408"/>
        <v>-7.6069730586370843E-2</v>
      </c>
      <c r="FM85" s="13">
        <v>157.41999999999999</v>
      </c>
      <c r="FN85" s="68">
        <f t="shared" si="409"/>
        <v>3.3278634722678002E-2</v>
      </c>
      <c r="FO85" s="68">
        <f t="shared" si="622"/>
        <v>1.8131843451697507E-2</v>
      </c>
      <c r="FP85" s="68">
        <f t="shared" si="410"/>
        <v>0.35380116959064317</v>
      </c>
      <c r="FQ85" s="68"/>
      <c r="FR85" s="15">
        <f t="shared" si="411"/>
        <v>-0.13343608939777613</v>
      </c>
      <c r="FT85" s="13">
        <v>92.19</v>
      </c>
      <c r="FU85" s="68">
        <f t="shared" si="412"/>
        <v>3.5028629168070112E-2</v>
      </c>
      <c r="FV85" s="68">
        <f t="shared" si="623"/>
        <v>1.9881837897089617E-2</v>
      </c>
      <c r="FW85" s="68">
        <f t="shared" si="413"/>
        <v>4.7256617062365065E-2</v>
      </c>
      <c r="FX85" s="68"/>
      <c r="FY85" s="15">
        <f t="shared" si="414"/>
        <v>2.2288755821689852E-2</v>
      </c>
      <c r="GA85" s="13">
        <v>16.899999999999999</v>
      </c>
      <c r="GB85" s="68">
        <f t="shared" si="415"/>
        <v>2.3002421307505995E-2</v>
      </c>
      <c r="GC85" s="68">
        <f t="shared" si="624"/>
        <v>7.8556300365255002E-3</v>
      </c>
      <c r="GD85" s="68"/>
      <c r="GE85" s="68"/>
      <c r="GF85" s="15">
        <f t="shared" si="416"/>
        <v>-3.0407343660355773E-2</v>
      </c>
      <c r="GG85" s="18"/>
      <c r="GH85" s="13">
        <v>17.36</v>
      </c>
      <c r="GI85" s="68">
        <f t="shared" si="417"/>
        <v>2.6004728132387571E-2</v>
      </c>
      <c r="GJ85" s="68">
        <f t="shared" si="625"/>
        <v>1.0857936861407076E-2</v>
      </c>
      <c r="GK85" s="68">
        <f t="shared" si="418"/>
        <v>-9.6774193548387066E-2</v>
      </c>
      <c r="GL85" s="68"/>
      <c r="GM85" s="15">
        <f t="shared" si="419"/>
        <v>-8.1481481481481446E-2</v>
      </c>
      <c r="GO85" s="13">
        <v>24.97</v>
      </c>
      <c r="GP85" s="68">
        <f t="shared" si="420"/>
        <v>2.0433183489987742E-2</v>
      </c>
      <c r="GQ85" s="68">
        <f t="shared" si="626"/>
        <v>5.2863922190072472E-3</v>
      </c>
      <c r="GR85" s="68"/>
      <c r="GS85" s="68"/>
      <c r="GT85" s="15">
        <f t="shared" si="421"/>
        <v>-8.3669724770642245E-2</v>
      </c>
      <c r="GV85" s="13">
        <v>14.54</v>
      </c>
      <c r="GW85" s="68">
        <f t="shared" si="422"/>
        <v>1.8920812894183573E-2</v>
      </c>
      <c r="GX85" s="68">
        <f t="shared" si="627"/>
        <v>3.7740216232030784E-3</v>
      </c>
      <c r="GY85" s="68">
        <f t="shared" si="423"/>
        <v>0.22700421940928267</v>
      </c>
      <c r="GZ85" s="68"/>
      <c r="HA85" s="15">
        <f t="shared" si="424"/>
        <v>5.9766763848396388E-2</v>
      </c>
      <c r="HD85" s="13">
        <v>237.97</v>
      </c>
      <c r="HE85" s="68">
        <f t="shared" si="425"/>
        <v>4.6021978021978015E-2</v>
      </c>
      <c r="HF85" s="68">
        <f t="shared" si="628"/>
        <v>3.087518675099752E-2</v>
      </c>
      <c r="HG85" s="68">
        <f t="shared" si="426"/>
        <v>0.33683500926914223</v>
      </c>
      <c r="HH85" s="68"/>
      <c r="HI85" s="15">
        <f t="shared" si="427"/>
        <v>-0.41073197305863707</v>
      </c>
      <c r="HK85" s="13">
        <v>32.119999999999997</v>
      </c>
      <c r="HL85" s="68">
        <f t="shared" si="428"/>
        <v>6.2656641604008686E-3</v>
      </c>
      <c r="HM85" s="68">
        <f t="shared" si="629"/>
        <v>-8.8811271105796261E-3</v>
      </c>
      <c r="HN85" s="68">
        <f t="shared" si="429"/>
        <v>11.951612903225806</v>
      </c>
      <c r="HO85" s="68"/>
      <c r="HP85" s="15">
        <f t="shared" si="430"/>
        <v>0.21758908263836235</v>
      </c>
      <c r="HR85" s="13">
        <v>108.3</v>
      </c>
      <c r="HS85" s="68">
        <f t="shared" si="431"/>
        <v>2.8001898433792149E-2</v>
      </c>
      <c r="HT85" s="68">
        <f t="shared" si="630"/>
        <v>1.2855107162811654E-2</v>
      </c>
      <c r="HU85" s="68">
        <f t="shared" si="432"/>
        <v>1.9752747252747256</v>
      </c>
      <c r="HV85" s="68"/>
      <c r="HW85" s="15">
        <f t="shared" si="433"/>
        <v>6.7862787022404392E-3</v>
      </c>
      <c r="HY85" s="13">
        <v>98.89</v>
      </c>
      <c r="HZ85" s="68">
        <f t="shared" si="434"/>
        <v>2.0431328036322402E-2</v>
      </c>
      <c r="IA85" s="68">
        <f t="shared" si="631"/>
        <v>5.2845367653419073E-3</v>
      </c>
      <c r="IB85" s="68">
        <f t="shared" si="435"/>
        <v>-6.6194523135033101E-2</v>
      </c>
      <c r="IC85" s="68"/>
      <c r="ID85" s="15">
        <f t="shared" si="436"/>
        <v>-0.26360860823590732</v>
      </c>
      <c r="IF85" s="13">
        <v>169.58</v>
      </c>
      <c r="IG85" s="68">
        <f t="shared" si="437"/>
        <v>2.02755550207569E-2</v>
      </c>
      <c r="IH85" s="68">
        <f t="shared" si="632"/>
        <v>5.1287637497764056E-3</v>
      </c>
      <c r="II85" s="68">
        <f t="shared" si="438"/>
        <v>-3.0971428571428501E-2</v>
      </c>
      <c r="IJ85" s="68"/>
      <c r="IK85" s="15">
        <f t="shared" si="439"/>
        <v>-0.26854727398205652</v>
      </c>
      <c r="IM85" s="13">
        <v>217.22</v>
      </c>
      <c r="IN85" s="68">
        <f t="shared" si="440"/>
        <v>-2.9376663912605103E-3</v>
      </c>
      <c r="IO85" s="68">
        <f t="shared" si="633"/>
        <v>-1.8084457662241003E-2</v>
      </c>
      <c r="IP85" s="68">
        <f t="shared" si="441"/>
        <v>3.2417496582698688</v>
      </c>
      <c r="IQ85" s="68"/>
      <c r="IR85" s="15">
        <f t="shared" si="442"/>
        <v>0.15844488293957659</v>
      </c>
      <c r="IT85" s="13">
        <v>40.18</v>
      </c>
      <c r="IU85" s="68">
        <f t="shared" si="443"/>
        <v>1.4390305478414548E-2</v>
      </c>
      <c r="IV85" s="68">
        <f t="shared" si="634"/>
        <v>-7.5648579256594635E-4</v>
      </c>
      <c r="IW85" s="68">
        <f t="shared" si="444"/>
        <v>1.2016438356164383</v>
      </c>
      <c r="IX85" s="68"/>
      <c r="IY85" s="15">
        <f t="shared" si="445"/>
        <v>-0.21813582409028995</v>
      </c>
      <c r="JA85" s="13">
        <v>500.28</v>
      </c>
      <c r="JB85" s="68">
        <f t="shared" si="446"/>
        <v>3.2228778937811967E-2</v>
      </c>
      <c r="JC85" s="68">
        <f t="shared" si="635"/>
        <v>1.7081987666831472E-2</v>
      </c>
      <c r="JD85" s="68">
        <f t="shared" si="447"/>
        <v>1.1893203883495136E-2</v>
      </c>
      <c r="JE85" s="68"/>
      <c r="JF85" s="15">
        <f t="shared" si="448"/>
        <v>-0.14556540451913719</v>
      </c>
      <c r="JH85" s="13">
        <v>366.82</v>
      </c>
      <c r="JI85" s="68">
        <f t="shared" si="449"/>
        <v>2.144130095789705E-2</v>
      </c>
      <c r="JJ85" s="68">
        <f t="shared" si="636"/>
        <v>6.2945096869165551E-3</v>
      </c>
      <c r="JK85" s="68">
        <f t="shared" si="450"/>
        <v>-9.8035358626964039E-2</v>
      </c>
      <c r="JL85" s="68"/>
      <c r="JM85" s="15">
        <f t="shared" si="451"/>
        <v>-0.12972716488730726</v>
      </c>
      <c r="JO85" s="13">
        <v>17.13</v>
      </c>
      <c r="JP85" s="68">
        <f t="shared" si="452"/>
        <v>-4.1410184667039843E-2</v>
      </c>
      <c r="JQ85" s="68">
        <f t="shared" si="637"/>
        <v>-5.6556975938020337E-2</v>
      </c>
      <c r="JR85" s="68">
        <f t="shared" si="453"/>
        <v>-0.42196726843259663</v>
      </c>
      <c r="JS85" s="68"/>
      <c r="JT85" s="15">
        <f t="shared" si="454"/>
        <v>0.6810598626104023</v>
      </c>
      <c r="JV85" s="13">
        <v>1.29</v>
      </c>
      <c r="JW85" s="68">
        <f t="shared" si="455"/>
        <v>1.5748031496063006E-2</v>
      </c>
      <c r="JX85" s="68">
        <f t="shared" si="638"/>
        <v>6.0124022508251107E-4</v>
      </c>
      <c r="JY85" s="68">
        <f t="shared" si="456"/>
        <v>-0.49011857707509876</v>
      </c>
      <c r="JZ85" s="68"/>
      <c r="KA85" s="15">
        <f t="shared" si="457"/>
        <v>-0.28333333333333333</v>
      </c>
      <c r="KC85" s="13">
        <v>15.65</v>
      </c>
      <c r="KD85" s="68">
        <f t="shared" si="458"/>
        <v>3.9867109634551472E-2</v>
      </c>
      <c r="KE85" s="68">
        <f t="shared" si="639"/>
        <v>2.4720318363570977E-2</v>
      </c>
      <c r="KF85" s="68">
        <f t="shared" si="459"/>
        <v>-0.19661190965092401</v>
      </c>
      <c r="KG85" s="68"/>
      <c r="KH85" s="15">
        <f t="shared" si="460"/>
        <v>-0.29440937781785392</v>
      </c>
      <c r="KI85" s="18"/>
      <c r="KJ85" s="13">
        <v>37.020000000000003</v>
      </c>
      <c r="KK85" s="68">
        <f t="shared" si="461"/>
        <v>6.1962134251290983E-2</v>
      </c>
      <c r="KL85" s="68">
        <f t="shared" si="640"/>
        <v>4.6815342980310488E-2</v>
      </c>
      <c r="KM85" s="68">
        <f t="shared" si="462"/>
        <v>0.75450236966824646</v>
      </c>
      <c r="KN85" s="68"/>
      <c r="KO85" s="15">
        <f t="shared" si="463"/>
        <v>-0.44918910876357676</v>
      </c>
      <c r="KQ85" s="13">
        <v>1.5169999999999999</v>
      </c>
      <c r="KR85" s="68">
        <f t="shared" si="464"/>
        <v>1.8120805369127458E-2</v>
      </c>
      <c r="KS85" s="68">
        <f t="shared" si="641"/>
        <v>2.9740140981469633E-3</v>
      </c>
      <c r="KT85" s="68">
        <f t="shared" si="465"/>
        <v>-0.42099236641221383</v>
      </c>
      <c r="KU85" s="68"/>
      <c r="KV85" s="15">
        <f t="shared" si="466"/>
        <v>0.50198019801980187</v>
      </c>
      <c r="KW85" s="18"/>
      <c r="KX85" s="13">
        <v>20.28</v>
      </c>
      <c r="KY85" s="68">
        <f t="shared" si="467"/>
        <v>3.3639143730886854E-2</v>
      </c>
      <c r="KZ85" s="68">
        <f t="shared" si="642"/>
        <v>1.849235245990636E-2</v>
      </c>
      <c r="LA85" s="68">
        <f t="shared" si="468"/>
        <v>-0.71805922424579449</v>
      </c>
      <c r="LB85" s="68"/>
      <c r="LC85" s="15">
        <f t="shared" si="469"/>
        <v>-0.14466469843947699</v>
      </c>
      <c r="LD85" s="18"/>
      <c r="LE85" s="13">
        <v>48.56</v>
      </c>
      <c r="LF85" s="68">
        <f t="shared" si="470"/>
        <v>1.8456375838926228E-2</v>
      </c>
      <c r="LG85" s="68">
        <f t="shared" si="643"/>
        <v>3.3095845679457329E-3</v>
      </c>
      <c r="LH85" s="68">
        <f t="shared" si="471"/>
        <v>0.35528886408037968</v>
      </c>
      <c r="LI85" s="68"/>
      <c r="LJ85" s="15">
        <f t="shared" si="472"/>
        <v>5.3133810453263999E-2</v>
      </c>
      <c r="LL85" s="13">
        <v>121.11</v>
      </c>
      <c r="LM85" s="68">
        <f t="shared" si="473"/>
        <v>-1.9113954806835663E-2</v>
      </c>
      <c r="LN85" s="68">
        <f t="shared" si="644"/>
        <v>-3.4260746077816158E-2</v>
      </c>
      <c r="LO85" s="68">
        <f t="shared" si="474"/>
        <v>0.38411428571428569</v>
      </c>
      <c r="LP85" s="68"/>
      <c r="LQ85" s="15">
        <f t="shared" si="475"/>
        <v>0.54852320675105493</v>
      </c>
      <c r="LS85" s="13">
        <v>14.73</v>
      </c>
      <c r="LT85" s="68">
        <f t="shared" si="476"/>
        <v>-1.3395847287340877E-2</v>
      </c>
      <c r="LU85" s="68">
        <f t="shared" si="645"/>
        <v>-2.854263855832137E-2</v>
      </c>
      <c r="LV85" s="68"/>
      <c r="LW85" s="68"/>
      <c r="LX85" s="15">
        <f t="shared" si="477"/>
        <v>0.59243243243243249</v>
      </c>
      <c r="LZ85" s="13">
        <v>11.23</v>
      </c>
      <c r="MA85" s="68">
        <f t="shared" si="478"/>
        <v>2.8388278388278433E-2</v>
      </c>
      <c r="MB85" s="68">
        <f t="shared" si="646"/>
        <v>1.3241487117297938E-2</v>
      </c>
      <c r="MC85" s="68">
        <f t="shared" si="479"/>
        <v>-0.49528089887640447</v>
      </c>
      <c r="MD85" s="68"/>
      <c r="ME85" s="15">
        <f t="shared" si="480"/>
        <v>-0.16691394658753708</v>
      </c>
      <c r="MG85" s="13">
        <v>21.53</v>
      </c>
      <c r="MH85" s="68">
        <f t="shared" si="481"/>
        <v>5.5909759686120671E-2</v>
      </c>
      <c r="MI85" s="68">
        <f t="shared" si="647"/>
        <v>4.0762968415140176E-2</v>
      </c>
      <c r="MJ85" s="68">
        <f t="shared" si="482"/>
        <v>1.9016172506738547</v>
      </c>
      <c r="MK85" s="68"/>
      <c r="ML85" s="15">
        <f t="shared" si="483"/>
        <v>1.4130946773433854E-2</v>
      </c>
      <c r="MN85" s="13">
        <v>102.35</v>
      </c>
      <c r="MO85" s="68">
        <f t="shared" si="484"/>
        <v>1.8813458092773249E-2</v>
      </c>
      <c r="MP85" s="68">
        <f t="shared" si="648"/>
        <v>3.6666668217927544E-3</v>
      </c>
      <c r="MQ85" s="68">
        <f t="shared" si="485"/>
        <v>-0.187053216838761</v>
      </c>
      <c r="MR85" s="68"/>
      <c r="MS85" s="15">
        <f t="shared" si="486"/>
        <v>-8.1156297692791146E-2</v>
      </c>
      <c r="MU85" s="13">
        <v>13.3</v>
      </c>
      <c r="MV85" s="68">
        <f t="shared" si="487"/>
        <v>0</v>
      </c>
      <c r="MW85" s="68">
        <f t="shared" si="649"/>
        <v>-1.5146791270980495E-2</v>
      </c>
      <c r="MX85" s="68">
        <f t="shared" si="488"/>
        <v>-0.36272160996645902</v>
      </c>
      <c r="MY85" s="68"/>
      <c r="MZ85" s="15">
        <f t="shared" si="489"/>
        <v>0.24648547328959708</v>
      </c>
      <c r="NB85" s="13">
        <v>189.24</v>
      </c>
      <c r="NC85" s="68">
        <f t="shared" si="490"/>
        <v>6.1059714045416401E-2</v>
      </c>
      <c r="ND85" s="68">
        <f t="shared" si="650"/>
        <v>4.5912922774435906E-2</v>
      </c>
      <c r="NE85" s="68">
        <f t="shared" si="491"/>
        <v>0.39691444600280512</v>
      </c>
      <c r="NF85" s="68"/>
      <c r="NG85" s="15">
        <f t="shared" si="492"/>
        <v>0.1346003957071768</v>
      </c>
      <c r="NI85" s="13">
        <v>5.65</v>
      </c>
      <c r="NJ85" s="68">
        <f t="shared" si="493"/>
        <v>-4.8821548821548821E-2</v>
      </c>
      <c r="NK85" s="68">
        <f t="shared" si="651"/>
        <v>-6.3968340092529316E-2</v>
      </c>
      <c r="NL85" s="68">
        <f t="shared" si="494"/>
        <v>-0.95514092894005553</v>
      </c>
      <c r="NM85" s="68"/>
      <c r="NN85" s="15">
        <f t="shared" si="495"/>
        <v>0.15306122448979589</v>
      </c>
      <c r="NP85" s="13">
        <v>326.07</v>
      </c>
      <c r="NQ85" s="68">
        <f t="shared" si="496"/>
        <v>4.1490992717516322E-2</v>
      </c>
      <c r="NR85" s="68">
        <f t="shared" si="652"/>
        <v>2.6344201446535827E-2</v>
      </c>
      <c r="NS85" s="68">
        <f t="shared" si="497"/>
        <v>1.4843428571428572</v>
      </c>
      <c r="NT85" s="68"/>
      <c r="NU85" s="15">
        <f t="shared" si="498"/>
        <v>-8.6948590885599173E-3</v>
      </c>
      <c r="NW85" s="13">
        <v>151.47</v>
      </c>
      <c r="NX85" s="68">
        <f t="shared" si="499"/>
        <v>2.5733053429945228E-2</v>
      </c>
      <c r="NY85" s="68">
        <f t="shared" si="653"/>
        <v>1.0586262158964733E-2</v>
      </c>
      <c r="NZ85" s="68">
        <f t="shared" si="500"/>
        <v>-0.13819981793354572</v>
      </c>
      <c r="OA85" s="68"/>
      <c r="OB85" s="15">
        <f t="shared" si="501"/>
        <v>-0.19984152139461178</v>
      </c>
      <c r="OD85" s="13">
        <v>1.46</v>
      </c>
      <c r="OE85" s="68">
        <f t="shared" si="502"/>
        <v>4.2857142857142899E-2</v>
      </c>
      <c r="OF85" s="68">
        <f t="shared" si="654"/>
        <v>2.7710351586162404E-2</v>
      </c>
      <c r="OG85" s="68">
        <f t="shared" si="503"/>
        <v>-0.9935303762130544</v>
      </c>
      <c r="OH85" s="68"/>
      <c r="OI85" s="15">
        <f t="shared" si="504"/>
        <v>0</v>
      </c>
      <c r="OK85" s="13">
        <v>65.069999999999993</v>
      </c>
      <c r="OL85" s="68">
        <f t="shared" si="505"/>
        <v>3.8958965352067547E-2</v>
      </c>
      <c r="OM85" s="68">
        <f t="shared" si="655"/>
        <v>2.3812174081087052E-2</v>
      </c>
      <c r="ON85" s="68">
        <f t="shared" si="506"/>
        <v>0.53286219081272057</v>
      </c>
      <c r="OO85" s="68"/>
      <c r="OP85" s="15">
        <f t="shared" si="507"/>
        <v>-2.311965170394845E-2</v>
      </c>
      <c r="OR85" s="13">
        <v>2.36</v>
      </c>
      <c r="OS85" s="68">
        <f t="shared" si="508"/>
        <v>-3.2786885245901669E-2</v>
      </c>
      <c r="OT85" s="68">
        <f t="shared" si="656"/>
        <v>-4.7933676516882164E-2</v>
      </c>
      <c r="OU85" s="68">
        <f t="shared" si="509"/>
        <v>-0.69350649350649352</v>
      </c>
      <c r="OV85" s="68"/>
      <c r="OW85" s="15">
        <f t="shared" si="510"/>
        <v>1.1071428571428568</v>
      </c>
      <c r="OY85" s="13">
        <v>113.17</v>
      </c>
      <c r="OZ85" s="68">
        <f t="shared" si="511"/>
        <v>-9.8103283391775598E-2</v>
      </c>
      <c r="PA85" s="68">
        <f t="shared" si="657"/>
        <v>-0.11325007466275609</v>
      </c>
      <c r="PB85" s="68">
        <f t="shared" si="665"/>
        <v>2.4821538461538464</v>
      </c>
      <c r="PC85" s="68"/>
      <c r="PD85" s="15">
        <f t="shared" si="512"/>
        <v>-1.2047140986468752E-2</v>
      </c>
      <c r="PE85" s="18"/>
      <c r="PF85" s="13">
        <v>215.08</v>
      </c>
      <c r="PG85" s="68">
        <f t="shared" si="513"/>
        <v>4.4834672146460298E-3</v>
      </c>
      <c r="PH85" s="68">
        <f t="shared" si="658"/>
        <v>-1.0663324056334465E-2</v>
      </c>
      <c r="PI85" s="68">
        <f t="shared" si="514"/>
        <v>-0.38230901780585863</v>
      </c>
      <c r="PJ85" s="68"/>
      <c r="PK85" s="15">
        <f t="shared" si="515"/>
        <v>2.8451202601252893E-2</v>
      </c>
      <c r="PM85" s="13"/>
      <c r="PN85" s="68">
        <f t="shared" si="516"/>
        <v>0</v>
      </c>
      <c r="PO85" s="68">
        <f t="shared" si="517"/>
        <v>-1.5146791270980495E-2</v>
      </c>
      <c r="PP85" s="68">
        <f t="shared" si="518"/>
        <v>0</v>
      </c>
      <c r="PQ85" s="68"/>
      <c r="PR85" s="15">
        <f t="shared" si="519"/>
        <v>0</v>
      </c>
      <c r="PT85" s="13">
        <v>4.3499999999999996</v>
      </c>
      <c r="PU85" s="68">
        <f t="shared" si="520"/>
        <v>-3.1180400890868723E-2</v>
      </c>
      <c r="PV85" s="68">
        <f t="shared" si="659"/>
        <v>-4.6327192161849218E-2</v>
      </c>
      <c r="PW85" s="68">
        <f t="shared" si="521"/>
        <v>-0.50114678899082576</v>
      </c>
      <c r="PX85" s="68"/>
      <c r="PY85" s="15">
        <f t="shared" si="522"/>
        <v>-0.15204678362573104</v>
      </c>
      <c r="QA85" s="13">
        <v>186.11</v>
      </c>
      <c r="QB85" s="68">
        <f t="shared" si="523"/>
        <v>1.9724946578269811E-2</v>
      </c>
      <c r="QC85" s="68">
        <f t="shared" si="660"/>
        <v>4.5781553072893159E-3</v>
      </c>
      <c r="QD85" s="68">
        <f t="shared" si="524"/>
        <v>-0.44838317673908529</v>
      </c>
      <c r="QE85" s="68"/>
      <c r="QF85" s="15">
        <f t="shared" si="525"/>
        <v>-2.9362678627307789E-2</v>
      </c>
      <c r="QH85" s="13">
        <v>1.23</v>
      </c>
      <c r="QI85" s="68">
        <f t="shared" si="526"/>
        <v>-1.6000000000000014E-2</v>
      </c>
      <c r="QJ85" s="68">
        <f t="shared" si="661"/>
        <v>-3.1146791270980509E-2</v>
      </c>
      <c r="QK85" s="68">
        <f t="shared" si="527"/>
        <v>-0.50996015936254979</v>
      </c>
      <c r="QL85" s="68"/>
      <c r="QM85" s="15">
        <f t="shared" si="528"/>
        <v>-5.3846153846153891E-2</v>
      </c>
      <c r="QO85" s="13">
        <v>10.25</v>
      </c>
      <c r="QP85" s="68">
        <f t="shared" si="529"/>
        <v>-0.12691652470187395</v>
      </c>
      <c r="QQ85" s="68">
        <f t="shared" si="662"/>
        <v>-0.14206331597285443</v>
      </c>
      <c r="QR85" s="68">
        <f t="shared" si="530"/>
        <v>-0.98750578999975624</v>
      </c>
      <c r="QS85" s="68"/>
      <c r="QT85" s="15">
        <f t="shared" si="531"/>
        <v>-0.10714285714285718</v>
      </c>
      <c r="QV85" s="13">
        <v>1.6</v>
      </c>
      <c r="QW85" s="68">
        <f t="shared" si="532"/>
        <v>1.9108280254777087E-2</v>
      </c>
      <c r="QX85" s="68">
        <f t="shared" si="663"/>
        <v>3.9614889837965919E-3</v>
      </c>
      <c r="QY85" s="68">
        <f t="shared" si="533"/>
        <v>-0.54674220963172804</v>
      </c>
      <c r="QZ85" s="68"/>
      <c r="RA85" s="15">
        <f t="shared" si="534"/>
        <v>-0.34613812832039231</v>
      </c>
      <c r="RC85" s="13">
        <v>18.510000000000002</v>
      </c>
      <c r="RD85" s="68">
        <f t="shared" si="535"/>
        <v>1.6474464579901191E-2</v>
      </c>
      <c r="RE85" s="68">
        <f t="shared" si="664"/>
        <v>1.327673308920696E-3</v>
      </c>
      <c r="RF85" s="68">
        <f t="shared" si="536"/>
        <v>-0.60012961762799732</v>
      </c>
      <c r="RG85" s="68"/>
      <c r="RH85" s="15">
        <f t="shared" si="537"/>
        <v>-0.25212121212121208</v>
      </c>
      <c r="RJ85" s="13">
        <v>151.4</v>
      </c>
      <c r="RK85" s="68">
        <f t="shared" si="538"/>
        <v>2.3941566346543972E-2</v>
      </c>
      <c r="RL85" s="68">
        <f t="shared" si="539"/>
        <v>8.7947750755634768E-3</v>
      </c>
      <c r="RM85" s="68">
        <f t="shared" si="540"/>
        <v>-0.29770850728267928</v>
      </c>
      <c r="RN85" s="68"/>
      <c r="RO85" s="15">
        <f t="shared" si="541"/>
        <v>-0.23037820252135011</v>
      </c>
      <c r="RQ85" s="13">
        <v>12.42</v>
      </c>
      <c r="RR85" s="68">
        <f t="shared" si="542"/>
        <v>8.9358245329000351E-3</v>
      </c>
      <c r="RS85" s="68">
        <f t="shared" si="543"/>
        <v>-6.2109667380804597E-3</v>
      </c>
      <c r="RT85" s="68">
        <f t="shared" si="544"/>
        <v>-0.15163934426229511</v>
      </c>
      <c r="RU85" s="68"/>
      <c r="RV85" s="15">
        <f t="shared" si="545"/>
        <v>-0.40403071017274472</v>
      </c>
      <c r="RX85" s="13">
        <v>93.99</v>
      </c>
      <c r="RY85" s="68">
        <f t="shared" si="546"/>
        <v>3.5132158590308347E-2</v>
      </c>
      <c r="RZ85" s="68">
        <f t="shared" si="547"/>
        <v>1.9985367319327853E-2</v>
      </c>
      <c r="SA85" s="68">
        <f t="shared" si="548"/>
        <v>-0.2936269352171953</v>
      </c>
      <c r="SB85" s="68"/>
      <c r="SC85" s="15">
        <f t="shared" si="549"/>
        <v>0.24276080920269735</v>
      </c>
      <c r="SE85" s="13">
        <v>8.57</v>
      </c>
      <c r="SF85" s="68">
        <f t="shared" si="550"/>
        <v>5.6720098643649922E-2</v>
      </c>
      <c r="SG85" s="68">
        <f t="shared" si="551"/>
        <v>4.1573307372669427E-2</v>
      </c>
      <c r="SH85" s="68">
        <f t="shared" si="552"/>
        <v>-0.31439999999999996</v>
      </c>
      <c r="SI85" s="68"/>
      <c r="SJ85" s="15">
        <f t="shared" si="553"/>
        <v>-0.4384010484927916</v>
      </c>
      <c r="SL85" s="13">
        <v>1.1399999999999999</v>
      </c>
      <c r="SM85" s="68">
        <f t="shared" si="554"/>
        <v>-7.3170731707317138E-2</v>
      </c>
      <c r="SN85" s="68">
        <f t="shared" si="555"/>
        <v>-8.8317522978297633E-2</v>
      </c>
      <c r="SO85" s="68">
        <f t="shared" si="556"/>
        <v>-0.19718309859154931</v>
      </c>
      <c r="SP85" s="68"/>
      <c r="SQ85" s="15">
        <f t="shared" si="557"/>
        <v>0.12871287128712861</v>
      </c>
      <c r="SS85" s="13">
        <v>6.25</v>
      </c>
      <c r="ST85" s="68">
        <f t="shared" si="558"/>
        <v>1.6025641025640682E-3</v>
      </c>
      <c r="SU85" s="68">
        <f t="shared" si="559"/>
        <v>-1.3544227168416426E-2</v>
      </c>
      <c r="SV85" s="68">
        <f t="shared" si="560"/>
        <v>-0.61276332094175967</v>
      </c>
      <c r="SW85" s="68"/>
      <c r="SX85" s="15">
        <f t="shared" si="561"/>
        <v>-0.25595238095238099</v>
      </c>
      <c r="SZ85" s="13">
        <v>22.85</v>
      </c>
      <c r="TA85" s="68">
        <f t="shared" si="562"/>
        <v>-1.4661492022423452E-2</v>
      </c>
      <c r="TB85" s="68">
        <f t="shared" si="563"/>
        <v>-2.9808283293403945E-2</v>
      </c>
      <c r="TC85" s="68">
        <f t="shared" si="564"/>
        <v>-0.43398563289571457</v>
      </c>
      <c r="TD85" s="68"/>
      <c r="TE85" s="15">
        <f t="shared" si="565"/>
        <v>0.46474358974358987</v>
      </c>
      <c r="TG85" s="13">
        <v>0.18559999999999999</v>
      </c>
      <c r="TH85" s="68">
        <f t="shared" si="566"/>
        <v>-0.10338164251207731</v>
      </c>
      <c r="TI85" s="68">
        <f t="shared" si="567"/>
        <v>-0.1185284337830578</v>
      </c>
      <c r="TJ85" s="68">
        <f t="shared" si="568"/>
        <v>-0.15636363636363643</v>
      </c>
      <c r="TK85" s="68"/>
      <c r="TL85" s="15">
        <f t="shared" si="569"/>
        <v>9.4985250737462973E-2</v>
      </c>
      <c r="TN85" s="13">
        <v>21.02</v>
      </c>
      <c r="TO85" s="68">
        <f t="shared" si="570"/>
        <v>-2.0959478341872347E-2</v>
      </c>
      <c r="TP85" s="68">
        <f t="shared" si="571"/>
        <v>-3.6106269612852841E-2</v>
      </c>
      <c r="TQ85" s="68">
        <f t="shared" si="572"/>
        <v>-0.69361503647613565</v>
      </c>
      <c r="TR85" s="68"/>
      <c r="TS85" s="15">
        <f t="shared" si="573"/>
        <v>-0.29344537815126054</v>
      </c>
      <c r="TU85" s="13">
        <v>2.14</v>
      </c>
      <c r="TV85" s="68">
        <f t="shared" si="574"/>
        <v>-9.2592592592592674E-3</v>
      </c>
      <c r="TW85" s="68">
        <f t="shared" si="575"/>
        <v>-2.440605053023976E-2</v>
      </c>
      <c r="TX85" s="68">
        <f t="shared" si="576"/>
        <v>-0.51473922902494329</v>
      </c>
      <c r="TY85" s="68"/>
      <c r="TZ85" s="15">
        <f t="shared" si="577"/>
        <v>0.25146198830409366</v>
      </c>
      <c r="UB85" s="13"/>
      <c r="UC85" s="68">
        <f t="shared" si="578"/>
        <v>0</v>
      </c>
      <c r="UD85" s="68">
        <f t="shared" si="579"/>
        <v>-1.5146791270980495E-2</v>
      </c>
      <c r="UE85" s="68">
        <f t="shared" si="580"/>
        <v>0</v>
      </c>
      <c r="UF85" s="68"/>
      <c r="UG85" s="15">
        <f t="shared" si="581"/>
        <v>0</v>
      </c>
      <c r="UI85" s="13"/>
      <c r="UJ85" s="68">
        <f t="shared" si="582"/>
        <v>0</v>
      </c>
      <c r="UK85" s="68">
        <f t="shared" si="583"/>
        <v>-1.5146791270980495E-2</v>
      </c>
      <c r="UL85" s="68">
        <f t="shared" si="584"/>
        <v>0</v>
      </c>
      <c r="UM85" s="68"/>
      <c r="UN85" s="15">
        <f t="shared" si="585"/>
        <v>0</v>
      </c>
      <c r="UP85" s="13"/>
      <c r="UQ85" s="68">
        <f t="shared" si="586"/>
        <v>0</v>
      </c>
      <c r="UR85" s="68">
        <f t="shared" si="587"/>
        <v>-1.5146791270980495E-2</v>
      </c>
      <c r="US85" s="68">
        <f t="shared" si="588"/>
        <v>0</v>
      </c>
      <c r="UT85" s="68"/>
      <c r="UU85" s="15">
        <f t="shared" si="589"/>
        <v>0</v>
      </c>
      <c r="UW85" s="13"/>
      <c r="UX85" s="68">
        <f t="shared" si="590"/>
        <v>0</v>
      </c>
      <c r="UY85" s="68">
        <f t="shared" si="591"/>
        <v>-1.5146791270980495E-2</v>
      </c>
      <c r="UZ85" s="68">
        <f t="shared" si="592"/>
        <v>0</v>
      </c>
      <c r="VA85" s="68"/>
      <c r="VB85" s="15">
        <f t="shared" si="593"/>
        <v>0</v>
      </c>
      <c r="VD85" s="13"/>
      <c r="VE85" s="68">
        <f t="shared" si="594"/>
        <v>0</v>
      </c>
      <c r="VF85" s="68">
        <f t="shared" si="595"/>
        <v>-1.5146791270980495E-2</v>
      </c>
      <c r="VG85" s="68">
        <f t="shared" si="596"/>
        <v>0</v>
      </c>
      <c r="VH85" s="68"/>
      <c r="VI85" s="15">
        <f t="shared" si="597"/>
        <v>0</v>
      </c>
      <c r="VM85" s="21">
        <f t="shared" si="598"/>
        <v>1.2571437497267126E-2</v>
      </c>
      <c r="VN85" s="49"/>
      <c r="VO85" s="21">
        <f t="shared" si="599"/>
        <v>0.22186847722850783</v>
      </c>
      <c r="VP85" s="14"/>
      <c r="VQ85" s="21">
        <f t="shared" si="600"/>
        <v>-1.6646941802715916E-2</v>
      </c>
    </row>
    <row r="86" spans="1:589" ht="15.75" customHeight="1" x14ac:dyDescent="0.2">
      <c r="A86" s="127">
        <v>45770</v>
      </c>
      <c r="B86" s="4">
        <f t="shared" si="333"/>
        <v>45770</v>
      </c>
      <c r="C86" s="13">
        <v>39606.57</v>
      </c>
      <c r="D86" s="138">
        <f t="shared" si="334"/>
        <v>419.58999999999651</v>
      </c>
      <c r="E86" s="68">
        <f t="shared" si="335"/>
        <v>1.0707382911364858E-2</v>
      </c>
      <c r="F86" s="15">
        <f t="shared" si="336"/>
        <v>-6.9049332670807012E-2</v>
      </c>
      <c r="G86" s="13">
        <v>5375.85</v>
      </c>
      <c r="H86" s="138">
        <f t="shared" si="337"/>
        <v>88.090000000000146</v>
      </c>
      <c r="I86" s="68">
        <f t="shared" si="338"/>
        <v>1.6659228104149989E-2</v>
      </c>
      <c r="J86" s="15">
        <f t="shared" si="339"/>
        <v>-8.5993168560416028E-2</v>
      </c>
      <c r="K86" s="13">
        <v>16708.05</v>
      </c>
      <c r="L86" s="138">
        <f t="shared" si="340"/>
        <v>407.6299999999992</v>
      </c>
      <c r="M86" s="68">
        <f t="shared" si="341"/>
        <v>2.5007331099444013E-2</v>
      </c>
      <c r="N86" s="15">
        <f t="shared" si="342"/>
        <v>-0.13478164280177049</v>
      </c>
      <c r="O86" s="13">
        <v>1919.14</v>
      </c>
      <c r="P86" s="138">
        <f t="shared" si="343"/>
        <v>28.860000000000127</v>
      </c>
      <c r="Q86" s="68">
        <f t="shared" si="344"/>
        <v>1.52675794062256E-2</v>
      </c>
      <c r="R86" s="15">
        <f t="shared" si="345"/>
        <v>-0.139460845858593</v>
      </c>
      <c r="S86" s="18">
        <f t="shared" si="346"/>
        <v>1.1149475827119372E-2</v>
      </c>
      <c r="T86" s="121">
        <f t="shared" si="347"/>
        <v>247.24483732651922</v>
      </c>
      <c r="U86" s="121">
        <f t="shared" si="348"/>
        <v>247.24483732651922</v>
      </c>
      <c r="V86" s="134">
        <f t="shared" si="349"/>
        <v>9.1010578610251913E-3</v>
      </c>
      <c r="W86" s="21">
        <f t="shared" si="601"/>
        <v>-4.4351886452948019E-2</v>
      </c>
      <c r="X86" s="18">
        <f t="shared" si="350"/>
        <v>1.6910380380296117E-2</v>
      </c>
      <c r="Y86" s="352">
        <v>140559.91</v>
      </c>
      <c r="Z86" s="15">
        <v>1.9999999999999999E-6</v>
      </c>
      <c r="AA86" s="21">
        <f t="shared" si="351"/>
        <v>-9.0990578610251911E-3</v>
      </c>
      <c r="AC86" s="13">
        <v>190.11</v>
      </c>
      <c r="AD86" s="68">
        <f t="shared" si="352"/>
        <v>2.7510539401145839E-2</v>
      </c>
      <c r="AE86" s="68">
        <f t="shared" si="602"/>
        <v>1.8409481540120648E-2</v>
      </c>
      <c r="AF86" s="68">
        <f t="shared" si="353"/>
        <v>0.15379013169873157</v>
      </c>
      <c r="AG86" s="68"/>
      <c r="AH86" s="15">
        <f t="shared" si="354"/>
        <v>-0.16313773825769237</v>
      </c>
      <c r="AJ86" s="13">
        <v>19.43</v>
      </c>
      <c r="AK86" s="68">
        <f t="shared" si="355"/>
        <v>2.2631578947368405E-2</v>
      </c>
      <c r="AL86" s="68">
        <f t="shared" si="603"/>
        <v>1.3530521086343214E-2</v>
      </c>
      <c r="AM86" s="68">
        <f t="shared" si="356"/>
        <v>4.4623655913978398E-2</v>
      </c>
      <c r="AN86" s="68"/>
      <c r="AO86" s="15">
        <f t="shared" si="357"/>
        <v>-7.6081787922016225E-2</v>
      </c>
      <c r="AQ86" s="13">
        <v>18.3</v>
      </c>
      <c r="AR86" s="68">
        <f t="shared" si="358"/>
        <v>2.2346368715083921E-2</v>
      </c>
      <c r="AS86" s="68">
        <f t="shared" si="604"/>
        <v>1.324531085405873E-2</v>
      </c>
      <c r="AT86" s="68">
        <f t="shared" si="359"/>
        <v>5.9640995946728496E-2</v>
      </c>
      <c r="AU86" s="68"/>
      <c r="AV86" s="15">
        <f t="shared" si="360"/>
        <v>-0.14764788076385646</v>
      </c>
      <c r="AX86" s="13">
        <v>186.75</v>
      </c>
      <c r="AY86" s="68">
        <f t="shared" si="361"/>
        <v>1.6713850174215991E-2</v>
      </c>
      <c r="AZ86" s="68">
        <f t="shared" si="605"/>
        <v>7.6127923131907999E-3</v>
      </c>
      <c r="BA86" s="68">
        <f t="shared" si="362"/>
        <v>0.39261744966442957</v>
      </c>
      <c r="BB86" s="68"/>
      <c r="BC86" s="15">
        <f t="shared" si="363"/>
        <v>-8.5410646946471408E-2</v>
      </c>
      <c r="BE86" s="13">
        <v>72.48</v>
      </c>
      <c r="BF86" s="68">
        <f t="shared" si="364"/>
        <v>5.2704576976422982E-3</v>
      </c>
      <c r="BG86" s="68">
        <f t="shared" si="606"/>
        <v>-3.8306001633828931E-3</v>
      </c>
      <c r="BH86" s="68"/>
      <c r="BI86" s="68"/>
      <c r="BJ86" s="15">
        <f t="shared" si="365"/>
        <v>-1.6153115243654103E-2</v>
      </c>
      <c r="BL86" s="13">
        <v>61.12</v>
      </c>
      <c r="BM86" s="68">
        <f t="shared" si="366"/>
        <v>2.653678199529725E-2</v>
      </c>
      <c r="BN86" s="68">
        <f t="shared" si="607"/>
        <v>1.7435724134272058E-2</v>
      </c>
      <c r="BO86" s="68">
        <f t="shared" si="367"/>
        <v>2.9302795554058517E-2</v>
      </c>
      <c r="BP86" s="68"/>
      <c r="BQ86" s="15">
        <f t="shared" si="368"/>
        <v>-7.9102003917432676E-2</v>
      </c>
      <c r="BS86" s="13">
        <v>33.07</v>
      </c>
      <c r="BT86" s="68">
        <f t="shared" si="369"/>
        <v>2.9897228277795108E-2</v>
      </c>
      <c r="BU86" s="68">
        <f t="shared" si="608"/>
        <v>2.0796170416769916E-2</v>
      </c>
      <c r="BV86" s="68">
        <f t="shared" si="370"/>
        <v>-0.11245303274288776</v>
      </c>
      <c r="BW86" s="68"/>
      <c r="BX86" s="15">
        <f t="shared" si="371"/>
        <v>-0.13542483660130719</v>
      </c>
      <c r="BZ86" s="13"/>
      <c r="CA86" s="68">
        <f t="shared" si="372"/>
        <v>0</v>
      </c>
      <c r="CB86" s="68">
        <f t="shared" si="609"/>
        <v>0</v>
      </c>
      <c r="CC86" s="68">
        <f t="shared" si="373"/>
        <v>0</v>
      </c>
      <c r="CD86" s="68"/>
      <c r="CE86" s="15">
        <f t="shared" si="374"/>
        <v>0</v>
      </c>
      <c r="CG86" s="13">
        <v>27.95</v>
      </c>
      <c r="CH86" s="68">
        <f t="shared" si="375"/>
        <v>2.0445418035779435E-2</v>
      </c>
      <c r="CI86" s="68">
        <f t="shared" si="610"/>
        <v>1.1344360174754244E-2</v>
      </c>
      <c r="CJ86" s="68">
        <f t="shared" si="376"/>
        <v>-7.5421766457161796E-2</v>
      </c>
      <c r="CK86" s="68"/>
      <c r="CL86" s="15">
        <f t="shared" si="377"/>
        <v>-0.18655413271245636</v>
      </c>
      <c r="CN86" s="13">
        <v>28.66</v>
      </c>
      <c r="CO86" s="68">
        <f t="shared" si="378"/>
        <v>1.956599075062258E-2</v>
      </c>
      <c r="CP86" s="68">
        <f t="shared" si="611"/>
        <v>1.0464932889597389E-2</v>
      </c>
      <c r="CQ86" s="68">
        <f t="shared" si="379"/>
        <v>-8.5513720485003178E-2</v>
      </c>
      <c r="CR86" s="68"/>
      <c r="CS86" s="15">
        <f t="shared" si="380"/>
        <v>-0.1437107857783089</v>
      </c>
      <c r="CU86" s="13">
        <v>32.549999999999997</v>
      </c>
      <c r="CV86" s="68">
        <f t="shared" si="381"/>
        <v>1.5600624024960999E-2</v>
      </c>
      <c r="CW86" s="68">
        <f t="shared" si="612"/>
        <v>6.4995661639358077E-3</v>
      </c>
      <c r="CX86" s="68">
        <f t="shared" si="382"/>
        <v>1.2441679626749568E-2</v>
      </c>
      <c r="CY86" s="68"/>
      <c r="CZ86" s="15">
        <f t="shared" si="383"/>
        <v>-0.12687768240343358</v>
      </c>
      <c r="DB86" s="13">
        <v>18.02</v>
      </c>
      <c r="DC86" s="68">
        <f t="shared" si="384"/>
        <v>1.1791128579449797E-2</v>
      </c>
      <c r="DD86" s="68">
        <f t="shared" si="613"/>
        <v>2.6900707184246055E-3</v>
      </c>
      <c r="DE86" s="68">
        <f t="shared" si="385"/>
        <v>-0.1760402377686329</v>
      </c>
      <c r="DF86" s="68"/>
      <c r="DG86" s="15">
        <f t="shared" si="386"/>
        <v>-0.11493123772102161</v>
      </c>
      <c r="DI86" s="13">
        <v>44.93</v>
      </c>
      <c r="DJ86" s="68">
        <f t="shared" si="387"/>
        <v>7.6250280331912152E-3</v>
      </c>
      <c r="DK86" s="68">
        <f t="shared" si="614"/>
        <v>-1.4760298278339761E-3</v>
      </c>
      <c r="DL86" s="68">
        <f t="shared" si="388"/>
        <v>1.7667044167610446E-2</v>
      </c>
      <c r="DM86" s="68"/>
      <c r="DN86" s="15">
        <f t="shared" si="389"/>
        <v>6.57020872865276E-2</v>
      </c>
      <c r="DP86" s="13">
        <v>37.299999999999997</v>
      </c>
      <c r="DQ86" s="68">
        <f t="shared" si="390"/>
        <v>1.9125683060109172E-2</v>
      </c>
      <c r="DR86" s="68">
        <f t="shared" si="615"/>
        <v>1.0024625199083981E-2</v>
      </c>
      <c r="DS86" s="68"/>
      <c r="DT86" s="68"/>
      <c r="DU86" s="15">
        <f t="shared" si="391"/>
        <v>-2.0483193277310956E-2</v>
      </c>
      <c r="DV86" s="18"/>
      <c r="DW86" s="13">
        <v>24.32</v>
      </c>
      <c r="DX86" s="68">
        <f t="shared" si="392"/>
        <v>4.1541755888650909E-2</v>
      </c>
      <c r="DY86" s="68">
        <f t="shared" si="616"/>
        <v>3.2440698027625718E-2</v>
      </c>
      <c r="DZ86" s="68">
        <f t="shared" si="393"/>
        <v>0.29775880469583793</v>
      </c>
      <c r="EA86" s="68"/>
      <c r="EB86" s="15">
        <f t="shared" si="394"/>
        <v>-0.27337914550343589</v>
      </c>
      <c r="ED86" s="13">
        <v>29.25</v>
      </c>
      <c r="EE86" s="68">
        <f t="shared" si="395"/>
        <v>3.3203814906393549E-2</v>
      </c>
      <c r="EF86" s="68">
        <f t="shared" si="617"/>
        <v>2.4102757045368357E-2</v>
      </c>
      <c r="EG86" s="68">
        <f t="shared" si="396"/>
        <v>0.39087018544935798</v>
      </c>
      <c r="EH86" s="68"/>
      <c r="EI86" s="15">
        <f t="shared" si="397"/>
        <v>-0.20688720173535796</v>
      </c>
      <c r="EK86" s="13">
        <v>99.58</v>
      </c>
      <c r="EL86" s="68">
        <f t="shared" si="398"/>
        <v>2.4696439596624729E-2</v>
      </c>
      <c r="EM86" s="68">
        <f t="shared" si="618"/>
        <v>1.5595381735599538E-2</v>
      </c>
      <c r="EN86" s="68">
        <f t="shared" si="399"/>
        <v>0.54291911992562736</v>
      </c>
      <c r="EO86" s="68"/>
      <c r="EP86" s="15">
        <f t="shared" si="400"/>
        <v>-0.10530098831985624</v>
      </c>
      <c r="ER86" s="13">
        <v>34.28</v>
      </c>
      <c r="ES86" s="68">
        <f t="shared" si="401"/>
        <v>0</v>
      </c>
      <c r="ET86" s="68">
        <f t="shared" si="619"/>
        <v>-9.1010578610251913E-3</v>
      </c>
      <c r="EU86" s="68">
        <f t="shared" si="402"/>
        <v>-1.8046405041535249E-2</v>
      </c>
      <c r="EV86" s="68"/>
      <c r="EW86" s="15">
        <f t="shared" si="403"/>
        <v>-0.11853947030084853</v>
      </c>
      <c r="EY86" s="13">
        <v>35.89</v>
      </c>
      <c r="EZ86" s="68">
        <f t="shared" si="404"/>
        <v>-2.6843817787418706E-2</v>
      </c>
      <c r="FA86" s="68">
        <f t="shared" si="620"/>
        <v>-3.5944875648443897E-2</v>
      </c>
      <c r="FB86" s="68"/>
      <c r="FC86" s="68"/>
      <c r="FD86" s="15">
        <f t="shared" si="405"/>
        <v>0.46013018714401965</v>
      </c>
      <c r="FF86" s="13">
        <v>52.4</v>
      </c>
      <c r="FG86" s="68">
        <f t="shared" si="406"/>
        <v>-1.3340956737183207E-3</v>
      </c>
      <c r="FH86" s="68">
        <f t="shared" si="621"/>
        <v>-1.0435153534743512E-2</v>
      </c>
      <c r="FI86" s="68">
        <f t="shared" si="407"/>
        <v>-0.11306702775897089</v>
      </c>
      <c r="FJ86" s="68"/>
      <c r="FK86" s="15">
        <f t="shared" si="408"/>
        <v>-7.7302341961612966E-2</v>
      </c>
      <c r="FM86" s="13">
        <v>160.03</v>
      </c>
      <c r="FN86" s="68">
        <f t="shared" si="409"/>
        <v>1.6579850082581716E-2</v>
      </c>
      <c r="FO86" s="68">
        <f t="shared" si="622"/>
        <v>7.4787922215565246E-3</v>
      </c>
      <c r="FP86" s="68">
        <f t="shared" si="410"/>
        <v>0.3762469900240798</v>
      </c>
      <c r="FQ86" s="68"/>
      <c r="FR86" s="15">
        <f t="shared" si="411"/>
        <v>-0.11906858967301551</v>
      </c>
      <c r="FT86" s="13">
        <v>92.13</v>
      </c>
      <c r="FU86" s="68">
        <f t="shared" si="412"/>
        <v>-6.5082980800523131E-4</v>
      </c>
      <c r="FV86" s="68">
        <f t="shared" si="623"/>
        <v>-9.7518876690304221E-3</v>
      </c>
      <c r="FW86" s="68">
        <f t="shared" si="413"/>
        <v>4.6575031239350154E-2</v>
      </c>
      <c r="FX86" s="68"/>
      <c r="FY86" s="15">
        <f t="shared" si="414"/>
        <v>2.1623419827012515E-2</v>
      </c>
      <c r="GA86" s="13">
        <v>17.079999999999998</v>
      </c>
      <c r="GB86" s="68">
        <f t="shared" si="415"/>
        <v>1.0650887573964481E-2</v>
      </c>
      <c r="GC86" s="68">
        <f t="shared" si="624"/>
        <v>1.54982971293929E-3</v>
      </c>
      <c r="GD86" s="68"/>
      <c r="GE86" s="68"/>
      <c r="GF86" s="15">
        <f t="shared" si="416"/>
        <v>-2.0080321285140645E-2</v>
      </c>
      <c r="GG86" s="18"/>
      <c r="GH86" s="13">
        <v>17.61</v>
      </c>
      <c r="GI86" s="68">
        <f t="shared" si="417"/>
        <v>1.4400921658986175E-2</v>
      </c>
      <c r="GJ86" s="68">
        <f t="shared" si="625"/>
        <v>5.2998637979609839E-3</v>
      </c>
      <c r="GK86" s="68">
        <f t="shared" si="418"/>
        <v>-8.3766909469302792E-2</v>
      </c>
      <c r="GL86" s="68"/>
      <c r="GM86" s="15">
        <f t="shared" si="419"/>
        <v>-6.825396825396822E-2</v>
      </c>
      <c r="GO86" s="13">
        <v>25.32</v>
      </c>
      <c r="GP86" s="68">
        <f t="shared" si="420"/>
        <v>1.4016820184221122E-2</v>
      </c>
      <c r="GQ86" s="68">
        <f t="shared" si="626"/>
        <v>4.9157623231959307E-3</v>
      </c>
      <c r="GR86" s="68"/>
      <c r="GS86" s="68"/>
      <c r="GT86" s="15">
        <f t="shared" si="421"/>
        <v>-7.0825688073394483E-2</v>
      </c>
      <c r="GV86" s="13">
        <v>14.46</v>
      </c>
      <c r="GW86" s="68">
        <f t="shared" si="422"/>
        <v>-5.5020632737275308E-3</v>
      </c>
      <c r="GX86" s="68">
        <f t="shared" si="627"/>
        <v>-1.4603121134752723E-2</v>
      </c>
      <c r="GY86" s="68">
        <f t="shared" si="423"/>
        <v>0.22025316455696214</v>
      </c>
      <c r="GZ86" s="68"/>
      <c r="HA86" s="15">
        <f t="shared" si="424"/>
        <v>5.3935860058309054E-2</v>
      </c>
      <c r="HD86" s="13">
        <v>250.74</v>
      </c>
      <c r="HE86" s="68">
        <f t="shared" si="425"/>
        <v>5.3662226331050174E-2</v>
      </c>
      <c r="HF86" s="68">
        <f t="shared" si="628"/>
        <v>4.4561168470024982E-2</v>
      </c>
      <c r="HG86" s="68">
        <f t="shared" si="426"/>
        <v>0.40857255210381449</v>
      </c>
      <c r="HH86" s="68"/>
      <c r="HI86" s="15">
        <f t="shared" si="427"/>
        <v>-0.37911053882725826</v>
      </c>
      <c r="HK86" s="13">
        <v>32.96</v>
      </c>
      <c r="HL86" s="68">
        <f t="shared" si="428"/>
        <v>2.6151930261519411E-2</v>
      </c>
      <c r="HM86" s="68">
        <f t="shared" si="629"/>
        <v>1.7050872400494219E-2</v>
      </c>
      <c r="HN86" s="68">
        <f t="shared" si="429"/>
        <v>12.290322580645162</v>
      </c>
      <c r="HO86" s="68"/>
      <c r="HP86" s="15">
        <f t="shared" si="430"/>
        <v>0.24943138741470819</v>
      </c>
      <c r="HR86" s="13">
        <v>107.32</v>
      </c>
      <c r="HS86" s="68">
        <f t="shared" si="431"/>
        <v>-9.0489381348107488E-3</v>
      </c>
      <c r="HT86" s="68">
        <f t="shared" si="630"/>
        <v>-1.814999599583594E-2</v>
      </c>
      <c r="HU86" s="68">
        <f t="shared" si="432"/>
        <v>1.9483516483516481</v>
      </c>
      <c r="HV86" s="68"/>
      <c r="HW86" s="15">
        <f t="shared" si="433"/>
        <v>-2.3240680487124662E-3</v>
      </c>
      <c r="HY86" s="13">
        <v>102.71</v>
      </c>
      <c r="HZ86" s="68">
        <f t="shared" si="434"/>
        <v>3.8628779451916201E-2</v>
      </c>
      <c r="IA86" s="68">
        <f t="shared" si="631"/>
        <v>2.952772159089101E-2</v>
      </c>
      <c r="IB86" s="68">
        <f t="shared" si="435"/>
        <v>-3.0122757318224853E-2</v>
      </c>
      <c r="IC86" s="68"/>
      <c r="ID86" s="15">
        <f t="shared" si="436"/>
        <v>-0.23516270757316257</v>
      </c>
      <c r="IF86" s="13">
        <v>176.91</v>
      </c>
      <c r="IG86" s="68">
        <f t="shared" si="437"/>
        <v>4.3224436843967352E-2</v>
      </c>
      <c r="IH86" s="68">
        <f t="shared" si="632"/>
        <v>3.4123378982942161E-2</v>
      </c>
      <c r="II86" s="68">
        <f t="shared" si="438"/>
        <v>1.0914285714285694E-2</v>
      </c>
      <c r="IJ86" s="68"/>
      <c r="IK86" s="15">
        <f t="shared" si="439"/>
        <v>-0.2369306418219462</v>
      </c>
      <c r="IM86" s="13">
        <v>217.93</v>
      </c>
      <c r="IN86" s="68">
        <f t="shared" si="440"/>
        <v>3.2685756376024675E-3</v>
      </c>
      <c r="IO86" s="68">
        <f t="shared" si="633"/>
        <v>-5.8324822234227238E-3</v>
      </c>
      <c r="IP86" s="68">
        <f t="shared" si="441"/>
        <v>3.2556141378636982</v>
      </c>
      <c r="IQ86" s="68"/>
      <c r="IR86" s="15">
        <f t="shared" si="442"/>
        <v>0.16223134766145814</v>
      </c>
      <c r="IT86" s="13">
        <v>41.97</v>
      </c>
      <c r="IU86" s="68">
        <f t="shared" si="443"/>
        <v>4.4549527127924322E-2</v>
      </c>
      <c r="IV86" s="68">
        <f t="shared" si="634"/>
        <v>3.5448469266899131E-2</v>
      </c>
      <c r="IW86" s="68">
        <f t="shared" si="444"/>
        <v>1.2997260273972602</v>
      </c>
      <c r="IX86" s="68"/>
      <c r="IY86" s="15">
        <f t="shared" si="445"/>
        <v>-0.18330414477524815</v>
      </c>
      <c r="JA86" s="13">
        <v>520.27</v>
      </c>
      <c r="JB86" s="68">
        <f t="shared" si="446"/>
        <v>3.9957623730710823E-2</v>
      </c>
      <c r="JC86" s="68">
        <f t="shared" si="635"/>
        <v>3.0856565869685632E-2</v>
      </c>
      <c r="JD86" s="68">
        <f t="shared" si="447"/>
        <v>5.2326051779935288E-2</v>
      </c>
      <c r="JE86" s="68"/>
      <c r="JF86" s="15">
        <f t="shared" si="448"/>
        <v>-0.11142422845041076</v>
      </c>
      <c r="JH86" s="13">
        <v>374.39</v>
      </c>
      <c r="JI86" s="68">
        <f t="shared" si="449"/>
        <v>2.063682460062154E-2</v>
      </c>
      <c r="JJ86" s="68">
        <f t="shared" si="636"/>
        <v>1.1535766739596349E-2</v>
      </c>
      <c r="JK86" s="68">
        <f t="shared" si="450"/>
        <v>-7.942167252698619E-2</v>
      </c>
      <c r="JL86" s="68"/>
      <c r="JM86" s="15">
        <f t="shared" si="451"/>
        <v>-0.11176749703440098</v>
      </c>
      <c r="JO86" s="13">
        <v>17.309999999999999</v>
      </c>
      <c r="JP86" s="68">
        <f t="shared" si="452"/>
        <v>1.0507880910682997E-2</v>
      </c>
      <c r="JQ86" s="68">
        <f t="shared" si="637"/>
        <v>1.4068230496578054E-3</v>
      </c>
      <c r="JR86" s="68">
        <f t="shared" si="453"/>
        <v>-0.41589336932680959</v>
      </c>
      <c r="JS86" s="68"/>
      <c r="JT86" s="15">
        <f t="shared" si="454"/>
        <v>0.6987242394504416</v>
      </c>
      <c r="JV86" s="13">
        <v>1.36</v>
      </c>
      <c r="JW86" s="68">
        <f t="shared" si="455"/>
        <v>5.4263565891472916E-2</v>
      </c>
      <c r="JX86" s="68">
        <f t="shared" si="638"/>
        <v>4.5162508030447725E-2</v>
      </c>
      <c r="JY86" s="68">
        <f t="shared" si="456"/>
        <v>-0.46245059288537543</v>
      </c>
      <c r="JZ86" s="68"/>
      <c r="KA86" s="15">
        <f t="shared" si="457"/>
        <v>-0.24444444444444441</v>
      </c>
      <c r="KC86" s="13">
        <v>15.44</v>
      </c>
      <c r="KD86" s="68">
        <f t="shared" si="458"/>
        <v>-1.3418530351437754E-2</v>
      </c>
      <c r="KE86" s="68">
        <f t="shared" si="639"/>
        <v>-2.2519588212462943E-2</v>
      </c>
      <c r="KF86" s="68">
        <f t="shared" si="459"/>
        <v>-0.20739219712525672</v>
      </c>
      <c r="KG86" s="68"/>
      <c r="KH86" s="15">
        <f t="shared" si="460"/>
        <v>-0.3038773669972949</v>
      </c>
      <c r="KI86" s="18"/>
      <c r="KJ86" s="13">
        <v>40.49</v>
      </c>
      <c r="KK86" s="68">
        <f t="shared" si="461"/>
        <v>9.3733117233927563E-2</v>
      </c>
      <c r="KL86" s="68">
        <f t="shared" si="640"/>
        <v>8.4632059372902371E-2</v>
      </c>
      <c r="KM86" s="68">
        <f t="shared" si="462"/>
        <v>0.91895734597156398</v>
      </c>
      <c r="KN86" s="68"/>
      <c r="KO86" s="15">
        <f t="shared" si="463"/>
        <v>-0.39755988692158895</v>
      </c>
      <c r="KQ86" s="13">
        <v>1.57</v>
      </c>
      <c r="KR86" s="68">
        <f t="shared" si="464"/>
        <v>3.4937376400791142E-2</v>
      </c>
      <c r="KS86" s="68">
        <f t="shared" si="641"/>
        <v>2.5836318539765951E-2</v>
      </c>
      <c r="KT86" s="68">
        <f t="shared" si="465"/>
        <v>-0.40076335877862596</v>
      </c>
      <c r="KU86" s="68"/>
      <c r="KV86" s="15">
        <f t="shared" si="466"/>
        <v>0.5544554455445545</v>
      </c>
      <c r="KW86" s="18"/>
      <c r="KX86" s="13">
        <v>21.16</v>
      </c>
      <c r="KY86" s="68">
        <f t="shared" si="467"/>
        <v>4.339250493096642E-2</v>
      </c>
      <c r="KZ86" s="68">
        <f t="shared" si="642"/>
        <v>3.4291447069941229E-2</v>
      </c>
      <c r="LA86" s="68">
        <f t="shared" si="468"/>
        <v>-0.70582510774363971</v>
      </c>
      <c r="LB86" s="68"/>
      <c r="LC86" s="15">
        <f t="shared" si="469"/>
        <v>-0.10754955714888235</v>
      </c>
      <c r="LD86" s="18"/>
      <c r="LE86" s="13">
        <v>48.75</v>
      </c>
      <c r="LF86" s="68">
        <f t="shared" si="470"/>
        <v>3.9126853377264769E-3</v>
      </c>
      <c r="LG86" s="68">
        <f t="shared" si="643"/>
        <v>-5.1883725232987144E-3</v>
      </c>
      <c r="LH86" s="68">
        <f t="shared" si="471"/>
        <v>0.36059168294725097</v>
      </c>
      <c r="LI86" s="68"/>
      <c r="LJ86" s="15">
        <f t="shared" si="472"/>
        <v>5.7254391672088498E-2</v>
      </c>
      <c r="LL86" s="13">
        <v>118.22</v>
      </c>
      <c r="LM86" s="68">
        <f t="shared" si="473"/>
        <v>-2.3862604244075637E-2</v>
      </c>
      <c r="LN86" s="68">
        <f t="shared" si="644"/>
        <v>-3.2963662105100829E-2</v>
      </c>
      <c r="LO86" s="68">
        <f t="shared" si="474"/>
        <v>0.35108571428571428</v>
      </c>
      <c r="LP86" s="68"/>
      <c r="LQ86" s="15">
        <f t="shared" si="475"/>
        <v>0.51157141030558761</v>
      </c>
      <c r="LS86" s="13">
        <v>14.35</v>
      </c>
      <c r="LT86" s="68">
        <f t="shared" si="476"/>
        <v>-2.579769178547188E-2</v>
      </c>
      <c r="LU86" s="68">
        <f t="shared" si="645"/>
        <v>-3.4898749646497071E-2</v>
      </c>
      <c r="LV86" s="68"/>
      <c r="LW86" s="68"/>
      <c r="LX86" s="15">
        <f t="shared" si="477"/>
        <v>0.55135135135135127</v>
      </c>
      <c r="LZ86" s="13">
        <v>11.89</v>
      </c>
      <c r="MA86" s="68">
        <f t="shared" si="478"/>
        <v>5.8771148708815682E-2</v>
      </c>
      <c r="MB86" s="68">
        <f t="shared" si="646"/>
        <v>4.9670090847790491E-2</v>
      </c>
      <c r="MC86" s="68">
        <f t="shared" si="479"/>
        <v>-0.46561797752808987</v>
      </c>
      <c r="MD86" s="68"/>
      <c r="ME86" s="15">
        <f t="shared" si="480"/>
        <v>-0.11795252225519287</v>
      </c>
      <c r="MG86" s="13">
        <v>23.36</v>
      </c>
      <c r="MH86" s="68">
        <f t="shared" si="481"/>
        <v>8.499767765908027E-2</v>
      </c>
      <c r="MI86" s="68">
        <f t="shared" si="647"/>
        <v>7.5896619798055079E-2</v>
      </c>
      <c r="MJ86" s="68">
        <f t="shared" si="482"/>
        <v>2.1482479784366575</v>
      </c>
      <c r="MK86" s="68"/>
      <c r="ML86" s="15">
        <f t="shared" si="483"/>
        <v>0.10032972209138008</v>
      </c>
      <c r="MN86" s="13">
        <v>104.64</v>
      </c>
      <c r="MO86" s="68">
        <f t="shared" si="484"/>
        <v>2.2374206155349356E-2</v>
      </c>
      <c r="MP86" s="68">
        <f t="shared" si="648"/>
        <v>1.3273148294324164E-2</v>
      </c>
      <c r="MQ86" s="68">
        <f t="shared" si="485"/>
        <v>-0.16886417791898337</v>
      </c>
      <c r="MR86" s="68"/>
      <c r="MS86" s="15">
        <f t="shared" si="486"/>
        <v>-6.0597899272825211E-2</v>
      </c>
      <c r="MU86" s="13">
        <v>13.68</v>
      </c>
      <c r="MV86" s="68">
        <f t="shared" si="487"/>
        <v>2.8571428571428494E-2</v>
      </c>
      <c r="MW86" s="68">
        <f t="shared" si="649"/>
        <v>1.9470370710403303E-2</v>
      </c>
      <c r="MX86" s="68">
        <f t="shared" si="488"/>
        <v>-0.34451365596550076</v>
      </c>
      <c r="MY86" s="68"/>
      <c r="MZ86" s="15">
        <f t="shared" si="489"/>
        <v>0.28209934395501401</v>
      </c>
      <c r="NB86" s="13">
        <v>193.54</v>
      </c>
      <c r="NC86" s="68">
        <f t="shared" si="490"/>
        <v>2.2722468822658964E-2</v>
      </c>
      <c r="ND86" s="68">
        <f t="shared" si="650"/>
        <v>1.3621410961633773E-2</v>
      </c>
      <c r="NE86" s="68">
        <f t="shared" si="491"/>
        <v>0.42865579095002582</v>
      </c>
      <c r="NF86" s="68"/>
      <c r="NG86" s="15">
        <f t="shared" si="492"/>
        <v>0.16038131782480966</v>
      </c>
      <c r="NI86" s="13">
        <v>5.81</v>
      </c>
      <c r="NJ86" s="68">
        <f t="shared" si="493"/>
        <v>2.8318584070796328E-2</v>
      </c>
      <c r="NK86" s="68">
        <f t="shared" si="651"/>
        <v>1.9217526209771137E-2</v>
      </c>
      <c r="NL86" s="68">
        <f t="shared" si="494"/>
        <v>-0.95387058356490673</v>
      </c>
      <c r="NM86" s="68"/>
      <c r="NN86" s="15">
        <f t="shared" si="495"/>
        <v>0.18571428571428555</v>
      </c>
      <c r="NP86" s="13">
        <v>335.94</v>
      </c>
      <c r="NQ86" s="68">
        <f t="shared" si="496"/>
        <v>3.0269574017848942E-2</v>
      </c>
      <c r="NR86" s="68">
        <f t="shared" si="652"/>
        <v>2.116851615682375E-2</v>
      </c>
      <c r="NS86" s="68">
        <f t="shared" si="497"/>
        <v>1.5595428571428571</v>
      </c>
      <c r="NT86" s="68"/>
      <c r="NU86" s="15">
        <f t="shared" si="498"/>
        <v>2.1311525248533095E-2</v>
      </c>
      <c r="NW86" s="13">
        <v>155.35</v>
      </c>
      <c r="NX86" s="68">
        <f t="shared" si="499"/>
        <v>2.5615633458770683E-2</v>
      </c>
      <c r="NY86" s="68">
        <f t="shared" si="653"/>
        <v>1.6514575597745492E-2</v>
      </c>
      <c r="NZ86" s="68">
        <f t="shared" si="500"/>
        <v>-0.11612426035502957</v>
      </c>
      <c r="OA86" s="68"/>
      <c r="OB86" s="15">
        <f t="shared" si="501"/>
        <v>-0.17934495509772855</v>
      </c>
      <c r="OD86" s="13">
        <v>1.45</v>
      </c>
      <c r="OE86" s="68">
        <f t="shared" si="502"/>
        <v>-6.8493150684931572E-3</v>
      </c>
      <c r="OF86" s="68">
        <f t="shared" si="654"/>
        <v>-1.5950372929518349E-2</v>
      </c>
      <c r="OG86" s="68">
        <f t="shared" si="503"/>
        <v>-0.99357468870474597</v>
      </c>
      <c r="OH86" s="68"/>
      <c r="OI86" s="15">
        <f t="shared" si="504"/>
        <v>-6.8493150684931572E-3</v>
      </c>
      <c r="OK86" s="13">
        <v>67.22</v>
      </c>
      <c r="OL86" s="68">
        <f t="shared" si="505"/>
        <v>3.3041340095282097E-2</v>
      </c>
      <c r="OM86" s="68">
        <f t="shared" si="655"/>
        <v>2.3940282234256906E-2</v>
      </c>
      <c r="ON86" s="68">
        <f t="shared" si="506"/>
        <v>0.58351001177856288</v>
      </c>
      <c r="OO86" s="68"/>
      <c r="OP86" s="15">
        <f t="shared" si="507"/>
        <v>9.1577841164990157E-3</v>
      </c>
      <c r="OR86" s="13">
        <v>2.5499999999999998</v>
      </c>
      <c r="OS86" s="68">
        <f t="shared" si="508"/>
        <v>8.0508474576271166E-2</v>
      </c>
      <c r="OT86" s="68">
        <f t="shared" si="656"/>
        <v>7.1407416715245975E-2</v>
      </c>
      <c r="OU86" s="68">
        <f t="shared" si="509"/>
        <v>-0.66883116883116889</v>
      </c>
      <c r="OV86" s="68"/>
      <c r="OW86" s="15">
        <f t="shared" si="510"/>
        <v>1.276785714285714</v>
      </c>
      <c r="OY86" s="13">
        <v>119.67</v>
      </c>
      <c r="OZ86" s="68">
        <f t="shared" si="511"/>
        <v>5.7435716179199431E-2</v>
      </c>
      <c r="PA86" s="68">
        <f t="shared" si="657"/>
        <v>4.833465831817424E-2</v>
      </c>
      <c r="PB86" s="68">
        <f t="shared" si="665"/>
        <v>2.6821538461538461</v>
      </c>
      <c r="PC86" s="68"/>
      <c r="PD86" s="15">
        <f t="shared" si="512"/>
        <v>4.4696639022261064E-2</v>
      </c>
      <c r="PE86" s="18"/>
      <c r="PF86" s="13">
        <v>216.31</v>
      </c>
      <c r="PG86" s="68">
        <f t="shared" si="513"/>
        <v>5.7188023061186056E-3</v>
      </c>
      <c r="PH86" s="68">
        <f t="shared" si="658"/>
        <v>-3.3822555549065858E-3</v>
      </c>
      <c r="PI86" s="68">
        <f t="shared" si="514"/>
        <v>-0.37877656519241815</v>
      </c>
      <c r="PJ86" s="68"/>
      <c r="PK86" s="15">
        <f t="shared" si="515"/>
        <v>3.4332711710419392E-2</v>
      </c>
      <c r="PM86" s="13"/>
      <c r="PN86" s="68">
        <f t="shared" si="516"/>
        <v>0</v>
      </c>
      <c r="PO86" s="68">
        <f t="shared" si="517"/>
        <v>-9.1010578610251913E-3</v>
      </c>
      <c r="PP86" s="68">
        <f t="shared" si="518"/>
        <v>0</v>
      </c>
      <c r="PQ86" s="68"/>
      <c r="PR86" s="15">
        <f t="shared" si="519"/>
        <v>0</v>
      </c>
      <c r="PT86" s="13">
        <v>4.4800000000000004</v>
      </c>
      <c r="PU86" s="68">
        <f t="shared" si="520"/>
        <v>2.9885057471264551E-2</v>
      </c>
      <c r="PV86" s="68">
        <f t="shared" si="659"/>
        <v>2.078399961023936E-2</v>
      </c>
      <c r="PW86" s="68">
        <f t="shared" si="521"/>
        <v>-0.48623853211009171</v>
      </c>
      <c r="PX86" s="68"/>
      <c r="PY86" s="15">
        <f t="shared" si="522"/>
        <v>-0.1267056530214424</v>
      </c>
      <c r="QA86" s="13">
        <v>190.64</v>
      </c>
      <c r="QB86" s="68">
        <f t="shared" si="523"/>
        <v>2.4340443823545065E-2</v>
      </c>
      <c r="QC86" s="68">
        <f t="shared" si="660"/>
        <v>1.5239385962519874E-2</v>
      </c>
      <c r="QD86" s="68">
        <f t="shared" si="524"/>
        <v>-0.4349565784403806</v>
      </c>
      <c r="QE86" s="68"/>
      <c r="QF86" s="15">
        <f t="shared" si="525"/>
        <v>-5.7369354333995136E-3</v>
      </c>
      <c r="QH86" s="13">
        <v>1.23</v>
      </c>
      <c r="QI86" s="68">
        <f t="shared" si="526"/>
        <v>0</v>
      </c>
      <c r="QJ86" s="68">
        <f t="shared" si="661"/>
        <v>-9.1010578610251913E-3</v>
      </c>
      <c r="QK86" s="68">
        <f t="shared" si="527"/>
        <v>-0.50996015936254979</v>
      </c>
      <c r="QL86" s="68"/>
      <c r="QM86" s="15">
        <f t="shared" si="528"/>
        <v>-5.3846153846153891E-2</v>
      </c>
      <c r="QO86" s="13">
        <v>10.88</v>
      </c>
      <c r="QP86" s="68">
        <f t="shared" si="529"/>
        <v>6.1463414634146417E-2</v>
      </c>
      <c r="QQ86" s="68">
        <f t="shared" si="662"/>
        <v>5.2362356773121226E-2</v>
      </c>
      <c r="QR86" s="68">
        <f t="shared" si="530"/>
        <v>-0.98673785318998508</v>
      </c>
      <c r="QS86" s="68"/>
      <c r="QT86" s="15">
        <f t="shared" si="531"/>
        <v>-5.2264808362369304E-2</v>
      </c>
      <c r="QV86" s="13">
        <v>1.7030000000000001</v>
      </c>
      <c r="QW86" s="68">
        <f t="shared" si="532"/>
        <v>6.4374999999999988E-2</v>
      </c>
      <c r="QX86" s="68">
        <f t="shared" si="663"/>
        <v>5.5273942138974796E-2</v>
      </c>
      <c r="QY86" s="68">
        <f t="shared" si="533"/>
        <v>-0.51756373937677047</v>
      </c>
      <c r="QZ86" s="68"/>
      <c r="RA86" s="15">
        <f t="shared" si="534"/>
        <v>-0.30404577033101754</v>
      </c>
      <c r="RC86" s="13">
        <v>19.11</v>
      </c>
      <c r="RD86" s="68">
        <f t="shared" si="535"/>
        <v>3.2414910858995019E-2</v>
      </c>
      <c r="RE86" s="68">
        <f t="shared" si="664"/>
        <v>2.3313852997969828E-2</v>
      </c>
      <c r="RF86" s="68">
        <f t="shared" si="536"/>
        <v>-0.58716785482825662</v>
      </c>
      <c r="RG86" s="68"/>
      <c r="RH86" s="15">
        <f t="shared" si="537"/>
        <v>-0.2278787878787879</v>
      </c>
      <c r="RJ86" s="13">
        <v>157.81</v>
      </c>
      <c r="RK86" s="68">
        <f t="shared" si="538"/>
        <v>4.233817701453102E-2</v>
      </c>
      <c r="RL86" s="68">
        <f t="shared" si="539"/>
        <v>3.3237119153505829E-2</v>
      </c>
      <c r="RM86" s="68">
        <f t="shared" si="540"/>
        <v>-0.26797476574821416</v>
      </c>
      <c r="RN86" s="68"/>
      <c r="RO86" s="15">
        <f t="shared" si="541"/>
        <v>-0.19779381862545747</v>
      </c>
      <c r="RQ86" s="13">
        <v>12.12</v>
      </c>
      <c r="RR86" s="68">
        <f t="shared" si="542"/>
        <v>-2.4154589371980735E-2</v>
      </c>
      <c r="RS86" s="68">
        <f t="shared" si="543"/>
        <v>-3.3255647233005926E-2</v>
      </c>
      <c r="RT86" s="68">
        <f t="shared" si="544"/>
        <v>-0.17213114754098369</v>
      </c>
      <c r="RU86" s="68"/>
      <c r="RV86" s="15">
        <f t="shared" si="545"/>
        <v>-0.41842610364683303</v>
      </c>
      <c r="RX86" s="13">
        <v>100.82</v>
      </c>
      <c r="RY86" s="68">
        <f t="shared" si="546"/>
        <v>7.2667305032450252E-2</v>
      </c>
      <c r="RZ86" s="68">
        <f t="shared" si="547"/>
        <v>6.3566247171425061E-2</v>
      </c>
      <c r="SA86" s="68">
        <f t="shared" si="548"/>
        <v>-0.24229670825191649</v>
      </c>
      <c r="SB86" s="68"/>
      <c r="SC86" s="15">
        <f t="shared" si="549"/>
        <v>0.33306888800740447</v>
      </c>
      <c r="SE86" s="13">
        <v>9.11</v>
      </c>
      <c r="SF86" s="68">
        <f t="shared" si="550"/>
        <v>6.3010501750291617E-2</v>
      </c>
      <c r="SG86" s="68">
        <f t="shared" si="551"/>
        <v>5.3909443889266426E-2</v>
      </c>
      <c r="SH86" s="68">
        <f t="shared" si="552"/>
        <v>-0.27120000000000005</v>
      </c>
      <c r="SI86" s="68"/>
      <c r="SJ86" s="15">
        <f t="shared" si="553"/>
        <v>-0.40301441677588468</v>
      </c>
      <c r="SL86" s="13">
        <v>1.1000000000000001</v>
      </c>
      <c r="SM86" s="68">
        <f t="shared" si="554"/>
        <v>-3.5087719298245452E-2</v>
      </c>
      <c r="SN86" s="68">
        <f t="shared" si="555"/>
        <v>-4.4188777159270644E-2</v>
      </c>
      <c r="SO86" s="68">
        <f t="shared" si="556"/>
        <v>-0.22535211267605623</v>
      </c>
      <c r="SP86" s="68"/>
      <c r="SQ86" s="15">
        <f t="shared" si="557"/>
        <v>8.9108910891089188E-2</v>
      </c>
      <c r="SS86" s="13">
        <v>7.13</v>
      </c>
      <c r="ST86" s="68">
        <f t="shared" si="558"/>
        <v>0.14079999999999998</v>
      </c>
      <c r="SU86" s="68">
        <f t="shared" si="559"/>
        <v>0.13169894213897479</v>
      </c>
      <c r="SV86" s="68">
        <f t="shared" si="560"/>
        <v>-0.5582403965303594</v>
      </c>
      <c r="SW86" s="68"/>
      <c r="SX86" s="15">
        <f t="shared" si="561"/>
        <v>-0.15119047619047624</v>
      </c>
      <c r="SZ86" s="13">
        <v>22.89</v>
      </c>
      <c r="TA86" s="68">
        <f t="shared" si="562"/>
        <v>1.7505470459518225E-3</v>
      </c>
      <c r="TB86" s="68">
        <f t="shared" si="563"/>
        <v>-7.3505108150733692E-3</v>
      </c>
      <c r="TC86" s="68">
        <f t="shared" si="564"/>
        <v>-0.43299479811741387</v>
      </c>
      <c r="TD86" s="68"/>
      <c r="TE86" s="15">
        <f t="shared" si="565"/>
        <v>0.46730769230769237</v>
      </c>
      <c r="TG86" s="13">
        <v>0.19500000000000001</v>
      </c>
      <c r="TH86" s="68">
        <f t="shared" si="566"/>
        <v>5.0646551724138039E-2</v>
      </c>
      <c r="TI86" s="68">
        <f t="shared" si="567"/>
        <v>4.1545493863112848E-2</v>
      </c>
      <c r="TJ86" s="68">
        <f t="shared" si="568"/>
        <v>-0.1136363636363636</v>
      </c>
      <c r="TK86" s="68"/>
      <c r="TL86" s="15">
        <f t="shared" si="569"/>
        <v>0.15044247787610615</v>
      </c>
      <c r="TN86" s="13">
        <v>24.05</v>
      </c>
      <c r="TO86" s="68">
        <f t="shared" si="570"/>
        <v>0.1441484300666033</v>
      </c>
      <c r="TP86" s="68">
        <f t="shared" si="571"/>
        <v>0.13504737220557811</v>
      </c>
      <c r="TQ86" s="68">
        <f t="shared" si="572"/>
        <v>-0.64945012498815713</v>
      </c>
      <c r="TR86" s="68"/>
      <c r="TS86" s="15">
        <f t="shared" si="573"/>
        <v>-0.19159663865546217</v>
      </c>
      <c r="TU86" s="13">
        <v>2.21</v>
      </c>
      <c r="TV86" s="68">
        <f t="shared" si="574"/>
        <v>3.2710280373831696E-2</v>
      </c>
      <c r="TW86" s="68">
        <f t="shared" si="575"/>
        <v>2.3609222512806505E-2</v>
      </c>
      <c r="TX86" s="68">
        <f t="shared" si="576"/>
        <v>-0.49886621315192747</v>
      </c>
      <c r="TY86" s="68"/>
      <c r="TZ86" s="15">
        <f t="shared" si="577"/>
        <v>0.29239766081871343</v>
      </c>
      <c r="UB86" s="13"/>
      <c r="UC86" s="68">
        <f t="shared" si="578"/>
        <v>0</v>
      </c>
      <c r="UD86" s="68">
        <f t="shared" si="579"/>
        <v>-9.1010578610251913E-3</v>
      </c>
      <c r="UE86" s="68">
        <f t="shared" si="580"/>
        <v>0</v>
      </c>
      <c r="UF86" s="68"/>
      <c r="UG86" s="15">
        <f t="shared" si="581"/>
        <v>0</v>
      </c>
      <c r="UI86" s="13"/>
      <c r="UJ86" s="68">
        <f t="shared" si="582"/>
        <v>0</v>
      </c>
      <c r="UK86" s="68">
        <f t="shared" si="583"/>
        <v>-9.1010578610251913E-3</v>
      </c>
      <c r="UL86" s="68">
        <f t="shared" si="584"/>
        <v>0</v>
      </c>
      <c r="UM86" s="68"/>
      <c r="UN86" s="15">
        <f t="shared" si="585"/>
        <v>0</v>
      </c>
      <c r="UP86" s="13"/>
      <c r="UQ86" s="68">
        <f t="shared" si="586"/>
        <v>0</v>
      </c>
      <c r="UR86" s="68">
        <f t="shared" si="587"/>
        <v>-9.1010578610251913E-3</v>
      </c>
      <c r="US86" s="68">
        <f t="shared" si="588"/>
        <v>0</v>
      </c>
      <c r="UT86" s="68"/>
      <c r="UU86" s="15">
        <f t="shared" si="589"/>
        <v>0</v>
      </c>
      <c r="UW86" s="13"/>
      <c r="UX86" s="68">
        <f t="shared" si="590"/>
        <v>0</v>
      </c>
      <c r="UY86" s="68">
        <f t="shared" si="591"/>
        <v>-9.1010578610251913E-3</v>
      </c>
      <c r="UZ86" s="68">
        <f t="shared" si="592"/>
        <v>0</v>
      </c>
      <c r="VA86" s="68"/>
      <c r="VB86" s="15">
        <f t="shared" si="593"/>
        <v>0</v>
      </c>
      <c r="VD86" s="13"/>
      <c r="VE86" s="68">
        <f t="shared" si="594"/>
        <v>0</v>
      </c>
      <c r="VF86" s="68">
        <f t="shared" si="595"/>
        <v>-9.1010578610251913E-3</v>
      </c>
      <c r="VG86" s="68">
        <f t="shared" si="596"/>
        <v>0</v>
      </c>
      <c r="VH86" s="68"/>
      <c r="VI86" s="15">
        <f t="shared" si="597"/>
        <v>0</v>
      </c>
      <c r="VM86" s="21">
        <f t="shared" si="598"/>
        <v>2.6302258709700894E-2</v>
      </c>
      <c r="VN86" s="49"/>
      <c r="VO86" s="21">
        <f t="shared" si="599"/>
        <v>0.25871599816770463</v>
      </c>
      <c r="VP86" s="14"/>
      <c r="VQ86" s="21">
        <f t="shared" si="600"/>
        <v>5.5029144029598203E-3</v>
      </c>
    </row>
    <row r="87" spans="1:589" ht="15.75" customHeight="1" x14ac:dyDescent="0.2">
      <c r="A87" s="127">
        <v>45771</v>
      </c>
      <c r="B87" s="4">
        <f t="shared" si="333"/>
        <v>45771</v>
      </c>
      <c r="C87" s="13">
        <v>40093.4</v>
      </c>
      <c r="D87" s="138">
        <f t="shared" si="334"/>
        <v>486.83000000000175</v>
      </c>
      <c r="E87" s="68">
        <f t="shared" si="335"/>
        <v>1.2291647572612367E-2</v>
      </c>
      <c r="F87" s="15">
        <f t="shared" si="336"/>
        <v>-5.7606415160508281E-2</v>
      </c>
      <c r="G87" s="13">
        <v>5484.78</v>
      </c>
      <c r="H87" s="138">
        <f t="shared" si="337"/>
        <v>108.92999999999938</v>
      </c>
      <c r="I87" s="68">
        <f t="shared" si="338"/>
        <v>2.0262842155193948E-2</v>
      </c>
      <c r="J87" s="15">
        <f t="shared" si="339"/>
        <v>-6.7472792406186782E-2</v>
      </c>
      <c r="K87" s="13">
        <v>17166.04</v>
      </c>
      <c r="L87" s="138">
        <f t="shared" si="340"/>
        <v>457.9900000000016</v>
      </c>
      <c r="M87" s="68">
        <f t="shared" si="341"/>
        <v>2.7411337648618576E-2</v>
      </c>
      <c r="N87" s="15">
        <f t="shared" si="342"/>
        <v>-0.11106485027282674</v>
      </c>
      <c r="O87" s="13">
        <v>1957.59</v>
      </c>
      <c r="P87" s="138">
        <f t="shared" si="343"/>
        <v>38.449999999999818</v>
      </c>
      <c r="Q87" s="68">
        <f t="shared" si="344"/>
        <v>2.0035015684108412E-2</v>
      </c>
      <c r="R87" s="15">
        <f t="shared" si="345"/>
        <v>-0.12221993040858053</v>
      </c>
      <c r="S87" s="18">
        <f t="shared" si="346"/>
        <v>1.2656083581029711E-2</v>
      </c>
      <c r="T87" s="121">
        <f t="shared" si="347"/>
        <v>249.77605404272515</v>
      </c>
      <c r="U87" s="121">
        <f t="shared" si="348"/>
        <v>249.77605404272515</v>
      </c>
      <c r="V87" s="134">
        <f t="shared" si="349"/>
        <v>1.023769290221065E-2</v>
      </c>
      <c r="W87" s="21">
        <f t="shared" si="601"/>
        <v>-3.4568254543876367E-2</v>
      </c>
      <c r="X87" s="18">
        <f t="shared" si="350"/>
        <v>2.0000210765133326E-2</v>
      </c>
      <c r="Y87" s="352">
        <v>140559.91</v>
      </c>
      <c r="Z87" s="15">
        <v>1.9999999999999999E-6</v>
      </c>
      <c r="AA87" s="21">
        <f t="shared" si="351"/>
        <v>-1.0235692902210649E-2</v>
      </c>
      <c r="AC87" s="13">
        <v>195.95</v>
      </c>
      <c r="AD87" s="68">
        <f t="shared" si="352"/>
        <v>3.0719057387827965E-2</v>
      </c>
      <c r="AE87" s="68">
        <f t="shared" si="602"/>
        <v>2.0481364485617316E-2</v>
      </c>
      <c r="AF87" s="68">
        <f t="shared" si="353"/>
        <v>0.1892334769678945</v>
      </c>
      <c r="AG87" s="68"/>
      <c r="AH87" s="15">
        <f t="shared" si="354"/>
        <v>-0.13743011841352293</v>
      </c>
      <c r="AJ87" s="13">
        <v>19.88</v>
      </c>
      <c r="AK87" s="68">
        <f t="shared" si="355"/>
        <v>2.3160061760164656E-2</v>
      </c>
      <c r="AL87" s="68">
        <f t="shared" si="603"/>
        <v>1.2922368857954006E-2</v>
      </c>
      <c r="AM87" s="68">
        <f t="shared" si="356"/>
        <v>6.881720430107513E-2</v>
      </c>
      <c r="AN87" s="68"/>
      <c r="AO87" s="15">
        <f t="shared" si="357"/>
        <v>-5.468378506894922E-2</v>
      </c>
      <c r="AQ87" s="13">
        <v>18.760000000000002</v>
      </c>
      <c r="AR87" s="68">
        <f t="shared" si="358"/>
        <v>2.5136612021857969E-2</v>
      </c>
      <c r="AS87" s="68">
        <f t="shared" si="604"/>
        <v>1.489891911964732E-2</v>
      </c>
      <c r="AT87" s="68">
        <f t="shared" si="359"/>
        <v>8.6276780544296591E-2</v>
      </c>
      <c r="AU87" s="68"/>
      <c r="AV87" s="15">
        <f t="shared" si="360"/>
        <v>-0.12622263623660909</v>
      </c>
      <c r="AX87" s="13">
        <v>190.53</v>
      </c>
      <c r="AY87" s="68">
        <f t="shared" si="361"/>
        <v>2.0240963855421693E-2</v>
      </c>
      <c r="AZ87" s="68">
        <f t="shared" si="605"/>
        <v>1.0003270953211043E-2</v>
      </c>
      <c r="BA87" s="68">
        <f t="shared" si="362"/>
        <v>0.42080536912751687</v>
      </c>
      <c r="BB87" s="68"/>
      <c r="BC87" s="15">
        <f t="shared" si="363"/>
        <v>-6.6898476908761426E-2</v>
      </c>
      <c r="BE87" s="13">
        <v>73.38</v>
      </c>
      <c r="BF87" s="68">
        <f t="shared" si="364"/>
        <v>1.2417218543046239E-2</v>
      </c>
      <c r="BG87" s="68">
        <f t="shared" si="606"/>
        <v>2.1795256408355893E-3</v>
      </c>
      <c r="BH87" s="68"/>
      <c r="BI87" s="68"/>
      <c r="BJ87" s="15">
        <f t="shared" si="365"/>
        <v>-3.9364734627393271E-3</v>
      </c>
      <c r="BL87" s="13">
        <v>62.92</v>
      </c>
      <c r="BM87" s="68">
        <f t="shared" si="366"/>
        <v>2.9450261780104785E-2</v>
      </c>
      <c r="BN87" s="68">
        <f t="shared" si="607"/>
        <v>1.9212568877894135E-2</v>
      </c>
      <c r="BO87" s="68">
        <f t="shared" si="367"/>
        <v>5.9616032334119218E-2</v>
      </c>
      <c r="BP87" s="68"/>
      <c r="BQ87" s="15">
        <f t="shared" si="368"/>
        <v>-5.198131686002716E-2</v>
      </c>
      <c r="BS87" s="13">
        <v>34.130000000000003</v>
      </c>
      <c r="BT87" s="68">
        <f t="shared" si="369"/>
        <v>3.2053220441487819E-2</v>
      </c>
      <c r="BU87" s="68">
        <f t="shared" si="608"/>
        <v>2.1815527539277169E-2</v>
      </c>
      <c r="BV87" s="68">
        <f t="shared" si="370"/>
        <v>-8.4004294149221573E-2</v>
      </c>
      <c r="BW87" s="68"/>
      <c r="BX87" s="15">
        <f t="shared" si="371"/>
        <v>-0.10771241830065353</v>
      </c>
      <c r="BZ87" s="13"/>
      <c r="CA87" s="68">
        <f t="shared" si="372"/>
        <v>0</v>
      </c>
      <c r="CB87" s="68">
        <f t="shared" si="609"/>
        <v>0</v>
      </c>
      <c r="CC87" s="68">
        <f t="shared" si="373"/>
        <v>0</v>
      </c>
      <c r="CD87" s="68"/>
      <c r="CE87" s="15">
        <f t="shared" si="374"/>
        <v>0</v>
      </c>
      <c r="CG87" s="13">
        <v>28.45</v>
      </c>
      <c r="CH87" s="68">
        <f t="shared" si="375"/>
        <v>1.7889087656529516E-2</v>
      </c>
      <c r="CI87" s="68">
        <f t="shared" si="610"/>
        <v>7.6513947543188666E-3</v>
      </c>
      <c r="CJ87" s="68">
        <f t="shared" si="376"/>
        <v>-5.8881905391994747E-2</v>
      </c>
      <c r="CK87" s="68"/>
      <c r="CL87" s="15">
        <f t="shared" si="377"/>
        <v>-0.17200232828870782</v>
      </c>
      <c r="CN87" s="13">
        <v>29.33</v>
      </c>
      <c r="CO87" s="68">
        <f t="shared" si="378"/>
        <v>2.3377529658059948E-2</v>
      </c>
      <c r="CP87" s="68">
        <f t="shared" si="611"/>
        <v>1.3139836755849298E-2</v>
      </c>
      <c r="CQ87" s="68">
        <f t="shared" si="379"/>
        <v>-6.4135290363752442E-2</v>
      </c>
      <c r="CR87" s="68"/>
      <c r="CS87" s="15">
        <f t="shared" si="380"/>
        <v>-0.12369285927696447</v>
      </c>
      <c r="CU87" s="13">
        <v>33.32</v>
      </c>
      <c r="CV87" s="68">
        <f t="shared" si="381"/>
        <v>2.3655913978494723E-2</v>
      </c>
      <c r="CW87" s="68">
        <f t="shared" si="612"/>
        <v>1.3418221076284074E-2</v>
      </c>
      <c r="CX87" s="68">
        <f t="shared" si="382"/>
        <v>3.6391912908242667E-2</v>
      </c>
      <c r="CY87" s="68"/>
      <c r="CZ87" s="15">
        <f t="shared" si="383"/>
        <v>-0.10622317596566526</v>
      </c>
      <c r="DB87" s="13">
        <v>18.420000000000002</v>
      </c>
      <c r="DC87" s="68">
        <f t="shared" si="384"/>
        <v>2.2197558268590573E-2</v>
      </c>
      <c r="DD87" s="68">
        <f t="shared" si="613"/>
        <v>1.1959865366379923E-2</v>
      </c>
      <c r="DE87" s="68">
        <f t="shared" si="385"/>
        <v>-0.15775034293552809</v>
      </c>
      <c r="DF87" s="68"/>
      <c r="DG87" s="15">
        <f t="shared" si="386"/>
        <v>-9.5284872298624645E-2</v>
      </c>
      <c r="DI87" s="13">
        <v>45.59</v>
      </c>
      <c r="DJ87" s="68">
        <f t="shared" si="387"/>
        <v>1.4689517026485726E-2</v>
      </c>
      <c r="DK87" s="68">
        <f t="shared" si="614"/>
        <v>4.4518241242750764E-3</v>
      </c>
      <c r="DL87" s="68">
        <f t="shared" si="388"/>
        <v>3.2616081540203963E-2</v>
      </c>
      <c r="DM87" s="68"/>
      <c r="DN87" s="15">
        <f t="shared" si="389"/>
        <v>8.135673624288442E-2</v>
      </c>
      <c r="DP87" s="13">
        <v>37.700000000000003</v>
      </c>
      <c r="DQ87" s="68">
        <f t="shared" si="390"/>
        <v>1.0723860589812485E-2</v>
      </c>
      <c r="DR87" s="68">
        <f t="shared" si="615"/>
        <v>4.8616768760183574E-4</v>
      </c>
      <c r="DS87" s="68"/>
      <c r="DT87" s="68"/>
      <c r="DU87" s="15">
        <f t="shared" si="391"/>
        <v>-9.9789915966385367E-3</v>
      </c>
      <c r="DV87" s="18"/>
      <c r="DW87" s="13">
        <v>25.69</v>
      </c>
      <c r="DX87" s="68">
        <f t="shared" si="392"/>
        <v>5.6332236842105303E-2</v>
      </c>
      <c r="DY87" s="68">
        <f t="shared" si="616"/>
        <v>4.609454393989465E-2</v>
      </c>
      <c r="DZ87" s="68">
        <f t="shared" si="393"/>
        <v>0.37086446104589132</v>
      </c>
      <c r="EA87" s="68"/>
      <c r="EB87" s="15">
        <f t="shared" si="394"/>
        <v>-0.2324469674335225</v>
      </c>
      <c r="ED87" s="13">
        <v>30.45</v>
      </c>
      <c r="EE87" s="68">
        <f t="shared" si="395"/>
        <v>4.1025641025641005E-2</v>
      </c>
      <c r="EF87" s="68">
        <f t="shared" si="617"/>
        <v>3.0787948123430355E-2</v>
      </c>
      <c r="EG87" s="68">
        <f t="shared" si="396"/>
        <v>0.44793152639087008</v>
      </c>
      <c r="EH87" s="68"/>
      <c r="EI87" s="15">
        <f t="shared" si="397"/>
        <v>-0.17434924078091113</v>
      </c>
      <c r="EK87" s="13">
        <v>101.85</v>
      </c>
      <c r="EL87" s="68">
        <f t="shared" si="398"/>
        <v>2.2795742116890904E-2</v>
      </c>
      <c r="EM87" s="68">
        <f t="shared" si="618"/>
        <v>1.2558049214680254E-2</v>
      </c>
      <c r="EN87" s="68">
        <f t="shared" si="399"/>
        <v>0.57809110629067217</v>
      </c>
      <c r="EO87" s="68"/>
      <c r="EP87" s="15">
        <f t="shared" si="400"/>
        <v>-8.4905660377358513E-2</v>
      </c>
      <c r="ER87" s="13">
        <v>35.159999999999997</v>
      </c>
      <c r="ES87" s="68">
        <f t="shared" si="401"/>
        <v>2.5670945157526121E-2</v>
      </c>
      <c r="ET87" s="68">
        <f t="shared" si="619"/>
        <v>1.5433252255315472E-2</v>
      </c>
      <c r="EU87" s="68">
        <f t="shared" si="402"/>
        <v>7.1612718418791188E-3</v>
      </c>
      <c r="EV87" s="68"/>
      <c r="EW87" s="15">
        <f t="shared" si="403"/>
        <v>-9.5911545384417693E-2</v>
      </c>
      <c r="EY87" s="13">
        <v>36.33</v>
      </c>
      <c r="EZ87" s="68">
        <f t="shared" si="404"/>
        <v>1.2259682362775083E-2</v>
      </c>
      <c r="FA87" s="68">
        <f t="shared" si="620"/>
        <v>2.0219894605644339E-3</v>
      </c>
      <c r="FB87" s="68"/>
      <c r="FC87" s="68"/>
      <c r="FD87" s="15">
        <f t="shared" si="405"/>
        <v>0.47803091944670467</v>
      </c>
      <c r="FF87" s="13">
        <v>53.34</v>
      </c>
      <c r="FG87" s="68">
        <f t="shared" si="406"/>
        <v>1.7938931297710018E-2</v>
      </c>
      <c r="FH87" s="68">
        <f t="shared" si="621"/>
        <v>7.7012383954993685E-3</v>
      </c>
      <c r="FI87" s="68">
        <f t="shared" si="407"/>
        <v>-9.7156398104265324E-2</v>
      </c>
      <c r="FJ87" s="68"/>
      <c r="FK87" s="15">
        <f t="shared" si="408"/>
        <v>-6.0750132065504413E-2</v>
      </c>
      <c r="FM87" s="13">
        <v>164.91</v>
      </c>
      <c r="FN87" s="68">
        <f t="shared" si="409"/>
        <v>3.0494282322064584E-2</v>
      </c>
      <c r="FO87" s="68">
        <f t="shared" si="622"/>
        <v>2.0256589419853935E-2</v>
      </c>
      <c r="FP87" s="68">
        <f t="shared" si="410"/>
        <v>0.41821465428276572</v>
      </c>
      <c r="FQ87" s="68"/>
      <c r="FR87" s="15">
        <f t="shared" si="411"/>
        <v>-9.2205218540129918E-2</v>
      </c>
      <c r="FT87" s="13">
        <v>91.98</v>
      </c>
      <c r="FU87" s="68">
        <f t="shared" si="412"/>
        <v>-1.6281341582545478E-3</v>
      </c>
      <c r="FV87" s="68">
        <f t="shared" si="623"/>
        <v>-1.1865827060465198E-2</v>
      </c>
      <c r="FW87" s="68">
        <f t="shared" si="413"/>
        <v>4.4871066681813052E-2</v>
      </c>
      <c r="FX87" s="68"/>
      <c r="FY87" s="15">
        <f t="shared" si="414"/>
        <v>1.9960079840319327E-2</v>
      </c>
      <c r="GA87" s="13">
        <v>17.239999999999998</v>
      </c>
      <c r="GB87" s="68">
        <f t="shared" si="415"/>
        <v>9.3676814988290485E-3</v>
      </c>
      <c r="GC87" s="68">
        <f t="shared" si="624"/>
        <v>-8.7001140338160109E-4</v>
      </c>
      <c r="GD87" s="68"/>
      <c r="GE87" s="68"/>
      <c r="GF87" s="15">
        <f t="shared" si="416"/>
        <v>-1.090074584050495E-2</v>
      </c>
      <c r="GG87" s="18"/>
      <c r="GH87" s="13">
        <v>17.93</v>
      </c>
      <c r="GI87" s="68">
        <f t="shared" si="417"/>
        <v>1.8171493469619552E-2</v>
      </c>
      <c r="GJ87" s="68">
        <f t="shared" si="625"/>
        <v>7.9338005674089024E-3</v>
      </c>
      <c r="GK87" s="68">
        <f t="shared" si="418"/>
        <v>-6.7117585848074882E-2</v>
      </c>
      <c r="GL87" s="68"/>
      <c r="GM87" s="15">
        <f t="shared" si="419"/>
        <v>-5.1322751322751263E-2</v>
      </c>
      <c r="GO87" s="13">
        <v>25.72</v>
      </c>
      <c r="GP87" s="68">
        <f t="shared" si="420"/>
        <v>1.5797788309636594E-2</v>
      </c>
      <c r="GQ87" s="68">
        <f t="shared" si="626"/>
        <v>5.5600954074259447E-3</v>
      </c>
      <c r="GR87" s="68"/>
      <c r="GS87" s="68"/>
      <c r="GT87" s="15">
        <f t="shared" si="421"/>
        <v>-5.614678899082573E-2</v>
      </c>
      <c r="GV87" s="13">
        <v>14.55</v>
      </c>
      <c r="GW87" s="68">
        <f t="shared" si="422"/>
        <v>6.2240663900414838E-3</v>
      </c>
      <c r="GX87" s="68">
        <f t="shared" si="627"/>
        <v>-4.0136265121691658E-3</v>
      </c>
      <c r="GY87" s="68">
        <f t="shared" si="423"/>
        <v>0.22784810126582289</v>
      </c>
      <c r="GZ87" s="68"/>
      <c r="HA87" s="15">
        <f t="shared" si="424"/>
        <v>6.0495626822157436E-2</v>
      </c>
      <c r="HD87" s="13">
        <v>259.51</v>
      </c>
      <c r="HE87" s="68">
        <f t="shared" si="425"/>
        <v>3.497646964983641E-2</v>
      </c>
      <c r="HF87" s="68">
        <f t="shared" si="628"/>
        <v>2.473877674762576E-2</v>
      </c>
      <c r="HG87" s="68">
        <f t="shared" si="426"/>
        <v>0.45783944722206621</v>
      </c>
      <c r="HH87" s="68"/>
      <c r="HI87" s="15">
        <f t="shared" si="427"/>
        <v>-0.35739401743264659</v>
      </c>
      <c r="HK87" s="13">
        <v>33.29</v>
      </c>
      <c r="HL87" s="68">
        <f t="shared" si="428"/>
        <v>1.0012135922330046E-2</v>
      </c>
      <c r="HM87" s="68">
        <f t="shared" si="629"/>
        <v>-2.2555697988060376E-4</v>
      </c>
      <c r="HN87" s="68">
        <f t="shared" si="429"/>
        <v>12.423387096774194</v>
      </c>
      <c r="HO87" s="68"/>
      <c r="HP87" s="15">
        <f t="shared" si="430"/>
        <v>0.26194086429112967</v>
      </c>
      <c r="HR87" s="13">
        <v>108.57</v>
      </c>
      <c r="HS87" s="68">
        <f t="shared" si="431"/>
        <v>1.1647409616101379E-2</v>
      </c>
      <c r="HT87" s="68">
        <f t="shared" si="630"/>
        <v>1.4097167138907296E-3</v>
      </c>
      <c r="HU87" s="68">
        <f t="shared" si="432"/>
        <v>1.9826923076923075</v>
      </c>
      <c r="HV87" s="68"/>
      <c r="HW87" s="15">
        <f t="shared" si="433"/>
        <v>9.2962721948498649E-3</v>
      </c>
      <c r="HY87" s="13">
        <v>106.43</v>
      </c>
      <c r="HZ87" s="68">
        <f t="shared" si="434"/>
        <v>3.6218479213319187E-2</v>
      </c>
      <c r="IA87" s="68">
        <f t="shared" si="631"/>
        <v>2.5980786311108537E-2</v>
      </c>
      <c r="IB87" s="68">
        <f t="shared" si="435"/>
        <v>5.0047214353163465E-3</v>
      </c>
      <c r="IC87" s="68"/>
      <c r="ID87" s="15">
        <f t="shared" si="436"/>
        <v>-0.20746146399582982</v>
      </c>
      <c r="IF87" s="13">
        <v>188.15</v>
      </c>
      <c r="IG87" s="68">
        <f t="shared" si="437"/>
        <v>6.353513085749822E-2</v>
      </c>
      <c r="IH87" s="68">
        <f t="shared" si="632"/>
        <v>5.3297437955287574E-2</v>
      </c>
      <c r="II87" s="68">
        <f t="shared" si="438"/>
        <v>7.5142857142857178E-2</v>
      </c>
      <c r="IJ87" s="68"/>
      <c r="IK87" s="15">
        <f t="shared" si="439"/>
        <v>-0.18844893029675638</v>
      </c>
      <c r="IM87" s="13">
        <v>221.9</v>
      </c>
      <c r="IN87" s="68">
        <f t="shared" si="440"/>
        <v>1.8216858624328907E-2</v>
      </c>
      <c r="IO87" s="68">
        <f t="shared" si="633"/>
        <v>7.9791657221182574E-3</v>
      </c>
      <c r="IP87" s="68">
        <f t="shared" si="441"/>
        <v>3.3331380589728568</v>
      </c>
      <c r="IQ87" s="68"/>
      <c r="IR87" s="15">
        <f t="shared" si="442"/>
        <v>0.18340355181057019</v>
      </c>
      <c r="IT87" s="13">
        <v>43.89</v>
      </c>
      <c r="IU87" s="68">
        <f t="shared" si="443"/>
        <v>4.5746962115797041E-2</v>
      </c>
      <c r="IV87" s="68">
        <f t="shared" si="634"/>
        <v>3.5509269213586395E-2</v>
      </c>
      <c r="IW87" s="68">
        <f t="shared" si="444"/>
        <v>1.4049315068493151</v>
      </c>
      <c r="IX87" s="68"/>
      <c r="IY87" s="15">
        <f t="shared" si="445"/>
        <v>-0.14594279042615294</v>
      </c>
      <c r="JA87" s="13">
        <v>533.15</v>
      </c>
      <c r="JB87" s="68">
        <f t="shared" si="446"/>
        <v>2.4756376496818951E-2</v>
      </c>
      <c r="JC87" s="68">
        <f t="shared" si="635"/>
        <v>1.4518683594608301E-2</v>
      </c>
      <c r="JD87" s="68">
        <f t="shared" si="447"/>
        <v>7.8377831715210358E-2</v>
      </c>
      <c r="JE87" s="68"/>
      <c r="JF87" s="15">
        <f t="shared" si="448"/>
        <v>-8.9426312103977751E-2</v>
      </c>
      <c r="JH87" s="13">
        <v>387.3</v>
      </c>
      <c r="JI87" s="68">
        <f t="shared" si="449"/>
        <v>3.4482758620689724E-2</v>
      </c>
      <c r="JJ87" s="68">
        <f t="shared" si="636"/>
        <v>2.4245065718479075E-2</v>
      </c>
      <c r="JK87" s="68">
        <f t="shared" si="450"/>
        <v>-4.7677592269295993E-2</v>
      </c>
      <c r="JL87" s="68"/>
      <c r="JM87" s="15">
        <f t="shared" si="451"/>
        <v>-8.1138790035587161E-2</v>
      </c>
      <c r="JO87" s="13">
        <v>18.059999999999999</v>
      </c>
      <c r="JP87" s="68">
        <f t="shared" si="452"/>
        <v>4.3327556325823226E-2</v>
      </c>
      <c r="JQ87" s="68">
        <f t="shared" si="637"/>
        <v>3.3089863423612573E-2</v>
      </c>
      <c r="JR87" s="68">
        <f t="shared" si="453"/>
        <v>-0.39058545638603009</v>
      </c>
      <c r="JS87" s="68"/>
      <c r="JT87" s="15">
        <f t="shared" si="454"/>
        <v>0.77232580961727182</v>
      </c>
      <c r="JV87" s="13">
        <v>1.42</v>
      </c>
      <c r="JW87" s="68">
        <f t="shared" si="455"/>
        <v>4.41176470588234E-2</v>
      </c>
      <c r="JX87" s="68">
        <f t="shared" si="638"/>
        <v>3.3879954156612754E-2</v>
      </c>
      <c r="JY87" s="68">
        <f t="shared" si="456"/>
        <v>-0.43873517786561261</v>
      </c>
      <c r="JZ87" s="68"/>
      <c r="KA87" s="15">
        <f t="shared" si="457"/>
        <v>-0.21111111111111117</v>
      </c>
      <c r="KC87" s="13">
        <v>16.04</v>
      </c>
      <c r="KD87" s="68">
        <f t="shared" si="458"/>
        <v>3.8860103626942984E-2</v>
      </c>
      <c r="KE87" s="68">
        <f t="shared" si="639"/>
        <v>2.8622410724732334E-2</v>
      </c>
      <c r="KF87" s="68">
        <f t="shared" si="459"/>
        <v>-0.1765913757700206</v>
      </c>
      <c r="KG87" s="68"/>
      <c r="KH87" s="15">
        <f t="shared" si="460"/>
        <v>-0.27682596934174936</v>
      </c>
      <c r="KI87" s="18"/>
      <c r="KJ87" s="13">
        <v>42.39</v>
      </c>
      <c r="KK87" s="68">
        <f t="shared" si="461"/>
        <v>4.6925166707829057E-2</v>
      </c>
      <c r="KL87" s="68">
        <f t="shared" si="640"/>
        <v>3.6687473805618404E-2</v>
      </c>
      <c r="KM87" s="68">
        <f t="shared" si="462"/>
        <v>1.0090047393364927</v>
      </c>
      <c r="KN87" s="68"/>
      <c r="KO87" s="15">
        <f t="shared" si="463"/>
        <v>-0.36929028418390114</v>
      </c>
      <c r="KQ87" s="13">
        <v>1.585</v>
      </c>
      <c r="KR87" s="68">
        <f t="shared" si="464"/>
        <v>9.5541401273884722E-3</v>
      </c>
      <c r="KS87" s="68">
        <f t="shared" si="641"/>
        <v>-6.8355277482217737E-4</v>
      </c>
      <c r="KT87" s="68">
        <f t="shared" si="465"/>
        <v>-0.39503816793893132</v>
      </c>
      <c r="KU87" s="68"/>
      <c r="KV87" s="15">
        <f t="shared" si="466"/>
        <v>0.56930693069306926</v>
      </c>
      <c r="KW87" s="18"/>
      <c r="KX87" s="13">
        <v>22.06</v>
      </c>
      <c r="KY87" s="68">
        <f t="shared" si="467"/>
        <v>4.2533081285444169E-2</v>
      </c>
      <c r="KZ87" s="68">
        <f t="shared" si="642"/>
        <v>3.2295388383233523E-2</v>
      </c>
      <c r="LA87" s="68">
        <f t="shared" si="468"/>
        <v>-0.69331294313916303</v>
      </c>
      <c r="LB87" s="68"/>
      <c r="LC87" s="15">
        <f t="shared" si="469"/>
        <v>-6.9590889919865118E-2</v>
      </c>
      <c r="LD87" s="18"/>
      <c r="LE87" s="13">
        <v>48.81</v>
      </c>
      <c r="LF87" s="68">
        <f t="shared" si="470"/>
        <v>1.2307692307692774E-3</v>
      </c>
      <c r="LG87" s="68">
        <f t="shared" si="643"/>
        <v>-9.0069236714413713E-3</v>
      </c>
      <c r="LH87" s="68">
        <f t="shared" si="471"/>
        <v>0.36226625732626305</v>
      </c>
      <c r="LI87" s="68"/>
      <c r="LJ87" s="15">
        <f t="shared" si="472"/>
        <v>5.855562784645419E-2</v>
      </c>
      <c r="LL87" s="13">
        <v>119.64</v>
      </c>
      <c r="LM87" s="68">
        <f t="shared" si="473"/>
        <v>1.2011503975638655E-2</v>
      </c>
      <c r="LN87" s="68">
        <f t="shared" si="644"/>
        <v>1.7738110734280051E-3</v>
      </c>
      <c r="LO87" s="68">
        <f t="shared" si="474"/>
        <v>0.3673142857142857</v>
      </c>
      <c r="LP87" s="68"/>
      <c r="LQ87" s="15">
        <f t="shared" si="475"/>
        <v>0.5297276563099349</v>
      </c>
      <c r="LS87" s="13">
        <v>14.67</v>
      </c>
      <c r="LT87" s="68">
        <f t="shared" si="476"/>
        <v>2.2299651567944272E-2</v>
      </c>
      <c r="LU87" s="68">
        <f t="shared" si="645"/>
        <v>1.2061958665733622E-2</v>
      </c>
      <c r="LV87" s="68"/>
      <c r="LW87" s="68"/>
      <c r="LX87" s="15">
        <f t="shared" si="477"/>
        <v>0.58594594594594596</v>
      </c>
      <c r="LZ87" s="13">
        <v>12.66</v>
      </c>
      <c r="MA87" s="68">
        <f t="shared" si="478"/>
        <v>6.4760302775441508E-2</v>
      </c>
      <c r="MB87" s="68">
        <f t="shared" si="646"/>
        <v>5.4522609873230862E-2</v>
      </c>
      <c r="MC87" s="68">
        <f t="shared" si="479"/>
        <v>-0.43101123595505619</v>
      </c>
      <c r="MD87" s="68"/>
      <c r="ME87" s="15">
        <f t="shared" si="480"/>
        <v>-6.0830860534124648E-2</v>
      </c>
      <c r="MG87" s="13">
        <v>24.34</v>
      </c>
      <c r="MH87" s="68">
        <f t="shared" si="481"/>
        <v>4.195205479452057E-2</v>
      </c>
      <c r="MI87" s="68">
        <f t="shared" si="647"/>
        <v>3.1714361892309917E-2</v>
      </c>
      <c r="MJ87" s="68">
        <f t="shared" si="482"/>
        <v>2.2803234501347713</v>
      </c>
      <c r="MK87" s="68"/>
      <c r="ML87" s="15">
        <f t="shared" si="483"/>
        <v>0.14649081488459723</v>
      </c>
      <c r="MN87" s="13">
        <v>107.99</v>
      </c>
      <c r="MO87" s="68">
        <f t="shared" si="484"/>
        <v>3.2014525993883734E-2</v>
      </c>
      <c r="MP87" s="68">
        <f t="shared" si="648"/>
        <v>2.1776833091673085E-2</v>
      </c>
      <c r="MQ87" s="68">
        <f t="shared" si="485"/>
        <v>-0.14225575853852271</v>
      </c>
      <c r="MR87" s="68"/>
      <c r="MS87" s="15">
        <f t="shared" si="486"/>
        <v>-3.0523386300386084E-2</v>
      </c>
      <c r="MU87" s="13">
        <v>14.3</v>
      </c>
      <c r="MV87" s="68">
        <f t="shared" si="487"/>
        <v>4.5321637426900659E-2</v>
      </c>
      <c r="MW87" s="68">
        <f t="shared" si="649"/>
        <v>3.5083944524690006E-2</v>
      </c>
      <c r="MX87" s="68">
        <f t="shared" si="488"/>
        <v>-0.31480594154288455</v>
      </c>
      <c r="MY87" s="68"/>
      <c r="MZ87" s="15">
        <f t="shared" si="489"/>
        <v>0.34020618556701038</v>
      </c>
      <c r="NB87" s="13">
        <v>197.35</v>
      </c>
      <c r="NC87" s="68">
        <f t="shared" si="490"/>
        <v>1.9685853053632338E-2</v>
      </c>
      <c r="ND87" s="68">
        <f t="shared" si="650"/>
        <v>9.4481601514216883E-3</v>
      </c>
      <c r="NE87" s="68">
        <f t="shared" si="491"/>
        <v>0.45678009891488885</v>
      </c>
      <c r="NF87" s="68"/>
      <c r="NG87" s="15">
        <f t="shared" si="492"/>
        <v>0.1832244139336891</v>
      </c>
      <c r="NI87" s="13">
        <v>5.88</v>
      </c>
      <c r="NJ87" s="68">
        <f t="shared" si="493"/>
        <v>1.2048192771084387E-2</v>
      </c>
      <c r="NK87" s="68">
        <f t="shared" si="651"/>
        <v>1.810499868873737E-3</v>
      </c>
      <c r="NL87" s="68">
        <f t="shared" si="494"/>
        <v>-0.95331480746327912</v>
      </c>
      <c r="NM87" s="68"/>
      <c r="NN87" s="15">
        <f t="shared" si="495"/>
        <v>0.1999999999999999</v>
      </c>
      <c r="NP87" s="13">
        <v>360.39</v>
      </c>
      <c r="NQ87" s="68">
        <f t="shared" si="496"/>
        <v>7.2780853723879227E-2</v>
      </c>
      <c r="NR87" s="68">
        <f t="shared" si="652"/>
        <v>6.2543160821668581E-2</v>
      </c>
      <c r="NS87" s="68">
        <f t="shared" si="497"/>
        <v>1.7458285714285713</v>
      </c>
      <c r="NT87" s="68"/>
      <c r="NU87" s="15">
        <f t="shared" si="498"/>
        <v>9.5643449974158565E-2</v>
      </c>
      <c r="NW87" s="13">
        <v>159.28</v>
      </c>
      <c r="NX87" s="68">
        <f t="shared" si="499"/>
        <v>2.5297714837463837E-2</v>
      </c>
      <c r="NY87" s="68">
        <f t="shared" si="653"/>
        <v>1.5060021935253187E-2</v>
      </c>
      <c r="NZ87" s="68">
        <f t="shared" si="500"/>
        <v>-9.3764223941738681E-2</v>
      </c>
      <c r="OA87" s="68"/>
      <c r="OB87" s="15">
        <f t="shared" si="501"/>
        <v>-0.1585842577918648</v>
      </c>
      <c r="OD87" s="13">
        <v>1.6</v>
      </c>
      <c r="OE87" s="68">
        <f t="shared" si="502"/>
        <v>0.10344827586206906</v>
      </c>
      <c r="OF87" s="68">
        <f t="shared" si="654"/>
        <v>9.3210582959858415E-2</v>
      </c>
      <c r="OG87" s="68">
        <f t="shared" si="503"/>
        <v>-0.99291000132937479</v>
      </c>
      <c r="OH87" s="68"/>
      <c r="OI87" s="15">
        <f t="shared" si="504"/>
        <v>9.5890410958904201E-2</v>
      </c>
      <c r="OK87" s="13">
        <v>68.790000000000006</v>
      </c>
      <c r="OL87" s="68">
        <f t="shared" si="505"/>
        <v>2.3356144004760597E-2</v>
      </c>
      <c r="OM87" s="68">
        <f t="shared" si="655"/>
        <v>1.3118451102549947E-2</v>
      </c>
      <c r="ON87" s="68">
        <f t="shared" si="506"/>
        <v>0.62049469964664317</v>
      </c>
      <c r="OO87" s="68"/>
      <c r="OP87" s="15">
        <f t="shared" si="507"/>
        <v>3.2727818645849074E-2</v>
      </c>
      <c r="OR87" s="13">
        <v>3.69</v>
      </c>
      <c r="OS87" s="68">
        <f t="shared" si="508"/>
        <v>0.44705882352941184</v>
      </c>
      <c r="OT87" s="68">
        <f t="shared" si="656"/>
        <v>0.43682113062720118</v>
      </c>
      <c r="OU87" s="68">
        <f t="shared" si="509"/>
        <v>-0.52077922077922079</v>
      </c>
      <c r="OV87" s="68"/>
      <c r="OW87" s="15">
        <f t="shared" si="510"/>
        <v>2.2946428571428568</v>
      </c>
      <c r="OY87" s="13">
        <v>121.35</v>
      </c>
      <c r="OZ87" s="68">
        <f t="shared" si="511"/>
        <v>1.4038606166959075E-2</v>
      </c>
      <c r="PA87" s="68">
        <f t="shared" si="657"/>
        <v>3.8009132647484258E-3</v>
      </c>
      <c r="PB87" s="68">
        <f t="shared" si="665"/>
        <v>2.7338461538461538</v>
      </c>
      <c r="PC87" s="68"/>
      <c r="PD87" s="15">
        <f t="shared" si="512"/>
        <v>5.9362723701440398E-2</v>
      </c>
      <c r="PE87" s="18"/>
      <c r="PF87" s="13">
        <v>216.27</v>
      </c>
      <c r="PG87" s="68">
        <f t="shared" si="513"/>
        <v>-1.8491979104059934E-4</v>
      </c>
      <c r="PH87" s="68">
        <f t="shared" si="658"/>
        <v>-1.0422612693251249E-2</v>
      </c>
      <c r="PI87" s="68">
        <f t="shared" si="514"/>
        <v>-0.37889144170017225</v>
      </c>
      <c r="PJ87" s="68"/>
      <c r="PK87" s="15">
        <f t="shared" si="515"/>
        <v>3.414144312150344E-2</v>
      </c>
      <c r="PM87" s="13"/>
      <c r="PN87" s="68">
        <f t="shared" si="516"/>
        <v>0</v>
      </c>
      <c r="PO87" s="68">
        <f t="shared" si="517"/>
        <v>-1.023769290221065E-2</v>
      </c>
      <c r="PP87" s="68">
        <f t="shared" si="518"/>
        <v>0</v>
      </c>
      <c r="PQ87" s="68"/>
      <c r="PR87" s="15">
        <f t="shared" si="519"/>
        <v>0</v>
      </c>
      <c r="PT87" s="13">
        <v>4.8099999999999996</v>
      </c>
      <c r="PU87" s="68">
        <f t="shared" si="520"/>
        <v>7.3660714285714093E-2</v>
      </c>
      <c r="PV87" s="68">
        <f t="shared" si="659"/>
        <v>6.3423021383503447E-2</v>
      </c>
      <c r="PW87" s="68">
        <f t="shared" si="521"/>
        <v>-0.4483944954128441</v>
      </c>
      <c r="PX87" s="68"/>
      <c r="PY87" s="15">
        <f t="shared" si="522"/>
        <v>-6.2378167641325595E-2</v>
      </c>
      <c r="QA87" s="13">
        <v>190.76</v>
      </c>
      <c r="QB87" s="68">
        <f t="shared" si="523"/>
        <v>6.2945866554765296E-4</v>
      </c>
      <c r="QC87" s="68">
        <f t="shared" si="660"/>
        <v>-9.6082342366629967E-3</v>
      </c>
      <c r="QD87" s="68">
        <f t="shared" si="524"/>
        <v>-0.43460090696226916</v>
      </c>
      <c r="QE87" s="68"/>
      <c r="QF87" s="15">
        <f t="shared" si="525"/>
        <v>-5.1110879315741011E-3</v>
      </c>
      <c r="QH87" s="13">
        <v>1.282</v>
      </c>
      <c r="QI87" s="68">
        <f t="shared" si="526"/>
        <v>4.2276422764227682E-2</v>
      </c>
      <c r="QJ87" s="68">
        <f t="shared" si="661"/>
        <v>3.2038729862017029E-2</v>
      </c>
      <c r="QK87" s="68">
        <f t="shared" si="527"/>
        <v>-0.48924302788844615</v>
      </c>
      <c r="QL87" s="68"/>
      <c r="QM87" s="15">
        <f t="shared" si="528"/>
        <v>-1.3846153846153859E-2</v>
      </c>
      <c r="QO87" s="13">
        <v>13.23</v>
      </c>
      <c r="QP87" s="68">
        <f t="shared" si="529"/>
        <v>0.21599264705882348</v>
      </c>
      <c r="QQ87" s="68">
        <f t="shared" si="662"/>
        <v>0.20575495415661282</v>
      </c>
      <c r="QR87" s="68">
        <f t="shared" si="530"/>
        <v>-0.98387332699480723</v>
      </c>
      <c r="QS87" s="68"/>
      <c r="QT87" s="15">
        <f t="shared" si="531"/>
        <v>0.1524390243902439</v>
      </c>
      <c r="QV87" s="13">
        <v>1.78</v>
      </c>
      <c r="QW87" s="68">
        <f t="shared" si="532"/>
        <v>4.5214327657075719E-2</v>
      </c>
      <c r="QX87" s="68">
        <f t="shared" si="663"/>
        <v>3.4976634754865066E-2</v>
      </c>
      <c r="QY87" s="68">
        <f t="shared" si="533"/>
        <v>-0.49575070821529743</v>
      </c>
      <c r="QZ87" s="68"/>
      <c r="RA87" s="15">
        <f t="shared" si="534"/>
        <v>-0.27257866775643647</v>
      </c>
      <c r="RC87" s="13">
        <v>20.04</v>
      </c>
      <c r="RD87" s="68">
        <f t="shared" si="535"/>
        <v>4.8665620094191508E-2</v>
      </c>
      <c r="RE87" s="68">
        <f t="shared" si="664"/>
        <v>3.8427927191980862E-2</v>
      </c>
      <c r="RF87" s="68">
        <f t="shared" si="536"/>
        <v>-0.56707712248865849</v>
      </c>
      <c r="RG87" s="68"/>
      <c r="RH87" s="15">
        <f t="shared" si="537"/>
        <v>-0.19030303030303033</v>
      </c>
      <c r="RJ87" s="13">
        <v>164.18</v>
      </c>
      <c r="RK87" s="68">
        <f t="shared" si="538"/>
        <v>4.0364995881122898E-2</v>
      </c>
      <c r="RL87" s="68">
        <f t="shared" si="539"/>
        <v>3.0127302978912248E-2</v>
      </c>
      <c r="RM87" s="68">
        <f t="shared" si="540"/>
        <v>-0.23842657018276278</v>
      </c>
      <c r="RN87" s="68"/>
      <c r="RO87" s="15">
        <f t="shared" si="541"/>
        <v>-0.16541276941846275</v>
      </c>
      <c r="RQ87" s="13">
        <v>12.69</v>
      </c>
      <c r="RR87" s="68">
        <f t="shared" si="542"/>
        <v>4.7029702970297058E-2</v>
      </c>
      <c r="RS87" s="68">
        <f t="shared" si="543"/>
        <v>3.6792010068086412E-2</v>
      </c>
      <c r="RT87" s="68">
        <f t="shared" si="544"/>
        <v>-0.13319672131147547</v>
      </c>
      <c r="RU87" s="68"/>
      <c r="RV87" s="15">
        <f t="shared" si="545"/>
        <v>-0.39107485604606529</v>
      </c>
      <c r="RX87" s="13">
        <v>107.78</v>
      </c>
      <c r="RY87" s="68">
        <f t="shared" si="546"/>
        <v>6.9033921840904663E-2</v>
      </c>
      <c r="RZ87" s="68">
        <f t="shared" si="547"/>
        <v>5.8796228938694017E-2</v>
      </c>
      <c r="SA87" s="68">
        <f t="shared" si="548"/>
        <v>-0.18998947843078312</v>
      </c>
      <c r="SB87" s="68"/>
      <c r="SC87" s="15">
        <f t="shared" si="549"/>
        <v>0.42509586143064931</v>
      </c>
      <c r="SE87" s="13">
        <v>9.3000000000000007</v>
      </c>
      <c r="SF87" s="68">
        <f t="shared" si="550"/>
        <v>2.0856201975850856E-2</v>
      </c>
      <c r="SG87" s="68">
        <f t="shared" si="551"/>
        <v>1.0618509073640207E-2</v>
      </c>
      <c r="SH87" s="68">
        <f t="shared" si="552"/>
        <v>-0.25599999999999995</v>
      </c>
      <c r="SI87" s="68"/>
      <c r="SJ87" s="15">
        <f t="shared" si="553"/>
        <v>-0.39056356487549143</v>
      </c>
      <c r="SL87" s="13">
        <v>1.2</v>
      </c>
      <c r="SM87" s="68">
        <f t="shared" si="554"/>
        <v>9.0909090909090787E-2</v>
      </c>
      <c r="SN87" s="68">
        <f t="shared" si="555"/>
        <v>8.0671398006880141E-2</v>
      </c>
      <c r="SO87" s="68">
        <f t="shared" si="556"/>
        <v>-0.15492957746478872</v>
      </c>
      <c r="SP87" s="68"/>
      <c r="SQ87" s="15">
        <f t="shared" si="557"/>
        <v>0.18811881188118806</v>
      </c>
      <c r="SS87" s="13">
        <v>7.35</v>
      </c>
      <c r="ST87" s="68">
        <f t="shared" si="558"/>
        <v>3.0855539971949474E-2</v>
      </c>
      <c r="SU87" s="68">
        <f t="shared" si="559"/>
        <v>2.0617847069738824E-2</v>
      </c>
      <c r="SV87" s="68">
        <f t="shared" si="560"/>
        <v>-0.54460966542750933</v>
      </c>
      <c r="SW87" s="68"/>
      <c r="SX87" s="15">
        <f t="shared" si="561"/>
        <v>-0.12500000000000008</v>
      </c>
      <c r="SZ87" s="13">
        <v>26.01</v>
      </c>
      <c r="TA87" s="68">
        <f t="shared" si="562"/>
        <v>0.13630406290956754</v>
      </c>
      <c r="TB87" s="68">
        <f t="shared" si="563"/>
        <v>0.12606637000735688</v>
      </c>
      <c r="TC87" s="68">
        <f t="shared" si="564"/>
        <v>-0.35570968540995779</v>
      </c>
      <c r="TD87" s="68"/>
      <c r="TE87" s="15">
        <f t="shared" si="565"/>
        <v>0.66730769230769249</v>
      </c>
      <c r="TG87" s="13">
        <v>0.19</v>
      </c>
      <c r="TH87" s="68">
        <f t="shared" si="566"/>
        <v>-2.5641025641025664E-2</v>
      </c>
      <c r="TI87" s="68">
        <f t="shared" si="567"/>
        <v>-3.5878718543236314E-2</v>
      </c>
      <c r="TJ87" s="68">
        <f t="shared" si="568"/>
        <v>-0.13636363636363635</v>
      </c>
      <c r="TK87" s="68"/>
      <c r="TL87" s="15">
        <f t="shared" si="569"/>
        <v>0.12094395280235981</v>
      </c>
      <c r="TN87" s="13">
        <v>26.79</v>
      </c>
      <c r="TO87" s="68">
        <f t="shared" si="570"/>
        <v>0.11392931392931387</v>
      </c>
      <c r="TP87" s="68">
        <f t="shared" si="571"/>
        <v>0.10369162102710322</v>
      </c>
      <c r="TQ87" s="68">
        <f t="shared" si="572"/>
        <v>-0.60951221823005108</v>
      </c>
      <c r="TR87" s="68"/>
      <c r="TS87" s="15">
        <f t="shared" si="573"/>
        <v>-9.9495798319327755E-2</v>
      </c>
      <c r="TU87" s="13">
        <v>2.2200000000000002</v>
      </c>
      <c r="TV87" s="68">
        <f t="shared" si="574"/>
        <v>4.5248868778281588E-3</v>
      </c>
      <c r="TW87" s="68">
        <f t="shared" si="575"/>
        <v>-5.7128060243824908E-3</v>
      </c>
      <c r="TX87" s="68">
        <f t="shared" si="576"/>
        <v>-0.49659863945578231</v>
      </c>
      <c r="TY87" s="68"/>
      <c r="TZ87" s="15">
        <f t="shared" si="577"/>
        <v>0.29824561403508787</v>
      </c>
      <c r="UB87" s="13"/>
      <c r="UC87" s="68">
        <f t="shared" si="578"/>
        <v>0</v>
      </c>
      <c r="UD87" s="68">
        <f t="shared" si="579"/>
        <v>-1.023769290221065E-2</v>
      </c>
      <c r="UE87" s="68">
        <f t="shared" si="580"/>
        <v>0</v>
      </c>
      <c r="UF87" s="68"/>
      <c r="UG87" s="15">
        <f t="shared" si="581"/>
        <v>0</v>
      </c>
      <c r="UI87" s="13"/>
      <c r="UJ87" s="68">
        <f t="shared" si="582"/>
        <v>0</v>
      </c>
      <c r="UK87" s="68">
        <f t="shared" si="583"/>
        <v>-1.023769290221065E-2</v>
      </c>
      <c r="UL87" s="68">
        <f t="shared" si="584"/>
        <v>0</v>
      </c>
      <c r="UM87" s="68"/>
      <c r="UN87" s="15">
        <f t="shared" si="585"/>
        <v>0</v>
      </c>
      <c r="UP87" s="13"/>
      <c r="UQ87" s="68">
        <f t="shared" si="586"/>
        <v>0</v>
      </c>
      <c r="UR87" s="68">
        <f t="shared" si="587"/>
        <v>-1.023769290221065E-2</v>
      </c>
      <c r="US87" s="68">
        <f t="shared" si="588"/>
        <v>0</v>
      </c>
      <c r="UT87" s="68"/>
      <c r="UU87" s="15">
        <f t="shared" si="589"/>
        <v>0</v>
      </c>
      <c r="UW87" s="13"/>
      <c r="UX87" s="68">
        <f t="shared" si="590"/>
        <v>0</v>
      </c>
      <c r="UY87" s="68">
        <f t="shared" si="591"/>
        <v>-1.023769290221065E-2</v>
      </c>
      <c r="UZ87" s="68">
        <f t="shared" si="592"/>
        <v>0</v>
      </c>
      <c r="VA87" s="68"/>
      <c r="VB87" s="15">
        <f t="shared" si="593"/>
        <v>0</v>
      </c>
      <c r="VD87" s="13"/>
      <c r="VE87" s="68">
        <f t="shared" si="594"/>
        <v>0</v>
      </c>
      <c r="VF87" s="68">
        <f t="shared" si="595"/>
        <v>-1.023769290221065E-2</v>
      </c>
      <c r="VG87" s="68">
        <f t="shared" si="596"/>
        <v>0</v>
      </c>
      <c r="VH87" s="68"/>
      <c r="VI87" s="15">
        <f t="shared" si="597"/>
        <v>0</v>
      </c>
      <c r="VM87" s="21">
        <f t="shared" si="598"/>
        <v>3.5064707487623636E-2</v>
      </c>
      <c r="VN87" s="49"/>
      <c r="VO87" s="21">
        <f t="shared" si="599"/>
        <v>0.29255892909196485</v>
      </c>
      <c r="VP87" s="14"/>
      <c r="VQ87" s="21">
        <f t="shared" si="600"/>
        <v>4.0380887220355724E-2</v>
      </c>
    </row>
    <row r="88" spans="1:589" ht="15.75" customHeight="1" x14ac:dyDescent="0.2">
      <c r="A88" s="127">
        <v>45772</v>
      </c>
      <c r="B88" s="4">
        <f t="shared" si="333"/>
        <v>45772</v>
      </c>
      <c r="C88" s="13">
        <v>40113.5</v>
      </c>
      <c r="D88" s="138">
        <f t="shared" si="334"/>
        <v>20.099999999998545</v>
      </c>
      <c r="E88" s="68">
        <f t="shared" si="335"/>
        <v>5.0132939586062901E-4</v>
      </c>
      <c r="F88" s="15">
        <f t="shared" si="336"/>
        <v>-5.7133965553957763E-2</v>
      </c>
      <c r="G88" s="13">
        <v>5525.21</v>
      </c>
      <c r="H88" s="138">
        <f t="shared" si="337"/>
        <v>40.430000000000291</v>
      </c>
      <c r="I88" s="68">
        <f t="shared" si="338"/>
        <v>7.3713075091435378E-3</v>
      </c>
      <c r="J88" s="15">
        <f t="shared" si="339"/>
        <v>-6.0598847598369851E-2</v>
      </c>
      <c r="K88" s="13">
        <v>17382.939999999999</v>
      </c>
      <c r="L88" s="138">
        <f t="shared" si="340"/>
        <v>216.89999999999782</v>
      </c>
      <c r="M88" s="68">
        <f t="shared" si="341"/>
        <v>1.263541271021143E-2</v>
      </c>
      <c r="N88" s="15">
        <f t="shared" si="342"/>
        <v>-9.9832787783410315E-2</v>
      </c>
      <c r="O88" s="13">
        <v>1957.62</v>
      </c>
      <c r="P88" s="138">
        <f t="shared" si="343"/>
        <v>2.9999999999972715E-2</v>
      </c>
      <c r="Q88" s="68">
        <f t="shared" si="344"/>
        <v>1.5324965901936932E-5</v>
      </c>
      <c r="R88" s="15">
        <f t="shared" si="345"/>
        <v>-0.12220647845894464</v>
      </c>
      <c r="S88" s="18">
        <f t="shared" si="346"/>
        <v>3.6355720762203483E-3</v>
      </c>
      <c r="T88" s="121">
        <f t="shared" si="347"/>
        <v>250.50316845796922</v>
      </c>
      <c r="U88" s="121">
        <f t="shared" si="348"/>
        <v>250.50316845796922</v>
      </c>
      <c r="V88" s="134">
        <f t="shared" si="349"/>
        <v>2.9110653462389086E-3</v>
      </c>
      <c r="W88" s="21">
        <f t="shared" si="601"/>
        <v>-3.1757819645520102E-2</v>
      </c>
      <c r="X88" s="18">
        <f t="shared" si="350"/>
        <v>5.1308436452793833E-3</v>
      </c>
      <c r="Y88" s="352">
        <f>140568.91+19336.46</f>
        <v>159905.37</v>
      </c>
      <c r="Z88" s="15">
        <v>1.9999999999999999E-6</v>
      </c>
      <c r="AA88" s="21">
        <f t="shared" si="351"/>
        <v>-2.9090653462389088E-3</v>
      </c>
      <c r="AC88" s="13">
        <v>198.87</v>
      </c>
      <c r="AD88" s="68">
        <f t="shared" si="352"/>
        <v>1.4901760653227946E-2</v>
      </c>
      <c r="AE88" s="68">
        <f t="shared" si="602"/>
        <v>1.1990695306989037E-2</v>
      </c>
      <c r="AF88" s="68">
        <f t="shared" si="353"/>
        <v>0.20695514960247613</v>
      </c>
      <c r="AG88" s="68"/>
      <c r="AH88" s="15">
        <f t="shared" si="354"/>
        <v>-0.12457630849143807</v>
      </c>
      <c r="AJ88" s="13">
        <v>20.100000000000001</v>
      </c>
      <c r="AK88" s="68">
        <f t="shared" si="355"/>
        <v>1.1066398390342175E-2</v>
      </c>
      <c r="AL88" s="68">
        <f t="shared" si="603"/>
        <v>8.1553330441032669E-3</v>
      </c>
      <c r="AM88" s="68">
        <f t="shared" si="356"/>
        <v>8.0645161290322578E-2</v>
      </c>
      <c r="AN88" s="68"/>
      <c r="AO88" s="15">
        <f t="shared" si="357"/>
        <v>-4.4222539229671884E-2</v>
      </c>
      <c r="AQ88" s="13">
        <v>18.98</v>
      </c>
      <c r="AR88" s="68">
        <f t="shared" si="358"/>
        <v>1.1727078891257934E-2</v>
      </c>
      <c r="AS88" s="68">
        <f t="shared" si="604"/>
        <v>8.8160135450190257E-3</v>
      </c>
      <c r="AT88" s="68">
        <f t="shared" si="359"/>
        <v>9.9015634047481232E-2</v>
      </c>
      <c r="AU88" s="68"/>
      <c r="AV88" s="15">
        <f t="shared" si="360"/>
        <v>-0.11597578015836044</v>
      </c>
      <c r="AX88" s="13">
        <v>191.93</v>
      </c>
      <c r="AY88" s="68">
        <f t="shared" si="361"/>
        <v>7.3479242114103064E-3</v>
      </c>
      <c r="AZ88" s="68">
        <f t="shared" si="605"/>
        <v>4.4368588651713982E-3</v>
      </c>
      <c r="BA88" s="68">
        <f t="shared" si="362"/>
        <v>0.43124533929903069</v>
      </c>
      <c r="BB88" s="68"/>
      <c r="BC88" s="15">
        <f t="shared" si="363"/>
        <v>-6.0042117635535484E-2</v>
      </c>
      <c r="BE88" s="13">
        <v>73.31</v>
      </c>
      <c r="BF88" s="68">
        <f t="shared" si="364"/>
        <v>-9.5393840283446694E-4</v>
      </c>
      <c r="BG88" s="68">
        <f t="shared" si="606"/>
        <v>-3.8650037490733755E-3</v>
      </c>
      <c r="BH88" s="68"/>
      <c r="BI88" s="68"/>
      <c r="BJ88" s="15">
        <f t="shared" si="365"/>
        <v>-4.8866567123659489E-3</v>
      </c>
      <c r="BL88" s="13">
        <v>63.35</v>
      </c>
      <c r="BM88" s="68">
        <f t="shared" si="366"/>
        <v>6.8340750158931932E-3</v>
      </c>
      <c r="BN88" s="68">
        <f t="shared" si="607"/>
        <v>3.923009669654285E-3</v>
      </c>
      <c r="BO88" s="68">
        <f t="shared" si="367"/>
        <v>6.6857527787133691E-2</v>
      </c>
      <c r="BP88" s="68"/>
      <c r="BQ88" s="15">
        <f t="shared" si="368"/>
        <v>-4.5502486062980303E-2</v>
      </c>
      <c r="BS88" s="13">
        <v>34.479999999999997</v>
      </c>
      <c r="BT88" s="68">
        <f t="shared" si="369"/>
        <v>1.025490770583048E-2</v>
      </c>
      <c r="BU88" s="68">
        <f t="shared" si="608"/>
        <v>7.3438423595915715E-3</v>
      </c>
      <c r="BV88" s="68">
        <f t="shared" si="370"/>
        <v>-7.4610842726784796E-2</v>
      </c>
      <c r="BW88" s="68"/>
      <c r="BX88" s="15">
        <f t="shared" si="371"/>
        <v>-9.8562091503268057E-2</v>
      </c>
      <c r="BZ88" s="13"/>
      <c r="CA88" s="68">
        <f t="shared" si="372"/>
        <v>0</v>
      </c>
      <c r="CB88" s="68">
        <f t="shared" si="609"/>
        <v>0</v>
      </c>
      <c r="CC88" s="68">
        <f t="shared" si="373"/>
        <v>0</v>
      </c>
      <c r="CD88" s="68"/>
      <c r="CE88" s="15">
        <f t="shared" si="374"/>
        <v>0</v>
      </c>
      <c r="CG88" s="13">
        <v>28.52</v>
      </c>
      <c r="CH88" s="68">
        <f t="shared" si="375"/>
        <v>2.4604569420035249E-3</v>
      </c>
      <c r="CI88" s="68">
        <f t="shared" si="610"/>
        <v>-4.5060840423538379E-4</v>
      </c>
      <c r="CJ88" s="68">
        <f t="shared" si="376"/>
        <v>-5.656632484287135E-2</v>
      </c>
      <c r="CK88" s="68"/>
      <c r="CL88" s="15">
        <f t="shared" si="377"/>
        <v>-0.16996507566938301</v>
      </c>
      <c r="CN88" s="13">
        <v>29.39</v>
      </c>
      <c r="CO88" s="68">
        <f t="shared" si="378"/>
        <v>2.0456870098875648E-3</v>
      </c>
      <c r="CP88" s="68">
        <f t="shared" si="611"/>
        <v>-8.6537833635134389E-4</v>
      </c>
      <c r="CQ88" s="68">
        <f t="shared" si="379"/>
        <v>-6.2220804084237372E-2</v>
      </c>
      <c r="CR88" s="68"/>
      <c r="CS88" s="15">
        <f t="shared" si="380"/>
        <v>-0.12190020914251563</v>
      </c>
      <c r="CU88" s="13">
        <v>33.31</v>
      </c>
      <c r="CV88" s="68">
        <f t="shared" si="381"/>
        <v>-3.0012004801914798E-4</v>
      </c>
      <c r="CW88" s="68">
        <f t="shared" si="612"/>
        <v>-3.2111853942580568E-3</v>
      </c>
      <c r="CX88" s="68">
        <f t="shared" si="382"/>
        <v>3.608087091757399E-2</v>
      </c>
      <c r="CY88" s="68"/>
      <c r="CZ88" s="15">
        <f t="shared" si="383"/>
        <v>-0.10649141630901285</v>
      </c>
      <c r="DB88" s="13">
        <v>18.329999999999998</v>
      </c>
      <c r="DC88" s="68">
        <f t="shared" si="384"/>
        <v>-4.8859934853422039E-3</v>
      </c>
      <c r="DD88" s="68">
        <f t="shared" si="613"/>
        <v>-7.7970588315811121E-3</v>
      </c>
      <c r="DE88" s="68">
        <f t="shared" si="385"/>
        <v>-0.16186556927297679</v>
      </c>
      <c r="DF88" s="68"/>
      <c r="DG88" s="15">
        <f t="shared" si="386"/>
        <v>-9.9705304518664106E-2</v>
      </c>
      <c r="DI88" s="13">
        <v>45.91</v>
      </c>
      <c r="DJ88" s="68">
        <f t="shared" si="387"/>
        <v>7.0190831322656973E-3</v>
      </c>
      <c r="DK88" s="68">
        <f t="shared" si="614"/>
        <v>4.1080177860267891E-3</v>
      </c>
      <c r="DL88" s="68">
        <f t="shared" si="388"/>
        <v>3.9864099660249105E-2</v>
      </c>
      <c r="DM88" s="68"/>
      <c r="DN88" s="15">
        <f t="shared" si="389"/>
        <v>8.8946869070208739E-2</v>
      </c>
      <c r="DP88" s="13">
        <v>37.81</v>
      </c>
      <c r="DQ88" s="68">
        <f t="shared" si="390"/>
        <v>2.9177718832891094E-3</v>
      </c>
      <c r="DR88" s="68">
        <f t="shared" si="615"/>
        <v>6.7065370502007379E-6</v>
      </c>
      <c r="DS88" s="68"/>
      <c r="DT88" s="68"/>
      <c r="DU88" s="15">
        <f t="shared" si="391"/>
        <v>-7.0903361344536774E-3</v>
      </c>
      <c r="DV88" s="18"/>
      <c r="DW88" s="13">
        <v>26.18</v>
      </c>
      <c r="DX88" s="68">
        <f t="shared" si="392"/>
        <v>1.9073569482288767E-2</v>
      </c>
      <c r="DY88" s="68">
        <f t="shared" si="616"/>
        <v>1.6162504136049857E-2</v>
      </c>
      <c r="DZ88" s="68">
        <f t="shared" si="393"/>
        <v>0.39701173959445046</v>
      </c>
      <c r="EA88" s="68"/>
      <c r="EB88" s="15">
        <f t="shared" si="394"/>
        <v>-0.21780699133552434</v>
      </c>
      <c r="ED88" s="13">
        <v>30.95</v>
      </c>
      <c r="EE88" s="68">
        <f t="shared" si="395"/>
        <v>1.6420361247947456E-2</v>
      </c>
      <c r="EF88" s="68">
        <f t="shared" si="617"/>
        <v>1.3509295901708547E-2</v>
      </c>
      <c r="EG88" s="68">
        <f t="shared" si="396"/>
        <v>0.47170708511650011</v>
      </c>
      <c r="EH88" s="68"/>
      <c r="EI88" s="15">
        <f t="shared" si="397"/>
        <v>-0.16079175704989163</v>
      </c>
      <c r="EK88" s="13">
        <v>103.06</v>
      </c>
      <c r="EL88" s="68">
        <f t="shared" si="398"/>
        <v>1.1880216003927423E-2</v>
      </c>
      <c r="EM88" s="68">
        <f t="shared" si="618"/>
        <v>8.9691506576885151E-3</v>
      </c>
      <c r="EN88" s="68">
        <f t="shared" si="399"/>
        <v>0.59683916950728222</v>
      </c>
      <c r="EO88" s="68"/>
      <c r="EP88" s="15">
        <f t="shared" si="400"/>
        <v>-7.403414195867021E-2</v>
      </c>
      <c r="ER88" s="13">
        <v>35.1</v>
      </c>
      <c r="ES88" s="68">
        <f t="shared" si="401"/>
        <v>-1.706484641638088E-3</v>
      </c>
      <c r="ET88" s="68">
        <f t="shared" si="619"/>
        <v>-4.6175499878769967E-3</v>
      </c>
      <c r="EU88" s="68">
        <f t="shared" si="402"/>
        <v>5.442566599828268E-3</v>
      </c>
      <c r="EV88" s="68"/>
      <c r="EW88" s="15">
        <f t="shared" si="403"/>
        <v>-9.7454358446901493E-2</v>
      </c>
      <c r="EY88" s="13">
        <v>35.909999999999997</v>
      </c>
      <c r="EZ88" s="68">
        <f t="shared" si="404"/>
        <v>-1.1560693641618545E-2</v>
      </c>
      <c r="FA88" s="68">
        <f t="shared" si="620"/>
        <v>-1.4471758987857453E-2</v>
      </c>
      <c r="FB88" s="68"/>
      <c r="FC88" s="68"/>
      <c r="FD88" s="15">
        <f t="shared" si="405"/>
        <v>0.46094385679414152</v>
      </c>
      <c r="FF88" s="13">
        <v>53.44</v>
      </c>
      <c r="FG88" s="68">
        <f t="shared" si="406"/>
        <v>1.8747656542931067E-3</v>
      </c>
      <c r="FH88" s="68">
        <f t="shared" si="621"/>
        <v>-1.0362996919458019E-3</v>
      </c>
      <c r="FI88" s="68">
        <f t="shared" si="407"/>
        <v>-9.5463777928232921E-2</v>
      </c>
      <c r="FJ88" s="68"/>
      <c r="FK88" s="15">
        <f t="shared" si="408"/>
        <v>-5.8989258672301488E-2</v>
      </c>
      <c r="FM88" s="13">
        <v>165.3</v>
      </c>
      <c r="FN88" s="68">
        <f t="shared" si="409"/>
        <v>2.3649263234492438E-3</v>
      </c>
      <c r="FO88" s="68">
        <f t="shared" si="622"/>
        <v>-5.4613902278966486E-4</v>
      </c>
      <c r="FP88" s="68">
        <f t="shared" si="410"/>
        <v>0.42156862745098045</v>
      </c>
      <c r="FQ88" s="68"/>
      <c r="FR88" s="15">
        <f t="shared" si="411"/>
        <v>-9.0058350765165621E-2</v>
      </c>
      <c r="FT88" s="13">
        <v>90.57</v>
      </c>
      <c r="FU88" s="68">
        <f t="shared" si="412"/>
        <v>-1.5329419439008597E-2</v>
      </c>
      <c r="FV88" s="68">
        <f t="shared" si="623"/>
        <v>-1.8240484785247507E-2</v>
      </c>
      <c r="FW88" s="68">
        <f t="shared" si="413"/>
        <v>2.8853799840963219E-2</v>
      </c>
      <c r="FX88" s="68"/>
      <c r="FY88" s="15">
        <f t="shared" si="414"/>
        <v>4.3246839654023763E-3</v>
      </c>
      <c r="GA88" s="13">
        <v>17.28</v>
      </c>
      <c r="GB88" s="68">
        <f t="shared" si="415"/>
        <v>2.3201856148493448E-3</v>
      </c>
      <c r="GC88" s="68">
        <f t="shared" si="624"/>
        <v>-5.9087973138956381E-4</v>
      </c>
      <c r="GD88" s="68"/>
      <c r="GE88" s="68"/>
      <c r="GF88" s="15">
        <f t="shared" si="416"/>
        <v>-8.6058519793458747E-3</v>
      </c>
      <c r="GG88" s="18"/>
      <c r="GH88" s="13">
        <v>17.79</v>
      </c>
      <c r="GI88" s="68">
        <f t="shared" si="417"/>
        <v>-7.808142777467963E-3</v>
      </c>
      <c r="GJ88" s="68">
        <f t="shared" si="625"/>
        <v>-1.0719208123706872E-2</v>
      </c>
      <c r="GK88" s="68">
        <f t="shared" si="418"/>
        <v>-7.440166493236211E-2</v>
      </c>
      <c r="GL88" s="68"/>
      <c r="GM88" s="15">
        <f t="shared" si="419"/>
        <v>-5.8730158730158702E-2</v>
      </c>
      <c r="GO88" s="13">
        <v>25.71</v>
      </c>
      <c r="GP88" s="68">
        <f t="shared" si="420"/>
        <v>-3.8880248833584799E-4</v>
      </c>
      <c r="GQ88" s="68">
        <f t="shared" si="626"/>
        <v>-3.2998678345747567E-3</v>
      </c>
      <c r="GR88" s="68"/>
      <c r="GS88" s="68"/>
      <c r="GT88" s="15">
        <f t="shared" si="421"/>
        <v>-5.6513761467889875E-2</v>
      </c>
      <c r="GV88" s="13">
        <v>14.5</v>
      </c>
      <c r="GW88" s="68">
        <f t="shared" si="422"/>
        <v>-3.4364261168385365E-3</v>
      </c>
      <c r="GX88" s="68">
        <f t="shared" si="627"/>
        <v>-6.3474914630774447E-3</v>
      </c>
      <c r="GY88" s="68">
        <f t="shared" si="423"/>
        <v>0.22362869198312241</v>
      </c>
      <c r="GZ88" s="68"/>
      <c r="HA88" s="15">
        <f t="shared" si="424"/>
        <v>5.6851311953352718E-2</v>
      </c>
      <c r="HD88" s="13">
        <v>284.95</v>
      </c>
      <c r="HE88" s="68">
        <f t="shared" si="425"/>
        <v>9.8030904396747706E-2</v>
      </c>
      <c r="HF88" s="68">
        <f t="shared" si="628"/>
        <v>9.5119839050508803E-2</v>
      </c>
      <c r="HG88" s="68">
        <f t="shared" si="426"/>
        <v>0.60075276669850008</v>
      </c>
      <c r="HH88" s="68"/>
      <c r="HI88" s="15">
        <f t="shared" si="427"/>
        <v>-0.2943987717908082</v>
      </c>
      <c r="HK88" s="13">
        <v>33.590000000000003</v>
      </c>
      <c r="HL88" s="68">
        <f t="shared" si="428"/>
        <v>9.0117152297988674E-3</v>
      </c>
      <c r="HM88" s="68">
        <f t="shared" si="629"/>
        <v>6.1006498835599592E-3</v>
      </c>
      <c r="HN88" s="68">
        <f t="shared" si="429"/>
        <v>12.544354838709678</v>
      </c>
      <c r="HO88" s="68"/>
      <c r="HP88" s="15">
        <f t="shared" si="430"/>
        <v>0.27331311599696756</v>
      </c>
      <c r="HR88" s="13">
        <v>108.56</v>
      </c>
      <c r="HS88" s="68">
        <f t="shared" si="431"/>
        <v>-9.2106475085114724E-5</v>
      </c>
      <c r="HT88" s="68">
        <f t="shared" si="630"/>
        <v>-3.0031718213240233E-3</v>
      </c>
      <c r="HU88" s="68">
        <f t="shared" si="432"/>
        <v>1.9824175824175825</v>
      </c>
      <c r="HV88" s="68"/>
      <c r="HW88" s="15">
        <f t="shared" si="433"/>
        <v>9.2033094729014522E-3</v>
      </c>
      <c r="HY88" s="13">
        <v>111.01</v>
      </c>
      <c r="HZ88" s="68">
        <f t="shared" si="434"/>
        <v>4.3032979423094975E-2</v>
      </c>
      <c r="IA88" s="68">
        <f t="shared" si="631"/>
        <v>4.0121914076856065E-2</v>
      </c>
      <c r="IB88" s="68">
        <f t="shared" si="435"/>
        <v>4.8253068932955612E-2</v>
      </c>
      <c r="IC88" s="68"/>
      <c r="ID88" s="15">
        <f t="shared" si="436"/>
        <v>-0.17335616948395255</v>
      </c>
      <c r="IF88" s="13">
        <v>192.31</v>
      </c>
      <c r="IG88" s="68">
        <f t="shared" si="437"/>
        <v>2.2110018602179093E-2</v>
      </c>
      <c r="IH88" s="68">
        <f t="shared" si="632"/>
        <v>1.9198953255940183E-2</v>
      </c>
      <c r="II88" s="68">
        <f t="shared" si="438"/>
        <v>9.8914285714285732E-2</v>
      </c>
      <c r="IJ88" s="68"/>
      <c r="IK88" s="15">
        <f t="shared" si="439"/>
        <v>-0.17050552104899933</v>
      </c>
      <c r="IM88" s="13">
        <v>226.05</v>
      </c>
      <c r="IN88" s="68">
        <f t="shared" si="440"/>
        <v>1.8702118071203269E-2</v>
      </c>
      <c r="IO88" s="68">
        <f t="shared" si="633"/>
        <v>1.5791052724964359E-2</v>
      </c>
      <c r="IP88" s="68">
        <f t="shared" si="441"/>
        <v>3.4141769185705919</v>
      </c>
      <c r="IQ88" s="68"/>
      <c r="IR88" s="15">
        <f t="shared" si="442"/>
        <v>0.20553570476241279</v>
      </c>
      <c r="IT88" s="13">
        <v>43.99</v>
      </c>
      <c r="IU88" s="68">
        <f t="shared" si="443"/>
        <v>2.2784233310549425E-3</v>
      </c>
      <c r="IV88" s="68">
        <f t="shared" si="634"/>
        <v>-6.3264201518396616E-4</v>
      </c>
      <c r="IW88" s="68">
        <f t="shared" si="444"/>
        <v>1.4104109589041096</v>
      </c>
      <c r="IX88" s="68"/>
      <c r="IY88" s="15">
        <f t="shared" si="445"/>
        <v>-0.14399688655380422</v>
      </c>
      <c r="JA88" s="13">
        <v>547.27</v>
      </c>
      <c r="JB88" s="68">
        <f t="shared" si="446"/>
        <v>2.6484103910719318E-2</v>
      </c>
      <c r="JC88" s="68">
        <f t="shared" si="635"/>
        <v>2.3573038564480408E-2</v>
      </c>
      <c r="JD88" s="68">
        <f t="shared" si="447"/>
        <v>0.10693770226537218</v>
      </c>
      <c r="JE88" s="68"/>
      <c r="JF88" s="15">
        <f t="shared" si="448"/>
        <v>-6.5310583935372604E-2</v>
      </c>
      <c r="JH88" s="13">
        <v>391.85</v>
      </c>
      <c r="JI88" s="68">
        <f t="shared" si="449"/>
        <v>1.1747998967208911E-2</v>
      </c>
      <c r="JJ88" s="68">
        <f t="shared" si="636"/>
        <v>8.8369336209700028E-3</v>
      </c>
      <c r="JK88" s="68">
        <f t="shared" si="450"/>
        <v>-3.6489709606825779E-2</v>
      </c>
      <c r="JL88" s="68"/>
      <c r="JM88" s="15">
        <f t="shared" si="451"/>
        <v>-7.0344009489916912E-2</v>
      </c>
      <c r="JO88" s="13">
        <v>16.850000000000001</v>
      </c>
      <c r="JP88" s="68">
        <f t="shared" si="452"/>
        <v>-6.699889258028778E-2</v>
      </c>
      <c r="JQ88" s="68">
        <f t="shared" si="637"/>
        <v>-6.9909957926526684E-2</v>
      </c>
      <c r="JR88" s="68">
        <f t="shared" si="453"/>
        <v>-0.43141555593048758</v>
      </c>
      <c r="JS88" s="68"/>
      <c r="JT88" s="15">
        <f t="shared" si="454"/>
        <v>0.65358194308145268</v>
      </c>
      <c r="JV88" s="13">
        <v>1.39</v>
      </c>
      <c r="JW88" s="68">
        <f t="shared" si="455"/>
        <v>-2.1126760563380302E-2</v>
      </c>
      <c r="JX88" s="68">
        <f t="shared" si="638"/>
        <v>-2.4037825909619212E-2</v>
      </c>
      <c r="JY88" s="68">
        <f t="shared" si="456"/>
        <v>-0.45059288537549408</v>
      </c>
      <c r="JZ88" s="68"/>
      <c r="KA88" s="15">
        <f t="shared" si="457"/>
        <v>-0.22777777777777786</v>
      </c>
      <c r="KC88" s="13">
        <v>16.13</v>
      </c>
      <c r="KD88" s="68">
        <f t="shared" si="458"/>
        <v>5.610972568578545E-3</v>
      </c>
      <c r="KE88" s="68">
        <f t="shared" si="639"/>
        <v>2.6999072223396364E-3</v>
      </c>
      <c r="KF88" s="68">
        <f t="shared" si="459"/>
        <v>-0.17197125256673518</v>
      </c>
      <c r="KG88" s="68"/>
      <c r="KH88" s="15">
        <f t="shared" si="460"/>
        <v>-0.2727682596934175</v>
      </c>
      <c r="KI88" s="18"/>
      <c r="KJ88" s="13">
        <v>43.68</v>
      </c>
      <c r="KK88" s="68">
        <f t="shared" si="461"/>
        <v>3.043170559094124E-2</v>
      </c>
      <c r="KL88" s="68">
        <f t="shared" si="640"/>
        <v>2.752064024470233E-2</v>
      </c>
      <c r="KM88" s="68">
        <f t="shared" si="462"/>
        <v>1.0701421800947866</v>
      </c>
      <c r="KN88" s="68"/>
      <c r="KO88" s="15">
        <f t="shared" si="463"/>
        <v>-0.35009671179883939</v>
      </c>
      <c r="KQ88" s="13">
        <v>1.5669999999999999</v>
      </c>
      <c r="KR88" s="68">
        <f t="shared" si="464"/>
        <v>-1.1356466876971619E-2</v>
      </c>
      <c r="KS88" s="68">
        <f t="shared" si="641"/>
        <v>-1.4267532223210528E-2</v>
      </c>
      <c r="KT88" s="68">
        <f t="shared" si="465"/>
        <v>-0.40190839694656494</v>
      </c>
      <c r="KU88" s="68"/>
      <c r="KV88" s="15">
        <f t="shared" si="466"/>
        <v>0.55148514851485142</v>
      </c>
      <c r="KW88" s="18"/>
      <c r="KX88" s="13">
        <v>21.93</v>
      </c>
      <c r="KY88" s="68">
        <f t="shared" si="467"/>
        <v>-5.8930190389845424E-3</v>
      </c>
      <c r="KZ88" s="68">
        <f t="shared" si="642"/>
        <v>-8.8040843852234506E-3</v>
      </c>
      <c r="LA88" s="68">
        <f t="shared" si="468"/>
        <v>-0.69512025580425418</v>
      </c>
      <c r="LB88" s="68"/>
      <c r="LC88" s="15">
        <f t="shared" si="469"/>
        <v>-7.5073808519612026E-2</v>
      </c>
      <c r="LD88" s="18"/>
      <c r="LE88" s="13">
        <v>50.22</v>
      </c>
      <c r="LF88" s="68">
        <f t="shared" si="470"/>
        <v>2.8887523048555554E-2</v>
      </c>
      <c r="LG88" s="68">
        <f t="shared" si="643"/>
        <v>2.5976457702316644E-2</v>
      </c>
      <c r="LH88" s="68">
        <f t="shared" si="471"/>
        <v>0.40161875523304497</v>
      </c>
      <c r="LI88" s="68"/>
      <c r="LJ88" s="15">
        <f t="shared" si="472"/>
        <v>8.9134677944046836E-2</v>
      </c>
      <c r="LL88" s="13">
        <v>118.63</v>
      </c>
      <c r="LM88" s="68">
        <f t="shared" si="473"/>
        <v>-8.4419926446005107E-3</v>
      </c>
      <c r="LN88" s="68">
        <f t="shared" si="644"/>
        <v>-1.1353057990839419E-2</v>
      </c>
      <c r="LO88" s="68">
        <f t="shared" si="474"/>
        <v>0.35577142857142852</v>
      </c>
      <c r="LP88" s="68"/>
      <c r="LQ88" s="15">
        <f t="shared" si="475"/>
        <v>0.51681370668712445</v>
      </c>
      <c r="LS88" s="13">
        <v>14.49</v>
      </c>
      <c r="LT88" s="68">
        <f t="shared" si="476"/>
        <v>-1.226993865030673E-2</v>
      </c>
      <c r="LU88" s="68">
        <f t="shared" si="645"/>
        <v>-1.5181003996545638E-2</v>
      </c>
      <c r="LV88" s="68"/>
      <c r="LW88" s="68"/>
      <c r="LX88" s="15">
        <f t="shared" si="477"/>
        <v>0.56648648648648647</v>
      </c>
      <c r="LZ88" s="13">
        <v>12.62</v>
      </c>
      <c r="MA88" s="68">
        <f t="shared" si="478"/>
        <v>-3.159557661927403E-3</v>
      </c>
      <c r="MB88" s="68">
        <f t="shared" si="646"/>
        <v>-6.0706230081663121E-3</v>
      </c>
      <c r="MC88" s="68">
        <f t="shared" si="479"/>
        <v>-0.432808988764045</v>
      </c>
      <c r="MD88" s="68"/>
      <c r="ME88" s="15">
        <f t="shared" si="480"/>
        <v>-6.3798219584569826E-2</v>
      </c>
      <c r="MG88" s="13">
        <v>23.74</v>
      </c>
      <c r="MH88" s="68">
        <f t="shared" si="481"/>
        <v>-2.4650780608052647E-2</v>
      </c>
      <c r="MI88" s="68">
        <f t="shared" si="647"/>
        <v>-2.7561845954291557E-2</v>
      </c>
      <c r="MJ88" s="68">
        <f t="shared" si="482"/>
        <v>2.1994609164420487</v>
      </c>
      <c r="MK88" s="68"/>
      <c r="ML88" s="15">
        <f t="shared" si="483"/>
        <v>0.11822892133772953</v>
      </c>
      <c r="MN88" s="13">
        <v>109.01</v>
      </c>
      <c r="MO88" s="68">
        <f t="shared" si="484"/>
        <v>9.4453190110196338E-3</v>
      </c>
      <c r="MP88" s="68">
        <f t="shared" si="648"/>
        <v>6.5342536647807255E-3</v>
      </c>
      <c r="MQ88" s="68">
        <f t="shared" si="485"/>
        <v>-0.13415409054805402</v>
      </c>
      <c r="MR88" s="68"/>
      <c r="MS88" s="15">
        <f t="shared" si="486"/>
        <v>-2.1366370410270182E-2</v>
      </c>
      <c r="MU88" s="13">
        <v>14.29</v>
      </c>
      <c r="MV88" s="68">
        <f t="shared" si="487"/>
        <v>-6.9930069930080859E-4</v>
      </c>
      <c r="MW88" s="68">
        <f t="shared" si="649"/>
        <v>-3.6103660455397172E-3</v>
      </c>
      <c r="MX88" s="68">
        <f t="shared" si="488"/>
        <v>-0.31528509822712036</v>
      </c>
      <c r="MY88" s="68"/>
      <c r="MZ88" s="15">
        <f t="shared" si="489"/>
        <v>0.33926897844423609</v>
      </c>
      <c r="NB88" s="13">
        <v>198.43</v>
      </c>
      <c r="NC88" s="68">
        <f t="shared" si="490"/>
        <v>5.4725107676717125E-3</v>
      </c>
      <c r="ND88" s="68">
        <f t="shared" si="650"/>
        <v>2.5614454214328039E-3</v>
      </c>
      <c r="NE88" s="68">
        <f t="shared" si="491"/>
        <v>0.46475234369233048</v>
      </c>
      <c r="NF88" s="68"/>
      <c r="NG88" s="15">
        <f t="shared" si="492"/>
        <v>0.18969962227951326</v>
      </c>
      <c r="NI88" s="13">
        <v>5.85</v>
      </c>
      <c r="NJ88" s="68">
        <f t="shared" si="493"/>
        <v>-5.1020408163265727E-3</v>
      </c>
      <c r="NK88" s="68">
        <f t="shared" si="651"/>
        <v>-8.0131061625654809E-3</v>
      </c>
      <c r="NL88" s="68">
        <f t="shared" si="494"/>
        <v>-0.95355299722111952</v>
      </c>
      <c r="NM88" s="68"/>
      <c r="NN88" s="15">
        <f t="shared" si="495"/>
        <v>0.19387755102040802</v>
      </c>
      <c r="NP88" s="13">
        <v>372.44</v>
      </c>
      <c r="NQ88" s="68">
        <f t="shared" si="496"/>
        <v>3.3435999889009159E-2</v>
      </c>
      <c r="NR88" s="68">
        <f t="shared" si="652"/>
        <v>3.0524934542770249E-2</v>
      </c>
      <c r="NS88" s="68">
        <f t="shared" si="497"/>
        <v>1.8376380952380953</v>
      </c>
      <c r="NT88" s="68"/>
      <c r="NU88" s="15">
        <f t="shared" si="498"/>
        <v>0.13227738424588814</v>
      </c>
      <c r="NW88" s="13">
        <v>161.96</v>
      </c>
      <c r="NX88" s="68">
        <f t="shared" si="499"/>
        <v>1.6825715720743387E-2</v>
      </c>
      <c r="NY88" s="68">
        <f t="shared" si="653"/>
        <v>1.3914650374504478E-2</v>
      </c>
      <c r="NZ88" s="68">
        <f t="shared" si="500"/>
        <v>-7.8516158397815103E-2</v>
      </c>
      <c r="OA88" s="68"/>
      <c r="OB88" s="15">
        <f t="shared" si="501"/>
        <v>-0.14442683571051243</v>
      </c>
      <c r="OD88" s="13">
        <v>1.56</v>
      </c>
      <c r="OE88" s="68">
        <f t="shared" si="502"/>
        <v>-2.5000000000000022E-2</v>
      </c>
      <c r="OF88" s="68">
        <f t="shared" si="654"/>
        <v>-2.7911065346238932E-2</v>
      </c>
      <c r="OG88" s="68">
        <f t="shared" si="503"/>
        <v>-0.99308725129614039</v>
      </c>
      <c r="OH88" s="68"/>
      <c r="OI88" s="15">
        <f t="shared" si="504"/>
        <v>6.8493150684931572E-2</v>
      </c>
      <c r="OK88" s="13">
        <v>69.849999999999994</v>
      </c>
      <c r="OL88" s="68">
        <f t="shared" si="505"/>
        <v>1.540921645588004E-2</v>
      </c>
      <c r="OM88" s="68">
        <f t="shared" si="655"/>
        <v>1.2498151109641132E-2</v>
      </c>
      <c r="ON88" s="68">
        <f t="shared" si="506"/>
        <v>0.64546525323910453</v>
      </c>
      <c r="OO88" s="68"/>
      <c r="OP88" s="15">
        <f t="shared" si="507"/>
        <v>4.8641345143371789E-2</v>
      </c>
      <c r="OR88" s="13">
        <v>3.05</v>
      </c>
      <c r="OS88" s="68">
        <f t="shared" si="508"/>
        <v>-0.1734417344173442</v>
      </c>
      <c r="OT88" s="68">
        <f t="shared" si="656"/>
        <v>-0.17635279976358312</v>
      </c>
      <c r="OU88" s="68">
        <f t="shared" si="509"/>
        <v>-0.60389610389610393</v>
      </c>
      <c r="OV88" s="68"/>
      <c r="OW88" s="15">
        <f t="shared" si="510"/>
        <v>1.7232142857142854</v>
      </c>
      <c r="OY88" s="13">
        <v>124.58</v>
      </c>
      <c r="OZ88" s="68">
        <f t="shared" si="511"/>
        <v>2.6617222908941113E-2</v>
      </c>
      <c r="PA88" s="68">
        <f t="shared" si="657"/>
        <v>2.3706157562702203E-2</v>
      </c>
      <c r="PB88" s="68">
        <f t="shared" si="665"/>
        <v>2.8332307692307692</v>
      </c>
      <c r="PC88" s="68"/>
      <c r="PD88" s="15">
        <f t="shared" si="512"/>
        <v>8.7560017459624634E-2</v>
      </c>
      <c r="PE88" s="18"/>
      <c r="PF88" s="13">
        <v>216.08</v>
      </c>
      <c r="PG88" s="68">
        <f t="shared" si="513"/>
        <v>-8.7853146529799653E-4</v>
      </c>
      <c r="PH88" s="68">
        <f t="shared" si="658"/>
        <v>-3.7895968115369051E-3</v>
      </c>
      <c r="PI88" s="68">
        <f t="shared" si="514"/>
        <v>-0.37943710511200451</v>
      </c>
      <c r="PJ88" s="68"/>
      <c r="PK88" s="15">
        <f t="shared" si="515"/>
        <v>3.3232917324152525E-2</v>
      </c>
      <c r="PM88" s="13"/>
      <c r="PN88" s="68">
        <f t="shared" si="516"/>
        <v>0</v>
      </c>
      <c r="PO88" s="68">
        <f t="shared" si="517"/>
        <v>-2.9110653462389086E-3</v>
      </c>
      <c r="PP88" s="68">
        <f t="shared" si="518"/>
        <v>0</v>
      </c>
      <c r="PQ88" s="68"/>
      <c r="PR88" s="15">
        <f t="shared" si="519"/>
        <v>0</v>
      </c>
      <c r="PT88" s="13">
        <v>4.51</v>
      </c>
      <c r="PU88" s="68">
        <f t="shared" si="520"/>
        <v>-6.2370062370062339E-2</v>
      </c>
      <c r="PV88" s="68">
        <f t="shared" si="659"/>
        <v>-6.5281127716301249E-2</v>
      </c>
      <c r="PW88" s="68">
        <f t="shared" si="521"/>
        <v>-0.48279816513761475</v>
      </c>
      <c r="PX88" s="68"/>
      <c r="PY88" s="15">
        <f t="shared" si="522"/>
        <v>-0.12085769980506825</v>
      </c>
      <c r="QA88" s="13">
        <v>192.84</v>
      </c>
      <c r="QB88" s="68">
        <f t="shared" si="523"/>
        <v>1.0903753407423005E-2</v>
      </c>
      <c r="QC88" s="68">
        <f t="shared" si="660"/>
        <v>7.9926880611840972E-3</v>
      </c>
      <c r="QD88" s="68">
        <f t="shared" si="524"/>
        <v>-0.42843593467500518</v>
      </c>
      <c r="QE88" s="68"/>
      <c r="QF88" s="15">
        <f t="shared" si="525"/>
        <v>5.7369354333993653E-3</v>
      </c>
      <c r="QH88" s="13">
        <v>1.24</v>
      </c>
      <c r="QI88" s="68">
        <f t="shared" si="526"/>
        <v>-3.2761310452418126E-2</v>
      </c>
      <c r="QJ88" s="68">
        <f t="shared" si="661"/>
        <v>-3.5672375798657036E-2</v>
      </c>
      <c r="QK88" s="68">
        <f t="shared" si="527"/>
        <v>-0.50597609561752988</v>
      </c>
      <c r="QL88" s="68"/>
      <c r="QM88" s="15">
        <f t="shared" si="528"/>
        <v>-4.6153846153846191E-2</v>
      </c>
      <c r="QO88" s="13">
        <v>12.14</v>
      </c>
      <c r="QP88" s="68">
        <f t="shared" si="529"/>
        <v>-8.2388510959939515E-2</v>
      </c>
      <c r="QQ88" s="68">
        <f t="shared" si="662"/>
        <v>-8.5299576306178418E-2</v>
      </c>
      <c r="QR88" s="68">
        <f t="shared" si="530"/>
        <v>-0.98520197957044298</v>
      </c>
      <c r="QS88" s="68"/>
      <c r="QT88" s="15">
        <f t="shared" si="531"/>
        <v>5.7491289198606285E-2</v>
      </c>
      <c r="QV88" s="13">
        <v>1.7350000000000001</v>
      </c>
      <c r="QW88" s="68">
        <f t="shared" si="532"/>
        <v>-2.5280898876404456E-2</v>
      </c>
      <c r="QX88" s="68">
        <f t="shared" si="663"/>
        <v>-2.8191964222643365E-2</v>
      </c>
      <c r="QY88" s="68">
        <f t="shared" si="533"/>
        <v>-0.50849858356940503</v>
      </c>
      <c r="QZ88" s="68"/>
      <c r="RA88" s="15">
        <f t="shared" si="534"/>
        <v>-0.29096853289742541</v>
      </c>
      <c r="RC88" s="13">
        <v>20.420000000000002</v>
      </c>
      <c r="RD88" s="68">
        <f t="shared" si="535"/>
        <v>1.8962075848303523E-2</v>
      </c>
      <c r="RE88" s="68">
        <f t="shared" si="664"/>
        <v>1.6051010502064613E-2</v>
      </c>
      <c r="RF88" s="68">
        <f t="shared" si="536"/>
        <v>-0.55886800604882259</v>
      </c>
      <c r="RG88" s="68"/>
      <c r="RH88" s="15">
        <f t="shared" si="537"/>
        <v>-0.17494949494949488</v>
      </c>
      <c r="RJ88" s="13">
        <v>165.1</v>
      </c>
      <c r="RK88" s="68">
        <f t="shared" si="538"/>
        <v>5.6036057985137501E-3</v>
      </c>
      <c r="RL88" s="68">
        <f t="shared" si="539"/>
        <v>2.6925404522748415E-3</v>
      </c>
      <c r="RM88" s="68">
        <f t="shared" si="540"/>
        <v>-0.23415901289544491</v>
      </c>
      <c r="RN88" s="68"/>
      <c r="RO88" s="15">
        <f t="shared" si="541"/>
        <v>-0.16073607157381051</v>
      </c>
      <c r="RQ88" s="13">
        <v>12.58</v>
      </c>
      <c r="RR88" s="68">
        <f t="shared" si="542"/>
        <v>-8.6682427107958576E-3</v>
      </c>
      <c r="RS88" s="68">
        <f t="shared" si="543"/>
        <v>-1.1579308057034766E-2</v>
      </c>
      <c r="RT88" s="68">
        <f t="shared" si="544"/>
        <v>-0.14071038251366122</v>
      </c>
      <c r="RU88" s="68"/>
      <c r="RV88" s="15">
        <f t="shared" si="545"/>
        <v>-0.39635316698656431</v>
      </c>
      <c r="RX88" s="13">
        <v>112.78</v>
      </c>
      <c r="RY88" s="68">
        <f t="shared" si="546"/>
        <v>4.6390796066060495E-2</v>
      </c>
      <c r="RZ88" s="68">
        <f t="shared" si="547"/>
        <v>4.3479730719821585E-2</v>
      </c>
      <c r="SA88" s="68">
        <f t="shared" si="548"/>
        <v>-0.15241244551330227</v>
      </c>
      <c r="SB88" s="68"/>
      <c r="SC88" s="15">
        <f t="shared" si="549"/>
        <v>0.49120719291286535</v>
      </c>
      <c r="SE88" s="13">
        <v>9.3699999999999992</v>
      </c>
      <c r="SF88" s="68">
        <f t="shared" si="550"/>
        <v>7.5268817204299466E-3</v>
      </c>
      <c r="SG88" s="68">
        <f t="shared" si="551"/>
        <v>4.6158163741910375E-3</v>
      </c>
      <c r="SH88" s="68">
        <f t="shared" si="552"/>
        <v>-0.25040000000000007</v>
      </c>
      <c r="SI88" s="68"/>
      <c r="SJ88" s="15">
        <f t="shared" si="553"/>
        <v>-0.38597640891218876</v>
      </c>
      <c r="SL88" s="13">
        <v>1.04</v>
      </c>
      <c r="SM88" s="68">
        <f t="shared" si="554"/>
        <v>-0.13333333333333328</v>
      </c>
      <c r="SN88" s="68">
        <f t="shared" si="555"/>
        <v>-0.13624439867957219</v>
      </c>
      <c r="SO88" s="68">
        <f t="shared" si="556"/>
        <v>-0.26760563380281682</v>
      </c>
      <c r="SP88" s="68"/>
      <c r="SQ88" s="15">
        <f t="shared" si="557"/>
        <v>2.9702970297029729E-2</v>
      </c>
      <c r="SS88" s="13">
        <v>7.53</v>
      </c>
      <c r="ST88" s="68">
        <f t="shared" si="558"/>
        <v>2.4489795918367429E-2</v>
      </c>
      <c r="SU88" s="68">
        <f t="shared" si="559"/>
        <v>2.1578730572128519E-2</v>
      </c>
      <c r="SV88" s="68">
        <f t="shared" si="560"/>
        <v>-0.53345724907063197</v>
      </c>
      <c r="SW88" s="68"/>
      <c r="SX88" s="15">
        <f t="shared" si="561"/>
        <v>-0.10357142857142858</v>
      </c>
      <c r="SZ88" s="13">
        <v>24.41</v>
      </c>
      <c r="TA88" s="68">
        <f t="shared" si="562"/>
        <v>-6.1514801999231115E-2</v>
      </c>
      <c r="TB88" s="68">
        <f t="shared" si="563"/>
        <v>-6.4425867345470025E-2</v>
      </c>
      <c r="TC88" s="68">
        <f t="shared" si="564"/>
        <v>-0.39534307654198658</v>
      </c>
      <c r="TD88" s="68"/>
      <c r="TE88" s="15">
        <f t="shared" si="565"/>
        <v>0.56474358974358974</v>
      </c>
      <c r="TG88" s="13">
        <v>0.1855</v>
      </c>
      <c r="TH88" s="68">
        <f t="shared" si="566"/>
        <v>-2.3684210526315811E-2</v>
      </c>
      <c r="TI88" s="68">
        <f t="shared" si="567"/>
        <v>-2.6595275872554721E-2</v>
      </c>
      <c r="TJ88" s="68">
        <f t="shared" si="568"/>
        <v>-0.15681818181818183</v>
      </c>
      <c r="TK88" s="68"/>
      <c r="TL88" s="15">
        <f t="shared" si="569"/>
        <v>9.4395280235988116E-2</v>
      </c>
      <c r="TN88" s="13">
        <v>27.04</v>
      </c>
      <c r="TO88" s="68">
        <f t="shared" si="570"/>
        <v>9.3318402388951113E-3</v>
      </c>
      <c r="TP88" s="68">
        <f t="shared" si="571"/>
        <v>6.420774892656203E-3</v>
      </c>
      <c r="TQ88" s="68">
        <f t="shared" si="572"/>
        <v>-0.6058682486353334</v>
      </c>
      <c r="TR88" s="68"/>
      <c r="TS88" s="15">
        <f t="shared" si="573"/>
        <v>-9.1092436974789942E-2</v>
      </c>
      <c r="TU88" s="13">
        <v>2.17</v>
      </c>
      <c r="TV88" s="68">
        <f t="shared" si="574"/>
        <v>-2.2522522522522639E-2</v>
      </c>
      <c r="TW88" s="68">
        <f t="shared" si="575"/>
        <v>-2.5433587868761549E-2</v>
      </c>
      <c r="TX88" s="68">
        <f t="shared" si="576"/>
        <v>-0.50793650793650802</v>
      </c>
      <c r="TY88" s="68"/>
      <c r="TZ88" s="15">
        <f t="shared" si="577"/>
        <v>0.26900584795321636</v>
      </c>
      <c r="UB88" s="13"/>
      <c r="UC88" s="68">
        <f t="shared" si="578"/>
        <v>0</v>
      </c>
      <c r="UD88" s="68">
        <f t="shared" si="579"/>
        <v>-2.9110653462389086E-3</v>
      </c>
      <c r="UE88" s="68">
        <f t="shared" si="580"/>
        <v>0</v>
      </c>
      <c r="UF88" s="68"/>
      <c r="UG88" s="15">
        <f t="shared" si="581"/>
        <v>0</v>
      </c>
      <c r="UI88" s="13"/>
      <c r="UJ88" s="68">
        <f t="shared" si="582"/>
        <v>0</v>
      </c>
      <c r="UK88" s="68">
        <f t="shared" si="583"/>
        <v>-2.9110653462389086E-3</v>
      </c>
      <c r="UL88" s="68">
        <f t="shared" si="584"/>
        <v>0</v>
      </c>
      <c r="UM88" s="68"/>
      <c r="UN88" s="15">
        <f t="shared" si="585"/>
        <v>0</v>
      </c>
      <c r="UP88" s="13"/>
      <c r="UQ88" s="68">
        <f t="shared" si="586"/>
        <v>0</v>
      </c>
      <c r="UR88" s="68">
        <f t="shared" si="587"/>
        <v>-2.9110653462389086E-3</v>
      </c>
      <c r="US88" s="68">
        <f t="shared" si="588"/>
        <v>0</v>
      </c>
      <c r="UT88" s="68"/>
      <c r="UU88" s="15">
        <f t="shared" si="589"/>
        <v>0</v>
      </c>
      <c r="UW88" s="13"/>
      <c r="UX88" s="68">
        <f t="shared" si="590"/>
        <v>0</v>
      </c>
      <c r="UY88" s="68">
        <f t="shared" si="591"/>
        <v>-2.9110653462389086E-3</v>
      </c>
      <c r="UZ88" s="68">
        <f t="shared" si="592"/>
        <v>0</v>
      </c>
      <c r="VA88" s="68"/>
      <c r="VB88" s="15">
        <f t="shared" si="593"/>
        <v>0</v>
      </c>
      <c r="VD88" s="13"/>
      <c r="VE88" s="68">
        <f t="shared" si="594"/>
        <v>0</v>
      </c>
      <c r="VF88" s="68">
        <f t="shared" si="595"/>
        <v>-2.9110653462389086E-3</v>
      </c>
      <c r="VG88" s="68">
        <f t="shared" si="596"/>
        <v>0</v>
      </c>
      <c r="VH88" s="68"/>
      <c r="VI88" s="15">
        <f t="shared" si="597"/>
        <v>0</v>
      </c>
      <c r="VM88" s="21">
        <f t="shared" si="598"/>
        <v>2.640410790209271E-3</v>
      </c>
      <c r="VN88" s="49"/>
      <c r="VO88" s="21">
        <f t="shared" si="599"/>
        <v>0.3031346330734232</v>
      </c>
      <c r="VP88" s="14"/>
      <c r="VQ88" s="21">
        <f t="shared" si="600"/>
        <v>3.9385219908346897E-2</v>
      </c>
    </row>
    <row r="89" spans="1:589" ht="15.75" customHeight="1" x14ac:dyDescent="0.2">
      <c r="A89" s="127">
        <v>45775</v>
      </c>
      <c r="B89" s="4">
        <f t="shared" si="333"/>
        <v>45775</v>
      </c>
      <c r="C89" s="13">
        <v>40227.589999999997</v>
      </c>
      <c r="D89" s="138">
        <f t="shared" si="334"/>
        <v>114.08999999999651</v>
      </c>
      <c r="E89" s="68">
        <f t="shared" si="335"/>
        <v>2.8441796402706447E-3</v>
      </c>
      <c r="F89" s="15">
        <f t="shared" si="336"/>
        <v>-5.445228517528361E-2</v>
      </c>
      <c r="G89" s="13">
        <v>5528.73</v>
      </c>
      <c r="H89" s="138">
        <f t="shared" si="337"/>
        <v>3.5199999999995271</v>
      </c>
      <c r="I89" s="68">
        <f t="shared" si="338"/>
        <v>6.3707985759808709E-4</v>
      </c>
      <c r="J89" s="15">
        <f t="shared" si="339"/>
        <v>-6.0000374045970341E-2</v>
      </c>
      <c r="K89" s="13">
        <v>17366.13</v>
      </c>
      <c r="L89" s="138">
        <f t="shared" si="340"/>
        <v>-16.809999999997672</v>
      </c>
      <c r="M89" s="68">
        <f t="shared" si="341"/>
        <v>-9.6704009793496803E-4</v>
      </c>
      <c r="N89" s="15">
        <f t="shared" si="342"/>
        <v>-0.10070328557247009</v>
      </c>
      <c r="O89" s="13">
        <v>1965.55</v>
      </c>
      <c r="P89" s="138">
        <f t="shared" si="343"/>
        <v>7.9300000000000637</v>
      </c>
      <c r="Q89" s="68">
        <f t="shared" si="344"/>
        <v>4.0508372411397842E-3</v>
      </c>
      <c r="R89" s="15">
        <f t="shared" si="345"/>
        <v>-0.11865067977185489</v>
      </c>
      <c r="S89" s="18">
        <f t="shared" si="346"/>
        <v>9.4329630129941352E-4</v>
      </c>
      <c r="T89" s="121">
        <f t="shared" si="347"/>
        <v>250.69182771822912</v>
      </c>
      <c r="U89" s="121">
        <f t="shared" si="348"/>
        <v>250.69182771822912</v>
      </c>
      <c r="V89" s="134">
        <f t="shared" si="349"/>
        <v>7.5312125360023515E-4</v>
      </c>
      <c r="W89" s="21">
        <f t="shared" si="601"/>
        <v>-3.1028615880862913E-2</v>
      </c>
      <c r="X89" s="18">
        <f t="shared" si="350"/>
        <v>1.641264160268387E-3</v>
      </c>
      <c r="Y89" s="352">
        <v>159905.37</v>
      </c>
      <c r="Z89" s="15">
        <v>1.9999999999999999E-6</v>
      </c>
      <c r="AA89" s="21">
        <f t="shared" si="351"/>
        <v>-7.511212536002351E-4</v>
      </c>
      <c r="AC89" s="13">
        <v>198.62</v>
      </c>
      <c r="AD89" s="68">
        <f t="shared" si="352"/>
        <v>-1.2571026298587016E-3</v>
      </c>
      <c r="AE89" s="68">
        <f t="shared" si="602"/>
        <v>-2.0102238834589369E-3</v>
      </c>
      <c r="AF89" s="68">
        <f t="shared" si="353"/>
        <v>0.20543788310978936</v>
      </c>
      <c r="AG89" s="68"/>
      <c r="AH89" s="15">
        <f t="shared" si="354"/>
        <v>-0.12567680591627409</v>
      </c>
      <c r="AJ89" s="13">
        <v>20.09</v>
      </c>
      <c r="AK89" s="68">
        <f t="shared" si="355"/>
        <v>-4.9751243781102298E-4</v>
      </c>
      <c r="AL89" s="68">
        <f t="shared" si="603"/>
        <v>-1.2506336914112582E-3</v>
      </c>
      <c r="AM89" s="68">
        <f t="shared" si="356"/>
        <v>8.0107526881720334E-2</v>
      </c>
      <c r="AN89" s="68"/>
      <c r="AO89" s="15">
        <f t="shared" si="357"/>
        <v>-4.4698050404184557E-2</v>
      </c>
      <c r="AQ89" s="13">
        <v>18.940000000000001</v>
      </c>
      <c r="AR89" s="68">
        <f t="shared" si="358"/>
        <v>-2.1074815595363092E-3</v>
      </c>
      <c r="AS89" s="68">
        <f t="shared" si="604"/>
        <v>-2.8606028131365445E-3</v>
      </c>
      <c r="AT89" s="68">
        <f t="shared" si="359"/>
        <v>9.6699478865084065E-2</v>
      </c>
      <c r="AU89" s="68"/>
      <c r="AV89" s="15">
        <f t="shared" si="360"/>
        <v>-0.11783884489986017</v>
      </c>
      <c r="AX89" s="13">
        <v>192.06</v>
      </c>
      <c r="AY89" s="68">
        <f t="shared" si="361"/>
        <v>6.7733027666334314E-4</v>
      </c>
      <c r="AZ89" s="68">
        <f t="shared" si="605"/>
        <v>-7.5790976936892011E-5</v>
      </c>
      <c r="BA89" s="68">
        <f t="shared" si="362"/>
        <v>0.43221476510067119</v>
      </c>
      <c r="BB89" s="68"/>
      <c r="BC89" s="15">
        <f t="shared" si="363"/>
        <v>-5.9405455703021671E-2</v>
      </c>
      <c r="BE89" s="13">
        <v>73.680000000000007</v>
      </c>
      <c r="BF89" s="68">
        <f t="shared" si="364"/>
        <v>5.047060428318163E-3</v>
      </c>
      <c r="BG89" s="68">
        <f t="shared" si="606"/>
        <v>4.2939391747179277E-3</v>
      </c>
      <c r="BH89" s="68"/>
      <c r="BI89" s="68"/>
      <c r="BJ89" s="15">
        <f t="shared" si="365"/>
        <v>1.3574046423245711E-4</v>
      </c>
      <c r="BL89" s="13">
        <v>63.65</v>
      </c>
      <c r="BM89" s="68">
        <f t="shared" si="366"/>
        <v>4.7355958958168456E-3</v>
      </c>
      <c r="BN89" s="68">
        <f t="shared" si="607"/>
        <v>3.9824746422166104E-3</v>
      </c>
      <c r="BO89" s="68">
        <f t="shared" si="367"/>
        <v>7.1909733917143753E-2</v>
      </c>
      <c r="BP89" s="68"/>
      <c r="BQ89" s="15">
        <f t="shared" si="368"/>
        <v>-4.0982371553412771E-2</v>
      </c>
      <c r="BS89" s="13">
        <v>34.56</v>
      </c>
      <c r="BT89" s="68">
        <f t="shared" si="369"/>
        <v>2.3201856148493448E-3</v>
      </c>
      <c r="BU89" s="68">
        <f t="shared" si="608"/>
        <v>1.5670643612491096E-3</v>
      </c>
      <c r="BV89" s="68">
        <f t="shared" si="370"/>
        <v>-7.2463768115941921E-2</v>
      </c>
      <c r="BW89" s="68"/>
      <c r="BX89" s="15">
        <f t="shared" si="371"/>
        <v>-9.6470588235294058E-2</v>
      </c>
      <c r="BZ89" s="13"/>
      <c r="CA89" s="68">
        <f t="shared" si="372"/>
        <v>0</v>
      </c>
      <c r="CB89" s="68">
        <f t="shared" si="609"/>
        <v>0</v>
      </c>
      <c r="CC89" s="68">
        <f t="shared" si="373"/>
        <v>0</v>
      </c>
      <c r="CD89" s="68"/>
      <c r="CE89" s="15">
        <f t="shared" si="374"/>
        <v>0</v>
      </c>
      <c r="CG89" s="13">
        <v>28.38</v>
      </c>
      <c r="CH89" s="68">
        <f t="shared" si="375"/>
        <v>-4.9088359046283508E-3</v>
      </c>
      <c r="CI89" s="68">
        <f t="shared" si="610"/>
        <v>-5.6619571582285861E-3</v>
      </c>
      <c r="CJ89" s="68">
        <f t="shared" si="376"/>
        <v>-6.1197485941118138E-2</v>
      </c>
      <c r="CK89" s="68"/>
      <c r="CL89" s="15">
        <f t="shared" si="377"/>
        <v>-0.17403958090803262</v>
      </c>
      <c r="CN89" s="13">
        <v>29.48</v>
      </c>
      <c r="CO89" s="68">
        <f t="shared" si="378"/>
        <v>3.0622660768968987E-3</v>
      </c>
      <c r="CP89" s="68">
        <f t="shared" si="611"/>
        <v>2.3091448232966634E-3</v>
      </c>
      <c r="CQ89" s="68">
        <f t="shared" si="379"/>
        <v>-5.9349074664964883E-2</v>
      </c>
      <c r="CR89" s="68"/>
      <c r="CS89" s="15">
        <f t="shared" si="380"/>
        <v>-0.1192112339408425</v>
      </c>
      <c r="CU89" s="13">
        <v>33.380000000000003</v>
      </c>
      <c r="CV89" s="68">
        <f t="shared" si="381"/>
        <v>2.1014710297208128E-3</v>
      </c>
      <c r="CW89" s="68">
        <f t="shared" si="612"/>
        <v>1.3483497761205775E-3</v>
      </c>
      <c r="CX89" s="68">
        <f t="shared" si="382"/>
        <v>3.825816485225518E-2</v>
      </c>
      <c r="CY89" s="68"/>
      <c r="CZ89" s="15">
        <f t="shared" si="383"/>
        <v>-0.10461373390557936</v>
      </c>
      <c r="DB89" s="13">
        <v>18.440000000000001</v>
      </c>
      <c r="DC89" s="68">
        <f t="shared" si="384"/>
        <v>6.0010911074742492E-3</v>
      </c>
      <c r="DD89" s="68">
        <f t="shared" si="613"/>
        <v>5.2479698538740139E-3</v>
      </c>
      <c r="DE89" s="68">
        <f t="shared" si="385"/>
        <v>-0.15683584819387286</v>
      </c>
      <c r="DF89" s="68"/>
      <c r="DG89" s="15">
        <f t="shared" si="386"/>
        <v>-9.4302554027504829E-2</v>
      </c>
      <c r="DI89" s="13">
        <v>46.13</v>
      </c>
      <c r="DJ89" s="68">
        <f t="shared" si="387"/>
        <v>4.7919843171423653E-3</v>
      </c>
      <c r="DK89" s="68">
        <f t="shared" si="614"/>
        <v>4.0388630635421301E-3</v>
      </c>
      <c r="DL89" s="68">
        <f t="shared" si="388"/>
        <v>4.4847112117780384E-2</v>
      </c>
      <c r="DM89" s="68"/>
      <c r="DN89" s="15">
        <f t="shared" si="389"/>
        <v>9.4165085388994457E-2</v>
      </c>
      <c r="DP89" s="13">
        <v>37.89</v>
      </c>
      <c r="DQ89" s="68">
        <f t="shared" si="390"/>
        <v>2.1158423697434088E-3</v>
      </c>
      <c r="DR89" s="68">
        <f t="shared" si="615"/>
        <v>1.3627211161431735E-3</v>
      </c>
      <c r="DS89" s="68"/>
      <c r="DT89" s="68"/>
      <c r="DU89" s="15">
        <f t="shared" si="391"/>
        <v>-4.9894957983192684E-3</v>
      </c>
      <c r="DV89" s="18"/>
      <c r="DW89" s="13">
        <v>26.01</v>
      </c>
      <c r="DX89" s="68">
        <f t="shared" si="392"/>
        <v>-6.4935064935064228E-3</v>
      </c>
      <c r="DY89" s="68">
        <f t="shared" si="616"/>
        <v>-7.2466277471066581E-3</v>
      </c>
      <c r="DZ89" s="68">
        <f t="shared" si="393"/>
        <v>0.38794023479188922</v>
      </c>
      <c r="EA89" s="68"/>
      <c r="EB89" s="15">
        <f t="shared" si="394"/>
        <v>-0.22288616671646244</v>
      </c>
      <c r="ED89" s="13">
        <v>30.83</v>
      </c>
      <c r="EE89" s="68">
        <f t="shared" si="395"/>
        <v>-3.8772213247173183E-3</v>
      </c>
      <c r="EF89" s="68">
        <f t="shared" si="617"/>
        <v>-4.6303425783175535E-3</v>
      </c>
      <c r="EG89" s="68">
        <f t="shared" si="396"/>
        <v>0.46600095102234884</v>
      </c>
      <c r="EH89" s="68"/>
      <c r="EI89" s="15">
        <f t="shared" si="397"/>
        <v>-0.16404555314533634</v>
      </c>
      <c r="EK89" s="13">
        <v>103.31</v>
      </c>
      <c r="EL89" s="68">
        <f t="shared" si="398"/>
        <v>2.4257713953037066E-3</v>
      </c>
      <c r="EM89" s="68">
        <f t="shared" si="618"/>
        <v>1.6726501417034714E-3</v>
      </c>
      <c r="EN89" s="68">
        <f t="shared" si="399"/>
        <v>0.60071273628757349</v>
      </c>
      <c r="EO89" s="68"/>
      <c r="EP89" s="15">
        <f t="shared" si="400"/>
        <v>-7.1787960467205703E-2</v>
      </c>
      <c r="ER89" s="13">
        <v>35.26</v>
      </c>
      <c r="ES89" s="68">
        <f t="shared" si="401"/>
        <v>4.558404558404461E-3</v>
      </c>
      <c r="ET89" s="68">
        <f t="shared" si="619"/>
        <v>3.8052833048042257E-3</v>
      </c>
      <c r="EU89" s="68">
        <f t="shared" si="402"/>
        <v>1.0025780578630806E-2</v>
      </c>
      <c r="EV89" s="68"/>
      <c r="EW89" s="15">
        <f t="shared" si="403"/>
        <v>-9.3340190280277777E-2</v>
      </c>
      <c r="EY89" s="13">
        <v>36.11</v>
      </c>
      <c r="EZ89" s="68">
        <f t="shared" si="404"/>
        <v>5.5694792536898595E-3</v>
      </c>
      <c r="FA89" s="68">
        <f t="shared" si="620"/>
        <v>4.8163580000896242E-3</v>
      </c>
      <c r="FB89" s="68"/>
      <c r="FC89" s="68"/>
      <c r="FD89" s="15">
        <f t="shared" si="405"/>
        <v>0.46908055329536213</v>
      </c>
      <c r="FF89" s="13">
        <v>53.72</v>
      </c>
      <c r="FG89" s="68">
        <f t="shared" si="406"/>
        <v>5.2395209580838537E-3</v>
      </c>
      <c r="FH89" s="68">
        <f t="shared" si="621"/>
        <v>4.4863997044836184E-3</v>
      </c>
      <c r="FI89" s="68">
        <f t="shared" si="407"/>
        <v>-9.0724441435341904E-2</v>
      </c>
      <c r="FJ89" s="68"/>
      <c r="FK89" s="15">
        <f t="shared" si="408"/>
        <v>-5.4058813171332987E-2</v>
      </c>
      <c r="FM89" s="13">
        <v>165.77</v>
      </c>
      <c r="FN89" s="68">
        <f t="shared" si="409"/>
        <v>2.8433151845129994E-3</v>
      </c>
      <c r="FO89" s="68">
        <f t="shared" si="622"/>
        <v>2.0901939309127641E-3</v>
      </c>
      <c r="FP89" s="68">
        <f t="shared" si="410"/>
        <v>0.42561059511523913</v>
      </c>
      <c r="FQ89" s="68"/>
      <c r="FR89" s="15">
        <f t="shared" si="411"/>
        <v>-8.7471099856875414E-2</v>
      </c>
      <c r="FT89" s="13">
        <v>91.46</v>
      </c>
      <c r="FU89" s="68">
        <f t="shared" si="412"/>
        <v>9.8266534172463359E-3</v>
      </c>
      <c r="FV89" s="68">
        <f t="shared" si="623"/>
        <v>9.0735321636461006E-3</v>
      </c>
      <c r="FW89" s="68">
        <f t="shared" si="413"/>
        <v>3.8963989549017294E-2</v>
      </c>
      <c r="FX89" s="68"/>
      <c r="FY89" s="15">
        <f t="shared" si="414"/>
        <v>1.4193834553115844E-2</v>
      </c>
      <c r="GA89" s="13">
        <v>17.3</v>
      </c>
      <c r="GB89" s="68">
        <f t="shared" si="415"/>
        <v>1.1574074074073826E-3</v>
      </c>
      <c r="GC89" s="68">
        <f t="shared" si="624"/>
        <v>4.0428615380714748E-4</v>
      </c>
      <c r="GD89" s="68"/>
      <c r="GE89" s="68"/>
      <c r="GF89" s="15">
        <f t="shared" si="416"/>
        <v>-7.4584050487664375E-3</v>
      </c>
      <c r="GG89" s="18"/>
      <c r="GH89" s="13">
        <v>18</v>
      </c>
      <c r="GI89" s="68">
        <f t="shared" si="417"/>
        <v>1.1804384485666152E-2</v>
      </c>
      <c r="GJ89" s="68">
        <f t="shared" si="625"/>
        <v>1.1051263232065917E-2</v>
      </c>
      <c r="GK89" s="68">
        <f t="shared" si="418"/>
        <v>-6.347554630593126E-2</v>
      </c>
      <c r="GL89" s="68"/>
      <c r="GM89" s="15">
        <f t="shared" si="419"/>
        <v>-4.7619047619047547E-2</v>
      </c>
      <c r="GO89" s="13">
        <v>25.79</v>
      </c>
      <c r="GP89" s="68">
        <f t="shared" si="420"/>
        <v>3.1116297160637221E-3</v>
      </c>
      <c r="GQ89" s="68">
        <f t="shared" si="626"/>
        <v>2.3585084624634868E-3</v>
      </c>
      <c r="GR89" s="68"/>
      <c r="GS89" s="68"/>
      <c r="GT89" s="15">
        <f t="shared" si="421"/>
        <v>-5.3577981651376179E-2</v>
      </c>
      <c r="GV89" s="13">
        <v>14.57</v>
      </c>
      <c r="GW89" s="68">
        <f t="shared" si="422"/>
        <v>4.8275862068965711E-3</v>
      </c>
      <c r="GX89" s="68">
        <f t="shared" si="627"/>
        <v>4.0744649532963358E-3</v>
      </c>
      <c r="GY89" s="68">
        <f t="shared" si="423"/>
        <v>0.22953586497890302</v>
      </c>
      <c r="GZ89" s="68"/>
      <c r="HA89" s="15">
        <f t="shared" si="424"/>
        <v>6.1953352769679275E-2</v>
      </c>
      <c r="HD89" s="13">
        <v>285.88</v>
      </c>
      <c r="HE89" s="68">
        <f t="shared" si="425"/>
        <v>3.2637304790314333E-3</v>
      </c>
      <c r="HF89" s="68">
        <f t="shared" si="628"/>
        <v>2.510609225431198E-3</v>
      </c>
      <c r="HG89" s="68">
        <f t="shared" si="426"/>
        <v>0.60597719229256786</v>
      </c>
      <c r="HH89" s="68"/>
      <c r="HI89" s="15">
        <f t="shared" si="427"/>
        <v>-0.29209587955625987</v>
      </c>
      <c r="HK89" s="13">
        <v>33.5</v>
      </c>
      <c r="HL89" s="68">
        <f t="shared" si="428"/>
        <v>-2.6793688597797978E-3</v>
      </c>
      <c r="HM89" s="68">
        <f t="shared" si="629"/>
        <v>-3.4324901133800331E-3</v>
      </c>
      <c r="HN89" s="68">
        <f t="shared" si="429"/>
        <v>12.508064516129032</v>
      </c>
      <c r="HO89" s="68"/>
      <c r="HP89" s="15">
        <f t="shared" si="430"/>
        <v>0.26990144048521614</v>
      </c>
      <c r="HR89" s="13">
        <v>108.64</v>
      </c>
      <c r="HS89" s="68">
        <f t="shared" si="431"/>
        <v>7.3691967575532696E-4</v>
      </c>
      <c r="HT89" s="68">
        <f t="shared" si="630"/>
        <v>-1.6201577844908183E-5</v>
      </c>
      <c r="HU89" s="68">
        <f t="shared" si="432"/>
        <v>1.9846153846153849</v>
      </c>
      <c r="HV89" s="68"/>
      <c r="HW89" s="15">
        <f t="shared" si="433"/>
        <v>9.9470112484894256E-3</v>
      </c>
      <c r="HY89" s="13">
        <v>108.73</v>
      </c>
      <c r="HZ89" s="68">
        <f t="shared" si="434"/>
        <v>-2.053869020808937E-2</v>
      </c>
      <c r="IA89" s="68">
        <f t="shared" si="631"/>
        <v>-2.1291811461689604E-2</v>
      </c>
      <c r="IB89" s="68">
        <f t="shared" si="435"/>
        <v>2.6723323890462683E-2</v>
      </c>
      <c r="IC89" s="68"/>
      <c r="ID89" s="15">
        <f t="shared" si="436"/>
        <v>-0.19033435103134999</v>
      </c>
      <c r="IF89" s="13">
        <v>192.47</v>
      </c>
      <c r="IG89" s="68">
        <f t="shared" si="437"/>
        <v>8.3199001611978878E-4</v>
      </c>
      <c r="IH89" s="68">
        <f t="shared" si="632"/>
        <v>7.8868762519553634E-5</v>
      </c>
      <c r="II89" s="68">
        <f t="shared" si="438"/>
        <v>9.9828571428571419E-2</v>
      </c>
      <c r="IJ89" s="68"/>
      <c r="IK89" s="15">
        <f t="shared" si="439"/>
        <v>-0.1698153899240856</v>
      </c>
      <c r="IM89" s="13">
        <v>228.35</v>
      </c>
      <c r="IN89" s="68">
        <f t="shared" si="440"/>
        <v>1.0174740101747326E-2</v>
      </c>
      <c r="IO89" s="68">
        <f t="shared" si="633"/>
        <v>9.4216188481470904E-3</v>
      </c>
      <c r="IP89" s="68">
        <f t="shared" si="441"/>
        <v>3.4590900214801792</v>
      </c>
      <c r="IQ89" s="68"/>
      <c r="IR89" s="15">
        <f t="shared" si="442"/>
        <v>0.21780171724174713</v>
      </c>
      <c r="IT89" s="13">
        <v>45.32</v>
      </c>
      <c r="IU89" s="68">
        <f t="shared" si="443"/>
        <v>3.023414412366443E-2</v>
      </c>
      <c r="IV89" s="68">
        <f t="shared" si="634"/>
        <v>2.9481022870064197E-2</v>
      </c>
      <c r="IW89" s="68">
        <f t="shared" si="444"/>
        <v>1.4832876712328766</v>
      </c>
      <c r="IX89" s="68"/>
      <c r="IY89" s="15">
        <f t="shared" si="445"/>
        <v>-0.11811636505156646</v>
      </c>
      <c r="JA89" s="13">
        <v>549.74</v>
      </c>
      <c r="JB89" s="68">
        <f t="shared" si="446"/>
        <v>4.5133115281305886E-3</v>
      </c>
      <c r="JC89" s="68">
        <f t="shared" si="635"/>
        <v>3.7601902745303534E-3</v>
      </c>
      <c r="JD89" s="68">
        <f t="shared" si="447"/>
        <v>0.11193365695792887</v>
      </c>
      <c r="JE89" s="68"/>
      <c r="JF89" s="15">
        <f t="shared" si="448"/>
        <v>-6.1092039418626468E-2</v>
      </c>
      <c r="JH89" s="13">
        <v>391.16</v>
      </c>
      <c r="JI89" s="68">
        <f t="shared" si="449"/>
        <v>-1.7608778869465298E-3</v>
      </c>
      <c r="JJ89" s="68">
        <f t="shared" si="636"/>
        <v>-2.513999140546765E-3</v>
      </c>
      <c r="JK89" s="68">
        <f t="shared" si="450"/>
        <v>-3.8186333571024543E-2</v>
      </c>
      <c r="JL89" s="68"/>
      <c r="JM89" s="15">
        <f t="shared" si="451"/>
        <v>-7.1981020166073481E-2</v>
      </c>
      <c r="JO89" s="13">
        <v>17.48</v>
      </c>
      <c r="JP89" s="68">
        <f t="shared" si="452"/>
        <v>3.7388724035608244E-2</v>
      </c>
      <c r="JQ89" s="68">
        <f t="shared" si="637"/>
        <v>3.663560278200801E-2</v>
      </c>
      <c r="JR89" s="68">
        <f t="shared" si="453"/>
        <v>-0.41015690906023283</v>
      </c>
      <c r="JS89" s="68"/>
      <c r="JT89" s="15">
        <f t="shared" si="454"/>
        <v>0.71540726202158988</v>
      </c>
      <c r="JV89" s="13">
        <v>1.46</v>
      </c>
      <c r="JW89" s="68">
        <f t="shared" si="455"/>
        <v>5.0359712230215875E-2</v>
      </c>
      <c r="JX89" s="68">
        <f t="shared" si="638"/>
        <v>4.9606590976615642E-2</v>
      </c>
      <c r="JY89" s="68">
        <f t="shared" si="456"/>
        <v>-0.4229249011857707</v>
      </c>
      <c r="JZ89" s="68"/>
      <c r="KA89" s="15">
        <f t="shared" si="457"/>
        <v>-0.18888888888888894</v>
      </c>
      <c r="KC89" s="13">
        <v>16.329999999999998</v>
      </c>
      <c r="KD89" s="68">
        <f t="shared" si="458"/>
        <v>1.2399256044637279E-2</v>
      </c>
      <c r="KE89" s="68">
        <f t="shared" si="639"/>
        <v>1.1646134791037044E-2</v>
      </c>
      <c r="KF89" s="68">
        <f t="shared" si="459"/>
        <v>-0.16170431211498984</v>
      </c>
      <c r="KG89" s="68"/>
      <c r="KH89" s="15">
        <f t="shared" si="460"/>
        <v>-0.26375112714156906</v>
      </c>
      <c r="KI89" s="18"/>
      <c r="KJ89" s="13">
        <v>43.04</v>
      </c>
      <c r="KK89" s="68">
        <f t="shared" si="461"/>
        <v>-1.4652014652014666E-2</v>
      </c>
      <c r="KL89" s="68">
        <f t="shared" si="640"/>
        <v>-1.5405135905614901E-2</v>
      </c>
      <c r="KM89" s="68">
        <f t="shared" si="462"/>
        <v>1.0398104265402841</v>
      </c>
      <c r="KN89" s="68"/>
      <c r="KO89" s="15">
        <f t="shared" si="463"/>
        <v>-0.35961910429995531</v>
      </c>
      <c r="KQ89" s="13">
        <v>1.5369999999999999</v>
      </c>
      <c r="KR89" s="68">
        <f t="shared" si="464"/>
        <v>-1.9144862795149986E-2</v>
      </c>
      <c r="KS89" s="68">
        <f t="shared" si="641"/>
        <v>-1.989798404875022E-2</v>
      </c>
      <c r="KT89" s="68">
        <f t="shared" si="465"/>
        <v>-0.41335877862595427</v>
      </c>
      <c r="KU89" s="68"/>
      <c r="KV89" s="15">
        <f t="shared" si="466"/>
        <v>0.52178217821782169</v>
      </c>
      <c r="KW89" s="18"/>
      <c r="KX89" s="13">
        <v>22</v>
      </c>
      <c r="KY89" s="68">
        <f t="shared" si="467"/>
        <v>3.1919744642042993E-3</v>
      </c>
      <c r="KZ89" s="68">
        <f t="shared" si="642"/>
        <v>2.4388532106040641E-3</v>
      </c>
      <c r="LA89" s="68">
        <f t="shared" si="468"/>
        <v>-0.69414708744612819</v>
      </c>
      <c r="LB89" s="68"/>
      <c r="LC89" s="15">
        <f t="shared" si="469"/>
        <v>-7.2121467735132894E-2</v>
      </c>
      <c r="LD89" s="18"/>
      <c r="LE89" s="13">
        <v>51.13</v>
      </c>
      <c r="LF89" s="68">
        <f t="shared" si="470"/>
        <v>1.8120270808442925E-2</v>
      </c>
      <c r="LG89" s="68">
        <f t="shared" si="643"/>
        <v>1.7367149554842691E-2</v>
      </c>
      <c r="LH89" s="68">
        <f t="shared" si="471"/>
        <v>0.42701646664806042</v>
      </c>
      <c r="LI89" s="68"/>
      <c r="LJ89" s="15">
        <f t="shared" si="472"/>
        <v>0.10887009325525923</v>
      </c>
      <c r="LL89" s="13">
        <v>119.09</v>
      </c>
      <c r="LM89" s="68">
        <f t="shared" si="473"/>
        <v>3.8776026300261987E-3</v>
      </c>
      <c r="LN89" s="68">
        <f t="shared" si="644"/>
        <v>3.1244813764259634E-3</v>
      </c>
      <c r="LO89" s="68">
        <f t="shared" si="474"/>
        <v>0.36102857142857148</v>
      </c>
      <c r="LP89" s="68"/>
      <c r="LQ89" s="15">
        <f t="shared" si="475"/>
        <v>0.52269530750543425</v>
      </c>
      <c r="LS89" s="13">
        <v>14.78</v>
      </c>
      <c r="LT89" s="68">
        <f t="shared" si="476"/>
        <v>2.0013802622498217E-2</v>
      </c>
      <c r="LU89" s="68">
        <f t="shared" si="645"/>
        <v>1.9260681368897983E-2</v>
      </c>
      <c r="LV89" s="68"/>
      <c r="LW89" s="68"/>
      <c r="LX89" s="15">
        <f t="shared" si="477"/>
        <v>0.59783783783783773</v>
      </c>
      <c r="LZ89" s="13">
        <v>12.65</v>
      </c>
      <c r="MA89" s="68">
        <f t="shared" si="478"/>
        <v>2.377179080824179E-3</v>
      </c>
      <c r="MB89" s="68">
        <f t="shared" si="646"/>
        <v>1.6240578272239438E-3</v>
      </c>
      <c r="MC89" s="68">
        <f t="shared" si="479"/>
        <v>-0.43146067415730338</v>
      </c>
      <c r="MD89" s="68"/>
      <c r="ME89" s="15">
        <f t="shared" si="480"/>
        <v>-6.1572700296735908E-2</v>
      </c>
      <c r="MG89" s="13">
        <v>24.5</v>
      </c>
      <c r="MH89" s="68">
        <f t="shared" si="481"/>
        <v>3.2013479359730479E-2</v>
      </c>
      <c r="MI89" s="68">
        <f t="shared" si="647"/>
        <v>3.1260358106130245E-2</v>
      </c>
      <c r="MJ89" s="68">
        <f t="shared" si="482"/>
        <v>2.3018867924528301</v>
      </c>
      <c r="MK89" s="68"/>
      <c r="ML89" s="15">
        <f t="shared" si="483"/>
        <v>0.15402731983042861</v>
      </c>
      <c r="MN89" s="13">
        <v>108.5</v>
      </c>
      <c r="MO89" s="68">
        <f t="shared" si="484"/>
        <v>-4.6784698651500325E-3</v>
      </c>
      <c r="MP89" s="68">
        <f t="shared" si="648"/>
        <v>-5.4315911187502678E-3</v>
      </c>
      <c r="MQ89" s="68">
        <f t="shared" si="485"/>
        <v>-0.13820492454328837</v>
      </c>
      <c r="MR89" s="68"/>
      <c r="MS89" s="15">
        <f t="shared" si="486"/>
        <v>-2.5944878355328133E-2</v>
      </c>
      <c r="MU89" s="13">
        <v>14.42</v>
      </c>
      <c r="MV89" s="68">
        <f t="shared" si="487"/>
        <v>9.0972708187544282E-3</v>
      </c>
      <c r="MW89" s="68">
        <f t="shared" si="649"/>
        <v>8.3441495651541929E-3</v>
      </c>
      <c r="MX89" s="68">
        <f t="shared" si="488"/>
        <v>-0.3090560613320556</v>
      </c>
      <c r="MY89" s="68"/>
      <c r="MZ89" s="15">
        <f t="shared" si="489"/>
        <v>0.35145267104029992</v>
      </c>
      <c r="NB89" s="13">
        <v>200.84</v>
      </c>
      <c r="NC89" s="68">
        <f t="shared" si="490"/>
        <v>1.2145340926271212E-2</v>
      </c>
      <c r="ND89" s="68">
        <f t="shared" si="650"/>
        <v>1.1392219672670977E-2</v>
      </c>
      <c r="NE89" s="68">
        <f t="shared" si="491"/>
        <v>0.48254226027902858</v>
      </c>
      <c r="NF89" s="68"/>
      <c r="NG89" s="15">
        <f t="shared" si="492"/>
        <v>0.20414892979195404</v>
      </c>
      <c r="NI89" s="13">
        <v>5.87</v>
      </c>
      <c r="NJ89" s="68">
        <f t="shared" si="493"/>
        <v>3.4188034188034982E-3</v>
      </c>
      <c r="NK89" s="68">
        <f t="shared" si="651"/>
        <v>2.6656821652032629E-3</v>
      </c>
      <c r="NL89" s="68">
        <f t="shared" si="494"/>
        <v>-0.95339420404922581</v>
      </c>
      <c r="NM89" s="68"/>
      <c r="NN89" s="15">
        <f t="shared" si="495"/>
        <v>0.19795918367346932</v>
      </c>
      <c r="NP89" s="13">
        <v>369.83</v>
      </c>
      <c r="NQ89" s="68">
        <f t="shared" si="496"/>
        <v>-7.0078401890237719E-3</v>
      </c>
      <c r="NR89" s="68">
        <f t="shared" si="652"/>
        <v>-7.7609614426240071E-3</v>
      </c>
      <c r="NS89" s="68">
        <f t="shared" si="497"/>
        <v>1.8177523809523808</v>
      </c>
      <c r="NT89" s="68"/>
      <c r="NU89" s="15">
        <f t="shared" si="498"/>
        <v>0.12434256528744711</v>
      </c>
      <c r="NW89" s="13">
        <v>160.61000000000001</v>
      </c>
      <c r="NX89" s="68">
        <f t="shared" si="499"/>
        <v>-8.3353914546801331E-3</v>
      </c>
      <c r="NY89" s="68">
        <f t="shared" si="653"/>
        <v>-9.0885127082803684E-3</v>
      </c>
      <c r="NZ89" s="68">
        <f t="shared" si="500"/>
        <v>-8.6197086936731782E-2</v>
      </c>
      <c r="OA89" s="68"/>
      <c r="OB89" s="15">
        <f t="shared" si="501"/>
        <v>-0.15155837295298466</v>
      </c>
      <c r="OD89" s="13">
        <v>1.49</v>
      </c>
      <c r="OE89" s="68">
        <f t="shared" si="502"/>
        <v>-4.4871794871794907E-2</v>
      </c>
      <c r="OF89" s="68">
        <f t="shared" si="654"/>
        <v>-4.562491612539514E-2</v>
      </c>
      <c r="OG89" s="68">
        <f t="shared" si="503"/>
        <v>-0.99339743873798014</v>
      </c>
      <c r="OH89" s="68"/>
      <c r="OI89" s="15">
        <f t="shared" si="504"/>
        <v>2.0547945205479472E-2</v>
      </c>
      <c r="OK89" s="13">
        <v>70.47</v>
      </c>
      <c r="OL89" s="68">
        <f t="shared" si="505"/>
        <v>8.8761632068719339E-3</v>
      </c>
      <c r="OM89" s="68">
        <f t="shared" si="655"/>
        <v>8.1230419532716987E-3</v>
      </c>
      <c r="ON89" s="68">
        <f t="shared" si="506"/>
        <v>0.66007067137809172</v>
      </c>
      <c r="OO89" s="68"/>
      <c r="OP89" s="15">
        <f t="shared" si="507"/>
        <v>5.794925686833808E-2</v>
      </c>
      <c r="OR89" s="13">
        <v>3.31</v>
      </c>
      <c r="OS89" s="68">
        <f t="shared" si="508"/>
        <v>8.524590163934434E-2</v>
      </c>
      <c r="OT89" s="68">
        <f t="shared" si="656"/>
        <v>8.4492780385744107E-2</v>
      </c>
      <c r="OU89" s="68">
        <f t="shared" si="509"/>
        <v>-0.57012987012987015</v>
      </c>
      <c r="OV89" s="68"/>
      <c r="OW89" s="15">
        <f t="shared" si="510"/>
        <v>1.9553571428571426</v>
      </c>
      <c r="OY89" s="13">
        <v>124.17</v>
      </c>
      <c r="OZ89" s="68">
        <f t="shared" si="511"/>
        <v>-3.2910579547278584E-3</v>
      </c>
      <c r="PA89" s="68">
        <f t="shared" si="657"/>
        <v>-4.0441792083280937E-3</v>
      </c>
      <c r="PB89" s="68">
        <f t="shared" si="665"/>
        <v>2.8206153846153845</v>
      </c>
      <c r="PC89" s="68"/>
      <c r="PD89" s="15">
        <f t="shared" si="512"/>
        <v>8.3980794412920168E-2</v>
      </c>
      <c r="PE89" s="18"/>
      <c r="PF89" s="13">
        <v>218.76</v>
      </c>
      <c r="PG89" s="68">
        <f t="shared" si="513"/>
        <v>1.2402813772676685E-2</v>
      </c>
      <c r="PH89" s="68">
        <f t="shared" si="658"/>
        <v>1.164969251907645E-2</v>
      </c>
      <c r="PI89" s="68">
        <f t="shared" si="514"/>
        <v>-0.37174037909247559</v>
      </c>
      <c r="PJ89" s="68"/>
      <c r="PK89" s="15">
        <f t="shared" si="515"/>
        <v>4.6047912781523433E-2</v>
      </c>
      <c r="PM89" s="13"/>
      <c r="PN89" s="68">
        <f t="shared" si="516"/>
        <v>0</v>
      </c>
      <c r="PO89" s="68">
        <f t="shared" si="517"/>
        <v>-7.5312125360023515E-4</v>
      </c>
      <c r="PP89" s="68">
        <f t="shared" si="518"/>
        <v>0</v>
      </c>
      <c r="PQ89" s="68"/>
      <c r="PR89" s="15">
        <f t="shared" si="519"/>
        <v>0</v>
      </c>
      <c r="PT89" s="13">
        <v>4.6100000000000003</v>
      </c>
      <c r="PU89" s="68">
        <f t="shared" si="520"/>
        <v>2.2172949002217415E-2</v>
      </c>
      <c r="PV89" s="68">
        <f t="shared" si="659"/>
        <v>2.1419827748617181E-2</v>
      </c>
      <c r="PW89" s="68">
        <f t="shared" si="521"/>
        <v>-0.47133027522935778</v>
      </c>
      <c r="PX89" s="68"/>
      <c r="PY89" s="15">
        <f t="shared" si="522"/>
        <v>-0.10136452241715392</v>
      </c>
      <c r="QA89" s="13">
        <v>193.64</v>
      </c>
      <c r="QB89" s="68">
        <f t="shared" si="523"/>
        <v>4.1485169052063002E-3</v>
      </c>
      <c r="QC89" s="68">
        <f t="shared" si="660"/>
        <v>3.3953956516060649E-3</v>
      </c>
      <c r="QD89" s="68">
        <f t="shared" si="524"/>
        <v>-0.42606479148759596</v>
      </c>
      <c r="QE89" s="68"/>
      <c r="QF89" s="15">
        <f t="shared" si="525"/>
        <v>9.9092521122351989E-3</v>
      </c>
      <c r="QH89" s="13">
        <v>1.175</v>
      </c>
      <c r="QI89" s="68">
        <f t="shared" si="526"/>
        <v>-5.2419354838709638E-2</v>
      </c>
      <c r="QJ89" s="68">
        <f t="shared" si="661"/>
        <v>-5.3172476092309871E-2</v>
      </c>
      <c r="QK89" s="68">
        <f t="shared" si="527"/>
        <v>-0.53187250996015933</v>
      </c>
      <c r="QL89" s="68"/>
      <c r="QM89" s="15">
        <f t="shared" si="528"/>
        <v>-9.6153846153846145E-2</v>
      </c>
      <c r="QO89" s="13">
        <v>12.95</v>
      </c>
      <c r="QP89" s="68">
        <f t="shared" si="529"/>
        <v>6.6721581548599557E-2</v>
      </c>
      <c r="QQ89" s="68">
        <f t="shared" si="662"/>
        <v>6.5968460294999323E-2</v>
      </c>
      <c r="QR89" s="68">
        <f t="shared" si="530"/>
        <v>-0.9842146322435944</v>
      </c>
      <c r="QS89" s="68"/>
      <c r="QT89" s="15">
        <f t="shared" si="531"/>
        <v>0.12804878048780477</v>
      </c>
      <c r="QV89" s="13">
        <v>1.7030000000000001</v>
      </c>
      <c r="QW89" s="68">
        <f t="shared" si="532"/>
        <v>-1.8443804034582147E-2</v>
      </c>
      <c r="QX89" s="68">
        <f t="shared" si="663"/>
        <v>-1.9196925288182381E-2</v>
      </c>
      <c r="QY89" s="68">
        <f t="shared" si="533"/>
        <v>-0.51756373937677047</v>
      </c>
      <c r="QZ89" s="68"/>
      <c r="RA89" s="15">
        <f t="shared" si="534"/>
        <v>-0.30404577033101754</v>
      </c>
      <c r="RC89" s="13">
        <v>20.28</v>
      </c>
      <c r="RD89" s="68">
        <f t="shared" si="535"/>
        <v>-6.8560235063663344E-3</v>
      </c>
      <c r="RE89" s="68">
        <f t="shared" si="664"/>
        <v>-7.6091447599665697E-3</v>
      </c>
      <c r="RF89" s="68">
        <f t="shared" si="536"/>
        <v>-0.56189241736876216</v>
      </c>
      <c r="RG89" s="68"/>
      <c r="RH89" s="15">
        <f t="shared" si="537"/>
        <v>-0.18060606060606055</v>
      </c>
      <c r="RJ89" s="13">
        <v>163.4</v>
      </c>
      <c r="RK89" s="68">
        <f t="shared" si="538"/>
        <v>-1.029678982434881E-2</v>
      </c>
      <c r="RL89" s="68">
        <f t="shared" si="539"/>
        <v>-1.1049911077949046E-2</v>
      </c>
      <c r="RM89" s="68">
        <f t="shared" si="540"/>
        <v>-0.24204471657853235</v>
      </c>
      <c r="RN89" s="68"/>
      <c r="RO89" s="15">
        <f t="shared" si="541"/>
        <v>-0.16937779585197232</v>
      </c>
      <c r="RQ89" s="13">
        <v>12.6</v>
      </c>
      <c r="RR89" s="68">
        <f t="shared" si="542"/>
        <v>1.58982511923685E-3</v>
      </c>
      <c r="RS89" s="68">
        <f t="shared" si="543"/>
        <v>8.3670386563661485E-4</v>
      </c>
      <c r="RT89" s="68">
        <f t="shared" si="544"/>
        <v>-0.13934426229508204</v>
      </c>
      <c r="RU89" s="68"/>
      <c r="RV89" s="15">
        <f t="shared" si="545"/>
        <v>-0.39539347408829179</v>
      </c>
      <c r="RX89" s="13">
        <v>114.65</v>
      </c>
      <c r="RY89" s="68">
        <f t="shared" si="546"/>
        <v>1.6580954069870583E-2</v>
      </c>
      <c r="RZ89" s="68">
        <f t="shared" si="547"/>
        <v>1.582783281627035E-2</v>
      </c>
      <c r="SA89" s="68">
        <f t="shared" si="548"/>
        <v>-0.1383586352021644</v>
      </c>
      <c r="SB89" s="68"/>
      <c r="SC89" s="15">
        <f t="shared" si="549"/>
        <v>0.5159328308872142</v>
      </c>
      <c r="SE89" s="13">
        <v>9.2200000000000006</v>
      </c>
      <c r="SF89" s="68">
        <f t="shared" si="550"/>
        <v>-1.6008537886872849E-2</v>
      </c>
      <c r="SG89" s="68">
        <f t="shared" si="551"/>
        <v>-1.6761659140473083E-2</v>
      </c>
      <c r="SH89" s="68">
        <f t="shared" si="552"/>
        <v>-0.26239999999999997</v>
      </c>
      <c r="SI89" s="68"/>
      <c r="SJ89" s="15">
        <f t="shared" si="553"/>
        <v>-0.3958060288335517</v>
      </c>
      <c r="SL89" s="13">
        <v>0.99</v>
      </c>
      <c r="SM89" s="68">
        <f t="shared" si="554"/>
        <v>-4.8076923076923121E-2</v>
      </c>
      <c r="SN89" s="68">
        <f t="shared" si="555"/>
        <v>-4.8830044330523355E-2</v>
      </c>
      <c r="SO89" s="68">
        <f t="shared" si="556"/>
        <v>-0.30281690140845069</v>
      </c>
      <c r="SP89" s="68"/>
      <c r="SQ89" s="15">
        <f t="shared" si="557"/>
        <v>-1.980198019801982E-2</v>
      </c>
      <c r="SS89" s="13">
        <v>7.37</v>
      </c>
      <c r="ST89" s="68">
        <f t="shared" si="558"/>
        <v>-2.1248339973439594E-2</v>
      </c>
      <c r="SU89" s="68">
        <f t="shared" si="559"/>
        <v>-2.2001461227039828E-2</v>
      </c>
      <c r="SV89" s="68">
        <f t="shared" si="560"/>
        <v>-0.54337050805452292</v>
      </c>
      <c r="SW89" s="68"/>
      <c r="SX89" s="15">
        <f t="shared" si="561"/>
        <v>-0.12261904761904764</v>
      </c>
      <c r="SZ89" s="13">
        <v>24.85</v>
      </c>
      <c r="TA89" s="68">
        <f t="shared" si="562"/>
        <v>1.8025399426464615E-2</v>
      </c>
      <c r="TB89" s="68">
        <f t="shared" si="563"/>
        <v>1.7272278172864381E-2</v>
      </c>
      <c r="TC89" s="68">
        <f t="shared" si="564"/>
        <v>-0.38444389398067863</v>
      </c>
      <c r="TD89" s="68"/>
      <c r="TE89" s="15">
        <f t="shared" si="565"/>
        <v>0.59294871794871806</v>
      </c>
      <c r="TG89" s="13">
        <v>0.19</v>
      </c>
      <c r="TH89" s="68">
        <f t="shared" si="566"/>
        <v>2.4258760107816732E-2</v>
      </c>
      <c r="TI89" s="68">
        <f t="shared" si="567"/>
        <v>2.3505638854216498E-2</v>
      </c>
      <c r="TJ89" s="68">
        <f t="shared" si="568"/>
        <v>-0.13636363636363635</v>
      </c>
      <c r="TK89" s="68"/>
      <c r="TL89" s="15">
        <f t="shared" si="569"/>
        <v>0.12094395280235981</v>
      </c>
      <c r="TN89" s="13">
        <v>27.25</v>
      </c>
      <c r="TO89" s="68">
        <f t="shared" si="570"/>
        <v>7.7662721893491443E-3</v>
      </c>
      <c r="TP89" s="68">
        <f t="shared" si="571"/>
        <v>7.013150935748909E-3</v>
      </c>
      <c r="TQ89" s="68">
        <f t="shared" si="572"/>
        <v>-0.60280731417577049</v>
      </c>
      <c r="TR89" s="68"/>
      <c r="TS89" s="15">
        <f t="shared" si="573"/>
        <v>-8.4033613445378158E-2</v>
      </c>
      <c r="TU89" s="13">
        <v>2.21</v>
      </c>
      <c r="TV89" s="68">
        <f t="shared" si="574"/>
        <v>1.8433179723502321E-2</v>
      </c>
      <c r="TW89" s="68">
        <f t="shared" si="575"/>
        <v>1.7680058469902088E-2</v>
      </c>
      <c r="TX89" s="68">
        <f t="shared" si="576"/>
        <v>-0.49886621315192747</v>
      </c>
      <c r="TY89" s="68"/>
      <c r="TZ89" s="15">
        <f t="shared" si="577"/>
        <v>0.29239766081871343</v>
      </c>
      <c r="UB89" s="13"/>
      <c r="UC89" s="68">
        <f t="shared" si="578"/>
        <v>0</v>
      </c>
      <c r="UD89" s="68">
        <f t="shared" si="579"/>
        <v>-7.5312125360023515E-4</v>
      </c>
      <c r="UE89" s="68">
        <f t="shared" si="580"/>
        <v>0</v>
      </c>
      <c r="UF89" s="68"/>
      <c r="UG89" s="15">
        <f t="shared" si="581"/>
        <v>0</v>
      </c>
      <c r="UI89" s="13"/>
      <c r="UJ89" s="68">
        <f t="shared" si="582"/>
        <v>0</v>
      </c>
      <c r="UK89" s="68">
        <f t="shared" si="583"/>
        <v>-7.5312125360023515E-4</v>
      </c>
      <c r="UL89" s="68">
        <f t="shared" si="584"/>
        <v>0</v>
      </c>
      <c r="UM89" s="68"/>
      <c r="UN89" s="15">
        <f t="shared" si="585"/>
        <v>0</v>
      </c>
      <c r="UP89" s="13"/>
      <c r="UQ89" s="68">
        <f t="shared" si="586"/>
        <v>0</v>
      </c>
      <c r="UR89" s="68">
        <f t="shared" si="587"/>
        <v>-7.5312125360023515E-4</v>
      </c>
      <c r="US89" s="68">
        <f t="shared" si="588"/>
        <v>0</v>
      </c>
      <c r="UT89" s="68"/>
      <c r="UU89" s="15">
        <f t="shared" si="589"/>
        <v>0</v>
      </c>
      <c r="UW89" s="13"/>
      <c r="UX89" s="68">
        <f t="shared" si="590"/>
        <v>0</v>
      </c>
      <c r="UY89" s="68">
        <f t="shared" si="591"/>
        <v>-7.5312125360023515E-4</v>
      </c>
      <c r="UZ89" s="68">
        <f t="shared" si="592"/>
        <v>0</v>
      </c>
      <c r="VA89" s="68"/>
      <c r="VB89" s="15">
        <f t="shared" si="593"/>
        <v>0</v>
      </c>
      <c r="VD89" s="13"/>
      <c r="VE89" s="68">
        <f t="shared" si="594"/>
        <v>0</v>
      </c>
      <c r="VF89" s="68">
        <f t="shared" si="595"/>
        <v>-7.5312125360023515E-4</v>
      </c>
      <c r="VG89" s="68">
        <f t="shared" si="596"/>
        <v>0</v>
      </c>
      <c r="VH89" s="68"/>
      <c r="VI89" s="15">
        <f t="shared" si="597"/>
        <v>0</v>
      </c>
      <c r="VM89" s="21">
        <f t="shared" si="598"/>
        <v>3.7081849322455982E-3</v>
      </c>
      <c r="VN89" s="49"/>
      <c r="VO89" s="21">
        <f t="shared" si="599"/>
        <v>0.30871355467878603</v>
      </c>
      <c r="VP89" s="14"/>
      <c r="VQ89" s="21">
        <f t="shared" si="600"/>
        <v>4.4791390215456951E-2</v>
      </c>
    </row>
    <row r="90" spans="1:589" ht="15.75" customHeight="1" x14ac:dyDescent="0.2">
      <c r="A90" s="127">
        <v>45776</v>
      </c>
      <c r="B90" s="4">
        <f t="shared" si="333"/>
        <v>45776</v>
      </c>
      <c r="C90" s="13">
        <v>40527.620000000003</v>
      </c>
      <c r="D90" s="138">
        <f t="shared" si="334"/>
        <v>300.03000000000611</v>
      </c>
      <c r="E90" s="68">
        <f t="shared" si="335"/>
        <v>7.4583140575909751E-3</v>
      </c>
      <c r="F90" s="15">
        <f t="shared" si="336"/>
        <v>-4.740009336168341E-2</v>
      </c>
      <c r="G90" s="13">
        <v>5560.83</v>
      </c>
      <c r="H90" s="138">
        <f t="shared" si="337"/>
        <v>32.100000000000364</v>
      </c>
      <c r="I90" s="68">
        <f t="shared" si="338"/>
        <v>5.8060350207010227E-3</v>
      </c>
      <c r="J90" s="15">
        <f t="shared" si="339"/>
        <v>-5.4542703298235386E-2</v>
      </c>
      <c r="K90" s="13">
        <v>17461.32</v>
      </c>
      <c r="L90" s="138">
        <f t="shared" si="340"/>
        <v>95.18999999999869</v>
      </c>
      <c r="M90" s="68">
        <f t="shared" si="341"/>
        <v>5.4813594047723171E-3</v>
      </c>
      <c r="N90" s="15">
        <f t="shared" si="342"/>
        <v>-9.5773917069161912E-2</v>
      </c>
      <c r="O90" s="13">
        <v>1976.52</v>
      </c>
      <c r="P90" s="138">
        <f t="shared" si="343"/>
        <v>10.970000000000027</v>
      </c>
      <c r="Q90" s="68">
        <f t="shared" si="344"/>
        <v>5.581135051257932E-3</v>
      </c>
      <c r="R90" s="15">
        <f t="shared" si="345"/>
        <v>-0.11373175018832725</v>
      </c>
      <c r="S90" s="18">
        <f t="shared" si="346"/>
        <v>4.520463844028922E-3</v>
      </c>
      <c r="T90" s="121">
        <f t="shared" si="347"/>
        <v>251.5959204870349</v>
      </c>
      <c r="U90" s="121">
        <f t="shared" si="348"/>
        <v>251.5959204870349</v>
      </c>
      <c r="V90" s="134">
        <f t="shared" si="349"/>
        <v>3.6063910700031196E-3</v>
      </c>
      <c r="W90" s="21">
        <f t="shared" si="601"/>
        <v>-2.7534126134087095E-2</v>
      </c>
      <c r="X90" s="18">
        <f t="shared" si="350"/>
        <v>6.0817108835805617E-3</v>
      </c>
      <c r="Y90" s="352">
        <v>159905.37</v>
      </c>
      <c r="Z90" s="15">
        <v>1.9999999999999999E-6</v>
      </c>
      <c r="AA90" s="21">
        <f t="shared" si="351"/>
        <v>-3.6043910700031198E-3</v>
      </c>
      <c r="AC90" s="13">
        <v>199.4</v>
      </c>
      <c r="AD90" s="68">
        <f t="shared" si="352"/>
        <v>3.9270969690867038E-3</v>
      </c>
      <c r="AE90" s="68">
        <f t="shared" si="602"/>
        <v>3.2070589908358418E-4</v>
      </c>
      <c r="AF90" s="68">
        <f t="shared" si="353"/>
        <v>0.2101717545669721</v>
      </c>
      <c r="AG90" s="68"/>
      <c r="AH90" s="15">
        <f t="shared" si="354"/>
        <v>-0.12224325395078568</v>
      </c>
      <c r="AJ90" s="13">
        <v>20.2</v>
      </c>
      <c r="AK90" s="68">
        <f t="shared" si="355"/>
        <v>5.4753608760577119E-3</v>
      </c>
      <c r="AL90" s="68">
        <f t="shared" si="603"/>
        <v>1.8689698060545923E-3</v>
      </c>
      <c r="AM90" s="68">
        <f t="shared" si="356"/>
        <v>8.6021505376343968E-2</v>
      </c>
      <c r="AN90" s="68"/>
      <c r="AO90" s="15">
        <f t="shared" si="357"/>
        <v>-3.9467427484545972E-2</v>
      </c>
      <c r="AQ90" s="13">
        <v>18.989999999999998</v>
      </c>
      <c r="AR90" s="68">
        <f t="shared" si="358"/>
        <v>2.6399155227031235E-3</v>
      </c>
      <c r="AS90" s="68">
        <f t="shared" si="604"/>
        <v>-9.6647554729999618E-4</v>
      </c>
      <c r="AT90" s="68">
        <f t="shared" si="359"/>
        <v>9.959467284308042E-2</v>
      </c>
      <c r="AU90" s="68"/>
      <c r="AV90" s="15">
        <f t="shared" si="360"/>
        <v>-0.11551001397298559</v>
      </c>
      <c r="AX90" s="13">
        <v>193.18</v>
      </c>
      <c r="AY90" s="68">
        <f t="shared" si="361"/>
        <v>5.8315109861501848E-3</v>
      </c>
      <c r="AZ90" s="68">
        <f t="shared" si="605"/>
        <v>2.2251199161470651E-3</v>
      </c>
      <c r="BA90" s="68">
        <f t="shared" si="362"/>
        <v>0.44056674123788231</v>
      </c>
      <c r="BB90" s="68"/>
      <c r="BC90" s="15">
        <f t="shared" si="363"/>
        <v>-5.3920368284440919E-2</v>
      </c>
      <c r="BE90" s="13">
        <v>74.11</v>
      </c>
      <c r="BF90" s="68">
        <f t="shared" si="364"/>
        <v>5.8360477741584227E-3</v>
      </c>
      <c r="BG90" s="68">
        <f t="shared" si="606"/>
        <v>2.2296567041553031E-3</v>
      </c>
      <c r="BH90" s="68"/>
      <c r="BI90" s="68"/>
      <c r="BJ90" s="15">
        <f t="shared" si="365"/>
        <v>5.9725804262250265E-3</v>
      </c>
      <c r="BL90" s="13">
        <v>64.06</v>
      </c>
      <c r="BM90" s="68">
        <f t="shared" si="366"/>
        <v>6.4414768263944024E-3</v>
      </c>
      <c r="BN90" s="68">
        <f t="shared" si="607"/>
        <v>2.8350857563912827E-3</v>
      </c>
      <c r="BO90" s="68">
        <f t="shared" si="367"/>
        <v>7.8814415628157622E-2</v>
      </c>
      <c r="BP90" s="68"/>
      <c r="BQ90" s="15">
        <f t="shared" si="368"/>
        <v>-3.4804881723670363E-2</v>
      </c>
      <c r="BS90" s="13">
        <v>34.65</v>
      </c>
      <c r="BT90" s="68">
        <f t="shared" si="369"/>
        <v>2.6041666666665594E-3</v>
      </c>
      <c r="BU90" s="68">
        <f t="shared" si="608"/>
        <v>-1.0022244033365602E-3</v>
      </c>
      <c r="BV90" s="68">
        <f t="shared" si="370"/>
        <v>-7.0048309178743953E-2</v>
      </c>
      <c r="BW90" s="68"/>
      <c r="BX90" s="15">
        <f t="shared" si="371"/>
        <v>-9.411764705882357E-2</v>
      </c>
      <c r="BZ90" s="13"/>
      <c r="CA90" s="68">
        <f t="shared" si="372"/>
        <v>0</v>
      </c>
      <c r="CB90" s="68">
        <f t="shared" si="609"/>
        <v>0</v>
      </c>
      <c r="CC90" s="68">
        <f t="shared" si="373"/>
        <v>0</v>
      </c>
      <c r="CD90" s="68"/>
      <c r="CE90" s="15">
        <f t="shared" si="374"/>
        <v>0</v>
      </c>
      <c r="CG90" s="13">
        <v>28.72</v>
      </c>
      <c r="CH90" s="68">
        <f t="shared" si="375"/>
        <v>1.1980267794221278E-2</v>
      </c>
      <c r="CI90" s="68">
        <f t="shared" si="610"/>
        <v>8.3738767242181582E-3</v>
      </c>
      <c r="CJ90" s="68">
        <f t="shared" si="376"/>
        <v>-4.9950380416804552E-2</v>
      </c>
      <c r="CK90" s="68"/>
      <c r="CL90" s="15">
        <f t="shared" si="377"/>
        <v>-0.1641443538998836</v>
      </c>
      <c r="CN90" s="13">
        <v>29.68</v>
      </c>
      <c r="CO90" s="68">
        <f t="shared" si="378"/>
        <v>6.7842605156037752E-3</v>
      </c>
      <c r="CP90" s="68">
        <f t="shared" si="611"/>
        <v>3.1778694456006556E-3</v>
      </c>
      <c r="CQ90" s="68">
        <f t="shared" si="379"/>
        <v>-5.2967453733248251E-2</v>
      </c>
      <c r="CR90" s="68"/>
      <c r="CS90" s="15">
        <f t="shared" si="380"/>
        <v>-0.11323573349267999</v>
      </c>
      <c r="CU90" s="13">
        <v>33.61</v>
      </c>
      <c r="CV90" s="68">
        <f t="shared" si="381"/>
        <v>6.8903535050927759E-3</v>
      </c>
      <c r="CW90" s="68">
        <f t="shared" si="612"/>
        <v>3.2839624350896562E-3</v>
      </c>
      <c r="CX90" s="68">
        <f t="shared" si="382"/>
        <v>4.5412130637636113E-2</v>
      </c>
      <c r="CY90" s="68"/>
      <c r="CZ90" s="15">
        <f t="shared" si="383"/>
        <v>-9.8444206008583737E-2</v>
      </c>
      <c r="DB90" s="13">
        <v>18.52</v>
      </c>
      <c r="DC90" s="68">
        <f t="shared" si="384"/>
        <v>4.3383947939261546E-3</v>
      </c>
      <c r="DD90" s="68">
        <f t="shared" si="613"/>
        <v>7.3200372392303497E-4</v>
      </c>
      <c r="DE90" s="68">
        <f t="shared" si="385"/>
        <v>-0.15317786922725199</v>
      </c>
      <c r="DF90" s="68"/>
      <c r="DG90" s="15">
        <f t="shared" si="386"/>
        <v>-9.0373280943025533E-2</v>
      </c>
      <c r="DI90" s="13">
        <v>46.18</v>
      </c>
      <c r="DJ90" s="68">
        <f t="shared" si="387"/>
        <v>1.0838933448948007E-3</v>
      </c>
      <c r="DK90" s="68">
        <f t="shared" si="614"/>
        <v>-2.5224977251083192E-3</v>
      </c>
      <c r="DL90" s="68">
        <f t="shared" si="388"/>
        <v>4.5979614949037399E-2</v>
      </c>
      <c r="DM90" s="68"/>
      <c r="DN90" s="15">
        <f t="shared" si="389"/>
        <v>9.5351043643263841E-2</v>
      </c>
      <c r="DP90" s="13">
        <v>37.97</v>
      </c>
      <c r="DQ90" s="68">
        <f t="shared" si="390"/>
        <v>2.11137503299019E-3</v>
      </c>
      <c r="DR90" s="68">
        <f t="shared" si="615"/>
        <v>-1.4950160370129297E-3</v>
      </c>
      <c r="DS90" s="68"/>
      <c r="DT90" s="68"/>
      <c r="DU90" s="15">
        <f t="shared" si="391"/>
        <v>-2.8886554621848594E-3</v>
      </c>
      <c r="DV90" s="18"/>
      <c r="DW90" s="13">
        <v>25.77</v>
      </c>
      <c r="DX90" s="68">
        <f t="shared" si="392"/>
        <v>-9.2272202998847364E-3</v>
      </c>
      <c r="DY90" s="68">
        <f t="shared" si="616"/>
        <v>-1.2833611369887856E-2</v>
      </c>
      <c r="DZ90" s="68">
        <f t="shared" si="393"/>
        <v>0.37513340448239069</v>
      </c>
      <c r="EA90" s="68"/>
      <c r="EB90" s="15">
        <f t="shared" si="394"/>
        <v>-0.23005676725425753</v>
      </c>
      <c r="ED90" s="13">
        <v>30.88</v>
      </c>
      <c r="EE90" s="68">
        <f t="shared" si="395"/>
        <v>1.6217969510217553E-3</v>
      </c>
      <c r="EF90" s="68">
        <f t="shared" si="617"/>
        <v>-1.9845941189813644E-3</v>
      </c>
      <c r="EG90" s="68">
        <f t="shared" si="396"/>
        <v>0.46837850689491189</v>
      </c>
      <c r="EH90" s="68"/>
      <c r="EI90" s="15">
        <f t="shared" si="397"/>
        <v>-0.16268980477223435</v>
      </c>
      <c r="EK90" s="13">
        <v>104.03</v>
      </c>
      <c r="EL90" s="68">
        <f t="shared" si="398"/>
        <v>6.9693156519213904E-3</v>
      </c>
      <c r="EM90" s="68">
        <f t="shared" si="618"/>
        <v>3.3629245819182707E-3</v>
      </c>
      <c r="EN90" s="68">
        <f t="shared" si="399"/>
        <v>0.6118686086148124</v>
      </c>
      <c r="EO90" s="68"/>
      <c r="EP90" s="15">
        <f t="shared" si="400"/>
        <v>-6.5318957771787922E-2</v>
      </c>
      <c r="ER90" s="13">
        <v>35.43</v>
      </c>
      <c r="ES90" s="68">
        <f t="shared" si="401"/>
        <v>4.8213272830403206E-3</v>
      </c>
      <c r="ET90" s="68">
        <f t="shared" si="619"/>
        <v>1.214936213037201E-3</v>
      </c>
      <c r="EU90" s="68">
        <f t="shared" si="402"/>
        <v>1.4895445431108656E-2</v>
      </c>
      <c r="EV90" s="68"/>
      <c r="EW90" s="15">
        <f t="shared" si="403"/>
        <v>-8.8968886603239927E-2</v>
      </c>
      <c r="EY90" s="13">
        <v>35.6</v>
      </c>
      <c r="EZ90" s="68">
        <f t="shared" si="404"/>
        <v>-1.4123511492661257E-2</v>
      </c>
      <c r="FA90" s="68">
        <f t="shared" si="620"/>
        <v>-1.7729902562664376E-2</v>
      </c>
      <c r="FB90" s="68"/>
      <c r="FC90" s="68"/>
      <c r="FD90" s="15">
        <f t="shared" si="405"/>
        <v>0.44833197721724993</v>
      </c>
      <c r="FF90" s="13">
        <v>53.55</v>
      </c>
      <c r="FG90" s="68">
        <f t="shared" si="406"/>
        <v>-3.1645569620253481E-3</v>
      </c>
      <c r="FH90" s="68">
        <f t="shared" si="621"/>
        <v>-6.7709480320284673E-3</v>
      </c>
      <c r="FI90" s="68">
        <f t="shared" si="407"/>
        <v>-9.3601895734597179E-2</v>
      </c>
      <c r="FJ90" s="68"/>
      <c r="FK90" s="15">
        <f t="shared" si="408"/>
        <v>-5.7052297939778167E-2</v>
      </c>
      <c r="FM90" s="13">
        <v>167.3</v>
      </c>
      <c r="FN90" s="68">
        <f t="shared" si="409"/>
        <v>9.2296555468420159E-3</v>
      </c>
      <c r="FO90" s="68">
        <f t="shared" si="622"/>
        <v>5.6232644768388958E-3</v>
      </c>
      <c r="FP90" s="68">
        <f t="shared" si="410"/>
        <v>0.43876848985208128</v>
      </c>
      <c r="FQ90" s="68"/>
      <c r="FR90" s="15">
        <f t="shared" si="411"/>
        <v>-7.9048772432015774E-2</v>
      </c>
      <c r="FT90" s="13">
        <v>92.27</v>
      </c>
      <c r="FU90" s="68">
        <f t="shared" si="412"/>
        <v>8.8563306363437823E-3</v>
      </c>
      <c r="FV90" s="68">
        <f t="shared" si="623"/>
        <v>5.2499395663406622E-3</v>
      </c>
      <c r="FW90" s="68">
        <f t="shared" si="413"/>
        <v>4.8165398159718216E-2</v>
      </c>
      <c r="FX90" s="68"/>
      <c r="FY90" s="15">
        <f t="shared" si="414"/>
        <v>2.3175870481259582E-2</v>
      </c>
      <c r="GA90" s="13">
        <v>17.350000000000001</v>
      </c>
      <c r="GB90" s="68">
        <f t="shared" si="415"/>
        <v>2.8901734104046653E-3</v>
      </c>
      <c r="GC90" s="68">
        <f t="shared" si="624"/>
        <v>-7.1621765959845431E-4</v>
      </c>
      <c r="GD90" s="68"/>
      <c r="GE90" s="68"/>
      <c r="GF90" s="15">
        <f t="shared" si="416"/>
        <v>-4.5897877223177452E-3</v>
      </c>
      <c r="GG90" s="18"/>
      <c r="GH90" s="13">
        <v>18.12</v>
      </c>
      <c r="GI90" s="68">
        <f t="shared" si="417"/>
        <v>6.6666666666667217E-3</v>
      </c>
      <c r="GJ90" s="68">
        <f t="shared" si="625"/>
        <v>3.0602755966636021E-3</v>
      </c>
      <c r="GK90" s="68">
        <f t="shared" si="418"/>
        <v>-5.7232049947970758E-2</v>
      </c>
      <c r="GL90" s="68"/>
      <c r="GM90" s="15">
        <f t="shared" si="419"/>
        <v>-4.1269841269841144E-2</v>
      </c>
      <c r="GO90" s="13">
        <v>25.83</v>
      </c>
      <c r="GP90" s="68">
        <f t="shared" si="420"/>
        <v>1.5509887553314908E-3</v>
      </c>
      <c r="GQ90" s="68">
        <f t="shared" si="626"/>
        <v>-2.0554023146716286E-3</v>
      </c>
      <c r="GR90" s="68"/>
      <c r="GS90" s="68"/>
      <c r="GT90" s="15">
        <f t="shared" si="421"/>
        <v>-5.2110091743119327E-2</v>
      </c>
      <c r="GV90" s="13">
        <v>14.64</v>
      </c>
      <c r="GW90" s="68">
        <f t="shared" si="422"/>
        <v>4.8043925875085984E-3</v>
      </c>
      <c r="GX90" s="68">
        <f t="shared" si="627"/>
        <v>1.1980015175054788E-3</v>
      </c>
      <c r="GY90" s="68">
        <f t="shared" si="423"/>
        <v>0.23544303797468363</v>
      </c>
      <c r="GZ90" s="68"/>
      <c r="HA90" s="15">
        <f t="shared" si="424"/>
        <v>6.7055393586005818E-2</v>
      </c>
      <c r="HD90" s="13">
        <v>292.02999999999997</v>
      </c>
      <c r="HE90" s="68">
        <f t="shared" si="425"/>
        <v>2.1512522736812568E-2</v>
      </c>
      <c r="HF90" s="68">
        <f t="shared" si="628"/>
        <v>1.790613166680945E-2</v>
      </c>
      <c r="HG90" s="68">
        <f t="shared" si="426"/>
        <v>0.64052581315656421</v>
      </c>
      <c r="HH90" s="68"/>
      <c r="HI90" s="15">
        <f t="shared" si="427"/>
        <v>-0.2768670760697306</v>
      </c>
      <c r="HK90" s="13">
        <v>34.42</v>
      </c>
      <c r="HL90" s="68">
        <f t="shared" si="428"/>
        <v>2.7462686567164229E-2</v>
      </c>
      <c r="HM90" s="68">
        <f t="shared" si="629"/>
        <v>2.385629549716111E-2</v>
      </c>
      <c r="HN90" s="68">
        <f t="shared" si="429"/>
        <v>12.879032258064516</v>
      </c>
      <c r="HO90" s="68"/>
      <c r="HP90" s="15">
        <f t="shared" si="430"/>
        <v>0.30477634571645196</v>
      </c>
      <c r="HR90" s="13">
        <v>108.36</v>
      </c>
      <c r="HS90" s="68">
        <f t="shared" si="431"/>
        <v>-2.5773195876288763E-3</v>
      </c>
      <c r="HT90" s="68">
        <f t="shared" si="630"/>
        <v>-6.183710657631996E-3</v>
      </c>
      <c r="HU90" s="68">
        <f t="shared" si="432"/>
        <v>1.9769230769230772</v>
      </c>
      <c r="HV90" s="68"/>
      <c r="HW90" s="15">
        <f t="shared" si="433"/>
        <v>7.3440550339314518E-3</v>
      </c>
      <c r="HY90" s="13">
        <v>109.02</v>
      </c>
      <c r="HZ90" s="68">
        <f t="shared" si="434"/>
        <v>2.6671571783315738E-3</v>
      </c>
      <c r="IA90" s="68">
        <f t="shared" si="631"/>
        <v>-9.3923389167154588E-4</v>
      </c>
      <c r="IB90" s="68">
        <f t="shared" si="435"/>
        <v>2.9461756373937584E-2</v>
      </c>
      <c r="IC90" s="68"/>
      <c r="ID90" s="15">
        <f t="shared" si="436"/>
        <v>-0.18817484548365476</v>
      </c>
      <c r="IF90" s="13">
        <v>191.17</v>
      </c>
      <c r="IG90" s="68">
        <f t="shared" si="437"/>
        <v>-6.7542993713306564E-3</v>
      </c>
      <c r="IH90" s="68">
        <f t="shared" si="632"/>
        <v>-1.0360690441333776E-2</v>
      </c>
      <c r="II90" s="68">
        <f t="shared" si="438"/>
        <v>9.2399999999999927E-2</v>
      </c>
      <c r="IJ90" s="68"/>
      <c r="IK90" s="15">
        <f t="shared" si="439"/>
        <v>-0.17542270531400972</v>
      </c>
      <c r="IM90" s="13">
        <v>230.37</v>
      </c>
      <c r="IN90" s="68">
        <f t="shared" si="440"/>
        <v>8.8460696299540627E-3</v>
      </c>
      <c r="IO90" s="68">
        <f t="shared" si="633"/>
        <v>5.2396785599509426E-3</v>
      </c>
      <c r="IP90" s="68">
        <f t="shared" si="441"/>
        <v>3.4985354422964265</v>
      </c>
      <c r="IQ90" s="68"/>
      <c r="IR90" s="15">
        <f t="shared" si="442"/>
        <v>0.22857447602794526</v>
      </c>
      <c r="IT90" s="13">
        <v>45.42</v>
      </c>
      <c r="IU90" s="68">
        <f t="shared" si="443"/>
        <v>2.2065313327449564E-3</v>
      </c>
      <c r="IV90" s="68">
        <f t="shared" si="634"/>
        <v>-1.3998597372581632E-3</v>
      </c>
      <c r="IW90" s="68">
        <f t="shared" si="444"/>
        <v>1.4887671232876714</v>
      </c>
      <c r="IX90" s="68"/>
      <c r="IY90" s="15">
        <f t="shared" si="445"/>
        <v>-0.11617046117921773</v>
      </c>
      <c r="JA90" s="13">
        <v>554.44000000000005</v>
      </c>
      <c r="JB90" s="68">
        <f t="shared" si="446"/>
        <v>8.549496125441201E-3</v>
      </c>
      <c r="JC90" s="68">
        <f t="shared" si="635"/>
        <v>4.9431050554380809E-3</v>
      </c>
      <c r="JD90" s="68">
        <f t="shared" si="447"/>
        <v>0.12144012944983835</v>
      </c>
      <c r="JE90" s="68"/>
      <c r="JF90" s="15">
        <f t="shared" si="448"/>
        <v>-5.3064849447490112E-2</v>
      </c>
      <c r="JH90" s="13">
        <v>394.04</v>
      </c>
      <c r="JI90" s="68">
        <f t="shared" si="449"/>
        <v>7.3627160241333351E-3</v>
      </c>
      <c r="JJ90" s="68">
        <f t="shared" si="636"/>
        <v>3.7563249541302155E-3</v>
      </c>
      <c r="JK90" s="68">
        <f t="shared" si="450"/>
        <v>-3.1104772676977494E-2</v>
      </c>
      <c r="JL90" s="68"/>
      <c r="JM90" s="15">
        <f t="shared" si="451"/>
        <v>-6.5148279952550361E-2</v>
      </c>
      <c r="JO90" s="13">
        <v>16.010000000000002</v>
      </c>
      <c r="JP90" s="68">
        <f t="shared" si="452"/>
        <v>-8.4096109839816871E-2</v>
      </c>
      <c r="JQ90" s="68">
        <f t="shared" si="637"/>
        <v>-8.7702500909819986E-2</v>
      </c>
      <c r="JR90" s="68">
        <f t="shared" si="453"/>
        <v>-0.4597604184241606</v>
      </c>
      <c r="JS90" s="68"/>
      <c r="JT90" s="15">
        <f t="shared" si="454"/>
        <v>0.57114818449460281</v>
      </c>
      <c r="JV90" s="13">
        <v>1.42</v>
      </c>
      <c r="JW90" s="68">
        <f t="shared" si="455"/>
        <v>-2.7397260273972629E-2</v>
      </c>
      <c r="JX90" s="68">
        <f t="shared" si="638"/>
        <v>-3.1003651343975747E-2</v>
      </c>
      <c r="JY90" s="68">
        <f t="shared" si="456"/>
        <v>-0.43873517786561261</v>
      </c>
      <c r="JZ90" s="68"/>
      <c r="KA90" s="15">
        <f t="shared" si="457"/>
        <v>-0.21111111111111117</v>
      </c>
      <c r="KC90" s="13">
        <v>16.02</v>
      </c>
      <c r="KD90" s="68">
        <f t="shared" si="458"/>
        <v>-1.8983466013472061E-2</v>
      </c>
      <c r="KE90" s="68">
        <f t="shared" si="639"/>
        <v>-2.258985708347518E-2</v>
      </c>
      <c r="KF90" s="68">
        <f t="shared" si="459"/>
        <v>-0.17761806981519512</v>
      </c>
      <c r="KG90" s="68"/>
      <c r="KH90" s="15">
        <f t="shared" si="460"/>
        <v>-0.2777276825969342</v>
      </c>
      <c r="KI90" s="18"/>
      <c r="KJ90" s="13">
        <v>43.21</v>
      </c>
      <c r="KK90" s="68">
        <f t="shared" si="461"/>
        <v>3.9498141263940916E-3</v>
      </c>
      <c r="KL90" s="68">
        <f t="shared" si="640"/>
        <v>3.4342305639097201E-4</v>
      </c>
      <c r="KM90" s="68">
        <f t="shared" si="462"/>
        <v>1.0478672985781989</v>
      </c>
      <c r="KN90" s="68"/>
      <c r="KO90" s="15">
        <f t="shared" si="463"/>
        <v>-0.35708971879184637</v>
      </c>
      <c r="KQ90" s="13">
        <v>1.548</v>
      </c>
      <c r="KR90" s="68">
        <f t="shared" si="464"/>
        <v>7.1567989590111394E-3</v>
      </c>
      <c r="KS90" s="68">
        <f t="shared" si="641"/>
        <v>3.5504078890080198E-3</v>
      </c>
      <c r="KT90" s="68">
        <f t="shared" si="465"/>
        <v>-0.40916030534351144</v>
      </c>
      <c r="KU90" s="68"/>
      <c r="KV90" s="15">
        <f t="shared" si="466"/>
        <v>0.5326732673267327</v>
      </c>
      <c r="KW90" s="18"/>
      <c r="KX90" s="13">
        <v>21.98</v>
      </c>
      <c r="KY90" s="68">
        <f t="shared" si="467"/>
        <v>-9.0909090909088968E-4</v>
      </c>
      <c r="KZ90" s="68">
        <f t="shared" si="642"/>
        <v>-4.515481979094009E-3</v>
      </c>
      <c r="LA90" s="68">
        <f t="shared" si="468"/>
        <v>-0.69442513554844987</v>
      </c>
      <c r="LB90" s="68"/>
      <c r="LC90" s="15">
        <f t="shared" si="469"/>
        <v>-7.2964993673555481E-2</v>
      </c>
      <c r="LD90" s="18"/>
      <c r="LE90" s="13">
        <v>51.22</v>
      </c>
      <c r="LF90" s="68">
        <f t="shared" si="470"/>
        <v>1.7602190494816409E-3</v>
      </c>
      <c r="LG90" s="68">
        <f t="shared" si="643"/>
        <v>-1.8461720205214787E-3</v>
      </c>
      <c r="LH90" s="68">
        <f t="shared" si="471"/>
        <v>0.42952832821657833</v>
      </c>
      <c r="LI90" s="68"/>
      <c r="LJ90" s="15">
        <f t="shared" si="472"/>
        <v>0.11082194751680763</v>
      </c>
      <c r="LL90" s="13">
        <v>116.37</v>
      </c>
      <c r="LM90" s="68">
        <f t="shared" si="473"/>
        <v>-2.283986900663363E-2</v>
      </c>
      <c r="LN90" s="68">
        <f t="shared" si="644"/>
        <v>-2.6446260076636748E-2</v>
      </c>
      <c r="LO90" s="68">
        <f t="shared" si="474"/>
        <v>0.3299428571428572</v>
      </c>
      <c r="LP90" s="68"/>
      <c r="LQ90" s="15">
        <f t="shared" si="475"/>
        <v>0.48791714614499443</v>
      </c>
      <c r="LS90" s="13">
        <v>14.59</v>
      </c>
      <c r="LT90" s="68">
        <f t="shared" si="476"/>
        <v>-1.2855209742895772E-2</v>
      </c>
      <c r="LU90" s="68">
        <f t="shared" si="645"/>
        <v>-1.646160081289889E-2</v>
      </c>
      <c r="LV90" s="68"/>
      <c r="LW90" s="68"/>
      <c r="LX90" s="15">
        <f t="shared" si="477"/>
        <v>0.57729729729729728</v>
      </c>
      <c r="LZ90" s="13">
        <v>12.67</v>
      </c>
      <c r="MA90" s="68">
        <f t="shared" si="478"/>
        <v>1.5810276679841559E-3</v>
      </c>
      <c r="MB90" s="68">
        <f t="shared" si="646"/>
        <v>-2.0253634020189638E-3</v>
      </c>
      <c r="MC90" s="68">
        <f t="shared" si="479"/>
        <v>-0.43056179775280901</v>
      </c>
      <c r="MD90" s="68"/>
      <c r="ME90" s="15">
        <f t="shared" si="480"/>
        <v>-6.0089020771513388E-2</v>
      </c>
      <c r="MG90" s="13">
        <v>24.44</v>
      </c>
      <c r="MH90" s="68">
        <f t="shared" si="481"/>
        <v>-2.4489795918366825E-3</v>
      </c>
      <c r="MI90" s="68">
        <f t="shared" si="647"/>
        <v>-6.0553706618398026E-3</v>
      </c>
      <c r="MJ90" s="68">
        <f t="shared" si="482"/>
        <v>2.2938005390835583</v>
      </c>
      <c r="MK90" s="68"/>
      <c r="ML90" s="15">
        <f t="shared" si="483"/>
        <v>0.15120113047574191</v>
      </c>
      <c r="MN90" s="13">
        <v>109.24</v>
      </c>
      <c r="MO90" s="68">
        <f t="shared" si="484"/>
        <v>6.8202764976958057E-3</v>
      </c>
      <c r="MP90" s="68">
        <f t="shared" si="648"/>
        <v>3.213885427692686E-3</v>
      </c>
      <c r="MQ90" s="68">
        <f t="shared" si="485"/>
        <v>-0.13232724384432096</v>
      </c>
      <c r="MR90" s="68"/>
      <c r="MS90" s="15">
        <f t="shared" si="486"/>
        <v>-1.9301553101714747E-2</v>
      </c>
      <c r="MU90" s="13">
        <v>14.05</v>
      </c>
      <c r="MV90" s="68">
        <f t="shared" si="487"/>
        <v>-2.5658807212205217E-2</v>
      </c>
      <c r="MW90" s="68">
        <f t="shared" si="649"/>
        <v>-2.9265198282208336E-2</v>
      </c>
      <c r="MX90" s="68">
        <f t="shared" si="488"/>
        <v>-0.32678485864877815</v>
      </c>
      <c r="MY90" s="68"/>
      <c r="MZ90" s="15">
        <f t="shared" si="489"/>
        <v>0.31677600749765705</v>
      </c>
      <c r="NB90" s="13">
        <v>200.5</v>
      </c>
      <c r="NC90" s="68">
        <f t="shared" si="490"/>
        <v>-1.6928898625771928E-3</v>
      </c>
      <c r="ND90" s="68">
        <f t="shared" si="650"/>
        <v>-5.2992809325803124E-3</v>
      </c>
      <c r="NE90" s="68">
        <f t="shared" si="491"/>
        <v>0.48003247951575995</v>
      </c>
      <c r="NF90" s="68"/>
      <c r="NG90" s="15">
        <f t="shared" si="492"/>
        <v>0.20211043827567607</v>
      </c>
      <c r="NI90" s="13">
        <v>5.8</v>
      </c>
      <c r="NJ90" s="68">
        <f t="shared" si="493"/>
        <v>-1.1925042589437867E-2</v>
      </c>
      <c r="NK90" s="68">
        <f t="shared" si="651"/>
        <v>-1.5531433659440987E-2</v>
      </c>
      <c r="NL90" s="68">
        <f t="shared" si="494"/>
        <v>-0.95394998015085353</v>
      </c>
      <c r="NM90" s="68"/>
      <c r="NN90" s="15">
        <f t="shared" si="495"/>
        <v>0.18367346938775497</v>
      </c>
      <c r="NP90" s="13">
        <v>371.19</v>
      </c>
      <c r="NQ90" s="68">
        <f t="shared" si="496"/>
        <v>3.6773652759376301E-3</v>
      </c>
      <c r="NR90" s="68">
        <f t="shared" si="652"/>
        <v>7.0974205934510454E-5</v>
      </c>
      <c r="NS90" s="68">
        <f t="shared" si="497"/>
        <v>1.8281142857142858</v>
      </c>
      <c r="NT90" s="68"/>
      <c r="NU90" s="15">
        <f t="shared" si="498"/>
        <v>0.12847718359529381</v>
      </c>
      <c r="NW90" s="13">
        <v>160.16</v>
      </c>
      <c r="NX90" s="68">
        <f t="shared" si="499"/>
        <v>-2.8018180686135174E-3</v>
      </c>
      <c r="NY90" s="68">
        <f t="shared" si="653"/>
        <v>-6.408209138616637E-3</v>
      </c>
      <c r="NZ90" s="68">
        <f t="shared" si="500"/>
        <v>-8.875739644970411E-2</v>
      </c>
      <c r="OA90" s="68"/>
      <c r="OB90" s="15">
        <f t="shared" si="501"/>
        <v>-0.15393555203380885</v>
      </c>
      <c r="OD90" s="13">
        <v>1.44</v>
      </c>
      <c r="OE90" s="68">
        <f t="shared" si="502"/>
        <v>-3.35570469798658E-2</v>
      </c>
      <c r="OF90" s="68">
        <f t="shared" si="654"/>
        <v>-3.7163438049868922E-2</v>
      </c>
      <c r="OG90" s="68">
        <f t="shared" si="503"/>
        <v>-0.99361900119643731</v>
      </c>
      <c r="OH90" s="68"/>
      <c r="OI90" s="15">
        <f t="shared" si="504"/>
        <v>-1.3698630136986314E-2</v>
      </c>
      <c r="OK90" s="13">
        <v>70.959999999999994</v>
      </c>
      <c r="OL90" s="68">
        <f t="shared" si="505"/>
        <v>6.9533134667233562E-3</v>
      </c>
      <c r="OM90" s="68">
        <f t="shared" si="655"/>
        <v>3.3469223967202365E-3</v>
      </c>
      <c r="ON90" s="68">
        <f t="shared" si="506"/>
        <v>0.67161366313309745</v>
      </c>
      <c r="OO90" s="68"/>
      <c r="OP90" s="15">
        <f t="shared" si="507"/>
        <v>6.5305509683230664E-2</v>
      </c>
      <c r="OR90" s="13">
        <v>3.28</v>
      </c>
      <c r="OS90" s="68">
        <f t="shared" si="508"/>
        <v>-9.0634441087614048E-3</v>
      </c>
      <c r="OT90" s="68">
        <f t="shared" si="656"/>
        <v>-1.2669835178764525E-2</v>
      </c>
      <c r="OU90" s="68">
        <f t="shared" si="509"/>
        <v>-0.574025974025974</v>
      </c>
      <c r="OV90" s="68"/>
      <c r="OW90" s="15">
        <f t="shared" si="510"/>
        <v>1.9285714285714282</v>
      </c>
      <c r="OY90" s="13">
        <v>125.09</v>
      </c>
      <c r="OZ90" s="68">
        <f t="shared" si="511"/>
        <v>7.4091970685350866E-3</v>
      </c>
      <c r="PA90" s="68">
        <f t="shared" si="657"/>
        <v>3.802805998531967E-3</v>
      </c>
      <c r="PB90" s="68">
        <f t="shared" si="665"/>
        <v>2.8489230769230769</v>
      </c>
      <c r="PC90" s="68"/>
      <c r="PD90" s="15">
        <f t="shared" si="512"/>
        <v>9.2012221737232711E-2</v>
      </c>
      <c r="PE90" s="18"/>
      <c r="PF90" s="13">
        <v>221.23</v>
      </c>
      <c r="PG90" s="68">
        <f t="shared" si="513"/>
        <v>1.1290912415432433E-2</v>
      </c>
      <c r="PH90" s="68">
        <f t="shared" si="658"/>
        <v>7.6845213454293133E-3</v>
      </c>
      <c r="PI90" s="68">
        <f t="shared" si="514"/>
        <v>-0.36464675473865593</v>
      </c>
      <c r="PJ90" s="68"/>
      <c r="PK90" s="15">
        <f t="shared" si="515"/>
        <v>5.7858748147085519E-2</v>
      </c>
      <c r="PM90" s="13"/>
      <c r="PN90" s="68">
        <f t="shared" si="516"/>
        <v>0</v>
      </c>
      <c r="PO90" s="68">
        <f t="shared" si="517"/>
        <v>-3.6063910700031196E-3</v>
      </c>
      <c r="PP90" s="68">
        <f t="shared" si="518"/>
        <v>0</v>
      </c>
      <c r="PQ90" s="68"/>
      <c r="PR90" s="15">
        <f t="shared" si="519"/>
        <v>0</v>
      </c>
      <c r="PT90" s="13">
        <v>4.45</v>
      </c>
      <c r="PU90" s="68">
        <f t="shared" si="520"/>
        <v>-3.4707158351410007E-2</v>
      </c>
      <c r="PV90" s="68">
        <f t="shared" si="659"/>
        <v>-3.8313549421413129E-2</v>
      </c>
      <c r="PW90" s="68">
        <f t="shared" si="521"/>
        <v>-0.48967889908256884</v>
      </c>
      <c r="PX90" s="68"/>
      <c r="PY90" s="15">
        <f t="shared" si="522"/>
        <v>-0.1325536062378167</v>
      </c>
      <c r="QA90" s="13">
        <v>199.58</v>
      </c>
      <c r="QB90" s="68">
        <f t="shared" si="523"/>
        <v>3.0675480272671071E-2</v>
      </c>
      <c r="QC90" s="68">
        <f t="shared" si="660"/>
        <v>2.7069089202667953E-2</v>
      </c>
      <c r="QD90" s="68">
        <f t="shared" si="524"/>
        <v>-0.40845905332108234</v>
      </c>
      <c r="QE90" s="68"/>
      <c r="QF90" s="15">
        <f t="shared" si="525"/>
        <v>4.0888703452592066E-2</v>
      </c>
      <c r="QH90" s="13">
        <v>1.19</v>
      </c>
      <c r="QI90" s="68">
        <f t="shared" si="526"/>
        <v>1.2765957446808427E-2</v>
      </c>
      <c r="QJ90" s="68">
        <f t="shared" si="661"/>
        <v>9.1595663768053066E-3</v>
      </c>
      <c r="QK90" s="68">
        <f t="shared" si="527"/>
        <v>-0.52589641434262946</v>
      </c>
      <c r="QL90" s="68"/>
      <c r="QM90" s="15">
        <f t="shared" si="528"/>
        <v>-8.4615384615384689E-2</v>
      </c>
      <c r="QO90" s="13">
        <v>12.86</v>
      </c>
      <c r="QP90" s="68">
        <f t="shared" si="529"/>
        <v>-6.949806949806939E-3</v>
      </c>
      <c r="QQ90" s="68">
        <f t="shared" si="662"/>
        <v>-1.0556198019810059E-2</v>
      </c>
      <c r="QR90" s="68">
        <f t="shared" si="530"/>
        <v>-0.98432433750213311</v>
      </c>
      <c r="QS90" s="68"/>
      <c r="QT90" s="15">
        <f t="shared" si="531"/>
        <v>0.12020905923344939</v>
      </c>
      <c r="QV90" s="13">
        <v>1.732</v>
      </c>
      <c r="QW90" s="68">
        <f t="shared" si="532"/>
        <v>1.7028772753963542E-2</v>
      </c>
      <c r="QX90" s="68">
        <f t="shared" si="663"/>
        <v>1.3422381683960422E-2</v>
      </c>
      <c r="QY90" s="68">
        <f t="shared" si="533"/>
        <v>-0.50934844192634554</v>
      </c>
      <c r="QZ90" s="68"/>
      <c r="RA90" s="15">
        <f t="shared" si="534"/>
        <v>-0.29219452390682471</v>
      </c>
      <c r="RC90" s="13">
        <v>20.420000000000002</v>
      </c>
      <c r="RD90" s="68">
        <f t="shared" si="535"/>
        <v>6.9033530571992385E-3</v>
      </c>
      <c r="RE90" s="68">
        <f t="shared" si="664"/>
        <v>3.2969619871961189E-3</v>
      </c>
      <c r="RF90" s="68">
        <f t="shared" si="536"/>
        <v>-0.55886800604882259</v>
      </c>
      <c r="RG90" s="68"/>
      <c r="RH90" s="15">
        <f t="shared" si="537"/>
        <v>-0.17494949494949488</v>
      </c>
      <c r="RJ90" s="13">
        <v>164.48</v>
      </c>
      <c r="RK90" s="68">
        <f t="shared" si="538"/>
        <v>6.6095471236229135E-3</v>
      </c>
      <c r="RL90" s="68">
        <f t="shared" si="539"/>
        <v>3.0031560536197938E-3</v>
      </c>
      <c r="RM90" s="68">
        <f t="shared" si="540"/>
        <v>-0.23703497541515919</v>
      </c>
      <c r="RN90" s="68"/>
      <c r="RO90" s="15">
        <f t="shared" si="541"/>
        <v>-0.16388775925172838</v>
      </c>
      <c r="RQ90" s="13">
        <v>12.81</v>
      </c>
      <c r="RR90" s="68">
        <f t="shared" si="542"/>
        <v>1.6666666666666736E-2</v>
      </c>
      <c r="RS90" s="68">
        <f t="shared" si="543"/>
        <v>1.3060275596663616E-2</v>
      </c>
      <c r="RT90" s="68">
        <f t="shared" si="544"/>
        <v>-0.125</v>
      </c>
      <c r="RU90" s="68"/>
      <c r="RV90" s="15">
        <f t="shared" si="545"/>
        <v>-0.38531669865642992</v>
      </c>
      <c r="RX90" s="13">
        <v>116.08</v>
      </c>
      <c r="RY90" s="68">
        <f t="shared" si="546"/>
        <v>1.2472743131269014E-2</v>
      </c>
      <c r="RZ90" s="68">
        <f t="shared" si="547"/>
        <v>8.8663520612658944E-3</v>
      </c>
      <c r="SA90" s="68">
        <f t="shared" si="548"/>
        <v>-0.12761160378776495</v>
      </c>
      <c r="SB90" s="68"/>
      <c r="SC90" s="15">
        <f t="shared" si="549"/>
        <v>0.53484067169112792</v>
      </c>
      <c r="SE90" s="13">
        <v>8.86</v>
      </c>
      <c r="SF90" s="68">
        <f t="shared" si="550"/>
        <v>-3.9045553145336351E-2</v>
      </c>
      <c r="SG90" s="68">
        <f t="shared" si="551"/>
        <v>-4.2651944215339473E-2</v>
      </c>
      <c r="SH90" s="68">
        <f t="shared" si="552"/>
        <v>-0.29120000000000007</v>
      </c>
      <c r="SI90" s="68"/>
      <c r="SJ90" s="15">
        <f t="shared" si="553"/>
        <v>-0.4193971166448231</v>
      </c>
      <c r="SL90" s="13">
        <v>1.01</v>
      </c>
      <c r="SM90" s="68">
        <f t="shared" si="554"/>
        <v>2.0202020202020221E-2</v>
      </c>
      <c r="SN90" s="68">
        <f t="shared" si="555"/>
        <v>1.6595629132017103E-2</v>
      </c>
      <c r="SO90" s="68">
        <f t="shared" si="556"/>
        <v>-0.28873239436619713</v>
      </c>
      <c r="SP90" s="68"/>
      <c r="SQ90" s="15">
        <f t="shared" si="557"/>
        <v>0</v>
      </c>
      <c r="SS90" s="13">
        <v>7</v>
      </c>
      <c r="ST90" s="68">
        <f t="shared" si="558"/>
        <v>-5.0203527815468128E-2</v>
      </c>
      <c r="SU90" s="68">
        <f t="shared" si="559"/>
        <v>-5.380991888547125E-2</v>
      </c>
      <c r="SV90" s="68">
        <f t="shared" si="560"/>
        <v>-0.56629491945477073</v>
      </c>
      <c r="SW90" s="68"/>
      <c r="SX90" s="15">
        <f t="shared" si="561"/>
        <v>-0.16666666666666671</v>
      </c>
      <c r="SZ90" s="13">
        <v>24.58</v>
      </c>
      <c r="TA90" s="68">
        <f t="shared" si="562"/>
        <v>-1.0865191146881413E-2</v>
      </c>
      <c r="TB90" s="68">
        <f t="shared" si="563"/>
        <v>-1.4471582216884533E-2</v>
      </c>
      <c r="TC90" s="68">
        <f t="shared" si="564"/>
        <v>-0.39113202873420855</v>
      </c>
      <c r="TD90" s="68"/>
      <c r="TE90" s="15">
        <f t="shared" si="565"/>
        <v>0.57564102564102559</v>
      </c>
      <c r="TG90" s="13">
        <v>0.18379999999999999</v>
      </c>
      <c r="TH90" s="68">
        <f t="shared" si="566"/>
        <v>-3.2631578947368477E-2</v>
      </c>
      <c r="TI90" s="68">
        <f t="shared" si="567"/>
        <v>-3.6237970017371599E-2</v>
      </c>
      <c r="TJ90" s="68">
        <f t="shared" si="568"/>
        <v>-0.16454545454545458</v>
      </c>
      <c r="TK90" s="68"/>
      <c r="TL90" s="15">
        <f t="shared" si="569"/>
        <v>8.4365781710914328E-2</v>
      </c>
      <c r="TN90" s="13">
        <v>26.41</v>
      </c>
      <c r="TO90" s="68">
        <f t="shared" si="570"/>
        <v>-3.0825688073394489E-2</v>
      </c>
      <c r="TP90" s="68">
        <f t="shared" si="571"/>
        <v>-3.4432079143397611E-2</v>
      </c>
      <c r="TQ90" s="68">
        <f t="shared" si="572"/>
        <v>-0.61505105201402199</v>
      </c>
      <c r="TR90" s="68"/>
      <c r="TS90" s="15">
        <f t="shared" si="573"/>
        <v>-0.11226890756302521</v>
      </c>
      <c r="TU90" s="13">
        <v>2.14</v>
      </c>
      <c r="TV90" s="68">
        <f t="shared" si="574"/>
        <v>-3.1674208144796309E-2</v>
      </c>
      <c r="TW90" s="68">
        <f t="shared" si="575"/>
        <v>-3.5280599214799431E-2</v>
      </c>
      <c r="TX90" s="68">
        <f t="shared" si="576"/>
        <v>-0.51473922902494329</v>
      </c>
      <c r="TY90" s="68"/>
      <c r="TZ90" s="15">
        <f t="shared" si="577"/>
        <v>0.25146198830409366</v>
      </c>
      <c r="UB90" s="13"/>
      <c r="UC90" s="68">
        <f t="shared" si="578"/>
        <v>0</v>
      </c>
      <c r="UD90" s="68">
        <f t="shared" si="579"/>
        <v>-3.6063910700031196E-3</v>
      </c>
      <c r="UE90" s="68">
        <f t="shared" si="580"/>
        <v>0</v>
      </c>
      <c r="UF90" s="68"/>
      <c r="UG90" s="15">
        <f t="shared" si="581"/>
        <v>0</v>
      </c>
      <c r="UI90" s="13"/>
      <c r="UJ90" s="68">
        <f t="shared" si="582"/>
        <v>0</v>
      </c>
      <c r="UK90" s="68">
        <f t="shared" si="583"/>
        <v>-3.6063910700031196E-3</v>
      </c>
      <c r="UL90" s="68">
        <f t="shared" si="584"/>
        <v>0</v>
      </c>
      <c r="UM90" s="68"/>
      <c r="UN90" s="15">
        <f t="shared" si="585"/>
        <v>0</v>
      </c>
      <c r="UP90" s="13"/>
      <c r="UQ90" s="68">
        <f t="shared" si="586"/>
        <v>0</v>
      </c>
      <c r="UR90" s="68">
        <f t="shared" si="587"/>
        <v>-3.6063910700031196E-3</v>
      </c>
      <c r="US90" s="68">
        <f t="shared" si="588"/>
        <v>0</v>
      </c>
      <c r="UT90" s="68"/>
      <c r="UU90" s="15">
        <f t="shared" si="589"/>
        <v>0</v>
      </c>
      <c r="UW90" s="13"/>
      <c r="UX90" s="68">
        <f t="shared" si="590"/>
        <v>0</v>
      </c>
      <c r="UY90" s="68">
        <f t="shared" si="591"/>
        <v>-3.6063910700031196E-3</v>
      </c>
      <c r="UZ90" s="68">
        <f t="shared" si="592"/>
        <v>0</v>
      </c>
      <c r="VA90" s="68"/>
      <c r="VB90" s="15">
        <f t="shared" si="593"/>
        <v>0</v>
      </c>
      <c r="VD90" s="13"/>
      <c r="VE90" s="68">
        <f t="shared" si="594"/>
        <v>0</v>
      </c>
      <c r="VF90" s="68">
        <f t="shared" si="595"/>
        <v>-3.6063910700031196E-3</v>
      </c>
      <c r="VG90" s="68">
        <f t="shared" si="596"/>
        <v>0</v>
      </c>
      <c r="VH90" s="68"/>
      <c r="VI90" s="15">
        <f t="shared" si="597"/>
        <v>0</v>
      </c>
      <c r="VM90" s="21">
        <f t="shared" si="598"/>
        <v>-3.582988827568146E-3</v>
      </c>
      <c r="VN90" s="49"/>
      <c r="VO90" s="21">
        <f t="shared" si="599"/>
        <v>0.31453000501601042</v>
      </c>
      <c r="VP90" s="14"/>
      <c r="VQ90" s="21">
        <f t="shared" si="600"/>
        <v>3.9200067676145922E-2</v>
      </c>
    </row>
    <row r="91" spans="1:589" ht="15.75" customHeight="1" x14ac:dyDescent="0.2">
      <c r="A91" s="127">
        <v>45777</v>
      </c>
      <c r="B91" s="4">
        <f t="shared" si="333"/>
        <v>45777</v>
      </c>
      <c r="C91" s="13">
        <v>40669.360000000001</v>
      </c>
      <c r="D91" s="138">
        <f t="shared" si="334"/>
        <v>141.73999999999796</v>
      </c>
      <c r="E91" s="68">
        <f t="shared" si="335"/>
        <v>3.4973679678204136E-3</v>
      </c>
      <c r="F91" s="15">
        <f t="shared" si="336"/>
        <v>-4.406850096205784E-2</v>
      </c>
      <c r="G91" s="13">
        <v>5569.06</v>
      </c>
      <c r="H91" s="138">
        <f t="shared" si="337"/>
        <v>8.2300000000004729</v>
      </c>
      <c r="I91" s="68">
        <f t="shared" si="338"/>
        <v>1.4799948928488145E-3</v>
      </c>
      <c r="J91" s="15">
        <f t="shared" si="339"/>
        <v>-5.3143431327710128E-2</v>
      </c>
      <c r="K91" s="13">
        <v>17446.34</v>
      </c>
      <c r="L91" s="138">
        <f t="shared" si="340"/>
        <v>-14.979999999999563</v>
      </c>
      <c r="M91" s="68">
        <f t="shared" si="341"/>
        <v>-8.5789619570568335E-4</v>
      </c>
      <c r="N91" s="15">
        <f t="shared" si="342"/>
        <v>-9.6549649185766126E-2</v>
      </c>
      <c r="O91" s="13">
        <v>1964.12</v>
      </c>
      <c r="P91" s="138">
        <f t="shared" si="343"/>
        <v>-12.400000000000091</v>
      </c>
      <c r="Q91" s="68">
        <f t="shared" si="344"/>
        <v>-6.2736526824925072E-3</v>
      </c>
      <c r="R91" s="15">
        <f t="shared" si="345"/>
        <v>-0.11929188937116618</v>
      </c>
      <c r="S91" s="18">
        <f t="shared" si="346"/>
        <v>1.0449967898299036E-3</v>
      </c>
      <c r="T91" s="121">
        <f t="shared" si="347"/>
        <v>251.80491984500088</v>
      </c>
      <c r="U91" s="121">
        <f t="shared" si="348"/>
        <v>251.80491984500088</v>
      </c>
      <c r="V91" s="134">
        <f t="shared" si="349"/>
        <v>8.3069454211102381E-4</v>
      </c>
      <c r="W91" s="21">
        <f t="shared" si="601"/>
        <v>-2.6726304040277451E-2</v>
      </c>
      <c r="X91" s="18">
        <f t="shared" si="350"/>
        <v>-5.3854650438224082E-4</v>
      </c>
      <c r="Y91" s="352">
        <f>159905.37+381758.67</f>
        <v>541664.04</v>
      </c>
      <c r="Z91" s="15">
        <v>1.9999999999999999E-6</v>
      </c>
      <c r="AA91" s="21">
        <f t="shared" si="351"/>
        <v>-8.2869454211102376E-4</v>
      </c>
      <c r="AC91" s="26">
        <v>198.7</v>
      </c>
      <c r="AD91" s="68">
        <f t="shared" si="352"/>
        <v>-3.5105315947844386E-3</v>
      </c>
      <c r="AE91" s="68">
        <f t="shared" si="602"/>
        <v>-4.3412261368954621E-3</v>
      </c>
      <c r="AF91" s="68">
        <f t="shared" si="353"/>
        <v>0.20592340838744902</v>
      </c>
      <c r="AG91" s="68"/>
      <c r="AH91" s="15">
        <f t="shared" si="354"/>
        <v>-0.12532464674032662</v>
      </c>
      <c r="AJ91" s="26">
        <v>20.18</v>
      </c>
      <c r="AK91" s="68">
        <f t="shared" si="355"/>
        <v>-9.9009900990096908E-4</v>
      </c>
      <c r="AL91" s="68">
        <f t="shared" si="603"/>
        <v>-1.8207935520119928E-3</v>
      </c>
      <c r="AM91" s="68">
        <f t="shared" si="356"/>
        <v>8.4946236559139687E-2</v>
      </c>
      <c r="AN91" s="68"/>
      <c r="AO91" s="15">
        <f t="shared" si="357"/>
        <v>-4.0418449833571152E-2</v>
      </c>
      <c r="AQ91" s="13">
        <v>19.010000000000002</v>
      </c>
      <c r="AR91" s="68">
        <f t="shared" si="358"/>
        <v>1.0531858873092748E-3</v>
      </c>
      <c r="AS91" s="68">
        <f t="shared" si="604"/>
        <v>2.2249134519825096E-4</v>
      </c>
      <c r="AT91" s="68">
        <f t="shared" si="359"/>
        <v>0.10075275043427921</v>
      </c>
      <c r="AU91" s="68"/>
      <c r="AV91" s="15">
        <f t="shared" si="360"/>
        <v>-0.11457848160223556</v>
      </c>
      <c r="AX91" s="26">
        <v>193.48</v>
      </c>
      <c r="AY91" s="68">
        <f t="shared" si="361"/>
        <v>1.5529557925250178E-3</v>
      </c>
      <c r="AZ91" s="68">
        <f t="shared" si="605"/>
        <v>7.2226125041399399E-4</v>
      </c>
      <c r="BA91" s="68">
        <f t="shared" si="362"/>
        <v>0.44280387770320656</v>
      </c>
      <c r="BB91" s="68"/>
      <c r="BC91" s="15">
        <f t="shared" si="363"/>
        <v>-5.2451148440178307E-2</v>
      </c>
      <c r="BE91" s="13">
        <v>74.260000000000005</v>
      </c>
      <c r="BF91" s="68">
        <f t="shared" si="364"/>
        <v>2.0240183510997932E-3</v>
      </c>
      <c r="BG91" s="68">
        <f t="shared" si="606"/>
        <v>1.1933238089887692E-3</v>
      </c>
      <c r="BH91" s="68"/>
      <c r="BI91" s="68"/>
      <c r="BJ91" s="15">
        <f t="shared" si="365"/>
        <v>8.0086873897109185E-3</v>
      </c>
      <c r="BL91" s="13">
        <v>64.2</v>
      </c>
      <c r="BM91" s="68">
        <f t="shared" si="366"/>
        <v>2.1854511395566745E-3</v>
      </c>
      <c r="BN91" s="68">
        <f t="shared" si="607"/>
        <v>1.3547565974456506E-3</v>
      </c>
      <c r="BO91" s="68">
        <f t="shared" si="367"/>
        <v>8.1172111822162343E-2</v>
      </c>
      <c r="BP91" s="68"/>
      <c r="BQ91" s="15">
        <f t="shared" si="368"/>
        <v>-3.2695494952538824E-2</v>
      </c>
      <c r="BS91" s="13">
        <v>34.64</v>
      </c>
      <c r="BT91" s="68">
        <f t="shared" si="369"/>
        <v>-2.8860028860023119E-4</v>
      </c>
      <c r="BU91" s="68">
        <f t="shared" si="608"/>
        <v>-1.1192948307112551E-3</v>
      </c>
      <c r="BV91" s="68">
        <f t="shared" si="370"/>
        <v>-7.031669350509924E-2</v>
      </c>
      <c r="BW91" s="68"/>
      <c r="BX91" s="15">
        <f t="shared" si="371"/>
        <v>-9.437908496732024E-2</v>
      </c>
      <c r="BZ91" s="13"/>
      <c r="CA91" s="68">
        <f t="shared" si="372"/>
        <v>0</v>
      </c>
      <c r="CB91" s="68">
        <f t="shared" si="609"/>
        <v>0</v>
      </c>
      <c r="CC91" s="68">
        <f t="shared" si="373"/>
        <v>0</v>
      </c>
      <c r="CD91" s="68"/>
      <c r="CE91" s="15">
        <f t="shared" si="374"/>
        <v>0</v>
      </c>
      <c r="CG91" s="13">
        <v>28.57</v>
      </c>
      <c r="CH91" s="68">
        <f t="shared" si="375"/>
        <v>-5.2228412256266916E-3</v>
      </c>
      <c r="CI91" s="68">
        <f t="shared" si="610"/>
        <v>-6.0535357677377151E-3</v>
      </c>
      <c r="CJ91" s="68">
        <f t="shared" si="376"/>
        <v>-5.4912338736354621E-2</v>
      </c>
      <c r="CK91" s="68"/>
      <c r="CL91" s="15">
        <f t="shared" si="377"/>
        <v>-0.16850989522700813</v>
      </c>
      <c r="CN91" s="13">
        <v>29.63</v>
      </c>
      <c r="CO91" s="68">
        <f t="shared" si="378"/>
        <v>-1.6846361185984067E-3</v>
      </c>
      <c r="CP91" s="68">
        <f t="shared" si="611"/>
        <v>-2.5153306607094304E-3</v>
      </c>
      <c r="CQ91" s="68">
        <f t="shared" si="379"/>
        <v>-5.4562858966177435E-2</v>
      </c>
      <c r="CR91" s="68"/>
      <c r="CS91" s="15">
        <f t="shared" si="380"/>
        <v>-0.11472960860472065</v>
      </c>
      <c r="CU91" s="13">
        <v>33.479999999999997</v>
      </c>
      <c r="CV91" s="68">
        <f t="shared" si="381"/>
        <v>-3.8678964593871633E-3</v>
      </c>
      <c r="CW91" s="68">
        <f t="shared" si="612"/>
        <v>-4.6985910014981872E-3</v>
      </c>
      <c r="CX91" s="68">
        <f t="shared" si="382"/>
        <v>4.1368584758942409E-2</v>
      </c>
      <c r="CY91" s="68"/>
      <c r="CZ91" s="15">
        <f t="shared" si="383"/>
        <v>-0.10193133047210312</v>
      </c>
      <c r="DB91" s="13">
        <v>18.440000000000001</v>
      </c>
      <c r="DC91" s="68">
        <f t="shared" si="384"/>
        <v>-4.3196544276456967E-3</v>
      </c>
      <c r="DD91" s="68">
        <f t="shared" si="613"/>
        <v>-5.1503489697567201E-3</v>
      </c>
      <c r="DE91" s="68">
        <f t="shared" si="385"/>
        <v>-0.15683584819387286</v>
      </c>
      <c r="DF91" s="68"/>
      <c r="DG91" s="15">
        <f t="shared" si="386"/>
        <v>-9.4302554027504829E-2</v>
      </c>
      <c r="DI91" s="13">
        <v>46.22</v>
      </c>
      <c r="DJ91" s="68">
        <f t="shared" si="387"/>
        <v>8.6617583369422147E-4</v>
      </c>
      <c r="DK91" s="68">
        <f t="shared" si="614"/>
        <v>3.5481291583197658E-5</v>
      </c>
      <c r="DL91" s="68">
        <f t="shared" si="388"/>
        <v>4.6885617214043045E-2</v>
      </c>
      <c r="DM91" s="68"/>
      <c r="DN91" s="15">
        <f t="shared" si="389"/>
        <v>9.6299810246679385E-2</v>
      </c>
      <c r="DP91" s="13">
        <v>38.020000000000003</v>
      </c>
      <c r="DQ91" s="68">
        <f t="shared" si="390"/>
        <v>1.3168290755861012E-3</v>
      </c>
      <c r="DR91" s="68">
        <f t="shared" si="615"/>
        <v>4.8613453347507742E-4</v>
      </c>
      <c r="DS91" s="68"/>
      <c r="DT91" s="68"/>
      <c r="DU91" s="15">
        <f t="shared" si="391"/>
        <v>-1.5756302521007135E-3</v>
      </c>
      <c r="DV91" s="18"/>
      <c r="DW91" s="13">
        <v>25.96</v>
      </c>
      <c r="DX91" s="68">
        <f t="shared" si="392"/>
        <v>7.3729142413659788E-3</v>
      </c>
      <c r="DY91" s="68">
        <f t="shared" si="616"/>
        <v>6.5422196992549553E-3</v>
      </c>
      <c r="DZ91" s="68">
        <f t="shared" si="393"/>
        <v>0.38527214514407698</v>
      </c>
      <c r="EA91" s="68"/>
      <c r="EB91" s="15">
        <f t="shared" si="394"/>
        <v>-0.22438004182850307</v>
      </c>
      <c r="ED91" s="13">
        <v>30.99</v>
      </c>
      <c r="EE91" s="68">
        <f t="shared" si="395"/>
        <v>3.5621761658030907E-3</v>
      </c>
      <c r="EF91" s="68">
        <f t="shared" si="617"/>
        <v>2.7314816236920668E-3</v>
      </c>
      <c r="EG91" s="68">
        <f t="shared" si="396"/>
        <v>0.4736091298145505</v>
      </c>
      <c r="EH91" s="68"/>
      <c r="EI91" s="15">
        <f t="shared" si="397"/>
        <v>-0.15970715835141008</v>
      </c>
      <c r="EK91" s="13">
        <v>103.71</v>
      </c>
      <c r="EL91" s="68">
        <f t="shared" si="398"/>
        <v>-3.0760357589157683E-3</v>
      </c>
      <c r="EM91" s="68">
        <f t="shared" si="618"/>
        <v>-3.9067303010267918E-3</v>
      </c>
      <c r="EN91" s="68">
        <f t="shared" si="399"/>
        <v>0.60691044313603937</v>
      </c>
      <c r="EO91" s="68"/>
      <c r="EP91" s="15">
        <f t="shared" si="400"/>
        <v>-6.8194070080862562E-2</v>
      </c>
      <c r="ER91" s="13">
        <v>35.46</v>
      </c>
      <c r="ES91" s="68">
        <f t="shared" si="401"/>
        <v>8.4674005080443511E-4</v>
      </c>
      <c r="ET91" s="68">
        <f t="shared" si="619"/>
        <v>1.6045508693411301E-5</v>
      </c>
      <c r="EU91" s="68">
        <f t="shared" si="402"/>
        <v>1.5754798052134183E-2</v>
      </c>
      <c r="EV91" s="68"/>
      <c r="EW91" s="15">
        <f t="shared" si="403"/>
        <v>-8.819748007199793E-2</v>
      </c>
      <c r="EY91" s="13">
        <v>35.99</v>
      </c>
      <c r="EZ91" s="68">
        <f t="shared" si="404"/>
        <v>1.0955056179775297E-2</v>
      </c>
      <c r="FA91" s="68">
        <f t="shared" si="620"/>
        <v>1.0124361637664272E-2</v>
      </c>
      <c r="FB91" s="68"/>
      <c r="FC91" s="68"/>
      <c r="FD91" s="15">
        <f t="shared" si="405"/>
        <v>0.46419853539462996</v>
      </c>
      <c r="FF91" s="13">
        <v>52.3</v>
      </c>
      <c r="FG91" s="68">
        <f t="shared" si="406"/>
        <v>-2.3342670401493931E-2</v>
      </c>
      <c r="FH91" s="68">
        <f t="shared" si="621"/>
        <v>-2.4173364943604954E-2</v>
      </c>
      <c r="FI91" s="68">
        <f t="shared" si="407"/>
        <v>-0.11475964793500341</v>
      </c>
      <c r="FJ91" s="68"/>
      <c r="FK91" s="15">
        <f t="shared" si="408"/>
        <v>-7.906321535481603E-2</v>
      </c>
      <c r="FM91" s="13">
        <v>167.49</v>
      </c>
      <c r="FN91" s="68">
        <f t="shared" si="409"/>
        <v>1.135684399282712E-3</v>
      </c>
      <c r="FO91" s="68">
        <f t="shared" si="622"/>
        <v>3.0498985717168821E-4</v>
      </c>
      <c r="FP91" s="68">
        <f t="shared" si="410"/>
        <v>0.44040247678018585</v>
      </c>
      <c r="FQ91" s="68"/>
      <c r="FR91" s="15">
        <f t="shared" si="411"/>
        <v>-7.8002862490366545E-2</v>
      </c>
      <c r="FT91" s="13">
        <v>92.41</v>
      </c>
      <c r="FU91" s="68">
        <f t="shared" si="412"/>
        <v>1.5172862252086331E-3</v>
      </c>
      <c r="FV91" s="68">
        <f t="shared" si="623"/>
        <v>6.8659168309760925E-4</v>
      </c>
      <c r="FW91" s="68">
        <f t="shared" si="413"/>
        <v>4.9755765080086285E-2</v>
      </c>
      <c r="FX91" s="68"/>
      <c r="FY91" s="15">
        <f t="shared" si="414"/>
        <v>2.4728321135506649E-2</v>
      </c>
      <c r="GA91" s="13">
        <v>17.41</v>
      </c>
      <c r="GB91" s="68">
        <f t="shared" si="415"/>
        <v>3.4582132564840756E-3</v>
      </c>
      <c r="GC91" s="68">
        <f t="shared" si="624"/>
        <v>2.6275187143730517E-3</v>
      </c>
      <c r="GD91" s="68"/>
      <c r="GE91" s="68"/>
      <c r="GF91" s="15">
        <f t="shared" si="416"/>
        <v>-1.1474469305794363E-3</v>
      </c>
      <c r="GG91" s="18"/>
      <c r="GH91" s="13">
        <v>18.41</v>
      </c>
      <c r="GI91" s="68">
        <f t="shared" si="417"/>
        <v>1.6004415011037481E-2</v>
      </c>
      <c r="GJ91" s="68">
        <f t="shared" si="625"/>
        <v>1.5173720468926457E-2</v>
      </c>
      <c r="GK91" s="68">
        <f t="shared" si="418"/>
        <v>-4.2143600416233024E-2</v>
      </c>
      <c r="GL91" s="68"/>
      <c r="GM91" s="15">
        <f t="shared" si="419"/>
        <v>-2.5925925925925845E-2</v>
      </c>
      <c r="GO91" s="13">
        <v>26.05</v>
      </c>
      <c r="GP91" s="68">
        <f t="shared" si="420"/>
        <v>8.517228029423245E-3</v>
      </c>
      <c r="GQ91" s="68">
        <f t="shared" si="626"/>
        <v>7.6865334873122216E-3</v>
      </c>
      <c r="GR91" s="68"/>
      <c r="GS91" s="68"/>
      <c r="GT91" s="15">
        <f t="shared" si="421"/>
        <v>-4.4036697247706397E-2</v>
      </c>
      <c r="GV91" s="13">
        <v>14.68</v>
      </c>
      <c r="GW91" s="68">
        <f t="shared" si="422"/>
        <v>2.7322404371584114E-3</v>
      </c>
      <c r="GX91" s="68">
        <f t="shared" si="627"/>
        <v>1.9015458950473875E-3</v>
      </c>
      <c r="GY91" s="68">
        <f t="shared" si="423"/>
        <v>0.2388185654008439</v>
      </c>
      <c r="GZ91" s="68"/>
      <c r="HA91" s="15">
        <f t="shared" si="424"/>
        <v>6.9970845481049496E-2</v>
      </c>
      <c r="HD91" s="26">
        <v>282.16000000000003</v>
      </c>
      <c r="HE91" s="68">
        <f t="shared" si="425"/>
        <v>-3.3797897476286504E-2</v>
      </c>
      <c r="HF91" s="68">
        <f t="shared" si="628"/>
        <v>-3.4628592018397526E-2</v>
      </c>
      <c r="HG91" s="68">
        <f t="shared" si="426"/>
        <v>0.5850794899162971</v>
      </c>
      <c r="HH91" s="68"/>
      <c r="HI91" s="15">
        <f t="shared" si="427"/>
        <v>-0.30130744849445312</v>
      </c>
      <c r="HK91" s="13">
        <v>33.78</v>
      </c>
      <c r="HL91" s="68">
        <f t="shared" si="428"/>
        <v>-1.859384079023825E-2</v>
      </c>
      <c r="HM91" s="68">
        <f t="shared" si="629"/>
        <v>-1.9424535332349273E-2</v>
      </c>
      <c r="HN91" s="68">
        <f t="shared" si="429"/>
        <v>12.620967741935484</v>
      </c>
      <c r="HO91" s="68"/>
      <c r="HP91" s="15">
        <f t="shared" si="430"/>
        <v>0.28051554207733143</v>
      </c>
      <c r="HR91" s="26">
        <v>105.59</v>
      </c>
      <c r="HS91" s="68">
        <f t="shared" si="431"/>
        <v>-2.5562938353635992E-2</v>
      </c>
      <c r="HT91" s="68">
        <f t="shared" si="630"/>
        <v>-2.6393632895747015E-2</v>
      </c>
      <c r="HU91" s="68">
        <f t="shared" si="432"/>
        <v>1.9008241758241757</v>
      </c>
      <c r="HV91" s="68"/>
      <c r="HW91" s="15">
        <f t="shared" si="433"/>
        <v>-1.8406618945802641E-2</v>
      </c>
      <c r="HY91" s="26">
        <v>108.92</v>
      </c>
      <c r="HZ91" s="68">
        <f t="shared" si="434"/>
        <v>-9.1726288754351792E-4</v>
      </c>
      <c r="IA91" s="68">
        <f t="shared" si="631"/>
        <v>-1.7479574296545416E-3</v>
      </c>
      <c r="IB91" s="68">
        <f t="shared" si="435"/>
        <v>2.8517469310670406E-2</v>
      </c>
      <c r="IC91" s="68"/>
      <c r="ID91" s="15">
        <f t="shared" si="436"/>
        <v>-0.18891950256906689</v>
      </c>
      <c r="IF91" s="26">
        <v>192.47</v>
      </c>
      <c r="IG91" s="68">
        <f t="shared" si="437"/>
        <v>6.8002301616362998E-3</v>
      </c>
      <c r="IH91" s="68">
        <f t="shared" si="632"/>
        <v>5.9695356195252763E-3</v>
      </c>
      <c r="II91" s="68">
        <f t="shared" si="438"/>
        <v>9.9828571428571419E-2</v>
      </c>
      <c r="IJ91" s="68"/>
      <c r="IK91" s="15">
        <f t="shared" si="439"/>
        <v>-0.1698153899240856</v>
      </c>
      <c r="IM91" s="13">
        <v>230.34</v>
      </c>
      <c r="IN91" s="68">
        <f t="shared" si="440"/>
        <v>-1.3022528975127463E-4</v>
      </c>
      <c r="IO91" s="68">
        <f t="shared" si="633"/>
        <v>-9.6091983186229841E-4</v>
      </c>
      <c r="IP91" s="68">
        <f t="shared" si="441"/>
        <v>3.4979496192149968</v>
      </c>
      <c r="IQ91" s="68"/>
      <c r="IR91" s="15">
        <f t="shared" si="442"/>
        <v>0.2284144845608235</v>
      </c>
      <c r="IT91" s="13">
        <v>45.15</v>
      </c>
      <c r="IU91" s="68">
        <f t="shared" si="443"/>
        <v>-5.9445178335535689E-3</v>
      </c>
      <c r="IV91" s="68">
        <f t="shared" si="634"/>
        <v>-6.7752123756645924E-3</v>
      </c>
      <c r="IW91" s="68">
        <f t="shared" si="444"/>
        <v>1.473972602739726</v>
      </c>
      <c r="IX91" s="68"/>
      <c r="IY91" s="15">
        <f t="shared" si="445"/>
        <v>-0.1214244016345593</v>
      </c>
      <c r="JA91" s="26">
        <v>549</v>
      </c>
      <c r="JB91" s="68">
        <f t="shared" si="446"/>
        <v>-9.8117018974100967E-3</v>
      </c>
      <c r="JC91" s="68">
        <f t="shared" si="635"/>
        <v>-1.0642396439521121E-2</v>
      </c>
      <c r="JD91" s="68">
        <f t="shared" si="447"/>
        <v>0.11043689320388354</v>
      </c>
      <c r="JE91" s="68"/>
      <c r="JF91" s="15">
        <f t="shared" si="448"/>
        <v>-6.2355894860890493E-2</v>
      </c>
      <c r="JH91" s="13">
        <v>395.26</v>
      </c>
      <c r="JI91" s="68">
        <f t="shared" si="449"/>
        <v>3.0961323723479096E-3</v>
      </c>
      <c r="JJ91" s="68">
        <f t="shared" si="636"/>
        <v>2.2654378302368857E-3</v>
      </c>
      <c r="JK91" s="68">
        <f t="shared" si="450"/>
        <v>-2.8104944798249296E-2</v>
      </c>
      <c r="JL91" s="68"/>
      <c r="JM91" s="15">
        <f t="shared" si="451"/>
        <v>-6.2253855278766333E-2</v>
      </c>
      <c r="JO91" s="13">
        <v>15.99</v>
      </c>
      <c r="JP91" s="68">
        <f t="shared" si="452"/>
        <v>-1.2492192379763491E-3</v>
      </c>
      <c r="JQ91" s="68">
        <f t="shared" si="637"/>
        <v>-2.0799137800873728E-3</v>
      </c>
      <c r="JR91" s="68">
        <f t="shared" si="453"/>
        <v>-0.46043529610258144</v>
      </c>
      <c r="JS91" s="68"/>
      <c r="JT91" s="15">
        <f t="shared" si="454"/>
        <v>0.56918547595682056</v>
      </c>
      <c r="JV91" s="13">
        <v>1.41</v>
      </c>
      <c r="JW91" s="68">
        <f t="shared" si="455"/>
        <v>-7.0422535211267668E-3</v>
      </c>
      <c r="JX91" s="68">
        <f t="shared" si="638"/>
        <v>-7.8729480632377911E-3</v>
      </c>
      <c r="JY91" s="68">
        <f t="shared" si="456"/>
        <v>-0.44268774703557312</v>
      </c>
      <c r="JZ91" s="68"/>
      <c r="KA91" s="15">
        <f t="shared" si="457"/>
        <v>-0.21666666666666673</v>
      </c>
      <c r="KC91" s="13">
        <v>15.33</v>
      </c>
      <c r="KD91" s="68">
        <f t="shared" si="458"/>
        <v>-4.3071161048689112E-2</v>
      </c>
      <c r="KE91" s="68">
        <f t="shared" si="639"/>
        <v>-4.3901855590800135E-2</v>
      </c>
      <c r="KF91" s="68">
        <f t="shared" si="459"/>
        <v>-0.21303901437371664</v>
      </c>
      <c r="KG91" s="68"/>
      <c r="KH91" s="15">
        <f t="shared" si="460"/>
        <v>-0.30883678990081154</v>
      </c>
      <c r="KI91" s="18"/>
      <c r="KJ91" s="13">
        <v>43.05</v>
      </c>
      <c r="KK91" s="68">
        <f t="shared" si="461"/>
        <v>-3.702846563295619E-3</v>
      </c>
      <c r="KL91" s="68">
        <f t="shared" si="640"/>
        <v>-4.5335411054066429E-3</v>
      </c>
      <c r="KM91" s="68">
        <f t="shared" si="462"/>
        <v>1.0402843601895733</v>
      </c>
      <c r="KN91" s="68"/>
      <c r="KO91" s="15">
        <f t="shared" si="463"/>
        <v>-0.35947031691712539</v>
      </c>
      <c r="KQ91" s="13">
        <v>1.52</v>
      </c>
      <c r="KR91" s="68">
        <f t="shared" si="464"/>
        <v>-1.8087855297157639E-2</v>
      </c>
      <c r="KS91" s="68">
        <f t="shared" si="641"/>
        <v>-1.8918549839268661E-2</v>
      </c>
      <c r="KT91" s="68">
        <f t="shared" si="465"/>
        <v>-0.41984732824427484</v>
      </c>
      <c r="KU91" s="68"/>
      <c r="KV91" s="15">
        <f t="shared" si="466"/>
        <v>0.50495049504950495</v>
      </c>
      <c r="KW91" s="18"/>
      <c r="KX91" s="13">
        <v>21.58</v>
      </c>
      <c r="KY91" s="68">
        <f t="shared" si="467"/>
        <v>-1.8198362147406829E-2</v>
      </c>
      <c r="KZ91" s="68">
        <f t="shared" si="642"/>
        <v>-1.9029056689517852E-2</v>
      </c>
      <c r="LA91" s="68">
        <f t="shared" si="468"/>
        <v>-0.69998609759488395</v>
      </c>
      <c r="LB91" s="68"/>
      <c r="LC91" s="15">
        <f t="shared" si="469"/>
        <v>-8.9835512442007701E-2</v>
      </c>
      <c r="LD91" s="18"/>
      <c r="LE91" s="26">
        <v>49.44</v>
      </c>
      <c r="LF91" s="68">
        <f t="shared" si="470"/>
        <v>-3.4752049980476402E-2</v>
      </c>
      <c r="LG91" s="68">
        <f t="shared" si="643"/>
        <v>-3.5582744522587424E-2</v>
      </c>
      <c r="LH91" s="68">
        <f t="shared" si="471"/>
        <v>0.37984928830588893</v>
      </c>
      <c r="LI91" s="68"/>
      <c r="LJ91" s="15">
        <f t="shared" si="472"/>
        <v>7.2218607677293392E-2</v>
      </c>
      <c r="LL91" s="13">
        <v>117.58</v>
      </c>
      <c r="LM91" s="68">
        <f t="shared" si="473"/>
        <v>1.0397868866546306E-2</v>
      </c>
      <c r="LN91" s="68">
        <f t="shared" si="644"/>
        <v>9.5671743244352819E-3</v>
      </c>
      <c r="LO91" s="68">
        <f t="shared" si="474"/>
        <v>0.34377142857142856</v>
      </c>
      <c r="LP91" s="68"/>
      <c r="LQ91" s="15">
        <f t="shared" si="475"/>
        <v>0.50338831351489588</v>
      </c>
      <c r="LS91" s="13">
        <v>14.76</v>
      </c>
      <c r="LT91" s="68">
        <f t="shared" si="476"/>
        <v>1.1651816312542832E-2</v>
      </c>
      <c r="LU91" s="68">
        <f t="shared" si="645"/>
        <v>1.0821121770431808E-2</v>
      </c>
      <c r="LV91" s="68"/>
      <c r="LW91" s="68"/>
      <c r="LX91" s="15">
        <f t="shared" si="477"/>
        <v>0.5956756756756757</v>
      </c>
      <c r="LZ91" s="13">
        <v>12.47</v>
      </c>
      <c r="MA91" s="68">
        <f t="shared" si="478"/>
        <v>-1.5785319652722913E-2</v>
      </c>
      <c r="MB91" s="68">
        <f t="shared" si="646"/>
        <v>-1.6616014194833936E-2</v>
      </c>
      <c r="MC91" s="68">
        <f t="shared" si="479"/>
        <v>-0.43955056179775276</v>
      </c>
      <c r="MD91" s="68"/>
      <c r="ME91" s="15">
        <f t="shared" si="480"/>
        <v>-7.492581602373885E-2</v>
      </c>
      <c r="MG91" s="26">
        <v>23.74</v>
      </c>
      <c r="MH91" s="68">
        <f t="shared" si="481"/>
        <v>-2.8641571194762797E-2</v>
      </c>
      <c r="MI91" s="68">
        <f t="shared" si="647"/>
        <v>-2.947226573687382E-2</v>
      </c>
      <c r="MJ91" s="68">
        <f t="shared" si="482"/>
        <v>2.1994609164420487</v>
      </c>
      <c r="MK91" s="68"/>
      <c r="ML91" s="15">
        <f t="shared" si="483"/>
        <v>0.11822892133772953</v>
      </c>
      <c r="MN91" s="26">
        <v>109.12</v>
      </c>
      <c r="MO91" s="68">
        <f t="shared" si="484"/>
        <v>-1.0984987184180733E-3</v>
      </c>
      <c r="MP91" s="68">
        <f t="shared" si="648"/>
        <v>-1.929193260529097E-3</v>
      </c>
      <c r="MQ91" s="68">
        <f t="shared" si="485"/>
        <v>-0.13328038125496425</v>
      </c>
      <c r="MR91" s="68"/>
      <c r="MS91" s="15">
        <f t="shared" si="486"/>
        <v>-2.0378849088787107E-2</v>
      </c>
      <c r="MU91" s="13">
        <v>14.73</v>
      </c>
      <c r="MV91" s="68">
        <f t="shared" si="487"/>
        <v>4.8398576512455493E-2</v>
      </c>
      <c r="MW91" s="68">
        <f t="shared" si="649"/>
        <v>4.7567881970344471E-2</v>
      </c>
      <c r="MX91" s="68">
        <f t="shared" si="488"/>
        <v>-0.29420220412074749</v>
      </c>
      <c r="MY91" s="68"/>
      <c r="MZ91" s="15">
        <f t="shared" si="489"/>
        <v>0.38050609184629808</v>
      </c>
      <c r="NB91" s="26">
        <v>201.54</v>
      </c>
      <c r="NC91" s="68">
        <f t="shared" si="490"/>
        <v>5.1870324189525786E-3</v>
      </c>
      <c r="ND91" s="68">
        <f t="shared" si="650"/>
        <v>4.3563378768415551E-3</v>
      </c>
      <c r="NE91" s="68">
        <f t="shared" si="491"/>
        <v>0.48770945596811099</v>
      </c>
      <c r="NF91" s="68"/>
      <c r="NG91" s="15">
        <f t="shared" si="492"/>
        <v>0.20834582409017327</v>
      </c>
      <c r="NI91" s="13">
        <v>5.72</v>
      </c>
      <c r="NJ91" s="68">
        <f t="shared" si="493"/>
        <v>-1.3793103448275874E-2</v>
      </c>
      <c r="NK91" s="68">
        <f t="shared" si="651"/>
        <v>-1.4623797990386898E-2</v>
      </c>
      <c r="NL91" s="68">
        <f t="shared" si="494"/>
        <v>-0.95458515283842793</v>
      </c>
      <c r="NM91" s="68"/>
      <c r="NN91" s="15">
        <f t="shared" si="495"/>
        <v>0.16734693877551007</v>
      </c>
      <c r="NP91" s="26">
        <v>370.82</v>
      </c>
      <c r="NQ91" s="68">
        <f t="shared" si="496"/>
        <v>-9.9679409466851094E-4</v>
      </c>
      <c r="NR91" s="68">
        <f t="shared" si="652"/>
        <v>-1.8274886367795349E-3</v>
      </c>
      <c r="NS91" s="68">
        <f t="shared" si="497"/>
        <v>1.8252952380952381</v>
      </c>
      <c r="NT91" s="68"/>
      <c r="NU91" s="15">
        <f t="shared" si="498"/>
        <v>0.12735232420271786</v>
      </c>
      <c r="NW91" s="26">
        <v>158.80000000000001</v>
      </c>
      <c r="NX91" s="68">
        <f t="shared" si="499"/>
        <v>-8.4915084915084E-3</v>
      </c>
      <c r="NY91" s="68">
        <f t="shared" si="653"/>
        <v>-9.3222030336194243E-3</v>
      </c>
      <c r="NZ91" s="68">
        <f t="shared" si="500"/>
        <v>-9.6495220755575678E-2</v>
      </c>
      <c r="OA91" s="68"/>
      <c r="OB91" s="15">
        <f t="shared" si="501"/>
        <v>-0.16111991547807711</v>
      </c>
      <c r="OD91" s="13">
        <v>1.48</v>
      </c>
      <c r="OE91" s="68">
        <f t="shared" si="502"/>
        <v>2.7777777777777804E-2</v>
      </c>
      <c r="OF91" s="68">
        <f t="shared" si="654"/>
        <v>2.6947083235666781E-2</v>
      </c>
      <c r="OG91" s="68">
        <f t="shared" si="503"/>
        <v>-0.99344175122967171</v>
      </c>
      <c r="OH91" s="68"/>
      <c r="OI91" s="15">
        <f t="shared" si="504"/>
        <v>1.3698630136986314E-2</v>
      </c>
      <c r="OK91" s="26">
        <v>69.290000000000006</v>
      </c>
      <c r="OL91" s="68">
        <f t="shared" si="505"/>
        <v>-2.3534385569334661E-2</v>
      </c>
      <c r="OM91" s="68">
        <f t="shared" si="655"/>
        <v>-2.4365080111445683E-2</v>
      </c>
      <c r="ON91" s="68">
        <f t="shared" si="506"/>
        <v>0.63227326266195527</v>
      </c>
      <c r="OO91" s="68"/>
      <c r="OP91" s="15">
        <f t="shared" si="507"/>
        <v>4.0234199069208929E-2</v>
      </c>
      <c r="OR91" s="13">
        <v>3.14</v>
      </c>
      <c r="OS91" s="68">
        <f t="shared" si="508"/>
        <v>-4.2682926829268199E-2</v>
      </c>
      <c r="OT91" s="68">
        <f t="shared" si="656"/>
        <v>-4.3513621371379221E-2</v>
      </c>
      <c r="OU91" s="68">
        <f t="shared" si="509"/>
        <v>-0.59220779220779229</v>
      </c>
      <c r="OV91" s="68"/>
      <c r="OW91" s="15">
        <f t="shared" si="510"/>
        <v>1.8035714285714284</v>
      </c>
      <c r="OY91" s="13">
        <v>125.49</v>
      </c>
      <c r="OZ91" s="68">
        <f t="shared" si="511"/>
        <v>3.1976976576863973E-3</v>
      </c>
      <c r="PA91" s="68">
        <f t="shared" si="657"/>
        <v>2.3670031155753734E-3</v>
      </c>
      <c r="PB91" s="68">
        <f t="shared" si="665"/>
        <v>2.8612307692307692</v>
      </c>
      <c r="PC91" s="68"/>
      <c r="PD91" s="15">
        <f t="shared" si="512"/>
        <v>9.5504146660846778E-2</v>
      </c>
      <c r="PE91" s="18"/>
      <c r="PF91" s="13">
        <v>220.02</v>
      </c>
      <c r="PG91" s="68">
        <f t="shared" si="513"/>
        <v>-5.4694209646068779E-3</v>
      </c>
      <c r="PH91" s="68">
        <f t="shared" si="658"/>
        <v>-6.3001155067179014E-3</v>
      </c>
      <c r="PI91" s="68">
        <f t="shared" si="514"/>
        <v>-0.36812176909821936</v>
      </c>
      <c r="PJ91" s="68"/>
      <c r="PK91" s="15">
        <f t="shared" si="515"/>
        <v>5.2072873332377062E-2</v>
      </c>
      <c r="PM91" s="13"/>
      <c r="PN91" s="68">
        <f t="shared" si="516"/>
        <v>0</v>
      </c>
      <c r="PO91" s="68">
        <f t="shared" si="517"/>
        <v>-8.3069454211102381E-4</v>
      </c>
      <c r="PP91" s="68">
        <f t="shared" si="518"/>
        <v>0</v>
      </c>
      <c r="PQ91" s="68"/>
      <c r="PR91" s="15">
        <f t="shared" si="519"/>
        <v>0</v>
      </c>
      <c r="PT91" s="13">
        <v>4.5199999999999996</v>
      </c>
      <c r="PU91" s="68">
        <f t="shared" si="520"/>
        <v>1.5730337078651548E-2</v>
      </c>
      <c r="PV91" s="68">
        <f t="shared" si="659"/>
        <v>1.4899642536540523E-2</v>
      </c>
      <c r="PW91" s="68">
        <f t="shared" si="521"/>
        <v>-0.4816513761467891</v>
      </c>
      <c r="PX91" s="68"/>
      <c r="PY91" s="15">
        <f t="shared" si="522"/>
        <v>-0.11890838206627687</v>
      </c>
      <c r="QA91" s="13">
        <v>200.05</v>
      </c>
      <c r="QB91" s="68">
        <f t="shared" si="523"/>
        <v>2.3549453853091433E-3</v>
      </c>
      <c r="QC91" s="68">
        <f t="shared" si="660"/>
        <v>1.5242508431981194E-3</v>
      </c>
      <c r="QD91" s="68">
        <f t="shared" si="524"/>
        <v>-0.40706600669847942</v>
      </c>
      <c r="QE91" s="68"/>
      <c r="QF91" s="15">
        <f t="shared" si="525"/>
        <v>4.3339939501408166E-2</v>
      </c>
      <c r="QH91" s="13">
        <v>1.19</v>
      </c>
      <c r="QI91" s="68">
        <f t="shared" si="526"/>
        <v>0</v>
      </c>
      <c r="QJ91" s="68">
        <f t="shared" si="661"/>
        <v>-8.3069454211102381E-4</v>
      </c>
      <c r="QK91" s="68">
        <f t="shared" si="527"/>
        <v>-0.52589641434262946</v>
      </c>
      <c r="QL91" s="68"/>
      <c r="QM91" s="15">
        <f t="shared" si="528"/>
        <v>-8.4615384615384689E-2</v>
      </c>
      <c r="QO91" s="13">
        <v>10.51</v>
      </c>
      <c r="QP91" s="68">
        <f t="shared" si="529"/>
        <v>-0.18273716951788491</v>
      </c>
      <c r="QQ91" s="68">
        <f t="shared" si="662"/>
        <v>-0.18356786405999592</v>
      </c>
      <c r="QR91" s="68">
        <f t="shared" si="530"/>
        <v>-0.98718886369731096</v>
      </c>
      <c r="QS91" s="68"/>
      <c r="QT91" s="15">
        <f t="shared" si="531"/>
        <v>-8.4494773519163818E-2</v>
      </c>
      <c r="QV91" s="13">
        <v>1.69</v>
      </c>
      <c r="QW91" s="68">
        <f t="shared" si="532"/>
        <v>-2.424942263279448E-2</v>
      </c>
      <c r="QX91" s="68">
        <f t="shared" si="663"/>
        <v>-2.5080117174905502E-2</v>
      </c>
      <c r="QY91" s="68">
        <f t="shared" si="533"/>
        <v>-0.52124645892351273</v>
      </c>
      <c r="QZ91" s="68"/>
      <c r="RA91" s="15">
        <f t="shared" si="534"/>
        <v>-0.30935839803841442</v>
      </c>
      <c r="RC91" s="13">
        <v>20.02</v>
      </c>
      <c r="RD91" s="68">
        <f t="shared" si="535"/>
        <v>-1.9588638589618124E-2</v>
      </c>
      <c r="RE91" s="68">
        <f t="shared" si="664"/>
        <v>-2.0419333131729146E-2</v>
      </c>
      <c r="RF91" s="68">
        <f t="shared" si="536"/>
        <v>-0.5675091812486498</v>
      </c>
      <c r="RG91" s="68"/>
      <c r="RH91" s="15">
        <f t="shared" si="537"/>
        <v>-0.19111111111111112</v>
      </c>
      <c r="RJ91" s="13">
        <v>166.69</v>
      </c>
      <c r="RK91" s="68">
        <f t="shared" si="538"/>
        <v>1.3436284046692656E-2</v>
      </c>
      <c r="RL91" s="68">
        <f t="shared" si="539"/>
        <v>1.2605589504581632E-2</v>
      </c>
      <c r="RM91" s="68">
        <f t="shared" si="540"/>
        <v>-0.22678356062714544</v>
      </c>
      <c r="RN91" s="68"/>
      <c r="RO91" s="15">
        <f t="shared" si="541"/>
        <v>-0.15265351769011795</v>
      </c>
      <c r="RQ91" s="26">
        <v>12.34</v>
      </c>
      <c r="RR91" s="68">
        <f t="shared" si="542"/>
        <v>-3.6690085870413787E-2</v>
      </c>
      <c r="RS91" s="68">
        <f t="shared" si="543"/>
        <v>-3.752078041252481E-2</v>
      </c>
      <c r="RT91" s="68">
        <f t="shared" si="544"/>
        <v>-0.15710382513661206</v>
      </c>
      <c r="RU91" s="68"/>
      <c r="RV91" s="15">
        <f t="shared" si="545"/>
        <v>-0.40786948176583493</v>
      </c>
      <c r="RX91" s="13">
        <v>118.44</v>
      </c>
      <c r="RY91" s="68">
        <f t="shared" si="546"/>
        <v>2.0330806340454855E-2</v>
      </c>
      <c r="RZ91" s="68">
        <f t="shared" si="547"/>
        <v>1.9500111798343833E-2</v>
      </c>
      <c r="SA91" s="68">
        <f t="shared" si="548"/>
        <v>-0.109875244250714</v>
      </c>
      <c r="SB91" s="68"/>
      <c r="SC91" s="15">
        <f t="shared" si="549"/>
        <v>0.56604522015073389</v>
      </c>
      <c r="SE91" s="26">
        <v>8.8699999999999992</v>
      </c>
      <c r="SF91" s="68">
        <f t="shared" si="550"/>
        <v>1.1286681715575381E-3</v>
      </c>
      <c r="SG91" s="68">
        <f t="shared" si="551"/>
        <v>2.9797362944651432E-4</v>
      </c>
      <c r="SH91" s="68">
        <f t="shared" si="552"/>
        <v>-0.29040000000000005</v>
      </c>
      <c r="SI91" s="68"/>
      <c r="SJ91" s="15">
        <f t="shared" si="553"/>
        <v>-0.41874180865006555</v>
      </c>
      <c r="SL91" s="13">
        <v>0.97</v>
      </c>
      <c r="SM91" s="68">
        <f t="shared" si="554"/>
        <v>-3.9603960396039639E-2</v>
      </c>
      <c r="SN91" s="68">
        <f t="shared" si="555"/>
        <v>-4.0434654938150662E-2</v>
      </c>
      <c r="SO91" s="68">
        <f t="shared" si="556"/>
        <v>-0.31690140845070419</v>
      </c>
      <c r="SP91" s="68"/>
      <c r="SQ91" s="15">
        <f t="shared" si="557"/>
        <v>-3.9603960396039639E-2</v>
      </c>
      <c r="SS91" s="13">
        <v>6.91</v>
      </c>
      <c r="ST91" s="68">
        <f t="shared" si="558"/>
        <v>-1.2857142857142836E-2</v>
      </c>
      <c r="SU91" s="68">
        <f t="shared" si="559"/>
        <v>-1.368783739925386E-2</v>
      </c>
      <c r="SV91" s="68">
        <f t="shared" si="560"/>
        <v>-0.57187112763320946</v>
      </c>
      <c r="SW91" s="68"/>
      <c r="SX91" s="15">
        <f t="shared" si="561"/>
        <v>-0.17738095238095239</v>
      </c>
      <c r="SZ91" s="13">
        <v>24.46</v>
      </c>
      <c r="TA91" s="68">
        <f t="shared" si="562"/>
        <v>-4.8820179007321987E-3</v>
      </c>
      <c r="TB91" s="68">
        <f t="shared" si="563"/>
        <v>-5.7127124428432222E-3</v>
      </c>
      <c r="TC91" s="68">
        <f t="shared" si="564"/>
        <v>-0.39410453306911064</v>
      </c>
      <c r="TD91" s="68"/>
      <c r="TE91" s="15">
        <f t="shared" si="565"/>
        <v>0.56794871794871804</v>
      </c>
      <c r="TG91" s="13">
        <v>0.1883</v>
      </c>
      <c r="TH91" s="68">
        <f t="shared" si="566"/>
        <v>2.4483133841131689E-2</v>
      </c>
      <c r="TI91" s="68">
        <f t="shared" si="567"/>
        <v>2.3652439299020667E-2</v>
      </c>
      <c r="TJ91" s="68">
        <f t="shared" si="568"/>
        <v>-0.14409090909090913</v>
      </c>
      <c r="TK91" s="68"/>
      <c r="TL91" s="15">
        <f t="shared" si="569"/>
        <v>0.11091445427728602</v>
      </c>
      <c r="TN91" s="13">
        <v>25.22</v>
      </c>
      <c r="TO91" s="68">
        <f t="shared" si="570"/>
        <v>-4.5058689890193154E-2</v>
      </c>
      <c r="TP91" s="68">
        <f t="shared" si="571"/>
        <v>-4.5889384432304177E-2</v>
      </c>
      <c r="TQ91" s="68">
        <f t="shared" si="572"/>
        <v>-0.63239634728487826</v>
      </c>
      <c r="TR91" s="68"/>
      <c r="TS91" s="15">
        <f t="shared" si="573"/>
        <v>-0.15226890756302525</v>
      </c>
      <c r="TU91" s="13">
        <v>2.12</v>
      </c>
      <c r="TV91" s="68">
        <f t="shared" si="574"/>
        <v>-9.3457943925233725E-3</v>
      </c>
      <c r="TW91" s="68">
        <f t="shared" si="575"/>
        <v>-1.0176488934634397E-2</v>
      </c>
      <c r="TX91" s="68">
        <f t="shared" si="576"/>
        <v>-0.51927437641723351</v>
      </c>
      <c r="TY91" s="68"/>
      <c r="TZ91" s="15">
        <f t="shared" si="577"/>
        <v>0.23976608187134513</v>
      </c>
      <c r="UB91" s="13"/>
      <c r="UC91" s="68">
        <f t="shared" si="578"/>
        <v>0</v>
      </c>
      <c r="UD91" s="68">
        <f t="shared" si="579"/>
        <v>-8.3069454211102381E-4</v>
      </c>
      <c r="UE91" s="68">
        <f t="shared" si="580"/>
        <v>0</v>
      </c>
      <c r="UF91" s="68"/>
      <c r="UG91" s="15">
        <f t="shared" si="581"/>
        <v>0</v>
      </c>
      <c r="UI91" s="13"/>
      <c r="UJ91" s="68">
        <f t="shared" si="582"/>
        <v>0</v>
      </c>
      <c r="UK91" s="68">
        <f t="shared" si="583"/>
        <v>-8.3069454211102381E-4</v>
      </c>
      <c r="UL91" s="68">
        <f t="shared" si="584"/>
        <v>0</v>
      </c>
      <c r="UM91" s="68"/>
      <c r="UN91" s="15">
        <f t="shared" si="585"/>
        <v>0</v>
      </c>
      <c r="UP91" s="13"/>
      <c r="UQ91" s="68">
        <f t="shared" si="586"/>
        <v>0</v>
      </c>
      <c r="UR91" s="68">
        <f t="shared" si="587"/>
        <v>-8.3069454211102381E-4</v>
      </c>
      <c r="US91" s="68">
        <f t="shared" si="588"/>
        <v>0</v>
      </c>
      <c r="UT91" s="68"/>
      <c r="UU91" s="15">
        <f t="shared" si="589"/>
        <v>0</v>
      </c>
      <c r="UW91" s="13"/>
      <c r="UX91" s="68">
        <f t="shared" si="590"/>
        <v>0</v>
      </c>
      <c r="UY91" s="68">
        <f t="shared" si="591"/>
        <v>-8.3069454211102381E-4</v>
      </c>
      <c r="UZ91" s="68">
        <f t="shared" si="592"/>
        <v>0</v>
      </c>
      <c r="VA91" s="68"/>
      <c r="VB91" s="15">
        <f t="shared" si="593"/>
        <v>0</v>
      </c>
      <c r="VD91" s="13"/>
      <c r="VE91" s="68">
        <f t="shared" si="594"/>
        <v>0</v>
      </c>
      <c r="VF91" s="68">
        <f t="shared" si="595"/>
        <v>-8.3069454211102381E-4</v>
      </c>
      <c r="VG91" s="68">
        <f t="shared" si="596"/>
        <v>0</v>
      </c>
      <c r="VH91" s="68"/>
      <c r="VI91" s="15">
        <f t="shared" si="597"/>
        <v>0</v>
      </c>
      <c r="VM91" s="21">
        <f t="shared" si="598"/>
        <v>-5.0323898468791787E-3</v>
      </c>
      <c r="VN91" s="49"/>
      <c r="VO91" s="21">
        <f t="shared" si="599"/>
        <v>0.30369973186637739</v>
      </c>
      <c r="VP91" s="14"/>
      <c r="VQ91" s="21">
        <f t="shared" si="600"/>
        <v>3.4989202767250087E-2</v>
      </c>
    </row>
    <row r="92" spans="1:589" ht="15.75" customHeight="1" x14ac:dyDescent="0.2">
      <c r="A92" s="127">
        <v>45778</v>
      </c>
      <c r="B92" s="4">
        <f t="shared" si="333"/>
        <v>45778</v>
      </c>
      <c r="C92" s="13">
        <v>40752.78</v>
      </c>
      <c r="D92" s="138">
        <f t="shared" si="334"/>
        <v>83.419999999998254</v>
      </c>
      <c r="E92" s="68">
        <f t="shared" si="335"/>
        <v>2.0511756270567881E-3</v>
      </c>
      <c r="F92" s="15">
        <f t="shared" si="336"/>
        <v>-4.2107717570095356E-2</v>
      </c>
      <c r="G92" s="13">
        <v>5604.12</v>
      </c>
      <c r="H92" s="138">
        <f t="shared" si="337"/>
        <v>35.059999999999491</v>
      </c>
      <c r="I92" s="68">
        <f t="shared" si="338"/>
        <v>6.2954969061205105E-3</v>
      </c>
      <c r="J92" s="15">
        <f t="shared" si="339"/>
        <v>-4.7182498729093844E-2</v>
      </c>
      <c r="K92" s="13">
        <v>17710.740000000002</v>
      </c>
      <c r="L92" s="138">
        <f t="shared" si="340"/>
        <v>264.40000000000146</v>
      </c>
      <c r="M92" s="68">
        <f t="shared" si="341"/>
        <v>1.5155041114640748E-2</v>
      </c>
      <c r="N92" s="15">
        <f t="shared" si="342"/>
        <v>-8.2857821974139809E-2</v>
      </c>
      <c r="O92" s="13">
        <v>1975.86</v>
      </c>
      <c r="P92" s="138">
        <f t="shared" si="343"/>
        <v>11.740000000000009</v>
      </c>
      <c r="Q92" s="68">
        <f t="shared" si="344"/>
        <v>5.9772315337148496E-3</v>
      </c>
      <c r="R92" s="15">
        <f t="shared" si="345"/>
        <v>-0.1140276930803171</v>
      </c>
      <c r="S92" s="18">
        <f t="shared" si="346"/>
        <v>4.889512942134547E-3</v>
      </c>
      <c r="T92" s="121">
        <f t="shared" si="347"/>
        <v>252.78282243342778</v>
      </c>
      <c r="U92" s="121">
        <f t="shared" si="348"/>
        <v>252.78282243342778</v>
      </c>
      <c r="V92" s="134">
        <f t="shared" si="349"/>
        <v>3.8835722075202129E-3</v>
      </c>
      <c r="W92" s="21">
        <f t="shared" si="601"/>
        <v>-2.2946525364337795E-2</v>
      </c>
      <c r="X92" s="18">
        <f t="shared" si="350"/>
        <v>7.369736295383224E-3</v>
      </c>
      <c r="Y92" s="352">
        <v>559396.61</v>
      </c>
      <c r="Z92" s="15">
        <v>1.9999999999999999E-6</v>
      </c>
      <c r="AA92" s="21">
        <f t="shared" si="351"/>
        <v>-3.8815722075202131E-3</v>
      </c>
      <c r="AC92" s="13">
        <v>201.22</v>
      </c>
      <c r="AD92" s="68">
        <f t="shared" si="352"/>
        <v>1.2682435832913994E-2</v>
      </c>
      <c r="AE92" s="68">
        <f t="shared" si="602"/>
        <v>8.7988636253937807E-3</v>
      </c>
      <c r="AF92" s="68">
        <f t="shared" si="353"/>
        <v>0.2212174546337318</v>
      </c>
      <c r="AG92" s="68"/>
      <c r="AH92" s="15">
        <f t="shared" si="354"/>
        <v>-0.11423163269797944</v>
      </c>
      <c r="AJ92" s="13">
        <v>20.440000000000001</v>
      </c>
      <c r="AK92" s="68">
        <f t="shared" si="355"/>
        <v>1.2884043607532288E-2</v>
      </c>
      <c r="AL92" s="68">
        <f t="shared" si="603"/>
        <v>9.000471400012075E-3</v>
      </c>
      <c r="AM92" s="68">
        <f t="shared" si="356"/>
        <v>9.8924731182795683E-2</v>
      </c>
      <c r="AN92" s="68"/>
      <c r="AO92" s="15">
        <f t="shared" si="357"/>
        <v>-2.8055159296243453E-2</v>
      </c>
      <c r="AQ92" s="13">
        <v>19.32</v>
      </c>
      <c r="AR92" s="68">
        <f t="shared" si="358"/>
        <v>1.6307206733298194E-2</v>
      </c>
      <c r="AS92" s="68">
        <f t="shared" si="604"/>
        <v>1.2423634525777981E-2</v>
      </c>
      <c r="AT92" s="68">
        <f t="shared" si="359"/>
        <v>0.1187029530978576</v>
      </c>
      <c r="AU92" s="68"/>
      <c r="AV92" s="15">
        <f t="shared" si="360"/>
        <v>-0.10013972985561242</v>
      </c>
      <c r="AX92" s="13">
        <v>194.7</v>
      </c>
      <c r="AY92" s="68">
        <f t="shared" si="361"/>
        <v>6.3055612983254029E-3</v>
      </c>
      <c r="AZ92" s="68">
        <f t="shared" si="605"/>
        <v>2.42198909080519E-3</v>
      </c>
      <c r="BA92" s="68">
        <f t="shared" si="362"/>
        <v>0.45190156599552572</v>
      </c>
      <c r="BB92" s="68"/>
      <c r="BC92" s="15">
        <f t="shared" si="363"/>
        <v>-4.6476321073510012E-2</v>
      </c>
      <c r="BE92" s="13">
        <v>74.14</v>
      </c>
      <c r="BF92" s="68">
        <f t="shared" si="364"/>
        <v>-1.6159439806087334E-3</v>
      </c>
      <c r="BG92" s="68">
        <f t="shared" si="606"/>
        <v>-5.4995161881289459E-3</v>
      </c>
      <c r="BH92" s="68"/>
      <c r="BI92" s="68"/>
      <c r="BJ92" s="15">
        <f t="shared" si="365"/>
        <v>6.3798018189222053E-3</v>
      </c>
      <c r="BL92" s="13">
        <v>64.709999999999994</v>
      </c>
      <c r="BM92" s="68">
        <f t="shared" si="366"/>
        <v>7.9439252336447174E-3</v>
      </c>
      <c r="BN92" s="68">
        <f t="shared" si="607"/>
        <v>4.0603530261245045E-3</v>
      </c>
      <c r="BO92" s="68">
        <f t="shared" si="367"/>
        <v>8.9760862243179376E-2</v>
      </c>
      <c r="BP92" s="68"/>
      <c r="BQ92" s="15">
        <f t="shared" si="368"/>
        <v>-2.5011300286274081E-2</v>
      </c>
      <c r="BS92" s="13">
        <v>35.29</v>
      </c>
      <c r="BT92" s="68">
        <f t="shared" si="369"/>
        <v>1.8764434180138526E-2</v>
      </c>
      <c r="BU92" s="68">
        <f t="shared" si="608"/>
        <v>1.4880861972618313E-2</v>
      </c>
      <c r="BV92" s="68">
        <f t="shared" si="370"/>
        <v>-5.2871712292002118E-2</v>
      </c>
      <c r="BW92" s="68"/>
      <c r="BX92" s="15">
        <f t="shared" si="371"/>
        <v>-7.7385620915032705E-2</v>
      </c>
      <c r="BZ92" s="13"/>
      <c r="CA92" s="68">
        <f t="shared" si="372"/>
        <v>0</v>
      </c>
      <c r="CB92" s="68">
        <f t="shared" si="609"/>
        <v>0</v>
      </c>
      <c r="CC92" s="68">
        <f t="shared" si="373"/>
        <v>0</v>
      </c>
      <c r="CD92" s="68"/>
      <c r="CE92" s="15">
        <f t="shared" si="374"/>
        <v>0</v>
      </c>
      <c r="CG92" s="13">
        <v>28.48</v>
      </c>
      <c r="CH92" s="68">
        <f t="shared" si="375"/>
        <v>-3.1501575078753887E-3</v>
      </c>
      <c r="CI92" s="68">
        <f t="shared" si="610"/>
        <v>-7.0337297153956011E-3</v>
      </c>
      <c r="CJ92" s="68">
        <f t="shared" si="376"/>
        <v>-5.7889513728084686E-2</v>
      </c>
      <c r="CK92" s="68"/>
      <c r="CL92" s="15">
        <f t="shared" si="377"/>
        <v>-0.17112922002328287</v>
      </c>
      <c r="CN92" s="13">
        <v>29.77</v>
      </c>
      <c r="CO92" s="68">
        <f t="shared" si="378"/>
        <v>4.7249409382382913E-3</v>
      </c>
      <c r="CP92" s="68">
        <f t="shared" si="611"/>
        <v>8.4136873071807838E-4</v>
      </c>
      <c r="CQ92" s="68">
        <f t="shared" si="379"/>
        <v>-5.0095724313975756E-2</v>
      </c>
      <c r="CR92" s="68"/>
      <c r="CS92" s="15">
        <f t="shared" si="380"/>
        <v>-0.11054675829100685</v>
      </c>
      <c r="CU92" s="13">
        <v>33.72</v>
      </c>
      <c r="CV92" s="68">
        <f t="shared" si="381"/>
        <v>7.168458781362067E-3</v>
      </c>
      <c r="CW92" s="68">
        <f t="shared" si="612"/>
        <v>3.2848865738418541E-3</v>
      </c>
      <c r="CX92" s="68">
        <f t="shared" si="382"/>
        <v>4.8833592534992233E-2</v>
      </c>
      <c r="CY92" s="68"/>
      <c r="CZ92" s="15">
        <f t="shared" si="383"/>
        <v>-9.5493562231759713E-2</v>
      </c>
      <c r="DB92" s="13">
        <v>18.52</v>
      </c>
      <c r="DC92" s="68">
        <f t="shared" si="384"/>
        <v>4.3383947939261546E-3</v>
      </c>
      <c r="DD92" s="68">
        <f t="shared" si="613"/>
        <v>4.5482258640594173E-4</v>
      </c>
      <c r="DE92" s="68">
        <f t="shared" si="385"/>
        <v>-0.15317786922725199</v>
      </c>
      <c r="DF92" s="68"/>
      <c r="DG92" s="15">
        <f t="shared" si="386"/>
        <v>-9.0373280943025533E-2</v>
      </c>
      <c r="DI92" s="13">
        <v>46.14</v>
      </c>
      <c r="DJ92" s="68">
        <f t="shared" si="387"/>
        <v>-1.7308524448290414E-3</v>
      </c>
      <c r="DK92" s="68">
        <f t="shared" si="614"/>
        <v>-5.6144246523492543E-3</v>
      </c>
      <c r="DL92" s="68">
        <f t="shared" si="388"/>
        <v>4.5073612684031754E-2</v>
      </c>
      <c r="DM92" s="68"/>
      <c r="DN92" s="15">
        <f t="shared" si="389"/>
        <v>9.4402277039848298E-2</v>
      </c>
      <c r="DP92" s="13">
        <v>38.200000000000003</v>
      </c>
      <c r="DQ92" s="68">
        <f t="shared" si="390"/>
        <v>4.7343503419252945E-3</v>
      </c>
      <c r="DR92" s="68">
        <f t="shared" si="615"/>
        <v>8.5077813440508163E-4</v>
      </c>
      <c r="DS92" s="68"/>
      <c r="DT92" s="68"/>
      <c r="DU92" s="15">
        <f t="shared" si="391"/>
        <v>3.1512605042018004E-3</v>
      </c>
      <c r="DV92" s="18"/>
      <c r="DW92" s="13">
        <v>26.39</v>
      </c>
      <c r="DX92" s="68">
        <f t="shared" si="392"/>
        <v>1.6563944530046212E-2</v>
      </c>
      <c r="DY92" s="68">
        <f t="shared" si="616"/>
        <v>1.2680372322525999E-2</v>
      </c>
      <c r="DZ92" s="68">
        <f t="shared" si="393"/>
        <v>0.40821771611526164</v>
      </c>
      <c r="EA92" s="68"/>
      <c r="EB92" s="15">
        <f t="shared" si="394"/>
        <v>-0.21153271586495365</v>
      </c>
      <c r="ED92" s="13">
        <v>31.63</v>
      </c>
      <c r="EE92" s="68">
        <f t="shared" si="395"/>
        <v>2.0651823168764138E-2</v>
      </c>
      <c r="EF92" s="68">
        <f t="shared" si="617"/>
        <v>1.6768250961243923E-2</v>
      </c>
      <c r="EG92" s="68">
        <f t="shared" si="396"/>
        <v>0.50404184498335702</v>
      </c>
      <c r="EH92" s="68"/>
      <c r="EI92" s="15">
        <f t="shared" si="397"/>
        <v>-0.14235357917570507</v>
      </c>
      <c r="EK92" s="13">
        <v>105.4</v>
      </c>
      <c r="EL92" s="68">
        <f t="shared" si="398"/>
        <v>1.6295439205476926E-2</v>
      </c>
      <c r="EM92" s="68">
        <f t="shared" si="618"/>
        <v>1.2411866997956713E-2</v>
      </c>
      <c r="EN92" s="68">
        <f t="shared" si="399"/>
        <v>0.63309575457080869</v>
      </c>
      <c r="EO92" s="68"/>
      <c r="EP92" s="15">
        <f t="shared" si="400"/>
        <v>-5.3009883198562369E-2</v>
      </c>
      <c r="ER92" s="13">
        <v>35.659999999999997</v>
      </c>
      <c r="ES92" s="68">
        <f t="shared" si="401"/>
        <v>5.6401579244217638E-3</v>
      </c>
      <c r="ET92" s="68">
        <f t="shared" si="619"/>
        <v>1.7565857169015509E-3</v>
      </c>
      <c r="EU92" s="68">
        <f t="shared" si="402"/>
        <v>2.1483815525637356E-2</v>
      </c>
      <c r="EV92" s="68"/>
      <c r="EW92" s="15">
        <f t="shared" si="403"/>
        <v>-8.3054769863718278E-2</v>
      </c>
      <c r="EY92" s="13">
        <v>34.659999999999997</v>
      </c>
      <c r="EZ92" s="68">
        <f t="shared" si="404"/>
        <v>-3.6954709641567253E-2</v>
      </c>
      <c r="FA92" s="68">
        <f t="shared" si="620"/>
        <v>-4.0838281849087464E-2</v>
      </c>
      <c r="FB92" s="68"/>
      <c r="FC92" s="68"/>
      <c r="FD92" s="15">
        <f t="shared" si="405"/>
        <v>0.41008950366151337</v>
      </c>
      <c r="FF92" s="13">
        <v>52.7</v>
      </c>
      <c r="FG92" s="68">
        <f t="shared" si="406"/>
        <v>7.6481835564054627E-3</v>
      </c>
      <c r="FH92" s="68">
        <f t="shared" si="621"/>
        <v>3.7646113488852499E-3</v>
      </c>
      <c r="FI92" s="68">
        <f t="shared" si="407"/>
        <v>-0.10798916723087332</v>
      </c>
      <c r="FJ92" s="68"/>
      <c r="FK92" s="15">
        <f t="shared" si="408"/>
        <v>-7.2019721782003804E-2</v>
      </c>
      <c r="FM92" s="13">
        <v>167.54</v>
      </c>
      <c r="FN92" s="68">
        <f t="shared" si="409"/>
        <v>2.9852528509154543E-4</v>
      </c>
      <c r="FO92" s="68">
        <f t="shared" si="622"/>
        <v>-3.5850469224286675E-3</v>
      </c>
      <c r="FP92" s="68">
        <f t="shared" si="410"/>
        <v>0.44083247334021319</v>
      </c>
      <c r="FQ92" s="68"/>
      <c r="FR92" s="15">
        <f t="shared" si="411"/>
        <v>-7.7727623032037896E-2</v>
      </c>
      <c r="FT92" s="13">
        <v>91.63</v>
      </c>
      <c r="FU92" s="68">
        <f t="shared" si="412"/>
        <v>-8.4406449518450513E-3</v>
      </c>
      <c r="FV92" s="68">
        <f t="shared" si="623"/>
        <v>-1.2324217159365264E-2</v>
      </c>
      <c r="FW92" s="68">
        <f t="shared" si="413"/>
        <v>4.0895149380892809E-2</v>
      </c>
      <c r="FX92" s="68"/>
      <c r="FY92" s="15">
        <f t="shared" si="414"/>
        <v>1.6078953204701582E-2</v>
      </c>
      <c r="GA92" s="13">
        <v>17.43</v>
      </c>
      <c r="GB92" s="68">
        <f t="shared" si="415"/>
        <v>1.1487650775416183E-3</v>
      </c>
      <c r="GC92" s="68">
        <f t="shared" si="624"/>
        <v>-2.7348071299785944E-3</v>
      </c>
      <c r="GD92" s="68"/>
      <c r="GE92" s="68"/>
      <c r="GF92" s="15">
        <f t="shared" si="416"/>
        <v>0</v>
      </c>
      <c r="GG92" s="18"/>
      <c r="GH92" s="13">
        <v>18.21</v>
      </c>
      <c r="GI92" s="68">
        <f t="shared" si="417"/>
        <v>-1.0863661053775083E-2</v>
      </c>
      <c r="GJ92" s="68">
        <f t="shared" si="625"/>
        <v>-1.4747233261295296E-2</v>
      </c>
      <c r="GK92" s="68">
        <f t="shared" si="418"/>
        <v>-5.2549427679500417E-2</v>
      </c>
      <c r="GL92" s="68"/>
      <c r="GM92" s="15">
        <f t="shared" si="419"/>
        <v>-3.6507936507936392E-2</v>
      </c>
      <c r="GO92" s="13">
        <v>25.64</v>
      </c>
      <c r="GP92" s="68">
        <f t="shared" si="420"/>
        <v>-1.573896353166987E-2</v>
      </c>
      <c r="GQ92" s="68">
        <f t="shared" si="626"/>
        <v>-1.9622535739190081E-2</v>
      </c>
      <c r="GR92" s="68"/>
      <c r="GS92" s="68"/>
      <c r="GT92" s="15">
        <f t="shared" si="421"/>
        <v>-5.9082568807339426E-2</v>
      </c>
      <c r="GV92" s="13">
        <v>14.6</v>
      </c>
      <c r="GW92" s="68">
        <f t="shared" si="422"/>
        <v>-5.449591280653956E-3</v>
      </c>
      <c r="GX92" s="68">
        <f t="shared" si="627"/>
        <v>-9.3331634881741697E-3</v>
      </c>
      <c r="GY92" s="68">
        <f t="shared" si="423"/>
        <v>0.2320675105485232</v>
      </c>
      <c r="GZ92" s="68"/>
      <c r="HA92" s="15">
        <f t="shared" si="424"/>
        <v>6.413994169096203E-2</v>
      </c>
      <c r="HD92" s="13">
        <v>280.52</v>
      </c>
      <c r="HE92" s="68">
        <f t="shared" si="425"/>
        <v>-5.8123050751348283E-3</v>
      </c>
      <c r="HF92" s="68">
        <f t="shared" si="628"/>
        <v>-9.6958772826550403E-3</v>
      </c>
      <c r="HG92" s="68">
        <f t="shared" si="426"/>
        <v>0.57586652435256447</v>
      </c>
      <c r="HH92" s="68"/>
      <c r="HI92" s="15">
        <f t="shared" si="427"/>
        <v>-0.30536846275752771</v>
      </c>
      <c r="HK92" s="13">
        <v>34.93</v>
      </c>
      <c r="HL92" s="68">
        <f t="shared" si="428"/>
        <v>3.4043812907045543E-2</v>
      </c>
      <c r="HM92" s="68">
        <f t="shared" si="629"/>
        <v>3.0160240699525331E-2</v>
      </c>
      <c r="HN92" s="68">
        <f t="shared" si="429"/>
        <v>13.08467741935484</v>
      </c>
      <c r="HO92" s="68"/>
      <c r="HP92" s="15">
        <f t="shared" si="430"/>
        <v>0.32410917361637609</v>
      </c>
      <c r="HR92" s="13">
        <v>105.81</v>
      </c>
      <c r="HS92" s="68">
        <f t="shared" si="431"/>
        <v>2.0835306373709521E-3</v>
      </c>
      <c r="HT92" s="68">
        <f t="shared" si="630"/>
        <v>-1.8000415701492608E-3</v>
      </c>
      <c r="HU92" s="68">
        <f t="shared" si="432"/>
        <v>1.9068681318681318</v>
      </c>
      <c r="HV92" s="68"/>
      <c r="HW92" s="15">
        <f t="shared" si="433"/>
        <v>-1.6361439062935679E-2</v>
      </c>
      <c r="HY92" s="13">
        <v>111.61</v>
      </c>
      <c r="HZ92" s="68">
        <f t="shared" si="434"/>
        <v>2.4697025339698839E-2</v>
      </c>
      <c r="IA92" s="68">
        <f t="shared" si="631"/>
        <v>2.0813453132178625E-2</v>
      </c>
      <c r="IB92" s="68">
        <f t="shared" si="435"/>
        <v>5.3918791312558959E-2</v>
      </c>
      <c r="IC92" s="68"/>
      <c r="ID92" s="15">
        <f t="shared" si="436"/>
        <v>-0.16888822697147959</v>
      </c>
      <c r="IF92" s="13">
        <v>197.33</v>
      </c>
      <c r="IG92" s="68">
        <f t="shared" si="437"/>
        <v>2.5250688418974456E-2</v>
      </c>
      <c r="IH92" s="68">
        <f t="shared" si="632"/>
        <v>2.1367116211454242E-2</v>
      </c>
      <c r="II92" s="68">
        <f t="shared" si="438"/>
        <v>0.12760000000000007</v>
      </c>
      <c r="IJ92" s="68"/>
      <c r="IK92" s="15">
        <f t="shared" si="439"/>
        <v>-0.14885265700483089</v>
      </c>
      <c r="IM92" s="13">
        <v>227.48</v>
      </c>
      <c r="IN92" s="68">
        <f t="shared" si="440"/>
        <v>-1.2416427889207318E-2</v>
      </c>
      <c r="IO92" s="68">
        <f t="shared" si="633"/>
        <v>-1.6300000096727531E-2</v>
      </c>
      <c r="IP92" s="68">
        <f t="shared" si="441"/>
        <v>3.4421011521187266</v>
      </c>
      <c r="IQ92" s="68"/>
      <c r="IR92" s="15">
        <f t="shared" si="442"/>
        <v>0.21316196469521626</v>
      </c>
      <c r="IT92" s="13">
        <v>45.51</v>
      </c>
      <c r="IU92" s="68">
        <f t="shared" si="443"/>
        <v>7.973421926910286E-3</v>
      </c>
      <c r="IV92" s="68">
        <f t="shared" si="634"/>
        <v>4.0898497193900731E-3</v>
      </c>
      <c r="IW92" s="68">
        <f t="shared" si="444"/>
        <v>1.4936986301369861</v>
      </c>
      <c r="IX92" s="68"/>
      <c r="IY92" s="15">
        <f t="shared" si="445"/>
        <v>-0.11441914769410395</v>
      </c>
      <c r="JA92" s="13">
        <v>572.21</v>
      </c>
      <c r="JB92" s="68">
        <f t="shared" si="446"/>
        <v>4.2276867030965455E-2</v>
      </c>
      <c r="JC92" s="68">
        <f t="shared" si="635"/>
        <v>3.8393294823445244E-2</v>
      </c>
      <c r="JD92" s="68">
        <f t="shared" si="447"/>
        <v>0.15738268608414252</v>
      </c>
      <c r="JE92" s="68"/>
      <c r="JF92" s="15">
        <f t="shared" si="448"/>
        <v>-2.2715239705555761E-2</v>
      </c>
      <c r="JH92" s="13">
        <v>425.4</v>
      </c>
      <c r="JI92" s="68">
        <f t="shared" si="449"/>
        <v>7.6253605221879239E-2</v>
      </c>
      <c r="JJ92" s="68">
        <f t="shared" si="636"/>
        <v>7.2370033014359028E-2</v>
      </c>
      <c r="JK92" s="68">
        <f t="shared" si="450"/>
        <v>4.6005557058201529E-2</v>
      </c>
      <c r="JL92" s="68"/>
      <c r="JM92" s="15">
        <f t="shared" si="451"/>
        <v>9.252669039145853E-3</v>
      </c>
      <c r="JO92" s="13">
        <v>15.24</v>
      </c>
      <c r="JP92" s="68">
        <f t="shared" si="452"/>
        <v>-4.6904315196998121E-2</v>
      </c>
      <c r="JQ92" s="68">
        <f t="shared" si="637"/>
        <v>-5.0787887404518332E-2</v>
      </c>
      <c r="JR92" s="68">
        <f t="shared" si="453"/>
        <v>-0.48574320904336094</v>
      </c>
      <c r="JS92" s="68"/>
      <c r="JT92" s="15">
        <f t="shared" si="454"/>
        <v>0.49558390578999029</v>
      </c>
      <c r="JV92" s="13">
        <v>1.43</v>
      </c>
      <c r="JW92" s="68">
        <f t="shared" si="455"/>
        <v>1.4184397163120581E-2</v>
      </c>
      <c r="JX92" s="68">
        <f t="shared" si="638"/>
        <v>1.0300824955600368E-2</v>
      </c>
      <c r="JY92" s="68">
        <f t="shared" si="456"/>
        <v>-0.43478260869565216</v>
      </c>
      <c r="JZ92" s="68"/>
      <c r="KA92" s="15">
        <f t="shared" si="457"/>
        <v>-0.2055555555555556</v>
      </c>
      <c r="KC92" s="13">
        <v>16</v>
      </c>
      <c r="KD92" s="68">
        <f t="shared" si="458"/>
        <v>4.3705153294194388E-2</v>
      </c>
      <c r="KE92" s="68">
        <f t="shared" si="639"/>
        <v>3.9821581086674177E-2</v>
      </c>
      <c r="KF92" s="68">
        <f t="shared" si="459"/>
        <v>-0.17864476386036962</v>
      </c>
      <c r="KG92" s="68"/>
      <c r="KH92" s="15">
        <f t="shared" si="460"/>
        <v>-0.27862939585211904</v>
      </c>
      <c r="KI92" s="18"/>
      <c r="KJ92" s="13">
        <v>45.54</v>
      </c>
      <c r="KK92" s="68">
        <f t="shared" si="461"/>
        <v>5.783972125435545E-2</v>
      </c>
      <c r="KL92" s="68">
        <f t="shared" si="640"/>
        <v>5.3956149046835239E-2</v>
      </c>
      <c r="KM92" s="68">
        <f t="shared" si="462"/>
        <v>1.158293838862559</v>
      </c>
      <c r="KN92" s="68"/>
      <c r="KO92" s="15">
        <f t="shared" si="463"/>
        <v>-0.32242225859247131</v>
      </c>
      <c r="KQ92" s="13">
        <v>1.4650000000000001</v>
      </c>
      <c r="KR92" s="68">
        <f t="shared" si="464"/>
        <v>-3.6184210526315749E-2</v>
      </c>
      <c r="KS92" s="68">
        <f t="shared" si="641"/>
        <v>-4.006778273383596E-2</v>
      </c>
      <c r="KT92" s="68">
        <f t="shared" si="465"/>
        <v>-0.44083969465648853</v>
      </c>
      <c r="KU92" s="68"/>
      <c r="KV92" s="15">
        <f t="shared" si="466"/>
        <v>0.45049504950495056</v>
      </c>
      <c r="KW92" s="18"/>
      <c r="KX92" s="13">
        <v>22.03</v>
      </c>
      <c r="KY92" s="68">
        <f t="shared" si="467"/>
        <v>2.085264133456918E-2</v>
      </c>
      <c r="KZ92" s="68">
        <f t="shared" si="642"/>
        <v>1.6969069127048965E-2</v>
      </c>
      <c r="LA92" s="68">
        <f t="shared" si="468"/>
        <v>-0.69373001529264566</v>
      </c>
      <c r="LB92" s="68"/>
      <c r="LC92" s="15">
        <f t="shared" si="469"/>
        <v>-7.0856178827498936E-2</v>
      </c>
      <c r="LD92" s="18"/>
      <c r="LE92" s="13">
        <v>50.34</v>
      </c>
      <c r="LF92" s="68">
        <f t="shared" si="470"/>
        <v>1.8203883495145748E-2</v>
      </c>
      <c r="LG92" s="68">
        <f t="shared" si="643"/>
        <v>1.4320311287625535E-2</v>
      </c>
      <c r="LH92" s="68">
        <f t="shared" si="471"/>
        <v>0.40496790399106908</v>
      </c>
      <c r="LI92" s="68"/>
      <c r="LJ92" s="15">
        <f t="shared" si="472"/>
        <v>9.1737150292778222E-2</v>
      </c>
      <c r="LL92" s="13">
        <v>112.51</v>
      </c>
      <c r="LM92" s="68">
        <f t="shared" si="473"/>
        <v>-4.3119578159550885E-2</v>
      </c>
      <c r="LN92" s="68">
        <f t="shared" si="644"/>
        <v>-4.7003150367071096E-2</v>
      </c>
      <c r="LO92" s="68">
        <f t="shared" si="474"/>
        <v>0.28582857142857149</v>
      </c>
      <c r="LP92" s="68"/>
      <c r="LQ92" s="15">
        <f t="shared" si="475"/>
        <v>0.43856284362613496</v>
      </c>
      <c r="LS92" s="13">
        <v>14.21</v>
      </c>
      <c r="LT92" s="68">
        <f t="shared" si="476"/>
        <v>-3.7262872628726212E-2</v>
      </c>
      <c r="LU92" s="68">
        <f t="shared" si="645"/>
        <v>-4.1146444836246424E-2</v>
      </c>
      <c r="LV92" s="68"/>
      <c r="LW92" s="68"/>
      <c r="LX92" s="15">
        <f t="shared" si="477"/>
        <v>0.53621621621621629</v>
      </c>
      <c r="LZ92" s="13">
        <v>12.55</v>
      </c>
      <c r="MA92" s="68">
        <f t="shared" si="478"/>
        <v>6.4153969526864526E-3</v>
      </c>
      <c r="MB92" s="68">
        <f t="shared" si="646"/>
        <v>2.5318247451662397E-3</v>
      </c>
      <c r="MC92" s="68">
        <f t="shared" si="479"/>
        <v>-0.43595505617977526</v>
      </c>
      <c r="MD92" s="68"/>
      <c r="ME92" s="15">
        <f t="shared" si="480"/>
        <v>-6.8991097922848646E-2</v>
      </c>
      <c r="MG92" s="13">
        <v>26.31</v>
      </c>
      <c r="MH92" s="68">
        <f t="shared" si="481"/>
        <v>0.10825610783487787</v>
      </c>
      <c r="MI92" s="68">
        <f t="shared" si="647"/>
        <v>0.10437253562735765</v>
      </c>
      <c r="MJ92" s="68">
        <f t="shared" si="482"/>
        <v>2.545822102425876</v>
      </c>
      <c r="MK92" s="68"/>
      <c r="ML92" s="15">
        <f t="shared" si="483"/>
        <v>0.23928403203014592</v>
      </c>
      <c r="MN92" s="13">
        <v>111.11</v>
      </c>
      <c r="MO92" s="68">
        <f t="shared" si="484"/>
        <v>1.8236803519061536E-2</v>
      </c>
      <c r="MP92" s="68">
        <f t="shared" si="648"/>
        <v>1.4353231311541323E-2</v>
      </c>
      <c r="MQ92" s="68">
        <f t="shared" si="485"/>
        <v>-0.11747418586179512</v>
      </c>
      <c r="MR92" s="68"/>
      <c r="MS92" s="15">
        <f t="shared" si="486"/>
        <v>-2.5136906365023893E-3</v>
      </c>
      <c r="MU92" s="13">
        <v>14.97</v>
      </c>
      <c r="MV92" s="68">
        <f t="shared" si="487"/>
        <v>1.6293279022403271E-2</v>
      </c>
      <c r="MW92" s="68">
        <f t="shared" si="649"/>
        <v>1.2409706814883058E-2</v>
      </c>
      <c r="MX92" s="68">
        <f t="shared" si="488"/>
        <v>-0.28270244369908959</v>
      </c>
      <c r="MY92" s="68"/>
      <c r="MZ92" s="15">
        <f t="shared" si="489"/>
        <v>0.40299906279287728</v>
      </c>
      <c r="NB92" s="13">
        <v>203.57</v>
      </c>
      <c r="NC92" s="68">
        <f t="shared" si="490"/>
        <v>1.0072442195097753E-2</v>
      </c>
      <c r="ND92" s="68">
        <f t="shared" si="650"/>
        <v>6.1888699875775402E-3</v>
      </c>
      <c r="NE92" s="68">
        <f t="shared" si="491"/>
        <v>0.50269432346645004</v>
      </c>
      <c r="NF92" s="68"/>
      <c r="NG92" s="15">
        <f t="shared" si="492"/>
        <v>0.22051681755500932</v>
      </c>
      <c r="NI92" s="13">
        <v>5.47</v>
      </c>
      <c r="NJ92" s="68">
        <f t="shared" si="493"/>
        <v>-4.3706293706293711E-2</v>
      </c>
      <c r="NK92" s="68">
        <f t="shared" si="651"/>
        <v>-4.7589865913813922E-2</v>
      </c>
      <c r="NL92" s="68">
        <f t="shared" si="494"/>
        <v>-0.95657006748709805</v>
      </c>
      <c r="NM92" s="68"/>
      <c r="NN92" s="15">
        <f t="shared" si="495"/>
        <v>0.11632653061224477</v>
      </c>
      <c r="NP92" s="13">
        <v>382.35</v>
      </c>
      <c r="NQ92" s="68">
        <f t="shared" si="496"/>
        <v>3.1093252791111671E-2</v>
      </c>
      <c r="NR92" s="68">
        <f t="shared" si="652"/>
        <v>2.720968058359146E-2</v>
      </c>
      <c r="NS92" s="68">
        <f t="shared" si="497"/>
        <v>1.9131428571428573</v>
      </c>
      <c r="NT92" s="68"/>
      <c r="NU92" s="15">
        <f t="shared" si="498"/>
        <v>0.16240537500380026</v>
      </c>
      <c r="NW92" s="13">
        <v>161.30000000000001</v>
      </c>
      <c r="NX92" s="68">
        <f t="shared" si="499"/>
        <v>1.5743073047858942E-2</v>
      </c>
      <c r="NY92" s="68">
        <f t="shared" si="653"/>
        <v>1.1859500840338729E-2</v>
      </c>
      <c r="NZ92" s="68">
        <f t="shared" si="500"/>
        <v>-8.2271279016841031E-2</v>
      </c>
      <c r="OA92" s="68"/>
      <c r="OB92" s="15">
        <f t="shared" si="501"/>
        <v>-0.14791336502905439</v>
      </c>
      <c r="OD92" s="13">
        <v>1.45</v>
      </c>
      <c r="OE92" s="68">
        <f t="shared" si="502"/>
        <v>-2.0270270270270289E-2</v>
      </c>
      <c r="OF92" s="68">
        <f t="shared" si="654"/>
        <v>-2.4153842477790503E-2</v>
      </c>
      <c r="OG92" s="68">
        <f t="shared" si="503"/>
        <v>-0.99357468870474597</v>
      </c>
      <c r="OH92" s="68"/>
      <c r="OI92" s="15">
        <f t="shared" si="504"/>
        <v>-6.8493150684931572E-3</v>
      </c>
      <c r="OK92" s="13">
        <v>70.989999999999995</v>
      </c>
      <c r="OL92" s="68">
        <f t="shared" si="505"/>
        <v>2.4534564872275774E-2</v>
      </c>
      <c r="OM92" s="68">
        <f t="shared" si="655"/>
        <v>2.0650992664755563E-2</v>
      </c>
      <c r="ON92" s="68">
        <f t="shared" si="506"/>
        <v>0.67232037691401625</v>
      </c>
      <c r="OO92" s="68"/>
      <c r="OP92" s="15">
        <f t="shared" si="507"/>
        <v>6.5755892508632272E-2</v>
      </c>
      <c r="OR92" s="13">
        <v>3.1</v>
      </c>
      <c r="OS92" s="68">
        <f t="shared" si="508"/>
        <v>-1.2738853503184724E-2</v>
      </c>
      <c r="OT92" s="68">
        <f t="shared" si="656"/>
        <v>-1.6622425710704936E-2</v>
      </c>
      <c r="OU92" s="68">
        <f t="shared" si="509"/>
        <v>-0.59740259740259738</v>
      </c>
      <c r="OV92" s="68"/>
      <c r="OW92" s="15">
        <f t="shared" si="510"/>
        <v>1.7678571428571426</v>
      </c>
      <c r="OY92" s="13">
        <v>126.76</v>
      </c>
      <c r="OZ92" s="68">
        <f t="shared" si="511"/>
        <v>1.0120328313013072E-2</v>
      </c>
      <c r="PA92" s="68">
        <f t="shared" si="657"/>
        <v>6.2367561054928588E-3</v>
      </c>
      <c r="PB92" s="68">
        <f t="shared" si="665"/>
        <v>2.9003076923076923</v>
      </c>
      <c r="PC92" s="68"/>
      <c r="PD92" s="15">
        <f t="shared" si="512"/>
        <v>0.10659100829332177</v>
      </c>
      <c r="PE92" s="18"/>
      <c r="PF92" s="13">
        <v>219.91</v>
      </c>
      <c r="PG92" s="68">
        <f t="shared" si="513"/>
        <v>-4.9995454958646319E-4</v>
      </c>
      <c r="PH92" s="68">
        <f t="shared" si="658"/>
        <v>-4.3835267571066764E-3</v>
      </c>
      <c r="PI92" s="68">
        <f t="shared" si="514"/>
        <v>-0.36843767949454337</v>
      </c>
      <c r="PJ92" s="68"/>
      <c r="PK92" s="15">
        <f t="shared" si="515"/>
        <v>5.1546884712858038E-2</v>
      </c>
      <c r="PM92" s="13"/>
      <c r="PN92" s="68">
        <f t="shared" si="516"/>
        <v>0</v>
      </c>
      <c r="PO92" s="68">
        <f t="shared" si="517"/>
        <v>-3.8835722075202129E-3</v>
      </c>
      <c r="PP92" s="68">
        <f t="shared" si="518"/>
        <v>0</v>
      </c>
      <c r="PQ92" s="68"/>
      <c r="PR92" s="15">
        <f t="shared" si="519"/>
        <v>0</v>
      </c>
      <c r="PT92" s="13">
        <v>4.55</v>
      </c>
      <c r="PU92" s="68">
        <f t="shared" si="520"/>
        <v>6.6371681415929758E-3</v>
      </c>
      <c r="PV92" s="68">
        <f t="shared" si="659"/>
        <v>2.7535959340727629E-3</v>
      </c>
      <c r="PW92" s="68">
        <f t="shared" si="521"/>
        <v>-0.47821100917431197</v>
      </c>
      <c r="PX92" s="68"/>
      <c r="PY92" s="15">
        <f t="shared" si="522"/>
        <v>-0.11306042884990256</v>
      </c>
      <c r="QA92" s="13">
        <v>201.2</v>
      </c>
      <c r="QB92" s="68">
        <f t="shared" si="523"/>
        <v>5.7485628592850646E-3</v>
      </c>
      <c r="QC92" s="68">
        <f t="shared" si="660"/>
        <v>1.8649906517648517E-3</v>
      </c>
      <c r="QD92" s="68">
        <f t="shared" si="524"/>
        <v>-0.40365748836657872</v>
      </c>
      <c r="QE92" s="68"/>
      <c r="QF92" s="15">
        <f t="shared" si="525"/>
        <v>4.9337644727234689E-2</v>
      </c>
      <c r="QH92" s="13">
        <v>1.252</v>
      </c>
      <c r="QI92" s="68">
        <f t="shared" si="526"/>
        <v>5.2100840336134505E-2</v>
      </c>
      <c r="QJ92" s="68">
        <f t="shared" si="661"/>
        <v>4.8217268128614293E-2</v>
      </c>
      <c r="QK92" s="68">
        <f t="shared" si="527"/>
        <v>-0.50119521912350595</v>
      </c>
      <c r="QL92" s="68"/>
      <c r="QM92" s="15">
        <f t="shared" si="528"/>
        <v>-3.6923076923076954E-2</v>
      </c>
      <c r="QO92" s="13">
        <v>9.66</v>
      </c>
      <c r="QP92" s="68">
        <f t="shared" si="529"/>
        <v>-8.0875356803044682E-2</v>
      </c>
      <c r="QQ92" s="68">
        <f t="shared" si="662"/>
        <v>-8.4758929010564893E-2</v>
      </c>
      <c r="QR92" s="68">
        <f t="shared" si="530"/>
        <v>-0.98822496891684342</v>
      </c>
      <c r="QS92" s="68"/>
      <c r="QT92" s="15">
        <f t="shared" si="531"/>
        <v>-0.15853658536585369</v>
      </c>
      <c r="QV92" s="13">
        <v>1.68</v>
      </c>
      <c r="QW92" s="68">
        <f t="shared" si="532"/>
        <v>-5.9171597633136145E-3</v>
      </c>
      <c r="QX92" s="68">
        <f t="shared" si="663"/>
        <v>-9.8007319708338266E-3</v>
      </c>
      <c r="QY92" s="68">
        <f t="shared" si="533"/>
        <v>-0.52407932011331448</v>
      </c>
      <c r="QZ92" s="68"/>
      <c r="RA92" s="15">
        <f t="shared" si="534"/>
        <v>-0.313445034736412</v>
      </c>
      <c r="RC92" s="13">
        <v>23.35</v>
      </c>
      <c r="RD92" s="68">
        <f t="shared" si="535"/>
        <v>0.16633366633366642</v>
      </c>
      <c r="RE92" s="68">
        <f t="shared" si="664"/>
        <v>0.16245009412614619</v>
      </c>
      <c r="RF92" s="68">
        <f t="shared" si="536"/>
        <v>-0.49557139771008851</v>
      </c>
      <c r="RG92" s="68"/>
      <c r="RH92" s="15">
        <f t="shared" si="537"/>
        <v>-5.6565656565656507E-2</v>
      </c>
      <c r="RJ92" s="13">
        <v>172.72</v>
      </c>
      <c r="RK92" s="68">
        <f t="shared" si="538"/>
        <v>3.6174935509028741E-2</v>
      </c>
      <c r="RL92" s="68">
        <f t="shared" si="539"/>
        <v>3.229136330150853E-2</v>
      </c>
      <c r="RM92" s="68">
        <f t="shared" si="540"/>
        <v>-0.19881250579831158</v>
      </c>
      <c r="RN92" s="68"/>
      <c r="RO92" s="15">
        <f t="shared" si="541"/>
        <v>-0.12200081333875559</v>
      </c>
      <c r="RQ92" s="13">
        <v>12.41</v>
      </c>
      <c r="RR92" s="68">
        <f t="shared" si="542"/>
        <v>5.6726094003241726E-3</v>
      </c>
      <c r="RS92" s="68">
        <f t="shared" si="543"/>
        <v>1.7890371928039597E-3</v>
      </c>
      <c r="RT92" s="68">
        <f t="shared" si="544"/>
        <v>-0.15232240437158473</v>
      </c>
      <c r="RU92" s="68"/>
      <c r="RV92" s="15">
        <f t="shared" si="545"/>
        <v>-0.40451055662188101</v>
      </c>
      <c r="RX92" s="13">
        <v>116.2</v>
      </c>
      <c r="RY92" s="68">
        <f t="shared" si="546"/>
        <v>-1.8912529550827381E-2</v>
      </c>
      <c r="RZ92" s="68">
        <f t="shared" si="547"/>
        <v>-2.2796101758347592E-2</v>
      </c>
      <c r="SA92" s="68">
        <f t="shared" si="548"/>
        <v>-0.12670975499774537</v>
      </c>
      <c r="SB92" s="68"/>
      <c r="SC92" s="15">
        <f t="shared" si="549"/>
        <v>0.53642734364670119</v>
      </c>
      <c r="SE92" s="13">
        <v>9.14</v>
      </c>
      <c r="SF92" s="68">
        <f t="shared" si="550"/>
        <v>3.0439684329199704E-2</v>
      </c>
      <c r="SG92" s="68">
        <f t="shared" si="551"/>
        <v>2.6556112121679493E-2</v>
      </c>
      <c r="SH92" s="68">
        <f t="shared" si="552"/>
        <v>-0.26879999999999993</v>
      </c>
      <c r="SI92" s="68"/>
      <c r="SJ92" s="15">
        <f t="shared" si="553"/>
        <v>-0.40104849279161203</v>
      </c>
      <c r="SL92" s="13">
        <v>0.91</v>
      </c>
      <c r="SM92" s="68">
        <f t="shared" si="554"/>
        <v>-6.1855670103092723E-2</v>
      </c>
      <c r="SN92" s="68">
        <f t="shared" si="555"/>
        <v>-6.5739242310612941E-2</v>
      </c>
      <c r="SO92" s="68">
        <f t="shared" si="556"/>
        <v>-0.35915492957746475</v>
      </c>
      <c r="SP92" s="68"/>
      <c r="SQ92" s="15">
        <f t="shared" si="557"/>
        <v>-9.9009900990098987E-2</v>
      </c>
      <c r="SS92" s="13">
        <v>6.98</v>
      </c>
      <c r="ST92" s="68">
        <f t="shared" si="558"/>
        <v>1.0130246020260534E-2</v>
      </c>
      <c r="SU92" s="68">
        <f t="shared" si="559"/>
        <v>6.2466738127403207E-3</v>
      </c>
      <c r="SV92" s="68">
        <f t="shared" si="560"/>
        <v>-0.56753407682775714</v>
      </c>
      <c r="SW92" s="68"/>
      <c r="SX92" s="15">
        <f t="shared" si="561"/>
        <v>-0.16904761904761903</v>
      </c>
      <c r="SZ92" s="13">
        <v>24.34</v>
      </c>
      <c r="TA92" s="68">
        <f t="shared" si="562"/>
        <v>-4.9059689288634906E-3</v>
      </c>
      <c r="TB92" s="68">
        <f t="shared" si="563"/>
        <v>-8.7895411363837044E-3</v>
      </c>
      <c r="TC92" s="68">
        <f t="shared" si="564"/>
        <v>-0.39707703740401284</v>
      </c>
      <c r="TD92" s="68"/>
      <c r="TE92" s="15">
        <f t="shared" si="565"/>
        <v>0.56025641025641026</v>
      </c>
      <c r="TG92" s="13">
        <v>0.1845</v>
      </c>
      <c r="TH92" s="68">
        <f t="shared" si="566"/>
        <v>-2.0180562931492289E-2</v>
      </c>
      <c r="TI92" s="68">
        <f t="shared" si="567"/>
        <v>-2.4064135139012503E-2</v>
      </c>
      <c r="TJ92" s="68">
        <f t="shared" si="568"/>
        <v>-0.16136363636363638</v>
      </c>
      <c r="TK92" s="68"/>
      <c r="TL92" s="15">
        <f t="shared" si="569"/>
        <v>8.8495575221238854E-2</v>
      </c>
      <c r="TN92" s="13">
        <v>25.72</v>
      </c>
      <c r="TO92" s="68">
        <f t="shared" si="570"/>
        <v>1.9825535289452818E-2</v>
      </c>
      <c r="TP92" s="68">
        <f t="shared" si="571"/>
        <v>1.5941963081932603E-2</v>
      </c>
      <c r="TQ92" s="68">
        <f t="shared" si="572"/>
        <v>-0.62510840809544288</v>
      </c>
      <c r="TR92" s="68"/>
      <c r="TS92" s="15">
        <f t="shared" si="573"/>
        <v>-0.13546218487394962</v>
      </c>
      <c r="TU92" s="13">
        <v>2.04</v>
      </c>
      <c r="TV92" s="68">
        <f t="shared" si="574"/>
        <v>-3.7735849056603807E-2</v>
      </c>
      <c r="TW92" s="68">
        <f t="shared" si="575"/>
        <v>-4.1619421264124018E-2</v>
      </c>
      <c r="TX92" s="68">
        <f t="shared" si="576"/>
        <v>-0.5374149659863946</v>
      </c>
      <c r="TY92" s="68"/>
      <c r="TZ92" s="15">
        <f t="shared" si="577"/>
        <v>0.19298245614035092</v>
      </c>
      <c r="UB92" s="13"/>
      <c r="UC92" s="68">
        <f t="shared" si="578"/>
        <v>0</v>
      </c>
      <c r="UD92" s="68">
        <f t="shared" si="579"/>
        <v>-3.8835722075202129E-3</v>
      </c>
      <c r="UE92" s="68">
        <f t="shared" si="580"/>
        <v>0</v>
      </c>
      <c r="UF92" s="68"/>
      <c r="UG92" s="15">
        <f t="shared" si="581"/>
        <v>0</v>
      </c>
      <c r="UI92" s="13"/>
      <c r="UJ92" s="68">
        <f t="shared" si="582"/>
        <v>0</v>
      </c>
      <c r="UK92" s="68">
        <f t="shared" si="583"/>
        <v>-3.8835722075202129E-3</v>
      </c>
      <c r="UL92" s="68">
        <f t="shared" si="584"/>
        <v>0</v>
      </c>
      <c r="UM92" s="68"/>
      <c r="UN92" s="15">
        <f t="shared" si="585"/>
        <v>0</v>
      </c>
      <c r="UP92" s="13"/>
      <c r="UQ92" s="68">
        <f t="shared" si="586"/>
        <v>0</v>
      </c>
      <c r="UR92" s="68">
        <f t="shared" si="587"/>
        <v>-3.8835722075202129E-3</v>
      </c>
      <c r="US92" s="68">
        <f t="shared" si="588"/>
        <v>0</v>
      </c>
      <c r="UT92" s="68"/>
      <c r="UU92" s="15">
        <f t="shared" si="589"/>
        <v>0</v>
      </c>
      <c r="UW92" s="13"/>
      <c r="UX92" s="68">
        <f t="shared" si="590"/>
        <v>0</v>
      </c>
      <c r="UY92" s="68">
        <f t="shared" si="591"/>
        <v>-3.8835722075202129E-3</v>
      </c>
      <c r="UZ92" s="68">
        <f t="shared" si="592"/>
        <v>0</v>
      </c>
      <c r="VA92" s="68"/>
      <c r="VB92" s="15">
        <f t="shared" si="593"/>
        <v>0</v>
      </c>
      <c r="VD92" s="13"/>
      <c r="VE92" s="68">
        <f t="shared" si="594"/>
        <v>0</v>
      </c>
      <c r="VF92" s="68">
        <f t="shared" si="595"/>
        <v>-3.8835722075202129E-3</v>
      </c>
      <c r="VG92" s="68">
        <f t="shared" si="596"/>
        <v>0</v>
      </c>
      <c r="VH92" s="68"/>
      <c r="VI92" s="15">
        <f t="shared" si="597"/>
        <v>0</v>
      </c>
      <c r="VM92" s="21">
        <f t="shared" si="598"/>
        <v>1.0579726440174747E-2</v>
      </c>
      <c r="VN92" s="49"/>
      <c r="VO92" s="21">
        <f t="shared" si="599"/>
        <v>0.33209957015957381</v>
      </c>
      <c r="VP92" s="14"/>
      <c r="VQ92" s="21">
        <f t="shared" si="600"/>
        <v>4.2096776022329314E-2</v>
      </c>
    </row>
    <row r="93" spans="1:589" ht="15.75" customHeight="1" x14ac:dyDescent="0.2">
      <c r="A93" s="127">
        <v>45779</v>
      </c>
      <c r="B93" s="4">
        <f t="shared" si="333"/>
        <v>45779</v>
      </c>
      <c r="C93" s="13">
        <v>41317.43</v>
      </c>
      <c r="D93" s="138">
        <f t="shared" si="334"/>
        <v>564.65000000000146</v>
      </c>
      <c r="E93" s="68">
        <f t="shared" si="335"/>
        <v>1.3855496483920888E-2</v>
      </c>
      <c r="F93" s="15">
        <f t="shared" si="336"/>
        <v>-2.883564441891286E-2</v>
      </c>
      <c r="G93" s="13">
        <v>5686.63</v>
      </c>
      <c r="H93" s="138">
        <f t="shared" si="337"/>
        <v>82.510000000000218</v>
      </c>
      <c r="I93" s="68">
        <f t="shared" si="338"/>
        <v>1.472309657894553E-2</v>
      </c>
      <c r="J93" s="15">
        <f t="shared" si="339"/>
        <v>-3.3154074635772739E-2</v>
      </c>
      <c r="K93" s="13">
        <v>17977.73</v>
      </c>
      <c r="L93" s="138">
        <f t="shared" si="340"/>
        <v>266.98999999999796</v>
      </c>
      <c r="M93" s="68">
        <f t="shared" si="341"/>
        <v>1.5075033567202609E-2</v>
      </c>
      <c r="N93" s="15">
        <f t="shared" si="342"/>
        <v>-6.9031872854502657E-2</v>
      </c>
      <c r="O93" s="13">
        <v>2020.74</v>
      </c>
      <c r="P93" s="138">
        <f t="shared" si="343"/>
        <v>44.880000000000109</v>
      </c>
      <c r="Q93" s="68">
        <f t="shared" si="344"/>
        <v>2.2714159910115144E-2</v>
      </c>
      <c r="R93" s="15">
        <f t="shared" si="345"/>
        <v>-9.3903576425009808E-2</v>
      </c>
      <c r="S93" s="18">
        <f t="shared" si="346"/>
        <v>1.0058548659977368E-2</v>
      </c>
      <c r="T93" s="121">
        <f t="shared" si="347"/>
        <v>254.79453216542325</v>
      </c>
      <c r="U93" s="121">
        <f t="shared" si="348"/>
        <v>254.79453216542325</v>
      </c>
      <c r="V93" s="134">
        <f t="shared" si="349"/>
        <v>7.9582533046732851E-3</v>
      </c>
      <c r="W93" s="21">
        <f t="shared" si="601"/>
        <v>-1.5170886320976022E-2</v>
      </c>
      <c r="X93" s="18">
        <f t="shared" si="350"/>
        <v>1.6591946635046043E-2</v>
      </c>
      <c r="Y93" s="352">
        <v>555796.61</v>
      </c>
      <c r="Z93" s="15">
        <v>1.9999999999999999E-6</v>
      </c>
      <c r="AA93" s="21">
        <f t="shared" si="351"/>
        <v>-7.9562533046732848E-3</v>
      </c>
      <c r="AC93" s="13">
        <v>204.86</v>
      </c>
      <c r="AD93" s="68">
        <f t="shared" si="352"/>
        <v>1.8089653115992518E-2</v>
      </c>
      <c r="AE93" s="68">
        <f t="shared" si="602"/>
        <v>1.0131399811319233E-2</v>
      </c>
      <c r="AF93" s="68">
        <f t="shared" si="353"/>
        <v>0.24330885476725134</v>
      </c>
      <c r="AG93" s="68"/>
      <c r="AH93" s="15">
        <f t="shared" si="354"/>
        <v>-9.8208390192366837E-2</v>
      </c>
      <c r="AJ93" s="13">
        <v>20.86</v>
      </c>
      <c r="AK93" s="68">
        <f t="shared" si="355"/>
        <v>2.0547945205479361E-2</v>
      </c>
      <c r="AL93" s="68">
        <f t="shared" si="603"/>
        <v>1.2589691900806076E-2</v>
      </c>
      <c r="AM93" s="68">
        <f t="shared" si="356"/>
        <v>0.12150537634408591</v>
      </c>
      <c r="AN93" s="68"/>
      <c r="AO93" s="15">
        <f t="shared" si="357"/>
        <v>-8.0836899667142987E-3</v>
      </c>
      <c r="AQ93" s="13">
        <v>19.53</v>
      </c>
      <c r="AR93" s="68">
        <f t="shared" si="358"/>
        <v>1.0869565217391349E-2</v>
      </c>
      <c r="AS93" s="68">
        <f t="shared" si="604"/>
        <v>2.9113119127180641E-3</v>
      </c>
      <c r="AT93" s="68">
        <f t="shared" si="359"/>
        <v>0.13086276780544306</v>
      </c>
      <c r="AU93" s="68"/>
      <c r="AV93" s="15">
        <f t="shared" si="360"/>
        <v>-9.0358639962738602E-2</v>
      </c>
      <c r="AX93" s="13">
        <v>197.57</v>
      </c>
      <c r="AY93" s="68">
        <f t="shared" si="361"/>
        <v>1.4740626605033409E-2</v>
      </c>
      <c r="AZ93" s="68">
        <f t="shared" si="605"/>
        <v>6.7823733003601235E-3</v>
      </c>
      <c r="BA93" s="68">
        <f t="shared" si="362"/>
        <v>0.47330350484712902</v>
      </c>
      <c r="BB93" s="68"/>
      <c r="BC93" s="15">
        <f t="shared" si="363"/>
        <v>-3.2420784563396858E-2</v>
      </c>
      <c r="BE93" s="13">
        <v>75.34</v>
      </c>
      <c r="BF93" s="68">
        <f t="shared" si="364"/>
        <v>1.6185594820609696E-2</v>
      </c>
      <c r="BG93" s="68">
        <f t="shared" si="606"/>
        <v>8.2273415159364108E-3</v>
      </c>
      <c r="BH93" s="68"/>
      <c r="BI93" s="68"/>
      <c r="BJ93" s="15">
        <f t="shared" si="365"/>
        <v>2.2668657526808765E-2</v>
      </c>
      <c r="BL93" s="13">
        <v>66.56</v>
      </c>
      <c r="BM93" s="68">
        <f t="shared" si="366"/>
        <v>2.8589089785195622E-2</v>
      </c>
      <c r="BN93" s="68">
        <f t="shared" si="607"/>
        <v>2.0630836480522337E-2</v>
      </c>
      <c r="BO93" s="68">
        <f t="shared" si="367"/>
        <v>0.12091613337824182</v>
      </c>
      <c r="BP93" s="68"/>
      <c r="BQ93" s="15">
        <f t="shared" si="368"/>
        <v>2.8627391893927636E-3</v>
      </c>
      <c r="BS93" s="13">
        <v>36.14</v>
      </c>
      <c r="BT93" s="68">
        <f t="shared" si="369"/>
        <v>2.4086143383394772E-2</v>
      </c>
      <c r="BU93" s="68">
        <f t="shared" si="608"/>
        <v>1.6127890078721487E-2</v>
      </c>
      <c r="BV93" s="68">
        <f t="shared" si="370"/>
        <v>-3.0059044551798107E-2</v>
      </c>
      <c r="BW93" s="68"/>
      <c r="BX93" s="15">
        <f t="shared" si="371"/>
        <v>-5.5163398692810443E-2</v>
      </c>
      <c r="BZ93" s="13"/>
      <c r="CA93" s="68">
        <f t="shared" si="372"/>
        <v>0</v>
      </c>
      <c r="CB93" s="68">
        <f t="shared" si="609"/>
        <v>0</v>
      </c>
      <c r="CC93" s="68">
        <f t="shared" si="373"/>
        <v>0</v>
      </c>
      <c r="CD93" s="68"/>
      <c r="CE93" s="15">
        <f t="shared" si="374"/>
        <v>0</v>
      </c>
      <c r="CG93" s="13">
        <v>29.17</v>
      </c>
      <c r="CH93" s="68">
        <f t="shared" si="375"/>
        <v>2.4227528089887686E-2</v>
      </c>
      <c r="CI93" s="68">
        <f t="shared" si="610"/>
        <v>1.6269274785214401E-2</v>
      </c>
      <c r="CJ93" s="68">
        <f t="shared" si="376"/>
        <v>-3.5064505458154108E-2</v>
      </c>
      <c r="CK93" s="68"/>
      <c r="CL93" s="15">
        <f t="shared" si="377"/>
        <v>-0.15104772991850984</v>
      </c>
      <c r="CN93" s="13">
        <v>30.5</v>
      </c>
      <c r="CO93" s="68">
        <f t="shared" si="378"/>
        <v>2.4521330198186107E-2</v>
      </c>
      <c r="CP93" s="68">
        <f t="shared" si="611"/>
        <v>1.6563076893512822E-2</v>
      </c>
      <c r="CQ93" s="68">
        <f t="shared" si="379"/>
        <v>-2.680280791320995E-2</v>
      </c>
      <c r="CR93" s="68"/>
      <c r="CS93" s="15">
        <f t="shared" si="380"/>
        <v>-8.8736181655213589E-2</v>
      </c>
      <c r="CU93" s="13">
        <v>34.51</v>
      </c>
      <c r="CV93" s="68">
        <f t="shared" si="381"/>
        <v>2.3428232502965576E-2</v>
      </c>
      <c r="CW93" s="68">
        <f t="shared" si="612"/>
        <v>1.5469979198292291E-2</v>
      </c>
      <c r="CX93" s="68">
        <f t="shared" si="382"/>
        <v>7.3405909797822688E-2</v>
      </c>
      <c r="CY93" s="68"/>
      <c r="CZ93" s="15">
        <f t="shared" si="383"/>
        <v>-7.4302575107296223E-2</v>
      </c>
      <c r="DB93" s="13">
        <v>19.010000000000002</v>
      </c>
      <c r="DC93" s="68">
        <f t="shared" si="384"/>
        <v>2.6457883369330561E-2</v>
      </c>
      <c r="DD93" s="68">
        <f t="shared" si="613"/>
        <v>1.8499630064657276E-2</v>
      </c>
      <c r="DE93" s="68">
        <f t="shared" si="385"/>
        <v>-0.13077274805669864</v>
      </c>
      <c r="DF93" s="68"/>
      <c r="DG93" s="15">
        <f t="shared" si="386"/>
        <v>-6.6306483300589289E-2</v>
      </c>
      <c r="DI93" s="13">
        <v>47</v>
      </c>
      <c r="DJ93" s="68">
        <f t="shared" si="387"/>
        <v>1.8638925010836572E-2</v>
      </c>
      <c r="DK93" s="68">
        <f t="shared" si="614"/>
        <v>1.0680671706163287E-2</v>
      </c>
      <c r="DL93" s="68">
        <f t="shared" si="388"/>
        <v>6.4552661381653484E-2</v>
      </c>
      <c r="DM93" s="68"/>
      <c r="DN93" s="15">
        <f t="shared" si="389"/>
        <v>0.11480075901328282</v>
      </c>
      <c r="DP93" s="13">
        <v>39.270000000000003</v>
      </c>
      <c r="DQ93" s="68">
        <f t="shared" si="390"/>
        <v>2.8010471204188488E-2</v>
      </c>
      <c r="DR93" s="68">
        <f t="shared" si="615"/>
        <v>2.0052217899515203E-2</v>
      </c>
      <c r="DS93" s="68"/>
      <c r="DT93" s="68"/>
      <c r="DU93" s="15">
        <f t="shared" si="391"/>
        <v>3.1250000000000125E-2</v>
      </c>
      <c r="DV93" s="18"/>
      <c r="DW93" s="13">
        <v>27.28</v>
      </c>
      <c r="DX93" s="68">
        <f t="shared" si="392"/>
        <v>3.3724895793861329E-2</v>
      </c>
      <c r="DY93" s="68">
        <f t="shared" si="616"/>
        <v>2.5766642489188044E-2</v>
      </c>
      <c r="DZ93" s="68">
        <f t="shared" si="393"/>
        <v>0.4557097118463182</v>
      </c>
      <c r="EA93" s="68"/>
      <c r="EB93" s="15">
        <f t="shared" si="394"/>
        <v>-0.18494173887063034</v>
      </c>
      <c r="ED93" s="13">
        <v>32.159999999999997</v>
      </c>
      <c r="EE93" s="68">
        <f t="shared" si="395"/>
        <v>1.6756244072083388E-2</v>
      </c>
      <c r="EF93" s="68">
        <f t="shared" si="617"/>
        <v>8.7979907674101028E-3</v>
      </c>
      <c r="EG93" s="68">
        <f t="shared" si="396"/>
        <v>0.52924393723252472</v>
      </c>
      <c r="EH93" s="68"/>
      <c r="EI93" s="15">
        <f t="shared" si="397"/>
        <v>-0.12798264642082444</v>
      </c>
      <c r="EK93" s="13">
        <v>107.3</v>
      </c>
      <c r="EL93" s="68">
        <f t="shared" si="398"/>
        <v>1.8026565464895554E-2</v>
      </c>
      <c r="EM93" s="68">
        <f t="shared" si="618"/>
        <v>1.0068312160222269E-2</v>
      </c>
      <c r="EN93" s="68">
        <f t="shared" si="399"/>
        <v>0.66253486210102241</v>
      </c>
      <c r="EO93" s="68"/>
      <c r="EP93" s="15">
        <f t="shared" si="400"/>
        <v>-3.5938903863432167E-2</v>
      </c>
      <c r="ER93" s="13">
        <v>36.44</v>
      </c>
      <c r="ES93" s="68">
        <f t="shared" si="401"/>
        <v>2.1873247335950679E-2</v>
      </c>
      <c r="ET93" s="68">
        <f t="shared" si="619"/>
        <v>1.3914994031277394E-2</v>
      </c>
      <c r="EU93" s="68">
        <f t="shared" si="402"/>
        <v>4.3826983672300236E-2</v>
      </c>
      <c r="EV93" s="68"/>
      <c r="EW93" s="15">
        <f t="shared" si="403"/>
        <v>-6.2998200051427172E-2</v>
      </c>
      <c r="EY93" s="13">
        <v>34.58</v>
      </c>
      <c r="EZ93" s="68">
        <f t="shared" si="404"/>
        <v>-2.3081361800345729E-3</v>
      </c>
      <c r="FA93" s="68">
        <f t="shared" si="620"/>
        <v>-1.0266389484707858E-2</v>
      </c>
      <c r="FB93" s="68"/>
      <c r="FC93" s="68"/>
      <c r="FD93" s="15">
        <f t="shared" si="405"/>
        <v>0.40683482506102525</v>
      </c>
      <c r="FF93" s="13">
        <v>53.41</v>
      </c>
      <c r="FG93" s="68">
        <f t="shared" si="406"/>
        <v>1.347248576850083E-2</v>
      </c>
      <c r="FH93" s="68">
        <f t="shared" si="621"/>
        <v>5.5142324638275449E-3</v>
      </c>
      <c r="FI93" s="68">
        <f t="shared" si="407"/>
        <v>-9.5971563981042687E-2</v>
      </c>
      <c r="FJ93" s="68"/>
      <c r="FK93" s="15">
        <f t="shared" si="408"/>
        <v>-5.9517520690262414E-2</v>
      </c>
      <c r="FM93" s="13">
        <v>171.34</v>
      </c>
      <c r="FN93" s="68">
        <f t="shared" si="409"/>
        <v>2.268115076996545E-2</v>
      </c>
      <c r="FO93" s="68">
        <f t="shared" si="622"/>
        <v>1.4722897465292165E-2</v>
      </c>
      <c r="FP93" s="68">
        <f t="shared" si="410"/>
        <v>0.4735122119023048</v>
      </c>
      <c r="FQ93" s="68"/>
      <c r="FR93" s="15">
        <f t="shared" si="411"/>
        <v>-5.6809424199053139E-2</v>
      </c>
      <c r="FT93" s="13">
        <v>93.87</v>
      </c>
      <c r="FU93" s="68">
        <f t="shared" si="412"/>
        <v>2.4446142093201017E-2</v>
      </c>
      <c r="FV93" s="68">
        <f t="shared" si="623"/>
        <v>1.6487888788527732E-2</v>
      </c>
      <c r="FW93" s="68">
        <f t="shared" si="413"/>
        <v>6.634102010678182E-2</v>
      </c>
      <c r="FX93" s="68"/>
      <c r="FY93" s="15">
        <f t="shared" si="414"/>
        <v>4.0918163672654662E-2</v>
      </c>
      <c r="GA93" s="13">
        <v>17.61</v>
      </c>
      <c r="GB93" s="68">
        <f t="shared" si="415"/>
        <v>1.032702237521513E-2</v>
      </c>
      <c r="GC93" s="68">
        <f t="shared" si="624"/>
        <v>2.3687690705418447E-3</v>
      </c>
      <c r="GD93" s="68"/>
      <c r="GE93" s="68"/>
      <c r="GF93" s="15">
        <f t="shared" si="416"/>
        <v>1.032702237521513E-2</v>
      </c>
      <c r="GG93" s="18"/>
      <c r="GH93" s="13">
        <v>18.510000000000002</v>
      </c>
      <c r="GI93" s="68">
        <f t="shared" si="417"/>
        <v>1.6474464579901191E-2</v>
      </c>
      <c r="GJ93" s="68">
        <f t="shared" si="625"/>
        <v>8.5162112752279057E-3</v>
      </c>
      <c r="GK93" s="68">
        <f t="shared" si="418"/>
        <v>-3.694068678459924E-2</v>
      </c>
      <c r="GL93" s="68"/>
      <c r="GM93" s="15">
        <f t="shared" si="419"/>
        <v>-2.0634920634920478E-2</v>
      </c>
      <c r="GO93" s="13">
        <v>26.06</v>
      </c>
      <c r="GP93" s="68">
        <f t="shared" si="420"/>
        <v>1.6380655226208976E-2</v>
      </c>
      <c r="GQ93" s="68">
        <f t="shared" si="626"/>
        <v>8.422401921535691E-3</v>
      </c>
      <c r="GR93" s="68"/>
      <c r="GS93" s="68"/>
      <c r="GT93" s="15">
        <f t="shared" si="421"/>
        <v>-4.3669724770642251E-2</v>
      </c>
      <c r="GV93" s="13">
        <v>14.71</v>
      </c>
      <c r="GW93" s="68">
        <f t="shared" si="422"/>
        <v>7.5342465753425484E-3</v>
      </c>
      <c r="GX93" s="68">
        <f t="shared" si="627"/>
        <v>-4.2400672933073664E-4</v>
      </c>
      <c r="GY93" s="68">
        <f t="shared" si="423"/>
        <v>0.24135021097046425</v>
      </c>
      <c r="GZ93" s="68"/>
      <c r="HA93" s="15">
        <f t="shared" si="424"/>
        <v>7.2157434402332368E-2</v>
      </c>
      <c r="HD93" s="13">
        <v>287.20999999999998</v>
      </c>
      <c r="HE93" s="68">
        <f t="shared" si="425"/>
        <v>2.3848566947098238E-2</v>
      </c>
      <c r="HF93" s="68">
        <f t="shared" si="628"/>
        <v>1.5890313642424953E-2</v>
      </c>
      <c r="HG93" s="68">
        <f t="shared" si="426"/>
        <v>0.61344868265827757</v>
      </c>
      <c r="HH93" s="68"/>
      <c r="HI93" s="15">
        <f t="shared" si="427"/>
        <v>-0.28880249603803487</v>
      </c>
      <c r="HK93" s="13">
        <v>36.29</v>
      </c>
      <c r="HL93" s="68">
        <f t="shared" si="428"/>
        <v>3.8935012882908661E-2</v>
      </c>
      <c r="HM93" s="68">
        <f t="shared" si="629"/>
        <v>3.0976759578235376E-2</v>
      </c>
      <c r="HN93" s="68">
        <f t="shared" si="429"/>
        <v>13.633064516129034</v>
      </c>
      <c r="HO93" s="68"/>
      <c r="HP93" s="15">
        <f t="shared" si="430"/>
        <v>0.37566338134950722</v>
      </c>
      <c r="HR93" s="13">
        <v>106.17</v>
      </c>
      <c r="HS93" s="68">
        <f t="shared" si="431"/>
        <v>3.4023249220300486E-3</v>
      </c>
      <c r="HT93" s="68">
        <f t="shared" si="630"/>
        <v>-4.5559283826432364E-3</v>
      </c>
      <c r="HU93" s="68">
        <f t="shared" si="432"/>
        <v>1.9167582417582421</v>
      </c>
      <c r="HV93" s="68"/>
      <c r="HW93" s="15">
        <f t="shared" si="433"/>
        <v>-1.3014781072789732E-2</v>
      </c>
      <c r="HY93" s="13">
        <v>114.5</v>
      </c>
      <c r="HZ93" s="68">
        <f t="shared" si="434"/>
        <v>2.5893737120329725E-2</v>
      </c>
      <c r="IA93" s="68">
        <f t="shared" si="631"/>
        <v>1.793548381565644E-2</v>
      </c>
      <c r="IB93" s="68">
        <f t="shared" si="435"/>
        <v>8.1208687440982003E-2</v>
      </c>
      <c r="IC93" s="68"/>
      <c r="ID93" s="15">
        <f t="shared" si="436"/>
        <v>-0.14736763720306795</v>
      </c>
      <c r="IF93" s="13">
        <v>203.64</v>
      </c>
      <c r="IG93" s="68">
        <f t="shared" si="437"/>
        <v>3.19768915015455E-2</v>
      </c>
      <c r="IH93" s="68">
        <f t="shared" si="632"/>
        <v>2.4018638196872215E-2</v>
      </c>
      <c r="II93" s="68">
        <f t="shared" si="438"/>
        <v>0.16365714285714278</v>
      </c>
      <c r="IJ93" s="68"/>
      <c r="IK93" s="15">
        <f t="shared" si="439"/>
        <v>-0.12163561076604562</v>
      </c>
      <c r="IM93" s="13">
        <v>230.02</v>
      </c>
      <c r="IN93" s="68">
        <f t="shared" si="440"/>
        <v>1.1165816775101199E-2</v>
      </c>
      <c r="IO93" s="68">
        <f t="shared" si="633"/>
        <v>3.2075634704279137E-3</v>
      </c>
      <c r="IP93" s="68">
        <f t="shared" si="441"/>
        <v>3.49170083967975</v>
      </c>
      <c r="IQ93" s="68"/>
      <c r="IR93" s="15">
        <f t="shared" si="442"/>
        <v>0.22670790891152484</v>
      </c>
      <c r="IT93" s="13">
        <v>47.01</v>
      </c>
      <c r="IU93" s="68">
        <f t="shared" si="443"/>
        <v>3.2959789057350038E-2</v>
      </c>
      <c r="IV93" s="68">
        <f t="shared" si="634"/>
        <v>2.5001535752676753E-2</v>
      </c>
      <c r="IW93" s="68">
        <f t="shared" si="444"/>
        <v>1.575890410958904</v>
      </c>
      <c r="IX93" s="68"/>
      <c r="IY93" s="15">
        <f t="shared" si="445"/>
        <v>-8.5230589608873364E-2</v>
      </c>
      <c r="JA93" s="13">
        <v>597.02</v>
      </c>
      <c r="JB93" s="68">
        <f t="shared" si="446"/>
        <v>4.3358207651037109E-2</v>
      </c>
      <c r="JC93" s="68">
        <f t="shared" si="635"/>
        <v>3.5399954346363824E-2</v>
      </c>
      <c r="JD93" s="68">
        <f t="shared" si="447"/>
        <v>0.20756472491909386</v>
      </c>
      <c r="JE93" s="68"/>
      <c r="JF93" s="15">
        <f t="shared" si="448"/>
        <v>1.9658075865484775E-2</v>
      </c>
      <c r="JH93" s="13">
        <v>435.28</v>
      </c>
      <c r="JI93" s="68">
        <f t="shared" si="449"/>
        <v>2.3225199811941693E-2</v>
      </c>
      <c r="JJ93" s="68">
        <f t="shared" si="636"/>
        <v>1.5266946507268408E-2</v>
      </c>
      <c r="JK93" s="68">
        <f t="shared" si="450"/>
        <v>7.029924512527963E-2</v>
      </c>
      <c r="JL93" s="68"/>
      <c r="JM93" s="15">
        <f t="shared" si="451"/>
        <v>3.2692763938315474E-2</v>
      </c>
      <c r="JO93" s="13">
        <v>14.98</v>
      </c>
      <c r="JP93" s="68">
        <f t="shared" si="452"/>
        <v>-1.7060367454068227E-2</v>
      </c>
      <c r="JQ93" s="68">
        <f t="shared" si="637"/>
        <v>-2.5018620758741512E-2</v>
      </c>
      <c r="JR93" s="68">
        <f t="shared" si="453"/>
        <v>-0.4945166188628311</v>
      </c>
      <c r="JS93" s="68"/>
      <c r="JT93" s="15">
        <f t="shared" si="454"/>
        <v>0.47006869479882246</v>
      </c>
      <c r="JV93" s="13">
        <v>1.46</v>
      </c>
      <c r="JW93" s="68">
        <f t="shared" si="455"/>
        <v>2.0979020979020997E-2</v>
      </c>
      <c r="JX93" s="68">
        <f t="shared" si="638"/>
        <v>1.3020767674347712E-2</v>
      </c>
      <c r="JY93" s="68">
        <f t="shared" si="456"/>
        <v>-0.4229249011857707</v>
      </c>
      <c r="JZ93" s="68"/>
      <c r="KA93" s="15">
        <f t="shared" si="457"/>
        <v>-0.18888888888888894</v>
      </c>
      <c r="KC93" s="13">
        <v>16.239999999999998</v>
      </c>
      <c r="KD93" s="68">
        <f t="shared" si="458"/>
        <v>1.4999999999999902E-2</v>
      </c>
      <c r="KE93" s="68">
        <f t="shared" si="639"/>
        <v>7.0417466953266172E-3</v>
      </c>
      <c r="KF93" s="68">
        <f t="shared" si="459"/>
        <v>-0.16632443531827526</v>
      </c>
      <c r="KG93" s="68"/>
      <c r="KH93" s="15">
        <f t="shared" si="460"/>
        <v>-0.26780883678990086</v>
      </c>
      <c r="KI93" s="18"/>
      <c r="KJ93" s="13">
        <v>48.26</v>
      </c>
      <c r="KK93" s="68">
        <f t="shared" si="461"/>
        <v>5.9727711901624923E-2</v>
      </c>
      <c r="KL93" s="68">
        <f t="shared" si="640"/>
        <v>5.1769458596951638E-2</v>
      </c>
      <c r="KM93" s="68">
        <f t="shared" si="462"/>
        <v>1.2872037914691941</v>
      </c>
      <c r="KN93" s="68"/>
      <c r="KO93" s="15">
        <f t="shared" si="463"/>
        <v>-0.28195209046272873</v>
      </c>
      <c r="KQ93" s="13">
        <v>1.45</v>
      </c>
      <c r="KR93" s="68">
        <f t="shared" si="464"/>
        <v>-1.0238907849829436E-2</v>
      </c>
      <c r="KS93" s="68">
        <f t="shared" si="641"/>
        <v>-1.819716115450272E-2</v>
      </c>
      <c r="KT93" s="68">
        <f t="shared" si="465"/>
        <v>-0.44656488549618323</v>
      </c>
      <c r="KU93" s="68"/>
      <c r="KV93" s="15">
        <f t="shared" si="466"/>
        <v>0.43564356435643559</v>
      </c>
      <c r="KW93" s="18"/>
      <c r="KX93" s="13">
        <v>23.06</v>
      </c>
      <c r="KY93" s="68">
        <f t="shared" si="467"/>
        <v>4.6754425783023038E-2</v>
      </c>
      <c r="KZ93" s="68">
        <f t="shared" si="642"/>
        <v>3.8796172478349752E-2</v>
      </c>
      <c r="LA93" s="68">
        <f t="shared" si="468"/>
        <v>-0.67941053802307794</v>
      </c>
      <c r="LB93" s="68"/>
      <c r="LC93" s="15">
        <f t="shared" si="469"/>
        <v>-2.7414592998734801E-2</v>
      </c>
      <c r="LD93" s="18"/>
      <c r="LE93" s="13">
        <v>51.83</v>
      </c>
      <c r="LF93" s="68">
        <f t="shared" si="470"/>
        <v>2.9598728645212451E-2</v>
      </c>
      <c r="LG93" s="68">
        <f t="shared" si="643"/>
        <v>2.1640475340539166E-2</v>
      </c>
      <c r="LH93" s="68">
        <f t="shared" si="471"/>
        <v>0.44655316773653364</v>
      </c>
      <c r="LI93" s="68"/>
      <c r="LJ93" s="15">
        <f t="shared" si="472"/>
        <v>0.12405118195619169</v>
      </c>
      <c r="LL93" s="13">
        <v>111.11</v>
      </c>
      <c r="LM93" s="68">
        <f t="shared" si="473"/>
        <v>-1.2443338369922723E-2</v>
      </c>
      <c r="LN93" s="68">
        <f t="shared" si="644"/>
        <v>-2.0401591674596008E-2</v>
      </c>
      <c r="LO93" s="68">
        <f t="shared" si="474"/>
        <v>0.26982857142857142</v>
      </c>
      <c r="LP93" s="68"/>
      <c r="LQ93" s="15">
        <f t="shared" si="475"/>
        <v>0.42066231939649673</v>
      </c>
      <c r="LS93" s="13">
        <v>14.07</v>
      </c>
      <c r="LT93" s="68">
        <f t="shared" si="476"/>
        <v>-9.8522167487685129E-3</v>
      </c>
      <c r="LU93" s="68">
        <f t="shared" si="645"/>
        <v>-1.7810470053441798E-2</v>
      </c>
      <c r="LV93" s="68"/>
      <c r="LW93" s="68"/>
      <c r="LX93" s="15">
        <f t="shared" si="477"/>
        <v>0.52108108108108109</v>
      </c>
      <c r="LZ93" s="13">
        <v>12.82</v>
      </c>
      <c r="MA93" s="68">
        <f t="shared" si="478"/>
        <v>2.1513944223107536E-2</v>
      </c>
      <c r="MB93" s="68">
        <f t="shared" si="646"/>
        <v>1.3555690918434251E-2</v>
      </c>
      <c r="MC93" s="68">
        <f t="shared" si="479"/>
        <v>-0.42382022471910114</v>
      </c>
      <c r="MD93" s="68"/>
      <c r="ME93" s="15">
        <f t="shared" si="480"/>
        <v>-4.8961424332344225E-2</v>
      </c>
      <c r="MG93" s="13">
        <v>26.25</v>
      </c>
      <c r="MH93" s="68">
        <f t="shared" si="481"/>
        <v>-2.2805017103762343E-3</v>
      </c>
      <c r="MI93" s="68">
        <f t="shared" si="647"/>
        <v>-1.0238755015049519E-2</v>
      </c>
      <c r="MJ93" s="68">
        <f t="shared" si="482"/>
        <v>2.5377358490566038</v>
      </c>
      <c r="MK93" s="68"/>
      <c r="ML93" s="15">
        <f t="shared" si="483"/>
        <v>0.23645784267545922</v>
      </c>
      <c r="MN93" s="13">
        <v>112.61</v>
      </c>
      <c r="MO93" s="68">
        <f t="shared" si="484"/>
        <v>1.3500135001350014E-2</v>
      </c>
      <c r="MP93" s="68">
        <f t="shared" si="648"/>
        <v>5.5418816966767287E-3</v>
      </c>
      <c r="MQ93" s="68">
        <f t="shared" si="485"/>
        <v>-0.10555996822875302</v>
      </c>
      <c r="MR93" s="68"/>
      <c r="MS93" s="15">
        <f t="shared" si="486"/>
        <v>1.0952509201903212E-2</v>
      </c>
      <c r="MU93" s="13">
        <v>14.51</v>
      </c>
      <c r="MV93" s="68">
        <f t="shared" si="487"/>
        <v>-3.0728122912491707E-2</v>
      </c>
      <c r="MW93" s="68">
        <f t="shared" si="649"/>
        <v>-3.8686376217164989E-2</v>
      </c>
      <c r="MX93" s="68">
        <f t="shared" si="488"/>
        <v>-0.30474365117393393</v>
      </c>
      <c r="MY93" s="68"/>
      <c r="MZ93" s="15">
        <f t="shared" si="489"/>
        <v>0.35988753514526711</v>
      </c>
      <c r="NB93" s="13">
        <v>207.68</v>
      </c>
      <c r="NC93" s="68">
        <f t="shared" si="490"/>
        <v>2.0189615365721933E-2</v>
      </c>
      <c r="ND93" s="68">
        <f t="shared" si="650"/>
        <v>1.2231362061048648E-2</v>
      </c>
      <c r="NE93" s="68">
        <f t="shared" si="491"/>
        <v>0.53303314386949141</v>
      </c>
      <c r="NF93" s="68"/>
      <c r="NG93" s="15">
        <f t="shared" si="492"/>
        <v>0.24515858264883997</v>
      </c>
      <c r="NI93" s="13">
        <v>4.54</v>
      </c>
      <c r="NJ93" s="68">
        <f t="shared" si="493"/>
        <v>-0.17001828153564896</v>
      </c>
      <c r="NK93" s="68">
        <f t="shared" si="651"/>
        <v>-0.17797653484032225</v>
      </c>
      <c r="NL93" s="68">
        <f t="shared" si="494"/>
        <v>-0.96395394998015083</v>
      </c>
      <c r="NM93" s="68"/>
      <c r="NN93" s="15">
        <f t="shared" si="495"/>
        <v>-7.3469387755102103E-2</v>
      </c>
      <c r="NP93" s="13">
        <v>396.42</v>
      </c>
      <c r="NQ93" s="68">
        <f t="shared" si="496"/>
        <v>3.6798744605727719E-2</v>
      </c>
      <c r="NR93" s="68">
        <f t="shared" si="652"/>
        <v>2.8840491301054434E-2</v>
      </c>
      <c r="NS93" s="68">
        <f t="shared" si="497"/>
        <v>2.0203428571428574</v>
      </c>
      <c r="NT93" s="68"/>
      <c r="NU93" s="15">
        <f t="shared" si="498"/>
        <v>0.20518043352689025</v>
      </c>
      <c r="NW93" s="13">
        <v>164.03</v>
      </c>
      <c r="NX93" s="68">
        <f t="shared" si="499"/>
        <v>1.6924984500929878E-2</v>
      </c>
      <c r="NY93" s="68">
        <f t="shared" si="653"/>
        <v>8.9667311962565929E-3</v>
      </c>
      <c r="NZ93" s="68">
        <f t="shared" si="500"/>
        <v>-6.6738734638142866E-2</v>
      </c>
      <c r="OA93" s="68"/>
      <c r="OB93" s="15">
        <f t="shared" si="501"/>
        <v>-0.13349181193872164</v>
      </c>
      <c r="OD93" s="13">
        <v>1.45</v>
      </c>
      <c r="OE93" s="68">
        <f t="shared" si="502"/>
        <v>0</v>
      </c>
      <c r="OF93" s="68">
        <f t="shared" si="654"/>
        <v>-7.9582533046732851E-3</v>
      </c>
      <c r="OG93" s="68">
        <f t="shared" si="503"/>
        <v>-0.99357468870474597</v>
      </c>
      <c r="OH93" s="68"/>
      <c r="OI93" s="15">
        <f t="shared" si="504"/>
        <v>-6.8493150684931572E-3</v>
      </c>
      <c r="OK93" s="13">
        <v>73.59</v>
      </c>
      <c r="OL93" s="68">
        <f t="shared" si="505"/>
        <v>3.6624876743203388E-2</v>
      </c>
      <c r="OM93" s="68">
        <f t="shared" si="655"/>
        <v>2.8666623438530103E-2</v>
      </c>
      <c r="ON93" s="68">
        <f t="shared" si="506"/>
        <v>0.73356890459363955</v>
      </c>
      <c r="OO93" s="68"/>
      <c r="OP93" s="15">
        <f t="shared" si="507"/>
        <v>0.10478907071010365</v>
      </c>
      <c r="OR93" s="13">
        <v>2.98</v>
      </c>
      <c r="OS93" s="68">
        <f t="shared" si="508"/>
        <v>-3.8709677419354875E-2</v>
      </c>
      <c r="OT93" s="68">
        <f t="shared" si="656"/>
        <v>-4.666793072402816E-2</v>
      </c>
      <c r="OU93" s="68">
        <f t="shared" si="509"/>
        <v>-0.61298701298701308</v>
      </c>
      <c r="OV93" s="68"/>
      <c r="OW93" s="15">
        <f t="shared" si="510"/>
        <v>1.6607142857142854</v>
      </c>
      <c r="OY93" s="13">
        <v>129.55000000000001</v>
      </c>
      <c r="OZ93" s="68">
        <f t="shared" si="511"/>
        <v>2.2010097822657039E-2</v>
      </c>
      <c r="PA93" s="68">
        <f t="shared" si="657"/>
        <v>1.4051844517983754E-2</v>
      </c>
      <c r="PB93" s="68">
        <f t="shared" si="665"/>
        <v>2.9861538461538464</v>
      </c>
      <c r="PC93" s="68"/>
      <c r="PD93" s="15">
        <f t="shared" si="512"/>
        <v>0.13094718463553046</v>
      </c>
      <c r="PE93" s="18"/>
      <c r="PF93" s="13">
        <v>219.75</v>
      </c>
      <c r="PG93" s="68">
        <f t="shared" si="513"/>
        <v>-7.2757036969667863E-4</v>
      </c>
      <c r="PH93" s="68">
        <f t="shared" si="658"/>
        <v>-8.6858236743699632E-3</v>
      </c>
      <c r="PI93" s="68">
        <f t="shared" si="514"/>
        <v>-0.36889718552556</v>
      </c>
      <c r="PJ93" s="68"/>
      <c r="PK93" s="15">
        <f t="shared" si="515"/>
        <v>5.0781810357194111E-2</v>
      </c>
      <c r="PM93" s="13"/>
      <c r="PN93" s="68">
        <f t="shared" si="516"/>
        <v>0</v>
      </c>
      <c r="PO93" s="68">
        <f t="shared" si="517"/>
        <v>-7.9582533046732851E-3</v>
      </c>
      <c r="PP93" s="68">
        <f t="shared" si="518"/>
        <v>0</v>
      </c>
      <c r="PQ93" s="68"/>
      <c r="PR93" s="15">
        <f t="shared" si="519"/>
        <v>0</v>
      </c>
      <c r="PT93" s="13">
        <v>4.63</v>
      </c>
      <c r="PU93" s="68">
        <f t="shared" si="520"/>
        <v>1.75824175824176E-2</v>
      </c>
      <c r="PV93" s="68">
        <f t="shared" si="659"/>
        <v>9.6241642777443147E-3</v>
      </c>
      <c r="PW93" s="68">
        <f t="shared" si="521"/>
        <v>-0.46903669724770647</v>
      </c>
      <c r="PX93" s="68"/>
      <c r="PY93" s="15">
        <f t="shared" si="522"/>
        <v>-9.7465886939571159E-2</v>
      </c>
      <c r="QA93" s="13">
        <v>209.98</v>
      </c>
      <c r="QB93" s="68">
        <f t="shared" si="523"/>
        <v>4.363817097415508E-2</v>
      </c>
      <c r="QC93" s="68">
        <f t="shared" si="660"/>
        <v>3.5679917669481795E-2</v>
      </c>
      <c r="QD93" s="68">
        <f t="shared" si="524"/>
        <v>-0.37763419188476244</v>
      </c>
      <c r="QE93" s="68"/>
      <c r="QF93" s="15">
        <f t="shared" si="525"/>
        <v>9.5128820277458948E-2</v>
      </c>
      <c r="QH93" s="13">
        <v>1.28</v>
      </c>
      <c r="QI93" s="68">
        <f t="shared" si="526"/>
        <v>2.2364217252396186E-2</v>
      </c>
      <c r="QJ93" s="68">
        <f t="shared" si="661"/>
        <v>1.4405963947722901E-2</v>
      </c>
      <c r="QK93" s="68">
        <f t="shared" si="527"/>
        <v>-0.49003984063745015</v>
      </c>
      <c r="QL93" s="68"/>
      <c r="QM93" s="15">
        <f t="shared" si="528"/>
        <v>-1.5384615384615398E-2</v>
      </c>
      <c r="QO93" s="13">
        <v>10.31</v>
      </c>
      <c r="QP93" s="68">
        <f t="shared" si="529"/>
        <v>6.7287784679089066E-2</v>
      </c>
      <c r="QQ93" s="68">
        <f t="shared" si="662"/>
        <v>5.9329531374415781E-2</v>
      </c>
      <c r="QR93" s="68">
        <f t="shared" si="530"/>
        <v>-0.98743265316073048</v>
      </c>
      <c r="QS93" s="68"/>
      <c r="QT93" s="15">
        <f t="shared" si="531"/>
        <v>-0.1019163763066202</v>
      </c>
      <c r="QV93" s="13">
        <v>1.67</v>
      </c>
      <c r="QW93" s="68">
        <f t="shared" si="532"/>
        <v>-5.9523809523809581E-3</v>
      </c>
      <c r="QX93" s="68">
        <f t="shared" si="663"/>
        <v>-1.3910634257054244E-2</v>
      </c>
      <c r="QY93" s="68">
        <f t="shared" si="533"/>
        <v>-0.52691218130311612</v>
      </c>
      <c r="QZ93" s="68"/>
      <c r="RA93" s="15">
        <f t="shared" si="534"/>
        <v>-0.31753167143440952</v>
      </c>
      <c r="RC93" s="13">
        <v>25.03</v>
      </c>
      <c r="RD93" s="68">
        <f t="shared" si="535"/>
        <v>7.1948608137044956E-2</v>
      </c>
      <c r="RE93" s="68">
        <f t="shared" si="664"/>
        <v>6.3990354832371671E-2</v>
      </c>
      <c r="RF93" s="68">
        <f t="shared" si="536"/>
        <v>-0.45927846187081439</v>
      </c>
      <c r="RG93" s="68"/>
      <c r="RH93" s="15">
        <f t="shared" si="537"/>
        <v>1.1313131313131358E-2</v>
      </c>
      <c r="RJ93" s="13">
        <v>179.28</v>
      </c>
      <c r="RK93" s="68">
        <f t="shared" si="538"/>
        <v>3.7980546549328406E-2</v>
      </c>
      <c r="RL93" s="68">
        <f t="shared" si="539"/>
        <v>3.0022293244655121E-2</v>
      </c>
      <c r="RM93" s="68">
        <f t="shared" si="540"/>
        <v>-0.16838296688004459</v>
      </c>
      <c r="RN93" s="68"/>
      <c r="RO93" s="15">
        <f t="shared" si="541"/>
        <v>-8.865392435949572E-2</v>
      </c>
      <c r="RQ93" s="13">
        <v>12.81</v>
      </c>
      <c r="RR93" s="68">
        <f t="shared" si="542"/>
        <v>3.2232070910556035E-2</v>
      </c>
      <c r="RS93" s="68">
        <f t="shared" si="543"/>
        <v>2.427381760588275E-2</v>
      </c>
      <c r="RT93" s="68">
        <f t="shared" si="544"/>
        <v>-0.125</v>
      </c>
      <c r="RU93" s="68"/>
      <c r="RV93" s="15">
        <f t="shared" si="545"/>
        <v>-0.38531669865642992</v>
      </c>
      <c r="RX93" s="13">
        <v>124.28</v>
      </c>
      <c r="RY93" s="68">
        <f t="shared" si="546"/>
        <v>6.9535283993115302E-2</v>
      </c>
      <c r="RZ93" s="68">
        <f t="shared" si="547"/>
        <v>6.1577030688442017E-2</v>
      </c>
      <c r="SA93" s="68">
        <f t="shared" si="548"/>
        <v>-6.5985269803096352E-2</v>
      </c>
      <c r="SB93" s="68"/>
      <c r="SC93" s="15">
        <f t="shared" si="549"/>
        <v>0.64326325532196227</v>
      </c>
      <c r="SE93" s="13">
        <v>10.63</v>
      </c>
      <c r="SF93" s="68">
        <f t="shared" si="550"/>
        <v>0.16301969365426697</v>
      </c>
      <c r="SG93" s="68">
        <f t="shared" si="551"/>
        <v>0.15506144034959368</v>
      </c>
      <c r="SH93" s="68">
        <f t="shared" si="552"/>
        <v>-0.14959999999999993</v>
      </c>
      <c r="SI93" s="68"/>
      <c r="SJ93" s="15">
        <f t="shared" si="553"/>
        <v>-0.30340760157273911</v>
      </c>
      <c r="SL93" s="13">
        <v>0.83</v>
      </c>
      <c r="SM93" s="68">
        <f t="shared" si="554"/>
        <v>-8.7912087912087988E-2</v>
      </c>
      <c r="SN93" s="68">
        <f t="shared" si="555"/>
        <v>-9.5870341216761273E-2</v>
      </c>
      <c r="SO93" s="68">
        <f t="shared" si="556"/>
        <v>-0.41549295774647887</v>
      </c>
      <c r="SP93" s="68"/>
      <c r="SQ93" s="15">
        <f t="shared" si="557"/>
        <v>-0.17821782178217827</v>
      </c>
      <c r="SS93" s="13">
        <v>7.91</v>
      </c>
      <c r="ST93" s="68">
        <f t="shared" si="558"/>
        <v>0.13323782234957016</v>
      </c>
      <c r="SU93" s="68">
        <f t="shared" si="559"/>
        <v>0.12527956904489687</v>
      </c>
      <c r="SV93" s="68">
        <f t="shared" si="560"/>
        <v>-0.50991325898389095</v>
      </c>
      <c r="SW93" s="68"/>
      <c r="SX93" s="15">
        <f t="shared" si="561"/>
        <v>-5.8333333333333355E-2</v>
      </c>
      <c r="SZ93" s="13">
        <v>25.01</v>
      </c>
      <c r="TA93" s="68">
        <f t="shared" si="562"/>
        <v>2.7526705012325462E-2</v>
      </c>
      <c r="TB93" s="68">
        <f t="shared" si="563"/>
        <v>1.9568451707652177E-2</v>
      </c>
      <c r="TC93" s="68">
        <f t="shared" si="564"/>
        <v>-0.38048055486747578</v>
      </c>
      <c r="TD93" s="68"/>
      <c r="TE93" s="15">
        <f t="shared" si="565"/>
        <v>0.60320512820512839</v>
      </c>
      <c r="TG93" s="13">
        <v>0.183</v>
      </c>
      <c r="TH93" s="68">
        <f t="shared" si="566"/>
        <v>-8.1300813008130159E-3</v>
      </c>
      <c r="TI93" s="68">
        <f t="shared" si="567"/>
        <v>-1.6088334605486303E-2</v>
      </c>
      <c r="TJ93" s="68">
        <f t="shared" si="568"/>
        <v>-0.16818181818181821</v>
      </c>
      <c r="TK93" s="68"/>
      <c r="TL93" s="15">
        <f t="shared" si="569"/>
        <v>7.9646017699114946E-2</v>
      </c>
      <c r="TN93" s="13">
        <v>27.45</v>
      </c>
      <c r="TO93" s="68">
        <f t="shared" si="570"/>
        <v>6.7262830482115107E-2</v>
      </c>
      <c r="TP93" s="68">
        <f t="shared" si="571"/>
        <v>5.9304577177441822E-2</v>
      </c>
      <c r="TQ93" s="68">
        <f t="shared" si="572"/>
        <v>-0.59989213849999634</v>
      </c>
      <c r="TR93" s="68"/>
      <c r="TS93" s="15">
        <f t="shared" si="573"/>
        <v>-7.731092436974793E-2</v>
      </c>
      <c r="TU93" s="13">
        <v>2.09</v>
      </c>
      <c r="TV93" s="68">
        <f t="shared" si="574"/>
        <v>2.450980392156854E-2</v>
      </c>
      <c r="TW93" s="68">
        <f t="shared" si="575"/>
        <v>1.6551550616895255E-2</v>
      </c>
      <c r="TX93" s="68">
        <f t="shared" si="576"/>
        <v>-0.526077097505669</v>
      </c>
      <c r="TY93" s="68"/>
      <c r="TZ93" s="15">
        <f t="shared" si="577"/>
        <v>0.22222222222222215</v>
      </c>
      <c r="UB93" s="13"/>
      <c r="UC93" s="68">
        <f t="shared" si="578"/>
        <v>0</v>
      </c>
      <c r="UD93" s="68">
        <f t="shared" si="579"/>
        <v>-7.9582533046732851E-3</v>
      </c>
      <c r="UE93" s="68">
        <f t="shared" si="580"/>
        <v>0</v>
      </c>
      <c r="UF93" s="68"/>
      <c r="UG93" s="15">
        <f t="shared" si="581"/>
        <v>0</v>
      </c>
      <c r="UI93" s="13"/>
      <c r="UJ93" s="68">
        <f t="shared" si="582"/>
        <v>0</v>
      </c>
      <c r="UK93" s="68">
        <f t="shared" si="583"/>
        <v>-7.9582533046732851E-3</v>
      </c>
      <c r="UL93" s="68">
        <f t="shared" si="584"/>
        <v>0</v>
      </c>
      <c r="UM93" s="68"/>
      <c r="UN93" s="15">
        <f t="shared" si="585"/>
        <v>0</v>
      </c>
      <c r="UP93" s="13"/>
      <c r="UQ93" s="68">
        <f t="shared" si="586"/>
        <v>0</v>
      </c>
      <c r="UR93" s="68">
        <f t="shared" si="587"/>
        <v>-7.9582533046732851E-3</v>
      </c>
      <c r="US93" s="68">
        <f t="shared" si="588"/>
        <v>0</v>
      </c>
      <c r="UT93" s="68"/>
      <c r="UU93" s="15">
        <f t="shared" si="589"/>
        <v>0</v>
      </c>
      <c r="UW93" s="13"/>
      <c r="UX93" s="68">
        <f t="shared" si="590"/>
        <v>0</v>
      </c>
      <c r="UY93" s="68">
        <f t="shared" si="591"/>
        <v>-7.9582533046732851E-3</v>
      </c>
      <c r="UZ93" s="68">
        <f t="shared" si="592"/>
        <v>0</v>
      </c>
      <c r="VA93" s="68"/>
      <c r="VB93" s="15">
        <f t="shared" si="593"/>
        <v>0</v>
      </c>
      <c r="VD93" s="13"/>
      <c r="VE93" s="68">
        <f t="shared" si="594"/>
        <v>0</v>
      </c>
      <c r="VF93" s="68">
        <f t="shared" si="595"/>
        <v>-7.9582533046732851E-3</v>
      </c>
      <c r="VG93" s="68">
        <f t="shared" si="596"/>
        <v>0</v>
      </c>
      <c r="VH93" s="68"/>
      <c r="VI93" s="15">
        <f t="shared" si="597"/>
        <v>0</v>
      </c>
      <c r="VM93" s="21">
        <f t="shared" si="598"/>
        <v>1.8477815023183238E-2</v>
      </c>
      <c r="VN93" s="49"/>
      <c r="VO93" s="21">
        <f t="shared" si="599"/>
        <v>0.36350938342996097</v>
      </c>
      <c r="VP93" s="14"/>
      <c r="VQ93" s="21">
        <f t="shared" si="600"/>
        <v>5.8746412747319308E-2</v>
      </c>
    </row>
    <row r="94" spans="1:589" ht="15.75" customHeight="1" x14ac:dyDescent="0.2">
      <c r="A94" s="127">
        <v>45782</v>
      </c>
      <c r="B94" s="4">
        <f t="shared" si="333"/>
        <v>45782</v>
      </c>
      <c r="C94" s="13">
        <v>41218.83</v>
      </c>
      <c r="D94" s="138">
        <f t="shared" si="334"/>
        <v>-98.599999999998545</v>
      </c>
      <c r="E94" s="68">
        <f t="shared" si="335"/>
        <v>-2.3864020584048557E-3</v>
      </c>
      <c r="F94" s="15">
        <f t="shared" si="336"/>
        <v>-3.1153233036120991E-2</v>
      </c>
      <c r="G94" s="13">
        <v>5650.38</v>
      </c>
      <c r="H94" s="138">
        <f t="shared" si="337"/>
        <v>-36.25</v>
      </c>
      <c r="I94" s="68">
        <f t="shared" si="338"/>
        <v>-6.374601477500734E-3</v>
      </c>
      <c r="J94" s="15">
        <f t="shared" si="339"/>
        <v>-3.93173321001151E-2</v>
      </c>
      <c r="K94" s="13">
        <v>17844.240000000002</v>
      </c>
      <c r="L94" s="138">
        <f t="shared" si="340"/>
        <v>-133.48999999999796</v>
      </c>
      <c r="M94" s="68">
        <f t="shared" si="341"/>
        <v>-7.4252978546233573E-3</v>
      </c>
      <c r="N94" s="15">
        <f t="shared" si="342"/>
        <v>-7.594458849171884E-2</v>
      </c>
      <c r="O94" s="13">
        <v>2004.26</v>
      </c>
      <c r="P94" s="138">
        <f t="shared" si="343"/>
        <v>-16.480000000000018</v>
      </c>
      <c r="Q94" s="68">
        <f t="shared" si="344"/>
        <v>-8.1554282094678278E-3</v>
      </c>
      <c r="R94" s="15">
        <f t="shared" si="345"/>
        <v>-0.10129318075833119</v>
      </c>
      <c r="S94" s="18">
        <f t="shared" si="346"/>
        <v>-3.1943835478995268E-3</v>
      </c>
      <c r="T94" s="121">
        <f t="shared" si="347"/>
        <v>254.15565545584334</v>
      </c>
      <c r="U94" s="121">
        <f t="shared" si="348"/>
        <v>254.15565545584334</v>
      </c>
      <c r="V94" s="134">
        <f t="shared" si="349"/>
        <v>-2.5074192297231813E-3</v>
      </c>
      <c r="W94" s="21">
        <f t="shared" si="601"/>
        <v>-1.7640265778606043E-2</v>
      </c>
      <c r="X94" s="18">
        <f t="shared" si="350"/>
        <v>-6.0854323999991944E-3</v>
      </c>
      <c r="Y94" s="352">
        <v>555796.61</v>
      </c>
      <c r="Z94" s="15">
        <v>1.9999999999999999E-6</v>
      </c>
      <c r="AA94" s="21">
        <f t="shared" si="351"/>
        <v>2.5094192297231812E-3</v>
      </c>
      <c r="AC94" s="13">
        <v>203.28</v>
      </c>
      <c r="AD94" s="68">
        <f t="shared" si="352"/>
        <v>-7.7125842038465895E-3</v>
      </c>
      <c r="AE94" s="68">
        <f t="shared" si="602"/>
        <v>-5.2051649741234086E-3</v>
      </c>
      <c r="AF94" s="68">
        <f t="shared" si="353"/>
        <v>0.23371973053347084</v>
      </c>
      <c r="AG94" s="68"/>
      <c r="AH94" s="15">
        <f t="shared" si="354"/>
        <v>-0.10516353391733058</v>
      </c>
      <c r="AJ94" s="13">
        <v>20.71</v>
      </c>
      <c r="AK94" s="68">
        <f t="shared" si="355"/>
        <v>-7.1907957813997407E-3</v>
      </c>
      <c r="AL94" s="68">
        <f t="shared" si="603"/>
        <v>-4.6833765516765598E-3</v>
      </c>
      <c r="AM94" s="68">
        <f t="shared" si="356"/>
        <v>0.11344086021505373</v>
      </c>
      <c r="AN94" s="68"/>
      <c r="AO94" s="15">
        <f t="shared" si="357"/>
        <v>-1.5216357584403246E-2</v>
      </c>
      <c r="AQ94" s="13">
        <v>19.41</v>
      </c>
      <c r="AR94" s="68">
        <f t="shared" si="358"/>
        <v>-6.144393241167485E-3</v>
      </c>
      <c r="AS94" s="68">
        <f t="shared" si="604"/>
        <v>-3.6369740114443037E-3</v>
      </c>
      <c r="AT94" s="68">
        <f t="shared" si="359"/>
        <v>0.12391430225825134</v>
      </c>
      <c r="AU94" s="68"/>
      <c r="AV94" s="15">
        <f t="shared" si="360"/>
        <v>-9.5947834187237957E-2</v>
      </c>
      <c r="AX94" s="13">
        <v>196.32</v>
      </c>
      <c r="AY94" s="68">
        <f t="shared" si="361"/>
        <v>-6.3268714885863237E-3</v>
      </c>
      <c r="AZ94" s="68">
        <f t="shared" si="605"/>
        <v>-3.8194522588631424E-3</v>
      </c>
      <c r="BA94" s="68">
        <f t="shared" si="362"/>
        <v>0.46398210290827741</v>
      </c>
      <c r="BB94" s="68"/>
      <c r="BC94" s="15">
        <f t="shared" si="363"/>
        <v>-3.8542533914491431E-2</v>
      </c>
      <c r="BE94" s="13">
        <v>75.11</v>
      </c>
      <c r="BF94" s="68">
        <f t="shared" si="364"/>
        <v>-3.052827183435147E-3</v>
      </c>
      <c r="BG94" s="68">
        <f t="shared" si="606"/>
        <v>-5.4540795371196566E-4</v>
      </c>
      <c r="BH94" s="68"/>
      <c r="BI94" s="68"/>
      <c r="BJ94" s="15">
        <f t="shared" si="365"/>
        <v>1.9546626849463795E-2</v>
      </c>
      <c r="BL94" s="13">
        <v>66.52</v>
      </c>
      <c r="BM94" s="68">
        <f t="shared" si="366"/>
        <v>-6.0096153846163239E-4</v>
      </c>
      <c r="BN94" s="68">
        <f t="shared" si="607"/>
        <v>1.9064576912615489E-3</v>
      </c>
      <c r="BO94" s="68">
        <f t="shared" si="367"/>
        <v>0.12024250589424038</v>
      </c>
      <c r="BP94" s="68"/>
      <c r="BQ94" s="15">
        <f t="shared" si="368"/>
        <v>2.2600572547836592E-3</v>
      </c>
      <c r="BS94" s="13">
        <v>36</v>
      </c>
      <c r="BT94" s="68">
        <f t="shared" si="369"/>
        <v>-3.8738240177089256E-3</v>
      </c>
      <c r="BU94" s="68">
        <f t="shared" si="608"/>
        <v>-1.3664047879857442E-3</v>
      </c>
      <c r="BV94" s="68">
        <f t="shared" si="370"/>
        <v>-3.3816425120772896E-2</v>
      </c>
      <c r="BW94" s="68"/>
      <c r="BX94" s="15">
        <f t="shared" si="371"/>
        <v>-5.8823529411764705E-2</v>
      </c>
      <c r="BZ94" s="13"/>
      <c r="CA94" s="68">
        <f t="shared" si="372"/>
        <v>0</v>
      </c>
      <c r="CB94" s="68">
        <f t="shared" si="609"/>
        <v>0</v>
      </c>
      <c r="CC94" s="68">
        <f t="shared" si="373"/>
        <v>0</v>
      </c>
      <c r="CD94" s="68"/>
      <c r="CE94" s="15">
        <f t="shared" si="374"/>
        <v>0</v>
      </c>
      <c r="CG94" s="13">
        <v>29</v>
      </c>
      <c r="CH94" s="68">
        <f t="shared" si="375"/>
        <v>-5.8279053822420874E-3</v>
      </c>
      <c r="CI94" s="68">
        <f t="shared" si="610"/>
        <v>-3.320486152518906E-3</v>
      </c>
      <c r="CJ94" s="68">
        <f t="shared" si="376"/>
        <v>-4.0688058220310963E-2</v>
      </c>
      <c r="CK94" s="68"/>
      <c r="CL94" s="15">
        <f t="shared" si="377"/>
        <v>-0.15599534342258439</v>
      </c>
      <c r="CN94" s="13">
        <v>30.35</v>
      </c>
      <c r="CO94" s="68">
        <f t="shared" si="378"/>
        <v>-4.9180327868851995E-3</v>
      </c>
      <c r="CP94" s="68">
        <f t="shared" si="611"/>
        <v>-2.4106135571620182E-3</v>
      </c>
      <c r="CQ94" s="68">
        <f t="shared" si="379"/>
        <v>-3.1589023611997398E-2</v>
      </c>
      <c r="CR94" s="68"/>
      <c r="CS94" s="15">
        <f t="shared" si="380"/>
        <v>-9.3217806991335445E-2</v>
      </c>
      <c r="CU94" s="13">
        <v>34.33</v>
      </c>
      <c r="CV94" s="68">
        <f t="shared" si="381"/>
        <v>-5.21587945523036E-3</v>
      </c>
      <c r="CW94" s="68">
        <f t="shared" si="612"/>
        <v>-2.7084602255071787E-3</v>
      </c>
      <c r="CX94" s="68">
        <f t="shared" si="382"/>
        <v>6.7807153965785377E-2</v>
      </c>
      <c r="CY94" s="68"/>
      <c r="CZ94" s="15">
        <f t="shared" si="383"/>
        <v>-7.913090128755372E-2</v>
      </c>
      <c r="DB94" s="13">
        <v>18.95</v>
      </c>
      <c r="DC94" s="68">
        <f t="shared" si="384"/>
        <v>-3.1562335612836541E-3</v>
      </c>
      <c r="DD94" s="68">
        <f t="shared" si="613"/>
        <v>-6.4881433156047282E-4</v>
      </c>
      <c r="DE94" s="68">
        <f t="shared" si="385"/>
        <v>-0.13351623228166445</v>
      </c>
      <c r="DF94" s="68"/>
      <c r="DG94" s="15">
        <f t="shared" si="386"/>
        <v>-6.9253438113948934E-2</v>
      </c>
      <c r="DI94" s="13">
        <v>47.03</v>
      </c>
      <c r="DJ94" s="68">
        <f t="shared" si="387"/>
        <v>6.3829787234044968E-4</v>
      </c>
      <c r="DK94" s="68">
        <f t="shared" si="614"/>
        <v>3.1457171020636311E-3</v>
      </c>
      <c r="DL94" s="68">
        <f t="shared" si="388"/>
        <v>6.523216308040776E-2</v>
      </c>
      <c r="DM94" s="68"/>
      <c r="DN94" s="15">
        <f t="shared" si="389"/>
        <v>0.11551233396584452</v>
      </c>
      <c r="DP94" s="13">
        <v>39.36</v>
      </c>
      <c r="DQ94" s="68">
        <f t="shared" si="390"/>
        <v>2.2918258212374916E-3</v>
      </c>
      <c r="DR94" s="68">
        <f t="shared" si="615"/>
        <v>4.7992450509606729E-3</v>
      </c>
      <c r="DS94" s="68"/>
      <c r="DT94" s="68"/>
      <c r="DU94" s="15">
        <f t="shared" si="391"/>
        <v>3.3613445378151294E-2</v>
      </c>
      <c r="DV94" s="18"/>
      <c r="DW94" s="13">
        <v>26.92</v>
      </c>
      <c r="DX94" s="68">
        <f t="shared" si="392"/>
        <v>-1.31964809384164E-2</v>
      </c>
      <c r="DY94" s="68">
        <f t="shared" si="616"/>
        <v>-1.0689061708693218E-2</v>
      </c>
      <c r="DZ94" s="68">
        <f t="shared" si="393"/>
        <v>0.43649946638207066</v>
      </c>
      <c r="EA94" s="68"/>
      <c r="EB94" s="15">
        <f t="shared" si="394"/>
        <v>-0.1956976396773229</v>
      </c>
      <c r="ED94" s="13">
        <v>31.89</v>
      </c>
      <c r="EE94" s="68">
        <f t="shared" si="395"/>
        <v>-8.3955223880595783E-3</v>
      </c>
      <c r="EF94" s="68">
        <f t="shared" si="617"/>
        <v>-5.8881031583363965E-3</v>
      </c>
      <c r="EG94" s="68">
        <f t="shared" si="396"/>
        <v>0.51640513552068468</v>
      </c>
      <c r="EH94" s="68"/>
      <c r="EI94" s="15">
        <f t="shared" si="397"/>
        <v>-0.13530368763557488</v>
      </c>
      <c r="EK94" s="13">
        <v>107.05</v>
      </c>
      <c r="EL94" s="68">
        <f t="shared" si="398"/>
        <v>-2.3299161230195715E-3</v>
      </c>
      <c r="EM94" s="68">
        <f t="shared" si="618"/>
        <v>1.7750310670360979E-4</v>
      </c>
      <c r="EN94" s="68">
        <f t="shared" si="399"/>
        <v>0.65866129532073114</v>
      </c>
      <c r="EO94" s="68"/>
      <c r="EP94" s="15">
        <f t="shared" si="400"/>
        <v>-3.8185085354896675E-2</v>
      </c>
      <c r="ER94" s="13">
        <v>36.29</v>
      </c>
      <c r="ES94" s="68">
        <f t="shared" si="401"/>
        <v>-4.1163556531283911E-3</v>
      </c>
      <c r="ET94" s="68">
        <f t="shared" si="619"/>
        <v>-1.6089364234052098E-3</v>
      </c>
      <c r="EU94" s="68">
        <f t="shared" si="402"/>
        <v>3.9530220567172807E-2</v>
      </c>
      <c r="EV94" s="68"/>
      <c r="EW94" s="15">
        <f t="shared" si="403"/>
        <v>-6.6855232707636963E-2</v>
      </c>
      <c r="EY94" s="13">
        <v>35.58</v>
      </c>
      <c r="EZ94" s="68">
        <f t="shared" si="404"/>
        <v>2.8918449971081551E-2</v>
      </c>
      <c r="FA94" s="68">
        <f t="shared" si="620"/>
        <v>3.1425869200804729E-2</v>
      </c>
      <c r="FB94" s="68"/>
      <c r="FC94" s="68"/>
      <c r="FD94" s="15">
        <f t="shared" si="405"/>
        <v>0.44751830756712779</v>
      </c>
      <c r="FF94" s="13">
        <v>52.36</v>
      </c>
      <c r="FG94" s="68">
        <f t="shared" si="406"/>
        <v>-1.965923984272603E-2</v>
      </c>
      <c r="FH94" s="68">
        <f t="shared" si="621"/>
        <v>-1.7151820613002848E-2</v>
      </c>
      <c r="FI94" s="68">
        <f t="shared" si="407"/>
        <v>-0.11374407582938387</v>
      </c>
      <c r="FJ94" s="68"/>
      <c r="FK94" s="15">
        <f t="shared" si="408"/>
        <v>-7.8006691318894164E-2</v>
      </c>
      <c r="FM94" s="13">
        <v>171.03</v>
      </c>
      <c r="FN94" s="68">
        <f t="shared" si="409"/>
        <v>-1.8092681218629758E-3</v>
      </c>
      <c r="FO94" s="68">
        <f t="shared" si="622"/>
        <v>6.9815110786020551E-4</v>
      </c>
      <c r="FP94" s="68">
        <f t="shared" si="410"/>
        <v>0.47084623323013414</v>
      </c>
      <c r="FQ94" s="68"/>
      <c r="FR94" s="15">
        <f t="shared" si="411"/>
        <v>-5.8515908840691376E-2</v>
      </c>
      <c r="FT94" s="13">
        <v>93.76</v>
      </c>
      <c r="FU94" s="68">
        <f t="shared" si="412"/>
        <v>-1.1718333865984813E-3</v>
      </c>
      <c r="FV94" s="68">
        <f t="shared" si="623"/>
        <v>1.3355858431247001E-3</v>
      </c>
      <c r="FW94" s="68">
        <f t="shared" si="413"/>
        <v>6.509144609792121E-2</v>
      </c>
      <c r="FX94" s="68"/>
      <c r="FY94" s="15">
        <f t="shared" si="414"/>
        <v>3.9698381015746263E-2</v>
      </c>
      <c r="GA94" s="13">
        <v>17.52</v>
      </c>
      <c r="GB94" s="68">
        <f t="shared" si="415"/>
        <v>-5.1107325383304859E-3</v>
      </c>
      <c r="GC94" s="68">
        <f t="shared" si="624"/>
        <v>-2.6033133086073045E-3</v>
      </c>
      <c r="GD94" s="68"/>
      <c r="GE94" s="68"/>
      <c r="GF94" s="15">
        <f t="shared" si="416"/>
        <v>5.1635111876075649E-3</v>
      </c>
      <c r="GG94" s="18"/>
      <c r="GH94" s="13">
        <v>18.350000000000001</v>
      </c>
      <c r="GI94" s="68">
        <f t="shared" si="417"/>
        <v>-8.6439762290653772E-3</v>
      </c>
      <c r="GJ94" s="68">
        <f t="shared" si="625"/>
        <v>-6.1365569993421954E-3</v>
      </c>
      <c r="GK94" s="68">
        <f t="shared" si="418"/>
        <v>-4.5265348595213188E-2</v>
      </c>
      <c r="GL94" s="68"/>
      <c r="GM94" s="15">
        <f t="shared" si="419"/>
        <v>-2.9100529100528953E-2</v>
      </c>
      <c r="GO94" s="13">
        <v>26.02</v>
      </c>
      <c r="GP94" s="68">
        <f t="shared" si="420"/>
        <v>-1.5349194167305891E-3</v>
      </c>
      <c r="GQ94" s="68">
        <f t="shared" si="626"/>
        <v>9.7249981299259223E-4</v>
      </c>
      <c r="GR94" s="68"/>
      <c r="GS94" s="68"/>
      <c r="GT94" s="15">
        <f t="shared" si="421"/>
        <v>-4.5137614678899096E-2</v>
      </c>
      <c r="GV94" s="13">
        <v>14.71</v>
      </c>
      <c r="GW94" s="68">
        <f t="shared" si="422"/>
        <v>0</v>
      </c>
      <c r="GX94" s="68">
        <f t="shared" si="627"/>
        <v>2.5074192297231813E-3</v>
      </c>
      <c r="GY94" s="68">
        <f t="shared" si="423"/>
        <v>0.24135021097046425</v>
      </c>
      <c r="GZ94" s="68"/>
      <c r="HA94" s="15">
        <f t="shared" si="424"/>
        <v>7.2157434402332368E-2</v>
      </c>
      <c r="HD94" s="13">
        <v>280.26</v>
      </c>
      <c r="HE94" s="68">
        <f t="shared" si="425"/>
        <v>-2.4198321785453114E-2</v>
      </c>
      <c r="HF94" s="68">
        <f t="shared" si="628"/>
        <v>-2.1690902555729932E-2</v>
      </c>
      <c r="HG94" s="68">
        <f t="shared" si="426"/>
        <v>0.57440593225099712</v>
      </c>
      <c r="HH94" s="68"/>
      <c r="HI94" s="15">
        <f t="shared" si="427"/>
        <v>-0.30601228209191755</v>
      </c>
      <c r="HK94" s="13">
        <v>35.880000000000003</v>
      </c>
      <c r="HL94" s="68">
        <f t="shared" si="428"/>
        <v>-1.1297878203361714E-2</v>
      </c>
      <c r="HM94" s="68">
        <f t="shared" si="629"/>
        <v>-8.7904589736385319E-3</v>
      </c>
      <c r="HN94" s="68">
        <f t="shared" si="429"/>
        <v>13.467741935483874</v>
      </c>
      <c r="HO94" s="68"/>
      <c r="HP94" s="15">
        <f t="shared" si="430"/>
        <v>0.36012130401819575</v>
      </c>
      <c r="HR94" s="13">
        <v>103.27</v>
      </c>
      <c r="HS94" s="68">
        <f t="shared" si="431"/>
        <v>-2.7314683997362772E-2</v>
      </c>
      <c r="HT94" s="68">
        <f t="shared" si="630"/>
        <v>-2.480726476763959E-2</v>
      </c>
      <c r="HU94" s="68">
        <f t="shared" si="432"/>
        <v>1.8370879120879122</v>
      </c>
      <c r="HV94" s="68"/>
      <c r="HW94" s="15">
        <f t="shared" si="433"/>
        <v>-3.9973970437854396E-2</v>
      </c>
      <c r="HY94" s="13">
        <v>113.82</v>
      </c>
      <c r="HZ94" s="68">
        <f t="shared" si="434"/>
        <v>-5.9388646288210199E-3</v>
      </c>
      <c r="IA94" s="68">
        <f t="shared" si="631"/>
        <v>-3.4314453990978385E-3</v>
      </c>
      <c r="IB94" s="68">
        <f t="shared" si="435"/>
        <v>7.4787535410764744E-2</v>
      </c>
      <c r="IC94" s="68"/>
      <c r="ID94" s="15">
        <f t="shared" si="436"/>
        <v>-0.15243130538387073</v>
      </c>
      <c r="IF94" s="13">
        <v>200.72</v>
      </c>
      <c r="IG94" s="68">
        <f t="shared" si="437"/>
        <v>-1.4339029660184579E-2</v>
      </c>
      <c r="IH94" s="68">
        <f t="shared" si="632"/>
        <v>-1.1831610430461397E-2</v>
      </c>
      <c r="II94" s="68">
        <f t="shared" si="438"/>
        <v>0.14697142857142856</v>
      </c>
      <c r="IJ94" s="68"/>
      <c r="IK94" s="15">
        <f t="shared" si="439"/>
        <v>-0.13423050379572121</v>
      </c>
      <c r="IM94" s="13">
        <v>233.18</v>
      </c>
      <c r="IN94" s="68">
        <f t="shared" si="440"/>
        <v>1.3737935831666796E-2</v>
      </c>
      <c r="IO94" s="68">
        <f t="shared" si="633"/>
        <v>1.6245355061389976E-2</v>
      </c>
      <c r="IP94" s="68">
        <f t="shared" si="441"/>
        <v>3.5534075375903145</v>
      </c>
      <c r="IQ94" s="68"/>
      <c r="IR94" s="15">
        <f t="shared" si="442"/>
        <v>0.24356034344834951</v>
      </c>
      <c r="IT94" s="13">
        <v>46.41</v>
      </c>
      <c r="IU94" s="68">
        <f t="shared" si="443"/>
        <v>-1.2763241863433342E-2</v>
      </c>
      <c r="IV94" s="68">
        <f t="shared" si="634"/>
        <v>-1.025582263371016E-2</v>
      </c>
      <c r="IW94" s="68">
        <f t="shared" si="444"/>
        <v>1.5430136986301368</v>
      </c>
      <c r="IX94" s="68"/>
      <c r="IY94" s="15">
        <f t="shared" si="445"/>
        <v>-9.6906012842965628E-2</v>
      </c>
      <c r="JA94" s="13">
        <v>599.27</v>
      </c>
      <c r="JB94" s="68">
        <f t="shared" si="446"/>
        <v>3.7687179658972901E-3</v>
      </c>
      <c r="JC94" s="68">
        <f t="shared" si="635"/>
        <v>6.2761371956204714E-3</v>
      </c>
      <c r="JD94" s="68">
        <f t="shared" si="447"/>
        <v>0.21211569579288028</v>
      </c>
      <c r="JE94" s="68"/>
      <c r="JF94" s="15">
        <f t="shared" si="448"/>
        <v>2.3500879575071291E-2</v>
      </c>
      <c r="JH94" s="13">
        <v>436.17</v>
      </c>
      <c r="JI94" s="68">
        <f t="shared" si="449"/>
        <v>2.0446609079214375E-3</v>
      </c>
      <c r="JJ94" s="68">
        <f t="shared" si="636"/>
        <v>4.5520801376446188E-3</v>
      </c>
      <c r="JK94" s="68">
        <f t="shared" si="450"/>
        <v>7.2487644151565125E-2</v>
      </c>
      <c r="JL94" s="68"/>
      <c r="JM94" s="15">
        <f t="shared" si="451"/>
        <v>3.4804270462633492E-2</v>
      </c>
      <c r="JO94" s="13">
        <v>15.67</v>
      </c>
      <c r="JP94" s="68">
        <f t="shared" si="452"/>
        <v>4.6061415220293687E-2</v>
      </c>
      <c r="JQ94" s="68">
        <f t="shared" si="637"/>
        <v>4.8568834450016869E-2</v>
      </c>
      <c r="JR94" s="68">
        <f t="shared" si="453"/>
        <v>-0.47123333895731401</v>
      </c>
      <c r="JS94" s="68"/>
      <c r="JT94" s="15">
        <f t="shared" si="454"/>
        <v>0.53778213935230623</v>
      </c>
      <c r="JV94" s="13">
        <v>1.41</v>
      </c>
      <c r="JW94" s="68">
        <f t="shared" si="455"/>
        <v>-3.4246575342465786E-2</v>
      </c>
      <c r="JX94" s="68">
        <f t="shared" si="638"/>
        <v>-3.1739156112742604E-2</v>
      </c>
      <c r="JY94" s="68">
        <f t="shared" si="456"/>
        <v>-0.44268774703557312</v>
      </c>
      <c r="JZ94" s="68"/>
      <c r="KA94" s="15">
        <f t="shared" si="457"/>
        <v>-0.21666666666666673</v>
      </c>
      <c r="KC94" s="13">
        <v>15.29</v>
      </c>
      <c r="KD94" s="68">
        <f t="shared" si="458"/>
        <v>-5.8497536945812771E-2</v>
      </c>
      <c r="KE94" s="68">
        <f t="shared" si="639"/>
        <v>-5.5990117716089589E-2</v>
      </c>
      <c r="KF94" s="68">
        <f t="shared" si="459"/>
        <v>-0.21509240246406577</v>
      </c>
      <c r="KG94" s="68"/>
      <c r="KH94" s="15">
        <f t="shared" si="460"/>
        <v>-0.31064021641118128</v>
      </c>
      <c r="KI94" s="18"/>
      <c r="KJ94" s="13">
        <v>48.69</v>
      </c>
      <c r="KK94" s="68">
        <f t="shared" si="461"/>
        <v>8.9100704517198447E-3</v>
      </c>
      <c r="KL94" s="68">
        <f t="shared" si="640"/>
        <v>1.1417489681443026E-2</v>
      </c>
      <c r="KM94" s="68">
        <f t="shared" si="462"/>
        <v>1.3075829383886253</v>
      </c>
      <c r="KN94" s="68"/>
      <c r="KO94" s="15">
        <f t="shared" si="463"/>
        <v>-0.27555423300104148</v>
      </c>
      <c r="KQ94" s="13">
        <v>1.47</v>
      </c>
      <c r="KR94" s="68">
        <f t="shared" si="464"/>
        <v>1.3793103448275874E-2</v>
      </c>
      <c r="KS94" s="68">
        <f t="shared" si="641"/>
        <v>1.6300522677999054E-2</v>
      </c>
      <c r="KT94" s="68">
        <f t="shared" si="465"/>
        <v>-0.43893129770992367</v>
      </c>
      <c r="KU94" s="68"/>
      <c r="KV94" s="15">
        <f t="shared" si="466"/>
        <v>0.45544554455445541</v>
      </c>
      <c r="KW94" s="18"/>
      <c r="KX94" s="13">
        <v>22.94</v>
      </c>
      <c r="KY94" s="68">
        <f t="shared" si="467"/>
        <v>-5.2038161318298977E-3</v>
      </c>
      <c r="KZ94" s="68">
        <f t="shared" si="642"/>
        <v>-2.6963969021067164E-3</v>
      </c>
      <c r="LA94" s="68">
        <f t="shared" si="468"/>
        <v>-0.68107882663700825</v>
      </c>
      <c r="LB94" s="68"/>
      <c r="LC94" s="15">
        <f t="shared" si="469"/>
        <v>-3.2475748629270329E-2</v>
      </c>
      <c r="LD94" s="18"/>
      <c r="LE94" s="13">
        <v>53.52</v>
      </c>
      <c r="LF94" s="68">
        <f t="shared" si="470"/>
        <v>3.2606598495080165E-2</v>
      </c>
      <c r="LG94" s="68">
        <f t="shared" si="643"/>
        <v>3.5114017724803347E-2</v>
      </c>
      <c r="LH94" s="68">
        <f t="shared" si="471"/>
        <v>0.49372034607870513</v>
      </c>
      <c r="LI94" s="68"/>
      <c r="LJ94" s="15">
        <f t="shared" si="472"/>
        <v>0.16070266753415755</v>
      </c>
      <c r="LL94" s="13">
        <v>114.3</v>
      </c>
      <c r="LM94" s="68">
        <f t="shared" si="473"/>
        <v>2.8710287102871008E-2</v>
      </c>
      <c r="LN94" s="68">
        <f t="shared" si="644"/>
        <v>3.121770633259419E-2</v>
      </c>
      <c r="LO94" s="68">
        <f t="shared" si="474"/>
        <v>0.30628571428571427</v>
      </c>
      <c r="LP94" s="68"/>
      <c r="LQ94" s="15">
        <f t="shared" si="475"/>
        <v>0.46144994246260079</v>
      </c>
      <c r="LS94" s="13">
        <v>14.51</v>
      </c>
      <c r="LT94" s="68">
        <f t="shared" si="476"/>
        <v>3.1272210376687953E-2</v>
      </c>
      <c r="LU94" s="68">
        <f t="shared" si="645"/>
        <v>3.3779629606411135E-2</v>
      </c>
      <c r="LV94" s="68"/>
      <c r="LW94" s="68"/>
      <c r="LX94" s="15">
        <f t="shared" si="477"/>
        <v>0.56864864864864861</v>
      </c>
      <c r="LZ94" s="13">
        <v>12.71</v>
      </c>
      <c r="MA94" s="68">
        <f t="shared" si="478"/>
        <v>-8.5803432137285043E-3</v>
      </c>
      <c r="MB94" s="68">
        <f t="shared" si="646"/>
        <v>-6.0729239840053226E-3</v>
      </c>
      <c r="MC94" s="68">
        <f t="shared" si="479"/>
        <v>-0.4287640449438202</v>
      </c>
      <c r="MD94" s="68"/>
      <c r="ME94" s="15">
        <f t="shared" si="480"/>
        <v>-5.7121661721068216E-2</v>
      </c>
      <c r="MG94" s="13">
        <v>25.47</v>
      </c>
      <c r="MH94" s="68">
        <f t="shared" si="481"/>
        <v>-2.9714285714285759E-2</v>
      </c>
      <c r="MI94" s="68">
        <f t="shared" si="647"/>
        <v>-2.7206866484562577E-2</v>
      </c>
      <c r="MJ94" s="68">
        <f t="shared" si="482"/>
        <v>2.4326145552560643</v>
      </c>
      <c r="MK94" s="68"/>
      <c r="ML94" s="15">
        <f t="shared" si="483"/>
        <v>0.19971738106453124</v>
      </c>
      <c r="MN94" s="13">
        <v>112.01</v>
      </c>
      <c r="MO94" s="68">
        <f t="shared" si="484"/>
        <v>-5.3281236124677585E-3</v>
      </c>
      <c r="MP94" s="68">
        <f t="shared" si="648"/>
        <v>-2.8207043827445772E-3</v>
      </c>
      <c r="MQ94" s="68">
        <f t="shared" si="485"/>
        <v>-0.11032565528196982</v>
      </c>
      <c r="MR94" s="68"/>
      <c r="MS94" s="15">
        <f t="shared" si="486"/>
        <v>5.5660292665410229E-3</v>
      </c>
      <c r="MU94" s="13">
        <v>15</v>
      </c>
      <c r="MV94" s="68">
        <f t="shared" si="487"/>
        <v>3.3769813921433509E-2</v>
      </c>
      <c r="MW94" s="68">
        <f t="shared" si="649"/>
        <v>3.627723315115669E-2</v>
      </c>
      <c r="MX94" s="68">
        <f t="shared" si="488"/>
        <v>-0.28126497364638242</v>
      </c>
      <c r="MY94" s="68"/>
      <c r="MZ94" s="15">
        <f t="shared" si="489"/>
        <v>0.40581068416119964</v>
      </c>
      <c r="NB94" s="13">
        <v>208.94</v>
      </c>
      <c r="NC94" s="68">
        <f t="shared" si="490"/>
        <v>6.0670261941447945E-3</v>
      </c>
      <c r="ND94" s="68">
        <f t="shared" si="650"/>
        <v>8.5744454238679754E-3</v>
      </c>
      <c r="NE94" s="68">
        <f t="shared" si="491"/>
        <v>0.54233409610983985</v>
      </c>
      <c r="NF94" s="68"/>
      <c r="NG94" s="15">
        <f t="shared" si="492"/>
        <v>0.25271299238563466</v>
      </c>
      <c r="NI94" s="13">
        <v>4.79</v>
      </c>
      <c r="NJ94" s="68">
        <f t="shared" si="493"/>
        <v>5.5066079295154183E-2</v>
      </c>
      <c r="NK94" s="68">
        <f t="shared" si="651"/>
        <v>5.7573498524877365E-2</v>
      </c>
      <c r="NL94" s="68">
        <f t="shared" si="494"/>
        <v>-0.9619690353314807</v>
      </c>
      <c r="NM94" s="68"/>
      <c r="NN94" s="15">
        <f t="shared" si="495"/>
        <v>-2.2448979591836799E-2</v>
      </c>
      <c r="NP94" s="13">
        <v>401.1</v>
      </c>
      <c r="NQ94" s="68">
        <f t="shared" si="496"/>
        <v>1.180566066293327E-2</v>
      </c>
      <c r="NR94" s="68">
        <f t="shared" si="652"/>
        <v>1.4313079892656452E-2</v>
      </c>
      <c r="NS94" s="68">
        <f t="shared" si="497"/>
        <v>2.056</v>
      </c>
      <c r="NT94" s="68"/>
      <c r="NU94" s="15">
        <f t="shared" si="498"/>
        <v>0.21940838476271551</v>
      </c>
      <c r="NW94" s="13">
        <v>164.21</v>
      </c>
      <c r="NX94" s="68">
        <f t="shared" si="499"/>
        <v>1.0973602389807158E-3</v>
      </c>
      <c r="NY94" s="68">
        <f t="shared" si="653"/>
        <v>3.6047794687038971E-3</v>
      </c>
      <c r="NZ94" s="68">
        <f t="shared" si="500"/>
        <v>-6.5714610832953935E-2</v>
      </c>
      <c r="OA94" s="68"/>
      <c r="OB94" s="15">
        <f t="shared" si="501"/>
        <v>-0.13254094030639199</v>
      </c>
      <c r="OD94" s="13">
        <v>1.38</v>
      </c>
      <c r="OE94" s="68">
        <f t="shared" si="502"/>
        <v>-4.8275862068965558E-2</v>
      </c>
      <c r="OF94" s="68">
        <f t="shared" si="654"/>
        <v>-4.5768442839242376E-2</v>
      </c>
      <c r="OG94" s="68">
        <f t="shared" si="503"/>
        <v>-0.99388487614658572</v>
      </c>
      <c r="OH94" s="68"/>
      <c r="OI94" s="15">
        <f t="shared" si="504"/>
        <v>-5.4794520547945258E-2</v>
      </c>
      <c r="OK94" s="13">
        <v>71.66</v>
      </c>
      <c r="OL94" s="68">
        <f t="shared" si="505"/>
        <v>-2.6226389455089098E-2</v>
      </c>
      <c r="OM94" s="68">
        <f t="shared" si="655"/>
        <v>-2.3718970225365916E-2</v>
      </c>
      <c r="ON94" s="68">
        <f t="shared" si="506"/>
        <v>0.68810365135453455</v>
      </c>
      <c r="OO94" s="68"/>
      <c r="OP94" s="15">
        <f t="shared" si="507"/>
        <v>7.5814442275934507E-2</v>
      </c>
      <c r="OR94" s="13">
        <v>3.12</v>
      </c>
      <c r="OS94" s="68">
        <f t="shared" si="508"/>
        <v>4.6979865771812124E-2</v>
      </c>
      <c r="OT94" s="68">
        <f t="shared" si="656"/>
        <v>4.9487285001535306E-2</v>
      </c>
      <c r="OU94" s="68">
        <f t="shared" si="509"/>
        <v>-0.59480519480519478</v>
      </c>
      <c r="OV94" s="68"/>
      <c r="OW94" s="15">
        <f t="shared" si="510"/>
        <v>1.7857142857142856</v>
      </c>
      <c r="OY94" s="13">
        <v>127.94</v>
      </c>
      <c r="OZ94" s="68">
        <f t="shared" si="511"/>
        <v>-1.2427634118101223E-2</v>
      </c>
      <c r="PA94" s="68">
        <f t="shared" si="657"/>
        <v>-9.9202148883780414E-3</v>
      </c>
      <c r="PB94" s="68">
        <f t="shared" si="665"/>
        <v>2.9366153846153846</v>
      </c>
      <c r="PC94" s="68"/>
      <c r="PD94" s="15">
        <f t="shared" si="512"/>
        <v>0.11689218681798343</v>
      </c>
      <c r="PE94" s="18"/>
      <c r="PF94" s="13">
        <v>218.62</v>
      </c>
      <c r="PG94" s="68">
        <f t="shared" si="513"/>
        <v>-5.1422070534698312E-3</v>
      </c>
      <c r="PH94" s="68">
        <f t="shared" si="658"/>
        <v>-2.6347878237466499E-3</v>
      </c>
      <c r="PI94" s="68">
        <f t="shared" si="514"/>
        <v>-0.37214244686961512</v>
      </c>
      <c r="PJ94" s="68"/>
      <c r="PK94" s="15">
        <f t="shared" si="515"/>
        <v>4.5378472720317552E-2</v>
      </c>
      <c r="PM94" s="13"/>
      <c r="PN94" s="68">
        <f t="shared" si="516"/>
        <v>0</v>
      </c>
      <c r="PO94" s="68">
        <f t="shared" si="517"/>
        <v>2.5074192297231813E-3</v>
      </c>
      <c r="PP94" s="68">
        <f t="shared" si="518"/>
        <v>0</v>
      </c>
      <c r="PQ94" s="68"/>
      <c r="PR94" s="15">
        <f t="shared" si="519"/>
        <v>0</v>
      </c>
      <c r="PT94" s="13">
        <v>4.53</v>
      </c>
      <c r="PU94" s="68">
        <f t="shared" si="520"/>
        <v>-2.1598272138228864E-2</v>
      </c>
      <c r="PV94" s="68">
        <f t="shared" si="659"/>
        <v>-1.9090852908505682E-2</v>
      </c>
      <c r="PW94" s="68">
        <f t="shared" si="521"/>
        <v>-0.48050458715596334</v>
      </c>
      <c r="PX94" s="68"/>
      <c r="PY94" s="15">
        <f t="shared" si="522"/>
        <v>-0.11695906432748532</v>
      </c>
      <c r="QA94" s="13">
        <v>211.85</v>
      </c>
      <c r="QB94" s="68">
        <f t="shared" si="523"/>
        <v>8.9056100581007928E-3</v>
      </c>
      <c r="QC94" s="68">
        <f t="shared" si="660"/>
        <v>1.1413029287823975E-2</v>
      </c>
      <c r="QD94" s="68">
        <f t="shared" si="524"/>
        <v>-0.37209164468419337</v>
      </c>
      <c r="QE94" s="68"/>
      <c r="QF94" s="15">
        <f t="shared" si="525"/>
        <v>0.10488161051423794</v>
      </c>
      <c r="QH94" s="13">
        <v>1.25</v>
      </c>
      <c r="QI94" s="68">
        <f t="shared" si="526"/>
        <v>-2.3437500000000021E-2</v>
      </c>
      <c r="QJ94" s="68">
        <f t="shared" si="661"/>
        <v>-2.0930080770276839E-2</v>
      </c>
      <c r="QK94" s="68">
        <f t="shared" si="527"/>
        <v>-0.50199203187250996</v>
      </c>
      <c r="QL94" s="68"/>
      <c r="QM94" s="15">
        <f t="shared" si="528"/>
        <v>-3.8461538461538491E-2</v>
      </c>
      <c r="QO94" s="13">
        <v>11.25</v>
      </c>
      <c r="QP94" s="68">
        <f t="shared" si="529"/>
        <v>9.1173617846750668E-2</v>
      </c>
      <c r="QQ94" s="68">
        <f t="shared" si="662"/>
        <v>9.368103707647385E-2</v>
      </c>
      <c r="QR94" s="68">
        <f t="shared" si="530"/>
        <v>-0.9862868426826592</v>
      </c>
      <c r="QS94" s="68"/>
      <c r="QT94" s="15">
        <f t="shared" si="531"/>
        <v>-2.003484320557495E-2</v>
      </c>
      <c r="QV94" s="13">
        <v>1.61</v>
      </c>
      <c r="QW94" s="68">
        <f t="shared" si="532"/>
        <v>-3.5928143712574752E-2</v>
      </c>
      <c r="QX94" s="68">
        <f t="shared" si="663"/>
        <v>-3.342072448285157E-2</v>
      </c>
      <c r="QY94" s="68">
        <f t="shared" si="533"/>
        <v>-0.54390934844192629</v>
      </c>
      <c r="QZ94" s="68"/>
      <c r="RA94" s="15">
        <f t="shared" si="534"/>
        <v>-0.34205149162239473</v>
      </c>
      <c r="RC94" s="13">
        <v>24.91</v>
      </c>
      <c r="RD94" s="68">
        <f t="shared" si="535"/>
        <v>-4.7942469037155809E-3</v>
      </c>
      <c r="RE94" s="68">
        <f t="shared" si="664"/>
        <v>-2.2868276739923996E-3</v>
      </c>
      <c r="RF94" s="68">
        <f t="shared" si="536"/>
        <v>-0.46187081443076256</v>
      </c>
      <c r="RG94" s="68"/>
      <c r="RH94" s="15">
        <f t="shared" si="537"/>
        <v>6.4646464646464707E-3</v>
      </c>
      <c r="RJ94" s="13">
        <v>176.4</v>
      </c>
      <c r="RK94" s="68">
        <f t="shared" si="538"/>
        <v>-1.6064257028112424E-2</v>
      </c>
      <c r="RL94" s="68">
        <f t="shared" si="539"/>
        <v>-1.3556837798389242E-2</v>
      </c>
      <c r="RM94" s="68">
        <f t="shared" si="540"/>
        <v>-0.18174227664903983</v>
      </c>
      <c r="RN94" s="68"/>
      <c r="RO94" s="15">
        <f t="shared" si="541"/>
        <v>-0.10329402196014636</v>
      </c>
      <c r="RQ94" s="13">
        <v>13.53</v>
      </c>
      <c r="RR94" s="68">
        <f t="shared" si="542"/>
        <v>5.6206088992974149E-2</v>
      </c>
      <c r="RS94" s="68">
        <f t="shared" si="543"/>
        <v>5.871350822269733E-2</v>
      </c>
      <c r="RT94" s="68">
        <f t="shared" si="544"/>
        <v>-7.5819672131147625E-2</v>
      </c>
      <c r="RU94" s="68"/>
      <c r="RV94" s="15">
        <f t="shared" si="545"/>
        <v>-0.35076775431861806</v>
      </c>
      <c r="RX94" s="13">
        <v>123.77</v>
      </c>
      <c r="RY94" s="68">
        <f t="shared" si="546"/>
        <v>-4.1036369488252743E-3</v>
      </c>
      <c r="RZ94" s="68">
        <f t="shared" si="547"/>
        <v>-1.596217719102093E-3</v>
      </c>
      <c r="SA94" s="68">
        <f t="shared" si="548"/>
        <v>-6.9818127160679436E-2</v>
      </c>
      <c r="SB94" s="68"/>
      <c r="SC94" s="15">
        <f t="shared" si="549"/>
        <v>0.63651989951077614</v>
      </c>
      <c r="SE94" s="13">
        <v>9.69</v>
      </c>
      <c r="SF94" s="68">
        <f t="shared" si="550"/>
        <v>-8.8428974600188254E-2</v>
      </c>
      <c r="SG94" s="68">
        <f t="shared" si="551"/>
        <v>-8.5921555370465072E-2</v>
      </c>
      <c r="SH94" s="68">
        <f t="shared" si="552"/>
        <v>-0.22480000000000003</v>
      </c>
      <c r="SI94" s="68"/>
      <c r="SJ94" s="15">
        <f t="shared" si="553"/>
        <v>-0.36500655307994762</v>
      </c>
      <c r="SL94" s="13">
        <v>0.77200000000000002</v>
      </c>
      <c r="SM94" s="68">
        <f t="shared" si="554"/>
        <v>-6.9879518072289093E-2</v>
      </c>
      <c r="SN94" s="68">
        <f t="shared" si="555"/>
        <v>-6.7372098842565911E-2</v>
      </c>
      <c r="SO94" s="68">
        <f t="shared" si="556"/>
        <v>-0.45633802816901403</v>
      </c>
      <c r="SP94" s="68"/>
      <c r="SQ94" s="15">
        <f t="shared" si="557"/>
        <v>-0.23564356435643563</v>
      </c>
      <c r="SS94" s="13">
        <v>7.28</v>
      </c>
      <c r="ST94" s="68">
        <f t="shared" si="558"/>
        <v>-7.9646017699115029E-2</v>
      </c>
      <c r="SU94" s="68">
        <f t="shared" si="559"/>
        <v>-7.7138598469391848E-2</v>
      </c>
      <c r="SV94" s="68">
        <f t="shared" si="560"/>
        <v>-0.54894671623296154</v>
      </c>
      <c r="SW94" s="68"/>
      <c r="SX94" s="15">
        <f t="shared" si="561"/>
        <v>-0.13333333333333333</v>
      </c>
      <c r="SZ94" s="13">
        <v>25.2</v>
      </c>
      <c r="TA94" s="68">
        <f t="shared" si="562"/>
        <v>7.5969612155137034E-3</v>
      </c>
      <c r="TB94" s="68">
        <f t="shared" si="563"/>
        <v>1.0104380445236885E-2</v>
      </c>
      <c r="TC94" s="68">
        <f t="shared" si="564"/>
        <v>-0.37577408967054743</v>
      </c>
      <c r="TD94" s="68"/>
      <c r="TE94" s="15">
        <f t="shared" si="565"/>
        <v>0.61538461538461542</v>
      </c>
      <c r="TG94" s="13">
        <v>0.19</v>
      </c>
      <c r="TH94" s="68">
        <f t="shared" si="566"/>
        <v>3.8251366120218615E-2</v>
      </c>
      <c r="TI94" s="68">
        <f t="shared" si="567"/>
        <v>4.0758785349941797E-2</v>
      </c>
      <c r="TJ94" s="68">
        <f t="shared" si="568"/>
        <v>-0.13636363636363635</v>
      </c>
      <c r="TK94" s="68"/>
      <c r="TL94" s="15">
        <f t="shared" si="569"/>
        <v>0.12094395280235981</v>
      </c>
      <c r="TN94" s="13">
        <v>27.82</v>
      </c>
      <c r="TO94" s="68">
        <f t="shared" si="570"/>
        <v>1.3479052823315156E-2</v>
      </c>
      <c r="TP94" s="68">
        <f t="shared" si="571"/>
        <v>1.5986472053038336E-2</v>
      </c>
      <c r="TQ94" s="68">
        <f t="shared" si="572"/>
        <v>-0.59449906349981418</v>
      </c>
      <c r="TR94" s="68"/>
      <c r="TS94" s="15">
        <f t="shared" si="573"/>
        <v>-6.4873949579831919E-2</v>
      </c>
      <c r="TU94" s="13">
        <v>2.17</v>
      </c>
      <c r="TV94" s="68">
        <f t="shared" si="574"/>
        <v>3.8277511961722521E-2</v>
      </c>
      <c r="TW94" s="68">
        <f t="shared" si="575"/>
        <v>4.0784931191445703E-2</v>
      </c>
      <c r="TX94" s="68">
        <f t="shared" si="576"/>
        <v>-0.50793650793650802</v>
      </c>
      <c r="TY94" s="68"/>
      <c r="TZ94" s="15">
        <f t="shared" si="577"/>
        <v>0.26900584795321636</v>
      </c>
      <c r="UB94" s="13"/>
      <c r="UC94" s="68">
        <f t="shared" si="578"/>
        <v>0</v>
      </c>
      <c r="UD94" s="68">
        <f t="shared" si="579"/>
        <v>2.5074192297231813E-3</v>
      </c>
      <c r="UE94" s="68">
        <f t="shared" si="580"/>
        <v>0</v>
      </c>
      <c r="UF94" s="68"/>
      <c r="UG94" s="15">
        <f t="shared" si="581"/>
        <v>0</v>
      </c>
      <c r="UI94" s="13"/>
      <c r="UJ94" s="68">
        <f t="shared" si="582"/>
        <v>0</v>
      </c>
      <c r="UK94" s="68">
        <f t="shared" si="583"/>
        <v>2.5074192297231813E-3</v>
      </c>
      <c r="UL94" s="68">
        <f t="shared" si="584"/>
        <v>0</v>
      </c>
      <c r="UM94" s="68"/>
      <c r="UN94" s="15">
        <f t="shared" si="585"/>
        <v>0</v>
      </c>
      <c r="UP94" s="13"/>
      <c r="UQ94" s="68">
        <f t="shared" si="586"/>
        <v>0</v>
      </c>
      <c r="UR94" s="68">
        <f t="shared" si="587"/>
        <v>2.5074192297231813E-3</v>
      </c>
      <c r="US94" s="68">
        <f t="shared" si="588"/>
        <v>0</v>
      </c>
      <c r="UT94" s="68"/>
      <c r="UU94" s="15">
        <f t="shared" si="589"/>
        <v>0</v>
      </c>
      <c r="UW94" s="13"/>
      <c r="UX94" s="68">
        <f t="shared" si="590"/>
        <v>0</v>
      </c>
      <c r="UY94" s="68">
        <f t="shared" si="591"/>
        <v>2.5074192297231813E-3</v>
      </c>
      <c r="UZ94" s="68">
        <f t="shared" si="592"/>
        <v>0</v>
      </c>
      <c r="VA94" s="68"/>
      <c r="VB94" s="15">
        <f t="shared" si="593"/>
        <v>0</v>
      </c>
      <c r="VD94" s="13"/>
      <c r="VE94" s="68">
        <f t="shared" si="594"/>
        <v>0</v>
      </c>
      <c r="VF94" s="68">
        <f t="shared" si="595"/>
        <v>2.5074192297231813E-3</v>
      </c>
      <c r="VG94" s="68">
        <f t="shared" si="596"/>
        <v>0</v>
      </c>
      <c r="VH94" s="68"/>
      <c r="VI94" s="15">
        <f t="shared" si="597"/>
        <v>0</v>
      </c>
      <c r="VM94" s="21">
        <f t="shared" si="598"/>
        <v>-3.3422324865229787E-3</v>
      </c>
      <c r="VN94" s="49"/>
      <c r="VO94" s="21">
        <f t="shared" si="599"/>
        <v>0.35296931084696254</v>
      </c>
      <c r="VP94" s="14"/>
      <c r="VQ94" s="21">
        <f t="shared" si="600"/>
        <v>5.7525798334884429E-2</v>
      </c>
    </row>
    <row r="95" spans="1:589" ht="15.75" customHeight="1" x14ac:dyDescent="0.2">
      <c r="A95" s="127">
        <v>45783</v>
      </c>
      <c r="B95" s="4">
        <f t="shared" si="333"/>
        <v>45783</v>
      </c>
      <c r="C95" s="13">
        <v>40829</v>
      </c>
      <c r="D95" s="138">
        <f t="shared" si="334"/>
        <v>-389.83000000000175</v>
      </c>
      <c r="E95" s="68">
        <f t="shared" si="335"/>
        <v>-9.4575707267771005E-3</v>
      </c>
      <c r="F95" s="15">
        <f t="shared" si="336"/>
        <v>-4.0316169858091208E-2</v>
      </c>
      <c r="G95" s="13">
        <v>5606.91</v>
      </c>
      <c r="H95" s="138">
        <f t="shared" si="337"/>
        <v>-43.470000000000255</v>
      </c>
      <c r="I95" s="68">
        <f t="shared" si="338"/>
        <v>-7.6932878850626421E-3</v>
      </c>
      <c r="J95" s="15">
        <f t="shared" si="339"/>
        <v>-4.6708140430458948E-2</v>
      </c>
      <c r="K95" s="13">
        <v>17689.66</v>
      </c>
      <c r="L95" s="138">
        <f t="shared" si="340"/>
        <v>-154.58000000000175</v>
      </c>
      <c r="M95" s="68">
        <f t="shared" si="341"/>
        <v>-8.6627393489440707E-3</v>
      </c>
      <c r="N95" s="15">
        <f t="shared" si="342"/>
        <v>-8.3949439665596329E-2</v>
      </c>
      <c r="O95" s="13">
        <v>1983.19</v>
      </c>
      <c r="P95" s="138">
        <f t="shared" si="343"/>
        <v>-21.069999999999936</v>
      </c>
      <c r="Q95" s="68">
        <f t="shared" si="344"/>
        <v>-1.051260814465186E-2</v>
      </c>
      <c r="R95" s="15">
        <f t="shared" si="345"/>
        <v>-0.11074093338594532</v>
      </c>
      <c r="S95" s="18">
        <f t="shared" si="346"/>
        <v>-6.2357059388965302E-3</v>
      </c>
      <c r="T95" s="121">
        <f t="shared" si="347"/>
        <v>252.90851426806404</v>
      </c>
      <c r="U95" s="121">
        <f t="shared" si="348"/>
        <v>252.90851426806404</v>
      </c>
      <c r="V95" s="134">
        <f t="shared" si="349"/>
        <v>-4.9069975859576441E-3</v>
      </c>
      <c r="W95" s="21">
        <f t="shared" si="601"/>
        <v>-2.2460702622972416E-2</v>
      </c>
      <c r="X95" s="18">
        <f t="shared" si="350"/>
        <v>-9.0815515263589185E-3</v>
      </c>
      <c r="Y95" s="352">
        <v>555796.61</v>
      </c>
      <c r="Z95" s="15">
        <v>1.9999999999999999E-6</v>
      </c>
      <c r="AA95" s="21">
        <f t="shared" si="351"/>
        <v>4.9089975859576444E-3</v>
      </c>
      <c r="AC95" s="13">
        <v>201.72</v>
      </c>
      <c r="AD95" s="68">
        <f t="shared" si="352"/>
        <v>-7.6741440377804124E-3</v>
      </c>
      <c r="AE95" s="68">
        <f t="shared" si="602"/>
        <v>-2.7671464518227683E-3</v>
      </c>
      <c r="AF95" s="68">
        <f t="shared" si="353"/>
        <v>0.22425198761910534</v>
      </c>
      <c r="AG95" s="68"/>
      <c r="AH95" s="15">
        <f t="shared" si="354"/>
        <v>-0.11203063784830739</v>
      </c>
      <c r="AJ95" s="13">
        <v>20.52</v>
      </c>
      <c r="AK95" s="68">
        <f t="shared" si="355"/>
        <v>-9.1743119266055658E-3</v>
      </c>
      <c r="AL95" s="68">
        <f t="shared" si="603"/>
        <v>-4.2673143406479217E-3</v>
      </c>
      <c r="AM95" s="68">
        <f t="shared" si="356"/>
        <v>0.10322580645161279</v>
      </c>
      <c r="AN95" s="68"/>
      <c r="AO95" s="15">
        <f t="shared" si="357"/>
        <v>-2.4251069900142728E-2</v>
      </c>
      <c r="AQ95" s="13">
        <v>19.27</v>
      </c>
      <c r="AR95" s="68">
        <f t="shared" si="358"/>
        <v>-7.212776919113888E-3</v>
      </c>
      <c r="AS95" s="68">
        <f t="shared" si="604"/>
        <v>-2.3057793331562439E-3</v>
      </c>
      <c r="AT95" s="68">
        <f t="shared" si="359"/>
        <v>0.11580775911986103</v>
      </c>
      <c r="AU95" s="68"/>
      <c r="AV95" s="15">
        <f t="shared" si="360"/>
        <v>-0.10246856078248716</v>
      </c>
      <c r="AX95" s="13">
        <v>194.81</v>
      </c>
      <c r="AY95" s="68">
        <f t="shared" si="361"/>
        <v>-7.691524042379742E-3</v>
      </c>
      <c r="AZ95" s="68">
        <f t="shared" si="605"/>
        <v>-2.7845264564220979E-3</v>
      </c>
      <c r="BA95" s="68">
        <f t="shared" si="362"/>
        <v>0.45272184936614474</v>
      </c>
      <c r="BB95" s="68"/>
      <c r="BC95" s="15">
        <f t="shared" si="363"/>
        <v>-4.5937607130613622E-2</v>
      </c>
      <c r="BE95" s="13">
        <v>74.72</v>
      </c>
      <c r="BF95" s="68">
        <f t="shared" si="364"/>
        <v>-5.1923845027293377E-3</v>
      </c>
      <c r="BG95" s="68">
        <f t="shared" si="606"/>
        <v>-2.853869167716936E-4</v>
      </c>
      <c r="BH95" s="68"/>
      <c r="BI95" s="68"/>
      <c r="BJ95" s="15">
        <f t="shared" si="365"/>
        <v>1.4252748744400667E-2</v>
      </c>
      <c r="BL95" s="13">
        <v>65.3</v>
      </c>
      <c r="BM95" s="68">
        <f t="shared" si="366"/>
        <v>-1.8340348767288017E-2</v>
      </c>
      <c r="BN95" s="68">
        <f t="shared" si="607"/>
        <v>-1.3433351181330374E-2</v>
      </c>
      <c r="BO95" s="68">
        <f t="shared" si="367"/>
        <v>9.9696867632199301E-2</v>
      </c>
      <c r="BP95" s="68"/>
      <c r="BQ95" s="15">
        <f t="shared" si="368"/>
        <v>-1.6121741750791129E-2</v>
      </c>
      <c r="BS95" s="13">
        <v>35.86</v>
      </c>
      <c r="BT95" s="68">
        <f t="shared" si="369"/>
        <v>-3.8888888888889048E-3</v>
      </c>
      <c r="BU95" s="68">
        <f t="shared" si="608"/>
        <v>1.0181086970687393E-3</v>
      </c>
      <c r="BV95" s="68">
        <f t="shared" si="370"/>
        <v>-3.7573805689747684E-2</v>
      </c>
      <c r="BW95" s="68"/>
      <c r="BX95" s="15">
        <f t="shared" si="371"/>
        <v>-6.2483660130718967E-2</v>
      </c>
      <c r="BZ95" s="13"/>
      <c r="CA95" s="68">
        <f t="shared" si="372"/>
        <v>0</v>
      </c>
      <c r="CB95" s="68">
        <f t="shared" si="609"/>
        <v>0</v>
      </c>
      <c r="CC95" s="68">
        <f t="shared" si="373"/>
        <v>0</v>
      </c>
      <c r="CD95" s="68"/>
      <c r="CE95" s="15">
        <f t="shared" si="374"/>
        <v>0</v>
      </c>
      <c r="CG95" s="13">
        <v>28.52</v>
      </c>
      <c r="CH95" s="68">
        <f t="shared" si="375"/>
        <v>-1.6551724137931049E-2</v>
      </c>
      <c r="CI95" s="68">
        <f t="shared" si="610"/>
        <v>-1.1644726551973406E-2</v>
      </c>
      <c r="CJ95" s="68">
        <f t="shared" si="376"/>
        <v>-5.656632484287135E-2</v>
      </c>
      <c r="CK95" s="68"/>
      <c r="CL95" s="15">
        <f t="shared" si="377"/>
        <v>-0.16996507566938301</v>
      </c>
      <c r="CN95" s="13">
        <v>29.89</v>
      </c>
      <c r="CO95" s="68">
        <f t="shared" si="378"/>
        <v>-1.5156507413509088E-2</v>
      </c>
      <c r="CP95" s="68">
        <f t="shared" si="611"/>
        <v>-1.0249509827551444E-2</v>
      </c>
      <c r="CQ95" s="68">
        <f t="shared" si="379"/>
        <v>-4.6266751754945733E-2</v>
      </c>
      <c r="CR95" s="68"/>
      <c r="CS95" s="15">
        <f t="shared" si="380"/>
        <v>-0.10696145802210931</v>
      </c>
      <c r="CU95" s="13">
        <v>33.89</v>
      </c>
      <c r="CV95" s="68">
        <f t="shared" si="381"/>
        <v>-1.2816778327992943E-2</v>
      </c>
      <c r="CW95" s="68">
        <f t="shared" si="612"/>
        <v>-7.9097807420352995E-3</v>
      </c>
      <c r="CX95" s="68">
        <f t="shared" si="382"/>
        <v>5.4121306376360874E-2</v>
      </c>
      <c r="CY95" s="68"/>
      <c r="CZ95" s="15">
        <f t="shared" si="383"/>
        <v>-9.0933476394849791E-2</v>
      </c>
      <c r="DB95" s="13">
        <v>18.87</v>
      </c>
      <c r="DC95" s="68">
        <f t="shared" si="384"/>
        <v>-4.2216358839049237E-3</v>
      </c>
      <c r="DD95" s="68">
        <f t="shared" si="613"/>
        <v>6.8536170205272043E-4</v>
      </c>
      <c r="DE95" s="68">
        <f t="shared" si="385"/>
        <v>-0.13717421124828533</v>
      </c>
      <c r="DF95" s="68"/>
      <c r="DG95" s="15">
        <f t="shared" si="386"/>
        <v>-7.3182711198428216E-2</v>
      </c>
      <c r="DI95" s="13">
        <v>46.94</v>
      </c>
      <c r="DJ95" s="68">
        <f t="shared" si="387"/>
        <v>-1.9136721241761303E-3</v>
      </c>
      <c r="DK95" s="68">
        <f t="shared" si="614"/>
        <v>2.9933254617815139E-3</v>
      </c>
      <c r="DL95" s="68">
        <f t="shared" si="388"/>
        <v>6.3193657984144946E-2</v>
      </c>
      <c r="DM95" s="68"/>
      <c r="DN95" s="15">
        <f t="shared" si="389"/>
        <v>0.11337760910815943</v>
      </c>
      <c r="DP95" s="13">
        <v>39.24</v>
      </c>
      <c r="DQ95" s="68">
        <f t="shared" si="390"/>
        <v>-3.0487804878048131E-3</v>
      </c>
      <c r="DR95" s="68">
        <f t="shared" si="615"/>
        <v>1.858217098152831E-3</v>
      </c>
      <c r="DS95" s="68"/>
      <c r="DT95" s="68"/>
      <c r="DU95" s="15">
        <f t="shared" si="391"/>
        <v>3.046218487394968E-2</v>
      </c>
      <c r="DV95" s="18"/>
      <c r="DW95" s="13">
        <v>26.69</v>
      </c>
      <c r="DX95" s="68">
        <f t="shared" si="392"/>
        <v>-8.5438335809806983E-3</v>
      </c>
      <c r="DY95" s="68">
        <f t="shared" si="616"/>
        <v>-3.6368359950230541E-3</v>
      </c>
      <c r="DZ95" s="68">
        <f t="shared" si="393"/>
        <v>0.42422625400213465</v>
      </c>
      <c r="EA95" s="68"/>
      <c r="EB95" s="15">
        <f t="shared" si="394"/>
        <v>-0.20256946519270982</v>
      </c>
      <c r="ED95" s="13">
        <v>31.71</v>
      </c>
      <c r="EE95" s="68">
        <f t="shared" si="395"/>
        <v>-5.6444026340545534E-3</v>
      </c>
      <c r="EF95" s="68">
        <f t="shared" si="617"/>
        <v>-7.3740504809690927E-4</v>
      </c>
      <c r="EG95" s="68">
        <f t="shared" si="396"/>
        <v>0.50784593437945791</v>
      </c>
      <c r="EH95" s="68"/>
      <c r="EI95" s="15">
        <f t="shared" si="397"/>
        <v>-0.1401843817787419</v>
      </c>
      <c r="EK95" s="13">
        <v>106.53</v>
      </c>
      <c r="EL95" s="68">
        <f t="shared" si="398"/>
        <v>-4.857543204110192E-3</v>
      </c>
      <c r="EM95" s="68">
        <f t="shared" si="618"/>
        <v>4.9454381847452086E-5</v>
      </c>
      <c r="EN95" s="68">
        <f t="shared" si="399"/>
        <v>0.65060427641772534</v>
      </c>
      <c r="EO95" s="68"/>
      <c r="EP95" s="15">
        <f t="shared" si="400"/>
        <v>-4.2857142857142823E-2</v>
      </c>
      <c r="ER95" s="13">
        <v>35.99</v>
      </c>
      <c r="ES95" s="68">
        <f t="shared" si="401"/>
        <v>-8.2667401488012437E-3</v>
      </c>
      <c r="ET95" s="68">
        <f t="shared" si="619"/>
        <v>-3.3597425628435996E-3</v>
      </c>
      <c r="EU95" s="68">
        <f t="shared" si="402"/>
        <v>3.0936694356917947E-2</v>
      </c>
      <c r="EV95" s="68"/>
      <c r="EW95" s="15">
        <f t="shared" si="403"/>
        <v>-7.4569298020056532E-2</v>
      </c>
      <c r="EY95" s="13">
        <v>37.090000000000003</v>
      </c>
      <c r="EZ95" s="68">
        <f t="shared" si="404"/>
        <v>4.2439572793704472E-2</v>
      </c>
      <c r="FA95" s="68">
        <f t="shared" si="620"/>
        <v>4.7346570379662119E-2</v>
      </c>
      <c r="FB95" s="68"/>
      <c r="FC95" s="68"/>
      <c r="FD95" s="15">
        <f t="shared" si="405"/>
        <v>0.50895036615134281</v>
      </c>
      <c r="FF95" s="13">
        <v>52.58</v>
      </c>
      <c r="FG95" s="68">
        <f t="shared" si="406"/>
        <v>4.2016806722688857E-3</v>
      </c>
      <c r="FH95" s="68">
        <f t="shared" si="621"/>
        <v>9.108678258226529E-3</v>
      </c>
      <c r="FI95" s="68">
        <f t="shared" si="407"/>
        <v>-0.1100203114421124</v>
      </c>
      <c r="FJ95" s="68"/>
      <c r="FK95" s="15">
        <f t="shared" si="408"/>
        <v>-7.4132769853847522E-2</v>
      </c>
      <c r="FM95" s="13">
        <v>169.64</v>
      </c>
      <c r="FN95" s="68">
        <f t="shared" si="409"/>
        <v>-8.127229141086446E-3</v>
      </c>
      <c r="FO95" s="68">
        <f t="shared" si="622"/>
        <v>-3.2202315551288019E-3</v>
      </c>
      <c r="FP95" s="68">
        <f t="shared" si="410"/>
        <v>0.45889232886136899</v>
      </c>
      <c r="FQ95" s="68"/>
      <c r="FR95" s="15">
        <f t="shared" si="411"/>
        <v>-6.6167565782230597E-2</v>
      </c>
      <c r="FT95" s="13">
        <v>94.17</v>
      </c>
      <c r="FU95" s="68">
        <f t="shared" si="412"/>
        <v>4.3728668941979158E-3</v>
      </c>
      <c r="FV95" s="68">
        <f t="shared" si="623"/>
        <v>9.2798644801555599E-3</v>
      </c>
      <c r="FW95" s="68">
        <f t="shared" si="413"/>
        <v>6.9748949221856191E-2</v>
      </c>
      <c r="FX95" s="68"/>
      <c r="FY95" s="15">
        <f t="shared" si="414"/>
        <v>4.4244843646041192E-2</v>
      </c>
      <c r="GA95" s="13">
        <v>17.47</v>
      </c>
      <c r="GB95" s="68">
        <f t="shared" si="415"/>
        <v>-2.8538812785388534E-3</v>
      </c>
      <c r="GC95" s="68">
        <f t="shared" si="624"/>
        <v>2.0531163074187907E-3</v>
      </c>
      <c r="GD95" s="68"/>
      <c r="GE95" s="68"/>
      <c r="GF95" s="15">
        <f t="shared" si="416"/>
        <v>2.2948938611588726E-3</v>
      </c>
      <c r="GG95" s="18"/>
      <c r="GH95" s="13">
        <v>17.07</v>
      </c>
      <c r="GI95" s="68">
        <f t="shared" si="417"/>
        <v>-6.9754768392370631E-2</v>
      </c>
      <c r="GJ95" s="68">
        <f t="shared" si="625"/>
        <v>-6.4847770806412991E-2</v>
      </c>
      <c r="GK95" s="68">
        <f t="shared" si="418"/>
        <v>-0.11186264308012481</v>
      </c>
      <c r="GL95" s="68"/>
      <c r="GM95" s="15">
        <f t="shared" si="419"/>
        <v>-9.6825396825396745E-2</v>
      </c>
      <c r="GO95" s="13">
        <v>25.29</v>
      </c>
      <c r="GP95" s="68">
        <f t="shared" si="420"/>
        <v>-2.8055342044581107E-2</v>
      </c>
      <c r="GQ95" s="68">
        <f t="shared" si="626"/>
        <v>-2.3148344458623463E-2</v>
      </c>
      <c r="GR95" s="68"/>
      <c r="GS95" s="68"/>
      <c r="GT95" s="15">
        <f t="shared" si="421"/>
        <v>-7.1926605504587182E-2</v>
      </c>
      <c r="GV95" s="13">
        <v>14.76</v>
      </c>
      <c r="GW95" s="68">
        <f t="shared" si="422"/>
        <v>3.3990482664853112E-3</v>
      </c>
      <c r="GX95" s="68">
        <f t="shared" si="627"/>
        <v>8.3060458524429545E-3</v>
      </c>
      <c r="GY95" s="68">
        <f t="shared" si="423"/>
        <v>0.24556962025316459</v>
      </c>
      <c r="GZ95" s="68"/>
      <c r="HA95" s="15">
        <f t="shared" si="424"/>
        <v>7.5801749271136962E-2</v>
      </c>
      <c r="HD95" s="13">
        <v>275.35000000000002</v>
      </c>
      <c r="HE95" s="68">
        <f t="shared" si="425"/>
        <v>-1.7519446228501993E-2</v>
      </c>
      <c r="HF95" s="68">
        <f t="shared" si="628"/>
        <v>-1.2612448642544349E-2</v>
      </c>
      <c r="HG95" s="68">
        <f t="shared" si="426"/>
        <v>0.54682321217909124</v>
      </c>
      <c r="HH95" s="68"/>
      <c r="HI95" s="15">
        <f t="shared" si="427"/>
        <v>-0.31817056259904902</v>
      </c>
      <c r="HK95" s="13">
        <v>36.229999999999997</v>
      </c>
      <c r="HL95" s="68">
        <f t="shared" si="428"/>
        <v>9.7547380156074222E-3</v>
      </c>
      <c r="HM95" s="68">
        <f t="shared" si="629"/>
        <v>1.4661735601565067E-2</v>
      </c>
      <c r="HN95" s="68">
        <f t="shared" si="429"/>
        <v>13.608870967741936</v>
      </c>
      <c r="HO95" s="68"/>
      <c r="HP95" s="15">
        <f t="shared" si="430"/>
        <v>0.37338893100833959</v>
      </c>
      <c r="HR95" s="13">
        <v>104.7</v>
      </c>
      <c r="HS95" s="68">
        <f t="shared" si="431"/>
        <v>1.3847196668926183E-2</v>
      </c>
      <c r="HT95" s="68">
        <f t="shared" si="630"/>
        <v>1.8754194254883828E-2</v>
      </c>
      <c r="HU95" s="68">
        <f t="shared" si="432"/>
        <v>1.8763736263736268</v>
      </c>
      <c r="HV95" s="68"/>
      <c r="HW95" s="15">
        <f t="shared" si="433"/>
        <v>-2.6680301199219027E-2</v>
      </c>
      <c r="HY95" s="13">
        <v>113.54</v>
      </c>
      <c r="HZ95" s="68">
        <f t="shared" si="434"/>
        <v>-2.4600246002458876E-3</v>
      </c>
      <c r="IA95" s="68">
        <f t="shared" si="631"/>
        <v>2.4469729857117565E-3</v>
      </c>
      <c r="IB95" s="68">
        <f t="shared" si="435"/>
        <v>7.2143531633616614E-2</v>
      </c>
      <c r="IC95" s="68"/>
      <c r="ID95" s="15">
        <f t="shared" si="436"/>
        <v>-0.15451634522302471</v>
      </c>
      <c r="IF95" s="13">
        <v>200.09</v>
      </c>
      <c r="IG95" s="68">
        <f t="shared" si="437"/>
        <v>-3.1387006775607587E-3</v>
      </c>
      <c r="IH95" s="68">
        <f t="shared" si="632"/>
        <v>1.7682969083968854E-3</v>
      </c>
      <c r="II95" s="68">
        <f t="shared" si="438"/>
        <v>0.14337142857142859</v>
      </c>
      <c r="IJ95" s="68"/>
      <c r="IK95" s="15">
        <f t="shared" si="439"/>
        <v>-0.13694789510006902</v>
      </c>
      <c r="IM95" s="13">
        <v>232.9</v>
      </c>
      <c r="IN95" s="68">
        <f t="shared" si="440"/>
        <v>-1.2007890899734159E-3</v>
      </c>
      <c r="IO95" s="68">
        <f t="shared" si="633"/>
        <v>3.7062084959842284E-3</v>
      </c>
      <c r="IP95" s="68">
        <f t="shared" si="441"/>
        <v>3.5479398554969732</v>
      </c>
      <c r="IQ95" s="68"/>
      <c r="IR95" s="15">
        <f t="shared" si="442"/>
        <v>0.24206708975521316</v>
      </c>
      <c r="IT95" s="13">
        <v>48.15</v>
      </c>
      <c r="IU95" s="68">
        <f t="shared" si="443"/>
        <v>3.7491919844861069E-2</v>
      </c>
      <c r="IV95" s="68">
        <f t="shared" si="634"/>
        <v>4.2398917430818715E-2</v>
      </c>
      <c r="IW95" s="68">
        <f t="shared" si="444"/>
        <v>1.6383561643835616</v>
      </c>
      <c r="IX95" s="68"/>
      <c r="IY95" s="15">
        <f t="shared" si="445"/>
        <v>-6.3047285464098116E-2</v>
      </c>
      <c r="JA95" s="13">
        <v>587.30999999999995</v>
      </c>
      <c r="JB95" s="68">
        <f t="shared" si="446"/>
        <v>-1.9957615098369744E-2</v>
      </c>
      <c r="JC95" s="68">
        <f t="shared" si="635"/>
        <v>-1.5050617512412101E-2</v>
      </c>
      <c r="JD95" s="68">
        <f t="shared" si="447"/>
        <v>0.18792475728155333</v>
      </c>
      <c r="JE95" s="68"/>
      <c r="JF95" s="15">
        <f t="shared" si="448"/>
        <v>3.0742429676691337E-3</v>
      </c>
      <c r="JH95" s="13">
        <v>433.31</v>
      </c>
      <c r="JI95" s="68">
        <f t="shared" si="449"/>
        <v>-6.5570763693055768E-3</v>
      </c>
      <c r="JJ95" s="68">
        <f t="shared" si="636"/>
        <v>-1.6500787833479327E-3</v>
      </c>
      <c r="JK95" s="68">
        <f t="shared" si="450"/>
        <v>6.545526076372668E-2</v>
      </c>
      <c r="JL95" s="68"/>
      <c r="JM95" s="15">
        <f t="shared" si="451"/>
        <v>2.8018979833926459E-2</v>
      </c>
      <c r="JO95" s="13">
        <v>16.690000000000001</v>
      </c>
      <c r="JP95" s="68">
        <f t="shared" si="452"/>
        <v>6.5092533503509978E-2</v>
      </c>
      <c r="JQ95" s="68">
        <f t="shared" si="637"/>
        <v>6.9999531089467618E-2</v>
      </c>
      <c r="JR95" s="68">
        <f t="shared" si="453"/>
        <v>-0.43681457735785389</v>
      </c>
      <c r="JS95" s="68"/>
      <c r="JT95" s="15">
        <f t="shared" si="454"/>
        <v>0.63788027477919551</v>
      </c>
      <c r="JV95" s="13">
        <v>1.49</v>
      </c>
      <c r="JW95" s="68">
        <f t="shared" si="455"/>
        <v>5.6737588652482324E-2</v>
      </c>
      <c r="JX95" s="68">
        <f t="shared" si="638"/>
        <v>6.164458623843997E-2</v>
      </c>
      <c r="JY95" s="68">
        <f t="shared" si="456"/>
        <v>-0.41106719367588929</v>
      </c>
      <c r="JZ95" s="68"/>
      <c r="KA95" s="15">
        <f t="shared" si="457"/>
        <v>-0.17222222222222225</v>
      </c>
      <c r="KC95" s="13">
        <v>15.52</v>
      </c>
      <c r="KD95" s="68">
        <f t="shared" si="458"/>
        <v>1.5042511445389171E-2</v>
      </c>
      <c r="KE95" s="68">
        <f t="shared" si="639"/>
        <v>1.9949509031346815E-2</v>
      </c>
      <c r="KF95" s="68">
        <f t="shared" si="459"/>
        <v>-0.20328542094455856</v>
      </c>
      <c r="KG95" s="68"/>
      <c r="KH95" s="15">
        <f t="shared" si="460"/>
        <v>-0.30027051397655546</v>
      </c>
      <c r="KI95" s="18"/>
      <c r="KJ95" s="13">
        <v>47.67</v>
      </c>
      <c r="KK95" s="68">
        <f t="shared" si="461"/>
        <v>-2.0948860135551368E-2</v>
      </c>
      <c r="KL95" s="68">
        <f t="shared" si="640"/>
        <v>-1.6041862549593725E-2</v>
      </c>
      <c r="KM95" s="68">
        <f t="shared" si="462"/>
        <v>1.2592417061611374</v>
      </c>
      <c r="KN95" s="68"/>
      <c r="KO95" s="15">
        <f t="shared" si="463"/>
        <v>-0.29073054604969489</v>
      </c>
      <c r="KQ95" s="13">
        <v>1.47</v>
      </c>
      <c r="KR95" s="68">
        <f t="shared" si="464"/>
        <v>0</v>
      </c>
      <c r="KS95" s="68">
        <f t="shared" si="641"/>
        <v>4.9069975859576441E-3</v>
      </c>
      <c r="KT95" s="68">
        <f t="shared" si="465"/>
        <v>-0.43893129770992367</v>
      </c>
      <c r="KU95" s="68"/>
      <c r="KV95" s="15">
        <f t="shared" si="466"/>
        <v>0.45544554455445541</v>
      </c>
      <c r="KW95" s="18"/>
      <c r="KX95" s="13">
        <v>22.95</v>
      </c>
      <c r="KY95" s="68">
        <f t="shared" si="467"/>
        <v>4.3591979075841366E-4</v>
      </c>
      <c r="KZ95" s="68">
        <f t="shared" si="642"/>
        <v>5.3429173767160576E-3</v>
      </c>
      <c r="LA95" s="68">
        <f t="shared" si="468"/>
        <v>-0.6809398025858473</v>
      </c>
      <c r="LB95" s="68"/>
      <c r="LC95" s="15">
        <f t="shared" si="469"/>
        <v>-3.2053985660059112E-2</v>
      </c>
      <c r="LD95" s="18"/>
      <c r="LE95" s="13">
        <v>53.47</v>
      </c>
      <c r="LF95" s="68">
        <f t="shared" si="470"/>
        <v>-9.3423019431996006E-4</v>
      </c>
      <c r="LG95" s="68">
        <f t="shared" si="643"/>
        <v>3.9727673916376844E-3</v>
      </c>
      <c r="LH95" s="68">
        <f t="shared" si="471"/>
        <v>0.49232486742952836</v>
      </c>
      <c r="LI95" s="68"/>
      <c r="LJ95" s="15">
        <f t="shared" si="472"/>
        <v>0.15961830405551941</v>
      </c>
      <c r="LL95" s="13">
        <v>119.13</v>
      </c>
      <c r="LM95" s="68">
        <f t="shared" si="473"/>
        <v>4.2257217847769014E-2</v>
      </c>
      <c r="LN95" s="68">
        <f t="shared" si="644"/>
        <v>4.7164215433726661E-2</v>
      </c>
      <c r="LO95" s="68">
        <f t="shared" si="474"/>
        <v>0.36148571428571424</v>
      </c>
      <c r="LP95" s="68"/>
      <c r="LQ95" s="15">
        <f t="shared" si="475"/>
        <v>0.52320675105485237</v>
      </c>
      <c r="LS95" s="13">
        <v>15.2</v>
      </c>
      <c r="LT95" s="68">
        <f t="shared" si="476"/>
        <v>4.7553411440385905E-2</v>
      </c>
      <c r="LU95" s="68">
        <f t="shared" si="645"/>
        <v>5.2460409026343552E-2</v>
      </c>
      <c r="LV95" s="68"/>
      <c r="LW95" s="68"/>
      <c r="LX95" s="15">
        <f t="shared" si="477"/>
        <v>0.64324324324324311</v>
      </c>
      <c r="LZ95" s="13">
        <v>14.15</v>
      </c>
      <c r="MA95" s="68">
        <f t="shared" si="478"/>
        <v>0.11329661683713607</v>
      </c>
      <c r="MB95" s="68">
        <f t="shared" si="646"/>
        <v>0.11820361442309371</v>
      </c>
      <c r="MC95" s="68">
        <f t="shared" si="479"/>
        <v>-0.36404494382022468</v>
      </c>
      <c r="MD95" s="68"/>
      <c r="ME95" s="15">
        <f t="shared" si="480"/>
        <v>4.9703264094955485E-2</v>
      </c>
      <c r="MG95" s="13">
        <v>28.66</v>
      </c>
      <c r="MH95" s="68">
        <f t="shared" si="481"/>
        <v>0.12524538672948574</v>
      </c>
      <c r="MI95" s="68">
        <f t="shared" si="647"/>
        <v>0.13015238431544338</v>
      </c>
      <c r="MJ95" s="68">
        <f t="shared" si="482"/>
        <v>2.8625336927223723</v>
      </c>
      <c r="MK95" s="68"/>
      <c r="ML95" s="15">
        <f t="shared" si="483"/>
        <v>0.34997644842204428</v>
      </c>
      <c r="MN95" s="13">
        <v>108.13</v>
      </c>
      <c r="MO95" s="68">
        <f t="shared" si="484"/>
        <v>-3.4639764306758407E-2</v>
      </c>
      <c r="MP95" s="68">
        <f t="shared" si="648"/>
        <v>-2.9732766720800764E-2</v>
      </c>
      <c r="MQ95" s="68">
        <f t="shared" si="485"/>
        <v>-0.14114376489277211</v>
      </c>
      <c r="MR95" s="68"/>
      <c r="MS95" s="15">
        <f t="shared" si="486"/>
        <v>-2.9266540982134888E-2</v>
      </c>
      <c r="MU95" s="13">
        <v>15</v>
      </c>
      <c r="MV95" s="68">
        <f t="shared" si="487"/>
        <v>0</v>
      </c>
      <c r="MW95" s="68">
        <f t="shared" si="649"/>
        <v>4.9069975859576441E-3</v>
      </c>
      <c r="MX95" s="68">
        <f t="shared" si="488"/>
        <v>-0.28126497364638242</v>
      </c>
      <c r="MY95" s="68"/>
      <c r="MZ95" s="15">
        <f t="shared" si="489"/>
        <v>0.40581068416119964</v>
      </c>
      <c r="NB95" s="13">
        <v>208.6</v>
      </c>
      <c r="NC95" s="68">
        <f t="shared" si="490"/>
        <v>-1.6272614147602347E-3</v>
      </c>
      <c r="ND95" s="68">
        <f t="shared" si="650"/>
        <v>3.2797361711974097E-3</v>
      </c>
      <c r="NE95" s="68">
        <f t="shared" si="491"/>
        <v>0.53982431534657116</v>
      </c>
      <c r="NF95" s="68"/>
      <c r="NG95" s="15">
        <f t="shared" si="492"/>
        <v>0.25067450086935672</v>
      </c>
      <c r="NI95" s="13">
        <v>4.93</v>
      </c>
      <c r="NJ95" s="68">
        <f t="shared" si="493"/>
        <v>2.9227557411273419E-2</v>
      </c>
      <c r="NK95" s="68">
        <f t="shared" si="651"/>
        <v>3.4134554997231066E-2</v>
      </c>
      <c r="NL95" s="68">
        <f t="shared" si="494"/>
        <v>-0.9608574831282255</v>
      </c>
      <c r="NM95" s="68"/>
      <c r="NN95" s="15">
        <f t="shared" si="495"/>
        <v>6.1224489795917054E-3</v>
      </c>
      <c r="NP95" s="13">
        <v>401.23</v>
      </c>
      <c r="NQ95" s="68">
        <f t="shared" si="496"/>
        <v>3.2410870107204052E-4</v>
      </c>
      <c r="NR95" s="68">
        <f t="shared" si="652"/>
        <v>5.2311062870296849E-3</v>
      </c>
      <c r="NS95" s="68">
        <f t="shared" si="497"/>
        <v>2.0569904761904763</v>
      </c>
      <c r="NT95" s="68"/>
      <c r="NU95" s="15">
        <f t="shared" si="498"/>
        <v>0.21980360563037732</v>
      </c>
      <c r="NW95" s="13">
        <v>163.22999999999999</v>
      </c>
      <c r="NX95" s="68">
        <f t="shared" si="499"/>
        <v>-5.9679678460508988E-3</v>
      </c>
      <c r="NY95" s="68">
        <f t="shared" si="653"/>
        <v>-1.0609702600932547E-3</v>
      </c>
      <c r="NZ95" s="68">
        <f t="shared" si="500"/>
        <v>-7.1290395994538014E-2</v>
      </c>
      <c r="OA95" s="68"/>
      <c r="OB95" s="15">
        <f t="shared" si="501"/>
        <v>-0.13771790808240897</v>
      </c>
      <c r="OD95" s="13">
        <v>1.42</v>
      </c>
      <c r="OE95" s="68">
        <f t="shared" si="502"/>
        <v>2.898550724637684E-2</v>
      </c>
      <c r="OF95" s="68">
        <f t="shared" si="654"/>
        <v>3.3892504832334483E-2</v>
      </c>
      <c r="OG95" s="68">
        <f t="shared" si="503"/>
        <v>-0.99370762617982011</v>
      </c>
      <c r="OH95" s="68"/>
      <c r="OI95" s="15">
        <f t="shared" si="504"/>
        <v>-2.7397260273972629E-2</v>
      </c>
      <c r="OK95" s="13">
        <v>74.459999999999994</v>
      </c>
      <c r="OL95" s="68">
        <f t="shared" si="505"/>
        <v>3.9073402176946652E-2</v>
      </c>
      <c r="OM95" s="68">
        <f t="shared" si="655"/>
        <v>4.3980399762904299E-2</v>
      </c>
      <c r="ON95" s="68">
        <f t="shared" si="506"/>
        <v>0.7540636042402824</v>
      </c>
      <c r="OO95" s="68"/>
      <c r="OP95" s="15">
        <f t="shared" si="507"/>
        <v>0.11785017264674966</v>
      </c>
      <c r="OR95" s="13">
        <v>3.09</v>
      </c>
      <c r="OS95" s="68">
        <f t="shared" si="508"/>
        <v>-9.615384615384694E-3</v>
      </c>
      <c r="OT95" s="68">
        <f t="shared" si="656"/>
        <v>-4.7083870294270498E-3</v>
      </c>
      <c r="OU95" s="68">
        <f t="shared" si="509"/>
        <v>-0.59870129870129873</v>
      </c>
      <c r="OV95" s="68"/>
      <c r="OW95" s="15">
        <f t="shared" si="510"/>
        <v>1.758928571428571</v>
      </c>
      <c r="OY95" s="13">
        <v>127.51</v>
      </c>
      <c r="OZ95" s="68">
        <f t="shared" si="511"/>
        <v>-3.3609504455212806E-3</v>
      </c>
      <c r="PA95" s="68">
        <f t="shared" si="657"/>
        <v>1.5460471404363635E-3</v>
      </c>
      <c r="PB95" s="68">
        <f t="shared" si="665"/>
        <v>2.9233846153846157</v>
      </c>
      <c r="PC95" s="68"/>
      <c r="PD95" s="15">
        <f t="shared" si="512"/>
        <v>0.11313836752509829</v>
      </c>
      <c r="PE95" s="18"/>
      <c r="PF95" s="13">
        <v>216.19</v>
      </c>
      <c r="PG95" s="68">
        <f t="shared" si="513"/>
        <v>-1.1115177019485898E-2</v>
      </c>
      <c r="PH95" s="68">
        <f t="shared" si="658"/>
        <v>-6.2081794335282535E-3</v>
      </c>
      <c r="PI95" s="68">
        <f t="shared" si="514"/>
        <v>-0.37912119471568062</v>
      </c>
      <c r="PJ95" s="68"/>
      <c r="PK95" s="15">
        <f t="shared" si="515"/>
        <v>3.3758905943671411E-2</v>
      </c>
      <c r="PM95" s="13"/>
      <c r="PN95" s="68">
        <f t="shared" si="516"/>
        <v>0</v>
      </c>
      <c r="PO95" s="68">
        <f t="shared" si="517"/>
        <v>4.9069975859576441E-3</v>
      </c>
      <c r="PP95" s="68">
        <f t="shared" si="518"/>
        <v>0</v>
      </c>
      <c r="PQ95" s="68"/>
      <c r="PR95" s="15">
        <f t="shared" si="519"/>
        <v>0</v>
      </c>
      <c r="PT95" s="13">
        <v>4.6100000000000003</v>
      </c>
      <c r="PU95" s="68">
        <f t="shared" si="520"/>
        <v>1.7660044150110389E-2</v>
      </c>
      <c r="PV95" s="68">
        <f t="shared" si="659"/>
        <v>2.2567041736068032E-2</v>
      </c>
      <c r="PW95" s="68">
        <f t="shared" si="521"/>
        <v>-0.47133027522935778</v>
      </c>
      <c r="PX95" s="68"/>
      <c r="PY95" s="15">
        <f t="shared" si="522"/>
        <v>-0.10136452241715392</v>
      </c>
      <c r="QA95" s="13">
        <v>213.32</v>
      </c>
      <c r="QB95" s="68">
        <f t="shared" si="523"/>
        <v>6.9388718432853384E-3</v>
      </c>
      <c r="QC95" s="68">
        <f t="shared" si="660"/>
        <v>1.1845869429242983E-2</v>
      </c>
      <c r="QD95" s="68">
        <f t="shared" si="524"/>
        <v>-0.36773466907732888</v>
      </c>
      <c r="QE95" s="68"/>
      <c r="QF95" s="15">
        <f t="shared" si="525"/>
        <v>0.11254824241159896</v>
      </c>
      <c r="QH95" s="13">
        <v>1.2</v>
      </c>
      <c r="QI95" s="68">
        <f t="shared" si="526"/>
        <v>-4.0000000000000036E-2</v>
      </c>
      <c r="QJ95" s="68">
        <f t="shared" si="661"/>
        <v>-3.5093002414042389E-2</v>
      </c>
      <c r="QK95" s="68">
        <f t="shared" si="527"/>
        <v>-0.52191235059760954</v>
      </c>
      <c r="QL95" s="68"/>
      <c r="QM95" s="15">
        <f t="shared" si="528"/>
        <v>-7.6923076923076983E-2</v>
      </c>
      <c r="QO95" s="13">
        <v>10.28</v>
      </c>
      <c r="QP95" s="68">
        <f t="shared" si="529"/>
        <v>-8.6222222222222283E-2</v>
      </c>
      <c r="QQ95" s="68">
        <f t="shared" si="662"/>
        <v>-8.1315224636264644E-2</v>
      </c>
      <c r="QR95" s="68">
        <f t="shared" si="530"/>
        <v>-0.98746922158024331</v>
      </c>
      <c r="QS95" s="68"/>
      <c r="QT95" s="15">
        <f t="shared" si="531"/>
        <v>-0.10452961672473876</v>
      </c>
      <c r="QV95" s="13">
        <v>1.59</v>
      </c>
      <c r="QW95" s="68">
        <f t="shared" si="532"/>
        <v>-1.2422360248447215E-2</v>
      </c>
      <c r="QX95" s="68">
        <f t="shared" si="663"/>
        <v>-7.5153626624895704E-3</v>
      </c>
      <c r="QY95" s="68">
        <f t="shared" si="533"/>
        <v>-0.54957507082152968</v>
      </c>
      <c r="QZ95" s="68"/>
      <c r="RA95" s="15">
        <f t="shared" si="534"/>
        <v>-0.35022476501838984</v>
      </c>
      <c r="RC95" s="13">
        <v>25.13</v>
      </c>
      <c r="RD95" s="68">
        <f t="shared" si="535"/>
        <v>8.8317944600561568E-3</v>
      </c>
      <c r="RE95" s="68">
        <f t="shared" si="664"/>
        <v>1.37387920460138E-2</v>
      </c>
      <c r="RF95" s="68">
        <f t="shared" si="536"/>
        <v>-0.45711816807085764</v>
      </c>
      <c r="RG95" s="68"/>
      <c r="RH95" s="15">
        <f t="shared" si="537"/>
        <v>1.5353535353535314E-2</v>
      </c>
      <c r="RJ95" s="13">
        <v>172.28</v>
      </c>
      <c r="RK95" s="68">
        <f t="shared" si="538"/>
        <v>-2.3356009070294809E-2</v>
      </c>
      <c r="RL95" s="68">
        <f t="shared" si="539"/>
        <v>-1.8449011484337165E-2</v>
      </c>
      <c r="RM95" s="68">
        <f t="shared" si="540"/>
        <v>-0.20085351145746363</v>
      </c>
      <c r="RN95" s="68"/>
      <c r="RO95" s="15">
        <f t="shared" si="541"/>
        <v>-0.12423749491663277</v>
      </c>
      <c r="RQ95" s="13">
        <v>14.82</v>
      </c>
      <c r="RR95" s="68">
        <f t="shared" si="542"/>
        <v>9.5343680709534445E-2</v>
      </c>
      <c r="RS95" s="68">
        <f t="shared" si="543"/>
        <v>0.10025067829549208</v>
      </c>
      <c r="RT95" s="68">
        <f t="shared" si="544"/>
        <v>1.2295081967213095E-2</v>
      </c>
      <c r="RU95" s="68"/>
      <c r="RV95" s="15">
        <f t="shared" si="545"/>
        <v>-0.28886756238003836</v>
      </c>
      <c r="RX95" s="13">
        <v>108.86</v>
      </c>
      <c r="RY95" s="68">
        <f t="shared" si="546"/>
        <v>-0.12046537933263309</v>
      </c>
      <c r="RZ95" s="68">
        <f t="shared" si="547"/>
        <v>-0.11555838174667545</v>
      </c>
      <c r="SA95" s="68">
        <f t="shared" si="548"/>
        <v>-0.18187283932060727</v>
      </c>
      <c r="SB95" s="68"/>
      <c r="SC95" s="15">
        <f t="shared" si="549"/>
        <v>0.43937590903080798</v>
      </c>
      <c r="SE95" s="13">
        <v>9.7799999999999994</v>
      </c>
      <c r="SF95" s="68">
        <f t="shared" si="550"/>
        <v>9.2879256965944131E-3</v>
      </c>
      <c r="SG95" s="68">
        <f t="shared" si="551"/>
        <v>1.4194923282552056E-2</v>
      </c>
      <c r="SH95" s="68">
        <f t="shared" si="552"/>
        <v>-0.21760000000000004</v>
      </c>
      <c r="SI95" s="68"/>
      <c r="SJ95" s="15">
        <f t="shared" si="553"/>
        <v>-0.35910878112712979</v>
      </c>
      <c r="SL95" s="13">
        <v>0.753</v>
      </c>
      <c r="SM95" s="68">
        <f t="shared" si="554"/>
        <v>-2.4611398963730591E-2</v>
      </c>
      <c r="SN95" s="68">
        <f t="shared" si="555"/>
        <v>-1.9704401377772948E-2</v>
      </c>
      <c r="SO95" s="68">
        <f t="shared" si="556"/>
        <v>-0.46971830985915491</v>
      </c>
      <c r="SP95" s="68"/>
      <c r="SQ95" s="15">
        <f t="shared" si="557"/>
        <v>-0.25445544554455446</v>
      </c>
      <c r="SS95" s="13">
        <v>7.23</v>
      </c>
      <c r="ST95" s="68">
        <f t="shared" si="558"/>
        <v>-6.8681318681318437E-3</v>
      </c>
      <c r="SU95" s="68">
        <f t="shared" si="559"/>
        <v>-1.9611342821741996E-3</v>
      </c>
      <c r="SV95" s="68">
        <f t="shared" si="560"/>
        <v>-0.55204460966542745</v>
      </c>
      <c r="SW95" s="68"/>
      <c r="SX95" s="15">
        <f t="shared" si="561"/>
        <v>-0.13928571428571426</v>
      </c>
      <c r="SZ95" s="13">
        <v>24.69</v>
      </c>
      <c r="TA95" s="68">
        <f t="shared" si="562"/>
        <v>-2.0238095238095159E-2</v>
      </c>
      <c r="TB95" s="68">
        <f t="shared" si="563"/>
        <v>-1.5331097652137516E-2</v>
      </c>
      <c r="TC95" s="68">
        <f t="shared" si="564"/>
        <v>-0.38840723309388153</v>
      </c>
      <c r="TD95" s="68"/>
      <c r="TE95" s="15">
        <f t="shared" si="565"/>
        <v>0.58269230769230784</v>
      </c>
      <c r="TG95" s="13">
        <v>0.1855</v>
      </c>
      <c r="TH95" s="68">
        <f t="shared" si="566"/>
        <v>-2.3684210526315811E-2</v>
      </c>
      <c r="TI95" s="68">
        <f t="shared" si="567"/>
        <v>-1.8777212940358168E-2</v>
      </c>
      <c r="TJ95" s="68">
        <f t="shared" si="568"/>
        <v>-0.15681818181818183</v>
      </c>
      <c r="TK95" s="68"/>
      <c r="TL95" s="15">
        <f t="shared" si="569"/>
        <v>9.4395280235988116E-2</v>
      </c>
      <c r="TN95" s="13">
        <v>26.38</v>
      </c>
      <c r="TO95" s="68">
        <f t="shared" si="570"/>
        <v>-5.1761322789360215E-2</v>
      </c>
      <c r="TP95" s="68">
        <f t="shared" si="571"/>
        <v>-4.6854325203402568E-2</v>
      </c>
      <c r="TQ95" s="68">
        <f t="shared" si="572"/>
        <v>-0.61548832836538814</v>
      </c>
      <c r="TR95" s="68"/>
      <c r="TS95" s="15">
        <f t="shared" si="573"/>
        <v>-0.11327731092436978</v>
      </c>
      <c r="TU95" s="13">
        <v>2.35</v>
      </c>
      <c r="TV95" s="68">
        <f t="shared" si="574"/>
        <v>8.294930875576044E-2</v>
      </c>
      <c r="TW95" s="68">
        <f t="shared" si="575"/>
        <v>8.785630634171808E-2</v>
      </c>
      <c r="TX95" s="68">
        <f t="shared" si="576"/>
        <v>-0.46712018140589567</v>
      </c>
      <c r="TY95" s="68"/>
      <c r="TZ95" s="15">
        <f t="shared" si="577"/>
        <v>0.37426900584795331</v>
      </c>
      <c r="UB95" s="13"/>
      <c r="UC95" s="68">
        <f t="shared" si="578"/>
        <v>0</v>
      </c>
      <c r="UD95" s="68">
        <f t="shared" si="579"/>
        <v>4.9069975859576441E-3</v>
      </c>
      <c r="UE95" s="68">
        <f t="shared" si="580"/>
        <v>0</v>
      </c>
      <c r="UF95" s="68"/>
      <c r="UG95" s="15">
        <f t="shared" si="581"/>
        <v>0</v>
      </c>
      <c r="UI95" s="13"/>
      <c r="UJ95" s="68">
        <f t="shared" si="582"/>
        <v>0</v>
      </c>
      <c r="UK95" s="68">
        <f t="shared" si="583"/>
        <v>4.9069975859576441E-3</v>
      </c>
      <c r="UL95" s="68">
        <f t="shared" si="584"/>
        <v>0</v>
      </c>
      <c r="UM95" s="68"/>
      <c r="UN95" s="15">
        <f t="shared" si="585"/>
        <v>0</v>
      </c>
      <c r="UP95" s="13"/>
      <c r="UQ95" s="68">
        <f t="shared" si="586"/>
        <v>0</v>
      </c>
      <c r="UR95" s="68">
        <f t="shared" si="587"/>
        <v>4.9069975859576441E-3</v>
      </c>
      <c r="US95" s="68">
        <f t="shared" si="588"/>
        <v>0</v>
      </c>
      <c r="UT95" s="68"/>
      <c r="UU95" s="15">
        <f t="shared" si="589"/>
        <v>0</v>
      </c>
      <c r="UW95" s="13"/>
      <c r="UX95" s="68">
        <f t="shared" si="590"/>
        <v>0</v>
      </c>
      <c r="UY95" s="68">
        <f t="shared" si="591"/>
        <v>4.9069975859576441E-3</v>
      </c>
      <c r="UZ95" s="68">
        <f t="shared" si="592"/>
        <v>0</v>
      </c>
      <c r="VA95" s="68"/>
      <c r="VB95" s="15">
        <f t="shared" si="593"/>
        <v>0</v>
      </c>
      <c r="VD95" s="13"/>
      <c r="VE95" s="68">
        <f t="shared" si="594"/>
        <v>0</v>
      </c>
      <c r="VF95" s="68">
        <f t="shared" si="595"/>
        <v>4.9069975859576441E-3</v>
      </c>
      <c r="VG95" s="68">
        <f t="shared" si="596"/>
        <v>0</v>
      </c>
      <c r="VH95" s="68"/>
      <c r="VI95" s="15">
        <f t="shared" si="597"/>
        <v>0</v>
      </c>
      <c r="VM95" s="21">
        <f t="shared" si="598"/>
        <v>3.4241225366427436E-3</v>
      </c>
      <c r="VN95" s="49"/>
      <c r="VO95" s="21">
        <f t="shared" si="599"/>
        <v>0.36567796457518092</v>
      </c>
      <c r="VP95" s="14"/>
      <c r="VQ95" s="21">
        <f t="shared" si="600"/>
        <v>6.2175573281711728E-2</v>
      </c>
    </row>
    <row r="96" spans="1:589" ht="15.75" customHeight="1" x14ac:dyDescent="0.2">
      <c r="A96" s="127">
        <v>45784</v>
      </c>
      <c r="B96" s="4">
        <f t="shared" si="333"/>
        <v>45784</v>
      </c>
      <c r="C96" s="13">
        <v>41113.97</v>
      </c>
      <c r="D96" s="138">
        <f t="shared" si="334"/>
        <v>284.97000000000116</v>
      </c>
      <c r="E96" s="68">
        <f t="shared" si="335"/>
        <v>6.9795978348723003E-3</v>
      </c>
      <c r="F96" s="15">
        <f t="shared" si="336"/>
        <v>-3.3617962675070785E-2</v>
      </c>
      <c r="G96" s="13">
        <v>5631.28</v>
      </c>
      <c r="H96" s="138">
        <f t="shared" si="337"/>
        <v>24.369999999999891</v>
      </c>
      <c r="I96" s="68">
        <f t="shared" si="338"/>
        <v>4.3464225393309132E-3</v>
      </c>
      <c r="J96" s="15">
        <f t="shared" si="339"/>
        <v>-4.2564731205465216E-2</v>
      </c>
      <c r="K96" s="13">
        <v>17738.16</v>
      </c>
      <c r="L96" s="138">
        <f t="shared" si="340"/>
        <v>48.5</v>
      </c>
      <c r="M96" s="68">
        <f t="shared" si="341"/>
        <v>2.7417146513839157E-3</v>
      </c>
      <c r="N96" s="15">
        <f t="shared" si="342"/>
        <v>-8.1437890422919046E-2</v>
      </c>
      <c r="O96" s="13">
        <v>1989.66</v>
      </c>
      <c r="P96" s="138">
        <f t="shared" si="343"/>
        <v>6.4700000000000273</v>
      </c>
      <c r="Q96" s="68">
        <f t="shared" si="344"/>
        <v>3.2624206455256566E-3</v>
      </c>
      <c r="R96" s="15">
        <f t="shared" si="345"/>
        <v>-0.10783979624780275</v>
      </c>
      <c r="S96" s="18">
        <f t="shared" si="346"/>
        <v>3.5563001144805484E-3</v>
      </c>
      <c r="T96" s="121">
        <f t="shared" si="347"/>
        <v>253.61977429096015</v>
      </c>
      <c r="U96" s="121">
        <f t="shared" si="348"/>
        <v>253.61977429096015</v>
      </c>
      <c r="V96" s="134">
        <f t="shared" si="349"/>
        <v>2.8123213840963476E-3</v>
      </c>
      <c r="W96" s="21">
        <f t="shared" si="601"/>
        <v>-1.9711547953164484E-2</v>
      </c>
      <c r="X96" s="18">
        <f t="shared" si="350"/>
        <v>4.3325389177781967E-3</v>
      </c>
      <c r="Y96" s="352">
        <v>555796.61</v>
      </c>
      <c r="Z96" s="15">
        <v>1.9999999999999999E-6</v>
      </c>
      <c r="AA96" s="21">
        <f t="shared" si="351"/>
        <v>-2.8103213840963478E-3</v>
      </c>
      <c r="AC96" s="13">
        <v>202.39</v>
      </c>
      <c r="AD96" s="68">
        <f t="shared" si="352"/>
        <v>3.3214356533808622E-3</v>
      </c>
      <c r="AE96" s="68">
        <f t="shared" si="602"/>
        <v>5.0911426928451457E-4</v>
      </c>
      <c r="AF96" s="68">
        <f t="shared" si="353"/>
        <v>0.22831826181950582</v>
      </c>
      <c r="AG96" s="68"/>
      <c r="AH96" s="15">
        <f t="shared" si="354"/>
        <v>-0.10908130474974689</v>
      </c>
      <c r="AJ96" s="13">
        <v>20.65</v>
      </c>
      <c r="AK96" s="68">
        <f t="shared" si="355"/>
        <v>6.3352826510720767E-3</v>
      </c>
      <c r="AL96" s="68">
        <f t="shared" si="603"/>
        <v>3.5229612669757291E-3</v>
      </c>
      <c r="AM96" s="68">
        <f t="shared" si="356"/>
        <v>0.11021505376344069</v>
      </c>
      <c r="AN96" s="68"/>
      <c r="AO96" s="15">
        <f t="shared" si="357"/>
        <v>-1.806942463147896E-2</v>
      </c>
      <c r="AQ96" s="13">
        <v>19.22</v>
      </c>
      <c r="AR96" s="68">
        <f t="shared" si="358"/>
        <v>-2.5947067981318479E-3</v>
      </c>
      <c r="AS96" s="68">
        <f t="shared" si="604"/>
        <v>-5.4070281822281956E-3</v>
      </c>
      <c r="AT96" s="68">
        <f t="shared" si="359"/>
        <v>0.11291256514186447</v>
      </c>
      <c r="AU96" s="68"/>
      <c r="AV96" s="15">
        <f t="shared" si="360"/>
        <v>-0.10479739170936191</v>
      </c>
      <c r="AX96" s="13">
        <v>195.66</v>
      </c>
      <c r="AY96" s="68">
        <f t="shared" si="361"/>
        <v>4.3632257070991953E-3</v>
      </c>
      <c r="AZ96" s="68">
        <f t="shared" si="605"/>
        <v>1.5509043230028476E-3</v>
      </c>
      <c r="BA96" s="68">
        <f t="shared" si="362"/>
        <v>0.45906040268456377</v>
      </c>
      <c r="BB96" s="68"/>
      <c r="BC96" s="15">
        <f t="shared" si="363"/>
        <v>-4.1774817571869342E-2</v>
      </c>
      <c r="BE96" s="13">
        <v>74.94</v>
      </c>
      <c r="BF96" s="68">
        <f t="shared" si="364"/>
        <v>2.9443254817987001E-3</v>
      </c>
      <c r="BG96" s="68">
        <f t="shared" si="606"/>
        <v>1.3200409770235252E-4</v>
      </c>
      <c r="BH96" s="68"/>
      <c r="BI96" s="68"/>
      <c r="BJ96" s="15">
        <f t="shared" si="365"/>
        <v>1.7239038957513182E-2</v>
      </c>
      <c r="BL96" s="13">
        <v>65.8</v>
      </c>
      <c r="BM96" s="68">
        <f t="shared" si="366"/>
        <v>7.656967840735069E-3</v>
      </c>
      <c r="BN96" s="68">
        <f t="shared" si="607"/>
        <v>4.844646456638721E-3</v>
      </c>
      <c r="BO96" s="68">
        <f t="shared" si="367"/>
        <v>0.10811721118221614</v>
      </c>
      <c r="BP96" s="68"/>
      <c r="BQ96" s="15">
        <f t="shared" si="368"/>
        <v>-8.5882175681785047E-3</v>
      </c>
      <c r="BS96" s="13">
        <v>35.99</v>
      </c>
      <c r="BT96" s="68">
        <f t="shared" si="369"/>
        <v>3.6252091466816108E-3</v>
      </c>
      <c r="BU96" s="68">
        <f t="shared" si="608"/>
        <v>8.1288776258526315E-4</v>
      </c>
      <c r="BV96" s="68">
        <f t="shared" si="370"/>
        <v>-3.4084809447128182E-2</v>
      </c>
      <c r="BW96" s="68"/>
      <c r="BX96" s="15">
        <f t="shared" si="371"/>
        <v>-5.9084967320261389E-2</v>
      </c>
      <c r="BZ96" s="13"/>
      <c r="CA96" s="68">
        <f t="shared" si="372"/>
        <v>0</v>
      </c>
      <c r="CB96" s="68">
        <f t="shared" si="609"/>
        <v>0</v>
      </c>
      <c r="CC96" s="68">
        <f t="shared" si="373"/>
        <v>0</v>
      </c>
      <c r="CD96" s="68"/>
      <c r="CE96" s="15">
        <f t="shared" si="374"/>
        <v>0</v>
      </c>
      <c r="CG96" s="13">
        <v>28.61</v>
      </c>
      <c r="CH96" s="68">
        <f t="shared" si="375"/>
        <v>3.1556802244039222E-3</v>
      </c>
      <c r="CI96" s="68">
        <f t="shared" si="610"/>
        <v>3.433588403075746E-4</v>
      </c>
      <c r="CJ96" s="68">
        <f t="shared" si="376"/>
        <v>-5.3589149851141285E-2</v>
      </c>
      <c r="CK96" s="68"/>
      <c r="CL96" s="15">
        <f t="shared" si="377"/>
        <v>-0.16734575087310827</v>
      </c>
      <c r="CN96" s="13">
        <v>29.94</v>
      </c>
      <c r="CO96" s="68">
        <f t="shared" si="378"/>
        <v>1.6728002676480666E-3</v>
      </c>
      <c r="CP96" s="68">
        <f t="shared" si="611"/>
        <v>-1.139521116448281E-3</v>
      </c>
      <c r="CQ96" s="68">
        <f t="shared" si="379"/>
        <v>-4.4671346522016549E-2</v>
      </c>
      <c r="CR96" s="68"/>
      <c r="CS96" s="15">
        <f t="shared" si="380"/>
        <v>-0.10546758291006865</v>
      </c>
      <c r="CU96" s="13">
        <v>33.97</v>
      </c>
      <c r="CV96" s="68">
        <f t="shared" si="381"/>
        <v>2.3605783416936646E-3</v>
      </c>
      <c r="CW96" s="68">
        <f t="shared" si="612"/>
        <v>-4.5174304240268304E-4</v>
      </c>
      <c r="CX96" s="68">
        <f t="shared" si="382"/>
        <v>5.6609642301710741E-2</v>
      </c>
      <c r="CY96" s="68"/>
      <c r="CZ96" s="15">
        <f t="shared" si="383"/>
        <v>-8.8787553648068729E-2</v>
      </c>
      <c r="DB96" s="13">
        <v>18.95</v>
      </c>
      <c r="DC96" s="68">
        <f t="shared" si="384"/>
        <v>4.2395336512982664E-3</v>
      </c>
      <c r="DD96" s="68">
        <f t="shared" si="613"/>
        <v>1.4272122672019188E-3</v>
      </c>
      <c r="DE96" s="68">
        <f t="shared" si="385"/>
        <v>-0.13351623228166445</v>
      </c>
      <c r="DF96" s="68"/>
      <c r="DG96" s="15">
        <f t="shared" si="386"/>
        <v>-6.9253438113948934E-2</v>
      </c>
      <c r="DI96" s="13">
        <v>46.8</v>
      </c>
      <c r="DJ96" s="68">
        <f t="shared" si="387"/>
        <v>-2.982530890498521E-3</v>
      </c>
      <c r="DK96" s="68">
        <f t="shared" si="614"/>
        <v>-5.7948522745948691E-3</v>
      </c>
      <c r="DL96" s="68">
        <f t="shared" si="388"/>
        <v>6.0022650056625111E-2</v>
      </c>
      <c r="DM96" s="68"/>
      <c r="DN96" s="15">
        <f t="shared" si="389"/>
        <v>0.11005692599620495</v>
      </c>
      <c r="DP96" s="13">
        <v>39.130000000000003</v>
      </c>
      <c r="DQ96" s="68">
        <f t="shared" si="390"/>
        <v>-2.8032619775738895E-3</v>
      </c>
      <c r="DR96" s="68">
        <f t="shared" si="615"/>
        <v>-5.6155833616702375E-3</v>
      </c>
      <c r="DS96" s="68"/>
      <c r="DT96" s="68"/>
      <c r="DU96" s="15">
        <f t="shared" si="391"/>
        <v>2.757352941176482E-2</v>
      </c>
      <c r="DV96" s="18"/>
      <c r="DW96" s="13">
        <v>27.11</v>
      </c>
      <c r="DX96" s="68">
        <f t="shared" si="392"/>
        <v>1.5736230798051636E-2</v>
      </c>
      <c r="DY96" s="68">
        <f t="shared" si="616"/>
        <v>1.2923909413955288E-2</v>
      </c>
      <c r="DZ96" s="68">
        <f t="shared" si="393"/>
        <v>0.44663820704375679</v>
      </c>
      <c r="EA96" s="68"/>
      <c r="EB96" s="15">
        <f t="shared" si="394"/>
        <v>-0.19002091425156856</v>
      </c>
      <c r="ED96" s="13">
        <v>31.91</v>
      </c>
      <c r="EE96" s="68">
        <f t="shared" si="395"/>
        <v>6.3071586250393972E-3</v>
      </c>
      <c r="EF96" s="68">
        <f t="shared" si="617"/>
        <v>3.4948372409430496E-3</v>
      </c>
      <c r="EG96" s="68">
        <f t="shared" si="396"/>
        <v>0.5173561578697099</v>
      </c>
      <c r="EH96" s="68"/>
      <c r="EI96" s="15">
        <f t="shared" si="397"/>
        <v>-0.13476138828633411</v>
      </c>
      <c r="EK96" s="13">
        <v>105.98</v>
      </c>
      <c r="EL96" s="68">
        <f t="shared" si="398"/>
        <v>-5.1628649206795938E-3</v>
      </c>
      <c r="EM96" s="68">
        <f t="shared" si="618"/>
        <v>-7.975186304775941E-3</v>
      </c>
      <c r="EN96" s="68">
        <f t="shared" si="399"/>
        <v>0.64208242950108452</v>
      </c>
      <c r="EO96" s="68"/>
      <c r="EP96" s="15">
        <f t="shared" si="400"/>
        <v>-4.7798742138364721E-2</v>
      </c>
      <c r="ER96" s="13">
        <v>36.049999999999997</v>
      </c>
      <c r="ES96" s="68">
        <f t="shared" si="401"/>
        <v>1.6671297582660507E-3</v>
      </c>
      <c r="ET96" s="68">
        <f t="shared" si="619"/>
        <v>-1.1451916258302969E-3</v>
      </c>
      <c r="EU96" s="68">
        <f t="shared" si="402"/>
        <v>3.26553995989688E-2</v>
      </c>
      <c r="EV96" s="68"/>
      <c r="EW96" s="15">
        <f t="shared" si="403"/>
        <v>-7.3026484957572732E-2</v>
      </c>
      <c r="EY96" s="13">
        <v>36.590000000000003</v>
      </c>
      <c r="EZ96" s="68">
        <f t="shared" si="404"/>
        <v>-1.3480722566729575E-2</v>
      </c>
      <c r="FA96" s="68">
        <f t="shared" si="620"/>
        <v>-1.6293043950825922E-2</v>
      </c>
      <c r="FB96" s="68"/>
      <c r="FC96" s="68"/>
      <c r="FD96" s="15">
        <f t="shared" si="405"/>
        <v>0.48860862489829154</v>
      </c>
      <c r="FF96" s="13">
        <v>52.7</v>
      </c>
      <c r="FG96" s="68">
        <f t="shared" si="406"/>
        <v>2.2822365918601095E-3</v>
      </c>
      <c r="FH96" s="68">
        <f t="shared" si="621"/>
        <v>-5.3008479223623809E-4</v>
      </c>
      <c r="FI96" s="68">
        <f t="shared" si="407"/>
        <v>-0.10798916723087332</v>
      </c>
      <c r="FJ96" s="68"/>
      <c r="FK96" s="15">
        <f t="shared" si="408"/>
        <v>-7.2019721782003804E-2</v>
      </c>
      <c r="FM96" s="13">
        <v>171.22</v>
      </c>
      <c r="FN96" s="68">
        <f t="shared" si="409"/>
        <v>9.3138410752181839E-3</v>
      </c>
      <c r="FO96" s="68">
        <f t="shared" si="622"/>
        <v>6.5015196911218359E-3</v>
      </c>
      <c r="FP96" s="68">
        <f t="shared" si="410"/>
        <v>0.47248022015823871</v>
      </c>
      <c r="FQ96" s="68"/>
      <c r="FR96" s="15">
        <f t="shared" si="411"/>
        <v>-5.7469998899042155E-2</v>
      </c>
      <c r="FT96" s="13">
        <v>94.44</v>
      </c>
      <c r="FU96" s="68">
        <f t="shared" si="412"/>
        <v>2.867155144950579E-3</v>
      </c>
      <c r="FV96" s="68">
        <f t="shared" si="623"/>
        <v>5.4833760854231407E-5</v>
      </c>
      <c r="FW96" s="68">
        <f t="shared" si="413"/>
        <v>7.2816085425423116E-2</v>
      </c>
      <c r="FX96" s="68"/>
      <c r="FY96" s="15">
        <f t="shared" si="414"/>
        <v>4.723885562208905E-2</v>
      </c>
      <c r="GA96" s="13">
        <v>17.55</v>
      </c>
      <c r="GB96" s="68">
        <f t="shared" si="415"/>
        <v>4.5792787635948401E-3</v>
      </c>
      <c r="GC96" s="68">
        <f t="shared" si="624"/>
        <v>1.7669573794984925E-3</v>
      </c>
      <c r="GD96" s="68"/>
      <c r="GE96" s="68"/>
      <c r="GF96" s="15">
        <f t="shared" si="416"/>
        <v>6.8846815834768217E-3</v>
      </c>
      <c r="GG96" s="18"/>
      <c r="GH96" s="13">
        <v>17.09</v>
      </c>
      <c r="GI96" s="68">
        <f t="shared" si="417"/>
        <v>1.1716461628587917E-3</v>
      </c>
      <c r="GJ96" s="68">
        <f t="shared" si="625"/>
        <v>-1.6406752212375559E-3</v>
      </c>
      <c r="GK96" s="68">
        <f t="shared" si="418"/>
        <v>-0.11082206035379809</v>
      </c>
      <c r="GL96" s="68"/>
      <c r="GM96" s="15">
        <f t="shared" si="419"/>
        <v>-9.5767195767195709E-2</v>
      </c>
      <c r="GO96" s="13">
        <v>25.28</v>
      </c>
      <c r="GP96" s="68">
        <f t="shared" si="420"/>
        <v>-3.9541320680102851E-4</v>
      </c>
      <c r="GQ96" s="68">
        <f t="shared" si="626"/>
        <v>-3.207734590897376E-3</v>
      </c>
      <c r="GR96" s="68"/>
      <c r="GS96" s="68"/>
      <c r="GT96" s="15">
        <f t="shared" si="421"/>
        <v>-7.2293577981651341E-2</v>
      </c>
      <c r="GV96" s="13">
        <v>14.81</v>
      </c>
      <c r="GW96" s="68">
        <f t="shared" si="422"/>
        <v>3.3875338753388017E-3</v>
      </c>
      <c r="GX96" s="68">
        <f t="shared" si="627"/>
        <v>5.7521249124245413E-4</v>
      </c>
      <c r="GY96" s="68">
        <f t="shared" si="423"/>
        <v>0.24978902953586507</v>
      </c>
      <c r="GZ96" s="68"/>
      <c r="HA96" s="15">
        <f t="shared" si="424"/>
        <v>7.944606413994168E-2</v>
      </c>
      <c r="HD96" s="13">
        <v>276.22000000000003</v>
      </c>
      <c r="HE96" s="68">
        <f t="shared" si="425"/>
        <v>3.1596150354094949E-3</v>
      </c>
      <c r="HF96" s="68">
        <f t="shared" si="628"/>
        <v>3.4729365131314733E-4</v>
      </c>
      <c r="HG96" s="68">
        <f t="shared" si="426"/>
        <v>0.55171057805741275</v>
      </c>
      <c r="HH96" s="68"/>
      <c r="HI96" s="15">
        <f t="shared" si="427"/>
        <v>-0.3160162440570522</v>
      </c>
      <c r="HK96" s="13">
        <v>36.06</v>
      </c>
      <c r="HL96" s="68">
        <f t="shared" si="428"/>
        <v>-4.692243996687679E-3</v>
      </c>
      <c r="HM96" s="68">
        <f t="shared" si="629"/>
        <v>-7.5045653807840271E-3</v>
      </c>
      <c r="HN96" s="68">
        <f t="shared" si="429"/>
        <v>13.540322580645164</v>
      </c>
      <c r="HO96" s="68"/>
      <c r="HP96" s="15">
        <f t="shared" si="430"/>
        <v>0.36694465504169838</v>
      </c>
      <c r="HR96" s="13">
        <v>104.61</v>
      </c>
      <c r="HS96" s="68">
        <f t="shared" si="431"/>
        <v>-8.5959885386822736E-4</v>
      </c>
      <c r="HT96" s="68">
        <f t="shared" si="630"/>
        <v>-3.6719202379645751E-3</v>
      </c>
      <c r="HU96" s="68">
        <f t="shared" si="432"/>
        <v>1.8739010989010991</v>
      </c>
      <c r="HV96" s="68"/>
      <c r="HW96" s="15">
        <f t="shared" si="433"/>
        <v>-2.7516965696755543E-2</v>
      </c>
      <c r="HY96" s="13">
        <v>117.06</v>
      </c>
      <c r="HZ96" s="68">
        <f t="shared" si="434"/>
        <v>3.1002289941870671E-2</v>
      </c>
      <c r="IA96" s="68">
        <f t="shared" si="631"/>
        <v>2.8189968557774323E-2</v>
      </c>
      <c r="IB96" s="68">
        <f t="shared" si="435"/>
        <v>0.10538243626062319</v>
      </c>
      <c r="IC96" s="68"/>
      <c r="ID96" s="15">
        <f t="shared" si="436"/>
        <v>-0.12830441581651642</v>
      </c>
      <c r="IF96" s="13">
        <v>204.81</v>
      </c>
      <c r="IG96" s="68">
        <f t="shared" si="437"/>
        <v>2.3589384776850412E-2</v>
      </c>
      <c r="IH96" s="68">
        <f t="shared" si="632"/>
        <v>2.0777063392754064E-2</v>
      </c>
      <c r="II96" s="68">
        <f t="shared" si="438"/>
        <v>0.17034285714285716</v>
      </c>
      <c r="IJ96" s="68"/>
      <c r="IK96" s="15">
        <f t="shared" si="439"/>
        <v>-0.11658902691511387</v>
      </c>
      <c r="IM96" s="13">
        <v>230.21</v>
      </c>
      <c r="IN96" s="68">
        <f t="shared" si="440"/>
        <v>-1.1550021468441382E-2</v>
      </c>
      <c r="IO96" s="68">
        <f t="shared" si="633"/>
        <v>-1.436234285253773E-2</v>
      </c>
      <c r="IP96" s="68">
        <f t="shared" si="441"/>
        <v>3.4954110525288029</v>
      </c>
      <c r="IQ96" s="68"/>
      <c r="IR96" s="15">
        <f t="shared" si="442"/>
        <v>0.22772118820329593</v>
      </c>
      <c r="IT96" s="13">
        <v>49.74</v>
      </c>
      <c r="IU96" s="68">
        <f t="shared" si="443"/>
        <v>3.3021806853582629E-2</v>
      </c>
      <c r="IV96" s="68">
        <f t="shared" si="634"/>
        <v>3.0209485469486281E-2</v>
      </c>
      <c r="IW96" s="68">
        <f t="shared" si="444"/>
        <v>1.7254794520547947</v>
      </c>
      <c r="IX96" s="68"/>
      <c r="IY96" s="15">
        <f t="shared" si="445"/>
        <v>-3.2107413893753621E-2</v>
      </c>
      <c r="JA96" s="13">
        <v>596.80999999999995</v>
      </c>
      <c r="JB96" s="68">
        <f t="shared" si="446"/>
        <v>1.6175443973370111E-2</v>
      </c>
      <c r="JC96" s="68">
        <f t="shared" si="635"/>
        <v>1.3363122589273763E-2</v>
      </c>
      <c r="JD96" s="68">
        <f t="shared" si="447"/>
        <v>0.20713996763754039</v>
      </c>
      <c r="JE96" s="68"/>
      <c r="JF96" s="15">
        <f t="shared" si="448"/>
        <v>1.9299414185923305E-2</v>
      </c>
      <c r="JH96" s="13">
        <v>433.35</v>
      </c>
      <c r="JI96" s="68">
        <f t="shared" si="449"/>
        <v>9.2312662989592811E-5</v>
      </c>
      <c r="JJ96" s="68">
        <f t="shared" si="636"/>
        <v>-2.7200087211067549E-3</v>
      </c>
      <c r="JK96" s="68">
        <f t="shared" si="450"/>
        <v>6.5553615776144047E-2</v>
      </c>
      <c r="JL96" s="68"/>
      <c r="JM96" s="15">
        <f t="shared" si="451"/>
        <v>2.8113879003558773E-2</v>
      </c>
      <c r="JO96" s="13">
        <v>15.99</v>
      </c>
      <c r="JP96" s="68">
        <f t="shared" si="452"/>
        <v>-4.194128220491318E-2</v>
      </c>
      <c r="JQ96" s="68">
        <f t="shared" si="637"/>
        <v>-4.4753603589009525E-2</v>
      </c>
      <c r="JR96" s="68">
        <f t="shared" si="453"/>
        <v>-0.46043529610258144</v>
      </c>
      <c r="JS96" s="68"/>
      <c r="JT96" s="15">
        <f t="shared" si="454"/>
        <v>0.56918547595682056</v>
      </c>
      <c r="JV96" s="13">
        <v>1.51</v>
      </c>
      <c r="JW96" s="68">
        <f t="shared" si="455"/>
        <v>1.3422818791946321E-2</v>
      </c>
      <c r="JX96" s="68">
        <f t="shared" si="638"/>
        <v>1.0610497407849973E-2</v>
      </c>
      <c r="JY96" s="68">
        <f t="shared" si="456"/>
        <v>-0.40316205533596833</v>
      </c>
      <c r="JZ96" s="68"/>
      <c r="KA96" s="15">
        <f t="shared" si="457"/>
        <v>-0.16111111111111112</v>
      </c>
      <c r="KC96" s="13">
        <v>15.27</v>
      </c>
      <c r="KD96" s="68">
        <f t="shared" si="458"/>
        <v>-1.6108247422680414E-2</v>
      </c>
      <c r="KE96" s="68">
        <f t="shared" si="639"/>
        <v>-1.8920568806776762E-2</v>
      </c>
      <c r="KF96" s="68">
        <f t="shared" si="459"/>
        <v>-0.21611909650924027</v>
      </c>
      <c r="KG96" s="68"/>
      <c r="KH96" s="15">
        <f t="shared" si="460"/>
        <v>-0.31154192966636612</v>
      </c>
      <c r="KI96" s="18"/>
      <c r="KJ96" s="13">
        <v>48.43</v>
      </c>
      <c r="KK96" s="68">
        <f t="shared" si="461"/>
        <v>1.594294105307317E-2</v>
      </c>
      <c r="KL96" s="68">
        <f t="shared" si="640"/>
        <v>1.3130619668976821E-2</v>
      </c>
      <c r="KM96" s="68">
        <f t="shared" si="462"/>
        <v>1.2952606635071089</v>
      </c>
      <c r="KN96" s="68"/>
      <c r="KO96" s="15">
        <f t="shared" si="463"/>
        <v>-0.27942270495461979</v>
      </c>
      <c r="KQ96" s="13">
        <v>1.46</v>
      </c>
      <c r="KR96" s="68">
        <f t="shared" si="464"/>
        <v>-6.80272108843538E-3</v>
      </c>
      <c r="KS96" s="68">
        <f t="shared" si="641"/>
        <v>-9.615042472531728E-3</v>
      </c>
      <c r="KT96" s="68">
        <f t="shared" si="465"/>
        <v>-0.44274809160305345</v>
      </c>
      <c r="KU96" s="68"/>
      <c r="KV96" s="15">
        <f t="shared" si="466"/>
        <v>0.4455445544554455</v>
      </c>
      <c r="KW96" s="18"/>
      <c r="KX96" s="13">
        <v>22.46</v>
      </c>
      <c r="KY96" s="68">
        <f t="shared" si="467"/>
        <v>-2.1350762527233048E-2</v>
      </c>
      <c r="KZ96" s="68">
        <f t="shared" si="642"/>
        <v>-2.4163083911329396E-2</v>
      </c>
      <c r="LA96" s="68">
        <f t="shared" si="468"/>
        <v>-0.68775198109272906</v>
      </c>
      <c r="LB96" s="68"/>
      <c r="LC96" s="15">
        <f t="shared" si="469"/>
        <v>-5.2720371151412905E-2</v>
      </c>
      <c r="LD96" s="18"/>
      <c r="LE96" s="13">
        <v>53.96</v>
      </c>
      <c r="LF96" s="68">
        <f t="shared" si="470"/>
        <v>9.1640172059098933E-3</v>
      </c>
      <c r="LG96" s="68">
        <f t="shared" si="643"/>
        <v>6.3516958218135453E-3</v>
      </c>
      <c r="LH96" s="68">
        <f t="shared" si="471"/>
        <v>0.50600055819145973</v>
      </c>
      <c r="LI96" s="68"/>
      <c r="LJ96" s="15">
        <f t="shared" si="472"/>
        <v>0.17024506614617224</v>
      </c>
      <c r="LL96" s="13">
        <v>117.3</v>
      </c>
      <c r="LM96" s="68">
        <f t="shared" si="473"/>
        <v>-1.5361369932007037E-2</v>
      </c>
      <c r="LN96" s="68">
        <f t="shared" si="644"/>
        <v>-1.8173691316103385E-2</v>
      </c>
      <c r="LO96" s="68">
        <f t="shared" si="474"/>
        <v>0.34057142857142852</v>
      </c>
      <c r="LP96" s="68"/>
      <c r="LQ96" s="15">
        <f t="shared" si="475"/>
        <v>0.49980820866896825</v>
      </c>
      <c r="LS96" s="13">
        <v>15.61</v>
      </c>
      <c r="LT96" s="68">
        <f t="shared" si="476"/>
        <v>2.6973684210526327E-2</v>
      </c>
      <c r="LU96" s="68">
        <f t="shared" si="645"/>
        <v>2.4161362826429979E-2</v>
      </c>
      <c r="LV96" s="68"/>
      <c r="LW96" s="68"/>
      <c r="LX96" s="15">
        <f t="shared" si="477"/>
        <v>0.68756756756756754</v>
      </c>
      <c r="LZ96" s="13">
        <v>13.42</v>
      </c>
      <c r="MA96" s="68">
        <f t="shared" si="478"/>
        <v>-5.159010600706717E-2</v>
      </c>
      <c r="MB96" s="68">
        <f t="shared" si="646"/>
        <v>-5.4402427391163515E-2</v>
      </c>
      <c r="MC96" s="68">
        <f t="shared" si="479"/>
        <v>-0.39685393258426965</v>
      </c>
      <c r="MD96" s="68"/>
      <c r="ME96" s="15">
        <f t="shared" si="480"/>
        <v>-4.4510385756676924E-3</v>
      </c>
      <c r="MG96" s="13">
        <v>27.12</v>
      </c>
      <c r="MH96" s="68">
        <f t="shared" si="481"/>
        <v>-5.3733426378227464E-2</v>
      </c>
      <c r="MI96" s="68">
        <f t="shared" si="647"/>
        <v>-5.6545747762323809E-2</v>
      </c>
      <c r="MJ96" s="68">
        <f t="shared" si="482"/>
        <v>2.6549865229110514</v>
      </c>
      <c r="MK96" s="68"/>
      <c r="ML96" s="15">
        <f t="shared" si="483"/>
        <v>0.27743758831841736</v>
      </c>
      <c r="MN96" s="13">
        <v>107.76</v>
      </c>
      <c r="MO96" s="68">
        <f t="shared" si="484"/>
        <v>-3.4218070840653877E-3</v>
      </c>
      <c r="MP96" s="68">
        <f t="shared" si="648"/>
        <v>-6.2341284681617353E-3</v>
      </c>
      <c r="MQ96" s="68">
        <f t="shared" si="485"/>
        <v>-0.14408260524225575</v>
      </c>
      <c r="MR96" s="68"/>
      <c r="MS96" s="15">
        <f t="shared" si="486"/>
        <v>-3.2588203608941518E-2</v>
      </c>
      <c r="MU96" s="13">
        <v>14.73</v>
      </c>
      <c r="MV96" s="68">
        <f t="shared" si="487"/>
        <v>-1.7999999999999971E-2</v>
      </c>
      <c r="MW96" s="68">
        <f t="shared" si="649"/>
        <v>-2.0812321384096319E-2</v>
      </c>
      <c r="MX96" s="68">
        <f t="shared" si="488"/>
        <v>-0.29420220412074749</v>
      </c>
      <c r="MY96" s="68"/>
      <c r="MZ96" s="15">
        <f t="shared" si="489"/>
        <v>0.38050609184629808</v>
      </c>
      <c r="NB96" s="13">
        <v>209.92</v>
      </c>
      <c r="NC96" s="68">
        <f t="shared" si="490"/>
        <v>6.3279002876317986E-3</v>
      </c>
      <c r="ND96" s="68">
        <f t="shared" si="650"/>
        <v>3.515578903535451E-3</v>
      </c>
      <c r="NE96" s="68">
        <f t="shared" si="491"/>
        <v>0.54956817007455516</v>
      </c>
      <c r="NF96" s="68"/>
      <c r="NG96" s="15">
        <f t="shared" si="492"/>
        <v>0.25858864440314167</v>
      </c>
      <c r="NI96" s="13">
        <v>4.88</v>
      </c>
      <c r="NJ96" s="68">
        <f t="shared" si="493"/>
        <v>-1.014198782961457E-2</v>
      </c>
      <c r="NK96" s="68">
        <f t="shared" si="651"/>
        <v>-1.2954309213710918E-2</v>
      </c>
      <c r="NL96" s="68">
        <f t="shared" si="494"/>
        <v>-0.9612544660579595</v>
      </c>
      <c r="NM96" s="68"/>
      <c r="NN96" s="15">
        <f t="shared" si="495"/>
        <v>-4.0816326530613185E-3</v>
      </c>
      <c r="NP96" s="13">
        <v>406.81</v>
      </c>
      <c r="NQ96" s="68">
        <f t="shared" si="496"/>
        <v>1.3907235251601285E-2</v>
      </c>
      <c r="NR96" s="68">
        <f t="shared" si="652"/>
        <v>1.1094913867504937E-2</v>
      </c>
      <c r="NS96" s="68">
        <f t="shared" si="497"/>
        <v>2.099504761904762</v>
      </c>
      <c r="NT96" s="68"/>
      <c r="NU96" s="15">
        <f t="shared" si="498"/>
        <v>0.23676770133463046</v>
      </c>
      <c r="NW96" s="13">
        <v>151.38</v>
      </c>
      <c r="NX96" s="68">
        <f t="shared" si="499"/>
        <v>-7.2596949090240739E-2</v>
      </c>
      <c r="NY96" s="68">
        <f t="shared" si="653"/>
        <v>-7.5409270474337084E-2</v>
      </c>
      <c r="NZ96" s="68">
        <f t="shared" si="500"/>
        <v>-0.13871187983614017</v>
      </c>
      <c r="OA96" s="68"/>
      <c r="OB96" s="15">
        <f t="shared" si="501"/>
        <v>-0.20031695721077661</v>
      </c>
      <c r="OD96" s="13">
        <v>1.42</v>
      </c>
      <c r="OE96" s="68">
        <f t="shared" si="502"/>
        <v>0</v>
      </c>
      <c r="OF96" s="68">
        <f t="shared" si="654"/>
        <v>-2.8123213840963476E-3</v>
      </c>
      <c r="OG96" s="68">
        <f t="shared" si="503"/>
        <v>-0.99370762617982011</v>
      </c>
      <c r="OH96" s="68"/>
      <c r="OI96" s="15">
        <f t="shared" si="504"/>
        <v>-2.7397260273972629E-2</v>
      </c>
      <c r="OK96" s="13">
        <v>72.5</v>
      </c>
      <c r="OL96" s="68">
        <f t="shared" si="505"/>
        <v>-2.6322857910287319E-2</v>
      </c>
      <c r="OM96" s="68">
        <f t="shared" si="655"/>
        <v>-2.9135179294383667E-2</v>
      </c>
      <c r="ON96" s="68">
        <f t="shared" si="506"/>
        <v>0.70789163722025905</v>
      </c>
      <c r="OO96" s="68"/>
      <c r="OP96" s="15">
        <f t="shared" si="507"/>
        <v>8.842516138717911E-2</v>
      </c>
      <c r="OR96" s="13">
        <v>2.91</v>
      </c>
      <c r="OS96" s="68">
        <f t="shared" si="508"/>
        <v>-5.8252427184465931E-2</v>
      </c>
      <c r="OT96" s="68">
        <f t="shared" si="656"/>
        <v>-6.1064748568562276E-2</v>
      </c>
      <c r="OU96" s="68">
        <f t="shared" si="509"/>
        <v>-0.62207792207792212</v>
      </c>
      <c r="OV96" s="68"/>
      <c r="OW96" s="15">
        <f t="shared" si="510"/>
        <v>1.5982142857142856</v>
      </c>
      <c r="OY96" s="13">
        <v>126.85</v>
      </c>
      <c r="OZ96" s="68">
        <f t="shared" si="511"/>
        <v>-5.176064622382643E-3</v>
      </c>
      <c r="PA96" s="68">
        <f t="shared" si="657"/>
        <v>-7.9883860064789911E-3</v>
      </c>
      <c r="PB96" s="68">
        <f t="shared" si="665"/>
        <v>2.9030769230769229</v>
      </c>
      <c r="PC96" s="68"/>
      <c r="PD96" s="15">
        <f t="shared" si="512"/>
        <v>0.10737669140113486</v>
      </c>
      <c r="PE96" s="18"/>
      <c r="PF96" s="13">
        <v>218</v>
      </c>
      <c r="PG96" s="68">
        <f t="shared" si="513"/>
        <v>8.3722651371478905E-3</v>
      </c>
      <c r="PH96" s="68">
        <f t="shared" si="658"/>
        <v>5.5599437530515425E-3</v>
      </c>
      <c r="PI96" s="68">
        <f t="shared" si="514"/>
        <v>-0.37392303273980471</v>
      </c>
      <c r="PJ96" s="68"/>
      <c r="PK96" s="15">
        <f t="shared" si="515"/>
        <v>4.241380959211976E-2</v>
      </c>
      <c r="PM96" s="13"/>
      <c r="PN96" s="68">
        <f t="shared" si="516"/>
        <v>0</v>
      </c>
      <c r="PO96" s="68">
        <f t="shared" si="517"/>
        <v>-2.8123213840963476E-3</v>
      </c>
      <c r="PP96" s="68">
        <f t="shared" si="518"/>
        <v>0</v>
      </c>
      <c r="PQ96" s="68"/>
      <c r="PR96" s="15">
        <f t="shared" si="519"/>
        <v>0</v>
      </c>
      <c r="PT96" s="13">
        <v>4.75</v>
      </c>
      <c r="PU96" s="68">
        <f t="shared" si="520"/>
        <v>3.036876355748366E-2</v>
      </c>
      <c r="PV96" s="68">
        <f t="shared" si="659"/>
        <v>2.7556442173387312E-2</v>
      </c>
      <c r="PW96" s="68">
        <f t="shared" si="521"/>
        <v>-0.45527522935779818</v>
      </c>
      <c r="PX96" s="68"/>
      <c r="PY96" s="15">
        <f t="shared" si="522"/>
        <v>-7.4074074074074056E-2</v>
      </c>
      <c r="QA96" s="13">
        <v>211.53</v>
      </c>
      <c r="QB96" s="68">
        <f t="shared" si="523"/>
        <v>-8.3911494468403899E-3</v>
      </c>
      <c r="QC96" s="68">
        <f t="shared" si="660"/>
        <v>-1.1203470830936738E-2</v>
      </c>
      <c r="QD96" s="68">
        <f t="shared" si="524"/>
        <v>-0.37304010195915704</v>
      </c>
      <c r="QE96" s="68"/>
      <c r="QF96" s="15">
        <f t="shared" si="525"/>
        <v>0.10321268384270361</v>
      </c>
      <c r="QH96" s="13">
        <v>1.167</v>
      </c>
      <c r="QI96" s="68">
        <f t="shared" si="526"/>
        <v>-2.7499999999999934E-2</v>
      </c>
      <c r="QJ96" s="68">
        <f t="shared" si="661"/>
        <v>-3.0312321384096282E-2</v>
      </c>
      <c r="QK96" s="68">
        <f t="shared" si="527"/>
        <v>-0.53505976095617525</v>
      </c>
      <c r="QL96" s="68"/>
      <c r="QM96" s="15">
        <f t="shared" si="528"/>
        <v>-0.10230769230769231</v>
      </c>
      <c r="QO96" s="13">
        <v>10.64</v>
      </c>
      <c r="QP96" s="68">
        <f t="shared" si="529"/>
        <v>3.5019455252918406E-2</v>
      </c>
      <c r="QQ96" s="68">
        <f t="shared" si="662"/>
        <v>3.2207133868822062E-2</v>
      </c>
      <c r="QR96" s="68">
        <f t="shared" si="530"/>
        <v>-0.98703040054608837</v>
      </c>
      <c r="QS96" s="68"/>
      <c r="QT96" s="15">
        <f t="shared" si="531"/>
        <v>-7.3170731707317055E-2</v>
      </c>
      <c r="QV96" s="13">
        <v>1.64</v>
      </c>
      <c r="QW96" s="68">
        <f t="shared" si="532"/>
        <v>3.1446540880503034E-2</v>
      </c>
      <c r="QX96" s="68">
        <f t="shared" si="663"/>
        <v>2.8634219496406686E-2</v>
      </c>
      <c r="QY96" s="68">
        <f t="shared" si="533"/>
        <v>-0.53541076487252126</v>
      </c>
      <c r="QZ96" s="68"/>
      <c r="RA96" s="15">
        <f t="shared" si="534"/>
        <v>-0.32979158152840216</v>
      </c>
      <c r="RC96" s="13">
        <v>25.93</v>
      </c>
      <c r="RD96" s="68">
        <f t="shared" si="535"/>
        <v>3.1834460803820165E-2</v>
      </c>
      <c r="RE96" s="68">
        <f t="shared" si="664"/>
        <v>2.9022139419723817E-2</v>
      </c>
      <c r="RF96" s="68">
        <f t="shared" si="536"/>
        <v>-0.43983581767120328</v>
      </c>
      <c r="RG96" s="68"/>
      <c r="RH96" s="15">
        <f t="shared" si="537"/>
        <v>4.7676767676767665E-2</v>
      </c>
      <c r="RJ96" s="13">
        <v>174.54</v>
      </c>
      <c r="RK96" s="68">
        <f t="shared" si="538"/>
        <v>1.311817970745293E-2</v>
      </c>
      <c r="RL96" s="68">
        <f t="shared" si="539"/>
        <v>1.0305858323356582E-2</v>
      </c>
      <c r="RM96" s="68">
        <f t="shared" si="540"/>
        <v>-0.19037016420818267</v>
      </c>
      <c r="RN96" s="68"/>
      <c r="RO96" s="15">
        <f t="shared" si="541"/>
        <v>-0.11274908499389999</v>
      </c>
      <c r="RQ96" s="13">
        <v>14.33</v>
      </c>
      <c r="RR96" s="68">
        <f t="shared" si="542"/>
        <v>-3.3063427800269919E-2</v>
      </c>
      <c r="RS96" s="68">
        <f t="shared" si="543"/>
        <v>-3.5875749184366264E-2</v>
      </c>
      <c r="RT96" s="68">
        <f t="shared" si="544"/>
        <v>-2.1174863387978176E-2</v>
      </c>
      <c r="RU96" s="68"/>
      <c r="RV96" s="15">
        <f t="shared" si="545"/>
        <v>-0.31238003838771594</v>
      </c>
      <c r="RX96" s="13">
        <v>110.48</v>
      </c>
      <c r="RY96" s="68">
        <f t="shared" si="546"/>
        <v>1.4881499173250087E-2</v>
      </c>
      <c r="RZ96" s="68">
        <f t="shared" si="547"/>
        <v>1.2069177789153739E-2</v>
      </c>
      <c r="SA96" s="68">
        <f t="shared" si="548"/>
        <v>-0.16969788065534344</v>
      </c>
      <c r="SB96" s="68"/>
      <c r="SC96" s="15">
        <f t="shared" si="549"/>
        <v>0.46079598043104603</v>
      </c>
      <c r="SE96" s="13">
        <v>9.25</v>
      </c>
      <c r="SF96" s="68">
        <f t="shared" si="550"/>
        <v>-5.4192229038854747E-2</v>
      </c>
      <c r="SG96" s="68">
        <f t="shared" si="551"/>
        <v>-5.7004550422951092E-2</v>
      </c>
      <c r="SH96" s="68">
        <f t="shared" si="552"/>
        <v>-0.26</v>
      </c>
      <c r="SI96" s="68"/>
      <c r="SJ96" s="15">
        <f t="shared" si="553"/>
        <v>-0.39384010484927917</v>
      </c>
      <c r="SL96" s="13">
        <v>0.85599999999999998</v>
      </c>
      <c r="SM96" s="68">
        <f t="shared" si="554"/>
        <v>0.13678618857901723</v>
      </c>
      <c r="SN96" s="68">
        <f t="shared" si="555"/>
        <v>0.13397386719492088</v>
      </c>
      <c r="SO96" s="68">
        <f t="shared" si="556"/>
        <v>-0.39718309859154927</v>
      </c>
      <c r="SP96" s="68"/>
      <c r="SQ96" s="15">
        <f t="shared" si="557"/>
        <v>-0.1524752475247525</v>
      </c>
      <c r="SS96" s="13">
        <v>6.89</v>
      </c>
      <c r="ST96" s="68">
        <f t="shared" si="558"/>
        <v>-4.7026279391424723E-2</v>
      </c>
      <c r="SU96" s="68">
        <f t="shared" si="559"/>
        <v>-4.9838600775521068E-2</v>
      </c>
      <c r="SV96" s="68">
        <f t="shared" si="560"/>
        <v>-0.57311028500619576</v>
      </c>
      <c r="SW96" s="68"/>
      <c r="SX96" s="15">
        <f t="shared" si="561"/>
        <v>-0.17976190476190484</v>
      </c>
      <c r="SZ96" s="13">
        <v>23.62</v>
      </c>
      <c r="TA96" s="68">
        <f t="shared" si="562"/>
        <v>-4.3337383556095593E-2</v>
      </c>
      <c r="TB96" s="68">
        <f t="shared" si="563"/>
        <v>-4.6149704940191938E-2</v>
      </c>
      <c r="TC96" s="68">
        <f t="shared" si="564"/>
        <v>-0.41491206341342574</v>
      </c>
      <c r="TD96" s="68"/>
      <c r="TE96" s="15">
        <f t="shared" si="565"/>
        <v>0.51410256410256416</v>
      </c>
      <c r="TG96" s="13">
        <v>0.18160000000000001</v>
      </c>
      <c r="TH96" s="68">
        <f t="shared" si="566"/>
        <v>-2.1024258760107745E-2</v>
      </c>
      <c r="TI96" s="68">
        <f t="shared" si="567"/>
        <v>-2.3836580144204093E-2</v>
      </c>
      <c r="TJ96" s="68">
        <f t="shared" si="568"/>
        <v>-0.1745454545454545</v>
      </c>
      <c r="TK96" s="68"/>
      <c r="TL96" s="15">
        <f t="shared" si="569"/>
        <v>7.1386430678466076E-2</v>
      </c>
      <c r="TN96" s="13">
        <v>25.84</v>
      </c>
      <c r="TO96" s="68">
        <f t="shared" si="570"/>
        <v>-2.0470053070507928E-2</v>
      </c>
      <c r="TP96" s="68">
        <f t="shared" si="571"/>
        <v>-2.3282374454604276E-2</v>
      </c>
      <c r="TQ96" s="68">
        <f t="shared" si="572"/>
        <v>-0.6233593026899783</v>
      </c>
      <c r="TR96" s="68"/>
      <c r="TS96" s="15">
        <f t="shared" si="573"/>
        <v>-0.13142857142857142</v>
      </c>
      <c r="TU96" s="13">
        <v>2.27</v>
      </c>
      <c r="TV96" s="68">
        <f t="shared" si="574"/>
        <v>-3.404255319148939E-2</v>
      </c>
      <c r="TW96" s="68">
        <f t="shared" si="575"/>
        <v>-3.6854874575585735E-2</v>
      </c>
      <c r="TX96" s="68">
        <f t="shared" si="576"/>
        <v>-0.48526077097505671</v>
      </c>
      <c r="TY96" s="68"/>
      <c r="TZ96" s="15">
        <f t="shared" si="577"/>
        <v>0.3274853801169591</v>
      </c>
      <c r="UB96" s="13"/>
      <c r="UC96" s="68">
        <f t="shared" si="578"/>
        <v>0</v>
      </c>
      <c r="UD96" s="68">
        <f t="shared" si="579"/>
        <v>-2.8123213840963476E-3</v>
      </c>
      <c r="UE96" s="68">
        <f t="shared" si="580"/>
        <v>0</v>
      </c>
      <c r="UF96" s="68"/>
      <c r="UG96" s="15">
        <f t="shared" si="581"/>
        <v>0</v>
      </c>
      <c r="UI96" s="13"/>
      <c r="UJ96" s="68">
        <f t="shared" si="582"/>
        <v>0</v>
      </c>
      <c r="UK96" s="68">
        <f t="shared" si="583"/>
        <v>-2.8123213840963476E-3</v>
      </c>
      <c r="UL96" s="68">
        <f t="shared" si="584"/>
        <v>0</v>
      </c>
      <c r="UM96" s="68"/>
      <c r="UN96" s="15">
        <f t="shared" si="585"/>
        <v>0</v>
      </c>
      <c r="UP96" s="13"/>
      <c r="UQ96" s="68">
        <f t="shared" si="586"/>
        <v>0</v>
      </c>
      <c r="UR96" s="68">
        <f t="shared" si="587"/>
        <v>-2.8123213840963476E-3</v>
      </c>
      <c r="US96" s="68">
        <f t="shared" si="588"/>
        <v>0</v>
      </c>
      <c r="UT96" s="68"/>
      <c r="UU96" s="15">
        <f t="shared" si="589"/>
        <v>0</v>
      </c>
      <c r="UW96" s="13"/>
      <c r="UX96" s="68">
        <f t="shared" si="590"/>
        <v>0</v>
      </c>
      <c r="UY96" s="68">
        <f t="shared" si="591"/>
        <v>-2.8123213840963476E-3</v>
      </c>
      <c r="UZ96" s="68">
        <f t="shared" si="592"/>
        <v>0</v>
      </c>
      <c r="VA96" s="68"/>
      <c r="VB96" s="15">
        <f t="shared" si="593"/>
        <v>0</v>
      </c>
      <c r="VD96" s="13"/>
      <c r="VE96" s="68">
        <f t="shared" si="594"/>
        <v>0</v>
      </c>
      <c r="VF96" s="68">
        <f t="shared" si="595"/>
        <v>-2.8123213840963476E-3</v>
      </c>
      <c r="VG96" s="68">
        <f t="shared" si="596"/>
        <v>0</v>
      </c>
      <c r="VH96" s="68"/>
      <c r="VI96" s="15">
        <f t="shared" si="597"/>
        <v>0</v>
      </c>
      <c r="VM96" s="21">
        <f t="shared" si="598"/>
        <v>-2.9219946280868757E-3</v>
      </c>
      <c r="VN96" s="49"/>
      <c r="VO96" s="21">
        <f t="shared" si="599"/>
        <v>0.35839146762541491</v>
      </c>
      <c r="VP96" s="14"/>
      <c r="VQ96" s="21">
        <f t="shared" si="600"/>
        <v>5.7696052652954938E-2</v>
      </c>
    </row>
    <row r="97" spans="1:589" ht="15.75" customHeight="1" x14ac:dyDescent="0.2">
      <c r="A97" s="127">
        <v>45785</v>
      </c>
      <c r="B97" s="4">
        <f t="shared" si="333"/>
        <v>45785</v>
      </c>
      <c r="C97" s="13">
        <v>41368.57</v>
      </c>
      <c r="D97" s="138">
        <f t="shared" si="334"/>
        <v>254.59999999999854</v>
      </c>
      <c r="E97" s="68">
        <f t="shared" si="335"/>
        <v>6.1925423402312777E-3</v>
      </c>
      <c r="F97" s="15">
        <f t="shared" si="336"/>
        <v>-2.7633600992097197E-2</v>
      </c>
      <c r="G97" s="13">
        <v>5663.95</v>
      </c>
      <c r="H97" s="138">
        <f t="shared" si="337"/>
        <v>32.670000000000073</v>
      </c>
      <c r="I97" s="68">
        <f t="shared" si="338"/>
        <v>5.8015229219644691E-3</v>
      </c>
      <c r="J97" s="15">
        <f t="shared" si="339"/>
        <v>-3.7010148547256504E-2</v>
      </c>
      <c r="K97" s="13">
        <v>17928.14</v>
      </c>
      <c r="L97" s="138">
        <f t="shared" si="340"/>
        <v>189.97999999999956</v>
      </c>
      <c r="M97" s="68">
        <f t="shared" si="341"/>
        <v>1.0710242776026351E-2</v>
      </c>
      <c r="N97" s="15">
        <f t="shared" si="342"/>
        <v>-7.1599867224489591E-2</v>
      </c>
      <c r="O97" s="13">
        <v>2026.41</v>
      </c>
      <c r="P97" s="138">
        <f t="shared" si="343"/>
        <v>36.75</v>
      </c>
      <c r="Q97" s="68">
        <f t="shared" si="344"/>
        <v>1.8470492445945539E-2</v>
      </c>
      <c r="R97" s="15">
        <f t="shared" si="345"/>
        <v>-9.1361157943824559E-2</v>
      </c>
      <c r="S97" s="18">
        <f t="shared" si="346"/>
        <v>5.5843326653398084E-3</v>
      </c>
      <c r="T97" s="121">
        <f t="shared" si="347"/>
        <v>254.73664082402811</v>
      </c>
      <c r="U97" s="121">
        <f t="shared" si="348"/>
        <v>254.73664082402811</v>
      </c>
      <c r="V97" s="134">
        <f t="shared" si="349"/>
        <v>4.4037044674074214E-3</v>
      </c>
      <c r="W97" s="21">
        <f t="shared" si="601"/>
        <v>-1.5394647317537927E-2</v>
      </c>
      <c r="X97" s="18">
        <f t="shared" si="350"/>
        <v>1.0293700121041909E-2</v>
      </c>
      <c r="Y97" s="352">
        <v>555796.61</v>
      </c>
      <c r="Z97" s="15">
        <v>1.9999999999999999E-6</v>
      </c>
      <c r="AA97" s="21">
        <f t="shared" si="351"/>
        <v>-4.4017044674074211E-3</v>
      </c>
      <c r="AC97" s="13">
        <v>204.27</v>
      </c>
      <c r="AD97" s="68">
        <f t="shared" si="352"/>
        <v>9.2889964919216569E-3</v>
      </c>
      <c r="AE97" s="68">
        <f t="shared" si="602"/>
        <v>4.8852920245142355E-3</v>
      </c>
      <c r="AF97" s="68">
        <f t="shared" si="353"/>
        <v>0.23972810584451051</v>
      </c>
      <c r="AG97" s="68"/>
      <c r="AH97" s="15">
        <f t="shared" si="354"/>
        <v>-0.10080556411497987</v>
      </c>
      <c r="AJ97" s="13">
        <v>20.69</v>
      </c>
      <c r="AK97" s="68">
        <f t="shared" si="355"/>
        <v>1.937046004842746E-3</v>
      </c>
      <c r="AL97" s="68">
        <f t="shared" si="603"/>
        <v>-2.4666584625646754E-3</v>
      </c>
      <c r="AM97" s="68">
        <f t="shared" si="356"/>
        <v>0.11236559139784945</v>
      </c>
      <c r="AN97" s="68"/>
      <c r="AO97" s="15">
        <f t="shared" si="357"/>
        <v>-1.6167379933428427E-2</v>
      </c>
      <c r="AQ97" s="13">
        <v>19.3</v>
      </c>
      <c r="AR97" s="68">
        <f t="shared" si="358"/>
        <v>4.1623309053070686E-3</v>
      </c>
      <c r="AS97" s="68">
        <f t="shared" si="604"/>
        <v>-2.4137356210035283E-4</v>
      </c>
      <c r="AT97" s="68">
        <f t="shared" si="359"/>
        <v>0.11754487550665901</v>
      </c>
      <c r="AU97" s="68"/>
      <c r="AV97" s="15">
        <f t="shared" si="360"/>
        <v>-0.10107126222636229</v>
      </c>
      <c r="AX97" s="13">
        <v>196.8</v>
      </c>
      <c r="AY97" s="68">
        <f t="shared" si="361"/>
        <v>5.8264336093223693E-3</v>
      </c>
      <c r="AZ97" s="68">
        <f t="shared" si="605"/>
        <v>1.4227291419149479E-3</v>
      </c>
      <c r="BA97" s="68">
        <f t="shared" si="362"/>
        <v>0.46756152125279654</v>
      </c>
      <c r="BB97" s="68"/>
      <c r="BC97" s="15">
        <f t="shared" si="363"/>
        <v>-3.6191782163671027E-2</v>
      </c>
      <c r="BE97" s="13">
        <v>75.11</v>
      </c>
      <c r="BF97" s="68">
        <f t="shared" si="364"/>
        <v>2.2684814518281519E-3</v>
      </c>
      <c r="BG97" s="68">
        <f t="shared" si="606"/>
        <v>-2.1352230155792695E-3</v>
      </c>
      <c r="BH97" s="68"/>
      <c r="BI97" s="68"/>
      <c r="BJ97" s="15">
        <f t="shared" si="365"/>
        <v>1.9546626849463795E-2</v>
      </c>
      <c r="BL97" s="13">
        <v>67.239999999999995</v>
      </c>
      <c r="BM97" s="68">
        <f t="shared" si="366"/>
        <v>2.1884498480243129E-2</v>
      </c>
      <c r="BN97" s="68">
        <f t="shared" si="607"/>
        <v>1.7480794012835706E-2</v>
      </c>
      <c r="BO97" s="68">
        <f t="shared" si="367"/>
        <v>0.1323678006062646</v>
      </c>
      <c r="BP97" s="68"/>
      <c r="BQ97" s="15">
        <f t="shared" si="368"/>
        <v>1.3108332077745822E-2</v>
      </c>
      <c r="BS97" s="13">
        <v>36.43</v>
      </c>
      <c r="BT97" s="68">
        <f t="shared" si="369"/>
        <v>1.2225618227285294E-2</v>
      </c>
      <c r="BU97" s="68">
        <f t="shared" si="608"/>
        <v>7.8219137598778722E-3</v>
      </c>
      <c r="BV97" s="68">
        <f t="shared" si="370"/>
        <v>-2.2275899087493247E-2</v>
      </c>
      <c r="BW97" s="68"/>
      <c r="BX97" s="15">
        <f t="shared" si="371"/>
        <v>-4.7581699346405236E-2</v>
      </c>
      <c r="BZ97" s="13"/>
      <c r="CA97" s="68">
        <f t="shared" si="372"/>
        <v>0</v>
      </c>
      <c r="CB97" s="68">
        <f t="shared" si="609"/>
        <v>0</v>
      </c>
      <c r="CC97" s="68">
        <f t="shared" si="373"/>
        <v>0</v>
      </c>
      <c r="CD97" s="68"/>
      <c r="CE97" s="15">
        <f t="shared" si="374"/>
        <v>0</v>
      </c>
      <c r="CG97" s="13">
        <v>29.11</v>
      </c>
      <c r="CH97" s="68">
        <f t="shared" si="375"/>
        <v>1.7476406850751487E-2</v>
      </c>
      <c r="CI97" s="68">
        <f t="shared" si="610"/>
        <v>1.3072702383344065E-2</v>
      </c>
      <c r="CJ97" s="68">
        <f t="shared" si="376"/>
        <v>-3.704928878597423E-2</v>
      </c>
      <c r="CK97" s="68"/>
      <c r="CL97" s="15">
        <f t="shared" si="377"/>
        <v>-0.15279394644935973</v>
      </c>
      <c r="CN97" s="13">
        <v>30.43</v>
      </c>
      <c r="CO97" s="68">
        <f t="shared" si="378"/>
        <v>1.6366065464261805E-2</v>
      </c>
      <c r="CP97" s="68">
        <f t="shared" si="611"/>
        <v>1.1962360996854384E-2</v>
      </c>
      <c r="CQ97" s="68">
        <f t="shared" si="379"/>
        <v>-2.903637523931079E-2</v>
      </c>
      <c r="CR97" s="68"/>
      <c r="CS97" s="15">
        <f t="shared" si="380"/>
        <v>-9.0827606812070485E-2</v>
      </c>
      <c r="CU97" s="13">
        <v>34.57</v>
      </c>
      <c r="CV97" s="68">
        <f t="shared" si="381"/>
        <v>1.7662643508978552E-2</v>
      </c>
      <c r="CW97" s="68">
        <f t="shared" si="612"/>
        <v>1.3258939041571131E-2</v>
      </c>
      <c r="CX97" s="68">
        <f t="shared" si="382"/>
        <v>7.5272161741835208E-2</v>
      </c>
      <c r="CY97" s="68"/>
      <c r="CZ97" s="15">
        <f t="shared" si="383"/>
        <v>-7.2693133047210326E-2</v>
      </c>
      <c r="DB97" s="13">
        <v>19.18</v>
      </c>
      <c r="DC97" s="68">
        <f t="shared" si="384"/>
        <v>1.2137203166226936E-2</v>
      </c>
      <c r="DD97" s="68">
        <f t="shared" si="613"/>
        <v>7.7334986988195145E-3</v>
      </c>
      <c r="DE97" s="68">
        <f t="shared" si="385"/>
        <v>-0.12299954275262923</v>
      </c>
      <c r="DF97" s="68"/>
      <c r="DG97" s="15">
        <f t="shared" si="386"/>
        <v>-5.7956777996070713E-2</v>
      </c>
      <c r="DI97" s="13">
        <v>46.83</v>
      </c>
      <c r="DJ97" s="68">
        <f t="shared" si="387"/>
        <v>6.4102564102566531E-4</v>
      </c>
      <c r="DK97" s="68">
        <f t="shared" si="614"/>
        <v>-3.7626788263817562E-3</v>
      </c>
      <c r="DL97" s="68">
        <f t="shared" si="388"/>
        <v>6.0702151755379387E-2</v>
      </c>
      <c r="DM97" s="68"/>
      <c r="DN97" s="15">
        <f t="shared" si="389"/>
        <v>0.11076850094876665</v>
      </c>
      <c r="DP97" s="13">
        <v>39.15</v>
      </c>
      <c r="DQ97" s="68">
        <f t="shared" si="390"/>
        <v>5.1111679018645592E-4</v>
      </c>
      <c r="DR97" s="68">
        <f t="shared" si="615"/>
        <v>-3.8925876772209654E-3</v>
      </c>
      <c r="DS97" s="68"/>
      <c r="DT97" s="68"/>
      <c r="DU97" s="15">
        <f t="shared" si="391"/>
        <v>2.8098739495798327E-2</v>
      </c>
      <c r="DV97" s="18"/>
      <c r="DW97" s="13">
        <v>27.41</v>
      </c>
      <c r="DX97" s="68">
        <f t="shared" si="392"/>
        <v>1.106602729620069E-2</v>
      </c>
      <c r="DY97" s="68">
        <f t="shared" si="616"/>
        <v>6.6623228287932684E-3</v>
      </c>
      <c r="DZ97" s="68">
        <f t="shared" si="393"/>
        <v>0.46264674493062979</v>
      </c>
      <c r="EA97" s="68"/>
      <c r="EB97" s="15">
        <f t="shared" si="394"/>
        <v>-0.18105766357932473</v>
      </c>
      <c r="ED97" s="13">
        <v>32.200000000000003</v>
      </c>
      <c r="EE97" s="68">
        <f t="shared" si="395"/>
        <v>9.0880601692260327E-3</v>
      </c>
      <c r="EF97" s="68">
        <f t="shared" si="617"/>
        <v>4.6843557018186113E-3</v>
      </c>
      <c r="EG97" s="68">
        <f t="shared" si="396"/>
        <v>0.53114598193057538</v>
      </c>
      <c r="EH97" s="68"/>
      <c r="EI97" s="15">
        <f t="shared" si="397"/>
        <v>-0.12689804772234273</v>
      </c>
      <c r="EK97" s="13">
        <v>106.89</v>
      </c>
      <c r="EL97" s="68">
        <f t="shared" si="398"/>
        <v>8.586525759577246E-3</v>
      </c>
      <c r="EM97" s="68">
        <f t="shared" si="618"/>
        <v>4.1828212921698246E-3</v>
      </c>
      <c r="EN97" s="68">
        <f t="shared" si="399"/>
        <v>0.65618221258134479</v>
      </c>
      <c r="EO97" s="68"/>
      <c r="EP97" s="15">
        <f t="shared" si="400"/>
        <v>-3.9622641509433933E-2</v>
      </c>
      <c r="ER97" s="13">
        <v>36.33</v>
      </c>
      <c r="ES97" s="68">
        <f t="shared" si="401"/>
        <v>7.7669902912621677E-3</v>
      </c>
      <c r="ET97" s="68">
        <f t="shared" si="619"/>
        <v>3.3632858238547463E-3</v>
      </c>
      <c r="EU97" s="68">
        <f t="shared" si="402"/>
        <v>4.0676024061873442E-2</v>
      </c>
      <c r="EV97" s="68"/>
      <c r="EW97" s="15">
        <f t="shared" si="403"/>
        <v>-6.5826690665981027E-2</v>
      </c>
      <c r="EY97" s="13">
        <v>35.74</v>
      </c>
      <c r="EZ97" s="68">
        <f t="shared" si="404"/>
        <v>-2.3230390817163195E-2</v>
      </c>
      <c r="FA97" s="68">
        <f t="shared" si="620"/>
        <v>-2.7634095284570614E-2</v>
      </c>
      <c r="FB97" s="68"/>
      <c r="FC97" s="68"/>
      <c r="FD97" s="15">
        <f t="shared" si="405"/>
        <v>0.45402766476810436</v>
      </c>
      <c r="FF97" s="13">
        <v>53.87</v>
      </c>
      <c r="FG97" s="68">
        <f t="shared" si="406"/>
        <v>2.2201138519923995E-2</v>
      </c>
      <c r="FH97" s="68">
        <f t="shared" si="621"/>
        <v>1.7797434052516575E-2</v>
      </c>
      <c r="FI97" s="68">
        <f t="shared" si="407"/>
        <v>-8.8185511171293182E-2</v>
      </c>
      <c r="FJ97" s="68"/>
      <c r="FK97" s="15">
        <f t="shared" si="408"/>
        <v>-5.1417503081528468E-2</v>
      </c>
      <c r="FM97" s="13">
        <v>174.2</v>
      </c>
      <c r="FN97" s="68">
        <f t="shared" si="409"/>
        <v>1.7404508819063132E-2</v>
      </c>
      <c r="FO97" s="68">
        <f t="shared" si="622"/>
        <v>1.3000804351655711E-2</v>
      </c>
      <c r="FP97" s="68">
        <f t="shared" si="410"/>
        <v>0.49810801513587882</v>
      </c>
      <c r="FQ97" s="68"/>
      <c r="FR97" s="15">
        <f t="shared" si="411"/>
        <v>-4.1065727182648948E-2</v>
      </c>
      <c r="FT97" s="13">
        <v>94.56</v>
      </c>
      <c r="FU97" s="68">
        <f t="shared" si="412"/>
        <v>1.2706480304956009E-3</v>
      </c>
      <c r="FV97" s="68">
        <f t="shared" si="623"/>
        <v>-3.1330564369118205E-3</v>
      </c>
      <c r="FW97" s="68">
        <f t="shared" si="413"/>
        <v>7.4179257071452925E-2</v>
      </c>
      <c r="FX97" s="68"/>
      <c r="FY97" s="15">
        <f t="shared" si="414"/>
        <v>4.8569527611443723E-2</v>
      </c>
      <c r="GA97" s="13">
        <v>17.579999999999998</v>
      </c>
      <c r="GB97" s="68">
        <f t="shared" si="415"/>
        <v>1.7094017094015717E-3</v>
      </c>
      <c r="GC97" s="68">
        <f t="shared" si="624"/>
        <v>-2.6943027580058499E-3</v>
      </c>
      <c r="GD97" s="68"/>
      <c r="GE97" s="68"/>
      <c r="GF97" s="15">
        <f t="shared" si="416"/>
        <v>8.6058519793458747E-3</v>
      </c>
      <c r="GG97" s="18"/>
      <c r="GH97" s="13">
        <v>17.02</v>
      </c>
      <c r="GI97" s="68">
        <f t="shared" si="417"/>
        <v>-4.0959625511995485E-3</v>
      </c>
      <c r="GJ97" s="68">
        <f t="shared" si="625"/>
        <v>-8.4996670186069691E-3</v>
      </c>
      <c r="GK97" s="68">
        <f t="shared" si="418"/>
        <v>-0.1144640998959417</v>
      </c>
      <c r="GL97" s="68"/>
      <c r="GM97" s="15">
        <f t="shared" si="419"/>
        <v>-9.9470899470899432E-2</v>
      </c>
      <c r="GO97" s="13">
        <v>25.23</v>
      </c>
      <c r="GP97" s="68">
        <f t="shared" si="420"/>
        <v>-1.9778481012658507E-3</v>
      </c>
      <c r="GQ97" s="68">
        <f t="shared" si="626"/>
        <v>-6.3815525686732721E-3</v>
      </c>
      <c r="GR97" s="68"/>
      <c r="GS97" s="68"/>
      <c r="GT97" s="15">
        <f t="shared" si="421"/>
        <v>-7.4128440366972456E-2</v>
      </c>
      <c r="GV97" s="13">
        <v>14.59</v>
      </c>
      <c r="GW97" s="68">
        <f t="shared" si="422"/>
        <v>-1.4854827819041232E-2</v>
      </c>
      <c r="GX97" s="68">
        <f t="shared" si="627"/>
        <v>-1.9258532286448651E-2</v>
      </c>
      <c r="GY97" s="68">
        <f t="shared" si="423"/>
        <v>0.23122362869198315</v>
      </c>
      <c r="GZ97" s="68"/>
      <c r="HA97" s="15">
        <f t="shared" si="424"/>
        <v>6.34110787172011E-2</v>
      </c>
      <c r="HD97" s="13">
        <v>284.82</v>
      </c>
      <c r="HE97" s="68">
        <f t="shared" si="425"/>
        <v>3.1134602852798367E-2</v>
      </c>
      <c r="HF97" s="68">
        <f t="shared" si="628"/>
        <v>2.6730898385390944E-2</v>
      </c>
      <c r="HG97" s="68">
        <f t="shared" si="426"/>
        <v>0.60002247064771641</v>
      </c>
      <c r="HH97" s="68"/>
      <c r="HI97" s="15">
        <f t="shared" si="427"/>
        <v>-0.29472068145800312</v>
      </c>
      <c r="HK97" s="13">
        <v>34.22</v>
      </c>
      <c r="HL97" s="68">
        <f t="shared" si="428"/>
        <v>-5.1026067665002867E-2</v>
      </c>
      <c r="HM97" s="68">
        <f t="shared" si="629"/>
        <v>-5.5429772132410286E-2</v>
      </c>
      <c r="HN97" s="68">
        <f t="shared" si="429"/>
        <v>12.798387096774192</v>
      </c>
      <c r="HO97" s="68"/>
      <c r="HP97" s="15">
        <f t="shared" si="430"/>
        <v>0.29719484457922668</v>
      </c>
      <c r="HR97" s="13">
        <v>106.14</v>
      </c>
      <c r="HS97" s="68">
        <f t="shared" si="431"/>
        <v>1.462575279609981E-2</v>
      </c>
      <c r="HT97" s="68">
        <f t="shared" si="630"/>
        <v>1.0222048328692388E-2</v>
      </c>
      <c r="HU97" s="68">
        <f t="shared" si="432"/>
        <v>1.9159340659340662</v>
      </c>
      <c r="HV97" s="68"/>
      <c r="HW97" s="15">
        <f t="shared" si="433"/>
        <v>-1.3293669238635239E-2</v>
      </c>
      <c r="HY97" s="13">
        <v>117.37</v>
      </c>
      <c r="HZ97" s="68">
        <f t="shared" si="434"/>
        <v>2.6482145908081518E-3</v>
      </c>
      <c r="IA97" s="68">
        <f t="shared" si="631"/>
        <v>-1.7554898765992696E-3</v>
      </c>
      <c r="IB97" s="68">
        <f t="shared" si="435"/>
        <v>0.10830972615675163</v>
      </c>
      <c r="IC97" s="68"/>
      <c r="ID97" s="15">
        <f t="shared" si="436"/>
        <v>-0.12599597885173869</v>
      </c>
      <c r="IF97" s="13">
        <v>207.77</v>
      </c>
      <c r="IG97" s="68">
        <f t="shared" si="437"/>
        <v>1.4452419315463151E-2</v>
      </c>
      <c r="IH97" s="68">
        <f t="shared" si="632"/>
        <v>1.004871484805573E-2</v>
      </c>
      <c r="II97" s="68">
        <f t="shared" si="438"/>
        <v>0.18725714285714293</v>
      </c>
      <c r="IJ97" s="68"/>
      <c r="IK97" s="15">
        <f t="shared" si="439"/>
        <v>-0.10382160110420977</v>
      </c>
      <c r="IM97" s="13">
        <v>232.95</v>
      </c>
      <c r="IN97" s="68">
        <f t="shared" si="440"/>
        <v>1.1902176273836848E-2</v>
      </c>
      <c r="IO97" s="68">
        <f t="shared" si="633"/>
        <v>7.4984718064294263E-3</v>
      </c>
      <c r="IP97" s="68">
        <f t="shared" si="441"/>
        <v>3.5489162272993551</v>
      </c>
      <c r="IQ97" s="68"/>
      <c r="IR97" s="15">
        <f t="shared" si="442"/>
        <v>0.24233374220041598</v>
      </c>
      <c r="IT97" s="13">
        <v>49.24</v>
      </c>
      <c r="IU97" s="68">
        <f t="shared" si="443"/>
        <v>-1.0052271813429835E-2</v>
      </c>
      <c r="IV97" s="68">
        <f t="shared" si="634"/>
        <v>-1.4455976280837257E-2</v>
      </c>
      <c r="IW97" s="68">
        <f t="shared" si="444"/>
        <v>1.698082191780822</v>
      </c>
      <c r="IX97" s="68"/>
      <c r="IY97" s="15">
        <f t="shared" si="445"/>
        <v>-4.1836933255497151E-2</v>
      </c>
      <c r="JA97" s="13">
        <v>598.01</v>
      </c>
      <c r="JB97" s="68">
        <f t="shared" si="446"/>
        <v>2.0106901694007234E-3</v>
      </c>
      <c r="JC97" s="68">
        <f t="shared" si="635"/>
        <v>-2.393014298006698E-3</v>
      </c>
      <c r="JD97" s="68">
        <f t="shared" si="447"/>
        <v>0.20956715210355992</v>
      </c>
      <c r="JE97" s="68"/>
      <c r="JF97" s="15">
        <f t="shared" si="448"/>
        <v>2.1348909497702857E-2</v>
      </c>
      <c r="JH97" s="13">
        <v>438.17</v>
      </c>
      <c r="JI97" s="68">
        <f t="shared" si="449"/>
        <v>1.1122649128879641E-2</v>
      </c>
      <c r="JJ97" s="68">
        <f t="shared" si="636"/>
        <v>6.71894466147222E-3</v>
      </c>
      <c r="JK97" s="68">
        <f t="shared" si="450"/>
        <v>7.7405394772431135E-2</v>
      </c>
      <c r="JL97" s="68"/>
      <c r="JM97" s="15">
        <f t="shared" si="451"/>
        <v>3.9549228944246777E-2</v>
      </c>
      <c r="JO97" s="13">
        <v>14.47</v>
      </c>
      <c r="JP97" s="68">
        <f t="shared" si="452"/>
        <v>-9.505941213258283E-2</v>
      </c>
      <c r="JQ97" s="68">
        <f t="shared" si="637"/>
        <v>-9.9463116599990256E-2</v>
      </c>
      <c r="JR97" s="68">
        <f t="shared" si="453"/>
        <v>-0.51172599966256116</v>
      </c>
      <c r="JS97" s="68"/>
      <c r="JT97" s="15">
        <f t="shared" si="454"/>
        <v>0.42001962708537793</v>
      </c>
      <c r="JV97" s="13">
        <v>1.52</v>
      </c>
      <c r="JW97" s="68">
        <f t="shared" si="455"/>
        <v>6.6225165562913968E-3</v>
      </c>
      <c r="JX97" s="68">
        <f t="shared" si="638"/>
        <v>2.2188120888839754E-3</v>
      </c>
      <c r="JY97" s="68">
        <f t="shared" si="456"/>
        <v>-0.39920948616600788</v>
      </c>
      <c r="JZ97" s="68"/>
      <c r="KA97" s="15">
        <f t="shared" si="457"/>
        <v>-0.15555555555555556</v>
      </c>
      <c r="KC97" s="13">
        <v>15.96</v>
      </c>
      <c r="KD97" s="68">
        <f t="shared" si="458"/>
        <v>4.5186640471512857E-2</v>
      </c>
      <c r="KE97" s="68">
        <f t="shared" si="639"/>
        <v>4.0782936004105437E-2</v>
      </c>
      <c r="KF97" s="68">
        <f t="shared" si="459"/>
        <v>-0.18069815195071867</v>
      </c>
      <c r="KG97" s="68"/>
      <c r="KH97" s="15">
        <f t="shared" si="460"/>
        <v>-0.28043282236248868</v>
      </c>
      <c r="KI97" s="18"/>
      <c r="KJ97" s="13">
        <v>51.39</v>
      </c>
      <c r="KK97" s="68">
        <f t="shared" si="461"/>
        <v>6.1119141028288269E-2</v>
      </c>
      <c r="KL97" s="68">
        <f t="shared" si="640"/>
        <v>5.671543656088085E-2</v>
      </c>
      <c r="KM97" s="68">
        <f t="shared" si="462"/>
        <v>1.4355450236966822</v>
      </c>
      <c r="KN97" s="68"/>
      <c r="KO97" s="15">
        <f t="shared" si="463"/>
        <v>-0.23538163963695871</v>
      </c>
      <c r="KQ97" s="13">
        <v>1.4339999999999999</v>
      </c>
      <c r="KR97" s="68">
        <f t="shared" si="464"/>
        <v>-1.7808219178082209E-2</v>
      </c>
      <c r="KS97" s="68">
        <f t="shared" si="641"/>
        <v>-2.2211923645489628E-2</v>
      </c>
      <c r="KT97" s="68">
        <f t="shared" si="465"/>
        <v>-0.45267175572519086</v>
      </c>
      <c r="KU97" s="68"/>
      <c r="KV97" s="15">
        <f t="shared" si="466"/>
        <v>0.41980198019801973</v>
      </c>
      <c r="KW97" s="18"/>
      <c r="KX97" s="13">
        <v>23.94</v>
      </c>
      <c r="KY97" s="68">
        <f t="shared" si="467"/>
        <v>6.5894924309884251E-2</v>
      </c>
      <c r="KZ97" s="68">
        <f t="shared" si="642"/>
        <v>6.1491219842476831E-2</v>
      </c>
      <c r="LA97" s="68">
        <f t="shared" si="468"/>
        <v>-0.66717642152092316</v>
      </c>
      <c r="LB97" s="68"/>
      <c r="LC97" s="15">
        <f t="shared" si="469"/>
        <v>9.7005482918599926E-3</v>
      </c>
      <c r="LD97" s="18"/>
      <c r="LE97" s="13">
        <v>53.38</v>
      </c>
      <c r="LF97" s="68">
        <f t="shared" si="470"/>
        <v>-1.0748702742772393E-2</v>
      </c>
      <c r="LG97" s="68">
        <f t="shared" si="643"/>
        <v>-1.5152407210179814E-2</v>
      </c>
      <c r="LH97" s="68">
        <f t="shared" si="471"/>
        <v>0.48981300586101045</v>
      </c>
      <c r="LI97" s="68"/>
      <c r="LJ97" s="15">
        <f t="shared" si="472"/>
        <v>0.15766644979397101</v>
      </c>
      <c r="LL97" s="13">
        <v>114.64</v>
      </c>
      <c r="LM97" s="68">
        <f t="shared" si="473"/>
        <v>-2.267689684569477E-2</v>
      </c>
      <c r="LN97" s="68">
        <f t="shared" si="644"/>
        <v>-2.7080601313102193E-2</v>
      </c>
      <c r="LO97" s="68">
        <f t="shared" si="474"/>
        <v>0.3101714285714286</v>
      </c>
      <c r="LP97" s="68"/>
      <c r="LQ97" s="15">
        <f t="shared" si="475"/>
        <v>0.46579721263265578</v>
      </c>
      <c r="LS97" s="13">
        <v>14.77</v>
      </c>
      <c r="LT97" s="68">
        <f t="shared" si="476"/>
        <v>-5.3811659192825108E-2</v>
      </c>
      <c r="LU97" s="68">
        <f t="shared" si="645"/>
        <v>-5.8215363660232528E-2</v>
      </c>
      <c r="LV97" s="68"/>
      <c r="LW97" s="68"/>
      <c r="LX97" s="15">
        <f t="shared" si="477"/>
        <v>0.59675675675675666</v>
      </c>
      <c r="LZ97" s="13">
        <v>13.37</v>
      </c>
      <c r="MA97" s="68">
        <f t="shared" si="478"/>
        <v>-3.7257824143070574E-3</v>
      </c>
      <c r="MB97" s="68">
        <f t="shared" si="646"/>
        <v>-8.1294868817144792E-3</v>
      </c>
      <c r="MC97" s="68">
        <f t="shared" si="479"/>
        <v>-0.39910112359550565</v>
      </c>
      <c r="MD97" s="68"/>
      <c r="ME97" s="15">
        <f t="shared" si="480"/>
        <v>-8.1602373887241248E-3</v>
      </c>
      <c r="MG97" s="13">
        <v>26.95</v>
      </c>
      <c r="MH97" s="68">
        <f t="shared" si="481"/>
        <v>-6.2684365781711538E-3</v>
      </c>
      <c r="MI97" s="68">
        <f t="shared" si="647"/>
        <v>-1.0672141045578575E-2</v>
      </c>
      <c r="MJ97" s="68">
        <f t="shared" si="482"/>
        <v>2.6320754716981134</v>
      </c>
      <c r="MK97" s="68"/>
      <c r="ML97" s="15">
        <f t="shared" si="483"/>
        <v>0.26943005181347146</v>
      </c>
      <c r="MN97" s="13">
        <v>107.95</v>
      </c>
      <c r="MO97" s="68">
        <f t="shared" si="484"/>
        <v>1.7631774313288577E-3</v>
      </c>
      <c r="MP97" s="68">
        <f t="shared" si="648"/>
        <v>-2.6405270360785639E-3</v>
      </c>
      <c r="MQ97" s="68">
        <f t="shared" si="485"/>
        <v>-0.1425734710087371</v>
      </c>
      <c r="MR97" s="68"/>
      <c r="MS97" s="15">
        <f t="shared" si="486"/>
        <v>-3.0882484962743494E-2</v>
      </c>
      <c r="MU97" s="13">
        <v>14.46</v>
      </c>
      <c r="MV97" s="68">
        <f t="shared" si="487"/>
        <v>-1.8329938900203638E-2</v>
      </c>
      <c r="MW97" s="68">
        <f t="shared" si="649"/>
        <v>-2.2733643367611057E-2</v>
      </c>
      <c r="MX97" s="68">
        <f t="shared" si="488"/>
        <v>-0.30713943459511261</v>
      </c>
      <c r="MY97" s="68"/>
      <c r="MZ97" s="15">
        <f t="shared" si="489"/>
        <v>0.35520149953139651</v>
      </c>
      <c r="NB97" s="13">
        <v>214.56</v>
      </c>
      <c r="NC97" s="68">
        <f t="shared" si="490"/>
        <v>2.2103658536585438E-2</v>
      </c>
      <c r="ND97" s="68">
        <f t="shared" si="650"/>
        <v>1.7699954069178014E-2</v>
      </c>
      <c r="NE97" s="68">
        <f t="shared" si="491"/>
        <v>0.58381929578504466</v>
      </c>
      <c r="NF97" s="68"/>
      <c r="NG97" s="15">
        <f t="shared" si="492"/>
        <v>0.28640805803705266</v>
      </c>
      <c r="NI97" s="13">
        <v>4.92</v>
      </c>
      <c r="NJ97" s="68">
        <f t="shared" si="493"/>
        <v>8.1967213114754172E-3</v>
      </c>
      <c r="NK97" s="68">
        <f t="shared" si="651"/>
        <v>3.7930168440679958E-3</v>
      </c>
      <c r="NL97" s="68">
        <f t="shared" si="494"/>
        <v>-0.9609368797141723</v>
      </c>
      <c r="NM97" s="68"/>
      <c r="NN97" s="15">
        <f t="shared" si="495"/>
        <v>4.0816326530611373E-3</v>
      </c>
      <c r="NP97" s="13">
        <v>393.94</v>
      </c>
      <c r="NQ97" s="68">
        <f t="shared" si="496"/>
        <v>-3.1636390452545425E-2</v>
      </c>
      <c r="NR97" s="68">
        <f t="shared" si="652"/>
        <v>-3.6040094919952845E-2</v>
      </c>
      <c r="NS97" s="68">
        <f t="shared" si="497"/>
        <v>2.0014476190476191</v>
      </c>
      <c r="NT97" s="68"/>
      <c r="NU97" s="15">
        <f t="shared" si="498"/>
        <v>0.197640835436111</v>
      </c>
      <c r="NW97" s="13">
        <v>154.28</v>
      </c>
      <c r="NX97" s="68">
        <f t="shared" si="499"/>
        <v>1.9157088122605401E-2</v>
      </c>
      <c r="NY97" s="68">
        <f t="shared" si="653"/>
        <v>1.4753383655197979E-2</v>
      </c>
      <c r="NZ97" s="68">
        <f t="shared" si="500"/>
        <v>-0.12221210741920796</v>
      </c>
      <c r="OA97" s="68"/>
      <c r="OB97" s="15">
        <f t="shared" si="501"/>
        <v>-0.18499735868991024</v>
      </c>
      <c r="OD97" s="13">
        <v>1.44</v>
      </c>
      <c r="OE97" s="68">
        <f t="shared" si="502"/>
        <v>1.4084507042253534E-2</v>
      </c>
      <c r="OF97" s="68">
        <f t="shared" si="654"/>
        <v>9.6808025748461122E-3</v>
      </c>
      <c r="OG97" s="68">
        <f t="shared" si="503"/>
        <v>-0.99361900119643731</v>
      </c>
      <c r="OH97" s="68"/>
      <c r="OI97" s="15">
        <f t="shared" si="504"/>
        <v>-1.3698630136986314E-2</v>
      </c>
      <c r="OK97" s="13">
        <v>89.63</v>
      </c>
      <c r="OL97" s="68">
        <f t="shared" si="505"/>
        <v>0.23627586206896545</v>
      </c>
      <c r="OM97" s="68">
        <f t="shared" si="655"/>
        <v>0.23187215760155802</v>
      </c>
      <c r="ON97" s="68">
        <f t="shared" si="506"/>
        <v>1.1114252061248526</v>
      </c>
      <c r="OO97" s="68"/>
      <c r="OP97" s="15">
        <f t="shared" si="507"/>
        <v>0.34559375469148773</v>
      </c>
      <c r="OR97" s="13">
        <v>3.04</v>
      </c>
      <c r="OS97" s="68">
        <f t="shared" si="508"/>
        <v>4.4673539518900303E-2</v>
      </c>
      <c r="OT97" s="68">
        <f t="shared" si="656"/>
        <v>4.0269835051492883E-2</v>
      </c>
      <c r="OU97" s="68">
        <f t="shared" si="509"/>
        <v>-0.60519480519480517</v>
      </c>
      <c r="OV97" s="68"/>
      <c r="OW97" s="15">
        <f t="shared" si="510"/>
        <v>1.714285714285714</v>
      </c>
      <c r="OY97" s="13">
        <v>128.02000000000001</v>
      </c>
      <c r="OZ97" s="68">
        <f t="shared" si="511"/>
        <v>9.223492313756531E-3</v>
      </c>
      <c r="PA97" s="68">
        <f t="shared" si="657"/>
        <v>4.8197878463491096E-3</v>
      </c>
      <c r="PB97" s="68">
        <f t="shared" si="665"/>
        <v>2.9390769230769234</v>
      </c>
      <c r="PC97" s="68"/>
      <c r="PD97" s="15">
        <f t="shared" si="512"/>
        <v>0.11759057180270636</v>
      </c>
      <c r="PE97" s="18"/>
      <c r="PF97" s="13">
        <v>218.39</v>
      </c>
      <c r="PG97" s="68">
        <f t="shared" si="513"/>
        <v>1.7889908256880109E-3</v>
      </c>
      <c r="PH97" s="68">
        <f t="shared" si="658"/>
        <v>-2.6147136417194105E-3</v>
      </c>
      <c r="PI97" s="68">
        <f t="shared" si="514"/>
        <v>-0.37280298678920165</v>
      </c>
      <c r="PJ97" s="68"/>
      <c r="PK97" s="15">
        <f t="shared" si="515"/>
        <v>4.4278678334050546E-2</v>
      </c>
      <c r="PM97" s="13"/>
      <c r="PN97" s="68">
        <f t="shared" si="516"/>
        <v>0</v>
      </c>
      <c r="PO97" s="68">
        <f t="shared" si="517"/>
        <v>-4.4037044674074214E-3</v>
      </c>
      <c r="PP97" s="68">
        <f t="shared" si="518"/>
        <v>0</v>
      </c>
      <c r="PQ97" s="68"/>
      <c r="PR97" s="15">
        <f t="shared" si="519"/>
        <v>0</v>
      </c>
      <c r="PT97" s="13">
        <v>4.76</v>
      </c>
      <c r="PU97" s="68">
        <f t="shared" si="520"/>
        <v>2.1052631578946921E-3</v>
      </c>
      <c r="PV97" s="68">
        <f t="shared" si="659"/>
        <v>-2.2984413095127293E-3</v>
      </c>
      <c r="PW97" s="68">
        <f t="shared" si="521"/>
        <v>-0.45412844036697253</v>
      </c>
      <c r="PX97" s="68"/>
      <c r="PY97" s="15">
        <f t="shared" si="522"/>
        <v>-7.2124756335282675E-2</v>
      </c>
      <c r="QA97" s="13">
        <v>210.97</v>
      </c>
      <c r="QB97" s="68">
        <f t="shared" si="523"/>
        <v>-2.6473786224176345E-3</v>
      </c>
      <c r="QC97" s="68">
        <f t="shared" si="660"/>
        <v>-7.0510830898250559E-3</v>
      </c>
      <c r="QD97" s="68">
        <f t="shared" si="524"/>
        <v>-0.37469990219034349</v>
      </c>
      <c r="QE97" s="68"/>
      <c r="QF97" s="15">
        <f t="shared" si="525"/>
        <v>0.10029206216751846</v>
      </c>
      <c r="QH97" s="13">
        <v>1.153</v>
      </c>
      <c r="QI97" s="68">
        <f t="shared" si="526"/>
        <v>-1.1996572407883472E-2</v>
      </c>
      <c r="QJ97" s="68">
        <f t="shared" si="661"/>
        <v>-1.6400276875290894E-2</v>
      </c>
      <c r="QK97" s="68">
        <f t="shared" si="527"/>
        <v>-0.54063745019920317</v>
      </c>
      <c r="QL97" s="68"/>
      <c r="QM97" s="15">
        <f t="shared" si="528"/>
        <v>-0.11307692307692309</v>
      </c>
      <c r="QO97" s="13">
        <v>10</v>
      </c>
      <c r="QP97" s="68">
        <f t="shared" si="529"/>
        <v>-6.0150375939849676E-2</v>
      </c>
      <c r="QQ97" s="68">
        <f t="shared" si="662"/>
        <v>-6.4554080407257103E-2</v>
      </c>
      <c r="QR97" s="68">
        <f t="shared" si="530"/>
        <v>-0.98781052682903048</v>
      </c>
      <c r="QS97" s="68"/>
      <c r="QT97" s="15">
        <f t="shared" si="531"/>
        <v>-0.12891986062717772</v>
      </c>
      <c r="QV97" s="13">
        <v>1.69</v>
      </c>
      <c r="QW97" s="68">
        <f t="shared" si="532"/>
        <v>3.0487804878048811E-2</v>
      </c>
      <c r="QX97" s="68">
        <f t="shared" si="663"/>
        <v>2.6084100410641388E-2</v>
      </c>
      <c r="QY97" s="68">
        <f t="shared" si="533"/>
        <v>-0.52124645892351273</v>
      </c>
      <c r="QZ97" s="68"/>
      <c r="RA97" s="15">
        <f t="shared" si="534"/>
        <v>-0.30935839803841442</v>
      </c>
      <c r="RC97" s="13">
        <v>26.14</v>
      </c>
      <c r="RD97" s="68">
        <f t="shared" si="535"/>
        <v>8.0987273428461577E-3</v>
      </c>
      <c r="RE97" s="68">
        <f t="shared" si="664"/>
        <v>3.6950228754387363E-3</v>
      </c>
      <c r="RF97" s="68">
        <f t="shared" si="536"/>
        <v>-0.43529920069129402</v>
      </c>
      <c r="RG97" s="68"/>
      <c r="RH97" s="15">
        <f t="shared" si="537"/>
        <v>5.6161616161616183E-2</v>
      </c>
      <c r="RJ97" s="13">
        <v>175.22</v>
      </c>
      <c r="RK97" s="68">
        <f t="shared" si="538"/>
        <v>3.8959550819296831E-3</v>
      </c>
      <c r="RL97" s="68">
        <f t="shared" si="539"/>
        <v>-5.0774938547773832E-4</v>
      </c>
      <c r="RM97" s="68">
        <f t="shared" si="540"/>
        <v>-0.18721588273494763</v>
      </c>
      <c r="RN97" s="68"/>
      <c r="RO97" s="15">
        <f t="shared" si="541"/>
        <v>-0.10929239528263522</v>
      </c>
      <c r="RQ97" s="13">
        <v>14.16</v>
      </c>
      <c r="RR97" s="68">
        <f t="shared" si="542"/>
        <v>-1.1863224005582689E-2</v>
      </c>
      <c r="RS97" s="68">
        <f t="shared" si="543"/>
        <v>-1.6266928472990112E-2</v>
      </c>
      <c r="RT97" s="68">
        <f t="shared" si="544"/>
        <v>-3.2786885245901669E-2</v>
      </c>
      <c r="RU97" s="68"/>
      <c r="RV97" s="15">
        <f t="shared" si="545"/>
        <v>-0.32053742802303264</v>
      </c>
      <c r="RX97" s="13">
        <v>119.15</v>
      </c>
      <c r="RY97" s="68">
        <f t="shared" si="546"/>
        <v>7.8475742215785682E-2</v>
      </c>
      <c r="RZ97" s="68">
        <f t="shared" si="547"/>
        <v>7.4072037748378255E-2</v>
      </c>
      <c r="SA97" s="68">
        <f t="shared" si="548"/>
        <v>-0.10453930557643165</v>
      </c>
      <c r="SB97" s="68"/>
      <c r="SC97" s="15">
        <f t="shared" si="549"/>
        <v>0.57543302922120865</v>
      </c>
      <c r="SE97" s="13">
        <v>10.31</v>
      </c>
      <c r="SF97" s="68">
        <f t="shared" si="550"/>
        <v>0.11459459459459465</v>
      </c>
      <c r="SG97" s="68">
        <f t="shared" si="551"/>
        <v>0.11019089012718722</v>
      </c>
      <c r="SH97" s="68">
        <f t="shared" si="552"/>
        <v>-0.17519999999999997</v>
      </c>
      <c r="SI97" s="68"/>
      <c r="SJ97" s="15">
        <f t="shared" si="553"/>
        <v>-0.32437745740498031</v>
      </c>
      <c r="SL97" s="13">
        <v>0.83899999999999997</v>
      </c>
      <c r="SM97" s="68">
        <f t="shared" si="554"/>
        <v>-1.9859813084112169E-2</v>
      </c>
      <c r="SN97" s="68">
        <f t="shared" si="555"/>
        <v>-2.4263517551519592E-2</v>
      </c>
      <c r="SO97" s="68">
        <f t="shared" si="556"/>
        <v>-0.4091549295774648</v>
      </c>
      <c r="SP97" s="68"/>
      <c r="SQ97" s="15">
        <f t="shared" si="557"/>
        <v>-0.16930693069306935</v>
      </c>
      <c r="SS97" s="13">
        <v>10.42</v>
      </c>
      <c r="ST97" s="68">
        <f t="shared" si="558"/>
        <v>0.51233671988388974</v>
      </c>
      <c r="SU97" s="68">
        <f t="shared" si="559"/>
        <v>0.50793301541648228</v>
      </c>
      <c r="SV97" s="68">
        <f t="shared" si="560"/>
        <v>-0.35439900867410162</v>
      </c>
      <c r="SW97" s="68"/>
      <c r="SX97" s="15">
        <f t="shared" si="561"/>
        <v>0.24047619047619043</v>
      </c>
      <c r="SZ97" s="13">
        <v>23.85</v>
      </c>
      <c r="TA97" s="68">
        <f t="shared" si="562"/>
        <v>9.7375105842506526E-3</v>
      </c>
      <c r="TB97" s="68">
        <f t="shared" si="563"/>
        <v>5.3338061168432312E-3</v>
      </c>
      <c r="TC97" s="68">
        <f t="shared" si="564"/>
        <v>-0.40921476343819663</v>
      </c>
      <c r="TD97" s="68"/>
      <c r="TE97" s="15">
        <f t="shared" si="565"/>
        <v>0.52884615384615397</v>
      </c>
      <c r="TG97" s="13">
        <v>0.183</v>
      </c>
      <c r="TH97" s="68">
        <f t="shared" si="566"/>
        <v>7.709251101321501E-3</v>
      </c>
      <c r="TI97" s="68">
        <f t="shared" si="567"/>
        <v>3.3055466339140796E-3</v>
      </c>
      <c r="TJ97" s="68">
        <f t="shared" si="568"/>
        <v>-0.16818181818181821</v>
      </c>
      <c r="TK97" s="68"/>
      <c r="TL97" s="15">
        <f t="shared" si="569"/>
        <v>7.9646017699114946E-2</v>
      </c>
      <c r="TN97" s="13">
        <v>27.75</v>
      </c>
      <c r="TO97" s="68">
        <f t="shared" si="570"/>
        <v>7.3916408668730657E-2</v>
      </c>
      <c r="TP97" s="68">
        <f t="shared" si="571"/>
        <v>6.951270420132323E-2</v>
      </c>
      <c r="TQ97" s="68">
        <f t="shared" si="572"/>
        <v>-0.59551937498633511</v>
      </c>
      <c r="TR97" s="68"/>
      <c r="TS97" s="15">
        <f t="shared" si="573"/>
        <v>-6.7226890756302518E-2</v>
      </c>
      <c r="TU97" s="13">
        <v>2.23</v>
      </c>
      <c r="TV97" s="68">
        <f t="shared" si="574"/>
        <v>-1.7621145374449355E-2</v>
      </c>
      <c r="TW97" s="68">
        <f t="shared" si="575"/>
        <v>-2.2024849841856778E-2</v>
      </c>
      <c r="TX97" s="68">
        <f t="shared" si="576"/>
        <v>-0.4943310657596372</v>
      </c>
      <c r="TY97" s="68"/>
      <c r="TZ97" s="15">
        <f t="shared" si="577"/>
        <v>0.30409356725146203</v>
      </c>
      <c r="UB97" s="13"/>
      <c r="UC97" s="68">
        <f t="shared" si="578"/>
        <v>0</v>
      </c>
      <c r="UD97" s="68">
        <f t="shared" si="579"/>
        <v>-4.4037044674074214E-3</v>
      </c>
      <c r="UE97" s="68">
        <f t="shared" si="580"/>
        <v>0</v>
      </c>
      <c r="UF97" s="68"/>
      <c r="UG97" s="15">
        <f t="shared" si="581"/>
        <v>0</v>
      </c>
      <c r="UI97" s="13"/>
      <c r="UJ97" s="68">
        <f t="shared" si="582"/>
        <v>0</v>
      </c>
      <c r="UK97" s="68">
        <f t="shared" si="583"/>
        <v>-4.4037044674074214E-3</v>
      </c>
      <c r="UL97" s="68">
        <f t="shared" si="584"/>
        <v>0</v>
      </c>
      <c r="UM97" s="68"/>
      <c r="UN97" s="15">
        <f t="shared" si="585"/>
        <v>0</v>
      </c>
      <c r="UP97" s="13"/>
      <c r="UQ97" s="68">
        <f t="shared" si="586"/>
        <v>0</v>
      </c>
      <c r="UR97" s="68">
        <f t="shared" si="587"/>
        <v>-4.4037044674074214E-3</v>
      </c>
      <c r="US97" s="68">
        <f t="shared" si="588"/>
        <v>0</v>
      </c>
      <c r="UT97" s="68"/>
      <c r="UU97" s="15">
        <f t="shared" si="589"/>
        <v>0</v>
      </c>
      <c r="UW97" s="13"/>
      <c r="UX97" s="68">
        <f t="shared" si="590"/>
        <v>0</v>
      </c>
      <c r="UY97" s="68">
        <f t="shared" si="591"/>
        <v>-4.4037044674074214E-3</v>
      </c>
      <c r="UZ97" s="68">
        <f t="shared" si="592"/>
        <v>0</v>
      </c>
      <c r="VA97" s="68"/>
      <c r="VB97" s="15">
        <f t="shared" si="593"/>
        <v>0</v>
      </c>
      <c r="VD97" s="13"/>
      <c r="VE97" s="68">
        <f t="shared" si="594"/>
        <v>0</v>
      </c>
      <c r="VF97" s="68">
        <f t="shared" si="595"/>
        <v>-4.4037044674074214E-3</v>
      </c>
      <c r="VG97" s="68">
        <f t="shared" si="596"/>
        <v>0</v>
      </c>
      <c r="VH97" s="68"/>
      <c r="VI97" s="15">
        <f t="shared" si="597"/>
        <v>0</v>
      </c>
      <c r="VM97" s="21">
        <f t="shared" si="598"/>
        <v>2.2940134006894715E-2</v>
      </c>
      <c r="VN97" s="49"/>
      <c r="VO97" s="21">
        <f t="shared" si="599"/>
        <v>0.3786318823750785</v>
      </c>
      <c r="VP97" s="14"/>
      <c r="VQ97" s="21">
        <f t="shared" si="600"/>
        <v>7.6689027752490521E-2</v>
      </c>
    </row>
    <row r="98" spans="1:589" ht="15.75" customHeight="1" x14ac:dyDescent="0.2">
      <c r="A98" s="127">
        <v>45786</v>
      </c>
      <c r="B98" s="4">
        <f t="shared" si="333"/>
        <v>45786</v>
      </c>
      <c r="C98" s="13">
        <v>41249.379999999997</v>
      </c>
      <c r="D98" s="138">
        <f t="shared" si="334"/>
        <v>-119.19000000000233</v>
      </c>
      <c r="E98" s="68">
        <f t="shared" si="335"/>
        <v>-2.881172832418484E-3</v>
      </c>
      <c r="F98" s="15">
        <f t="shared" si="336"/>
        <v>-3.0435156644075357E-2</v>
      </c>
      <c r="G98" s="13">
        <v>5659.91</v>
      </c>
      <c r="H98" s="138">
        <f t="shared" si="337"/>
        <v>-4.0399999999999636</v>
      </c>
      <c r="I98" s="68">
        <f t="shared" si="338"/>
        <v>-7.1328313279601051E-4</v>
      </c>
      <c r="J98" s="15">
        <f t="shared" si="339"/>
        <v>-3.7697032965351485E-2</v>
      </c>
      <c r="K98" s="13">
        <v>17928.919999999998</v>
      </c>
      <c r="L98" s="138">
        <f t="shared" si="340"/>
        <v>0.77999999999883585</v>
      </c>
      <c r="M98" s="68">
        <f t="shared" si="341"/>
        <v>4.3507023037461548E-5</v>
      </c>
      <c r="N98" s="15">
        <f t="shared" si="342"/>
        <v>-7.1559475298524952E-2</v>
      </c>
      <c r="O98" s="13">
        <v>2023.07</v>
      </c>
      <c r="P98" s="138">
        <f t="shared" si="343"/>
        <v>-3.3400000000001455</v>
      </c>
      <c r="Q98" s="68">
        <f t="shared" si="344"/>
        <v>-1.6482350560844772E-3</v>
      </c>
      <c r="R98" s="15">
        <f t="shared" si="345"/>
        <v>-9.2858808336621551E-2</v>
      </c>
      <c r="S98" s="18">
        <f t="shared" si="346"/>
        <v>-1.1301638049565747E-3</v>
      </c>
      <c r="T98" s="121">
        <f t="shared" si="347"/>
        <v>254.51060806303681</v>
      </c>
      <c r="U98" s="121">
        <f t="shared" si="348"/>
        <v>254.51060806303681</v>
      </c>
      <c r="V98" s="134">
        <f t="shared" si="349"/>
        <v>-8.8731939096050672E-4</v>
      </c>
      <c r="W98" s="21">
        <f t="shared" si="601"/>
        <v>-1.6268306739416583E-2</v>
      </c>
      <c r="X98" s="18">
        <f t="shared" si="350"/>
        <v>-1.2997959995653774E-3</v>
      </c>
      <c r="Y98" s="352">
        <v>555796.61</v>
      </c>
      <c r="Z98" s="15">
        <v>1.9999999999999999E-6</v>
      </c>
      <c r="AA98" s="21">
        <f t="shared" si="351"/>
        <v>8.8931939096050677E-4</v>
      </c>
      <c r="AC98" s="13">
        <v>203.83</v>
      </c>
      <c r="AD98" s="68">
        <f t="shared" si="352"/>
        <v>-2.1540118470651476E-3</v>
      </c>
      <c r="AE98" s="68">
        <f t="shared" si="602"/>
        <v>-1.2666924561046409E-3</v>
      </c>
      <c r="AF98" s="68">
        <f t="shared" si="353"/>
        <v>0.2370577168173818</v>
      </c>
      <c r="AG98" s="68"/>
      <c r="AH98" s="15">
        <f t="shared" si="354"/>
        <v>-0.10274243958269128</v>
      </c>
      <c r="AJ98" s="13">
        <v>20.64</v>
      </c>
      <c r="AK98" s="68">
        <f t="shared" si="355"/>
        <v>-2.4166263895602082E-3</v>
      </c>
      <c r="AL98" s="68">
        <f t="shared" si="603"/>
        <v>-1.5293069985997014E-3</v>
      </c>
      <c r="AM98" s="68">
        <f t="shared" si="356"/>
        <v>0.10967741935483866</v>
      </c>
      <c r="AN98" s="68"/>
      <c r="AO98" s="15">
        <f t="shared" si="357"/>
        <v>-1.8544935805991467E-2</v>
      </c>
      <c r="AQ98" s="13">
        <v>19.32</v>
      </c>
      <c r="AR98" s="68">
        <f t="shared" si="358"/>
        <v>1.0362694300517913E-3</v>
      </c>
      <c r="AS98" s="68">
        <f t="shared" si="604"/>
        <v>1.923588821012298E-3</v>
      </c>
      <c r="AT98" s="68">
        <f t="shared" si="359"/>
        <v>0.1187029530978576</v>
      </c>
      <c r="AU98" s="68"/>
      <c r="AV98" s="15">
        <f t="shared" si="360"/>
        <v>-0.10013972985561242</v>
      </c>
      <c r="AX98" s="13">
        <v>196.69</v>
      </c>
      <c r="AY98" s="68">
        <f t="shared" si="361"/>
        <v>-5.5894308943096362E-4</v>
      </c>
      <c r="AZ98" s="68">
        <f t="shared" si="605"/>
        <v>3.283763015295431E-4</v>
      </c>
      <c r="BA98" s="68">
        <f t="shared" si="362"/>
        <v>0.46674123788217753</v>
      </c>
      <c r="BB98" s="68"/>
      <c r="BC98" s="15">
        <f t="shared" si="363"/>
        <v>-3.6730496106567416E-2</v>
      </c>
      <c r="BE98" s="13">
        <v>75.08</v>
      </c>
      <c r="BF98" s="68">
        <f t="shared" si="364"/>
        <v>-3.9941419251765596E-4</v>
      </c>
      <c r="BG98" s="68">
        <f t="shared" si="606"/>
        <v>4.8790519844285076E-4</v>
      </c>
      <c r="BH98" s="68"/>
      <c r="BI98" s="68"/>
      <c r="BJ98" s="15">
        <f t="shared" si="365"/>
        <v>1.9139405456766616E-2</v>
      </c>
      <c r="BL98" s="13">
        <v>67.209999999999994</v>
      </c>
      <c r="BM98" s="68">
        <f t="shared" si="366"/>
        <v>-4.4616299821536497E-4</v>
      </c>
      <c r="BN98" s="68">
        <f t="shared" si="607"/>
        <v>4.4115639274514175E-4</v>
      </c>
      <c r="BO98" s="68">
        <f t="shared" si="367"/>
        <v>0.13186257999326356</v>
      </c>
      <c r="BP98" s="68"/>
      <c r="BQ98" s="15">
        <f t="shared" si="368"/>
        <v>1.2656320626789048E-2</v>
      </c>
      <c r="BS98" s="13">
        <v>36.369999999999997</v>
      </c>
      <c r="BT98" s="68">
        <f t="shared" si="369"/>
        <v>-1.646994235520238E-3</v>
      </c>
      <c r="BU98" s="68">
        <f t="shared" si="608"/>
        <v>-7.5967484455973129E-4</v>
      </c>
      <c r="BV98" s="68">
        <f t="shared" si="370"/>
        <v>-2.3886205045625351E-2</v>
      </c>
      <c r="BW98" s="68"/>
      <c r="BX98" s="15">
        <f t="shared" si="371"/>
        <v>-4.9150326797385686E-2</v>
      </c>
      <c r="BZ98" s="13"/>
      <c r="CA98" s="68">
        <f t="shared" si="372"/>
        <v>0</v>
      </c>
      <c r="CB98" s="68">
        <f t="shared" si="609"/>
        <v>0</v>
      </c>
      <c r="CC98" s="68">
        <f t="shared" si="373"/>
        <v>0</v>
      </c>
      <c r="CD98" s="68"/>
      <c r="CE98" s="15">
        <f t="shared" si="374"/>
        <v>0</v>
      </c>
      <c r="CG98" s="13">
        <v>29.04</v>
      </c>
      <c r="CH98" s="68">
        <f t="shared" si="375"/>
        <v>-2.4046719340432938E-3</v>
      </c>
      <c r="CI98" s="68">
        <f t="shared" si="610"/>
        <v>-1.5173525430827871E-3</v>
      </c>
      <c r="CJ98" s="68">
        <f t="shared" si="376"/>
        <v>-3.9364869335097627E-2</v>
      </c>
      <c r="CK98" s="68"/>
      <c r="CL98" s="15">
        <f t="shared" si="377"/>
        <v>-0.15483119906868453</v>
      </c>
      <c r="CN98" s="13">
        <v>30.45</v>
      </c>
      <c r="CO98" s="68">
        <f t="shared" si="378"/>
        <v>6.5724613867892121E-4</v>
      </c>
      <c r="CP98" s="68">
        <f t="shared" si="611"/>
        <v>1.5445655296394279E-3</v>
      </c>
      <c r="CQ98" s="68">
        <f t="shared" si="379"/>
        <v>-2.8398213146139138E-2</v>
      </c>
      <c r="CR98" s="68"/>
      <c r="CS98" s="15">
        <f t="shared" si="380"/>
        <v>-9.0230056767254249E-2</v>
      </c>
      <c r="CU98" s="13">
        <v>34.47</v>
      </c>
      <c r="CV98" s="68">
        <f t="shared" si="381"/>
        <v>-2.8926815157651552E-3</v>
      </c>
      <c r="CW98" s="68">
        <f t="shared" si="612"/>
        <v>-2.0053621248046485E-3</v>
      </c>
      <c r="CX98" s="68">
        <f t="shared" si="382"/>
        <v>7.2161741835147758E-2</v>
      </c>
      <c r="CY98" s="68"/>
      <c r="CZ98" s="15">
        <f t="shared" si="383"/>
        <v>-7.5375536480686747E-2</v>
      </c>
      <c r="DB98" s="13">
        <v>19.079999999999998</v>
      </c>
      <c r="DC98" s="68">
        <f t="shared" si="384"/>
        <v>-5.2137643378520034E-3</v>
      </c>
      <c r="DD98" s="68">
        <f t="shared" si="613"/>
        <v>-4.3264449468914962E-3</v>
      </c>
      <c r="DE98" s="68">
        <f t="shared" si="385"/>
        <v>-0.12757201646090546</v>
      </c>
      <c r="DF98" s="68"/>
      <c r="DG98" s="15">
        <f t="shared" si="386"/>
        <v>-6.2868369351669992E-2</v>
      </c>
      <c r="DI98" s="13">
        <v>47.03</v>
      </c>
      <c r="DJ98" s="68">
        <f t="shared" si="387"/>
        <v>4.2707666026052284E-3</v>
      </c>
      <c r="DK98" s="68">
        <f t="shared" si="614"/>
        <v>5.1580859935657346E-3</v>
      </c>
      <c r="DL98" s="68">
        <f t="shared" si="388"/>
        <v>6.523216308040776E-2</v>
      </c>
      <c r="DM98" s="68"/>
      <c r="DN98" s="15">
        <f t="shared" si="389"/>
        <v>0.11551233396584452</v>
      </c>
      <c r="DP98" s="13">
        <v>39.26</v>
      </c>
      <c r="DQ98" s="68">
        <f t="shared" si="390"/>
        <v>2.8097062579821057E-3</v>
      </c>
      <c r="DR98" s="68">
        <f t="shared" si="615"/>
        <v>3.6970256489426124E-3</v>
      </c>
      <c r="DS98" s="68"/>
      <c r="DT98" s="68"/>
      <c r="DU98" s="15">
        <f t="shared" si="391"/>
        <v>3.0987394957983187E-2</v>
      </c>
      <c r="DV98" s="18"/>
      <c r="DW98" s="13">
        <v>27.56</v>
      </c>
      <c r="DX98" s="68">
        <f t="shared" si="392"/>
        <v>5.4724553082815975E-3</v>
      </c>
      <c r="DY98" s="68">
        <f t="shared" si="616"/>
        <v>6.3597746992421038E-3</v>
      </c>
      <c r="DZ98" s="68">
        <f t="shared" si="393"/>
        <v>0.47065101387406622</v>
      </c>
      <c r="EA98" s="68"/>
      <c r="EB98" s="15">
        <f t="shared" si="394"/>
        <v>-0.17657603824320287</v>
      </c>
      <c r="ED98" s="13">
        <v>32.200000000000003</v>
      </c>
      <c r="EE98" s="68">
        <f t="shared" si="395"/>
        <v>0</v>
      </c>
      <c r="EF98" s="68">
        <f t="shared" si="617"/>
        <v>8.8731939096050672E-4</v>
      </c>
      <c r="EG98" s="68">
        <f t="shared" si="396"/>
        <v>0.53114598193057538</v>
      </c>
      <c r="EH98" s="68"/>
      <c r="EI98" s="15">
        <f t="shared" si="397"/>
        <v>-0.12689804772234273</v>
      </c>
      <c r="EK98" s="13">
        <v>106.68</v>
      </c>
      <c r="EL98" s="68">
        <f t="shared" si="398"/>
        <v>-1.964636542239627E-3</v>
      </c>
      <c r="EM98" s="68">
        <f t="shared" si="618"/>
        <v>-1.0773171512791203E-3</v>
      </c>
      <c r="EN98" s="68">
        <f t="shared" si="399"/>
        <v>0.65292841648590016</v>
      </c>
      <c r="EO98" s="68"/>
      <c r="EP98" s="15">
        <f t="shared" si="400"/>
        <v>-4.1509433962264065E-2</v>
      </c>
      <c r="ER98" s="13">
        <v>36.33</v>
      </c>
      <c r="ES98" s="68">
        <f t="shared" si="401"/>
        <v>0</v>
      </c>
      <c r="ET98" s="68">
        <f t="shared" si="619"/>
        <v>8.8731939096050672E-4</v>
      </c>
      <c r="EU98" s="68">
        <f t="shared" si="402"/>
        <v>4.0676024061873442E-2</v>
      </c>
      <c r="EV98" s="68"/>
      <c r="EW98" s="15">
        <f t="shared" si="403"/>
        <v>-6.5826690665981027E-2</v>
      </c>
      <c r="EY98" s="13">
        <v>36.799999999999997</v>
      </c>
      <c r="EZ98" s="68">
        <f t="shared" si="404"/>
        <v>2.9658645775041834E-2</v>
      </c>
      <c r="FA98" s="68">
        <f t="shared" si="620"/>
        <v>3.0545965166002342E-2</v>
      </c>
      <c r="FB98" s="68"/>
      <c r="FC98" s="68"/>
      <c r="FD98" s="15">
        <f t="shared" si="405"/>
        <v>0.49715215622457282</v>
      </c>
      <c r="FF98" s="13">
        <v>54.38</v>
      </c>
      <c r="FG98" s="68">
        <f t="shared" si="406"/>
        <v>9.4672359383702453E-3</v>
      </c>
      <c r="FH98" s="68">
        <f t="shared" si="621"/>
        <v>1.0354555329330752E-2</v>
      </c>
      <c r="FI98" s="68">
        <f t="shared" si="407"/>
        <v>-7.9553148273527344E-2</v>
      </c>
      <c r="FJ98" s="68"/>
      <c r="FK98" s="15">
        <f t="shared" si="408"/>
        <v>-4.2437048776192934E-2</v>
      </c>
      <c r="FM98" s="13">
        <v>174.67</v>
      </c>
      <c r="FN98" s="68">
        <f t="shared" si="409"/>
        <v>2.6980482204362736E-3</v>
      </c>
      <c r="FO98" s="68">
        <f t="shared" si="622"/>
        <v>3.5853676113967803E-3</v>
      </c>
      <c r="FP98" s="68">
        <f t="shared" si="410"/>
        <v>0.50214998280013745</v>
      </c>
      <c r="FQ98" s="68"/>
      <c r="FR98" s="15">
        <f t="shared" si="411"/>
        <v>-3.8478476274358742E-2</v>
      </c>
      <c r="FT98" s="13">
        <v>94.55</v>
      </c>
      <c r="FU98" s="68">
        <f t="shared" si="412"/>
        <v>-1.0575296108296442E-4</v>
      </c>
      <c r="FV98" s="68">
        <f t="shared" si="623"/>
        <v>7.8156642987754234E-4</v>
      </c>
      <c r="FW98" s="68">
        <f t="shared" si="413"/>
        <v>7.4065659434283726E-2</v>
      </c>
      <c r="FX98" s="68"/>
      <c r="FY98" s="15">
        <f t="shared" si="414"/>
        <v>4.8458638278997448E-2</v>
      </c>
      <c r="GA98" s="13">
        <v>17.559999999999999</v>
      </c>
      <c r="GB98" s="68">
        <f t="shared" si="415"/>
        <v>-1.1376564277587927E-3</v>
      </c>
      <c r="GC98" s="68">
        <f t="shared" si="624"/>
        <v>-2.5033703679828599E-4</v>
      </c>
      <c r="GD98" s="68"/>
      <c r="GE98" s="68"/>
      <c r="GF98" s="15">
        <f t="shared" si="416"/>
        <v>7.4584050487664375E-3</v>
      </c>
      <c r="GG98" s="18"/>
      <c r="GH98" s="13">
        <v>16.73</v>
      </c>
      <c r="GI98" s="68">
        <f t="shared" si="417"/>
        <v>-1.7038777908343076E-2</v>
      </c>
      <c r="GJ98" s="68">
        <f t="shared" si="625"/>
        <v>-1.6151458517382568E-2</v>
      </c>
      <c r="GK98" s="68">
        <f t="shared" si="418"/>
        <v>-0.12955254942767944</v>
      </c>
      <c r="GL98" s="68"/>
      <c r="GM98" s="15">
        <f t="shared" si="419"/>
        <v>-0.11481481481481473</v>
      </c>
      <c r="GO98" s="13">
        <v>25.12</v>
      </c>
      <c r="GP98" s="68">
        <f t="shared" si="420"/>
        <v>-4.3598890210067151E-3</v>
      </c>
      <c r="GQ98" s="68">
        <f t="shared" si="626"/>
        <v>-3.4725696300462084E-3</v>
      </c>
      <c r="GR98" s="68"/>
      <c r="GS98" s="68"/>
      <c r="GT98" s="15">
        <f t="shared" si="421"/>
        <v>-7.8165137614678859E-2</v>
      </c>
      <c r="GV98" s="13">
        <v>14.61</v>
      </c>
      <c r="GW98" s="68">
        <f t="shared" si="422"/>
        <v>1.3708019191226576E-3</v>
      </c>
      <c r="GX98" s="68">
        <f t="shared" si="627"/>
        <v>2.2581213100831641E-3</v>
      </c>
      <c r="GY98" s="68">
        <f t="shared" si="423"/>
        <v>0.23291139240506328</v>
      </c>
      <c r="GZ98" s="68"/>
      <c r="HA98" s="15">
        <f t="shared" si="424"/>
        <v>6.4868804664722945E-2</v>
      </c>
      <c r="HD98" s="13">
        <v>298.26</v>
      </c>
      <c r="HE98" s="68">
        <f t="shared" si="425"/>
        <v>4.7187697493153567E-2</v>
      </c>
      <c r="HF98" s="68">
        <f t="shared" si="628"/>
        <v>4.8075016884114072E-2</v>
      </c>
      <c r="HG98" s="68">
        <f t="shared" si="426"/>
        <v>0.6755238469748891</v>
      </c>
      <c r="HH98" s="68"/>
      <c r="HI98" s="15">
        <f t="shared" si="427"/>
        <v>-0.26144017432646588</v>
      </c>
      <c r="HK98" s="13">
        <v>33.61</v>
      </c>
      <c r="HL98" s="68">
        <f t="shared" si="428"/>
        <v>-1.7825832846288706E-2</v>
      </c>
      <c r="HM98" s="68">
        <f t="shared" si="629"/>
        <v>-1.6938513455328198E-2</v>
      </c>
      <c r="HN98" s="68">
        <f t="shared" si="429"/>
        <v>12.55241935483871</v>
      </c>
      <c r="HO98" s="68"/>
      <c r="HP98" s="15">
        <f t="shared" si="430"/>
        <v>0.27407126611068994</v>
      </c>
      <c r="HR98" s="13">
        <v>107.29</v>
      </c>
      <c r="HS98" s="68">
        <f t="shared" si="431"/>
        <v>1.0834746561145711E-2</v>
      </c>
      <c r="HT98" s="68">
        <f t="shared" si="630"/>
        <v>1.1722065952106217E-2</v>
      </c>
      <c r="HU98" s="68">
        <f t="shared" si="432"/>
        <v>1.9475274725274729</v>
      </c>
      <c r="HV98" s="68"/>
      <c r="HW98" s="15">
        <f t="shared" si="433"/>
        <v>-2.6029562145578407E-3</v>
      </c>
      <c r="HY98" s="13">
        <v>116.65</v>
      </c>
      <c r="HZ98" s="68">
        <f t="shared" si="434"/>
        <v>-6.1344466217943157E-3</v>
      </c>
      <c r="IA98" s="68">
        <f t="shared" si="631"/>
        <v>-5.2471272308338094E-3</v>
      </c>
      <c r="IB98" s="68">
        <f t="shared" si="435"/>
        <v>0.10151085930122757</v>
      </c>
      <c r="IC98" s="68"/>
      <c r="ID98" s="15">
        <f t="shared" si="436"/>
        <v>-0.1313575098667063</v>
      </c>
      <c r="IF98" s="13">
        <v>208.2</v>
      </c>
      <c r="IG98" s="68">
        <f t="shared" si="437"/>
        <v>2.0695961880924985E-3</v>
      </c>
      <c r="IH98" s="68">
        <f t="shared" si="632"/>
        <v>2.9569155790530053E-3</v>
      </c>
      <c r="II98" s="68">
        <f t="shared" si="438"/>
        <v>0.18971428571428564</v>
      </c>
      <c r="IJ98" s="68"/>
      <c r="IK98" s="15">
        <f t="shared" si="439"/>
        <v>-0.1019668737060042</v>
      </c>
      <c r="IM98" s="13">
        <v>231.63</v>
      </c>
      <c r="IN98" s="68">
        <f t="shared" si="440"/>
        <v>-5.6664520283322313E-3</v>
      </c>
      <c r="IO98" s="68">
        <f t="shared" si="633"/>
        <v>-4.779132637371725E-3</v>
      </c>
      <c r="IP98" s="68">
        <f t="shared" si="441"/>
        <v>3.5231400117164613</v>
      </c>
      <c r="IQ98" s="68"/>
      <c r="IR98" s="15">
        <f t="shared" si="442"/>
        <v>0.23529411764705885</v>
      </c>
      <c r="IT98" s="13">
        <v>50.73</v>
      </c>
      <c r="IU98" s="68">
        <f t="shared" si="443"/>
        <v>3.0259951259138808E-2</v>
      </c>
      <c r="IV98" s="68">
        <f t="shared" si="634"/>
        <v>3.1147270650099316E-2</v>
      </c>
      <c r="IW98" s="68">
        <f t="shared" si="444"/>
        <v>1.7797260273972602</v>
      </c>
      <c r="IX98" s="68"/>
      <c r="IY98" s="15">
        <f t="shared" si="445"/>
        <v>-1.2842965557501531E-2</v>
      </c>
      <c r="JA98" s="13">
        <v>592.49</v>
      </c>
      <c r="JB98" s="68">
        <f t="shared" si="446"/>
        <v>-9.2306148726609624E-3</v>
      </c>
      <c r="JC98" s="68">
        <f t="shared" si="635"/>
        <v>-8.3432954817004561E-3</v>
      </c>
      <c r="JD98" s="68">
        <f t="shared" si="447"/>
        <v>0.19840210355987062</v>
      </c>
      <c r="JE98" s="68"/>
      <c r="JF98" s="15">
        <f t="shared" si="448"/>
        <v>1.1921231063517307E-2</v>
      </c>
      <c r="JH98" s="13">
        <v>438.73</v>
      </c>
      <c r="JI98" s="68">
        <f t="shared" si="449"/>
        <v>1.278042768788375E-3</v>
      </c>
      <c r="JJ98" s="68">
        <f t="shared" si="636"/>
        <v>2.1653621597488818E-3</v>
      </c>
      <c r="JK98" s="68">
        <f t="shared" si="450"/>
        <v>7.8782364946273623E-2</v>
      </c>
      <c r="JL98" s="68"/>
      <c r="JM98" s="15">
        <f t="shared" si="451"/>
        <v>4.0877817319098501E-2</v>
      </c>
      <c r="JO98" s="13">
        <v>14.33</v>
      </c>
      <c r="JP98" s="68">
        <f t="shared" si="452"/>
        <v>-9.6751900483759892E-3</v>
      </c>
      <c r="JQ98" s="68">
        <f t="shared" si="637"/>
        <v>-8.7878706574154829E-3</v>
      </c>
      <c r="JR98" s="68">
        <f t="shared" si="453"/>
        <v>-0.51645014341150663</v>
      </c>
      <c r="JS98" s="68"/>
      <c r="JT98" s="15">
        <f t="shared" si="454"/>
        <v>0.4062806673209029</v>
      </c>
      <c r="JV98" s="13">
        <v>1.54</v>
      </c>
      <c r="JW98" s="68">
        <f t="shared" si="455"/>
        <v>1.3157894736842117E-2</v>
      </c>
      <c r="JX98" s="68">
        <f t="shared" si="638"/>
        <v>1.4045214127802623E-2</v>
      </c>
      <c r="JY98" s="68">
        <f t="shared" si="456"/>
        <v>-0.39130434782608692</v>
      </c>
      <c r="JZ98" s="68"/>
      <c r="KA98" s="15">
        <f t="shared" si="457"/>
        <v>-0.14444444444444446</v>
      </c>
      <c r="KC98" s="13">
        <v>16.5</v>
      </c>
      <c r="KD98" s="68">
        <f t="shared" si="458"/>
        <v>3.3834586466165356E-2</v>
      </c>
      <c r="KE98" s="68">
        <f t="shared" si="639"/>
        <v>3.4721905857125861E-2</v>
      </c>
      <c r="KF98" s="68">
        <f t="shared" si="459"/>
        <v>-0.15297741273100618</v>
      </c>
      <c r="KG98" s="68"/>
      <c r="KH98" s="15">
        <f t="shared" si="460"/>
        <v>-0.25608656447249772</v>
      </c>
      <c r="KI98" s="18"/>
      <c r="KJ98" s="13">
        <v>50.8</v>
      </c>
      <c r="KK98" s="68">
        <f t="shared" si="461"/>
        <v>-1.1480832846857431E-2</v>
      </c>
      <c r="KL98" s="68">
        <f t="shared" si="640"/>
        <v>-1.0593513455896925E-2</v>
      </c>
      <c r="KM98" s="68">
        <f t="shared" si="462"/>
        <v>1.4075829383886254</v>
      </c>
      <c r="KN98" s="68"/>
      <c r="KO98" s="15">
        <f t="shared" si="463"/>
        <v>-0.24416009522392498</v>
      </c>
      <c r="KQ98" s="13">
        <v>1.46</v>
      </c>
      <c r="KR98" s="68">
        <f t="shared" si="464"/>
        <v>1.8131101813110197E-2</v>
      </c>
      <c r="KS98" s="68">
        <f t="shared" si="641"/>
        <v>1.9018421204070705E-2</v>
      </c>
      <c r="KT98" s="68">
        <f t="shared" si="465"/>
        <v>-0.44274809160305345</v>
      </c>
      <c r="KU98" s="68"/>
      <c r="KV98" s="15">
        <f t="shared" si="466"/>
        <v>0.4455445544554455</v>
      </c>
      <c r="KW98" s="18"/>
      <c r="KX98" s="13">
        <v>24.75</v>
      </c>
      <c r="KY98" s="68">
        <f t="shared" si="467"/>
        <v>3.3834586466165356E-2</v>
      </c>
      <c r="KZ98" s="68">
        <f t="shared" si="642"/>
        <v>3.4721905857125861E-2</v>
      </c>
      <c r="LA98" s="68">
        <f t="shared" si="468"/>
        <v>-0.65591547337689426</v>
      </c>
      <c r="LB98" s="68"/>
      <c r="LC98" s="15">
        <f t="shared" si="469"/>
        <v>4.3863348797975502E-2</v>
      </c>
      <c r="LD98" s="18"/>
      <c r="LE98" s="13">
        <v>55.62</v>
      </c>
      <c r="LF98" s="68">
        <f t="shared" si="470"/>
        <v>4.1963282128137783E-2</v>
      </c>
      <c r="LG98" s="68">
        <f t="shared" si="643"/>
        <v>4.2850601519098287E-2</v>
      </c>
      <c r="LH98" s="68">
        <f t="shared" si="471"/>
        <v>0.55233044934412501</v>
      </c>
      <c r="LI98" s="68"/>
      <c r="LJ98" s="15">
        <f t="shared" si="472"/>
        <v>0.20624593363695506</v>
      </c>
      <c r="LL98" s="13">
        <v>117.2</v>
      </c>
      <c r="LM98" s="68">
        <f t="shared" si="473"/>
        <v>2.2330774598743913E-2</v>
      </c>
      <c r="LN98" s="68">
        <f t="shared" si="644"/>
        <v>2.3218093989704421E-2</v>
      </c>
      <c r="LO98" s="68">
        <f t="shared" si="474"/>
        <v>0.33942857142857147</v>
      </c>
      <c r="LP98" s="68"/>
      <c r="LQ98" s="15">
        <f t="shared" si="475"/>
        <v>0.49852959979542272</v>
      </c>
      <c r="LS98" s="13">
        <v>15.06</v>
      </c>
      <c r="LT98" s="68">
        <f t="shared" si="476"/>
        <v>1.9634394041977043E-2</v>
      </c>
      <c r="LU98" s="68">
        <f t="shared" si="645"/>
        <v>2.0521713432937551E-2</v>
      </c>
      <c r="LV98" s="68"/>
      <c r="LW98" s="68"/>
      <c r="LX98" s="15">
        <f t="shared" si="477"/>
        <v>0.62810810810810813</v>
      </c>
      <c r="LZ98" s="13">
        <v>13.41</v>
      </c>
      <c r="MA98" s="68">
        <f t="shared" si="478"/>
        <v>2.991772625280548E-3</v>
      </c>
      <c r="MB98" s="68">
        <f t="shared" si="646"/>
        <v>3.8790920162410547E-3</v>
      </c>
      <c r="MC98" s="68">
        <f t="shared" si="479"/>
        <v>-0.39730337078651684</v>
      </c>
      <c r="MD98" s="68"/>
      <c r="ME98" s="15">
        <f t="shared" si="480"/>
        <v>-5.1928783382789523E-3</v>
      </c>
      <c r="MG98" s="13">
        <v>28.09</v>
      </c>
      <c r="MH98" s="68">
        <f t="shared" si="481"/>
        <v>4.2300556586270896E-2</v>
      </c>
      <c r="MI98" s="68">
        <f t="shared" si="647"/>
        <v>4.3187875977231401E-2</v>
      </c>
      <c r="MJ98" s="68">
        <f t="shared" si="482"/>
        <v>2.785714285714286</v>
      </c>
      <c r="MK98" s="68"/>
      <c r="ML98" s="15">
        <f t="shared" si="483"/>
        <v>0.32312764955251999</v>
      </c>
      <c r="MN98" s="13">
        <v>108.37</v>
      </c>
      <c r="MO98" s="68">
        <f t="shared" si="484"/>
        <v>3.8906901343214607E-3</v>
      </c>
      <c r="MP98" s="68">
        <f t="shared" si="648"/>
        <v>4.778009525281967E-3</v>
      </c>
      <c r="MQ98" s="68">
        <f t="shared" si="485"/>
        <v>-0.13923749007148531</v>
      </c>
      <c r="MR98" s="68"/>
      <c r="MS98" s="15">
        <f t="shared" si="486"/>
        <v>-2.7111949007989911E-2</v>
      </c>
      <c r="MU98" s="13">
        <v>15.18</v>
      </c>
      <c r="MV98" s="68">
        <f t="shared" si="487"/>
        <v>4.979253112033187E-2</v>
      </c>
      <c r="MW98" s="68">
        <f t="shared" si="649"/>
        <v>5.0679850511292375E-2</v>
      </c>
      <c r="MX98" s="68">
        <f t="shared" si="488"/>
        <v>-0.27264015333013902</v>
      </c>
      <c r="MY98" s="68"/>
      <c r="MZ98" s="15">
        <f t="shared" si="489"/>
        <v>0.42268041237113402</v>
      </c>
      <c r="NB98" s="13">
        <v>214.96</v>
      </c>
      <c r="NC98" s="68">
        <f t="shared" si="490"/>
        <v>1.8642803877703471E-3</v>
      </c>
      <c r="ND98" s="68">
        <f t="shared" si="650"/>
        <v>2.7515997787308536E-3</v>
      </c>
      <c r="NE98" s="68">
        <f t="shared" si="491"/>
        <v>0.58677197903594902</v>
      </c>
      <c r="NF98" s="68"/>
      <c r="NG98" s="15">
        <f t="shared" si="492"/>
        <v>0.28880628335032088</v>
      </c>
      <c r="NI98" s="13">
        <v>5.15</v>
      </c>
      <c r="NJ98" s="68">
        <f t="shared" si="493"/>
        <v>4.6747967479674885E-2</v>
      </c>
      <c r="NK98" s="68">
        <f t="shared" si="651"/>
        <v>4.7635286870635389E-2</v>
      </c>
      <c r="NL98" s="68">
        <f t="shared" si="494"/>
        <v>-0.95911075823739578</v>
      </c>
      <c r="NM98" s="68"/>
      <c r="NN98" s="15">
        <f t="shared" si="495"/>
        <v>5.10204081632653E-2</v>
      </c>
      <c r="NP98" s="13">
        <v>399.26</v>
      </c>
      <c r="NQ98" s="68">
        <f t="shared" si="496"/>
        <v>1.350459460831597E-2</v>
      </c>
      <c r="NR98" s="68">
        <f t="shared" si="652"/>
        <v>1.4391913999276477E-2</v>
      </c>
      <c r="NS98" s="68">
        <f t="shared" si="497"/>
        <v>2.0419809523809525</v>
      </c>
      <c r="NT98" s="68"/>
      <c r="NU98" s="15">
        <f t="shared" si="498"/>
        <v>0.21381448940504053</v>
      </c>
      <c r="NW98" s="13">
        <v>152.75</v>
      </c>
      <c r="NX98" s="68">
        <f t="shared" si="499"/>
        <v>-9.917033964220905E-3</v>
      </c>
      <c r="NY98" s="68">
        <f t="shared" si="653"/>
        <v>-9.0297145732603987E-3</v>
      </c>
      <c r="NZ98" s="68">
        <f t="shared" si="500"/>
        <v>-0.13091715976331356</v>
      </c>
      <c r="OA98" s="68"/>
      <c r="OB98" s="15">
        <f t="shared" si="501"/>
        <v>-0.19307976756471215</v>
      </c>
      <c r="OD98" s="13">
        <v>1.61</v>
      </c>
      <c r="OE98" s="68">
        <f t="shared" si="502"/>
        <v>0.11805555555555566</v>
      </c>
      <c r="OF98" s="68">
        <f t="shared" si="654"/>
        <v>0.11894287494651617</v>
      </c>
      <c r="OG98" s="68">
        <f t="shared" si="503"/>
        <v>-0.99286568883768334</v>
      </c>
      <c r="OH98" s="68"/>
      <c r="OI98" s="15">
        <f t="shared" si="504"/>
        <v>0.10273972602739735</v>
      </c>
      <c r="OK98" s="13">
        <v>93.6</v>
      </c>
      <c r="OL98" s="68">
        <f t="shared" si="505"/>
        <v>4.4293205399977678E-2</v>
      </c>
      <c r="OM98" s="68">
        <f t="shared" si="655"/>
        <v>4.5180524790938183E-2</v>
      </c>
      <c r="ON98" s="68">
        <f t="shared" si="506"/>
        <v>1.2049469964664308</v>
      </c>
      <c r="OO98" s="68"/>
      <c r="OP98" s="15">
        <f t="shared" si="507"/>
        <v>0.40519441525296496</v>
      </c>
      <c r="OR98" s="13">
        <v>3.11</v>
      </c>
      <c r="OS98" s="68">
        <f t="shared" si="508"/>
        <v>2.3026315789473631E-2</v>
      </c>
      <c r="OT98" s="68">
        <f t="shared" si="656"/>
        <v>2.3913635180434139E-2</v>
      </c>
      <c r="OU98" s="68">
        <f t="shared" si="509"/>
        <v>-0.59610389610389602</v>
      </c>
      <c r="OV98" s="68"/>
      <c r="OW98" s="15">
        <f t="shared" si="510"/>
        <v>1.776785714285714</v>
      </c>
      <c r="OY98" s="13">
        <v>128.02000000000001</v>
      </c>
      <c r="OZ98" s="68">
        <f t="shared" si="511"/>
        <v>0</v>
      </c>
      <c r="PA98" s="68">
        <f t="shared" si="657"/>
        <v>8.8731939096050672E-4</v>
      </c>
      <c r="PB98" s="68">
        <f t="shared" si="665"/>
        <v>2.9390769230769234</v>
      </c>
      <c r="PC98" s="68"/>
      <c r="PD98" s="15">
        <f t="shared" si="512"/>
        <v>0.11759057180270636</v>
      </c>
      <c r="PE98" s="18"/>
      <c r="PF98" s="13">
        <v>219.39</v>
      </c>
      <c r="PG98" s="68">
        <f t="shared" si="513"/>
        <v>4.5789642382892994E-3</v>
      </c>
      <c r="PH98" s="68">
        <f t="shared" si="658"/>
        <v>5.4662836292498056E-3</v>
      </c>
      <c r="PI98" s="68">
        <f t="shared" si="514"/>
        <v>-0.36993107409534753</v>
      </c>
      <c r="PJ98" s="68"/>
      <c r="PK98" s="15">
        <f t="shared" si="515"/>
        <v>4.9060393056950181E-2</v>
      </c>
      <c r="PM98" s="13"/>
      <c r="PN98" s="68">
        <f t="shared" si="516"/>
        <v>0</v>
      </c>
      <c r="PO98" s="68">
        <f t="shared" si="517"/>
        <v>8.8731939096050672E-4</v>
      </c>
      <c r="PP98" s="68">
        <f t="shared" si="518"/>
        <v>0</v>
      </c>
      <c r="PQ98" s="68"/>
      <c r="PR98" s="15">
        <f t="shared" si="519"/>
        <v>0</v>
      </c>
      <c r="PT98" s="13">
        <v>4.76</v>
      </c>
      <c r="PU98" s="68">
        <f t="shared" si="520"/>
        <v>0</v>
      </c>
      <c r="PV98" s="68">
        <f t="shared" si="659"/>
        <v>8.8731939096050672E-4</v>
      </c>
      <c r="PW98" s="68">
        <f t="shared" si="521"/>
        <v>-0.45412844036697253</v>
      </c>
      <c r="PX98" s="68"/>
      <c r="PY98" s="15">
        <f t="shared" si="522"/>
        <v>-7.2124756335282675E-2</v>
      </c>
      <c r="QA98" s="13">
        <v>210.96</v>
      </c>
      <c r="QB98" s="68">
        <f t="shared" si="523"/>
        <v>-4.7400104280186306E-5</v>
      </c>
      <c r="QC98" s="68">
        <f t="shared" si="660"/>
        <v>8.3991928668032039E-4</v>
      </c>
      <c r="QD98" s="68">
        <f t="shared" si="524"/>
        <v>-0.37472954148018611</v>
      </c>
      <c r="QE98" s="68"/>
      <c r="QF98" s="15">
        <f t="shared" si="525"/>
        <v>0.10023990820903306</v>
      </c>
      <c r="QH98" s="13">
        <v>1.2</v>
      </c>
      <c r="QI98" s="68">
        <f t="shared" si="526"/>
        <v>4.0763226366001673E-2</v>
      </c>
      <c r="QJ98" s="68">
        <f t="shared" si="661"/>
        <v>4.1650545756962178E-2</v>
      </c>
      <c r="QK98" s="68">
        <f t="shared" si="527"/>
        <v>-0.52191235059760954</v>
      </c>
      <c r="QL98" s="68"/>
      <c r="QM98" s="15">
        <f t="shared" si="528"/>
        <v>-7.6923076923076983E-2</v>
      </c>
      <c r="QO98" s="13">
        <v>9.6199999999999992</v>
      </c>
      <c r="QP98" s="68">
        <f t="shared" si="529"/>
        <v>-3.8000000000000075E-2</v>
      </c>
      <c r="QQ98" s="68">
        <f t="shared" si="662"/>
        <v>-3.7112680609039571E-2</v>
      </c>
      <c r="QR98" s="68">
        <f t="shared" si="530"/>
        <v>-0.9882737268095273</v>
      </c>
      <c r="QS98" s="68"/>
      <c r="QT98" s="15">
        <f t="shared" si="531"/>
        <v>-0.16202090592334506</v>
      </c>
      <c r="QV98" s="13">
        <v>1.6040000000000001</v>
      </c>
      <c r="QW98" s="68">
        <f t="shared" si="532"/>
        <v>-5.088757396449696E-2</v>
      </c>
      <c r="QX98" s="68">
        <f t="shared" si="663"/>
        <v>-5.0000254573536455E-2</v>
      </c>
      <c r="QY98" s="68">
        <f t="shared" si="533"/>
        <v>-0.54560906515580732</v>
      </c>
      <c r="QZ98" s="68"/>
      <c r="RA98" s="15">
        <f t="shared" si="534"/>
        <v>-0.34450347364119327</v>
      </c>
      <c r="RC98" s="13">
        <v>26.86</v>
      </c>
      <c r="RD98" s="68">
        <f t="shared" si="535"/>
        <v>2.7543993879112428E-2</v>
      </c>
      <c r="RE98" s="68">
        <f t="shared" si="664"/>
        <v>2.8431313270072936E-2</v>
      </c>
      <c r="RF98" s="68">
        <f t="shared" si="536"/>
        <v>-0.41974508533160509</v>
      </c>
      <c r="RG98" s="68"/>
      <c r="RH98" s="15">
        <f t="shared" si="537"/>
        <v>8.5252525252525233E-2</v>
      </c>
      <c r="RJ98" s="13">
        <v>176.52</v>
      </c>
      <c r="RK98" s="68">
        <f t="shared" si="538"/>
        <v>7.4192443784956708E-3</v>
      </c>
      <c r="RL98" s="68">
        <f t="shared" si="539"/>
        <v>8.306563769456177E-3</v>
      </c>
      <c r="RM98" s="68">
        <f t="shared" si="540"/>
        <v>-0.18118563874199833</v>
      </c>
      <c r="RN98" s="68"/>
      <c r="RO98" s="15">
        <f t="shared" si="541"/>
        <v>-0.10268401789345256</v>
      </c>
      <c r="RQ98" s="13">
        <v>14.29</v>
      </c>
      <c r="RR98" s="68">
        <f t="shared" si="542"/>
        <v>9.1807909604519067E-3</v>
      </c>
      <c r="RS98" s="68">
        <f t="shared" si="543"/>
        <v>1.0068110351412413E-2</v>
      </c>
      <c r="RT98" s="68">
        <f t="shared" si="544"/>
        <v>-2.3907103825136708E-2</v>
      </c>
      <c r="RU98" s="68"/>
      <c r="RV98" s="15">
        <f t="shared" si="545"/>
        <v>-0.3142994241842611</v>
      </c>
      <c r="RX98" s="13">
        <v>117.3</v>
      </c>
      <c r="RY98" s="68">
        <f t="shared" si="546"/>
        <v>-1.5526647083508253E-2</v>
      </c>
      <c r="RZ98" s="68">
        <f t="shared" si="547"/>
        <v>-1.4639327692547747E-2</v>
      </c>
      <c r="SA98" s="68">
        <f t="shared" si="548"/>
        <v>-0.11844280775589963</v>
      </c>
      <c r="SB98" s="68"/>
      <c r="SC98" s="15">
        <f t="shared" si="549"/>
        <v>0.55097183657278859</v>
      </c>
      <c r="SE98" s="13">
        <v>10.58</v>
      </c>
      <c r="SF98" s="68">
        <f t="shared" si="550"/>
        <v>2.6188166828321976E-2</v>
      </c>
      <c r="SG98" s="68">
        <f t="shared" si="551"/>
        <v>2.7075486219282484E-2</v>
      </c>
      <c r="SH98" s="68">
        <f t="shared" si="552"/>
        <v>-0.15359999999999999</v>
      </c>
      <c r="SI98" s="68"/>
      <c r="SJ98" s="15">
        <f t="shared" si="553"/>
        <v>-0.30668414154652685</v>
      </c>
      <c r="SL98" s="13">
        <v>0.84599999999999997</v>
      </c>
      <c r="SM98" s="68">
        <f t="shared" si="554"/>
        <v>8.3432657926102577E-3</v>
      </c>
      <c r="SN98" s="68">
        <f t="shared" si="555"/>
        <v>9.230585183570764E-3</v>
      </c>
      <c r="SO98" s="68">
        <f t="shared" si="556"/>
        <v>-0.40422535211267602</v>
      </c>
      <c r="SP98" s="68"/>
      <c r="SQ98" s="15">
        <f t="shared" si="557"/>
        <v>-0.16237623762376241</v>
      </c>
      <c r="SS98" s="13">
        <v>11.09</v>
      </c>
      <c r="ST98" s="68">
        <f t="shared" si="558"/>
        <v>6.4299424184261031E-2</v>
      </c>
      <c r="SU98" s="68">
        <f t="shared" si="559"/>
        <v>6.5186743575221542E-2</v>
      </c>
      <c r="SV98" s="68">
        <f t="shared" si="560"/>
        <v>-0.31288723667905827</v>
      </c>
      <c r="SW98" s="68"/>
      <c r="SX98" s="15">
        <f t="shared" si="561"/>
        <v>0.32023809523809516</v>
      </c>
      <c r="SZ98" s="13">
        <v>21.95</v>
      </c>
      <c r="TA98" s="68">
        <f t="shared" si="562"/>
        <v>-7.9664570230608051E-2</v>
      </c>
      <c r="TB98" s="68">
        <f t="shared" si="563"/>
        <v>-7.8777250839647539E-2</v>
      </c>
      <c r="TC98" s="68">
        <f t="shared" si="564"/>
        <v>-0.45627941540748079</v>
      </c>
      <c r="TD98" s="68"/>
      <c r="TE98" s="15">
        <f t="shared" si="565"/>
        <v>0.40705128205128205</v>
      </c>
      <c r="TG98" s="13">
        <v>0.18</v>
      </c>
      <c r="TH98" s="68">
        <f t="shared" si="566"/>
        <v>-1.6393442622950834E-2</v>
      </c>
      <c r="TI98" s="68">
        <f t="shared" si="567"/>
        <v>-1.5506123231990328E-2</v>
      </c>
      <c r="TJ98" s="68">
        <f t="shared" si="568"/>
        <v>-0.18181818181818185</v>
      </c>
      <c r="TK98" s="68"/>
      <c r="TL98" s="15">
        <f t="shared" si="569"/>
        <v>6.1946902654867145E-2</v>
      </c>
      <c r="TN98" s="13">
        <v>30.36</v>
      </c>
      <c r="TO98" s="68">
        <f t="shared" si="570"/>
        <v>9.4054054054054037E-2</v>
      </c>
      <c r="TP98" s="68">
        <f t="shared" si="571"/>
        <v>9.4941373445014549E-2</v>
      </c>
      <c r="TQ98" s="68">
        <f t="shared" si="572"/>
        <v>-0.55747633241748229</v>
      </c>
      <c r="TR98" s="68"/>
      <c r="TS98" s="15">
        <f t="shared" si="573"/>
        <v>2.0504201680672251E-2</v>
      </c>
      <c r="TU98" s="13">
        <v>2.35</v>
      </c>
      <c r="TV98" s="68">
        <f t="shared" si="574"/>
        <v>5.3811659192825163E-2</v>
      </c>
      <c r="TW98" s="68">
        <f t="shared" si="575"/>
        <v>5.4698978583785668E-2</v>
      </c>
      <c r="TX98" s="68">
        <f t="shared" si="576"/>
        <v>-0.46712018140589567</v>
      </c>
      <c r="TY98" s="68"/>
      <c r="TZ98" s="15">
        <f t="shared" si="577"/>
        <v>0.37426900584795331</v>
      </c>
      <c r="UB98" s="13"/>
      <c r="UC98" s="68">
        <f t="shared" si="578"/>
        <v>0</v>
      </c>
      <c r="UD98" s="68">
        <f t="shared" si="579"/>
        <v>8.8731939096050672E-4</v>
      </c>
      <c r="UE98" s="68">
        <f t="shared" si="580"/>
        <v>0</v>
      </c>
      <c r="UF98" s="68"/>
      <c r="UG98" s="15">
        <f t="shared" si="581"/>
        <v>0</v>
      </c>
      <c r="UI98" s="13"/>
      <c r="UJ98" s="68">
        <f t="shared" si="582"/>
        <v>0</v>
      </c>
      <c r="UK98" s="68">
        <f t="shared" si="583"/>
        <v>8.8731939096050672E-4</v>
      </c>
      <c r="UL98" s="68">
        <f t="shared" si="584"/>
        <v>0</v>
      </c>
      <c r="UM98" s="68"/>
      <c r="UN98" s="15">
        <f t="shared" si="585"/>
        <v>0</v>
      </c>
      <c r="UP98" s="13"/>
      <c r="UQ98" s="68">
        <f t="shared" si="586"/>
        <v>0</v>
      </c>
      <c r="UR98" s="68">
        <f t="shared" si="587"/>
        <v>8.8731939096050672E-4</v>
      </c>
      <c r="US98" s="68">
        <f t="shared" si="588"/>
        <v>0</v>
      </c>
      <c r="UT98" s="68"/>
      <c r="UU98" s="15">
        <f t="shared" si="589"/>
        <v>0</v>
      </c>
      <c r="UW98" s="13"/>
      <c r="UX98" s="68">
        <f t="shared" si="590"/>
        <v>0</v>
      </c>
      <c r="UY98" s="68">
        <f t="shared" si="591"/>
        <v>8.8731939096050672E-4</v>
      </c>
      <c r="UZ98" s="68">
        <f t="shared" si="592"/>
        <v>0</v>
      </c>
      <c r="VA98" s="68"/>
      <c r="VB98" s="15">
        <f t="shared" si="593"/>
        <v>0</v>
      </c>
      <c r="VD98" s="13"/>
      <c r="VE98" s="68">
        <f t="shared" si="594"/>
        <v>0</v>
      </c>
      <c r="VF98" s="68">
        <f t="shared" si="595"/>
        <v>8.8731939096050672E-4</v>
      </c>
      <c r="VG98" s="68">
        <f t="shared" si="596"/>
        <v>0</v>
      </c>
      <c r="VH98" s="68"/>
      <c r="VI98" s="15">
        <f t="shared" si="597"/>
        <v>0</v>
      </c>
      <c r="VM98" s="21">
        <f t="shared" si="598"/>
        <v>1.4419132966078841E-2</v>
      </c>
      <c r="VN98" s="49"/>
      <c r="VO98" s="21">
        <f t="shared" si="599"/>
        <v>0.39119334093219632</v>
      </c>
      <c r="VP98" s="14"/>
      <c r="VQ98" s="21">
        <f t="shared" si="600"/>
        <v>9.2247093556209719E-2</v>
      </c>
    </row>
    <row r="99" spans="1:589" ht="15.75" customHeight="1" x14ac:dyDescent="0.2">
      <c r="A99" s="127">
        <v>45789</v>
      </c>
      <c r="B99" s="4">
        <f t="shared" si="333"/>
        <v>45789</v>
      </c>
      <c r="C99" s="13">
        <v>42410.1</v>
      </c>
      <c r="D99" s="138">
        <f t="shared" si="334"/>
        <v>1160.7200000000012</v>
      </c>
      <c r="E99" s="68">
        <f t="shared" si="335"/>
        <v>2.8139089605710467E-2</v>
      </c>
      <c r="F99" s="15">
        <f t="shared" si="336"/>
        <v>-3.1524846383363617E-3</v>
      </c>
      <c r="G99" s="13">
        <v>5844.19</v>
      </c>
      <c r="H99" s="138">
        <f t="shared" si="337"/>
        <v>184.27999999999975</v>
      </c>
      <c r="I99" s="68">
        <f t="shared" si="338"/>
        <v>3.2558821606703953E-2</v>
      </c>
      <c r="J99" s="15">
        <f t="shared" si="339"/>
        <v>-6.3655823300684516E-3</v>
      </c>
      <c r="K99" s="13">
        <v>18708.34</v>
      </c>
      <c r="L99" s="138">
        <f t="shared" si="340"/>
        <v>779.42000000000189</v>
      </c>
      <c r="M99" s="68">
        <f t="shared" si="341"/>
        <v>4.3472780290168177E-2</v>
      </c>
      <c r="N99" s="15">
        <f t="shared" si="342"/>
        <v>-3.1197584355689267E-2</v>
      </c>
      <c r="O99" s="13">
        <v>2092.1999999999998</v>
      </c>
      <c r="P99" s="138">
        <f t="shared" si="343"/>
        <v>69.129999999999882</v>
      </c>
      <c r="Q99" s="68">
        <f t="shared" si="344"/>
        <v>3.4170839367891316E-2</v>
      </c>
      <c r="R99" s="15">
        <f t="shared" si="345"/>
        <v>-6.1861032392294742E-2</v>
      </c>
      <c r="S99" s="18">
        <f t="shared" si="346"/>
        <v>2.3484652460692739E-2</v>
      </c>
      <c r="T99" s="121">
        <f t="shared" si="347"/>
        <v>259.20753855517535</v>
      </c>
      <c r="U99" s="121">
        <f t="shared" si="348"/>
        <v>259.20753855517535</v>
      </c>
      <c r="V99" s="134">
        <f t="shared" si="349"/>
        <v>1.8454753331834425E-2</v>
      </c>
      <c r="W99" s="21">
        <f t="shared" si="601"/>
        <v>1.8862190044152888E-3</v>
      </c>
      <c r="X99" s="18">
        <f t="shared" si="350"/>
        <v>3.4585382717618476E-2</v>
      </c>
      <c r="Y99" s="352">
        <v>555796.61</v>
      </c>
      <c r="Z99" s="15">
        <v>1.9999999999999999E-6</v>
      </c>
      <c r="AA99" s="21">
        <f t="shared" si="351"/>
        <v>-1.8452753331834427E-2</v>
      </c>
      <c r="AC99" s="13">
        <v>213.7</v>
      </c>
      <c r="AD99" s="68">
        <f t="shared" si="352"/>
        <v>4.8422705195505941E-2</v>
      </c>
      <c r="AE99" s="68">
        <f t="shared" si="602"/>
        <v>2.9967951863671516E-2</v>
      </c>
      <c r="AF99" s="68">
        <f t="shared" si="353"/>
        <v>0.29695939794865556</v>
      </c>
      <c r="AG99" s="68"/>
      <c r="AH99" s="15">
        <f t="shared" si="354"/>
        <v>-5.929480125016507E-2</v>
      </c>
      <c r="AJ99" s="13">
        <v>21.39</v>
      </c>
      <c r="AK99" s="68">
        <f t="shared" si="355"/>
        <v>3.6337209302325583E-2</v>
      </c>
      <c r="AL99" s="68">
        <f t="shared" si="603"/>
        <v>1.7882455970491158E-2</v>
      </c>
      <c r="AM99" s="68">
        <f t="shared" si="356"/>
        <v>0.14999999999999994</v>
      </c>
      <c r="AN99" s="68"/>
      <c r="AO99" s="15">
        <f t="shared" si="357"/>
        <v>1.711840228245361E-2</v>
      </c>
      <c r="AQ99" s="13">
        <v>20.12</v>
      </c>
      <c r="AR99" s="68">
        <f t="shared" si="358"/>
        <v>4.1407867494824051E-2</v>
      </c>
      <c r="AS99" s="68">
        <f t="shared" si="604"/>
        <v>2.2953114162989625E-2</v>
      </c>
      <c r="AT99" s="68">
        <f t="shared" si="359"/>
        <v>0.16502605674580206</v>
      </c>
      <c r="AU99" s="68"/>
      <c r="AV99" s="15">
        <f t="shared" si="360"/>
        <v>-6.2878435025617047E-2</v>
      </c>
      <c r="AX99" s="13">
        <v>203.12</v>
      </c>
      <c r="AY99" s="68">
        <f t="shared" si="361"/>
        <v>3.2691036656667886E-2</v>
      </c>
      <c r="AZ99" s="68">
        <f t="shared" si="605"/>
        <v>1.4236283324833461E-2</v>
      </c>
      <c r="BA99" s="68">
        <f t="shared" si="362"/>
        <v>0.51469052945563021</v>
      </c>
      <c r="BB99" s="68"/>
      <c r="BC99" s="15">
        <f t="shared" si="363"/>
        <v>-5.2402174445369178E-3</v>
      </c>
      <c r="BE99" s="13">
        <v>76.64</v>
      </c>
      <c r="BF99" s="68">
        <f t="shared" si="364"/>
        <v>2.0777836973894542E-2</v>
      </c>
      <c r="BG99" s="68">
        <f t="shared" si="606"/>
        <v>2.323083642060117E-3</v>
      </c>
      <c r="BH99" s="68"/>
      <c r="BI99" s="68"/>
      <c r="BJ99" s="15">
        <f t="shared" si="365"/>
        <v>4.0314917877019123E-2</v>
      </c>
      <c r="BL99" s="13">
        <v>69.56</v>
      </c>
      <c r="BM99" s="68">
        <f t="shared" si="366"/>
        <v>3.4965034965035093E-2</v>
      </c>
      <c r="BN99" s="68">
        <f t="shared" si="607"/>
        <v>1.6510281633200667E-2</v>
      </c>
      <c r="BO99" s="68">
        <f t="shared" si="367"/>
        <v>0.17143819467834287</v>
      </c>
      <c r="BP99" s="68"/>
      <c r="BQ99" s="15">
        <f t="shared" si="368"/>
        <v>4.8063884285068519E-2</v>
      </c>
      <c r="BS99" s="13">
        <v>38.159999999999997</v>
      </c>
      <c r="BT99" s="68">
        <f t="shared" si="369"/>
        <v>4.9216387132251835E-2</v>
      </c>
      <c r="BU99" s="68">
        <f t="shared" si="608"/>
        <v>3.0761633800417409E-2</v>
      </c>
      <c r="BV99" s="68">
        <f t="shared" si="370"/>
        <v>2.4154589371980638E-2</v>
      </c>
      <c r="BW99" s="68"/>
      <c r="BX99" s="15">
        <f t="shared" si="371"/>
        <v>-2.3529411764706774E-3</v>
      </c>
      <c r="BZ99" s="13"/>
      <c r="CA99" s="68">
        <f t="shared" si="372"/>
        <v>0</v>
      </c>
      <c r="CB99" s="68">
        <f t="shared" si="609"/>
        <v>0</v>
      </c>
      <c r="CC99" s="68">
        <f t="shared" si="373"/>
        <v>0</v>
      </c>
      <c r="CD99" s="68"/>
      <c r="CE99" s="15">
        <f t="shared" si="374"/>
        <v>0</v>
      </c>
      <c r="CG99" s="13">
        <v>30.33</v>
      </c>
      <c r="CH99" s="68">
        <f t="shared" si="375"/>
        <v>4.4421487603305755E-2</v>
      </c>
      <c r="CI99" s="68">
        <f t="shared" si="610"/>
        <v>2.596673427147133E-2</v>
      </c>
      <c r="CJ99" s="68">
        <f t="shared" si="376"/>
        <v>3.3079722130333398E-3</v>
      </c>
      <c r="CK99" s="68"/>
      <c r="CL99" s="15">
        <f t="shared" si="377"/>
        <v>-0.1172875436554133</v>
      </c>
      <c r="CN99" s="13">
        <v>31.43</v>
      </c>
      <c r="CO99" s="68">
        <f t="shared" si="378"/>
        <v>3.2183908045977025E-2</v>
      </c>
      <c r="CP99" s="68">
        <f t="shared" si="611"/>
        <v>1.37291547141426E-2</v>
      </c>
      <c r="CQ99" s="68">
        <f t="shared" si="379"/>
        <v>2.8717294192724908E-3</v>
      </c>
      <c r="CR99" s="68"/>
      <c r="CS99" s="15">
        <f t="shared" si="380"/>
        <v>-6.0950104571257817E-2</v>
      </c>
      <c r="CU99" s="13">
        <v>35.64</v>
      </c>
      <c r="CV99" s="68">
        <f t="shared" si="381"/>
        <v>3.3942558746736344E-2</v>
      </c>
      <c r="CW99" s="68">
        <f t="shared" si="612"/>
        <v>1.5487805414901919E-2</v>
      </c>
      <c r="CX99" s="68">
        <f t="shared" si="382"/>
        <v>0.10855365474339042</v>
      </c>
      <c r="CY99" s="68"/>
      <c r="CZ99" s="15">
        <f t="shared" si="383"/>
        <v>-4.399141630901289E-2</v>
      </c>
      <c r="DB99" s="13">
        <v>19.809999999999999</v>
      </c>
      <c r="DC99" s="68">
        <f t="shared" si="384"/>
        <v>3.8259958071278855E-2</v>
      </c>
      <c r="DD99" s="68">
        <f t="shared" si="613"/>
        <v>1.9805204739444429E-2</v>
      </c>
      <c r="DE99" s="68">
        <f t="shared" si="385"/>
        <v>-9.4192958390489356E-2</v>
      </c>
      <c r="DF99" s="68"/>
      <c r="DG99" s="15">
        <f t="shared" si="386"/>
        <v>-2.7013752455795712E-2</v>
      </c>
      <c r="DI99" s="13">
        <v>47.28</v>
      </c>
      <c r="DJ99" s="68">
        <f t="shared" si="387"/>
        <v>5.3157559004890498E-3</v>
      </c>
      <c r="DK99" s="68">
        <f t="shared" si="614"/>
        <v>-1.3138997431345376E-2</v>
      </c>
      <c r="DL99" s="68">
        <f t="shared" si="388"/>
        <v>7.0894677236693154E-2</v>
      </c>
      <c r="DM99" s="68"/>
      <c r="DN99" s="15">
        <f t="shared" si="389"/>
        <v>0.12144212523719176</v>
      </c>
      <c r="DP99" s="13">
        <v>40.299999999999997</v>
      </c>
      <c r="DQ99" s="68">
        <f t="shared" si="390"/>
        <v>2.6490066225165542E-2</v>
      </c>
      <c r="DR99" s="68">
        <f t="shared" si="615"/>
        <v>8.0353128933311167E-3</v>
      </c>
      <c r="DS99" s="68"/>
      <c r="DT99" s="68"/>
      <c r="DU99" s="15">
        <f t="shared" si="391"/>
        <v>5.8298319327731066E-2</v>
      </c>
      <c r="DV99" s="18"/>
      <c r="DW99" s="13">
        <v>29.54</v>
      </c>
      <c r="DX99" s="68">
        <f t="shared" si="392"/>
        <v>7.1843251088534121E-2</v>
      </c>
      <c r="DY99" s="68">
        <f t="shared" si="616"/>
        <v>5.3388497756699696E-2</v>
      </c>
      <c r="DZ99" s="68">
        <f t="shared" si="393"/>
        <v>0.5763073639274281</v>
      </c>
      <c r="EA99" s="68"/>
      <c r="EB99" s="15">
        <f t="shared" si="394"/>
        <v>-0.11741858380639378</v>
      </c>
      <c r="ED99" s="13">
        <v>33.93</v>
      </c>
      <c r="EE99" s="68">
        <f t="shared" si="395"/>
        <v>5.3726708074534058E-2</v>
      </c>
      <c r="EF99" s="68">
        <f t="shared" si="617"/>
        <v>3.5271954742699632E-2</v>
      </c>
      <c r="EG99" s="68">
        <f t="shared" si="396"/>
        <v>0.61340941512125524</v>
      </c>
      <c r="EH99" s="68"/>
      <c r="EI99" s="15">
        <f t="shared" si="397"/>
        <v>-7.9989154013015262E-2</v>
      </c>
      <c r="EK99" s="13">
        <v>110.75</v>
      </c>
      <c r="EL99" s="68">
        <f t="shared" si="398"/>
        <v>3.8151481064866828E-2</v>
      </c>
      <c r="EM99" s="68">
        <f t="shared" si="618"/>
        <v>1.9696727733032403E-2</v>
      </c>
      <c r="EN99" s="68">
        <f t="shared" si="399"/>
        <v>0.71599008366904227</v>
      </c>
      <c r="EO99" s="68"/>
      <c r="EP99" s="15">
        <f t="shared" si="400"/>
        <v>-4.941599281221897E-3</v>
      </c>
      <c r="ER99" s="13">
        <v>37.46</v>
      </c>
      <c r="ES99" s="68">
        <f t="shared" si="401"/>
        <v>3.1103770988164123E-2</v>
      </c>
      <c r="ET99" s="68">
        <f t="shared" si="619"/>
        <v>1.2649017656329697E-2</v>
      </c>
      <c r="EU99" s="68">
        <f t="shared" si="402"/>
        <v>7.3044972787167137E-2</v>
      </c>
      <c r="EV99" s="68"/>
      <c r="EW99" s="15">
        <f t="shared" si="403"/>
        <v>-3.6770377989200298E-2</v>
      </c>
      <c r="EY99" s="13">
        <v>33.83</v>
      </c>
      <c r="EZ99" s="68">
        <f t="shared" si="404"/>
        <v>-8.0706521739130413E-2</v>
      </c>
      <c r="FA99" s="68">
        <f t="shared" si="620"/>
        <v>-9.9161275070964838E-2</v>
      </c>
      <c r="FB99" s="68"/>
      <c r="FC99" s="68"/>
      <c r="FD99" s="15">
        <f t="shared" si="405"/>
        <v>0.37632221318144837</v>
      </c>
      <c r="FF99" s="13">
        <v>55.89</v>
      </c>
      <c r="FG99" s="68">
        <f t="shared" si="406"/>
        <v>2.7767561603530673E-2</v>
      </c>
      <c r="FH99" s="68">
        <f t="shared" si="621"/>
        <v>9.3128082716962476E-3</v>
      </c>
      <c r="FI99" s="68">
        <f t="shared" si="407"/>
        <v>-5.3994583615436659E-2</v>
      </c>
      <c r="FJ99" s="68"/>
      <c r="FK99" s="15">
        <f t="shared" si="408"/>
        <v>-1.5847860538827235E-2</v>
      </c>
      <c r="FM99" s="13">
        <v>180.44</v>
      </c>
      <c r="FN99" s="68">
        <f t="shared" si="409"/>
        <v>3.3033720730520473E-2</v>
      </c>
      <c r="FO99" s="68">
        <f t="shared" si="622"/>
        <v>1.4578967398686048E-2</v>
      </c>
      <c r="FP99" s="68">
        <f t="shared" si="410"/>
        <v>0.55177158582731334</v>
      </c>
      <c r="FQ99" s="68"/>
      <c r="FR99" s="15">
        <f t="shared" si="411"/>
        <v>-6.7158427832213962E-3</v>
      </c>
      <c r="FT99" s="13">
        <v>94.67</v>
      </c>
      <c r="FU99" s="68">
        <f t="shared" si="412"/>
        <v>1.2691697514543051E-3</v>
      </c>
      <c r="FV99" s="68">
        <f t="shared" si="623"/>
        <v>-1.718558358038012E-2</v>
      </c>
      <c r="FW99" s="68">
        <f t="shared" si="413"/>
        <v>7.5428831080313535E-2</v>
      </c>
      <c r="FX99" s="68"/>
      <c r="FY99" s="15">
        <f t="shared" si="414"/>
        <v>4.9789310268352122E-2</v>
      </c>
      <c r="GA99" s="13">
        <v>18.100000000000001</v>
      </c>
      <c r="GB99" s="68">
        <f t="shared" si="415"/>
        <v>3.075170842824617E-2</v>
      </c>
      <c r="GC99" s="68">
        <f t="shared" si="624"/>
        <v>1.2296955096411745E-2</v>
      </c>
      <c r="GD99" s="68"/>
      <c r="GE99" s="68"/>
      <c r="GF99" s="15">
        <f t="shared" si="416"/>
        <v>3.8439472174412029E-2</v>
      </c>
      <c r="GG99" s="18"/>
      <c r="GH99" s="13">
        <v>17.41</v>
      </c>
      <c r="GI99" s="68">
        <f t="shared" si="417"/>
        <v>4.0645546921697528E-2</v>
      </c>
      <c r="GJ99" s="68">
        <f t="shared" si="625"/>
        <v>2.2190793589863103E-2</v>
      </c>
      <c r="GK99" s="68">
        <f t="shared" si="418"/>
        <v>-9.4172736732570178E-2</v>
      </c>
      <c r="GL99" s="68"/>
      <c r="GM99" s="15">
        <f t="shared" si="419"/>
        <v>-7.8835978835978759E-2</v>
      </c>
      <c r="GO99" s="13">
        <v>25.59</v>
      </c>
      <c r="GP99" s="68">
        <f t="shared" si="420"/>
        <v>1.8710191082802502E-2</v>
      </c>
      <c r="GQ99" s="68">
        <f t="shared" si="626"/>
        <v>2.5543775096807664E-4</v>
      </c>
      <c r="GR99" s="68"/>
      <c r="GS99" s="68"/>
      <c r="GT99" s="15">
        <f t="shared" si="421"/>
        <v>-6.0917431192660555E-2</v>
      </c>
      <c r="GV99" s="13">
        <v>14.46</v>
      </c>
      <c r="GW99" s="68">
        <f t="shared" si="422"/>
        <v>-1.0266940451745282E-2</v>
      </c>
      <c r="GX99" s="68">
        <f t="shared" si="627"/>
        <v>-2.8721693783579708E-2</v>
      </c>
      <c r="GY99" s="68">
        <f t="shared" si="423"/>
        <v>0.22025316455696214</v>
      </c>
      <c r="GZ99" s="68"/>
      <c r="HA99" s="15">
        <f t="shared" si="424"/>
        <v>5.3935860058309054E-2</v>
      </c>
      <c r="HD99" s="13">
        <v>318.38</v>
      </c>
      <c r="HE99" s="68">
        <f t="shared" si="425"/>
        <v>6.7457922617850219E-2</v>
      </c>
      <c r="HF99" s="68">
        <f t="shared" si="628"/>
        <v>4.9003169286015794E-2</v>
      </c>
      <c r="HG99" s="68">
        <f t="shared" si="426"/>
        <v>0.78855120498848386</v>
      </c>
      <c r="HH99" s="68"/>
      <c r="HI99" s="15">
        <f t="shared" si="427"/>
        <v>-0.21161846275752769</v>
      </c>
      <c r="HK99" s="13">
        <v>33.93</v>
      </c>
      <c r="HL99" s="68">
        <f t="shared" si="428"/>
        <v>9.5209759000297618E-3</v>
      </c>
      <c r="HM99" s="68">
        <f t="shared" si="629"/>
        <v>-8.9337774318046636E-3</v>
      </c>
      <c r="HN99" s="68">
        <f t="shared" si="429"/>
        <v>12.681451612903226</v>
      </c>
      <c r="HO99" s="68"/>
      <c r="HP99" s="15">
        <f t="shared" si="430"/>
        <v>0.2862016679302502</v>
      </c>
      <c r="HR99" s="13">
        <v>109.16</v>
      </c>
      <c r="HS99" s="68">
        <f t="shared" si="431"/>
        <v>1.7429396961506107E-2</v>
      </c>
      <c r="HT99" s="68">
        <f t="shared" si="630"/>
        <v>-1.0253563703283182E-3</v>
      </c>
      <c r="HU99" s="68">
        <f t="shared" si="432"/>
        <v>1.9989010989010987</v>
      </c>
      <c r="HV99" s="68"/>
      <c r="HW99" s="15">
        <f t="shared" si="433"/>
        <v>1.4781072789811318E-2</v>
      </c>
      <c r="HY99" s="13">
        <v>123</v>
      </c>
      <c r="HZ99" s="68">
        <f t="shared" si="434"/>
        <v>5.4436348049721341E-2</v>
      </c>
      <c r="IA99" s="68">
        <f t="shared" si="631"/>
        <v>3.5981594717886915E-2</v>
      </c>
      <c r="IB99" s="68">
        <f t="shared" si="435"/>
        <v>0.16147308781869682</v>
      </c>
      <c r="IC99" s="68"/>
      <c r="ID99" s="15">
        <f t="shared" si="436"/>
        <v>-8.4071784943033676E-2</v>
      </c>
      <c r="IF99" s="13">
        <v>221.58</v>
      </c>
      <c r="IG99" s="68">
        <f t="shared" si="437"/>
        <v>6.4265129682997232E-2</v>
      </c>
      <c r="IH99" s="68">
        <f t="shared" si="632"/>
        <v>4.5810376351162807E-2</v>
      </c>
      <c r="II99" s="68">
        <f t="shared" si="438"/>
        <v>0.26617142857142867</v>
      </c>
      <c r="IJ99" s="68"/>
      <c r="IK99" s="15">
        <f t="shared" si="439"/>
        <v>-4.4254658385093126E-2</v>
      </c>
      <c r="IM99" s="13">
        <v>229.74</v>
      </c>
      <c r="IN99" s="68">
        <f t="shared" si="440"/>
        <v>-8.1595648232093698E-3</v>
      </c>
      <c r="IO99" s="68">
        <f t="shared" si="633"/>
        <v>-2.6614318155043795E-2</v>
      </c>
      <c r="IP99" s="68">
        <f t="shared" si="441"/>
        <v>3.4862331575864087</v>
      </c>
      <c r="IQ99" s="68"/>
      <c r="IR99" s="15">
        <f t="shared" si="442"/>
        <v>0.22521465521838846</v>
      </c>
      <c r="IT99" s="13">
        <v>51.16</v>
      </c>
      <c r="IU99" s="68">
        <f t="shared" si="443"/>
        <v>8.4762467967671937E-3</v>
      </c>
      <c r="IV99" s="68">
        <f t="shared" si="634"/>
        <v>-9.9785065350672317E-3</v>
      </c>
      <c r="IW99" s="68">
        <f t="shared" si="444"/>
        <v>1.8032876712328765</v>
      </c>
      <c r="IX99" s="68"/>
      <c r="IY99" s="15">
        <f t="shared" si="445"/>
        <v>-4.475578906402101E-3</v>
      </c>
      <c r="JA99" s="13">
        <v>639.42999999999995</v>
      </c>
      <c r="JB99" s="68">
        <f t="shared" si="446"/>
        <v>7.9224965822207866E-2</v>
      </c>
      <c r="JC99" s="68">
        <f t="shared" si="635"/>
        <v>6.077021249037344E-2</v>
      </c>
      <c r="JD99" s="68">
        <f t="shared" si="447"/>
        <v>0.2933454692556634</v>
      </c>
      <c r="JE99" s="68"/>
      <c r="JF99" s="15">
        <f t="shared" si="448"/>
        <v>9.2090656009290978E-2</v>
      </c>
      <c r="JH99" s="13">
        <v>449.26</v>
      </c>
      <c r="JI99" s="68">
        <f t="shared" si="449"/>
        <v>2.4001094066965951E-2</v>
      </c>
      <c r="JJ99" s="68">
        <f t="shared" si="636"/>
        <v>5.5463407351315254E-3</v>
      </c>
      <c r="JK99" s="68">
        <f t="shared" si="450"/>
        <v>0.10467432196513313</v>
      </c>
      <c r="JL99" s="68"/>
      <c r="JM99" s="15">
        <f t="shared" si="451"/>
        <v>6.5860023724792383E-2</v>
      </c>
      <c r="JO99" s="13">
        <v>12.99</v>
      </c>
      <c r="JP99" s="68">
        <f t="shared" si="452"/>
        <v>-9.3510118632240041E-2</v>
      </c>
      <c r="JQ99" s="68">
        <f t="shared" si="637"/>
        <v>-0.11196487196407447</v>
      </c>
      <c r="JR99" s="68">
        <f t="shared" si="453"/>
        <v>-0.56166694786569937</v>
      </c>
      <c r="JS99" s="68"/>
      <c r="JT99" s="15">
        <f t="shared" si="454"/>
        <v>0.27477919528949957</v>
      </c>
      <c r="JV99" s="13">
        <v>1.54</v>
      </c>
      <c r="JW99" s="68">
        <f t="shared" si="455"/>
        <v>0</v>
      </c>
      <c r="JX99" s="68">
        <f t="shared" si="638"/>
        <v>-1.8454753331834425E-2</v>
      </c>
      <c r="JY99" s="68">
        <f t="shared" si="456"/>
        <v>-0.39130434782608692</v>
      </c>
      <c r="JZ99" s="68"/>
      <c r="KA99" s="15">
        <f t="shared" si="457"/>
        <v>-0.14444444444444446</v>
      </c>
      <c r="KC99" s="13">
        <v>17.47</v>
      </c>
      <c r="KD99" s="68">
        <f t="shared" si="458"/>
        <v>5.8787878787878722E-2</v>
      </c>
      <c r="KE99" s="68">
        <f t="shared" si="639"/>
        <v>4.0333125456044297E-2</v>
      </c>
      <c r="KF99" s="68">
        <f t="shared" si="459"/>
        <v>-0.10318275154004114</v>
      </c>
      <c r="KG99" s="68"/>
      <c r="KH99" s="15">
        <f t="shared" si="460"/>
        <v>-0.21235347159603249</v>
      </c>
      <c r="KI99" s="18"/>
      <c r="KJ99" s="13">
        <v>55.23</v>
      </c>
      <c r="KK99" s="68">
        <f t="shared" si="461"/>
        <v>8.7204724409448819E-2</v>
      </c>
      <c r="KL99" s="68">
        <f t="shared" si="640"/>
        <v>6.8749971077614394E-2</v>
      </c>
      <c r="KM99" s="68">
        <f t="shared" si="462"/>
        <v>1.6175355450236963</v>
      </c>
      <c r="KN99" s="68"/>
      <c r="KO99" s="15">
        <f t="shared" si="463"/>
        <v>-0.17824728463026332</v>
      </c>
      <c r="KQ99" s="13">
        <v>1.42</v>
      </c>
      <c r="KR99" s="68">
        <f t="shared" si="464"/>
        <v>-2.7397260273972629E-2</v>
      </c>
      <c r="KS99" s="68">
        <f t="shared" si="641"/>
        <v>-4.5852013605807054E-2</v>
      </c>
      <c r="KT99" s="68">
        <f t="shared" si="465"/>
        <v>-0.45801526717557256</v>
      </c>
      <c r="KU99" s="68"/>
      <c r="KV99" s="15">
        <f t="shared" si="466"/>
        <v>0.40594059405940586</v>
      </c>
      <c r="KW99" s="18"/>
      <c r="KX99" s="13">
        <v>26</v>
      </c>
      <c r="KY99" s="68">
        <f t="shared" si="467"/>
        <v>5.0505050505050504E-2</v>
      </c>
      <c r="KZ99" s="68">
        <f t="shared" si="642"/>
        <v>3.2050297173216079E-2</v>
      </c>
      <c r="LA99" s="68">
        <f t="shared" si="468"/>
        <v>-0.63853746698178793</v>
      </c>
      <c r="LB99" s="68"/>
      <c r="LC99" s="15">
        <f t="shared" si="469"/>
        <v>9.65837199493884E-2</v>
      </c>
      <c r="LD99" s="18"/>
      <c r="LE99" s="13">
        <v>54.49</v>
      </c>
      <c r="LF99" s="68">
        <f t="shared" si="470"/>
        <v>-2.0316432937792079E-2</v>
      </c>
      <c r="LG99" s="68">
        <f t="shared" si="643"/>
        <v>-3.8771186269626501E-2</v>
      </c>
      <c r="LH99" s="68">
        <f t="shared" si="471"/>
        <v>0.5207926318727325</v>
      </c>
      <c r="LI99" s="68"/>
      <c r="LJ99" s="15">
        <f t="shared" si="472"/>
        <v>0.18173931901973547</v>
      </c>
      <c r="LL99" s="13">
        <v>106.46</v>
      </c>
      <c r="LM99" s="68">
        <f t="shared" si="473"/>
        <v>-9.1638225255972774E-2</v>
      </c>
      <c r="LN99" s="68">
        <f t="shared" si="644"/>
        <v>-0.1100929785878072</v>
      </c>
      <c r="LO99" s="68">
        <f t="shared" si="474"/>
        <v>0.2166857142857142</v>
      </c>
      <c r="LP99" s="68"/>
      <c r="LQ99" s="15">
        <f t="shared" si="475"/>
        <v>0.36120700677662704</v>
      </c>
      <c r="LS99" s="13">
        <v>13.7</v>
      </c>
      <c r="LT99" s="68">
        <f t="shared" si="476"/>
        <v>-9.0305444887118266E-2</v>
      </c>
      <c r="LU99" s="68">
        <f t="shared" si="645"/>
        <v>-0.10876019821895269</v>
      </c>
      <c r="LV99" s="68"/>
      <c r="LW99" s="68"/>
      <c r="LX99" s="15">
        <f t="shared" si="477"/>
        <v>0.481081081081081</v>
      </c>
      <c r="LZ99" s="13">
        <v>13.62</v>
      </c>
      <c r="MA99" s="68">
        <f t="shared" si="478"/>
        <v>1.5659955257270625E-2</v>
      </c>
      <c r="MB99" s="68">
        <f t="shared" si="646"/>
        <v>-2.7947980745638007E-3</v>
      </c>
      <c r="MC99" s="68">
        <f t="shared" si="479"/>
        <v>-0.3878651685393259</v>
      </c>
      <c r="MD99" s="68"/>
      <c r="ME99" s="15">
        <f t="shared" si="480"/>
        <v>1.0385756676557773E-2</v>
      </c>
      <c r="MG99" s="13">
        <v>28.85</v>
      </c>
      <c r="MH99" s="68">
        <f t="shared" si="481"/>
        <v>2.7055891776432951E-2</v>
      </c>
      <c r="MI99" s="68">
        <f t="shared" si="647"/>
        <v>8.6011384445985259E-3</v>
      </c>
      <c r="MJ99" s="68">
        <f t="shared" si="482"/>
        <v>2.8881401617250675</v>
      </c>
      <c r="MK99" s="68"/>
      <c r="ML99" s="15">
        <f t="shared" si="483"/>
        <v>0.35892604804521905</v>
      </c>
      <c r="MN99" s="13">
        <v>107.09</v>
      </c>
      <c r="MO99" s="68">
        <f t="shared" si="484"/>
        <v>-1.1811386915197944E-2</v>
      </c>
      <c r="MP99" s="68">
        <f t="shared" si="648"/>
        <v>-3.0266140247032371E-2</v>
      </c>
      <c r="MQ99" s="68">
        <f t="shared" si="485"/>
        <v>-0.14940428911834791</v>
      </c>
      <c r="MR99" s="68"/>
      <c r="MS99" s="15">
        <f t="shared" si="486"/>
        <v>-3.8603106203429369E-2</v>
      </c>
      <c r="MU99" s="13">
        <v>11.74</v>
      </c>
      <c r="MV99" s="68">
        <f t="shared" si="487"/>
        <v>-0.22661396574440049</v>
      </c>
      <c r="MW99" s="68">
        <f t="shared" si="649"/>
        <v>-0.2450687190762349</v>
      </c>
      <c r="MX99" s="68">
        <f t="shared" si="488"/>
        <v>-0.43747005270723527</v>
      </c>
      <c r="MY99" s="68"/>
      <c r="MZ99" s="15">
        <f t="shared" si="489"/>
        <v>0.10028116213683226</v>
      </c>
      <c r="NB99" s="13">
        <v>218.95</v>
      </c>
      <c r="NC99" s="68">
        <f t="shared" si="490"/>
        <v>1.8561592854484464E-2</v>
      </c>
      <c r="ND99" s="68">
        <f t="shared" si="650"/>
        <v>1.0683952265003877E-4</v>
      </c>
      <c r="NE99" s="68">
        <f t="shared" si="491"/>
        <v>0.61622499446371881</v>
      </c>
      <c r="NF99" s="68"/>
      <c r="NG99" s="15">
        <f t="shared" si="492"/>
        <v>0.31272858085017086</v>
      </c>
      <c r="NI99" s="13">
        <v>4.99</v>
      </c>
      <c r="NJ99" s="68">
        <f t="shared" si="493"/>
        <v>-3.106796116504857E-2</v>
      </c>
      <c r="NK99" s="68">
        <f t="shared" si="651"/>
        <v>-4.9522714496882995E-2</v>
      </c>
      <c r="NL99" s="68">
        <f t="shared" si="494"/>
        <v>-0.9603811036125447</v>
      </c>
      <c r="NM99" s="68"/>
      <c r="NN99" s="15">
        <f t="shared" si="495"/>
        <v>1.8367346938775481E-2</v>
      </c>
      <c r="NP99" s="13">
        <v>416.63</v>
      </c>
      <c r="NQ99" s="68">
        <f t="shared" si="496"/>
        <v>4.3505485147522928E-2</v>
      </c>
      <c r="NR99" s="68">
        <f t="shared" si="652"/>
        <v>2.5050731815688503E-2</v>
      </c>
      <c r="NS99" s="68">
        <f t="shared" si="497"/>
        <v>2.1743238095238095</v>
      </c>
      <c r="NT99" s="68"/>
      <c r="NU99" s="15">
        <f t="shared" si="498"/>
        <v>0.26662207764569967</v>
      </c>
      <c r="NW99" s="13">
        <v>158.46</v>
      </c>
      <c r="NX99" s="68">
        <f t="shared" si="499"/>
        <v>3.7381342062193179E-2</v>
      </c>
      <c r="NY99" s="68">
        <f t="shared" si="653"/>
        <v>1.8926588730358754E-2</v>
      </c>
      <c r="NZ99" s="68">
        <f t="shared" si="500"/>
        <v>-9.8429676832043608E-2</v>
      </c>
      <c r="OA99" s="68"/>
      <c r="OB99" s="15">
        <f t="shared" si="501"/>
        <v>-0.16291600633914421</v>
      </c>
      <c r="OD99" s="13">
        <v>1.63</v>
      </c>
      <c r="OE99" s="68">
        <f t="shared" si="502"/>
        <v>1.2422360248447077E-2</v>
      </c>
      <c r="OF99" s="68">
        <f t="shared" si="654"/>
        <v>-6.0323930833873479E-3</v>
      </c>
      <c r="OG99" s="68">
        <f t="shared" si="503"/>
        <v>-0.99277706385430053</v>
      </c>
      <c r="OH99" s="68"/>
      <c r="OI99" s="15">
        <f t="shared" si="504"/>
        <v>0.11643835616438351</v>
      </c>
      <c r="OK99" s="13">
        <v>94.71</v>
      </c>
      <c r="OL99" s="68">
        <f t="shared" si="505"/>
        <v>1.1858974358974353E-2</v>
      </c>
      <c r="OM99" s="68">
        <f t="shared" si="655"/>
        <v>-6.5957789728600721E-3</v>
      </c>
      <c r="ON99" s="68">
        <f t="shared" si="506"/>
        <v>1.2310954063604238</v>
      </c>
      <c r="OO99" s="68"/>
      <c r="OP99" s="15">
        <f t="shared" si="507"/>
        <v>0.42185857979282382</v>
      </c>
      <c r="OR99" s="13">
        <v>3.14</v>
      </c>
      <c r="OS99" s="68">
        <f t="shared" si="508"/>
        <v>9.6463022508039391E-3</v>
      </c>
      <c r="OT99" s="68">
        <f t="shared" si="656"/>
        <v>-8.8084510810304863E-3</v>
      </c>
      <c r="OU99" s="68">
        <f t="shared" si="509"/>
        <v>-0.59220779220779229</v>
      </c>
      <c r="OV99" s="68"/>
      <c r="OW99" s="15">
        <f t="shared" si="510"/>
        <v>1.8035714285714284</v>
      </c>
      <c r="OY99" s="13">
        <v>129.9</v>
      </c>
      <c r="OZ99" s="68">
        <f t="shared" si="511"/>
        <v>1.4685205436650486E-2</v>
      </c>
      <c r="PA99" s="68">
        <f t="shared" si="657"/>
        <v>-3.769547895183939E-3</v>
      </c>
      <c r="PB99" s="68">
        <f t="shared" si="665"/>
        <v>2.996923076923077</v>
      </c>
      <c r="PC99" s="68"/>
      <c r="PD99" s="15">
        <f t="shared" si="512"/>
        <v>0.13400261894369278</v>
      </c>
      <c r="PE99" s="18"/>
      <c r="PF99" s="13">
        <v>218.96</v>
      </c>
      <c r="PG99" s="68">
        <f t="shared" si="513"/>
        <v>-1.9599799443911683E-3</v>
      </c>
      <c r="PH99" s="68">
        <f t="shared" si="658"/>
        <v>-2.0414733276225595E-2</v>
      </c>
      <c r="PI99" s="68">
        <f t="shared" si="514"/>
        <v>-0.37116599655370475</v>
      </c>
      <c r="PJ99" s="68"/>
      <c r="PK99" s="15">
        <f t="shared" si="515"/>
        <v>4.7004255726103443E-2</v>
      </c>
      <c r="PM99" s="13"/>
      <c r="PN99" s="68">
        <f t="shared" si="516"/>
        <v>0</v>
      </c>
      <c r="PO99" s="68">
        <f t="shared" si="517"/>
        <v>-1.8454753331834425E-2</v>
      </c>
      <c r="PP99" s="68">
        <f t="shared" si="518"/>
        <v>0</v>
      </c>
      <c r="PQ99" s="68"/>
      <c r="PR99" s="15">
        <f t="shared" si="519"/>
        <v>0</v>
      </c>
      <c r="PT99" s="13">
        <v>4.66</v>
      </c>
      <c r="PU99" s="68">
        <f t="shared" si="520"/>
        <v>-2.1008403361344463E-2</v>
      </c>
      <c r="PV99" s="68">
        <f t="shared" si="659"/>
        <v>-3.9463156693178889E-2</v>
      </c>
      <c r="PW99" s="68">
        <f t="shared" si="521"/>
        <v>-0.4655963302752294</v>
      </c>
      <c r="PX99" s="68"/>
      <c r="PY99" s="15">
        <f t="shared" si="522"/>
        <v>-9.1617933723196834E-2</v>
      </c>
      <c r="QA99" s="13">
        <v>216.51</v>
      </c>
      <c r="QB99" s="68">
        <f t="shared" si="523"/>
        <v>2.6308304891922558E-2</v>
      </c>
      <c r="QC99" s="68">
        <f t="shared" si="660"/>
        <v>7.8535515600881324E-3</v>
      </c>
      <c r="QD99" s="68">
        <f t="shared" si="524"/>
        <v>-0.35827973561753462</v>
      </c>
      <c r="QE99" s="68"/>
      <c r="QF99" s="15">
        <f t="shared" si="525"/>
        <v>0.12918535516845719</v>
      </c>
      <c r="QH99" s="13">
        <v>1.1599999999999999</v>
      </c>
      <c r="QI99" s="68">
        <f t="shared" si="526"/>
        <v>-3.3333333333333368E-2</v>
      </c>
      <c r="QJ99" s="68">
        <f t="shared" si="661"/>
        <v>-5.1788086665167793E-2</v>
      </c>
      <c r="QK99" s="68">
        <f t="shared" si="527"/>
        <v>-0.53784860557768921</v>
      </c>
      <c r="QL99" s="68"/>
      <c r="QM99" s="15">
        <f t="shared" si="528"/>
        <v>-0.10769230769230778</v>
      </c>
      <c r="QO99" s="13">
        <v>8.7799999999999994</v>
      </c>
      <c r="QP99" s="68">
        <f t="shared" si="529"/>
        <v>-8.7318087318087309E-2</v>
      </c>
      <c r="QQ99" s="68">
        <f t="shared" si="662"/>
        <v>-0.10577284064992173</v>
      </c>
      <c r="QR99" s="68">
        <f t="shared" si="530"/>
        <v>-0.98929764255588881</v>
      </c>
      <c r="QS99" s="68"/>
      <c r="QT99" s="15">
        <f t="shared" si="531"/>
        <v>-0.23519163763066211</v>
      </c>
      <c r="QV99" s="13">
        <v>1.639</v>
      </c>
      <c r="QW99" s="68">
        <f t="shared" si="532"/>
        <v>2.1820448877805435E-2</v>
      </c>
      <c r="QX99" s="68">
        <f t="shared" si="663"/>
        <v>3.3656955459710099E-3</v>
      </c>
      <c r="QY99" s="68">
        <f t="shared" si="533"/>
        <v>-0.53569405099150136</v>
      </c>
      <c r="QZ99" s="68"/>
      <c r="RA99" s="15">
        <f t="shared" si="534"/>
        <v>-0.3302002451982019</v>
      </c>
      <c r="RC99" s="13">
        <v>28.9</v>
      </c>
      <c r="RD99" s="68">
        <f t="shared" si="535"/>
        <v>7.5949367088607569E-2</v>
      </c>
      <c r="RE99" s="68">
        <f t="shared" si="664"/>
        <v>5.7494613756773144E-2</v>
      </c>
      <c r="RF99" s="68">
        <f t="shared" si="536"/>
        <v>-0.37567509181248654</v>
      </c>
      <c r="RG99" s="68"/>
      <c r="RH99" s="15">
        <f t="shared" si="537"/>
        <v>0.16767676767676762</v>
      </c>
      <c r="RJ99" s="13">
        <v>186.98</v>
      </c>
      <c r="RK99" s="68">
        <f t="shared" si="538"/>
        <v>5.9256741445728407E-2</v>
      </c>
      <c r="RL99" s="68">
        <f t="shared" si="539"/>
        <v>4.0801988113893982E-2</v>
      </c>
      <c r="RM99" s="68">
        <f t="shared" si="540"/>
        <v>-0.13266536784488367</v>
      </c>
      <c r="RN99" s="68"/>
      <c r="RO99" s="15">
        <f t="shared" si="541"/>
        <v>-4.9511996746645026E-2</v>
      </c>
      <c r="RQ99" s="13">
        <v>14.61</v>
      </c>
      <c r="RR99" s="68">
        <f t="shared" si="542"/>
        <v>2.2393282015395404E-2</v>
      </c>
      <c r="RS99" s="68">
        <f t="shared" si="543"/>
        <v>3.9385286835609788E-3</v>
      </c>
      <c r="RT99" s="68">
        <f t="shared" si="544"/>
        <v>-2.0491803278689302E-3</v>
      </c>
      <c r="RU99" s="68"/>
      <c r="RV99" s="15">
        <f t="shared" si="545"/>
        <v>-0.29894433781190022</v>
      </c>
      <c r="RX99" s="13">
        <v>118.46</v>
      </c>
      <c r="RY99" s="68">
        <f t="shared" si="546"/>
        <v>9.8891730605285312E-3</v>
      </c>
      <c r="RZ99" s="68">
        <f t="shared" si="547"/>
        <v>-8.5655802713058941E-3</v>
      </c>
      <c r="SA99" s="68">
        <f t="shared" si="548"/>
        <v>-0.1097249361190441</v>
      </c>
      <c r="SB99" s="68"/>
      <c r="SC99" s="15">
        <f t="shared" si="549"/>
        <v>0.56630966547666273</v>
      </c>
      <c r="SE99" s="13">
        <v>11.55</v>
      </c>
      <c r="SF99" s="68">
        <f t="shared" si="550"/>
        <v>9.1682419659735406E-2</v>
      </c>
      <c r="SG99" s="68">
        <f t="shared" si="551"/>
        <v>7.3227666327900981E-2</v>
      </c>
      <c r="SH99" s="68">
        <f t="shared" si="552"/>
        <v>-7.5999999999999943E-2</v>
      </c>
      <c r="SI99" s="68"/>
      <c r="SJ99" s="15">
        <f t="shared" si="553"/>
        <v>-0.2431192660550458</v>
      </c>
      <c r="SL99" s="13">
        <v>0.83499999999999996</v>
      </c>
      <c r="SM99" s="68">
        <f t="shared" si="554"/>
        <v>-1.3002364066193865E-2</v>
      </c>
      <c r="SN99" s="68">
        <f t="shared" si="555"/>
        <v>-3.1457117398028291E-2</v>
      </c>
      <c r="SO99" s="68">
        <f t="shared" si="556"/>
        <v>-0.4119718309859155</v>
      </c>
      <c r="SP99" s="68"/>
      <c r="SQ99" s="15">
        <f t="shared" si="557"/>
        <v>-0.17326732673267331</v>
      </c>
      <c r="SS99" s="13">
        <v>10.72</v>
      </c>
      <c r="ST99" s="68">
        <f t="shared" si="558"/>
        <v>-3.3363390441839426E-2</v>
      </c>
      <c r="SU99" s="68">
        <f t="shared" si="559"/>
        <v>-5.1818143773673851E-2</v>
      </c>
      <c r="SV99" s="68">
        <f t="shared" si="560"/>
        <v>-0.33581164807930608</v>
      </c>
      <c r="SW99" s="68"/>
      <c r="SX99" s="15">
        <f t="shared" si="561"/>
        <v>0.27619047619047621</v>
      </c>
      <c r="SZ99" s="13">
        <v>21.14</v>
      </c>
      <c r="TA99" s="68">
        <f t="shared" si="562"/>
        <v>-3.6902050113895156E-2</v>
      </c>
      <c r="TB99" s="68">
        <f t="shared" si="563"/>
        <v>-5.5356803445729581E-2</v>
      </c>
      <c r="TC99" s="68">
        <f t="shared" si="564"/>
        <v>-0.47634381966807032</v>
      </c>
      <c r="TD99" s="68"/>
      <c r="TE99" s="15">
        <f t="shared" si="565"/>
        <v>0.3551282051282052</v>
      </c>
      <c r="TG99" s="13">
        <v>0.18090000000000001</v>
      </c>
      <c r="TH99" s="68">
        <f t="shared" si="566"/>
        <v>5.000000000000066E-3</v>
      </c>
      <c r="TI99" s="68">
        <f t="shared" si="567"/>
        <v>-1.3454753331834358E-2</v>
      </c>
      <c r="TJ99" s="68">
        <f t="shared" si="568"/>
        <v>-0.17772727272727271</v>
      </c>
      <c r="TK99" s="68"/>
      <c r="TL99" s="15">
        <f t="shared" si="569"/>
        <v>6.725663716814155E-2</v>
      </c>
      <c r="TN99" s="13">
        <v>34.51</v>
      </c>
      <c r="TO99" s="68">
        <f t="shared" si="570"/>
        <v>0.13669301712779969</v>
      </c>
      <c r="TP99" s="68">
        <f t="shared" si="571"/>
        <v>0.11823826379596526</v>
      </c>
      <c r="TQ99" s="68">
        <f t="shared" si="572"/>
        <v>-0.49698643714516849</v>
      </c>
      <c r="TR99" s="68"/>
      <c r="TS99" s="15">
        <f t="shared" si="573"/>
        <v>0.15999999999999992</v>
      </c>
      <c r="TU99" s="13">
        <v>2.2799999999999998</v>
      </c>
      <c r="TV99" s="68">
        <f t="shared" si="574"/>
        <v>-2.9787234042553311E-2</v>
      </c>
      <c r="TW99" s="68">
        <f t="shared" si="575"/>
        <v>-4.8241987374387736E-2</v>
      </c>
      <c r="TX99" s="68">
        <f t="shared" si="576"/>
        <v>-0.4829931972789116</v>
      </c>
      <c r="TY99" s="68"/>
      <c r="TZ99" s="15">
        <f t="shared" si="577"/>
        <v>0.33333333333333326</v>
      </c>
      <c r="UB99" s="13"/>
      <c r="UC99" s="68">
        <f t="shared" si="578"/>
        <v>0</v>
      </c>
      <c r="UD99" s="68">
        <f t="shared" si="579"/>
        <v>-1.8454753331834425E-2</v>
      </c>
      <c r="UE99" s="68">
        <f t="shared" si="580"/>
        <v>0</v>
      </c>
      <c r="UF99" s="68"/>
      <c r="UG99" s="15">
        <f t="shared" si="581"/>
        <v>0</v>
      </c>
      <c r="UI99" s="13"/>
      <c r="UJ99" s="68">
        <f t="shared" si="582"/>
        <v>0</v>
      </c>
      <c r="UK99" s="68">
        <f t="shared" si="583"/>
        <v>-1.8454753331834425E-2</v>
      </c>
      <c r="UL99" s="68">
        <f t="shared" si="584"/>
        <v>0</v>
      </c>
      <c r="UM99" s="68"/>
      <c r="UN99" s="15">
        <f t="shared" si="585"/>
        <v>0</v>
      </c>
      <c r="UP99" s="13"/>
      <c r="UQ99" s="68">
        <f t="shared" si="586"/>
        <v>0</v>
      </c>
      <c r="UR99" s="68">
        <f t="shared" si="587"/>
        <v>-1.8454753331834425E-2</v>
      </c>
      <c r="US99" s="68">
        <f t="shared" si="588"/>
        <v>0</v>
      </c>
      <c r="UT99" s="68"/>
      <c r="UU99" s="15">
        <f t="shared" si="589"/>
        <v>0</v>
      </c>
      <c r="UW99" s="13"/>
      <c r="UX99" s="68">
        <f t="shared" si="590"/>
        <v>0</v>
      </c>
      <c r="UY99" s="68">
        <f t="shared" si="591"/>
        <v>-1.8454753331834425E-2</v>
      </c>
      <c r="UZ99" s="68">
        <f t="shared" si="592"/>
        <v>0</v>
      </c>
      <c r="VA99" s="68"/>
      <c r="VB99" s="15">
        <f t="shared" si="593"/>
        <v>0</v>
      </c>
      <c r="VD99" s="13"/>
      <c r="VE99" s="68">
        <f t="shared" si="594"/>
        <v>0</v>
      </c>
      <c r="VF99" s="68">
        <f t="shared" si="595"/>
        <v>-1.8454753331834425E-2</v>
      </c>
      <c r="VG99" s="68">
        <f t="shared" si="596"/>
        <v>0</v>
      </c>
      <c r="VH99" s="68"/>
      <c r="VI99" s="15">
        <f t="shared" si="597"/>
        <v>0</v>
      </c>
      <c r="VM99" s="21">
        <f t="shared" si="598"/>
        <v>7.6072554461296144E-3</v>
      </c>
      <c r="VN99" s="49"/>
      <c r="VO99" s="21">
        <f t="shared" si="599"/>
        <v>0.41495179257184467</v>
      </c>
      <c r="VP99" s="14"/>
      <c r="VQ99" s="21">
        <f t="shared" si="600"/>
        <v>9.2984832725450051E-2</v>
      </c>
    </row>
    <row r="100" spans="1:589" ht="15.75" customHeight="1" x14ac:dyDescent="0.2">
      <c r="A100" s="127">
        <v>45790</v>
      </c>
      <c r="B100" s="4">
        <f t="shared" si="333"/>
        <v>45790</v>
      </c>
      <c r="C100" s="13">
        <v>42140.43</v>
      </c>
      <c r="D100" s="138">
        <f t="shared" si="334"/>
        <v>-269.66999999999825</v>
      </c>
      <c r="E100" s="68">
        <f t="shared" si="335"/>
        <v>-6.358626836531823E-3</v>
      </c>
      <c r="F100" s="15">
        <f t="shared" si="336"/>
        <v>-9.4910660014451056E-3</v>
      </c>
      <c r="G100" s="13">
        <v>5886.55</v>
      </c>
      <c r="H100" s="138">
        <f t="shared" si="337"/>
        <v>42.360000000000582</v>
      </c>
      <c r="I100" s="68">
        <f t="shared" si="338"/>
        <v>7.2482243048224964E-3</v>
      </c>
      <c r="J100" s="15">
        <f t="shared" si="339"/>
        <v>8.3650280619489376E-4</v>
      </c>
      <c r="K100" s="13">
        <v>19010.080000000002</v>
      </c>
      <c r="L100" s="138">
        <f t="shared" si="340"/>
        <v>301.7400000000016</v>
      </c>
      <c r="M100" s="68">
        <f t="shared" si="341"/>
        <v>1.6128635677991825E-2</v>
      </c>
      <c r="N100" s="15">
        <f t="shared" si="342"/>
        <v>-1.5572123149803769E-2</v>
      </c>
      <c r="O100" s="13">
        <v>2102.35</v>
      </c>
      <c r="P100" s="138">
        <f t="shared" si="343"/>
        <v>10.150000000000091</v>
      </c>
      <c r="Q100" s="68">
        <f t="shared" si="344"/>
        <v>4.8513526431507945E-3</v>
      </c>
      <c r="R100" s="15">
        <f t="shared" si="345"/>
        <v>-5.7309789432148345E-2</v>
      </c>
      <c r="S100" s="18">
        <f t="shared" si="346"/>
        <v>2.1701930792362213E-3</v>
      </c>
      <c r="T100" s="121">
        <f t="shared" si="347"/>
        <v>259.64157717102262</v>
      </c>
      <c r="U100" s="121">
        <f t="shared" si="348"/>
        <v>259.64157717102262</v>
      </c>
      <c r="V100" s="134">
        <f t="shared" si="349"/>
        <v>1.6744829963920239E-3</v>
      </c>
      <c r="W100" s="21">
        <f t="shared" si="601"/>
        <v>3.5638604424576776E-3</v>
      </c>
      <c r="X100" s="18">
        <f t="shared" si="350"/>
        <v>5.4673964473583234E-3</v>
      </c>
      <c r="Y100" s="352">
        <f>555796.61-67545.61</f>
        <v>488251</v>
      </c>
      <c r="Z100" s="15">
        <v>1.9999999999999999E-6</v>
      </c>
      <c r="AA100" s="21">
        <f t="shared" si="351"/>
        <v>-1.6724829963920239E-3</v>
      </c>
      <c r="AC100" s="13">
        <v>217.86</v>
      </c>
      <c r="AD100" s="68">
        <f t="shared" si="352"/>
        <v>1.9466541881141906E-2</v>
      </c>
      <c r="AE100" s="68">
        <f t="shared" si="602"/>
        <v>1.7792058884749884E-2</v>
      </c>
      <c r="AF100" s="68">
        <f t="shared" si="353"/>
        <v>0.32220671238696363</v>
      </c>
      <c r="AG100" s="68"/>
      <c r="AH100" s="15">
        <f t="shared" si="354"/>
        <v>-4.0982524100893494E-2</v>
      </c>
      <c r="AJ100" s="13">
        <v>21.66</v>
      </c>
      <c r="AK100" s="68">
        <f t="shared" si="355"/>
        <v>1.2622720897615689E-2</v>
      </c>
      <c r="AL100" s="68">
        <f t="shared" si="603"/>
        <v>1.0948237901223665E-2</v>
      </c>
      <c r="AM100" s="68">
        <f t="shared" si="356"/>
        <v>0.16451612903225799</v>
      </c>
      <c r="AN100" s="68"/>
      <c r="AO100" s="15">
        <f t="shared" si="357"/>
        <v>2.9957203994293816E-2</v>
      </c>
      <c r="AQ100" s="13">
        <v>20.36</v>
      </c>
      <c r="AR100" s="68">
        <f t="shared" si="358"/>
        <v>1.1928429423459166E-2</v>
      </c>
      <c r="AS100" s="68">
        <f t="shared" si="604"/>
        <v>1.0253946427067142E-2</v>
      </c>
      <c r="AT100" s="68">
        <f t="shared" si="359"/>
        <v>0.17892298784018529</v>
      </c>
      <c r="AU100" s="68"/>
      <c r="AV100" s="15">
        <f t="shared" si="360"/>
        <v>-5.1700046576618516E-2</v>
      </c>
      <c r="AX100" s="13">
        <v>204.59</v>
      </c>
      <c r="AY100" s="68">
        <f t="shared" si="361"/>
        <v>7.2371012209531257E-3</v>
      </c>
      <c r="AZ100" s="68">
        <f t="shared" si="605"/>
        <v>5.5626182245611016E-3</v>
      </c>
      <c r="BA100" s="68">
        <f t="shared" si="362"/>
        <v>0.52565249813571968</v>
      </c>
      <c r="BB100" s="68"/>
      <c r="BC100" s="15">
        <f t="shared" si="363"/>
        <v>1.9589597923502897E-3</v>
      </c>
      <c r="BE100" s="13">
        <v>76.37</v>
      </c>
      <c r="BF100" s="68">
        <f t="shared" si="364"/>
        <v>-3.52296450939452E-3</v>
      </c>
      <c r="BG100" s="68">
        <f t="shared" si="606"/>
        <v>-5.1974475057865437E-3</v>
      </c>
      <c r="BH100" s="68"/>
      <c r="BI100" s="68"/>
      <c r="BJ100" s="15">
        <f t="shared" si="365"/>
        <v>3.6649925342744707E-2</v>
      </c>
      <c r="BL100" s="13">
        <v>71.11</v>
      </c>
      <c r="BM100" s="68">
        <f t="shared" si="366"/>
        <v>2.2282921219091392E-2</v>
      </c>
      <c r="BN100" s="68">
        <f t="shared" si="607"/>
        <v>2.0608438222699369E-2</v>
      </c>
      <c r="BO100" s="68">
        <f t="shared" si="367"/>
        <v>0.19754125968339503</v>
      </c>
      <c r="BP100" s="68"/>
      <c r="BQ100" s="15">
        <f t="shared" si="368"/>
        <v>7.1417809251167613E-2</v>
      </c>
      <c r="BS100" s="13">
        <v>38.979999999999997</v>
      </c>
      <c r="BT100" s="68">
        <f t="shared" si="369"/>
        <v>2.1488469601677159E-2</v>
      </c>
      <c r="BU100" s="68">
        <f t="shared" si="608"/>
        <v>1.9813986605285137E-2</v>
      </c>
      <c r="BV100" s="68">
        <f t="shared" si="370"/>
        <v>4.6162104133118595E-2</v>
      </c>
      <c r="BW100" s="68"/>
      <c r="BX100" s="15">
        <f t="shared" si="371"/>
        <v>1.9084967320261357E-2</v>
      </c>
      <c r="BZ100" s="13"/>
      <c r="CA100" s="68">
        <f t="shared" si="372"/>
        <v>0</v>
      </c>
      <c r="CB100" s="68">
        <f t="shared" si="609"/>
        <v>0</v>
      </c>
      <c r="CC100" s="68">
        <f t="shared" si="373"/>
        <v>0</v>
      </c>
      <c r="CD100" s="68"/>
      <c r="CE100" s="15">
        <f t="shared" si="374"/>
        <v>0</v>
      </c>
      <c r="CG100" s="13">
        <v>30.34</v>
      </c>
      <c r="CH100" s="68">
        <f t="shared" si="375"/>
        <v>3.2970656116061866E-4</v>
      </c>
      <c r="CI100" s="68">
        <f t="shared" si="610"/>
        <v>-1.3447764352314054E-3</v>
      </c>
      <c r="CJ100" s="68">
        <f t="shared" si="376"/>
        <v>3.6387694343367328E-3</v>
      </c>
      <c r="CK100" s="68"/>
      <c r="CL100" s="15">
        <f t="shared" si="377"/>
        <v>-0.11699650756693829</v>
      </c>
      <c r="CN100" s="13">
        <v>31.59</v>
      </c>
      <c r="CO100" s="68">
        <f t="shared" si="378"/>
        <v>5.0906776964683466E-3</v>
      </c>
      <c r="CP100" s="68">
        <f t="shared" si="611"/>
        <v>3.4161947000763224E-3</v>
      </c>
      <c r="CQ100" s="68">
        <f t="shared" si="379"/>
        <v>7.9770261646458195E-3</v>
      </c>
      <c r="CR100" s="68"/>
      <c r="CS100" s="15">
        <f t="shared" si="380"/>
        <v>-5.6169704212727788E-2</v>
      </c>
      <c r="CU100" s="13">
        <v>35.89</v>
      </c>
      <c r="CV100" s="68">
        <f t="shared" si="381"/>
        <v>7.0145903479236814E-3</v>
      </c>
      <c r="CW100" s="68">
        <f t="shared" si="612"/>
        <v>5.3401073515316573E-3</v>
      </c>
      <c r="CX100" s="68">
        <f t="shared" si="382"/>
        <v>0.11632970451010893</v>
      </c>
      <c r="CY100" s="68"/>
      <c r="CZ100" s="15">
        <f t="shared" si="383"/>
        <v>-3.7285407725321899E-2</v>
      </c>
      <c r="DB100" s="13">
        <v>19.95</v>
      </c>
      <c r="DC100" s="68">
        <f t="shared" si="384"/>
        <v>7.0671378091873086E-3</v>
      </c>
      <c r="DD100" s="68">
        <f t="shared" si="613"/>
        <v>5.3926548127952844E-3</v>
      </c>
      <c r="DE100" s="68">
        <f t="shared" si="385"/>
        <v>-8.7791495198902683E-2</v>
      </c>
      <c r="DF100" s="68"/>
      <c r="DG100" s="15">
        <f t="shared" si="386"/>
        <v>-2.0137524557956785E-2</v>
      </c>
      <c r="DI100" s="13">
        <v>47.47</v>
      </c>
      <c r="DJ100" s="68">
        <f t="shared" si="387"/>
        <v>4.0186125211505441E-3</v>
      </c>
      <c r="DK100" s="68">
        <f t="shared" si="614"/>
        <v>2.34412952475852E-3</v>
      </c>
      <c r="DL100" s="68">
        <f t="shared" si="388"/>
        <v>7.5198187995469998E-2</v>
      </c>
      <c r="DM100" s="68"/>
      <c r="DN100" s="15">
        <f t="shared" si="389"/>
        <v>0.12594876660341561</v>
      </c>
      <c r="DP100" s="13">
        <v>40.700000000000003</v>
      </c>
      <c r="DQ100" s="68">
        <f t="shared" si="390"/>
        <v>9.9255583126552291E-3</v>
      </c>
      <c r="DR100" s="68">
        <f t="shared" si="615"/>
        <v>8.2510753162632049E-3</v>
      </c>
      <c r="DS100" s="68"/>
      <c r="DT100" s="68"/>
      <c r="DU100" s="15">
        <f t="shared" si="391"/>
        <v>6.8802521008403478E-2</v>
      </c>
      <c r="DV100" s="18"/>
      <c r="DW100" s="13">
        <v>30.74</v>
      </c>
      <c r="DX100" s="68">
        <f t="shared" si="392"/>
        <v>4.0622884224779936E-2</v>
      </c>
      <c r="DY100" s="68">
        <f t="shared" si="616"/>
        <v>3.8948401228387913E-2</v>
      </c>
      <c r="DZ100" s="68">
        <f t="shared" si="393"/>
        <v>0.64034151547492002</v>
      </c>
      <c r="EA100" s="68"/>
      <c r="EB100" s="15">
        <f t="shared" si="394"/>
        <v>-8.1565581117418601E-2</v>
      </c>
      <c r="ED100" s="13">
        <v>34.79</v>
      </c>
      <c r="EE100" s="68">
        <f t="shared" si="395"/>
        <v>2.5346301208370156E-2</v>
      </c>
      <c r="EF100" s="68">
        <f t="shared" si="617"/>
        <v>2.3671818211978134E-2</v>
      </c>
      <c r="EG100" s="68">
        <f t="shared" si="396"/>
        <v>0.65430337612933887</v>
      </c>
      <c r="EH100" s="68"/>
      <c r="EI100" s="15">
        <f t="shared" si="397"/>
        <v>-5.6670281995661695E-2</v>
      </c>
      <c r="EK100" s="13">
        <v>112.62</v>
      </c>
      <c r="EL100" s="68">
        <f t="shared" si="398"/>
        <v>1.6884875846501168E-2</v>
      </c>
      <c r="EM100" s="68">
        <f t="shared" si="618"/>
        <v>1.5210392850109144E-2</v>
      </c>
      <c r="EN100" s="68">
        <f t="shared" si="399"/>
        <v>0.7449643631856212</v>
      </c>
      <c r="EO100" s="68"/>
      <c r="EP100" s="15">
        <f t="shared" si="400"/>
        <v>1.1859838274932682E-2</v>
      </c>
      <c r="ER100" s="13">
        <v>37.380000000000003</v>
      </c>
      <c r="ES100" s="68">
        <f t="shared" si="401"/>
        <v>-2.1356113187399437E-3</v>
      </c>
      <c r="ET100" s="68">
        <f t="shared" si="619"/>
        <v>-3.8100943151319674E-3</v>
      </c>
      <c r="EU100" s="68">
        <f t="shared" si="402"/>
        <v>7.0753365797765866E-2</v>
      </c>
      <c r="EV100" s="68"/>
      <c r="EW100" s="15">
        <f t="shared" si="403"/>
        <v>-3.8827462072512163E-2</v>
      </c>
      <c r="EY100" s="13">
        <v>33.86</v>
      </c>
      <c r="EZ100" s="68">
        <f t="shared" si="404"/>
        <v>8.8678687555427543E-4</v>
      </c>
      <c r="FA100" s="68">
        <f t="shared" si="620"/>
        <v>-7.876961208377485E-4</v>
      </c>
      <c r="FB100" s="68"/>
      <c r="FC100" s="68"/>
      <c r="FD100" s="15">
        <f t="shared" si="405"/>
        <v>0.3775427176566315</v>
      </c>
      <c r="FF100" s="13">
        <v>56.87</v>
      </c>
      <c r="FG100" s="68">
        <f t="shared" si="406"/>
        <v>1.7534442655215546E-2</v>
      </c>
      <c r="FH100" s="68">
        <f t="shared" si="621"/>
        <v>1.5859959658823523E-2</v>
      </c>
      <c r="FI100" s="68">
        <f t="shared" si="407"/>
        <v>-3.7406905890318226E-2</v>
      </c>
      <c r="FJ100" s="68"/>
      <c r="FK100" s="15">
        <f t="shared" si="408"/>
        <v>1.4086987145623929E-3</v>
      </c>
      <c r="FM100" s="13">
        <v>182.83</v>
      </c>
      <c r="FN100" s="68">
        <f t="shared" si="409"/>
        <v>1.3245400133008284E-2</v>
      </c>
      <c r="FO100" s="68">
        <f t="shared" si="622"/>
        <v>1.157091713661626E-2</v>
      </c>
      <c r="FP100" s="68">
        <f t="shared" si="410"/>
        <v>0.5723254213966289</v>
      </c>
      <c r="FQ100" s="68"/>
      <c r="FR100" s="15">
        <f t="shared" si="411"/>
        <v>6.4406033248927443E-3</v>
      </c>
      <c r="FT100" s="13">
        <v>94.45</v>
      </c>
      <c r="FU100" s="68">
        <f t="shared" si="412"/>
        <v>-2.3238618358508382E-3</v>
      </c>
      <c r="FV100" s="68">
        <f t="shared" si="623"/>
        <v>-3.9983448322428623E-3</v>
      </c>
      <c r="FW100" s="68">
        <f t="shared" si="413"/>
        <v>7.2929683062592315E-2</v>
      </c>
      <c r="FX100" s="68"/>
      <c r="FY100" s="15">
        <f t="shared" si="414"/>
        <v>4.7349744954535325E-2</v>
      </c>
      <c r="GA100" s="13">
        <v>18.11</v>
      </c>
      <c r="GB100" s="68">
        <f t="shared" si="415"/>
        <v>5.5248618784519386E-4</v>
      </c>
      <c r="GC100" s="68">
        <f t="shared" si="624"/>
        <v>-1.1219968085468301E-3</v>
      </c>
      <c r="GD100" s="68"/>
      <c r="GE100" s="68"/>
      <c r="GF100" s="15">
        <f t="shared" si="416"/>
        <v>3.9013195639701646E-2</v>
      </c>
      <c r="GG100" s="18"/>
      <c r="GH100" s="13">
        <v>17.07</v>
      </c>
      <c r="GI100" s="68">
        <f t="shared" si="417"/>
        <v>-1.952900631820792E-2</v>
      </c>
      <c r="GJ100" s="68">
        <f t="shared" si="625"/>
        <v>-2.1203489314599942E-2</v>
      </c>
      <c r="GK100" s="68">
        <f t="shared" si="418"/>
        <v>-0.11186264308012481</v>
      </c>
      <c r="GL100" s="68"/>
      <c r="GM100" s="15">
        <f t="shared" si="419"/>
        <v>-9.6825396825396745E-2</v>
      </c>
      <c r="GO100" s="13">
        <v>24.75</v>
      </c>
      <c r="GP100" s="68">
        <f t="shared" si="420"/>
        <v>-3.2825322391559199E-2</v>
      </c>
      <c r="GQ100" s="68">
        <f t="shared" si="626"/>
        <v>-3.4499805387951221E-2</v>
      </c>
      <c r="GR100" s="68"/>
      <c r="GS100" s="68"/>
      <c r="GT100" s="15">
        <f t="shared" si="421"/>
        <v>-9.1743119266055051E-2</v>
      </c>
      <c r="GV100" s="13">
        <v>14.65</v>
      </c>
      <c r="GW100" s="68">
        <f t="shared" si="422"/>
        <v>1.3139695712309786E-2</v>
      </c>
      <c r="GX100" s="68">
        <f t="shared" si="627"/>
        <v>1.1465212715917762E-2</v>
      </c>
      <c r="GY100" s="68">
        <f t="shared" si="423"/>
        <v>0.23628691983122369</v>
      </c>
      <c r="GZ100" s="68"/>
      <c r="HA100" s="15">
        <f t="shared" si="424"/>
        <v>6.7784256559766734E-2</v>
      </c>
      <c r="HD100" s="26">
        <v>334.07</v>
      </c>
      <c r="HE100" s="68">
        <f t="shared" si="425"/>
        <v>4.9280733714429294E-2</v>
      </c>
      <c r="HF100" s="68">
        <f t="shared" si="628"/>
        <v>4.7606250718037271E-2</v>
      </c>
      <c r="HG100" s="68">
        <f t="shared" si="426"/>
        <v>0.876692320656143</v>
      </c>
      <c r="HH100" s="68"/>
      <c r="HI100" s="15">
        <f t="shared" si="427"/>
        <v>-0.17276644215530901</v>
      </c>
      <c r="HK100" s="13">
        <v>33.78</v>
      </c>
      <c r="HL100" s="68">
        <f t="shared" si="428"/>
        <v>-4.4208664898319656E-3</v>
      </c>
      <c r="HM100" s="68">
        <f t="shared" si="629"/>
        <v>-6.0953494862239898E-3</v>
      </c>
      <c r="HN100" s="68">
        <f t="shared" si="429"/>
        <v>12.620967741935484</v>
      </c>
      <c r="HO100" s="68"/>
      <c r="HP100" s="15">
        <f t="shared" si="430"/>
        <v>0.28051554207733143</v>
      </c>
      <c r="HR100" s="13">
        <v>109.44</v>
      </c>
      <c r="HS100" s="68">
        <f t="shared" si="431"/>
        <v>2.5650421399780244E-3</v>
      </c>
      <c r="HT100" s="68">
        <f t="shared" si="630"/>
        <v>8.9055914358600048E-4</v>
      </c>
      <c r="HU100" s="68">
        <f t="shared" si="432"/>
        <v>2.0065934065934066</v>
      </c>
      <c r="HV100" s="68"/>
      <c r="HW100" s="15">
        <f t="shared" si="433"/>
        <v>1.7384029004369292E-2</v>
      </c>
      <c r="HY100" s="26">
        <v>129.93</v>
      </c>
      <c r="HZ100" s="68">
        <f t="shared" si="434"/>
        <v>5.6341463414634203E-2</v>
      </c>
      <c r="IA100" s="68">
        <f t="shared" si="631"/>
        <v>5.4666980418242181E-2</v>
      </c>
      <c r="IB100" s="68">
        <f t="shared" si="435"/>
        <v>0.22691218130311613</v>
      </c>
      <c r="IC100" s="68"/>
      <c r="ID100" s="15">
        <f t="shared" si="436"/>
        <v>-3.2467048923970405E-2</v>
      </c>
      <c r="IF100" s="26">
        <v>232.42</v>
      </c>
      <c r="IG100" s="68">
        <f t="shared" si="437"/>
        <v>4.8921382796281138E-2</v>
      </c>
      <c r="IH100" s="68">
        <f t="shared" si="632"/>
        <v>4.7246899799889115E-2</v>
      </c>
      <c r="II100" s="68">
        <f t="shared" si="438"/>
        <v>0.32811428571428564</v>
      </c>
      <c r="IJ100" s="68"/>
      <c r="IK100" s="15">
        <f t="shared" si="439"/>
        <v>2.5017253278122155E-3</v>
      </c>
      <c r="IM100" s="13">
        <v>225.73</v>
      </c>
      <c r="IN100" s="68">
        <f t="shared" si="440"/>
        <v>-1.7454513798206752E-2</v>
      </c>
      <c r="IO100" s="68">
        <f t="shared" si="633"/>
        <v>-1.9128996794598774E-2</v>
      </c>
      <c r="IP100" s="68">
        <f t="shared" si="441"/>
        <v>3.4079281390353442</v>
      </c>
      <c r="IQ100" s="68"/>
      <c r="IR100" s="15">
        <f t="shared" si="442"/>
        <v>0.20382912911311396</v>
      </c>
      <c r="IT100" s="13">
        <v>51.96</v>
      </c>
      <c r="IU100" s="68">
        <f t="shared" si="443"/>
        <v>1.5637216575449656E-2</v>
      </c>
      <c r="IV100" s="68">
        <f t="shared" si="634"/>
        <v>1.3962733579057631E-2</v>
      </c>
      <c r="IW100" s="68">
        <f t="shared" si="444"/>
        <v>1.8471232876712329</v>
      </c>
      <c r="IX100" s="68"/>
      <c r="IY100" s="15">
        <f t="shared" si="445"/>
        <v>1.1091652072387629E-2</v>
      </c>
      <c r="JA100" s="13">
        <v>656.03</v>
      </c>
      <c r="JB100" s="68">
        <f t="shared" si="446"/>
        <v>2.5960621178236904E-2</v>
      </c>
      <c r="JC100" s="68">
        <f t="shared" si="635"/>
        <v>2.4286138181844882E-2</v>
      </c>
      <c r="JD100" s="68">
        <f t="shared" si="447"/>
        <v>0.32692152103559874</v>
      </c>
      <c r="JE100" s="68"/>
      <c r="JF100" s="15">
        <f t="shared" si="448"/>
        <v>0.1204420078222404</v>
      </c>
      <c r="JH100" s="13">
        <v>449.14</v>
      </c>
      <c r="JI100" s="68">
        <f t="shared" si="449"/>
        <v>-2.6710590749233086E-4</v>
      </c>
      <c r="JJ100" s="68">
        <f t="shared" si="636"/>
        <v>-1.9415889038843547E-3</v>
      </c>
      <c r="JK100" s="68">
        <f t="shared" si="450"/>
        <v>0.10437925692788116</v>
      </c>
      <c r="JL100" s="68"/>
      <c r="JM100" s="15">
        <f t="shared" si="451"/>
        <v>6.5575326215895582E-2</v>
      </c>
      <c r="JO100" s="13">
        <v>12.62</v>
      </c>
      <c r="JP100" s="68">
        <f t="shared" si="452"/>
        <v>-2.8483448806774517E-2</v>
      </c>
      <c r="JQ100" s="68">
        <f t="shared" si="637"/>
        <v>-3.0157931803166539E-2</v>
      </c>
      <c r="JR100" s="68">
        <f t="shared" si="453"/>
        <v>-0.5741521849164839</v>
      </c>
      <c r="JS100" s="68"/>
      <c r="JT100" s="15">
        <f t="shared" si="454"/>
        <v>0.23846908734052991</v>
      </c>
      <c r="JV100" s="13">
        <v>1.52</v>
      </c>
      <c r="JW100" s="68">
        <f t="shared" si="455"/>
        <v>-1.2987012987012998E-2</v>
      </c>
      <c r="JX100" s="68">
        <f t="shared" si="638"/>
        <v>-1.4661495983405022E-2</v>
      </c>
      <c r="JY100" s="68">
        <f t="shared" si="456"/>
        <v>-0.39920948616600788</v>
      </c>
      <c r="JZ100" s="68"/>
      <c r="KA100" s="15">
        <f t="shared" si="457"/>
        <v>-0.15555555555555556</v>
      </c>
      <c r="KC100" s="13">
        <v>18.21</v>
      </c>
      <c r="KD100" s="68">
        <f t="shared" si="458"/>
        <v>4.2358328563251404E-2</v>
      </c>
      <c r="KE100" s="68">
        <f t="shared" si="639"/>
        <v>4.0683845566859382E-2</v>
      </c>
      <c r="KF100" s="68">
        <f t="shared" si="459"/>
        <v>-6.5195071868583143E-2</v>
      </c>
      <c r="KG100" s="68"/>
      <c r="KH100" s="15">
        <f t="shared" si="460"/>
        <v>-0.17899008115419293</v>
      </c>
      <c r="KI100" s="18"/>
      <c r="KJ100" s="13">
        <v>59.07</v>
      </c>
      <c r="KK100" s="68">
        <f t="shared" si="461"/>
        <v>6.9527430744160845E-2</v>
      </c>
      <c r="KL100" s="68">
        <f t="shared" si="640"/>
        <v>6.7852947747768816E-2</v>
      </c>
      <c r="KM100" s="68">
        <f t="shared" si="462"/>
        <v>1.7995260663507107</v>
      </c>
      <c r="KN100" s="68"/>
      <c r="KO100" s="15">
        <f t="shared" si="463"/>
        <v>-0.12111292962356783</v>
      </c>
      <c r="KQ100" s="13">
        <v>1.46</v>
      </c>
      <c r="KR100" s="68">
        <f t="shared" si="464"/>
        <v>2.8169014084507067E-2</v>
      </c>
      <c r="KS100" s="68">
        <f t="shared" si="641"/>
        <v>2.6494531088115045E-2</v>
      </c>
      <c r="KT100" s="68">
        <f t="shared" si="465"/>
        <v>-0.44274809160305345</v>
      </c>
      <c r="KU100" s="68"/>
      <c r="KV100" s="15">
        <f t="shared" si="466"/>
        <v>0.4455445544554455</v>
      </c>
      <c r="KW100" s="18"/>
      <c r="KX100" s="13">
        <v>26.7</v>
      </c>
      <c r="KY100" s="68">
        <f t="shared" si="467"/>
        <v>2.6923076923076897E-2</v>
      </c>
      <c r="KZ100" s="68">
        <f t="shared" si="642"/>
        <v>2.5248593926684874E-2</v>
      </c>
      <c r="LA100" s="68">
        <f t="shared" si="468"/>
        <v>-0.62880578340052828</v>
      </c>
      <c r="LB100" s="68"/>
      <c r="LC100" s="15">
        <f t="shared" si="469"/>
        <v>0.1261071277941796</v>
      </c>
      <c r="LD100" s="18"/>
      <c r="LE100" s="13">
        <v>56.19</v>
      </c>
      <c r="LF100" s="68">
        <f t="shared" si="470"/>
        <v>3.1198385024775108E-2</v>
      </c>
      <c r="LG100" s="68">
        <f t="shared" si="643"/>
        <v>2.9523902028383085E-2</v>
      </c>
      <c r="LH100" s="68">
        <f t="shared" si="471"/>
        <v>0.56823890594473903</v>
      </c>
      <c r="LI100" s="68"/>
      <c r="LJ100" s="15">
        <f t="shared" si="472"/>
        <v>0.21860767729342873</v>
      </c>
      <c r="LL100" s="13">
        <v>106.99</v>
      </c>
      <c r="LM100" s="68">
        <f t="shared" si="473"/>
        <v>4.9783956415555249E-3</v>
      </c>
      <c r="LN100" s="68">
        <f t="shared" si="644"/>
        <v>3.3039126451635007E-3</v>
      </c>
      <c r="LO100" s="68">
        <f t="shared" si="474"/>
        <v>0.22274285714285708</v>
      </c>
      <c r="LP100" s="68"/>
      <c r="LQ100" s="15">
        <f t="shared" si="475"/>
        <v>0.36798363380641869</v>
      </c>
      <c r="LS100" s="13">
        <v>13.76</v>
      </c>
      <c r="LT100" s="68">
        <f t="shared" si="476"/>
        <v>4.3795620437956572E-3</v>
      </c>
      <c r="LU100" s="68">
        <f t="shared" si="645"/>
        <v>2.7050790474036331E-3</v>
      </c>
      <c r="LV100" s="68"/>
      <c r="LW100" s="68"/>
      <c r="LX100" s="15">
        <f t="shared" si="477"/>
        <v>0.48756756756756753</v>
      </c>
      <c r="LZ100" s="13">
        <v>13.4</v>
      </c>
      <c r="MA100" s="68">
        <f t="shared" si="478"/>
        <v>-1.6152716593245145E-2</v>
      </c>
      <c r="MB100" s="68">
        <f t="shared" si="646"/>
        <v>-1.7827199589637167E-2</v>
      </c>
      <c r="MC100" s="68">
        <f t="shared" si="479"/>
        <v>-0.39775280898876403</v>
      </c>
      <c r="MD100" s="68"/>
      <c r="ME100" s="15">
        <f t="shared" si="480"/>
        <v>-5.9347181008902131E-3</v>
      </c>
      <c r="MG100" s="13">
        <v>32.03</v>
      </c>
      <c r="MH100" s="68">
        <f t="shared" si="481"/>
        <v>0.11022530329289426</v>
      </c>
      <c r="MI100" s="68">
        <f t="shared" si="647"/>
        <v>0.10855082029650223</v>
      </c>
      <c r="MJ100" s="68">
        <f t="shared" si="482"/>
        <v>3.3167115902964959</v>
      </c>
      <c r="MK100" s="68"/>
      <c r="ML100" s="15">
        <f t="shared" si="483"/>
        <v>0.50871408384361749</v>
      </c>
      <c r="MN100" s="26">
        <v>107.18</v>
      </c>
      <c r="MO100" s="68">
        <f t="shared" si="484"/>
        <v>8.4041460453827073E-4</v>
      </c>
      <c r="MP100" s="68">
        <f t="shared" si="648"/>
        <v>-8.3406839185375321E-4</v>
      </c>
      <c r="MQ100" s="68">
        <f t="shared" si="485"/>
        <v>-0.14868943606036536</v>
      </c>
      <c r="MR100" s="68"/>
      <c r="MS100" s="15">
        <f t="shared" si="486"/>
        <v>-3.7795134213124998E-2</v>
      </c>
      <c r="MU100" s="13">
        <v>12.27</v>
      </c>
      <c r="MV100" s="68">
        <f t="shared" si="487"/>
        <v>4.5144804088585976E-2</v>
      </c>
      <c r="MW100" s="68">
        <f t="shared" si="649"/>
        <v>4.3470321092193953E-2</v>
      </c>
      <c r="MX100" s="68">
        <f t="shared" si="488"/>
        <v>-0.41207474844274083</v>
      </c>
      <c r="MY100" s="68"/>
      <c r="MZ100" s="15">
        <f t="shared" si="489"/>
        <v>0.14995313964386126</v>
      </c>
      <c r="NB100" s="13">
        <v>221.54</v>
      </c>
      <c r="NC100" s="68">
        <f t="shared" si="490"/>
        <v>1.1829184745375672E-2</v>
      </c>
      <c r="ND100" s="68">
        <f t="shared" si="650"/>
        <v>1.0154701748983648E-2</v>
      </c>
      <c r="NE100" s="68">
        <f t="shared" si="491"/>
        <v>0.63534361851332399</v>
      </c>
      <c r="NF100" s="68"/>
      <c r="NG100" s="15">
        <f t="shared" si="492"/>
        <v>0.32825708975358237</v>
      </c>
      <c r="NI100" s="13">
        <v>4.9400000000000004</v>
      </c>
      <c r="NJ100" s="68">
        <f t="shared" si="493"/>
        <v>-1.0020040080160284E-2</v>
      </c>
      <c r="NK100" s="68">
        <f t="shared" si="651"/>
        <v>-1.1694523076552308E-2</v>
      </c>
      <c r="NL100" s="68">
        <f t="shared" si="494"/>
        <v>-0.9607780865422787</v>
      </c>
      <c r="NM100" s="68"/>
      <c r="NN100" s="15">
        <f t="shared" si="495"/>
        <v>8.1632653061224549E-3</v>
      </c>
      <c r="NP100" s="13">
        <v>433.58</v>
      </c>
      <c r="NQ100" s="68">
        <f t="shared" si="496"/>
        <v>4.068358015505362E-2</v>
      </c>
      <c r="NR100" s="68">
        <f t="shared" si="652"/>
        <v>3.9009097158661597E-2</v>
      </c>
      <c r="NS100" s="68">
        <f t="shared" si="497"/>
        <v>2.3034666666666666</v>
      </c>
      <c r="NT100" s="68"/>
      <c r="NU100" s="15">
        <f t="shared" si="498"/>
        <v>0.31815279846775901</v>
      </c>
      <c r="NW100" s="13">
        <v>159.53</v>
      </c>
      <c r="NX100" s="68">
        <f t="shared" si="499"/>
        <v>6.7524927426479437E-3</v>
      </c>
      <c r="NY100" s="68">
        <f t="shared" si="653"/>
        <v>5.0780097462559196E-3</v>
      </c>
      <c r="NZ100" s="68">
        <f t="shared" si="500"/>
        <v>-9.2341829767865216E-2</v>
      </c>
      <c r="OA100" s="68"/>
      <c r="OB100" s="15">
        <f t="shared" si="501"/>
        <v>-0.15726360274696255</v>
      </c>
      <c r="OD100" s="13">
        <v>1.64</v>
      </c>
      <c r="OE100" s="68">
        <f t="shared" si="502"/>
        <v>6.1349693251533804E-3</v>
      </c>
      <c r="OF100" s="68">
        <f t="shared" si="654"/>
        <v>4.4604863287613563E-3</v>
      </c>
      <c r="OG100" s="68">
        <f t="shared" si="503"/>
        <v>-0.99273275136260919</v>
      </c>
      <c r="OH100" s="68"/>
      <c r="OI100" s="15">
        <f t="shared" si="504"/>
        <v>0.12328767123287668</v>
      </c>
      <c r="OK100" s="26">
        <v>92.53</v>
      </c>
      <c r="OL100" s="68">
        <f t="shared" si="505"/>
        <v>-2.3017632773730257E-2</v>
      </c>
      <c r="OM100" s="68">
        <f t="shared" si="655"/>
        <v>-2.4692115770122279E-2</v>
      </c>
      <c r="ON100" s="68">
        <f t="shared" si="506"/>
        <v>1.179740871613663</v>
      </c>
      <c r="OO100" s="68"/>
      <c r="OP100" s="15">
        <f t="shared" si="507"/>
        <v>0.38913076114697498</v>
      </c>
      <c r="OR100" s="13">
        <v>2.97</v>
      </c>
      <c r="OS100" s="68">
        <f t="shared" si="508"/>
        <v>-5.4140127388535006E-2</v>
      </c>
      <c r="OT100" s="68">
        <f t="shared" si="656"/>
        <v>-5.5814610384927028E-2</v>
      </c>
      <c r="OU100" s="68">
        <f t="shared" si="509"/>
        <v>-0.61428571428571432</v>
      </c>
      <c r="OV100" s="68"/>
      <c r="OW100" s="15">
        <f t="shared" si="510"/>
        <v>1.6517857142857142</v>
      </c>
      <c r="OY100" s="13">
        <v>130.06</v>
      </c>
      <c r="OZ100" s="68">
        <f t="shared" si="511"/>
        <v>1.2317167051577873E-3</v>
      </c>
      <c r="PA100" s="68">
        <f t="shared" si="657"/>
        <v>-4.4276629123423663E-4</v>
      </c>
      <c r="PB100" s="68">
        <f t="shared" si="665"/>
        <v>3.0018461538461541</v>
      </c>
      <c r="PC100" s="68"/>
      <c r="PD100" s="15">
        <f t="shared" si="512"/>
        <v>0.13539938891313841</v>
      </c>
      <c r="PE100" s="18"/>
      <c r="PF100" s="13">
        <v>218.37</v>
      </c>
      <c r="PG100" s="68">
        <f t="shared" si="513"/>
        <v>-2.6945560833029018E-3</v>
      </c>
      <c r="PH100" s="68">
        <f t="shared" si="658"/>
        <v>-4.3690390796949259E-3</v>
      </c>
      <c r="PI100" s="68">
        <f t="shared" si="514"/>
        <v>-0.37286042504307865</v>
      </c>
      <c r="PJ100" s="68"/>
      <c r="PK100" s="15">
        <f t="shared" si="515"/>
        <v>4.4183044039592639E-2</v>
      </c>
      <c r="PM100" s="13"/>
      <c r="PN100" s="68">
        <f t="shared" si="516"/>
        <v>0</v>
      </c>
      <c r="PO100" s="68">
        <f t="shared" si="517"/>
        <v>-1.6744829963920239E-3</v>
      </c>
      <c r="PP100" s="68">
        <f t="shared" si="518"/>
        <v>0</v>
      </c>
      <c r="PQ100" s="68"/>
      <c r="PR100" s="15">
        <f t="shared" si="519"/>
        <v>0</v>
      </c>
      <c r="PT100" s="13">
        <v>4.5199999999999996</v>
      </c>
      <c r="PU100" s="68">
        <f t="shared" si="520"/>
        <v>-3.0042918454935744E-2</v>
      </c>
      <c r="PV100" s="68">
        <f t="shared" si="659"/>
        <v>-3.1717401451327766E-2</v>
      </c>
      <c r="PW100" s="68">
        <f t="shared" si="521"/>
        <v>-0.4816513761467891</v>
      </c>
      <c r="PX100" s="68"/>
      <c r="PY100" s="15">
        <f t="shared" si="522"/>
        <v>-0.11890838206627687</v>
      </c>
      <c r="QA100" s="13">
        <v>221.35</v>
      </c>
      <c r="QB100" s="68">
        <f t="shared" si="523"/>
        <v>2.2354625652394825E-2</v>
      </c>
      <c r="QC100" s="68">
        <f t="shared" si="660"/>
        <v>2.0680142656002803E-2</v>
      </c>
      <c r="QD100" s="68">
        <f t="shared" si="524"/>
        <v>-0.34393431933370877</v>
      </c>
      <c r="QE100" s="68"/>
      <c r="QF100" s="15">
        <f t="shared" si="525"/>
        <v>0.15442787107541453</v>
      </c>
      <c r="QH100" s="13">
        <v>1.1919999999999999</v>
      </c>
      <c r="QI100" s="68">
        <f t="shared" si="526"/>
        <v>2.7586206896551752E-2</v>
      </c>
      <c r="QJ100" s="68">
        <f t="shared" si="661"/>
        <v>2.5911723900159729E-2</v>
      </c>
      <c r="QK100" s="68">
        <f t="shared" si="527"/>
        <v>-0.52509960159362545</v>
      </c>
      <c r="QL100" s="68"/>
      <c r="QM100" s="15">
        <f t="shared" si="528"/>
        <v>-8.3076923076923145E-2</v>
      </c>
      <c r="QO100" s="13">
        <v>8.85</v>
      </c>
      <c r="QP100" s="68">
        <f t="shared" si="529"/>
        <v>7.972665148063815E-3</v>
      </c>
      <c r="QQ100" s="68">
        <f t="shared" si="662"/>
        <v>6.2981821516717908E-3</v>
      </c>
      <c r="QR100" s="68">
        <f t="shared" si="530"/>
        <v>-0.98921231624369188</v>
      </c>
      <c r="QS100" s="68"/>
      <c r="QT100" s="15">
        <f t="shared" si="531"/>
        <v>-0.22909407665505233</v>
      </c>
      <c r="QV100" s="13">
        <v>1.6140000000000001</v>
      </c>
      <c r="QW100" s="68">
        <f t="shared" si="532"/>
        <v>-1.5253203172666206E-2</v>
      </c>
      <c r="QX100" s="68">
        <f t="shared" si="663"/>
        <v>-1.692768616905823E-2</v>
      </c>
      <c r="QY100" s="68">
        <f t="shared" si="533"/>
        <v>-0.54277620396600557</v>
      </c>
      <c r="QZ100" s="68"/>
      <c r="RA100" s="15">
        <f t="shared" si="534"/>
        <v>-0.34041683694319574</v>
      </c>
      <c r="RC100" s="13">
        <v>29.8</v>
      </c>
      <c r="RD100" s="68">
        <f t="shared" si="535"/>
        <v>3.1141868512110801E-2</v>
      </c>
      <c r="RE100" s="68">
        <f t="shared" si="664"/>
        <v>2.9467385515718779E-2</v>
      </c>
      <c r="RF100" s="68">
        <f t="shared" si="536"/>
        <v>-0.35623244761287531</v>
      </c>
      <c r="RG100" s="68"/>
      <c r="RH100" s="15">
        <f t="shared" si="537"/>
        <v>0.20404040404040408</v>
      </c>
      <c r="RJ100" s="13">
        <v>193.99</v>
      </c>
      <c r="RK100" s="68">
        <f t="shared" si="538"/>
        <v>3.7490640710236493E-2</v>
      </c>
      <c r="RL100" s="68">
        <f t="shared" si="539"/>
        <v>3.5816157713844471E-2</v>
      </c>
      <c r="RM100" s="68">
        <f t="shared" si="540"/>
        <v>-0.10014843677521107</v>
      </c>
      <c r="RN100" s="68"/>
      <c r="RO100" s="15">
        <f t="shared" si="541"/>
        <v>-1.3877592517283396E-2</v>
      </c>
      <c r="RQ100" s="13">
        <v>15.28</v>
      </c>
      <c r="RR100" s="68">
        <f t="shared" si="542"/>
        <v>4.5859000684462692E-2</v>
      </c>
      <c r="RS100" s="68">
        <f t="shared" si="543"/>
        <v>4.4184517688070669E-2</v>
      </c>
      <c r="RT100" s="68">
        <f t="shared" si="544"/>
        <v>4.3715846994535436E-2</v>
      </c>
      <c r="RU100" s="68"/>
      <c r="RV100" s="15">
        <f t="shared" si="545"/>
        <v>-0.2667946257197697</v>
      </c>
      <c r="RX100" s="26">
        <v>128.1</v>
      </c>
      <c r="RY100" s="68">
        <f t="shared" si="546"/>
        <v>8.1377680229613378E-2</v>
      </c>
      <c r="RZ100" s="68">
        <f t="shared" si="547"/>
        <v>7.9703197233221348E-2</v>
      </c>
      <c r="SA100" s="68">
        <f t="shared" si="548"/>
        <v>-3.7276416654141047E-2</v>
      </c>
      <c r="SB100" s="68"/>
      <c r="SC100" s="15">
        <f t="shared" si="549"/>
        <v>0.69377231257437533</v>
      </c>
      <c r="SE100" s="13">
        <v>9.86</v>
      </c>
      <c r="SF100" s="68">
        <f t="shared" si="550"/>
        <v>-0.14632034632034643</v>
      </c>
      <c r="SG100" s="68">
        <f t="shared" si="551"/>
        <v>-0.14799482931673846</v>
      </c>
      <c r="SH100" s="68">
        <f t="shared" si="552"/>
        <v>-0.21120000000000005</v>
      </c>
      <c r="SI100" s="68"/>
      <c r="SJ100" s="15">
        <f t="shared" si="553"/>
        <v>-0.35386631716906947</v>
      </c>
      <c r="SL100" s="13">
        <v>0.879</v>
      </c>
      <c r="SM100" s="68">
        <f t="shared" si="554"/>
        <v>5.269461077844316E-2</v>
      </c>
      <c r="SN100" s="68">
        <f t="shared" si="555"/>
        <v>5.1020127782051138E-2</v>
      </c>
      <c r="SO100" s="68">
        <f t="shared" si="556"/>
        <v>-0.38098591549295774</v>
      </c>
      <c r="SP100" s="68"/>
      <c r="SQ100" s="15">
        <f t="shared" si="557"/>
        <v>-0.12970297029702971</v>
      </c>
      <c r="SS100" s="13">
        <v>10.73</v>
      </c>
      <c r="ST100" s="68">
        <f t="shared" si="558"/>
        <v>9.3283582089550242E-4</v>
      </c>
      <c r="SU100" s="68">
        <f t="shared" si="559"/>
        <v>-7.4164717549652151E-4</v>
      </c>
      <c r="SV100" s="68">
        <f t="shared" si="560"/>
        <v>-0.33519206939281287</v>
      </c>
      <c r="SW100" s="68"/>
      <c r="SX100" s="15">
        <f t="shared" si="561"/>
        <v>0.27738095238095239</v>
      </c>
      <c r="SZ100" s="13">
        <v>20.77</v>
      </c>
      <c r="TA100" s="68">
        <f t="shared" si="562"/>
        <v>-1.7502365184484437E-2</v>
      </c>
      <c r="TB100" s="68">
        <f t="shared" si="563"/>
        <v>-1.9176848180876459E-2</v>
      </c>
      <c r="TC100" s="68">
        <f t="shared" si="564"/>
        <v>-0.48550904136735196</v>
      </c>
      <c r="TD100" s="68"/>
      <c r="TE100" s="15">
        <f t="shared" si="565"/>
        <v>0.3314102564102564</v>
      </c>
      <c r="TG100" s="13">
        <v>0.17829999999999999</v>
      </c>
      <c r="TH100" s="68">
        <f t="shared" si="566"/>
        <v>-1.4372581536760746E-2</v>
      </c>
      <c r="TI100" s="68">
        <f t="shared" si="567"/>
        <v>-1.6047064533152768E-2</v>
      </c>
      <c r="TJ100" s="68">
        <f t="shared" si="568"/>
        <v>-0.1895454545454546</v>
      </c>
      <c r="TK100" s="68"/>
      <c r="TL100" s="15">
        <f t="shared" si="569"/>
        <v>5.1917404129793357E-2</v>
      </c>
      <c r="TN100" s="13">
        <v>35.06</v>
      </c>
      <c r="TO100" s="68">
        <f t="shared" si="570"/>
        <v>1.5937409446537359E-2</v>
      </c>
      <c r="TP100" s="68">
        <f t="shared" si="571"/>
        <v>1.4262926450145335E-2</v>
      </c>
      <c r="TQ100" s="68">
        <f t="shared" si="572"/>
        <v>-0.48896970403678947</v>
      </c>
      <c r="TR100" s="68"/>
      <c r="TS100" s="15">
        <f t="shared" si="573"/>
        <v>0.17848739495798327</v>
      </c>
      <c r="TU100" s="13">
        <v>2.37</v>
      </c>
      <c r="TV100" s="68">
        <f t="shared" si="574"/>
        <v>3.9473684210526452E-2</v>
      </c>
      <c r="TW100" s="68">
        <f t="shared" si="575"/>
        <v>3.779920121413443E-2</v>
      </c>
      <c r="TX100" s="68">
        <f t="shared" si="576"/>
        <v>-0.46258503401360546</v>
      </c>
      <c r="TY100" s="68"/>
      <c r="TZ100" s="15">
        <f t="shared" si="577"/>
        <v>0.38596491228070184</v>
      </c>
      <c r="UB100" s="13"/>
      <c r="UC100" s="68">
        <f t="shared" si="578"/>
        <v>0</v>
      </c>
      <c r="UD100" s="68">
        <f t="shared" si="579"/>
        <v>-1.6744829963920239E-3</v>
      </c>
      <c r="UE100" s="68">
        <f t="shared" si="580"/>
        <v>0</v>
      </c>
      <c r="UF100" s="68"/>
      <c r="UG100" s="15">
        <f t="shared" si="581"/>
        <v>0</v>
      </c>
      <c r="UI100" s="13"/>
      <c r="UJ100" s="68">
        <f t="shared" si="582"/>
        <v>0</v>
      </c>
      <c r="UK100" s="68">
        <f t="shared" si="583"/>
        <v>-1.6744829963920239E-3</v>
      </c>
      <c r="UL100" s="68">
        <f t="shared" si="584"/>
        <v>0</v>
      </c>
      <c r="UM100" s="68"/>
      <c r="UN100" s="15">
        <f t="shared" si="585"/>
        <v>0</v>
      </c>
      <c r="UP100" s="13"/>
      <c r="UQ100" s="68">
        <f t="shared" si="586"/>
        <v>0</v>
      </c>
      <c r="UR100" s="68">
        <f t="shared" si="587"/>
        <v>-1.6744829963920239E-3</v>
      </c>
      <c r="US100" s="68">
        <f t="shared" si="588"/>
        <v>0</v>
      </c>
      <c r="UT100" s="68"/>
      <c r="UU100" s="15">
        <f t="shared" si="589"/>
        <v>0</v>
      </c>
      <c r="UW100" s="13"/>
      <c r="UX100" s="68">
        <f t="shared" si="590"/>
        <v>0</v>
      </c>
      <c r="UY100" s="68">
        <f t="shared" si="591"/>
        <v>-1.6744829963920239E-3</v>
      </c>
      <c r="UZ100" s="68">
        <f t="shared" si="592"/>
        <v>0</v>
      </c>
      <c r="VA100" s="68"/>
      <c r="VB100" s="15">
        <f t="shared" si="593"/>
        <v>0</v>
      </c>
      <c r="VD100" s="13"/>
      <c r="VE100" s="68">
        <f t="shared" si="594"/>
        <v>0</v>
      </c>
      <c r="VF100" s="68">
        <f t="shared" si="595"/>
        <v>-1.6744829963920239E-3</v>
      </c>
      <c r="VG100" s="68">
        <f t="shared" si="596"/>
        <v>0</v>
      </c>
      <c r="VH100" s="68"/>
      <c r="VI100" s="15">
        <f t="shared" si="597"/>
        <v>0</v>
      </c>
      <c r="VM100" s="21">
        <f t="shared" si="598"/>
        <v>1.347488304137244E-2</v>
      </c>
      <c r="VN100" s="49"/>
      <c r="VO100" s="21">
        <f t="shared" si="599"/>
        <v>0.44023990892974951</v>
      </c>
      <c r="VP100" s="14"/>
      <c r="VQ100" s="21">
        <f t="shared" si="600"/>
        <v>0.10812269830911451</v>
      </c>
    </row>
    <row r="101" spans="1:589" ht="15.75" customHeight="1" x14ac:dyDescent="0.2">
      <c r="A101" s="127">
        <v>45791</v>
      </c>
      <c r="B101" s="4">
        <f t="shared" si="333"/>
        <v>45791</v>
      </c>
      <c r="C101" s="13">
        <v>42051.06</v>
      </c>
      <c r="D101" s="138">
        <f t="shared" si="334"/>
        <v>-89.370000000002619</v>
      </c>
      <c r="E101" s="68">
        <f t="shared" si="335"/>
        <v>-2.1207662095522667E-3</v>
      </c>
      <c r="F101" s="15">
        <f t="shared" si="336"/>
        <v>-1.1591703878928876E-2</v>
      </c>
      <c r="G101" s="13">
        <v>5892.58</v>
      </c>
      <c r="H101" s="138">
        <f t="shared" si="337"/>
        <v>6.0299999999997453</v>
      </c>
      <c r="I101" s="68">
        <f t="shared" si="338"/>
        <v>1.0243691126380894E-3</v>
      </c>
      <c r="J101" s="15">
        <f t="shared" si="339"/>
        <v>1.8617288064702842E-3</v>
      </c>
      <c r="K101" s="13">
        <v>19146.810000000001</v>
      </c>
      <c r="L101" s="138">
        <f t="shared" si="340"/>
        <v>136.72999999999956</v>
      </c>
      <c r="M101" s="68">
        <f t="shared" si="341"/>
        <v>7.1924999789585078E-3</v>
      </c>
      <c r="N101" s="15">
        <f t="shared" si="342"/>
        <v>-8.4916256662725641E-3</v>
      </c>
      <c r="O101" s="13">
        <v>2083.8000000000002</v>
      </c>
      <c r="P101" s="138">
        <f t="shared" si="343"/>
        <v>-18.549999999999727</v>
      </c>
      <c r="Q101" s="68">
        <f t="shared" si="344"/>
        <v>-8.8234594620304561E-3</v>
      </c>
      <c r="R101" s="15">
        <f t="shared" si="345"/>
        <v>-6.5627578290346739E-2</v>
      </c>
      <c r="S101" s="18">
        <f t="shared" si="346"/>
        <v>8.8886969980084783E-4</v>
      </c>
      <c r="T101" s="121">
        <f t="shared" si="347"/>
        <v>259.81935111098278</v>
      </c>
      <c r="U101" s="121">
        <f t="shared" si="348"/>
        <v>259.81935111098278</v>
      </c>
      <c r="V101" s="134">
        <f t="shared" si="349"/>
        <v>6.8468980159931778E-4</v>
      </c>
      <c r="W101" s="21">
        <f t="shared" si="601"/>
        <v>4.2509903829562696E-3</v>
      </c>
      <c r="X101" s="18">
        <f t="shared" si="350"/>
        <v>-6.8183914499653133E-4</v>
      </c>
      <c r="Y101" s="352">
        <f>488251+53006.91</f>
        <v>541257.91</v>
      </c>
      <c r="Z101" s="15">
        <v>1.9999999999999999E-6</v>
      </c>
      <c r="AA101" s="21">
        <f t="shared" si="351"/>
        <v>-6.8268980159931773E-4</v>
      </c>
      <c r="AC101" s="13">
        <v>219.72</v>
      </c>
      <c r="AD101" s="68">
        <f t="shared" si="352"/>
        <v>8.5375929496005927E-3</v>
      </c>
      <c r="AE101" s="68">
        <f t="shared" si="602"/>
        <v>7.8529031480012758E-3</v>
      </c>
      <c r="AF101" s="68">
        <f t="shared" si="353"/>
        <v>0.33349517509255316</v>
      </c>
      <c r="AG101" s="68"/>
      <c r="AH101" s="15">
        <f t="shared" si="354"/>
        <v>-3.2794823260113522E-2</v>
      </c>
      <c r="AJ101" s="13">
        <v>21.72</v>
      </c>
      <c r="AK101" s="68">
        <f t="shared" si="355"/>
        <v>2.7700831024930158E-3</v>
      </c>
      <c r="AL101" s="68">
        <f t="shared" si="603"/>
        <v>2.085393300893698E-3</v>
      </c>
      <c r="AM101" s="68">
        <f t="shared" si="356"/>
        <v>0.16774193548387081</v>
      </c>
      <c r="AN101" s="68"/>
      <c r="AO101" s="15">
        <f t="shared" si="357"/>
        <v>3.2810271041369361E-2</v>
      </c>
      <c r="AQ101" s="13">
        <v>20.54</v>
      </c>
      <c r="AR101" s="68">
        <f t="shared" si="358"/>
        <v>8.8408644400785712E-3</v>
      </c>
      <c r="AS101" s="68">
        <f t="shared" si="604"/>
        <v>8.1561746384792543E-3</v>
      </c>
      <c r="AT101" s="68">
        <f t="shared" si="359"/>
        <v>0.18934568616097278</v>
      </c>
      <c r="AU101" s="68"/>
      <c r="AV101" s="15">
        <f t="shared" si="360"/>
        <v>-4.3316255239869574E-2</v>
      </c>
      <c r="AX101" s="13">
        <v>204.81</v>
      </c>
      <c r="AY101" s="68">
        <f t="shared" si="361"/>
        <v>1.075321374456224E-3</v>
      </c>
      <c r="AZ101" s="68">
        <f t="shared" si="605"/>
        <v>3.9063157285690623E-4</v>
      </c>
      <c r="BA101" s="68">
        <f t="shared" si="362"/>
        <v>0.5272930648769576</v>
      </c>
      <c r="BB101" s="68"/>
      <c r="BC101" s="15">
        <f t="shared" si="363"/>
        <v>3.0363876781429283E-3</v>
      </c>
      <c r="BE101" s="13">
        <v>75.900000000000006</v>
      </c>
      <c r="BF101" s="68">
        <f t="shared" si="364"/>
        <v>-6.1542490506743333E-3</v>
      </c>
      <c r="BG101" s="68">
        <f t="shared" si="606"/>
        <v>-6.8389388522736511E-3</v>
      </c>
      <c r="BH101" s="68"/>
      <c r="BI101" s="68"/>
      <c r="BJ101" s="15">
        <f t="shared" si="365"/>
        <v>3.0270123523822506E-2</v>
      </c>
      <c r="BL101" s="13">
        <v>71.44</v>
      </c>
      <c r="BM101" s="68">
        <f t="shared" si="366"/>
        <v>4.6406975108985839E-3</v>
      </c>
      <c r="BN101" s="68">
        <f t="shared" si="607"/>
        <v>3.9560077092992661E-3</v>
      </c>
      <c r="BO101" s="68">
        <f t="shared" si="367"/>
        <v>0.20309868642640611</v>
      </c>
      <c r="BP101" s="68"/>
      <c r="BQ101" s="15">
        <f t="shared" si="368"/>
        <v>7.638993521169192E-2</v>
      </c>
      <c r="BS101" s="13">
        <v>39.06</v>
      </c>
      <c r="BT101" s="68">
        <f t="shared" si="369"/>
        <v>2.0523345305286148E-3</v>
      </c>
      <c r="BU101" s="68">
        <f t="shared" si="608"/>
        <v>1.367644728929297E-3</v>
      </c>
      <c r="BV101" s="68">
        <f t="shared" si="370"/>
        <v>4.830917874396147E-2</v>
      </c>
      <c r="BW101" s="68"/>
      <c r="BX101" s="15">
        <f t="shared" si="371"/>
        <v>2.1176470588235352E-2</v>
      </c>
      <c r="BZ101" s="13"/>
      <c r="CA101" s="68">
        <f t="shared" si="372"/>
        <v>0</v>
      </c>
      <c r="CB101" s="68">
        <f t="shared" si="609"/>
        <v>0</v>
      </c>
      <c r="CC101" s="68">
        <f t="shared" si="373"/>
        <v>0</v>
      </c>
      <c r="CD101" s="68"/>
      <c r="CE101" s="15">
        <f t="shared" si="374"/>
        <v>0</v>
      </c>
      <c r="CG101" s="13">
        <v>30.11</v>
      </c>
      <c r="CH101" s="68">
        <f t="shared" si="375"/>
        <v>-7.5807514831905216E-3</v>
      </c>
      <c r="CI101" s="68">
        <f t="shared" si="610"/>
        <v>-8.2654412847898394E-3</v>
      </c>
      <c r="CJ101" s="68">
        <f t="shared" si="376"/>
        <v>-3.9695666556401254E-3</v>
      </c>
      <c r="CK101" s="68"/>
      <c r="CL101" s="15">
        <f t="shared" si="377"/>
        <v>-0.12369033760186263</v>
      </c>
      <c r="CN101" s="13">
        <v>31.43</v>
      </c>
      <c r="CO101" s="68">
        <f t="shared" si="378"/>
        <v>-5.064893953782847E-3</v>
      </c>
      <c r="CP101" s="68">
        <f t="shared" si="611"/>
        <v>-5.7495837553821648E-3</v>
      </c>
      <c r="CQ101" s="68">
        <f t="shared" si="379"/>
        <v>2.8717294192724908E-3</v>
      </c>
      <c r="CR101" s="68"/>
      <c r="CS101" s="15">
        <f t="shared" si="380"/>
        <v>-6.0950104571257817E-2</v>
      </c>
      <c r="CU101" s="13">
        <v>35.58</v>
      </c>
      <c r="CV101" s="68">
        <f t="shared" si="381"/>
        <v>-8.6375034828643713E-3</v>
      </c>
      <c r="CW101" s="68">
        <f t="shared" si="612"/>
        <v>-9.3221932844636882E-3</v>
      </c>
      <c r="CX101" s="68">
        <f t="shared" si="382"/>
        <v>0.10668740279937791</v>
      </c>
      <c r="CY101" s="68"/>
      <c r="CZ101" s="15">
        <f t="shared" si="383"/>
        <v>-4.5600858369098787E-2</v>
      </c>
      <c r="DB101" s="13">
        <v>19.8</v>
      </c>
      <c r="DC101" s="68">
        <f t="shared" si="384"/>
        <v>-7.5187969924811323E-3</v>
      </c>
      <c r="DD101" s="68">
        <f t="shared" si="613"/>
        <v>-8.2034867940804501E-3</v>
      </c>
      <c r="DE101" s="68">
        <f t="shared" si="385"/>
        <v>-9.4650205761316886E-2</v>
      </c>
      <c r="DF101" s="68"/>
      <c r="DG101" s="15">
        <f t="shared" si="386"/>
        <v>-2.7504911591355537E-2</v>
      </c>
      <c r="DI101" s="13">
        <v>47.19</v>
      </c>
      <c r="DJ101" s="68">
        <f t="shared" si="387"/>
        <v>-5.8984621866442202E-3</v>
      </c>
      <c r="DK101" s="68">
        <f t="shared" si="614"/>
        <v>-6.583151988243538E-3</v>
      </c>
      <c r="DL101" s="68">
        <f t="shared" si="388"/>
        <v>6.8856172140430327E-2</v>
      </c>
      <c r="DM101" s="68"/>
      <c r="DN101" s="15">
        <f t="shared" si="389"/>
        <v>0.11930740037950668</v>
      </c>
      <c r="DP101" s="13">
        <v>41.09</v>
      </c>
      <c r="DQ101" s="68">
        <f t="shared" si="390"/>
        <v>9.5823095823095953E-3</v>
      </c>
      <c r="DR101" s="68">
        <f t="shared" si="615"/>
        <v>8.8976197807102766E-3</v>
      </c>
      <c r="DS101" s="68"/>
      <c r="DT101" s="68"/>
      <c r="DU101" s="15">
        <f t="shared" si="391"/>
        <v>7.9044117647058959E-2</v>
      </c>
      <c r="DV101" s="18"/>
      <c r="DW101" s="13">
        <v>31.07</v>
      </c>
      <c r="DX101" s="68">
        <f t="shared" si="392"/>
        <v>1.0735198438516651E-2</v>
      </c>
      <c r="DY101" s="68">
        <f t="shared" si="616"/>
        <v>1.0050508636917335E-2</v>
      </c>
      <c r="DZ101" s="68">
        <f t="shared" si="393"/>
        <v>0.65795090715048044</v>
      </c>
      <c r="EA101" s="68"/>
      <c r="EB101" s="15">
        <f t="shared" si="394"/>
        <v>-7.1706005377950369E-2</v>
      </c>
      <c r="ED101" s="13">
        <v>35.159999999999997</v>
      </c>
      <c r="EE101" s="68">
        <f t="shared" si="395"/>
        <v>1.0635240011497484E-2</v>
      </c>
      <c r="EF101" s="68">
        <f t="shared" si="617"/>
        <v>9.9505502098981673E-3</v>
      </c>
      <c r="EG101" s="68">
        <f t="shared" si="396"/>
        <v>0.67189728958630501</v>
      </c>
      <c r="EH101" s="68"/>
      <c r="EI101" s="15">
        <f t="shared" si="397"/>
        <v>-4.6637744034707315E-2</v>
      </c>
      <c r="EK101" s="13">
        <v>114.04</v>
      </c>
      <c r="EL101" s="68">
        <f t="shared" si="398"/>
        <v>1.2608772864500104E-2</v>
      </c>
      <c r="EM101" s="68">
        <f t="shared" si="618"/>
        <v>1.1924083062900787E-2</v>
      </c>
      <c r="EN101" s="68">
        <f t="shared" si="399"/>
        <v>0.76696622249767576</v>
      </c>
      <c r="EO101" s="68"/>
      <c r="EP101" s="15">
        <f t="shared" si="400"/>
        <v>2.4618149146451114E-2</v>
      </c>
      <c r="ER101" s="13">
        <v>37.020000000000003</v>
      </c>
      <c r="ES101" s="68">
        <f t="shared" si="401"/>
        <v>-9.6308186195826484E-3</v>
      </c>
      <c r="ET101" s="68">
        <f t="shared" si="619"/>
        <v>-1.0315508421181965E-2</v>
      </c>
      <c r="EU101" s="68">
        <f t="shared" si="402"/>
        <v>6.0441134345459946E-2</v>
      </c>
      <c r="EV101" s="68"/>
      <c r="EW101" s="15">
        <f t="shared" si="403"/>
        <v>-4.8084340447415719E-2</v>
      </c>
      <c r="EY101" s="13">
        <v>33.049999999999997</v>
      </c>
      <c r="EZ101" s="68">
        <f t="shared" si="404"/>
        <v>-2.3922031896042594E-2</v>
      </c>
      <c r="FA101" s="68">
        <f t="shared" si="620"/>
        <v>-2.4606721697641911E-2</v>
      </c>
      <c r="FB101" s="68"/>
      <c r="FC101" s="68"/>
      <c r="FD101" s="15">
        <f t="shared" si="405"/>
        <v>0.34458909682668837</v>
      </c>
      <c r="FF101" s="13">
        <v>56.51</v>
      </c>
      <c r="FG101" s="68">
        <f t="shared" si="406"/>
        <v>-6.3302268331281771E-3</v>
      </c>
      <c r="FH101" s="68">
        <f t="shared" si="621"/>
        <v>-7.0149166347274949E-3</v>
      </c>
      <c r="FI101" s="68">
        <f t="shared" si="407"/>
        <v>-4.3500338524035211E-2</v>
      </c>
      <c r="FJ101" s="68"/>
      <c r="FK101" s="15">
        <f t="shared" si="408"/>
        <v>-4.9304455009685005E-3</v>
      </c>
      <c r="FM101" s="13">
        <v>183.04</v>
      </c>
      <c r="FN101" s="68">
        <f t="shared" si="409"/>
        <v>1.1486079964993683E-3</v>
      </c>
      <c r="FO101" s="68">
        <f t="shared" si="622"/>
        <v>4.6391819490005054E-4</v>
      </c>
      <c r="FP101" s="68">
        <f t="shared" si="410"/>
        <v>0.57413140694874432</v>
      </c>
      <c r="FQ101" s="68"/>
      <c r="FR101" s="15">
        <f t="shared" si="411"/>
        <v>7.5966090498733648E-3</v>
      </c>
      <c r="FT101" s="13">
        <v>93.34</v>
      </c>
      <c r="FU101" s="68">
        <f t="shared" si="412"/>
        <v>-1.1752249867654838E-2</v>
      </c>
      <c r="FV101" s="68">
        <f t="shared" si="623"/>
        <v>-1.2436939669254157E-2</v>
      </c>
      <c r="FW101" s="68">
        <f t="shared" si="413"/>
        <v>6.0320345336817016E-2</v>
      </c>
      <c r="FX101" s="68"/>
      <c r="FY101" s="15">
        <f t="shared" si="414"/>
        <v>3.504102905300506E-2</v>
      </c>
      <c r="GA101" s="13">
        <v>18.09</v>
      </c>
      <c r="GB101" s="68">
        <f t="shared" si="415"/>
        <v>-1.1043622308116827E-3</v>
      </c>
      <c r="GC101" s="68">
        <f t="shared" si="624"/>
        <v>-1.7890520324110005E-3</v>
      </c>
      <c r="GD101" s="68"/>
      <c r="GE101" s="68"/>
      <c r="GF101" s="15">
        <f t="shared" si="416"/>
        <v>3.786574870912221E-2</v>
      </c>
      <c r="GG101" s="18"/>
      <c r="GH101" s="13">
        <v>16.66</v>
      </c>
      <c r="GI101" s="68">
        <f t="shared" si="417"/>
        <v>-2.4018746338605748E-2</v>
      </c>
      <c r="GJ101" s="68">
        <f t="shared" si="625"/>
        <v>-2.4703436140205065E-2</v>
      </c>
      <c r="GK101" s="68">
        <f t="shared" si="418"/>
        <v>-0.13319458896982303</v>
      </c>
      <c r="GL101" s="68"/>
      <c r="GM101" s="15">
        <f t="shared" si="419"/>
        <v>-0.11851851851851844</v>
      </c>
      <c r="GO101" s="13">
        <v>24.41</v>
      </c>
      <c r="GP101" s="68">
        <f t="shared" si="420"/>
        <v>-1.3737373737373732E-2</v>
      </c>
      <c r="GQ101" s="68">
        <f t="shared" si="626"/>
        <v>-1.4422063538973049E-2</v>
      </c>
      <c r="GR101" s="68"/>
      <c r="GS101" s="68"/>
      <c r="GT101" s="15">
        <f t="shared" si="421"/>
        <v>-0.10422018348623853</v>
      </c>
      <c r="GV101" s="13">
        <v>14.72</v>
      </c>
      <c r="GW101" s="68">
        <f t="shared" si="422"/>
        <v>4.7781569965870503E-3</v>
      </c>
      <c r="GX101" s="68">
        <f t="shared" si="627"/>
        <v>4.0934671949877325E-3</v>
      </c>
      <c r="GY101" s="68">
        <f t="shared" si="423"/>
        <v>0.2421940928270043</v>
      </c>
      <c r="GZ101" s="68"/>
      <c r="HA101" s="15">
        <f t="shared" si="424"/>
        <v>7.2886297376093284E-2</v>
      </c>
      <c r="HD101" s="13">
        <v>347.68</v>
      </c>
      <c r="HE101" s="68">
        <f t="shared" si="425"/>
        <v>4.0739964678061527E-2</v>
      </c>
      <c r="HF101" s="68">
        <f t="shared" si="628"/>
        <v>4.005527487646221E-2</v>
      </c>
      <c r="HG101" s="68">
        <f t="shared" si="426"/>
        <v>0.95314869951126358</v>
      </c>
      <c r="HH101" s="68"/>
      <c r="HI101" s="15">
        <f t="shared" si="427"/>
        <v>-0.13906497622820913</v>
      </c>
      <c r="HK101" s="26">
        <v>33.53</v>
      </c>
      <c r="HL101" s="68">
        <f t="shared" si="428"/>
        <v>-7.4008288928359978E-3</v>
      </c>
      <c r="HM101" s="68">
        <f t="shared" si="629"/>
        <v>-8.0855186944353147E-3</v>
      </c>
      <c r="HN101" s="68">
        <f t="shared" si="429"/>
        <v>12.520161290322582</v>
      </c>
      <c r="HO101" s="68"/>
      <c r="HP101" s="15">
        <f t="shared" si="430"/>
        <v>0.27103866565579993</v>
      </c>
      <c r="HR101" s="13">
        <v>108.48</v>
      </c>
      <c r="HS101" s="68">
        <f t="shared" si="431"/>
        <v>-8.7719298245613458E-3</v>
      </c>
      <c r="HT101" s="68">
        <f t="shared" si="630"/>
        <v>-9.4566196261606644E-3</v>
      </c>
      <c r="HU101" s="68">
        <f t="shared" si="432"/>
        <v>1.9802197802197807</v>
      </c>
      <c r="HV101" s="68"/>
      <c r="HW101" s="15">
        <f t="shared" si="433"/>
        <v>8.4596076973134787E-3</v>
      </c>
      <c r="HY101" s="13">
        <v>135.34</v>
      </c>
      <c r="HZ101" s="68">
        <f t="shared" si="434"/>
        <v>4.1637804971907923E-2</v>
      </c>
      <c r="IA101" s="68">
        <f t="shared" si="631"/>
        <v>4.0953115170308606E-2</v>
      </c>
      <c r="IB101" s="68">
        <f t="shared" si="435"/>
        <v>0.27799811142587344</v>
      </c>
      <c r="IC101" s="68"/>
      <c r="ID101" s="15">
        <f t="shared" si="436"/>
        <v>7.8188993968278456E-3</v>
      </c>
      <c r="IF101" s="13">
        <v>232.12</v>
      </c>
      <c r="IG101" s="68">
        <f t="shared" si="437"/>
        <v>-1.2907667154288915E-3</v>
      </c>
      <c r="IH101" s="68">
        <f t="shared" si="632"/>
        <v>-1.9754565170282093E-3</v>
      </c>
      <c r="II101" s="68">
        <f t="shared" si="438"/>
        <v>0.32640000000000002</v>
      </c>
      <c r="IJ101" s="68"/>
      <c r="IK101" s="15">
        <f t="shared" si="439"/>
        <v>1.2077294685990387E-3</v>
      </c>
      <c r="IM101" s="13">
        <v>223.11</v>
      </c>
      <c r="IN101" s="68">
        <f t="shared" si="440"/>
        <v>-1.160678686926849E-2</v>
      </c>
      <c r="IO101" s="68">
        <f t="shared" si="633"/>
        <v>-1.2291476670867808E-2</v>
      </c>
      <c r="IP101" s="68">
        <f t="shared" si="441"/>
        <v>3.3567662565905096</v>
      </c>
      <c r="IQ101" s="68"/>
      <c r="IR101" s="15">
        <f t="shared" si="442"/>
        <v>0.18985654098448096</v>
      </c>
      <c r="IT101" s="13">
        <v>53.3</v>
      </c>
      <c r="IU101" s="68">
        <f t="shared" si="443"/>
        <v>2.5789068514241655E-2</v>
      </c>
      <c r="IV101" s="68">
        <f t="shared" si="634"/>
        <v>2.5104378712642338E-2</v>
      </c>
      <c r="IW101" s="68">
        <f t="shared" si="444"/>
        <v>1.9205479452054792</v>
      </c>
      <c r="IX101" s="68"/>
      <c r="IY101" s="15">
        <f t="shared" si="445"/>
        <v>3.7166763961860215E-2</v>
      </c>
      <c r="JA101" s="13">
        <v>659.36</v>
      </c>
      <c r="JB101" s="68">
        <f t="shared" si="446"/>
        <v>5.0759873786260399E-3</v>
      </c>
      <c r="JC101" s="68">
        <f t="shared" si="635"/>
        <v>4.3912975770267221E-3</v>
      </c>
      <c r="JD101" s="68">
        <f t="shared" si="447"/>
        <v>0.33365695792880268</v>
      </c>
      <c r="JE101" s="68"/>
      <c r="JF101" s="15">
        <f t="shared" si="448"/>
        <v>0.12612935731242852</v>
      </c>
      <c r="JH101" s="13">
        <v>452.94</v>
      </c>
      <c r="JI101" s="68">
        <f t="shared" si="449"/>
        <v>8.4606136171349947E-3</v>
      </c>
      <c r="JJ101" s="68">
        <f t="shared" si="636"/>
        <v>7.7759238155356769E-3</v>
      </c>
      <c r="JK101" s="68">
        <f t="shared" si="450"/>
        <v>0.11372298310752661</v>
      </c>
      <c r="JL101" s="68"/>
      <c r="JM101" s="15">
        <f t="shared" si="451"/>
        <v>7.4590747330960855E-2</v>
      </c>
      <c r="JO101" s="13">
        <v>12.51</v>
      </c>
      <c r="JP101" s="68">
        <f t="shared" si="452"/>
        <v>-8.7163232963549473E-3</v>
      </c>
      <c r="JQ101" s="68">
        <f t="shared" si="637"/>
        <v>-9.401013097954266E-3</v>
      </c>
      <c r="JR101" s="68">
        <f t="shared" si="453"/>
        <v>-0.57786401214779815</v>
      </c>
      <c r="JS101" s="68"/>
      <c r="JT101" s="15">
        <f t="shared" si="454"/>
        <v>0.22767419038272821</v>
      </c>
      <c r="JV101" s="13">
        <v>1.51</v>
      </c>
      <c r="JW101" s="68">
        <f t="shared" si="455"/>
        <v>-6.5789473684210583E-3</v>
      </c>
      <c r="JX101" s="68">
        <f t="shared" si="638"/>
        <v>-7.2636371700203761E-3</v>
      </c>
      <c r="JY101" s="68">
        <f t="shared" si="456"/>
        <v>-0.40316205533596833</v>
      </c>
      <c r="JZ101" s="68"/>
      <c r="KA101" s="15">
        <f t="shared" si="457"/>
        <v>-0.16111111111111112</v>
      </c>
      <c r="KC101" s="13">
        <v>17.93</v>
      </c>
      <c r="KD101" s="68">
        <f t="shared" si="458"/>
        <v>-1.5376166941241137E-2</v>
      </c>
      <c r="KE101" s="68">
        <f t="shared" si="639"/>
        <v>-1.6060856742840454E-2</v>
      </c>
      <c r="KF101" s="68">
        <f t="shared" si="459"/>
        <v>-7.9568788501026735E-2</v>
      </c>
      <c r="KG101" s="68"/>
      <c r="KH101" s="15">
        <f t="shared" si="460"/>
        <v>-0.19161406672678089</v>
      </c>
      <c r="KI101" s="18"/>
      <c r="KJ101" s="13">
        <v>59.79</v>
      </c>
      <c r="KK101" s="68">
        <f t="shared" si="461"/>
        <v>1.2188928390045688E-2</v>
      </c>
      <c r="KL101" s="68">
        <f t="shared" si="640"/>
        <v>1.1504238588446371E-2</v>
      </c>
      <c r="KM101" s="68">
        <f t="shared" si="462"/>
        <v>1.8336492890995257</v>
      </c>
      <c r="KN101" s="68"/>
      <c r="KO101" s="15">
        <f t="shared" si="463"/>
        <v>-0.11040023805981246</v>
      </c>
      <c r="KQ101" s="13">
        <v>1.4330000000000001</v>
      </c>
      <c r="KR101" s="68">
        <f t="shared" si="464"/>
        <v>-1.8493150684931448E-2</v>
      </c>
      <c r="KS101" s="68">
        <f t="shared" si="641"/>
        <v>-1.9177840486530765E-2</v>
      </c>
      <c r="KT101" s="68">
        <f t="shared" si="465"/>
        <v>-0.4530534351145038</v>
      </c>
      <c r="KU101" s="68"/>
      <c r="KV101" s="15">
        <f t="shared" si="466"/>
        <v>0.41881188118811885</v>
      </c>
      <c r="KW101" s="18"/>
      <c r="KX101" s="13">
        <v>28</v>
      </c>
      <c r="KY101" s="68">
        <f t="shared" si="467"/>
        <v>4.8689138576779055E-2</v>
      </c>
      <c r="KZ101" s="68">
        <f t="shared" si="642"/>
        <v>4.8004448775179738E-2</v>
      </c>
      <c r="LA101" s="68">
        <f t="shared" si="468"/>
        <v>-0.61073265674961774</v>
      </c>
      <c r="LB101" s="68"/>
      <c r="LC101" s="15">
        <f t="shared" si="469"/>
        <v>0.18093631379164904</v>
      </c>
      <c r="LD101" s="18"/>
      <c r="LE101" s="13">
        <v>56.36</v>
      </c>
      <c r="LF101" s="68">
        <f t="shared" si="470"/>
        <v>3.0254493682150153E-3</v>
      </c>
      <c r="LG101" s="68">
        <f t="shared" si="643"/>
        <v>2.3407595666156975E-3</v>
      </c>
      <c r="LH101" s="68">
        <f t="shared" si="471"/>
        <v>0.57298353335193974</v>
      </c>
      <c r="LI101" s="68"/>
      <c r="LJ101" s="15">
        <f t="shared" si="472"/>
        <v>0.22229451312079809</v>
      </c>
      <c r="LL101" s="26">
        <v>104.78</v>
      </c>
      <c r="LM101" s="68">
        <f t="shared" si="473"/>
        <v>-2.0656136087484754E-2</v>
      </c>
      <c r="LN101" s="68">
        <f t="shared" si="644"/>
        <v>-2.1340825889084071E-2</v>
      </c>
      <c r="LO101" s="68">
        <f t="shared" si="474"/>
        <v>0.19748571428571429</v>
      </c>
      <c r="LP101" s="68"/>
      <c r="LQ101" s="15">
        <f t="shared" si="475"/>
        <v>0.33972637770106134</v>
      </c>
      <c r="LS101" s="13">
        <v>13.49</v>
      </c>
      <c r="LT101" s="68">
        <f t="shared" si="476"/>
        <v>-1.9622093023255783E-2</v>
      </c>
      <c r="LU101" s="68">
        <f t="shared" si="645"/>
        <v>-2.03067828248551E-2</v>
      </c>
      <c r="LV101" s="68"/>
      <c r="LW101" s="68"/>
      <c r="LX101" s="15">
        <f t="shared" si="477"/>
        <v>0.45837837837837841</v>
      </c>
      <c r="LZ101" s="13">
        <v>13.7</v>
      </c>
      <c r="MA101" s="68">
        <f t="shared" si="478"/>
        <v>2.2388059701492456E-2</v>
      </c>
      <c r="MB101" s="68">
        <f t="shared" si="646"/>
        <v>2.1703369899893139E-2</v>
      </c>
      <c r="MC101" s="68">
        <f t="shared" si="479"/>
        <v>-0.38426966292134834</v>
      </c>
      <c r="MD101" s="68"/>
      <c r="ME101" s="15">
        <f t="shared" si="480"/>
        <v>1.6320474777447986E-2</v>
      </c>
      <c r="MG101" s="13">
        <v>37.01</v>
      </c>
      <c r="MH101" s="68">
        <f t="shared" si="481"/>
        <v>0.15547923821417411</v>
      </c>
      <c r="MI101" s="68">
        <f t="shared" si="647"/>
        <v>0.15479454841257478</v>
      </c>
      <c r="MJ101" s="68">
        <f t="shared" si="482"/>
        <v>3.9878706199460914</v>
      </c>
      <c r="MK101" s="68"/>
      <c r="ML101" s="15">
        <f t="shared" si="483"/>
        <v>0.74328780028261876</v>
      </c>
      <c r="MN101" s="26">
        <v>107.14</v>
      </c>
      <c r="MO101" s="68">
        <f t="shared" si="484"/>
        <v>-3.7320395596199149E-4</v>
      </c>
      <c r="MP101" s="68">
        <f t="shared" si="648"/>
        <v>-1.0578937575613093E-3</v>
      </c>
      <c r="MQ101" s="68">
        <f t="shared" si="485"/>
        <v>-0.14900714853057986</v>
      </c>
      <c r="MR101" s="68"/>
      <c r="MS101" s="15">
        <f t="shared" si="486"/>
        <v>-3.8154232875482537E-2</v>
      </c>
      <c r="MU101" s="13">
        <v>11.51</v>
      </c>
      <c r="MV101" s="68">
        <f t="shared" si="487"/>
        <v>-6.1939690301548479E-2</v>
      </c>
      <c r="MW101" s="68">
        <f t="shared" si="649"/>
        <v>-6.2624380103147803E-2</v>
      </c>
      <c r="MX101" s="68">
        <f t="shared" si="488"/>
        <v>-0.44849065644465747</v>
      </c>
      <c r="MY101" s="68"/>
      <c r="MZ101" s="15">
        <f t="shared" si="489"/>
        <v>7.8725398313027162E-2</v>
      </c>
      <c r="NB101" s="13">
        <v>223.24</v>
      </c>
      <c r="NC101" s="68">
        <f t="shared" si="490"/>
        <v>7.6735578225151984E-3</v>
      </c>
      <c r="ND101" s="68">
        <f t="shared" si="650"/>
        <v>6.9888680209158806E-3</v>
      </c>
      <c r="NE101" s="68">
        <f t="shared" si="491"/>
        <v>0.64789252232966721</v>
      </c>
      <c r="NF101" s="68"/>
      <c r="NG101" s="15">
        <f t="shared" si="492"/>
        <v>0.33844954733497223</v>
      </c>
      <c r="NI101" s="13">
        <v>4.79</v>
      </c>
      <c r="NJ101" s="68">
        <f t="shared" si="493"/>
        <v>-3.0364372469635696E-2</v>
      </c>
      <c r="NK101" s="68">
        <f t="shared" si="651"/>
        <v>-3.1049062271235012E-2</v>
      </c>
      <c r="NL101" s="68">
        <f t="shared" si="494"/>
        <v>-0.9619690353314807</v>
      </c>
      <c r="NM101" s="68"/>
      <c r="NN101" s="15">
        <f t="shared" si="495"/>
        <v>-2.2448979591836799E-2</v>
      </c>
      <c r="NP101" s="13">
        <v>432.84</v>
      </c>
      <c r="NQ101" s="68">
        <f t="shared" si="496"/>
        <v>-1.7067207897043433E-3</v>
      </c>
      <c r="NR101" s="68">
        <f t="shared" si="652"/>
        <v>-2.391410591303661E-3</v>
      </c>
      <c r="NS101" s="68">
        <f t="shared" si="497"/>
        <v>2.2978285714285711</v>
      </c>
      <c r="NT101" s="68"/>
      <c r="NU101" s="15">
        <f t="shared" si="498"/>
        <v>0.31590307968260711</v>
      </c>
      <c r="NW101" s="13">
        <v>165.37</v>
      </c>
      <c r="NX101" s="68">
        <f t="shared" si="499"/>
        <v>3.6607534632984412E-2</v>
      </c>
      <c r="NY101" s="68">
        <f t="shared" si="653"/>
        <v>3.5922844831385095E-2</v>
      </c>
      <c r="NZ101" s="68">
        <f t="shared" si="500"/>
        <v>-5.9114701866181084E-2</v>
      </c>
      <c r="OA101" s="68"/>
      <c r="OB101" s="15">
        <f t="shared" si="501"/>
        <v>-0.12641310089804547</v>
      </c>
      <c r="OD101" s="13">
        <v>1.59</v>
      </c>
      <c r="OE101" s="68">
        <f t="shared" si="502"/>
        <v>-3.0487804878048672E-2</v>
      </c>
      <c r="OF101" s="68">
        <f t="shared" si="654"/>
        <v>-3.1172494679647989E-2</v>
      </c>
      <c r="OG101" s="68">
        <f t="shared" si="503"/>
        <v>-0.99295431382106614</v>
      </c>
      <c r="OH101" s="68"/>
      <c r="OI101" s="15">
        <f t="shared" si="504"/>
        <v>8.9041095890411037E-2</v>
      </c>
      <c r="OK101" s="13">
        <v>96.92</v>
      </c>
      <c r="OL101" s="68">
        <f t="shared" si="505"/>
        <v>4.744407219280234E-2</v>
      </c>
      <c r="OM101" s="68">
        <f t="shared" si="655"/>
        <v>4.6759382391203023E-2</v>
      </c>
      <c r="ON101" s="68">
        <f t="shared" si="506"/>
        <v>1.2831566548881035</v>
      </c>
      <c r="OO101" s="68"/>
      <c r="OP101" s="15">
        <f t="shared" si="507"/>
        <v>0.45503678126407449</v>
      </c>
      <c r="OR101" s="13">
        <v>2.99</v>
      </c>
      <c r="OS101" s="68">
        <f t="shared" si="508"/>
        <v>6.7340067340067398E-3</v>
      </c>
      <c r="OT101" s="68">
        <f t="shared" si="656"/>
        <v>6.049316932407422E-3</v>
      </c>
      <c r="OU101" s="68">
        <f t="shared" si="509"/>
        <v>-0.61168831168831161</v>
      </c>
      <c r="OV101" s="68"/>
      <c r="OW101" s="15">
        <f t="shared" si="510"/>
        <v>1.669642857142857</v>
      </c>
      <c r="OY101" s="13">
        <v>130.13</v>
      </c>
      <c r="OZ101" s="68">
        <f t="shared" si="511"/>
        <v>5.3821313240037816E-4</v>
      </c>
      <c r="PA101" s="68">
        <f t="shared" si="657"/>
        <v>-1.4647666919893963E-4</v>
      </c>
      <c r="PB101" s="68">
        <f t="shared" si="665"/>
        <v>3.004</v>
      </c>
      <c r="PC101" s="68"/>
      <c r="PD101" s="15">
        <f t="shared" si="512"/>
        <v>0.13601047577477082</v>
      </c>
      <c r="PE101" s="18"/>
      <c r="PF101" s="13">
        <v>219.65</v>
      </c>
      <c r="PG101" s="68">
        <f t="shared" si="513"/>
        <v>5.8616110271557499E-3</v>
      </c>
      <c r="PH101" s="68">
        <f t="shared" si="658"/>
        <v>5.1769212255564322E-3</v>
      </c>
      <c r="PI101" s="68">
        <f t="shared" si="514"/>
        <v>-0.36918437679494542</v>
      </c>
      <c r="PJ101" s="68"/>
      <c r="PK101" s="15">
        <f t="shared" si="515"/>
        <v>5.0303638884904175E-2</v>
      </c>
      <c r="PM101" s="13"/>
      <c r="PN101" s="68">
        <f t="shared" si="516"/>
        <v>0</v>
      </c>
      <c r="PO101" s="68">
        <f t="shared" si="517"/>
        <v>-6.8468980159931778E-4</v>
      </c>
      <c r="PP101" s="68">
        <f t="shared" si="518"/>
        <v>0</v>
      </c>
      <c r="PQ101" s="68"/>
      <c r="PR101" s="15">
        <f t="shared" si="519"/>
        <v>0</v>
      </c>
      <c r="PT101" s="13">
        <v>4.57</v>
      </c>
      <c r="PU101" s="68">
        <f t="shared" si="520"/>
        <v>1.1061946902655025E-2</v>
      </c>
      <c r="PV101" s="68">
        <f t="shared" si="659"/>
        <v>1.0377257101055706E-2</v>
      </c>
      <c r="PW101" s="68">
        <f t="shared" si="521"/>
        <v>-0.47591743119266056</v>
      </c>
      <c r="PX101" s="68"/>
      <c r="PY101" s="15">
        <f t="shared" si="522"/>
        <v>-0.10916179337231961</v>
      </c>
      <c r="QA101" s="13">
        <v>215.65</v>
      </c>
      <c r="QB101" s="68">
        <f t="shared" si="523"/>
        <v>-2.5751072961373338E-2</v>
      </c>
      <c r="QC101" s="68">
        <f t="shared" si="660"/>
        <v>-2.6435762762972655E-2</v>
      </c>
      <c r="QD101" s="68">
        <f t="shared" si="524"/>
        <v>-0.36082871454399951</v>
      </c>
      <c r="QE101" s="68"/>
      <c r="QF101" s="15">
        <f t="shared" si="525"/>
        <v>0.12470011473870865</v>
      </c>
      <c r="QH101" s="13">
        <v>1.17</v>
      </c>
      <c r="QI101" s="68">
        <f t="shared" si="526"/>
        <v>-1.8456375838926193E-2</v>
      </c>
      <c r="QJ101" s="68">
        <f t="shared" si="661"/>
        <v>-1.914106564052551E-2</v>
      </c>
      <c r="QK101" s="68">
        <f t="shared" si="527"/>
        <v>-0.53386454183266929</v>
      </c>
      <c r="QL101" s="68"/>
      <c r="QM101" s="15">
        <f t="shared" si="528"/>
        <v>-0.10000000000000009</v>
      </c>
      <c r="QO101" s="13">
        <v>8.89</v>
      </c>
      <c r="QP101" s="68">
        <f t="shared" si="529"/>
        <v>4.5197740112995393E-3</v>
      </c>
      <c r="QQ101" s="68">
        <f t="shared" si="662"/>
        <v>3.8350842097002215E-3</v>
      </c>
      <c r="QR101" s="68">
        <f t="shared" si="530"/>
        <v>-0.98916355835100811</v>
      </c>
      <c r="QS101" s="68"/>
      <c r="QT101" s="15">
        <f t="shared" si="531"/>
        <v>-0.22560975609756095</v>
      </c>
      <c r="QV101" s="13">
        <v>1.663</v>
      </c>
      <c r="QW101" s="68">
        <f t="shared" si="532"/>
        <v>3.0359355638166004E-2</v>
      </c>
      <c r="QX101" s="68">
        <f t="shared" si="663"/>
        <v>2.9674665836566687E-2</v>
      </c>
      <c r="QY101" s="68">
        <f t="shared" si="533"/>
        <v>-0.52889518413597725</v>
      </c>
      <c r="QZ101" s="68"/>
      <c r="RA101" s="15">
        <f t="shared" si="534"/>
        <v>-0.32039231712300775</v>
      </c>
      <c r="RC101" s="13">
        <v>29.65</v>
      </c>
      <c r="RD101" s="68">
        <f t="shared" si="535"/>
        <v>-5.0335570469799374E-3</v>
      </c>
      <c r="RE101" s="68">
        <f t="shared" si="664"/>
        <v>-5.7182468485792552E-3</v>
      </c>
      <c r="RF101" s="68">
        <f t="shared" si="536"/>
        <v>-0.35947288831281055</v>
      </c>
      <c r="RG101" s="68"/>
      <c r="RH101" s="15">
        <f t="shared" si="537"/>
        <v>0.19797979797979792</v>
      </c>
      <c r="RJ101" s="13">
        <v>194.76</v>
      </c>
      <c r="RK101" s="68">
        <f t="shared" si="538"/>
        <v>3.9692767668435582E-3</v>
      </c>
      <c r="RL101" s="68">
        <f t="shared" si="539"/>
        <v>3.2845869652442404E-3</v>
      </c>
      <c r="RM101" s="68">
        <f t="shared" si="540"/>
        <v>-9.6576676871695064E-2</v>
      </c>
      <c r="RN101" s="68"/>
      <c r="RO101" s="15">
        <f t="shared" si="541"/>
        <v>-9.9633997559984144E-3</v>
      </c>
      <c r="RQ101" s="26">
        <v>14.68</v>
      </c>
      <c r="RR101" s="68">
        <f t="shared" si="542"/>
        <v>-3.9267015706806262E-2</v>
      </c>
      <c r="RS101" s="68">
        <f t="shared" si="543"/>
        <v>-3.9951705508405579E-2</v>
      </c>
      <c r="RT101" s="68">
        <f t="shared" si="544"/>
        <v>2.7322404371584114E-3</v>
      </c>
      <c r="RU101" s="68"/>
      <c r="RV101" s="15">
        <f t="shared" si="545"/>
        <v>-0.29558541266794625</v>
      </c>
      <c r="RX101" s="13">
        <v>118.46</v>
      </c>
      <c r="RY101" s="68">
        <f t="shared" si="546"/>
        <v>-7.5253708040593295E-2</v>
      </c>
      <c r="RZ101" s="68">
        <f t="shared" si="547"/>
        <v>-7.5938397842192612E-2</v>
      </c>
      <c r="SA101" s="68">
        <f t="shared" si="548"/>
        <v>-0.1097249361190441</v>
      </c>
      <c r="SB101" s="68"/>
      <c r="SC101" s="15">
        <f t="shared" si="549"/>
        <v>0.56630966547666273</v>
      </c>
      <c r="SE101" s="13">
        <v>11.64</v>
      </c>
      <c r="SF101" s="68">
        <f t="shared" si="550"/>
        <v>0.18052738336714008</v>
      </c>
      <c r="SG101" s="68">
        <f t="shared" si="551"/>
        <v>0.17984269356554075</v>
      </c>
      <c r="SH101" s="68">
        <f t="shared" si="552"/>
        <v>-6.8799999999999958E-2</v>
      </c>
      <c r="SI101" s="68"/>
      <c r="SJ101" s="15">
        <f t="shared" si="553"/>
        <v>-0.23722149410222801</v>
      </c>
      <c r="SL101" s="13">
        <v>0.9</v>
      </c>
      <c r="SM101" s="68">
        <f t="shared" si="554"/>
        <v>2.3890784982935176E-2</v>
      </c>
      <c r="SN101" s="68">
        <f t="shared" si="555"/>
        <v>2.3206095181335859E-2</v>
      </c>
      <c r="SO101" s="68">
        <f t="shared" si="556"/>
        <v>-0.36619718309859151</v>
      </c>
      <c r="SP101" s="68"/>
      <c r="SQ101" s="15">
        <f t="shared" si="557"/>
        <v>-0.1089108910891089</v>
      </c>
      <c r="SS101" s="13">
        <v>11.08</v>
      </c>
      <c r="ST101" s="68">
        <f t="shared" si="558"/>
        <v>3.2618825722273967E-2</v>
      </c>
      <c r="SU101" s="68">
        <f t="shared" si="559"/>
        <v>3.193413592067465E-2</v>
      </c>
      <c r="SV101" s="68">
        <f t="shared" si="560"/>
        <v>-0.31350681536555147</v>
      </c>
      <c r="SW101" s="68"/>
      <c r="SX101" s="15">
        <f t="shared" si="561"/>
        <v>0.31904761904761902</v>
      </c>
      <c r="SZ101" s="13">
        <v>21.08</v>
      </c>
      <c r="TA101" s="68">
        <f t="shared" si="562"/>
        <v>1.4925373134328297E-2</v>
      </c>
      <c r="TB101" s="68">
        <f t="shared" si="563"/>
        <v>1.424068333272898E-2</v>
      </c>
      <c r="TC101" s="68">
        <f t="shared" si="564"/>
        <v>-0.47783007183552145</v>
      </c>
      <c r="TD101" s="68"/>
      <c r="TE101" s="15">
        <f t="shared" si="565"/>
        <v>0.3512820512820512</v>
      </c>
      <c r="TG101" s="13">
        <v>0.17369999999999999</v>
      </c>
      <c r="TH101" s="68">
        <f t="shared" si="566"/>
        <v>-2.5799214806505853E-2</v>
      </c>
      <c r="TI101" s="68">
        <f t="shared" si="567"/>
        <v>-2.6483904608105169E-2</v>
      </c>
      <c r="TJ101" s="68">
        <f t="shared" si="568"/>
        <v>-0.21045454545454548</v>
      </c>
      <c r="TK101" s="68"/>
      <c r="TL101" s="15">
        <f t="shared" si="569"/>
        <v>2.4778761061946791E-2</v>
      </c>
      <c r="TN101" s="13">
        <v>35.35</v>
      </c>
      <c r="TO101" s="68">
        <f t="shared" si="570"/>
        <v>8.2715345122646635E-3</v>
      </c>
      <c r="TP101" s="68">
        <f t="shared" si="571"/>
        <v>7.5868447106653457E-3</v>
      </c>
      <c r="TQ101" s="68">
        <f t="shared" si="572"/>
        <v>-0.48474269930691694</v>
      </c>
      <c r="TR101" s="68"/>
      <c r="TS101" s="15">
        <f t="shared" si="573"/>
        <v>0.18823529411764711</v>
      </c>
      <c r="TU101" s="13">
        <v>2.25</v>
      </c>
      <c r="TV101" s="68">
        <f t="shared" si="574"/>
        <v>-5.0632911392405104E-2</v>
      </c>
      <c r="TW101" s="68">
        <f t="shared" si="575"/>
        <v>-5.1317601194004421E-2</v>
      </c>
      <c r="TX101" s="68">
        <f t="shared" si="576"/>
        <v>-0.48979591836734698</v>
      </c>
      <c r="TY101" s="68"/>
      <c r="TZ101" s="15">
        <f t="shared" si="577"/>
        <v>0.31578947368421056</v>
      </c>
      <c r="UB101" s="13"/>
      <c r="UC101" s="68">
        <f t="shared" si="578"/>
        <v>0</v>
      </c>
      <c r="UD101" s="68">
        <f t="shared" si="579"/>
        <v>-6.8468980159931778E-4</v>
      </c>
      <c r="UE101" s="68">
        <f t="shared" si="580"/>
        <v>0</v>
      </c>
      <c r="UF101" s="68"/>
      <c r="UG101" s="15">
        <f t="shared" si="581"/>
        <v>0</v>
      </c>
      <c r="UI101" s="13"/>
      <c r="UJ101" s="68">
        <f t="shared" si="582"/>
        <v>0</v>
      </c>
      <c r="UK101" s="68">
        <f t="shared" si="583"/>
        <v>-6.8468980159931778E-4</v>
      </c>
      <c r="UL101" s="68">
        <f t="shared" si="584"/>
        <v>0</v>
      </c>
      <c r="UM101" s="68"/>
      <c r="UN101" s="15">
        <f t="shared" si="585"/>
        <v>0</v>
      </c>
      <c r="UP101" s="13"/>
      <c r="UQ101" s="68">
        <f t="shared" si="586"/>
        <v>0</v>
      </c>
      <c r="UR101" s="68">
        <f t="shared" si="587"/>
        <v>-6.8468980159931778E-4</v>
      </c>
      <c r="US101" s="68">
        <f t="shared" si="588"/>
        <v>0</v>
      </c>
      <c r="UT101" s="68"/>
      <c r="UU101" s="15">
        <f t="shared" si="589"/>
        <v>0</v>
      </c>
      <c r="UW101" s="13"/>
      <c r="UX101" s="68">
        <f t="shared" si="590"/>
        <v>0</v>
      </c>
      <c r="UY101" s="68">
        <f t="shared" si="591"/>
        <v>-6.8468980159931778E-4</v>
      </c>
      <c r="UZ101" s="68">
        <f t="shared" si="592"/>
        <v>0</v>
      </c>
      <c r="VA101" s="68"/>
      <c r="VB101" s="15">
        <f t="shared" si="593"/>
        <v>0</v>
      </c>
      <c r="VD101" s="13"/>
      <c r="VE101" s="68">
        <f t="shared" si="594"/>
        <v>0</v>
      </c>
      <c r="VF101" s="68">
        <f t="shared" si="595"/>
        <v>-6.8468980159931778E-4</v>
      </c>
      <c r="VG101" s="68">
        <f t="shared" si="596"/>
        <v>0</v>
      </c>
      <c r="VH101" s="68"/>
      <c r="VI101" s="15">
        <f t="shared" si="597"/>
        <v>0</v>
      </c>
      <c r="VM101" s="21">
        <f t="shared" si="598"/>
        <v>7.2177598596932391E-3</v>
      </c>
      <c r="VN101" s="49"/>
      <c r="VO101" s="21">
        <f t="shared" si="599"/>
        <v>0.46812754852268773</v>
      </c>
      <c r="VP101" s="14"/>
      <c r="VQ101" s="21">
        <f t="shared" si="600"/>
        <v>0.11580170772051585</v>
      </c>
    </row>
    <row r="102" spans="1:589" ht="15.75" customHeight="1" x14ac:dyDescent="0.2">
      <c r="A102" s="127">
        <v>45792</v>
      </c>
      <c r="B102" s="4">
        <f t="shared" si="333"/>
        <v>45792</v>
      </c>
      <c r="C102" s="13">
        <v>42322.75</v>
      </c>
      <c r="D102" s="138">
        <f t="shared" si="334"/>
        <v>271.69000000000233</v>
      </c>
      <c r="E102" s="68">
        <f t="shared" si="335"/>
        <v>6.4609548487006589E-3</v>
      </c>
      <c r="F102" s="15">
        <f t="shared" si="336"/>
        <v>-5.2056425056094847E-3</v>
      </c>
      <c r="G102" s="13">
        <v>5916.93</v>
      </c>
      <c r="H102" s="138">
        <f t="shared" si="337"/>
        <v>24.350000000000364</v>
      </c>
      <c r="I102" s="68">
        <f t="shared" si="338"/>
        <v>4.1323155561740973E-3</v>
      </c>
      <c r="J102" s="15">
        <f t="shared" si="339"/>
        <v>6.0017376135527364E-3</v>
      </c>
      <c r="K102" s="13">
        <v>19112.32</v>
      </c>
      <c r="L102" s="138">
        <f t="shared" si="340"/>
        <v>-34.490000000001601</v>
      </c>
      <c r="M102" s="68">
        <f t="shared" si="341"/>
        <v>-1.8013444537237065E-3</v>
      </c>
      <c r="N102" s="15">
        <f t="shared" si="342"/>
        <v>-1.0277673777199231E-2</v>
      </c>
      <c r="O102" s="13">
        <v>2094.69</v>
      </c>
      <c r="P102" s="138">
        <f t="shared" si="343"/>
        <v>10.889999999999873</v>
      </c>
      <c r="Q102" s="68">
        <f t="shared" si="344"/>
        <v>5.2260293694211882E-3</v>
      </c>
      <c r="R102" s="15">
        <f t="shared" si="345"/>
        <v>-6.0744520572514893E-2</v>
      </c>
      <c r="S102" s="18">
        <f t="shared" si="346"/>
        <v>2.25551259351947E-3</v>
      </c>
      <c r="T102" s="121">
        <f t="shared" si="347"/>
        <v>260.2704536296867</v>
      </c>
      <c r="U102" s="121">
        <f t="shared" si="348"/>
        <v>260.2704536296867</v>
      </c>
      <c r="V102" s="134">
        <f t="shared" si="349"/>
        <v>1.7362160161474246E-3</v>
      </c>
      <c r="W102" s="21">
        <f t="shared" si="601"/>
        <v>5.9945870366910712E-3</v>
      </c>
      <c r="X102" s="18">
        <f t="shared" si="350"/>
        <v>3.5044888301430594E-3</v>
      </c>
      <c r="Y102" s="352">
        <v>541260.51</v>
      </c>
      <c r="Z102" s="15">
        <v>1.9999999999999999E-6</v>
      </c>
      <c r="AA102" s="21">
        <f t="shared" si="351"/>
        <v>-1.7342160161474246E-3</v>
      </c>
      <c r="AC102" s="13">
        <v>218.8</v>
      </c>
      <c r="AD102" s="68">
        <f t="shared" si="352"/>
        <v>-4.1871472783542125E-3</v>
      </c>
      <c r="AE102" s="68">
        <f t="shared" si="602"/>
        <v>-5.9233632945016376E-3</v>
      </c>
      <c r="AF102" s="68">
        <f t="shared" si="353"/>
        <v>0.32791163439946591</v>
      </c>
      <c r="AG102" s="68"/>
      <c r="AH102" s="15">
        <f t="shared" si="354"/>
        <v>-3.6844653783510047E-2</v>
      </c>
      <c r="AJ102" s="13">
        <v>21.68</v>
      </c>
      <c r="AK102" s="68">
        <f t="shared" si="355"/>
        <v>-1.8416206261509737E-3</v>
      </c>
      <c r="AL102" s="68">
        <f t="shared" si="603"/>
        <v>-3.5778366422983985E-3</v>
      </c>
      <c r="AM102" s="68">
        <f t="shared" si="356"/>
        <v>0.16559139784946225</v>
      </c>
      <c r="AN102" s="68"/>
      <c r="AO102" s="15">
        <f t="shared" si="357"/>
        <v>3.0908226343318999E-2</v>
      </c>
      <c r="AQ102" s="13">
        <v>20.51</v>
      </c>
      <c r="AR102" s="68">
        <f t="shared" si="358"/>
        <v>-1.4605647517038746E-3</v>
      </c>
      <c r="AS102" s="68">
        <f t="shared" si="604"/>
        <v>-3.1967807678512992E-3</v>
      </c>
      <c r="AT102" s="68">
        <f t="shared" si="359"/>
        <v>0.18760856977417498</v>
      </c>
      <c r="AU102" s="68"/>
      <c r="AV102" s="15">
        <f t="shared" si="360"/>
        <v>-4.4713553795994287E-2</v>
      </c>
      <c r="AX102" s="13">
        <v>205.71</v>
      </c>
      <c r="AY102" s="68">
        <f t="shared" si="361"/>
        <v>4.3943166837557036E-3</v>
      </c>
      <c r="AZ102" s="68">
        <f t="shared" si="605"/>
        <v>2.658100667608279E-3</v>
      </c>
      <c r="BA102" s="68">
        <f t="shared" si="362"/>
        <v>0.53400447427293074</v>
      </c>
      <c r="BB102" s="68"/>
      <c r="BC102" s="15">
        <f t="shared" si="363"/>
        <v>7.4440472109310457E-3</v>
      </c>
      <c r="BE102" s="13">
        <v>76.7</v>
      </c>
      <c r="BF102" s="68">
        <f t="shared" si="364"/>
        <v>1.0540184453227894E-2</v>
      </c>
      <c r="BG102" s="68">
        <f t="shared" si="606"/>
        <v>8.8039684370804696E-3</v>
      </c>
      <c r="BH102" s="68"/>
      <c r="BI102" s="68"/>
      <c r="BJ102" s="15">
        <f t="shared" si="365"/>
        <v>4.1129360662413482E-2</v>
      </c>
      <c r="BL102" s="13">
        <v>71.28</v>
      </c>
      <c r="BM102" s="68">
        <f t="shared" si="366"/>
        <v>-2.2396416573347787E-3</v>
      </c>
      <c r="BN102" s="68">
        <f t="shared" si="607"/>
        <v>-3.9758576734822033E-3</v>
      </c>
      <c r="BO102" s="68">
        <f t="shared" si="367"/>
        <v>0.20040417649040076</v>
      </c>
      <c r="BP102" s="68"/>
      <c r="BQ102" s="15">
        <f t="shared" si="368"/>
        <v>7.397920747325594E-2</v>
      </c>
      <c r="BS102" s="13">
        <v>38.71</v>
      </c>
      <c r="BT102" s="68">
        <f t="shared" si="369"/>
        <v>-8.9605734767025449E-3</v>
      </c>
      <c r="BU102" s="68">
        <f t="shared" si="608"/>
        <v>-1.0696789492849969E-2</v>
      </c>
      <c r="BV102" s="68">
        <f t="shared" si="370"/>
        <v>3.8915727321524499E-2</v>
      </c>
      <c r="BW102" s="68"/>
      <c r="BX102" s="15">
        <f t="shared" si="371"/>
        <v>1.2026143790849696E-2</v>
      </c>
      <c r="BZ102" s="13"/>
      <c r="CA102" s="68">
        <f t="shared" si="372"/>
        <v>0</v>
      </c>
      <c r="CB102" s="68">
        <f t="shared" si="609"/>
        <v>0</v>
      </c>
      <c r="CC102" s="68">
        <f t="shared" si="373"/>
        <v>0</v>
      </c>
      <c r="CD102" s="68"/>
      <c r="CE102" s="15">
        <f t="shared" si="374"/>
        <v>0</v>
      </c>
      <c r="CG102" s="13">
        <v>30.27</v>
      </c>
      <c r="CH102" s="68">
        <f t="shared" si="375"/>
        <v>5.3138492195284005E-3</v>
      </c>
      <c r="CI102" s="68">
        <f t="shared" si="610"/>
        <v>3.5776332033809759E-3</v>
      </c>
      <c r="CJ102" s="68">
        <f t="shared" si="376"/>
        <v>1.3231888852133359E-3</v>
      </c>
      <c r="CK102" s="68"/>
      <c r="CL102" s="15">
        <f t="shared" si="377"/>
        <v>-0.11903376018626309</v>
      </c>
      <c r="CN102" s="13">
        <v>31.54</v>
      </c>
      <c r="CO102" s="68">
        <f t="shared" si="378"/>
        <v>3.4998409163219672E-3</v>
      </c>
      <c r="CP102" s="68">
        <f t="shared" si="611"/>
        <v>1.7636249001745426E-3</v>
      </c>
      <c r="CQ102" s="68">
        <f t="shared" si="379"/>
        <v>6.3816209317166337E-3</v>
      </c>
      <c r="CR102" s="68"/>
      <c r="CS102" s="15">
        <f t="shared" si="380"/>
        <v>-5.7663579324768441E-2</v>
      </c>
      <c r="CU102" s="13">
        <v>35.72</v>
      </c>
      <c r="CV102" s="68">
        <f t="shared" si="381"/>
        <v>3.9347948285553842E-3</v>
      </c>
      <c r="CW102" s="68">
        <f t="shared" si="612"/>
        <v>2.1985788124079596E-3</v>
      </c>
      <c r="CX102" s="68">
        <f t="shared" si="382"/>
        <v>0.11104199066874029</v>
      </c>
      <c r="CY102" s="68"/>
      <c r="CZ102" s="15">
        <f t="shared" si="383"/>
        <v>-4.1845493562231821E-2</v>
      </c>
      <c r="DB102" s="13">
        <v>19.88</v>
      </c>
      <c r="DC102" s="68">
        <f t="shared" si="384"/>
        <v>4.0404040404039545E-3</v>
      </c>
      <c r="DD102" s="68">
        <f t="shared" si="613"/>
        <v>2.3041880242565299E-3</v>
      </c>
      <c r="DE102" s="68">
        <f t="shared" si="385"/>
        <v>-9.0992226794696013E-2</v>
      </c>
      <c r="DF102" s="68"/>
      <c r="DG102" s="15">
        <f t="shared" si="386"/>
        <v>-2.3575638506876249E-2</v>
      </c>
      <c r="DI102" s="13">
        <v>47.71</v>
      </c>
      <c r="DJ102" s="68">
        <f t="shared" si="387"/>
        <v>1.101928374655654E-2</v>
      </c>
      <c r="DK102" s="68">
        <f t="shared" si="614"/>
        <v>9.2830677304091159E-3</v>
      </c>
      <c r="DL102" s="68">
        <f t="shared" si="388"/>
        <v>8.0634201585504023E-2</v>
      </c>
      <c r="DM102" s="68"/>
      <c r="DN102" s="15">
        <f t="shared" si="389"/>
        <v>0.13164136622390904</v>
      </c>
      <c r="DP102" s="13">
        <v>40.869999999999997</v>
      </c>
      <c r="DQ102" s="68">
        <f t="shared" si="390"/>
        <v>-5.3541007544416147E-3</v>
      </c>
      <c r="DR102" s="68">
        <f t="shared" si="615"/>
        <v>-7.0903167705890398E-3</v>
      </c>
      <c r="DS102" s="68"/>
      <c r="DT102" s="68"/>
      <c r="DU102" s="15">
        <f t="shared" si="391"/>
        <v>7.3266806722689051E-2</v>
      </c>
      <c r="DV102" s="18"/>
      <c r="DW102" s="13">
        <v>30.9</v>
      </c>
      <c r="DX102" s="68">
        <f t="shared" si="392"/>
        <v>-5.471515931767033E-3</v>
      </c>
      <c r="DY102" s="68">
        <f t="shared" si="616"/>
        <v>-7.2077319479144572E-3</v>
      </c>
      <c r="DZ102" s="68">
        <f t="shared" si="393"/>
        <v>0.64887940234791897</v>
      </c>
      <c r="EA102" s="68"/>
      <c r="EB102" s="15">
        <f t="shared" si="394"/>
        <v>-7.6785180758888572E-2</v>
      </c>
      <c r="ED102" s="13">
        <v>35.119999999999997</v>
      </c>
      <c r="EE102" s="68">
        <f t="shared" si="395"/>
        <v>-1.1376564277587927E-3</v>
      </c>
      <c r="EF102" s="68">
        <f t="shared" si="617"/>
        <v>-2.8738724439062173E-3</v>
      </c>
      <c r="EG102" s="68">
        <f t="shared" si="396"/>
        <v>0.66999524488825468</v>
      </c>
      <c r="EH102" s="68"/>
      <c r="EI102" s="15">
        <f t="shared" si="397"/>
        <v>-4.7722342733188858E-2</v>
      </c>
      <c r="EK102" s="13">
        <v>113.28</v>
      </c>
      <c r="EL102" s="68">
        <f t="shared" si="398"/>
        <v>-6.6643283058576384E-3</v>
      </c>
      <c r="EM102" s="68">
        <f t="shared" si="618"/>
        <v>-8.4005443220050626E-3</v>
      </c>
      <c r="EN102" s="68">
        <f t="shared" si="399"/>
        <v>0.75519057948559021</v>
      </c>
      <c r="EO102" s="68"/>
      <c r="EP102" s="15">
        <f t="shared" si="400"/>
        <v>1.7789757412398959E-2</v>
      </c>
      <c r="ER102" s="13">
        <v>37.229999999999997</v>
      </c>
      <c r="ES102" s="68">
        <f t="shared" si="401"/>
        <v>5.67260940032398E-3</v>
      </c>
      <c r="ET102" s="68">
        <f t="shared" si="619"/>
        <v>3.936393384176555E-3</v>
      </c>
      <c r="EU102" s="68">
        <f t="shared" si="402"/>
        <v>6.6456602692638228E-2</v>
      </c>
      <c r="EV102" s="68"/>
      <c r="EW102" s="15">
        <f t="shared" si="403"/>
        <v>-4.2684494728722128E-2</v>
      </c>
      <c r="EY102" s="13">
        <v>33.71</v>
      </c>
      <c r="EZ102" s="68">
        <f t="shared" si="404"/>
        <v>1.9969742813918417E-2</v>
      </c>
      <c r="FA102" s="68">
        <f t="shared" si="620"/>
        <v>1.8233526797770992E-2</v>
      </c>
      <c r="FB102" s="68"/>
      <c r="FC102" s="68"/>
      <c r="FD102" s="15">
        <f t="shared" si="405"/>
        <v>0.37144019528071615</v>
      </c>
      <c r="FF102" s="13">
        <v>56.5</v>
      </c>
      <c r="FG102" s="68">
        <f t="shared" si="406"/>
        <v>-1.769598301185279E-4</v>
      </c>
      <c r="FH102" s="68">
        <f t="shared" si="621"/>
        <v>-1.9131758462659525E-3</v>
      </c>
      <c r="FI102" s="68">
        <f t="shared" si="407"/>
        <v>-4.3669600541638431E-2</v>
      </c>
      <c r="FJ102" s="68"/>
      <c r="FK102" s="15">
        <f t="shared" si="408"/>
        <v>-5.1065328402887687E-3</v>
      </c>
      <c r="FM102" s="13">
        <v>182.48</v>
      </c>
      <c r="FN102" s="68">
        <f t="shared" si="409"/>
        <v>-3.0594405594405721E-3</v>
      </c>
      <c r="FO102" s="68">
        <f t="shared" si="622"/>
        <v>-4.7956565755879962E-3</v>
      </c>
      <c r="FP102" s="68">
        <f t="shared" si="410"/>
        <v>0.56931544547643609</v>
      </c>
      <c r="FQ102" s="68"/>
      <c r="FR102" s="15">
        <f t="shared" si="411"/>
        <v>4.5139271165913972E-3</v>
      </c>
      <c r="FT102" s="13">
        <v>95.11</v>
      </c>
      <c r="FU102" s="68">
        <f t="shared" si="412"/>
        <v>1.8962931219198585E-2</v>
      </c>
      <c r="FV102" s="68">
        <f t="shared" si="623"/>
        <v>1.7226715203051159E-2</v>
      </c>
      <c r="FW102" s="68">
        <f t="shared" si="413"/>
        <v>8.0427127115755975E-2</v>
      </c>
      <c r="FX102" s="68"/>
      <c r="FY102" s="15">
        <f t="shared" si="414"/>
        <v>5.4668440895985722E-2</v>
      </c>
      <c r="GA102" s="13">
        <v>18.13</v>
      </c>
      <c r="GB102" s="68">
        <f t="shared" si="415"/>
        <v>2.211166390270821E-3</v>
      </c>
      <c r="GC102" s="68">
        <f t="shared" si="624"/>
        <v>4.7495037412339635E-4</v>
      </c>
      <c r="GD102" s="68"/>
      <c r="GE102" s="68"/>
      <c r="GF102" s="15">
        <f t="shared" si="416"/>
        <v>4.0160642570281083E-2</v>
      </c>
      <c r="GG102" s="18"/>
      <c r="GH102" s="13">
        <v>16.97</v>
      </c>
      <c r="GI102" s="68">
        <f t="shared" si="417"/>
        <v>1.8607442977190799E-2</v>
      </c>
      <c r="GJ102" s="68">
        <f t="shared" si="625"/>
        <v>1.6871226961043373E-2</v>
      </c>
      <c r="GK102" s="68">
        <f t="shared" si="418"/>
        <v>-0.1170655567117586</v>
      </c>
      <c r="GL102" s="68"/>
      <c r="GM102" s="15">
        <f t="shared" si="419"/>
        <v>-0.10211640211640211</v>
      </c>
      <c r="GO102" s="13">
        <v>24.45</v>
      </c>
      <c r="GP102" s="68">
        <f t="shared" si="420"/>
        <v>1.6386726751331073E-3</v>
      </c>
      <c r="GQ102" s="68">
        <f t="shared" si="626"/>
        <v>-9.7543341014317327E-5</v>
      </c>
      <c r="GR102" s="68"/>
      <c r="GS102" s="68"/>
      <c r="GT102" s="15">
        <f t="shared" si="421"/>
        <v>-0.10275229357798167</v>
      </c>
      <c r="GV102" s="13">
        <v>14.86</v>
      </c>
      <c r="GW102" s="68">
        <f t="shared" si="422"/>
        <v>9.5108695652173086E-3</v>
      </c>
      <c r="GX102" s="68">
        <f t="shared" si="627"/>
        <v>7.7746535490698845E-3</v>
      </c>
      <c r="GY102" s="68">
        <f t="shared" si="423"/>
        <v>0.25400843881856539</v>
      </c>
      <c r="GZ102" s="68"/>
      <c r="HA102" s="15">
        <f t="shared" si="424"/>
        <v>8.309037900874626E-2</v>
      </c>
      <c r="HD102" s="13">
        <v>342.82</v>
      </c>
      <c r="HE102" s="68">
        <f t="shared" si="425"/>
        <v>-1.3978370915784669E-2</v>
      </c>
      <c r="HF102" s="68">
        <f t="shared" si="628"/>
        <v>-1.5714586931932093E-2</v>
      </c>
      <c r="HG102" s="68">
        <f t="shared" si="426"/>
        <v>0.92584686253581261</v>
      </c>
      <c r="HH102" s="68"/>
      <c r="HI102" s="15">
        <f t="shared" si="427"/>
        <v>-0.15109944532488109</v>
      </c>
      <c r="HK102" s="13">
        <v>34.39</v>
      </c>
      <c r="HL102" s="68">
        <f t="shared" si="428"/>
        <v>2.5648672830301204E-2</v>
      </c>
      <c r="HM102" s="68">
        <f t="shared" si="629"/>
        <v>2.3912456814153778E-2</v>
      </c>
      <c r="HN102" s="68">
        <f t="shared" si="429"/>
        <v>12.866935483870968</v>
      </c>
      <c r="HO102" s="68"/>
      <c r="HP102" s="15">
        <f t="shared" si="430"/>
        <v>0.30363912054586817</v>
      </c>
      <c r="HR102" s="13">
        <v>108.58</v>
      </c>
      <c r="HS102" s="68">
        <f t="shared" si="431"/>
        <v>9.2182890855451989E-4</v>
      </c>
      <c r="HT102" s="68">
        <f t="shared" si="630"/>
        <v>-8.1438710759290471E-4</v>
      </c>
      <c r="HU102" s="68">
        <f t="shared" si="432"/>
        <v>1.9829670329670332</v>
      </c>
      <c r="HV102" s="68"/>
      <c r="HW102" s="15">
        <f t="shared" si="433"/>
        <v>9.3892349167984113E-3</v>
      </c>
      <c r="HY102" s="13">
        <v>134.83000000000001</v>
      </c>
      <c r="HZ102" s="68">
        <f t="shared" si="434"/>
        <v>-3.7682872764887758E-3</v>
      </c>
      <c r="IA102" s="68">
        <f t="shared" si="631"/>
        <v>-5.5045032926362009E-3</v>
      </c>
      <c r="IB102" s="68">
        <f t="shared" si="435"/>
        <v>0.27318224740321062</v>
      </c>
      <c r="IC102" s="68"/>
      <c r="ID102" s="15">
        <f t="shared" si="436"/>
        <v>4.0211482612258582E-3</v>
      </c>
      <c r="IF102" s="13">
        <v>232.64</v>
      </c>
      <c r="IG102" s="68">
        <f t="shared" si="437"/>
        <v>2.2402205755642848E-3</v>
      </c>
      <c r="IH102" s="68">
        <f t="shared" si="632"/>
        <v>5.0400455941686023E-4</v>
      </c>
      <c r="II102" s="68">
        <f t="shared" si="438"/>
        <v>0.32937142857142848</v>
      </c>
      <c r="IJ102" s="68"/>
      <c r="IK102" s="15">
        <f t="shared" si="439"/>
        <v>3.4506556245685943E-3</v>
      </c>
      <c r="IM102" s="13">
        <v>228.16</v>
      </c>
      <c r="IN102" s="68">
        <f t="shared" si="440"/>
        <v>2.2634574873380765E-2</v>
      </c>
      <c r="IO102" s="68">
        <f t="shared" si="633"/>
        <v>2.0898358857233339E-2</v>
      </c>
      <c r="IP102" s="68">
        <f t="shared" si="441"/>
        <v>3.4553798086311263</v>
      </c>
      <c r="IQ102" s="68"/>
      <c r="IR102" s="15">
        <f t="shared" si="442"/>
        <v>0.21678843794997604</v>
      </c>
      <c r="IT102" s="13">
        <v>51.59</v>
      </c>
      <c r="IU102" s="68">
        <f t="shared" si="443"/>
        <v>-3.20825515947466E-2</v>
      </c>
      <c r="IV102" s="68">
        <f t="shared" si="634"/>
        <v>-3.3818767610894022E-2</v>
      </c>
      <c r="IW102" s="68">
        <f t="shared" si="444"/>
        <v>1.8268493150684932</v>
      </c>
      <c r="IX102" s="68"/>
      <c r="IY102" s="15">
        <f t="shared" si="445"/>
        <v>3.8918077446974671E-3</v>
      </c>
      <c r="JA102" s="13">
        <v>643.88</v>
      </c>
      <c r="JB102" s="68">
        <f t="shared" si="446"/>
        <v>-2.3477311332200948E-2</v>
      </c>
      <c r="JC102" s="68">
        <f t="shared" si="635"/>
        <v>-2.5213527348348374E-2</v>
      </c>
      <c r="JD102" s="68">
        <f t="shared" si="447"/>
        <v>0.30234627831715216</v>
      </c>
      <c r="JE102" s="68"/>
      <c r="JF102" s="15">
        <f t="shared" si="448"/>
        <v>9.9690867790473273E-2</v>
      </c>
      <c r="JH102" s="13">
        <v>453.13</v>
      </c>
      <c r="JI102" s="68">
        <f t="shared" si="449"/>
        <v>4.1948160904313535E-4</v>
      </c>
      <c r="JJ102" s="68">
        <f t="shared" si="636"/>
        <v>-1.3167344071042893E-3</v>
      </c>
      <c r="JK102" s="68">
        <f t="shared" si="450"/>
        <v>0.11419016941650888</v>
      </c>
      <c r="JL102" s="68"/>
      <c r="JM102" s="15">
        <f t="shared" si="451"/>
        <v>7.5041518386714107E-2</v>
      </c>
      <c r="JO102" s="13">
        <v>12.79</v>
      </c>
      <c r="JP102" s="68">
        <f t="shared" si="452"/>
        <v>2.2382094324540316E-2</v>
      </c>
      <c r="JQ102" s="68">
        <f t="shared" si="637"/>
        <v>2.0645878308392891E-2</v>
      </c>
      <c r="JR102" s="68">
        <f t="shared" si="453"/>
        <v>-0.56841572464990731</v>
      </c>
      <c r="JS102" s="68"/>
      <c r="JT102" s="15">
        <f t="shared" si="454"/>
        <v>0.25515210991167808</v>
      </c>
      <c r="JV102" s="13">
        <v>1.5</v>
      </c>
      <c r="JW102" s="68">
        <f t="shared" si="455"/>
        <v>-6.6225165562913968E-3</v>
      </c>
      <c r="JX102" s="68">
        <f t="shared" si="638"/>
        <v>-8.358732572438821E-3</v>
      </c>
      <c r="JY102" s="68">
        <f t="shared" si="456"/>
        <v>-0.40711462450592883</v>
      </c>
      <c r="JZ102" s="68"/>
      <c r="KA102" s="15">
        <f t="shared" si="457"/>
        <v>-0.16666666666666669</v>
      </c>
      <c r="KC102" s="13">
        <v>17.52</v>
      </c>
      <c r="KD102" s="68">
        <f t="shared" si="458"/>
        <v>-2.2866703848298947E-2</v>
      </c>
      <c r="KE102" s="68">
        <f t="shared" si="639"/>
        <v>-2.4602919864446373E-2</v>
      </c>
      <c r="KF102" s="68">
        <f t="shared" si="459"/>
        <v>-0.10061601642710477</v>
      </c>
      <c r="KG102" s="68"/>
      <c r="KH102" s="15">
        <f t="shared" si="460"/>
        <v>-0.21009918845807035</v>
      </c>
      <c r="KI102" s="18"/>
      <c r="KJ102" s="13">
        <v>59.58</v>
      </c>
      <c r="KK102" s="68">
        <f t="shared" si="461"/>
        <v>-3.5122930255895779E-3</v>
      </c>
      <c r="KL102" s="68">
        <f t="shared" si="640"/>
        <v>-5.2485090417370029E-3</v>
      </c>
      <c r="KM102" s="68">
        <f t="shared" si="462"/>
        <v>1.8236966824644547</v>
      </c>
      <c r="KN102" s="68"/>
      <c r="KO102" s="15">
        <f t="shared" si="463"/>
        <v>-0.11352477309924112</v>
      </c>
      <c r="KQ102" s="13">
        <v>1.45</v>
      </c>
      <c r="KR102" s="68">
        <f t="shared" si="464"/>
        <v>1.1863224005582627E-2</v>
      </c>
      <c r="KS102" s="68">
        <f t="shared" si="641"/>
        <v>1.0127007989435203E-2</v>
      </c>
      <c r="KT102" s="68">
        <f t="shared" si="465"/>
        <v>-0.44656488549618323</v>
      </c>
      <c r="KU102" s="68"/>
      <c r="KV102" s="15">
        <f t="shared" si="466"/>
        <v>0.43564356435643559</v>
      </c>
      <c r="KW102" s="18"/>
      <c r="KX102" s="13">
        <v>26.94</v>
      </c>
      <c r="KY102" s="68">
        <f t="shared" si="467"/>
        <v>-3.7857142857142811E-2</v>
      </c>
      <c r="KZ102" s="68">
        <f t="shared" si="642"/>
        <v>-3.9593358873290234E-2</v>
      </c>
      <c r="LA102" s="68">
        <f t="shared" si="468"/>
        <v>-0.62546920617266799</v>
      </c>
      <c r="LB102" s="68"/>
      <c r="LC102" s="15">
        <f t="shared" si="469"/>
        <v>0.13622943905525095</v>
      </c>
      <c r="LD102" s="18"/>
      <c r="LE102" s="13">
        <v>56</v>
      </c>
      <c r="LF102" s="68">
        <f t="shared" si="470"/>
        <v>-6.3875088715400893E-3</v>
      </c>
      <c r="LG102" s="68">
        <f t="shared" si="643"/>
        <v>-8.1237248876875143E-3</v>
      </c>
      <c r="LH102" s="68">
        <f t="shared" si="471"/>
        <v>0.5629360870778678</v>
      </c>
      <c r="LI102" s="68"/>
      <c r="LJ102" s="15">
        <f t="shared" si="472"/>
        <v>0.21448709607460423</v>
      </c>
      <c r="LL102" s="13">
        <v>106.51</v>
      </c>
      <c r="LM102" s="68">
        <f t="shared" si="473"/>
        <v>1.651078450085898E-2</v>
      </c>
      <c r="LN102" s="68">
        <f t="shared" si="644"/>
        <v>1.4774568484711556E-2</v>
      </c>
      <c r="LO102" s="68">
        <f t="shared" si="474"/>
        <v>0.21725714285714293</v>
      </c>
      <c r="LP102" s="68"/>
      <c r="LQ102" s="15">
        <f t="shared" si="475"/>
        <v>0.3618463112134</v>
      </c>
      <c r="LS102" s="13">
        <v>13.75</v>
      </c>
      <c r="LT102" s="68">
        <f t="shared" si="476"/>
        <v>1.9273535952557434E-2</v>
      </c>
      <c r="LU102" s="68">
        <f t="shared" si="645"/>
        <v>1.7537319936410008E-2</v>
      </c>
      <c r="LV102" s="68"/>
      <c r="LW102" s="68"/>
      <c r="LX102" s="15">
        <f t="shared" si="477"/>
        <v>0.48648648648648651</v>
      </c>
      <c r="LZ102" s="13">
        <v>13.62</v>
      </c>
      <c r="MA102" s="68">
        <f t="shared" si="478"/>
        <v>-5.8394160583941663E-3</v>
      </c>
      <c r="MB102" s="68">
        <f t="shared" si="646"/>
        <v>-7.5756320745415905E-3</v>
      </c>
      <c r="MC102" s="68">
        <f t="shared" si="479"/>
        <v>-0.3878651685393259</v>
      </c>
      <c r="MD102" s="68"/>
      <c r="ME102" s="15">
        <f t="shared" si="480"/>
        <v>1.0385756676557773E-2</v>
      </c>
      <c r="MG102" s="13">
        <v>37.409999999999997</v>
      </c>
      <c r="MH102" s="68">
        <f t="shared" si="481"/>
        <v>1.0807889759524415E-2</v>
      </c>
      <c r="MI102" s="68">
        <f t="shared" si="647"/>
        <v>9.0716737433769908E-3</v>
      </c>
      <c r="MJ102" s="68">
        <f t="shared" si="482"/>
        <v>4.0417789757412397</v>
      </c>
      <c r="MK102" s="68"/>
      <c r="ML102" s="15">
        <f t="shared" si="483"/>
        <v>0.76212906264719715</v>
      </c>
      <c r="MN102" s="13">
        <v>108.83</v>
      </c>
      <c r="MO102" s="68">
        <f t="shared" si="484"/>
        <v>1.5773753966772427E-2</v>
      </c>
      <c r="MP102" s="68">
        <f t="shared" si="648"/>
        <v>1.4037537950625003E-2</v>
      </c>
      <c r="MQ102" s="68">
        <f t="shared" si="485"/>
        <v>-0.13558379666401912</v>
      </c>
      <c r="MR102" s="68"/>
      <c r="MS102" s="15">
        <f t="shared" si="486"/>
        <v>-2.2982314390878913E-2</v>
      </c>
      <c r="MU102" s="13">
        <v>12.17</v>
      </c>
      <c r="MV102" s="68">
        <f t="shared" si="487"/>
        <v>5.7341442224152925E-2</v>
      </c>
      <c r="MW102" s="68">
        <f t="shared" si="649"/>
        <v>5.5605226208005502E-2</v>
      </c>
      <c r="MX102" s="68">
        <f t="shared" si="488"/>
        <v>-0.41686631528509827</v>
      </c>
      <c r="MY102" s="68"/>
      <c r="MZ102" s="15">
        <f t="shared" si="489"/>
        <v>0.14058106841611998</v>
      </c>
      <c r="NB102" s="13">
        <v>229.38</v>
      </c>
      <c r="NC102" s="68">
        <f t="shared" si="490"/>
        <v>2.750403153556704E-2</v>
      </c>
      <c r="ND102" s="68">
        <f t="shared" si="650"/>
        <v>2.5767815519419614E-2</v>
      </c>
      <c r="NE102" s="68">
        <f t="shared" si="491"/>
        <v>0.6932162102310474</v>
      </c>
      <c r="NF102" s="68"/>
      <c r="NG102" s="15">
        <f t="shared" si="492"/>
        <v>0.37526230589363874</v>
      </c>
      <c r="NI102" s="13">
        <v>4.83</v>
      </c>
      <c r="NJ102" s="68">
        <f t="shared" si="493"/>
        <v>8.3507306889352897E-3</v>
      </c>
      <c r="NK102" s="68">
        <f t="shared" si="651"/>
        <v>6.6145146727878655E-3</v>
      </c>
      <c r="NL102" s="68">
        <f t="shared" si="494"/>
        <v>-0.9616514489876935</v>
      </c>
      <c r="NM102" s="68"/>
      <c r="NN102" s="15">
        <f t="shared" si="495"/>
        <v>-1.4285714285714343E-2</v>
      </c>
      <c r="NP102" s="13">
        <v>426.97</v>
      </c>
      <c r="NQ102" s="68">
        <f t="shared" si="496"/>
        <v>-1.3561593198410379E-2</v>
      </c>
      <c r="NR102" s="68">
        <f t="shared" si="652"/>
        <v>-1.5297809214557803E-2</v>
      </c>
      <c r="NS102" s="68">
        <f t="shared" si="497"/>
        <v>2.2531047619047619</v>
      </c>
      <c r="NT102" s="68"/>
      <c r="NU102" s="15">
        <f t="shared" si="498"/>
        <v>0.29805733742741625</v>
      </c>
      <c r="NW102" s="13">
        <v>163.96</v>
      </c>
      <c r="NX102" s="68">
        <f t="shared" si="499"/>
        <v>-8.5263348854084566E-3</v>
      </c>
      <c r="NY102" s="68">
        <f t="shared" si="653"/>
        <v>-1.0262550901555881E-2</v>
      </c>
      <c r="NZ102" s="68">
        <f t="shared" si="500"/>
        <v>-6.7137005006827399E-2</v>
      </c>
      <c r="OA102" s="68"/>
      <c r="OB102" s="15">
        <f t="shared" si="501"/>
        <v>-0.13386159535129424</v>
      </c>
      <c r="OD102" s="13">
        <v>1.62</v>
      </c>
      <c r="OE102" s="68">
        <f t="shared" si="502"/>
        <v>1.8867924528301903E-2</v>
      </c>
      <c r="OF102" s="68">
        <f t="shared" si="654"/>
        <v>1.7131708512154478E-2</v>
      </c>
      <c r="OG102" s="68">
        <f t="shared" si="503"/>
        <v>-0.99282137634599188</v>
      </c>
      <c r="OH102" s="68"/>
      <c r="OI102" s="15">
        <f t="shared" si="504"/>
        <v>0.10958904109589052</v>
      </c>
      <c r="OK102" s="13">
        <v>96.31</v>
      </c>
      <c r="OL102" s="68">
        <f t="shared" si="505"/>
        <v>-6.2938505984316906E-3</v>
      </c>
      <c r="OM102" s="68">
        <f t="shared" si="655"/>
        <v>-8.0300666145791157E-3</v>
      </c>
      <c r="ON102" s="68">
        <f t="shared" si="506"/>
        <v>1.2687868080094227</v>
      </c>
      <c r="OO102" s="68"/>
      <c r="OP102" s="15">
        <f t="shared" si="507"/>
        <v>0.44587899714757551</v>
      </c>
      <c r="OR102" s="13">
        <v>3.3</v>
      </c>
      <c r="OS102" s="68">
        <f t="shared" si="508"/>
        <v>0.10367892976588615</v>
      </c>
      <c r="OT102" s="68">
        <f t="shared" si="656"/>
        <v>0.10194271374973872</v>
      </c>
      <c r="OU102" s="68">
        <f t="shared" si="509"/>
        <v>-0.57142857142857151</v>
      </c>
      <c r="OV102" s="68"/>
      <c r="OW102" s="15">
        <f t="shared" si="510"/>
        <v>1.946428571428571</v>
      </c>
      <c r="OY102" s="13">
        <v>134.83000000000001</v>
      </c>
      <c r="OZ102" s="68">
        <f t="shared" si="511"/>
        <v>3.6117728425420867E-2</v>
      </c>
      <c r="PA102" s="68">
        <f t="shared" si="657"/>
        <v>3.4381512409273444E-2</v>
      </c>
      <c r="PB102" s="68">
        <f t="shared" si="665"/>
        <v>3.1486153846153848</v>
      </c>
      <c r="PC102" s="68"/>
      <c r="PD102" s="15">
        <f t="shared" si="512"/>
        <v>0.17704059362723715</v>
      </c>
      <c r="PE102" s="18"/>
      <c r="PF102" s="13">
        <v>226.86</v>
      </c>
      <c r="PG102" s="68">
        <f t="shared" si="513"/>
        <v>3.282494878215346E-2</v>
      </c>
      <c r="PH102" s="68">
        <f t="shared" si="658"/>
        <v>3.1088732766006034E-2</v>
      </c>
      <c r="PI102" s="68">
        <f t="shared" si="514"/>
        <v>-0.34847788627225729</v>
      </c>
      <c r="PJ102" s="68"/>
      <c r="PK102" s="15">
        <f t="shared" si="515"/>
        <v>8.4779802037010563E-2</v>
      </c>
      <c r="PM102" s="13"/>
      <c r="PN102" s="68">
        <f t="shared" si="516"/>
        <v>0</v>
      </c>
      <c r="PO102" s="68">
        <f t="shared" si="517"/>
        <v>-1.7362160161474246E-3</v>
      </c>
      <c r="PP102" s="68">
        <f t="shared" si="518"/>
        <v>0</v>
      </c>
      <c r="PQ102" s="68"/>
      <c r="PR102" s="15">
        <f t="shared" si="519"/>
        <v>0</v>
      </c>
      <c r="PT102" s="13">
        <v>4.46</v>
      </c>
      <c r="PU102" s="68">
        <f t="shared" si="520"/>
        <v>-2.4070021881838141E-2</v>
      </c>
      <c r="PV102" s="68">
        <f t="shared" si="659"/>
        <v>-2.5806237897985567E-2</v>
      </c>
      <c r="PW102" s="68">
        <f t="shared" si="521"/>
        <v>-0.48853211009174319</v>
      </c>
      <c r="PX102" s="68"/>
      <c r="PY102" s="15">
        <f t="shared" si="522"/>
        <v>-0.13060428849902533</v>
      </c>
      <c r="QA102" s="13">
        <v>215.21</v>
      </c>
      <c r="QB102" s="68">
        <f t="shared" si="523"/>
        <v>-2.0403431486204393E-3</v>
      </c>
      <c r="QC102" s="68">
        <f t="shared" si="660"/>
        <v>-3.7765591647678639E-3</v>
      </c>
      <c r="QD102" s="68">
        <f t="shared" si="524"/>
        <v>-0.36213284329707457</v>
      </c>
      <c r="QE102" s="68"/>
      <c r="QF102" s="15">
        <f t="shared" si="525"/>
        <v>0.12240534056534889</v>
      </c>
      <c r="QH102" s="13">
        <v>1.1200000000000001</v>
      </c>
      <c r="QI102" s="68">
        <f t="shared" si="526"/>
        <v>-4.2735042735042583E-2</v>
      </c>
      <c r="QJ102" s="68">
        <f t="shared" si="661"/>
        <v>-4.4471258751190006E-2</v>
      </c>
      <c r="QK102" s="68">
        <f t="shared" si="527"/>
        <v>-0.55378486055776888</v>
      </c>
      <c r="QL102" s="68"/>
      <c r="QM102" s="15">
        <f t="shared" si="528"/>
        <v>-0.13846153846153841</v>
      </c>
      <c r="QO102" s="13">
        <v>9.4600000000000009</v>
      </c>
      <c r="QP102" s="68">
        <f t="shared" si="529"/>
        <v>6.4116985376827931E-2</v>
      </c>
      <c r="QQ102" s="68">
        <f t="shared" si="662"/>
        <v>6.2380769360680509E-2</v>
      </c>
      <c r="QR102" s="68">
        <f t="shared" si="530"/>
        <v>-0.98846875838026271</v>
      </c>
      <c r="QS102" s="68"/>
      <c r="QT102" s="15">
        <f t="shared" si="531"/>
        <v>-0.17595818815331007</v>
      </c>
      <c r="QV102" s="13">
        <v>1.62</v>
      </c>
      <c r="QW102" s="68">
        <f t="shared" si="532"/>
        <v>-2.5856885147324069E-2</v>
      </c>
      <c r="QX102" s="68">
        <f t="shared" si="663"/>
        <v>-2.7593101163471495E-2</v>
      </c>
      <c r="QY102" s="68">
        <f t="shared" si="533"/>
        <v>-0.54107648725212454</v>
      </c>
      <c r="QZ102" s="68"/>
      <c r="RA102" s="15">
        <f t="shared" si="534"/>
        <v>-0.33796485492439721</v>
      </c>
      <c r="RC102" s="13">
        <v>29.1</v>
      </c>
      <c r="RD102" s="68">
        <f t="shared" si="535"/>
        <v>-1.8549747048903782E-2</v>
      </c>
      <c r="RE102" s="68">
        <f t="shared" si="664"/>
        <v>-2.0285963065051208E-2</v>
      </c>
      <c r="RF102" s="68">
        <f t="shared" si="536"/>
        <v>-0.37135450421257288</v>
      </c>
      <c r="RG102" s="68"/>
      <c r="RH102" s="15">
        <f t="shared" si="537"/>
        <v>0.17575757575757581</v>
      </c>
      <c r="RJ102" s="13">
        <v>194.22</v>
      </c>
      <c r="RK102" s="68">
        <f t="shared" si="538"/>
        <v>-2.7726432532347097E-3</v>
      </c>
      <c r="RL102" s="68">
        <f t="shared" si="539"/>
        <v>-4.5088592693821343E-3</v>
      </c>
      <c r="RM102" s="68">
        <f t="shared" si="540"/>
        <v>-9.908154745338163E-2</v>
      </c>
      <c r="RN102" s="68"/>
      <c r="RO102" s="15">
        <f t="shared" si="541"/>
        <v>-1.2708418056120375E-2</v>
      </c>
      <c r="RQ102" s="13">
        <v>14.31</v>
      </c>
      <c r="RR102" s="68">
        <f t="shared" si="542"/>
        <v>-2.5204359673024472E-2</v>
      </c>
      <c r="RS102" s="68">
        <f t="shared" si="543"/>
        <v>-2.6940575689171898E-2</v>
      </c>
      <c r="RT102" s="68">
        <f t="shared" si="544"/>
        <v>-2.2540983606557381E-2</v>
      </c>
      <c r="RU102" s="68"/>
      <c r="RV102" s="15">
        <f t="shared" si="545"/>
        <v>-0.31333973128598847</v>
      </c>
      <c r="RX102" s="13">
        <v>128.12</v>
      </c>
      <c r="RY102" s="68">
        <f t="shared" si="546"/>
        <v>8.1546513591085695E-2</v>
      </c>
      <c r="RZ102" s="68">
        <f t="shared" si="547"/>
        <v>7.9810297574938266E-2</v>
      </c>
      <c r="SA102" s="68">
        <f t="shared" si="548"/>
        <v>-3.712610852247105E-2</v>
      </c>
      <c r="SB102" s="68"/>
      <c r="SC102" s="15">
        <f t="shared" si="549"/>
        <v>0.69403675790030428</v>
      </c>
      <c r="SE102" s="13">
        <v>11.54</v>
      </c>
      <c r="SF102" s="68">
        <f t="shared" si="550"/>
        <v>-8.5910652920963421E-3</v>
      </c>
      <c r="SG102" s="68">
        <f t="shared" si="551"/>
        <v>-1.0327281308243766E-2</v>
      </c>
      <c r="SH102" s="68">
        <f t="shared" si="552"/>
        <v>-7.6800000000000063E-2</v>
      </c>
      <c r="SI102" s="68"/>
      <c r="SJ102" s="15">
        <f t="shared" si="553"/>
        <v>-0.24377457404980346</v>
      </c>
      <c r="SL102" s="13">
        <v>0.90900000000000003</v>
      </c>
      <c r="SM102" s="68">
        <f t="shared" si="554"/>
        <v>1.0000000000000009E-2</v>
      </c>
      <c r="SN102" s="68">
        <f t="shared" si="555"/>
        <v>8.2637839838525847E-3</v>
      </c>
      <c r="SO102" s="68">
        <f t="shared" si="556"/>
        <v>-0.35985915492957743</v>
      </c>
      <c r="SP102" s="68"/>
      <c r="SQ102" s="15">
        <f t="shared" si="557"/>
        <v>-9.9999999999999978E-2</v>
      </c>
      <c r="SS102" s="13">
        <v>11.03</v>
      </c>
      <c r="ST102" s="68">
        <f t="shared" si="558"/>
        <v>-4.512635379061436E-3</v>
      </c>
      <c r="SU102" s="68">
        <f t="shared" si="559"/>
        <v>-6.2488513952088601E-3</v>
      </c>
      <c r="SV102" s="68">
        <f t="shared" si="560"/>
        <v>-0.31660470879801739</v>
      </c>
      <c r="SW102" s="68"/>
      <c r="SX102" s="15">
        <f t="shared" si="561"/>
        <v>0.31309523809523798</v>
      </c>
      <c r="SZ102" s="13">
        <v>21.32</v>
      </c>
      <c r="TA102" s="68">
        <f t="shared" si="562"/>
        <v>1.1385199240986812E-2</v>
      </c>
      <c r="TB102" s="68">
        <f t="shared" si="563"/>
        <v>9.6489832248393883E-3</v>
      </c>
      <c r="TC102" s="68">
        <f t="shared" si="564"/>
        <v>-0.4718850631657171</v>
      </c>
      <c r="TD102" s="68"/>
      <c r="TE102" s="15">
        <f t="shared" si="565"/>
        <v>0.3666666666666667</v>
      </c>
      <c r="TG102" s="13">
        <v>0.16350000000000001</v>
      </c>
      <c r="TH102" s="68">
        <f t="shared" si="566"/>
        <v>-5.8721934369602692E-2</v>
      </c>
      <c r="TI102" s="68">
        <f t="shared" si="567"/>
        <v>-6.0458150385750115E-2</v>
      </c>
      <c r="TJ102" s="68">
        <f t="shared" si="568"/>
        <v>-0.25681818181818178</v>
      </c>
      <c r="TK102" s="68"/>
      <c r="TL102" s="15">
        <f t="shared" si="569"/>
        <v>-3.5398230088495602E-2</v>
      </c>
      <c r="TN102" s="13">
        <v>34.4</v>
      </c>
      <c r="TO102" s="68">
        <f t="shared" si="570"/>
        <v>-2.6874115983026952E-2</v>
      </c>
      <c r="TP102" s="68">
        <f t="shared" si="571"/>
        <v>-2.8610331999174378E-2</v>
      </c>
      <c r="TQ102" s="68">
        <f t="shared" si="572"/>
        <v>-0.49858978376684426</v>
      </c>
      <c r="TR102" s="68"/>
      <c r="TS102" s="15">
        <f t="shared" si="573"/>
        <v>0.15630252100840331</v>
      </c>
      <c r="TU102" s="13">
        <v>2.39</v>
      </c>
      <c r="TV102" s="68">
        <f t="shared" si="574"/>
        <v>6.2222222222222276E-2</v>
      </c>
      <c r="TW102" s="68">
        <f t="shared" si="575"/>
        <v>6.0486006206074854E-2</v>
      </c>
      <c r="TX102" s="68">
        <f t="shared" si="576"/>
        <v>-0.45804988662131518</v>
      </c>
      <c r="TY102" s="68"/>
      <c r="TZ102" s="15">
        <f t="shared" si="577"/>
        <v>0.39766081871345038</v>
      </c>
      <c r="UB102" s="13"/>
      <c r="UC102" s="68">
        <f t="shared" si="578"/>
        <v>0</v>
      </c>
      <c r="UD102" s="68">
        <f t="shared" si="579"/>
        <v>-1.7362160161474246E-3</v>
      </c>
      <c r="UE102" s="68">
        <f t="shared" si="580"/>
        <v>0</v>
      </c>
      <c r="UF102" s="68"/>
      <c r="UG102" s="15">
        <f t="shared" si="581"/>
        <v>0</v>
      </c>
      <c r="UI102" s="13"/>
      <c r="UJ102" s="68">
        <f t="shared" si="582"/>
        <v>0</v>
      </c>
      <c r="UK102" s="68">
        <f t="shared" si="583"/>
        <v>-1.7362160161474246E-3</v>
      </c>
      <c r="UL102" s="68">
        <f t="shared" si="584"/>
        <v>0</v>
      </c>
      <c r="UM102" s="68"/>
      <c r="UN102" s="15">
        <f t="shared" si="585"/>
        <v>0</v>
      </c>
      <c r="UP102" s="13"/>
      <c r="UQ102" s="68">
        <f t="shared" si="586"/>
        <v>0</v>
      </c>
      <c r="UR102" s="68">
        <f t="shared" si="587"/>
        <v>-1.7362160161474246E-3</v>
      </c>
      <c r="US102" s="68">
        <f t="shared" si="588"/>
        <v>0</v>
      </c>
      <c r="UT102" s="68"/>
      <c r="UU102" s="15">
        <f t="shared" si="589"/>
        <v>0</v>
      </c>
      <c r="UW102" s="13"/>
      <c r="UX102" s="68">
        <f t="shared" si="590"/>
        <v>0</v>
      </c>
      <c r="UY102" s="68">
        <f t="shared" si="591"/>
        <v>-1.7362160161474246E-3</v>
      </c>
      <c r="UZ102" s="68">
        <f t="shared" si="592"/>
        <v>0</v>
      </c>
      <c r="VA102" s="68"/>
      <c r="VB102" s="15">
        <f t="shared" si="593"/>
        <v>0</v>
      </c>
      <c r="VD102" s="13"/>
      <c r="VE102" s="68">
        <f t="shared" si="594"/>
        <v>0</v>
      </c>
      <c r="VF102" s="68">
        <f t="shared" si="595"/>
        <v>-1.7362160161474246E-3</v>
      </c>
      <c r="VG102" s="68">
        <f t="shared" si="596"/>
        <v>0</v>
      </c>
      <c r="VH102" s="68"/>
      <c r="VI102" s="15">
        <f t="shared" si="597"/>
        <v>0</v>
      </c>
      <c r="VM102" s="21">
        <f t="shared" si="598"/>
        <v>4.8511124922425231E-3</v>
      </c>
      <c r="VN102" s="49"/>
      <c r="VO102" s="21">
        <f t="shared" si="599"/>
        <v>0.47602364969226446</v>
      </c>
      <c r="VP102" s="14"/>
      <c r="VQ102" s="21">
        <f t="shared" si="600"/>
        <v>0.12259843561576282</v>
      </c>
    </row>
    <row r="103" spans="1:589" ht="15.75" customHeight="1" x14ac:dyDescent="0.2">
      <c r="A103" s="127">
        <v>45793</v>
      </c>
      <c r="B103" s="4">
        <f t="shared" si="333"/>
        <v>45793</v>
      </c>
      <c r="C103" s="13">
        <v>42654.74</v>
      </c>
      <c r="D103" s="138">
        <f t="shared" si="334"/>
        <v>331.98999999999796</v>
      </c>
      <c r="E103" s="68">
        <f t="shared" si="335"/>
        <v>7.8442445256983063E-3</v>
      </c>
      <c r="F103" s="15">
        <f t="shared" si="336"/>
        <v>2.5977676873614511E-3</v>
      </c>
      <c r="G103" s="13">
        <v>5958.38</v>
      </c>
      <c r="H103" s="138">
        <f t="shared" si="337"/>
        <v>41.449999999999818</v>
      </c>
      <c r="I103" s="68">
        <f t="shared" si="338"/>
        <v>7.0053220166538758E-3</v>
      </c>
      <c r="J103" s="15">
        <f t="shared" si="339"/>
        <v>1.3049103734849013E-2</v>
      </c>
      <c r="K103" s="13">
        <v>19211.099999999999</v>
      </c>
      <c r="L103" s="138">
        <f t="shared" si="340"/>
        <v>98.779999999998836</v>
      </c>
      <c r="M103" s="68">
        <f t="shared" si="341"/>
        <v>5.1683939992632419E-3</v>
      </c>
      <c r="N103" s="15">
        <f t="shared" si="342"/>
        <v>-5.1623988454124522E-3</v>
      </c>
      <c r="O103" s="13">
        <v>2113.25</v>
      </c>
      <c r="P103" s="138">
        <f t="shared" si="343"/>
        <v>18.559999999999945</v>
      </c>
      <c r="Q103" s="68">
        <f t="shared" si="344"/>
        <v>8.8604996443387533E-3</v>
      </c>
      <c r="R103" s="15">
        <f t="shared" si="345"/>
        <v>-5.2422247731104432E-2</v>
      </c>
      <c r="S103" s="18">
        <f t="shared" si="346"/>
        <v>4.7235961424853508E-3</v>
      </c>
      <c r="T103" s="121">
        <f t="shared" si="347"/>
        <v>261.21517285818379</v>
      </c>
      <c r="U103" s="121">
        <f t="shared" si="348"/>
        <v>261.21517285818379</v>
      </c>
      <c r="V103" s="134">
        <f t="shared" si="349"/>
        <v>3.6297597953290572E-3</v>
      </c>
      <c r="W103" s="21">
        <f t="shared" si="601"/>
        <v>9.6461057430355102E-3</v>
      </c>
      <c r="X103" s="18">
        <f t="shared" si="350"/>
        <v>7.2196150464885443E-3</v>
      </c>
      <c r="Y103" s="352">
        <v>541285.76</v>
      </c>
      <c r="Z103" s="15">
        <v>1.9999999999999999E-6</v>
      </c>
      <c r="AA103" s="21">
        <f t="shared" si="351"/>
        <v>-3.6277597953290573E-3</v>
      </c>
      <c r="AC103" s="13">
        <v>219.94</v>
      </c>
      <c r="AD103" s="68">
        <f t="shared" si="352"/>
        <v>5.2102376599633743E-3</v>
      </c>
      <c r="AE103" s="68">
        <f t="shared" si="602"/>
        <v>1.5804778646343171E-3</v>
      </c>
      <c r="AF103" s="68">
        <f t="shared" si="353"/>
        <v>0.33483036960611751</v>
      </c>
      <c r="AG103" s="68"/>
      <c r="AH103" s="15">
        <f t="shared" si="354"/>
        <v>-3.1826385526257828E-2</v>
      </c>
      <c r="AJ103" s="13">
        <v>21.81</v>
      </c>
      <c r="AK103" s="68">
        <f t="shared" si="355"/>
        <v>5.9963099630995853E-3</v>
      </c>
      <c r="AL103" s="68">
        <f t="shared" si="603"/>
        <v>2.3665501677705282E-3</v>
      </c>
      <c r="AM103" s="68">
        <f t="shared" si="356"/>
        <v>0.17258064516129015</v>
      </c>
      <c r="AN103" s="68"/>
      <c r="AO103" s="15">
        <f t="shared" si="357"/>
        <v>3.7089871611982766E-2</v>
      </c>
      <c r="AQ103" s="13">
        <v>20.6</v>
      </c>
      <c r="AR103" s="68">
        <f t="shared" si="358"/>
        <v>4.3881033642125724E-3</v>
      </c>
      <c r="AS103" s="68">
        <f t="shared" si="604"/>
        <v>7.5834356888351525E-4</v>
      </c>
      <c r="AT103" s="68">
        <f t="shared" si="359"/>
        <v>0.19281991893456873</v>
      </c>
      <c r="AU103" s="68"/>
      <c r="AV103" s="15">
        <f t="shared" si="360"/>
        <v>-4.052165812761982E-2</v>
      </c>
      <c r="AX103" s="13">
        <v>207.18</v>
      </c>
      <c r="AY103" s="68">
        <f t="shared" si="361"/>
        <v>7.1459822079626605E-3</v>
      </c>
      <c r="AZ103" s="68">
        <f t="shared" si="605"/>
        <v>3.5162224126336033E-3</v>
      </c>
      <c r="BA103" s="68">
        <f t="shared" si="362"/>
        <v>0.54496644295302021</v>
      </c>
      <c r="BB103" s="68"/>
      <c r="BC103" s="15">
        <f t="shared" si="363"/>
        <v>1.4643224447818253E-2</v>
      </c>
      <c r="BE103" s="13">
        <v>77.39</v>
      </c>
      <c r="BF103" s="68">
        <f t="shared" si="364"/>
        <v>8.9960886571055759E-3</v>
      </c>
      <c r="BG103" s="68">
        <f t="shared" si="606"/>
        <v>5.3663288617765183E-3</v>
      </c>
      <c r="BH103" s="68"/>
      <c r="BI103" s="68"/>
      <c r="BJ103" s="15">
        <f t="shared" si="365"/>
        <v>5.0495452694448197E-2</v>
      </c>
      <c r="BL103" s="13">
        <v>71.930000000000007</v>
      </c>
      <c r="BM103" s="68">
        <f t="shared" si="366"/>
        <v>9.1189674523008656E-3</v>
      </c>
      <c r="BN103" s="68">
        <f t="shared" si="607"/>
        <v>5.489207656971808E-3</v>
      </c>
      <c r="BO103" s="68">
        <f t="shared" si="367"/>
        <v>0.21135062310542277</v>
      </c>
      <c r="BP103" s="68"/>
      <c r="BQ103" s="15">
        <f t="shared" si="368"/>
        <v>8.3772788910652429E-2</v>
      </c>
      <c r="BS103" s="13">
        <v>39.1</v>
      </c>
      <c r="BT103" s="68">
        <f t="shared" si="369"/>
        <v>1.0074916042366329E-2</v>
      </c>
      <c r="BU103" s="68">
        <f t="shared" si="608"/>
        <v>6.4451562470372713E-3</v>
      </c>
      <c r="BV103" s="68">
        <f t="shared" si="370"/>
        <v>4.938271604938281E-2</v>
      </c>
      <c r="BW103" s="68"/>
      <c r="BX103" s="15">
        <f t="shared" si="371"/>
        <v>2.2222222222222258E-2</v>
      </c>
      <c r="BZ103" s="13"/>
      <c r="CA103" s="68">
        <f t="shared" si="372"/>
        <v>0</v>
      </c>
      <c r="CB103" s="68">
        <f t="shared" si="609"/>
        <v>0</v>
      </c>
      <c r="CC103" s="68">
        <f t="shared" si="373"/>
        <v>0</v>
      </c>
      <c r="CD103" s="68"/>
      <c r="CE103" s="15">
        <f t="shared" si="374"/>
        <v>0</v>
      </c>
      <c r="CG103" s="13">
        <v>30.47</v>
      </c>
      <c r="CH103" s="68">
        <f t="shared" si="375"/>
        <v>6.6072018500164947E-3</v>
      </c>
      <c r="CI103" s="68">
        <f t="shared" si="610"/>
        <v>2.9774420546874376E-3</v>
      </c>
      <c r="CJ103" s="68">
        <f t="shared" si="376"/>
        <v>7.9391333112801329E-3</v>
      </c>
      <c r="CK103" s="68"/>
      <c r="CL103" s="15">
        <f t="shared" si="377"/>
        <v>-0.11321303841676369</v>
      </c>
      <c r="CN103" s="13">
        <v>31.84</v>
      </c>
      <c r="CO103" s="68">
        <f t="shared" si="378"/>
        <v>9.5117311350666044E-3</v>
      </c>
      <c r="CP103" s="68">
        <f t="shared" si="611"/>
        <v>5.8819713397375468E-3</v>
      </c>
      <c r="CQ103" s="68">
        <f t="shared" si="379"/>
        <v>1.5954052329291639E-2</v>
      </c>
      <c r="CR103" s="68"/>
      <c r="CS103" s="15">
        <f t="shared" si="380"/>
        <v>-4.8700328652524619E-2</v>
      </c>
      <c r="CU103" s="13">
        <v>36.020000000000003</v>
      </c>
      <c r="CV103" s="68">
        <f t="shared" si="381"/>
        <v>8.398656215005719E-3</v>
      </c>
      <c r="CW103" s="68">
        <f t="shared" si="612"/>
        <v>4.7688964196766614E-3</v>
      </c>
      <c r="CX103" s="68">
        <f t="shared" si="382"/>
        <v>0.12037325038880263</v>
      </c>
      <c r="CY103" s="68"/>
      <c r="CZ103" s="15">
        <f t="shared" si="383"/>
        <v>-3.3798283261802523E-2</v>
      </c>
      <c r="DB103" s="13">
        <v>20.03</v>
      </c>
      <c r="DC103" s="68">
        <f t="shared" si="384"/>
        <v>7.5452716297787796E-3</v>
      </c>
      <c r="DD103" s="68">
        <f t="shared" si="613"/>
        <v>3.9155118344497229E-3</v>
      </c>
      <c r="DE103" s="68">
        <f t="shared" si="385"/>
        <v>-8.4133516232281658E-2</v>
      </c>
      <c r="DF103" s="68"/>
      <c r="DG103" s="15">
        <f t="shared" si="386"/>
        <v>-1.6208251473477323E-2</v>
      </c>
      <c r="DI103" s="13">
        <v>47.87</v>
      </c>
      <c r="DJ103" s="68">
        <f t="shared" si="387"/>
        <v>3.3535946342485136E-3</v>
      </c>
      <c r="DK103" s="68">
        <f t="shared" si="614"/>
        <v>-2.7616516108054353E-4</v>
      </c>
      <c r="DL103" s="68">
        <f t="shared" si="388"/>
        <v>8.4258210645526591E-2</v>
      </c>
      <c r="DM103" s="68"/>
      <c r="DN103" s="15">
        <f t="shared" si="389"/>
        <v>0.13543643263757119</v>
      </c>
      <c r="DP103" s="13">
        <v>40.880000000000003</v>
      </c>
      <c r="DQ103" s="68">
        <f t="shared" si="390"/>
        <v>2.4467824810386879E-4</v>
      </c>
      <c r="DR103" s="68">
        <f t="shared" si="615"/>
        <v>-3.3850815472251882E-3</v>
      </c>
      <c r="DS103" s="68"/>
      <c r="DT103" s="68"/>
      <c r="DU103" s="15">
        <f t="shared" si="391"/>
        <v>7.3529411764705996E-2</v>
      </c>
      <c r="DV103" s="18"/>
      <c r="DW103" s="13">
        <v>30.92</v>
      </c>
      <c r="DX103" s="68">
        <f t="shared" si="392"/>
        <v>6.4724919093861249E-4</v>
      </c>
      <c r="DY103" s="68">
        <f t="shared" si="616"/>
        <v>-2.9825106043904447E-3</v>
      </c>
      <c r="DZ103" s="68">
        <f t="shared" si="393"/>
        <v>0.64994663820704401</v>
      </c>
      <c r="EA103" s="68"/>
      <c r="EB103" s="15">
        <f t="shared" si="394"/>
        <v>-7.6187630714072224E-2</v>
      </c>
      <c r="ED103" s="13">
        <v>35.270000000000003</v>
      </c>
      <c r="EE103" s="68">
        <f t="shared" si="395"/>
        <v>4.2710706150343308E-3</v>
      </c>
      <c r="EF103" s="68">
        <f t="shared" si="617"/>
        <v>6.4131081970527368E-4</v>
      </c>
      <c r="EG103" s="68">
        <f t="shared" si="396"/>
        <v>0.67712791250594395</v>
      </c>
      <c r="EH103" s="68"/>
      <c r="EI103" s="15">
        <f t="shared" si="397"/>
        <v>-4.3655097613882844E-2</v>
      </c>
      <c r="EK103" s="13">
        <v>113.63</v>
      </c>
      <c r="EL103" s="68">
        <f t="shared" si="398"/>
        <v>3.089689265536673E-3</v>
      </c>
      <c r="EM103" s="68">
        <f t="shared" si="618"/>
        <v>-5.4007052979238414E-4</v>
      </c>
      <c r="EN103" s="68">
        <f t="shared" si="399"/>
        <v>0.76061357297799792</v>
      </c>
      <c r="EO103" s="68"/>
      <c r="EP103" s="15">
        <f t="shared" si="400"/>
        <v>2.093441150044922E-2</v>
      </c>
      <c r="ER103" s="13">
        <v>37.58</v>
      </c>
      <c r="ES103" s="68">
        <f t="shared" si="401"/>
        <v>9.4010206822455391E-3</v>
      </c>
      <c r="ET103" s="68">
        <f t="shared" si="619"/>
        <v>5.7712608869164815E-3</v>
      </c>
      <c r="EU103" s="68">
        <f t="shared" si="402"/>
        <v>7.6482383271269036E-2</v>
      </c>
      <c r="EV103" s="68"/>
      <c r="EW103" s="15">
        <f t="shared" si="403"/>
        <v>-3.3684751864232511E-2</v>
      </c>
      <c r="EY103" s="13">
        <v>33.72</v>
      </c>
      <c r="EZ103" s="68">
        <f t="shared" si="404"/>
        <v>2.9664787896760636E-4</v>
      </c>
      <c r="FA103" s="68">
        <f t="shared" si="620"/>
        <v>-3.3331119163614508E-3</v>
      </c>
      <c r="FB103" s="68"/>
      <c r="FC103" s="68"/>
      <c r="FD103" s="15">
        <f t="shared" si="405"/>
        <v>0.37184703010577708</v>
      </c>
      <c r="FF103" s="13">
        <v>56.38</v>
      </c>
      <c r="FG103" s="68">
        <f t="shared" si="406"/>
        <v>-2.1238938053096891E-3</v>
      </c>
      <c r="FH103" s="68">
        <f t="shared" si="621"/>
        <v>-5.7536536006387463E-3</v>
      </c>
      <c r="FI103" s="68">
        <f t="shared" si="407"/>
        <v>-4.5700744752877387E-2</v>
      </c>
      <c r="FJ103" s="68"/>
      <c r="FK103" s="15">
        <f t="shared" si="408"/>
        <v>-7.2195809121323581E-3</v>
      </c>
      <c r="FM103" s="13">
        <v>184.16</v>
      </c>
      <c r="FN103" s="68">
        <f t="shared" si="409"/>
        <v>9.2064883822885087E-3</v>
      </c>
      <c r="FO103" s="68">
        <f t="shared" si="622"/>
        <v>5.5767285869594511E-3</v>
      </c>
      <c r="FP103" s="68">
        <f t="shared" si="410"/>
        <v>0.58376332989336077</v>
      </c>
      <c r="FQ103" s="68"/>
      <c r="FR103" s="15">
        <f t="shared" si="411"/>
        <v>1.37619729164373E-2</v>
      </c>
      <c r="FT103" s="13">
        <v>96.27</v>
      </c>
      <c r="FU103" s="68">
        <f t="shared" si="412"/>
        <v>1.2196404163600006E-2</v>
      </c>
      <c r="FV103" s="68">
        <f t="shared" si="623"/>
        <v>8.5666443682709485E-3</v>
      </c>
      <c r="FW103" s="68">
        <f t="shared" si="413"/>
        <v>9.3604453027376966E-2</v>
      </c>
      <c r="FX103" s="68"/>
      <c r="FY103" s="15">
        <f t="shared" si="414"/>
        <v>6.7531603459747042E-2</v>
      </c>
      <c r="GA103" s="13">
        <v>18.23</v>
      </c>
      <c r="GB103" s="68">
        <f t="shared" si="415"/>
        <v>5.5157198014341661E-3</v>
      </c>
      <c r="GC103" s="68">
        <f t="shared" si="624"/>
        <v>1.8859600061051089E-3</v>
      </c>
      <c r="GD103" s="68"/>
      <c r="GE103" s="68"/>
      <c r="GF103" s="15">
        <f t="shared" si="416"/>
        <v>4.5897877223178472E-2</v>
      </c>
      <c r="GG103" s="18"/>
      <c r="GH103" s="13">
        <v>17.22</v>
      </c>
      <c r="GI103" s="68">
        <f t="shared" si="417"/>
        <v>1.4731879787860933E-2</v>
      </c>
      <c r="GJ103" s="68">
        <f t="shared" si="625"/>
        <v>1.1102119992531875E-2</v>
      </c>
      <c r="GK103" s="68">
        <f t="shared" si="418"/>
        <v>-0.10405827263267431</v>
      </c>
      <c r="GL103" s="68"/>
      <c r="GM103" s="15">
        <f t="shared" si="419"/>
        <v>-8.8888888888888878E-2</v>
      </c>
      <c r="GO103" s="13">
        <v>24.94</v>
      </c>
      <c r="GP103" s="68">
        <f t="shared" si="420"/>
        <v>2.0040899795501103E-2</v>
      </c>
      <c r="GQ103" s="68">
        <f t="shared" si="626"/>
        <v>1.6411140000172048E-2</v>
      </c>
      <c r="GR103" s="68"/>
      <c r="GS103" s="68"/>
      <c r="GT103" s="15">
        <f t="shared" si="421"/>
        <v>-8.477064220183482E-2</v>
      </c>
      <c r="GV103" s="13">
        <v>14.92</v>
      </c>
      <c r="GW103" s="68">
        <f t="shared" si="422"/>
        <v>4.0376850605653098E-3</v>
      </c>
      <c r="GX103" s="68">
        <f t="shared" si="627"/>
        <v>4.0792526523625262E-4</v>
      </c>
      <c r="GY103" s="68">
        <f t="shared" si="423"/>
        <v>0.25907172995780592</v>
      </c>
      <c r="GZ103" s="68"/>
      <c r="HA103" s="15">
        <f t="shared" si="424"/>
        <v>8.7463556851311894E-2</v>
      </c>
      <c r="HD103" s="13">
        <v>349.98</v>
      </c>
      <c r="HE103" s="68">
        <f t="shared" si="425"/>
        <v>2.0885595939560193E-2</v>
      </c>
      <c r="HF103" s="68">
        <f t="shared" si="628"/>
        <v>1.7255836144231138E-2</v>
      </c>
      <c r="HG103" s="68">
        <f t="shared" si="426"/>
        <v>0.96606932194820538</v>
      </c>
      <c r="HH103" s="68"/>
      <c r="HI103" s="15">
        <f t="shared" si="427"/>
        <v>-0.13336965134706805</v>
      </c>
      <c r="HK103" s="13">
        <v>35.21</v>
      </c>
      <c r="HL103" s="68">
        <f t="shared" si="428"/>
        <v>2.3844140738586806E-2</v>
      </c>
      <c r="HM103" s="68">
        <f t="shared" si="629"/>
        <v>2.021438094325775E-2</v>
      </c>
      <c r="HN103" s="68">
        <f t="shared" si="429"/>
        <v>13.197580645161292</v>
      </c>
      <c r="HO103" s="68"/>
      <c r="HP103" s="15">
        <f t="shared" si="430"/>
        <v>0.33472327520849138</v>
      </c>
      <c r="HR103" s="13">
        <v>108.19</v>
      </c>
      <c r="HS103" s="68">
        <f t="shared" si="431"/>
        <v>-3.5918216982869827E-3</v>
      </c>
      <c r="HT103" s="68">
        <f t="shared" si="630"/>
        <v>-7.2215814936160399E-3</v>
      </c>
      <c r="HU103" s="68">
        <f t="shared" si="432"/>
        <v>1.9722527472527471</v>
      </c>
      <c r="HV103" s="68"/>
      <c r="HW103" s="15">
        <f t="shared" si="433"/>
        <v>5.7636887608069594E-3</v>
      </c>
      <c r="HY103" s="13">
        <v>135.4</v>
      </c>
      <c r="HZ103" s="68">
        <f t="shared" si="434"/>
        <v>4.2275457984127648E-3</v>
      </c>
      <c r="IA103" s="68">
        <f t="shared" si="631"/>
        <v>5.9778600308370766E-4</v>
      </c>
      <c r="IB103" s="68">
        <f t="shared" si="435"/>
        <v>0.2785646836638338</v>
      </c>
      <c r="IC103" s="68"/>
      <c r="ID103" s="15">
        <f t="shared" si="436"/>
        <v>8.265693648075164E-3</v>
      </c>
      <c r="IF103" s="13">
        <v>228.61</v>
      </c>
      <c r="IG103" s="68">
        <f t="shared" si="437"/>
        <v>-1.7322902338376776E-2</v>
      </c>
      <c r="IH103" s="68">
        <f t="shared" si="632"/>
        <v>-2.0952662133705831E-2</v>
      </c>
      <c r="II103" s="68">
        <f t="shared" si="438"/>
        <v>0.30634285714285719</v>
      </c>
      <c r="IJ103" s="68"/>
      <c r="IK103" s="15">
        <f t="shared" si="439"/>
        <v>-1.3932022084195953E-2</v>
      </c>
      <c r="IM103" s="13">
        <v>230.05</v>
      </c>
      <c r="IN103" s="68">
        <f t="shared" si="440"/>
        <v>8.2836605890603734E-3</v>
      </c>
      <c r="IO103" s="68">
        <f t="shared" si="633"/>
        <v>4.6539007937313158E-3</v>
      </c>
      <c r="IP103" s="68">
        <f t="shared" si="441"/>
        <v>3.4922866627611793</v>
      </c>
      <c r="IQ103" s="68"/>
      <c r="IR103" s="15">
        <f t="shared" si="442"/>
        <v>0.2268679003786466</v>
      </c>
      <c r="IT103" s="13">
        <v>51.27</v>
      </c>
      <c r="IU103" s="68">
        <f t="shared" si="443"/>
        <v>-6.2027524714091927E-3</v>
      </c>
      <c r="IV103" s="68">
        <f t="shared" si="634"/>
        <v>-9.8325122667382494E-3</v>
      </c>
      <c r="IW103" s="68">
        <f t="shared" si="444"/>
        <v>1.8093150684931509</v>
      </c>
      <c r="IX103" s="68"/>
      <c r="IY103" s="15">
        <f t="shared" si="445"/>
        <v>-2.3350846468183973E-3</v>
      </c>
      <c r="JA103" s="13">
        <v>640.34</v>
      </c>
      <c r="JB103" s="68">
        <f t="shared" si="446"/>
        <v>-5.4979188668695467E-3</v>
      </c>
      <c r="JC103" s="68">
        <f t="shared" si="635"/>
        <v>-9.1276786621986034E-3</v>
      </c>
      <c r="JD103" s="68">
        <f t="shared" si="447"/>
        <v>0.29518608414239494</v>
      </c>
      <c r="JE103" s="68"/>
      <c r="JF103" s="15">
        <f t="shared" si="448"/>
        <v>9.3644856620723887E-2</v>
      </c>
      <c r="JH103" s="13">
        <v>454.27</v>
      </c>
      <c r="JI103" s="68">
        <f t="shared" si="449"/>
        <v>2.5158343080351918E-3</v>
      </c>
      <c r="JJ103" s="68">
        <f t="shared" si="636"/>
        <v>-1.1139254872938654E-3</v>
      </c>
      <c r="JK103" s="68">
        <f t="shared" si="450"/>
        <v>0.11699328727040248</v>
      </c>
      <c r="JL103" s="68"/>
      <c r="JM103" s="15">
        <f t="shared" si="451"/>
        <v>7.7746144721233645E-2</v>
      </c>
      <c r="JO103" s="13">
        <v>12.6</v>
      </c>
      <c r="JP103" s="68">
        <f t="shared" si="452"/>
        <v>-1.4855355746677054E-2</v>
      </c>
      <c r="JQ103" s="68">
        <f t="shared" si="637"/>
        <v>-1.848511554200611E-2</v>
      </c>
      <c r="JR103" s="68">
        <f t="shared" si="453"/>
        <v>-0.57482706259490479</v>
      </c>
      <c r="JS103" s="68"/>
      <c r="JT103" s="15">
        <f t="shared" si="454"/>
        <v>0.23650637880274783</v>
      </c>
      <c r="JV103" s="13">
        <v>1.43</v>
      </c>
      <c r="JW103" s="68">
        <f t="shared" si="455"/>
        <v>-4.666666666666671E-2</v>
      </c>
      <c r="JX103" s="68">
        <f t="shared" si="638"/>
        <v>-5.0296426461995766E-2</v>
      </c>
      <c r="JY103" s="68">
        <f t="shared" si="456"/>
        <v>-0.43478260869565216</v>
      </c>
      <c r="JZ103" s="68"/>
      <c r="KA103" s="15">
        <f t="shared" si="457"/>
        <v>-0.2055555555555556</v>
      </c>
      <c r="KC103" s="13">
        <v>17.350000000000001</v>
      </c>
      <c r="KD103" s="68">
        <f t="shared" si="458"/>
        <v>-9.7031963470318588E-3</v>
      </c>
      <c r="KE103" s="68">
        <f t="shared" si="639"/>
        <v>-1.3332956142360916E-2</v>
      </c>
      <c r="KF103" s="68">
        <f t="shared" si="459"/>
        <v>-0.10934291581108824</v>
      </c>
      <c r="KG103" s="68"/>
      <c r="KH103" s="15">
        <f t="shared" si="460"/>
        <v>-0.2177637511271415</v>
      </c>
      <c r="KI103" s="18"/>
      <c r="KJ103" s="13">
        <v>60.13</v>
      </c>
      <c r="KK103" s="68">
        <f t="shared" si="461"/>
        <v>9.2312856663310551E-3</v>
      </c>
      <c r="KL103" s="68">
        <f t="shared" si="640"/>
        <v>5.6015258710019975E-3</v>
      </c>
      <c r="KM103" s="68">
        <f t="shared" si="462"/>
        <v>1.8497630331753554</v>
      </c>
      <c r="KN103" s="68"/>
      <c r="KO103" s="15">
        <f t="shared" si="463"/>
        <v>-0.10534146704359458</v>
      </c>
      <c r="KQ103" s="13">
        <v>1.37</v>
      </c>
      <c r="KR103" s="68">
        <f t="shared" si="464"/>
        <v>-5.5172413793103343E-2</v>
      </c>
      <c r="KS103" s="68">
        <f t="shared" si="641"/>
        <v>-5.8802173588432399E-2</v>
      </c>
      <c r="KT103" s="68">
        <f t="shared" si="465"/>
        <v>-0.47709923664122134</v>
      </c>
      <c r="KU103" s="68"/>
      <c r="KV103" s="15">
        <f t="shared" si="466"/>
        <v>0.35643564356435653</v>
      </c>
      <c r="KW103" s="18"/>
      <c r="KX103" s="13">
        <v>27.67</v>
      </c>
      <c r="KY103" s="68">
        <f t="shared" si="467"/>
        <v>2.709725315515963E-2</v>
      </c>
      <c r="KZ103" s="68">
        <f t="shared" si="642"/>
        <v>2.3467493359830574E-2</v>
      </c>
      <c r="LA103" s="68">
        <f t="shared" si="468"/>
        <v>-0.61532045043792583</v>
      </c>
      <c r="LB103" s="68"/>
      <c r="LC103" s="15">
        <f t="shared" si="469"/>
        <v>0.1670181358076761</v>
      </c>
      <c r="LD103" s="18"/>
      <c r="LE103" s="13">
        <v>55.86</v>
      </c>
      <c r="LF103" s="68">
        <f t="shared" si="470"/>
        <v>-2.50000000000001E-3</v>
      </c>
      <c r="LG103" s="68">
        <f t="shared" si="643"/>
        <v>-6.1297597953290667E-3</v>
      </c>
      <c r="LH103" s="68">
        <f t="shared" si="471"/>
        <v>0.55902874686017312</v>
      </c>
      <c r="LI103" s="68"/>
      <c r="LJ103" s="15">
        <f t="shared" si="472"/>
        <v>0.2114508783344177</v>
      </c>
      <c r="LL103" s="13">
        <v>106.45</v>
      </c>
      <c r="LM103" s="68">
        <f t="shared" si="473"/>
        <v>-5.6332738709982417E-4</v>
      </c>
      <c r="LN103" s="68">
        <f t="shared" si="644"/>
        <v>-4.1930871824288809E-3</v>
      </c>
      <c r="LO103" s="68">
        <f t="shared" si="474"/>
        <v>0.21657142857142861</v>
      </c>
      <c r="LP103" s="68"/>
      <c r="LQ103" s="15">
        <f t="shared" si="475"/>
        <v>0.36107914588927259</v>
      </c>
      <c r="LS103" s="13">
        <v>13.71</v>
      </c>
      <c r="LT103" s="68">
        <f t="shared" si="476"/>
        <v>-2.9090909090908469E-3</v>
      </c>
      <c r="LU103" s="68">
        <f t="shared" si="645"/>
        <v>-6.538850704419904E-3</v>
      </c>
      <c r="LV103" s="68"/>
      <c r="LW103" s="68"/>
      <c r="LX103" s="15">
        <f t="shared" si="477"/>
        <v>0.48216216216216223</v>
      </c>
      <c r="LZ103" s="13">
        <v>13.09</v>
      </c>
      <c r="MA103" s="68">
        <f t="shared" si="478"/>
        <v>-3.8913362701908913E-2</v>
      </c>
      <c r="MB103" s="68">
        <f t="shared" si="646"/>
        <v>-4.2543122497237969E-2</v>
      </c>
      <c r="MC103" s="68">
        <f t="shared" si="479"/>
        <v>-0.41168539325842696</v>
      </c>
      <c r="MD103" s="68"/>
      <c r="ME103" s="15">
        <f t="shared" si="480"/>
        <v>-2.8931750741839804E-2</v>
      </c>
      <c r="MG103" s="13">
        <v>37.72</v>
      </c>
      <c r="MH103" s="68">
        <f t="shared" si="481"/>
        <v>8.286554397220057E-3</v>
      </c>
      <c r="MI103" s="68">
        <f t="shared" si="647"/>
        <v>4.6567946018909994E-3</v>
      </c>
      <c r="MJ103" s="68">
        <f t="shared" si="482"/>
        <v>4.0835579514824794</v>
      </c>
      <c r="MK103" s="68"/>
      <c r="ML103" s="15">
        <f t="shared" si="483"/>
        <v>0.77673104097974555</v>
      </c>
      <c r="MN103" s="13">
        <v>109.69</v>
      </c>
      <c r="MO103" s="68">
        <f t="shared" si="484"/>
        <v>7.9022328402094961E-3</v>
      </c>
      <c r="MP103" s="68">
        <f t="shared" si="648"/>
        <v>4.2724730448804385E-3</v>
      </c>
      <c r="MQ103" s="68">
        <f t="shared" si="485"/>
        <v>-0.12875297855440831</v>
      </c>
      <c r="MR103" s="68"/>
      <c r="MS103" s="15">
        <f t="shared" si="486"/>
        <v>-1.5261693150193042E-2</v>
      </c>
      <c r="MU103" s="13">
        <v>11.94</v>
      </c>
      <c r="MV103" s="68">
        <f t="shared" si="487"/>
        <v>-1.889893179950702E-2</v>
      </c>
      <c r="MW103" s="68">
        <f t="shared" si="649"/>
        <v>-2.2528691594836076E-2</v>
      </c>
      <c r="MX103" s="68">
        <f t="shared" si="488"/>
        <v>-0.42788691902252041</v>
      </c>
      <c r="MY103" s="68"/>
      <c r="MZ103" s="15">
        <f t="shared" si="489"/>
        <v>0.11902530459231486</v>
      </c>
      <c r="NB103" s="13">
        <v>231.78</v>
      </c>
      <c r="NC103" s="68">
        <f t="shared" si="490"/>
        <v>1.0462987182840725E-2</v>
      </c>
      <c r="ND103" s="68">
        <f t="shared" si="650"/>
        <v>6.8332273875116676E-3</v>
      </c>
      <c r="NE103" s="68">
        <f t="shared" si="491"/>
        <v>0.71093230973647303</v>
      </c>
      <c r="NF103" s="68"/>
      <c r="NG103" s="15">
        <f t="shared" si="492"/>
        <v>0.38965165777324789</v>
      </c>
      <c r="NI103" s="13">
        <v>4.87</v>
      </c>
      <c r="NJ103" s="68">
        <f t="shared" si="493"/>
        <v>8.2815734989648108E-3</v>
      </c>
      <c r="NK103" s="68">
        <f t="shared" si="651"/>
        <v>4.6518137036357533E-3</v>
      </c>
      <c r="NL103" s="68">
        <f t="shared" si="494"/>
        <v>-0.9613338626439063</v>
      </c>
      <c r="NM103" s="68"/>
      <c r="NN103" s="15">
        <f t="shared" si="495"/>
        <v>-6.1224489795918867E-3</v>
      </c>
      <c r="NP103" s="13">
        <v>428.06</v>
      </c>
      <c r="NQ103" s="68">
        <f t="shared" si="496"/>
        <v>2.5528725671592266E-3</v>
      </c>
      <c r="NR103" s="68">
        <f t="shared" si="652"/>
        <v>-1.0768872281698306E-3</v>
      </c>
      <c r="NS103" s="68">
        <f t="shared" si="497"/>
        <v>2.2614095238095238</v>
      </c>
      <c r="NT103" s="68"/>
      <c r="NU103" s="15">
        <f t="shared" si="498"/>
        <v>0.30137111239473441</v>
      </c>
      <c r="NW103" s="13">
        <v>166.19</v>
      </c>
      <c r="NX103" s="68">
        <f t="shared" si="499"/>
        <v>1.3600878262990911E-2</v>
      </c>
      <c r="NY103" s="68">
        <f t="shared" si="653"/>
        <v>9.971118467661853E-3</v>
      </c>
      <c r="NZ103" s="68">
        <f t="shared" si="500"/>
        <v>-5.4449248975876156E-2</v>
      </c>
      <c r="OA103" s="68"/>
      <c r="OB103" s="15">
        <f t="shared" si="501"/>
        <v>-0.12208135235076605</v>
      </c>
      <c r="OD103" s="13">
        <v>1.61</v>
      </c>
      <c r="OE103" s="68">
        <f t="shared" si="502"/>
        <v>-6.1728395061728444E-3</v>
      </c>
      <c r="OF103" s="68">
        <f t="shared" si="654"/>
        <v>-9.802599301501902E-3</v>
      </c>
      <c r="OG103" s="68">
        <f t="shared" si="503"/>
        <v>-0.99286568883768334</v>
      </c>
      <c r="OH103" s="68"/>
      <c r="OI103" s="15">
        <f t="shared" si="504"/>
        <v>0.10273972602739735</v>
      </c>
      <c r="OK103" s="13">
        <v>95.75</v>
      </c>
      <c r="OL103" s="68">
        <f t="shared" si="505"/>
        <v>-5.8145571591735256E-3</v>
      </c>
      <c r="OM103" s="68">
        <f t="shared" si="655"/>
        <v>-9.4443169545025824E-3</v>
      </c>
      <c r="ON103" s="68">
        <f t="shared" si="506"/>
        <v>1.2555948174322731</v>
      </c>
      <c r="OO103" s="68"/>
      <c r="OP103" s="15">
        <f t="shared" si="507"/>
        <v>0.43747185107341241</v>
      </c>
      <c r="OR103" s="13">
        <v>3.64</v>
      </c>
      <c r="OS103" s="68">
        <f t="shared" si="508"/>
        <v>0.10303030303030312</v>
      </c>
      <c r="OT103" s="68">
        <f t="shared" si="656"/>
        <v>9.9400543234974062E-2</v>
      </c>
      <c r="OU103" s="68">
        <f t="shared" si="509"/>
        <v>-0.52727272727272734</v>
      </c>
      <c r="OV103" s="68"/>
      <c r="OW103" s="15">
        <f t="shared" si="510"/>
        <v>2.25</v>
      </c>
      <c r="OY103" s="13">
        <v>134.79</v>
      </c>
      <c r="OZ103" s="68">
        <f t="shared" si="511"/>
        <v>-2.9666988059052482E-4</v>
      </c>
      <c r="PA103" s="68">
        <f t="shared" si="657"/>
        <v>-3.926429675919582E-3</v>
      </c>
      <c r="PB103" s="68">
        <f t="shared" si="665"/>
        <v>3.147384615384615</v>
      </c>
      <c r="PC103" s="68"/>
      <c r="PD103" s="15">
        <f t="shared" si="512"/>
        <v>0.17669140113487555</v>
      </c>
      <c r="PE103" s="18"/>
      <c r="PF103" s="13">
        <v>230.2</v>
      </c>
      <c r="PG103" s="68">
        <f t="shared" si="513"/>
        <v>1.4722736489464757E-2</v>
      </c>
      <c r="PH103" s="68">
        <f t="shared" si="658"/>
        <v>1.1092976694135699E-2</v>
      </c>
      <c r="PI103" s="68">
        <f t="shared" si="514"/>
        <v>-0.33888569787478462</v>
      </c>
      <c r="PJ103" s="68"/>
      <c r="PK103" s="15">
        <f t="shared" si="515"/>
        <v>0.10075072921149521</v>
      </c>
      <c r="PM103" s="13"/>
      <c r="PN103" s="68">
        <f t="shared" si="516"/>
        <v>0</v>
      </c>
      <c r="PO103" s="68">
        <f t="shared" si="517"/>
        <v>-3.6297597953290572E-3</v>
      </c>
      <c r="PP103" s="68">
        <f t="shared" si="518"/>
        <v>0</v>
      </c>
      <c r="PQ103" s="68"/>
      <c r="PR103" s="15">
        <f t="shared" si="519"/>
        <v>0</v>
      </c>
      <c r="PT103" s="13">
        <v>4.37</v>
      </c>
      <c r="PU103" s="68">
        <f t="shared" si="520"/>
        <v>-2.0179372197309385E-2</v>
      </c>
      <c r="PV103" s="68">
        <f t="shared" si="659"/>
        <v>-2.3809131992638441E-2</v>
      </c>
      <c r="PW103" s="68">
        <f t="shared" si="521"/>
        <v>-0.49885321100917435</v>
      </c>
      <c r="PX103" s="68"/>
      <c r="PY103" s="15">
        <f t="shared" si="522"/>
        <v>-0.14814814814814811</v>
      </c>
      <c r="QA103" s="13">
        <v>217.66</v>
      </c>
      <c r="QB103" s="68">
        <f t="shared" si="523"/>
        <v>1.1384229357371815E-2</v>
      </c>
      <c r="QC103" s="68">
        <f t="shared" si="660"/>
        <v>7.7544695620427578E-3</v>
      </c>
      <c r="QD103" s="68">
        <f t="shared" si="524"/>
        <v>-0.35487121728563381</v>
      </c>
      <c r="QE103" s="68"/>
      <c r="QF103" s="15">
        <f t="shared" si="525"/>
        <v>0.13518306039428385</v>
      </c>
      <c r="QH103" s="13">
        <v>1.1399999999999999</v>
      </c>
      <c r="QI103" s="68">
        <f t="shared" si="526"/>
        <v>1.7857142857142672E-2</v>
      </c>
      <c r="QJ103" s="68">
        <f t="shared" si="661"/>
        <v>1.4227383061813615E-2</v>
      </c>
      <c r="QK103" s="68">
        <f t="shared" si="527"/>
        <v>-0.54581673306772904</v>
      </c>
      <c r="QL103" s="68"/>
      <c r="QM103" s="15">
        <f t="shared" si="528"/>
        <v>-0.12307692307692318</v>
      </c>
      <c r="QO103" s="13">
        <v>9.77</v>
      </c>
      <c r="QP103" s="68">
        <f t="shared" si="529"/>
        <v>3.2769556025369843E-2</v>
      </c>
      <c r="QQ103" s="68">
        <f t="shared" si="662"/>
        <v>2.9139796230040788E-2</v>
      </c>
      <c r="QR103" s="68">
        <f t="shared" si="530"/>
        <v>-0.98809088471196282</v>
      </c>
      <c r="QS103" s="68"/>
      <c r="QT103" s="15">
        <f t="shared" si="531"/>
        <v>-0.14895470383275269</v>
      </c>
      <c r="QV103" s="13">
        <v>1.6</v>
      </c>
      <c r="QW103" s="68">
        <f t="shared" si="532"/>
        <v>-1.2345679012345689E-2</v>
      </c>
      <c r="QX103" s="68">
        <f t="shared" si="663"/>
        <v>-1.5975438807674745E-2</v>
      </c>
      <c r="QY103" s="68">
        <f t="shared" si="533"/>
        <v>-0.54674220963172804</v>
      </c>
      <c r="QZ103" s="68"/>
      <c r="RA103" s="15">
        <f t="shared" si="534"/>
        <v>-0.34613812832039231</v>
      </c>
      <c r="RC103" s="13">
        <v>29.37</v>
      </c>
      <c r="RD103" s="68">
        <f t="shared" si="535"/>
        <v>9.2783505154639019E-3</v>
      </c>
      <c r="RE103" s="68">
        <f t="shared" si="664"/>
        <v>5.6485907201348443E-3</v>
      </c>
      <c r="RF103" s="68">
        <f t="shared" si="536"/>
        <v>-0.36552171095268954</v>
      </c>
      <c r="RG103" s="68"/>
      <c r="RH103" s="15">
        <f t="shared" si="537"/>
        <v>0.1866666666666667</v>
      </c>
      <c r="RJ103" s="13">
        <v>194.22</v>
      </c>
      <c r="RK103" s="68">
        <f t="shared" si="538"/>
        <v>0</v>
      </c>
      <c r="RL103" s="68">
        <f t="shared" si="539"/>
        <v>-3.6297597953290572E-3</v>
      </c>
      <c r="RM103" s="68">
        <f t="shared" si="540"/>
        <v>-9.908154745338163E-2</v>
      </c>
      <c r="RN103" s="68"/>
      <c r="RO103" s="15">
        <f t="shared" si="541"/>
        <v>-1.2708418056120375E-2</v>
      </c>
      <c r="RQ103" s="13">
        <v>14.71</v>
      </c>
      <c r="RR103" s="68">
        <f t="shared" si="542"/>
        <v>2.7952480782669487E-2</v>
      </c>
      <c r="RS103" s="68">
        <f t="shared" si="543"/>
        <v>2.4322720987340431E-2</v>
      </c>
      <c r="RT103" s="68">
        <f t="shared" si="544"/>
        <v>4.7814207650273416E-3</v>
      </c>
      <c r="RU103" s="68"/>
      <c r="RV103" s="15">
        <f t="shared" si="545"/>
        <v>-0.29414587332053738</v>
      </c>
      <c r="RX103" s="13">
        <v>129.52000000000001</v>
      </c>
      <c r="RY103" s="68">
        <f t="shared" si="546"/>
        <v>1.0927255697783371E-2</v>
      </c>
      <c r="RZ103" s="68">
        <f t="shared" si="547"/>
        <v>7.2974959024543137E-3</v>
      </c>
      <c r="SA103" s="68">
        <f t="shared" si="548"/>
        <v>-2.660453930557637E-2</v>
      </c>
      <c r="SB103" s="68"/>
      <c r="SC103" s="15">
        <f t="shared" si="549"/>
        <v>0.71254793071532485</v>
      </c>
      <c r="SE103" s="13">
        <v>11.85</v>
      </c>
      <c r="SF103" s="68">
        <f t="shared" si="550"/>
        <v>2.6863084922010443E-2</v>
      </c>
      <c r="SG103" s="68">
        <f t="shared" si="551"/>
        <v>2.3233325126681387E-2</v>
      </c>
      <c r="SH103" s="68">
        <f t="shared" si="552"/>
        <v>-5.2000000000000025E-2</v>
      </c>
      <c r="SI103" s="68"/>
      <c r="SJ103" s="15">
        <f t="shared" si="553"/>
        <v>-0.22346002621231981</v>
      </c>
      <c r="SL103" s="13">
        <v>0.93100000000000005</v>
      </c>
      <c r="SM103" s="68">
        <f t="shared" si="554"/>
        <v>2.4202420242024222E-2</v>
      </c>
      <c r="SN103" s="68">
        <f t="shared" si="555"/>
        <v>2.0572660446695167E-2</v>
      </c>
      <c r="SO103" s="68">
        <f t="shared" si="556"/>
        <v>-0.34436619718309852</v>
      </c>
      <c r="SP103" s="68"/>
      <c r="SQ103" s="15">
        <f t="shared" si="557"/>
        <v>-7.8217821782178176E-2</v>
      </c>
      <c r="SS103" s="13">
        <v>12.25</v>
      </c>
      <c r="ST103" s="68">
        <f t="shared" si="558"/>
        <v>0.11060743427017232</v>
      </c>
      <c r="SU103" s="68">
        <f t="shared" si="559"/>
        <v>0.10697767447484326</v>
      </c>
      <c r="SV103" s="68">
        <f t="shared" si="560"/>
        <v>-0.24101610904584886</v>
      </c>
      <c r="SW103" s="68"/>
      <c r="SX103" s="15">
        <f t="shared" si="561"/>
        <v>0.45833333333333326</v>
      </c>
      <c r="SZ103" s="13">
        <v>21.31</v>
      </c>
      <c r="TA103" s="68">
        <f t="shared" si="562"/>
        <v>-4.6904315197005453E-4</v>
      </c>
      <c r="TB103" s="68">
        <f t="shared" si="563"/>
        <v>-4.0988029472991119E-3</v>
      </c>
      <c r="TC103" s="68">
        <f t="shared" si="564"/>
        <v>-0.47213277186029229</v>
      </c>
      <c r="TD103" s="68"/>
      <c r="TE103" s="15">
        <f t="shared" si="565"/>
        <v>0.366025641025641</v>
      </c>
      <c r="TG103" s="13">
        <v>0.1724</v>
      </c>
      <c r="TH103" s="68">
        <f t="shared" si="566"/>
        <v>5.4434250764525939E-2</v>
      </c>
      <c r="TI103" s="68">
        <f t="shared" si="567"/>
        <v>5.0804490969196883E-2</v>
      </c>
      <c r="TJ103" s="68">
        <f t="shared" si="568"/>
        <v>-0.21636363636363637</v>
      </c>
      <c r="TK103" s="68"/>
      <c r="TL103" s="15">
        <f t="shared" si="569"/>
        <v>1.7109144542772778E-2</v>
      </c>
      <c r="TN103" s="13">
        <v>37.090000000000003</v>
      </c>
      <c r="TO103" s="68">
        <f t="shared" si="570"/>
        <v>7.8197674418604798E-2</v>
      </c>
      <c r="TP103" s="68">
        <f t="shared" si="571"/>
        <v>7.4567914623275736E-2</v>
      </c>
      <c r="TQ103" s="68">
        <f t="shared" si="572"/>
        <v>-0.4593806709276817</v>
      </c>
      <c r="TR103" s="68"/>
      <c r="TS103" s="15">
        <f t="shared" si="573"/>
        <v>0.24672268907563036</v>
      </c>
      <c r="TU103" s="13">
        <v>2.44</v>
      </c>
      <c r="TV103" s="68">
        <f t="shared" si="574"/>
        <v>2.0920502092050135E-2</v>
      </c>
      <c r="TW103" s="68">
        <f t="shared" si="575"/>
        <v>1.729074229672108E-2</v>
      </c>
      <c r="TX103" s="68">
        <f t="shared" si="576"/>
        <v>-0.44671201814058958</v>
      </c>
      <c r="TY103" s="68"/>
      <c r="TZ103" s="15">
        <f t="shared" si="577"/>
        <v>0.42690058479532161</v>
      </c>
      <c r="UB103" s="13"/>
      <c r="UC103" s="68">
        <f t="shared" si="578"/>
        <v>0</v>
      </c>
      <c r="UD103" s="68">
        <f t="shared" si="579"/>
        <v>-3.6297597953290572E-3</v>
      </c>
      <c r="UE103" s="68">
        <f t="shared" si="580"/>
        <v>0</v>
      </c>
      <c r="UF103" s="68"/>
      <c r="UG103" s="15">
        <f t="shared" si="581"/>
        <v>0</v>
      </c>
      <c r="UI103" s="13"/>
      <c r="UJ103" s="68">
        <f t="shared" si="582"/>
        <v>0</v>
      </c>
      <c r="UK103" s="68">
        <f t="shared" si="583"/>
        <v>-3.6297597953290572E-3</v>
      </c>
      <c r="UL103" s="68">
        <f t="shared" si="584"/>
        <v>0</v>
      </c>
      <c r="UM103" s="68"/>
      <c r="UN103" s="15">
        <f t="shared" si="585"/>
        <v>0</v>
      </c>
      <c r="UP103" s="13"/>
      <c r="UQ103" s="68">
        <f t="shared" si="586"/>
        <v>0</v>
      </c>
      <c r="UR103" s="68">
        <f t="shared" si="587"/>
        <v>-3.6297597953290572E-3</v>
      </c>
      <c r="US103" s="68">
        <f t="shared" si="588"/>
        <v>0</v>
      </c>
      <c r="UT103" s="68"/>
      <c r="UU103" s="15">
        <f t="shared" si="589"/>
        <v>0</v>
      </c>
      <c r="UW103" s="13"/>
      <c r="UX103" s="68">
        <f t="shared" si="590"/>
        <v>0</v>
      </c>
      <c r="UY103" s="68">
        <f t="shared" si="591"/>
        <v>-3.6297597953290572E-3</v>
      </c>
      <c r="UZ103" s="68">
        <f t="shared" si="592"/>
        <v>0</v>
      </c>
      <c r="VA103" s="68"/>
      <c r="VB103" s="15">
        <f t="shared" si="593"/>
        <v>0</v>
      </c>
      <c r="VD103" s="13"/>
      <c r="VE103" s="68">
        <f t="shared" si="594"/>
        <v>0</v>
      </c>
      <c r="VF103" s="68">
        <f t="shared" si="595"/>
        <v>-3.6297597953290572E-3</v>
      </c>
      <c r="VG103" s="68">
        <f t="shared" si="596"/>
        <v>0</v>
      </c>
      <c r="VH103" s="68"/>
      <c r="VI103" s="15">
        <f t="shared" si="597"/>
        <v>0</v>
      </c>
      <c r="VM103" s="21">
        <f t="shared" si="598"/>
        <v>6.1321324325083644E-3</v>
      </c>
      <c r="VN103" s="49"/>
      <c r="VO103" s="21">
        <f t="shared" si="599"/>
        <v>0.48640593577618163</v>
      </c>
      <c r="VP103" s="14"/>
      <c r="VQ103" s="21">
        <f t="shared" si="600"/>
        <v>0.12935639988537612</v>
      </c>
    </row>
    <row r="104" spans="1:589" ht="15.75" customHeight="1" x14ac:dyDescent="0.2">
      <c r="A104" s="127">
        <v>45796</v>
      </c>
      <c r="B104" s="4">
        <f t="shared" si="333"/>
        <v>45796</v>
      </c>
      <c r="C104" s="13">
        <v>42792.07</v>
      </c>
      <c r="D104" s="138">
        <f t="shared" si="334"/>
        <v>137.33000000000175</v>
      </c>
      <c r="E104" s="68">
        <f t="shared" si="335"/>
        <v>3.2195718459426021E-3</v>
      </c>
      <c r="F104" s="15">
        <f t="shared" si="336"/>
        <v>5.8257032330125821E-3</v>
      </c>
      <c r="G104" s="13">
        <v>5963.6</v>
      </c>
      <c r="H104" s="138">
        <f t="shared" si="337"/>
        <v>5.2200000000002547</v>
      </c>
      <c r="I104" s="68">
        <f t="shared" si="338"/>
        <v>8.7607705450143403E-4</v>
      </c>
      <c r="J104" s="15">
        <f t="shared" si="339"/>
        <v>1.3936612809714357E-2</v>
      </c>
      <c r="K104" s="13">
        <v>19215.46</v>
      </c>
      <c r="L104" s="138">
        <f t="shared" si="340"/>
        <v>4.3600000000005821</v>
      </c>
      <c r="M104" s="68">
        <f t="shared" si="341"/>
        <v>2.2695212663515271E-4</v>
      </c>
      <c r="N104" s="15">
        <f t="shared" si="342"/>
        <v>-4.9366183361738043E-3</v>
      </c>
      <c r="O104" s="13">
        <v>2104.4299999999998</v>
      </c>
      <c r="P104" s="138">
        <f t="shared" si="343"/>
        <v>-8.8200000000001637</v>
      </c>
      <c r="Q104" s="68">
        <f t="shared" si="344"/>
        <v>-4.1736661540282332E-3</v>
      </c>
      <c r="R104" s="15">
        <f t="shared" si="345"/>
        <v>-5.6377120924059269E-2</v>
      </c>
      <c r="S104" s="18">
        <f t="shared" si="346"/>
        <v>1.1963645754010301E-3</v>
      </c>
      <c r="T104" s="121">
        <f t="shared" si="347"/>
        <v>261.45444577326401</v>
      </c>
      <c r="U104" s="121">
        <f t="shared" si="348"/>
        <v>261.45444577326401</v>
      </c>
      <c r="V104" s="134">
        <f t="shared" si="349"/>
        <v>9.1599929844092412E-4</v>
      </c>
      <c r="W104" s="21">
        <f t="shared" si="601"/>
        <v>1.0570940867569743E-2</v>
      </c>
      <c r="X104" s="18">
        <f t="shared" si="350"/>
        <v>3.7233718262738905E-5</v>
      </c>
      <c r="Y104" s="352">
        <v>541285.76</v>
      </c>
      <c r="Z104" s="15">
        <v>1.9999999999999999E-6</v>
      </c>
      <c r="AA104" s="21">
        <f t="shared" si="351"/>
        <v>-9.1399929844092407E-4</v>
      </c>
      <c r="AC104" s="13">
        <v>220.05</v>
      </c>
      <c r="AD104" s="68">
        <f t="shared" si="352"/>
        <v>5.0013640083665378E-4</v>
      </c>
      <c r="AE104" s="68">
        <f t="shared" si="602"/>
        <v>-4.1586289760427034E-4</v>
      </c>
      <c r="AF104" s="68">
        <f t="shared" si="353"/>
        <v>0.33549796686289979</v>
      </c>
      <c r="AG104" s="68"/>
      <c r="AH104" s="15">
        <f t="shared" si="354"/>
        <v>-3.1342166659329915E-2</v>
      </c>
      <c r="AJ104" s="13">
        <v>21.85</v>
      </c>
      <c r="AK104" s="68">
        <f t="shared" si="355"/>
        <v>1.8340210912426733E-3</v>
      </c>
      <c r="AL104" s="68">
        <f t="shared" si="603"/>
        <v>9.1802179280174915E-4</v>
      </c>
      <c r="AM104" s="68">
        <f t="shared" si="356"/>
        <v>0.17473118279569891</v>
      </c>
      <c r="AN104" s="68"/>
      <c r="AO104" s="15">
        <f t="shared" si="357"/>
        <v>3.8991916310033299E-2</v>
      </c>
      <c r="AQ104" s="13">
        <v>20.61</v>
      </c>
      <c r="AR104" s="68">
        <f t="shared" si="358"/>
        <v>4.8543689320378687E-4</v>
      </c>
      <c r="AS104" s="68">
        <f t="shared" si="604"/>
        <v>-4.3056240523713725E-4</v>
      </c>
      <c r="AT104" s="68">
        <f t="shared" si="359"/>
        <v>0.19339895773016791</v>
      </c>
      <c r="AU104" s="68"/>
      <c r="AV104" s="15">
        <f t="shared" si="360"/>
        <v>-4.0055891942244966E-2</v>
      </c>
      <c r="AX104" s="13">
        <v>207.39</v>
      </c>
      <c r="AY104" s="68">
        <f t="shared" si="361"/>
        <v>1.0136113524470485E-3</v>
      </c>
      <c r="AZ104" s="68">
        <f t="shared" si="605"/>
        <v>9.7612054006124402E-5</v>
      </c>
      <c r="BA104" s="68">
        <f t="shared" si="362"/>
        <v>0.54653243847874722</v>
      </c>
      <c r="BB104" s="68"/>
      <c r="BC104" s="15">
        <f t="shared" si="363"/>
        <v>1.567167833880204E-2</v>
      </c>
      <c r="BE104" s="13">
        <v>77.66</v>
      </c>
      <c r="BF104" s="68">
        <f t="shared" si="364"/>
        <v>3.4888228453288025E-3</v>
      </c>
      <c r="BG104" s="68">
        <f t="shared" si="606"/>
        <v>2.5728235468878784E-3</v>
      </c>
      <c r="BH104" s="68"/>
      <c r="BI104" s="68"/>
      <c r="BJ104" s="15">
        <f t="shared" si="365"/>
        <v>5.4160445228722612E-2</v>
      </c>
      <c r="BL104" s="13">
        <v>71.849999999999994</v>
      </c>
      <c r="BM104" s="68">
        <f t="shared" si="366"/>
        <v>-1.1121924092869803E-3</v>
      </c>
      <c r="BN104" s="68">
        <f t="shared" si="607"/>
        <v>-2.0281917077279044E-3</v>
      </c>
      <c r="BO104" s="68">
        <f t="shared" si="367"/>
        <v>0.21000336813741985</v>
      </c>
      <c r="BP104" s="68"/>
      <c r="BQ104" s="15">
        <f t="shared" si="368"/>
        <v>8.2567425041434217E-2</v>
      </c>
      <c r="BS104" s="13">
        <v>39.03</v>
      </c>
      <c r="BT104" s="68">
        <f t="shared" si="369"/>
        <v>-1.7902813299232809E-3</v>
      </c>
      <c r="BU104" s="68">
        <f t="shared" si="608"/>
        <v>-2.706280628364205E-3</v>
      </c>
      <c r="BV104" s="68">
        <f t="shared" si="370"/>
        <v>4.7504025764895416E-2</v>
      </c>
      <c r="BW104" s="68"/>
      <c r="BX104" s="15">
        <f t="shared" si="371"/>
        <v>2.0392156862745127E-2</v>
      </c>
      <c r="BZ104" s="13"/>
      <c r="CA104" s="68">
        <f t="shared" si="372"/>
        <v>0</v>
      </c>
      <c r="CB104" s="68">
        <f t="shared" si="609"/>
        <v>0</v>
      </c>
      <c r="CC104" s="68">
        <f t="shared" si="373"/>
        <v>0</v>
      </c>
      <c r="CD104" s="68"/>
      <c r="CE104" s="15">
        <f t="shared" si="374"/>
        <v>0</v>
      </c>
      <c r="CG104" s="13">
        <v>30.5</v>
      </c>
      <c r="CH104" s="68">
        <f t="shared" si="375"/>
        <v>9.8457499179524575E-4</v>
      </c>
      <c r="CI104" s="68">
        <f t="shared" si="610"/>
        <v>6.8575693354321629E-5</v>
      </c>
      <c r="CJ104" s="68">
        <f t="shared" si="376"/>
        <v>8.9315249751901939E-3</v>
      </c>
      <c r="CK104" s="68"/>
      <c r="CL104" s="15">
        <f t="shared" si="377"/>
        <v>-0.11233993015133875</v>
      </c>
      <c r="CN104" s="13">
        <v>31.75</v>
      </c>
      <c r="CO104" s="68">
        <f t="shared" si="378"/>
        <v>-2.8266331658291415E-3</v>
      </c>
      <c r="CP104" s="68">
        <f t="shared" si="611"/>
        <v>-3.7426324642700656E-3</v>
      </c>
      <c r="CQ104" s="68">
        <f t="shared" si="379"/>
        <v>1.3082322910019149E-2</v>
      </c>
      <c r="CR104" s="68"/>
      <c r="CS104" s="15">
        <f t="shared" si="380"/>
        <v>-5.1389303854197758E-2</v>
      </c>
      <c r="CU104" s="13">
        <v>35.86</v>
      </c>
      <c r="CV104" s="68">
        <f t="shared" si="381"/>
        <v>-4.4419766796225339E-3</v>
      </c>
      <c r="CW104" s="68">
        <f t="shared" si="612"/>
        <v>-5.3579759780634575E-3</v>
      </c>
      <c r="CX104" s="68">
        <f t="shared" si="382"/>
        <v>0.11539657853810267</v>
      </c>
      <c r="CY104" s="68"/>
      <c r="CZ104" s="15">
        <f t="shared" si="383"/>
        <v>-3.8090128755364855E-2</v>
      </c>
      <c r="DB104" s="13">
        <v>19.91</v>
      </c>
      <c r="DC104" s="68">
        <f t="shared" si="384"/>
        <v>-5.9910134797803785E-3</v>
      </c>
      <c r="DD104" s="68">
        <f t="shared" si="613"/>
        <v>-6.9070127782213022E-3</v>
      </c>
      <c r="DE104" s="68">
        <f t="shared" si="385"/>
        <v>-8.9620484682213106E-2</v>
      </c>
      <c r="DF104" s="68"/>
      <c r="DG104" s="15">
        <f t="shared" si="386"/>
        <v>-2.210216110019643E-2</v>
      </c>
      <c r="DI104" s="13">
        <v>48.28</v>
      </c>
      <c r="DJ104" s="68">
        <f t="shared" si="387"/>
        <v>8.5648631710884427E-3</v>
      </c>
      <c r="DK104" s="68">
        <f t="shared" si="614"/>
        <v>7.648863872647519E-3</v>
      </c>
      <c r="DL104" s="68">
        <f t="shared" si="388"/>
        <v>9.354473386183472E-2</v>
      </c>
      <c r="DM104" s="68"/>
      <c r="DN104" s="15">
        <f t="shared" si="389"/>
        <v>0.14516129032258077</v>
      </c>
      <c r="DP104" s="13">
        <v>41.02</v>
      </c>
      <c r="DQ104" s="68">
        <f t="shared" si="390"/>
        <v>3.424657534246589E-3</v>
      </c>
      <c r="DR104" s="68">
        <f t="shared" si="615"/>
        <v>2.5086582358056649E-3</v>
      </c>
      <c r="DS104" s="68"/>
      <c r="DT104" s="68"/>
      <c r="DU104" s="15">
        <f t="shared" si="391"/>
        <v>7.7205882352941305E-2</v>
      </c>
      <c r="DV104" s="18"/>
      <c r="DW104" s="13">
        <v>30.78</v>
      </c>
      <c r="DX104" s="68">
        <f t="shared" si="392"/>
        <v>-4.5278137128072623E-3</v>
      </c>
      <c r="DY104" s="68">
        <f t="shared" si="616"/>
        <v>-5.4438130112481869E-3</v>
      </c>
      <c r="DZ104" s="68">
        <f t="shared" si="393"/>
        <v>0.6424759871931699</v>
      </c>
      <c r="EA104" s="68"/>
      <c r="EB104" s="15">
        <f t="shared" si="394"/>
        <v>-8.0370481027786017E-2</v>
      </c>
      <c r="ED104" s="13">
        <v>35.159999999999997</v>
      </c>
      <c r="EE104" s="68">
        <f t="shared" si="395"/>
        <v>-3.118797845194401E-3</v>
      </c>
      <c r="EF104" s="68">
        <f t="shared" si="617"/>
        <v>-4.0347971436353255E-3</v>
      </c>
      <c r="EG104" s="68">
        <f t="shared" si="396"/>
        <v>0.67189728958630501</v>
      </c>
      <c r="EH104" s="68"/>
      <c r="EI104" s="15">
        <f t="shared" si="397"/>
        <v>-4.6637744034707315E-2</v>
      </c>
      <c r="EK104" s="13">
        <v>113.63</v>
      </c>
      <c r="EL104" s="68">
        <f t="shared" si="398"/>
        <v>0</v>
      </c>
      <c r="EM104" s="68">
        <f t="shared" si="618"/>
        <v>-9.1599929844092412E-4</v>
      </c>
      <c r="EN104" s="68">
        <f t="shared" si="399"/>
        <v>0.76061357297799792</v>
      </c>
      <c r="EO104" s="68"/>
      <c r="EP104" s="15">
        <f t="shared" si="400"/>
        <v>2.093441150044922E-2</v>
      </c>
      <c r="ER104" s="13">
        <v>37.58</v>
      </c>
      <c r="ES104" s="68">
        <f t="shared" si="401"/>
        <v>0</v>
      </c>
      <c r="ET104" s="68">
        <f t="shared" si="619"/>
        <v>-9.1599929844092412E-4</v>
      </c>
      <c r="EU104" s="68">
        <f t="shared" si="402"/>
        <v>7.6482383271269036E-2</v>
      </c>
      <c r="EV104" s="68"/>
      <c r="EW104" s="15">
        <f t="shared" si="403"/>
        <v>-3.3684751864232511E-2</v>
      </c>
      <c r="EY104" s="13">
        <v>33.950000000000003</v>
      </c>
      <c r="EZ104" s="68">
        <f t="shared" si="404"/>
        <v>6.820877817319217E-3</v>
      </c>
      <c r="FA104" s="68">
        <f t="shared" si="620"/>
        <v>5.9048785188782933E-3</v>
      </c>
      <c r="FB104" s="68"/>
      <c r="FC104" s="68"/>
      <c r="FD104" s="15">
        <f t="shared" si="405"/>
        <v>0.38120423108218082</v>
      </c>
      <c r="FF104" s="13">
        <v>55.83</v>
      </c>
      <c r="FG104" s="68">
        <f t="shared" si="406"/>
        <v>-9.755232351897911E-3</v>
      </c>
      <c r="FH104" s="68">
        <f t="shared" si="621"/>
        <v>-1.0671231650338835E-2</v>
      </c>
      <c r="FI104" s="68">
        <f t="shared" si="407"/>
        <v>-5.5010155721056199E-2</v>
      </c>
      <c r="FJ104" s="68"/>
      <c r="FK104" s="15">
        <f t="shared" si="408"/>
        <v>-1.690438457474909E-2</v>
      </c>
      <c r="FM104" s="13">
        <v>184.6</v>
      </c>
      <c r="FN104" s="68">
        <f t="shared" si="409"/>
        <v>2.3892267593396922E-3</v>
      </c>
      <c r="FO104" s="68">
        <f t="shared" si="622"/>
        <v>1.4732274608987681E-3</v>
      </c>
      <c r="FP104" s="68">
        <f t="shared" si="410"/>
        <v>0.58754729962160301</v>
      </c>
      <c r="FQ104" s="68"/>
      <c r="FR104" s="15">
        <f t="shared" si="411"/>
        <v>1.6184080149730252E-2</v>
      </c>
      <c r="FT104" s="13">
        <v>96.68</v>
      </c>
      <c r="FU104" s="68">
        <f t="shared" si="412"/>
        <v>4.2588553027943371E-3</v>
      </c>
      <c r="FV104" s="68">
        <f t="shared" si="623"/>
        <v>3.342856004353413E-3</v>
      </c>
      <c r="FW104" s="68">
        <f t="shared" si="413"/>
        <v>9.8261956151312113E-2</v>
      </c>
      <c r="FX104" s="68"/>
      <c r="FY104" s="15">
        <f t="shared" si="414"/>
        <v>7.2078066090042137E-2</v>
      </c>
      <c r="GA104" s="13">
        <v>18.309999999999999</v>
      </c>
      <c r="GB104" s="68">
        <f t="shared" si="415"/>
        <v>4.3883708173339713E-3</v>
      </c>
      <c r="GC104" s="68">
        <f t="shared" si="624"/>
        <v>3.4723715188930472E-3</v>
      </c>
      <c r="GD104" s="68"/>
      <c r="GE104" s="68"/>
      <c r="GF104" s="15">
        <f t="shared" si="416"/>
        <v>5.0487664945496218E-2</v>
      </c>
      <c r="GG104" s="18"/>
      <c r="GH104" s="13">
        <v>17.43</v>
      </c>
      <c r="GI104" s="68">
        <f t="shared" si="417"/>
        <v>1.2195121951219563E-2</v>
      </c>
      <c r="GJ104" s="68">
        <f t="shared" si="625"/>
        <v>1.1279122652778639E-2</v>
      </c>
      <c r="GK104" s="68">
        <f t="shared" si="418"/>
        <v>-9.3132154006243459E-2</v>
      </c>
      <c r="GL104" s="68"/>
      <c r="GM104" s="15">
        <f t="shared" si="419"/>
        <v>-7.7777777777777724E-2</v>
      </c>
      <c r="GO104" s="13">
        <v>25.19</v>
      </c>
      <c r="GP104" s="68">
        <f t="shared" si="420"/>
        <v>1.0024057738572574E-2</v>
      </c>
      <c r="GQ104" s="68">
        <f t="shared" si="626"/>
        <v>9.1080584401316503E-3</v>
      </c>
      <c r="GR104" s="68"/>
      <c r="GS104" s="68"/>
      <c r="GT104" s="15">
        <f t="shared" si="421"/>
        <v>-7.5596330275229315E-2</v>
      </c>
      <c r="GV104" s="13">
        <v>14.95</v>
      </c>
      <c r="GW104" s="68">
        <f t="shared" si="422"/>
        <v>2.0107238605897694E-3</v>
      </c>
      <c r="GX104" s="68">
        <f t="shared" si="627"/>
        <v>1.0947245621488453E-3</v>
      </c>
      <c r="GY104" s="68">
        <f t="shared" si="423"/>
        <v>0.26160337552742613</v>
      </c>
      <c r="GZ104" s="68"/>
      <c r="HA104" s="15">
        <f t="shared" si="424"/>
        <v>8.9650145772594655E-2</v>
      </c>
      <c r="HD104" s="13">
        <v>342.09</v>
      </c>
      <c r="HE104" s="68">
        <f t="shared" si="425"/>
        <v>-2.2544145379736109E-2</v>
      </c>
      <c r="HF104" s="68">
        <f t="shared" si="628"/>
        <v>-2.3460144678177034E-2</v>
      </c>
      <c r="HG104" s="68">
        <f t="shared" si="426"/>
        <v>0.92174596932756581</v>
      </c>
      <c r="HH104" s="68"/>
      <c r="HI104" s="15">
        <f t="shared" si="427"/>
        <v>-0.15290709191759114</v>
      </c>
      <c r="HK104" s="13">
        <v>35.130000000000003</v>
      </c>
      <c r="HL104" s="68">
        <f t="shared" si="428"/>
        <v>-2.2720817949445694E-3</v>
      </c>
      <c r="HM104" s="68">
        <f t="shared" si="629"/>
        <v>-3.1880810933854935E-3</v>
      </c>
      <c r="HN104" s="68">
        <f t="shared" si="429"/>
        <v>13.165322580645164</v>
      </c>
      <c r="HO104" s="68"/>
      <c r="HP104" s="15">
        <f t="shared" si="430"/>
        <v>0.33169067475360137</v>
      </c>
      <c r="HR104" s="13">
        <v>106.47</v>
      </c>
      <c r="HS104" s="68">
        <f t="shared" si="431"/>
        <v>-1.5897957297347248E-2</v>
      </c>
      <c r="HT104" s="68">
        <f t="shared" si="630"/>
        <v>-1.6813956595788174E-2</v>
      </c>
      <c r="HU104" s="68">
        <f t="shared" si="432"/>
        <v>1.9249999999999998</v>
      </c>
      <c r="HV104" s="68"/>
      <c r="HW104" s="15">
        <f t="shared" si="433"/>
        <v>-1.0225899414334799E-2</v>
      </c>
      <c r="HY104" s="13">
        <v>135.57</v>
      </c>
      <c r="HZ104" s="68">
        <f t="shared" si="434"/>
        <v>1.2555391432790804E-3</v>
      </c>
      <c r="IA104" s="68">
        <f t="shared" si="631"/>
        <v>3.3953984483815628E-4</v>
      </c>
      <c r="IB104" s="68">
        <f t="shared" si="435"/>
        <v>0.28016997167138796</v>
      </c>
      <c r="IC104" s="68"/>
      <c r="ID104" s="15">
        <f t="shared" si="436"/>
        <v>9.5316106932757556E-3</v>
      </c>
      <c r="IF104" s="13">
        <v>230.63</v>
      </c>
      <c r="IG104" s="68">
        <f t="shared" si="437"/>
        <v>8.8360089234940809E-3</v>
      </c>
      <c r="IH104" s="68">
        <f t="shared" si="632"/>
        <v>7.9200096250531572E-3</v>
      </c>
      <c r="II104" s="68">
        <f t="shared" si="438"/>
        <v>0.31788571428571427</v>
      </c>
      <c r="IJ104" s="68"/>
      <c r="IK104" s="15">
        <f t="shared" si="439"/>
        <v>-5.2191166321601448E-3</v>
      </c>
      <c r="IM104" s="13">
        <v>229.35</v>
      </c>
      <c r="IN104" s="68">
        <f t="shared" si="440"/>
        <v>-3.0428167789611693E-3</v>
      </c>
      <c r="IO104" s="68">
        <f t="shared" si="633"/>
        <v>-3.9588160774020938E-3</v>
      </c>
      <c r="IP104" s="68">
        <f t="shared" si="441"/>
        <v>3.4786174575278261</v>
      </c>
      <c r="IQ104" s="68"/>
      <c r="IR104" s="15">
        <f t="shared" si="442"/>
        <v>0.22313476614580557</v>
      </c>
      <c r="IT104" s="13">
        <v>51.18</v>
      </c>
      <c r="IU104" s="68">
        <f t="shared" si="443"/>
        <v>-1.755412521942723E-3</v>
      </c>
      <c r="IV104" s="68">
        <f t="shared" si="634"/>
        <v>-2.6714118203836471E-3</v>
      </c>
      <c r="IW104" s="68">
        <f t="shared" si="444"/>
        <v>1.8043835616438355</v>
      </c>
      <c r="IX104" s="68"/>
      <c r="IY104" s="15">
        <f t="shared" si="445"/>
        <v>-4.0863981319322991E-3</v>
      </c>
      <c r="JA104" s="13">
        <v>640.42999999999995</v>
      </c>
      <c r="JB104" s="68">
        <f t="shared" si="446"/>
        <v>1.4055033263565939E-4</v>
      </c>
      <c r="JC104" s="68">
        <f t="shared" si="635"/>
        <v>-7.7544896580526474E-4</v>
      </c>
      <c r="JD104" s="68">
        <f t="shared" si="447"/>
        <v>0.29536812297734621</v>
      </c>
      <c r="JE104" s="68"/>
      <c r="JF104" s="15">
        <f t="shared" si="448"/>
        <v>9.3798568769107207E-2</v>
      </c>
      <c r="JH104" s="13">
        <v>458.87</v>
      </c>
      <c r="JI104" s="68">
        <f t="shared" si="449"/>
        <v>1.0126136438681892E-2</v>
      </c>
      <c r="JJ104" s="68">
        <f t="shared" si="636"/>
        <v>9.2101371402409683E-3</v>
      </c>
      <c r="JK104" s="68">
        <f t="shared" si="450"/>
        <v>0.12830411369839437</v>
      </c>
      <c r="JL104" s="68"/>
      <c r="JM104" s="15">
        <f t="shared" si="451"/>
        <v>8.8659549228944257E-2</v>
      </c>
      <c r="JO104" s="13">
        <v>12.82</v>
      </c>
      <c r="JP104" s="68">
        <f t="shared" si="452"/>
        <v>1.7460317460317513E-2</v>
      </c>
      <c r="JQ104" s="68">
        <f t="shared" si="637"/>
        <v>1.6544318161876587E-2</v>
      </c>
      <c r="JR104" s="68">
        <f t="shared" si="453"/>
        <v>-0.56740340813227608</v>
      </c>
      <c r="JS104" s="68"/>
      <c r="JT104" s="15">
        <f t="shared" si="454"/>
        <v>0.25809617271835139</v>
      </c>
      <c r="JV104" s="13">
        <v>1.41</v>
      </c>
      <c r="JW104" s="68">
        <f t="shared" si="455"/>
        <v>-1.3986013986014E-2</v>
      </c>
      <c r="JX104" s="68">
        <f t="shared" si="638"/>
        <v>-1.4902013284454924E-2</v>
      </c>
      <c r="JY104" s="68">
        <f t="shared" si="456"/>
        <v>-0.44268774703557312</v>
      </c>
      <c r="JZ104" s="68"/>
      <c r="KA104" s="15">
        <f t="shared" si="457"/>
        <v>-0.21666666666666673</v>
      </c>
      <c r="KC104" s="13">
        <v>17.09</v>
      </c>
      <c r="KD104" s="68">
        <f t="shared" si="458"/>
        <v>-1.4985590778098072E-2</v>
      </c>
      <c r="KE104" s="68">
        <f t="shared" si="639"/>
        <v>-1.5901590076538998E-2</v>
      </c>
      <c r="KF104" s="68">
        <f t="shared" si="459"/>
        <v>-0.12268993839835732</v>
      </c>
      <c r="KG104" s="68"/>
      <c r="KH104" s="15">
        <f t="shared" si="460"/>
        <v>-0.22948602344454463</v>
      </c>
      <c r="KI104" s="18"/>
      <c r="KJ104" s="13">
        <v>61.96</v>
      </c>
      <c r="KK104" s="68">
        <f t="shared" si="461"/>
        <v>3.0434059537668357E-2</v>
      </c>
      <c r="KL104" s="68">
        <f t="shared" si="640"/>
        <v>2.9518060239227432E-2</v>
      </c>
      <c r="KM104" s="68">
        <f t="shared" si="462"/>
        <v>1.9364928909952606</v>
      </c>
      <c r="KN104" s="68"/>
      <c r="KO104" s="15">
        <f t="shared" si="463"/>
        <v>-7.8113375985716313E-2</v>
      </c>
      <c r="KQ104" s="13">
        <v>1.49</v>
      </c>
      <c r="KR104" s="68">
        <f t="shared" si="464"/>
        <v>8.7591240875912316E-2</v>
      </c>
      <c r="KS104" s="68">
        <f t="shared" si="641"/>
        <v>8.667524157747139E-2</v>
      </c>
      <c r="KT104" s="68">
        <f t="shared" si="465"/>
        <v>-0.43129770992366417</v>
      </c>
      <c r="KU104" s="68"/>
      <c r="KV104" s="15">
        <f t="shared" si="466"/>
        <v>0.47524752475247523</v>
      </c>
      <c r="KW104" s="18"/>
      <c r="KX104" s="13">
        <v>28.3</v>
      </c>
      <c r="KY104" s="68">
        <f t="shared" si="467"/>
        <v>2.2768341163715178E-2</v>
      </c>
      <c r="KZ104" s="68">
        <f t="shared" si="642"/>
        <v>2.1852341865274252E-2</v>
      </c>
      <c r="LA104" s="68">
        <f t="shared" si="468"/>
        <v>-0.60656193521479218</v>
      </c>
      <c r="LB104" s="68"/>
      <c r="LC104" s="15">
        <f t="shared" si="469"/>
        <v>0.19358920286798817</v>
      </c>
      <c r="LD104" s="18"/>
      <c r="LE104" s="13">
        <v>55.56</v>
      </c>
      <c r="LF104" s="68">
        <f t="shared" si="470"/>
        <v>-5.3705692803436653E-3</v>
      </c>
      <c r="LG104" s="68">
        <f t="shared" si="643"/>
        <v>-6.286568578784589E-3</v>
      </c>
      <c r="LH104" s="68">
        <f t="shared" si="471"/>
        <v>0.55065587496511315</v>
      </c>
      <c r="LI104" s="68"/>
      <c r="LJ104" s="15">
        <f t="shared" si="472"/>
        <v>0.20494469746258953</v>
      </c>
      <c r="LL104" s="13">
        <v>108.22</v>
      </c>
      <c r="LM104" s="68">
        <f t="shared" si="473"/>
        <v>1.6627524659464498E-2</v>
      </c>
      <c r="LN104" s="68">
        <f t="shared" si="644"/>
        <v>1.5711525361023573E-2</v>
      </c>
      <c r="LO104" s="68">
        <f t="shared" si="474"/>
        <v>0.23679999999999998</v>
      </c>
      <c r="LP104" s="68"/>
      <c r="LQ104" s="15">
        <f t="shared" si="475"/>
        <v>0.38371052295102936</v>
      </c>
      <c r="LS104" s="13">
        <v>13.96</v>
      </c>
      <c r="LT104" s="68">
        <f t="shared" si="476"/>
        <v>1.8234865061998541E-2</v>
      </c>
      <c r="LU104" s="68">
        <f t="shared" si="645"/>
        <v>1.7318865763557616E-2</v>
      </c>
      <c r="LV104" s="68"/>
      <c r="LW104" s="68"/>
      <c r="LX104" s="15">
        <f t="shared" si="477"/>
        <v>0.50918918918918932</v>
      </c>
      <c r="LZ104" s="13">
        <v>13.52</v>
      </c>
      <c r="MA104" s="68">
        <f t="shared" si="478"/>
        <v>3.2849503437738709E-2</v>
      </c>
      <c r="MB104" s="68">
        <f t="shared" si="646"/>
        <v>3.1933504139297783E-2</v>
      </c>
      <c r="MC104" s="68">
        <f t="shared" si="479"/>
        <v>-0.39235955056179778</v>
      </c>
      <c r="MD104" s="68"/>
      <c r="ME104" s="15">
        <f t="shared" si="480"/>
        <v>2.9673590504450406E-3</v>
      </c>
      <c r="MG104" s="13">
        <v>39.729999999999997</v>
      </c>
      <c r="MH104" s="68">
        <f t="shared" si="481"/>
        <v>5.3287380699893902E-2</v>
      </c>
      <c r="MI104" s="68">
        <f t="shared" si="647"/>
        <v>5.2371381401452977E-2</v>
      </c>
      <c r="MJ104" s="68">
        <f t="shared" si="482"/>
        <v>4.3544474393530992</v>
      </c>
      <c r="MK104" s="68"/>
      <c r="ML104" s="15">
        <f t="shared" si="483"/>
        <v>0.87140838436175205</v>
      </c>
      <c r="MN104" s="13">
        <v>109.99</v>
      </c>
      <c r="MO104" s="68">
        <f t="shared" si="484"/>
        <v>2.7349803993071123E-3</v>
      </c>
      <c r="MP104" s="68">
        <f t="shared" si="648"/>
        <v>1.8189811008661881E-3</v>
      </c>
      <c r="MQ104" s="68">
        <f t="shared" si="485"/>
        <v>-0.12637013502779992</v>
      </c>
      <c r="MR104" s="68"/>
      <c r="MS104" s="15">
        <f t="shared" si="486"/>
        <v>-1.2568453182511947E-2</v>
      </c>
      <c r="MU104" s="13">
        <v>12.77</v>
      </c>
      <c r="MV104" s="68">
        <f t="shared" si="487"/>
        <v>6.9514237855946404E-2</v>
      </c>
      <c r="MW104" s="68">
        <f t="shared" si="649"/>
        <v>6.8598238557505478E-2</v>
      </c>
      <c r="MX104" s="68">
        <f t="shared" si="488"/>
        <v>-0.38811691423095357</v>
      </c>
      <c r="MY104" s="68"/>
      <c r="MZ104" s="15">
        <f t="shared" si="489"/>
        <v>0.1968134957825679</v>
      </c>
      <c r="NB104" s="13">
        <v>235.29</v>
      </c>
      <c r="NC104" s="68">
        <f t="shared" si="490"/>
        <v>1.5143670722236564E-2</v>
      </c>
      <c r="ND104" s="68">
        <f t="shared" si="650"/>
        <v>1.422767142379564E-2</v>
      </c>
      <c r="NE104" s="68">
        <f t="shared" si="491"/>
        <v>0.73684210526315785</v>
      </c>
      <c r="NF104" s="68"/>
      <c r="NG104" s="15">
        <f t="shared" si="492"/>
        <v>0.41069608489717613</v>
      </c>
      <c r="NI104" s="13">
        <v>4.9400000000000004</v>
      </c>
      <c r="NJ104" s="68">
        <f t="shared" si="493"/>
        <v>1.437371663244359E-2</v>
      </c>
      <c r="NK104" s="68">
        <f t="shared" si="651"/>
        <v>1.3457717334002667E-2</v>
      </c>
      <c r="NL104" s="68">
        <f t="shared" si="494"/>
        <v>-0.9607780865422787</v>
      </c>
      <c r="NM104" s="68"/>
      <c r="NN104" s="15">
        <f t="shared" si="495"/>
        <v>8.1632653061224549E-3</v>
      </c>
      <c r="NP104" s="13">
        <v>446.6</v>
      </c>
      <c r="NQ104" s="68">
        <f t="shared" si="496"/>
        <v>4.3311685277764848E-2</v>
      </c>
      <c r="NR104" s="68">
        <f t="shared" si="652"/>
        <v>4.2395685979323923E-2</v>
      </c>
      <c r="NS104" s="68">
        <f t="shared" si="497"/>
        <v>2.4026666666666667</v>
      </c>
      <c r="NT104" s="68"/>
      <c r="NU104" s="15">
        <f t="shared" si="498"/>
        <v>0.35773568844434989</v>
      </c>
      <c r="NW104" s="13">
        <v>166.54</v>
      </c>
      <c r="NX104" s="68">
        <f t="shared" si="499"/>
        <v>2.1060232264275489E-3</v>
      </c>
      <c r="NY104" s="68">
        <f t="shared" si="653"/>
        <v>1.1900239279866247E-3</v>
      </c>
      <c r="NZ104" s="68">
        <f t="shared" si="500"/>
        <v>-5.2457897132453343E-2</v>
      </c>
      <c r="OA104" s="68"/>
      <c r="OB104" s="15">
        <f t="shared" si="501"/>
        <v>-0.12023243528790289</v>
      </c>
      <c r="OD104" s="13">
        <v>1.66</v>
      </c>
      <c r="OE104" s="68">
        <f t="shared" si="502"/>
        <v>3.1055900621117901E-2</v>
      </c>
      <c r="OF104" s="68">
        <f t="shared" si="654"/>
        <v>3.0139901322676976E-2</v>
      </c>
      <c r="OG104" s="68">
        <f t="shared" si="503"/>
        <v>-0.99264412637922628</v>
      </c>
      <c r="OH104" s="68"/>
      <c r="OI104" s="15">
        <f t="shared" si="504"/>
        <v>0.13698630136986298</v>
      </c>
      <c r="OK104" s="13">
        <v>95.2</v>
      </c>
      <c r="OL104" s="68">
        <f t="shared" si="505"/>
        <v>-5.7441253263707274E-3</v>
      </c>
      <c r="OM104" s="68">
        <f t="shared" si="655"/>
        <v>-6.660124624811652E-3</v>
      </c>
      <c r="ON104" s="68">
        <f t="shared" si="506"/>
        <v>1.2426383981154299</v>
      </c>
      <c r="OO104" s="68"/>
      <c r="OP104" s="15">
        <f t="shared" si="507"/>
        <v>0.42921483260771659</v>
      </c>
      <c r="OR104" s="13">
        <v>4.45</v>
      </c>
      <c r="OS104" s="68">
        <f t="shared" si="508"/>
        <v>0.22252747252747254</v>
      </c>
      <c r="OT104" s="68">
        <f t="shared" si="656"/>
        <v>0.22161147322903163</v>
      </c>
      <c r="OU104" s="68">
        <f t="shared" si="509"/>
        <v>-0.42207792207792205</v>
      </c>
      <c r="OV104" s="68"/>
      <c r="OW104" s="15">
        <f t="shared" si="510"/>
        <v>2.9732142857142856</v>
      </c>
      <c r="OY104" s="13">
        <v>136.5</v>
      </c>
      <c r="OZ104" s="68">
        <f t="shared" si="511"/>
        <v>1.268640106832857E-2</v>
      </c>
      <c r="PA104" s="68">
        <f t="shared" si="657"/>
        <v>1.1770401769887646E-2</v>
      </c>
      <c r="PB104" s="68">
        <f t="shared" si="665"/>
        <v>3.2</v>
      </c>
      <c r="PC104" s="68"/>
      <c r="PD104" s="15">
        <f t="shared" si="512"/>
        <v>0.19161938018332608</v>
      </c>
      <c r="PE104" s="18"/>
      <c r="PF104" s="13">
        <v>230.97</v>
      </c>
      <c r="PG104" s="68">
        <f t="shared" si="513"/>
        <v>3.344917463075631E-3</v>
      </c>
      <c r="PH104" s="68">
        <f t="shared" si="658"/>
        <v>2.4289181646347069E-3</v>
      </c>
      <c r="PI104" s="68">
        <f t="shared" si="514"/>
        <v>-0.33667432510051692</v>
      </c>
      <c r="PJ104" s="68"/>
      <c r="PK104" s="15">
        <f t="shared" si="515"/>
        <v>0.10443264954812798</v>
      </c>
      <c r="PM104" s="13"/>
      <c r="PN104" s="68">
        <f t="shared" si="516"/>
        <v>0</v>
      </c>
      <c r="PO104" s="68">
        <f t="shared" si="517"/>
        <v>-9.1599929844092412E-4</v>
      </c>
      <c r="PP104" s="68">
        <f t="shared" si="518"/>
        <v>0</v>
      </c>
      <c r="PQ104" s="68"/>
      <c r="PR104" s="15">
        <f t="shared" si="519"/>
        <v>0</v>
      </c>
      <c r="PT104" s="13">
        <v>4.3499999999999996</v>
      </c>
      <c r="PU104" s="68">
        <f t="shared" si="520"/>
        <v>-4.5766590389017077E-3</v>
      </c>
      <c r="PV104" s="68">
        <f t="shared" si="659"/>
        <v>-5.4926583373426322E-3</v>
      </c>
      <c r="PW104" s="68">
        <f t="shared" si="521"/>
        <v>-0.50114678899082576</v>
      </c>
      <c r="PX104" s="68"/>
      <c r="PY104" s="15">
        <f t="shared" si="522"/>
        <v>-0.15204678362573104</v>
      </c>
      <c r="QA104" s="13">
        <v>216.34</v>
      </c>
      <c r="QB104" s="68">
        <f t="shared" si="523"/>
        <v>-6.0645042727188883E-3</v>
      </c>
      <c r="QC104" s="68">
        <f t="shared" si="660"/>
        <v>-6.9805035711598129E-3</v>
      </c>
      <c r="QD104" s="68">
        <f t="shared" si="524"/>
        <v>-0.35878360354485905</v>
      </c>
      <c r="QE104" s="68"/>
      <c r="QF104" s="15">
        <f t="shared" si="525"/>
        <v>0.12829873787420462</v>
      </c>
      <c r="QH104" s="13">
        <v>1.2</v>
      </c>
      <c r="QI104" s="68">
        <f t="shared" si="526"/>
        <v>5.2631578947368474E-2</v>
      </c>
      <c r="QJ104" s="68">
        <f t="shared" si="661"/>
        <v>5.1715579648927548E-2</v>
      </c>
      <c r="QK104" s="68">
        <f t="shared" si="527"/>
        <v>-0.52191235059760954</v>
      </c>
      <c r="QL104" s="68"/>
      <c r="QM104" s="15">
        <f t="shared" si="528"/>
        <v>-7.6923076923076983E-2</v>
      </c>
      <c r="QO104" s="13">
        <v>9.69</v>
      </c>
      <c r="QP104" s="68">
        <f t="shared" si="529"/>
        <v>-8.1883316274309181E-3</v>
      </c>
      <c r="QQ104" s="68">
        <f t="shared" si="662"/>
        <v>-9.1043309258718418E-3</v>
      </c>
      <c r="QR104" s="68">
        <f t="shared" si="530"/>
        <v>-0.98818840049733048</v>
      </c>
      <c r="QS104" s="68"/>
      <c r="QT104" s="15">
        <f t="shared" si="531"/>
        <v>-0.15592334494773527</v>
      </c>
      <c r="QV104" s="13">
        <v>1.5820000000000001</v>
      </c>
      <c r="QW104" s="68">
        <f t="shared" si="532"/>
        <v>-1.125000000000001E-2</v>
      </c>
      <c r="QX104" s="68">
        <f t="shared" si="663"/>
        <v>-1.2165999298440934E-2</v>
      </c>
      <c r="QY104" s="68">
        <f t="shared" si="533"/>
        <v>-0.55184135977337101</v>
      </c>
      <c r="QZ104" s="68"/>
      <c r="RA104" s="15">
        <f t="shared" si="534"/>
        <v>-0.35349407437678787</v>
      </c>
      <c r="RC104" s="13">
        <v>29.42</v>
      </c>
      <c r="RD104" s="68">
        <f t="shared" si="535"/>
        <v>1.7024174327545355E-3</v>
      </c>
      <c r="RE104" s="68">
        <f t="shared" si="664"/>
        <v>7.8641813431361133E-4</v>
      </c>
      <c r="RF104" s="68">
        <f t="shared" si="536"/>
        <v>-0.36444156405271111</v>
      </c>
      <c r="RG104" s="68"/>
      <c r="RH104" s="15">
        <f t="shared" si="537"/>
        <v>0.18868686868686876</v>
      </c>
      <c r="RJ104" s="13">
        <v>193.5</v>
      </c>
      <c r="RK104" s="68">
        <f t="shared" si="538"/>
        <v>-3.7071362372567132E-3</v>
      </c>
      <c r="RL104" s="68">
        <f t="shared" si="539"/>
        <v>-4.6231355356976377E-3</v>
      </c>
      <c r="RM104" s="68">
        <f t="shared" si="540"/>
        <v>-0.10242137489563044</v>
      </c>
      <c r="RN104" s="68"/>
      <c r="RO104" s="15">
        <f t="shared" si="541"/>
        <v>-1.6368442456283036E-2</v>
      </c>
      <c r="RQ104" s="13">
        <v>14.07</v>
      </c>
      <c r="RR104" s="68">
        <f t="shared" si="542"/>
        <v>-4.3507817811012955E-2</v>
      </c>
      <c r="RS104" s="68">
        <f t="shared" si="543"/>
        <v>-4.4423817109453881E-2</v>
      </c>
      <c r="RT104" s="68">
        <f t="shared" si="544"/>
        <v>-3.8934426229508212E-2</v>
      </c>
      <c r="RU104" s="68"/>
      <c r="RV104" s="15">
        <f t="shared" si="545"/>
        <v>-0.32485604606525909</v>
      </c>
      <c r="RX104" s="13">
        <v>126.33</v>
      </c>
      <c r="RY104" s="68">
        <f t="shared" si="546"/>
        <v>-2.4629400864731407E-2</v>
      </c>
      <c r="RZ104" s="68">
        <f t="shared" si="547"/>
        <v>-2.5545400163172333E-2</v>
      </c>
      <c r="SA104" s="68">
        <f t="shared" si="548"/>
        <v>-5.0578686306929237E-2</v>
      </c>
      <c r="SB104" s="68"/>
      <c r="SC104" s="15">
        <f t="shared" si="549"/>
        <v>0.67036890122967085</v>
      </c>
      <c r="SE104" s="13">
        <v>12.05</v>
      </c>
      <c r="SF104" s="68">
        <f t="shared" si="550"/>
        <v>1.6877637130801777E-2</v>
      </c>
      <c r="SG104" s="68">
        <f t="shared" si="551"/>
        <v>1.5961637832360851E-2</v>
      </c>
      <c r="SH104" s="68">
        <f t="shared" si="552"/>
        <v>-3.5999999999999942E-2</v>
      </c>
      <c r="SI104" s="68"/>
      <c r="SJ104" s="15">
        <f t="shared" si="553"/>
        <v>-0.21035386631716901</v>
      </c>
      <c r="SL104" s="13">
        <v>0.90200000000000002</v>
      </c>
      <c r="SM104" s="68">
        <f t="shared" si="554"/>
        <v>-3.114930182599358E-2</v>
      </c>
      <c r="SN104" s="68">
        <f t="shared" si="555"/>
        <v>-3.2065301124434502E-2</v>
      </c>
      <c r="SO104" s="68">
        <f t="shared" si="556"/>
        <v>-0.36478873239436616</v>
      </c>
      <c r="SP104" s="68"/>
      <c r="SQ104" s="15">
        <f t="shared" si="557"/>
        <v>-0.10693069306930691</v>
      </c>
      <c r="SS104" s="13">
        <v>13.15</v>
      </c>
      <c r="ST104" s="68">
        <f t="shared" si="558"/>
        <v>7.3469387755102075E-2</v>
      </c>
      <c r="SU104" s="68">
        <f t="shared" si="559"/>
        <v>7.255338845666115E-2</v>
      </c>
      <c r="SV104" s="68">
        <f t="shared" si="560"/>
        <v>-0.1852540272614622</v>
      </c>
      <c r="SW104" s="68"/>
      <c r="SX104" s="15">
        <f t="shared" si="561"/>
        <v>0.56547619047619047</v>
      </c>
      <c r="SZ104" s="13">
        <v>21.25</v>
      </c>
      <c r="TA104" s="68">
        <f t="shared" si="562"/>
        <v>-2.8155795401219488E-3</v>
      </c>
      <c r="TB104" s="68">
        <f t="shared" si="563"/>
        <v>-3.7315788385628729E-3</v>
      </c>
      <c r="TC104" s="68">
        <f t="shared" si="564"/>
        <v>-0.47361902402774336</v>
      </c>
      <c r="TD104" s="68"/>
      <c r="TE104" s="15">
        <f t="shared" si="565"/>
        <v>0.36217948717948723</v>
      </c>
      <c r="TG104" s="13">
        <v>0.16769999999999999</v>
      </c>
      <c r="TH104" s="68">
        <f t="shared" si="566"/>
        <v>-2.7262180974478016E-2</v>
      </c>
      <c r="TI104" s="68">
        <f t="shared" si="567"/>
        <v>-2.8178180272918942E-2</v>
      </c>
      <c r="TJ104" s="68">
        <f t="shared" si="568"/>
        <v>-0.23772727272727279</v>
      </c>
      <c r="TK104" s="68"/>
      <c r="TL104" s="15">
        <f t="shared" si="569"/>
        <v>-1.0619469026548813E-2</v>
      </c>
      <c r="TN104" s="13">
        <v>36.96</v>
      </c>
      <c r="TO104" s="68">
        <f t="shared" si="570"/>
        <v>-3.5049878673497586E-3</v>
      </c>
      <c r="TP104" s="68">
        <f t="shared" si="571"/>
        <v>-4.4209871657906828E-3</v>
      </c>
      <c r="TQ104" s="68">
        <f t="shared" si="572"/>
        <v>-0.46127553511693492</v>
      </c>
      <c r="TR104" s="68"/>
      <c r="TS104" s="15">
        <f t="shared" si="573"/>
        <v>0.2423529411764706</v>
      </c>
      <c r="TU104" s="13">
        <v>2.4300000000000002</v>
      </c>
      <c r="TV104" s="68">
        <f t="shared" si="574"/>
        <v>-4.0983606557376175E-3</v>
      </c>
      <c r="TW104" s="68">
        <f t="shared" si="575"/>
        <v>-5.0143599541785412E-3</v>
      </c>
      <c r="TX104" s="68">
        <f t="shared" si="576"/>
        <v>-0.44897959183673469</v>
      </c>
      <c r="TY104" s="68"/>
      <c r="TZ104" s="15">
        <f t="shared" si="577"/>
        <v>0.42105263157894751</v>
      </c>
      <c r="UB104" s="13"/>
      <c r="UC104" s="68">
        <f t="shared" si="578"/>
        <v>0</v>
      </c>
      <c r="UD104" s="68">
        <f t="shared" si="579"/>
        <v>-9.1599929844092412E-4</v>
      </c>
      <c r="UE104" s="68">
        <f t="shared" si="580"/>
        <v>0</v>
      </c>
      <c r="UF104" s="68"/>
      <c r="UG104" s="15">
        <f t="shared" si="581"/>
        <v>0</v>
      </c>
      <c r="UI104" s="13"/>
      <c r="UJ104" s="68">
        <f t="shared" si="582"/>
        <v>0</v>
      </c>
      <c r="UK104" s="68">
        <f t="shared" si="583"/>
        <v>-9.1599929844092412E-4</v>
      </c>
      <c r="UL104" s="68">
        <f t="shared" si="584"/>
        <v>0</v>
      </c>
      <c r="UM104" s="68"/>
      <c r="UN104" s="15">
        <f t="shared" si="585"/>
        <v>0</v>
      </c>
      <c r="UP104" s="13"/>
      <c r="UQ104" s="68">
        <f t="shared" si="586"/>
        <v>0</v>
      </c>
      <c r="UR104" s="68">
        <f t="shared" si="587"/>
        <v>-9.1599929844092412E-4</v>
      </c>
      <c r="US104" s="68">
        <f t="shared" si="588"/>
        <v>0</v>
      </c>
      <c r="UT104" s="68"/>
      <c r="UU104" s="15">
        <f t="shared" si="589"/>
        <v>0</v>
      </c>
      <c r="UW104" s="13"/>
      <c r="UX104" s="68">
        <f t="shared" si="590"/>
        <v>0</v>
      </c>
      <c r="UY104" s="68">
        <f t="shared" si="591"/>
        <v>-9.1599929844092412E-4</v>
      </c>
      <c r="UZ104" s="68">
        <f t="shared" si="592"/>
        <v>0</v>
      </c>
      <c r="VA104" s="68"/>
      <c r="VB104" s="15">
        <f t="shared" si="593"/>
        <v>0</v>
      </c>
      <c r="VD104" s="13"/>
      <c r="VE104" s="68">
        <f t="shared" si="594"/>
        <v>0</v>
      </c>
      <c r="VF104" s="68">
        <f t="shared" si="595"/>
        <v>-9.1599929844092412E-4</v>
      </c>
      <c r="VG104" s="68">
        <f t="shared" si="596"/>
        <v>0</v>
      </c>
      <c r="VH104" s="68"/>
      <c r="VI104" s="15">
        <f t="shared" si="597"/>
        <v>0</v>
      </c>
      <c r="VM104" s="21">
        <f t="shared" si="598"/>
        <v>6.2918597580929976E-3</v>
      </c>
      <c r="VN104" s="49"/>
      <c r="VO104" s="21">
        <f t="shared" si="599"/>
        <v>0.49771232409678823</v>
      </c>
      <c r="VP104" s="14"/>
      <c r="VQ104" s="21">
        <f t="shared" si="600"/>
        <v>0.13790562200009956</v>
      </c>
    </row>
    <row r="105" spans="1:589" ht="15.75" customHeight="1" x14ac:dyDescent="0.2">
      <c r="A105" s="127">
        <v>45797</v>
      </c>
      <c r="B105" s="4">
        <f t="shared" si="333"/>
        <v>45797</v>
      </c>
      <c r="C105" s="13">
        <v>42677.24</v>
      </c>
      <c r="D105" s="138">
        <f t="shared" si="334"/>
        <v>-114.83000000000175</v>
      </c>
      <c r="E105" s="68">
        <f t="shared" si="335"/>
        <v>-2.6834411142064815E-3</v>
      </c>
      <c r="F105" s="15">
        <f t="shared" si="336"/>
        <v>3.1266291872314687E-3</v>
      </c>
      <c r="G105" s="13">
        <v>5940.46</v>
      </c>
      <c r="H105" s="138">
        <f t="shared" si="337"/>
        <v>-23.140000000000327</v>
      </c>
      <c r="I105" s="68">
        <f t="shared" si="338"/>
        <v>-3.8802065866255829E-3</v>
      </c>
      <c r="J105" s="15">
        <f t="shared" si="339"/>
        <v>1.0002329286269269E-2</v>
      </c>
      <c r="K105" s="13">
        <v>19142.71</v>
      </c>
      <c r="L105" s="138">
        <f t="shared" si="340"/>
        <v>-72.75</v>
      </c>
      <c r="M105" s="68">
        <f t="shared" si="341"/>
        <v>-3.7860139700012386E-3</v>
      </c>
      <c r="N105" s="15">
        <f t="shared" si="342"/>
        <v>-8.7039422001897251E-3</v>
      </c>
      <c r="O105" s="13">
        <v>2105.58</v>
      </c>
      <c r="P105" s="138">
        <f t="shared" si="343"/>
        <v>1.1500000000000909</v>
      </c>
      <c r="Q105" s="68">
        <f t="shared" si="344"/>
        <v>5.4646626402403073E-4</v>
      </c>
      <c r="R105" s="15">
        <f t="shared" si="345"/>
        <v>-5.586146285468304E-2</v>
      </c>
      <c r="S105" s="18">
        <f t="shared" si="346"/>
        <v>-2.1200218434866062E-3</v>
      </c>
      <c r="T105" s="121">
        <f t="shared" si="347"/>
        <v>261.03044140456672</v>
      </c>
      <c r="U105" s="121">
        <f t="shared" si="348"/>
        <v>261.03044140456672</v>
      </c>
      <c r="V105" s="134">
        <f t="shared" si="349"/>
        <v>-1.6217141286057827E-3</v>
      </c>
      <c r="W105" s="21">
        <f t="shared" si="601"/>
        <v>8.9320836948063656E-3</v>
      </c>
      <c r="X105" s="18">
        <f t="shared" si="350"/>
        <v>-2.4507988517023182E-3</v>
      </c>
      <c r="Y105" s="352">
        <f>541285.76-107949.65</f>
        <v>433336.11</v>
      </c>
      <c r="Z105" s="15">
        <v>1.9999999999999999E-6</v>
      </c>
      <c r="AA105" s="21">
        <f t="shared" si="351"/>
        <v>1.6237141286057828E-3</v>
      </c>
      <c r="AC105" s="13">
        <v>219.01</v>
      </c>
      <c r="AD105" s="68">
        <f t="shared" si="352"/>
        <v>-4.7261985912293589E-3</v>
      </c>
      <c r="AE105" s="68">
        <f t="shared" si="602"/>
        <v>-3.104484462623576E-3</v>
      </c>
      <c r="AF105" s="68">
        <f t="shared" si="353"/>
        <v>0.32918613825332266</v>
      </c>
      <c r="AG105" s="68"/>
      <c r="AH105" s="15">
        <f t="shared" si="354"/>
        <v>-3.5920235946647873E-2</v>
      </c>
      <c r="AJ105" s="13">
        <v>21.76</v>
      </c>
      <c r="AK105" s="68">
        <f t="shared" si="355"/>
        <v>-4.1189931350114348E-3</v>
      </c>
      <c r="AL105" s="68">
        <f t="shared" si="603"/>
        <v>-2.4972790064056519E-3</v>
      </c>
      <c r="AM105" s="68">
        <f t="shared" si="356"/>
        <v>0.16989247311827957</v>
      </c>
      <c r="AN105" s="68"/>
      <c r="AO105" s="15">
        <f t="shared" si="357"/>
        <v>3.4712315739419894E-2</v>
      </c>
      <c r="AQ105" s="13">
        <v>20.51</v>
      </c>
      <c r="AR105" s="68">
        <f t="shared" si="358"/>
        <v>-4.8520135856379362E-3</v>
      </c>
      <c r="AS105" s="68">
        <f t="shared" si="604"/>
        <v>-3.2302994570321533E-3</v>
      </c>
      <c r="AT105" s="68">
        <f t="shared" si="359"/>
        <v>0.18760856977417498</v>
      </c>
      <c r="AU105" s="68"/>
      <c r="AV105" s="15">
        <f t="shared" si="360"/>
        <v>-4.4713553795994287E-2</v>
      </c>
      <c r="AX105" s="13">
        <v>206.59</v>
      </c>
      <c r="AY105" s="68">
        <f t="shared" si="361"/>
        <v>-3.8574666088045857E-3</v>
      </c>
      <c r="AZ105" s="68">
        <f t="shared" si="605"/>
        <v>-2.2357524801988032E-3</v>
      </c>
      <c r="BA105" s="68">
        <f t="shared" si="362"/>
        <v>0.54056674123788229</v>
      </c>
      <c r="BB105" s="68"/>
      <c r="BC105" s="15">
        <f t="shared" si="363"/>
        <v>1.17537587541016E-2</v>
      </c>
      <c r="BE105" s="13">
        <v>77.53</v>
      </c>
      <c r="BF105" s="68">
        <f t="shared" si="364"/>
        <v>-1.6739634303373095E-3</v>
      </c>
      <c r="BG105" s="68">
        <f t="shared" si="606"/>
        <v>-5.2249301731526789E-5</v>
      </c>
      <c r="BH105" s="68"/>
      <c r="BI105" s="68"/>
      <c r="BJ105" s="15">
        <f t="shared" si="365"/>
        <v>5.2395819193701634E-2</v>
      </c>
      <c r="BL105" s="13">
        <v>71.319999999999993</v>
      </c>
      <c r="BM105" s="68">
        <f t="shared" si="366"/>
        <v>-7.3764787752261824E-3</v>
      </c>
      <c r="BN105" s="68">
        <f t="shared" si="607"/>
        <v>-5.7547646466203995E-3</v>
      </c>
      <c r="BO105" s="68">
        <f t="shared" si="367"/>
        <v>0.20107780397440198</v>
      </c>
      <c r="BP105" s="68"/>
      <c r="BQ105" s="15">
        <f t="shared" si="368"/>
        <v>7.4581889407864824E-2</v>
      </c>
      <c r="BS105" s="13">
        <v>38.82</v>
      </c>
      <c r="BT105" s="68">
        <f t="shared" si="369"/>
        <v>-5.3804765564950258E-3</v>
      </c>
      <c r="BU105" s="68">
        <f t="shared" si="608"/>
        <v>-3.7587624278892428E-3</v>
      </c>
      <c r="BV105" s="68">
        <f t="shared" si="370"/>
        <v>4.1867954911433233E-2</v>
      </c>
      <c r="BW105" s="68"/>
      <c r="BX105" s="15">
        <f t="shared" si="371"/>
        <v>1.4901960784313733E-2</v>
      </c>
      <c r="BZ105" s="13"/>
      <c r="CA105" s="68">
        <f t="shared" si="372"/>
        <v>0</v>
      </c>
      <c r="CB105" s="68">
        <f t="shared" si="609"/>
        <v>0</v>
      </c>
      <c r="CC105" s="68">
        <f t="shared" si="373"/>
        <v>0</v>
      </c>
      <c r="CD105" s="68"/>
      <c r="CE105" s="15">
        <f t="shared" si="374"/>
        <v>0</v>
      </c>
      <c r="CG105" s="13">
        <v>30.7</v>
      </c>
      <c r="CH105" s="68">
        <f t="shared" si="375"/>
        <v>6.5573770491803044E-3</v>
      </c>
      <c r="CI105" s="68">
        <f t="shared" si="610"/>
        <v>8.1790911777860874E-3</v>
      </c>
      <c r="CJ105" s="68">
        <f t="shared" si="376"/>
        <v>1.5547469401256992E-2</v>
      </c>
      <c r="CK105" s="68"/>
      <c r="CL105" s="15">
        <f t="shared" si="377"/>
        <v>-0.10651920838183936</v>
      </c>
      <c r="CN105" s="13">
        <v>31.86</v>
      </c>
      <c r="CO105" s="68">
        <f t="shared" si="378"/>
        <v>3.4645669291338403E-3</v>
      </c>
      <c r="CP105" s="68">
        <f t="shared" si="611"/>
        <v>5.0862810577396228E-3</v>
      </c>
      <c r="CQ105" s="68">
        <f t="shared" si="379"/>
        <v>1.6592214422463291E-2</v>
      </c>
      <c r="CR105" s="68"/>
      <c r="CS105" s="15">
        <f t="shared" si="380"/>
        <v>-4.8102778607708382E-2</v>
      </c>
      <c r="CU105" s="13">
        <v>35.86</v>
      </c>
      <c r="CV105" s="68">
        <f t="shared" si="381"/>
        <v>0</v>
      </c>
      <c r="CW105" s="68">
        <f t="shared" si="612"/>
        <v>1.6217141286057827E-3</v>
      </c>
      <c r="CX105" s="68">
        <f t="shared" si="382"/>
        <v>0.11539657853810267</v>
      </c>
      <c r="CY105" s="68"/>
      <c r="CZ105" s="15">
        <f t="shared" si="383"/>
        <v>-3.8090128755364855E-2</v>
      </c>
      <c r="DB105" s="13">
        <v>19.78</v>
      </c>
      <c r="DC105" s="68">
        <f t="shared" si="384"/>
        <v>-6.529382219989905E-3</v>
      </c>
      <c r="DD105" s="68">
        <f t="shared" si="613"/>
        <v>-4.9076680913841221E-3</v>
      </c>
      <c r="DE105" s="68">
        <f t="shared" si="385"/>
        <v>-9.5564700502972097E-2</v>
      </c>
      <c r="DF105" s="68"/>
      <c r="DG105" s="15">
        <f t="shared" si="386"/>
        <v>-2.8487229862475358E-2</v>
      </c>
      <c r="DI105" s="13">
        <v>48.45</v>
      </c>
      <c r="DJ105" s="68">
        <f t="shared" si="387"/>
        <v>3.5211267605634155E-3</v>
      </c>
      <c r="DK105" s="68">
        <f t="shared" si="614"/>
        <v>5.1428408891691984E-3</v>
      </c>
      <c r="DL105" s="68">
        <f t="shared" si="388"/>
        <v>9.7395243488108824E-2</v>
      </c>
      <c r="DM105" s="68"/>
      <c r="DN105" s="15">
        <f t="shared" si="389"/>
        <v>0.14919354838709695</v>
      </c>
      <c r="DP105" s="13">
        <v>40.81</v>
      </c>
      <c r="DQ105" s="68">
        <f t="shared" si="390"/>
        <v>-5.1194539249146964E-3</v>
      </c>
      <c r="DR105" s="68">
        <f t="shared" si="615"/>
        <v>-3.4977397963089135E-3</v>
      </c>
      <c r="DS105" s="68"/>
      <c r="DT105" s="68"/>
      <c r="DU105" s="15">
        <f t="shared" si="391"/>
        <v>7.1691176470588341E-2</v>
      </c>
      <c r="DV105" s="18"/>
      <c r="DW105" s="13">
        <v>30.73</v>
      </c>
      <c r="DX105" s="68">
        <f t="shared" si="392"/>
        <v>-1.6244314489928756E-3</v>
      </c>
      <c r="DY105" s="68">
        <f t="shared" si="616"/>
        <v>-2.7173203870928947E-6</v>
      </c>
      <c r="DZ105" s="68">
        <f t="shared" si="393"/>
        <v>0.63980789754535772</v>
      </c>
      <c r="EA105" s="68"/>
      <c r="EB105" s="15">
        <f t="shared" si="394"/>
        <v>-8.1864356139826663E-2</v>
      </c>
      <c r="ED105" s="13">
        <v>34.99</v>
      </c>
      <c r="EE105" s="68">
        <f t="shared" si="395"/>
        <v>-4.8350398179748183E-3</v>
      </c>
      <c r="EF105" s="68">
        <f t="shared" si="617"/>
        <v>-3.2133256893690353E-3</v>
      </c>
      <c r="EG105" s="68">
        <f t="shared" si="396"/>
        <v>0.66381359961959108</v>
      </c>
      <c r="EH105" s="68"/>
      <c r="EI105" s="15">
        <f t="shared" si="397"/>
        <v>-5.1247288503253809E-2</v>
      </c>
      <c r="EK105" s="13">
        <v>113.29</v>
      </c>
      <c r="EL105" s="68">
        <f t="shared" si="398"/>
        <v>-2.9921675613833426E-3</v>
      </c>
      <c r="EM105" s="68">
        <f t="shared" si="618"/>
        <v>-1.3704534327775599E-3</v>
      </c>
      <c r="EN105" s="68">
        <f t="shared" si="399"/>
        <v>0.75534552215680195</v>
      </c>
      <c r="EO105" s="68"/>
      <c r="EP105" s="15">
        <f t="shared" si="400"/>
        <v>1.7879604672057584E-2</v>
      </c>
      <c r="ER105" s="13">
        <v>37.01</v>
      </c>
      <c r="ES105" s="68">
        <f t="shared" si="401"/>
        <v>-1.5167642362959029E-2</v>
      </c>
      <c r="ET105" s="68">
        <f t="shared" si="619"/>
        <v>-1.3545928234353247E-2</v>
      </c>
      <c r="EU105" s="68">
        <f t="shared" si="402"/>
        <v>6.0154683471784633E-2</v>
      </c>
      <c r="EV105" s="68"/>
      <c r="EW105" s="15">
        <f t="shared" si="403"/>
        <v>-4.8341475957829838E-2</v>
      </c>
      <c r="EY105" s="13">
        <v>35.35</v>
      </c>
      <c r="EZ105" s="68">
        <f t="shared" si="404"/>
        <v>4.1237113402061813E-2</v>
      </c>
      <c r="FA105" s="68">
        <f t="shared" si="620"/>
        <v>4.2858827530667595E-2</v>
      </c>
      <c r="FB105" s="68"/>
      <c r="FC105" s="68"/>
      <c r="FD105" s="15">
        <f t="shared" si="405"/>
        <v>0.43816110659072433</v>
      </c>
      <c r="FF105" s="13">
        <v>55.36</v>
      </c>
      <c r="FG105" s="68">
        <f t="shared" si="406"/>
        <v>-8.4184130395844325E-3</v>
      </c>
      <c r="FH105" s="68">
        <f t="shared" si="621"/>
        <v>-6.7966989109786496E-3</v>
      </c>
      <c r="FI105" s="68">
        <f t="shared" si="407"/>
        <v>-6.2965470548408925E-2</v>
      </c>
      <c r="FJ105" s="68"/>
      <c r="FK105" s="15">
        <f t="shared" si="408"/>
        <v>-2.5180489522803304E-2</v>
      </c>
      <c r="FM105" s="13">
        <v>183.32</v>
      </c>
      <c r="FN105" s="68">
        <f t="shared" si="409"/>
        <v>-6.933911159263278E-3</v>
      </c>
      <c r="FO105" s="68">
        <f t="shared" si="622"/>
        <v>-5.312197030657495E-3</v>
      </c>
      <c r="FP105" s="68">
        <f t="shared" si="410"/>
        <v>0.57653938768489843</v>
      </c>
      <c r="FQ105" s="68"/>
      <c r="FR105" s="15">
        <f t="shared" si="411"/>
        <v>9.1379500165143495E-3</v>
      </c>
      <c r="FT105" s="13">
        <v>96.07</v>
      </c>
      <c r="FU105" s="68">
        <f t="shared" si="412"/>
        <v>-6.3094745552339012E-3</v>
      </c>
      <c r="FV105" s="68">
        <f t="shared" si="623"/>
        <v>-4.6877604266281183E-3</v>
      </c>
      <c r="FW105" s="68">
        <f t="shared" si="413"/>
        <v>9.1332500283994006E-2</v>
      </c>
      <c r="FX105" s="68"/>
      <c r="FY105" s="15">
        <f t="shared" si="414"/>
        <v>6.5313816810822642E-2</v>
      </c>
      <c r="GA105" s="13">
        <v>18.28</v>
      </c>
      <c r="GB105" s="68">
        <f t="shared" si="415"/>
        <v>-1.6384489350080604E-3</v>
      </c>
      <c r="GC105" s="68">
        <f t="shared" si="624"/>
        <v>-1.6734806402277655E-5</v>
      </c>
      <c r="GD105" s="68"/>
      <c r="GE105" s="68"/>
      <c r="GF105" s="15">
        <f t="shared" si="416"/>
        <v>4.8766494549627164E-2</v>
      </c>
      <c r="GG105" s="18"/>
      <c r="GH105" s="13">
        <v>17.68</v>
      </c>
      <c r="GI105" s="68">
        <f t="shared" si="417"/>
        <v>1.4343086632243259E-2</v>
      </c>
      <c r="GJ105" s="68">
        <f t="shared" si="625"/>
        <v>1.5964800760849041E-2</v>
      </c>
      <c r="GK105" s="68">
        <f t="shared" si="418"/>
        <v>-8.012486992715917E-2</v>
      </c>
      <c r="GL105" s="68"/>
      <c r="GM105" s="15">
        <f t="shared" si="419"/>
        <v>-6.4550264550264497E-2</v>
      </c>
      <c r="GO105" s="13">
        <v>25.4</v>
      </c>
      <c r="GP105" s="68">
        <f t="shared" si="420"/>
        <v>8.3366415244143423E-3</v>
      </c>
      <c r="GQ105" s="68">
        <f t="shared" si="626"/>
        <v>9.9583556530201244E-3</v>
      </c>
      <c r="GR105" s="68"/>
      <c r="GS105" s="68"/>
      <c r="GT105" s="15">
        <f t="shared" si="421"/>
        <v>-6.7889908256880779E-2</v>
      </c>
      <c r="GV105" s="13">
        <v>15.01</v>
      </c>
      <c r="GW105" s="68">
        <f t="shared" si="422"/>
        <v>4.0133779264214381E-3</v>
      </c>
      <c r="GX105" s="68">
        <f t="shared" si="627"/>
        <v>5.635092055027221E-3</v>
      </c>
      <c r="GY105" s="68">
        <f t="shared" si="423"/>
        <v>0.26666666666666666</v>
      </c>
      <c r="GZ105" s="68"/>
      <c r="HA105" s="15">
        <f t="shared" si="424"/>
        <v>9.402332361516029E-2</v>
      </c>
      <c r="HD105" s="13">
        <v>343.82</v>
      </c>
      <c r="HE105" s="68">
        <f t="shared" si="425"/>
        <v>5.0571487035575968E-3</v>
      </c>
      <c r="HF105" s="68">
        <f t="shared" si="628"/>
        <v>6.6788628321633797E-3</v>
      </c>
      <c r="HG105" s="68">
        <f t="shared" si="426"/>
        <v>0.93146452446491779</v>
      </c>
      <c r="HH105" s="68"/>
      <c r="HI105" s="15">
        <f t="shared" si="427"/>
        <v>-0.14862321711568935</v>
      </c>
      <c r="HK105" s="13">
        <v>35.74</v>
      </c>
      <c r="HL105" s="68">
        <f t="shared" si="428"/>
        <v>1.7364076288072856E-2</v>
      </c>
      <c r="HM105" s="68">
        <f t="shared" si="629"/>
        <v>1.8985790416678638E-2</v>
      </c>
      <c r="HN105" s="68">
        <f t="shared" si="429"/>
        <v>13.411290322580648</v>
      </c>
      <c r="HO105" s="68"/>
      <c r="HP105" s="15">
        <f t="shared" si="430"/>
        <v>0.35481425322213811</v>
      </c>
      <c r="HR105" s="13">
        <v>104.95</v>
      </c>
      <c r="HS105" s="68">
        <f t="shared" si="431"/>
        <v>-1.4276321968629624E-2</v>
      </c>
      <c r="HT105" s="68">
        <f t="shared" si="630"/>
        <v>-1.2654607840023842E-2</v>
      </c>
      <c r="HU105" s="68">
        <f t="shared" si="432"/>
        <v>1.8832417582417587</v>
      </c>
      <c r="HV105" s="68"/>
      <c r="HW105" s="15">
        <f t="shared" si="433"/>
        <v>-2.435623315050656E-2</v>
      </c>
      <c r="HY105" s="13">
        <v>134.38</v>
      </c>
      <c r="HZ105" s="68">
        <f t="shared" si="434"/>
        <v>-8.7777531902338106E-3</v>
      </c>
      <c r="IA105" s="68">
        <f t="shared" si="631"/>
        <v>-7.1560390616280277E-3</v>
      </c>
      <c r="IB105" s="68">
        <f t="shared" si="435"/>
        <v>0.26893295561850794</v>
      </c>
      <c r="IC105" s="68"/>
      <c r="ID105" s="15">
        <f t="shared" si="436"/>
        <v>6.7019137687097637E-4</v>
      </c>
      <c r="IF105" s="13">
        <v>231.68</v>
      </c>
      <c r="IG105" s="68">
        <f t="shared" si="437"/>
        <v>4.5527468239171462E-3</v>
      </c>
      <c r="IH105" s="68">
        <f t="shared" si="632"/>
        <v>6.1744609525229291E-3</v>
      </c>
      <c r="II105" s="68">
        <f t="shared" si="438"/>
        <v>0.32388571428571433</v>
      </c>
      <c r="IJ105" s="68"/>
      <c r="IK105" s="15">
        <f t="shared" si="439"/>
        <v>-6.9013112491371888E-4</v>
      </c>
      <c r="IM105" s="13">
        <v>228.02</v>
      </c>
      <c r="IN105" s="68">
        <f t="shared" si="440"/>
        <v>-5.7989971659035714E-3</v>
      </c>
      <c r="IO105" s="68">
        <f t="shared" si="633"/>
        <v>-4.1772830372977885E-3</v>
      </c>
      <c r="IP105" s="68">
        <f t="shared" si="441"/>
        <v>3.4526459675844561</v>
      </c>
      <c r="IQ105" s="68"/>
      <c r="IR105" s="15">
        <f t="shared" si="442"/>
        <v>0.21604181110340792</v>
      </c>
      <c r="IT105" s="13">
        <v>52.4</v>
      </c>
      <c r="IU105" s="68">
        <f t="shared" si="443"/>
        <v>2.3837436498632257E-2</v>
      </c>
      <c r="IV105" s="68">
        <f t="shared" si="634"/>
        <v>2.5459150627238039E-2</v>
      </c>
      <c r="IW105" s="68">
        <f t="shared" si="444"/>
        <v>1.8712328767123287</v>
      </c>
      <c r="IX105" s="68"/>
      <c r="IY105" s="15">
        <f t="shared" si="445"/>
        <v>1.9653629110721892E-2</v>
      </c>
      <c r="JA105" s="13">
        <v>637.1</v>
      </c>
      <c r="JB105" s="68">
        <f t="shared" si="446"/>
        <v>-5.1996314975874449E-3</v>
      </c>
      <c r="JC105" s="68">
        <f t="shared" si="635"/>
        <v>-3.577917368981662E-3</v>
      </c>
      <c r="JD105" s="68">
        <f t="shared" si="447"/>
        <v>0.2886326860841425</v>
      </c>
      <c r="JE105" s="68"/>
      <c r="JF105" s="15">
        <f t="shared" si="448"/>
        <v>8.8111219278919295E-2</v>
      </c>
      <c r="JH105" s="13">
        <v>458.17</v>
      </c>
      <c r="JI105" s="68">
        <f t="shared" si="449"/>
        <v>-1.5254865212369268E-3</v>
      </c>
      <c r="JJ105" s="68">
        <f t="shared" si="636"/>
        <v>9.6227607368855892E-5</v>
      </c>
      <c r="JK105" s="68">
        <f t="shared" si="450"/>
        <v>0.12658290098109129</v>
      </c>
      <c r="JL105" s="68"/>
      <c r="JM105" s="15">
        <f t="shared" si="451"/>
        <v>8.6998813760379629E-2</v>
      </c>
      <c r="JO105" s="13">
        <v>12.71</v>
      </c>
      <c r="JP105" s="68">
        <f t="shared" si="452"/>
        <v>-8.5803432137285043E-3</v>
      </c>
      <c r="JQ105" s="68">
        <f t="shared" si="637"/>
        <v>-6.9586290851227214E-3</v>
      </c>
      <c r="JR105" s="68">
        <f t="shared" si="453"/>
        <v>-0.57111523536359032</v>
      </c>
      <c r="JS105" s="68"/>
      <c r="JT105" s="15">
        <f t="shared" si="454"/>
        <v>0.24730127576054969</v>
      </c>
      <c r="JV105" s="13">
        <v>1.45</v>
      </c>
      <c r="JW105" s="68">
        <f t="shared" si="455"/>
        <v>2.8368794326241162E-2</v>
      </c>
      <c r="JX105" s="68">
        <f t="shared" si="638"/>
        <v>2.9990508454846944E-2</v>
      </c>
      <c r="JY105" s="68">
        <f t="shared" si="456"/>
        <v>-0.4268774703557312</v>
      </c>
      <c r="JZ105" s="68"/>
      <c r="KA105" s="15">
        <f t="shared" si="457"/>
        <v>-0.19444444444444448</v>
      </c>
      <c r="KC105" s="13">
        <v>17.02</v>
      </c>
      <c r="KD105" s="68">
        <f t="shared" si="458"/>
        <v>-4.0959625511995485E-3</v>
      </c>
      <c r="KE105" s="68">
        <f t="shared" si="639"/>
        <v>-2.4742484225937656E-3</v>
      </c>
      <c r="KF105" s="68">
        <f t="shared" si="459"/>
        <v>-0.12628336755646821</v>
      </c>
      <c r="KG105" s="68"/>
      <c r="KH105" s="15">
        <f t="shared" si="460"/>
        <v>-0.23264201983769162</v>
      </c>
      <c r="KI105" s="18"/>
      <c r="KJ105" s="13">
        <v>62.11</v>
      </c>
      <c r="KK105" s="68">
        <f t="shared" si="461"/>
        <v>2.4209167204647932E-3</v>
      </c>
      <c r="KL105" s="68">
        <f t="shared" si="640"/>
        <v>4.0426308490705762E-3</v>
      </c>
      <c r="KM105" s="68">
        <f t="shared" si="462"/>
        <v>1.9436018957345969</v>
      </c>
      <c r="KN105" s="68"/>
      <c r="KO105" s="15">
        <f t="shared" si="463"/>
        <v>-7.5881565243267293E-2</v>
      </c>
      <c r="KQ105" s="13">
        <v>1.456</v>
      </c>
      <c r="KR105" s="68">
        <f t="shared" si="464"/>
        <v>-2.2818791946308745E-2</v>
      </c>
      <c r="KS105" s="68">
        <f t="shared" si="641"/>
        <v>-2.1197077817702963E-2</v>
      </c>
      <c r="KT105" s="68">
        <f t="shared" si="465"/>
        <v>-0.44427480916030537</v>
      </c>
      <c r="KU105" s="68"/>
      <c r="KV105" s="15">
        <f t="shared" si="466"/>
        <v>0.44158415841584153</v>
      </c>
      <c r="KW105" s="18"/>
      <c r="KX105" s="13">
        <v>28.24</v>
      </c>
      <c r="KY105" s="68">
        <f t="shared" si="467"/>
        <v>-2.1201413427562642E-3</v>
      </c>
      <c r="KZ105" s="68">
        <f t="shared" si="642"/>
        <v>-4.9842721415048149E-4</v>
      </c>
      <c r="LA105" s="68">
        <f t="shared" si="468"/>
        <v>-0.60739607952175734</v>
      </c>
      <c r="LB105" s="68"/>
      <c r="LC105" s="15">
        <f t="shared" si="469"/>
        <v>0.19105862505272025</v>
      </c>
      <c r="LD105" s="18"/>
      <c r="LE105" s="26">
        <v>56.14</v>
      </c>
      <c r="LF105" s="68">
        <f t="shared" si="470"/>
        <v>1.0439164866810624E-2</v>
      </c>
      <c r="LG105" s="68">
        <f t="shared" si="643"/>
        <v>1.2060878995416406E-2</v>
      </c>
      <c r="LH105" s="68">
        <f t="shared" si="471"/>
        <v>0.56684342729556247</v>
      </c>
      <c r="LI105" s="68"/>
      <c r="LJ105" s="15">
        <f t="shared" si="472"/>
        <v>0.21752331381479076</v>
      </c>
      <c r="LL105" s="13">
        <v>112.57</v>
      </c>
      <c r="LM105" s="68">
        <f t="shared" si="473"/>
        <v>4.0195897246349976E-2</v>
      </c>
      <c r="LN105" s="68">
        <f t="shared" si="644"/>
        <v>4.1817611374955758E-2</v>
      </c>
      <c r="LO105" s="68">
        <f t="shared" si="474"/>
        <v>0.28651428571428561</v>
      </c>
      <c r="LP105" s="68"/>
      <c r="LQ105" s="15">
        <f t="shared" si="475"/>
        <v>0.43933000895026214</v>
      </c>
      <c r="LS105" s="13">
        <v>14.37</v>
      </c>
      <c r="LT105" s="68">
        <f t="shared" si="476"/>
        <v>2.9369627507163206E-2</v>
      </c>
      <c r="LU105" s="68">
        <f t="shared" si="645"/>
        <v>3.0991341635768988E-2</v>
      </c>
      <c r="LV105" s="68"/>
      <c r="LW105" s="68"/>
      <c r="LX105" s="15">
        <f t="shared" si="477"/>
        <v>0.55351351351351341</v>
      </c>
      <c r="LZ105" s="13">
        <v>13.5</v>
      </c>
      <c r="MA105" s="68">
        <f t="shared" si="478"/>
        <v>-1.4792899408283709E-3</v>
      </c>
      <c r="MB105" s="68">
        <f t="shared" si="646"/>
        <v>1.4242418777741183E-4</v>
      </c>
      <c r="MC105" s="68">
        <f t="shared" si="479"/>
        <v>-0.39325842696629215</v>
      </c>
      <c r="MD105" s="68"/>
      <c r="ME105" s="15">
        <f t="shared" si="480"/>
        <v>1.4836795252225203E-3</v>
      </c>
      <c r="MG105" s="26">
        <v>37.57</v>
      </c>
      <c r="MH105" s="68">
        <f t="shared" si="481"/>
        <v>-5.4366977095393829E-2</v>
      </c>
      <c r="MI105" s="68">
        <f t="shared" si="647"/>
        <v>-5.2745262966788047E-2</v>
      </c>
      <c r="MJ105" s="68">
        <f t="shared" si="482"/>
        <v>4.0633423180592994</v>
      </c>
      <c r="MK105" s="68"/>
      <c r="ML105" s="15">
        <f t="shared" si="483"/>
        <v>0.76966556759302873</v>
      </c>
      <c r="MN105" s="26">
        <v>110.21</v>
      </c>
      <c r="MO105" s="68">
        <f t="shared" si="484"/>
        <v>2.0001818347122361E-3</v>
      </c>
      <c r="MP105" s="68">
        <f t="shared" si="648"/>
        <v>3.6218959633180191E-3</v>
      </c>
      <c r="MQ105" s="68">
        <f t="shared" si="485"/>
        <v>-0.12462271644162043</v>
      </c>
      <c r="MR105" s="68"/>
      <c r="MS105" s="15">
        <f t="shared" si="486"/>
        <v>-1.0593410539545801E-2</v>
      </c>
      <c r="MU105" s="13">
        <v>13.72</v>
      </c>
      <c r="MV105" s="68">
        <f t="shared" si="487"/>
        <v>7.4393108848864617E-2</v>
      </c>
      <c r="MW105" s="68">
        <f t="shared" si="649"/>
        <v>7.6014822977470406E-2</v>
      </c>
      <c r="MX105" s="68">
        <f t="shared" si="488"/>
        <v>-0.34259702922855773</v>
      </c>
      <c r="MY105" s="68"/>
      <c r="MZ105" s="15">
        <f t="shared" si="489"/>
        <v>0.28584817244611066</v>
      </c>
      <c r="NB105" s="13">
        <v>235.26</v>
      </c>
      <c r="NC105" s="68">
        <f t="shared" si="490"/>
        <v>-1.275022312890524E-4</v>
      </c>
      <c r="ND105" s="68">
        <f t="shared" si="650"/>
        <v>1.4942118973167303E-3</v>
      </c>
      <c r="NE105" s="68">
        <f t="shared" si="491"/>
        <v>0.73662065401934007</v>
      </c>
      <c r="NF105" s="68"/>
      <c r="NG105" s="15">
        <f t="shared" si="492"/>
        <v>0.41051621799868099</v>
      </c>
      <c r="NI105" s="13">
        <v>5.13</v>
      </c>
      <c r="NJ105" s="68">
        <f t="shared" si="493"/>
        <v>3.846153846153836E-2</v>
      </c>
      <c r="NK105" s="68">
        <f t="shared" si="651"/>
        <v>4.0083252590144142E-2</v>
      </c>
      <c r="NL105" s="68">
        <f t="shared" si="494"/>
        <v>-0.95926955140928949</v>
      </c>
      <c r="NM105" s="68"/>
      <c r="NN105" s="15">
        <f t="shared" si="495"/>
        <v>4.6938775510203985E-2</v>
      </c>
      <c r="NP105" s="13">
        <v>450.04</v>
      </c>
      <c r="NQ105" s="68">
        <f t="shared" si="496"/>
        <v>7.7026421854008006E-3</v>
      </c>
      <c r="NR105" s="68">
        <f t="shared" si="652"/>
        <v>9.3243563140065835E-3</v>
      </c>
      <c r="NS105" s="68">
        <f t="shared" si="497"/>
        <v>2.4288761904761906</v>
      </c>
      <c r="NT105" s="68"/>
      <c r="NU105" s="15">
        <f t="shared" si="498"/>
        <v>0.36819384063478555</v>
      </c>
      <c r="NW105" s="13">
        <v>163.98</v>
      </c>
      <c r="NX105" s="68">
        <f t="shared" si="499"/>
        <v>-1.5371682478683814E-2</v>
      </c>
      <c r="NY105" s="68">
        <f t="shared" si="653"/>
        <v>-1.3749968350078032E-2</v>
      </c>
      <c r="NZ105" s="68">
        <f t="shared" si="500"/>
        <v>-6.702321347291762E-2</v>
      </c>
      <c r="OA105" s="68"/>
      <c r="OB105" s="15">
        <f t="shared" si="501"/>
        <v>-0.13375594294770216</v>
      </c>
      <c r="OD105" s="13">
        <v>1.64</v>
      </c>
      <c r="OE105" s="68">
        <f t="shared" si="502"/>
        <v>-1.2048192771084348E-2</v>
      </c>
      <c r="OF105" s="68">
        <f t="shared" si="654"/>
        <v>-1.0426478642478566E-2</v>
      </c>
      <c r="OG105" s="68">
        <f t="shared" si="503"/>
        <v>-0.99273275136260919</v>
      </c>
      <c r="OH105" s="68"/>
      <c r="OI105" s="15">
        <f t="shared" si="504"/>
        <v>0.12328767123287668</v>
      </c>
      <c r="OK105" s="26">
        <v>95.09</v>
      </c>
      <c r="OL105" s="68">
        <f t="shared" si="505"/>
        <v>-1.1554621848739435E-3</v>
      </c>
      <c r="OM105" s="68">
        <f t="shared" si="655"/>
        <v>4.662519437318392E-4</v>
      </c>
      <c r="ON105" s="68">
        <f t="shared" si="506"/>
        <v>1.2400471142520613</v>
      </c>
      <c r="OO105" s="68"/>
      <c r="OP105" s="15">
        <f t="shared" si="507"/>
        <v>0.42756342891457744</v>
      </c>
      <c r="OR105" s="13">
        <v>4.47</v>
      </c>
      <c r="OS105" s="68">
        <f t="shared" si="508"/>
        <v>4.4943820224718142E-3</v>
      </c>
      <c r="OT105" s="68">
        <f t="shared" si="656"/>
        <v>6.1160961510775972E-3</v>
      </c>
      <c r="OU105" s="68">
        <f t="shared" si="509"/>
        <v>-0.41948051948051951</v>
      </c>
      <c r="OV105" s="68"/>
      <c r="OW105" s="15">
        <f t="shared" si="510"/>
        <v>2.9910714285714279</v>
      </c>
      <c r="OY105" s="13">
        <v>136.47999999999999</v>
      </c>
      <c r="OZ105" s="68">
        <f t="shared" si="511"/>
        <v>-1.4652014652022147E-4</v>
      </c>
      <c r="PA105" s="68">
        <f t="shared" si="657"/>
        <v>1.4751939820855612E-3</v>
      </c>
      <c r="PB105" s="68">
        <f t="shared" si="665"/>
        <v>3.199384615384615</v>
      </c>
      <c r="PC105" s="68"/>
      <c r="PD105" s="15">
        <f t="shared" si="512"/>
        <v>0.19144478393714529</v>
      </c>
      <c r="PE105" s="18"/>
      <c r="PF105" s="13">
        <v>230.82</v>
      </c>
      <c r="PG105" s="68">
        <f t="shared" si="513"/>
        <v>-6.4943499155736969E-4</v>
      </c>
      <c r="PH105" s="68">
        <f t="shared" si="658"/>
        <v>9.7227913704841303E-4</v>
      </c>
      <c r="PI105" s="68">
        <f t="shared" si="514"/>
        <v>-0.33710511200459503</v>
      </c>
      <c r="PJ105" s="68"/>
      <c r="PK105" s="15">
        <f t="shared" si="515"/>
        <v>0.103715392339693</v>
      </c>
      <c r="PM105" s="13"/>
      <c r="PN105" s="68">
        <f t="shared" si="516"/>
        <v>0</v>
      </c>
      <c r="PO105" s="68">
        <f t="shared" si="517"/>
        <v>1.6217141286057827E-3</v>
      </c>
      <c r="PP105" s="68">
        <f t="shared" si="518"/>
        <v>0</v>
      </c>
      <c r="PQ105" s="68"/>
      <c r="PR105" s="15">
        <f t="shared" si="519"/>
        <v>0</v>
      </c>
      <c r="PT105" s="13">
        <v>4.4000000000000004</v>
      </c>
      <c r="PU105" s="68">
        <f t="shared" si="520"/>
        <v>1.1494252873563383E-2</v>
      </c>
      <c r="PV105" s="68">
        <f t="shared" si="659"/>
        <v>1.3115967002169165E-2</v>
      </c>
      <c r="PW105" s="68">
        <f t="shared" si="521"/>
        <v>-0.49541284403669722</v>
      </c>
      <c r="PX105" s="68"/>
      <c r="PY105" s="15">
        <f t="shared" si="522"/>
        <v>-0.14230019493177379</v>
      </c>
      <c r="QA105" s="13">
        <v>214.78</v>
      </c>
      <c r="QB105" s="68">
        <f t="shared" si="523"/>
        <v>-7.2108717759083027E-3</v>
      </c>
      <c r="QC105" s="68">
        <f t="shared" si="660"/>
        <v>-5.5891576473025197E-3</v>
      </c>
      <c r="QD105" s="68">
        <f t="shared" si="524"/>
        <v>-0.36340733276030701</v>
      </c>
      <c r="QE105" s="68"/>
      <c r="QF105" s="15">
        <f t="shared" si="525"/>
        <v>0.12016272035047455</v>
      </c>
      <c r="QH105" s="13">
        <v>1.27</v>
      </c>
      <c r="QI105" s="68">
        <f t="shared" si="526"/>
        <v>5.833333333333339E-2</v>
      </c>
      <c r="QJ105" s="68">
        <f t="shared" si="661"/>
        <v>5.9955047461939172E-2</v>
      </c>
      <c r="QK105" s="68">
        <f t="shared" si="527"/>
        <v>-0.49402390438247007</v>
      </c>
      <c r="QL105" s="68"/>
      <c r="QM105" s="15">
        <f t="shared" si="528"/>
        <v>-2.3076923076923096E-2</v>
      </c>
      <c r="QO105" s="13">
        <v>9.42</v>
      </c>
      <c r="QP105" s="68">
        <f t="shared" si="529"/>
        <v>-2.7863777089783239E-2</v>
      </c>
      <c r="QQ105" s="68">
        <f t="shared" si="662"/>
        <v>-2.6242062961177457E-2</v>
      </c>
      <c r="QR105" s="68">
        <f t="shared" si="530"/>
        <v>-0.98851751627294671</v>
      </c>
      <c r="QS105" s="68"/>
      <c r="QT105" s="15">
        <f t="shared" si="531"/>
        <v>-0.17944250871080142</v>
      </c>
      <c r="QV105" s="13">
        <v>1.53</v>
      </c>
      <c r="QW105" s="68">
        <f t="shared" si="532"/>
        <v>-3.2869785082174488E-2</v>
      </c>
      <c r="QX105" s="68">
        <f t="shared" si="663"/>
        <v>-3.1248070953568706E-2</v>
      </c>
      <c r="QY105" s="68">
        <f t="shared" si="533"/>
        <v>-0.56657223796033995</v>
      </c>
      <c r="QZ105" s="68"/>
      <c r="RA105" s="15">
        <f t="shared" si="534"/>
        <v>-0.37474458520637516</v>
      </c>
      <c r="RC105" s="13">
        <v>29.36</v>
      </c>
      <c r="RD105" s="68">
        <f t="shared" si="535"/>
        <v>-2.0394289598913077E-3</v>
      </c>
      <c r="RE105" s="68">
        <f t="shared" si="664"/>
        <v>-4.1771483128552503E-4</v>
      </c>
      <c r="RF105" s="68">
        <f t="shared" si="536"/>
        <v>-0.36573774033268525</v>
      </c>
      <c r="RG105" s="68"/>
      <c r="RH105" s="15">
        <f t="shared" si="537"/>
        <v>0.18626262626262624</v>
      </c>
      <c r="RJ105" s="13">
        <v>193.45</v>
      </c>
      <c r="RK105" s="68">
        <f t="shared" si="538"/>
        <v>-2.5839793281659621E-4</v>
      </c>
      <c r="RL105" s="68">
        <f t="shared" si="539"/>
        <v>1.3633161957891866E-3</v>
      </c>
      <c r="RM105" s="68">
        <f t="shared" si="540"/>
        <v>-0.10265330735689777</v>
      </c>
      <c r="RN105" s="68"/>
      <c r="RO105" s="15">
        <f t="shared" si="541"/>
        <v>-1.66226108174055E-2</v>
      </c>
      <c r="RQ105" s="13">
        <v>14.05</v>
      </c>
      <c r="RR105" s="68">
        <f t="shared" si="542"/>
        <v>-1.4214641080312418E-3</v>
      </c>
      <c r="RS105" s="68">
        <f t="shared" si="543"/>
        <v>2.0025002057454089E-4</v>
      </c>
      <c r="RT105" s="68">
        <f t="shared" si="544"/>
        <v>-4.0300546448087421E-2</v>
      </c>
      <c r="RU105" s="68"/>
      <c r="RV105" s="15">
        <f t="shared" si="545"/>
        <v>-0.32581573896353161</v>
      </c>
      <c r="RX105" s="26">
        <v>125.59</v>
      </c>
      <c r="RY105" s="68">
        <f t="shared" si="546"/>
        <v>-5.8576743449694837E-3</v>
      </c>
      <c r="RZ105" s="68">
        <f t="shared" si="547"/>
        <v>-4.2359602163637008E-3</v>
      </c>
      <c r="SA105" s="68">
        <f t="shared" si="548"/>
        <v>-5.6140087178716359E-2</v>
      </c>
      <c r="SB105" s="68"/>
      <c r="SC105" s="15">
        <f t="shared" si="549"/>
        <v>0.66058442417030294</v>
      </c>
      <c r="SE105" s="13">
        <v>11.92</v>
      </c>
      <c r="SF105" s="68">
        <f t="shared" si="550"/>
        <v>-1.0788381742738653E-2</v>
      </c>
      <c r="SG105" s="68">
        <f t="shared" si="551"/>
        <v>-9.1666676141328712E-3</v>
      </c>
      <c r="SH105" s="68">
        <f t="shared" si="552"/>
        <v>-4.6400000000000004E-2</v>
      </c>
      <c r="SI105" s="68"/>
      <c r="SJ105" s="15">
        <f t="shared" si="553"/>
        <v>-0.21887287024901703</v>
      </c>
      <c r="SL105" s="13">
        <v>0.88800000000000001</v>
      </c>
      <c r="SM105" s="68">
        <f t="shared" si="554"/>
        <v>-1.5521064301552119E-2</v>
      </c>
      <c r="SN105" s="68">
        <f t="shared" si="555"/>
        <v>-1.3899350172946337E-2</v>
      </c>
      <c r="SO105" s="68">
        <f t="shared" si="556"/>
        <v>-0.37464788732394361</v>
      </c>
      <c r="SP105" s="68"/>
      <c r="SQ105" s="15">
        <f t="shared" si="557"/>
        <v>-0.12079207920792079</v>
      </c>
      <c r="SS105" s="13">
        <v>16.559999999999999</v>
      </c>
      <c r="ST105" s="68">
        <f t="shared" si="558"/>
        <v>0.25931558935361204</v>
      </c>
      <c r="SU105" s="68">
        <f t="shared" si="559"/>
        <v>0.26093730348221783</v>
      </c>
      <c r="SV105" s="68">
        <f t="shared" si="560"/>
        <v>2.6022304832713641E-2</v>
      </c>
      <c r="SW105" s="68"/>
      <c r="SX105" s="15">
        <f t="shared" si="561"/>
        <v>0.9714285714285712</v>
      </c>
      <c r="SZ105" s="13">
        <v>20.64</v>
      </c>
      <c r="TA105" s="68">
        <f t="shared" si="562"/>
        <v>-2.8705882352941151E-2</v>
      </c>
      <c r="TB105" s="68">
        <f t="shared" si="563"/>
        <v>-2.7084168224335368E-2</v>
      </c>
      <c r="TC105" s="68">
        <f t="shared" si="564"/>
        <v>-0.48872925439682929</v>
      </c>
      <c r="TD105" s="68"/>
      <c r="TE105" s="15">
        <f t="shared" si="565"/>
        <v>0.32307692307692315</v>
      </c>
      <c r="TG105" s="13">
        <v>0.17119999999999999</v>
      </c>
      <c r="TH105" s="68">
        <f t="shared" si="566"/>
        <v>2.0870602265951124E-2</v>
      </c>
      <c r="TI105" s="68">
        <f t="shared" si="567"/>
        <v>2.2492316394556906E-2</v>
      </c>
      <c r="TJ105" s="68">
        <f t="shared" si="568"/>
        <v>-0.22181818181818186</v>
      </c>
      <c r="TK105" s="68"/>
      <c r="TL105" s="15">
        <f t="shared" si="569"/>
        <v>1.0029498525073623E-2</v>
      </c>
      <c r="TN105" s="13">
        <v>37.68</v>
      </c>
      <c r="TO105" s="68">
        <f t="shared" si="570"/>
        <v>1.9480519480519449E-2</v>
      </c>
      <c r="TP105" s="68">
        <f t="shared" si="571"/>
        <v>2.1102233609125231E-2</v>
      </c>
      <c r="TQ105" s="68">
        <f t="shared" si="572"/>
        <v>-0.450780902684148</v>
      </c>
      <c r="TR105" s="68"/>
      <c r="TS105" s="15">
        <f t="shared" si="573"/>
        <v>0.26655462184873946</v>
      </c>
      <c r="TU105" s="13">
        <v>2.5499999999999998</v>
      </c>
      <c r="TV105" s="68">
        <f t="shared" si="574"/>
        <v>4.9382716049382575E-2</v>
      </c>
      <c r="TW105" s="68">
        <f t="shared" si="575"/>
        <v>5.1004430177988357E-2</v>
      </c>
      <c r="TX105" s="68">
        <f t="shared" si="576"/>
        <v>-0.42176870748299328</v>
      </c>
      <c r="TY105" s="68"/>
      <c r="TZ105" s="15">
        <f t="shared" si="577"/>
        <v>0.49122807017543851</v>
      </c>
      <c r="UB105" s="13"/>
      <c r="UC105" s="68">
        <f t="shared" si="578"/>
        <v>0</v>
      </c>
      <c r="UD105" s="68">
        <f t="shared" si="579"/>
        <v>1.6217141286057827E-3</v>
      </c>
      <c r="UE105" s="68">
        <f t="shared" si="580"/>
        <v>0</v>
      </c>
      <c r="UF105" s="68"/>
      <c r="UG105" s="15">
        <f t="shared" si="581"/>
        <v>0</v>
      </c>
      <c r="UI105" s="13"/>
      <c r="UJ105" s="68">
        <f t="shared" si="582"/>
        <v>0</v>
      </c>
      <c r="UK105" s="68">
        <f t="shared" si="583"/>
        <v>1.6217141286057827E-3</v>
      </c>
      <c r="UL105" s="68">
        <f t="shared" si="584"/>
        <v>0</v>
      </c>
      <c r="UM105" s="68"/>
      <c r="UN105" s="15">
        <f t="shared" si="585"/>
        <v>0</v>
      </c>
      <c r="UP105" s="13"/>
      <c r="UQ105" s="68">
        <f t="shared" si="586"/>
        <v>0</v>
      </c>
      <c r="UR105" s="68">
        <f t="shared" si="587"/>
        <v>1.6217141286057827E-3</v>
      </c>
      <c r="US105" s="68">
        <f t="shared" si="588"/>
        <v>0</v>
      </c>
      <c r="UT105" s="68"/>
      <c r="UU105" s="15">
        <f t="shared" si="589"/>
        <v>0</v>
      </c>
      <c r="UW105" s="13"/>
      <c r="UX105" s="68">
        <f t="shared" si="590"/>
        <v>0</v>
      </c>
      <c r="UY105" s="68">
        <f t="shared" si="591"/>
        <v>1.6217141286057827E-3</v>
      </c>
      <c r="UZ105" s="68">
        <f t="shared" si="592"/>
        <v>0</v>
      </c>
      <c r="VA105" s="68"/>
      <c r="VB105" s="15">
        <f t="shared" si="593"/>
        <v>0</v>
      </c>
      <c r="VD105" s="13"/>
      <c r="VE105" s="68">
        <f t="shared" si="594"/>
        <v>0</v>
      </c>
      <c r="VF105" s="68">
        <f t="shared" si="595"/>
        <v>1.6217141286057827E-3</v>
      </c>
      <c r="VG105" s="68">
        <f t="shared" si="596"/>
        <v>0</v>
      </c>
      <c r="VH105" s="68"/>
      <c r="VI105" s="15">
        <f t="shared" si="597"/>
        <v>0</v>
      </c>
      <c r="VM105" s="21">
        <f t="shared" si="598"/>
        <v>5.0394140243104736E-3</v>
      </c>
      <c r="VN105" s="49"/>
      <c r="VO105" s="21">
        <f t="shared" si="599"/>
        <v>0.4974594275598252</v>
      </c>
      <c r="VP105" s="14"/>
      <c r="VQ105" s="21">
        <f t="shared" si="600"/>
        <v>0.14444753581889097</v>
      </c>
    </row>
    <row r="106" spans="1:589" ht="15.75" customHeight="1" x14ac:dyDescent="0.2">
      <c r="A106" s="127">
        <v>45798</v>
      </c>
      <c r="B106" s="4">
        <f t="shared" si="333"/>
        <v>45798</v>
      </c>
      <c r="C106" s="13">
        <v>41860.44</v>
      </c>
      <c r="D106" s="138">
        <f t="shared" si="334"/>
        <v>-816.79999999999563</v>
      </c>
      <c r="E106" s="68">
        <f t="shared" si="335"/>
        <v>-1.9139007114799263E-2</v>
      </c>
      <c r="F106" s="15">
        <f t="shared" si="336"/>
        <v>-1.6072218505827556E-2</v>
      </c>
      <c r="G106" s="13">
        <v>5844.61</v>
      </c>
      <c r="H106" s="138">
        <f t="shared" si="337"/>
        <v>-95.850000000000364</v>
      </c>
      <c r="I106" s="68">
        <f t="shared" si="338"/>
        <v>-1.6135114115741939E-2</v>
      </c>
      <c r="J106" s="15">
        <f t="shared" si="339"/>
        <v>-6.2941735539298518E-3</v>
      </c>
      <c r="K106" s="13">
        <v>18872.64</v>
      </c>
      <c r="L106" s="138">
        <f t="shared" si="340"/>
        <v>-270.06999999999971</v>
      </c>
      <c r="M106" s="68">
        <f t="shared" si="341"/>
        <v>-1.4108242772313833E-2</v>
      </c>
      <c r="N106" s="15">
        <f t="shared" si="342"/>
        <v>-2.2689387642867095E-2</v>
      </c>
      <c r="O106" s="13">
        <v>2046.56</v>
      </c>
      <c r="P106" s="138">
        <f t="shared" si="343"/>
        <v>-59.019999999999982</v>
      </c>
      <c r="Q106" s="68">
        <f t="shared" si="344"/>
        <v>-2.8030281442642874E-2</v>
      </c>
      <c r="R106" s="15">
        <f t="shared" si="345"/>
        <v>-8.2325931771711408E-2</v>
      </c>
      <c r="S106" s="18">
        <f t="shared" si="346"/>
        <v>-1.1975174411166493E-2</v>
      </c>
      <c r="T106" s="121">
        <f t="shared" si="347"/>
        <v>258.63540652233343</v>
      </c>
      <c r="U106" s="121">
        <f t="shared" si="348"/>
        <v>258.63540652233343</v>
      </c>
      <c r="V106" s="134">
        <f t="shared" si="349"/>
        <v>-9.1753087086163462E-3</v>
      </c>
      <c r="W106" s="21">
        <f t="shared" si="601"/>
        <v>-3.2517963912102779E-4</v>
      </c>
      <c r="X106" s="18">
        <f t="shared" si="350"/>
        <v>-1.935316136137448E-2</v>
      </c>
      <c r="Y106" s="352">
        <f>433336.11-47485.57</f>
        <v>385850.54</v>
      </c>
      <c r="Z106" s="15">
        <v>1.9999999999999999E-6</v>
      </c>
      <c r="AA106" s="21">
        <f t="shared" si="351"/>
        <v>9.1773087086163465E-3</v>
      </c>
      <c r="AC106" s="13">
        <v>215.83</v>
      </c>
      <c r="AD106" s="68">
        <f t="shared" si="352"/>
        <v>-1.451988493676078E-2</v>
      </c>
      <c r="AE106" s="68">
        <f t="shared" si="602"/>
        <v>-5.3445762281444341E-3</v>
      </c>
      <c r="AF106" s="68">
        <f t="shared" si="353"/>
        <v>0.30988650846634702</v>
      </c>
      <c r="AG106" s="68"/>
      <c r="AH106" s="15">
        <f t="shared" si="354"/>
        <v>-4.9918563190562024E-2</v>
      </c>
      <c r="AJ106" s="13">
        <v>21.56</v>
      </c>
      <c r="AK106" s="68">
        <f t="shared" si="355"/>
        <v>-9.1911764705883657E-3</v>
      </c>
      <c r="AL106" s="68">
        <f t="shared" si="603"/>
        <v>-1.5867761972019473E-5</v>
      </c>
      <c r="AM106" s="68">
        <f t="shared" si="356"/>
        <v>0.1591397849462364</v>
      </c>
      <c r="AN106" s="68"/>
      <c r="AO106" s="15">
        <f t="shared" si="357"/>
        <v>2.5202092249167741E-2</v>
      </c>
      <c r="AQ106" s="13">
        <v>20.27</v>
      </c>
      <c r="AR106" s="68">
        <f t="shared" si="358"/>
        <v>-1.1701608971233641E-2</v>
      </c>
      <c r="AS106" s="68">
        <f t="shared" si="604"/>
        <v>-2.5263002626172947E-3</v>
      </c>
      <c r="AT106" s="68">
        <f t="shared" si="359"/>
        <v>0.17371163867979156</v>
      </c>
      <c r="AU106" s="68"/>
      <c r="AV106" s="15">
        <f t="shared" si="360"/>
        <v>-5.5891942244992984E-2</v>
      </c>
      <c r="AX106" s="13">
        <v>203.26</v>
      </c>
      <c r="AY106" s="68">
        <f t="shared" si="361"/>
        <v>-1.6118882811365566E-2</v>
      </c>
      <c r="AZ106" s="68">
        <f t="shared" si="605"/>
        <v>-6.9435741027492198E-3</v>
      </c>
      <c r="BA106" s="68">
        <f t="shared" si="362"/>
        <v>0.51573452647278151</v>
      </c>
      <c r="BB106" s="68"/>
      <c r="BC106" s="15">
        <f t="shared" si="363"/>
        <v>-4.5545815172143922E-3</v>
      </c>
      <c r="BE106" s="13">
        <v>76.25</v>
      </c>
      <c r="BF106" s="68">
        <f t="shared" si="364"/>
        <v>-1.6509738165871288E-2</v>
      </c>
      <c r="BG106" s="68">
        <f t="shared" si="606"/>
        <v>-7.3344294572549422E-3</v>
      </c>
      <c r="BH106" s="68"/>
      <c r="BI106" s="68"/>
      <c r="BJ106" s="15">
        <f t="shared" si="365"/>
        <v>3.5021039771955996E-2</v>
      </c>
      <c r="BL106" s="13">
        <v>69.459999999999994</v>
      </c>
      <c r="BM106" s="68">
        <f t="shared" si="366"/>
        <v>-2.6079641054402688E-2</v>
      </c>
      <c r="BN106" s="68">
        <f t="shared" si="607"/>
        <v>-1.6904332345786342E-2</v>
      </c>
      <c r="BO106" s="68">
        <f t="shared" si="367"/>
        <v>0.16975412596833936</v>
      </c>
      <c r="BP106" s="68"/>
      <c r="BQ106" s="15">
        <f t="shared" si="368"/>
        <v>4.6557179448545864E-2</v>
      </c>
      <c r="BS106" s="13">
        <v>38.020000000000003</v>
      </c>
      <c r="BT106" s="68">
        <f t="shared" si="369"/>
        <v>-2.0607934054610953E-2</v>
      </c>
      <c r="BU106" s="68">
        <f t="shared" si="608"/>
        <v>-1.1432625345994606E-2</v>
      </c>
      <c r="BV106" s="68">
        <f t="shared" si="370"/>
        <v>2.0397208803006044E-2</v>
      </c>
      <c r="BW106" s="68"/>
      <c r="BX106" s="15">
        <f t="shared" si="371"/>
        <v>-6.0130718954247552E-3</v>
      </c>
      <c r="BZ106" s="13"/>
      <c r="CA106" s="68">
        <f t="shared" si="372"/>
        <v>0</v>
      </c>
      <c r="CB106" s="68">
        <f t="shared" si="609"/>
        <v>0</v>
      </c>
      <c r="CC106" s="68">
        <f t="shared" si="373"/>
        <v>0</v>
      </c>
      <c r="CD106" s="68"/>
      <c r="CE106" s="15">
        <f t="shared" si="374"/>
        <v>0</v>
      </c>
      <c r="CG106" s="13">
        <v>29.81</v>
      </c>
      <c r="CH106" s="68">
        <f t="shared" si="375"/>
        <v>-2.8990228013029334E-2</v>
      </c>
      <c r="CI106" s="68">
        <f t="shared" si="610"/>
        <v>-1.9814919304412988E-2</v>
      </c>
      <c r="CJ106" s="68">
        <f t="shared" si="376"/>
        <v>-1.389348329474038E-2</v>
      </c>
      <c r="CK106" s="68"/>
      <c r="CL106" s="15">
        <f t="shared" si="377"/>
        <v>-0.13242142025611178</v>
      </c>
      <c r="CN106" s="13">
        <v>31.08</v>
      </c>
      <c r="CO106" s="68">
        <f t="shared" si="378"/>
        <v>-2.4482109227871977E-2</v>
      </c>
      <c r="CP106" s="68">
        <f t="shared" si="611"/>
        <v>-1.530680051925563E-2</v>
      </c>
      <c r="CQ106" s="68">
        <f t="shared" si="379"/>
        <v>-8.2961072112317027E-3</v>
      </c>
      <c r="CR106" s="68"/>
      <c r="CS106" s="15">
        <f t="shared" si="380"/>
        <v>-7.1407230355542292E-2</v>
      </c>
      <c r="CU106" s="13">
        <v>34.880000000000003</v>
      </c>
      <c r="CV106" s="68">
        <f t="shared" si="381"/>
        <v>-2.732849972113767E-2</v>
      </c>
      <c r="CW106" s="68">
        <f t="shared" si="612"/>
        <v>-1.8153191012521323E-2</v>
      </c>
      <c r="CX106" s="68">
        <f t="shared" si="382"/>
        <v>8.491446345256623E-2</v>
      </c>
      <c r="CY106" s="68"/>
      <c r="CZ106" s="15">
        <f t="shared" si="383"/>
        <v>-6.4377682403433431E-2</v>
      </c>
      <c r="DB106" s="13">
        <v>19.2</v>
      </c>
      <c r="DC106" s="68">
        <f t="shared" si="384"/>
        <v>-2.9322548028311517E-2</v>
      </c>
      <c r="DD106" s="68">
        <f t="shared" si="613"/>
        <v>-2.014723931969517E-2</v>
      </c>
      <c r="DE106" s="68">
        <f t="shared" si="385"/>
        <v>-0.12208504801097401</v>
      </c>
      <c r="DF106" s="68"/>
      <c r="DG106" s="15">
        <f t="shared" si="386"/>
        <v>-5.6974459724950896E-2</v>
      </c>
      <c r="DI106" s="13">
        <v>48.06</v>
      </c>
      <c r="DJ106" s="68">
        <f t="shared" si="387"/>
        <v>-8.049535603715182E-3</v>
      </c>
      <c r="DK106" s="68">
        <f t="shared" si="614"/>
        <v>1.1257731049011642E-3</v>
      </c>
      <c r="DL106" s="68">
        <f t="shared" si="388"/>
        <v>8.8561721404303601E-2</v>
      </c>
      <c r="DM106" s="68"/>
      <c r="DN106" s="15">
        <f t="shared" si="389"/>
        <v>0.13994307400379521</v>
      </c>
      <c r="DP106" s="13">
        <v>40.71</v>
      </c>
      <c r="DQ106" s="68">
        <f t="shared" si="390"/>
        <v>-2.4503798088704094E-3</v>
      </c>
      <c r="DR106" s="68">
        <f t="shared" si="615"/>
        <v>6.7249288997459373E-3</v>
      </c>
      <c r="DS106" s="68"/>
      <c r="DT106" s="68"/>
      <c r="DU106" s="15">
        <f t="shared" si="391"/>
        <v>6.9065126050420242E-2</v>
      </c>
      <c r="DV106" s="18"/>
      <c r="DW106" s="13">
        <v>30.12</v>
      </c>
      <c r="DX106" s="68">
        <f t="shared" si="392"/>
        <v>-1.9850309144158782E-2</v>
      </c>
      <c r="DY106" s="68">
        <f t="shared" si="616"/>
        <v>-1.0675000435542436E-2</v>
      </c>
      <c r="DZ106" s="68">
        <f t="shared" si="393"/>
        <v>0.60725720384204929</v>
      </c>
      <c r="EA106" s="68"/>
      <c r="EB106" s="15">
        <f t="shared" si="394"/>
        <v>-0.10008963250672238</v>
      </c>
      <c r="ED106" s="13">
        <v>34.39</v>
      </c>
      <c r="EE106" s="68">
        <f t="shared" si="395"/>
        <v>-1.7147756501857712E-2</v>
      </c>
      <c r="EF106" s="68">
        <f t="shared" si="617"/>
        <v>-7.9724477932413655E-3</v>
      </c>
      <c r="EG106" s="68">
        <f t="shared" si="396"/>
        <v>0.63528292914883489</v>
      </c>
      <c r="EH106" s="68"/>
      <c r="EI106" s="15">
        <f t="shared" si="397"/>
        <v>-6.7516268980477273E-2</v>
      </c>
      <c r="EK106" s="13">
        <v>112.72</v>
      </c>
      <c r="EL106" s="68">
        <f t="shared" si="398"/>
        <v>-5.031335510636485E-3</v>
      </c>
      <c r="EM106" s="68">
        <f t="shared" si="618"/>
        <v>4.1439731979798613E-3</v>
      </c>
      <c r="EN106" s="68">
        <f t="shared" si="399"/>
        <v>0.74651378989773765</v>
      </c>
      <c r="EO106" s="68"/>
      <c r="EP106" s="15">
        <f t="shared" si="400"/>
        <v>1.2758310871518434E-2</v>
      </c>
      <c r="ER106" s="13">
        <v>36.020000000000003</v>
      </c>
      <c r="ES106" s="68">
        <f t="shared" si="401"/>
        <v>-2.6749527154822882E-2</v>
      </c>
      <c r="ET106" s="68">
        <f t="shared" si="619"/>
        <v>-1.7574218446206536E-2</v>
      </c>
      <c r="EU106" s="68">
        <f t="shared" si="402"/>
        <v>3.1796046977943471E-2</v>
      </c>
      <c r="EV106" s="68"/>
      <c r="EW106" s="15">
        <f t="shared" si="403"/>
        <v>-7.3797891488814535E-2</v>
      </c>
      <c r="EY106" s="13">
        <v>36.17</v>
      </c>
      <c r="EZ106" s="68">
        <f t="shared" si="404"/>
        <v>2.3196605374823202E-2</v>
      </c>
      <c r="FA106" s="68">
        <f t="shared" si="620"/>
        <v>3.2371914083439549E-2</v>
      </c>
      <c r="FB106" s="68"/>
      <c r="FC106" s="68"/>
      <c r="FD106" s="15">
        <f t="shared" si="405"/>
        <v>0.47152156224572839</v>
      </c>
      <c r="FF106" s="13">
        <v>54.44</v>
      </c>
      <c r="FG106" s="68">
        <f t="shared" si="406"/>
        <v>-1.6618497109826619E-2</v>
      </c>
      <c r="FH106" s="68">
        <f t="shared" si="621"/>
        <v>-7.4431884012102732E-3</v>
      </c>
      <c r="FI106" s="68">
        <f t="shared" si="407"/>
        <v>-7.8537576167907935E-2</v>
      </c>
      <c r="FJ106" s="68"/>
      <c r="FK106" s="15">
        <f t="shared" si="408"/>
        <v>-4.13805247402712E-2</v>
      </c>
      <c r="FM106" s="13">
        <v>178.23</v>
      </c>
      <c r="FN106" s="68">
        <f t="shared" si="409"/>
        <v>-2.7765655684049768E-2</v>
      </c>
      <c r="FO106" s="68">
        <f t="shared" si="622"/>
        <v>-1.8590346975433422E-2</v>
      </c>
      <c r="FP106" s="68">
        <f t="shared" si="410"/>
        <v>0.53276573787409687</v>
      </c>
      <c r="FQ106" s="68"/>
      <c r="FR106" s="15">
        <f t="shared" si="411"/>
        <v>-1.8881426841352016E-2</v>
      </c>
      <c r="FT106" s="13">
        <v>94.7</v>
      </c>
      <c r="FU106" s="68">
        <f t="shared" si="412"/>
        <v>-1.4260435099406584E-2</v>
      </c>
      <c r="FV106" s="68">
        <f t="shared" si="623"/>
        <v>-5.0851263907902376E-3</v>
      </c>
      <c r="FW106" s="68">
        <f t="shared" si="413"/>
        <v>7.5769623991820995E-2</v>
      </c>
      <c r="FX106" s="68"/>
      <c r="FY106" s="15">
        <f t="shared" si="414"/>
        <v>5.0121978265690793E-2</v>
      </c>
      <c r="GA106" s="13">
        <v>18.059999999999999</v>
      </c>
      <c r="GB106" s="68">
        <f t="shared" si="415"/>
        <v>-1.2035010940919169E-2</v>
      </c>
      <c r="GC106" s="68">
        <f t="shared" si="624"/>
        <v>-2.8597022323028232E-3</v>
      </c>
      <c r="GD106" s="68"/>
      <c r="GE106" s="68"/>
      <c r="GF106" s="15">
        <f t="shared" si="416"/>
        <v>3.6144578313252955E-2</v>
      </c>
      <c r="GG106" s="18"/>
      <c r="GH106" s="13">
        <v>17.36</v>
      </c>
      <c r="GI106" s="68">
        <f t="shared" si="417"/>
        <v>-1.8099547511312233E-2</v>
      </c>
      <c r="GJ106" s="68">
        <f t="shared" si="625"/>
        <v>-8.9242388026958865E-3</v>
      </c>
      <c r="GK106" s="68">
        <f t="shared" si="418"/>
        <v>-9.6774193548387066E-2</v>
      </c>
      <c r="GL106" s="68"/>
      <c r="GM106" s="15">
        <f t="shared" si="419"/>
        <v>-8.1481481481481446E-2</v>
      </c>
      <c r="GO106" s="13">
        <v>24.75</v>
      </c>
      <c r="GP106" s="68">
        <f t="shared" si="420"/>
        <v>-2.5590551181102306E-2</v>
      </c>
      <c r="GQ106" s="68">
        <f t="shared" si="626"/>
        <v>-1.641524247248596E-2</v>
      </c>
      <c r="GR106" s="68"/>
      <c r="GS106" s="68"/>
      <c r="GT106" s="15">
        <f t="shared" si="421"/>
        <v>-9.1743119266055051E-2</v>
      </c>
      <c r="GV106" s="13">
        <v>14.81</v>
      </c>
      <c r="GW106" s="68">
        <f t="shared" si="422"/>
        <v>-1.3324450366422338E-2</v>
      </c>
      <c r="GX106" s="68">
        <f t="shared" si="627"/>
        <v>-4.1491416578059923E-3</v>
      </c>
      <c r="GY106" s="68">
        <f t="shared" si="423"/>
        <v>0.24978902953586507</v>
      </c>
      <c r="GZ106" s="68"/>
      <c r="HA106" s="15">
        <f t="shared" si="424"/>
        <v>7.944606413994168E-2</v>
      </c>
      <c r="HD106" s="13">
        <v>334.62</v>
      </c>
      <c r="HE106" s="68">
        <f t="shared" si="425"/>
        <v>-2.6758187423651877E-2</v>
      </c>
      <c r="HF106" s="68">
        <f t="shared" si="628"/>
        <v>-1.758287871503553E-2</v>
      </c>
      <c r="HG106" s="68">
        <f t="shared" si="426"/>
        <v>0.87978203471715088</v>
      </c>
      <c r="HH106" s="68"/>
      <c r="HI106" s="15">
        <f t="shared" si="427"/>
        <v>-0.1714045166402535</v>
      </c>
      <c r="HK106" s="13">
        <v>34.33</v>
      </c>
      <c r="HL106" s="68">
        <f t="shared" si="428"/>
        <v>-3.9451594851706871E-2</v>
      </c>
      <c r="HM106" s="68">
        <f t="shared" si="629"/>
        <v>-3.0276286143090525E-2</v>
      </c>
      <c r="HN106" s="68">
        <f t="shared" si="429"/>
        <v>12.84274193548387</v>
      </c>
      <c r="HO106" s="68"/>
      <c r="HP106" s="15">
        <f t="shared" si="430"/>
        <v>0.30136467020470054</v>
      </c>
      <c r="HR106" s="13">
        <v>103.66</v>
      </c>
      <c r="HS106" s="68">
        <f t="shared" si="431"/>
        <v>-1.2291567413053895E-2</v>
      </c>
      <c r="HT106" s="68">
        <f t="shared" si="630"/>
        <v>-3.1162587044375484E-3</v>
      </c>
      <c r="HU106" s="68">
        <f t="shared" si="432"/>
        <v>1.8478021978021977</v>
      </c>
      <c r="HV106" s="68"/>
      <c r="HW106" s="15">
        <f t="shared" si="433"/>
        <v>-3.6348424281862947E-2</v>
      </c>
      <c r="HY106" s="13">
        <v>131.80000000000001</v>
      </c>
      <c r="HZ106" s="68">
        <f t="shared" si="434"/>
        <v>-1.9199285607977259E-2</v>
      </c>
      <c r="IA106" s="68">
        <f t="shared" si="631"/>
        <v>-1.0023976899360913E-2</v>
      </c>
      <c r="IB106" s="68">
        <f t="shared" si="435"/>
        <v>0.24457034938621344</v>
      </c>
      <c r="IC106" s="68"/>
      <c r="ID106" s="15">
        <f t="shared" si="436"/>
        <v>-1.8541961426762833E-2</v>
      </c>
      <c r="IF106" s="13">
        <v>229.73</v>
      </c>
      <c r="IG106" s="68">
        <f t="shared" si="437"/>
        <v>-8.4167817679558742E-3</v>
      </c>
      <c r="IH106" s="68">
        <f t="shared" si="632"/>
        <v>7.5852694066047208E-4</v>
      </c>
      <c r="II106" s="68">
        <f t="shared" si="438"/>
        <v>0.3127428571428571</v>
      </c>
      <c r="IJ106" s="68"/>
      <c r="IK106" s="15">
        <f t="shared" si="439"/>
        <v>-9.101104209799921E-3</v>
      </c>
      <c r="IM106" s="13">
        <v>223.38</v>
      </c>
      <c r="IN106" s="68">
        <f t="shared" si="440"/>
        <v>-2.0349092184896125E-2</v>
      </c>
      <c r="IO106" s="68">
        <f t="shared" si="633"/>
        <v>-1.1173783476279779E-2</v>
      </c>
      <c r="IP106" s="68">
        <f t="shared" si="441"/>
        <v>3.3620386643233742</v>
      </c>
      <c r="IQ106" s="68"/>
      <c r="IR106" s="15">
        <f t="shared" si="442"/>
        <v>0.19129646418857665</v>
      </c>
      <c r="IT106" s="13">
        <v>52.17</v>
      </c>
      <c r="IU106" s="68">
        <f t="shared" si="443"/>
        <v>-4.389312977099177E-3</v>
      </c>
      <c r="IV106" s="68">
        <f t="shared" si="634"/>
        <v>4.7859957315171692E-3</v>
      </c>
      <c r="IW106" s="68">
        <f t="shared" si="444"/>
        <v>1.8586301369863014</v>
      </c>
      <c r="IX106" s="68"/>
      <c r="IY106" s="15">
        <f t="shared" si="445"/>
        <v>1.5178050204319929E-2</v>
      </c>
      <c r="JA106" s="13">
        <v>635.5</v>
      </c>
      <c r="JB106" s="68">
        <f t="shared" si="446"/>
        <v>-2.5113796892167989E-3</v>
      </c>
      <c r="JC106" s="68">
        <f t="shared" si="635"/>
        <v>6.6639290193995469E-3</v>
      </c>
      <c r="JD106" s="68">
        <f t="shared" si="447"/>
        <v>0.28539644012944992</v>
      </c>
      <c r="JE106" s="68"/>
      <c r="JF106" s="15">
        <f t="shared" si="448"/>
        <v>8.5378558863213286E-2</v>
      </c>
      <c r="JH106" s="13">
        <v>452.57</v>
      </c>
      <c r="JI106" s="68">
        <f t="shared" si="449"/>
        <v>-1.2222537486086E-2</v>
      </c>
      <c r="JJ106" s="68">
        <f t="shared" si="636"/>
        <v>-3.0472287774696537E-3</v>
      </c>
      <c r="JK106" s="68">
        <f t="shared" si="450"/>
        <v>0.11281319924266639</v>
      </c>
      <c r="JL106" s="68"/>
      <c r="JM106" s="15">
        <f t="shared" si="451"/>
        <v>7.3712930011862382E-2</v>
      </c>
      <c r="JO106" s="13">
        <v>12.98</v>
      </c>
      <c r="JP106" s="68">
        <f t="shared" si="452"/>
        <v>2.1243115656962987E-2</v>
      </c>
      <c r="JQ106" s="68">
        <f t="shared" si="637"/>
        <v>3.0418424365579334E-2</v>
      </c>
      <c r="JR106" s="68">
        <f t="shared" si="453"/>
        <v>-0.56200438670490971</v>
      </c>
      <c r="JS106" s="68"/>
      <c r="JT106" s="15">
        <f t="shared" si="454"/>
        <v>0.27379784102060856</v>
      </c>
      <c r="JV106" s="13">
        <v>1.52</v>
      </c>
      <c r="JW106" s="68">
        <f t="shared" si="455"/>
        <v>4.8275862068965558E-2</v>
      </c>
      <c r="JX106" s="68">
        <f t="shared" si="638"/>
        <v>5.7451170777581904E-2</v>
      </c>
      <c r="JY106" s="68">
        <f t="shared" si="456"/>
        <v>-0.39920948616600788</v>
      </c>
      <c r="JZ106" s="68"/>
      <c r="KA106" s="15">
        <f t="shared" si="457"/>
        <v>-0.15555555555555556</v>
      </c>
      <c r="KC106" s="13">
        <v>16.489999999999998</v>
      </c>
      <c r="KD106" s="68">
        <f t="shared" si="458"/>
        <v>-3.1139835487661641E-2</v>
      </c>
      <c r="KE106" s="68">
        <f t="shared" si="639"/>
        <v>-2.1964526779045295E-2</v>
      </c>
      <c r="KF106" s="68">
        <f t="shared" si="459"/>
        <v>-0.15349075975359353</v>
      </c>
      <c r="KG106" s="68"/>
      <c r="KH106" s="15">
        <f t="shared" si="460"/>
        <v>-0.25653742110009026</v>
      </c>
      <c r="KI106" s="18"/>
      <c r="KJ106" s="13">
        <v>60.45</v>
      </c>
      <c r="KK106" s="68">
        <f t="shared" si="461"/>
        <v>-2.6726775076477163E-2</v>
      </c>
      <c r="KL106" s="68">
        <f t="shared" si="640"/>
        <v>-1.7551466367860816E-2</v>
      </c>
      <c r="KM106" s="68">
        <f t="shared" si="462"/>
        <v>1.8649289099526065</v>
      </c>
      <c r="KN106" s="68"/>
      <c r="KO106" s="15">
        <f t="shared" si="463"/>
        <v>-0.10058027079303662</v>
      </c>
      <c r="KQ106" s="13">
        <v>1.454</v>
      </c>
      <c r="KR106" s="68">
        <f t="shared" si="464"/>
        <v>-1.3736263736263748E-3</v>
      </c>
      <c r="KS106" s="68">
        <f t="shared" si="641"/>
        <v>7.8016823349899714E-3</v>
      </c>
      <c r="KT106" s="68">
        <f t="shared" si="465"/>
        <v>-0.44503816793893136</v>
      </c>
      <c r="KU106" s="68"/>
      <c r="KV106" s="15">
        <f t="shared" si="466"/>
        <v>0.43960396039603955</v>
      </c>
      <c r="KW106" s="18"/>
      <c r="KX106" s="13">
        <v>26.74</v>
      </c>
      <c r="KY106" s="68">
        <f t="shared" si="467"/>
        <v>-5.3116147308781871E-2</v>
      </c>
      <c r="KZ106" s="68">
        <f t="shared" si="642"/>
        <v>-4.3940838600165524E-2</v>
      </c>
      <c r="LA106" s="68">
        <f t="shared" si="468"/>
        <v>-0.62824968719588503</v>
      </c>
      <c r="LB106" s="68"/>
      <c r="LC106" s="15">
        <f t="shared" si="469"/>
        <v>0.12779417967102477</v>
      </c>
      <c r="LD106" s="18"/>
      <c r="LE106" s="13">
        <v>55.71</v>
      </c>
      <c r="LF106" s="68">
        <f t="shared" si="470"/>
        <v>-7.6594228713929412E-3</v>
      </c>
      <c r="LG106" s="68">
        <f t="shared" si="643"/>
        <v>1.515885837223405E-3</v>
      </c>
      <c r="LH106" s="68">
        <f t="shared" si="471"/>
        <v>0.55484231091264313</v>
      </c>
      <c r="LI106" s="68"/>
      <c r="LJ106" s="15">
        <f t="shared" si="472"/>
        <v>0.2081977878985036</v>
      </c>
      <c r="LL106" s="13">
        <v>115.63</v>
      </c>
      <c r="LM106" s="68">
        <f t="shared" si="473"/>
        <v>2.7183086079772607E-2</v>
      </c>
      <c r="LN106" s="68">
        <f t="shared" si="644"/>
        <v>3.6358394788388954E-2</v>
      </c>
      <c r="LO106" s="68">
        <f t="shared" si="474"/>
        <v>0.32148571428571421</v>
      </c>
      <c r="LP106" s="68"/>
      <c r="LQ106" s="15">
        <f t="shared" si="475"/>
        <v>0.478455440480757</v>
      </c>
      <c r="LS106" s="13">
        <v>14.64</v>
      </c>
      <c r="LT106" s="68">
        <f t="shared" si="476"/>
        <v>1.878914405010448E-2</v>
      </c>
      <c r="LU106" s="68">
        <f t="shared" si="645"/>
        <v>2.7964452758720827E-2</v>
      </c>
      <c r="LV106" s="68"/>
      <c r="LW106" s="68"/>
      <c r="LX106" s="15">
        <f t="shared" si="477"/>
        <v>0.58270270270270275</v>
      </c>
      <c r="LZ106" s="13">
        <v>13.73</v>
      </c>
      <c r="MA106" s="68">
        <f t="shared" si="478"/>
        <v>1.7037037037037069E-2</v>
      </c>
      <c r="MB106" s="68">
        <f t="shared" si="646"/>
        <v>2.6212345745653415E-2</v>
      </c>
      <c r="MC106" s="68">
        <f t="shared" si="479"/>
        <v>-0.38292134831460672</v>
      </c>
      <c r="MD106" s="68"/>
      <c r="ME106" s="15">
        <f t="shared" si="480"/>
        <v>1.8545994065281898E-2</v>
      </c>
      <c r="MG106" s="13">
        <v>36.81</v>
      </c>
      <c r="MH106" s="68">
        <f t="shared" si="481"/>
        <v>-2.0228906042054778E-2</v>
      </c>
      <c r="MI106" s="68">
        <f t="shared" si="647"/>
        <v>-1.1053597333438431E-2</v>
      </c>
      <c r="MJ106" s="68">
        <f t="shared" si="482"/>
        <v>3.9609164420485174</v>
      </c>
      <c r="MK106" s="68"/>
      <c r="ML106" s="15">
        <f t="shared" si="483"/>
        <v>0.73386716910032979</v>
      </c>
      <c r="MN106" s="13">
        <v>107.39</v>
      </c>
      <c r="MO106" s="68">
        <f t="shared" si="484"/>
        <v>-2.558751474457847E-2</v>
      </c>
      <c r="MP106" s="68">
        <f t="shared" si="648"/>
        <v>-1.6412206035962124E-2</v>
      </c>
      <c r="MQ106" s="68">
        <f t="shared" si="485"/>
        <v>-0.14702144559173952</v>
      </c>
      <c r="MR106" s="68"/>
      <c r="MS106" s="15">
        <f t="shared" si="486"/>
        <v>-3.5909866235748274E-2</v>
      </c>
      <c r="MU106" s="13">
        <v>13.66</v>
      </c>
      <c r="MV106" s="68">
        <f t="shared" si="487"/>
        <v>-4.3731778425656334E-3</v>
      </c>
      <c r="MW106" s="68">
        <f t="shared" si="649"/>
        <v>4.8021308660507129E-3</v>
      </c>
      <c r="MX106" s="68">
        <f t="shared" si="488"/>
        <v>-0.34547196933397223</v>
      </c>
      <c r="MY106" s="68"/>
      <c r="MZ106" s="15">
        <f t="shared" si="489"/>
        <v>0.28022492970946583</v>
      </c>
      <c r="NB106" s="26">
        <v>233.54</v>
      </c>
      <c r="NC106" s="68">
        <f t="shared" si="490"/>
        <v>-7.3110601037150343E-3</v>
      </c>
      <c r="ND106" s="68">
        <f t="shared" si="650"/>
        <v>1.864248604901312E-3</v>
      </c>
      <c r="NE106" s="68">
        <f t="shared" si="491"/>
        <v>0.7239241160404517</v>
      </c>
      <c r="NF106" s="68"/>
      <c r="NG106" s="15">
        <f t="shared" si="492"/>
        <v>0.40020384915162782</v>
      </c>
      <c r="NI106" s="13">
        <v>5.07</v>
      </c>
      <c r="NJ106" s="68">
        <f t="shared" si="493"/>
        <v>-1.1695906432748463E-2</v>
      </c>
      <c r="NK106" s="68">
        <f t="shared" si="651"/>
        <v>-2.5205977241321165E-3</v>
      </c>
      <c r="NL106" s="68">
        <f t="shared" si="494"/>
        <v>-0.95974593092497018</v>
      </c>
      <c r="NM106" s="68"/>
      <c r="NN106" s="15">
        <f t="shared" si="495"/>
        <v>3.4693877551020394E-2</v>
      </c>
      <c r="NP106" s="13">
        <v>453.03</v>
      </c>
      <c r="NQ106" s="68">
        <f t="shared" si="496"/>
        <v>6.6438538796550354E-3</v>
      </c>
      <c r="NR106" s="68">
        <f t="shared" si="652"/>
        <v>1.5819162588271381E-2</v>
      </c>
      <c r="NS106" s="68">
        <f t="shared" si="497"/>
        <v>2.4516571428571425</v>
      </c>
      <c r="NT106" s="68"/>
      <c r="NU106" s="15">
        <f t="shared" si="498"/>
        <v>0.37728392059100707</v>
      </c>
      <c r="NW106" s="13">
        <v>168.56</v>
      </c>
      <c r="NX106" s="68">
        <f t="shared" si="499"/>
        <v>2.7930235394560389E-2</v>
      </c>
      <c r="NY106" s="68">
        <f t="shared" si="653"/>
        <v>3.7105544103176735E-2</v>
      </c>
      <c r="NZ106" s="68">
        <f t="shared" si="500"/>
        <v>-4.0964952207555694E-2</v>
      </c>
      <c r="OA106" s="68"/>
      <c r="OB106" s="15">
        <f t="shared" si="501"/>
        <v>-0.10956154252509248</v>
      </c>
      <c r="OD106" s="13">
        <v>1.61</v>
      </c>
      <c r="OE106" s="68">
        <f t="shared" si="502"/>
        <v>-1.8292682926829149E-2</v>
      </c>
      <c r="OF106" s="68">
        <f t="shared" si="654"/>
        <v>-9.117374218212803E-3</v>
      </c>
      <c r="OG106" s="68">
        <f t="shared" si="503"/>
        <v>-0.99286568883768334</v>
      </c>
      <c r="OH106" s="68"/>
      <c r="OI106" s="15">
        <f t="shared" si="504"/>
        <v>0.10273972602739735</v>
      </c>
      <c r="OK106" s="13">
        <v>93.34</v>
      </c>
      <c r="OL106" s="68">
        <f t="shared" si="505"/>
        <v>-1.8403617625407508E-2</v>
      </c>
      <c r="OM106" s="68">
        <f t="shared" si="655"/>
        <v>-9.2283089167911614E-3</v>
      </c>
      <c r="ON106" s="68">
        <f t="shared" si="506"/>
        <v>1.1988221436984687</v>
      </c>
      <c r="OO106" s="68"/>
      <c r="OP106" s="15">
        <f t="shared" si="507"/>
        <v>0.40129109743281793</v>
      </c>
      <c r="OR106" s="13">
        <v>4.3899999999999997</v>
      </c>
      <c r="OS106" s="68">
        <f t="shared" si="508"/>
        <v>-1.7897091722595095E-2</v>
      </c>
      <c r="OT106" s="68">
        <f t="shared" si="656"/>
        <v>-8.721783013978749E-3</v>
      </c>
      <c r="OU106" s="68">
        <f t="shared" si="509"/>
        <v>-0.4298701298701299</v>
      </c>
      <c r="OV106" s="68"/>
      <c r="OW106" s="15">
        <f t="shared" si="510"/>
        <v>2.9196428571428563</v>
      </c>
      <c r="OY106" s="13">
        <v>134.27000000000001</v>
      </c>
      <c r="OZ106" s="68">
        <f t="shared" si="511"/>
        <v>-1.619284876905026E-2</v>
      </c>
      <c r="PA106" s="68">
        <f t="shared" si="657"/>
        <v>-7.017540060433914E-3</v>
      </c>
      <c r="PB106" s="68">
        <f t="shared" si="665"/>
        <v>3.1313846153846159</v>
      </c>
      <c r="PC106" s="68"/>
      <c r="PD106" s="15">
        <f t="shared" si="512"/>
        <v>0.17215189873417733</v>
      </c>
      <c r="PE106" s="18"/>
      <c r="PF106" s="13">
        <v>232.59</v>
      </c>
      <c r="PG106" s="68">
        <f t="shared" si="513"/>
        <v>7.6683129711463925E-3</v>
      </c>
      <c r="PH106" s="68">
        <f t="shared" si="658"/>
        <v>1.6843621679762739E-2</v>
      </c>
      <c r="PI106" s="68">
        <f t="shared" si="514"/>
        <v>-0.33202182653647327</v>
      </c>
      <c r="PJ106" s="68"/>
      <c r="PK106" s="15">
        <f t="shared" si="515"/>
        <v>0.1121790273992254</v>
      </c>
      <c r="PM106" s="13"/>
      <c r="PN106" s="68">
        <f t="shared" si="516"/>
        <v>0</v>
      </c>
      <c r="PO106" s="68">
        <f t="shared" si="517"/>
        <v>9.1753087086163462E-3</v>
      </c>
      <c r="PP106" s="68">
        <f t="shared" si="518"/>
        <v>0</v>
      </c>
      <c r="PQ106" s="68"/>
      <c r="PR106" s="15">
        <f t="shared" si="519"/>
        <v>0</v>
      </c>
      <c r="PT106" s="13">
        <v>4.4800000000000004</v>
      </c>
      <c r="PU106" s="68">
        <f t="shared" si="520"/>
        <v>1.8181818181818195E-2</v>
      </c>
      <c r="PV106" s="68">
        <f t="shared" si="659"/>
        <v>2.7357126890434541E-2</v>
      </c>
      <c r="PW106" s="68">
        <f t="shared" si="521"/>
        <v>-0.48623853211009171</v>
      </c>
      <c r="PX106" s="68"/>
      <c r="PY106" s="15">
        <f t="shared" si="522"/>
        <v>-0.1267056530214424</v>
      </c>
      <c r="QA106" s="13">
        <v>213.47</v>
      </c>
      <c r="QB106" s="68">
        <f t="shared" si="523"/>
        <v>-6.09926436353479E-3</v>
      </c>
      <c r="QC106" s="68">
        <f t="shared" si="660"/>
        <v>3.0760443450815562E-3</v>
      </c>
      <c r="QD106" s="68">
        <f t="shared" si="524"/>
        <v>-0.36729007972968963</v>
      </c>
      <c r="QE106" s="68"/>
      <c r="QF106" s="15">
        <f t="shared" si="525"/>
        <v>0.11333055178888071</v>
      </c>
      <c r="QH106" s="13">
        <v>1.3</v>
      </c>
      <c r="QI106" s="68">
        <f t="shared" si="526"/>
        <v>2.3622047244094509E-2</v>
      </c>
      <c r="QJ106" s="68">
        <f t="shared" si="661"/>
        <v>3.2797355952710855E-2</v>
      </c>
      <c r="QK106" s="68">
        <f t="shared" si="527"/>
        <v>-0.48207171314741032</v>
      </c>
      <c r="QL106" s="68"/>
      <c r="QM106" s="15">
        <f t="shared" si="528"/>
        <v>0</v>
      </c>
      <c r="QO106" s="13">
        <v>9.2100000000000009</v>
      </c>
      <c r="QP106" s="68">
        <f t="shared" si="529"/>
        <v>-2.229299363057315E-2</v>
      </c>
      <c r="QQ106" s="68">
        <f t="shared" si="662"/>
        <v>-1.3117684921956804E-2</v>
      </c>
      <c r="QR106" s="68">
        <f t="shared" si="530"/>
        <v>-0.98877349520953695</v>
      </c>
      <c r="QS106" s="68"/>
      <c r="QT106" s="15">
        <f t="shared" si="531"/>
        <v>-0.19773519163763062</v>
      </c>
      <c r="QV106" s="13">
        <v>1.5349999999999999</v>
      </c>
      <c r="QW106" s="68">
        <f t="shared" si="532"/>
        <v>3.2679738562090806E-3</v>
      </c>
      <c r="QX106" s="68">
        <f t="shared" si="663"/>
        <v>1.2443282564825426E-2</v>
      </c>
      <c r="QY106" s="68">
        <f t="shared" si="533"/>
        <v>-0.56515580736543913</v>
      </c>
      <c r="QZ106" s="68"/>
      <c r="RA106" s="15">
        <f t="shared" si="534"/>
        <v>-0.37270126685737642</v>
      </c>
      <c r="RC106" s="13">
        <v>28.9</v>
      </c>
      <c r="RD106" s="68">
        <f t="shared" si="535"/>
        <v>-1.5667574931880139E-2</v>
      </c>
      <c r="RE106" s="68">
        <f t="shared" si="664"/>
        <v>-6.4922662232637929E-3</v>
      </c>
      <c r="RF106" s="68">
        <f t="shared" si="536"/>
        <v>-0.37567509181248654</v>
      </c>
      <c r="RG106" s="68"/>
      <c r="RH106" s="15">
        <f t="shared" si="537"/>
        <v>0.16767676767676762</v>
      </c>
      <c r="RJ106" s="13">
        <v>191.76</v>
      </c>
      <c r="RK106" s="68">
        <f t="shared" si="538"/>
        <v>-8.7361075213233282E-3</v>
      </c>
      <c r="RL106" s="68">
        <f t="shared" si="539"/>
        <v>4.3920118729301807E-4</v>
      </c>
      <c r="RM106" s="68">
        <f t="shared" si="540"/>
        <v>-0.11049262454773179</v>
      </c>
      <c r="RN106" s="68"/>
      <c r="RO106" s="15">
        <f t="shared" si="541"/>
        <v>-2.5213501423342864E-2</v>
      </c>
      <c r="RQ106" s="13">
        <v>13.97</v>
      </c>
      <c r="RR106" s="68">
        <f t="shared" si="542"/>
        <v>-5.6939501779359478E-3</v>
      </c>
      <c r="RS106" s="68">
        <f t="shared" si="543"/>
        <v>3.4813585306803984E-3</v>
      </c>
      <c r="RT106" s="68">
        <f t="shared" si="544"/>
        <v>-4.5765027322404367E-2</v>
      </c>
      <c r="RU106" s="68"/>
      <c r="RV106" s="15">
        <f t="shared" si="545"/>
        <v>-0.32965451055662187</v>
      </c>
      <c r="RX106" s="13">
        <v>120.58</v>
      </c>
      <c r="RY106" s="68">
        <f t="shared" si="546"/>
        <v>-3.9891711123497132E-2</v>
      </c>
      <c r="RZ106" s="68">
        <f t="shared" si="547"/>
        <v>-3.0716402414880786E-2</v>
      </c>
      <c r="SA106" s="68">
        <f t="shared" si="548"/>
        <v>-9.3792274162032188E-2</v>
      </c>
      <c r="SB106" s="68"/>
      <c r="SC106" s="15">
        <f t="shared" si="549"/>
        <v>0.59434087002512237</v>
      </c>
      <c r="SE106" s="26">
        <v>10.96</v>
      </c>
      <c r="SF106" s="68">
        <f t="shared" si="550"/>
        <v>-8.0536912751677778E-2</v>
      </c>
      <c r="SG106" s="68">
        <f t="shared" si="551"/>
        <v>-7.1361604043061438E-2</v>
      </c>
      <c r="SH106" s="68">
        <f t="shared" si="552"/>
        <v>-0.12319999999999993</v>
      </c>
      <c r="SI106" s="68"/>
      <c r="SJ106" s="15">
        <f t="shared" si="553"/>
        <v>-0.28178243774574041</v>
      </c>
      <c r="SL106" s="13">
        <v>0.8</v>
      </c>
      <c r="SM106" s="68">
        <f t="shared" si="554"/>
        <v>-9.9099099099099058E-2</v>
      </c>
      <c r="SN106" s="68">
        <f t="shared" si="555"/>
        <v>-8.9923790390482705E-2</v>
      </c>
      <c r="SO106" s="68">
        <f t="shared" si="556"/>
        <v>-0.43661971830985907</v>
      </c>
      <c r="SP106" s="68"/>
      <c r="SQ106" s="15">
        <f t="shared" si="557"/>
        <v>-0.20792079207920788</v>
      </c>
      <c r="SS106" s="13">
        <v>15.36</v>
      </c>
      <c r="ST106" s="68">
        <f t="shared" si="558"/>
        <v>-7.246376811594199E-2</v>
      </c>
      <c r="SU106" s="68">
        <f t="shared" si="559"/>
        <v>-6.3288459407325637E-2</v>
      </c>
      <c r="SV106" s="68">
        <f t="shared" si="560"/>
        <v>-4.8327137546468467E-2</v>
      </c>
      <c r="SW106" s="68"/>
      <c r="SX106" s="15">
        <f t="shared" si="561"/>
        <v>0.8285714285714284</v>
      </c>
      <c r="SZ106" s="13">
        <v>19.5</v>
      </c>
      <c r="TA106" s="68">
        <f t="shared" si="562"/>
        <v>-5.5232558139534912E-2</v>
      </c>
      <c r="TB106" s="68">
        <f t="shared" si="563"/>
        <v>-4.6057249430918566E-2</v>
      </c>
      <c r="TC106" s="68">
        <f t="shared" si="564"/>
        <v>-0.51696804557839982</v>
      </c>
      <c r="TD106" s="68"/>
      <c r="TE106" s="15">
        <f t="shared" si="565"/>
        <v>0.25000000000000006</v>
      </c>
      <c r="TG106" s="13">
        <v>0.16919999999999999</v>
      </c>
      <c r="TH106" s="68">
        <f t="shared" si="566"/>
        <v>-1.1682242990654217E-2</v>
      </c>
      <c r="TI106" s="68">
        <f t="shared" si="567"/>
        <v>-2.5069342820378711E-3</v>
      </c>
      <c r="TJ106" s="68">
        <f t="shared" si="568"/>
        <v>-0.23090909090909095</v>
      </c>
      <c r="TK106" s="68"/>
      <c r="TL106" s="15">
        <f t="shared" si="569"/>
        <v>-1.7699115044249112E-3</v>
      </c>
      <c r="TN106" s="13">
        <v>36.61</v>
      </c>
      <c r="TO106" s="68">
        <f t="shared" si="570"/>
        <v>-2.8397027600849264E-2</v>
      </c>
      <c r="TP106" s="68">
        <f t="shared" si="571"/>
        <v>-1.9221718892232918E-2</v>
      </c>
      <c r="TQ106" s="68">
        <f t="shared" si="572"/>
        <v>-0.46637709254953974</v>
      </c>
      <c r="TR106" s="68"/>
      <c r="TS106" s="15">
        <f t="shared" si="573"/>
        <v>0.23058823529411762</v>
      </c>
      <c r="TU106" s="13">
        <v>2.67</v>
      </c>
      <c r="TV106" s="68">
        <f t="shared" si="574"/>
        <v>4.7058823529411813E-2</v>
      </c>
      <c r="TW106" s="68">
        <f t="shared" si="575"/>
        <v>5.6234132238028159E-2</v>
      </c>
      <c r="TX106" s="68">
        <f t="shared" si="576"/>
        <v>-0.39455782312925175</v>
      </c>
      <c r="TY106" s="68"/>
      <c r="TZ106" s="15">
        <f t="shared" si="577"/>
        <v>0.56140350877192979</v>
      </c>
      <c r="UB106" s="13"/>
      <c r="UC106" s="68">
        <f t="shared" si="578"/>
        <v>0</v>
      </c>
      <c r="UD106" s="68">
        <f t="shared" si="579"/>
        <v>9.1753087086163462E-3</v>
      </c>
      <c r="UE106" s="68">
        <f t="shared" si="580"/>
        <v>0</v>
      </c>
      <c r="UF106" s="68"/>
      <c r="UG106" s="15">
        <f t="shared" si="581"/>
        <v>0</v>
      </c>
      <c r="UI106" s="13"/>
      <c r="UJ106" s="68">
        <f t="shared" si="582"/>
        <v>0</v>
      </c>
      <c r="UK106" s="68">
        <f t="shared" si="583"/>
        <v>9.1753087086163462E-3</v>
      </c>
      <c r="UL106" s="68">
        <f t="shared" si="584"/>
        <v>0</v>
      </c>
      <c r="UM106" s="68"/>
      <c r="UN106" s="15">
        <f t="shared" si="585"/>
        <v>0</v>
      </c>
      <c r="UP106" s="13"/>
      <c r="UQ106" s="68">
        <f t="shared" si="586"/>
        <v>0</v>
      </c>
      <c r="UR106" s="68">
        <f t="shared" si="587"/>
        <v>9.1753087086163462E-3</v>
      </c>
      <c r="US106" s="68">
        <f t="shared" si="588"/>
        <v>0</v>
      </c>
      <c r="UT106" s="68"/>
      <c r="UU106" s="15">
        <f t="shared" si="589"/>
        <v>0</v>
      </c>
      <c r="UW106" s="13"/>
      <c r="UX106" s="68">
        <f t="shared" si="590"/>
        <v>0</v>
      </c>
      <c r="UY106" s="68">
        <f t="shared" si="591"/>
        <v>9.1753087086163462E-3</v>
      </c>
      <c r="UZ106" s="68">
        <f t="shared" si="592"/>
        <v>0</v>
      </c>
      <c r="VA106" s="68"/>
      <c r="VB106" s="15">
        <f t="shared" si="593"/>
        <v>0</v>
      </c>
      <c r="VD106" s="13"/>
      <c r="VE106" s="68">
        <f t="shared" si="594"/>
        <v>0</v>
      </c>
      <c r="VF106" s="68">
        <f t="shared" si="595"/>
        <v>9.1753087086163462E-3</v>
      </c>
      <c r="VG106" s="68">
        <f t="shared" si="596"/>
        <v>0</v>
      </c>
      <c r="VH106" s="68"/>
      <c r="VI106" s="15">
        <f t="shared" si="597"/>
        <v>0</v>
      </c>
      <c r="VM106" s="21">
        <f t="shared" si="598"/>
        <v>-1.4199485186632242E-2</v>
      </c>
      <c r="VN106" s="49"/>
      <c r="VO106" s="21">
        <f t="shared" si="599"/>
        <v>0.47028652135072779</v>
      </c>
      <c r="VP106" s="14"/>
      <c r="VQ106" s="21">
        <f t="shared" si="600"/>
        <v>0.12803771647878051</v>
      </c>
    </row>
    <row r="107" spans="1:589" ht="15.75" customHeight="1" x14ac:dyDescent="0.2">
      <c r="A107" s="127">
        <v>45799</v>
      </c>
      <c r="B107" s="4">
        <f t="shared" si="333"/>
        <v>45799</v>
      </c>
      <c r="C107" s="13">
        <v>41859.089999999997</v>
      </c>
      <c r="D107" s="138">
        <f t="shared" si="334"/>
        <v>-1.3500000000058208</v>
      </c>
      <c r="E107" s="68">
        <f t="shared" si="335"/>
        <v>-3.2250019350150657E-5</v>
      </c>
      <c r="F107" s="15">
        <f t="shared" si="336"/>
        <v>-1.6103950195819894E-2</v>
      </c>
      <c r="G107" s="13">
        <v>5842.01</v>
      </c>
      <c r="H107" s="138">
        <f t="shared" si="337"/>
        <v>-2.5999999999994543</v>
      </c>
      <c r="I107" s="68">
        <f t="shared" si="338"/>
        <v>-4.4485431876540172E-4</v>
      </c>
      <c r="J107" s="15">
        <f t="shared" si="339"/>
        <v>-6.7362278824067293E-3</v>
      </c>
      <c r="K107" s="13">
        <v>18925.73</v>
      </c>
      <c r="L107" s="138">
        <f t="shared" si="340"/>
        <v>53.090000000000146</v>
      </c>
      <c r="M107" s="68">
        <f t="shared" si="341"/>
        <v>2.8130669583057879E-3</v>
      </c>
      <c r="N107" s="15">
        <f t="shared" si="342"/>
        <v>-1.9940147451243645E-2</v>
      </c>
      <c r="O107" s="13">
        <v>2045.56</v>
      </c>
      <c r="P107" s="138">
        <f t="shared" si="343"/>
        <v>-1</v>
      </c>
      <c r="Q107" s="68">
        <f t="shared" si="344"/>
        <v>-4.8862481432257053E-4</v>
      </c>
      <c r="R107" s="15">
        <f t="shared" si="345"/>
        <v>-8.2774330092908091E-2</v>
      </c>
      <c r="S107" s="18">
        <f t="shared" si="346"/>
        <v>6.5115734454583877E-4</v>
      </c>
      <c r="T107" s="121">
        <f t="shared" si="347"/>
        <v>258.76563799124261</v>
      </c>
      <c r="U107" s="121">
        <f t="shared" si="348"/>
        <v>258.76563799124261</v>
      </c>
      <c r="V107" s="134">
        <f t="shared" si="349"/>
        <v>5.0353302612471829E-4</v>
      </c>
      <c r="W107" s="21">
        <f t="shared" si="601"/>
        <v>1.7818964831596971E-4</v>
      </c>
      <c r="X107" s="18">
        <f t="shared" si="350"/>
        <v>4.618344514669162E-4</v>
      </c>
      <c r="Y107" s="352">
        <f>341025.54-2529.32</f>
        <v>338496.22</v>
      </c>
      <c r="Z107" s="15">
        <v>1.9999999999999999E-6</v>
      </c>
      <c r="AA107" s="21">
        <f t="shared" si="351"/>
        <v>-5.0153302612471824E-4</v>
      </c>
      <c r="AC107" s="13">
        <v>216.52</v>
      </c>
      <c r="AD107" s="68">
        <f t="shared" si="352"/>
        <v>3.196960570819616E-3</v>
      </c>
      <c r="AE107" s="68">
        <f t="shared" si="602"/>
        <v>2.6934275446948977E-3</v>
      </c>
      <c r="AF107" s="68">
        <f t="shared" si="353"/>
        <v>0.3140741639861625</v>
      </c>
      <c r="AG107" s="68"/>
      <c r="AH107" s="15">
        <f t="shared" si="354"/>
        <v>-4.6881190298014602E-2</v>
      </c>
      <c r="AJ107" s="13">
        <v>21.58</v>
      </c>
      <c r="AK107" s="68">
        <f t="shared" si="355"/>
        <v>9.2764378478662221E-4</v>
      </c>
      <c r="AL107" s="68">
        <f t="shared" si="603"/>
        <v>4.2411075866190392E-4</v>
      </c>
      <c r="AM107" s="68">
        <f t="shared" si="356"/>
        <v>0.16021505376344067</v>
      </c>
      <c r="AN107" s="68"/>
      <c r="AO107" s="15">
        <f t="shared" si="357"/>
        <v>2.615311459819292E-2</v>
      </c>
      <c r="AQ107" s="13">
        <v>20.329999999999998</v>
      </c>
      <c r="AR107" s="68">
        <f t="shared" si="358"/>
        <v>2.9600394671928328E-3</v>
      </c>
      <c r="AS107" s="68">
        <f t="shared" si="604"/>
        <v>2.4565064410681146E-3</v>
      </c>
      <c r="AT107" s="68">
        <f t="shared" si="359"/>
        <v>0.17718587145338729</v>
      </c>
      <c r="AU107" s="68"/>
      <c r="AV107" s="15">
        <f t="shared" si="360"/>
        <v>-5.309734513274339E-2</v>
      </c>
      <c r="AX107" s="13">
        <v>203.18</v>
      </c>
      <c r="AY107" s="68">
        <f t="shared" si="361"/>
        <v>-3.9358457148471951E-4</v>
      </c>
      <c r="AZ107" s="68">
        <f t="shared" si="605"/>
        <v>-8.9711759760943786E-4</v>
      </c>
      <c r="BA107" s="68">
        <f t="shared" si="362"/>
        <v>0.51513795674869511</v>
      </c>
      <c r="BB107" s="68"/>
      <c r="BC107" s="15">
        <f t="shared" si="363"/>
        <v>-4.9463734756843673E-3</v>
      </c>
      <c r="BE107" s="13">
        <v>75.98</v>
      </c>
      <c r="BF107" s="68">
        <f t="shared" si="364"/>
        <v>-3.5409836065573249E-3</v>
      </c>
      <c r="BG107" s="68">
        <f t="shared" si="606"/>
        <v>-4.0445166326820436E-3</v>
      </c>
      <c r="BH107" s="68"/>
      <c r="BI107" s="68"/>
      <c r="BJ107" s="15">
        <f t="shared" si="365"/>
        <v>3.1356047237681581E-2</v>
      </c>
      <c r="BL107" s="13">
        <v>69.53</v>
      </c>
      <c r="BM107" s="68">
        <f t="shared" si="366"/>
        <v>1.0077742585661877E-3</v>
      </c>
      <c r="BN107" s="68">
        <f t="shared" si="607"/>
        <v>5.0424123244146939E-4</v>
      </c>
      <c r="BO107" s="68">
        <f t="shared" si="367"/>
        <v>0.17093297406534183</v>
      </c>
      <c r="BP107" s="68"/>
      <c r="BQ107" s="15">
        <f t="shared" si="368"/>
        <v>4.7611872834111744E-2</v>
      </c>
      <c r="BS107" s="13">
        <v>38.07</v>
      </c>
      <c r="BT107" s="68">
        <f t="shared" si="369"/>
        <v>1.3150973172013981E-3</v>
      </c>
      <c r="BU107" s="68">
        <f t="shared" si="608"/>
        <v>8.1156429107667977E-4</v>
      </c>
      <c r="BV107" s="68">
        <f t="shared" si="370"/>
        <v>2.1739130434782671E-2</v>
      </c>
      <c r="BW107" s="68"/>
      <c r="BX107" s="15">
        <f t="shared" si="371"/>
        <v>-4.7058823529411691E-3</v>
      </c>
      <c r="BZ107" s="13"/>
      <c r="CA107" s="68">
        <f t="shared" si="372"/>
        <v>0</v>
      </c>
      <c r="CB107" s="68">
        <f t="shared" si="609"/>
        <v>0</v>
      </c>
      <c r="CC107" s="68">
        <f t="shared" si="373"/>
        <v>0</v>
      </c>
      <c r="CD107" s="68"/>
      <c r="CE107" s="15">
        <f t="shared" si="374"/>
        <v>0</v>
      </c>
      <c r="CG107" s="13">
        <v>29.88</v>
      </c>
      <c r="CH107" s="68">
        <f t="shared" si="375"/>
        <v>2.34820530023483E-3</v>
      </c>
      <c r="CI107" s="68">
        <f t="shared" si="610"/>
        <v>1.8446722741101117E-3</v>
      </c>
      <c r="CJ107" s="68">
        <f t="shared" si="376"/>
        <v>-1.1577902745616984E-2</v>
      </c>
      <c r="CK107" s="68"/>
      <c r="CL107" s="15">
        <f t="shared" si="377"/>
        <v>-0.13038416763678698</v>
      </c>
      <c r="CN107" s="13">
        <v>31.12</v>
      </c>
      <c r="CO107" s="68">
        <f t="shared" si="378"/>
        <v>1.2870012870013739E-3</v>
      </c>
      <c r="CP107" s="68">
        <f t="shared" si="611"/>
        <v>7.8346826087665562E-4</v>
      </c>
      <c r="CQ107" s="68">
        <f t="shared" si="379"/>
        <v>-7.0197830248882858E-3</v>
      </c>
      <c r="CR107" s="68"/>
      <c r="CS107" s="15">
        <f t="shared" si="380"/>
        <v>-7.0212130265909709E-2</v>
      </c>
      <c r="CU107" s="13">
        <v>34.83</v>
      </c>
      <c r="CV107" s="68">
        <f t="shared" si="381"/>
        <v>-1.4334862385322323E-3</v>
      </c>
      <c r="CW107" s="68">
        <f t="shared" si="612"/>
        <v>-1.9370192646569505E-3</v>
      </c>
      <c r="CX107" s="68">
        <f t="shared" si="382"/>
        <v>8.3359253499222394E-2</v>
      </c>
      <c r="CY107" s="68"/>
      <c r="CZ107" s="15">
        <f t="shared" si="383"/>
        <v>-6.5718884120171753E-2</v>
      </c>
      <c r="DB107" s="13">
        <v>19.12</v>
      </c>
      <c r="DC107" s="68">
        <f t="shared" si="384"/>
        <v>-4.1666666666665781E-3</v>
      </c>
      <c r="DD107" s="68">
        <f t="shared" si="613"/>
        <v>-4.6701996927912964E-3</v>
      </c>
      <c r="DE107" s="68">
        <f t="shared" si="385"/>
        <v>-0.12574302697759487</v>
      </c>
      <c r="DF107" s="68"/>
      <c r="DG107" s="15">
        <f t="shared" si="386"/>
        <v>-6.0903732809430178E-2</v>
      </c>
      <c r="DI107" s="13">
        <v>48.18</v>
      </c>
      <c r="DJ107" s="68">
        <f t="shared" si="387"/>
        <v>2.4968789013732301E-3</v>
      </c>
      <c r="DK107" s="68">
        <f t="shared" si="614"/>
        <v>1.9933458752485118E-3</v>
      </c>
      <c r="DL107" s="68">
        <f t="shared" si="388"/>
        <v>9.1279728199320523E-2</v>
      </c>
      <c r="DM107" s="68"/>
      <c r="DN107" s="15">
        <f t="shared" si="389"/>
        <v>0.14278937381404183</v>
      </c>
      <c r="DP107" s="26">
        <v>40.65</v>
      </c>
      <c r="DQ107" s="68">
        <f t="shared" si="390"/>
        <v>-1.4738393515107411E-3</v>
      </c>
      <c r="DR107" s="68">
        <f t="shared" si="615"/>
        <v>-1.9773723776354592E-3</v>
      </c>
      <c r="DS107" s="68"/>
      <c r="DT107" s="68"/>
      <c r="DU107" s="15">
        <f t="shared" si="391"/>
        <v>6.7489495798319338E-2</v>
      </c>
      <c r="DV107" s="18"/>
      <c r="DW107" s="13">
        <v>30.11</v>
      </c>
      <c r="DX107" s="68">
        <f t="shared" si="392"/>
        <v>-3.3200531208504527E-4</v>
      </c>
      <c r="DY107" s="68">
        <f t="shared" si="616"/>
        <v>-8.3553833820976362E-4</v>
      </c>
      <c r="DZ107" s="68">
        <f t="shared" si="393"/>
        <v>0.60672358591248676</v>
      </c>
      <c r="EA107" s="68"/>
      <c r="EB107" s="15">
        <f t="shared" si="394"/>
        <v>-0.10038840752913056</v>
      </c>
      <c r="ED107" s="26">
        <v>34.49</v>
      </c>
      <c r="EE107" s="68">
        <f t="shared" si="395"/>
        <v>2.9078220412911142E-3</v>
      </c>
      <c r="EF107" s="68">
        <f t="shared" si="617"/>
        <v>2.4042890151663959E-3</v>
      </c>
      <c r="EG107" s="68">
        <f t="shared" si="396"/>
        <v>0.64003804089396099</v>
      </c>
      <c r="EH107" s="68"/>
      <c r="EI107" s="15">
        <f t="shared" si="397"/>
        <v>-6.4804772234273333E-2</v>
      </c>
      <c r="EK107" s="26">
        <v>113.01</v>
      </c>
      <c r="EL107" s="68">
        <f t="shared" si="398"/>
        <v>2.5727466288148178E-3</v>
      </c>
      <c r="EM107" s="68">
        <f t="shared" si="618"/>
        <v>2.0692136026900995E-3</v>
      </c>
      <c r="EN107" s="68">
        <f t="shared" si="399"/>
        <v>0.75100712736287567</v>
      </c>
      <c r="EO107" s="68"/>
      <c r="EP107" s="15">
        <f t="shared" si="400"/>
        <v>1.5363881401617322E-2</v>
      </c>
      <c r="ER107" s="13">
        <v>36.020000000000003</v>
      </c>
      <c r="ES107" s="68">
        <f t="shared" si="401"/>
        <v>0</v>
      </c>
      <c r="ET107" s="68">
        <f t="shared" si="619"/>
        <v>-5.0353302612471829E-4</v>
      </c>
      <c r="EU107" s="68">
        <f t="shared" si="402"/>
        <v>3.1796046977943471E-2</v>
      </c>
      <c r="EV107" s="68"/>
      <c r="EW107" s="15">
        <f t="shared" si="403"/>
        <v>-7.3797891488814535E-2</v>
      </c>
      <c r="EY107" s="13">
        <v>35.94</v>
      </c>
      <c r="EZ107" s="68">
        <f t="shared" si="404"/>
        <v>-6.3588609344761952E-3</v>
      </c>
      <c r="FA107" s="68">
        <f t="shared" si="620"/>
        <v>-6.8623939606009135E-3</v>
      </c>
      <c r="FB107" s="68"/>
      <c r="FC107" s="68"/>
      <c r="FD107" s="15">
        <f t="shared" si="405"/>
        <v>0.46216436126932464</v>
      </c>
      <c r="FF107" s="13">
        <v>54.37</v>
      </c>
      <c r="FG107" s="68">
        <f t="shared" si="406"/>
        <v>-1.2858192505510707E-3</v>
      </c>
      <c r="FH107" s="68">
        <f t="shared" si="621"/>
        <v>-1.789352276675789E-3</v>
      </c>
      <c r="FI107" s="68">
        <f t="shared" si="407"/>
        <v>-7.9722410291130683E-2</v>
      </c>
      <c r="FJ107" s="68"/>
      <c r="FK107" s="15">
        <f t="shared" si="408"/>
        <v>-4.2613136115513324E-2</v>
      </c>
      <c r="FM107" s="13">
        <v>178.56</v>
      </c>
      <c r="FN107" s="68">
        <f t="shared" si="409"/>
        <v>1.8515401447568452E-3</v>
      </c>
      <c r="FO107" s="68">
        <f t="shared" si="622"/>
        <v>1.3480071186321269E-3</v>
      </c>
      <c r="FP107" s="68">
        <f t="shared" si="410"/>
        <v>0.5356037151702786</v>
      </c>
      <c r="FQ107" s="68"/>
      <c r="FR107" s="15">
        <f t="shared" si="411"/>
        <v>-1.7064846416382222E-2</v>
      </c>
      <c r="FT107" s="13">
        <v>94.22</v>
      </c>
      <c r="FU107" s="68">
        <f t="shared" si="412"/>
        <v>-5.0686378035903271E-3</v>
      </c>
      <c r="FV107" s="68">
        <f t="shared" si="623"/>
        <v>-5.5721708297150454E-3</v>
      </c>
      <c r="FW107" s="68">
        <f t="shared" si="413"/>
        <v>7.0316937407701896E-2</v>
      </c>
      <c r="FX107" s="68"/>
      <c r="FY107" s="15">
        <f t="shared" si="414"/>
        <v>4.4799290308272254E-2</v>
      </c>
      <c r="GA107" s="13">
        <v>18.04</v>
      </c>
      <c r="GB107" s="68">
        <f t="shared" si="415"/>
        <v>-1.1074197120708514E-3</v>
      </c>
      <c r="GC107" s="68">
        <f t="shared" si="624"/>
        <v>-1.6109527381955697E-3</v>
      </c>
      <c r="GD107" s="68"/>
      <c r="GE107" s="68"/>
      <c r="GF107" s="15">
        <f t="shared" si="416"/>
        <v>3.4997131382673519E-2</v>
      </c>
      <c r="GG107" s="18"/>
      <c r="GH107" s="13">
        <v>17.309999999999999</v>
      </c>
      <c r="GI107" s="68">
        <f t="shared" si="417"/>
        <v>-2.8801843317972759E-3</v>
      </c>
      <c r="GJ107" s="68">
        <f t="shared" si="625"/>
        <v>-3.3837173579219942E-3</v>
      </c>
      <c r="GK107" s="68">
        <f t="shared" si="418"/>
        <v>-9.9375650364203968E-2</v>
      </c>
      <c r="GL107" s="68"/>
      <c r="GM107" s="15">
        <f t="shared" si="419"/>
        <v>-8.412698412698412E-2</v>
      </c>
      <c r="GO107" s="26">
        <v>24.56</v>
      </c>
      <c r="GP107" s="68">
        <f t="shared" si="420"/>
        <v>-7.6767676767677288E-3</v>
      </c>
      <c r="GQ107" s="68">
        <f t="shared" si="626"/>
        <v>-8.1803007028924471E-3</v>
      </c>
      <c r="GR107" s="68"/>
      <c r="GS107" s="68"/>
      <c r="GT107" s="15">
        <f t="shared" si="421"/>
        <v>-9.8715596330275282E-2</v>
      </c>
      <c r="GV107" s="26">
        <v>14.7</v>
      </c>
      <c r="GW107" s="68">
        <f t="shared" si="422"/>
        <v>-7.4274139095206757E-3</v>
      </c>
      <c r="GX107" s="68">
        <f t="shared" si="627"/>
        <v>-7.930946935645394E-3</v>
      </c>
      <c r="GY107" s="68">
        <f t="shared" si="423"/>
        <v>0.24050632911392403</v>
      </c>
      <c r="GZ107" s="68"/>
      <c r="HA107" s="15">
        <f t="shared" si="424"/>
        <v>7.1428571428571327E-2</v>
      </c>
      <c r="HD107" s="13">
        <v>341.04</v>
      </c>
      <c r="HE107" s="68">
        <f t="shared" si="425"/>
        <v>1.9185942262865387E-2</v>
      </c>
      <c r="HF107" s="68">
        <f t="shared" si="628"/>
        <v>1.8682409236740669E-2</v>
      </c>
      <c r="HG107" s="68">
        <f t="shared" si="426"/>
        <v>0.91584742430200572</v>
      </c>
      <c r="HH107" s="68"/>
      <c r="HI107" s="15">
        <f t="shared" si="427"/>
        <v>-0.15550713153724238</v>
      </c>
      <c r="HK107" s="13">
        <v>35.200000000000003</v>
      </c>
      <c r="HL107" s="68">
        <f t="shared" si="428"/>
        <v>2.5342266239440855E-2</v>
      </c>
      <c r="HM107" s="68">
        <f t="shared" si="629"/>
        <v>2.4838733213316137E-2</v>
      </c>
      <c r="HN107" s="68">
        <f t="shared" si="429"/>
        <v>13.193548387096778</v>
      </c>
      <c r="HO107" s="68"/>
      <c r="HP107" s="15">
        <f t="shared" si="430"/>
        <v>0.33434420015163019</v>
      </c>
      <c r="HR107" s="13">
        <v>102.95</v>
      </c>
      <c r="HS107" s="68">
        <f t="shared" si="431"/>
        <v>-6.8493150684930905E-3</v>
      </c>
      <c r="HT107" s="68">
        <f t="shared" si="630"/>
        <v>-7.3528480946178087E-3</v>
      </c>
      <c r="HU107" s="68">
        <f t="shared" si="432"/>
        <v>1.8282967032967037</v>
      </c>
      <c r="HV107" s="68"/>
      <c r="HW107" s="15">
        <f t="shared" si="433"/>
        <v>-4.294877754020629E-2</v>
      </c>
      <c r="HY107" s="13">
        <v>132.83000000000001</v>
      </c>
      <c r="HZ107" s="68">
        <f t="shared" si="434"/>
        <v>7.8148710166919648E-3</v>
      </c>
      <c r="IA107" s="68">
        <f t="shared" si="631"/>
        <v>7.3113379905672465E-3</v>
      </c>
      <c r="IB107" s="68">
        <f t="shared" si="435"/>
        <v>0.25429650613786597</v>
      </c>
      <c r="IC107" s="68"/>
      <c r="ID107" s="15">
        <f t="shared" si="436"/>
        <v>-1.0871993447017496E-2</v>
      </c>
      <c r="IF107" s="13">
        <v>230.53</v>
      </c>
      <c r="IG107" s="68">
        <f t="shared" si="437"/>
        <v>3.4823488442955268E-3</v>
      </c>
      <c r="IH107" s="68">
        <f t="shared" si="632"/>
        <v>2.9788158181708086E-3</v>
      </c>
      <c r="II107" s="68">
        <f t="shared" si="438"/>
        <v>0.31731428571428572</v>
      </c>
      <c r="IJ107" s="68"/>
      <c r="IK107" s="15">
        <f t="shared" si="439"/>
        <v>-5.6504485852312035E-3</v>
      </c>
      <c r="IM107" s="13">
        <v>224.49</v>
      </c>
      <c r="IN107" s="68">
        <f t="shared" si="440"/>
        <v>4.9691109320441117E-3</v>
      </c>
      <c r="IO107" s="68">
        <f t="shared" si="633"/>
        <v>4.4655779059193934E-3</v>
      </c>
      <c r="IP107" s="68">
        <f t="shared" si="441"/>
        <v>3.3837141183362625</v>
      </c>
      <c r="IQ107" s="68"/>
      <c r="IR107" s="15">
        <f t="shared" si="442"/>
        <v>0.1972161484720816</v>
      </c>
      <c r="IT107" s="13">
        <v>52.81</v>
      </c>
      <c r="IU107" s="68">
        <f t="shared" si="443"/>
        <v>1.2267586735671852E-2</v>
      </c>
      <c r="IV107" s="68">
        <f t="shared" si="634"/>
        <v>1.1764053709547133E-2</v>
      </c>
      <c r="IW107" s="68">
        <f t="shared" si="444"/>
        <v>1.8936986301369865</v>
      </c>
      <c r="IX107" s="68"/>
      <c r="IY107" s="15">
        <f t="shared" si="445"/>
        <v>2.7631834987351656E-2</v>
      </c>
      <c r="JA107" s="13">
        <v>636.57000000000005</v>
      </c>
      <c r="JB107" s="68">
        <f t="shared" si="446"/>
        <v>1.6837136113297404E-3</v>
      </c>
      <c r="JC107" s="68">
        <f t="shared" si="635"/>
        <v>1.1801805852050221E-3</v>
      </c>
      <c r="JD107" s="68">
        <f t="shared" si="447"/>
        <v>0.28756067961165066</v>
      </c>
      <c r="JE107" s="68"/>
      <c r="JF107" s="15">
        <f t="shared" si="448"/>
        <v>8.7206025516216729E-2</v>
      </c>
      <c r="JH107" s="13">
        <v>454.86</v>
      </c>
      <c r="JI107" s="68">
        <f t="shared" si="449"/>
        <v>5.0599907196677207E-3</v>
      </c>
      <c r="JJ107" s="68">
        <f t="shared" si="636"/>
        <v>4.5564576935430024E-3</v>
      </c>
      <c r="JK107" s="68">
        <f t="shared" si="450"/>
        <v>0.11844402370355803</v>
      </c>
      <c r="JL107" s="68"/>
      <c r="JM107" s="15">
        <f t="shared" si="451"/>
        <v>7.9145907473309643E-2</v>
      </c>
      <c r="JO107" s="13">
        <v>12.43</v>
      </c>
      <c r="JP107" s="68">
        <f t="shared" si="452"/>
        <v>-4.2372881355932257E-2</v>
      </c>
      <c r="JQ107" s="68">
        <f t="shared" si="637"/>
        <v>-4.2876414382056978E-2</v>
      </c>
      <c r="JR107" s="68">
        <f t="shared" si="453"/>
        <v>-0.58056352286148138</v>
      </c>
      <c r="JS107" s="68"/>
      <c r="JT107" s="15">
        <f t="shared" si="454"/>
        <v>0.21982335623159963</v>
      </c>
      <c r="JV107" s="13">
        <v>1.5</v>
      </c>
      <c r="JW107" s="68">
        <f t="shared" si="455"/>
        <v>-1.3157894736842117E-2</v>
      </c>
      <c r="JX107" s="68">
        <f t="shared" si="638"/>
        <v>-1.3661427762966836E-2</v>
      </c>
      <c r="JY107" s="68">
        <f t="shared" si="456"/>
        <v>-0.40711462450592883</v>
      </c>
      <c r="JZ107" s="68"/>
      <c r="KA107" s="15">
        <f t="shared" si="457"/>
        <v>-0.16666666666666669</v>
      </c>
      <c r="KC107" s="13">
        <v>16.510000000000002</v>
      </c>
      <c r="KD107" s="68">
        <f t="shared" si="458"/>
        <v>1.2128562765314208E-3</v>
      </c>
      <c r="KE107" s="68">
        <f t="shared" si="639"/>
        <v>7.0932325040670252E-4</v>
      </c>
      <c r="KF107" s="68">
        <f t="shared" si="459"/>
        <v>-0.15246406570841883</v>
      </c>
      <c r="KG107" s="68"/>
      <c r="KH107" s="15">
        <f t="shared" si="460"/>
        <v>-0.25563570784490525</v>
      </c>
      <c r="KI107" s="18"/>
      <c r="KJ107" s="13">
        <v>60.78</v>
      </c>
      <c r="KK107" s="68">
        <f t="shared" si="461"/>
        <v>5.4590570719602691E-3</v>
      </c>
      <c r="KL107" s="68">
        <f t="shared" si="640"/>
        <v>4.9555240458355508E-3</v>
      </c>
      <c r="KM107" s="68">
        <f t="shared" si="462"/>
        <v>1.8805687203791468</v>
      </c>
      <c r="KN107" s="68"/>
      <c r="KO107" s="15">
        <f t="shared" si="463"/>
        <v>-9.5670287159648759E-2</v>
      </c>
      <c r="KQ107" s="13">
        <v>1.464</v>
      </c>
      <c r="KR107" s="68">
        <f t="shared" si="464"/>
        <v>6.8775790921595664E-3</v>
      </c>
      <c r="KS107" s="68">
        <f t="shared" si="641"/>
        <v>6.3740460660348481E-3</v>
      </c>
      <c r="KT107" s="68">
        <f t="shared" si="465"/>
        <v>-0.44122137404580158</v>
      </c>
      <c r="KU107" s="68"/>
      <c r="KV107" s="15">
        <f t="shared" si="466"/>
        <v>0.44950495049504946</v>
      </c>
      <c r="KW107" s="18"/>
      <c r="KX107" s="13">
        <v>29.43</v>
      </c>
      <c r="KY107" s="68">
        <f t="shared" si="467"/>
        <v>0.10059835452505615</v>
      </c>
      <c r="KZ107" s="68">
        <f t="shared" si="642"/>
        <v>0.10009482149893144</v>
      </c>
      <c r="LA107" s="68">
        <f t="shared" si="468"/>
        <v>-0.59085221743361604</v>
      </c>
      <c r="LB107" s="68"/>
      <c r="LC107" s="15">
        <f t="shared" si="469"/>
        <v>0.2412484183888654</v>
      </c>
      <c r="LD107" s="18"/>
      <c r="LE107" s="13">
        <v>55.68</v>
      </c>
      <c r="LF107" s="68">
        <f t="shared" si="470"/>
        <v>-5.3850296176631009E-4</v>
      </c>
      <c r="LG107" s="68">
        <f t="shared" si="643"/>
        <v>-1.0420359878910283E-3</v>
      </c>
      <c r="LH107" s="68">
        <f t="shared" si="471"/>
        <v>0.55400502372313709</v>
      </c>
      <c r="LI107" s="68"/>
      <c r="LJ107" s="15">
        <f t="shared" si="472"/>
        <v>0.20754716981132076</v>
      </c>
      <c r="LL107" s="13">
        <v>114.59</v>
      </c>
      <c r="LM107" s="68">
        <f t="shared" si="473"/>
        <v>-8.9942056559715652E-3</v>
      </c>
      <c r="LN107" s="68">
        <f t="shared" si="644"/>
        <v>-9.4977386820962843E-3</v>
      </c>
      <c r="LO107" s="68">
        <f t="shared" si="474"/>
        <v>0.30960000000000004</v>
      </c>
      <c r="LP107" s="68"/>
      <c r="LQ107" s="15">
        <f t="shared" si="475"/>
        <v>0.46515790819588304</v>
      </c>
      <c r="LS107" s="13">
        <v>14.48</v>
      </c>
      <c r="LT107" s="68">
        <f t="shared" si="476"/>
        <v>-1.0928961748633888E-2</v>
      </c>
      <c r="LU107" s="68">
        <f t="shared" si="645"/>
        <v>-1.1432494774758606E-2</v>
      </c>
      <c r="LV107" s="68"/>
      <c r="LW107" s="68"/>
      <c r="LX107" s="15">
        <f t="shared" si="477"/>
        <v>0.5654054054054054</v>
      </c>
      <c r="LZ107" s="13">
        <v>13.8</v>
      </c>
      <c r="MA107" s="68">
        <f t="shared" si="478"/>
        <v>5.0983248361252936E-3</v>
      </c>
      <c r="MB107" s="68">
        <f t="shared" si="646"/>
        <v>4.5947918100005753E-3</v>
      </c>
      <c r="MC107" s="68">
        <f t="shared" si="479"/>
        <v>-0.37977528089887636</v>
      </c>
      <c r="MD107" s="68"/>
      <c r="ME107" s="15">
        <f t="shared" si="480"/>
        <v>2.3738872403560853E-2</v>
      </c>
      <c r="MG107" s="13">
        <v>39.72</v>
      </c>
      <c r="MH107" s="68">
        <f t="shared" si="481"/>
        <v>7.9054604726976271E-2</v>
      </c>
      <c r="MI107" s="68">
        <f t="shared" si="647"/>
        <v>7.8551071700851557E-2</v>
      </c>
      <c r="MJ107" s="68">
        <f t="shared" si="482"/>
        <v>4.3530997304582204</v>
      </c>
      <c r="MK107" s="68"/>
      <c r="ML107" s="15">
        <f t="shared" si="483"/>
        <v>0.87093735280263773</v>
      </c>
      <c r="MN107" s="13">
        <v>107.62</v>
      </c>
      <c r="MO107" s="68">
        <f t="shared" si="484"/>
        <v>2.141726417729807E-3</v>
      </c>
      <c r="MP107" s="68">
        <f t="shared" si="648"/>
        <v>1.6381933916050887E-3</v>
      </c>
      <c r="MQ107" s="68">
        <f t="shared" si="485"/>
        <v>-0.14519459888800634</v>
      </c>
      <c r="MR107" s="68"/>
      <c r="MS107" s="15">
        <f t="shared" si="486"/>
        <v>-3.3845048927192707E-2</v>
      </c>
      <c r="MU107" s="13">
        <v>13.2</v>
      </c>
      <c r="MV107" s="68">
        <f t="shared" si="487"/>
        <v>-3.367496339677898E-2</v>
      </c>
      <c r="MW107" s="68">
        <f t="shared" si="649"/>
        <v>-3.4178496422903701E-2</v>
      </c>
      <c r="MX107" s="68">
        <f t="shared" si="488"/>
        <v>-0.36751317680881657</v>
      </c>
      <c r="MY107" s="68"/>
      <c r="MZ107" s="15">
        <f t="shared" si="489"/>
        <v>0.2371134020618556</v>
      </c>
      <c r="NB107" s="26">
        <v>230.27</v>
      </c>
      <c r="NC107" s="68">
        <f t="shared" si="490"/>
        <v>-1.4001884045559569E-2</v>
      </c>
      <c r="ND107" s="68">
        <f t="shared" si="650"/>
        <v>-1.4505417071684287E-2</v>
      </c>
      <c r="NE107" s="68">
        <f t="shared" si="491"/>
        <v>0.69978593046430948</v>
      </c>
      <c r="NF107" s="68"/>
      <c r="NG107" s="15">
        <f t="shared" si="492"/>
        <v>0.38059835721566054</v>
      </c>
      <c r="NI107" s="13">
        <v>5.0199999999999996</v>
      </c>
      <c r="NJ107" s="68">
        <f t="shared" si="493"/>
        <v>-9.8619329388561546E-3</v>
      </c>
      <c r="NK107" s="68">
        <f t="shared" si="651"/>
        <v>-1.0365465964980874E-2</v>
      </c>
      <c r="NL107" s="68">
        <f t="shared" si="494"/>
        <v>-0.96014291385470429</v>
      </c>
      <c r="NM107" s="68"/>
      <c r="NN107" s="15">
        <f t="shared" si="495"/>
        <v>2.4489795918367186E-2</v>
      </c>
      <c r="NP107" s="13">
        <v>458.82</v>
      </c>
      <c r="NQ107" s="68">
        <f t="shared" si="496"/>
        <v>1.2780610555592391E-2</v>
      </c>
      <c r="NR107" s="68">
        <f t="shared" si="652"/>
        <v>1.2277077529467672E-2</v>
      </c>
      <c r="NS107" s="68">
        <f t="shared" si="497"/>
        <v>2.4957714285714285</v>
      </c>
      <c r="NT107" s="68"/>
      <c r="NU107" s="15">
        <f t="shared" si="498"/>
        <v>0.39488645000456019</v>
      </c>
      <c r="NW107" s="13">
        <v>170.87</v>
      </c>
      <c r="NX107" s="68">
        <f t="shared" si="499"/>
        <v>1.370431893687709E-2</v>
      </c>
      <c r="NY107" s="68">
        <f t="shared" si="653"/>
        <v>1.3200785910752372E-2</v>
      </c>
      <c r="NZ107" s="68">
        <f t="shared" si="500"/>
        <v>-2.7822030040964875E-2</v>
      </c>
      <c r="OA107" s="68"/>
      <c r="OB107" s="15">
        <f t="shared" si="501"/>
        <v>-9.7358689910195487E-2</v>
      </c>
      <c r="OD107" s="13">
        <v>1.62</v>
      </c>
      <c r="OE107" s="68">
        <f t="shared" si="502"/>
        <v>6.2111801242236073E-3</v>
      </c>
      <c r="OF107" s="68">
        <f t="shared" si="654"/>
        <v>5.707647098098889E-3</v>
      </c>
      <c r="OG107" s="68">
        <f t="shared" si="503"/>
        <v>-0.99282137634599188</v>
      </c>
      <c r="OH107" s="68"/>
      <c r="OI107" s="15">
        <f t="shared" si="504"/>
        <v>0.10958904109589052</v>
      </c>
      <c r="OK107" s="26">
        <v>93.17</v>
      </c>
      <c r="OL107" s="68">
        <f t="shared" si="505"/>
        <v>-1.8212984786801125E-3</v>
      </c>
      <c r="OM107" s="68">
        <f t="shared" si="655"/>
        <v>-2.324831504804831E-3</v>
      </c>
      <c r="ON107" s="68">
        <f t="shared" si="506"/>
        <v>1.1948174322732625</v>
      </c>
      <c r="OO107" s="68"/>
      <c r="OP107" s="15">
        <f t="shared" si="507"/>
        <v>0.39873892808887557</v>
      </c>
      <c r="OR107" s="13">
        <v>4.3</v>
      </c>
      <c r="OS107" s="68">
        <f t="shared" si="508"/>
        <v>-2.0501138952163978E-2</v>
      </c>
      <c r="OT107" s="68">
        <f t="shared" si="656"/>
        <v>-2.1004671978288696E-2</v>
      </c>
      <c r="OU107" s="68">
        <f t="shared" si="509"/>
        <v>-0.44155844155844159</v>
      </c>
      <c r="OV107" s="68"/>
      <c r="OW107" s="15">
        <f t="shared" si="510"/>
        <v>2.839285714285714</v>
      </c>
      <c r="OY107" s="13">
        <v>133.38999999999999</v>
      </c>
      <c r="OZ107" s="68">
        <f t="shared" si="511"/>
        <v>-6.5539584419455109E-3</v>
      </c>
      <c r="PA107" s="68">
        <f t="shared" si="657"/>
        <v>-7.0574914680702292E-3</v>
      </c>
      <c r="PB107" s="68">
        <f t="shared" si="665"/>
        <v>3.104307692307692</v>
      </c>
      <c r="PC107" s="68"/>
      <c r="PD107" s="15">
        <f t="shared" si="512"/>
        <v>0.164469663902226</v>
      </c>
      <c r="PE107" s="18"/>
      <c r="PF107" s="13">
        <v>239.19</v>
      </c>
      <c r="PG107" s="68">
        <f t="shared" si="513"/>
        <v>2.8376112472591229E-2</v>
      </c>
      <c r="PH107" s="68">
        <f t="shared" si="658"/>
        <v>2.7872579446466511E-2</v>
      </c>
      <c r="PI107" s="68">
        <f t="shared" si="514"/>
        <v>-0.31306720275703614</v>
      </c>
      <c r="PJ107" s="68"/>
      <c r="PK107" s="15">
        <f t="shared" si="515"/>
        <v>0.14373834457036294</v>
      </c>
      <c r="PM107" s="13"/>
      <c r="PN107" s="68">
        <f t="shared" si="516"/>
        <v>0</v>
      </c>
      <c r="PO107" s="68">
        <f t="shared" si="517"/>
        <v>-5.0353302612471829E-4</v>
      </c>
      <c r="PP107" s="68">
        <f t="shared" si="518"/>
        <v>0</v>
      </c>
      <c r="PQ107" s="68"/>
      <c r="PR107" s="15">
        <f t="shared" si="519"/>
        <v>0</v>
      </c>
      <c r="PT107" s="13">
        <v>4.5</v>
      </c>
      <c r="PU107" s="68">
        <f t="shared" si="520"/>
        <v>4.4642857142856186E-3</v>
      </c>
      <c r="PV107" s="68">
        <f t="shared" si="659"/>
        <v>3.9607526881609003E-3</v>
      </c>
      <c r="PW107" s="68">
        <f t="shared" si="521"/>
        <v>-0.48394495412844041</v>
      </c>
      <c r="PX107" s="68"/>
      <c r="PY107" s="15">
        <f t="shared" si="522"/>
        <v>-0.12280701754385963</v>
      </c>
      <c r="QA107" s="13">
        <v>211.51</v>
      </c>
      <c r="QB107" s="68">
        <f t="shared" si="523"/>
        <v>-9.1816180259521613E-3</v>
      </c>
      <c r="QC107" s="68">
        <f t="shared" si="660"/>
        <v>-9.6851510520768805E-3</v>
      </c>
      <c r="QD107" s="68">
        <f t="shared" si="524"/>
        <v>-0.37309938053884228</v>
      </c>
      <c r="QE107" s="68"/>
      <c r="QF107" s="15">
        <f t="shared" si="525"/>
        <v>0.10310837592573266</v>
      </c>
      <c r="QH107" s="13">
        <v>1.33</v>
      </c>
      <c r="QI107" s="68">
        <f t="shared" si="526"/>
        <v>2.3076923076923096E-2</v>
      </c>
      <c r="QJ107" s="68">
        <f t="shared" si="661"/>
        <v>2.2573390050798378E-2</v>
      </c>
      <c r="QK107" s="68">
        <f t="shared" si="527"/>
        <v>-0.47011952191235051</v>
      </c>
      <c r="QL107" s="68"/>
      <c r="QM107" s="15">
        <f t="shared" si="528"/>
        <v>2.3076923076923096E-2</v>
      </c>
      <c r="QO107" s="13">
        <v>9.11</v>
      </c>
      <c r="QP107" s="68">
        <f t="shared" si="529"/>
        <v>-1.0857763300760197E-2</v>
      </c>
      <c r="QQ107" s="68">
        <f t="shared" si="662"/>
        <v>-1.1361296326884915E-2</v>
      </c>
      <c r="QR107" s="68">
        <f t="shared" si="530"/>
        <v>-0.98889538994124671</v>
      </c>
      <c r="QS107" s="68"/>
      <c r="QT107" s="15">
        <f t="shared" si="531"/>
        <v>-0.20644599303135897</v>
      </c>
      <c r="QV107" s="13">
        <v>1.524</v>
      </c>
      <c r="QW107" s="68">
        <f t="shared" si="532"/>
        <v>-7.1661237785015635E-3</v>
      </c>
      <c r="QX107" s="68">
        <f t="shared" si="663"/>
        <v>-7.6696568046262818E-3</v>
      </c>
      <c r="QY107" s="68">
        <f t="shared" si="533"/>
        <v>-0.56827195467422098</v>
      </c>
      <c r="QZ107" s="68"/>
      <c r="RA107" s="15">
        <f t="shared" si="534"/>
        <v>-0.3771965672251737</v>
      </c>
      <c r="RC107" s="13">
        <v>29.04</v>
      </c>
      <c r="RD107" s="68">
        <f t="shared" si="535"/>
        <v>4.8442906574394659E-3</v>
      </c>
      <c r="RE107" s="68">
        <f t="shared" si="664"/>
        <v>4.3407576313147476E-3</v>
      </c>
      <c r="RF107" s="68">
        <f t="shared" si="536"/>
        <v>-0.37265068049254702</v>
      </c>
      <c r="RG107" s="68"/>
      <c r="RH107" s="15">
        <f t="shared" si="537"/>
        <v>0.17333333333333331</v>
      </c>
      <c r="RJ107" s="13">
        <v>196.19</v>
      </c>
      <c r="RK107" s="68">
        <f t="shared" si="538"/>
        <v>2.3101793909053019E-2</v>
      </c>
      <c r="RL107" s="68">
        <f t="shared" si="539"/>
        <v>2.2598260882928302E-2</v>
      </c>
      <c r="RM107" s="68">
        <f t="shared" si="540"/>
        <v>-8.9943408479450843E-2</v>
      </c>
      <c r="RN107" s="68"/>
      <c r="RO107" s="15">
        <f t="shared" si="541"/>
        <v>-2.6941846278975253E-3</v>
      </c>
      <c r="RQ107" s="13">
        <v>13.54</v>
      </c>
      <c r="RR107" s="68">
        <f t="shared" si="542"/>
        <v>-3.0780243378668682E-2</v>
      </c>
      <c r="RS107" s="68">
        <f t="shared" si="543"/>
        <v>-3.1283776404793399E-2</v>
      </c>
      <c r="RT107" s="68">
        <f t="shared" si="544"/>
        <v>-7.5136612021858021E-2</v>
      </c>
      <c r="RU107" s="68"/>
      <c r="RV107" s="15">
        <f t="shared" si="545"/>
        <v>-0.35028790786948183</v>
      </c>
      <c r="RX107" s="13">
        <v>122.29</v>
      </c>
      <c r="RY107" s="68">
        <f t="shared" si="546"/>
        <v>1.418145629457628E-2</v>
      </c>
      <c r="RZ107" s="68">
        <f t="shared" si="547"/>
        <v>1.3677923268451561E-2</v>
      </c>
      <c r="SA107" s="68">
        <f t="shared" si="548"/>
        <v>-8.0940928904253695E-2</v>
      </c>
      <c r="SB107" s="68"/>
      <c r="SC107" s="15">
        <f t="shared" si="549"/>
        <v>0.61695094539204043</v>
      </c>
      <c r="SE107" s="13">
        <v>13.86</v>
      </c>
      <c r="SF107" s="68">
        <f t="shared" si="550"/>
        <v>0.26459854014598527</v>
      </c>
      <c r="SG107" s="68">
        <f t="shared" si="551"/>
        <v>0.26409500711986056</v>
      </c>
      <c r="SH107" s="68">
        <f t="shared" si="552"/>
        <v>0.10879999999999995</v>
      </c>
      <c r="SI107" s="68"/>
      <c r="SJ107" s="15">
        <f t="shared" si="553"/>
        <v>-9.1743119266055065E-2</v>
      </c>
      <c r="SL107" s="13">
        <v>0.7</v>
      </c>
      <c r="SM107" s="68">
        <f t="shared" si="554"/>
        <v>-0.12500000000000011</v>
      </c>
      <c r="SN107" s="68">
        <f t="shared" si="555"/>
        <v>-0.12550353302612482</v>
      </c>
      <c r="SO107" s="68">
        <f t="shared" si="556"/>
        <v>-0.50704225352112675</v>
      </c>
      <c r="SP107" s="68"/>
      <c r="SQ107" s="15">
        <f t="shared" si="557"/>
        <v>-0.30693069306930698</v>
      </c>
      <c r="SS107" s="13">
        <v>19.04</v>
      </c>
      <c r="ST107" s="68">
        <f t="shared" si="558"/>
        <v>0.23958333333333331</v>
      </c>
      <c r="SU107" s="68">
        <f t="shared" si="559"/>
        <v>0.2390798003072086</v>
      </c>
      <c r="SV107" s="68">
        <f t="shared" si="560"/>
        <v>0.17967781908302344</v>
      </c>
      <c r="SW107" s="68"/>
      <c r="SX107" s="15">
        <f t="shared" si="561"/>
        <v>1.2666666666666664</v>
      </c>
      <c r="SZ107" s="13">
        <v>20.079999999999998</v>
      </c>
      <c r="TA107" s="68">
        <f t="shared" si="562"/>
        <v>2.9743589743589656E-2</v>
      </c>
      <c r="TB107" s="68">
        <f t="shared" si="563"/>
        <v>2.9240056717464939E-2</v>
      </c>
      <c r="TC107" s="68">
        <f t="shared" si="564"/>
        <v>-0.50260094129303945</v>
      </c>
      <c r="TD107" s="68"/>
      <c r="TE107" s="15">
        <f t="shared" si="565"/>
        <v>0.2871794871794871</v>
      </c>
      <c r="TG107" s="13">
        <v>0.16969999999999999</v>
      </c>
      <c r="TH107" s="68">
        <f t="shared" si="566"/>
        <v>2.9550827423167878E-3</v>
      </c>
      <c r="TI107" s="68">
        <f t="shared" si="567"/>
        <v>2.4515497161920695E-3</v>
      </c>
      <c r="TJ107" s="68">
        <f t="shared" si="568"/>
        <v>-0.22863636363636369</v>
      </c>
      <c r="TK107" s="68"/>
      <c r="TL107" s="15">
        <f t="shared" si="569"/>
        <v>1.1799410029497224E-3</v>
      </c>
      <c r="TN107" s="13">
        <v>37.78</v>
      </c>
      <c r="TO107" s="68">
        <f t="shared" si="570"/>
        <v>3.1958481289265275E-2</v>
      </c>
      <c r="TP107" s="68">
        <f t="shared" si="571"/>
        <v>3.1454948263140554E-2</v>
      </c>
      <c r="TQ107" s="68">
        <f t="shared" si="572"/>
        <v>-0.44932331484626087</v>
      </c>
      <c r="TR107" s="68"/>
      <c r="TS107" s="15">
        <f t="shared" si="573"/>
        <v>0.26991596638655468</v>
      </c>
      <c r="TU107" s="13">
        <v>2.72</v>
      </c>
      <c r="TV107" s="68">
        <f t="shared" si="574"/>
        <v>1.8726591760299727E-2</v>
      </c>
      <c r="TW107" s="68">
        <f t="shared" si="575"/>
        <v>1.8223058734175009E-2</v>
      </c>
      <c r="TX107" s="68">
        <f t="shared" si="576"/>
        <v>-0.38321995464852604</v>
      </c>
      <c r="TY107" s="68"/>
      <c r="TZ107" s="15">
        <f t="shared" si="577"/>
        <v>0.5906432748538013</v>
      </c>
      <c r="UB107" s="13"/>
      <c r="UC107" s="68">
        <f t="shared" si="578"/>
        <v>0</v>
      </c>
      <c r="UD107" s="68">
        <f t="shared" si="579"/>
        <v>-5.0353302612471829E-4</v>
      </c>
      <c r="UE107" s="68">
        <f t="shared" si="580"/>
        <v>0</v>
      </c>
      <c r="UF107" s="68"/>
      <c r="UG107" s="15">
        <f t="shared" si="581"/>
        <v>0</v>
      </c>
      <c r="UI107" s="13"/>
      <c r="UJ107" s="68">
        <f t="shared" si="582"/>
        <v>0</v>
      </c>
      <c r="UK107" s="68">
        <f t="shared" si="583"/>
        <v>-5.0353302612471829E-4</v>
      </c>
      <c r="UL107" s="68">
        <f t="shared" si="584"/>
        <v>0</v>
      </c>
      <c r="UM107" s="68"/>
      <c r="UN107" s="15">
        <f t="shared" si="585"/>
        <v>0</v>
      </c>
      <c r="UP107" s="13"/>
      <c r="UQ107" s="68">
        <f t="shared" si="586"/>
        <v>0</v>
      </c>
      <c r="UR107" s="68">
        <f t="shared" si="587"/>
        <v>-5.0353302612471829E-4</v>
      </c>
      <c r="US107" s="68">
        <f t="shared" si="588"/>
        <v>0</v>
      </c>
      <c r="UT107" s="68"/>
      <c r="UU107" s="15">
        <f t="shared" si="589"/>
        <v>0</v>
      </c>
      <c r="UW107" s="13"/>
      <c r="UX107" s="68">
        <f t="shared" si="590"/>
        <v>0</v>
      </c>
      <c r="UY107" s="68">
        <f t="shared" si="591"/>
        <v>-5.0353302612471829E-4</v>
      </c>
      <c r="UZ107" s="68">
        <f t="shared" si="592"/>
        <v>0</v>
      </c>
      <c r="VA107" s="68"/>
      <c r="VB107" s="15">
        <f t="shared" si="593"/>
        <v>0</v>
      </c>
      <c r="VD107" s="13"/>
      <c r="VE107" s="68">
        <f t="shared" si="594"/>
        <v>0</v>
      </c>
      <c r="VF107" s="68">
        <f t="shared" si="595"/>
        <v>-5.0353302612471829E-4</v>
      </c>
      <c r="VG107" s="68">
        <f t="shared" si="596"/>
        <v>0</v>
      </c>
      <c r="VH107" s="68"/>
      <c r="VI107" s="15">
        <f t="shared" si="597"/>
        <v>0</v>
      </c>
      <c r="VM107" s="21">
        <f t="shared" si="598"/>
        <v>9.5725851775449455E-3</v>
      </c>
      <c r="VN107" s="49"/>
      <c r="VO107" s="21">
        <f t="shared" si="599"/>
        <v>0.49381221203426562</v>
      </c>
      <c r="VP107" s="14"/>
      <c r="VQ107" s="21">
        <f t="shared" si="600"/>
        <v>0.14114603125055308</v>
      </c>
    </row>
    <row r="108" spans="1:589" ht="15.75" customHeight="1" x14ac:dyDescent="0.2">
      <c r="A108" s="127">
        <v>45800</v>
      </c>
      <c r="B108" s="4">
        <f t="shared" si="333"/>
        <v>45800</v>
      </c>
      <c r="C108" s="13">
        <v>41603.07</v>
      </c>
      <c r="D108" s="138">
        <f t="shared" si="334"/>
        <v>-256.0199999999968</v>
      </c>
      <c r="E108" s="68">
        <f t="shared" si="335"/>
        <v>-6.1162342516284237E-3</v>
      </c>
      <c r="F108" s="15">
        <f t="shared" si="336"/>
        <v>-2.2121688915674124E-2</v>
      </c>
      <c r="G108" s="13">
        <v>5802.82</v>
      </c>
      <c r="H108" s="138">
        <f t="shared" si="337"/>
        <v>-39.190000000000509</v>
      </c>
      <c r="I108" s="68">
        <f t="shared" si="338"/>
        <v>-6.7083075859165784E-3</v>
      </c>
      <c r="J108" s="15">
        <f t="shared" si="339"/>
        <v>-1.3399346779719296E-2</v>
      </c>
      <c r="K108" s="13">
        <v>18737.21</v>
      </c>
      <c r="L108" s="138">
        <f t="shared" si="340"/>
        <v>-188.52000000000044</v>
      </c>
      <c r="M108" s="68">
        <f t="shared" si="341"/>
        <v>-9.9610424538446041E-3</v>
      </c>
      <c r="N108" s="15">
        <f t="shared" si="342"/>
        <v>-2.9702565249790491E-2</v>
      </c>
      <c r="O108" s="13">
        <v>2039.85</v>
      </c>
      <c r="P108" s="138">
        <f t="shared" si="343"/>
        <v>-5.7100000000000364</v>
      </c>
      <c r="Q108" s="68">
        <f t="shared" si="344"/>
        <v>-2.7914116427775458E-3</v>
      </c>
      <c r="R108" s="15">
        <f t="shared" si="345"/>
        <v>-8.5334684506941191E-2</v>
      </c>
      <c r="S108" s="18">
        <f t="shared" si="346"/>
        <v>-5.1323514387020923E-3</v>
      </c>
      <c r="T108" s="121">
        <f t="shared" si="347"/>
        <v>257.73916770350218</v>
      </c>
      <c r="U108" s="121">
        <f t="shared" si="348"/>
        <v>257.73916770350218</v>
      </c>
      <c r="V108" s="134">
        <f t="shared" si="349"/>
        <v>-3.9667951885295379E-3</v>
      </c>
      <c r="W108" s="21">
        <f t="shared" si="601"/>
        <v>-3.7893123820531538E-3</v>
      </c>
      <c r="X108" s="18">
        <f t="shared" si="350"/>
        <v>-6.3942489835417879E-3</v>
      </c>
      <c r="Y108" s="352">
        <v>338496.22</v>
      </c>
      <c r="Z108" s="15">
        <v>1.9999999999999999E-6</v>
      </c>
      <c r="AA108" s="21">
        <f t="shared" si="351"/>
        <v>3.9687951885295381E-3</v>
      </c>
      <c r="AC108" s="13">
        <v>214.29</v>
      </c>
      <c r="AD108" s="68">
        <f t="shared" si="352"/>
        <v>-1.0299279512285323E-2</v>
      </c>
      <c r="AE108" s="68">
        <f t="shared" si="602"/>
        <v>-6.3324843237557854E-3</v>
      </c>
      <c r="AF108" s="68">
        <f t="shared" si="353"/>
        <v>0.30054014687139635</v>
      </c>
      <c r="AG108" s="68"/>
      <c r="AH108" s="15">
        <f t="shared" si="354"/>
        <v>-5.6697627327552035E-2</v>
      </c>
      <c r="AJ108" s="13">
        <v>21.44</v>
      </c>
      <c r="AK108" s="68">
        <f t="shared" si="355"/>
        <v>-6.4874884151991212E-3</v>
      </c>
      <c r="AL108" s="68">
        <f t="shared" si="603"/>
        <v>-2.5206932266695833E-3</v>
      </c>
      <c r="AM108" s="68">
        <f t="shared" si="356"/>
        <v>0.15268817204301074</v>
      </c>
      <c r="AN108" s="68"/>
      <c r="AO108" s="15">
        <f t="shared" si="357"/>
        <v>1.949595815501665E-2</v>
      </c>
      <c r="AQ108" s="13">
        <v>20.11</v>
      </c>
      <c r="AR108" s="68">
        <f t="shared" si="358"/>
        <v>-1.0821446138711209E-2</v>
      </c>
      <c r="AS108" s="68">
        <f t="shared" si="604"/>
        <v>-6.8546509501816715E-3</v>
      </c>
      <c r="AT108" s="68">
        <f t="shared" si="359"/>
        <v>0.16444701795020267</v>
      </c>
      <c r="AU108" s="68"/>
      <c r="AV108" s="15">
        <f t="shared" si="360"/>
        <v>-6.334420121099206E-2</v>
      </c>
      <c r="AX108" s="13">
        <v>201.83</v>
      </c>
      <c r="AY108" s="68">
        <f t="shared" si="361"/>
        <v>-6.6443547593266769E-3</v>
      </c>
      <c r="AZ108" s="68">
        <f t="shared" si="605"/>
        <v>-2.6775595707971391E-3</v>
      </c>
      <c r="BA108" s="68">
        <f t="shared" si="362"/>
        <v>0.50507084265473545</v>
      </c>
      <c r="BB108" s="68"/>
      <c r="BC108" s="15">
        <f t="shared" si="363"/>
        <v>-1.1557862774866473E-2</v>
      </c>
      <c r="BE108" s="13">
        <v>75.87</v>
      </c>
      <c r="BF108" s="68">
        <f t="shared" si="364"/>
        <v>-1.447749407738871E-3</v>
      </c>
      <c r="BG108" s="68">
        <f t="shared" si="606"/>
        <v>2.5190457807906666E-3</v>
      </c>
      <c r="BH108" s="68"/>
      <c r="BI108" s="68"/>
      <c r="BJ108" s="15">
        <f t="shared" si="365"/>
        <v>2.9862902131125326E-2</v>
      </c>
      <c r="BL108" s="13">
        <v>69.569999999999993</v>
      </c>
      <c r="BM108" s="68">
        <f t="shared" si="366"/>
        <v>5.7529124119073841E-4</v>
      </c>
      <c r="BN108" s="68">
        <f t="shared" si="607"/>
        <v>4.5420864297202766E-3</v>
      </c>
      <c r="BO108" s="68">
        <f t="shared" si="367"/>
        <v>0.17160660154934304</v>
      </c>
      <c r="BP108" s="68"/>
      <c r="BQ108" s="15">
        <f t="shared" si="368"/>
        <v>4.8214554768720636E-2</v>
      </c>
      <c r="BS108" s="13">
        <v>37.94</v>
      </c>
      <c r="BT108" s="68">
        <f t="shared" si="369"/>
        <v>-3.4147622800105742E-3</v>
      </c>
      <c r="BU108" s="68">
        <f t="shared" si="608"/>
        <v>5.5203290851896366E-4</v>
      </c>
      <c r="BV108" s="68">
        <f t="shared" si="370"/>
        <v>1.8250134192163172E-2</v>
      </c>
      <c r="BW108" s="68"/>
      <c r="BX108" s="15">
        <f t="shared" si="371"/>
        <v>-8.1045751633987521E-3</v>
      </c>
      <c r="BZ108" s="13"/>
      <c r="CA108" s="68">
        <f t="shared" si="372"/>
        <v>0</v>
      </c>
      <c r="CB108" s="68">
        <f t="shared" si="609"/>
        <v>0</v>
      </c>
      <c r="CC108" s="68">
        <f t="shared" si="373"/>
        <v>0</v>
      </c>
      <c r="CD108" s="68"/>
      <c r="CE108" s="15">
        <f t="shared" si="374"/>
        <v>0</v>
      </c>
      <c r="CG108" s="13">
        <v>29.69</v>
      </c>
      <c r="CH108" s="68">
        <f t="shared" si="375"/>
        <v>-6.3587684069611019E-3</v>
      </c>
      <c r="CI108" s="68">
        <f t="shared" si="610"/>
        <v>-2.391973218431564E-3</v>
      </c>
      <c r="CJ108" s="68">
        <f t="shared" si="376"/>
        <v>-1.7863049950380388E-2</v>
      </c>
      <c r="CK108" s="68"/>
      <c r="CL108" s="15">
        <f t="shared" si="377"/>
        <v>-0.13591385331781136</v>
      </c>
      <c r="CN108" s="13">
        <v>31.11</v>
      </c>
      <c r="CO108" s="68">
        <f t="shared" si="378"/>
        <v>-3.213367609255001E-4</v>
      </c>
      <c r="CP108" s="68">
        <f t="shared" si="611"/>
        <v>3.645458427604038E-3</v>
      </c>
      <c r="CQ108" s="68">
        <f t="shared" si="379"/>
        <v>-7.3388640714741682E-3</v>
      </c>
      <c r="CR108" s="68"/>
      <c r="CS108" s="15">
        <f t="shared" si="380"/>
        <v>-7.0510905288317882E-2</v>
      </c>
      <c r="CU108" s="13">
        <v>34.75</v>
      </c>
      <c r="CV108" s="68">
        <f t="shared" si="381"/>
        <v>-2.2968705139247286E-3</v>
      </c>
      <c r="CW108" s="68">
        <f t="shared" si="612"/>
        <v>1.6699246746048092E-3</v>
      </c>
      <c r="CX108" s="68">
        <f t="shared" si="382"/>
        <v>8.0870917573872519E-2</v>
      </c>
      <c r="CY108" s="68"/>
      <c r="CZ108" s="15">
        <f t="shared" si="383"/>
        <v>-6.7864806866952815E-2</v>
      </c>
      <c r="DB108" s="13">
        <v>19.04</v>
      </c>
      <c r="DC108" s="68">
        <f t="shared" si="384"/>
        <v>-4.1841004184101386E-3</v>
      </c>
      <c r="DD108" s="68">
        <f t="shared" si="613"/>
        <v>-2.1730522988060077E-4</v>
      </c>
      <c r="DE108" s="68">
        <f t="shared" si="385"/>
        <v>-0.12940100594421589</v>
      </c>
      <c r="DF108" s="68"/>
      <c r="DG108" s="15">
        <f t="shared" si="386"/>
        <v>-6.483300589390964E-2</v>
      </c>
      <c r="DI108" s="13">
        <v>48.32</v>
      </c>
      <c r="DJ108" s="68">
        <f t="shared" si="387"/>
        <v>2.9057700290577122E-3</v>
      </c>
      <c r="DK108" s="68">
        <f t="shared" si="614"/>
        <v>6.8725652175872501E-3</v>
      </c>
      <c r="DL108" s="68">
        <f t="shared" si="388"/>
        <v>9.4450736126840365E-2</v>
      </c>
      <c r="DM108" s="68"/>
      <c r="DN108" s="15">
        <f t="shared" si="389"/>
        <v>0.1461100569259963</v>
      </c>
      <c r="DP108" s="13">
        <v>40.72</v>
      </c>
      <c r="DQ108" s="68">
        <f t="shared" si="390"/>
        <v>1.7220172201722088E-3</v>
      </c>
      <c r="DR108" s="68">
        <f t="shared" si="615"/>
        <v>5.6888124087017466E-3</v>
      </c>
      <c r="DS108" s="68"/>
      <c r="DT108" s="68"/>
      <c r="DU108" s="15">
        <f t="shared" si="391"/>
        <v>6.9327731092436992E-2</v>
      </c>
      <c r="DV108" s="18"/>
      <c r="DW108" s="13">
        <v>29.68</v>
      </c>
      <c r="DX108" s="68">
        <f t="shared" si="392"/>
        <v>-1.4280969777482555E-2</v>
      </c>
      <c r="DY108" s="68">
        <f t="shared" si="616"/>
        <v>-1.0314174588953017E-2</v>
      </c>
      <c r="DZ108" s="68">
        <f t="shared" si="393"/>
        <v>0.5837780149413021</v>
      </c>
      <c r="EA108" s="68"/>
      <c r="EB108" s="15">
        <f t="shared" si="394"/>
        <v>-0.11323573349267999</v>
      </c>
      <c r="ED108" s="13">
        <v>34.04</v>
      </c>
      <c r="EE108" s="68">
        <f t="shared" si="395"/>
        <v>-1.3047260075384251E-2</v>
      </c>
      <c r="EF108" s="68">
        <f t="shared" si="617"/>
        <v>-9.0804648868547128E-3</v>
      </c>
      <c r="EG108" s="68">
        <f t="shared" si="396"/>
        <v>0.61864003804089385</v>
      </c>
      <c r="EH108" s="68"/>
      <c r="EI108" s="15">
        <f t="shared" si="397"/>
        <v>-7.7006507592190979E-2</v>
      </c>
      <c r="EK108" s="13">
        <v>112</v>
      </c>
      <c r="EL108" s="68">
        <f t="shared" si="398"/>
        <v>-8.9372621891868429E-3</v>
      </c>
      <c r="EM108" s="68">
        <f t="shared" si="618"/>
        <v>-4.9704670006573051E-3</v>
      </c>
      <c r="EN108" s="68">
        <f t="shared" si="399"/>
        <v>0.73535791757049873</v>
      </c>
      <c r="EO108" s="68"/>
      <c r="EP108" s="15">
        <f t="shared" si="400"/>
        <v>6.2893081761006544E-3</v>
      </c>
      <c r="ER108" s="13">
        <v>35.880000000000003</v>
      </c>
      <c r="ES108" s="68">
        <f t="shared" si="401"/>
        <v>-3.8867295946696436E-3</v>
      </c>
      <c r="ET108" s="68">
        <f t="shared" si="619"/>
        <v>8.0065593859894243E-5</v>
      </c>
      <c r="EU108" s="68">
        <f t="shared" si="402"/>
        <v>2.778573474649115E-2</v>
      </c>
      <c r="EV108" s="68"/>
      <c r="EW108" s="15">
        <f t="shared" si="403"/>
        <v>-7.7397788634610387E-2</v>
      </c>
      <c r="EY108" s="13">
        <v>36.85</v>
      </c>
      <c r="EZ108" s="68">
        <f t="shared" si="404"/>
        <v>2.5319977740679015E-2</v>
      </c>
      <c r="FA108" s="68">
        <f t="shared" si="620"/>
        <v>2.9286772929208553E-2</v>
      </c>
      <c r="FB108" s="68"/>
      <c r="FC108" s="68"/>
      <c r="FD108" s="15">
        <f t="shared" si="405"/>
        <v>0.49918633034987814</v>
      </c>
      <c r="FF108" s="13">
        <v>54.55</v>
      </c>
      <c r="FG108" s="68">
        <f t="shared" si="406"/>
        <v>3.3106492551039125E-3</v>
      </c>
      <c r="FH108" s="68">
        <f t="shared" si="621"/>
        <v>7.2774444436334504E-3</v>
      </c>
      <c r="FI108" s="68">
        <f t="shared" si="407"/>
        <v>-7.6675693974272194E-2</v>
      </c>
      <c r="FJ108" s="68"/>
      <c r="FK108" s="15">
        <f t="shared" si="408"/>
        <v>-3.9443564007747879E-2</v>
      </c>
      <c r="FM108" s="13">
        <v>178.01</v>
      </c>
      <c r="FN108" s="68">
        <f t="shared" si="409"/>
        <v>-3.0801971326165512E-3</v>
      </c>
      <c r="FO108" s="68">
        <f t="shared" si="622"/>
        <v>8.8659805591298664E-4</v>
      </c>
      <c r="FP108" s="68">
        <f t="shared" si="410"/>
        <v>0.53087375300997586</v>
      </c>
      <c r="FQ108" s="68"/>
      <c r="FR108" s="15">
        <f t="shared" si="411"/>
        <v>-2.0092480457998489E-2</v>
      </c>
      <c r="FT108" s="13">
        <v>94.19</v>
      </c>
      <c r="FU108" s="68">
        <f t="shared" si="412"/>
        <v>-3.1840373593718043E-4</v>
      </c>
      <c r="FV108" s="68">
        <f t="shared" si="623"/>
        <v>3.6483914525923576E-3</v>
      </c>
      <c r="FW108" s="68">
        <f t="shared" si="413"/>
        <v>6.9976144496194437E-2</v>
      </c>
      <c r="FX108" s="68"/>
      <c r="FY108" s="15">
        <f t="shared" si="414"/>
        <v>4.4466622310933582E-2</v>
      </c>
      <c r="GA108" s="13">
        <v>17.89</v>
      </c>
      <c r="GB108" s="68">
        <f t="shared" si="415"/>
        <v>-8.3148558758314069E-3</v>
      </c>
      <c r="GC108" s="68">
        <f t="shared" si="624"/>
        <v>-4.348060687301869E-3</v>
      </c>
      <c r="GD108" s="68"/>
      <c r="GE108" s="68"/>
      <c r="GF108" s="15">
        <f t="shared" si="416"/>
        <v>2.6391279403327646E-2</v>
      </c>
      <c r="GG108" s="18"/>
      <c r="GH108" s="13">
        <v>17.350000000000001</v>
      </c>
      <c r="GI108" s="68">
        <f t="shared" si="417"/>
        <v>2.3108030040440613E-3</v>
      </c>
      <c r="GJ108" s="68">
        <f t="shared" si="625"/>
        <v>6.2775981925735991E-3</v>
      </c>
      <c r="GK108" s="68">
        <f t="shared" si="418"/>
        <v>-9.7294484911550336E-2</v>
      </c>
      <c r="GL108" s="68"/>
      <c r="GM108" s="15">
        <f t="shared" si="419"/>
        <v>-8.2010582010581867E-2</v>
      </c>
      <c r="GO108" s="13">
        <v>24.55</v>
      </c>
      <c r="GP108" s="68">
        <f t="shared" si="420"/>
        <v>-4.0716612377842066E-4</v>
      </c>
      <c r="GQ108" s="68">
        <f t="shared" si="626"/>
        <v>3.5596290647511171E-3</v>
      </c>
      <c r="GR108" s="68"/>
      <c r="GS108" s="68"/>
      <c r="GT108" s="15">
        <f t="shared" si="421"/>
        <v>-9.9082568807339427E-2</v>
      </c>
      <c r="GV108" s="13">
        <v>14.83</v>
      </c>
      <c r="GW108" s="68">
        <f t="shared" si="422"/>
        <v>8.8435374149660392E-3</v>
      </c>
      <c r="GX108" s="68">
        <f t="shared" si="627"/>
        <v>1.2810332603495577E-2</v>
      </c>
      <c r="GY108" s="68">
        <f t="shared" si="423"/>
        <v>0.25147679324894517</v>
      </c>
      <c r="GZ108" s="68"/>
      <c r="HA108" s="15">
        <f t="shared" si="424"/>
        <v>8.0903790087463512E-2</v>
      </c>
      <c r="HD108" s="13">
        <v>339.34</v>
      </c>
      <c r="HE108" s="68">
        <f t="shared" si="425"/>
        <v>-4.9847525216984677E-3</v>
      </c>
      <c r="HF108" s="68">
        <f t="shared" si="628"/>
        <v>-1.0179573331689298E-3</v>
      </c>
      <c r="HG108" s="68">
        <f t="shared" si="426"/>
        <v>0.90629739902252682</v>
      </c>
      <c r="HH108" s="68"/>
      <c r="HI108" s="15">
        <f t="shared" si="427"/>
        <v>-0.15971671949286848</v>
      </c>
      <c r="HK108" s="13">
        <v>36.01</v>
      </c>
      <c r="HL108" s="68">
        <f t="shared" si="428"/>
        <v>2.3011363636363497E-2</v>
      </c>
      <c r="HM108" s="68">
        <f t="shared" si="629"/>
        <v>2.6978158824893034E-2</v>
      </c>
      <c r="HN108" s="68">
        <f t="shared" si="429"/>
        <v>13.520161290322582</v>
      </c>
      <c r="HO108" s="68"/>
      <c r="HP108" s="15">
        <f t="shared" si="430"/>
        <v>0.36504927975739193</v>
      </c>
      <c r="HR108" s="13">
        <v>103.07</v>
      </c>
      <c r="HS108" s="68">
        <f t="shared" si="431"/>
        <v>1.1656143759105424E-3</v>
      </c>
      <c r="HT108" s="68">
        <f t="shared" si="630"/>
        <v>5.1324095644400807E-3</v>
      </c>
      <c r="HU108" s="68">
        <f t="shared" si="432"/>
        <v>1.8315934065934063</v>
      </c>
      <c r="HV108" s="68"/>
      <c r="HW108" s="15">
        <f t="shared" si="433"/>
        <v>-4.1833224876824393E-2</v>
      </c>
      <c r="HY108" s="13">
        <v>131.29</v>
      </c>
      <c r="HZ108" s="68">
        <f t="shared" si="434"/>
        <v>-1.1593766468418433E-2</v>
      </c>
      <c r="IA108" s="68">
        <f t="shared" si="631"/>
        <v>-7.6269712798888948E-3</v>
      </c>
      <c r="IB108" s="68">
        <f t="shared" si="435"/>
        <v>0.23975448536355037</v>
      </c>
      <c r="IC108" s="68"/>
      <c r="ID108" s="15">
        <f t="shared" si="436"/>
        <v>-2.2339712562365031E-2</v>
      </c>
      <c r="IF108" s="13">
        <v>228.72</v>
      </c>
      <c r="IG108" s="68">
        <f t="shared" si="437"/>
        <v>-7.8514726933587922E-3</v>
      </c>
      <c r="IH108" s="68">
        <f t="shared" si="632"/>
        <v>-3.8846775048292544E-3</v>
      </c>
      <c r="II108" s="68">
        <f t="shared" si="438"/>
        <v>0.30697142857142856</v>
      </c>
      <c r="IJ108" s="68"/>
      <c r="IK108" s="15">
        <f t="shared" si="439"/>
        <v>-1.3457556935817825E-2</v>
      </c>
      <c r="IM108" s="13">
        <v>224.74</v>
      </c>
      <c r="IN108" s="68">
        <f t="shared" si="440"/>
        <v>1.1136353512405898E-3</v>
      </c>
      <c r="IO108" s="68">
        <f t="shared" si="633"/>
        <v>5.0804305397701274E-3</v>
      </c>
      <c r="IP108" s="68">
        <f t="shared" si="441"/>
        <v>3.388595977348174</v>
      </c>
      <c r="IQ108" s="68"/>
      <c r="IR108" s="15">
        <f t="shared" si="442"/>
        <v>0.1985494106980962</v>
      </c>
      <c r="IT108" s="13">
        <v>58.69</v>
      </c>
      <c r="IU108" s="68">
        <f t="shared" si="443"/>
        <v>0.11134254875970451</v>
      </c>
      <c r="IV108" s="68">
        <f t="shared" si="634"/>
        <v>0.11530934394823404</v>
      </c>
      <c r="IW108" s="68">
        <f t="shared" si="444"/>
        <v>2.2158904109589042</v>
      </c>
      <c r="IX108" s="68"/>
      <c r="IY108" s="15">
        <f t="shared" si="445"/>
        <v>0.14205098268145547</v>
      </c>
      <c r="JA108" s="13">
        <v>627.05999999999995</v>
      </c>
      <c r="JB108" s="68">
        <f t="shared" si="446"/>
        <v>-1.4939441066968446E-2</v>
      </c>
      <c r="JC108" s="68">
        <f t="shared" si="635"/>
        <v>-1.0972645878438908E-2</v>
      </c>
      <c r="JD108" s="68">
        <f t="shared" si="447"/>
        <v>0.26832524271844654</v>
      </c>
      <c r="JE108" s="68"/>
      <c r="JF108" s="15">
        <f t="shared" si="448"/>
        <v>7.0963775170364216E-2</v>
      </c>
      <c r="JH108" s="13">
        <v>450.18</v>
      </c>
      <c r="JI108" s="68">
        <f t="shared" si="449"/>
        <v>-1.0288880094974293E-2</v>
      </c>
      <c r="JJ108" s="68">
        <f t="shared" si="636"/>
        <v>-6.3220849064447547E-3</v>
      </c>
      <c r="JK108" s="68">
        <f t="shared" si="450"/>
        <v>0.10693648725073154</v>
      </c>
      <c r="JL108" s="68"/>
      <c r="JM108" s="15">
        <f t="shared" si="451"/>
        <v>6.8042704626334535E-2</v>
      </c>
      <c r="JO108" s="13">
        <v>13.5</v>
      </c>
      <c r="JP108" s="68">
        <f t="shared" si="452"/>
        <v>8.608205953338699E-2</v>
      </c>
      <c r="JQ108" s="68">
        <f t="shared" si="637"/>
        <v>9.0048854721916524E-2</v>
      </c>
      <c r="JR108" s="68">
        <f t="shared" si="453"/>
        <v>-0.54445756706596937</v>
      </c>
      <c r="JS108" s="68"/>
      <c r="JT108" s="15">
        <f t="shared" si="454"/>
        <v>0.32482826300294415</v>
      </c>
      <c r="JV108" s="13">
        <v>1.68</v>
      </c>
      <c r="JW108" s="68">
        <f t="shared" si="455"/>
        <v>0.11999999999999995</v>
      </c>
      <c r="JX108" s="68">
        <f t="shared" si="638"/>
        <v>0.12396679518852949</v>
      </c>
      <c r="JY108" s="68">
        <f t="shared" si="456"/>
        <v>-0.33596837944664026</v>
      </c>
      <c r="JZ108" s="68"/>
      <c r="KA108" s="15">
        <f t="shared" si="457"/>
        <v>-6.6666666666666721E-2</v>
      </c>
      <c r="KC108" s="13">
        <v>16.62</v>
      </c>
      <c r="KD108" s="68">
        <f t="shared" si="458"/>
        <v>6.6626287098727694E-3</v>
      </c>
      <c r="KE108" s="68">
        <f t="shared" si="639"/>
        <v>1.0629423898402306E-2</v>
      </c>
      <c r="KF108" s="68">
        <f t="shared" si="459"/>
        <v>-0.14681724845995889</v>
      </c>
      <c r="KG108" s="68"/>
      <c r="KH108" s="15">
        <f t="shared" si="460"/>
        <v>-0.25067628494138861</v>
      </c>
      <c r="KI108" s="18"/>
      <c r="KJ108" s="13">
        <v>61.78</v>
      </c>
      <c r="KK108" s="68">
        <f t="shared" si="461"/>
        <v>1.6452780519907863E-2</v>
      </c>
      <c r="KL108" s="68">
        <f t="shared" si="640"/>
        <v>2.0419575708437401E-2</v>
      </c>
      <c r="KM108" s="68">
        <f t="shared" si="462"/>
        <v>1.9279620853080568</v>
      </c>
      <c r="KN108" s="68"/>
      <c r="KO108" s="15">
        <f t="shared" si="463"/>
        <v>-8.0791548876655156E-2</v>
      </c>
      <c r="KQ108" s="13">
        <v>1.5249999999999999</v>
      </c>
      <c r="KR108" s="68">
        <f t="shared" si="464"/>
        <v>4.166666666666663E-2</v>
      </c>
      <c r="KS108" s="68">
        <f t="shared" si="641"/>
        <v>4.5633461855196164E-2</v>
      </c>
      <c r="KT108" s="68">
        <f t="shared" si="465"/>
        <v>-0.41793893129770998</v>
      </c>
      <c r="KU108" s="68"/>
      <c r="KV108" s="15">
        <f t="shared" si="466"/>
        <v>0.5099009900990098</v>
      </c>
      <c r="KW108" s="18"/>
      <c r="KX108" s="13">
        <v>28.75</v>
      </c>
      <c r="KY108" s="68">
        <f t="shared" si="467"/>
        <v>-2.3105674481821263E-2</v>
      </c>
      <c r="KZ108" s="68">
        <f t="shared" si="642"/>
        <v>-1.9138879293291725E-2</v>
      </c>
      <c r="LA108" s="68">
        <f t="shared" si="468"/>
        <v>-0.60030585291255389</v>
      </c>
      <c r="LB108" s="68"/>
      <c r="LC108" s="15">
        <f t="shared" si="469"/>
        <v>0.21256853648249679</v>
      </c>
      <c r="LD108" s="18"/>
      <c r="LE108" s="13">
        <v>55.61</v>
      </c>
      <c r="LF108" s="68">
        <f t="shared" si="470"/>
        <v>-1.2571839080459822E-3</v>
      </c>
      <c r="LG108" s="68">
        <f t="shared" si="643"/>
        <v>2.7096112804835554E-3</v>
      </c>
      <c r="LH108" s="68">
        <f t="shared" si="471"/>
        <v>0.55205135361428981</v>
      </c>
      <c r="LI108" s="68"/>
      <c r="LJ108" s="15">
        <f t="shared" si="472"/>
        <v>0.2060290609412275</v>
      </c>
      <c r="LL108" s="13">
        <v>117.62</v>
      </c>
      <c r="LM108" s="68">
        <f t="shared" si="473"/>
        <v>2.6442097914303176E-2</v>
      </c>
      <c r="LN108" s="68">
        <f t="shared" si="644"/>
        <v>3.0408893102832714E-2</v>
      </c>
      <c r="LO108" s="68">
        <f t="shared" si="474"/>
        <v>0.34422857142857149</v>
      </c>
      <c r="LP108" s="68"/>
      <c r="LQ108" s="15">
        <f t="shared" si="475"/>
        <v>0.50389975706431422</v>
      </c>
      <c r="LS108" s="13">
        <v>14.71</v>
      </c>
      <c r="LT108" s="68">
        <f t="shared" si="476"/>
        <v>1.5883977900552515E-2</v>
      </c>
      <c r="LU108" s="68">
        <f t="shared" si="645"/>
        <v>1.9850773089082053E-2</v>
      </c>
      <c r="LV108" s="68"/>
      <c r="LW108" s="68"/>
      <c r="LX108" s="15">
        <f t="shared" si="477"/>
        <v>0.59027027027027035</v>
      </c>
      <c r="LZ108" s="13">
        <v>14.31</v>
      </c>
      <c r="MA108" s="68">
        <f t="shared" si="478"/>
        <v>3.6956521739130416E-2</v>
      </c>
      <c r="MB108" s="68">
        <f t="shared" si="646"/>
        <v>4.092331692765995E-2</v>
      </c>
      <c r="MC108" s="68">
        <f t="shared" si="479"/>
        <v>-0.35685393258426962</v>
      </c>
      <c r="MD108" s="68"/>
      <c r="ME108" s="15">
        <f t="shared" si="480"/>
        <v>6.1572700296735908E-2</v>
      </c>
      <c r="MG108" s="13">
        <v>48.9</v>
      </c>
      <c r="MH108" s="68">
        <f t="shared" si="481"/>
        <v>0.23111782477341389</v>
      </c>
      <c r="MI108" s="68">
        <f t="shared" si="647"/>
        <v>0.23508461996194344</v>
      </c>
      <c r="MJ108" s="68">
        <f t="shared" si="482"/>
        <v>5.5902964959568733</v>
      </c>
      <c r="MK108" s="68"/>
      <c r="ML108" s="15">
        <f t="shared" si="483"/>
        <v>1.3033443240697125</v>
      </c>
      <c r="MN108" s="13">
        <v>119.67</v>
      </c>
      <c r="MO108" s="68">
        <f t="shared" si="484"/>
        <v>0.11196803568110014</v>
      </c>
      <c r="MP108" s="68">
        <f t="shared" si="648"/>
        <v>0.11593483086962968</v>
      </c>
      <c r="MQ108" s="68">
        <f t="shared" si="485"/>
        <v>-4.9483717235901538E-2</v>
      </c>
      <c r="MR108" s="68"/>
      <c r="MS108" s="15">
        <f t="shared" si="486"/>
        <v>7.4333423107998939E-2</v>
      </c>
      <c r="MU108" s="13">
        <v>13.83</v>
      </c>
      <c r="MV108" s="68">
        <f t="shared" si="487"/>
        <v>4.7727272727272792E-2</v>
      </c>
      <c r="MW108" s="68">
        <f t="shared" si="649"/>
        <v>5.1694067915802333E-2</v>
      </c>
      <c r="MX108" s="68">
        <f t="shared" si="488"/>
        <v>-0.33732630570196459</v>
      </c>
      <c r="MY108" s="68"/>
      <c r="MZ108" s="15">
        <f t="shared" si="489"/>
        <v>0.29615745079662609</v>
      </c>
      <c r="NB108" s="13">
        <v>232.79</v>
      </c>
      <c r="NC108" s="68">
        <f t="shared" si="490"/>
        <v>1.0943674816519658E-2</v>
      </c>
      <c r="ND108" s="68">
        <f t="shared" si="650"/>
        <v>1.4910470005049196E-2</v>
      </c>
      <c r="NE108" s="68">
        <f t="shared" si="491"/>
        <v>0.71838783494500624</v>
      </c>
      <c r="NF108" s="68"/>
      <c r="NG108" s="15">
        <f t="shared" si="492"/>
        <v>0.39570717668924998</v>
      </c>
      <c r="NI108" s="13">
        <v>5.0999999999999996</v>
      </c>
      <c r="NJ108" s="68">
        <f t="shared" si="493"/>
        <v>1.5936254980079698E-2</v>
      </c>
      <c r="NK108" s="68">
        <f t="shared" si="651"/>
        <v>1.9903050168609236E-2</v>
      </c>
      <c r="NL108" s="68">
        <f t="shared" si="494"/>
        <v>-0.95950774116712989</v>
      </c>
      <c r="NM108" s="68"/>
      <c r="NN108" s="15">
        <f t="shared" si="495"/>
        <v>4.0816326530612096E-2</v>
      </c>
      <c r="NP108" s="13">
        <v>464.39</v>
      </c>
      <c r="NQ108" s="68">
        <f t="shared" si="496"/>
        <v>1.2139836973104907E-2</v>
      </c>
      <c r="NR108" s="68">
        <f t="shared" si="652"/>
        <v>1.6106632161634445E-2</v>
      </c>
      <c r="NS108" s="68">
        <f t="shared" si="497"/>
        <v>2.5382095238095239</v>
      </c>
      <c r="NT108" s="68"/>
      <c r="NU108" s="15">
        <f t="shared" si="498"/>
        <v>0.41182014410360862</v>
      </c>
      <c r="NW108" s="13">
        <v>168.47</v>
      </c>
      <c r="NX108" s="68">
        <f t="shared" si="499"/>
        <v>-1.4045765786855537E-2</v>
      </c>
      <c r="NY108" s="68">
        <f t="shared" si="653"/>
        <v>-1.0078970598325999E-2</v>
      </c>
      <c r="NZ108" s="68">
        <f t="shared" si="500"/>
        <v>-4.1477014110150159E-2</v>
      </c>
      <c r="OA108" s="68"/>
      <c r="OB108" s="15">
        <f t="shared" si="501"/>
        <v>-0.11003697834125732</v>
      </c>
      <c r="OD108" s="13">
        <v>1.75</v>
      </c>
      <c r="OE108" s="68">
        <f t="shared" si="502"/>
        <v>8.024691358024684E-2</v>
      </c>
      <c r="OF108" s="68">
        <f t="shared" si="654"/>
        <v>8.4213708768776374E-2</v>
      </c>
      <c r="OG108" s="68">
        <f t="shared" si="503"/>
        <v>-0.99224531395400362</v>
      </c>
      <c r="OH108" s="68"/>
      <c r="OI108" s="15">
        <f t="shared" si="504"/>
        <v>0.19863013698630139</v>
      </c>
      <c r="OK108" s="13">
        <v>113.29</v>
      </c>
      <c r="OL108" s="68">
        <f t="shared" si="505"/>
        <v>0.21594933991628212</v>
      </c>
      <c r="OM108" s="68">
        <f t="shared" si="655"/>
        <v>0.21991613510481167</v>
      </c>
      <c r="ON108" s="68">
        <f t="shared" si="506"/>
        <v>1.6687868080094228</v>
      </c>
      <c r="OO108" s="68"/>
      <c r="OP108" s="15">
        <f t="shared" si="507"/>
        <v>0.70079567632487627</v>
      </c>
      <c r="OR108" s="13">
        <v>4.62</v>
      </c>
      <c r="OS108" s="68">
        <f t="shared" si="508"/>
        <v>7.4418604651162859E-2</v>
      </c>
      <c r="OT108" s="68">
        <f t="shared" si="656"/>
        <v>7.8385399839692393E-2</v>
      </c>
      <c r="OU108" s="68">
        <f t="shared" si="509"/>
        <v>-0.4</v>
      </c>
      <c r="OV108" s="68"/>
      <c r="OW108" s="15">
        <f t="shared" si="510"/>
        <v>3.1249999999999996</v>
      </c>
      <c r="OY108" s="13">
        <v>132.35</v>
      </c>
      <c r="OZ108" s="68">
        <f t="shared" si="511"/>
        <v>-7.7966864082764237E-3</v>
      </c>
      <c r="PA108" s="68">
        <f t="shared" si="657"/>
        <v>-3.8298912197468858E-3</v>
      </c>
      <c r="PB108" s="68">
        <f t="shared" si="665"/>
        <v>3.072307692307692</v>
      </c>
      <c r="PC108" s="68"/>
      <c r="PD108" s="15">
        <f t="shared" si="512"/>
        <v>0.1553906591008293</v>
      </c>
      <c r="PE108" s="18"/>
      <c r="PF108" s="13">
        <v>237.49</v>
      </c>
      <c r="PG108" s="68">
        <f t="shared" si="513"/>
        <v>-7.1073205401563132E-3</v>
      </c>
      <c r="PH108" s="68">
        <f t="shared" si="658"/>
        <v>-3.1405253516267754E-3</v>
      </c>
      <c r="PI108" s="68">
        <f t="shared" si="514"/>
        <v>-0.31794945433658811</v>
      </c>
      <c r="PJ108" s="68"/>
      <c r="PK108" s="15">
        <f t="shared" si="515"/>
        <v>0.13560942954143362</v>
      </c>
      <c r="PM108" s="13"/>
      <c r="PN108" s="68">
        <f t="shared" si="516"/>
        <v>0</v>
      </c>
      <c r="PO108" s="68">
        <f t="shared" si="517"/>
        <v>3.9667951885295379E-3</v>
      </c>
      <c r="PP108" s="68">
        <f t="shared" si="518"/>
        <v>0</v>
      </c>
      <c r="PQ108" s="68"/>
      <c r="PR108" s="15">
        <f t="shared" si="519"/>
        <v>0</v>
      </c>
      <c r="PT108" s="13">
        <v>5.4</v>
      </c>
      <c r="PU108" s="68">
        <f t="shared" si="520"/>
        <v>0.20000000000000007</v>
      </c>
      <c r="PV108" s="68">
        <f t="shared" si="659"/>
        <v>0.20396679518852961</v>
      </c>
      <c r="PW108" s="68">
        <f t="shared" si="521"/>
        <v>-0.38073394495412843</v>
      </c>
      <c r="PX108" s="68"/>
      <c r="PY108" s="15">
        <f t="shared" si="522"/>
        <v>5.2631578947368515E-2</v>
      </c>
      <c r="QA108" s="13">
        <v>211.26</v>
      </c>
      <c r="QB108" s="68">
        <f t="shared" si="523"/>
        <v>-1.1819772114793627E-3</v>
      </c>
      <c r="QC108" s="68">
        <f t="shared" si="660"/>
        <v>2.7848179770501753E-3</v>
      </c>
      <c r="QD108" s="68">
        <f t="shared" si="524"/>
        <v>-0.37384036278490768</v>
      </c>
      <c r="QE108" s="68"/>
      <c r="QF108" s="15">
        <f t="shared" si="525"/>
        <v>0.10180452696359643</v>
      </c>
      <c r="QH108" s="13">
        <v>1.39</v>
      </c>
      <c r="QI108" s="68">
        <f t="shared" si="526"/>
        <v>4.5112781954887091E-2</v>
      </c>
      <c r="QJ108" s="68">
        <f t="shared" si="661"/>
        <v>4.9079577143416625E-2</v>
      </c>
      <c r="QK108" s="68">
        <f t="shared" si="527"/>
        <v>-0.44621513944223107</v>
      </c>
      <c r="QL108" s="68"/>
      <c r="QM108" s="15">
        <f t="shared" si="528"/>
        <v>6.9230769230769124E-2</v>
      </c>
      <c r="QO108" s="13">
        <v>9.3000000000000007</v>
      </c>
      <c r="QP108" s="68">
        <f t="shared" si="529"/>
        <v>2.0856201975850856E-2</v>
      </c>
      <c r="QQ108" s="68">
        <f t="shared" si="662"/>
        <v>2.4822997164380394E-2</v>
      </c>
      <c r="QR108" s="68">
        <f t="shared" si="530"/>
        <v>-0.98866378995099835</v>
      </c>
      <c r="QS108" s="68"/>
      <c r="QT108" s="15">
        <f t="shared" si="531"/>
        <v>-0.18989547038327523</v>
      </c>
      <c r="QV108" s="13">
        <v>1.59</v>
      </c>
      <c r="QW108" s="68">
        <f t="shared" si="532"/>
        <v>4.3307086614173269E-2</v>
      </c>
      <c r="QX108" s="68">
        <f t="shared" si="663"/>
        <v>4.7273881802702811E-2</v>
      </c>
      <c r="QY108" s="68">
        <f t="shared" si="533"/>
        <v>-0.54957507082152968</v>
      </c>
      <c r="QZ108" s="68"/>
      <c r="RA108" s="15">
        <f t="shared" si="534"/>
        <v>-0.35022476501838984</v>
      </c>
      <c r="RC108" s="13">
        <v>28.59</v>
      </c>
      <c r="RD108" s="68">
        <f t="shared" si="535"/>
        <v>-1.5495867768595017E-2</v>
      </c>
      <c r="RE108" s="68">
        <f t="shared" si="664"/>
        <v>-1.152907258006548E-2</v>
      </c>
      <c r="RF108" s="68">
        <f t="shared" si="536"/>
        <v>-0.38237200259235254</v>
      </c>
      <c r="RG108" s="68"/>
      <c r="RH108" s="15">
        <f t="shared" si="537"/>
        <v>0.15515151515151515</v>
      </c>
      <c r="RJ108" s="13">
        <v>191.98</v>
      </c>
      <c r="RK108" s="68">
        <f t="shared" si="538"/>
        <v>-2.1458789948519335E-2</v>
      </c>
      <c r="RL108" s="68">
        <f t="shared" si="539"/>
        <v>-1.7491994759989797E-2</v>
      </c>
      <c r="RM108" s="68">
        <f t="shared" si="540"/>
        <v>-0.10947212171815578</v>
      </c>
      <c r="RN108" s="68"/>
      <c r="RO108" s="15">
        <f t="shared" si="541"/>
        <v>-2.4095160634404277E-2</v>
      </c>
      <c r="RQ108" s="13">
        <v>13.91</v>
      </c>
      <c r="RR108" s="68">
        <f t="shared" si="542"/>
        <v>2.7326440177252661E-2</v>
      </c>
      <c r="RS108" s="68">
        <f t="shared" si="543"/>
        <v>3.1293235365782199E-2</v>
      </c>
      <c r="RT108" s="68">
        <f t="shared" si="544"/>
        <v>-4.9863387978142104E-2</v>
      </c>
      <c r="RU108" s="68"/>
      <c r="RV108" s="15">
        <f t="shared" si="545"/>
        <v>-0.33253358925143955</v>
      </c>
      <c r="RX108" s="13">
        <v>123.31</v>
      </c>
      <c r="RY108" s="68">
        <f t="shared" si="546"/>
        <v>8.3408291765475172E-3</v>
      </c>
      <c r="RZ108" s="68">
        <f t="shared" si="547"/>
        <v>1.2307624365077055E-2</v>
      </c>
      <c r="SA108" s="68">
        <f t="shared" si="548"/>
        <v>-7.3275214189087626E-2</v>
      </c>
      <c r="SB108" s="68"/>
      <c r="SC108" s="15">
        <f t="shared" si="549"/>
        <v>0.63043765701441234</v>
      </c>
      <c r="SE108" s="13">
        <v>14.02</v>
      </c>
      <c r="SF108" s="68">
        <f t="shared" si="550"/>
        <v>1.1544011544011554E-2</v>
      </c>
      <c r="SG108" s="68">
        <f t="shared" si="551"/>
        <v>1.5510806732541092E-2</v>
      </c>
      <c r="SH108" s="68">
        <f t="shared" si="552"/>
        <v>0.12159999999999997</v>
      </c>
      <c r="SI108" s="68"/>
      <c r="SJ108" s="15">
        <f t="shared" si="553"/>
        <v>-8.1258191349934478E-2</v>
      </c>
      <c r="SL108" s="13">
        <v>0.66300000000000003</v>
      </c>
      <c r="SM108" s="68">
        <f t="shared" si="554"/>
        <v>-5.2857142857142748E-2</v>
      </c>
      <c r="SN108" s="68">
        <f t="shared" si="555"/>
        <v>-4.8890347668613207E-2</v>
      </c>
      <c r="SO108" s="68">
        <f t="shared" si="556"/>
        <v>-0.53309859154929573</v>
      </c>
      <c r="SP108" s="68"/>
      <c r="SQ108" s="15">
        <f t="shared" si="557"/>
        <v>-0.34356435643564354</v>
      </c>
      <c r="SS108" s="13">
        <v>18.8</v>
      </c>
      <c r="ST108" s="68">
        <f t="shared" si="558"/>
        <v>-1.2605042016806641E-2</v>
      </c>
      <c r="SU108" s="68">
        <f t="shared" si="559"/>
        <v>-8.6382468282771036E-3</v>
      </c>
      <c r="SV108" s="68">
        <f t="shared" si="560"/>
        <v>0.16480793060718713</v>
      </c>
      <c r="SW108" s="68"/>
      <c r="SX108" s="15">
        <f t="shared" si="561"/>
        <v>1.2380952380952381</v>
      </c>
      <c r="SZ108" s="13">
        <v>19.690000000000001</v>
      </c>
      <c r="TA108" s="68">
        <f t="shared" si="562"/>
        <v>-1.9422310756971966E-2</v>
      </c>
      <c r="TB108" s="68">
        <f t="shared" si="563"/>
        <v>-1.5455515568442428E-2</v>
      </c>
      <c r="TC108" s="68">
        <f t="shared" si="564"/>
        <v>-0.51226158038147129</v>
      </c>
      <c r="TD108" s="68"/>
      <c r="TE108" s="15">
        <f t="shared" si="565"/>
        <v>0.2621794871794873</v>
      </c>
      <c r="TG108" s="13">
        <v>0.1701</v>
      </c>
      <c r="TH108" s="68">
        <f t="shared" si="566"/>
        <v>2.3571007660578166E-3</v>
      </c>
      <c r="TI108" s="68">
        <f t="shared" si="567"/>
        <v>6.3238959545873549E-3</v>
      </c>
      <c r="TJ108" s="68">
        <f t="shared" si="568"/>
        <v>-0.22681818181818181</v>
      </c>
      <c r="TK108" s="68"/>
      <c r="TL108" s="15">
        <f t="shared" si="569"/>
        <v>3.539823008849495E-3</v>
      </c>
      <c r="TN108" s="13">
        <v>38.71</v>
      </c>
      <c r="TO108" s="68">
        <f t="shared" si="570"/>
        <v>2.4616199047114866E-2</v>
      </c>
      <c r="TP108" s="68">
        <f t="shared" si="571"/>
        <v>2.8582994235644404E-2</v>
      </c>
      <c r="TQ108" s="68">
        <f t="shared" si="572"/>
        <v>-0.43576774795391104</v>
      </c>
      <c r="TR108" s="68"/>
      <c r="TS108" s="15">
        <f t="shared" si="573"/>
        <v>0.30117647058823532</v>
      </c>
      <c r="TU108" s="13">
        <v>2.79</v>
      </c>
      <c r="TV108" s="68">
        <f t="shared" si="574"/>
        <v>2.5735294117646999E-2</v>
      </c>
      <c r="TW108" s="68">
        <f t="shared" si="575"/>
        <v>2.9702089306176536E-2</v>
      </c>
      <c r="TX108" s="68">
        <f t="shared" si="576"/>
        <v>-0.36734693877551022</v>
      </c>
      <c r="TY108" s="68"/>
      <c r="TZ108" s="15">
        <f t="shared" si="577"/>
        <v>0.63157894736842113</v>
      </c>
      <c r="UB108" s="13"/>
      <c r="UC108" s="68">
        <f t="shared" si="578"/>
        <v>0</v>
      </c>
      <c r="UD108" s="68">
        <f t="shared" si="579"/>
        <v>3.9667951885295379E-3</v>
      </c>
      <c r="UE108" s="68">
        <f t="shared" si="580"/>
        <v>0</v>
      </c>
      <c r="UF108" s="68"/>
      <c r="UG108" s="15">
        <f t="shared" si="581"/>
        <v>0</v>
      </c>
      <c r="UI108" s="13"/>
      <c r="UJ108" s="68">
        <f t="shared" si="582"/>
        <v>0</v>
      </c>
      <c r="UK108" s="68">
        <f t="shared" si="583"/>
        <v>3.9667951885295379E-3</v>
      </c>
      <c r="UL108" s="68">
        <f t="shared" si="584"/>
        <v>0</v>
      </c>
      <c r="UM108" s="68"/>
      <c r="UN108" s="15">
        <f t="shared" si="585"/>
        <v>0</v>
      </c>
      <c r="UP108" s="13"/>
      <c r="UQ108" s="68">
        <f t="shared" si="586"/>
        <v>0</v>
      </c>
      <c r="UR108" s="68">
        <f t="shared" si="587"/>
        <v>3.9667951885295379E-3</v>
      </c>
      <c r="US108" s="68">
        <f t="shared" si="588"/>
        <v>0</v>
      </c>
      <c r="UT108" s="68"/>
      <c r="UU108" s="15">
        <f t="shared" si="589"/>
        <v>0</v>
      </c>
      <c r="UW108" s="13"/>
      <c r="UX108" s="68">
        <f t="shared" si="590"/>
        <v>0</v>
      </c>
      <c r="UY108" s="68">
        <f t="shared" si="591"/>
        <v>3.9667951885295379E-3</v>
      </c>
      <c r="UZ108" s="68">
        <f t="shared" si="592"/>
        <v>0</v>
      </c>
      <c r="VA108" s="68"/>
      <c r="VB108" s="15">
        <f t="shared" si="593"/>
        <v>0</v>
      </c>
      <c r="VD108" s="13"/>
      <c r="VE108" s="68">
        <f t="shared" si="594"/>
        <v>0</v>
      </c>
      <c r="VF108" s="68">
        <f t="shared" si="595"/>
        <v>3.9667951885295379E-3</v>
      </c>
      <c r="VG108" s="68">
        <f t="shared" si="596"/>
        <v>0</v>
      </c>
      <c r="VH108" s="68"/>
      <c r="VI108" s="15">
        <f t="shared" si="597"/>
        <v>0</v>
      </c>
      <c r="VM108" s="21">
        <f t="shared" si="598"/>
        <v>3.7955831682386358E-2</v>
      </c>
      <c r="VN108" s="49"/>
      <c r="VO108" s="21">
        <f t="shared" si="599"/>
        <v>0.57525442283387063</v>
      </c>
      <c r="VP108" s="14"/>
      <c r="VQ108" s="21">
        <f t="shared" si="600"/>
        <v>0.19058646141065563</v>
      </c>
    </row>
    <row r="109" spans="1:589" ht="15.75" customHeight="1" x14ac:dyDescent="0.2">
      <c r="A109" s="127">
        <v>45804</v>
      </c>
      <c r="B109" s="4">
        <f t="shared" si="333"/>
        <v>45804</v>
      </c>
      <c r="C109" s="13">
        <v>42343.65</v>
      </c>
      <c r="D109" s="138">
        <f t="shared" si="334"/>
        <v>740.58000000000175</v>
      </c>
      <c r="E109" s="68">
        <f t="shared" si="335"/>
        <v>1.7801090159932951E-2</v>
      </c>
      <c r="F109" s="15">
        <f t="shared" si="336"/>
        <v>-4.7143889346190791E-3</v>
      </c>
      <c r="G109" s="13">
        <v>5921.54</v>
      </c>
      <c r="H109" s="138">
        <f t="shared" si="337"/>
        <v>118.72000000000025</v>
      </c>
      <c r="I109" s="68">
        <f t="shared" si="338"/>
        <v>2.0459018201495181E-2</v>
      </c>
      <c r="J109" s="15">
        <f t="shared" si="339"/>
        <v>6.7855339421214623E-3</v>
      </c>
      <c r="K109" s="146">
        <v>19199.16</v>
      </c>
      <c r="L109" s="138">
        <f t="shared" si="340"/>
        <v>461.95000000000073</v>
      </c>
      <c r="M109" s="68">
        <f t="shared" si="341"/>
        <v>2.4654150751365907E-2</v>
      </c>
      <c r="N109" s="15">
        <f t="shared" si="342"/>
        <v>-5.7807060197952037E-3</v>
      </c>
      <c r="O109" s="146">
        <v>2090.4</v>
      </c>
      <c r="P109" s="138">
        <f t="shared" si="343"/>
        <v>50.550000000000182</v>
      </c>
      <c r="Q109" s="68">
        <f t="shared" si="344"/>
        <v>2.4781233914258492E-2</v>
      </c>
      <c r="R109" s="15">
        <f t="shared" si="345"/>
        <v>-6.266814937044865E-2</v>
      </c>
      <c r="S109" s="18">
        <f t="shared" si="346"/>
        <v>1.4280428450028949E-2</v>
      </c>
      <c r="T109" s="121">
        <f t="shared" si="347"/>
        <v>260.59525339350796</v>
      </c>
      <c r="U109" s="121">
        <f t="shared" si="348"/>
        <v>260.59525339350796</v>
      </c>
      <c r="V109" s="134">
        <f t="shared" si="349"/>
        <v>1.1081302525549265E-2</v>
      </c>
      <c r="W109" s="21">
        <f t="shared" si="601"/>
        <v>7.2499996266267705E-3</v>
      </c>
      <c r="X109" s="18">
        <f t="shared" si="350"/>
        <v>2.1923873256763132E-2</v>
      </c>
      <c r="Y109" s="352">
        <f>338496.22-100863.89</f>
        <v>237632.32999999996</v>
      </c>
      <c r="Z109" s="15">
        <v>1.9999999999999999E-6</v>
      </c>
      <c r="AA109" s="21">
        <f t="shared" si="351"/>
        <v>-1.1079302525549265E-2</v>
      </c>
      <c r="AC109" s="13">
        <v>219.94</v>
      </c>
      <c r="AD109" s="68">
        <f t="shared" si="352"/>
        <v>2.6366139343879817E-2</v>
      </c>
      <c r="AE109" s="68">
        <f t="shared" si="602"/>
        <v>1.5284836818330552E-2</v>
      </c>
      <c r="AF109" s="68">
        <f t="shared" si="353"/>
        <v>0.33483036960611751</v>
      </c>
      <c r="AG109" s="68"/>
      <c r="AH109" s="15">
        <f t="shared" si="354"/>
        <v>-3.1826385526257828E-2</v>
      </c>
      <c r="AJ109" s="13">
        <v>21.86</v>
      </c>
      <c r="AK109" s="68">
        <f t="shared" si="355"/>
        <v>1.9589552238805884E-2</v>
      </c>
      <c r="AL109" s="68">
        <f t="shared" si="603"/>
        <v>8.5082497132566194E-3</v>
      </c>
      <c r="AM109" s="68">
        <f t="shared" si="356"/>
        <v>0.17526881720430096</v>
      </c>
      <c r="AN109" s="68"/>
      <c r="AO109" s="15">
        <f t="shared" si="357"/>
        <v>3.9467427484545806E-2</v>
      </c>
      <c r="AQ109" s="13">
        <v>20.57</v>
      </c>
      <c r="AR109" s="68">
        <f t="shared" si="358"/>
        <v>2.2874191944306357E-2</v>
      </c>
      <c r="AS109" s="68">
        <f t="shared" si="604"/>
        <v>1.1792889418757092E-2</v>
      </c>
      <c r="AT109" s="68">
        <f t="shared" si="359"/>
        <v>0.19108280254777074</v>
      </c>
      <c r="AU109" s="68"/>
      <c r="AV109" s="15">
        <f t="shared" si="360"/>
        <v>-4.1918956683744693E-2</v>
      </c>
      <c r="AX109" s="13">
        <v>205.97</v>
      </c>
      <c r="AY109" s="68">
        <f t="shared" si="361"/>
        <v>2.0512312342069992E-2</v>
      </c>
      <c r="AZ109" s="68">
        <f t="shared" si="605"/>
        <v>9.4310098165207266E-3</v>
      </c>
      <c r="BA109" s="68">
        <f t="shared" si="362"/>
        <v>0.53594332587621185</v>
      </c>
      <c r="BB109" s="68"/>
      <c r="BC109" s="15">
        <f t="shared" si="363"/>
        <v>8.7173710759586714E-3</v>
      </c>
      <c r="BE109" s="13">
        <v>77.08</v>
      </c>
      <c r="BF109" s="68">
        <f t="shared" si="364"/>
        <v>1.5948332674311238E-2</v>
      </c>
      <c r="BG109" s="68">
        <f t="shared" si="606"/>
        <v>4.8670301487619728E-3</v>
      </c>
      <c r="BH109" s="68"/>
      <c r="BI109" s="68"/>
      <c r="BJ109" s="15">
        <f t="shared" si="365"/>
        <v>4.6287498303244148E-2</v>
      </c>
      <c r="BL109" s="13">
        <v>70.92</v>
      </c>
      <c r="BM109" s="68">
        <f t="shared" si="366"/>
        <v>1.9404915912031171E-2</v>
      </c>
      <c r="BN109" s="68">
        <f t="shared" si="607"/>
        <v>8.323613386481906E-3</v>
      </c>
      <c r="BO109" s="68">
        <f t="shared" si="367"/>
        <v>0.19434152913438865</v>
      </c>
      <c r="BP109" s="68"/>
      <c r="BQ109" s="15">
        <f t="shared" si="368"/>
        <v>6.8555070061774845E-2</v>
      </c>
      <c r="BS109" s="13">
        <v>38.97</v>
      </c>
      <c r="BT109" s="68">
        <f t="shared" si="369"/>
        <v>2.7148128624143415E-2</v>
      </c>
      <c r="BU109" s="68">
        <f t="shared" si="608"/>
        <v>1.606682609859415E-2</v>
      </c>
      <c r="BV109" s="68">
        <f t="shared" si="370"/>
        <v>4.5893719806763308E-2</v>
      </c>
      <c r="BW109" s="68"/>
      <c r="BX109" s="15">
        <f t="shared" si="371"/>
        <v>1.8823529411764676E-2</v>
      </c>
      <c r="BZ109" s="13"/>
      <c r="CA109" s="68">
        <f t="shared" si="372"/>
        <v>0</v>
      </c>
      <c r="CB109" s="68">
        <f t="shared" si="609"/>
        <v>0</v>
      </c>
      <c r="CC109" s="68">
        <f t="shared" si="373"/>
        <v>0</v>
      </c>
      <c r="CD109" s="68"/>
      <c r="CE109" s="15">
        <f t="shared" si="374"/>
        <v>0</v>
      </c>
      <c r="CG109" s="13">
        <v>30.05</v>
      </c>
      <c r="CH109" s="68">
        <f t="shared" si="375"/>
        <v>1.2125294712024231E-2</v>
      </c>
      <c r="CI109" s="68">
        <f t="shared" si="610"/>
        <v>1.0439921864749662E-3</v>
      </c>
      <c r="CJ109" s="68">
        <f t="shared" si="376"/>
        <v>-5.9543499834601296E-3</v>
      </c>
      <c r="CK109" s="68"/>
      <c r="CL109" s="15">
        <f t="shared" si="377"/>
        <v>-0.12543655413271243</v>
      </c>
      <c r="CN109" s="13">
        <v>31.66</v>
      </c>
      <c r="CO109" s="68">
        <f t="shared" si="378"/>
        <v>1.7679202828672476E-2</v>
      </c>
      <c r="CP109" s="68">
        <f t="shared" si="611"/>
        <v>6.5979003031232109E-3</v>
      </c>
      <c r="CQ109" s="68">
        <f t="shared" si="379"/>
        <v>1.0210593490746659E-2</v>
      </c>
      <c r="CR109" s="68"/>
      <c r="CS109" s="15">
        <f t="shared" si="380"/>
        <v>-5.4078279055870891E-2</v>
      </c>
      <c r="CU109" s="13">
        <v>35.39</v>
      </c>
      <c r="CV109" s="68">
        <f t="shared" si="381"/>
        <v>1.8417266187050377E-2</v>
      </c>
      <c r="CW109" s="68">
        <f t="shared" si="612"/>
        <v>7.3359636615011117E-3</v>
      </c>
      <c r="CX109" s="68">
        <f t="shared" si="382"/>
        <v>0.10077760497667192</v>
      </c>
      <c r="CY109" s="68"/>
      <c r="CZ109" s="15">
        <f t="shared" si="383"/>
        <v>-5.0697424892703874E-2</v>
      </c>
      <c r="DB109" s="13">
        <v>19.489999999999998</v>
      </c>
      <c r="DC109" s="68">
        <f t="shared" si="384"/>
        <v>2.363445378151257E-2</v>
      </c>
      <c r="DD109" s="68">
        <f t="shared" si="613"/>
        <v>1.2553151255963305E-2</v>
      </c>
      <c r="DE109" s="68">
        <f t="shared" si="385"/>
        <v>-0.10882487425697314</v>
      </c>
      <c r="DF109" s="68"/>
      <c r="DG109" s="15">
        <f t="shared" si="386"/>
        <v>-4.273084479371321E-2</v>
      </c>
      <c r="DI109" s="13">
        <v>49.02</v>
      </c>
      <c r="DJ109" s="68">
        <f t="shared" si="387"/>
        <v>1.4486754966887476E-2</v>
      </c>
      <c r="DK109" s="68">
        <f t="shared" si="614"/>
        <v>3.4054524413382106E-3</v>
      </c>
      <c r="DL109" s="68">
        <f t="shared" si="388"/>
        <v>0.11030577576443952</v>
      </c>
      <c r="DM109" s="68"/>
      <c r="DN109" s="15">
        <f t="shared" si="389"/>
        <v>0.16271347248576867</v>
      </c>
      <c r="DP109" s="13">
        <v>40.590000000000003</v>
      </c>
      <c r="DQ109" s="68">
        <f t="shared" si="390"/>
        <v>-3.1925343811393778E-3</v>
      </c>
      <c r="DR109" s="68">
        <f t="shared" si="615"/>
        <v>-1.4273836906688642E-2</v>
      </c>
      <c r="DS109" s="68"/>
      <c r="DT109" s="68"/>
      <c r="DU109" s="15">
        <f t="shared" si="391"/>
        <v>6.5913865546218628E-2</v>
      </c>
      <c r="DV109" s="18"/>
      <c r="DW109" s="13">
        <v>30.7</v>
      </c>
      <c r="DX109" s="68">
        <f t="shared" si="392"/>
        <v>3.4366576819406996E-2</v>
      </c>
      <c r="DY109" s="68">
        <f t="shared" si="616"/>
        <v>2.3285274293857731E-2</v>
      </c>
      <c r="DZ109" s="68">
        <f t="shared" si="393"/>
        <v>0.63820704375667037</v>
      </c>
      <c r="EA109" s="68"/>
      <c r="EB109" s="15">
        <f t="shared" si="394"/>
        <v>-8.2760681207051087E-2</v>
      </c>
      <c r="ED109" s="13">
        <v>35.01</v>
      </c>
      <c r="EE109" s="68">
        <f t="shared" si="395"/>
        <v>2.8495887191539334E-2</v>
      </c>
      <c r="EF109" s="68">
        <f t="shared" si="617"/>
        <v>1.7414584665990069E-2</v>
      </c>
      <c r="EG109" s="68">
        <f t="shared" si="396"/>
        <v>0.66476462196861608</v>
      </c>
      <c r="EH109" s="68"/>
      <c r="EI109" s="15">
        <f t="shared" si="397"/>
        <v>-5.0704989154013135E-2</v>
      </c>
      <c r="EK109" s="13">
        <v>114.52</v>
      </c>
      <c r="EL109" s="68">
        <f t="shared" si="398"/>
        <v>2.2499999999999964E-2</v>
      </c>
      <c r="EM109" s="68">
        <f t="shared" si="618"/>
        <v>1.1418697474450699E-2</v>
      </c>
      <c r="EN109" s="68">
        <f t="shared" si="399"/>
        <v>0.77440347071583493</v>
      </c>
      <c r="EO109" s="68"/>
      <c r="EP109" s="15">
        <f t="shared" si="400"/>
        <v>2.8930817610062883E-2</v>
      </c>
      <c r="ER109" s="13">
        <v>36.57</v>
      </c>
      <c r="ES109" s="68">
        <f t="shared" si="401"/>
        <v>1.9230769230769166E-2</v>
      </c>
      <c r="ET109" s="68">
        <f t="shared" si="619"/>
        <v>8.1494667052199009E-3</v>
      </c>
      <c r="EU109" s="68">
        <f t="shared" si="402"/>
        <v>4.7550845030077449E-2</v>
      </c>
      <c r="EV109" s="68"/>
      <c r="EW109" s="15">
        <f t="shared" si="403"/>
        <v>-5.9655438416045259E-2</v>
      </c>
      <c r="EY109" s="13">
        <v>36.49</v>
      </c>
      <c r="EZ109" s="68">
        <f t="shared" si="404"/>
        <v>-9.7693351424694552E-3</v>
      </c>
      <c r="FA109" s="68">
        <f t="shared" si="620"/>
        <v>-2.0850637668018722E-2</v>
      </c>
      <c r="FB109" s="68"/>
      <c r="FC109" s="68"/>
      <c r="FD109" s="15">
        <f t="shared" si="405"/>
        <v>0.48454027664768123</v>
      </c>
      <c r="FF109" s="13">
        <v>55.15</v>
      </c>
      <c r="FG109" s="68">
        <f t="shared" si="406"/>
        <v>1.0999083409715884E-2</v>
      </c>
      <c r="FH109" s="68">
        <f t="shared" si="621"/>
        <v>-8.2219115833380776E-5</v>
      </c>
      <c r="FI109" s="68">
        <f t="shared" si="407"/>
        <v>-6.651997291807718E-2</v>
      </c>
      <c r="FJ109" s="68"/>
      <c r="FK109" s="15">
        <f t="shared" si="408"/>
        <v>-2.8878323648529682E-2</v>
      </c>
      <c r="FM109" s="13">
        <v>181.7</v>
      </c>
      <c r="FN109" s="68">
        <f t="shared" si="409"/>
        <v>2.0729172518397832E-2</v>
      </c>
      <c r="FO109" s="68">
        <f t="shared" si="622"/>
        <v>9.6478699928485671E-3</v>
      </c>
      <c r="FP109" s="68">
        <f t="shared" si="410"/>
        <v>0.56260749914000674</v>
      </c>
      <c r="FQ109" s="68"/>
      <c r="FR109" s="15">
        <f t="shared" si="411"/>
        <v>2.20191566662953E-4</v>
      </c>
      <c r="FT109" s="13">
        <v>95.73</v>
      </c>
      <c r="FU109" s="68">
        <f t="shared" si="412"/>
        <v>1.6349930990551081E-2</v>
      </c>
      <c r="FV109" s="68">
        <f t="shared" si="623"/>
        <v>5.2686284650018157E-3</v>
      </c>
      <c r="FW109" s="68">
        <f t="shared" si="413"/>
        <v>8.7470180620243129E-2</v>
      </c>
      <c r="FX109" s="68"/>
      <c r="FY109" s="15">
        <f t="shared" si="414"/>
        <v>6.1543579507651325E-2</v>
      </c>
      <c r="GA109" s="13">
        <v>18.11</v>
      </c>
      <c r="GB109" s="68">
        <f t="shared" si="415"/>
        <v>1.2297372833985402E-2</v>
      </c>
      <c r="GC109" s="68">
        <f t="shared" si="624"/>
        <v>1.2160703084361374E-3</v>
      </c>
      <c r="GD109" s="68"/>
      <c r="GE109" s="68"/>
      <c r="GF109" s="15">
        <f t="shared" si="416"/>
        <v>3.9013195639701646E-2</v>
      </c>
      <c r="GG109" s="18"/>
      <c r="GH109" s="13">
        <v>17.48</v>
      </c>
      <c r="GI109" s="68">
        <f t="shared" si="417"/>
        <v>7.4927953890489337E-3</v>
      </c>
      <c r="GJ109" s="68">
        <f t="shared" si="625"/>
        <v>-3.5885071365003313E-3</v>
      </c>
      <c r="GK109" s="68">
        <f t="shared" si="418"/>
        <v>-9.0530697190426557E-2</v>
      </c>
      <c r="GL109" s="68"/>
      <c r="GM109" s="15">
        <f t="shared" si="419"/>
        <v>-7.5132275132275037E-2</v>
      </c>
      <c r="GO109" s="13">
        <v>24.75</v>
      </c>
      <c r="GP109" s="68">
        <f t="shared" si="420"/>
        <v>8.1466395112016008E-3</v>
      </c>
      <c r="GQ109" s="68">
        <f t="shared" si="626"/>
        <v>-2.9346630143476642E-3</v>
      </c>
      <c r="GR109" s="68"/>
      <c r="GS109" s="68"/>
      <c r="GT109" s="15">
        <f t="shared" si="421"/>
        <v>-9.1743119266055051E-2</v>
      </c>
      <c r="GV109" s="13">
        <v>14.98</v>
      </c>
      <c r="GW109" s="68">
        <f t="shared" si="422"/>
        <v>1.0114632501685795E-2</v>
      </c>
      <c r="GX109" s="68">
        <f t="shared" si="627"/>
        <v>-9.6667002386346956E-4</v>
      </c>
      <c r="GY109" s="68">
        <f t="shared" si="423"/>
        <v>0.26413502109704651</v>
      </c>
      <c r="GZ109" s="68"/>
      <c r="HA109" s="15">
        <f t="shared" si="424"/>
        <v>9.1836734693877528E-2</v>
      </c>
      <c r="HD109" s="13">
        <v>362.89</v>
      </c>
      <c r="HE109" s="68">
        <f t="shared" si="425"/>
        <v>6.9399422408204195E-2</v>
      </c>
      <c r="HF109" s="68">
        <f t="shared" si="628"/>
        <v>5.831811988265493E-2</v>
      </c>
      <c r="HG109" s="68">
        <f t="shared" si="426"/>
        <v>1.0385933374529521</v>
      </c>
      <c r="HH109" s="68"/>
      <c r="HI109" s="15">
        <f t="shared" si="427"/>
        <v>-0.10140154516640251</v>
      </c>
      <c r="HK109" s="13">
        <v>38.119999999999997</v>
      </c>
      <c r="HL109" s="68">
        <f t="shared" si="428"/>
        <v>5.8594834768119955E-2</v>
      </c>
      <c r="HM109" s="68">
        <f t="shared" si="629"/>
        <v>4.751353224257069E-2</v>
      </c>
      <c r="HN109" s="68">
        <f t="shared" si="429"/>
        <v>14.370967741935484</v>
      </c>
      <c r="HO109" s="68"/>
      <c r="HP109" s="15">
        <f t="shared" si="430"/>
        <v>0.44503411675511745</v>
      </c>
      <c r="HR109" s="13">
        <v>103.53</v>
      </c>
      <c r="HS109" s="68">
        <f t="shared" si="431"/>
        <v>4.462986319976792E-3</v>
      </c>
      <c r="HT109" s="68">
        <f t="shared" si="630"/>
        <v>-6.6183162055724731E-3</v>
      </c>
      <c r="HU109" s="68">
        <f t="shared" si="432"/>
        <v>1.8442307692307691</v>
      </c>
      <c r="HV109" s="68"/>
      <c r="HW109" s="15">
        <f t="shared" si="433"/>
        <v>-3.7556939667193381E-2</v>
      </c>
      <c r="HY109" s="13">
        <v>135.5</v>
      </c>
      <c r="HZ109" s="68">
        <f t="shared" si="434"/>
        <v>3.2066417853606581E-2</v>
      </c>
      <c r="IA109" s="68">
        <f t="shared" si="631"/>
        <v>2.0985115328057316E-2</v>
      </c>
      <c r="IB109" s="68">
        <f t="shared" si="435"/>
        <v>0.27950897072710096</v>
      </c>
      <c r="IC109" s="68"/>
      <c r="ID109" s="15">
        <f t="shared" si="436"/>
        <v>9.0103507334872886E-3</v>
      </c>
      <c r="IF109" s="13">
        <v>235.65</v>
      </c>
      <c r="IG109" s="68">
        <f t="shared" si="437"/>
        <v>3.0299055613851027E-2</v>
      </c>
      <c r="IH109" s="68">
        <f t="shared" si="632"/>
        <v>1.9217753088301762E-2</v>
      </c>
      <c r="II109" s="68">
        <f t="shared" si="438"/>
        <v>0.34657142857142859</v>
      </c>
      <c r="IJ109" s="68"/>
      <c r="IK109" s="15">
        <f t="shared" si="439"/>
        <v>1.6433747412008291E-2</v>
      </c>
      <c r="IM109" s="26">
        <v>227.89</v>
      </c>
      <c r="IN109" s="68">
        <f t="shared" si="440"/>
        <v>1.4016196493725982E-2</v>
      </c>
      <c r="IO109" s="68">
        <f t="shared" si="633"/>
        <v>2.9348939681767168E-3</v>
      </c>
      <c r="IP109" s="68">
        <f t="shared" si="441"/>
        <v>3.4501074008982617</v>
      </c>
      <c r="IQ109" s="68"/>
      <c r="IR109" s="15">
        <f t="shared" si="442"/>
        <v>0.21534851474588021</v>
      </c>
      <c r="IT109" s="26">
        <v>60.47</v>
      </c>
      <c r="IU109" s="68">
        <f t="shared" si="443"/>
        <v>3.0328846481513055E-2</v>
      </c>
      <c r="IV109" s="68">
        <f t="shared" si="634"/>
        <v>1.924754395596379E-2</v>
      </c>
      <c r="IW109" s="68">
        <f t="shared" si="444"/>
        <v>2.3134246575342465</v>
      </c>
      <c r="IX109" s="68"/>
      <c r="IY109" s="15">
        <f t="shared" si="445"/>
        <v>0.17668807160926248</v>
      </c>
      <c r="JA109" s="13">
        <v>642.32000000000005</v>
      </c>
      <c r="JB109" s="68">
        <f t="shared" si="446"/>
        <v>2.4335789238669515E-2</v>
      </c>
      <c r="JC109" s="68">
        <f t="shared" si="635"/>
        <v>1.325448671312025E-2</v>
      </c>
      <c r="JD109" s="68">
        <f t="shared" si="447"/>
        <v>0.299190938511327</v>
      </c>
      <c r="JE109" s="68"/>
      <c r="JF109" s="15">
        <f t="shared" si="448"/>
        <v>9.7026523885160046E-2</v>
      </c>
      <c r="JH109" s="13">
        <v>460.69</v>
      </c>
      <c r="JI109" s="68">
        <f t="shared" si="449"/>
        <v>2.3346217068728043E-2</v>
      </c>
      <c r="JJ109" s="68">
        <f t="shared" si="636"/>
        <v>1.2264914543178778E-2</v>
      </c>
      <c r="JK109" s="68">
        <f t="shared" si="450"/>
        <v>0.13277926676338242</v>
      </c>
      <c r="JL109" s="68"/>
      <c r="JM109" s="15">
        <f t="shared" si="451"/>
        <v>9.2977461447212334E-2</v>
      </c>
      <c r="JO109" s="13">
        <v>14.04</v>
      </c>
      <c r="JP109" s="68">
        <f t="shared" si="452"/>
        <v>3.9999999999999938E-2</v>
      </c>
      <c r="JQ109" s="68">
        <f t="shared" si="637"/>
        <v>2.8918697474450673E-2</v>
      </c>
      <c r="JR109" s="68">
        <f t="shared" si="453"/>
        <v>-0.52623586974860814</v>
      </c>
      <c r="JS109" s="68"/>
      <c r="JT109" s="15">
        <f t="shared" si="454"/>
        <v>0.37782139352306182</v>
      </c>
      <c r="JV109" s="13">
        <v>1.7</v>
      </c>
      <c r="JW109" s="68">
        <f t="shared" si="455"/>
        <v>1.1904761904761916E-2</v>
      </c>
      <c r="JX109" s="68">
        <f t="shared" si="638"/>
        <v>8.2345937921265121E-4</v>
      </c>
      <c r="JY109" s="68">
        <f t="shared" si="456"/>
        <v>-0.32806324110671931</v>
      </c>
      <c r="JZ109" s="68"/>
      <c r="KA109" s="15">
        <f t="shared" si="457"/>
        <v>-5.5555555555555601E-2</v>
      </c>
      <c r="KC109" s="13">
        <v>17.079999999999998</v>
      </c>
      <c r="KD109" s="68">
        <f t="shared" si="458"/>
        <v>2.7677496991576251E-2</v>
      </c>
      <c r="KE109" s="68">
        <f t="shared" si="639"/>
        <v>1.6596194466026986E-2</v>
      </c>
      <c r="KF109" s="68">
        <f t="shared" si="459"/>
        <v>-0.12320328542094466</v>
      </c>
      <c r="KG109" s="68"/>
      <c r="KH109" s="15">
        <f t="shared" si="460"/>
        <v>-0.22993688007213714</v>
      </c>
      <c r="KI109" s="18"/>
      <c r="KJ109" s="13">
        <v>63.65</v>
      </c>
      <c r="KK109" s="68">
        <f t="shared" si="461"/>
        <v>3.0268695370670076E-2</v>
      </c>
      <c r="KL109" s="68">
        <f t="shared" si="640"/>
        <v>1.9187392845120811E-2</v>
      </c>
      <c r="KM109" s="68">
        <f t="shared" si="462"/>
        <v>2.0165876777251182</v>
      </c>
      <c r="KN109" s="68"/>
      <c r="KO109" s="15">
        <f t="shared" si="463"/>
        <v>-5.2968308287457154E-2</v>
      </c>
      <c r="KQ109" s="13">
        <v>1.47</v>
      </c>
      <c r="KR109" s="68">
        <f t="shared" si="464"/>
        <v>-3.6065573770491764E-2</v>
      </c>
      <c r="KS109" s="68">
        <f t="shared" si="641"/>
        <v>-4.7146876296041029E-2</v>
      </c>
      <c r="KT109" s="68">
        <f t="shared" si="465"/>
        <v>-0.43893129770992367</v>
      </c>
      <c r="KU109" s="68"/>
      <c r="KV109" s="15">
        <f t="shared" si="466"/>
        <v>0.45544554455445541</v>
      </c>
      <c r="KW109" s="18"/>
      <c r="KX109" s="13">
        <v>30.71</v>
      </c>
      <c r="KY109" s="68">
        <f t="shared" si="467"/>
        <v>6.8173913043478293E-2</v>
      </c>
      <c r="KZ109" s="68">
        <f t="shared" si="642"/>
        <v>5.7092610517929028E-2</v>
      </c>
      <c r="LA109" s="68">
        <f t="shared" si="468"/>
        <v>-0.57305713888502718</v>
      </c>
      <c r="LB109" s="68"/>
      <c r="LC109" s="15">
        <f t="shared" si="469"/>
        <v>0.29523407844791227</v>
      </c>
      <c r="LD109" s="18"/>
      <c r="LE109" s="26">
        <v>56.56</v>
      </c>
      <c r="LF109" s="68">
        <f t="shared" si="470"/>
        <v>1.7083258406761424E-2</v>
      </c>
      <c r="LG109" s="68">
        <f t="shared" si="643"/>
        <v>6.0019558812121586E-3</v>
      </c>
      <c r="LH109" s="68">
        <f t="shared" si="471"/>
        <v>0.57856544794864651</v>
      </c>
      <c r="LI109" s="68"/>
      <c r="LJ109" s="15">
        <f t="shared" si="472"/>
        <v>0.22663196703535032</v>
      </c>
      <c r="LL109" s="13">
        <v>116.3</v>
      </c>
      <c r="LM109" s="68">
        <f t="shared" si="473"/>
        <v>-1.1222581193674608E-2</v>
      </c>
      <c r="LN109" s="68">
        <f t="shared" si="644"/>
        <v>-2.2303883719223871E-2</v>
      </c>
      <c r="LO109" s="68">
        <f t="shared" si="474"/>
        <v>0.32914285714285713</v>
      </c>
      <c r="LP109" s="68"/>
      <c r="LQ109" s="15">
        <f t="shared" si="475"/>
        <v>0.48702211993351241</v>
      </c>
      <c r="LS109" s="13">
        <v>14.51</v>
      </c>
      <c r="LT109" s="68">
        <f t="shared" si="476"/>
        <v>-1.3596193065941608E-2</v>
      </c>
      <c r="LU109" s="68">
        <f t="shared" si="645"/>
        <v>-2.4677495591490871E-2</v>
      </c>
      <c r="LV109" s="68"/>
      <c r="LW109" s="68"/>
      <c r="LX109" s="15">
        <f t="shared" si="477"/>
        <v>0.56864864864864861</v>
      </c>
      <c r="LZ109" s="13">
        <v>14.12</v>
      </c>
      <c r="MA109" s="68">
        <f t="shared" si="478"/>
        <v>-1.3277428371768084E-2</v>
      </c>
      <c r="MB109" s="68">
        <f t="shared" si="646"/>
        <v>-2.4358730897317347E-2</v>
      </c>
      <c r="MC109" s="68">
        <f t="shared" si="479"/>
        <v>-0.36539325842696635</v>
      </c>
      <c r="MD109" s="68"/>
      <c r="ME109" s="15">
        <f t="shared" si="480"/>
        <v>4.7477744807121573E-2</v>
      </c>
      <c r="MG109" s="13">
        <v>53.9</v>
      </c>
      <c r="MH109" s="68">
        <f t="shared" si="481"/>
        <v>0.10224948875255624</v>
      </c>
      <c r="MI109" s="68">
        <f t="shared" si="647"/>
        <v>9.1168186227006981E-2</v>
      </c>
      <c r="MJ109" s="68">
        <f t="shared" si="482"/>
        <v>6.2641509433962259</v>
      </c>
      <c r="MK109" s="68"/>
      <c r="ML109" s="15">
        <f t="shared" si="483"/>
        <v>1.5388601036269431</v>
      </c>
      <c r="MN109" s="13">
        <v>122.36</v>
      </c>
      <c r="MO109" s="68">
        <f t="shared" si="484"/>
        <v>2.2478482493523837E-2</v>
      </c>
      <c r="MP109" s="68">
        <f t="shared" si="648"/>
        <v>1.1397179967974572E-2</v>
      </c>
      <c r="MQ109" s="68">
        <f t="shared" si="485"/>
        <v>-2.8117553613979399E-2</v>
      </c>
      <c r="MR109" s="68"/>
      <c r="MS109" s="15">
        <f t="shared" si="486"/>
        <v>9.8482808151539619E-2</v>
      </c>
      <c r="MU109" s="13">
        <v>14.27</v>
      </c>
      <c r="MV109" s="68">
        <f t="shared" si="487"/>
        <v>3.1814895155459114E-2</v>
      </c>
      <c r="MW109" s="68">
        <f t="shared" si="649"/>
        <v>2.0733592629909849E-2</v>
      </c>
      <c r="MX109" s="68">
        <f t="shared" si="488"/>
        <v>-0.31624341159559183</v>
      </c>
      <c r="MY109" s="68"/>
      <c r="MZ109" s="15">
        <f t="shared" si="489"/>
        <v>0.33739456419868785</v>
      </c>
      <c r="NB109" s="13">
        <v>241.78</v>
      </c>
      <c r="NC109" s="68">
        <f t="shared" si="490"/>
        <v>3.8618497358133982E-2</v>
      </c>
      <c r="ND109" s="68">
        <f t="shared" si="650"/>
        <v>2.7537194832584717E-2</v>
      </c>
      <c r="NE109" s="68">
        <f t="shared" si="491"/>
        <v>0.78474939100907948</v>
      </c>
      <c r="NF109" s="68"/>
      <c r="NG109" s="15">
        <f t="shared" si="492"/>
        <v>0.44960729060495241</v>
      </c>
      <c r="NI109" s="13">
        <v>5.22</v>
      </c>
      <c r="NJ109" s="68">
        <f t="shared" si="493"/>
        <v>2.3529411764705906E-2</v>
      </c>
      <c r="NK109" s="68">
        <f t="shared" si="651"/>
        <v>1.2448109239156641E-2</v>
      </c>
      <c r="NL109" s="68">
        <f t="shared" si="494"/>
        <v>-0.95855498213576817</v>
      </c>
      <c r="NM109" s="68"/>
      <c r="NN109" s="15">
        <f t="shared" si="495"/>
        <v>6.5306122448979459E-2</v>
      </c>
      <c r="NP109" s="26">
        <v>471.51</v>
      </c>
      <c r="NQ109" s="68">
        <f t="shared" si="496"/>
        <v>1.5331940825599183E-2</v>
      </c>
      <c r="NR109" s="68">
        <f t="shared" si="652"/>
        <v>4.2506383000499182E-3</v>
      </c>
      <c r="NS109" s="68">
        <f t="shared" si="497"/>
        <v>2.5924571428571426</v>
      </c>
      <c r="NT109" s="68"/>
      <c r="NU109" s="15">
        <f t="shared" si="498"/>
        <v>0.43346608700939404</v>
      </c>
      <c r="NW109" s="26">
        <v>172.9</v>
      </c>
      <c r="NX109" s="68">
        <f t="shared" si="499"/>
        <v>2.6295482875289409E-2</v>
      </c>
      <c r="NY109" s="68">
        <f t="shared" si="653"/>
        <v>1.5214180349740144E-2</v>
      </c>
      <c r="NZ109" s="68">
        <f t="shared" si="500"/>
        <v>-1.6272189349112343E-2</v>
      </c>
      <c r="OA109" s="68"/>
      <c r="OB109" s="15">
        <f t="shared" si="501"/>
        <v>-8.6634970945589043E-2</v>
      </c>
      <c r="OD109" s="13">
        <v>1.8</v>
      </c>
      <c r="OE109" s="68">
        <f t="shared" si="502"/>
        <v>2.8571428571428598E-2</v>
      </c>
      <c r="OF109" s="68">
        <f t="shared" si="654"/>
        <v>1.7490126045879333E-2</v>
      </c>
      <c r="OG109" s="68">
        <f t="shared" si="503"/>
        <v>-0.99202375149554656</v>
      </c>
      <c r="OH109" s="68"/>
      <c r="OI109" s="15">
        <f t="shared" si="504"/>
        <v>0.23287671232876719</v>
      </c>
      <c r="OK109" s="13">
        <v>128.69999999999999</v>
      </c>
      <c r="OL109" s="68">
        <f t="shared" si="505"/>
        <v>0.13602259687527568</v>
      </c>
      <c r="OM109" s="68">
        <f t="shared" si="655"/>
        <v>0.12494129434972642</v>
      </c>
      <c r="ON109" s="68">
        <f t="shared" si="506"/>
        <v>2.0318021201413421</v>
      </c>
      <c r="OO109" s="68"/>
      <c r="OP109" s="15">
        <f t="shared" si="507"/>
        <v>0.93214232097282679</v>
      </c>
      <c r="OR109" s="13">
        <v>4.6900000000000004</v>
      </c>
      <c r="OS109" s="68">
        <f t="shared" si="508"/>
        <v>1.5151515151515213E-2</v>
      </c>
      <c r="OT109" s="68">
        <f t="shared" si="656"/>
        <v>4.0702126259659476E-3</v>
      </c>
      <c r="OU109" s="68">
        <f t="shared" si="509"/>
        <v>-0.39090909090909087</v>
      </c>
      <c r="OV109" s="68"/>
      <c r="OW109" s="15">
        <f t="shared" si="510"/>
        <v>3.1875</v>
      </c>
      <c r="OY109" s="13">
        <v>134.19</v>
      </c>
      <c r="OZ109" s="68">
        <f t="shared" si="511"/>
        <v>1.3902531167359301E-2</v>
      </c>
      <c r="PA109" s="68">
        <f t="shared" si="657"/>
        <v>2.821228641810036E-3</v>
      </c>
      <c r="PB109" s="68">
        <f t="shared" si="665"/>
        <v>3.1289230769230767</v>
      </c>
      <c r="PC109" s="68"/>
      <c r="PD109" s="15">
        <f t="shared" si="512"/>
        <v>0.17145351374945439</v>
      </c>
      <c r="PE109" s="18"/>
      <c r="PF109" s="26">
        <v>247.9</v>
      </c>
      <c r="PG109" s="68">
        <f t="shared" si="513"/>
        <v>4.383342456524484E-2</v>
      </c>
      <c r="PH109" s="68">
        <f t="shared" si="658"/>
        <v>3.2752122039695575E-2</v>
      </c>
      <c r="PI109" s="68">
        <f t="shared" si="514"/>
        <v>-0.28805284319356689</v>
      </c>
      <c r="PJ109" s="68"/>
      <c r="PK109" s="15">
        <f t="shared" si="515"/>
        <v>0.18538707980681879</v>
      </c>
      <c r="PM109" s="13"/>
      <c r="PN109" s="68">
        <f t="shared" si="516"/>
        <v>0</v>
      </c>
      <c r="PO109" s="68">
        <f t="shared" si="517"/>
        <v>-1.1081302525549265E-2</v>
      </c>
      <c r="PP109" s="68">
        <f t="shared" si="518"/>
        <v>0</v>
      </c>
      <c r="PQ109" s="68"/>
      <c r="PR109" s="15">
        <f t="shared" si="519"/>
        <v>0</v>
      </c>
      <c r="PT109" s="13">
        <v>5.45</v>
      </c>
      <c r="PU109" s="68">
        <f t="shared" si="520"/>
        <v>9.2592592592592258E-3</v>
      </c>
      <c r="PV109" s="68">
        <f t="shared" si="659"/>
        <v>-1.8220432662900393E-3</v>
      </c>
      <c r="PW109" s="68">
        <f t="shared" si="521"/>
        <v>-0.375</v>
      </c>
      <c r="PX109" s="68"/>
      <c r="PY109" s="15">
        <f t="shared" si="522"/>
        <v>6.2378167641325595E-2</v>
      </c>
      <c r="QA109" s="13">
        <v>210.46</v>
      </c>
      <c r="QB109" s="68">
        <f t="shared" si="523"/>
        <v>-3.7868029915742829E-3</v>
      </c>
      <c r="QC109" s="68">
        <f t="shared" si="660"/>
        <v>-1.4868105517123548E-2</v>
      </c>
      <c r="QD109" s="68">
        <f t="shared" si="524"/>
        <v>-0.37621150597231684</v>
      </c>
      <c r="QE109" s="68"/>
      <c r="QF109" s="15">
        <f t="shared" si="525"/>
        <v>9.7632210284760601E-2</v>
      </c>
      <c r="QH109" s="13">
        <v>1.39</v>
      </c>
      <c r="QI109" s="68">
        <f t="shared" si="526"/>
        <v>0</v>
      </c>
      <c r="QJ109" s="68">
        <f t="shared" si="661"/>
        <v>-1.1081302525549265E-2</v>
      </c>
      <c r="QK109" s="68">
        <f t="shared" si="527"/>
        <v>-0.44621513944223107</v>
      </c>
      <c r="QL109" s="68"/>
      <c r="QM109" s="15">
        <f t="shared" si="528"/>
        <v>6.9230769230769124E-2</v>
      </c>
      <c r="QO109" s="13">
        <v>8.4600000000000009</v>
      </c>
      <c r="QP109" s="68">
        <f t="shared" si="529"/>
        <v>-9.0322580645161271E-2</v>
      </c>
      <c r="QQ109" s="68">
        <f t="shared" si="662"/>
        <v>-0.10140388317071053</v>
      </c>
      <c r="QR109" s="68">
        <f t="shared" si="530"/>
        <v>-0.98968770569735975</v>
      </c>
      <c r="QS109" s="68"/>
      <c r="QT109" s="15">
        <f t="shared" si="531"/>
        <v>-0.26306620209059228</v>
      </c>
      <c r="QV109" s="13">
        <v>1.613</v>
      </c>
      <c r="QW109" s="68">
        <f t="shared" si="532"/>
        <v>1.446540880503139E-2</v>
      </c>
      <c r="QX109" s="68">
        <f t="shared" si="663"/>
        <v>3.3841062794821245E-3</v>
      </c>
      <c r="QY109" s="68">
        <f t="shared" si="533"/>
        <v>-0.54305949008498577</v>
      </c>
      <c r="QZ109" s="68"/>
      <c r="RA109" s="15">
        <f t="shared" si="534"/>
        <v>-0.34082550061299555</v>
      </c>
      <c r="RC109" s="13">
        <v>29.78</v>
      </c>
      <c r="RD109" s="68">
        <f t="shared" si="535"/>
        <v>4.1622945085694342E-2</v>
      </c>
      <c r="RE109" s="68">
        <f t="shared" si="664"/>
        <v>3.0541642560145077E-2</v>
      </c>
      <c r="RF109" s="68">
        <f t="shared" si="536"/>
        <v>-0.35666450637286667</v>
      </c>
      <c r="RG109" s="68"/>
      <c r="RH109" s="15">
        <f t="shared" si="537"/>
        <v>0.20323232323232329</v>
      </c>
      <c r="RJ109" s="13">
        <v>197.68</v>
      </c>
      <c r="RK109" s="68">
        <f t="shared" si="538"/>
        <v>2.9690592770080307E-2</v>
      </c>
      <c r="RL109" s="68">
        <f t="shared" si="539"/>
        <v>1.8609290244531042E-2</v>
      </c>
      <c r="RM109" s="68">
        <f t="shared" si="540"/>
        <v>-8.3031821133685887E-2</v>
      </c>
      <c r="RN109" s="68"/>
      <c r="RO109" s="15">
        <f t="shared" si="541"/>
        <v>4.8800325335502642E-3</v>
      </c>
      <c r="RQ109" s="13">
        <v>14.44</v>
      </c>
      <c r="RR109" s="68">
        <f t="shared" si="542"/>
        <v>3.8102084831056746E-2</v>
      </c>
      <c r="RS109" s="68">
        <f t="shared" si="543"/>
        <v>2.7020782305507481E-2</v>
      </c>
      <c r="RT109" s="68">
        <f t="shared" si="544"/>
        <v>-1.3661202185792422E-2</v>
      </c>
      <c r="RU109" s="68"/>
      <c r="RV109" s="15">
        <f t="shared" si="545"/>
        <v>-0.30710172744721692</v>
      </c>
      <c r="RX109" s="26">
        <v>123.39</v>
      </c>
      <c r="RY109" s="68">
        <f t="shared" si="546"/>
        <v>6.4877138918172322E-4</v>
      </c>
      <c r="RZ109" s="68">
        <f t="shared" si="547"/>
        <v>-1.0432531136367542E-2</v>
      </c>
      <c r="SA109" s="68">
        <f t="shared" si="548"/>
        <v>-7.2673981662407947E-2</v>
      </c>
      <c r="SB109" s="68"/>
      <c r="SC109" s="15">
        <f t="shared" si="549"/>
        <v>0.63149543831812782</v>
      </c>
      <c r="SE109" s="13">
        <v>14.19</v>
      </c>
      <c r="SF109" s="68">
        <f t="shared" si="550"/>
        <v>1.2125534950071322E-2</v>
      </c>
      <c r="SG109" s="68">
        <f t="shared" si="551"/>
        <v>1.0442324245220572E-3</v>
      </c>
      <c r="SH109" s="68">
        <f t="shared" si="552"/>
        <v>0.13519999999999996</v>
      </c>
      <c r="SI109" s="68"/>
      <c r="SJ109" s="15">
        <f t="shared" si="553"/>
        <v>-7.011795543905637E-2</v>
      </c>
      <c r="SL109" s="13">
        <v>0.70299999999999996</v>
      </c>
      <c r="SM109" s="68">
        <f t="shared" si="554"/>
        <v>6.0331825037707273E-2</v>
      </c>
      <c r="SN109" s="68">
        <f t="shared" si="555"/>
        <v>4.9250522512158008E-2</v>
      </c>
      <c r="SO109" s="68">
        <f t="shared" si="556"/>
        <v>-0.50492957746478873</v>
      </c>
      <c r="SP109" s="68"/>
      <c r="SQ109" s="15">
        <f t="shared" si="557"/>
        <v>-0.30396039603960401</v>
      </c>
      <c r="SS109" s="13">
        <v>17.55</v>
      </c>
      <c r="ST109" s="68">
        <f t="shared" si="558"/>
        <v>-6.6489361702127658E-2</v>
      </c>
      <c r="SU109" s="68">
        <f t="shared" si="559"/>
        <v>-7.7570664227676916E-2</v>
      </c>
      <c r="SV109" s="68">
        <f t="shared" si="560"/>
        <v>8.7360594795539037E-2</v>
      </c>
      <c r="SW109" s="68"/>
      <c r="SX109" s="15">
        <f t="shared" si="561"/>
        <v>1.0892857142857142</v>
      </c>
      <c r="SZ109" s="13">
        <v>18.77</v>
      </c>
      <c r="TA109" s="68">
        <f t="shared" si="562"/>
        <v>-4.6724225495175298E-2</v>
      </c>
      <c r="TB109" s="68">
        <f t="shared" si="563"/>
        <v>-5.7805528020724563E-2</v>
      </c>
      <c r="TC109" s="68">
        <f t="shared" si="564"/>
        <v>-0.53505078028238784</v>
      </c>
      <c r="TD109" s="68"/>
      <c r="TE109" s="15">
        <f t="shared" si="565"/>
        <v>0.2032051282051282</v>
      </c>
      <c r="TG109" s="13">
        <v>0.16800000000000001</v>
      </c>
      <c r="TH109" s="68">
        <f t="shared" si="566"/>
        <v>-1.2345679012345625E-2</v>
      </c>
      <c r="TI109" s="68">
        <f t="shared" si="567"/>
        <v>-2.3426981537894888E-2</v>
      </c>
      <c r="TJ109" s="68">
        <f t="shared" si="568"/>
        <v>-0.23636363636363633</v>
      </c>
      <c r="TK109" s="68"/>
      <c r="TL109" s="15">
        <f t="shared" si="569"/>
        <v>-8.8495575221239006E-3</v>
      </c>
      <c r="TN109" s="13">
        <v>40.98</v>
      </c>
      <c r="TO109" s="68">
        <f t="shared" si="570"/>
        <v>5.8641177990183313E-2</v>
      </c>
      <c r="TP109" s="68">
        <f t="shared" si="571"/>
        <v>4.7559875464634048E-2</v>
      </c>
      <c r="TQ109" s="68">
        <f t="shared" si="572"/>
        <v>-0.40268050403387434</v>
      </c>
      <c r="TR109" s="68"/>
      <c r="TS109" s="15">
        <f t="shared" si="573"/>
        <v>0.37747899159663856</v>
      </c>
      <c r="TU109" s="13">
        <v>2.86</v>
      </c>
      <c r="TV109" s="68">
        <f t="shared" si="574"/>
        <v>2.5089605734766967E-2</v>
      </c>
      <c r="TW109" s="68">
        <f t="shared" si="575"/>
        <v>1.4008303209217702E-2</v>
      </c>
      <c r="TX109" s="68">
        <f t="shared" si="576"/>
        <v>-0.35147392290249441</v>
      </c>
      <c r="TY109" s="68"/>
      <c r="TZ109" s="15">
        <f t="shared" si="577"/>
        <v>0.67251461988304084</v>
      </c>
      <c r="UB109" s="13"/>
      <c r="UC109" s="68">
        <f t="shared" si="578"/>
        <v>0</v>
      </c>
      <c r="UD109" s="68">
        <f t="shared" si="579"/>
        <v>-1.1081302525549265E-2</v>
      </c>
      <c r="UE109" s="68">
        <f t="shared" si="580"/>
        <v>0</v>
      </c>
      <c r="UF109" s="68"/>
      <c r="UG109" s="15">
        <f t="shared" si="581"/>
        <v>0</v>
      </c>
      <c r="UI109" s="13"/>
      <c r="UJ109" s="68">
        <f t="shared" si="582"/>
        <v>0</v>
      </c>
      <c r="UK109" s="68">
        <f t="shared" si="583"/>
        <v>-1.1081302525549265E-2</v>
      </c>
      <c r="UL109" s="68">
        <f t="shared" si="584"/>
        <v>0</v>
      </c>
      <c r="UM109" s="68"/>
      <c r="UN109" s="15">
        <f t="shared" si="585"/>
        <v>0</v>
      </c>
      <c r="UP109" s="13"/>
      <c r="UQ109" s="68">
        <f t="shared" si="586"/>
        <v>0</v>
      </c>
      <c r="UR109" s="68">
        <f t="shared" si="587"/>
        <v>-1.1081302525549265E-2</v>
      </c>
      <c r="US109" s="68">
        <f t="shared" si="588"/>
        <v>0</v>
      </c>
      <c r="UT109" s="68"/>
      <c r="UU109" s="15">
        <f t="shared" si="589"/>
        <v>0</v>
      </c>
      <c r="UW109" s="13"/>
      <c r="UX109" s="68">
        <f t="shared" si="590"/>
        <v>0</v>
      </c>
      <c r="UY109" s="68">
        <f t="shared" si="591"/>
        <v>-1.1081302525549265E-2</v>
      </c>
      <c r="UZ109" s="68">
        <f t="shared" si="592"/>
        <v>0</v>
      </c>
      <c r="VA109" s="68"/>
      <c r="VB109" s="15">
        <f t="shared" si="593"/>
        <v>0</v>
      </c>
      <c r="VD109" s="13"/>
      <c r="VE109" s="68">
        <f t="shared" si="594"/>
        <v>0</v>
      </c>
      <c r="VF109" s="68">
        <f t="shared" si="595"/>
        <v>-1.1081302525549265E-2</v>
      </c>
      <c r="VG109" s="68">
        <f t="shared" si="596"/>
        <v>0</v>
      </c>
      <c r="VH109" s="68"/>
      <c r="VI109" s="15">
        <f t="shared" si="597"/>
        <v>0</v>
      </c>
      <c r="VM109" s="21">
        <f t="shared" si="598"/>
        <v>2.7399723626972784E-2</v>
      </c>
      <c r="VN109" s="49"/>
      <c r="VO109" s="21">
        <f t="shared" si="599"/>
        <v>0.64677013182474874</v>
      </c>
      <c r="VP109" s="14"/>
      <c r="VQ109" s="21">
        <f t="shared" si="600"/>
        <v>0.2271995299530275</v>
      </c>
    </row>
    <row r="110" spans="1:589" ht="15.75" customHeight="1" x14ac:dyDescent="0.2">
      <c r="A110" s="127">
        <v>45805</v>
      </c>
      <c r="B110" s="4">
        <f t="shared" si="333"/>
        <v>45805</v>
      </c>
      <c r="C110" s="13">
        <v>42098.7</v>
      </c>
      <c r="D110" s="138">
        <f t="shared" si="334"/>
        <v>-244.95000000000437</v>
      </c>
      <c r="E110" s="68">
        <f t="shared" si="335"/>
        <v>-5.7848107095161694E-3</v>
      </c>
      <c r="F110" s="15">
        <f t="shared" si="336"/>
        <v>-1.0471927796537439E-2</v>
      </c>
      <c r="G110" s="13">
        <v>5888.55</v>
      </c>
      <c r="H110" s="138">
        <f t="shared" si="337"/>
        <v>-32.989999999999782</v>
      </c>
      <c r="I110" s="68">
        <f t="shared" si="338"/>
        <v>-5.5711858739449166E-3</v>
      </c>
      <c r="J110" s="15">
        <f t="shared" si="339"/>
        <v>1.1765445973310243E-3</v>
      </c>
      <c r="K110" s="13">
        <v>19100.939999999999</v>
      </c>
      <c r="L110" s="138">
        <f t="shared" si="340"/>
        <v>-98.220000000001164</v>
      </c>
      <c r="M110" s="68">
        <f t="shared" si="341"/>
        <v>-5.1158488183858652E-3</v>
      </c>
      <c r="N110" s="15">
        <f t="shared" si="342"/>
        <v>-1.0866981620120264E-2</v>
      </c>
      <c r="O110" s="13">
        <v>2067.8000000000002</v>
      </c>
      <c r="P110" s="138">
        <f t="shared" si="343"/>
        <v>-22.599999999999909</v>
      </c>
      <c r="Q110" s="68">
        <f t="shared" si="344"/>
        <v>-1.0811327975507035E-2</v>
      </c>
      <c r="R110" s="15">
        <f t="shared" si="345"/>
        <v>-7.2801951429493708E-2</v>
      </c>
      <c r="S110" s="18">
        <f t="shared" si="346"/>
        <v>-3.9192349734754389E-3</v>
      </c>
      <c r="T110" s="121">
        <f t="shared" si="347"/>
        <v>259.81140639881289</v>
      </c>
      <c r="U110" s="121">
        <f t="shared" si="348"/>
        <v>259.81140639881289</v>
      </c>
      <c r="V110" s="134">
        <f t="shared" si="349"/>
        <v>-3.0079097162657516E-3</v>
      </c>
      <c r="W110" s="21">
        <f t="shared" si="601"/>
        <v>4.220282566041165E-3</v>
      </c>
      <c r="X110" s="18">
        <f t="shared" si="350"/>
        <v>-6.8207933443384964E-3</v>
      </c>
      <c r="Y110" s="352">
        <f>237632.33-25380.68</f>
        <v>212251.65</v>
      </c>
      <c r="Z110" s="15">
        <v>1.9999999999999999E-6</v>
      </c>
      <c r="AA110" s="21">
        <f t="shared" si="351"/>
        <v>3.0099097162657514E-3</v>
      </c>
      <c r="AC110" s="13">
        <v>219</v>
      </c>
      <c r="AD110" s="68">
        <f t="shared" si="352"/>
        <v>-4.2738928798763199E-3</v>
      </c>
      <c r="AE110" s="68">
        <f t="shared" si="602"/>
        <v>-1.2659831636105683E-3</v>
      </c>
      <c r="AF110" s="68">
        <f t="shared" si="353"/>
        <v>0.32912544759361528</v>
      </c>
      <c r="AG110" s="68"/>
      <c r="AH110" s="15">
        <f t="shared" si="354"/>
        <v>-3.5964255843641275E-2</v>
      </c>
      <c r="AJ110" s="13">
        <v>21.79</v>
      </c>
      <c r="AK110" s="68">
        <f t="shared" si="355"/>
        <v>-3.2021957913998299E-3</v>
      </c>
      <c r="AL110" s="68">
        <f t="shared" si="603"/>
        <v>-1.9428607513407832E-4</v>
      </c>
      <c r="AM110" s="68">
        <f t="shared" si="356"/>
        <v>0.17150537634408589</v>
      </c>
      <c r="AN110" s="68"/>
      <c r="AO110" s="15">
        <f t="shared" si="357"/>
        <v>3.613884926295758E-2</v>
      </c>
      <c r="AQ110" s="13">
        <v>20.48</v>
      </c>
      <c r="AR110" s="68">
        <f t="shared" si="358"/>
        <v>-4.3753038405444757E-3</v>
      </c>
      <c r="AS110" s="68">
        <f t="shared" si="604"/>
        <v>-1.3673941242787241E-3</v>
      </c>
      <c r="AT110" s="68">
        <f t="shared" si="359"/>
        <v>0.18587145338737701</v>
      </c>
      <c r="AU110" s="68"/>
      <c r="AV110" s="15">
        <f t="shared" si="360"/>
        <v>-4.6110852352119168E-2</v>
      </c>
      <c r="AX110" s="13">
        <v>204.83</v>
      </c>
      <c r="AY110" s="68">
        <f t="shared" si="361"/>
        <v>-5.5347866194105279E-3</v>
      </c>
      <c r="AZ110" s="68">
        <f t="shared" si="605"/>
        <v>-2.5268769031447764E-3</v>
      </c>
      <c r="BA110" s="68">
        <f t="shared" si="362"/>
        <v>0.5274422073079793</v>
      </c>
      <c r="BB110" s="68"/>
      <c r="BC110" s="15">
        <f t="shared" si="363"/>
        <v>3.1343356677604917E-3</v>
      </c>
      <c r="BE110" s="26">
        <v>76.56</v>
      </c>
      <c r="BF110" s="68">
        <f t="shared" si="364"/>
        <v>-6.7462376751426575E-3</v>
      </c>
      <c r="BG110" s="68">
        <f t="shared" si="606"/>
        <v>-3.7383279588769059E-3</v>
      </c>
      <c r="BH110" s="68"/>
      <c r="BI110" s="68"/>
      <c r="BJ110" s="15">
        <f t="shared" si="365"/>
        <v>3.9228994163160044E-2</v>
      </c>
      <c r="BL110" s="13">
        <v>70.67</v>
      </c>
      <c r="BM110" s="68">
        <f t="shared" si="366"/>
        <v>-3.5250987027636775E-3</v>
      </c>
      <c r="BN110" s="68">
        <f t="shared" si="607"/>
        <v>-5.1718898649792591E-4</v>
      </c>
      <c r="BO110" s="68">
        <f t="shared" si="367"/>
        <v>0.19013135735938025</v>
      </c>
      <c r="BP110" s="68"/>
      <c r="BQ110" s="15">
        <f t="shared" si="368"/>
        <v>6.4788307970468542E-2</v>
      </c>
      <c r="BS110" s="13">
        <v>38.68</v>
      </c>
      <c r="BT110" s="68">
        <f t="shared" si="369"/>
        <v>-7.4416217603284363E-3</v>
      </c>
      <c r="BU110" s="68">
        <f t="shared" si="608"/>
        <v>-4.4337120440626852E-3</v>
      </c>
      <c r="BV110" s="68">
        <f t="shared" si="370"/>
        <v>3.8110574342458445E-2</v>
      </c>
      <c r="BW110" s="68"/>
      <c r="BX110" s="15">
        <f t="shared" si="371"/>
        <v>1.1241830065359469E-2</v>
      </c>
      <c r="BZ110" s="13"/>
      <c r="CA110" s="68">
        <f t="shared" si="372"/>
        <v>0</v>
      </c>
      <c r="CB110" s="68">
        <f t="shared" si="609"/>
        <v>0</v>
      </c>
      <c r="CC110" s="68">
        <f t="shared" si="373"/>
        <v>0</v>
      </c>
      <c r="CD110" s="68"/>
      <c r="CE110" s="15">
        <f t="shared" si="374"/>
        <v>0</v>
      </c>
      <c r="CG110" s="13">
        <v>29.75</v>
      </c>
      <c r="CH110" s="68">
        <f t="shared" si="375"/>
        <v>-9.983361064891871E-3</v>
      </c>
      <c r="CI110" s="68">
        <f t="shared" si="610"/>
        <v>-6.9754513486261199E-3</v>
      </c>
      <c r="CJ110" s="68">
        <f t="shared" si="376"/>
        <v>-1.5878266622560384E-2</v>
      </c>
      <c r="CK110" s="68"/>
      <c r="CL110" s="15">
        <f t="shared" si="377"/>
        <v>-0.13416763678696156</v>
      </c>
      <c r="CN110" s="13">
        <v>31.31</v>
      </c>
      <c r="CO110" s="68">
        <f t="shared" si="378"/>
        <v>-1.1054958938723988E-2</v>
      </c>
      <c r="CP110" s="68">
        <f t="shared" si="611"/>
        <v>-8.0470492224582364E-3</v>
      </c>
      <c r="CQ110" s="68">
        <f t="shared" si="379"/>
        <v>-9.5724313975753474E-4</v>
      </c>
      <c r="CR110" s="68"/>
      <c r="CS110" s="15">
        <f t="shared" si="380"/>
        <v>-6.4535404840155366E-2</v>
      </c>
      <c r="CU110" s="13">
        <v>34.869999999999997</v>
      </c>
      <c r="CV110" s="68">
        <f t="shared" si="381"/>
        <v>-1.4693416219271069E-2</v>
      </c>
      <c r="CW110" s="68">
        <f t="shared" si="612"/>
        <v>-1.1685506503005318E-2</v>
      </c>
      <c r="CX110" s="68">
        <f t="shared" si="382"/>
        <v>8.4603421461897324E-2</v>
      </c>
      <c r="CY110" s="68"/>
      <c r="CZ110" s="15">
        <f t="shared" si="383"/>
        <v>-6.4645922746781215E-2</v>
      </c>
      <c r="DB110" s="13">
        <v>19.239999999999998</v>
      </c>
      <c r="DC110" s="68">
        <f t="shared" si="384"/>
        <v>-1.2827090815802977E-2</v>
      </c>
      <c r="DD110" s="68">
        <f t="shared" si="613"/>
        <v>-9.8191810995372254E-3</v>
      </c>
      <c r="DE110" s="68">
        <f t="shared" si="385"/>
        <v>-0.12025605852766358</v>
      </c>
      <c r="DF110" s="68"/>
      <c r="DG110" s="15">
        <f t="shared" si="386"/>
        <v>-5.5009823182711248E-2</v>
      </c>
      <c r="DI110" s="13">
        <v>48.39</v>
      </c>
      <c r="DJ110" s="68">
        <f t="shared" si="387"/>
        <v>-1.2851897184822573E-2</v>
      </c>
      <c r="DK110" s="68">
        <f t="shared" si="614"/>
        <v>-9.843987468556822E-3</v>
      </c>
      <c r="DL110" s="68">
        <f t="shared" si="388"/>
        <v>9.6036240090600272E-2</v>
      </c>
      <c r="DM110" s="68"/>
      <c r="DN110" s="15">
        <f t="shared" si="389"/>
        <v>0.14777039848197354</v>
      </c>
      <c r="DP110" s="13">
        <v>40.44</v>
      </c>
      <c r="DQ110" s="68">
        <f t="shared" si="390"/>
        <v>-3.6954915003696888E-3</v>
      </c>
      <c r="DR110" s="68">
        <f t="shared" si="615"/>
        <v>-6.875817841039372E-4</v>
      </c>
      <c r="DS110" s="68"/>
      <c r="DT110" s="68"/>
      <c r="DU110" s="15">
        <f t="shared" si="391"/>
        <v>6.1974789915966375E-2</v>
      </c>
      <c r="DV110" s="18"/>
      <c r="DW110" s="13">
        <v>30.61</v>
      </c>
      <c r="DX110" s="68">
        <f t="shared" si="392"/>
        <v>-2.9315960912052073E-3</v>
      </c>
      <c r="DY110" s="68">
        <f t="shared" si="616"/>
        <v>7.6313625060544284E-5</v>
      </c>
      <c r="DZ110" s="68">
        <f t="shared" si="393"/>
        <v>0.63340448239060843</v>
      </c>
      <c r="EA110" s="68"/>
      <c r="EB110" s="15">
        <f t="shared" si="394"/>
        <v>-8.544965640872422E-2</v>
      </c>
      <c r="ED110" s="13">
        <v>34.770000000000003</v>
      </c>
      <c r="EE110" s="68">
        <f t="shared" si="395"/>
        <v>-6.8551842330761186E-3</v>
      </c>
      <c r="EF110" s="68">
        <f t="shared" si="617"/>
        <v>-3.847274516810367E-3</v>
      </c>
      <c r="EG110" s="68">
        <f t="shared" si="396"/>
        <v>0.65335235378031387</v>
      </c>
      <c r="EH110" s="68"/>
      <c r="EI110" s="15">
        <f t="shared" si="397"/>
        <v>-5.7212581344902369E-2</v>
      </c>
      <c r="EK110" s="13">
        <v>114.59</v>
      </c>
      <c r="EL110" s="68">
        <f t="shared" si="398"/>
        <v>6.1124694376534568E-4</v>
      </c>
      <c r="EM110" s="68">
        <f t="shared" si="618"/>
        <v>3.6191566600310972E-3</v>
      </c>
      <c r="EN110" s="68">
        <f t="shared" si="399"/>
        <v>0.77548806941431658</v>
      </c>
      <c r="EO110" s="68"/>
      <c r="EP110" s="15">
        <f t="shared" si="400"/>
        <v>2.9559748427673012E-2</v>
      </c>
      <c r="ER110" s="13">
        <v>36.06</v>
      </c>
      <c r="ES110" s="68">
        <f t="shared" si="401"/>
        <v>-1.3945857260049167E-2</v>
      </c>
      <c r="ET110" s="68">
        <f t="shared" si="619"/>
        <v>-1.0937947543783416E-2</v>
      </c>
      <c r="EU110" s="68">
        <f t="shared" si="402"/>
        <v>3.2941850472644106E-2</v>
      </c>
      <c r="EV110" s="68"/>
      <c r="EW110" s="15">
        <f t="shared" si="403"/>
        <v>-7.2769349447158613E-2</v>
      </c>
      <c r="EY110" s="13">
        <v>36.83</v>
      </c>
      <c r="EZ110" s="68">
        <f t="shared" si="404"/>
        <v>9.3176212661001991E-3</v>
      </c>
      <c r="FA110" s="68">
        <f t="shared" si="620"/>
        <v>1.232553098236595E-2</v>
      </c>
      <c r="FB110" s="68"/>
      <c r="FC110" s="68"/>
      <c r="FD110" s="15">
        <f t="shared" si="405"/>
        <v>0.49837266069975594</v>
      </c>
      <c r="FF110" s="13">
        <v>54.54</v>
      </c>
      <c r="FG110" s="68">
        <f t="shared" si="406"/>
        <v>-1.1060743427017216E-2</v>
      </c>
      <c r="FH110" s="68">
        <f t="shared" si="621"/>
        <v>-8.0528337107514652E-3</v>
      </c>
      <c r="FI110" s="68">
        <f t="shared" si="407"/>
        <v>-7.6844955991875408E-2</v>
      </c>
      <c r="FJ110" s="68"/>
      <c r="FK110" s="15">
        <f t="shared" si="408"/>
        <v>-3.9619651347068144E-2</v>
      </c>
      <c r="FM110" s="13">
        <v>180.17</v>
      </c>
      <c r="FN110" s="68">
        <f t="shared" si="409"/>
        <v>-8.4204733076499796E-3</v>
      </c>
      <c r="FO110" s="68">
        <f t="shared" si="622"/>
        <v>-5.4125635913842285E-3</v>
      </c>
      <c r="FP110" s="68">
        <f t="shared" si="410"/>
        <v>0.5494496044031647</v>
      </c>
      <c r="FQ110" s="68"/>
      <c r="FR110" s="15">
        <f t="shared" si="411"/>
        <v>-8.2021358581966814E-3</v>
      </c>
      <c r="FT110" s="13">
        <v>94.76</v>
      </c>
      <c r="FU110" s="68">
        <f t="shared" si="412"/>
        <v>-1.0132664786378344E-2</v>
      </c>
      <c r="FV110" s="68">
        <f t="shared" si="623"/>
        <v>-7.1247550701125928E-3</v>
      </c>
      <c r="FW110" s="68">
        <f t="shared" si="413"/>
        <v>7.6451209814835899E-2</v>
      </c>
      <c r="FX110" s="68"/>
      <c r="FY110" s="15">
        <f t="shared" si="414"/>
        <v>5.078731426036813E-2</v>
      </c>
      <c r="GA110" s="13">
        <v>17.96</v>
      </c>
      <c r="GB110" s="68">
        <f t="shared" si="415"/>
        <v>-8.2827167310877189E-3</v>
      </c>
      <c r="GC110" s="68">
        <f t="shared" si="624"/>
        <v>-5.2748070148219677E-3</v>
      </c>
      <c r="GD110" s="68"/>
      <c r="GE110" s="68"/>
      <c r="GF110" s="15">
        <f t="shared" si="416"/>
        <v>3.0407343660355773E-2</v>
      </c>
      <c r="GG110" s="18"/>
      <c r="GH110" s="13">
        <v>17.34</v>
      </c>
      <c r="GI110" s="68">
        <f t="shared" si="417"/>
        <v>-8.0091533180778347E-3</v>
      </c>
      <c r="GJ110" s="68">
        <f t="shared" si="625"/>
        <v>-5.0012436018120835E-3</v>
      </c>
      <c r="GK110" s="68">
        <f t="shared" si="418"/>
        <v>-9.7814776274713799E-2</v>
      </c>
      <c r="GL110" s="68"/>
      <c r="GM110" s="15">
        <f t="shared" si="419"/>
        <v>-8.2539682539682482E-2</v>
      </c>
      <c r="GO110" s="13">
        <v>24.56</v>
      </c>
      <c r="GP110" s="68">
        <f t="shared" si="420"/>
        <v>-7.6767676767677288E-3</v>
      </c>
      <c r="GQ110" s="68">
        <f t="shared" si="626"/>
        <v>-4.6688579605019768E-3</v>
      </c>
      <c r="GR110" s="68"/>
      <c r="GS110" s="68"/>
      <c r="GT110" s="15">
        <f t="shared" si="421"/>
        <v>-9.8715596330275282E-2</v>
      </c>
      <c r="GV110" s="13">
        <v>14.9</v>
      </c>
      <c r="GW110" s="68">
        <f t="shared" si="422"/>
        <v>-5.3404539385847839E-3</v>
      </c>
      <c r="GX110" s="68">
        <f t="shared" si="627"/>
        <v>-2.3325442223190323E-3</v>
      </c>
      <c r="GY110" s="68">
        <f t="shared" si="423"/>
        <v>0.25738396624472581</v>
      </c>
      <c r="GZ110" s="68"/>
      <c r="HA110" s="15">
        <f t="shared" si="424"/>
        <v>8.6005830903790062E-2</v>
      </c>
      <c r="HD110" s="13">
        <v>356.9</v>
      </c>
      <c r="HE110" s="68">
        <f t="shared" si="425"/>
        <v>-1.6506379343602769E-2</v>
      </c>
      <c r="HF110" s="68">
        <f t="shared" si="628"/>
        <v>-1.3498469627337018E-2</v>
      </c>
      <c r="HG110" s="68">
        <f t="shared" si="426"/>
        <v>1.0049435424976125</v>
      </c>
      <c r="HH110" s="68"/>
      <c r="HI110" s="15">
        <f t="shared" si="427"/>
        <v>-0.11623415213946117</v>
      </c>
      <c r="HK110" s="13">
        <v>37.33</v>
      </c>
      <c r="HL110" s="68">
        <f t="shared" si="428"/>
        <v>-2.0724029380902391E-2</v>
      </c>
      <c r="HM110" s="68">
        <f t="shared" si="629"/>
        <v>-1.771611966463664E-2</v>
      </c>
      <c r="HN110" s="68">
        <f t="shared" si="429"/>
        <v>14.05241935483871</v>
      </c>
      <c r="HO110" s="68"/>
      <c r="HP110" s="15">
        <f t="shared" si="430"/>
        <v>0.41508718726307808</v>
      </c>
      <c r="HR110" s="13">
        <v>102.12</v>
      </c>
      <c r="HS110" s="68">
        <f t="shared" si="431"/>
        <v>-1.361924079976815E-2</v>
      </c>
      <c r="HT110" s="68">
        <f t="shared" si="630"/>
        <v>-1.0611331083502399E-2</v>
      </c>
      <c r="HU110" s="68">
        <f t="shared" si="432"/>
        <v>1.8054945054945055</v>
      </c>
      <c r="HV110" s="68"/>
      <c r="HW110" s="15">
        <f t="shared" si="433"/>
        <v>-5.0664683461931662E-2</v>
      </c>
      <c r="HY110" s="13">
        <v>134.81</v>
      </c>
      <c r="HZ110" s="68">
        <f t="shared" si="434"/>
        <v>-5.0922509225092083E-3</v>
      </c>
      <c r="IA110" s="68">
        <f t="shared" si="631"/>
        <v>-2.0843412062434567E-3</v>
      </c>
      <c r="IB110" s="68">
        <f t="shared" si="435"/>
        <v>0.27299338999055706</v>
      </c>
      <c r="IC110" s="68"/>
      <c r="ID110" s="15">
        <f t="shared" si="436"/>
        <v>3.8722168441433485E-3</v>
      </c>
      <c r="IF110" s="13">
        <v>239.43</v>
      </c>
      <c r="IG110" s="68">
        <f t="shared" si="437"/>
        <v>1.6040738383195422E-2</v>
      </c>
      <c r="IH110" s="68">
        <f t="shared" si="632"/>
        <v>1.9048648099461173E-2</v>
      </c>
      <c r="II110" s="68">
        <f t="shared" si="438"/>
        <v>0.36817142857142859</v>
      </c>
      <c r="IJ110" s="68"/>
      <c r="IK110" s="15">
        <f t="shared" si="439"/>
        <v>3.2738095238095254E-2</v>
      </c>
      <c r="IM110" s="13">
        <v>225.66</v>
      </c>
      <c r="IN110" s="68">
        <f t="shared" si="440"/>
        <v>-9.7854227916977041E-3</v>
      </c>
      <c r="IO110" s="68">
        <f t="shared" si="633"/>
        <v>-6.777513075431953E-3</v>
      </c>
      <c r="IP110" s="68">
        <f t="shared" si="441"/>
        <v>3.4065612185120089</v>
      </c>
      <c r="IQ110" s="68"/>
      <c r="IR110" s="15">
        <f t="shared" si="442"/>
        <v>0.20345581568982993</v>
      </c>
      <c r="IT110" s="13">
        <v>60.42</v>
      </c>
      <c r="IU110" s="68">
        <f t="shared" si="443"/>
        <v>-8.2685629237633804E-4</v>
      </c>
      <c r="IV110" s="68">
        <f t="shared" si="634"/>
        <v>2.1810534238894137E-3</v>
      </c>
      <c r="IW110" s="68">
        <f t="shared" si="444"/>
        <v>2.3106849315068496</v>
      </c>
      <c r="IX110" s="68"/>
      <c r="IY110" s="15">
        <f t="shared" si="445"/>
        <v>0.17571511967308817</v>
      </c>
      <c r="JA110" s="13">
        <v>643.58000000000004</v>
      </c>
      <c r="JB110" s="68">
        <f t="shared" si="446"/>
        <v>1.9616390584132376E-3</v>
      </c>
      <c r="JC110" s="68">
        <f t="shared" si="635"/>
        <v>4.9695487746789892E-3</v>
      </c>
      <c r="JD110" s="68">
        <f t="shared" si="447"/>
        <v>0.30173948220064739</v>
      </c>
      <c r="JE110" s="68"/>
      <c r="JF110" s="15">
        <f t="shared" si="448"/>
        <v>9.917849396252848E-2</v>
      </c>
      <c r="JH110" s="26">
        <v>457.36</v>
      </c>
      <c r="JI110" s="68">
        <f t="shared" si="449"/>
        <v>-7.2282880027784062E-3</v>
      </c>
      <c r="JJ110" s="68">
        <f t="shared" si="636"/>
        <v>-4.2203782865126542E-3</v>
      </c>
      <c r="JK110" s="68">
        <f t="shared" si="450"/>
        <v>0.12459121197964056</v>
      </c>
      <c r="JL110" s="68"/>
      <c r="JM110" s="15">
        <f t="shared" si="451"/>
        <v>8.5077105575326245E-2</v>
      </c>
      <c r="JO110" s="13">
        <v>14.06</v>
      </c>
      <c r="JP110" s="68">
        <f t="shared" si="452"/>
        <v>1.4245014245015208E-3</v>
      </c>
      <c r="JQ110" s="68">
        <f t="shared" si="637"/>
        <v>4.4324111407672727E-3</v>
      </c>
      <c r="JR110" s="68">
        <f t="shared" si="453"/>
        <v>-0.52556099207018725</v>
      </c>
      <c r="JS110" s="68"/>
      <c r="JT110" s="15">
        <f t="shared" si="454"/>
        <v>0.37978410206084406</v>
      </c>
      <c r="JV110" s="13">
        <v>1.71</v>
      </c>
      <c r="JW110" s="68">
        <f t="shared" si="455"/>
        <v>5.8823529411764757E-3</v>
      </c>
      <c r="JX110" s="68">
        <f t="shared" si="638"/>
        <v>8.8902626574422269E-3</v>
      </c>
      <c r="JY110" s="68">
        <f t="shared" si="456"/>
        <v>-0.32411067193675885</v>
      </c>
      <c r="JZ110" s="68"/>
      <c r="KA110" s="15">
        <f t="shared" si="457"/>
        <v>-5.0000000000000044E-2</v>
      </c>
      <c r="KC110" s="13">
        <v>16.95</v>
      </c>
      <c r="KD110" s="68">
        <f t="shared" si="458"/>
        <v>-7.6112412177985374E-3</v>
      </c>
      <c r="KE110" s="68">
        <f t="shared" si="639"/>
        <v>-4.6033315015327862E-3</v>
      </c>
      <c r="KF110" s="68">
        <f t="shared" si="459"/>
        <v>-0.12987679671457911</v>
      </c>
      <c r="KG110" s="68"/>
      <c r="KH110" s="15">
        <f t="shared" si="460"/>
        <v>-0.23579801623083863</v>
      </c>
      <c r="KI110" s="18"/>
      <c r="KJ110" s="13">
        <v>62.71</v>
      </c>
      <c r="KK110" s="68">
        <f t="shared" si="461"/>
        <v>-1.4768263943440656E-2</v>
      </c>
      <c r="KL110" s="68">
        <f t="shared" si="640"/>
        <v>-1.1760354227174905E-2</v>
      </c>
      <c r="KM110" s="68">
        <f t="shared" si="462"/>
        <v>1.9720379146919429</v>
      </c>
      <c r="KN110" s="68"/>
      <c r="KO110" s="15">
        <f t="shared" si="463"/>
        <v>-6.6954322273471104E-2</v>
      </c>
      <c r="KQ110" s="13">
        <v>1.5089999999999999</v>
      </c>
      <c r="KR110" s="68">
        <f t="shared" si="464"/>
        <v>2.6530612244897906E-2</v>
      </c>
      <c r="KS110" s="68">
        <f t="shared" si="641"/>
        <v>2.9538521961163657E-2</v>
      </c>
      <c r="KT110" s="68">
        <f t="shared" si="465"/>
        <v>-0.42404580152671761</v>
      </c>
      <c r="KU110" s="68"/>
      <c r="KV110" s="15">
        <f t="shared" si="466"/>
        <v>0.49405940594059394</v>
      </c>
      <c r="KW110" s="18"/>
      <c r="KX110" s="13">
        <v>29.74</v>
      </c>
      <c r="KY110" s="68">
        <f t="shared" si="467"/>
        <v>-3.1585802670140099E-2</v>
      </c>
      <c r="KZ110" s="68">
        <f t="shared" si="642"/>
        <v>-2.8577892953874348E-2</v>
      </c>
      <c r="LA110" s="68">
        <f t="shared" si="468"/>
        <v>-0.58654247184762975</v>
      </c>
      <c r="LB110" s="68"/>
      <c r="LC110" s="15">
        <f t="shared" si="469"/>
        <v>0.25432307043441577</v>
      </c>
      <c r="LD110" s="18"/>
      <c r="LE110" s="13">
        <v>55.49</v>
      </c>
      <c r="LF110" s="68">
        <f t="shared" si="470"/>
        <v>-1.8917963224893922E-2</v>
      </c>
      <c r="LG110" s="68">
        <f t="shared" si="643"/>
        <v>-1.5910053508628171E-2</v>
      </c>
      <c r="LH110" s="68">
        <f t="shared" si="471"/>
        <v>0.54870220485626586</v>
      </c>
      <c r="LI110" s="68"/>
      <c r="LJ110" s="15">
        <f t="shared" si="472"/>
        <v>0.20342658859249627</v>
      </c>
      <c r="LL110" s="13">
        <v>117.94</v>
      </c>
      <c r="LM110" s="68">
        <f t="shared" si="473"/>
        <v>1.4101461736887366E-2</v>
      </c>
      <c r="LN110" s="68">
        <f t="shared" si="644"/>
        <v>1.7109371453153117E-2</v>
      </c>
      <c r="LO110" s="68">
        <f t="shared" si="474"/>
        <v>0.34788571428571424</v>
      </c>
      <c r="LP110" s="68"/>
      <c r="LQ110" s="15">
        <f t="shared" si="475"/>
        <v>0.50799130545965998</v>
      </c>
      <c r="LS110" s="13">
        <v>14.79</v>
      </c>
      <c r="LT110" s="68">
        <f t="shared" si="476"/>
        <v>1.9297036526533383E-2</v>
      </c>
      <c r="LU110" s="68">
        <f t="shared" si="645"/>
        <v>2.2304946242799134E-2</v>
      </c>
      <c r="LV110" s="68"/>
      <c r="LW110" s="68"/>
      <c r="LX110" s="15">
        <f t="shared" si="477"/>
        <v>0.5989189189189188</v>
      </c>
      <c r="LZ110" s="13">
        <v>14.29</v>
      </c>
      <c r="MA110" s="68">
        <f t="shared" si="478"/>
        <v>1.2039660056657219E-2</v>
      </c>
      <c r="MB110" s="68">
        <f t="shared" si="646"/>
        <v>1.5047569772922971E-2</v>
      </c>
      <c r="MC110" s="68">
        <f t="shared" si="479"/>
        <v>-0.3577528089887641</v>
      </c>
      <c r="MD110" s="68"/>
      <c r="ME110" s="15">
        <f t="shared" si="480"/>
        <v>6.0089020771513256E-2</v>
      </c>
      <c r="MG110" s="13">
        <v>55.09</v>
      </c>
      <c r="MH110" s="68">
        <f t="shared" si="481"/>
        <v>2.2077922077922169E-2</v>
      </c>
      <c r="MI110" s="68">
        <f t="shared" si="647"/>
        <v>2.508583179418792E-2</v>
      </c>
      <c r="MJ110" s="68">
        <f t="shared" si="482"/>
        <v>6.4245283018867925</v>
      </c>
      <c r="MK110" s="68"/>
      <c r="ML110" s="15">
        <f t="shared" si="483"/>
        <v>1.5949128591615638</v>
      </c>
      <c r="MN110" s="13">
        <v>126.67</v>
      </c>
      <c r="MO110" s="68">
        <f t="shared" si="484"/>
        <v>3.5223929388689131E-2</v>
      </c>
      <c r="MP110" s="68">
        <f t="shared" si="648"/>
        <v>3.8231839104954882E-2</v>
      </c>
      <c r="MQ110" s="68">
        <f t="shared" si="485"/>
        <v>6.1159650516282443E-3</v>
      </c>
      <c r="MR110" s="68"/>
      <c r="MS110" s="15">
        <f t="shared" si="486"/>
        <v>0.13717568902055841</v>
      </c>
      <c r="MU110" s="13">
        <v>14.14</v>
      </c>
      <c r="MV110" s="68">
        <f t="shared" si="487"/>
        <v>-9.1100210231253691E-3</v>
      </c>
      <c r="MW110" s="68">
        <f t="shared" si="649"/>
        <v>-6.1021113068596179E-3</v>
      </c>
      <c r="MX110" s="68">
        <f t="shared" si="488"/>
        <v>-0.32247244849065643</v>
      </c>
      <c r="MY110" s="68"/>
      <c r="MZ110" s="15">
        <f t="shared" si="489"/>
        <v>0.32521087160262424</v>
      </c>
      <c r="NB110" s="13">
        <v>243.71</v>
      </c>
      <c r="NC110" s="68">
        <f t="shared" si="490"/>
        <v>7.9824633964761631E-3</v>
      </c>
      <c r="ND110" s="68">
        <f t="shared" si="650"/>
        <v>1.0990373112741914E-2</v>
      </c>
      <c r="NE110" s="68">
        <f t="shared" si="491"/>
        <v>0.79899608769469266</v>
      </c>
      <c r="NF110" s="68"/>
      <c r="NG110" s="15">
        <f t="shared" si="492"/>
        <v>0.46117872774147145</v>
      </c>
      <c r="NI110" s="13">
        <v>5.26</v>
      </c>
      <c r="NJ110" s="68">
        <f t="shared" si="493"/>
        <v>7.662835249042153E-3</v>
      </c>
      <c r="NK110" s="68">
        <f t="shared" si="651"/>
        <v>1.0670744965307904E-2</v>
      </c>
      <c r="NL110" s="68">
        <f t="shared" si="494"/>
        <v>-0.95823739579198086</v>
      </c>
      <c r="NM110" s="68"/>
      <c r="NN110" s="15">
        <f t="shared" si="495"/>
        <v>7.3469387755101923E-2</v>
      </c>
      <c r="NP110" s="13">
        <v>485.51</v>
      </c>
      <c r="NQ110" s="68">
        <f t="shared" si="496"/>
        <v>2.9691841106233165E-2</v>
      </c>
      <c r="NR110" s="68">
        <f t="shared" si="652"/>
        <v>3.2699750822498916E-2</v>
      </c>
      <c r="NS110" s="68">
        <f t="shared" si="497"/>
        <v>2.6991238095238095</v>
      </c>
      <c r="NT110" s="68"/>
      <c r="NU110" s="15">
        <f t="shared" si="498"/>
        <v>0.47602833429605079</v>
      </c>
      <c r="NW110" s="13">
        <v>172.36</v>
      </c>
      <c r="NX110" s="68">
        <f t="shared" si="499"/>
        <v>-3.1231925968767615E-3</v>
      </c>
      <c r="NY110" s="68">
        <f t="shared" si="653"/>
        <v>-1.1528288061100987E-4</v>
      </c>
      <c r="NZ110" s="68">
        <f t="shared" si="500"/>
        <v>-1.934456076467898E-2</v>
      </c>
      <c r="OA110" s="68"/>
      <c r="OB110" s="15">
        <f t="shared" si="501"/>
        <v>-8.9487585842577905E-2</v>
      </c>
      <c r="OD110" s="13">
        <v>1.82</v>
      </c>
      <c r="OE110" s="68">
        <f t="shared" si="502"/>
        <v>1.111111111111112E-2</v>
      </c>
      <c r="OF110" s="68">
        <f t="shared" si="654"/>
        <v>1.4119020827376871E-2</v>
      </c>
      <c r="OG110" s="68">
        <f t="shared" si="503"/>
        <v>-0.99193512651216376</v>
      </c>
      <c r="OH110" s="68"/>
      <c r="OI110" s="15">
        <f t="shared" si="504"/>
        <v>0.24657534246575349</v>
      </c>
      <c r="OK110" s="13">
        <v>127.49</v>
      </c>
      <c r="OL110" s="68">
        <f t="shared" si="505"/>
        <v>-9.4017094017093544E-3</v>
      </c>
      <c r="OM110" s="68">
        <f t="shared" si="655"/>
        <v>-6.3937996854436033E-3</v>
      </c>
      <c r="ON110" s="68">
        <f t="shared" si="506"/>
        <v>2.0032979976442871</v>
      </c>
      <c r="OO110" s="68"/>
      <c r="OP110" s="15">
        <f t="shared" si="507"/>
        <v>0.91397688034829594</v>
      </c>
      <c r="OR110" s="13">
        <v>4.72</v>
      </c>
      <c r="OS110" s="68">
        <f t="shared" si="508"/>
        <v>6.3965884861405878E-3</v>
      </c>
      <c r="OT110" s="68">
        <f t="shared" si="656"/>
        <v>9.4044982024063389E-3</v>
      </c>
      <c r="OU110" s="68">
        <f t="shared" si="509"/>
        <v>-0.38701298701298709</v>
      </c>
      <c r="OV110" s="68"/>
      <c r="OW110" s="15">
        <f t="shared" si="510"/>
        <v>3.2142857142857135</v>
      </c>
      <c r="OY110" s="13">
        <v>132.85</v>
      </c>
      <c r="OZ110" s="68">
        <f t="shared" si="511"/>
        <v>-9.9858409717564905E-3</v>
      </c>
      <c r="PA110" s="68">
        <f t="shared" si="657"/>
        <v>-6.9779312554907394E-3</v>
      </c>
      <c r="PB110" s="68">
        <f t="shared" si="665"/>
        <v>3.0876923076923077</v>
      </c>
      <c r="PC110" s="68"/>
      <c r="PD110" s="15">
        <f t="shared" si="512"/>
        <v>0.15975556525534698</v>
      </c>
      <c r="PE110" s="18"/>
      <c r="PF110" s="13">
        <v>244.42</v>
      </c>
      <c r="PG110" s="68">
        <f t="shared" si="513"/>
        <v>-1.403791851553053E-2</v>
      </c>
      <c r="PH110" s="68">
        <f t="shared" si="658"/>
        <v>-1.1030008799264778E-2</v>
      </c>
      <c r="PI110" s="68">
        <f t="shared" si="514"/>
        <v>-0.29804709936817925</v>
      </c>
      <c r="PJ110" s="68"/>
      <c r="PK110" s="15">
        <f t="shared" si="515"/>
        <v>0.16874671257112797</v>
      </c>
      <c r="PM110" s="13"/>
      <c r="PN110" s="68">
        <f t="shared" si="516"/>
        <v>0</v>
      </c>
      <c r="PO110" s="68">
        <f t="shared" si="517"/>
        <v>3.0079097162657516E-3</v>
      </c>
      <c r="PP110" s="68">
        <f t="shared" si="518"/>
        <v>0</v>
      </c>
      <c r="PQ110" s="68"/>
      <c r="PR110" s="15">
        <f t="shared" si="519"/>
        <v>0</v>
      </c>
      <c r="PT110" s="13">
        <v>5.32</v>
      </c>
      <c r="PU110" s="68">
        <f t="shared" si="520"/>
        <v>-2.3853211009174292E-2</v>
      </c>
      <c r="PV110" s="68">
        <f t="shared" si="659"/>
        <v>-2.0845301292908541E-2</v>
      </c>
      <c r="PW110" s="68">
        <f t="shared" si="521"/>
        <v>-0.38990825688073394</v>
      </c>
      <c r="PX110" s="68"/>
      <c r="PY110" s="15">
        <f t="shared" si="522"/>
        <v>3.7037037037037111E-2</v>
      </c>
      <c r="QA110" s="13">
        <v>212.29</v>
      </c>
      <c r="QB110" s="68">
        <f t="shared" si="523"/>
        <v>8.6952390002850138E-3</v>
      </c>
      <c r="QC110" s="68">
        <f t="shared" si="660"/>
        <v>1.1703148716550765E-2</v>
      </c>
      <c r="QD110" s="68">
        <f t="shared" si="524"/>
        <v>-0.37078751593111831</v>
      </c>
      <c r="QE110" s="68"/>
      <c r="QF110" s="15">
        <f t="shared" si="525"/>
        <v>0.1071763846875977</v>
      </c>
      <c r="QH110" s="13">
        <v>1.3839999999999999</v>
      </c>
      <c r="QI110" s="68">
        <f t="shared" si="526"/>
        <v>-4.3165467625899323E-3</v>
      </c>
      <c r="QJ110" s="68">
        <f t="shared" si="661"/>
        <v>-1.3086370463241807E-3</v>
      </c>
      <c r="QK110" s="68">
        <f t="shared" si="527"/>
        <v>-0.44860557768924303</v>
      </c>
      <c r="QL110" s="68"/>
      <c r="QM110" s="15">
        <f t="shared" si="528"/>
        <v>6.4615384615384505E-2</v>
      </c>
      <c r="QO110" s="13">
        <v>8.33</v>
      </c>
      <c r="QP110" s="68">
        <f t="shared" si="529"/>
        <v>-1.5366430260047373E-2</v>
      </c>
      <c r="QQ110" s="68">
        <f t="shared" si="662"/>
        <v>-1.2358520543781622E-2</v>
      </c>
      <c r="QR110" s="68">
        <f t="shared" si="530"/>
        <v>-0.98984616884858234</v>
      </c>
      <c r="QS110" s="68"/>
      <c r="QT110" s="15">
        <f t="shared" si="531"/>
        <v>-0.27439024390243905</v>
      </c>
      <c r="QV110" s="13">
        <v>1.5960000000000001</v>
      </c>
      <c r="QW110" s="68">
        <f t="shared" si="532"/>
        <v>-1.0539367637941664E-2</v>
      </c>
      <c r="QX110" s="68">
        <f t="shared" si="663"/>
        <v>-7.5314579216759128E-3</v>
      </c>
      <c r="QY110" s="68">
        <f t="shared" si="533"/>
        <v>-0.54787535410764865</v>
      </c>
      <c r="QZ110" s="68"/>
      <c r="RA110" s="15">
        <f t="shared" si="534"/>
        <v>-0.3477727829995913</v>
      </c>
      <c r="RC110" s="13">
        <v>29.96</v>
      </c>
      <c r="RD110" s="68">
        <f t="shared" si="535"/>
        <v>6.0443250503693655E-3</v>
      </c>
      <c r="RE110" s="68">
        <f t="shared" si="664"/>
        <v>9.0522347666351175E-3</v>
      </c>
      <c r="RF110" s="68">
        <f t="shared" si="536"/>
        <v>-0.35277597753294443</v>
      </c>
      <c r="RG110" s="68"/>
      <c r="RH110" s="15">
        <f t="shared" si="537"/>
        <v>0.21050505050505053</v>
      </c>
      <c r="RJ110" s="13">
        <v>196.14</v>
      </c>
      <c r="RK110" s="68">
        <f t="shared" si="538"/>
        <v>-7.790368271954777E-3</v>
      </c>
      <c r="RL110" s="68">
        <f t="shared" si="539"/>
        <v>-4.7824585556890259E-3</v>
      </c>
      <c r="RM110" s="68">
        <f t="shared" si="540"/>
        <v>-9.0175340940718177E-2</v>
      </c>
      <c r="RN110" s="68"/>
      <c r="RO110" s="15">
        <f t="shared" si="541"/>
        <v>-2.9483529890199905E-3</v>
      </c>
      <c r="RQ110" s="13">
        <v>14.02</v>
      </c>
      <c r="RR110" s="68">
        <f t="shared" si="542"/>
        <v>-2.9085872576177282E-2</v>
      </c>
      <c r="RS110" s="68">
        <f t="shared" si="543"/>
        <v>-2.6077962859911531E-2</v>
      </c>
      <c r="RT110" s="68">
        <f t="shared" si="544"/>
        <v>-4.2349726775956352E-2</v>
      </c>
      <c r="RU110" s="68"/>
      <c r="RV110" s="15">
        <f t="shared" si="545"/>
        <v>-0.32725527831094053</v>
      </c>
      <c r="RX110" s="13">
        <v>123.76</v>
      </c>
      <c r="RY110" s="68">
        <f t="shared" si="546"/>
        <v>2.9986222546397969E-3</v>
      </c>
      <c r="RZ110" s="68">
        <f t="shared" si="547"/>
        <v>6.0065319709055485E-3</v>
      </c>
      <c r="SA110" s="68">
        <f t="shared" si="548"/>
        <v>-6.9893281226514337E-2</v>
      </c>
      <c r="SB110" s="68"/>
      <c r="SC110" s="15">
        <f t="shared" si="549"/>
        <v>0.63638767684781183</v>
      </c>
      <c r="SE110" s="13">
        <v>14.16</v>
      </c>
      <c r="SF110" s="68">
        <f t="shared" si="550"/>
        <v>-2.1141649048625343E-3</v>
      </c>
      <c r="SG110" s="68">
        <f t="shared" si="551"/>
        <v>8.9374481140321732E-4</v>
      </c>
      <c r="SH110" s="68">
        <f t="shared" si="552"/>
        <v>0.1328</v>
      </c>
      <c r="SI110" s="68"/>
      <c r="SJ110" s="15">
        <f t="shared" si="553"/>
        <v>-7.2083879423328945E-2</v>
      </c>
      <c r="SL110" s="13">
        <v>0.65</v>
      </c>
      <c r="SM110" s="68">
        <f t="shared" si="554"/>
        <v>-7.539118065433846E-2</v>
      </c>
      <c r="SN110" s="68">
        <f t="shared" si="555"/>
        <v>-7.2383270938072702E-2</v>
      </c>
      <c r="SO110" s="68">
        <f t="shared" si="556"/>
        <v>-0.54225352112676051</v>
      </c>
      <c r="SP110" s="68"/>
      <c r="SQ110" s="15">
        <f t="shared" si="557"/>
        <v>-0.35643564356435642</v>
      </c>
      <c r="SS110" s="13">
        <v>17.55</v>
      </c>
      <c r="ST110" s="68">
        <f t="shared" si="558"/>
        <v>0</v>
      </c>
      <c r="SU110" s="68">
        <f t="shared" si="559"/>
        <v>3.0079097162657516E-3</v>
      </c>
      <c r="SV110" s="68">
        <f t="shared" si="560"/>
        <v>8.7360594795539037E-2</v>
      </c>
      <c r="SW110" s="68"/>
      <c r="SX110" s="15">
        <f t="shared" si="561"/>
        <v>1.0892857142857142</v>
      </c>
      <c r="SZ110" s="13">
        <v>19.600000000000001</v>
      </c>
      <c r="TA110" s="68">
        <f t="shared" si="562"/>
        <v>4.4219499200852525E-2</v>
      </c>
      <c r="TB110" s="68">
        <f t="shared" si="563"/>
        <v>4.7227408917118276E-2</v>
      </c>
      <c r="TC110" s="68">
        <f t="shared" si="564"/>
        <v>-0.51449095863264793</v>
      </c>
      <c r="TD110" s="68"/>
      <c r="TE110" s="15">
        <f t="shared" si="565"/>
        <v>0.25641025641025655</v>
      </c>
      <c r="TG110" s="13">
        <v>0.1699</v>
      </c>
      <c r="TH110" s="68">
        <f t="shared" si="566"/>
        <v>1.1309523809523719E-2</v>
      </c>
      <c r="TI110" s="68">
        <f t="shared" si="567"/>
        <v>1.431743352578947E-2</v>
      </c>
      <c r="TJ110" s="68">
        <f t="shared" si="568"/>
        <v>-0.22772727272727275</v>
      </c>
      <c r="TK110" s="68"/>
      <c r="TL110" s="15">
        <f t="shared" si="569"/>
        <v>2.3598820058996087E-3</v>
      </c>
      <c r="TN110" s="13">
        <v>41.77</v>
      </c>
      <c r="TO110" s="68">
        <f t="shared" si="570"/>
        <v>1.9277696437286634E-2</v>
      </c>
      <c r="TP110" s="68">
        <f t="shared" si="571"/>
        <v>2.2285606153552386E-2</v>
      </c>
      <c r="TQ110" s="68">
        <f t="shared" si="572"/>
        <v>-0.39116556011456632</v>
      </c>
      <c r="TR110" s="68"/>
      <c r="TS110" s="15">
        <f t="shared" si="573"/>
        <v>0.40403361344537825</v>
      </c>
      <c r="TU110" s="13">
        <v>2.9</v>
      </c>
      <c r="TV110" s="68">
        <f t="shared" si="574"/>
        <v>1.3986013986014E-2</v>
      </c>
      <c r="TW110" s="68">
        <f t="shared" si="575"/>
        <v>1.6993923702279753E-2</v>
      </c>
      <c r="TX110" s="68">
        <f t="shared" si="576"/>
        <v>-0.34240362811791386</v>
      </c>
      <c r="TY110" s="68"/>
      <c r="TZ110" s="15">
        <f t="shared" si="577"/>
        <v>0.69590643274853803</v>
      </c>
      <c r="UB110" s="13"/>
      <c r="UC110" s="68">
        <f t="shared" si="578"/>
        <v>0</v>
      </c>
      <c r="UD110" s="68">
        <f t="shared" si="579"/>
        <v>3.0079097162657516E-3</v>
      </c>
      <c r="UE110" s="68">
        <f t="shared" si="580"/>
        <v>0</v>
      </c>
      <c r="UF110" s="68"/>
      <c r="UG110" s="15">
        <f t="shared" si="581"/>
        <v>0</v>
      </c>
      <c r="UI110" s="13"/>
      <c r="UJ110" s="68">
        <f t="shared" si="582"/>
        <v>0</v>
      </c>
      <c r="UK110" s="68">
        <f t="shared" si="583"/>
        <v>3.0079097162657516E-3</v>
      </c>
      <c r="UL110" s="68">
        <f t="shared" si="584"/>
        <v>0</v>
      </c>
      <c r="UM110" s="68"/>
      <c r="UN110" s="15">
        <f t="shared" si="585"/>
        <v>0</v>
      </c>
      <c r="UP110" s="13"/>
      <c r="UQ110" s="68">
        <f t="shared" si="586"/>
        <v>0</v>
      </c>
      <c r="UR110" s="68">
        <f t="shared" si="587"/>
        <v>3.0079097162657516E-3</v>
      </c>
      <c r="US110" s="68">
        <f t="shared" si="588"/>
        <v>0</v>
      </c>
      <c r="UT110" s="68"/>
      <c r="UU110" s="15">
        <f t="shared" si="589"/>
        <v>0</v>
      </c>
      <c r="UW110" s="13"/>
      <c r="UX110" s="68">
        <f t="shared" si="590"/>
        <v>0</v>
      </c>
      <c r="UY110" s="68">
        <f t="shared" si="591"/>
        <v>3.0079097162657516E-3</v>
      </c>
      <c r="UZ110" s="68">
        <f t="shared" si="592"/>
        <v>0</v>
      </c>
      <c r="VA110" s="68"/>
      <c r="VB110" s="15">
        <f t="shared" si="593"/>
        <v>0</v>
      </c>
      <c r="VD110" s="13"/>
      <c r="VE110" s="68">
        <f t="shared" si="594"/>
        <v>0</v>
      </c>
      <c r="VF110" s="68">
        <f t="shared" si="595"/>
        <v>3.0079097162657516E-3</v>
      </c>
      <c r="VG110" s="68">
        <f t="shared" si="596"/>
        <v>0</v>
      </c>
      <c r="VH110" s="68"/>
      <c r="VI110" s="15">
        <f t="shared" si="597"/>
        <v>0</v>
      </c>
      <c r="VM110" s="21">
        <f t="shared" si="598"/>
        <v>5.4700341397946638E-4</v>
      </c>
      <c r="VN110" s="49"/>
      <c r="VO110" s="21">
        <f t="shared" si="599"/>
        <v>0.64493221768144804</v>
      </c>
      <c r="VP110" s="14"/>
      <c r="VQ110" s="21">
        <f t="shared" si="600"/>
        <v>0.22941573018709902</v>
      </c>
    </row>
    <row r="111" spans="1:589" ht="15.75" customHeight="1" x14ac:dyDescent="0.2">
      <c r="A111" s="127">
        <v>45806</v>
      </c>
      <c r="B111" s="4">
        <f t="shared" si="333"/>
        <v>45806</v>
      </c>
      <c r="C111" s="13">
        <v>42215.73</v>
      </c>
      <c r="D111" s="138">
        <f t="shared" si="334"/>
        <v>117.03000000000611</v>
      </c>
      <c r="E111" s="68">
        <f t="shared" si="335"/>
        <v>2.779895816260505E-3</v>
      </c>
      <c r="F111" s="15">
        <f t="shared" si="336"/>
        <v>-7.7211428485467106E-3</v>
      </c>
      <c r="G111" s="13">
        <v>5912.17</v>
      </c>
      <c r="H111" s="138">
        <f t="shared" si="337"/>
        <v>23.619999999999891</v>
      </c>
      <c r="I111" s="68">
        <f t="shared" si="338"/>
        <v>4.0111742279508355E-3</v>
      </c>
      <c r="J111" s="15">
        <f t="shared" si="339"/>
        <v>5.1924381506487085E-3</v>
      </c>
      <c r="K111" s="13">
        <v>19175.87</v>
      </c>
      <c r="L111" s="138">
        <f t="shared" si="340"/>
        <v>74.930000000000291</v>
      </c>
      <c r="M111" s="68">
        <f t="shared" si="341"/>
        <v>3.9228435878025008E-3</v>
      </c>
      <c r="N111" s="15">
        <f t="shared" si="342"/>
        <v>-6.9867675014850189E-3</v>
      </c>
      <c r="O111" s="13">
        <v>2074.7800000000002</v>
      </c>
      <c r="P111" s="138">
        <f t="shared" si="343"/>
        <v>6.9800000000000182</v>
      </c>
      <c r="Q111" s="68">
        <f t="shared" si="344"/>
        <v>3.3755682367733906E-3</v>
      </c>
      <c r="R111" s="15">
        <f t="shared" si="345"/>
        <v>-6.9672131147540839E-2</v>
      </c>
      <c r="S111" s="18">
        <f t="shared" si="346"/>
        <v>2.2835850577993819E-3</v>
      </c>
      <c r="T111" s="121">
        <f t="shared" si="347"/>
        <v>260.26812341037277</v>
      </c>
      <c r="U111" s="121">
        <f t="shared" si="348"/>
        <v>260.26812341037277</v>
      </c>
      <c r="V111" s="134">
        <f t="shared" si="349"/>
        <v>1.7578789857240118E-3</v>
      </c>
      <c r="W111" s="21">
        <f t="shared" si="601"/>
        <v>5.9855802978018378E-3</v>
      </c>
      <c r="X111" s="18">
        <f t="shared" si="350"/>
        <v>3.5223704671968076E-3</v>
      </c>
      <c r="Y111" s="352">
        <f>212251.65-55387.91</f>
        <v>156863.74</v>
      </c>
      <c r="Z111" s="15">
        <v>1.9999999999999999E-6</v>
      </c>
      <c r="AA111" s="21">
        <f t="shared" si="351"/>
        <v>-1.7558789857240117E-3</v>
      </c>
      <c r="AC111" s="13">
        <v>219.77</v>
      </c>
      <c r="AD111" s="68">
        <f t="shared" si="352"/>
        <v>3.515981735159864E-3</v>
      </c>
      <c r="AE111" s="68">
        <f t="shared" si="602"/>
        <v>1.7581027494358522E-3</v>
      </c>
      <c r="AF111" s="68">
        <f t="shared" si="353"/>
        <v>0.33379862839109059</v>
      </c>
      <c r="AG111" s="68"/>
      <c r="AH111" s="15">
        <f t="shared" si="354"/>
        <v>-3.2574723775146266E-2</v>
      </c>
      <c r="AJ111" s="13">
        <v>21.86</v>
      </c>
      <c r="AK111" s="68">
        <f t="shared" si="355"/>
        <v>3.2124827902707794E-3</v>
      </c>
      <c r="AL111" s="68">
        <f t="shared" si="603"/>
        <v>1.4546038045467676E-3</v>
      </c>
      <c r="AM111" s="68">
        <f t="shared" si="356"/>
        <v>0.17526881720430096</v>
      </c>
      <c r="AN111" s="68"/>
      <c r="AO111" s="15">
        <f t="shared" si="357"/>
        <v>3.9467427484545806E-2</v>
      </c>
      <c r="AQ111" s="13">
        <v>20.57</v>
      </c>
      <c r="AR111" s="68">
        <f t="shared" si="358"/>
        <v>4.3945312499999931E-3</v>
      </c>
      <c r="AS111" s="68">
        <f t="shared" si="604"/>
        <v>2.6366522642759811E-3</v>
      </c>
      <c r="AT111" s="68">
        <f t="shared" si="359"/>
        <v>0.19108280254777074</v>
      </c>
      <c r="AU111" s="68"/>
      <c r="AV111" s="15">
        <f t="shared" si="360"/>
        <v>-4.1918956683744693E-2</v>
      </c>
      <c r="AX111" s="13">
        <v>205.65</v>
      </c>
      <c r="AY111" s="68">
        <f t="shared" si="361"/>
        <v>4.0033198261973007E-3</v>
      </c>
      <c r="AZ111" s="68">
        <f t="shared" si="605"/>
        <v>2.2454408404732886E-3</v>
      </c>
      <c r="BA111" s="68">
        <f t="shared" si="362"/>
        <v>0.53355704697986583</v>
      </c>
      <c r="BB111" s="68"/>
      <c r="BC111" s="15">
        <f t="shared" si="363"/>
        <v>7.1502032420784952E-3</v>
      </c>
      <c r="BE111" s="13">
        <v>76.83</v>
      </c>
      <c r="BF111" s="68">
        <f t="shared" si="364"/>
        <v>3.5266457680250261E-3</v>
      </c>
      <c r="BG111" s="68">
        <f t="shared" si="606"/>
        <v>1.7687667823010143E-3</v>
      </c>
      <c r="BH111" s="68"/>
      <c r="BI111" s="68"/>
      <c r="BJ111" s="15">
        <f t="shared" si="365"/>
        <v>4.2893986697434459E-2</v>
      </c>
      <c r="BL111" s="13">
        <v>70.48</v>
      </c>
      <c r="BM111" s="68">
        <f t="shared" si="366"/>
        <v>-2.6885524267722897E-3</v>
      </c>
      <c r="BN111" s="68">
        <f t="shared" si="607"/>
        <v>-4.4464314124963017E-3</v>
      </c>
      <c r="BO111" s="68">
        <f t="shared" si="367"/>
        <v>0.18693162681037387</v>
      </c>
      <c r="BP111" s="68"/>
      <c r="BQ111" s="15">
        <f t="shared" si="368"/>
        <v>6.1925568781075774E-2</v>
      </c>
      <c r="BS111" s="13">
        <v>38.729999999999997</v>
      </c>
      <c r="BT111" s="68">
        <f t="shared" si="369"/>
        <v>1.2926577042398437E-3</v>
      </c>
      <c r="BU111" s="68">
        <f t="shared" si="608"/>
        <v>-4.6522128148416804E-4</v>
      </c>
      <c r="BV111" s="68">
        <f t="shared" si="370"/>
        <v>3.9452495974235079E-2</v>
      </c>
      <c r="BW111" s="68"/>
      <c r="BX111" s="15">
        <f t="shared" si="371"/>
        <v>1.2549019607843055E-2</v>
      </c>
      <c r="BZ111" s="13"/>
      <c r="CA111" s="68">
        <f t="shared" si="372"/>
        <v>0</v>
      </c>
      <c r="CB111" s="68">
        <f t="shared" si="609"/>
        <v>0</v>
      </c>
      <c r="CC111" s="68">
        <f t="shared" si="373"/>
        <v>0</v>
      </c>
      <c r="CD111" s="68"/>
      <c r="CE111" s="15">
        <f t="shared" si="374"/>
        <v>0</v>
      </c>
      <c r="CG111" s="13">
        <v>29.88</v>
      </c>
      <c r="CH111" s="68">
        <f t="shared" si="375"/>
        <v>4.3697478991596306E-3</v>
      </c>
      <c r="CI111" s="68">
        <f t="shared" si="610"/>
        <v>2.6118689134356186E-3</v>
      </c>
      <c r="CJ111" s="68">
        <f t="shared" si="376"/>
        <v>-1.1577902745616984E-2</v>
      </c>
      <c r="CK111" s="68"/>
      <c r="CL111" s="15">
        <f t="shared" si="377"/>
        <v>-0.13038416763678698</v>
      </c>
      <c r="CN111" s="13">
        <v>31.37</v>
      </c>
      <c r="CO111" s="68">
        <f t="shared" si="378"/>
        <v>1.9163206643245697E-3</v>
      </c>
      <c r="CP111" s="68">
        <f t="shared" si="611"/>
        <v>1.5844167860055796E-4</v>
      </c>
      <c r="CQ111" s="68">
        <f t="shared" si="379"/>
        <v>9.5724313975753474E-4</v>
      </c>
      <c r="CR111" s="68"/>
      <c r="CS111" s="15">
        <f t="shared" si="380"/>
        <v>-6.2742754705706547E-2</v>
      </c>
      <c r="CU111" s="13">
        <v>35.07</v>
      </c>
      <c r="CV111" s="68">
        <f t="shared" si="381"/>
        <v>5.7355893318039248E-3</v>
      </c>
      <c r="CW111" s="68">
        <f t="shared" si="612"/>
        <v>3.9777103460799127E-3</v>
      </c>
      <c r="CX111" s="68">
        <f t="shared" si="382"/>
        <v>9.0824261275272225E-2</v>
      </c>
      <c r="CY111" s="68"/>
      <c r="CZ111" s="15">
        <f t="shared" si="383"/>
        <v>-5.9281115879828344E-2</v>
      </c>
      <c r="DB111" s="13">
        <v>19.32</v>
      </c>
      <c r="DC111" s="68">
        <f t="shared" si="384"/>
        <v>4.1580041580042545E-3</v>
      </c>
      <c r="DD111" s="68">
        <f t="shared" si="613"/>
        <v>2.4001251722802425E-3</v>
      </c>
      <c r="DE111" s="68">
        <f t="shared" si="385"/>
        <v>-0.11659807956104255</v>
      </c>
      <c r="DF111" s="68"/>
      <c r="DG111" s="15">
        <f t="shared" si="386"/>
        <v>-5.1080550098231786E-2</v>
      </c>
      <c r="DI111" s="13">
        <v>48.54</v>
      </c>
      <c r="DJ111" s="68">
        <f t="shared" si="387"/>
        <v>3.0998140111593011E-3</v>
      </c>
      <c r="DK111" s="68">
        <f t="shared" si="614"/>
        <v>1.3419350254352893E-3</v>
      </c>
      <c r="DL111" s="68">
        <f t="shared" si="388"/>
        <v>9.943374858437147E-2</v>
      </c>
      <c r="DM111" s="68"/>
      <c r="DN111" s="15">
        <f t="shared" si="389"/>
        <v>0.15132827324478185</v>
      </c>
      <c r="DP111" s="13">
        <v>40.51</v>
      </c>
      <c r="DQ111" s="68">
        <f t="shared" si="390"/>
        <v>1.7309594460929844E-3</v>
      </c>
      <c r="DR111" s="68">
        <f t="shared" si="615"/>
        <v>-2.6919539631027395E-5</v>
      </c>
      <c r="DS111" s="68"/>
      <c r="DT111" s="68"/>
      <c r="DU111" s="15">
        <f t="shared" si="391"/>
        <v>6.3813025210084029E-2</v>
      </c>
      <c r="DV111" s="18"/>
      <c r="DW111" s="13">
        <v>31</v>
      </c>
      <c r="DX111" s="68">
        <f t="shared" si="392"/>
        <v>1.2740934335184599E-2</v>
      </c>
      <c r="DY111" s="68">
        <f t="shared" si="616"/>
        <v>1.0983055349460587E-2</v>
      </c>
      <c r="DZ111" s="68">
        <f t="shared" si="393"/>
        <v>0.65421558164354332</v>
      </c>
      <c r="EA111" s="68"/>
      <c r="EB111" s="15">
        <f t="shared" si="394"/>
        <v>-7.3797430534807265E-2</v>
      </c>
      <c r="ED111" s="13">
        <v>34.869999999999997</v>
      </c>
      <c r="EE111" s="68">
        <f t="shared" si="395"/>
        <v>2.8760425654298046E-3</v>
      </c>
      <c r="EF111" s="68">
        <f t="shared" si="617"/>
        <v>1.1181635797057928E-3</v>
      </c>
      <c r="EG111" s="68">
        <f t="shared" si="396"/>
        <v>0.65810746552543964</v>
      </c>
      <c r="EH111" s="68"/>
      <c r="EI111" s="15">
        <f t="shared" si="397"/>
        <v>-5.4501084598698617E-2</v>
      </c>
      <c r="EK111" s="13">
        <v>114.04</v>
      </c>
      <c r="EL111" s="68">
        <f t="shared" si="398"/>
        <v>-4.7997207435203524E-3</v>
      </c>
      <c r="EM111" s="68">
        <f t="shared" si="618"/>
        <v>-6.5575997292443644E-3</v>
      </c>
      <c r="EN111" s="68">
        <f t="shared" si="399"/>
        <v>0.76696622249767576</v>
      </c>
      <c r="EO111" s="68"/>
      <c r="EP111" s="15">
        <f t="shared" si="400"/>
        <v>2.4618149146451114E-2</v>
      </c>
      <c r="ER111" s="13">
        <v>36.299999999999997</v>
      </c>
      <c r="ES111" s="68">
        <f t="shared" si="401"/>
        <v>6.6555740432610892E-3</v>
      </c>
      <c r="ET111" s="68">
        <f t="shared" si="619"/>
        <v>4.8976950575370772E-3</v>
      </c>
      <c r="EU111" s="68">
        <f t="shared" si="402"/>
        <v>3.9816671440847912E-2</v>
      </c>
      <c r="EV111" s="68"/>
      <c r="EW111" s="15">
        <f t="shared" si="403"/>
        <v>-6.6598097197223025E-2</v>
      </c>
      <c r="EY111" s="13">
        <v>36.71</v>
      </c>
      <c r="EZ111" s="68">
        <f t="shared" si="404"/>
        <v>-3.2582134129784807E-3</v>
      </c>
      <c r="FA111" s="68">
        <f t="shared" si="620"/>
        <v>-5.0160923987024927E-3</v>
      </c>
      <c r="FB111" s="68"/>
      <c r="FC111" s="68"/>
      <c r="FD111" s="15">
        <f t="shared" si="405"/>
        <v>0.49349064279902372</v>
      </c>
      <c r="FF111" s="13">
        <v>54.82</v>
      </c>
      <c r="FG111" s="68">
        <f t="shared" si="406"/>
        <v>5.1338467180051545E-3</v>
      </c>
      <c r="FH111" s="68">
        <f t="shared" si="621"/>
        <v>3.3759677322811425E-3</v>
      </c>
      <c r="FI111" s="68">
        <f t="shared" si="407"/>
        <v>-7.2105619498984391E-2</v>
      </c>
      <c r="FJ111" s="68"/>
      <c r="FK111" s="15">
        <f t="shared" si="408"/>
        <v>-3.4689205846099642E-2</v>
      </c>
      <c r="FM111" s="13">
        <v>180.51</v>
      </c>
      <c r="FN111" s="68">
        <f t="shared" si="409"/>
        <v>1.8871066215241353E-3</v>
      </c>
      <c r="FO111" s="68">
        <f t="shared" si="622"/>
        <v>1.2922763580012347E-4</v>
      </c>
      <c r="FP111" s="68">
        <f t="shared" si="410"/>
        <v>0.55237358101135181</v>
      </c>
      <c r="FQ111" s="68"/>
      <c r="FR111" s="15">
        <f t="shared" si="411"/>
        <v>-6.33050754156119E-3</v>
      </c>
      <c r="FT111" s="13">
        <v>95.73</v>
      </c>
      <c r="FU111" s="68">
        <f t="shared" si="412"/>
        <v>1.0236386661038399E-2</v>
      </c>
      <c r="FV111" s="68">
        <f t="shared" si="623"/>
        <v>8.4785076753143875E-3</v>
      </c>
      <c r="FW111" s="68">
        <f t="shared" si="413"/>
        <v>8.7470180620243129E-2</v>
      </c>
      <c r="FX111" s="68"/>
      <c r="FY111" s="15">
        <f t="shared" si="414"/>
        <v>6.1543579507651325E-2</v>
      </c>
      <c r="GA111" s="13">
        <v>17.96</v>
      </c>
      <c r="GB111" s="68">
        <f t="shared" si="415"/>
        <v>0</v>
      </c>
      <c r="GC111" s="68">
        <f t="shared" si="624"/>
        <v>-1.7578789857240118E-3</v>
      </c>
      <c r="GD111" s="68"/>
      <c r="GE111" s="68"/>
      <c r="GF111" s="15">
        <f t="shared" si="416"/>
        <v>3.0407343660355773E-2</v>
      </c>
      <c r="GG111" s="18"/>
      <c r="GH111" s="13">
        <v>17.7</v>
      </c>
      <c r="GI111" s="68">
        <f t="shared" si="417"/>
        <v>2.0761245674740452E-2</v>
      </c>
      <c r="GJ111" s="68">
        <f t="shared" si="625"/>
        <v>1.9003366689016442E-2</v>
      </c>
      <c r="GK111" s="68">
        <f t="shared" si="418"/>
        <v>-7.9084287200832451E-2</v>
      </c>
      <c r="GL111" s="68"/>
      <c r="GM111" s="15">
        <f t="shared" si="419"/>
        <v>-6.3492063492063461E-2</v>
      </c>
      <c r="GO111" s="13">
        <v>24.88</v>
      </c>
      <c r="GP111" s="68">
        <f t="shared" si="420"/>
        <v>1.3029315960912065E-2</v>
      </c>
      <c r="GQ111" s="68">
        <f t="shared" si="626"/>
        <v>1.1271436975188053E-2</v>
      </c>
      <c r="GR111" s="68"/>
      <c r="GS111" s="68"/>
      <c r="GT111" s="15">
        <f t="shared" si="421"/>
        <v>-8.6972477064220219E-2</v>
      </c>
      <c r="GV111" s="13">
        <v>14.94</v>
      </c>
      <c r="GW111" s="68">
        <f t="shared" si="422"/>
        <v>2.6845637583892044E-3</v>
      </c>
      <c r="GX111" s="68">
        <f t="shared" si="627"/>
        <v>9.2668477266519256E-4</v>
      </c>
      <c r="GY111" s="68">
        <f t="shared" si="423"/>
        <v>0.26075949367088608</v>
      </c>
      <c r="GZ111" s="68"/>
      <c r="HA111" s="15">
        <f t="shared" si="424"/>
        <v>8.8921282798833726E-2</v>
      </c>
      <c r="HD111" s="13">
        <v>358.43</v>
      </c>
      <c r="HE111" s="68">
        <f t="shared" si="425"/>
        <v>4.2869151022696264E-3</v>
      </c>
      <c r="HF111" s="68">
        <f t="shared" si="628"/>
        <v>2.5290361165456144E-3</v>
      </c>
      <c r="HG111" s="68">
        <f t="shared" si="426"/>
        <v>1.0135385652491435</v>
      </c>
      <c r="HH111" s="68"/>
      <c r="HI111" s="15">
        <f t="shared" si="427"/>
        <v>-0.11244552297939771</v>
      </c>
      <c r="HK111" s="13">
        <v>36.43</v>
      </c>
      <c r="HL111" s="68">
        <f t="shared" si="428"/>
        <v>-2.4109295472810037E-2</v>
      </c>
      <c r="HM111" s="68">
        <f t="shared" si="629"/>
        <v>-2.5867174458534047E-2</v>
      </c>
      <c r="HN111" s="68">
        <f t="shared" si="429"/>
        <v>13.68951612903226</v>
      </c>
      <c r="HO111" s="68"/>
      <c r="HP111" s="15">
        <f t="shared" si="430"/>
        <v>0.38097043214556486</v>
      </c>
      <c r="HR111" s="13">
        <v>102.74</v>
      </c>
      <c r="HS111" s="68">
        <f t="shared" si="431"/>
        <v>6.0712886799842375E-3</v>
      </c>
      <c r="HT111" s="68">
        <f t="shared" si="630"/>
        <v>4.3134096942602255E-3</v>
      </c>
      <c r="HU111" s="68">
        <f t="shared" si="432"/>
        <v>1.8225274725274727</v>
      </c>
      <c r="HV111" s="68"/>
      <c r="HW111" s="15">
        <f t="shared" si="433"/>
        <v>-4.4900994701124838E-2</v>
      </c>
      <c r="HY111" s="13">
        <v>139.19</v>
      </c>
      <c r="HZ111" s="68">
        <f t="shared" si="434"/>
        <v>3.2490171352273535E-2</v>
      </c>
      <c r="IA111" s="68">
        <f t="shared" si="631"/>
        <v>3.0732292366549525E-2</v>
      </c>
      <c r="IB111" s="68">
        <f t="shared" si="435"/>
        <v>0.31435316336166186</v>
      </c>
      <c r="IC111" s="68"/>
      <c r="ID111" s="15">
        <f t="shared" si="436"/>
        <v>3.6488197185196261E-2</v>
      </c>
      <c r="IF111" s="13">
        <v>241.97</v>
      </c>
      <c r="IG111" s="68">
        <f t="shared" si="437"/>
        <v>1.0608528588731536E-2</v>
      </c>
      <c r="IH111" s="68">
        <f t="shared" si="632"/>
        <v>8.8506496030075245E-3</v>
      </c>
      <c r="II111" s="68">
        <f t="shared" si="438"/>
        <v>0.3826857142857143</v>
      </c>
      <c r="IJ111" s="68"/>
      <c r="IK111" s="15">
        <f t="shared" si="439"/>
        <v>4.3693926846100739E-2</v>
      </c>
      <c r="IM111" s="13">
        <v>223.73</v>
      </c>
      <c r="IN111" s="68">
        <f t="shared" si="440"/>
        <v>-8.5526898874413136E-3</v>
      </c>
      <c r="IO111" s="68">
        <f t="shared" si="633"/>
        <v>-1.0310568873165326E-2</v>
      </c>
      <c r="IP111" s="68">
        <f t="shared" si="441"/>
        <v>3.3688732669400503</v>
      </c>
      <c r="IQ111" s="68"/>
      <c r="IR111" s="15">
        <f t="shared" si="442"/>
        <v>0.19316303130499707</v>
      </c>
      <c r="IT111" s="13">
        <v>59.13</v>
      </c>
      <c r="IU111" s="68">
        <f t="shared" si="443"/>
        <v>-2.1350546176762648E-2</v>
      </c>
      <c r="IV111" s="68">
        <f t="shared" si="634"/>
        <v>-2.3108425162486658E-2</v>
      </c>
      <c r="IW111" s="68">
        <f t="shared" si="444"/>
        <v>2.2400000000000002</v>
      </c>
      <c r="IX111" s="68"/>
      <c r="IY111" s="15">
        <f t="shared" si="445"/>
        <v>0.15061295971978989</v>
      </c>
      <c r="JA111" s="26">
        <v>645.04999999999995</v>
      </c>
      <c r="JB111" s="68">
        <f t="shared" si="446"/>
        <v>2.2840983249944272E-3</v>
      </c>
      <c r="JC111" s="68">
        <f t="shared" si="635"/>
        <v>5.2621933927041544E-4</v>
      </c>
      <c r="JD111" s="68">
        <f t="shared" si="447"/>
        <v>0.30471278317152101</v>
      </c>
      <c r="JE111" s="68"/>
      <c r="JF111" s="15">
        <f t="shared" si="448"/>
        <v>0.10168912571945819</v>
      </c>
      <c r="JH111" s="13">
        <v>458.68</v>
      </c>
      <c r="JI111" s="68">
        <f t="shared" si="449"/>
        <v>2.8861290886828608E-3</v>
      </c>
      <c r="JJ111" s="68">
        <f t="shared" si="636"/>
        <v>1.128250102958849E-3</v>
      </c>
      <c r="JK111" s="68">
        <f t="shared" si="450"/>
        <v>0.1278369273894121</v>
      </c>
      <c r="JL111" s="68"/>
      <c r="JM111" s="15">
        <f t="shared" si="451"/>
        <v>8.8208778173191005E-2</v>
      </c>
      <c r="JO111" s="13">
        <v>13.31</v>
      </c>
      <c r="JP111" s="68">
        <f t="shared" si="452"/>
        <v>-5.3342816500711238E-2</v>
      </c>
      <c r="JQ111" s="68">
        <f t="shared" si="637"/>
        <v>-5.5100695486435251E-2</v>
      </c>
      <c r="JR111" s="68">
        <f t="shared" si="453"/>
        <v>-0.55086890501096686</v>
      </c>
      <c r="JS111" s="68"/>
      <c r="JT111" s="15">
        <f t="shared" si="454"/>
        <v>0.30618253189401384</v>
      </c>
      <c r="JV111" s="13">
        <v>1.6</v>
      </c>
      <c r="JW111" s="68">
        <f t="shared" si="455"/>
        <v>-6.4327485380116886E-2</v>
      </c>
      <c r="JX111" s="68">
        <f t="shared" si="638"/>
        <v>-6.6085364365840893E-2</v>
      </c>
      <c r="JY111" s="68">
        <f t="shared" si="456"/>
        <v>-0.36758893280632404</v>
      </c>
      <c r="JZ111" s="68"/>
      <c r="KA111" s="15">
        <f t="shared" si="457"/>
        <v>-0.11111111111111108</v>
      </c>
      <c r="KC111" s="13">
        <v>17.11</v>
      </c>
      <c r="KD111" s="68">
        <f t="shared" si="458"/>
        <v>9.4395280235988286E-3</v>
      </c>
      <c r="KE111" s="68">
        <f t="shared" si="639"/>
        <v>7.6816490378748166E-3</v>
      </c>
      <c r="KF111" s="68">
        <f t="shared" si="459"/>
        <v>-0.12166324435318281</v>
      </c>
      <c r="KG111" s="68"/>
      <c r="KH111" s="15">
        <f t="shared" si="460"/>
        <v>-0.22858431018935979</v>
      </c>
      <c r="KI111" s="18"/>
      <c r="KJ111" s="13">
        <v>63.83</v>
      </c>
      <c r="KK111" s="68">
        <f t="shared" si="461"/>
        <v>1.7859990432147942E-2</v>
      </c>
      <c r="KL111" s="68">
        <f t="shared" si="640"/>
        <v>1.6102111446423931E-2</v>
      </c>
      <c r="KM111" s="68">
        <f t="shared" si="462"/>
        <v>2.0251184834123221</v>
      </c>
      <c r="KN111" s="68"/>
      <c r="KO111" s="15">
        <f t="shared" si="463"/>
        <v>-5.0290135396518311E-2</v>
      </c>
      <c r="KQ111" s="13">
        <v>1.5</v>
      </c>
      <c r="KR111" s="68">
        <f t="shared" si="464"/>
        <v>-5.9642147117295544E-3</v>
      </c>
      <c r="KS111" s="68">
        <f t="shared" si="641"/>
        <v>-7.7220936974535664E-3</v>
      </c>
      <c r="KT111" s="68">
        <f t="shared" si="465"/>
        <v>-0.4274809160305344</v>
      </c>
      <c r="KU111" s="68"/>
      <c r="KV111" s="15">
        <f t="shared" si="466"/>
        <v>0.48514851485148514</v>
      </c>
      <c r="KW111" s="18"/>
      <c r="KX111" s="13">
        <v>28.94</v>
      </c>
      <c r="KY111" s="68">
        <f t="shared" si="467"/>
        <v>-2.6899798251513018E-2</v>
      </c>
      <c r="KZ111" s="68">
        <f t="shared" si="642"/>
        <v>-2.8657677237237028E-2</v>
      </c>
      <c r="LA111" s="68">
        <f t="shared" si="468"/>
        <v>-0.59766439594049781</v>
      </c>
      <c r="LB111" s="68"/>
      <c r="LC111" s="15">
        <f t="shared" si="469"/>
        <v>0.2205820328975116</v>
      </c>
      <c r="LD111" s="18"/>
      <c r="LE111" s="13">
        <v>55.37</v>
      </c>
      <c r="LF111" s="68">
        <f t="shared" si="470"/>
        <v>-2.1625518111372238E-3</v>
      </c>
      <c r="LG111" s="68">
        <f t="shared" si="643"/>
        <v>-3.9204307968612358E-3</v>
      </c>
      <c r="LH111" s="68">
        <f t="shared" si="471"/>
        <v>0.5453530560982417</v>
      </c>
      <c r="LI111" s="68"/>
      <c r="LJ111" s="15">
        <f t="shared" si="472"/>
        <v>0.20082411624376487</v>
      </c>
      <c r="LL111" s="13">
        <v>118.17</v>
      </c>
      <c r="LM111" s="68">
        <f t="shared" si="473"/>
        <v>1.950144141088723E-3</v>
      </c>
      <c r="LN111" s="68">
        <f t="shared" si="644"/>
        <v>1.9226515536471117E-4</v>
      </c>
      <c r="LO111" s="68">
        <f t="shared" si="474"/>
        <v>0.35051428571428572</v>
      </c>
      <c r="LP111" s="68"/>
      <c r="LQ111" s="15">
        <f t="shared" si="475"/>
        <v>0.51093210586881488</v>
      </c>
      <c r="LS111" s="26">
        <v>14.65</v>
      </c>
      <c r="LT111" s="68">
        <f t="shared" si="476"/>
        <v>-9.4658553076402158E-3</v>
      </c>
      <c r="LU111" s="68">
        <f t="shared" si="645"/>
        <v>-1.1223734293364228E-2</v>
      </c>
      <c r="LV111" s="68"/>
      <c r="LW111" s="68"/>
      <c r="LX111" s="15">
        <f t="shared" si="477"/>
        <v>0.58378378378378382</v>
      </c>
      <c r="LZ111" s="13">
        <v>14.24</v>
      </c>
      <c r="MA111" s="68">
        <f t="shared" si="478"/>
        <v>-3.4989503149054539E-3</v>
      </c>
      <c r="MB111" s="68">
        <f t="shared" si="646"/>
        <v>-5.256829300629466E-3</v>
      </c>
      <c r="MC111" s="68">
        <f t="shared" si="479"/>
        <v>-0.36</v>
      </c>
      <c r="MD111" s="68"/>
      <c r="ME111" s="15">
        <f t="shared" si="480"/>
        <v>5.6379821958456956E-2</v>
      </c>
      <c r="MG111" s="13">
        <v>52.93</v>
      </c>
      <c r="MH111" s="68">
        <f t="shared" si="481"/>
        <v>-3.9208567798148547E-2</v>
      </c>
      <c r="MI111" s="68">
        <f t="shared" si="647"/>
        <v>-4.0966446783872561E-2</v>
      </c>
      <c r="MJ111" s="68">
        <f t="shared" si="482"/>
        <v>6.1334231805929917</v>
      </c>
      <c r="MK111" s="68"/>
      <c r="ML111" s="15">
        <f t="shared" si="483"/>
        <v>1.4931700423928402</v>
      </c>
      <c r="MN111" s="13">
        <v>125.25</v>
      </c>
      <c r="MO111" s="68">
        <f t="shared" si="484"/>
        <v>-1.121023130970239E-2</v>
      </c>
      <c r="MP111" s="68">
        <f t="shared" si="648"/>
        <v>-1.2968110295426402E-2</v>
      </c>
      <c r="MQ111" s="68">
        <f t="shared" si="485"/>
        <v>-5.1628276409849535E-3</v>
      </c>
      <c r="MR111" s="68"/>
      <c r="MS111" s="15">
        <f t="shared" si="486"/>
        <v>0.12442768650686775</v>
      </c>
      <c r="MU111" s="13">
        <v>13.68</v>
      </c>
      <c r="MV111" s="68">
        <f t="shared" si="487"/>
        <v>-3.2531824611032593E-2</v>
      </c>
      <c r="MW111" s="68">
        <f t="shared" si="649"/>
        <v>-3.4289703596756607E-2</v>
      </c>
      <c r="MX111" s="68">
        <f t="shared" si="488"/>
        <v>-0.34451365596550076</v>
      </c>
      <c r="MY111" s="68"/>
      <c r="MZ111" s="15">
        <f t="shared" si="489"/>
        <v>0.28209934395501401</v>
      </c>
      <c r="NB111" s="13">
        <v>244.16</v>
      </c>
      <c r="NC111" s="68">
        <f t="shared" si="490"/>
        <v>1.8464568544581208E-3</v>
      </c>
      <c r="ND111" s="68">
        <f t="shared" si="650"/>
        <v>8.8577868734109012E-5</v>
      </c>
      <c r="NE111" s="68">
        <f t="shared" si="491"/>
        <v>0.80231785635195985</v>
      </c>
      <c r="NF111" s="68"/>
      <c r="NG111" s="15">
        <f t="shared" si="492"/>
        <v>0.46387673121889805</v>
      </c>
      <c r="NI111" s="13">
        <v>5.16</v>
      </c>
      <c r="NJ111" s="68">
        <f t="shared" si="493"/>
        <v>-1.9011406844106397E-2</v>
      </c>
      <c r="NK111" s="68">
        <f t="shared" si="651"/>
        <v>-2.0769285829830408E-2</v>
      </c>
      <c r="NL111" s="68">
        <f t="shared" si="494"/>
        <v>-0.95903136165144898</v>
      </c>
      <c r="NM111" s="68"/>
      <c r="NN111" s="15">
        <f t="shared" si="495"/>
        <v>5.3061224489795868E-2</v>
      </c>
      <c r="NP111" s="13">
        <v>471.17</v>
      </c>
      <c r="NQ111" s="68">
        <f t="shared" si="496"/>
        <v>-2.9535951885645971E-2</v>
      </c>
      <c r="NR111" s="68">
        <f t="shared" si="652"/>
        <v>-3.1293830871369985E-2</v>
      </c>
      <c r="NS111" s="68">
        <f t="shared" si="497"/>
        <v>2.589866666666667</v>
      </c>
      <c r="NT111" s="68"/>
      <c r="NU111" s="15">
        <f t="shared" si="498"/>
        <v>0.43243243243243246</v>
      </c>
      <c r="NW111" s="13">
        <v>171.86</v>
      </c>
      <c r="NX111" s="68">
        <f t="shared" si="499"/>
        <v>-2.9009050823857042E-3</v>
      </c>
      <c r="NY111" s="68">
        <f t="shared" si="653"/>
        <v>-4.6587840681097158E-3</v>
      </c>
      <c r="NZ111" s="68">
        <f t="shared" si="500"/>
        <v>-2.2189349112425906E-2</v>
      </c>
      <c r="OA111" s="68"/>
      <c r="OB111" s="15">
        <f t="shared" si="501"/>
        <v>-9.2128895932382437E-2</v>
      </c>
      <c r="OD111" s="13">
        <v>1.77</v>
      </c>
      <c r="OE111" s="68">
        <f t="shared" si="502"/>
        <v>-2.7472527472527496E-2</v>
      </c>
      <c r="OF111" s="68">
        <f t="shared" si="654"/>
        <v>-2.9230406458251507E-2</v>
      </c>
      <c r="OG111" s="68">
        <f t="shared" si="503"/>
        <v>-0.99215668897062081</v>
      </c>
      <c r="OH111" s="68"/>
      <c r="OI111" s="15">
        <f t="shared" si="504"/>
        <v>0.21232876712328771</v>
      </c>
      <c r="OK111" s="13">
        <v>123.5</v>
      </c>
      <c r="OL111" s="68">
        <f t="shared" si="505"/>
        <v>-3.1296572280178798E-2</v>
      </c>
      <c r="OM111" s="68">
        <f t="shared" si="655"/>
        <v>-3.3054451265902812E-2</v>
      </c>
      <c r="ON111" s="68">
        <f t="shared" si="506"/>
        <v>1.9093050647820964</v>
      </c>
      <c r="OO111" s="68"/>
      <c r="OP111" s="15">
        <f t="shared" si="507"/>
        <v>0.85407596456988444</v>
      </c>
      <c r="OR111" s="13">
        <v>4.3499999999999996</v>
      </c>
      <c r="OS111" s="68">
        <f t="shared" si="508"/>
        <v>-7.8389830508474603E-2</v>
      </c>
      <c r="OT111" s="68">
        <f t="shared" si="656"/>
        <v>-8.014770949419861E-2</v>
      </c>
      <c r="OU111" s="68">
        <f t="shared" si="509"/>
        <v>-0.4350649350649351</v>
      </c>
      <c r="OV111" s="68"/>
      <c r="OW111" s="15">
        <f t="shared" si="510"/>
        <v>2.8839285714285707</v>
      </c>
      <c r="OY111" s="13">
        <v>134.80000000000001</v>
      </c>
      <c r="OZ111" s="68">
        <f t="shared" si="511"/>
        <v>1.4678208505833776E-2</v>
      </c>
      <c r="PA111" s="68">
        <f t="shared" si="657"/>
        <v>1.2920329520109764E-2</v>
      </c>
      <c r="PB111" s="68">
        <f t="shared" si="665"/>
        <v>3.1476923076923082</v>
      </c>
      <c r="PC111" s="68"/>
      <c r="PD111" s="15">
        <f t="shared" si="512"/>
        <v>0.17677869925796608</v>
      </c>
      <c r="PE111" s="18"/>
      <c r="PF111" s="13">
        <v>243.42</v>
      </c>
      <c r="PG111" s="68">
        <f t="shared" si="513"/>
        <v>-4.0913182227313646E-3</v>
      </c>
      <c r="PH111" s="68">
        <f t="shared" si="658"/>
        <v>-5.8491972084553766E-3</v>
      </c>
      <c r="PI111" s="68">
        <f t="shared" si="514"/>
        <v>-0.30091901206203331</v>
      </c>
      <c r="PJ111" s="68"/>
      <c r="PK111" s="15">
        <f t="shared" si="515"/>
        <v>0.16396499784822835</v>
      </c>
      <c r="PM111" s="13"/>
      <c r="PN111" s="68">
        <f t="shared" si="516"/>
        <v>0</v>
      </c>
      <c r="PO111" s="68">
        <f t="shared" si="517"/>
        <v>-1.7578789857240118E-3</v>
      </c>
      <c r="PP111" s="68">
        <f t="shared" si="518"/>
        <v>0</v>
      </c>
      <c r="PQ111" s="68"/>
      <c r="PR111" s="15">
        <f t="shared" si="519"/>
        <v>0</v>
      </c>
      <c r="PT111" s="13">
        <v>5.03</v>
      </c>
      <c r="PU111" s="68">
        <f t="shared" si="520"/>
        <v>-5.4511278195488726E-2</v>
      </c>
      <c r="PV111" s="68">
        <f t="shared" si="659"/>
        <v>-5.6269157181212739E-2</v>
      </c>
      <c r="PW111" s="68">
        <f t="shared" si="521"/>
        <v>-0.42316513761467889</v>
      </c>
      <c r="PX111" s="68"/>
      <c r="PY111" s="15">
        <f t="shared" si="522"/>
        <v>-1.949317738791416E-2</v>
      </c>
      <c r="QA111" s="13">
        <v>213.18</v>
      </c>
      <c r="QB111" s="68">
        <f t="shared" si="523"/>
        <v>4.1923783503698469E-3</v>
      </c>
      <c r="QC111" s="68">
        <f t="shared" si="660"/>
        <v>2.4344993646458349E-3</v>
      </c>
      <c r="QD111" s="68">
        <f t="shared" si="524"/>
        <v>-0.36814961913512545</v>
      </c>
      <c r="QE111" s="68"/>
      <c r="QF111" s="15">
        <f t="shared" si="525"/>
        <v>0.11181808699280274</v>
      </c>
      <c r="QH111" s="13">
        <v>1.39</v>
      </c>
      <c r="QI111" s="68">
        <f t="shared" si="526"/>
        <v>4.3352601156069403E-3</v>
      </c>
      <c r="QJ111" s="68">
        <f t="shared" si="661"/>
        <v>2.5773811298829283E-3</v>
      </c>
      <c r="QK111" s="68">
        <f t="shared" si="527"/>
        <v>-0.44621513944223107</v>
      </c>
      <c r="QL111" s="68"/>
      <c r="QM111" s="15">
        <f t="shared" si="528"/>
        <v>6.9230769230769124E-2</v>
      </c>
      <c r="QO111" s="26">
        <v>8.07</v>
      </c>
      <c r="QP111" s="68">
        <f t="shared" si="529"/>
        <v>-3.1212484993997574E-2</v>
      </c>
      <c r="QQ111" s="68">
        <f t="shared" si="662"/>
        <v>-3.2970363979721584E-2</v>
      </c>
      <c r="QR111" s="68">
        <f t="shared" si="530"/>
        <v>-0.99016309515102752</v>
      </c>
      <c r="QS111" s="68"/>
      <c r="QT111" s="15">
        <f t="shared" si="531"/>
        <v>-0.29703832752613241</v>
      </c>
      <c r="QV111" s="13">
        <v>1.56</v>
      </c>
      <c r="QW111" s="68">
        <f t="shared" si="532"/>
        <v>-2.2556390977443629E-2</v>
      </c>
      <c r="QX111" s="68">
        <f t="shared" si="663"/>
        <v>-2.4314269963167639E-2</v>
      </c>
      <c r="QY111" s="68">
        <f t="shared" si="533"/>
        <v>-0.55807365439093481</v>
      </c>
      <c r="QZ111" s="68"/>
      <c r="RA111" s="15">
        <f t="shared" si="534"/>
        <v>-0.36248467511238253</v>
      </c>
      <c r="RC111" s="13">
        <v>29.88</v>
      </c>
      <c r="RD111" s="68">
        <f t="shared" si="535"/>
        <v>-2.6702269692924514E-3</v>
      </c>
      <c r="RE111" s="68">
        <f t="shared" si="664"/>
        <v>-4.4281059550164634E-3</v>
      </c>
      <c r="RF111" s="68">
        <f t="shared" si="536"/>
        <v>-0.35450421257290993</v>
      </c>
      <c r="RG111" s="68"/>
      <c r="RH111" s="15">
        <f t="shared" si="537"/>
        <v>0.20727272727272722</v>
      </c>
      <c r="RJ111" s="13">
        <v>197.15</v>
      </c>
      <c r="RK111" s="68">
        <f t="shared" si="538"/>
        <v>5.1493830937086741E-3</v>
      </c>
      <c r="RL111" s="68">
        <f t="shared" si="539"/>
        <v>3.3915041079846621E-3</v>
      </c>
      <c r="RM111" s="68">
        <f t="shared" si="540"/>
        <v>-8.5490305223119054E-2</v>
      </c>
      <c r="RN111" s="68"/>
      <c r="RO111" s="15">
        <f t="shared" si="541"/>
        <v>2.1858479056527389E-3</v>
      </c>
      <c r="RQ111" s="13">
        <v>13.74</v>
      </c>
      <c r="RR111" s="68">
        <f t="shared" si="542"/>
        <v>-1.9971469329529198E-2</v>
      </c>
      <c r="RS111" s="68">
        <f t="shared" si="543"/>
        <v>-2.1729348315253208E-2</v>
      </c>
      <c r="RT111" s="68">
        <f t="shared" si="544"/>
        <v>-6.1475409836065593E-2</v>
      </c>
      <c r="RU111" s="68"/>
      <c r="RV111" s="15">
        <f t="shared" si="545"/>
        <v>-0.3406909788867562</v>
      </c>
      <c r="RX111" s="13">
        <v>122.32</v>
      </c>
      <c r="RY111" s="68">
        <f t="shared" si="546"/>
        <v>-1.1635423400129378E-2</v>
      </c>
      <c r="RZ111" s="68">
        <f t="shared" si="547"/>
        <v>-1.339330238585339E-2</v>
      </c>
      <c r="SA111" s="68">
        <f t="shared" si="548"/>
        <v>-8.0715466706748909E-2</v>
      </c>
      <c r="SB111" s="68"/>
      <c r="SC111" s="15">
        <f t="shared" si="549"/>
        <v>0.61734761338093347</v>
      </c>
      <c r="SE111" s="13">
        <v>13.15</v>
      </c>
      <c r="SF111" s="68">
        <f t="shared" si="550"/>
        <v>-7.132768361581919E-2</v>
      </c>
      <c r="SG111" s="68">
        <f t="shared" si="551"/>
        <v>-7.3085562601543197E-2</v>
      </c>
      <c r="SH111" s="68">
        <f t="shared" si="552"/>
        <v>5.2000000000000025E-2</v>
      </c>
      <c r="SI111" s="68"/>
      <c r="SJ111" s="15">
        <f t="shared" si="553"/>
        <v>-0.13826998689384007</v>
      </c>
      <c r="SL111" s="13">
        <v>0.67</v>
      </c>
      <c r="SM111" s="68">
        <f t="shared" si="554"/>
        <v>3.0769230769230795E-2</v>
      </c>
      <c r="SN111" s="68">
        <f t="shared" si="555"/>
        <v>2.9011351783506785E-2</v>
      </c>
      <c r="SO111" s="68">
        <f t="shared" si="556"/>
        <v>-0.528169014084507</v>
      </c>
      <c r="SP111" s="68"/>
      <c r="SQ111" s="15">
        <f t="shared" si="557"/>
        <v>-0.3366336633663366</v>
      </c>
      <c r="SS111" s="13">
        <v>16.27</v>
      </c>
      <c r="ST111" s="68">
        <f t="shared" si="558"/>
        <v>-7.2934472934472999E-2</v>
      </c>
      <c r="SU111" s="68">
        <f t="shared" si="559"/>
        <v>-7.4692351920197006E-2</v>
      </c>
      <c r="SV111" s="68">
        <f t="shared" si="560"/>
        <v>8.0545229244113389E-3</v>
      </c>
      <c r="SW111" s="68"/>
      <c r="SX111" s="15">
        <f t="shared" si="561"/>
        <v>0.9369047619047618</v>
      </c>
      <c r="SZ111" s="26">
        <v>19.77</v>
      </c>
      <c r="TA111" s="68">
        <f t="shared" si="562"/>
        <v>8.6734693877550065E-3</v>
      </c>
      <c r="TB111" s="68">
        <f t="shared" si="563"/>
        <v>6.9155904020309945E-3</v>
      </c>
      <c r="TC111" s="68">
        <f t="shared" si="564"/>
        <v>-0.5102799108248699</v>
      </c>
      <c r="TD111" s="68"/>
      <c r="TE111" s="15">
        <f t="shared" si="565"/>
        <v>0.2673076923076923</v>
      </c>
      <c r="TG111" s="416">
        <v>0.16539999999999999</v>
      </c>
      <c r="TH111" s="68">
        <f t="shared" si="566"/>
        <v>-2.6486168334314327E-2</v>
      </c>
      <c r="TI111" s="68">
        <f t="shared" si="567"/>
        <v>-2.8244047320038337E-2</v>
      </c>
      <c r="TJ111" s="68">
        <f t="shared" si="568"/>
        <v>-0.24818181818181823</v>
      </c>
      <c r="TK111" s="68"/>
      <c r="TL111" s="15">
        <f t="shared" si="569"/>
        <v>-2.4188790560472094E-2</v>
      </c>
      <c r="TN111" s="13">
        <v>41.15</v>
      </c>
      <c r="TO111" s="68">
        <f t="shared" si="570"/>
        <v>-1.4843188891549066E-2</v>
      </c>
      <c r="TP111" s="68">
        <f t="shared" si="571"/>
        <v>-1.6601067877273078E-2</v>
      </c>
      <c r="TQ111" s="68">
        <f t="shared" si="572"/>
        <v>-0.40020260470946628</v>
      </c>
      <c r="TR111" s="68"/>
      <c r="TS111" s="15">
        <f t="shared" si="573"/>
        <v>0.38319327731092434</v>
      </c>
      <c r="TU111" s="417">
        <v>2.81</v>
      </c>
      <c r="TV111" s="68">
        <f t="shared" si="574"/>
        <v>-3.1034482758620641E-2</v>
      </c>
      <c r="TW111" s="68">
        <f t="shared" si="575"/>
        <v>-3.2792361744344654E-2</v>
      </c>
      <c r="TX111" s="68">
        <f t="shared" si="576"/>
        <v>-0.36281179138321995</v>
      </c>
      <c r="TY111" s="68"/>
      <c r="TZ111" s="15">
        <f t="shared" si="577"/>
        <v>0.64327485380116967</v>
      </c>
      <c r="UB111" s="13"/>
      <c r="UC111" s="68">
        <f t="shared" si="578"/>
        <v>0</v>
      </c>
      <c r="UD111" s="68">
        <f t="shared" si="579"/>
        <v>-1.7578789857240118E-3</v>
      </c>
      <c r="UE111" s="68">
        <f t="shared" si="580"/>
        <v>0</v>
      </c>
      <c r="UF111" s="68"/>
      <c r="UG111" s="15">
        <f t="shared" si="581"/>
        <v>0</v>
      </c>
      <c r="UI111" s="417"/>
      <c r="UJ111" s="68">
        <f t="shared" si="582"/>
        <v>0</v>
      </c>
      <c r="UK111" s="68">
        <f t="shared" si="583"/>
        <v>-1.7578789857240118E-3</v>
      </c>
      <c r="UL111" s="68">
        <f t="shared" si="584"/>
        <v>0</v>
      </c>
      <c r="UM111" s="68"/>
      <c r="UN111" s="15">
        <f t="shared" si="585"/>
        <v>0</v>
      </c>
      <c r="UP111" s="417"/>
      <c r="UQ111" s="68">
        <f t="shared" si="586"/>
        <v>0</v>
      </c>
      <c r="UR111" s="68">
        <f t="shared" si="587"/>
        <v>-1.7578789857240118E-3</v>
      </c>
      <c r="US111" s="68">
        <f t="shared" si="588"/>
        <v>0</v>
      </c>
      <c r="UT111" s="68"/>
      <c r="UU111" s="15">
        <f t="shared" si="589"/>
        <v>0</v>
      </c>
      <c r="UW111" s="417"/>
      <c r="UX111" s="68">
        <f t="shared" si="590"/>
        <v>0</v>
      </c>
      <c r="UY111" s="68">
        <f t="shared" si="591"/>
        <v>-1.7578789857240118E-3</v>
      </c>
      <c r="UZ111" s="68">
        <f t="shared" si="592"/>
        <v>0</v>
      </c>
      <c r="VA111" s="68"/>
      <c r="VB111" s="15">
        <f t="shared" si="593"/>
        <v>0</v>
      </c>
      <c r="VD111" s="417"/>
      <c r="VE111" s="68">
        <f t="shared" si="594"/>
        <v>0</v>
      </c>
      <c r="VF111" s="68">
        <f t="shared" si="595"/>
        <v>-1.7578789857240118E-3</v>
      </c>
      <c r="VG111" s="68">
        <f t="shared" si="596"/>
        <v>0</v>
      </c>
      <c r="VH111" s="68"/>
      <c r="VI111" s="15">
        <f t="shared" si="597"/>
        <v>0</v>
      </c>
      <c r="VM111" s="21">
        <f t="shared" si="598"/>
        <v>-9.8991640957092116E-3</v>
      </c>
      <c r="VN111" s="49"/>
      <c r="VO111" s="21">
        <f t="shared" si="599"/>
        <v>0.6221500027721798</v>
      </c>
      <c r="VP111" s="14"/>
      <c r="VQ111" s="21">
        <f t="shared" si="600"/>
        <v>0.21304652716709799</v>
      </c>
    </row>
    <row r="112" spans="1:589" ht="15.75" customHeight="1" x14ac:dyDescent="0.2">
      <c r="A112" s="127">
        <v>45807</v>
      </c>
      <c r="B112" s="4">
        <f t="shared" si="333"/>
        <v>45807</v>
      </c>
      <c r="C112" s="13">
        <v>42270.07</v>
      </c>
      <c r="D112" s="138">
        <f t="shared" si="334"/>
        <v>54.339999999996508</v>
      </c>
      <c r="E112" s="68">
        <f t="shared" si="335"/>
        <v>1.2871979236174882E-3</v>
      </c>
      <c r="F112" s="15">
        <f t="shared" si="336"/>
        <v>-6.4438835639718259E-3</v>
      </c>
      <c r="G112" s="13">
        <v>5911.69</v>
      </c>
      <c r="H112" s="138">
        <f t="shared" si="337"/>
        <v>-0.48000000000047294</v>
      </c>
      <c r="I112" s="68">
        <f t="shared" si="338"/>
        <v>-8.1188463795945127E-5</v>
      </c>
      <c r="J112" s="15">
        <f t="shared" si="339"/>
        <v>5.1108281207759565E-3</v>
      </c>
      <c r="K112" s="13">
        <v>19113.77</v>
      </c>
      <c r="L112" s="138">
        <f t="shared" si="340"/>
        <v>-62.099999999998545</v>
      </c>
      <c r="M112" s="68">
        <f t="shared" si="341"/>
        <v>-3.238444983200165E-3</v>
      </c>
      <c r="N112" s="15">
        <f t="shared" si="342"/>
        <v>-1.0202586222521213E-2</v>
      </c>
      <c r="O112" s="13">
        <v>2066.29</v>
      </c>
      <c r="P112" s="138">
        <f t="shared" si="343"/>
        <v>-8.4900000000002365</v>
      </c>
      <c r="Q112" s="68">
        <f t="shared" si="344"/>
        <v>-4.0920001156750287E-3</v>
      </c>
      <c r="R112" s="15">
        <f t="shared" si="345"/>
        <v>-7.3479032894500793E-2</v>
      </c>
      <c r="S112" s="18">
        <f t="shared" si="346"/>
        <v>-4.2233164327724405E-4</v>
      </c>
      <c r="T112" s="121">
        <f t="shared" si="347"/>
        <v>260.18365708171734</v>
      </c>
      <c r="U112" s="121">
        <f t="shared" si="348"/>
        <v>260.18365708171734</v>
      </c>
      <c r="V112" s="134">
        <f t="shared" si="349"/>
        <v>-3.2453581924914805E-4</v>
      </c>
      <c r="W112" s="21">
        <f t="shared" si="601"/>
        <v>5.6591019433470616E-3</v>
      </c>
      <c r="X112" s="18">
        <f t="shared" si="350"/>
        <v>-1.5311089097634128E-3</v>
      </c>
      <c r="Y112" s="352">
        <f>156863.74-35187.36</f>
        <v>121676.37999999999</v>
      </c>
      <c r="Z112" s="15">
        <v>1.9999999999999999E-6</v>
      </c>
      <c r="AA112" s="21">
        <f t="shared" si="351"/>
        <v>3.2653581924914804E-4</v>
      </c>
      <c r="AC112" s="13">
        <v>218.98</v>
      </c>
      <c r="AD112" s="68">
        <f t="shared" si="352"/>
        <v>-3.594667152022662E-3</v>
      </c>
      <c r="AE112" s="68">
        <f t="shared" si="602"/>
        <v>-3.2701313327735139E-3</v>
      </c>
      <c r="AF112" s="68">
        <f t="shared" si="353"/>
        <v>0.32900406627420026</v>
      </c>
      <c r="AG112" s="68"/>
      <c r="AH112" s="15">
        <f t="shared" si="354"/>
        <v>-3.6052295637628198E-2</v>
      </c>
      <c r="AJ112" s="13">
        <v>21.85</v>
      </c>
      <c r="AK112" s="68">
        <f t="shared" si="355"/>
        <v>-4.5745654162845429E-4</v>
      </c>
      <c r="AL112" s="68">
        <f t="shared" si="603"/>
        <v>-1.3292072237930624E-4</v>
      </c>
      <c r="AM112" s="68">
        <f t="shared" si="356"/>
        <v>0.17473118279569891</v>
      </c>
      <c r="AN112" s="68"/>
      <c r="AO112" s="15">
        <f t="shared" si="357"/>
        <v>3.8991916310033299E-2</v>
      </c>
      <c r="AQ112" s="13">
        <v>20.48</v>
      </c>
      <c r="AR112" s="68">
        <f t="shared" si="358"/>
        <v>-4.3753038405444757E-3</v>
      </c>
      <c r="AS112" s="68">
        <f t="shared" si="604"/>
        <v>-4.0507680212953281E-3</v>
      </c>
      <c r="AT112" s="68">
        <f t="shared" si="359"/>
        <v>0.18587145338737701</v>
      </c>
      <c r="AU112" s="68"/>
      <c r="AV112" s="15">
        <f t="shared" si="360"/>
        <v>-4.6110852352119168E-2</v>
      </c>
      <c r="AX112" s="13">
        <v>205.65</v>
      </c>
      <c r="AY112" s="68">
        <f t="shared" si="361"/>
        <v>0</v>
      </c>
      <c r="AZ112" s="68">
        <f t="shared" si="605"/>
        <v>3.2453581924914805E-4</v>
      </c>
      <c r="BA112" s="68">
        <f t="shared" si="362"/>
        <v>0.53355704697986583</v>
      </c>
      <c r="BB112" s="68"/>
      <c r="BC112" s="15">
        <f t="shared" si="363"/>
        <v>7.1502032420784952E-3</v>
      </c>
      <c r="BE112" s="13">
        <v>77.040000000000006</v>
      </c>
      <c r="BF112" s="68">
        <f t="shared" si="364"/>
        <v>2.7333073018353245E-3</v>
      </c>
      <c r="BG112" s="68">
        <f t="shared" si="606"/>
        <v>3.0578431210844725E-3</v>
      </c>
      <c r="BH112" s="68"/>
      <c r="BI112" s="68"/>
      <c r="BJ112" s="15">
        <f t="shared" si="365"/>
        <v>4.574453644631471E-2</v>
      </c>
      <c r="BL112" s="13">
        <v>71.209999999999994</v>
      </c>
      <c r="BM112" s="68">
        <f t="shared" si="366"/>
        <v>1.0357548240635495E-2</v>
      </c>
      <c r="BN112" s="68">
        <f t="shared" si="607"/>
        <v>1.0682084059884644E-2</v>
      </c>
      <c r="BO112" s="68">
        <f t="shared" si="367"/>
        <v>0.19922532839339829</v>
      </c>
      <c r="BP112" s="68"/>
      <c r="BQ112" s="15">
        <f t="shared" si="368"/>
        <v>7.2924514087690059E-2</v>
      </c>
      <c r="BS112" s="13">
        <v>38.590000000000003</v>
      </c>
      <c r="BT112" s="68">
        <f t="shared" si="369"/>
        <v>-3.6147689129871798E-3</v>
      </c>
      <c r="BU112" s="68">
        <f t="shared" si="608"/>
        <v>-3.2902330937380317E-3</v>
      </c>
      <c r="BV112" s="68">
        <f t="shared" si="370"/>
        <v>3.5695115405260477E-2</v>
      </c>
      <c r="BW112" s="68"/>
      <c r="BX112" s="15">
        <f t="shared" si="371"/>
        <v>8.8888888888889774E-3</v>
      </c>
      <c r="BZ112" s="13"/>
      <c r="CA112" s="68">
        <f t="shared" si="372"/>
        <v>0</v>
      </c>
      <c r="CB112" s="68">
        <f t="shared" si="609"/>
        <v>0</v>
      </c>
      <c r="CC112" s="68">
        <f t="shared" si="373"/>
        <v>0</v>
      </c>
      <c r="CD112" s="68"/>
      <c r="CE112" s="15">
        <f t="shared" si="374"/>
        <v>0</v>
      </c>
      <c r="CG112" s="13">
        <v>29.79</v>
      </c>
      <c r="CH112" s="68">
        <f t="shared" si="375"/>
        <v>-3.0120481927710797E-3</v>
      </c>
      <c r="CI112" s="68">
        <f t="shared" si="610"/>
        <v>-2.6875123735219317E-3</v>
      </c>
      <c r="CJ112" s="68">
        <f t="shared" si="376"/>
        <v>-1.4555077737347048E-2</v>
      </c>
      <c r="CK112" s="68"/>
      <c r="CL112" s="15">
        <f t="shared" si="377"/>
        <v>-0.1330034924330617</v>
      </c>
      <c r="CN112" s="13">
        <v>31.37</v>
      </c>
      <c r="CO112" s="68">
        <f t="shared" si="378"/>
        <v>0</v>
      </c>
      <c r="CP112" s="68">
        <f t="shared" si="611"/>
        <v>3.2453581924914805E-4</v>
      </c>
      <c r="CQ112" s="68">
        <f t="shared" si="379"/>
        <v>9.5724313975753474E-4</v>
      </c>
      <c r="CR112" s="68"/>
      <c r="CS112" s="15">
        <f t="shared" si="380"/>
        <v>-6.2742754705706547E-2</v>
      </c>
      <c r="CU112" s="13">
        <v>34.94</v>
      </c>
      <c r="CV112" s="68">
        <f t="shared" si="381"/>
        <v>-3.7068719703450973E-3</v>
      </c>
      <c r="CW112" s="68">
        <f t="shared" si="612"/>
        <v>-3.3823361510959492E-3</v>
      </c>
      <c r="CX112" s="68">
        <f t="shared" si="382"/>
        <v>8.6780715396578514E-2</v>
      </c>
      <c r="CY112" s="68"/>
      <c r="CZ112" s="15">
        <f t="shared" si="383"/>
        <v>-6.2768240343347728E-2</v>
      </c>
      <c r="DB112" s="13">
        <v>19.22</v>
      </c>
      <c r="DC112" s="68">
        <f t="shared" si="384"/>
        <v>-5.1759834368530757E-3</v>
      </c>
      <c r="DD112" s="68">
        <f t="shared" si="613"/>
        <v>-4.8514476176039281E-3</v>
      </c>
      <c r="DE112" s="68">
        <f t="shared" si="385"/>
        <v>-0.12117055326931879</v>
      </c>
      <c r="DF112" s="68"/>
      <c r="DG112" s="15">
        <f t="shared" si="386"/>
        <v>-5.5992141453831072E-2</v>
      </c>
      <c r="DI112" s="13">
        <v>48.58</v>
      </c>
      <c r="DJ112" s="68">
        <f t="shared" si="387"/>
        <v>8.2406262875976818E-4</v>
      </c>
      <c r="DK112" s="68">
        <f t="shared" si="614"/>
        <v>1.1485984480089162E-3</v>
      </c>
      <c r="DL112" s="68">
        <f t="shared" si="388"/>
        <v>0.10033975084937712</v>
      </c>
      <c r="DM112" s="68"/>
      <c r="DN112" s="15">
        <f t="shared" si="389"/>
        <v>0.1522770398481974</v>
      </c>
      <c r="DP112" s="13">
        <v>40.03</v>
      </c>
      <c r="DQ112" s="68">
        <f t="shared" si="390"/>
        <v>-1.1848926191063858E-2</v>
      </c>
      <c r="DR112" s="68">
        <f t="shared" si="615"/>
        <v>-1.152439037181471E-2</v>
      </c>
      <c r="DS112" s="68"/>
      <c r="DT112" s="68"/>
      <c r="DU112" s="15">
        <f t="shared" si="391"/>
        <v>5.1207983193277386E-2</v>
      </c>
      <c r="DV112" s="18"/>
      <c r="DW112" s="13">
        <v>30.23</v>
      </c>
      <c r="DX112" s="68">
        <f t="shared" si="392"/>
        <v>-2.483870967741934E-2</v>
      </c>
      <c r="DY112" s="68">
        <f t="shared" si="616"/>
        <v>-2.4514173858170191E-2</v>
      </c>
      <c r="DZ112" s="68">
        <f t="shared" si="393"/>
        <v>0.61312700106723605</v>
      </c>
      <c r="EA112" s="68"/>
      <c r="EB112" s="15">
        <f t="shared" si="394"/>
        <v>-9.6803107260233001E-2</v>
      </c>
      <c r="ED112" s="13">
        <v>34.53</v>
      </c>
      <c r="EE112" s="68">
        <f t="shared" si="395"/>
        <v>-9.7505018640664277E-3</v>
      </c>
      <c r="EF112" s="68">
        <f t="shared" si="617"/>
        <v>-9.4259660448172793E-3</v>
      </c>
      <c r="EG112" s="68">
        <f t="shared" si="396"/>
        <v>0.64194008559201132</v>
      </c>
      <c r="EH112" s="68"/>
      <c r="EI112" s="15">
        <f t="shared" si="397"/>
        <v>-6.3720173535791791E-2</v>
      </c>
      <c r="EK112" s="13">
        <v>114.61</v>
      </c>
      <c r="EL112" s="68">
        <f t="shared" si="398"/>
        <v>4.9982462293931352E-3</v>
      </c>
      <c r="EM112" s="68">
        <f t="shared" si="618"/>
        <v>5.3227820486422828E-3</v>
      </c>
      <c r="EN112" s="68">
        <f t="shared" si="399"/>
        <v>0.77579795475673985</v>
      </c>
      <c r="EO112" s="68"/>
      <c r="EP112" s="15">
        <f t="shared" si="400"/>
        <v>2.9739442946990137E-2</v>
      </c>
      <c r="ER112" s="13">
        <v>36.21</v>
      </c>
      <c r="ES112" s="68">
        <f t="shared" si="401"/>
        <v>-2.4793388429751049E-3</v>
      </c>
      <c r="ET112" s="68">
        <f t="shared" si="619"/>
        <v>-2.1548030237259568E-3</v>
      </c>
      <c r="EU112" s="68">
        <f t="shared" si="402"/>
        <v>3.7238613577771536E-2</v>
      </c>
      <c r="EV112" s="68"/>
      <c r="EW112" s="15">
        <f t="shared" si="403"/>
        <v>-6.8912316790948822E-2</v>
      </c>
      <c r="EY112" s="13">
        <v>36.96</v>
      </c>
      <c r="EZ112" s="68">
        <f t="shared" si="404"/>
        <v>6.8101334786161809E-3</v>
      </c>
      <c r="FA112" s="68">
        <f t="shared" si="620"/>
        <v>7.1346692978653294E-3</v>
      </c>
      <c r="FB112" s="68"/>
      <c r="FC112" s="68"/>
      <c r="FD112" s="15">
        <f t="shared" si="405"/>
        <v>0.50366151342554932</v>
      </c>
      <c r="FF112" s="13">
        <v>54.41</v>
      </c>
      <c r="FG112" s="68">
        <f t="shared" si="406"/>
        <v>-7.479022254651654E-3</v>
      </c>
      <c r="FH112" s="68">
        <f t="shared" si="621"/>
        <v>-7.1544864354025055E-3</v>
      </c>
      <c r="FI112" s="68">
        <f t="shared" si="407"/>
        <v>-7.9045362220717702E-2</v>
      </c>
      <c r="FJ112" s="68"/>
      <c r="FK112" s="15">
        <f t="shared" si="408"/>
        <v>-4.1908786758232126E-2</v>
      </c>
      <c r="FM112" s="13">
        <v>180.51</v>
      </c>
      <c r="FN112" s="68">
        <f t="shared" si="409"/>
        <v>0</v>
      </c>
      <c r="FO112" s="68">
        <f t="shared" si="622"/>
        <v>3.2453581924914805E-4</v>
      </c>
      <c r="FP112" s="68">
        <f t="shared" si="410"/>
        <v>0.55237358101135181</v>
      </c>
      <c r="FQ112" s="68"/>
      <c r="FR112" s="15">
        <f t="shared" si="411"/>
        <v>-6.33050754156119E-3</v>
      </c>
      <c r="FT112" s="13">
        <v>96.59</v>
      </c>
      <c r="FU112" s="68">
        <f t="shared" si="412"/>
        <v>8.9835997075107012E-3</v>
      </c>
      <c r="FV112" s="68">
        <f t="shared" si="623"/>
        <v>9.3081355267598496E-3</v>
      </c>
      <c r="FW112" s="68">
        <f t="shared" si="413"/>
        <v>9.7239577416789749E-2</v>
      </c>
      <c r="FX112" s="68"/>
      <c r="FY112" s="15">
        <f t="shared" si="414"/>
        <v>7.1080062098026128E-2</v>
      </c>
      <c r="GA112" s="13">
        <v>17.989999999999998</v>
      </c>
      <c r="GB112" s="68">
        <f t="shared" si="415"/>
        <v>1.6703786191535402E-3</v>
      </c>
      <c r="GC112" s="68">
        <f t="shared" si="624"/>
        <v>1.9949144384026883E-3</v>
      </c>
      <c r="GD112" s="68"/>
      <c r="GE112" s="68"/>
      <c r="GF112" s="15">
        <f t="shared" si="416"/>
        <v>3.2128514056224827E-2</v>
      </c>
      <c r="GG112" s="18"/>
      <c r="GH112" s="13">
        <v>17.510000000000002</v>
      </c>
      <c r="GI112" s="68">
        <f t="shared" si="417"/>
        <v>-1.0734463276836029E-2</v>
      </c>
      <c r="GJ112" s="68">
        <f t="shared" si="625"/>
        <v>-1.0409927457586881E-2</v>
      </c>
      <c r="GK112" s="68">
        <f t="shared" si="418"/>
        <v>-8.8969823100936388E-2</v>
      </c>
      <c r="GL112" s="68"/>
      <c r="GM112" s="15">
        <f t="shared" si="419"/>
        <v>-7.3544973544973399E-2</v>
      </c>
      <c r="GO112" s="13">
        <v>25.02</v>
      </c>
      <c r="GP112" s="68">
        <f t="shared" si="420"/>
        <v>5.6270096463022735E-3</v>
      </c>
      <c r="GQ112" s="68">
        <f t="shared" si="626"/>
        <v>5.9515454655514211E-3</v>
      </c>
      <c r="GR112" s="68"/>
      <c r="GS112" s="68"/>
      <c r="GT112" s="15">
        <f t="shared" si="421"/>
        <v>-8.1834862385321117E-2</v>
      </c>
      <c r="GV112" s="13">
        <v>14.97</v>
      </c>
      <c r="GW112" s="68">
        <f t="shared" si="422"/>
        <v>2.0080321285141324E-3</v>
      </c>
      <c r="GX112" s="68">
        <f t="shared" si="627"/>
        <v>2.3325679477632804E-3</v>
      </c>
      <c r="GY112" s="68">
        <f t="shared" si="423"/>
        <v>0.2632911392405064</v>
      </c>
      <c r="GZ112" s="68"/>
      <c r="HA112" s="15">
        <f t="shared" si="424"/>
        <v>9.1107871720116612E-2</v>
      </c>
      <c r="HD112" s="13">
        <v>346.46</v>
      </c>
      <c r="HE112" s="68">
        <f t="shared" si="425"/>
        <v>-3.3395642105850588E-2</v>
      </c>
      <c r="HF112" s="68">
        <f t="shared" si="628"/>
        <v>-3.307110628660144E-2</v>
      </c>
      <c r="HG112" s="68">
        <f t="shared" si="426"/>
        <v>0.94629515195775515</v>
      </c>
      <c r="HH112" s="68"/>
      <c r="HI112" s="15">
        <f t="shared" si="427"/>
        <v>-0.14208597464342312</v>
      </c>
      <c r="HK112" s="13">
        <v>36.89</v>
      </c>
      <c r="HL112" s="68">
        <f t="shared" si="428"/>
        <v>1.2626955805654703E-2</v>
      </c>
      <c r="HM112" s="68">
        <f t="shared" si="629"/>
        <v>1.2951491624903852E-2</v>
      </c>
      <c r="HN112" s="68">
        <f t="shared" si="429"/>
        <v>13.875000000000002</v>
      </c>
      <c r="HO112" s="68"/>
      <c r="HP112" s="15">
        <f t="shared" si="430"/>
        <v>0.39840788476118277</v>
      </c>
      <c r="HR112" s="13">
        <v>102.14</v>
      </c>
      <c r="HS112" s="68">
        <f t="shared" si="431"/>
        <v>-5.8399844267081405E-3</v>
      </c>
      <c r="HT112" s="68">
        <f t="shared" si="630"/>
        <v>-5.515448607458992E-3</v>
      </c>
      <c r="HU112" s="68">
        <f t="shared" si="432"/>
        <v>1.8060439560439563</v>
      </c>
      <c r="HV112" s="68"/>
      <c r="HW112" s="15">
        <f t="shared" si="433"/>
        <v>-5.0478758018034704E-2</v>
      </c>
      <c r="HY112" s="13">
        <v>135.13</v>
      </c>
      <c r="HZ112" s="68">
        <f t="shared" si="434"/>
        <v>-2.9168762123715802E-2</v>
      </c>
      <c r="IA112" s="68">
        <f t="shared" si="631"/>
        <v>-2.8844226304466654E-2</v>
      </c>
      <c r="IB112" s="68">
        <f t="shared" si="435"/>
        <v>0.27601510859301215</v>
      </c>
      <c r="IC112" s="68"/>
      <c r="ID112" s="15">
        <f t="shared" si="436"/>
        <v>6.2551195174622345E-3</v>
      </c>
      <c r="IF112" s="13">
        <v>242.07</v>
      </c>
      <c r="IG112" s="68">
        <f t="shared" si="437"/>
        <v>4.1327437285611571E-4</v>
      </c>
      <c r="IH112" s="68">
        <f t="shared" si="632"/>
        <v>7.3781019210526376E-4</v>
      </c>
      <c r="II112" s="68">
        <f t="shared" si="438"/>
        <v>0.3832571428571428</v>
      </c>
      <c r="IJ112" s="68"/>
      <c r="IK112" s="15">
        <f t="shared" si="439"/>
        <v>4.4125258799171799E-2</v>
      </c>
      <c r="IM112" s="26">
        <v>223.03</v>
      </c>
      <c r="IN112" s="68">
        <f t="shared" si="440"/>
        <v>-3.1287712868188827E-3</v>
      </c>
      <c r="IO112" s="68">
        <f t="shared" si="633"/>
        <v>-2.8042354675697346E-3</v>
      </c>
      <c r="IP112" s="68">
        <f t="shared" si="441"/>
        <v>3.3552040617066976</v>
      </c>
      <c r="IQ112" s="68"/>
      <c r="IR112" s="15">
        <f t="shared" si="442"/>
        <v>0.18942989707215621</v>
      </c>
      <c r="IT112" s="13">
        <v>58.51</v>
      </c>
      <c r="IU112" s="68">
        <f t="shared" si="443"/>
        <v>-1.0485371215964899E-2</v>
      </c>
      <c r="IV112" s="68">
        <f t="shared" si="634"/>
        <v>-1.0160835396715751E-2</v>
      </c>
      <c r="IW112" s="68">
        <f t="shared" si="444"/>
        <v>2.2060273972602737</v>
      </c>
      <c r="IX112" s="68"/>
      <c r="IY112" s="15">
        <f t="shared" si="445"/>
        <v>0.13854835571122781</v>
      </c>
      <c r="JA112" s="13">
        <v>647.49</v>
      </c>
      <c r="JB112" s="68">
        <f t="shared" si="446"/>
        <v>3.7826525075576383E-3</v>
      </c>
      <c r="JC112" s="68">
        <f t="shared" si="635"/>
        <v>4.107188326806786E-3</v>
      </c>
      <c r="JD112" s="68">
        <f t="shared" si="447"/>
        <v>0.30964805825242725</v>
      </c>
      <c r="JE112" s="68"/>
      <c r="JF112" s="15">
        <f t="shared" si="448"/>
        <v>0.10585643285340988</v>
      </c>
      <c r="JH112" s="13">
        <v>460.36</v>
      </c>
      <c r="JI112" s="68">
        <f t="shared" si="449"/>
        <v>3.66268422429582E-3</v>
      </c>
      <c r="JJ112" s="68">
        <f t="shared" si="636"/>
        <v>3.9872200435449676E-3</v>
      </c>
      <c r="JK112" s="68">
        <f t="shared" si="450"/>
        <v>0.13196783791093958</v>
      </c>
      <c r="JL112" s="68"/>
      <c r="JM112" s="15">
        <f t="shared" si="451"/>
        <v>9.2194543297746179E-2</v>
      </c>
      <c r="JO112" s="13">
        <v>13.23</v>
      </c>
      <c r="JP112" s="68">
        <f t="shared" si="452"/>
        <v>-6.0105184072126276E-3</v>
      </c>
      <c r="JQ112" s="68">
        <f t="shared" si="637"/>
        <v>-5.6859825879634791E-3</v>
      </c>
      <c r="JR112" s="68">
        <f t="shared" si="453"/>
        <v>-0.55356841572464988</v>
      </c>
      <c r="JS112" s="68"/>
      <c r="JT112" s="15">
        <f t="shared" si="454"/>
        <v>0.29833169774288526</v>
      </c>
      <c r="JV112" s="13">
        <v>1.59</v>
      </c>
      <c r="JW112" s="68">
        <f t="shared" si="455"/>
        <v>-6.2500000000000056E-3</v>
      </c>
      <c r="JX112" s="68">
        <f t="shared" si="638"/>
        <v>-5.9254641807508571E-3</v>
      </c>
      <c r="JY112" s="68">
        <f t="shared" si="456"/>
        <v>-0.37154150197628449</v>
      </c>
      <c r="JZ112" s="68"/>
      <c r="KA112" s="15">
        <f t="shared" si="457"/>
        <v>-0.11666666666666664</v>
      </c>
      <c r="KC112" s="13">
        <v>16.78</v>
      </c>
      <c r="KD112" s="68">
        <f t="shared" si="458"/>
        <v>-1.9286966686148353E-2</v>
      </c>
      <c r="KE112" s="68">
        <f t="shared" si="639"/>
        <v>-1.8962430866899204E-2</v>
      </c>
      <c r="KF112" s="68">
        <f t="shared" si="459"/>
        <v>-0.1386036960985626</v>
      </c>
      <c r="KG112" s="68"/>
      <c r="KH112" s="15">
        <f t="shared" si="460"/>
        <v>-0.24346257889990977</v>
      </c>
      <c r="KI112" s="18"/>
      <c r="KJ112" s="13">
        <v>60.96</v>
      </c>
      <c r="KK112" s="68">
        <f t="shared" si="461"/>
        <v>-4.4963183456055107E-2</v>
      </c>
      <c r="KL112" s="68">
        <f t="shared" si="640"/>
        <v>-4.4638647636805959E-2</v>
      </c>
      <c r="KM112" s="68">
        <f t="shared" si="462"/>
        <v>1.8890995260663506</v>
      </c>
      <c r="KN112" s="68"/>
      <c r="KO112" s="15">
        <f t="shared" si="463"/>
        <v>-9.2992114268709916E-2</v>
      </c>
      <c r="KQ112" s="13">
        <v>1.5</v>
      </c>
      <c r="KR112" s="68">
        <f t="shared" si="464"/>
        <v>0</v>
      </c>
      <c r="KS112" s="68">
        <f t="shared" si="641"/>
        <v>3.2453581924914805E-4</v>
      </c>
      <c r="KT112" s="68">
        <f t="shared" si="465"/>
        <v>-0.4274809160305344</v>
      </c>
      <c r="KU112" s="68"/>
      <c r="KV112" s="15">
        <f t="shared" si="466"/>
        <v>0.48514851485148514</v>
      </c>
      <c r="KW112" s="18"/>
      <c r="KX112" s="13">
        <v>28.67</v>
      </c>
      <c r="KY112" s="68">
        <f t="shared" si="467"/>
        <v>-9.3296475466482232E-3</v>
      </c>
      <c r="KZ112" s="68">
        <f t="shared" si="642"/>
        <v>-9.0051117273990747E-3</v>
      </c>
      <c r="LA112" s="68">
        <f t="shared" si="468"/>
        <v>-0.60141804532184073</v>
      </c>
      <c r="LB112" s="68"/>
      <c r="LC112" s="15">
        <f t="shared" si="469"/>
        <v>0.20919443272880645</v>
      </c>
      <c r="LD112" s="18"/>
      <c r="LE112" s="26">
        <v>55.05</v>
      </c>
      <c r="LF112" s="68">
        <f t="shared" si="470"/>
        <v>-5.7793028715911196E-3</v>
      </c>
      <c r="LG112" s="68">
        <f t="shared" si="643"/>
        <v>-5.454767052341972E-3</v>
      </c>
      <c r="LH112" s="68">
        <f t="shared" si="471"/>
        <v>0.53642199274351099</v>
      </c>
      <c r="LI112" s="68"/>
      <c r="LJ112" s="15">
        <f t="shared" si="472"/>
        <v>0.1938841899804814</v>
      </c>
      <c r="LL112" s="13">
        <v>118.01</v>
      </c>
      <c r="LM112" s="68">
        <f t="shared" si="473"/>
        <v>-1.3539815520013251E-3</v>
      </c>
      <c r="LN112" s="68">
        <f t="shared" si="644"/>
        <v>-1.029445732752177E-3</v>
      </c>
      <c r="LO112" s="68">
        <f t="shared" si="474"/>
        <v>0.34868571428571432</v>
      </c>
      <c r="LP112" s="68"/>
      <c r="LQ112" s="15">
        <f t="shared" si="475"/>
        <v>0.50888633167114194</v>
      </c>
      <c r="LS112" s="13">
        <v>14.76</v>
      </c>
      <c r="LT112" s="68">
        <f t="shared" si="476"/>
        <v>7.5085324232081517E-3</v>
      </c>
      <c r="LU112" s="68">
        <f t="shared" si="645"/>
        <v>7.8330682424572994E-3</v>
      </c>
      <c r="LV112" s="68"/>
      <c r="LW112" s="68"/>
      <c r="LX112" s="15">
        <f t="shared" si="477"/>
        <v>0.5956756756756757</v>
      </c>
      <c r="LZ112" s="13">
        <v>14.11</v>
      </c>
      <c r="MA112" s="68">
        <f t="shared" si="478"/>
        <v>-9.1292134831461227E-3</v>
      </c>
      <c r="MB112" s="68">
        <f t="shared" si="646"/>
        <v>-8.8046776638969742E-3</v>
      </c>
      <c r="MC112" s="68">
        <f t="shared" si="479"/>
        <v>-0.36584269662921348</v>
      </c>
      <c r="MD112" s="68"/>
      <c r="ME112" s="15">
        <f t="shared" si="480"/>
        <v>4.6735905044510313E-2</v>
      </c>
      <c r="MG112" s="13">
        <v>52.72</v>
      </c>
      <c r="MH112" s="68">
        <f t="shared" si="481"/>
        <v>-3.967504250897428E-3</v>
      </c>
      <c r="MI112" s="68">
        <f t="shared" si="647"/>
        <v>-3.64296843164828E-3</v>
      </c>
      <c r="MJ112" s="68">
        <f t="shared" si="482"/>
        <v>6.105121293800539</v>
      </c>
      <c r="MK112" s="68"/>
      <c r="ML112" s="15">
        <f t="shared" si="483"/>
        <v>1.4832783796514366</v>
      </c>
      <c r="MN112" s="13">
        <v>125.61</v>
      </c>
      <c r="MO112" s="68">
        <f t="shared" si="484"/>
        <v>2.8742514970059837E-3</v>
      </c>
      <c r="MP112" s="68">
        <f t="shared" si="648"/>
        <v>3.1987873162551317E-3</v>
      </c>
      <c r="MQ112" s="68">
        <f t="shared" si="485"/>
        <v>-2.3034154090548552E-3</v>
      </c>
      <c r="MR112" s="68"/>
      <c r="MS112" s="15">
        <f t="shared" si="486"/>
        <v>0.1276595744680851</v>
      </c>
      <c r="MU112" s="13">
        <v>13.91</v>
      </c>
      <c r="MV112" s="68">
        <f t="shared" si="487"/>
        <v>1.6812865497076054E-2</v>
      </c>
      <c r="MW112" s="68">
        <f t="shared" si="649"/>
        <v>1.7137401316325202E-2</v>
      </c>
      <c r="MX112" s="68">
        <f t="shared" si="488"/>
        <v>-0.33349305222807862</v>
      </c>
      <c r="MY112" s="68"/>
      <c r="MZ112" s="15">
        <f t="shared" si="489"/>
        <v>0.30365510777881916</v>
      </c>
      <c r="NB112" s="13">
        <v>245.87</v>
      </c>
      <c r="NC112" s="68">
        <f t="shared" si="490"/>
        <v>7.0036041939711994E-3</v>
      </c>
      <c r="ND112" s="68">
        <f t="shared" si="650"/>
        <v>7.328140013220347E-3</v>
      </c>
      <c r="NE112" s="68">
        <f t="shared" si="491"/>
        <v>0.81494057724957558</v>
      </c>
      <c r="NF112" s="68"/>
      <c r="NG112" s="15">
        <f t="shared" si="492"/>
        <v>0.4741291444331196</v>
      </c>
      <c r="NI112" s="13">
        <v>5.14</v>
      </c>
      <c r="NJ112" s="68">
        <f t="shared" si="493"/>
        <v>-3.8759689922481513E-3</v>
      </c>
      <c r="NK112" s="68">
        <f t="shared" si="651"/>
        <v>-3.5514331729990033E-3</v>
      </c>
      <c r="NL112" s="68">
        <f t="shared" si="494"/>
        <v>-0.95919015482334258</v>
      </c>
      <c r="NM112" s="68"/>
      <c r="NN112" s="15">
        <f t="shared" si="495"/>
        <v>4.8979591836734553E-2</v>
      </c>
      <c r="NP112" s="26">
        <v>472.89</v>
      </c>
      <c r="NQ112" s="68">
        <f t="shared" si="496"/>
        <v>3.6504870853406846E-3</v>
      </c>
      <c r="NR112" s="68">
        <f t="shared" si="652"/>
        <v>3.9750229045898327E-3</v>
      </c>
      <c r="NS112" s="68">
        <f t="shared" si="497"/>
        <v>2.6029714285714283</v>
      </c>
      <c r="NT112" s="68"/>
      <c r="NU112" s="15">
        <f t="shared" si="498"/>
        <v>0.43766150852765018</v>
      </c>
      <c r="NW112" s="13">
        <v>171.74</v>
      </c>
      <c r="NX112" s="68">
        <f t="shared" si="499"/>
        <v>-6.9824275573143572E-4</v>
      </c>
      <c r="NY112" s="68">
        <f t="shared" si="653"/>
        <v>-3.7370693648228768E-4</v>
      </c>
      <c r="NZ112" s="68">
        <f t="shared" si="500"/>
        <v>-2.2872098315885197E-2</v>
      </c>
      <c r="OA112" s="68"/>
      <c r="OB112" s="15">
        <f t="shared" si="501"/>
        <v>-9.2762810353935563E-2</v>
      </c>
      <c r="OD112" s="13">
        <v>1.65</v>
      </c>
      <c r="OE112" s="68">
        <f t="shared" si="502"/>
        <v>-6.7796610169491581E-2</v>
      </c>
      <c r="OF112" s="68">
        <f t="shared" si="654"/>
        <v>-6.7472074350242439E-2</v>
      </c>
      <c r="OG112" s="68">
        <f t="shared" si="503"/>
        <v>-0.99268843887091773</v>
      </c>
      <c r="OH112" s="68"/>
      <c r="OI112" s="15">
        <f t="shared" si="504"/>
        <v>0.13013698630136983</v>
      </c>
      <c r="OK112" s="26">
        <v>126.92</v>
      </c>
      <c r="OL112" s="68">
        <f t="shared" si="505"/>
        <v>2.7692307692307707E-2</v>
      </c>
      <c r="OM112" s="68">
        <f t="shared" si="655"/>
        <v>2.8016843511556856E-2</v>
      </c>
      <c r="ON112" s="68">
        <f t="shared" si="506"/>
        <v>1.9898704358068313</v>
      </c>
      <c r="OO112" s="68"/>
      <c r="OP112" s="15">
        <f t="shared" si="507"/>
        <v>0.9054196066656659</v>
      </c>
      <c r="OR112" s="13">
        <v>4.47</v>
      </c>
      <c r="OS112" s="68">
        <f t="shared" si="508"/>
        <v>2.7586206896551752E-2</v>
      </c>
      <c r="OT112" s="68">
        <f t="shared" si="656"/>
        <v>2.79107427158009E-2</v>
      </c>
      <c r="OU112" s="68">
        <f t="shared" si="509"/>
        <v>-0.41948051948051951</v>
      </c>
      <c r="OV112" s="68"/>
      <c r="OW112" s="15">
        <f t="shared" si="510"/>
        <v>2.9910714285714279</v>
      </c>
      <c r="OY112" s="13">
        <v>136.47999999999999</v>
      </c>
      <c r="OZ112" s="68">
        <f t="shared" si="511"/>
        <v>1.2462908011869275E-2</v>
      </c>
      <c r="PA112" s="68">
        <f t="shared" si="657"/>
        <v>1.2787443831118423E-2</v>
      </c>
      <c r="PB112" s="68">
        <f t="shared" si="665"/>
        <v>3.199384615384615</v>
      </c>
      <c r="PC112" s="68"/>
      <c r="PD112" s="15">
        <f t="shared" si="512"/>
        <v>0.19144478393714529</v>
      </c>
      <c r="PE112" s="18"/>
      <c r="PF112" s="13">
        <v>244.34</v>
      </c>
      <c r="PG112" s="68">
        <f t="shared" si="513"/>
        <v>3.7794758031386736E-3</v>
      </c>
      <c r="PH112" s="68">
        <f t="shared" si="658"/>
        <v>4.1040116223878213E-3</v>
      </c>
      <c r="PI112" s="68">
        <f t="shared" si="514"/>
        <v>-0.29827685238368751</v>
      </c>
      <c r="PJ112" s="68"/>
      <c r="PK112" s="15">
        <f t="shared" si="515"/>
        <v>0.16836417539329607</v>
      </c>
      <c r="PM112" s="13"/>
      <c r="PN112" s="68">
        <f t="shared" si="516"/>
        <v>0</v>
      </c>
      <c r="PO112" s="68">
        <f t="shared" si="517"/>
        <v>3.2453581924914805E-4</v>
      </c>
      <c r="PP112" s="68">
        <f t="shared" si="518"/>
        <v>0</v>
      </c>
      <c r="PQ112" s="68"/>
      <c r="PR112" s="15">
        <f t="shared" si="519"/>
        <v>0</v>
      </c>
      <c r="PT112" s="13">
        <v>4.8899999999999997</v>
      </c>
      <c r="PU112" s="68">
        <f t="shared" si="520"/>
        <v>-2.7833001988071683E-2</v>
      </c>
      <c r="PV112" s="68">
        <f t="shared" si="659"/>
        <v>-2.7508466168822535E-2</v>
      </c>
      <c r="PW112" s="68">
        <f t="shared" si="521"/>
        <v>-0.43922018348623859</v>
      </c>
      <c r="PX112" s="68"/>
      <c r="PY112" s="15">
        <f t="shared" si="522"/>
        <v>-4.6783625730994198E-2</v>
      </c>
      <c r="QA112" s="13">
        <v>216.24</v>
      </c>
      <c r="QB112" s="68">
        <f t="shared" si="523"/>
        <v>1.4354066985645944E-2</v>
      </c>
      <c r="QC112" s="68">
        <f t="shared" si="660"/>
        <v>1.4678602804895092E-2</v>
      </c>
      <c r="QD112" s="68">
        <f t="shared" si="524"/>
        <v>-0.35907999644328514</v>
      </c>
      <c r="QE112" s="68"/>
      <c r="QF112" s="15">
        <f t="shared" si="525"/>
        <v>0.12777719828935016</v>
      </c>
      <c r="QH112" s="13">
        <v>1.37</v>
      </c>
      <c r="QI112" s="68">
        <f t="shared" si="526"/>
        <v>-1.4388489208632947E-2</v>
      </c>
      <c r="QJ112" s="68">
        <f t="shared" si="661"/>
        <v>-1.4063953389383798E-2</v>
      </c>
      <c r="QK112" s="68">
        <f t="shared" si="527"/>
        <v>-0.45418326693227085</v>
      </c>
      <c r="QL112" s="68"/>
      <c r="QM112" s="15">
        <f t="shared" si="528"/>
        <v>5.3846153846153891E-2</v>
      </c>
      <c r="QO112" s="13">
        <v>8.9499999999999993</v>
      </c>
      <c r="QP112" s="68">
        <f t="shared" si="529"/>
        <v>0.10904584882280037</v>
      </c>
      <c r="QQ112" s="68">
        <f t="shared" si="662"/>
        <v>0.10937038464204951</v>
      </c>
      <c r="QR112" s="68">
        <f t="shared" si="530"/>
        <v>-0.98909042151198223</v>
      </c>
      <c r="QS112" s="68"/>
      <c r="QT112" s="15">
        <f t="shared" si="531"/>
        <v>-0.22038327526132415</v>
      </c>
      <c r="QV112" s="13">
        <v>1.512</v>
      </c>
      <c r="QW112" s="68">
        <f t="shared" si="532"/>
        <v>-3.0769230769230795E-2</v>
      </c>
      <c r="QX112" s="68">
        <f t="shared" si="663"/>
        <v>-3.0444694949981647E-2</v>
      </c>
      <c r="QY112" s="68">
        <f t="shared" si="533"/>
        <v>-0.57167138810198292</v>
      </c>
      <c r="QZ112" s="68"/>
      <c r="RA112" s="15">
        <f t="shared" si="534"/>
        <v>-0.38210053126277077</v>
      </c>
      <c r="RC112" s="13">
        <v>29.86</v>
      </c>
      <c r="RD112" s="68">
        <f t="shared" si="535"/>
        <v>-6.6934404283800451E-4</v>
      </c>
      <c r="RE112" s="68">
        <f t="shared" si="664"/>
        <v>-3.4480822358885646E-4</v>
      </c>
      <c r="RF112" s="68">
        <f t="shared" si="536"/>
        <v>-0.35493627133290129</v>
      </c>
      <c r="RG112" s="68"/>
      <c r="RH112" s="15">
        <f t="shared" si="537"/>
        <v>0.20646464646464643</v>
      </c>
      <c r="RJ112" s="13">
        <v>193.32</v>
      </c>
      <c r="RK112" s="68">
        <f t="shared" si="538"/>
        <v>-1.9426832361146399E-2</v>
      </c>
      <c r="RL112" s="68">
        <f t="shared" si="539"/>
        <v>-1.9102296541897251E-2</v>
      </c>
      <c r="RM112" s="68">
        <f t="shared" si="540"/>
        <v>-0.10325633175619268</v>
      </c>
      <c r="RN112" s="68"/>
      <c r="RO112" s="15">
        <f t="shared" si="541"/>
        <v>-1.7283448556323737E-2</v>
      </c>
      <c r="RQ112" s="13">
        <v>13.16</v>
      </c>
      <c r="RR112" s="68">
        <f t="shared" si="542"/>
        <v>-4.2212518195050952E-2</v>
      </c>
      <c r="RS112" s="68">
        <f t="shared" si="543"/>
        <v>-4.1887982375801804E-2</v>
      </c>
      <c r="RT112" s="68">
        <f t="shared" si="544"/>
        <v>-0.10109289617486342</v>
      </c>
      <c r="RU112" s="68"/>
      <c r="RV112" s="15">
        <f t="shared" si="545"/>
        <v>-0.36852207293666028</v>
      </c>
      <c r="RX112" s="13">
        <v>131.78</v>
      </c>
      <c r="RY112" s="68">
        <f t="shared" si="546"/>
        <v>7.7338129496402952E-2</v>
      </c>
      <c r="RZ112" s="68">
        <f t="shared" si="547"/>
        <v>7.7662665315652094E-2</v>
      </c>
      <c r="SA112" s="68">
        <f t="shared" si="548"/>
        <v>-9.619720426875103E-3</v>
      </c>
      <c r="SB112" s="68"/>
      <c r="SC112" s="15">
        <f t="shared" si="549"/>
        <v>0.74243025254528638</v>
      </c>
      <c r="SE112" s="26">
        <v>12.11</v>
      </c>
      <c r="SF112" s="68">
        <f t="shared" si="550"/>
        <v>-7.9087452471482952E-2</v>
      </c>
      <c r="SG112" s="68">
        <f t="shared" si="551"/>
        <v>-7.8762916652233811E-2</v>
      </c>
      <c r="SH112" s="68">
        <f t="shared" si="552"/>
        <v>-3.1200000000000047E-2</v>
      </c>
      <c r="SI112" s="68"/>
      <c r="SJ112" s="15">
        <f t="shared" si="553"/>
        <v>-0.20642201834862389</v>
      </c>
      <c r="SL112" s="13">
        <v>0.63800000000000001</v>
      </c>
      <c r="SM112" s="68">
        <f t="shared" si="554"/>
        <v>-4.7761194029850788E-2</v>
      </c>
      <c r="SN112" s="68">
        <f t="shared" si="555"/>
        <v>-4.743665821060164E-2</v>
      </c>
      <c r="SO112" s="68">
        <f t="shared" si="556"/>
        <v>-0.55070422535211261</v>
      </c>
      <c r="SP112" s="68"/>
      <c r="SQ112" s="15">
        <f t="shared" si="557"/>
        <v>-0.36831683168316831</v>
      </c>
      <c r="SS112" s="13">
        <v>16.329999999999998</v>
      </c>
      <c r="ST112" s="68">
        <f t="shared" si="558"/>
        <v>3.687768899815533E-3</v>
      </c>
      <c r="SU112" s="68">
        <f t="shared" si="559"/>
        <v>4.0123047190646806E-3</v>
      </c>
      <c r="SV112" s="68">
        <f t="shared" si="560"/>
        <v>1.1771995043370367E-2</v>
      </c>
      <c r="SW112" s="68"/>
      <c r="SX112" s="15">
        <f t="shared" si="561"/>
        <v>0.9440476190476188</v>
      </c>
      <c r="SZ112" s="13">
        <v>21.79</v>
      </c>
      <c r="TA112" s="68">
        <f t="shared" si="562"/>
        <v>0.10217501264542234</v>
      </c>
      <c r="TB112" s="68">
        <f t="shared" si="563"/>
        <v>0.10249954846467148</v>
      </c>
      <c r="TC112" s="68">
        <f t="shared" si="564"/>
        <v>-0.46024275452068364</v>
      </c>
      <c r="TD112" s="68"/>
      <c r="TE112" s="15">
        <f t="shared" si="565"/>
        <v>0.39679487179487177</v>
      </c>
      <c r="TG112" s="416">
        <v>0.17219999999999999</v>
      </c>
      <c r="TH112" s="68">
        <f t="shared" si="566"/>
        <v>4.1112454655380902E-2</v>
      </c>
      <c r="TI112" s="68">
        <f t="shared" si="567"/>
        <v>4.143699047463005E-2</v>
      </c>
      <c r="TJ112" s="68">
        <f t="shared" si="568"/>
        <v>-0.21727272727272731</v>
      </c>
      <c r="TK112" s="68"/>
      <c r="TL112" s="15">
        <f t="shared" si="569"/>
        <v>1.5929203539822891E-2</v>
      </c>
      <c r="TN112" s="13">
        <v>42.37</v>
      </c>
      <c r="TO112" s="68">
        <f t="shared" si="570"/>
        <v>2.9647630619684055E-2</v>
      </c>
      <c r="TP112" s="68">
        <f t="shared" si="571"/>
        <v>2.9972166438933204E-2</v>
      </c>
      <c r="TQ112" s="68">
        <f t="shared" si="572"/>
        <v>-0.38242003308724393</v>
      </c>
      <c r="TR112" s="68"/>
      <c r="TS112" s="15">
        <f t="shared" si="573"/>
        <v>0.42420168067226882</v>
      </c>
      <c r="TU112" s="417">
        <v>2.89</v>
      </c>
      <c r="TV112" s="68">
        <f t="shared" si="574"/>
        <v>2.8469750889679742E-2</v>
      </c>
      <c r="TW112" s="68">
        <f t="shared" si="575"/>
        <v>2.879428670892889E-2</v>
      </c>
      <c r="TX112" s="68">
        <f t="shared" si="576"/>
        <v>-0.34467120181405897</v>
      </c>
      <c r="TY112" s="68"/>
      <c r="TZ112" s="15">
        <f t="shared" si="577"/>
        <v>0.69005847953216382</v>
      </c>
      <c r="UB112" s="13"/>
      <c r="UC112" s="68">
        <f t="shared" si="578"/>
        <v>0</v>
      </c>
      <c r="UD112" s="68">
        <f t="shared" si="579"/>
        <v>3.2453581924914805E-4</v>
      </c>
      <c r="UE112" s="68">
        <f t="shared" si="580"/>
        <v>0</v>
      </c>
      <c r="UF112" s="68"/>
      <c r="UG112" s="15">
        <f t="shared" si="581"/>
        <v>0</v>
      </c>
      <c r="UI112" s="417"/>
      <c r="UJ112" s="68">
        <f t="shared" si="582"/>
        <v>0</v>
      </c>
      <c r="UK112" s="68">
        <f t="shared" si="583"/>
        <v>3.2453581924914805E-4</v>
      </c>
      <c r="UL112" s="68">
        <f t="shared" si="584"/>
        <v>0</v>
      </c>
      <c r="UM112" s="68"/>
      <c r="UN112" s="15">
        <f t="shared" si="585"/>
        <v>0</v>
      </c>
      <c r="UP112" s="417"/>
      <c r="UQ112" s="68">
        <f t="shared" si="586"/>
        <v>0</v>
      </c>
      <c r="UR112" s="68">
        <f t="shared" si="587"/>
        <v>3.2453581924914805E-4</v>
      </c>
      <c r="US112" s="68">
        <f t="shared" si="588"/>
        <v>0</v>
      </c>
      <c r="UT112" s="68"/>
      <c r="UU112" s="15">
        <f t="shared" si="589"/>
        <v>0</v>
      </c>
      <c r="UW112" s="417"/>
      <c r="UX112" s="68">
        <f t="shared" si="590"/>
        <v>0</v>
      </c>
      <c r="UY112" s="68">
        <f t="shared" si="591"/>
        <v>3.2453581924914805E-4</v>
      </c>
      <c r="UZ112" s="68">
        <f t="shared" si="592"/>
        <v>0</v>
      </c>
      <c r="VA112" s="68"/>
      <c r="VB112" s="15">
        <f t="shared" si="593"/>
        <v>0</v>
      </c>
      <c r="VD112" s="417"/>
      <c r="VE112" s="68">
        <f t="shared" si="594"/>
        <v>0</v>
      </c>
      <c r="VF112" s="68">
        <f t="shared" si="595"/>
        <v>3.2453581924914805E-4</v>
      </c>
      <c r="VG112" s="68">
        <f t="shared" si="596"/>
        <v>0</v>
      </c>
      <c r="VH112" s="68"/>
      <c r="VI112" s="15">
        <f t="shared" si="597"/>
        <v>0</v>
      </c>
      <c r="VM112" s="21">
        <f t="shared" si="598"/>
        <v>1.1715575424818591E-4</v>
      </c>
      <c r="VN112" s="49"/>
      <c r="VO112" s="21">
        <f t="shared" si="599"/>
        <v>0.62503993080684772</v>
      </c>
      <c r="VP112" s="14"/>
      <c r="VQ112" s="21">
        <f t="shared" si="600"/>
        <v>0.21617267124707301</v>
      </c>
    </row>
    <row r="113" spans="1:589" ht="15.75" customHeight="1" x14ac:dyDescent="0.2">
      <c r="A113" s="127">
        <v>45810</v>
      </c>
      <c r="B113" s="4">
        <f t="shared" si="333"/>
        <v>45810</v>
      </c>
      <c r="C113" s="13">
        <v>42305.48</v>
      </c>
      <c r="D113" s="138">
        <f t="shared" si="334"/>
        <v>35.410000000003492</v>
      </c>
      <c r="E113" s="68">
        <f t="shared" si="335"/>
        <v>8.3770857251959819E-4</v>
      </c>
      <c r="F113" s="15">
        <f t="shared" si="336"/>
        <v>-5.6115730879540858E-3</v>
      </c>
      <c r="G113" s="13">
        <v>5935.94</v>
      </c>
      <c r="H113" s="138">
        <f t="shared" si="337"/>
        <v>24.25</v>
      </c>
      <c r="I113" s="68">
        <f t="shared" si="338"/>
        <v>4.1020418864994614E-3</v>
      </c>
      <c r="J113" s="15">
        <f t="shared" si="339"/>
        <v>9.2338348383015408E-3</v>
      </c>
      <c r="K113" s="13">
        <v>19242.61</v>
      </c>
      <c r="L113" s="138">
        <f t="shared" si="340"/>
        <v>128.84000000000015</v>
      </c>
      <c r="M113" s="68">
        <f t="shared" si="341"/>
        <v>6.7406900888731082E-3</v>
      </c>
      <c r="N113" s="15">
        <f t="shared" si="342"/>
        <v>-3.530668605479128E-3</v>
      </c>
      <c r="O113" s="13">
        <v>2070.16</v>
      </c>
      <c r="P113" s="138">
        <f t="shared" si="343"/>
        <v>3.8699999999998909</v>
      </c>
      <c r="Q113" s="68">
        <f t="shared" si="344"/>
        <v>1.8729220003000019E-3</v>
      </c>
      <c r="R113" s="15">
        <f t="shared" si="345"/>
        <v>-7.1743731391469681E-2</v>
      </c>
      <c r="S113" s="18">
        <f t="shared" si="346"/>
        <v>2.2506574168603506E-3</v>
      </c>
      <c r="T113" s="121">
        <f t="shared" si="347"/>
        <v>260.63378856508939</v>
      </c>
      <c r="U113" s="121">
        <f t="shared" si="348"/>
        <v>260.63378856508939</v>
      </c>
      <c r="V113" s="134">
        <f t="shared" si="349"/>
        <v>1.7300528727316328E-3</v>
      </c>
      <c r="W113" s="21">
        <f t="shared" si="601"/>
        <v>7.3989453616528627E-3</v>
      </c>
      <c r="X113" s="18">
        <f t="shared" si="350"/>
        <v>3.3883406370480425E-3</v>
      </c>
      <c r="Y113" s="352">
        <f>123214.69+50</f>
        <v>123264.69</v>
      </c>
      <c r="Z113" s="15">
        <v>1.9999999999999999E-6</v>
      </c>
      <c r="AA113" s="21">
        <f t="shared" si="351"/>
        <v>-1.7280528727316327E-3</v>
      </c>
      <c r="AC113" s="13">
        <v>220.86</v>
      </c>
      <c r="AD113" s="68">
        <f t="shared" si="352"/>
        <v>8.5852589277560683E-3</v>
      </c>
      <c r="AE113" s="68">
        <f t="shared" si="602"/>
        <v>6.8552060550244355E-3</v>
      </c>
      <c r="AF113" s="68">
        <f t="shared" si="353"/>
        <v>0.34041391029920492</v>
      </c>
      <c r="AG113" s="68"/>
      <c r="AH113" s="15">
        <f t="shared" si="354"/>
        <v>-2.7776555002861181E-2</v>
      </c>
      <c r="AJ113" s="13">
        <v>22.09</v>
      </c>
      <c r="AK113" s="68">
        <f t="shared" si="355"/>
        <v>1.0983981693363773E-2</v>
      </c>
      <c r="AL113" s="68">
        <f t="shared" si="603"/>
        <v>9.2539288206321402E-3</v>
      </c>
      <c r="AM113" s="68">
        <f t="shared" si="356"/>
        <v>0.18763440860215044</v>
      </c>
      <c r="AN113" s="68"/>
      <c r="AO113" s="15">
        <f t="shared" si="357"/>
        <v>5.0404184498335648E-2</v>
      </c>
      <c r="AQ113" s="13">
        <v>20.6</v>
      </c>
      <c r="AR113" s="68">
        <f t="shared" si="358"/>
        <v>5.8593750000000486E-3</v>
      </c>
      <c r="AS113" s="68">
        <f t="shared" si="604"/>
        <v>4.1293221272684158E-3</v>
      </c>
      <c r="AT113" s="68">
        <f t="shared" si="359"/>
        <v>0.19281991893456873</v>
      </c>
      <c r="AU113" s="68"/>
      <c r="AV113" s="15">
        <f t="shared" si="360"/>
        <v>-4.052165812761982E-2</v>
      </c>
      <c r="AX113" s="13">
        <v>206.52</v>
      </c>
      <c r="AY113" s="68">
        <f t="shared" si="361"/>
        <v>4.2304886943836835E-3</v>
      </c>
      <c r="AZ113" s="68">
        <f t="shared" si="605"/>
        <v>2.5004358216520507E-3</v>
      </c>
      <c r="BA113" s="68">
        <f t="shared" si="362"/>
        <v>0.54004474272930658</v>
      </c>
      <c r="BB113" s="68"/>
      <c r="BC113" s="15">
        <f t="shared" si="363"/>
        <v>1.1410940790440338E-2</v>
      </c>
      <c r="BE113" s="13">
        <v>77.2</v>
      </c>
      <c r="BF113" s="68">
        <f t="shared" si="364"/>
        <v>2.0768431983384811E-3</v>
      </c>
      <c r="BG113" s="68">
        <f t="shared" si="606"/>
        <v>3.4679032560684837E-4</v>
      </c>
      <c r="BH113" s="68"/>
      <c r="BI113" s="68"/>
      <c r="BJ113" s="15">
        <f t="shared" si="365"/>
        <v>4.7916383874032867E-2</v>
      </c>
      <c r="BL113" s="13">
        <v>71.489999999999995</v>
      </c>
      <c r="BM113" s="68">
        <f t="shared" si="366"/>
        <v>3.9320320179750201E-3</v>
      </c>
      <c r="BN113" s="68">
        <f t="shared" si="607"/>
        <v>2.2019791452433874E-3</v>
      </c>
      <c r="BO113" s="68">
        <f t="shared" si="367"/>
        <v>0.20394072078140774</v>
      </c>
      <c r="BP113" s="68"/>
      <c r="BQ113" s="15">
        <f t="shared" si="368"/>
        <v>7.7143287629953136E-2</v>
      </c>
      <c r="BS113" s="13">
        <v>38.85</v>
      </c>
      <c r="BT113" s="68">
        <f t="shared" si="369"/>
        <v>6.7374967608188133E-3</v>
      </c>
      <c r="BU113" s="68">
        <f t="shared" si="608"/>
        <v>5.0074438880871805E-3</v>
      </c>
      <c r="BV113" s="68">
        <f t="shared" si="370"/>
        <v>4.2673107890499287E-2</v>
      </c>
      <c r="BW113" s="68"/>
      <c r="BX113" s="15">
        <f t="shared" si="371"/>
        <v>1.568627450980396E-2</v>
      </c>
      <c r="BZ113" s="13"/>
      <c r="CA113" s="68">
        <f t="shared" si="372"/>
        <v>0</v>
      </c>
      <c r="CB113" s="68">
        <f t="shared" si="609"/>
        <v>0</v>
      </c>
      <c r="CC113" s="68">
        <f t="shared" si="373"/>
        <v>0</v>
      </c>
      <c r="CD113" s="68"/>
      <c r="CE113" s="15">
        <f t="shared" si="374"/>
        <v>0</v>
      </c>
      <c r="CG113" s="13">
        <v>29.99</v>
      </c>
      <c r="CH113" s="68">
        <f t="shared" si="375"/>
        <v>6.7136623027861464E-3</v>
      </c>
      <c r="CI113" s="68">
        <f t="shared" si="610"/>
        <v>4.9836094300545137E-3</v>
      </c>
      <c r="CJ113" s="68">
        <f t="shared" si="376"/>
        <v>-7.9391333112802508E-3</v>
      </c>
      <c r="CK113" s="68"/>
      <c r="CL113" s="15">
        <f t="shared" si="377"/>
        <v>-0.12718277066356232</v>
      </c>
      <c r="CN113" s="13">
        <v>31.54</v>
      </c>
      <c r="CO113" s="68">
        <f t="shared" si="378"/>
        <v>5.4191903092125644E-3</v>
      </c>
      <c r="CP113" s="68">
        <f t="shared" si="611"/>
        <v>3.6891374364809316E-3</v>
      </c>
      <c r="CQ113" s="68">
        <f t="shared" si="379"/>
        <v>6.3816209317166337E-3</v>
      </c>
      <c r="CR113" s="68"/>
      <c r="CS113" s="15">
        <f t="shared" si="380"/>
        <v>-5.7663579324768441E-2</v>
      </c>
      <c r="CU113" s="13">
        <v>35.01</v>
      </c>
      <c r="CV113" s="68">
        <f t="shared" si="381"/>
        <v>2.0034344590727044E-3</v>
      </c>
      <c r="CW113" s="68">
        <f t="shared" si="612"/>
        <v>2.7338158634107167E-4</v>
      </c>
      <c r="CX113" s="68">
        <f t="shared" si="382"/>
        <v>8.8958009331259705E-2</v>
      </c>
      <c r="CY113" s="68"/>
      <c r="CZ113" s="15">
        <f t="shared" si="383"/>
        <v>-6.0890557939914249E-2</v>
      </c>
      <c r="DB113" s="13">
        <v>19.09</v>
      </c>
      <c r="DC113" s="68">
        <f t="shared" si="384"/>
        <v>-6.7637877211237782E-3</v>
      </c>
      <c r="DD113" s="68">
        <f t="shared" si="613"/>
        <v>-8.4938405938554118E-3</v>
      </c>
      <c r="DE113" s="68">
        <f t="shared" si="385"/>
        <v>-0.12711476909007777</v>
      </c>
      <c r="DF113" s="68"/>
      <c r="DG113" s="15">
        <f t="shared" si="386"/>
        <v>-6.237721021611E-2</v>
      </c>
      <c r="DI113" s="13">
        <v>49.1</v>
      </c>
      <c r="DJ113" s="68">
        <f t="shared" si="387"/>
        <v>1.0703993412927196E-2</v>
      </c>
      <c r="DK113" s="68">
        <f t="shared" si="614"/>
        <v>8.9739405401955633E-3</v>
      </c>
      <c r="DL113" s="68">
        <f t="shared" si="388"/>
        <v>0.1121177802944508</v>
      </c>
      <c r="DM113" s="68"/>
      <c r="DN113" s="15">
        <f t="shared" si="389"/>
        <v>0.16461100569259976</v>
      </c>
      <c r="DP113" s="13">
        <v>40.39</v>
      </c>
      <c r="DQ113" s="68">
        <f t="shared" si="390"/>
        <v>8.9932550587059554E-3</v>
      </c>
      <c r="DR113" s="68">
        <f t="shared" si="615"/>
        <v>7.2632021859743226E-3</v>
      </c>
      <c r="DS113" s="68"/>
      <c r="DT113" s="68"/>
      <c r="DU113" s="15">
        <f t="shared" si="391"/>
        <v>6.0661764705882415E-2</v>
      </c>
      <c r="DV113" s="18"/>
      <c r="DW113" s="13">
        <v>30.7</v>
      </c>
      <c r="DX113" s="68">
        <f t="shared" si="392"/>
        <v>1.5547469401256992E-2</v>
      </c>
      <c r="DY113" s="68">
        <f t="shared" si="616"/>
        <v>1.381741652852536E-2</v>
      </c>
      <c r="DZ113" s="68">
        <f t="shared" si="393"/>
        <v>0.63820704375667037</v>
      </c>
      <c r="EA113" s="68"/>
      <c r="EB113" s="15">
        <f t="shared" si="394"/>
        <v>-8.2760681207051087E-2</v>
      </c>
      <c r="ED113" s="13">
        <v>34.869999999999997</v>
      </c>
      <c r="EE113" s="68">
        <f t="shared" si="395"/>
        <v>9.8465102809150388E-3</v>
      </c>
      <c r="EF113" s="68">
        <f t="shared" si="617"/>
        <v>8.116457408183406E-3</v>
      </c>
      <c r="EG113" s="68">
        <f t="shared" si="396"/>
        <v>0.65810746552543964</v>
      </c>
      <c r="EH113" s="68"/>
      <c r="EI113" s="15">
        <f t="shared" si="397"/>
        <v>-5.4501084598698617E-2</v>
      </c>
      <c r="EK113" s="13">
        <v>115.87</v>
      </c>
      <c r="EL113" s="68">
        <f t="shared" si="398"/>
        <v>1.0993805078090961E-2</v>
      </c>
      <c r="EM113" s="68">
        <f t="shared" si="618"/>
        <v>9.2637522053593286E-3</v>
      </c>
      <c r="EN113" s="68">
        <f t="shared" si="399"/>
        <v>0.79532073132940806</v>
      </c>
      <c r="EO113" s="68"/>
      <c r="EP113" s="15">
        <f t="shared" si="400"/>
        <v>4.1060197663971315E-2</v>
      </c>
      <c r="ER113" s="13">
        <v>36.08</v>
      </c>
      <c r="ES113" s="68">
        <f t="shared" si="401"/>
        <v>-3.5901684617509681E-3</v>
      </c>
      <c r="ET113" s="68">
        <f t="shared" si="619"/>
        <v>-5.3202213344826013E-3</v>
      </c>
      <c r="EU113" s="68">
        <f t="shared" si="402"/>
        <v>3.3514752219994323E-2</v>
      </c>
      <c r="EV113" s="68"/>
      <c r="EW113" s="15">
        <f t="shared" si="403"/>
        <v>-7.2255078426330735E-2</v>
      </c>
      <c r="EY113" s="13">
        <v>38.979999999999997</v>
      </c>
      <c r="EZ113" s="68">
        <f t="shared" si="404"/>
        <v>5.4653679653679545E-2</v>
      </c>
      <c r="FA113" s="68">
        <f t="shared" si="620"/>
        <v>5.2923626780947912E-2</v>
      </c>
      <c r="FB113" s="68"/>
      <c r="FC113" s="68"/>
      <c r="FD113" s="15">
        <f t="shared" si="405"/>
        <v>0.58584214808787627</v>
      </c>
      <c r="FF113" s="13">
        <v>55.06</v>
      </c>
      <c r="FG113" s="68">
        <f t="shared" si="406"/>
        <v>1.1946333394596687E-2</v>
      </c>
      <c r="FH113" s="68">
        <f t="shared" si="621"/>
        <v>1.0216280521865054E-2</v>
      </c>
      <c r="FI113" s="68">
        <f t="shared" si="407"/>
        <v>-6.8043331076506369E-2</v>
      </c>
      <c r="FJ113" s="68"/>
      <c r="FK113" s="15">
        <f t="shared" si="408"/>
        <v>-3.0463109702412342E-2</v>
      </c>
      <c r="FM113" s="13">
        <v>180.69</v>
      </c>
      <c r="FN113" s="68">
        <f t="shared" si="409"/>
        <v>9.9717467176337516E-4</v>
      </c>
      <c r="FO113" s="68">
        <f t="shared" si="622"/>
        <v>-7.3287820096825762E-4</v>
      </c>
      <c r="FP113" s="68">
        <f t="shared" si="410"/>
        <v>0.5539215686274509</v>
      </c>
      <c r="FQ113" s="68"/>
      <c r="FR113" s="15">
        <f t="shared" si="411"/>
        <v>-5.3396454915776662E-3</v>
      </c>
      <c r="FT113" s="13">
        <v>97.3</v>
      </c>
      <c r="FU113" s="68">
        <f t="shared" si="412"/>
        <v>7.3506574179521044E-3</v>
      </c>
      <c r="FV113" s="68">
        <f t="shared" si="623"/>
        <v>5.6206045452204716E-3</v>
      </c>
      <c r="FW113" s="68">
        <f t="shared" si="413"/>
        <v>0.10530500965579911</v>
      </c>
      <c r="FX113" s="68"/>
      <c r="FY113" s="15">
        <f t="shared" si="414"/>
        <v>7.895320470170758E-2</v>
      </c>
      <c r="GA113" s="13">
        <v>18.13</v>
      </c>
      <c r="GB113" s="68">
        <f t="shared" si="415"/>
        <v>7.7821011673152073E-3</v>
      </c>
      <c r="GC113" s="68">
        <f t="shared" si="624"/>
        <v>6.0520482945835745E-3</v>
      </c>
      <c r="GD113" s="68"/>
      <c r="GE113" s="68"/>
      <c r="GF113" s="15">
        <f t="shared" si="416"/>
        <v>4.0160642570281083E-2</v>
      </c>
      <c r="GG113" s="18"/>
      <c r="GH113" s="13">
        <v>17.829999999999998</v>
      </c>
      <c r="GI113" s="68">
        <f t="shared" si="417"/>
        <v>1.827527127355778E-2</v>
      </c>
      <c r="GJ113" s="68">
        <f t="shared" si="625"/>
        <v>1.6545218400826147E-2</v>
      </c>
      <c r="GK113" s="68">
        <f t="shared" si="418"/>
        <v>-7.2320499479708672E-2</v>
      </c>
      <c r="GL113" s="68"/>
      <c r="GM113" s="15">
        <f t="shared" si="419"/>
        <v>-5.661375661375663E-2</v>
      </c>
      <c r="GO113" s="13">
        <v>25.15</v>
      </c>
      <c r="GP113" s="68">
        <f t="shared" si="420"/>
        <v>5.1958433253396887E-3</v>
      </c>
      <c r="GQ113" s="68">
        <f t="shared" si="626"/>
        <v>3.4657904526080559E-3</v>
      </c>
      <c r="GR113" s="68"/>
      <c r="GS113" s="68"/>
      <c r="GT113" s="15">
        <f t="shared" si="421"/>
        <v>-7.7064220183486284E-2</v>
      </c>
      <c r="GV113" s="13">
        <v>15.1</v>
      </c>
      <c r="GW113" s="68">
        <f t="shared" si="422"/>
        <v>8.6840347361388775E-3</v>
      </c>
      <c r="GX113" s="68">
        <f t="shared" si="627"/>
        <v>6.9539818634072447E-3</v>
      </c>
      <c r="GY113" s="68">
        <f t="shared" si="423"/>
        <v>0.27426160337552741</v>
      </c>
      <c r="GZ113" s="68"/>
      <c r="HA113" s="15">
        <f t="shared" si="424"/>
        <v>0.10058309037900867</v>
      </c>
      <c r="HD113" s="13">
        <v>342.69</v>
      </c>
      <c r="HE113" s="68">
        <f t="shared" si="425"/>
        <v>-1.0881487040350926E-2</v>
      </c>
      <c r="HF113" s="68">
        <f t="shared" si="628"/>
        <v>-1.2611539913082559E-2</v>
      </c>
      <c r="HG113" s="68">
        <f t="shared" si="426"/>
        <v>0.92511656648502905</v>
      </c>
      <c r="HH113" s="68"/>
      <c r="HI113" s="15">
        <f t="shared" si="427"/>
        <v>-0.15142135499207601</v>
      </c>
      <c r="HK113" s="13">
        <v>38.04</v>
      </c>
      <c r="HL113" s="68">
        <f t="shared" si="428"/>
        <v>3.1173759826511209E-2</v>
      </c>
      <c r="HM113" s="68">
        <f t="shared" si="629"/>
        <v>2.9443706953779576E-2</v>
      </c>
      <c r="HN113" s="68">
        <f t="shared" si="429"/>
        <v>14.338709677419356</v>
      </c>
      <c r="HO113" s="68"/>
      <c r="HP113" s="15">
        <f t="shared" si="430"/>
        <v>0.44200151630022749</v>
      </c>
      <c r="HR113" s="13">
        <v>103.05</v>
      </c>
      <c r="HS113" s="68">
        <f t="shared" si="431"/>
        <v>8.9093401214019631E-3</v>
      </c>
      <c r="HT113" s="68">
        <f t="shared" si="630"/>
        <v>7.1792872486703303E-3</v>
      </c>
      <c r="HU113" s="68">
        <f t="shared" si="432"/>
        <v>1.8310439560439562</v>
      </c>
      <c r="HV113" s="68"/>
      <c r="HW113" s="15">
        <f t="shared" si="433"/>
        <v>-4.2019150320721357E-2</v>
      </c>
      <c r="HY113" s="13">
        <v>137.38</v>
      </c>
      <c r="HZ113" s="68">
        <f t="shared" si="434"/>
        <v>1.6650632724043515E-2</v>
      </c>
      <c r="IA113" s="68">
        <f t="shared" si="631"/>
        <v>1.4920579851311882E-2</v>
      </c>
      <c r="IB113" s="68">
        <f t="shared" si="435"/>
        <v>0.29726156751652494</v>
      </c>
      <c r="IC113" s="68"/>
      <c r="ID113" s="15">
        <f t="shared" si="436"/>
        <v>2.300990393923601E-2</v>
      </c>
      <c r="IF113" s="13">
        <v>248.71</v>
      </c>
      <c r="IG113" s="68">
        <f t="shared" si="437"/>
        <v>2.7430082207625956E-2</v>
      </c>
      <c r="IH113" s="68">
        <f t="shared" si="632"/>
        <v>2.5700029334894323E-2</v>
      </c>
      <c r="II113" s="68">
        <f t="shared" si="438"/>
        <v>0.42120000000000002</v>
      </c>
      <c r="IJ113" s="68"/>
      <c r="IK113" s="15">
        <f t="shared" si="439"/>
        <v>7.2765700483091805E-2</v>
      </c>
      <c r="IM113" s="13">
        <v>222.8</v>
      </c>
      <c r="IN113" s="68">
        <f t="shared" si="440"/>
        <v>-1.0312514011567493E-3</v>
      </c>
      <c r="IO113" s="68">
        <f t="shared" si="633"/>
        <v>-2.761304273888382E-3</v>
      </c>
      <c r="IP113" s="68">
        <f t="shared" si="441"/>
        <v>3.3507127514157391</v>
      </c>
      <c r="IQ113" s="68"/>
      <c r="IR113" s="15">
        <f t="shared" si="442"/>
        <v>0.18820329582422282</v>
      </c>
      <c r="IT113" s="13">
        <v>58.18</v>
      </c>
      <c r="IU113" s="68">
        <f t="shared" si="443"/>
        <v>-5.6400615279439126E-3</v>
      </c>
      <c r="IV113" s="68">
        <f t="shared" si="634"/>
        <v>-7.3701144006755454E-3</v>
      </c>
      <c r="IW113" s="68">
        <f t="shared" si="444"/>
        <v>2.1879452054794521</v>
      </c>
      <c r="IX113" s="68"/>
      <c r="IY113" s="15">
        <f t="shared" si="445"/>
        <v>0.13212687293247713</v>
      </c>
      <c r="JA113" s="13">
        <v>670.9</v>
      </c>
      <c r="JB113" s="68">
        <f t="shared" si="446"/>
        <v>3.6154998532795822E-2</v>
      </c>
      <c r="JC113" s="68">
        <f t="shared" si="635"/>
        <v>3.4424945660064189E-2</v>
      </c>
      <c r="JD113" s="68">
        <f t="shared" si="447"/>
        <v>0.35699838187702265</v>
      </c>
      <c r="JE113" s="68"/>
      <c r="JF113" s="15">
        <f t="shared" si="448"/>
        <v>0.14583867056070773</v>
      </c>
      <c r="JH113" s="13">
        <v>461.97</v>
      </c>
      <c r="JI113" s="68">
        <f t="shared" si="449"/>
        <v>3.4972630115562031E-3</v>
      </c>
      <c r="JJ113" s="68">
        <f t="shared" si="636"/>
        <v>1.7672101388245703E-3</v>
      </c>
      <c r="JK113" s="68">
        <f t="shared" si="450"/>
        <v>0.13592662716073675</v>
      </c>
      <c r="JL113" s="68"/>
      <c r="JM113" s="15">
        <f t="shared" si="451"/>
        <v>9.6014234875444901E-2</v>
      </c>
      <c r="JO113" s="13">
        <v>13.71</v>
      </c>
      <c r="JP113" s="68">
        <f t="shared" si="452"/>
        <v>3.6281179138322024E-2</v>
      </c>
      <c r="JQ113" s="68">
        <f t="shared" si="637"/>
        <v>3.4551126265590391E-2</v>
      </c>
      <c r="JR113" s="68">
        <f t="shared" si="453"/>
        <v>-0.53737135144255099</v>
      </c>
      <c r="JS113" s="68"/>
      <c r="JT113" s="15">
        <f t="shared" si="454"/>
        <v>0.3454367026496567</v>
      </c>
      <c r="JV113" s="13">
        <v>1.52</v>
      </c>
      <c r="JW113" s="68">
        <f t="shared" si="455"/>
        <v>-4.4025157232704441E-2</v>
      </c>
      <c r="JX113" s="68">
        <f t="shared" si="638"/>
        <v>-4.5755210105436074E-2</v>
      </c>
      <c r="JY113" s="68">
        <f t="shared" si="456"/>
        <v>-0.39920948616600788</v>
      </c>
      <c r="JZ113" s="68"/>
      <c r="KA113" s="15">
        <f t="shared" si="457"/>
        <v>-0.15555555555555556</v>
      </c>
      <c r="KC113" s="13">
        <v>17.100000000000001</v>
      </c>
      <c r="KD113" s="68">
        <f t="shared" si="458"/>
        <v>1.9070321811680589E-2</v>
      </c>
      <c r="KE113" s="68">
        <f t="shared" si="639"/>
        <v>1.7340268938948956E-2</v>
      </c>
      <c r="KF113" s="68">
        <f t="shared" si="459"/>
        <v>-0.12217659137576997</v>
      </c>
      <c r="KG113" s="68"/>
      <c r="KH113" s="15">
        <f t="shared" si="460"/>
        <v>-0.22903516681695213</v>
      </c>
      <c r="KI113" s="18"/>
      <c r="KJ113" s="13">
        <v>62.65</v>
      </c>
      <c r="KK113" s="68">
        <f t="shared" si="461"/>
        <v>2.7723097112860855E-2</v>
      </c>
      <c r="KL113" s="68">
        <f t="shared" si="640"/>
        <v>2.5993044240129222E-2</v>
      </c>
      <c r="KM113" s="68">
        <f t="shared" si="462"/>
        <v>1.9691943127962082</v>
      </c>
      <c r="KN113" s="68"/>
      <c r="KO113" s="15">
        <f t="shared" si="463"/>
        <v>-6.7847046570450764E-2</v>
      </c>
      <c r="KQ113" s="13">
        <v>1.5129999999999999</v>
      </c>
      <c r="KR113" s="68">
        <f t="shared" si="464"/>
        <v>8.6666666666666003E-3</v>
      </c>
      <c r="KS113" s="68">
        <f t="shared" si="641"/>
        <v>6.9366137939349676E-3</v>
      </c>
      <c r="KT113" s="68">
        <f t="shared" si="465"/>
        <v>-0.42251908396946569</v>
      </c>
      <c r="KU113" s="68"/>
      <c r="KV113" s="15">
        <f t="shared" si="466"/>
        <v>0.49801980198019791</v>
      </c>
      <c r="KW113" s="18"/>
      <c r="KX113" s="13">
        <v>29.34</v>
      </c>
      <c r="KY113" s="68">
        <f t="shared" si="467"/>
        <v>2.3369375653993656E-2</v>
      </c>
      <c r="KZ113" s="68">
        <f t="shared" si="642"/>
        <v>2.1639322781262023E-2</v>
      </c>
      <c r="LA113" s="68">
        <f t="shared" si="468"/>
        <v>-0.59210343389406361</v>
      </c>
      <c r="LB113" s="68"/>
      <c r="LC113" s="15">
        <f t="shared" si="469"/>
        <v>0.23745255166596368</v>
      </c>
      <c r="LD113" s="18"/>
      <c r="LE113" s="13">
        <v>56.66</v>
      </c>
      <c r="LF113" s="68">
        <f t="shared" si="470"/>
        <v>2.9246139872842861E-2</v>
      </c>
      <c r="LG113" s="68">
        <f t="shared" si="643"/>
        <v>2.7516087000111229E-2</v>
      </c>
      <c r="LH113" s="68">
        <f t="shared" si="471"/>
        <v>0.58135640524699972</v>
      </c>
      <c r="LI113" s="68"/>
      <c r="LJ113" s="15">
        <f t="shared" si="472"/>
        <v>0.22880069399262626</v>
      </c>
      <c r="LL113" s="13">
        <v>124.28</v>
      </c>
      <c r="LM113" s="68">
        <f t="shared" si="473"/>
        <v>5.3131090585543564E-2</v>
      </c>
      <c r="LN113" s="68">
        <f t="shared" si="644"/>
        <v>5.1401037712811931E-2</v>
      </c>
      <c r="LO113" s="68">
        <f t="shared" si="474"/>
        <v>0.42034285714285713</v>
      </c>
      <c r="LP113" s="68"/>
      <c r="LQ113" s="15">
        <f t="shared" si="475"/>
        <v>0.58905510804244998</v>
      </c>
      <c r="LS113" s="13">
        <v>15.71</v>
      </c>
      <c r="LT113" s="68">
        <f t="shared" si="476"/>
        <v>6.4363143631436387E-2</v>
      </c>
      <c r="LU113" s="68">
        <f t="shared" si="645"/>
        <v>6.2633090758704754E-2</v>
      </c>
      <c r="LV113" s="68"/>
      <c r="LW113" s="68"/>
      <c r="LX113" s="15">
        <f t="shared" si="477"/>
        <v>0.69837837837837846</v>
      </c>
      <c r="LZ113" s="13">
        <v>14.52</v>
      </c>
      <c r="MA113" s="68">
        <f t="shared" si="478"/>
        <v>2.9057406094968118E-2</v>
      </c>
      <c r="MB113" s="68">
        <f t="shared" si="646"/>
        <v>2.7327353222236485E-2</v>
      </c>
      <c r="MC113" s="68">
        <f t="shared" si="479"/>
        <v>-0.34741573033707868</v>
      </c>
      <c r="MD113" s="68"/>
      <c r="ME113" s="15">
        <f t="shared" si="480"/>
        <v>7.715133531157263E-2</v>
      </c>
      <c r="MG113" s="13">
        <v>52.44</v>
      </c>
      <c r="MH113" s="68">
        <f t="shared" si="481"/>
        <v>-5.3110773899848474E-3</v>
      </c>
      <c r="MI113" s="68">
        <f t="shared" si="647"/>
        <v>-7.0411302627164801E-3</v>
      </c>
      <c r="MJ113" s="68">
        <f t="shared" si="482"/>
        <v>6.0673854447439348</v>
      </c>
      <c r="MK113" s="68"/>
      <c r="ML113" s="15">
        <f t="shared" si="483"/>
        <v>1.4700894959962316</v>
      </c>
      <c r="MN113" s="13">
        <v>126.1</v>
      </c>
      <c r="MO113" s="68">
        <f t="shared" si="484"/>
        <v>3.9009632991003494E-3</v>
      </c>
      <c r="MP113" s="68">
        <f t="shared" si="648"/>
        <v>2.1709104263687167E-3</v>
      </c>
      <c r="MQ113" s="68">
        <f t="shared" si="485"/>
        <v>1.5885623510721893E-3</v>
      </c>
      <c r="MR113" s="68"/>
      <c r="MS113" s="15">
        <f t="shared" si="486"/>
        <v>0.13205853308196422</v>
      </c>
      <c r="MU113" s="13">
        <v>14.98</v>
      </c>
      <c r="MV113" s="68">
        <f t="shared" si="487"/>
        <v>7.6923076923076941E-2</v>
      </c>
      <c r="MW113" s="68">
        <f t="shared" si="649"/>
        <v>7.5193024050345308E-2</v>
      </c>
      <c r="MX113" s="68">
        <f t="shared" si="488"/>
        <v>-0.28222328701485389</v>
      </c>
      <c r="MY113" s="68"/>
      <c r="MZ113" s="15">
        <f t="shared" si="489"/>
        <v>0.4039362699156514</v>
      </c>
      <c r="NB113" s="13">
        <v>247.48</v>
      </c>
      <c r="NC113" s="68">
        <f t="shared" si="490"/>
        <v>6.5481758652946075E-3</v>
      </c>
      <c r="ND113" s="68">
        <f t="shared" si="650"/>
        <v>4.8181229925629747E-3</v>
      </c>
      <c r="NE113" s="68">
        <f t="shared" si="491"/>
        <v>0.82682512733446512</v>
      </c>
      <c r="NF113" s="68"/>
      <c r="NG113" s="15">
        <f t="shared" si="492"/>
        <v>0.48378200131902394</v>
      </c>
      <c r="NI113" s="13">
        <v>5.63</v>
      </c>
      <c r="NJ113" s="68">
        <f t="shared" si="493"/>
        <v>9.5330739299610945E-2</v>
      </c>
      <c r="NK113" s="68">
        <f t="shared" si="651"/>
        <v>9.3600686426879312E-2</v>
      </c>
      <c r="NL113" s="68">
        <f t="shared" si="494"/>
        <v>-0.95529972211194925</v>
      </c>
      <c r="NM113" s="68"/>
      <c r="NN113" s="15">
        <f t="shared" si="495"/>
        <v>0.14897959183673459</v>
      </c>
      <c r="NP113" s="13">
        <v>485.16</v>
      </c>
      <c r="NQ113" s="68">
        <f t="shared" si="496"/>
        <v>2.5946837530926938E-2</v>
      </c>
      <c r="NR113" s="68">
        <f t="shared" si="652"/>
        <v>2.4216784658195305E-2</v>
      </c>
      <c r="NS113" s="68">
        <f t="shared" si="497"/>
        <v>2.6964571428571431</v>
      </c>
      <c r="NT113" s="68"/>
      <c r="NU113" s="15">
        <f t="shared" si="498"/>
        <v>0.47496427811388447</v>
      </c>
      <c r="NW113" s="13">
        <v>169.03</v>
      </c>
      <c r="NX113" s="68">
        <f t="shared" si="499"/>
        <v>-1.5779666938395293E-2</v>
      </c>
      <c r="NY113" s="68">
        <f t="shared" si="653"/>
        <v>-1.7509719811126926E-2</v>
      </c>
      <c r="NZ113" s="68">
        <f t="shared" si="500"/>
        <v>-3.8290851160673586E-2</v>
      </c>
      <c r="OA113" s="68"/>
      <c r="OB113" s="15">
        <f t="shared" si="501"/>
        <v>-0.10707871104067622</v>
      </c>
      <c r="OD113" s="13">
        <v>1.52</v>
      </c>
      <c r="OE113" s="68">
        <f t="shared" si="502"/>
        <v>-7.8787878787878726E-2</v>
      </c>
      <c r="OF113" s="68">
        <f t="shared" si="654"/>
        <v>-8.0517931660610359E-2</v>
      </c>
      <c r="OG113" s="68">
        <f t="shared" si="503"/>
        <v>-0.993264501262906</v>
      </c>
      <c r="OH113" s="68"/>
      <c r="OI113" s="15">
        <f t="shared" si="504"/>
        <v>4.1095890410958943E-2</v>
      </c>
      <c r="OK113" s="13">
        <v>124.58</v>
      </c>
      <c r="OL113" s="68">
        <f t="shared" si="505"/>
        <v>-1.8436810589347648E-2</v>
      </c>
      <c r="OM113" s="68">
        <f t="shared" si="655"/>
        <v>-2.0166863462079281E-2</v>
      </c>
      <c r="ON113" s="68">
        <f t="shared" si="506"/>
        <v>1.9347467608951705</v>
      </c>
      <c r="OO113" s="68"/>
      <c r="OP113" s="15">
        <f t="shared" si="507"/>
        <v>0.87028974628434164</v>
      </c>
      <c r="OR113" s="13">
        <v>3.98</v>
      </c>
      <c r="OS113" s="68">
        <f t="shared" si="508"/>
        <v>-0.1096196868008948</v>
      </c>
      <c r="OT113" s="68">
        <f t="shared" si="656"/>
        <v>-0.11134973967362644</v>
      </c>
      <c r="OU113" s="68">
        <f t="shared" si="509"/>
        <v>-0.48311688311688311</v>
      </c>
      <c r="OV113" s="68"/>
      <c r="OW113" s="15">
        <f t="shared" si="510"/>
        <v>2.5535714285714284</v>
      </c>
      <c r="OY113" s="13">
        <v>137.46</v>
      </c>
      <c r="OZ113" s="68">
        <f t="shared" si="511"/>
        <v>7.1805392731537094E-3</v>
      </c>
      <c r="PA113" s="68">
        <f t="shared" si="657"/>
        <v>5.4504864004220766E-3</v>
      </c>
      <c r="PB113" s="68">
        <f t="shared" si="665"/>
        <v>3.2295384615384619</v>
      </c>
      <c r="PC113" s="68"/>
      <c r="PD113" s="15">
        <f t="shared" si="512"/>
        <v>0.20000000000000009</v>
      </c>
      <c r="PE113" s="18"/>
      <c r="PF113" s="13">
        <v>243.16</v>
      </c>
      <c r="PG113" s="68">
        <f t="shared" si="513"/>
        <v>-4.829336170909416E-3</v>
      </c>
      <c r="PH113" s="68">
        <f t="shared" si="658"/>
        <v>-6.5593890436410488E-3</v>
      </c>
      <c r="PI113" s="68">
        <f t="shared" si="514"/>
        <v>-0.30166570936243536</v>
      </c>
      <c r="PJ113" s="68"/>
      <c r="PK113" s="15">
        <f t="shared" si="515"/>
        <v>0.16272175202027447</v>
      </c>
      <c r="PM113" s="13"/>
      <c r="PN113" s="68">
        <f t="shared" si="516"/>
        <v>0</v>
      </c>
      <c r="PO113" s="68">
        <f t="shared" si="517"/>
        <v>-1.7300528727316328E-3</v>
      </c>
      <c r="PP113" s="68">
        <f t="shared" si="518"/>
        <v>0</v>
      </c>
      <c r="PQ113" s="68"/>
      <c r="PR113" s="15">
        <f t="shared" si="519"/>
        <v>0</v>
      </c>
      <c r="PT113" s="13">
        <v>4.87</v>
      </c>
      <c r="PU113" s="68">
        <f t="shared" si="520"/>
        <v>-4.0899795501021623E-3</v>
      </c>
      <c r="PV113" s="68">
        <f t="shared" si="659"/>
        <v>-5.820032422833795E-3</v>
      </c>
      <c r="PW113" s="68">
        <f t="shared" si="521"/>
        <v>-0.44151376146788995</v>
      </c>
      <c r="PX113" s="68"/>
      <c r="PY113" s="15">
        <f t="shared" si="522"/>
        <v>-5.0682261208576961E-2</v>
      </c>
      <c r="QA113" s="13">
        <v>215.35</v>
      </c>
      <c r="QB113" s="68">
        <f t="shared" si="523"/>
        <v>-4.1157972623012146E-3</v>
      </c>
      <c r="QC113" s="68">
        <f t="shared" si="660"/>
        <v>-5.8458501350328474E-3</v>
      </c>
      <c r="QD113" s="68">
        <f t="shared" si="524"/>
        <v>-0.361717893239278</v>
      </c>
      <c r="QE113" s="68"/>
      <c r="QF113" s="15">
        <f t="shared" si="525"/>
        <v>0.12313549598414511</v>
      </c>
      <c r="QH113" s="13">
        <v>1.31</v>
      </c>
      <c r="QI113" s="68">
        <f t="shared" si="526"/>
        <v>-4.3795620437956241E-2</v>
      </c>
      <c r="QJ113" s="68">
        <f t="shared" si="661"/>
        <v>-4.5525673310687874E-2</v>
      </c>
      <c r="QK113" s="68">
        <f t="shared" si="527"/>
        <v>-0.47808764940239035</v>
      </c>
      <c r="QL113" s="68"/>
      <c r="QM113" s="15">
        <f t="shared" si="528"/>
        <v>7.6923076923076988E-3</v>
      </c>
      <c r="QO113" s="13">
        <v>9.44</v>
      </c>
      <c r="QP113" s="68">
        <f t="shared" si="529"/>
        <v>5.4748603351955333E-2</v>
      </c>
      <c r="QQ113" s="68">
        <f t="shared" si="662"/>
        <v>5.30185504792237E-2</v>
      </c>
      <c r="QR113" s="68">
        <f t="shared" si="530"/>
        <v>-0.98849313732660471</v>
      </c>
      <c r="QS113" s="68"/>
      <c r="QT113" s="15">
        <f t="shared" si="531"/>
        <v>-0.17770034843205582</v>
      </c>
      <c r="QV113" s="13">
        <v>1.4850000000000001</v>
      </c>
      <c r="QW113" s="68">
        <f t="shared" si="532"/>
        <v>-1.7857142857142801E-2</v>
      </c>
      <c r="QX113" s="68">
        <f t="shared" si="663"/>
        <v>-1.9587195729874433E-2</v>
      </c>
      <c r="QY113" s="68">
        <f t="shared" si="533"/>
        <v>-0.57932011331444755</v>
      </c>
      <c r="QZ113" s="68"/>
      <c r="RA113" s="15">
        <f t="shared" si="534"/>
        <v>-0.39313445034736411</v>
      </c>
      <c r="RC113" s="13">
        <v>29.84</v>
      </c>
      <c r="RD113" s="68">
        <f t="shared" si="535"/>
        <v>-6.6979236436703199E-4</v>
      </c>
      <c r="RE113" s="68">
        <f t="shared" si="664"/>
        <v>-2.3998452370986648E-3</v>
      </c>
      <c r="RF113" s="68">
        <f t="shared" si="536"/>
        <v>-0.35536833009289265</v>
      </c>
      <c r="RG113" s="68"/>
      <c r="RH113" s="15">
        <f t="shared" si="537"/>
        <v>0.20565656565656565</v>
      </c>
      <c r="RJ113" s="13">
        <v>194.84</v>
      </c>
      <c r="RK113" s="68">
        <f t="shared" si="538"/>
        <v>7.8626112145665748E-3</v>
      </c>
      <c r="RL113" s="68">
        <f t="shared" si="539"/>
        <v>6.1325583418349421E-3</v>
      </c>
      <c r="RM113" s="68">
        <f t="shared" si="540"/>
        <v>-9.6205584933667349E-2</v>
      </c>
      <c r="RN113" s="68"/>
      <c r="RO113" s="15">
        <f t="shared" si="541"/>
        <v>-9.5567303782024982E-3</v>
      </c>
      <c r="RQ113" s="13">
        <v>13.06</v>
      </c>
      <c r="RR113" s="68">
        <f t="shared" si="542"/>
        <v>-7.5987841945288487E-3</v>
      </c>
      <c r="RS113" s="68">
        <f t="shared" si="543"/>
        <v>-9.3288370672604815E-3</v>
      </c>
      <c r="RT113" s="68">
        <f t="shared" si="544"/>
        <v>-0.10792349726775956</v>
      </c>
      <c r="RU113" s="68"/>
      <c r="RV113" s="15">
        <f t="shared" si="545"/>
        <v>-0.37332053742802301</v>
      </c>
      <c r="RX113" s="13">
        <v>132.04</v>
      </c>
      <c r="RY113" s="68">
        <f t="shared" si="546"/>
        <v>1.9729852784943916E-3</v>
      </c>
      <c r="RZ113" s="68">
        <f t="shared" si="547"/>
        <v>2.4293240576275885E-4</v>
      </c>
      <c r="SA113" s="68">
        <f t="shared" si="548"/>
        <v>-7.6657147151661673E-3</v>
      </c>
      <c r="SB113" s="68"/>
      <c r="SC113" s="15">
        <f t="shared" si="549"/>
        <v>0.74586804178236155</v>
      </c>
      <c r="SE113" s="13">
        <v>12.26</v>
      </c>
      <c r="SF113" s="68">
        <f t="shared" si="550"/>
        <v>1.2386457473162705E-2</v>
      </c>
      <c r="SG113" s="68">
        <f t="shared" si="551"/>
        <v>1.0656404600431072E-2</v>
      </c>
      <c r="SH113" s="68">
        <f t="shared" si="552"/>
        <v>-1.9200000000000016E-2</v>
      </c>
      <c r="SI113" s="68"/>
      <c r="SJ113" s="15">
        <f t="shared" si="553"/>
        <v>-0.19659239842726081</v>
      </c>
      <c r="SL113" s="13">
        <v>0.73799999999999999</v>
      </c>
      <c r="SM113" s="68">
        <f t="shared" si="554"/>
        <v>0.15673981191222566</v>
      </c>
      <c r="SN113" s="68">
        <f t="shared" si="555"/>
        <v>0.15500975903949404</v>
      </c>
      <c r="SO113" s="68">
        <f t="shared" si="556"/>
        <v>-0.48028169014084504</v>
      </c>
      <c r="SP113" s="68"/>
      <c r="SQ113" s="15">
        <f t="shared" si="557"/>
        <v>-0.26930693069306932</v>
      </c>
      <c r="SS113" s="13">
        <v>17.11</v>
      </c>
      <c r="ST113" s="68">
        <f t="shared" si="558"/>
        <v>4.776484996938158E-2</v>
      </c>
      <c r="SU113" s="68">
        <f t="shared" si="559"/>
        <v>4.6034797096649947E-2</v>
      </c>
      <c r="SV113" s="68">
        <f t="shared" si="560"/>
        <v>6.0099132589838837E-2</v>
      </c>
      <c r="SW113" s="68"/>
      <c r="SX113" s="15">
        <f t="shared" si="561"/>
        <v>1.0369047619047618</v>
      </c>
      <c r="SZ113" s="13">
        <v>20.5</v>
      </c>
      <c r="TA113" s="68">
        <f t="shared" si="562"/>
        <v>-5.9201468563561233E-2</v>
      </c>
      <c r="TB113" s="68">
        <f t="shared" si="563"/>
        <v>-6.0931521436292865E-2</v>
      </c>
      <c r="TC113" s="68">
        <f t="shared" si="564"/>
        <v>-0.49219717612088182</v>
      </c>
      <c r="TD113" s="68"/>
      <c r="TE113" s="15">
        <f t="shared" si="565"/>
        <v>0.31410256410256415</v>
      </c>
      <c r="TG113" s="417">
        <v>0.1835</v>
      </c>
      <c r="TH113" s="68">
        <f t="shared" si="566"/>
        <v>6.562137049941931E-2</v>
      </c>
      <c r="TI113" s="68">
        <f t="shared" si="567"/>
        <v>6.3891317626687677E-2</v>
      </c>
      <c r="TJ113" s="68">
        <f t="shared" si="568"/>
        <v>-0.16590909090909092</v>
      </c>
      <c r="TK113" s="68"/>
      <c r="TL113" s="15">
        <f t="shared" si="569"/>
        <v>8.2595870206489577E-2</v>
      </c>
      <c r="TN113" s="13">
        <v>42.5</v>
      </c>
      <c r="TO113" s="68">
        <f t="shared" si="570"/>
        <v>3.0682086381874571E-3</v>
      </c>
      <c r="TP113" s="68">
        <f t="shared" si="571"/>
        <v>1.3381557654558243E-3</v>
      </c>
      <c r="TQ113" s="68">
        <f t="shared" si="572"/>
        <v>-0.38052516889799071</v>
      </c>
      <c r="TR113" s="68"/>
      <c r="TS113" s="15">
        <f t="shared" si="573"/>
        <v>0.42857142857142855</v>
      </c>
      <c r="TU113" s="417">
        <v>3.1</v>
      </c>
      <c r="TV113" s="68">
        <f t="shared" si="574"/>
        <v>7.2664359861591685E-2</v>
      </c>
      <c r="TW113" s="68">
        <f t="shared" si="575"/>
        <v>7.0934306988860052E-2</v>
      </c>
      <c r="TX113" s="68">
        <f t="shared" si="576"/>
        <v>-0.29705215419501135</v>
      </c>
      <c r="TY113" s="68"/>
      <c r="TZ113" s="15">
        <f t="shared" si="577"/>
        <v>0.81286549707602351</v>
      </c>
      <c r="UB113" s="13"/>
      <c r="UC113" s="68">
        <f t="shared" si="578"/>
        <v>0</v>
      </c>
      <c r="UD113" s="68">
        <f t="shared" si="579"/>
        <v>-1.7300528727316328E-3</v>
      </c>
      <c r="UE113" s="68">
        <f t="shared" si="580"/>
        <v>0</v>
      </c>
      <c r="UF113" s="68"/>
      <c r="UG113" s="15">
        <f t="shared" si="581"/>
        <v>0</v>
      </c>
      <c r="UI113" s="417"/>
      <c r="UJ113" s="68">
        <f t="shared" si="582"/>
        <v>0</v>
      </c>
      <c r="UK113" s="68">
        <f t="shared" si="583"/>
        <v>-1.7300528727316328E-3</v>
      </c>
      <c r="UL113" s="68">
        <f t="shared" si="584"/>
        <v>0</v>
      </c>
      <c r="UM113" s="68"/>
      <c r="UN113" s="15">
        <f t="shared" si="585"/>
        <v>0</v>
      </c>
      <c r="UP113" s="417"/>
      <c r="UQ113" s="68">
        <f t="shared" si="586"/>
        <v>0</v>
      </c>
      <c r="UR113" s="68">
        <f t="shared" si="587"/>
        <v>-1.7300528727316328E-3</v>
      </c>
      <c r="US113" s="68">
        <f t="shared" si="588"/>
        <v>0</v>
      </c>
      <c r="UT113" s="68"/>
      <c r="UU113" s="15">
        <f t="shared" si="589"/>
        <v>0</v>
      </c>
      <c r="UW113" s="417"/>
      <c r="UX113" s="68">
        <f t="shared" si="590"/>
        <v>0</v>
      </c>
      <c r="UY113" s="68">
        <f t="shared" si="591"/>
        <v>-1.7300528727316328E-3</v>
      </c>
      <c r="UZ113" s="68">
        <f t="shared" si="592"/>
        <v>0</v>
      </c>
      <c r="VA113" s="68"/>
      <c r="VB113" s="15">
        <f t="shared" si="593"/>
        <v>0</v>
      </c>
      <c r="VD113" s="417"/>
      <c r="VE113" s="68">
        <f t="shared" si="594"/>
        <v>0</v>
      </c>
      <c r="VF113" s="68">
        <f t="shared" si="595"/>
        <v>-1.7300528727316328E-3</v>
      </c>
      <c r="VG113" s="68">
        <f t="shared" si="596"/>
        <v>0</v>
      </c>
      <c r="VH113" s="68"/>
      <c r="VI113" s="15">
        <f t="shared" si="597"/>
        <v>0</v>
      </c>
      <c r="VM113" s="21">
        <f t="shared" si="598"/>
        <v>1.11740527843994E-2</v>
      </c>
      <c r="VN113" s="49"/>
      <c r="VO113" s="21">
        <f t="shared" si="599"/>
        <v>0.63764163651153549</v>
      </c>
      <c r="VP113" s="14"/>
      <c r="VQ113" s="21">
        <f t="shared" si="600"/>
        <v>0.22902377037375476</v>
      </c>
    </row>
    <row r="114" spans="1:589" ht="15.75" customHeight="1" x14ac:dyDescent="0.2">
      <c r="A114" s="127">
        <v>45811</v>
      </c>
      <c r="B114" s="4">
        <f t="shared" si="333"/>
        <v>45811</v>
      </c>
      <c r="C114" s="13">
        <v>42519.64</v>
      </c>
      <c r="D114" s="138">
        <f t="shared" si="334"/>
        <v>214.15999999999622</v>
      </c>
      <c r="E114" s="68">
        <f t="shared" si="335"/>
        <v>5.0622283448857261E-3</v>
      </c>
      <c r="F114" s="15">
        <f t="shared" si="336"/>
        <v>-5.7775180741359805E-4</v>
      </c>
      <c r="G114" s="13">
        <v>5970.37</v>
      </c>
      <c r="H114" s="138">
        <f t="shared" si="337"/>
        <v>34.430000000000291</v>
      </c>
      <c r="I114" s="68">
        <f t="shared" si="338"/>
        <v>5.8002607843071685E-3</v>
      </c>
      <c r="J114" s="15">
        <f t="shared" si="339"/>
        <v>1.5087654272710079E-2</v>
      </c>
      <c r="K114" s="13">
        <v>19398.96</v>
      </c>
      <c r="L114" s="138">
        <f t="shared" si="340"/>
        <v>156.34999999999854</v>
      </c>
      <c r="M114" s="68">
        <f t="shared" si="341"/>
        <v>8.1251971536085051E-3</v>
      </c>
      <c r="N114" s="15">
        <f t="shared" si="342"/>
        <v>4.5658411696258023E-3</v>
      </c>
      <c r="O114" s="13">
        <v>2102.98</v>
      </c>
      <c r="P114" s="138">
        <f t="shared" si="343"/>
        <v>32.820000000000164</v>
      </c>
      <c r="Q114" s="68">
        <f t="shared" si="344"/>
        <v>1.5853847045639066E-2</v>
      </c>
      <c r="R114" s="15">
        <f t="shared" si="345"/>
        <v>-5.7027298489794383E-2</v>
      </c>
      <c r="S114" s="18">
        <f t="shared" si="346"/>
        <v>4.526982694854481E-3</v>
      </c>
      <c r="T114" s="121">
        <f t="shared" si="347"/>
        <v>261.53918510406027</v>
      </c>
      <c r="U114" s="121">
        <f t="shared" si="348"/>
        <v>261.53918510406027</v>
      </c>
      <c r="V114" s="134">
        <f t="shared" si="349"/>
        <v>3.4738264135111062E-3</v>
      </c>
      <c r="W114" s="21">
        <f t="shared" si="601"/>
        <v>1.0898474426993404E-2</v>
      </c>
      <c r="X114" s="18">
        <f t="shared" si="350"/>
        <v>8.7103833321101158E-3</v>
      </c>
      <c r="Y114" s="352">
        <f>125608.93+12832.5</f>
        <v>138441.43</v>
      </c>
      <c r="Z114" s="15">
        <v>1.9999999999999999E-6</v>
      </c>
      <c r="AA114" s="21">
        <f t="shared" si="351"/>
        <v>-3.4718264135111063E-3</v>
      </c>
      <c r="AC114" s="13">
        <v>222.75</v>
      </c>
      <c r="AD114" s="68">
        <f t="shared" si="352"/>
        <v>8.5574572127138735E-3</v>
      </c>
      <c r="AE114" s="68">
        <f t="shared" si="602"/>
        <v>5.0836307992027669E-3</v>
      </c>
      <c r="AF114" s="68">
        <f t="shared" si="353"/>
        <v>0.35188444498391691</v>
      </c>
      <c r="AG114" s="68"/>
      <c r="AH114" s="15">
        <f t="shared" si="354"/>
        <v>-1.9456794471100883E-2</v>
      </c>
      <c r="AJ114" s="13">
        <v>22.13</v>
      </c>
      <c r="AK114" s="68">
        <f t="shared" si="355"/>
        <v>1.8107741059302466E-3</v>
      </c>
      <c r="AL114" s="68">
        <f t="shared" si="603"/>
        <v>-1.6630523075808596E-3</v>
      </c>
      <c r="AM114" s="68">
        <f t="shared" si="356"/>
        <v>0.189784946236559</v>
      </c>
      <c r="AN114" s="68"/>
      <c r="AO114" s="15">
        <f t="shared" si="357"/>
        <v>5.2306229196386014E-2</v>
      </c>
      <c r="AQ114" s="13">
        <v>20.68</v>
      </c>
      <c r="AR114" s="68">
        <f t="shared" si="358"/>
        <v>3.883495145630985E-3</v>
      </c>
      <c r="AS114" s="68">
        <f t="shared" si="604"/>
        <v>4.096687321198788E-4</v>
      </c>
      <c r="AT114" s="68">
        <f t="shared" si="359"/>
        <v>0.19745222929936307</v>
      </c>
      <c r="AU114" s="68"/>
      <c r="AV114" s="15">
        <f t="shared" si="360"/>
        <v>-3.6795528644620365E-2</v>
      </c>
      <c r="AX114" s="13">
        <v>207.72</v>
      </c>
      <c r="AY114" s="68">
        <f t="shared" si="361"/>
        <v>5.8105752469493925E-3</v>
      </c>
      <c r="AZ114" s="68">
        <f t="shared" si="605"/>
        <v>2.3367488334382863E-3</v>
      </c>
      <c r="BA114" s="68">
        <f t="shared" si="362"/>
        <v>0.54899328859060403</v>
      </c>
      <c r="BB114" s="68"/>
      <c r="BC114" s="15">
        <f t="shared" si="363"/>
        <v>1.7287820167491069E-2</v>
      </c>
      <c r="BE114" s="13">
        <v>77.59</v>
      </c>
      <c r="BF114" s="68">
        <f t="shared" si="364"/>
        <v>5.0518134715025979E-3</v>
      </c>
      <c r="BG114" s="68">
        <f t="shared" si="606"/>
        <v>1.5779870579914917E-3</v>
      </c>
      <c r="BH114" s="68"/>
      <c r="BI114" s="68"/>
      <c r="BJ114" s="15">
        <f t="shared" si="365"/>
        <v>5.3210261979095994E-2</v>
      </c>
      <c r="BL114" s="13">
        <v>72.150000000000006</v>
      </c>
      <c r="BM114" s="68">
        <f t="shared" si="366"/>
        <v>9.2320604280320441E-3</v>
      </c>
      <c r="BN114" s="68">
        <f t="shared" si="607"/>
        <v>5.7582340145209375E-3</v>
      </c>
      <c r="BO114" s="68">
        <f t="shared" si="367"/>
        <v>0.21505557426743016</v>
      </c>
      <c r="BP114" s="68"/>
      <c r="BQ114" s="15">
        <f t="shared" si="368"/>
        <v>8.7087539551001972E-2</v>
      </c>
      <c r="BS114" s="13">
        <v>39.450000000000003</v>
      </c>
      <c r="BT114" s="68">
        <f t="shared" si="369"/>
        <v>1.5444015444015481E-2</v>
      </c>
      <c r="BU114" s="68">
        <f t="shared" si="608"/>
        <v>1.1970189030504374E-2</v>
      </c>
      <c r="BV114" s="68">
        <f t="shared" si="370"/>
        <v>5.8776167471819782E-2</v>
      </c>
      <c r="BW114" s="68"/>
      <c r="BX114" s="15">
        <f t="shared" si="371"/>
        <v>3.1372549019607919E-2</v>
      </c>
      <c r="BZ114" s="13"/>
      <c r="CA114" s="68">
        <f t="shared" si="372"/>
        <v>0</v>
      </c>
      <c r="CB114" s="68">
        <f t="shared" si="609"/>
        <v>0</v>
      </c>
      <c r="CC114" s="68">
        <f t="shared" si="373"/>
        <v>0</v>
      </c>
      <c r="CD114" s="68"/>
      <c r="CE114" s="15">
        <f t="shared" si="374"/>
        <v>0</v>
      </c>
      <c r="CG114" s="13">
        <v>30.45</v>
      </c>
      <c r="CH114" s="68">
        <f t="shared" si="375"/>
        <v>1.5338446148716269E-2</v>
      </c>
      <c r="CI114" s="68">
        <f t="shared" si="610"/>
        <v>1.1864619735205162E-2</v>
      </c>
      <c r="CJ114" s="68">
        <f t="shared" si="376"/>
        <v>7.2775388686734657E-3</v>
      </c>
      <c r="CK114" s="68"/>
      <c r="CL114" s="15">
        <f t="shared" si="377"/>
        <v>-0.11379511059371362</v>
      </c>
      <c r="CN114" s="13">
        <v>31.98</v>
      </c>
      <c r="CO114" s="68">
        <f t="shared" si="378"/>
        <v>1.3950538998097695E-2</v>
      </c>
      <c r="CP114" s="68">
        <f t="shared" si="611"/>
        <v>1.0476712584586588E-2</v>
      </c>
      <c r="CQ114" s="68">
        <f t="shared" si="379"/>
        <v>2.0421186981493318E-2</v>
      </c>
      <c r="CR114" s="68"/>
      <c r="CS114" s="15">
        <f t="shared" si="380"/>
        <v>-4.4517478338810833E-2</v>
      </c>
      <c r="CU114" s="13">
        <v>35.58</v>
      </c>
      <c r="CV114" s="68">
        <f t="shared" si="381"/>
        <v>1.6281062553556137E-2</v>
      </c>
      <c r="CW114" s="68">
        <f t="shared" si="612"/>
        <v>1.2807236140045031E-2</v>
      </c>
      <c r="CX114" s="68">
        <f t="shared" si="382"/>
        <v>0.10668740279937791</v>
      </c>
      <c r="CY114" s="68"/>
      <c r="CZ114" s="15">
        <f t="shared" si="383"/>
        <v>-4.5600858369098787E-2</v>
      </c>
      <c r="DB114" s="13">
        <v>19.47</v>
      </c>
      <c r="DC114" s="68">
        <f t="shared" si="384"/>
        <v>1.9905709795704506E-2</v>
      </c>
      <c r="DD114" s="68">
        <f t="shared" si="613"/>
        <v>1.64318833821934E-2</v>
      </c>
      <c r="DE114" s="68">
        <f t="shared" si="385"/>
        <v>-0.10973936899862835</v>
      </c>
      <c r="DF114" s="68"/>
      <c r="DG114" s="15">
        <f t="shared" si="386"/>
        <v>-4.3713163064833034E-2</v>
      </c>
      <c r="DI114" s="13">
        <v>48.89</v>
      </c>
      <c r="DJ114" s="68">
        <f t="shared" si="387"/>
        <v>-4.276985743380873E-3</v>
      </c>
      <c r="DK114" s="68">
        <f t="shared" si="614"/>
        <v>-7.7508121568919796E-3</v>
      </c>
      <c r="DL114" s="68">
        <f t="shared" si="388"/>
        <v>0.10736126840317106</v>
      </c>
      <c r="DM114" s="68"/>
      <c r="DN114" s="15">
        <f t="shared" si="389"/>
        <v>0.15962998102466805</v>
      </c>
      <c r="DP114" s="13">
        <v>40.369999999999997</v>
      </c>
      <c r="DQ114" s="68">
        <f t="shared" si="390"/>
        <v>-4.9517207229519999E-4</v>
      </c>
      <c r="DR114" s="68">
        <f t="shared" si="615"/>
        <v>-3.9689984858063063E-3</v>
      </c>
      <c r="DS114" s="68"/>
      <c r="DT114" s="68"/>
      <c r="DU114" s="15">
        <f t="shared" si="391"/>
        <v>6.013655462184872E-2</v>
      </c>
      <c r="DV114" s="18"/>
      <c r="DW114" s="13">
        <v>31.58</v>
      </c>
      <c r="DX114" s="68">
        <f t="shared" si="392"/>
        <v>2.8664495114006483E-2</v>
      </c>
      <c r="DY114" s="68">
        <f t="shared" si="616"/>
        <v>2.5190668700495376E-2</v>
      </c>
      <c r="DZ114" s="68">
        <f t="shared" si="393"/>
        <v>0.6851654215581644</v>
      </c>
      <c r="EA114" s="68"/>
      <c r="EB114" s="15">
        <f t="shared" si="394"/>
        <v>-5.6468479235135961E-2</v>
      </c>
      <c r="ED114" s="13">
        <v>35.5</v>
      </c>
      <c r="EE114" s="68">
        <f t="shared" si="395"/>
        <v>1.8067106395182178E-2</v>
      </c>
      <c r="EF114" s="68">
        <f t="shared" si="617"/>
        <v>1.4593279981671071E-2</v>
      </c>
      <c r="EG114" s="68">
        <f t="shared" si="396"/>
        <v>0.68806466951973366</v>
      </c>
      <c r="EH114" s="68"/>
      <c r="EI114" s="15">
        <f t="shared" si="397"/>
        <v>-3.7418655097613947E-2</v>
      </c>
      <c r="EK114" s="13">
        <v>115.4</v>
      </c>
      <c r="EL114" s="68">
        <f t="shared" si="398"/>
        <v>-4.056269957711218E-3</v>
      </c>
      <c r="EM114" s="68">
        <f t="shared" si="618"/>
        <v>-7.5300963712223237E-3</v>
      </c>
      <c r="EN114" s="68">
        <f t="shared" si="399"/>
        <v>0.78803842578246042</v>
      </c>
      <c r="EO114" s="68"/>
      <c r="EP114" s="15">
        <f t="shared" si="400"/>
        <v>3.6837376460018049E-2</v>
      </c>
      <c r="ER114" s="13">
        <v>36.380000000000003</v>
      </c>
      <c r="ES114" s="68">
        <f t="shared" si="401"/>
        <v>8.3148558758316046E-3</v>
      </c>
      <c r="ET114" s="68">
        <f t="shared" si="619"/>
        <v>4.841029462320498E-3</v>
      </c>
      <c r="EU114" s="68">
        <f t="shared" si="402"/>
        <v>4.2108278430249391E-2</v>
      </c>
      <c r="EV114" s="68"/>
      <c r="EW114" s="15">
        <f t="shared" si="403"/>
        <v>-6.4541013113910972E-2</v>
      </c>
      <c r="EY114" s="13">
        <v>38.93</v>
      </c>
      <c r="EZ114" s="68">
        <f t="shared" si="404"/>
        <v>-1.2827090815802247E-3</v>
      </c>
      <c r="FA114" s="68">
        <f t="shared" si="620"/>
        <v>-4.7565354950913309E-3</v>
      </c>
      <c r="FB114" s="68"/>
      <c r="FC114" s="68"/>
      <c r="FD114" s="15">
        <f t="shared" si="405"/>
        <v>0.58380797396257134</v>
      </c>
      <c r="FF114" s="13">
        <v>55.87</v>
      </c>
      <c r="FG114" s="68">
        <f t="shared" si="406"/>
        <v>1.4711224119142665E-2</v>
      </c>
      <c r="FH114" s="68">
        <f t="shared" si="621"/>
        <v>1.1237397705631558E-2</v>
      </c>
      <c r="FI114" s="68">
        <f t="shared" si="407"/>
        <v>-5.4333107650643211E-2</v>
      </c>
      <c r="FJ114" s="68"/>
      <c r="FK114" s="15">
        <f t="shared" si="408"/>
        <v>-1.6200035217467896E-2</v>
      </c>
      <c r="FM114" s="13">
        <v>181.24</v>
      </c>
      <c r="FN114" s="68">
        <f t="shared" si="409"/>
        <v>3.0438873208257864E-3</v>
      </c>
      <c r="FO114" s="68">
        <f t="shared" si="622"/>
        <v>-4.2993909268531976E-4</v>
      </c>
      <c r="FP114" s="68">
        <f t="shared" si="410"/>
        <v>0.55865153078775376</v>
      </c>
      <c r="FQ114" s="68"/>
      <c r="FR114" s="15">
        <f t="shared" si="411"/>
        <v>-2.3120114499613977E-3</v>
      </c>
      <c r="FT114" s="13">
        <v>96.99</v>
      </c>
      <c r="FU114" s="68">
        <f t="shared" si="412"/>
        <v>-3.1860226104830657E-3</v>
      </c>
      <c r="FV114" s="68">
        <f t="shared" si="623"/>
        <v>-6.6598490239941719E-3</v>
      </c>
      <c r="FW114" s="68">
        <f t="shared" si="413"/>
        <v>0.10178348290355553</v>
      </c>
      <c r="FX114" s="68"/>
      <c r="FY114" s="15">
        <f t="shared" si="414"/>
        <v>7.5515635395874775E-2</v>
      </c>
      <c r="GA114" s="13">
        <v>18.11</v>
      </c>
      <c r="GB114" s="68">
        <f t="shared" si="415"/>
        <v>-1.1031439602867939E-3</v>
      </c>
      <c r="GC114" s="68">
        <f t="shared" si="624"/>
        <v>-4.5769703737979003E-3</v>
      </c>
      <c r="GD114" s="68"/>
      <c r="GE114" s="68"/>
      <c r="GF114" s="15">
        <f t="shared" si="416"/>
        <v>3.9013195639701646E-2</v>
      </c>
      <c r="GG114" s="18"/>
      <c r="GH114" s="13">
        <v>18.07</v>
      </c>
      <c r="GI114" s="68">
        <f t="shared" si="417"/>
        <v>1.3460459899046663E-2</v>
      </c>
      <c r="GJ114" s="68">
        <f t="shared" si="625"/>
        <v>9.9866334855355562E-3</v>
      </c>
      <c r="GK114" s="68">
        <f t="shared" si="418"/>
        <v>-5.9833506763787653E-2</v>
      </c>
      <c r="GL114" s="68"/>
      <c r="GM114" s="15">
        <f t="shared" si="419"/>
        <v>-4.3915343915343831E-2</v>
      </c>
      <c r="GO114" s="13">
        <v>25.23</v>
      </c>
      <c r="GP114" s="68">
        <f t="shared" si="420"/>
        <v>3.180914512922539E-3</v>
      </c>
      <c r="GQ114" s="68">
        <f t="shared" si="626"/>
        <v>-2.9291190058856713E-4</v>
      </c>
      <c r="GR114" s="68"/>
      <c r="GS114" s="68"/>
      <c r="GT114" s="15">
        <f t="shared" si="421"/>
        <v>-7.4128440366972456E-2</v>
      </c>
      <c r="GV114" s="13">
        <v>15.19</v>
      </c>
      <c r="GW114" s="68">
        <f t="shared" si="422"/>
        <v>5.9602649006622425E-3</v>
      </c>
      <c r="GX114" s="68">
        <f t="shared" si="627"/>
        <v>2.4864384871511364E-3</v>
      </c>
      <c r="GY114" s="68">
        <f t="shared" si="423"/>
        <v>0.28185654008438821</v>
      </c>
      <c r="GZ114" s="68"/>
      <c r="HA114" s="15">
        <f t="shared" si="424"/>
        <v>0.10714285714285705</v>
      </c>
      <c r="HD114" s="13">
        <v>344.27</v>
      </c>
      <c r="HE114" s="68">
        <f t="shared" si="425"/>
        <v>4.6105809915666755E-3</v>
      </c>
      <c r="HF114" s="68">
        <f t="shared" si="628"/>
        <v>1.1367545780555694E-3</v>
      </c>
      <c r="HG114" s="68">
        <f t="shared" si="426"/>
        <v>0.93399247233301497</v>
      </c>
      <c r="HH114" s="68"/>
      <c r="HI114" s="15">
        <f t="shared" si="427"/>
        <v>-0.14750891442155309</v>
      </c>
      <c r="HK114" s="13">
        <v>39.090000000000003</v>
      </c>
      <c r="HL114" s="68">
        <f t="shared" si="428"/>
        <v>2.7602523659306107E-2</v>
      </c>
      <c r="HM114" s="68">
        <f t="shared" si="629"/>
        <v>2.4128697245795E-2</v>
      </c>
      <c r="HN114" s="68">
        <f t="shared" si="429"/>
        <v>14.762096774193552</v>
      </c>
      <c r="HO114" s="68"/>
      <c r="HP114" s="15">
        <f t="shared" si="430"/>
        <v>0.48180439727065977</v>
      </c>
      <c r="HR114" s="13">
        <v>103.8</v>
      </c>
      <c r="HS114" s="68">
        <f t="shared" si="431"/>
        <v>7.2780203784570596E-3</v>
      </c>
      <c r="HT114" s="68">
        <f t="shared" si="630"/>
        <v>3.8041939649459534E-3</v>
      </c>
      <c r="HU114" s="68">
        <f t="shared" si="432"/>
        <v>1.851648351648352</v>
      </c>
      <c r="HV114" s="68"/>
      <c r="HW114" s="15">
        <f t="shared" si="433"/>
        <v>-3.5046946174583954E-2</v>
      </c>
      <c r="HY114" s="13">
        <v>141.22</v>
      </c>
      <c r="HZ114" s="68">
        <f t="shared" si="434"/>
        <v>2.7951666909302689E-2</v>
      </c>
      <c r="IA114" s="68">
        <f t="shared" si="631"/>
        <v>2.4477840495791582E-2</v>
      </c>
      <c r="IB114" s="68">
        <f t="shared" si="435"/>
        <v>0.33352219074598671</v>
      </c>
      <c r="IC114" s="68"/>
      <c r="ID114" s="15">
        <f t="shared" si="436"/>
        <v>5.1604736019063277E-2</v>
      </c>
      <c r="IF114" s="13">
        <v>256.85000000000002</v>
      </c>
      <c r="IG114" s="68">
        <f t="shared" si="437"/>
        <v>3.2728881026094704E-2</v>
      </c>
      <c r="IH114" s="68">
        <f t="shared" si="632"/>
        <v>2.9255054612583598E-2</v>
      </c>
      <c r="II114" s="68">
        <f t="shared" si="438"/>
        <v>0.46771428571428586</v>
      </c>
      <c r="IJ114" s="68"/>
      <c r="IK114" s="15">
        <f t="shared" si="439"/>
        <v>0.10787612146307807</v>
      </c>
      <c r="IM114" s="13">
        <v>227.96</v>
      </c>
      <c r="IN114" s="68">
        <f t="shared" si="440"/>
        <v>2.3159784560143611E-2</v>
      </c>
      <c r="IO114" s="68">
        <f t="shared" si="633"/>
        <v>1.9685958146632505E-2</v>
      </c>
      <c r="IP114" s="68">
        <f t="shared" si="441"/>
        <v>3.4514743214215975</v>
      </c>
      <c r="IQ114" s="68"/>
      <c r="IR114" s="15">
        <f t="shared" si="442"/>
        <v>0.21572182816916441</v>
      </c>
      <c r="IT114" s="13">
        <v>59.68</v>
      </c>
      <c r="IU114" s="68">
        <f t="shared" si="443"/>
        <v>2.5782055689240288E-2</v>
      </c>
      <c r="IV114" s="68">
        <f t="shared" si="634"/>
        <v>2.2308229275729181E-2</v>
      </c>
      <c r="IW114" s="68">
        <f t="shared" si="444"/>
        <v>2.2701369863013698</v>
      </c>
      <c r="IX114" s="68"/>
      <c r="IY114" s="15">
        <f t="shared" si="445"/>
        <v>0.16131543101770771</v>
      </c>
      <c r="JA114" s="13">
        <v>666.85</v>
      </c>
      <c r="JB114" s="68">
        <f t="shared" si="446"/>
        <v>-6.036667163511633E-3</v>
      </c>
      <c r="JC114" s="68">
        <f t="shared" si="635"/>
        <v>-9.5104935770227387E-3</v>
      </c>
      <c r="JD114" s="68">
        <f t="shared" si="447"/>
        <v>0.34880663430420722</v>
      </c>
      <c r="JE114" s="68"/>
      <c r="JF114" s="15">
        <f t="shared" si="448"/>
        <v>0.13892162388345208</v>
      </c>
      <c r="JH114" s="13">
        <v>462.97</v>
      </c>
      <c r="JI114" s="68">
        <f t="shared" si="449"/>
        <v>2.1646427257181202E-3</v>
      </c>
      <c r="JJ114" s="68">
        <f t="shared" si="636"/>
        <v>-1.309183687792986E-3</v>
      </c>
      <c r="JK114" s="68">
        <f t="shared" si="450"/>
        <v>0.13838550247116976</v>
      </c>
      <c r="JL114" s="68"/>
      <c r="JM114" s="15">
        <f t="shared" si="451"/>
        <v>9.838671411625155E-2</v>
      </c>
      <c r="JO114" s="13">
        <v>13.25</v>
      </c>
      <c r="JP114" s="68">
        <f t="shared" si="452"/>
        <v>-3.3552151714077376E-2</v>
      </c>
      <c r="JQ114" s="68">
        <f t="shared" si="637"/>
        <v>-3.7025978127588483E-2</v>
      </c>
      <c r="JR114" s="68">
        <f t="shared" si="453"/>
        <v>-0.55289353804622909</v>
      </c>
      <c r="JS114" s="68"/>
      <c r="JT114" s="15">
        <f t="shared" si="454"/>
        <v>0.30029440628066739</v>
      </c>
      <c r="JV114" s="13">
        <v>1.69</v>
      </c>
      <c r="JW114" s="68">
        <f t="shared" si="455"/>
        <v>0.11184210526315784</v>
      </c>
      <c r="JX114" s="68">
        <f t="shared" si="638"/>
        <v>0.10836827884964674</v>
      </c>
      <c r="JY114" s="68">
        <f t="shared" si="456"/>
        <v>-0.33201581027667981</v>
      </c>
      <c r="JZ114" s="68"/>
      <c r="KA114" s="15">
        <f t="shared" si="457"/>
        <v>-6.1111111111111165E-2</v>
      </c>
      <c r="KC114" s="13">
        <v>18.02</v>
      </c>
      <c r="KD114" s="68">
        <f t="shared" si="458"/>
        <v>5.3801169590643162E-2</v>
      </c>
      <c r="KE114" s="68">
        <f t="shared" si="639"/>
        <v>5.0327343177132056E-2</v>
      </c>
      <c r="KF114" s="68">
        <f t="shared" si="459"/>
        <v>-7.4948665297741315E-2</v>
      </c>
      <c r="KG114" s="68"/>
      <c r="KH114" s="15">
        <f t="shared" si="460"/>
        <v>-0.18755635707844906</v>
      </c>
      <c r="KI114" s="18"/>
      <c r="KJ114" s="13">
        <v>71.92</v>
      </c>
      <c r="KK114" s="68">
        <f t="shared" si="461"/>
        <v>0.14796488427773349</v>
      </c>
      <c r="KL114" s="68">
        <f t="shared" si="640"/>
        <v>0.14449105786422239</v>
      </c>
      <c r="KM114" s="68">
        <f t="shared" si="462"/>
        <v>2.4085308056872035</v>
      </c>
      <c r="KN114" s="68"/>
      <c r="KO114" s="15">
        <f t="shared" si="463"/>
        <v>7.0078857312899992E-2</v>
      </c>
      <c r="KQ114" s="13">
        <v>1.46</v>
      </c>
      <c r="KR114" s="68">
        <f t="shared" si="464"/>
        <v>-3.5029742233972198E-2</v>
      </c>
      <c r="KS114" s="68">
        <f t="shared" si="641"/>
        <v>-3.8503568647483305E-2</v>
      </c>
      <c r="KT114" s="68">
        <f t="shared" si="465"/>
        <v>-0.44274809160305345</v>
      </c>
      <c r="KU114" s="68"/>
      <c r="KV114" s="15">
        <f t="shared" si="466"/>
        <v>0.4455445544554455</v>
      </c>
      <c r="KW114" s="18"/>
      <c r="KX114" s="13">
        <v>29.48</v>
      </c>
      <c r="KY114" s="68">
        <f t="shared" si="467"/>
        <v>4.7716428084526438E-3</v>
      </c>
      <c r="KZ114" s="68">
        <f t="shared" si="642"/>
        <v>1.2978163949415376E-3</v>
      </c>
      <c r="LA114" s="68">
        <f t="shared" si="468"/>
        <v>-0.59015709717781173</v>
      </c>
      <c r="LB114" s="68"/>
      <c r="LC114" s="15">
        <f t="shared" si="469"/>
        <v>0.24335723323492195</v>
      </c>
      <c r="LD114" s="18"/>
      <c r="LE114" s="13">
        <v>56.65</v>
      </c>
      <c r="LF114" s="68">
        <f t="shared" si="470"/>
        <v>-1.7649135192372064E-4</v>
      </c>
      <c r="LG114" s="68">
        <f t="shared" si="643"/>
        <v>-3.6503177654348268E-3</v>
      </c>
      <c r="LH114" s="68">
        <f t="shared" si="471"/>
        <v>0.58107730951716441</v>
      </c>
      <c r="LI114" s="68"/>
      <c r="LJ114" s="15">
        <f t="shared" si="472"/>
        <v>0.22858382129689869</v>
      </c>
      <c r="LL114" s="13">
        <v>122.51</v>
      </c>
      <c r="LM114" s="68">
        <f t="shared" si="473"/>
        <v>-1.4242034116511072E-2</v>
      </c>
      <c r="LN114" s="68">
        <f t="shared" si="644"/>
        <v>-1.7715860530022179E-2</v>
      </c>
      <c r="LO114" s="68">
        <f t="shared" si="474"/>
        <v>0.40011428571428576</v>
      </c>
      <c r="LP114" s="68"/>
      <c r="LQ114" s="15">
        <f t="shared" si="475"/>
        <v>0.56642373098069321</v>
      </c>
      <c r="LS114" s="13">
        <v>15.52</v>
      </c>
      <c r="LT114" s="68">
        <f t="shared" si="476"/>
        <v>-1.2094207511139482E-2</v>
      </c>
      <c r="LU114" s="68">
        <f t="shared" si="645"/>
        <v>-1.5568033924650589E-2</v>
      </c>
      <c r="LV114" s="68"/>
      <c r="LW114" s="68"/>
      <c r="LX114" s="15">
        <f t="shared" si="477"/>
        <v>0.6778378378378378</v>
      </c>
      <c r="LZ114" s="13">
        <v>14.65</v>
      </c>
      <c r="MA114" s="68">
        <f t="shared" si="478"/>
        <v>8.953168044077189E-3</v>
      </c>
      <c r="MB114" s="68">
        <f t="shared" si="646"/>
        <v>5.4793416305660824E-3</v>
      </c>
      <c r="MC114" s="68">
        <f t="shared" si="479"/>
        <v>-0.34157303370786513</v>
      </c>
      <c r="MD114" s="68"/>
      <c r="ME114" s="15">
        <f t="shared" si="480"/>
        <v>8.6795252225519273E-2</v>
      </c>
      <c r="MG114" s="13">
        <v>49.77</v>
      </c>
      <c r="MH114" s="68">
        <f t="shared" si="481"/>
        <v>-5.0915331807780219E-2</v>
      </c>
      <c r="MI114" s="68">
        <f t="shared" si="647"/>
        <v>-5.4389158221291325E-2</v>
      </c>
      <c r="MJ114" s="68">
        <f t="shared" si="482"/>
        <v>5.7075471698113214</v>
      </c>
      <c r="MK114" s="68"/>
      <c r="ML114" s="15">
        <f t="shared" si="483"/>
        <v>1.3443240697126708</v>
      </c>
      <c r="MN114" s="13">
        <v>128.35</v>
      </c>
      <c r="MO114" s="68">
        <f t="shared" si="484"/>
        <v>1.7842981760507536E-2</v>
      </c>
      <c r="MP114" s="68">
        <f t="shared" si="648"/>
        <v>1.436915534699643E-2</v>
      </c>
      <c r="MQ114" s="68">
        <f t="shared" si="485"/>
        <v>1.9459888800635334E-2</v>
      </c>
      <c r="MR114" s="68"/>
      <c r="MS114" s="15">
        <f t="shared" si="486"/>
        <v>0.15225783283957262</v>
      </c>
      <c r="MU114" s="13">
        <v>17.309999999999999</v>
      </c>
      <c r="MV114" s="68">
        <f t="shared" si="487"/>
        <v>0.1555407209612816</v>
      </c>
      <c r="MW114" s="68">
        <f t="shared" si="649"/>
        <v>0.1520668945477705</v>
      </c>
      <c r="MX114" s="68">
        <f t="shared" si="488"/>
        <v>-0.17057977958792536</v>
      </c>
      <c r="MY114" s="68"/>
      <c r="MZ114" s="15">
        <f t="shared" si="489"/>
        <v>0.62230552952202423</v>
      </c>
      <c r="NB114" s="13">
        <v>248.87</v>
      </c>
      <c r="NC114" s="68">
        <f t="shared" si="490"/>
        <v>5.6166154840795813E-3</v>
      </c>
      <c r="ND114" s="68">
        <f t="shared" si="650"/>
        <v>2.1427890705684751E-3</v>
      </c>
      <c r="NE114" s="68">
        <f t="shared" si="491"/>
        <v>0.83708570163135754</v>
      </c>
      <c r="NF114" s="68"/>
      <c r="NG114" s="15">
        <f t="shared" si="492"/>
        <v>0.49211583428263095</v>
      </c>
      <c r="NI114" s="13">
        <v>5.77</v>
      </c>
      <c r="NJ114" s="68">
        <f t="shared" si="493"/>
        <v>2.4866785079928896E-2</v>
      </c>
      <c r="NK114" s="68">
        <f t="shared" si="651"/>
        <v>2.1392958666417789E-2</v>
      </c>
      <c r="NL114" s="68">
        <f t="shared" si="494"/>
        <v>-0.95418816990869393</v>
      </c>
      <c r="NM114" s="68"/>
      <c r="NN114" s="15">
        <f t="shared" si="495"/>
        <v>0.17755102040816309</v>
      </c>
      <c r="NP114" s="13">
        <v>492.97</v>
      </c>
      <c r="NQ114" s="68">
        <f t="shared" si="496"/>
        <v>1.6097782174952596E-2</v>
      </c>
      <c r="NR114" s="68">
        <f t="shared" si="652"/>
        <v>1.2623955761441489E-2</v>
      </c>
      <c r="NS114" s="68">
        <f t="shared" si="497"/>
        <v>2.7559619047619051</v>
      </c>
      <c r="NT114" s="68"/>
      <c r="NU114" s="15">
        <f t="shared" si="498"/>
        <v>0.49870793177879796</v>
      </c>
      <c r="NW114" s="13">
        <v>166.18</v>
      </c>
      <c r="NX114" s="68">
        <f t="shared" si="499"/>
        <v>-1.6860912264095099E-2</v>
      </c>
      <c r="NY114" s="68">
        <f t="shared" si="653"/>
        <v>-2.0334738677606205E-2</v>
      </c>
      <c r="NZ114" s="68">
        <f t="shared" si="500"/>
        <v>-5.4506144742831046E-2</v>
      </c>
      <c r="OA114" s="68"/>
      <c r="OB114" s="15">
        <f t="shared" si="501"/>
        <v>-0.12213417855256209</v>
      </c>
      <c r="OD114" s="13">
        <v>1.57</v>
      </c>
      <c r="OE114" s="68">
        <f t="shared" si="502"/>
        <v>3.2894736842105289E-2</v>
      </c>
      <c r="OF114" s="68">
        <f t="shared" si="654"/>
        <v>2.9420910428594182E-2</v>
      </c>
      <c r="OG114" s="68">
        <f t="shared" si="503"/>
        <v>-0.99304293880444905</v>
      </c>
      <c r="OH114" s="68"/>
      <c r="OI114" s="15">
        <f t="shared" si="504"/>
        <v>7.5342465753424723E-2</v>
      </c>
      <c r="OK114" s="13">
        <v>131.44999999999999</v>
      </c>
      <c r="OL114" s="68">
        <f t="shared" si="505"/>
        <v>5.5145288168245224E-2</v>
      </c>
      <c r="OM114" s="68">
        <f t="shared" si="655"/>
        <v>5.1671461754734117E-2</v>
      </c>
      <c r="ON114" s="68">
        <f t="shared" si="506"/>
        <v>2.0965842167255588</v>
      </c>
      <c r="OO114" s="68"/>
      <c r="OP114" s="15">
        <f t="shared" si="507"/>
        <v>0.973427413301306</v>
      </c>
      <c r="OR114" s="13">
        <v>4.21</v>
      </c>
      <c r="OS114" s="68">
        <f t="shared" si="508"/>
        <v>5.7788944723618084E-2</v>
      </c>
      <c r="OT114" s="68">
        <f t="shared" si="656"/>
        <v>5.4315118310106977E-2</v>
      </c>
      <c r="OU114" s="68">
        <f t="shared" si="509"/>
        <v>-0.45324675324675329</v>
      </c>
      <c r="OV114" s="68"/>
      <c r="OW114" s="15">
        <f t="shared" si="510"/>
        <v>2.7589285714285712</v>
      </c>
      <c r="OY114" s="13">
        <v>137.5</v>
      </c>
      <c r="OZ114" s="68">
        <f t="shared" si="511"/>
        <v>2.9099374363445395E-4</v>
      </c>
      <c r="PA114" s="68">
        <f t="shared" si="657"/>
        <v>-3.1828326698766524E-3</v>
      </c>
      <c r="PB114" s="68">
        <f t="shared" si="665"/>
        <v>3.2307692307692308</v>
      </c>
      <c r="PC114" s="68"/>
      <c r="PD114" s="15">
        <f t="shared" si="512"/>
        <v>0.20034919249236144</v>
      </c>
      <c r="PE114" s="18"/>
      <c r="PF114" s="13">
        <v>243.19</v>
      </c>
      <c r="PG114" s="68">
        <f t="shared" si="513"/>
        <v>1.2337555519000302E-4</v>
      </c>
      <c r="PH114" s="68">
        <f t="shared" si="658"/>
        <v>-3.350450858321103E-3</v>
      </c>
      <c r="PI114" s="68">
        <f t="shared" si="514"/>
        <v>-0.30157955198161973</v>
      </c>
      <c r="PJ114" s="68"/>
      <c r="PK114" s="15">
        <f t="shared" si="515"/>
        <v>0.16286520346196148</v>
      </c>
      <c r="PM114" s="13"/>
      <c r="PN114" s="68">
        <f t="shared" si="516"/>
        <v>0</v>
      </c>
      <c r="PO114" s="68">
        <f t="shared" si="517"/>
        <v>-3.4738264135111062E-3</v>
      </c>
      <c r="PP114" s="68">
        <f t="shared" si="518"/>
        <v>0</v>
      </c>
      <c r="PQ114" s="68"/>
      <c r="PR114" s="15">
        <f t="shared" si="519"/>
        <v>0</v>
      </c>
      <c r="PT114" s="13">
        <v>5.58</v>
      </c>
      <c r="PU114" s="68">
        <f t="shared" si="520"/>
        <v>0.14579055441478439</v>
      </c>
      <c r="PV114" s="68">
        <f t="shared" si="659"/>
        <v>0.14231672800127329</v>
      </c>
      <c r="PW114" s="68">
        <f t="shared" si="521"/>
        <v>-0.36009174311926612</v>
      </c>
      <c r="PX114" s="68"/>
      <c r="PY114" s="15">
        <f t="shared" si="522"/>
        <v>8.7719298245614072E-2</v>
      </c>
      <c r="QA114" s="13">
        <v>220.41</v>
      </c>
      <c r="QB114" s="68">
        <f t="shared" si="523"/>
        <v>2.3496633387508719E-2</v>
      </c>
      <c r="QC114" s="68">
        <f t="shared" si="660"/>
        <v>2.0022806973997612E-2</v>
      </c>
      <c r="QD114" s="68">
        <f t="shared" si="524"/>
        <v>-0.34672041257891462</v>
      </c>
      <c r="QE114" s="68"/>
      <c r="QF114" s="15">
        <f t="shared" si="525"/>
        <v>0.14952539897778233</v>
      </c>
      <c r="QH114" s="13">
        <v>1.321</v>
      </c>
      <c r="QI114" s="68">
        <f t="shared" si="526"/>
        <v>8.3969465648854186E-3</v>
      </c>
      <c r="QJ114" s="68">
        <f t="shared" si="661"/>
        <v>4.923120151374312E-3</v>
      </c>
      <c r="QK114" s="68">
        <f t="shared" si="527"/>
        <v>-0.47370517928286848</v>
      </c>
      <c r="QL114" s="68"/>
      <c r="QM114" s="15">
        <f t="shared" si="528"/>
        <v>1.6153846153846081E-2</v>
      </c>
      <c r="QO114" s="13">
        <v>9.08</v>
      </c>
      <c r="QP114" s="68">
        <f t="shared" si="529"/>
        <v>-3.8135593220338923E-2</v>
      </c>
      <c r="QQ114" s="68">
        <f t="shared" si="662"/>
        <v>-4.160941963385003E-2</v>
      </c>
      <c r="QR114" s="68">
        <f t="shared" si="530"/>
        <v>-0.98893195836075964</v>
      </c>
      <c r="QS114" s="68"/>
      <c r="QT114" s="15">
        <f t="shared" si="531"/>
        <v>-0.20905923344947738</v>
      </c>
      <c r="QV114" s="13">
        <v>1.51</v>
      </c>
      <c r="QW114" s="68">
        <f t="shared" si="532"/>
        <v>1.6835016835016776E-2</v>
      </c>
      <c r="QX114" s="68">
        <f t="shared" si="663"/>
        <v>1.3361190421505669E-2</v>
      </c>
      <c r="QY114" s="68">
        <f t="shared" si="533"/>
        <v>-0.57223796033994323</v>
      </c>
      <c r="QZ114" s="68"/>
      <c r="RA114" s="15">
        <f t="shared" si="534"/>
        <v>-0.38291785860237026</v>
      </c>
      <c r="RC114" s="13">
        <v>32.39</v>
      </c>
      <c r="RD114" s="68">
        <f t="shared" si="535"/>
        <v>8.5455764075067053E-2</v>
      </c>
      <c r="RE114" s="68">
        <f t="shared" si="664"/>
        <v>8.1981937661555954E-2</v>
      </c>
      <c r="RF114" s="68">
        <f t="shared" si="536"/>
        <v>-0.30028083819399437</v>
      </c>
      <c r="RG114" s="68"/>
      <c r="RH114" s="15">
        <f t="shared" si="537"/>
        <v>0.30868686868686873</v>
      </c>
      <c r="RJ114" s="13">
        <v>197.61</v>
      </c>
      <c r="RK114" s="68">
        <f t="shared" si="538"/>
        <v>1.4216793266269812E-2</v>
      </c>
      <c r="RL114" s="68">
        <f t="shared" si="539"/>
        <v>1.0742966852758705E-2</v>
      </c>
      <c r="RM114" s="68">
        <f t="shared" si="540"/>
        <v>-8.335652657946005E-2</v>
      </c>
      <c r="RN114" s="68"/>
      <c r="RO114" s="15">
        <f t="shared" si="541"/>
        <v>4.5241968279789288E-3</v>
      </c>
      <c r="RQ114" s="13">
        <v>13.13</v>
      </c>
      <c r="RR114" s="68">
        <f t="shared" si="542"/>
        <v>5.3598774885145698E-3</v>
      </c>
      <c r="RS114" s="68">
        <f t="shared" si="543"/>
        <v>1.8860510750034636E-3</v>
      </c>
      <c r="RT114" s="68">
        <f t="shared" si="544"/>
        <v>-0.10314207650273222</v>
      </c>
      <c r="RU114" s="68"/>
      <c r="RV114" s="15">
        <f t="shared" si="545"/>
        <v>-0.36996161228406904</v>
      </c>
      <c r="RX114" s="26">
        <v>133.16999999999999</v>
      </c>
      <c r="RY114" s="68">
        <f t="shared" si="546"/>
        <v>8.5580127234171129E-3</v>
      </c>
      <c r="RZ114" s="68">
        <f t="shared" si="547"/>
        <v>5.0841863099060063E-3</v>
      </c>
      <c r="SA114" s="68">
        <f t="shared" si="548"/>
        <v>8.2669472418446727E-4</v>
      </c>
      <c r="SB114" s="68"/>
      <c r="SC114" s="15">
        <f t="shared" si="549"/>
        <v>0.76080920269734231</v>
      </c>
      <c r="SE114" s="13">
        <v>12.04</v>
      </c>
      <c r="SF114" s="68">
        <f t="shared" si="550"/>
        <v>-1.7944535073409516E-2</v>
      </c>
      <c r="SG114" s="68">
        <f t="shared" si="551"/>
        <v>-2.1418361486920622E-2</v>
      </c>
      <c r="SH114" s="68">
        <f t="shared" si="552"/>
        <v>-3.6800000000000069E-2</v>
      </c>
      <c r="SI114" s="68"/>
      <c r="SJ114" s="15">
        <f t="shared" si="553"/>
        <v>-0.21100917431192664</v>
      </c>
      <c r="SL114" s="13">
        <v>0.745</v>
      </c>
      <c r="SM114" s="68">
        <f t="shared" si="554"/>
        <v>9.4850948509485177E-3</v>
      </c>
      <c r="SN114" s="68">
        <f t="shared" si="555"/>
        <v>6.0112684374374111E-3</v>
      </c>
      <c r="SO114" s="68">
        <f t="shared" si="556"/>
        <v>-0.47535211267605632</v>
      </c>
      <c r="SP114" s="68"/>
      <c r="SQ114" s="15">
        <f t="shared" si="557"/>
        <v>-0.26237623762376239</v>
      </c>
      <c r="SS114" s="13">
        <v>17.68</v>
      </c>
      <c r="ST114" s="68">
        <f t="shared" si="558"/>
        <v>3.3313851548801891E-2</v>
      </c>
      <c r="SU114" s="68">
        <f t="shared" si="559"/>
        <v>2.9840025135290785E-2</v>
      </c>
      <c r="SV114" s="68">
        <f t="shared" si="560"/>
        <v>9.5415117719950371E-2</v>
      </c>
      <c r="SW114" s="68"/>
      <c r="SX114" s="15">
        <f t="shared" si="561"/>
        <v>1.1047619047619046</v>
      </c>
      <c r="SZ114" s="13">
        <v>22</v>
      </c>
      <c r="TA114" s="68">
        <f t="shared" si="562"/>
        <v>7.3170731707317069E-2</v>
      </c>
      <c r="TB114" s="68">
        <f t="shared" si="563"/>
        <v>6.9696905293805969E-2</v>
      </c>
      <c r="TC114" s="68">
        <f t="shared" si="564"/>
        <v>-0.45504087193460485</v>
      </c>
      <c r="TD114" s="68"/>
      <c r="TE114" s="15">
        <f t="shared" si="565"/>
        <v>0.4102564102564103</v>
      </c>
      <c r="TG114" s="417">
        <v>0.18379999999999999</v>
      </c>
      <c r="TH114" s="68">
        <f t="shared" si="566"/>
        <v>1.6348773841961565E-3</v>
      </c>
      <c r="TI114" s="68">
        <f t="shared" si="567"/>
        <v>-1.8389490293149497E-3</v>
      </c>
      <c r="TJ114" s="68">
        <f t="shared" si="568"/>
        <v>-0.16454545454545458</v>
      </c>
      <c r="TK114" s="68"/>
      <c r="TL114" s="15">
        <f t="shared" si="569"/>
        <v>8.4365781710914328E-2</v>
      </c>
      <c r="TN114" s="13">
        <v>41.52</v>
      </c>
      <c r="TO114" s="68">
        <f t="shared" si="570"/>
        <v>-2.3058823529411691E-2</v>
      </c>
      <c r="TP114" s="68">
        <f t="shared" si="571"/>
        <v>-2.6532649942922797E-2</v>
      </c>
      <c r="TQ114" s="68">
        <f t="shared" si="572"/>
        <v>-0.39480952970928401</v>
      </c>
      <c r="TR114" s="68"/>
      <c r="TS114" s="15">
        <f t="shared" si="573"/>
        <v>0.39563025210084046</v>
      </c>
      <c r="TU114" s="417">
        <v>3.22</v>
      </c>
      <c r="TV114" s="68">
        <f t="shared" si="574"/>
        <v>3.8709677419354875E-2</v>
      </c>
      <c r="TW114" s="68">
        <f t="shared" si="575"/>
        <v>3.5235851005843769E-2</v>
      </c>
      <c r="TX114" s="68">
        <f t="shared" si="576"/>
        <v>-0.26984126984126983</v>
      </c>
      <c r="TY114" s="68"/>
      <c r="TZ114" s="15">
        <f t="shared" si="577"/>
        <v>0.88304093567251474</v>
      </c>
      <c r="UB114" s="13"/>
      <c r="UC114" s="68">
        <f t="shared" si="578"/>
        <v>0</v>
      </c>
      <c r="UD114" s="68">
        <f t="shared" si="579"/>
        <v>-3.4738264135111062E-3</v>
      </c>
      <c r="UE114" s="68">
        <f t="shared" si="580"/>
        <v>0</v>
      </c>
      <c r="UF114" s="68"/>
      <c r="UG114" s="15">
        <f t="shared" si="581"/>
        <v>0</v>
      </c>
      <c r="UI114" s="417"/>
      <c r="UJ114" s="68">
        <f t="shared" si="582"/>
        <v>0</v>
      </c>
      <c r="UK114" s="68">
        <f t="shared" si="583"/>
        <v>-3.4738264135111062E-3</v>
      </c>
      <c r="UL114" s="68">
        <f t="shared" si="584"/>
        <v>0</v>
      </c>
      <c r="UM114" s="68"/>
      <c r="UN114" s="15">
        <f t="shared" si="585"/>
        <v>0</v>
      </c>
      <c r="UP114" s="417"/>
      <c r="UQ114" s="68">
        <f t="shared" si="586"/>
        <v>0</v>
      </c>
      <c r="UR114" s="68">
        <f t="shared" si="587"/>
        <v>-3.4738264135111062E-3</v>
      </c>
      <c r="US114" s="68">
        <f t="shared" si="588"/>
        <v>0</v>
      </c>
      <c r="UT114" s="68"/>
      <c r="UU114" s="15">
        <f t="shared" si="589"/>
        <v>0</v>
      </c>
      <c r="UW114" s="417"/>
      <c r="UX114" s="68">
        <f t="shared" si="590"/>
        <v>0</v>
      </c>
      <c r="UY114" s="68">
        <f t="shared" si="591"/>
        <v>-3.4738264135111062E-3</v>
      </c>
      <c r="UZ114" s="68">
        <f t="shared" si="592"/>
        <v>0</v>
      </c>
      <c r="VA114" s="68"/>
      <c r="VB114" s="15">
        <f t="shared" si="593"/>
        <v>0</v>
      </c>
      <c r="VD114" s="417"/>
      <c r="VE114" s="68">
        <f t="shared" si="594"/>
        <v>0</v>
      </c>
      <c r="VF114" s="68">
        <f t="shared" si="595"/>
        <v>-3.4738264135111062E-3</v>
      </c>
      <c r="VG114" s="68">
        <f t="shared" si="596"/>
        <v>0</v>
      </c>
      <c r="VH114" s="68"/>
      <c r="VI114" s="15">
        <f t="shared" si="597"/>
        <v>0</v>
      </c>
      <c r="VM114" s="21">
        <f t="shared" si="598"/>
        <v>1.9168598490323045E-2</v>
      </c>
      <c r="VN114" s="49"/>
      <c r="VO114" s="21">
        <f t="shared" si="599"/>
        <v>0.6632509895106824</v>
      </c>
      <c r="VP114" s="14"/>
      <c r="VQ114" s="21">
        <f t="shared" si="600"/>
        <v>0.25065868020092441</v>
      </c>
    </row>
    <row r="115" spans="1:589" ht="15.75" customHeight="1" x14ac:dyDescent="0.2">
      <c r="A115" s="127">
        <v>45812</v>
      </c>
      <c r="B115" s="4">
        <f t="shared" si="333"/>
        <v>45812</v>
      </c>
      <c r="C115" s="13">
        <v>42427.74</v>
      </c>
      <c r="D115" s="138">
        <f t="shared" si="334"/>
        <v>-91.900000000001455</v>
      </c>
      <c r="E115" s="68">
        <f t="shared" si="335"/>
        <v>-2.1613541412862729E-3</v>
      </c>
      <c r="F115" s="15">
        <f t="shared" si="336"/>
        <v>-2.737857222438282E-3</v>
      </c>
      <c r="G115" s="13">
        <v>5970.81</v>
      </c>
      <c r="H115" s="138">
        <f t="shared" si="337"/>
        <v>0.44000000000050932</v>
      </c>
      <c r="I115" s="68">
        <f t="shared" si="338"/>
        <v>7.3697275043340584E-5</v>
      </c>
      <c r="J115" s="15">
        <f t="shared" si="339"/>
        <v>1.5162463466760114E-2</v>
      </c>
      <c r="K115" s="13">
        <v>19460.490000000002</v>
      </c>
      <c r="L115" s="138">
        <f t="shared" si="340"/>
        <v>61.530000000002474</v>
      </c>
      <c r="M115" s="68">
        <f t="shared" si="341"/>
        <v>3.1718195202218302E-3</v>
      </c>
      <c r="N115" s="15">
        <f t="shared" si="342"/>
        <v>7.7521427139956847E-3</v>
      </c>
      <c r="O115" s="13">
        <v>2098.48</v>
      </c>
      <c r="P115" s="138">
        <f t="shared" si="343"/>
        <v>-4.5</v>
      </c>
      <c r="Q115" s="68">
        <f t="shared" si="344"/>
        <v>-2.1398206354791773E-3</v>
      </c>
      <c r="R115" s="15">
        <f t="shared" si="345"/>
        <v>-5.904509093517947E-2</v>
      </c>
      <c r="S115" s="18">
        <f t="shared" si="346"/>
        <v>-3.3240394608814565E-5</v>
      </c>
      <c r="T115" s="121">
        <f t="shared" si="347"/>
        <v>261.53253702513848</v>
      </c>
      <c r="U115" s="121">
        <f t="shared" si="348"/>
        <v>261.53253702513848</v>
      </c>
      <c r="V115" s="134">
        <f t="shared" si="349"/>
        <v>-2.5419054965472032E-5</v>
      </c>
      <c r="W115" s="21">
        <f t="shared" si="601"/>
        <v>1.0872778343107433E-2</v>
      </c>
      <c r="X115" s="18">
        <f t="shared" si="350"/>
        <v>-2.6391449537506987E-4</v>
      </c>
      <c r="Y115" s="352">
        <v>138516.43</v>
      </c>
      <c r="Z115" s="15">
        <v>1.9999999999999999E-6</v>
      </c>
      <c r="AA115" s="21">
        <f t="shared" si="351"/>
        <v>2.7419054965472033E-5</v>
      </c>
      <c r="AC115" s="13">
        <v>224.59</v>
      </c>
      <c r="AD115" s="68">
        <f t="shared" si="352"/>
        <v>8.2603815937149425E-3</v>
      </c>
      <c r="AE115" s="68">
        <f t="shared" si="602"/>
        <v>8.2858006486804144E-3</v>
      </c>
      <c r="AF115" s="68">
        <f t="shared" si="353"/>
        <v>0.36305152637009158</v>
      </c>
      <c r="AG115" s="68"/>
      <c r="AH115" s="15">
        <f t="shared" si="354"/>
        <v>-1.1357133424307718E-2</v>
      </c>
      <c r="AJ115" s="13">
        <v>22.28</v>
      </c>
      <c r="AK115" s="68">
        <f t="shared" si="355"/>
        <v>6.7781292363308697E-3</v>
      </c>
      <c r="AL115" s="68">
        <f t="shared" si="603"/>
        <v>6.8035482912963416E-3</v>
      </c>
      <c r="AM115" s="68">
        <f t="shared" si="356"/>
        <v>0.19784946236559137</v>
      </c>
      <c r="AN115" s="68"/>
      <c r="AO115" s="15">
        <f t="shared" si="357"/>
        <v>5.9438896814075125E-2</v>
      </c>
      <c r="AQ115" s="13">
        <v>20.81</v>
      </c>
      <c r="AR115" s="68">
        <f t="shared" si="358"/>
        <v>6.286266924564749E-3</v>
      </c>
      <c r="AS115" s="68">
        <f t="shared" si="604"/>
        <v>6.3116859795302209E-3</v>
      </c>
      <c r="AT115" s="68">
        <f t="shared" si="359"/>
        <v>0.20497973364215397</v>
      </c>
      <c r="AU115" s="68"/>
      <c r="AV115" s="15">
        <f t="shared" si="360"/>
        <v>-3.0740568234746166E-2</v>
      </c>
      <c r="AX115" s="13">
        <v>207.75</v>
      </c>
      <c r="AY115" s="68">
        <f t="shared" si="361"/>
        <v>1.4442518775274955E-4</v>
      </c>
      <c r="AZ115" s="68">
        <f t="shared" si="605"/>
        <v>1.6984424271822157E-4</v>
      </c>
      <c r="BA115" s="68">
        <f t="shared" si="362"/>
        <v>0.54921700223713654</v>
      </c>
      <c r="BB115" s="68"/>
      <c r="BC115" s="15">
        <f t="shared" si="363"/>
        <v>1.7434742151917343E-2</v>
      </c>
      <c r="BE115" s="13">
        <v>77.34</v>
      </c>
      <c r="BF115" s="68">
        <f t="shared" si="364"/>
        <v>-3.2220646990591571E-3</v>
      </c>
      <c r="BG115" s="68">
        <f t="shared" si="606"/>
        <v>-3.1966456440936852E-3</v>
      </c>
      <c r="BH115" s="68"/>
      <c r="BI115" s="68"/>
      <c r="BJ115" s="15">
        <f t="shared" si="365"/>
        <v>4.9816750373286298E-2</v>
      </c>
      <c r="BL115" s="13">
        <v>72.239999999999995</v>
      </c>
      <c r="BM115" s="68">
        <f t="shared" si="366"/>
        <v>1.2474012474010976E-3</v>
      </c>
      <c r="BN115" s="68">
        <f t="shared" si="607"/>
        <v>1.2728203023665697E-3</v>
      </c>
      <c r="BO115" s="68">
        <f t="shared" si="367"/>
        <v>0.216571236106433</v>
      </c>
      <c r="BP115" s="68"/>
      <c r="BQ115" s="15">
        <f t="shared" si="368"/>
        <v>8.8443573903872086E-2</v>
      </c>
      <c r="BS115" s="13">
        <v>39.58</v>
      </c>
      <c r="BT115" s="68">
        <f t="shared" si="369"/>
        <v>3.2953105196450051E-3</v>
      </c>
      <c r="BU115" s="68">
        <f t="shared" si="608"/>
        <v>3.320729574610477E-3</v>
      </c>
      <c r="BV115" s="68">
        <f t="shared" si="370"/>
        <v>6.226516371443909E-2</v>
      </c>
      <c r="BW115" s="68"/>
      <c r="BX115" s="15">
        <f t="shared" si="371"/>
        <v>3.4771241830065316E-2</v>
      </c>
      <c r="BZ115" s="13"/>
      <c r="CA115" s="68">
        <f t="shared" si="372"/>
        <v>0</v>
      </c>
      <c r="CB115" s="68">
        <f t="shared" si="609"/>
        <v>0</v>
      </c>
      <c r="CC115" s="68">
        <f t="shared" si="373"/>
        <v>0</v>
      </c>
      <c r="CD115" s="68"/>
      <c r="CE115" s="15">
        <f t="shared" si="374"/>
        <v>0</v>
      </c>
      <c r="CG115" s="13">
        <v>30.76</v>
      </c>
      <c r="CH115" s="68">
        <f t="shared" si="375"/>
        <v>1.0180623973727498E-2</v>
      </c>
      <c r="CI115" s="68">
        <f t="shared" si="610"/>
        <v>1.020604302869297E-2</v>
      </c>
      <c r="CJ115" s="68">
        <f t="shared" si="376"/>
        <v>1.7532252729077113E-2</v>
      </c>
      <c r="CK115" s="68"/>
      <c r="CL115" s="15">
        <f t="shared" si="377"/>
        <v>-0.10477299185098947</v>
      </c>
      <c r="CN115" s="13">
        <v>32.01</v>
      </c>
      <c r="CO115" s="68">
        <f t="shared" si="378"/>
        <v>9.3808630393988691E-4</v>
      </c>
      <c r="CP115" s="68">
        <f t="shared" si="611"/>
        <v>9.6350535890535891E-4</v>
      </c>
      <c r="CQ115" s="68">
        <f t="shared" si="379"/>
        <v>2.1378430121250739E-2</v>
      </c>
      <c r="CR115" s="68"/>
      <c r="CS115" s="15">
        <f t="shared" si="380"/>
        <v>-4.362115327158652E-2</v>
      </c>
      <c r="CU115" s="13">
        <v>35.5</v>
      </c>
      <c r="CV115" s="68">
        <f t="shared" si="381"/>
        <v>-2.248454187745877E-3</v>
      </c>
      <c r="CW115" s="68">
        <f t="shared" si="612"/>
        <v>-2.2230351327804051E-3</v>
      </c>
      <c r="CX115" s="68">
        <f t="shared" si="382"/>
        <v>0.10419906687402804</v>
      </c>
      <c r="CY115" s="68"/>
      <c r="CZ115" s="15">
        <f t="shared" si="383"/>
        <v>-4.7746781115879856E-2</v>
      </c>
      <c r="DB115" s="13">
        <v>19.38</v>
      </c>
      <c r="DC115" s="68">
        <f t="shared" si="384"/>
        <v>-4.6224961479198693E-3</v>
      </c>
      <c r="DD115" s="68">
        <f t="shared" si="613"/>
        <v>-4.5970770929543974E-3</v>
      </c>
      <c r="DE115" s="68">
        <f t="shared" si="385"/>
        <v>-0.11385459533607691</v>
      </c>
      <c r="DF115" s="68"/>
      <c r="DG115" s="15">
        <f t="shared" si="386"/>
        <v>-4.8133595284872321E-2</v>
      </c>
      <c r="DI115" s="13">
        <v>49.15</v>
      </c>
      <c r="DJ115" s="68">
        <f t="shared" si="387"/>
        <v>5.3180609531601145E-3</v>
      </c>
      <c r="DK115" s="68">
        <f t="shared" si="614"/>
        <v>5.3434800081255864E-3</v>
      </c>
      <c r="DL115" s="68">
        <f t="shared" si="388"/>
        <v>0.11325028312570781</v>
      </c>
      <c r="DM115" s="68"/>
      <c r="DN115" s="15">
        <f t="shared" si="389"/>
        <v>0.16579696394686913</v>
      </c>
      <c r="DP115" s="13">
        <v>40.85</v>
      </c>
      <c r="DQ115" s="68">
        <f t="shared" si="390"/>
        <v>1.1890017339608719E-2</v>
      </c>
      <c r="DR115" s="68">
        <f t="shared" si="615"/>
        <v>1.1915436394574191E-2</v>
      </c>
      <c r="DS115" s="68"/>
      <c r="DT115" s="68"/>
      <c r="DU115" s="15">
        <f t="shared" si="391"/>
        <v>7.2741596638655551E-2</v>
      </c>
      <c r="DV115" s="18"/>
      <c r="DW115" s="13">
        <v>32.21</v>
      </c>
      <c r="DX115" s="68">
        <f t="shared" si="392"/>
        <v>1.9949335022166011E-2</v>
      </c>
      <c r="DY115" s="68">
        <f t="shared" si="616"/>
        <v>1.9974754077131483E-2</v>
      </c>
      <c r="DZ115" s="68">
        <f t="shared" si="393"/>
        <v>0.71878335112059788</v>
      </c>
      <c r="EA115" s="68"/>
      <c r="EB115" s="15">
        <f t="shared" si="394"/>
        <v>-3.76456528234239E-2</v>
      </c>
      <c r="ED115" s="13">
        <v>35.86</v>
      </c>
      <c r="EE115" s="68">
        <f t="shared" si="395"/>
        <v>1.0140845070422519E-2</v>
      </c>
      <c r="EF115" s="68">
        <f t="shared" si="617"/>
        <v>1.0166264125387991E-2</v>
      </c>
      <c r="EG115" s="68">
        <f t="shared" si="396"/>
        <v>0.7051830718021872</v>
      </c>
      <c r="EH115" s="68"/>
      <c r="EI115" s="15">
        <f t="shared" si="397"/>
        <v>-2.7657266811279908E-2</v>
      </c>
      <c r="EK115" s="13">
        <v>117.1</v>
      </c>
      <c r="EL115" s="68">
        <f t="shared" si="398"/>
        <v>1.4731369150779796E-2</v>
      </c>
      <c r="EM115" s="68">
        <f t="shared" si="618"/>
        <v>1.4756788205745268E-2</v>
      </c>
      <c r="EN115" s="68">
        <f t="shared" si="399"/>
        <v>0.81437867988844104</v>
      </c>
      <c r="EO115" s="68"/>
      <c r="EP115" s="15">
        <f t="shared" si="400"/>
        <v>5.2111410601976618E-2</v>
      </c>
      <c r="ER115" s="13">
        <v>36.380000000000003</v>
      </c>
      <c r="ES115" s="68">
        <f t="shared" si="401"/>
        <v>0</v>
      </c>
      <c r="ET115" s="68">
        <f t="shared" si="619"/>
        <v>2.5419054965472032E-5</v>
      </c>
      <c r="EU115" s="68">
        <f t="shared" si="402"/>
        <v>4.2108278430249391E-2</v>
      </c>
      <c r="EV115" s="68"/>
      <c r="EW115" s="15">
        <f t="shared" si="403"/>
        <v>-6.4541013113910972E-2</v>
      </c>
      <c r="EY115" s="13">
        <v>39.200000000000003</v>
      </c>
      <c r="EZ115" s="68">
        <f t="shared" si="404"/>
        <v>6.9355253018238668E-3</v>
      </c>
      <c r="FA115" s="68">
        <f t="shared" si="620"/>
        <v>6.9609443567893387E-3</v>
      </c>
      <c r="FB115" s="68"/>
      <c r="FC115" s="68"/>
      <c r="FD115" s="15">
        <f t="shared" si="405"/>
        <v>0.59479251423921908</v>
      </c>
      <c r="FF115" s="13">
        <v>54.75</v>
      </c>
      <c r="FG115" s="68">
        <f t="shared" si="406"/>
        <v>-2.0046536602827947E-2</v>
      </c>
      <c r="FH115" s="68">
        <f t="shared" si="621"/>
        <v>-2.0021117547862476E-2</v>
      </c>
      <c r="FI115" s="68">
        <f t="shared" si="407"/>
        <v>-7.3290453622207152E-2</v>
      </c>
      <c r="FJ115" s="68"/>
      <c r="FK115" s="15">
        <f t="shared" si="408"/>
        <v>-3.5921817221341773E-2</v>
      </c>
      <c r="FM115" s="13">
        <v>180.95</v>
      </c>
      <c r="FN115" s="68">
        <f t="shared" si="409"/>
        <v>-1.6000882807328429E-3</v>
      </c>
      <c r="FO115" s="68">
        <f t="shared" si="622"/>
        <v>-1.5746692257673708E-3</v>
      </c>
      <c r="FP115" s="68">
        <f t="shared" si="410"/>
        <v>0.55615755073959394</v>
      </c>
      <c r="FQ115" s="68"/>
      <c r="FR115" s="15">
        <f t="shared" si="411"/>
        <v>-3.9084003082682376E-3</v>
      </c>
      <c r="FT115" s="13">
        <v>95.61</v>
      </c>
      <c r="FU115" s="68">
        <f t="shared" si="412"/>
        <v>-1.422827095576859E-2</v>
      </c>
      <c r="FV115" s="68">
        <f t="shared" si="623"/>
        <v>-1.4202851900803119E-2</v>
      </c>
      <c r="FW115" s="68">
        <f t="shared" si="413"/>
        <v>8.610700897421332E-2</v>
      </c>
      <c r="FX115" s="68"/>
      <c r="FY115" s="15">
        <f t="shared" si="414"/>
        <v>6.0212907518296652E-2</v>
      </c>
      <c r="GA115" s="13">
        <v>18.21</v>
      </c>
      <c r="GB115" s="68">
        <f t="shared" si="415"/>
        <v>5.5218111540586102E-3</v>
      </c>
      <c r="GC115" s="68">
        <f t="shared" si="624"/>
        <v>5.5472302090240821E-3</v>
      </c>
      <c r="GD115" s="68"/>
      <c r="GE115" s="68"/>
      <c r="GF115" s="15">
        <f t="shared" si="416"/>
        <v>4.4750430292599036E-2</v>
      </c>
      <c r="GG115" s="18"/>
      <c r="GH115" s="13">
        <v>18.05</v>
      </c>
      <c r="GI115" s="68">
        <f t="shared" si="417"/>
        <v>-1.1068068622025219E-3</v>
      </c>
      <c r="GJ115" s="68">
        <f t="shared" si="625"/>
        <v>-1.0813878072370498E-3</v>
      </c>
      <c r="GK115" s="68">
        <f t="shared" si="418"/>
        <v>-6.0874089490114372E-2</v>
      </c>
      <c r="GL115" s="68"/>
      <c r="GM115" s="15">
        <f t="shared" si="419"/>
        <v>-4.4973544973544867E-2</v>
      </c>
      <c r="GO115" s="13">
        <v>25.21</v>
      </c>
      <c r="GP115" s="68">
        <f t="shared" si="420"/>
        <v>-7.9270709472848094E-4</v>
      </c>
      <c r="GQ115" s="68">
        <f t="shared" si="626"/>
        <v>-7.6728803976300894E-4</v>
      </c>
      <c r="GR115" s="68"/>
      <c r="GS115" s="68"/>
      <c r="GT115" s="15">
        <f t="shared" si="421"/>
        <v>-7.4862385321100886E-2</v>
      </c>
      <c r="GV115" s="13">
        <v>15.12</v>
      </c>
      <c r="GW115" s="68">
        <f t="shared" si="422"/>
        <v>-4.6082949308755951E-3</v>
      </c>
      <c r="GX115" s="68">
        <f t="shared" si="627"/>
        <v>-4.5828758759101232E-3</v>
      </c>
      <c r="GY115" s="68">
        <f t="shared" si="423"/>
        <v>0.27594936708860757</v>
      </c>
      <c r="GZ115" s="68"/>
      <c r="HA115" s="15">
        <f t="shared" si="424"/>
        <v>0.1020408163265305</v>
      </c>
      <c r="HD115" s="13">
        <v>332.05</v>
      </c>
      <c r="HE115" s="68">
        <f t="shared" si="425"/>
        <v>-3.5495396055421534E-2</v>
      </c>
      <c r="HF115" s="68">
        <f t="shared" si="628"/>
        <v>-3.5469977000456059E-2</v>
      </c>
      <c r="HG115" s="68">
        <f t="shared" si="426"/>
        <v>0.86534464355935081</v>
      </c>
      <c r="HH115" s="68"/>
      <c r="HI115" s="15">
        <f t="shared" si="427"/>
        <v>-0.1777684231378763</v>
      </c>
      <c r="HK115" s="13">
        <v>40.1</v>
      </c>
      <c r="HL115" s="68">
        <f t="shared" si="428"/>
        <v>2.5837810181632077E-2</v>
      </c>
      <c r="HM115" s="68">
        <f t="shared" si="629"/>
        <v>2.5863229236597549E-2</v>
      </c>
      <c r="HN115" s="68">
        <f t="shared" si="429"/>
        <v>15.16935483870968</v>
      </c>
      <c r="HO115" s="68"/>
      <c r="HP115" s="15">
        <f t="shared" si="430"/>
        <v>0.52009097801364679</v>
      </c>
      <c r="HR115" s="13">
        <v>102.3</v>
      </c>
      <c r="HS115" s="68">
        <f t="shared" si="431"/>
        <v>-1.4450867052023121E-2</v>
      </c>
      <c r="HT115" s="68">
        <f t="shared" si="630"/>
        <v>-1.4425447997057649E-2</v>
      </c>
      <c r="HU115" s="68">
        <f t="shared" si="432"/>
        <v>1.8104395604395607</v>
      </c>
      <c r="HV115" s="68"/>
      <c r="HW115" s="15">
        <f t="shared" si="433"/>
        <v>-4.8991354466858754E-2</v>
      </c>
      <c r="HY115" s="13">
        <v>141.91999999999999</v>
      </c>
      <c r="HZ115" s="68">
        <f t="shared" si="434"/>
        <v>4.9568049851295044E-3</v>
      </c>
      <c r="IA115" s="68">
        <f t="shared" si="631"/>
        <v>4.9822240400949763E-3</v>
      </c>
      <c r="IB115" s="68">
        <f t="shared" si="435"/>
        <v>0.3401322001888572</v>
      </c>
      <c r="IC115" s="68"/>
      <c r="ID115" s="15">
        <f t="shared" si="436"/>
        <v>5.6817335616948364E-2</v>
      </c>
      <c r="IF115" s="13">
        <v>261.08</v>
      </c>
      <c r="IG115" s="68">
        <f t="shared" si="437"/>
        <v>1.6468756083316959E-2</v>
      </c>
      <c r="IH115" s="68">
        <f t="shared" si="632"/>
        <v>1.649417513828243E-2</v>
      </c>
      <c r="II115" s="68">
        <f t="shared" si="438"/>
        <v>0.4918857142857142</v>
      </c>
      <c r="IJ115" s="68"/>
      <c r="IK115" s="15">
        <f t="shared" si="439"/>
        <v>0.12612146307798472</v>
      </c>
      <c r="IM115" s="13">
        <v>224.79</v>
      </c>
      <c r="IN115" s="68">
        <f t="shared" si="440"/>
        <v>-1.3905948412002175E-2</v>
      </c>
      <c r="IO115" s="68">
        <f t="shared" si="633"/>
        <v>-1.3880529357036703E-2</v>
      </c>
      <c r="IP115" s="68">
        <f t="shared" si="441"/>
        <v>3.3895723491505563</v>
      </c>
      <c r="IQ115" s="68"/>
      <c r="IR115" s="15">
        <f t="shared" si="442"/>
        <v>0.19881606314329903</v>
      </c>
      <c r="IT115" s="13">
        <v>59.95</v>
      </c>
      <c r="IU115" s="68">
        <f t="shared" si="443"/>
        <v>4.5241286863271302E-3</v>
      </c>
      <c r="IV115" s="68">
        <f t="shared" si="634"/>
        <v>4.5495477412926021E-3</v>
      </c>
      <c r="IW115" s="68">
        <f t="shared" si="444"/>
        <v>2.2849315068493152</v>
      </c>
      <c r="IX115" s="68"/>
      <c r="IY115" s="15">
        <f t="shared" si="445"/>
        <v>0.16656937147304926</v>
      </c>
      <c r="JA115" s="13">
        <v>687.95</v>
      </c>
      <c r="JB115" s="68">
        <f t="shared" si="446"/>
        <v>3.1641298642873246E-2</v>
      </c>
      <c r="JC115" s="68">
        <f t="shared" si="635"/>
        <v>3.1666717697838721E-2</v>
      </c>
      <c r="JD115" s="68">
        <f t="shared" si="447"/>
        <v>0.39148462783171539</v>
      </c>
      <c r="JE115" s="68"/>
      <c r="JF115" s="15">
        <f t="shared" si="448"/>
        <v>0.17495858311557455</v>
      </c>
      <c r="JH115" s="13">
        <v>463.87</v>
      </c>
      <c r="JI115" s="68">
        <f t="shared" si="449"/>
        <v>1.9439704516490857E-3</v>
      </c>
      <c r="JJ115" s="68">
        <f t="shared" si="636"/>
        <v>1.9693895066145578E-3</v>
      </c>
      <c r="JK115" s="68">
        <f t="shared" si="450"/>
        <v>0.1405984902505594</v>
      </c>
      <c r="JL115" s="68"/>
      <c r="JM115" s="15">
        <f t="shared" si="451"/>
        <v>0.10052194543297747</v>
      </c>
      <c r="JO115" s="13">
        <v>13.86</v>
      </c>
      <c r="JP115" s="68">
        <f t="shared" si="452"/>
        <v>4.6037735849056557E-2</v>
      </c>
      <c r="JQ115" s="68">
        <f t="shared" si="637"/>
        <v>4.6063154904022033E-2</v>
      </c>
      <c r="JR115" s="68">
        <f t="shared" si="453"/>
        <v>-0.53230976885439518</v>
      </c>
      <c r="JS115" s="68"/>
      <c r="JT115" s="15">
        <f t="shared" si="454"/>
        <v>0.36015701668302258</v>
      </c>
      <c r="JV115" s="13">
        <v>1.65</v>
      </c>
      <c r="JW115" s="68">
        <f t="shared" si="455"/>
        <v>-2.3668639053254458E-2</v>
      </c>
      <c r="JX115" s="68">
        <f t="shared" si="638"/>
        <v>-2.3643219998288986E-2</v>
      </c>
      <c r="JY115" s="68">
        <f t="shared" si="456"/>
        <v>-0.34782608695652173</v>
      </c>
      <c r="JZ115" s="68"/>
      <c r="KA115" s="15">
        <f t="shared" si="457"/>
        <v>-8.3333333333333412E-2</v>
      </c>
      <c r="KC115" s="13">
        <v>17.68</v>
      </c>
      <c r="KD115" s="68">
        <f t="shared" si="458"/>
        <v>-1.8867924528301879E-2</v>
      </c>
      <c r="KE115" s="68">
        <f t="shared" si="639"/>
        <v>-1.8842505473336407E-2</v>
      </c>
      <c r="KF115" s="68">
        <f t="shared" si="459"/>
        <v>-9.2402464065708456E-2</v>
      </c>
      <c r="KG115" s="68"/>
      <c r="KH115" s="15">
        <f t="shared" si="460"/>
        <v>-0.20288548241659152</v>
      </c>
      <c r="KI115" s="18"/>
      <c r="KJ115" s="13">
        <v>76.459999999999994</v>
      </c>
      <c r="KK115" s="68">
        <f t="shared" si="461"/>
        <v>6.3125695216907557E-2</v>
      </c>
      <c r="KL115" s="68">
        <f t="shared" si="640"/>
        <v>6.3151114271873032E-2</v>
      </c>
      <c r="KM115" s="68">
        <f t="shared" si="462"/>
        <v>2.6236966824644545</v>
      </c>
      <c r="KN115" s="68"/>
      <c r="KO115" s="15">
        <f t="shared" si="463"/>
        <v>0.13762832911769082</v>
      </c>
      <c r="KQ115" s="13">
        <v>1.464</v>
      </c>
      <c r="KR115" s="68">
        <f t="shared" si="464"/>
        <v>2.7397260273972629E-3</v>
      </c>
      <c r="KS115" s="68">
        <f t="shared" si="641"/>
        <v>2.7651450823627348E-3</v>
      </c>
      <c r="KT115" s="68">
        <f t="shared" si="465"/>
        <v>-0.44122137404580158</v>
      </c>
      <c r="KU115" s="68"/>
      <c r="KV115" s="15">
        <f t="shared" si="466"/>
        <v>0.44950495049504946</v>
      </c>
      <c r="KW115" s="18"/>
      <c r="KX115" s="13">
        <v>29.72</v>
      </c>
      <c r="KY115" s="68">
        <f t="shared" si="467"/>
        <v>8.1411126187245064E-3</v>
      </c>
      <c r="KZ115" s="68">
        <f t="shared" si="642"/>
        <v>8.1665316736899782E-3</v>
      </c>
      <c r="LA115" s="68">
        <f t="shared" si="468"/>
        <v>-0.58682051994995144</v>
      </c>
      <c r="LB115" s="68"/>
      <c r="LC115" s="15">
        <f t="shared" si="469"/>
        <v>0.25347954449599314</v>
      </c>
      <c r="LD115" s="18"/>
      <c r="LE115" s="13">
        <v>55.49</v>
      </c>
      <c r="LF115" s="68">
        <f t="shared" si="470"/>
        <v>-2.0476610767872844E-2</v>
      </c>
      <c r="LG115" s="68">
        <f t="shared" si="643"/>
        <v>-2.0451191712907373E-2</v>
      </c>
      <c r="LH115" s="68">
        <f t="shared" si="471"/>
        <v>0.54870220485626586</v>
      </c>
      <c r="LI115" s="68"/>
      <c r="LJ115" s="15">
        <f t="shared" si="472"/>
        <v>0.20342658859249627</v>
      </c>
      <c r="LL115" s="13">
        <v>123.61</v>
      </c>
      <c r="LM115" s="68">
        <f t="shared" si="473"/>
        <v>8.9788588686637357E-3</v>
      </c>
      <c r="LN115" s="68">
        <f t="shared" si="644"/>
        <v>9.0042779236292076E-3</v>
      </c>
      <c r="LO115" s="68">
        <f t="shared" si="474"/>
        <v>0.41268571428571427</v>
      </c>
      <c r="LP115" s="68"/>
      <c r="LQ115" s="15">
        <f t="shared" si="475"/>
        <v>0.58048842858969452</v>
      </c>
      <c r="LS115" s="13">
        <v>15.47</v>
      </c>
      <c r="LT115" s="68">
        <f t="shared" si="476"/>
        <v>-3.2216494845360138E-3</v>
      </c>
      <c r="LU115" s="68">
        <f t="shared" si="645"/>
        <v>-3.1962304295705419E-3</v>
      </c>
      <c r="LV115" s="68"/>
      <c r="LW115" s="68"/>
      <c r="LX115" s="15">
        <f t="shared" si="477"/>
        <v>0.67243243243243245</v>
      </c>
      <c r="LZ115" s="13">
        <v>15.9</v>
      </c>
      <c r="MA115" s="68">
        <f t="shared" si="478"/>
        <v>8.5324232081911255E-2</v>
      </c>
      <c r="MB115" s="68">
        <f t="shared" si="646"/>
        <v>8.5349651136876731E-2</v>
      </c>
      <c r="MC115" s="68">
        <f t="shared" si="479"/>
        <v>-0.28539325842696628</v>
      </c>
      <c r="MD115" s="68"/>
      <c r="ME115" s="15">
        <f t="shared" si="480"/>
        <v>0.17952522255192876</v>
      </c>
      <c r="MG115" s="13">
        <v>49.09</v>
      </c>
      <c r="MH115" s="68">
        <f t="shared" si="481"/>
        <v>-1.3662849105887075E-2</v>
      </c>
      <c r="MI115" s="68">
        <f t="shared" si="647"/>
        <v>-1.3637430050921603E-2</v>
      </c>
      <c r="MJ115" s="68">
        <f t="shared" si="482"/>
        <v>5.6159029649595693</v>
      </c>
      <c r="MK115" s="68"/>
      <c r="ML115" s="15">
        <f t="shared" si="483"/>
        <v>1.3122939236928874</v>
      </c>
      <c r="MN115" s="13">
        <v>128.87</v>
      </c>
      <c r="MO115" s="68">
        <f t="shared" si="484"/>
        <v>4.0514218932606958E-3</v>
      </c>
      <c r="MP115" s="68">
        <f t="shared" si="648"/>
        <v>4.0768409482261677E-3</v>
      </c>
      <c r="MQ115" s="68">
        <f t="shared" si="485"/>
        <v>2.3590150913423341E-2</v>
      </c>
      <c r="MR115" s="68"/>
      <c r="MS115" s="15">
        <f t="shared" si="486"/>
        <v>0.15692611545021998</v>
      </c>
      <c r="MU115" s="13">
        <v>17.04</v>
      </c>
      <c r="MV115" s="68">
        <f t="shared" si="487"/>
        <v>-1.5597920277296336E-2</v>
      </c>
      <c r="MW115" s="68">
        <f t="shared" si="649"/>
        <v>-1.5572501222330865E-2</v>
      </c>
      <c r="MX115" s="68">
        <f t="shared" si="488"/>
        <v>-0.18351701006229046</v>
      </c>
      <c r="MY115" s="68"/>
      <c r="MZ115" s="15">
        <f t="shared" si="489"/>
        <v>0.59700093720712266</v>
      </c>
      <c r="NB115" s="13">
        <v>250.88</v>
      </c>
      <c r="NC115" s="68">
        <f t="shared" si="490"/>
        <v>8.0765058062441872E-3</v>
      </c>
      <c r="ND115" s="68">
        <f t="shared" si="650"/>
        <v>8.1019248612096591E-3</v>
      </c>
      <c r="NE115" s="68">
        <f t="shared" si="491"/>
        <v>0.85192293496715144</v>
      </c>
      <c r="NF115" s="68"/>
      <c r="NG115" s="15">
        <f t="shared" si="492"/>
        <v>0.50416691648180356</v>
      </c>
      <c r="NI115" s="13">
        <v>6.11</v>
      </c>
      <c r="NJ115" s="68">
        <f t="shared" si="493"/>
        <v>5.8925476603119718E-2</v>
      </c>
      <c r="NK115" s="68">
        <f t="shared" si="651"/>
        <v>5.8950895658085194E-2</v>
      </c>
      <c r="NL115" s="68">
        <f t="shared" si="494"/>
        <v>-0.9514886859865026</v>
      </c>
      <c r="NM115" s="68"/>
      <c r="NN115" s="15">
        <f t="shared" si="495"/>
        <v>0.24693877551020404</v>
      </c>
      <c r="NP115" s="13">
        <v>488.13</v>
      </c>
      <c r="NQ115" s="68">
        <f t="shared" si="496"/>
        <v>-9.8180416658215138E-3</v>
      </c>
      <c r="NR115" s="68">
        <f t="shared" si="652"/>
        <v>-9.7926226108560419E-3</v>
      </c>
      <c r="NS115" s="68">
        <f t="shared" si="497"/>
        <v>2.7190857142857143</v>
      </c>
      <c r="NT115" s="68"/>
      <c r="NU115" s="15">
        <f t="shared" si="498"/>
        <v>0.48399355485969653</v>
      </c>
      <c r="NW115" s="13">
        <v>168.05</v>
      </c>
      <c r="NX115" s="68">
        <f t="shared" si="499"/>
        <v>1.1252858346371431E-2</v>
      </c>
      <c r="NY115" s="68">
        <f t="shared" si="653"/>
        <v>1.1278277401336903E-2</v>
      </c>
      <c r="NZ115" s="68">
        <f t="shared" si="500"/>
        <v>-4.3866636322257513E-2</v>
      </c>
      <c r="OA115" s="68"/>
      <c r="OB115" s="15">
        <f t="shared" si="501"/>
        <v>-0.11225567881669307</v>
      </c>
      <c r="OD115" s="13">
        <v>1.6</v>
      </c>
      <c r="OE115" s="68">
        <f t="shared" si="502"/>
        <v>1.9108280254777087E-2</v>
      </c>
      <c r="OF115" s="68">
        <f t="shared" si="654"/>
        <v>1.9133699309742559E-2</v>
      </c>
      <c r="OG115" s="68">
        <f t="shared" si="503"/>
        <v>-0.99291000132937479</v>
      </c>
      <c r="OH115" s="68"/>
      <c r="OI115" s="15">
        <f t="shared" si="504"/>
        <v>9.5890410958904201E-2</v>
      </c>
      <c r="OK115" s="13">
        <v>141</v>
      </c>
      <c r="OL115" s="68">
        <f t="shared" si="505"/>
        <v>7.2651198174210813E-2</v>
      </c>
      <c r="OM115" s="68">
        <f t="shared" si="655"/>
        <v>7.2676617229176288E-2</v>
      </c>
      <c r="ON115" s="68">
        <f t="shared" si="506"/>
        <v>2.3215547703180208</v>
      </c>
      <c r="OO115" s="68"/>
      <c r="OP115" s="15">
        <f t="shared" si="507"/>
        <v>1.1167992793874795</v>
      </c>
      <c r="OR115" s="13">
        <v>4.24</v>
      </c>
      <c r="OS115" s="68">
        <f t="shared" si="508"/>
        <v>7.1258907363421021E-3</v>
      </c>
      <c r="OT115" s="68">
        <f t="shared" si="656"/>
        <v>7.1513097913075739E-3</v>
      </c>
      <c r="OU115" s="68">
        <f t="shared" si="509"/>
        <v>-0.44935064935064933</v>
      </c>
      <c r="OV115" s="68"/>
      <c r="OW115" s="15">
        <f t="shared" si="510"/>
        <v>2.7857142857142856</v>
      </c>
      <c r="OY115" s="13">
        <v>138.55000000000001</v>
      </c>
      <c r="OZ115" s="68">
        <f t="shared" si="511"/>
        <v>7.6363636363637188E-3</v>
      </c>
      <c r="PA115" s="68">
        <f t="shared" si="657"/>
        <v>7.6617826913291907E-3</v>
      </c>
      <c r="PB115" s="68">
        <f t="shared" si="665"/>
        <v>3.2630769230769232</v>
      </c>
      <c r="PC115" s="68"/>
      <c r="PD115" s="15">
        <f t="shared" si="512"/>
        <v>0.20951549541684866</v>
      </c>
      <c r="PE115" s="18"/>
      <c r="PF115" s="13">
        <v>242.31</v>
      </c>
      <c r="PG115" s="68">
        <f t="shared" si="513"/>
        <v>-3.6185698425099532E-3</v>
      </c>
      <c r="PH115" s="68">
        <f t="shared" si="658"/>
        <v>-3.5931507875444813E-3</v>
      </c>
      <c r="PI115" s="68">
        <f t="shared" si="514"/>
        <v>-0.30410683515221132</v>
      </c>
      <c r="PJ115" s="68"/>
      <c r="PK115" s="15">
        <f t="shared" si="515"/>
        <v>0.15865729450580981</v>
      </c>
      <c r="PM115" s="13"/>
      <c r="PN115" s="68">
        <f t="shared" si="516"/>
        <v>0</v>
      </c>
      <c r="PO115" s="68">
        <f t="shared" si="517"/>
        <v>2.5419054965472032E-5</v>
      </c>
      <c r="PP115" s="68">
        <f t="shared" si="518"/>
        <v>0</v>
      </c>
      <c r="PQ115" s="68"/>
      <c r="PR115" s="15">
        <f t="shared" si="519"/>
        <v>0</v>
      </c>
      <c r="PT115" s="13">
        <v>5.72</v>
      </c>
      <c r="PU115" s="68">
        <f t="shared" si="520"/>
        <v>2.5089605734766967E-2</v>
      </c>
      <c r="PV115" s="68">
        <f t="shared" si="659"/>
        <v>2.5115024789732439E-2</v>
      </c>
      <c r="PW115" s="68">
        <f t="shared" si="521"/>
        <v>-0.34403669724770652</v>
      </c>
      <c r="PX115" s="68"/>
      <c r="PY115" s="15">
        <f t="shared" si="522"/>
        <v>0.11500974658869394</v>
      </c>
      <c r="QA115" s="13">
        <v>222.46</v>
      </c>
      <c r="QB115" s="68">
        <f t="shared" si="523"/>
        <v>9.3008484188558203E-3</v>
      </c>
      <c r="QC115" s="68">
        <f t="shared" si="660"/>
        <v>9.3262674738212922E-3</v>
      </c>
      <c r="QD115" s="68">
        <f t="shared" si="524"/>
        <v>-0.34064435816117838</v>
      </c>
      <c r="QE115" s="68"/>
      <c r="QF115" s="15">
        <f t="shared" si="525"/>
        <v>0.16021696046729944</v>
      </c>
      <c r="QH115" s="13">
        <v>1.37</v>
      </c>
      <c r="QI115" s="68">
        <f t="shared" si="526"/>
        <v>3.7093111279333957E-2</v>
      </c>
      <c r="QJ115" s="68">
        <f t="shared" si="661"/>
        <v>3.7118530334299432E-2</v>
      </c>
      <c r="QK115" s="68">
        <f t="shared" si="527"/>
        <v>-0.45418326693227085</v>
      </c>
      <c r="QL115" s="68"/>
      <c r="QM115" s="15">
        <f t="shared" si="528"/>
        <v>5.3846153846153891E-2</v>
      </c>
      <c r="QO115" s="13">
        <v>10.35</v>
      </c>
      <c r="QP115" s="68">
        <f t="shared" si="529"/>
        <v>0.13986784140969158</v>
      </c>
      <c r="QQ115" s="68">
        <f t="shared" si="662"/>
        <v>0.13989326046465705</v>
      </c>
      <c r="QR115" s="68">
        <f t="shared" si="530"/>
        <v>-0.98738389526804649</v>
      </c>
      <c r="QS115" s="68"/>
      <c r="QT115" s="15">
        <f t="shared" si="531"/>
        <v>-9.8432055749128985E-2</v>
      </c>
      <c r="QV115" s="13">
        <v>1.53</v>
      </c>
      <c r="QW115" s="68">
        <f t="shared" si="532"/>
        <v>1.3245033112582794E-2</v>
      </c>
      <c r="QX115" s="68">
        <f t="shared" si="663"/>
        <v>1.3270452167548265E-2</v>
      </c>
      <c r="QY115" s="68">
        <f t="shared" si="533"/>
        <v>-0.56657223796033995</v>
      </c>
      <c r="QZ115" s="68"/>
      <c r="RA115" s="15">
        <f t="shared" si="534"/>
        <v>-0.37474458520637516</v>
      </c>
      <c r="RC115" s="13">
        <v>32.369999999999997</v>
      </c>
      <c r="RD115" s="68">
        <f t="shared" si="535"/>
        <v>-6.17474529175768E-4</v>
      </c>
      <c r="RE115" s="68">
        <f t="shared" si="664"/>
        <v>-5.92055474210296E-4</v>
      </c>
      <c r="RF115" s="68">
        <f t="shared" si="536"/>
        <v>-0.30071289695398579</v>
      </c>
      <c r="RG115" s="68"/>
      <c r="RH115" s="15">
        <f t="shared" si="537"/>
        <v>0.30787878787878775</v>
      </c>
      <c r="RJ115" s="13">
        <v>202.4</v>
      </c>
      <c r="RK115" s="68">
        <f t="shared" si="538"/>
        <v>2.4239663984616123E-2</v>
      </c>
      <c r="RL115" s="68">
        <f t="shared" si="539"/>
        <v>2.4265083039581595E-2</v>
      </c>
      <c r="RM115" s="68">
        <f t="shared" si="540"/>
        <v>-6.1137396790054761E-2</v>
      </c>
      <c r="RN115" s="68"/>
      <c r="RO115" s="15">
        <f t="shared" si="541"/>
        <v>2.8873525823505525E-2</v>
      </c>
      <c r="RQ115" s="13">
        <v>13.4</v>
      </c>
      <c r="RR115" s="68">
        <f t="shared" si="542"/>
        <v>2.056359482102053E-2</v>
      </c>
      <c r="RS115" s="68">
        <f t="shared" si="543"/>
        <v>2.0589013875986002E-2</v>
      </c>
      <c r="RT115" s="68">
        <f t="shared" si="544"/>
        <v>-8.4699453551912579E-2</v>
      </c>
      <c r="RU115" s="68"/>
      <c r="RV115" s="15">
        <f t="shared" si="545"/>
        <v>-0.35700575815738961</v>
      </c>
      <c r="RX115" s="13">
        <v>130.01</v>
      </c>
      <c r="RY115" s="68">
        <f t="shared" si="546"/>
        <v>-2.3729068108432807E-2</v>
      </c>
      <c r="RZ115" s="68">
        <f t="shared" si="547"/>
        <v>-2.3703649053467335E-2</v>
      </c>
      <c r="SA115" s="68">
        <f t="shared" si="548"/>
        <v>-2.2921990079663394E-2</v>
      </c>
      <c r="SB115" s="68"/>
      <c r="SC115" s="15">
        <f t="shared" si="549"/>
        <v>0.7190268412005818</v>
      </c>
      <c r="SE115" s="13">
        <v>11.82</v>
      </c>
      <c r="SF115" s="68">
        <f t="shared" si="550"/>
        <v>-1.8272425249169343E-2</v>
      </c>
      <c r="SG115" s="68">
        <f t="shared" si="551"/>
        <v>-1.8247006194203871E-2</v>
      </c>
      <c r="SH115" s="68">
        <f t="shared" si="552"/>
        <v>-5.4399999999999976E-2</v>
      </c>
      <c r="SI115" s="68"/>
      <c r="SJ115" s="15">
        <f t="shared" si="553"/>
        <v>-0.22542595019659237</v>
      </c>
      <c r="SL115" s="13">
        <v>0.69</v>
      </c>
      <c r="SM115" s="68">
        <f t="shared" si="554"/>
        <v>-7.3825503355704758E-2</v>
      </c>
      <c r="SN115" s="68">
        <f t="shared" si="555"/>
        <v>-7.3800084300739283E-2</v>
      </c>
      <c r="SO115" s="68">
        <f t="shared" si="556"/>
        <v>-0.5140845070422535</v>
      </c>
      <c r="SP115" s="68"/>
      <c r="SQ115" s="15">
        <f t="shared" si="557"/>
        <v>-0.31683168316831689</v>
      </c>
      <c r="SS115" s="13">
        <v>17.82</v>
      </c>
      <c r="ST115" s="68">
        <f t="shared" si="558"/>
        <v>7.9185520361991276E-3</v>
      </c>
      <c r="SU115" s="68">
        <f t="shared" si="559"/>
        <v>7.9439710911645995E-3</v>
      </c>
      <c r="SV115" s="68">
        <f t="shared" si="560"/>
        <v>0.10408921933085499</v>
      </c>
      <c r="SW115" s="68"/>
      <c r="SX115" s="15">
        <f t="shared" si="561"/>
        <v>1.1214285714285714</v>
      </c>
      <c r="SZ115" s="13">
        <v>24.58</v>
      </c>
      <c r="TA115" s="68">
        <f t="shared" si="562"/>
        <v>0.1172727272727272</v>
      </c>
      <c r="TB115" s="68">
        <f t="shared" si="563"/>
        <v>0.11729814632769267</v>
      </c>
      <c r="TC115" s="68">
        <f t="shared" si="564"/>
        <v>-0.39113202873420855</v>
      </c>
      <c r="TD115" s="68"/>
      <c r="TE115" s="15">
        <f t="shared" si="565"/>
        <v>0.57564102564102559</v>
      </c>
      <c r="TG115" s="417">
        <v>0.18790000000000001</v>
      </c>
      <c r="TH115" s="68">
        <f t="shared" si="566"/>
        <v>2.230685527747563E-2</v>
      </c>
      <c r="TI115" s="68">
        <f t="shared" si="567"/>
        <v>2.2332274332441102E-2</v>
      </c>
      <c r="TJ115" s="68">
        <f t="shared" si="568"/>
        <v>-0.14590909090909085</v>
      </c>
      <c r="TK115" s="68"/>
      <c r="TL115" s="15">
        <f t="shared" si="569"/>
        <v>0.10855457227138642</v>
      </c>
      <c r="TN115" s="13">
        <v>42.99</v>
      </c>
      <c r="TO115" s="68">
        <f t="shared" si="570"/>
        <v>3.5404624277456616E-2</v>
      </c>
      <c r="TP115" s="68">
        <f t="shared" si="571"/>
        <v>3.5430043332422091E-2</v>
      </c>
      <c r="TQ115" s="68">
        <f t="shared" si="572"/>
        <v>-0.37338298849234397</v>
      </c>
      <c r="TR115" s="68"/>
      <c r="TS115" s="15">
        <f t="shared" si="573"/>
        <v>0.44504201680672273</v>
      </c>
      <c r="TU115" s="417">
        <v>3.2</v>
      </c>
      <c r="TV115" s="68">
        <f t="shared" si="574"/>
        <v>-6.2111801242236073E-3</v>
      </c>
      <c r="TW115" s="68">
        <f t="shared" si="575"/>
        <v>-6.1857610692581354E-3</v>
      </c>
      <c r="TX115" s="68">
        <f t="shared" si="576"/>
        <v>-0.2743764172335601</v>
      </c>
      <c r="TY115" s="68"/>
      <c r="TZ115" s="15">
        <f t="shared" si="577"/>
        <v>0.8713450292397662</v>
      </c>
      <c r="UB115" s="13"/>
      <c r="UC115" s="68">
        <f t="shared" si="578"/>
        <v>0</v>
      </c>
      <c r="UD115" s="68">
        <f t="shared" si="579"/>
        <v>2.5419054965472032E-5</v>
      </c>
      <c r="UE115" s="68">
        <f t="shared" si="580"/>
        <v>0</v>
      </c>
      <c r="UF115" s="68"/>
      <c r="UG115" s="15">
        <f t="shared" si="581"/>
        <v>0</v>
      </c>
      <c r="UI115" s="417"/>
      <c r="UJ115" s="68">
        <f t="shared" si="582"/>
        <v>0</v>
      </c>
      <c r="UK115" s="68">
        <f t="shared" si="583"/>
        <v>2.5419054965472032E-5</v>
      </c>
      <c r="UL115" s="68">
        <f t="shared" si="584"/>
        <v>0</v>
      </c>
      <c r="UM115" s="68"/>
      <c r="UN115" s="15">
        <f t="shared" si="585"/>
        <v>0</v>
      </c>
      <c r="UP115" s="417"/>
      <c r="UQ115" s="68">
        <f t="shared" si="586"/>
        <v>0</v>
      </c>
      <c r="UR115" s="68">
        <f t="shared" si="587"/>
        <v>2.5419054965472032E-5</v>
      </c>
      <c r="US115" s="68">
        <f t="shared" si="588"/>
        <v>0</v>
      </c>
      <c r="UT115" s="68"/>
      <c r="UU115" s="15">
        <f t="shared" si="589"/>
        <v>0</v>
      </c>
      <c r="UW115" s="417"/>
      <c r="UX115" s="68">
        <f t="shared" si="590"/>
        <v>0</v>
      </c>
      <c r="UY115" s="68">
        <f t="shared" si="591"/>
        <v>2.5419054965472032E-5</v>
      </c>
      <c r="UZ115" s="68">
        <f t="shared" si="592"/>
        <v>0</v>
      </c>
      <c r="VA115" s="68"/>
      <c r="VB115" s="15">
        <f t="shared" si="593"/>
        <v>0</v>
      </c>
      <c r="VD115" s="417"/>
      <c r="VE115" s="68">
        <f t="shared" si="594"/>
        <v>0</v>
      </c>
      <c r="VF115" s="68">
        <f t="shared" si="595"/>
        <v>2.5419054965472032E-5</v>
      </c>
      <c r="VG115" s="68">
        <f t="shared" si="596"/>
        <v>0</v>
      </c>
      <c r="VH115" s="68"/>
      <c r="VI115" s="15">
        <f t="shared" si="597"/>
        <v>0</v>
      </c>
      <c r="VM115" s="21">
        <f t="shared" si="598"/>
        <v>1.1232753127586806E-2</v>
      </c>
      <c r="VN115" s="49"/>
      <c r="VO115" s="21">
        <f t="shared" si="599"/>
        <v>0.68322445411413391</v>
      </c>
      <c r="VP115" s="14"/>
      <c r="VQ115" s="21">
        <f t="shared" si="600"/>
        <v>0.26665788964844406</v>
      </c>
    </row>
    <row r="116" spans="1:589" ht="15.75" customHeight="1" x14ac:dyDescent="0.2">
      <c r="A116" s="127">
        <v>45813</v>
      </c>
      <c r="B116" s="4">
        <f t="shared" si="333"/>
        <v>45813</v>
      </c>
      <c r="C116" s="13">
        <v>42319.74</v>
      </c>
      <c r="D116" s="138">
        <f t="shared" si="334"/>
        <v>-108</v>
      </c>
      <c r="E116" s="68">
        <f t="shared" si="335"/>
        <v>-2.5455044270564493E-3</v>
      </c>
      <c r="F116" s="15">
        <f t="shared" si="336"/>
        <v>-5.276392421814366E-3</v>
      </c>
      <c r="G116" s="13">
        <v>5939.3</v>
      </c>
      <c r="H116" s="138">
        <f t="shared" si="337"/>
        <v>-31.510000000000218</v>
      </c>
      <c r="I116" s="68">
        <f t="shared" si="338"/>
        <v>-5.2773409302925758E-3</v>
      </c>
      <c r="J116" s="15">
        <f t="shared" si="339"/>
        <v>9.8051050474103393E-3</v>
      </c>
      <c r="K116" s="13">
        <v>19298.45</v>
      </c>
      <c r="L116" s="138">
        <f t="shared" si="340"/>
        <v>-162.04000000000087</v>
      </c>
      <c r="M116" s="68">
        <f t="shared" si="341"/>
        <v>-8.326614591924502E-3</v>
      </c>
      <c r="N116" s="15">
        <f t="shared" si="342"/>
        <v>-6.3902098256985579E-4</v>
      </c>
      <c r="O116" s="13">
        <v>2097.35</v>
      </c>
      <c r="P116" s="138">
        <f t="shared" si="343"/>
        <v>-1.1300000000001091</v>
      </c>
      <c r="Q116" s="68">
        <f t="shared" si="344"/>
        <v>-5.3848499866575284E-4</v>
      </c>
      <c r="R116" s="15">
        <f t="shared" si="345"/>
        <v>-5.9551781038131774E-2</v>
      </c>
      <c r="S116" s="18">
        <f t="shared" si="346"/>
        <v>-3.308035986409589E-3</v>
      </c>
      <c r="T116" s="121">
        <f t="shared" si="347"/>
        <v>260.87092982785657</v>
      </c>
      <c r="U116" s="121">
        <f t="shared" si="348"/>
        <v>260.87092982785657</v>
      </c>
      <c r="V116" s="134">
        <f t="shared" si="349"/>
        <v>-2.5297318827229376E-3</v>
      </c>
      <c r="W116" s="21">
        <f t="shared" si="601"/>
        <v>8.3155412463561569E-3</v>
      </c>
      <c r="X116" s="18">
        <f t="shared" si="350"/>
        <v>-4.1719862369848197E-3</v>
      </c>
      <c r="Y116" s="352">
        <v>138578.93</v>
      </c>
      <c r="Z116" s="15">
        <v>1.9999999999999999E-6</v>
      </c>
      <c r="AA116" s="21">
        <f t="shared" si="351"/>
        <v>2.5317318827229375E-3</v>
      </c>
      <c r="AC116" s="13">
        <v>223.39</v>
      </c>
      <c r="AD116" s="68">
        <f t="shared" si="352"/>
        <v>-5.3430695934815311E-3</v>
      </c>
      <c r="AE116" s="68">
        <f t="shared" si="602"/>
        <v>-2.8133377107585934E-3</v>
      </c>
      <c r="AF116" s="68">
        <f t="shared" si="353"/>
        <v>0.35576864720519497</v>
      </c>
      <c r="AG116" s="68"/>
      <c r="AH116" s="15">
        <f t="shared" si="354"/>
        <v>-1.6639521063520717E-2</v>
      </c>
      <c r="AJ116" s="13">
        <v>22.22</v>
      </c>
      <c r="AK116" s="68">
        <f t="shared" si="355"/>
        <v>-2.6929982046679656E-3</v>
      </c>
      <c r="AL116" s="68">
        <f t="shared" si="603"/>
        <v>-1.6326632194502795E-4</v>
      </c>
      <c r="AM116" s="68">
        <f t="shared" si="356"/>
        <v>0.19462365591397834</v>
      </c>
      <c r="AN116" s="68"/>
      <c r="AO116" s="15">
        <f t="shared" si="357"/>
        <v>5.6585829766999413E-2</v>
      </c>
      <c r="AQ116" s="13">
        <v>20.83</v>
      </c>
      <c r="AR116" s="68">
        <f t="shared" si="358"/>
        <v>9.610764055742227E-4</v>
      </c>
      <c r="AS116" s="68">
        <f t="shared" si="604"/>
        <v>3.4908082882971602E-3</v>
      </c>
      <c r="AT116" s="68">
        <f t="shared" si="359"/>
        <v>0.20613781123335256</v>
      </c>
      <c r="AU116" s="68"/>
      <c r="AV116" s="15">
        <f t="shared" si="360"/>
        <v>-2.9809035863996303E-2</v>
      </c>
      <c r="AX116" s="13">
        <v>206.67</v>
      </c>
      <c r="AY116" s="68">
        <f t="shared" si="361"/>
        <v>-5.1985559566787602E-3</v>
      </c>
      <c r="AZ116" s="68">
        <f t="shared" si="605"/>
        <v>-2.6688240739558226E-3</v>
      </c>
      <c r="BA116" s="68">
        <f t="shared" si="362"/>
        <v>0.54116331096196868</v>
      </c>
      <c r="BB116" s="68"/>
      <c r="BC116" s="15">
        <f t="shared" si="363"/>
        <v>1.2145550712571574E-2</v>
      </c>
      <c r="BE116" s="13">
        <v>77.150000000000006</v>
      </c>
      <c r="BF116" s="68">
        <f t="shared" si="364"/>
        <v>-2.4566847685544057E-3</v>
      </c>
      <c r="BG116" s="68">
        <f t="shared" si="606"/>
        <v>7.3047114168531962E-5</v>
      </c>
      <c r="BH116" s="68"/>
      <c r="BI116" s="68"/>
      <c r="BJ116" s="15">
        <f t="shared" si="365"/>
        <v>4.7237681552870961E-2</v>
      </c>
      <c r="BL116" s="13">
        <v>71.95</v>
      </c>
      <c r="BM116" s="68">
        <f t="shared" si="366"/>
        <v>-4.0143964562568118E-3</v>
      </c>
      <c r="BN116" s="68">
        <f t="shared" si="607"/>
        <v>-1.4846645735338742E-3</v>
      </c>
      <c r="BO116" s="68">
        <f t="shared" si="367"/>
        <v>0.21168743684742336</v>
      </c>
      <c r="BP116" s="68"/>
      <c r="BQ116" s="15">
        <f t="shared" si="368"/>
        <v>8.4074129877956871E-2</v>
      </c>
      <c r="BS116" s="13">
        <v>39.53</v>
      </c>
      <c r="BT116" s="68">
        <f t="shared" si="369"/>
        <v>-1.2632642748862345E-3</v>
      </c>
      <c r="BU116" s="68">
        <f t="shared" si="608"/>
        <v>1.2664676078367031E-3</v>
      </c>
      <c r="BV116" s="68">
        <f t="shared" si="370"/>
        <v>6.0923242082662463E-2</v>
      </c>
      <c r="BW116" s="68"/>
      <c r="BX116" s="15">
        <f t="shared" si="371"/>
        <v>3.346405228758173E-2</v>
      </c>
      <c r="BZ116" s="13"/>
      <c r="CA116" s="68">
        <f t="shared" si="372"/>
        <v>0</v>
      </c>
      <c r="CB116" s="68">
        <f t="shared" si="609"/>
        <v>0</v>
      </c>
      <c r="CC116" s="68">
        <f t="shared" si="373"/>
        <v>0</v>
      </c>
      <c r="CD116" s="68"/>
      <c r="CE116" s="15">
        <f t="shared" si="374"/>
        <v>0</v>
      </c>
      <c r="CG116" s="13">
        <v>30.74</v>
      </c>
      <c r="CH116" s="68">
        <f t="shared" si="375"/>
        <v>-6.5019505851765687E-4</v>
      </c>
      <c r="CI116" s="68">
        <f t="shared" si="610"/>
        <v>1.8795368242052806E-3</v>
      </c>
      <c r="CJ116" s="68">
        <f t="shared" si="376"/>
        <v>1.6870658286470327E-2</v>
      </c>
      <c r="CK116" s="68"/>
      <c r="CL116" s="15">
        <f t="shared" si="377"/>
        <v>-0.1053550640279395</v>
      </c>
      <c r="CN116" s="13">
        <v>32.049999999999997</v>
      </c>
      <c r="CO116" s="68">
        <f t="shared" si="378"/>
        <v>1.2496094970321509E-3</v>
      </c>
      <c r="CP116" s="68">
        <f t="shared" si="611"/>
        <v>3.7793413797550888E-3</v>
      </c>
      <c r="CQ116" s="68">
        <f t="shared" si="379"/>
        <v>2.2654754307594043E-2</v>
      </c>
      <c r="CR116" s="68"/>
      <c r="CS116" s="15">
        <f t="shared" si="380"/>
        <v>-4.242605318195404E-2</v>
      </c>
      <c r="CU116" s="13">
        <v>35.53</v>
      </c>
      <c r="CV116" s="68">
        <f t="shared" si="381"/>
        <v>8.450704225352433E-4</v>
      </c>
      <c r="CW116" s="68">
        <f t="shared" si="612"/>
        <v>3.3748023052581808E-3</v>
      </c>
      <c r="CX116" s="68">
        <f t="shared" si="382"/>
        <v>0.1051321928460343</v>
      </c>
      <c r="CY116" s="68"/>
      <c r="CZ116" s="15">
        <f t="shared" si="383"/>
        <v>-4.6942060085836908E-2</v>
      </c>
      <c r="DB116" s="13">
        <v>19.3</v>
      </c>
      <c r="DC116" s="68">
        <f t="shared" si="384"/>
        <v>-4.127966976264102E-3</v>
      </c>
      <c r="DD116" s="68">
        <f t="shared" si="613"/>
        <v>-1.5982350935411643E-3</v>
      </c>
      <c r="DE116" s="68">
        <f t="shared" si="385"/>
        <v>-0.11751257430269776</v>
      </c>
      <c r="DF116" s="68"/>
      <c r="DG116" s="15">
        <f t="shared" si="386"/>
        <v>-5.206286836935161E-2</v>
      </c>
      <c r="DI116" s="13">
        <v>49.22</v>
      </c>
      <c r="DJ116" s="68">
        <f t="shared" si="387"/>
        <v>1.4242115971515826E-3</v>
      </c>
      <c r="DK116" s="68">
        <f t="shared" si="614"/>
        <v>3.95394347987452E-3</v>
      </c>
      <c r="DL116" s="68">
        <f t="shared" si="388"/>
        <v>0.11483578708946773</v>
      </c>
      <c r="DM116" s="68"/>
      <c r="DN116" s="15">
        <f t="shared" si="389"/>
        <v>0.16745730550284638</v>
      </c>
      <c r="DP116" s="13">
        <v>41.03</v>
      </c>
      <c r="DQ116" s="68">
        <f t="shared" si="390"/>
        <v>4.4063647490819998E-3</v>
      </c>
      <c r="DR116" s="68">
        <f t="shared" si="615"/>
        <v>6.9360966318049375E-3</v>
      </c>
      <c r="DS116" s="68"/>
      <c r="DT116" s="68"/>
      <c r="DU116" s="15">
        <f t="shared" si="391"/>
        <v>7.7468487394958055E-2</v>
      </c>
      <c r="DV116" s="18"/>
      <c r="DW116" s="13">
        <v>31.98</v>
      </c>
      <c r="DX116" s="68">
        <f t="shared" si="392"/>
        <v>-7.1406395529338843E-3</v>
      </c>
      <c r="DY116" s="68">
        <f t="shared" si="616"/>
        <v>-4.6109076702109467E-3</v>
      </c>
      <c r="DZ116" s="68">
        <f t="shared" si="393"/>
        <v>0.70651013874066182</v>
      </c>
      <c r="EA116" s="68"/>
      <c r="EB116" s="15">
        <f t="shared" si="394"/>
        <v>-4.4517478338810833E-2</v>
      </c>
      <c r="ED116" s="13">
        <v>35.65</v>
      </c>
      <c r="EE116" s="68">
        <f t="shared" si="395"/>
        <v>-5.8561070831009716E-3</v>
      </c>
      <c r="EF116" s="68">
        <f t="shared" si="617"/>
        <v>-3.3263752003780339E-3</v>
      </c>
      <c r="EG116" s="68">
        <f t="shared" si="396"/>
        <v>0.6951973371374226</v>
      </c>
      <c r="EH116" s="68"/>
      <c r="EI116" s="15">
        <f t="shared" si="397"/>
        <v>-3.3351409978308134E-2</v>
      </c>
      <c r="EK116" s="13">
        <v>117.32</v>
      </c>
      <c r="EL116" s="68">
        <f t="shared" si="398"/>
        <v>1.8787361229718094E-3</v>
      </c>
      <c r="EM116" s="68">
        <f t="shared" si="618"/>
        <v>4.4084680056947472E-3</v>
      </c>
      <c r="EN116" s="68">
        <f t="shared" si="399"/>
        <v>0.8177874186550973</v>
      </c>
      <c r="EO116" s="68"/>
      <c r="EP116" s="15">
        <f t="shared" si="400"/>
        <v>5.4088050314465376E-2</v>
      </c>
      <c r="ER116" s="13">
        <v>36.590000000000003</v>
      </c>
      <c r="ES116" s="68">
        <f t="shared" si="401"/>
        <v>5.7724024189115125E-3</v>
      </c>
      <c r="ET116" s="68">
        <f t="shared" si="619"/>
        <v>8.3021343016344493E-3</v>
      </c>
      <c r="EU116" s="68">
        <f t="shared" si="402"/>
        <v>4.8123746777427874E-2</v>
      </c>
      <c r="EV116" s="68"/>
      <c r="EW116" s="15">
        <f t="shared" si="403"/>
        <v>-5.9141167395217208E-2</v>
      </c>
      <c r="EY116" s="13">
        <v>39.270000000000003</v>
      </c>
      <c r="EZ116" s="68">
        <f t="shared" si="404"/>
        <v>1.7857142857142928E-3</v>
      </c>
      <c r="FA116" s="68">
        <f t="shared" si="620"/>
        <v>4.31544616843723E-3</v>
      </c>
      <c r="FB116" s="68"/>
      <c r="FC116" s="68"/>
      <c r="FD116" s="15">
        <f t="shared" si="405"/>
        <v>0.59764035801464632</v>
      </c>
      <c r="FF116" s="13">
        <v>54.74</v>
      </c>
      <c r="FG116" s="68">
        <f t="shared" si="406"/>
        <v>-1.8264840182644768E-4</v>
      </c>
      <c r="FH116" s="68">
        <f t="shared" si="621"/>
        <v>2.34708348089649E-3</v>
      </c>
      <c r="FI116" s="68">
        <f t="shared" si="407"/>
        <v>-7.3459715639810366E-2</v>
      </c>
      <c r="FJ116" s="68"/>
      <c r="FK116" s="15">
        <f t="shared" si="408"/>
        <v>-3.6097904560662038E-2</v>
      </c>
      <c r="FM116" s="13">
        <v>181.09</v>
      </c>
      <c r="FN116" s="68">
        <f t="shared" si="409"/>
        <v>7.7369439071574904E-4</v>
      </c>
      <c r="FO116" s="68">
        <f t="shared" si="622"/>
        <v>3.3034262734386866E-3</v>
      </c>
      <c r="FP116" s="68">
        <f t="shared" si="410"/>
        <v>0.55736154110767111</v>
      </c>
      <c r="FQ116" s="68"/>
      <c r="FR116" s="15">
        <f t="shared" si="411"/>
        <v>-3.1377298249476672E-3</v>
      </c>
      <c r="FT116" s="13">
        <v>95.15</v>
      </c>
      <c r="FU116" s="68">
        <f t="shared" si="412"/>
        <v>-4.8112122162953016E-3</v>
      </c>
      <c r="FV116" s="68">
        <f t="shared" si="623"/>
        <v>-2.281480333572364E-3</v>
      </c>
      <c r="FW116" s="68">
        <f t="shared" si="413"/>
        <v>8.0881517664432634E-2</v>
      </c>
      <c r="FX116" s="68"/>
      <c r="FY116" s="15">
        <f t="shared" si="414"/>
        <v>5.5111998225770661E-2</v>
      </c>
      <c r="GA116" s="13">
        <v>18.100000000000001</v>
      </c>
      <c r="GB116" s="68">
        <f t="shared" si="415"/>
        <v>-6.0406370126303913E-3</v>
      </c>
      <c r="GC116" s="68">
        <f t="shared" si="624"/>
        <v>-3.5109051299074536E-3</v>
      </c>
      <c r="GD116" s="68"/>
      <c r="GE116" s="68"/>
      <c r="GF116" s="15">
        <f t="shared" si="416"/>
        <v>3.8439472174412029E-2</v>
      </c>
      <c r="GG116" s="18"/>
      <c r="GH116" s="13">
        <v>18.16</v>
      </c>
      <c r="GI116" s="68">
        <f t="shared" si="417"/>
        <v>6.0941828254847327E-3</v>
      </c>
      <c r="GJ116" s="68">
        <f t="shared" si="625"/>
        <v>8.6239147082076695E-3</v>
      </c>
      <c r="GK116" s="68">
        <f t="shared" si="418"/>
        <v>-5.5150884495317312E-2</v>
      </c>
      <c r="GL116" s="68"/>
      <c r="GM116" s="15">
        <f t="shared" si="419"/>
        <v>-3.9153439153439072E-2</v>
      </c>
      <c r="GO116" s="13">
        <v>25.27</v>
      </c>
      <c r="GP116" s="68">
        <f t="shared" si="420"/>
        <v>2.3800079333597271E-3</v>
      </c>
      <c r="GQ116" s="68">
        <f t="shared" si="626"/>
        <v>4.9097398160826648E-3</v>
      </c>
      <c r="GR116" s="68"/>
      <c r="GS116" s="68"/>
      <c r="GT116" s="15">
        <f t="shared" si="421"/>
        <v>-7.2660550458715611E-2</v>
      </c>
      <c r="GV116" s="13">
        <v>15.1</v>
      </c>
      <c r="GW116" s="68">
        <f t="shared" si="422"/>
        <v>-1.3227513227512947E-3</v>
      </c>
      <c r="GX116" s="68">
        <f t="shared" si="627"/>
        <v>1.2069805599716429E-3</v>
      </c>
      <c r="GY116" s="68">
        <f t="shared" si="423"/>
        <v>0.27426160337552741</v>
      </c>
      <c r="GZ116" s="68"/>
      <c r="HA116" s="15">
        <f t="shared" si="424"/>
        <v>0.10058309037900867</v>
      </c>
      <c r="HD116" s="13">
        <v>284.7</v>
      </c>
      <c r="HE116" s="68">
        <f t="shared" si="425"/>
        <v>-0.14259900617376908</v>
      </c>
      <c r="HF116" s="68">
        <f t="shared" si="628"/>
        <v>-0.14006927429104615</v>
      </c>
      <c r="HG116" s="68">
        <f t="shared" si="426"/>
        <v>0.59934835121622387</v>
      </c>
      <c r="HH116" s="68"/>
      <c r="HI116" s="15">
        <f t="shared" si="427"/>
        <v>-0.29501782884310618</v>
      </c>
      <c r="HK116" s="13">
        <v>40.36</v>
      </c>
      <c r="HL116" s="68">
        <f t="shared" si="428"/>
        <v>6.4837905236907233E-3</v>
      </c>
      <c r="HM116" s="68">
        <f t="shared" si="629"/>
        <v>9.0135224064136609E-3</v>
      </c>
      <c r="HN116" s="68">
        <f t="shared" si="429"/>
        <v>15.274193548387098</v>
      </c>
      <c r="HO116" s="68"/>
      <c r="HP116" s="15">
        <f t="shared" si="430"/>
        <v>0.52994692949203948</v>
      </c>
      <c r="HR116" s="13">
        <v>101.83</v>
      </c>
      <c r="HS116" s="68">
        <f t="shared" si="431"/>
        <v>-4.5943304007820028E-3</v>
      </c>
      <c r="HT116" s="68">
        <f t="shared" si="630"/>
        <v>-2.0645985180590652E-3</v>
      </c>
      <c r="HU116" s="68">
        <f t="shared" si="432"/>
        <v>1.7975274725274728</v>
      </c>
      <c r="HV116" s="68"/>
      <c r="HW116" s="15">
        <f t="shared" si="433"/>
        <v>-5.3360602398438185E-2</v>
      </c>
      <c r="HY116" s="13">
        <v>139.99</v>
      </c>
      <c r="HZ116" s="68">
        <f t="shared" si="434"/>
        <v>-1.3599210822998722E-2</v>
      </c>
      <c r="IA116" s="68">
        <f t="shared" si="631"/>
        <v>-1.1069478940275785E-2</v>
      </c>
      <c r="IB116" s="68">
        <f t="shared" si="435"/>
        <v>0.32190745986779984</v>
      </c>
      <c r="IC116" s="68"/>
      <c r="ID116" s="15">
        <f t="shared" si="436"/>
        <v>4.2445453868493688E-2</v>
      </c>
      <c r="IF116" s="13">
        <v>259.93</v>
      </c>
      <c r="IG116" s="68">
        <f t="shared" si="437"/>
        <v>-4.4047801440170731E-3</v>
      </c>
      <c r="IH116" s="68">
        <f t="shared" si="632"/>
        <v>-1.8750482612941355E-3</v>
      </c>
      <c r="II116" s="68">
        <f t="shared" si="438"/>
        <v>0.48531428571428575</v>
      </c>
      <c r="IJ116" s="68"/>
      <c r="IK116" s="15">
        <f t="shared" si="439"/>
        <v>0.12116114561766737</v>
      </c>
      <c r="IM116" s="13">
        <v>224.78</v>
      </c>
      <c r="IN116" s="68">
        <f t="shared" si="440"/>
        <v>-4.4485964678103585E-5</v>
      </c>
      <c r="IO116" s="68">
        <f t="shared" si="633"/>
        <v>2.4852459180448342E-3</v>
      </c>
      <c r="IP116" s="68">
        <f t="shared" si="441"/>
        <v>3.38937707479008</v>
      </c>
      <c r="IQ116" s="68"/>
      <c r="IR116" s="15">
        <f t="shared" si="442"/>
        <v>0.19876273265425851</v>
      </c>
      <c r="IT116" s="13">
        <v>60.03</v>
      </c>
      <c r="IU116" s="68">
        <f t="shared" si="443"/>
        <v>1.3344453711425903E-3</v>
      </c>
      <c r="IV116" s="68">
        <f t="shared" si="634"/>
        <v>3.8641772538655279E-3</v>
      </c>
      <c r="IW116" s="68">
        <f t="shared" si="444"/>
        <v>2.2893150684931509</v>
      </c>
      <c r="IX116" s="68"/>
      <c r="IY116" s="15">
        <f t="shared" si="445"/>
        <v>0.1681260945709282</v>
      </c>
      <c r="JA116" s="13">
        <v>684.62</v>
      </c>
      <c r="JB116" s="68">
        <f t="shared" si="446"/>
        <v>-4.8404680572716628E-3</v>
      </c>
      <c r="JC116" s="68">
        <f t="shared" si="635"/>
        <v>-2.3107361745487252E-3</v>
      </c>
      <c r="JD116" s="68">
        <f t="shared" si="447"/>
        <v>0.3847491909385114</v>
      </c>
      <c r="JE116" s="68"/>
      <c r="JF116" s="15">
        <f t="shared" si="448"/>
        <v>0.16927123362538643</v>
      </c>
      <c r="JH116" s="13">
        <v>467.68</v>
      </c>
      <c r="JI116" s="68">
        <f t="shared" si="449"/>
        <v>8.2135080949403971E-3</v>
      </c>
      <c r="JJ116" s="68">
        <f t="shared" si="636"/>
        <v>1.0743239977663334E-2</v>
      </c>
      <c r="JK116" s="68">
        <f t="shared" si="450"/>
        <v>0.14996680518330918</v>
      </c>
      <c r="JL116" s="68"/>
      <c r="JM116" s="15">
        <f t="shared" si="451"/>
        <v>0.10956109134045079</v>
      </c>
      <c r="JO116" s="13">
        <v>13.67</v>
      </c>
      <c r="JP116" s="68">
        <f t="shared" si="452"/>
        <v>-1.3708513708513673E-2</v>
      </c>
      <c r="JQ116" s="68">
        <f t="shared" si="637"/>
        <v>-1.1178781825790737E-2</v>
      </c>
      <c r="JR116" s="68">
        <f t="shared" si="453"/>
        <v>-0.53872110679939267</v>
      </c>
      <c r="JS116" s="68"/>
      <c r="JT116" s="15">
        <f t="shared" si="454"/>
        <v>0.34151128557409233</v>
      </c>
      <c r="JV116" s="13">
        <v>1.62</v>
      </c>
      <c r="JW116" s="68">
        <f t="shared" si="455"/>
        <v>-1.8181818181818063E-2</v>
      </c>
      <c r="JX116" s="68">
        <f t="shared" si="638"/>
        <v>-1.5652086299095126E-2</v>
      </c>
      <c r="JY116" s="68">
        <f t="shared" si="456"/>
        <v>-0.35968379446640308</v>
      </c>
      <c r="JZ116" s="68"/>
      <c r="KA116" s="15">
        <f t="shared" si="457"/>
        <v>-9.9999999999999964E-2</v>
      </c>
      <c r="KC116" s="13">
        <v>17.61</v>
      </c>
      <c r="KD116" s="68">
        <f t="shared" si="458"/>
        <v>-3.9592760180995638E-3</v>
      </c>
      <c r="KE116" s="68">
        <f t="shared" si="639"/>
        <v>-1.4295441353766262E-3</v>
      </c>
      <c r="KF116" s="68">
        <f t="shared" si="459"/>
        <v>-9.5995893223819351E-2</v>
      </c>
      <c r="KG116" s="68"/>
      <c r="KH116" s="15">
        <f t="shared" si="460"/>
        <v>-0.20604147880973853</v>
      </c>
      <c r="KI116" s="18"/>
      <c r="KJ116" s="13">
        <v>73</v>
      </c>
      <c r="KK116" s="68">
        <f t="shared" si="461"/>
        <v>-4.5252419565785955E-2</v>
      </c>
      <c r="KL116" s="68">
        <f t="shared" si="640"/>
        <v>-4.2722687683063018E-2</v>
      </c>
      <c r="KM116" s="68">
        <f t="shared" si="462"/>
        <v>2.4597156398104265</v>
      </c>
      <c r="KN116" s="68"/>
      <c r="KO116" s="15">
        <f t="shared" si="463"/>
        <v>8.6147894658533064E-2</v>
      </c>
      <c r="KQ116" s="13">
        <v>1.51</v>
      </c>
      <c r="KR116" s="68">
        <f t="shared" si="464"/>
        <v>3.1420765027322432E-2</v>
      </c>
      <c r="KS116" s="68">
        <f t="shared" si="641"/>
        <v>3.3950496910045369E-2</v>
      </c>
      <c r="KT116" s="68">
        <f t="shared" si="465"/>
        <v>-0.42366412213740462</v>
      </c>
      <c r="KU116" s="68"/>
      <c r="KV116" s="15">
        <f t="shared" si="466"/>
        <v>0.49504950495049505</v>
      </c>
      <c r="KW116" s="18"/>
      <c r="KX116" s="13">
        <v>29.26</v>
      </c>
      <c r="KY116" s="68">
        <f t="shared" si="467"/>
        <v>-1.54777927321668E-2</v>
      </c>
      <c r="KZ116" s="68">
        <f t="shared" si="642"/>
        <v>-1.2948060849443863E-2</v>
      </c>
      <c r="LA116" s="68">
        <f t="shared" si="468"/>
        <v>-0.59321562630335045</v>
      </c>
      <c r="LB116" s="68"/>
      <c r="LC116" s="15">
        <f t="shared" si="469"/>
        <v>0.23407844791227334</v>
      </c>
      <c r="LD116" s="18"/>
      <c r="LE116" s="13">
        <v>55.33</v>
      </c>
      <c r="LF116" s="68">
        <f t="shared" si="470"/>
        <v>-2.8834024148495889E-3</v>
      </c>
      <c r="LG116" s="68">
        <f t="shared" si="643"/>
        <v>-3.5367053212665128E-4</v>
      </c>
      <c r="LH116" s="68">
        <f t="shared" si="471"/>
        <v>0.54423667317890034</v>
      </c>
      <c r="LI116" s="68"/>
      <c r="LJ116" s="15">
        <f t="shared" si="472"/>
        <v>0.19995662546085446</v>
      </c>
      <c r="LL116" s="13">
        <v>122.06</v>
      </c>
      <c r="LM116" s="68">
        <f t="shared" si="473"/>
        <v>-1.253943855675105E-2</v>
      </c>
      <c r="LN116" s="68">
        <f t="shared" si="644"/>
        <v>-1.0009706674028111E-2</v>
      </c>
      <c r="LO116" s="68">
        <f t="shared" si="474"/>
        <v>0.39497142857142858</v>
      </c>
      <c r="LP116" s="68"/>
      <c r="LQ116" s="15">
        <f t="shared" si="475"/>
        <v>0.56066999104973803</v>
      </c>
      <c r="LS116" s="13">
        <v>15.46</v>
      </c>
      <c r="LT116" s="68">
        <f t="shared" si="476"/>
        <v>-6.4641241111827968E-4</v>
      </c>
      <c r="LU116" s="68">
        <f t="shared" si="645"/>
        <v>1.8833194716046579E-3</v>
      </c>
      <c r="LV116" s="68"/>
      <c r="LW116" s="68"/>
      <c r="LX116" s="15">
        <f t="shared" si="477"/>
        <v>0.67135135135135149</v>
      </c>
      <c r="LZ116" s="13">
        <v>15.9</v>
      </c>
      <c r="MA116" s="68">
        <f t="shared" si="478"/>
        <v>0</v>
      </c>
      <c r="MB116" s="68">
        <f t="shared" si="646"/>
        <v>2.5297318827229376E-3</v>
      </c>
      <c r="MC116" s="68">
        <f t="shared" si="479"/>
        <v>-0.28539325842696628</v>
      </c>
      <c r="MD116" s="68"/>
      <c r="ME116" s="15">
        <f t="shared" si="480"/>
        <v>0.17952522255192876</v>
      </c>
      <c r="MG116" s="13">
        <v>47.16</v>
      </c>
      <c r="MH116" s="68">
        <f t="shared" si="481"/>
        <v>-3.9315542880423847E-2</v>
      </c>
      <c r="MI116" s="68">
        <f t="shared" si="647"/>
        <v>-3.678581099770091E-2</v>
      </c>
      <c r="MJ116" s="68">
        <f t="shared" si="482"/>
        <v>5.355795148247978</v>
      </c>
      <c r="MK116" s="68"/>
      <c r="ML116" s="15">
        <f t="shared" si="483"/>
        <v>1.2213848327837964</v>
      </c>
      <c r="MN116" s="13">
        <v>128.94</v>
      </c>
      <c r="MO116" s="68">
        <f t="shared" si="484"/>
        <v>5.4318305268870315E-4</v>
      </c>
      <c r="MP116" s="68">
        <f t="shared" si="648"/>
        <v>3.0729149354116409E-3</v>
      </c>
      <c r="MQ116" s="68">
        <f t="shared" si="485"/>
        <v>2.4146147736298584E-2</v>
      </c>
      <c r="MR116" s="68"/>
      <c r="MS116" s="15">
        <f t="shared" si="486"/>
        <v>0.15755453810934553</v>
      </c>
      <c r="MU116" s="13">
        <v>17.07</v>
      </c>
      <c r="MV116" s="68">
        <f t="shared" si="487"/>
        <v>1.760563380281757E-3</v>
      </c>
      <c r="MW116" s="68">
        <f t="shared" si="649"/>
        <v>4.2902952630046948E-3</v>
      </c>
      <c r="MX116" s="68">
        <f t="shared" si="488"/>
        <v>-0.18207954000958315</v>
      </c>
      <c r="MY116" s="68"/>
      <c r="MZ116" s="15">
        <f t="shared" si="489"/>
        <v>0.59981255857544524</v>
      </c>
      <c r="NB116" s="13">
        <v>251.92</v>
      </c>
      <c r="NC116" s="68">
        <f t="shared" si="490"/>
        <v>4.1454081632652743E-3</v>
      </c>
      <c r="ND116" s="68">
        <f t="shared" si="650"/>
        <v>6.6751400459882119E-3</v>
      </c>
      <c r="NE116" s="68">
        <f t="shared" si="491"/>
        <v>0.85959991141950243</v>
      </c>
      <c r="NF116" s="68"/>
      <c r="NG116" s="15">
        <f t="shared" si="492"/>
        <v>0.51040230229630068</v>
      </c>
      <c r="NI116" s="13">
        <v>6.45</v>
      </c>
      <c r="NJ116" s="68">
        <f t="shared" si="493"/>
        <v>5.5646481178396046E-2</v>
      </c>
      <c r="NK116" s="68">
        <f t="shared" si="651"/>
        <v>5.8176213061118982E-2</v>
      </c>
      <c r="NL116" s="68">
        <f t="shared" si="494"/>
        <v>-0.94878920206431117</v>
      </c>
      <c r="NM116" s="68"/>
      <c r="NN116" s="15">
        <f t="shared" si="495"/>
        <v>0.31632653061224486</v>
      </c>
      <c r="NP116" s="13">
        <v>484.31</v>
      </c>
      <c r="NQ116" s="68">
        <f t="shared" si="496"/>
        <v>-7.8257841148874144E-3</v>
      </c>
      <c r="NR116" s="68">
        <f t="shared" si="652"/>
        <v>-5.2960522321644768E-3</v>
      </c>
      <c r="NS116" s="68">
        <f t="shared" si="497"/>
        <v>2.6899809523809526</v>
      </c>
      <c r="NT116" s="68"/>
      <c r="NU116" s="15">
        <f t="shared" si="498"/>
        <v>0.47238014167148024</v>
      </c>
      <c r="NW116" s="13">
        <v>168.21</v>
      </c>
      <c r="NX116" s="68">
        <f t="shared" si="499"/>
        <v>9.5209759000295497E-4</v>
      </c>
      <c r="NY116" s="68">
        <f t="shared" si="653"/>
        <v>3.4818294727258928E-3</v>
      </c>
      <c r="NZ116" s="68">
        <f t="shared" si="500"/>
        <v>-4.2956304050978514E-2</v>
      </c>
      <c r="OA116" s="68"/>
      <c r="OB116" s="15">
        <f t="shared" si="501"/>
        <v>-0.11141045958795563</v>
      </c>
      <c r="OD116" s="13">
        <v>1.68</v>
      </c>
      <c r="OE116" s="68">
        <f t="shared" si="502"/>
        <v>4.9999999999999906E-2</v>
      </c>
      <c r="OF116" s="68">
        <f t="shared" si="654"/>
        <v>5.2529731882722842E-2</v>
      </c>
      <c r="OG116" s="68">
        <f t="shared" si="503"/>
        <v>-0.99255550139584348</v>
      </c>
      <c r="OH116" s="68"/>
      <c r="OI116" s="15">
        <f t="shared" si="504"/>
        <v>0.15068493150684931</v>
      </c>
      <c r="OK116" s="13">
        <v>136.34</v>
      </c>
      <c r="OL116" s="68">
        <f t="shared" si="505"/>
        <v>-3.3049645390070895E-2</v>
      </c>
      <c r="OM116" s="68">
        <f t="shared" si="655"/>
        <v>-3.0519913507347958E-2</v>
      </c>
      <c r="ON116" s="68">
        <f t="shared" si="506"/>
        <v>2.2117785630153119</v>
      </c>
      <c r="OO116" s="68"/>
      <c r="OP116" s="15">
        <f t="shared" si="507"/>
        <v>1.0468398138417656</v>
      </c>
      <c r="OR116" s="13">
        <v>4.08</v>
      </c>
      <c r="OS116" s="68">
        <f t="shared" si="508"/>
        <v>-3.7735849056603807E-2</v>
      </c>
      <c r="OT116" s="68">
        <f t="shared" si="656"/>
        <v>-3.520611717388087E-2</v>
      </c>
      <c r="OU116" s="68">
        <f t="shared" si="509"/>
        <v>-0.47012987012987012</v>
      </c>
      <c r="OV116" s="68"/>
      <c r="OW116" s="15">
        <f t="shared" si="510"/>
        <v>2.6428571428571428</v>
      </c>
      <c r="OY116" s="13">
        <v>139.07</v>
      </c>
      <c r="OZ116" s="68">
        <f t="shared" si="511"/>
        <v>3.7531577047995798E-3</v>
      </c>
      <c r="PA116" s="68">
        <f t="shared" si="657"/>
        <v>6.2828895875225175E-3</v>
      </c>
      <c r="PB116" s="68">
        <f t="shared" si="665"/>
        <v>3.2790769230769228</v>
      </c>
      <c r="PC116" s="68"/>
      <c r="PD116" s="15">
        <f t="shared" si="512"/>
        <v>0.21405499781754689</v>
      </c>
      <c r="PE116" s="18"/>
      <c r="PF116" s="13">
        <v>242.06</v>
      </c>
      <c r="PG116" s="68">
        <f t="shared" si="513"/>
        <v>-1.0317362056869301E-3</v>
      </c>
      <c r="PH116" s="68">
        <f t="shared" si="658"/>
        <v>1.4979956770360076E-3</v>
      </c>
      <c r="PI116" s="68">
        <f t="shared" si="514"/>
        <v>-0.30482481332567485</v>
      </c>
      <c r="PJ116" s="68"/>
      <c r="PK116" s="15">
        <f t="shared" si="515"/>
        <v>0.15746186582508492</v>
      </c>
      <c r="PM116" s="13"/>
      <c r="PN116" s="68">
        <f t="shared" si="516"/>
        <v>0</v>
      </c>
      <c r="PO116" s="68">
        <f t="shared" si="517"/>
        <v>2.5297318827229376E-3</v>
      </c>
      <c r="PP116" s="68">
        <f t="shared" si="518"/>
        <v>0</v>
      </c>
      <c r="PQ116" s="68"/>
      <c r="PR116" s="15">
        <f t="shared" si="519"/>
        <v>0</v>
      </c>
      <c r="PT116" s="13">
        <v>5.58</v>
      </c>
      <c r="PU116" s="68">
        <f t="shared" si="520"/>
        <v>-2.447552447552442E-2</v>
      </c>
      <c r="PV116" s="68">
        <f t="shared" si="659"/>
        <v>-2.1945792592801484E-2</v>
      </c>
      <c r="PW116" s="68">
        <f t="shared" si="521"/>
        <v>-0.36009174311926612</v>
      </c>
      <c r="PX116" s="68"/>
      <c r="PY116" s="15">
        <f t="shared" si="522"/>
        <v>8.7719298245614072E-2</v>
      </c>
      <c r="QA116" s="13">
        <v>225.44</v>
      </c>
      <c r="QB116" s="68">
        <f t="shared" si="523"/>
        <v>1.3395666636698686E-2</v>
      </c>
      <c r="QC116" s="68">
        <f t="shared" si="660"/>
        <v>1.5925398519421624E-2</v>
      </c>
      <c r="QD116" s="68">
        <f t="shared" si="524"/>
        <v>-0.33181184978807904</v>
      </c>
      <c r="QE116" s="68"/>
      <c r="QF116" s="15">
        <f t="shared" si="525"/>
        <v>0.17575884009596321</v>
      </c>
      <c r="QH116" s="13">
        <v>1.3819999999999999</v>
      </c>
      <c r="QI116" s="68">
        <f t="shared" si="526"/>
        <v>8.7591240875910855E-3</v>
      </c>
      <c r="QJ116" s="68">
        <f t="shared" si="661"/>
        <v>1.1288855970314024E-2</v>
      </c>
      <c r="QK116" s="68">
        <f t="shared" si="527"/>
        <v>-0.44940239043824703</v>
      </c>
      <c r="QL116" s="68"/>
      <c r="QM116" s="15">
        <f t="shared" si="528"/>
        <v>6.3076923076922961E-2</v>
      </c>
      <c r="QO116" s="13">
        <v>10.51</v>
      </c>
      <c r="QP116" s="68">
        <f t="shared" si="529"/>
        <v>1.5458937198067646E-2</v>
      </c>
      <c r="QQ116" s="68">
        <f t="shared" si="662"/>
        <v>1.7988669080790585E-2</v>
      </c>
      <c r="QR116" s="68">
        <f t="shared" si="530"/>
        <v>-0.98718886369731096</v>
      </c>
      <c r="QS116" s="68"/>
      <c r="QT116" s="15">
        <f t="shared" si="531"/>
        <v>-8.4494773519163818E-2</v>
      </c>
      <c r="QV116" s="13">
        <v>1.62</v>
      </c>
      <c r="QW116" s="68">
        <f t="shared" si="532"/>
        <v>5.8823529411764754E-2</v>
      </c>
      <c r="QX116" s="68">
        <f t="shared" si="663"/>
        <v>6.135326129448769E-2</v>
      </c>
      <c r="QY116" s="68">
        <f t="shared" si="533"/>
        <v>-0.54107648725212454</v>
      </c>
      <c r="QZ116" s="68"/>
      <c r="RA116" s="15">
        <f t="shared" si="534"/>
        <v>-0.33796485492439721</v>
      </c>
      <c r="RC116" s="13">
        <v>32.11</v>
      </c>
      <c r="RD116" s="68">
        <f t="shared" si="535"/>
        <v>-8.0321285140561634E-3</v>
      </c>
      <c r="RE116" s="68">
        <f t="shared" si="664"/>
        <v>-5.5023966313332258E-3</v>
      </c>
      <c r="RF116" s="68">
        <f t="shared" si="536"/>
        <v>-0.30632966083387342</v>
      </c>
      <c r="RG116" s="68"/>
      <c r="RH116" s="15">
        <f t="shared" si="537"/>
        <v>0.29737373737373735</v>
      </c>
      <c r="RJ116" s="13">
        <v>203.34</v>
      </c>
      <c r="RK116" s="68">
        <f t="shared" si="538"/>
        <v>4.6442687747035461E-3</v>
      </c>
      <c r="RL116" s="68">
        <f t="shared" si="539"/>
        <v>7.1740006574264837E-3</v>
      </c>
      <c r="RM116" s="68">
        <f t="shared" si="540"/>
        <v>-5.6777066518229932E-2</v>
      </c>
      <c r="RN116" s="68"/>
      <c r="RO116" s="15">
        <f t="shared" si="541"/>
        <v>3.3651891012606773E-2</v>
      </c>
      <c r="RQ116" s="13">
        <v>13.18</v>
      </c>
      <c r="RR116" s="68">
        <f t="shared" si="542"/>
        <v>-1.6417910447761242E-2</v>
      </c>
      <c r="RS116" s="68">
        <f t="shared" si="543"/>
        <v>-1.3888178565038305E-2</v>
      </c>
      <c r="RT116" s="68">
        <f t="shared" si="544"/>
        <v>-9.9726775956284208E-2</v>
      </c>
      <c r="RU116" s="68"/>
      <c r="RV116" s="15">
        <f t="shared" si="545"/>
        <v>-0.3675623800383877</v>
      </c>
      <c r="RX116" s="13">
        <v>119.91</v>
      </c>
      <c r="RY116" s="68">
        <f t="shared" si="546"/>
        <v>-7.7686331820629145E-2</v>
      </c>
      <c r="RZ116" s="68">
        <f t="shared" si="547"/>
        <v>-7.5156599937906202E-2</v>
      </c>
      <c r="SA116" s="68">
        <f t="shared" si="548"/>
        <v>-9.8827596572974644E-2</v>
      </c>
      <c r="SB116" s="68"/>
      <c r="SC116" s="15">
        <f t="shared" si="549"/>
        <v>0.5854819516065054</v>
      </c>
      <c r="SE116" s="13">
        <v>10.89</v>
      </c>
      <c r="SF116" s="68">
        <f t="shared" si="550"/>
        <v>-7.8680203045685251E-2</v>
      </c>
      <c r="SG116" s="68">
        <f t="shared" si="551"/>
        <v>-7.6150471162962308E-2</v>
      </c>
      <c r="SH116" s="68">
        <f t="shared" si="552"/>
        <v>-0.12879999999999994</v>
      </c>
      <c r="SI116" s="68"/>
      <c r="SJ116" s="15">
        <f t="shared" si="553"/>
        <v>-0.28636959370904319</v>
      </c>
      <c r="SL116" s="13">
        <v>0.67200000000000004</v>
      </c>
      <c r="SM116" s="68">
        <f t="shared" si="554"/>
        <v>-2.6086956521738994E-2</v>
      </c>
      <c r="SN116" s="68">
        <f t="shared" si="555"/>
        <v>-2.3557224639016057E-2</v>
      </c>
      <c r="SO116" s="68">
        <f t="shared" si="556"/>
        <v>-0.52676056338028165</v>
      </c>
      <c r="SP116" s="68"/>
      <c r="SQ116" s="15">
        <f t="shared" si="557"/>
        <v>-0.33465346534653462</v>
      </c>
      <c r="SS116" s="13">
        <v>16.47</v>
      </c>
      <c r="ST116" s="68">
        <f t="shared" si="558"/>
        <v>-7.5757575757575843E-2</v>
      </c>
      <c r="SU116" s="68">
        <f t="shared" si="559"/>
        <v>-7.3227843874852899E-2</v>
      </c>
      <c r="SV116" s="68">
        <f t="shared" si="560"/>
        <v>2.0446096654274985E-2</v>
      </c>
      <c r="SW116" s="68"/>
      <c r="SX116" s="15">
        <f t="shared" si="561"/>
        <v>0.96071428571428552</v>
      </c>
      <c r="SZ116" s="13">
        <v>25.93</v>
      </c>
      <c r="TA116" s="68">
        <f t="shared" si="562"/>
        <v>5.4922701383238466E-2</v>
      </c>
      <c r="TB116" s="68">
        <f t="shared" si="563"/>
        <v>5.7452433265961403E-2</v>
      </c>
      <c r="TC116" s="68">
        <f t="shared" si="564"/>
        <v>-0.35769135496655929</v>
      </c>
      <c r="TD116" s="68"/>
      <c r="TE116" s="15">
        <f t="shared" si="565"/>
        <v>0.66217948717948716</v>
      </c>
      <c r="TG116" s="417">
        <v>0.18720000000000001</v>
      </c>
      <c r="TH116" s="68">
        <f t="shared" si="566"/>
        <v>-3.7253858435338273E-3</v>
      </c>
      <c r="TI116" s="68">
        <f t="shared" si="567"/>
        <v>-1.1956539608108897E-3</v>
      </c>
      <c r="TJ116" s="68">
        <f t="shared" si="568"/>
        <v>-0.14909090909090908</v>
      </c>
      <c r="TK116" s="68"/>
      <c r="TL116" s="15">
        <f t="shared" si="569"/>
        <v>0.1044247787610619</v>
      </c>
      <c r="TN116" s="13">
        <v>42.46</v>
      </c>
      <c r="TO116" s="68">
        <f t="shared" si="570"/>
        <v>-1.2328448476389885E-2</v>
      </c>
      <c r="TP116" s="68">
        <f t="shared" si="571"/>
        <v>-9.7987165936669479E-3</v>
      </c>
      <c r="TQ116" s="68">
        <f t="shared" si="572"/>
        <v>-0.38110820403314549</v>
      </c>
      <c r="TR116" s="68"/>
      <c r="TS116" s="15">
        <f t="shared" si="573"/>
        <v>0.42722689075630255</v>
      </c>
      <c r="TU116" s="417">
        <v>3.51</v>
      </c>
      <c r="TV116" s="68">
        <f t="shared" si="574"/>
        <v>9.6874999999999878E-2</v>
      </c>
      <c r="TW116" s="68">
        <f t="shared" si="575"/>
        <v>9.9404731882722822E-2</v>
      </c>
      <c r="TX116" s="68">
        <f t="shared" si="576"/>
        <v>-0.20408163265306131</v>
      </c>
      <c r="TY116" s="68"/>
      <c r="TZ116" s="15">
        <f t="shared" si="577"/>
        <v>1.0526315789473684</v>
      </c>
      <c r="UB116" s="13"/>
      <c r="UC116" s="68">
        <f t="shared" si="578"/>
        <v>0</v>
      </c>
      <c r="UD116" s="68">
        <f t="shared" si="579"/>
        <v>2.5297318827229376E-3</v>
      </c>
      <c r="UE116" s="68">
        <f t="shared" si="580"/>
        <v>0</v>
      </c>
      <c r="UF116" s="68"/>
      <c r="UG116" s="15">
        <f t="shared" si="581"/>
        <v>0</v>
      </c>
      <c r="UI116" s="417"/>
      <c r="UJ116" s="68">
        <f t="shared" si="582"/>
        <v>0</v>
      </c>
      <c r="UK116" s="68">
        <f t="shared" si="583"/>
        <v>2.5297318827229376E-3</v>
      </c>
      <c r="UL116" s="68">
        <f t="shared" si="584"/>
        <v>0</v>
      </c>
      <c r="UM116" s="68"/>
      <c r="UN116" s="15">
        <f t="shared" si="585"/>
        <v>0</v>
      </c>
      <c r="UP116" s="417"/>
      <c r="UQ116" s="68">
        <f t="shared" si="586"/>
        <v>0</v>
      </c>
      <c r="UR116" s="68">
        <f t="shared" si="587"/>
        <v>2.5297318827229376E-3</v>
      </c>
      <c r="US116" s="68">
        <f t="shared" si="588"/>
        <v>0</v>
      </c>
      <c r="UT116" s="68"/>
      <c r="UU116" s="15">
        <f t="shared" si="589"/>
        <v>0</v>
      </c>
      <c r="UW116" s="417"/>
      <c r="UX116" s="68">
        <f t="shared" si="590"/>
        <v>0</v>
      </c>
      <c r="UY116" s="68">
        <f t="shared" si="591"/>
        <v>2.5297318827229376E-3</v>
      </c>
      <c r="UZ116" s="68">
        <f t="shared" si="592"/>
        <v>0</v>
      </c>
      <c r="VA116" s="68"/>
      <c r="VB116" s="15">
        <f t="shared" si="593"/>
        <v>0</v>
      </c>
      <c r="VD116" s="417"/>
      <c r="VE116" s="68">
        <f t="shared" si="594"/>
        <v>0</v>
      </c>
      <c r="VF116" s="68">
        <f t="shared" si="595"/>
        <v>2.5297318827229376E-3</v>
      </c>
      <c r="VG116" s="68">
        <f t="shared" si="596"/>
        <v>0</v>
      </c>
      <c r="VH116" s="68"/>
      <c r="VI116" s="15">
        <f t="shared" si="597"/>
        <v>0</v>
      </c>
      <c r="VM116" s="21">
        <f t="shared" si="598"/>
        <v>-8.5207561415903098E-3</v>
      </c>
      <c r="VN116" s="49"/>
      <c r="VO116" s="21">
        <f t="shared" si="599"/>
        <v>0.65851058110471483</v>
      </c>
      <c r="VP116" s="14"/>
      <c r="VQ116" s="21">
        <f t="shared" si="600"/>
        <v>0.25330513214248634</v>
      </c>
    </row>
    <row r="117" spans="1:589" ht="15.75" customHeight="1" x14ac:dyDescent="0.2">
      <c r="A117" s="127">
        <v>45814</v>
      </c>
      <c r="B117" s="4">
        <f t="shared" si="333"/>
        <v>45814</v>
      </c>
      <c r="C117" s="13">
        <v>42762.87</v>
      </c>
      <c r="D117" s="138">
        <f t="shared" si="334"/>
        <v>443.13000000000466</v>
      </c>
      <c r="E117" s="68">
        <f t="shared" si="335"/>
        <v>1.0471000058129011E-2</v>
      </c>
      <c r="F117" s="15">
        <f t="shared" si="336"/>
        <v>5.1393585309591162E-3</v>
      </c>
      <c r="G117" s="13">
        <v>6000.36</v>
      </c>
      <c r="H117" s="138">
        <f t="shared" si="337"/>
        <v>61.059999999999491</v>
      </c>
      <c r="I117" s="68">
        <f t="shared" si="338"/>
        <v>1.028067280655961E-2</v>
      </c>
      <c r="J117" s="15">
        <f t="shared" si="339"/>
        <v>2.0186580930796321E-2</v>
      </c>
      <c r="K117" s="13">
        <v>19529.95</v>
      </c>
      <c r="L117" s="138">
        <f t="shared" si="340"/>
        <v>231.5</v>
      </c>
      <c r="M117" s="68">
        <f t="shared" si="341"/>
        <v>1.1995782044671981E-2</v>
      </c>
      <c r="N117" s="15">
        <f t="shared" si="342"/>
        <v>1.1349095505673245E-2</v>
      </c>
      <c r="O117" s="13">
        <v>2132.25</v>
      </c>
      <c r="P117" s="138">
        <f t="shared" si="343"/>
        <v>34.900000000000091</v>
      </c>
      <c r="Q117" s="68">
        <f t="shared" si="344"/>
        <v>1.6640045772045722E-2</v>
      </c>
      <c r="R117" s="15">
        <f t="shared" si="345"/>
        <v>-4.3902679628367407E-2</v>
      </c>
      <c r="S117" s="18">
        <f t="shared" si="346"/>
        <v>7.7307994524661869E-3</v>
      </c>
      <c r="T117" s="121">
        <f t="shared" si="347"/>
        <v>262.41708971834981</v>
      </c>
      <c r="U117" s="121">
        <f t="shared" si="348"/>
        <v>262.41708971834981</v>
      </c>
      <c r="V117" s="134">
        <f t="shared" si="349"/>
        <v>5.9269152431569222E-3</v>
      </c>
      <c r="W117" s="21">
        <f t="shared" si="601"/>
        <v>1.4291741997681207E-2</v>
      </c>
      <c r="X117" s="18">
        <f t="shared" si="350"/>
        <v>1.234687517035158E-2</v>
      </c>
      <c r="Y117" s="352">
        <v>138580.87</v>
      </c>
      <c r="Z117" s="15">
        <v>1.9999999999999999E-6</v>
      </c>
      <c r="AA117" s="21">
        <f t="shared" si="351"/>
        <v>-5.9249152431569219E-3</v>
      </c>
      <c r="AC117" s="13">
        <v>225.62</v>
      </c>
      <c r="AD117" s="68">
        <f t="shared" si="352"/>
        <v>9.9825417431398823E-3</v>
      </c>
      <c r="AE117" s="68">
        <f t="shared" si="602"/>
        <v>4.0556264999829601E-3</v>
      </c>
      <c r="AF117" s="68">
        <f t="shared" si="353"/>
        <v>0.36930266431996112</v>
      </c>
      <c r="AG117" s="68"/>
      <c r="AH117" s="15">
        <f t="shared" si="354"/>
        <v>-6.8230840339832859E-3</v>
      </c>
      <c r="AJ117" s="13">
        <v>22.48</v>
      </c>
      <c r="AK117" s="68">
        <f t="shared" si="355"/>
        <v>1.1701170117011772E-2</v>
      </c>
      <c r="AL117" s="68">
        <f t="shared" si="603"/>
        <v>5.77425487385485E-3</v>
      </c>
      <c r="AM117" s="68">
        <f t="shared" si="356"/>
        <v>0.20860215053763434</v>
      </c>
      <c r="AN117" s="68"/>
      <c r="AO117" s="15">
        <f t="shared" si="357"/>
        <v>6.8949120304327108E-2</v>
      </c>
      <c r="AQ117" s="13">
        <v>21.11</v>
      </c>
      <c r="AR117" s="68">
        <f t="shared" si="358"/>
        <v>1.3442150744119115E-2</v>
      </c>
      <c r="AS117" s="68">
        <f t="shared" si="604"/>
        <v>7.5152355009621931E-3</v>
      </c>
      <c r="AT117" s="68">
        <f t="shared" si="359"/>
        <v>0.22235089751013318</v>
      </c>
      <c r="AU117" s="68"/>
      <c r="AV117" s="15">
        <f t="shared" si="360"/>
        <v>-1.6767582673497879E-2</v>
      </c>
      <c r="AX117" s="13">
        <v>208.82</v>
      </c>
      <c r="AY117" s="68">
        <f t="shared" si="361"/>
        <v>1.0403058015193331E-2</v>
      </c>
      <c r="AZ117" s="68">
        <f t="shared" si="605"/>
        <v>4.4761427720364086E-3</v>
      </c>
      <c r="BA117" s="68">
        <f t="shared" si="362"/>
        <v>0.55719612229679349</v>
      </c>
      <c r="BB117" s="68"/>
      <c r="BC117" s="15">
        <f t="shared" si="363"/>
        <v>2.2674959596454262E-2</v>
      </c>
      <c r="BE117" s="13">
        <v>77.97</v>
      </c>
      <c r="BF117" s="68">
        <f t="shared" si="364"/>
        <v>1.0628645495787337E-2</v>
      </c>
      <c r="BG117" s="68">
        <f t="shared" si="606"/>
        <v>4.7017302526304152E-3</v>
      </c>
      <c r="BH117" s="68"/>
      <c r="BI117" s="68"/>
      <c r="BJ117" s="15">
        <f t="shared" si="365"/>
        <v>5.836839961992666E-2</v>
      </c>
      <c r="BL117" s="13">
        <v>72.92</v>
      </c>
      <c r="BM117" s="68">
        <f t="shared" si="366"/>
        <v>1.3481584433634453E-2</v>
      </c>
      <c r="BN117" s="68">
        <f t="shared" si="607"/>
        <v>7.5546691904775304E-3</v>
      </c>
      <c r="BO117" s="68">
        <f t="shared" si="367"/>
        <v>0.22802290333445602</v>
      </c>
      <c r="BP117" s="68"/>
      <c r="BQ117" s="15">
        <f t="shared" si="368"/>
        <v>9.868916679222535E-2</v>
      </c>
      <c r="BS117" s="13">
        <v>39.979999999999997</v>
      </c>
      <c r="BT117" s="68">
        <f t="shared" si="369"/>
        <v>1.1383759170250335E-2</v>
      </c>
      <c r="BU117" s="68">
        <f t="shared" si="608"/>
        <v>5.4568439270934127E-3</v>
      </c>
      <c r="BV117" s="68">
        <f t="shared" si="370"/>
        <v>7.3000536768652688E-2</v>
      </c>
      <c r="BW117" s="68"/>
      <c r="BX117" s="15">
        <f t="shared" si="371"/>
        <v>4.522875816993456E-2</v>
      </c>
      <c r="BZ117" s="13"/>
      <c r="CA117" s="68">
        <f t="shared" si="372"/>
        <v>0</v>
      </c>
      <c r="CB117" s="68">
        <f t="shared" si="609"/>
        <v>0</v>
      </c>
      <c r="CC117" s="68">
        <f t="shared" si="373"/>
        <v>0</v>
      </c>
      <c r="CD117" s="68"/>
      <c r="CE117" s="15">
        <f t="shared" si="374"/>
        <v>0</v>
      </c>
      <c r="CG117" s="13">
        <v>31.39</v>
      </c>
      <c r="CH117" s="68">
        <f t="shared" si="375"/>
        <v>2.114508783344184E-2</v>
      </c>
      <c r="CI117" s="68">
        <f t="shared" si="610"/>
        <v>1.5218172590284917E-2</v>
      </c>
      <c r="CJ117" s="68">
        <f t="shared" si="376"/>
        <v>3.8372477671187566E-2</v>
      </c>
      <c r="CK117" s="68"/>
      <c r="CL117" s="15">
        <f t="shared" si="377"/>
        <v>-8.6437718277066325E-2</v>
      </c>
      <c r="CN117" s="13">
        <v>32.5</v>
      </c>
      <c r="CO117" s="68">
        <f t="shared" si="378"/>
        <v>1.4040561622464989E-2</v>
      </c>
      <c r="CP117" s="68">
        <f t="shared" si="611"/>
        <v>8.1136463793080663E-3</v>
      </c>
      <c r="CQ117" s="68">
        <f t="shared" si="379"/>
        <v>3.7013401403956613E-2</v>
      </c>
      <c r="CR117" s="68"/>
      <c r="CS117" s="15">
        <f t="shared" si="380"/>
        <v>-2.8981177173588255E-2</v>
      </c>
      <c r="CU117" s="13">
        <v>35.96</v>
      </c>
      <c r="CV117" s="68">
        <f t="shared" si="381"/>
        <v>1.2102448634956367E-2</v>
      </c>
      <c r="CW117" s="68">
        <f t="shared" si="612"/>
        <v>6.1755333917994449E-3</v>
      </c>
      <c r="CX117" s="68">
        <f t="shared" si="382"/>
        <v>0.11850699844479012</v>
      </c>
      <c r="CY117" s="68"/>
      <c r="CZ117" s="15">
        <f t="shared" si="383"/>
        <v>-3.540772532188842E-2</v>
      </c>
      <c r="DB117" s="13">
        <v>19.600000000000001</v>
      </c>
      <c r="DC117" s="68">
        <f t="shared" si="384"/>
        <v>1.5544041450777238E-2</v>
      </c>
      <c r="DD117" s="68">
        <f t="shared" si="613"/>
        <v>9.6171262076203169E-3</v>
      </c>
      <c r="DE117" s="68">
        <f t="shared" si="385"/>
        <v>-0.10379515317786921</v>
      </c>
      <c r="DF117" s="68"/>
      <c r="DG117" s="15">
        <f t="shared" si="386"/>
        <v>-3.7328094302553932E-2</v>
      </c>
      <c r="DI117" s="13">
        <v>49.39</v>
      </c>
      <c r="DJ117" s="68">
        <f t="shared" si="387"/>
        <v>3.4538805363673649E-3</v>
      </c>
      <c r="DK117" s="68">
        <f t="shared" si="614"/>
        <v>-2.4730347067895573E-3</v>
      </c>
      <c r="DL117" s="68">
        <f t="shared" si="388"/>
        <v>0.11868629671574184</v>
      </c>
      <c r="DM117" s="68"/>
      <c r="DN117" s="15">
        <f t="shared" si="389"/>
        <v>0.17148956356736253</v>
      </c>
      <c r="DP117" s="13">
        <v>41.13</v>
      </c>
      <c r="DQ117" s="68">
        <f t="shared" si="390"/>
        <v>2.4372410431392011E-3</v>
      </c>
      <c r="DR117" s="68">
        <f t="shared" si="615"/>
        <v>-3.489674200017721E-3</v>
      </c>
      <c r="DS117" s="68"/>
      <c r="DT117" s="68"/>
      <c r="DU117" s="15">
        <f t="shared" si="391"/>
        <v>8.0094537815126168E-2</v>
      </c>
      <c r="DV117" s="18"/>
      <c r="DW117" s="13">
        <v>32.04</v>
      </c>
      <c r="DX117" s="68">
        <f t="shared" si="392"/>
        <v>1.8761726078798848E-3</v>
      </c>
      <c r="DY117" s="68">
        <f t="shared" si="616"/>
        <v>-4.0507426352770371E-3</v>
      </c>
      <c r="DZ117" s="68">
        <f t="shared" si="393"/>
        <v>0.70971184631803641</v>
      </c>
      <c r="EA117" s="68"/>
      <c r="EB117" s="15">
        <f t="shared" si="394"/>
        <v>-4.272482820436211E-2</v>
      </c>
      <c r="ED117" s="13">
        <v>36.090000000000003</v>
      </c>
      <c r="EE117" s="68">
        <f t="shared" si="395"/>
        <v>1.234221598877994E-2</v>
      </c>
      <c r="EF117" s="68">
        <f t="shared" si="617"/>
        <v>6.4153007456230178E-3</v>
      </c>
      <c r="EG117" s="68">
        <f t="shared" si="396"/>
        <v>0.71611982881597724</v>
      </c>
      <c r="EH117" s="68"/>
      <c r="EI117" s="15">
        <f t="shared" si="397"/>
        <v>-2.1420824295010823E-2</v>
      </c>
      <c r="EK117" s="13">
        <v>119.23</v>
      </c>
      <c r="EL117" s="68">
        <f t="shared" si="398"/>
        <v>1.6280259120354679E-2</v>
      </c>
      <c r="EM117" s="68">
        <f t="shared" si="618"/>
        <v>1.0353343877197756E-2</v>
      </c>
      <c r="EN117" s="68">
        <f t="shared" si="399"/>
        <v>0.84738146885652299</v>
      </c>
      <c r="EO117" s="68"/>
      <c r="EP117" s="15">
        <f t="shared" si="400"/>
        <v>7.1248876909254327E-2</v>
      </c>
      <c r="ER117" s="13">
        <v>36.81</v>
      </c>
      <c r="ES117" s="68">
        <f t="shared" si="401"/>
        <v>6.0125717409127864E-3</v>
      </c>
      <c r="ET117" s="68">
        <f t="shared" si="619"/>
        <v>8.565649775586423E-5</v>
      </c>
      <c r="EU117" s="68">
        <f t="shared" si="402"/>
        <v>5.4425665998281463E-2</v>
      </c>
      <c r="EV117" s="68"/>
      <c r="EW117" s="15">
        <f t="shared" si="403"/>
        <v>-5.3484186166109497E-2</v>
      </c>
      <c r="EY117" s="13">
        <v>38.25</v>
      </c>
      <c r="EZ117" s="68">
        <f t="shared" si="404"/>
        <v>-2.5974025974026052E-2</v>
      </c>
      <c r="FA117" s="68">
        <f t="shared" si="620"/>
        <v>-3.1900941217182975E-2</v>
      </c>
      <c r="FB117" s="68"/>
      <c r="FC117" s="68"/>
      <c r="FD117" s="15">
        <f t="shared" si="405"/>
        <v>0.55614320585842159</v>
      </c>
      <c r="FF117" s="13">
        <v>55.84</v>
      </c>
      <c r="FG117" s="68">
        <f t="shared" si="406"/>
        <v>2.0094994519546973E-2</v>
      </c>
      <c r="FH117" s="68">
        <f t="shared" si="621"/>
        <v>1.416807927639005E-2</v>
      </c>
      <c r="FI117" s="68">
        <f t="shared" si="407"/>
        <v>-5.484089370345286E-2</v>
      </c>
      <c r="FJ117" s="68"/>
      <c r="FK117" s="15">
        <f t="shared" si="408"/>
        <v>-1.6728297235428697E-2</v>
      </c>
      <c r="FM117" s="13">
        <v>183.72</v>
      </c>
      <c r="FN117" s="68">
        <f t="shared" si="409"/>
        <v>1.4523165276934097E-2</v>
      </c>
      <c r="FO117" s="68">
        <f t="shared" si="622"/>
        <v>8.5962500337771752E-3</v>
      </c>
      <c r="FP117" s="68">
        <f t="shared" si="410"/>
        <v>0.57997936016511864</v>
      </c>
      <c r="FQ117" s="68"/>
      <c r="FR117" s="15">
        <f t="shared" si="411"/>
        <v>1.1339865683144348E-2</v>
      </c>
      <c r="FT117" s="13">
        <v>95.96</v>
      </c>
      <c r="FU117" s="68">
        <f t="shared" si="412"/>
        <v>8.5128744088280393E-3</v>
      </c>
      <c r="FV117" s="68">
        <f t="shared" si="623"/>
        <v>2.5859591656711171E-3</v>
      </c>
      <c r="FW117" s="68">
        <f t="shared" si="413"/>
        <v>9.0082926275133396E-2</v>
      </c>
      <c r="FX117" s="68"/>
      <c r="FY117" s="15">
        <f t="shared" si="414"/>
        <v>6.4094034153914251E-2</v>
      </c>
      <c r="GA117" s="13">
        <v>18.22</v>
      </c>
      <c r="GB117" s="68">
        <f t="shared" si="415"/>
        <v>6.6298342541435042E-3</v>
      </c>
      <c r="GC117" s="68">
        <f t="shared" si="624"/>
        <v>7.0291901098658207E-4</v>
      </c>
      <c r="GD117" s="68"/>
      <c r="GE117" s="68"/>
      <c r="GF117" s="15">
        <f t="shared" si="416"/>
        <v>4.5324153757888647E-2</v>
      </c>
      <c r="GG117" s="18"/>
      <c r="GH117" s="13">
        <v>18.39</v>
      </c>
      <c r="GI117" s="68">
        <f t="shared" si="417"/>
        <v>1.2665198237885486E-2</v>
      </c>
      <c r="GJ117" s="68">
        <f t="shared" si="625"/>
        <v>6.7382829947285642E-3</v>
      </c>
      <c r="GK117" s="68">
        <f t="shared" si="418"/>
        <v>-4.318418314255975E-2</v>
      </c>
      <c r="GL117" s="68"/>
      <c r="GM117" s="15">
        <f t="shared" si="419"/>
        <v>-2.6984126984126881E-2</v>
      </c>
      <c r="GO117" s="13">
        <v>25.51</v>
      </c>
      <c r="GP117" s="68">
        <f t="shared" si="420"/>
        <v>9.4974277799763345E-3</v>
      </c>
      <c r="GQ117" s="68">
        <f t="shared" si="626"/>
        <v>3.5705125368194124E-3</v>
      </c>
      <c r="GR117" s="68"/>
      <c r="GS117" s="68"/>
      <c r="GT117" s="15">
        <f t="shared" si="421"/>
        <v>-6.3853211009174252E-2</v>
      </c>
      <c r="GV117" s="13">
        <v>15.15</v>
      </c>
      <c r="GW117" s="68">
        <f t="shared" si="422"/>
        <v>3.3112582781457426E-3</v>
      </c>
      <c r="GX117" s="68">
        <f t="shared" si="627"/>
        <v>-2.6156569650111795E-3</v>
      </c>
      <c r="GY117" s="68">
        <f t="shared" si="423"/>
        <v>0.27848101265822789</v>
      </c>
      <c r="GZ117" s="68"/>
      <c r="HA117" s="15">
        <f t="shared" si="424"/>
        <v>0.10422740524781339</v>
      </c>
      <c r="HD117" s="13">
        <v>295.14</v>
      </c>
      <c r="HE117" s="68">
        <f t="shared" si="425"/>
        <v>3.6670179135932554E-2</v>
      </c>
      <c r="HF117" s="68">
        <f t="shared" si="628"/>
        <v>3.0743263892775631E-2</v>
      </c>
      <c r="HG117" s="68">
        <f t="shared" si="426"/>
        <v>0.65799674175608114</v>
      </c>
      <c r="HH117" s="68"/>
      <c r="HI117" s="15">
        <f t="shared" si="427"/>
        <v>-0.26916600633914423</v>
      </c>
      <c r="HK117" s="13">
        <v>40.47</v>
      </c>
      <c r="HL117" s="68">
        <f t="shared" si="428"/>
        <v>2.7254707631317997E-3</v>
      </c>
      <c r="HM117" s="68">
        <f t="shared" si="629"/>
        <v>-3.2014444800251224E-3</v>
      </c>
      <c r="HN117" s="68">
        <f t="shared" si="429"/>
        <v>15.318548387096776</v>
      </c>
      <c r="HO117" s="68"/>
      <c r="HP117" s="15">
        <f t="shared" si="430"/>
        <v>0.53411675511751333</v>
      </c>
      <c r="HR117" s="13">
        <v>104.27</v>
      </c>
      <c r="HS117" s="68">
        <f t="shared" si="431"/>
        <v>2.3961504468231344E-2</v>
      </c>
      <c r="HT117" s="68">
        <f t="shared" si="630"/>
        <v>1.8034589225074421E-2</v>
      </c>
      <c r="HU117" s="68">
        <f t="shared" si="432"/>
        <v>1.8645604395604398</v>
      </c>
      <c r="HV117" s="68"/>
      <c r="HW117" s="15">
        <f t="shared" si="433"/>
        <v>-3.0677698243004529E-2</v>
      </c>
      <c r="HY117" s="13">
        <v>141.72</v>
      </c>
      <c r="HZ117" s="68">
        <f t="shared" si="434"/>
        <v>1.2358025573255159E-2</v>
      </c>
      <c r="IA117" s="68">
        <f t="shared" si="631"/>
        <v>6.4311103300982364E-3</v>
      </c>
      <c r="IB117" s="68">
        <f t="shared" si="435"/>
        <v>0.33824362606232289</v>
      </c>
      <c r="IC117" s="68"/>
      <c r="ID117" s="15">
        <f t="shared" si="436"/>
        <v>5.5328021446124115E-2</v>
      </c>
      <c r="IF117" s="13">
        <v>246.93</v>
      </c>
      <c r="IG117" s="68">
        <f t="shared" si="437"/>
        <v>-5.0013465163697916E-2</v>
      </c>
      <c r="IH117" s="68">
        <f t="shared" si="632"/>
        <v>-5.5940380406854839E-2</v>
      </c>
      <c r="II117" s="68">
        <f t="shared" si="438"/>
        <v>0.41102857142857147</v>
      </c>
      <c r="IJ117" s="68"/>
      <c r="IK117" s="15">
        <f t="shared" si="439"/>
        <v>6.5087991718426511E-2</v>
      </c>
      <c r="IM117" s="13">
        <v>226.49</v>
      </c>
      <c r="IN117" s="68">
        <f t="shared" si="440"/>
        <v>7.6074383841979176E-3</v>
      </c>
      <c r="IO117" s="68">
        <f t="shared" si="633"/>
        <v>1.6805231410409955E-3</v>
      </c>
      <c r="IP117" s="68">
        <f t="shared" si="441"/>
        <v>3.4227689904315564</v>
      </c>
      <c r="IQ117" s="68"/>
      <c r="IR117" s="15">
        <f t="shared" si="442"/>
        <v>0.2078822462801985</v>
      </c>
      <c r="IT117" s="13">
        <v>60.42</v>
      </c>
      <c r="IU117" s="68">
        <f t="shared" si="443"/>
        <v>6.4967516241879152E-3</v>
      </c>
      <c r="IV117" s="68">
        <f t="shared" si="634"/>
        <v>5.69836381030993E-4</v>
      </c>
      <c r="IW117" s="68">
        <f t="shared" si="444"/>
        <v>2.3106849315068496</v>
      </c>
      <c r="IX117" s="68"/>
      <c r="IY117" s="15">
        <f t="shared" si="445"/>
        <v>0.17571511967308817</v>
      </c>
      <c r="JA117" s="13">
        <v>697.71</v>
      </c>
      <c r="JB117" s="68">
        <f t="shared" si="446"/>
        <v>1.912009581957879E-2</v>
      </c>
      <c r="JC117" s="68">
        <f t="shared" si="635"/>
        <v>1.3193180576421867E-2</v>
      </c>
      <c r="JD117" s="68">
        <f t="shared" si="447"/>
        <v>0.41122572815533992</v>
      </c>
      <c r="JE117" s="68"/>
      <c r="JF117" s="15">
        <f t="shared" si="448"/>
        <v>0.19162781165138093</v>
      </c>
      <c r="JH117" s="13">
        <v>470.38</v>
      </c>
      <c r="JI117" s="68">
        <f t="shared" si="449"/>
        <v>5.7731782415326475E-3</v>
      </c>
      <c r="JJ117" s="68">
        <f t="shared" si="636"/>
        <v>-1.5373700162427464E-4</v>
      </c>
      <c r="JK117" s="68">
        <f t="shared" si="450"/>
        <v>0.15660576852147828</v>
      </c>
      <c r="JL117" s="68"/>
      <c r="JM117" s="15">
        <f t="shared" si="451"/>
        <v>0.11596678529062869</v>
      </c>
      <c r="JO117" s="13">
        <v>13.57</v>
      </c>
      <c r="JP117" s="68">
        <f t="shared" si="452"/>
        <v>-7.3152889539136534E-3</v>
      </c>
      <c r="JQ117" s="68">
        <f t="shared" si="637"/>
        <v>-1.3242204197070576E-2</v>
      </c>
      <c r="JR117" s="68">
        <f t="shared" si="453"/>
        <v>-0.54209549519149658</v>
      </c>
      <c r="JS117" s="68"/>
      <c r="JT117" s="15">
        <f t="shared" si="454"/>
        <v>0.33169774288518167</v>
      </c>
      <c r="JV117" s="13">
        <v>1.68</v>
      </c>
      <c r="JW117" s="68">
        <f t="shared" si="455"/>
        <v>3.7037037037036931E-2</v>
      </c>
      <c r="JX117" s="68">
        <f t="shared" si="638"/>
        <v>3.1110121793880008E-2</v>
      </c>
      <c r="JY117" s="68">
        <f t="shared" si="456"/>
        <v>-0.33596837944664026</v>
      </c>
      <c r="JZ117" s="68"/>
      <c r="KA117" s="15">
        <f t="shared" si="457"/>
        <v>-6.6666666666666721E-2</v>
      </c>
      <c r="KC117" s="13">
        <v>18.25</v>
      </c>
      <c r="KD117" s="68">
        <f t="shared" si="458"/>
        <v>3.6342986939239104E-2</v>
      </c>
      <c r="KE117" s="68">
        <f t="shared" si="639"/>
        <v>3.0416071696082181E-2</v>
      </c>
      <c r="KF117" s="68">
        <f t="shared" si="459"/>
        <v>-6.3141683778234106E-2</v>
      </c>
      <c r="KG117" s="68"/>
      <c r="KH117" s="15">
        <f t="shared" si="460"/>
        <v>-0.17718665464382324</v>
      </c>
      <c r="KI117" s="18"/>
      <c r="KJ117" s="13">
        <v>72.959999999999994</v>
      </c>
      <c r="KK117" s="68">
        <f t="shared" si="461"/>
        <v>-5.4794520547953767E-4</v>
      </c>
      <c r="KL117" s="68">
        <f t="shared" si="640"/>
        <v>-6.4748604486364603E-3</v>
      </c>
      <c r="KM117" s="68">
        <f t="shared" si="462"/>
        <v>2.4578199052132694</v>
      </c>
      <c r="KN117" s="68"/>
      <c r="KO117" s="15">
        <f t="shared" si="463"/>
        <v>8.5552745127213226E-2</v>
      </c>
      <c r="KQ117" s="13">
        <v>1.5</v>
      </c>
      <c r="KR117" s="68">
        <f t="shared" si="464"/>
        <v>-6.6225165562913968E-3</v>
      </c>
      <c r="KS117" s="68">
        <f t="shared" si="641"/>
        <v>-1.254943179944832E-2</v>
      </c>
      <c r="KT117" s="68">
        <f t="shared" si="465"/>
        <v>-0.4274809160305344</v>
      </c>
      <c r="KU117" s="68"/>
      <c r="KV117" s="15">
        <f t="shared" si="466"/>
        <v>0.48514851485148514</v>
      </c>
      <c r="KW117" s="18"/>
      <c r="KX117" s="13">
        <v>29.81</v>
      </c>
      <c r="KY117" s="68">
        <f t="shared" si="467"/>
        <v>1.8796992481202909E-2</v>
      </c>
      <c r="KZ117" s="68">
        <f t="shared" si="642"/>
        <v>1.2870077238045986E-2</v>
      </c>
      <c r="LA117" s="68">
        <f t="shared" si="468"/>
        <v>-0.58556930348950365</v>
      </c>
      <c r="LB117" s="68"/>
      <c r="LC117" s="15">
        <f t="shared" si="469"/>
        <v>0.25727541121889486</v>
      </c>
      <c r="LD117" s="18"/>
      <c r="LE117" s="13">
        <v>56.39</v>
      </c>
      <c r="LF117" s="68">
        <f t="shared" si="470"/>
        <v>1.9157780589192163E-2</v>
      </c>
      <c r="LG117" s="68">
        <f t="shared" si="643"/>
        <v>1.323086534603524E-2</v>
      </c>
      <c r="LH117" s="68">
        <f t="shared" si="471"/>
        <v>0.57382082054144579</v>
      </c>
      <c r="LI117" s="68"/>
      <c r="LJ117" s="15">
        <f t="shared" si="472"/>
        <v>0.22294513120798093</v>
      </c>
      <c r="LL117" s="13">
        <v>117.97</v>
      </c>
      <c r="LM117" s="68">
        <f t="shared" si="473"/>
        <v>-3.3508110765197469E-2</v>
      </c>
      <c r="LN117" s="68">
        <f t="shared" si="644"/>
        <v>-3.9435026008354392E-2</v>
      </c>
      <c r="LO117" s="68">
        <f t="shared" si="474"/>
        <v>0.34822857142857144</v>
      </c>
      <c r="LP117" s="68"/>
      <c r="LQ117" s="15">
        <f t="shared" si="475"/>
        <v>0.50837488812172371</v>
      </c>
      <c r="LS117" s="13">
        <v>15.09</v>
      </c>
      <c r="LT117" s="68">
        <f t="shared" si="476"/>
        <v>-2.3932729624838354E-2</v>
      </c>
      <c r="LU117" s="68">
        <f t="shared" si="645"/>
        <v>-2.9859644867995278E-2</v>
      </c>
      <c r="LV117" s="68"/>
      <c r="LW117" s="68"/>
      <c r="LX117" s="15">
        <f t="shared" si="477"/>
        <v>0.63135135135135134</v>
      </c>
      <c r="LZ117" s="13">
        <v>15.79</v>
      </c>
      <c r="MA117" s="68">
        <f t="shared" si="478"/>
        <v>-6.9182389937107675E-3</v>
      </c>
      <c r="MB117" s="68">
        <f t="shared" si="646"/>
        <v>-1.284515423686769E-2</v>
      </c>
      <c r="MC117" s="68">
        <f t="shared" si="479"/>
        <v>-0.29033707865168545</v>
      </c>
      <c r="MD117" s="68"/>
      <c r="ME117" s="15">
        <f t="shared" si="480"/>
        <v>0.17136498516320464</v>
      </c>
      <c r="MG117" s="13">
        <v>50.29</v>
      </c>
      <c r="MH117" s="68">
        <f t="shared" si="481"/>
        <v>6.6369804919423306E-2</v>
      </c>
      <c r="MI117" s="68">
        <f t="shared" si="647"/>
        <v>6.0442889676266383E-2</v>
      </c>
      <c r="MJ117" s="68">
        <f t="shared" si="482"/>
        <v>5.7776280323450129</v>
      </c>
      <c r="MK117" s="68"/>
      <c r="ML117" s="15">
        <f t="shared" si="483"/>
        <v>1.3688177107866226</v>
      </c>
      <c r="MN117" s="13">
        <v>129.72</v>
      </c>
      <c r="MO117" s="68">
        <f t="shared" si="484"/>
        <v>6.0493252675663184E-3</v>
      </c>
      <c r="MP117" s="68">
        <f t="shared" si="648"/>
        <v>1.2241002440939626E-4</v>
      </c>
      <c r="MQ117" s="68">
        <f t="shared" si="485"/>
        <v>3.0341540905480486E-2</v>
      </c>
      <c r="MR117" s="68"/>
      <c r="MS117" s="15">
        <f t="shared" si="486"/>
        <v>0.16455696202531644</v>
      </c>
      <c r="MU117" s="13">
        <v>17.37</v>
      </c>
      <c r="MV117" s="68">
        <f t="shared" si="487"/>
        <v>1.7574692442882289E-2</v>
      </c>
      <c r="MW117" s="68">
        <f t="shared" si="649"/>
        <v>1.1647777199725366E-2</v>
      </c>
      <c r="MX117" s="68">
        <f t="shared" si="488"/>
        <v>-0.16770483948251078</v>
      </c>
      <c r="MY117" s="68"/>
      <c r="MZ117" s="15">
        <f t="shared" si="489"/>
        <v>0.62792877225866928</v>
      </c>
      <c r="NB117" s="13">
        <v>255.63</v>
      </c>
      <c r="NC117" s="68">
        <f t="shared" si="490"/>
        <v>1.4726897427754876E-2</v>
      </c>
      <c r="ND117" s="68">
        <f t="shared" si="650"/>
        <v>8.7999821845979528E-3</v>
      </c>
      <c r="NE117" s="68">
        <f t="shared" si="491"/>
        <v>0.88698604857163943</v>
      </c>
      <c r="NF117" s="68"/>
      <c r="NG117" s="15">
        <f t="shared" si="492"/>
        <v>0.53264584207686316</v>
      </c>
      <c r="NI117" s="13">
        <v>6.27</v>
      </c>
      <c r="NJ117" s="68">
        <f t="shared" si="493"/>
        <v>-2.790697674418614E-2</v>
      </c>
      <c r="NK117" s="68">
        <f t="shared" si="651"/>
        <v>-3.3833891987343059E-2</v>
      </c>
      <c r="NL117" s="68">
        <f t="shared" si="494"/>
        <v>-0.9502183406113538</v>
      </c>
      <c r="NM117" s="68"/>
      <c r="NN117" s="15">
        <f t="shared" si="495"/>
        <v>0.27959183673469368</v>
      </c>
      <c r="NP117" s="13">
        <v>485</v>
      </c>
      <c r="NQ117" s="68">
        <f t="shared" si="496"/>
        <v>1.4247073155623418E-3</v>
      </c>
      <c r="NR117" s="68">
        <f t="shared" si="652"/>
        <v>-4.5022079275945804E-3</v>
      </c>
      <c r="NS117" s="68">
        <f t="shared" si="497"/>
        <v>2.6952380952380954</v>
      </c>
      <c r="NT117" s="68"/>
      <c r="NU117" s="15">
        <f t="shared" si="498"/>
        <v>0.4744778524306083</v>
      </c>
      <c r="NW117" s="13">
        <v>173.68</v>
      </c>
      <c r="NX117" s="68">
        <f t="shared" si="499"/>
        <v>3.2518875215504423E-2</v>
      </c>
      <c r="NY117" s="68">
        <f t="shared" si="653"/>
        <v>2.6591959972347499E-2</v>
      </c>
      <c r="NZ117" s="68">
        <f t="shared" si="500"/>
        <v>-1.1834319526627128E-2</v>
      </c>
      <c r="OA117" s="68"/>
      <c r="OB117" s="15">
        <f t="shared" si="501"/>
        <v>-8.2514527205493945E-2</v>
      </c>
      <c r="OD117" s="13">
        <v>1.71</v>
      </c>
      <c r="OE117" s="68">
        <f t="shared" si="502"/>
        <v>1.7857142857142873E-2</v>
      </c>
      <c r="OF117" s="68">
        <f t="shared" si="654"/>
        <v>1.193022761398595E-2</v>
      </c>
      <c r="OG117" s="68">
        <f t="shared" si="503"/>
        <v>-0.99242256392076922</v>
      </c>
      <c r="OH117" s="68"/>
      <c r="OI117" s="15">
        <f t="shared" si="504"/>
        <v>0.17123287671232876</v>
      </c>
      <c r="OK117" s="13">
        <v>143.11000000000001</v>
      </c>
      <c r="OL117" s="68">
        <f t="shared" si="505"/>
        <v>4.965527358075407E-2</v>
      </c>
      <c r="OM117" s="68">
        <f t="shared" si="655"/>
        <v>4.3728358337597147E-2</v>
      </c>
      <c r="ON117" s="68">
        <f t="shared" si="506"/>
        <v>2.3712603062426383</v>
      </c>
      <c r="OO117" s="68"/>
      <c r="OP117" s="15">
        <f t="shared" si="507"/>
        <v>1.1484762047740582</v>
      </c>
      <c r="OR117" s="13">
        <v>4.0999999999999996</v>
      </c>
      <c r="OS117" s="68">
        <f t="shared" si="508"/>
        <v>4.9019607843136213E-3</v>
      </c>
      <c r="OT117" s="68">
        <f t="shared" si="656"/>
        <v>-1.0249544588433008E-3</v>
      </c>
      <c r="OU117" s="68">
        <f t="shared" si="509"/>
        <v>-0.46753246753246758</v>
      </c>
      <c r="OV117" s="68"/>
      <c r="OW117" s="15">
        <f t="shared" si="510"/>
        <v>2.6607142857142851</v>
      </c>
      <c r="OY117" s="13">
        <v>139.1</v>
      </c>
      <c r="OZ117" s="68">
        <f t="shared" si="511"/>
        <v>2.1571870281154195E-4</v>
      </c>
      <c r="PA117" s="68">
        <f t="shared" si="657"/>
        <v>-5.7111965403453804E-3</v>
      </c>
      <c r="PB117" s="68">
        <f t="shared" si="665"/>
        <v>3.28</v>
      </c>
      <c r="PC117" s="68"/>
      <c r="PD117" s="15">
        <f t="shared" si="512"/>
        <v>0.21431689218681796</v>
      </c>
      <c r="PE117" s="18"/>
      <c r="PF117" s="13">
        <v>244.27</v>
      </c>
      <c r="PG117" s="68">
        <f t="shared" si="513"/>
        <v>9.1299677765843499E-3</v>
      </c>
      <c r="PH117" s="68">
        <f t="shared" si="658"/>
        <v>3.2030525334274277E-3</v>
      </c>
      <c r="PI117" s="68">
        <f t="shared" si="514"/>
        <v>-0.2984778862722573</v>
      </c>
      <c r="PJ117" s="68"/>
      <c r="PK117" s="15">
        <f t="shared" si="515"/>
        <v>0.16802945536269315</v>
      </c>
      <c r="PM117" s="13"/>
      <c r="PN117" s="68">
        <f t="shared" si="516"/>
        <v>0</v>
      </c>
      <c r="PO117" s="68">
        <f t="shared" si="517"/>
        <v>-5.9269152431569222E-3</v>
      </c>
      <c r="PP117" s="68">
        <f t="shared" si="518"/>
        <v>0</v>
      </c>
      <c r="PQ117" s="68"/>
      <c r="PR117" s="15">
        <f t="shared" si="519"/>
        <v>0</v>
      </c>
      <c r="PT117" s="13">
        <v>5.47</v>
      </c>
      <c r="PU117" s="68">
        <f t="shared" si="520"/>
        <v>-1.9713261648745577E-2</v>
      </c>
      <c r="PV117" s="68">
        <f t="shared" si="659"/>
        <v>-2.56401768919025E-2</v>
      </c>
      <c r="PW117" s="68">
        <f t="shared" si="521"/>
        <v>-0.37270642201834869</v>
      </c>
      <c r="PX117" s="68"/>
      <c r="PY117" s="15">
        <f t="shared" si="522"/>
        <v>6.6276803118908351E-2</v>
      </c>
      <c r="QA117" s="13">
        <v>226.24</v>
      </c>
      <c r="QB117" s="68">
        <f t="shared" si="523"/>
        <v>3.5486160397445502E-3</v>
      </c>
      <c r="QC117" s="68">
        <f t="shared" si="660"/>
        <v>-2.378299203412372E-3</v>
      </c>
      <c r="QD117" s="68">
        <f t="shared" si="524"/>
        <v>-0.32944070660066982</v>
      </c>
      <c r="QE117" s="68"/>
      <c r="QF117" s="15">
        <f t="shared" si="525"/>
        <v>0.17993115677479921</v>
      </c>
      <c r="QH117" s="13">
        <v>1.389</v>
      </c>
      <c r="QI117" s="68">
        <f t="shared" si="526"/>
        <v>5.065123010130331E-3</v>
      </c>
      <c r="QJ117" s="68">
        <f t="shared" si="661"/>
        <v>-8.6179223302659119E-4</v>
      </c>
      <c r="QK117" s="68">
        <f t="shared" si="527"/>
        <v>-0.44661354581673302</v>
      </c>
      <c r="QL117" s="68"/>
      <c r="QM117" s="15">
        <f t="shared" si="528"/>
        <v>6.8461538461538435E-2</v>
      </c>
      <c r="QO117" s="13">
        <v>11.55</v>
      </c>
      <c r="QP117" s="68">
        <f t="shared" si="529"/>
        <v>9.8953377735490095E-2</v>
      </c>
      <c r="QQ117" s="68">
        <f t="shared" si="662"/>
        <v>9.3026462492333178E-2</v>
      </c>
      <c r="QR117" s="68">
        <f t="shared" si="530"/>
        <v>-0.98592115848753026</v>
      </c>
      <c r="QS117" s="68"/>
      <c r="QT117" s="15">
        <f t="shared" si="531"/>
        <v>6.0975609756097806E-3</v>
      </c>
      <c r="QV117" s="13">
        <v>1.631</v>
      </c>
      <c r="QW117" s="68">
        <f t="shared" si="532"/>
        <v>6.7901234567900601E-3</v>
      </c>
      <c r="QX117" s="68">
        <f t="shared" si="663"/>
        <v>8.6320821363313795E-4</v>
      </c>
      <c r="QY117" s="68">
        <f t="shared" si="533"/>
        <v>-0.5379603399433428</v>
      </c>
      <c r="QZ117" s="68"/>
      <c r="RA117" s="15">
        <f t="shared" si="534"/>
        <v>-0.33346955455659993</v>
      </c>
      <c r="RC117" s="13">
        <v>33.22</v>
      </c>
      <c r="RD117" s="68">
        <f t="shared" si="535"/>
        <v>3.4568670196200545E-2</v>
      </c>
      <c r="RE117" s="68">
        <f t="shared" si="664"/>
        <v>2.8641754953043622E-2</v>
      </c>
      <c r="RF117" s="68">
        <f t="shared" si="536"/>
        <v>-0.28235039965435299</v>
      </c>
      <c r="RG117" s="68"/>
      <c r="RH117" s="15">
        <f t="shared" si="537"/>
        <v>0.34222222222222215</v>
      </c>
      <c r="RJ117" s="13">
        <v>205.18</v>
      </c>
      <c r="RK117" s="68">
        <f t="shared" si="538"/>
        <v>9.0488836431592574E-3</v>
      </c>
      <c r="RL117" s="68">
        <f t="shared" si="539"/>
        <v>3.1219684000023352E-3</v>
      </c>
      <c r="RM117" s="68">
        <f t="shared" si="540"/>
        <v>-4.8241951943594048E-2</v>
      </c>
      <c r="RN117" s="68"/>
      <c r="RO117" s="15">
        <f t="shared" si="541"/>
        <v>4.3005286701911387E-2</v>
      </c>
      <c r="RQ117" s="13">
        <v>13.24</v>
      </c>
      <c r="RR117" s="68">
        <f t="shared" si="542"/>
        <v>4.5523520485584593E-3</v>
      </c>
      <c r="RS117" s="68">
        <f t="shared" si="543"/>
        <v>-1.3745631945984629E-3</v>
      </c>
      <c r="RT117" s="68">
        <f t="shared" si="544"/>
        <v>-9.5628415300546471E-2</v>
      </c>
      <c r="RU117" s="68"/>
      <c r="RV117" s="15">
        <f t="shared" si="545"/>
        <v>-0.36468330134357002</v>
      </c>
      <c r="RX117" s="13">
        <v>127.72</v>
      </c>
      <c r="RY117" s="68">
        <f t="shared" si="546"/>
        <v>6.5132182470185998E-2</v>
      </c>
      <c r="RZ117" s="68">
        <f t="shared" si="547"/>
        <v>5.9205267227029075E-2</v>
      </c>
      <c r="SA117" s="68">
        <f t="shared" si="548"/>
        <v>-4.0132271155869557E-2</v>
      </c>
      <c r="SB117" s="68"/>
      <c r="SC117" s="15">
        <f t="shared" si="549"/>
        <v>0.68874785138172689</v>
      </c>
      <c r="SE117" s="13">
        <v>11.28</v>
      </c>
      <c r="SF117" s="68">
        <f t="shared" si="550"/>
        <v>3.581267217630843E-2</v>
      </c>
      <c r="SG117" s="68">
        <f t="shared" si="551"/>
        <v>2.9885756933151507E-2</v>
      </c>
      <c r="SH117" s="68">
        <f t="shared" si="552"/>
        <v>-9.7600000000000048E-2</v>
      </c>
      <c r="SI117" s="68"/>
      <c r="SJ117" s="15">
        <f t="shared" si="553"/>
        <v>-0.26081258191349938</v>
      </c>
      <c r="SL117" s="13">
        <v>0.65500000000000003</v>
      </c>
      <c r="SM117" s="68">
        <f t="shared" si="554"/>
        <v>-2.5297619047619069E-2</v>
      </c>
      <c r="SN117" s="68">
        <f t="shared" si="555"/>
        <v>-3.1224534290775992E-2</v>
      </c>
      <c r="SO117" s="68">
        <f t="shared" si="556"/>
        <v>-0.53873239436619713</v>
      </c>
      <c r="SP117" s="68"/>
      <c r="SQ117" s="15">
        <f t="shared" si="557"/>
        <v>-0.35148514851485146</v>
      </c>
      <c r="SS117" s="13">
        <v>18.62</v>
      </c>
      <c r="ST117" s="68">
        <f t="shared" si="558"/>
        <v>0.13054037644201594</v>
      </c>
      <c r="SU117" s="68">
        <f t="shared" si="559"/>
        <v>0.12461346119885902</v>
      </c>
      <c r="SV117" s="68">
        <f t="shared" si="560"/>
        <v>0.15365551425030982</v>
      </c>
      <c r="SW117" s="68"/>
      <c r="SX117" s="15">
        <f t="shared" si="561"/>
        <v>1.2166666666666668</v>
      </c>
      <c r="SZ117" s="13">
        <v>25.7</v>
      </c>
      <c r="TA117" s="68">
        <f t="shared" si="562"/>
        <v>-8.8700347088314854E-3</v>
      </c>
      <c r="TB117" s="68">
        <f t="shared" si="563"/>
        <v>-1.4796949951988408E-2</v>
      </c>
      <c r="TC117" s="68">
        <f t="shared" si="564"/>
        <v>-0.36338865494178846</v>
      </c>
      <c r="TD117" s="68"/>
      <c r="TE117" s="15">
        <f t="shared" si="565"/>
        <v>0.64743589743589747</v>
      </c>
      <c r="TG117" s="417">
        <v>0.1769</v>
      </c>
      <c r="TH117" s="68">
        <f t="shared" si="566"/>
        <v>-5.5021367521367541E-2</v>
      </c>
      <c r="TI117" s="68">
        <f t="shared" si="567"/>
        <v>-6.0948282764524464E-2</v>
      </c>
      <c r="TJ117" s="68">
        <f t="shared" si="568"/>
        <v>-0.19590909090909089</v>
      </c>
      <c r="TK117" s="68"/>
      <c r="TL117" s="15">
        <f t="shared" si="569"/>
        <v>4.365781710914448E-2</v>
      </c>
      <c r="TN117" s="13">
        <v>47.49</v>
      </c>
      <c r="TO117" s="68">
        <f t="shared" si="570"/>
        <v>0.11846443711728688</v>
      </c>
      <c r="TP117" s="68">
        <f t="shared" si="571"/>
        <v>0.11253752187412996</v>
      </c>
      <c r="TQ117" s="68">
        <f t="shared" si="572"/>
        <v>-0.30779153578742535</v>
      </c>
      <c r="TR117" s="68"/>
      <c r="TS117" s="15">
        <f t="shared" si="573"/>
        <v>0.59630252100840342</v>
      </c>
      <c r="TU117" s="417">
        <v>3.45</v>
      </c>
      <c r="TV117" s="68">
        <f t="shared" si="574"/>
        <v>-1.7094017094016985E-2</v>
      </c>
      <c r="TW117" s="68">
        <f t="shared" si="575"/>
        <v>-2.3020932337173908E-2</v>
      </c>
      <c r="TX117" s="68">
        <f t="shared" si="576"/>
        <v>-0.21768707482993196</v>
      </c>
      <c r="TY117" s="68"/>
      <c r="TZ117" s="15">
        <f t="shared" si="577"/>
        <v>1.0175438596491229</v>
      </c>
      <c r="UB117" s="13"/>
      <c r="UC117" s="68">
        <f t="shared" si="578"/>
        <v>0</v>
      </c>
      <c r="UD117" s="68">
        <f t="shared" si="579"/>
        <v>-5.9269152431569222E-3</v>
      </c>
      <c r="UE117" s="68">
        <f t="shared" si="580"/>
        <v>0</v>
      </c>
      <c r="UF117" s="68"/>
      <c r="UG117" s="15">
        <f t="shared" si="581"/>
        <v>0</v>
      </c>
      <c r="UI117" s="417"/>
      <c r="UJ117" s="68">
        <f t="shared" si="582"/>
        <v>0</v>
      </c>
      <c r="UK117" s="68">
        <f t="shared" si="583"/>
        <v>-5.9269152431569222E-3</v>
      </c>
      <c r="UL117" s="68">
        <f t="shared" si="584"/>
        <v>0</v>
      </c>
      <c r="UM117" s="68"/>
      <c r="UN117" s="15">
        <f t="shared" si="585"/>
        <v>0</v>
      </c>
      <c r="UP117" s="417"/>
      <c r="UQ117" s="68">
        <f t="shared" si="586"/>
        <v>0</v>
      </c>
      <c r="UR117" s="68">
        <f t="shared" si="587"/>
        <v>-5.9269152431569222E-3</v>
      </c>
      <c r="US117" s="68">
        <f t="shared" si="588"/>
        <v>0</v>
      </c>
      <c r="UT117" s="68"/>
      <c r="UU117" s="15">
        <f t="shared" si="589"/>
        <v>0</v>
      </c>
      <c r="UW117" s="417"/>
      <c r="UX117" s="68">
        <f t="shared" si="590"/>
        <v>0</v>
      </c>
      <c r="UY117" s="68">
        <f t="shared" si="591"/>
        <v>-5.9269152431569222E-3</v>
      </c>
      <c r="UZ117" s="68">
        <f t="shared" si="592"/>
        <v>0</v>
      </c>
      <c r="VA117" s="68"/>
      <c r="VB117" s="15">
        <f t="shared" si="593"/>
        <v>0</v>
      </c>
      <c r="VD117" s="417"/>
      <c r="VE117" s="68">
        <f t="shared" si="594"/>
        <v>0</v>
      </c>
      <c r="VF117" s="68">
        <f t="shared" si="595"/>
        <v>-5.9269152431569222E-3</v>
      </c>
      <c r="VG117" s="68">
        <f t="shared" si="596"/>
        <v>0</v>
      </c>
      <c r="VH117" s="68"/>
      <c r="VI117" s="15">
        <f t="shared" si="597"/>
        <v>0</v>
      </c>
      <c r="VM117" s="21">
        <f t="shared" si="598"/>
        <v>1.3892273382591018E-2</v>
      </c>
      <c r="VN117" s="49"/>
      <c r="VO117" s="21">
        <f t="shared" si="599"/>
        <v>0.68999493257191158</v>
      </c>
      <c r="VP117" s="14"/>
      <c r="VQ117" s="21">
        <f t="shared" si="600"/>
        <v>0.27442576014830766</v>
      </c>
    </row>
    <row r="118" spans="1:589" ht="15.75" customHeight="1" x14ac:dyDescent="0.2">
      <c r="A118" s="127">
        <v>45817</v>
      </c>
      <c r="B118" s="4">
        <f t="shared" si="333"/>
        <v>45817</v>
      </c>
      <c r="C118" s="13">
        <v>42761.760000000002</v>
      </c>
      <c r="D118" s="138">
        <f t="shared" si="334"/>
        <v>-1.1100000000005821</v>
      </c>
      <c r="E118" s="68">
        <f t="shared" si="335"/>
        <v>-2.5957097828106065E-5</v>
      </c>
      <c r="F118" s="15">
        <f t="shared" si="336"/>
        <v>5.1132680302988483E-3</v>
      </c>
      <c r="G118" s="13">
        <v>6005.88</v>
      </c>
      <c r="H118" s="138">
        <f t="shared" si="337"/>
        <v>5.5200000000004366</v>
      </c>
      <c r="I118" s="68">
        <f t="shared" si="338"/>
        <v>9.1994480331187406E-4</v>
      </c>
      <c r="J118" s="15">
        <f t="shared" si="339"/>
        <v>2.1125096274332116E-2</v>
      </c>
      <c r="K118" s="13">
        <v>19591.240000000002</v>
      </c>
      <c r="L118" s="138">
        <f t="shared" si="340"/>
        <v>61.290000000000873</v>
      </c>
      <c r="M118" s="68">
        <f t="shared" si="341"/>
        <v>3.1382568823781357E-3</v>
      </c>
      <c r="N118" s="15">
        <f t="shared" si="342"/>
        <v>1.4522968765130827E-2</v>
      </c>
      <c r="O118" s="13">
        <v>2144.4499999999998</v>
      </c>
      <c r="P118" s="138">
        <f t="shared" si="343"/>
        <v>12.199999999999818</v>
      </c>
      <c r="Q118" s="68">
        <f t="shared" si="344"/>
        <v>5.7216555281978275E-3</v>
      </c>
      <c r="R118" s="15">
        <f t="shared" si="345"/>
        <v>-3.8432220109767927E-2</v>
      </c>
      <c r="S118" s="18">
        <f t="shared" si="346"/>
        <v>9.4815791503013677E-4</v>
      </c>
      <c r="T118" s="121">
        <f t="shared" si="347"/>
        <v>262.60672130135583</v>
      </c>
      <c r="U118" s="121">
        <f t="shared" si="348"/>
        <v>262.60672130135583</v>
      </c>
      <c r="V118" s="134">
        <f t="shared" si="349"/>
        <v>7.2263427358922766E-4</v>
      </c>
      <c r="W118" s="21">
        <f t="shared" si="601"/>
        <v>1.5024703973867255E-2</v>
      </c>
      <c r="X118" s="18">
        <f t="shared" si="350"/>
        <v>2.4384750290149327E-3</v>
      </c>
      <c r="Y118" s="353">
        <f>138580.87+11556.64</f>
        <v>150137.51</v>
      </c>
      <c r="Z118" s="15">
        <v>1.9999999999999999E-6</v>
      </c>
      <c r="AA118" s="21">
        <f t="shared" si="351"/>
        <v>-7.2063427358922761E-4</v>
      </c>
      <c r="AC118" s="13">
        <v>226.06</v>
      </c>
      <c r="AD118" s="68">
        <f t="shared" si="352"/>
        <v>1.9501817214785822E-3</v>
      </c>
      <c r="AE118" s="68">
        <f t="shared" si="602"/>
        <v>1.2275474478893546E-3</v>
      </c>
      <c r="AF118" s="68">
        <f t="shared" si="353"/>
        <v>0.3719730533470898</v>
      </c>
      <c r="AG118" s="68"/>
      <c r="AH118" s="15">
        <f t="shared" si="354"/>
        <v>-4.88620856627189E-3</v>
      </c>
      <c r="AJ118" s="13">
        <v>22.45</v>
      </c>
      <c r="AK118" s="68">
        <f t="shared" si="355"/>
        <v>-1.3345195729537872E-3</v>
      </c>
      <c r="AL118" s="68">
        <f t="shared" si="603"/>
        <v>-2.0571538465430149E-3</v>
      </c>
      <c r="AM118" s="68">
        <f t="shared" si="356"/>
        <v>0.20698924731182783</v>
      </c>
      <c r="AN118" s="68"/>
      <c r="AO118" s="15">
        <f t="shared" si="357"/>
        <v>6.7522586780789262E-2</v>
      </c>
      <c r="AQ118" s="13">
        <v>21.15</v>
      </c>
      <c r="AR118" s="68">
        <f t="shared" si="358"/>
        <v>1.8948365703457674E-3</v>
      </c>
      <c r="AS118" s="68">
        <f t="shared" si="604"/>
        <v>1.1722022967565397E-3</v>
      </c>
      <c r="AT118" s="68">
        <f t="shared" si="359"/>
        <v>0.22466705269253034</v>
      </c>
      <c r="AU118" s="68"/>
      <c r="AV118" s="15">
        <f t="shared" si="360"/>
        <v>-1.4904517931998151E-2</v>
      </c>
      <c r="AX118" s="13">
        <v>209.03</v>
      </c>
      <c r="AY118" s="68">
        <f t="shared" si="361"/>
        <v>1.0056507997318646E-3</v>
      </c>
      <c r="AZ118" s="68">
        <f t="shared" si="605"/>
        <v>2.8301652614263692E-4</v>
      </c>
      <c r="BA118" s="68">
        <f t="shared" si="362"/>
        <v>0.55876211782252061</v>
      </c>
      <c r="BB118" s="68"/>
      <c r="BC118" s="15">
        <f t="shared" si="363"/>
        <v>2.3703413487438187E-2</v>
      </c>
      <c r="BE118" s="13">
        <v>77.88</v>
      </c>
      <c r="BF118" s="68">
        <f t="shared" si="364"/>
        <v>-1.1542901115814213E-3</v>
      </c>
      <c r="BG118" s="68">
        <f t="shared" si="606"/>
        <v>-1.8769243851706489E-3</v>
      </c>
      <c r="BH118" s="68"/>
      <c r="BI118" s="68"/>
      <c r="BJ118" s="15">
        <f t="shared" si="365"/>
        <v>5.7146735441835128E-2</v>
      </c>
      <c r="BL118" s="13">
        <v>72.459999999999994</v>
      </c>
      <c r="BM118" s="68">
        <f t="shared" si="366"/>
        <v>-6.3082830499178273E-3</v>
      </c>
      <c r="BN118" s="68">
        <f t="shared" si="607"/>
        <v>-7.0309173235070547E-3</v>
      </c>
      <c r="BO118" s="68">
        <f t="shared" si="367"/>
        <v>0.22027618726844039</v>
      </c>
      <c r="BP118" s="68"/>
      <c r="BQ118" s="15">
        <f t="shared" si="368"/>
        <v>9.1758324544221614E-2</v>
      </c>
      <c r="BS118" s="13">
        <v>39.880000000000003</v>
      </c>
      <c r="BT118" s="68">
        <f t="shared" si="369"/>
        <v>-2.5012506253125144E-3</v>
      </c>
      <c r="BU118" s="68">
        <f t="shared" si="608"/>
        <v>-3.2238848989017419E-3</v>
      </c>
      <c r="BV118" s="68">
        <f t="shared" si="370"/>
        <v>7.0316693505099434E-2</v>
      </c>
      <c r="BW118" s="68"/>
      <c r="BX118" s="15">
        <f t="shared" si="371"/>
        <v>4.2614379084967388E-2</v>
      </c>
      <c r="BZ118" s="13"/>
      <c r="CA118" s="68">
        <f t="shared" si="372"/>
        <v>0</v>
      </c>
      <c r="CB118" s="68">
        <f t="shared" si="609"/>
        <v>0</v>
      </c>
      <c r="CC118" s="68">
        <f t="shared" si="373"/>
        <v>0</v>
      </c>
      <c r="CD118" s="68"/>
      <c r="CE118" s="15">
        <f t="shared" si="374"/>
        <v>0</v>
      </c>
      <c r="CG118" s="13">
        <v>31.33</v>
      </c>
      <c r="CH118" s="68">
        <f t="shared" si="375"/>
        <v>-1.9114367633004865E-3</v>
      </c>
      <c r="CI118" s="68">
        <f t="shared" si="610"/>
        <v>-2.6340710368897144E-3</v>
      </c>
      <c r="CJ118" s="68">
        <f t="shared" si="376"/>
        <v>3.6387694343367444E-2</v>
      </c>
      <c r="CK118" s="68"/>
      <c r="CL118" s="15">
        <f t="shared" si="377"/>
        <v>-8.8183934807916212E-2</v>
      </c>
      <c r="CN118" s="13">
        <v>32.49</v>
      </c>
      <c r="CO118" s="68">
        <f t="shared" si="378"/>
        <v>-3.076923076922465E-4</v>
      </c>
      <c r="CP118" s="68">
        <f t="shared" si="611"/>
        <v>-1.0303265812814742E-3</v>
      </c>
      <c r="CQ118" s="68">
        <f t="shared" si="379"/>
        <v>3.6694320357370844E-2</v>
      </c>
      <c r="CR118" s="68"/>
      <c r="CS118" s="15">
        <f t="shared" si="380"/>
        <v>-2.9279952195996321E-2</v>
      </c>
      <c r="CU118" s="13">
        <v>36.090000000000003</v>
      </c>
      <c r="CV118" s="68">
        <f t="shared" si="381"/>
        <v>3.6151279199110832E-3</v>
      </c>
      <c r="CW118" s="68">
        <f t="shared" si="612"/>
        <v>2.8924936463218557E-3</v>
      </c>
      <c r="CX118" s="68">
        <f t="shared" si="382"/>
        <v>0.12255054432348382</v>
      </c>
      <c r="CY118" s="68"/>
      <c r="CZ118" s="15">
        <f t="shared" si="383"/>
        <v>-3.1920600858369036E-2</v>
      </c>
      <c r="DB118" s="13">
        <v>19.670000000000002</v>
      </c>
      <c r="DC118" s="68">
        <f t="shared" si="384"/>
        <v>3.5714285714285856E-3</v>
      </c>
      <c r="DD118" s="68">
        <f t="shared" si="613"/>
        <v>2.8487942978393582E-3</v>
      </c>
      <c r="DE118" s="68">
        <f t="shared" si="385"/>
        <v>-0.10059442158207586</v>
      </c>
      <c r="DF118" s="68"/>
      <c r="DG118" s="15">
        <f t="shared" si="386"/>
        <v>-3.3889980353634469E-2</v>
      </c>
      <c r="DI118" s="13">
        <v>49.4</v>
      </c>
      <c r="DJ118" s="68">
        <f t="shared" si="387"/>
        <v>2.024701356549506E-4</v>
      </c>
      <c r="DK118" s="68">
        <f t="shared" si="614"/>
        <v>-5.2016413793427711E-4</v>
      </c>
      <c r="DL118" s="68">
        <f t="shared" si="388"/>
        <v>0.11891279728199321</v>
      </c>
      <c r="DM118" s="68"/>
      <c r="DN118" s="15">
        <f t="shared" si="389"/>
        <v>0.17172675521821637</v>
      </c>
      <c r="DP118" s="13">
        <v>41.42</v>
      </c>
      <c r="DQ118" s="68">
        <f t="shared" si="390"/>
        <v>7.0508144906394144E-3</v>
      </c>
      <c r="DR118" s="68">
        <f t="shared" si="615"/>
        <v>6.3281802170501869E-3</v>
      </c>
      <c r="DS118" s="68"/>
      <c r="DT118" s="68"/>
      <c r="DU118" s="15">
        <f t="shared" si="391"/>
        <v>8.7710084033613536E-2</v>
      </c>
      <c r="DV118" s="18"/>
      <c r="DW118" s="13">
        <v>32.46</v>
      </c>
      <c r="DX118" s="68">
        <f t="shared" si="392"/>
        <v>1.3108614232209791E-2</v>
      </c>
      <c r="DY118" s="68">
        <f t="shared" si="616"/>
        <v>1.2385979958620563E-2</v>
      </c>
      <c r="DZ118" s="68">
        <f t="shared" si="393"/>
        <v>0.73212379935965866</v>
      </c>
      <c r="EA118" s="68"/>
      <c r="EB118" s="15">
        <f t="shared" si="394"/>
        <v>-3.0176277263220735E-2</v>
      </c>
      <c r="ED118" s="13">
        <v>36.32</v>
      </c>
      <c r="EE118" s="68">
        <f t="shared" si="395"/>
        <v>6.3729564976446901E-3</v>
      </c>
      <c r="EF118" s="68">
        <f t="shared" si="617"/>
        <v>5.6503222240554627E-3</v>
      </c>
      <c r="EG118" s="68">
        <f t="shared" si="396"/>
        <v>0.72705658582976695</v>
      </c>
      <c r="EH118" s="68"/>
      <c r="EI118" s="15">
        <f t="shared" si="397"/>
        <v>-1.5184381778741925E-2</v>
      </c>
      <c r="EK118" s="13">
        <v>119.35</v>
      </c>
      <c r="EL118" s="68">
        <f t="shared" si="398"/>
        <v>1.0064581061812491E-3</v>
      </c>
      <c r="EM118" s="68">
        <f t="shared" si="618"/>
        <v>2.8382383259202147E-4</v>
      </c>
      <c r="EN118" s="68">
        <f t="shared" si="399"/>
        <v>0.84924078091106259</v>
      </c>
      <c r="EO118" s="68"/>
      <c r="EP118" s="15">
        <f t="shared" si="400"/>
        <v>7.2327044025157203E-2</v>
      </c>
      <c r="ER118" s="13">
        <v>36.89</v>
      </c>
      <c r="ES118" s="68">
        <f t="shared" si="401"/>
        <v>2.1733224667209532E-3</v>
      </c>
      <c r="ET118" s="68">
        <f t="shared" si="619"/>
        <v>1.4506881931317256E-3</v>
      </c>
      <c r="EU118" s="68">
        <f t="shared" si="402"/>
        <v>5.6717272987682733E-2</v>
      </c>
      <c r="EV118" s="68"/>
      <c r="EW118" s="15">
        <f t="shared" si="403"/>
        <v>-5.1427102082797632E-2</v>
      </c>
      <c r="EY118" s="13">
        <v>38.369999999999997</v>
      </c>
      <c r="EZ118" s="68">
        <f t="shared" si="404"/>
        <v>3.1372549019607174E-3</v>
      </c>
      <c r="FA118" s="68">
        <f t="shared" si="620"/>
        <v>2.4146206283714895E-3</v>
      </c>
      <c r="FB118" s="68"/>
      <c r="FC118" s="68"/>
      <c r="FD118" s="15">
        <f t="shared" si="405"/>
        <v>0.56102522375915376</v>
      </c>
      <c r="FF118" s="13">
        <v>55.83</v>
      </c>
      <c r="FG118" s="68">
        <f t="shared" si="406"/>
        <v>-1.7908309455596554E-4</v>
      </c>
      <c r="FH118" s="68">
        <f t="shared" si="621"/>
        <v>-9.0171736814519316E-4</v>
      </c>
      <c r="FI118" s="68">
        <f t="shared" si="407"/>
        <v>-5.5010155721056199E-2</v>
      </c>
      <c r="FJ118" s="68"/>
      <c r="FK118" s="15">
        <f t="shared" si="408"/>
        <v>-1.690438457474909E-2</v>
      </c>
      <c r="FM118" s="13">
        <v>182.68</v>
      </c>
      <c r="FN118" s="68">
        <f t="shared" si="409"/>
        <v>-5.6607881558893534E-3</v>
      </c>
      <c r="FO118" s="68">
        <f t="shared" si="622"/>
        <v>-6.3834224294785809E-3</v>
      </c>
      <c r="FP118" s="68">
        <f t="shared" si="410"/>
        <v>0.57103543171654636</v>
      </c>
      <c r="FQ118" s="68"/>
      <c r="FR118" s="15">
        <f t="shared" si="411"/>
        <v>5.6148849499064752E-3</v>
      </c>
      <c r="FT118" s="13">
        <v>93.9</v>
      </c>
      <c r="FU118" s="68">
        <f t="shared" si="412"/>
        <v>-2.1467278032513425E-2</v>
      </c>
      <c r="FV118" s="68">
        <f t="shared" si="623"/>
        <v>-2.2189912306102653E-2</v>
      </c>
      <c r="FW118" s="68">
        <f t="shared" si="413"/>
        <v>6.6681813018289265E-2</v>
      </c>
      <c r="FX118" s="68"/>
      <c r="FY118" s="15">
        <f t="shared" si="414"/>
        <v>4.1250831669993333E-2</v>
      </c>
      <c r="GA118" s="13">
        <v>18.23</v>
      </c>
      <c r="GB118" s="68">
        <f t="shared" si="415"/>
        <v>5.4884742041720982E-4</v>
      </c>
      <c r="GC118" s="68">
        <f t="shared" si="624"/>
        <v>-1.7378685317201784E-4</v>
      </c>
      <c r="GD118" s="68"/>
      <c r="GE118" s="68"/>
      <c r="GF118" s="15">
        <f t="shared" si="416"/>
        <v>4.5897877223178472E-2</v>
      </c>
      <c r="GG118" s="18"/>
      <c r="GH118" s="13">
        <v>18.37</v>
      </c>
      <c r="GI118" s="68">
        <f t="shared" si="417"/>
        <v>-1.0875475802066107E-3</v>
      </c>
      <c r="GJ118" s="68">
        <f t="shared" si="625"/>
        <v>-1.8101818537958384E-3</v>
      </c>
      <c r="GK118" s="68">
        <f t="shared" si="418"/>
        <v>-4.4224765868886469E-2</v>
      </c>
      <c r="GL118" s="68"/>
      <c r="GM118" s="15">
        <f t="shared" si="419"/>
        <v>-2.8042328042327917E-2</v>
      </c>
      <c r="GO118" s="13">
        <v>25.49</v>
      </c>
      <c r="GP118" s="68">
        <f t="shared" si="420"/>
        <v>-7.8400627205029892E-4</v>
      </c>
      <c r="GQ118" s="68">
        <f t="shared" si="626"/>
        <v>-1.5066405456395267E-3</v>
      </c>
      <c r="GR118" s="68"/>
      <c r="GS118" s="68"/>
      <c r="GT118" s="15">
        <f t="shared" si="421"/>
        <v>-6.4587155963302806E-2</v>
      </c>
      <c r="GV118" s="13">
        <v>15.08</v>
      </c>
      <c r="GW118" s="68">
        <f t="shared" si="422"/>
        <v>-4.6204620462046387E-3</v>
      </c>
      <c r="GX118" s="68">
        <f t="shared" si="627"/>
        <v>-5.3430963197938662E-3</v>
      </c>
      <c r="GY118" s="68">
        <f t="shared" si="423"/>
        <v>0.2725738396624473</v>
      </c>
      <c r="GZ118" s="68"/>
      <c r="HA118" s="15">
        <f t="shared" si="424"/>
        <v>9.912536443148684E-2</v>
      </c>
      <c r="HD118" s="13">
        <v>308.58</v>
      </c>
      <c r="HE118" s="68">
        <f t="shared" si="425"/>
        <v>4.5537710916853012E-2</v>
      </c>
      <c r="HF118" s="68">
        <f t="shared" si="628"/>
        <v>4.4815076643263785E-2</v>
      </c>
      <c r="HG118" s="68">
        <f t="shared" si="426"/>
        <v>0.73349811808325371</v>
      </c>
      <c r="HH118" s="68"/>
      <c r="HI118" s="15">
        <f t="shared" si="427"/>
        <v>-0.23588549920760696</v>
      </c>
      <c r="HK118" s="13">
        <v>40.590000000000003</v>
      </c>
      <c r="HL118" s="68">
        <f t="shared" si="428"/>
        <v>2.9651593773166434E-3</v>
      </c>
      <c r="HM118" s="68">
        <f t="shared" si="629"/>
        <v>2.242525103727416E-3</v>
      </c>
      <c r="HN118" s="68">
        <f t="shared" si="429"/>
        <v>15.36693548387097</v>
      </c>
      <c r="HO118" s="68"/>
      <c r="HP118" s="15">
        <f t="shared" si="430"/>
        <v>0.5386656557998486</v>
      </c>
      <c r="HR118" s="13">
        <v>104.97</v>
      </c>
      <c r="HS118" s="68">
        <f t="shared" si="431"/>
        <v>6.7133403663566021E-3</v>
      </c>
      <c r="HT118" s="68">
        <f t="shared" si="630"/>
        <v>5.9907060927673747E-3</v>
      </c>
      <c r="HU118" s="68">
        <f t="shared" si="432"/>
        <v>1.8837912087912088</v>
      </c>
      <c r="HV118" s="68"/>
      <c r="HW118" s="15">
        <f t="shared" si="433"/>
        <v>-2.4170307706609599E-2</v>
      </c>
      <c r="HY118" s="13">
        <v>142.63</v>
      </c>
      <c r="HZ118" s="68">
        <f t="shared" si="434"/>
        <v>6.4211120519333661E-3</v>
      </c>
      <c r="IA118" s="68">
        <f t="shared" si="631"/>
        <v>5.6984777783441387E-3</v>
      </c>
      <c r="IB118" s="68">
        <f t="shared" si="435"/>
        <v>0.34683663833805467</v>
      </c>
      <c r="IC118" s="68"/>
      <c r="ID118" s="15">
        <f t="shared" si="436"/>
        <v>6.2104400923374818E-2</v>
      </c>
      <c r="IF118" s="13">
        <v>244.28</v>
      </c>
      <c r="IG118" s="68">
        <f t="shared" si="437"/>
        <v>-1.0731786336208665E-2</v>
      </c>
      <c r="IH118" s="68">
        <f t="shared" si="632"/>
        <v>-1.1454420609797893E-2</v>
      </c>
      <c r="II118" s="68">
        <f t="shared" si="438"/>
        <v>0.39588571428571429</v>
      </c>
      <c r="IJ118" s="68"/>
      <c r="IK118" s="15">
        <f t="shared" si="439"/>
        <v>5.3657694962042778E-2</v>
      </c>
      <c r="IM118" s="13">
        <v>228.07</v>
      </c>
      <c r="IN118" s="68">
        <f t="shared" si="440"/>
        <v>6.976025431586313E-3</v>
      </c>
      <c r="IO118" s="68">
        <f t="shared" si="633"/>
        <v>6.2533911579970855E-3</v>
      </c>
      <c r="IP118" s="68">
        <f t="shared" si="441"/>
        <v>3.4536223393868384</v>
      </c>
      <c r="IQ118" s="68"/>
      <c r="IR118" s="15">
        <f t="shared" si="442"/>
        <v>0.21630846354861077</v>
      </c>
      <c r="IT118" s="13">
        <v>66.91</v>
      </c>
      <c r="IU118" s="68">
        <f t="shared" si="443"/>
        <v>0.10741476332340276</v>
      </c>
      <c r="IV118" s="68">
        <f t="shared" si="634"/>
        <v>0.10669212904981352</v>
      </c>
      <c r="IW118" s="68">
        <f t="shared" si="444"/>
        <v>2.6663013698630134</v>
      </c>
      <c r="IX118" s="68"/>
      <c r="IY118" s="15">
        <f t="shared" si="445"/>
        <v>0.30200428098851911</v>
      </c>
      <c r="JA118" s="13">
        <v>694.06</v>
      </c>
      <c r="JB118" s="68">
        <f t="shared" si="446"/>
        <v>-5.2313998652736681E-3</v>
      </c>
      <c r="JC118" s="68">
        <f t="shared" si="635"/>
        <v>-5.9540341388628956E-3</v>
      </c>
      <c r="JD118" s="68">
        <f t="shared" si="447"/>
        <v>0.40384304207119737</v>
      </c>
      <c r="JE118" s="68"/>
      <c r="JF118" s="15">
        <f t="shared" si="448"/>
        <v>0.18539393007805155</v>
      </c>
      <c r="JH118" s="13">
        <v>472.75</v>
      </c>
      <c r="JI118" s="68">
        <f t="shared" si="449"/>
        <v>5.0384795271907912E-3</v>
      </c>
      <c r="JJ118" s="68">
        <f t="shared" si="636"/>
        <v>4.3158452536015638E-3</v>
      </c>
      <c r="JK118" s="68">
        <f t="shared" si="450"/>
        <v>0.16243330300720452</v>
      </c>
      <c r="JL118" s="68"/>
      <c r="JM118" s="15">
        <f t="shared" si="451"/>
        <v>0.12158956109134045</v>
      </c>
      <c r="JO118" s="13">
        <v>13.64</v>
      </c>
      <c r="JP118" s="68">
        <f t="shared" si="452"/>
        <v>5.1584377302874192E-3</v>
      </c>
      <c r="JQ118" s="68">
        <f t="shared" si="637"/>
        <v>4.4358034566981917E-3</v>
      </c>
      <c r="JR118" s="68">
        <f t="shared" si="453"/>
        <v>-0.53973342331702379</v>
      </c>
      <c r="JS118" s="68"/>
      <c r="JT118" s="15">
        <f t="shared" si="454"/>
        <v>0.33856722276741918</v>
      </c>
      <c r="JV118" s="13">
        <v>1.72</v>
      </c>
      <c r="JW118" s="68">
        <f t="shared" si="455"/>
        <v>2.3809523809523832E-2</v>
      </c>
      <c r="JX118" s="68">
        <f t="shared" si="638"/>
        <v>2.3086889535934605E-2</v>
      </c>
      <c r="JY118" s="68">
        <f t="shared" si="456"/>
        <v>-0.3201581027667984</v>
      </c>
      <c r="JZ118" s="68"/>
      <c r="KA118" s="15">
        <f t="shared" si="457"/>
        <v>-4.4444444444444481E-2</v>
      </c>
      <c r="KC118" s="13">
        <v>18.38</v>
      </c>
      <c r="KD118" s="68">
        <f t="shared" si="458"/>
        <v>7.1232876712328218E-3</v>
      </c>
      <c r="KE118" s="68">
        <f t="shared" si="639"/>
        <v>6.4006533976435943E-3</v>
      </c>
      <c r="KF118" s="68">
        <f t="shared" si="459"/>
        <v>-5.6468172484599663E-2</v>
      </c>
      <c r="KG118" s="68"/>
      <c r="KH118" s="15">
        <f t="shared" si="460"/>
        <v>-0.17132551848512176</v>
      </c>
      <c r="KI118" s="18"/>
      <c r="KJ118" s="13">
        <v>71.09</v>
      </c>
      <c r="KK118" s="68">
        <f t="shared" si="461"/>
        <v>-2.5630482456140219E-2</v>
      </c>
      <c r="KL118" s="68">
        <f t="shared" si="640"/>
        <v>-2.6353116729729446E-2</v>
      </c>
      <c r="KM118" s="68">
        <f t="shared" si="462"/>
        <v>2.3691943127962083</v>
      </c>
      <c r="KN118" s="68"/>
      <c r="KO118" s="15">
        <f t="shared" si="463"/>
        <v>5.7729504538015328E-2</v>
      </c>
      <c r="KQ118" s="13">
        <v>1.59</v>
      </c>
      <c r="KR118" s="68">
        <f t="shared" si="464"/>
        <v>6.0000000000000053E-2</v>
      </c>
      <c r="KS118" s="68">
        <f t="shared" si="641"/>
        <v>5.9277365726410826E-2</v>
      </c>
      <c r="KT118" s="68">
        <f t="shared" si="465"/>
        <v>-0.3931297709923664</v>
      </c>
      <c r="KU118" s="68"/>
      <c r="KV118" s="15">
        <f t="shared" si="466"/>
        <v>0.57425742574257432</v>
      </c>
      <c r="KW118" s="18"/>
      <c r="KX118" s="13">
        <v>30.24</v>
      </c>
      <c r="KY118" s="68">
        <f t="shared" si="467"/>
        <v>1.4424689701442461E-2</v>
      </c>
      <c r="KZ118" s="68">
        <f t="shared" si="642"/>
        <v>1.3702055427853233E-2</v>
      </c>
      <c r="LA118" s="68">
        <f t="shared" si="468"/>
        <v>-0.57959126928958726</v>
      </c>
      <c r="LB118" s="68"/>
      <c r="LC118" s="15">
        <f t="shared" si="469"/>
        <v>0.27541121889498094</v>
      </c>
      <c r="LD118" s="18"/>
      <c r="LE118" s="13">
        <v>54.9</v>
      </c>
      <c r="LF118" s="68">
        <f t="shared" si="470"/>
        <v>-2.6423124667494271E-2</v>
      </c>
      <c r="LG118" s="68">
        <f t="shared" si="643"/>
        <v>-2.7145758941083498E-2</v>
      </c>
      <c r="LH118" s="68">
        <f t="shared" si="471"/>
        <v>0.532235556795981</v>
      </c>
      <c r="LI118" s="68"/>
      <c r="LJ118" s="15">
        <f t="shared" si="472"/>
        <v>0.19063109954456733</v>
      </c>
      <c r="LL118" s="13">
        <v>118.5</v>
      </c>
      <c r="LM118" s="68">
        <f t="shared" si="473"/>
        <v>4.4926676273628983E-3</v>
      </c>
      <c r="LN118" s="68">
        <f t="shared" si="644"/>
        <v>3.7700333537736708E-3</v>
      </c>
      <c r="LO118" s="68">
        <f t="shared" si="474"/>
        <v>0.35428571428571426</v>
      </c>
      <c r="LP118" s="68"/>
      <c r="LQ118" s="15">
        <f t="shared" si="475"/>
        <v>0.51515151515151525</v>
      </c>
      <c r="LS118" s="13">
        <v>15.08</v>
      </c>
      <c r="LT118" s="68">
        <f t="shared" si="476"/>
        <v>-6.6269052352549949E-4</v>
      </c>
      <c r="LU118" s="68">
        <f t="shared" si="645"/>
        <v>-1.3853247971147271E-3</v>
      </c>
      <c r="LV118" s="68"/>
      <c r="LW118" s="68"/>
      <c r="LX118" s="15">
        <f t="shared" si="477"/>
        <v>0.63027027027027027</v>
      </c>
      <c r="LZ118" s="13">
        <v>15.84</v>
      </c>
      <c r="MA118" s="68">
        <f t="shared" si="478"/>
        <v>3.1665611146295576E-3</v>
      </c>
      <c r="MB118" s="68">
        <f t="shared" si="646"/>
        <v>2.4439268410403302E-3</v>
      </c>
      <c r="MC118" s="68">
        <f t="shared" si="479"/>
        <v>-0.28808988764044946</v>
      </c>
      <c r="MD118" s="68"/>
      <c r="ME118" s="15">
        <f t="shared" si="480"/>
        <v>0.17507418397626107</v>
      </c>
      <c r="MG118" s="13">
        <v>54.26</v>
      </c>
      <c r="MH118" s="68">
        <f t="shared" si="481"/>
        <v>7.8942135613442016E-2</v>
      </c>
      <c r="MI118" s="68">
        <f t="shared" si="647"/>
        <v>7.8219501339852782E-2</v>
      </c>
      <c r="MJ118" s="68">
        <f t="shared" si="482"/>
        <v>6.3126684636118595</v>
      </c>
      <c r="MK118" s="68"/>
      <c r="ML118" s="15">
        <f t="shared" si="483"/>
        <v>1.5558172397550636</v>
      </c>
      <c r="MN118" s="13">
        <v>132.62</v>
      </c>
      <c r="MO118" s="68">
        <f t="shared" si="484"/>
        <v>2.2355843354918331E-2</v>
      </c>
      <c r="MP118" s="68">
        <f t="shared" si="648"/>
        <v>2.1633209081329104E-2</v>
      </c>
      <c r="MQ118" s="68">
        <f t="shared" si="485"/>
        <v>5.337569499602858E-2</v>
      </c>
      <c r="MR118" s="68"/>
      <c r="MS118" s="15">
        <f t="shared" si="486"/>
        <v>0.19059161504623398</v>
      </c>
      <c r="MU118" s="13">
        <v>17.13</v>
      </c>
      <c r="MV118" s="68">
        <f t="shared" si="487"/>
        <v>-1.3816925734024293E-2</v>
      </c>
      <c r="MW118" s="68">
        <f t="shared" si="649"/>
        <v>-1.4539560007613521E-2</v>
      </c>
      <c r="MX118" s="68">
        <f t="shared" si="488"/>
        <v>-0.17920459990416876</v>
      </c>
      <c r="MY118" s="68"/>
      <c r="MZ118" s="15">
        <f t="shared" si="489"/>
        <v>0.60543580131208985</v>
      </c>
      <c r="NB118" s="13">
        <v>251.41</v>
      </c>
      <c r="NC118" s="68">
        <f t="shared" si="490"/>
        <v>-1.6508234557759256E-2</v>
      </c>
      <c r="ND118" s="68">
        <f t="shared" si="650"/>
        <v>-1.7230868831348483E-2</v>
      </c>
      <c r="NE118" s="68">
        <f t="shared" si="491"/>
        <v>0.85583524027459956</v>
      </c>
      <c r="NF118" s="68"/>
      <c r="NG118" s="15">
        <f t="shared" si="492"/>
        <v>0.50734456502188385</v>
      </c>
      <c r="NI118" s="13">
        <v>6.22</v>
      </c>
      <c r="NJ118" s="68">
        <f t="shared" si="493"/>
        <v>-7.9744816586921567E-3</v>
      </c>
      <c r="NK118" s="68">
        <f t="shared" si="651"/>
        <v>-8.6971159322813841E-3</v>
      </c>
      <c r="NL118" s="68">
        <f t="shared" si="494"/>
        <v>-0.9506153235410878</v>
      </c>
      <c r="NM118" s="68"/>
      <c r="NN118" s="15">
        <f t="shared" si="495"/>
        <v>0.26938775510204066</v>
      </c>
      <c r="NP118" s="13">
        <v>480</v>
      </c>
      <c r="NQ118" s="68">
        <f t="shared" si="496"/>
        <v>-1.0309278350515464E-2</v>
      </c>
      <c r="NR118" s="68">
        <f t="shared" si="652"/>
        <v>-1.1031912624104691E-2</v>
      </c>
      <c r="NS118" s="68">
        <f t="shared" si="497"/>
        <v>2.657142857142857</v>
      </c>
      <c r="NT118" s="68"/>
      <c r="NU118" s="15">
        <f t="shared" si="498"/>
        <v>0.45927704982823092</v>
      </c>
      <c r="NW118" s="13">
        <v>176.09</v>
      </c>
      <c r="NX118" s="68">
        <f t="shared" si="499"/>
        <v>1.3876093965914304E-2</v>
      </c>
      <c r="NY118" s="68">
        <f t="shared" si="653"/>
        <v>1.3153459692325077E-2</v>
      </c>
      <c r="NZ118" s="68">
        <f t="shared" si="500"/>
        <v>1.8775603095130436E-3</v>
      </c>
      <c r="OA118" s="68"/>
      <c r="OB118" s="15">
        <f t="shared" si="501"/>
        <v>-6.9783412572636067E-2</v>
      </c>
      <c r="OD118" s="13">
        <v>1.85</v>
      </c>
      <c r="OE118" s="68">
        <f t="shared" si="502"/>
        <v>8.1871345029239845E-2</v>
      </c>
      <c r="OF118" s="68">
        <f t="shared" si="654"/>
        <v>8.114871075565061E-2</v>
      </c>
      <c r="OG118" s="68">
        <f t="shared" si="503"/>
        <v>-0.99180218903708961</v>
      </c>
      <c r="OH118" s="68"/>
      <c r="OI118" s="15">
        <f t="shared" si="504"/>
        <v>0.26712328767123295</v>
      </c>
      <c r="OK118" s="13">
        <v>146.08000000000001</v>
      </c>
      <c r="OL118" s="68">
        <f t="shared" si="505"/>
        <v>2.075326671790929E-2</v>
      </c>
      <c r="OM118" s="68">
        <f t="shared" si="655"/>
        <v>2.0030632444320063E-2</v>
      </c>
      <c r="ON118" s="68">
        <f t="shared" si="506"/>
        <v>2.4412249705535927</v>
      </c>
      <c r="OO118" s="68"/>
      <c r="OP118" s="15">
        <f t="shared" si="507"/>
        <v>1.1930641044888157</v>
      </c>
      <c r="OR118" s="13">
        <v>4.37</v>
      </c>
      <c r="OS118" s="68">
        <f t="shared" si="508"/>
        <v>6.585365853658548E-2</v>
      </c>
      <c r="OT118" s="68">
        <f t="shared" si="656"/>
        <v>6.5131024262996245E-2</v>
      </c>
      <c r="OU118" s="68">
        <f t="shared" si="509"/>
        <v>-0.43246753246753245</v>
      </c>
      <c r="OV118" s="68"/>
      <c r="OW118" s="15">
        <f t="shared" si="510"/>
        <v>2.901785714285714</v>
      </c>
      <c r="OY118" s="13">
        <v>140.97999999999999</v>
      </c>
      <c r="OZ118" s="68">
        <f t="shared" si="511"/>
        <v>1.351545650611068E-2</v>
      </c>
      <c r="PA118" s="68">
        <f t="shared" si="657"/>
        <v>1.2792822232521452E-2</v>
      </c>
      <c r="PB118" s="68">
        <f t="shared" si="665"/>
        <v>3.3378461538461535</v>
      </c>
      <c r="PC118" s="68"/>
      <c r="PD118" s="15">
        <f t="shared" si="512"/>
        <v>0.23072893932780439</v>
      </c>
      <c r="PE118" s="18"/>
      <c r="PF118" s="13">
        <v>245.41</v>
      </c>
      <c r="PG118" s="68">
        <f t="shared" si="513"/>
        <v>4.6669668809104121E-3</v>
      </c>
      <c r="PH118" s="68">
        <f t="shared" si="658"/>
        <v>3.9443326073211847E-3</v>
      </c>
      <c r="PI118" s="68">
        <f t="shared" si="514"/>
        <v>-0.29520390580126366</v>
      </c>
      <c r="PJ118" s="68"/>
      <c r="PK118" s="15">
        <f t="shared" si="515"/>
        <v>0.17348061014679866</v>
      </c>
      <c r="PM118" s="13"/>
      <c r="PN118" s="68">
        <f t="shared" si="516"/>
        <v>0</v>
      </c>
      <c r="PO118" s="68">
        <f t="shared" si="517"/>
        <v>-7.2263427358922766E-4</v>
      </c>
      <c r="PP118" s="68">
        <f t="shared" si="518"/>
        <v>0</v>
      </c>
      <c r="PQ118" s="68"/>
      <c r="PR118" s="15">
        <f t="shared" si="519"/>
        <v>0</v>
      </c>
      <c r="PT118" s="13">
        <v>5.65</v>
      </c>
      <c r="PU118" s="68">
        <f t="shared" si="520"/>
        <v>3.2906764168190238E-2</v>
      </c>
      <c r="PV118" s="68">
        <f t="shared" si="659"/>
        <v>3.218412989460101E-2</v>
      </c>
      <c r="PW118" s="68">
        <f t="shared" si="521"/>
        <v>-0.35206422018348627</v>
      </c>
      <c r="PX118" s="68"/>
      <c r="PY118" s="15">
        <f t="shared" si="522"/>
        <v>0.10136452241715409</v>
      </c>
      <c r="QA118" s="13">
        <v>226.89</v>
      </c>
      <c r="QB118" s="68">
        <f t="shared" si="523"/>
        <v>2.8730551626590223E-3</v>
      </c>
      <c r="QC118" s="68">
        <f t="shared" si="660"/>
        <v>2.1504208890697945E-3</v>
      </c>
      <c r="QD118" s="68">
        <f t="shared" si="524"/>
        <v>-0.32751415276089985</v>
      </c>
      <c r="QE118" s="68"/>
      <c r="QF118" s="15">
        <f t="shared" si="525"/>
        <v>0.18332116407635327</v>
      </c>
      <c r="QH118" s="13">
        <v>1.4710000000000001</v>
      </c>
      <c r="QI118" s="68">
        <f t="shared" si="526"/>
        <v>5.9035277177825828E-2</v>
      </c>
      <c r="QJ118" s="68">
        <f t="shared" si="661"/>
        <v>5.83126429042366E-2</v>
      </c>
      <c r="QK118" s="68">
        <f t="shared" si="527"/>
        <v>-0.41394422310756962</v>
      </c>
      <c r="QL118" s="68"/>
      <c r="QM118" s="15">
        <f t="shared" si="528"/>
        <v>0.13153846153846158</v>
      </c>
      <c r="QO118" s="26">
        <v>13.08</v>
      </c>
      <c r="QP118" s="68">
        <f t="shared" si="529"/>
        <v>0.1324675324675324</v>
      </c>
      <c r="QQ118" s="68">
        <f t="shared" si="662"/>
        <v>0.13174489819394317</v>
      </c>
      <c r="QR118" s="68">
        <f t="shared" si="530"/>
        <v>-0.98405616909237181</v>
      </c>
      <c r="QS118" s="68"/>
      <c r="QT118" s="15">
        <f t="shared" si="531"/>
        <v>0.13937282229965153</v>
      </c>
      <c r="QV118" s="13">
        <v>1.71</v>
      </c>
      <c r="QW118" s="68">
        <f t="shared" si="532"/>
        <v>4.843654199877373E-2</v>
      </c>
      <c r="QX118" s="68">
        <f t="shared" si="663"/>
        <v>4.7713907725184503E-2</v>
      </c>
      <c r="QY118" s="68">
        <f t="shared" si="533"/>
        <v>-0.51558073654390935</v>
      </c>
      <c r="QZ118" s="68"/>
      <c r="RA118" s="15">
        <f t="shared" si="534"/>
        <v>-0.30118512464241931</v>
      </c>
      <c r="RC118" s="13">
        <v>35.700000000000003</v>
      </c>
      <c r="RD118" s="68">
        <f t="shared" si="535"/>
        <v>7.465382299819398E-2</v>
      </c>
      <c r="RE118" s="68">
        <f t="shared" si="664"/>
        <v>7.3931188724604746E-2</v>
      </c>
      <c r="RF118" s="68">
        <f t="shared" si="536"/>
        <v>-0.22877511341542442</v>
      </c>
      <c r="RG118" s="68"/>
      <c r="RH118" s="15">
        <f t="shared" si="537"/>
        <v>0.44242424242424255</v>
      </c>
      <c r="RJ118" s="13">
        <v>207</v>
      </c>
      <c r="RK118" s="68">
        <f t="shared" si="538"/>
        <v>8.8702602592844963E-3</v>
      </c>
      <c r="RL118" s="68">
        <f t="shared" si="539"/>
        <v>8.1476259856952688E-3</v>
      </c>
      <c r="RM118" s="68">
        <f t="shared" si="540"/>
        <v>-3.9799610353465124E-2</v>
      </c>
      <c r="RN118" s="68"/>
      <c r="RO118" s="15">
        <f t="shared" si="541"/>
        <v>5.2257015046766983E-2</v>
      </c>
      <c r="RQ118" s="26">
        <v>13.46</v>
      </c>
      <c r="RR118" s="68">
        <f t="shared" si="542"/>
        <v>1.6616314199395819E-2</v>
      </c>
      <c r="RS118" s="68">
        <f t="shared" si="543"/>
        <v>1.5893679925806592E-2</v>
      </c>
      <c r="RT118" s="68">
        <f t="shared" si="544"/>
        <v>-8.0601092896174842E-2</v>
      </c>
      <c r="RU118" s="68"/>
      <c r="RV118" s="15">
        <f t="shared" si="545"/>
        <v>-0.35412667946257192</v>
      </c>
      <c r="RX118" s="13">
        <v>132.06</v>
      </c>
      <c r="RY118" s="68">
        <f t="shared" si="546"/>
        <v>3.3980582524271871E-2</v>
      </c>
      <c r="RZ118" s="68">
        <f t="shared" si="547"/>
        <v>3.3257948250682644E-2</v>
      </c>
      <c r="SA118" s="68">
        <f t="shared" si="548"/>
        <v>-7.5154065834961668E-3</v>
      </c>
      <c r="SB118" s="68"/>
      <c r="SC118" s="15">
        <f t="shared" si="549"/>
        <v>0.7461324871082905</v>
      </c>
      <c r="SE118" s="26">
        <v>11.32</v>
      </c>
      <c r="SF118" s="68">
        <f t="shared" si="550"/>
        <v>3.5460992907802237E-3</v>
      </c>
      <c r="SG118" s="68">
        <f t="shared" si="551"/>
        <v>2.8234650171909959E-3</v>
      </c>
      <c r="SH118" s="68">
        <f t="shared" si="552"/>
        <v>-9.4399999999999984E-2</v>
      </c>
      <c r="SI118" s="68"/>
      <c r="SJ118" s="15">
        <f t="shared" si="553"/>
        <v>-0.25819134993446918</v>
      </c>
      <c r="SL118" s="13">
        <v>0.81899999999999995</v>
      </c>
      <c r="SM118" s="68">
        <f t="shared" si="554"/>
        <v>0.25038167938931283</v>
      </c>
      <c r="SN118" s="68">
        <f t="shared" si="555"/>
        <v>0.24965904511572359</v>
      </c>
      <c r="SO118" s="68">
        <f t="shared" si="556"/>
        <v>-0.4232394366197183</v>
      </c>
      <c r="SP118" s="68"/>
      <c r="SQ118" s="15">
        <f t="shared" si="557"/>
        <v>-0.18910891089108917</v>
      </c>
      <c r="SS118" s="13">
        <v>17.95</v>
      </c>
      <c r="ST118" s="68">
        <f t="shared" si="558"/>
        <v>-3.5982814178302992E-2</v>
      </c>
      <c r="SU118" s="68">
        <f t="shared" si="559"/>
        <v>-3.670544845189222E-2</v>
      </c>
      <c r="SV118" s="68">
        <f t="shared" si="560"/>
        <v>0.11214374225526634</v>
      </c>
      <c r="SW118" s="68"/>
      <c r="SX118" s="15">
        <f t="shared" si="561"/>
        <v>1.1369047619047616</v>
      </c>
      <c r="SZ118" s="13">
        <v>27.69</v>
      </c>
      <c r="TA118" s="68">
        <f t="shared" si="562"/>
        <v>7.7431906614786078E-2</v>
      </c>
      <c r="TB118" s="68">
        <f t="shared" si="563"/>
        <v>7.6709272341196844E-2</v>
      </c>
      <c r="TC118" s="68">
        <f t="shared" si="564"/>
        <v>-0.31409462472132765</v>
      </c>
      <c r="TD118" s="68"/>
      <c r="TE118" s="15">
        <f t="shared" si="565"/>
        <v>0.77500000000000013</v>
      </c>
      <c r="TG118" s="417">
        <v>0.1802</v>
      </c>
      <c r="TH118" s="68">
        <f t="shared" si="566"/>
        <v>1.865460712266816E-2</v>
      </c>
      <c r="TI118" s="68">
        <f t="shared" si="567"/>
        <v>1.7931972849078933E-2</v>
      </c>
      <c r="TJ118" s="68">
        <f t="shared" si="568"/>
        <v>-0.18090909090909091</v>
      </c>
      <c r="TK118" s="68"/>
      <c r="TL118" s="15">
        <f t="shared" si="569"/>
        <v>6.3126843657817025E-2</v>
      </c>
      <c r="TN118" s="13">
        <v>47.9</v>
      </c>
      <c r="TO118" s="68">
        <f t="shared" si="570"/>
        <v>8.6333965045271976E-3</v>
      </c>
      <c r="TP118" s="68">
        <f t="shared" si="571"/>
        <v>7.9107622309379701E-3</v>
      </c>
      <c r="TQ118" s="68">
        <f t="shared" si="572"/>
        <v>-0.30181542565208835</v>
      </c>
      <c r="TR118" s="68"/>
      <c r="TS118" s="15">
        <f t="shared" si="573"/>
        <v>0.61008403361344532</v>
      </c>
      <c r="TU118" s="417">
        <v>3.62</v>
      </c>
      <c r="TV118" s="68">
        <f t="shared" si="574"/>
        <v>4.9275362318840554E-2</v>
      </c>
      <c r="TW118" s="68">
        <f t="shared" si="575"/>
        <v>4.8552728045251327E-2</v>
      </c>
      <c r="TX118" s="68">
        <f t="shared" si="576"/>
        <v>-0.17913832199546487</v>
      </c>
      <c r="TY118" s="68"/>
      <c r="TZ118" s="15">
        <f t="shared" si="577"/>
        <v>1.1169590643274856</v>
      </c>
      <c r="UB118" s="13"/>
      <c r="UC118" s="68">
        <f t="shared" si="578"/>
        <v>0</v>
      </c>
      <c r="UD118" s="68">
        <f t="shared" si="579"/>
        <v>-7.2263427358922766E-4</v>
      </c>
      <c r="UE118" s="68">
        <f t="shared" si="580"/>
        <v>0</v>
      </c>
      <c r="UF118" s="68"/>
      <c r="UG118" s="15">
        <f t="shared" si="581"/>
        <v>0</v>
      </c>
      <c r="UI118" s="417"/>
      <c r="UJ118" s="68">
        <f t="shared" si="582"/>
        <v>0</v>
      </c>
      <c r="UK118" s="68">
        <f t="shared" si="583"/>
        <v>-7.2263427358922766E-4</v>
      </c>
      <c r="UL118" s="68">
        <f t="shared" si="584"/>
        <v>0</v>
      </c>
      <c r="UM118" s="68"/>
      <c r="UN118" s="15">
        <f t="shared" si="585"/>
        <v>0</v>
      </c>
      <c r="UP118" s="417"/>
      <c r="UQ118" s="68">
        <f t="shared" si="586"/>
        <v>0</v>
      </c>
      <c r="UR118" s="68">
        <f t="shared" si="587"/>
        <v>-7.2263427358922766E-4</v>
      </c>
      <c r="US118" s="68">
        <f t="shared" si="588"/>
        <v>0</v>
      </c>
      <c r="UT118" s="68"/>
      <c r="UU118" s="15">
        <f t="shared" si="589"/>
        <v>0</v>
      </c>
      <c r="UW118" s="417"/>
      <c r="UX118" s="68">
        <f t="shared" si="590"/>
        <v>0</v>
      </c>
      <c r="UY118" s="68">
        <f t="shared" si="591"/>
        <v>-7.2263427358922766E-4</v>
      </c>
      <c r="UZ118" s="68">
        <f t="shared" si="592"/>
        <v>0</v>
      </c>
      <c r="VA118" s="68"/>
      <c r="VB118" s="15">
        <f t="shared" si="593"/>
        <v>0</v>
      </c>
      <c r="VD118" s="417"/>
      <c r="VE118" s="68">
        <f t="shared" si="594"/>
        <v>0</v>
      </c>
      <c r="VF118" s="68">
        <f t="shared" si="595"/>
        <v>-7.2263427358922766E-4</v>
      </c>
      <c r="VG118" s="68">
        <f t="shared" si="596"/>
        <v>0</v>
      </c>
      <c r="VH118" s="68"/>
      <c r="VI118" s="15">
        <f t="shared" si="597"/>
        <v>0</v>
      </c>
      <c r="VM118" s="21">
        <f t="shared" si="598"/>
        <v>1.7456706488892158E-2</v>
      </c>
      <c r="VN118" s="49"/>
      <c r="VO118" s="21">
        <f t="shared" si="599"/>
        <v>0.72230585816914272</v>
      </c>
      <c r="VP118" s="14"/>
      <c r="VQ118" s="21">
        <f t="shared" si="600"/>
        <v>0.29731530723716487</v>
      </c>
    </row>
    <row r="119" spans="1:589" ht="15.75" customHeight="1" x14ac:dyDescent="0.2">
      <c r="A119" s="127">
        <v>45818</v>
      </c>
      <c r="B119" s="4">
        <f t="shared" si="333"/>
        <v>45818</v>
      </c>
      <c r="C119" s="13">
        <v>42866.81</v>
      </c>
      <c r="D119" s="138">
        <f t="shared" si="334"/>
        <v>105.04999999999563</v>
      </c>
      <c r="E119" s="68">
        <f t="shared" si="335"/>
        <v>2.4566341516344425E-3</v>
      </c>
      <c r="F119" s="15">
        <f t="shared" si="336"/>
        <v>7.5824636108029831E-3</v>
      </c>
      <c r="G119" s="13">
        <v>6038.81</v>
      </c>
      <c r="H119" s="138">
        <f t="shared" si="337"/>
        <v>32.930000000000291</v>
      </c>
      <c r="I119" s="68">
        <f t="shared" si="338"/>
        <v>5.4829600325015304E-3</v>
      </c>
      <c r="J119" s="15">
        <f t="shared" si="339"/>
        <v>2.6723884365388556E-2</v>
      </c>
      <c r="K119" s="13">
        <v>19714.990000000002</v>
      </c>
      <c r="L119" s="138">
        <f t="shared" si="340"/>
        <v>123.75</v>
      </c>
      <c r="M119" s="68">
        <f t="shared" si="341"/>
        <v>6.316598643067003E-3</v>
      </c>
      <c r="N119" s="15">
        <f t="shared" si="342"/>
        <v>2.0931303172992959E-2</v>
      </c>
      <c r="O119" s="13">
        <v>2156.41</v>
      </c>
      <c r="P119" s="138">
        <f t="shared" si="343"/>
        <v>11.960000000000036</v>
      </c>
      <c r="Q119" s="68">
        <f t="shared" si="344"/>
        <v>5.5771876238662772E-3</v>
      </c>
      <c r="R119" s="15">
        <f t="shared" si="345"/>
        <v>-3.3069376188255555E-2</v>
      </c>
      <c r="S119" s="18">
        <f t="shared" si="346"/>
        <v>2.8993012853218373E-3</v>
      </c>
      <c r="T119" s="121">
        <f t="shared" si="347"/>
        <v>263.18658155842019</v>
      </c>
      <c r="U119" s="121">
        <f t="shared" si="348"/>
        <v>263.18658155842019</v>
      </c>
      <c r="V119" s="134">
        <f t="shared" si="349"/>
        <v>2.2080937387696634E-3</v>
      </c>
      <c r="W119" s="21">
        <f t="shared" si="601"/>
        <v>1.7265973667408483E-2</v>
      </c>
      <c r="X119" s="18">
        <f t="shared" si="350"/>
        <v>4.958345112767314E-3</v>
      </c>
      <c r="Y119" s="353">
        <f>150162.41+9.08</f>
        <v>150171.49</v>
      </c>
      <c r="Z119" s="15">
        <v>1.9999999999999999E-6</v>
      </c>
      <c r="AA119" s="21">
        <f t="shared" si="351"/>
        <v>-2.2060937387696636E-3</v>
      </c>
      <c r="AC119" s="13">
        <v>226.94</v>
      </c>
      <c r="AD119" s="68">
        <f t="shared" si="352"/>
        <v>3.8927718304874611E-3</v>
      </c>
      <c r="AE119" s="68">
        <f t="shared" si="602"/>
        <v>1.6846780917177976E-3</v>
      </c>
      <c r="AF119" s="68">
        <f t="shared" si="353"/>
        <v>0.37731383140134722</v>
      </c>
      <c r="AG119" s="68"/>
      <c r="AH119" s="15">
        <f t="shared" si="354"/>
        <v>-1.0124576308490989E-3</v>
      </c>
      <c r="AJ119" s="13">
        <v>22.49</v>
      </c>
      <c r="AK119" s="68">
        <f t="shared" si="355"/>
        <v>1.7817371937638819E-3</v>
      </c>
      <c r="AL119" s="68">
        <f t="shared" si="603"/>
        <v>-4.2635654500578152E-4</v>
      </c>
      <c r="AM119" s="68">
        <f t="shared" si="356"/>
        <v>0.20913978494623639</v>
      </c>
      <c r="AN119" s="68"/>
      <c r="AO119" s="15">
        <f t="shared" si="357"/>
        <v>6.9424631478839621E-2</v>
      </c>
      <c r="AQ119" s="13">
        <v>21.22</v>
      </c>
      <c r="AR119" s="68">
        <f t="shared" si="358"/>
        <v>3.3096926713948125E-3</v>
      </c>
      <c r="AS119" s="68">
        <f t="shared" si="604"/>
        <v>1.1015989326251491E-3</v>
      </c>
      <c r="AT119" s="68">
        <f t="shared" si="359"/>
        <v>0.22872032426172551</v>
      </c>
      <c r="AU119" s="68"/>
      <c r="AV119" s="15">
        <f t="shared" si="360"/>
        <v>-1.1644154634373545E-2</v>
      </c>
      <c r="AX119" s="13">
        <v>210.18</v>
      </c>
      <c r="AY119" s="68">
        <f t="shared" si="361"/>
        <v>5.5016026407692948E-3</v>
      </c>
      <c r="AZ119" s="68">
        <f t="shared" si="605"/>
        <v>3.2935089019996313E-3</v>
      </c>
      <c r="BA119" s="68">
        <f t="shared" si="362"/>
        <v>0.56733780760626407</v>
      </c>
      <c r="BB119" s="68"/>
      <c r="BC119" s="15">
        <f t="shared" si="363"/>
        <v>2.9335422890445217E-2</v>
      </c>
      <c r="BE119" s="13">
        <v>78.05</v>
      </c>
      <c r="BF119" s="68">
        <f t="shared" si="364"/>
        <v>2.1828454031844083E-3</v>
      </c>
      <c r="BG119" s="68">
        <f t="shared" si="606"/>
        <v>-2.5248335585255181E-5</v>
      </c>
      <c r="BH119" s="68"/>
      <c r="BI119" s="68"/>
      <c r="BJ119" s="15">
        <f t="shared" si="365"/>
        <v>5.9454323333785739E-2</v>
      </c>
      <c r="BL119" s="13">
        <v>72.209999999999994</v>
      </c>
      <c r="BM119" s="68">
        <f t="shared" si="366"/>
        <v>-3.4501794093292856E-3</v>
      </c>
      <c r="BN119" s="68">
        <f t="shared" si="607"/>
        <v>-5.658273148098949E-3</v>
      </c>
      <c r="BO119" s="68">
        <f t="shared" si="367"/>
        <v>0.21606601549343196</v>
      </c>
      <c r="BP119" s="68"/>
      <c r="BQ119" s="15">
        <f t="shared" si="368"/>
        <v>8.7991562452915312E-2</v>
      </c>
      <c r="BS119" s="13">
        <v>39.86</v>
      </c>
      <c r="BT119" s="68">
        <f t="shared" si="369"/>
        <v>-5.0150451354070025E-4</v>
      </c>
      <c r="BU119" s="68">
        <f t="shared" si="608"/>
        <v>-2.7095982523103637E-3</v>
      </c>
      <c r="BV119" s="68">
        <f t="shared" si="370"/>
        <v>6.9779924852388667E-2</v>
      </c>
      <c r="BW119" s="68"/>
      <c r="BX119" s="15">
        <f t="shared" si="371"/>
        <v>4.209150326797384E-2</v>
      </c>
      <c r="BZ119" s="13"/>
      <c r="CA119" s="68">
        <f t="shared" si="372"/>
        <v>0</v>
      </c>
      <c r="CB119" s="68">
        <f t="shared" si="609"/>
        <v>0</v>
      </c>
      <c r="CC119" s="68">
        <f t="shared" si="373"/>
        <v>0</v>
      </c>
      <c r="CD119" s="68"/>
      <c r="CE119" s="15">
        <f t="shared" si="374"/>
        <v>0</v>
      </c>
      <c r="CG119" s="13">
        <v>31.48</v>
      </c>
      <c r="CH119" s="68">
        <f t="shared" si="375"/>
        <v>4.7877433769550632E-3</v>
      </c>
      <c r="CI119" s="68">
        <f t="shared" si="610"/>
        <v>2.5796496381853998E-3</v>
      </c>
      <c r="CJ119" s="68">
        <f t="shared" si="376"/>
        <v>4.1349652662917631E-2</v>
      </c>
      <c r="CK119" s="68"/>
      <c r="CL119" s="15">
        <f t="shared" si="377"/>
        <v>-8.3818393480791592E-2</v>
      </c>
      <c r="CN119" s="13">
        <v>32.46</v>
      </c>
      <c r="CO119" s="68">
        <f t="shared" si="378"/>
        <v>-9.2336103416439325E-4</v>
      </c>
      <c r="CP119" s="68">
        <f t="shared" si="611"/>
        <v>-3.1314547729340567E-3</v>
      </c>
      <c r="CQ119" s="68">
        <f t="shared" si="379"/>
        <v>3.5737077217613308E-2</v>
      </c>
      <c r="CR119" s="68"/>
      <c r="CS119" s="15">
        <f t="shared" si="380"/>
        <v>-3.0176277263220735E-2</v>
      </c>
      <c r="CU119" s="13">
        <v>36.26</v>
      </c>
      <c r="CV119" s="68">
        <f t="shared" si="381"/>
        <v>4.7104461069546848E-3</v>
      </c>
      <c r="CW119" s="68">
        <f t="shared" si="612"/>
        <v>2.5023523681850213E-3</v>
      </c>
      <c r="CX119" s="68">
        <f t="shared" si="382"/>
        <v>0.12783825816485225</v>
      </c>
      <c r="CY119" s="68"/>
      <c r="CZ119" s="15">
        <f t="shared" si="383"/>
        <v>-2.7360515021459312E-2</v>
      </c>
      <c r="DB119" s="13">
        <v>19.77</v>
      </c>
      <c r="DC119" s="68">
        <f t="shared" si="384"/>
        <v>5.0838840874426975E-3</v>
      </c>
      <c r="DD119" s="68">
        <f t="shared" si="613"/>
        <v>2.8757903486730341E-3</v>
      </c>
      <c r="DE119" s="68">
        <f t="shared" si="385"/>
        <v>-9.6021947873799793E-2</v>
      </c>
      <c r="DF119" s="68"/>
      <c r="DG119" s="15">
        <f t="shared" si="386"/>
        <v>-2.8978388998035357E-2</v>
      </c>
      <c r="DI119" s="13">
        <v>49.3</v>
      </c>
      <c r="DJ119" s="68">
        <f t="shared" si="387"/>
        <v>-2.0242914979757371E-3</v>
      </c>
      <c r="DK119" s="68">
        <f t="shared" si="614"/>
        <v>-4.232385236745401E-3</v>
      </c>
      <c r="DL119" s="68">
        <f t="shared" si="388"/>
        <v>0.11664779161947902</v>
      </c>
      <c r="DM119" s="68"/>
      <c r="DN119" s="15">
        <f t="shared" si="389"/>
        <v>0.16935483870967744</v>
      </c>
      <c r="DP119" s="13">
        <v>41.72</v>
      </c>
      <c r="DQ119" s="68">
        <f t="shared" si="390"/>
        <v>7.2428778367937506E-3</v>
      </c>
      <c r="DR119" s="68">
        <f t="shared" si="615"/>
        <v>5.0347840980240876E-3</v>
      </c>
      <c r="DS119" s="68"/>
      <c r="DT119" s="68"/>
      <c r="DU119" s="15">
        <f t="shared" si="391"/>
        <v>9.5588235294117668E-2</v>
      </c>
      <c r="DV119" s="18"/>
      <c r="DW119" s="13">
        <v>32.93</v>
      </c>
      <c r="DX119" s="68">
        <f t="shared" si="392"/>
        <v>1.4479359211336995E-2</v>
      </c>
      <c r="DY119" s="68">
        <f t="shared" si="616"/>
        <v>1.2271265472567332E-2</v>
      </c>
      <c r="DZ119" s="68">
        <f t="shared" si="393"/>
        <v>0.75720384204909297</v>
      </c>
      <c r="EA119" s="68"/>
      <c r="EB119" s="15">
        <f t="shared" si="394"/>
        <v>-1.6133851210038817E-2</v>
      </c>
      <c r="ED119" s="13">
        <v>36.44</v>
      </c>
      <c r="EE119" s="68">
        <f t="shared" si="395"/>
        <v>3.3039647577091805E-3</v>
      </c>
      <c r="EF119" s="68">
        <f t="shared" si="617"/>
        <v>1.0958710189395171E-3</v>
      </c>
      <c r="EG119" s="68">
        <f t="shared" si="396"/>
        <v>0.73276271992391806</v>
      </c>
      <c r="EH119" s="68"/>
      <c r="EI119" s="15">
        <f t="shared" si="397"/>
        <v>-1.193058568329731E-2</v>
      </c>
      <c r="EK119" s="13">
        <v>120.52</v>
      </c>
      <c r="EL119" s="68">
        <f t="shared" si="398"/>
        <v>9.8031001256807856E-3</v>
      </c>
      <c r="EM119" s="68">
        <f t="shared" si="618"/>
        <v>7.5950063869111226E-3</v>
      </c>
      <c r="EN119" s="68">
        <f t="shared" si="399"/>
        <v>0.86736907344282588</v>
      </c>
      <c r="EO119" s="68"/>
      <c r="EP119" s="15">
        <f t="shared" si="400"/>
        <v>8.2839173405211131E-2</v>
      </c>
      <c r="ER119" s="13">
        <v>37.29</v>
      </c>
      <c r="ES119" s="68">
        <f t="shared" si="401"/>
        <v>1.0843046896177787E-2</v>
      </c>
      <c r="ET119" s="68">
        <f t="shared" si="619"/>
        <v>8.6349531574081238E-3</v>
      </c>
      <c r="EU119" s="68">
        <f t="shared" si="402"/>
        <v>6.8175307934689275E-2</v>
      </c>
      <c r="EV119" s="68"/>
      <c r="EW119" s="15">
        <f t="shared" si="403"/>
        <v>-4.114168166623814E-2</v>
      </c>
      <c r="EY119" s="13">
        <v>37.85</v>
      </c>
      <c r="EZ119" s="68">
        <f t="shared" si="404"/>
        <v>-1.3552254365389524E-2</v>
      </c>
      <c r="FA119" s="68">
        <f t="shared" si="620"/>
        <v>-1.5760348104159189E-2</v>
      </c>
      <c r="FB119" s="68"/>
      <c r="FC119" s="68"/>
      <c r="FD119" s="15">
        <f t="shared" si="405"/>
        <v>0.53986981285598068</v>
      </c>
      <c r="FF119" s="13">
        <v>56.72</v>
      </c>
      <c r="FG119" s="68">
        <f t="shared" si="406"/>
        <v>1.5941250223893973E-2</v>
      </c>
      <c r="FH119" s="68">
        <f t="shared" si="621"/>
        <v>1.373315648512431E-2</v>
      </c>
      <c r="FI119" s="68">
        <f t="shared" si="407"/>
        <v>-3.9945836154366948E-2</v>
      </c>
      <c r="FJ119" s="68"/>
      <c r="FK119" s="15">
        <f t="shared" si="408"/>
        <v>-1.2326113752421251E-3</v>
      </c>
      <c r="FM119" s="13">
        <v>182.43</v>
      </c>
      <c r="FN119" s="68">
        <f t="shared" si="409"/>
        <v>-1.3685132472082329E-3</v>
      </c>
      <c r="FO119" s="68">
        <f t="shared" si="622"/>
        <v>-3.5766069859778961E-3</v>
      </c>
      <c r="FP119" s="68">
        <f t="shared" si="410"/>
        <v>0.56888544891640869</v>
      </c>
      <c r="FQ119" s="68"/>
      <c r="FR119" s="15">
        <f t="shared" si="411"/>
        <v>4.2386876582627452E-3</v>
      </c>
      <c r="FT119" s="13">
        <v>92.69</v>
      </c>
      <c r="FU119" s="68">
        <f t="shared" si="412"/>
        <v>-1.2886048988285494E-2</v>
      </c>
      <c r="FV119" s="68">
        <f t="shared" si="623"/>
        <v>-1.5094142727055157E-2</v>
      </c>
      <c r="FW119" s="68">
        <f t="shared" si="413"/>
        <v>5.293649892082241E-2</v>
      </c>
      <c r="FX119" s="68"/>
      <c r="FY119" s="15">
        <f t="shared" si="414"/>
        <v>2.7833222444000785E-2</v>
      </c>
      <c r="GA119" s="13">
        <v>18.28</v>
      </c>
      <c r="GB119" s="68">
        <f t="shared" si="415"/>
        <v>2.7427317608338295E-3</v>
      </c>
      <c r="GC119" s="68">
        <f t="shared" si="624"/>
        <v>5.3463802206416607E-4</v>
      </c>
      <c r="GD119" s="68"/>
      <c r="GE119" s="68"/>
      <c r="GF119" s="15">
        <f t="shared" si="416"/>
        <v>4.8766494549627164E-2</v>
      </c>
      <c r="GG119" s="18"/>
      <c r="GH119" s="13">
        <v>18.579999999999998</v>
      </c>
      <c r="GI119" s="68">
        <f t="shared" si="417"/>
        <v>1.1431682090364577E-2</v>
      </c>
      <c r="GJ119" s="68">
        <f t="shared" si="625"/>
        <v>9.2235883515949142E-3</v>
      </c>
      <c r="GK119" s="68">
        <f t="shared" si="418"/>
        <v>-3.3298647242455806E-2</v>
      </c>
      <c r="GL119" s="68"/>
      <c r="GM119" s="15">
        <f t="shared" si="419"/>
        <v>-1.6931216931216946E-2</v>
      </c>
      <c r="GO119" s="13">
        <v>25.62</v>
      </c>
      <c r="GP119" s="68">
        <f t="shared" si="420"/>
        <v>5.1000392310711091E-3</v>
      </c>
      <c r="GQ119" s="68">
        <f t="shared" si="626"/>
        <v>2.8919454923014456E-3</v>
      </c>
      <c r="GR119" s="68"/>
      <c r="GS119" s="68"/>
      <c r="GT119" s="15">
        <f t="shared" si="421"/>
        <v>-5.9816513761467856E-2</v>
      </c>
      <c r="GV119" s="13">
        <v>15.09</v>
      </c>
      <c r="GW119" s="68">
        <f t="shared" si="422"/>
        <v>6.6312997347478693E-4</v>
      </c>
      <c r="GX119" s="68">
        <f t="shared" si="627"/>
        <v>-1.5449637652948764E-3</v>
      </c>
      <c r="GY119" s="68">
        <f t="shared" si="423"/>
        <v>0.27341772151898736</v>
      </c>
      <c r="GZ119" s="68"/>
      <c r="HA119" s="15">
        <f t="shared" si="424"/>
        <v>9.9854227405247756E-2</v>
      </c>
      <c r="HD119" s="13">
        <v>326.08999999999997</v>
      </c>
      <c r="HE119" s="68">
        <f t="shared" si="425"/>
        <v>5.6743794153866073E-2</v>
      </c>
      <c r="HF119" s="68">
        <f t="shared" si="628"/>
        <v>5.4535700415096408E-2</v>
      </c>
      <c r="HG119" s="68">
        <f t="shared" si="426"/>
        <v>0.83186337846188407</v>
      </c>
      <c r="HH119" s="68"/>
      <c r="HI119" s="15">
        <f t="shared" si="427"/>
        <v>-0.19252674326465929</v>
      </c>
      <c r="HK119" s="13">
        <v>39.299999999999997</v>
      </c>
      <c r="HL119" s="68">
        <f t="shared" si="428"/>
        <v>-3.1781226903178271E-2</v>
      </c>
      <c r="HM119" s="68">
        <f t="shared" si="629"/>
        <v>-3.3989320641947936E-2</v>
      </c>
      <c r="HN119" s="68">
        <f t="shared" si="429"/>
        <v>14.846774193548388</v>
      </c>
      <c r="HO119" s="68"/>
      <c r="HP119" s="15">
        <f t="shared" si="430"/>
        <v>0.48976497346474596</v>
      </c>
      <c r="HR119" s="13">
        <v>107.29</v>
      </c>
      <c r="HS119" s="68">
        <f t="shared" si="431"/>
        <v>2.2101552824616628E-2</v>
      </c>
      <c r="HT119" s="68">
        <f t="shared" si="630"/>
        <v>1.9893459085846964E-2</v>
      </c>
      <c r="HU119" s="68">
        <f t="shared" si="432"/>
        <v>1.9475274725274729</v>
      </c>
      <c r="HV119" s="68"/>
      <c r="HW119" s="15">
        <f t="shared" si="433"/>
        <v>-2.6029562145578407E-3</v>
      </c>
      <c r="HY119" s="13">
        <v>143.96</v>
      </c>
      <c r="HZ119" s="68">
        <f t="shared" si="434"/>
        <v>9.3248264740938974E-3</v>
      </c>
      <c r="IA119" s="68">
        <f t="shared" si="631"/>
        <v>7.1167327353242344E-3</v>
      </c>
      <c r="IB119" s="68">
        <f t="shared" si="435"/>
        <v>0.35939565627950898</v>
      </c>
      <c r="IC119" s="68"/>
      <c r="ID119" s="15">
        <f t="shared" si="436"/>
        <v>7.200834015935674E-2</v>
      </c>
      <c r="IF119" s="13">
        <v>244.63</v>
      </c>
      <c r="IG119" s="68">
        <f t="shared" si="437"/>
        <v>1.4327820533813424E-3</v>
      </c>
      <c r="IH119" s="68">
        <f t="shared" si="632"/>
        <v>-7.7531168538832107E-4</v>
      </c>
      <c r="II119" s="68">
        <f t="shared" si="438"/>
        <v>0.39788571428571429</v>
      </c>
      <c r="IJ119" s="68"/>
      <c r="IK119" s="15">
        <f t="shared" si="439"/>
        <v>5.5167356797791542E-2</v>
      </c>
      <c r="IM119" s="13">
        <v>223.48</v>
      </c>
      <c r="IN119" s="68">
        <f t="shared" si="440"/>
        <v>-2.0125400096461629E-2</v>
      </c>
      <c r="IO119" s="68">
        <f t="shared" si="633"/>
        <v>-2.2333493835231293E-2</v>
      </c>
      <c r="IP119" s="68">
        <f t="shared" si="441"/>
        <v>3.3639914079281388</v>
      </c>
      <c r="IQ119" s="68"/>
      <c r="IR119" s="15">
        <f t="shared" si="442"/>
        <v>0.19182976907898247</v>
      </c>
      <c r="IT119" s="13">
        <v>63.83</v>
      </c>
      <c r="IU119" s="68">
        <f t="shared" si="443"/>
        <v>-4.6031983261096976E-2</v>
      </c>
      <c r="IV119" s="68">
        <f t="shared" si="634"/>
        <v>-4.8240076999866641E-2</v>
      </c>
      <c r="IW119" s="68">
        <f t="shared" si="444"/>
        <v>2.4975342465753423</v>
      </c>
      <c r="IX119" s="68"/>
      <c r="IY119" s="15">
        <f t="shared" si="445"/>
        <v>0.24207044172017897</v>
      </c>
      <c r="JA119" s="13">
        <v>702.4</v>
      </c>
      <c r="JB119" s="68">
        <f t="shared" si="446"/>
        <v>1.2016252197216425E-2</v>
      </c>
      <c r="JC119" s="68">
        <f t="shared" si="635"/>
        <v>9.8081584584467623E-3</v>
      </c>
      <c r="JD119" s="68">
        <f t="shared" si="447"/>
        <v>0.42071197411003236</v>
      </c>
      <c r="JE119" s="68"/>
      <c r="JF119" s="15">
        <f t="shared" si="448"/>
        <v>0.19963792249491893</v>
      </c>
      <c r="JH119" s="13">
        <v>470.92</v>
      </c>
      <c r="JI119" s="68">
        <f t="shared" si="449"/>
        <v>-3.87096774193545E-3</v>
      </c>
      <c r="JJ119" s="68">
        <f t="shared" si="636"/>
        <v>-6.0790614807051131E-3</v>
      </c>
      <c r="JK119" s="68">
        <f t="shared" si="450"/>
        <v>0.15793356118911214</v>
      </c>
      <c r="JL119" s="68"/>
      <c r="JM119" s="15">
        <f t="shared" si="451"/>
        <v>0.11724792408066433</v>
      </c>
      <c r="JO119" s="13">
        <v>13.26</v>
      </c>
      <c r="JP119" s="68">
        <f t="shared" si="452"/>
        <v>-2.7859237536656947E-2</v>
      </c>
      <c r="JQ119" s="68">
        <f t="shared" si="637"/>
        <v>-3.0067331275426611E-2</v>
      </c>
      <c r="JR119" s="68">
        <f t="shared" si="453"/>
        <v>-0.55255609920701865</v>
      </c>
      <c r="JS119" s="68"/>
      <c r="JT119" s="15">
        <f t="shared" si="454"/>
        <v>0.30127576054955846</v>
      </c>
      <c r="JV119" s="13">
        <v>1.58</v>
      </c>
      <c r="JW119" s="68">
        <f t="shared" si="455"/>
        <v>-8.1395348837209253E-2</v>
      </c>
      <c r="JX119" s="68">
        <f t="shared" si="638"/>
        <v>-8.3603442575978917E-2</v>
      </c>
      <c r="JY119" s="68">
        <f t="shared" si="456"/>
        <v>-0.375494071146245</v>
      </c>
      <c r="JZ119" s="68"/>
      <c r="KA119" s="15">
        <f t="shared" si="457"/>
        <v>-0.1222222222222222</v>
      </c>
      <c r="KC119" s="13">
        <v>19.02</v>
      </c>
      <c r="KD119" s="68">
        <f t="shared" si="458"/>
        <v>3.4820457018498403E-2</v>
      </c>
      <c r="KE119" s="68">
        <f t="shared" si="639"/>
        <v>3.2612363279728739E-2</v>
      </c>
      <c r="KF119" s="68">
        <f t="shared" si="459"/>
        <v>-2.3613963039014418E-2</v>
      </c>
      <c r="KG119" s="68"/>
      <c r="KH119" s="15">
        <f t="shared" si="460"/>
        <v>-0.1424706943192065</v>
      </c>
      <c r="KI119" s="18"/>
      <c r="KJ119" s="13">
        <v>68.53</v>
      </c>
      <c r="KK119" s="68">
        <f t="shared" si="461"/>
        <v>-3.601069067379381E-2</v>
      </c>
      <c r="KL119" s="68">
        <f t="shared" si="640"/>
        <v>-3.8218784412563475E-2</v>
      </c>
      <c r="KM119" s="68">
        <f t="shared" si="462"/>
        <v>2.2478672985781989</v>
      </c>
      <c r="KN119" s="68"/>
      <c r="KO119" s="15">
        <f t="shared" si="463"/>
        <v>1.9639934533551666E-2</v>
      </c>
      <c r="KQ119" s="13">
        <v>1.544</v>
      </c>
      <c r="KR119" s="68">
        <f t="shared" si="464"/>
        <v>-2.8930817610062918E-2</v>
      </c>
      <c r="KS119" s="68">
        <f t="shared" si="641"/>
        <v>-3.1138911348832583E-2</v>
      </c>
      <c r="KT119" s="68">
        <f t="shared" si="465"/>
        <v>-0.41068702290076337</v>
      </c>
      <c r="KU119" s="68"/>
      <c r="KV119" s="15">
        <f t="shared" si="466"/>
        <v>0.52871287128712874</v>
      </c>
      <c r="KW119" s="18"/>
      <c r="KX119" s="13">
        <v>28.23</v>
      </c>
      <c r="KY119" s="68">
        <f t="shared" si="467"/>
        <v>-6.6468253968253913E-2</v>
      </c>
      <c r="KZ119" s="68">
        <f t="shared" si="642"/>
        <v>-6.8676347707023577E-2</v>
      </c>
      <c r="LA119" s="68">
        <f t="shared" si="468"/>
        <v>-0.60753510357291807</v>
      </c>
      <c r="LB119" s="68"/>
      <c r="LC119" s="15">
        <f t="shared" si="469"/>
        <v>0.19063686208350905</v>
      </c>
      <c r="LD119" s="18"/>
      <c r="LE119" s="13">
        <v>53.74</v>
      </c>
      <c r="LF119" s="68">
        <f t="shared" si="470"/>
        <v>-2.1129326047358774E-2</v>
      </c>
      <c r="LG119" s="68">
        <f t="shared" si="643"/>
        <v>-2.3337419786128438E-2</v>
      </c>
      <c r="LH119" s="68">
        <f t="shared" si="471"/>
        <v>0.49986045213508246</v>
      </c>
      <c r="LI119" s="68"/>
      <c r="LJ119" s="15">
        <f t="shared" si="472"/>
        <v>0.16547386684016488</v>
      </c>
      <c r="LL119" s="13">
        <v>117.03</v>
      </c>
      <c r="LM119" s="68">
        <f t="shared" si="473"/>
        <v>-1.2405063291139232E-2</v>
      </c>
      <c r="LN119" s="68">
        <f t="shared" si="644"/>
        <v>-1.4613157029908895E-2</v>
      </c>
      <c r="LO119" s="68">
        <f t="shared" si="474"/>
        <v>0.33748571428571428</v>
      </c>
      <c r="LP119" s="68"/>
      <c r="LQ119" s="15">
        <f t="shared" si="475"/>
        <v>0.49635596471039523</v>
      </c>
      <c r="LS119" s="13">
        <v>14.81</v>
      </c>
      <c r="LT119" s="68">
        <f t="shared" si="476"/>
        <v>-1.7904509283819599E-2</v>
      </c>
      <c r="LU119" s="68">
        <f t="shared" si="645"/>
        <v>-2.0112603022589264E-2</v>
      </c>
      <c r="LV119" s="68"/>
      <c r="LW119" s="68"/>
      <c r="LX119" s="15">
        <f t="shared" si="477"/>
        <v>0.60108108108108116</v>
      </c>
      <c r="LZ119" s="13">
        <v>15.66</v>
      </c>
      <c r="MA119" s="68">
        <f t="shared" si="478"/>
        <v>-1.1363636363636347E-2</v>
      </c>
      <c r="MB119" s="68">
        <f t="shared" si="646"/>
        <v>-1.357173010240601E-2</v>
      </c>
      <c r="MC119" s="68">
        <f t="shared" si="479"/>
        <v>-0.29617977528089889</v>
      </c>
      <c r="MD119" s="68"/>
      <c r="ME119" s="15">
        <f t="shared" si="480"/>
        <v>0.16172106824925814</v>
      </c>
      <c r="MG119" s="13">
        <v>52.58</v>
      </c>
      <c r="MH119" s="68">
        <f t="shared" si="481"/>
        <v>-3.096203464799115E-2</v>
      </c>
      <c r="MI119" s="68">
        <f t="shared" si="647"/>
        <v>-3.3170128386760811E-2</v>
      </c>
      <c r="MJ119" s="68">
        <f t="shared" si="482"/>
        <v>6.0862533692722369</v>
      </c>
      <c r="MK119" s="68"/>
      <c r="ML119" s="15">
        <f t="shared" si="483"/>
        <v>1.4766839378238341</v>
      </c>
      <c r="MN119" s="13">
        <v>131.74</v>
      </c>
      <c r="MO119" s="68">
        <f t="shared" si="484"/>
        <v>-6.6354999245965569E-3</v>
      </c>
      <c r="MP119" s="68">
        <f t="shared" si="648"/>
        <v>-8.8435936633662199E-3</v>
      </c>
      <c r="MQ119" s="68">
        <f t="shared" si="485"/>
        <v>4.6386020651310589E-2</v>
      </c>
      <c r="MR119" s="68"/>
      <c r="MS119" s="15">
        <f t="shared" si="486"/>
        <v>0.18269144447436941</v>
      </c>
      <c r="MU119" s="13">
        <v>16.53</v>
      </c>
      <c r="MV119" s="68">
        <f t="shared" si="487"/>
        <v>-3.5026269702276583E-2</v>
      </c>
      <c r="MW119" s="68">
        <f t="shared" si="649"/>
        <v>-3.7234363441046248E-2</v>
      </c>
      <c r="MX119" s="68">
        <f t="shared" si="488"/>
        <v>-0.20795400095831335</v>
      </c>
      <c r="MY119" s="68"/>
      <c r="MZ119" s="15">
        <f t="shared" si="489"/>
        <v>0.54920337394564211</v>
      </c>
      <c r="NB119" s="13">
        <v>242</v>
      </c>
      <c r="NC119" s="68">
        <f t="shared" si="490"/>
        <v>-3.7428900998369187E-2</v>
      </c>
      <c r="ND119" s="68">
        <f t="shared" si="650"/>
        <v>-3.9636994737138852E-2</v>
      </c>
      <c r="NE119" s="68">
        <f t="shared" si="491"/>
        <v>0.78637336679707681</v>
      </c>
      <c r="NF119" s="68"/>
      <c r="NG119" s="15">
        <f t="shared" si="492"/>
        <v>0.45092631452724991</v>
      </c>
      <c r="NI119" s="13">
        <v>6.13</v>
      </c>
      <c r="NJ119" s="68">
        <f t="shared" si="493"/>
        <v>-1.4469453376205766E-2</v>
      </c>
      <c r="NK119" s="68">
        <f t="shared" si="651"/>
        <v>-1.6677547114975429E-2</v>
      </c>
      <c r="NL119" s="68">
        <f t="shared" si="494"/>
        <v>-0.951329892814609</v>
      </c>
      <c r="NM119" s="68"/>
      <c r="NN119" s="15">
        <f t="shared" si="495"/>
        <v>0.25102040816326521</v>
      </c>
      <c r="NP119" s="13">
        <v>465.32</v>
      </c>
      <c r="NQ119" s="68">
        <f t="shared" si="496"/>
        <v>-3.0583333333333348E-2</v>
      </c>
      <c r="NR119" s="68">
        <f t="shared" si="652"/>
        <v>-3.2791427072103009E-2</v>
      </c>
      <c r="NS119" s="68">
        <f t="shared" si="497"/>
        <v>2.5452952380952381</v>
      </c>
      <c r="NT119" s="68"/>
      <c r="NU119" s="15">
        <f t="shared" si="498"/>
        <v>0.41464749338765083</v>
      </c>
      <c r="NW119" s="13">
        <v>178.6</v>
      </c>
      <c r="NX119" s="68">
        <f t="shared" si="499"/>
        <v>1.4254074620932426E-2</v>
      </c>
      <c r="NY119" s="68">
        <f t="shared" si="653"/>
        <v>1.2045980882162763E-2</v>
      </c>
      <c r="NZ119" s="68">
        <f t="shared" si="500"/>
        <v>1.615839781520257E-2</v>
      </c>
      <c r="OA119" s="68"/>
      <c r="OB119" s="15">
        <f t="shared" si="501"/>
        <v>-5.652403592181731E-2</v>
      </c>
      <c r="OD119" s="13">
        <v>1.8</v>
      </c>
      <c r="OE119" s="68">
        <f t="shared" si="502"/>
        <v>-2.7027027027027049E-2</v>
      </c>
      <c r="OF119" s="68">
        <f t="shared" si="654"/>
        <v>-2.9235120765796714E-2</v>
      </c>
      <c r="OG119" s="68">
        <f t="shared" si="503"/>
        <v>-0.99202375149554656</v>
      </c>
      <c r="OH119" s="68"/>
      <c r="OI119" s="15">
        <f t="shared" si="504"/>
        <v>0.23287671232876719</v>
      </c>
      <c r="OK119" s="13">
        <v>145.75</v>
      </c>
      <c r="OL119" s="68">
        <f t="shared" si="505"/>
        <v>-2.2590361445783986E-3</v>
      </c>
      <c r="OM119" s="68">
        <f t="shared" si="655"/>
        <v>-4.4671298833480616E-3</v>
      </c>
      <c r="ON119" s="68">
        <f t="shared" si="506"/>
        <v>2.4334511189634864</v>
      </c>
      <c r="OO119" s="68"/>
      <c r="OP119" s="15">
        <f t="shared" si="507"/>
        <v>1.1881098934093981</v>
      </c>
      <c r="OR119" s="13">
        <v>4.24</v>
      </c>
      <c r="OS119" s="68">
        <f t="shared" si="508"/>
        <v>-2.9748283752860386E-2</v>
      </c>
      <c r="OT119" s="68">
        <f t="shared" si="656"/>
        <v>-3.195637749163005E-2</v>
      </c>
      <c r="OU119" s="68">
        <f t="shared" si="509"/>
        <v>-0.44935064935064933</v>
      </c>
      <c r="OV119" s="68"/>
      <c r="OW119" s="15">
        <f t="shared" si="510"/>
        <v>2.7857142857142856</v>
      </c>
      <c r="OY119" s="13">
        <v>138.52000000000001</v>
      </c>
      <c r="OZ119" s="68">
        <f t="shared" si="511"/>
        <v>-1.7449283586324159E-2</v>
      </c>
      <c r="PA119" s="68">
        <f t="shared" si="657"/>
        <v>-1.9657377325093824E-2</v>
      </c>
      <c r="PB119" s="68">
        <f t="shared" si="665"/>
        <v>3.2621538461538466</v>
      </c>
      <c r="PC119" s="68"/>
      <c r="PD119" s="15">
        <f t="shared" si="512"/>
        <v>0.20925360104757759</v>
      </c>
      <c r="PE119" s="18"/>
      <c r="PF119" s="13">
        <v>245</v>
      </c>
      <c r="PG119" s="68">
        <f t="shared" si="513"/>
        <v>-1.6706735666843103E-3</v>
      </c>
      <c r="PH119" s="68">
        <f t="shared" si="658"/>
        <v>-3.8787673054539737E-3</v>
      </c>
      <c r="PI119" s="68">
        <f t="shared" si="514"/>
        <v>-0.29638139000574382</v>
      </c>
      <c r="PJ119" s="68"/>
      <c r="PK119" s="15">
        <f t="shared" si="515"/>
        <v>0.17152010711040983</v>
      </c>
      <c r="PM119" s="13"/>
      <c r="PN119" s="68">
        <f t="shared" si="516"/>
        <v>0</v>
      </c>
      <c r="PO119" s="68">
        <f t="shared" si="517"/>
        <v>-2.2080937387696634E-3</v>
      </c>
      <c r="PP119" s="68">
        <f t="shared" si="518"/>
        <v>0</v>
      </c>
      <c r="PQ119" s="68"/>
      <c r="PR119" s="15">
        <f t="shared" si="519"/>
        <v>0</v>
      </c>
      <c r="PT119" s="13">
        <v>5.36</v>
      </c>
      <c r="PU119" s="68">
        <f t="shared" si="520"/>
        <v>-5.132743362831859E-2</v>
      </c>
      <c r="PV119" s="68">
        <f t="shared" si="659"/>
        <v>-5.3535527367088255E-2</v>
      </c>
      <c r="PW119" s="68">
        <f t="shared" si="521"/>
        <v>-0.38532110091743121</v>
      </c>
      <c r="PX119" s="68"/>
      <c r="PY119" s="15">
        <f t="shared" si="522"/>
        <v>4.483430799220281E-2</v>
      </c>
      <c r="QA119" s="13">
        <v>220.6</v>
      </c>
      <c r="QB119" s="68">
        <f t="shared" si="523"/>
        <v>-2.7722685001542565E-2</v>
      </c>
      <c r="QC119" s="68">
        <f t="shared" si="660"/>
        <v>-2.993077874031223E-2</v>
      </c>
      <c r="QD119" s="68">
        <f t="shared" si="524"/>
        <v>-0.34615726607190489</v>
      </c>
      <c r="QE119" s="68"/>
      <c r="QF119" s="15">
        <f t="shared" si="525"/>
        <v>0.15051632418900587</v>
      </c>
      <c r="QH119" s="13">
        <v>1.4350000000000001</v>
      </c>
      <c r="QI119" s="68">
        <f t="shared" si="526"/>
        <v>-2.4473147518694786E-2</v>
      </c>
      <c r="QJ119" s="68">
        <f t="shared" si="661"/>
        <v>-2.668124125746445E-2</v>
      </c>
      <c r="QK119" s="68">
        <f t="shared" si="527"/>
        <v>-0.42828685258964139</v>
      </c>
      <c r="QL119" s="68"/>
      <c r="QM119" s="15">
        <f t="shared" si="528"/>
        <v>0.10384615384615385</v>
      </c>
      <c r="QO119" s="13">
        <v>12.8</v>
      </c>
      <c r="QP119" s="68">
        <f t="shared" si="529"/>
        <v>-2.1406727828746128E-2</v>
      </c>
      <c r="QQ119" s="68">
        <f t="shared" si="662"/>
        <v>-2.3614821567515792E-2</v>
      </c>
      <c r="QR119" s="68">
        <f t="shared" si="530"/>
        <v>-0.98439747434115898</v>
      </c>
      <c r="QS119" s="68"/>
      <c r="QT119" s="15">
        <f t="shared" si="531"/>
        <v>0.11498257839721257</v>
      </c>
      <c r="QV119" s="13">
        <v>1.6930000000000001</v>
      </c>
      <c r="QW119" s="68">
        <f t="shared" si="532"/>
        <v>-9.9415204678362009E-3</v>
      </c>
      <c r="QX119" s="68">
        <f t="shared" si="663"/>
        <v>-1.2149614206605864E-2</v>
      </c>
      <c r="QY119" s="68">
        <f t="shared" si="533"/>
        <v>-0.52039660056657222</v>
      </c>
      <c r="QZ119" s="68"/>
      <c r="RA119" s="15">
        <f t="shared" si="534"/>
        <v>-0.30813240702901512</v>
      </c>
      <c r="RC119" s="13">
        <v>36.19</v>
      </c>
      <c r="RD119" s="68">
        <f t="shared" si="535"/>
        <v>1.3725490196078287E-2</v>
      </c>
      <c r="RE119" s="68">
        <f t="shared" si="664"/>
        <v>1.1517396457308624E-2</v>
      </c>
      <c r="RF119" s="68">
        <f t="shared" si="536"/>
        <v>-0.21818967379563625</v>
      </c>
      <c r="RG119" s="68"/>
      <c r="RH119" s="15">
        <f t="shared" si="537"/>
        <v>0.46222222222222215</v>
      </c>
      <c r="RJ119" s="13">
        <v>212.46</v>
      </c>
      <c r="RK119" s="68">
        <f t="shared" si="538"/>
        <v>2.6376811594202937E-2</v>
      </c>
      <c r="RL119" s="68">
        <f t="shared" si="539"/>
        <v>2.4168717855433272E-2</v>
      </c>
      <c r="RM119" s="68">
        <f t="shared" si="540"/>
        <v>-1.4472585583078228E-2</v>
      </c>
      <c r="RN119" s="68"/>
      <c r="RO119" s="15">
        <f t="shared" si="541"/>
        <v>8.0012200081333917E-2</v>
      </c>
      <c r="RQ119" s="13">
        <v>13.48</v>
      </c>
      <c r="RR119" s="68">
        <f t="shared" si="542"/>
        <v>1.4858841010400871E-3</v>
      </c>
      <c r="RS119" s="68">
        <f t="shared" si="543"/>
        <v>-7.2220963772957631E-4</v>
      </c>
      <c r="RT119" s="68">
        <f t="shared" si="544"/>
        <v>-7.9234972677595633E-2</v>
      </c>
      <c r="RU119" s="68"/>
      <c r="RV119" s="15">
        <f t="shared" si="545"/>
        <v>-0.3531669865642994</v>
      </c>
      <c r="RX119" s="13">
        <v>132.81</v>
      </c>
      <c r="RY119" s="68">
        <f t="shared" si="546"/>
        <v>5.6792367105860967E-3</v>
      </c>
      <c r="RZ119" s="68">
        <f t="shared" si="547"/>
        <v>3.4711429718164333E-3</v>
      </c>
      <c r="SA119" s="68">
        <f t="shared" si="548"/>
        <v>-1.8788516458740417E-3</v>
      </c>
      <c r="SB119" s="68"/>
      <c r="SC119" s="15">
        <f t="shared" si="549"/>
        <v>0.75604918683062294</v>
      </c>
      <c r="SE119" s="13">
        <v>11.24</v>
      </c>
      <c r="SF119" s="68">
        <f t="shared" si="550"/>
        <v>-7.0671378091872851E-3</v>
      </c>
      <c r="SG119" s="68">
        <f t="shared" si="551"/>
        <v>-9.275231547956949E-3</v>
      </c>
      <c r="SH119" s="68">
        <f t="shared" si="552"/>
        <v>-0.10079999999999999</v>
      </c>
      <c r="SI119" s="68"/>
      <c r="SJ119" s="15">
        <f t="shared" si="553"/>
        <v>-0.26343381389252946</v>
      </c>
      <c r="SL119" s="13">
        <v>0.80100000000000005</v>
      </c>
      <c r="SM119" s="68">
        <f t="shared" si="554"/>
        <v>-2.1978021978021862E-2</v>
      </c>
      <c r="SN119" s="68">
        <f t="shared" si="555"/>
        <v>-2.4186115716791527E-2</v>
      </c>
      <c r="SO119" s="68">
        <f t="shared" si="556"/>
        <v>-0.4359154929577464</v>
      </c>
      <c r="SP119" s="68"/>
      <c r="SQ119" s="15">
        <f t="shared" si="557"/>
        <v>-0.20693069306930689</v>
      </c>
      <c r="SS119" s="13">
        <v>16.93</v>
      </c>
      <c r="ST119" s="68">
        <f t="shared" si="558"/>
        <v>-5.6824512534818919E-2</v>
      </c>
      <c r="SU119" s="68">
        <f t="shared" si="559"/>
        <v>-5.9032606273588584E-2</v>
      </c>
      <c r="SV119" s="68">
        <f t="shared" si="560"/>
        <v>4.8946716232961533E-2</v>
      </c>
      <c r="SW119" s="68"/>
      <c r="SX119" s="15">
        <f t="shared" si="561"/>
        <v>1.0154761904761904</v>
      </c>
      <c r="SZ119" s="13">
        <v>27.23</v>
      </c>
      <c r="TA119" s="68">
        <f t="shared" si="562"/>
        <v>-1.6612495485734954E-2</v>
      </c>
      <c r="TB119" s="68">
        <f t="shared" si="563"/>
        <v>-1.8820589224504618E-2</v>
      </c>
      <c r="TC119" s="68">
        <f t="shared" si="564"/>
        <v>-0.32548922467178593</v>
      </c>
      <c r="TD119" s="68"/>
      <c r="TE119" s="15">
        <f t="shared" si="565"/>
        <v>0.74551282051282053</v>
      </c>
      <c r="TG119" s="417">
        <v>0.182</v>
      </c>
      <c r="TH119" s="68">
        <f t="shared" si="566"/>
        <v>9.9889012208656831E-3</v>
      </c>
      <c r="TI119" s="68">
        <f t="shared" si="567"/>
        <v>7.7808074820960201E-3</v>
      </c>
      <c r="TJ119" s="68">
        <f t="shared" si="568"/>
        <v>-0.17272727272727276</v>
      </c>
      <c r="TK119" s="68"/>
      <c r="TL119" s="15">
        <f t="shared" si="569"/>
        <v>7.3746312684365684E-2</v>
      </c>
      <c r="TN119" s="13">
        <v>49.85</v>
      </c>
      <c r="TO119" s="68">
        <f t="shared" si="570"/>
        <v>4.0709812108559562E-2</v>
      </c>
      <c r="TP119" s="68">
        <f t="shared" si="571"/>
        <v>3.8501718369789897E-2</v>
      </c>
      <c r="TQ119" s="68">
        <f t="shared" si="572"/>
        <v>-0.27339246281329022</v>
      </c>
      <c r="TR119" s="68"/>
      <c r="TS119" s="15">
        <f t="shared" si="573"/>
        <v>0.67563025210084038</v>
      </c>
      <c r="TU119" s="417">
        <v>3.44</v>
      </c>
      <c r="TV119" s="68">
        <f t="shared" si="574"/>
        <v>-4.9723756906077388E-2</v>
      </c>
      <c r="TW119" s="68">
        <f t="shared" si="575"/>
        <v>-5.1931850644847052E-2</v>
      </c>
      <c r="TX119" s="68">
        <f t="shared" si="576"/>
        <v>-0.21995464852607713</v>
      </c>
      <c r="TY119" s="68"/>
      <c r="TZ119" s="15">
        <f t="shared" si="577"/>
        <v>1.0116959064327486</v>
      </c>
      <c r="UB119" s="13"/>
      <c r="UC119" s="68">
        <f t="shared" si="578"/>
        <v>0</v>
      </c>
      <c r="UD119" s="68">
        <f t="shared" si="579"/>
        <v>-2.2080937387696634E-3</v>
      </c>
      <c r="UE119" s="68">
        <f t="shared" si="580"/>
        <v>0</v>
      </c>
      <c r="UF119" s="68"/>
      <c r="UG119" s="15">
        <f t="shared" si="581"/>
        <v>0</v>
      </c>
      <c r="UI119" s="417"/>
      <c r="UJ119" s="68">
        <f t="shared" si="582"/>
        <v>0</v>
      </c>
      <c r="UK119" s="68">
        <f t="shared" si="583"/>
        <v>-2.2080937387696634E-3</v>
      </c>
      <c r="UL119" s="68">
        <f t="shared" si="584"/>
        <v>0</v>
      </c>
      <c r="UM119" s="68"/>
      <c r="UN119" s="15">
        <f t="shared" si="585"/>
        <v>0</v>
      </c>
      <c r="UP119" s="417"/>
      <c r="UQ119" s="68">
        <f t="shared" si="586"/>
        <v>0</v>
      </c>
      <c r="UR119" s="68">
        <f t="shared" si="587"/>
        <v>-2.2080937387696634E-3</v>
      </c>
      <c r="US119" s="68">
        <f t="shared" si="588"/>
        <v>0</v>
      </c>
      <c r="UT119" s="68"/>
      <c r="UU119" s="15">
        <f t="shared" si="589"/>
        <v>0</v>
      </c>
      <c r="UW119" s="417"/>
      <c r="UX119" s="68">
        <f t="shared" si="590"/>
        <v>0</v>
      </c>
      <c r="UY119" s="68">
        <f t="shared" si="591"/>
        <v>-2.2080937387696634E-3</v>
      </c>
      <c r="UZ119" s="68">
        <f t="shared" si="592"/>
        <v>0</v>
      </c>
      <c r="VA119" s="68"/>
      <c r="VB119" s="15">
        <f t="shared" si="593"/>
        <v>0</v>
      </c>
      <c r="VD119" s="417"/>
      <c r="VE119" s="68">
        <f t="shared" si="594"/>
        <v>0</v>
      </c>
      <c r="VF119" s="68">
        <f t="shared" si="595"/>
        <v>-2.2080937387696634E-3</v>
      </c>
      <c r="VG119" s="68">
        <f t="shared" si="596"/>
        <v>0</v>
      </c>
      <c r="VH119" s="68"/>
      <c r="VI119" s="15">
        <f t="shared" si="597"/>
        <v>0</v>
      </c>
      <c r="VM119" s="21">
        <f t="shared" si="598"/>
        <v>-8.440993589984614E-3</v>
      </c>
      <c r="VN119" s="49"/>
      <c r="VO119" s="21">
        <f t="shared" si="599"/>
        <v>0.69906136109321393</v>
      </c>
      <c r="VP119" s="14"/>
      <c r="VQ119" s="21">
        <f t="shared" si="600"/>
        <v>0.28323575892307223</v>
      </c>
    </row>
    <row r="120" spans="1:589" ht="15.75" customHeight="1" x14ac:dyDescent="0.2">
      <c r="A120" s="127">
        <v>45819</v>
      </c>
      <c r="B120" s="4">
        <f t="shared" si="333"/>
        <v>45819</v>
      </c>
      <c r="C120" s="13">
        <v>42865.77</v>
      </c>
      <c r="D120" s="138">
        <f t="shared" si="334"/>
        <v>-1.0400000000008731</v>
      </c>
      <c r="E120" s="68">
        <f t="shared" si="335"/>
        <v>-2.4261194149993273E-5</v>
      </c>
      <c r="F120" s="15">
        <f t="shared" si="336"/>
        <v>7.558018457031193E-3</v>
      </c>
      <c r="G120" s="13">
        <v>6022.24</v>
      </c>
      <c r="H120" s="138">
        <f t="shared" si="337"/>
        <v>-16.570000000000618</v>
      </c>
      <c r="I120" s="68">
        <f t="shared" si="338"/>
        <v>-2.7439180898224348E-3</v>
      </c>
      <c r="J120" s="15">
        <f t="shared" si="339"/>
        <v>2.3906638125825608E-2</v>
      </c>
      <c r="K120" s="13">
        <v>19615.88</v>
      </c>
      <c r="L120" s="138">
        <f t="shared" si="340"/>
        <v>-99.110000000000582</v>
      </c>
      <c r="M120" s="68">
        <f t="shared" si="341"/>
        <v>-5.027139247851537E-3</v>
      </c>
      <c r="N120" s="15">
        <f t="shared" si="342"/>
        <v>1.5798939349451788E-2</v>
      </c>
      <c r="O120" s="13">
        <v>2148.23</v>
      </c>
      <c r="P120" s="138">
        <f t="shared" si="343"/>
        <v>-8.1799999999998363</v>
      </c>
      <c r="Q120" s="68">
        <f t="shared" si="344"/>
        <v>-3.7933417114555381E-3</v>
      </c>
      <c r="R120" s="15">
        <f t="shared" si="345"/>
        <v>-3.673727445564437E-2</v>
      </c>
      <c r="S120" s="18">
        <f t="shared" si="346"/>
        <v>-1.4977582416892919E-3</v>
      </c>
      <c r="T120" s="121">
        <f t="shared" si="347"/>
        <v>262.88702991008233</v>
      </c>
      <c r="U120" s="121">
        <f t="shared" si="348"/>
        <v>262.88702991008233</v>
      </c>
      <c r="V120" s="134">
        <f t="shared" si="349"/>
        <v>-1.1381721916220167E-3</v>
      </c>
      <c r="W120" s="21">
        <f t="shared" si="601"/>
        <v>1.6108149824696941E-2</v>
      </c>
      <c r="X120" s="18">
        <f t="shared" si="350"/>
        <v>-2.8971650608198758E-3</v>
      </c>
      <c r="Y120" s="353">
        <f>150171.49-9910.85</f>
        <v>140260.63999999998</v>
      </c>
      <c r="Z120" s="15">
        <v>1.9999999999999999E-6</v>
      </c>
      <c r="AA120" s="21">
        <f t="shared" si="351"/>
        <v>1.1401721916220167E-3</v>
      </c>
      <c r="AC120" s="13">
        <v>226.09</v>
      </c>
      <c r="AD120" s="68">
        <f t="shared" si="352"/>
        <v>-3.7454833876795377E-3</v>
      </c>
      <c r="AE120" s="68">
        <f t="shared" si="602"/>
        <v>-2.6073111960575211E-3</v>
      </c>
      <c r="AF120" s="68">
        <f t="shared" si="353"/>
        <v>0.37215512532621225</v>
      </c>
      <c r="AG120" s="68"/>
      <c r="AH120" s="15">
        <f t="shared" si="354"/>
        <v>-4.754148875291562E-3</v>
      </c>
      <c r="AJ120" s="13">
        <v>22.41</v>
      </c>
      <c r="AK120" s="68">
        <f t="shared" si="355"/>
        <v>-3.5571365051133082E-3</v>
      </c>
      <c r="AL120" s="68">
        <f t="shared" si="603"/>
        <v>-2.4189643134912915E-3</v>
      </c>
      <c r="AM120" s="68">
        <f t="shared" si="356"/>
        <v>0.20483870967741927</v>
      </c>
      <c r="AN120" s="68"/>
      <c r="AO120" s="15">
        <f t="shared" si="357"/>
        <v>6.5620542082738889E-2</v>
      </c>
      <c r="AQ120" s="13">
        <v>21.12</v>
      </c>
      <c r="AR120" s="68">
        <f t="shared" si="358"/>
        <v>-4.71253534401498E-3</v>
      </c>
      <c r="AS120" s="68">
        <f t="shared" si="604"/>
        <v>-3.5743631523929634E-3</v>
      </c>
      <c r="AT120" s="68">
        <f t="shared" si="359"/>
        <v>0.22292993630573257</v>
      </c>
      <c r="AU120" s="68"/>
      <c r="AV120" s="15">
        <f t="shared" si="360"/>
        <v>-1.6301816488122865E-2</v>
      </c>
      <c r="AX120" s="13">
        <v>209.6</v>
      </c>
      <c r="AY120" s="68">
        <f t="shared" si="361"/>
        <v>-2.7595394423827789E-3</v>
      </c>
      <c r="AZ120" s="68">
        <f t="shared" si="605"/>
        <v>-1.6213672507607623E-3</v>
      </c>
      <c r="BA120" s="68">
        <f t="shared" si="362"/>
        <v>0.56301267710663683</v>
      </c>
      <c r="BB120" s="68"/>
      <c r="BC120" s="15">
        <f t="shared" si="363"/>
        <v>2.6494931191537278E-2</v>
      </c>
      <c r="BE120" s="13">
        <v>78.03</v>
      </c>
      <c r="BF120" s="68">
        <f t="shared" si="364"/>
        <v>-2.5624599615625909E-4</v>
      </c>
      <c r="BG120" s="68">
        <f t="shared" si="606"/>
        <v>8.8192619546575762E-4</v>
      </c>
      <c r="BH120" s="68"/>
      <c r="BI120" s="68"/>
      <c r="BJ120" s="15">
        <f t="shared" si="365"/>
        <v>5.9182842405321019E-2</v>
      </c>
      <c r="BL120" s="13">
        <v>72.52</v>
      </c>
      <c r="BM120" s="68">
        <f t="shared" si="366"/>
        <v>4.293034205788704E-3</v>
      </c>
      <c r="BN120" s="68">
        <f t="shared" si="607"/>
        <v>5.4312063974107207E-3</v>
      </c>
      <c r="BO120" s="68">
        <f t="shared" si="367"/>
        <v>0.22128662849444244</v>
      </c>
      <c r="BP120" s="68"/>
      <c r="BQ120" s="15">
        <f t="shared" si="368"/>
        <v>9.2662347446135163E-2</v>
      </c>
      <c r="BS120" s="13">
        <v>39.880000000000003</v>
      </c>
      <c r="BT120" s="68">
        <f t="shared" si="369"/>
        <v>5.0175614651287324E-4</v>
      </c>
      <c r="BU120" s="68">
        <f t="shared" si="608"/>
        <v>1.63992833813489E-3</v>
      </c>
      <c r="BV120" s="68">
        <f t="shared" si="370"/>
        <v>7.0316693505099434E-2</v>
      </c>
      <c r="BW120" s="68"/>
      <c r="BX120" s="15">
        <f t="shared" si="371"/>
        <v>4.2614379084967388E-2</v>
      </c>
      <c r="BZ120" s="13"/>
      <c r="CA120" s="68">
        <f t="shared" si="372"/>
        <v>0</v>
      </c>
      <c r="CB120" s="68">
        <f t="shared" si="609"/>
        <v>0</v>
      </c>
      <c r="CC120" s="68">
        <f t="shared" si="373"/>
        <v>0</v>
      </c>
      <c r="CD120" s="68"/>
      <c r="CE120" s="15">
        <f t="shared" si="374"/>
        <v>0</v>
      </c>
      <c r="CG120" s="13">
        <v>31.21</v>
      </c>
      <c r="CH120" s="68">
        <f t="shared" si="375"/>
        <v>-8.5768742058449678E-3</v>
      </c>
      <c r="CI120" s="68">
        <f t="shared" si="610"/>
        <v>-7.4387020142229511E-3</v>
      </c>
      <c r="CJ120" s="68">
        <f t="shared" si="376"/>
        <v>3.2418127687727435E-2</v>
      </c>
      <c r="CK120" s="68"/>
      <c r="CL120" s="15">
        <f t="shared" si="377"/>
        <v>-9.1676367869615791E-2</v>
      </c>
      <c r="CN120" s="13">
        <v>32.43</v>
      </c>
      <c r="CO120" s="68">
        <f t="shared" si="378"/>
        <v>-9.2421441774495183E-4</v>
      </c>
      <c r="CP120" s="68">
        <f t="shared" si="611"/>
        <v>2.1395777387706483E-4</v>
      </c>
      <c r="CQ120" s="68">
        <f t="shared" si="379"/>
        <v>3.4779834077855773E-2</v>
      </c>
      <c r="CR120" s="68"/>
      <c r="CS120" s="15">
        <f t="shared" si="380"/>
        <v>-3.1072602330445152E-2</v>
      </c>
      <c r="CU120" s="13">
        <v>36.14</v>
      </c>
      <c r="CV120" s="68">
        <f t="shared" si="381"/>
        <v>-3.3094318808603819E-3</v>
      </c>
      <c r="CW120" s="68">
        <f t="shared" si="612"/>
        <v>-2.1712596892383652E-3</v>
      </c>
      <c r="CX120" s="68">
        <f t="shared" si="382"/>
        <v>0.12410575427682743</v>
      </c>
      <c r="CY120" s="68"/>
      <c r="CZ120" s="15">
        <f t="shared" si="383"/>
        <v>-3.0579399141630915E-2</v>
      </c>
      <c r="DB120" s="13">
        <v>19.670000000000002</v>
      </c>
      <c r="DC120" s="68">
        <f t="shared" si="384"/>
        <v>-5.0581689428425836E-3</v>
      </c>
      <c r="DD120" s="68">
        <f t="shared" si="613"/>
        <v>-3.9199967512205669E-3</v>
      </c>
      <c r="DE120" s="68">
        <f t="shared" si="385"/>
        <v>-0.10059442158207586</v>
      </c>
      <c r="DF120" s="68"/>
      <c r="DG120" s="15">
        <f t="shared" si="386"/>
        <v>-3.3889980353634469E-2</v>
      </c>
      <c r="DI120" s="13">
        <v>49.26</v>
      </c>
      <c r="DJ120" s="68">
        <f t="shared" si="387"/>
        <v>-8.1135902636915111E-4</v>
      </c>
      <c r="DK120" s="68">
        <f t="shared" si="614"/>
        <v>3.2681316525286555E-4</v>
      </c>
      <c r="DL120" s="68">
        <f t="shared" si="388"/>
        <v>0.11574178935447338</v>
      </c>
      <c r="DM120" s="68"/>
      <c r="DN120" s="15">
        <f t="shared" si="389"/>
        <v>0.16840607210626191</v>
      </c>
      <c r="DP120" s="13">
        <v>41.97</v>
      </c>
      <c r="DQ120" s="68">
        <f t="shared" si="390"/>
        <v>5.9923298178331738E-3</v>
      </c>
      <c r="DR120" s="68">
        <f t="shared" si="615"/>
        <v>7.1305020094551905E-3</v>
      </c>
      <c r="DS120" s="68"/>
      <c r="DT120" s="68"/>
      <c r="DU120" s="15">
        <f t="shared" si="391"/>
        <v>0.10215336134453784</v>
      </c>
      <c r="DV120" s="18"/>
      <c r="DW120" s="13">
        <v>32.92</v>
      </c>
      <c r="DX120" s="68">
        <f t="shared" si="392"/>
        <v>-3.0367446097777134E-4</v>
      </c>
      <c r="DY120" s="68">
        <f t="shared" si="616"/>
        <v>8.3449773064424532E-4</v>
      </c>
      <c r="DZ120" s="68">
        <f t="shared" si="393"/>
        <v>0.75667022411953067</v>
      </c>
      <c r="EA120" s="68"/>
      <c r="EB120" s="15">
        <f t="shared" si="394"/>
        <v>-1.6432626232446883E-2</v>
      </c>
      <c r="ED120" s="13">
        <v>36.229999999999997</v>
      </c>
      <c r="EE120" s="68">
        <f t="shared" si="395"/>
        <v>-5.7628979143798265E-3</v>
      </c>
      <c r="EF120" s="68">
        <f t="shared" si="617"/>
        <v>-4.6247257227578099E-3</v>
      </c>
      <c r="EG120" s="68">
        <f t="shared" si="396"/>
        <v>0.72277698525915335</v>
      </c>
      <c r="EH120" s="68"/>
      <c r="EI120" s="15">
        <f t="shared" si="397"/>
        <v>-1.7624728850325531E-2</v>
      </c>
      <c r="EK120" s="13">
        <v>120.1</v>
      </c>
      <c r="EL120" s="68">
        <f t="shared" si="398"/>
        <v>-3.4848987719880661E-3</v>
      </c>
      <c r="EM120" s="68">
        <f t="shared" si="618"/>
        <v>-2.3467265803660494E-3</v>
      </c>
      <c r="EN120" s="68">
        <f t="shared" si="399"/>
        <v>0.86086148125193651</v>
      </c>
      <c r="EO120" s="68"/>
      <c r="EP120" s="15">
        <f t="shared" si="400"/>
        <v>7.906558849955074E-2</v>
      </c>
      <c r="ER120" s="13">
        <v>37.06</v>
      </c>
      <c r="ES120" s="68">
        <f t="shared" si="401"/>
        <v>-6.1678734245105091E-3</v>
      </c>
      <c r="ET120" s="68">
        <f t="shared" si="619"/>
        <v>-5.0297012328884925E-3</v>
      </c>
      <c r="EU120" s="68">
        <f t="shared" si="402"/>
        <v>6.1586937840160581E-2</v>
      </c>
      <c r="EV120" s="68"/>
      <c r="EW120" s="15">
        <f t="shared" si="403"/>
        <v>-4.705579840575979E-2</v>
      </c>
      <c r="EY120" s="13">
        <v>38.26</v>
      </c>
      <c r="EZ120" s="68">
        <f t="shared" si="404"/>
        <v>1.0832232496697399E-2</v>
      </c>
      <c r="FA120" s="68">
        <f t="shared" si="620"/>
        <v>1.1970404688319416E-2</v>
      </c>
      <c r="FB120" s="68"/>
      <c r="FC120" s="68"/>
      <c r="FD120" s="15">
        <f t="shared" si="405"/>
        <v>0.55655004068348257</v>
      </c>
      <c r="FF120" s="13">
        <v>57.7</v>
      </c>
      <c r="FG120" s="68">
        <f t="shared" si="406"/>
        <v>1.7277856135402045E-2</v>
      </c>
      <c r="FH120" s="68">
        <f t="shared" si="621"/>
        <v>1.8416028327024062E-2</v>
      </c>
      <c r="FI120" s="68">
        <f t="shared" si="407"/>
        <v>-2.3358158429248401E-2</v>
      </c>
      <c r="FJ120" s="68"/>
      <c r="FK120" s="15">
        <f t="shared" si="408"/>
        <v>1.6023947878147628E-2</v>
      </c>
      <c r="FM120" s="13">
        <v>183.33</v>
      </c>
      <c r="FN120" s="68">
        <f t="shared" si="409"/>
        <v>4.9333991119881911E-3</v>
      </c>
      <c r="FO120" s="68">
        <f t="shared" si="622"/>
        <v>6.0715713036102077E-3</v>
      </c>
      <c r="FP120" s="68">
        <f t="shared" si="410"/>
        <v>0.57662538699690413</v>
      </c>
      <c r="FQ120" s="68"/>
      <c r="FR120" s="15">
        <f t="shared" si="411"/>
        <v>9.1929979081802043E-3</v>
      </c>
      <c r="FT120" s="13">
        <v>92.16</v>
      </c>
      <c r="FU120" s="68">
        <f t="shared" si="412"/>
        <v>-5.7179846801165297E-3</v>
      </c>
      <c r="FV120" s="68">
        <f t="shared" si="623"/>
        <v>-4.579812488494513E-3</v>
      </c>
      <c r="FW120" s="68">
        <f t="shared" si="413"/>
        <v>4.6915824150857613E-2</v>
      </c>
      <c r="FX120" s="68"/>
      <c r="FY120" s="15">
        <f t="shared" si="414"/>
        <v>2.1956087824351184E-2</v>
      </c>
      <c r="GA120" s="13">
        <v>18.13</v>
      </c>
      <c r="GB120" s="68">
        <f t="shared" si="415"/>
        <v>-8.205689277899459E-3</v>
      </c>
      <c r="GC120" s="68">
        <f t="shared" si="624"/>
        <v>-7.0675170862774424E-3</v>
      </c>
      <c r="GD120" s="68"/>
      <c r="GE120" s="68"/>
      <c r="GF120" s="15">
        <f t="shared" si="416"/>
        <v>4.0160642570281083E-2</v>
      </c>
      <c r="GG120" s="18"/>
      <c r="GH120" s="13">
        <v>18.440000000000001</v>
      </c>
      <c r="GI120" s="68">
        <f t="shared" si="417"/>
        <v>-7.5349838536058677E-3</v>
      </c>
      <c r="GJ120" s="68">
        <f t="shared" si="625"/>
        <v>-6.3968116619838511E-3</v>
      </c>
      <c r="GK120" s="68">
        <f t="shared" si="418"/>
        <v>-4.0582726326742855E-2</v>
      </c>
      <c r="GL120" s="68"/>
      <c r="GM120" s="15">
        <f t="shared" si="419"/>
        <v>-2.4338624338624198E-2</v>
      </c>
      <c r="GO120" s="13">
        <v>25.54</v>
      </c>
      <c r="GP120" s="68">
        <f t="shared" si="420"/>
        <v>-3.1225604996097519E-3</v>
      </c>
      <c r="GQ120" s="68">
        <f t="shared" si="626"/>
        <v>-1.9843883079877353E-3</v>
      </c>
      <c r="GR120" s="68"/>
      <c r="GS120" s="68"/>
      <c r="GT120" s="15">
        <f t="shared" si="421"/>
        <v>-6.2752293577981677E-2</v>
      </c>
      <c r="GV120" s="13">
        <v>15.18</v>
      </c>
      <c r="GW120" s="68">
        <f t="shared" si="422"/>
        <v>5.9642147117296125E-3</v>
      </c>
      <c r="GX120" s="68">
        <f t="shared" si="627"/>
        <v>7.1023869033516292E-3</v>
      </c>
      <c r="GY120" s="68">
        <f t="shared" si="423"/>
        <v>0.2810126582278481</v>
      </c>
      <c r="GZ120" s="68"/>
      <c r="HA120" s="15">
        <f t="shared" si="424"/>
        <v>0.10641399416909614</v>
      </c>
      <c r="HD120" s="26">
        <v>326.43</v>
      </c>
      <c r="HE120" s="68">
        <f t="shared" si="425"/>
        <v>1.0426569352020359E-3</v>
      </c>
      <c r="HF120" s="68">
        <f t="shared" si="628"/>
        <v>2.1808291268240526E-3</v>
      </c>
      <c r="HG120" s="68">
        <f t="shared" si="426"/>
        <v>0.83377338351778008</v>
      </c>
      <c r="HH120" s="68"/>
      <c r="HI120" s="15">
        <f t="shared" si="427"/>
        <v>-0.19168482567353401</v>
      </c>
      <c r="HK120" s="13">
        <v>40.4</v>
      </c>
      <c r="HL120" s="68">
        <f t="shared" si="428"/>
        <v>2.7989821882951692E-2</v>
      </c>
      <c r="HM120" s="68">
        <f t="shared" si="629"/>
        <v>2.9127994074573709E-2</v>
      </c>
      <c r="HN120" s="68">
        <f t="shared" si="429"/>
        <v>15.290322580645162</v>
      </c>
      <c r="HO120" s="68"/>
      <c r="HP120" s="15">
        <f t="shared" si="430"/>
        <v>0.53146322971948445</v>
      </c>
      <c r="HR120" s="13">
        <v>109.31</v>
      </c>
      <c r="HS120" s="68">
        <f t="shared" si="431"/>
        <v>1.8827476931680454E-2</v>
      </c>
      <c r="HT120" s="68">
        <f t="shared" si="630"/>
        <v>1.9965649123302471E-2</v>
      </c>
      <c r="HU120" s="68">
        <f t="shared" si="432"/>
        <v>2.003021978021978</v>
      </c>
      <c r="HV120" s="68"/>
      <c r="HW120" s="15">
        <f t="shared" si="433"/>
        <v>1.617551361903885E-2</v>
      </c>
      <c r="HY120" s="13">
        <v>142.83000000000001</v>
      </c>
      <c r="HZ120" s="68">
        <f t="shared" si="434"/>
        <v>-7.8494026118365885E-3</v>
      </c>
      <c r="IA120" s="68">
        <f t="shared" si="631"/>
        <v>-6.7112304202145718E-3</v>
      </c>
      <c r="IB120" s="68">
        <f t="shared" si="435"/>
        <v>0.34872521246458926</v>
      </c>
      <c r="IC120" s="68"/>
      <c r="ID120" s="15">
        <f t="shared" si="436"/>
        <v>6.3593715094199282E-2</v>
      </c>
      <c r="IF120" s="13">
        <v>252.91</v>
      </c>
      <c r="IG120" s="68">
        <f t="shared" si="437"/>
        <v>3.3847034296692967E-2</v>
      </c>
      <c r="IH120" s="68">
        <f t="shared" si="632"/>
        <v>3.4985206488314984E-2</v>
      </c>
      <c r="II120" s="68">
        <f t="shared" si="438"/>
        <v>0.44519999999999998</v>
      </c>
      <c r="IJ120" s="68"/>
      <c r="IK120" s="15">
        <f t="shared" si="439"/>
        <v>9.0881642512077268E-2</v>
      </c>
      <c r="IM120" s="13">
        <v>226.15</v>
      </c>
      <c r="IN120" s="68">
        <f t="shared" si="440"/>
        <v>1.1947377841417648E-2</v>
      </c>
      <c r="IO120" s="68">
        <f t="shared" si="633"/>
        <v>1.3085550033039664E-2</v>
      </c>
      <c r="IP120" s="68">
        <f t="shared" si="441"/>
        <v>3.4161296621753561</v>
      </c>
      <c r="IQ120" s="68"/>
      <c r="IR120" s="15">
        <f t="shared" si="442"/>
        <v>0.2060690096528186</v>
      </c>
      <c r="IT120" s="13">
        <v>66.33</v>
      </c>
      <c r="IU120" s="68">
        <f t="shared" si="443"/>
        <v>3.9166536111546295E-2</v>
      </c>
      <c r="IV120" s="68">
        <f t="shared" si="634"/>
        <v>4.0304708303168311E-2</v>
      </c>
      <c r="IW120" s="68">
        <f t="shared" si="444"/>
        <v>2.6345205479452054</v>
      </c>
      <c r="IX120" s="68"/>
      <c r="IY120" s="15">
        <f t="shared" si="445"/>
        <v>0.29071803852889661</v>
      </c>
      <c r="JA120" s="13">
        <v>694.14</v>
      </c>
      <c r="JB120" s="68">
        <f t="shared" si="446"/>
        <v>-1.1759681093394064E-2</v>
      </c>
      <c r="JC120" s="68">
        <f t="shared" si="635"/>
        <v>-1.0621508901772048E-2</v>
      </c>
      <c r="JD120" s="68">
        <f t="shared" si="447"/>
        <v>0.40400485436893208</v>
      </c>
      <c r="JE120" s="68"/>
      <c r="JF120" s="15">
        <f t="shared" si="448"/>
        <v>0.18553056309883692</v>
      </c>
      <c r="JH120" s="13">
        <v>472.62</v>
      </c>
      <c r="JI120" s="68">
        <f t="shared" si="449"/>
        <v>3.6099549817378506E-3</v>
      </c>
      <c r="JJ120" s="68">
        <f t="shared" si="636"/>
        <v>4.7481271733598677E-3</v>
      </c>
      <c r="JK120" s="68">
        <f t="shared" si="450"/>
        <v>0.16211364921684823</v>
      </c>
      <c r="JL120" s="68"/>
      <c r="JM120" s="15">
        <f t="shared" si="451"/>
        <v>0.1212811387900356</v>
      </c>
      <c r="JO120" s="13">
        <v>13.19</v>
      </c>
      <c r="JP120" s="68">
        <f t="shared" si="452"/>
        <v>-5.2790346907994178E-3</v>
      </c>
      <c r="JQ120" s="68">
        <f t="shared" si="637"/>
        <v>-4.1408624991774012E-3</v>
      </c>
      <c r="JR120" s="68">
        <f t="shared" si="453"/>
        <v>-0.55491817108149144</v>
      </c>
      <c r="JS120" s="68"/>
      <c r="JT120" s="15">
        <f t="shared" si="454"/>
        <v>0.29440628066732094</v>
      </c>
      <c r="JV120" s="13">
        <v>1.63</v>
      </c>
      <c r="JW120" s="68">
        <f t="shared" si="455"/>
        <v>3.1645569620253049E-2</v>
      </c>
      <c r="JX120" s="68">
        <f t="shared" si="638"/>
        <v>3.2783741811875065E-2</v>
      </c>
      <c r="JY120" s="68">
        <f t="shared" si="456"/>
        <v>-0.35573122529644269</v>
      </c>
      <c r="JZ120" s="68"/>
      <c r="KA120" s="15">
        <f t="shared" si="457"/>
        <v>-9.4444444444444525E-2</v>
      </c>
      <c r="KC120" s="13">
        <v>19.350000000000001</v>
      </c>
      <c r="KD120" s="68">
        <f t="shared" si="458"/>
        <v>1.7350157728706721E-2</v>
      </c>
      <c r="KE120" s="68">
        <f t="shared" si="639"/>
        <v>1.8488329920328738E-2</v>
      </c>
      <c r="KF120" s="68">
        <f t="shared" si="459"/>
        <v>-6.6735112936344458E-3</v>
      </c>
      <c r="KG120" s="68"/>
      <c r="KH120" s="15">
        <f t="shared" si="460"/>
        <v>-0.12759242560865638</v>
      </c>
      <c r="KI120" s="18"/>
      <c r="KJ120" s="13">
        <v>71.64</v>
      </c>
      <c r="KK120" s="68">
        <f t="shared" si="461"/>
        <v>4.5381584707427397E-2</v>
      </c>
      <c r="KL120" s="68">
        <f t="shared" si="640"/>
        <v>4.6519756899049414E-2</v>
      </c>
      <c r="KM120" s="68">
        <f t="shared" si="462"/>
        <v>2.3952606635071088</v>
      </c>
      <c r="KN120" s="68"/>
      <c r="KO120" s="15">
        <f t="shared" si="463"/>
        <v>6.5912810593661761E-2</v>
      </c>
      <c r="KQ120" s="13">
        <v>1.5469999999999999</v>
      </c>
      <c r="KR120" s="68">
        <f t="shared" si="464"/>
        <v>1.94300518134708E-3</v>
      </c>
      <c r="KS120" s="68">
        <f t="shared" si="641"/>
        <v>3.0811773729690966E-3</v>
      </c>
      <c r="KT120" s="68">
        <f t="shared" si="465"/>
        <v>-0.40954198473282449</v>
      </c>
      <c r="KU120" s="68"/>
      <c r="KV120" s="15">
        <f t="shared" si="466"/>
        <v>0.5316831683168316</v>
      </c>
      <c r="KW120" s="18"/>
      <c r="KX120" s="13">
        <v>28.8</v>
      </c>
      <c r="KY120" s="68">
        <f t="shared" si="467"/>
        <v>2.0191285866099903E-2</v>
      </c>
      <c r="KZ120" s="68">
        <f t="shared" si="642"/>
        <v>2.132945805772192E-2</v>
      </c>
      <c r="LA120" s="68">
        <f t="shared" si="468"/>
        <v>-0.59961073265674969</v>
      </c>
      <c r="LB120" s="68"/>
      <c r="LC120" s="15">
        <f t="shared" si="469"/>
        <v>0.21467735132855334</v>
      </c>
      <c r="LD120" s="18"/>
      <c r="LE120" s="13">
        <v>53.97</v>
      </c>
      <c r="LF120" s="68">
        <f t="shared" si="470"/>
        <v>4.2798660215853527E-3</v>
      </c>
      <c r="LG120" s="68">
        <f t="shared" si="643"/>
        <v>5.4180382132073693E-3</v>
      </c>
      <c r="LH120" s="68">
        <f t="shared" si="471"/>
        <v>0.50627965392129504</v>
      </c>
      <c r="LI120" s="68"/>
      <c r="LJ120" s="15">
        <f t="shared" si="472"/>
        <v>0.17046193884189981</v>
      </c>
      <c r="LL120" s="13">
        <v>118.91</v>
      </c>
      <c r="LM120" s="68">
        <f t="shared" si="473"/>
        <v>1.606425702811241E-2</v>
      </c>
      <c r="LN120" s="68">
        <f t="shared" si="644"/>
        <v>1.7202429219734427E-2</v>
      </c>
      <c r="LO120" s="68">
        <f t="shared" si="474"/>
        <v>0.35897142857142855</v>
      </c>
      <c r="LP120" s="68"/>
      <c r="LQ120" s="15">
        <f t="shared" si="475"/>
        <v>0.52039381153305209</v>
      </c>
      <c r="LS120" s="13">
        <v>15.26</v>
      </c>
      <c r="LT120" s="68">
        <f t="shared" si="476"/>
        <v>3.0384875084402383E-2</v>
      </c>
      <c r="LU120" s="68">
        <f t="shared" si="645"/>
        <v>3.1523047276024396E-2</v>
      </c>
      <c r="LV120" s="68"/>
      <c r="LW120" s="68"/>
      <c r="LX120" s="15">
        <f t="shared" si="477"/>
        <v>0.64972972972972975</v>
      </c>
      <c r="LZ120" s="13">
        <v>15.59</v>
      </c>
      <c r="MA120" s="68">
        <f t="shared" si="478"/>
        <v>-4.4699872286079363E-3</v>
      </c>
      <c r="MB120" s="68">
        <f t="shared" si="646"/>
        <v>-3.3318150369859197E-3</v>
      </c>
      <c r="MC120" s="68">
        <f t="shared" si="479"/>
        <v>-0.29932584269662921</v>
      </c>
      <c r="MD120" s="68"/>
      <c r="ME120" s="15">
        <f t="shared" si="480"/>
        <v>0.15652818991097919</v>
      </c>
      <c r="MG120" s="13">
        <v>68.03</v>
      </c>
      <c r="MH120" s="68">
        <f t="shared" si="481"/>
        <v>0.29383796120197803</v>
      </c>
      <c r="MI120" s="68">
        <f t="shared" si="647"/>
        <v>0.29497613339360007</v>
      </c>
      <c r="MJ120" s="68">
        <f t="shared" si="482"/>
        <v>8.1684636118598384</v>
      </c>
      <c r="MK120" s="68"/>
      <c r="ML120" s="15">
        <f t="shared" si="483"/>
        <v>2.2044276966556757</v>
      </c>
      <c r="MN120" s="13">
        <v>135.80000000000001</v>
      </c>
      <c r="MO120" s="68">
        <f t="shared" si="484"/>
        <v>3.0818278427205116E-2</v>
      </c>
      <c r="MP120" s="68">
        <f t="shared" si="648"/>
        <v>3.1956450618827133E-2</v>
      </c>
      <c r="MQ120" s="68">
        <f t="shared" si="485"/>
        <v>7.8633836378077887E-2</v>
      </c>
      <c r="MR120" s="68"/>
      <c r="MS120" s="15">
        <f t="shared" si="486"/>
        <v>0.21913995870365394</v>
      </c>
      <c r="MU120" s="13">
        <v>16.489999999999998</v>
      </c>
      <c r="MV120" s="68">
        <f t="shared" si="487"/>
        <v>-2.4198427102239987E-3</v>
      </c>
      <c r="MW120" s="68">
        <f t="shared" si="649"/>
        <v>-1.281670518601982E-3</v>
      </c>
      <c r="MX120" s="68">
        <f t="shared" si="488"/>
        <v>-0.20987062769525647</v>
      </c>
      <c r="MY120" s="68"/>
      <c r="MZ120" s="15">
        <f t="shared" si="489"/>
        <v>0.5454545454545453</v>
      </c>
      <c r="NB120" s="13">
        <v>245.52</v>
      </c>
      <c r="NC120" s="68">
        <f t="shared" si="490"/>
        <v>1.4545454545454587E-2</v>
      </c>
      <c r="ND120" s="68">
        <f t="shared" si="650"/>
        <v>1.5683626737076604E-2</v>
      </c>
      <c r="NE120" s="68">
        <f t="shared" si="491"/>
        <v>0.81235697940503437</v>
      </c>
      <c r="NF120" s="68"/>
      <c r="NG120" s="15">
        <f t="shared" si="492"/>
        <v>0.47203069728400998</v>
      </c>
      <c r="NI120" s="13">
        <v>6.07</v>
      </c>
      <c r="NJ120" s="68">
        <f t="shared" si="493"/>
        <v>-9.7879282218596431E-3</v>
      </c>
      <c r="NK120" s="68">
        <f t="shared" si="651"/>
        <v>-8.6497560302376264E-3</v>
      </c>
      <c r="NL120" s="68">
        <f t="shared" si="494"/>
        <v>-0.95180627233028969</v>
      </c>
      <c r="NM120" s="68"/>
      <c r="NN120" s="15">
        <f t="shared" si="495"/>
        <v>0.23877551020408161</v>
      </c>
      <c r="NP120" s="13">
        <v>483.47</v>
      </c>
      <c r="NQ120" s="68">
        <f t="shared" si="496"/>
        <v>3.900541562795503E-2</v>
      </c>
      <c r="NR120" s="68">
        <f t="shared" si="652"/>
        <v>4.0143587819577047E-2</v>
      </c>
      <c r="NS120" s="68">
        <f t="shared" si="497"/>
        <v>2.6835809523809524</v>
      </c>
      <c r="NT120" s="68"/>
      <c r="NU120" s="15">
        <f t="shared" si="498"/>
        <v>0.4698264068342809</v>
      </c>
      <c r="NW120" s="13">
        <v>177.35</v>
      </c>
      <c r="NX120" s="68">
        <f t="shared" si="499"/>
        <v>-6.998880179171333E-3</v>
      </c>
      <c r="NY120" s="68">
        <f t="shared" si="653"/>
        <v>-5.8607079875493164E-3</v>
      </c>
      <c r="NZ120" s="68">
        <f t="shared" si="500"/>
        <v>9.0464269458352502E-3</v>
      </c>
      <c r="OA120" s="68"/>
      <c r="OB120" s="15">
        <f t="shared" si="501"/>
        <v>-6.3127311146328663E-2</v>
      </c>
      <c r="OD120" s="13">
        <v>1.72</v>
      </c>
      <c r="OE120" s="68">
        <f t="shared" si="502"/>
        <v>-4.4444444444444481E-2</v>
      </c>
      <c r="OF120" s="68">
        <f t="shared" si="654"/>
        <v>-4.3306272252822464E-2</v>
      </c>
      <c r="OG120" s="68">
        <f t="shared" si="503"/>
        <v>-0.99237825142907787</v>
      </c>
      <c r="OH120" s="68"/>
      <c r="OI120" s="15">
        <f t="shared" si="504"/>
        <v>0.17808219178082194</v>
      </c>
      <c r="OK120" s="13">
        <v>158.13</v>
      </c>
      <c r="OL120" s="68">
        <f t="shared" si="505"/>
        <v>8.4939965694682651E-2</v>
      </c>
      <c r="OM120" s="68">
        <f t="shared" si="655"/>
        <v>8.6078137886304668E-2</v>
      </c>
      <c r="ON120" s="68">
        <f t="shared" si="506"/>
        <v>2.7250883392226144</v>
      </c>
      <c r="OO120" s="68"/>
      <c r="OP120" s="15">
        <f t="shared" si="507"/>
        <v>1.3739678726917879</v>
      </c>
      <c r="OR120" s="13">
        <v>4.34</v>
      </c>
      <c r="OS120" s="68">
        <f t="shared" si="508"/>
        <v>2.3584905660377273E-2</v>
      </c>
      <c r="OT120" s="68">
        <f t="shared" si="656"/>
        <v>2.472307785199929E-2</v>
      </c>
      <c r="OU120" s="68">
        <f t="shared" si="509"/>
        <v>-0.4363636363636364</v>
      </c>
      <c r="OV120" s="68"/>
      <c r="OW120" s="15">
        <f t="shared" si="510"/>
        <v>2.8749999999999996</v>
      </c>
      <c r="OY120" s="13">
        <v>141.81</v>
      </c>
      <c r="OZ120" s="68">
        <f t="shared" si="511"/>
        <v>2.3751082876118913E-2</v>
      </c>
      <c r="PA120" s="68">
        <f t="shared" si="657"/>
        <v>2.488925506774093E-2</v>
      </c>
      <c r="PB120" s="68">
        <f t="shared" si="665"/>
        <v>3.3633846153846156</v>
      </c>
      <c r="PC120" s="68"/>
      <c r="PD120" s="15">
        <f t="shared" si="512"/>
        <v>0.23797468354430384</v>
      </c>
      <c r="PE120" s="18"/>
      <c r="PF120" s="13">
        <v>246.67</v>
      </c>
      <c r="PG120" s="68">
        <f t="shared" si="513"/>
        <v>6.8163265306121941E-3</v>
      </c>
      <c r="PH120" s="68">
        <f t="shared" si="658"/>
        <v>7.9544987222342108E-3</v>
      </c>
      <c r="PI120" s="68">
        <f t="shared" si="514"/>
        <v>-0.29158529580700748</v>
      </c>
      <c r="PJ120" s="68"/>
      <c r="PK120" s="15">
        <f t="shared" si="515"/>
        <v>0.17950557069765213</v>
      </c>
      <c r="PM120" s="13"/>
      <c r="PN120" s="68">
        <f t="shared" si="516"/>
        <v>0</v>
      </c>
      <c r="PO120" s="68">
        <f t="shared" si="517"/>
        <v>1.1381721916220167E-3</v>
      </c>
      <c r="PP120" s="68">
        <f t="shared" si="518"/>
        <v>0</v>
      </c>
      <c r="PQ120" s="68"/>
      <c r="PR120" s="15">
        <f t="shared" si="519"/>
        <v>0</v>
      </c>
      <c r="PT120" s="13">
        <v>5.41</v>
      </c>
      <c r="PU120" s="68">
        <f t="shared" si="520"/>
        <v>9.3283582089551901E-3</v>
      </c>
      <c r="PV120" s="68">
        <f t="shared" si="659"/>
        <v>1.0466530400577207E-2</v>
      </c>
      <c r="PW120" s="68">
        <f t="shared" si="521"/>
        <v>-0.37958715596330278</v>
      </c>
      <c r="PX120" s="68"/>
      <c r="PY120" s="15">
        <f t="shared" si="522"/>
        <v>5.4580896686159897E-2</v>
      </c>
      <c r="QA120" s="13">
        <v>220.89</v>
      </c>
      <c r="QB120" s="68">
        <f t="shared" si="523"/>
        <v>1.3145965548503719E-3</v>
      </c>
      <c r="QC120" s="68">
        <f t="shared" si="660"/>
        <v>2.4527687464723884E-3</v>
      </c>
      <c r="QD120" s="68">
        <f t="shared" si="524"/>
        <v>-0.34529772666646907</v>
      </c>
      <c r="QE120" s="68"/>
      <c r="QF120" s="15">
        <f t="shared" si="525"/>
        <v>0.15202878898508385</v>
      </c>
      <c r="QH120" s="13">
        <v>1.47</v>
      </c>
      <c r="QI120" s="68">
        <f t="shared" si="526"/>
        <v>2.4390243902438966E-2</v>
      </c>
      <c r="QJ120" s="68">
        <f t="shared" si="661"/>
        <v>2.5528416094060983E-2</v>
      </c>
      <c r="QK120" s="68">
        <f t="shared" si="527"/>
        <v>-0.41434262948207168</v>
      </c>
      <c r="QL120" s="68"/>
      <c r="QM120" s="15">
        <f t="shared" si="528"/>
        <v>0.13076923076923072</v>
      </c>
      <c r="QO120" s="13">
        <v>12.45</v>
      </c>
      <c r="QP120" s="68">
        <f t="shared" si="529"/>
        <v>-2.7343750000000111E-2</v>
      </c>
      <c r="QQ120" s="68">
        <f t="shared" si="662"/>
        <v>-2.6205577808378094E-2</v>
      </c>
      <c r="QR120" s="68">
        <f t="shared" si="530"/>
        <v>-0.98482410590214287</v>
      </c>
      <c r="QS120" s="68"/>
      <c r="QT120" s="15">
        <f t="shared" si="531"/>
        <v>8.4494773519163666E-2</v>
      </c>
      <c r="QV120" s="13">
        <v>1.9970000000000001</v>
      </c>
      <c r="QW120" s="68">
        <f t="shared" si="532"/>
        <v>0.17956290608387479</v>
      </c>
      <c r="QX120" s="68">
        <f t="shared" si="663"/>
        <v>0.18070107827549681</v>
      </c>
      <c r="QY120" s="68">
        <f t="shared" si="533"/>
        <v>-0.43427762039660051</v>
      </c>
      <c r="QZ120" s="68"/>
      <c r="RA120" s="15">
        <f t="shared" si="534"/>
        <v>-0.18389865140988965</v>
      </c>
      <c r="RC120" s="13">
        <v>36.58</v>
      </c>
      <c r="RD120" s="68">
        <f t="shared" si="535"/>
        <v>1.077645758496824E-2</v>
      </c>
      <c r="RE120" s="68">
        <f t="shared" si="664"/>
        <v>1.1914629776590257E-2</v>
      </c>
      <c r="RF120" s="68">
        <f t="shared" si="536"/>
        <v>-0.20976452797580472</v>
      </c>
      <c r="RG120" s="68"/>
      <c r="RH120" s="15">
        <f t="shared" si="537"/>
        <v>0.47797979797979789</v>
      </c>
      <c r="RJ120" s="13">
        <v>214.1</v>
      </c>
      <c r="RK120" s="68">
        <f t="shared" si="538"/>
        <v>7.7191000658946921E-3</v>
      </c>
      <c r="RL120" s="68">
        <f t="shared" si="539"/>
        <v>8.8572722575167087E-3</v>
      </c>
      <c r="RM120" s="68">
        <f t="shared" si="540"/>
        <v>-6.8652008535115411E-3</v>
      </c>
      <c r="RN120" s="68"/>
      <c r="RO120" s="15">
        <f t="shared" si="541"/>
        <v>8.8348922326148813E-2</v>
      </c>
      <c r="RQ120" s="13">
        <v>13.81</v>
      </c>
      <c r="RR120" s="68">
        <f t="shared" si="542"/>
        <v>2.4480712166172112E-2</v>
      </c>
      <c r="RS120" s="68">
        <f t="shared" si="543"/>
        <v>2.5618884357794129E-2</v>
      </c>
      <c r="RT120" s="68">
        <f t="shared" si="544"/>
        <v>-5.6693989071038252E-2</v>
      </c>
      <c r="RU120" s="68"/>
      <c r="RV120" s="15">
        <f t="shared" si="545"/>
        <v>-0.33733205374280228</v>
      </c>
      <c r="RX120" s="13">
        <v>136.38999999999999</v>
      </c>
      <c r="RY120" s="68">
        <f t="shared" si="546"/>
        <v>2.6955801520969686E-2</v>
      </c>
      <c r="RZ120" s="68">
        <f t="shared" si="547"/>
        <v>2.8093973712591702E-2</v>
      </c>
      <c r="SA120" s="68">
        <f t="shared" si="548"/>
        <v>2.5026303923042118E-2</v>
      </c>
      <c r="SB120" s="68"/>
      <c r="SC120" s="15">
        <f t="shared" si="549"/>
        <v>0.80338490017188935</v>
      </c>
      <c r="SE120" s="13">
        <v>12.52</v>
      </c>
      <c r="SF120" s="68">
        <f t="shared" si="550"/>
        <v>0.1138790035587188</v>
      </c>
      <c r="SG120" s="68">
        <f t="shared" si="551"/>
        <v>0.11501717575034082</v>
      </c>
      <c r="SH120" s="68">
        <f t="shared" si="552"/>
        <v>1.5999999999999658E-3</v>
      </c>
      <c r="SI120" s="68"/>
      <c r="SJ120" s="15">
        <f t="shared" si="553"/>
        <v>-0.1795543905635649</v>
      </c>
      <c r="SL120" s="13">
        <v>0.71399999999999997</v>
      </c>
      <c r="SM120" s="68">
        <f t="shared" si="554"/>
        <v>-0.10861423220973791</v>
      </c>
      <c r="SN120" s="68">
        <f t="shared" si="555"/>
        <v>-0.1074760600181159</v>
      </c>
      <c r="SO120" s="68">
        <f t="shared" si="556"/>
        <v>-0.4971830985915493</v>
      </c>
      <c r="SP120" s="68"/>
      <c r="SQ120" s="15">
        <f t="shared" si="557"/>
        <v>-0.29306930693069311</v>
      </c>
      <c r="SS120" s="13">
        <v>16.53</v>
      </c>
      <c r="ST120" s="68">
        <f t="shared" si="558"/>
        <v>-2.3626698168930808E-2</v>
      </c>
      <c r="SU120" s="68">
        <f t="shared" si="559"/>
        <v>-2.2488525977308792E-2</v>
      </c>
      <c r="SV120" s="68">
        <f t="shared" si="560"/>
        <v>2.4163568773234233E-2</v>
      </c>
      <c r="SW120" s="68"/>
      <c r="SX120" s="15">
        <f t="shared" si="561"/>
        <v>0.96785714285714286</v>
      </c>
      <c r="SZ120" s="13">
        <v>25.64</v>
      </c>
      <c r="TA120" s="68">
        <f t="shared" si="562"/>
        <v>-5.8391479985310316E-2</v>
      </c>
      <c r="TB120" s="68">
        <f t="shared" si="563"/>
        <v>-5.7253307793688299E-2</v>
      </c>
      <c r="TC120" s="68">
        <f t="shared" si="564"/>
        <v>-0.36487490710923948</v>
      </c>
      <c r="TD120" s="68"/>
      <c r="TE120" s="15">
        <f t="shared" si="565"/>
        <v>0.64358974358974363</v>
      </c>
      <c r="TG120" s="417">
        <v>0.17799999999999999</v>
      </c>
      <c r="TH120" s="68">
        <f t="shared" si="566"/>
        <v>-2.1978021978021997E-2</v>
      </c>
      <c r="TI120" s="68">
        <f t="shared" si="567"/>
        <v>-2.083984978639998E-2</v>
      </c>
      <c r="TJ120" s="68">
        <f t="shared" si="568"/>
        <v>-0.19090909090909094</v>
      </c>
      <c r="TK120" s="68"/>
      <c r="TL120" s="15">
        <f t="shared" si="569"/>
        <v>5.0147492625368606E-2</v>
      </c>
      <c r="TN120" s="13">
        <v>49.99</v>
      </c>
      <c r="TO120" s="68">
        <f t="shared" si="570"/>
        <v>2.8084252758274939E-3</v>
      </c>
      <c r="TP120" s="68">
        <f t="shared" si="571"/>
        <v>3.946597467449511E-3</v>
      </c>
      <c r="TQ120" s="68">
        <f t="shared" si="572"/>
        <v>-0.2713518398402483</v>
      </c>
      <c r="TR120" s="68"/>
      <c r="TS120" s="15">
        <f t="shared" si="573"/>
        <v>0.6803361344537816</v>
      </c>
      <c r="TU120" s="417">
        <v>3.41</v>
      </c>
      <c r="TV120" s="68">
        <f t="shared" si="574"/>
        <v>-8.7209302325580822E-3</v>
      </c>
      <c r="TW120" s="68">
        <f t="shared" si="575"/>
        <v>-7.5827580409360655E-3</v>
      </c>
      <c r="TX120" s="68">
        <f t="shared" si="576"/>
        <v>-0.22675736961451246</v>
      </c>
      <c r="TY120" s="68"/>
      <c r="TZ120" s="15">
        <f t="shared" si="577"/>
        <v>0.9941520467836259</v>
      </c>
      <c r="UB120" s="13"/>
      <c r="UC120" s="68">
        <f t="shared" si="578"/>
        <v>0</v>
      </c>
      <c r="UD120" s="68">
        <f t="shared" si="579"/>
        <v>1.1381721916220167E-3</v>
      </c>
      <c r="UE120" s="68">
        <f t="shared" si="580"/>
        <v>0</v>
      </c>
      <c r="UF120" s="68"/>
      <c r="UG120" s="15">
        <f t="shared" si="581"/>
        <v>0</v>
      </c>
      <c r="UI120" s="417"/>
      <c r="UJ120" s="68">
        <f t="shared" si="582"/>
        <v>0</v>
      </c>
      <c r="UK120" s="68">
        <f t="shared" si="583"/>
        <v>1.1381721916220167E-3</v>
      </c>
      <c r="UL120" s="68">
        <f t="shared" si="584"/>
        <v>0</v>
      </c>
      <c r="UM120" s="68"/>
      <c r="UN120" s="15">
        <f t="shared" si="585"/>
        <v>0</v>
      </c>
      <c r="UP120" s="417"/>
      <c r="UQ120" s="68">
        <f t="shared" si="586"/>
        <v>0</v>
      </c>
      <c r="UR120" s="68">
        <f t="shared" si="587"/>
        <v>1.1381721916220167E-3</v>
      </c>
      <c r="US120" s="68">
        <f t="shared" si="588"/>
        <v>0</v>
      </c>
      <c r="UT120" s="68"/>
      <c r="UU120" s="15">
        <f t="shared" si="589"/>
        <v>0</v>
      </c>
      <c r="UW120" s="417"/>
      <c r="UX120" s="68">
        <f t="shared" si="590"/>
        <v>0</v>
      </c>
      <c r="UY120" s="68">
        <f t="shared" si="591"/>
        <v>1.1381721916220167E-3</v>
      </c>
      <c r="UZ120" s="68">
        <f t="shared" si="592"/>
        <v>0</v>
      </c>
      <c r="VA120" s="68"/>
      <c r="VB120" s="15">
        <f t="shared" si="593"/>
        <v>0</v>
      </c>
      <c r="VD120" s="417"/>
      <c r="VE120" s="68">
        <f t="shared" si="594"/>
        <v>0</v>
      </c>
      <c r="VF120" s="68">
        <f t="shared" si="595"/>
        <v>1.1381721916220167E-3</v>
      </c>
      <c r="VG120" s="68">
        <f t="shared" si="596"/>
        <v>0</v>
      </c>
      <c r="VH120" s="68"/>
      <c r="VI120" s="15">
        <f t="shared" si="597"/>
        <v>0</v>
      </c>
      <c r="VM120" s="21">
        <f t="shared" si="598"/>
        <v>1.9514602949306119E-2</v>
      </c>
      <c r="VN120" s="49"/>
      <c r="VO120" s="21">
        <f t="shared" si="599"/>
        <v>0.79436398730723856</v>
      </c>
      <c r="VP120" s="14"/>
      <c r="VQ120" s="21">
        <f t="shared" si="600"/>
        <v>0.32185176629031242</v>
      </c>
    </row>
    <row r="121" spans="1:589" ht="15.75" customHeight="1" x14ac:dyDescent="0.2">
      <c r="A121" s="127">
        <v>45820</v>
      </c>
      <c r="B121" s="4">
        <f t="shared" si="333"/>
        <v>45820</v>
      </c>
      <c r="C121" s="13">
        <v>42967.62</v>
      </c>
      <c r="D121" s="138">
        <f t="shared" si="334"/>
        <v>101.85000000000582</v>
      </c>
      <c r="E121" s="68">
        <f t="shared" si="335"/>
        <v>2.376021706830551E-3</v>
      </c>
      <c r="F121" s="15">
        <f t="shared" si="336"/>
        <v>9.9519981797762756E-3</v>
      </c>
      <c r="G121" s="13">
        <v>6045.25</v>
      </c>
      <c r="H121" s="138">
        <f t="shared" si="337"/>
        <v>23.010000000000218</v>
      </c>
      <c r="I121" s="68">
        <f t="shared" si="338"/>
        <v>3.8208374292622378E-3</v>
      </c>
      <c r="J121" s="15">
        <f t="shared" si="339"/>
        <v>2.7818818932846826E-2</v>
      </c>
      <c r="K121" s="13">
        <v>19662.48</v>
      </c>
      <c r="L121" s="138">
        <f t="shared" si="340"/>
        <v>46.599999999998545</v>
      </c>
      <c r="M121" s="68">
        <f t="shared" si="341"/>
        <v>2.3756262783009756E-3</v>
      </c>
      <c r="N121" s="15">
        <f t="shared" si="342"/>
        <v>1.8212098003240605E-2</v>
      </c>
      <c r="O121" s="13">
        <v>2140.09</v>
      </c>
      <c r="P121" s="138">
        <f t="shared" si="343"/>
        <v>-8.1399999999998727</v>
      </c>
      <c r="Q121" s="68">
        <f t="shared" si="344"/>
        <v>-3.7891659645381886E-3</v>
      </c>
      <c r="R121" s="15">
        <f t="shared" si="345"/>
        <v>-4.0387236790185327E-2</v>
      </c>
      <c r="S121" s="18">
        <f t="shared" si="346"/>
        <v>1.5905015837689557E-3</v>
      </c>
      <c r="T121" s="121">
        <f t="shared" si="347"/>
        <v>263.2051302268361</v>
      </c>
      <c r="U121" s="121">
        <f t="shared" si="348"/>
        <v>263.2051302268361</v>
      </c>
      <c r="V121" s="134">
        <f t="shared" si="349"/>
        <v>1.2100266675863537E-3</v>
      </c>
      <c r="W121" s="21">
        <f t="shared" si="601"/>
        <v>1.7337667783136657E-2</v>
      </c>
      <c r="X121" s="18">
        <f t="shared" si="350"/>
        <v>1.195829862463894E-3</v>
      </c>
      <c r="Y121" s="353">
        <f>140264.79-16648.5</f>
        <v>123616.29000000001</v>
      </c>
      <c r="Z121" s="15">
        <v>1.9999999999999999E-6</v>
      </c>
      <c r="AA121" s="21">
        <f t="shared" si="351"/>
        <v>-1.2080266675863537E-3</v>
      </c>
      <c r="AC121" s="13">
        <v>226.49</v>
      </c>
      <c r="AD121" s="68">
        <f t="shared" si="352"/>
        <v>1.7692069529833504E-3</v>
      </c>
      <c r="AE121" s="68">
        <f t="shared" si="602"/>
        <v>5.5918028539699667E-4</v>
      </c>
      <c r="AF121" s="68">
        <f t="shared" si="353"/>
        <v>0.37458275171451111</v>
      </c>
      <c r="AG121" s="68"/>
      <c r="AH121" s="15">
        <f t="shared" si="354"/>
        <v>-2.9933529955538953E-3</v>
      </c>
      <c r="AJ121" s="13">
        <v>22.47</v>
      </c>
      <c r="AK121" s="68">
        <f t="shared" si="355"/>
        <v>2.6773761713520181E-3</v>
      </c>
      <c r="AL121" s="68">
        <f t="shared" si="603"/>
        <v>1.4673495037656643E-3</v>
      </c>
      <c r="AM121" s="68">
        <f t="shared" si="356"/>
        <v>0.2080645161290321</v>
      </c>
      <c r="AN121" s="68"/>
      <c r="AO121" s="15">
        <f t="shared" si="357"/>
        <v>6.8473609129814442E-2</v>
      </c>
      <c r="AQ121" s="13">
        <v>21.2</v>
      </c>
      <c r="AR121" s="68">
        <f t="shared" si="358"/>
        <v>3.7878787878787069E-3</v>
      </c>
      <c r="AS121" s="68">
        <f t="shared" si="604"/>
        <v>2.5778521202923532E-3</v>
      </c>
      <c r="AT121" s="68">
        <f t="shared" si="359"/>
        <v>0.22756224667052691</v>
      </c>
      <c r="AU121" s="68"/>
      <c r="AV121" s="15">
        <f t="shared" si="360"/>
        <v>-1.2575687005123409E-2</v>
      </c>
      <c r="AX121" s="13">
        <v>210.41</v>
      </c>
      <c r="AY121" s="68">
        <f t="shared" si="361"/>
        <v>3.8645038167939042E-3</v>
      </c>
      <c r="AZ121" s="68">
        <f t="shared" si="605"/>
        <v>2.6544771492075505E-3</v>
      </c>
      <c r="BA121" s="68">
        <f t="shared" si="362"/>
        <v>0.56905294556301267</v>
      </c>
      <c r="BB121" s="68"/>
      <c r="BC121" s="15">
        <f t="shared" si="363"/>
        <v>3.0461824771046569E-2</v>
      </c>
      <c r="BE121" s="13">
        <v>78.39</v>
      </c>
      <c r="BF121" s="68">
        <f t="shared" si="364"/>
        <v>4.6136101499423222E-3</v>
      </c>
      <c r="BG121" s="68">
        <f t="shared" si="606"/>
        <v>3.4035834823559685E-3</v>
      </c>
      <c r="BH121" s="68"/>
      <c r="BI121" s="68"/>
      <c r="BJ121" s="15">
        <f t="shared" si="365"/>
        <v>6.4069499117686959E-2</v>
      </c>
      <c r="BL121" s="13">
        <v>72.489999999999995</v>
      </c>
      <c r="BM121" s="68">
        <f t="shared" si="366"/>
        <v>-4.1367898510757224E-4</v>
      </c>
      <c r="BN121" s="68">
        <f t="shared" si="607"/>
        <v>-1.6237056526939258E-3</v>
      </c>
      <c r="BO121" s="68">
        <f t="shared" si="367"/>
        <v>0.22078140788144143</v>
      </c>
      <c r="BP121" s="68"/>
      <c r="BQ121" s="15">
        <f t="shared" si="368"/>
        <v>9.2210335995178389E-2</v>
      </c>
      <c r="BS121" s="13">
        <v>40.24</v>
      </c>
      <c r="BT121" s="68">
        <f t="shared" si="369"/>
        <v>9.0270812437311786E-3</v>
      </c>
      <c r="BU121" s="68">
        <f t="shared" si="608"/>
        <v>7.8170545761448249E-3</v>
      </c>
      <c r="BV121" s="68">
        <f t="shared" si="370"/>
        <v>7.9978529253891678E-2</v>
      </c>
      <c r="BW121" s="68"/>
      <c r="BX121" s="15">
        <f t="shared" si="371"/>
        <v>5.2026143790849723E-2</v>
      </c>
      <c r="BZ121" s="13"/>
      <c r="CA121" s="68">
        <f t="shared" si="372"/>
        <v>0</v>
      </c>
      <c r="CB121" s="68">
        <f t="shared" si="609"/>
        <v>0</v>
      </c>
      <c r="CC121" s="68">
        <f t="shared" si="373"/>
        <v>0</v>
      </c>
      <c r="CD121" s="68"/>
      <c r="CE121" s="15">
        <f t="shared" si="374"/>
        <v>0</v>
      </c>
      <c r="CG121" s="13">
        <v>31.08</v>
      </c>
      <c r="CH121" s="68">
        <f t="shared" si="375"/>
        <v>-4.1653316244794156E-3</v>
      </c>
      <c r="CI121" s="68">
        <f t="shared" si="610"/>
        <v>-5.3753582920657694E-3</v>
      </c>
      <c r="CJ121" s="68">
        <f t="shared" si="376"/>
        <v>2.811776381078392E-2</v>
      </c>
      <c r="CK121" s="68"/>
      <c r="CL121" s="15">
        <f t="shared" si="377"/>
        <v>-9.5459837019790494E-2</v>
      </c>
      <c r="CN121" s="13">
        <v>32.369999999999997</v>
      </c>
      <c r="CO121" s="68">
        <f t="shared" si="378"/>
        <v>-1.8501387604071007E-3</v>
      </c>
      <c r="CP121" s="68">
        <f t="shared" si="611"/>
        <v>-3.0601654279934542E-3</v>
      </c>
      <c r="CQ121" s="68">
        <f t="shared" si="379"/>
        <v>3.2865347798340702E-2</v>
      </c>
      <c r="CR121" s="68"/>
      <c r="CS121" s="15">
        <f t="shared" si="380"/>
        <v>-3.2865252464893975E-2</v>
      </c>
      <c r="CU121" s="13">
        <v>36.17</v>
      </c>
      <c r="CV121" s="68">
        <f t="shared" si="381"/>
        <v>8.3010514665194074E-4</v>
      </c>
      <c r="CW121" s="68">
        <f t="shared" si="612"/>
        <v>-3.7992152093441298E-4</v>
      </c>
      <c r="CX121" s="68">
        <f t="shared" si="382"/>
        <v>0.12503888024883369</v>
      </c>
      <c r="CY121" s="68"/>
      <c r="CZ121" s="15">
        <f t="shared" si="383"/>
        <v>-2.9774678111587967E-2</v>
      </c>
      <c r="DB121" s="13">
        <v>19.66</v>
      </c>
      <c r="DC121" s="68">
        <f t="shared" si="384"/>
        <v>-5.0838840874436011E-4</v>
      </c>
      <c r="DD121" s="68">
        <f t="shared" si="613"/>
        <v>-1.7184150763307139E-3</v>
      </c>
      <c r="DE121" s="68">
        <f t="shared" si="385"/>
        <v>-0.10105166895290356</v>
      </c>
      <c r="DF121" s="68"/>
      <c r="DG121" s="15">
        <f t="shared" si="386"/>
        <v>-3.4381139489194468E-2</v>
      </c>
      <c r="DI121" s="13">
        <v>49.61</v>
      </c>
      <c r="DJ121" s="68">
        <f t="shared" si="387"/>
        <v>7.1051563134389246E-3</v>
      </c>
      <c r="DK121" s="68">
        <f t="shared" si="614"/>
        <v>5.8951296458525709E-3</v>
      </c>
      <c r="DL121" s="68">
        <f t="shared" si="388"/>
        <v>0.12366930917327296</v>
      </c>
      <c r="DM121" s="68"/>
      <c r="DN121" s="15">
        <f t="shared" si="389"/>
        <v>0.17670777988614808</v>
      </c>
      <c r="DP121" s="13">
        <v>41.89</v>
      </c>
      <c r="DQ121" s="68">
        <f t="shared" si="390"/>
        <v>-1.906123421491501E-3</v>
      </c>
      <c r="DR121" s="68">
        <f t="shared" si="615"/>
        <v>-3.1161500890778547E-3</v>
      </c>
      <c r="DS121" s="68"/>
      <c r="DT121" s="68"/>
      <c r="DU121" s="15">
        <f t="shared" si="391"/>
        <v>0.10005252100840342</v>
      </c>
      <c r="DV121" s="18"/>
      <c r="DW121" s="13">
        <v>33.15</v>
      </c>
      <c r="DX121" s="68">
        <f t="shared" si="392"/>
        <v>6.9866342648844731E-3</v>
      </c>
      <c r="DY121" s="68">
        <f t="shared" si="616"/>
        <v>5.7766075972981194E-3</v>
      </c>
      <c r="DZ121" s="68">
        <f t="shared" si="393"/>
        <v>0.7689434364994665</v>
      </c>
      <c r="EA121" s="68"/>
      <c r="EB121" s="15">
        <f t="shared" si="394"/>
        <v>-9.5608007170600619E-3</v>
      </c>
      <c r="ED121" s="13">
        <v>36.49</v>
      </c>
      <c r="EE121" s="68">
        <f t="shared" si="395"/>
        <v>7.1763731714050549E-3</v>
      </c>
      <c r="EF121" s="68">
        <f t="shared" si="617"/>
        <v>5.9663465038187011E-3</v>
      </c>
      <c r="EG121" s="68">
        <f t="shared" si="396"/>
        <v>0.73514027579648122</v>
      </c>
      <c r="EH121" s="68"/>
      <c r="EI121" s="15">
        <f t="shared" si="397"/>
        <v>-1.0574837310195243E-2</v>
      </c>
      <c r="EK121" s="13">
        <v>119.53</v>
      </c>
      <c r="EL121" s="68">
        <f t="shared" si="398"/>
        <v>-4.7460449625311672E-3</v>
      </c>
      <c r="EM121" s="68">
        <f t="shared" si="618"/>
        <v>-5.9560716301175209E-3</v>
      </c>
      <c r="EN121" s="68">
        <f t="shared" si="399"/>
        <v>0.85202974899287243</v>
      </c>
      <c r="EO121" s="68"/>
      <c r="EP121" s="15">
        <f t="shared" si="400"/>
        <v>7.3944294699011717E-2</v>
      </c>
      <c r="ER121" s="13">
        <v>37.25</v>
      </c>
      <c r="ES121" s="68">
        <f t="shared" si="401"/>
        <v>5.1268213707500732E-3</v>
      </c>
      <c r="ET121" s="68">
        <f t="shared" si="619"/>
        <v>3.9167947031637194E-3</v>
      </c>
      <c r="EU121" s="68">
        <f t="shared" si="402"/>
        <v>6.7029504439988646E-2</v>
      </c>
      <c r="EV121" s="68"/>
      <c r="EW121" s="15">
        <f t="shared" si="403"/>
        <v>-4.2170223707894076E-2</v>
      </c>
      <c r="EY121" s="13">
        <v>39.32</v>
      </c>
      <c r="EZ121" s="68">
        <f t="shared" si="404"/>
        <v>2.770517511761637E-2</v>
      </c>
      <c r="FA121" s="68">
        <f t="shared" si="620"/>
        <v>2.6495148450030016E-2</v>
      </c>
      <c r="FB121" s="68"/>
      <c r="FC121" s="68"/>
      <c r="FD121" s="15">
        <f t="shared" si="405"/>
        <v>0.59967453213995126</v>
      </c>
      <c r="FF121" s="13">
        <v>58.04</v>
      </c>
      <c r="FG121" s="68">
        <f t="shared" si="406"/>
        <v>5.8925476603118943E-3</v>
      </c>
      <c r="FH121" s="68">
        <f t="shared" si="621"/>
        <v>4.6825209927255406E-3</v>
      </c>
      <c r="FI121" s="68">
        <f t="shared" si="407"/>
        <v>-1.7603249830737969E-2</v>
      </c>
      <c r="FJ121" s="68"/>
      <c r="FK121" s="15">
        <f t="shared" si="408"/>
        <v>2.201091741503786E-2</v>
      </c>
      <c r="FM121" s="13">
        <v>183.24</v>
      </c>
      <c r="FN121" s="68">
        <f t="shared" si="409"/>
        <v>-4.909180166912311E-4</v>
      </c>
      <c r="FO121" s="68">
        <f t="shared" si="622"/>
        <v>-1.7009446842775849E-3</v>
      </c>
      <c r="FP121" s="68">
        <f t="shared" si="410"/>
        <v>0.57585139318885459</v>
      </c>
      <c r="FQ121" s="68"/>
      <c r="FR121" s="15">
        <f t="shared" si="411"/>
        <v>8.6975668831884428E-3</v>
      </c>
      <c r="FT121" s="13">
        <v>93.49</v>
      </c>
      <c r="FU121" s="68">
        <f t="shared" si="412"/>
        <v>1.4431423611111093E-2</v>
      </c>
      <c r="FV121" s="68">
        <f t="shared" si="623"/>
        <v>1.3221396943524739E-2</v>
      </c>
      <c r="FW121" s="68">
        <f t="shared" si="413"/>
        <v>6.2024309894354125E-2</v>
      </c>
      <c r="FX121" s="68"/>
      <c r="FY121" s="15">
        <f t="shared" si="414"/>
        <v>3.6704369039698245E-2</v>
      </c>
      <c r="GA121" s="13">
        <v>18.14</v>
      </c>
      <c r="GB121" s="68">
        <f t="shared" si="415"/>
        <v>5.5157198014349495E-4</v>
      </c>
      <c r="GC121" s="68">
        <f t="shared" si="624"/>
        <v>-6.5845468744285876E-4</v>
      </c>
      <c r="GD121" s="68"/>
      <c r="GE121" s="68"/>
      <c r="GF121" s="15">
        <f t="shared" si="416"/>
        <v>4.0734366035570901E-2</v>
      </c>
      <c r="GG121" s="18"/>
      <c r="GH121" s="13">
        <v>18.55</v>
      </c>
      <c r="GI121" s="68">
        <f t="shared" si="417"/>
        <v>5.9652928416485586E-3</v>
      </c>
      <c r="GJ121" s="68">
        <f t="shared" si="625"/>
        <v>4.7552661740622049E-3</v>
      </c>
      <c r="GK121" s="68">
        <f t="shared" si="418"/>
        <v>-3.4859521331945795E-2</v>
      </c>
      <c r="GL121" s="68"/>
      <c r="GM121" s="15">
        <f t="shared" si="419"/>
        <v>-1.8518518518518406E-2</v>
      </c>
      <c r="GO121" s="13">
        <v>25.57</v>
      </c>
      <c r="GP121" s="68">
        <f t="shared" si="420"/>
        <v>1.1746280344558002E-3</v>
      </c>
      <c r="GQ121" s="68">
        <f t="shared" si="626"/>
        <v>-3.539863313055348E-5</v>
      </c>
      <c r="GR121" s="68"/>
      <c r="GS121" s="68"/>
      <c r="GT121" s="15">
        <f t="shared" si="421"/>
        <v>-6.1651376146788978E-2</v>
      </c>
      <c r="GV121" s="13">
        <v>15.32</v>
      </c>
      <c r="GW121" s="68">
        <f t="shared" si="422"/>
        <v>9.2226613965744782E-3</v>
      </c>
      <c r="GX121" s="68">
        <f t="shared" si="627"/>
        <v>8.0126347289881245E-3</v>
      </c>
      <c r="GY121" s="68">
        <f t="shared" si="423"/>
        <v>0.29282700421940933</v>
      </c>
      <c r="GZ121" s="68"/>
      <c r="HA121" s="15">
        <f t="shared" si="424"/>
        <v>0.11661807580174924</v>
      </c>
      <c r="HD121" s="13">
        <v>319.11</v>
      </c>
      <c r="HE121" s="68">
        <f t="shared" si="425"/>
        <v>-2.2424409521183693E-2</v>
      </c>
      <c r="HF121" s="68">
        <f t="shared" si="628"/>
        <v>-2.3634436188770046E-2</v>
      </c>
      <c r="HG121" s="68">
        <f t="shared" si="426"/>
        <v>0.79265209819673066</v>
      </c>
      <c r="HH121" s="68"/>
      <c r="HI121" s="15">
        <f t="shared" si="427"/>
        <v>-0.20981081616481767</v>
      </c>
      <c r="HK121" s="13">
        <v>41.24</v>
      </c>
      <c r="HL121" s="68">
        <f t="shared" si="428"/>
        <v>2.0792079207920876E-2</v>
      </c>
      <c r="HM121" s="68">
        <f t="shared" si="629"/>
        <v>1.9582052540334523E-2</v>
      </c>
      <c r="HN121" s="68">
        <f t="shared" si="429"/>
        <v>15.629032258064518</v>
      </c>
      <c r="HO121" s="68"/>
      <c r="HP121" s="15">
        <f t="shared" si="430"/>
        <v>0.56330553449583032</v>
      </c>
      <c r="HR121" s="13">
        <v>109.74</v>
      </c>
      <c r="HS121" s="68">
        <f t="shared" si="431"/>
        <v>3.9337663525751774E-3</v>
      </c>
      <c r="HT121" s="68">
        <f t="shared" si="630"/>
        <v>2.7237396849888237E-3</v>
      </c>
      <c r="HU121" s="68">
        <f t="shared" si="432"/>
        <v>2.0148351648351652</v>
      </c>
      <c r="HV121" s="68"/>
      <c r="HW121" s="15">
        <f t="shared" si="433"/>
        <v>2.0172910662824225E-2</v>
      </c>
      <c r="HY121" s="13">
        <v>145</v>
      </c>
      <c r="HZ121" s="68">
        <f t="shared" si="434"/>
        <v>1.5192886648463119E-2</v>
      </c>
      <c r="IA121" s="68">
        <f t="shared" si="631"/>
        <v>1.3982859980876765E-2</v>
      </c>
      <c r="IB121" s="68">
        <f t="shared" si="435"/>
        <v>0.36921624173748813</v>
      </c>
      <c r="IC121" s="68"/>
      <c r="ID121" s="15">
        <f t="shared" si="436"/>
        <v>7.9752773847643219E-2</v>
      </c>
      <c r="IF121" s="13">
        <v>256.07</v>
      </c>
      <c r="IG121" s="68">
        <f t="shared" si="437"/>
        <v>1.2494563283381426E-2</v>
      </c>
      <c r="IH121" s="68">
        <f t="shared" si="632"/>
        <v>1.1284536615795072E-2</v>
      </c>
      <c r="II121" s="68">
        <f t="shared" si="438"/>
        <v>0.46325714285714281</v>
      </c>
      <c r="IJ121" s="68"/>
      <c r="IK121" s="15">
        <f t="shared" si="439"/>
        <v>0.10451173222912349</v>
      </c>
      <c r="IM121" s="13">
        <v>229.16</v>
      </c>
      <c r="IN121" s="68">
        <f t="shared" si="440"/>
        <v>1.3309750165819105E-2</v>
      </c>
      <c r="IO121" s="68">
        <f t="shared" si="633"/>
        <v>1.2099723498232752E-2</v>
      </c>
      <c r="IP121" s="68">
        <f t="shared" si="441"/>
        <v>3.4749072446787732</v>
      </c>
      <c r="IQ121" s="68"/>
      <c r="IR121" s="15">
        <f t="shared" si="442"/>
        <v>0.22212148685403449</v>
      </c>
      <c r="IT121" s="13">
        <v>66.12</v>
      </c>
      <c r="IU121" s="68">
        <f t="shared" si="443"/>
        <v>-3.1659882406150121E-3</v>
      </c>
      <c r="IV121" s="68">
        <f t="shared" si="634"/>
        <v>-4.3760149082013658E-3</v>
      </c>
      <c r="IW121" s="68">
        <f t="shared" si="444"/>
        <v>2.6230136986301371</v>
      </c>
      <c r="IX121" s="68"/>
      <c r="IY121" s="15">
        <f t="shared" si="445"/>
        <v>0.28663164039696448</v>
      </c>
      <c r="JA121" s="13">
        <v>693.36</v>
      </c>
      <c r="JB121" s="68">
        <f t="shared" si="446"/>
        <v>-1.1236926268475707E-3</v>
      </c>
      <c r="JC121" s="68">
        <f t="shared" si="635"/>
        <v>-2.3337192944339244E-3</v>
      </c>
      <c r="JD121" s="68">
        <f t="shared" si="447"/>
        <v>0.40242718446601949</v>
      </c>
      <c r="JE121" s="68"/>
      <c r="JF121" s="15">
        <f t="shared" si="448"/>
        <v>0.18419839114618031</v>
      </c>
      <c r="JH121" s="13">
        <v>478.87</v>
      </c>
      <c r="JI121" s="68">
        <f t="shared" si="449"/>
        <v>1.3224154712030808E-2</v>
      </c>
      <c r="JJ121" s="68">
        <f t="shared" si="636"/>
        <v>1.2014128044444454E-2</v>
      </c>
      <c r="JK121" s="68">
        <f t="shared" si="450"/>
        <v>0.17748161990705452</v>
      </c>
      <c r="JL121" s="68"/>
      <c r="JM121" s="15">
        <f t="shared" si="451"/>
        <v>0.13610913404507713</v>
      </c>
      <c r="JO121" s="13">
        <v>13.86</v>
      </c>
      <c r="JP121" s="68">
        <f t="shared" si="452"/>
        <v>5.0796057619408641E-2</v>
      </c>
      <c r="JQ121" s="68">
        <f t="shared" si="637"/>
        <v>4.9586030951822291E-2</v>
      </c>
      <c r="JR121" s="68">
        <f t="shared" si="453"/>
        <v>-0.53230976885439518</v>
      </c>
      <c r="JS121" s="68"/>
      <c r="JT121" s="15">
        <f t="shared" si="454"/>
        <v>0.36015701668302258</v>
      </c>
      <c r="JV121" s="13">
        <v>1.62</v>
      </c>
      <c r="JW121" s="68">
        <f t="shared" si="455"/>
        <v>-6.1349693251532443E-3</v>
      </c>
      <c r="JX121" s="68">
        <f t="shared" si="638"/>
        <v>-7.344995992739598E-3</v>
      </c>
      <c r="JY121" s="68">
        <f t="shared" si="456"/>
        <v>-0.35968379446640308</v>
      </c>
      <c r="JZ121" s="68"/>
      <c r="KA121" s="15">
        <f t="shared" si="457"/>
        <v>-9.9999999999999964E-2</v>
      </c>
      <c r="KC121" s="13">
        <v>19.68</v>
      </c>
      <c r="KD121" s="68">
        <f t="shared" si="458"/>
        <v>1.7054263565891382E-2</v>
      </c>
      <c r="KE121" s="68">
        <f t="shared" si="639"/>
        <v>1.5844236898305029E-2</v>
      </c>
      <c r="KF121" s="68">
        <f t="shared" si="459"/>
        <v>1.0266940451745343E-2</v>
      </c>
      <c r="KG121" s="68"/>
      <c r="KH121" s="15">
        <f t="shared" si="460"/>
        <v>-0.1127141568981064</v>
      </c>
      <c r="KI121" s="18"/>
      <c r="KJ121" s="13">
        <v>74.34</v>
      </c>
      <c r="KK121" s="68">
        <f t="shared" si="461"/>
        <v>3.7688442211055315E-2</v>
      </c>
      <c r="KL121" s="68">
        <f t="shared" si="640"/>
        <v>3.6478415543468964E-2</v>
      </c>
      <c r="KM121" s="68">
        <f t="shared" si="462"/>
        <v>2.523222748815166</v>
      </c>
      <c r="KN121" s="68"/>
      <c r="KO121" s="15">
        <f t="shared" si="463"/>
        <v>0.10608540395774453</v>
      </c>
      <c r="KQ121" s="13">
        <v>1.54</v>
      </c>
      <c r="KR121" s="68">
        <f t="shared" si="464"/>
        <v>-4.524886877827987E-3</v>
      </c>
      <c r="KS121" s="68">
        <f t="shared" si="641"/>
        <v>-5.7349135454143408E-3</v>
      </c>
      <c r="KT121" s="68">
        <f t="shared" si="465"/>
        <v>-0.41221374045801529</v>
      </c>
      <c r="KU121" s="68"/>
      <c r="KV121" s="15">
        <f t="shared" si="466"/>
        <v>0.52475247524752477</v>
      </c>
      <c r="KW121" s="18"/>
      <c r="KX121" s="13">
        <v>28.01</v>
      </c>
      <c r="KY121" s="68">
        <f t="shared" si="467"/>
        <v>-2.7430555555555524E-2</v>
      </c>
      <c r="KZ121" s="68">
        <f t="shared" si="642"/>
        <v>-2.8640582223141878E-2</v>
      </c>
      <c r="LA121" s="68">
        <f t="shared" si="468"/>
        <v>-0.61059363269845679</v>
      </c>
      <c r="LB121" s="68"/>
      <c r="LC121" s="15">
        <f t="shared" si="469"/>
        <v>0.18135807676086041</v>
      </c>
      <c r="LD121" s="18"/>
      <c r="LE121" s="13">
        <v>55.49</v>
      </c>
      <c r="LF121" s="68">
        <f t="shared" si="470"/>
        <v>2.8163794700759741E-2</v>
      </c>
      <c r="LG121" s="68">
        <f t="shared" si="643"/>
        <v>2.6953768033173387E-2</v>
      </c>
      <c r="LH121" s="68">
        <f t="shared" si="471"/>
        <v>0.54870220485626586</v>
      </c>
      <c r="LI121" s="68"/>
      <c r="LJ121" s="15">
        <f t="shared" si="472"/>
        <v>0.20342658859249627</v>
      </c>
      <c r="LL121" s="13">
        <v>122.08</v>
      </c>
      <c r="LM121" s="68">
        <f t="shared" si="473"/>
        <v>2.6658817593137683E-2</v>
      </c>
      <c r="LN121" s="68">
        <f t="shared" si="644"/>
        <v>2.5448790925551329E-2</v>
      </c>
      <c r="LO121" s="68">
        <f t="shared" si="474"/>
        <v>0.3952</v>
      </c>
      <c r="LP121" s="68"/>
      <c r="LQ121" s="15">
        <f t="shared" si="475"/>
        <v>0.56092571282444714</v>
      </c>
      <c r="LS121" s="13">
        <v>15.53</v>
      </c>
      <c r="LT121" s="68">
        <f t="shared" si="476"/>
        <v>1.7693315858453445E-2</v>
      </c>
      <c r="LU121" s="68">
        <f t="shared" si="645"/>
        <v>1.6483289190867091E-2</v>
      </c>
      <c r="LV121" s="68"/>
      <c r="LW121" s="68"/>
      <c r="LX121" s="15">
        <f t="shared" si="477"/>
        <v>0.67891891891891887</v>
      </c>
      <c r="LZ121" s="13">
        <v>15.67</v>
      </c>
      <c r="MA121" s="68">
        <f t="shared" si="478"/>
        <v>5.1314945477870478E-3</v>
      </c>
      <c r="MB121" s="68">
        <f t="shared" si="646"/>
        <v>3.9214678802006941E-3</v>
      </c>
      <c r="MC121" s="68">
        <f t="shared" si="479"/>
        <v>-0.29573033707865171</v>
      </c>
      <c r="MD121" s="68"/>
      <c r="ME121" s="15">
        <f t="shared" si="480"/>
        <v>0.16246290801186938</v>
      </c>
      <c r="MG121" s="13">
        <v>64.459999999999994</v>
      </c>
      <c r="MH121" s="68">
        <f t="shared" si="481"/>
        <v>-5.2476848449213687E-2</v>
      </c>
      <c r="MI121" s="68">
        <f t="shared" si="647"/>
        <v>-5.3686875116800037E-2</v>
      </c>
      <c r="MJ121" s="68">
        <f t="shared" si="482"/>
        <v>7.6873315363881396</v>
      </c>
      <c r="MK121" s="68"/>
      <c r="ML121" s="15">
        <f t="shared" si="483"/>
        <v>2.0362694300518132</v>
      </c>
      <c r="MN121" s="13">
        <v>137.88</v>
      </c>
      <c r="MO121" s="68">
        <f t="shared" si="484"/>
        <v>1.5316642120765714E-2</v>
      </c>
      <c r="MP121" s="68">
        <f t="shared" si="648"/>
        <v>1.410661545317936E-2</v>
      </c>
      <c r="MQ121" s="68">
        <f t="shared" si="485"/>
        <v>9.5154884829229458E-2</v>
      </c>
      <c r="MR121" s="68"/>
      <c r="MS121" s="15">
        <f t="shared" si="486"/>
        <v>0.23781308914624288</v>
      </c>
      <c r="MU121" s="13">
        <v>13.12</v>
      </c>
      <c r="MV121" s="68">
        <f t="shared" si="487"/>
        <v>-0.2043662825955124</v>
      </c>
      <c r="MW121" s="68">
        <f t="shared" si="649"/>
        <v>-0.20557630926309875</v>
      </c>
      <c r="MX121" s="68">
        <f t="shared" si="488"/>
        <v>-0.37134643028270253</v>
      </c>
      <c r="MY121" s="68"/>
      <c r="MZ121" s="15">
        <f t="shared" si="489"/>
        <v>0.22961574507966254</v>
      </c>
      <c r="NB121" s="13">
        <v>239.86</v>
      </c>
      <c r="NC121" s="68">
        <f t="shared" si="490"/>
        <v>-2.3053111762789166E-2</v>
      </c>
      <c r="ND121" s="68">
        <f t="shared" si="650"/>
        <v>-2.426313843037552E-2</v>
      </c>
      <c r="NE121" s="68">
        <f t="shared" si="491"/>
        <v>0.77057651140473915</v>
      </c>
      <c r="NF121" s="68"/>
      <c r="NG121" s="15">
        <f t="shared" si="492"/>
        <v>0.43809580910126522</v>
      </c>
      <c r="NI121" s="13">
        <v>5.99</v>
      </c>
      <c r="NJ121" s="68">
        <f t="shared" si="493"/>
        <v>-1.3179571663920933E-2</v>
      </c>
      <c r="NK121" s="68">
        <f t="shared" si="651"/>
        <v>-1.4389598331507287E-2</v>
      </c>
      <c r="NL121" s="68">
        <f t="shared" si="494"/>
        <v>-0.95244144501786432</v>
      </c>
      <c r="NM121" s="68"/>
      <c r="NN121" s="15">
        <f t="shared" si="495"/>
        <v>0.22244897959183668</v>
      </c>
      <c r="NP121" s="26">
        <v>487.44</v>
      </c>
      <c r="NQ121" s="68">
        <f t="shared" si="496"/>
        <v>8.2114712391667954E-3</v>
      </c>
      <c r="NR121" s="68">
        <f t="shared" si="652"/>
        <v>7.0014445715804417E-3</v>
      </c>
      <c r="NS121" s="68">
        <f t="shared" si="497"/>
        <v>2.7138285714285715</v>
      </c>
      <c r="NT121" s="68"/>
      <c r="NU121" s="15">
        <f t="shared" si="498"/>
        <v>0.48189584410056846</v>
      </c>
      <c r="NW121" s="13">
        <v>175.7</v>
      </c>
      <c r="NX121" s="68">
        <f t="shared" si="499"/>
        <v>-9.3036368762334683E-3</v>
      </c>
      <c r="NY121" s="68">
        <f t="shared" si="653"/>
        <v>-1.0513663543819822E-2</v>
      </c>
      <c r="NZ121" s="68">
        <f t="shared" si="500"/>
        <v>-3.4137460172964428E-4</v>
      </c>
      <c r="OA121" s="68"/>
      <c r="OB121" s="15">
        <f t="shared" si="501"/>
        <v>-7.1843634442683685E-2</v>
      </c>
      <c r="OD121" s="13">
        <v>1.74</v>
      </c>
      <c r="OE121" s="68">
        <f t="shared" si="502"/>
        <v>1.1627906976744196E-2</v>
      </c>
      <c r="OF121" s="68">
        <f t="shared" si="654"/>
        <v>1.0417880309157843E-2</v>
      </c>
      <c r="OG121" s="68">
        <f t="shared" si="503"/>
        <v>-0.99228962644569496</v>
      </c>
      <c r="OH121" s="68"/>
      <c r="OI121" s="15">
        <f t="shared" si="504"/>
        <v>0.19178082191780824</v>
      </c>
      <c r="OK121" s="13">
        <v>158.12</v>
      </c>
      <c r="OL121" s="68">
        <f t="shared" si="505"/>
        <v>-6.323910706375075E-5</v>
      </c>
      <c r="OM121" s="68">
        <f t="shared" si="655"/>
        <v>-1.2732657746501045E-3</v>
      </c>
      <c r="ON121" s="68">
        <f t="shared" si="506"/>
        <v>2.7248527679623082</v>
      </c>
      <c r="OO121" s="68"/>
      <c r="OP121" s="15">
        <f t="shared" si="507"/>
        <v>1.3738177450833209</v>
      </c>
      <c r="OR121" s="13">
        <v>4.8</v>
      </c>
      <c r="OS121" s="68">
        <f t="shared" si="508"/>
        <v>0.10599078341013825</v>
      </c>
      <c r="OT121" s="68">
        <f t="shared" si="656"/>
        <v>0.1047807567425519</v>
      </c>
      <c r="OU121" s="68">
        <f t="shared" si="509"/>
        <v>-0.37662337662337664</v>
      </c>
      <c r="OV121" s="68"/>
      <c r="OW121" s="15">
        <f t="shared" si="510"/>
        <v>3.2857142857142851</v>
      </c>
      <c r="OY121" s="13">
        <v>140.97999999999999</v>
      </c>
      <c r="OZ121" s="68">
        <f t="shared" si="511"/>
        <v>-5.8529017699739967E-3</v>
      </c>
      <c r="PA121" s="68">
        <f t="shared" si="657"/>
        <v>-7.0629284375603504E-3</v>
      </c>
      <c r="PB121" s="68">
        <f t="shared" si="665"/>
        <v>3.3378461538461535</v>
      </c>
      <c r="PC121" s="68"/>
      <c r="PD121" s="15">
        <f t="shared" si="512"/>
        <v>0.23072893932780439</v>
      </c>
      <c r="PE121" s="18"/>
      <c r="PF121" s="13">
        <v>250.39</v>
      </c>
      <c r="PG121" s="68">
        <f t="shared" si="513"/>
        <v>1.5080877285442084E-2</v>
      </c>
      <c r="PH121" s="68">
        <f t="shared" si="658"/>
        <v>1.3870850617855731E-2</v>
      </c>
      <c r="PI121" s="68">
        <f t="shared" si="514"/>
        <v>-0.28090178058587023</v>
      </c>
      <c r="PJ121" s="68"/>
      <c r="PK121" s="15">
        <f t="shared" si="515"/>
        <v>0.19729354946683877</v>
      </c>
      <c r="PM121" s="13"/>
      <c r="PN121" s="68">
        <f t="shared" si="516"/>
        <v>0</v>
      </c>
      <c r="PO121" s="68">
        <f t="shared" si="517"/>
        <v>-1.2100266675863537E-3</v>
      </c>
      <c r="PP121" s="68">
        <f t="shared" si="518"/>
        <v>0</v>
      </c>
      <c r="PQ121" s="68"/>
      <c r="PR121" s="15">
        <f t="shared" si="519"/>
        <v>0</v>
      </c>
      <c r="PT121" s="13">
        <v>5.37</v>
      </c>
      <c r="PU121" s="68">
        <f t="shared" si="520"/>
        <v>-7.3937153419593405E-3</v>
      </c>
      <c r="PV121" s="68">
        <f t="shared" si="659"/>
        <v>-8.6037420095456951E-3</v>
      </c>
      <c r="PW121" s="68">
        <f t="shared" si="521"/>
        <v>-0.38417431192660556</v>
      </c>
      <c r="PX121" s="68"/>
      <c r="PY121" s="15">
        <f t="shared" si="522"/>
        <v>4.6783625730994198E-2</v>
      </c>
      <c r="QA121" s="13">
        <v>220.79</v>
      </c>
      <c r="QB121" s="68">
        <f t="shared" si="523"/>
        <v>-4.5271402055319083E-4</v>
      </c>
      <c r="QC121" s="68">
        <f t="shared" si="660"/>
        <v>-1.6627406881395445E-3</v>
      </c>
      <c r="QD121" s="68">
        <f t="shared" si="524"/>
        <v>-0.34559411956489522</v>
      </c>
      <c r="QE121" s="68"/>
      <c r="QF121" s="15">
        <f t="shared" si="525"/>
        <v>0.15150724940022939</v>
      </c>
      <c r="QH121" s="13">
        <v>1.47</v>
      </c>
      <c r="QI121" s="68">
        <f t="shared" si="526"/>
        <v>0</v>
      </c>
      <c r="QJ121" s="68">
        <f t="shared" si="661"/>
        <v>-1.2100266675863537E-3</v>
      </c>
      <c r="QK121" s="68">
        <f t="shared" si="527"/>
        <v>-0.41434262948207168</v>
      </c>
      <c r="QL121" s="68"/>
      <c r="QM121" s="15">
        <f t="shared" si="528"/>
        <v>0.13076923076923072</v>
      </c>
      <c r="QO121" s="13">
        <v>14.53</v>
      </c>
      <c r="QP121" s="68">
        <f t="shared" si="529"/>
        <v>0.16706827309236949</v>
      </c>
      <c r="QQ121" s="68">
        <f t="shared" si="662"/>
        <v>0.16585824642478314</v>
      </c>
      <c r="QR121" s="68">
        <f t="shared" si="530"/>
        <v>-0.98228869548258124</v>
      </c>
      <c r="QS121" s="68"/>
      <c r="QT121" s="15">
        <f t="shared" si="531"/>
        <v>0.26567944250871067</v>
      </c>
      <c r="QV121" s="13">
        <v>1.839</v>
      </c>
      <c r="QW121" s="68">
        <f t="shared" si="532"/>
        <v>-7.9118678017025601E-2</v>
      </c>
      <c r="QX121" s="68">
        <f t="shared" si="663"/>
        <v>-8.0328704684611951E-2</v>
      </c>
      <c r="QY121" s="68">
        <f t="shared" si="533"/>
        <v>-0.47903682719546742</v>
      </c>
      <c r="QZ121" s="68"/>
      <c r="RA121" s="15">
        <f t="shared" si="534"/>
        <v>-0.24846751123825095</v>
      </c>
      <c r="RC121" s="13">
        <v>36.42</v>
      </c>
      <c r="RD121" s="68">
        <f t="shared" si="535"/>
        <v>-4.3739748496445215E-3</v>
      </c>
      <c r="RE121" s="68">
        <f t="shared" si="664"/>
        <v>-5.5840015172308752E-3</v>
      </c>
      <c r="RF121" s="68">
        <f t="shared" si="536"/>
        <v>-0.21322099805573552</v>
      </c>
      <c r="RG121" s="68"/>
      <c r="RH121" s="15">
        <f t="shared" si="537"/>
        <v>0.47151515151515161</v>
      </c>
      <c r="RJ121" s="13">
        <v>215.43</v>
      </c>
      <c r="RK121" s="68">
        <f t="shared" si="538"/>
        <v>6.2120504437179471E-3</v>
      </c>
      <c r="RL121" s="68">
        <f t="shared" si="539"/>
        <v>5.0020237761315934E-3</v>
      </c>
      <c r="RM121" s="68">
        <f t="shared" si="540"/>
        <v>-6.9579738380186318E-4</v>
      </c>
      <c r="RN121" s="68"/>
      <c r="RO121" s="15">
        <f t="shared" si="541"/>
        <v>9.5109800732004923E-2</v>
      </c>
      <c r="RQ121" s="13">
        <v>13.27</v>
      </c>
      <c r="RR121" s="68">
        <f t="shared" si="542"/>
        <v>-3.9102099927588771E-2</v>
      </c>
      <c r="RS121" s="68">
        <f t="shared" si="543"/>
        <v>-4.0312126595175121E-2</v>
      </c>
      <c r="RT121" s="68">
        <f t="shared" si="544"/>
        <v>-9.3579234972677658E-2</v>
      </c>
      <c r="RU121" s="68"/>
      <c r="RV121" s="15">
        <f t="shared" si="545"/>
        <v>-0.36324376199616126</v>
      </c>
      <c r="RX121" s="13">
        <v>135.19</v>
      </c>
      <c r="RY121" s="68">
        <f t="shared" si="546"/>
        <v>-8.7982989955274482E-3</v>
      </c>
      <c r="RZ121" s="68">
        <f t="shared" si="547"/>
        <v>-1.0008325663113802E-2</v>
      </c>
      <c r="SA121" s="68">
        <f t="shared" si="548"/>
        <v>1.6007816022846802E-2</v>
      </c>
      <c r="SB121" s="68"/>
      <c r="SC121" s="15">
        <f t="shared" si="549"/>
        <v>0.78751818061615764</v>
      </c>
      <c r="SE121" s="26">
        <v>12.1</v>
      </c>
      <c r="SF121" s="68">
        <f t="shared" si="550"/>
        <v>-3.3546325878594248E-2</v>
      </c>
      <c r="SG121" s="68">
        <f t="shared" si="551"/>
        <v>-3.4756352546180605E-2</v>
      </c>
      <c r="SH121" s="68">
        <f t="shared" si="552"/>
        <v>-3.2000000000000028E-2</v>
      </c>
      <c r="SI121" s="68"/>
      <c r="SJ121" s="15">
        <f t="shared" si="553"/>
        <v>-0.20707732634338141</v>
      </c>
      <c r="SL121" s="13">
        <v>0.78100000000000003</v>
      </c>
      <c r="SM121" s="68">
        <f t="shared" si="554"/>
        <v>9.3837535014005685E-2</v>
      </c>
      <c r="SN121" s="68">
        <f t="shared" si="555"/>
        <v>9.2627508346419335E-2</v>
      </c>
      <c r="SO121" s="68">
        <f t="shared" si="556"/>
        <v>-0.44999999999999996</v>
      </c>
      <c r="SP121" s="68"/>
      <c r="SQ121" s="15">
        <f t="shared" si="557"/>
        <v>-0.22673267326732671</v>
      </c>
      <c r="SS121" s="13">
        <v>15.88</v>
      </c>
      <c r="ST121" s="68">
        <f t="shared" si="558"/>
        <v>-3.9322444041137342E-2</v>
      </c>
      <c r="SU121" s="68">
        <f t="shared" si="559"/>
        <v>-4.0532470708723692E-2</v>
      </c>
      <c r="SV121" s="68">
        <f t="shared" si="560"/>
        <v>-1.6109045848822785E-2</v>
      </c>
      <c r="SW121" s="68"/>
      <c r="SX121" s="15">
        <f t="shared" si="561"/>
        <v>0.89047619047619053</v>
      </c>
      <c r="SZ121" s="13">
        <v>29.2</v>
      </c>
      <c r="TA121" s="68">
        <f t="shared" si="562"/>
        <v>0.13884555382215283</v>
      </c>
      <c r="TB121" s="68">
        <f t="shared" si="563"/>
        <v>0.13763552715456648</v>
      </c>
      <c r="TC121" s="68">
        <f t="shared" si="564"/>
        <v>-0.27669061184047555</v>
      </c>
      <c r="TD121" s="68"/>
      <c r="TE121" s="15">
        <f t="shared" si="565"/>
        <v>0.87179487179487181</v>
      </c>
      <c r="TG121" s="417">
        <v>0.1792</v>
      </c>
      <c r="TH121" s="68">
        <f t="shared" si="566"/>
        <v>6.7415730337079026E-3</v>
      </c>
      <c r="TI121" s="68">
        <f t="shared" si="567"/>
        <v>5.5315463661215489E-3</v>
      </c>
      <c r="TJ121" s="68">
        <f t="shared" si="568"/>
        <v>-0.18545454545454546</v>
      </c>
      <c r="TK121" s="68"/>
      <c r="TL121" s="15">
        <f t="shared" si="569"/>
        <v>5.7227138643067763E-2</v>
      </c>
      <c r="TN121" s="13">
        <v>51.52</v>
      </c>
      <c r="TO121" s="68">
        <f t="shared" si="570"/>
        <v>3.0606121224244869E-2</v>
      </c>
      <c r="TP121" s="68">
        <f t="shared" si="571"/>
        <v>2.9396094556658516E-2</v>
      </c>
      <c r="TQ121" s="68">
        <f t="shared" si="572"/>
        <v>-0.24905074592057597</v>
      </c>
      <c r="TR121" s="68"/>
      <c r="TS121" s="15">
        <f t="shared" si="573"/>
        <v>0.73176470588235309</v>
      </c>
      <c r="TU121" s="417">
        <v>3.5</v>
      </c>
      <c r="TV121" s="68">
        <f t="shared" si="574"/>
        <v>2.63929618768328E-2</v>
      </c>
      <c r="TW121" s="68">
        <f t="shared" si="575"/>
        <v>2.5182935209246447E-2</v>
      </c>
      <c r="TX121" s="68">
        <f t="shared" si="576"/>
        <v>-0.20634920634920637</v>
      </c>
      <c r="TY121" s="68"/>
      <c r="TZ121" s="15">
        <f t="shared" si="577"/>
        <v>1.0467836257309941</v>
      </c>
      <c r="UB121" s="13"/>
      <c r="UC121" s="68">
        <f t="shared" si="578"/>
        <v>0</v>
      </c>
      <c r="UD121" s="68">
        <f t="shared" si="579"/>
        <v>-1.2100266675863537E-3</v>
      </c>
      <c r="UE121" s="68">
        <f t="shared" si="580"/>
        <v>0</v>
      </c>
      <c r="UF121" s="68"/>
      <c r="UG121" s="15">
        <f t="shared" si="581"/>
        <v>0</v>
      </c>
      <c r="UI121" s="417"/>
      <c r="UJ121" s="68">
        <f t="shared" si="582"/>
        <v>0</v>
      </c>
      <c r="UK121" s="68">
        <f t="shared" si="583"/>
        <v>-1.2100266675863537E-3</v>
      </c>
      <c r="UL121" s="68">
        <f t="shared" si="584"/>
        <v>0</v>
      </c>
      <c r="UM121" s="68"/>
      <c r="UN121" s="15">
        <f t="shared" si="585"/>
        <v>0</v>
      </c>
      <c r="UP121" s="417"/>
      <c r="UQ121" s="68">
        <f t="shared" si="586"/>
        <v>0</v>
      </c>
      <c r="UR121" s="68">
        <f t="shared" si="587"/>
        <v>-1.2100266675863537E-3</v>
      </c>
      <c r="US121" s="68">
        <f t="shared" si="588"/>
        <v>0</v>
      </c>
      <c r="UT121" s="68"/>
      <c r="UU121" s="15">
        <f t="shared" si="589"/>
        <v>0</v>
      </c>
      <c r="UW121" s="417"/>
      <c r="UX121" s="68">
        <f t="shared" si="590"/>
        <v>0</v>
      </c>
      <c r="UY121" s="68">
        <f t="shared" si="591"/>
        <v>-1.2100266675863537E-3</v>
      </c>
      <c r="UZ121" s="68">
        <f t="shared" si="592"/>
        <v>0</v>
      </c>
      <c r="VA121" s="68"/>
      <c r="VB121" s="15">
        <f t="shared" si="593"/>
        <v>0</v>
      </c>
      <c r="VD121" s="417"/>
      <c r="VE121" s="68">
        <f t="shared" si="594"/>
        <v>0</v>
      </c>
      <c r="VF121" s="68">
        <f t="shared" si="595"/>
        <v>-1.2100266675863537E-3</v>
      </c>
      <c r="VG121" s="68">
        <f t="shared" si="596"/>
        <v>0</v>
      </c>
      <c r="VH121" s="68"/>
      <c r="VI121" s="15">
        <f t="shared" si="597"/>
        <v>0</v>
      </c>
      <c r="VM121" s="21">
        <f t="shared" si="598"/>
        <v>3.219058975680917E-3</v>
      </c>
      <c r="VN121" s="49"/>
      <c r="VO121" s="21">
        <f t="shared" si="599"/>
        <v>0.78817334974479736</v>
      </c>
      <c r="VP121" s="14"/>
      <c r="VQ121" s="21">
        <f t="shared" si="600"/>
        <v>0.32216766381220879</v>
      </c>
    </row>
    <row r="122" spans="1:589" ht="15.75" customHeight="1" x14ac:dyDescent="0.2">
      <c r="A122" s="127">
        <v>45821</v>
      </c>
      <c r="B122" s="4">
        <f t="shared" si="333"/>
        <v>45821</v>
      </c>
      <c r="C122" s="13">
        <v>42197.79</v>
      </c>
      <c r="D122" s="138">
        <f t="shared" si="334"/>
        <v>-769.83000000000175</v>
      </c>
      <c r="E122" s="68">
        <f t="shared" si="335"/>
        <v>-1.791651480812765E-2</v>
      </c>
      <c r="F122" s="15">
        <f t="shared" si="336"/>
        <v>-8.1428217511097939E-3</v>
      </c>
      <c r="G122" s="13">
        <v>5976.94</v>
      </c>
      <c r="H122" s="138">
        <f t="shared" si="337"/>
        <v>-68.3100000000004</v>
      </c>
      <c r="I122" s="68">
        <f t="shared" si="338"/>
        <v>-1.1299780819651859E-2</v>
      </c>
      <c r="J122" s="15">
        <f t="shared" si="339"/>
        <v>1.6204691556592217E-2</v>
      </c>
      <c r="K122" s="13">
        <v>19406.830000000002</v>
      </c>
      <c r="L122" s="138">
        <f t="shared" si="340"/>
        <v>-255.64999999999782</v>
      </c>
      <c r="M122" s="68">
        <f t="shared" si="341"/>
        <v>-1.3001920408819123E-2</v>
      </c>
      <c r="N122" s="15">
        <f t="shared" si="342"/>
        <v>4.973385345705736E-3</v>
      </c>
      <c r="O122" s="13">
        <v>2100.5100000000002</v>
      </c>
      <c r="P122" s="138">
        <f t="shared" si="343"/>
        <v>-39.579999999999927</v>
      </c>
      <c r="Q122" s="68">
        <f t="shared" si="344"/>
        <v>-1.8494549294655795E-2</v>
      </c>
      <c r="R122" s="15">
        <f t="shared" si="345"/>
        <v>-5.8134842343150105E-2</v>
      </c>
      <c r="S122" s="18">
        <f t="shared" si="346"/>
        <v>-1.0789134329463376E-2</v>
      </c>
      <c r="T122" s="121">
        <f t="shared" si="347"/>
        <v>261.04730336094343</v>
      </c>
      <c r="U122" s="121">
        <f t="shared" si="348"/>
        <v>261.04730336094343</v>
      </c>
      <c r="V122" s="134">
        <f t="shared" si="349"/>
        <v>-8.1982705429525984E-3</v>
      </c>
      <c r="W122" s="21">
        <f t="shared" si="601"/>
        <v>8.9972583491140703E-3</v>
      </c>
      <c r="X122" s="18">
        <f t="shared" si="350"/>
        <v>-1.5178191332813605E-2</v>
      </c>
      <c r="Y122" s="353">
        <v>123683.79</v>
      </c>
      <c r="Z122" s="15">
        <v>1.9999999999999999E-6</v>
      </c>
      <c r="AA122" s="21">
        <f t="shared" si="351"/>
        <v>8.2002705429525986E-3</v>
      </c>
      <c r="AC122" s="13">
        <v>223.31</v>
      </c>
      <c r="AD122" s="68">
        <f t="shared" si="352"/>
        <v>-1.4040354982559965E-2</v>
      </c>
      <c r="AE122" s="68">
        <f t="shared" si="602"/>
        <v>-5.842084439607367E-3</v>
      </c>
      <c r="AF122" s="68">
        <f t="shared" si="353"/>
        <v>0.35528312192753531</v>
      </c>
      <c r="AG122" s="68"/>
      <c r="AH122" s="15">
        <f t="shared" si="354"/>
        <v>-1.6991680239468177E-2</v>
      </c>
      <c r="AJ122" s="13">
        <v>22.22</v>
      </c>
      <c r="AK122" s="68">
        <f t="shared" si="355"/>
        <v>-1.1125945705384959E-2</v>
      </c>
      <c r="AL122" s="68">
        <f t="shared" si="603"/>
        <v>-2.9276751624323603E-3</v>
      </c>
      <c r="AM122" s="68">
        <f t="shared" si="356"/>
        <v>0.19462365591397834</v>
      </c>
      <c r="AN122" s="68"/>
      <c r="AO122" s="15">
        <f t="shared" si="357"/>
        <v>5.6585829766999413E-2</v>
      </c>
      <c r="AQ122" s="13">
        <v>20.99</v>
      </c>
      <c r="AR122" s="68">
        <f t="shared" si="358"/>
        <v>-9.9056603773585317E-3</v>
      </c>
      <c r="AS122" s="68">
        <f t="shared" si="604"/>
        <v>-1.7073898344059334E-3</v>
      </c>
      <c r="AT122" s="68">
        <f t="shared" si="359"/>
        <v>0.21540243196294145</v>
      </c>
      <c r="AU122" s="68"/>
      <c r="AV122" s="15">
        <f t="shared" si="360"/>
        <v>-2.2356776897997227E-2</v>
      </c>
      <c r="AX122" s="13">
        <v>208.07</v>
      </c>
      <c r="AY122" s="68">
        <f t="shared" si="361"/>
        <v>-1.1121144432298861E-2</v>
      </c>
      <c r="AZ122" s="68">
        <f t="shared" si="605"/>
        <v>-2.9228738893462627E-3</v>
      </c>
      <c r="BA122" s="68">
        <f t="shared" si="362"/>
        <v>0.55160328113348245</v>
      </c>
      <c r="BB122" s="68"/>
      <c r="BC122" s="15">
        <f t="shared" si="363"/>
        <v>1.9001909985797521E-2</v>
      </c>
      <c r="BE122" s="13">
        <v>77.56</v>
      </c>
      <c r="BF122" s="68">
        <f t="shared" si="364"/>
        <v>-1.0588085214950865E-2</v>
      </c>
      <c r="BG122" s="68">
        <f t="shared" si="606"/>
        <v>-2.3898146719982666E-3</v>
      </c>
      <c r="BH122" s="68"/>
      <c r="BI122" s="68"/>
      <c r="BJ122" s="15">
        <f t="shared" si="365"/>
        <v>5.2803040586398814E-2</v>
      </c>
      <c r="BL122" s="13">
        <v>71.67</v>
      </c>
      <c r="BM122" s="68">
        <f t="shared" si="366"/>
        <v>-1.1311905090357198E-2</v>
      </c>
      <c r="BN122" s="68">
        <f t="shared" si="607"/>
        <v>-3.1136345474045996E-3</v>
      </c>
      <c r="BO122" s="68">
        <f t="shared" si="367"/>
        <v>0.20697204445941392</v>
      </c>
      <c r="BP122" s="68"/>
      <c r="BQ122" s="15">
        <f t="shared" si="368"/>
        <v>7.9855356335693795E-2</v>
      </c>
      <c r="BS122" s="13">
        <v>39.49</v>
      </c>
      <c r="BT122" s="68">
        <f t="shared" si="369"/>
        <v>-1.8638170974155068E-2</v>
      </c>
      <c r="BU122" s="68">
        <f t="shared" si="608"/>
        <v>-1.043990043120247E-2</v>
      </c>
      <c r="BV122" s="68">
        <f t="shared" si="370"/>
        <v>5.9849704777241122E-2</v>
      </c>
      <c r="BW122" s="68"/>
      <c r="BX122" s="15">
        <f t="shared" si="371"/>
        <v>3.2418300653594821E-2</v>
      </c>
      <c r="BZ122" s="13"/>
      <c r="CA122" s="68">
        <f t="shared" si="372"/>
        <v>0</v>
      </c>
      <c r="CB122" s="68">
        <f t="shared" si="609"/>
        <v>0</v>
      </c>
      <c r="CC122" s="68">
        <f t="shared" si="373"/>
        <v>0</v>
      </c>
      <c r="CD122" s="68"/>
      <c r="CE122" s="15">
        <f t="shared" si="374"/>
        <v>0</v>
      </c>
      <c r="CG122" s="13">
        <v>30.45</v>
      </c>
      <c r="CH122" s="68">
        <f t="shared" si="375"/>
        <v>-2.027027027027024E-2</v>
      </c>
      <c r="CI122" s="68">
        <f t="shared" si="610"/>
        <v>-1.2071999727317642E-2</v>
      </c>
      <c r="CJ122" s="68">
        <f t="shared" si="376"/>
        <v>7.2775388686734657E-3</v>
      </c>
      <c r="CK122" s="68"/>
      <c r="CL122" s="15">
        <f t="shared" si="377"/>
        <v>-0.11379511059371362</v>
      </c>
      <c r="CN122" s="13">
        <v>31.84</v>
      </c>
      <c r="CO122" s="68">
        <f t="shared" si="378"/>
        <v>-1.6373185047883768E-2</v>
      </c>
      <c r="CP122" s="68">
        <f t="shared" si="611"/>
        <v>-8.1749145049311699E-3</v>
      </c>
      <c r="CQ122" s="68">
        <f t="shared" si="379"/>
        <v>1.5954052329291639E-2</v>
      </c>
      <c r="CR122" s="68"/>
      <c r="CS122" s="15">
        <f t="shared" si="380"/>
        <v>-4.8700328652524619E-2</v>
      </c>
      <c r="CU122" s="13">
        <v>35.58</v>
      </c>
      <c r="CV122" s="68">
        <f t="shared" si="381"/>
        <v>-1.6311860658003965E-2</v>
      </c>
      <c r="CW122" s="68">
        <f t="shared" si="612"/>
        <v>-8.1135901150513664E-3</v>
      </c>
      <c r="CX122" s="68">
        <f t="shared" si="382"/>
        <v>0.10668740279937791</v>
      </c>
      <c r="CY122" s="68"/>
      <c r="CZ122" s="15">
        <f t="shared" si="383"/>
        <v>-4.5600858369098787E-2</v>
      </c>
      <c r="DB122" s="13">
        <v>19.27</v>
      </c>
      <c r="DC122" s="68">
        <f t="shared" si="384"/>
        <v>-1.9837232960325562E-2</v>
      </c>
      <c r="DD122" s="68">
        <f t="shared" si="613"/>
        <v>-1.1638962417372964E-2</v>
      </c>
      <c r="DE122" s="68">
        <f t="shared" si="385"/>
        <v>-0.11888431641518067</v>
      </c>
      <c r="DF122" s="68"/>
      <c r="DG122" s="15">
        <f t="shared" si="386"/>
        <v>-5.3536345776031426E-2</v>
      </c>
      <c r="DI122" s="13">
        <v>48.96</v>
      </c>
      <c r="DJ122" s="68">
        <f t="shared" si="387"/>
        <v>-1.3102197137673828E-2</v>
      </c>
      <c r="DK122" s="68">
        <f t="shared" si="614"/>
        <v>-4.90392659472123E-3</v>
      </c>
      <c r="DL122" s="68">
        <f t="shared" si="388"/>
        <v>0.10894677236693097</v>
      </c>
      <c r="DM122" s="68"/>
      <c r="DN122" s="15">
        <f t="shared" si="389"/>
        <v>0.16129032258064527</v>
      </c>
      <c r="DP122" s="13">
        <v>41.25</v>
      </c>
      <c r="DQ122" s="68">
        <f t="shared" si="390"/>
        <v>-1.5278109333969935E-2</v>
      </c>
      <c r="DR122" s="68">
        <f t="shared" si="615"/>
        <v>-7.0798387910173365E-3</v>
      </c>
      <c r="DS122" s="68"/>
      <c r="DT122" s="68"/>
      <c r="DU122" s="15">
        <f t="shared" si="391"/>
        <v>8.3245798319327782E-2</v>
      </c>
      <c r="DV122" s="18"/>
      <c r="DW122" s="13">
        <v>32.25</v>
      </c>
      <c r="DX122" s="68">
        <f t="shared" si="392"/>
        <v>-2.7149321266968285E-2</v>
      </c>
      <c r="DY122" s="68">
        <f t="shared" si="616"/>
        <v>-1.8951050724015685E-2</v>
      </c>
      <c r="DZ122" s="68">
        <f t="shared" si="393"/>
        <v>0.72091782283884753</v>
      </c>
      <c r="EA122" s="68"/>
      <c r="EB122" s="15">
        <f t="shared" si="394"/>
        <v>-3.6450552733791421E-2</v>
      </c>
      <c r="ED122" s="13">
        <v>35.83</v>
      </c>
      <c r="EE122" s="68">
        <f t="shared" si="395"/>
        <v>-1.8087147163606567E-2</v>
      </c>
      <c r="EF122" s="68">
        <f t="shared" si="617"/>
        <v>-9.8888766206539688E-3</v>
      </c>
      <c r="EG122" s="68">
        <f t="shared" si="396"/>
        <v>0.70375653827864937</v>
      </c>
      <c r="EH122" s="68"/>
      <c r="EI122" s="15">
        <f t="shared" si="397"/>
        <v>-2.8470715835141113E-2</v>
      </c>
      <c r="EK122" s="13">
        <v>118.37</v>
      </c>
      <c r="EL122" s="68">
        <f t="shared" si="398"/>
        <v>-9.7046766502133074E-3</v>
      </c>
      <c r="EM122" s="68">
        <f t="shared" si="618"/>
        <v>-1.5064061072607091E-3</v>
      </c>
      <c r="EN122" s="68">
        <f t="shared" si="399"/>
        <v>0.83405639913232088</v>
      </c>
      <c r="EO122" s="68"/>
      <c r="EP122" s="15">
        <f t="shared" si="400"/>
        <v>6.3522012578616421E-2</v>
      </c>
      <c r="ER122" s="13">
        <v>36.54</v>
      </c>
      <c r="ES122" s="68">
        <f t="shared" si="401"/>
        <v>-1.9060402684563781E-2</v>
      </c>
      <c r="ET122" s="68">
        <f t="shared" si="619"/>
        <v>-1.0862132141611183E-2</v>
      </c>
      <c r="EU122" s="68">
        <f t="shared" si="402"/>
        <v>4.6691492409051925E-2</v>
      </c>
      <c r="EV122" s="68"/>
      <c r="EW122" s="15">
        <f t="shared" si="403"/>
        <v>-6.0426844947287256E-2</v>
      </c>
      <c r="EY122" s="13">
        <v>40.020000000000003</v>
      </c>
      <c r="EZ122" s="68">
        <f t="shared" si="404"/>
        <v>1.7802644964394782E-2</v>
      </c>
      <c r="FA122" s="68">
        <f t="shared" si="620"/>
        <v>2.6000915507347379E-2</v>
      </c>
      <c r="FB122" s="68"/>
      <c r="FC122" s="68"/>
      <c r="FD122" s="15">
        <f t="shared" si="405"/>
        <v>0.6281529698942232</v>
      </c>
      <c r="FF122" s="13">
        <v>59.06</v>
      </c>
      <c r="FG122" s="68">
        <f t="shared" si="406"/>
        <v>1.7574086836664424E-2</v>
      </c>
      <c r="FH122" s="68">
        <f t="shared" si="621"/>
        <v>2.5772357379617021E-2</v>
      </c>
      <c r="FI122" s="68">
        <f t="shared" si="407"/>
        <v>-3.3852403520643232E-4</v>
      </c>
      <c r="FJ122" s="68"/>
      <c r="FK122" s="15">
        <f t="shared" si="408"/>
        <v>3.9971826025708805E-2</v>
      </c>
      <c r="FM122" s="13">
        <v>179.56</v>
      </c>
      <c r="FN122" s="68">
        <f t="shared" si="409"/>
        <v>-2.0082951320672379E-2</v>
      </c>
      <c r="FO122" s="68">
        <f t="shared" si="622"/>
        <v>-1.1884680777719781E-2</v>
      </c>
      <c r="FP122" s="68">
        <f t="shared" si="410"/>
        <v>0.54420364637082907</v>
      </c>
      <c r="FQ122" s="68"/>
      <c r="FR122" s="15">
        <f t="shared" si="411"/>
        <v>-1.1560057249807302E-2</v>
      </c>
      <c r="FT122" s="13">
        <v>92.58</v>
      </c>
      <c r="FU122" s="68">
        <f t="shared" si="412"/>
        <v>-9.733661354155489E-3</v>
      </c>
      <c r="FV122" s="68">
        <f t="shared" si="623"/>
        <v>-1.5353908112028906E-3</v>
      </c>
      <c r="FW122" s="68">
        <f t="shared" si="413"/>
        <v>5.16869249119618E-2</v>
      </c>
      <c r="FX122" s="68"/>
      <c r="FY122" s="15">
        <f t="shared" si="414"/>
        <v>2.6613439787092383E-2</v>
      </c>
      <c r="GA122" s="13">
        <v>17.850000000000001</v>
      </c>
      <c r="GB122" s="68">
        <f t="shared" si="415"/>
        <v>-1.5986769570010977E-2</v>
      </c>
      <c r="GC122" s="68">
        <f t="shared" si="624"/>
        <v>-7.7884990270583789E-3</v>
      </c>
      <c r="GD122" s="68"/>
      <c r="GE122" s="68"/>
      <c r="GF122" s="15">
        <f t="shared" si="416"/>
        <v>2.4096385542168773E-2</v>
      </c>
      <c r="GG122" s="18"/>
      <c r="GH122" s="13">
        <v>18.38</v>
      </c>
      <c r="GI122" s="68">
        <f t="shared" si="417"/>
        <v>-9.1644204851752935E-3</v>
      </c>
      <c r="GJ122" s="68">
        <f t="shared" si="625"/>
        <v>-9.6614994222269518E-4</v>
      </c>
      <c r="GK122" s="68">
        <f t="shared" si="418"/>
        <v>-4.37044745057232E-2</v>
      </c>
      <c r="GL122" s="68"/>
      <c r="GM122" s="15">
        <f t="shared" si="419"/>
        <v>-2.7513227513227493E-2</v>
      </c>
      <c r="GO122" s="13">
        <v>25.44</v>
      </c>
      <c r="GP122" s="68">
        <f t="shared" si="420"/>
        <v>-5.0840829096597184E-3</v>
      </c>
      <c r="GQ122" s="68">
        <f t="shared" si="626"/>
        <v>3.11418763329288E-3</v>
      </c>
      <c r="GR122" s="68"/>
      <c r="GS122" s="68"/>
      <c r="GT122" s="15">
        <f t="shared" si="421"/>
        <v>-6.642201834862381E-2</v>
      </c>
      <c r="GV122" s="13">
        <v>15.2</v>
      </c>
      <c r="GW122" s="68">
        <f t="shared" si="422"/>
        <v>-7.8328981723238249E-3</v>
      </c>
      <c r="GX122" s="68">
        <f t="shared" si="627"/>
        <v>3.6537237062877342E-4</v>
      </c>
      <c r="GY122" s="68">
        <f t="shared" si="423"/>
        <v>0.28270042194092826</v>
      </c>
      <c r="GZ122" s="68"/>
      <c r="HA122" s="15">
        <f t="shared" si="424"/>
        <v>0.10787172011661797</v>
      </c>
      <c r="HD122" s="13">
        <v>325.31</v>
      </c>
      <c r="HE122" s="68">
        <f t="shared" si="425"/>
        <v>1.9429037009181749E-2</v>
      </c>
      <c r="HF122" s="68">
        <f t="shared" si="628"/>
        <v>2.7627307552134349E-2</v>
      </c>
      <c r="HG122" s="68">
        <f t="shared" si="426"/>
        <v>0.82748160215718225</v>
      </c>
      <c r="HH122" s="68"/>
      <c r="HI122" s="15">
        <f t="shared" si="427"/>
        <v>-0.19445820126782878</v>
      </c>
      <c r="HK122" s="13">
        <v>41.76</v>
      </c>
      <c r="HL122" s="68">
        <f t="shared" si="428"/>
        <v>1.2609117361784578E-2</v>
      </c>
      <c r="HM122" s="68">
        <f t="shared" si="629"/>
        <v>2.0807387904737178E-2</v>
      </c>
      <c r="HN122" s="68">
        <f t="shared" si="429"/>
        <v>15.838709677419356</v>
      </c>
      <c r="HO122" s="68"/>
      <c r="HP122" s="15">
        <f t="shared" si="430"/>
        <v>0.58301743745261558</v>
      </c>
      <c r="HR122" s="13">
        <v>112.1</v>
      </c>
      <c r="HS122" s="68">
        <f t="shared" si="431"/>
        <v>2.1505376344086016E-2</v>
      </c>
      <c r="HT122" s="68">
        <f t="shared" si="630"/>
        <v>2.9703646887038616E-2</v>
      </c>
      <c r="HU122" s="68">
        <f t="shared" si="432"/>
        <v>2.0796703296703294</v>
      </c>
      <c r="HV122" s="68"/>
      <c r="HW122" s="15">
        <f t="shared" si="433"/>
        <v>4.2112113042669902E-2</v>
      </c>
      <c r="HY122" s="13">
        <v>141.97</v>
      </c>
      <c r="HZ122" s="68">
        <f t="shared" si="434"/>
        <v>-2.089655172413794E-2</v>
      </c>
      <c r="IA122" s="68">
        <f t="shared" si="631"/>
        <v>-1.2698281181185342E-2</v>
      </c>
      <c r="IB122" s="68">
        <f t="shared" si="435"/>
        <v>0.34060434372049092</v>
      </c>
      <c r="IC122" s="68"/>
      <c r="ID122" s="15">
        <f t="shared" si="436"/>
        <v>5.7189664159654534E-2</v>
      </c>
      <c r="IF122" s="13">
        <v>248.7</v>
      </c>
      <c r="IG122" s="68">
        <f t="shared" si="437"/>
        <v>-2.8781192642636799E-2</v>
      </c>
      <c r="IH122" s="68">
        <f t="shared" si="632"/>
        <v>-2.0582922099684202E-2</v>
      </c>
      <c r="II122" s="68">
        <f t="shared" si="438"/>
        <v>0.4211428571428571</v>
      </c>
      <c r="IJ122" s="68"/>
      <c r="IK122" s="15">
        <f t="shared" si="439"/>
        <v>7.2722567287784617E-2</v>
      </c>
      <c r="IM122" s="13">
        <v>232.59</v>
      </c>
      <c r="IN122" s="68">
        <f t="shared" si="440"/>
        <v>1.4967708151509893E-2</v>
      </c>
      <c r="IO122" s="68">
        <f t="shared" si="633"/>
        <v>2.3165978694462491E-2</v>
      </c>
      <c r="IP122" s="68">
        <f t="shared" si="441"/>
        <v>3.5418863503222027</v>
      </c>
      <c r="IQ122" s="68"/>
      <c r="IR122" s="15">
        <f t="shared" si="442"/>
        <v>0.24041384459495502</v>
      </c>
      <c r="IT122" s="13">
        <v>66.650000000000006</v>
      </c>
      <c r="IU122" s="68">
        <f t="shared" si="443"/>
        <v>8.0157289776164719E-3</v>
      </c>
      <c r="IV122" s="68">
        <f t="shared" si="634"/>
        <v>1.621399952056907E-2</v>
      </c>
      <c r="IW122" s="68">
        <f t="shared" si="444"/>
        <v>2.6520547945205482</v>
      </c>
      <c r="IX122" s="68"/>
      <c r="IY122" s="15">
        <f t="shared" si="445"/>
        <v>0.29694493092041263</v>
      </c>
      <c r="JA122" s="13">
        <v>682.87</v>
      </c>
      <c r="JB122" s="68">
        <f t="shared" si="446"/>
        <v>-1.5129225799007743E-2</v>
      </c>
      <c r="JC122" s="68">
        <f t="shared" si="635"/>
        <v>-6.9309552560551449E-3</v>
      </c>
      <c r="JD122" s="68">
        <f t="shared" si="447"/>
        <v>0.38120954692556641</v>
      </c>
      <c r="JE122" s="68"/>
      <c r="JF122" s="15">
        <f t="shared" si="448"/>
        <v>0.16628238629570805</v>
      </c>
      <c r="JH122" s="13">
        <v>474.96</v>
      </c>
      <c r="JI122" s="68">
        <f t="shared" si="449"/>
        <v>-8.165055234197225E-3</v>
      </c>
      <c r="JJ122" s="68">
        <f t="shared" si="636"/>
        <v>3.3215308755373332E-5</v>
      </c>
      <c r="JK122" s="68">
        <f t="shared" si="450"/>
        <v>0.16786741744326142</v>
      </c>
      <c r="JL122" s="68"/>
      <c r="JM122" s="15">
        <f t="shared" si="451"/>
        <v>0.12683274021352309</v>
      </c>
      <c r="JO122" s="13">
        <v>14.37</v>
      </c>
      <c r="JP122" s="68">
        <f t="shared" si="452"/>
        <v>3.6796536796536786E-2</v>
      </c>
      <c r="JQ122" s="68">
        <f t="shared" si="637"/>
        <v>4.4994807339489386E-2</v>
      </c>
      <c r="JR122" s="68">
        <f t="shared" si="453"/>
        <v>-0.51510038805466518</v>
      </c>
      <c r="JS122" s="68"/>
      <c r="JT122" s="15">
        <f t="shared" si="454"/>
        <v>0.41020608439646711</v>
      </c>
      <c r="JV122" s="13">
        <v>1.65</v>
      </c>
      <c r="JW122" s="68">
        <f t="shared" si="455"/>
        <v>1.8518518518518396E-2</v>
      </c>
      <c r="JX122" s="68">
        <f t="shared" si="638"/>
        <v>2.6716789061470993E-2</v>
      </c>
      <c r="JY122" s="68">
        <f t="shared" si="456"/>
        <v>-0.34782608695652173</v>
      </c>
      <c r="JZ122" s="68"/>
      <c r="KA122" s="15">
        <f t="shared" si="457"/>
        <v>-8.3333333333333412E-2</v>
      </c>
      <c r="KC122" s="13">
        <v>20.73</v>
      </c>
      <c r="KD122" s="68">
        <f t="shared" si="458"/>
        <v>5.3353658536585399E-2</v>
      </c>
      <c r="KE122" s="68">
        <f t="shared" si="639"/>
        <v>6.1551929079537999E-2</v>
      </c>
      <c r="KF122" s="68">
        <f t="shared" si="459"/>
        <v>6.4168377823408618E-2</v>
      </c>
      <c r="KG122" s="68"/>
      <c r="KH122" s="15">
        <f t="shared" si="460"/>
        <v>-6.5374211000901683E-2</v>
      </c>
      <c r="KI122" s="18"/>
      <c r="KJ122" s="13">
        <v>73.489999999999995</v>
      </c>
      <c r="KK122" s="68">
        <f t="shared" si="461"/>
        <v>-1.1433952111918328E-2</v>
      </c>
      <c r="KL122" s="68">
        <f t="shared" si="640"/>
        <v>-3.2356815689657294E-3</v>
      </c>
      <c r="KM122" s="68">
        <f t="shared" si="462"/>
        <v>2.482938388625592</v>
      </c>
      <c r="KN122" s="68"/>
      <c r="KO122" s="15">
        <f t="shared" si="463"/>
        <v>9.3438476417199851E-2</v>
      </c>
      <c r="KQ122" s="13">
        <v>1.56</v>
      </c>
      <c r="KR122" s="68">
        <f t="shared" si="464"/>
        <v>1.2987012987012998E-2</v>
      </c>
      <c r="KS122" s="68">
        <f t="shared" si="641"/>
        <v>2.1185283529965598E-2</v>
      </c>
      <c r="KT122" s="68">
        <f t="shared" si="465"/>
        <v>-0.40458015267175573</v>
      </c>
      <c r="KU122" s="68"/>
      <c r="KV122" s="15">
        <f t="shared" si="466"/>
        <v>0.54455445544554459</v>
      </c>
      <c r="KW122" s="18"/>
      <c r="KX122" s="13">
        <v>27.97</v>
      </c>
      <c r="KY122" s="68">
        <f t="shared" si="467"/>
        <v>-1.4280614066405819E-3</v>
      </c>
      <c r="KZ122" s="68">
        <f t="shared" si="642"/>
        <v>6.7702091363120165E-3</v>
      </c>
      <c r="LA122" s="68">
        <f t="shared" si="468"/>
        <v>-0.61114972890310026</v>
      </c>
      <c r="LB122" s="68"/>
      <c r="LC122" s="15">
        <f t="shared" si="469"/>
        <v>0.1796710248840151</v>
      </c>
      <c r="LD122" s="18"/>
      <c r="LE122" s="13">
        <v>56.85</v>
      </c>
      <c r="LF122" s="68">
        <f t="shared" si="470"/>
        <v>2.4508920526220928E-2</v>
      </c>
      <c r="LG122" s="68">
        <f t="shared" si="643"/>
        <v>3.2707191069173525E-2</v>
      </c>
      <c r="LH122" s="68">
        <f t="shared" si="471"/>
        <v>0.58665922411387117</v>
      </c>
      <c r="LI122" s="68"/>
      <c r="LJ122" s="15">
        <f t="shared" si="472"/>
        <v>0.23292127521145092</v>
      </c>
      <c r="LL122" s="13">
        <v>124.5</v>
      </c>
      <c r="LM122" s="68">
        <f t="shared" si="473"/>
        <v>1.9823066841415479E-2</v>
      </c>
      <c r="LN122" s="68">
        <f t="shared" si="644"/>
        <v>2.8021337384368079E-2</v>
      </c>
      <c r="LO122" s="68">
        <f t="shared" si="474"/>
        <v>0.42285714285714288</v>
      </c>
      <c r="LP122" s="68"/>
      <c r="LQ122" s="15">
        <f t="shared" si="475"/>
        <v>0.59186804756425027</v>
      </c>
      <c r="LS122" s="13">
        <v>15.8</v>
      </c>
      <c r="LT122" s="68">
        <f t="shared" si="476"/>
        <v>1.7385705086928611E-2</v>
      </c>
      <c r="LU122" s="68">
        <f t="shared" si="645"/>
        <v>2.5583975629881212E-2</v>
      </c>
      <c r="LV122" s="68"/>
      <c r="LW122" s="68"/>
      <c r="LX122" s="15">
        <f t="shared" si="477"/>
        <v>0.7081081081081082</v>
      </c>
      <c r="LZ122" s="13">
        <v>15.03</v>
      </c>
      <c r="MA122" s="68">
        <f t="shared" si="478"/>
        <v>-4.0842373962986636E-2</v>
      </c>
      <c r="MB122" s="68">
        <f t="shared" si="646"/>
        <v>-3.2644103420034036E-2</v>
      </c>
      <c r="MC122" s="68">
        <f t="shared" si="479"/>
        <v>-0.32449438202247194</v>
      </c>
      <c r="MD122" s="68"/>
      <c r="ME122" s="15">
        <f t="shared" si="480"/>
        <v>0.11498516320474769</v>
      </c>
      <c r="MG122" s="13">
        <v>63.68</v>
      </c>
      <c r="MH122" s="68">
        <f t="shared" si="481"/>
        <v>-1.2100527458889142E-2</v>
      </c>
      <c r="MI122" s="68">
        <f t="shared" si="647"/>
        <v>-3.9022569159365434E-3</v>
      </c>
      <c r="MJ122" s="68">
        <f t="shared" si="482"/>
        <v>7.5822102425876006</v>
      </c>
      <c r="MK122" s="68"/>
      <c r="ML122" s="15">
        <f t="shared" si="483"/>
        <v>1.9995289684408857</v>
      </c>
      <c r="MN122" s="13">
        <v>138.1</v>
      </c>
      <c r="MO122" s="68">
        <f t="shared" si="484"/>
        <v>1.5955903684363132E-3</v>
      </c>
      <c r="MP122" s="68">
        <f t="shared" si="648"/>
        <v>9.793860911388912E-3</v>
      </c>
      <c r="MQ122" s="68">
        <f t="shared" si="485"/>
        <v>9.6902303415408966E-2</v>
      </c>
      <c r="MR122" s="68"/>
      <c r="MS122" s="15">
        <f t="shared" si="486"/>
        <v>0.23978813178920902</v>
      </c>
      <c r="MU122" s="13">
        <v>12.84</v>
      </c>
      <c r="MV122" s="68">
        <f t="shared" si="487"/>
        <v>-2.1341463414634099E-2</v>
      </c>
      <c r="MW122" s="68">
        <f t="shared" si="649"/>
        <v>-1.3143192871681501E-2</v>
      </c>
      <c r="MX122" s="68">
        <f t="shared" si="488"/>
        <v>-0.38476281744130336</v>
      </c>
      <c r="MY122" s="68"/>
      <c r="MZ122" s="15">
        <f t="shared" si="489"/>
        <v>0.20337394564198688</v>
      </c>
      <c r="NB122" s="13">
        <v>236.52</v>
      </c>
      <c r="NC122" s="68">
        <f t="shared" si="490"/>
        <v>-1.3924789460518649E-2</v>
      </c>
      <c r="ND122" s="68">
        <f t="shared" si="650"/>
        <v>-5.7265189175660508E-3</v>
      </c>
      <c r="NE122" s="68">
        <f t="shared" si="491"/>
        <v>0.74592160625968862</v>
      </c>
      <c r="NF122" s="68"/>
      <c r="NG122" s="15">
        <f t="shared" si="492"/>
        <v>0.41807062773547587</v>
      </c>
      <c r="NI122" s="13">
        <v>6.01</v>
      </c>
      <c r="NJ122" s="68">
        <f t="shared" si="493"/>
        <v>3.3388981636059386E-3</v>
      </c>
      <c r="NK122" s="68">
        <f t="shared" si="651"/>
        <v>1.1537168706558538E-2</v>
      </c>
      <c r="NL122" s="68">
        <f t="shared" si="494"/>
        <v>-0.95228265184597061</v>
      </c>
      <c r="NM122" s="68"/>
      <c r="NN122" s="15">
        <f t="shared" si="495"/>
        <v>0.22653061224489782</v>
      </c>
      <c r="NP122" s="13">
        <v>478.36</v>
      </c>
      <c r="NQ122" s="68">
        <f t="shared" si="496"/>
        <v>-1.8627933694403381E-2</v>
      </c>
      <c r="NR122" s="68">
        <f t="shared" si="652"/>
        <v>-1.0429663151450783E-2</v>
      </c>
      <c r="NS122" s="68">
        <f t="shared" si="497"/>
        <v>2.6446476190476194</v>
      </c>
      <c r="NT122" s="68"/>
      <c r="NU122" s="15">
        <f t="shared" si="498"/>
        <v>0.45429118657465117</v>
      </c>
      <c r="NW122" s="13">
        <v>174.67</v>
      </c>
      <c r="NX122" s="68">
        <f t="shared" si="499"/>
        <v>-5.8622652248150322E-3</v>
      </c>
      <c r="NY122" s="68">
        <f t="shared" si="653"/>
        <v>2.3360053181375661E-3</v>
      </c>
      <c r="NZ122" s="68">
        <f t="shared" si="500"/>
        <v>-6.2016385980883217E-3</v>
      </c>
      <c r="OA122" s="68"/>
      <c r="OB122" s="15">
        <f t="shared" si="501"/>
        <v>-7.7284733227681049E-2</v>
      </c>
      <c r="OD122" s="13">
        <v>1.75</v>
      </c>
      <c r="OE122" s="68">
        <f t="shared" si="502"/>
        <v>5.7471264367816143E-3</v>
      </c>
      <c r="OF122" s="68">
        <f t="shared" si="654"/>
        <v>1.3945396979734213E-2</v>
      </c>
      <c r="OG122" s="68">
        <f t="shared" si="503"/>
        <v>-0.99224531395400362</v>
      </c>
      <c r="OH122" s="68"/>
      <c r="OI122" s="15">
        <f t="shared" si="504"/>
        <v>0.19863013698630139</v>
      </c>
      <c r="OK122" s="13">
        <v>162.56</v>
      </c>
      <c r="OL122" s="68">
        <f t="shared" si="505"/>
        <v>2.8079939286617745E-2</v>
      </c>
      <c r="OM122" s="68">
        <f t="shared" si="655"/>
        <v>3.6278209829570342E-2</v>
      </c>
      <c r="ON122" s="68">
        <f t="shared" si="506"/>
        <v>2.8294464075382799</v>
      </c>
      <c r="OO122" s="68"/>
      <c r="OP122" s="15">
        <f t="shared" si="507"/>
        <v>1.4404744032427563</v>
      </c>
      <c r="OR122" s="13">
        <v>4.34</v>
      </c>
      <c r="OS122" s="68">
        <f t="shared" si="508"/>
        <v>-9.5833333333333326E-2</v>
      </c>
      <c r="OT122" s="68">
        <f t="shared" si="656"/>
        <v>-8.7635062790380733E-2</v>
      </c>
      <c r="OU122" s="68">
        <f t="shared" si="509"/>
        <v>-0.4363636363636364</v>
      </c>
      <c r="OV122" s="68"/>
      <c r="OW122" s="15">
        <f t="shared" si="510"/>
        <v>2.8749999999999996</v>
      </c>
      <c r="OY122" s="13">
        <v>145.69</v>
      </c>
      <c r="OZ122" s="68">
        <f t="shared" si="511"/>
        <v>3.3408994183572197E-2</v>
      </c>
      <c r="PA122" s="68">
        <f t="shared" si="657"/>
        <v>4.1607264726524797E-2</v>
      </c>
      <c r="PB122" s="68">
        <f t="shared" si="665"/>
        <v>3.4827692307692306</v>
      </c>
      <c r="PC122" s="68"/>
      <c r="PD122" s="15">
        <f t="shared" si="512"/>
        <v>0.27184635530336099</v>
      </c>
      <c r="PE122" s="18"/>
      <c r="PF122" s="13">
        <v>257.10000000000002</v>
      </c>
      <c r="PG122" s="68">
        <f t="shared" si="513"/>
        <v>2.679819481608705E-2</v>
      </c>
      <c r="PH122" s="68">
        <f t="shared" si="658"/>
        <v>3.499646535903965E-2</v>
      </c>
      <c r="PI122" s="68">
        <f t="shared" si="514"/>
        <v>-0.26163124641010904</v>
      </c>
      <c r="PJ122" s="68"/>
      <c r="PK122" s="15">
        <f t="shared" si="515"/>
        <v>0.22937885525749546</v>
      </c>
      <c r="PM122" s="13"/>
      <c r="PN122" s="68">
        <f t="shared" si="516"/>
        <v>0</v>
      </c>
      <c r="PO122" s="68">
        <f t="shared" si="517"/>
        <v>8.1982705429525984E-3</v>
      </c>
      <c r="PP122" s="68">
        <f t="shared" si="518"/>
        <v>0</v>
      </c>
      <c r="PQ122" s="68"/>
      <c r="PR122" s="15">
        <f t="shared" si="519"/>
        <v>0</v>
      </c>
      <c r="PT122" s="13">
        <v>5.62</v>
      </c>
      <c r="PU122" s="68">
        <f t="shared" si="520"/>
        <v>4.6554934823091247E-2</v>
      </c>
      <c r="PV122" s="68">
        <f t="shared" si="659"/>
        <v>5.4753205366043847E-2</v>
      </c>
      <c r="PW122" s="68">
        <f t="shared" si="521"/>
        <v>-0.35550458715596334</v>
      </c>
      <c r="PX122" s="68"/>
      <c r="PY122" s="15">
        <f t="shared" si="522"/>
        <v>9.5516569200779777E-2</v>
      </c>
      <c r="QA122" s="13">
        <v>217.48</v>
      </c>
      <c r="QB122" s="68">
        <f t="shared" si="523"/>
        <v>-1.4991620997327789E-2</v>
      </c>
      <c r="QC122" s="68">
        <f t="shared" si="660"/>
        <v>-6.7933504543751903E-3</v>
      </c>
      <c r="QD122" s="68">
        <f t="shared" si="524"/>
        <v>-0.35540472450280092</v>
      </c>
      <c r="QE122" s="68"/>
      <c r="QF122" s="15">
        <f t="shared" si="525"/>
        <v>0.13424428914154574</v>
      </c>
      <c r="QH122" s="13">
        <v>1.415</v>
      </c>
      <c r="QI122" s="68">
        <f t="shared" si="526"/>
        <v>-3.7414965986394516E-2</v>
      </c>
      <c r="QJ122" s="68">
        <f t="shared" si="661"/>
        <v>-2.9216695443441916E-2</v>
      </c>
      <c r="QK122" s="68">
        <f t="shared" si="527"/>
        <v>-0.43625498007968122</v>
      </c>
      <c r="QL122" s="68"/>
      <c r="QM122" s="15">
        <f t="shared" si="528"/>
        <v>8.8461538461538453E-2</v>
      </c>
      <c r="QO122" s="13">
        <v>13.24</v>
      </c>
      <c r="QP122" s="68">
        <f t="shared" si="529"/>
        <v>-8.8781830695113501E-2</v>
      </c>
      <c r="QQ122" s="68">
        <f t="shared" si="662"/>
        <v>-8.0583560152160907E-2</v>
      </c>
      <c r="QR122" s="68">
        <f t="shared" si="530"/>
        <v>-0.98386113752163629</v>
      </c>
      <c r="QS122" s="68"/>
      <c r="QT122" s="15">
        <f t="shared" si="531"/>
        <v>0.15331010452961671</v>
      </c>
      <c r="QV122" s="13">
        <v>1.8140000000000001</v>
      </c>
      <c r="QW122" s="68">
        <f t="shared" si="532"/>
        <v>-1.3594344752582877E-2</v>
      </c>
      <c r="QX122" s="68">
        <f t="shared" si="663"/>
        <v>-5.3960742096302791E-3</v>
      </c>
      <c r="QY122" s="68">
        <f t="shared" si="533"/>
        <v>-0.48611898016997163</v>
      </c>
      <c r="QZ122" s="68"/>
      <c r="RA122" s="15">
        <f t="shared" si="534"/>
        <v>-0.25868410298324479</v>
      </c>
      <c r="RC122" s="13">
        <v>35.380000000000003</v>
      </c>
      <c r="RD122" s="68">
        <f t="shared" si="535"/>
        <v>-2.8555738605161973E-2</v>
      </c>
      <c r="RE122" s="68">
        <f t="shared" si="664"/>
        <v>-2.0357468062209373E-2</v>
      </c>
      <c r="RF122" s="68">
        <f t="shared" si="536"/>
        <v>-0.23568805357528616</v>
      </c>
      <c r="RG122" s="68"/>
      <c r="RH122" s="15">
        <f t="shared" si="537"/>
        <v>0.4294949494949496</v>
      </c>
      <c r="RJ122" s="13">
        <v>211.1</v>
      </c>
      <c r="RK122" s="68">
        <f t="shared" si="538"/>
        <v>-2.0099336211298391E-2</v>
      </c>
      <c r="RL122" s="68">
        <f t="shared" si="539"/>
        <v>-1.1901065668345793E-2</v>
      </c>
      <c r="RM122" s="68">
        <f t="shared" si="540"/>
        <v>-2.078114852954828E-2</v>
      </c>
      <c r="RN122" s="68"/>
      <c r="RO122" s="15">
        <f t="shared" si="541"/>
        <v>7.3098820658804367E-2</v>
      </c>
      <c r="RQ122" s="13">
        <v>13.64</v>
      </c>
      <c r="RR122" s="68">
        <f t="shared" si="542"/>
        <v>2.7882441597588622E-2</v>
      </c>
      <c r="RS122" s="68">
        <f t="shared" si="543"/>
        <v>3.6080712140541218E-2</v>
      </c>
      <c r="RT122" s="68">
        <f t="shared" si="544"/>
        <v>-6.8306010928961741E-2</v>
      </c>
      <c r="RU122" s="68"/>
      <c r="RV122" s="15">
        <f t="shared" si="545"/>
        <v>-0.34548944337811899</v>
      </c>
      <c r="RX122" s="13">
        <v>137.4</v>
      </c>
      <c r="RY122" s="68">
        <f t="shared" si="546"/>
        <v>1.634736297063398E-2</v>
      </c>
      <c r="RZ122" s="68">
        <f t="shared" si="547"/>
        <v>2.454563351358658E-2</v>
      </c>
      <c r="SA122" s="68">
        <f t="shared" si="548"/>
        <v>3.2616864572373387E-2</v>
      </c>
      <c r="SB122" s="68"/>
      <c r="SC122" s="15">
        <f t="shared" si="549"/>
        <v>0.81673938913129729</v>
      </c>
      <c r="SE122" s="13">
        <v>11.4</v>
      </c>
      <c r="SF122" s="68">
        <f t="shared" si="550"/>
        <v>-5.7851239669421434E-2</v>
      </c>
      <c r="SG122" s="68">
        <f t="shared" si="551"/>
        <v>-4.9652969126468834E-2</v>
      </c>
      <c r="SH122" s="68">
        <f t="shared" si="552"/>
        <v>-8.7999999999999967E-2</v>
      </c>
      <c r="SI122" s="68"/>
      <c r="SJ122" s="15">
        <f t="shared" si="553"/>
        <v>-0.25294888597640885</v>
      </c>
      <c r="SL122" s="13">
        <v>0.872</v>
      </c>
      <c r="SM122" s="68">
        <f t="shared" si="554"/>
        <v>0.11651728553137</v>
      </c>
      <c r="SN122" s="68">
        <f t="shared" si="555"/>
        <v>0.12471555607432259</v>
      </c>
      <c r="SO122" s="68">
        <f t="shared" si="556"/>
        <v>-0.38591549295774646</v>
      </c>
      <c r="SP122" s="68"/>
      <c r="SQ122" s="15">
        <f t="shared" si="557"/>
        <v>-0.13663366336633664</v>
      </c>
      <c r="SS122" s="13">
        <v>15.17</v>
      </c>
      <c r="ST122" s="68">
        <f t="shared" si="558"/>
        <v>-4.4710327455919449E-2</v>
      </c>
      <c r="SU122" s="68">
        <f t="shared" si="559"/>
        <v>-3.6512056912966849E-2</v>
      </c>
      <c r="SV122" s="68">
        <f t="shared" si="560"/>
        <v>-6.0099132589838948E-2</v>
      </c>
      <c r="SW122" s="68"/>
      <c r="SX122" s="15">
        <f t="shared" si="561"/>
        <v>0.80595238095238086</v>
      </c>
      <c r="SZ122" s="13">
        <v>30.55</v>
      </c>
      <c r="TA122" s="68">
        <f t="shared" si="562"/>
        <v>4.623287671232882E-2</v>
      </c>
      <c r="TB122" s="68">
        <f t="shared" si="563"/>
        <v>5.443114725528142E-2</v>
      </c>
      <c r="TC122" s="68">
        <f t="shared" si="564"/>
        <v>-0.2432499380728263</v>
      </c>
      <c r="TD122" s="68"/>
      <c r="TE122" s="15">
        <f t="shared" si="565"/>
        <v>0.95833333333333337</v>
      </c>
      <c r="TG122" s="417">
        <v>0.17799999999999999</v>
      </c>
      <c r="TH122" s="68">
        <f t="shared" si="566"/>
        <v>-6.6964285714286084E-3</v>
      </c>
      <c r="TI122" s="68">
        <f t="shared" si="567"/>
        <v>1.50184197152399E-3</v>
      </c>
      <c r="TJ122" s="68">
        <f t="shared" si="568"/>
        <v>-0.19090909090909094</v>
      </c>
      <c r="TK122" s="68"/>
      <c r="TL122" s="15">
        <f t="shared" si="569"/>
        <v>5.0147492625368606E-2</v>
      </c>
      <c r="TN122" s="13">
        <v>49.93</v>
      </c>
      <c r="TO122" s="68">
        <f t="shared" si="570"/>
        <v>-3.086180124223609E-2</v>
      </c>
      <c r="TP122" s="68">
        <f t="shared" si="571"/>
        <v>-2.2663530699283493E-2</v>
      </c>
      <c r="TQ122" s="68">
        <f t="shared" si="572"/>
        <v>-0.27222639254298059</v>
      </c>
      <c r="TR122" s="68"/>
      <c r="TS122" s="15">
        <f t="shared" si="573"/>
        <v>0.67831932773109238</v>
      </c>
      <c r="TU122" s="417">
        <v>3.47</v>
      </c>
      <c r="TV122" s="68">
        <f t="shared" si="574"/>
        <v>-8.5714285714285163E-3</v>
      </c>
      <c r="TW122" s="68">
        <f t="shared" si="575"/>
        <v>-3.7315802847591797E-4</v>
      </c>
      <c r="TX122" s="68">
        <f t="shared" si="576"/>
        <v>-0.21315192743764169</v>
      </c>
      <c r="TY122" s="68"/>
      <c r="TZ122" s="15">
        <f t="shared" si="577"/>
        <v>1.0292397660818715</v>
      </c>
      <c r="UB122" s="13"/>
      <c r="UC122" s="68">
        <f t="shared" si="578"/>
        <v>0</v>
      </c>
      <c r="UD122" s="68">
        <f t="shared" si="579"/>
        <v>8.1982705429525984E-3</v>
      </c>
      <c r="UE122" s="68">
        <f t="shared" si="580"/>
        <v>0</v>
      </c>
      <c r="UF122" s="68"/>
      <c r="UG122" s="15">
        <f t="shared" si="581"/>
        <v>0</v>
      </c>
      <c r="UI122" s="417"/>
      <c r="UJ122" s="68">
        <f t="shared" si="582"/>
        <v>0</v>
      </c>
      <c r="UK122" s="68">
        <f t="shared" si="583"/>
        <v>8.1982705429525984E-3</v>
      </c>
      <c r="UL122" s="68">
        <f t="shared" si="584"/>
        <v>0</v>
      </c>
      <c r="UM122" s="68"/>
      <c r="UN122" s="15">
        <f t="shared" si="585"/>
        <v>0</v>
      </c>
      <c r="UP122" s="417"/>
      <c r="UQ122" s="68">
        <f t="shared" si="586"/>
        <v>0</v>
      </c>
      <c r="UR122" s="68">
        <f t="shared" si="587"/>
        <v>8.1982705429525984E-3</v>
      </c>
      <c r="US122" s="68">
        <f t="shared" si="588"/>
        <v>0</v>
      </c>
      <c r="UT122" s="68"/>
      <c r="UU122" s="15">
        <f t="shared" si="589"/>
        <v>0</v>
      </c>
      <c r="UW122" s="417"/>
      <c r="UX122" s="68">
        <f t="shared" si="590"/>
        <v>0</v>
      </c>
      <c r="UY122" s="68">
        <f t="shared" si="591"/>
        <v>8.1982705429525984E-3</v>
      </c>
      <c r="UZ122" s="68">
        <f t="shared" si="592"/>
        <v>0</v>
      </c>
      <c r="VA122" s="68"/>
      <c r="VB122" s="15">
        <f t="shared" si="593"/>
        <v>0</v>
      </c>
      <c r="VD122" s="417"/>
      <c r="VE122" s="68">
        <f t="shared" si="594"/>
        <v>0</v>
      </c>
      <c r="VF122" s="68">
        <f t="shared" si="595"/>
        <v>8.1982705429525984E-3</v>
      </c>
      <c r="VG122" s="68">
        <f t="shared" si="596"/>
        <v>0</v>
      </c>
      <c r="VH122" s="68"/>
      <c r="VI122" s="15">
        <f t="shared" si="597"/>
        <v>0</v>
      </c>
      <c r="VM122" s="21">
        <f t="shared" si="598"/>
        <v>1.0970474217412984E-3</v>
      </c>
      <c r="VN122" s="49"/>
      <c r="VO122" s="21">
        <f t="shared" si="599"/>
        <v>0.79271762206479868</v>
      </c>
      <c r="VP122" s="14"/>
      <c r="VQ122" s="21">
        <f t="shared" si="600"/>
        <v>0.3250156458300863</v>
      </c>
    </row>
    <row r="123" spans="1:589" ht="15.75" customHeight="1" x14ac:dyDescent="0.2">
      <c r="A123" s="127">
        <v>45824</v>
      </c>
      <c r="B123" s="4">
        <f t="shared" si="333"/>
        <v>45824</v>
      </c>
      <c r="C123" s="13">
        <v>42515.09</v>
      </c>
      <c r="D123" s="138">
        <f t="shared" si="334"/>
        <v>317.29999999999563</v>
      </c>
      <c r="E123" s="68">
        <f t="shared" si="335"/>
        <v>7.5193511318956659E-3</v>
      </c>
      <c r="F123" s="15">
        <f t="shared" si="336"/>
        <v>-6.8469935516515888E-4</v>
      </c>
      <c r="G123" s="13">
        <v>6033.11</v>
      </c>
      <c r="H123" s="138">
        <f t="shared" si="337"/>
        <v>56.170000000000073</v>
      </c>
      <c r="I123" s="68">
        <f t="shared" si="338"/>
        <v>9.3977854888956693E-3</v>
      </c>
      <c r="J123" s="15">
        <f t="shared" si="339"/>
        <v>2.5754765260650458E-2</v>
      </c>
      <c r="K123" s="13">
        <v>19701.21</v>
      </c>
      <c r="L123" s="138">
        <f t="shared" si="340"/>
        <v>294.37999999999738</v>
      </c>
      <c r="M123" s="68">
        <f t="shared" si="341"/>
        <v>1.5168886417822868E-2</v>
      </c>
      <c r="N123" s="15">
        <f t="shared" si="342"/>
        <v>2.0217712480949678E-2</v>
      </c>
      <c r="O123" s="13">
        <v>2124.13</v>
      </c>
      <c r="P123" s="138">
        <f t="shared" si="343"/>
        <v>23.619999999999891</v>
      </c>
      <c r="Q123" s="68">
        <f t="shared" si="344"/>
        <v>1.1244888146212058E-2</v>
      </c>
      <c r="R123" s="15">
        <f t="shared" si="345"/>
        <v>-4.7543673996484445E-2</v>
      </c>
      <c r="S123" s="18">
        <f t="shared" si="346"/>
        <v>7.3087974542917393E-3</v>
      </c>
      <c r="T123" s="121">
        <f t="shared" si="347"/>
        <v>262.50906285180179</v>
      </c>
      <c r="U123" s="121">
        <f t="shared" si="348"/>
        <v>262.50906285180179</v>
      </c>
      <c r="V123" s="134">
        <f t="shared" si="349"/>
        <v>5.5995962112553145E-3</v>
      </c>
      <c r="W123" s="21">
        <f t="shared" si="601"/>
        <v>1.4647235574132769E-2</v>
      </c>
      <c r="X123" s="18">
        <f t="shared" si="350"/>
        <v>1.0832727796206566E-2</v>
      </c>
      <c r="Y123" s="353">
        <f>123710.04-54078.26</f>
        <v>69631.78</v>
      </c>
      <c r="Z123" s="15">
        <v>1.9999999999999999E-6</v>
      </c>
      <c r="AA123" s="21">
        <f t="shared" si="351"/>
        <v>-5.5975962112553143E-3</v>
      </c>
      <c r="AC123" s="13">
        <v>226.83</v>
      </c>
      <c r="AD123" s="68">
        <f t="shared" si="352"/>
        <v>1.5762840893824775E-2</v>
      </c>
      <c r="AE123" s="68">
        <f t="shared" si="602"/>
        <v>1.0163244682569461E-2</v>
      </c>
      <c r="AF123" s="68">
        <f t="shared" si="353"/>
        <v>0.37664623414456516</v>
      </c>
      <c r="AG123" s="68"/>
      <c r="AH123" s="15">
        <f t="shared" si="354"/>
        <v>-1.4966764977768852E-3</v>
      </c>
      <c r="AJ123" s="13">
        <v>22.53</v>
      </c>
      <c r="AK123" s="68">
        <f t="shared" si="355"/>
        <v>1.3951395139514055E-2</v>
      </c>
      <c r="AL123" s="68">
        <f t="shared" si="603"/>
        <v>8.3517989282587413E-3</v>
      </c>
      <c r="AM123" s="68">
        <f t="shared" si="356"/>
        <v>0.21129032258064512</v>
      </c>
      <c r="AN123" s="68"/>
      <c r="AO123" s="15">
        <f t="shared" si="357"/>
        <v>7.1326676176890147E-2</v>
      </c>
      <c r="AQ123" s="13">
        <v>21.28</v>
      </c>
      <c r="AR123" s="68">
        <f t="shared" si="358"/>
        <v>1.3816102906145914E-2</v>
      </c>
      <c r="AS123" s="68">
        <f t="shared" si="604"/>
        <v>8.2165066948905983E-3</v>
      </c>
      <c r="AT123" s="68">
        <f t="shared" si="359"/>
        <v>0.23219455703532146</v>
      </c>
      <c r="AU123" s="68"/>
      <c r="AV123" s="15">
        <f t="shared" si="360"/>
        <v>-8.8495575221237879E-3</v>
      </c>
      <c r="AX123" s="13">
        <v>210.05</v>
      </c>
      <c r="AY123" s="68">
        <f t="shared" si="361"/>
        <v>9.5160282597203747E-3</v>
      </c>
      <c r="AZ123" s="68">
        <f t="shared" si="605"/>
        <v>3.9164320484650602E-3</v>
      </c>
      <c r="BA123" s="68">
        <f t="shared" si="362"/>
        <v>0.56636838180462357</v>
      </c>
      <c r="BB123" s="68"/>
      <c r="BC123" s="15">
        <f t="shared" si="363"/>
        <v>2.8698760957931405E-2</v>
      </c>
      <c r="BE123" s="13">
        <v>77.930000000000007</v>
      </c>
      <c r="BF123" s="68">
        <f t="shared" si="364"/>
        <v>4.7705002578649373E-3</v>
      </c>
      <c r="BG123" s="68">
        <f t="shared" si="606"/>
        <v>-8.2909595339037724E-4</v>
      </c>
      <c r="BH123" s="68"/>
      <c r="BI123" s="68"/>
      <c r="BJ123" s="15">
        <f t="shared" si="365"/>
        <v>5.7825437762997214E-2</v>
      </c>
      <c r="BL123" s="13">
        <v>72.72</v>
      </c>
      <c r="BM123" s="68">
        <f t="shared" si="366"/>
        <v>1.4650481372959358E-2</v>
      </c>
      <c r="BN123" s="68">
        <f t="shared" si="607"/>
        <v>9.0508851617040441E-3</v>
      </c>
      <c r="BO123" s="68">
        <f t="shared" si="367"/>
        <v>0.22465476591444924</v>
      </c>
      <c r="BP123" s="68"/>
      <c r="BQ123" s="15">
        <f t="shared" si="368"/>
        <v>9.5675757119180263E-2</v>
      </c>
      <c r="BS123" s="13">
        <v>40.26</v>
      </c>
      <c r="BT123" s="68">
        <f t="shared" si="369"/>
        <v>1.9498607242339733E-2</v>
      </c>
      <c r="BU123" s="68">
        <f t="shared" si="608"/>
        <v>1.3899011031084419E-2</v>
      </c>
      <c r="BV123" s="68">
        <f t="shared" si="370"/>
        <v>8.0515297906602265E-2</v>
      </c>
      <c r="BW123" s="68"/>
      <c r="BX123" s="15">
        <f t="shared" si="371"/>
        <v>5.2549019607843084E-2</v>
      </c>
      <c r="BZ123" s="13"/>
      <c r="CA123" s="68">
        <f t="shared" si="372"/>
        <v>0</v>
      </c>
      <c r="CB123" s="68">
        <f t="shared" si="609"/>
        <v>0</v>
      </c>
      <c r="CC123" s="68">
        <f t="shared" si="373"/>
        <v>0</v>
      </c>
      <c r="CD123" s="68"/>
      <c r="CE123" s="15">
        <f t="shared" si="374"/>
        <v>0</v>
      </c>
      <c r="CG123" s="13">
        <v>30.77</v>
      </c>
      <c r="CH123" s="68">
        <f t="shared" si="375"/>
        <v>1.050903119868638E-2</v>
      </c>
      <c r="CI123" s="68">
        <f t="shared" si="610"/>
        <v>4.9094349874310656E-3</v>
      </c>
      <c r="CJ123" s="68">
        <f t="shared" si="376"/>
        <v>1.7863049950380388E-2</v>
      </c>
      <c r="CK123" s="68"/>
      <c r="CL123" s="15">
        <f t="shared" si="377"/>
        <v>-0.10448195576251455</v>
      </c>
      <c r="CN123" s="13">
        <v>32.229999999999997</v>
      </c>
      <c r="CO123" s="68">
        <f t="shared" si="378"/>
        <v>1.224874371859287E-2</v>
      </c>
      <c r="CP123" s="68">
        <f t="shared" si="611"/>
        <v>6.6491475073375559E-3</v>
      </c>
      <c r="CQ123" s="68">
        <f t="shared" si="379"/>
        <v>2.8398213146139023E-2</v>
      </c>
      <c r="CR123" s="68"/>
      <c r="CS123" s="15">
        <f t="shared" si="380"/>
        <v>-3.7048102778607768E-2</v>
      </c>
      <c r="CU123" s="13">
        <v>35.93</v>
      </c>
      <c r="CV123" s="68">
        <f t="shared" si="381"/>
        <v>9.8369870713884613E-3</v>
      </c>
      <c r="CW123" s="68">
        <f t="shared" si="612"/>
        <v>4.2373908601331467E-3</v>
      </c>
      <c r="CX123" s="68">
        <f t="shared" si="382"/>
        <v>0.11757387247278386</v>
      </c>
      <c r="CY123" s="68"/>
      <c r="CZ123" s="15">
        <f t="shared" si="383"/>
        <v>-3.6212446351931368E-2</v>
      </c>
      <c r="DB123" s="13">
        <v>19.440000000000001</v>
      </c>
      <c r="DC123" s="68">
        <f t="shared" si="384"/>
        <v>8.8220031136482472E-3</v>
      </c>
      <c r="DD123" s="68">
        <f t="shared" si="613"/>
        <v>3.2224069023929327E-3</v>
      </c>
      <c r="DE123" s="68">
        <f t="shared" si="385"/>
        <v>-0.11111111111111109</v>
      </c>
      <c r="DF123" s="68"/>
      <c r="DG123" s="15">
        <f t="shared" si="386"/>
        <v>-4.5186640471512683E-2</v>
      </c>
      <c r="DI123" s="13">
        <v>49.35</v>
      </c>
      <c r="DJ123" s="68">
        <f t="shared" si="387"/>
        <v>7.9656862745098155E-3</v>
      </c>
      <c r="DK123" s="68">
        <f t="shared" si="614"/>
        <v>2.366090063254501E-3</v>
      </c>
      <c r="DL123" s="68">
        <f t="shared" si="388"/>
        <v>0.11778029445073619</v>
      </c>
      <c r="DM123" s="68"/>
      <c r="DN123" s="15">
        <f t="shared" si="389"/>
        <v>0.170540796963947</v>
      </c>
      <c r="DP123" s="13">
        <v>41.66</v>
      </c>
      <c r="DQ123" s="68">
        <f t="shared" si="390"/>
        <v>9.9393939393938573E-3</v>
      </c>
      <c r="DR123" s="68">
        <f t="shared" si="615"/>
        <v>4.3397977281385428E-3</v>
      </c>
      <c r="DS123" s="68"/>
      <c r="DT123" s="68"/>
      <c r="DU123" s="15">
        <f t="shared" si="391"/>
        <v>9.4012605042016764E-2</v>
      </c>
      <c r="DV123" s="18"/>
      <c r="DW123" s="13">
        <v>33.22</v>
      </c>
      <c r="DX123" s="68">
        <f t="shared" si="392"/>
        <v>3.0077519379844927E-2</v>
      </c>
      <c r="DY123" s="68">
        <f t="shared" si="616"/>
        <v>2.4477923168589613E-2</v>
      </c>
      <c r="DZ123" s="68">
        <f t="shared" si="393"/>
        <v>0.77267876200640351</v>
      </c>
      <c r="EA123" s="68"/>
      <c r="EB123" s="15">
        <f t="shared" si="394"/>
        <v>-7.4693755602031672E-3</v>
      </c>
      <c r="ED123" s="13">
        <v>36.53</v>
      </c>
      <c r="EE123" s="68">
        <f t="shared" si="395"/>
        <v>1.9536701088473427E-2</v>
      </c>
      <c r="EF123" s="68">
        <f t="shared" si="617"/>
        <v>1.3937104877218113E-2</v>
      </c>
      <c r="EG123" s="68">
        <f t="shared" si="396"/>
        <v>0.73704232049453156</v>
      </c>
      <c r="EH123" s="68"/>
      <c r="EI123" s="15">
        <f t="shared" si="397"/>
        <v>-9.4902386117137038E-3</v>
      </c>
      <c r="EK123" s="13">
        <v>121.39</v>
      </c>
      <c r="EL123" s="68">
        <f t="shared" si="398"/>
        <v>2.5513221255385621E-2</v>
      </c>
      <c r="EM123" s="68">
        <f t="shared" si="618"/>
        <v>1.9913625044130308E-2</v>
      </c>
      <c r="EN123" s="68">
        <f t="shared" si="399"/>
        <v>0.88084908583823973</v>
      </c>
      <c r="EO123" s="68"/>
      <c r="EP123" s="15">
        <f t="shared" si="400"/>
        <v>9.0655884995507668E-2</v>
      </c>
      <c r="ER123" s="13">
        <v>36.92</v>
      </c>
      <c r="ES123" s="68">
        <f t="shared" si="401"/>
        <v>1.0399562123700124E-2</v>
      </c>
      <c r="ET123" s="68">
        <f t="shared" si="619"/>
        <v>4.7999659124448096E-3</v>
      </c>
      <c r="EU123" s="68">
        <f t="shared" si="402"/>
        <v>5.7576625608708257E-2</v>
      </c>
      <c r="EV123" s="68"/>
      <c r="EW123" s="15">
        <f t="shared" si="403"/>
        <v>-5.0655695551555642E-2</v>
      </c>
      <c r="EY123" s="13">
        <v>39.619999999999997</v>
      </c>
      <c r="EZ123" s="68">
        <f t="shared" si="404"/>
        <v>-9.9950024987507657E-3</v>
      </c>
      <c r="FA123" s="68">
        <f t="shared" si="620"/>
        <v>-1.5594598710006079E-2</v>
      </c>
      <c r="FB123" s="68"/>
      <c r="FC123" s="68"/>
      <c r="FD123" s="15">
        <f t="shared" si="405"/>
        <v>0.61187957689178196</v>
      </c>
      <c r="FF123" s="13">
        <v>58.91</v>
      </c>
      <c r="FG123" s="68">
        <f t="shared" si="406"/>
        <v>-2.5397900440231238E-3</v>
      </c>
      <c r="FH123" s="68">
        <f t="shared" si="621"/>
        <v>-8.1393862552784392E-3</v>
      </c>
      <c r="FI123" s="68">
        <f t="shared" si="407"/>
        <v>-2.8774542992552762E-3</v>
      </c>
      <c r="FJ123" s="68"/>
      <c r="FK123" s="15">
        <f t="shared" si="408"/>
        <v>3.7330515935904161E-2</v>
      </c>
      <c r="FM123" s="13">
        <v>182.52</v>
      </c>
      <c r="FN123" s="68">
        <f t="shared" si="409"/>
        <v>1.6484740476720917E-2</v>
      </c>
      <c r="FO123" s="68">
        <f t="shared" si="622"/>
        <v>1.0885144265465604E-2</v>
      </c>
      <c r="FP123" s="68">
        <f t="shared" si="410"/>
        <v>0.56965944272445823</v>
      </c>
      <c r="FQ123" s="68"/>
      <c r="FR123" s="15">
        <f t="shared" si="411"/>
        <v>4.7341186832545066E-3</v>
      </c>
      <c r="FT123" s="13">
        <v>92.78</v>
      </c>
      <c r="FU123" s="68">
        <f t="shared" si="412"/>
        <v>2.1602937999568249E-3</v>
      </c>
      <c r="FV123" s="68">
        <f t="shared" si="623"/>
        <v>-3.4393024112984896E-3</v>
      </c>
      <c r="FW123" s="68">
        <f t="shared" si="413"/>
        <v>5.3958877655344767E-2</v>
      </c>
      <c r="FX123" s="68"/>
      <c r="FY123" s="15">
        <f t="shared" si="414"/>
        <v>2.883122643601679E-2</v>
      </c>
      <c r="GA123" s="13">
        <v>17.97</v>
      </c>
      <c r="GB123" s="68">
        <f t="shared" si="415"/>
        <v>6.7226890756301085E-3</v>
      </c>
      <c r="GC123" s="68">
        <f t="shared" si="624"/>
        <v>1.123092864374794E-3</v>
      </c>
      <c r="GD123" s="68"/>
      <c r="GE123" s="68"/>
      <c r="GF123" s="15">
        <f t="shared" si="416"/>
        <v>3.0981067125645391E-2</v>
      </c>
      <c r="GG123" s="18"/>
      <c r="GH123" s="13">
        <v>18.32</v>
      </c>
      <c r="GI123" s="68">
        <f t="shared" si="417"/>
        <v>-3.2644178454841527E-3</v>
      </c>
      <c r="GJ123" s="68">
        <f t="shared" si="625"/>
        <v>-8.8640140567394672E-3</v>
      </c>
      <c r="GK123" s="68">
        <f t="shared" si="418"/>
        <v>-4.6826222684703364E-2</v>
      </c>
      <c r="GL123" s="68"/>
      <c r="GM123" s="15">
        <f t="shared" si="419"/>
        <v>-3.0687830687830601E-2</v>
      </c>
      <c r="GO123" s="13">
        <v>25.43</v>
      </c>
      <c r="GP123" s="68">
        <f t="shared" si="420"/>
        <v>-3.9308176100635075E-4</v>
      </c>
      <c r="GQ123" s="68">
        <f t="shared" si="626"/>
        <v>-5.9926779722616653E-3</v>
      </c>
      <c r="GR123" s="68"/>
      <c r="GS123" s="68"/>
      <c r="GT123" s="15">
        <f t="shared" si="421"/>
        <v>-6.678899082568808E-2</v>
      </c>
      <c r="GV123" s="13">
        <v>15.26</v>
      </c>
      <c r="GW123" s="68">
        <f t="shared" si="422"/>
        <v>3.9473684210526647E-3</v>
      </c>
      <c r="GX123" s="68">
        <f t="shared" si="627"/>
        <v>-1.6522277902026499E-3</v>
      </c>
      <c r="GY123" s="68">
        <f t="shared" si="423"/>
        <v>0.28776371308016879</v>
      </c>
      <c r="GZ123" s="68"/>
      <c r="HA123" s="15">
        <f t="shared" si="424"/>
        <v>0.1122448979591836</v>
      </c>
      <c r="HD123" s="13">
        <v>329.13</v>
      </c>
      <c r="HE123" s="68">
        <f t="shared" si="425"/>
        <v>1.1742645476622278E-2</v>
      </c>
      <c r="HF123" s="68">
        <f t="shared" si="628"/>
        <v>6.143049265366963E-3</v>
      </c>
      <c r="HG123" s="68">
        <f t="shared" si="426"/>
        <v>0.84894107072636371</v>
      </c>
      <c r="HH123" s="68"/>
      <c r="HI123" s="15">
        <f t="shared" si="427"/>
        <v>-0.18499900950871628</v>
      </c>
      <c r="HK123" s="13">
        <v>41.21</v>
      </c>
      <c r="HL123" s="68">
        <f t="shared" si="428"/>
        <v>-1.317049808429112E-2</v>
      </c>
      <c r="HM123" s="68">
        <f t="shared" si="629"/>
        <v>-1.8770094295546436E-2</v>
      </c>
      <c r="HN123" s="68">
        <f t="shared" si="429"/>
        <v>15.61693548387097</v>
      </c>
      <c r="HO123" s="68"/>
      <c r="HP123" s="15">
        <f t="shared" si="430"/>
        <v>0.56216830932524653</v>
      </c>
      <c r="HR123" s="13">
        <v>112.49</v>
      </c>
      <c r="HS123" s="68">
        <f t="shared" si="431"/>
        <v>3.4790365744870703E-3</v>
      </c>
      <c r="HT123" s="68">
        <f t="shared" si="630"/>
        <v>-2.1205596367682442E-3</v>
      </c>
      <c r="HU123" s="68">
        <f t="shared" si="432"/>
        <v>2.0903846153846155</v>
      </c>
      <c r="HV123" s="68"/>
      <c r="HW123" s="15">
        <f t="shared" si="433"/>
        <v>4.5737659198661358E-2</v>
      </c>
      <c r="HY123" s="13">
        <v>144.69</v>
      </c>
      <c r="HZ123" s="68">
        <f t="shared" si="434"/>
        <v>1.9158977248714508E-2</v>
      </c>
      <c r="IA123" s="68">
        <f t="shared" si="631"/>
        <v>1.3559381037459194E-2</v>
      </c>
      <c r="IB123" s="68">
        <f t="shared" si="435"/>
        <v>0.36628895184135968</v>
      </c>
      <c r="IC123" s="68"/>
      <c r="ID123" s="15">
        <f t="shared" si="436"/>
        <v>7.7444336882865492E-2</v>
      </c>
      <c r="IF123" s="13">
        <v>252.1</v>
      </c>
      <c r="IG123" s="68">
        <f t="shared" si="437"/>
        <v>1.36710896662646E-2</v>
      </c>
      <c r="IH123" s="68">
        <f t="shared" si="632"/>
        <v>8.0714934550092862E-3</v>
      </c>
      <c r="II123" s="68">
        <f t="shared" si="438"/>
        <v>0.44057142857142856</v>
      </c>
      <c r="IJ123" s="68"/>
      <c r="IK123" s="15">
        <f t="shared" si="439"/>
        <v>8.7387853692201478E-2</v>
      </c>
      <c r="IM123" s="13">
        <v>229.24</v>
      </c>
      <c r="IN123" s="68">
        <f t="shared" si="440"/>
        <v>-1.4403026785330385E-2</v>
      </c>
      <c r="IO123" s="68">
        <f t="shared" si="633"/>
        <v>-2.0002622996585701E-2</v>
      </c>
      <c r="IP123" s="68">
        <f t="shared" si="441"/>
        <v>3.4764694395625853</v>
      </c>
      <c r="IQ123" s="68"/>
      <c r="IR123" s="15">
        <f t="shared" si="442"/>
        <v>0.22254813076635924</v>
      </c>
      <c r="IT123" s="13">
        <v>69.36</v>
      </c>
      <c r="IU123" s="68">
        <f t="shared" si="443"/>
        <v>4.0660165041260216E-2</v>
      </c>
      <c r="IV123" s="68">
        <f t="shared" si="634"/>
        <v>3.5060568830004898E-2</v>
      </c>
      <c r="IW123" s="68">
        <f t="shared" si="444"/>
        <v>2.8005479452054796</v>
      </c>
      <c r="IX123" s="68"/>
      <c r="IY123" s="15">
        <f t="shared" si="445"/>
        <v>0.34967892586106242</v>
      </c>
      <c r="JA123" s="13">
        <v>702.12</v>
      </c>
      <c r="JB123" s="68">
        <f t="shared" si="446"/>
        <v>2.8189845797882467E-2</v>
      </c>
      <c r="JC123" s="68">
        <f t="shared" si="635"/>
        <v>2.2590249586627153E-2</v>
      </c>
      <c r="JD123" s="68">
        <f t="shared" si="447"/>
        <v>0.42014563106796127</v>
      </c>
      <c r="JE123" s="68"/>
      <c r="JF123" s="15">
        <f t="shared" si="448"/>
        <v>0.19915970692217044</v>
      </c>
      <c r="JH123" s="13">
        <v>479.14</v>
      </c>
      <c r="JI123" s="68">
        <f t="shared" si="449"/>
        <v>8.8007411150412811E-3</v>
      </c>
      <c r="JJ123" s="68">
        <f t="shared" si="636"/>
        <v>3.2011449037859666E-3</v>
      </c>
      <c r="JK123" s="68">
        <f t="shared" si="450"/>
        <v>0.17814551624087141</v>
      </c>
      <c r="JL123" s="68"/>
      <c r="JM123" s="15">
        <f t="shared" si="451"/>
        <v>0.13674970344009488</v>
      </c>
      <c r="JO123" s="13">
        <v>14.47</v>
      </c>
      <c r="JP123" s="68">
        <f t="shared" si="452"/>
        <v>6.9589422407795006E-3</v>
      </c>
      <c r="JQ123" s="68">
        <f t="shared" si="637"/>
        <v>1.359346029524186E-3</v>
      </c>
      <c r="JR123" s="68">
        <f t="shared" si="453"/>
        <v>-0.51172599966256116</v>
      </c>
      <c r="JS123" s="68"/>
      <c r="JT123" s="15">
        <f t="shared" si="454"/>
        <v>0.42001962708537793</v>
      </c>
      <c r="JV123" s="13">
        <v>1.86</v>
      </c>
      <c r="JW123" s="68">
        <f t="shared" si="455"/>
        <v>0.1272727272727274</v>
      </c>
      <c r="JX123" s="68">
        <f t="shared" si="638"/>
        <v>0.12167313106147208</v>
      </c>
      <c r="JY123" s="68">
        <f t="shared" si="456"/>
        <v>-0.26482213438735169</v>
      </c>
      <c r="JZ123" s="68"/>
      <c r="KA123" s="15">
        <f t="shared" si="457"/>
        <v>3.3333333333333361E-2</v>
      </c>
      <c r="KC123" s="13">
        <v>20.22</v>
      </c>
      <c r="KD123" s="68">
        <f t="shared" si="458"/>
        <v>-2.4602026049204126E-2</v>
      </c>
      <c r="KE123" s="68">
        <f t="shared" si="639"/>
        <v>-3.020162226045944E-2</v>
      </c>
      <c r="KF123" s="68">
        <f t="shared" si="459"/>
        <v>3.7987679671457823E-2</v>
      </c>
      <c r="KG123" s="68"/>
      <c r="KH123" s="15">
        <f t="shared" si="460"/>
        <v>-8.8367899008115453E-2</v>
      </c>
      <c r="KI123" s="18"/>
      <c r="KJ123" s="13">
        <v>79.17</v>
      </c>
      <c r="KK123" s="68">
        <f t="shared" si="461"/>
        <v>7.7289427132943359E-2</v>
      </c>
      <c r="KL123" s="68">
        <f t="shared" si="640"/>
        <v>7.1689830921688041E-2</v>
      </c>
      <c r="KM123" s="68">
        <f t="shared" si="462"/>
        <v>2.7521327014218007</v>
      </c>
      <c r="KN123" s="68"/>
      <c r="KO123" s="15">
        <f t="shared" si="463"/>
        <v>0.17794970986460362</v>
      </c>
      <c r="KQ123" s="13">
        <v>1.55</v>
      </c>
      <c r="KR123" s="68">
        <f t="shared" si="464"/>
        <v>-6.4102564102564161E-3</v>
      </c>
      <c r="KS123" s="68">
        <f t="shared" si="641"/>
        <v>-1.2009852621511731E-2</v>
      </c>
      <c r="KT123" s="68">
        <f t="shared" si="465"/>
        <v>-0.40839694656488551</v>
      </c>
      <c r="KU123" s="68"/>
      <c r="KV123" s="15">
        <f t="shared" si="466"/>
        <v>0.53465346534653468</v>
      </c>
      <c r="KW123" s="18"/>
      <c r="KX123" s="13">
        <v>32.450000000000003</v>
      </c>
      <c r="KY123" s="68">
        <f t="shared" si="467"/>
        <v>0.1601716124419022</v>
      </c>
      <c r="KZ123" s="68">
        <f t="shared" si="642"/>
        <v>0.1545720162306469</v>
      </c>
      <c r="LA123" s="68">
        <f t="shared" si="468"/>
        <v>-0.54886695398303909</v>
      </c>
      <c r="LB123" s="68"/>
      <c r="LC123" s="15">
        <f t="shared" si="469"/>
        <v>0.36862083509067911</v>
      </c>
      <c r="LD123" s="18"/>
      <c r="LE123" s="13">
        <v>58.19</v>
      </c>
      <c r="LF123" s="68">
        <f t="shared" si="470"/>
        <v>2.3570800351802926E-2</v>
      </c>
      <c r="LG123" s="68">
        <f t="shared" si="643"/>
        <v>1.7971204140547613E-2</v>
      </c>
      <c r="LH123" s="68">
        <f t="shared" si="471"/>
        <v>0.62405805191180574</v>
      </c>
      <c r="LI123" s="68"/>
      <c r="LJ123" s="15">
        <f t="shared" si="472"/>
        <v>0.26198221643895031</v>
      </c>
      <c r="LL123" s="13">
        <v>124.06</v>
      </c>
      <c r="LM123" s="68">
        <f t="shared" si="473"/>
        <v>-3.5341365461847205E-3</v>
      </c>
      <c r="LN123" s="68">
        <f t="shared" si="644"/>
        <v>-9.1337327574400346E-3</v>
      </c>
      <c r="LO123" s="68">
        <f t="shared" si="474"/>
        <v>0.41782857142857144</v>
      </c>
      <c r="LP123" s="68"/>
      <c r="LQ123" s="15">
        <f t="shared" si="475"/>
        <v>0.5862421685206497</v>
      </c>
      <c r="LS123" s="13">
        <v>15.58</v>
      </c>
      <c r="LT123" s="68">
        <f t="shared" si="476"/>
        <v>-1.3924050632911432E-2</v>
      </c>
      <c r="LU123" s="68">
        <f t="shared" si="645"/>
        <v>-1.9523646844166746E-2</v>
      </c>
      <c r="LV123" s="68"/>
      <c r="LW123" s="68"/>
      <c r="LX123" s="15">
        <f t="shared" si="477"/>
        <v>0.68432432432432433</v>
      </c>
      <c r="LZ123" s="13">
        <v>15.86</v>
      </c>
      <c r="MA123" s="68">
        <f t="shared" si="478"/>
        <v>5.5222887558216908E-2</v>
      </c>
      <c r="MB123" s="68">
        <f t="shared" si="646"/>
        <v>4.9623291346961591E-2</v>
      </c>
      <c r="MC123" s="68">
        <f t="shared" si="479"/>
        <v>-0.28719101123595508</v>
      </c>
      <c r="MD123" s="68"/>
      <c r="ME123" s="15">
        <f t="shared" si="480"/>
        <v>0.17655786350148361</v>
      </c>
      <c r="MG123" s="13">
        <v>65.44</v>
      </c>
      <c r="MH123" s="68">
        <f t="shared" si="481"/>
        <v>2.763819095477384E-2</v>
      </c>
      <c r="MI123" s="68">
        <f t="shared" si="647"/>
        <v>2.2038594743518526E-2</v>
      </c>
      <c r="MJ123" s="68">
        <f t="shared" si="482"/>
        <v>7.8194070080862526</v>
      </c>
      <c r="MK123" s="68"/>
      <c r="ML123" s="15">
        <f t="shared" si="483"/>
        <v>2.0824305228450304</v>
      </c>
      <c r="MN123" s="26">
        <v>139.66999999999999</v>
      </c>
      <c r="MO123" s="68">
        <f t="shared" si="484"/>
        <v>1.1368573497465556E-2</v>
      </c>
      <c r="MP123" s="68">
        <f t="shared" si="648"/>
        <v>5.7689772862102419E-3</v>
      </c>
      <c r="MQ123" s="68">
        <f t="shared" si="485"/>
        <v>0.10937251787132631</v>
      </c>
      <c r="MR123" s="68"/>
      <c r="MS123" s="15">
        <f t="shared" si="486"/>
        <v>0.25388275428674018</v>
      </c>
      <c r="MU123" s="26">
        <v>13</v>
      </c>
      <c r="MV123" s="68">
        <f t="shared" si="487"/>
        <v>1.2461059190031164E-2</v>
      </c>
      <c r="MW123" s="68">
        <f t="shared" si="649"/>
        <v>6.8614629787758499E-3</v>
      </c>
      <c r="MX123" s="68">
        <f t="shared" si="488"/>
        <v>-0.37709631049353143</v>
      </c>
      <c r="MY123" s="68"/>
      <c r="MZ123" s="15">
        <f t="shared" si="489"/>
        <v>0.21836925960637302</v>
      </c>
      <c r="NB123" s="13">
        <v>236.57</v>
      </c>
      <c r="NC123" s="68">
        <f t="shared" si="490"/>
        <v>2.1139861322502513E-4</v>
      </c>
      <c r="ND123" s="68">
        <f t="shared" si="650"/>
        <v>-5.3881975980302893E-3</v>
      </c>
      <c r="NE123" s="68">
        <f t="shared" si="491"/>
        <v>0.74629069166605144</v>
      </c>
      <c r="NF123" s="68"/>
      <c r="NG123" s="15">
        <f t="shared" si="492"/>
        <v>0.41837040589963431</v>
      </c>
      <c r="NI123" s="26">
        <v>5.94</v>
      </c>
      <c r="NJ123" s="68">
        <f t="shared" si="493"/>
        <v>-1.1647254575707054E-2</v>
      </c>
      <c r="NK123" s="68">
        <f t="shared" si="651"/>
        <v>-1.7246850786962368E-2</v>
      </c>
      <c r="NL123" s="68">
        <f t="shared" si="494"/>
        <v>-0.95283842794759832</v>
      </c>
      <c r="NM123" s="68"/>
      <c r="NN123" s="15">
        <f t="shared" si="495"/>
        <v>0.21224489795918366</v>
      </c>
      <c r="NP123" s="13">
        <v>487.97</v>
      </c>
      <c r="NQ123" s="68">
        <f t="shared" si="496"/>
        <v>2.0089472363910055E-2</v>
      </c>
      <c r="NR123" s="68">
        <f t="shared" si="652"/>
        <v>1.4489876152654742E-2</v>
      </c>
      <c r="NS123" s="68">
        <f t="shared" si="497"/>
        <v>2.7178666666666667</v>
      </c>
      <c r="NT123" s="68"/>
      <c r="NU123" s="15">
        <f t="shared" si="498"/>
        <v>0.48350712917642058</v>
      </c>
      <c r="NW123" s="13">
        <v>176.77</v>
      </c>
      <c r="NX123" s="68">
        <f t="shared" si="499"/>
        <v>1.2022671323066485E-2</v>
      </c>
      <c r="NY123" s="68">
        <f t="shared" si="653"/>
        <v>6.4230751118111709E-3</v>
      </c>
      <c r="NZ123" s="68">
        <f t="shared" si="500"/>
        <v>5.7464724624489037E-3</v>
      </c>
      <c r="OA123" s="68"/>
      <c r="OB123" s="15">
        <f t="shared" si="501"/>
        <v>-6.6191230850501853E-2</v>
      </c>
      <c r="OD123" s="26">
        <v>1.87</v>
      </c>
      <c r="OE123" s="68">
        <f t="shared" si="502"/>
        <v>6.857142857142863E-2</v>
      </c>
      <c r="OF123" s="68">
        <f t="shared" si="654"/>
        <v>6.2971832360173313E-2</v>
      </c>
      <c r="OG123" s="68">
        <f t="shared" si="503"/>
        <v>-0.9917135640537067</v>
      </c>
      <c r="OH123" s="68"/>
      <c r="OI123" s="15">
        <f t="shared" si="504"/>
        <v>0.2808219178082193</v>
      </c>
      <c r="OK123" s="13">
        <v>169.67</v>
      </c>
      <c r="OL123" s="68">
        <f t="shared" si="505"/>
        <v>4.3737696850393609E-2</v>
      </c>
      <c r="OM123" s="68">
        <f t="shared" si="655"/>
        <v>3.8138100639138292E-2</v>
      </c>
      <c r="ON123" s="68">
        <f t="shared" si="506"/>
        <v>2.9969375736160182</v>
      </c>
      <c r="OO123" s="68"/>
      <c r="OP123" s="15">
        <f t="shared" si="507"/>
        <v>1.5472151328629333</v>
      </c>
      <c r="OR123" s="13">
        <v>5.59</v>
      </c>
      <c r="OS123" s="68">
        <f t="shared" si="508"/>
        <v>0.28801843317972353</v>
      </c>
      <c r="OT123" s="68">
        <f t="shared" si="656"/>
        <v>0.2824188369684682</v>
      </c>
      <c r="OU123" s="68">
        <f t="shared" si="509"/>
        <v>-0.27402597402597406</v>
      </c>
      <c r="OV123" s="68"/>
      <c r="OW123" s="15">
        <f t="shared" si="510"/>
        <v>3.9910714285714279</v>
      </c>
      <c r="OY123" s="26">
        <v>146.47</v>
      </c>
      <c r="OZ123" s="68">
        <f t="shared" si="511"/>
        <v>5.3538334820509379E-3</v>
      </c>
      <c r="PA123" s="68">
        <f t="shared" si="657"/>
        <v>-2.4576272920437663E-4</v>
      </c>
      <c r="PB123" s="68">
        <f t="shared" si="665"/>
        <v>3.5067692307692306</v>
      </c>
      <c r="PC123" s="68"/>
      <c r="PD123" s="15">
        <f t="shared" si="512"/>
        <v>0.2786556089044086</v>
      </c>
      <c r="PE123" s="18"/>
      <c r="PF123" s="13">
        <v>247.84</v>
      </c>
      <c r="PG123" s="68">
        <f t="shared" si="513"/>
        <v>-3.6017113963438423E-2</v>
      </c>
      <c r="PH123" s="68">
        <f t="shared" si="658"/>
        <v>-4.161671017469374E-2</v>
      </c>
      <c r="PI123" s="68">
        <f t="shared" si="514"/>
        <v>-0.28822515795519815</v>
      </c>
      <c r="PJ123" s="68"/>
      <c r="PK123" s="15">
        <f t="shared" si="515"/>
        <v>0.1851001769234448</v>
      </c>
      <c r="PM123" s="13"/>
      <c r="PN123" s="68">
        <f t="shared" si="516"/>
        <v>0</v>
      </c>
      <c r="PO123" s="68">
        <f t="shared" si="517"/>
        <v>-5.5995962112553145E-3</v>
      </c>
      <c r="PP123" s="68">
        <f t="shared" si="518"/>
        <v>0</v>
      </c>
      <c r="PQ123" s="68"/>
      <c r="PR123" s="15">
        <f t="shared" si="519"/>
        <v>0</v>
      </c>
      <c r="PT123" s="13">
        <v>5.8</v>
      </c>
      <c r="PU123" s="68">
        <f t="shared" si="520"/>
        <v>3.2028469750889625E-2</v>
      </c>
      <c r="PV123" s="68">
        <f t="shared" si="659"/>
        <v>2.6428873539634311E-2</v>
      </c>
      <c r="PW123" s="68">
        <f t="shared" si="521"/>
        <v>-0.33486238532110096</v>
      </c>
      <c r="PX123" s="68"/>
      <c r="PY123" s="15">
        <f t="shared" si="522"/>
        <v>0.13060428849902533</v>
      </c>
      <c r="QA123" s="13">
        <v>221.29</v>
      </c>
      <c r="QB123" s="68">
        <f t="shared" si="523"/>
        <v>1.7518852308258243E-2</v>
      </c>
      <c r="QC123" s="68">
        <f t="shared" si="660"/>
        <v>1.191925609700293E-2</v>
      </c>
      <c r="QD123" s="68">
        <f t="shared" si="524"/>
        <v>-0.34411215507276444</v>
      </c>
      <c r="QE123" s="68"/>
      <c r="QF123" s="15">
        <f t="shared" si="525"/>
        <v>0.15411494732450184</v>
      </c>
      <c r="QH123" s="13">
        <v>1.47</v>
      </c>
      <c r="QI123" s="68">
        <f t="shared" si="526"/>
        <v>3.8869257950529992E-2</v>
      </c>
      <c r="QJ123" s="68">
        <f t="shared" si="661"/>
        <v>3.3269661739274675E-2</v>
      </c>
      <c r="QK123" s="68">
        <f t="shared" si="527"/>
        <v>-0.41434262948207168</v>
      </c>
      <c r="QL123" s="68"/>
      <c r="QM123" s="15">
        <f t="shared" si="528"/>
        <v>0.13076923076923072</v>
      </c>
      <c r="QO123" s="13">
        <v>13.97</v>
      </c>
      <c r="QP123" s="68">
        <f t="shared" si="529"/>
        <v>5.5135951661631454E-2</v>
      </c>
      <c r="QQ123" s="68">
        <f t="shared" si="662"/>
        <v>4.9536355450376136E-2</v>
      </c>
      <c r="QR123" s="68">
        <f t="shared" si="530"/>
        <v>-0.98297130598015547</v>
      </c>
      <c r="QS123" s="68"/>
      <c r="QT123" s="15">
        <f t="shared" si="531"/>
        <v>0.21689895470383277</v>
      </c>
      <c r="QV123" s="13">
        <v>1.5980000000000001</v>
      </c>
      <c r="QW123" s="68">
        <f t="shared" si="532"/>
        <v>-0.11907386990077176</v>
      </c>
      <c r="QX123" s="68">
        <f t="shared" si="663"/>
        <v>-0.12467346611202708</v>
      </c>
      <c r="QY123" s="68">
        <f t="shared" si="533"/>
        <v>-0.54730878186968834</v>
      </c>
      <c r="QZ123" s="68"/>
      <c r="RA123" s="15">
        <f t="shared" si="534"/>
        <v>-0.34695545565999181</v>
      </c>
      <c r="RC123" s="13">
        <v>37.090000000000003</v>
      </c>
      <c r="RD123" s="68">
        <f t="shared" si="535"/>
        <v>4.8332391181458469E-2</v>
      </c>
      <c r="RE123" s="68">
        <f t="shared" si="664"/>
        <v>4.2732794970203151E-2</v>
      </c>
      <c r="RF123" s="68">
        <f t="shared" si="536"/>
        <v>-0.19874702959602497</v>
      </c>
      <c r="RG123" s="68"/>
      <c r="RH123" s="15">
        <f t="shared" si="537"/>
        <v>0.49858585858585874</v>
      </c>
      <c r="RJ123" s="26">
        <v>215.68</v>
      </c>
      <c r="RK123" s="68">
        <f t="shared" si="538"/>
        <v>2.1695878730459559E-2</v>
      </c>
      <c r="RL123" s="68">
        <f t="shared" si="539"/>
        <v>1.6096282519204246E-2</v>
      </c>
      <c r="RM123" s="68">
        <f t="shared" si="540"/>
        <v>4.6386492253453154E-4</v>
      </c>
      <c r="RN123" s="68"/>
      <c r="RO123" s="15">
        <f t="shared" si="541"/>
        <v>9.6380642537616953E-2</v>
      </c>
      <c r="RQ123" s="13">
        <v>13.61</v>
      </c>
      <c r="RR123" s="68">
        <f t="shared" si="542"/>
        <v>-2.1994134897361534E-3</v>
      </c>
      <c r="RS123" s="68">
        <f t="shared" si="543"/>
        <v>-7.799009700991468E-3</v>
      </c>
      <c r="RT123" s="68">
        <f t="shared" si="544"/>
        <v>-7.0355191256830679E-2</v>
      </c>
      <c r="RU123" s="68"/>
      <c r="RV123" s="15">
        <f t="shared" si="545"/>
        <v>-0.34692898272552786</v>
      </c>
      <c r="RX123" s="13">
        <v>141.41</v>
      </c>
      <c r="RY123" s="68">
        <f t="shared" si="546"/>
        <v>2.9184861717612743E-2</v>
      </c>
      <c r="RZ123" s="68">
        <f t="shared" si="547"/>
        <v>2.3585265506357429E-2</v>
      </c>
      <c r="SA123" s="68">
        <f t="shared" si="548"/>
        <v>6.2753644972192948E-2</v>
      </c>
      <c r="SB123" s="68"/>
      <c r="SC123" s="15">
        <f t="shared" si="549"/>
        <v>0.86976067698003445</v>
      </c>
      <c r="SE123" s="26">
        <v>12.16</v>
      </c>
      <c r="SF123" s="68">
        <f t="shared" si="550"/>
        <v>6.6666666666666652E-2</v>
      </c>
      <c r="SG123" s="68">
        <f t="shared" si="551"/>
        <v>6.1067070455411335E-2</v>
      </c>
      <c r="SH123" s="68">
        <f t="shared" si="552"/>
        <v>-2.7199999999999988E-2</v>
      </c>
      <c r="SI123" s="68"/>
      <c r="SJ123" s="15">
        <f t="shared" si="553"/>
        <v>-0.20314547837483615</v>
      </c>
      <c r="SL123" s="13">
        <v>0.95</v>
      </c>
      <c r="SM123" s="68">
        <f t="shared" si="554"/>
        <v>8.9449541284403619E-2</v>
      </c>
      <c r="SN123" s="68">
        <f t="shared" si="555"/>
        <v>8.3849945073148302E-2</v>
      </c>
      <c r="SO123" s="68">
        <f t="shared" si="556"/>
        <v>-0.33098591549295775</v>
      </c>
      <c r="SP123" s="68"/>
      <c r="SQ123" s="15">
        <f t="shared" si="557"/>
        <v>-5.9405940594059459E-2</v>
      </c>
      <c r="SS123" s="26">
        <v>16</v>
      </c>
      <c r="ST123" s="68">
        <f t="shared" si="558"/>
        <v>5.471324983520106E-2</v>
      </c>
      <c r="SU123" s="68">
        <f t="shared" si="559"/>
        <v>4.9113653623945742E-2</v>
      </c>
      <c r="SV123" s="68">
        <f t="shared" si="560"/>
        <v>-8.6741016109046203E-3</v>
      </c>
      <c r="SW123" s="68"/>
      <c r="SX123" s="15">
        <f t="shared" si="561"/>
        <v>0.90476190476190466</v>
      </c>
      <c r="SZ123" s="13">
        <v>34.65</v>
      </c>
      <c r="TA123" s="68">
        <f t="shared" si="562"/>
        <v>0.13420621931260221</v>
      </c>
      <c r="TB123" s="68">
        <f t="shared" si="563"/>
        <v>0.12860662310134691</v>
      </c>
      <c r="TC123" s="68">
        <f t="shared" si="564"/>
        <v>-0.14168937329700271</v>
      </c>
      <c r="TD123" s="68"/>
      <c r="TE123" s="15">
        <f t="shared" si="565"/>
        <v>1.221153846153846</v>
      </c>
      <c r="TG123" s="417">
        <v>0.18190000000000001</v>
      </c>
      <c r="TH123" s="68">
        <f t="shared" si="566"/>
        <v>2.1910112359550645E-2</v>
      </c>
      <c r="TI123" s="68">
        <f t="shared" si="567"/>
        <v>1.6310516148295331E-2</v>
      </c>
      <c r="TJ123" s="68">
        <f t="shared" si="568"/>
        <v>-0.17318181818181816</v>
      </c>
      <c r="TK123" s="68"/>
      <c r="TL123" s="15">
        <f t="shared" si="569"/>
        <v>7.3156342182890813E-2</v>
      </c>
      <c r="TN123" s="13">
        <v>53.53</v>
      </c>
      <c r="TO123" s="68">
        <f t="shared" si="570"/>
        <v>7.2100941317845016E-2</v>
      </c>
      <c r="TP123" s="68">
        <f t="shared" si="571"/>
        <v>6.6501345106589699E-2</v>
      </c>
      <c r="TQ123" s="68">
        <f t="shared" si="572"/>
        <v>-0.21975323037904568</v>
      </c>
      <c r="TR123" s="68"/>
      <c r="TS123" s="15">
        <f t="shared" si="573"/>
        <v>0.79932773109243704</v>
      </c>
      <c r="TU123" s="417">
        <v>3.54</v>
      </c>
      <c r="TV123" s="68">
        <f t="shared" si="574"/>
        <v>2.0172910662824159E-2</v>
      </c>
      <c r="TW123" s="68">
        <f t="shared" si="575"/>
        <v>1.4573314451568845E-2</v>
      </c>
      <c r="TX123" s="68">
        <f t="shared" si="576"/>
        <v>-0.19727891156462588</v>
      </c>
      <c r="TY123" s="68"/>
      <c r="TZ123" s="15">
        <f t="shared" si="577"/>
        <v>1.0701754385964912</v>
      </c>
      <c r="UB123" s="13"/>
      <c r="UC123" s="68">
        <f t="shared" si="578"/>
        <v>0</v>
      </c>
      <c r="UD123" s="68">
        <f t="shared" si="579"/>
        <v>-5.5995962112553145E-3</v>
      </c>
      <c r="UE123" s="68">
        <f t="shared" si="580"/>
        <v>0</v>
      </c>
      <c r="UF123" s="68"/>
      <c r="UG123" s="15">
        <f t="shared" si="581"/>
        <v>0</v>
      </c>
      <c r="UI123" s="417"/>
      <c r="UJ123" s="68">
        <f t="shared" si="582"/>
        <v>0</v>
      </c>
      <c r="UK123" s="68">
        <f t="shared" si="583"/>
        <v>-5.5995962112553145E-3</v>
      </c>
      <c r="UL123" s="68">
        <f t="shared" si="584"/>
        <v>0</v>
      </c>
      <c r="UM123" s="68"/>
      <c r="UN123" s="15">
        <f t="shared" si="585"/>
        <v>0</v>
      </c>
      <c r="UP123" s="417"/>
      <c r="UQ123" s="68">
        <f t="shared" si="586"/>
        <v>0</v>
      </c>
      <c r="UR123" s="68">
        <f t="shared" si="587"/>
        <v>-5.5995962112553145E-3</v>
      </c>
      <c r="US123" s="68">
        <f t="shared" si="588"/>
        <v>0</v>
      </c>
      <c r="UT123" s="68"/>
      <c r="UU123" s="15">
        <f t="shared" si="589"/>
        <v>0</v>
      </c>
      <c r="UW123" s="417"/>
      <c r="UX123" s="68">
        <f t="shared" si="590"/>
        <v>0</v>
      </c>
      <c r="UY123" s="68">
        <f t="shared" si="591"/>
        <v>-5.5995962112553145E-3</v>
      </c>
      <c r="UZ123" s="68">
        <f t="shared" si="592"/>
        <v>0</v>
      </c>
      <c r="VA123" s="68"/>
      <c r="VB123" s="15">
        <f t="shared" si="593"/>
        <v>0</v>
      </c>
      <c r="VD123" s="417"/>
      <c r="VE123" s="68">
        <f t="shared" si="594"/>
        <v>0</v>
      </c>
      <c r="VF123" s="68">
        <f t="shared" si="595"/>
        <v>-5.5995962112553145E-3</v>
      </c>
      <c r="VG123" s="68">
        <f t="shared" si="596"/>
        <v>0</v>
      </c>
      <c r="VH123" s="68"/>
      <c r="VI123" s="15">
        <f t="shared" si="597"/>
        <v>0</v>
      </c>
      <c r="VM123" s="21">
        <f t="shared" si="598"/>
        <v>2.2281326557840556E-2</v>
      </c>
      <c r="VN123" s="49"/>
      <c r="VO123" s="21">
        <f t="shared" si="599"/>
        <v>0.82705066666016758</v>
      </c>
      <c r="VP123" s="14"/>
      <c r="VQ123" s="21">
        <f t="shared" si="600"/>
        <v>0.3573604059462876</v>
      </c>
    </row>
    <row r="124" spans="1:589" ht="15.75" customHeight="1" x14ac:dyDescent="0.2">
      <c r="A124" s="127">
        <v>45825</v>
      </c>
      <c r="B124" s="4">
        <f t="shared" si="333"/>
        <v>45825</v>
      </c>
      <c r="C124" s="13">
        <v>42215.92</v>
      </c>
      <c r="D124" s="138">
        <f t="shared" si="334"/>
        <v>-299.16999999999825</v>
      </c>
      <c r="E124" s="68">
        <f t="shared" si="335"/>
        <v>-7.0367956412652139E-3</v>
      </c>
      <c r="F124" s="15">
        <f t="shared" si="336"/>
        <v>-7.7166769069923697E-3</v>
      </c>
      <c r="G124" s="13">
        <v>5982.71</v>
      </c>
      <c r="H124" s="138">
        <f t="shared" si="337"/>
        <v>-50.399999999999636</v>
      </c>
      <c r="I124" s="68">
        <f t="shared" si="338"/>
        <v>-8.3539003929979129E-3</v>
      </c>
      <c r="J124" s="15">
        <f t="shared" si="339"/>
        <v>1.7185712124020029E-2</v>
      </c>
      <c r="K124" s="13">
        <v>19521.09</v>
      </c>
      <c r="L124" s="138">
        <f t="shared" si="340"/>
        <v>-180.11999999999898</v>
      </c>
      <c r="M124" s="68">
        <f t="shared" si="341"/>
        <v>-9.1425856584442782E-3</v>
      </c>
      <c r="N124" s="15">
        <f t="shared" si="342"/>
        <v>1.089028465433052E-2</v>
      </c>
      <c r="O124" s="13">
        <v>2101.96</v>
      </c>
      <c r="P124" s="138">
        <f t="shared" si="343"/>
        <v>-22.170000000000073</v>
      </c>
      <c r="Q124" s="68">
        <f t="shared" si="344"/>
        <v>-1.0437214294793667E-2</v>
      </c>
      <c r="R124" s="15">
        <f t="shared" si="345"/>
        <v>-5.7484664777414998E-2</v>
      </c>
      <c r="S124" s="18">
        <f t="shared" si="346"/>
        <v>-5.5385110459582887E-3</v>
      </c>
      <c r="T124" s="121">
        <f t="shared" si="347"/>
        <v>261.40136064261014</v>
      </c>
      <c r="U124" s="121">
        <f t="shared" si="348"/>
        <v>261.40136064261014</v>
      </c>
      <c r="V124" s="134">
        <f t="shared" si="349"/>
        <v>-4.2196722549613123E-3</v>
      </c>
      <c r="W124" s="21">
        <f t="shared" si="601"/>
        <v>1.0365756785607406E-2</v>
      </c>
      <c r="X124" s="18">
        <f t="shared" si="350"/>
        <v>-8.7426239968752678E-3</v>
      </c>
      <c r="Y124" s="353">
        <v>69631.78</v>
      </c>
      <c r="Z124" s="15">
        <v>1.9999999999999999E-6</v>
      </c>
      <c r="AA124" s="21">
        <f t="shared" si="351"/>
        <v>4.2216722549613126E-3</v>
      </c>
      <c r="AC124" s="13">
        <v>225.12</v>
      </c>
      <c r="AD124" s="68">
        <f t="shared" si="352"/>
        <v>-7.5386853590795212E-3</v>
      </c>
      <c r="AE124" s="68">
        <f t="shared" si="602"/>
        <v>-3.3190131041182088E-3</v>
      </c>
      <c r="AF124" s="68">
        <f t="shared" si="353"/>
        <v>0.36626813133458758</v>
      </c>
      <c r="AG124" s="68"/>
      <c r="AH124" s="15">
        <f t="shared" si="354"/>
        <v>-9.0240788836553378E-3</v>
      </c>
      <c r="AJ124" s="13">
        <v>22.38</v>
      </c>
      <c r="AK124" s="68">
        <f t="shared" si="355"/>
        <v>-6.6577896138482967E-3</v>
      </c>
      <c r="AL124" s="68">
        <f t="shared" si="603"/>
        <v>-2.4381173588869844E-3</v>
      </c>
      <c r="AM124" s="68">
        <f t="shared" si="356"/>
        <v>0.20322580645161276</v>
      </c>
      <c r="AN124" s="68"/>
      <c r="AO124" s="15">
        <f t="shared" si="357"/>
        <v>6.419400855920103E-2</v>
      </c>
      <c r="AQ124" s="13">
        <v>21.14</v>
      </c>
      <c r="AR124" s="68">
        <f t="shared" si="358"/>
        <v>-6.5789473684210792E-3</v>
      </c>
      <c r="AS124" s="68">
        <f t="shared" si="604"/>
        <v>-2.3592751134597668E-3</v>
      </c>
      <c r="AT124" s="68">
        <f t="shared" si="359"/>
        <v>0.22408801389693117</v>
      </c>
      <c r="AU124" s="68"/>
      <c r="AV124" s="15">
        <f t="shared" si="360"/>
        <v>-1.5370284117373E-2</v>
      </c>
      <c r="AX124" s="13">
        <v>208.31</v>
      </c>
      <c r="AY124" s="68">
        <f t="shared" si="361"/>
        <v>-8.2837419661985663E-3</v>
      </c>
      <c r="AZ124" s="68">
        <f t="shared" si="605"/>
        <v>-4.064069711237254E-3</v>
      </c>
      <c r="BA124" s="68">
        <f t="shared" si="362"/>
        <v>0.55339299030574207</v>
      </c>
      <c r="BB124" s="68"/>
      <c r="BC124" s="15">
        <f t="shared" si="363"/>
        <v>2.0177285861207723E-2</v>
      </c>
      <c r="BE124" s="13">
        <v>77.260000000000005</v>
      </c>
      <c r="BF124" s="68">
        <f t="shared" si="364"/>
        <v>-8.5974592583087598E-3</v>
      </c>
      <c r="BG124" s="68">
        <f t="shared" si="606"/>
        <v>-4.3777870033474475E-3</v>
      </c>
      <c r="BH124" s="68"/>
      <c r="BI124" s="68"/>
      <c r="BJ124" s="15">
        <f t="shared" si="365"/>
        <v>4.8730826659427219E-2</v>
      </c>
      <c r="BL124" s="13">
        <v>72.180000000000007</v>
      </c>
      <c r="BM124" s="68">
        <f t="shared" si="366"/>
        <v>-7.4257425742573161E-3</v>
      </c>
      <c r="BN124" s="68">
        <f t="shared" si="607"/>
        <v>-3.2060703192960038E-3</v>
      </c>
      <c r="BO124" s="68">
        <f t="shared" si="367"/>
        <v>0.21556079488043117</v>
      </c>
      <c r="BP124" s="68"/>
      <c r="BQ124" s="15">
        <f t="shared" si="368"/>
        <v>8.7539551001958746E-2</v>
      </c>
      <c r="BS124" s="13">
        <v>39.93</v>
      </c>
      <c r="BT124" s="68">
        <f t="shared" si="369"/>
        <v>-8.1967213114753686E-3</v>
      </c>
      <c r="BU124" s="68">
        <f t="shared" si="608"/>
        <v>-3.9770490565140563E-3</v>
      </c>
      <c r="BV124" s="68">
        <f t="shared" si="370"/>
        <v>7.1658615136876061E-2</v>
      </c>
      <c r="BW124" s="68"/>
      <c r="BX124" s="15">
        <f t="shared" si="371"/>
        <v>4.3921568627450974E-2</v>
      </c>
      <c r="BZ124" s="13"/>
      <c r="CA124" s="68">
        <f t="shared" si="372"/>
        <v>0</v>
      </c>
      <c r="CB124" s="68">
        <f t="shared" si="609"/>
        <v>0</v>
      </c>
      <c r="CC124" s="68">
        <f t="shared" si="373"/>
        <v>0</v>
      </c>
      <c r="CD124" s="68"/>
      <c r="CE124" s="15">
        <f t="shared" si="374"/>
        <v>0</v>
      </c>
      <c r="CG124" s="13">
        <v>30.3</v>
      </c>
      <c r="CH124" s="68">
        <f t="shared" si="375"/>
        <v>-1.52746181345466E-2</v>
      </c>
      <c r="CI124" s="68">
        <f t="shared" si="610"/>
        <v>-1.1054945879585287E-2</v>
      </c>
      <c r="CJ124" s="68">
        <f t="shared" si="376"/>
        <v>2.3155805491233967E-3</v>
      </c>
      <c r="CK124" s="68"/>
      <c r="CL124" s="15">
        <f t="shared" si="377"/>
        <v>-0.11816065192083815</v>
      </c>
      <c r="CN124" s="13">
        <v>31.94</v>
      </c>
      <c r="CO124" s="68">
        <f t="shared" si="378"/>
        <v>-8.9978281104559615E-3</v>
      </c>
      <c r="CP124" s="68">
        <f t="shared" si="611"/>
        <v>-4.7781558554946492E-3</v>
      </c>
      <c r="CQ124" s="68">
        <f t="shared" si="379"/>
        <v>1.9144862795150014E-2</v>
      </c>
      <c r="CR124" s="68"/>
      <c r="CS124" s="15">
        <f t="shared" si="380"/>
        <v>-4.5712578428443312E-2</v>
      </c>
      <c r="CU124" s="13">
        <v>35.630000000000003</v>
      </c>
      <c r="CV124" s="68">
        <f t="shared" si="381"/>
        <v>-8.349568605621964E-3</v>
      </c>
      <c r="CW124" s="68">
        <f t="shared" si="612"/>
        <v>-4.1298963506606516E-3</v>
      </c>
      <c r="CX124" s="68">
        <f t="shared" si="382"/>
        <v>0.10824261275272175</v>
      </c>
      <c r="CY124" s="68"/>
      <c r="CZ124" s="15">
        <f t="shared" si="383"/>
        <v>-4.4259656652360473E-2</v>
      </c>
      <c r="DB124" s="13">
        <v>19.23</v>
      </c>
      <c r="DC124" s="68">
        <f t="shared" si="384"/>
        <v>-1.0802469135802512E-2</v>
      </c>
      <c r="DD124" s="68">
        <f t="shared" si="613"/>
        <v>-6.5827968808411996E-3</v>
      </c>
      <c r="DE124" s="68">
        <f t="shared" si="385"/>
        <v>-0.12071330589849111</v>
      </c>
      <c r="DF124" s="68"/>
      <c r="DG124" s="15">
        <f t="shared" si="386"/>
        <v>-5.5500982318271073E-2</v>
      </c>
      <c r="DI124" s="13">
        <v>48.61</v>
      </c>
      <c r="DJ124" s="68">
        <f t="shared" si="387"/>
        <v>-1.4994934143870355E-2</v>
      </c>
      <c r="DK124" s="68">
        <f t="shared" si="614"/>
        <v>-1.0775261888909041E-2</v>
      </c>
      <c r="DL124" s="68">
        <f t="shared" si="388"/>
        <v>0.10101925254813139</v>
      </c>
      <c r="DM124" s="68"/>
      <c r="DN124" s="15">
        <f t="shared" si="389"/>
        <v>0.15298861480075909</v>
      </c>
      <c r="DP124" s="13">
        <v>41.35</v>
      </c>
      <c r="DQ124" s="68">
        <f t="shared" si="390"/>
        <v>-7.4411905904943638E-3</v>
      </c>
      <c r="DR124" s="68">
        <f t="shared" si="615"/>
        <v>-3.2215183355330515E-3</v>
      </c>
      <c r="DS124" s="68"/>
      <c r="DT124" s="68"/>
      <c r="DU124" s="15">
        <f t="shared" si="391"/>
        <v>8.5871848739495882E-2</v>
      </c>
      <c r="DV124" s="18"/>
      <c r="DW124" s="13">
        <v>32.909999999999997</v>
      </c>
      <c r="DX124" s="68">
        <f t="shared" si="392"/>
        <v>-9.3317278747743013E-3</v>
      </c>
      <c r="DY124" s="68">
        <f t="shared" si="616"/>
        <v>-5.112055619812989E-3</v>
      </c>
      <c r="DZ124" s="68">
        <f t="shared" si="393"/>
        <v>0.75613660618996792</v>
      </c>
      <c r="EA124" s="68"/>
      <c r="EB124" s="15">
        <f t="shared" si="394"/>
        <v>-1.6731401254855161E-2</v>
      </c>
      <c r="ED124" s="13">
        <v>36.35</v>
      </c>
      <c r="EE124" s="68">
        <f t="shared" si="395"/>
        <v>-4.9274568847522508E-3</v>
      </c>
      <c r="EF124" s="68">
        <f t="shared" si="617"/>
        <v>-7.0778462979093851E-4</v>
      </c>
      <c r="EG124" s="68">
        <f t="shared" si="396"/>
        <v>0.72848311935330479</v>
      </c>
      <c r="EH124" s="68"/>
      <c r="EI124" s="15">
        <f t="shared" si="397"/>
        <v>-1.4370932754880723E-2</v>
      </c>
      <c r="EK124" s="13">
        <v>120.73</v>
      </c>
      <c r="EL124" s="68">
        <f t="shared" si="398"/>
        <v>-5.4370211714308966E-3</v>
      </c>
      <c r="EM124" s="68">
        <f t="shared" si="618"/>
        <v>-1.2173489164695843E-3</v>
      </c>
      <c r="EN124" s="68">
        <f t="shared" si="399"/>
        <v>0.87062286953827073</v>
      </c>
      <c r="EO124" s="68"/>
      <c r="EP124" s="15">
        <f t="shared" si="400"/>
        <v>8.4725965858041388E-2</v>
      </c>
      <c r="ER124" s="13">
        <v>36.43</v>
      </c>
      <c r="ES124" s="68">
        <f t="shared" si="401"/>
        <v>-1.327193932827741E-2</v>
      </c>
      <c r="ET124" s="68">
        <f t="shared" si="619"/>
        <v>-9.052267073316099E-3</v>
      </c>
      <c r="EU124" s="68">
        <f t="shared" si="402"/>
        <v>4.3540532798625131E-2</v>
      </c>
      <c r="EV124" s="68"/>
      <c r="EW124" s="15">
        <f t="shared" si="403"/>
        <v>-6.3255335561841111E-2</v>
      </c>
      <c r="EY124" s="13">
        <v>39.44</v>
      </c>
      <c r="EZ124" s="68">
        <f t="shared" si="404"/>
        <v>-4.5431600201918153E-3</v>
      </c>
      <c r="FA124" s="68">
        <f t="shared" si="620"/>
        <v>-3.23487765230503E-4</v>
      </c>
      <c r="FB124" s="68"/>
      <c r="FC124" s="68"/>
      <c r="FD124" s="15">
        <f t="shared" si="405"/>
        <v>0.60455655004068354</v>
      </c>
      <c r="FF124" s="13">
        <v>59.56</v>
      </c>
      <c r="FG124" s="68">
        <f t="shared" si="406"/>
        <v>1.103378034289604E-2</v>
      </c>
      <c r="FH124" s="68">
        <f t="shared" si="621"/>
        <v>1.5253452597857351E-2</v>
      </c>
      <c r="FI124" s="68">
        <f t="shared" si="407"/>
        <v>8.1245768449560597E-3</v>
      </c>
      <c r="FJ124" s="68"/>
      <c r="FK124" s="15">
        <f t="shared" si="408"/>
        <v>4.8776192991723949E-2</v>
      </c>
      <c r="FM124" s="13">
        <v>180.67</v>
      </c>
      <c r="FN124" s="68">
        <f t="shared" si="409"/>
        <v>-1.013587552049103E-2</v>
      </c>
      <c r="FO124" s="68">
        <f t="shared" si="622"/>
        <v>-5.9162032655297172E-3</v>
      </c>
      <c r="FP124" s="68">
        <f t="shared" si="410"/>
        <v>0.55374957000343983</v>
      </c>
      <c r="FQ124" s="68"/>
      <c r="FR124" s="15">
        <f t="shared" si="411"/>
        <v>-5.4497412749092214E-3</v>
      </c>
      <c r="FT124" s="13">
        <v>92.2</v>
      </c>
      <c r="FU124" s="68">
        <f t="shared" si="412"/>
        <v>-6.2513472731191878E-3</v>
      </c>
      <c r="FV124" s="68">
        <f t="shared" si="623"/>
        <v>-2.0316750181578755E-3</v>
      </c>
      <c r="FW124" s="68">
        <f t="shared" si="413"/>
        <v>4.7370214699534272E-2</v>
      </c>
      <c r="FX124" s="68"/>
      <c r="FY124" s="15">
        <f t="shared" si="414"/>
        <v>2.2399645154136127E-2</v>
      </c>
      <c r="GA124" s="13">
        <v>17.79</v>
      </c>
      <c r="GB124" s="68">
        <f t="shared" si="415"/>
        <v>-1.0016694490818014E-2</v>
      </c>
      <c r="GC124" s="68">
        <f t="shared" si="624"/>
        <v>-5.797022235856702E-3</v>
      </c>
      <c r="GD124" s="68"/>
      <c r="GE124" s="68"/>
      <c r="GF124" s="15">
        <f t="shared" si="416"/>
        <v>2.0654044750430259E-2</v>
      </c>
      <c r="GG124" s="18"/>
      <c r="GH124" s="13">
        <v>17.920000000000002</v>
      </c>
      <c r="GI124" s="68">
        <f t="shared" si="417"/>
        <v>-2.1834061135371102E-2</v>
      </c>
      <c r="GJ124" s="68">
        <f t="shared" si="625"/>
        <v>-1.7614388880409788E-2</v>
      </c>
      <c r="GK124" s="68">
        <f t="shared" si="418"/>
        <v>-6.7637877211238151E-2</v>
      </c>
      <c r="GL124" s="68"/>
      <c r="GM124" s="15">
        <f t="shared" si="419"/>
        <v>-5.1851851851851691E-2</v>
      </c>
      <c r="GO124" s="13">
        <v>25.05</v>
      </c>
      <c r="GP124" s="68">
        <f t="shared" si="420"/>
        <v>-1.4942980731419545E-2</v>
      </c>
      <c r="GQ124" s="68">
        <f t="shared" si="626"/>
        <v>-1.0723308476458231E-2</v>
      </c>
      <c r="GR124" s="68"/>
      <c r="GS124" s="68"/>
      <c r="GT124" s="15">
        <f t="shared" si="421"/>
        <v>-8.0733944954128417E-2</v>
      </c>
      <c r="GV124" s="13">
        <v>15.15</v>
      </c>
      <c r="GW124" s="68">
        <f t="shared" si="422"/>
        <v>-7.2083879423328594E-3</v>
      </c>
      <c r="GX124" s="68">
        <f t="shared" si="627"/>
        <v>-2.9887156873715471E-3</v>
      </c>
      <c r="GY124" s="68">
        <f t="shared" si="423"/>
        <v>0.27848101265822789</v>
      </c>
      <c r="GZ124" s="68"/>
      <c r="HA124" s="15">
        <f t="shared" si="424"/>
        <v>0.10422740524781339</v>
      </c>
      <c r="HD124" s="13">
        <v>316.27999999999997</v>
      </c>
      <c r="HE124" s="68">
        <f t="shared" si="425"/>
        <v>-3.9042323701880786E-2</v>
      </c>
      <c r="HF124" s="68">
        <f t="shared" si="628"/>
        <v>-3.4822651446919477E-2</v>
      </c>
      <c r="HG124" s="68">
        <f t="shared" si="426"/>
        <v>0.77675411493736302</v>
      </c>
      <c r="HH124" s="68"/>
      <c r="HI124" s="15">
        <f t="shared" si="427"/>
        <v>-0.21681854199683046</v>
      </c>
      <c r="HK124" s="13">
        <v>43.23</v>
      </c>
      <c r="HL124" s="68">
        <f t="shared" si="428"/>
        <v>4.9017228827954284E-2</v>
      </c>
      <c r="HM124" s="68">
        <f t="shared" si="629"/>
        <v>5.3236901082915594E-2</v>
      </c>
      <c r="HN124" s="68">
        <f t="shared" si="429"/>
        <v>16.431451612903224</v>
      </c>
      <c r="HO124" s="68"/>
      <c r="HP124" s="15">
        <f t="shared" si="430"/>
        <v>0.63874147081122057</v>
      </c>
      <c r="HR124" s="13">
        <v>114.02</v>
      </c>
      <c r="HS124" s="68">
        <f t="shared" si="431"/>
        <v>1.3601208996355243E-2</v>
      </c>
      <c r="HT124" s="68">
        <f t="shared" si="630"/>
        <v>1.7820881251316555E-2</v>
      </c>
      <c r="HU124" s="68">
        <f t="shared" si="432"/>
        <v>2.1324175824175828</v>
      </c>
      <c r="HV124" s="68"/>
      <c r="HW124" s="15">
        <f t="shared" si="433"/>
        <v>5.996095565678166E-2</v>
      </c>
      <c r="HY124" s="13">
        <v>144.12</v>
      </c>
      <c r="HZ124" s="68">
        <f t="shared" si="434"/>
        <v>-3.9394567696454021E-3</v>
      </c>
      <c r="IA124" s="68">
        <f t="shared" si="631"/>
        <v>2.8021548531591018E-4</v>
      </c>
      <c r="IB124" s="68">
        <f t="shared" si="435"/>
        <v>0.3609065155807365</v>
      </c>
      <c r="IC124" s="68"/>
      <c r="ID124" s="15">
        <f t="shared" si="436"/>
        <v>7.3199791496016187E-2</v>
      </c>
      <c r="IF124" s="13">
        <v>249.37</v>
      </c>
      <c r="IG124" s="68">
        <f t="shared" si="437"/>
        <v>-1.0829036096786948E-2</v>
      </c>
      <c r="IH124" s="68">
        <f t="shared" si="632"/>
        <v>-6.6093638418256362E-3</v>
      </c>
      <c r="II124" s="68">
        <f t="shared" si="438"/>
        <v>0.42497142857142861</v>
      </c>
      <c r="IJ124" s="68"/>
      <c r="IK124" s="15">
        <f t="shared" si="439"/>
        <v>7.5612491373360943E-2</v>
      </c>
      <c r="IM124" s="13">
        <v>234.34</v>
      </c>
      <c r="IN124" s="68">
        <f t="shared" si="440"/>
        <v>2.2247426278136424E-2</v>
      </c>
      <c r="IO124" s="68">
        <f t="shared" si="633"/>
        <v>2.6467098533097737E-2</v>
      </c>
      <c r="IP124" s="68">
        <f t="shared" si="441"/>
        <v>3.5760593634055846</v>
      </c>
      <c r="IQ124" s="68"/>
      <c r="IR124" s="15">
        <f t="shared" si="442"/>
        <v>0.24974668017705731</v>
      </c>
      <c r="IT124" s="13">
        <v>69.25</v>
      </c>
      <c r="IU124" s="68">
        <f t="shared" si="443"/>
        <v>-1.5859284890426678E-3</v>
      </c>
      <c r="IV124" s="68">
        <f t="shared" si="634"/>
        <v>2.6337437659186445E-3</v>
      </c>
      <c r="IW124" s="68">
        <f t="shared" si="444"/>
        <v>2.7945205479452055</v>
      </c>
      <c r="IX124" s="68"/>
      <c r="IY124" s="15">
        <f t="shared" si="445"/>
        <v>0.34753843160147885</v>
      </c>
      <c r="JA124" s="13">
        <v>697.23</v>
      </c>
      <c r="JB124" s="68">
        <f t="shared" si="446"/>
        <v>-6.9646214322337868E-3</v>
      </c>
      <c r="JC124" s="68">
        <f t="shared" si="635"/>
        <v>-2.7449491772724745E-3</v>
      </c>
      <c r="JD124" s="68">
        <f t="shared" si="447"/>
        <v>0.41025485436893216</v>
      </c>
      <c r="JE124" s="68"/>
      <c r="JF124" s="15">
        <f t="shared" si="448"/>
        <v>0.1908080135266691</v>
      </c>
      <c r="JH124" s="13">
        <v>478.04</v>
      </c>
      <c r="JI124" s="68">
        <f t="shared" si="449"/>
        <v>-2.2957799390574069E-3</v>
      </c>
      <c r="JJ124" s="68">
        <f t="shared" si="636"/>
        <v>1.9238923159039054E-3</v>
      </c>
      <c r="JK124" s="68">
        <f t="shared" si="450"/>
        <v>0.17544075339939516</v>
      </c>
      <c r="JL124" s="68"/>
      <c r="JM124" s="15">
        <f t="shared" si="451"/>
        <v>0.13413997627520763</v>
      </c>
      <c r="JO124" s="13">
        <v>14.32</v>
      </c>
      <c r="JP124" s="68">
        <f t="shared" si="452"/>
        <v>-1.03662750518314E-2</v>
      </c>
      <c r="JQ124" s="68">
        <f t="shared" si="637"/>
        <v>-6.1466027968700874E-3</v>
      </c>
      <c r="JR124" s="68">
        <f t="shared" si="453"/>
        <v>-0.51678758225071708</v>
      </c>
      <c r="JS124" s="68"/>
      <c r="JT124" s="15">
        <f t="shared" si="454"/>
        <v>0.40529931305201189</v>
      </c>
      <c r="JV124" s="13">
        <v>1.83</v>
      </c>
      <c r="JW124" s="68">
        <f t="shared" si="455"/>
        <v>-1.612903225806453E-2</v>
      </c>
      <c r="JX124" s="68">
        <f t="shared" si="638"/>
        <v>-1.1909360003103216E-2</v>
      </c>
      <c r="JY124" s="68">
        <f t="shared" si="456"/>
        <v>-0.2766798418972331</v>
      </c>
      <c r="JZ124" s="68"/>
      <c r="KA124" s="15">
        <f t="shared" si="457"/>
        <v>1.666666666666668E-2</v>
      </c>
      <c r="KC124" s="13">
        <v>20.5</v>
      </c>
      <c r="KD124" s="68">
        <f t="shared" si="458"/>
        <v>1.3847675568743875E-2</v>
      </c>
      <c r="KE124" s="68">
        <f t="shared" si="639"/>
        <v>1.8067347823705188E-2</v>
      </c>
      <c r="KF124" s="68">
        <f t="shared" si="459"/>
        <v>5.2361396303901415E-2</v>
      </c>
      <c r="KG124" s="68"/>
      <c r="KH124" s="15">
        <f t="shared" si="460"/>
        <v>-7.5743913435527485E-2</v>
      </c>
      <c r="KI124" s="18"/>
      <c r="KJ124" s="13">
        <v>79.709999999999994</v>
      </c>
      <c r="KK124" s="68">
        <f t="shared" si="461"/>
        <v>6.8207654414549962E-3</v>
      </c>
      <c r="KL124" s="68">
        <f t="shared" si="640"/>
        <v>1.1040437696416308E-2</v>
      </c>
      <c r="KM124" s="68">
        <f t="shared" si="462"/>
        <v>2.7777251184834117</v>
      </c>
      <c r="KN124" s="68"/>
      <c r="KO124" s="15">
        <f t="shared" si="463"/>
        <v>0.18598422853742005</v>
      </c>
      <c r="KQ124" s="13">
        <v>1.5169999999999999</v>
      </c>
      <c r="KR124" s="68">
        <f t="shared" si="464"/>
        <v>-2.1290322580645251E-2</v>
      </c>
      <c r="KS124" s="68">
        <f t="shared" si="641"/>
        <v>-1.7070650325683938E-2</v>
      </c>
      <c r="KT124" s="68">
        <f t="shared" si="465"/>
        <v>-0.42099236641221383</v>
      </c>
      <c r="KU124" s="68"/>
      <c r="KV124" s="15">
        <f t="shared" si="466"/>
        <v>0.50198019801980187</v>
      </c>
      <c r="KW124" s="18"/>
      <c r="KX124" s="13">
        <v>31.16</v>
      </c>
      <c r="KY124" s="68">
        <f t="shared" si="467"/>
        <v>-3.9753466872111017E-2</v>
      </c>
      <c r="KZ124" s="68">
        <f t="shared" si="642"/>
        <v>-3.5533794617149707E-2</v>
      </c>
      <c r="LA124" s="68">
        <f t="shared" si="468"/>
        <v>-0.5668010565827889</v>
      </c>
      <c r="LB124" s="68"/>
      <c r="LC124" s="15">
        <f t="shared" si="469"/>
        <v>0.31421341206242087</v>
      </c>
      <c r="LD124" s="18"/>
      <c r="LE124" s="13">
        <v>58.84</v>
      </c>
      <c r="LF124" s="68">
        <f t="shared" si="470"/>
        <v>1.1170304175975351E-2</v>
      </c>
      <c r="LG124" s="68">
        <f t="shared" si="643"/>
        <v>1.5389976430936664E-2</v>
      </c>
      <c r="LH124" s="68">
        <f t="shared" si="471"/>
        <v>0.64219927435110258</v>
      </c>
      <c r="LI124" s="68"/>
      <c r="LJ124" s="15">
        <f t="shared" si="472"/>
        <v>0.27607894166124491</v>
      </c>
      <c r="LL124" s="13">
        <v>123.9</v>
      </c>
      <c r="LM124" s="68">
        <f t="shared" si="473"/>
        <v>-1.2896985329678913E-3</v>
      </c>
      <c r="LN124" s="68">
        <f t="shared" si="644"/>
        <v>2.929973721993421E-3</v>
      </c>
      <c r="LO124" s="68">
        <f t="shared" si="474"/>
        <v>0.41600000000000009</v>
      </c>
      <c r="LP124" s="68"/>
      <c r="LQ124" s="15">
        <f t="shared" si="475"/>
        <v>0.58419639432297676</v>
      </c>
      <c r="LS124" s="13">
        <v>15.62</v>
      </c>
      <c r="LT124" s="68">
        <f t="shared" si="476"/>
        <v>2.5673940949935267E-3</v>
      </c>
      <c r="LU124" s="68">
        <f t="shared" si="645"/>
        <v>6.787066349954839E-3</v>
      </c>
      <c r="LV124" s="68"/>
      <c r="LW124" s="68"/>
      <c r="LX124" s="15">
        <f t="shared" si="477"/>
        <v>0.68864864864864861</v>
      </c>
      <c r="LZ124" s="13">
        <v>15.29</v>
      </c>
      <c r="MA124" s="68">
        <f t="shared" si="478"/>
        <v>-3.5939470365699895E-2</v>
      </c>
      <c r="MB124" s="68">
        <f t="shared" si="646"/>
        <v>-3.1719798110738585E-2</v>
      </c>
      <c r="MC124" s="68">
        <f t="shared" si="479"/>
        <v>-0.312808988764045</v>
      </c>
      <c r="MD124" s="68"/>
      <c r="ME124" s="15">
        <f t="shared" si="480"/>
        <v>0.13427299703264084</v>
      </c>
      <c r="MG124" s="13">
        <v>62.75</v>
      </c>
      <c r="MH124" s="68">
        <f t="shared" si="481"/>
        <v>-4.1106356968215123E-2</v>
      </c>
      <c r="MI124" s="68">
        <f t="shared" si="647"/>
        <v>-3.6886684713253813E-2</v>
      </c>
      <c r="MJ124" s="68">
        <f t="shared" si="482"/>
        <v>7.4568733153638815</v>
      </c>
      <c r="MK124" s="68"/>
      <c r="ML124" s="15">
        <f t="shared" si="483"/>
        <v>1.9557230334432405</v>
      </c>
      <c r="MN124" s="13">
        <v>141.09</v>
      </c>
      <c r="MO124" s="68">
        <f t="shared" si="484"/>
        <v>1.0166821794229369E-2</v>
      </c>
      <c r="MP124" s="68">
        <f t="shared" si="648"/>
        <v>1.4386494049190682E-2</v>
      </c>
      <c r="MQ124" s="68">
        <f t="shared" si="485"/>
        <v>0.12065131056393961</v>
      </c>
      <c r="MR124" s="68"/>
      <c r="MS124" s="15">
        <f t="shared" si="486"/>
        <v>0.26663075680043097</v>
      </c>
      <c r="MU124" s="13">
        <v>13.07</v>
      </c>
      <c r="MV124" s="68">
        <f t="shared" si="487"/>
        <v>5.3846153846154061E-3</v>
      </c>
      <c r="MW124" s="68">
        <f t="shared" si="649"/>
        <v>9.6042876395767175E-3</v>
      </c>
      <c r="MX124" s="68">
        <f t="shared" si="488"/>
        <v>-0.37374221370388117</v>
      </c>
      <c r="MY124" s="68"/>
      <c r="MZ124" s="15">
        <f t="shared" si="489"/>
        <v>0.22492970946579197</v>
      </c>
      <c r="NB124" s="13">
        <v>235.67</v>
      </c>
      <c r="NC124" s="68">
        <f t="shared" si="490"/>
        <v>-3.8043707993405998E-3</v>
      </c>
      <c r="ND124" s="68">
        <f t="shared" si="650"/>
        <v>4.1530145562071246E-4</v>
      </c>
      <c r="NE124" s="68">
        <f t="shared" si="491"/>
        <v>0.73964715435151684</v>
      </c>
      <c r="NF124" s="68"/>
      <c r="NG124" s="15">
        <f t="shared" si="492"/>
        <v>0.41297439894478083</v>
      </c>
      <c r="NI124" s="13">
        <v>6.09</v>
      </c>
      <c r="NJ124" s="68">
        <f t="shared" si="493"/>
        <v>2.5252525252525162E-2</v>
      </c>
      <c r="NK124" s="68">
        <f t="shared" si="651"/>
        <v>2.9472197507486475E-2</v>
      </c>
      <c r="NL124" s="68">
        <f t="shared" si="494"/>
        <v>-0.9516474791583962</v>
      </c>
      <c r="NM124" s="68"/>
      <c r="NN124" s="15">
        <f t="shared" si="495"/>
        <v>0.24285714285714274</v>
      </c>
      <c r="NP124" s="13">
        <v>488.8</v>
      </c>
      <c r="NQ124" s="68">
        <f t="shared" si="496"/>
        <v>1.7009242371456934E-3</v>
      </c>
      <c r="NR124" s="68">
        <f t="shared" si="652"/>
        <v>5.9205964921070055E-3</v>
      </c>
      <c r="NS124" s="68">
        <f t="shared" si="497"/>
        <v>2.7241904761904765</v>
      </c>
      <c r="NT124" s="68"/>
      <c r="NU124" s="15">
        <f t="shared" si="498"/>
        <v>0.48603046240841519</v>
      </c>
      <c r="NW124" s="13">
        <v>175.95</v>
      </c>
      <c r="NX124" s="68">
        <f t="shared" si="499"/>
        <v>-4.6387961758218108E-3</v>
      </c>
      <c r="NY124" s="68">
        <f t="shared" si="653"/>
        <v>-4.1912392086049851E-4</v>
      </c>
      <c r="NZ124" s="68">
        <f t="shared" si="500"/>
        <v>1.0810195721438196E-3</v>
      </c>
      <c r="OA124" s="68"/>
      <c r="OB124" s="15">
        <f t="shared" si="501"/>
        <v>-7.0522979397781418E-2</v>
      </c>
      <c r="OD124" s="13">
        <v>1.91</v>
      </c>
      <c r="OE124" s="68">
        <f t="shared" si="502"/>
        <v>2.13903743315507E-2</v>
      </c>
      <c r="OF124" s="68">
        <f t="shared" si="654"/>
        <v>2.5610046586512013E-2</v>
      </c>
      <c r="OG124" s="68">
        <f t="shared" si="503"/>
        <v>-0.9915363140869411</v>
      </c>
      <c r="OH124" s="68"/>
      <c r="OI124" s="15">
        <f t="shared" si="504"/>
        <v>0.30821917808219174</v>
      </c>
      <c r="OK124" s="13">
        <v>173.49</v>
      </c>
      <c r="OL124" s="68">
        <f t="shared" si="505"/>
        <v>2.2514292450050225E-2</v>
      </c>
      <c r="OM124" s="68">
        <f t="shared" si="655"/>
        <v>2.6733964705011538E-2</v>
      </c>
      <c r="ON124" s="68">
        <f t="shared" si="506"/>
        <v>3.0869257950530038</v>
      </c>
      <c r="OO124" s="68"/>
      <c r="OP124" s="15">
        <f t="shared" si="507"/>
        <v>1.6045638792974029</v>
      </c>
      <c r="OR124" s="13">
        <v>5.44</v>
      </c>
      <c r="OS124" s="68">
        <f t="shared" si="508"/>
        <v>-2.6833631484794181E-2</v>
      </c>
      <c r="OT124" s="68">
        <f t="shared" si="656"/>
        <v>-2.2613959229832867E-2</v>
      </c>
      <c r="OU124" s="68">
        <f t="shared" si="509"/>
        <v>-0.29350649350649349</v>
      </c>
      <c r="OV124" s="68"/>
      <c r="OW124" s="15">
        <f t="shared" si="510"/>
        <v>3.8571428571428572</v>
      </c>
      <c r="OY124" s="13">
        <v>148.49</v>
      </c>
      <c r="OZ124" s="68">
        <f t="shared" si="511"/>
        <v>1.3791220045060492E-2</v>
      </c>
      <c r="PA124" s="68">
        <f t="shared" si="657"/>
        <v>1.8010892300021803E-2</v>
      </c>
      <c r="PB124" s="68">
        <f t="shared" si="665"/>
        <v>3.5689230769230771</v>
      </c>
      <c r="PC124" s="68"/>
      <c r="PD124" s="15">
        <f t="shared" si="512"/>
        <v>0.29628982976866008</v>
      </c>
      <c r="PE124" s="18"/>
      <c r="PF124" s="13">
        <v>250.93</v>
      </c>
      <c r="PG124" s="68">
        <f t="shared" si="513"/>
        <v>1.2467721110393817E-2</v>
      </c>
      <c r="PH124" s="68">
        <f t="shared" si="658"/>
        <v>1.668739336535513E-2</v>
      </c>
      <c r="PI124" s="68">
        <f t="shared" si="514"/>
        <v>-0.2793509477311889</v>
      </c>
      <c r="PJ124" s="68"/>
      <c r="PK124" s="15">
        <f t="shared" si="515"/>
        <v>0.19987567541720466</v>
      </c>
      <c r="PM124" s="13"/>
      <c r="PN124" s="68">
        <f t="shared" si="516"/>
        <v>0</v>
      </c>
      <c r="PO124" s="68">
        <f t="shared" si="517"/>
        <v>4.2196722549613123E-3</v>
      </c>
      <c r="PP124" s="68">
        <f t="shared" si="518"/>
        <v>0</v>
      </c>
      <c r="PQ124" s="68"/>
      <c r="PR124" s="15">
        <f t="shared" si="519"/>
        <v>0</v>
      </c>
      <c r="PT124" s="13">
        <v>5.88</v>
      </c>
      <c r="PU124" s="68">
        <f t="shared" si="520"/>
        <v>1.3793103448275874E-2</v>
      </c>
      <c r="PV124" s="68">
        <f t="shared" si="659"/>
        <v>1.8012775703237185E-2</v>
      </c>
      <c r="PW124" s="68">
        <f t="shared" si="521"/>
        <v>-0.32568807339449546</v>
      </c>
      <c r="PX124" s="68"/>
      <c r="PY124" s="15">
        <f t="shared" si="522"/>
        <v>0.14619883040935672</v>
      </c>
      <c r="QA124" s="13">
        <v>220.85</v>
      </c>
      <c r="QB124" s="68">
        <f t="shared" si="523"/>
        <v>-1.9883410908762156E-3</v>
      </c>
      <c r="QC124" s="68">
        <f t="shared" si="660"/>
        <v>2.2313311640850967E-3</v>
      </c>
      <c r="QD124" s="68">
        <f t="shared" si="524"/>
        <v>-0.3454162838258395</v>
      </c>
      <c r="QE124" s="68"/>
      <c r="QF124" s="15">
        <f t="shared" si="525"/>
        <v>0.15182017315114207</v>
      </c>
      <c r="QH124" s="13">
        <v>1.41</v>
      </c>
      <c r="QI124" s="68">
        <f t="shared" si="526"/>
        <v>-4.0816326530612283E-2</v>
      </c>
      <c r="QJ124" s="68">
        <f t="shared" si="661"/>
        <v>-3.6596654275650974E-2</v>
      </c>
      <c r="QK124" s="68">
        <f t="shared" si="527"/>
        <v>-0.43824701195219123</v>
      </c>
      <c r="QL124" s="68"/>
      <c r="QM124" s="15">
        <f t="shared" si="528"/>
        <v>8.4615384615384523E-2</v>
      </c>
      <c r="QO124" s="13">
        <v>12</v>
      </c>
      <c r="QP124" s="68">
        <f t="shared" si="529"/>
        <v>-0.14101646385110955</v>
      </c>
      <c r="QQ124" s="68">
        <f t="shared" si="662"/>
        <v>-0.13679679159614824</v>
      </c>
      <c r="QR124" s="68">
        <f t="shared" si="530"/>
        <v>-0.98537263219483651</v>
      </c>
      <c r="QS124" s="68"/>
      <c r="QT124" s="15">
        <f t="shared" si="531"/>
        <v>4.5296167247386721E-2</v>
      </c>
      <c r="QV124" s="13">
        <v>1.593</v>
      </c>
      <c r="QW124" s="68">
        <f t="shared" si="532"/>
        <v>-3.1289111389237265E-3</v>
      </c>
      <c r="QX124" s="68">
        <f t="shared" si="663"/>
        <v>1.0907611160375858E-3</v>
      </c>
      <c r="QY124" s="68">
        <f t="shared" si="533"/>
        <v>-0.54872521246458927</v>
      </c>
      <c r="QZ124" s="68"/>
      <c r="RA124" s="15">
        <f t="shared" si="534"/>
        <v>-0.34899877400899065</v>
      </c>
      <c r="RC124" s="13">
        <v>36.4</v>
      </c>
      <c r="RD124" s="68">
        <f t="shared" si="535"/>
        <v>-1.8603397142086944E-2</v>
      </c>
      <c r="RE124" s="68">
        <f t="shared" si="664"/>
        <v>-1.438372488712563E-2</v>
      </c>
      <c r="RF124" s="68">
        <f t="shared" si="536"/>
        <v>-0.21365305681572697</v>
      </c>
      <c r="RG124" s="68"/>
      <c r="RH124" s="15">
        <f t="shared" si="537"/>
        <v>0.47070707070707063</v>
      </c>
      <c r="RJ124" s="13">
        <v>213.91</v>
      </c>
      <c r="RK124" s="68">
        <f t="shared" si="538"/>
        <v>-8.2066023738872878E-3</v>
      </c>
      <c r="RL124" s="68">
        <f t="shared" si="539"/>
        <v>-3.9869301189259755E-3</v>
      </c>
      <c r="RM124" s="68">
        <f t="shared" si="540"/>
        <v>-7.7465442063271907E-3</v>
      </c>
      <c r="RN124" s="68"/>
      <c r="RO124" s="15">
        <f t="shared" si="541"/>
        <v>8.7383082553883676E-2</v>
      </c>
      <c r="RQ124" s="13">
        <v>14.07</v>
      </c>
      <c r="RR124" s="68">
        <f t="shared" si="542"/>
        <v>3.3798677443056639E-2</v>
      </c>
      <c r="RS124" s="68">
        <f t="shared" si="543"/>
        <v>3.8018349698017949E-2</v>
      </c>
      <c r="RT124" s="68">
        <f t="shared" si="544"/>
        <v>-3.8934426229508212E-2</v>
      </c>
      <c r="RU124" s="68"/>
      <c r="RV124" s="15">
        <f t="shared" si="545"/>
        <v>-0.32485604606525909</v>
      </c>
      <c r="RX124" s="13">
        <v>138.19999999999999</v>
      </c>
      <c r="RY124" s="68">
        <f t="shared" si="546"/>
        <v>-2.2699950498550371E-2</v>
      </c>
      <c r="RZ124" s="68">
        <f t="shared" si="547"/>
        <v>-1.8480278243589058E-2</v>
      </c>
      <c r="SA124" s="68">
        <f t="shared" si="548"/>
        <v>3.8629189839170193E-2</v>
      </c>
      <c r="SB124" s="68"/>
      <c r="SC124" s="15">
        <f t="shared" si="549"/>
        <v>0.82731720216845162</v>
      </c>
      <c r="SE124" s="13">
        <v>11.48</v>
      </c>
      <c r="SF124" s="68">
        <f t="shared" si="550"/>
        <v>-5.592105263157892E-2</v>
      </c>
      <c r="SG124" s="68">
        <f t="shared" si="551"/>
        <v>-5.170138037661761E-2</v>
      </c>
      <c r="SH124" s="68">
        <f t="shared" si="552"/>
        <v>-8.1599999999999964E-2</v>
      </c>
      <c r="SI124" s="68"/>
      <c r="SJ124" s="15">
        <f t="shared" si="553"/>
        <v>-0.24770642201834858</v>
      </c>
      <c r="SL124" s="13">
        <v>0.94399999999999995</v>
      </c>
      <c r="SM124" s="68">
        <f t="shared" si="554"/>
        <v>-6.3157894736842165E-3</v>
      </c>
      <c r="SN124" s="68">
        <f t="shared" si="555"/>
        <v>-2.0961172187229041E-3</v>
      </c>
      <c r="SO124" s="68">
        <f t="shared" si="556"/>
        <v>-0.3352112676056338</v>
      </c>
      <c r="SP124" s="68"/>
      <c r="SQ124" s="15">
        <f t="shared" si="557"/>
        <v>-6.5346534653465405E-2</v>
      </c>
      <c r="SS124" s="13">
        <v>15.55</v>
      </c>
      <c r="ST124" s="68">
        <f t="shared" si="558"/>
        <v>-2.8124999999999956E-2</v>
      </c>
      <c r="SU124" s="68">
        <f t="shared" si="559"/>
        <v>-2.3905327745038642E-2</v>
      </c>
      <c r="SV124" s="68">
        <f t="shared" si="560"/>
        <v>-3.6555142503097882E-2</v>
      </c>
      <c r="SW124" s="68"/>
      <c r="SX124" s="15">
        <f t="shared" si="561"/>
        <v>0.85119047619047616</v>
      </c>
      <c r="SZ124" s="13">
        <v>35.479999999999997</v>
      </c>
      <c r="TA124" s="68">
        <f t="shared" si="562"/>
        <v>2.3953823953823904E-2</v>
      </c>
      <c r="TB124" s="68">
        <f t="shared" si="563"/>
        <v>2.8173496208785218E-2</v>
      </c>
      <c r="TC124" s="68">
        <f t="shared" si="564"/>
        <v>-0.12112955164726284</v>
      </c>
      <c r="TD124" s="68"/>
      <c r="TE124" s="15">
        <f t="shared" si="565"/>
        <v>1.2743589743589741</v>
      </c>
      <c r="TG124" s="417">
        <v>0.18</v>
      </c>
      <c r="TH124" s="68">
        <f t="shared" si="566"/>
        <v>-1.0445299615173242E-2</v>
      </c>
      <c r="TI124" s="68">
        <f t="shared" si="567"/>
        <v>-6.2256273602119298E-3</v>
      </c>
      <c r="TJ124" s="68">
        <f t="shared" si="568"/>
        <v>-0.18181818181818185</v>
      </c>
      <c r="TK124" s="68"/>
      <c r="TL124" s="15">
        <f t="shared" si="569"/>
        <v>6.1946902654867145E-2</v>
      </c>
      <c r="TN124" s="13">
        <v>52.74</v>
      </c>
      <c r="TO124" s="68">
        <f t="shared" si="570"/>
        <v>-1.4758079581543043E-2</v>
      </c>
      <c r="TP124" s="68">
        <f t="shared" si="571"/>
        <v>-1.053840732658173E-2</v>
      </c>
      <c r="TQ124" s="68">
        <f t="shared" si="572"/>
        <v>-0.23126817429835358</v>
      </c>
      <c r="TR124" s="68"/>
      <c r="TS124" s="15">
        <f t="shared" si="573"/>
        <v>0.77277310924369758</v>
      </c>
      <c r="TU124" s="417">
        <v>3.55</v>
      </c>
      <c r="TV124" s="68">
        <f t="shared" si="574"/>
        <v>2.8248587570620866E-3</v>
      </c>
      <c r="TW124" s="68">
        <f t="shared" si="575"/>
        <v>7.0445310120233993E-3</v>
      </c>
      <c r="TX124" s="68">
        <f t="shared" si="576"/>
        <v>-0.19501133786848079</v>
      </c>
      <c r="TY124" s="68"/>
      <c r="TZ124" s="15">
        <f t="shared" si="577"/>
        <v>1.0760233918128654</v>
      </c>
      <c r="UB124" s="13"/>
      <c r="UC124" s="68">
        <f t="shared" si="578"/>
        <v>0</v>
      </c>
      <c r="UD124" s="68">
        <f t="shared" si="579"/>
        <v>4.2196722549613123E-3</v>
      </c>
      <c r="UE124" s="68">
        <f t="shared" si="580"/>
        <v>0</v>
      </c>
      <c r="UF124" s="68"/>
      <c r="UG124" s="15">
        <f t="shared" si="581"/>
        <v>0</v>
      </c>
      <c r="UI124" s="417"/>
      <c r="UJ124" s="68">
        <f t="shared" si="582"/>
        <v>0</v>
      </c>
      <c r="UK124" s="68">
        <f t="shared" si="583"/>
        <v>4.2196722549613123E-3</v>
      </c>
      <c r="UL124" s="68">
        <f t="shared" si="584"/>
        <v>0</v>
      </c>
      <c r="UM124" s="68"/>
      <c r="UN124" s="15">
        <f t="shared" si="585"/>
        <v>0</v>
      </c>
      <c r="UP124" s="417"/>
      <c r="UQ124" s="68">
        <f t="shared" si="586"/>
        <v>0</v>
      </c>
      <c r="UR124" s="68">
        <f t="shared" si="587"/>
        <v>4.2196722549613123E-3</v>
      </c>
      <c r="US124" s="68">
        <f t="shared" si="588"/>
        <v>0</v>
      </c>
      <c r="UT124" s="68"/>
      <c r="UU124" s="15">
        <f t="shared" si="589"/>
        <v>0</v>
      </c>
      <c r="UW124" s="417"/>
      <c r="UX124" s="68">
        <f t="shared" si="590"/>
        <v>0</v>
      </c>
      <c r="UY124" s="68">
        <f t="shared" si="591"/>
        <v>4.2196722549613123E-3</v>
      </c>
      <c r="UZ124" s="68">
        <f t="shared" si="592"/>
        <v>0</v>
      </c>
      <c r="VA124" s="68"/>
      <c r="VB124" s="15">
        <f t="shared" si="593"/>
        <v>0</v>
      </c>
      <c r="VD124" s="417"/>
      <c r="VE124" s="68">
        <f t="shared" si="594"/>
        <v>0</v>
      </c>
      <c r="VF124" s="68">
        <f t="shared" si="595"/>
        <v>4.2196722549613123E-3</v>
      </c>
      <c r="VG124" s="68">
        <f t="shared" si="596"/>
        <v>0</v>
      </c>
      <c r="VH124" s="68"/>
      <c r="VI124" s="15">
        <f t="shared" si="597"/>
        <v>0</v>
      </c>
      <c r="VM124" s="21">
        <f t="shared" si="598"/>
        <v>-3.1490227781100361E-3</v>
      </c>
      <c r="VN124" s="49"/>
      <c r="VO124" s="21">
        <f t="shared" si="599"/>
        <v>0.83028577667340731</v>
      </c>
      <c r="VP124" s="14"/>
      <c r="VQ124" s="21">
        <f t="shared" si="600"/>
        <v>0.35343357384005686</v>
      </c>
    </row>
    <row r="125" spans="1:589" ht="15.75" customHeight="1" x14ac:dyDescent="0.2">
      <c r="A125" s="127">
        <v>45826</v>
      </c>
      <c r="B125" s="4">
        <f t="shared" si="333"/>
        <v>45826</v>
      </c>
      <c r="C125" s="13">
        <v>42171.66</v>
      </c>
      <c r="D125" s="138">
        <f t="shared" si="334"/>
        <v>-44.259999999994761</v>
      </c>
      <c r="E125" s="68">
        <f t="shared" si="335"/>
        <v>-1.0484196483221203E-3</v>
      </c>
      <c r="F125" s="15">
        <f t="shared" si="336"/>
        <v>-8.7570062396254457E-3</v>
      </c>
      <c r="G125" s="13">
        <v>5980.87</v>
      </c>
      <c r="H125" s="138">
        <f t="shared" si="337"/>
        <v>-1.8400000000001455</v>
      </c>
      <c r="I125" s="68">
        <f t="shared" si="338"/>
        <v>-3.0755293169820123E-4</v>
      </c>
      <c r="J125" s="15">
        <f t="shared" si="339"/>
        <v>1.6872873676174766E-2</v>
      </c>
      <c r="K125" s="13">
        <v>19546.27</v>
      </c>
      <c r="L125" s="138">
        <f t="shared" si="340"/>
        <v>25.180000000000291</v>
      </c>
      <c r="M125" s="68">
        <f t="shared" si="341"/>
        <v>1.2898869888925408E-3</v>
      </c>
      <c r="N125" s="15">
        <f t="shared" si="342"/>
        <v>1.2194218879704018E-2</v>
      </c>
      <c r="O125" s="13">
        <v>2112.96</v>
      </c>
      <c r="P125" s="138">
        <f t="shared" si="343"/>
        <v>11</v>
      </c>
      <c r="Q125" s="68">
        <f t="shared" si="344"/>
        <v>5.2332109079145182E-3</v>
      </c>
      <c r="R125" s="15">
        <f t="shared" si="345"/>
        <v>-5.2552283244251458E-2</v>
      </c>
      <c r="S125" s="18">
        <f t="shared" si="346"/>
        <v>3.8786256189840769E-5</v>
      </c>
      <c r="T125" s="121">
        <f t="shared" si="347"/>
        <v>261.40911789384813</v>
      </c>
      <c r="U125" s="121">
        <f t="shared" si="348"/>
        <v>261.40911789384813</v>
      </c>
      <c r="V125" s="134">
        <f t="shared" si="349"/>
        <v>2.9675634506723072E-5</v>
      </c>
      <c r="W125" s="21">
        <f t="shared" si="601"/>
        <v>1.0395740030523884E-2</v>
      </c>
      <c r="X125" s="18">
        <f t="shared" si="350"/>
        <v>1.2917813291966845E-3</v>
      </c>
      <c r="Y125" s="353">
        <v>69721.78</v>
      </c>
      <c r="Z125" s="15">
        <v>1.9999999999999999E-6</v>
      </c>
      <c r="AA125" s="21">
        <f t="shared" si="351"/>
        <v>-2.7675634506723071E-5</v>
      </c>
      <c r="AC125" s="13">
        <v>225.8</v>
      </c>
      <c r="AD125" s="68">
        <f t="shared" si="352"/>
        <v>3.0206112295664837E-3</v>
      </c>
      <c r="AE125" s="68">
        <f t="shared" si="602"/>
        <v>2.9909355950597607E-3</v>
      </c>
      <c r="AF125" s="68">
        <f t="shared" si="353"/>
        <v>0.37039509619469563</v>
      </c>
      <c r="AG125" s="68"/>
      <c r="AH125" s="15">
        <f t="shared" si="354"/>
        <v>-6.0307258881013171E-3</v>
      </c>
      <c r="AJ125" s="13">
        <v>22.38</v>
      </c>
      <c r="AK125" s="68">
        <f t="shared" si="355"/>
        <v>0</v>
      </c>
      <c r="AL125" s="68">
        <f t="shared" si="603"/>
        <v>-2.9675634506723072E-5</v>
      </c>
      <c r="AM125" s="68">
        <f t="shared" si="356"/>
        <v>0.20322580645161276</v>
      </c>
      <c r="AN125" s="68"/>
      <c r="AO125" s="15">
        <f t="shared" si="357"/>
        <v>6.419400855920103E-2</v>
      </c>
      <c r="AQ125" s="13">
        <v>21.21</v>
      </c>
      <c r="AR125" s="68">
        <f t="shared" si="358"/>
        <v>3.3112582781457088E-3</v>
      </c>
      <c r="AS125" s="68">
        <f t="shared" si="604"/>
        <v>3.2815826436389858E-3</v>
      </c>
      <c r="AT125" s="68">
        <f t="shared" si="359"/>
        <v>0.2281412854661263</v>
      </c>
      <c r="AU125" s="68"/>
      <c r="AV125" s="15">
        <f t="shared" si="360"/>
        <v>-1.2109920819748394E-2</v>
      </c>
      <c r="AX125" s="13">
        <v>208.25</v>
      </c>
      <c r="AY125" s="68">
        <f t="shared" si="361"/>
        <v>-2.8803225961308756E-4</v>
      </c>
      <c r="AZ125" s="68">
        <f t="shared" si="605"/>
        <v>-3.1770789411981061E-4</v>
      </c>
      <c r="BA125" s="68">
        <f t="shared" si="362"/>
        <v>0.55294556301267717</v>
      </c>
      <c r="BB125" s="68"/>
      <c r="BC125" s="15">
        <f t="shared" si="363"/>
        <v>1.9883441892355171E-2</v>
      </c>
      <c r="BE125" s="13">
        <v>77.33</v>
      </c>
      <c r="BF125" s="68">
        <f t="shared" si="364"/>
        <v>9.0603158167218705E-4</v>
      </c>
      <c r="BG125" s="68">
        <f t="shared" si="606"/>
        <v>8.76355947165464E-4</v>
      </c>
      <c r="BH125" s="68"/>
      <c r="BI125" s="68"/>
      <c r="BJ125" s="15">
        <f t="shared" si="365"/>
        <v>4.9681009909053844E-2</v>
      </c>
      <c r="BL125" s="13">
        <v>72.41</v>
      </c>
      <c r="BM125" s="68">
        <f t="shared" si="366"/>
        <v>3.1864782488222466E-3</v>
      </c>
      <c r="BN125" s="68">
        <f t="shared" si="607"/>
        <v>3.1568026143155236E-3</v>
      </c>
      <c r="BO125" s="68">
        <f t="shared" si="367"/>
        <v>0.21943415291343876</v>
      </c>
      <c r="BP125" s="68"/>
      <c r="BQ125" s="15">
        <f t="shared" si="368"/>
        <v>9.1004972125960398E-2</v>
      </c>
      <c r="BS125" s="13">
        <v>40.020000000000003</v>
      </c>
      <c r="BT125" s="68">
        <f t="shared" si="369"/>
        <v>2.2539444027048186E-3</v>
      </c>
      <c r="BU125" s="68">
        <f t="shared" si="608"/>
        <v>2.2242687681980956E-3</v>
      </c>
      <c r="BV125" s="68">
        <f t="shared" si="370"/>
        <v>7.4074074074074209E-2</v>
      </c>
      <c r="BW125" s="68"/>
      <c r="BX125" s="15">
        <f t="shared" si="371"/>
        <v>4.627450980392165E-2</v>
      </c>
      <c r="BZ125" s="13"/>
      <c r="CA125" s="68">
        <f t="shared" si="372"/>
        <v>0</v>
      </c>
      <c r="CB125" s="68">
        <f t="shared" si="609"/>
        <v>0</v>
      </c>
      <c r="CC125" s="68">
        <f t="shared" si="373"/>
        <v>0</v>
      </c>
      <c r="CD125" s="68"/>
      <c r="CE125" s="15">
        <f t="shared" si="374"/>
        <v>0</v>
      </c>
      <c r="CG125" s="13">
        <v>30.3</v>
      </c>
      <c r="CH125" s="68">
        <f t="shared" si="375"/>
        <v>0</v>
      </c>
      <c r="CI125" s="68">
        <f t="shared" si="610"/>
        <v>-2.9675634506723072E-5</v>
      </c>
      <c r="CJ125" s="68">
        <f t="shared" si="376"/>
        <v>2.3155805491233967E-3</v>
      </c>
      <c r="CK125" s="68"/>
      <c r="CL125" s="15">
        <f t="shared" si="377"/>
        <v>-0.11816065192083815</v>
      </c>
      <c r="CN125" s="13">
        <v>32.08</v>
      </c>
      <c r="CO125" s="68">
        <f t="shared" si="378"/>
        <v>4.3832185347525672E-3</v>
      </c>
      <c r="CP125" s="68">
        <f t="shared" si="611"/>
        <v>4.3535429002458442E-3</v>
      </c>
      <c r="CQ125" s="68">
        <f t="shared" si="379"/>
        <v>2.3611997447351579E-2</v>
      </c>
      <c r="CR125" s="68"/>
      <c r="CS125" s="15">
        <f t="shared" si="380"/>
        <v>-4.152972811472963E-2</v>
      </c>
      <c r="CU125" s="13">
        <v>35.85</v>
      </c>
      <c r="CV125" s="68">
        <f t="shared" si="381"/>
        <v>6.1745719898961228E-3</v>
      </c>
      <c r="CW125" s="68">
        <f t="shared" si="612"/>
        <v>6.1448963553893997E-3</v>
      </c>
      <c r="CX125" s="68">
        <f t="shared" si="382"/>
        <v>0.115085536547434</v>
      </c>
      <c r="CY125" s="68"/>
      <c r="CZ125" s="15">
        <f t="shared" si="383"/>
        <v>-3.8358369098712437E-2</v>
      </c>
      <c r="DB125" s="13">
        <v>19.34</v>
      </c>
      <c r="DC125" s="68">
        <f t="shared" si="384"/>
        <v>5.7202288091523362E-3</v>
      </c>
      <c r="DD125" s="68">
        <f t="shared" si="613"/>
        <v>5.6905531746456132E-3</v>
      </c>
      <c r="DE125" s="68">
        <f t="shared" si="385"/>
        <v>-0.11568358481938734</v>
      </c>
      <c r="DF125" s="68"/>
      <c r="DG125" s="15">
        <f t="shared" si="386"/>
        <v>-5.0098231827111962E-2</v>
      </c>
      <c r="DI125" s="13">
        <v>48.65</v>
      </c>
      <c r="DJ125" s="68">
        <f t="shared" si="387"/>
        <v>8.2287595145030129E-4</v>
      </c>
      <c r="DK125" s="68">
        <f t="shared" si="614"/>
        <v>7.9320031694357824E-4</v>
      </c>
      <c r="DL125" s="68">
        <f t="shared" si="388"/>
        <v>0.10192525481313704</v>
      </c>
      <c r="DM125" s="68"/>
      <c r="DN125" s="15">
        <f t="shared" si="389"/>
        <v>0.15393738140417462</v>
      </c>
      <c r="DP125" s="13">
        <v>41.38</v>
      </c>
      <c r="DQ125" s="68">
        <f t="shared" si="390"/>
        <v>7.2551390568321972E-4</v>
      </c>
      <c r="DR125" s="68">
        <f t="shared" si="615"/>
        <v>6.9583827117649668E-4</v>
      </c>
      <c r="DS125" s="68"/>
      <c r="DT125" s="68"/>
      <c r="DU125" s="15">
        <f t="shared" si="391"/>
        <v>8.6659663865546341E-2</v>
      </c>
      <c r="DV125" s="18"/>
      <c r="DW125" s="13">
        <v>33.26</v>
      </c>
      <c r="DX125" s="68">
        <f t="shared" si="392"/>
        <v>1.063506532968707E-2</v>
      </c>
      <c r="DY125" s="68">
        <f t="shared" si="616"/>
        <v>1.0605389695180347E-2</v>
      </c>
      <c r="DZ125" s="68">
        <f t="shared" si="393"/>
        <v>0.77481323372465316</v>
      </c>
      <c r="EA125" s="68"/>
      <c r="EB125" s="15">
        <f t="shared" si="394"/>
        <v>-6.2742754705706859E-3</v>
      </c>
      <c r="ED125" s="13">
        <v>36.590000000000003</v>
      </c>
      <c r="EE125" s="68">
        <f t="shared" si="395"/>
        <v>6.6024759284732323E-3</v>
      </c>
      <c r="EF125" s="68">
        <f t="shared" si="617"/>
        <v>6.5728002939665093E-3</v>
      </c>
      <c r="EG125" s="68">
        <f t="shared" si="396"/>
        <v>0.73989538754160733</v>
      </c>
      <c r="EH125" s="68"/>
      <c r="EI125" s="15">
        <f t="shared" si="397"/>
        <v>-7.8633405639912998E-3</v>
      </c>
      <c r="EK125" s="13">
        <v>120.8</v>
      </c>
      <c r="EL125" s="68">
        <f t="shared" si="398"/>
        <v>5.7980617907722341E-4</v>
      </c>
      <c r="EM125" s="68">
        <f t="shared" si="618"/>
        <v>5.5013054457050037E-4</v>
      </c>
      <c r="EN125" s="68">
        <f t="shared" si="399"/>
        <v>0.87170746823675216</v>
      </c>
      <c r="EO125" s="68"/>
      <c r="EP125" s="15">
        <f t="shared" si="400"/>
        <v>8.5354896675651395E-2</v>
      </c>
      <c r="ER125" s="13">
        <v>36.57</v>
      </c>
      <c r="ES125" s="68">
        <f t="shared" si="401"/>
        <v>3.8429865495470924E-3</v>
      </c>
      <c r="ET125" s="68">
        <f t="shared" si="619"/>
        <v>3.8133109150403693E-3</v>
      </c>
      <c r="EU125" s="68">
        <f t="shared" si="402"/>
        <v>4.7550845030077449E-2</v>
      </c>
      <c r="EV125" s="68"/>
      <c r="EW125" s="15">
        <f t="shared" si="403"/>
        <v>-5.9655438416045259E-2</v>
      </c>
      <c r="EY125" s="13">
        <v>39.159999999999997</v>
      </c>
      <c r="EZ125" s="68">
        <f t="shared" si="404"/>
        <v>-7.0993914807302525E-3</v>
      </c>
      <c r="FA125" s="68">
        <f t="shared" si="620"/>
        <v>-7.1290671152369756E-3</v>
      </c>
      <c r="FB125" s="68"/>
      <c r="FC125" s="68"/>
      <c r="FD125" s="15">
        <f t="shared" si="405"/>
        <v>0.59316517493897469</v>
      </c>
      <c r="FF125" s="13">
        <v>59.19</v>
      </c>
      <c r="FG125" s="68">
        <f t="shared" si="406"/>
        <v>-6.2122229684352676E-3</v>
      </c>
      <c r="FH125" s="68">
        <f t="shared" si="621"/>
        <v>-6.2418986029419907E-3</v>
      </c>
      <c r="FI125" s="68">
        <f t="shared" si="407"/>
        <v>1.8618821936357386E-3</v>
      </c>
      <c r="FJ125" s="68"/>
      <c r="FK125" s="15">
        <f t="shared" si="408"/>
        <v>4.2260961436872663E-2</v>
      </c>
      <c r="FM125" s="13">
        <v>182.88</v>
      </c>
      <c r="FN125" s="68">
        <f t="shared" si="409"/>
        <v>1.2232246637515957E-2</v>
      </c>
      <c r="FO125" s="68">
        <f t="shared" si="622"/>
        <v>1.2202571003009234E-2</v>
      </c>
      <c r="FP125" s="68">
        <f t="shared" si="410"/>
        <v>0.5727554179566563</v>
      </c>
      <c r="FQ125" s="68"/>
      <c r="FR125" s="15">
        <f t="shared" si="411"/>
        <v>6.7158427832213962E-3</v>
      </c>
      <c r="FT125" s="13">
        <v>91.94</v>
      </c>
      <c r="FU125" s="68">
        <f t="shared" si="412"/>
        <v>-2.8199566160521162E-3</v>
      </c>
      <c r="FV125" s="68">
        <f t="shared" si="623"/>
        <v>-2.8496322505588392E-3</v>
      </c>
      <c r="FW125" s="68">
        <f t="shared" si="413"/>
        <v>4.4416676133136393E-2</v>
      </c>
      <c r="FX125" s="68"/>
      <c r="FY125" s="15">
        <f t="shared" si="414"/>
        <v>1.9516522510534384E-2</v>
      </c>
      <c r="GA125" s="13">
        <v>17.72</v>
      </c>
      <c r="GB125" s="68">
        <f t="shared" si="415"/>
        <v>-3.9347948285553842E-3</v>
      </c>
      <c r="GC125" s="68">
        <f t="shared" si="624"/>
        <v>-3.9644704630621072E-3</v>
      </c>
      <c r="GD125" s="68"/>
      <c r="GE125" s="68"/>
      <c r="GF125" s="15">
        <f t="shared" si="416"/>
        <v>1.6637980493402132E-2</v>
      </c>
      <c r="GG125" s="18"/>
      <c r="GH125" s="13">
        <v>18</v>
      </c>
      <c r="GI125" s="68">
        <f t="shared" si="417"/>
        <v>4.4642857142856186E-3</v>
      </c>
      <c r="GJ125" s="68">
        <f t="shared" si="625"/>
        <v>4.4346100797788956E-3</v>
      </c>
      <c r="GK125" s="68">
        <f t="shared" si="418"/>
        <v>-6.347554630593126E-2</v>
      </c>
      <c r="GL125" s="68"/>
      <c r="GM125" s="15">
        <f t="shared" si="419"/>
        <v>-4.7619047619047547E-2</v>
      </c>
      <c r="GO125" s="13">
        <v>25.11</v>
      </c>
      <c r="GP125" s="68">
        <f t="shared" si="420"/>
        <v>2.3952095808382722E-3</v>
      </c>
      <c r="GQ125" s="68">
        <f t="shared" si="626"/>
        <v>2.3655339463315491E-3</v>
      </c>
      <c r="GR125" s="68"/>
      <c r="GS125" s="68"/>
      <c r="GT125" s="15">
        <f t="shared" si="421"/>
        <v>-7.8532110091743143E-2</v>
      </c>
      <c r="GV125" s="13">
        <v>15.2</v>
      </c>
      <c r="GW125" s="68">
        <f t="shared" si="422"/>
        <v>3.3003300330032301E-3</v>
      </c>
      <c r="GX125" s="68">
        <f t="shared" si="627"/>
        <v>3.2706543984965071E-3</v>
      </c>
      <c r="GY125" s="68">
        <f t="shared" si="423"/>
        <v>0.28270042194092826</v>
      </c>
      <c r="GZ125" s="68"/>
      <c r="HA125" s="15">
        <f t="shared" si="424"/>
        <v>0.10787172011661797</v>
      </c>
      <c r="HD125" s="13">
        <v>322.05</v>
      </c>
      <c r="HE125" s="68">
        <f t="shared" si="425"/>
        <v>1.8243328696092194E-2</v>
      </c>
      <c r="HF125" s="68">
        <f t="shared" si="628"/>
        <v>1.8213653061585469E-2</v>
      </c>
      <c r="HG125" s="68">
        <f t="shared" si="426"/>
        <v>0.8091680242682997</v>
      </c>
      <c r="HH125" s="68"/>
      <c r="HI125" s="15">
        <f t="shared" si="427"/>
        <v>-0.20253070522979391</v>
      </c>
      <c r="HK125" s="13">
        <v>42.16</v>
      </c>
      <c r="HL125" s="68">
        <f t="shared" si="428"/>
        <v>-2.4751330094841553E-2</v>
      </c>
      <c r="HM125" s="68">
        <f t="shared" si="629"/>
        <v>-2.4781005729348278E-2</v>
      </c>
      <c r="HN125" s="68">
        <f t="shared" si="429"/>
        <v>16</v>
      </c>
      <c r="HO125" s="68"/>
      <c r="HP125" s="15">
        <f t="shared" si="430"/>
        <v>0.59818043972706592</v>
      </c>
      <c r="HR125" s="13">
        <v>113.19</v>
      </c>
      <c r="HS125" s="68">
        <f t="shared" si="431"/>
        <v>-7.2794246623399256E-3</v>
      </c>
      <c r="HT125" s="68">
        <f t="shared" si="630"/>
        <v>-7.3091002968466486E-3</v>
      </c>
      <c r="HU125" s="68">
        <f t="shared" si="432"/>
        <v>2.1096153846153847</v>
      </c>
      <c r="HV125" s="68"/>
      <c r="HW125" s="15">
        <f t="shared" si="433"/>
        <v>5.2245049735056288E-2</v>
      </c>
      <c r="HY125" s="13">
        <v>145.47999999999999</v>
      </c>
      <c r="HZ125" s="68">
        <f t="shared" si="434"/>
        <v>9.4365806272549632E-3</v>
      </c>
      <c r="IA125" s="68">
        <f t="shared" si="631"/>
        <v>9.4069049927482402E-3</v>
      </c>
      <c r="IB125" s="68">
        <f t="shared" si="435"/>
        <v>0.37374881964117074</v>
      </c>
      <c r="IC125" s="68"/>
      <c r="ID125" s="15">
        <f t="shared" si="436"/>
        <v>8.3327127857621558E-2</v>
      </c>
      <c r="IF125" s="13">
        <v>251.26</v>
      </c>
      <c r="IG125" s="68">
        <f t="shared" si="437"/>
        <v>7.5790993303123328E-3</v>
      </c>
      <c r="IH125" s="68">
        <f t="shared" si="632"/>
        <v>7.5494236958056097E-3</v>
      </c>
      <c r="II125" s="68">
        <f t="shared" si="438"/>
        <v>0.43577142857142853</v>
      </c>
      <c r="IJ125" s="68"/>
      <c r="IK125" s="15">
        <f t="shared" si="439"/>
        <v>8.3764665286404361E-2</v>
      </c>
      <c r="IM125" s="13">
        <v>234.21</v>
      </c>
      <c r="IN125" s="68">
        <f t="shared" si="440"/>
        <v>-5.5474950926003009E-4</v>
      </c>
      <c r="IO125" s="68">
        <f t="shared" si="633"/>
        <v>-5.8442514376675313E-4</v>
      </c>
      <c r="IP125" s="68">
        <f t="shared" si="441"/>
        <v>3.5735207967193907</v>
      </c>
      <c r="IQ125" s="68"/>
      <c r="IR125" s="15">
        <f t="shared" si="442"/>
        <v>0.24905338381952974</v>
      </c>
      <c r="IT125" s="13">
        <v>69.67</v>
      </c>
      <c r="IU125" s="68">
        <f t="shared" si="443"/>
        <v>6.064981949458508E-3</v>
      </c>
      <c r="IV125" s="68">
        <f t="shared" si="634"/>
        <v>6.035306314951785E-3</v>
      </c>
      <c r="IW125" s="68">
        <f t="shared" si="444"/>
        <v>2.8175342465753426</v>
      </c>
      <c r="IX125" s="68"/>
      <c r="IY125" s="15">
        <f t="shared" si="445"/>
        <v>0.35571122786534348</v>
      </c>
      <c r="JA125" s="13">
        <v>695.77</v>
      </c>
      <c r="JB125" s="68">
        <f t="shared" si="446"/>
        <v>-2.0940005450138925E-3</v>
      </c>
      <c r="JC125" s="68">
        <f t="shared" si="635"/>
        <v>-2.1236761795206155E-3</v>
      </c>
      <c r="JD125" s="68">
        <f t="shared" si="447"/>
        <v>0.40730177993527511</v>
      </c>
      <c r="JE125" s="68"/>
      <c r="JF125" s="15">
        <f t="shared" si="448"/>
        <v>0.18831446089733736</v>
      </c>
      <c r="JH125" s="13">
        <v>480.24</v>
      </c>
      <c r="JI125" s="68">
        <f t="shared" si="449"/>
        <v>4.6021253451593771E-3</v>
      </c>
      <c r="JJ125" s="68">
        <f t="shared" si="636"/>
        <v>4.572449710652654E-3</v>
      </c>
      <c r="JK125" s="68">
        <f t="shared" si="450"/>
        <v>0.18085027908234777</v>
      </c>
      <c r="JL125" s="68"/>
      <c r="JM125" s="15">
        <f t="shared" si="451"/>
        <v>0.13935943060498224</v>
      </c>
      <c r="JO125" s="13">
        <v>14.26</v>
      </c>
      <c r="JP125" s="68">
        <f t="shared" si="452"/>
        <v>-4.1899441340782469E-3</v>
      </c>
      <c r="JQ125" s="68">
        <f t="shared" si="637"/>
        <v>-4.2196197685849699E-3</v>
      </c>
      <c r="JR125" s="68">
        <f t="shared" si="453"/>
        <v>-0.51881221528597943</v>
      </c>
      <c r="JS125" s="68"/>
      <c r="JT125" s="15">
        <f t="shared" si="454"/>
        <v>0.39941118743866538</v>
      </c>
      <c r="JV125" s="13">
        <v>1.84</v>
      </c>
      <c r="JW125" s="68">
        <f t="shared" si="455"/>
        <v>5.4644808743169442E-3</v>
      </c>
      <c r="JX125" s="68">
        <f t="shared" si="638"/>
        <v>5.4348052398102212E-3</v>
      </c>
      <c r="JY125" s="68">
        <f t="shared" si="456"/>
        <v>-0.27272727272727265</v>
      </c>
      <c r="JZ125" s="68"/>
      <c r="KA125" s="15">
        <f t="shared" si="457"/>
        <v>2.222222222222224E-2</v>
      </c>
      <c r="KC125" s="13">
        <v>20.04</v>
      </c>
      <c r="KD125" s="68">
        <f t="shared" si="458"/>
        <v>-2.2439024390243943E-2</v>
      </c>
      <c r="KE125" s="68">
        <f t="shared" si="639"/>
        <v>-2.2468700024750668E-2</v>
      </c>
      <c r="KF125" s="68">
        <f t="shared" si="459"/>
        <v>2.8747433264886997E-2</v>
      </c>
      <c r="KG125" s="68"/>
      <c r="KH125" s="15">
        <f t="shared" si="460"/>
        <v>-9.6483318304779103E-2</v>
      </c>
      <c r="KI125" s="18"/>
      <c r="KJ125" s="13">
        <v>85.59</v>
      </c>
      <c r="KK125" s="68">
        <f t="shared" si="461"/>
        <v>7.3767406849830769E-2</v>
      </c>
      <c r="KL125" s="68">
        <f t="shared" si="640"/>
        <v>7.3737731215324051E-2</v>
      </c>
      <c r="KM125" s="68">
        <f t="shared" si="462"/>
        <v>3.0563981042654031</v>
      </c>
      <c r="KN125" s="68"/>
      <c r="KO125" s="15">
        <f t="shared" si="463"/>
        <v>0.27347120964142257</v>
      </c>
      <c r="KQ125" s="13">
        <v>1.51</v>
      </c>
      <c r="KR125" s="68">
        <f t="shared" si="464"/>
        <v>-4.6143704680289355E-3</v>
      </c>
      <c r="KS125" s="68">
        <f t="shared" si="641"/>
        <v>-4.6440461025356585E-3</v>
      </c>
      <c r="KT125" s="68">
        <f t="shared" si="465"/>
        <v>-0.42366412213740462</v>
      </c>
      <c r="KU125" s="68"/>
      <c r="KV125" s="15">
        <f t="shared" si="466"/>
        <v>0.49504950495049505</v>
      </c>
      <c r="KW125" s="18"/>
      <c r="KX125" s="13">
        <v>35.700000000000003</v>
      </c>
      <c r="KY125" s="68">
        <f t="shared" si="467"/>
        <v>0.14569961489088584</v>
      </c>
      <c r="KZ125" s="68">
        <f t="shared" si="642"/>
        <v>0.14566993925637911</v>
      </c>
      <c r="LA125" s="68">
        <f t="shared" si="468"/>
        <v>-0.50368413735576256</v>
      </c>
      <c r="LB125" s="68"/>
      <c r="LC125" s="15">
        <f t="shared" si="469"/>
        <v>0.50569380008435261</v>
      </c>
      <c r="LD125" s="18"/>
      <c r="LE125" s="13">
        <v>59.37</v>
      </c>
      <c r="LF125" s="68">
        <f t="shared" si="470"/>
        <v>9.0074779061861659E-3</v>
      </c>
      <c r="LG125" s="68">
        <f t="shared" si="643"/>
        <v>8.9778022716794428E-3</v>
      </c>
      <c r="LH125" s="68">
        <f t="shared" si="471"/>
        <v>0.65699134803237513</v>
      </c>
      <c r="LI125" s="68"/>
      <c r="LJ125" s="15">
        <f t="shared" si="472"/>
        <v>0.28757319453480801</v>
      </c>
      <c r="LL125" s="13">
        <v>122.65</v>
      </c>
      <c r="LM125" s="68">
        <f t="shared" si="473"/>
        <v>-1.0088781275221953E-2</v>
      </c>
      <c r="LN125" s="68">
        <f t="shared" si="644"/>
        <v>-1.0118456909728676E-2</v>
      </c>
      <c r="LO125" s="68">
        <f t="shared" si="474"/>
        <v>0.4017142857142858</v>
      </c>
      <c r="LP125" s="68"/>
      <c r="LQ125" s="15">
        <f t="shared" si="475"/>
        <v>0.56821378340365702</v>
      </c>
      <c r="LS125" s="13">
        <v>15.52</v>
      </c>
      <c r="LT125" s="68">
        <f t="shared" si="476"/>
        <v>-6.4020486555697595E-3</v>
      </c>
      <c r="LU125" s="68">
        <f t="shared" si="645"/>
        <v>-6.4317242900764826E-3</v>
      </c>
      <c r="LV125" s="68"/>
      <c r="LW125" s="68"/>
      <c r="LX125" s="15">
        <f t="shared" si="477"/>
        <v>0.6778378378378378</v>
      </c>
      <c r="LZ125" s="13">
        <v>15.58</v>
      </c>
      <c r="MA125" s="68">
        <f t="shared" si="478"/>
        <v>1.8966644865925503E-2</v>
      </c>
      <c r="MB125" s="68">
        <f t="shared" si="646"/>
        <v>1.8936969231418778E-2</v>
      </c>
      <c r="MC125" s="68">
        <f t="shared" si="479"/>
        <v>-0.2997752808988764</v>
      </c>
      <c r="MD125" s="68"/>
      <c r="ME125" s="15">
        <f t="shared" si="480"/>
        <v>0.15578635014836792</v>
      </c>
      <c r="MG125" s="13">
        <v>62.02</v>
      </c>
      <c r="MH125" s="68">
        <f t="shared" si="481"/>
        <v>-1.1633466135458117E-2</v>
      </c>
      <c r="MI125" s="68">
        <f t="shared" si="647"/>
        <v>-1.166314176996484E-2</v>
      </c>
      <c r="MJ125" s="68">
        <f t="shared" si="482"/>
        <v>7.3584905660377364</v>
      </c>
      <c r="MK125" s="68"/>
      <c r="ML125" s="15">
        <f t="shared" si="483"/>
        <v>1.9213377296278853</v>
      </c>
      <c r="MN125" s="13">
        <v>140.53</v>
      </c>
      <c r="MO125" s="68">
        <f t="shared" si="484"/>
        <v>-3.9690977390318396E-3</v>
      </c>
      <c r="MP125" s="68">
        <f t="shared" si="648"/>
        <v>-3.9987733735385627E-3</v>
      </c>
      <c r="MQ125" s="68">
        <f t="shared" si="485"/>
        <v>0.11620333598093721</v>
      </c>
      <c r="MR125" s="68"/>
      <c r="MS125" s="15">
        <f t="shared" si="486"/>
        <v>0.26160337552742619</v>
      </c>
      <c r="MU125" s="13">
        <v>13.42</v>
      </c>
      <c r="MV125" s="68">
        <f t="shared" si="487"/>
        <v>2.6778882938025987E-2</v>
      </c>
      <c r="MW125" s="68">
        <f t="shared" si="649"/>
        <v>2.6749207303519262E-2</v>
      </c>
      <c r="MX125" s="68">
        <f t="shared" si="488"/>
        <v>-0.35697172975563013</v>
      </c>
      <c r="MY125" s="68"/>
      <c r="MZ125" s="15">
        <f t="shared" si="489"/>
        <v>0.25773195876288663</v>
      </c>
      <c r="NB125" s="13">
        <v>235.89</v>
      </c>
      <c r="NC125" s="68">
        <f t="shared" si="490"/>
        <v>9.3350871982008266E-4</v>
      </c>
      <c r="ND125" s="68">
        <f t="shared" si="650"/>
        <v>9.0383308531335961E-4</v>
      </c>
      <c r="NE125" s="68">
        <f t="shared" si="491"/>
        <v>0.74127113013951418</v>
      </c>
      <c r="NF125" s="68"/>
      <c r="NG125" s="15">
        <f t="shared" si="492"/>
        <v>0.41429342286707832</v>
      </c>
      <c r="NI125" s="13">
        <v>5.94</v>
      </c>
      <c r="NJ125" s="68">
        <f t="shared" si="493"/>
        <v>-2.4630541871921097E-2</v>
      </c>
      <c r="NK125" s="68">
        <f t="shared" si="651"/>
        <v>-2.4660217506427821E-2</v>
      </c>
      <c r="NL125" s="68">
        <f t="shared" si="494"/>
        <v>-0.95283842794759832</v>
      </c>
      <c r="NM125" s="68"/>
      <c r="NN125" s="15">
        <f t="shared" si="495"/>
        <v>0.21224489795918366</v>
      </c>
      <c r="NP125" s="13">
        <v>490.19</v>
      </c>
      <c r="NQ125" s="68">
        <f t="shared" si="496"/>
        <v>2.843698854337124E-3</v>
      </c>
      <c r="NR125" s="68">
        <f t="shared" si="652"/>
        <v>2.814023219830401E-3</v>
      </c>
      <c r="NS125" s="68">
        <f t="shared" si="497"/>
        <v>2.7347809523809525</v>
      </c>
      <c r="NT125" s="68"/>
      <c r="NU125" s="15">
        <f t="shared" si="498"/>
        <v>0.49025628553187606</v>
      </c>
      <c r="NW125" s="13">
        <v>173.32</v>
      </c>
      <c r="NX125" s="68">
        <f t="shared" si="499"/>
        <v>-1.4947428246660958E-2</v>
      </c>
      <c r="NY125" s="68">
        <f t="shared" si="653"/>
        <v>-1.4977103881167681E-2</v>
      </c>
      <c r="NZ125" s="68">
        <f t="shared" si="500"/>
        <v>-1.3882567137004994E-2</v>
      </c>
      <c r="OA125" s="68"/>
      <c r="OB125" s="15">
        <f t="shared" si="501"/>
        <v>-8.4416270470153293E-2</v>
      </c>
      <c r="OD125" s="13">
        <v>1.94</v>
      </c>
      <c r="OE125" s="68">
        <f t="shared" si="502"/>
        <v>1.5706806282722526E-2</v>
      </c>
      <c r="OF125" s="68">
        <f t="shared" si="654"/>
        <v>1.5677130648215801E-2</v>
      </c>
      <c r="OG125" s="68">
        <f t="shared" si="503"/>
        <v>-0.99140337661186695</v>
      </c>
      <c r="OH125" s="68"/>
      <c r="OI125" s="15">
        <f t="shared" si="504"/>
        <v>0.32876712328767121</v>
      </c>
      <c r="OK125" s="13">
        <v>180.96</v>
      </c>
      <c r="OL125" s="68">
        <f t="shared" si="505"/>
        <v>4.3057236728341684E-2</v>
      </c>
      <c r="OM125" s="68">
        <f t="shared" si="655"/>
        <v>4.302756109383496E-2</v>
      </c>
      <c r="ON125" s="68">
        <f t="shared" si="506"/>
        <v>3.2628975265017663</v>
      </c>
      <c r="OO125" s="68"/>
      <c r="OP125" s="15">
        <f t="shared" si="507"/>
        <v>1.7167092028223991</v>
      </c>
      <c r="OR125" s="13">
        <v>6.75</v>
      </c>
      <c r="OS125" s="68">
        <f t="shared" si="508"/>
        <v>0.24080882352941169</v>
      </c>
      <c r="OT125" s="68">
        <f t="shared" si="656"/>
        <v>0.24077914789490495</v>
      </c>
      <c r="OU125" s="68">
        <f t="shared" si="509"/>
        <v>-0.12337662337662339</v>
      </c>
      <c r="OV125" s="68"/>
      <c r="OW125" s="15">
        <f t="shared" si="510"/>
        <v>5.0267857142857135</v>
      </c>
      <c r="OY125" s="13">
        <v>145.87</v>
      </c>
      <c r="OZ125" s="68">
        <f t="shared" si="511"/>
        <v>-1.7644285810492318E-2</v>
      </c>
      <c r="PA125" s="68">
        <f t="shared" si="657"/>
        <v>-1.7673961444999043E-2</v>
      </c>
      <c r="PB125" s="68">
        <f t="shared" si="665"/>
        <v>3.4883076923076923</v>
      </c>
      <c r="PC125" s="68"/>
      <c r="PD125" s="15">
        <f t="shared" si="512"/>
        <v>0.27341772151898741</v>
      </c>
      <c r="PE125" s="18"/>
      <c r="PF125" s="13">
        <v>248.83</v>
      </c>
      <c r="PG125" s="68">
        <f t="shared" si="513"/>
        <v>-8.3688678117403038E-3</v>
      </c>
      <c r="PH125" s="68">
        <f t="shared" si="658"/>
        <v>-8.3985434462470268E-3</v>
      </c>
      <c r="PI125" s="68">
        <f t="shared" si="514"/>
        <v>-0.28538196438828256</v>
      </c>
      <c r="PJ125" s="68"/>
      <c r="PK125" s="15">
        <f t="shared" si="515"/>
        <v>0.18983407449911546</v>
      </c>
      <c r="PM125" s="13"/>
      <c r="PN125" s="68">
        <f t="shared" si="516"/>
        <v>0</v>
      </c>
      <c r="PO125" s="68">
        <f t="shared" si="517"/>
        <v>-2.9675634506723072E-5</v>
      </c>
      <c r="PP125" s="68">
        <f t="shared" si="518"/>
        <v>0</v>
      </c>
      <c r="PQ125" s="68"/>
      <c r="PR125" s="15">
        <f t="shared" si="519"/>
        <v>0</v>
      </c>
      <c r="PT125" s="13">
        <v>5.77</v>
      </c>
      <c r="PU125" s="68">
        <f t="shared" si="520"/>
        <v>-1.8707482993197334E-2</v>
      </c>
      <c r="PV125" s="68">
        <f t="shared" si="659"/>
        <v>-1.8737158627704059E-2</v>
      </c>
      <c r="PW125" s="68">
        <f t="shared" si="521"/>
        <v>-0.33830275229357809</v>
      </c>
      <c r="PX125" s="68"/>
      <c r="PY125" s="15">
        <f t="shared" si="522"/>
        <v>0.12475633528265101</v>
      </c>
      <c r="QA125" s="13">
        <v>223.74</v>
      </c>
      <c r="QB125" s="68">
        <f t="shared" si="523"/>
        <v>1.3085804844917432E-2</v>
      </c>
      <c r="QC125" s="68">
        <f t="shared" si="660"/>
        <v>1.3056129210410709E-2</v>
      </c>
      <c r="QD125" s="68">
        <f t="shared" si="524"/>
        <v>-0.33685052906132362</v>
      </c>
      <c r="QE125" s="68"/>
      <c r="QF125" s="15">
        <f t="shared" si="525"/>
        <v>0.16689266715343692</v>
      </c>
      <c r="QH125" s="13">
        <v>1.4</v>
      </c>
      <c r="QI125" s="68">
        <f t="shared" si="526"/>
        <v>-7.0921985815602905E-3</v>
      </c>
      <c r="QJ125" s="68">
        <f t="shared" si="661"/>
        <v>-7.1218742160670135E-3</v>
      </c>
      <c r="QK125" s="68">
        <f t="shared" si="527"/>
        <v>-0.44223107569721115</v>
      </c>
      <c r="QL125" s="68"/>
      <c r="QM125" s="15">
        <f t="shared" si="528"/>
        <v>7.6923076923076816E-2</v>
      </c>
      <c r="QO125" s="13">
        <v>12.67</v>
      </c>
      <c r="QP125" s="68">
        <f t="shared" si="529"/>
        <v>5.5833333333333325E-2</v>
      </c>
      <c r="QQ125" s="68">
        <f t="shared" si="662"/>
        <v>5.58036576988266E-2</v>
      </c>
      <c r="QR125" s="68">
        <f t="shared" si="530"/>
        <v>-0.98455593749238168</v>
      </c>
      <c r="QS125" s="68"/>
      <c r="QT125" s="15">
        <f t="shared" si="531"/>
        <v>0.10365853658536581</v>
      </c>
      <c r="QV125" s="13">
        <v>1.52</v>
      </c>
      <c r="QW125" s="68">
        <f t="shared" si="532"/>
        <v>-4.5825486503452577E-2</v>
      </c>
      <c r="QX125" s="68">
        <f t="shared" si="663"/>
        <v>-4.5855162137959302E-2</v>
      </c>
      <c r="QY125" s="68">
        <f t="shared" si="533"/>
        <v>-0.56940509915014159</v>
      </c>
      <c r="QZ125" s="68"/>
      <c r="RA125" s="15">
        <f t="shared" si="534"/>
        <v>-0.37883122190437268</v>
      </c>
      <c r="RC125" s="13">
        <v>36.97</v>
      </c>
      <c r="RD125" s="68">
        <f t="shared" si="535"/>
        <v>1.5659340659340666E-2</v>
      </c>
      <c r="RE125" s="68">
        <f t="shared" si="664"/>
        <v>1.5629665024833941E-2</v>
      </c>
      <c r="RF125" s="68">
        <f t="shared" si="536"/>
        <v>-0.20133938215597322</v>
      </c>
      <c r="RG125" s="68"/>
      <c r="RH125" s="15">
        <f t="shared" si="537"/>
        <v>0.4937373737373737</v>
      </c>
      <c r="RJ125" s="13">
        <v>213.5</v>
      </c>
      <c r="RK125" s="68">
        <f t="shared" si="538"/>
        <v>-1.9166939367023356E-3</v>
      </c>
      <c r="RL125" s="68">
        <f t="shared" si="539"/>
        <v>-1.9463695712090587E-3</v>
      </c>
      <c r="RM125" s="68">
        <f t="shared" si="540"/>
        <v>-9.6483903887188624E-3</v>
      </c>
      <c r="RN125" s="68"/>
      <c r="RO125" s="15">
        <f t="shared" si="541"/>
        <v>8.5298901992679962E-2</v>
      </c>
      <c r="RQ125" s="13">
        <v>14.27</v>
      </c>
      <c r="RR125" s="68">
        <f t="shared" si="542"/>
        <v>1.4214641080312672E-2</v>
      </c>
      <c r="RS125" s="68">
        <f t="shared" si="543"/>
        <v>1.4184965445805948E-2</v>
      </c>
      <c r="RT125" s="68">
        <f t="shared" si="544"/>
        <v>-2.5273224043715913E-2</v>
      </c>
      <c r="RU125" s="68"/>
      <c r="RV125" s="15">
        <f t="shared" si="545"/>
        <v>-0.31525911708253362</v>
      </c>
      <c r="RX125" s="13">
        <v>139.96</v>
      </c>
      <c r="RY125" s="68">
        <f t="shared" si="546"/>
        <v>1.2735166425470474E-2</v>
      </c>
      <c r="RZ125" s="68">
        <f t="shared" si="547"/>
        <v>1.2705490790963751E-2</v>
      </c>
      <c r="SA125" s="68">
        <f t="shared" si="548"/>
        <v>5.1856305426123593E-2</v>
      </c>
      <c r="SB125" s="68"/>
      <c r="SC125" s="15">
        <f t="shared" si="549"/>
        <v>0.85058839085019189</v>
      </c>
      <c r="SE125" s="13">
        <v>11.35</v>
      </c>
      <c r="SF125" s="68">
        <f t="shared" si="550"/>
        <v>-1.1324041811846758E-2</v>
      </c>
      <c r="SG125" s="68">
        <f t="shared" si="551"/>
        <v>-1.1353717446353481E-2</v>
      </c>
      <c r="SH125" s="68">
        <f t="shared" si="552"/>
        <v>-9.2000000000000026E-2</v>
      </c>
      <c r="SI125" s="68"/>
      <c r="SJ125" s="15">
        <f t="shared" si="553"/>
        <v>-0.25622542595019659</v>
      </c>
      <c r="SL125" s="13">
        <v>0.999</v>
      </c>
      <c r="SM125" s="68">
        <f t="shared" si="554"/>
        <v>5.8262711864406833E-2</v>
      </c>
      <c r="SN125" s="68">
        <f t="shared" si="555"/>
        <v>5.8233036229900108E-2</v>
      </c>
      <c r="SO125" s="68">
        <f t="shared" si="556"/>
        <v>-0.29647887323943656</v>
      </c>
      <c r="SP125" s="68"/>
      <c r="SQ125" s="15">
        <f t="shared" si="557"/>
        <v>-1.0891089108910901E-2</v>
      </c>
      <c r="SS125" s="13">
        <v>15.71</v>
      </c>
      <c r="ST125" s="68">
        <f t="shared" si="558"/>
        <v>1.0289389067524125E-2</v>
      </c>
      <c r="SU125" s="68">
        <f t="shared" si="559"/>
        <v>1.0259713433017402E-2</v>
      </c>
      <c r="SV125" s="68">
        <f t="shared" si="560"/>
        <v>-2.6641883519206922E-2</v>
      </c>
      <c r="SW125" s="68"/>
      <c r="SX125" s="15">
        <f t="shared" si="561"/>
        <v>0.87023809523809526</v>
      </c>
      <c r="SZ125" s="13">
        <v>37.22</v>
      </c>
      <c r="TA125" s="68">
        <f t="shared" si="562"/>
        <v>4.9041713641488224E-2</v>
      </c>
      <c r="TB125" s="68">
        <f t="shared" si="563"/>
        <v>4.90120380069815E-2</v>
      </c>
      <c r="TC125" s="68">
        <f t="shared" si="564"/>
        <v>-7.8028238791181537E-2</v>
      </c>
      <c r="TD125" s="68"/>
      <c r="TE125" s="15">
        <f t="shared" si="565"/>
        <v>1.3858974358974359</v>
      </c>
      <c r="TG125" s="417">
        <v>0.17499999999999999</v>
      </c>
      <c r="TH125" s="68">
        <f t="shared" si="566"/>
        <v>-2.7777777777777804E-2</v>
      </c>
      <c r="TI125" s="68">
        <f t="shared" si="567"/>
        <v>-2.7807453412284529E-2</v>
      </c>
      <c r="TJ125" s="68">
        <f t="shared" si="568"/>
        <v>-0.20454545454545461</v>
      </c>
      <c r="TK125" s="68"/>
      <c r="TL125" s="15">
        <f t="shared" si="569"/>
        <v>3.2448377581120805E-2</v>
      </c>
      <c r="TN125" s="13">
        <v>59.37</v>
      </c>
      <c r="TO125" s="68">
        <f t="shared" si="570"/>
        <v>0.12571103526734917</v>
      </c>
      <c r="TP125" s="68">
        <f t="shared" si="571"/>
        <v>0.12568135963284244</v>
      </c>
      <c r="TQ125" s="68">
        <f t="shared" si="572"/>
        <v>-0.13463010064644021</v>
      </c>
      <c r="TR125" s="68"/>
      <c r="TS125" s="15">
        <f t="shared" si="573"/>
        <v>0.99563025210084022</v>
      </c>
      <c r="TU125" s="417">
        <v>3.39</v>
      </c>
      <c r="TV125" s="68">
        <f t="shared" si="574"/>
        <v>-4.5070422535211187E-2</v>
      </c>
      <c r="TW125" s="68">
        <f t="shared" si="575"/>
        <v>-4.5100098169717912E-2</v>
      </c>
      <c r="TX125" s="68">
        <f t="shared" si="576"/>
        <v>-0.23129251700680273</v>
      </c>
      <c r="TY125" s="68"/>
      <c r="TZ125" s="15">
        <f t="shared" si="577"/>
        <v>0.98245614035087736</v>
      </c>
      <c r="UB125" s="13"/>
      <c r="UC125" s="68">
        <f t="shared" si="578"/>
        <v>0</v>
      </c>
      <c r="UD125" s="68">
        <f t="shared" si="579"/>
        <v>-2.9675634506723072E-5</v>
      </c>
      <c r="UE125" s="68">
        <f t="shared" si="580"/>
        <v>0</v>
      </c>
      <c r="UF125" s="68"/>
      <c r="UG125" s="15">
        <f t="shared" si="581"/>
        <v>0</v>
      </c>
      <c r="UI125" s="417"/>
      <c r="UJ125" s="68">
        <f t="shared" si="582"/>
        <v>0</v>
      </c>
      <c r="UK125" s="68">
        <f t="shared" si="583"/>
        <v>-2.9675634506723072E-5</v>
      </c>
      <c r="UL125" s="68">
        <f t="shared" si="584"/>
        <v>0</v>
      </c>
      <c r="UM125" s="68"/>
      <c r="UN125" s="15">
        <f t="shared" si="585"/>
        <v>0</v>
      </c>
      <c r="UP125" s="417"/>
      <c r="UQ125" s="68">
        <f t="shared" si="586"/>
        <v>0</v>
      </c>
      <c r="UR125" s="68">
        <f t="shared" si="587"/>
        <v>-2.9675634506723072E-5</v>
      </c>
      <c r="US125" s="68">
        <f t="shared" si="588"/>
        <v>0</v>
      </c>
      <c r="UT125" s="68"/>
      <c r="UU125" s="15">
        <f t="shared" si="589"/>
        <v>0</v>
      </c>
      <c r="UW125" s="417"/>
      <c r="UX125" s="68">
        <f t="shared" si="590"/>
        <v>0</v>
      </c>
      <c r="UY125" s="68">
        <f t="shared" si="591"/>
        <v>-2.9675634506723072E-5</v>
      </c>
      <c r="UZ125" s="68">
        <f t="shared" si="592"/>
        <v>0</v>
      </c>
      <c r="VA125" s="68"/>
      <c r="VB125" s="15">
        <f t="shared" si="593"/>
        <v>0</v>
      </c>
      <c r="VD125" s="417"/>
      <c r="VE125" s="68">
        <f t="shared" si="594"/>
        <v>0</v>
      </c>
      <c r="VF125" s="68">
        <f t="shared" si="595"/>
        <v>-2.9675634506723072E-5</v>
      </c>
      <c r="VG125" s="68">
        <f t="shared" si="596"/>
        <v>0</v>
      </c>
      <c r="VH125" s="68"/>
      <c r="VI125" s="15">
        <f t="shared" si="597"/>
        <v>0</v>
      </c>
      <c r="VM125" s="21">
        <f t="shared" si="598"/>
        <v>9.3670273647617989E-3</v>
      </c>
      <c r="VN125" s="49"/>
      <c r="VO125" s="21">
        <f t="shared" si="599"/>
        <v>0.83958708331185983</v>
      </c>
      <c r="VP125" s="14"/>
      <c r="VQ125" s="21">
        <f t="shared" si="600"/>
        <v>0.36909647551800351</v>
      </c>
    </row>
    <row r="126" spans="1:589" ht="15.75" customHeight="1" x14ac:dyDescent="0.2">
      <c r="A126" s="127">
        <v>45828</v>
      </c>
      <c r="B126" s="4">
        <f t="shared" si="333"/>
        <v>45828</v>
      </c>
      <c r="C126" s="13">
        <v>42206.82</v>
      </c>
      <c r="D126" s="138">
        <f t="shared" si="334"/>
        <v>35.159999999996217</v>
      </c>
      <c r="E126" s="68">
        <f t="shared" si="335"/>
        <v>8.3373526202184622E-4</v>
      </c>
      <c r="F126" s="15">
        <f t="shared" si="336"/>
        <v>-7.9305720024953202E-3</v>
      </c>
      <c r="G126" s="13">
        <v>5967.84</v>
      </c>
      <c r="H126" s="138">
        <f t="shared" si="337"/>
        <v>-13.029999999999745</v>
      </c>
      <c r="I126" s="68">
        <f t="shared" si="338"/>
        <v>-2.1786128105108029E-3</v>
      </c>
      <c r="J126" s="15">
        <f t="shared" si="339"/>
        <v>1.4657501406922917E-2</v>
      </c>
      <c r="K126" s="13">
        <v>19447.41</v>
      </c>
      <c r="L126" s="138">
        <f t="shared" si="340"/>
        <v>-98.860000000000582</v>
      </c>
      <c r="M126" s="68">
        <f t="shared" si="341"/>
        <v>-5.0577424746512034E-3</v>
      </c>
      <c r="N126" s="15">
        <f t="shared" si="342"/>
        <v>7.074801186279742E-3</v>
      </c>
      <c r="O126" s="13">
        <v>2109.27</v>
      </c>
      <c r="P126" s="138">
        <f t="shared" si="343"/>
        <v>-3.6900000000000546</v>
      </c>
      <c r="Q126" s="68">
        <f t="shared" si="344"/>
        <v>-1.7463652885052507E-3</v>
      </c>
      <c r="R126" s="15">
        <f t="shared" si="345"/>
        <v>-5.4206873049467252E-2</v>
      </c>
      <c r="S126" s="18">
        <f t="shared" si="346"/>
        <v>-1.1248879100736718E-3</v>
      </c>
      <c r="T126" s="121">
        <f t="shared" si="347"/>
        <v>261.1841403118334</v>
      </c>
      <c r="U126" s="121">
        <f t="shared" si="348"/>
        <v>261.1841403118334</v>
      </c>
      <c r="V126" s="134">
        <f t="shared" si="349"/>
        <v>-8.6063402771623489E-4</v>
      </c>
      <c r="W126" s="21">
        <f t="shared" si="601"/>
        <v>9.5261590751940881E-3</v>
      </c>
      <c r="X126" s="18">
        <f t="shared" si="350"/>
        <v>-2.037246327911353E-3</v>
      </c>
      <c r="Y126" s="353">
        <v>69721.78</v>
      </c>
      <c r="Z126" s="15">
        <v>1.9999999999999999E-6</v>
      </c>
      <c r="AA126" s="21">
        <f t="shared" si="351"/>
        <v>8.6263402771623494E-4</v>
      </c>
      <c r="AC126" s="13">
        <v>224.67</v>
      </c>
      <c r="AD126" s="68">
        <f t="shared" si="352"/>
        <v>-5.0044286979629045E-3</v>
      </c>
      <c r="AE126" s="68">
        <f t="shared" si="602"/>
        <v>-4.1437946702466699E-3</v>
      </c>
      <c r="AF126" s="68">
        <f t="shared" si="353"/>
        <v>0.36353705164775124</v>
      </c>
      <c r="AG126" s="68"/>
      <c r="AH126" s="15">
        <f t="shared" si="354"/>
        <v>-1.100497424836026E-2</v>
      </c>
      <c r="AJ126" s="13">
        <v>22.24</v>
      </c>
      <c r="AK126" s="68">
        <f t="shared" si="355"/>
        <v>-6.2555853440572195E-3</v>
      </c>
      <c r="AL126" s="68">
        <f t="shared" si="603"/>
        <v>-5.3949513163409849E-3</v>
      </c>
      <c r="AM126" s="68">
        <f t="shared" si="356"/>
        <v>0.19569892473118261</v>
      </c>
      <c r="AN126" s="68"/>
      <c r="AO126" s="15">
        <f t="shared" si="357"/>
        <v>5.7536852116024592E-2</v>
      </c>
      <c r="AQ126" s="13">
        <v>21.14</v>
      </c>
      <c r="AR126" s="68">
        <f t="shared" si="358"/>
        <v>-3.3003300330033138E-3</v>
      </c>
      <c r="AS126" s="68">
        <f t="shared" si="604"/>
        <v>-2.4396960052870788E-3</v>
      </c>
      <c r="AT126" s="68">
        <f t="shared" si="359"/>
        <v>0.22408801389693117</v>
      </c>
      <c r="AU126" s="68"/>
      <c r="AV126" s="15">
        <f t="shared" si="360"/>
        <v>-1.5370284117373E-2</v>
      </c>
      <c r="AX126" s="13">
        <v>207.81</v>
      </c>
      <c r="AY126" s="68">
        <f t="shared" si="361"/>
        <v>-2.1128451380552113E-3</v>
      </c>
      <c r="AZ126" s="68">
        <f t="shared" si="605"/>
        <v>-1.2522111103389763E-3</v>
      </c>
      <c r="BA126" s="68">
        <f t="shared" si="362"/>
        <v>0.54966442953020145</v>
      </c>
      <c r="BB126" s="68"/>
      <c r="BC126" s="15">
        <f t="shared" si="363"/>
        <v>1.7728586120769895E-2</v>
      </c>
      <c r="BE126" s="13">
        <v>77.38</v>
      </c>
      <c r="BF126" s="68">
        <f t="shared" si="364"/>
        <v>6.4657959394797825E-4</v>
      </c>
      <c r="BG126" s="68">
        <f t="shared" si="606"/>
        <v>1.507213621664213E-3</v>
      </c>
      <c r="BH126" s="68"/>
      <c r="BI126" s="68"/>
      <c r="BJ126" s="15">
        <f t="shared" si="365"/>
        <v>5.0359712230215743E-2</v>
      </c>
      <c r="BL126" s="13">
        <v>72.150000000000006</v>
      </c>
      <c r="BM126" s="68">
        <f t="shared" si="366"/>
        <v>-3.5906642728903591E-3</v>
      </c>
      <c r="BN126" s="68">
        <f t="shared" si="607"/>
        <v>-2.7300302451741241E-3</v>
      </c>
      <c r="BO126" s="68">
        <f t="shared" si="367"/>
        <v>0.21505557426743016</v>
      </c>
      <c r="BP126" s="68"/>
      <c r="BQ126" s="15">
        <f t="shared" si="368"/>
        <v>8.7087539551001972E-2</v>
      </c>
      <c r="BS126" s="13">
        <v>39.97</v>
      </c>
      <c r="BT126" s="68">
        <f t="shared" si="369"/>
        <v>-1.2493753123439346E-3</v>
      </c>
      <c r="BU126" s="68">
        <f t="shared" si="608"/>
        <v>-3.8874128462769973E-4</v>
      </c>
      <c r="BV126" s="68">
        <f t="shared" si="370"/>
        <v>7.2732152442297401E-2</v>
      </c>
      <c r="BW126" s="68"/>
      <c r="BX126" s="15">
        <f t="shared" si="371"/>
        <v>4.4967320261437876E-2</v>
      </c>
      <c r="BZ126" s="13"/>
      <c r="CA126" s="68">
        <f t="shared" si="372"/>
        <v>0</v>
      </c>
      <c r="CB126" s="68">
        <f t="shared" si="609"/>
        <v>0</v>
      </c>
      <c r="CC126" s="68">
        <f t="shared" si="373"/>
        <v>0</v>
      </c>
      <c r="CD126" s="68"/>
      <c r="CE126" s="15">
        <f t="shared" si="374"/>
        <v>0</v>
      </c>
      <c r="CG126" s="13">
        <v>30.24</v>
      </c>
      <c r="CH126" s="68">
        <f t="shared" si="375"/>
        <v>-1.9801980198020552E-3</v>
      </c>
      <c r="CI126" s="68">
        <f t="shared" si="610"/>
        <v>-1.1195639920858202E-3</v>
      </c>
      <c r="CJ126" s="68">
        <f t="shared" si="376"/>
        <v>3.3079722130327521E-4</v>
      </c>
      <c r="CK126" s="68"/>
      <c r="CL126" s="15">
        <f t="shared" si="377"/>
        <v>-0.11990686845168803</v>
      </c>
      <c r="CN126" s="13">
        <v>31.95</v>
      </c>
      <c r="CO126" s="68">
        <f t="shared" si="378"/>
        <v>-4.0523690773067019E-3</v>
      </c>
      <c r="CP126" s="68">
        <f t="shared" si="611"/>
        <v>-3.1917350495904669E-3</v>
      </c>
      <c r="CQ126" s="68">
        <f t="shared" si="379"/>
        <v>1.9463943841735783E-2</v>
      </c>
      <c r="CR126" s="68"/>
      <c r="CS126" s="15">
        <f t="shared" si="380"/>
        <v>-4.5413803406035243E-2</v>
      </c>
      <c r="CU126" s="13">
        <v>35.880000000000003</v>
      </c>
      <c r="CV126" s="68">
        <f t="shared" si="381"/>
        <v>8.3682008368204009E-4</v>
      </c>
      <c r="CW126" s="68">
        <f t="shared" si="612"/>
        <v>1.6974541113982749E-3</v>
      </c>
      <c r="CX126" s="68">
        <f t="shared" si="382"/>
        <v>0.11601866251944025</v>
      </c>
      <c r="CY126" s="68"/>
      <c r="CZ126" s="15">
        <f t="shared" si="383"/>
        <v>-3.7553648068669489E-2</v>
      </c>
      <c r="DB126" s="13">
        <v>19.34</v>
      </c>
      <c r="DC126" s="68">
        <f t="shared" si="384"/>
        <v>0</v>
      </c>
      <c r="DD126" s="68">
        <f t="shared" si="613"/>
        <v>8.6063402771623489E-4</v>
      </c>
      <c r="DE126" s="68">
        <f t="shared" si="385"/>
        <v>-0.11568358481938734</v>
      </c>
      <c r="DF126" s="68"/>
      <c r="DG126" s="15">
        <f t="shared" si="386"/>
        <v>-5.0098231827111962E-2</v>
      </c>
      <c r="DI126" s="13">
        <v>48.31</v>
      </c>
      <c r="DJ126" s="68">
        <f t="shared" si="387"/>
        <v>-6.9886947584788554E-3</v>
      </c>
      <c r="DK126" s="68">
        <f t="shared" si="614"/>
        <v>-6.1280607307626208E-3</v>
      </c>
      <c r="DL126" s="68">
        <f t="shared" si="388"/>
        <v>9.4224235560588981E-2</v>
      </c>
      <c r="DM126" s="68"/>
      <c r="DN126" s="15">
        <f t="shared" si="389"/>
        <v>0.14587286527514245</v>
      </c>
      <c r="DP126" s="13">
        <v>41.14</v>
      </c>
      <c r="DQ126" s="68">
        <f t="shared" si="390"/>
        <v>-5.7999033349444657E-3</v>
      </c>
      <c r="DR126" s="68">
        <f t="shared" si="615"/>
        <v>-4.9392693072282312E-3</v>
      </c>
      <c r="DS126" s="68"/>
      <c r="DT126" s="68"/>
      <c r="DU126" s="15">
        <f t="shared" si="391"/>
        <v>8.0357142857142919E-2</v>
      </c>
      <c r="DV126" s="18"/>
      <c r="DW126" s="13">
        <v>33.020000000000003</v>
      </c>
      <c r="DX126" s="68">
        <f t="shared" si="392"/>
        <v>-7.215874924834483E-3</v>
      </c>
      <c r="DY126" s="68">
        <f t="shared" si="616"/>
        <v>-6.3552408971182485E-3</v>
      </c>
      <c r="DZ126" s="68">
        <f t="shared" si="393"/>
        <v>0.76200640341515502</v>
      </c>
      <c r="EA126" s="68"/>
      <c r="EB126" s="15">
        <f t="shared" si="394"/>
        <v>-1.3444876008365574E-2</v>
      </c>
      <c r="ED126" s="13">
        <v>36.51</v>
      </c>
      <c r="EE126" s="68">
        <f t="shared" si="395"/>
        <v>-2.1863897239684446E-3</v>
      </c>
      <c r="EF126" s="68">
        <f t="shared" si="617"/>
        <v>-1.3257556962522096E-3</v>
      </c>
      <c r="EG126" s="68">
        <f t="shared" si="396"/>
        <v>0.73609129814550622</v>
      </c>
      <c r="EH126" s="68"/>
      <c r="EI126" s="15">
        <f t="shared" si="397"/>
        <v>-1.0032537960954569E-2</v>
      </c>
      <c r="EK126" s="13">
        <v>118.95</v>
      </c>
      <c r="EL126" s="68">
        <f t="shared" si="398"/>
        <v>-1.5314569536423794E-2</v>
      </c>
      <c r="EM126" s="68">
        <f t="shared" si="618"/>
        <v>-1.445393550870756E-2</v>
      </c>
      <c r="EN126" s="68">
        <f t="shared" si="399"/>
        <v>0.84304307406259671</v>
      </c>
      <c r="EO126" s="68"/>
      <c r="EP126" s="15">
        <f t="shared" si="400"/>
        <v>6.8733153638814062E-2</v>
      </c>
      <c r="ER126" s="13">
        <v>36.630000000000003</v>
      </c>
      <c r="ES126" s="68">
        <f t="shared" si="401"/>
        <v>1.6406890894176175E-3</v>
      </c>
      <c r="ET126" s="68">
        <f t="shared" si="619"/>
        <v>2.5013231171338523E-3</v>
      </c>
      <c r="EU126" s="68">
        <f t="shared" si="402"/>
        <v>4.9269550272128503E-2</v>
      </c>
      <c r="EV126" s="68"/>
      <c r="EW126" s="15">
        <f t="shared" si="403"/>
        <v>-5.8112625353561272E-2</v>
      </c>
      <c r="EY126" s="13">
        <v>38.6</v>
      </c>
      <c r="EZ126" s="68">
        <f t="shared" si="404"/>
        <v>-1.4300306435137774E-2</v>
      </c>
      <c r="FA126" s="68">
        <f t="shared" si="620"/>
        <v>-1.3439672407421539E-2</v>
      </c>
      <c r="FB126" s="68"/>
      <c r="FC126" s="68"/>
      <c r="FD126" s="15">
        <f t="shared" si="405"/>
        <v>0.57038242473555756</v>
      </c>
      <c r="FF126" s="13">
        <v>59.61</v>
      </c>
      <c r="FG126" s="68">
        <f t="shared" si="406"/>
        <v>7.0957932083122437E-3</v>
      </c>
      <c r="FH126" s="68">
        <f t="shared" si="621"/>
        <v>7.9564272360284783E-3</v>
      </c>
      <c r="FI126" s="68">
        <f t="shared" si="407"/>
        <v>8.970886932972261E-3</v>
      </c>
      <c r="FJ126" s="68"/>
      <c r="FK126" s="15">
        <f t="shared" si="408"/>
        <v>4.9656629688325418E-2</v>
      </c>
      <c r="FM126" s="13">
        <v>182.92</v>
      </c>
      <c r="FN126" s="68">
        <f t="shared" si="409"/>
        <v>2.1872265966749806E-4</v>
      </c>
      <c r="FO126" s="68">
        <f t="shared" si="622"/>
        <v>1.0793566873837329E-3</v>
      </c>
      <c r="FP126" s="68">
        <f t="shared" si="410"/>
        <v>0.57309941520467822</v>
      </c>
      <c r="FQ126" s="68"/>
      <c r="FR126" s="15">
        <f t="shared" si="411"/>
        <v>6.9360343498843496E-3</v>
      </c>
      <c r="FT126" s="13">
        <v>92.49</v>
      </c>
      <c r="FU126" s="68">
        <f t="shared" si="412"/>
        <v>5.9821622797476305E-3</v>
      </c>
      <c r="FV126" s="68">
        <f t="shared" si="623"/>
        <v>6.8427963074638651E-3</v>
      </c>
      <c r="FW126" s="68">
        <f t="shared" si="413"/>
        <v>5.0664546177439436E-2</v>
      </c>
      <c r="FX126" s="68"/>
      <c r="FY126" s="15">
        <f t="shared" si="414"/>
        <v>2.5615435795076379E-2</v>
      </c>
      <c r="GA126" s="13">
        <v>17.66</v>
      </c>
      <c r="GB126" s="68">
        <f t="shared" si="415"/>
        <v>-3.3860045146726142E-3</v>
      </c>
      <c r="GC126" s="68">
        <f t="shared" si="624"/>
        <v>-2.5253704869563792E-3</v>
      </c>
      <c r="GD126" s="68"/>
      <c r="GE126" s="68"/>
      <c r="GF126" s="15">
        <f t="shared" si="416"/>
        <v>1.3195639701663823E-2</v>
      </c>
      <c r="GG126" s="18"/>
      <c r="GH126" s="13">
        <v>18.03</v>
      </c>
      <c r="GI126" s="68">
        <f t="shared" si="417"/>
        <v>1.6666666666667299E-3</v>
      </c>
      <c r="GJ126" s="68">
        <f t="shared" si="625"/>
        <v>2.5273006943829649E-3</v>
      </c>
      <c r="GK126" s="68">
        <f t="shared" si="418"/>
        <v>-6.1914672216441091E-2</v>
      </c>
      <c r="GL126" s="68"/>
      <c r="GM126" s="15">
        <f t="shared" si="419"/>
        <v>-4.6031746031745903E-2</v>
      </c>
      <c r="GO126" s="13">
        <v>25.07</v>
      </c>
      <c r="GP126" s="68">
        <f t="shared" si="420"/>
        <v>-1.5929908403026344E-3</v>
      </c>
      <c r="GQ126" s="68">
        <f t="shared" si="626"/>
        <v>-7.3235681258639951E-4</v>
      </c>
      <c r="GR126" s="68"/>
      <c r="GS126" s="68"/>
      <c r="GT126" s="15">
        <f t="shared" si="421"/>
        <v>-7.9999999999999988E-2</v>
      </c>
      <c r="GV126" s="13">
        <v>15.17</v>
      </c>
      <c r="GW126" s="68">
        <f t="shared" si="422"/>
        <v>-1.9736842105262738E-3</v>
      </c>
      <c r="GX126" s="68">
        <f t="shared" si="627"/>
        <v>-1.1130501828100388E-3</v>
      </c>
      <c r="GY126" s="68">
        <f t="shared" si="423"/>
        <v>0.28016877637130805</v>
      </c>
      <c r="GZ126" s="68"/>
      <c r="HA126" s="15">
        <f t="shared" si="424"/>
        <v>0.10568513119533522</v>
      </c>
      <c r="HD126" s="13">
        <v>322.16000000000003</v>
      </c>
      <c r="HE126" s="68">
        <f t="shared" si="425"/>
        <v>3.4156186927499963E-4</v>
      </c>
      <c r="HF126" s="68">
        <f t="shared" si="628"/>
        <v>1.2021958969912344E-3</v>
      </c>
      <c r="HG126" s="68">
        <f t="shared" si="426"/>
        <v>0.80978596708050132</v>
      </c>
      <c r="HH126" s="68"/>
      <c r="HI126" s="15">
        <f t="shared" si="427"/>
        <v>-0.20225832012678277</v>
      </c>
      <c r="HK126" s="13">
        <v>43.11</v>
      </c>
      <c r="HL126" s="68">
        <f t="shared" si="428"/>
        <v>2.2533206831119614E-2</v>
      </c>
      <c r="HM126" s="68">
        <f t="shared" si="629"/>
        <v>2.3393840858835849E-2</v>
      </c>
      <c r="HN126" s="68">
        <f t="shared" si="429"/>
        <v>16.383064516129032</v>
      </c>
      <c r="HO126" s="68"/>
      <c r="HP126" s="15">
        <f t="shared" si="430"/>
        <v>0.63419257012888552</v>
      </c>
      <c r="HR126" s="13">
        <v>114.7</v>
      </c>
      <c r="HS126" s="68">
        <f t="shared" si="431"/>
        <v>1.3340401095503182E-2</v>
      </c>
      <c r="HT126" s="68">
        <f t="shared" si="630"/>
        <v>1.4201035123219416E-2</v>
      </c>
      <c r="HU126" s="68">
        <f t="shared" si="432"/>
        <v>2.1510989010989015</v>
      </c>
      <c r="HV126" s="68"/>
      <c r="HW126" s="15">
        <f t="shared" si="433"/>
        <v>6.6282420749279633E-2</v>
      </c>
      <c r="HY126" s="13">
        <v>143.85</v>
      </c>
      <c r="HZ126" s="68">
        <f t="shared" si="434"/>
        <v>-1.1204289249381327E-2</v>
      </c>
      <c r="IA126" s="68">
        <f t="shared" si="631"/>
        <v>-1.0343655221665093E-2</v>
      </c>
      <c r="IB126" s="68">
        <f t="shared" si="435"/>
        <v>0.3583569405099149</v>
      </c>
      <c r="IC126" s="68"/>
      <c r="ID126" s="15">
        <f t="shared" si="436"/>
        <v>7.1189217365403248E-2</v>
      </c>
      <c r="IF126" s="13">
        <v>249.99</v>
      </c>
      <c r="IG126" s="68">
        <f t="shared" si="437"/>
        <v>-5.0545251930270707E-3</v>
      </c>
      <c r="IH126" s="68">
        <f t="shared" si="632"/>
        <v>-4.1938911653108361E-3</v>
      </c>
      <c r="II126" s="68">
        <f t="shared" si="438"/>
        <v>0.42851428571428579</v>
      </c>
      <c r="IJ126" s="68"/>
      <c r="IK126" s="15">
        <f t="shared" si="439"/>
        <v>7.8286749482401677E-2</v>
      </c>
      <c r="IM126" s="13">
        <v>234.54</v>
      </c>
      <c r="IN126" s="68">
        <f t="shared" si="440"/>
        <v>1.4089919303188765E-3</v>
      </c>
      <c r="IO126" s="68">
        <f t="shared" si="633"/>
        <v>2.2696259580351113E-3</v>
      </c>
      <c r="IP126" s="68">
        <f t="shared" si="441"/>
        <v>3.5799648506151138</v>
      </c>
      <c r="IQ126" s="68"/>
      <c r="IR126" s="15">
        <f t="shared" si="442"/>
        <v>0.25081328995786895</v>
      </c>
      <c r="IT126" s="13">
        <v>68.27</v>
      </c>
      <c r="IU126" s="68">
        <f t="shared" si="443"/>
        <v>-2.0094732309458959E-2</v>
      </c>
      <c r="IV126" s="68">
        <f t="shared" si="634"/>
        <v>-1.9234098281742724E-2</v>
      </c>
      <c r="IW126" s="68">
        <f t="shared" si="444"/>
        <v>2.7408219178082192</v>
      </c>
      <c r="IX126" s="68"/>
      <c r="IY126" s="15">
        <f t="shared" si="445"/>
        <v>0.32846857365246146</v>
      </c>
      <c r="JA126" s="13">
        <v>682.35</v>
      </c>
      <c r="JB126" s="68">
        <f t="shared" si="446"/>
        <v>-1.928798309786274E-2</v>
      </c>
      <c r="JC126" s="68">
        <f t="shared" si="635"/>
        <v>-1.8427349070146506E-2</v>
      </c>
      <c r="JD126" s="68">
        <f t="shared" si="447"/>
        <v>0.38015776699029136</v>
      </c>
      <c r="JE126" s="68"/>
      <c r="JF126" s="15">
        <f t="shared" si="448"/>
        <v>0.16539427166060364</v>
      </c>
      <c r="JH126" s="13">
        <v>477.4</v>
      </c>
      <c r="JI126" s="68">
        <f t="shared" si="449"/>
        <v>-5.9137098117608526E-3</v>
      </c>
      <c r="JJ126" s="68">
        <f t="shared" si="636"/>
        <v>-5.053075784044618E-3</v>
      </c>
      <c r="JK126" s="68">
        <f t="shared" si="450"/>
        <v>0.17386707320071795</v>
      </c>
      <c r="JL126" s="68"/>
      <c r="JM126" s="15">
        <f t="shared" si="451"/>
        <v>0.1326215895610913</v>
      </c>
      <c r="JO126" s="13">
        <v>13.73</v>
      </c>
      <c r="JP126" s="68">
        <f t="shared" si="452"/>
        <v>-3.7166900420757321E-2</v>
      </c>
      <c r="JQ126" s="68">
        <f t="shared" si="637"/>
        <v>-3.6306266393041083E-2</v>
      </c>
      <c r="JR126" s="68">
        <f t="shared" si="453"/>
        <v>-0.53669647376413021</v>
      </c>
      <c r="JS126" s="68"/>
      <c r="JT126" s="15">
        <f t="shared" si="454"/>
        <v>0.34739941118743878</v>
      </c>
      <c r="JV126" s="13">
        <v>1.74</v>
      </c>
      <c r="JW126" s="68">
        <f t="shared" si="455"/>
        <v>-5.4347826086956569E-2</v>
      </c>
      <c r="JX126" s="68">
        <f t="shared" si="638"/>
        <v>-5.3487192059240331E-2</v>
      </c>
      <c r="JY126" s="68">
        <f t="shared" si="456"/>
        <v>-0.31225296442687744</v>
      </c>
      <c r="JZ126" s="68"/>
      <c r="KA126" s="15">
        <f t="shared" si="457"/>
        <v>-3.3333333333333361E-2</v>
      </c>
      <c r="KC126" s="13">
        <v>19.7</v>
      </c>
      <c r="KD126" s="68">
        <f t="shared" si="458"/>
        <v>-1.6966067864271451E-2</v>
      </c>
      <c r="KE126" s="68">
        <f t="shared" si="639"/>
        <v>-1.6105433836555216E-2</v>
      </c>
      <c r="KF126" s="68">
        <f t="shared" si="459"/>
        <v>1.129363449691986E-2</v>
      </c>
      <c r="KG126" s="68"/>
      <c r="KH126" s="15">
        <f t="shared" si="460"/>
        <v>-0.11181244364292157</v>
      </c>
      <c r="KI126" s="18"/>
      <c r="KJ126" s="13">
        <v>85.51</v>
      </c>
      <c r="KK126" s="68">
        <f t="shared" si="461"/>
        <v>-9.3468863184949518E-4</v>
      </c>
      <c r="KL126" s="68">
        <f t="shared" si="640"/>
        <v>-7.4054604133260283E-5</v>
      </c>
      <c r="KM126" s="68">
        <f t="shared" si="462"/>
        <v>3.0526066350710899</v>
      </c>
      <c r="KN126" s="68"/>
      <c r="KO126" s="15">
        <f t="shared" si="463"/>
        <v>0.27228091057878312</v>
      </c>
      <c r="KQ126" s="13">
        <v>1.49</v>
      </c>
      <c r="KR126" s="68">
        <f t="shared" si="464"/>
        <v>-1.3245033112582794E-2</v>
      </c>
      <c r="KS126" s="68">
        <f t="shared" si="641"/>
        <v>-1.2384399084866559E-2</v>
      </c>
      <c r="KT126" s="68">
        <f t="shared" si="465"/>
        <v>-0.43129770992366417</v>
      </c>
      <c r="KU126" s="68"/>
      <c r="KV126" s="15">
        <f t="shared" si="466"/>
        <v>0.47524752475247523</v>
      </c>
      <c r="KW126" s="18"/>
      <c r="KX126" s="13">
        <v>34</v>
      </c>
      <c r="KY126" s="68">
        <f t="shared" si="467"/>
        <v>-4.7619047619047693E-2</v>
      </c>
      <c r="KZ126" s="68">
        <f t="shared" si="642"/>
        <v>-4.6758413591331455E-2</v>
      </c>
      <c r="LA126" s="68">
        <f t="shared" si="468"/>
        <v>-0.52731822605310719</v>
      </c>
      <c r="LB126" s="68"/>
      <c r="LC126" s="15">
        <f t="shared" si="469"/>
        <v>0.43399409531843097</v>
      </c>
      <c r="LD126" s="18"/>
      <c r="LE126" s="13">
        <v>60.44</v>
      </c>
      <c r="LF126" s="68">
        <f t="shared" si="470"/>
        <v>1.8022570321711309E-2</v>
      </c>
      <c r="LG126" s="68">
        <f t="shared" si="643"/>
        <v>1.8883204349427543E-2</v>
      </c>
      <c r="LH126" s="68">
        <f t="shared" si="471"/>
        <v>0.68685459112475578</v>
      </c>
      <c r="LI126" s="68"/>
      <c r="LJ126" s="15">
        <f t="shared" si="472"/>
        <v>0.31077857297766209</v>
      </c>
      <c r="LL126" s="13">
        <v>121.02</v>
      </c>
      <c r="LM126" s="68">
        <f t="shared" si="473"/>
        <v>-1.3289849164288704E-2</v>
      </c>
      <c r="LN126" s="68">
        <f t="shared" si="644"/>
        <v>-1.2429215136572469E-2</v>
      </c>
      <c r="LO126" s="68">
        <f t="shared" si="474"/>
        <v>0.38308571428571425</v>
      </c>
      <c r="LP126" s="68"/>
      <c r="LQ126" s="15">
        <f t="shared" si="475"/>
        <v>0.54737245876486396</v>
      </c>
      <c r="LS126" s="13">
        <v>15.48</v>
      </c>
      <c r="LT126" s="68">
        <f t="shared" si="476"/>
        <v>-2.5773195876288113E-3</v>
      </c>
      <c r="LU126" s="68">
        <f t="shared" si="645"/>
        <v>-1.7166855599125763E-3</v>
      </c>
      <c r="LV126" s="68"/>
      <c r="LW126" s="68"/>
      <c r="LX126" s="15">
        <f t="shared" si="477"/>
        <v>0.67351351351351352</v>
      </c>
      <c r="LZ126" s="13">
        <v>15.24</v>
      </c>
      <c r="MA126" s="68">
        <f t="shared" si="478"/>
        <v>-2.1822849807445435E-2</v>
      </c>
      <c r="MB126" s="68">
        <f t="shared" si="646"/>
        <v>-2.0962215779729201E-2</v>
      </c>
      <c r="MC126" s="68">
        <f t="shared" si="479"/>
        <v>-0.31505617977528089</v>
      </c>
      <c r="MD126" s="68"/>
      <c r="ME126" s="15">
        <f t="shared" si="480"/>
        <v>0.13056379821958455</v>
      </c>
      <c r="MG126" s="13">
        <v>57.95</v>
      </c>
      <c r="MH126" s="68">
        <f t="shared" si="481"/>
        <v>-6.5623992260561106E-2</v>
      </c>
      <c r="MI126" s="68">
        <f t="shared" si="647"/>
        <v>-6.4763358232844875E-2</v>
      </c>
      <c r="MJ126" s="68">
        <f t="shared" si="482"/>
        <v>6.8099730458221028</v>
      </c>
      <c r="MK126" s="68"/>
      <c r="ML126" s="15">
        <f t="shared" si="483"/>
        <v>1.7296278850682996</v>
      </c>
      <c r="MN126" s="13">
        <v>142.32</v>
      </c>
      <c r="MO126" s="68">
        <f t="shared" si="484"/>
        <v>1.2737493773571423E-2</v>
      </c>
      <c r="MP126" s="68">
        <f t="shared" si="648"/>
        <v>1.3598127801287658E-2</v>
      </c>
      <c r="MQ126" s="68">
        <f t="shared" si="485"/>
        <v>0.13042096902303404</v>
      </c>
      <c r="MR126" s="68"/>
      <c r="MS126" s="15">
        <f t="shared" si="486"/>
        <v>0.27767304066792342</v>
      </c>
      <c r="MU126" s="13">
        <v>12.99</v>
      </c>
      <c r="MV126" s="68">
        <f t="shared" si="487"/>
        <v>-3.204172876304022E-2</v>
      </c>
      <c r="MW126" s="68">
        <f t="shared" si="649"/>
        <v>-3.1181094735323985E-2</v>
      </c>
      <c r="MX126" s="68">
        <f t="shared" si="488"/>
        <v>-0.37757546717776713</v>
      </c>
      <c r="MY126" s="68"/>
      <c r="MZ126" s="15">
        <f t="shared" si="489"/>
        <v>0.2174320524835989</v>
      </c>
      <c r="NB126" s="13">
        <v>239.37</v>
      </c>
      <c r="NC126" s="68">
        <f t="shared" si="490"/>
        <v>1.4752638941879767E-2</v>
      </c>
      <c r="ND126" s="68">
        <f t="shared" si="650"/>
        <v>1.5613272969596002E-2</v>
      </c>
      <c r="NE126" s="68">
        <f t="shared" si="491"/>
        <v>0.76695947442238144</v>
      </c>
      <c r="NF126" s="68"/>
      <c r="NG126" s="15">
        <f t="shared" si="492"/>
        <v>0.43515798309251164</v>
      </c>
      <c r="NI126" s="13">
        <v>5.77</v>
      </c>
      <c r="NJ126" s="68">
        <f t="shared" si="493"/>
        <v>-2.8619528619528756E-2</v>
      </c>
      <c r="NK126" s="68">
        <f t="shared" si="651"/>
        <v>-2.7758894591812522E-2</v>
      </c>
      <c r="NL126" s="68">
        <f t="shared" si="494"/>
        <v>-0.95418816990869393</v>
      </c>
      <c r="NM126" s="68"/>
      <c r="NN126" s="15">
        <f t="shared" si="495"/>
        <v>0.17755102040816309</v>
      </c>
      <c r="NP126" s="13">
        <v>486.96</v>
      </c>
      <c r="NQ126" s="68">
        <f t="shared" si="496"/>
        <v>-6.589281707093205E-3</v>
      </c>
      <c r="NR126" s="68">
        <f t="shared" si="652"/>
        <v>-5.7286476793769704E-3</v>
      </c>
      <c r="NS126" s="68">
        <f t="shared" si="497"/>
        <v>2.7101714285714285</v>
      </c>
      <c r="NT126" s="68"/>
      <c r="NU126" s="15">
        <f t="shared" si="498"/>
        <v>0.48043656705074017</v>
      </c>
      <c r="NW126" s="13">
        <v>166.64</v>
      </c>
      <c r="NX126" s="68">
        <f t="shared" si="499"/>
        <v>-3.8541426263558776E-2</v>
      </c>
      <c r="NY126" s="68">
        <f t="shared" si="653"/>
        <v>-3.7680792235842538E-2</v>
      </c>
      <c r="NZ126" s="68">
        <f t="shared" si="500"/>
        <v>-5.1888939462903988E-2</v>
      </c>
      <c r="OA126" s="68"/>
      <c r="OB126" s="15">
        <f t="shared" si="501"/>
        <v>-0.11970417326994201</v>
      </c>
      <c r="OD126" s="13">
        <v>1.92</v>
      </c>
      <c r="OE126" s="68">
        <f t="shared" si="502"/>
        <v>-1.0309278350515474E-2</v>
      </c>
      <c r="OF126" s="68">
        <f t="shared" si="654"/>
        <v>-9.4486443227992396E-3</v>
      </c>
      <c r="OG126" s="68">
        <f t="shared" si="503"/>
        <v>-0.99149200159524975</v>
      </c>
      <c r="OH126" s="68"/>
      <c r="OI126" s="15">
        <f t="shared" si="504"/>
        <v>0.31506849315068491</v>
      </c>
      <c r="OK126" s="13">
        <v>190.04</v>
      </c>
      <c r="OL126" s="68">
        <f t="shared" si="505"/>
        <v>5.0176834659593189E-2</v>
      </c>
      <c r="OM126" s="68">
        <f t="shared" si="655"/>
        <v>5.1037468687309427E-2</v>
      </c>
      <c r="ON126" s="68">
        <f t="shared" si="506"/>
        <v>3.4767962308598341</v>
      </c>
      <c r="OO126" s="68"/>
      <c r="OP126" s="15">
        <f t="shared" si="507"/>
        <v>1.853025071310614</v>
      </c>
      <c r="OR126" s="13">
        <v>6.56</v>
      </c>
      <c r="OS126" s="68">
        <f t="shared" si="508"/>
        <v>-2.8148148148148207E-2</v>
      </c>
      <c r="OT126" s="68">
        <f t="shared" si="656"/>
        <v>-2.7287514120431972E-2</v>
      </c>
      <c r="OU126" s="68">
        <f t="shared" si="509"/>
        <v>-0.14805194805194813</v>
      </c>
      <c r="OV126" s="68"/>
      <c r="OW126" s="15">
        <f t="shared" si="510"/>
        <v>4.8571428571428559</v>
      </c>
      <c r="OY126" s="13">
        <v>146.63999999999999</v>
      </c>
      <c r="OZ126" s="68">
        <f t="shared" si="511"/>
        <v>5.2786727908410349E-3</v>
      </c>
      <c r="PA126" s="68">
        <f t="shared" si="657"/>
        <v>6.1393068185572695E-3</v>
      </c>
      <c r="PB126" s="68">
        <f t="shared" si="665"/>
        <v>3.5119999999999996</v>
      </c>
      <c r="PC126" s="68"/>
      <c r="PD126" s="15">
        <f t="shared" si="512"/>
        <v>0.28013967699694448</v>
      </c>
      <c r="PE126" s="18"/>
      <c r="PF126" s="13">
        <v>249.67</v>
      </c>
      <c r="PG126" s="68">
        <f t="shared" si="513"/>
        <v>3.3757987380941806E-3</v>
      </c>
      <c r="PH126" s="68">
        <f t="shared" si="658"/>
        <v>4.2364327658104151E-3</v>
      </c>
      <c r="PI126" s="68">
        <f t="shared" si="514"/>
        <v>-0.28296955772544519</v>
      </c>
      <c r="PJ126" s="68"/>
      <c r="PK126" s="15">
        <f t="shared" si="515"/>
        <v>0.19385071486635103</v>
      </c>
      <c r="PM126" s="13"/>
      <c r="PN126" s="68">
        <f t="shared" si="516"/>
        <v>0</v>
      </c>
      <c r="PO126" s="68">
        <f t="shared" si="517"/>
        <v>8.6063402771623489E-4</v>
      </c>
      <c r="PP126" s="68">
        <f t="shared" si="518"/>
        <v>0</v>
      </c>
      <c r="PQ126" s="68"/>
      <c r="PR126" s="15">
        <f t="shared" si="519"/>
        <v>0</v>
      </c>
      <c r="PT126" s="13">
        <v>5.41</v>
      </c>
      <c r="PU126" s="68">
        <f t="shared" si="520"/>
        <v>-6.2391681109185346E-2</v>
      </c>
      <c r="PV126" s="68">
        <f t="shared" si="659"/>
        <v>-6.1531047081469108E-2</v>
      </c>
      <c r="PW126" s="68">
        <f t="shared" si="521"/>
        <v>-0.37958715596330278</v>
      </c>
      <c r="PX126" s="68"/>
      <c r="PY126" s="15">
        <f t="shared" si="522"/>
        <v>5.4580896686159897E-2</v>
      </c>
      <c r="QA126" s="13">
        <v>226.34</v>
      </c>
      <c r="QB126" s="68">
        <f t="shared" si="523"/>
        <v>1.1620631089657612E-2</v>
      </c>
      <c r="QC126" s="68">
        <f t="shared" si="660"/>
        <v>1.2481265117373847E-2</v>
      </c>
      <c r="QD126" s="68">
        <f t="shared" si="524"/>
        <v>-0.32914431370224367</v>
      </c>
      <c r="QE126" s="68"/>
      <c r="QF126" s="15">
        <f t="shared" si="525"/>
        <v>0.18045269635965366</v>
      </c>
      <c r="QH126" s="13">
        <v>1.3</v>
      </c>
      <c r="QI126" s="68">
        <f t="shared" si="526"/>
        <v>-7.1428571428571341E-2</v>
      </c>
      <c r="QJ126" s="68">
        <f t="shared" si="661"/>
        <v>-7.056793740085511E-2</v>
      </c>
      <c r="QK126" s="68">
        <f t="shared" si="527"/>
        <v>-0.48207171314741032</v>
      </c>
      <c r="QL126" s="68"/>
      <c r="QM126" s="15">
        <f t="shared" si="528"/>
        <v>0</v>
      </c>
      <c r="QO126" s="13">
        <v>12.14</v>
      </c>
      <c r="QP126" s="68">
        <f t="shared" si="529"/>
        <v>-4.1831097079715815E-2</v>
      </c>
      <c r="QQ126" s="68">
        <f t="shared" si="662"/>
        <v>-4.0970463051999577E-2</v>
      </c>
      <c r="QR126" s="68">
        <f t="shared" si="530"/>
        <v>-0.98520197957044298</v>
      </c>
      <c r="QS126" s="68"/>
      <c r="QT126" s="15">
        <f t="shared" si="531"/>
        <v>5.7491289198606285E-2</v>
      </c>
      <c r="QV126" s="13">
        <v>1.44</v>
      </c>
      <c r="QW126" s="68">
        <f t="shared" si="532"/>
        <v>-5.2631578947368467E-2</v>
      </c>
      <c r="QX126" s="68">
        <f t="shared" si="663"/>
        <v>-5.1770944919652229E-2</v>
      </c>
      <c r="QY126" s="68">
        <f t="shared" si="533"/>
        <v>-0.59206798866855526</v>
      </c>
      <c r="QZ126" s="68"/>
      <c r="RA126" s="15">
        <f t="shared" si="534"/>
        <v>-0.41152431548835311</v>
      </c>
      <c r="RC126" s="13">
        <v>36.69</v>
      </c>
      <c r="RD126" s="68">
        <f t="shared" si="535"/>
        <v>-7.5737084122261605E-3</v>
      </c>
      <c r="RE126" s="68">
        <f t="shared" si="664"/>
        <v>-6.7130743845099259E-3</v>
      </c>
      <c r="RF126" s="68">
        <f t="shared" si="536"/>
        <v>-0.20738820479585227</v>
      </c>
      <c r="RG126" s="68"/>
      <c r="RH126" s="15">
        <f t="shared" si="537"/>
        <v>0.48242424242424231</v>
      </c>
      <c r="RJ126" s="13">
        <v>209.51</v>
      </c>
      <c r="RK126" s="68">
        <f t="shared" si="538"/>
        <v>-1.8688524590163978E-2</v>
      </c>
      <c r="RL126" s="68">
        <f t="shared" si="539"/>
        <v>-1.7827890562447744E-2</v>
      </c>
      <c r="RM126" s="68">
        <f t="shared" si="540"/>
        <v>-2.8156600797847764E-2</v>
      </c>
      <c r="RN126" s="68"/>
      <c r="RO126" s="15">
        <f t="shared" si="541"/>
        <v>6.5016266775111797E-2</v>
      </c>
      <c r="RQ126" s="13">
        <v>13.42</v>
      </c>
      <c r="RR126" s="68">
        <f t="shared" si="542"/>
        <v>-5.9565522074281688E-2</v>
      </c>
      <c r="RS126" s="68">
        <f t="shared" si="543"/>
        <v>-5.870488804656545E-2</v>
      </c>
      <c r="RT126" s="68">
        <f t="shared" si="544"/>
        <v>-8.333333333333337E-2</v>
      </c>
      <c r="RU126" s="68"/>
      <c r="RV126" s="15">
        <f t="shared" si="545"/>
        <v>-0.35604606525911708</v>
      </c>
      <c r="RX126" s="13">
        <v>137.30000000000001</v>
      </c>
      <c r="RY126" s="68">
        <f t="shared" si="546"/>
        <v>-1.9005430122892228E-2</v>
      </c>
      <c r="RZ126" s="68">
        <f t="shared" si="547"/>
        <v>-1.8144796095175993E-2</v>
      </c>
      <c r="SA126" s="68">
        <f t="shared" si="548"/>
        <v>3.1865323914023816E-2</v>
      </c>
      <c r="SB126" s="68"/>
      <c r="SC126" s="15">
        <f t="shared" si="549"/>
        <v>0.81541716250165308</v>
      </c>
      <c r="SE126" s="13">
        <v>11.06</v>
      </c>
      <c r="SF126" s="68">
        <f t="shared" si="550"/>
        <v>-2.5550660792951468E-2</v>
      </c>
      <c r="SG126" s="68">
        <f t="shared" si="551"/>
        <v>-2.4690026765235233E-2</v>
      </c>
      <c r="SH126" s="68">
        <f t="shared" si="552"/>
        <v>-0.11519999999999996</v>
      </c>
      <c r="SI126" s="68"/>
      <c r="SJ126" s="15">
        <f t="shared" si="553"/>
        <v>-0.2752293577981651</v>
      </c>
      <c r="SL126" s="13">
        <v>0.92</v>
      </c>
      <c r="SM126" s="68">
        <f t="shared" si="554"/>
        <v>-7.9079079079079032E-2</v>
      </c>
      <c r="SN126" s="68">
        <f t="shared" si="555"/>
        <v>-7.82184450513628E-2</v>
      </c>
      <c r="SO126" s="68">
        <f t="shared" si="556"/>
        <v>-0.35211267605633795</v>
      </c>
      <c r="SP126" s="68"/>
      <c r="SQ126" s="15">
        <f t="shared" si="557"/>
        <v>-8.9108910891089077E-2</v>
      </c>
      <c r="SS126" s="13">
        <v>15.65</v>
      </c>
      <c r="ST126" s="68">
        <f t="shared" si="558"/>
        <v>-3.8192234245703689E-3</v>
      </c>
      <c r="SU126" s="68">
        <f t="shared" si="559"/>
        <v>-2.9585893968541339E-3</v>
      </c>
      <c r="SV126" s="68">
        <f t="shared" si="560"/>
        <v>-3.0359355638166059E-2</v>
      </c>
      <c r="SW126" s="68"/>
      <c r="SX126" s="15">
        <f t="shared" si="561"/>
        <v>0.86309523809523803</v>
      </c>
      <c r="SZ126" s="13">
        <v>37.74</v>
      </c>
      <c r="TA126" s="68">
        <f t="shared" si="562"/>
        <v>1.3970983342289175E-2</v>
      </c>
      <c r="TB126" s="68">
        <f t="shared" si="563"/>
        <v>1.483161737000541E-2</v>
      </c>
      <c r="TC126" s="68">
        <f t="shared" si="564"/>
        <v>-6.514738667327212E-2</v>
      </c>
      <c r="TD126" s="68"/>
      <c r="TE126" s="15">
        <f t="shared" si="565"/>
        <v>1.4192307692307693</v>
      </c>
      <c r="TG126" s="417">
        <v>0.1754</v>
      </c>
      <c r="TH126" s="68">
        <f t="shared" si="566"/>
        <v>2.2857142857143514E-3</v>
      </c>
      <c r="TI126" s="68">
        <f t="shared" si="567"/>
        <v>3.1463483134305864E-3</v>
      </c>
      <c r="TJ126" s="68">
        <f t="shared" si="568"/>
        <v>-0.20272727272727273</v>
      </c>
      <c r="TK126" s="68"/>
      <c r="TL126" s="15">
        <f t="shared" si="569"/>
        <v>3.4808259587020579E-2</v>
      </c>
      <c r="TN126" s="13">
        <v>59.66</v>
      </c>
      <c r="TO126" s="68">
        <f t="shared" si="570"/>
        <v>4.8846218628937031E-3</v>
      </c>
      <c r="TP126" s="68">
        <f t="shared" si="571"/>
        <v>5.7452558906099377E-3</v>
      </c>
      <c r="TQ126" s="68">
        <f t="shared" si="572"/>
        <v>-0.13040309591656768</v>
      </c>
      <c r="TR126" s="68"/>
      <c r="TS126" s="15">
        <f t="shared" si="573"/>
        <v>1.005378151260504</v>
      </c>
      <c r="TU126" s="417">
        <v>3.29</v>
      </c>
      <c r="TV126" s="68">
        <f t="shared" si="574"/>
        <v>-2.9498525073746337E-2</v>
      </c>
      <c r="TW126" s="68">
        <f t="shared" si="575"/>
        <v>-2.8637891046030102E-2</v>
      </c>
      <c r="TX126" s="68">
        <f t="shared" si="576"/>
        <v>-0.25396825396825401</v>
      </c>
      <c r="TY126" s="68"/>
      <c r="TZ126" s="15">
        <f t="shared" si="577"/>
        <v>0.92397660818713456</v>
      </c>
      <c r="UB126" s="13"/>
      <c r="UC126" s="68">
        <f t="shared" si="578"/>
        <v>0</v>
      </c>
      <c r="UD126" s="68">
        <f t="shared" si="579"/>
        <v>8.6063402771623489E-4</v>
      </c>
      <c r="UE126" s="68">
        <f t="shared" si="580"/>
        <v>0</v>
      </c>
      <c r="UF126" s="68"/>
      <c r="UG126" s="15">
        <f t="shared" si="581"/>
        <v>0</v>
      </c>
      <c r="UI126" s="417"/>
      <c r="UJ126" s="68">
        <f t="shared" si="582"/>
        <v>0</v>
      </c>
      <c r="UK126" s="68">
        <f t="shared" si="583"/>
        <v>8.6063402771623489E-4</v>
      </c>
      <c r="UL126" s="68">
        <f t="shared" si="584"/>
        <v>0</v>
      </c>
      <c r="UM126" s="68"/>
      <c r="UN126" s="15">
        <f t="shared" si="585"/>
        <v>0</v>
      </c>
      <c r="UP126" s="417"/>
      <c r="UQ126" s="68">
        <f t="shared" si="586"/>
        <v>0</v>
      </c>
      <c r="UR126" s="68">
        <f t="shared" si="587"/>
        <v>8.6063402771623489E-4</v>
      </c>
      <c r="US126" s="68">
        <f t="shared" si="588"/>
        <v>0</v>
      </c>
      <c r="UT126" s="68"/>
      <c r="UU126" s="15">
        <f t="shared" si="589"/>
        <v>0</v>
      </c>
      <c r="UW126" s="417"/>
      <c r="UX126" s="68">
        <f t="shared" si="590"/>
        <v>0</v>
      </c>
      <c r="UY126" s="68">
        <f t="shared" si="591"/>
        <v>8.6063402771623489E-4</v>
      </c>
      <c r="UZ126" s="68">
        <f t="shared" si="592"/>
        <v>0</v>
      </c>
      <c r="VA126" s="68"/>
      <c r="VB126" s="15">
        <f t="shared" si="593"/>
        <v>0</v>
      </c>
      <c r="VD126" s="417"/>
      <c r="VE126" s="68">
        <f t="shared" si="594"/>
        <v>0</v>
      </c>
      <c r="VF126" s="68">
        <f t="shared" si="595"/>
        <v>8.6063402771623489E-4</v>
      </c>
      <c r="VG126" s="68">
        <f t="shared" si="596"/>
        <v>0</v>
      </c>
      <c r="VH126" s="68"/>
      <c r="VI126" s="15">
        <f t="shared" si="597"/>
        <v>0</v>
      </c>
      <c r="VM126" s="21">
        <f t="shared" si="598"/>
        <v>-6.925276287826348E-3</v>
      </c>
      <c r="VN126" s="49"/>
      <c r="VO126" s="21">
        <f t="shared" si="599"/>
        <v>0.83529908233614902</v>
      </c>
      <c r="VP126" s="14"/>
      <c r="VQ126" s="21">
        <f t="shared" si="600"/>
        <v>0.36203555432379941</v>
      </c>
    </row>
    <row r="127" spans="1:589" ht="15.75" customHeight="1" x14ac:dyDescent="0.2">
      <c r="A127" s="127">
        <v>45831</v>
      </c>
      <c r="B127" s="4">
        <f t="shared" si="333"/>
        <v>45831</v>
      </c>
      <c r="C127" s="13">
        <v>42581.84</v>
      </c>
      <c r="D127" s="138">
        <f t="shared" si="334"/>
        <v>375.0199999999968</v>
      </c>
      <c r="E127" s="68">
        <f t="shared" si="335"/>
        <v>8.885293893261724E-3</v>
      </c>
      <c r="F127" s="15">
        <f t="shared" si="336"/>
        <v>8.8425642778255996E-4</v>
      </c>
      <c r="G127" s="13">
        <v>6025.19</v>
      </c>
      <c r="H127" s="138">
        <f t="shared" si="337"/>
        <v>57.349999999999454</v>
      </c>
      <c r="I127" s="68">
        <f t="shared" si="338"/>
        <v>9.6098420869191285E-3</v>
      </c>
      <c r="J127" s="15">
        <f t="shared" si="339"/>
        <v>2.4408199767751368E-2</v>
      </c>
      <c r="K127" s="13">
        <v>19630.97</v>
      </c>
      <c r="L127" s="138">
        <f t="shared" si="340"/>
        <v>183.56000000000131</v>
      </c>
      <c r="M127" s="68">
        <f t="shared" si="341"/>
        <v>9.4387890212630533E-3</v>
      </c>
      <c r="N127" s="15">
        <f t="shared" si="342"/>
        <v>1.6580367763307471E-2</v>
      </c>
      <c r="O127" s="13">
        <v>2132.6799999999998</v>
      </c>
      <c r="P127" s="138">
        <f t="shared" si="343"/>
        <v>23.409999999999854</v>
      </c>
      <c r="Q127" s="68">
        <f t="shared" si="344"/>
        <v>1.1098626539039504E-2</v>
      </c>
      <c r="R127" s="15">
        <f t="shared" si="345"/>
        <v>-4.3709868350252909E-2</v>
      </c>
      <c r="S127" s="18">
        <f t="shared" si="346"/>
        <v>6.3659925914097823E-3</v>
      </c>
      <c r="T127" s="121">
        <f t="shared" si="347"/>
        <v>262.45733883011536</v>
      </c>
      <c r="U127" s="121">
        <f t="shared" si="348"/>
        <v>262.45733883011536</v>
      </c>
      <c r="V127" s="134">
        <f t="shared" si="349"/>
        <v>4.8747160404221295E-3</v>
      </c>
      <c r="W127" s="21">
        <f t="shared" si="601"/>
        <v>1.444731243606368E-2</v>
      </c>
      <c r="X127" s="18">
        <f t="shared" si="350"/>
        <v>9.7581378851208517E-3</v>
      </c>
      <c r="Y127" s="353">
        <f>69721.78+17923.4</f>
        <v>87645.18</v>
      </c>
      <c r="Z127" s="15">
        <v>1.9999999999999999E-6</v>
      </c>
      <c r="AA127" s="21">
        <f t="shared" si="351"/>
        <v>-4.8727160404221292E-3</v>
      </c>
      <c r="AC127" s="13">
        <v>226.16</v>
      </c>
      <c r="AD127" s="68">
        <f t="shared" si="352"/>
        <v>6.6319490808742117E-3</v>
      </c>
      <c r="AE127" s="68">
        <f t="shared" si="602"/>
        <v>1.7572330404520822E-3</v>
      </c>
      <c r="AF127" s="68">
        <f t="shared" si="353"/>
        <v>0.37257995994416448</v>
      </c>
      <c r="AG127" s="68"/>
      <c r="AH127" s="15">
        <f t="shared" si="354"/>
        <v>-4.4460095963375044E-3</v>
      </c>
      <c r="AJ127" s="13">
        <v>22.47</v>
      </c>
      <c r="AK127" s="68">
        <f t="shared" si="355"/>
        <v>1.0341726618705057E-2</v>
      </c>
      <c r="AL127" s="68">
        <f t="shared" si="603"/>
        <v>5.4670105782829272E-3</v>
      </c>
      <c r="AM127" s="68">
        <f t="shared" si="356"/>
        <v>0.2080645161290321</v>
      </c>
      <c r="AN127" s="68"/>
      <c r="AO127" s="15">
        <f t="shared" si="357"/>
        <v>6.8473609129814442E-2</v>
      </c>
      <c r="AQ127" s="13">
        <v>21.25</v>
      </c>
      <c r="AR127" s="68">
        <f t="shared" si="358"/>
        <v>5.203405865657494E-3</v>
      </c>
      <c r="AS127" s="68">
        <f t="shared" si="604"/>
        <v>3.2868982523536448E-4</v>
      </c>
      <c r="AT127" s="68">
        <f t="shared" si="359"/>
        <v>0.23045744064852347</v>
      </c>
      <c r="AU127" s="68"/>
      <c r="AV127" s="15">
        <f t="shared" si="360"/>
        <v>-1.0246856078248667E-2</v>
      </c>
      <c r="AX127" s="13">
        <v>209.81</v>
      </c>
      <c r="AY127" s="68">
        <f t="shared" si="361"/>
        <v>9.6241759299359984E-3</v>
      </c>
      <c r="AZ127" s="68">
        <f t="shared" si="605"/>
        <v>4.749459889513869E-3</v>
      </c>
      <c r="BA127" s="68">
        <f t="shared" si="362"/>
        <v>0.56457867263236394</v>
      </c>
      <c r="BB127" s="68"/>
      <c r="BC127" s="15">
        <f t="shared" si="363"/>
        <v>2.7523385082521203E-2</v>
      </c>
      <c r="BE127" s="13">
        <v>78.03</v>
      </c>
      <c r="BF127" s="68">
        <f t="shared" si="364"/>
        <v>8.4001033858879005E-3</v>
      </c>
      <c r="BG127" s="68">
        <f t="shared" si="606"/>
        <v>3.5253873454657711E-3</v>
      </c>
      <c r="BH127" s="68"/>
      <c r="BI127" s="68"/>
      <c r="BJ127" s="15">
        <f t="shared" si="365"/>
        <v>5.9182842405321019E-2</v>
      </c>
      <c r="BL127" s="13">
        <v>72.900000000000006</v>
      </c>
      <c r="BM127" s="68">
        <f t="shared" si="366"/>
        <v>1.0395010395010394E-2</v>
      </c>
      <c r="BN127" s="68">
        <f t="shared" si="607"/>
        <v>5.5202943545882644E-3</v>
      </c>
      <c r="BO127" s="68">
        <f t="shared" si="367"/>
        <v>0.22768608959245543</v>
      </c>
      <c r="BP127" s="68"/>
      <c r="BQ127" s="15">
        <f t="shared" si="368"/>
        <v>9.8387825824920908E-2</v>
      </c>
      <c r="BS127" s="13">
        <v>40.380000000000003</v>
      </c>
      <c r="BT127" s="68">
        <f t="shared" si="369"/>
        <v>1.0257693269952557E-2</v>
      </c>
      <c r="BU127" s="68">
        <f t="shared" si="608"/>
        <v>5.3829772295304274E-3</v>
      </c>
      <c r="BV127" s="68">
        <f t="shared" si="370"/>
        <v>8.3735909822866467E-2</v>
      </c>
      <c r="BW127" s="68"/>
      <c r="BX127" s="15">
        <f t="shared" si="371"/>
        <v>5.5686274509803992E-2</v>
      </c>
      <c r="BZ127" s="13"/>
      <c r="CA127" s="68">
        <f t="shared" si="372"/>
        <v>0</v>
      </c>
      <c r="CB127" s="68">
        <f t="shared" si="609"/>
        <v>0</v>
      </c>
      <c r="CC127" s="68">
        <f t="shared" si="373"/>
        <v>0</v>
      </c>
      <c r="CD127" s="68"/>
      <c r="CE127" s="15">
        <f t="shared" si="374"/>
        <v>0</v>
      </c>
      <c r="CG127" s="13">
        <v>30.45</v>
      </c>
      <c r="CH127" s="68">
        <f t="shared" si="375"/>
        <v>6.9444444444444727E-3</v>
      </c>
      <c r="CI127" s="68">
        <f t="shared" si="610"/>
        <v>2.0697284040223432E-3</v>
      </c>
      <c r="CJ127" s="68">
        <f t="shared" si="376"/>
        <v>7.2775388686734657E-3</v>
      </c>
      <c r="CK127" s="68"/>
      <c r="CL127" s="15">
        <f t="shared" si="377"/>
        <v>-0.11379511059371362</v>
      </c>
      <c r="CN127" s="13">
        <v>32.18</v>
      </c>
      <c r="CO127" s="68">
        <f t="shared" si="378"/>
        <v>7.1987480438184797E-3</v>
      </c>
      <c r="CP127" s="68">
        <f t="shared" si="611"/>
        <v>2.3240320033963502E-3</v>
      </c>
      <c r="CQ127" s="68">
        <f t="shared" si="379"/>
        <v>2.680280791320995E-2</v>
      </c>
      <c r="CR127" s="68"/>
      <c r="CS127" s="15">
        <f t="shared" si="380"/>
        <v>-3.8541977890648317E-2</v>
      </c>
      <c r="CU127" s="13">
        <v>36.31</v>
      </c>
      <c r="CV127" s="68">
        <f t="shared" si="381"/>
        <v>1.1984392419175019E-2</v>
      </c>
      <c r="CW127" s="68">
        <f t="shared" si="612"/>
        <v>7.1096763787528898E-3</v>
      </c>
      <c r="CX127" s="68">
        <f t="shared" si="382"/>
        <v>0.12939346811819608</v>
      </c>
      <c r="CY127" s="68"/>
      <c r="CZ127" s="15">
        <f t="shared" si="383"/>
        <v>-2.6019313304720997E-2</v>
      </c>
      <c r="DB127" s="13">
        <v>19.64</v>
      </c>
      <c r="DC127" s="68">
        <f t="shared" si="384"/>
        <v>1.5511892450879044E-2</v>
      </c>
      <c r="DD127" s="68">
        <f t="shared" si="613"/>
        <v>1.0637176410456913E-2</v>
      </c>
      <c r="DE127" s="68">
        <f t="shared" si="385"/>
        <v>-0.10196616369455877</v>
      </c>
      <c r="DF127" s="68"/>
      <c r="DG127" s="15">
        <f t="shared" si="386"/>
        <v>-3.5363457760314285E-2</v>
      </c>
      <c r="DI127" s="13">
        <v>48.6</v>
      </c>
      <c r="DJ127" s="68">
        <f t="shared" si="387"/>
        <v>6.00289795073482E-3</v>
      </c>
      <c r="DK127" s="68">
        <f t="shared" si="614"/>
        <v>1.1281819103126905E-3</v>
      </c>
      <c r="DL127" s="68">
        <f t="shared" si="388"/>
        <v>0.10079275198188002</v>
      </c>
      <c r="DM127" s="68"/>
      <c r="DN127" s="15">
        <f t="shared" si="389"/>
        <v>0.15275142314990525</v>
      </c>
      <c r="DP127" s="13">
        <v>41.27</v>
      </c>
      <c r="DQ127" s="68">
        <f t="shared" si="390"/>
        <v>3.1599416626155214E-3</v>
      </c>
      <c r="DR127" s="68">
        <f t="shared" si="615"/>
        <v>-1.7147743778066081E-3</v>
      </c>
      <c r="DS127" s="68"/>
      <c r="DT127" s="68"/>
      <c r="DU127" s="15">
        <f t="shared" si="391"/>
        <v>8.3771008403361477E-2</v>
      </c>
      <c r="DV127" s="18"/>
      <c r="DW127" s="13">
        <v>33.159999999999997</v>
      </c>
      <c r="DX127" s="68">
        <f t="shared" si="392"/>
        <v>4.2398546335552225E-3</v>
      </c>
      <c r="DY127" s="68">
        <f t="shared" si="616"/>
        <v>-6.3486140686690694E-4</v>
      </c>
      <c r="DZ127" s="68">
        <f t="shared" si="393"/>
        <v>0.76947705442902881</v>
      </c>
      <c r="EA127" s="68"/>
      <c r="EB127" s="15">
        <f t="shared" si="394"/>
        <v>-9.2620256946519958E-3</v>
      </c>
      <c r="ED127" s="13">
        <v>36.72</v>
      </c>
      <c r="EE127" s="68">
        <f t="shared" si="395"/>
        <v>5.7518488085456275E-3</v>
      </c>
      <c r="EF127" s="68">
        <f t="shared" si="617"/>
        <v>8.7713276812349805E-4</v>
      </c>
      <c r="EG127" s="68">
        <f t="shared" si="396"/>
        <v>0.74607703281027093</v>
      </c>
      <c r="EH127" s="68"/>
      <c r="EI127" s="15">
        <f t="shared" si="397"/>
        <v>-4.3383947939263472E-3</v>
      </c>
      <c r="EK127" s="13">
        <v>119.92</v>
      </c>
      <c r="EL127" s="68">
        <f t="shared" si="398"/>
        <v>8.1546868432114238E-3</v>
      </c>
      <c r="EM127" s="68">
        <f t="shared" si="618"/>
        <v>3.2799708027892943E-3</v>
      </c>
      <c r="EN127" s="68">
        <f t="shared" si="399"/>
        <v>0.85807251317012689</v>
      </c>
      <c r="EO127" s="68"/>
      <c r="EP127" s="15">
        <f t="shared" si="400"/>
        <v>7.7448337825696364E-2</v>
      </c>
      <c r="ER127" s="13">
        <v>37.229999999999997</v>
      </c>
      <c r="ES127" s="68">
        <f t="shared" si="401"/>
        <v>1.6380016380016224E-2</v>
      </c>
      <c r="ET127" s="68">
        <f t="shared" si="619"/>
        <v>1.1505300339594095E-2</v>
      </c>
      <c r="EU127" s="68">
        <f t="shared" si="402"/>
        <v>6.6456602692638228E-2</v>
      </c>
      <c r="EV127" s="68"/>
      <c r="EW127" s="15">
        <f t="shared" si="403"/>
        <v>-4.2684494728722128E-2</v>
      </c>
      <c r="EY127" s="13">
        <v>38.9</v>
      </c>
      <c r="EZ127" s="68">
        <f t="shared" si="404"/>
        <v>7.7720207253885272E-3</v>
      </c>
      <c r="FA127" s="68">
        <f t="shared" si="620"/>
        <v>2.8973046849663977E-3</v>
      </c>
      <c r="FB127" s="68"/>
      <c r="FC127" s="68"/>
      <c r="FD127" s="15">
        <f t="shared" si="405"/>
        <v>0.58258746948738815</v>
      </c>
      <c r="FF127" s="13">
        <v>57.96</v>
      </c>
      <c r="FG127" s="68">
        <f t="shared" si="406"/>
        <v>-2.7679919476597863E-2</v>
      </c>
      <c r="FH127" s="68">
        <f t="shared" si="621"/>
        <v>-3.2554635517019995E-2</v>
      </c>
      <c r="FI127" s="68">
        <f t="shared" si="407"/>
        <v>-1.8957345971563937E-2</v>
      </c>
      <c r="FJ127" s="68"/>
      <c r="FK127" s="15">
        <f t="shared" si="408"/>
        <v>2.0602218700475468E-2</v>
      </c>
      <c r="FM127" s="13">
        <v>183.49</v>
      </c>
      <c r="FN127" s="68">
        <f t="shared" si="409"/>
        <v>3.1161163350099585E-3</v>
      </c>
      <c r="FO127" s="68">
        <f t="shared" si="622"/>
        <v>-1.758599705412171E-3</v>
      </c>
      <c r="FP127" s="68">
        <f t="shared" si="410"/>
        <v>0.57800137598899215</v>
      </c>
      <c r="FQ127" s="68"/>
      <c r="FR127" s="15">
        <f t="shared" si="411"/>
        <v>1.0073764174832174E-2</v>
      </c>
      <c r="FT127" s="13">
        <v>93.75</v>
      </c>
      <c r="FU127" s="68">
        <f t="shared" si="412"/>
        <v>1.3623094388582606E-2</v>
      </c>
      <c r="FV127" s="68">
        <f t="shared" si="623"/>
        <v>8.7483783481604772E-3</v>
      </c>
      <c r="FW127" s="68">
        <f t="shared" si="413"/>
        <v>6.4977848460751997E-2</v>
      </c>
      <c r="FX127" s="68"/>
      <c r="FY127" s="15">
        <f t="shared" si="414"/>
        <v>3.9587491683299988E-2</v>
      </c>
      <c r="GA127" s="13">
        <v>17.809999999999999</v>
      </c>
      <c r="GB127" s="68">
        <f t="shared" si="415"/>
        <v>8.4937712344280054E-3</v>
      </c>
      <c r="GC127" s="68">
        <f t="shared" si="624"/>
        <v>3.619055194005876E-3</v>
      </c>
      <c r="GD127" s="68"/>
      <c r="GE127" s="68"/>
      <c r="GF127" s="15">
        <f t="shared" si="416"/>
        <v>2.1801491681009696E-2</v>
      </c>
      <c r="GG127" s="18"/>
      <c r="GH127" s="13">
        <v>17.940000000000001</v>
      </c>
      <c r="GI127" s="68">
        <f t="shared" si="417"/>
        <v>-4.9916805324459156E-3</v>
      </c>
      <c r="GJ127" s="68">
        <f t="shared" si="625"/>
        <v>-9.8663965728680442E-3</v>
      </c>
      <c r="GK127" s="68">
        <f t="shared" si="418"/>
        <v>-6.6597294484911432E-2</v>
      </c>
      <c r="GL127" s="68"/>
      <c r="GM127" s="15">
        <f t="shared" si="419"/>
        <v>-5.0793650793650655E-2</v>
      </c>
      <c r="GO127" s="13">
        <v>25.12</v>
      </c>
      <c r="GP127" s="68">
        <f t="shared" si="420"/>
        <v>1.9944156362186162E-3</v>
      </c>
      <c r="GQ127" s="68">
        <f t="shared" si="626"/>
        <v>-2.8803004042035132E-3</v>
      </c>
      <c r="GR127" s="68"/>
      <c r="GS127" s="68"/>
      <c r="GT127" s="15">
        <f t="shared" si="421"/>
        <v>-7.8165137614678859E-2</v>
      </c>
      <c r="GV127" s="13">
        <v>15.32</v>
      </c>
      <c r="GW127" s="68">
        <f t="shared" si="422"/>
        <v>9.8879367172050332E-3</v>
      </c>
      <c r="GX127" s="68">
        <f t="shared" si="627"/>
        <v>5.0132206767829037E-3</v>
      </c>
      <c r="GY127" s="68">
        <f t="shared" si="423"/>
        <v>0.29282700421940933</v>
      </c>
      <c r="GZ127" s="68"/>
      <c r="HA127" s="15">
        <f t="shared" si="424"/>
        <v>0.11661807580174924</v>
      </c>
      <c r="HD127" s="13">
        <v>348.68</v>
      </c>
      <c r="HE127" s="68">
        <f t="shared" si="425"/>
        <v>8.2319344425130309E-2</v>
      </c>
      <c r="HF127" s="68">
        <f t="shared" si="628"/>
        <v>7.7444628384708183E-2</v>
      </c>
      <c r="HG127" s="68">
        <f t="shared" si="426"/>
        <v>0.95876636144036864</v>
      </c>
      <c r="HH127" s="68"/>
      <c r="HI127" s="15">
        <f t="shared" si="427"/>
        <v>-0.13658874801901735</v>
      </c>
      <c r="HK127" s="13">
        <v>43.63</v>
      </c>
      <c r="HL127" s="68">
        <f t="shared" si="428"/>
        <v>1.2062166550684369E-2</v>
      </c>
      <c r="HM127" s="68">
        <f t="shared" si="629"/>
        <v>7.1874505102622393E-3</v>
      </c>
      <c r="HN127" s="68">
        <f t="shared" si="429"/>
        <v>16.592741935483872</v>
      </c>
      <c r="HO127" s="68"/>
      <c r="HP127" s="15">
        <f t="shared" si="430"/>
        <v>0.65390447308567112</v>
      </c>
      <c r="HR127" s="13">
        <v>111.7</v>
      </c>
      <c r="HS127" s="68">
        <f t="shared" si="431"/>
        <v>-2.6155187445510025E-2</v>
      </c>
      <c r="HT127" s="68">
        <f t="shared" si="630"/>
        <v>-3.1029903485932153E-2</v>
      </c>
      <c r="HU127" s="68">
        <f t="shared" si="432"/>
        <v>2.0686813186813189</v>
      </c>
      <c r="HV127" s="68"/>
      <c r="HW127" s="15">
        <f t="shared" si="433"/>
        <v>3.8393604164730033E-2</v>
      </c>
      <c r="HY127" s="13">
        <v>144.16999999999999</v>
      </c>
      <c r="HZ127" s="68">
        <f t="shared" si="434"/>
        <v>2.2245394508167756E-3</v>
      </c>
      <c r="IA127" s="68">
        <f t="shared" si="631"/>
        <v>-2.6501765896053539E-3</v>
      </c>
      <c r="IB127" s="68">
        <f t="shared" si="435"/>
        <v>0.36137865911236999</v>
      </c>
      <c r="IC127" s="68"/>
      <c r="ID127" s="15">
        <f t="shared" si="436"/>
        <v>7.3572120038722141E-2</v>
      </c>
      <c r="IF127" s="13">
        <v>253.77</v>
      </c>
      <c r="IG127" s="68">
        <f t="shared" si="437"/>
        <v>1.5120604824192972E-2</v>
      </c>
      <c r="IH127" s="68">
        <f t="shared" si="632"/>
        <v>1.0245888783770842E-2</v>
      </c>
      <c r="II127" s="68">
        <f t="shared" si="438"/>
        <v>0.4501142857142858</v>
      </c>
      <c r="IJ127" s="68"/>
      <c r="IK127" s="15">
        <f t="shared" si="439"/>
        <v>9.4591097308488636E-2</v>
      </c>
      <c r="IM127" s="13">
        <v>237.04</v>
      </c>
      <c r="IN127" s="68">
        <f t="shared" si="440"/>
        <v>1.0659162616184872E-2</v>
      </c>
      <c r="IO127" s="68">
        <f t="shared" si="633"/>
        <v>5.7844465757627425E-3</v>
      </c>
      <c r="IP127" s="68">
        <f t="shared" si="441"/>
        <v>3.6287834407342312</v>
      </c>
      <c r="IQ127" s="68"/>
      <c r="IR127" s="15">
        <f t="shared" si="442"/>
        <v>0.26414591221801503</v>
      </c>
      <c r="IT127" s="13">
        <v>69.739999999999995</v>
      </c>
      <c r="IU127" s="68">
        <f t="shared" si="443"/>
        <v>2.1532151750402798E-2</v>
      </c>
      <c r="IV127" s="68">
        <f t="shared" si="634"/>
        <v>1.665743570998067E-2</v>
      </c>
      <c r="IW127" s="68">
        <f t="shared" si="444"/>
        <v>2.8213698630136985</v>
      </c>
      <c r="IX127" s="68"/>
      <c r="IY127" s="15">
        <f t="shared" si="445"/>
        <v>0.35707336057598743</v>
      </c>
      <c r="JA127" s="13">
        <v>698.53</v>
      </c>
      <c r="JB127" s="68">
        <f t="shared" si="446"/>
        <v>2.3712171173151535E-2</v>
      </c>
      <c r="JC127" s="68">
        <f t="shared" si="635"/>
        <v>1.8837455132729407E-2</v>
      </c>
      <c r="JD127" s="68">
        <f t="shared" si="447"/>
        <v>0.41288430420711975</v>
      </c>
      <c r="JE127" s="68"/>
      <c r="JF127" s="15">
        <f t="shared" si="448"/>
        <v>0.19302830011443012</v>
      </c>
      <c r="JH127" s="13">
        <v>486</v>
      </c>
      <c r="JI127" s="68">
        <f t="shared" si="449"/>
        <v>1.8014243820695483E-2</v>
      </c>
      <c r="JJ127" s="68">
        <f t="shared" si="636"/>
        <v>1.3139527780273354E-2</v>
      </c>
      <c r="JK127" s="68">
        <f t="shared" si="450"/>
        <v>0.19501340087044186</v>
      </c>
      <c r="JL127" s="68"/>
      <c r="JM127" s="15">
        <f t="shared" si="451"/>
        <v>0.15302491103202848</v>
      </c>
      <c r="JO127" s="13">
        <v>14.07</v>
      </c>
      <c r="JP127" s="68">
        <f t="shared" si="452"/>
        <v>2.4763292061179887E-2</v>
      </c>
      <c r="JQ127" s="68">
        <f t="shared" si="637"/>
        <v>1.9888576020757758E-2</v>
      </c>
      <c r="JR127" s="68">
        <f t="shared" si="453"/>
        <v>-0.52522355323097691</v>
      </c>
      <c r="JS127" s="68"/>
      <c r="JT127" s="15">
        <f t="shared" si="454"/>
        <v>0.38076545632973513</v>
      </c>
      <c r="JV127" s="13">
        <v>1.75</v>
      </c>
      <c r="JW127" s="68">
        <f t="shared" si="455"/>
        <v>5.7471264367816143E-3</v>
      </c>
      <c r="JX127" s="68">
        <f t="shared" si="638"/>
        <v>8.7241039635948484E-4</v>
      </c>
      <c r="JY127" s="68">
        <f t="shared" si="456"/>
        <v>-0.30830039525691694</v>
      </c>
      <c r="JZ127" s="68"/>
      <c r="KA127" s="15">
        <f t="shared" si="457"/>
        <v>-2.7777777777777801E-2</v>
      </c>
      <c r="KC127" s="13">
        <v>18.14</v>
      </c>
      <c r="KD127" s="68">
        <f t="shared" si="458"/>
        <v>-7.9187817258883186E-2</v>
      </c>
      <c r="KE127" s="68">
        <f t="shared" si="639"/>
        <v>-8.4062533299305311E-2</v>
      </c>
      <c r="KF127" s="68">
        <f t="shared" si="459"/>
        <v>-6.8788501026694038E-2</v>
      </c>
      <c r="KG127" s="68"/>
      <c r="KH127" s="15">
        <f t="shared" si="460"/>
        <v>-0.18214607754733991</v>
      </c>
      <c r="KI127" s="18"/>
      <c r="KJ127" s="13">
        <v>84.57</v>
      </c>
      <c r="KK127" s="68">
        <f t="shared" si="461"/>
        <v>-1.0992866331423365E-2</v>
      </c>
      <c r="KL127" s="68">
        <f t="shared" si="640"/>
        <v>-1.5867582371845493E-2</v>
      </c>
      <c r="KM127" s="68">
        <f t="shared" si="462"/>
        <v>3.0080568720379142</v>
      </c>
      <c r="KN127" s="68"/>
      <c r="KO127" s="15">
        <f t="shared" si="463"/>
        <v>0.25829489659276894</v>
      </c>
      <c r="KQ127" s="13">
        <v>1.51</v>
      </c>
      <c r="KR127" s="68">
        <f t="shared" si="464"/>
        <v>1.3422818791946321E-2</v>
      </c>
      <c r="KS127" s="68">
        <f t="shared" si="641"/>
        <v>8.548102751524192E-3</v>
      </c>
      <c r="KT127" s="68">
        <f t="shared" si="465"/>
        <v>-0.42366412213740462</v>
      </c>
      <c r="KU127" s="68"/>
      <c r="KV127" s="15">
        <f t="shared" si="466"/>
        <v>0.49504950495049505</v>
      </c>
      <c r="KW127" s="18"/>
      <c r="KX127" s="13">
        <v>32.89</v>
      </c>
      <c r="KY127" s="68">
        <f t="shared" si="467"/>
        <v>-3.2647058823529397E-2</v>
      </c>
      <c r="KZ127" s="68">
        <f t="shared" si="642"/>
        <v>-3.7521774863951529E-2</v>
      </c>
      <c r="LA127" s="68">
        <f t="shared" si="468"/>
        <v>-0.54274989573196164</v>
      </c>
      <c r="LB127" s="68"/>
      <c r="LC127" s="15">
        <f t="shared" si="469"/>
        <v>0.38717840573597634</v>
      </c>
      <c r="LD127" s="18"/>
      <c r="LE127" s="13">
        <v>59.37</v>
      </c>
      <c r="LF127" s="68">
        <f t="shared" si="470"/>
        <v>-1.7703507610853746E-2</v>
      </c>
      <c r="LG127" s="68">
        <f t="shared" si="643"/>
        <v>-2.2578223651275875E-2</v>
      </c>
      <c r="LH127" s="68">
        <f t="shared" si="471"/>
        <v>0.65699134803237513</v>
      </c>
      <c r="LI127" s="68"/>
      <c r="LJ127" s="15">
        <f t="shared" si="472"/>
        <v>0.28757319453480801</v>
      </c>
      <c r="LL127" s="13">
        <v>122.35</v>
      </c>
      <c r="LM127" s="68">
        <f t="shared" si="473"/>
        <v>1.0989919021649301E-2</v>
      </c>
      <c r="LN127" s="68">
        <f t="shared" si="644"/>
        <v>6.1152029812271717E-3</v>
      </c>
      <c r="LO127" s="68">
        <f t="shared" si="474"/>
        <v>0.39828571428571424</v>
      </c>
      <c r="LP127" s="68"/>
      <c r="LQ127" s="15">
        <f t="shared" si="475"/>
        <v>0.56437795678302016</v>
      </c>
      <c r="LS127" s="13">
        <v>15.7</v>
      </c>
      <c r="LT127" s="68">
        <f t="shared" si="476"/>
        <v>1.4211886304909487E-2</v>
      </c>
      <c r="LU127" s="68">
        <f t="shared" si="645"/>
        <v>9.3371702644873579E-3</v>
      </c>
      <c r="LV127" s="68"/>
      <c r="LW127" s="68"/>
      <c r="LX127" s="15">
        <f t="shared" si="477"/>
        <v>0.69729729729729717</v>
      </c>
      <c r="LZ127" s="13">
        <v>15.8</v>
      </c>
      <c r="MA127" s="68">
        <f t="shared" si="478"/>
        <v>3.6745406824147016E-2</v>
      </c>
      <c r="MB127" s="68">
        <f t="shared" si="646"/>
        <v>3.1870690783724884E-2</v>
      </c>
      <c r="MC127" s="68">
        <f t="shared" si="479"/>
        <v>-0.28988764044943816</v>
      </c>
      <c r="MD127" s="68"/>
      <c r="ME127" s="15">
        <f t="shared" si="480"/>
        <v>0.17210682492581603</v>
      </c>
      <c r="MG127" s="13">
        <v>55.1</v>
      </c>
      <c r="MH127" s="68">
        <f t="shared" si="481"/>
        <v>-4.9180327868852479E-2</v>
      </c>
      <c r="MI127" s="68">
        <f t="shared" si="647"/>
        <v>-5.4055043909274611E-2</v>
      </c>
      <c r="MJ127" s="68">
        <f t="shared" si="482"/>
        <v>6.4258760107816713</v>
      </c>
      <c r="MK127" s="68"/>
      <c r="ML127" s="15">
        <f t="shared" si="483"/>
        <v>1.5953838907206785</v>
      </c>
      <c r="MN127" s="13">
        <v>142.09</v>
      </c>
      <c r="MO127" s="68">
        <f t="shared" si="484"/>
        <v>-1.6160764474423116E-3</v>
      </c>
      <c r="MP127" s="68">
        <f t="shared" si="648"/>
        <v>-6.4907924878644411E-3</v>
      </c>
      <c r="MQ127" s="68">
        <f t="shared" si="485"/>
        <v>0.12859412231930101</v>
      </c>
      <c r="MR127" s="68"/>
      <c r="MS127" s="15">
        <f t="shared" si="486"/>
        <v>0.27560822335936802</v>
      </c>
      <c r="MU127" s="13">
        <v>13.02</v>
      </c>
      <c r="MV127" s="68">
        <f t="shared" si="487"/>
        <v>2.3094688221708512E-3</v>
      </c>
      <c r="MW127" s="68">
        <f t="shared" si="649"/>
        <v>-2.5652472182512783E-3</v>
      </c>
      <c r="MX127" s="68">
        <f t="shared" si="488"/>
        <v>-0.37613799712505996</v>
      </c>
      <c r="MY127" s="68"/>
      <c r="MZ127" s="15">
        <f t="shared" si="489"/>
        <v>0.22024367385192123</v>
      </c>
      <c r="NB127" s="13">
        <v>247.89</v>
      </c>
      <c r="NC127" s="68">
        <f t="shared" si="490"/>
        <v>3.5593432760997544E-2</v>
      </c>
      <c r="ND127" s="68">
        <f t="shared" si="650"/>
        <v>3.0718716720575415E-2</v>
      </c>
      <c r="NE127" s="68">
        <f t="shared" si="491"/>
        <v>0.829851627666642</v>
      </c>
      <c r="NF127" s="68"/>
      <c r="NG127" s="15">
        <f t="shared" si="492"/>
        <v>0.48624018226512378</v>
      </c>
      <c r="NI127" s="13">
        <v>5.83</v>
      </c>
      <c r="NJ127" s="68">
        <f t="shared" si="493"/>
        <v>1.0398613518197661E-2</v>
      </c>
      <c r="NK127" s="68">
        <f t="shared" si="651"/>
        <v>5.5238974777755316E-3</v>
      </c>
      <c r="NL127" s="68">
        <f t="shared" si="494"/>
        <v>-0.95371179039301313</v>
      </c>
      <c r="NM127" s="68"/>
      <c r="NN127" s="15">
        <f t="shared" si="495"/>
        <v>0.18979591836734686</v>
      </c>
      <c r="NP127" s="13">
        <v>499.89</v>
      </c>
      <c r="NQ127" s="68">
        <f t="shared" si="496"/>
        <v>2.6552488910793509E-2</v>
      </c>
      <c r="NR127" s="68">
        <f t="shared" si="652"/>
        <v>2.1677772870371381E-2</v>
      </c>
      <c r="NS127" s="68">
        <f t="shared" si="497"/>
        <v>2.8086857142857142</v>
      </c>
      <c r="NT127" s="68"/>
      <c r="NU127" s="15">
        <f t="shared" si="498"/>
        <v>0.51974584258048817</v>
      </c>
      <c r="NW127" s="26">
        <v>165.19</v>
      </c>
      <c r="NX127" s="68">
        <f t="shared" si="499"/>
        <v>-8.7013922227555732E-3</v>
      </c>
      <c r="NY127" s="68">
        <f t="shared" si="653"/>
        <v>-1.3576108263177702E-2</v>
      </c>
      <c r="NZ127" s="68">
        <f t="shared" si="500"/>
        <v>-6.0138825671370015E-2</v>
      </c>
      <c r="OA127" s="68"/>
      <c r="OB127" s="15">
        <f t="shared" si="501"/>
        <v>-0.12736397253037512</v>
      </c>
      <c r="OD127" s="13">
        <v>1.7849999999999999</v>
      </c>
      <c r="OE127" s="68">
        <f t="shared" si="502"/>
        <v>-7.0312500000000014E-2</v>
      </c>
      <c r="OF127" s="68">
        <f t="shared" si="654"/>
        <v>-7.5187216040422139E-2</v>
      </c>
      <c r="OG127" s="68">
        <f t="shared" si="503"/>
        <v>-0.99209022023308369</v>
      </c>
      <c r="OH127" s="68"/>
      <c r="OI127" s="15">
        <f t="shared" si="504"/>
        <v>0.22260273972602737</v>
      </c>
      <c r="OK127" s="13">
        <v>192.58</v>
      </c>
      <c r="OL127" s="68">
        <f t="shared" si="505"/>
        <v>1.3365607240581039E-2</v>
      </c>
      <c r="OM127" s="68">
        <f t="shared" si="655"/>
        <v>8.4908912001589107E-3</v>
      </c>
      <c r="ON127" s="68">
        <f t="shared" si="506"/>
        <v>3.5366313309776203</v>
      </c>
      <c r="OO127" s="68"/>
      <c r="OP127" s="15">
        <f t="shared" si="507"/>
        <v>1.8911574838612824</v>
      </c>
      <c r="OR127" s="13">
        <v>6.56</v>
      </c>
      <c r="OS127" s="68">
        <f t="shared" si="508"/>
        <v>0</v>
      </c>
      <c r="OT127" s="68">
        <f t="shared" si="656"/>
        <v>-4.8747160404221295E-3</v>
      </c>
      <c r="OU127" s="68">
        <f t="shared" si="509"/>
        <v>-0.14805194805194813</v>
      </c>
      <c r="OV127" s="68"/>
      <c r="OW127" s="15">
        <f t="shared" si="510"/>
        <v>4.8571428571428559</v>
      </c>
      <c r="OY127" s="13">
        <v>145.79</v>
      </c>
      <c r="OZ127" s="68">
        <f t="shared" si="511"/>
        <v>-5.7965084560828856E-3</v>
      </c>
      <c r="PA127" s="68">
        <f t="shared" si="657"/>
        <v>-1.0671224496505014E-2</v>
      </c>
      <c r="PB127" s="68">
        <f t="shared" si="665"/>
        <v>3.4858461538461536</v>
      </c>
      <c r="PC127" s="68"/>
      <c r="PD127" s="15">
        <f t="shared" si="512"/>
        <v>0.2727193365342645</v>
      </c>
      <c r="PE127" s="18"/>
      <c r="PF127" s="13">
        <v>251.1</v>
      </c>
      <c r="PG127" s="68">
        <f t="shared" si="513"/>
        <v>5.7275603797012336E-3</v>
      </c>
      <c r="PH127" s="68">
        <f t="shared" si="658"/>
        <v>8.5284433927910411E-4</v>
      </c>
      <c r="PI127" s="68">
        <f t="shared" si="514"/>
        <v>-0.27886272257323375</v>
      </c>
      <c r="PJ127" s="68"/>
      <c r="PK127" s="15">
        <f t="shared" si="515"/>
        <v>0.20068856692009754</v>
      </c>
      <c r="PM127" s="13"/>
      <c r="PN127" s="68">
        <f t="shared" si="516"/>
        <v>0</v>
      </c>
      <c r="PO127" s="68">
        <f t="shared" si="517"/>
        <v>-4.8747160404221295E-3</v>
      </c>
      <c r="PP127" s="68">
        <f t="shared" si="518"/>
        <v>0</v>
      </c>
      <c r="PQ127" s="68"/>
      <c r="PR127" s="15">
        <f t="shared" si="519"/>
        <v>0</v>
      </c>
      <c r="PT127" s="13">
        <v>5.48</v>
      </c>
      <c r="PU127" s="68">
        <f t="shared" si="520"/>
        <v>1.2939001848428888E-2</v>
      </c>
      <c r="PV127" s="68">
        <f t="shared" si="659"/>
        <v>8.0642858080067596E-3</v>
      </c>
      <c r="PW127" s="68">
        <f t="shared" si="521"/>
        <v>-0.37155963302752293</v>
      </c>
      <c r="PX127" s="68"/>
      <c r="PY127" s="15">
        <f t="shared" si="522"/>
        <v>6.8226120857699912E-2</v>
      </c>
      <c r="QA127" s="13">
        <v>231.37</v>
      </c>
      <c r="QB127" s="68">
        <f t="shared" si="523"/>
        <v>2.2223204029336401E-2</v>
      </c>
      <c r="QC127" s="68">
        <f t="shared" si="660"/>
        <v>1.7348487988914273E-2</v>
      </c>
      <c r="QD127" s="68">
        <f t="shared" si="524"/>
        <v>-0.3142357509114081</v>
      </c>
      <c r="QE127" s="68"/>
      <c r="QF127" s="15">
        <f t="shared" si="525"/>
        <v>0.20668613747783454</v>
      </c>
      <c r="QH127" s="13">
        <v>1.33</v>
      </c>
      <c r="QI127" s="68">
        <f t="shared" si="526"/>
        <v>2.3076923076923096E-2</v>
      </c>
      <c r="QJ127" s="68">
        <f t="shared" si="661"/>
        <v>1.8202207036500967E-2</v>
      </c>
      <c r="QK127" s="68">
        <f t="shared" si="527"/>
        <v>-0.47011952191235051</v>
      </c>
      <c r="QL127" s="68"/>
      <c r="QM127" s="15">
        <f t="shared" si="528"/>
        <v>2.3076923076923096E-2</v>
      </c>
      <c r="QO127" s="13">
        <v>12.53</v>
      </c>
      <c r="QP127" s="68">
        <f t="shared" si="529"/>
        <v>3.2125205930807151E-2</v>
      </c>
      <c r="QQ127" s="68">
        <f t="shared" si="662"/>
        <v>2.7250489890385022E-2</v>
      </c>
      <c r="QR127" s="68">
        <f t="shared" si="530"/>
        <v>-0.98472659011677521</v>
      </c>
      <c r="QS127" s="68"/>
      <c r="QT127" s="15">
        <f t="shared" si="531"/>
        <v>9.1463414634146242E-2</v>
      </c>
      <c r="QV127" s="13">
        <v>1.47</v>
      </c>
      <c r="QW127" s="68">
        <f t="shared" si="532"/>
        <v>2.0833333333333353E-2</v>
      </c>
      <c r="QX127" s="68">
        <f t="shared" si="663"/>
        <v>1.5958617292911224E-2</v>
      </c>
      <c r="QY127" s="68">
        <f t="shared" si="533"/>
        <v>-0.58356940509915012</v>
      </c>
      <c r="QZ127" s="68"/>
      <c r="RA127" s="15">
        <f t="shared" si="534"/>
        <v>-0.39926440539436048</v>
      </c>
      <c r="RC127" s="13">
        <v>36.950000000000003</v>
      </c>
      <c r="RD127" s="68">
        <f t="shared" si="535"/>
        <v>7.0863995639140129E-3</v>
      </c>
      <c r="RE127" s="68">
        <f t="shared" si="664"/>
        <v>2.2116835234918834E-3</v>
      </c>
      <c r="RF127" s="68">
        <f t="shared" si="536"/>
        <v>-0.2017714409159645</v>
      </c>
      <c r="RG127" s="68"/>
      <c r="RH127" s="15">
        <f t="shared" si="537"/>
        <v>0.49292929292929305</v>
      </c>
      <c r="RJ127" s="13">
        <v>210.27</v>
      </c>
      <c r="RK127" s="68">
        <f t="shared" si="538"/>
        <v>3.6275118132786948E-3</v>
      </c>
      <c r="RL127" s="68">
        <f t="shared" si="539"/>
        <v>-1.2472042271434347E-3</v>
      </c>
      <c r="RM127" s="68">
        <f t="shared" si="540"/>
        <v>-2.4631227386585037E-2</v>
      </c>
      <c r="RN127" s="68"/>
      <c r="RO127" s="15">
        <f t="shared" si="541"/>
        <v>6.8879625864172483E-2</v>
      </c>
      <c r="RQ127" s="13">
        <v>13.35</v>
      </c>
      <c r="RR127" s="68">
        <f t="shared" si="542"/>
        <v>-5.2160953800298275E-3</v>
      </c>
      <c r="RS127" s="68">
        <f t="shared" si="543"/>
        <v>-1.0090811420451956E-2</v>
      </c>
      <c r="RT127" s="68">
        <f t="shared" si="544"/>
        <v>-8.8114754098360712E-2</v>
      </c>
      <c r="RU127" s="68"/>
      <c r="RV127" s="15">
        <f t="shared" si="545"/>
        <v>-0.35940499040307106</v>
      </c>
      <c r="RX127" s="13">
        <v>139.91999999999999</v>
      </c>
      <c r="RY127" s="68">
        <f t="shared" si="546"/>
        <v>1.9082301529497275E-2</v>
      </c>
      <c r="RZ127" s="68">
        <f t="shared" si="547"/>
        <v>1.4207585489075147E-2</v>
      </c>
      <c r="SA127" s="68">
        <f t="shared" si="548"/>
        <v>5.1555689162783594E-2</v>
      </c>
      <c r="SB127" s="68"/>
      <c r="SC127" s="15">
        <f t="shared" si="549"/>
        <v>0.85005950019833398</v>
      </c>
      <c r="SE127" s="13">
        <v>10.79</v>
      </c>
      <c r="SF127" s="68">
        <f t="shared" si="550"/>
        <v>-2.441229656419542E-2</v>
      </c>
      <c r="SG127" s="68">
        <f t="shared" si="551"/>
        <v>-2.9287012604617548E-2</v>
      </c>
      <c r="SH127" s="68">
        <f t="shared" si="552"/>
        <v>-0.13680000000000006</v>
      </c>
      <c r="SI127" s="68"/>
      <c r="SJ127" s="15">
        <f t="shared" si="553"/>
        <v>-0.29292267365661867</v>
      </c>
      <c r="SL127" s="13">
        <v>0.89900000000000002</v>
      </c>
      <c r="SM127" s="68">
        <f t="shared" si="554"/>
        <v>-2.282608695652176E-2</v>
      </c>
      <c r="SN127" s="68">
        <f t="shared" si="555"/>
        <v>-2.7700802996943889E-2</v>
      </c>
      <c r="SO127" s="68">
        <f t="shared" si="556"/>
        <v>-0.36690140845070418</v>
      </c>
      <c r="SP127" s="68"/>
      <c r="SQ127" s="15">
        <f t="shared" si="557"/>
        <v>-0.10990099009900989</v>
      </c>
      <c r="SS127" s="13">
        <v>14.94</v>
      </c>
      <c r="ST127" s="68">
        <f t="shared" si="558"/>
        <v>-4.5367412140575131E-2</v>
      </c>
      <c r="SU127" s="68">
        <f t="shared" si="559"/>
        <v>-5.0242128180997263E-2</v>
      </c>
      <c r="SV127" s="68">
        <f t="shared" si="560"/>
        <v>-7.4349442379182215E-2</v>
      </c>
      <c r="SW127" s="68"/>
      <c r="SX127" s="15">
        <f t="shared" si="561"/>
        <v>0.77857142857142847</v>
      </c>
      <c r="SZ127" s="13">
        <v>36.56</v>
      </c>
      <c r="TA127" s="68">
        <f t="shared" si="562"/>
        <v>-3.1266560678325374E-2</v>
      </c>
      <c r="TB127" s="68">
        <f t="shared" si="563"/>
        <v>-3.6141276718747506E-2</v>
      </c>
      <c r="TC127" s="68">
        <f t="shared" si="564"/>
        <v>-9.4377012633143312E-2</v>
      </c>
      <c r="TD127" s="68"/>
      <c r="TE127" s="15">
        <f t="shared" si="565"/>
        <v>1.3435897435897437</v>
      </c>
      <c r="TG127" s="417">
        <v>0.1716</v>
      </c>
      <c r="TH127" s="68">
        <f t="shared" si="566"/>
        <v>-2.1664766248574673E-2</v>
      </c>
      <c r="TI127" s="68">
        <f t="shared" si="567"/>
        <v>-2.6539482288996802E-2</v>
      </c>
      <c r="TJ127" s="68">
        <f t="shared" si="568"/>
        <v>-0.22</v>
      </c>
      <c r="TK127" s="68"/>
      <c r="TL127" s="15">
        <f t="shared" si="569"/>
        <v>1.2389380530973396E-2</v>
      </c>
      <c r="TN127" s="13">
        <v>60.86</v>
      </c>
      <c r="TO127" s="68">
        <f t="shared" si="570"/>
        <v>2.0113979215554859E-2</v>
      </c>
      <c r="TP127" s="68">
        <f t="shared" si="571"/>
        <v>1.5239263175132731E-2</v>
      </c>
      <c r="TQ127" s="68">
        <f t="shared" si="572"/>
        <v>-0.11291204186192268</v>
      </c>
      <c r="TR127" s="68"/>
      <c r="TS127" s="15">
        <f t="shared" si="573"/>
        <v>1.0457142857142856</v>
      </c>
      <c r="TU127" s="417">
        <v>3.01</v>
      </c>
      <c r="TV127" s="68">
        <f t="shared" si="574"/>
        <v>-8.5106382978723485E-2</v>
      </c>
      <c r="TW127" s="68">
        <f t="shared" si="575"/>
        <v>-8.9981099019145611E-2</v>
      </c>
      <c r="TX127" s="68">
        <f t="shared" si="576"/>
        <v>-0.31746031746031755</v>
      </c>
      <c r="TY127" s="68"/>
      <c r="TZ127" s="15">
        <f t="shared" si="577"/>
        <v>0.76023391812865493</v>
      </c>
      <c r="UB127" s="13"/>
      <c r="UC127" s="68">
        <f t="shared" si="578"/>
        <v>0</v>
      </c>
      <c r="UD127" s="68">
        <f t="shared" si="579"/>
        <v>-4.8747160404221295E-3</v>
      </c>
      <c r="UE127" s="68">
        <f t="shared" si="580"/>
        <v>0</v>
      </c>
      <c r="UF127" s="68"/>
      <c r="UG127" s="15">
        <f t="shared" si="581"/>
        <v>0</v>
      </c>
      <c r="UI127" s="417"/>
      <c r="UJ127" s="68">
        <f t="shared" si="582"/>
        <v>0</v>
      </c>
      <c r="UK127" s="68">
        <f t="shared" si="583"/>
        <v>-4.8747160404221295E-3</v>
      </c>
      <c r="UL127" s="68">
        <f t="shared" si="584"/>
        <v>0</v>
      </c>
      <c r="UM127" s="68"/>
      <c r="UN127" s="15">
        <f t="shared" si="585"/>
        <v>0</v>
      </c>
      <c r="UP127" s="417"/>
      <c r="UQ127" s="68">
        <f t="shared" si="586"/>
        <v>0</v>
      </c>
      <c r="UR127" s="68">
        <f t="shared" si="587"/>
        <v>-4.8747160404221295E-3</v>
      </c>
      <c r="US127" s="68">
        <f t="shared" si="588"/>
        <v>0</v>
      </c>
      <c r="UT127" s="68"/>
      <c r="UU127" s="15">
        <f t="shared" si="589"/>
        <v>0</v>
      </c>
      <c r="UW127" s="417"/>
      <c r="UX127" s="68">
        <f t="shared" si="590"/>
        <v>0</v>
      </c>
      <c r="UY127" s="68">
        <f t="shared" si="591"/>
        <v>-4.8747160404221295E-3</v>
      </c>
      <c r="UZ127" s="68">
        <f t="shared" si="592"/>
        <v>0</v>
      </c>
      <c r="VA127" s="68"/>
      <c r="VB127" s="15">
        <f t="shared" si="593"/>
        <v>0</v>
      </c>
      <c r="VD127" s="417"/>
      <c r="VE127" s="68">
        <f t="shared" si="594"/>
        <v>0</v>
      </c>
      <c r="VF127" s="68">
        <f t="shared" si="595"/>
        <v>-4.8747160404221295E-3</v>
      </c>
      <c r="VG127" s="68">
        <f t="shared" si="596"/>
        <v>0</v>
      </c>
      <c r="VH127" s="68"/>
      <c r="VI127" s="15">
        <f t="shared" si="597"/>
        <v>0</v>
      </c>
      <c r="VM127" s="21">
        <f t="shared" si="598"/>
        <v>1.6000577576294331E-3</v>
      </c>
      <c r="VN127" s="49"/>
      <c r="VO127" s="21">
        <f t="shared" si="599"/>
        <v>0.83724813304652501</v>
      </c>
      <c r="VP127" s="14"/>
      <c r="VQ127" s="21">
        <f t="shared" si="600"/>
        <v>0.36254048504265285</v>
      </c>
    </row>
    <row r="128" spans="1:589" ht="15.75" customHeight="1" x14ac:dyDescent="0.2">
      <c r="A128" s="127">
        <v>45832</v>
      </c>
      <c r="B128" s="4">
        <f t="shared" si="333"/>
        <v>45832</v>
      </c>
      <c r="C128" s="13">
        <v>43089.61</v>
      </c>
      <c r="D128" s="138">
        <f t="shared" si="334"/>
        <v>507.77000000000407</v>
      </c>
      <c r="E128" s="68">
        <f t="shared" si="335"/>
        <v>1.192456690457726E-2</v>
      </c>
      <c r="F128" s="15">
        <f t="shared" si="336"/>
        <v>1.2819367707293715E-2</v>
      </c>
      <c r="G128" s="13">
        <v>6092.24</v>
      </c>
      <c r="H128" s="138">
        <f t="shared" si="337"/>
        <v>67.050000000000182</v>
      </c>
      <c r="I128" s="68">
        <f t="shared" si="338"/>
        <v>1.1128279772090206E-2</v>
      </c>
      <c r="J128" s="15">
        <f t="shared" si="339"/>
        <v>3.5808100815590181E-2</v>
      </c>
      <c r="K128" s="13">
        <v>19912.53</v>
      </c>
      <c r="L128" s="138">
        <f t="shared" si="340"/>
        <v>281.55999999999767</v>
      </c>
      <c r="M128" s="68">
        <f t="shared" si="341"/>
        <v>1.4342643282527438E-2</v>
      </c>
      <c r="N128" s="15">
        <f t="shared" si="342"/>
        <v>3.1160817346157145E-2</v>
      </c>
      <c r="O128" s="13">
        <v>2161.21</v>
      </c>
      <c r="P128" s="138">
        <f t="shared" si="343"/>
        <v>28.5300000000002</v>
      </c>
      <c r="Q128" s="68">
        <f t="shared" si="344"/>
        <v>1.3377534369900877E-2</v>
      </c>
      <c r="R128" s="15">
        <f t="shared" si="345"/>
        <v>-3.0917064246511382E-2</v>
      </c>
      <c r="S128" s="18">
        <f t="shared" si="346"/>
        <v>8.836346826581843E-3</v>
      </c>
      <c r="T128" s="121">
        <f t="shared" si="347"/>
        <v>264.22460819543176</v>
      </c>
      <c r="U128" s="121">
        <f t="shared" si="348"/>
        <v>264.22460819543176</v>
      </c>
      <c r="V128" s="134">
        <f t="shared" si="349"/>
        <v>6.7335490529389285E-3</v>
      </c>
      <c r="W128" s="21">
        <f t="shared" si="601"/>
        <v>2.1278143175973978E-2</v>
      </c>
      <c r="X128" s="18">
        <f t="shared" si="350"/>
        <v>1.2693256082273945E-2</v>
      </c>
      <c r="Y128" s="353">
        <v>87645.18</v>
      </c>
      <c r="Z128" s="15">
        <v>1.9999999999999999E-6</v>
      </c>
      <c r="AA128" s="21">
        <f t="shared" si="351"/>
        <v>-6.7315490529389283E-3</v>
      </c>
      <c r="AC128" s="13">
        <v>229.98</v>
      </c>
      <c r="AD128" s="68">
        <f t="shared" si="352"/>
        <v>1.6890696851786315E-2</v>
      </c>
      <c r="AE128" s="68">
        <f t="shared" si="602"/>
        <v>1.0157147798847386E-2</v>
      </c>
      <c r="AF128" s="68">
        <f t="shared" si="353"/>
        <v>0.3957637919524184</v>
      </c>
      <c r="AG128" s="68"/>
      <c r="AH128" s="15">
        <f t="shared" si="354"/>
        <v>1.2369591055156942E-2</v>
      </c>
      <c r="AJ128" s="13">
        <v>22.77</v>
      </c>
      <c r="AK128" s="68">
        <f t="shared" si="355"/>
        <v>1.3351134846461981E-2</v>
      </c>
      <c r="AL128" s="68">
        <f t="shared" si="603"/>
        <v>6.6175857935230524E-3</v>
      </c>
      <c r="AM128" s="68">
        <f t="shared" si="356"/>
        <v>0.22419354838709665</v>
      </c>
      <c r="AN128" s="68"/>
      <c r="AO128" s="15">
        <f t="shared" si="357"/>
        <v>8.273894436519251E-2</v>
      </c>
      <c r="AQ128" s="13">
        <v>21.54</v>
      </c>
      <c r="AR128" s="68">
        <f t="shared" si="358"/>
        <v>1.3647058823529372E-2</v>
      </c>
      <c r="AS128" s="68">
        <f t="shared" si="604"/>
        <v>6.913509770590443E-3</v>
      </c>
      <c r="AT128" s="68">
        <f t="shared" si="359"/>
        <v>0.24724956572090329</v>
      </c>
      <c r="AU128" s="68"/>
      <c r="AV128" s="15">
        <f t="shared" si="360"/>
        <v>3.260363297624606E-3</v>
      </c>
      <c r="AX128" s="13">
        <v>212.14</v>
      </c>
      <c r="AY128" s="68">
        <f t="shared" si="361"/>
        <v>1.1105285734712284E-2</v>
      </c>
      <c r="AZ128" s="68">
        <f t="shared" si="605"/>
        <v>4.371736681773355E-3</v>
      </c>
      <c r="BA128" s="68">
        <f t="shared" si="362"/>
        <v>0.58195376584638325</v>
      </c>
      <c r="BB128" s="68"/>
      <c r="BC128" s="15">
        <f t="shared" si="363"/>
        <v>3.8934325872961403E-2</v>
      </c>
      <c r="BE128" s="13">
        <v>78.540000000000006</v>
      </c>
      <c r="BF128" s="68">
        <f t="shared" si="364"/>
        <v>6.5359477124183659E-3</v>
      </c>
      <c r="BG128" s="68">
        <f t="shared" si="606"/>
        <v>-1.9760134052056264E-4</v>
      </c>
      <c r="BH128" s="68"/>
      <c r="BI128" s="68"/>
      <c r="BJ128" s="15">
        <f t="shared" si="365"/>
        <v>6.6105606081172857E-2</v>
      </c>
      <c r="BL128" s="13">
        <v>74.150000000000006</v>
      </c>
      <c r="BM128" s="68">
        <f t="shared" si="366"/>
        <v>1.7146776406035662E-2</v>
      </c>
      <c r="BN128" s="68">
        <f t="shared" si="607"/>
        <v>1.0413227353096733E-2</v>
      </c>
      <c r="BO128" s="68">
        <f t="shared" si="367"/>
        <v>0.24873694846749753</v>
      </c>
      <c r="BP128" s="68"/>
      <c r="BQ128" s="15">
        <f t="shared" si="368"/>
        <v>0.11722163628145248</v>
      </c>
      <c r="BS128" s="13">
        <v>41.26</v>
      </c>
      <c r="BT128" s="68">
        <f t="shared" si="369"/>
        <v>2.1792966815254961E-2</v>
      </c>
      <c r="BU128" s="68">
        <f t="shared" si="608"/>
        <v>1.5059417762316032E-2</v>
      </c>
      <c r="BV128" s="68">
        <f t="shared" si="370"/>
        <v>0.10735373054213634</v>
      </c>
      <c r="BW128" s="68"/>
      <c r="BX128" s="15">
        <f t="shared" si="371"/>
        <v>7.8692810457516291E-2</v>
      </c>
      <c r="BZ128" s="13"/>
      <c r="CA128" s="68">
        <f t="shared" si="372"/>
        <v>0</v>
      </c>
      <c r="CB128" s="68">
        <f t="shared" si="609"/>
        <v>0</v>
      </c>
      <c r="CC128" s="68">
        <f t="shared" si="373"/>
        <v>0</v>
      </c>
      <c r="CD128" s="68"/>
      <c r="CE128" s="15">
        <f t="shared" si="374"/>
        <v>0</v>
      </c>
      <c r="CG128" s="13">
        <v>30.45</v>
      </c>
      <c r="CH128" s="68">
        <f t="shared" si="375"/>
        <v>0</v>
      </c>
      <c r="CI128" s="68">
        <f t="shared" si="610"/>
        <v>-6.7335490529389285E-3</v>
      </c>
      <c r="CJ128" s="68">
        <f t="shared" si="376"/>
        <v>7.2775388686734657E-3</v>
      </c>
      <c r="CK128" s="68"/>
      <c r="CL128" s="15">
        <f t="shared" si="377"/>
        <v>-0.11379511059371362</v>
      </c>
      <c r="CN128" s="13">
        <v>32.71</v>
      </c>
      <c r="CO128" s="68">
        <f t="shared" si="378"/>
        <v>1.6469857054070888E-2</v>
      </c>
      <c r="CP128" s="68">
        <f t="shared" si="611"/>
        <v>9.7363080011319582E-3</v>
      </c>
      <c r="CQ128" s="68">
        <f t="shared" si="379"/>
        <v>4.3714103382259124E-2</v>
      </c>
      <c r="CR128" s="68"/>
      <c r="CS128" s="15">
        <f t="shared" si="380"/>
        <v>-2.2706901703017569E-2</v>
      </c>
      <c r="CU128" s="13">
        <v>36.799999999999997</v>
      </c>
      <c r="CV128" s="68">
        <f t="shared" si="381"/>
        <v>1.3494904984852516E-2</v>
      </c>
      <c r="CW128" s="68">
        <f t="shared" si="612"/>
        <v>6.7613559319135872E-3</v>
      </c>
      <c r="CX128" s="68">
        <f t="shared" si="382"/>
        <v>0.14463452566096419</v>
      </c>
      <c r="CY128" s="68"/>
      <c r="CZ128" s="15">
        <f t="shared" si="383"/>
        <v>-1.2875536480686801E-2</v>
      </c>
      <c r="DB128" s="13">
        <v>19.89</v>
      </c>
      <c r="DC128" s="68">
        <f t="shared" si="384"/>
        <v>1.2729124236252545E-2</v>
      </c>
      <c r="DD128" s="68">
        <f t="shared" si="613"/>
        <v>5.9955751833136164E-3</v>
      </c>
      <c r="DE128" s="68">
        <f t="shared" si="385"/>
        <v>-9.0534979423868331E-2</v>
      </c>
      <c r="DF128" s="68"/>
      <c r="DG128" s="15">
        <f t="shared" si="386"/>
        <v>-2.308447937131625E-2</v>
      </c>
      <c r="DI128" s="13">
        <v>49.22</v>
      </c>
      <c r="DJ128" s="68">
        <f t="shared" si="387"/>
        <v>1.2757201646090482E-2</v>
      </c>
      <c r="DK128" s="68">
        <f t="shared" si="614"/>
        <v>6.0236525931515539E-3</v>
      </c>
      <c r="DL128" s="68">
        <f t="shared" si="388"/>
        <v>0.11483578708946773</v>
      </c>
      <c r="DM128" s="68"/>
      <c r="DN128" s="15">
        <f t="shared" si="389"/>
        <v>0.16745730550284638</v>
      </c>
      <c r="DP128" s="13">
        <v>42.31</v>
      </c>
      <c r="DQ128" s="68">
        <f t="shared" si="390"/>
        <v>2.5199903077295836E-2</v>
      </c>
      <c r="DR128" s="68">
        <f t="shared" si="615"/>
        <v>1.8466354024356906E-2</v>
      </c>
      <c r="DS128" s="68"/>
      <c r="DT128" s="68"/>
      <c r="DU128" s="15">
        <f t="shared" si="391"/>
        <v>0.11108193277310935</v>
      </c>
      <c r="DV128" s="18"/>
      <c r="DW128" s="13">
        <v>34.299999999999997</v>
      </c>
      <c r="DX128" s="68">
        <f t="shared" si="392"/>
        <v>3.4378769601930058E-2</v>
      </c>
      <c r="DY128" s="68">
        <f t="shared" si="616"/>
        <v>2.7645220548991128E-2</v>
      </c>
      <c r="DZ128" s="68">
        <f t="shared" si="393"/>
        <v>0.83030949839914625</v>
      </c>
      <c r="EA128" s="68"/>
      <c r="EB128" s="15">
        <f t="shared" si="394"/>
        <v>2.4798326859874466E-2</v>
      </c>
      <c r="ED128" s="13">
        <v>37.5</v>
      </c>
      <c r="EE128" s="68">
        <f t="shared" si="395"/>
        <v>2.1241830065359509E-2</v>
      </c>
      <c r="EF128" s="68">
        <f t="shared" si="617"/>
        <v>1.450828101242058E-2</v>
      </c>
      <c r="EG128" s="68">
        <f t="shared" si="396"/>
        <v>0.78316690442225378</v>
      </c>
      <c r="EH128" s="68"/>
      <c r="EI128" s="15">
        <f t="shared" si="397"/>
        <v>1.6811279826464139E-2</v>
      </c>
      <c r="EK128" s="13">
        <v>122.04</v>
      </c>
      <c r="EL128" s="68">
        <f t="shared" si="398"/>
        <v>1.7678452301534395E-2</v>
      </c>
      <c r="EM128" s="68">
        <f t="shared" si="618"/>
        <v>1.0944903248595466E-2</v>
      </c>
      <c r="EN128" s="68">
        <f t="shared" si="399"/>
        <v>0.8909203594669971</v>
      </c>
      <c r="EO128" s="68"/>
      <c r="EP128" s="15">
        <f t="shared" si="400"/>
        <v>9.6495956873315442E-2</v>
      </c>
      <c r="ER128" s="13">
        <v>37.229999999999997</v>
      </c>
      <c r="ES128" s="68">
        <f t="shared" si="401"/>
        <v>0</v>
      </c>
      <c r="ET128" s="68">
        <f t="shared" si="619"/>
        <v>-6.7335490529389285E-3</v>
      </c>
      <c r="EU128" s="68">
        <f t="shared" si="402"/>
        <v>6.6456602692638228E-2</v>
      </c>
      <c r="EV128" s="68"/>
      <c r="EW128" s="15">
        <f t="shared" si="403"/>
        <v>-4.2684494728722128E-2</v>
      </c>
      <c r="EY128" s="13">
        <v>38.1</v>
      </c>
      <c r="EZ128" s="68">
        <f t="shared" si="404"/>
        <v>-2.0565552699228721E-2</v>
      </c>
      <c r="FA128" s="68">
        <f t="shared" si="620"/>
        <v>-2.729910175216765E-2</v>
      </c>
      <c r="FB128" s="68"/>
      <c r="FC128" s="68"/>
      <c r="FD128" s="15">
        <f t="shared" si="405"/>
        <v>0.55004068348250623</v>
      </c>
      <c r="FF128" s="13">
        <v>57.3</v>
      </c>
      <c r="FG128" s="68">
        <f t="shared" si="406"/>
        <v>-1.1387163561076668E-2</v>
      </c>
      <c r="FH128" s="68">
        <f t="shared" si="621"/>
        <v>-1.8120712614015596E-2</v>
      </c>
      <c r="FI128" s="68">
        <f t="shared" si="407"/>
        <v>-3.0128639133378491E-2</v>
      </c>
      <c r="FJ128" s="68"/>
      <c r="FK128" s="15">
        <f t="shared" si="408"/>
        <v>8.980454305335412E-3</v>
      </c>
      <c r="FM128" s="13">
        <v>188.13</v>
      </c>
      <c r="FN128" s="68">
        <f t="shared" si="409"/>
        <v>2.5287481606626989E-2</v>
      </c>
      <c r="FO128" s="68">
        <f t="shared" si="622"/>
        <v>1.8553932553688059E-2</v>
      </c>
      <c r="FP128" s="68">
        <f t="shared" si="410"/>
        <v>0.61790505675954588</v>
      </c>
      <c r="FQ128" s="68"/>
      <c r="FR128" s="15">
        <f t="shared" si="411"/>
        <v>3.5615985907739726E-2</v>
      </c>
      <c r="FT128" s="13">
        <v>93.61</v>
      </c>
      <c r="FU128" s="68">
        <f t="shared" si="412"/>
        <v>-1.4933333333333393E-3</v>
      </c>
      <c r="FV128" s="68">
        <f t="shared" si="623"/>
        <v>-8.2268823862722672E-3</v>
      </c>
      <c r="FW128" s="68">
        <f t="shared" si="413"/>
        <v>6.3387481540383941E-2</v>
      </c>
      <c r="FX128" s="68"/>
      <c r="FY128" s="15">
        <f t="shared" si="414"/>
        <v>3.8035041029052918E-2</v>
      </c>
      <c r="GA128" s="13">
        <v>18</v>
      </c>
      <c r="GB128" s="68">
        <f t="shared" si="415"/>
        <v>1.0668163952835558E-2</v>
      </c>
      <c r="GC128" s="68">
        <f t="shared" si="624"/>
        <v>3.9346148998966298E-3</v>
      </c>
      <c r="GD128" s="68"/>
      <c r="GE128" s="68"/>
      <c r="GF128" s="15">
        <f t="shared" si="416"/>
        <v>3.2702237521514646E-2</v>
      </c>
      <c r="GG128" s="18"/>
      <c r="GH128" s="13">
        <v>18.329999999999998</v>
      </c>
      <c r="GI128" s="68">
        <f t="shared" si="417"/>
        <v>2.1739130434782442E-2</v>
      </c>
      <c r="GJ128" s="68">
        <f t="shared" si="625"/>
        <v>1.5005581381843512E-2</v>
      </c>
      <c r="GK128" s="68">
        <f t="shared" si="418"/>
        <v>-4.6305931321540095E-2</v>
      </c>
      <c r="GL128" s="68"/>
      <c r="GM128" s="15">
        <f t="shared" si="419"/>
        <v>-3.0158730158730176E-2</v>
      </c>
      <c r="GO128" s="13">
        <v>25.53</v>
      </c>
      <c r="GP128" s="68">
        <f t="shared" si="420"/>
        <v>1.6321656050955417E-2</v>
      </c>
      <c r="GQ128" s="68">
        <f t="shared" si="626"/>
        <v>9.5881069980164879E-3</v>
      </c>
      <c r="GR128" s="68"/>
      <c r="GS128" s="68"/>
      <c r="GT128" s="15">
        <f t="shared" si="421"/>
        <v>-6.3119266055045836E-2</v>
      </c>
      <c r="GV128" s="13">
        <v>15.51</v>
      </c>
      <c r="GW128" s="68">
        <f t="shared" si="422"/>
        <v>1.240208877284592E-2</v>
      </c>
      <c r="GX128" s="68">
        <f t="shared" si="627"/>
        <v>5.668539719906991E-3</v>
      </c>
      <c r="GY128" s="68">
        <f t="shared" si="423"/>
        <v>0.30886075949367092</v>
      </c>
      <c r="GZ128" s="68"/>
      <c r="HA128" s="15">
        <f t="shared" si="424"/>
        <v>0.13046647230320693</v>
      </c>
      <c r="HD128" s="13">
        <v>340.47</v>
      </c>
      <c r="HE128" s="68">
        <f t="shared" si="425"/>
        <v>-2.3545944705747331E-2</v>
      </c>
      <c r="HF128" s="68">
        <f t="shared" si="628"/>
        <v>-3.0279493758686261E-2</v>
      </c>
      <c r="HG128" s="68">
        <f t="shared" si="426"/>
        <v>0.91264535700241589</v>
      </c>
      <c r="HH128" s="68"/>
      <c r="HI128" s="15">
        <f t="shared" si="427"/>
        <v>-0.15691858161648164</v>
      </c>
      <c r="HK128" s="13">
        <v>40.770000000000003</v>
      </c>
      <c r="HL128" s="68">
        <f t="shared" si="428"/>
        <v>-6.5551226220490477E-2</v>
      </c>
      <c r="HM128" s="68">
        <f t="shared" si="629"/>
        <v>-7.22847752734294E-2</v>
      </c>
      <c r="HN128" s="68">
        <f t="shared" si="429"/>
        <v>15.439516129032262</v>
      </c>
      <c r="HO128" s="68"/>
      <c r="HP128" s="15">
        <f t="shared" si="430"/>
        <v>0.54548900682335122</v>
      </c>
      <c r="HR128" s="13">
        <v>108.39</v>
      </c>
      <c r="HS128" s="68">
        <f t="shared" si="431"/>
        <v>-2.9632945389436009E-2</v>
      </c>
      <c r="HT128" s="68">
        <f t="shared" si="630"/>
        <v>-3.6366494442374935E-2</v>
      </c>
      <c r="HU128" s="68">
        <f t="shared" si="432"/>
        <v>1.977747252747253</v>
      </c>
      <c r="HV128" s="68"/>
      <c r="HW128" s="15">
        <f t="shared" si="433"/>
        <v>7.6229431997769589E-3</v>
      </c>
      <c r="HY128" s="13">
        <v>147.9</v>
      </c>
      <c r="HZ128" s="68">
        <f t="shared" si="434"/>
        <v>2.5872234167996243E-2</v>
      </c>
      <c r="IA128" s="68">
        <f t="shared" si="631"/>
        <v>1.9138685115057313E-2</v>
      </c>
      <c r="IB128" s="68">
        <f t="shared" si="435"/>
        <v>0.39660056657223791</v>
      </c>
      <c r="IC128" s="68"/>
      <c r="ID128" s="15">
        <f t="shared" si="436"/>
        <v>0.10134782932459613</v>
      </c>
      <c r="IF128" s="13">
        <v>263.77</v>
      </c>
      <c r="IG128" s="68">
        <f t="shared" si="437"/>
        <v>3.9405761122275965E-2</v>
      </c>
      <c r="IH128" s="68">
        <f t="shared" si="632"/>
        <v>3.2672212069337035E-2</v>
      </c>
      <c r="II128" s="68">
        <f t="shared" si="438"/>
        <v>0.50725714285714274</v>
      </c>
      <c r="IJ128" s="68"/>
      <c r="IK128" s="15">
        <f t="shared" si="439"/>
        <v>0.13772429261559688</v>
      </c>
      <c r="IM128" s="13">
        <v>231.64</v>
      </c>
      <c r="IN128" s="68">
        <f t="shared" si="440"/>
        <v>-2.2780965237934551E-2</v>
      </c>
      <c r="IO128" s="68">
        <f t="shared" si="633"/>
        <v>-2.951451429087348E-2</v>
      </c>
      <c r="IP128" s="68">
        <f t="shared" si="441"/>
        <v>3.5233352860769376</v>
      </c>
      <c r="IQ128" s="68"/>
      <c r="IR128" s="15">
        <f t="shared" si="442"/>
        <v>0.2353474481360994</v>
      </c>
      <c r="IT128" s="13">
        <v>72.36</v>
      </c>
      <c r="IU128" s="68">
        <f t="shared" si="443"/>
        <v>3.7568110123315242E-2</v>
      </c>
      <c r="IV128" s="68">
        <f t="shared" si="634"/>
        <v>3.0834561070376312E-2</v>
      </c>
      <c r="IW128" s="68">
        <f t="shared" si="444"/>
        <v>2.9649315068493149</v>
      </c>
      <c r="IX128" s="68"/>
      <c r="IY128" s="15">
        <f t="shared" si="445"/>
        <v>0.40805604203152362</v>
      </c>
      <c r="JA128" s="13">
        <v>712.2</v>
      </c>
      <c r="JB128" s="68">
        <f t="shared" si="446"/>
        <v>1.9569667730806227E-2</v>
      </c>
      <c r="JC128" s="68">
        <f t="shared" si="635"/>
        <v>1.2836118677867298E-2</v>
      </c>
      <c r="JD128" s="68">
        <f t="shared" si="447"/>
        <v>0.44053398058252441</v>
      </c>
      <c r="JE128" s="68"/>
      <c r="JF128" s="15">
        <f t="shared" si="448"/>
        <v>0.21637546754111808</v>
      </c>
      <c r="JH128" s="13">
        <v>490.11</v>
      </c>
      <c r="JI128" s="68">
        <f t="shared" si="449"/>
        <v>8.4567901234568182E-3</v>
      </c>
      <c r="JJ128" s="68">
        <f t="shared" si="636"/>
        <v>1.7232410705178896E-3</v>
      </c>
      <c r="JK128" s="68">
        <f t="shared" si="450"/>
        <v>0.20511937839632155</v>
      </c>
      <c r="JL128" s="68"/>
      <c r="JM128" s="15">
        <f t="shared" si="451"/>
        <v>0.1627758007117438</v>
      </c>
      <c r="JO128" s="13">
        <v>13.74</v>
      </c>
      <c r="JP128" s="68">
        <f t="shared" si="452"/>
        <v>-2.3454157782515996E-2</v>
      </c>
      <c r="JQ128" s="68">
        <f t="shared" si="637"/>
        <v>-3.0187706835454926E-2</v>
      </c>
      <c r="JR128" s="68">
        <f t="shared" si="453"/>
        <v>-0.53635903492491988</v>
      </c>
      <c r="JS128" s="68"/>
      <c r="JT128" s="15">
        <f t="shared" si="454"/>
        <v>0.34838076545632984</v>
      </c>
      <c r="JV128" s="13">
        <v>1.8</v>
      </c>
      <c r="JW128" s="68">
        <f t="shared" si="455"/>
        <v>2.8571428571428598E-2</v>
      </c>
      <c r="JX128" s="68">
        <f t="shared" si="638"/>
        <v>2.1837879518489669E-2</v>
      </c>
      <c r="JY128" s="68">
        <f t="shared" si="456"/>
        <v>-0.28853754940711457</v>
      </c>
      <c r="JZ128" s="68"/>
      <c r="KA128" s="15">
        <f t="shared" si="457"/>
        <v>0</v>
      </c>
      <c r="KC128" s="13">
        <v>17.940000000000001</v>
      </c>
      <c r="KD128" s="68">
        <f t="shared" si="458"/>
        <v>-1.1025358324145496E-2</v>
      </c>
      <c r="KE128" s="68">
        <f t="shared" si="639"/>
        <v>-1.7758907377084424E-2</v>
      </c>
      <c r="KF128" s="68">
        <f t="shared" si="459"/>
        <v>-7.9055441478439376E-2</v>
      </c>
      <c r="KG128" s="68"/>
      <c r="KH128" s="15">
        <f t="shared" si="460"/>
        <v>-0.19116321009918838</v>
      </c>
      <c r="KI128" s="18"/>
      <c r="KJ128" s="13">
        <v>91.92</v>
      </c>
      <c r="KK128" s="68">
        <f t="shared" si="461"/>
        <v>8.6910251862362647E-2</v>
      </c>
      <c r="KL128" s="68">
        <f t="shared" si="640"/>
        <v>8.0176702809423725E-2</v>
      </c>
      <c r="KM128" s="68">
        <f t="shared" si="462"/>
        <v>3.3563981042654021</v>
      </c>
      <c r="KN128" s="68"/>
      <c r="KO128" s="15">
        <f t="shared" si="463"/>
        <v>0.36765362297277204</v>
      </c>
      <c r="KQ128" s="13">
        <v>1.55</v>
      </c>
      <c r="KR128" s="68">
        <f t="shared" si="464"/>
        <v>2.6490066225165587E-2</v>
      </c>
      <c r="KS128" s="68">
        <f t="shared" si="641"/>
        <v>1.9756517172226658E-2</v>
      </c>
      <c r="KT128" s="68">
        <f t="shared" si="465"/>
        <v>-0.40839694656488551</v>
      </c>
      <c r="KU128" s="68"/>
      <c r="KV128" s="15">
        <f t="shared" si="466"/>
        <v>0.53465346534653468</v>
      </c>
      <c r="KW128" s="18"/>
      <c r="KX128" s="13">
        <v>32.200000000000003</v>
      </c>
      <c r="KY128" s="68">
        <f t="shared" si="467"/>
        <v>-2.097902097902091E-2</v>
      </c>
      <c r="KZ128" s="68">
        <f t="shared" si="642"/>
        <v>-2.771257003195984E-2</v>
      </c>
      <c r="LA128" s="68">
        <f t="shared" si="468"/>
        <v>-0.55234255526206033</v>
      </c>
      <c r="LB128" s="68"/>
      <c r="LC128" s="15">
        <f t="shared" si="469"/>
        <v>0.35807676086039653</v>
      </c>
      <c r="LD128" s="18"/>
      <c r="LE128" s="13">
        <v>60.34</v>
      </c>
      <c r="LF128" s="68">
        <f t="shared" si="470"/>
        <v>1.6338217955196327E-2</v>
      </c>
      <c r="LG128" s="68">
        <f t="shared" si="643"/>
        <v>9.6046689022573975E-3</v>
      </c>
      <c r="LH128" s="68">
        <f t="shared" si="471"/>
        <v>0.68406363382640267</v>
      </c>
      <c r="LI128" s="68"/>
      <c r="LJ128" s="15">
        <f t="shared" si="472"/>
        <v>0.3086098460203861</v>
      </c>
      <c r="LL128" s="13">
        <v>120.47</v>
      </c>
      <c r="LM128" s="68">
        <f t="shared" si="473"/>
        <v>-1.5365753984470744E-2</v>
      </c>
      <c r="LN128" s="68">
        <f t="shared" si="644"/>
        <v>-2.2099303037409673E-2</v>
      </c>
      <c r="LO128" s="68">
        <f t="shared" si="474"/>
        <v>0.37679999999999997</v>
      </c>
      <c r="LP128" s="68"/>
      <c r="LQ128" s="15">
        <f t="shared" si="475"/>
        <v>0.54034010996036319</v>
      </c>
      <c r="LS128" s="13">
        <v>15.3</v>
      </c>
      <c r="LT128" s="68">
        <f t="shared" si="476"/>
        <v>-2.5477707006369338E-2</v>
      </c>
      <c r="LU128" s="68">
        <f t="shared" si="645"/>
        <v>-3.2211256059308267E-2</v>
      </c>
      <c r="LV128" s="68"/>
      <c r="LW128" s="68"/>
      <c r="LX128" s="15">
        <f t="shared" si="477"/>
        <v>0.65405405405405415</v>
      </c>
      <c r="LZ128" s="13">
        <v>15.97</v>
      </c>
      <c r="MA128" s="68">
        <f t="shared" si="478"/>
        <v>1.0759493670886071E-2</v>
      </c>
      <c r="MB128" s="68">
        <f t="shared" si="646"/>
        <v>4.0259446179471423E-3</v>
      </c>
      <c r="MC128" s="68">
        <f t="shared" si="479"/>
        <v>-0.28224719101123591</v>
      </c>
      <c r="MD128" s="68"/>
      <c r="ME128" s="15">
        <f t="shared" si="480"/>
        <v>0.18471810089020774</v>
      </c>
      <c r="MG128" s="13">
        <v>60.73</v>
      </c>
      <c r="MH128" s="68">
        <f t="shared" si="481"/>
        <v>0.10217785843920137</v>
      </c>
      <c r="MI128" s="68">
        <f t="shared" si="647"/>
        <v>9.5444309386262444E-2</v>
      </c>
      <c r="MJ128" s="68">
        <f t="shared" si="482"/>
        <v>7.184636118598382</v>
      </c>
      <c r="MK128" s="68"/>
      <c r="ML128" s="15">
        <f t="shared" si="483"/>
        <v>1.8605746585021197</v>
      </c>
      <c r="MN128" s="13">
        <v>142.29</v>
      </c>
      <c r="MO128" s="68">
        <f t="shared" si="484"/>
        <v>1.4075585896262132E-3</v>
      </c>
      <c r="MP128" s="68">
        <f t="shared" si="648"/>
        <v>-5.3259904633127155E-3</v>
      </c>
      <c r="MQ128" s="68">
        <f t="shared" si="485"/>
        <v>0.13018268467037319</v>
      </c>
      <c r="MR128" s="68"/>
      <c r="MS128" s="15">
        <f t="shared" si="486"/>
        <v>0.27740371667115532</v>
      </c>
      <c r="MU128" s="13">
        <v>13.09</v>
      </c>
      <c r="MV128" s="68">
        <f t="shared" si="487"/>
        <v>5.3763440860215275E-3</v>
      </c>
      <c r="MW128" s="68">
        <f t="shared" si="649"/>
        <v>-1.3572049669174011E-3</v>
      </c>
      <c r="MX128" s="68">
        <f t="shared" si="488"/>
        <v>-0.3727839003354097</v>
      </c>
      <c r="MY128" s="68"/>
      <c r="MZ128" s="15">
        <f t="shared" si="489"/>
        <v>0.22680412371134021</v>
      </c>
      <c r="NB128" s="13">
        <v>248.85</v>
      </c>
      <c r="NC128" s="68">
        <f t="shared" si="490"/>
        <v>3.8726854653273954E-3</v>
      </c>
      <c r="ND128" s="68">
        <f t="shared" si="650"/>
        <v>-2.8608635876115332E-3</v>
      </c>
      <c r="NE128" s="68">
        <f t="shared" si="491"/>
        <v>0.83693806746881227</v>
      </c>
      <c r="NF128" s="68"/>
      <c r="NG128" s="15">
        <f t="shared" si="492"/>
        <v>0.49199592301696748</v>
      </c>
      <c r="NI128" s="13">
        <v>5.81</v>
      </c>
      <c r="NJ128" s="68">
        <f t="shared" si="493"/>
        <v>-3.4305317324186042E-3</v>
      </c>
      <c r="NK128" s="68">
        <f t="shared" si="651"/>
        <v>-1.0164080785357533E-2</v>
      </c>
      <c r="NL128" s="68">
        <f t="shared" si="494"/>
        <v>-0.95387058356490673</v>
      </c>
      <c r="NM128" s="68"/>
      <c r="NN128" s="15">
        <f t="shared" si="495"/>
        <v>0.18571428571428555</v>
      </c>
      <c r="NP128" s="13">
        <v>510.91</v>
      </c>
      <c r="NQ128" s="68">
        <f t="shared" si="496"/>
        <v>2.2044849866970813E-2</v>
      </c>
      <c r="NR128" s="68">
        <f t="shared" si="652"/>
        <v>1.5311300814031883E-2</v>
      </c>
      <c r="NS128" s="68">
        <f t="shared" si="497"/>
        <v>2.8926476190476191</v>
      </c>
      <c r="NT128" s="68"/>
      <c r="NU128" s="15">
        <f t="shared" si="498"/>
        <v>0.55324841151612814</v>
      </c>
      <c r="NW128" s="13">
        <v>166.77</v>
      </c>
      <c r="NX128" s="68">
        <f t="shared" si="499"/>
        <v>9.5647436285490189E-3</v>
      </c>
      <c r="NY128" s="68">
        <f t="shared" si="653"/>
        <v>2.8311945756100904E-3</v>
      </c>
      <c r="NZ128" s="68">
        <f t="shared" si="500"/>
        <v>-5.1149294492489651E-2</v>
      </c>
      <c r="OA128" s="68"/>
      <c r="OB128" s="15">
        <f t="shared" si="501"/>
        <v>-0.1190174326465927</v>
      </c>
      <c r="OD128" s="13">
        <v>1.855</v>
      </c>
      <c r="OE128" s="68">
        <f t="shared" si="502"/>
        <v>3.9215686274509838E-2</v>
      </c>
      <c r="OF128" s="68">
        <f t="shared" si="654"/>
        <v>3.2482137221570909E-2</v>
      </c>
      <c r="OG128" s="68">
        <f t="shared" si="503"/>
        <v>-0.99178003279124394</v>
      </c>
      <c r="OH128" s="68"/>
      <c r="OI128" s="15">
        <f t="shared" si="504"/>
        <v>0.27054794520547948</v>
      </c>
      <c r="OK128" s="13">
        <v>190.81</v>
      </c>
      <c r="OL128" s="68">
        <f t="shared" si="505"/>
        <v>-9.1909855644408036E-3</v>
      </c>
      <c r="OM128" s="68">
        <f t="shared" si="655"/>
        <v>-1.5924534617379731E-2</v>
      </c>
      <c r="ON128" s="68">
        <f t="shared" si="506"/>
        <v>3.4949352179034157</v>
      </c>
      <c r="OO128" s="68"/>
      <c r="OP128" s="15">
        <f t="shared" si="507"/>
        <v>1.8645848971625882</v>
      </c>
      <c r="OR128" s="13">
        <v>6.61</v>
      </c>
      <c r="OS128" s="68">
        <f t="shared" si="508"/>
        <v>7.6219512195123042E-3</v>
      </c>
      <c r="OT128" s="68">
        <f t="shared" si="656"/>
        <v>8.8840216657337569E-4</v>
      </c>
      <c r="OU128" s="68">
        <f t="shared" si="509"/>
        <v>-0.14155844155844155</v>
      </c>
      <c r="OV128" s="68"/>
      <c r="OW128" s="15">
        <f t="shared" si="510"/>
        <v>4.9017857142857144</v>
      </c>
      <c r="OY128" s="13">
        <v>141.82</v>
      </c>
      <c r="OZ128" s="68">
        <f t="shared" si="511"/>
        <v>-2.72309486247342E-2</v>
      </c>
      <c r="PA128" s="68">
        <f t="shared" si="657"/>
        <v>-3.3964497677673129E-2</v>
      </c>
      <c r="PB128" s="68">
        <f t="shared" si="665"/>
        <v>3.3636923076923075</v>
      </c>
      <c r="PC128" s="68"/>
      <c r="PD128" s="15">
        <f t="shared" si="512"/>
        <v>0.23806198166739412</v>
      </c>
      <c r="PE128" s="18"/>
      <c r="PF128" s="13">
        <v>246.84</v>
      </c>
      <c r="PG128" s="68">
        <f t="shared" si="513"/>
        <v>-1.696535244922338E-2</v>
      </c>
      <c r="PH128" s="68">
        <f t="shared" si="658"/>
        <v>-2.369890150216231E-2</v>
      </c>
      <c r="PI128" s="68">
        <f t="shared" si="514"/>
        <v>-0.29109707064905221</v>
      </c>
      <c r="PJ128" s="68"/>
      <c r="PK128" s="15">
        <f t="shared" si="515"/>
        <v>0.18031846220054515</v>
      </c>
      <c r="PM128" s="13"/>
      <c r="PN128" s="68">
        <f t="shared" si="516"/>
        <v>0</v>
      </c>
      <c r="PO128" s="68">
        <f t="shared" si="517"/>
        <v>-6.7335490529389285E-3</v>
      </c>
      <c r="PP128" s="68">
        <f t="shared" si="518"/>
        <v>0</v>
      </c>
      <c r="PQ128" s="68"/>
      <c r="PR128" s="15">
        <f t="shared" si="519"/>
        <v>0</v>
      </c>
      <c r="PT128" s="13">
        <v>5.65</v>
      </c>
      <c r="PU128" s="68">
        <f t="shared" si="520"/>
        <v>3.1021897810218961E-2</v>
      </c>
      <c r="PV128" s="68">
        <f t="shared" si="659"/>
        <v>2.4288348757280032E-2</v>
      </c>
      <c r="PW128" s="68">
        <f t="shared" si="521"/>
        <v>-0.35206422018348627</v>
      </c>
      <c r="PX128" s="68"/>
      <c r="PY128" s="15">
        <f t="shared" si="522"/>
        <v>0.10136452241715409</v>
      </c>
      <c r="QA128" s="13">
        <v>233.59</v>
      </c>
      <c r="QB128" s="68">
        <f t="shared" si="523"/>
        <v>9.5950209620953401E-3</v>
      </c>
      <c r="QC128" s="68">
        <f t="shared" si="660"/>
        <v>2.8614719091564116E-3</v>
      </c>
      <c r="QD128" s="68">
        <f t="shared" si="524"/>
        <v>-0.30765582856634749</v>
      </c>
      <c r="QE128" s="68"/>
      <c r="QF128" s="15">
        <f t="shared" si="525"/>
        <v>0.21826431626160422</v>
      </c>
      <c r="QH128" s="13">
        <v>1.34</v>
      </c>
      <c r="QI128" s="68">
        <f t="shared" si="526"/>
        <v>7.5187969924812095E-3</v>
      </c>
      <c r="QJ128" s="68">
        <f t="shared" si="661"/>
        <v>7.8524793954228098E-4</v>
      </c>
      <c r="QK128" s="68">
        <f t="shared" si="527"/>
        <v>-0.4661354581673306</v>
      </c>
      <c r="QL128" s="68"/>
      <c r="QM128" s="15">
        <f t="shared" si="528"/>
        <v>3.0769230769230795E-2</v>
      </c>
      <c r="QO128" s="13">
        <v>12.7</v>
      </c>
      <c r="QP128" s="68">
        <f t="shared" si="529"/>
        <v>1.3567438148443731E-2</v>
      </c>
      <c r="QQ128" s="68">
        <f t="shared" si="662"/>
        <v>6.8338890955048021E-3</v>
      </c>
      <c r="QR128" s="68">
        <f t="shared" si="530"/>
        <v>-0.98451936907286863</v>
      </c>
      <c r="QS128" s="68"/>
      <c r="QT128" s="15">
        <f t="shared" si="531"/>
        <v>0.10627177700348421</v>
      </c>
      <c r="QV128" s="13">
        <v>1.502</v>
      </c>
      <c r="QW128" s="68">
        <f t="shared" si="532"/>
        <v>2.1768707482993217E-2</v>
      </c>
      <c r="QX128" s="68">
        <f t="shared" si="663"/>
        <v>1.5035158430054287E-2</v>
      </c>
      <c r="QY128" s="68">
        <f t="shared" si="533"/>
        <v>-0.57450424929178456</v>
      </c>
      <c r="QZ128" s="68"/>
      <c r="RA128" s="15">
        <f t="shared" si="534"/>
        <v>-0.3861871679607683</v>
      </c>
      <c r="RC128" s="13">
        <v>37.869999999999997</v>
      </c>
      <c r="RD128" s="68">
        <f t="shared" si="535"/>
        <v>2.4898511502029621E-2</v>
      </c>
      <c r="RE128" s="68">
        <f t="shared" si="664"/>
        <v>1.8164962449090691E-2</v>
      </c>
      <c r="RF128" s="68">
        <f t="shared" si="536"/>
        <v>-0.1818967379563621</v>
      </c>
      <c r="RG128" s="68"/>
      <c r="RH128" s="15">
        <f t="shared" si="537"/>
        <v>0.53010101010100996</v>
      </c>
      <c r="RJ128" s="13">
        <v>220.09</v>
      </c>
      <c r="RK128" s="68">
        <f t="shared" si="538"/>
        <v>4.6701859513958208E-2</v>
      </c>
      <c r="RL128" s="68">
        <f t="shared" si="539"/>
        <v>3.9968310461019278E-2</v>
      </c>
      <c r="RM128" s="68">
        <f t="shared" si="540"/>
        <v>2.0920308006308518E-2</v>
      </c>
      <c r="RN128" s="68"/>
      <c r="RO128" s="15">
        <f t="shared" si="541"/>
        <v>0.11879829198861327</v>
      </c>
      <c r="RQ128" s="13">
        <v>12.9</v>
      </c>
      <c r="RR128" s="68">
        <f t="shared" si="542"/>
        <v>-3.3707865168539276E-2</v>
      </c>
      <c r="RS128" s="68">
        <f t="shared" si="543"/>
        <v>-4.0441414221478206E-2</v>
      </c>
      <c r="RT128" s="68">
        <f t="shared" si="544"/>
        <v>-0.11885245901639345</v>
      </c>
      <c r="RU128" s="68"/>
      <c r="RV128" s="15">
        <f t="shared" si="545"/>
        <v>-0.38099808061420343</v>
      </c>
      <c r="RX128" s="13">
        <v>143.22999999999999</v>
      </c>
      <c r="RY128" s="68">
        <f t="shared" si="546"/>
        <v>2.3656375071469428E-2</v>
      </c>
      <c r="RZ128" s="68">
        <f t="shared" si="547"/>
        <v>1.6922826018530499E-2</v>
      </c>
      <c r="SA128" s="68">
        <f t="shared" si="548"/>
        <v>7.6431684954155921E-2</v>
      </c>
      <c r="SB128" s="68"/>
      <c r="SC128" s="15">
        <f t="shared" si="549"/>
        <v>0.89382520163956103</v>
      </c>
      <c r="SE128" s="13">
        <v>11.5</v>
      </c>
      <c r="SF128" s="68">
        <f t="shared" si="550"/>
        <v>6.5801668211306855E-2</v>
      </c>
      <c r="SG128" s="68">
        <f t="shared" si="551"/>
        <v>5.9068119158367925E-2</v>
      </c>
      <c r="SH128" s="68">
        <f t="shared" si="552"/>
        <v>-0.08</v>
      </c>
      <c r="SI128" s="68"/>
      <c r="SJ128" s="15">
        <f t="shared" si="553"/>
        <v>-0.24639580602883354</v>
      </c>
      <c r="SL128" s="13">
        <v>0.85</v>
      </c>
      <c r="SM128" s="68">
        <f t="shared" si="554"/>
        <v>-5.4505005561735306E-2</v>
      </c>
      <c r="SN128" s="68">
        <f t="shared" si="555"/>
        <v>-6.1238554614674236E-2</v>
      </c>
      <c r="SO128" s="68">
        <f t="shared" si="556"/>
        <v>-0.40140845070422532</v>
      </c>
      <c r="SP128" s="68"/>
      <c r="SQ128" s="15">
        <f t="shared" si="557"/>
        <v>-0.15841584158415845</v>
      </c>
      <c r="SS128" s="13">
        <v>14.97</v>
      </c>
      <c r="ST128" s="68">
        <f t="shared" si="558"/>
        <v>2.0080321285141324E-3</v>
      </c>
      <c r="SU128" s="68">
        <f t="shared" si="559"/>
        <v>-4.7255169244247962E-3</v>
      </c>
      <c r="SV128" s="68">
        <f t="shared" si="560"/>
        <v>-7.24907063197026E-2</v>
      </c>
      <c r="SW128" s="68"/>
      <c r="SX128" s="15">
        <f t="shared" si="561"/>
        <v>0.78214285714285714</v>
      </c>
      <c r="SZ128" s="13">
        <v>34.909999999999997</v>
      </c>
      <c r="TA128" s="68">
        <f t="shared" si="562"/>
        <v>-4.5131291028446541E-2</v>
      </c>
      <c r="TB128" s="68">
        <f t="shared" si="563"/>
        <v>-5.186484008138547E-2</v>
      </c>
      <c r="TC128" s="68">
        <f t="shared" si="564"/>
        <v>-0.13524894723804809</v>
      </c>
      <c r="TD128" s="68"/>
      <c r="TE128" s="15">
        <f t="shared" si="565"/>
        <v>1.2378205128205126</v>
      </c>
      <c r="TG128" s="417">
        <v>0.1706</v>
      </c>
      <c r="TH128" s="68">
        <f t="shared" si="566"/>
        <v>-5.8275058275058323E-3</v>
      </c>
      <c r="TI128" s="68">
        <f t="shared" si="567"/>
        <v>-1.2561054880444761E-2</v>
      </c>
      <c r="TJ128" s="68">
        <f t="shared" si="568"/>
        <v>-0.22454545454545455</v>
      </c>
      <c r="TK128" s="68"/>
      <c r="TL128" s="15">
        <f t="shared" si="569"/>
        <v>6.4896755162241289E-3</v>
      </c>
      <c r="TN128" s="13">
        <v>64.41</v>
      </c>
      <c r="TO128" s="68">
        <f t="shared" si="570"/>
        <v>5.8330594807755459E-2</v>
      </c>
      <c r="TP128" s="68">
        <f t="shared" si="571"/>
        <v>5.159704575481653E-2</v>
      </c>
      <c r="TQ128" s="68">
        <f t="shared" si="572"/>
        <v>-6.1167673616931345E-2</v>
      </c>
      <c r="TR128" s="68"/>
      <c r="TS128" s="15">
        <f t="shared" si="573"/>
        <v>1.1650420168067226</v>
      </c>
      <c r="TU128" s="417">
        <v>2.94</v>
      </c>
      <c r="TV128" s="68">
        <f t="shared" si="574"/>
        <v>-2.325581395348832E-2</v>
      </c>
      <c r="TW128" s="68">
        <f t="shared" si="575"/>
        <v>-2.9989363006427249E-2</v>
      </c>
      <c r="TX128" s="68">
        <f t="shared" si="576"/>
        <v>-0.33333333333333337</v>
      </c>
      <c r="TY128" s="68"/>
      <c r="TZ128" s="15">
        <f t="shared" si="577"/>
        <v>0.7192982456140351</v>
      </c>
      <c r="UB128" s="13"/>
      <c r="UC128" s="68">
        <f t="shared" si="578"/>
        <v>0</v>
      </c>
      <c r="UD128" s="68">
        <f t="shared" si="579"/>
        <v>-6.7335490529389285E-3</v>
      </c>
      <c r="UE128" s="68">
        <f t="shared" si="580"/>
        <v>0</v>
      </c>
      <c r="UF128" s="68"/>
      <c r="UG128" s="15">
        <f t="shared" si="581"/>
        <v>0</v>
      </c>
      <c r="UI128" s="417"/>
      <c r="UJ128" s="68">
        <f t="shared" si="582"/>
        <v>0</v>
      </c>
      <c r="UK128" s="68">
        <f t="shared" si="583"/>
        <v>-6.7335490529389285E-3</v>
      </c>
      <c r="UL128" s="68">
        <f t="shared" si="584"/>
        <v>0</v>
      </c>
      <c r="UM128" s="68"/>
      <c r="UN128" s="15">
        <f t="shared" si="585"/>
        <v>0</v>
      </c>
      <c r="UP128" s="417"/>
      <c r="UQ128" s="68">
        <f t="shared" si="586"/>
        <v>0</v>
      </c>
      <c r="UR128" s="68">
        <f t="shared" si="587"/>
        <v>-6.7335490529389285E-3</v>
      </c>
      <c r="US128" s="68">
        <f t="shared" si="588"/>
        <v>0</v>
      </c>
      <c r="UT128" s="68"/>
      <c r="UU128" s="15">
        <f t="shared" si="589"/>
        <v>0</v>
      </c>
      <c r="UW128" s="417"/>
      <c r="UX128" s="68">
        <f t="shared" si="590"/>
        <v>0</v>
      </c>
      <c r="UY128" s="68">
        <f t="shared" si="591"/>
        <v>-6.7335490529389285E-3</v>
      </c>
      <c r="UZ128" s="68">
        <f t="shared" si="592"/>
        <v>0</v>
      </c>
      <c r="VA128" s="68"/>
      <c r="VB128" s="15">
        <f t="shared" si="593"/>
        <v>0</v>
      </c>
      <c r="VD128" s="417"/>
      <c r="VE128" s="68">
        <f t="shared" si="594"/>
        <v>0</v>
      </c>
      <c r="VF128" s="68">
        <f t="shared" si="595"/>
        <v>-6.7335490529389285E-3</v>
      </c>
      <c r="VG128" s="68">
        <f t="shared" si="596"/>
        <v>0</v>
      </c>
      <c r="VH128" s="68"/>
      <c r="VI128" s="15">
        <f t="shared" si="597"/>
        <v>0</v>
      </c>
      <c r="VM128" s="21">
        <f t="shared" si="598"/>
        <v>8.9241228833545662E-3</v>
      </c>
      <c r="VN128" s="49"/>
      <c r="VO128" s="21">
        <f t="shared" si="599"/>
        <v>0.85421620086410033</v>
      </c>
      <c r="VP128" s="14"/>
      <c r="VQ128" s="21">
        <f t="shared" si="600"/>
        <v>0.37531067458828499</v>
      </c>
    </row>
    <row r="129" spans="1:589" ht="15.75" customHeight="1" x14ac:dyDescent="0.2">
      <c r="A129" s="127">
        <v>45833</v>
      </c>
      <c r="B129" s="4">
        <f t="shared" si="333"/>
        <v>45833</v>
      </c>
      <c r="C129" s="13">
        <v>42982.43</v>
      </c>
      <c r="D129" s="138">
        <f t="shared" si="334"/>
        <v>-107.18000000000029</v>
      </c>
      <c r="E129" s="68">
        <f t="shared" si="335"/>
        <v>-2.4873745666298742E-3</v>
      </c>
      <c r="F129" s="15">
        <f t="shared" si="336"/>
        <v>1.0300106571468442E-2</v>
      </c>
      <c r="G129" s="13">
        <v>6092.16</v>
      </c>
      <c r="H129" s="138">
        <f t="shared" si="337"/>
        <v>-7.999999999992724E-2</v>
      </c>
      <c r="I129" s="68">
        <f t="shared" si="338"/>
        <v>-1.3131459036401594E-5</v>
      </c>
      <c r="J129" s="15">
        <f t="shared" si="339"/>
        <v>3.5794499143944745E-2</v>
      </c>
      <c r="K129" s="13">
        <v>19973.55</v>
      </c>
      <c r="L129" s="138">
        <f t="shared" si="340"/>
        <v>61.020000000000437</v>
      </c>
      <c r="M129" s="68">
        <f t="shared" si="341"/>
        <v>3.0644021628592872E-3</v>
      </c>
      <c r="N129" s="15">
        <f t="shared" si="342"/>
        <v>3.4320708785088458E-2</v>
      </c>
      <c r="O129" s="13">
        <v>2136.1799999999998</v>
      </c>
      <c r="P129" s="138">
        <f t="shared" si="343"/>
        <v>-25.0300000000002</v>
      </c>
      <c r="Q129" s="68">
        <f t="shared" si="344"/>
        <v>-1.1581475192137831E-2</v>
      </c>
      <c r="R129" s="15">
        <f t="shared" si="345"/>
        <v>-4.2140474226064512E-2</v>
      </c>
      <c r="S129" s="18">
        <f t="shared" si="346"/>
        <v>-3.7131535945994569E-4</v>
      </c>
      <c r="T129" s="121">
        <f t="shared" si="347"/>
        <v>264.15034512353975</v>
      </c>
      <c r="U129" s="121">
        <f t="shared" si="348"/>
        <v>264.15034512353975</v>
      </c>
      <c r="V129" s="134">
        <f t="shared" si="349"/>
        <v>-2.8106039175986703E-4</v>
      </c>
      <c r="W129" s="21">
        <f t="shared" si="601"/>
        <v>2.0991102340957149E-2</v>
      </c>
      <c r="X129" s="18">
        <f t="shared" si="350"/>
        <v>-2.7543947637362048E-3</v>
      </c>
      <c r="Y129" s="353">
        <v>87645.18</v>
      </c>
      <c r="Z129" s="15">
        <v>1.9999999999999999E-6</v>
      </c>
      <c r="AA129" s="21">
        <f t="shared" si="351"/>
        <v>2.8306039175986702E-4</v>
      </c>
      <c r="AC129" s="13">
        <v>230.94</v>
      </c>
      <c r="AD129" s="68">
        <f t="shared" si="352"/>
        <v>4.1742760240021217E-3</v>
      </c>
      <c r="AE129" s="68">
        <f t="shared" si="602"/>
        <v>4.4553364157619889E-3</v>
      </c>
      <c r="AF129" s="68">
        <f t="shared" si="353"/>
        <v>0.40159009528433565</v>
      </c>
      <c r="AG129" s="68"/>
      <c r="AH129" s="15">
        <f t="shared" si="354"/>
        <v>1.6595501166527315E-2</v>
      </c>
      <c r="AJ129" s="13">
        <v>22.79</v>
      </c>
      <c r="AK129" s="68">
        <f t="shared" si="355"/>
        <v>8.7834870443564224E-4</v>
      </c>
      <c r="AL129" s="68">
        <f t="shared" si="603"/>
        <v>1.1594090961955092E-3</v>
      </c>
      <c r="AM129" s="68">
        <f t="shared" si="356"/>
        <v>0.22526881720430095</v>
      </c>
      <c r="AN129" s="68"/>
      <c r="AO129" s="15">
        <f t="shared" si="357"/>
        <v>8.368996671421769E-2</v>
      </c>
      <c r="AQ129" s="13">
        <v>21.66</v>
      </c>
      <c r="AR129" s="68">
        <f t="shared" si="358"/>
        <v>5.5710306406685697E-3</v>
      </c>
      <c r="AS129" s="68">
        <f t="shared" si="604"/>
        <v>5.8520910324284369E-3</v>
      </c>
      <c r="AT129" s="68">
        <f t="shared" si="359"/>
        <v>0.25419803126809498</v>
      </c>
      <c r="AU129" s="68"/>
      <c r="AV129" s="15">
        <f t="shared" si="360"/>
        <v>8.8495575221239544E-3</v>
      </c>
      <c r="AX129" s="13">
        <v>212.15</v>
      </c>
      <c r="AY129" s="68">
        <f t="shared" si="361"/>
        <v>4.7138682002542319E-5</v>
      </c>
      <c r="AZ129" s="68">
        <f t="shared" si="605"/>
        <v>3.2819907376240937E-4</v>
      </c>
      <c r="BA129" s="68">
        <f t="shared" si="362"/>
        <v>0.58202833706189416</v>
      </c>
      <c r="BB129" s="68"/>
      <c r="BC129" s="15">
        <f t="shared" si="363"/>
        <v>3.8983299867770251E-2</v>
      </c>
      <c r="BE129" s="13">
        <v>78.27</v>
      </c>
      <c r="BF129" s="68">
        <f t="shared" si="364"/>
        <v>-3.4377387318565091E-3</v>
      </c>
      <c r="BG129" s="68">
        <f t="shared" si="606"/>
        <v>-3.1566783400966423E-3</v>
      </c>
      <c r="BH129" s="68"/>
      <c r="BI129" s="68"/>
      <c r="BJ129" s="15">
        <f t="shared" si="365"/>
        <v>6.2440613546898255E-2</v>
      </c>
      <c r="BL129" s="13">
        <v>73.53</v>
      </c>
      <c r="BM129" s="68">
        <f t="shared" si="366"/>
        <v>-8.3614295347269659E-3</v>
      </c>
      <c r="BN129" s="68">
        <f t="shared" si="607"/>
        <v>-8.0803691429670987E-3</v>
      </c>
      <c r="BO129" s="68">
        <f t="shared" si="367"/>
        <v>0.23829572246547656</v>
      </c>
      <c r="BP129" s="68"/>
      <c r="BQ129" s="15">
        <f t="shared" si="368"/>
        <v>0.10788006629501275</v>
      </c>
      <c r="BS129" s="13">
        <v>41.14</v>
      </c>
      <c r="BT129" s="68">
        <f t="shared" si="369"/>
        <v>-2.9083858458554884E-3</v>
      </c>
      <c r="BU129" s="68">
        <f t="shared" si="608"/>
        <v>-2.6273254540956211E-3</v>
      </c>
      <c r="BV129" s="68">
        <f t="shared" si="370"/>
        <v>0.10413311862587232</v>
      </c>
      <c r="BW129" s="68"/>
      <c r="BX129" s="15">
        <f t="shared" si="371"/>
        <v>7.555555555555557E-2</v>
      </c>
      <c r="BZ129" s="13"/>
      <c r="CA129" s="68">
        <f t="shared" si="372"/>
        <v>0</v>
      </c>
      <c r="CB129" s="68">
        <f t="shared" si="609"/>
        <v>0</v>
      </c>
      <c r="CC129" s="68">
        <f t="shared" si="373"/>
        <v>0</v>
      </c>
      <c r="CD129" s="68"/>
      <c r="CE129" s="15">
        <f t="shared" si="374"/>
        <v>0</v>
      </c>
      <c r="CG129" s="13">
        <v>30.72</v>
      </c>
      <c r="CH129" s="68">
        <f t="shared" si="375"/>
        <v>8.8669950738916124E-3</v>
      </c>
      <c r="CI129" s="68">
        <f t="shared" si="610"/>
        <v>9.1480554656514796E-3</v>
      </c>
      <c r="CJ129" s="68">
        <f t="shared" si="376"/>
        <v>1.6209063843863659E-2</v>
      </c>
      <c r="CK129" s="68"/>
      <c r="CL129" s="15">
        <f t="shared" si="377"/>
        <v>-0.10593713620488943</v>
      </c>
      <c r="CN129" s="13">
        <v>32.4</v>
      </c>
      <c r="CO129" s="68">
        <f t="shared" si="378"/>
        <v>-9.4772240904922728E-3</v>
      </c>
      <c r="CP129" s="68">
        <f t="shared" si="611"/>
        <v>-9.1961636987324055E-3</v>
      </c>
      <c r="CQ129" s="68">
        <f t="shared" si="379"/>
        <v>3.3822590938098238E-2</v>
      </c>
      <c r="CR129" s="68"/>
      <c r="CS129" s="15">
        <f t="shared" si="380"/>
        <v>-3.1968927397669565E-2</v>
      </c>
      <c r="CU129" s="13">
        <v>36.450000000000003</v>
      </c>
      <c r="CV129" s="68">
        <f t="shared" si="381"/>
        <v>-9.5108695652172375E-3</v>
      </c>
      <c r="CW129" s="68">
        <f t="shared" si="612"/>
        <v>-9.2298091734573703E-3</v>
      </c>
      <c r="CX129" s="68">
        <f t="shared" si="382"/>
        <v>0.13374805598755846</v>
      </c>
      <c r="CY129" s="68"/>
      <c r="CZ129" s="15">
        <f t="shared" si="383"/>
        <v>-2.2263948497854031E-2</v>
      </c>
      <c r="DB129" s="13">
        <v>19.66</v>
      </c>
      <c r="DC129" s="68">
        <f t="shared" si="384"/>
        <v>-1.1563599798893938E-2</v>
      </c>
      <c r="DD129" s="68">
        <f t="shared" si="613"/>
        <v>-1.1282539407134071E-2</v>
      </c>
      <c r="DE129" s="68">
        <f t="shared" si="385"/>
        <v>-0.10105166895290356</v>
      </c>
      <c r="DF129" s="68"/>
      <c r="DG129" s="15">
        <f t="shared" si="386"/>
        <v>-3.4381139489194468E-2</v>
      </c>
      <c r="DI129" s="13">
        <v>49.13</v>
      </c>
      <c r="DJ129" s="68">
        <f t="shared" si="387"/>
        <v>-1.8285249898414527E-3</v>
      </c>
      <c r="DK129" s="68">
        <f t="shared" si="614"/>
        <v>-1.5474645980815857E-3</v>
      </c>
      <c r="DL129" s="68">
        <f t="shared" si="388"/>
        <v>0.11279728199320507</v>
      </c>
      <c r="DM129" s="68"/>
      <c r="DN129" s="15">
        <f t="shared" si="389"/>
        <v>0.16532258064516145</v>
      </c>
      <c r="DP129" s="13">
        <v>42.51</v>
      </c>
      <c r="DQ129" s="68">
        <f t="shared" si="390"/>
        <v>4.7270148900968026E-3</v>
      </c>
      <c r="DR129" s="68">
        <f t="shared" si="615"/>
        <v>5.0080752818566698E-3</v>
      </c>
      <c r="DS129" s="68"/>
      <c r="DT129" s="68"/>
      <c r="DU129" s="15">
        <f t="shared" si="391"/>
        <v>0.11633403361344538</v>
      </c>
      <c r="DV129" s="18"/>
      <c r="DW129" s="13">
        <v>34.75</v>
      </c>
      <c r="DX129" s="68">
        <f t="shared" si="392"/>
        <v>1.3119533527696877E-2</v>
      </c>
      <c r="DY129" s="68">
        <f t="shared" si="616"/>
        <v>1.3400593919456744E-2</v>
      </c>
      <c r="DZ129" s="68">
        <f t="shared" si="393"/>
        <v>0.85432230522945585</v>
      </c>
      <c r="EA129" s="68"/>
      <c r="EB129" s="15">
        <f t="shared" si="394"/>
        <v>3.8243202868240248E-2</v>
      </c>
      <c r="ED129" s="13">
        <v>37.89</v>
      </c>
      <c r="EE129" s="68">
        <f t="shared" si="395"/>
        <v>1.0400000000000015E-2</v>
      </c>
      <c r="EF129" s="68">
        <f t="shared" si="617"/>
        <v>1.0681060391759882E-2</v>
      </c>
      <c r="EG129" s="68">
        <f t="shared" si="396"/>
        <v>0.80171184022824526</v>
      </c>
      <c r="EH129" s="68"/>
      <c r="EI129" s="15">
        <f t="shared" si="397"/>
        <v>2.738611713665938E-2</v>
      </c>
      <c r="EK129" s="13">
        <v>122.35</v>
      </c>
      <c r="EL129" s="68">
        <f t="shared" si="398"/>
        <v>2.5401507702391677E-3</v>
      </c>
      <c r="EM129" s="68">
        <f t="shared" si="618"/>
        <v>2.8212111619990345E-3</v>
      </c>
      <c r="EN129" s="68">
        <f t="shared" si="399"/>
        <v>0.89572358227455817</v>
      </c>
      <c r="EO129" s="68"/>
      <c r="EP129" s="15">
        <f t="shared" si="400"/>
        <v>9.9281221922731339E-2</v>
      </c>
      <c r="ER129" s="13">
        <v>36.9</v>
      </c>
      <c r="ES129" s="68">
        <f t="shared" si="401"/>
        <v>-8.8638195004028565E-3</v>
      </c>
      <c r="ET129" s="68">
        <f t="shared" si="619"/>
        <v>-8.5827591086429893E-3</v>
      </c>
      <c r="EU129" s="68">
        <f t="shared" si="402"/>
        <v>5.7003723861357838E-2</v>
      </c>
      <c r="EV129" s="68"/>
      <c r="EW129" s="15">
        <f t="shared" si="403"/>
        <v>-5.1169966572383693E-2</v>
      </c>
      <c r="EY129" s="13">
        <v>38.090000000000003</v>
      </c>
      <c r="EZ129" s="68">
        <f t="shared" si="404"/>
        <v>-2.6246719160099766E-4</v>
      </c>
      <c r="FA129" s="68">
        <f t="shared" si="620"/>
        <v>1.8593200158869368E-5</v>
      </c>
      <c r="FB129" s="68"/>
      <c r="FC129" s="68"/>
      <c r="FD129" s="15">
        <f t="shared" si="405"/>
        <v>0.54963384865744536</v>
      </c>
      <c r="FF129" s="13">
        <v>57.08</v>
      </c>
      <c r="FG129" s="68">
        <f t="shared" si="406"/>
        <v>-3.8394415357765948E-3</v>
      </c>
      <c r="FH129" s="68">
        <f t="shared" si="621"/>
        <v>-3.5583811440167276E-3</v>
      </c>
      <c r="FI129" s="68">
        <f t="shared" si="407"/>
        <v>-3.3852403520649964E-2</v>
      </c>
      <c r="FJ129" s="68"/>
      <c r="FK129" s="15">
        <f t="shared" si="408"/>
        <v>5.1065328402887687E-3</v>
      </c>
      <c r="FM129" s="13">
        <v>188.49</v>
      </c>
      <c r="FN129" s="68">
        <f t="shared" si="409"/>
        <v>1.9135704034444992E-3</v>
      </c>
      <c r="FO129" s="68">
        <f t="shared" si="622"/>
        <v>2.1946307952043663E-3</v>
      </c>
      <c r="FP129" s="68">
        <f t="shared" si="410"/>
        <v>0.62100103199174417</v>
      </c>
      <c r="FQ129" s="68"/>
      <c r="FR129" s="15">
        <f t="shared" si="411"/>
        <v>3.7597710007706772E-2</v>
      </c>
      <c r="FT129" s="13">
        <v>91.94</v>
      </c>
      <c r="FU129" s="68">
        <f t="shared" si="412"/>
        <v>-1.7839974361713511E-2</v>
      </c>
      <c r="FV129" s="68">
        <f t="shared" si="623"/>
        <v>-1.7558913969953644E-2</v>
      </c>
      <c r="FW129" s="68">
        <f t="shared" si="413"/>
        <v>4.4416676133136393E-2</v>
      </c>
      <c r="FX129" s="68"/>
      <c r="FY129" s="15">
        <f t="shared" si="414"/>
        <v>1.9516522510534384E-2</v>
      </c>
      <c r="GA129" s="13">
        <v>17.87</v>
      </c>
      <c r="GB129" s="68">
        <f t="shared" si="415"/>
        <v>-7.2222222222221672E-3</v>
      </c>
      <c r="GC129" s="68">
        <f t="shared" si="624"/>
        <v>-6.9411618304623E-3</v>
      </c>
      <c r="GD129" s="68"/>
      <c r="GE129" s="68"/>
      <c r="GF129" s="15">
        <f t="shared" si="416"/>
        <v>2.5243832472748209E-2</v>
      </c>
      <c r="GG129" s="18"/>
      <c r="GH129" s="13">
        <v>18.23</v>
      </c>
      <c r="GI129" s="68">
        <f t="shared" si="417"/>
        <v>-5.4555373704308716E-3</v>
      </c>
      <c r="GJ129" s="68">
        <f t="shared" si="625"/>
        <v>-5.1744769786710044E-3</v>
      </c>
      <c r="GK129" s="68">
        <f t="shared" si="418"/>
        <v>-5.1508844953173698E-2</v>
      </c>
      <c r="GL129" s="68"/>
      <c r="GM129" s="15">
        <f t="shared" si="419"/>
        <v>-3.5449735449735356E-2</v>
      </c>
      <c r="GO129" s="13">
        <v>25.46</v>
      </c>
      <c r="GP129" s="68">
        <f t="shared" si="420"/>
        <v>-2.7418723070897094E-3</v>
      </c>
      <c r="GQ129" s="68">
        <f t="shared" si="626"/>
        <v>-2.4608119153298426E-3</v>
      </c>
      <c r="GR129" s="68"/>
      <c r="GS129" s="68"/>
      <c r="GT129" s="15">
        <f t="shared" si="421"/>
        <v>-6.568807339449538E-2</v>
      </c>
      <c r="GV129" s="13">
        <v>15.47</v>
      </c>
      <c r="GW129" s="68">
        <f t="shared" si="422"/>
        <v>-2.5789813023855026E-3</v>
      </c>
      <c r="GX129" s="68">
        <f t="shared" si="627"/>
        <v>-2.2979209106256358E-3</v>
      </c>
      <c r="GY129" s="68">
        <f t="shared" si="423"/>
        <v>0.30548523206751066</v>
      </c>
      <c r="GZ129" s="68"/>
      <c r="HA129" s="15">
        <f t="shared" si="424"/>
        <v>0.12755102040816327</v>
      </c>
      <c r="HD129" s="13">
        <v>327.55</v>
      </c>
      <c r="HE129" s="68">
        <f t="shared" si="425"/>
        <v>-3.7947543102182318E-2</v>
      </c>
      <c r="HF129" s="68">
        <f t="shared" si="628"/>
        <v>-3.7666482710422451E-2</v>
      </c>
      <c r="HG129" s="68">
        <f t="shared" si="426"/>
        <v>0.84006516487837779</v>
      </c>
      <c r="HH129" s="68"/>
      <c r="HI129" s="15">
        <f t="shared" si="427"/>
        <v>-0.18891145007923923</v>
      </c>
      <c r="HK129" s="13">
        <v>42.33</v>
      </c>
      <c r="HL129" s="68">
        <f t="shared" si="428"/>
        <v>3.8263428991905692E-2</v>
      </c>
      <c r="HM129" s="68">
        <f t="shared" si="629"/>
        <v>3.8544489383665559E-2</v>
      </c>
      <c r="HN129" s="68">
        <f t="shared" si="429"/>
        <v>16.068548387096776</v>
      </c>
      <c r="HO129" s="68"/>
      <c r="HP129" s="15">
        <f t="shared" si="430"/>
        <v>0.60462471569370735</v>
      </c>
      <c r="HR129" s="13">
        <v>108.47</v>
      </c>
      <c r="HS129" s="68">
        <f t="shared" si="431"/>
        <v>7.380754682166094E-4</v>
      </c>
      <c r="HT129" s="68">
        <f t="shared" si="630"/>
        <v>1.0191358599764763E-3</v>
      </c>
      <c r="HU129" s="68">
        <f t="shared" si="432"/>
        <v>1.9799450549450548</v>
      </c>
      <c r="HV129" s="68"/>
      <c r="HW129" s="15">
        <f t="shared" si="433"/>
        <v>8.3666449753649324E-3</v>
      </c>
      <c r="HY129" s="13">
        <v>154.31</v>
      </c>
      <c r="HZ129" s="68">
        <f t="shared" si="434"/>
        <v>4.3340094658553055E-2</v>
      </c>
      <c r="IA129" s="68">
        <f t="shared" si="631"/>
        <v>4.3621155050312922E-2</v>
      </c>
      <c r="IB129" s="68">
        <f t="shared" si="435"/>
        <v>0.45712936732766757</v>
      </c>
      <c r="IC129" s="68"/>
      <c r="ID129" s="15">
        <f t="shared" si="436"/>
        <v>0.14908034849951607</v>
      </c>
      <c r="IF129" s="13">
        <v>264.64999999999998</v>
      </c>
      <c r="IG129" s="68">
        <f t="shared" si="437"/>
        <v>3.3362399059786766E-3</v>
      </c>
      <c r="IH129" s="68">
        <f t="shared" si="632"/>
        <v>3.6173002977385434E-3</v>
      </c>
      <c r="II129" s="68">
        <f t="shared" si="438"/>
        <v>0.51228571428571412</v>
      </c>
      <c r="IJ129" s="68"/>
      <c r="IK129" s="15">
        <f t="shared" si="439"/>
        <v>0.14152001380262239</v>
      </c>
      <c r="IM129" s="13">
        <v>235.18</v>
      </c>
      <c r="IN129" s="68">
        <f t="shared" si="440"/>
        <v>1.528233465722682E-2</v>
      </c>
      <c r="IO129" s="68">
        <f t="shared" si="633"/>
        <v>1.5563395048986687E-2</v>
      </c>
      <c r="IP129" s="68">
        <f t="shared" si="441"/>
        <v>3.5924624096856084</v>
      </c>
      <c r="IQ129" s="68"/>
      <c r="IR129" s="15">
        <f t="shared" si="442"/>
        <v>0.25422644125646643</v>
      </c>
      <c r="IT129" s="13">
        <v>71.41</v>
      </c>
      <c r="IU129" s="68">
        <f t="shared" si="443"/>
        <v>-1.3128800442233317E-2</v>
      </c>
      <c r="IV129" s="68">
        <f t="shared" si="634"/>
        <v>-1.284774005047345E-2</v>
      </c>
      <c r="IW129" s="68">
        <f t="shared" si="444"/>
        <v>2.9128767123287669</v>
      </c>
      <c r="IX129" s="68"/>
      <c r="IY129" s="15">
        <f t="shared" si="445"/>
        <v>0.38956995524421084</v>
      </c>
      <c r="JA129" s="13">
        <v>708.68</v>
      </c>
      <c r="JB129" s="68">
        <f t="shared" si="446"/>
        <v>-4.942431901151496E-3</v>
      </c>
      <c r="JC129" s="68">
        <f t="shared" si="635"/>
        <v>-4.6613715093916288E-3</v>
      </c>
      <c r="JD129" s="68">
        <f t="shared" si="447"/>
        <v>0.43341423948220059</v>
      </c>
      <c r="JE129" s="68"/>
      <c r="JF129" s="15">
        <f t="shared" si="448"/>
        <v>0.2103636146265648</v>
      </c>
      <c r="JH129" s="13">
        <v>492.27</v>
      </c>
      <c r="JI129" s="68">
        <f t="shared" si="449"/>
        <v>4.407173899736729E-3</v>
      </c>
      <c r="JJ129" s="68">
        <f t="shared" si="636"/>
        <v>4.6882342914965963E-3</v>
      </c>
      <c r="JK129" s="68">
        <f t="shared" si="450"/>
        <v>0.21043054906685679</v>
      </c>
      <c r="JL129" s="68"/>
      <c r="JM129" s="15">
        <f t="shared" si="451"/>
        <v>0.16790035587188606</v>
      </c>
      <c r="JO129" s="13">
        <v>13.07</v>
      </c>
      <c r="JP129" s="68">
        <f t="shared" si="452"/>
        <v>-4.8762736535662293E-2</v>
      </c>
      <c r="JQ129" s="68">
        <f t="shared" si="637"/>
        <v>-4.8481676143902426E-2</v>
      </c>
      <c r="JR129" s="68">
        <f t="shared" si="453"/>
        <v>-0.55896743715201624</v>
      </c>
      <c r="JS129" s="68"/>
      <c r="JT129" s="15">
        <f t="shared" si="454"/>
        <v>0.28263002944062815</v>
      </c>
      <c r="JV129" s="13">
        <v>1.77</v>
      </c>
      <c r="JW129" s="68">
        <f t="shared" si="455"/>
        <v>-1.666666666666668E-2</v>
      </c>
      <c r="JX129" s="68">
        <f t="shared" si="638"/>
        <v>-1.6385606274906813E-2</v>
      </c>
      <c r="JY129" s="68">
        <f t="shared" si="456"/>
        <v>-0.30039525691699598</v>
      </c>
      <c r="JZ129" s="68"/>
      <c r="KA129" s="15">
        <f t="shared" si="457"/>
        <v>-1.666666666666668E-2</v>
      </c>
      <c r="KC129" s="13">
        <v>17.559999999999999</v>
      </c>
      <c r="KD129" s="68">
        <f t="shared" si="458"/>
        <v>-2.1181716833890887E-2</v>
      </c>
      <c r="KE129" s="68">
        <f t="shared" si="639"/>
        <v>-2.0900656442131019E-2</v>
      </c>
      <c r="KF129" s="68">
        <f t="shared" si="459"/>
        <v>-9.8562628336755734E-2</v>
      </c>
      <c r="KG129" s="68"/>
      <c r="KH129" s="15">
        <f t="shared" si="460"/>
        <v>-0.20829576194770069</v>
      </c>
      <c r="KI129" s="18"/>
      <c r="KJ129" s="13">
        <v>92.2</v>
      </c>
      <c r="KK129" s="68">
        <f t="shared" si="461"/>
        <v>3.0461270670148078E-3</v>
      </c>
      <c r="KL129" s="68">
        <f t="shared" si="640"/>
        <v>3.327187458774675E-3</v>
      </c>
      <c r="KM129" s="68">
        <f t="shared" si="462"/>
        <v>3.3696682464454972</v>
      </c>
      <c r="KN129" s="68"/>
      <c r="KO129" s="15">
        <f t="shared" si="463"/>
        <v>0.3718196696920103</v>
      </c>
      <c r="KQ129" s="13">
        <v>1.57</v>
      </c>
      <c r="KR129" s="68">
        <f t="shared" si="464"/>
        <v>1.2903225806451623E-2</v>
      </c>
      <c r="KS129" s="68">
        <f t="shared" si="641"/>
        <v>1.3184286198211491E-2</v>
      </c>
      <c r="KT129" s="68">
        <f t="shared" si="465"/>
        <v>-0.40076335877862596</v>
      </c>
      <c r="KU129" s="68"/>
      <c r="KV129" s="15">
        <f t="shared" si="466"/>
        <v>0.5544554455445545</v>
      </c>
      <c r="KW129" s="18"/>
      <c r="KX129" s="13">
        <v>34.909999999999997</v>
      </c>
      <c r="KY129" s="68">
        <f t="shared" si="467"/>
        <v>8.4161490683229617E-2</v>
      </c>
      <c r="KZ129" s="68">
        <f t="shared" si="642"/>
        <v>8.4442551074989478E-2</v>
      </c>
      <c r="LA129" s="68">
        <f t="shared" si="468"/>
        <v>-0.51466703739746988</v>
      </c>
      <c r="LB129" s="68"/>
      <c r="LC129" s="15">
        <f t="shared" si="469"/>
        <v>0.47237452551665943</v>
      </c>
      <c r="LD129" s="18"/>
      <c r="LE129" s="13">
        <v>58.21</v>
      </c>
      <c r="LF129" s="68">
        <f t="shared" si="470"/>
        <v>-3.5299966854491258E-2</v>
      </c>
      <c r="LG129" s="68">
        <f t="shared" si="643"/>
        <v>-3.501890646273139E-2</v>
      </c>
      <c r="LH129" s="68">
        <f t="shared" si="471"/>
        <v>0.62461624337147648</v>
      </c>
      <c r="LI129" s="68"/>
      <c r="LJ129" s="15">
        <f t="shared" si="472"/>
        <v>0.26241596183040561</v>
      </c>
      <c r="LL129" s="13">
        <v>119.78</v>
      </c>
      <c r="LM129" s="68">
        <f t="shared" si="473"/>
        <v>-5.7275670291358658E-3</v>
      </c>
      <c r="LN129" s="68">
        <f t="shared" si="644"/>
        <v>-5.4465066373759986E-3</v>
      </c>
      <c r="LO129" s="68">
        <f t="shared" si="474"/>
        <v>0.36891428571428575</v>
      </c>
      <c r="LP129" s="68"/>
      <c r="LQ129" s="15">
        <f t="shared" si="475"/>
        <v>0.53151770873289872</v>
      </c>
      <c r="LS129" s="13">
        <v>15.31</v>
      </c>
      <c r="LT129" s="68">
        <f t="shared" si="476"/>
        <v>6.5359477124181614E-4</v>
      </c>
      <c r="LU129" s="68">
        <f t="shared" si="645"/>
        <v>9.3465516300168317E-4</v>
      </c>
      <c r="LV129" s="68"/>
      <c r="LW129" s="68"/>
      <c r="LX129" s="15">
        <f t="shared" si="477"/>
        <v>0.65513513513513522</v>
      </c>
      <c r="LZ129" s="13">
        <v>15.83</v>
      </c>
      <c r="MA129" s="68">
        <f t="shared" si="478"/>
        <v>-8.7664370695053583E-3</v>
      </c>
      <c r="MB129" s="68">
        <f t="shared" si="646"/>
        <v>-8.485376677745491E-3</v>
      </c>
      <c r="MC129" s="68">
        <f t="shared" si="479"/>
        <v>-0.28853932584269665</v>
      </c>
      <c r="MD129" s="68"/>
      <c r="ME129" s="15">
        <f t="shared" si="480"/>
        <v>0.17433234421364982</v>
      </c>
      <c r="MG129" s="13">
        <v>55.57</v>
      </c>
      <c r="MH129" s="68">
        <f t="shared" si="481"/>
        <v>-8.4966244030956636E-2</v>
      </c>
      <c r="MI129" s="68">
        <f t="shared" si="647"/>
        <v>-8.4685183639196776E-2</v>
      </c>
      <c r="MJ129" s="68">
        <f t="shared" si="482"/>
        <v>6.4892183288409706</v>
      </c>
      <c r="MK129" s="68"/>
      <c r="ML129" s="15">
        <f t="shared" si="483"/>
        <v>1.6175223739990581</v>
      </c>
      <c r="MN129" s="13">
        <v>140.88999999999999</v>
      </c>
      <c r="MO129" s="68">
        <f t="shared" si="484"/>
        <v>-9.8390610724576975E-3</v>
      </c>
      <c r="MP129" s="68">
        <f t="shared" si="648"/>
        <v>-9.5580006806978302E-3</v>
      </c>
      <c r="MQ129" s="68">
        <f t="shared" si="485"/>
        <v>0.11906274821286719</v>
      </c>
      <c r="MR129" s="68"/>
      <c r="MS129" s="15">
        <f t="shared" si="486"/>
        <v>0.26483526348864339</v>
      </c>
      <c r="MU129" s="13">
        <v>13.02</v>
      </c>
      <c r="MV129" s="68">
        <f t="shared" si="487"/>
        <v>-5.3475935828877219E-3</v>
      </c>
      <c r="MW129" s="68">
        <f t="shared" si="649"/>
        <v>-5.0665331911278547E-3</v>
      </c>
      <c r="MX129" s="68">
        <f t="shared" si="488"/>
        <v>-0.37613799712505996</v>
      </c>
      <c r="MY129" s="68"/>
      <c r="MZ129" s="15">
        <f t="shared" si="489"/>
        <v>0.22024367385192123</v>
      </c>
      <c r="NB129" s="13">
        <v>249.91</v>
      </c>
      <c r="NC129" s="68">
        <f t="shared" si="490"/>
        <v>4.2595941330118639E-3</v>
      </c>
      <c r="ND129" s="68">
        <f t="shared" si="650"/>
        <v>4.5406545247717311E-3</v>
      </c>
      <c r="NE129" s="68">
        <f t="shared" si="491"/>
        <v>0.84476267808370853</v>
      </c>
      <c r="NF129" s="68"/>
      <c r="NG129" s="15">
        <f t="shared" si="492"/>
        <v>0.49835122009712818</v>
      </c>
      <c r="NI129" s="13">
        <v>5.82</v>
      </c>
      <c r="NJ129" s="68">
        <f t="shared" si="493"/>
        <v>1.7211703958693073E-3</v>
      </c>
      <c r="NK129" s="68">
        <f t="shared" si="651"/>
        <v>2.0022307876291744E-3</v>
      </c>
      <c r="NL129" s="68">
        <f t="shared" si="494"/>
        <v>-0.95379118697895982</v>
      </c>
      <c r="NM129" s="68"/>
      <c r="NN129" s="15">
        <f t="shared" si="495"/>
        <v>0.1877551020408163</v>
      </c>
      <c r="NP129" s="13">
        <v>502.43</v>
      </c>
      <c r="NQ129" s="68">
        <f t="shared" si="496"/>
        <v>-1.6597835235168657E-2</v>
      </c>
      <c r="NR129" s="68">
        <f t="shared" si="652"/>
        <v>-1.631677484340879E-2</v>
      </c>
      <c r="NS129" s="68">
        <f t="shared" si="497"/>
        <v>2.8280380952380955</v>
      </c>
      <c r="NT129" s="68"/>
      <c r="NU129" s="15">
        <f t="shared" si="498"/>
        <v>0.52746785030249599</v>
      </c>
      <c r="NW129" s="13">
        <v>170.68</v>
      </c>
      <c r="NX129" s="68">
        <f t="shared" si="499"/>
        <v>2.3445463812436267E-2</v>
      </c>
      <c r="NY129" s="68">
        <f t="shared" si="653"/>
        <v>2.3726524204196135E-2</v>
      </c>
      <c r="NZ129" s="68">
        <f t="shared" si="500"/>
        <v>-2.8903049613108696E-2</v>
      </c>
      <c r="OA129" s="68"/>
      <c r="OB129" s="15">
        <f t="shared" si="501"/>
        <v>-9.8362387744321197E-2</v>
      </c>
      <c r="OD129" s="13">
        <v>1.8049999999999999</v>
      </c>
      <c r="OE129" s="68">
        <f t="shared" si="502"/>
        <v>-2.695417789757415E-2</v>
      </c>
      <c r="OF129" s="68">
        <f t="shared" si="654"/>
        <v>-2.6673117505814282E-2</v>
      </c>
      <c r="OG129" s="68">
        <f t="shared" si="503"/>
        <v>-0.99200159524970088</v>
      </c>
      <c r="OH129" s="68"/>
      <c r="OI129" s="15">
        <f t="shared" si="504"/>
        <v>0.2363013698630137</v>
      </c>
      <c r="OK129" s="13">
        <v>180.85</v>
      </c>
      <c r="OL129" s="68">
        <f t="shared" si="505"/>
        <v>-5.2198522090037253E-2</v>
      </c>
      <c r="OM129" s="68">
        <f t="shared" si="655"/>
        <v>-5.1917461698277385E-2</v>
      </c>
      <c r="ON129" s="68">
        <f t="shared" si="506"/>
        <v>3.2603062426383973</v>
      </c>
      <c r="OO129" s="68"/>
      <c r="OP129" s="15">
        <f t="shared" si="507"/>
        <v>1.7150577991292597</v>
      </c>
      <c r="OR129" s="13">
        <v>7.49</v>
      </c>
      <c r="OS129" s="68">
        <f t="shared" si="508"/>
        <v>0.13313161875945534</v>
      </c>
      <c r="OT129" s="68">
        <f t="shared" si="656"/>
        <v>0.13341267915121521</v>
      </c>
      <c r="OU129" s="68">
        <f t="shared" si="509"/>
        <v>-2.7272727272727268E-2</v>
      </c>
      <c r="OV129" s="68"/>
      <c r="OW129" s="15">
        <f t="shared" si="510"/>
        <v>5.6874999999999991</v>
      </c>
      <c r="OY129" s="13">
        <v>141.34</v>
      </c>
      <c r="OZ129" s="68">
        <f t="shared" si="511"/>
        <v>-3.3845719926666887E-3</v>
      </c>
      <c r="PA129" s="68">
        <f t="shared" si="657"/>
        <v>-3.1035116009068215E-3</v>
      </c>
      <c r="PB129" s="68">
        <f t="shared" si="665"/>
        <v>3.3489230769230769</v>
      </c>
      <c r="PC129" s="68"/>
      <c r="PD129" s="15">
        <f t="shared" si="512"/>
        <v>0.23387167175905724</v>
      </c>
      <c r="PE129" s="18"/>
      <c r="PF129" s="13">
        <v>248.02</v>
      </c>
      <c r="PG129" s="68">
        <f t="shared" si="513"/>
        <v>4.7804245665208512E-3</v>
      </c>
      <c r="PH129" s="68">
        <f t="shared" si="658"/>
        <v>5.0614849582807184E-3</v>
      </c>
      <c r="PI129" s="68">
        <f t="shared" si="514"/>
        <v>-0.28770821367030436</v>
      </c>
      <c r="PJ129" s="68"/>
      <c r="PK129" s="15">
        <f t="shared" si="515"/>
        <v>0.18596088557356674</v>
      </c>
      <c r="PM129" s="13"/>
      <c r="PN129" s="68">
        <f t="shared" si="516"/>
        <v>0</v>
      </c>
      <c r="PO129" s="68">
        <f t="shared" si="517"/>
        <v>2.8106039175986703E-4</v>
      </c>
      <c r="PP129" s="68">
        <f t="shared" si="518"/>
        <v>0</v>
      </c>
      <c r="PQ129" s="68"/>
      <c r="PR129" s="15">
        <f t="shared" si="519"/>
        <v>0</v>
      </c>
      <c r="PT129" s="13">
        <v>5.61</v>
      </c>
      <c r="PU129" s="68">
        <f t="shared" si="520"/>
        <v>-7.079646017699121E-3</v>
      </c>
      <c r="PV129" s="68">
        <f t="shared" si="659"/>
        <v>-6.7985856259392538E-3</v>
      </c>
      <c r="PW129" s="68">
        <f t="shared" si="521"/>
        <v>-0.35665137614678899</v>
      </c>
      <c r="PX129" s="68"/>
      <c r="PY129" s="15">
        <f t="shared" si="522"/>
        <v>9.3567251461988396E-2</v>
      </c>
      <c r="QA129" s="13">
        <v>229.41</v>
      </c>
      <c r="QB129" s="68">
        <f t="shared" si="523"/>
        <v>-1.7894601652468027E-2</v>
      </c>
      <c r="QC129" s="68">
        <f t="shared" si="660"/>
        <v>-1.761354126070816E-2</v>
      </c>
      <c r="QD129" s="68">
        <f t="shared" si="524"/>
        <v>-0.32004505172056075</v>
      </c>
      <c r="QE129" s="68"/>
      <c r="QF129" s="15">
        <f t="shared" si="525"/>
        <v>0.19646396161468649</v>
      </c>
      <c r="QH129" s="13">
        <v>1.367</v>
      </c>
      <c r="QI129" s="68">
        <f t="shared" si="526"/>
        <v>2.0149253731343218E-2</v>
      </c>
      <c r="QJ129" s="68">
        <f t="shared" si="661"/>
        <v>2.0430314123103085E-2</v>
      </c>
      <c r="QK129" s="68">
        <f t="shared" si="527"/>
        <v>-0.45537848605577685</v>
      </c>
      <c r="QL129" s="68"/>
      <c r="QM129" s="15">
        <f t="shared" si="528"/>
        <v>5.1538461538461498E-2</v>
      </c>
      <c r="QO129" s="13">
        <v>12.37</v>
      </c>
      <c r="QP129" s="68">
        <f t="shared" si="529"/>
        <v>-2.5984251968503944E-2</v>
      </c>
      <c r="QQ129" s="68">
        <f t="shared" si="662"/>
        <v>-2.5703191576744076E-2</v>
      </c>
      <c r="QR129" s="68">
        <f t="shared" si="530"/>
        <v>-0.98492162168751063</v>
      </c>
      <c r="QS129" s="68"/>
      <c r="QT129" s="15">
        <f t="shared" si="531"/>
        <v>7.7526132404181075E-2</v>
      </c>
      <c r="QV129" s="13">
        <v>1.48</v>
      </c>
      <c r="QW129" s="68">
        <f t="shared" si="532"/>
        <v>-1.4647137150466059E-2</v>
      </c>
      <c r="QX129" s="68">
        <f t="shared" si="663"/>
        <v>-1.4366076758706192E-2</v>
      </c>
      <c r="QY129" s="68">
        <f t="shared" si="533"/>
        <v>-0.58073654390934837</v>
      </c>
      <c r="QZ129" s="68"/>
      <c r="RA129" s="15">
        <f t="shared" si="534"/>
        <v>-0.3951777686963629</v>
      </c>
      <c r="RC129" s="13">
        <v>39.200000000000003</v>
      </c>
      <c r="RD129" s="68">
        <f t="shared" si="535"/>
        <v>3.5120147874306985E-2</v>
      </c>
      <c r="RE129" s="68">
        <f t="shared" si="664"/>
        <v>3.5401208266066853E-2</v>
      </c>
      <c r="RF129" s="68">
        <f t="shared" si="536"/>
        <v>-0.15316483041693663</v>
      </c>
      <c r="RG129" s="68"/>
      <c r="RH129" s="15">
        <f t="shared" si="537"/>
        <v>0.58383838383838393</v>
      </c>
      <c r="RJ129" s="13">
        <v>222.74</v>
      </c>
      <c r="RK129" s="68">
        <f t="shared" si="538"/>
        <v>1.2040528874551346E-2</v>
      </c>
      <c r="RL129" s="68">
        <f t="shared" si="539"/>
        <v>1.2321589266311214E-2</v>
      </c>
      <c r="RM129" s="68">
        <f t="shared" si="540"/>
        <v>3.3212728453474331E-2</v>
      </c>
      <c r="RN129" s="68"/>
      <c r="RO129" s="15">
        <f t="shared" si="541"/>
        <v>0.13226921512810091</v>
      </c>
      <c r="RQ129" s="13">
        <v>12.89</v>
      </c>
      <c r="RR129" s="68">
        <f t="shared" si="542"/>
        <v>-7.751937984495958E-4</v>
      </c>
      <c r="RS129" s="68">
        <f t="shared" si="543"/>
        <v>-4.9413340668972878E-4</v>
      </c>
      <c r="RT129" s="68">
        <f t="shared" si="544"/>
        <v>-0.11953551912568305</v>
      </c>
      <c r="RU129" s="68"/>
      <c r="RV129" s="15">
        <f t="shared" si="545"/>
        <v>-0.38147792706333972</v>
      </c>
      <c r="RX129" s="13">
        <v>142.9</v>
      </c>
      <c r="RY129" s="68">
        <f t="shared" si="546"/>
        <v>-2.3039865949869729E-3</v>
      </c>
      <c r="RZ129" s="68">
        <f t="shared" si="547"/>
        <v>-2.0229262032271057E-3</v>
      </c>
      <c r="SA129" s="68">
        <f t="shared" si="548"/>
        <v>7.3951600781602303E-2</v>
      </c>
      <c r="SB129" s="68"/>
      <c r="SC129" s="15">
        <f t="shared" si="549"/>
        <v>0.88946185376173492</v>
      </c>
      <c r="SE129" s="13">
        <v>11.09</v>
      </c>
      <c r="SF129" s="68">
        <f t="shared" si="550"/>
        <v>-3.565217391304349E-2</v>
      </c>
      <c r="SG129" s="68">
        <f t="shared" si="551"/>
        <v>-3.5371113521283623E-2</v>
      </c>
      <c r="SH129" s="68">
        <f t="shared" si="552"/>
        <v>-0.11280000000000001</v>
      </c>
      <c r="SI129" s="68"/>
      <c r="SJ129" s="15">
        <f t="shared" si="553"/>
        <v>-0.27326343381389251</v>
      </c>
      <c r="SL129" s="13">
        <v>0.88800000000000001</v>
      </c>
      <c r="SM129" s="68">
        <f t="shared" si="554"/>
        <v>4.470588235294122E-2</v>
      </c>
      <c r="SN129" s="68">
        <f t="shared" si="555"/>
        <v>4.4986942744701088E-2</v>
      </c>
      <c r="SO129" s="68">
        <f t="shared" si="556"/>
        <v>-0.37464788732394361</v>
      </c>
      <c r="SP129" s="68"/>
      <c r="SQ129" s="15">
        <f t="shared" si="557"/>
        <v>-0.12079207920792079</v>
      </c>
      <c r="SS129" s="13">
        <v>14.18</v>
      </c>
      <c r="ST129" s="68">
        <f t="shared" si="558"/>
        <v>-5.2772211088844417E-2</v>
      </c>
      <c r="SU129" s="68">
        <f t="shared" si="559"/>
        <v>-5.249115069708455E-2</v>
      </c>
      <c r="SV129" s="68">
        <f t="shared" si="560"/>
        <v>-0.12143742255266424</v>
      </c>
      <c r="SW129" s="68"/>
      <c r="SX129" s="15">
        <f t="shared" si="561"/>
        <v>0.68809523809523798</v>
      </c>
      <c r="SZ129" s="13">
        <v>35.4</v>
      </c>
      <c r="TA129" s="68">
        <f t="shared" si="562"/>
        <v>1.4036092810083129E-2</v>
      </c>
      <c r="TB129" s="68">
        <f t="shared" si="563"/>
        <v>1.4317153201842996E-2</v>
      </c>
      <c r="TC129" s="68">
        <f t="shared" si="564"/>
        <v>-0.12311122120386424</v>
      </c>
      <c r="TD129" s="68"/>
      <c r="TE129" s="15">
        <f t="shared" si="565"/>
        <v>1.2692307692307692</v>
      </c>
      <c r="TG129" s="417">
        <v>0.17</v>
      </c>
      <c r="TH129" s="68">
        <f t="shared" si="566"/>
        <v>-3.5169988276669956E-3</v>
      </c>
      <c r="TI129" s="68">
        <f t="shared" si="567"/>
        <v>-3.2359384359071288E-3</v>
      </c>
      <c r="TJ129" s="68">
        <f t="shared" si="568"/>
        <v>-0.22727272727272721</v>
      </c>
      <c r="TK129" s="68"/>
      <c r="TL129" s="15">
        <f t="shared" si="569"/>
        <v>2.9498525073746338E-3</v>
      </c>
      <c r="TN129" s="13">
        <v>61.98</v>
      </c>
      <c r="TO129" s="68">
        <f t="shared" si="570"/>
        <v>-3.7727061015370281E-2</v>
      </c>
      <c r="TP129" s="68">
        <f t="shared" si="571"/>
        <v>-3.7446000623610413E-2</v>
      </c>
      <c r="TQ129" s="68">
        <f t="shared" si="572"/>
        <v>-9.6587058077587412E-2</v>
      </c>
      <c r="TR129" s="68"/>
      <c r="TS129" s="15">
        <f t="shared" si="573"/>
        <v>1.083361344537815</v>
      </c>
      <c r="TU129" s="417">
        <v>2.95</v>
      </c>
      <c r="TV129" s="68">
        <f t="shared" si="574"/>
        <v>3.4013605442177659E-3</v>
      </c>
      <c r="TW129" s="68">
        <f t="shared" si="575"/>
        <v>3.6824209359776327E-3</v>
      </c>
      <c r="TX129" s="68">
        <f t="shared" si="576"/>
        <v>-0.33106575963718821</v>
      </c>
      <c r="TY129" s="68"/>
      <c r="TZ129" s="15">
        <f t="shared" si="577"/>
        <v>0.72514619883040954</v>
      </c>
      <c r="UB129" s="13"/>
      <c r="UC129" s="68">
        <f t="shared" si="578"/>
        <v>0</v>
      </c>
      <c r="UD129" s="68">
        <f t="shared" si="579"/>
        <v>2.8106039175986703E-4</v>
      </c>
      <c r="UE129" s="68">
        <f t="shared" si="580"/>
        <v>0</v>
      </c>
      <c r="UF129" s="68"/>
      <c r="UG129" s="15">
        <f t="shared" si="581"/>
        <v>0</v>
      </c>
      <c r="UI129" s="417"/>
      <c r="UJ129" s="68">
        <f t="shared" si="582"/>
        <v>0</v>
      </c>
      <c r="UK129" s="68">
        <f t="shared" si="583"/>
        <v>2.8106039175986703E-4</v>
      </c>
      <c r="UL129" s="68">
        <f t="shared" si="584"/>
        <v>0</v>
      </c>
      <c r="UM129" s="68"/>
      <c r="UN129" s="15">
        <f t="shared" si="585"/>
        <v>0</v>
      </c>
      <c r="UP129" s="417"/>
      <c r="UQ129" s="68">
        <f t="shared" si="586"/>
        <v>0</v>
      </c>
      <c r="UR129" s="68">
        <f t="shared" si="587"/>
        <v>2.8106039175986703E-4</v>
      </c>
      <c r="US129" s="68">
        <f t="shared" si="588"/>
        <v>0</v>
      </c>
      <c r="UT129" s="68"/>
      <c r="UU129" s="15">
        <f t="shared" si="589"/>
        <v>0</v>
      </c>
      <c r="UW129" s="417"/>
      <c r="UX129" s="68">
        <f t="shared" si="590"/>
        <v>0</v>
      </c>
      <c r="UY129" s="68">
        <f t="shared" si="591"/>
        <v>2.8106039175986703E-4</v>
      </c>
      <c r="UZ129" s="68">
        <f t="shared" si="592"/>
        <v>0</v>
      </c>
      <c r="VA129" s="68"/>
      <c r="VB129" s="15">
        <f t="shared" si="593"/>
        <v>0</v>
      </c>
      <c r="VD129" s="417"/>
      <c r="VE129" s="68">
        <f t="shared" si="594"/>
        <v>0</v>
      </c>
      <c r="VF129" s="68">
        <f t="shared" si="595"/>
        <v>2.8106039175986703E-4</v>
      </c>
      <c r="VG129" s="68">
        <f t="shared" si="596"/>
        <v>0</v>
      </c>
      <c r="VH129" s="68"/>
      <c r="VI129" s="15">
        <f t="shared" si="597"/>
        <v>0</v>
      </c>
      <c r="VM129" s="21">
        <f t="shared" si="598"/>
        <v>-7.5159284903688886E-3</v>
      </c>
      <c r="VN129" s="49"/>
      <c r="VO129" s="21">
        <f t="shared" si="599"/>
        <v>0.82626619371645471</v>
      </c>
      <c r="VP129" s="14"/>
      <c r="VQ129" s="21">
        <f t="shared" si="600"/>
        <v>0.3572077869238432</v>
      </c>
    </row>
    <row r="130" spans="1:589" ht="15.75" customHeight="1" x14ac:dyDescent="0.2">
      <c r="A130" s="127">
        <v>45834</v>
      </c>
      <c r="B130" s="4">
        <f t="shared" si="333"/>
        <v>45834</v>
      </c>
      <c r="C130" s="13">
        <v>43386.84</v>
      </c>
      <c r="D130" s="138">
        <f t="shared" si="334"/>
        <v>404.40999999999622</v>
      </c>
      <c r="E130" s="68">
        <f t="shared" si="335"/>
        <v>9.4087281710223507E-3</v>
      </c>
      <c r="F130" s="15">
        <f t="shared" si="336"/>
        <v>1.9805745645354301E-2</v>
      </c>
      <c r="G130" s="13">
        <v>6141.02</v>
      </c>
      <c r="H130" s="138">
        <f t="shared" si="337"/>
        <v>48.860000000000582</v>
      </c>
      <c r="I130" s="68">
        <f t="shared" si="338"/>
        <v>8.02014392268105E-3</v>
      </c>
      <c r="J130" s="15">
        <f t="shared" si="339"/>
        <v>4.4101720101400517E-2</v>
      </c>
      <c r="K130" s="13">
        <v>20167.91</v>
      </c>
      <c r="L130" s="138">
        <f t="shared" si="340"/>
        <v>194.36000000000058</v>
      </c>
      <c r="M130" s="68">
        <f t="shared" si="341"/>
        <v>9.7308690743508584E-3</v>
      </c>
      <c r="N130" s="15">
        <f t="shared" si="342"/>
        <v>4.4385548183165938E-2</v>
      </c>
      <c r="O130" s="13">
        <v>2172.11</v>
      </c>
      <c r="P130" s="138">
        <f t="shared" si="343"/>
        <v>35.930000000000291</v>
      </c>
      <c r="Q130" s="68">
        <f t="shared" si="344"/>
        <v>1.6819743654561084E-2</v>
      </c>
      <c r="R130" s="15">
        <f t="shared" si="345"/>
        <v>-2.6029522545467469E-2</v>
      </c>
      <c r="S130" s="18">
        <f t="shared" si="346"/>
        <v>6.6669964095398765E-3</v>
      </c>
      <c r="T130" s="121">
        <f t="shared" si="347"/>
        <v>265.48374440544774</v>
      </c>
      <c r="U130" s="121">
        <f t="shared" si="348"/>
        <v>265.48374440544774</v>
      </c>
      <c r="V130" s="134">
        <f t="shared" si="349"/>
        <v>5.0478801429707501E-3</v>
      </c>
      <c r="W130" s="21">
        <f t="shared" si="601"/>
        <v>2.6144943052613882E-2</v>
      </c>
      <c r="X130" s="18">
        <f t="shared" si="350"/>
        <v>1.0994871205653838E-2</v>
      </c>
      <c r="Y130" s="353">
        <f>87660.93+5</f>
        <v>87665.93</v>
      </c>
      <c r="Z130" s="15">
        <v>1.9999999999999999E-6</v>
      </c>
      <c r="AA130" s="21">
        <f t="shared" si="351"/>
        <v>-5.0458801429707498E-3</v>
      </c>
      <c r="AC130" s="13">
        <v>233.65</v>
      </c>
      <c r="AD130" s="68">
        <f t="shared" si="352"/>
        <v>1.1734649692560873E-2</v>
      </c>
      <c r="AE130" s="68">
        <f t="shared" si="602"/>
        <v>6.6867695495901229E-3</v>
      </c>
      <c r="AF130" s="68">
        <f t="shared" si="353"/>
        <v>0.41803726406506031</v>
      </c>
      <c r="AG130" s="68"/>
      <c r="AH130" s="15">
        <f t="shared" si="354"/>
        <v>2.8524893251749874E-2</v>
      </c>
      <c r="AJ130" s="13">
        <v>23.06</v>
      </c>
      <c r="AK130" s="68">
        <f t="shared" si="355"/>
        <v>1.1847301448003491E-2</v>
      </c>
      <c r="AL130" s="68">
        <f t="shared" si="603"/>
        <v>6.7994213050327412E-3</v>
      </c>
      <c r="AM130" s="68">
        <f t="shared" si="356"/>
        <v>0.23978494623655897</v>
      </c>
      <c r="AN130" s="68"/>
      <c r="AO130" s="15">
        <f t="shared" si="357"/>
        <v>9.6528768426057898E-2</v>
      </c>
      <c r="AQ130" s="13">
        <v>21.9</v>
      </c>
      <c r="AR130" s="68">
        <f t="shared" si="358"/>
        <v>1.1080332409972226E-2</v>
      </c>
      <c r="AS130" s="68">
        <f t="shared" si="604"/>
        <v>6.0324522670014763E-3</v>
      </c>
      <c r="AT130" s="68">
        <f t="shared" si="359"/>
        <v>0.26809496236247826</v>
      </c>
      <c r="AU130" s="68"/>
      <c r="AV130" s="15">
        <f t="shared" si="360"/>
        <v>2.0027945971122483E-2</v>
      </c>
      <c r="AX130" s="13">
        <v>213.85</v>
      </c>
      <c r="AY130" s="68">
        <f t="shared" si="361"/>
        <v>8.0131982088144649E-3</v>
      </c>
      <c r="AZ130" s="68">
        <f t="shared" si="605"/>
        <v>2.9653180658437148E-3</v>
      </c>
      <c r="BA130" s="68">
        <f t="shared" si="362"/>
        <v>0.59470544369873235</v>
      </c>
      <c r="BB130" s="68"/>
      <c r="BC130" s="15">
        <f t="shared" si="363"/>
        <v>4.7308878985258811E-2</v>
      </c>
      <c r="BE130" s="13">
        <v>78.930000000000007</v>
      </c>
      <c r="BF130" s="68">
        <f t="shared" si="364"/>
        <v>8.4323495592182295E-3</v>
      </c>
      <c r="BG130" s="68">
        <f t="shared" si="606"/>
        <v>3.3844694162474794E-3</v>
      </c>
      <c r="BH130" s="68"/>
      <c r="BI130" s="68"/>
      <c r="BJ130" s="15">
        <f t="shared" si="365"/>
        <v>7.1399484186235984E-2</v>
      </c>
      <c r="BL130" s="13">
        <v>74.290000000000006</v>
      </c>
      <c r="BM130" s="68">
        <f t="shared" si="366"/>
        <v>1.0335917312661569E-2</v>
      </c>
      <c r="BN130" s="68">
        <f t="shared" si="607"/>
        <v>5.2880371696908185E-3</v>
      </c>
      <c r="BO130" s="68">
        <f t="shared" si="367"/>
        <v>0.25109464466150222</v>
      </c>
      <c r="BP130" s="68"/>
      <c r="BQ130" s="15">
        <f t="shared" si="368"/>
        <v>0.11933102305258401</v>
      </c>
      <c r="BS130" s="13">
        <v>41.71</v>
      </c>
      <c r="BT130" s="68">
        <f t="shared" si="369"/>
        <v>1.3855128828390868E-2</v>
      </c>
      <c r="BU130" s="68">
        <f t="shared" si="608"/>
        <v>8.8072486854201167E-3</v>
      </c>
      <c r="BV130" s="68">
        <f t="shared" si="370"/>
        <v>0.11943102522812676</v>
      </c>
      <c r="BW130" s="68"/>
      <c r="BX130" s="15">
        <f t="shared" si="371"/>
        <v>9.0457516339869301E-2</v>
      </c>
      <c r="BZ130" s="13"/>
      <c r="CA130" s="68">
        <f t="shared" si="372"/>
        <v>0</v>
      </c>
      <c r="CB130" s="68">
        <f t="shared" si="609"/>
        <v>0</v>
      </c>
      <c r="CC130" s="68">
        <f t="shared" si="373"/>
        <v>0</v>
      </c>
      <c r="CD130" s="68"/>
      <c r="CE130" s="15">
        <f t="shared" si="374"/>
        <v>0</v>
      </c>
      <c r="CG130" s="13">
        <v>31.01</v>
      </c>
      <c r="CH130" s="68">
        <f t="shared" si="375"/>
        <v>9.4401041666667546E-3</v>
      </c>
      <c r="CI130" s="68">
        <f t="shared" si="610"/>
        <v>4.3922240236960045E-3</v>
      </c>
      <c r="CJ130" s="68">
        <f t="shared" si="376"/>
        <v>2.580218326166064E-2</v>
      </c>
      <c r="CK130" s="68"/>
      <c r="CL130" s="15">
        <f t="shared" si="377"/>
        <v>-9.7497089639115186E-2</v>
      </c>
      <c r="CN130" s="13">
        <v>32.880000000000003</v>
      </c>
      <c r="CO130" s="68">
        <f t="shared" si="378"/>
        <v>1.4814814814814939E-2</v>
      </c>
      <c r="CP130" s="68">
        <f t="shared" si="611"/>
        <v>9.7669346718441893E-3</v>
      </c>
      <c r="CQ130" s="68">
        <f t="shared" si="379"/>
        <v>4.9138481174218339E-2</v>
      </c>
      <c r="CR130" s="68"/>
      <c r="CS130" s="15">
        <f t="shared" si="380"/>
        <v>-1.7627726322079363E-2</v>
      </c>
      <c r="CU130" s="13">
        <v>36.94</v>
      </c>
      <c r="CV130" s="68">
        <f t="shared" si="381"/>
        <v>1.344307270233182E-2</v>
      </c>
      <c r="CW130" s="68">
        <f t="shared" si="612"/>
        <v>8.3951925593610706E-3</v>
      </c>
      <c r="CX130" s="68">
        <f t="shared" si="382"/>
        <v>0.14898911353032657</v>
      </c>
      <c r="CY130" s="68"/>
      <c r="CZ130" s="15">
        <f t="shared" si="383"/>
        <v>-9.1201716738198331E-3</v>
      </c>
      <c r="DB130" s="13">
        <v>19.98</v>
      </c>
      <c r="DC130" s="68">
        <f t="shared" si="384"/>
        <v>1.6276703967446605E-2</v>
      </c>
      <c r="DD130" s="68">
        <f t="shared" si="613"/>
        <v>1.1228823824475855E-2</v>
      </c>
      <c r="DE130" s="68">
        <f t="shared" si="385"/>
        <v>-8.6419753086419776E-2</v>
      </c>
      <c r="DF130" s="68"/>
      <c r="DG130" s="15">
        <f t="shared" si="386"/>
        <v>-1.8664047151276966E-2</v>
      </c>
      <c r="DI130" s="13">
        <v>49.66</v>
      </c>
      <c r="DJ130" s="68">
        <f t="shared" si="387"/>
        <v>1.0787706085894444E-2</v>
      </c>
      <c r="DK130" s="68">
        <f t="shared" si="614"/>
        <v>5.7398259429236936E-3</v>
      </c>
      <c r="DL130" s="68">
        <f t="shared" si="388"/>
        <v>0.12480181200452997</v>
      </c>
      <c r="DM130" s="68"/>
      <c r="DN130" s="15">
        <f t="shared" si="389"/>
        <v>0.17789373814041748</v>
      </c>
      <c r="DP130" s="13">
        <v>42.86</v>
      </c>
      <c r="DQ130" s="68">
        <f t="shared" si="390"/>
        <v>8.2333568572101022E-3</v>
      </c>
      <c r="DR130" s="68">
        <f t="shared" si="615"/>
        <v>3.1854767142393521E-3</v>
      </c>
      <c r="DS130" s="68"/>
      <c r="DT130" s="68"/>
      <c r="DU130" s="15">
        <f t="shared" si="391"/>
        <v>0.12552521008403364</v>
      </c>
      <c r="DV130" s="18"/>
      <c r="DW130" s="13">
        <v>35.22</v>
      </c>
      <c r="DX130" s="68">
        <f t="shared" si="392"/>
        <v>1.3525179856115075E-2</v>
      </c>
      <c r="DY130" s="68">
        <f t="shared" si="616"/>
        <v>8.4772997131443255E-3</v>
      </c>
      <c r="DZ130" s="68">
        <f t="shared" si="393"/>
        <v>0.87940234791889016</v>
      </c>
      <c r="EA130" s="68"/>
      <c r="EB130" s="15">
        <f t="shared" si="394"/>
        <v>5.2285628921422168E-2</v>
      </c>
      <c r="ED130" s="13">
        <v>38.200000000000003</v>
      </c>
      <c r="EE130" s="68">
        <f t="shared" si="395"/>
        <v>8.18157825283722E-3</v>
      </c>
      <c r="EF130" s="68">
        <f t="shared" si="617"/>
        <v>3.13369810986647E-3</v>
      </c>
      <c r="EG130" s="68">
        <f t="shared" si="396"/>
        <v>0.81645268663813608</v>
      </c>
      <c r="EH130" s="68"/>
      <c r="EI130" s="15">
        <f t="shared" si="397"/>
        <v>3.5791757049891543E-2</v>
      </c>
      <c r="EK130" s="13">
        <v>124.36</v>
      </c>
      <c r="EL130" s="68">
        <f t="shared" si="398"/>
        <v>1.6428279525950187E-2</v>
      </c>
      <c r="EM130" s="68">
        <f t="shared" si="618"/>
        <v>1.1380399382979436E-2</v>
      </c>
      <c r="EN130" s="68">
        <f t="shared" si="399"/>
        <v>0.9268670591881002</v>
      </c>
      <c r="EO130" s="68"/>
      <c r="EP130" s="15">
        <f t="shared" si="400"/>
        <v>0.11734052111410605</v>
      </c>
      <c r="ER130" s="13">
        <v>37.17</v>
      </c>
      <c r="ES130" s="68">
        <f t="shared" si="401"/>
        <v>7.3170731707317927E-3</v>
      </c>
      <c r="ET130" s="68">
        <f t="shared" si="619"/>
        <v>2.2691930277610427E-3</v>
      </c>
      <c r="EU130" s="68">
        <f t="shared" si="402"/>
        <v>6.4737897450587376E-2</v>
      </c>
      <c r="EV130" s="68"/>
      <c r="EW130" s="15">
        <f t="shared" si="403"/>
        <v>-4.4227307791205935E-2</v>
      </c>
      <c r="EY130" s="13">
        <v>38.67</v>
      </c>
      <c r="EZ130" s="68">
        <f t="shared" si="404"/>
        <v>1.5227093725387195E-2</v>
      </c>
      <c r="FA130" s="68">
        <f t="shared" si="620"/>
        <v>1.0179213582416444E-2</v>
      </c>
      <c r="FB130" s="68"/>
      <c r="FC130" s="68"/>
      <c r="FD130" s="15">
        <f t="shared" si="405"/>
        <v>0.57323026851098469</v>
      </c>
      <c r="FF130" s="13">
        <v>58.05</v>
      </c>
      <c r="FG130" s="68">
        <f t="shared" si="406"/>
        <v>1.6993693062368587E-2</v>
      </c>
      <c r="FH130" s="68">
        <f t="shared" si="621"/>
        <v>1.1945812919397836E-2</v>
      </c>
      <c r="FI130" s="68">
        <f t="shared" si="407"/>
        <v>-1.7433987813134752E-2</v>
      </c>
      <c r="FJ130" s="68"/>
      <c r="FK130" s="15">
        <f t="shared" si="408"/>
        <v>2.2187004754358128E-2</v>
      </c>
      <c r="FM130" s="13">
        <v>190.39</v>
      </c>
      <c r="FN130" s="68">
        <f t="shared" si="409"/>
        <v>1.0080110350681612E-2</v>
      </c>
      <c r="FO130" s="68">
        <f t="shared" si="622"/>
        <v>5.0322302077108619E-3</v>
      </c>
      <c r="FP130" s="68">
        <f t="shared" si="410"/>
        <v>0.63734090127278964</v>
      </c>
      <c r="FQ130" s="68"/>
      <c r="FR130" s="15">
        <f t="shared" si="411"/>
        <v>4.8056809424198994E-2</v>
      </c>
      <c r="FT130" s="13">
        <v>92.84</v>
      </c>
      <c r="FU130" s="68">
        <f t="shared" si="412"/>
        <v>9.7889928214053255E-3</v>
      </c>
      <c r="FV130" s="68">
        <f t="shared" si="623"/>
        <v>4.7411126784345755E-3</v>
      </c>
      <c r="FW130" s="68">
        <f t="shared" si="413"/>
        <v>5.4640463478359678E-2</v>
      </c>
      <c r="FX130" s="68"/>
      <c r="FY130" s="15">
        <f t="shared" si="414"/>
        <v>2.9496562430694127E-2</v>
      </c>
      <c r="GA130" s="13">
        <v>17.97</v>
      </c>
      <c r="GB130" s="68">
        <f t="shared" si="415"/>
        <v>5.5959709009511952E-3</v>
      </c>
      <c r="GC130" s="68">
        <f t="shared" si="624"/>
        <v>5.4809075798044511E-4</v>
      </c>
      <c r="GD130" s="68"/>
      <c r="GE130" s="68"/>
      <c r="GF130" s="15">
        <f t="shared" si="416"/>
        <v>3.0981067125645391E-2</v>
      </c>
      <c r="GG130" s="18"/>
      <c r="GH130" s="13">
        <v>18.29</v>
      </c>
      <c r="GI130" s="68">
        <f t="shared" si="417"/>
        <v>3.2912781130004782E-3</v>
      </c>
      <c r="GJ130" s="68">
        <f t="shared" si="625"/>
        <v>-1.7566020299702718E-3</v>
      </c>
      <c r="GK130" s="68">
        <f t="shared" si="418"/>
        <v>-4.8387096774193533E-2</v>
      </c>
      <c r="GL130" s="68"/>
      <c r="GM130" s="15">
        <f t="shared" si="419"/>
        <v>-3.2275132275132248E-2</v>
      </c>
      <c r="GO130" s="13">
        <v>25.54</v>
      </c>
      <c r="GP130" s="68">
        <f t="shared" si="420"/>
        <v>3.1421838177532716E-3</v>
      </c>
      <c r="GQ130" s="68">
        <f t="shared" si="626"/>
        <v>-1.9056963252174785E-3</v>
      </c>
      <c r="GR130" s="68"/>
      <c r="GS130" s="68"/>
      <c r="GT130" s="15">
        <f t="shared" si="421"/>
        <v>-6.2752293577981677E-2</v>
      </c>
      <c r="GV130" s="13">
        <v>15.63</v>
      </c>
      <c r="GW130" s="68">
        <f t="shared" si="422"/>
        <v>1.0342598577892704E-2</v>
      </c>
      <c r="GX130" s="68">
        <f t="shared" si="627"/>
        <v>5.2947184349219538E-3</v>
      </c>
      <c r="GY130" s="68">
        <f t="shared" si="423"/>
        <v>0.31898734177215199</v>
      </c>
      <c r="GZ130" s="68"/>
      <c r="HA130" s="15">
        <f t="shared" si="424"/>
        <v>0.1392128279883382</v>
      </c>
      <c r="HD130" s="13">
        <v>325.77999999999997</v>
      </c>
      <c r="HE130" s="68">
        <f t="shared" si="425"/>
        <v>-5.403755151885326E-3</v>
      </c>
      <c r="HF130" s="68">
        <f t="shared" si="628"/>
        <v>-1.0451635294856076E-2</v>
      </c>
      <c r="HG130" s="68">
        <f t="shared" si="426"/>
        <v>0.83012190326386148</v>
      </c>
      <c r="HH130" s="68"/>
      <c r="HI130" s="15">
        <f t="shared" si="427"/>
        <v>-0.19329437400950875</v>
      </c>
      <c r="HK130" s="13">
        <v>41.33</v>
      </c>
      <c r="HL130" s="68">
        <f t="shared" si="428"/>
        <v>-2.3623907394283016E-2</v>
      </c>
      <c r="HM130" s="68">
        <f t="shared" si="629"/>
        <v>-2.8671787537253766E-2</v>
      </c>
      <c r="HN130" s="68">
        <f t="shared" si="429"/>
        <v>15.665322580645162</v>
      </c>
      <c r="HO130" s="68"/>
      <c r="HP130" s="15">
        <f t="shared" si="430"/>
        <v>0.56671721000758146</v>
      </c>
      <c r="HR130" s="13">
        <v>109.99</v>
      </c>
      <c r="HS130" s="68">
        <f t="shared" si="431"/>
        <v>1.4013091177284005E-2</v>
      </c>
      <c r="HT130" s="68">
        <f t="shared" si="630"/>
        <v>8.9652110343132543E-3</v>
      </c>
      <c r="HU130" s="68">
        <f t="shared" si="432"/>
        <v>2.0217032967032971</v>
      </c>
      <c r="HV130" s="68"/>
      <c r="HW130" s="15">
        <f t="shared" si="433"/>
        <v>2.2496978711536691E-2</v>
      </c>
      <c r="HY130" s="13">
        <v>155.02000000000001</v>
      </c>
      <c r="HZ130" s="68">
        <f t="shared" si="434"/>
        <v>4.6011276002851922E-3</v>
      </c>
      <c r="IA130" s="68">
        <f t="shared" si="631"/>
        <v>-4.4675254268555786E-4</v>
      </c>
      <c r="IB130" s="68">
        <f t="shared" si="435"/>
        <v>0.46383380547686498</v>
      </c>
      <c r="IC130" s="68"/>
      <c r="ID130" s="15">
        <f t="shared" si="436"/>
        <v>0.15436741380594252</v>
      </c>
      <c r="IF130" s="13">
        <v>270.17</v>
      </c>
      <c r="IG130" s="68">
        <f t="shared" si="437"/>
        <v>2.0857736633289398E-2</v>
      </c>
      <c r="IH130" s="68">
        <f t="shared" si="632"/>
        <v>1.5809856490318647E-2</v>
      </c>
      <c r="II130" s="68">
        <f t="shared" si="438"/>
        <v>0.54382857142857155</v>
      </c>
      <c r="IJ130" s="68"/>
      <c r="IK130" s="15">
        <f t="shared" si="439"/>
        <v>0.16532953761214636</v>
      </c>
      <c r="IM130" s="13">
        <v>239.83</v>
      </c>
      <c r="IN130" s="68">
        <f t="shared" si="440"/>
        <v>1.9772089463389767E-2</v>
      </c>
      <c r="IO130" s="68">
        <f t="shared" si="633"/>
        <v>1.4724209320419016E-2</v>
      </c>
      <c r="IP130" s="68">
        <f t="shared" si="441"/>
        <v>3.6832649873071666</v>
      </c>
      <c r="IQ130" s="68"/>
      <c r="IR130" s="15">
        <f t="shared" si="442"/>
        <v>0.27902511866033824</v>
      </c>
      <c r="IT130" s="13">
        <v>74.459999999999994</v>
      </c>
      <c r="IU130" s="68">
        <f t="shared" si="443"/>
        <v>4.2711104887270653E-2</v>
      </c>
      <c r="IV130" s="68">
        <f t="shared" si="634"/>
        <v>3.7663224744299902E-2</v>
      </c>
      <c r="IW130" s="68">
        <f t="shared" si="444"/>
        <v>3.0799999999999996</v>
      </c>
      <c r="IX130" s="68"/>
      <c r="IY130" s="15">
        <f t="shared" si="445"/>
        <v>0.44892002335084635</v>
      </c>
      <c r="JA130" s="13">
        <v>726.09</v>
      </c>
      <c r="JB130" s="68">
        <f t="shared" si="446"/>
        <v>2.456680024834916E-2</v>
      </c>
      <c r="JC130" s="68">
        <f t="shared" si="635"/>
        <v>1.9518920105378409E-2</v>
      </c>
      <c r="JD130" s="68">
        <f t="shared" si="447"/>
        <v>0.46862864077669913</v>
      </c>
      <c r="JE130" s="68"/>
      <c r="JF130" s="15">
        <f t="shared" si="448"/>
        <v>0.24009837577496548</v>
      </c>
      <c r="JH130" s="13">
        <v>497.45</v>
      </c>
      <c r="JI130" s="68">
        <f t="shared" si="449"/>
        <v>1.0522680642736724E-2</v>
      </c>
      <c r="JJ130" s="68">
        <f t="shared" si="636"/>
        <v>5.4748004997659744E-3</v>
      </c>
      <c r="JK130" s="68">
        <f t="shared" si="450"/>
        <v>0.22316752317489977</v>
      </c>
      <c r="JL130" s="68"/>
      <c r="JM130" s="15">
        <f t="shared" si="451"/>
        <v>0.18018979833926452</v>
      </c>
      <c r="JO130" s="13">
        <v>13.35</v>
      </c>
      <c r="JP130" s="68">
        <f t="shared" si="452"/>
        <v>2.1423106350420763E-2</v>
      </c>
      <c r="JQ130" s="68">
        <f t="shared" si="637"/>
        <v>1.6375226207450012E-2</v>
      </c>
      <c r="JR130" s="68">
        <f t="shared" si="453"/>
        <v>-0.54951914965412529</v>
      </c>
      <c r="JS130" s="68"/>
      <c r="JT130" s="15">
        <f t="shared" si="454"/>
        <v>0.31010794896957805</v>
      </c>
      <c r="JV130" s="13">
        <v>1.84</v>
      </c>
      <c r="JW130" s="68">
        <f t="shared" si="455"/>
        <v>3.9548022598870095E-2</v>
      </c>
      <c r="JX130" s="68">
        <f t="shared" si="638"/>
        <v>3.4500142455899344E-2</v>
      </c>
      <c r="JY130" s="68">
        <f t="shared" si="456"/>
        <v>-0.27272727272727265</v>
      </c>
      <c r="JZ130" s="68"/>
      <c r="KA130" s="15">
        <f t="shared" si="457"/>
        <v>2.222222222222224E-2</v>
      </c>
      <c r="KC130" s="13">
        <v>18.2</v>
      </c>
      <c r="KD130" s="68">
        <f t="shared" si="458"/>
        <v>3.6446469248291605E-2</v>
      </c>
      <c r="KE130" s="68">
        <f t="shared" si="639"/>
        <v>3.1398589105320854E-2</v>
      </c>
      <c r="KF130" s="68">
        <f t="shared" si="459"/>
        <v>-6.5708418891170489E-2</v>
      </c>
      <c r="KG130" s="68"/>
      <c r="KH130" s="15">
        <f t="shared" si="460"/>
        <v>-0.17944093778178541</v>
      </c>
      <c r="KI130" s="18"/>
      <c r="KJ130" s="13">
        <v>95.05</v>
      </c>
      <c r="KK130" s="68">
        <f t="shared" si="461"/>
        <v>3.0911062906724449E-2</v>
      </c>
      <c r="KL130" s="68">
        <f t="shared" si="640"/>
        <v>2.5863182763753698E-2</v>
      </c>
      <c r="KM130" s="68">
        <f t="shared" si="462"/>
        <v>3.5047393364928903</v>
      </c>
      <c r="KN130" s="68"/>
      <c r="KO130" s="15">
        <f t="shared" si="463"/>
        <v>0.41422407379854198</v>
      </c>
      <c r="KQ130" s="13">
        <v>1.64</v>
      </c>
      <c r="KR130" s="68">
        <f t="shared" si="464"/>
        <v>4.458598726114639E-2</v>
      </c>
      <c r="KS130" s="68">
        <f t="shared" si="641"/>
        <v>3.9538107118175639E-2</v>
      </c>
      <c r="KT130" s="68">
        <f t="shared" si="465"/>
        <v>-0.37404580152671763</v>
      </c>
      <c r="KU130" s="68"/>
      <c r="KV130" s="15">
        <f t="shared" si="466"/>
        <v>0.62376237623762365</v>
      </c>
      <c r="KW130" s="18"/>
      <c r="KX130" s="13">
        <v>37.159999999999997</v>
      </c>
      <c r="KY130" s="68">
        <f t="shared" si="467"/>
        <v>6.4451446576912069E-2</v>
      </c>
      <c r="KZ130" s="68">
        <f t="shared" si="642"/>
        <v>5.9403566433941318E-2</v>
      </c>
      <c r="LA130" s="68">
        <f t="shared" si="468"/>
        <v>-0.4833866258862784</v>
      </c>
      <c r="LB130" s="68"/>
      <c r="LC130" s="15">
        <f t="shared" si="469"/>
        <v>0.56727119358920264</v>
      </c>
      <c r="LD130" s="18"/>
      <c r="LE130" s="13">
        <v>58.15</v>
      </c>
      <c r="LF130" s="68">
        <f t="shared" si="470"/>
        <v>-1.0307507301151396E-3</v>
      </c>
      <c r="LG130" s="68">
        <f t="shared" si="643"/>
        <v>-6.0786308730858898E-3</v>
      </c>
      <c r="LH130" s="68">
        <f t="shared" si="471"/>
        <v>0.6229416689924645</v>
      </c>
      <c r="LI130" s="68"/>
      <c r="LJ130" s="15">
        <f t="shared" si="472"/>
        <v>0.26111472565603988</v>
      </c>
      <c r="LL130" s="13">
        <v>123.05</v>
      </c>
      <c r="LM130" s="68">
        <f t="shared" si="473"/>
        <v>2.7300050091834997E-2</v>
      </c>
      <c r="LN130" s="68">
        <f t="shared" si="644"/>
        <v>2.2252169948864246E-2</v>
      </c>
      <c r="LO130" s="68">
        <f t="shared" si="474"/>
        <v>0.40628571428571425</v>
      </c>
      <c r="LP130" s="68"/>
      <c r="LQ130" s="15">
        <f t="shared" si="475"/>
        <v>0.57332821889783925</v>
      </c>
      <c r="LS130" s="13">
        <v>15.85</v>
      </c>
      <c r="LT130" s="68">
        <f t="shared" si="476"/>
        <v>3.5271064663618491E-2</v>
      </c>
      <c r="LU130" s="68">
        <f t="shared" si="645"/>
        <v>3.022318452064774E-2</v>
      </c>
      <c r="LV130" s="68"/>
      <c r="LW130" s="68"/>
      <c r="LX130" s="15">
        <f t="shared" si="477"/>
        <v>0.71351351351351344</v>
      </c>
      <c r="LZ130" s="13">
        <v>17.25</v>
      </c>
      <c r="MA130" s="68">
        <f t="shared" si="478"/>
        <v>8.9703095388502838E-2</v>
      </c>
      <c r="MB130" s="68">
        <f t="shared" si="646"/>
        <v>8.4655215245532087E-2</v>
      </c>
      <c r="MC130" s="68">
        <f t="shared" si="479"/>
        <v>-0.2247191011235955</v>
      </c>
      <c r="MD130" s="68"/>
      <c r="ME130" s="15">
        <f t="shared" si="480"/>
        <v>0.27967359050445101</v>
      </c>
      <c r="MG130" s="13">
        <v>55.85</v>
      </c>
      <c r="MH130" s="68">
        <f t="shared" si="481"/>
        <v>5.0386899406154604E-3</v>
      </c>
      <c r="MI130" s="68">
        <f t="shared" si="647"/>
        <v>-9.1902023552897089E-6</v>
      </c>
      <c r="MJ130" s="68">
        <f t="shared" si="482"/>
        <v>6.5269541778975739</v>
      </c>
      <c r="MK130" s="68"/>
      <c r="ML130" s="15">
        <f t="shared" si="483"/>
        <v>1.6307112576542631</v>
      </c>
      <c r="MN130" s="13">
        <v>141.87</v>
      </c>
      <c r="MO130" s="68">
        <f t="shared" si="484"/>
        <v>6.9557811058273706E-3</v>
      </c>
      <c r="MP130" s="68">
        <f t="shared" si="648"/>
        <v>1.9079009628566205E-3</v>
      </c>
      <c r="MQ130" s="68">
        <f t="shared" si="485"/>
        <v>0.12684670373312151</v>
      </c>
      <c r="MR130" s="68"/>
      <c r="MS130" s="15">
        <f t="shared" si="486"/>
        <v>0.27363318071640186</v>
      </c>
      <c r="MU130" s="13">
        <v>12.89</v>
      </c>
      <c r="MV130" s="68">
        <f t="shared" si="487"/>
        <v>-9.9846390168970046E-3</v>
      </c>
      <c r="MW130" s="68">
        <f t="shared" si="649"/>
        <v>-1.5032519159867756E-2</v>
      </c>
      <c r="MX130" s="68">
        <f t="shared" si="488"/>
        <v>-0.38236703402012456</v>
      </c>
      <c r="MY130" s="68"/>
      <c r="MZ130" s="15">
        <f t="shared" si="489"/>
        <v>0.20805998125585762</v>
      </c>
      <c r="NB130" s="13">
        <v>251</v>
      </c>
      <c r="NC130" s="68">
        <f t="shared" si="490"/>
        <v>4.361570165259507E-3</v>
      </c>
      <c r="ND130" s="68">
        <f t="shared" si="650"/>
        <v>-6.8630997771124309E-4</v>
      </c>
      <c r="NE130" s="68">
        <f t="shared" si="491"/>
        <v>0.85280873994242268</v>
      </c>
      <c r="NF130" s="68"/>
      <c r="NG130" s="15">
        <f t="shared" si="492"/>
        <v>0.50488638407578401</v>
      </c>
      <c r="NI130" s="13">
        <v>6</v>
      </c>
      <c r="NJ130" s="68">
        <f t="shared" si="493"/>
        <v>3.0927835051546341E-2</v>
      </c>
      <c r="NK130" s="68">
        <f t="shared" si="651"/>
        <v>2.587995490857559E-2</v>
      </c>
      <c r="NL130" s="68">
        <f t="shared" si="494"/>
        <v>-0.95236204843191741</v>
      </c>
      <c r="NM130" s="68"/>
      <c r="NN130" s="15">
        <f t="shared" si="495"/>
        <v>0.22448979591836726</v>
      </c>
      <c r="NP130" s="13">
        <v>506.81</v>
      </c>
      <c r="NQ130" s="68">
        <f t="shared" si="496"/>
        <v>8.7176323069880282E-3</v>
      </c>
      <c r="NR130" s="68">
        <f t="shared" si="652"/>
        <v>3.6697521640172781E-3</v>
      </c>
      <c r="NS130" s="68">
        <f t="shared" si="497"/>
        <v>2.8614095238095238</v>
      </c>
      <c r="NT130" s="68"/>
      <c r="NU130" s="15">
        <f t="shared" si="498"/>
        <v>0.54078375338217854</v>
      </c>
      <c r="NW130" s="13">
        <v>173.54</v>
      </c>
      <c r="NX130" s="68">
        <f t="shared" si="499"/>
        <v>1.6756503398171932E-2</v>
      </c>
      <c r="NY130" s="68">
        <f t="shared" si="653"/>
        <v>1.1708623255201181E-2</v>
      </c>
      <c r="NZ130" s="68">
        <f t="shared" si="500"/>
        <v>-1.2630860263996353E-2</v>
      </c>
      <c r="OA130" s="68"/>
      <c r="OB130" s="15">
        <f t="shared" si="501"/>
        <v>-8.3254094030639297E-2</v>
      </c>
      <c r="OD130" s="13">
        <v>1.93</v>
      </c>
      <c r="OE130" s="68">
        <f t="shared" si="502"/>
        <v>6.9252077562326875E-2</v>
      </c>
      <c r="OF130" s="68">
        <f t="shared" si="654"/>
        <v>6.4204197419356124E-2</v>
      </c>
      <c r="OG130" s="68">
        <f t="shared" si="503"/>
        <v>-0.99144768910355829</v>
      </c>
      <c r="OH130" s="68"/>
      <c r="OI130" s="15">
        <f t="shared" si="504"/>
        <v>0.32191780821917809</v>
      </c>
      <c r="OK130" s="13">
        <v>174.96</v>
      </c>
      <c r="OL130" s="68">
        <f t="shared" si="505"/>
        <v>-3.2568426873099181E-2</v>
      </c>
      <c r="OM130" s="68">
        <f t="shared" si="655"/>
        <v>-3.7616307016069932E-2</v>
      </c>
      <c r="ON130" s="68">
        <f t="shared" si="506"/>
        <v>3.1215547703180206</v>
      </c>
      <c r="OO130" s="68"/>
      <c r="OP130" s="15">
        <f t="shared" si="507"/>
        <v>1.626632637742081</v>
      </c>
      <c r="OR130" s="13">
        <v>7.18</v>
      </c>
      <c r="OS130" s="68">
        <f t="shared" si="508"/>
        <v>-4.1388518024032109E-2</v>
      </c>
      <c r="OT130" s="68">
        <f t="shared" si="656"/>
        <v>-4.643639816700286E-2</v>
      </c>
      <c r="OU130" s="68">
        <f t="shared" si="509"/>
        <v>-6.7532467532467597E-2</v>
      </c>
      <c r="OV130" s="68"/>
      <c r="OW130" s="15">
        <f t="shared" si="510"/>
        <v>5.4107142857142847</v>
      </c>
      <c r="OY130" s="13">
        <v>142.66999999999999</v>
      </c>
      <c r="OZ130" s="68">
        <f t="shared" si="511"/>
        <v>9.4099334937030148E-3</v>
      </c>
      <c r="PA130" s="68">
        <f t="shared" si="657"/>
        <v>4.3620533507322647E-3</v>
      </c>
      <c r="PB130" s="68">
        <f t="shared" si="665"/>
        <v>3.3898461538461535</v>
      </c>
      <c r="PC130" s="68"/>
      <c r="PD130" s="15">
        <f t="shared" si="512"/>
        <v>0.24548232213007412</v>
      </c>
      <c r="PE130" s="18"/>
      <c r="PF130" s="13">
        <v>246.8</v>
      </c>
      <c r="PG130" s="68">
        <f t="shared" si="513"/>
        <v>-4.9189581485364038E-3</v>
      </c>
      <c r="PH130" s="68">
        <f t="shared" si="658"/>
        <v>-9.9668382915071539E-3</v>
      </c>
      <c r="PI130" s="68">
        <f t="shared" si="514"/>
        <v>-0.29121194715680637</v>
      </c>
      <c r="PJ130" s="68"/>
      <c r="PK130" s="15">
        <f t="shared" si="515"/>
        <v>0.18012719361162921</v>
      </c>
      <c r="PM130" s="13"/>
      <c r="PN130" s="68">
        <f t="shared" si="516"/>
        <v>0</v>
      </c>
      <c r="PO130" s="68">
        <f t="shared" si="517"/>
        <v>-5.0478801429707501E-3</v>
      </c>
      <c r="PP130" s="68">
        <f t="shared" si="518"/>
        <v>0</v>
      </c>
      <c r="PQ130" s="68"/>
      <c r="PR130" s="15">
        <f t="shared" si="519"/>
        <v>0</v>
      </c>
      <c r="PT130" s="13">
        <v>5.9</v>
      </c>
      <c r="PU130" s="68">
        <f t="shared" si="520"/>
        <v>5.1693404634581108E-2</v>
      </c>
      <c r="PV130" s="68">
        <f t="shared" si="659"/>
        <v>4.6645524491610357E-2</v>
      </c>
      <c r="PW130" s="68">
        <f t="shared" si="521"/>
        <v>-0.32339449541284404</v>
      </c>
      <c r="PX130" s="68"/>
      <c r="PY130" s="15">
        <f t="shared" si="522"/>
        <v>0.15009746588693967</v>
      </c>
      <c r="QA130" s="13">
        <v>226.2</v>
      </c>
      <c r="QB130" s="68">
        <f t="shared" si="523"/>
        <v>-1.3992415326271775E-2</v>
      </c>
      <c r="QC130" s="68">
        <f t="shared" si="660"/>
        <v>-1.9040295469242526E-2</v>
      </c>
      <c r="QD130" s="68">
        <f t="shared" si="524"/>
        <v>-0.3295592637600403</v>
      </c>
      <c r="QE130" s="68"/>
      <c r="QF130" s="15">
        <f t="shared" si="525"/>
        <v>0.17972254094085729</v>
      </c>
      <c r="QH130" s="13">
        <v>1.4330000000000001</v>
      </c>
      <c r="QI130" s="68">
        <f t="shared" si="526"/>
        <v>4.8280907095830328E-2</v>
      </c>
      <c r="QJ130" s="68">
        <f t="shared" si="661"/>
        <v>4.3233026952859577E-2</v>
      </c>
      <c r="QK130" s="68">
        <f t="shared" si="527"/>
        <v>-0.42908366533864534</v>
      </c>
      <c r="QL130" s="68"/>
      <c r="QM130" s="15">
        <f t="shared" si="528"/>
        <v>0.10230769230769231</v>
      </c>
      <c r="QO130" s="13">
        <v>12.73</v>
      </c>
      <c r="QP130" s="68">
        <f t="shared" si="529"/>
        <v>2.9102667744543349E-2</v>
      </c>
      <c r="QQ130" s="68">
        <f t="shared" si="662"/>
        <v>2.4054787601572598E-2</v>
      </c>
      <c r="QR130" s="68">
        <f t="shared" si="530"/>
        <v>-0.98448280065335569</v>
      </c>
      <c r="QS130" s="68"/>
      <c r="QT130" s="15">
        <f t="shared" si="531"/>
        <v>0.10888501742160278</v>
      </c>
      <c r="QV130" s="13">
        <v>1.65</v>
      </c>
      <c r="QW130" s="68">
        <f t="shared" si="532"/>
        <v>0.11486486486486482</v>
      </c>
      <c r="QX130" s="68">
        <f t="shared" si="663"/>
        <v>0.10981698472189406</v>
      </c>
      <c r="QY130" s="68">
        <f t="shared" si="533"/>
        <v>-0.53257790368271951</v>
      </c>
      <c r="QZ130" s="68"/>
      <c r="RA130" s="15">
        <f t="shared" si="534"/>
        <v>-0.32570494483040463</v>
      </c>
      <c r="RC130" s="13">
        <v>39.86</v>
      </c>
      <c r="RD130" s="68">
        <f t="shared" si="535"/>
        <v>1.6836734693877461E-2</v>
      </c>
      <c r="RE130" s="68">
        <f t="shared" si="664"/>
        <v>1.1788854550906711E-2</v>
      </c>
      <c r="RF130" s="68">
        <f t="shared" si="536"/>
        <v>-0.13890689133722187</v>
      </c>
      <c r="RG130" s="68"/>
      <c r="RH130" s="15">
        <f t="shared" si="537"/>
        <v>0.61050505050505044</v>
      </c>
      <c r="RJ130" s="13">
        <v>224.01</v>
      </c>
      <c r="RK130" s="68">
        <f t="shared" si="538"/>
        <v>5.7017150040405036E-3</v>
      </c>
      <c r="RL130" s="68">
        <f t="shared" si="539"/>
        <v>6.5383486106975353E-4</v>
      </c>
      <c r="RM130" s="68">
        <f t="shared" si="540"/>
        <v>3.9103812969663129E-2</v>
      </c>
      <c r="RN130" s="68"/>
      <c r="RO130" s="15">
        <f t="shared" si="541"/>
        <v>0.13872509150060996</v>
      </c>
      <c r="RQ130" s="13">
        <v>12.81</v>
      </c>
      <c r="RR130" s="68">
        <f t="shared" si="542"/>
        <v>-6.2063615205585777E-3</v>
      </c>
      <c r="RS130" s="68">
        <f t="shared" si="543"/>
        <v>-1.1254241663529327E-2</v>
      </c>
      <c r="RT130" s="68">
        <f t="shared" si="544"/>
        <v>-0.125</v>
      </c>
      <c r="RU130" s="68"/>
      <c r="RV130" s="15">
        <f t="shared" si="545"/>
        <v>-0.38531669865642992</v>
      </c>
      <c r="RX130" s="13">
        <v>144.25</v>
      </c>
      <c r="RY130" s="68">
        <f t="shared" si="546"/>
        <v>9.4471658502448871E-3</v>
      </c>
      <c r="RZ130" s="68">
        <f t="shared" si="547"/>
        <v>4.399285707274137E-3</v>
      </c>
      <c r="SA130" s="68">
        <f t="shared" si="548"/>
        <v>8.4097399669322087E-2</v>
      </c>
      <c r="SB130" s="68"/>
      <c r="SC130" s="15">
        <f t="shared" si="549"/>
        <v>0.90731191326193317</v>
      </c>
      <c r="SE130" s="13">
        <v>11.11</v>
      </c>
      <c r="SF130" s="68">
        <f t="shared" si="550"/>
        <v>1.803426510369664E-3</v>
      </c>
      <c r="SG130" s="68">
        <f t="shared" si="551"/>
        <v>-3.2444536326010861E-3</v>
      </c>
      <c r="SH130" s="68">
        <f t="shared" si="552"/>
        <v>-0.11120000000000005</v>
      </c>
      <c r="SI130" s="68"/>
      <c r="SJ130" s="15">
        <f t="shared" si="553"/>
        <v>-0.27195281782437747</v>
      </c>
      <c r="SL130" s="13">
        <v>0.88900000000000001</v>
      </c>
      <c r="SM130" s="68">
        <f t="shared" si="554"/>
        <v>1.1261261261261272E-3</v>
      </c>
      <c r="SN130" s="68">
        <f t="shared" si="555"/>
        <v>-3.9217540168446224E-3</v>
      </c>
      <c r="SO130" s="68">
        <f t="shared" si="556"/>
        <v>-0.37394366197183093</v>
      </c>
      <c r="SP130" s="68"/>
      <c r="SQ130" s="15">
        <f t="shared" si="557"/>
        <v>-0.1198019801980198</v>
      </c>
      <c r="SS130" s="13">
        <v>14.06</v>
      </c>
      <c r="ST130" s="68">
        <f t="shared" si="558"/>
        <v>-8.4626234132580552E-3</v>
      </c>
      <c r="SU130" s="68">
        <f t="shared" si="559"/>
        <v>-1.3510503556228806E-2</v>
      </c>
      <c r="SV130" s="68">
        <f t="shared" si="560"/>
        <v>-0.12887236679058239</v>
      </c>
      <c r="SW130" s="68"/>
      <c r="SX130" s="15">
        <f t="shared" si="561"/>
        <v>0.67380952380952375</v>
      </c>
      <c r="SZ130" s="13">
        <v>35.99</v>
      </c>
      <c r="TA130" s="68">
        <f t="shared" si="562"/>
        <v>1.6666666666666764E-2</v>
      </c>
      <c r="TB130" s="68">
        <f t="shared" si="563"/>
        <v>1.1618786523696013E-2</v>
      </c>
      <c r="TC130" s="68">
        <f t="shared" si="564"/>
        <v>-0.10849640822392856</v>
      </c>
      <c r="TD130" s="68"/>
      <c r="TE130" s="15">
        <f t="shared" si="565"/>
        <v>1.3070512820512821</v>
      </c>
      <c r="TG130" s="417">
        <v>0.17</v>
      </c>
      <c r="TH130" s="68">
        <f t="shared" si="566"/>
        <v>0</v>
      </c>
      <c r="TI130" s="68">
        <f t="shared" si="567"/>
        <v>-5.0478801429707501E-3</v>
      </c>
      <c r="TJ130" s="68">
        <f t="shared" si="568"/>
        <v>-0.22727272727272721</v>
      </c>
      <c r="TK130" s="68"/>
      <c r="TL130" s="15">
        <f t="shared" si="569"/>
        <v>2.9498525073746338E-3</v>
      </c>
      <c r="TN130" s="13">
        <v>68.010000000000005</v>
      </c>
      <c r="TO130" s="68">
        <f t="shared" si="570"/>
        <v>9.7289448209099849E-2</v>
      </c>
      <c r="TP130" s="68">
        <f t="shared" si="571"/>
        <v>9.2241568066129098E-2</v>
      </c>
      <c r="TQ130" s="68">
        <f t="shared" si="572"/>
        <v>-8.6945114529963178E-3</v>
      </c>
      <c r="TR130" s="68"/>
      <c r="TS130" s="15">
        <f t="shared" si="573"/>
        <v>1.2860504201680674</v>
      </c>
      <c r="TU130" s="417">
        <v>3</v>
      </c>
      <c r="TV130" s="68">
        <f t="shared" si="574"/>
        <v>1.6949152542372819E-2</v>
      </c>
      <c r="TW130" s="68">
        <f t="shared" si="575"/>
        <v>1.1901272399402068E-2</v>
      </c>
      <c r="TX130" s="68">
        <f t="shared" si="576"/>
        <v>-0.31972789115646261</v>
      </c>
      <c r="TY130" s="68"/>
      <c r="TZ130" s="15">
        <f t="shared" si="577"/>
        <v>0.75438596491228072</v>
      </c>
      <c r="UB130" s="13"/>
      <c r="UC130" s="68">
        <f t="shared" si="578"/>
        <v>0</v>
      </c>
      <c r="UD130" s="68">
        <f t="shared" si="579"/>
        <v>-5.0478801429707501E-3</v>
      </c>
      <c r="UE130" s="68">
        <f t="shared" si="580"/>
        <v>0</v>
      </c>
      <c r="UF130" s="68"/>
      <c r="UG130" s="15">
        <f t="shared" si="581"/>
        <v>0</v>
      </c>
      <c r="UI130" s="417"/>
      <c r="UJ130" s="68">
        <f t="shared" si="582"/>
        <v>0</v>
      </c>
      <c r="UK130" s="68">
        <f t="shared" si="583"/>
        <v>-5.0478801429707501E-3</v>
      </c>
      <c r="UL130" s="68">
        <f t="shared" si="584"/>
        <v>0</v>
      </c>
      <c r="UM130" s="68"/>
      <c r="UN130" s="15">
        <f t="shared" si="585"/>
        <v>0</v>
      </c>
      <c r="UP130" s="417"/>
      <c r="UQ130" s="68">
        <f t="shared" si="586"/>
        <v>0</v>
      </c>
      <c r="UR130" s="68">
        <f t="shared" si="587"/>
        <v>-5.0478801429707501E-3</v>
      </c>
      <c r="US130" s="68">
        <f t="shared" si="588"/>
        <v>0</v>
      </c>
      <c r="UT130" s="68"/>
      <c r="UU130" s="15">
        <f t="shared" si="589"/>
        <v>0</v>
      </c>
      <c r="UW130" s="417"/>
      <c r="UX130" s="68">
        <f t="shared" si="590"/>
        <v>0</v>
      </c>
      <c r="UY130" s="68">
        <f t="shared" si="591"/>
        <v>-5.0478801429707501E-3</v>
      </c>
      <c r="UZ130" s="68">
        <f t="shared" si="592"/>
        <v>0</v>
      </c>
      <c r="VA130" s="68"/>
      <c r="VB130" s="15">
        <f t="shared" si="593"/>
        <v>0</v>
      </c>
      <c r="VD130" s="417"/>
      <c r="VE130" s="68">
        <f t="shared" si="594"/>
        <v>0</v>
      </c>
      <c r="VF130" s="68">
        <f t="shared" si="595"/>
        <v>-5.0478801429707501E-3</v>
      </c>
      <c r="VG130" s="68">
        <f t="shared" si="596"/>
        <v>0</v>
      </c>
      <c r="VH130" s="68"/>
      <c r="VI130" s="15">
        <f t="shared" si="597"/>
        <v>0</v>
      </c>
      <c r="VM130" s="21">
        <f t="shared" si="598"/>
        <v>1.3185803886236693E-2</v>
      </c>
      <c r="VN130" s="49"/>
      <c r="VO130" s="21">
        <f t="shared" si="599"/>
        <v>0.82965076012221772</v>
      </c>
      <c r="VP130" s="14"/>
      <c r="VQ130" s="21">
        <f t="shared" si="600"/>
        <v>0.37242183049394367</v>
      </c>
    </row>
    <row r="131" spans="1:589" ht="15.75" customHeight="1" x14ac:dyDescent="0.2">
      <c r="A131" s="127">
        <v>45835</v>
      </c>
      <c r="B131" s="4">
        <f t="shared" si="333"/>
        <v>45835</v>
      </c>
      <c r="C131" s="13">
        <v>43819.27</v>
      </c>
      <c r="D131" s="138">
        <f t="shared" si="334"/>
        <v>432.43000000000029</v>
      </c>
      <c r="E131" s="68">
        <f t="shared" si="335"/>
        <v>9.9668470900392912E-3</v>
      </c>
      <c r="F131" s="15">
        <f t="shared" si="336"/>
        <v>2.9969993573745048E-2</v>
      </c>
      <c r="G131" s="13">
        <v>6173.07</v>
      </c>
      <c r="H131" s="138">
        <f t="shared" si="337"/>
        <v>32.049999999999272</v>
      </c>
      <c r="I131" s="68">
        <f t="shared" si="338"/>
        <v>5.2190027063906764E-3</v>
      </c>
      <c r="J131" s="15">
        <f t="shared" si="339"/>
        <v>4.9550889804356887E-2</v>
      </c>
      <c r="K131" s="13">
        <v>20273.46</v>
      </c>
      <c r="L131" s="138">
        <f t="shared" si="340"/>
        <v>105.54999999999927</v>
      </c>
      <c r="M131" s="68">
        <f t="shared" si="341"/>
        <v>5.23356163330753E-3</v>
      </c>
      <c r="N131" s="15">
        <f t="shared" si="342"/>
        <v>4.9851404318518207E-2</v>
      </c>
      <c r="O131" s="13">
        <v>2172.5300000000002</v>
      </c>
      <c r="P131" s="138">
        <f t="shared" si="343"/>
        <v>0.42000000000007276</v>
      </c>
      <c r="Q131" s="68">
        <f t="shared" si="344"/>
        <v>1.9336037309347718E-4</v>
      </c>
      <c r="R131" s="15">
        <f t="shared" si="345"/>
        <v>-2.584119525056483E-2</v>
      </c>
      <c r="S131" s="18">
        <f t="shared" si="346"/>
        <v>5.2288812031071564E-3</v>
      </c>
      <c r="T131" s="121">
        <f t="shared" si="347"/>
        <v>266.52952064606916</v>
      </c>
      <c r="U131" s="121">
        <f t="shared" si="348"/>
        <v>266.52952064606916</v>
      </c>
      <c r="V131" s="134">
        <f t="shared" si="349"/>
        <v>3.939134740484556E-3</v>
      </c>
      <c r="W131" s="21">
        <f t="shared" si="601"/>
        <v>3.0187066246564979E-2</v>
      </c>
      <c r="X131" s="18">
        <f t="shared" si="350"/>
        <v>5.1531929507077443E-3</v>
      </c>
      <c r="Y131" s="353">
        <v>87665.93</v>
      </c>
      <c r="Z131" s="15">
        <v>1.9999999999999999E-6</v>
      </c>
      <c r="AA131" s="21">
        <f t="shared" si="351"/>
        <v>-3.9371347404845557E-3</v>
      </c>
      <c r="AC131" s="13">
        <v>235.59</v>
      </c>
      <c r="AD131" s="68">
        <f t="shared" si="352"/>
        <v>8.3030173336186511E-3</v>
      </c>
      <c r="AE131" s="68">
        <f t="shared" si="602"/>
        <v>4.3638825931340951E-3</v>
      </c>
      <c r="AF131" s="68">
        <f t="shared" si="353"/>
        <v>0.42981125204830972</v>
      </c>
      <c r="AG131" s="68"/>
      <c r="AH131" s="15">
        <f t="shared" si="354"/>
        <v>3.7064753268477427E-2</v>
      </c>
      <c r="AJ131" s="13">
        <v>23.23</v>
      </c>
      <c r="AK131" s="68">
        <f t="shared" si="355"/>
        <v>7.3720728534259197E-3</v>
      </c>
      <c r="AL131" s="68">
        <f t="shared" si="603"/>
        <v>3.4329381129413637E-3</v>
      </c>
      <c r="AM131" s="68">
        <f t="shared" si="356"/>
        <v>0.24892473118279562</v>
      </c>
      <c r="AN131" s="68"/>
      <c r="AO131" s="15">
        <f t="shared" si="357"/>
        <v>0.1046124583927722</v>
      </c>
      <c r="AQ131" s="13">
        <v>22.06</v>
      </c>
      <c r="AR131" s="68">
        <f t="shared" si="358"/>
        <v>7.3059360730593674E-3</v>
      </c>
      <c r="AS131" s="68">
        <f t="shared" si="604"/>
        <v>3.3668013325748114E-3</v>
      </c>
      <c r="AT131" s="68">
        <f t="shared" si="359"/>
        <v>0.27735958309206715</v>
      </c>
      <c r="AU131" s="68"/>
      <c r="AV131" s="15">
        <f t="shared" si="360"/>
        <v>2.7480204937121559E-2</v>
      </c>
      <c r="AX131" s="13">
        <v>214.98</v>
      </c>
      <c r="AY131" s="68">
        <f t="shared" si="361"/>
        <v>5.2840776245031357E-3</v>
      </c>
      <c r="AZ131" s="68">
        <f t="shared" si="605"/>
        <v>1.3449428840185797E-3</v>
      </c>
      <c r="BA131" s="68">
        <f t="shared" si="362"/>
        <v>0.6031319910514541</v>
      </c>
      <c r="BB131" s="68"/>
      <c r="BC131" s="15">
        <f t="shared" si="363"/>
        <v>5.2842940398648279E-2</v>
      </c>
      <c r="BE131" s="13">
        <v>79.14</v>
      </c>
      <c r="BF131" s="68">
        <f t="shared" si="364"/>
        <v>2.6605853287722503E-3</v>
      </c>
      <c r="BG131" s="68">
        <f t="shared" si="606"/>
        <v>-1.2785494117123057E-3</v>
      </c>
      <c r="BH131" s="68"/>
      <c r="BI131" s="68"/>
      <c r="BJ131" s="15">
        <f t="shared" si="365"/>
        <v>7.4250033935116047E-2</v>
      </c>
      <c r="BL131" s="13">
        <v>74.28</v>
      </c>
      <c r="BM131" s="68">
        <f t="shared" si="366"/>
        <v>-1.3460761879129242E-4</v>
      </c>
      <c r="BN131" s="68">
        <f t="shared" si="607"/>
        <v>-4.0737423592758486E-3</v>
      </c>
      <c r="BO131" s="68">
        <f t="shared" si="367"/>
        <v>0.25092623779050183</v>
      </c>
      <c r="BP131" s="68"/>
      <c r="BQ131" s="15">
        <f t="shared" si="368"/>
        <v>0.11918035256893168</v>
      </c>
      <c r="BS131" s="13">
        <v>42.16</v>
      </c>
      <c r="BT131" s="68">
        <f t="shared" si="369"/>
        <v>1.0788779669143989E-2</v>
      </c>
      <c r="BU131" s="68">
        <f t="shared" si="608"/>
        <v>6.8496449286594326E-3</v>
      </c>
      <c r="BV131" s="68">
        <f t="shared" si="370"/>
        <v>0.13150831991411699</v>
      </c>
      <c r="BW131" s="68"/>
      <c r="BX131" s="15">
        <f t="shared" si="371"/>
        <v>0.10222222222222213</v>
      </c>
      <c r="BZ131" s="13"/>
      <c r="CA131" s="68">
        <f t="shared" si="372"/>
        <v>0</v>
      </c>
      <c r="CB131" s="68">
        <f t="shared" si="609"/>
        <v>0</v>
      </c>
      <c r="CC131" s="68">
        <f t="shared" si="373"/>
        <v>0</v>
      </c>
      <c r="CD131" s="68"/>
      <c r="CE131" s="15">
        <f t="shared" si="374"/>
        <v>0</v>
      </c>
      <c r="CG131" s="13">
        <v>30.97</v>
      </c>
      <c r="CH131" s="68">
        <f t="shared" si="375"/>
        <v>-1.289906481780158E-3</v>
      </c>
      <c r="CI131" s="68">
        <f t="shared" si="610"/>
        <v>-5.2290412222647138E-3</v>
      </c>
      <c r="CJ131" s="68">
        <f t="shared" si="376"/>
        <v>2.4478994376447186E-2</v>
      </c>
      <c r="CK131" s="68"/>
      <c r="CL131" s="15">
        <f t="shared" si="377"/>
        <v>-9.8661233993015157E-2</v>
      </c>
      <c r="CN131" s="13">
        <v>32.96</v>
      </c>
      <c r="CO131" s="68">
        <f t="shared" si="378"/>
        <v>2.4330900243308483E-3</v>
      </c>
      <c r="CP131" s="68">
        <f t="shared" si="611"/>
        <v>-1.5060447161537077E-3</v>
      </c>
      <c r="CQ131" s="68">
        <f t="shared" si="379"/>
        <v>5.1691129546904947E-2</v>
      </c>
      <c r="CR131" s="68"/>
      <c r="CS131" s="15">
        <f t="shared" si="380"/>
        <v>-1.5237526142814402E-2</v>
      </c>
      <c r="CU131" s="13">
        <v>36.950000000000003</v>
      </c>
      <c r="CV131" s="68">
        <f t="shared" si="381"/>
        <v>2.7070925825677089E-4</v>
      </c>
      <c r="CW131" s="68">
        <f t="shared" si="612"/>
        <v>-3.6684254822277849E-3</v>
      </c>
      <c r="CX131" s="68">
        <f t="shared" si="382"/>
        <v>0.14930015552099549</v>
      </c>
      <c r="CY131" s="68"/>
      <c r="CZ131" s="15">
        <f t="shared" si="383"/>
        <v>-8.8519313304720564E-3</v>
      </c>
      <c r="DB131" s="13">
        <v>20.05</v>
      </c>
      <c r="DC131" s="68">
        <f t="shared" si="384"/>
        <v>3.5035035035035178E-3</v>
      </c>
      <c r="DD131" s="68">
        <f t="shared" si="613"/>
        <v>-4.3563123698103822E-4</v>
      </c>
      <c r="DE131" s="68">
        <f t="shared" si="385"/>
        <v>-8.3219021490626433E-2</v>
      </c>
      <c r="DF131" s="68"/>
      <c r="DG131" s="15">
        <f t="shared" si="386"/>
        <v>-1.5225933202357501E-2</v>
      </c>
      <c r="DI131" s="13">
        <v>50.2</v>
      </c>
      <c r="DJ131" s="68">
        <f t="shared" si="387"/>
        <v>1.0873942811115712E-2</v>
      </c>
      <c r="DK131" s="68">
        <f t="shared" si="614"/>
        <v>6.9348080706311561E-3</v>
      </c>
      <c r="DL131" s="68">
        <f t="shared" si="388"/>
        <v>0.13703284258210655</v>
      </c>
      <c r="DM131" s="68"/>
      <c r="DN131" s="15">
        <f t="shared" si="389"/>
        <v>0.19070208728652768</v>
      </c>
      <c r="DP131" s="13">
        <v>42.98</v>
      </c>
      <c r="DQ131" s="68">
        <f t="shared" si="390"/>
        <v>2.7998133457768884E-3</v>
      </c>
      <c r="DR131" s="68">
        <f t="shared" si="615"/>
        <v>-1.1393213947076676E-3</v>
      </c>
      <c r="DS131" s="68"/>
      <c r="DT131" s="68"/>
      <c r="DU131" s="15">
        <f t="shared" si="391"/>
        <v>0.12867647058823525</v>
      </c>
      <c r="DV131" s="18"/>
      <c r="DW131" s="13">
        <v>35.24</v>
      </c>
      <c r="DX131" s="68">
        <f t="shared" si="392"/>
        <v>5.6785917092569925E-4</v>
      </c>
      <c r="DY131" s="68">
        <f t="shared" si="616"/>
        <v>-3.3712755695588566E-3</v>
      </c>
      <c r="DZ131" s="68">
        <f t="shared" si="393"/>
        <v>0.88046958377801521</v>
      </c>
      <c r="EA131" s="68"/>
      <c r="EB131" s="15">
        <f t="shared" si="394"/>
        <v>5.2883178966238516E-2</v>
      </c>
      <c r="ED131" s="13">
        <v>38.25</v>
      </c>
      <c r="EE131" s="68">
        <f t="shared" si="395"/>
        <v>1.3089005235601349E-3</v>
      </c>
      <c r="EF131" s="68">
        <f t="shared" si="617"/>
        <v>-2.6302342169244211E-3</v>
      </c>
      <c r="EG131" s="68">
        <f t="shared" si="396"/>
        <v>0.81883024251069891</v>
      </c>
      <c r="EH131" s="68"/>
      <c r="EI131" s="15">
        <f t="shared" si="397"/>
        <v>3.7147505422993422E-2</v>
      </c>
      <c r="EK131" s="13">
        <v>126.23</v>
      </c>
      <c r="EL131" s="68">
        <f t="shared" si="398"/>
        <v>1.5036989385654589E-2</v>
      </c>
      <c r="EM131" s="68">
        <f t="shared" si="618"/>
        <v>1.1097854645170033E-2</v>
      </c>
      <c r="EN131" s="68">
        <f t="shared" si="399"/>
        <v>0.95584133870467913</v>
      </c>
      <c r="EO131" s="68"/>
      <c r="EP131" s="15">
        <f t="shared" si="400"/>
        <v>0.13414195867026063</v>
      </c>
      <c r="ER131" s="13">
        <v>37.53</v>
      </c>
      <c r="ES131" s="68">
        <f t="shared" si="401"/>
        <v>9.6852300242130599E-3</v>
      </c>
      <c r="ET131" s="68">
        <f t="shared" si="619"/>
        <v>5.7460952837285039E-3</v>
      </c>
      <c r="EU131" s="68">
        <f t="shared" si="402"/>
        <v>7.5050128902893296E-2</v>
      </c>
      <c r="EV131" s="68"/>
      <c r="EW131" s="15">
        <f t="shared" si="403"/>
        <v>-3.4970429416302379E-2</v>
      </c>
      <c r="EY131" s="13">
        <v>37.18</v>
      </c>
      <c r="EZ131" s="68">
        <f t="shared" si="404"/>
        <v>-3.8531161106801187E-2</v>
      </c>
      <c r="FA131" s="68">
        <f t="shared" si="620"/>
        <v>-4.2470295847285747E-2</v>
      </c>
      <c r="FB131" s="68"/>
      <c r="FC131" s="68"/>
      <c r="FD131" s="15">
        <f t="shared" si="405"/>
        <v>0.51261187957689192</v>
      </c>
      <c r="FF131" s="13">
        <v>57.75</v>
      </c>
      <c r="FG131" s="68">
        <f t="shared" si="406"/>
        <v>-5.167958656330701E-3</v>
      </c>
      <c r="FH131" s="68">
        <f t="shared" si="621"/>
        <v>-9.1070933968152579E-3</v>
      </c>
      <c r="FI131" s="68">
        <f t="shared" si="407"/>
        <v>-2.25118483412322E-2</v>
      </c>
      <c r="FJ131" s="68"/>
      <c r="FK131" s="15">
        <f t="shared" si="408"/>
        <v>1.690438457474909E-2</v>
      </c>
      <c r="FM131" s="13">
        <v>191.5</v>
      </c>
      <c r="FN131" s="68">
        <f t="shared" si="409"/>
        <v>5.8301381375072941E-3</v>
      </c>
      <c r="FO131" s="68">
        <f t="shared" si="622"/>
        <v>1.8910033970227381E-3</v>
      </c>
      <c r="FP131" s="68">
        <f t="shared" si="410"/>
        <v>0.64688682490540073</v>
      </c>
      <c r="FQ131" s="68"/>
      <c r="FR131" s="15">
        <f t="shared" si="411"/>
        <v>5.4167125399097231E-2</v>
      </c>
      <c r="FT131" s="13">
        <v>93.1</v>
      </c>
      <c r="FU131" s="68">
        <f t="shared" si="412"/>
        <v>2.8005170185263989E-3</v>
      </c>
      <c r="FV131" s="68">
        <f t="shared" si="623"/>
        <v>-1.1386177219581571E-3</v>
      </c>
      <c r="FW131" s="68">
        <f t="shared" si="413"/>
        <v>5.7594002044757391E-2</v>
      </c>
      <c r="FX131" s="68"/>
      <c r="FY131" s="15">
        <f t="shared" si="414"/>
        <v>3.2379685074295714E-2</v>
      </c>
      <c r="GA131" s="13">
        <v>18.23</v>
      </c>
      <c r="GB131" s="68">
        <f t="shared" si="415"/>
        <v>1.4468558708959465E-2</v>
      </c>
      <c r="GC131" s="68">
        <f t="shared" si="624"/>
        <v>1.0529423968474909E-2</v>
      </c>
      <c r="GD131" s="68"/>
      <c r="GE131" s="68"/>
      <c r="GF131" s="15">
        <f t="shared" si="416"/>
        <v>4.5897877223178472E-2</v>
      </c>
      <c r="GG131" s="18"/>
      <c r="GH131" s="13">
        <v>18.16</v>
      </c>
      <c r="GI131" s="68">
        <f t="shared" si="417"/>
        <v>-7.1077091306724445E-3</v>
      </c>
      <c r="GJ131" s="68">
        <f t="shared" si="625"/>
        <v>-1.1046843871157001E-2</v>
      </c>
      <c r="GK131" s="68">
        <f t="shared" si="418"/>
        <v>-5.5150884495317312E-2</v>
      </c>
      <c r="GL131" s="68"/>
      <c r="GM131" s="15">
        <f t="shared" si="419"/>
        <v>-3.9153439153439072E-2</v>
      </c>
      <c r="GO131" s="13">
        <v>25.64</v>
      </c>
      <c r="GP131" s="68">
        <f t="shared" si="420"/>
        <v>3.9154267815192413E-3</v>
      </c>
      <c r="GQ131" s="68">
        <f t="shared" si="626"/>
        <v>-2.370795896531469E-5</v>
      </c>
      <c r="GR131" s="68"/>
      <c r="GS131" s="68"/>
      <c r="GT131" s="15">
        <f t="shared" si="421"/>
        <v>-5.9082568807339426E-2</v>
      </c>
      <c r="GV131" s="13">
        <v>15.66</v>
      </c>
      <c r="GW131" s="68">
        <f t="shared" si="422"/>
        <v>1.9193857965450645E-3</v>
      </c>
      <c r="GX131" s="68">
        <f t="shared" si="627"/>
        <v>-2.0197489439394917E-3</v>
      </c>
      <c r="GY131" s="68">
        <f t="shared" si="423"/>
        <v>0.3215189873417722</v>
      </c>
      <c r="GZ131" s="68"/>
      <c r="HA131" s="15">
        <f t="shared" si="424"/>
        <v>0.14139941690962096</v>
      </c>
      <c r="HD131" s="13">
        <v>323.63</v>
      </c>
      <c r="HE131" s="68">
        <f t="shared" si="425"/>
        <v>-6.5995457056908877E-3</v>
      </c>
      <c r="HF131" s="68">
        <f t="shared" si="628"/>
        <v>-1.0538680446175444E-2</v>
      </c>
      <c r="HG131" s="68">
        <f t="shared" si="426"/>
        <v>0.81804393011628562</v>
      </c>
      <c r="HH131" s="68"/>
      <c r="HI131" s="15">
        <f t="shared" si="427"/>
        <v>-0.19861826465927096</v>
      </c>
      <c r="HK131" s="13">
        <v>45.84</v>
      </c>
      <c r="HL131" s="68">
        <f t="shared" si="428"/>
        <v>0.10912170336317457</v>
      </c>
      <c r="HM131" s="68">
        <f t="shared" si="629"/>
        <v>0.10518256862269001</v>
      </c>
      <c r="HN131" s="68">
        <f t="shared" si="429"/>
        <v>17.483870967741939</v>
      </c>
      <c r="HO131" s="68"/>
      <c r="HP131" s="15">
        <f t="shared" si="430"/>
        <v>0.73768006065200931</v>
      </c>
      <c r="HR131" s="13">
        <v>109.38</v>
      </c>
      <c r="HS131" s="68">
        <f t="shared" si="431"/>
        <v>-5.545958723520315E-3</v>
      </c>
      <c r="HT131" s="68">
        <f t="shared" si="630"/>
        <v>-9.485093464004871E-3</v>
      </c>
      <c r="HU131" s="68">
        <f t="shared" si="432"/>
        <v>2.0049450549450549</v>
      </c>
      <c r="HV131" s="68"/>
      <c r="HW131" s="15">
        <f t="shared" si="433"/>
        <v>1.6826252672678278E-2</v>
      </c>
      <c r="HY131" s="13">
        <v>157.75</v>
      </c>
      <c r="HZ131" s="68">
        <f t="shared" si="434"/>
        <v>1.7610630886337179E-2</v>
      </c>
      <c r="IA131" s="68">
        <f t="shared" si="631"/>
        <v>1.3671496145852623E-2</v>
      </c>
      <c r="IB131" s="68">
        <f t="shared" si="435"/>
        <v>0.48961284230406038</v>
      </c>
      <c r="IC131" s="68"/>
      <c r="ID131" s="15">
        <f t="shared" si="436"/>
        <v>0.17469655223769462</v>
      </c>
      <c r="IF131" s="13">
        <v>269.35000000000002</v>
      </c>
      <c r="IG131" s="68">
        <f t="shared" si="437"/>
        <v>-3.0351260317577566E-3</v>
      </c>
      <c r="IH131" s="68">
        <f t="shared" si="632"/>
        <v>-6.974260772242313E-3</v>
      </c>
      <c r="II131" s="68">
        <f t="shared" si="438"/>
        <v>0.53914285714285726</v>
      </c>
      <c r="IJ131" s="68"/>
      <c r="IK131" s="15">
        <f t="shared" si="439"/>
        <v>0.16179261559696351</v>
      </c>
      <c r="IM131" s="13">
        <v>238.65</v>
      </c>
      <c r="IN131" s="68">
        <f t="shared" si="440"/>
        <v>-4.9201517741734009E-3</v>
      </c>
      <c r="IO131" s="68">
        <f t="shared" si="633"/>
        <v>-8.8592865146579561E-3</v>
      </c>
      <c r="IP131" s="68">
        <f t="shared" si="441"/>
        <v>3.660222612770943</v>
      </c>
      <c r="IQ131" s="68"/>
      <c r="IR131" s="15">
        <f t="shared" si="442"/>
        <v>0.27273212095354926</v>
      </c>
      <c r="IT131" s="13">
        <v>73.27</v>
      </c>
      <c r="IU131" s="68">
        <f t="shared" si="443"/>
        <v>-1.5981735159817323E-2</v>
      </c>
      <c r="IV131" s="68">
        <f t="shared" si="634"/>
        <v>-1.9920869900301879E-2</v>
      </c>
      <c r="IW131" s="68">
        <f t="shared" si="444"/>
        <v>3.0147945205479449</v>
      </c>
      <c r="IX131" s="68"/>
      <c r="IY131" s="15">
        <f t="shared" si="445"/>
        <v>0.42576376726989679</v>
      </c>
      <c r="JA131" s="13">
        <v>733.63</v>
      </c>
      <c r="JB131" s="68">
        <f t="shared" si="446"/>
        <v>1.0384387610351284E-2</v>
      </c>
      <c r="JC131" s="68">
        <f t="shared" si="635"/>
        <v>6.4452528698667275E-3</v>
      </c>
      <c r="JD131" s="68">
        <f t="shared" si="447"/>
        <v>0.48387944983818776</v>
      </c>
      <c r="JE131" s="68"/>
      <c r="JF131" s="15">
        <f t="shared" si="448"/>
        <v>0.25297603798397977</v>
      </c>
      <c r="JH131" s="13">
        <v>495.94</v>
      </c>
      <c r="JI131" s="68">
        <f t="shared" si="449"/>
        <v>-3.0354809528595657E-3</v>
      </c>
      <c r="JJ131" s="68">
        <f t="shared" si="636"/>
        <v>-6.9746156933441217E-3</v>
      </c>
      <c r="JK131" s="68">
        <f t="shared" si="450"/>
        <v>0.21945462145614597</v>
      </c>
      <c r="JL131" s="68"/>
      <c r="JM131" s="15">
        <f t="shared" si="451"/>
        <v>0.17660735468564651</v>
      </c>
      <c r="JO131" s="13">
        <v>12.86</v>
      </c>
      <c r="JP131" s="68">
        <f t="shared" si="452"/>
        <v>-3.6704119850187282E-2</v>
      </c>
      <c r="JQ131" s="68">
        <f t="shared" si="637"/>
        <v>-4.0643254590671835E-2</v>
      </c>
      <c r="JR131" s="68">
        <f t="shared" si="453"/>
        <v>-0.56605365277543451</v>
      </c>
      <c r="JS131" s="68"/>
      <c r="JT131" s="15">
        <f t="shared" si="454"/>
        <v>0.2620215897939156</v>
      </c>
      <c r="JV131" s="13">
        <v>1.79</v>
      </c>
      <c r="JW131" s="68">
        <f t="shared" si="455"/>
        <v>-2.7173913043478284E-2</v>
      </c>
      <c r="JX131" s="68">
        <f t="shared" si="638"/>
        <v>-3.111304778396284E-2</v>
      </c>
      <c r="JY131" s="68">
        <f t="shared" si="456"/>
        <v>-0.29249011857707502</v>
      </c>
      <c r="JZ131" s="68"/>
      <c r="KA131" s="15">
        <f t="shared" si="457"/>
        <v>-5.5555555555555601E-3</v>
      </c>
      <c r="KC131" s="13">
        <v>18.309999999999999</v>
      </c>
      <c r="KD131" s="68">
        <f t="shared" si="458"/>
        <v>6.0439560439560129E-3</v>
      </c>
      <c r="KE131" s="68">
        <f t="shared" si="639"/>
        <v>2.1048213034714569E-3</v>
      </c>
      <c r="KF131" s="68">
        <f t="shared" si="459"/>
        <v>-6.0061601642710558E-2</v>
      </c>
      <c r="KG131" s="68"/>
      <c r="KH131" s="15">
        <f t="shared" si="460"/>
        <v>-0.17448151487826877</v>
      </c>
      <c r="KI131" s="18"/>
      <c r="KJ131" s="13">
        <v>93.49</v>
      </c>
      <c r="KK131" s="68">
        <f t="shared" si="461"/>
        <v>-1.6412414518674406E-2</v>
      </c>
      <c r="KL131" s="68">
        <f t="shared" si="640"/>
        <v>-2.0351549259158962E-2</v>
      </c>
      <c r="KM131" s="68">
        <f t="shared" si="462"/>
        <v>3.4308056872037906</v>
      </c>
      <c r="KN131" s="68"/>
      <c r="KO131" s="15">
        <f t="shared" si="463"/>
        <v>0.39101324207707194</v>
      </c>
      <c r="KQ131" s="13">
        <v>1.67</v>
      </c>
      <c r="KR131" s="68">
        <f t="shared" si="464"/>
        <v>1.8292682926829285E-2</v>
      </c>
      <c r="KS131" s="68">
        <f t="shared" si="641"/>
        <v>1.4353548186344729E-2</v>
      </c>
      <c r="KT131" s="68">
        <f t="shared" si="465"/>
        <v>-0.36259541984732829</v>
      </c>
      <c r="KU131" s="68"/>
      <c r="KV131" s="15">
        <f t="shared" si="466"/>
        <v>0.65346534653465338</v>
      </c>
      <c r="KW131" s="18"/>
      <c r="KX131" s="13">
        <v>37.25</v>
      </c>
      <c r="KY131" s="68">
        <f t="shared" si="467"/>
        <v>2.4219590958020295E-3</v>
      </c>
      <c r="KZ131" s="68">
        <f t="shared" si="642"/>
        <v>-1.5171756446825265E-3</v>
      </c>
      <c r="LA131" s="68">
        <f t="shared" si="468"/>
        <v>-0.48213540942583072</v>
      </c>
      <c r="LB131" s="68"/>
      <c r="LC131" s="15">
        <f t="shared" si="469"/>
        <v>0.57106706031210452</v>
      </c>
      <c r="LD131" s="18"/>
      <c r="LE131" s="13">
        <v>58.31</v>
      </c>
      <c r="LF131" s="68">
        <f t="shared" si="470"/>
        <v>2.7515047291488169E-3</v>
      </c>
      <c r="LG131" s="68">
        <f t="shared" si="643"/>
        <v>-1.1876300113357391E-3</v>
      </c>
      <c r="LH131" s="68">
        <f t="shared" si="471"/>
        <v>0.62740720066982991</v>
      </c>
      <c r="LI131" s="68"/>
      <c r="LJ131" s="15">
        <f t="shared" si="472"/>
        <v>0.26458468878768171</v>
      </c>
      <c r="LL131" s="13">
        <v>116.12</v>
      </c>
      <c r="LM131" s="68">
        <f t="shared" si="473"/>
        <v>-5.6318569687118999E-2</v>
      </c>
      <c r="LN131" s="68">
        <f t="shared" si="644"/>
        <v>-6.0257704427603559E-2</v>
      </c>
      <c r="LO131" s="68">
        <f t="shared" si="474"/>
        <v>0.32708571428571431</v>
      </c>
      <c r="LP131" s="68"/>
      <c r="LQ131" s="15">
        <f t="shared" si="475"/>
        <v>0.48472062396113047</v>
      </c>
      <c r="LS131" s="13">
        <v>14.87</v>
      </c>
      <c r="LT131" s="68">
        <f t="shared" si="476"/>
        <v>-6.1829652996845452E-2</v>
      </c>
      <c r="LU131" s="68">
        <f t="shared" si="645"/>
        <v>-6.5768787737330012E-2</v>
      </c>
      <c r="LV131" s="68"/>
      <c r="LW131" s="68"/>
      <c r="LX131" s="15">
        <f t="shared" si="477"/>
        <v>0.60756756756756747</v>
      </c>
      <c r="LZ131" s="13">
        <v>16.77</v>
      </c>
      <c r="MA131" s="68">
        <f t="shared" si="478"/>
        <v>-2.7826086956521764E-2</v>
      </c>
      <c r="MB131" s="68">
        <f t="shared" si="646"/>
        <v>-3.1765221697006324E-2</v>
      </c>
      <c r="MC131" s="68">
        <f t="shared" si="479"/>
        <v>-0.2462921348314607</v>
      </c>
      <c r="MD131" s="68"/>
      <c r="ME131" s="15">
        <f t="shared" si="480"/>
        <v>0.24406528189910973</v>
      </c>
      <c r="MG131" s="13">
        <v>55.26</v>
      </c>
      <c r="MH131" s="68">
        <f t="shared" si="481"/>
        <v>-1.0564010743061833E-2</v>
      </c>
      <c r="MI131" s="68">
        <f t="shared" si="647"/>
        <v>-1.4503145483546389E-2</v>
      </c>
      <c r="MJ131" s="68">
        <f t="shared" si="482"/>
        <v>6.44743935309973</v>
      </c>
      <c r="MK131" s="68"/>
      <c r="ML131" s="15">
        <f t="shared" si="483"/>
        <v>1.6029203956665097</v>
      </c>
      <c r="MN131" s="13">
        <v>143.19</v>
      </c>
      <c r="MO131" s="68">
        <f t="shared" si="484"/>
        <v>9.3042926622964196E-3</v>
      </c>
      <c r="MP131" s="68">
        <f t="shared" si="648"/>
        <v>5.3651579218118636E-3</v>
      </c>
      <c r="MQ131" s="68">
        <f t="shared" si="485"/>
        <v>0.13733121525019851</v>
      </c>
      <c r="MR131" s="68"/>
      <c r="MS131" s="15">
        <f t="shared" si="486"/>
        <v>0.28548343657419872</v>
      </c>
      <c r="MU131" s="13">
        <v>11.86</v>
      </c>
      <c r="MV131" s="68">
        <f t="shared" si="487"/>
        <v>-7.9906904577191712E-2</v>
      </c>
      <c r="MW131" s="68">
        <f t="shared" si="649"/>
        <v>-8.3846039317676271E-2</v>
      </c>
      <c r="MX131" s="68">
        <f t="shared" si="488"/>
        <v>-0.43172017249640637</v>
      </c>
      <c r="MY131" s="68"/>
      <c r="MZ131" s="15">
        <f t="shared" si="489"/>
        <v>0.11152764761012179</v>
      </c>
      <c r="NB131" s="13">
        <v>254.51</v>
      </c>
      <c r="NC131" s="68">
        <f t="shared" si="490"/>
        <v>1.3984063745019884E-2</v>
      </c>
      <c r="ND131" s="68">
        <f t="shared" si="650"/>
        <v>1.0044929004535328E-2</v>
      </c>
      <c r="NE131" s="68">
        <f t="shared" si="491"/>
        <v>0.8787185354691075</v>
      </c>
      <c r="NF131" s="68"/>
      <c r="NG131" s="15">
        <f t="shared" si="492"/>
        <v>0.52593081119971219</v>
      </c>
      <c r="NI131" s="13">
        <v>5.84</v>
      </c>
      <c r="NJ131" s="68">
        <f t="shared" si="493"/>
        <v>-2.6666666666666689E-2</v>
      </c>
      <c r="NK131" s="68">
        <f t="shared" si="651"/>
        <v>-3.0605801407151245E-2</v>
      </c>
      <c r="NL131" s="68">
        <f t="shared" si="494"/>
        <v>-0.95363239380706633</v>
      </c>
      <c r="NM131" s="68"/>
      <c r="NN131" s="15">
        <f t="shared" si="495"/>
        <v>0.19183673469387744</v>
      </c>
      <c r="NP131" s="13">
        <v>519.66</v>
      </c>
      <c r="NQ131" s="68">
        <f t="shared" si="496"/>
        <v>2.5354669402734686E-2</v>
      </c>
      <c r="NR131" s="68">
        <f t="shared" si="652"/>
        <v>2.141553466225013E-2</v>
      </c>
      <c r="NS131" s="68">
        <f t="shared" si="497"/>
        <v>2.9593142857142856</v>
      </c>
      <c r="NT131" s="68"/>
      <c r="NU131" s="15">
        <f t="shared" si="498"/>
        <v>0.5798498160702884</v>
      </c>
      <c r="NW131" s="13">
        <v>178.53</v>
      </c>
      <c r="NX131" s="68">
        <f t="shared" si="499"/>
        <v>2.8754177711190557E-2</v>
      </c>
      <c r="NY131" s="68">
        <f t="shared" si="653"/>
        <v>2.4815042970706001E-2</v>
      </c>
      <c r="NZ131" s="68">
        <f t="shared" si="500"/>
        <v>1.5760127446518037E-2</v>
      </c>
      <c r="OA131" s="68"/>
      <c r="OB131" s="15">
        <f t="shared" si="501"/>
        <v>-5.689381933438991E-2</v>
      </c>
      <c r="OD131" s="13">
        <v>1.88</v>
      </c>
      <c r="OE131" s="68">
        <f t="shared" si="502"/>
        <v>-2.5906735751295359E-2</v>
      </c>
      <c r="OF131" s="68">
        <f t="shared" si="654"/>
        <v>-2.9845870491779915E-2</v>
      </c>
      <c r="OG131" s="68">
        <f t="shared" si="503"/>
        <v>-0.99166925156201535</v>
      </c>
      <c r="OH131" s="68"/>
      <c r="OI131" s="15">
        <f t="shared" si="504"/>
        <v>0.28767123287671231</v>
      </c>
      <c r="OK131" s="13">
        <v>168.65</v>
      </c>
      <c r="OL131" s="68">
        <f t="shared" si="505"/>
        <v>-3.6065386374028362E-2</v>
      </c>
      <c r="OM131" s="68">
        <f t="shared" si="655"/>
        <v>-4.0004521114512914E-2</v>
      </c>
      <c r="ON131" s="68">
        <f t="shared" si="506"/>
        <v>2.9729093050647819</v>
      </c>
      <c r="OO131" s="68"/>
      <c r="OP131" s="15">
        <f t="shared" si="507"/>
        <v>1.5319021167992795</v>
      </c>
      <c r="OR131" s="13">
        <v>6.81</v>
      </c>
      <c r="OS131" s="68">
        <f t="shared" si="508"/>
        <v>-5.1532033426183864E-2</v>
      </c>
      <c r="OT131" s="68">
        <f t="shared" si="656"/>
        <v>-5.5471168166668416E-2</v>
      </c>
      <c r="OU131" s="68">
        <f t="shared" si="509"/>
        <v>-0.11558441558441565</v>
      </c>
      <c r="OV131" s="68"/>
      <c r="OW131" s="15">
        <f t="shared" si="510"/>
        <v>5.0803571428571423</v>
      </c>
      <c r="OY131" s="13">
        <v>144.66</v>
      </c>
      <c r="OZ131" s="68">
        <f t="shared" si="511"/>
        <v>1.394827223663005E-2</v>
      </c>
      <c r="PA131" s="68">
        <f t="shared" si="657"/>
        <v>1.0009137496145494E-2</v>
      </c>
      <c r="PB131" s="68">
        <f t="shared" si="665"/>
        <v>3.4510769230769229</v>
      </c>
      <c r="PC131" s="68"/>
      <c r="PD131" s="15">
        <f t="shared" si="512"/>
        <v>0.26285464862505459</v>
      </c>
      <c r="PE131" s="18"/>
      <c r="PF131" s="13">
        <v>246.98</v>
      </c>
      <c r="PG131" s="68">
        <f t="shared" si="513"/>
        <v>7.2933549432730306E-4</v>
      </c>
      <c r="PH131" s="68">
        <f t="shared" si="658"/>
        <v>-3.2097992461572527E-3</v>
      </c>
      <c r="PI131" s="68">
        <f t="shared" si="514"/>
        <v>-0.29069500287191269</v>
      </c>
      <c r="PJ131" s="68"/>
      <c r="PK131" s="15">
        <f t="shared" si="515"/>
        <v>0.18098790226175104</v>
      </c>
      <c r="PM131" s="13"/>
      <c r="PN131" s="68">
        <f t="shared" si="516"/>
        <v>0</v>
      </c>
      <c r="PO131" s="68">
        <f t="shared" si="517"/>
        <v>-3.939134740484556E-3</v>
      </c>
      <c r="PP131" s="68">
        <f t="shared" si="518"/>
        <v>0</v>
      </c>
      <c r="PQ131" s="68"/>
      <c r="PR131" s="15">
        <f t="shared" si="519"/>
        <v>0</v>
      </c>
      <c r="PT131" s="13">
        <v>5.55</v>
      </c>
      <c r="PU131" s="68">
        <f t="shared" si="520"/>
        <v>-5.932203389830517E-2</v>
      </c>
      <c r="PV131" s="68">
        <f t="shared" si="659"/>
        <v>-6.3261168638789722E-2</v>
      </c>
      <c r="PW131" s="68">
        <f t="shared" si="521"/>
        <v>-0.36353211009174319</v>
      </c>
      <c r="PX131" s="68"/>
      <c r="PY131" s="15">
        <f t="shared" si="522"/>
        <v>8.1871345029239748E-2</v>
      </c>
      <c r="QA131" s="13">
        <v>229.84</v>
      </c>
      <c r="QB131" s="68">
        <f t="shared" si="523"/>
        <v>1.6091954022988571E-2</v>
      </c>
      <c r="QC131" s="68">
        <f t="shared" si="660"/>
        <v>1.2152819282504015E-2</v>
      </c>
      <c r="QD131" s="68">
        <f t="shared" si="524"/>
        <v>-0.31877056225732825</v>
      </c>
      <c r="QE131" s="68"/>
      <c r="QF131" s="15">
        <f t="shared" si="525"/>
        <v>0.19870658182956083</v>
      </c>
      <c r="QH131" s="13">
        <v>1.59</v>
      </c>
      <c r="QI131" s="68">
        <f t="shared" si="526"/>
        <v>0.10956036287508725</v>
      </c>
      <c r="QJ131" s="68">
        <f t="shared" si="661"/>
        <v>0.10562122813460269</v>
      </c>
      <c r="QK131" s="68">
        <f t="shared" si="527"/>
        <v>-0.36653386454183257</v>
      </c>
      <c r="QL131" s="68"/>
      <c r="QM131" s="15">
        <f t="shared" si="528"/>
        <v>0.22307692307692309</v>
      </c>
      <c r="QO131" s="13">
        <v>11.19</v>
      </c>
      <c r="QP131" s="68">
        <f t="shared" si="529"/>
        <v>-0.1209740769835036</v>
      </c>
      <c r="QQ131" s="68">
        <f t="shared" si="662"/>
        <v>-0.12491321172398816</v>
      </c>
      <c r="QR131" s="68">
        <f t="shared" si="530"/>
        <v>-0.98635997952168497</v>
      </c>
      <c r="QS131" s="68"/>
      <c r="QT131" s="15">
        <f t="shared" si="531"/>
        <v>-2.5261324041811927E-2</v>
      </c>
      <c r="QV131" s="13">
        <v>1.66</v>
      </c>
      <c r="QW131" s="68">
        <f t="shared" si="532"/>
        <v>6.0606060606060667E-3</v>
      </c>
      <c r="QX131" s="68">
        <f t="shared" si="663"/>
        <v>2.1214713201215107E-3</v>
      </c>
      <c r="QY131" s="68">
        <f t="shared" si="533"/>
        <v>-0.52974504249291787</v>
      </c>
      <c r="QZ131" s="68"/>
      <c r="RA131" s="15">
        <f t="shared" si="534"/>
        <v>-0.3216183081324071</v>
      </c>
      <c r="RC131" s="13">
        <v>40.25</v>
      </c>
      <c r="RD131" s="68">
        <f t="shared" si="535"/>
        <v>9.7842448569995123E-3</v>
      </c>
      <c r="RE131" s="68">
        <f t="shared" si="664"/>
        <v>5.8451101165149563E-3</v>
      </c>
      <c r="RF131" s="68">
        <f t="shared" si="536"/>
        <v>-0.13048174551739036</v>
      </c>
      <c r="RG131" s="68"/>
      <c r="RH131" s="15">
        <f t="shared" si="537"/>
        <v>0.6262626262626263</v>
      </c>
      <c r="RJ131" s="13">
        <v>228.57</v>
      </c>
      <c r="RK131" s="68">
        <f t="shared" si="538"/>
        <v>2.0356234096692124E-2</v>
      </c>
      <c r="RL131" s="68">
        <f t="shared" si="539"/>
        <v>1.6417099356207568E-2</v>
      </c>
      <c r="RM131" s="68">
        <f t="shared" si="540"/>
        <v>6.0256053437238985E-2</v>
      </c>
      <c r="RN131" s="68"/>
      <c r="RO131" s="15">
        <f t="shared" si="541"/>
        <v>0.16190524603497353</v>
      </c>
      <c r="RQ131" s="13">
        <v>12.67</v>
      </c>
      <c r="RR131" s="68">
        <f t="shared" si="542"/>
        <v>-1.0928961748633923E-2</v>
      </c>
      <c r="RS131" s="68">
        <f t="shared" si="543"/>
        <v>-1.4868096489118479E-2</v>
      </c>
      <c r="RT131" s="68">
        <f t="shared" si="544"/>
        <v>-0.13456284153005468</v>
      </c>
      <c r="RU131" s="68"/>
      <c r="RV131" s="15">
        <f t="shared" si="545"/>
        <v>-0.39203454894433781</v>
      </c>
      <c r="RX131" s="13">
        <v>130.74</v>
      </c>
      <c r="RY131" s="68">
        <f t="shared" si="546"/>
        <v>-9.3656845753899418E-2</v>
      </c>
      <c r="RZ131" s="68">
        <f t="shared" si="547"/>
        <v>-9.7595980494383977E-2</v>
      </c>
      <c r="SA131" s="68">
        <f t="shared" si="548"/>
        <v>-1.7435743273711057E-2</v>
      </c>
      <c r="SB131" s="68"/>
      <c r="SC131" s="15">
        <f t="shared" si="549"/>
        <v>0.72867909559698552</v>
      </c>
      <c r="SE131" s="13">
        <v>11.07</v>
      </c>
      <c r="SF131" s="68">
        <f t="shared" si="550"/>
        <v>-3.6003600360035239E-3</v>
      </c>
      <c r="SG131" s="68">
        <f t="shared" si="551"/>
        <v>-7.5394947764880794E-3</v>
      </c>
      <c r="SH131" s="68">
        <f t="shared" si="552"/>
        <v>-0.11439999999999997</v>
      </c>
      <c r="SI131" s="68"/>
      <c r="SJ131" s="15">
        <f t="shared" si="553"/>
        <v>-0.27457404980340755</v>
      </c>
      <c r="SL131" s="13">
        <v>0.81</v>
      </c>
      <c r="SM131" s="68">
        <f t="shared" si="554"/>
        <v>-8.8863892013498272E-2</v>
      </c>
      <c r="SN131" s="68">
        <f t="shared" si="555"/>
        <v>-9.2803026753982831E-2</v>
      </c>
      <c r="SO131" s="68">
        <f t="shared" si="556"/>
        <v>-0.42957746478873232</v>
      </c>
      <c r="SP131" s="68"/>
      <c r="SQ131" s="15">
        <f t="shared" si="557"/>
        <v>-0.19801980198019797</v>
      </c>
      <c r="SS131" s="13">
        <v>14.02</v>
      </c>
      <c r="ST131" s="68">
        <f t="shared" si="558"/>
        <v>-2.8449502133713316E-3</v>
      </c>
      <c r="SU131" s="68">
        <f t="shared" si="559"/>
        <v>-6.7840849538558876E-3</v>
      </c>
      <c r="SV131" s="68">
        <f t="shared" si="560"/>
        <v>-0.13135068153655519</v>
      </c>
      <c r="SW131" s="68"/>
      <c r="SX131" s="15">
        <f t="shared" si="561"/>
        <v>0.66904761904761889</v>
      </c>
      <c r="SZ131" s="13">
        <v>32.9</v>
      </c>
      <c r="TA131" s="68">
        <f t="shared" si="562"/>
        <v>-8.5857182550708622E-2</v>
      </c>
      <c r="TB131" s="68">
        <f t="shared" si="563"/>
        <v>-8.9796317291193181E-2</v>
      </c>
      <c r="TC131" s="68">
        <f t="shared" si="564"/>
        <v>-0.18503839484765913</v>
      </c>
      <c r="TD131" s="68"/>
      <c r="TE131" s="15">
        <f t="shared" si="565"/>
        <v>1.1089743589743588</v>
      </c>
      <c r="TG131" s="417">
        <v>0.16200000000000001</v>
      </c>
      <c r="TH131" s="68">
        <f t="shared" si="566"/>
        <v>-4.7058823529411806E-2</v>
      </c>
      <c r="TI131" s="68">
        <f t="shared" si="567"/>
        <v>-5.0997958269896365E-2</v>
      </c>
      <c r="TJ131" s="68">
        <f t="shared" si="568"/>
        <v>-0.26363636363636361</v>
      </c>
      <c r="TK131" s="68"/>
      <c r="TL131" s="15">
        <f t="shared" si="569"/>
        <v>-4.4247787610619503E-2</v>
      </c>
      <c r="TN131" s="13">
        <v>66.739999999999995</v>
      </c>
      <c r="TO131" s="68">
        <f t="shared" si="570"/>
        <v>-1.8673724452286579E-2</v>
      </c>
      <c r="TP131" s="68">
        <f t="shared" si="571"/>
        <v>-2.2612859192771135E-2</v>
      </c>
      <c r="TQ131" s="68">
        <f t="shared" si="572"/>
        <v>-2.7205876994162392E-2</v>
      </c>
      <c r="TR131" s="68"/>
      <c r="TS131" s="15">
        <f t="shared" si="573"/>
        <v>1.2433613445378149</v>
      </c>
      <c r="TU131" s="417">
        <v>2.83</v>
      </c>
      <c r="TV131" s="68">
        <f t="shared" si="574"/>
        <v>-5.6666666666666643E-2</v>
      </c>
      <c r="TW131" s="68">
        <f t="shared" si="575"/>
        <v>-6.0605801407151202E-2</v>
      </c>
      <c r="TX131" s="68">
        <f t="shared" si="576"/>
        <v>-0.35827664399092973</v>
      </c>
      <c r="TY131" s="68"/>
      <c r="TZ131" s="15">
        <f t="shared" si="577"/>
        <v>0.6549707602339182</v>
      </c>
      <c r="UB131" s="13"/>
      <c r="UC131" s="68">
        <f t="shared" si="578"/>
        <v>0</v>
      </c>
      <c r="UD131" s="68">
        <f t="shared" si="579"/>
        <v>-3.939134740484556E-3</v>
      </c>
      <c r="UE131" s="68">
        <f t="shared" si="580"/>
        <v>0</v>
      </c>
      <c r="UF131" s="68"/>
      <c r="UG131" s="15">
        <f t="shared" si="581"/>
        <v>0</v>
      </c>
      <c r="UI131" s="417"/>
      <c r="UJ131" s="68">
        <f t="shared" si="582"/>
        <v>0</v>
      </c>
      <c r="UK131" s="68">
        <f t="shared" si="583"/>
        <v>-3.939134740484556E-3</v>
      </c>
      <c r="UL131" s="68">
        <f t="shared" si="584"/>
        <v>0</v>
      </c>
      <c r="UM131" s="68"/>
      <c r="UN131" s="15">
        <f t="shared" si="585"/>
        <v>0</v>
      </c>
      <c r="UP131" s="417"/>
      <c r="UQ131" s="68">
        <f t="shared" si="586"/>
        <v>0</v>
      </c>
      <c r="UR131" s="68">
        <f t="shared" si="587"/>
        <v>-3.939134740484556E-3</v>
      </c>
      <c r="US131" s="68">
        <f t="shared" si="588"/>
        <v>0</v>
      </c>
      <c r="UT131" s="68"/>
      <c r="UU131" s="15">
        <f t="shared" si="589"/>
        <v>0</v>
      </c>
      <c r="UW131" s="417"/>
      <c r="UX131" s="68">
        <f t="shared" si="590"/>
        <v>0</v>
      </c>
      <c r="UY131" s="68">
        <f t="shared" si="591"/>
        <v>-3.939134740484556E-3</v>
      </c>
      <c r="UZ131" s="68">
        <f t="shared" si="592"/>
        <v>0</v>
      </c>
      <c r="VA131" s="68"/>
      <c r="VB131" s="15">
        <f t="shared" si="593"/>
        <v>0</v>
      </c>
      <c r="VD131" s="417"/>
      <c r="VE131" s="68">
        <f t="shared" si="594"/>
        <v>0</v>
      </c>
      <c r="VF131" s="68">
        <f t="shared" si="595"/>
        <v>-3.939134740484556E-3</v>
      </c>
      <c r="VG131" s="68">
        <f t="shared" si="596"/>
        <v>0</v>
      </c>
      <c r="VH131" s="68"/>
      <c r="VI131" s="15">
        <f t="shared" si="597"/>
        <v>0</v>
      </c>
      <c r="VM131" s="21">
        <f t="shared" si="598"/>
        <v>-1.1115698659239509E-2</v>
      </c>
      <c r="VN131" s="49"/>
      <c r="VO131" s="21">
        <f t="shared" si="599"/>
        <v>0.84092332364230249</v>
      </c>
      <c r="VP131" s="14"/>
      <c r="VQ131" s="21">
        <f t="shared" si="600"/>
        <v>0.35212934684471264</v>
      </c>
    </row>
    <row r="132" spans="1:589" ht="15.75" customHeight="1" x14ac:dyDescent="0.2">
      <c r="A132" s="127">
        <v>45838</v>
      </c>
      <c r="B132" s="4">
        <f t="shared" si="333"/>
        <v>45838</v>
      </c>
      <c r="C132" s="13">
        <v>44093.61</v>
      </c>
      <c r="D132" s="138">
        <f t="shared" si="334"/>
        <v>274.34000000000378</v>
      </c>
      <c r="E132" s="68">
        <f t="shared" si="335"/>
        <v>6.2607158905203988E-3</v>
      </c>
      <c r="F132" s="15">
        <f t="shared" si="336"/>
        <v>3.6418343079271387E-2</v>
      </c>
      <c r="G132" s="13">
        <v>6204.94</v>
      </c>
      <c r="H132" s="138">
        <f t="shared" si="337"/>
        <v>31.869999999999891</v>
      </c>
      <c r="I132" s="68">
        <f t="shared" si="338"/>
        <v>5.1627472230186752E-3</v>
      </c>
      <c r="J132" s="15">
        <f t="shared" si="339"/>
        <v>5.4969455746111111E-2</v>
      </c>
      <c r="K132" s="13">
        <v>20369.73</v>
      </c>
      <c r="L132" s="138">
        <f t="shared" si="340"/>
        <v>96.270000000000437</v>
      </c>
      <c r="M132" s="68">
        <f t="shared" si="341"/>
        <v>4.748572764589786E-3</v>
      </c>
      <c r="N132" s="15">
        <f t="shared" si="342"/>
        <v>5.4836700103931463E-2</v>
      </c>
      <c r="O132" s="13">
        <v>2175.04</v>
      </c>
      <c r="P132" s="138">
        <f t="shared" si="343"/>
        <v>2.5099999999997635</v>
      </c>
      <c r="Q132" s="68">
        <f t="shared" si="344"/>
        <v>1.1553350241422504E-3</v>
      </c>
      <c r="R132" s="15">
        <f t="shared" si="345"/>
        <v>-2.4715715464361254E-2</v>
      </c>
      <c r="S132" s="18">
        <f t="shared" si="346"/>
        <v>3.7789388001840648E-3</v>
      </c>
      <c r="T132" s="121">
        <f t="shared" si="347"/>
        <v>267.28530840610597</v>
      </c>
      <c r="U132" s="121">
        <f t="shared" si="348"/>
        <v>267.28530840610597</v>
      </c>
      <c r="V132" s="134">
        <f t="shared" si="349"/>
        <v>2.8356624744785347E-3</v>
      </c>
      <c r="W132" s="21">
        <f t="shared" si="601"/>
        <v>3.3108329052013497E-2</v>
      </c>
      <c r="X132" s="18">
        <f t="shared" si="350"/>
        <v>4.3318427255677775E-3</v>
      </c>
      <c r="Y132" s="353">
        <v>87745.78</v>
      </c>
      <c r="Z132" s="15">
        <v>1.9999999999999999E-6</v>
      </c>
      <c r="AA132" s="21">
        <f t="shared" si="351"/>
        <v>-2.8336624744785348E-3</v>
      </c>
      <c r="AC132" s="13">
        <v>236.67</v>
      </c>
      <c r="AD132" s="68">
        <f t="shared" si="352"/>
        <v>4.5842353240799017E-3</v>
      </c>
      <c r="AE132" s="68">
        <f t="shared" si="602"/>
        <v>1.748572849601367E-3</v>
      </c>
      <c r="AF132" s="68">
        <f t="shared" si="353"/>
        <v>0.43636584329671646</v>
      </c>
      <c r="AG132" s="68"/>
      <c r="AH132" s="15">
        <f t="shared" si="354"/>
        <v>4.1818902143768988E-2</v>
      </c>
      <c r="AJ132" s="13">
        <v>23.33</v>
      </c>
      <c r="AK132" s="68">
        <f t="shared" si="355"/>
        <v>4.3047783039172564E-3</v>
      </c>
      <c r="AL132" s="68">
        <f t="shared" si="603"/>
        <v>1.4691158294387217E-3</v>
      </c>
      <c r="AM132" s="68">
        <f t="shared" si="356"/>
        <v>0.25430107526881701</v>
      </c>
      <c r="AN132" s="68"/>
      <c r="AO132" s="15">
        <f t="shared" si="357"/>
        <v>0.10936757013789809</v>
      </c>
      <c r="AQ132" s="13">
        <v>22.14</v>
      </c>
      <c r="AR132" s="68">
        <f t="shared" si="358"/>
        <v>3.6264732547598303E-3</v>
      </c>
      <c r="AS132" s="68">
        <f t="shared" si="604"/>
        <v>7.908107802812956E-4</v>
      </c>
      <c r="AT132" s="68">
        <f t="shared" si="359"/>
        <v>0.28199189345686165</v>
      </c>
      <c r="AU132" s="68"/>
      <c r="AV132" s="15">
        <f t="shared" si="360"/>
        <v>3.120633442012118E-2</v>
      </c>
      <c r="AX132" s="13">
        <v>216.11</v>
      </c>
      <c r="AY132" s="68">
        <f t="shared" si="361"/>
        <v>5.2563029118988924E-3</v>
      </c>
      <c r="AZ132" s="68">
        <f t="shared" si="605"/>
        <v>2.4206404374203577E-3</v>
      </c>
      <c r="BA132" s="68">
        <f t="shared" si="362"/>
        <v>0.61155853840417618</v>
      </c>
      <c r="BB132" s="68"/>
      <c r="BC132" s="15">
        <f t="shared" si="363"/>
        <v>5.8377001812037886E-2</v>
      </c>
      <c r="BE132" s="13">
        <v>79.430000000000007</v>
      </c>
      <c r="BF132" s="68">
        <f t="shared" si="364"/>
        <v>3.6643922163255779E-3</v>
      </c>
      <c r="BG132" s="68">
        <f t="shared" si="606"/>
        <v>8.2872974184704327E-4</v>
      </c>
      <c r="BH132" s="68"/>
      <c r="BI132" s="68"/>
      <c r="BJ132" s="15">
        <f t="shared" si="365"/>
        <v>7.8186507397855362E-2</v>
      </c>
      <c r="BL132" s="13">
        <v>74.92</v>
      </c>
      <c r="BM132" s="68">
        <f t="shared" si="366"/>
        <v>8.6160473882606423E-3</v>
      </c>
      <c r="BN132" s="68">
        <f t="shared" si="607"/>
        <v>5.7803849137821077E-3</v>
      </c>
      <c r="BO132" s="68">
        <f t="shared" si="367"/>
        <v>0.26170427753452336</v>
      </c>
      <c r="BP132" s="68"/>
      <c r="BQ132" s="15">
        <f t="shared" si="368"/>
        <v>0.12882326352267587</v>
      </c>
      <c r="BS132" s="13">
        <v>42.25</v>
      </c>
      <c r="BT132" s="68">
        <f t="shared" si="369"/>
        <v>2.1347248576850907E-3</v>
      </c>
      <c r="BU132" s="68">
        <f t="shared" si="608"/>
        <v>-7.0093761679344401E-4</v>
      </c>
      <c r="BV132" s="68">
        <f t="shared" si="370"/>
        <v>0.13392377885131515</v>
      </c>
      <c r="BW132" s="68"/>
      <c r="BX132" s="15">
        <f t="shared" si="371"/>
        <v>0.10457516339869281</v>
      </c>
      <c r="BZ132" s="13"/>
      <c r="CA132" s="68">
        <f t="shared" si="372"/>
        <v>0</v>
      </c>
      <c r="CB132" s="68">
        <f t="shared" si="609"/>
        <v>0</v>
      </c>
      <c r="CC132" s="68">
        <f t="shared" si="373"/>
        <v>0</v>
      </c>
      <c r="CD132" s="68"/>
      <c r="CE132" s="15">
        <f t="shared" si="374"/>
        <v>0</v>
      </c>
      <c r="CG132" s="13">
        <v>30.94</v>
      </c>
      <c r="CH132" s="68">
        <f t="shared" si="375"/>
        <v>-9.6867936712940214E-4</v>
      </c>
      <c r="CI132" s="68">
        <f t="shared" si="610"/>
        <v>-3.8043418416079367E-3</v>
      </c>
      <c r="CJ132" s="68">
        <f t="shared" si="376"/>
        <v>2.3486602712537243E-2</v>
      </c>
      <c r="CK132" s="68"/>
      <c r="CL132" s="15">
        <f t="shared" si="377"/>
        <v>-9.953434225843999E-2</v>
      </c>
      <c r="CN132" s="13">
        <v>33.090000000000003</v>
      </c>
      <c r="CO132" s="68">
        <f t="shared" si="378"/>
        <v>3.9441747572816306E-3</v>
      </c>
      <c r="CP132" s="68">
        <f t="shared" si="611"/>
        <v>1.1085122828030959E-3</v>
      </c>
      <c r="CQ132" s="68">
        <f t="shared" si="379"/>
        <v>5.5839183152520851E-2</v>
      </c>
      <c r="CR132" s="68"/>
      <c r="CS132" s="15">
        <f t="shared" si="380"/>
        <v>-1.1353450851508679E-2</v>
      </c>
      <c r="CU132" s="13">
        <v>37</v>
      </c>
      <c r="CV132" s="68">
        <f t="shared" si="381"/>
        <v>1.3531799729363234E-3</v>
      </c>
      <c r="CW132" s="68">
        <f t="shared" si="612"/>
        <v>-1.4824825015422112E-3</v>
      </c>
      <c r="CX132" s="68">
        <f t="shared" si="382"/>
        <v>0.15085536547433909</v>
      </c>
      <c r="CY132" s="68"/>
      <c r="CZ132" s="15">
        <f t="shared" si="383"/>
        <v>-7.5107296137339359E-3</v>
      </c>
      <c r="DB132" s="13">
        <v>20.079999999999998</v>
      </c>
      <c r="DC132" s="68">
        <f t="shared" si="384"/>
        <v>1.4962593516208271E-3</v>
      </c>
      <c r="DD132" s="68">
        <f t="shared" si="613"/>
        <v>-1.3394031228577076E-3</v>
      </c>
      <c r="DE132" s="68">
        <f t="shared" si="385"/>
        <v>-8.1847279378143692E-2</v>
      </c>
      <c r="DF132" s="68"/>
      <c r="DG132" s="15">
        <f t="shared" si="386"/>
        <v>-1.3752455795677855E-2</v>
      </c>
      <c r="DI132" s="13">
        <v>50.27</v>
      </c>
      <c r="DJ132" s="68">
        <f t="shared" si="387"/>
        <v>1.3944223107569776E-3</v>
      </c>
      <c r="DK132" s="68">
        <f t="shared" si="614"/>
        <v>-1.441240163721557E-3</v>
      </c>
      <c r="DL132" s="68">
        <f t="shared" si="388"/>
        <v>0.13861834654586647</v>
      </c>
      <c r="DM132" s="68"/>
      <c r="DN132" s="15">
        <f t="shared" si="389"/>
        <v>0.1923624288425049</v>
      </c>
      <c r="DP132" s="13">
        <v>42.92</v>
      </c>
      <c r="DQ132" s="68">
        <f t="shared" si="390"/>
        <v>-1.3959981386690362E-3</v>
      </c>
      <c r="DR132" s="68">
        <f t="shared" si="615"/>
        <v>-4.2316606131475708E-3</v>
      </c>
      <c r="DS132" s="68"/>
      <c r="DT132" s="68"/>
      <c r="DU132" s="15">
        <f t="shared" si="391"/>
        <v>0.12710084033613456</v>
      </c>
      <c r="DV132" s="18"/>
      <c r="DW132" s="13">
        <v>35.35</v>
      </c>
      <c r="DX132" s="68">
        <f t="shared" si="392"/>
        <v>3.1214528944381223E-3</v>
      </c>
      <c r="DY132" s="68">
        <f t="shared" si="616"/>
        <v>2.8579041995958768E-4</v>
      </c>
      <c r="DZ132" s="68">
        <f t="shared" si="393"/>
        <v>0.88633938100320198</v>
      </c>
      <c r="EA132" s="68"/>
      <c r="EB132" s="15">
        <f t="shared" si="394"/>
        <v>5.6169704212727892E-2</v>
      </c>
      <c r="ED132" s="13">
        <v>38.47</v>
      </c>
      <c r="EE132" s="68">
        <f t="shared" si="395"/>
        <v>5.7516339869280748E-3</v>
      </c>
      <c r="EF132" s="68">
        <f t="shared" si="617"/>
        <v>2.9159715124495401E-3</v>
      </c>
      <c r="EG132" s="68">
        <f t="shared" si="396"/>
        <v>0.82929148834997612</v>
      </c>
      <c r="EH132" s="68"/>
      <c r="EI132" s="15">
        <f t="shared" si="397"/>
        <v>4.3112798264641976E-2</v>
      </c>
      <c r="EK132" s="13">
        <v>126.64</v>
      </c>
      <c r="EL132" s="68">
        <f t="shared" si="398"/>
        <v>3.2480392933533753E-3</v>
      </c>
      <c r="EM132" s="68">
        <f t="shared" si="618"/>
        <v>4.1237681887484065E-4</v>
      </c>
      <c r="EN132" s="68">
        <f t="shared" si="399"/>
        <v>0.96219398822435676</v>
      </c>
      <c r="EO132" s="68"/>
      <c r="EP132" s="15">
        <f t="shared" si="400"/>
        <v>0.13782569631626237</v>
      </c>
      <c r="ER132" s="13">
        <v>37.549999999999997</v>
      </c>
      <c r="ES132" s="68">
        <f t="shared" si="401"/>
        <v>5.3290700772704556E-4</v>
      </c>
      <c r="ET132" s="68">
        <f t="shared" si="619"/>
        <v>-2.3027554667514891E-3</v>
      </c>
      <c r="EU132" s="68">
        <f t="shared" si="402"/>
        <v>7.5623030650243506E-2</v>
      </c>
      <c r="EV132" s="68"/>
      <c r="EW132" s="15">
        <f t="shared" si="403"/>
        <v>-3.4456158395474501E-2</v>
      </c>
      <c r="EY132" s="13">
        <v>38.270000000000003</v>
      </c>
      <c r="EZ132" s="68">
        <f t="shared" si="404"/>
        <v>2.9316837009144794E-2</v>
      </c>
      <c r="FA132" s="68">
        <f t="shared" si="620"/>
        <v>2.6481174534666259E-2</v>
      </c>
      <c r="FB132" s="68"/>
      <c r="FC132" s="68"/>
      <c r="FD132" s="15">
        <f t="shared" si="405"/>
        <v>0.55695687550854378</v>
      </c>
      <c r="FF132" s="13">
        <v>57.39</v>
      </c>
      <c r="FG132" s="68">
        <f t="shared" si="406"/>
        <v>-6.2337662337662242E-3</v>
      </c>
      <c r="FH132" s="68">
        <f t="shared" si="621"/>
        <v>-9.0694287082447589E-3</v>
      </c>
      <c r="FI132" s="68">
        <f t="shared" si="407"/>
        <v>-2.8605280974949184E-2</v>
      </c>
      <c r="FJ132" s="68"/>
      <c r="FK132" s="15">
        <f t="shared" si="408"/>
        <v>1.0565240359218197E-2</v>
      </c>
      <c r="FM132" s="13">
        <v>193.32</v>
      </c>
      <c r="FN132" s="68">
        <f t="shared" si="409"/>
        <v>9.5039164490861271E-3</v>
      </c>
      <c r="FO132" s="68">
        <f t="shared" si="622"/>
        <v>6.6682539746075924E-3</v>
      </c>
      <c r="FP132" s="68">
        <f t="shared" si="410"/>
        <v>0.66253869969040236</v>
      </c>
      <c r="FQ132" s="68"/>
      <c r="FR132" s="15">
        <f t="shared" si="411"/>
        <v>6.4185841682263559E-2</v>
      </c>
      <c r="FT132" s="13">
        <v>94.02</v>
      </c>
      <c r="FU132" s="68">
        <f t="shared" si="412"/>
        <v>9.8818474758324577E-3</v>
      </c>
      <c r="FV132" s="68">
        <f t="shared" si="623"/>
        <v>7.046185001353923E-3</v>
      </c>
      <c r="FW132" s="68">
        <f t="shared" si="413"/>
        <v>6.8044984664318922E-2</v>
      </c>
      <c r="FX132" s="68"/>
      <c r="FY132" s="15">
        <f t="shared" si="414"/>
        <v>4.2581503659347847E-2</v>
      </c>
      <c r="GA132" s="13">
        <v>18.23</v>
      </c>
      <c r="GB132" s="68">
        <f t="shared" si="415"/>
        <v>0</v>
      </c>
      <c r="GC132" s="68">
        <f t="shared" si="624"/>
        <v>-2.8356624744785347E-3</v>
      </c>
      <c r="GD132" s="68"/>
      <c r="GE132" s="68"/>
      <c r="GF132" s="15">
        <f t="shared" si="416"/>
        <v>4.5897877223178472E-2</v>
      </c>
      <c r="GG132" s="18"/>
      <c r="GH132" s="13">
        <v>18.11</v>
      </c>
      <c r="GI132" s="68">
        <f t="shared" si="417"/>
        <v>-2.7533039647577484E-3</v>
      </c>
      <c r="GJ132" s="68">
        <f t="shared" si="625"/>
        <v>-5.5889664392362835E-3</v>
      </c>
      <c r="GK132" s="68">
        <f t="shared" si="418"/>
        <v>-5.7752341311134207E-2</v>
      </c>
      <c r="GL132" s="68"/>
      <c r="GM132" s="15">
        <f t="shared" si="419"/>
        <v>-4.1798941798941759E-2</v>
      </c>
      <c r="GO132" s="13">
        <v>25.69</v>
      </c>
      <c r="GP132" s="68">
        <f t="shared" si="420"/>
        <v>1.9500780031201524E-3</v>
      </c>
      <c r="GQ132" s="68">
        <f t="shared" si="626"/>
        <v>-8.8558447135838225E-4</v>
      </c>
      <c r="GR132" s="68"/>
      <c r="GS132" s="68"/>
      <c r="GT132" s="15">
        <f t="shared" si="421"/>
        <v>-5.7247706422018305E-2</v>
      </c>
      <c r="GV132" s="13">
        <v>15.74</v>
      </c>
      <c r="GW132" s="68">
        <f t="shared" si="422"/>
        <v>5.1085568326947684E-3</v>
      </c>
      <c r="GX132" s="68">
        <f t="shared" si="627"/>
        <v>2.2728943582162337E-3</v>
      </c>
      <c r="GY132" s="68">
        <f t="shared" si="423"/>
        <v>0.32827004219409289</v>
      </c>
      <c r="GZ132" s="68"/>
      <c r="HA132" s="15">
        <f t="shared" si="424"/>
        <v>0.14723032069970843</v>
      </c>
      <c r="HD132" s="13">
        <v>317.66000000000003</v>
      </c>
      <c r="HE132" s="68">
        <f t="shared" si="425"/>
        <v>-1.8446991935234591E-2</v>
      </c>
      <c r="HF132" s="68">
        <f t="shared" si="628"/>
        <v>-2.1282654409713126E-2</v>
      </c>
      <c r="HG132" s="68">
        <f t="shared" si="426"/>
        <v>0.7845064883995283</v>
      </c>
      <c r="HH132" s="68"/>
      <c r="HI132" s="15">
        <f t="shared" si="427"/>
        <v>-0.2134013470681457</v>
      </c>
      <c r="HK132" s="13">
        <v>46.45</v>
      </c>
      <c r="HL132" s="68">
        <f t="shared" si="428"/>
        <v>1.3307155322862117E-2</v>
      </c>
      <c r="HM132" s="68">
        <f t="shared" si="629"/>
        <v>1.0471492848383581E-2</v>
      </c>
      <c r="HN132" s="68">
        <f t="shared" si="429"/>
        <v>17.729838709677423</v>
      </c>
      <c r="HO132" s="68"/>
      <c r="HP132" s="15">
        <f t="shared" si="430"/>
        <v>0.76080363912054605</v>
      </c>
      <c r="HR132" s="13">
        <v>107.78</v>
      </c>
      <c r="HS132" s="68">
        <f t="shared" si="431"/>
        <v>-1.4627902724446831E-2</v>
      </c>
      <c r="HT132" s="68">
        <f t="shared" si="630"/>
        <v>-1.7463565198925366E-2</v>
      </c>
      <c r="HU132" s="68">
        <f t="shared" si="432"/>
        <v>1.9609890109890109</v>
      </c>
      <c r="HV132" s="68"/>
      <c r="HW132" s="15">
        <f t="shared" si="433"/>
        <v>1.9522171609185459E-3</v>
      </c>
      <c r="HY132" s="13">
        <v>157.99</v>
      </c>
      <c r="HZ132" s="68">
        <f t="shared" si="434"/>
        <v>1.5213946117274744E-3</v>
      </c>
      <c r="IA132" s="68">
        <f t="shared" si="631"/>
        <v>-1.3142678627510603E-3</v>
      </c>
      <c r="IB132" s="68">
        <f t="shared" si="435"/>
        <v>0.49187913125590182</v>
      </c>
      <c r="IC132" s="68"/>
      <c r="ID132" s="15">
        <f t="shared" si="436"/>
        <v>0.17648372924268388</v>
      </c>
      <c r="IF132" s="13">
        <v>275.64999999999998</v>
      </c>
      <c r="IG132" s="68">
        <f t="shared" si="437"/>
        <v>2.3389641730090789E-2</v>
      </c>
      <c r="IH132" s="68">
        <f t="shared" si="632"/>
        <v>2.0553979255612254E-2</v>
      </c>
      <c r="II132" s="68">
        <f t="shared" si="438"/>
        <v>0.57514285714285707</v>
      </c>
      <c r="IJ132" s="68"/>
      <c r="IK132" s="15">
        <f t="shared" si="439"/>
        <v>0.18896652864044156</v>
      </c>
      <c r="IM132" s="13">
        <v>241.49</v>
      </c>
      <c r="IN132" s="68">
        <f t="shared" si="440"/>
        <v>1.1900272365388658E-2</v>
      </c>
      <c r="IO132" s="68">
        <f t="shared" si="633"/>
        <v>9.0646098909101247E-3</v>
      </c>
      <c r="IP132" s="68">
        <f t="shared" si="441"/>
        <v>3.7156805311462606</v>
      </c>
      <c r="IQ132" s="68"/>
      <c r="IR132" s="15">
        <f t="shared" si="442"/>
        <v>0.28787797984107527</v>
      </c>
      <c r="IT132" s="13">
        <v>74.22</v>
      </c>
      <c r="IU132" s="68">
        <f t="shared" si="443"/>
        <v>1.2965743141804325E-2</v>
      </c>
      <c r="IV132" s="68">
        <f t="shared" si="634"/>
        <v>1.0130080667325791E-2</v>
      </c>
      <c r="IW132" s="68">
        <f t="shared" si="444"/>
        <v>3.066849315068493</v>
      </c>
      <c r="IX132" s="68"/>
      <c r="IY132" s="15">
        <f t="shared" si="445"/>
        <v>0.44424985405720951</v>
      </c>
      <c r="JA132" s="13">
        <v>738.09</v>
      </c>
      <c r="JB132" s="68">
        <f t="shared" si="446"/>
        <v>6.0793588048471793E-3</v>
      </c>
      <c r="JC132" s="68">
        <f t="shared" si="635"/>
        <v>3.2436963303686447E-3</v>
      </c>
      <c r="JD132" s="68">
        <f t="shared" si="447"/>
        <v>0.49290048543689335</v>
      </c>
      <c r="JE132" s="68"/>
      <c r="JF132" s="15">
        <f t="shared" si="448"/>
        <v>0.26059332889276021</v>
      </c>
      <c r="JH132" s="13">
        <v>497.41</v>
      </c>
      <c r="JI132" s="68">
        <f t="shared" si="449"/>
        <v>2.964068234060627E-3</v>
      </c>
      <c r="JJ132" s="68">
        <f t="shared" si="636"/>
        <v>1.2840575958209238E-4</v>
      </c>
      <c r="JK132" s="68">
        <f t="shared" si="450"/>
        <v>0.22306916816248254</v>
      </c>
      <c r="JL132" s="68"/>
      <c r="JM132" s="15">
        <f t="shared" si="451"/>
        <v>0.18009489916963234</v>
      </c>
      <c r="JO132" s="13">
        <v>13.08</v>
      </c>
      <c r="JP132" s="68">
        <f t="shared" si="452"/>
        <v>1.7107309486780766E-2</v>
      </c>
      <c r="JQ132" s="68">
        <f t="shared" si="637"/>
        <v>1.4271647012302231E-2</v>
      </c>
      <c r="JR132" s="68">
        <f t="shared" si="453"/>
        <v>-0.5586299983128058</v>
      </c>
      <c r="JS132" s="68"/>
      <c r="JT132" s="15">
        <f t="shared" si="454"/>
        <v>0.28361138370951922</v>
      </c>
      <c r="JV132" s="13">
        <v>1.82</v>
      </c>
      <c r="JW132" s="68">
        <f t="shared" si="455"/>
        <v>1.6759776536312863E-2</v>
      </c>
      <c r="JX132" s="68">
        <f t="shared" si="638"/>
        <v>1.3924114061834327E-2</v>
      </c>
      <c r="JY132" s="68">
        <f t="shared" si="456"/>
        <v>-0.28063241106719361</v>
      </c>
      <c r="JZ132" s="68"/>
      <c r="KA132" s="15">
        <f t="shared" si="457"/>
        <v>1.111111111111112E-2</v>
      </c>
      <c r="KC132" s="13">
        <v>18.04</v>
      </c>
      <c r="KD132" s="68">
        <f t="shared" si="458"/>
        <v>-1.4746040415073708E-2</v>
      </c>
      <c r="KE132" s="68">
        <f t="shared" si="639"/>
        <v>-1.7581702889552242E-2</v>
      </c>
      <c r="KF132" s="68">
        <f t="shared" si="459"/>
        <v>-7.3921971252566804E-2</v>
      </c>
      <c r="KG132" s="68"/>
      <c r="KH132" s="15">
        <f t="shared" si="460"/>
        <v>-0.18665464382326424</v>
      </c>
      <c r="KI132" s="18"/>
      <c r="KJ132" s="13">
        <v>92.59</v>
      </c>
      <c r="KK132" s="68">
        <f t="shared" si="461"/>
        <v>-9.6266980425713071E-3</v>
      </c>
      <c r="KL132" s="68">
        <f t="shared" si="640"/>
        <v>-1.2462360517049843E-2</v>
      </c>
      <c r="KM132" s="68">
        <f t="shared" si="462"/>
        <v>3.3881516587677729</v>
      </c>
      <c r="KN132" s="68"/>
      <c r="KO132" s="15">
        <f t="shared" si="463"/>
        <v>0.37762237762237783</v>
      </c>
      <c r="KQ132" s="13">
        <v>1.69</v>
      </c>
      <c r="KR132" s="68">
        <f t="shared" si="464"/>
        <v>1.1976047904191628E-2</v>
      </c>
      <c r="KS132" s="68">
        <f t="shared" si="641"/>
        <v>9.1403854297130924E-3</v>
      </c>
      <c r="KT132" s="68">
        <f t="shared" si="465"/>
        <v>-0.35496183206106874</v>
      </c>
      <c r="KU132" s="68"/>
      <c r="KV132" s="15">
        <f t="shared" si="466"/>
        <v>0.6732673267326732</v>
      </c>
      <c r="KW132" s="18"/>
      <c r="KX132" s="13">
        <v>38.85</v>
      </c>
      <c r="KY132" s="68">
        <f t="shared" si="467"/>
        <v>4.2953020134228227E-2</v>
      </c>
      <c r="KZ132" s="68">
        <f t="shared" si="642"/>
        <v>4.0117357659749692E-2</v>
      </c>
      <c r="LA132" s="68">
        <f t="shared" si="468"/>
        <v>-0.45989156124009456</v>
      </c>
      <c r="LB132" s="68"/>
      <c r="LC132" s="15">
        <f t="shared" si="469"/>
        <v>0.63854913538591307</v>
      </c>
      <c r="LD132" s="18"/>
      <c r="LE132" s="13">
        <v>58.32</v>
      </c>
      <c r="LF132" s="68">
        <f t="shared" si="470"/>
        <v>1.7149717029665598E-4</v>
      </c>
      <c r="LG132" s="68">
        <f t="shared" si="643"/>
        <v>-2.6641653041818785E-3</v>
      </c>
      <c r="LH132" s="68">
        <f t="shared" si="471"/>
        <v>0.62768629639966522</v>
      </c>
      <c r="LI132" s="68"/>
      <c r="LJ132" s="15">
        <f t="shared" si="472"/>
        <v>0.26480156148340928</v>
      </c>
      <c r="LL132" s="13">
        <v>118.96</v>
      </c>
      <c r="LM132" s="68">
        <f t="shared" si="473"/>
        <v>2.4457457802273416E-2</v>
      </c>
      <c r="LN132" s="68">
        <f t="shared" si="644"/>
        <v>2.1621795327794881E-2</v>
      </c>
      <c r="LO132" s="68">
        <f t="shared" si="474"/>
        <v>0.35954285714285705</v>
      </c>
      <c r="LP132" s="68"/>
      <c r="LQ132" s="15">
        <f t="shared" si="475"/>
        <v>0.52103311596982482</v>
      </c>
      <c r="LS132" s="13">
        <v>15.62</v>
      </c>
      <c r="LT132" s="68">
        <f t="shared" si="476"/>
        <v>5.043712172158709E-2</v>
      </c>
      <c r="LU132" s="68">
        <f t="shared" si="645"/>
        <v>4.7601459247108555E-2</v>
      </c>
      <c r="LV132" s="68"/>
      <c r="LW132" s="68"/>
      <c r="LX132" s="15">
        <f t="shared" si="477"/>
        <v>0.68864864864864861</v>
      </c>
      <c r="LZ132" s="13">
        <v>16.850000000000001</v>
      </c>
      <c r="MA132" s="68">
        <f t="shared" si="478"/>
        <v>4.7704233750746478E-3</v>
      </c>
      <c r="MB132" s="68">
        <f t="shared" si="646"/>
        <v>1.9347609005961131E-3</v>
      </c>
      <c r="MC132" s="68">
        <f t="shared" si="479"/>
        <v>-0.24269662921348309</v>
      </c>
      <c r="MD132" s="68"/>
      <c r="ME132" s="15">
        <f t="shared" si="480"/>
        <v>0.25000000000000006</v>
      </c>
      <c r="MG132" s="13">
        <v>55.99</v>
      </c>
      <c r="MH132" s="68">
        <f t="shared" si="481"/>
        <v>1.3210278682591458E-2</v>
      </c>
      <c r="MI132" s="68">
        <f t="shared" si="647"/>
        <v>1.0374616208112922E-2</v>
      </c>
      <c r="MJ132" s="68">
        <f t="shared" si="482"/>
        <v>6.545822102425876</v>
      </c>
      <c r="MK132" s="68"/>
      <c r="ML132" s="15">
        <f t="shared" si="483"/>
        <v>1.6373056994818656</v>
      </c>
      <c r="MN132" s="13">
        <v>144.06</v>
      </c>
      <c r="MO132" s="68">
        <f t="shared" si="484"/>
        <v>6.0758432851456424E-3</v>
      </c>
      <c r="MP132" s="68">
        <f t="shared" si="648"/>
        <v>3.2401808106671077E-3</v>
      </c>
      <c r="MQ132" s="68">
        <f t="shared" si="485"/>
        <v>0.14424146147736294</v>
      </c>
      <c r="MR132" s="68"/>
      <c r="MS132" s="15">
        <f t="shared" si="486"/>
        <v>0.29329383248047403</v>
      </c>
      <c r="MU132" s="13">
        <v>12.14</v>
      </c>
      <c r="MV132" s="68">
        <f t="shared" si="487"/>
        <v>2.3608768971332305E-2</v>
      </c>
      <c r="MW132" s="68">
        <f t="shared" si="649"/>
        <v>2.0773106496853769E-2</v>
      </c>
      <c r="MX132" s="68">
        <f t="shared" si="488"/>
        <v>-0.41830378533780549</v>
      </c>
      <c r="MY132" s="68"/>
      <c r="MZ132" s="15">
        <f t="shared" si="489"/>
        <v>0.13776944704779762</v>
      </c>
      <c r="NB132" s="13">
        <v>257.38</v>
      </c>
      <c r="NC132" s="68">
        <f t="shared" si="490"/>
        <v>1.1276570665199813E-2</v>
      </c>
      <c r="ND132" s="68">
        <f t="shared" si="650"/>
        <v>8.4409081907212795E-3</v>
      </c>
      <c r="NE132" s="68">
        <f t="shared" si="491"/>
        <v>0.89990403779434558</v>
      </c>
      <c r="NF132" s="68"/>
      <c r="NG132" s="15">
        <f t="shared" si="492"/>
        <v>0.54313807782241141</v>
      </c>
      <c r="NI132" s="13">
        <v>5.99</v>
      </c>
      <c r="NJ132" s="68">
        <f t="shared" si="493"/>
        <v>2.5684931506849376E-2</v>
      </c>
      <c r="NK132" s="68">
        <f t="shared" si="651"/>
        <v>2.2849269032370841E-2</v>
      </c>
      <c r="NL132" s="68">
        <f t="shared" si="494"/>
        <v>-0.95244144501786432</v>
      </c>
      <c r="NM132" s="68"/>
      <c r="NN132" s="15">
        <f t="shared" si="495"/>
        <v>0.22244897959183668</v>
      </c>
      <c r="NP132" s="13">
        <v>529.02</v>
      </c>
      <c r="NQ132" s="68">
        <f t="shared" si="496"/>
        <v>1.8011776931070343E-2</v>
      </c>
      <c r="NR132" s="68">
        <f t="shared" si="652"/>
        <v>1.5176114456591807E-2</v>
      </c>
      <c r="NS132" s="68">
        <f t="shared" si="497"/>
        <v>3.0306285714285712</v>
      </c>
      <c r="NT132" s="68"/>
      <c r="NU132" s="15">
        <f t="shared" si="498"/>
        <v>0.60830571854193893</v>
      </c>
      <c r="NW132" s="13">
        <v>176.23</v>
      </c>
      <c r="NX132" s="68">
        <f t="shared" si="499"/>
        <v>-1.2882988853414056E-2</v>
      </c>
      <c r="NY132" s="68">
        <f t="shared" si="653"/>
        <v>-1.5718651327892592E-2</v>
      </c>
      <c r="NZ132" s="68">
        <f t="shared" si="500"/>
        <v>2.6741010468821057E-3</v>
      </c>
      <c r="OA132" s="68"/>
      <c r="OB132" s="15">
        <f t="shared" si="501"/>
        <v>-6.9043845747490867E-2</v>
      </c>
      <c r="OD132" s="13">
        <v>1.9550000000000001</v>
      </c>
      <c r="OE132" s="68">
        <f t="shared" si="502"/>
        <v>3.9893617021276695E-2</v>
      </c>
      <c r="OF132" s="68">
        <f t="shared" si="654"/>
        <v>3.7057954546798159E-2</v>
      </c>
      <c r="OG132" s="68">
        <f t="shared" si="503"/>
        <v>-0.99133690787432971</v>
      </c>
      <c r="OH132" s="68"/>
      <c r="OI132" s="15">
        <f t="shared" si="504"/>
        <v>0.33904109589041104</v>
      </c>
      <c r="OK132" s="13">
        <v>182.52</v>
      </c>
      <c r="OL132" s="68">
        <f t="shared" si="505"/>
        <v>8.2241328194485652E-2</v>
      </c>
      <c r="OM132" s="68">
        <f t="shared" si="655"/>
        <v>7.9405665720007124E-2</v>
      </c>
      <c r="ON132" s="68">
        <f t="shared" si="506"/>
        <v>3.2996466431095404</v>
      </c>
      <c r="OO132" s="68"/>
      <c r="OP132" s="15">
        <f t="shared" si="507"/>
        <v>1.7401291097432821</v>
      </c>
      <c r="OR132" s="13">
        <v>6.6</v>
      </c>
      <c r="OS132" s="68">
        <f t="shared" si="508"/>
        <v>-3.083700440528634E-2</v>
      </c>
      <c r="OT132" s="68">
        <f t="shared" si="656"/>
        <v>-3.3672666879764876E-2</v>
      </c>
      <c r="OU132" s="68">
        <f t="shared" si="509"/>
        <v>-0.14285714285714293</v>
      </c>
      <c r="OV132" s="68"/>
      <c r="OW132" s="15">
        <f t="shared" si="510"/>
        <v>4.8928571428571423</v>
      </c>
      <c r="OY132" s="13">
        <v>146.02000000000001</v>
      </c>
      <c r="OZ132" s="68">
        <f t="shared" si="511"/>
        <v>9.401354901147612E-3</v>
      </c>
      <c r="PA132" s="68">
        <f t="shared" si="657"/>
        <v>6.5656924266690774E-3</v>
      </c>
      <c r="PB132" s="68">
        <f t="shared" si="665"/>
        <v>3.492923076923077</v>
      </c>
      <c r="PC132" s="68"/>
      <c r="PD132" s="15">
        <f t="shared" si="512"/>
        <v>0.27472719336534279</v>
      </c>
      <c r="PE132" s="18"/>
      <c r="PF132" s="13">
        <v>250.96</v>
      </c>
      <c r="PG132" s="68">
        <f t="shared" si="513"/>
        <v>1.6114665155073361E-2</v>
      </c>
      <c r="PH132" s="68">
        <f t="shared" si="658"/>
        <v>1.3279002680594825E-2</v>
      </c>
      <c r="PI132" s="68">
        <f t="shared" si="514"/>
        <v>-0.27926479035037333</v>
      </c>
      <c r="PJ132" s="68"/>
      <c r="PK132" s="15">
        <f t="shared" si="515"/>
        <v>0.20001912685889167</v>
      </c>
      <c r="PM132" s="13"/>
      <c r="PN132" s="68">
        <f t="shared" si="516"/>
        <v>0</v>
      </c>
      <c r="PO132" s="68">
        <f t="shared" si="517"/>
        <v>-2.8356624744785347E-3</v>
      </c>
      <c r="PP132" s="68">
        <f t="shared" si="518"/>
        <v>0</v>
      </c>
      <c r="PQ132" s="68"/>
      <c r="PR132" s="15">
        <f t="shared" si="519"/>
        <v>0</v>
      </c>
      <c r="PT132" s="13">
        <v>5.75</v>
      </c>
      <c r="PU132" s="68">
        <f t="shared" si="520"/>
        <v>3.603603603603607E-2</v>
      </c>
      <c r="PV132" s="68">
        <f t="shared" si="659"/>
        <v>3.3200373561557535E-2</v>
      </c>
      <c r="PW132" s="68">
        <f t="shared" si="521"/>
        <v>-0.3405963302752294</v>
      </c>
      <c r="PX132" s="68"/>
      <c r="PY132" s="15">
        <f t="shared" si="522"/>
        <v>0.12085769980506825</v>
      </c>
      <c r="QA132" s="13">
        <v>223.17</v>
      </c>
      <c r="QB132" s="68">
        <f t="shared" si="523"/>
        <v>-2.902018795683961E-2</v>
      </c>
      <c r="QC132" s="68">
        <f t="shared" si="660"/>
        <v>-3.1855850431318146E-2</v>
      </c>
      <c r="QD132" s="68">
        <f t="shared" si="524"/>
        <v>-0.3385399685823528</v>
      </c>
      <c r="QE132" s="68"/>
      <c r="QF132" s="15">
        <f t="shared" si="525"/>
        <v>0.16391989151976624</v>
      </c>
      <c r="QH132" s="13">
        <v>1.72</v>
      </c>
      <c r="QI132" s="68">
        <f t="shared" si="526"/>
        <v>8.1761006289308102E-2</v>
      </c>
      <c r="QJ132" s="68">
        <f t="shared" si="661"/>
        <v>7.8925343814829574E-2</v>
      </c>
      <c r="QK132" s="68">
        <f t="shared" si="527"/>
        <v>-0.31474103585657365</v>
      </c>
      <c r="QL132" s="68"/>
      <c r="QM132" s="15">
        <f t="shared" si="528"/>
        <v>0.32307692307692298</v>
      </c>
      <c r="QO132" s="13">
        <v>10.95</v>
      </c>
      <c r="QP132" s="68">
        <f t="shared" si="529"/>
        <v>-2.1447721179624686E-2</v>
      </c>
      <c r="QQ132" s="68">
        <f t="shared" si="662"/>
        <v>-2.4283383654103222E-2</v>
      </c>
      <c r="QR132" s="68">
        <f t="shared" si="530"/>
        <v>-0.98665252687778826</v>
      </c>
      <c r="QS132" s="68"/>
      <c r="QT132" s="15">
        <f t="shared" si="531"/>
        <v>-4.6167247386759681E-2</v>
      </c>
      <c r="QV132" s="13">
        <v>1.782</v>
      </c>
      <c r="QW132" s="68">
        <f t="shared" si="532"/>
        <v>7.3493975903614533E-2</v>
      </c>
      <c r="QX132" s="68">
        <f t="shared" si="663"/>
        <v>7.0658313429136005E-2</v>
      </c>
      <c r="QY132" s="68">
        <f t="shared" si="533"/>
        <v>-0.49518413597733707</v>
      </c>
      <c r="QZ132" s="68"/>
      <c r="RA132" s="15">
        <f t="shared" si="534"/>
        <v>-0.27176134041683697</v>
      </c>
      <c r="RC132" s="13">
        <v>40.82</v>
      </c>
      <c r="RD132" s="68">
        <f t="shared" si="535"/>
        <v>1.416149068322982E-2</v>
      </c>
      <c r="RE132" s="68">
        <f t="shared" si="664"/>
        <v>1.1325828208751287E-2</v>
      </c>
      <c r="RF132" s="68">
        <f t="shared" si="536"/>
        <v>-0.11816807085763661</v>
      </c>
      <c r="RG132" s="68"/>
      <c r="RH132" s="15">
        <f t="shared" si="537"/>
        <v>0.64929292929292926</v>
      </c>
      <c r="RJ132" s="13">
        <v>226.49</v>
      </c>
      <c r="RK132" s="68">
        <f t="shared" si="538"/>
        <v>-9.1000568753554015E-3</v>
      </c>
      <c r="RL132" s="68">
        <f t="shared" si="539"/>
        <v>-1.1935719349833937E-2</v>
      </c>
      <c r="RM132" s="68">
        <f t="shared" si="540"/>
        <v>5.0607663048520254E-2</v>
      </c>
      <c r="RN132" s="68"/>
      <c r="RO132" s="15">
        <f t="shared" si="541"/>
        <v>0.15133184221228146</v>
      </c>
      <c r="RQ132" s="13">
        <v>13.42</v>
      </c>
      <c r="RR132" s="68">
        <f t="shared" si="542"/>
        <v>5.9194948697711129E-2</v>
      </c>
      <c r="RS132" s="68">
        <f t="shared" si="543"/>
        <v>5.6359286223232594E-2</v>
      </c>
      <c r="RT132" s="68">
        <f t="shared" si="544"/>
        <v>-8.333333333333337E-2</v>
      </c>
      <c r="RU132" s="68"/>
      <c r="RV132" s="15">
        <f t="shared" si="545"/>
        <v>-0.35604606525911708</v>
      </c>
      <c r="RX132" s="13">
        <v>136.32</v>
      </c>
      <c r="RY132" s="68">
        <f t="shared" si="546"/>
        <v>4.2680128499311486E-2</v>
      </c>
      <c r="RZ132" s="68">
        <f t="shared" si="547"/>
        <v>3.984446602483295E-2</v>
      </c>
      <c r="SA132" s="68">
        <f t="shared" si="548"/>
        <v>2.4500225462197437E-2</v>
      </c>
      <c r="SB132" s="68"/>
      <c r="SC132" s="15">
        <f t="shared" si="549"/>
        <v>0.8024593415311384</v>
      </c>
      <c r="SE132" s="13">
        <v>11.86</v>
      </c>
      <c r="SF132" s="68">
        <f t="shared" si="550"/>
        <v>7.1364046973802997E-2</v>
      </c>
      <c r="SG132" s="68">
        <f t="shared" si="551"/>
        <v>6.8528384499324468E-2</v>
      </c>
      <c r="SH132" s="68">
        <f t="shared" si="552"/>
        <v>-5.1200000000000044E-2</v>
      </c>
      <c r="SI132" s="68"/>
      <c r="SJ132" s="15">
        <f t="shared" si="553"/>
        <v>-0.22280471821756229</v>
      </c>
      <c r="SL132" s="13">
        <v>0.82799999999999996</v>
      </c>
      <c r="SM132" s="68">
        <f t="shared" si="554"/>
        <v>2.2222222222222105E-2</v>
      </c>
      <c r="SN132" s="68">
        <f t="shared" si="555"/>
        <v>1.938655974774357E-2</v>
      </c>
      <c r="SO132" s="68">
        <f t="shared" si="556"/>
        <v>-0.41690140845070423</v>
      </c>
      <c r="SP132" s="68"/>
      <c r="SQ132" s="15">
        <f t="shared" si="557"/>
        <v>-0.18019801980198025</v>
      </c>
      <c r="SS132" s="13">
        <v>14.64</v>
      </c>
      <c r="ST132" s="68">
        <f t="shared" si="558"/>
        <v>4.4222539229671967E-2</v>
      </c>
      <c r="SU132" s="68">
        <f t="shared" si="559"/>
        <v>4.1386876755193432E-2</v>
      </c>
      <c r="SV132" s="68">
        <f t="shared" si="560"/>
        <v>-9.2936802973977689E-2</v>
      </c>
      <c r="SW132" s="68"/>
      <c r="SX132" s="15">
        <f t="shared" si="561"/>
        <v>0.74285714285714288</v>
      </c>
      <c r="SZ132" s="13">
        <v>33.270000000000003</v>
      </c>
      <c r="TA132" s="68">
        <f t="shared" si="562"/>
        <v>1.1246200607902873E-2</v>
      </c>
      <c r="TB132" s="68">
        <f t="shared" si="563"/>
        <v>8.4105381334243397E-3</v>
      </c>
      <c r="TC132" s="68">
        <f t="shared" si="564"/>
        <v>-0.17587317314837739</v>
      </c>
      <c r="TD132" s="68"/>
      <c r="TE132" s="15">
        <f t="shared" si="565"/>
        <v>1.1326923076923079</v>
      </c>
      <c r="TG132" s="417">
        <v>0.16320000000000001</v>
      </c>
      <c r="TH132" s="68">
        <f t="shared" si="566"/>
        <v>7.4074074074074476E-3</v>
      </c>
      <c r="TI132" s="68">
        <f t="shared" si="567"/>
        <v>4.5717449329289129E-3</v>
      </c>
      <c r="TJ132" s="68">
        <f t="shared" si="568"/>
        <v>-0.25818181818181812</v>
      </c>
      <c r="TK132" s="68"/>
      <c r="TL132" s="15">
        <f t="shared" si="569"/>
        <v>-3.7168141592920353E-2</v>
      </c>
      <c r="TN132" s="13">
        <v>64.680000000000007</v>
      </c>
      <c r="TO132" s="68">
        <f t="shared" si="570"/>
        <v>-3.0866047347917116E-2</v>
      </c>
      <c r="TP132" s="68">
        <f t="shared" si="571"/>
        <v>-3.3701709822395648E-2</v>
      </c>
      <c r="TQ132" s="68">
        <f t="shared" si="572"/>
        <v>-5.7232186454636083E-2</v>
      </c>
      <c r="TR132" s="68"/>
      <c r="TS132" s="15">
        <f t="shared" si="573"/>
        <v>1.1741176470588237</v>
      </c>
      <c r="TU132" s="417">
        <v>2.94</v>
      </c>
      <c r="TV132" s="68">
        <f t="shared" si="574"/>
        <v>3.8869257950529992E-2</v>
      </c>
      <c r="TW132" s="68">
        <f t="shared" si="575"/>
        <v>3.6033595476051457E-2</v>
      </c>
      <c r="TX132" s="68">
        <f t="shared" si="576"/>
        <v>-0.33333333333333337</v>
      </c>
      <c r="TY132" s="68"/>
      <c r="TZ132" s="15">
        <f t="shared" si="577"/>
        <v>0.7192982456140351</v>
      </c>
      <c r="UB132" s="13"/>
      <c r="UC132" s="68">
        <f t="shared" si="578"/>
        <v>0</v>
      </c>
      <c r="UD132" s="68">
        <f t="shared" si="579"/>
        <v>-2.8356624744785347E-3</v>
      </c>
      <c r="UE132" s="68">
        <f t="shared" si="580"/>
        <v>0</v>
      </c>
      <c r="UF132" s="68"/>
      <c r="UG132" s="15">
        <f t="shared" si="581"/>
        <v>0</v>
      </c>
      <c r="UI132" s="417"/>
      <c r="UJ132" s="68">
        <f t="shared" si="582"/>
        <v>0</v>
      </c>
      <c r="UK132" s="68">
        <f t="shared" si="583"/>
        <v>-2.8356624744785347E-3</v>
      </c>
      <c r="UL132" s="68">
        <f t="shared" si="584"/>
        <v>0</v>
      </c>
      <c r="UM132" s="68"/>
      <c r="UN132" s="15">
        <f t="shared" si="585"/>
        <v>0</v>
      </c>
      <c r="UP132" s="417"/>
      <c r="UQ132" s="68">
        <f t="shared" si="586"/>
        <v>0</v>
      </c>
      <c r="UR132" s="68">
        <f t="shared" si="587"/>
        <v>-2.8356624744785347E-3</v>
      </c>
      <c r="US132" s="68">
        <f t="shared" si="588"/>
        <v>0</v>
      </c>
      <c r="UT132" s="68"/>
      <c r="UU132" s="15">
        <f t="shared" si="589"/>
        <v>0</v>
      </c>
      <c r="UW132" s="417"/>
      <c r="UX132" s="68">
        <f t="shared" si="590"/>
        <v>0</v>
      </c>
      <c r="UY132" s="68">
        <f t="shared" si="591"/>
        <v>-2.8356624744785347E-3</v>
      </c>
      <c r="UZ132" s="68">
        <f t="shared" si="592"/>
        <v>0</v>
      </c>
      <c r="VA132" s="68"/>
      <c r="VB132" s="15">
        <f t="shared" si="593"/>
        <v>0</v>
      </c>
      <c r="VD132" s="417"/>
      <c r="VE132" s="68">
        <f t="shared" si="594"/>
        <v>0</v>
      </c>
      <c r="VF132" s="68">
        <f t="shared" si="595"/>
        <v>-2.8356624744785347E-3</v>
      </c>
      <c r="VG132" s="68">
        <f t="shared" si="596"/>
        <v>0</v>
      </c>
      <c r="VH132" s="68"/>
      <c r="VI132" s="15">
        <f t="shared" si="597"/>
        <v>0</v>
      </c>
      <c r="VM132" s="21">
        <f t="shared" si="598"/>
        <v>1.5467209655404561E-2</v>
      </c>
      <c r="VN132" s="49"/>
      <c r="VO132" s="21">
        <f t="shared" si="599"/>
        <v>0.87298781065465358</v>
      </c>
      <c r="VP132" s="14"/>
      <c r="VQ132" s="21">
        <f t="shared" si="600"/>
        <v>0.37911765735412489</v>
      </c>
    </row>
    <row r="133" spans="1:589" ht="15.75" customHeight="1" x14ac:dyDescent="0.2">
      <c r="A133" s="127">
        <v>45839</v>
      </c>
      <c r="B133" s="4">
        <f t="shared" si="333"/>
        <v>45839</v>
      </c>
      <c r="C133" s="13">
        <v>44494.94</v>
      </c>
      <c r="D133" s="138">
        <f t="shared" si="334"/>
        <v>401.33000000000175</v>
      </c>
      <c r="E133" s="68">
        <f t="shared" si="335"/>
        <v>9.101772342976721E-3</v>
      </c>
      <c r="F133" s="15">
        <f t="shared" si="336"/>
        <v>4.5851586890064057E-2</v>
      </c>
      <c r="G133" s="13">
        <v>6198.01</v>
      </c>
      <c r="H133" s="138">
        <f t="shared" si="337"/>
        <v>-6.9299999999993815</v>
      </c>
      <c r="I133" s="68">
        <f t="shared" si="338"/>
        <v>-1.1168520565870712E-3</v>
      </c>
      <c r="J133" s="15">
        <f t="shared" si="339"/>
        <v>5.3791210939824523E-2</v>
      </c>
      <c r="K133" s="13">
        <v>20202.89</v>
      </c>
      <c r="L133" s="138">
        <f t="shared" si="340"/>
        <v>-166.84000000000015</v>
      </c>
      <c r="M133" s="68">
        <f t="shared" si="341"/>
        <v>-8.1905847549280306E-3</v>
      </c>
      <c r="N133" s="15">
        <f t="shared" si="342"/>
        <v>4.6196970709121613E-2</v>
      </c>
      <c r="O133" s="13">
        <v>2195.4899999999998</v>
      </c>
      <c r="P133" s="138">
        <f t="shared" si="343"/>
        <v>20.449999999999818</v>
      </c>
      <c r="Q133" s="68">
        <f t="shared" si="344"/>
        <v>9.4021259379137023E-3</v>
      </c>
      <c r="R133" s="15">
        <f t="shared" si="345"/>
        <v>-1.5545969795889118E-2</v>
      </c>
      <c r="S133" s="18">
        <f t="shared" si="346"/>
        <v>1.4230644908773229E-3</v>
      </c>
      <c r="T133" s="121">
        <f t="shared" si="347"/>
        <v>267.56992130428142</v>
      </c>
      <c r="U133" s="121">
        <f t="shared" si="348"/>
        <v>267.56992130428142</v>
      </c>
      <c r="V133" s="134">
        <f t="shared" si="349"/>
        <v>1.0648280665805252E-3</v>
      </c>
      <c r="W133" s="21">
        <f t="shared" si="601"/>
        <v>3.4208411796606192E-2</v>
      </c>
      <c r="X133" s="18">
        <f t="shared" si="350"/>
        <v>2.2991153673438303E-3</v>
      </c>
      <c r="Y133" s="353">
        <v>88099.38</v>
      </c>
      <c r="Z133" s="15">
        <v>1.9999999999999999E-6</v>
      </c>
      <c r="AA133" s="21">
        <f t="shared" si="351"/>
        <v>-1.0628280665805252E-3</v>
      </c>
      <c r="AC133" s="13">
        <v>234.29</v>
      </c>
      <c r="AD133" s="68">
        <f t="shared" si="352"/>
        <v>-1.0056196391600099E-2</v>
      </c>
      <c r="AE133" s="68">
        <f t="shared" si="602"/>
        <v>-1.1121024458180626E-2</v>
      </c>
      <c r="AF133" s="68">
        <f t="shared" si="353"/>
        <v>0.42192146628633842</v>
      </c>
      <c r="AG133" s="68"/>
      <c r="AH133" s="15">
        <f t="shared" si="354"/>
        <v>3.134216665933004E-2</v>
      </c>
      <c r="AJ133" s="13">
        <v>23.07</v>
      </c>
      <c r="AK133" s="68">
        <f t="shared" si="355"/>
        <v>-1.1144449207029491E-2</v>
      </c>
      <c r="AL133" s="68">
        <f t="shared" si="603"/>
        <v>-1.2209277273610018E-2</v>
      </c>
      <c r="AM133" s="68">
        <f t="shared" si="356"/>
        <v>0.24032258064516121</v>
      </c>
      <c r="AN133" s="68"/>
      <c r="AO133" s="15">
        <f t="shared" si="357"/>
        <v>9.7004279600570564E-2</v>
      </c>
      <c r="AQ133" s="13">
        <v>21.97</v>
      </c>
      <c r="AR133" s="68">
        <f t="shared" si="358"/>
        <v>-7.6784101174345847E-3</v>
      </c>
      <c r="AS133" s="68">
        <f t="shared" si="604"/>
        <v>-8.7432381840151091E-3</v>
      </c>
      <c r="AT133" s="68">
        <f t="shared" si="359"/>
        <v>0.27214823393167337</v>
      </c>
      <c r="AU133" s="68"/>
      <c r="AV133" s="15">
        <f t="shared" si="360"/>
        <v>2.3288309268747091E-2</v>
      </c>
      <c r="AX133" s="13">
        <v>215.87</v>
      </c>
      <c r="AY133" s="68">
        <f t="shared" si="361"/>
        <v>-1.1105455555041833E-3</v>
      </c>
      <c r="AZ133" s="68">
        <f t="shared" si="605"/>
        <v>-2.1753736220847088E-3</v>
      </c>
      <c r="BA133" s="68">
        <f t="shared" si="362"/>
        <v>0.60976882923191655</v>
      </c>
      <c r="BB133" s="68"/>
      <c r="BC133" s="15">
        <f t="shared" si="363"/>
        <v>5.7201625936627684E-2</v>
      </c>
      <c r="BE133" s="13">
        <v>80.099999999999994</v>
      </c>
      <c r="BF133" s="68">
        <f t="shared" si="364"/>
        <v>8.4351000881277526E-3</v>
      </c>
      <c r="BG133" s="68">
        <f t="shared" si="606"/>
        <v>7.3702720215472273E-3</v>
      </c>
      <c r="BH133" s="68"/>
      <c r="BI133" s="68"/>
      <c r="BJ133" s="15">
        <f t="shared" si="365"/>
        <v>8.728111850142517E-2</v>
      </c>
      <c r="BL133" s="13">
        <v>73.97</v>
      </c>
      <c r="BM133" s="68">
        <f t="shared" si="366"/>
        <v>-1.2680192205018724E-2</v>
      </c>
      <c r="BN133" s="68">
        <f t="shared" si="607"/>
        <v>-1.374502027159925E-2</v>
      </c>
      <c r="BO133" s="68">
        <f t="shared" si="367"/>
        <v>0.24570562478949134</v>
      </c>
      <c r="BP133" s="68"/>
      <c r="BQ133" s="15">
        <f t="shared" si="368"/>
        <v>0.11450956757571182</v>
      </c>
      <c r="BS133" s="13">
        <v>42</v>
      </c>
      <c r="BT133" s="68">
        <f t="shared" si="369"/>
        <v>-5.9171597633136093E-3</v>
      </c>
      <c r="BU133" s="68">
        <f t="shared" si="608"/>
        <v>-6.9819878298941346E-3</v>
      </c>
      <c r="BV133" s="68">
        <f t="shared" si="370"/>
        <v>0.12721417069243163</v>
      </c>
      <c r="BW133" s="68"/>
      <c r="BX133" s="15">
        <f t="shared" si="371"/>
        <v>9.8039215686274508E-2</v>
      </c>
      <c r="BZ133" s="13"/>
      <c r="CA133" s="68">
        <f t="shared" si="372"/>
        <v>0</v>
      </c>
      <c r="CB133" s="68">
        <f t="shared" si="609"/>
        <v>0</v>
      </c>
      <c r="CC133" s="68">
        <f t="shared" si="373"/>
        <v>0</v>
      </c>
      <c r="CD133" s="68"/>
      <c r="CE133" s="15">
        <f t="shared" si="374"/>
        <v>0</v>
      </c>
      <c r="CG133" s="13">
        <v>31</v>
      </c>
      <c r="CH133" s="68">
        <f t="shared" si="375"/>
        <v>1.939237233354839E-3</v>
      </c>
      <c r="CI133" s="68">
        <f t="shared" si="610"/>
        <v>8.744091667743138E-4</v>
      </c>
      <c r="CJ133" s="68">
        <f t="shared" si="376"/>
        <v>2.5471386040357247E-2</v>
      </c>
      <c r="CK133" s="68"/>
      <c r="CL133" s="15">
        <f t="shared" si="377"/>
        <v>-9.77881257275902E-2</v>
      </c>
      <c r="CN133" s="13">
        <v>32.94</v>
      </c>
      <c r="CO133" s="68">
        <f t="shared" si="378"/>
        <v>-4.5330915684498544E-3</v>
      </c>
      <c r="CP133" s="68">
        <f t="shared" si="611"/>
        <v>-5.5979196350303797E-3</v>
      </c>
      <c r="CQ133" s="68">
        <f t="shared" si="379"/>
        <v>5.1052967453733181E-2</v>
      </c>
      <c r="CR133" s="68"/>
      <c r="CS133" s="15">
        <f t="shared" si="380"/>
        <v>-1.5835076187630748E-2</v>
      </c>
      <c r="CU133" s="13">
        <v>37.35</v>
      </c>
      <c r="CV133" s="68">
        <f t="shared" si="381"/>
        <v>9.4594594594594981E-3</v>
      </c>
      <c r="CW133" s="68">
        <f t="shared" si="612"/>
        <v>8.394631392878972E-3</v>
      </c>
      <c r="CX133" s="68">
        <f t="shared" si="382"/>
        <v>0.16174183514774504</v>
      </c>
      <c r="CY133" s="68"/>
      <c r="CZ133" s="15">
        <f t="shared" si="383"/>
        <v>1.877682403433484E-3</v>
      </c>
      <c r="DB133" s="13">
        <v>20.440000000000001</v>
      </c>
      <c r="DC133" s="68">
        <f t="shared" si="384"/>
        <v>1.7928286852589792E-2</v>
      </c>
      <c r="DD133" s="68">
        <f t="shared" si="613"/>
        <v>1.6863458786009266E-2</v>
      </c>
      <c r="DE133" s="68">
        <f t="shared" si="385"/>
        <v>-6.538637402834932E-2</v>
      </c>
      <c r="DF133" s="68"/>
      <c r="DG133" s="15">
        <f t="shared" si="386"/>
        <v>3.9292730844794621E-3</v>
      </c>
      <c r="DI133" s="13">
        <v>49.95</v>
      </c>
      <c r="DJ133" s="68">
        <f t="shared" si="387"/>
        <v>-6.3656256216431326E-3</v>
      </c>
      <c r="DK133" s="68">
        <f t="shared" si="614"/>
        <v>-7.4304536882236578E-3</v>
      </c>
      <c r="DL133" s="68">
        <f t="shared" si="388"/>
        <v>0.13137032842582116</v>
      </c>
      <c r="DM133" s="68"/>
      <c r="DN133" s="15">
        <f t="shared" si="389"/>
        <v>0.18477229601518044</v>
      </c>
      <c r="DP133" s="13">
        <v>42.96</v>
      </c>
      <c r="DQ133" s="68">
        <f t="shared" si="390"/>
        <v>9.3196644920780865E-4</v>
      </c>
      <c r="DR133" s="68">
        <f t="shared" si="615"/>
        <v>-1.328616173727166E-4</v>
      </c>
      <c r="DS133" s="68"/>
      <c r="DT133" s="68"/>
      <c r="DU133" s="15">
        <f t="shared" si="391"/>
        <v>0.12815126050420175</v>
      </c>
      <c r="DV133" s="18"/>
      <c r="DW133" s="13">
        <v>34.869999999999997</v>
      </c>
      <c r="DX133" s="68">
        <f t="shared" si="392"/>
        <v>-1.3578500707213691E-2</v>
      </c>
      <c r="DY133" s="68">
        <f t="shared" si="616"/>
        <v>-1.4643328773794217E-2</v>
      </c>
      <c r="DZ133" s="68">
        <f t="shared" si="393"/>
        <v>0.86072572038420492</v>
      </c>
      <c r="EA133" s="68"/>
      <c r="EB133" s="15">
        <f t="shared" si="394"/>
        <v>4.1828503137137693E-2</v>
      </c>
      <c r="ED133" s="13">
        <v>38.03</v>
      </c>
      <c r="EE133" s="68">
        <f t="shared" si="395"/>
        <v>-1.1437483753574154E-2</v>
      </c>
      <c r="EF133" s="68">
        <f t="shared" si="617"/>
        <v>-1.2502311820154679E-2</v>
      </c>
      <c r="EG133" s="68">
        <f t="shared" si="396"/>
        <v>0.8083689966714217</v>
      </c>
      <c r="EH133" s="68"/>
      <c r="EI133" s="15">
        <f t="shared" si="397"/>
        <v>3.1182212581344862E-2</v>
      </c>
      <c r="EK133" s="13">
        <v>124.9</v>
      </c>
      <c r="EL133" s="68">
        <f t="shared" si="398"/>
        <v>-1.3739734680985429E-2</v>
      </c>
      <c r="EM133" s="68">
        <f t="shared" si="618"/>
        <v>-1.4804562747565954E-2</v>
      </c>
      <c r="EN133" s="68">
        <f t="shared" si="399"/>
        <v>0.93523396343352949</v>
      </c>
      <c r="EO133" s="68"/>
      <c r="EP133" s="15">
        <f t="shared" si="400"/>
        <v>0.12219227313566944</v>
      </c>
      <c r="ER133" s="13">
        <v>37.549999999999997</v>
      </c>
      <c r="ES133" s="68">
        <f t="shared" si="401"/>
        <v>0</v>
      </c>
      <c r="ET133" s="68">
        <f t="shared" si="619"/>
        <v>-1.0648280665805252E-3</v>
      </c>
      <c r="EU133" s="68">
        <f t="shared" si="402"/>
        <v>7.5623030650243506E-2</v>
      </c>
      <c r="EV133" s="68"/>
      <c r="EW133" s="15">
        <f t="shared" si="403"/>
        <v>-3.4456158395474501E-2</v>
      </c>
      <c r="EY133" s="13">
        <v>38.270000000000003</v>
      </c>
      <c r="EZ133" s="68">
        <f t="shared" si="404"/>
        <v>0</v>
      </c>
      <c r="FA133" s="68">
        <f t="shared" si="620"/>
        <v>-1.0648280665805252E-3</v>
      </c>
      <c r="FB133" s="68"/>
      <c r="FC133" s="68"/>
      <c r="FD133" s="15">
        <f t="shared" si="405"/>
        <v>0.55695687550854378</v>
      </c>
      <c r="FF133" s="13">
        <v>57.63</v>
      </c>
      <c r="FG133" s="68">
        <f t="shared" si="406"/>
        <v>4.1819132253006095E-3</v>
      </c>
      <c r="FH133" s="68">
        <f t="shared" si="621"/>
        <v>3.1170851587200843E-3</v>
      </c>
      <c r="FI133" s="68">
        <f t="shared" si="407"/>
        <v>-2.4542992552471155E-2</v>
      </c>
      <c r="FJ133" s="68"/>
      <c r="FK133" s="15">
        <f t="shared" si="408"/>
        <v>1.4791336502905501E-2</v>
      </c>
      <c r="FM133" s="13">
        <v>193.41</v>
      </c>
      <c r="FN133" s="68">
        <f t="shared" si="409"/>
        <v>4.6554934823093015E-4</v>
      </c>
      <c r="FO133" s="68">
        <f t="shared" si="622"/>
        <v>-5.9927871834959505E-4</v>
      </c>
      <c r="FP133" s="68">
        <f t="shared" si="410"/>
        <v>0.66331269349845201</v>
      </c>
      <c r="FQ133" s="68"/>
      <c r="FR133" s="15">
        <f t="shared" si="411"/>
        <v>6.4681272707255308E-2</v>
      </c>
      <c r="FT133" s="13">
        <v>93.97</v>
      </c>
      <c r="FU133" s="68">
        <f t="shared" si="412"/>
        <v>-5.3180174430969118E-4</v>
      </c>
      <c r="FV133" s="68">
        <f t="shared" si="623"/>
        <v>-1.5966298108902165E-3</v>
      </c>
      <c r="FW133" s="68">
        <f t="shared" si="413"/>
        <v>6.7476996478473217E-2</v>
      </c>
      <c r="FX133" s="68"/>
      <c r="FY133" s="15">
        <f t="shared" si="414"/>
        <v>4.2027056997116785E-2</v>
      </c>
      <c r="GA133" s="13">
        <v>18.21</v>
      </c>
      <c r="GB133" s="68">
        <f t="shared" si="415"/>
        <v>-1.0970927043334928E-3</v>
      </c>
      <c r="GC133" s="68">
        <f t="shared" si="624"/>
        <v>-2.1619207709140179E-3</v>
      </c>
      <c r="GD133" s="68"/>
      <c r="GE133" s="68"/>
      <c r="GF133" s="15">
        <f t="shared" si="416"/>
        <v>4.4750430292599036E-2</v>
      </c>
      <c r="GG133" s="18"/>
      <c r="GH133" s="13">
        <v>18.16</v>
      </c>
      <c r="GI133" s="68">
        <f t="shared" si="417"/>
        <v>2.7609055770293051E-3</v>
      </c>
      <c r="GJ133" s="68">
        <f t="shared" si="625"/>
        <v>1.6960775104487799E-3</v>
      </c>
      <c r="GK133" s="68">
        <f t="shared" si="418"/>
        <v>-5.5150884495317312E-2</v>
      </c>
      <c r="GL133" s="68"/>
      <c r="GM133" s="15">
        <f t="shared" si="419"/>
        <v>-3.9153439153439072E-2</v>
      </c>
      <c r="GO133" s="13">
        <v>25.71</v>
      </c>
      <c r="GP133" s="68">
        <f t="shared" si="420"/>
        <v>7.7851304009340493E-4</v>
      </c>
      <c r="GQ133" s="68">
        <f t="shared" si="626"/>
        <v>-2.8631502648712032E-4</v>
      </c>
      <c r="GR133" s="68"/>
      <c r="GS133" s="68"/>
      <c r="GT133" s="15">
        <f t="shared" si="421"/>
        <v>-5.6513761467889875E-2</v>
      </c>
      <c r="GV133" s="13">
        <v>15.61</v>
      </c>
      <c r="GW133" s="68">
        <f t="shared" si="422"/>
        <v>-8.2592121982211428E-3</v>
      </c>
      <c r="GX133" s="68">
        <f t="shared" si="627"/>
        <v>-9.3240402648016689E-3</v>
      </c>
      <c r="GY133" s="68">
        <f t="shared" si="423"/>
        <v>0.31729957805907172</v>
      </c>
      <c r="GZ133" s="68"/>
      <c r="HA133" s="15">
        <f t="shared" si="424"/>
        <v>0.13775510204081623</v>
      </c>
      <c r="HD133" s="13">
        <v>300.70999999999998</v>
      </c>
      <c r="HE133" s="68">
        <f t="shared" si="425"/>
        <v>-5.3358937228483422E-2</v>
      </c>
      <c r="HF133" s="68">
        <f t="shared" si="628"/>
        <v>-5.4423765295063944E-2</v>
      </c>
      <c r="HG133" s="68">
        <f t="shared" si="426"/>
        <v>0.68928711870119652</v>
      </c>
      <c r="HH133" s="68"/>
      <c r="HI133" s="15">
        <f t="shared" si="427"/>
        <v>-0.25537341521394613</v>
      </c>
      <c r="HK133" s="13">
        <v>43.07</v>
      </c>
      <c r="HL133" s="68">
        <f t="shared" si="428"/>
        <v>-7.2766415500538265E-2</v>
      </c>
      <c r="HM133" s="68">
        <f t="shared" si="629"/>
        <v>-7.3831243567118787E-2</v>
      </c>
      <c r="HN133" s="68">
        <f t="shared" si="429"/>
        <v>16.366935483870968</v>
      </c>
      <c r="HO133" s="68"/>
      <c r="HP133" s="15">
        <f t="shared" si="430"/>
        <v>0.63267626990144055</v>
      </c>
      <c r="HR133" s="13">
        <v>109.24</v>
      </c>
      <c r="HS133" s="68">
        <f t="shared" si="431"/>
        <v>1.3546112451289605E-2</v>
      </c>
      <c r="HT133" s="68">
        <f t="shared" si="630"/>
        <v>1.2481284384709079E-2</v>
      </c>
      <c r="HU133" s="68">
        <f t="shared" si="432"/>
        <v>2.0010989010989011</v>
      </c>
      <c r="HV133" s="68"/>
      <c r="HW133" s="15">
        <f t="shared" si="433"/>
        <v>1.5524774565399291E-2</v>
      </c>
      <c r="HY133" s="13">
        <v>153.30000000000001</v>
      </c>
      <c r="HZ133" s="68">
        <f t="shared" si="434"/>
        <v>-2.9685423128046062E-2</v>
      </c>
      <c r="IA133" s="68">
        <f t="shared" si="631"/>
        <v>-3.0750251194626588E-2</v>
      </c>
      <c r="IB133" s="68">
        <f t="shared" si="435"/>
        <v>0.44759206798866857</v>
      </c>
      <c r="IC133" s="68"/>
      <c r="ID133" s="15">
        <f t="shared" si="436"/>
        <v>0.14155931193685323</v>
      </c>
      <c r="IF133" s="13">
        <v>264.74</v>
      </c>
      <c r="IG133" s="68">
        <f t="shared" si="437"/>
        <v>-3.9579176491928054E-2</v>
      </c>
      <c r="IH133" s="68">
        <f t="shared" si="632"/>
        <v>-4.0644004558508577E-2</v>
      </c>
      <c r="II133" s="68">
        <f t="shared" si="438"/>
        <v>0.51280000000000003</v>
      </c>
      <c r="IJ133" s="68"/>
      <c r="IK133" s="15">
        <f t="shared" si="439"/>
        <v>0.14190821256038649</v>
      </c>
      <c r="IM133" s="13">
        <v>246.31</v>
      </c>
      <c r="IN133" s="68">
        <f t="shared" si="440"/>
        <v>1.9959418609466203E-2</v>
      </c>
      <c r="IO133" s="68">
        <f t="shared" si="633"/>
        <v>1.8894590542885677E-2</v>
      </c>
      <c r="IP133" s="68">
        <f t="shared" si="441"/>
        <v>3.8098027728959187</v>
      </c>
      <c r="IQ133" s="68"/>
      <c r="IR133" s="15">
        <f t="shared" si="442"/>
        <v>0.31358327555863696</v>
      </c>
      <c r="IT133" s="13">
        <v>71.67</v>
      </c>
      <c r="IU133" s="68">
        <f t="shared" si="443"/>
        <v>-3.4357316087307965E-2</v>
      </c>
      <c r="IV133" s="68">
        <f t="shared" si="634"/>
        <v>-3.5422144153888488E-2</v>
      </c>
      <c r="IW133" s="68">
        <f t="shared" si="444"/>
        <v>2.927123287671233</v>
      </c>
      <c r="IX133" s="68"/>
      <c r="IY133" s="15">
        <f t="shared" si="445"/>
        <v>0.3946293053123176</v>
      </c>
      <c r="JA133" s="13">
        <v>719.22</v>
      </c>
      <c r="JB133" s="68">
        <f t="shared" si="446"/>
        <v>-2.5565987887655982E-2</v>
      </c>
      <c r="JC133" s="68">
        <f t="shared" si="635"/>
        <v>-2.6630815954236508E-2</v>
      </c>
      <c r="JD133" s="68">
        <f t="shared" si="447"/>
        <v>0.45473300970873798</v>
      </c>
      <c r="JE133" s="68"/>
      <c r="JF133" s="15">
        <f t="shared" si="448"/>
        <v>0.22836501511502799</v>
      </c>
      <c r="JH133" s="13">
        <v>492.05</v>
      </c>
      <c r="JI133" s="68">
        <f t="shared" si="449"/>
        <v>-1.0775818741078814E-2</v>
      </c>
      <c r="JJ133" s="68">
        <f t="shared" si="636"/>
        <v>-1.1840646807659339E-2</v>
      </c>
      <c r="JK133" s="68">
        <f t="shared" si="450"/>
        <v>0.20988959649856159</v>
      </c>
      <c r="JL133" s="68"/>
      <c r="JM133" s="15">
        <f t="shared" si="451"/>
        <v>0.16737841043890869</v>
      </c>
      <c r="JO133" s="13">
        <v>12.86</v>
      </c>
      <c r="JP133" s="68">
        <f t="shared" si="452"/>
        <v>-1.6819571865443472E-2</v>
      </c>
      <c r="JQ133" s="68">
        <f t="shared" si="637"/>
        <v>-1.7884399932023998E-2</v>
      </c>
      <c r="JR133" s="68">
        <f t="shared" si="453"/>
        <v>-0.56605365277543451</v>
      </c>
      <c r="JS133" s="68"/>
      <c r="JT133" s="15">
        <f t="shared" si="454"/>
        <v>0.2620215897939156</v>
      </c>
      <c r="JV133" s="13">
        <v>1.75</v>
      </c>
      <c r="JW133" s="68">
        <f t="shared" si="455"/>
        <v>-3.8461538461538491E-2</v>
      </c>
      <c r="JX133" s="68">
        <f t="shared" si="638"/>
        <v>-3.9526366528119014E-2</v>
      </c>
      <c r="JY133" s="68">
        <f t="shared" si="456"/>
        <v>-0.30830039525691694</v>
      </c>
      <c r="JZ133" s="68"/>
      <c r="KA133" s="15">
        <f t="shared" si="457"/>
        <v>-2.7777777777777801E-2</v>
      </c>
      <c r="KC133" s="13">
        <v>18.690000000000001</v>
      </c>
      <c r="KD133" s="68">
        <f t="shared" si="458"/>
        <v>3.6031042128603225E-2</v>
      </c>
      <c r="KE133" s="68">
        <f t="shared" si="639"/>
        <v>3.4966214062022702E-2</v>
      </c>
      <c r="KF133" s="68">
        <f t="shared" si="459"/>
        <v>-4.0554414784394206E-2</v>
      </c>
      <c r="KG133" s="68"/>
      <c r="KH133" s="15">
        <f t="shared" si="460"/>
        <v>-0.15734896302975646</v>
      </c>
      <c r="KI133" s="18"/>
      <c r="KJ133" s="13">
        <v>87.59</v>
      </c>
      <c r="KK133" s="68">
        <f t="shared" si="461"/>
        <v>-5.4001512042337184E-2</v>
      </c>
      <c r="KL133" s="68">
        <f t="shared" si="640"/>
        <v>-5.5066340108917707E-2</v>
      </c>
      <c r="KM133" s="68">
        <f t="shared" si="462"/>
        <v>3.1511848341232231</v>
      </c>
      <c r="KN133" s="68"/>
      <c r="KO133" s="15">
        <f t="shared" si="463"/>
        <v>0.30322868620740978</v>
      </c>
      <c r="KQ133" s="13">
        <v>1.635</v>
      </c>
      <c r="KR133" s="68">
        <f t="shared" si="464"/>
        <v>-3.2544378698224817E-2</v>
      </c>
      <c r="KS133" s="68">
        <f t="shared" si="641"/>
        <v>-3.360920676480534E-2</v>
      </c>
      <c r="KT133" s="68">
        <f t="shared" si="465"/>
        <v>-0.37595419847328249</v>
      </c>
      <c r="KU133" s="68"/>
      <c r="KV133" s="15">
        <f t="shared" si="466"/>
        <v>0.61881188118811881</v>
      </c>
      <c r="KW133" s="18"/>
      <c r="KX133" s="13">
        <v>39.68</v>
      </c>
      <c r="KY133" s="68">
        <f t="shared" si="467"/>
        <v>2.1364221364221319E-2</v>
      </c>
      <c r="KZ133" s="68">
        <f t="shared" si="642"/>
        <v>2.0299393297640793E-2</v>
      </c>
      <c r="LA133" s="68">
        <f t="shared" si="468"/>
        <v>-0.44835256499374398</v>
      </c>
      <c r="LB133" s="68"/>
      <c r="LC133" s="15">
        <f t="shared" si="469"/>
        <v>0.67355546183045123</v>
      </c>
      <c r="LD133" s="18"/>
      <c r="LE133" s="13">
        <v>55.72</v>
      </c>
      <c r="LF133" s="68">
        <f t="shared" si="470"/>
        <v>-4.4581618655692754E-2</v>
      </c>
      <c r="LG133" s="68">
        <f t="shared" si="643"/>
        <v>-4.5646446722273276E-2</v>
      </c>
      <c r="LH133" s="68">
        <f t="shared" si="471"/>
        <v>0.55512140664247844</v>
      </c>
      <c r="LI133" s="68"/>
      <c r="LJ133" s="15">
        <f t="shared" si="472"/>
        <v>0.20841466059423117</v>
      </c>
      <c r="LL133" s="13">
        <v>117.96</v>
      </c>
      <c r="LM133" s="68">
        <f t="shared" si="473"/>
        <v>-8.4061869535978478E-3</v>
      </c>
      <c r="LN133" s="68">
        <f t="shared" si="644"/>
        <v>-9.4710150201783722E-3</v>
      </c>
      <c r="LO133" s="68">
        <f t="shared" si="474"/>
        <v>0.34811428571428565</v>
      </c>
      <c r="LP133" s="68"/>
      <c r="LQ133" s="15">
        <f t="shared" si="475"/>
        <v>0.5082470272343691</v>
      </c>
      <c r="LS133" s="13">
        <v>15.53</v>
      </c>
      <c r="LT133" s="68">
        <f t="shared" si="476"/>
        <v>-5.7618437900127956E-3</v>
      </c>
      <c r="LU133" s="68">
        <f t="shared" si="645"/>
        <v>-6.8266718565933209E-3</v>
      </c>
      <c r="LV133" s="68"/>
      <c r="LW133" s="68"/>
      <c r="LX133" s="15">
        <f t="shared" si="477"/>
        <v>0.67891891891891887</v>
      </c>
      <c r="LZ133" s="13">
        <v>17.04</v>
      </c>
      <c r="MA133" s="68">
        <f t="shared" si="478"/>
        <v>1.1275964391691259E-2</v>
      </c>
      <c r="MB133" s="68">
        <f t="shared" si="646"/>
        <v>1.0211136325110733E-2</v>
      </c>
      <c r="MC133" s="68">
        <f t="shared" si="479"/>
        <v>-0.23415730337078655</v>
      </c>
      <c r="MD133" s="68"/>
      <c r="ME133" s="15">
        <f t="shared" si="480"/>
        <v>0.26409495548961415</v>
      </c>
      <c r="MG133" s="13">
        <v>51.74</v>
      </c>
      <c r="MH133" s="68">
        <f t="shared" si="481"/>
        <v>-7.5906411859260586E-2</v>
      </c>
      <c r="MI133" s="68">
        <f t="shared" si="647"/>
        <v>-7.6971239925841109E-2</v>
      </c>
      <c r="MJ133" s="68">
        <f t="shared" si="482"/>
        <v>5.9730458221024261</v>
      </c>
      <c r="MK133" s="68"/>
      <c r="ML133" s="15">
        <f t="shared" si="483"/>
        <v>1.4371172868582196</v>
      </c>
      <c r="MN133" s="13">
        <v>140.37</v>
      </c>
      <c r="MO133" s="68">
        <f t="shared" si="484"/>
        <v>-2.5614327363598484E-2</v>
      </c>
      <c r="MP133" s="68">
        <f t="shared" si="648"/>
        <v>-2.667915543017901E-2</v>
      </c>
      <c r="MQ133" s="68">
        <f t="shared" si="485"/>
        <v>0.11493248610007942</v>
      </c>
      <c r="MR133" s="68"/>
      <c r="MS133" s="15">
        <f t="shared" si="486"/>
        <v>0.26016698087799628</v>
      </c>
      <c r="MU133" s="13">
        <v>11.96</v>
      </c>
      <c r="MV133" s="68">
        <f t="shared" si="487"/>
        <v>-1.4827018121911013E-2</v>
      </c>
      <c r="MW133" s="68">
        <f t="shared" si="649"/>
        <v>-1.5891846188491539E-2</v>
      </c>
      <c r="MX133" s="68">
        <f t="shared" si="488"/>
        <v>-0.42692860565404889</v>
      </c>
      <c r="MY133" s="68"/>
      <c r="MZ133" s="15">
        <f t="shared" si="489"/>
        <v>0.12089971883786325</v>
      </c>
      <c r="NB133" s="13">
        <v>249.02</v>
      </c>
      <c r="NC133" s="68">
        <f t="shared" si="490"/>
        <v>-3.2481156266998157E-2</v>
      </c>
      <c r="ND133" s="68">
        <f t="shared" si="650"/>
        <v>-3.3545984333578679E-2</v>
      </c>
      <c r="NE133" s="68">
        <f t="shared" si="491"/>
        <v>0.83819295785044667</v>
      </c>
      <c r="NF133" s="68"/>
      <c r="NG133" s="15">
        <f t="shared" si="492"/>
        <v>0.49301516877510654</v>
      </c>
      <c r="NI133" s="13">
        <v>5.97</v>
      </c>
      <c r="NJ133" s="68">
        <f t="shared" si="493"/>
        <v>-3.3388981636060869E-3</v>
      </c>
      <c r="NK133" s="68">
        <f t="shared" si="651"/>
        <v>-4.4037262301866121E-3</v>
      </c>
      <c r="NL133" s="68">
        <f t="shared" si="494"/>
        <v>-0.95260023818975781</v>
      </c>
      <c r="NM133" s="68"/>
      <c r="NN133" s="15">
        <f t="shared" si="495"/>
        <v>0.21836734693877538</v>
      </c>
      <c r="NP133" s="13">
        <v>506</v>
      </c>
      <c r="NQ133" s="68">
        <f t="shared" si="496"/>
        <v>-4.3514422895164613E-2</v>
      </c>
      <c r="NR133" s="68">
        <f t="shared" si="652"/>
        <v>-4.4579250961745136E-2</v>
      </c>
      <c r="NS133" s="68">
        <f t="shared" si="497"/>
        <v>2.8552380952380951</v>
      </c>
      <c r="NT133" s="68"/>
      <c r="NU133" s="15">
        <f t="shared" si="498"/>
        <v>0.5383212233605934</v>
      </c>
      <c r="NW133" s="13">
        <v>175.84</v>
      </c>
      <c r="NX133" s="68">
        <f t="shared" si="499"/>
        <v>-2.2130170799522578E-3</v>
      </c>
      <c r="NY133" s="68">
        <f t="shared" si="653"/>
        <v>-3.277845146532783E-3</v>
      </c>
      <c r="NZ133" s="68">
        <f t="shared" si="500"/>
        <v>4.551661356395796E-4</v>
      </c>
      <c r="OA133" s="68"/>
      <c r="OB133" s="15">
        <f t="shared" si="501"/>
        <v>-7.1104067617538333E-2</v>
      </c>
      <c r="OD133" s="13">
        <v>2.0299999999999998</v>
      </c>
      <c r="OE133" s="68">
        <f t="shared" si="502"/>
        <v>3.8363171355498583E-2</v>
      </c>
      <c r="OF133" s="68">
        <f t="shared" si="654"/>
        <v>3.7298343288918061E-2</v>
      </c>
      <c r="OG133" s="68">
        <f t="shared" si="503"/>
        <v>-0.99100456418664418</v>
      </c>
      <c r="OH133" s="68"/>
      <c r="OI133" s="15">
        <f t="shared" si="504"/>
        <v>0.39041095890410948</v>
      </c>
      <c r="OK133" s="13">
        <v>168.71</v>
      </c>
      <c r="OL133" s="68">
        <f t="shared" si="505"/>
        <v>-7.5662941047556442E-2</v>
      </c>
      <c r="OM133" s="68">
        <f t="shared" si="655"/>
        <v>-7.6727769114136965E-2</v>
      </c>
      <c r="ON133" s="68">
        <f t="shared" si="506"/>
        <v>2.9743227326266193</v>
      </c>
      <c r="OO133" s="68"/>
      <c r="OP133" s="15">
        <f t="shared" si="507"/>
        <v>1.5328028824500828</v>
      </c>
      <c r="OR133" s="13">
        <v>5.94</v>
      </c>
      <c r="OS133" s="68">
        <f t="shared" si="508"/>
        <v>-9.9999999999999895E-2</v>
      </c>
      <c r="OT133" s="68">
        <f t="shared" si="656"/>
        <v>-0.10106482806658042</v>
      </c>
      <c r="OU133" s="68">
        <f t="shared" si="509"/>
        <v>-0.22857142857142854</v>
      </c>
      <c r="OV133" s="68"/>
      <c r="OW133" s="15">
        <f t="shared" si="510"/>
        <v>4.3035714285714288</v>
      </c>
      <c r="OY133" s="13">
        <v>144.19</v>
      </c>
      <c r="OZ133" s="68">
        <f t="shared" si="511"/>
        <v>-1.2532529790439751E-2</v>
      </c>
      <c r="PA133" s="68">
        <f t="shared" si="657"/>
        <v>-1.3597357857020275E-2</v>
      </c>
      <c r="PB133" s="68">
        <f t="shared" si="665"/>
        <v>3.4366153846153846</v>
      </c>
      <c r="PC133" s="68"/>
      <c r="PD133" s="15">
        <f t="shared" si="512"/>
        <v>0.25875163683980795</v>
      </c>
      <c r="PE133" s="18"/>
      <c r="PF133" s="13">
        <v>252.18</v>
      </c>
      <c r="PG133" s="68">
        <f t="shared" si="513"/>
        <v>4.8613324832642605E-3</v>
      </c>
      <c r="PH133" s="68">
        <f t="shared" si="658"/>
        <v>3.7965044166837353E-3</v>
      </c>
      <c r="PI133" s="68">
        <f t="shared" si="514"/>
        <v>-0.27576105686387131</v>
      </c>
      <c r="PJ133" s="68"/>
      <c r="PK133" s="15">
        <f t="shared" si="515"/>
        <v>0.2058528188208292</v>
      </c>
      <c r="PM133" s="13"/>
      <c r="PN133" s="68">
        <f t="shared" si="516"/>
        <v>0</v>
      </c>
      <c r="PO133" s="68">
        <f t="shared" si="517"/>
        <v>-1.0648280665805252E-3</v>
      </c>
      <c r="PP133" s="68">
        <f t="shared" si="518"/>
        <v>0</v>
      </c>
      <c r="PQ133" s="68"/>
      <c r="PR133" s="15">
        <f t="shared" si="519"/>
        <v>0</v>
      </c>
      <c r="PT133" s="13">
        <v>5.75</v>
      </c>
      <c r="PU133" s="68">
        <f t="shared" si="520"/>
        <v>0</v>
      </c>
      <c r="PV133" s="68">
        <f t="shared" si="659"/>
        <v>-1.0648280665805252E-3</v>
      </c>
      <c r="PW133" s="68">
        <f t="shared" si="521"/>
        <v>-0.3405963302752294</v>
      </c>
      <c r="PX133" s="68"/>
      <c r="PY133" s="15">
        <f t="shared" si="522"/>
        <v>0.12085769980506825</v>
      </c>
      <c r="QA133" s="13">
        <v>220.8</v>
      </c>
      <c r="QB133" s="68">
        <f t="shared" si="523"/>
        <v>-1.0619706949858745E-2</v>
      </c>
      <c r="QC133" s="68">
        <f t="shared" si="660"/>
        <v>-1.1684535016439269E-2</v>
      </c>
      <c r="QD133" s="68">
        <f t="shared" si="524"/>
        <v>-0.34556448027505254</v>
      </c>
      <c r="QE133" s="68"/>
      <c r="QF133" s="15">
        <f t="shared" si="525"/>
        <v>0.15155940335871493</v>
      </c>
      <c r="QH133" s="13">
        <v>1.845</v>
      </c>
      <c r="QI133" s="68">
        <f t="shared" si="526"/>
        <v>7.2674418604651167E-2</v>
      </c>
      <c r="QJ133" s="68">
        <f t="shared" si="661"/>
        <v>7.1609590538070644E-2</v>
      </c>
      <c r="QK133" s="68">
        <f t="shared" si="527"/>
        <v>-0.26494023904382463</v>
      </c>
      <c r="QL133" s="68"/>
      <c r="QM133" s="15">
        <f t="shared" si="528"/>
        <v>0.41923076923076918</v>
      </c>
      <c r="QO133" s="13">
        <v>10.53</v>
      </c>
      <c r="QP133" s="68">
        <f t="shared" si="529"/>
        <v>-3.8356164383561639E-2</v>
      </c>
      <c r="QQ133" s="68">
        <f t="shared" si="662"/>
        <v>-3.9420992450142162E-2</v>
      </c>
      <c r="QR133" s="68">
        <f t="shared" si="530"/>
        <v>-0.98716448475096907</v>
      </c>
      <c r="QS133" s="68"/>
      <c r="QT133" s="15">
        <f t="shared" si="531"/>
        <v>-8.2752613240418202E-2</v>
      </c>
      <c r="QV133" s="13">
        <v>1.86</v>
      </c>
      <c r="QW133" s="68">
        <f t="shared" si="532"/>
        <v>4.3771043771043808E-2</v>
      </c>
      <c r="QX133" s="68">
        <f t="shared" si="663"/>
        <v>4.2706215704463285E-2</v>
      </c>
      <c r="QY133" s="68">
        <f t="shared" si="533"/>
        <v>-0.47308781869688382</v>
      </c>
      <c r="QZ133" s="68"/>
      <c r="RA133" s="15">
        <f t="shared" si="534"/>
        <v>-0.23988557417245604</v>
      </c>
      <c r="RC133" s="13">
        <v>40.619999999999997</v>
      </c>
      <c r="RD133" s="68">
        <f t="shared" si="535"/>
        <v>-4.8995590396864975E-3</v>
      </c>
      <c r="RE133" s="68">
        <f t="shared" si="664"/>
        <v>-5.9643871062670228E-3</v>
      </c>
      <c r="RF133" s="68">
        <f t="shared" si="536"/>
        <v>-0.12248865845755026</v>
      </c>
      <c r="RG133" s="68"/>
      <c r="RH133" s="15">
        <f t="shared" si="537"/>
        <v>0.64121212121212112</v>
      </c>
      <c r="RJ133" s="13">
        <v>224.68</v>
      </c>
      <c r="RK133" s="68">
        <f t="shared" si="538"/>
        <v>-7.991522804538841E-3</v>
      </c>
      <c r="RL133" s="68">
        <f t="shared" si="539"/>
        <v>-9.0563508711193653E-3</v>
      </c>
      <c r="RM133" s="68">
        <f t="shared" si="540"/>
        <v>4.2211707950644745E-2</v>
      </c>
      <c r="RN133" s="68"/>
      <c r="RO133" s="15">
        <f t="shared" si="541"/>
        <v>0.1421309475396503</v>
      </c>
      <c r="RQ133" s="13">
        <v>13.18</v>
      </c>
      <c r="RR133" s="68">
        <f t="shared" si="542"/>
        <v>-1.7883755588673639E-2</v>
      </c>
      <c r="RS133" s="68">
        <f t="shared" si="543"/>
        <v>-1.8948583655254165E-2</v>
      </c>
      <c r="RT133" s="68">
        <f t="shared" si="544"/>
        <v>-9.9726775956284208E-2</v>
      </c>
      <c r="RU133" s="68"/>
      <c r="RV133" s="15">
        <f t="shared" si="545"/>
        <v>-0.3675623800383877</v>
      </c>
      <c r="RX133" s="13">
        <v>130.68</v>
      </c>
      <c r="RY133" s="68">
        <f t="shared" si="546"/>
        <v>-4.1373239436619622E-2</v>
      </c>
      <c r="RZ133" s="68">
        <f t="shared" si="547"/>
        <v>-4.2438067503200144E-2</v>
      </c>
      <c r="SA133" s="68">
        <f t="shared" si="548"/>
        <v>-1.7886667668720845E-2</v>
      </c>
      <c r="SB133" s="68"/>
      <c r="SC133" s="15">
        <f t="shared" si="549"/>
        <v>0.72788575961919888</v>
      </c>
      <c r="SE133" s="13">
        <v>11.33</v>
      </c>
      <c r="SF133" s="68">
        <f t="shared" si="550"/>
        <v>-4.4688026981450205E-2</v>
      </c>
      <c r="SG133" s="68">
        <f t="shared" si="551"/>
        <v>-4.5752855048030727E-2</v>
      </c>
      <c r="SH133" s="68">
        <f t="shared" si="552"/>
        <v>-9.3599999999999989E-2</v>
      </c>
      <c r="SI133" s="68"/>
      <c r="SJ133" s="15">
        <f t="shared" si="553"/>
        <v>-0.25753604193971164</v>
      </c>
      <c r="SL133" s="13">
        <v>0.78100000000000003</v>
      </c>
      <c r="SM133" s="68">
        <f t="shared" si="554"/>
        <v>-5.6763285024154508E-2</v>
      </c>
      <c r="SN133" s="68">
        <f t="shared" si="555"/>
        <v>-5.7828113090735031E-2</v>
      </c>
      <c r="SO133" s="68">
        <f t="shared" si="556"/>
        <v>-0.44999999999999996</v>
      </c>
      <c r="SP133" s="68"/>
      <c r="SQ133" s="15">
        <f t="shared" si="557"/>
        <v>-0.22673267326732671</v>
      </c>
      <c r="SS133" s="13">
        <v>14.82</v>
      </c>
      <c r="ST133" s="68">
        <f t="shared" si="558"/>
        <v>1.2295081967213095E-2</v>
      </c>
      <c r="SU133" s="68">
        <f t="shared" si="559"/>
        <v>1.1230253900632571E-2</v>
      </c>
      <c r="SV133" s="68">
        <f t="shared" si="560"/>
        <v>-8.1784386617100385E-2</v>
      </c>
      <c r="SW133" s="68"/>
      <c r="SX133" s="15">
        <f t="shared" si="561"/>
        <v>0.76428571428571423</v>
      </c>
      <c r="SZ133" s="13">
        <v>31.49</v>
      </c>
      <c r="TA133" s="68">
        <f t="shared" si="562"/>
        <v>-5.3501653140967977E-2</v>
      </c>
      <c r="TB133" s="68">
        <f t="shared" si="563"/>
        <v>-5.4566481207548499E-2</v>
      </c>
      <c r="TC133" s="68">
        <f t="shared" si="564"/>
        <v>-0.21996532078275946</v>
      </c>
      <c r="TD133" s="68"/>
      <c r="TE133" s="15">
        <f t="shared" si="565"/>
        <v>1.0185897435897435</v>
      </c>
      <c r="TG133" s="417">
        <v>0.16250000000000001</v>
      </c>
      <c r="TH133" s="68">
        <f t="shared" si="566"/>
        <v>-4.2892156862745475E-3</v>
      </c>
      <c r="TI133" s="68">
        <f t="shared" si="567"/>
        <v>-5.3540437528550727E-3</v>
      </c>
      <c r="TJ133" s="68">
        <f t="shared" si="568"/>
        <v>-0.26136363636363635</v>
      </c>
      <c r="TK133" s="68"/>
      <c r="TL133" s="15">
        <f t="shared" si="569"/>
        <v>-4.1297935103244872E-2</v>
      </c>
      <c r="TN133" s="13">
        <v>65.760000000000005</v>
      </c>
      <c r="TO133" s="68">
        <f t="shared" si="570"/>
        <v>1.6697588126159527E-2</v>
      </c>
      <c r="TP133" s="68">
        <f t="shared" si="571"/>
        <v>1.5632760059579E-2</v>
      </c>
      <c r="TQ133" s="68">
        <f t="shared" si="572"/>
        <v>-4.1490237805455632E-2</v>
      </c>
      <c r="TR133" s="68"/>
      <c r="TS133" s="15">
        <f t="shared" si="573"/>
        <v>1.2104201680672271</v>
      </c>
      <c r="TU133" s="417">
        <v>2.92</v>
      </c>
      <c r="TV133" s="68">
        <f t="shared" si="574"/>
        <v>-6.80272108843538E-3</v>
      </c>
      <c r="TW133" s="68">
        <f t="shared" si="575"/>
        <v>-7.8675491550159043E-3</v>
      </c>
      <c r="TX133" s="68">
        <f t="shared" si="576"/>
        <v>-0.33786848072562364</v>
      </c>
      <c r="TY133" s="68"/>
      <c r="TZ133" s="15">
        <f t="shared" si="577"/>
        <v>0.70760233918128657</v>
      </c>
      <c r="UB133" s="13"/>
      <c r="UC133" s="68">
        <f t="shared" si="578"/>
        <v>0</v>
      </c>
      <c r="UD133" s="68">
        <f t="shared" si="579"/>
        <v>-1.0648280665805252E-3</v>
      </c>
      <c r="UE133" s="68">
        <f t="shared" si="580"/>
        <v>0</v>
      </c>
      <c r="UF133" s="68"/>
      <c r="UG133" s="15">
        <f t="shared" si="581"/>
        <v>0</v>
      </c>
      <c r="UI133" s="417"/>
      <c r="UJ133" s="68">
        <f t="shared" si="582"/>
        <v>0</v>
      </c>
      <c r="UK133" s="68">
        <f t="shared" si="583"/>
        <v>-1.0648280665805252E-3</v>
      </c>
      <c r="UL133" s="68">
        <f t="shared" si="584"/>
        <v>0</v>
      </c>
      <c r="UM133" s="68"/>
      <c r="UN133" s="15">
        <f t="shared" si="585"/>
        <v>0</v>
      </c>
      <c r="UP133" s="417"/>
      <c r="UQ133" s="68">
        <f t="shared" si="586"/>
        <v>0</v>
      </c>
      <c r="UR133" s="68">
        <f t="shared" si="587"/>
        <v>-1.0648280665805252E-3</v>
      </c>
      <c r="US133" s="68">
        <f t="shared" si="588"/>
        <v>0</v>
      </c>
      <c r="UT133" s="68"/>
      <c r="UU133" s="15">
        <f t="shared" si="589"/>
        <v>0</v>
      </c>
      <c r="UW133" s="417"/>
      <c r="UX133" s="68">
        <f t="shared" si="590"/>
        <v>0</v>
      </c>
      <c r="UY133" s="68">
        <f t="shared" si="591"/>
        <v>-1.0648280665805252E-3</v>
      </c>
      <c r="UZ133" s="68">
        <f t="shared" si="592"/>
        <v>0</v>
      </c>
      <c r="VA133" s="68"/>
      <c r="VB133" s="15">
        <f t="shared" si="593"/>
        <v>0</v>
      </c>
      <c r="VD133" s="417"/>
      <c r="VE133" s="68">
        <f t="shared" si="594"/>
        <v>0</v>
      </c>
      <c r="VF133" s="68">
        <f t="shared" si="595"/>
        <v>-1.0648280665805252E-3</v>
      </c>
      <c r="VG133" s="68">
        <f t="shared" si="596"/>
        <v>0</v>
      </c>
      <c r="VH133" s="68"/>
      <c r="VI133" s="15">
        <f t="shared" si="597"/>
        <v>0</v>
      </c>
      <c r="VM133" s="21">
        <f t="shared" si="598"/>
        <v>-1.795128704606256E-2</v>
      </c>
      <c r="VN133" s="49"/>
      <c r="VO133" s="21">
        <f t="shared" si="599"/>
        <v>0.79836339720010518</v>
      </c>
      <c r="VP133" s="14"/>
      <c r="VQ133" s="21">
        <f t="shared" si="600"/>
        <v>0.34646495051503257</v>
      </c>
    </row>
    <row r="134" spans="1:589" ht="15.75" customHeight="1" x14ac:dyDescent="0.2">
      <c r="A134" s="127">
        <v>45840</v>
      </c>
      <c r="B134" s="4">
        <f t="shared" si="333"/>
        <v>45840</v>
      </c>
      <c r="C134" s="13">
        <v>44484.42</v>
      </c>
      <c r="D134" s="138">
        <f t="shared" si="334"/>
        <v>-10.520000000004075</v>
      </c>
      <c r="E134" s="68">
        <f t="shared" si="335"/>
        <v>-2.364313784894209E-4</v>
      </c>
      <c r="F134" s="15">
        <f t="shared" si="336"/>
        <v>4.5604314757680293E-2</v>
      </c>
      <c r="G134" s="13">
        <v>6227.41</v>
      </c>
      <c r="H134" s="138">
        <f t="shared" si="337"/>
        <v>29.399999999999636</v>
      </c>
      <c r="I134" s="68">
        <f t="shared" si="338"/>
        <v>4.743457980867994E-3</v>
      </c>
      <c r="J134" s="15">
        <f t="shared" si="339"/>
        <v>5.8789825269525579E-2</v>
      </c>
      <c r="K134" s="13">
        <v>20393.13</v>
      </c>
      <c r="L134" s="138">
        <f t="shared" si="340"/>
        <v>190.2400000000016</v>
      </c>
      <c r="M134" s="68">
        <f t="shared" si="341"/>
        <v>9.4164745736873088E-3</v>
      </c>
      <c r="N134" s="15">
        <f t="shared" si="342"/>
        <v>5.6048457882872743E-2</v>
      </c>
      <c r="O134" s="13">
        <v>2226.38</v>
      </c>
      <c r="P134" s="138">
        <f t="shared" si="343"/>
        <v>30.890000000000327</v>
      </c>
      <c r="Q134" s="68">
        <f t="shared" si="344"/>
        <v>1.4069752082678733E-2</v>
      </c>
      <c r="R134" s="15">
        <f t="shared" si="345"/>
        <v>-1.6949456541233568E-3</v>
      </c>
      <c r="S134" s="18">
        <f t="shared" si="346"/>
        <v>2.8316081663960681E-3</v>
      </c>
      <c r="T134" s="121">
        <f t="shared" si="347"/>
        <v>268.13624293756061</v>
      </c>
      <c r="U134" s="121">
        <f t="shared" si="348"/>
        <v>268.13624293756061</v>
      </c>
      <c r="V134" s="134">
        <f t="shared" si="349"/>
        <v>2.1165369803848944E-3</v>
      </c>
      <c r="W134" s="21">
        <f t="shared" si="601"/>
        <v>3.6397352145598832E-2</v>
      </c>
      <c r="X134" s="18">
        <f t="shared" si="350"/>
        <v>6.9983133146861538E-3</v>
      </c>
      <c r="Y134" s="353">
        <f>108903.88+3600</f>
        <v>112503.88</v>
      </c>
      <c r="Z134" s="15">
        <v>1.9999999999999999E-6</v>
      </c>
      <c r="AA134" s="21">
        <f t="shared" si="351"/>
        <v>-2.1145369803848946E-3</v>
      </c>
      <c r="AC134" s="13">
        <v>236.26</v>
      </c>
      <c r="AD134" s="68">
        <f t="shared" si="352"/>
        <v>8.4083827734858455E-3</v>
      </c>
      <c r="AE134" s="68">
        <f t="shared" si="602"/>
        <v>6.2918457931009511E-3</v>
      </c>
      <c r="AF134" s="68">
        <f t="shared" si="353"/>
        <v>0.43387752624871018</v>
      </c>
      <c r="AG134" s="68"/>
      <c r="AH134" s="15">
        <f t="shared" si="354"/>
        <v>4.0014086367037918E-2</v>
      </c>
      <c r="AJ134" s="13">
        <v>23.08</v>
      </c>
      <c r="AK134" s="68">
        <f t="shared" si="355"/>
        <v>4.3346337234495059E-4</v>
      </c>
      <c r="AL134" s="68">
        <f t="shared" si="603"/>
        <v>-1.6830736080399437E-3</v>
      </c>
      <c r="AM134" s="68">
        <f t="shared" si="356"/>
        <v>0.24086021505376326</v>
      </c>
      <c r="AN134" s="68"/>
      <c r="AO134" s="15">
        <f t="shared" si="357"/>
        <v>9.7479790775083078E-2</v>
      </c>
      <c r="AQ134" s="13">
        <v>22.14</v>
      </c>
      <c r="AR134" s="68">
        <f t="shared" si="358"/>
        <v>7.7378243058717211E-3</v>
      </c>
      <c r="AS134" s="68">
        <f t="shared" si="604"/>
        <v>5.6212873254868267E-3</v>
      </c>
      <c r="AT134" s="68">
        <f t="shared" si="359"/>
        <v>0.28199189345686165</v>
      </c>
      <c r="AU134" s="68"/>
      <c r="AV134" s="15">
        <f t="shared" si="360"/>
        <v>3.120633442012118E-2</v>
      </c>
      <c r="AX134" s="13">
        <v>216.9</v>
      </c>
      <c r="AY134" s="68">
        <f t="shared" si="361"/>
        <v>4.7713901885394041E-3</v>
      </c>
      <c r="AZ134" s="68">
        <f t="shared" si="605"/>
        <v>2.6548532081545097E-3</v>
      </c>
      <c r="BA134" s="68">
        <f t="shared" si="362"/>
        <v>0.61744966442953031</v>
      </c>
      <c r="BB134" s="68"/>
      <c r="BC134" s="15">
        <f t="shared" si="363"/>
        <v>6.2245947401929617E-2</v>
      </c>
      <c r="BE134" s="13">
        <v>80.260000000000005</v>
      </c>
      <c r="BF134" s="68">
        <f t="shared" si="364"/>
        <v>1.9975031210987615E-3</v>
      </c>
      <c r="BG134" s="68">
        <f t="shared" si="606"/>
        <v>-1.1903385928613286E-4</v>
      </c>
      <c r="BH134" s="68"/>
      <c r="BI134" s="68"/>
      <c r="BJ134" s="15">
        <f t="shared" si="365"/>
        <v>8.9452965929143521E-2</v>
      </c>
      <c r="BL134" s="13">
        <v>74.41</v>
      </c>
      <c r="BM134" s="68">
        <f t="shared" si="366"/>
        <v>5.9483574422062695E-3</v>
      </c>
      <c r="BN134" s="68">
        <f t="shared" si="607"/>
        <v>3.8318204618213751E-3</v>
      </c>
      <c r="BO134" s="68">
        <f t="shared" si="367"/>
        <v>0.2531155271135061</v>
      </c>
      <c r="BP134" s="68"/>
      <c r="BQ134" s="15">
        <f t="shared" si="368"/>
        <v>0.1211390688564109</v>
      </c>
      <c r="BS134" s="13">
        <v>42.36</v>
      </c>
      <c r="BT134" s="68">
        <f t="shared" si="369"/>
        <v>8.571428571428558E-3</v>
      </c>
      <c r="BU134" s="68">
        <f t="shared" si="608"/>
        <v>6.4548915910436636E-3</v>
      </c>
      <c r="BV134" s="68">
        <f t="shared" si="370"/>
        <v>0.13687600644122389</v>
      </c>
      <c r="BW134" s="68"/>
      <c r="BX134" s="15">
        <f t="shared" si="371"/>
        <v>0.10745098039215685</v>
      </c>
      <c r="BZ134" s="13"/>
      <c r="CA134" s="68">
        <f t="shared" si="372"/>
        <v>0</v>
      </c>
      <c r="CB134" s="68">
        <f t="shared" si="609"/>
        <v>0</v>
      </c>
      <c r="CC134" s="68">
        <f t="shared" si="373"/>
        <v>0</v>
      </c>
      <c r="CD134" s="68"/>
      <c r="CE134" s="15">
        <f t="shared" si="374"/>
        <v>0</v>
      </c>
      <c r="CG134" s="13">
        <v>31.2</v>
      </c>
      <c r="CH134" s="68">
        <f t="shared" si="375"/>
        <v>6.4516129032257839E-3</v>
      </c>
      <c r="CI134" s="68">
        <f t="shared" si="610"/>
        <v>4.3350759228408895E-3</v>
      </c>
      <c r="CJ134" s="68">
        <f t="shared" si="376"/>
        <v>3.2087330466424042E-2</v>
      </c>
      <c r="CK134" s="68"/>
      <c r="CL134" s="15">
        <f t="shared" si="377"/>
        <v>-9.1967403958090804E-2</v>
      </c>
      <c r="CN134" s="13">
        <v>33.229999999999997</v>
      </c>
      <c r="CO134" s="68">
        <f t="shared" si="378"/>
        <v>8.8038858530661551E-3</v>
      </c>
      <c r="CP134" s="68">
        <f t="shared" si="611"/>
        <v>6.6873488726812607E-3</v>
      </c>
      <c r="CQ134" s="68">
        <f t="shared" si="379"/>
        <v>6.0306317804722308E-2</v>
      </c>
      <c r="CR134" s="68"/>
      <c r="CS134" s="15">
        <f t="shared" si="380"/>
        <v>-7.1706005377951002E-3</v>
      </c>
      <c r="CU134" s="13">
        <v>37.840000000000003</v>
      </c>
      <c r="CV134" s="68">
        <f t="shared" si="381"/>
        <v>1.311914323962522E-2</v>
      </c>
      <c r="CW134" s="68">
        <f t="shared" si="612"/>
        <v>1.1002606259240325E-2</v>
      </c>
      <c r="CX134" s="68">
        <f t="shared" si="382"/>
        <v>0.17698289269051337</v>
      </c>
      <c r="CY134" s="68"/>
      <c r="CZ134" s="15">
        <f t="shared" si="383"/>
        <v>1.5021459227467872E-2</v>
      </c>
      <c r="DB134" s="13">
        <v>20.66</v>
      </c>
      <c r="DC134" s="68">
        <f t="shared" si="384"/>
        <v>1.0763209393346324E-2</v>
      </c>
      <c r="DD134" s="68">
        <f t="shared" si="613"/>
        <v>8.64667241296143E-3</v>
      </c>
      <c r="DE134" s="68">
        <f t="shared" si="385"/>
        <v>-5.5326931870141781E-2</v>
      </c>
      <c r="DF134" s="68"/>
      <c r="DG134" s="15">
        <f t="shared" si="386"/>
        <v>1.4734774066797678E-2</v>
      </c>
      <c r="DI134" s="13">
        <v>49.92</v>
      </c>
      <c r="DJ134" s="68">
        <f t="shared" si="387"/>
        <v>-6.0060060060062334E-4</v>
      </c>
      <c r="DK134" s="68">
        <f t="shared" si="614"/>
        <v>-2.7171375809855176E-3</v>
      </c>
      <c r="DL134" s="68">
        <f t="shared" si="388"/>
        <v>0.13069082672706689</v>
      </c>
      <c r="DM134" s="68"/>
      <c r="DN134" s="15">
        <f t="shared" si="389"/>
        <v>0.18406072106261873</v>
      </c>
      <c r="DP134" s="13">
        <v>43.1</v>
      </c>
      <c r="DQ134" s="68">
        <f t="shared" si="390"/>
        <v>3.2588454376164004E-3</v>
      </c>
      <c r="DR134" s="68">
        <f t="shared" si="615"/>
        <v>1.142308457231506E-3</v>
      </c>
      <c r="DS134" s="68"/>
      <c r="DT134" s="68"/>
      <c r="DU134" s="15">
        <f t="shared" si="391"/>
        <v>0.13182773109243706</v>
      </c>
      <c r="DV134" s="18"/>
      <c r="DW134" s="13">
        <v>35.64</v>
      </c>
      <c r="DX134" s="68">
        <f t="shared" si="392"/>
        <v>2.2082018927444887E-2</v>
      </c>
      <c r="DY134" s="68">
        <f t="shared" si="616"/>
        <v>1.9965481947059993E-2</v>
      </c>
      <c r="DZ134" s="68">
        <f t="shared" si="393"/>
        <v>0.90181430096051252</v>
      </c>
      <c r="EA134" s="68"/>
      <c r="EB134" s="15">
        <f t="shared" si="394"/>
        <v>6.483417986256354E-2</v>
      </c>
      <c r="ED134" s="13">
        <v>38.56</v>
      </c>
      <c r="EE134" s="68">
        <f t="shared" si="395"/>
        <v>1.3936366026820961E-2</v>
      </c>
      <c r="EF134" s="68">
        <f t="shared" si="617"/>
        <v>1.1819829046436067E-2</v>
      </c>
      <c r="EG134" s="68">
        <f t="shared" si="396"/>
        <v>0.83357108892058962</v>
      </c>
      <c r="EH134" s="68"/>
      <c r="EI134" s="15">
        <f t="shared" si="397"/>
        <v>4.5553145336225585E-2</v>
      </c>
      <c r="EK134" s="13">
        <v>125.43</v>
      </c>
      <c r="EL134" s="68">
        <f t="shared" si="398"/>
        <v>4.2433947157726271E-3</v>
      </c>
      <c r="EM134" s="68">
        <f t="shared" si="618"/>
        <v>2.1268577353877327E-3</v>
      </c>
      <c r="EN134" s="68">
        <f t="shared" si="399"/>
        <v>0.94344592500774704</v>
      </c>
      <c r="EO134" s="68"/>
      <c r="EP134" s="15">
        <f t="shared" si="400"/>
        <v>0.12695417789757421</v>
      </c>
      <c r="ER134" s="13">
        <v>38.21</v>
      </c>
      <c r="ES134" s="68">
        <f t="shared" si="401"/>
        <v>1.7576564580559353E-2</v>
      </c>
      <c r="ET134" s="68">
        <f t="shared" si="619"/>
        <v>1.546002760017446E-2</v>
      </c>
      <c r="EU134" s="68">
        <f t="shared" si="402"/>
        <v>9.4528788312804479E-2</v>
      </c>
      <c r="EV134" s="68"/>
      <c r="EW134" s="15">
        <f t="shared" si="403"/>
        <v>-1.7485214708151189E-2</v>
      </c>
      <c r="EY134" s="13">
        <v>38.520000000000003</v>
      </c>
      <c r="EZ134" s="68">
        <f t="shared" si="404"/>
        <v>6.5325320094068457E-3</v>
      </c>
      <c r="FA134" s="68">
        <f t="shared" si="620"/>
        <v>4.4159950290219513E-3</v>
      </c>
      <c r="FB134" s="68"/>
      <c r="FC134" s="68"/>
      <c r="FD134" s="15">
        <f t="shared" si="405"/>
        <v>0.56712774613506944</v>
      </c>
      <c r="FF134" s="13">
        <v>58.7</v>
      </c>
      <c r="FG134" s="68">
        <f t="shared" si="406"/>
        <v>1.8566718722887388E-2</v>
      </c>
      <c r="FH134" s="68">
        <f t="shared" si="621"/>
        <v>1.6450181742502495E-2</v>
      </c>
      <c r="FI134" s="68">
        <f t="shared" si="407"/>
        <v>-6.4319566689234166E-3</v>
      </c>
      <c r="FJ134" s="68"/>
      <c r="FK134" s="15">
        <f t="shared" si="408"/>
        <v>3.3632681810177915E-2</v>
      </c>
      <c r="FM134" s="13">
        <v>195.66</v>
      </c>
      <c r="FN134" s="68">
        <f t="shared" si="409"/>
        <v>1.1633317822242905E-2</v>
      </c>
      <c r="FO134" s="68">
        <f t="shared" si="622"/>
        <v>9.5167808418580094E-3</v>
      </c>
      <c r="FP134" s="68">
        <f t="shared" si="410"/>
        <v>0.6826625386996904</v>
      </c>
      <c r="FQ134" s="68"/>
      <c r="FR134" s="15">
        <f t="shared" si="411"/>
        <v>7.7067048332048887E-2</v>
      </c>
      <c r="FT134" s="13">
        <v>92.03</v>
      </c>
      <c r="FU134" s="68">
        <f t="shared" si="412"/>
        <v>-2.0644886665957197E-2</v>
      </c>
      <c r="FV134" s="68">
        <f t="shared" si="623"/>
        <v>-2.276142364634209E-2</v>
      </c>
      <c r="FW134" s="68">
        <f t="shared" si="413"/>
        <v>4.543905486765875E-2</v>
      </c>
      <c r="FX134" s="68"/>
      <c r="FY134" s="15">
        <f t="shared" si="414"/>
        <v>2.0514526502550388E-2</v>
      </c>
      <c r="GA134" s="13">
        <v>18.34</v>
      </c>
      <c r="GB134" s="68">
        <f t="shared" si="415"/>
        <v>7.1389346512904447E-3</v>
      </c>
      <c r="GC134" s="68">
        <f t="shared" si="624"/>
        <v>5.0223976709055504E-3</v>
      </c>
      <c r="GD134" s="68"/>
      <c r="GE134" s="68"/>
      <c r="GF134" s="15">
        <f t="shared" si="416"/>
        <v>5.2208835341365473E-2</v>
      </c>
      <c r="GG134" s="18"/>
      <c r="GH134" s="13">
        <v>18.47</v>
      </c>
      <c r="GI134" s="68">
        <f t="shared" si="417"/>
        <v>1.7070484581497725E-2</v>
      </c>
      <c r="GJ134" s="68">
        <f t="shared" si="625"/>
        <v>1.4953947601112832E-2</v>
      </c>
      <c r="GK134" s="68">
        <f t="shared" si="418"/>
        <v>-3.9021852237252866E-2</v>
      </c>
      <c r="GL134" s="68"/>
      <c r="GM134" s="15">
        <f t="shared" si="419"/>
        <v>-2.2751322751322738E-2</v>
      </c>
      <c r="GO134" s="13">
        <v>25.6</v>
      </c>
      <c r="GP134" s="68">
        <f t="shared" si="420"/>
        <v>-4.2784908595876869E-3</v>
      </c>
      <c r="GQ134" s="68">
        <f t="shared" si="626"/>
        <v>-6.3950278399725813E-3</v>
      </c>
      <c r="GR134" s="68"/>
      <c r="GS134" s="68"/>
      <c r="GT134" s="15">
        <f t="shared" si="421"/>
        <v>-6.0550458715596278E-2</v>
      </c>
      <c r="GV134" s="13">
        <v>15.6</v>
      </c>
      <c r="GW134" s="68">
        <f t="shared" si="422"/>
        <v>-6.4061499039076155E-4</v>
      </c>
      <c r="GX134" s="68">
        <f t="shared" si="627"/>
        <v>-2.7571519707756558E-3</v>
      </c>
      <c r="GY134" s="68">
        <f t="shared" si="423"/>
        <v>0.31645569620253167</v>
      </c>
      <c r="GZ134" s="68"/>
      <c r="HA134" s="15">
        <f t="shared" si="424"/>
        <v>0.13702623906705533</v>
      </c>
      <c r="HD134" s="13">
        <v>315.64999999999998</v>
      </c>
      <c r="HE134" s="68">
        <f t="shared" si="425"/>
        <v>4.9682418276745036E-2</v>
      </c>
      <c r="HF134" s="68">
        <f t="shared" si="628"/>
        <v>4.7565881296360142E-2</v>
      </c>
      <c r="HG134" s="68">
        <f t="shared" si="426"/>
        <v>0.77321498792202681</v>
      </c>
      <c r="HH134" s="68"/>
      <c r="HI134" s="15">
        <f t="shared" si="427"/>
        <v>-0.21837856576862125</v>
      </c>
      <c r="HK134" s="13">
        <v>43.28</v>
      </c>
      <c r="HL134" s="68">
        <f t="shared" si="428"/>
        <v>4.8757836080798901E-3</v>
      </c>
      <c r="HM134" s="68">
        <f t="shared" si="629"/>
        <v>2.7592466276949957E-3</v>
      </c>
      <c r="HN134" s="68">
        <f t="shared" si="429"/>
        <v>16.451612903225808</v>
      </c>
      <c r="HO134" s="68"/>
      <c r="HP134" s="15">
        <f t="shared" si="430"/>
        <v>0.64063684609552707</v>
      </c>
      <c r="HR134" s="13">
        <v>111.07</v>
      </c>
      <c r="HS134" s="68">
        <f t="shared" si="431"/>
        <v>1.6752105455876954E-2</v>
      </c>
      <c r="HT134" s="68">
        <f t="shared" si="630"/>
        <v>1.463556847549206E-2</v>
      </c>
      <c r="HU134" s="68">
        <f t="shared" si="432"/>
        <v>2.0513736263736262</v>
      </c>
      <c r="HV134" s="68"/>
      <c r="HW134" s="15">
        <f t="shared" si="433"/>
        <v>3.2536952681974533E-2</v>
      </c>
      <c r="HY134" s="13">
        <v>157.25</v>
      </c>
      <c r="HZ134" s="68">
        <f t="shared" si="434"/>
        <v>2.5766470971950346E-2</v>
      </c>
      <c r="IA134" s="68">
        <f t="shared" si="631"/>
        <v>2.3649933991565453E-2</v>
      </c>
      <c r="IB134" s="68">
        <f t="shared" si="435"/>
        <v>0.48489140698772421</v>
      </c>
      <c r="IC134" s="68"/>
      <c r="ID134" s="15">
        <f t="shared" si="436"/>
        <v>0.17097326681063377</v>
      </c>
      <c r="IF134" s="13">
        <v>269.89999999999998</v>
      </c>
      <c r="IG134" s="68">
        <f t="shared" si="437"/>
        <v>1.9490821183047399E-2</v>
      </c>
      <c r="IH134" s="68">
        <f t="shared" si="632"/>
        <v>1.7374284202662505E-2</v>
      </c>
      <c r="II134" s="68">
        <f t="shared" si="438"/>
        <v>0.54228571428571415</v>
      </c>
      <c r="IJ134" s="68"/>
      <c r="IK134" s="15">
        <f t="shared" si="439"/>
        <v>0.16416494133885426</v>
      </c>
      <c r="IM134" s="13">
        <v>250.17</v>
      </c>
      <c r="IN134" s="68">
        <f t="shared" si="440"/>
        <v>1.5671308513661587E-2</v>
      </c>
      <c r="IO134" s="68">
        <f t="shared" si="633"/>
        <v>1.3554771533276694E-2</v>
      </c>
      <c r="IP134" s="68">
        <f t="shared" si="441"/>
        <v>3.8851786760398355</v>
      </c>
      <c r="IQ134" s="68"/>
      <c r="IR134" s="15">
        <f t="shared" si="442"/>
        <v>0.33416884432830246</v>
      </c>
      <c r="IT134" s="13">
        <v>71.680000000000007</v>
      </c>
      <c r="IU134" s="68">
        <f t="shared" si="443"/>
        <v>1.3952839402825611E-4</v>
      </c>
      <c r="IV134" s="68">
        <f t="shared" si="634"/>
        <v>-1.9770085863566383E-3</v>
      </c>
      <c r="IW134" s="68">
        <f t="shared" si="444"/>
        <v>2.9276712328767127</v>
      </c>
      <c r="IX134" s="68"/>
      <c r="IY134" s="15">
        <f t="shared" si="445"/>
        <v>0.39482389569955256</v>
      </c>
      <c r="JA134" s="13">
        <v>713.57</v>
      </c>
      <c r="JB134" s="68">
        <f t="shared" si="446"/>
        <v>-7.8557325992046623E-3</v>
      </c>
      <c r="JC134" s="68">
        <f t="shared" si="635"/>
        <v>-9.9722695795895558E-3</v>
      </c>
      <c r="JD134" s="68">
        <f t="shared" si="447"/>
        <v>0.44330501618122992</v>
      </c>
      <c r="JE134" s="68"/>
      <c r="JF134" s="15">
        <f t="shared" si="448"/>
        <v>0.21871530802206635</v>
      </c>
      <c r="JH134" s="13">
        <v>491.09</v>
      </c>
      <c r="JI134" s="68">
        <f t="shared" si="449"/>
        <v>-1.9510212376791715E-3</v>
      </c>
      <c r="JJ134" s="68">
        <f t="shared" si="636"/>
        <v>-4.0675582180640657E-3</v>
      </c>
      <c r="JK134" s="68">
        <f t="shared" si="450"/>
        <v>0.20752907620054581</v>
      </c>
      <c r="JL134" s="68"/>
      <c r="JM134" s="15">
        <f t="shared" si="451"/>
        <v>0.16510083036773424</v>
      </c>
      <c r="JO134" s="13">
        <v>13.08</v>
      </c>
      <c r="JP134" s="68">
        <f t="shared" si="452"/>
        <v>1.7107309486780766E-2</v>
      </c>
      <c r="JQ134" s="68">
        <f t="shared" si="637"/>
        <v>1.4990772506395873E-2</v>
      </c>
      <c r="JR134" s="68">
        <f t="shared" si="453"/>
        <v>-0.5586299983128058</v>
      </c>
      <c r="JS134" s="68"/>
      <c r="JT134" s="15">
        <f t="shared" si="454"/>
        <v>0.28361138370951922</v>
      </c>
      <c r="JV134" s="13">
        <v>1.81</v>
      </c>
      <c r="JW134" s="68">
        <f t="shared" si="455"/>
        <v>3.4285714285714315E-2</v>
      </c>
      <c r="JX134" s="68">
        <f t="shared" si="638"/>
        <v>3.2169177305329422E-2</v>
      </c>
      <c r="JY134" s="68">
        <f t="shared" si="456"/>
        <v>-0.28458498023715406</v>
      </c>
      <c r="JZ134" s="68"/>
      <c r="KA134" s="15">
        <f t="shared" si="457"/>
        <v>5.5555555555555601E-3</v>
      </c>
      <c r="KC134" s="13">
        <v>19.23</v>
      </c>
      <c r="KD134" s="68">
        <f t="shared" si="458"/>
        <v>2.8892455858747945E-2</v>
      </c>
      <c r="KE134" s="68">
        <f t="shared" si="639"/>
        <v>2.6775918878363052E-2</v>
      </c>
      <c r="KF134" s="68">
        <f t="shared" si="459"/>
        <v>-1.2833675564681724E-2</v>
      </c>
      <c r="KG134" s="68"/>
      <c r="KH134" s="15">
        <f t="shared" si="460"/>
        <v>-0.13300270513976553</v>
      </c>
      <c r="KI134" s="18"/>
      <c r="KJ134" s="13">
        <v>89.37</v>
      </c>
      <c r="KK134" s="68">
        <f t="shared" si="461"/>
        <v>2.032195456102296E-2</v>
      </c>
      <c r="KL134" s="68">
        <f t="shared" si="640"/>
        <v>1.8205417580638067E-2</v>
      </c>
      <c r="KM134" s="68">
        <f t="shared" si="462"/>
        <v>3.2355450236966825</v>
      </c>
      <c r="KN134" s="68"/>
      <c r="KO134" s="15">
        <f t="shared" si="463"/>
        <v>0.3297128403511384</v>
      </c>
      <c r="KQ134" s="13">
        <v>1.73</v>
      </c>
      <c r="KR134" s="68">
        <f t="shared" si="464"/>
        <v>5.8103975535168176E-2</v>
      </c>
      <c r="KS134" s="68">
        <f t="shared" si="641"/>
        <v>5.5987438554783282E-2</v>
      </c>
      <c r="KT134" s="68">
        <f t="shared" si="465"/>
        <v>-0.33969465648854963</v>
      </c>
      <c r="KU134" s="68"/>
      <c r="KV134" s="15">
        <f t="shared" si="466"/>
        <v>0.71287128712871284</v>
      </c>
      <c r="KW134" s="18"/>
      <c r="KX134" s="13">
        <v>42.2</v>
      </c>
      <c r="KY134" s="68">
        <f t="shared" si="467"/>
        <v>6.3508064516129115E-2</v>
      </c>
      <c r="KZ134" s="68">
        <f t="shared" si="642"/>
        <v>6.1391527535744221E-2</v>
      </c>
      <c r="LA134" s="68">
        <f t="shared" si="468"/>
        <v>-0.41331850410120952</v>
      </c>
      <c r="LB134" s="68"/>
      <c r="LC134" s="15">
        <f t="shared" si="469"/>
        <v>0.77983973007169971</v>
      </c>
      <c r="LD134" s="18"/>
      <c r="LE134" s="13">
        <v>56.11</v>
      </c>
      <c r="LF134" s="68">
        <f t="shared" si="470"/>
        <v>6.9992821249102756E-3</v>
      </c>
      <c r="LG134" s="68">
        <f t="shared" si="643"/>
        <v>4.8827451445253812E-3</v>
      </c>
      <c r="LH134" s="68">
        <f t="shared" si="471"/>
        <v>0.56600614010605643</v>
      </c>
      <c r="LI134" s="68"/>
      <c r="LJ134" s="15">
        <f t="shared" si="472"/>
        <v>0.21687269572760789</v>
      </c>
      <c r="LL134" s="13">
        <v>118.71</v>
      </c>
      <c r="LM134" s="68">
        <f t="shared" si="473"/>
        <v>6.3580874872838254E-3</v>
      </c>
      <c r="LN134" s="68">
        <f t="shared" si="644"/>
        <v>4.241550506898931E-3</v>
      </c>
      <c r="LO134" s="68">
        <f t="shared" si="474"/>
        <v>0.35668571428571422</v>
      </c>
      <c r="LP134" s="68"/>
      <c r="LQ134" s="15">
        <f t="shared" si="475"/>
        <v>0.51783659378596092</v>
      </c>
      <c r="LS134" s="13">
        <v>15.56</v>
      </c>
      <c r="LT134" s="68">
        <f t="shared" si="476"/>
        <v>1.9317450096587984E-3</v>
      </c>
      <c r="LU134" s="68">
        <f t="shared" si="645"/>
        <v>-1.8479197072609598E-4</v>
      </c>
      <c r="LV134" s="68"/>
      <c r="LW134" s="68"/>
      <c r="LX134" s="15">
        <f t="shared" si="477"/>
        <v>0.68216216216216219</v>
      </c>
      <c r="LZ134" s="13">
        <v>17.46</v>
      </c>
      <c r="MA134" s="68">
        <f t="shared" si="478"/>
        <v>2.4647887323943764E-2</v>
      </c>
      <c r="MB134" s="68">
        <f t="shared" si="646"/>
        <v>2.2531350343558871E-2</v>
      </c>
      <c r="MC134" s="68">
        <f t="shared" si="479"/>
        <v>-0.21528089887640445</v>
      </c>
      <c r="MD134" s="68"/>
      <c r="ME134" s="15">
        <f t="shared" si="480"/>
        <v>0.29525222551928787</v>
      </c>
      <c r="MG134" s="13">
        <v>51.38</v>
      </c>
      <c r="MH134" s="68">
        <f t="shared" si="481"/>
        <v>-6.957866254348655E-3</v>
      </c>
      <c r="MI134" s="68">
        <f t="shared" si="647"/>
        <v>-9.0744032347335503E-3</v>
      </c>
      <c r="MJ134" s="68">
        <f t="shared" si="482"/>
        <v>5.9245283018867925</v>
      </c>
      <c r="MK134" s="68"/>
      <c r="ML134" s="15">
        <f t="shared" si="483"/>
        <v>1.4201601507300989</v>
      </c>
      <c r="MN134" s="13">
        <v>140.87</v>
      </c>
      <c r="MO134" s="68">
        <f t="shared" si="484"/>
        <v>3.5620146755004629E-3</v>
      </c>
      <c r="MP134" s="68">
        <f t="shared" si="648"/>
        <v>1.4454776951155685E-3</v>
      </c>
      <c r="MQ134" s="68">
        <f t="shared" si="485"/>
        <v>0.11890389197776011</v>
      </c>
      <c r="MR134" s="68"/>
      <c r="MS134" s="15">
        <f t="shared" si="486"/>
        <v>0.26465571415746481</v>
      </c>
      <c r="MU134" s="13">
        <v>12.25</v>
      </c>
      <c r="MV134" s="68">
        <f t="shared" si="487"/>
        <v>2.4247491638795915E-2</v>
      </c>
      <c r="MW134" s="68">
        <f t="shared" si="649"/>
        <v>2.2130954658411021E-2</v>
      </c>
      <c r="MX134" s="68">
        <f t="shared" si="488"/>
        <v>-0.4130330618112123</v>
      </c>
      <c r="MY134" s="68"/>
      <c r="MZ134" s="15">
        <f t="shared" si="489"/>
        <v>0.14807872539831304</v>
      </c>
      <c r="NB134" s="13">
        <v>244.5</v>
      </c>
      <c r="NC134" s="68">
        <f t="shared" si="490"/>
        <v>-1.8151152517870091E-2</v>
      </c>
      <c r="ND134" s="68">
        <f t="shared" si="650"/>
        <v>-2.0267689498254984E-2</v>
      </c>
      <c r="NE134" s="68">
        <f t="shared" si="491"/>
        <v>0.80482763711522853</v>
      </c>
      <c r="NF134" s="68"/>
      <c r="NG134" s="15">
        <f t="shared" si="492"/>
        <v>0.46591522273517605</v>
      </c>
      <c r="NI134" s="13">
        <v>6.03</v>
      </c>
      <c r="NJ134" s="68">
        <f t="shared" si="493"/>
        <v>1.005025125628149E-2</v>
      </c>
      <c r="NK134" s="68">
        <f t="shared" si="651"/>
        <v>7.9337142758965952E-3</v>
      </c>
      <c r="NL134" s="68">
        <f t="shared" si="494"/>
        <v>-0.95212385867407701</v>
      </c>
      <c r="NM134" s="68"/>
      <c r="NN134" s="15">
        <f t="shared" si="495"/>
        <v>0.23061224489795915</v>
      </c>
      <c r="NP134" s="13">
        <v>505.21</v>
      </c>
      <c r="NQ134" s="68">
        <f t="shared" si="496"/>
        <v>-1.5612648221344277E-3</v>
      </c>
      <c r="NR134" s="68">
        <f t="shared" si="652"/>
        <v>-3.6778018025193223E-3</v>
      </c>
      <c r="NS134" s="68">
        <f t="shared" si="497"/>
        <v>2.8492190476190475</v>
      </c>
      <c r="NT134" s="68"/>
      <c r="NU134" s="15">
        <f t="shared" si="498"/>
        <v>0.53591949654941773</v>
      </c>
      <c r="NW134" s="13">
        <v>178.64</v>
      </c>
      <c r="NX134" s="68">
        <f t="shared" si="499"/>
        <v>1.5923566878980795E-2</v>
      </c>
      <c r="NY134" s="68">
        <f t="shared" si="653"/>
        <v>1.3807029898595901E-2</v>
      </c>
      <c r="NZ134" s="68">
        <f t="shared" si="500"/>
        <v>1.6385980883022278E-2</v>
      </c>
      <c r="OA134" s="68"/>
      <c r="OB134" s="15">
        <f t="shared" si="501"/>
        <v>-5.6312731114632988E-2</v>
      </c>
      <c r="OD134" s="13">
        <v>2.2349999999999999</v>
      </c>
      <c r="OE134" s="68">
        <f t="shared" si="502"/>
        <v>0.10098522167487689</v>
      </c>
      <c r="OF134" s="68">
        <f t="shared" si="654"/>
        <v>9.886868469449199E-2</v>
      </c>
      <c r="OG134" s="68">
        <f t="shared" si="503"/>
        <v>-0.99009615810697027</v>
      </c>
      <c r="OH134" s="68"/>
      <c r="OI134" s="15">
        <f t="shared" si="504"/>
        <v>0.53082191780821908</v>
      </c>
      <c r="OK134" s="13">
        <v>176.26</v>
      </c>
      <c r="OL134" s="68">
        <f t="shared" si="505"/>
        <v>4.4751348467784856E-2</v>
      </c>
      <c r="OM134" s="68">
        <f t="shared" si="655"/>
        <v>4.2634811487399962E-2</v>
      </c>
      <c r="ON134" s="68">
        <f t="shared" si="506"/>
        <v>3.1521790341578324</v>
      </c>
      <c r="OO134" s="68"/>
      <c r="OP134" s="15">
        <f t="shared" si="507"/>
        <v>1.6461492268428162</v>
      </c>
      <c r="OR134" s="13">
        <v>6.38</v>
      </c>
      <c r="OS134" s="68">
        <f t="shared" si="508"/>
        <v>7.4074074074073987E-2</v>
      </c>
      <c r="OT134" s="68">
        <f t="shared" si="656"/>
        <v>7.1957537093689086E-2</v>
      </c>
      <c r="OU134" s="68">
        <f t="shared" si="509"/>
        <v>-0.17142857142857146</v>
      </c>
      <c r="OV134" s="68"/>
      <c r="OW134" s="15">
        <f t="shared" si="510"/>
        <v>4.6964285714285712</v>
      </c>
      <c r="OY134" s="13">
        <v>144.53</v>
      </c>
      <c r="OZ134" s="68">
        <f t="shared" si="511"/>
        <v>2.3579998612941497E-3</v>
      </c>
      <c r="PA134" s="68">
        <f t="shared" si="657"/>
        <v>2.4146288090925528E-4</v>
      </c>
      <c r="PB134" s="68">
        <f t="shared" si="665"/>
        <v>3.4470769230769229</v>
      </c>
      <c r="PC134" s="68"/>
      <c r="PD134" s="15">
        <f t="shared" si="512"/>
        <v>0.26171977302488003</v>
      </c>
      <c r="PE134" s="18"/>
      <c r="PF134" s="13">
        <v>253.62</v>
      </c>
      <c r="PG134" s="68">
        <f t="shared" si="513"/>
        <v>5.7102069950035594E-3</v>
      </c>
      <c r="PH134" s="68">
        <f t="shared" si="658"/>
        <v>3.593670014618665E-3</v>
      </c>
      <c r="PI134" s="68">
        <f t="shared" si="514"/>
        <v>-0.2716255025847214</v>
      </c>
      <c r="PJ134" s="68"/>
      <c r="PK134" s="15">
        <f t="shared" si="515"/>
        <v>0.21273848802180467</v>
      </c>
      <c r="PM134" s="13"/>
      <c r="PN134" s="68">
        <f t="shared" si="516"/>
        <v>0</v>
      </c>
      <c r="PO134" s="68">
        <f t="shared" si="517"/>
        <v>-2.1165369803848944E-3</v>
      </c>
      <c r="PP134" s="68">
        <f t="shared" si="518"/>
        <v>0</v>
      </c>
      <c r="PQ134" s="68"/>
      <c r="PR134" s="15">
        <f t="shared" si="519"/>
        <v>0</v>
      </c>
      <c r="PT134" s="13">
        <v>6.26</v>
      </c>
      <c r="PU134" s="68">
        <f t="shared" si="520"/>
        <v>8.8695652173913009E-2</v>
      </c>
      <c r="PV134" s="68">
        <f t="shared" si="659"/>
        <v>8.6579115193528108E-2</v>
      </c>
      <c r="PW134" s="68">
        <f t="shared" si="521"/>
        <v>-0.28211009174311935</v>
      </c>
      <c r="PX134" s="68"/>
      <c r="PY134" s="15">
        <f t="shared" si="522"/>
        <v>0.22027290448343079</v>
      </c>
      <c r="QA134" s="13">
        <v>220.56</v>
      </c>
      <c r="QB134" s="68">
        <f t="shared" si="523"/>
        <v>-1.0869565217391716E-3</v>
      </c>
      <c r="QC134" s="68">
        <f t="shared" si="660"/>
        <v>-3.2034935021240663E-3</v>
      </c>
      <c r="QD134" s="68">
        <f t="shared" si="524"/>
        <v>-0.34627582323127537</v>
      </c>
      <c r="QE134" s="68"/>
      <c r="QF134" s="15">
        <f t="shared" si="525"/>
        <v>0.1503077083550641</v>
      </c>
      <c r="QH134" s="13">
        <v>1.835</v>
      </c>
      <c r="QI134" s="68">
        <f t="shared" si="526"/>
        <v>-5.4200542005420106E-3</v>
      </c>
      <c r="QJ134" s="68">
        <f t="shared" si="661"/>
        <v>-7.536591180926905E-3</v>
      </c>
      <c r="QK134" s="68">
        <f t="shared" si="527"/>
        <v>-0.26892430278884455</v>
      </c>
      <c r="QL134" s="68"/>
      <c r="QM134" s="15">
        <f t="shared" si="528"/>
        <v>0.41153846153846146</v>
      </c>
      <c r="QO134" s="13">
        <v>10.52</v>
      </c>
      <c r="QP134" s="68">
        <f t="shared" si="529"/>
        <v>-9.4966761633426277E-4</v>
      </c>
      <c r="QQ134" s="68">
        <f t="shared" si="662"/>
        <v>-3.0662045967191571E-3</v>
      </c>
      <c r="QR134" s="68">
        <f t="shared" si="530"/>
        <v>-0.98717667422414002</v>
      </c>
      <c r="QS134" s="68"/>
      <c r="QT134" s="15">
        <f t="shared" si="531"/>
        <v>-8.3623693379791017E-2</v>
      </c>
      <c r="QV134" s="13">
        <v>1.86</v>
      </c>
      <c r="QW134" s="68">
        <f t="shared" si="532"/>
        <v>0</v>
      </c>
      <c r="QX134" s="68">
        <f t="shared" si="663"/>
        <v>-2.1165369803848944E-3</v>
      </c>
      <c r="QY134" s="68">
        <f t="shared" si="533"/>
        <v>-0.47308781869688382</v>
      </c>
      <c r="QZ134" s="68"/>
      <c r="RA134" s="15">
        <f t="shared" si="534"/>
        <v>-0.23988557417245604</v>
      </c>
      <c r="RC134" s="13">
        <v>41.76</v>
      </c>
      <c r="RD134" s="68">
        <f t="shared" si="535"/>
        <v>2.8064992614475644E-2</v>
      </c>
      <c r="RE134" s="68">
        <f t="shared" si="664"/>
        <v>2.5948455634090751E-2</v>
      </c>
      <c r="RF134" s="68">
        <f t="shared" si="536"/>
        <v>-9.7861309138042807E-2</v>
      </c>
      <c r="RG134" s="68"/>
      <c r="RH134" s="15">
        <f t="shared" si="537"/>
        <v>0.68727272727272715</v>
      </c>
      <c r="RJ134" s="13">
        <v>233.74</v>
      </c>
      <c r="RK134" s="68">
        <f t="shared" si="538"/>
        <v>4.0324016378849928E-2</v>
      </c>
      <c r="RL134" s="68">
        <f t="shared" si="539"/>
        <v>3.8207479398465034E-2</v>
      </c>
      <c r="RM134" s="68">
        <f t="shared" si="540"/>
        <v>8.4237869932275694E-2</v>
      </c>
      <c r="RN134" s="68"/>
      <c r="RO134" s="15">
        <f t="shared" si="541"/>
        <v>0.18818625457503055</v>
      </c>
      <c r="RQ134" s="13">
        <v>14.67</v>
      </c>
      <c r="RR134" s="68">
        <f t="shared" si="542"/>
        <v>0.11305007587253416</v>
      </c>
      <c r="RS134" s="68">
        <f t="shared" si="543"/>
        <v>0.11093353889214926</v>
      </c>
      <c r="RT134" s="68">
        <f t="shared" si="544"/>
        <v>2.0491803278688088E-3</v>
      </c>
      <c r="RU134" s="68"/>
      <c r="RV134" s="15">
        <f t="shared" si="545"/>
        <v>-0.29606525911708254</v>
      </c>
      <c r="RX134" s="13">
        <v>132.12</v>
      </c>
      <c r="RY134" s="68">
        <f t="shared" si="546"/>
        <v>1.1019283746556455E-2</v>
      </c>
      <c r="RZ134" s="68">
        <f t="shared" si="547"/>
        <v>8.9027467661715598E-3</v>
      </c>
      <c r="SA134" s="68">
        <f t="shared" si="548"/>
        <v>-7.0644821884863797E-3</v>
      </c>
      <c r="SB134" s="68"/>
      <c r="SC134" s="15">
        <f t="shared" si="549"/>
        <v>0.74692582308607713</v>
      </c>
      <c r="SE134" s="13">
        <v>13.08</v>
      </c>
      <c r="SF134" s="68">
        <f t="shared" si="550"/>
        <v>0.15445719329214475</v>
      </c>
      <c r="SG134" s="68">
        <f t="shared" si="551"/>
        <v>0.15234065631175986</v>
      </c>
      <c r="SH134" s="68">
        <f t="shared" si="552"/>
        <v>4.6400000000000004E-2</v>
      </c>
      <c r="SI134" s="68"/>
      <c r="SJ134" s="15">
        <f t="shared" si="553"/>
        <v>-0.14285714285714285</v>
      </c>
      <c r="SL134" s="13">
        <v>0.83399999999999996</v>
      </c>
      <c r="SM134" s="68">
        <f t="shared" si="554"/>
        <v>6.7861715749039611E-2</v>
      </c>
      <c r="SN134" s="68">
        <f t="shared" si="555"/>
        <v>6.5745178768654711E-2</v>
      </c>
      <c r="SO134" s="68">
        <f t="shared" si="556"/>
        <v>-0.41267605633802817</v>
      </c>
      <c r="SP134" s="68"/>
      <c r="SQ134" s="15">
        <f t="shared" si="557"/>
        <v>-0.1742574257425743</v>
      </c>
      <c r="SS134" s="13">
        <v>16</v>
      </c>
      <c r="ST134" s="68">
        <f t="shared" si="558"/>
        <v>7.9622132253711175E-2</v>
      </c>
      <c r="SU134" s="68">
        <f t="shared" si="559"/>
        <v>7.7505595273326275E-2</v>
      </c>
      <c r="SV134" s="68">
        <f t="shared" si="560"/>
        <v>-8.6741016109046203E-3</v>
      </c>
      <c r="SW134" s="68"/>
      <c r="SX134" s="15">
        <f t="shared" si="561"/>
        <v>0.90476190476190466</v>
      </c>
      <c r="SZ134" s="13">
        <v>32.369999999999997</v>
      </c>
      <c r="TA134" s="68">
        <f t="shared" si="562"/>
        <v>2.7945379485550939E-2</v>
      </c>
      <c r="TB134" s="68">
        <f t="shared" si="563"/>
        <v>2.5828842505166046E-2</v>
      </c>
      <c r="TC134" s="68">
        <f t="shared" si="564"/>
        <v>-0.1981669556601437</v>
      </c>
      <c r="TD134" s="68"/>
      <c r="TE134" s="15">
        <f t="shared" si="565"/>
        <v>1.0749999999999997</v>
      </c>
      <c r="TG134" s="417">
        <v>0.16700000000000001</v>
      </c>
      <c r="TH134" s="68">
        <f t="shared" si="566"/>
        <v>2.7692307692307717E-2</v>
      </c>
      <c r="TI134" s="68">
        <f t="shared" si="567"/>
        <v>2.5575770711922824E-2</v>
      </c>
      <c r="TJ134" s="68">
        <f t="shared" si="568"/>
        <v>-0.24090909090909088</v>
      </c>
      <c r="TK134" s="68"/>
      <c r="TL134" s="15">
        <f t="shared" si="569"/>
        <v>-1.4749262536873168E-2</v>
      </c>
      <c r="TN134" s="13">
        <v>70.27</v>
      </c>
      <c r="TO134" s="68">
        <f t="shared" si="570"/>
        <v>6.8582725060827104E-2</v>
      </c>
      <c r="TP134" s="68">
        <f t="shared" si="571"/>
        <v>6.6466188080442204E-2</v>
      </c>
      <c r="TQ134" s="68">
        <f t="shared" si="572"/>
        <v>2.4246973683251575E-2</v>
      </c>
      <c r="TR134" s="68"/>
      <c r="TS134" s="15">
        <f t="shared" si="573"/>
        <v>1.362016806722689</v>
      </c>
      <c r="TU134" s="417">
        <v>2.98</v>
      </c>
      <c r="TV134" s="68">
        <f t="shared" si="574"/>
        <v>2.0547945205479472E-2</v>
      </c>
      <c r="TW134" s="68">
        <f t="shared" si="575"/>
        <v>1.8431408225094578E-2</v>
      </c>
      <c r="TX134" s="68">
        <f t="shared" si="576"/>
        <v>-0.32426303854875288</v>
      </c>
      <c r="TY134" s="68"/>
      <c r="TZ134" s="15">
        <f t="shared" si="577"/>
        <v>0.74269005847953218</v>
      </c>
      <c r="UB134" s="13"/>
      <c r="UC134" s="68">
        <f t="shared" si="578"/>
        <v>0</v>
      </c>
      <c r="UD134" s="68">
        <f t="shared" si="579"/>
        <v>-2.1165369803848944E-3</v>
      </c>
      <c r="UE134" s="68">
        <f t="shared" si="580"/>
        <v>0</v>
      </c>
      <c r="UF134" s="68"/>
      <c r="UG134" s="15">
        <f t="shared" si="581"/>
        <v>0</v>
      </c>
      <c r="UI134" s="417"/>
      <c r="UJ134" s="68">
        <f t="shared" si="582"/>
        <v>0</v>
      </c>
      <c r="UK134" s="68">
        <f t="shared" si="583"/>
        <v>-2.1165369803848944E-3</v>
      </c>
      <c r="UL134" s="68">
        <f t="shared" si="584"/>
        <v>0</v>
      </c>
      <c r="UM134" s="68"/>
      <c r="UN134" s="15">
        <f t="shared" si="585"/>
        <v>0</v>
      </c>
      <c r="UP134" s="417"/>
      <c r="UQ134" s="68">
        <f t="shared" si="586"/>
        <v>0</v>
      </c>
      <c r="UR134" s="68">
        <f t="shared" si="587"/>
        <v>-2.1165369803848944E-3</v>
      </c>
      <c r="US134" s="68">
        <f t="shared" si="588"/>
        <v>0</v>
      </c>
      <c r="UT134" s="68"/>
      <c r="UU134" s="15">
        <f t="shared" si="589"/>
        <v>0</v>
      </c>
      <c r="UW134" s="417"/>
      <c r="UX134" s="68">
        <f t="shared" si="590"/>
        <v>0</v>
      </c>
      <c r="UY134" s="68">
        <f t="shared" si="591"/>
        <v>-2.1165369803848944E-3</v>
      </c>
      <c r="UZ134" s="68">
        <f t="shared" si="592"/>
        <v>0</v>
      </c>
      <c r="VA134" s="68"/>
      <c r="VB134" s="15">
        <f t="shared" si="593"/>
        <v>0</v>
      </c>
      <c r="VD134" s="417"/>
      <c r="VE134" s="68">
        <f t="shared" si="594"/>
        <v>0</v>
      </c>
      <c r="VF134" s="68">
        <f t="shared" si="595"/>
        <v>-2.1165369803848944E-3</v>
      </c>
      <c r="VG134" s="68">
        <f t="shared" si="596"/>
        <v>0</v>
      </c>
      <c r="VH134" s="68"/>
      <c r="VI134" s="15">
        <f t="shared" si="597"/>
        <v>0</v>
      </c>
      <c r="VM134" s="21">
        <f t="shared" si="598"/>
        <v>2.0907982142980286E-2</v>
      </c>
      <c r="VN134" s="49"/>
      <c r="VO134" s="21">
        <f t="shared" si="599"/>
        <v>0.82376949128429289</v>
      </c>
      <c r="VP134" s="14"/>
      <c r="VQ134" s="21">
        <f t="shared" si="600"/>
        <v>0.37554016095017567</v>
      </c>
    </row>
    <row r="135" spans="1:589" ht="15.75" customHeight="1" x14ac:dyDescent="0.2">
      <c r="A135" s="127">
        <v>45841</v>
      </c>
      <c r="B135" s="4">
        <f t="shared" si="333"/>
        <v>45841</v>
      </c>
      <c r="C135" s="13">
        <v>44828.53</v>
      </c>
      <c r="D135" s="138">
        <f t="shared" si="334"/>
        <v>344.11000000000058</v>
      </c>
      <c r="E135" s="68">
        <f t="shared" si="335"/>
        <v>7.735517288974445E-3</v>
      </c>
      <c r="F135" s="15">
        <f t="shared" si="336"/>
        <v>5.3692605011914606E-2</v>
      </c>
      <c r="G135" s="13">
        <v>6279.35</v>
      </c>
      <c r="H135" s="138">
        <f t="shared" si="337"/>
        <v>51.940000000000509</v>
      </c>
      <c r="I135" s="68">
        <f t="shared" si="338"/>
        <v>8.3405460697144572E-3</v>
      </c>
      <c r="J135" s="15">
        <f t="shared" si="339"/>
        <v>6.7620710585330979E-2</v>
      </c>
      <c r="K135" s="13">
        <v>20601.099999999999</v>
      </c>
      <c r="L135" s="138">
        <f t="shared" si="340"/>
        <v>207.96999999999753</v>
      </c>
      <c r="M135" s="68">
        <f t="shared" si="341"/>
        <v>1.0198042183813741E-2</v>
      </c>
      <c r="N135" s="15">
        <f t="shared" si="342"/>
        <v>6.6818084604513731E-2</v>
      </c>
      <c r="O135" s="13">
        <v>2249.04</v>
      </c>
      <c r="P135" s="138">
        <f t="shared" si="343"/>
        <v>22.659999999999854</v>
      </c>
      <c r="Q135" s="68">
        <f t="shared" si="344"/>
        <v>1.0177957042373653E-2</v>
      </c>
      <c r="R135" s="15">
        <f t="shared" si="345"/>
        <v>8.46576030419347E-3</v>
      </c>
      <c r="S135" s="18">
        <f t="shared" si="346"/>
        <v>6.0468215264919273E-3</v>
      </c>
      <c r="T135" s="121">
        <f t="shared" si="347"/>
        <v>269.34560724285899</v>
      </c>
      <c r="U135" s="121">
        <f t="shared" si="348"/>
        <v>269.34560724285899</v>
      </c>
      <c r="V135" s="134">
        <f t="shared" si="349"/>
        <v>4.5102605005918478E-3</v>
      </c>
      <c r="W135" s="21">
        <f t="shared" si="601"/>
        <v>4.1071774185899107E-2</v>
      </c>
      <c r="X135" s="18">
        <f t="shared" si="350"/>
        <v>9.1130156462190734E-3</v>
      </c>
      <c r="Y135" s="353">
        <v>105304.43</v>
      </c>
      <c r="Z135" s="15">
        <v>1.9999999999999999E-6</v>
      </c>
      <c r="AA135" s="21">
        <f t="shared" si="351"/>
        <v>-4.5082605005918475E-3</v>
      </c>
      <c r="AC135" s="13">
        <v>238.77</v>
      </c>
      <c r="AD135" s="68">
        <f t="shared" si="352"/>
        <v>1.0623888935918138E-2</v>
      </c>
      <c r="AE135" s="68">
        <f t="shared" si="602"/>
        <v>6.1136284353262901E-3</v>
      </c>
      <c r="AF135" s="68">
        <f t="shared" si="353"/>
        <v>0.44911088183528552</v>
      </c>
      <c r="AG135" s="68"/>
      <c r="AH135" s="15">
        <f t="shared" si="354"/>
        <v>5.1063080512391702E-2</v>
      </c>
      <c r="AJ135" s="13">
        <v>23.31</v>
      </c>
      <c r="AK135" s="68">
        <f t="shared" si="355"/>
        <v>9.9653379549393614E-3</v>
      </c>
      <c r="AL135" s="68">
        <f t="shared" si="603"/>
        <v>5.4550774543475136E-3</v>
      </c>
      <c r="AM135" s="68">
        <f t="shared" si="356"/>
        <v>0.25322580645161274</v>
      </c>
      <c r="AN135" s="68"/>
      <c r="AO135" s="15">
        <f t="shared" si="357"/>
        <v>0.10841654778887291</v>
      </c>
      <c r="AQ135" s="13">
        <v>22.35</v>
      </c>
      <c r="AR135" s="68">
        <f t="shared" si="358"/>
        <v>9.4850948509485472E-3</v>
      </c>
      <c r="AS135" s="68">
        <f t="shared" si="604"/>
        <v>4.9748343503566994E-3</v>
      </c>
      <c r="AT135" s="68">
        <f t="shared" si="359"/>
        <v>0.29415170816444713</v>
      </c>
      <c r="AU135" s="68"/>
      <c r="AV135" s="15">
        <f t="shared" si="360"/>
        <v>4.0987424312994999E-2</v>
      </c>
      <c r="AX135" s="13">
        <v>218.74</v>
      </c>
      <c r="AY135" s="68">
        <f t="shared" si="361"/>
        <v>8.483171968649162E-3</v>
      </c>
      <c r="AZ135" s="68">
        <f t="shared" si="605"/>
        <v>3.9729114680573142E-3</v>
      </c>
      <c r="BA135" s="68">
        <f t="shared" si="362"/>
        <v>0.63117076808351991</v>
      </c>
      <c r="BB135" s="68"/>
      <c r="BC135" s="15">
        <f t="shared" si="363"/>
        <v>7.1257162446740838E-2</v>
      </c>
      <c r="BE135" s="13">
        <v>80.77</v>
      </c>
      <c r="BF135" s="68">
        <f t="shared" si="364"/>
        <v>6.3543483678045213E-3</v>
      </c>
      <c r="BG135" s="68">
        <f t="shared" si="606"/>
        <v>1.8440878672126735E-3</v>
      </c>
      <c r="BH135" s="68"/>
      <c r="BI135" s="68"/>
      <c r="BJ135" s="15">
        <f t="shared" si="365"/>
        <v>9.6375729604995172E-2</v>
      </c>
      <c r="BL135" s="13">
        <v>75.459999999999994</v>
      </c>
      <c r="BM135" s="68">
        <f t="shared" si="366"/>
        <v>1.4111006585136369E-2</v>
      </c>
      <c r="BN135" s="68">
        <f t="shared" si="607"/>
        <v>9.600746084544521E-3</v>
      </c>
      <c r="BO135" s="68">
        <f t="shared" si="367"/>
        <v>0.27079824856854146</v>
      </c>
      <c r="BP135" s="68"/>
      <c r="BQ135" s="15">
        <f t="shared" si="368"/>
        <v>0.13695946963989739</v>
      </c>
      <c r="BS135" s="13">
        <v>42.85</v>
      </c>
      <c r="BT135" s="68">
        <f t="shared" si="369"/>
        <v>1.1567516525023655E-2</v>
      </c>
      <c r="BU135" s="68">
        <f t="shared" si="608"/>
        <v>7.0572560244318069E-3</v>
      </c>
      <c r="BV135" s="68">
        <f t="shared" si="370"/>
        <v>0.15002683843263565</v>
      </c>
      <c r="BW135" s="68"/>
      <c r="BX135" s="15">
        <f t="shared" si="371"/>
        <v>0.12026143790849676</v>
      </c>
      <c r="BZ135" s="13"/>
      <c r="CA135" s="68">
        <f t="shared" si="372"/>
        <v>0</v>
      </c>
      <c r="CB135" s="68">
        <f t="shared" si="609"/>
        <v>0</v>
      </c>
      <c r="CC135" s="68">
        <f t="shared" si="373"/>
        <v>0</v>
      </c>
      <c r="CD135" s="68"/>
      <c r="CE135" s="15">
        <f t="shared" si="374"/>
        <v>0</v>
      </c>
      <c r="CG135" s="13">
        <v>31.49</v>
      </c>
      <c r="CH135" s="68">
        <f t="shared" si="375"/>
        <v>9.2948717948717671E-3</v>
      </c>
      <c r="CI135" s="68">
        <f t="shared" si="610"/>
        <v>4.7846112942799193E-3</v>
      </c>
      <c r="CJ135" s="68">
        <f t="shared" si="376"/>
        <v>4.1680449884220906E-2</v>
      </c>
      <c r="CK135" s="68"/>
      <c r="CL135" s="15">
        <f t="shared" si="377"/>
        <v>-8.3527357392316676E-2</v>
      </c>
      <c r="CN135" s="13">
        <v>33.6</v>
      </c>
      <c r="CO135" s="68">
        <f t="shared" si="378"/>
        <v>1.1134517002708533E-2</v>
      </c>
      <c r="CP135" s="68">
        <f t="shared" si="611"/>
        <v>6.6242565021166853E-3</v>
      </c>
      <c r="CQ135" s="68">
        <f t="shared" si="379"/>
        <v>7.2112316528398265E-2</v>
      </c>
      <c r="CR135" s="68"/>
      <c r="CS135" s="15">
        <f t="shared" si="380"/>
        <v>3.8840752913057233E-3</v>
      </c>
      <c r="CU135" s="13">
        <v>38.119999999999997</v>
      </c>
      <c r="CV135" s="68">
        <f t="shared" si="381"/>
        <v>7.3995771670188693E-3</v>
      </c>
      <c r="CW135" s="68">
        <f t="shared" si="612"/>
        <v>2.8893166664270215E-3</v>
      </c>
      <c r="CX135" s="68">
        <f t="shared" si="382"/>
        <v>0.18569206842923791</v>
      </c>
      <c r="CY135" s="68"/>
      <c r="CZ135" s="15">
        <f t="shared" si="383"/>
        <v>2.2532188841201617E-2</v>
      </c>
      <c r="DB135" s="13">
        <v>20.78</v>
      </c>
      <c r="DC135" s="68">
        <f t="shared" si="384"/>
        <v>5.8083252662149559E-3</v>
      </c>
      <c r="DD135" s="68">
        <f t="shared" si="613"/>
        <v>1.2980647656231081E-3</v>
      </c>
      <c r="DE135" s="68">
        <f t="shared" si="385"/>
        <v>-4.9839963420210326E-2</v>
      </c>
      <c r="DF135" s="68"/>
      <c r="DG135" s="15">
        <f t="shared" si="386"/>
        <v>2.0628683693516784E-2</v>
      </c>
      <c r="DI135" s="13">
        <v>50.07</v>
      </c>
      <c r="DJ135" s="68">
        <f t="shared" si="387"/>
        <v>3.0048076923076639E-3</v>
      </c>
      <c r="DK135" s="68">
        <f t="shared" si="614"/>
        <v>-1.5054528082841839E-3</v>
      </c>
      <c r="DL135" s="68">
        <f t="shared" si="388"/>
        <v>0.1340883352208381</v>
      </c>
      <c r="DM135" s="68"/>
      <c r="DN135" s="15">
        <f t="shared" si="389"/>
        <v>0.18761859582542706</v>
      </c>
      <c r="DP135" s="13">
        <v>43.34</v>
      </c>
      <c r="DQ135" s="68">
        <f t="shared" si="390"/>
        <v>5.5684454756380966E-3</v>
      </c>
      <c r="DR135" s="68">
        <f t="shared" si="615"/>
        <v>1.0581849750462488E-3</v>
      </c>
      <c r="DS135" s="68"/>
      <c r="DT135" s="68"/>
      <c r="DU135" s="15">
        <f t="shared" si="391"/>
        <v>0.13813025210084048</v>
      </c>
      <c r="DV135" s="18"/>
      <c r="DW135" s="13">
        <v>36</v>
      </c>
      <c r="DX135" s="68">
        <f t="shared" si="392"/>
        <v>1.0101010101010085E-2</v>
      </c>
      <c r="DY135" s="68">
        <f t="shared" si="616"/>
        <v>5.5907496004182367E-3</v>
      </c>
      <c r="DZ135" s="68">
        <f t="shared" si="393"/>
        <v>0.92102454642476006</v>
      </c>
      <c r="EA135" s="68"/>
      <c r="EB135" s="15">
        <f t="shared" si="394"/>
        <v>7.5590080669256085E-2</v>
      </c>
      <c r="ED135" s="13">
        <v>39.15</v>
      </c>
      <c r="EE135" s="68">
        <f t="shared" si="395"/>
        <v>1.5300829875518576E-2</v>
      </c>
      <c r="EF135" s="68">
        <f t="shared" si="617"/>
        <v>1.0790569374926728E-2</v>
      </c>
      <c r="EG135" s="68">
        <f t="shared" si="396"/>
        <v>0.86162624821683298</v>
      </c>
      <c r="EH135" s="68"/>
      <c r="EI135" s="15">
        <f t="shared" si="397"/>
        <v>6.1550976138828518E-2</v>
      </c>
      <c r="EK135" s="13">
        <v>126.35</v>
      </c>
      <c r="EL135" s="68">
        <f t="shared" si="398"/>
        <v>7.3347683967151991E-3</v>
      </c>
      <c r="EM135" s="68">
        <f t="shared" si="618"/>
        <v>2.8245078961233513E-3</v>
      </c>
      <c r="EN135" s="68">
        <f t="shared" si="399"/>
        <v>0.95770065075921884</v>
      </c>
      <c r="EO135" s="68"/>
      <c r="EP135" s="15">
        <f t="shared" si="400"/>
        <v>0.13522012578616349</v>
      </c>
      <c r="ER135" s="13">
        <v>38.700000000000003</v>
      </c>
      <c r="ES135" s="68">
        <f t="shared" si="401"/>
        <v>1.2823868097356765E-2</v>
      </c>
      <c r="ET135" s="68">
        <f t="shared" si="619"/>
        <v>8.3136075967649176E-3</v>
      </c>
      <c r="EU135" s="68">
        <f t="shared" si="402"/>
        <v>0.10856488112288762</v>
      </c>
      <c r="EV135" s="68"/>
      <c r="EW135" s="15">
        <f t="shared" si="403"/>
        <v>-4.8855746978657168E-3</v>
      </c>
      <c r="EY135" s="13">
        <v>38.74</v>
      </c>
      <c r="EZ135" s="68">
        <f t="shared" si="404"/>
        <v>5.7113187954309147E-3</v>
      </c>
      <c r="FA135" s="68">
        <f t="shared" si="620"/>
        <v>1.2010582948390669E-3</v>
      </c>
      <c r="FB135" s="68"/>
      <c r="FC135" s="68"/>
      <c r="FD135" s="15">
        <f t="shared" si="405"/>
        <v>0.57607811228641193</v>
      </c>
      <c r="FF135" s="13">
        <v>58.88</v>
      </c>
      <c r="FG135" s="68">
        <f t="shared" si="406"/>
        <v>3.0664395229982916E-3</v>
      </c>
      <c r="FH135" s="68">
        <f t="shared" si="621"/>
        <v>-1.4438209775935562E-3</v>
      </c>
      <c r="FI135" s="68">
        <f t="shared" si="407"/>
        <v>-3.3852403520649244E-3</v>
      </c>
      <c r="FJ135" s="68"/>
      <c r="FK135" s="15">
        <f t="shared" si="408"/>
        <v>3.680225391794336E-2</v>
      </c>
      <c r="FM135" s="13">
        <v>197.06</v>
      </c>
      <c r="FN135" s="68">
        <f t="shared" si="409"/>
        <v>7.1552693447817931E-3</v>
      </c>
      <c r="FO135" s="68">
        <f t="shared" si="622"/>
        <v>2.6450088441899453E-3</v>
      </c>
      <c r="FP135" s="68">
        <f t="shared" si="410"/>
        <v>0.69470244238046097</v>
      </c>
      <c r="FQ135" s="68"/>
      <c r="FR135" s="15">
        <f t="shared" si="411"/>
        <v>8.4773753165253804E-2</v>
      </c>
      <c r="FT135" s="13">
        <v>93.19</v>
      </c>
      <c r="FU135" s="68">
        <f t="shared" si="412"/>
        <v>1.2604585461262594E-2</v>
      </c>
      <c r="FV135" s="68">
        <f t="shared" si="623"/>
        <v>8.094324960670746E-3</v>
      </c>
      <c r="FW135" s="68">
        <f t="shared" si="413"/>
        <v>5.8616380779279754E-2</v>
      </c>
      <c r="FX135" s="68"/>
      <c r="FY135" s="15">
        <f t="shared" si="414"/>
        <v>3.3377689066311715E-2</v>
      </c>
      <c r="GA135" s="13">
        <v>18.399999999999999</v>
      </c>
      <c r="GB135" s="68">
        <f t="shared" si="415"/>
        <v>3.271537622682591E-3</v>
      </c>
      <c r="GC135" s="68">
        <f t="shared" si="624"/>
        <v>-1.2387228779092568E-3</v>
      </c>
      <c r="GD135" s="68"/>
      <c r="GE135" s="68"/>
      <c r="GF135" s="15">
        <f t="shared" si="416"/>
        <v>5.5651176133103782E-2</v>
      </c>
      <c r="GG135" s="18"/>
      <c r="GH135" s="13">
        <v>18.559999999999999</v>
      </c>
      <c r="GI135" s="68">
        <f t="shared" si="417"/>
        <v>4.8727666486193758E-3</v>
      </c>
      <c r="GJ135" s="68">
        <f t="shared" si="625"/>
        <v>3.6250614802752802E-4</v>
      </c>
      <c r="GK135" s="68">
        <f t="shared" si="418"/>
        <v>-3.4339229968782525E-2</v>
      </c>
      <c r="GL135" s="68"/>
      <c r="GM135" s="15">
        <f t="shared" si="419"/>
        <v>-1.7989417989417982E-2</v>
      </c>
      <c r="GO135" s="13">
        <v>25.67</v>
      </c>
      <c r="GP135" s="68">
        <f t="shared" si="420"/>
        <v>2.7343750000000111E-3</v>
      </c>
      <c r="GQ135" s="68">
        <f t="shared" si="626"/>
        <v>-1.7758855005918367E-3</v>
      </c>
      <c r="GR135" s="68"/>
      <c r="GS135" s="68"/>
      <c r="GT135" s="15">
        <f t="shared" si="421"/>
        <v>-5.7981651376146727E-2</v>
      </c>
      <c r="GV135" s="13">
        <v>15.72</v>
      </c>
      <c r="GW135" s="68">
        <f t="shared" si="422"/>
        <v>7.6923076923077561E-3</v>
      </c>
      <c r="GX135" s="68">
        <f t="shared" si="627"/>
        <v>3.1820471917159083E-3</v>
      </c>
      <c r="GY135" s="68">
        <f t="shared" si="423"/>
        <v>0.32658227848101273</v>
      </c>
      <c r="GZ135" s="68"/>
      <c r="HA135" s="15">
        <f t="shared" si="424"/>
        <v>0.14577259475218657</v>
      </c>
      <c r="HD135" s="13">
        <v>315.35000000000002</v>
      </c>
      <c r="HE135" s="68">
        <f t="shared" si="425"/>
        <v>-9.504197687310456E-4</v>
      </c>
      <c r="HF135" s="68">
        <f t="shared" si="628"/>
        <v>-5.4606802693228937E-3</v>
      </c>
      <c r="HG135" s="68">
        <f t="shared" si="426"/>
        <v>0.77152968934329558</v>
      </c>
      <c r="HH135" s="68"/>
      <c r="HI135" s="15">
        <f t="shared" si="427"/>
        <v>-0.21912143423137867</v>
      </c>
      <c r="HK135" s="13">
        <v>44.66</v>
      </c>
      <c r="HL135" s="68">
        <f t="shared" si="428"/>
        <v>3.1885397412199527E-2</v>
      </c>
      <c r="HM135" s="68">
        <f t="shared" si="629"/>
        <v>2.737513691160768E-2</v>
      </c>
      <c r="HN135" s="68">
        <f t="shared" si="429"/>
        <v>17.008064516129032</v>
      </c>
      <c r="HO135" s="68"/>
      <c r="HP135" s="15">
        <f t="shared" si="430"/>
        <v>0.69294920394238058</v>
      </c>
      <c r="HR135" s="13">
        <v>112.2</v>
      </c>
      <c r="HS135" s="68">
        <f t="shared" si="431"/>
        <v>1.0173764292788419E-2</v>
      </c>
      <c r="HT135" s="68">
        <f t="shared" si="630"/>
        <v>5.6635037921965708E-3</v>
      </c>
      <c r="HU135" s="68">
        <f t="shared" si="432"/>
        <v>2.082417582417583</v>
      </c>
      <c r="HV135" s="68"/>
      <c r="HW135" s="15">
        <f t="shared" si="433"/>
        <v>4.3041740262154966E-2</v>
      </c>
      <c r="HY135" s="13">
        <v>159.34</v>
      </c>
      <c r="HZ135" s="68">
        <f t="shared" si="434"/>
        <v>1.3290937996820372E-2</v>
      </c>
      <c r="IA135" s="68">
        <f t="shared" si="631"/>
        <v>8.7806774962285242E-3</v>
      </c>
      <c r="IB135" s="68">
        <f t="shared" si="435"/>
        <v>0.50462700661000937</v>
      </c>
      <c r="IC135" s="68"/>
      <c r="ID135" s="15">
        <f t="shared" si="436"/>
        <v>0.18653659989574811</v>
      </c>
      <c r="IF135" s="13">
        <v>275.18</v>
      </c>
      <c r="IG135" s="68">
        <f t="shared" si="437"/>
        <v>1.956280103742138E-2</v>
      </c>
      <c r="IH135" s="68">
        <f t="shared" si="632"/>
        <v>1.5052540536829532E-2</v>
      </c>
      <c r="II135" s="68">
        <f t="shared" si="438"/>
        <v>0.57245714285714289</v>
      </c>
      <c r="IJ135" s="68"/>
      <c r="IK135" s="15">
        <f t="shared" si="439"/>
        <v>0.18693926846100761</v>
      </c>
      <c r="IM135" s="13">
        <v>252.08</v>
      </c>
      <c r="IN135" s="68">
        <f t="shared" si="440"/>
        <v>7.6348083303354724E-3</v>
      </c>
      <c r="IO135" s="68">
        <f t="shared" si="633"/>
        <v>3.1245478297436246E-3</v>
      </c>
      <c r="IP135" s="68">
        <f t="shared" si="441"/>
        <v>3.9224760788908415</v>
      </c>
      <c r="IQ135" s="68"/>
      <c r="IR135" s="15">
        <f t="shared" si="442"/>
        <v>0.34435496773505425</v>
      </c>
      <c r="IT135" s="13">
        <v>73.45</v>
      </c>
      <c r="IU135" s="68">
        <f t="shared" si="443"/>
        <v>2.4693080357142801E-2</v>
      </c>
      <c r="IV135" s="68">
        <f t="shared" si="634"/>
        <v>2.0182819856550953E-2</v>
      </c>
      <c r="IW135" s="68">
        <f t="shared" si="444"/>
        <v>3.0246575342465754</v>
      </c>
      <c r="IX135" s="68"/>
      <c r="IY135" s="15">
        <f t="shared" si="445"/>
        <v>0.42926639424012458</v>
      </c>
      <c r="JA135" s="13">
        <v>719.01</v>
      </c>
      <c r="JB135" s="68">
        <f t="shared" si="446"/>
        <v>7.6236388861638527E-3</v>
      </c>
      <c r="JC135" s="68">
        <f t="shared" si="635"/>
        <v>3.1133783855720049E-3</v>
      </c>
      <c r="JD135" s="68">
        <f t="shared" si="447"/>
        <v>0.45430825242718453</v>
      </c>
      <c r="JE135" s="68"/>
      <c r="JF135" s="15">
        <f t="shared" si="448"/>
        <v>0.22800635343546652</v>
      </c>
      <c r="JH135" s="13">
        <v>498.84</v>
      </c>
      <c r="JI135" s="68">
        <f t="shared" si="449"/>
        <v>1.5781221364719298E-2</v>
      </c>
      <c r="JJ135" s="68">
        <f t="shared" si="636"/>
        <v>1.127096086412745E-2</v>
      </c>
      <c r="JK135" s="68">
        <f t="shared" si="450"/>
        <v>0.22658535985640163</v>
      </c>
      <c r="JL135" s="68"/>
      <c r="JM135" s="15">
        <f t="shared" si="451"/>
        <v>0.18348754448398572</v>
      </c>
      <c r="JO135" s="13">
        <v>13.06</v>
      </c>
      <c r="JP135" s="68">
        <f t="shared" si="452"/>
        <v>-1.5290519877675516E-3</v>
      </c>
      <c r="JQ135" s="68">
        <f t="shared" si="637"/>
        <v>-6.0393124883593996E-3</v>
      </c>
      <c r="JR135" s="68">
        <f t="shared" si="453"/>
        <v>-0.55930487599122669</v>
      </c>
      <c r="JS135" s="68"/>
      <c r="JT135" s="15">
        <f t="shared" si="454"/>
        <v>0.28164867517173708</v>
      </c>
      <c r="JV135" s="13">
        <v>1.82</v>
      </c>
      <c r="JW135" s="68">
        <f t="shared" si="455"/>
        <v>5.5248618784530436E-3</v>
      </c>
      <c r="JX135" s="68">
        <f t="shared" si="638"/>
        <v>1.0146013778611958E-3</v>
      </c>
      <c r="JY135" s="68">
        <f t="shared" si="456"/>
        <v>-0.28063241106719361</v>
      </c>
      <c r="JZ135" s="68"/>
      <c r="KA135" s="15">
        <f t="shared" si="457"/>
        <v>1.111111111111112E-2</v>
      </c>
      <c r="KC135" s="13">
        <v>19.27</v>
      </c>
      <c r="KD135" s="68">
        <f t="shared" si="458"/>
        <v>2.0800832033280887E-3</v>
      </c>
      <c r="KE135" s="68">
        <f t="shared" si="639"/>
        <v>-2.4301772972637591E-3</v>
      </c>
      <c r="KF135" s="68">
        <f t="shared" si="459"/>
        <v>-1.0780287474332692E-2</v>
      </c>
      <c r="KG135" s="68"/>
      <c r="KH135" s="15">
        <f t="shared" si="460"/>
        <v>-0.13119927862939587</v>
      </c>
      <c r="KI135" s="18"/>
      <c r="KJ135" s="13">
        <v>93.61</v>
      </c>
      <c r="KK135" s="68">
        <f t="shared" si="461"/>
        <v>4.744321360635554E-2</v>
      </c>
      <c r="KL135" s="68">
        <f t="shared" si="640"/>
        <v>4.2932953105763692E-2</v>
      </c>
      <c r="KM135" s="68">
        <f t="shared" si="462"/>
        <v>3.4364928909952601</v>
      </c>
      <c r="KN135" s="68"/>
      <c r="KO135" s="15">
        <f t="shared" si="463"/>
        <v>0.39279869067103124</v>
      </c>
      <c r="KQ135" s="13">
        <v>1.7</v>
      </c>
      <c r="KR135" s="68">
        <f t="shared" si="464"/>
        <v>-1.7341040462427761E-2</v>
      </c>
      <c r="KS135" s="68">
        <f t="shared" si="641"/>
        <v>-2.1851300963019609E-2</v>
      </c>
      <c r="KT135" s="68">
        <f t="shared" si="465"/>
        <v>-0.35114503816793896</v>
      </c>
      <c r="KU135" s="68"/>
      <c r="KV135" s="15">
        <f t="shared" si="466"/>
        <v>0.68316831683168311</v>
      </c>
      <c r="KW135" s="18"/>
      <c r="KX135" s="13">
        <v>47.91</v>
      </c>
      <c r="KY135" s="68">
        <f t="shared" si="467"/>
        <v>0.13530805687203776</v>
      </c>
      <c r="KZ135" s="68">
        <f t="shared" si="642"/>
        <v>0.1307977963714459</v>
      </c>
      <c r="LA135" s="68">
        <f t="shared" si="468"/>
        <v>-0.33393577088836379</v>
      </c>
      <c r="LB135" s="68"/>
      <c r="LC135" s="15">
        <f t="shared" si="469"/>
        <v>1.0206663854913536</v>
      </c>
      <c r="LD135" s="18"/>
      <c r="LE135" s="13">
        <v>55.31</v>
      </c>
      <c r="LF135" s="68">
        <f t="shared" si="470"/>
        <v>-1.4257708073427145E-2</v>
      </c>
      <c r="LG135" s="68">
        <f t="shared" si="643"/>
        <v>-1.8767968574018995E-2</v>
      </c>
      <c r="LH135" s="68">
        <f t="shared" si="471"/>
        <v>0.54367848171922983</v>
      </c>
      <c r="LI135" s="68"/>
      <c r="LJ135" s="15">
        <f t="shared" si="472"/>
        <v>0.19952288006939933</v>
      </c>
      <c r="LL135" s="13">
        <v>120.06</v>
      </c>
      <c r="LM135" s="68">
        <f t="shared" si="473"/>
        <v>1.1372251705837829E-2</v>
      </c>
      <c r="LN135" s="68">
        <f t="shared" si="644"/>
        <v>6.8619912052459812E-3</v>
      </c>
      <c r="LO135" s="68">
        <f t="shared" si="474"/>
        <v>0.37211428571428573</v>
      </c>
      <c r="LP135" s="68"/>
      <c r="LQ135" s="15">
        <f t="shared" si="475"/>
        <v>0.53509781357882635</v>
      </c>
      <c r="LS135" s="13">
        <v>15.86</v>
      </c>
      <c r="LT135" s="68">
        <f t="shared" si="476"/>
        <v>1.9280205655526923E-2</v>
      </c>
      <c r="LU135" s="68">
        <f t="shared" si="645"/>
        <v>1.4769945154935075E-2</v>
      </c>
      <c r="LV135" s="68"/>
      <c r="LW135" s="68"/>
      <c r="LX135" s="15">
        <f t="shared" si="477"/>
        <v>0.71459459459459451</v>
      </c>
      <c r="LZ135" s="13">
        <v>16.97</v>
      </c>
      <c r="MA135" s="68">
        <f t="shared" si="478"/>
        <v>-2.8064146620847764E-2</v>
      </c>
      <c r="MB135" s="68">
        <f t="shared" si="646"/>
        <v>-3.2574407121439608E-2</v>
      </c>
      <c r="MC135" s="68">
        <f t="shared" si="479"/>
        <v>-0.23730337078651689</v>
      </c>
      <c r="MD135" s="68"/>
      <c r="ME135" s="15">
        <f t="shared" si="480"/>
        <v>0.25890207715133517</v>
      </c>
      <c r="MG135" s="13">
        <v>53.72</v>
      </c>
      <c r="MH135" s="68">
        <f t="shared" si="481"/>
        <v>4.5543012845465088E-2</v>
      </c>
      <c r="MI135" s="68">
        <f t="shared" si="647"/>
        <v>4.103275234487324E-2</v>
      </c>
      <c r="MJ135" s="68">
        <f t="shared" si="482"/>
        <v>6.2398921832884096</v>
      </c>
      <c r="MK135" s="68"/>
      <c r="ML135" s="15">
        <f t="shared" si="483"/>
        <v>1.5303815355628825</v>
      </c>
      <c r="MN135" s="13">
        <v>142.91</v>
      </c>
      <c r="MO135" s="68">
        <f t="shared" si="484"/>
        <v>1.4481436785688875E-2</v>
      </c>
      <c r="MP135" s="68">
        <f t="shared" si="648"/>
        <v>9.9711762850970276E-3</v>
      </c>
      <c r="MQ135" s="68">
        <f t="shared" si="485"/>
        <v>0.13510722795869731</v>
      </c>
      <c r="MR135" s="68"/>
      <c r="MS135" s="15">
        <f t="shared" si="486"/>
        <v>0.28296974593769636</v>
      </c>
      <c r="MU135" s="13">
        <v>12.45</v>
      </c>
      <c r="MV135" s="68">
        <f t="shared" si="487"/>
        <v>1.632653061224484E-2</v>
      </c>
      <c r="MW135" s="68">
        <f t="shared" si="649"/>
        <v>1.1816270111652993E-2</v>
      </c>
      <c r="MX135" s="68">
        <f t="shared" si="488"/>
        <v>-0.40344992812649744</v>
      </c>
      <c r="MY135" s="68"/>
      <c r="MZ135" s="15">
        <f t="shared" si="489"/>
        <v>0.16682286785379563</v>
      </c>
      <c r="NB135" s="13">
        <v>246.88</v>
      </c>
      <c r="NC135" s="68">
        <f t="shared" si="490"/>
        <v>9.7341513292433356E-3</v>
      </c>
      <c r="ND135" s="68">
        <f t="shared" si="650"/>
        <v>5.2238908286514878E-3</v>
      </c>
      <c r="NE135" s="68">
        <f t="shared" si="491"/>
        <v>0.82239610245810879</v>
      </c>
      <c r="NF135" s="68"/>
      <c r="NG135" s="15">
        <f t="shared" si="492"/>
        <v>0.48018466334912169</v>
      </c>
      <c r="NI135" s="13">
        <v>6.07</v>
      </c>
      <c r="NJ135" s="68">
        <f t="shared" si="493"/>
        <v>6.633499170812609E-3</v>
      </c>
      <c r="NK135" s="68">
        <f t="shared" si="651"/>
        <v>2.1232386702207612E-3</v>
      </c>
      <c r="NL135" s="68">
        <f t="shared" si="494"/>
        <v>-0.95180627233028969</v>
      </c>
      <c r="NM135" s="68"/>
      <c r="NN135" s="15">
        <f t="shared" si="495"/>
        <v>0.23877551020408161</v>
      </c>
      <c r="NP135" s="13">
        <v>517.04</v>
      </c>
      <c r="NQ135" s="68">
        <f t="shared" si="496"/>
        <v>2.3416005225549742E-2</v>
      </c>
      <c r="NR135" s="68">
        <f t="shared" si="652"/>
        <v>1.8905744724957894E-2</v>
      </c>
      <c r="NS135" s="68">
        <f t="shared" si="497"/>
        <v>2.9393523809523807</v>
      </c>
      <c r="NT135" s="68"/>
      <c r="NU135" s="15">
        <f t="shared" si="498"/>
        <v>0.57188459550664261</v>
      </c>
      <c r="NW135" s="13">
        <v>179.53</v>
      </c>
      <c r="NX135" s="68">
        <f t="shared" si="499"/>
        <v>4.9820868786386863E-3</v>
      </c>
      <c r="NY135" s="68">
        <f t="shared" si="653"/>
        <v>4.7182637804683847E-4</v>
      </c>
      <c r="NZ135" s="68">
        <f t="shared" si="500"/>
        <v>2.1449704142011895E-2</v>
      </c>
      <c r="OA135" s="68"/>
      <c r="OB135" s="15">
        <f t="shared" si="501"/>
        <v>-5.1611199154780824E-2</v>
      </c>
      <c r="OD135" s="13">
        <v>2.21</v>
      </c>
      <c r="OE135" s="68">
        <f t="shared" si="502"/>
        <v>-1.1185682326621885E-2</v>
      </c>
      <c r="OF135" s="68">
        <f t="shared" si="654"/>
        <v>-1.5695942827213732E-2</v>
      </c>
      <c r="OG135" s="68">
        <f t="shared" si="503"/>
        <v>-0.99020693933619885</v>
      </c>
      <c r="OH135" s="68"/>
      <c r="OI135" s="15">
        <f t="shared" si="504"/>
        <v>0.51369863013698636</v>
      </c>
      <c r="OK135" s="13">
        <v>175.65</v>
      </c>
      <c r="OL135" s="68">
        <f t="shared" si="505"/>
        <v>-3.4607965505502399E-3</v>
      </c>
      <c r="OM135" s="68">
        <f t="shared" si="655"/>
        <v>-7.9710570511420872E-3</v>
      </c>
      <c r="ON135" s="68">
        <f t="shared" si="506"/>
        <v>3.1378091872791516</v>
      </c>
      <c r="OO135" s="68"/>
      <c r="OP135" s="15">
        <f t="shared" si="507"/>
        <v>1.6369914427263175</v>
      </c>
      <c r="OR135" s="13">
        <v>7.11</v>
      </c>
      <c r="OS135" s="68">
        <f t="shared" si="508"/>
        <v>0.11442006269592483</v>
      </c>
      <c r="OT135" s="68">
        <f t="shared" si="656"/>
        <v>0.10990980219533299</v>
      </c>
      <c r="OU135" s="68">
        <f t="shared" si="509"/>
        <v>-7.6623376623376607E-2</v>
      </c>
      <c r="OV135" s="68"/>
      <c r="OW135" s="15">
        <f t="shared" si="510"/>
        <v>5.3482142857142856</v>
      </c>
      <c r="OY135" s="13">
        <v>145.75</v>
      </c>
      <c r="OZ135" s="68">
        <f t="shared" si="511"/>
        <v>8.4411540856569496E-3</v>
      </c>
      <c r="PA135" s="68">
        <f t="shared" si="657"/>
        <v>3.9308935850651018E-3</v>
      </c>
      <c r="PB135" s="68">
        <f t="shared" si="665"/>
        <v>3.4846153846153847</v>
      </c>
      <c r="PC135" s="68"/>
      <c r="PD135" s="15">
        <f t="shared" si="512"/>
        <v>0.27237014404190313</v>
      </c>
      <c r="PE135" s="18"/>
      <c r="PF135" s="13">
        <v>255.73</v>
      </c>
      <c r="PG135" s="68">
        <f t="shared" si="513"/>
        <v>8.3195331598453805E-3</v>
      </c>
      <c r="PH135" s="68">
        <f t="shared" si="658"/>
        <v>3.8092726592535327E-3</v>
      </c>
      <c r="PI135" s="68">
        <f t="shared" si="514"/>
        <v>-0.26556576680068927</v>
      </c>
      <c r="PJ135" s="68"/>
      <c r="PK135" s="15">
        <f t="shared" si="515"/>
        <v>0.22282790608712283</v>
      </c>
      <c r="PM135" s="13"/>
      <c r="PN135" s="68">
        <f t="shared" si="516"/>
        <v>0</v>
      </c>
      <c r="PO135" s="68">
        <f t="shared" si="517"/>
        <v>-4.5102605005918478E-3</v>
      </c>
      <c r="PP135" s="68">
        <f t="shared" si="518"/>
        <v>0</v>
      </c>
      <c r="PQ135" s="68"/>
      <c r="PR135" s="15">
        <f t="shared" si="519"/>
        <v>0</v>
      </c>
      <c r="PT135" s="13">
        <v>6.17</v>
      </c>
      <c r="PU135" s="68">
        <f t="shared" si="520"/>
        <v>-1.43769968051118E-2</v>
      </c>
      <c r="PV135" s="68">
        <f t="shared" si="659"/>
        <v>-1.8887257305703647E-2</v>
      </c>
      <c r="PW135" s="68">
        <f t="shared" si="521"/>
        <v>-0.29243119266055051</v>
      </c>
      <c r="PX135" s="68"/>
      <c r="PY135" s="15">
        <f t="shared" si="522"/>
        <v>0.20272904483430801</v>
      </c>
      <c r="QA135" s="13">
        <v>223.46</v>
      </c>
      <c r="QB135" s="68">
        <f t="shared" si="523"/>
        <v>1.3148349655422586E-2</v>
      </c>
      <c r="QC135" s="68">
        <f t="shared" si="660"/>
        <v>8.6380891548307383E-3</v>
      </c>
      <c r="QD135" s="68">
        <f t="shared" si="524"/>
        <v>-0.33768042917691687</v>
      </c>
      <c r="QE135" s="68"/>
      <c r="QF135" s="15">
        <f t="shared" si="525"/>
        <v>0.16543235631584435</v>
      </c>
      <c r="QH135" s="13">
        <v>1.76</v>
      </c>
      <c r="QI135" s="68">
        <f t="shared" si="526"/>
        <v>-4.0871934604904611E-2</v>
      </c>
      <c r="QJ135" s="68">
        <f t="shared" si="661"/>
        <v>-4.5382195105496459E-2</v>
      </c>
      <c r="QK135" s="68">
        <f t="shared" si="527"/>
        <v>-0.29880478087649398</v>
      </c>
      <c r="QL135" s="68"/>
      <c r="QM135" s="15">
        <f t="shared" si="528"/>
        <v>0.35384615384615381</v>
      </c>
      <c r="QO135" s="13">
        <v>9.93</v>
      </c>
      <c r="QP135" s="68">
        <f t="shared" si="529"/>
        <v>-5.6083650190114055E-2</v>
      </c>
      <c r="QQ135" s="68">
        <f t="shared" si="662"/>
        <v>-6.0593910690705903E-2</v>
      </c>
      <c r="QR135" s="68">
        <f t="shared" si="530"/>
        <v>-0.9878958531412273</v>
      </c>
      <c r="QS135" s="68"/>
      <c r="QT135" s="15">
        <f t="shared" si="531"/>
        <v>-0.13501742160278751</v>
      </c>
      <c r="QV135" s="13">
        <v>1.95</v>
      </c>
      <c r="QW135" s="68">
        <f t="shared" si="532"/>
        <v>4.8387096774193471E-2</v>
      </c>
      <c r="QX135" s="68">
        <f t="shared" si="663"/>
        <v>4.3876836273601623E-2</v>
      </c>
      <c r="QY135" s="68">
        <f t="shared" si="533"/>
        <v>-0.44759206798866852</v>
      </c>
      <c r="QZ135" s="68"/>
      <c r="RA135" s="15">
        <f t="shared" si="534"/>
        <v>-0.20310584389047817</v>
      </c>
      <c r="RC135" s="13">
        <v>44.02</v>
      </c>
      <c r="RD135" s="68">
        <f t="shared" si="535"/>
        <v>5.4118773946360277E-2</v>
      </c>
      <c r="RE135" s="68">
        <f t="shared" si="664"/>
        <v>4.9608513445768429E-2</v>
      </c>
      <c r="RF135" s="68">
        <f t="shared" si="536"/>
        <v>-4.9038669259019139E-2</v>
      </c>
      <c r="RG135" s="68"/>
      <c r="RH135" s="15">
        <f t="shared" si="537"/>
        <v>0.77858585858585871</v>
      </c>
      <c r="RJ135" s="13">
        <v>234.8</v>
      </c>
      <c r="RK135" s="68">
        <f t="shared" si="538"/>
        <v>4.5349533669889718E-3</v>
      </c>
      <c r="RL135" s="68">
        <f t="shared" si="539"/>
        <v>2.4692866397123953E-5</v>
      </c>
      <c r="RM135" s="68">
        <f t="shared" si="540"/>
        <v>8.9154838111142026E-2</v>
      </c>
      <c r="RN135" s="68"/>
      <c r="RO135" s="15">
        <f t="shared" si="541"/>
        <v>0.1935746238308256</v>
      </c>
      <c r="RQ135" s="13">
        <v>14.5</v>
      </c>
      <c r="RR135" s="68">
        <f t="shared" si="542"/>
        <v>-1.1588275391956369E-2</v>
      </c>
      <c r="RS135" s="68">
        <f t="shared" si="543"/>
        <v>-1.6098535892548217E-2</v>
      </c>
      <c r="RT135" s="68">
        <f t="shared" si="544"/>
        <v>-9.5628415300546832E-3</v>
      </c>
      <c r="RU135" s="68"/>
      <c r="RV135" s="15">
        <f t="shared" si="545"/>
        <v>-0.30422264875239924</v>
      </c>
      <c r="RX135" s="13">
        <v>134.36000000000001</v>
      </c>
      <c r="RY135" s="68">
        <f t="shared" si="546"/>
        <v>1.6954283984256805E-2</v>
      </c>
      <c r="RZ135" s="68">
        <f t="shared" si="547"/>
        <v>1.2444023483664957E-2</v>
      </c>
      <c r="SA135" s="68">
        <f t="shared" si="548"/>
        <v>9.7700285585451026E-3</v>
      </c>
      <c r="SB135" s="68"/>
      <c r="SC135" s="15">
        <f t="shared" si="549"/>
        <v>0.77654369959011005</v>
      </c>
      <c r="SE135" s="13">
        <v>13.45</v>
      </c>
      <c r="SF135" s="68">
        <f t="shared" si="550"/>
        <v>2.8287461773700246E-2</v>
      </c>
      <c r="SG135" s="68">
        <f t="shared" si="551"/>
        <v>2.3777201273108398E-2</v>
      </c>
      <c r="SH135" s="68">
        <f t="shared" si="552"/>
        <v>7.5999999999999943E-2</v>
      </c>
      <c r="SI135" s="68"/>
      <c r="SJ135" s="15">
        <f t="shared" si="553"/>
        <v>-0.11861074705111406</v>
      </c>
      <c r="SL135" s="13">
        <v>0.871</v>
      </c>
      <c r="SM135" s="68">
        <f t="shared" si="554"/>
        <v>4.4364508393285415E-2</v>
      </c>
      <c r="SN135" s="68">
        <f t="shared" si="555"/>
        <v>3.9854247892693567E-2</v>
      </c>
      <c r="SO135" s="68">
        <f t="shared" si="556"/>
        <v>-0.38661971830985914</v>
      </c>
      <c r="SP135" s="68"/>
      <c r="SQ135" s="15">
        <f t="shared" si="557"/>
        <v>-0.13762376237623763</v>
      </c>
      <c r="SS135" s="13">
        <v>16.79</v>
      </c>
      <c r="ST135" s="68">
        <f t="shared" si="558"/>
        <v>4.9374999999999947E-2</v>
      </c>
      <c r="SU135" s="68">
        <f t="shared" si="559"/>
        <v>4.4864739499408099E-2</v>
      </c>
      <c r="SV135" s="68">
        <f t="shared" si="560"/>
        <v>4.0272614622056911E-2</v>
      </c>
      <c r="SW135" s="68"/>
      <c r="SX135" s="15">
        <f t="shared" si="561"/>
        <v>0.99880952380952359</v>
      </c>
      <c r="SZ135" s="13">
        <v>31.84</v>
      </c>
      <c r="TA135" s="68">
        <f t="shared" si="562"/>
        <v>-1.6373185047883768E-2</v>
      </c>
      <c r="TB135" s="68">
        <f t="shared" si="563"/>
        <v>-2.0883445548475616E-2</v>
      </c>
      <c r="TC135" s="68">
        <f t="shared" si="564"/>
        <v>-0.21129551647262815</v>
      </c>
      <c r="TD135" s="68"/>
      <c r="TE135" s="15">
        <f t="shared" si="565"/>
        <v>1.0410256410256411</v>
      </c>
      <c r="TG135" s="417">
        <v>0.1726</v>
      </c>
      <c r="TH135" s="68">
        <f t="shared" si="566"/>
        <v>3.353293413173649E-2</v>
      </c>
      <c r="TI135" s="68">
        <f t="shared" si="567"/>
        <v>2.9022673631144642E-2</v>
      </c>
      <c r="TJ135" s="68">
        <f t="shared" si="568"/>
        <v>-0.21545454545454545</v>
      </c>
      <c r="TK135" s="68"/>
      <c r="TL135" s="15">
        <f t="shared" si="569"/>
        <v>1.8289085545722665E-2</v>
      </c>
      <c r="TN135" s="13">
        <v>78.099999999999994</v>
      </c>
      <c r="TO135" s="68">
        <f t="shared" si="570"/>
        <v>0.11142735164366015</v>
      </c>
      <c r="TP135" s="68">
        <f t="shared" si="571"/>
        <v>0.1069170911430683</v>
      </c>
      <c r="TQ135" s="68">
        <f t="shared" si="572"/>
        <v>0.13837610138980996</v>
      </c>
      <c r="TR135" s="68"/>
      <c r="TS135" s="15">
        <f t="shared" si="573"/>
        <v>1.6252100840336132</v>
      </c>
      <c r="TU135" s="417">
        <v>3.01</v>
      </c>
      <c r="TV135" s="68">
        <f t="shared" si="574"/>
        <v>1.0067114093959667E-2</v>
      </c>
      <c r="TW135" s="68">
        <f t="shared" si="575"/>
        <v>5.5568535933678189E-3</v>
      </c>
      <c r="TX135" s="68">
        <f t="shared" si="576"/>
        <v>-0.31746031746031755</v>
      </c>
      <c r="TY135" s="68"/>
      <c r="TZ135" s="15">
        <f t="shared" si="577"/>
        <v>0.76023391812865493</v>
      </c>
      <c r="UB135" s="13"/>
      <c r="UC135" s="68">
        <f t="shared" si="578"/>
        <v>0</v>
      </c>
      <c r="UD135" s="68">
        <f t="shared" si="579"/>
        <v>-4.5102605005918478E-3</v>
      </c>
      <c r="UE135" s="68">
        <f t="shared" si="580"/>
        <v>0</v>
      </c>
      <c r="UF135" s="68"/>
      <c r="UG135" s="15">
        <f t="shared" si="581"/>
        <v>0</v>
      </c>
      <c r="UI135" s="417"/>
      <c r="UJ135" s="68">
        <f t="shared" si="582"/>
        <v>0</v>
      </c>
      <c r="UK135" s="68">
        <f t="shared" si="583"/>
        <v>-4.5102605005918478E-3</v>
      </c>
      <c r="UL135" s="68">
        <f t="shared" si="584"/>
        <v>0</v>
      </c>
      <c r="UM135" s="68"/>
      <c r="UN135" s="15">
        <f t="shared" si="585"/>
        <v>0</v>
      </c>
      <c r="UP135" s="417"/>
      <c r="UQ135" s="68">
        <f t="shared" si="586"/>
        <v>0</v>
      </c>
      <c r="UR135" s="68">
        <f t="shared" si="587"/>
        <v>-4.5102605005918478E-3</v>
      </c>
      <c r="US135" s="68">
        <f t="shared" si="588"/>
        <v>0</v>
      </c>
      <c r="UT135" s="68"/>
      <c r="UU135" s="15">
        <f t="shared" si="589"/>
        <v>0</v>
      </c>
      <c r="UW135" s="417"/>
      <c r="UX135" s="68">
        <f t="shared" si="590"/>
        <v>0</v>
      </c>
      <c r="UY135" s="68">
        <f t="shared" si="591"/>
        <v>-4.5102605005918478E-3</v>
      </c>
      <c r="UZ135" s="68">
        <f t="shared" si="592"/>
        <v>0</v>
      </c>
      <c r="VA135" s="68"/>
      <c r="VB135" s="15">
        <f t="shared" si="593"/>
        <v>0</v>
      </c>
      <c r="VD135" s="417"/>
      <c r="VE135" s="68">
        <f t="shared" si="594"/>
        <v>0</v>
      </c>
      <c r="VF135" s="68">
        <f t="shared" si="595"/>
        <v>-4.5102605005918478E-3</v>
      </c>
      <c r="VG135" s="68">
        <f t="shared" si="596"/>
        <v>0</v>
      </c>
      <c r="VH135" s="68"/>
      <c r="VI135" s="15">
        <f t="shared" si="597"/>
        <v>0</v>
      </c>
      <c r="VM135" s="21">
        <f t="shared" si="598"/>
        <v>1.4140463950616236E-2</v>
      </c>
      <c r="VN135" s="49"/>
      <c r="VO135" s="21">
        <f t="shared" si="599"/>
        <v>0.85716494453707293</v>
      </c>
      <c r="VP135" s="14"/>
      <c r="VQ135" s="21">
        <f t="shared" si="600"/>
        <v>0.39830195723328199</v>
      </c>
    </row>
    <row r="136" spans="1:589" ht="15.75" customHeight="1" x14ac:dyDescent="0.2">
      <c r="A136" s="127">
        <v>45845</v>
      </c>
      <c r="B136" s="4">
        <f t="shared" si="333"/>
        <v>45845</v>
      </c>
      <c r="C136" s="13">
        <v>44406.3</v>
      </c>
      <c r="D136" s="138">
        <f t="shared" si="334"/>
        <v>-422.22999999999593</v>
      </c>
      <c r="E136" s="68">
        <f t="shared" si="335"/>
        <v>-9.4187786215607777E-3</v>
      </c>
      <c r="F136" s="15">
        <f t="shared" si="336"/>
        <v>4.3768107630131697E-2</v>
      </c>
      <c r="G136" s="13">
        <v>6229.98</v>
      </c>
      <c r="H136" s="138">
        <f t="shared" si="337"/>
        <v>-49.3700000000008</v>
      </c>
      <c r="I136" s="68">
        <f t="shared" si="338"/>
        <v>-7.8622787390415887E-3</v>
      </c>
      <c r="J136" s="15">
        <f t="shared" si="339"/>
        <v>5.9226778971135458E-2</v>
      </c>
      <c r="K136" s="13">
        <v>20412.52</v>
      </c>
      <c r="L136" s="138">
        <f t="shared" si="340"/>
        <v>-188.57999999999811</v>
      </c>
      <c r="M136" s="68">
        <f t="shared" si="341"/>
        <v>-9.1538801326141866E-3</v>
      </c>
      <c r="N136" s="15">
        <f t="shared" si="342"/>
        <v>5.7052559734738946E-2</v>
      </c>
      <c r="O136" s="13">
        <v>2214.23</v>
      </c>
      <c r="P136" s="138">
        <f t="shared" si="343"/>
        <v>-34.809999999999945</v>
      </c>
      <c r="Q136" s="68">
        <f t="shared" si="344"/>
        <v>-1.5477714936150511E-2</v>
      </c>
      <c r="R136" s="15">
        <f t="shared" si="345"/>
        <v>-7.1429852566631258E-3</v>
      </c>
      <c r="S136" s="18">
        <f t="shared" si="346"/>
        <v>-6.4827826624421015E-3</v>
      </c>
      <c r="T136" s="121">
        <f t="shared" si="347"/>
        <v>268.04905071037058</v>
      </c>
      <c r="U136" s="121">
        <f t="shared" si="348"/>
        <v>268.04905071037058</v>
      </c>
      <c r="V136" s="134">
        <f t="shared" si="349"/>
        <v>-4.813728153061551E-3</v>
      </c>
      <c r="W136" s="21">
        <f t="shared" si="601"/>
        <v>3.6060337677142708E-2</v>
      </c>
      <c r="X136" s="18">
        <f t="shared" si="350"/>
        <v>-1.0478163107341766E-2</v>
      </c>
      <c r="Y136" s="353">
        <v>105304.43</v>
      </c>
      <c r="Z136" s="15">
        <v>1.9999999999999999E-6</v>
      </c>
      <c r="AA136" s="21">
        <f t="shared" si="351"/>
        <v>4.8157281530615513E-3</v>
      </c>
      <c r="AC136" s="13">
        <v>237.01</v>
      </c>
      <c r="AD136" s="68">
        <f t="shared" si="352"/>
        <v>-7.3711102734850247E-3</v>
      </c>
      <c r="AE136" s="68">
        <f t="shared" si="602"/>
        <v>-2.5573821204234737E-3</v>
      </c>
      <c r="AF136" s="68">
        <f t="shared" si="353"/>
        <v>0.43842932572677051</v>
      </c>
      <c r="AG136" s="68"/>
      <c r="AH136" s="15">
        <f t="shared" si="354"/>
        <v>4.3315578641545997E-2</v>
      </c>
      <c r="AJ136" s="13">
        <v>23.2</v>
      </c>
      <c r="AK136" s="68">
        <f t="shared" si="355"/>
        <v>-4.7190047190046949E-3</v>
      </c>
      <c r="AL136" s="68">
        <f t="shared" si="603"/>
        <v>9.4723434056856112E-5</v>
      </c>
      <c r="AM136" s="68">
        <f t="shared" si="356"/>
        <v>0.24731182795698911</v>
      </c>
      <c r="AN136" s="68"/>
      <c r="AO136" s="15">
        <f t="shared" si="357"/>
        <v>0.10318592486923434</v>
      </c>
      <c r="AQ136" s="13">
        <v>22.18</v>
      </c>
      <c r="AR136" s="68">
        <f t="shared" si="358"/>
        <v>-7.6062639821029843E-3</v>
      </c>
      <c r="AS136" s="68">
        <f t="shared" si="604"/>
        <v>-2.7925358290414332E-3</v>
      </c>
      <c r="AT136" s="68">
        <f t="shared" si="359"/>
        <v>0.28430804863925885</v>
      </c>
      <c r="AU136" s="68"/>
      <c r="AV136" s="15">
        <f t="shared" si="360"/>
        <v>3.306939916162091E-2</v>
      </c>
      <c r="AX136" s="13">
        <v>217.03</v>
      </c>
      <c r="AY136" s="68">
        <f t="shared" si="361"/>
        <v>-7.8175002285819136E-3</v>
      </c>
      <c r="AZ136" s="68">
        <f t="shared" si="605"/>
        <v>-3.0037720755203626E-3</v>
      </c>
      <c r="BA136" s="68">
        <f t="shared" si="362"/>
        <v>0.61841909023117081</v>
      </c>
      <c r="BB136" s="68"/>
      <c r="BC136" s="15">
        <f t="shared" si="363"/>
        <v>6.2882609334443423E-2</v>
      </c>
      <c r="BE136" s="13">
        <v>80.19</v>
      </c>
      <c r="BF136" s="68">
        <f t="shared" si="364"/>
        <v>-7.1808839915810116E-3</v>
      </c>
      <c r="BG136" s="68">
        <f t="shared" si="606"/>
        <v>-2.3671558385194606E-3</v>
      </c>
      <c r="BH136" s="68"/>
      <c r="BI136" s="68"/>
      <c r="BJ136" s="15">
        <f t="shared" si="365"/>
        <v>8.8502782679516709E-2</v>
      </c>
      <c r="BL136" s="13">
        <v>75.209999999999994</v>
      </c>
      <c r="BM136" s="68">
        <f t="shared" si="366"/>
        <v>-3.3130135170951502E-3</v>
      </c>
      <c r="BN136" s="68">
        <f t="shared" si="607"/>
        <v>1.5007146359664008E-3</v>
      </c>
      <c r="BO136" s="68">
        <f t="shared" si="367"/>
        <v>0.26658807679353302</v>
      </c>
      <c r="BP136" s="68"/>
      <c r="BQ136" s="15">
        <f t="shared" si="368"/>
        <v>0.13319270754859105</v>
      </c>
      <c r="BS136" s="13">
        <v>42.58</v>
      </c>
      <c r="BT136" s="68">
        <f t="shared" si="369"/>
        <v>-6.3010501750292445E-3</v>
      </c>
      <c r="BU136" s="68">
        <f t="shared" si="608"/>
        <v>-1.4873220219676934E-3</v>
      </c>
      <c r="BV136" s="68">
        <f t="shared" si="370"/>
        <v>0.14278046162104135</v>
      </c>
      <c r="BW136" s="68"/>
      <c r="BX136" s="15">
        <f t="shared" si="371"/>
        <v>0.11320261437908492</v>
      </c>
      <c r="BZ136" s="13"/>
      <c r="CA136" s="68">
        <f t="shared" si="372"/>
        <v>0</v>
      </c>
      <c r="CB136" s="68">
        <f t="shared" si="609"/>
        <v>0</v>
      </c>
      <c r="CC136" s="68">
        <f t="shared" si="373"/>
        <v>0</v>
      </c>
      <c r="CD136" s="68"/>
      <c r="CE136" s="15">
        <f t="shared" si="374"/>
        <v>0</v>
      </c>
      <c r="CG136" s="13">
        <v>30.98</v>
      </c>
      <c r="CH136" s="68">
        <f t="shared" si="375"/>
        <v>-1.6195617656398795E-2</v>
      </c>
      <c r="CI136" s="68">
        <f t="shared" si="610"/>
        <v>-1.1381889503337244E-2</v>
      </c>
      <c r="CJ136" s="68">
        <f t="shared" si="376"/>
        <v>2.4809791597750579E-2</v>
      </c>
      <c r="CK136" s="68"/>
      <c r="CL136" s="15">
        <f t="shared" si="377"/>
        <v>-9.837019790454013E-2</v>
      </c>
      <c r="CN136" s="13">
        <v>33.26</v>
      </c>
      <c r="CO136" s="68">
        <f t="shared" si="378"/>
        <v>-1.011904761904772E-2</v>
      </c>
      <c r="CP136" s="68">
        <f t="shared" si="611"/>
        <v>-5.3053194659861691E-3</v>
      </c>
      <c r="CQ136" s="68">
        <f t="shared" si="379"/>
        <v>6.1263560944479836E-2</v>
      </c>
      <c r="CR136" s="68"/>
      <c r="CS136" s="15">
        <f t="shared" si="380"/>
        <v>-6.2742754705706859E-3</v>
      </c>
      <c r="CU136" s="13">
        <v>37.659999999999997</v>
      </c>
      <c r="CV136" s="68">
        <f t="shared" si="381"/>
        <v>-1.2067156348373581E-2</v>
      </c>
      <c r="CW136" s="68">
        <f t="shared" si="612"/>
        <v>-7.2534281953120297E-3</v>
      </c>
      <c r="CX136" s="68">
        <f t="shared" si="382"/>
        <v>0.17138413685847584</v>
      </c>
      <c r="CY136" s="68"/>
      <c r="CZ136" s="15">
        <f t="shared" si="383"/>
        <v>1.0193133047210179E-2</v>
      </c>
      <c r="DB136" s="13">
        <v>20.45</v>
      </c>
      <c r="DC136" s="68">
        <f t="shared" si="384"/>
        <v>-1.5880654475457258E-2</v>
      </c>
      <c r="DD136" s="68">
        <f t="shared" si="613"/>
        <v>-1.1066926322395707E-2</v>
      </c>
      <c r="DE136" s="68">
        <f t="shared" si="385"/>
        <v>-6.4929126657521791E-2</v>
      </c>
      <c r="DF136" s="68"/>
      <c r="DG136" s="15">
        <f t="shared" si="386"/>
        <v>4.4204322200392856E-3</v>
      </c>
      <c r="DI136" s="13">
        <v>49.71</v>
      </c>
      <c r="DJ136" s="68">
        <f t="shared" si="387"/>
        <v>-7.1899340922708093E-3</v>
      </c>
      <c r="DK136" s="68">
        <f t="shared" si="614"/>
        <v>-2.3762059392092583E-3</v>
      </c>
      <c r="DL136" s="68">
        <f t="shared" si="388"/>
        <v>0.12593431483578715</v>
      </c>
      <c r="DM136" s="68"/>
      <c r="DN136" s="15">
        <f t="shared" si="389"/>
        <v>0.17907969639468702</v>
      </c>
      <c r="DP136" s="13">
        <v>42.89</v>
      </c>
      <c r="DQ136" s="68">
        <f t="shared" si="390"/>
        <v>-1.0383017997231261E-2</v>
      </c>
      <c r="DR136" s="68">
        <f t="shared" si="615"/>
        <v>-5.5692898441697097E-3</v>
      </c>
      <c r="DS136" s="68"/>
      <c r="DT136" s="68"/>
      <c r="DU136" s="15">
        <f t="shared" si="391"/>
        <v>0.12631302521008411</v>
      </c>
      <c r="DV136" s="18"/>
      <c r="DW136" s="13">
        <v>35.42</v>
      </c>
      <c r="DX136" s="68">
        <f t="shared" si="392"/>
        <v>-1.6111111111111062E-2</v>
      </c>
      <c r="DY136" s="68">
        <f t="shared" si="616"/>
        <v>-1.1297382958049511E-2</v>
      </c>
      <c r="DZ136" s="68">
        <f t="shared" si="393"/>
        <v>0.89007470651013898</v>
      </c>
      <c r="EA136" s="68"/>
      <c r="EB136" s="15">
        <f t="shared" si="394"/>
        <v>5.8261129369584788E-2</v>
      </c>
      <c r="ED136" s="13">
        <v>38.770000000000003</v>
      </c>
      <c r="EE136" s="68">
        <f t="shared" si="395"/>
        <v>-9.7062579821199351E-3</v>
      </c>
      <c r="EF136" s="68">
        <f t="shared" si="617"/>
        <v>-4.8925298290583841E-3</v>
      </c>
      <c r="EG136" s="68">
        <f t="shared" si="396"/>
        <v>0.84355682358535433</v>
      </c>
      <c r="EH136" s="68"/>
      <c r="EI136" s="15">
        <f t="shared" si="397"/>
        <v>5.1247288503253809E-2</v>
      </c>
      <c r="EK136" s="13">
        <v>125.75</v>
      </c>
      <c r="EL136" s="68">
        <f t="shared" si="398"/>
        <v>-4.7487138899880831E-3</v>
      </c>
      <c r="EM136" s="68">
        <f t="shared" si="618"/>
        <v>6.5014263073467915E-5</v>
      </c>
      <c r="EN136" s="68">
        <f t="shared" si="399"/>
        <v>0.94840409048651975</v>
      </c>
      <c r="EO136" s="68"/>
      <c r="EP136" s="15">
        <f t="shared" si="400"/>
        <v>0.12982929020664874</v>
      </c>
      <c r="ER136" s="13">
        <v>38.299999999999997</v>
      </c>
      <c r="ES136" s="68">
        <f t="shared" si="401"/>
        <v>-1.0335917312661645E-2</v>
      </c>
      <c r="ET136" s="68">
        <f t="shared" si="619"/>
        <v>-5.5221891596000938E-3</v>
      </c>
      <c r="EU136" s="68">
        <f t="shared" si="402"/>
        <v>9.7106846175880862E-2</v>
      </c>
      <c r="EV136" s="68"/>
      <c r="EW136" s="15">
        <f t="shared" si="403"/>
        <v>-1.5170995114425389E-2</v>
      </c>
      <c r="EY136" s="13">
        <v>39.18</v>
      </c>
      <c r="EZ136" s="68">
        <f t="shared" si="404"/>
        <v>1.1357769747031433E-2</v>
      </c>
      <c r="FA136" s="68">
        <f t="shared" si="620"/>
        <v>1.6171497900092986E-2</v>
      </c>
      <c r="FB136" s="68"/>
      <c r="FC136" s="68"/>
      <c r="FD136" s="15">
        <f t="shared" si="405"/>
        <v>0.59397884458909689</v>
      </c>
      <c r="FF136" s="13">
        <v>58.38</v>
      </c>
      <c r="FG136" s="68">
        <f t="shared" si="406"/>
        <v>-8.4918478260869561E-3</v>
      </c>
      <c r="FH136" s="68">
        <f t="shared" si="621"/>
        <v>-3.678119673025405E-3</v>
      </c>
      <c r="FI136" s="68">
        <f t="shared" si="407"/>
        <v>-1.1848341232227416E-2</v>
      </c>
      <c r="FJ136" s="68"/>
      <c r="FK136" s="15">
        <f t="shared" si="408"/>
        <v>2.7997886951928216E-2</v>
      </c>
      <c r="FM136" s="13">
        <v>195.9</v>
      </c>
      <c r="FN136" s="68">
        <f t="shared" si="409"/>
        <v>-5.8865320207043366E-3</v>
      </c>
      <c r="FO136" s="68">
        <f t="shared" si="622"/>
        <v>-1.0728038676427855E-3</v>
      </c>
      <c r="FP136" s="68">
        <f t="shared" si="410"/>
        <v>0.68472652218782248</v>
      </c>
      <c r="FQ136" s="68"/>
      <c r="FR136" s="15">
        <f t="shared" si="411"/>
        <v>7.8388197732026918E-2</v>
      </c>
      <c r="FT136" s="13">
        <v>92</v>
      </c>
      <c r="FU136" s="68">
        <f t="shared" si="412"/>
        <v>-1.2769610473226717E-2</v>
      </c>
      <c r="FV136" s="68">
        <f t="shared" si="623"/>
        <v>-7.9558823201651661E-3</v>
      </c>
      <c r="FW136" s="68">
        <f t="shared" si="413"/>
        <v>4.5098261956151298E-2</v>
      </c>
      <c r="FX136" s="68"/>
      <c r="FY136" s="15">
        <f t="shared" si="414"/>
        <v>2.018185850521172E-2</v>
      </c>
      <c r="GA136" s="13">
        <v>18.34</v>
      </c>
      <c r="GB136" s="68">
        <f t="shared" si="415"/>
        <v>-3.2608695652173222E-3</v>
      </c>
      <c r="GC136" s="68">
        <f t="shared" si="624"/>
        <v>1.5528585878442289E-3</v>
      </c>
      <c r="GD136" s="68"/>
      <c r="GE136" s="68"/>
      <c r="GF136" s="15">
        <f t="shared" si="416"/>
        <v>5.2208835341365473E-2</v>
      </c>
      <c r="GG136" s="18"/>
      <c r="GH136" s="13">
        <v>18.3</v>
      </c>
      <c r="GI136" s="68">
        <f t="shared" si="417"/>
        <v>-1.4008620689655067E-2</v>
      </c>
      <c r="GJ136" s="68">
        <f t="shared" si="625"/>
        <v>-9.1948925365935158E-3</v>
      </c>
      <c r="GK136" s="68">
        <f t="shared" si="418"/>
        <v>-4.7866805411030083E-2</v>
      </c>
      <c r="GL136" s="68"/>
      <c r="GM136" s="15">
        <f t="shared" si="419"/>
        <v>-3.1746031746031633E-2</v>
      </c>
      <c r="GO136" s="13">
        <v>25.36</v>
      </c>
      <c r="GP136" s="68">
        <f t="shared" si="420"/>
        <v>-1.2076353720296154E-2</v>
      </c>
      <c r="GQ136" s="68">
        <f t="shared" si="626"/>
        <v>-7.262625567234603E-3</v>
      </c>
      <c r="GR136" s="68"/>
      <c r="GS136" s="68"/>
      <c r="GT136" s="15">
        <f t="shared" si="421"/>
        <v>-6.9357798165137638E-2</v>
      </c>
      <c r="GV136" s="13">
        <v>15.71</v>
      </c>
      <c r="GW136" s="68">
        <f t="shared" si="422"/>
        <v>-6.3613231552161489E-4</v>
      </c>
      <c r="GX136" s="68">
        <f t="shared" si="627"/>
        <v>4.1775958375399359E-3</v>
      </c>
      <c r="GY136" s="68">
        <f t="shared" si="423"/>
        <v>0.32573839662447268</v>
      </c>
      <c r="GZ136" s="68"/>
      <c r="HA136" s="15">
        <f t="shared" si="424"/>
        <v>0.14504373177842567</v>
      </c>
      <c r="HD136" s="13">
        <v>293.94</v>
      </c>
      <c r="HE136" s="68">
        <f t="shared" si="425"/>
        <v>-6.7892817504360312E-2</v>
      </c>
      <c r="HF136" s="68">
        <f t="shared" si="628"/>
        <v>-6.3079089351298759E-2</v>
      </c>
      <c r="HG136" s="68">
        <f t="shared" si="426"/>
        <v>0.6512555474411551</v>
      </c>
      <c r="HH136" s="68"/>
      <c r="HI136" s="15">
        <f t="shared" si="427"/>
        <v>-0.27213748019017431</v>
      </c>
      <c r="HK136" s="13">
        <v>44.78</v>
      </c>
      <c r="HL136" s="68">
        <f t="shared" si="428"/>
        <v>2.6869682042096857E-3</v>
      </c>
      <c r="HM136" s="68">
        <f t="shared" si="629"/>
        <v>7.5006963572712363E-3</v>
      </c>
      <c r="HN136" s="68">
        <f t="shared" si="429"/>
        <v>17.056451612903228</v>
      </c>
      <c r="HO136" s="68"/>
      <c r="HP136" s="15">
        <f t="shared" si="430"/>
        <v>0.69749810462471584</v>
      </c>
      <c r="HR136" s="13">
        <v>111.12</v>
      </c>
      <c r="HS136" s="68">
        <f t="shared" si="431"/>
        <v>-9.625668449197846E-3</v>
      </c>
      <c r="HT136" s="68">
        <f t="shared" si="630"/>
        <v>-4.811940296136295E-3</v>
      </c>
      <c r="HU136" s="68">
        <f t="shared" si="432"/>
        <v>2.052747252747253</v>
      </c>
      <c r="HV136" s="68"/>
      <c r="HW136" s="15">
        <f t="shared" si="433"/>
        <v>3.3001766291717131E-2</v>
      </c>
      <c r="HY136" s="13">
        <v>158.24</v>
      </c>
      <c r="HZ136" s="68">
        <f t="shared" si="434"/>
        <v>-6.9034768419731036E-3</v>
      </c>
      <c r="IA136" s="68">
        <f t="shared" si="631"/>
        <v>-2.0897486889115526E-3</v>
      </c>
      <c r="IB136" s="68">
        <f t="shared" si="435"/>
        <v>0.49423984891406986</v>
      </c>
      <c r="IC136" s="68"/>
      <c r="ID136" s="15">
        <f t="shared" si="436"/>
        <v>0.1783453719562143</v>
      </c>
      <c r="IF136" s="13">
        <v>274.18</v>
      </c>
      <c r="IG136" s="68">
        <f t="shared" si="437"/>
        <v>-3.6339850279816844E-3</v>
      </c>
      <c r="IH136" s="68">
        <f t="shared" si="632"/>
        <v>1.1797431250798666E-3</v>
      </c>
      <c r="II136" s="68">
        <f t="shared" si="438"/>
        <v>0.56674285714285721</v>
      </c>
      <c r="IJ136" s="68"/>
      <c r="IK136" s="15">
        <f t="shared" si="439"/>
        <v>0.18262594893029677</v>
      </c>
      <c r="IM136" s="13">
        <v>253.57</v>
      </c>
      <c r="IN136" s="68">
        <f t="shared" si="440"/>
        <v>5.9108219612820558E-3</v>
      </c>
      <c r="IO136" s="68">
        <f t="shared" si="633"/>
        <v>1.0724550114343607E-2</v>
      </c>
      <c r="IP136" s="68">
        <f t="shared" si="441"/>
        <v>3.9515719586018352</v>
      </c>
      <c r="IQ136" s="68"/>
      <c r="IR136" s="15">
        <f t="shared" si="442"/>
        <v>0.35230121060210123</v>
      </c>
      <c r="IT136" s="13">
        <v>75.17</v>
      </c>
      <c r="IU136" s="68">
        <f t="shared" si="443"/>
        <v>2.3417290673927827E-2</v>
      </c>
      <c r="IV136" s="68">
        <f t="shared" si="634"/>
        <v>2.8231018826989376E-2</v>
      </c>
      <c r="IW136" s="68">
        <f t="shared" si="444"/>
        <v>3.1189041095890411</v>
      </c>
      <c r="IX136" s="68"/>
      <c r="IY136" s="15">
        <f t="shared" si="445"/>
        <v>0.4627359408445223</v>
      </c>
      <c r="JA136" s="13">
        <v>718.35</v>
      </c>
      <c r="JB136" s="68">
        <f t="shared" si="446"/>
        <v>-9.1792881879246215E-4</v>
      </c>
      <c r="JC136" s="68">
        <f t="shared" si="635"/>
        <v>3.8957993342690891E-3</v>
      </c>
      <c r="JD136" s="68">
        <f t="shared" si="447"/>
        <v>0.4529733009708739</v>
      </c>
      <c r="JE136" s="68"/>
      <c r="JF136" s="15">
        <f t="shared" si="448"/>
        <v>0.22687913101398785</v>
      </c>
      <c r="JH136" s="13">
        <v>497.72</v>
      </c>
      <c r="JI136" s="68">
        <f t="shared" si="449"/>
        <v>-2.2452088846121958E-3</v>
      </c>
      <c r="JJ136" s="68">
        <f t="shared" si="636"/>
        <v>2.5685192684493552E-3</v>
      </c>
      <c r="JK136" s="68">
        <f t="shared" si="450"/>
        <v>0.22383141950871679</v>
      </c>
      <c r="JL136" s="68"/>
      <c r="JM136" s="15">
        <f t="shared" si="451"/>
        <v>0.18083036773428238</v>
      </c>
      <c r="JO136" s="13">
        <v>13.06</v>
      </c>
      <c r="JP136" s="68">
        <f t="shared" si="452"/>
        <v>0</v>
      </c>
      <c r="JQ136" s="68">
        <f t="shared" si="637"/>
        <v>4.813728153061551E-3</v>
      </c>
      <c r="JR136" s="68">
        <f t="shared" si="453"/>
        <v>-0.55930487599122669</v>
      </c>
      <c r="JS136" s="68"/>
      <c r="JT136" s="15">
        <f t="shared" si="454"/>
        <v>0.28164867517173708</v>
      </c>
      <c r="JV136" s="13">
        <v>1.81</v>
      </c>
      <c r="JW136" s="68">
        <f t="shared" si="455"/>
        <v>-5.4945054945054993E-3</v>
      </c>
      <c r="JX136" s="68">
        <f t="shared" si="638"/>
        <v>-6.8077734144394823E-4</v>
      </c>
      <c r="JY136" s="68">
        <f t="shared" si="456"/>
        <v>-0.28458498023715406</v>
      </c>
      <c r="JZ136" s="68"/>
      <c r="KA136" s="15">
        <f t="shared" si="457"/>
        <v>5.5555555555555601E-3</v>
      </c>
      <c r="KC136" s="13">
        <v>19.149999999999999</v>
      </c>
      <c r="KD136" s="68">
        <f t="shared" si="458"/>
        <v>-6.2272963155163988E-3</v>
      </c>
      <c r="KE136" s="68">
        <f t="shared" si="639"/>
        <v>-1.4135681624548478E-3</v>
      </c>
      <c r="KF136" s="68">
        <f t="shared" si="459"/>
        <v>-1.6940451745379972E-2</v>
      </c>
      <c r="KG136" s="68"/>
      <c r="KH136" s="15">
        <f t="shared" si="460"/>
        <v>-0.13660955816050502</v>
      </c>
      <c r="KI136" s="18"/>
      <c r="KJ136" s="13">
        <v>92.73</v>
      </c>
      <c r="KK136" s="68">
        <f t="shared" si="461"/>
        <v>-9.400705052878917E-3</v>
      </c>
      <c r="KL136" s="68">
        <f t="shared" si="640"/>
        <v>-4.586976899817366E-3</v>
      </c>
      <c r="KM136" s="68">
        <f t="shared" si="462"/>
        <v>3.3947867298578194</v>
      </c>
      <c r="KN136" s="68"/>
      <c r="KO136" s="15">
        <f t="shared" si="463"/>
        <v>0.3797054009819969</v>
      </c>
      <c r="KQ136" s="13">
        <v>1.659</v>
      </c>
      <c r="KR136" s="68">
        <f t="shared" si="464"/>
        <v>-2.4117647058823487E-2</v>
      </c>
      <c r="KS136" s="68">
        <f t="shared" si="641"/>
        <v>-1.9303918905761934E-2</v>
      </c>
      <c r="KT136" s="68">
        <f t="shared" si="465"/>
        <v>-0.36679389312977101</v>
      </c>
      <c r="KU136" s="68"/>
      <c r="KV136" s="15">
        <f t="shared" si="466"/>
        <v>0.64257425742574259</v>
      </c>
      <c r="KW136" s="18"/>
      <c r="KX136" s="13">
        <v>47.28</v>
      </c>
      <c r="KY136" s="68">
        <f t="shared" si="467"/>
        <v>-1.314965560425789E-2</v>
      </c>
      <c r="KZ136" s="68">
        <f t="shared" si="642"/>
        <v>-8.3359274511963389E-3</v>
      </c>
      <c r="LA136" s="68">
        <f t="shared" si="468"/>
        <v>-0.34269428611149733</v>
      </c>
      <c r="LB136" s="68"/>
      <c r="LC136" s="15">
        <f t="shared" si="469"/>
        <v>0.99409531843104171</v>
      </c>
      <c r="LD136" s="18"/>
      <c r="LE136" s="13">
        <v>56.15</v>
      </c>
      <c r="LF136" s="68">
        <f t="shared" si="470"/>
        <v>1.5187127101789844E-2</v>
      </c>
      <c r="LG136" s="68">
        <f t="shared" si="643"/>
        <v>2.0000855254851395E-2</v>
      </c>
      <c r="LH136" s="68">
        <f t="shared" si="471"/>
        <v>0.56712252302539778</v>
      </c>
      <c r="LI136" s="68"/>
      <c r="LJ136" s="15">
        <f t="shared" si="472"/>
        <v>0.2177401865105183</v>
      </c>
      <c r="LL136" s="13">
        <v>122.08</v>
      </c>
      <c r="LM136" s="68">
        <f t="shared" si="473"/>
        <v>1.6824920872896852E-2</v>
      </c>
      <c r="LN136" s="68">
        <f t="shared" si="644"/>
        <v>2.1638649025958405E-2</v>
      </c>
      <c r="LO136" s="68">
        <f t="shared" si="474"/>
        <v>0.3952</v>
      </c>
      <c r="LP136" s="68"/>
      <c r="LQ136" s="15">
        <f t="shared" si="475"/>
        <v>0.56092571282444714</v>
      </c>
      <c r="LS136" s="13">
        <v>16.07</v>
      </c>
      <c r="LT136" s="68">
        <f t="shared" si="476"/>
        <v>1.3240857503152639E-2</v>
      </c>
      <c r="LU136" s="68">
        <f t="shared" si="645"/>
        <v>1.8054585656214192E-2</v>
      </c>
      <c r="LV136" s="68"/>
      <c r="LW136" s="68"/>
      <c r="LX136" s="15">
        <f t="shared" si="477"/>
        <v>0.73729729729729732</v>
      </c>
      <c r="LZ136" s="13">
        <v>16.21</v>
      </c>
      <c r="MA136" s="68">
        <f t="shared" si="478"/>
        <v>-4.4784914555097116E-2</v>
      </c>
      <c r="MB136" s="68">
        <f t="shared" si="646"/>
        <v>-3.9971186402035563E-2</v>
      </c>
      <c r="MC136" s="68">
        <f t="shared" si="479"/>
        <v>-0.27146067415730335</v>
      </c>
      <c r="MD136" s="68"/>
      <c r="ME136" s="15">
        <f t="shared" si="480"/>
        <v>0.20252225519287836</v>
      </c>
      <c r="MG136" s="13">
        <v>56.04</v>
      </c>
      <c r="MH136" s="68">
        <f t="shared" si="481"/>
        <v>4.3186895011169034E-2</v>
      </c>
      <c r="MI136" s="68">
        <f t="shared" si="647"/>
        <v>4.8000623164230587E-2</v>
      </c>
      <c r="MJ136" s="68">
        <f t="shared" si="482"/>
        <v>6.5525606469002691</v>
      </c>
      <c r="MK136" s="68"/>
      <c r="ML136" s="15">
        <f t="shared" si="483"/>
        <v>1.6396608572774376</v>
      </c>
      <c r="MN136" s="13">
        <v>143.80000000000001</v>
      </c>
      <c r="MO136" s="68">
        <f t="shared" si="484"/>
        <v>6.2276957525716518E-3</v>
      </c>
      <c r="MP136" s="68">
        <f t="shared" si="648"/>
        <v>1.1041423905633202E-2</v>
      </c>
      <c r="MQ136" s="68">
        <f t="shared" si="485"/>
        <v>0.14217633042096905</v>
      </c>
      <c r="MR136" s="68"/>
      <c r="MS136" s="15">
        <f t="shared" si="486"/>
        <v>0.29095969117515047</v>
      </c>
      <c r="MU136" s="13">
        <v>13.11</v>
      </c>
      <c r="MV136" s="68">
        <f t="shared" si="487"/>
        <v>5.3012048192771097E-2</v>
      </c>
      <c r="MW136" s="68">
        <f t="shared" si="649"/>
        <v>5.782577634583265E-2</v>
      </c>
      <c r="MX136" s="68">
        <f t="shared" si="488"/>
        <v>-0.37182558696693824</v>
      </c>
      <c r="MY136" s="68"/>
      <c r="MZ136" s="15">
        <f t="shared" si="489"/>
        <v>0.22867853795688842</v>
      </c>
      <c r="NB136" s="13">
        <v>248.55</v>
      </c>
      <c r="NC136" s="68">
        <f t="shared" si="490"/>
        <v>6.7644199611147761E-3</v>
      </c>
      <c r="ND136" s="68">
        <f t="shared" si="650"/>
        <v>1.1578148114176328E-2</v>
      </c>
      <c r="NE136" s="68">
        <f t="shared" si="491"/>
        <v>0.83472355503063422</v>
      </c>
      <c r="NF136" s="68"/>
      <c r="NG136" s="15">
        <f t="shared" si="492"/>
        <v>0.49019725403201647</v>
      </c>
      <c r="NI136" s="13">
        <v>6.16</v>
      </c>
      <c r="NJ136" s="68">
        <f t="shared" si="493"/>
        <v>1.4827018121911013E-2</v>
      </c>
      <c r="NK136" s="68">
        <f t="shared" si="651"/>
        <v>1.9640746274972566E-2</v>
      </c>
      <c r="NL136" s="68">
        <f t="shared" si="494"/>
        <v>-0.9510917030567686</v>
      </c>
      <c r="NM136" s="68"/>
      <c r="NN136" s="15">
        <f t="shared" si="495"/>
        <v>0.25714285714285706</v>
      </c>
      <c r="NP136" s="13">
        <v>530.37</v>
      </c>
      <c r="NQ136" s="68">
        <f t="shared" si="496"/>
        <v>2.5781370880396181E-2</v>
      </c>
      <c r="NR136" s="68">
        <f t="shared" si="652"/>
        <v>3.059509903345773E-2</v>
      </c>
      <c r="NS136" s="68">
        <f t="shared" si="497"/>
        <v>3.0409142857142859</v>
      </c>
      <c r="NT136" s="68"/>
      <c r="NU136" s="15">
        <f t="shared" si="498"/>
        <v>0.61240993524458087</v>
      </c>
      <c r="NW136" s="13">
        <v>176.79</v>
      </c>
      <c r="NX136" s="68">
        <f t="shared" si="499"/>
        <v>-1.5262073191110172E-2</v>
      </c>
      <c r="NY136" s="68">
        <f t="shared" si="653"/>
        <v>-1.0448345038048621E-2</v>
      </c>
      <c r="NZ136" s="68">
        <f t="shared" si="500"/>
        <v>5.860263996358678E-3</v>
      </c>
      <c r="OA136" s="68"/>
      <c r="OB136" s="15">
        <f t="shared" si="501"/>
        <v>-6.6085578446909765E-2</v>
      </c>
      <c r="OD136" s="13">
        <v>2.2549999999999999</v>
      </c>
      <c r="OE136" s="68">
        <f t="shared" si="502"/>
        <v>2.0361990950226214E-2</v>
      </c>
      <c r="OF136" s="68">
        <f t="shared" si="654"/>
        <v>2.5175719103287766E-2</v>
      </c>
      <c r="OG136" s="68">
        <f t="shared" si="503"/>
        <v>-0.99000753312358758</v>
      </c>
      <c r="OH136" s="68"/>
      <c r="OI136" s="15">
        <f t="shared" si="504"/>
        <v>0.54452054794520544</v>
      </c>
      <c r="OK136" s="13">
        <v>183.45</v>
      </c>
      <c r="OL136" s="68">
        <f t="shared" si="505"/>
        <v>4.4406490179333805E-2</v>
      </c>
      <c r="OM136" s="68">
        <f t="shared" si="655"/>
        <v>4.9220218332395357E-2</v>
      </c>
      <c r="ON136" s="68">
        <f t="shared" si="506"/>
        <v>3.3215547703180208</v>
      </c>
      <c r="OO136" s="68"/>
      <c r="OP136" s="15">
        <f t="shared" si="507"/>
        <v>1.7540909773307309</v>
      </c>
      <c r="OR136" s="13">
        <v>6.65</v>
      </c>
      <c r="OS136" s="68">
        <f t="shared" si="508"/>
        <v>-6.4697609001406461E-2</v>
      </c>
      <c r="OT136" s="68">
        <f t="shared" si="656"/>
        <v>-5.9883880848344909E-2</v>
      </c>
      <c r="OU136" s="68">
        <f t="shared" si="509"/>
        <v>-0.13636363636363633</v>
      </c>
      <c r="OV136" s="68"/>
      <c r="OW136" s="15">
        <f t="shared" si="510"/>
        <v>4.9375</v>
      </c>
      <c r="OY136" s="13">
        <v>145.9</v>
      </c>
      <c r="OZ136" s="68">
        <f t="shared" si="511"/>
        <v>1.0291595197255965E-3</v>
      </c>
      <c r="PA136" s="68">
        <f t="shared" si="657"/>
        <v>5.8428876727871478E-3</v>
      </c>
      <c r="PB136" s="68">
        <f t="shared" si="665"/>
        <v>3.4892307692307694</v>
      </c>
      <c r="PC136" s="68"/>
      <c r="PD136" s="15">
        <f t="shared" si="512"/>
        <v>0.27367961588825851</v>
      </c>
      <c r="PE136" s="18"/>
      <c r="PF136" s="13">
        <v>256.48</v>
      </c>
      <c r="PG136" s="68">
        <f t="shared" si="513"/>
        <v>2.9327806671099535E-3</v>
      </c>
      <c r="PH136" s="68">
        <f t="shared" si="658"/>
        <v>7.7465088201715045E-3</v>
      </c>
      <c r="PI136" s="68">
        <f t="shared" si="514"/>
        <v>-0.26341183228029863</v>
      </c>
      <c r="PJ136" s="68"/>
      <c r="PK136" s="15">
        <f t="shared" si="515"/>
        <v>0.22641419212929767</v>
      </c>
      <c r="PM136" s="13"/>
      <c r="PN136" s="68">
        <f t="shared" si="516"/>
        <v>0</v>
      </c>
      <c r="PO136" s="68">
        <f t="shared" si="517"/>
        <v>4.813728153061551E-3</v>
      </c>
      <c r="PP136" s="68">
        <f t="shared" si="518"/>
        <v>0</v>
      </c>
      <c r="PQ136" s="68"/>
      <c r="PR136" s="15">
        <f t="shared" si="519"/>
        <v>0</v>
      </c>
      <c r="PT136" s="13">
        <v>6.16</v>
      </c>
      <c r="PU136" s="68">
        <f t="shared" si="520"/>
        <v>-1.6207455429497223E-3</v>
      </c>
      <c r="PV136" s="68">
        <f t="shared" si="659"/>
        <v>3.1929826101118287E-3</v>
      </c>
      <c r="PW136" s="68">
        <f t="shared" si="521"/>
        <v>-0.29357798165137616</v>
      </c>
      <c r="PX136" s="68"/>
      <c r="PY136" s="15">
        <f t="shared" si="522"/>
        <v>0.20077972709551661</v>
      </c>
      <c r="QA136" s="13">
        <v>224.97</v>
      </c>
      <c r="QB136" s="68">
        <f t="shared" si="523"/>
        <v>6.7573614964646506E-3</v>
      </c>
      <c r="QC136" s="68">
        <f t="shared" si="660"/>
        <v>1.1571089649526202E-2</v>
      </c>
      <c r="QD136" s="68">
        <f t="shared" si="524"/>
        <v>-0.33320489641068196</v>
      </c>
      <c r="QE136" s="68"/>
      <c r="QF136" s="15">
        <f t="shared" si="525"/>
        <v>0.17330760404714712</v>
      </c>
      <c r="QH136" s="13">
        <v>1.73</v>
      </c>
      <c r="QI136" s="68">
        <f t="shared" si="526"/>
        <v>-1.7045454545454562E-2</v>
      </c>
      <c r="QJ136" s="68">
        <f t="shared" si="661"/>
        <v>-1.2231726392393011E-2</v>
      </c>
      <c r="QK136" s="68">
        <f t="shared" si="527"/>
        <v>-0.31075697211155373</v>
      </c>
      <c r="QL136" s="68"/>
      <c r="QM136" s="15">
        <f t="shared" si="528"/>
        <v>0.3307692307692307</v>
      </c>
      <c r="QO136" s="13">
        <v>9.61</v>
      </c>
      <c r="QP136" s="68">
        <f t="shared" si="529"/>
        <v>-3.2225579053373643E-2</v>
      </c>
      <c r="QQ136" s="68">
        <f t="shared" si="662"/>
        <v>-2.741185090031209E-2</v>
      </c>
      <c r="QR136" s="68">
        <f t="shared" si="530"/>
        <v>-0.98828591628269824</v>
      </c>
      <c r="QS136" s="68"/>
      <c r="QT136" s="15">
        <f t="shared" si="531"/>
        <v>-0.16289198606271785</v>
      </c>
      <c r="QV136" s="13">
        <v>1.9</v>
      </c>
      <c r="QW136" s="68">
        <f t="shared" si="532"/>
        <v>-2.5641025641025664E-2</v>
      </c>
      <c r="QX136" s="68">
        <f t="shared" si="663"/>
        <v>-2.0827297487964115E-2</v>
      </c>
      <c r="QY136" s="68">
        <f t="shared" si="533"/>
        <v>-0.46175637393767704</v>
      </c>
      <c r="QZ136" s="68"/>
      <c r="RA136" s="15">
        <f t="shared" si="534"/>
        <v>-0.22353902738046594</v>
      </c>
      <c r="RC136" s="13">
        <v>41.88</v>
      </c>
      <c r="RD136" s="68">
        <f t="shared" si="535"/>
        <v>-4.8614266242616999E-2</v>
      </c>
      <c r="RE136" s="68">
        <f t="shared" si="664"/>
        <v>-4.3800538089555446E-2</v>
      </c>
      <c r="RF136" s="68">
        <f t="shared" si="536"/>
        <v>-9.5268956578094546E-2</v>
      </c>
      <c r="RG136" s="68"/>
      <c r="RH136" s="15">
        <f t="shared" si="537"/>
        <v>0.69212121212121225</v>
      </c>
      <c r="RJ136" s="13">
        <v>229.16</v>
      </c>
      <c r="RK136" s="68">
        <f t="shared" si="538"/>
        <v>-2.4020442930153384E-2</v>
      </c>
      <c r="RL136" s="68">
        <f t="shared" si="539"/>
        <v>-1.9206714777091835E-2</v>
      </c>
      <c r="RM136" s="68">
        <f t="shared" si="540"/>
        <v>6.2992856480192885E-2</v>
      </c>
      <c r="RN136" s="68"/>
      <c r="RO136" s="15">
        <f t="shared" si="541"/>
        <v>0.16490443269621796</v>
      </c>
      <c r="RQ136" s="13">
        <v>14.5</v>
      </c>
      <c r="RR136" s="68">
        <f t="shared" si="542"/>
        <v>0</v>
      </c>
      <c r="RS136" s="68">
        <f t="shared" si="543"/>
        <v>4.813728153061551E-3</v>
      </c>
      <c r="RT136" s="68">
        <f t="shared" si="544"/>
        <v>-9.5628415300546832E-3</v>
      </c>
      <c r="RU136" s="68"/>
      <c r="RV136" s="15">
        <f t="shared" si="545"/>
        <v>-0.30422264875239924</v>
      </c>
      <c r="RX136" s="13">
        <v>139.12</v>
      </c>
      <c r="RY136" s="68">
        <f t="shared" si="546"/>
        <v>3.5427210479309246E-2</v>
      </c>
      <c r="RZ136" s="68">
        <f t="shared" si="547"/>
        <v>4.0240938632370798E-2</v>
      </c>
      <c r="SA136" s="68">
        <f t="shared" si="548"/>
        <v>4.5543363895986788E-2</v>
      </c>
      <c r="SB136" s="68"/>
      <c r="SC136" s="15">
        <f t="shared" si="549"/>
        <v>0.83948168716117955</v>
      </c>
      <c r="SE136" s="13">
        <v>13.75</v>
      </c>
      <c r="SF136" s="68">
        <f t="shared" si="550"/>
        <v>2.2304832713754701E-2</v>
      </c>
      <c r="SG136" s="68">
        <f t="shared" si="551"/>
        <v>2.7118560866816251E-2</v>
      </c>
      <c r="SH136" s="68">
        <f t="shared" si="552"/>
        <v>0.1</v>
      </c>
      <c r="SI136" s="68"/>
      <c r="SJ136" s="15">
        <f t="shared" si="553"/>
        <v>-9.8951507208387926E-2</v>
      </c>
      <c r="SL136" s="13">
        <v>0.83299999999999996</v>
      </c>
      <c r="SM136" s="68">
        <f t="shared" si="554"/>
        <v>-4.3628013777267549E-2</v>
      </c>
      <c r="SN136" s="68">
        <f t="shared" si="555"/>
        <v>-3.8814285624205996E-2</v>
      </c>
      <c r="SO136" s="68">
        <f t="shared" si="556"/>
        <v>-0.41338028169014085</v>
      </c>
      <c r="SP136" s="68"/>
      <c r="SQ136" s="15">
        <f t="shared" si="557"/>
        <v>-0.17524752475247529</v>
      </c>
      <c r="SS136" s="13">
        <v>16.760000000000002</v>
      </c>
      <c r="ST136" s="68">
        <f t="shared" si="558"/>
        <v>-1.7867778439545911E-3</v>
      </c>
      <c r="SU136" s="68">
        <f t="shared" si="559"/>
        <v>3.0269503091069601E-3</v>
      </c>
      <c r="SV136" s="68">
        <f t="shared" si="560"/>
        <v>3.8413878562577511E-2</v>
      </c>
      <c r="SW136" s="68"/>
      <c r="SX136" s="15">
        <f t="shared" si="561"/>
        <v>0.99523809523809537</v>
      </c>
      <c r="SZ136" s="13">
        <v>31.05</v>
      </c>
      <c r="TA136" s="68">
        <f t="shared" si="562"/>
        <v>-2.4811557788944696E-2</v>
      </c>
      <c r="TB136" s="68">
        <f t="shared" si="563"/>
        <v>-1.9997829635883146E-2</v>
      </c>
      <c r="TC136" s="68">
        <f t="shared" si="564"/>
        <v>-0.2308645033440673</v>
      </c>
      <c r="TD136" s="68"/>
      <c r="TE136" s="15">
        <f t="shared" si="565"/>
        <v>0.99038461538461553</v>
      </c>
      <c r="TG136" s="417">
        <v>0.16450000000000001</v>
      </c>
      <c r="TH136" s="68">
        <f t="shared" si="566"/>
        <v>-4.6929316338354551E-2</v>
      </c>
      <c r="TI136" s="68">
        <f t="shared" si="567"/>
        <v>-4.2115588185292999E-2</v>
      </c>
      <c r="TJ136" s="68">
        <f t="shared" si="568"/>
        <v>-0.25227272727272726</v>
      </c>
      <c r="TK136" s="68"/>
      <c r="TL136" s="15">
        <f t="shared" si="569"/>
        <v>-2.9498525073746337E-2</v>
      </c>
      <c r="TN136" s="13">
        <v>73.569999999999993</v>
      </c>
      <c r="TO136" s="68">
        <f t="shared" si="570"/>
        <v>-5.800256081946225E-2</v>
      </c>
      <c r="TP136" s="68">
        <f t="shared" si="571"/>
        <v>-5.3188832666400697E-2</v>
      </c>
      <c r="TQ136" s="68">
        <f t="shared" si="572"/>
        <v>7.2347372333525201E-2</v>
      </c>
      <c r="TR136" s="68"/>
      <c r="TS136" s="15">
        <f t="shared" si="573"/>
        <v>1.472941176470588</v>
      </c>
      <c r="TU136" s="417">
        <v>3.05</v>
      </c>
      <c r="TV136" s="68">
        <f t="shared" si="574"/>
        <v>1.3289036544850511E-2</v>
      </c>
      <c r="TW136" s="68">
        <f t="shared" si="575"/>
        <v>1.8102764697912062E-2</v>
      </c>
      <c r="TX136" s="68">
        <f t="shared" si="576"/>
        <v>-0.30839002267573701</v>
      </c>
      <c r="TY136" s="68"/>
      <c r="TZ136" s="15">
        <f t="shared" si="577"/>
        <v>0.783625730994152</v>
      </c>
      <c r="UB136" s="13"/>
      <c r="UC136" s="68">
        <f t="shared" si="578"/>
        <v>0</v>
      </c>
      <c r="UD136" s="68">
        <f t="shared" si="579"/>
        <v>4.813728153061551E-3</v>
      </c>
      <c r="UE136" s="68">
        <f t="shared" si="580"/>
        <v>0</v>
      </c>
      <c r="UF136" s="68"/>
      <c r="UG136" s="15">
        <f t="shared" si="581"/>
        <v>0</v>
      </c>
      <c r="UI136" s="417"/>
      <c r="UJ136" s="68">
        <f t="shared" si="582"/>
        <v>0</v>
      </c>
      <c r="UK136" s="68">
        <f t="shared" si="583"/>
        <v>4.813728153061551E-3</v>
      </c>
      <c r="UL136" s="68">
        <f t="shared" si="584"/>
        <v>0</v>
      </c>
      <c r="UM136" s="68"/>
      <c r="UN136" s="15">
        <f t="shared" si="585"/>
        <v>0</v>
      </c>
      <c r="UP136" s="417"/>
      <c r="UQ136" s="68">
        <f t="shared" si="586"/>
        <v>0</v>
      </c>
      <c r="UR136" s="68">
        <f t="shared" si="587"/>
        <v>4.813728153061551E-3</v>
      </c>
      <c r="US136" s="68">
        <f t="shared" si="588"/>
        <v>0</v>
      </c>
      <c r="UT136" s="68"/>
      <c r="UU136" s="15">
        <f t="shared" si="589"/>
        <v>0</v>
      </c>
      <c r="UW136" s="417"/>
      <c r="UX136" s="68">
        <f t="shared" si="590"/>
        <v>0</v>
      </c>
      <c r="UY136" s="68">
        <f t="shared" si="591"/>
        <v>4.813728153061551E-3</v>
      </c>
      <c r="UZ136" s="68">
        <f t="shared" si="592"/>
        <v>0</v>
      </c>
      <c r="VA136" s="68"/>
      <c r="VB136" s="15">
        <f t="shared" si="593"/>
        <v>0</v>
      </c>
      <c r="VD136" s="417"/>
      <c r="VE136" s="68">
        <f t="shared" si="594"/>
        <v>0</v>
      </c>
      <c r="VF136" s="68">
        <f t="shared" si="595"/>
        <v>4.813728153061551E-3</v>
      </c>
      <c r="VG136" s="68">
        <f t="shared" si="596"/>
        <v>0</v>
      </c>
      <c r="VH136" s="68"/>
      <c r="VI136" s="15">
        <f t="shared" si="597"/>
        <v>0</v>
      </c>
      <c r="VM136" s="21">
        <f t="shared" si="598"/>
        <v>1.5046035396345256E-3</v>
      </c>
      <c r="VN136" s="49"/>
      <c r="VO136" s="21">
        <f t="shared" si="599"/>
        <v>0.87457334078427007</v>
      </c>
      <c r="VP136" s="14"/>
      <c r="VQ136" s="21">
        <f t="shared" si="600"/>
        <v>0.4056609714792912</v>
      </c>
    </row>
    <row r="137" spans="1:589" ht="15.75" customHeight="1" x14ac:dyDescent="0.2">
      <c r="A137" s="127">
        <v>45846</v>
      </c>
      <c r="B137" s="4">
        <f t="shared" si="333"/>
        <v>45846</v>
      </c>
      <c r="C137" s="13">
        <v>44240.76</v>
      </c>
      <c r="D137" s="138">
        <f t="shared" si="334"/>
        <v>-165.54000000000087</v>
      </c>
      <c r="E137" s="68">
        <f t="shared" si="335"/>
        <v>-3.7278494267705452E-3</v>
      </c>
      <c r="F137" s="15">
        <f t="shared" si="336"/>
        <v>3.9877097288421336E-2</v>
      </c>
      <c r="G137" s="13">
        <v>6225.52</v>
      </c>
      <c r="H137" s="138">
        <f t="shared" si="337"/>
        <v>-4.4599999999991269</v>
      </c>
      <c r="I137" s="68">
        <f t="shared" si="338"/>
        <v>-7.1589314893452747E-4</v>
      </c>
      <c r="J137" s="15">
        <f t="shared" si="339"/>
        <v>5.8468485776902036E-2</v>
      </c>
      <c r="K137" s="13">
        <v>20418.46</v>
      </c>
      <c r="L137" s="138">
        <f t="shared" si="340"/>
        <v>5.9399999999986903</v>
      </c>
      <c r="M137" s="68">
        <f t="shared" si="341"/>
        <v>2.9099787777298882E-4</v>
      </c>
      <c r="N137" s="15">
        <f t="shared" si="342"/>
        <v>5.7360159786316263E-2</v>
      </c>
      <c r="O137" s="13">
        <v>2228.7399999999998</v>
      </c>
      <c r="P137" s="138">
        <f t="shared" si="343"/>
        <v>14.509999999999764</v>
      </c>
      <c r="Q137" s="68">
        <f t="shared" si="344"/>
        <v>6.5530681094555501E-3</v>
      </c>
      <c r="R137" s="15">
        <f t="shared" si="345"/>
        <v>-6.3672561609932595E-4</v>
      </c>
      <c r="S137" s="18">
        <f t="shared" si="346"/>
        <v>-1.1800771146696296E-3</v>
      </c>
      <c r="T137" s="121">
        <f t="shared" si="347"/>
        <v>267.81303528743666</v>
      </c>
      <c r="U137" s="121">
        <f t="shared" si="348"/>
        <v>267.81303528743666</v>
      </c>
      <c r="V137" s="134">
        <f t="shared" si="349"/>
        <v>-8.8049341084566683E-4</v>
      </c>
      <c r="W137" s="21">
        <f t="shared" si="601"/>
        <v>3.5148093376579446E-2</v>
      </c>
      <c r="X137" s="18">
        <f t="shared" si="350"/>
        <v>6.0008085288086664E-4</v>
      </c>
      <c r="Y137" s="353">
        <v>105304.43</v>
      </c>
      <c r="Z137" s="15">
        <v>1.9999999999999999E-6</v>
      </c>
      <c r="AA137" s="21">
        <f t="shared" si="351"/>
        <v>8.8249341084566688E-4</v>
      </c>
      <c r="AC137" s="13">
        <v>237.03</v>
      </c>
      <c r="AD137" s="68">
        <f t="shared" si="352"/>
        <v>8.4384625121346069E-5</v>
      </c>
      <c r="AE137" s="68">
        <f t="shared" si="602"/>
        <v>9.6487803596701286E-4</v>
      </c>
      <c r="AF137" s="68">
        <f t="shared" si="353"/>
        <v>0.43855070704618548</v>
      </c>
      <c r="AG137" s="68"/>
      <c r="AH137" s="15">
        <f t="shared" si="354"/>
        <v>4.340361843553292E-2</v>
      </c>
      <c r="AJ137" s="13">
        <v>23.18</v>
      </c>
      <c r="AK137" s="68">
        <f t="shared" si="355"/>
        <v>-8.6206896551722304E-4</v>
      </c>
      <c r="AL137" s="68">
        <f t="shared" si="603"/>
        <v>1.8424445328443784E-5</v>
      </c>
      <c r="AM137" s="68">
        <f t="shared" si="356"/>
        <v>0.24623655913978484</v>
      </c>
      <c r="AN137" s="68"/>
      <c r="AO137" s="15">
        <f t="shared" si="357"/>
        <v>0.10223490252020916</v>
      </c>
      <c r="AQ137" s="13">
        <v>22.2</v>
      </c>
      <c r="AR137" s="68">
        <f t="shared" si="358"/>
        <v>9.0171325518483198E-4</v>
      </c>
      <c r="AS137" s="68">
        <f t="shared" si="604"/>
        <v>1.7822066660304987E-3</v>
      </c>
      <c r="AT137" s="68">
        <f t="shared" si="359"/>
        <v>0.28546612623045742</v>
      </c>
      <c r="AU137" s="68"/>
      <c r="AV137" s="15">
        <f t="shared" si="360"/>
        <v>3.4000931532370771E-2</v>
      </c>
      <c r="AX137" s="13">
        <v>216.87</v>
      </c>
      <c r="AY137" s="68">
        <f t="shared" si="361"/>
        <v>-7.3722526839605851E-4</v>
      </c>
      <c r="AZ137" s="68">
        <f t="shared" si="605"/>
        <v>1.4326814244960831E-4</v>
      </c>
      <c r="BA137" s="68">
        <f t="shared" si="362"/>
        <v>0.61722595078299791</v>
      </c>
      <c r="BB137" s="68"/>
      <c r="BC137" s="15">
        <f t="shared" si="363"/>
        <v>6.209902541750334E-2</v>
      </c>
      <c r="BE137" s="13">
        <v>80.06</v>
      </c>
      <c r="BF137" s="68">
        <f t="shared" si="364"/>
        <v>-1.6211497692978608E-3</v>
      </c>
      <c r="BG137" s="68">
        <f t="shared" si="606"/>
        <v>-7.4065635845219394E-4</v>
      </c>
      <c r="BH137" s="68"/>
      <c r="BI137" s="68"/>
      <c r="BJ137" s="15">
        <f t="shared" si="365"/>
        <v>8.6738156644495731E-2</v>
      </c>
      <c r="BL137" s="13">
        <v>74.53</v>
      </c>
      <c r="BM137" s="68">
        <f t="shared" si="366"/>
        <v>-9.0413508841908352E-3</v>
      </c>
      <c r="BN137" s="68">
        <f t="shared" si="607"/>
        <v>-8.1608574733451691E-3</v>
      </c>
      <c r="BO137" s="68">
        <f t="shared" si="367"/>
        <v>0.25513640956551026</v>
      </c>
      <c r="BP137" s="68"/>
      <c r="BQ137" s="15">
        <f t="shared" si="368"/>
        <v>0.122947114660238</v>
      </c>
      <c r="BS137" s="13">
        <v>42.62</v>
      </c>
      <c r="BT137" s="68">
        <f t="shared" si="369"/>
        <v>9.3940817285108379E-4</v>
      </c>
      <c r="BU137" s="68">
        <f t="shared" si="608"/>
        <v>1.8199015836967507E-3</v>
      </c>
      <c r="BV137" s="68">
        <f t="shared" si="370"/>
        <v>0.1438539989264627</v>
      </c>
      <c r="BW137" s="68"/>
      <c r="BX137" s="15">
        <f t="shared" si="371"/>
        <v>0.11424836601307183</v>
      </c>
      <c r="BZ137" s="13"/>
      <c r="CA137" s="68">
        <f t="shared" si="372"/>
        <v>0</v>
      </c>
      <c r="CB137" s="68">
        <f t="shared" si="609"/>
        <v>0</v>
      </c>
      <c r="CC137" s="68">
        <f t="shared" si="373"/>
        <v>0</v>
      </c>
      <c r="CD137" s="68"/>
      <c r="CE137" s="15">
        <f t="shared" si="374"/>
        <v>0</v>
      </c>
      <c r="CG137" s="13">
        <v>31.38</v>
      </c>
      <c r="CH137" s="68">
        <f t="shared" si="375"/>
        <v>1.2911555842478972E-2</v>
      </c>
      <c r="CI137" s="68">
        <f t="shared" si="610"/>
        <v>1.3792049253324638E-2</v>
      </c>
      <c r="CJ137" s="68">
        <f t="shared" si="376"/>
        <v>3.8041680449884173E-2</v>
      </c>
      <c r="CK137" s="68"/>
      <c r="CL137" s="15">
        <f t="shared" si="377"/>
        <v>-8.6728754365541338E-2</v>
      </c>
      <c r="CN137" s="13">
        <v>33.31</v>
      </c>
      <c r="CO137" s="68">
        <f t="shared" si="378"/>
        <v>1.5033072760073441E-3</v>
      </c>
      <c r="CP137" s="68">
        <f t="shared" si="611"/>
        <v>2.3838006868530108E-3</v>
      </c>
      <c r="CQ137" s="68">
        <f t="shared" si="379"/>
        <v>6.2858966177409145E-2</v>
      </c>
      <c r="CR137" s="68"/>
      <c r="CS137" s="15">
        <f t="shared" si="380"/>
        <v>-4.7804003585299251E-3</v>
      </c>
      <c r="CU137" s="13">
        <v>37.78</v>
      </c>
      <c r="CV137" s="68">
        <f t="shared" si="381"/>
        <v>3.1864046733936419E-3</v>
      </c>
      <c r="CW137" s="68">
        <f t="shared" si="612"/>
        <v>4.0668980842393085E-3</v>
      </c>
      <c r="CX137" s="68">
        <f t="shared" si="382"/>
        <v>0.17511664074650085</v>
      </c>
      <c r="CY137" s="68"/>
      <c r="CZ137" s="15">
        <f t="shared" si="383"/>
        <v>1.3412017167381975E-2</v>
      </c>
      <c r="DB137" s="13">
        <v>20.59</v>
      </c>
      <c r="DC137" s="68">
        <f t="shared" si="384"/>
        <v>6.8459657701711776E-3</v>
      </c>
      <c r="DD137" s="68">
        <f t="shared" si="613"/>
        <v>7.7264591810168445E-3</v>
      </c>
      <c r="DE137" s="68">
        <f t="shared" si="385"/>
        <v>-5.8527663465935117E-2</v>
      </c>
      <c r="DF137" s="68"/>
      <c r="DG137" s="15">
        <f t="shared" si="386"/>
        <v>1.1296660117878214E-2</v>
      </c>
      <c r="DI137" s="13">
        <v>50.04</v>
      </c>
      <c r="DJ137" s="68">
        <f t="shared" si="387"/>
        <v>6.6385033192516256E-3</v>
      </c>
      <c r="DK137" s="68">
        <f t="shared" si="614"/>
        <v>7.5189967300972925E-3</v>
      </c>
      <c r="DL137" s="68">
        <f t="shared" si="388"/>
        <v>0.13340883352208383</v>
      </c>
      <c r="DM137" s="68"/>
      <c r="DN137" s="15">
        <f t="shared" si="389"/>
        <v>0.18690702087286534</v>
      </c>
      <c r="DP137" s="13">
        <v>43.01</v>
      </c>
      <c r="DQ137" s="68">
        <f t="shared" si="390"/>
        <v>2.797854977850255E-3</v>
      </c>
      <c r="DR137" s="68">
        <f t="shared" si="615"/>
        <v>3.6783483886959219E-3</v>
      </c>
      <c r="DS137" s="68"/>
      <c r="DT137" s="68"/>
      <c r="DU137" s="15">
        <f t="shared" si="391"/>
        <v>0.12946428571428573</v>
      </c>
      <c r="DV137" s="18"/>
      <c r="DW137" s="13">
        <v>35.94</v>
      </c>
      <c r="DX137" s="68">
        <f t="shared" si="392"/>
        <v>1.4680971202710219E-2</v>
      </c>
      <c r="DY137" s="68">
        <f t="shared" si="616"/>
        <v>1.5561464613555885E-2</v>
      </c>
      <c r="DZ137" s="68">
        <f t="shared" si="393"/>
        <v>0.91782283884738536</v>
      </c>
      <c r="EA137" s="68"/>
      <c r="EB137" s="15">
        <f t="shared" si="394"/>
        <v>7.3797430534807265E-2</v>
      </c>
      <c r="ED137" s="13">
        <v>38.950000000000003</v>
      </c>
      <c r="EE137" s="68">
        <f t="shared" si="395"/>
        <v>4.642765024503474E-3</v>
      </c>
      <c r="EF137" s="68">
        <f t="shared" si="617"/>
        <v>5.5232584353491409E-3</v>
      </c>
      <c r="EG137" s="68">
        <f t="shared" si="396"/>
        <v>0.8521160247265811</v>
      </c>
      <c r="EH137" s="68"/>
      <c r="EI137" s="15">
        <f t="shared" si="397"/>
        <v>5.6127982646420826E-2</v>
      </c>
      <c r="EK137" s="13">
        <v>124.93</v>
      </c>
      <c r="EL137" s="68">
        <f t="shared" si="398"/>
        <v>-6.5208747514909991E-3</v>
      </c>
      <c r="EM137" s="68">
        <f t="shared" si="618"/>
        <v>-5.6403813406453321E-3</v>
      </c>
      <c r="EN137" s="68">
        <f t="shared" si="399"/>
        <v>0.9356987914471645</v>
      </c>
      <c r="EO137" s="68"/>
      <c r="EP137" s="15">
        <f t="shared" si="400"/>
        <v>0.1224618149146452</v>
      </c>
      <c r="ER137" s="13">
        <v>38.340000000000003</v>
      </c>
      <c r="ES137" s="68">
        <f t="shared" si="401"/>
        <v>1.0443864229766646E-3</v>
      </c>
      <c r="ET137" s="68">
        <f t="shared" si="619"/>
        <v>1.9248798338223315E-3</v>
      </c>
      <c r="EU137" s="68">
        <f t="shared" si="402"/>
        <v>9.8252649670581699E-2</v>
      </c>
      <c r="EV137" s="68"/>
      <c r="EW137" s="15">
        <f t="shared" si="403"/>
        <v>-1.4142453072769276E-2</v>
      </c>
      <c r="EY137" s="13">
        <v>37.51</v>
      </c>
      <c r="EZ137" s="68">
        <f t="shared" si="404"/>
        <v>-4.2623787646758594E-2</v>
      </c>
      <c r="FA137" s="68">
        <f t="shared" si="620"/>
        <v>-4.1743294235912928E-2</v>
      </c>
      <c r="FB137" s="68"/>
      <c r="FC137" s="68"/>
      <c r="FD137" s="15">
        <f t="shared" si="405"/>
        <v>0.52603742880390569</v>
      </c>
      <c r="FF137" s="13">
        <v>59.75</v>
      </c>
      <c r="FG137" s="68">
        <f t="shared" si="406"/>
        <v>2.3466940733127738E-2</v>
      </c>
      <c r="FH137" s="68">
        <f t="shared" si="621"/>
        <v>2.4347434143973404E-2</v>
      </c>
      <c r="FI137" s="68">
        <f t="shared" si="407"/>
        <v>1.1340555179417768E-2</v>
      </c>
      <c r="FJ137" s="68"/>
      <c r="FK137" s="15">
        <f t="shared" si="408"/>
        <v>5.2121852438809665E-2</v>
      </c>
      <c r="FM137" s="13">
        <v>195.34</v>
      </c>
      <c r="FN137" s="68">
        <f t="shared" si="409"/>
        <v>-2.8586013272077705E-3</v>
      </c>
      <c r="FO137" s="68">
        <f t="shared" si="622"/>
        <v>-1.9781079163621036E-3</v>
      </c>
      <c r="FP137" s="68">
        <f t="shared" si="410"/>
        <v>0.67991056071551426</v>
      </c>
      <c r="FQ137" s="68"/>
      <c r="FR137" s="15">
        <f t="shared" si="411"/>
        <v>7.5305515798744949E-2</v>
      </c>
      <c r="FT137" s="13">
        <v>91.91</v>
      </c>
      <c r="FU137" s="68">
        <f t="shared" si="412"/>
        <v>-9.7826086956525455E-4</v>
      </c>
      <c r="FV137" s="68">
        <f t="shared" si="623"/>
        <v>-9.776745871958772E-5</v>
      </c>
      <c r="FW137" s="68">
        <f t="shared" si="413"/>
        <v>4.4075883221628941E-2</v>
      </c>
      <c r="FX137" s="68"/>
      <c r="FY137" s="15">
        <f t="shared" si="414"/>
        <v>1.9183854513195715E-2</v>
      </c>
      <c r="GA137" s="13">
        <v>18.25</v>
      </c>
      <c r="GB137" s="68">
        <f t="shared" si="415"/>
        <v>-4.9073064340239836E-3</v>
      </c>
      <c r="GC137" s="68">
        <f t="shared" si="624"/>
        <v>-4.0268130231783167E-3</v>
      </c>
      <c r="GD137" s="68"/>
      <c r="GE137" s="68"/>
      <c r="GF137" s="15">
        <f t="shared" si="416"/>
        <v>4.7045324153757909E-2</v>
      </c>
      <c r="GG137" s="18"/>
      <c r="GH137" s="13">
        <v>18.399999999999999</v>
      </c>
      <c r="GI137" s="68">
        <f t="shared" si="417"/>
        <v>5.4644808743168228E-3</v>
      </c>
      <c r="GJ137" s="68">
        <f t="shared" si="625"/>
        <v>6.3449742851624897E-3</v>
      </c>
      <c r="GK137" s="68">
        <f t="shared" si="418"/>
        <v>-4.266389177939648E-2</v>
      </c>
      <c r="GL137" s="68"/>
      <c r="GM137" s="15">
        <f t="shared" si="419"/>
        <v>-2.6455026455026457E-2</v>
      </c>
      <c r="GO137" s="13">
        <v>25.42</v>
      </c>
      <c r="GP137" s="68">
        <f t="shared" si="420"/>
        <v>2.365930599369175E-3</v>
      </c>
      <c r="GQ137" s="68">
        <f t="shared" si="626"/>
        <v>3.2464240102148419E-3</v>
      </c>
      <c r="GR137" s="68"/>
      <c r="GS137" s="68"/>
      <c r="GT137" s="15">
        <f t="shared" si="421"/>
        <v>-6.7155963302752225E-2</v>
      </c>
      <c r="GV137" s="13">
        <v>15.59</v>
      </c>
      <c r="GW137" s="68">
        <f t="shared" si="422"/>
        <v>-7.6384468491407379E-3</v>
      </c>
      <c r="GX137" s="68">
        <f t="shared" si="627"/>
        <v>-6.7579534382950709E-3</v>
      </c>
      <c r="GY137" s="68">
        <f t="shared" si="423"/>
        <v>0.31561181434599161</v>
      </c>
      <c r="GZ137" s="68"/>
      <c r="HA137" s="15">
        <f t="shared" si="424"/>
        <v>0.1362973760932944</v>
      </c>
      <c r="HD137" s="13">
        <v>297.81</v>
      </c>
      <c r="HE137" s="68">
        <f t="shared" si="425"/>
        <v>1.3165952235150047E-2</v>
      </c>
      <c r="HF137" s="68">
        <f t="shared" si="628"/>
        <v>1.4046445645995713E-2</v>
      </c>
      <c r="HG137" s="68">
        <f t="shared" si="426"/>
        <v>0.67299589910679181</v>
      </c>
      <c r="HH137" s="68"/>
      <c r="HI137" s="15">
        <f t="shared" si="427"/>
        <v>-0.26255447702060219</v>
      </c>
      <c r="HK137" s="13">
        <v>44.34</v>
      </c>
      <c r="HL137" s="68">
        <f t="shared" si="428"/>
        <v>-9.8258150960249604E-3</v>
      </c>
      <c r="HM137" s="68">
        <f t="shared" si="629"/>
        <v>-8.9453216851792944E-3</v>
      </c>
      <c r="HN137" s="68">
        <f t="shared" si="429"/>
        <v>16.87903225806452</v>
      </c>
      <c r="HO137" s="68"/>
      <c r="HP137" s="15">
        <f t="shared" si="430"/>
        <v>0.68081880212282053</v>
      </c>
      <c r="HR137" s="13">
        <v>114.2</v>
      </c>
      <c r="HS137" s="68">
        <f t="shared" si="431"/>
        <v>2.7717782577393792E-2</v>
      </c>
      <c r="HT137" s="68">
        <f t="shared" si="630"/>
        <v>2.8598275988239458E-2</v>
      </c>
      <c r="HU137" s="68">
        <f t="shared" si="432"/>
        <v>2.1373626373626378</v>
      </c>
      <c r="HV137" s="68"/>
      <c r="HW137" s="15">
        <f t="shared" si="433"/>
        <v>6.16342846518547E-2</v>
      </c>
      <c r="HY137" s="13">
        <v>160</v>
      </c>
      <c r="HZ137" s="68">
        <f t="shared" si="434"/>
        <v>1.1122345803842207E-2</v>
      </c>
      <c r="IA137" s="68">
        <f t="shared" si="631"/>
        <v>1.2002839214687873E-2</v>
      </c>
      <c r="IB137" s="68">
        <f t="shared" si="435"/>
        <v>0.51085930122757306</v>
      </c>
      <c r="IC137" s="68"/>
      <c r="ID137" s="15">
        <f t="shared" si="436"/>
        <v>0.1914513366594684</v>
      </c>
      <c r="IF137" s="13">
        <v>271.8</v>
      </c>
      <c r="IG137" s="68">
        <f t="shared" si="437"/>
        <v>-8.680428915311093E-3</v>
      </c>
      <c r="IH137" s="68">
        <f t="shared" si="632"/>
        <v>-7.7999355044654261E-3</v>
      </c>
      <c r="II137" s="68">
        <f t="shared" si="438"/>
        <v>0.55314285714285716</v>
      </c>
      <c r="IJ137" s="68"/>
      <c r="IK137" s="15">
        <f t="shared" si="439"/>
        <v>0.17236024844720499</v>
      </c>
      <c r="IM137" s="13">
        <v>247.88</v>
      </c>
      <c r="IN137" s="68">
        <f t="shared" si="440"/>
        <v>-2.2439563039791766E-2</v>
      </c>
      <c r="IO137" s="68">
        <f t="shared" si="633"/>
        <v>-2.15590696289461E-2</v>
      </c>
      <c r="IP137" s="68">
        <f t="shared" si="441"/>
        <v>3.840460847490724</v>
      </c>
      <c r="IQ137" s="68"/>
      <c r="IR137" s="15">
        <f t="shared" si="442"/>
        <v>0.32195616233800867</v>
      </c>
      <c r="IT137" s="13">
        <v>71.930000000000007</v>
      </c>
      <c r="IU137" s="68">
        <f t="shared" si="443"/>
        <v>-4.3102301450046489E-2</v>
      </c>
      <c r="IV137" s="68">
        <f t="shared" si="634"/>
        <v>-4.2221808039200823E-2</v>
      </c>
      <c r="IW137" s="68">
        <f t="shared" si="444"/>
        <v>2.9413698630136991</v>
      </c>
      <c r="IX137" s="68"/>
      <c r="IY137" s="15">
        <f t="shared" si="445"/>
        <v>0.39968865538042431</v>
      </c>
      <c r="JA137" s="13">
        <v>720.67</v>
      </c>
      <c r="JB137" s="68">
        <f t="shared" si="446"/>
        <v>3.2296234426114514E-3</v>
      </c>
      <c r="JC137" s="68">
        <f t="shared" si="635"/>
        <v>4.1101168534571179E-3</v>
      </c>
      <c r="JD137" s="68">
        <f t="shared" si="447"/>
        <v>0.45766585760517797</v>
      </c>
      <c r="JE137" s="68"/>
      <c r="JF137" s="15">
        <f t="shared" si="448"/>
        <v>0.2308414886167614</v>
      </c>
      <c r="JH137" s="13">
        <v>496.62</v>
      </c>
      <c r="JI137" s="68">
        <f t="shared" si="449"/>
        <v>-2.2100779554770204E-3</v>
      </c>
      <c r="JJ137" s="68">
        <f t="shared" si="636"/>
        <v>-1.3295845446313534E-3</v>
      </c>
      <c r="JK137" s="68">
        <f t="shared" si="450"/>
        <v>0.22112665666724043</v>
      </c>
      <c r="JL137" s="68"/>
      <c r="JM137" s="15">
        <f t="shared" si="451"/>
        <v>0.17822064056939502</v>
      </c>
      <c r="JO137" s="13">
        <v>12.89</v>
      </c>
      <c r="JP137" s="68">
        <f t="shared" si="452"/>
        <v>-1.3016845329249611E-2</v>
      </c>
      <c r="JQ137" s="68">
        <f t="shared" si="637"/>
        <v>-1.2136351918403945E-2</v>
      </c>
      <c r="JR137" s="68">
        <f t="shared" si="453"/>
        <v>-0.56504133625780328</v>
      </c>
      <c r="JS137" s="68"/>
      <c r="JT137" s="15">
        <f t="shared" si="454"/>
        <v>0.26496565260058891</v>
      </c>
      <c r="JV137" s="13">
        <v>1.73</v>
      </c>
      <c r="JW137" s="68">
        <f t="shared" si="455"/>
        <v>-4.4198895027624349E-2</v>
      </c>
      <c r="JX137" s="68">
        <f t="shared" si="638"/>
        <v>-4.3318401616778683E-2</v>
      </c>
      <c r="JY137" s="68">
        <f t="shared" si="456"/>
        <v>-0.3162055335968379</v>
      </c>
      <c r="JZ137" s="68"/>
      <c r="KA137" s="15">
        <f t="shared" si="457"/>
        <v>-3.8888888888888924E-2</v>
      </c>
      <c r="KC137" s="13">
        <v>20.22</v>
      </c>
      <c r="KD137" s="68">
        <f t="shared" si="458"/>
        <v>5.5874673629242838E-2</v>
      </c>
      <c r="KE137" s="68">
        <f t="shared" si="639"/>
        <v>5.6755167040088504E-2</v>
      </c>
      <c r="KF137" s="68">
        <f t="shared" si="459"/>
        <v>3.7987679671457823E-2</v>
      </c>
      <c r="KG137" s="68"/>
      <c r="KH137" s="15">
        <f t="shared" si="460"/>
        <v>-8.8367899008115453E-2</v>
      </c>
      <c r="KI137" s="18"/>
      <c r="KJ137" s="13">
        <v>93.36</v>
      </c>
      <c r="KK137" s="68">
        <f t="shared" si="461"/>
        <v>6.7939178259462463E-3</v>
      </c>
      <c r="KL137" s="68">
        <f t="shared" si="640"/>
        <v>7.6744112367919132E-3</v>
      </c>
      <c r="KM137" s="68">
        <f t="shared" si="462"/>
        <v>3.4246445497630327</v>
      </c>
      <c r="KN137" s="68"/>
      <c r="KO137" s="15">
        <f t="shared" si="463"/>
        <v>0.38907900610028284</v>
      </c>
      <c r="KQ137" s="13">
        <v>1.722</v>
      </c>
      <c r="KR137" s="68">
        <f t="shared" si="464"/>
        <v>3.7974683544303764E-2</v>
      </c>
      <c r="KS137" s="68">
        <f t="shared" si="641"/>
        <v>3.885517695514943E-2</v>
      </c>
      <c r="KT137" s="68">
        <f t="shared" si="465"/>
        <v>-0.34274809160305347</v>
      </c>
      <c r="KU137" s="68"/>
      <c r="KV137" s="15">
        <f t="shared" si="466"/>
        <v>0.70495049504950491</v>
      </c>
      <c r="KW137" s="18"/>
      <c r="KX137" s="13">
        <v>45.69</v>
      </c>
      <c r="KY137" s="68">
        <f t="shared" si="467"/>
        <v>-3.3629441624365555E-2</v>
      </c>
      <c r="KZ137" s="68">
        <f t="shared" si="642"/>
        <v>-3.2748948213519889E-2</v>
      </c>
      <c r="LA137" s="68">
        <f t="shared" si="468"/>
        <v>-0.36479911024607264</v>
      </c>
      <c r="LB137" s="68"/>
      <c r="LC137" s="15">
        <f t="shared" si="469"/>
        <v>0.92703500632644442</v>
      </c>
      <c r="LD137" s="18"/>
      <c r="LE137" s="13">
        <v>54.84</v>
      </c>
      <c r="LF137" s="68">
        <f t="shared" si="470"/>
        <v>-2.3330365093499471E-2</v>
      </c>
      <c r="LG137" s="68">
        <f t="shared" si="643"/>
        <v>-2.2449871682653805E-2</v>
      </c>
      <c r="LH137" s="68">
        <f t="shared" si="471"/>
        <v>0.53056098241696914</v>
      </c>
      <c r="LI137" s="68"/>
      <c r="LJ137" s="15">
        <f t="shared" si="472"/>
        <v>0.18932986337020177</v>
      </c>
      <c r="LL137" s="13">
        <v>116.14</v>
      </c>
      <c r="LM137" s="68">
        <f t="shared" si="473"/>
        <v>-4.8656618610747035E-2</v>
      </c>
      <c r="LN137" s="68">
        <f t="shared" si="644"/>
        <v>-4.7776125199901369E-2</v>
      </c>
      <c r="LO137" s="68">
        <f t="shared" si="474"/>
        <v>0.32731428571428572</v>
      </c>
      <c r="LP137" s="68"/>
      <c r="LQ137" s="15">
        <f t="shared" si="475"/>
        <v>0.48497634573583953</v>
      </c>
      <c r="LS137" s="13">
        <v>15.19</v>
      </c>
      <c r="LT137" s="68">
        <f t="shared" si="476"/>
        <v>-5.4760423148724376E-2</v>
      </c>
      <c r="LU137" s="68">
        <f t="shared" si="645"/>
        <v>-5.387992973787871E-2</v>
      </c>
      <c r="LV137" s="68"/>
      <c r="LW137" s="68"/>
      <c r="LX137" s="15">
        <f t="shared" si="477"/>
        <v>0.64216216216216215</v>
      </c>
      <c r="LZ137" s="13">
        <v>15.76</v>
      </c>
      <c r="MA137" s="68">
        <f t="shared" si="478"/>
        <v>-2.7760641579272119E-2</v>
      </c>
      <c r="MB137" s="68">
        <f t="shared" si="646"/>
        <v>-2.6880148168426453E-2</v>
      </c>
      <c r="MC137" s="68">
        <f t="shared" si="479"/>
        <v>-0.29168539325842696</v>
      </c>
      <c r="MD137" s="68"/>
      <c r="ME137" s="15">
        <f t="shared" si="480"/>
        <v>0.16913946587537088</v>
      </c>
      <c r="MG137" s="13">
        <v>53.53</v>
      </c>
      <c r="MH137" s="68">
        <f t="shared" si="481"/>
        <v>-4.4789436117059211E-2</v>
      </c>
      <c r="MI137" s="68">
        <f t="shared" si="647"/>
        <v>-4.3908942706213545E-2</v>
      </c>
      <c r="MJ137" s="68">
        <f t="shared" si="482"/>
        <v>6.2142857142857144</v>
      </c>
      <c r="MK137" s="68"/>
      <c r="ML137" s="15">
        <f t="shared" si="483"/>
        <v>1.5214319359397077</v>
      </c>
      <c r="MN137" s="13">
        <v>137.44</v>
      </c>
      <c r="MO137" s="68">
        <f t="shared" si="484"/>
        <v>-4.4228094575799813E-2</v>
      </c>
      <c r="MP137" s="68">
        <f t="shared" si="648"/>
        <v>-4.3347601164954147E-2</v>
      </c>
      <c r="MQ137" s="68">
        <f t="shared" si="485"/>
        <v>9.1660047656870469E-2</v>
      </c>
      <c r="MR137" s="68"/>
      <c r="MS137" s="15">
        <f t="shared" si="486"/>
        <v>0.23386300386031059</v>
      </c>
      <c r="MU137" s="13">
        <v>12.77</v>
      </c>
      <c r="MV137" s="68">
        <f t="shared" si="487"/>
        <v>-2.59344012204424E-2</v>
      </c>
      <c r="MW137" s="68">
        <f t="shared" si="649"/>
        <v>-2.5053907809596734E-2</v>
      </c>
      <c r="MX137" s="68">
        <f t="shared" si="488"/>
        <v>-0.38811691423095357</v>
      </c>
      <c r="MY137" s="68"/>
      <c r="MZ137" s="15">
        <f t="shared" si="489"/>
        <v>0.1968134957825679</v>
      </c>
      <c r="NB137" s="13">
        <v>247.04</v>
      </c>
      <c r="NC137" s="68">
        <f t="shared" si="490"/>
        <v>-6.0752363709515962E-3</v>
      </c>
      <c r="ND137" s="68">
        <f t="shared" si="650"/>
        <v>-5.1947429601059292E-3</v>
      </c>
      <c r="NE137" s="68">
        <f t="shared" si="491"/>
        <v>0.82357717575847045</v>
      </c>
      <c r="NF137" s="68"/>
      <c r="NG137" s="15">
        <f t="shared" si="492"/>
        <v>0.48114395347442895</v>
      </c>
      <c r="NI137" s="13">
        <v>5.59</v>
      </c>
      <c r="NJ137" s="68">
        <f t="shared" si="493"/>
        <v>-9.2532467532467577E-2</v>
      </c>
      <c r="NK137" s="68">
        <f t="shared" si="651"/>
        <v>-9.1651974121621904E-2</v>
      </c>
      <c r="NL137" s="68">
        <f t="shared" si="494"/>
        <v>-0.95561730845573634</v>
      </c>
      <c r="NM137" s="68"/>
      <c r="NN137" s="15">
        <f t="shared" si="495"/>
        <v>0.14081632653061213</v>
      </c>
      <c r="NP137" s="13">
        <v>530.17999999999995</v>
      </c>
      <c r="NQ137" s="68">
        <f t="shared" si="496"/>
        <v>-3.5824047363171855E-4</v>
      </c>
      <c r="NR137" s="68">
        <f t="shared" si="652"/>
        <v>5.2225293721394834E-4</v>
      </c>
      <c r="NS137" s="68">
        <f t="shared" si="497"/>
        <v>3.0394666666666663</v>
      </c>
      <c r="NT137" s="68"/>
      <c r="NU137" s="15">
        <f t="shared" si="498"/>
        <v>0.61183230474569039</v>
      </c>
      <c r="NW137" s="13">
        <v>174.36</v>
      </c>
      <c r="NX137" s="68">
        <f t="shared" si="499"/>
        <v>-1.3745121330391869E-2</v>
      </c>
      <c r="NY137" s="68">
        <f t="shared" si="653"/>
        <v>-1.2864627919546203E-2</v>
      </c>
      <c r="NZ137" s="68">
        <f t="shared" si="500"/>
        <v>-7.9654073736912679E-3</v>
      </c>
      <c r="OA137" s="68"/>
      <c r="OB137" s="15">
        <f t="shared" si="501"/>
        <v>-7.8922345483359732E-2</v>
      </c>
      <c r="OD137" s="13">
        <v>2.3450000000000002</v>
      </c>
      <c r="OE137" s="68">
        <f t="shared" si="502"/>
        <v>3.9911308203991268E-2</v>
      </c>
      <c r="OF137" s="68">
        <f t="shared" si="654"/>
        <v>4.0791801614836934E-2</v>
      </c>
      <c r="OG137" s="68">
        <f t="shared" si="503"/>
        <v>-0.98960872069836492</v>
      </c>
      <c r="OH137" s="68"/>
      <c r="OI137" s="15">
        <f t="shared" si="504"/>
        <v>0.60616438356164404</v>
      </c>
      <c r="OK137" s="13">
        <v>174.19</v>
      </c>
      <c r="OL137" s="68">
        <f t="shared" si="505"/>
        <v>-5.0476969201417234E-2</v>
      </c>
      <c r="OM137" s="68">
        <f t="shared" si="655"/>
        <v>-4.9596475790571568E-2</v>
      </c>
      <c r="ON137" s="68">
        <f t="shared" si="506"/>
        <v>3.1034157832744405</v>
      </c>
      <c r="OO137" s="68"/>
      <c r="OP137" s="15">
        <f t="shared" si="507"/>
        <v>1.6150728118901065</v>
      </c>
      <c r="OR137" s="13">
        <v>6.56</v>
      </c>
      <c r="OS137" s="68">
        <f t="shared" si="508"/>
        <v>-1.3533834586466276E-2</v>
      </c>
      <c r="OT137" s="68">
        <f t="shared" si="656"/>
        <v>-1.265334117562061E-2</v>
      </c>
      <c r="OU137" s="68">
        <f t="shared" si="509"/>
        <v>-0.14805194805194813</v>
      </c>
      <c r="OV137" s="68"/>
      <c r="OW137" s="15">
        <f t="shared" si="510"/>
        <v>4.8571428571428559</v>
      </c>
      <c r="OY137" s="13">
        <v>144.91</v>
      </c>
      <c r="OZ137" s="68">
        <f t="shared" si="511"/>
        <v>-6.7854694996573612E-3</v>
      </c>
      <c r="PA137" s="68">
        <f t="shared" si="657"/>
        <v>-5.9049760888116943E-3</v>
      </c>
      <c r="PB137" s="68">
        <f t="shared" si="665"/>
        <v>3.4587692307692306</v>
      </c>
      <c r="PC137" s="68"/>
      <c r="PD137" s="15">
        <f t="shared" si="512"/>
        <v>0.26503710170231343</v>
      </c>
      <c r="PE137" s="18"/>
      <c r="PF137" s="13">
        <v>257.17</v>
      </c>
      <c r="PG137" s="68">
        <f t="shared" si="513"/>
        <v>2.6902682470367968E-3</v>
      </c>
      <c r="PH137" s="68">
        <f t="shared" si="658"/>
        <v>3.5707616578824638E-3</v>
      </c>
      <c r="PI137" s="68">
        <f t="shared" si="514"/>
        <v>-0.26143021252153925</v>
      </c>
      <c r="PJ137" s="68"/>
      <c r="PK137" s="15">
        <f t="shared" si="515"/>
        <v>0.22971357528809841</v>
      </c>
      <c r="PM137" s="13"/>
      <c r="PN137" s="68">
        <f t="shared" si="516"/>
        <v>0</v>
      </c>
      <c r="PO137" s="68">
        <f t="shared" si="517"/>
        <v>8.8049341084566683E-4</v>
      </c>
      <c r="PP137" s="68">
        <f t="shared" si="518"/>
        <v>0</v>
      </c>
      <c r="PQ137" s="68"/>
      <c r="PR137" s="15">
        <f t="shared" si="519"/>
        <v>0</v>
      </c>
      <c r="PT137" s="13">
        <v>5.83</v>
      </c>
      <c r="PU137" s="68">
        <f t="shared" si="520"/>
        <v>-5.3571428571428582E-2</v>
      </c>
      <c r="PV137" s="68">
        <f t="shared" si="659"/>
        <v>-5.2690935160582916E-2</v>
      </c>
      <c r="PW137" s="68">
        <f t="shared" si="521"/>
        <v>-0.33142201834862389</v>
      </c>
      <c r="PX137" s="68"/>
      <c r="PY137" s="15">
        <f t="shared" si="522"/>
        <v>0.13645224171539966</v>
      </c>
      <c r="QA137" s="13">
        <v>224.11</v>
      </c>
      <c r="QB137" s="68">
        <f t="shared" si="523"/>
        <v>-3.8227319198114646E-3</v>
      </c>
      <c r="QC137" s="68">
        <f t="shared" si="660"/>
        <v>-2.9422385089657977E-3</v>
      </c>
      <c r="QD137" s="68">
        <f t="shared" si="524"/>
        <v>-0.33575387533714685</v>
      </c>
      <c r="QE137" s="68"/>
      <c r="QF137" s="15">
        <f t="shared" si="525"/>
        <v>0.16882236361739858</v>
      </c>
      <c r="QH137" s="13">
        <v>1.71</v>
      </c>
      <c r="QI137" s="68">
        <f t="shared" si="526"/>
        <v>-1.1560693641618507E-2</v>
      </c>
      <c r="QJ137" s="68">
        <f t="shared" si="661"/>
        <v>-1.0680200230772841E-2</v>
      </c>
      <c r="QK137" s="68">
        <f t="shared" si="527"/>
        <v>-0.31872509960159356</v>
      </c>
      <c r="QL137" s="68"/>
      <c r="QM137" s="15">
        <f t="shared" si="528"/>
        <v>0.31538461538461532</v>
      </c>
      <c r="QO137" s="13">
        <v>9.84</v>
      </c>
      <c r="QP137" s="68">
        <f t="shared" si="529"/>
        <v>2.3933402705515135E-2</v>
      </c>
      <c r="QQ137" s="68">
        <f t="shared" si="662"/>
        <v>2.4813896116360801E-2</v>
      </c>
      <c r="QR137" s="68">
        <f t="shared" si="530"/>
        <v>-0.98800555839976589</v>
      </c>
      <c r="QS137" s="68"/>
      <c r="QT137" s="15">
        <f t="shared" si="531"/>
        <v>-0.1428571428571429</v>
      </c>
      <c r="QV137" s="13">
        <v>2.0049999999999999</v>
      </c>
      <c r="QW137" s="68">
        <f t="shared" si="532"/>
        <v>5.5263157894736833E-2</v>
      </c>
      <c r="QX137" s="68">
        <f t="shared" si="663"/>
        <v>5.61436513055825E-2</v>
      </c>
      <c r="QY137" s="68">
        <f t="shared" si="533"/>
        <v>-0.43201133144475923</v>
      </c>
      <c r="QZ137" s="68"/>
      <c r="RA137" s="15">
        <f t="shared" si="534"/>
        <v>-0.1806293420514917</v>
      </c>
      <c r="RC137" s="13">
        <v>42.63</v>
      </c>
      <c r="RD137" s="68">
        <f t="shared" si="535"/>
        <v>1.7908309455587391E-2</v>
      </c>
      <c r="RE137" s="68">
        <f t="shared" si="664"/>
        <v>1.8788802866433058E-2</v>
      </c>
      <c r="RF137" s="68">
        <f t="shared" si="536"/>
        <v>-7.9066753078418595E-2</v>
      </c>
      <c r="RG137" s="68"/>
      <c r="RH137" s="15">
        <f t="shared" si="537"/>
        <v>0.72242424242424252</v>
      </c>
      <c r="RJ137" s="13">
        <v>227.86</v>
      </c>
      <c r="RK137" s="68">
        <f t="shared" si="538"/>
        <v>-5.6728923023214479E-3</v>
      </c>
      <c r="RL137" s="68">
        <f t="shared" si="539"/>
        <v>-4.792398891475781E-3</v>
      </c>
      <c r="RM137" s="68">
        <f t="shared" si="540"/>
        <v>5.6962612487243713E-2</v>
      </c>
      <c r="RN137" s="68"/>
      <c r="RO137" s="15">
        <f t="shared" si="541"/>
        <v>0.15829605530703544</v>
      </c>
      <c r="RQ137" s="13">
        <v>14.26</v>
      </c>
      <c r="RR137" s="68">
        <f t="shared" si="542"/>
        <v>-1.6551724137931049E-2</v>
      </c>
      <c r="RS137" s="68">
        <f t="shared" si="543"/>
        <v>-1.5671230727085383E-2</v>
      </c>
      <c r="RT137" s="68">
        <f t="shared" si="544"/>
        <v>-2.5956284153005518E-2</v>
      </c>
      <c r="RU137" s="68"/>
      <c r="RV137" s="15">
        <f t="shared" si="545"/>
        <v>-0.31573896353166986</v>
      </c>
      <c r="RX137" s="13">
        <v>139.71</v>
      </c>
      <c r="RY137" s="68">
        <f t="shared" si="546"/>
        <v>4.2409430707303292E-3</v>
      </c>
      <c r="RZ137" s="68">
        <f t="shared" si="547"/>
        <v>5.1214364815759961E-3</v>
      </c>
      <c r="SA137" s="68">
        <f t="shared" si="548"/>
        <v>4.9977453780249551E-2</v>
      </c>
      <c r="SB137" s="68"/>
      <c r="SC137" s="15">
        <f t="shared" si="549"/>
        <v>0.84728282427608115</v>
      </c>
      <c r="SE137" s="13">
        <v>13.38</v>
      </c>
      <c r="SF137" s="68">
        <f t="shared" si="550"/>
        <v>-2.6909090909090851E-2</v>
      </c>
      <c r="SG137" s="68">
        <f t="shared" si="551"/>
        <v>-2.6028597498245185E-2</v>
      </c>
      <c r="SH137" s="68">
        <f t="shared" si="552"/>
        <v>7.040000000000006E-2</v>
      </c>
      <c r="SI137" s="68"/>
      <c r="SJ137" s="15">
        <f t="shared" si="553"/>
        <v>-0.12319790301441672</v>
      </c>
      <c r="SL137" s="13">
        <v>0.85899999999999999</v>
      </c>
      <c r="SM137" s="68">
        <f t="shared" si="554"/>
        <v>3.1212484993997629E-2</v>
      </c>
      <c r="SN137" s="68">
        <f t="shared" si="555"/>
        <v>3.2092978404843299E-2</v>
      </c>
      <c r="SO137" s="68">
        <f t="shared" si="556"/>
        <v>-0.39507042253521124</v>
      </c>
      <c r="SP137" s="68"/>
      <c r="SQ137" s="15">
        <f t="shared" si="557"/>
        <v>-0.14950495049504953</v>
      </c>
      <c r="SS137" s="13">
        <v>15.99</v>
      </c>
      <c r="ST137" s="68">
        <f t="shared" si="558"/>
        <v>-4.594272076372323E-2</v>
      </c>
      <c r="SU137" s="68">
        <f t="shared" si="559"/>
        <v>-4.5062227352877564E-2</v>
      </c>
      <c r="SV137" s="68">
        <f t="shared" si="560"/>
        <v>-9.2936802973977908E-3</v>
      </c>
      <c r="SW137" s="68"/>
      <c r="SX137" s="15">
        <f t="shared" si="561"/>
        <v>0.90357142857142847</v>
      </c>
      <c r="SZ137" s="13">
        <v>31.19</v>
      </c>
      <c r="TA137" s="68">
        <f t="shared" si="562"/>
        <v>4.5088566827697447E-3</v>
      </c>
      <c r="TB137" s="68">
        <f t="shared" si="563"/>
        <v>5.3893500936154116E-3</v>
      </c>
      <c r="TC137" s="68">
        <f t="shared" si="564"/>
        <v>-0.22739658162001478</v>
      </c>
      <c r="TD137" s="68"/>
      <c r="TE137" s="15">
        <f t="shared" si="565"/>
        <v>0.99935897435897447</v>
      </c>
      <c r="TG137" s="417">
        <v>0.159</v>
      </c>
      <c r="TH137" s="68">
        <f t="shared" si="566"/>
        <v>-3.3434650455927077E-2</v>
      </c>
      <c r="TI137" s="68">
        <f t="shared" si="567"/>
        <v>-3.2554157045081411E-2</v>
      </c>
      <c r="TJ137" s="68">
        <f t="shared" si="568"/>
        <v>-0.27727272727272728</v>
      </c>
      <c r="TK137" s="68"/>
      <c r="TL137" s="15">
        <f t="shared" si="569"/>
        <v>-6.1946902654867304E-2</v>
      </c>
      <c r="TN137" s="13">
        <v>63.74</v>
      </c>
      <c r="TO137" s="68">
        <f t="shared" si="570"/>
        <v>-0.13361424493679477</v>
      </c>
      <c r="TP137" s="68">
        <f t="shared" si="571"/>
        <v>-0.1327337515259491</v>
      </c>
      <c r="TQ137" s="68">
        <f t="shared" si="572"/>
        <v>-7.0933512130774715E-2</v>
      </c>
      <c r="TR137" s="68"/>
      <c r="TS137" s="15">
        <f t="shared" si="573"/>
        <v>1.1425210084033615</v>
      </c>
      <c r="TU137" s="417">
        <v>2.9</v>
      </c>
      <c r="TV137" s="68">
        <f t="shared" si="574"/>
        <v>-4.918032786885243E-2</v>
      </c>
      <c r="TW137" s="68">
        <f t="shared" si="575"/>
        <v>-4.8299834458006764E-2</v>
      </c>
      <c r="TX137" s="68">
        <f t="shared" si="576"/>
        <v>-0.34240362811791386</v>
      </c>
      <c r="TY137" s="68"/>
      <c r="TZ137" s="15">
        <f t="shared" si="577"/>
        <v>0.69590643274853803</v>
      </c>
      <c r="UB137" s="13"/>
      <c r="UC137" s="68">
        <f t="shared" si="578"/>
        <v>0</v>
      </c>
      <c r="UD137" s="68">
        <f t="shared" si="579"/>
        <v>8.8049341084566683E-4</v>
      </c>
      <c r="UE137" s="68">
        <f t="shared" si="580"/>
        <v>0</v>
      </c>
      <c r="UF137" s="68"/>
      <c r="UG137" s="15">
        <f t="shared" si="581"/>
        <v>0</v>
      </c>
      <c r="UI137" s="417"/>
      <c r="UJ137" s="68">
        <f t="shared" si="582"/>
        <v>0</v>
      </c>
      <c r="UK137" s="68">
        <f t="shared" si="583"/>
        <v>8.8049341084566683E-4</v>
      </c>
      <c r="UL137" s="68">
        <f t="shared" si="584"/>
        <v>0</v>
      </c>
      <c r="UM137" s="68"/>
      <c r="UN137" s="15">
        <f t="shared" si="585"/>
        <v>0</v>
      </c>
      <c r="UP137" s="417"/>
      <c r="UQ137" s="68">
        <f t="shared" si="586"/>
        <v>0</v>
      </c>
      <c r="UR137" s="68">
        <f t="shared" si="587"/>
        <v>8.8049341084566683E-4</v>
      </c>
      <c r="US137" s="68">
        <f t="shared" si="588"/>
        <v>0</v>
      </c>
      <c r="UT137" s="68"/>
      <c r="UU137" s="15">
        <f t="shared" si="589"/>
        <v>0</v>
      </c>
      <c r="UW137" s="417"/>
      <c r="UX137" s="68">
        <f t="shared" si="590"/>
        <v>0</v>
      </c>
      <c r="UY137" s="68">
        <f t="shared" si="591"/>
        <v>8.8049341084566683E-4</v>
      </c>
      <c r="UZ137" s="68">
        <f t="shared" si="592"/>
        <v>0</v>
      </c>
      <c r="VA137" s="68"/>
      <c r="VB137" s="15">
        <f t="shared" si="593"/>
        <v>0</v>
      </c>
      <c r="VD137" s="417"/>
      <c r="VE137" s="68">
        <f t="shared" si="594"/>
        <v>0</v>
      </c>
      <c r="VF137" s="68">
        <f t="shared" si="595"/>
        <v>8.8049341084566683E-4</v>
      </c>
      <c r="VG137" s="68">
        <f t="shared" si="596"/>
        <v>0</v>
      </c>
      <c r="VH137" s="68"/>
      <c r="VI137" s="15">
        <f t="shared" si="597"/>
        <v>0</v>
      </c>
      <c r="VM137" s="21">
        <f t="shared" si="598"/>
        <v>-1.534410778265953E-2</v>
      </c>
      <c r="VN137" s="49"/>
      <c r="VO137" s="21">
        <f t="shared" si="599"/>
        <v>0.83900575501131436</v>
      </c>
      <c r="VP137" s="14"/>
      <c r="VQ137" s="21">
        <f t="shared" si="600"/>
        <v>0.37623772081558815</v>
      </c>
    </row>
    <row r="138" spans="1:589" ht="15.75" customHeight="1" x14ac:dyDescent="0.2">
      <c r="A138" s="127">
        <v>45847</v>
      </c>
      <c r="B138" s="4">
        <f t="shared" si="333"/>
        <v>45847</v>
      </c>
      <c r="C138" s="13">
        <v>44459.38</v>
      </c>
      <c r="D138" s="138">
        <f t="shared" si="334"/>
        <v>218.61999999999534</v>
      </c>
      <c r="E138" s="68">
        <f t="shared" si="335"/>
        <v>4.9415968441770741E-3</v>
      </c>
      <c r="F138" s="15">
        <f t="shared" si="336"/>
        <v>4.5015750670713818E-2</v>
      </c>
      <c r="G138" s="13">
        <v>6263.35</v>
      </c>
      <c r="H138" s="138">
        <f t="shared" si="337"/>
        <v>37.829999999999927</v>
      </c>
      <c r="I138" s="68">
        <f t="shared" si="338"/>
        <v>6.0766008301314468E-3</v>
      </c>
      <c r="J138" s="15">
        <f t="shared" si="339"/>
        <v>6.490037625624194E-2</v>
      </c>
      <c r="K138" s="13">
        <v>20611.34</v>
      </c>
      <c r="L138" s="138">
        <f t="shared" si="340"/>
        <v>192.88000000000102</v>
      </c>
      <c r="M138" s="68">
        <f t="shared" si="341"/>
        <v>9.4463539365848854E-3</v>
      </c>
      <c r="N138" s="15">
        <f t="shared" si="342"/>
        <v>6.7348358094101751E-2</v>
      </c>
      <c r="O138" s="13">
        <v>2252.4899999999998</v>
      </c>
      <c r="P138" s="138">
        <f t="shared" si="343"/>
        <v>23.75</v>
      </c>
      <c r="Q138" s="68">
        <f t="shared" si="344"/>
        <v>1.0656245232732398E-2</v>
      </c>
      <c r="R138" s="15">
        <f t="shared" si="345"/>
        <v>1.0012734512321955E-2</v>
      </c>
      <c r="S138" s="18">
        <f t="shared" si="346"/>
        <v>4.737184225854678E-3</v>
      </c>
      <c r="T138" s="121">
        <f t="shared" si="347"/>
        <v>268.76047213260762</v>
      </c>
      <c r="U138" s="121">
        <f t="shared" si="348"/>
        <v>268.76047213260762</v>
      </c>
      <c r="V138" s="134">
        <f t="shared" si="349"/>
        <v>3.5376800989320636E-3</v>
      </c>
      <c r="W138" s="21">
        <f t="shared" si="601"/>
        <v>3.8810116185965242E-2</v>
      </c>
      <c r="X138" s="18">
        <f t="shared" si="350"/>
        <v>7.780199210906451E-3</v>
      </c>
      <c r="Y138" s="353">
        <v>105304.43</v>
      </c>
      <c r="Z138" s="15">
        <v>1.9999999999999999E-6</v>
      </c>
      <c r="AA138" s="21">
        <f t="shared" si="351"/>
        <v>-3.5356800989320637E-3</v>
      </c>
      <c r="AC138" s="13">
        <v>239.59</v>
      </c>
      <c r="AD138" s="68">
        <f t="shared" si="352"/>
        <v>1.0800320634518848E-2</v>
      </c>
      <c r="AE138" s="68">
        <f t="shared" si="602"/>
        <v>7.262640535586784E-3</v>
      </c>
      <c r="AF138" s="68">
        <f t="shared" si="353"/>
        <v>0.45408751593129809</v>
      </c>
      <c r="AG138" s="68"/>
      <c r="AH138" s="15">
        <f t="shared" si="354"/>
        <v>5.4672712065853842E-2</v>
      </c>
      <c r="AJ138" s="13">
        <v>23.42</v>
      </c>
      <c r="AK138" s="68">
        <f t="shared" si="355"/>
        <v>1.0353753235547972E-2</v>
      </c>
      <c r="AL138" s="68">
        <f t="shared" si="603"/>
        <v>6.8160731366159084E-3</v>
      </c>
      <c r="AM138" s="68">
        <f t="shared" si="356"/>
        <v>0.25913978494623657</v>
      </c>
      <c r="AN138" s="68"/>
      <c r="AO138" s="15">
        <f t="shared" si="357"/>
        <v>0.11364717070851167</v>
      </c>
      <c r="AQ138" s="13">
        <v>22.41</v>
      </c>
      <c r="AR138" s="68">
        <f t="shared" si="358"/>
        <v>9.4594594594594981E-3</v>
      </c>
      <c r="AS138" s="68">
        <f t="shared" si="604"/>
        <v>5.9217793605274346E-3</v>
      </c>
      <c r="AT138" s="68">
        <f t="shared" si="359"/>
        <v>0.2976259409380429</v>
      </c>
      <c r="AU138" s="68"/>
      <c r="AV138" s="15">
        <f t="shared" si="360"/>
        <v>4.3782021425244587E-2</v>
      </c>
      <c r="AX138" s="13">
        <v>218.19</v>
      </c>
      <c r="AY138" s="68">
        <f t="shared" si="361"/>
        <v>6.0865956563839769E-3</v>
      </c>
      <c r="AZ138" s="68">
        <f t="shared" si="605"/>
        <v>2.5489155574519133E-3</v>
      </c>
      <c r="BA138" s="68">
        <f t="shared" si="362"/>
        <v>0.62706935123042506</v>
      </c>
      <c r="BB138" s="68"/>
      <c r="BC138" s="15">
        <f t="shared" si="363"/>
        <v>6.8563592732259176E-2</v>
      </c>
      <c r="BE138" s="13">
        <v>80.290000000000006</v>
      </c>
      <c r="BF138" s="68">
        <f t="shared" si="364"/>
        <v>2.8728453659755682E-3</v>
      </c>
      <c r="BG138" s="68">
        <f t="shared" si="606"/>
        <v>-6.6483473295649541E-4</v>
      </c>
      <c r="BH138" s="68"/>
      <c r="BI138" s="68"/>
      <c r="BJ138" s="15">
        <f t="shared" si="365"/>
        <v>8.9860187321840701E-2</v>
      </c>
      <c r="BL138" s="13">
        <v>75.06</v>
      </c>
      <c r="BM138" s="68">
        <f t="shared" si="366"/>
        <v>7.1112303770293995E-3</v>
      </c>
      <c r="BN138" s="68">
        <f t="shared" si="607"/>
        <v>3.5735502780973359E-3</v>
      </c>
      <c r="BO138" s="68">
        <f t="shared" si="367"/>
        <v>0.26406197372852813</v>
      </c>
      <c r="BP138" s="68"/>
      <c r="BQ138" s="15">
        <f t="shared" si="368"/>
        <v>0.13093265029380741</v>
      </c>
      <c r="BS138" s="13">
        <v>43.2</v>
      </c>
      <c r="BT138" s="68">
        <f t="shared" si="369"/>
        <v>1.3608634443923169E-2</v>
      </c>
      <c r="BU138" s="68">
        <f t="shared" si="608"/>
        <v>1.0070954344991105E-2</v>
      </c>
      <c r="BV138" s="68">
        <f t="shared" si="370"/>
        <v>0.15942028985507259</v>
      </c>
      <c r="BW138" s="68"/>
      <c r="BX138" s="15">
        <f t="shared" si="371"/>
        <v>0.12941176470588242</v>
      </c>
      <c r="BZ138" s="13"/>
      <c r="CA138" s="68">
        <f t="shared" si="372"/>
        <v>0</v>
      </c>
      <c r="CB138" s="68">
        <f t="shared" si="609"/>
        <v>0</v>
      </c>
      <c r="CC138" s="68">
        <f t="shared" si="373"/>
        <v>0</v>
      </c>
      <c r="CD138" s="68"/>
      <c r="CE138" s="15">
        <f t="shared" si="374"/>
        <v>0</v>
      </c>
      <c r="CG138" s="13">
        <v>31.38</v>
      </c>
      <c r="CH138" s="68">
        <f t="shared" si="375"/>
        <v>0</v>
      </c>
      <c r="CI138" s="68">
        <f t="shared" si="610"/>
        <v>-3.5376800989320636E-3</v>
      </c>
      <c r="CJ138" s="68">
        <f t="shared" si="376"/>
        <v>3.8041680449884173E-2</v>
      </c>
      <c r="CK138" s="68"/>
      <c r="CL138" s="15">
        <f t="shared" si="377"/>
        <v>-8.6728754365541338E-2</v>
      </c>
      <c r="CN138" s="13">
        <v>33.76</v>
      </c>
      <c r="CO138" s="68">
        <f t="shared" si="378"/>
        <v>1.3509456619633615E-2</v>
      </c>
      <c r="CP138" s="68">
        <f t="shared" si="611"/>
        <v>9.9717765207015512E-3</v>
      </c>
      <c r="CQ138" s="68">
        <f t="shared" si="379"/>
        <v>7.7217613273771482E-2</v>
      </c>
      <c r="CR138" s="68"/>
      <c r="CS138" s="15">
        <f t="shared" si="380"/>
        <v>8.6644756498356484E-3</v>
      </c>
      <c r="CU138" s="13">
        <v>38.15</v>
      </c>
      <c r="CV138" s="68">
        <f t="shared" si="381"/>
        <v>9.7935415563789683E-3</v>
      </c>
      <c r="CW138" s="68">
        <f t="shared" si="612"/>
        <v>6.2558614574469047E-3</v>
      </c>
      <c r="CX138" s="68">
        <f t="shared" si="382"/>
        <v>0.18662519440124417</v>
      </c>
      <c r="CY138" s="68"/>
      <c r="CZ138" s="15">
        <f t="shared" si="383"/>
        <v>2.3336909871244566E-2</v>
      </c>
      <c r="DB138" s="13">
        <v>20.74</v>
      </c>
      <c r="DC138" s="68">
        <f t="shared" si="384"/>
        <v>7.2850898494414076E-3</v>
      </c>
      <c r="DD138" s="68">
        <f t="shared" si="613"/>
        <v>3.7474097505093441E-3</v>
      </c>
      <c r="DE138" s="68">
        <f t="shared" si="385"/>
        <v>-5.1668952903520922E-2</v>
      </c>
      <c r="DF138" s="68"/>
      <c r="DG138" s="15">
        <f t="shared" si="386"/>
        <v>1.8664047151276966E-2</v>
      </c>
      <c r="DI138" s="13">
        <v>50.37</v>
      </c>
      <c r="DJ138" s="68">
        <f t="shared" si="387"/>
        <v>6.5947242206234671E-3</v>
      </c>
      <c r="DK138" s="68">
        <f t="shared" si="614"/>
        <v>3.0570441216914036E-3</v>
      </c>
      <c r="DL138" s="68">
        <f t="shared" si="388"/>
        <v>0.1408833522083805</v>
      </c>
      <c r="DM138" s="68"/>
      <c r="DN138" s="15">
        <f t="shared" si="389"/>
        <v>0.19473434535104367</v>
      </c>
      <c r="DP138" s="13">
        <v>42.96</v>
      </c>
      <c r="DQ138" s="68">
        <f t="shared" si="390"/>
        <v>-1.1625203441059558E-3</v>
      </c>
      <c r="DR138" s="68">
        <f t="shared" si="615"/>
        <v>-4.7002004430380193E-3</v>
      </c>
      <c r="DS138" s="68"/>
      <c r="DT138" s="68"/>
      <c r="DU138" s="15">
        <f t="shared" si="391"/>
        <v>0.12815126050420175</v>
      </c>
      <c r="DV138" s="18"/>
      <c r="DW138" s="13">
        <v>36.28</v>
      </c>
      <c r="DX138" s="68">
        <f t="shared" si="392"/>
        <v>9.4602114635504581E-3</v>
      </c>
      <c r="DY138" s="68">
        <f t="shared" si="616"/>
        <v>5.9225313646183945E-3</v>
      </c>
      <c r="DZ138" s="68">
        <f t="shared" si="393"/>
        <v>0.93596584845250819</v>
      </c>
      <c r="EA138" s="68"/>
      <c r="EB138" s="15">
        <f t="shared" si="394"/>
        <v>8.3955781296683671E-2</v>
      </c>
      <c r="ED138" s="13">
        <v>39.26</v>
      </c>
      <c r="EE138" s="68">
        <f t="shared" si="395"/>
        <v>7.9589216944799777E-3</v>
      </c>
      <c r="EF138" s="68">
        <f t="shared" si="617"/>
        <v>4.4212415955479142E-3</v>
      </c>
      <c r="EG138" s="68">
        <f t="shared" si="396"/>
        <v>0.86685687113647147</v>
      </c>
      <c r="EH138" s="68"/>
      <c r="EI138" s="15">
        <f t="shared" si="397"/>
        <v>6.4533622559652795E-2</v>
      </c>
      <c r="EK138" s="13">
        <v>126.02</v>
      </c>
      <c r="EL138" s="68">
        <f t="shared" si="398"/>
        <v>8.7248859361241434E-3</v>
      </c>
      <c r="EM138" s="68">
        <f t="shared" si="618"/>
        <v>5.1872058371920798E-3</v>
      </c>
      <c r="EN138" s="68">
        <f t="shared" si="399"/>
        <v>0.95258754260923428</v>
      </c>
      <c r="EO138" s="68"/>
      <c r="EP138" s="15">
        <f t="shared" si="400"/>
        <v>0.13225516621743036</v>
      </c>
      <c r="ER138" s="13">
        <v>38.340000000000003</v>
      </c>
      <c r="ES138" s="68">
        <f t="shared" si="401"/>
        <v>0</v>
      </c>
      <c r="ET138" s="68">
        <f t="shared" si="619"/>
        <v>-3.5376800989320636E-3</v>
      </c>
      <c r="EU138" s="68">
        <f t="shared" si="402"/>
        <v>9.8252649670581699E-2</v>
      </c>
      <c r="EV138" s="68"/>
      <c r="EW138" s="15">
        <f t="shared" si="403"/>
        <v>-1.4142453072769276E-2</v>
      </c>
      <c r="EY138" s="13">
        <v>38.020000000000003</v>
      </c>
      <c r="EZ138" s="68">
        <f t="shared" si="404"/>
        <v>1.3596374300186754E-2</v>
      </c>
      <c r="FA138" s="68">
        <f t="shared" si="620"/>
        <v>1.005869420125469E-2</v>
      </c>
      <c r="FB138" s="68"/>
      <c r="FC138" s="68"/>
      <c r="FD138" s="15">
        <f t="shared" si="405"/>
        <v>0.54678600488201812</v>
      </c>
      <c r="FF138" s="13">
        <v>59.43</v>
      </c>
      <c r="FG138" s="68">
        <f t="shared" si="406"/>
        <v>-5.3556485355648583E-3</v>
      </c>
      <c r="FH138" s="68">
        <f t="shared" si="621"/>
        <v>-8.8933286344969227E-3</v>
      </c>
      <c r="FI138" s="68">
        <f t="shared" si="407"/>
        <v>5.9241706161137679E-3</v>
      </c>
      <c r="FJ138" s="68"/>
      <c r="FK138" s="15">
        <f t="shared" si="408"/>
        <v>4.6487057580559966E-2</v>
      </c>
      <c r="FM138" s="13">
        <v>197.52</v>
      </c>
      <c r="FN138" s="68">
        <f t="shared" si="409"/>
        <v>1.1160028667963586E-2</v>
      </c>
      <c r="FO138" s="68">
        <f t="shared" si="622"/>
        <v>7.6223485690315226E-3</v>
      </c>
      <c r="FP138" s="68">
        <f t="shared" si="410"/>
        <v>0.69865841073271417</v>
      </c>
      <c r="FQ138" s="68"/>
      <c r="FR138" s="15">
        <f t="shared" si="411"/>
        <v>8.7305956181878308E-2</v>
      </c>
      <c r="FT138" s="13">
        <v>91.73</v>
      </c>
      <c r="FU138" s="68">
        <f t="shared" si="412"/>
        <v>-1.958437602001878E-3</v>
      </c>
      <c r="FV138" s="68">
        <f t="shared" si="623"/>
        <v>-5.4961177009339411E-3</v>
      </c>
      <c r="FW138" s="68">
        <f t="shared" si="413"/>
        <v>4.2031125752584379E-2</v>
      </c>
      <c r="FX138" s="68"/>
      <c r="FY138" s="15">
        <f t="shared" si="414"/>
        <v>1.7187846529163862E-2</v>
      </c>
      <c r="GA138" s="13">
        <v>18.32</v>
      </c>
      <c r="GB138" s="68">
        <f t="shared" si="415"/>
        <v>3.8356164383561799E-3</v>
      </c>
      <c r="GC138" s="68">
        <f t="shared" si="624"/>
        <v>2.9793633942411636E-4</v>
      </c>
      <c r="GD138" s="68"/>
      <c r="GE138" s="68"/>
      <c r="GF138" s="15">
        <f t="shared" si="416"/>
        <v>5.1061388410786036E-2</v>
      </c>
      <c r="GG138" s="18"/>
      <c r="GH138" s="13">
        <v>18.96</v>
      </c>
      <c r="GI138" s="68">
        <f t="shared" si="417"/>
        <v>3.0434782608695778E-2</v>
      </c>
      <c r="GJ138" s="68">
        <f t="shared" si="625"/>
        <v>2.6897102509763716E-2</v>
      </c>
      <c r="GK138" s="68">
        <f t="shared" si="418"/>
        <v>-1.3527575442247556E-2</v>
      </c>
      <c r="GL138" s="68"/>
      <c r="GM138" s="15">
        <f t="shared" si="419"/>
        <v>3.1746031746032952E-3</v>
      </c>
      <c r="GO138" s="13">
        <v>25.79</v>
      </c>
      <c r="GP138" s="68">
        <f t="shared" si="420"/>
        <v>1.4555468135326413E-2</v>
      </c>
      <c r="GQ138" s="68">
        <f t="shared" si="626"/>
        <v>1.101778803639435E-2</v>
      </c>
      <c r="GR138" s="68"/>
      <c r="GS138" s="68"/>
      <c r="GT138" s="15">
        <f t="shared" si="421"/>
        <v>-5.3577981651376179E-2</v>
      </c>
      <c r="GV138" s="13">
        <v>15.76</v>
      </c>
      <c r="GW138" s="68">
        <f t="shared" si="422"/>
        <v>1.0904425914047462E-2</v>
      </c>
      <c r="GX138" s="68">
        <f t="shared" si="627"/>
        <v>7.366745815115398E-3</v>
      </c>
      <c r="GY138" s="68">
        <f t="shared" si="423"/>
        <v>0.329957805907173</v>
      </c>
      <c r="GZ138" s="68"/>
      <c r="HA138" s="15">
        <f t="shared" si="424"/>
        <v>0.14868804664723026</v>
      </c>
      <c r="HD138" s="13">
        <v>295.88</v>
      </c>
      <c r="HE138" s="68">
        <f t="shared" si="425"/>
        <v>-6.4806420200799394E-3</v>
      </c>
      <c r="HF138" s="68">
        <f t="shared" si="628"/>
        <v>-1.0018322119012003E-2</v>
      </c>
      <c r="HG138" s="68">
        <f t="shared" si="426"/>
        <v>0.66215381158361897</v>
      </c>
      <c r="HH138" s="68"/>
      <c r="HI138" s="15">
        <f t="shared" si="427"/>
        <v>-0.26733359746434227</v>
      </c>
      <c r="HK138" s="13">
        <v>46.02</v>
      </c>
      <c r="HL138" s="68">
        <f t="shared" si="428"/>
        <v>3.7889039242219202E-2</v>
      </c>
      <c r="HM138" s="68">
        <f t="shared" si="629"/>
        <v>3.4351359143287137E-2</v>
      </c>
      <c r="HN138" s="68">
        <f t="shared" si="429"/>
        <v>17.556451612903228</v>
      </c>
      <c r="HO138" s="68"/>
      <c r="HP138" s="15">
        <f t="shared" si="430"/>
        <v>0.74450341167551193</v>
      </c>
      <c r="HR138" s="13">
        <v>113.78</v>
      </c>
      <c r="HS138" s="68">
        <f t="shared" si="431"/>
        <v>-3.6777583187390691E-3</v>
      </c>
      <c r="HT138" s="68">
        <f t="shared" si="630"/>
        <v>-7.2154384176711332E-3</v>
      </c>
      <c r="HU138" s="68">
        <f t="shared" si="432"/>
        <v>2.1258241758241758</v>
      </c>
      <c r="HV138" s="68"/>
      <c r="HW138" s="15">
        <f t="shared" si="433"/>
        <v>5.7729850330017742E-2</v>
      </c>
      <c r="HY138" s="13">
        <v>162.88</v>
      </c>
      <c r="HZ138" s="68">
        <f t="shared" si="434"/>
        <v>1.7999999999999971E-2</v>
      </c>
      <c r="IA138" s="68">
        <f t="shared" si="631"/>
        <v>1.4462319901067907E-2</v>
      </c>
      <c r="IB138" s="68">
        <f t="shared" si="435"/>
        <v>0.53805476864966939</v>
      </c>
      <c r="IC138" s="68"/>
      <c r="ID138" s="15">
        <f t="shared" si="436"/>
        <v>0.21289746071933879</v>
      </c>
      <c r="IF138" s="13">
        <v>277.89999999999998</v>
      </c>
      <c r="IG138" s="68">
        <f t="shared" si="437"/>
        <v>2.2442972774098475E-2</v>
      </c>
      <c r="IH138" s="68">
        <f t="shared" si="632"/>
        <v>1.8905292675166413E-2</v>
      </c>
      <c r="II138" s="68">
        <f t="shared" si="438"/>
        <v>0.58799999999999986</v>
      </c>
      <c r="IJ138" s="68"/>
      <c r="IK138" s="15">
        <f t="shared" si="439"/>
        <v>0.19867149758454095</v>
      </c>
      <c r="IM138" s="13">
        <v>248.79</v>
      </c>
      <c r="IN138" s="68">
        <f t="shared" si="440"/>
        <v>3.6711311925124923E-3</v>
      </c>
      <c r="IO138" s="68">
        <f t="shared" si="633"/>
        <v>1.334510935804287E-4</v>
      </c>
      <c r="IP138" s="68">
        <f t="shared" si="441"/>
        <v>3.8582308142940827</v>
      </c>
      <c r="IQ138" s="68"/>
      <c r="IR138" s="15">
        <f t="shared" si="442"/>
        <v>0.32680923684070184</v>
      </c>
      <c r="IT138" s="13">
        <v>71.56</v>
      </c>
      <c r="IU138" s="68">
        <f t="shared" si="443"/>
        <v>-5.143889892951543E-3</v>
      </c>
      <c r="IV138" s="68">
        <f t="shared" si="634"/>
        <v>-8.6815699918836066E-3</v>
      </c>
      <c r="IW138" s="68">
        <f t="shared" si="444"/>
        <v>2.921095890410959</v>
      </c>
      <c r="IX138" s="68"/>
      <c r="IY138" s="15">
        <f t="shared" si="445"/>
        <v>0.39248881105273403</v>
      </c>
      <c r="JA138" s="13">
        <v>732.78</v>
      </c>
      <c r="JB138" s="68">
        <f t="shared" si="446"/>
        <v>1.6803807567957615E-2</v>
      </c>
      <c r="JC138" s="68">
        <f t="shared" si="635"/>
        <v>1.3266127469025552E-2</v>
      </c>
      <c r="JD138" s="68">
        <f t="shared" si="447"/>
        <v>0.48216019417475731</v>
      </c>
      <c r="JE138" s="68"/>
      <c r="JF138" s="15">
        <f t="shared" si="448"/>
        <v>0.25152431213813597</v>
      </c>
      <c r="JH138" s="13">
        <v>503.51</v>
      </c>
      <c r="JI138" s="68">
        <f t="shared" si="449"/>
        <v>1.3873786798759587E-2</v>
      </c>
      <c r="JJ138" s="68">
        <f t="shared" si="636"/>
        <v>1.0336106699827523E-2</v>
      </c>
      <c r="JK138" s="68">
        <f t="shared" si="450"/>
        <v>0.23806830755612382</v>
      </c>
      <c r="JL138" s="68"/>
      <c r="JM138" s="15">
        <f t="shared" si="451"/>
        <v>0.19456702253855276</v>
      </c>
      <c r="JO138" s="13">
        <v>13.37</v>
      </c>
      <c r="JP138" s="68">
        <f t="shared" si="452"/>
        <v>3.7238169123351331E-2</v>
      </c>
      <c r="JQ138" s="68">
        <f t="shared" si="637"/>
        <v>3.3700489024419265E-2</v>
      </c>
      <c r="JR138" s="68">
        <f t="shared" si="453"/>
        <v>-0.5488442719757044</v>
      </c>
      <c r="JS138" s="68"/>
      <c r="JT138" s="15">
        <f t="shared" si="454"/>
        <v>0.31207065750736013</v>
      </c>
      <c r="JV138" s="13">
        <v>1.69</v>
      </c>
      <c r="JW138" s="68">
        <f t="shared" si="455"/>
        <v>-2.3121387283237014E-2</v>
      </c>
      <c r="JX138" s="68">
        <f t="shared" si="638"/>
        <v>-2.6659067382169076E-2</v>
      </c>
      <c r="JY138" s="68">
        <f t="shared" si="456"/>
        <v>-0.33201581027667981</v>
      </c>
      <c r="JZ138" s="68"/>
      <c r="KA138" s="15">
        <f t="shared" si="457"/>
        <v>-6.1111111111111165E-2</v>
      </c>
      <c r="KC138" s="13">
        <v>20.18</v>
      </c>
      <c r="KD138" s="68">
        <f t="shared" si="458"/>
        <v>-1.9782393669633604E-3</v>
      </c>
      <c r="KE138" s="68">
        <f t="shared" si="639"/>
        <v>-5.515919465895424E-3</v>
      </c>
      <c r="KF138" s="68">
        <f t="shared" si="459"/>
        <v>3.5934291581108793E-2</v>
      </c>
      <c r="KG138" s="68"/>
      <c r="KH138" s="15">
        <f t="shared" si="460"/>
        <v>-9.0171325518485126E-2</v>
      </c>
      <c r="KI138" s="18"/>
      <c r="KJ138" s="13">
        <v>97.59</v>
      </c>
      <c r="KK138" s="68">
        <f t="shared" si="461"/>
        <v>4.5308483290488477E-2</v>
      </c>
      <c r="KL138" s="68">
        <f t="shared" si="640"/>
        <v>4.1770803191556412E-2</v>
      </c>
      <c r="KM138" s="68">
        <f t="shared" si="462"/>
        <v>3.6251184834123227</v>
      </c>
      <c r="KN138" s="68"/>
      <c r="KO138" s="15">
        <f t="shared" si="463"/>
        <v>0.45201606903734581</v>
      </c>
      <c r="KQ138" s="13">
        <v>1.714</v>
      </c>
      <c r="KR138" s="68">
        <f t="shared" si="464"/>
        <v>-4.6457607433217233E-3</v>
      </c>
      <c r="KS138" s="68">
        <f t="shared" si="641"/>
        <v>-8.1834408422537877E-3</v>
      </c>
      <c r="KT138" s="68">
        <f t="shared" si="465"/>
        <v>-0.34580152671755732</v>
      </c>
      <c r="KU138" s="68"/>
      <c r="KV138" s="15">
        <f t="shared" si="466"/>
        <v>0.69702970297029698</v>
      </c>
      <c r="KW138" s="18"/>
      <c r="KX138" s="13">
        <v>47.16</v>
      </c>
      <c r="KY138" s="68">
        <f t="shared" si="467"/>
        <v>3.2173342087984218E-2</v>
      </c>
      <c r="KZ138" s="68">
        <f t="shared" si="642"/>
        <v>2.8635661989052152E-2</v>
      </c>
      <c r="LA138" s="68">
        <f t="shared" si="468"/>
        <v>-0.34436257472542758</v>
      </c>
      <c r="LB138" s="68"/>
      <c r="LC138" s="15">
        <f t="shared" si="469"/>
        <v>0.98903416280050593</v>
      </c>
      <c r="LD138" s="18"/>
      <c r="LE138" s="13">
        <v>54.87</v>
      </c>
      <c r="LF138" s="68">
        <f t="shared" si="470"/>
        <v>5.4704595185984736E-4</v>
      </c>
      <c r="LG138" s="68">
        <f t="shared" si="643"/>
        <v>-2.9906341470722162E-3</v>
      </c>
      <c r="LH138" s="68">
        <f t="shared" si="471"/>
        <v>0.53139826960647507</v>
      </c>
      <c r="LI138" s="68"/>
      <c r="LJ138" s="15">
        <f t="shared" si="472"/>
        <v>0.18998048145738447</v>
      </c>
      <c r="LL138" s="13">
        <v>117.68</v>
      </c>
      <c r="LM138" s="68">
        <f t="shared" si="473"/>
        <v>1.3259858791114226E-2</v>
      </c>
      <c r="LN138" s="68">
        <f t="shared" si="644"/>
        <v>9.722178692182162E-3</v>
      </c>
      <c r="LO138" s="68">
        <f t="shared" si="474"/>
        <v>0.34491428571428578</v>
      </c>
      <c r="LP138" s="68"/>
      <c r="LQ138" s="15">
        <f t="shared" si="475"/>
        <v>0.50466692238844157</v>
      </c>
      <c r="LS138" s="13">
        <v>15.32</v>
      </c>
      <c r="LT138" s="68">
        <f t="shared" si="476"/>
        <v>8.5582620144832641E-3</v>
      </c>
      <c r="LU138" s="68">
        <f t="shared" si="645"/>
        <v>5.0205819155512005E-3</v>
      </c>
      <c r="LV138" s="68"/>
      <c r="LW138" s="68"/>
      <c r="LX138" s="15">
        <f t="shared" si="477"/>
        <v>0.65621621621621629</v>
      </c>
      <c r="LZ138" s="13">
        <v>14.28</v>
      </c>
      <c r="MA138" s="68">
        <f t="shared" si="478"/>
        <v>-9.3908629441624397E-2</v>
      </c>
      <c r="MB138" s="68">
        <f t="shared" si="646"/>
        <v>-9.7446309540556456E-2</v>
      </c>
      <c r="MC138" s="68">
        <f t="shared" si="479"/>
        <v>-0.35820224719101129</v>
      </c>
      <c r="MD138" s="68"/>
      <c r="ME138" s="15">
        <f t="shared" si="480"/>
        <v>5.9347181008901996E-2</v>
      </c>
      <c r="MG138" s="13">
        <v>53.91</v>
      </c>
      <c r="MH138" s="68">
        <f t="shared" si="481"/>
        <v>7.0988230898560703E-3</v>
      </c>
      <c r="MI138" s="68">
        <f t="shared" si="647"/>
        <v>3.5611429909240067E-3</v>
      </c>
      <c r="MJ138" s="68">
        <f t="shared" si="482"/>
        <v>6.2654986522911047</v>
      </c>
      <c r="MK138" s="68"/>
      <c r="ML138" s="15">
        <f t="shared" si="483"/>
        <v>1.539331135186057</v>
      </c>
      <c r="MN138" s="13">
        <v>137.68</v>
      </c>
      <c r="MO138" s="68">
        <f t="shared" si="484"/>
        <v>1.7462165308498915E-3</v>
      </c>
      <c r="MP138" s="68">
        <f t="shared" si="648"/>
        <v>-1.7914635680821721E-3</v>
      </c>
      <c r="MQ138" s="68">
        <f t="shared" si="485"/>
        <v>9.3566322478157271E-2</v>
      </c>
      <c r="MR138" s="68"/>
      <c r="MS138" s="15">
        <f t="shared" si="486"/>
        <v>0.23601759583445558</v>
      </c>
      <c r="MU138" s="13">
        <v>13.06</v>
      </c>
      <c r="MV138" s="68">
        <f t="shared" si="487"/>
        <v>2.2709475332811351E-2</v>
      </c>
      <c r="MW138" s="68">
        <f t="shared" si="649"/>
        <v>1.9171795233879289E-2</v>
      </c>
      <c r="MX138" s="68">
        <f t="shared" si="488"/>
        <v>-0.37422137038811693</v>
      </c>
      <c r="MY138" s="68"/>
      <c r="MZ138" s="15">
        <f t="shared" si="489"/>
        <v>0.22399250234301787</v>
      </c>
      <c r="NB138" s="13">
        <v>250.18</v>
      </c>
      <c r="NC138" s="68">
        <f t="shared" si="490"/>
        <v>1.2710492227979335E-2</v>
      </c>
      <c r="ND138" s="68">
        <f t="shared" si="650"/>
        <v>9.1728121290472718E-3</v>
      </c>
      <c r="NE138" s="68">
        <f t="shared" si="491"/>
        <v>0.84675573927806902</v>
      </c>
      <c r="NF138" s="68"/>
      <c r="NG138" s="15">
        <f t="shared" si="492"/>
        <v>0.49997002218358427</v>
      </c>
      <c r="NI138" s="13">
        <v>5.76</v>
      </c>
      <c r="NJ138" s="68">
        <f t="shared" si="493"/>
        <v>3.0411449016100166E-2</v>
      </c>
      <c r="NK138" s="68">
        <f t="shared" si="651"/>
        <v>2.6873768917168105E-2</v>
      </c>
      <c r="NL138" s="68">
        <f t="shared" si="494"/>
        <v>-0.95426756649464073</v>
      </c>
      <c r="NM138" s="68"/>
      <c r="NN138" s="15">
        <f t="shared" si="495"/>
        <v>0.17551020408163254</v>
      </c>
      <c r="NP138" s="13">
        <v>535.4</v>
      </c>
      <c r="NQ138" s="68">
        <f t="shared" si="496"/>
        <v>9.8457127767928396E-3</v>
      </c>
      <c r="NR138" s="68">
        <f t="shared" si="652"/>
        <v>6.3080326778607761E-3</v>
      </c>
      <c r="NS138" s="68">
        <f t="shared" si="497"/>
        <v>3.0792380952380949</v>
      </c>
      <c r="NT138" s="68"/>
      <c r="NU138" s="15">
        <f t="shared" si="498"/>
        <v>0.62770194266257251</v>
      </c>
      <c r="NW138" s="13">
        <v>176.62</v>
      </c>
      <c r="NX138" s="68">
        <f t="shared" si="499"/>
        <v>1.2961688460656061E-2</v>
      </c>
      <c r="NY138" s="68">
        <f t="shared" si="653"/>
        <v>9.4240083617239973E-3</v>
      </c>
      <c r="NZ138" s="68">
        <f t="shared" si="500"/>
        <v>4.8930359581247935E-3</v>
      </c>
      <c r="OA138" s="68"/>
      <c r="OB138" s="15">
        <f t="shared" si="501"/>
        <v>-6.6983623877443249E-2</v>
      </c>
      <c r="OD138" s="13">
        <v>2.3849999999999998</v>
      </c>
      <c r="OE138" s="68">
        <f t="shared" si="502"/>
        <v>1.7057569296375089E-2</v>
      </c>
      <c r="OF138" s="68">
        <f t="shared" si="654"/>
        <v>1.3519889197443026E-2</v>
      </c>
      <c r="OG138" s="68">
        <f t="shared" si="503"/>
        <v>-0.98943147073159932</v>
      </c>
      <c r="OH138" s="68"/>
      <c r="OI138" s="15">
        <f t="shared" si="504"/>
        <v>0.63356164383561631</v>
      </c>
      <c r="OK138" s="13">
        <v>179.67</v>
      </c>
      <c r="OL138" s="68">
        <f t="shared" si="505"/>
        <v>3.145990010907624E-2</v>
      </c>
      <c r="OM138" s="68">
        <f t="shared" si="655"/>
        <v>2.7922220010144175E-2</v>
      </c>
      <c r="ON138" s="68">
        <f t="shared" si="506"/>
        <v>3.2325088339222607</v>
      </c>
      <c r="OO138" s="68"/>
      <c r="OP138" s="15">
        <f t="shared" si="507"/>
        <v>1.6973427413301305</v>
      </c>
      <c r="OR138" s="13">
        <v>6.27</v>
      </c>
      <c r="OS138" s="68">
        <f t="shared" si="508"/>
        <v>-4.4207317073170743E-2</v>
      </c>
      <c r="OT138" s="68">
        <f t="shared" si="656"/>
        <v>-4.7744997172102809E-2</v>
      </c>
      <c r="OU138" s="68">
        <f t="shared" si="509"/>
        <v>-0.18571428571428578</v>
      </c>
      <c r="OV138" s="68"/>
      <c r="OW138" s="15">
        <f t="shared" si="510"/>
        <v>4.5982142857142847</v>
      </c>
      <c r="OY138" s="13">
        <v>146.16</v>
      </c>
      <c r="OZ138" s="68">
        <f t="shared" si="511"/>
        <v>8.6260437512939072E-3</v>
      </c>
      <c r="PA138" s="68">
        <f t="shared" si="657"/>
        <v>5.0883636523618436E-3</v>
      </c>
      <c r="PB138" s="68">
        <f t="shared" si="665"/>
        <v>3.4972307692307689</v>
      </c>
      <c r="PC138" s="68"/>
      <c r="PD138" s="15">
        <f t="shared" si="512"/>
        <v>0.27594936708860762</v>
      </c>
      <c r="PE138" s="18"/>
      <c r="PF138" s="13">
        <v>259.05</v>
      </c>
      <c r="PG138" s="68">
        <f t="shared" si="513"/>
        <v>7.310339464167653E-3</v>
      </c>
      <c r="PH138" s="68">
        <f t="shared" si="658"/>
        <v>3.7726593652355894E-3</v>
      </c>
      <c r="PI138" s="68">
        <f t="shared" si="514"/>
        <v>-0.25603101665709355</v>
      </c>
      <c r="PJ138" s="68"/>
      <c r="PK138" s="15">
        <f t="shared" si="515"/>
        <v>0.2387031989671497</v>
      </c>
      <c r="PM138" s="13"/>
      <c r="PN138" s="68">
        <f t="shared" si="516"/>
        <v>0</v>
      </c>
      <c r="PO138" s="68">
        <f t="shared" si="517"/>
        <v>-3.5376800989320636E-3</v>
      </c>
      <c r="PP138" s="68">
        <f t="shared" si="518"/>
        <v>0</v>
      </c>
      <c r="PQ138" s="68"/>
      <c r="PR138" s="15">
        <f t="shared" si="519"/>
        <v>0</v>
      </c>
      <c r="PT138" s="13">
        <v>5.59</v>
      </c>
      <c r="PU138" s="68">
        <f t="shared" si="520"/>
        <v>-4.1166380789022336E-2</v>
      </c>
      <c r="PV138" s="68">
        <f t="shared" si="659"/>
        <v>-4.4704060887954401E-2</v>
      </c>
      <c r="PW138" s="68">
        <f t="shared" si="521"/>
        <v>-0.35894495412844041</v>
      </c>
      <c r="PX138" s="68"/>
      <c r="PY138" s="15">
        <f t="shared" si="522"/>
        <v>8.9668615984405453E-2</v>
      </c>
      <c r="QA138" s="13">
        <v>226.15</v>
      </c>
      <c r="QB138" s="68">
        <f t="shared" si="523"/>
        <v>9.1026727946097539E-3</v>
      </c>
      <c r="QC138" s="68">
        <f t="shared" si="660"/>
        <v>5.5649926956776903E-3</v>
      </c>
      <c r="QD138" s="68">
        <f t="shared" si="524"/>
        <v>-0.32970746020925334</v>
      </c>
      <c r="QE138" s="68"/>
      <c r="QF138" s="15">
        <f t="shared" si="525"/>
        <v>0.17946177114843015</v>
      </c>
      <c r="QH138" s="13">
        <v>1.73</v>
      </c>
      <c r="QI138" s="68">
        <f t="shared" si="526"/>
        <v>1.169590643274855E-2</v>
      </c>
      <c r="QJ138" s="68">
        <f t="shared" si="661"/>
        <v>8.1582263338164859E-3</v>
      </c>
      <c r="QK138" s="68">
        <f t="shared" si="527"/>
        <v>-0.31075697211155373</v>
      </c>
      <c r="QL138" s="68"/>
      <c r="QM138" s="15">
        <f t="shared" si="528"/>
        <v>0.3307692307692307</v>
      </c>
      <c r="QO138" s="13">
        <v>9.7899999999999991</v>
      </c>
      <c r="QP138" s="68">
        <f t="shared" si="529"/>
        <v>-5.081300813008202E-3</v>
      </c>
      <c r="QQ138" s="68">
        <f t="shared" si="662"/>
        <v>-8.6189809119402647E-3</v>
      </c>
      <c r="QR138" s="68">
        <f t="shared" si="530"/>
        <v>-0.98806650576562083</v>
      </c>
      <c r="QS138" s="68"/>
      <c r="QT138" s="15">
        <f t="shared" si="531"/>
        <v>-0.14721254355400706</v>
      </c>
      <c r="QV138" s="13">
        <v>2.0619999999999998</v>
      </c>
      <c r="QW138" s="68">
        <f t="shared" si="532"/>
        <v>2.8428927680797977E-2</v>
      </c>
      <c r="QX138" s="68">
        <f t="shared" si="663"/>
        <v>2.4891247581865915E-2</v>
      </c>
      <c r="QY138" s="68">
        <f t="shared" si="533"/>
        <v>-0.41586402266288952</v>
      </c>
      <c r="QZ138" s="68"/>
      <c r="RA138" s="15">
        <f t="shared" si="534"/>
        <v>-0.15733551287290568</v>
      </c>
      <c r="RC138" s="13">
        <v>43.99</v>
      </c>
      <c r="RD138" s="68">
        <f t="shared" si="535"/>
        <v>3.1902416138869329E-2</v>
      </c>
      <c r="RE138" s="68">
        <f t="shared" si="664"/>
        <v>2.8364736039937263E-2</v>
      </c>
      <c r="RF138" s="68">
        <f t="shared" si="536"/>
        <v>-4.9686757399006201E-2</v>
      </c>
      <c r="RG138" s="68"/>
      <c r="RH138" s="15">
        <f t="shared" si="537"/>
        <v>0.77737373737373749</v>
      </c>
      <c r="RJ138" s="13">
        <v>231.84</v>
      </c>
      <c r="RK138" s="68">
        <f t="shared" si="538"/>
        <v>1.7466865619239838E-2</v>
      </c>
      <c r="RL138" s="68">
        <f t="shared" si="539"/>
        <v>1.3929185520307774E-2</v>
      </c>
      <c r="RM138" s="68">
        <f t="shared" si="540"/>
        <v>7.5424436404119069E-2</v>
      </c>
      <c r="RN138" s="68"/>
      <c r="RO138" s="15">
        <f t="shared" si="541"/>
        <v>0.17852785685237904</v>
      </c>
      <c r="RQ138" s="13">
        <v>14.15</v>
      </c>
      <c r="RR138" s="68">
        <f t="shared" si="542"/>
        <v>-7.7138849929873372E-3</v>
      </c>
      <c r="RS138" s="68">
        <f t="shared" si="543"/>
        <v>-1.1251565091919401E-2</v>
      </c>
      <c r="RT138" s="68">
        <f t="shared" si="544"/>
        <v>-3.3469945355191273E-2</v>
      </c>
      <c r="RU138" s="68"/>
      <c r="RV138" s="15">
        <f t="shared" si="545"/>
        <v>-0.32101727447216888</v>
      </c>
      <c r="RX138" s="13">
        <v>143.13</v>
      </c>
      <c r="RY138" s="68">
        <f t="shared" si="546"/>
        <v>2.4479278505475537E-2</v>
      </c>
      <c r="RZ138" s="68">
        <f t="shared" si="547"/>
        <v>2.0941598406543471E-2</v>
      </c>
      <c r="SA138" s="68">
        <f t="shared" si="548"/>
        <v>7.5680144295806356E-2</v>
      </c>
      <c r="SB138" s="68"/>
      <c r="SC138" s="15">
        <f t="shared" si="549"/>
        <v>0.89250297500991671</v>
      </c>
      <c r="SE138" s="13">
        <v>13.51</v>
      </c>
      <c r="SF138" s="68">
        <f t="shared" si="550"/>
        <v>9.7159940209266809E-3</v>
      </c>
      <c r="SG138" s="68">
        <f t="shared" si="551"/>
        <v>6.1783139219946173E-3</v>
      </c>
      <c r="SH138" s="68">
        <f t="shared" si="552"/>
        <v>8.0799999999999983E-2</v>
      </c>
      <c r="SI138" s="68"/>
      <c r="SJ138" s="15">
        <f t="shared" si="553"/>
        <v>-0.11467889908256881</v>
      </c>
      <c r="SL138" s="13">
        <v>0.86599999999999999</v>
      </c>
      <c r="SM138" s="68">
        <f t="shared" si="554"/>
        <v>8.1490104772991932E-3</v>
      </c>
      <c r="SN138" s="68">
        <f t="shared" si="555"/>
        <v>4.6113303783671296E-3</v>
      </c>
      <c r="SO138" s="68">
        <f t="shared" si="556"/>
        <v>-0.39014084507042252</v>
      </c>
      <c r="SP138" s="68"/>
      <c r="SQ138" s="15">
        <f t="shared" si="557"/>
        <v>-0.14257425742574259</v>
      </c>
      <c r="SS138" s="13">
        <v>16.39</v>
      </c>
      <c r="ST138" s="68">
        <f t="shared" si="558"/>
        <v>2.5015634771732354E-2</v>
      </c>
      <c r="SU138" s="68">
        <f t="shared" si="559"/>
        <v>2.1477954672800288E-2</v>
      </c>
      <c r="SV138" s="68">
        <f t="shared" si="560"/>
        <v>1.5489467162329615E-2</v>
      </c>
      <c r="SW138" s="68"/>
      <c r="SX138" s="15">
        <f t="shared" si="561"/>
        <v>0.95119047619047614</v>
      </c>
      <c r="SZ138" s="13">
        <v>30.03</v>
      </c>
      <c r="TA138" s="68">
        <f t="shared" si="562"/>
        <v>-3.7191407502404621E-2</v>
      </c>
      <c r="TB138" s="68">
        <f t="shared" si="563"/>
        <v>-4.0729087601336686E-2</v>
      </c>
      <c r="TC138" s="68">
        <f t="shared" si="564"/>
        <v>-0.25613079019073565</v>
      </c>
      <c r="TD138" s="68"/>
      <c r="TE138" s="15">
        <f t="shared" si="565"/>
        <v>0.92500000000000016</v>
      </c>
      <c r="TG138" s="417">
        <v>0.16</v>
      </c>
      <c r="TH138" s="68">
        <f t="shared" si="566"/>
        <v>6.2893081761006345E-3</v>
      </c>
      <c r="TI138" s="68">
        <f t="shared" si="567"/>
        <v>2.7516280771685709E-3</v>
      </c>
      <c r="TJ138" s="68">
        <f t="shared" si="568"/>
        <v>-0.27272727272727271</v>
      </c>
      <c r="TK138" s="68"/>
      <c r="TL138" s="15">
        <f t="shared" si="569"/>
        <v>-5.6047197640118042E-2</v>
      </c>
      <c r="TN138" s="13">
        <v>69.69</v>
      </c>
      <c r="TO138" s="68">
        <f t="shared" si="570"/>
        <v>9.3347976153121986E-2</v>
      </c>
      <c r="TP138" s="68">
        <f t="shared" si="571"/>
        <v>8.9810296054189928E-2</v>
      </c>
      <c r="TQ138" s="68">
        <f t="shared" si="572"/>
        <v>1.5792964223506532E-2</v>
      </c>
      <c r="TR138" s="68"/>
      <c r="TS138" s="15">
        <f t="shared" si="573"/>
        <v>1.3425210084033612</v>
      </c>
      <c r="TU138" s="417">
        <v>2.94</v>
      </c>
      <c r="TV138" s="68">
        <f t="shared" si="574"/>
        <v>1.3793103448275874E-2</v>
      </c>
      <c r="TW138" s="68">
        <f t="shared" si="575"/>
        <v>1.025542334934381E-2</v>
      </c>
      <c r="TX138" s="68">
        <f t="shared" si="576"/>
        <v>-0.33333333333333337</v>
      </c>
      <c r="TY138" s="68"/>
      <c r="TZ138" s="15">
        <f t="shared" si="577"/>
        <v>0.7192982456140351</v>
      </c>
      <c r="UB138" s="13"/>
      <c r="UC138" s="68">
        <f t="shared" si="578"/>
        <v>0</v>
      </c>
      <c r="UD138" s="68">
        <f t="shared" si="579"/>
        <v>-3.5376800989320636E-3</v>
      </c>
      <c r="UE138" s="68">
        <f t="shared" si="580"/>
        <v>0</v>
      </c>
      <c r="UF138" s="68"/>
      <c r="UG138" s="15">
        <f t="shared" si="581"/>
        <v>0</v>
      </c>
      <c r="UI138" s="417"/>
      <c r="UJ138" s="68">
        <f t="shared" si="582"/>
        <v>0</v>
      </c>
      <c r="UK138" s="68">
        <f t="shared" si="583"/>
        <v>-3.5376800989320636E-3</v>
      </c>
      <c r="UL138" s="68">
        <f t="shared" si="584"/>
        <v>0</v>
      </c>
      <c r="UM138" s="68"/>
      <c r="UN138" s="15">
        <f t="shared" si="585"/>
        <v>0</v>
      </c>
      <c r="UP138" s="417"/>
      <c r="UQ138" s="68">
        <f t="shared" si="586"/>
        <v>0</v>
      </c>
      <c r="UR138" s="68">
        <f t="shared" si="587"/>
        <v>-3.5376800989320636E-3</v>
      </c>
      <c r="US138" s="68">
        <f t="shared" si="588"/>
        <v>0</v>
      </c>
      <c r="UT138" s="68"/>
      <c r="UU138" s="15">
        <f t="shared" si="589"/>
        <v>0</v>
      </c>
      <c r="UW138" s="417"/>
      <c r="UX138" s="68">
        <f t="shared" si="590"/>
        <v>0</v>
      </c>
      <c r="UY138" s="68">
        <f t="shared" si="591"/>
        <v>-3.5376800989320636E-3</v>
      </c>
      <c r="UZ138" s="68">
        <f t="shared" si="592"/>
        <v>0</v>
      </c>
      <c r="VA138" s="68"/>
      <c r="VB138" s="15">
        <f t="shared" si="593"/>
        <v>0</v>
      </c>
      <c r="VD138" s="417"/>
      <c r="VE138" s="68">
        <f t="shared" si="594"/>
        <v>0</v>
      </c>
      <c r="VF138" s="68">
        <f t="shared" si="595"/>
        <v>-3.5376800989320636E-3</v>
      </c>
      <c r="VG138" s="68">
        <f t="shared" si="596"/>
        <v>0</v>
      </c>
      <c r="VH138" s="68"/>
      <c r="VI138" s="15">
        <f t="shared" si="597"/>
        <v>0</v>
      </c>
      <c r="VM138" s="21">
        <f t="shared" si="598"/>
        <v>1.2112804684733573E-2</v>
      </c>
      <c r="VN138" s="49"/>
      <c r="VO138" s="21">
        <f t="shared" si="599"/>
        <v>0.86840586074974213</v>
      </c>
      <c r="VP138" s="14"/>
      <c r="VQ138" s="21">
        <f t="shared" si="600"/>
        <v>0.39629594133585294</v>
      </c>
    </row>
    <row r="139" spans="1:589" ht="15.75" customHeight="1" x14ac:dyDescent="0.2">
      <c r="A139" s="127">
        <v>45848</v>
      </c>
      <c r="B139" s="4">
        <f t="shared" ref="B139:B202" si="666">A139</f>
        <v>45848</v>
      </c>
      <c r="C139" s="13">
        <v>44650.7</v>
      </c>
      <c r="D139" s="138">
        <f t="shared" ref="D139:D202" si="667">IF(C139&gt;0,C139-C138,0)</f>
        <v>191.31999999999971</v>
      </c>
      <c r="E139" s="68">
        <f t="shared" ref="E139:E202" si="668">IF(C139&gt;0,D139/C138,0)</f>
        <v>4.3032538915297449E-3</v>
      </c>
      <c r="F139" s="15">
        <f t="shared" ref="F139:F202" si="669">IF(C139&gt;0,(C139-C$10)/C$10,0)</f>
        <v>4.9512718766497446E-2</v>
      </c>
      <c r="G139" s="13">
        <v>6280.38</v>
      </c>
      <c r="H139" s="138">
        <f t="shared" ref="H139:H202" si="670">IF(G139&gt;0,G139-G138,0)</f>
        <v>17.029999999999745</v>
      </c>
      <c r="I139" s="68">
        <f t="shared" ref="I139:I202" si="671">IF(G139&gt;0,H139/G138,0)</f>
        <v>2.7189922325911442E-3</v>
      </c>
      <c r="J139" s="15">
        <f t="shared" ref="J139:J202" si="672">IF(G139&gt;0,(G139-G$10)/G$10,0)</f>
        <v>6.7795832107766046E-2</v>
      </c>
      <c r="K139" s="13">
        <v>20630.66</v>
      </c>
      <c r="L139" s="138">
        <f t="shared" ref="L139:L202" si="673">IF(K139&gt;0,K139-K138,0)</f>
        <v>19.319999999999709</v>
      </c>
      <c r="M139" s="68">
        <f t="shared" ref="M139:M202" si="674">IF(K139&gt;0,L139/K138,0)</f>
        <v>9.373480812018874E-4</v>
      </c>
      <c r="N139" s="15">
        <f t="shared" ref="N139:N202" si="675">IF(K139&gt;0,(K139-K$10)/K$10,0)</f>
        <v>6.8348835029535246E-2</v>
      </c>
      <c r="O139" s="13">
        <v>2263.41</v>
      </c>
      <c r="P139" s="138">
        <f t="shared" ref="P139:P202" si="676">IF(O139&gt;0,O139-O138,0)</f>
        <v>10.920000000000073</v>
      </c>
      <c r="Q139" s="68">
        <f t="shared" ref="Q139:Q202" si="677">IF(O139&gt;0,P139/O138,0)</f>
        <v>4.8479682484717243E-3</v>
      </c>
      <c r="R139" s="15">
        <f t="shared" ref="R139:R202" si="678">IF(O139&gt;0,(O139-O$10)/O$10,0)</f>
        <v>1.4909244179789791E-2</v>
      </c>
      <c r="S139" s="18">
        <f t="shared" ref="S139:S202" si="679">IF(O139&gt;0,(((O139*0.7)*Q139)+((K139*0.9)*M139)+((G139*0.65)*I139)+((C139*0.6)*E139))/(O139+K139+G139+C139),0)</f>
        <v>2.0517524648844179E-3</v>
      </c>
      <c r="T139" s="121">
        <f t="shared" ref="T139:T202" si="680">IF(O139&gt;0,(S139*200)+T138,0)</f>
        <v>269.17082262558449</v>
      </c>
      <c r="U139" s="121">
        <f t="shared" ref="U139:U202" si="681">T139</f>
        <v>269.17082262558449</v>
      </c>
      <c r="V139" s="134">
        <f t="shared" ref="V139:V202" si="682">IF(T139&gt;0,(T139-T138)/T138,0)</f>
        <v>1.5268260608442669E-3</v>
      </c>
      <c r="W139" s="21">
        <f t="shared" si="601"/>
        <v>4.0396198543626638E-2</v>
      </c>
      <c r="X139" s="18">
        <f t="shared" ref="X139:X202" si="683">IF(T139&gt;0,((Q139+M139+I139+E139)/4),0)</f>
        <v>3.201890613448625E-3</v>
      </c>
      <c r="Y139" s="353">
        <v>105304.43</v>
      </c>
      <c r="Z139" s="15">
        <v>1.9999999999999999E-6</v>
      </c>
      <c r="AA139" s="21">
        <f t="shared" ref="AA139:AA202" si="684">Z139-$V139</f>
        <v>-1.5248260608442669E-3</v>
      </c>
      <c r="AC139" s="13">
        <v>239.73</v>
      </c>
      <c r="AD139" s="68">
        <f t="shared" ref="AD139:AD202" si="685">IF(AC139&gt;0,((AC139-AC138)/AC138),0)</f>
        <v>5.8433156642592082E-4</v>
      </c>
      <c r="AE139" s="68">
        <f t="shared" si="602"/>
        <v>-9.424944944183461E-4</v>
      </c>
      <c r="AF139" s="68">
        <f t="shared" ref="AF139:AF202" si="686">IF(AC139&gt;0,(AC139-AF$10)/AF$10,0)</f>
        <v>0.45493718516720261</v>
      </c>
      <c r="AG139" s="68"/>
      <c r="AH139" s="15">
        <f t="shared" ref="AH139:AH202" si="687">IF(AC139&gt;0,(AC139-AC$10)/AC$10,0)</f>
        <v>5.5288990623761955E-2</v>
      </c>
      <c r="AJ139" s="13">
        <v>23.37</v>
      </c>
      <c r="AK139" s="68">
        <f t="shared" ref="AK139:AK202" si="688">IF(AJ139&gt;0,((AJ139-AJ138)/AJ138),0)</f>
        <v>-2.1349274124680064E-3</v>
      </c>
      <c r="AL139" s="68">
        <f t="shared" si="603"/>
        <v>-3.6617534733122733E-3</v>
      </c>
      <c r="AM139" s="68">
        <f t="shared" ref="AM139:AM202" si="689">IF(AJ139&gt;0,(AJ139-AM$10)/AM$10,0)</f>
        <v>0.25645161290322577</v>
      </c>
      <c r="AN139" s="68"/>
      <c r="AO139" s="15">
        <f t="shared" ref="AO139:AO202" si="690">IF(AJ139&gt;0,(AJ139-AJ$10)/AJ$10,0)</f>
        <v>0.11126961483594863</v>
      </c>
      <c r="AQ139" s="13">
        <v>22.43</v>
      </c>
      <c r="AR139" s="68">
        <f t="shared" ref="AR139:AR202" si="691">IF(AQ139&gt;0,((AQ139-AQ138)/AQ138),0)</f>
        <v>8.9245872378400598E-4</v>
      </c>
      <c r="AS139" s="68">
        <f t="shared" si="604"/>
        <v>-6.3436733706026093E-4</v>
      </c>
      <c r="AT139" s="68">
        <f t="shared" ref="AT139:AT202" si="692">IF(AQ139&gt;0,(AQ139-AT$10)/AT$10,0)</f>
        <v>0.29878401852924147</v>
      </c>
      <c r="AU139" s="68"/>
      <c r="AV139" s="15">
        <f t="shared" ref="AV139:AV202" si="693">IF(AQ139&gt;0,(AQ139-AQ$10)/AQ$10,0)</f>
        <v>4.4713553795994454E-2</v>
      </c>
      <c r="AX139" s="13">
        <v>218.82</v>
      </c>
      <c r="AY139" s="68">
        <f t="shared" ref="AY139:AY202" si="694">IF(AX139&gt;0,((AX139-AX138)/AX138),0)</f>
        <v>2.8873917228103736E-3</v>
      </c>
      <c r="AZ139" s="68">
        <f t="shared" si="605"/>
        <v>1.3605656619661067E-3</v>
      </c>
      <c r="BA139" s="68">
        <f t="shared" ref="BA139:BA202" si="695">IF(AX139&gt;0,(AX139-BA$10)/BA$10,0)</f>
        <v>0.6317673378076063</v>
      </c>
      <c r="BB139" s="68"/>
      <c r="BC139" s="15">
        <f t="shared" ref="BC139:BC202" si="696">IF(AX139&gt;0,(AX139-AX$10)/AX$10,0)</f>
        <v>7.164895440521081E-2</v>
      </c>
      <c r="BE139" s="13">
        <v>80.64</v>
      </c>
      <c r="BF139" s="68">
        <f t="shared" ref="BF139:BF202" si="697">IF(BE139&gt;0,((BE139-BE138)/BE138),0)</f>
        <v>4.359197907584933E-3</v>
      </c>
      <c r="BG139" s="68">
        <f t="shared" si="606"/>
        <v>2.8323718467406661E-3</v>
      </c>
      <c r="BH139" s="68"/>
      <c r="BI139" s="68"/>
      <c r="BJ139" s="15">
        <f t="shared" ref="BJ139:BJ202" si="698">IF(BE139&gt;0,(BE139-BE$10)/BE$10,0)</f>
        <v>9.4611103569974195E-2</v>
      </c>
      <c r="BL139" s="13">
        <v>74.52</v>
      </c>
      <c r="BM139" s="68">
        <f t="shared" ref="BM139:BM202" si="699">IF(BL139&gt;0,((BL139-BL138)/BL138),0)</f>
        <v>-7.1942446043166295E-3</v>
      </c>
      <c r="BN139" s="68">
        <f t="shared" si="607"/>
        <v>-8.721070665160896E-3</v>
      </c>
      <c r="BO139" s="68">
        <f t="shared" ref="BO139:BO202" si="700">IF(BL139&gt;0,(BL139-BO$10)/BO$10,0)</f>
        <v>0.25496800269450981</v>
      </c>
      <c r="BP139" s="68"/>
      <c r="BQ139" s="15">
        <f t="shared" ref="BQ139:BQ202" si="701">IF(BL139&gt;0,(BL139-BL$10)/BL$10,0)</f>
        <v>0.12279644417658567</v>
      </c>
      <c r="BS139" s="13">
        <v>43.25</v>
      </c>
      <c r="BT139" s="68">
        <f t="shared" ref="BT139:BT202" si="702">IF(BS139&gt;0,((BS139-BS138)/BS138),0)</f>
        <v>1.1574074074073416E-3</v>
      </c>
      <c r="BU139" s="68">
        <f t="shared" si="608"/>
        <v>-3.6941865343692528E-4</v>
      </c>
      <c r="BV139" s="68">
        <f t="shared" ref="BV139:BV202" si="703">IF(BS139&gt;0,(BS139-BV$10)/BV$10,0)</f>
        <v>0.16076221148684924</v>
      </c>
      <c r="BW139" s="68"/>
      <c r="BX139" s="15">
        <f t="shared" ref="BX139:BX202" si="704">IF(BS139&gt;0,(BS139-BS$10)/BS$10,0)</f>
        <v>0.13071895424836602</v>
      </c>
      <c r="BZ139" s="13"/>
      <c r="CA139" s="68">
        <f t="shared" ref="CA139:CA202" si="705">IF(BZ139&gt;0,((BZ139-BZ138)/BZ138),0)</f>
        <v>0</v>
      </c>
      <c r="CB139" s="68">
        <f t="shared" si="609"/>
        <v>0</v>
      </c>
      <c r="CC139" s="68">
        <f t="shared" ref="CC139:CC202" si="706">IF(BZ139&gt;0,(BZ139-CC$10)/CC$10,0)</f>
        <v>0</v>
      </c>
      <c r="CD139" s="68"/>
      <c r="CE139" s="15">
        <f t="shared" ref="CE139:CE202" si="707">IF(BZ139&gt;0,(BZ139-BZ$10)/BZ$10,0)</f>
        <v>0</v>
      </c>
      <c r="CG139" s="13">
        <v>31.55</v>
      </c>
      <c r="CH139" s="68">
        <f t="shared" ref="CH139:CH202" si="708">IF(CG139&gt;0,((CG139-CG138)/CG138),0)</f>
        <v>5.4174633524538465E-3</v>
      </c>
      <c r="CI139" s="68">
        <f t="shared" si="610"/>
        <v>3.8906372916095795E-3</v>
      </c>
      <c r="CJ139" s="68">
        <f t="shared" ref="CJ139:CJ202" si="709">IF(CG139&gt;0,(CG139-CJ$10)/CJ$10,0)</f>
        <v>4.3665233212041028E-2</v>
      </c>
      <c r="CK139" s="68"/>
      <c r="CL139" s="15">
        <f t="shared" ref="CL139:CL202" si="710">IF(CG139&gt;0,(CG139-CG$10)/CG$10,0)</f>
        <v>-8.1781140861466789E-2</v>
      </c>
      <c r="CN139" s="13">
        <v>33.79</v>
      </c>
      <c r="CO139" s="68">
        <f t="shared" ref="CO139:CO202" si="711">IF(CN139&gt;0,((CN139-CN138)/CN138),0)</f>
        <v>8.8862559241709529E-4</v>
      </c>
      <c r="CP139" s="68">
        <f t="shared" si="611"/>
        <v>-6.3820046842717163E-4</v>
      </c>
      <c r="CQ139" s="68">
        <f t="shared" ref="CQ139:CQ202" si="712">IF(CN139&gt;0,(CN139-CQ$10)/CQ$10,0)</f>
        <v>7.8174856413529017E-2</v>
      </c>
      <c r="CR139" s="68"/>
      <c r="CS139" s="15">
        <f t="shared" ref="CS139:CS202" si="713">IF(CN139&gt;0,(CN139-CN$10)/CN$10,0)</f>
        <v>9.5608007170600619E-3</v>
      </c>
      <c r="CU139" s="13">
        <v>38.39</v>
      </c>
      <c r="CV139" s="68">
        <f t="shared" ref="CV139:CV202" si="714">IF(CU139&gt;0,((CU139-CU138)/CU138),0)</f>
        <v>6.2909567496723983E-3</v>
      </c>
      <c r="CW139" s="68">
        <f t="shared" si="612"/>
        <v>4.7641306888281318E-3</v>
      </c>
      <c r="CX139" s="68">
        <f t="shared" ref="CX139:CX202" si="715">IF(CU139&gt;0,(CU139-CX$10)/CX$10,0)</f>
        <v>0.194090202177294</v>
      </c>
      <c r="CY139" s="68"/>
      <c r="CZ139" s="15">
        <f t="shared" ref="CZ139:CZ202" si="716">IF(CU139&gt;0,(CU139-CU$10)/CU$10,0)</f>
        <v>2.9774678111587967E-2</v>
      </c>
      <c r="DB139" s="13">
        <v>20.89</v>
      </c>
      <c r="DC139" s="68">
        <f t="shared" ref="DC139:DC202" si="717">IF(DB139&gt;0,((DB139-DB138)/DB138),0)</f>
        <v>7.2324011571842884E-3</v>
      </c>
      <c r="DD139" s="68">
        <f t="shared" si="613"/>
        <v>5.705575096340022E-3</v>
      </c>
      <c r="DE139" s="68">
        <f t="shared" ref="DE139:DE202" si="718">IF(DB139&gt;0,(DB139-DE$10)/DE$10,0)</f>
        <v>-4.4810242341106553E-2</v>
      </c>
      <c r="DF139" s="68"/>
      <c r="DG139" s="15">
        <f t="shared" ref="DG139:DG202" si="719">IF(DB139&gt;0,(DB139-DB$10)/DB$10,0)</f>
        <v>2.6031434184675892E-2</v>
      </c>
      <c r="DI139" s="13">
        <v>50.22</v>
      </c>
      <c r="DJ139" s="68">
        <f t="shared" ref="DJ139:DJ202" si="720">IF(DI139&gt;0,((DI139-DI138)/DI138),0)</f>
        <v>-2.9779630732578635E-3</v>
      </c>
      <c r="DK139" s="68">
        <f t="shared" si="614"/>
        <v>-4.5047891341021308E-3</v>
      </c>
      <c r="DL139" s="68">
        <f t="shared" ref="DL139:DL202" si="721">IF(DI139&gt;0,(DI139-DL$10)/DL$10,0)</f>
        <v>0.13748584371460928</v>
      </c>
      <c r="DM139" s="68"/>
      <c r="DN139" s="15">
        <f t="shared" ref="DN139:DN202" si="722">IF(DI139&gt;0,(DI139-DI$10)/DI$10,0)</f>
        <v>0.19117647058823536</v>
      </c>
      <c r="DP139" s="13">
        <v>43.06</v>
      </c>
      <c r="DQ139" s="68">
        <f t="shared" ref="DQ139:DQ202" si="723">IF(DP139&gt;0,((DP139-DP138)/DP138),0)</f>
        <v>2.3277467411545955E-3</v>
      </c>
      <c r="DR139" s="68">
        <f t="shared" si="615"/>
        <v>8.0092068031032857E-4</v>
      </c>
      <c r="DS139" s="68"/>
      <c r="DT139" s="68"/>
      <c r="DU139" s="15">
        <f t="shared" ref="DU139:DU202" si="724">IF(DP139&gt;0,(DP139-DP$10)/DP$10,0)</f>
        <v>0.13077731092436987</v>
      </c>
      <c r="DV139" s="18"/>
      <c r="DW139" s="13">
        <v>36.44</v>
      </c>
      <c r="DX139" s="68">
        <f t="shared" ref="DX139:DX202" si="725">IF(DW139&gt;0,((DW139-DW138)/DW138),0)</f>
        <v>4.4101433296581194E-3</v>
      </c>
      <c r="DY139" s="68">
        <f t="shared" si="616"/>
        <v>2.8833172688138525E-3</v>
      </c>
      <c r="DZ139" s="68">
        <f t="shared" ref="DZ139:DZ202" si="726">IF(DW139&gt;0,(DW139-DZ$10)/DZ$10,0)</f>
        <v>0.94450373532550702</v>
      </c>
      <c r="EA139" s="68"/>
      <c r="EB139" s="15">
        <f t="shared" ref="EB139:EB202" si="727">IF(DW139&gt;0,(DW139-DW$10)/DW$10,0)</f>
        <v>8.8736181655213589E-2</v>
      </c>
      <c r="ED139" s="13">
        <v>39.18</v>
      </c>
      <c r="EE139" s="68">
        <f t="shared" ref="EE139:EE202" si="728">IF(ED139&gt;0,((ED139-ED138)/ED138),0)</f>
        <v>-2.0376974019357692E-3</v>
      </c>
      <c r="EF139" s="68">
        <f t="shared" si="617"/>
        <v>-3.5645234627800361E-3</v>
      </c>
      <c r="EG139" s="68">
        <f t="shared" ref="EG139:EG202" si="729">IF(ED139&gt;0,(ED139-EG$10)/EG$10,0)</f>
        <v>0.86305278174037081</v>
      </c>
      <c r="EH139" s="68"/>
      <c r="EI139" s="15">
        <f t="shared" ref="EI139:EI202" si="730">IF(ED139&gt;0,(ED139-ED$10)/ED$10,0)</f>
        <v>6.2364425162689724E-2</v>
      </c>
      <c r="EK139" s="13">
        <v>125.76</v>
      </c>
      <c r="EL139" s="68">
        <f t="shared" ref="EL139:EL202" si="731">IF(EK139&gt;0,((EK139-EK138)/EK138),0)</f>
        <v>-2.0631645770511895E-3</v>
      </c>
      <c r="EM139" s="68">
        <f t="shared" si="618"/>
        <v>-3.5899906378954564E-3</v>
      </c>
      <c r="EN139" s="68">
        <f t="shared" ref="EN139:EN202" si="732">IF(EK139&gt;0,(EK139-EN$10)/EN$10,0)</f>
        <v>0.94855903315773149</v>
      </c>
      <c r="EO139" s="68"/>
      <c r="EP139" s="15">
        <f t="shared" ref="EP139:EP202" si="733">IF(EK139&gt;0,(EK139-EK$10)/EK$10,0)</f>
        <v>0.12991913746630734</v>
      </c>
      <c r="ER139" s="13">
        <v>38.65</v>
      </c>
      <c r="ES139" s="68">
        <f t="shared" ref="ES139:ES202" si="734">IF(ER139&gt;0,((ER139-ER138)/ER138),0)</f>
        <v>8.0855503390713391E-3</v>
      </c>
      <c r="ET139" s="68">
        <f t="shared" si="619"/>
        <v>6.5587242782270717E-3</v>
      </c>
      <c r="EU139" s="68">
        <f t="shared" ref="EU139:EU202" si="735">IF(ER139&gt;0,(ER139-EU$10)/EU$10,0)</f>
        <v>0.10713262675451167</v>
      </c>
      <c r="EV139" s="68"/>
      <c r="EW139" s="15">
        <f t="shared" ref="EW139:EW202" si="736">IF(ER139&gt;0,(ER139-ER$10)/ER$10,0)</f>
        <v>-6.1712522499357669E-3</v>
      </c>
      <c r="EY139" s="13">
        <v>38.15</v>
      </c>
      <c r="EZ139" s="68">
        <f t="shared" ref="EZ139:EZ202" si="737">IF(EY139&gt;0,((EY139-EY138)/EY138),0)</f>
        <v>3.4192530247237098E-3</v>
      </c>
      <c r="FA139" s="68">
        <f t="shared" si="620"/>
        <v>1.8924269638794428E-3</v>
      </c>
      <c r="FB139" s="68"/>
      <c r="FC139" s="68"/>
      <c r="FD139" s="15">
        <f t="shared" ref="FD139:FD202" si="738">IF(EY139&gt;0,(EY139-EY$10)/EY$10,0)</f>
        <v>0.55207485760781128</v>
      </c>
      <c r="FF139" s="13">
        <v>59.81</v>
      </c>
      <c r="FG139" s="68">
        <f t="shared" ref="FG139:FG202" si="739">IF(FF139&gt;0,((FF139-FF138)/FF138),0)</f>
        <v>6.3940770654552E-3</v>
      </c>
      <c r="FH139" s="68">
        <f t="shared" si="621"/>
        <v>4.8672510046109327E-3</v>
      </c>
      <c r="FI139" s="68">
        <f t="shared" ref="FI139:FI202" si="740">IF(FF139&gt;0,(FF139-FI$10)/FI$10,0)</f>
        <v>1.2356127285037306E-2</v>
      </c>
      <c r="FJ139" s="68"/>
      <c r="FK139" s="15">
        <f t="shared" ref="FK139:FK202" si="741">IF(FF139&gt;0,(FF139-FF$10)/FF$10,0)</f>
        <v>5.3178376474731524E-2</v>
      </c>
      <c r="FM139" s="13">
        <v>200.18</v>
      </c>
      <c r="FN139" s="68">
        <f t="shared" ref="FN139:FN202" si="742">IF(FM139&gt;0,((FM139-FM138)/FM138),0)</f>
        <v>1.346699068448763E-2</v>
      </c>
      <c r="FO139" s="68">
        <f t="shared" si="622"/>
        <v>1.1940164623643362E-2</v>
      </c>
      <c r="FP139" s="68">
        <f t="shared" ref="FP139:FP202" si="743">IF(FM139&gt;0,(FM139-FP$10)/FP$10,0)</f>
        <v>0.72153422772617826</v>
      </c>
      <c r="FQ139" s="68"/>
      <c r="FR139" s="15">
        <f t="shared" ref="FR139:FR202" si="744">IF(FM139&gt;0,(FM139-FM$10)/FM$10,0)</f>
        <v>0.10194869536496758</v>
      </c>
      <c r="FT139" s="13">
        <v>91.81</v>
      </c>
      <c r="FU139" s="68">
        <f t="shared" ref="FU139:FU202" si="745">IF(FT139&gt;0,((FT139-FT138)/FT138),0)</f>
        <v>8.7212471383405963E-4</v>
      </c>
      <c r="FV139" s="68">
        <f t="shared" si="623"/>
        <v>-6.5470134701020729E-4</v>
      </c>
      <c r="FW139" s="68">
        <f t="shared" ref="FW139:FW202" si="746">IF(FT139&gt;0,(FT139-FW$10)/FW$10,0)</f>
        <v>4.2939906849937537E-2</v>
      </c>
      <c r="FX139" s="68"/>
      <c r="FY139" s="15">
        <f t="shared" ref="FY139:FY202" si="747">IF(FT139&gt;0,(FT139-FT$10)/FT$10,0)</f>
        <v>1.8074961188733592E-2</v>
      </c>
      <c r="GA139" s="26">
        <v>18.36</v>
      </c>
      <c r="GB139" s="68">
        <f t="shared" ref="GB139:GB202" si="748">IF(GA139&gt;0,((GA139-GA138)/GA138),0)</f>
        <v>2.1834061135370714E-3</v>
      </c>
      <c r="GC139" s="68">
        <f t="shared" si="624"/>
        <v>6.5658005269280447E-4</v>
      </c>
      <c r="GD139" s="68"/>
      <c r="GE139" s="68"/>
      <c r="GF139" s="15">
        <f t="shared" ref="GF139:GF202" si="749">IF(GA139&gt;0,(GA139-GA$10)/GA$10,0)</f>
        <v>5.3356282271944909E-2</v>
      </c>
      <c r="GG139" s="18"/>
      <c r="GH139" s="13">
        <v>19.149999999999999</v>
      </c>
      <c r="GI139" s="68">
        <f t="shared" ref="GI139:GI202" si="750">IF(GH139&gt;0,((GH139-GH138)/GH138),0)</f>
        <v>1.0021097046413381E-2</v>
      </c>
      <c r="GJ139" s="68">
        <f t="shared" si="625"/>
        <v>8.4942709855691141E-3</v>
      </c>
      <c r="GK139" s="68">
        <f t="shared" ref="GK139:GK202" si="751">IF(GH139&gt;0,(GH139-GK$10)/GK$10,0)</f>
        <v>-3.6420395421436153E-3</v>
      </c>
      <c r="GL139" s="68"/>
      <c r="GM139" s="15">
        <f t="shared" ref="GM139:GM202" si="752">IF(GH139&gt;0,(GH139-GH$10)/GH$10,0)</f>
        <v>1.3227513227513229E-2</v>
      </c>
      <c r="GO139" s="13">
        <v>25.87</v>
      </c>
      <c r="GP139" s="68">
        <f t="shared" ref="GP139:GP202" si="753">IF(GO139&gt;0,((GO139-GO138)/GO138),0)</f>
        <v>3.1019775106631195E-3</v>
      </c>
      <c r="GQ139" s="68">
        <f t="shared" si="626"/>
        <v>1.5751514498188526E-3</v>
      </c>
      <c r="GR139" s="68"/>
      <c r="GS139" s="68"/>
      <c r="GT139" s="15">
        <f t="shared" ref="GT139:GT202" si="754">IF(GO139&gt;0,(GO139-GO$10)/GO$10,0)</f>
        <v>-5.0642201834862351E-2</v>
      </c>
      <c r="GV139" s="13">
        <v>15.78</v>
      </c>
      <c r="GW139" s="68">
        <f t="shared" ref="GW139:GW202" si="755">IF(GV139&gt;0,((GV139-GV138)/GV138),0)</f>
        <v>1.2690355329948969E-3</v>
      </c>
      <c r="GX139" s="68">
        <f t="shared" si="627"/>
        <v>-2.5779052784937004E-4</v>
      </c>
      <c r="GY139" s="68">
        <f t="shared" ref="GY139:GY202" si="756">IF(GV139&gt;0,(GV139-GY$10)/GY$10,0)</f>
        <v>0.33164556962025316</v>
      </c>
      <c r="GZ139" s="68"/>
      <c r="HA139" s="15">
        <f t="shared" ref="HA139:HA202" si="757">IF(GV139&gt;0,(GV139-GV$10)/GV$10,0)</f>
        <v>0.15014577259475209</v>
      </c>
      <c r="HD139" s="13">
        <v>309.87</v>
      </c>
      <c r="HE139" s="68">
        <f t="shared" ref="HE139:HE202" si="758">IF(HD139&gt;0,((HD139-HD138)/HD138),0)</f>
        <v>4.7282682168446701E-2</v>
      </c>
      <c r="HF139" s="68">
        <f t="shared" si="628"/>
        <v>4.5755856107602431E-2</v>
      </c>
      <c r="HG139" s="68">
        <f t="shared" ref="HG139:HG202" si="759">IF(HD139&gt;0,(HD139-HG$10)/HG$10,0)</f>
        <v>0.74074490197179943</v>
      </c>
      <c r="HH139" s="68"/>
      <c r="HI139" s="15">
        <f t="shared" ref="HI139:HI202" si="760">IF(HD139&gt;0,(HD139-HD$10)/HD$10,0)</f>
        <v>-0.23269116481774954</v>
      </c>
      <c r="HK139" s="13">
        <v>46.27</v>
      </c>
      <c r="HL139" s="68">
        <f t="shared" ref="HL139:HL202" si="761">IF(HK139&gt;0,((HK139-HK138)/HK138),0)</f>
        <v>5.4324206866579747E-3</v>
      </c>
      <c r="HM139" s="68">
        <f t="shared" si="629"/>
        <v>3.9055946258137078E-3</v>
      </c>
      <c r="HN139" s="68">
        <f t="shared" ref="HN139:HN202" si="762">IF(HK139&gt;0,(HK139-HN$10)/HN$10,0)</f>
        <v>17.657258064516132</v>
      </c>
      <c r="HO139" s="68"/>
      <c r="HP139" s="15">
        <f t="shared" ref="HP139:HP202" si="763">IF(HK139&gt;0,(HK139-HK$10)/HK$10,0)</f>
        <v>0.75398028809704343</v>
      </c>
      <c r="HR139" s="13">
        <v>114.93</v>
      </c>
      <c r="HS139" s="68">
        <f t="shared" ref="HS139:HS202" si="764">IF(HR139&gt;0,((HR139-HR138)/HR138),0)</f>
        <v>1.0107224468272153E-2</v>
      </c>
      <c r="HT139" s="68">
        <f t="shared" si="630"/>
        <v>8.5803984074278861E-3</v>
      </c>
      <c r="HU139" s="68">
        <f t="shared" ref="HU139:HU202" si="765">IF(HR139&gt;0,(HR139-HU$10)/HU$10,0)</f>
        <v>2.1574175824175827</v>
      </c>
      <c r="HV139" s="68"/>
      <c r="HW139" s="15">
        <f t="shared" ref="HW139:HW202" si="766">IF(HR139&gt;0,(HR139-HR$10)/HR$10,0)</f>
        <v>6.8420563354095146E-2</v>
      </c>
      <c r="HY139" s="13">
        <v>164.1</v>
      </c>
      <c r="HZ139" s="68">
        <f t="shared" ref="HZ139:HZ202" si="767">IF(HY139&gt;0,((HY139-HY138)/HY138),0)</f>
        <v>7.4901768172887951E-3</v>
      </c>
      <c r="IA139" s="68">
        <f t="shared" si="631"/>
        <v>5.9633507564445278E-3</v>
      </c>
      <c r="IB139" s="68">
        <f t="shared" ref="IB139:IB202" si="768">IF(HY139&gt;0,(HY139-IB$10)/IB$10,0)</f>
        <v>0.54957507082152957</v>
      </c>
      <c r="IC139" s="68"/>
      <c r="ID139" s="15">
        <f t="shared" ref="ID139:ID202" si="769">IF(HY139&gt;0,(HY139-HY$10)/HY$10,0)</f>
        <v>0.22198227716136723</v>
      </c>
      <c r="IF139" s="13">
        <v>275.39999999999998</v>
      </c>
      <c r="IG139" s="68">
        <f t="shared" ref="IG139:IG202" si="770">IF(IF139&gt;0,((IF139-IF138)/IF138),0)</f>
        <v>-8.9960417416336813E-3</v>
      </c>
      <c r="IH139" s="68">
        <f t="shared" si="632"/>
        <v>-1.0522867802477949E-2</v>
      </c>
      <c r="II139" s="68">
        <f t="shared" ref="II139:II202" si="771">IF(IF139&gt;0,(IF139-II$10)/II$10,0)</f>
        <v>0.57371428571428562</v>
      </c>
      <c r="IJ139" s="68"/>
      <c r="IK139" s="15">
        <f t="shared" ref="IK139:IK202" si="772">IF(IF139&gt;0,(IF139-IF$10)/IF$10,0)</f>
        <v>0.18788819875776386</v>
      </c>
      <c r="IM139" s="13">
        <v>258.37</v>
      </c>
      <c r="IN139" s="68">
        <f t="shared" ref="IN139:IN202" si="773">IF(IM139&gt;0,((IM139-IM138)/IM138),0)</f>
        <v>3.8506370834840681E-2</v>
      </c>
      <c r="IO139" s="68">
        <f t="shared" si="633"/>
        <v>3.6979544773996412E-2</v>
      </c>
      <c r="IP139" s="68">
        <f t="shared" ref="IP139:IP202" si="774">IF(IM139&gt;0,(IM139-IP$10)/IP$10,0)</f>
        <v>4.0453036516305412</v>
      </c>
      <c r="IQ139" s="68"/>
      <c r="IR139" s="15">
        <f t="shared" ref="IR139:IR202" si="775">IF(IM139&gt;0,(IM139-IM$10)/IM$10,0)</f>
        <v>0.37789984534158189</v>
      </c>
      <c r="IT139" s="13">
        <v>70.819999999999993</v>
      </c>
      <c r="IU139" s="68">
        <f t="shared" ref="IU139:IU202" si="776">IF(IT139&gt;0,((IT139-IT138)/IT138),0)</f>
        <v>-1.0340972610396997E-2</v>
      </c>
      <c r="IV139" s="68">
        <f t="shared" si="634"/>
        <v>-1.1867798671241265E-2</v>
      </c>
      <c r="IW139" s="68">
        <f t="shared" ref="IW139:IW202" si="777">IF(IT139&gt;0,(IT139-IW$10)/IW$10,0)</f>
        <v>2.8805479452054792</v>
      </c>
      <c r="IX139" s="68"/>
      <c r="IY139" s="15">
        <f t="shared" ref="IY139:IY202" si="778">IF(IT139&gt;0,(IT139-IT$10)/IT$10,0)</f>
        <v>0.37808912239735343</v>
      </c>
      <c r="JA139" s="13">
        <v>727.24</v>
      </c>
      <c r="JB139" s="68">
        <f t="shared" ref="JB139:JB202" si="779">IF(JA139&gt;0,((JA139-JA138)/JA138),0)</f>
        <v>-7.5602500068232808E-3</v>
      </c>
      <c r="JC139" s="68">
        <f t="shared" si="635"/>
        <v>-9.0870760676675481E-3</v>
      </c>
      <c r="JD139" s="68">
        <f t="shared" ref="JD139:JD202" si="780">IF(JA139&gt;0,(JA139-JD$10)/JD$10,0)</f>
        <v>0.47095469255663441</v>
      </c>
      <c r="JE139" s="68"/>
      <c r="JF139" s="15">
        <f t="shared" ref="JF139:JF202" si="781">IF(JA139&gt;0,(JA139-JA$10)/JA$10,0)</f>
        <v>0.24206247544875412</v>
      </c>
      <c r="JH139" s="13">
        <v>501.48</v>
      </c>
      <c r="JI139" s="68">
        <f t="shared" ref="JI139:JI202" si="782">IF(JH139&gt;0,((JH139-JH138)/JH138),0)</f>
        <v>-4.0316974836646195E-3</v>
      </c>
      <c r="JJ139" s="68">
        <f t="shared" si="636"/>
        <v>-5.5585235445088869E-3</v>
      </c>
      <c r="JK139" s="68">
        <f t="shared" ref="JK139:JK202" si="783">IF(JH139&gt;0,(JH139-JK$10)/JK$10,0)</f>
        <v>0.23307679067594486</v>
      </c>
      <c r="JL139" s="68"/>
      <c r="JM139" s="15">
        <f t="shared" ref="JM139:JM202" si="784">IF(JH139&gt;0,(JH139-JH$10)/JH$10,0)</f>
        <v>0.18975088967971535</v>
      </c>
      <c r="JO139" s="13">
        <v>16.18</v>
      </c>
      <c r="JP139" s="68">
        <f t="shared" ref="JP139:JP202" si="785">IF(JO139&gt;0,((JO139-JO138)/JO138),0)</f>
        <v>0.21017202692595369</v>
      </c>
      <c r="JQ139" s="68">
        <f t="shared" si="637"/>
        <v>0.20864520086510943</v>
      </c>
      <c r="JR139" s="68">
        <f t="shared" ref="JR139:JR202" si="786">IF(JO139&gt;0,(JO139-JR$10)/JR$10,0)</f>
        <v>-0.45402395815758395</v>
      </c>
      <c r="JS139" s="68"/>
      <c r="JT139" s="15">
        <f t="shared" ref="JT139:JT202" si="787">IF(JO139&gt;0,(JO139-JO$10)/JO$10,0)</f>
        <v>0.58783120706575076</v>
      </c>
      <c r="JV139" s="13">
        <v>1.73</v>
      </c>
      <c r="JW139" s="68">
        <f t="shared" ref="JW139:JW202" si="788">IF(JV139&gt;0,((JV139-JV138)/JV138),0)</f>
        <v>2.3668639053254458E-2</v>
      </c>
      <c r="JX139" s="68">
        <f t="shared" si="638"/>
        <v>2.2141812992410193E-2</v>
      </c>
      <c r="JY139" s="68">
        <f t="shared" ref="JY139:JY202" si="789">IF(JV139&gt;0,(JV139-JY$10)/JY$10,0)</f>
        <v>-0.3162055335968379</v>
      </c>
      <c r="JZ139" s="68"/>
      <c r="KA139" s="15">
        <f t="shared" ref="KA139:KA202" si="790">IF(JV139&gt;0,(JV139-JV$10)/JV$10,0)</f>
        <v>-3.8888888888888924E-2</v>
      </c>
      <c r="KC139" s="13">
        <v>20.13</v>
      </c>
      <c r="KD139" s="68">
        <f t="shared" ref="KD139:KD202" si="791">IF(KC139&gt;0,((KC139-KC138)/KC138),0)</f>
        <v>-2.4777006937562293E-3</v>
      </c>
      <c r="KE139" s="68">
        <f t="shared" si="639"/>
        <v>-4.0045267546004962E-3</v>
      </c>
      <c r="KF139" s="68">
        <f t="shared" ref="KF139:KF202" si="792">IF(KC139&gt;0,(KC139-KF$10)/KF$10,0)</f>
        <v>3.336755646817241E-2</v>
      </c>
      <c r="KG139" s="68"/>
      <c r="KH139" s="15">
        <f t="shared" ref="KH139:KH202" si="793">IF(KC139&gt;0,(KC139-KC$10)/KC$10,0)</f>
        <v>-9.2425608656447278E-2</v>
      </c>
      <c r="KI139" s="18"/>
      <c r="KJ139" s="13">
        <v>97.29</v>
      </c>
      <c r="KK139" s="68">
        <f t="shared" ref="KK139:KK202" si="794">IF(KJ139&gt;0,((KJ139-KJ138)/KJ138),0)</f>
        <v>-3.0740854595757471E-3</v>
      </c>
      <c r="KL139" s="68">
        <f t="shared" si="640"/>
        <v>-4.6009115204200136E-3</v>
      </c>
      <c r="KM139" s="68">
        <f t="shared" ref="KM139:KM202" si="795">IF(KJ139&gt;0,(KJ139-KM$10)/KM$10,0)</f>
        <v>3.6109004739336488</v>
      </c>
      <c r="KN139" s="68"/>
      <c r="KO139" s="15">
        <f t="shared" ref="KO139:KO202" si="796">IF(KJ139&gt;0,(KJ139-KJ$10)/KJ$10,0)</f>
        <v>0.44755244755244777</v>
      </c>
      <c r="KQ139" s="13">
        <v>1.77</v>
      </c>
      <c r="KR139" s="68">
        <f t="shared" ref="KR139:KR202" si="797">IF(KQ139&gt;0,((KQ139-KQ138)/KQ138),0)</f>
        <v>3.2672112018669805E-2</v>
      </c>
      <c r="KS139" s="68">
        <f t="shared" si="641"/>
        <v>3.1145285957825539E-2</v>
      </c>
      <c r="KT139" s="68">
        <f t="shared" ref="KT139:KT202" si="798">IF(KQ139&gt;0,(KQ139-KT$10)/KT$10,0)</f>
        <v>-0.32442748091603058</v>
      </c>
      <c r="KU139" s="68"/>
      <c r="KV139" s="15">
        <f t="shared" ref="KV139:KV202" si="799">IF(KQ139&gt;0,(KQ139-KQ$10)/KQ$10,0)</f>
        <v>0.75247524752475248</v>
      </c>
      <c r="KW139" s="18"/>
      <c r="KX139" s="13">
        <v>47.81</v>
      </c>
      <c r="KY139" s="68">
        <f t="shared" ref="KY139:KY202" si="800">IF(KX139&gt;0,((KX139-KX138)/KX138),0)</f>
        <v>1.3782866836302072E-2</v>
      </c>
      <c r="KZ139" s="68">
        <f t="shared" si="642"/>
        <v>1.2256040775457805E-2</v>
      </c>
      <c r="LA139" s="68">
        <f t="shared" ref="LA139:LA202" si="801">IF(KX139&gt;0,(KX139-LA$10)/LA$10,0)</f>
        <v>-0.3353260113999722</v>
      </c>
      <c r="LB139" s="68"/>
      <c r="LC139" s="15">
        <f t="shared" ref="LC139:LC202" si="802">IF(KX139&gt;0,(KX139-KX$10)/KX$10,0)</f>
        <v>1.0164487557992408</v>
      </c>
      <c r="LD139" s="18"/>
      <c r="LE139" s="13">
        <v>54.51</v>
      </c>
      <c r="LF139" s="68">
        <f t="shared" ref="LF139:LF202" si="803">IF(LE139&gt;0,((LE139-LE138)/LE138),0)</f>
        <v>-6.5609622744669119E-3</v>
      </c>
      <c r="LG139" s="68">
        <f t="shared" si="643"/>
        <v>-8.0877883353111784E-3</v>
      </c>
      <c r="LH139" s="68">
        <f t="shared" ref="LH139:LH202" si="804">IF(LE139&gt;0,(LE139-LH$10)/LH$10,0)</f>
        <v>0.52135082333240301</v>
      </c>
      <c r="LI139" s="68"/>
      <c r="LJ139" s="15">
        <f t="shared" ref="LJ139:LJ202" si="805">IF(LE139&gt;0,(LE139-LE$10)/LE$10,0)</f>
        <v>0.18217306441119061</v>
      </c>
      <c r="LL139" s="13">
        <v>118.17</v>
      </c>
      <c r="LM139" s="68">
        <f t="shared" ref="LM139:LM202" si="806">IF(LL139&gt;0,((LL139-LL138)/LL138),0)</f>
        <v>4.1638341264445518E-3</v>
      </c>
      <c r="LN139" s="68">
        <f t="shared" si="644"/>
        <v>2.6370080656002849E-3</v>
      </c>
      <c r="LO139" s="68">
        <f t="shared" ref="LO139:LO202" si="807">IF(LL139&gt;0,(LL139-LO$10)/LO$10,0)</f>
        <v>0.35051428571428572</v>
      </c>
      <c r="LP139" s="68"/>
      <c r="LQ139" s="15">
        <f t="shared" ref="LQ139:LQ202" si="808">IF(LL139&gt;0,(LL139-LL$10)/LL$10,0)</f>
        <v>0.51093210586881488</v>
      </c>
      <c r="LS139" s="13">
        <v>15.34</v>
      </c>
      <c r="LT139" s="68">
        <f t="shared" ref="LT139:LT202" si="809">IF(LS139&gt;0,((LS139-LS138)/LS138),0)</f>
        <v>1.3054830287205987E-3</v>
      </c>
      <c r="LU139" s="68">
        <f t="shared" si="645"/>
        <v>-2.2134303212366824E-4</v>
      </c>
      <c r="LV139" s="68"/>
      <c r="LW139" s="68"/>
      <c r="LX139" s="15">
        <f t="shared" ref="LX139:LX202" si="810">IF(LS139&gt;0,(LS139-LS$10)/LS$10,0)</f>
        <v>0.65837837837837832</v>
      </c>
      <c r="LZ139" s="13">
        <v>14.76</v>
      </c>
      <c r="MA139" s="68">
        <f t="shared" ref="MA139:MA202" si="811">IF(LZ139&gt;0,((LZ139-LZ138)/LZ138),0)</f>
        <v>3.3613445378151294E-2</v>
      </c>
      <c r="MB139" s="68">
        <f t="shared" si="646"/>
        <v>3.2086619317307025E-2</v>
      </c>
      <c r="MC139" s="68">
        <f t="shared" ref="MC139:MC202" si="812">IF(LZ139&gt;0,(LZ139-MC$10)/MC$10,0)</f>
        <v>-0.33662921348314606</v>
      </c>
      <c r="MD139" s="68"/>
      <c r="ME139" s="15">
        <f t="shared" ref="ME139:ME202" si="813">IF(LZ139&gt;0,(LZ139-LZ$10)/LZ$10,0)</f>
        <v>9.4955489614243271E-2</v>
      </c>
      <c r="MG139" s="13">
        <v>55.48</v>
      </c>
      <c r="MH139" s="68">
        <f t="shared" ref="MH139:MH202" si="814">IF(MG139&gt;0,((MG139-MG138)/MG138),0)</f>
        <v>2.9122611760341317E-2</v>
      </c>
      <c r="MI139" s="68">
        <f t="shared" si="647"/>
        <v>2.7595785699497052E-2</v>
      </c>
      <c r="MJ139" s="68">
        <f t="shared" ref="MJ139:MJ202" si="815">IF(MG139&gt;0,(MG139-MJ$10)/MJ$10,0)</f>
        <v>6.4770889487870615</v>
      </c>
      <c r="MK139" s="68"/>
      <c r="ML139" s="15">
        <f t="shared" ref="ML139:ML202" si="816">IF(MG139&gt;0,(MG139-MG$10)/MG$10,0)</f>
        <v>1.6132830899670279</v>
      </c>
      <c r="MN139" s="13">
        <v>136.49</v>
      </c>
      <c r="MO139" s="68">
        <f t="shared" ref="MO139:MO202" si="817">IF(MN139&gt;0,((MN139-MN138)/MN138),0)</f>
        <v>-8.6432306798372872E-3</v>
      </c>
      <c r="MP139" s="68">
        <f t="shared" si="648"/>
        <v>-1.0170056740681555E-2</v>
      </c>
      <c r="MQ139" s="68">
        <f t="shared" ref="MQ139:MQ202" si="818">IF(MN139&gt;0,(MN139-MQ$10)/MQ$10,0)</f>
        <v>8.4114376489277221E-2</v>
      </c>
      <c r="MR139" s="68"/>
      <c r="MS139" s="15">
        <f t="shared" ref="MS139:MS202" si="819">IF(MN139&gt;0,(MN139-MN$10)/MN$10,0)</f>
        <v>0.22533441062932047</v>
      </c>
      <c r="MU139" s="13">
        <v>14.58</v>
      </c>
      <c r="MV139" s="68">
        <f t="shared" ref="MV139:MV202" si="820">IF(MU139&gt;0,((MU139-MU138)/MU138),0)</f>
        <v>0.116385911179173</v>
      </c>
      <c r="MW139" s="68">
        <f t="shared" si="649"/>
        <v>0.11485908511832874</v>
      </c>
      <c r="MX139" s="68">
        <f t="shared" ref="MX139:MX202" si="821">IF(MU139&gt;0,(MU139-MX$10)/MX$10,0)</f>
        <v>-0.30138955438428366</v>
      </c>
      <c r="MY139" s="68"/>
      <c r="MZ139" s="15">
        <f t="shared" ref="MZ139:MZ202" si="822">IF(MU139&gt;0,(MU139-MU$10)/MU$10,0)</f>
        <v>0.36644798500468606</v>
      </c>
      <c r="NB139" s="13">
        <v>252.57</v>
      </c>
      <c r="NC139" s="68">
        <f t="shared" ref="NC139:NC202" si="823">IF(NB139&gt;0,((NB139-NB138)/NB138),0)</f>
        <v>9.5531217523382624E-3</v>
      </c>
      <c r="ND139" s="68">
        <f t="shared" si="650"/>
        <v>8.026295691493995E-3</v>
      </c>
      <c r="NE139" s="68">
        <f t="shared" ref="NE139:NE202" si="824">IF(NB139&gt;0,(NB139-NE$10)/NE$10,0)</f>
        <v>0.86439802170222191</v>
      </c>
      <c r="NF139" s="68"/>
      <c r="NG139" s="15">
        <f t="shared" ref="NG139:NG202" si="825">IF(NB139&gt;0,(NB139-NB$10)/NB$10,0)</f>
        <v>0.51429941843036153</v>
      </c>
      <c r="NI139" s="13">
        <v>5.9</v>
      </c>
      <c r="NJ139" s="68">
        <f t="shared" ref="NJ139:NJ202" si="826">IF(NI139&gt;0,((NI139-NI138)/NI138),0)</f>
        <v>2.4305555555555657E-2</v>
      </c>
      <c r="NK139" s="68">
        <f t="shared" si="651"/>
        <v>2.2778729494711391E-2</v>
      </c>
      <c r="NL139" s="68">
        <f t="shared" ref="NL139:NL202" si="827">IF(NI139&gt;0,(NI139-NL$10)/NL$10,0)</f>
        <v>-0.95315601429138541</v>
      </c>
      <c r="NM139" s="68"/>
      <c r="NN139" s="15">
        <f t="shared" ref="NN139:NN202" si="828">IF(NI139&gt;0,(NI139-NI$10)/NI$10,0)</f>
        <v>0.2040816326530612</v>
      </c>
      <c r="NP139" s="13">
        <v>539.4</v>
      </c>
      <c r="NQ139" s="68">
        <f t="shared" ref="NQ139:NQ202" si="829">IF(NP139&gt;0,((NP139-NP138)/NP138),0)</f>
        <v>7.4710496824803886E-3</v>
      </c>
      <c r="NR139" s="68">
        <f t="shared" si="652"/>
        <v>5.9442236216361213E-3</v>
      </c>
      <c r="NS139" s="68">
        <f t="shared" ref="NS139:NS202" si="830">IF(NP139&gt;0,(NP139-NS$10)/NS$10,0)</f>
        <v>3.1097142857142854</v>
      </c>
      <c r="NT139" s="68"/>
      <c r="NU139" s="15">
        <f t="shared" ref="NU139:NU202" si="831">IF(NP139&gt;0,(NP139-NP$10)/NP$10,0)</f>
        <v>0.63986258474447444</v>
      </c>
      <c r="NW139" s="13">
        <v>177.62</v>
      </c>
      <c r="NX139" s="68">
        <f t="shared" ref="NX139:NX202" si="832">IF(NW139&gt;0,((NW139-NW138)/NW138),0)</f>
        <v>5.6618729475710564E-3</v>
      </c>
      <c r="NY139" s="68">
        <f t="shared" si="653"/>
        <v>4.1350468867267891E-3</v>
      </c>
      <c r="NZ139" s="68">
        <f t="shared" ref="NZ139:NZ202" si="833">IF(NW139&gt;0,(NW139-NZ$10)/NZ$10,0)</f>
        <v>1.0582612653618649E-2</v>
      </c>
      <c r="OA139" s="68"/>
      <c r="OB139" s="15">
        <f t="shared" ref="OB139:OB202" si="834">IF(NW139&gt;0,(NW139-NW$10)/NW$10,0)</f>
        <v>-6.1701003697834156E-2</v>
      </c>
      <c r="OD139" s="13">
        <v>2.71</v>
      </c>
      <c r="OE139" s="68">
        <f t="shared" ref="OE139:OE202" si="835">IF(OD139&gt;0,((OD139-OD138)/OD138),0)</f>
        <v>0.13626834381551373</v>
      </c>
      <c r="OF139" s="68">
        <f t="shared" si="654"/>
        <v>0.13474151775466947</v>
      </c>
      <c r="OG139" s="68">
        <f t="shared" ref="OG139:OG202" si="836">IF(OD139&gt;0,(OD139-OG$10)/OG$10,0)</f>
        <v>-0.98799131475162849</v>
      </c>
      <c r="OH139" s="68"/>
      <c r="OI139" s="15">
        <f t="shared" ref="OI139:OI202" si="837">IF(OD139&gt;0,(OD139-OD$10)/OD$10,0)</f>
        <v>0.85616438356164382</v>
      </c>
      <c r="OK139" s="13">
        <v>197.24</v>
      </c>
      <c r="OL139" s="68">
        <f t="shared" ref="OL139:OL202" si="838">IF(OK139&gt;0,((OK139-OK138)/OK138),0)</f>
        <v>9.7790393499193093E-2</v>
      </c>
      <c r="OM139" s="68">
        <f t="shared" si="655"/>
        <v>9.6263567438348824E-2</v>
      </c>
      <c r="ON139" s="68">
        <f t="shared" ref="ON139:ON202" si="839">IF(OK139&gt;0,(OK139-ON$10)/ON$10,0)</f>
        <v>3.64640753828033</v>
      </c>
      <c r="OO139" s="68"/>
      <c r="OP139" s="15">
        <f t="shared" ref="OP139:OP202" si="840">IF(OK139&gt;0,(OK139-OK$10)/OK$10,0)</f>
        <v>1.961116949406996</v>
      </c>
      <c r="OR139" s="13">
        <v>6.85</v>
      </c>
      <c r="OS139" s="68">
        <f t="shared" ref="OS139:OS202" si="841">IF(OR139&gt;0,((OR139-OR138)/OR138),0)</f>
        <v>9.2503987240829366E-2</v>
      </c>
      <c r="OT139" s="68">
        <f t="shared" si="656"/>
        <v>9.0977161179985097E-2</v>
      </c>
      <c r="OU139" s="68">
        <f t="shared" ref="OU139:OU202" si="842">IF(OR139&gt;0,(OR139-OU$10)/OU$10,0)</f>
        <v>-0.11038961038961045</v>
      </c>
      <c r="OV139" s="68"/>
      <c r="OW139" s="15">
        <f t="shared" ref="OW139:OW202" si="843">IF(OR139&gt;0,(OR139-OR$10)/OR$10,0)</f>
        <v>5.1160714285714279</v>
      </c>
      <c r="OY139" s="13">
        <v>146.35</v>
      </c>
      <c r="OZ139" s="68">
        <f t="shared" ref="OZ139:OZ202" si="844">IF(OY139&gt;0,((OY139-OY138)/OY138),0)</f>
        <v>1.2999452654624912E-3</v>
      </c>
      <c r="PA139" s="68">
        <f t="shared" si="657"/>
        <v>-2.2688079538177568E-4</v>
      </c>
      <c r="PB139" s="68">
        <f t="shared" si="665"/>
        <v>3.503076923076923</v>
      </c>
      <c r="PC139" s="68"/>
      <c r="PD139" s="15">
        <f t="shared" ref="PD139:PD202" si="845">IF(OY139&gt;0,(OY139-OY$10)/OY$10,0)</f>
        <v>0.27760803142732432</v>
      </c>
      <c r="PE139" s="18"/>
      <c r="PF139" s="13">
        <v>260.06</v>
      </c>
      <c r="PG139" s="68">
        <f t="shared" ref="PG139:PG202" si="846">IF(PF139&gt;0,((PF139-PF138)/PF138),0)</f>
        <v>3.8988612237019528E-3</v>
      </c>
      <c r="PH139" s="68">
        <f t="shared" si="658"/>
        <v>2.3720351628576859E-3</v>
      </c>
      <c r="PI139" s="68">
        <f t="shared" ref="PI139:PI202" si="847">IF(PF139&gt;0,(PF139-PI$10)/PI$10,0)</f>
        <v>-0.25313038483630096</v>
      </c>
      <c r="PJ139" s="68"/>
      <c r="PK139" s="15">
        <f t="shared" ref="PK139:PK202" si="848">IF(PF139&gt;0,(PF139-PF$10)/PF$10,0)</f>
        <v>0.24353273083727828</v>
      </c>
      <c r="PM139" s="13"/>
      <c r="PN139" s="68">
        <f t="shared" ref="PN139:PN202" si="849">IF(PM139&gt;0,((PM139-PM138)/PM138),0)</f>
        <v>0</v>
      </c>
      <c r="PO139" s="68">
        <f t="shared" ref="PO139:PO202" si="850">PN139-$V139</f>
        <v>-1.5268260608442669E-3</v>
      </c>
      <c r="PP139" s="68">
        <f t="shared" ref="PP139:PP202" si="851">IF(PM139&gt;0,(PM139-PP$10)/PP$10,0)</f>
        <v>0</v>
      </c>
      <c r="PQ139" s="68"/>
      <c r="PR139" s="15">
        <f t="shared" ref="PR139:PR202" si="852">IF(PM139&gt;0,(PM139-PM$10)/PM$10,0)</f>
        <v>0</v>
      </c>
      <c r="PT139" s="13">
        <v>6.51</v>
      </c>
      <c r="PU139" s="68">
        <f t="shared" ref="PU139:PU202" si="853">IF(PT139&gt;0,((PT139-PT138)/PT138),0)</f>
        <v>0.16457960644007155</v>
      </c>
      <c r="PV139" s="68">
        <f t="shared" si="659"/>
        <v>0.1630527803792273</v>
      </c>
      <c r="PW139" s="68">
        <f t="shared" ref="PW139:PW202" si="854">IF(PT139&gt;0,(PT139-PW$10)/PW$10,0)</f>
        <v>-0.25344036697247713</v>
      </c>
      <c r="PX139" s="68"/>
      <c r="PY139" s="15">
        <f t="shared" ref="PY139:PY202" si="855">IF(PT139&gt;0,(PT139-PT$10)/PT$10,0)</f>
        <v>0.26900584795321636</v>
      </c>
      <c r="QA139" s="13">
        <v>228.82</v>
      </c>
      <c r="QB139" s="68">
        <f t="shared" ref="QB139:QB202" si="856">IF(QA139&gt;0,((QA139-QA138)/QA138),0)</f>
        <v>1.1806323236789686E-2</v>
      </c>
      <c r="QC139" s="68">
        <f t="shared" si="660"/>
        <v>1.0279497175945418E-2</v>
      </c>
      <c r="QD139" s="68">
        <f t="shared" ref="QD139:QD202" si="857">IF(QA139&gt;0,(QA139-QD$10)/QD$10,0)</f>
        <v>-0.32179376982127506</v>
      </c>
      <c r="QE139" s="68"/>
      <c r="QF139" s="15">
        <f t="shared" ref="QF139:QF202" si="858">IF(QA139&gt;0,(QA139-QA$10)/QA$10,0)</f>
        <v>0.19338687806404498</v>
      </c>
      <c r="QH139" s="13">
        <v>1.7529999999999999</v>
      </c>
      <c r="QI139" s="68">
        <f t="shared" ref="QI139:QI202" si="859">IF(QH139&gt;0,((QH139-QH138)/QH138),0)</f>
        <v>1.329479768786122E-2</v>
      </c>
      <c r="QJ139" s="68">
        <f t="shared" si="661"/>
        <v>1.1767971627016953E-2</v>
      </c>
      <c r="QK139" s="68">
        <f t="shared" ref="QK139:QK202" si="860">IF(QH139&gt;0,(QH139-QK$10)/QK$10,0)</f>
        <v>-0.30159362549800794</v>
      </c>
      <c r="QL139" s="68"/>
      <c r="QM139" s="15">
        <f t="shared" ref="QM139:QM202" si="861">IF(QH139&gt;0,(QH139-QH$10)/QH$10,0)</f>
        <v>0.34846153846153832</v>
      </c>
      <c r="QO139" s="13">
        <v>11</v>
      </c>
      <c r="QP139" s="68">
        <f t="shared" ref="QP139:QP202" si="862">IF(QO139&gt;0,((QO139-QO138)/QO138),0)</f>
        <v>0.12359550561797762</v>
      </c>
      <c r="QQ139" s="68">
        <f t="shared" si="662"/>
        <v>0.12206867955713335</v>
      </c>
      <c r="QR139" s="68">
        <f t="shared" ref="QR139:QR202" si="863">IF(QO139&gt;0,(QO139-QR$10)/QR$10,0)</f>
        <v>-0.98659157951193355</v>
      </c>
      <c r="QS139" s="68"/>
      <c r="QT139" s="15">
        <f t="shared" ref="QT139:QT202" si="864">IF(QO139&gt;0,(QO139-QO$10)/QO$10,0)</f>
        <v>-4.1811846689895509E-2</v>
      </c>
      <c r="QV139" s="13">
        <v>2.2400000000000002</v>
      </c>
      <c r="QW139" s="68">
        <f t="shared" ref="QW139:QW202" si="865">IF(QV139&gt;0,((QV139-QV138)/QV138),0)</f>
        <v>8.6323957322987588E-2</v>
      </c>
      <c r="QX139" s="68">
        <f t="shared" si="663"/>
        <v>8.4797131262143319E-2</v>
      </c>
      <c r="QY139" s="68">
        <f t="shared" ref="QY139:QY202" si="866">IF(QV139&gt;0,(QV139-QY$10)/QY$10,0)</f>
        <v>-0.36543909348441916</v>
      </c>
      <c r="QZ139" s="68"/>
      <c r="RA139" s="15">
        <f t="shared" ref="RA139:RA202" si="867">IF(QV139&gt;0,(QV139-QV$10)/QV$10,0)</f>
        <v>-8.4593379648549183E-2</v>
      </c>
      <c r="RC139" s="13">
        <v>43.88</v>
      </c>
      <c r="RD139" s="68">
        <f t="shared" ref="RD139:RD202" si="868">IF(RC139&gt;0,((RC139-RC138)/RC138),0)</f>
        <v>-2.5005683109797553E-3</v>
      </c>
      <c r="RE139" s="68">
        <f t="shared" si="664"/>
        <v>-4.0273943718240222E-3</v>
      </c>
      <c r="RF139" s="68">
        <f t="shared" ref="RF139:RF202" si="869">IF(RC139&gt;0,(RC139-RF$10)/RF$10,0)</f>
        <v>-5.2063080578958663E-2</v>
      </c>
      <c r="RG139" s="68"/>
      <c r="RH139" s="15">
        <f t="shared" ref="RH139:RH202" si="870">IF(RC139&gt;0,(RC139-RC$10)/RC$10,0)</f>
        <v>0.77292929292929302</v>
      </c>
      <c r="RJ139" s="13">
        <v>229.76</v>
      </c>
      <c r="RK139" s="68">
        <f t="shared" ref="RK139:RK202" si="871">IF(RJ139&gt;0,((RJ139-RJ138)/RJ138),0)</f>
        <v>-8.9717046238785899E-3</v>
      </c>
      <c r="RL139" s="68">
        <f t="shared" ref="RL139:RL202" si="872">RK139-$V139</f>
        <v>-1.0498530684722857E-2</v>
      </c>
      <c r="RM139" s="68">
        <f t="shared" ref="RM139:RM202" si="873">IF(RJ139&gt;0,(RJ139-RM$10)/RM$10,0)</f>
        <v>6.5776046015400214E-2</v>
      </c>
      <c r="RN139" s="68"/>
      <c r="RO139" s="15">
        <f t="shared" ref="RO139:RO202" si="874">IF(RJ139&gt;0,(RJ139-RJ$10)/RJ$10,0)</f>
        <v>0.16795445302968681</v>
      </c>
      <c r="RQ139" s="13">
        <v>14.84</v>
      </c>
      <c r="RR139" s="68">
        <f t="shared" ref="RR139:RR202" si="875">IF(RQ139&gt;0,((RQ139-RQ138)/RQ138),0)</f>
        <v>4.8763250883392187E-2</v>
      </c>
      <c r="RS139" s="68">
        <f t="shared" ref="RS139:RS202" si="876">RR139-$V139</f>
        <v>4.7236424822547918E-2</v>
      </c>
      <c r="RT139" s="68">
        <f t="shared" ref="RT139:RT202" si="877">IF(RQ139&gt;0,(RQ139-RT$10)/RT$10,0)</f>
        <v>1.3661202185792301E-2</v>
      </c>
      <c r="RU139" s="68"/>
      <c r="RV139" s="15">
        <f t="shared" ref="RV139:RV202" si="878">IF(RQ139&gt;0,(RQ139-RQ$10)/RQ$10,0)</f>
        <v>-0.28790786948176583</v>
      </c>
      <c r="RX139" s="13">
        <v>142.5</v>
      </c>
      <c r="RY139" s="68">
        <f t="shared" ref="RY139:RY202" si="879">IF(RX139&gt;0,((RX139-RX138)/RX138),0)</f>
        <v>-4.4015929574512365E-3</v>
      </c>
      <c r="RZ139" s="68">
        <f t="shared" ref="RZ139:RZ202" si="880">RY139-$V139</f>
        <v>-5.928419018295503E-3</v>
      </c>
      <c r="SA139" s="68">
        <f t="shared" ref="SA139:SA202" si="881">IF(RX139&gt;0,(RX139-SA$10)/SA$10,0)</f>
        <v>7.0945438148203796E-2</v>
      </c>
      <c r="SB139" s="68"/>
      <c r="SC139" s="15">
        <f t="shared" ref="SC139:SC202" si="882">IF(RX139&gt;0,(RX139-RX$10)/RX$10,0)</f>
        <v>0.88417294724315754</v>
      </c>
      <c r="SE139" s="13">
        <v>13.03</v>
      </c>
      <c r="SF139" s="68">
        <f t="shared" ref="SF139:SF202" si="883">IF(SE139&gt;0,((SE139-SE138)/SE138),0)</f>
        <v>-3.5529237601776495E-2</v>
      </c>
      <c r="SG139" s="68">
        <f t="shared" ref="SG139:SG202" si="884">SF139-$V139</f>
        <v>-3.7056063662620764E-2</v>
      </c>
      <c r="SH139" s="68">
        <f t="shared" ref="SH139:SH202" si="885">IF(SE139&gt;0,(SE139-SH$10)/SH$10,0)</f>
        <v>4.2399999999999952E-2</v>
      </c>
      <c r="SI139" s="68"/>
      <c r="SJ139" s="15">
        <f t="shared" ref="SJ139:SJ202" si="886">IF(SE139&gt;0,(SE139-SE$10)/SE$10,0)</f>
        <v>-0.14613368283093056</v>
      </c>
      <c r="SL139" s="13">
        <v>1.1100000000000001</v>
      </c>
      <c r="SM139" s="68">
        <f t="shared" ref="SM139:SM202" si="887">IF(SL139&gt;0,((SL139-SL138)/SL138),0)</f>
        <v>0.28175519630485002</v>
      </c>
      <c r="SN139" s="68">
        <f t="shared" ref="SN139:SN202" si="888">SM139-$V139</f>
        <v>0.28022837024400576</v>
      </c>
      <c r="SO139" s="68">
        <f t="shared" ref="SO139:SO202" si="889">IF(SL139&gt;0,(SL139-SO$10)/SO$10,0)</f>
        <v>-0.21830985915492948</v>
      </c>
      <c r="SP139" s="68"/>
      <c r="SQ139" s="15">
        <f t="shared" ref="SQ139:SQ202" si="890">IF(SL139&gt;0,(SL139-SL$10)/SL$10,0)</f>
        <v>9.9009900990099098E-2</v>
      </c>
      <c r="SS139" s="13">
        <v>16.010000000000002</v>
      </c>
      <c r="ST139" s="68">
        <f t="shared" ref="ST139:ST202" si="891">IF(SS139&gt;0,((SS139-SS138)/SS138),0)</f>
        <v>-2.3184868822452652E-2</v>
      </c>
      <c r="SU139" s="68">
        <f t="shared" ref="SU139:SU202" si="892">ST139-$V139</f>
        <v>-2.4711694883296918E-2</v>
      </c>
      <c r="SV139" s="68">
        <f t="shared" ref="SV139:SV202" si="893">IF(SS139&gt;0,(SS139-SV$10)/SV$10,0)</f>
        <v>-8.0545229244113389E-3</v>
      </c>
      <c r="SW139" s="68"/>
      <c r="SX139" s="15">
        <f t="shared" ref="SX139:SX202" si="894">IF(SS139&gt;0,(SS139-SS$10)/SS$10,0)</f>
        <v>0.90595238095238106</v>
      </c>
      <c r="SZ139" s="13">
        <v>45.23</v>
      </c>
      <c r="TA139" s="68">
        <f t="shared" ref="TA139:TA202" si="895">IF(SZ139&gt;0,((SZ139-SZ138)/SZ138),0)</f>
        <v>0.50616050616050601</v>
      </c>
      <c r="TB139" s="68">
        <f t="shared" ref="TB139:TB202" si="896">TA139-$V139</f>
        <v>0.5046336800996617</v>
      </c>
      <c r="TC139" s="68">
        <f t="shared" ref="TC139:TC202" si="897">IF(SZ139&gt;0,(SZ139-TC$10)/TC$10,0)</f>
        <v>0.12038642556353728</v>
      </c>
      <c r="TD139" s="68"/>
      <c r="TE139" s="15">
        <f t="shared" ref="TE139:TE202" si="898">IF(SZ139&gt;0,(SZ139-SZ$10)/SZ$10,0)</f>
        <v>1.8993589743589741</v>
      </c>
      <c r="TG139" s="417">
        <v>0.1799</v>
      </c>
      <c r="TH139" s="68">
        <f t="shared" ref="TH139:TH202" si="899">IF(TG139&gt;0,((TG139-TG138)/TG138),0)</f>
        <v>0.124375</v>
      </c>
      <c r="TI139" s="68">
        <f t="shared" ref="TI139:TI202" si="900">TH139-$V139</f>
        <v>0.12284817393915573</v>
      </c>
      <c r="TJ139" s="68">
        <f t="shared" ref="TJ139:TJ202" si="901">IF(TG139&gt;0,(TG139-TJ$10)/TJ$10,0)</f>
        <v>-0.18227272727272725</v>
      </c>
      <c r="TK139" s="68"/>
      <c r="TL139" s="15">
        <f t="shared" ref="TL139:TL202" si="902">IF(TG139&gt;0,(TG139-TG$10)/TG$10,0)</f>
        <v>6.1356932153392281E-2</v>
      </c>
      <c r="TN139" s="13">
        <v>68.39</v>
      </c>
      <c r="TO139" s="68">
        <f t="shared" ref="TO139:TO202" si="903">IF(TN139&gt;0,((TN139-TN138)/TN138),0)</f>
        <v>-1.8654039316975134E-2</v>
      </c>
      <c r="TP139" s="68">
        <f t="shared" ref="TP139:TP202" si="904">TO139-$V139</f>
        <v>-2.01808653778194E-2</v>
      </c>
      <c r="TQ139" s="68">
        <f t="shared" ref="TQ139:TQ202" si="905">IF(TN139&gt;0,(TN139-TQ$10)/TQ$10,0)</f>
        <v>-3.1556776690254769E-3</v>
      </c>
      <c r="TR139" s="68"/>
      <c r="TS139" s="15">
        <f t="shared" ref="TS139:TS202" si="906">IF(TN139&gt;0,(TN139-TN$10)/TN$10,0)</f>
        <v>1.2988235294117647</v>
      </c>
      <c r="TU139" s="417">
        <v>2.99</v>
      </c>
      <c r="TV139" s="68">
        <f t="shared" ref="TV139:TV202" si="907">IF(TU139&gt;0,((TU139-TU138)/TU138),0)</f>
        <v>1.7006802721088527E-2</v>
      </c>
      <c r="TW139" s="68">
        <f t="shared" ref="TW139:TW202" si="908">TV139-$V139</f>
        <v>1.547997666024426E-2</v>
      </c>
      <c r="TX139" s="68">
        <f t="shared" ref="TX139:TX202" si="909">IF(TU139&gt;0,(TU139-TX$10)/TX$10,0)</f>
        <v>-0.32199546485260766</v>
      </c>
      <c r="TY139" s="68"/>
      <c r="TZ139" s="15">
        <f t="shared" ref="TZ139:TZ202" si="910">IF(TU139&gt;0,(TU139-TU$10)/TU$10,0)</f>
        <v>0.74853801169590661</v>
      </c>
      <c r="UB139" s="13"/>
      <c r="UC139" s="68">
        <f t="shared" ref="UC139:UC202" si="911">IF(UB139&gt;0,((UB139-UB138)/UB138),0)</f>
        <v>0</v>
      </c>
      <c r="UD139" s="68">
        <f t="shared" ref="UD139:UD202" si="912">UC139-$V139</f>
        <v>-1.5268260608442669E-3</v>
      </c>
      <c r="UE139" s="68">
        <f t="shared" ref="UE139:UE202" si="913">IF(UB139&gt;0,(UB139-UE$10)/UE$10,0)</f>
        <v>0</v>
      </c>
      <c r="UF139" s="68"/>
      <c r="UG139" s="15">
        <f t="shared" ref="UG139:UG202" si="914">IF(UB139&gt;0,(UB139-UB$10)/UB$10,0)</f>
        <v>0</v>
      </c>
      <c r="UI139" s="417"/>
      <c r="UJ139" s="68">
        <f t="shared" ref="UJ139:UJ202" si="915">IF(UI139&gt;0,((UI139-UI138)/UI138),0)</f>
        <v>0</v>
      </c>
      <c r="UK139" s="68">
        <f t="shared" ref="UK139:UK202" si="916">UJ139-$V139</f>
        <v>-1.5268260608442669E-3</v>
      </c>
      <c r="UL139" s="68">
        <f t="shared" ref="UL139:UL202" si="917">IF(UI139&gt;0,(UI139-UL$10)/UL$10,0)</f>
        <v>0</v>
      </c>
      <c r="UM139" s="68"/>
      <c r="UN139" s="15">
        <f t="shared" ref="UN139:UN202" si="918">IF(UI139&gt;0,(UI139-UI$10)/UI$10,0)</f>
        <v>0</v>
      </c>
      <c r="UP139" s="417"/>
      <c r="UQ139" s="68">
        <f t="shared" ref="UQ139:UQ202" si="919">IF(UP139&gt;0,((UP139-UP138)/UP138),0)</f>
        <v>0</v>
      </c>
      <c r="UR139" s="68">
        <f t="shared" ref="UR139:UR202" si="920">UQ139-$V139</f>
        <v>-1.5268260608442669E-3</v>
      </c>
      <c r="US139" s="68">
        <f t="shared" ref="US139:US202" si="921">IF(UP139&gt;0,(UP139-US$10)/US$10,0)</f>
        <v>0</v>
      </c>
      <c r="UT139" s="68"/>
      <c r="UU139" s="15">
        <f t="shared" ref="UU139:UU202" si="922">IF(UP139&gt;0,(UP139-UP$10)/UP$10,0)</f>
        <v>0</v>
      </c>
      <c r="UW139" s="417"/>
      <c r="UX139" s="68">
        <f t="shared" ref="UX139:UX202" si="923">IF(UW139&gt;0,((UW139-UW138)/UW138),0)</f>
        <v>0</v>
      </c>
      <c r="UY139" s="68">
        <f t="shared" ref="UY139:UY202" si="924">UX139-$V139</f>
        <v>-1.5268260608442669E-3</v>
      </c>
      <c r="UZ139" s="68">
        <f t="shared" ref="UZ139:UZ202" si="925">IF(UW139&gt;0,(UW139-UZ$10)/UZ$10,0)</f>
        <v>0</v>
      </c>
      <c r="VA139" s="68"/>
      <c r="VB139" s="15">
        <f t="shared" ref="VB139:VB202" si="926">IF(UW139&gt;0,(UW139-UW$10)/UW$10,0)</f>
        <v>0</v>
      </c>
      <c r="VD139" s="417"/>
      <c r="VE139" s="68">
        <f t="shared" ref="VE139:VE202" si="927">IF(VD139&gt;0,((VD139-VD138)/VD138),0)</f>
        <v>0</v>
      </c>
      <c r="VF139" s="68">
        <f t="shared" ref="VF139:VF202" si="928">VE139-$V139</f>
        <v>-1.5268260608442669E-3</v>
      </c>
      <c r="VG139" s="68">
        <f t="shared" ref="VG139:VG202" si="929">IF(VD139&gt;0,(VD139-VG$10)/VG$10,0)</f>
        <v>0</v>
      </c>
      <c r="VH139" s="68"/>
      <c r="VI139" s="15">
        <f t="shared" ref="VI139:VI202" si="930">IF(VD139&gt;0,(VD139-VD$10)/VD$10,0)</f>
        <v>0</v>
      </c>
      <c r="VM139" s="21">
        <f t="shared" ref="VM139:VM202" si="931">IF($C139&gt;0,(($IK$5*IG139)+($GT$5*GP139)+($JM$5*JI139)+($JF$5*JB139)+($IY$5*IU139)+($IR$5*IN139)+($ID$5*HZ139)+($HW$5*HS139)+($HP$5*HL139)+($HI$5*HE139)+($GF$5*GB139)+($FY$5*FU139)+($FR$5*FN139)+($FK$5*FG139)+($FD$5*EZ139)+($EW$5*ES139)+($EP$5*EL139)+($EI$5*EE139)+($EB$5*DX139)+($DU$5*DQ139)+($DN$5*DJ139)+($DG$5*DC139)+($CZ$5*CV139)+($CS$5*CO139)+($CL$5*CH139)+($CE$5*CA139)+($BX$5*BT139)+($BQ$5*BM139)+($BJ$5*BF139)+($BC$5*AY139)+($AV$5*AR139)+($AO$5*AK139)+($AH$5*AD139)+($JT$5*JP139)+($KA$5*JW139)+($KO$5*KK139)+($PR$5*PN139)+($GM$5*GI139)+($HA$5*GW139)+($KV$5*KR139)+($KH$5*KD139)+($LC$5*KY139)+($MS$5*MO139)+($ML$5*MH139)+($ME$5*MA139)+($LX$5*LT139)+($LQ$5*LM139)+($LJ$5*LF139)+(MV139*$MZ$5)+(NC139*$NG$5)+(NJ139*$NN$5)+($OI$5*OE139)+($NU$5*NQ139)+($OB$5*NX139)+($PK$5*PG139)+($OP$5*OL139)+($OW$5*OS139)+($PD$5*OZ139)+(PU139*$PY$5)+(QB139*$QF$5)+(QI139*$QM$5)+(QP139*$QT$5)+(QW139*$RA$5)+(RD139*$RH$5)+(RK139*$RO$5)+(RR139*$RV$5)+(RY139*$SC$5)+(SF139*$SJ$5)+(SM139*$SQ$5)+(ST139*$SX$5)+(TA139*$TE$5))+(TH139*$TL$5)+(TO139*$TS$5))/$VM$5</f>
        <v>3.3887749773340345E-2</v>
      </c>
      <c r="VN139" s="49"/>
      <c r="VO139" s="21">
        <f t="shared" ref="VO139:VO202" si="932">IF($C139&gt;0,(($IK$5*II139)+($GT$5*GR139)+($JM$5*JK139)+($JF$5*JD139)+($IY$5*IW139)+($IR$5*IP139)+($ID$5*IB139)+($HW$5*HU139)+($HP$5*HN139)+($HI$5*HG139)+($GF$5*GD139)+($FY$5*FW139)+($FR$5*FP139)+($FK$5*FI139)+($FD$5*FB139)+($EW$5*EU139)+($EP$5*EN139)+($EI$5*EG139)+($EB$5*DZ139)+($DU$5*DS139)+($DN$5*DL139)+($DG$5*DE139)+($CZ$5*CX139)+($CS$5*CQ139)+($CL$5*CJ139)+($CE$5*CC139)+($BX$5*BV139)+($BQ$5*BO139)+($BJ$5*BH139)+($BC$5*BA139)+($AV$5*AT139)+($AO$5*AM139)+($AH$5*AF139)+($KO$5*KM139)+($KH$5*KF139)+($KA$5*JY139)+($JT$5*JR139)+($PR$5*PP139)+($GM$5*GK139)+($HA$5*GY139)+($KV$5*KT139)+($LC$5*LA139)+($MS$5*MQ139)+($ML$5*MJ139)+($ME$5*MC139)+($LX$5*LV139)+($LQ$5*LO139)+($LJ$5*LH139)+(MX139*$MZ$5)+(NE139*$NG$5)+(NL139*$NN$5)+($OI$5*OG139)+($NU$5*NS139)+($OB$5*NZ139)+($PD$5*PB139)+($OW$5*OU139)+($OP$5*ON139)+($PK$5*PI139)+($PY$5*PW139)+($QF$5*QD139)+($QM$5*QK139)+($QT$5*QR139)+($RA$5*QY139)+($RH$5*RF139)+($RO$5*RM139)+(RT139*$RV$5)+(SA139*$SC$5)+(SH139*$SJ$5)+(SO139*$SQ$5)+(SV139*$SX$5)+(TC139*$TE$5)+(TJ139*$TL$5)+(TQ139*$TS$5))/$VM$5,0)</f>
        <v>0.91379864875025352</v>
      </c>
      <c r="VP139" s="14"/>
      <c r="VQ139" s="21">
        <f t="shared" ref="VQ139:VQ202" si="933">IF($C139&gt;0,(($IK$5*IK139)+($GT$5*GT139)+($JM$5*JM139)+($JF$5*JF139)+($IY$5*IY139)+($IR$5*IR139)+($ID$5*ID139)+($HW$5*HW139)+($HP$5*HP139)+($HI$5*HI139)+($GF$5*GF139)+($FY$5*FY139)+($FR$5*FR139)+($FK$5*FK139)+($FD$5*FD139)+($EW$5*EW139)+($EP$5*EP139)+($EI$5*EI139)+($EB$5*EB139)+($DU$5*DU139)+($DN$5*DN139)+($DG$5*DG139)+($CZ$5*CZ139)+($CS$5*CS139)+($CL$5*CL139)+($CE$5*CE139)+($BX$5*BX139)+($BQ$5*BQ139)+($BJ$5*BJ139)+($BC$5*BC139)+($AV$5*AV139)+($AO$5*AO139)+($AH$5*AH139)+($KO$5*KO139)+($PR$5*PR139)+($GM$5*GM139)+($HA$5*HA139)+($KH$5*KH139)+($KA$5*KA139)+($JT$5*JT139)+($KV$5*KV139)+($LC$5*LC139)+($MS$5*MS139)+($ML$5*ML139)+($ME$5*ME139)+($LX$5*LX139)+($LQ$5*LQ139)+($LJ$5*LJ139)+($OI$5*OI139)+($NU$5*NU139)+($NN$5*NN139)+($NG$5*NG139)+($MZ$5*MZ139)+(OB139*$OB$5)+($PD$5*PD139)+($OW$5*OW139)+($OP$5*OP139)+($PK$5*PK139)+(PY139*$PY$5)+(QF139*$QF$5)+(QM139*$QM$5)+(QT139*$QT$5)+(RA139*$RA$5)+(RH139*$RH$5)+(RO139*$RO$5)+(RV139*$RV$5)+(SC139*$SC$5)+(SJ139*$SJ$5)+(SQ139*$SQ$5)+(SX139*$SX$5)+(TE139*$TE$5)+(TL139*$TL$5)+(TS139*$TS$5))/$VM$5,0)</f>
        <v>0.45075196404615459</v>
      </c>
    </row>
    <row r="140" spans="1:589" ht="15.75" customHeight="1" x14ac:dyDescent="0.2">
      <c r="A140" s="127">
        <v>45849</v>
      </c>
      <c r="B140" s="4">
        <f t="shared" si="666"/>
        <v>45849</v>
      </c>
      <c r="C140" s="13">
        <v>44371.51</v>
      </c>
      <c r="D140" s="138">
        <f t="shared" si="667"/>
        <v>-279.18999999999505</v>
      </c>
      <c r="E140" s="68">
        <f t="shared" si="668"/>
        <v>-6.2527575155595563E-3</v>
      </c>
      <c r="F140" s="15">
        <f t="shared" si="669"/>
        <v>4.2950370226554881E-2</v>
      </c>
      <c r="G140" s="13">
        <v>6259.75</v>
      </c>
      <c r="H140" s="138">
        <f t="shared" si="670"/>
        <v>-20.630000000000109</v>
      </c>
      <c r="I140" s="68">
        <f t="shared" si="671"/>
        <v>-3.284833083348477E-3</v>
      </c>
      <c r="J140" s="15">
        <f t="shared" si="672"/>
        <v>6.4288301032196835E-2</v>
      </c>
      <c r="K140" s="13">
        <v>20585.53</v>
      </c>
      <c r="L140" s="138">
        <f t="shared" si="673"/>
        <v>-45.130000000001019</v>
      </c>
      <c r="M140" s="68">
        <f t="shared" si="674"/>
        <v>-2.1875209033545714E-3</v>
      </c>
      <c r="N140" s="15">
        <f t="shared" si="675"/>
        <v>6.6011799620833631E-2</v>
      </c>
      <c r="O140" s="13">
        <v>2234.83</v>
      </c>
      <c r="P140" s="138">
        <f t="shared" si="676"/>
        <v>-28.579999999999927</v>
      </c>
      <c r="Q140" s="68">
        <f t="shared" si="677"/>
        <v>-1.2626965507795728E-2</v>
      </c>
      <c r="R140" s="15">
        <f t="shared" si="678"/>
        <v>2.0940201599885539E-3</v>
      </c>
      <c r="S140" s="18">
        <f t="shared" si="679"/>
        <v>-3.2690029437039631E-3</v>
      </c>
      <c r="T140" s="121">
        <f t="shared" si="680"/>
        <v>268.51702203684368</v>
      </c>
      <c r="U140" s="121">
        <f t="shared" si="681"/>
        <v>268.51702203684368</v>
      </c>
      <c r="V140" s="134">
        <f t="shared" si="682"/>
        <v>-2.4289430123347415E-3</v>
      </c>
      <c r="W140" s="21">
        <f t="shared" ref="W140:W203" si="934">IF(T140&gt;0,(T140-T$11)/T$11,0)</f>
        <v>3.7869135467114463E-2</v>
      </c>
      <c r="X140" s="18">
        <f t="shared" si="683"/>
        <v>-6.088019252514584E-3</v>
      </c>
      <c r="Y140" s="353">
        <f>105304.43-2560</f>
        <v>102744.43</v>
      </c>
      <c r="Z140" s="15">
        <v>1.9999999999999999E-6</v>
      </c>
      <c r="AA140" s="21">
        <f t="shared" si="684"/>
        <v>2.4309430123347414E-3</v>
      </c>
      <c r="AC140" s="13">
        <v>238.99</v>
      </c>
      <c r="AD140" s="68">
        <f t="shared" si="685"/>
        <v>-3.086805990072084E-3</v>
      </c>
      <c r="AE140" s="68">
        <f t="shared" ref="AE140:AE203" si="935">IF(AC140&gt;0,AD140-$V140,0)</f>
        <v>-6.5786297773734242E-4</v>
      </c>
      <c r="AF140" s="68">
        <f t="shared" si="686"/>
        <v>0.45044607634884987</v>
      </c>
      <c r="AG140" s="68"/>
      <c r="AH140" s="15">
        <f t="shared" si="687"/>
        <v>5.2031518246247403E-2</v>
      </c>
      <c r="AJ140" s="13">
        <v>23.29</v>
      </c>
      <c r="AK140" s="68">
        <f t="shared" si="688"/>
        <v>-3.4231921266581877E-3</v>
      </c>
      <c r="AL140" s="68">
        <f t="shared" ref="AL140:AL203" si="936">IF(AJ140&gt;0,AK140-$V140,0)</f>
        <v>-9.9424911432344611E-4</v>
      </c>
      <c r="AM140" s="68">
        <f t="shared" si="689"/>
        <v>0.25215053763440848</v>
      </c>
      <c r="AN140" s="68"/>
      <c r="AO140" s="15">
        <f t="shared" si="690"/>
        <v>0.10746552543984773</v>
      </c>
      <c r="AQ140" s="13">
        <v>22.39</v>
      </c>
      <c r="AR140" s="68">
        <f t="shared" si="691"/>
        <v>-1.7833259028087003E-3</v>
      </c>
      <c r="AS140" s="68">
        <f t="shared" ref="AS140:AS203" si="937">IF(AQ140&gt;0,AR140-$V140,0)</f>
        <v>6.4561710952604125E-4</v>
      </c>
      <c r="AT140" s="68">
        <f t="shared" si="692"/>
        <v>0.29646786334684433</v>
      </c>
      <c r="AU140" s="68"/>
      <c r="AV140" s="15">
        <f t="shared" si="693"/>
        <v>4.2850489054494727E-2</v>
      </c>
      <c r="AX140" s="13">
        <v>217.45</v>
      </c>
      <c r="AY140" s="68">
        <f t="shared" si="694"/>
        <v>-6.260853669682865E-3</v>
      </c>
      <c r="AZ140" s="68">
        <f t="shared" ref="AZ140:AZ203" si="938">IF(AX140&gt;0,AY140-$V140,0)</f>
        <v>-3.8319106573481234E-3</v>
      </c>
      <c r="BA140" s="68">
        <f t="shared" si="695"/>
        <v>0.62155108128262493</v>
      </c>
      <c r="BB140" s="68"/>
      <c r="BC140" s="15">
        <f t="shared" si="696"/>
        <v>6.4939517116411147E-2</v>
      </c>
      <c r="BE140" s="13">
        <v>79.930000000000007</v>
      </c>
      <c r="BF140" s="68">
        <f t="shared" si="697"/>
        <v>-8.8045634920634139E-3</v>
      </c>
      <c r="BG140" s="68">
        <f t="shared" ref="BG140:BG203" si="939">IF(BE140&gt;0,BF140-$V140,0)</f>
        <v>-6.375620479728672E-3</v>
      </c>
      <c r="BH140" s="68"/>
      <c r="BI140" s="68"/>
      <c r="BJ140" s="15">
        <f t="shared" si="698"/>
        <v>8.4973530609474754E-2</v>
      </c>
      <c r="BL140" s="13">
        <v>73.98</v>
      </c>
      <c r="BM140" s="68">
        <f t="shared" si="699"/>
        <v>-7.2463768115940963E-3</v>
      </c>
      <c r="BN140" s="68">
        <f t="shared" ref="BN140:BN203" si="940">IF(BL140&gt;0,BM140-$V140,0)</f>
        <v>-4.8174337992593543E-3</v>
      </c>
      <c r="BO140" s="68">
        <f t="shared" si="700"/>
        <v>0.24587403166049177</v>
      </c>
      <c r="BP140" s="68"/>
      <c r="BQ140" s="15">
        <f t="shared" si="701"/>
        <v>0.11466023805936415</v>
      </c>
      <c r="BS140" s="13">
        <v>43.06</v>
      </c>
      <c r="BT140" s="68">
        <f t="shared" si="702"/>
        <v>-4.3930635838149764E-3</v>
      </c>
      <c r="BU140" s="68">
        <f t="shared" ref="BU140:BU203" si="941">IF(BS140&gt;0,BT140-$V140,0)</f>
        <v>-1.9641205714802349E-3</v>
      </c>
      <c r="BV140" s="68">
        <f t="shared" si="703"/>
        <v>0.15566290928609783</v>
      </c>
      <c r="BW140" s="68"/>
      <c r="BX140" s="15">
        <f t="shared" si="704"/>
        <v>0.12575163398692815</v>
      </c>
      <c r="BZ140" s="13"/>
      <c r="CA140" s="68">
        <f t="shared" si="705"/>
        <v>0</v>
      </c>
      <c r="CB140" s="68">
        <f t="shared" ref="CB140:CB203" si="942">IF(BZ140&gt;0,CA140-$V140,0)</f>
        <v>0</v>
      </c>
      <c r="CC140" s="68">
        <f t="shared" si="706"/>
        <v>0</v>
      </c>
      <c r="CD140" s="68"/>
      <c r="CE140" s="15">
        <f t="shared" si="707"/>
        <v>0</v>
      </c>
      <c r="CG140" s="13">
        <v>30.95</v>
      </c>
      <c r="CH140" s="68">
        <f t="shared" si="708"/>
        <v>-1.9017432646592756E-2</v>
      </c>
      <c r="CI140" s="68">
        <f t="shared" ref="CI140:CI203" si="943">IF(CG140&gt;0,CH140-$V140,0)</f>
        <v>-1.6588489634258016E-2</v>
      </c>
      <c r="CJ140" s="68">
        <f t="shared" si="709"/>
        <v>2.3817399933840518E-2</v>
      </c>
      <c r="CK140" s="68"/>
      <c r="CL140" s="15">
        <f t="shared" si="710"/>
        <v>-9.9243306169965087E-2</v>
      </c>
      <c r="CN140" s="13">
        <v>33.340000000000003</v>
      </c>
      <c r="CO140" s="68">
        <f t="shared" si="711"/>
        <v>-1.3317549570878832E-2</v>
      </c>
      <c r="CP140" s="68">
        <f t="shared" ref="CP140:CP203" si="944">IF(CN140&gt;0,CO140-$V140,0)</f>
        <v>-1.088860655854409E-2</v>
      </c>
      <c r="CQ140" s="68">
        <f t="shared" si="712"/>
        <v>6.3816209317166681E-2</v>
      </c>
      <c r="CR140" s="68"/>
      <c r="CS140" s="15">
        <f t="shared" si="713"/>
        <v>-3.8840752913055113E-3</v>
      </c>
      <c r="CU140" s="13">
        <v>38.049999999999997</v>
      </c>
      <c r="CV140" s="68">
        <f t="shared" si="714"/>
        <v>-8.8564730398542173E-3</v>
      </c>
      <c r="CW140" s="68">
        <f t="shared" ref="CW140:CW203" si="945">IF(CU140&gt;0,CV140-$V140,0)</f>
        <v>-6.4275300275194753E-3</v>
      </c>
      <c r="CX140" s="68">
        <f t="shared" si="715"/>
        <v>0.18351477449455672</v>
      </c>
      <c r="CY140" s="68"/>
      <c r="CZ140" s="15">
        <f t="shared" si="716"/>
        <v>2.0654506437768134E-2</v>
      </c>
      <c r="DB140" s="13">
        <v>20.65</v>
      </c>
      <c r="DC140" s="68">
        <f t="shared" si="717"/>
        <v>-1.1488750598372522E-2</v>
      </c>
      <c r="DD140" s="68">
        <f t="shared" ref="DD140:DD203" si="946">IF(DB140&gt;0,DC140-$V140,0)</f>
        <v>-9.0598075860377804E-3</v>
      </c>
      <c r="DE140" s="68">
        <f t="shared" si="718"/>
        <v>-5.578417924096947E-2</v>
      </c>
      <c r="DF140" s="68"/>
      <c r="DG140" s="15">
        <f t="shared" si="719"/>
        <v>1.4243614931237679E-2</v>
      </c>
      <c r="DI140" s="13">
        <v>49.73</v>
      </c>
      <c r="DJ140" s="68">
        <f t="shared" si="720"/>
        <v>-9.7570688968538835E-3</v>
      </c>
      <c r="DK140" s="68">
        <f t="shared" ref="DK140:DK203" si="947">IF(DI140&gt;0,DJ140-$V140,0)</f>
        <v>-7.3281258845191415E-3</v>
      </c>
      <c r="DL140" s="68">
        <f t="shared" si="721"/>
        <v>0.12638731596828989</v>
      </c>
      <c r="DM140" s="68"/>
      <c r="DN140" s="15">
        <f t="shared" si="722"/>
        <v>0.1795540796963947</v>
      </c>
      <c r="DP140" s="13">
        <v>42.88</v>
      </c>
      <c r="DQ140" s="68">
        <f t="shared" si="723"/>
        <v>-4.1802136553646006E-3</v>
      </c>
      <c r="DR140" s="68">
        <f t="shared" ref="DR140:DR203" si="948">IF(DP140&gt;0,DQ140-$V140,0)</f>
        <v>-1.751270643029859E-3</v>
      </c>
      <c r="DS140" s="68"/>
      <c r="DT140" s="68"/>
      <c r="DU140" s="15">
        <f t="shared" si="724"/>
        <v>0.12605042016806733</v>
      </c>
      <c r="DV140" s="18"/>
      <c r="DW140" s="13">
        <v>36.4</v>
      </c>
      <c r="DX140" s="68">
        <f t="shared" si="725"/>
        <v>-1.0976948408342247E-3</v>
      </c>
      <c r="DY140" s="68">
        <f t="shared" ref="DY140:DY203" si="949">IF(DW140&gt;0,DX140-$V140,0)</f>
        <v>1.3312481715005168E-3</v>
      </c>
      <c r="DZ140" s="68">
        <f t="shared" si="726"/>
        <v>0.94236926360725726</v>
      </c>
      <c r="EA140" s="68"/>
      <c r="EB140" s="15">
        <f t="shared" si="727"/>
        <v>8.7541081565581116E-2</v>
      </c>
      <c r="ED140" s="13">
        <v>39</v>
      </c>
      <c r="EE140" s="68">
        <f t="shared" si="728"/>
        <v>-4.5941807044410339E-3</v>
      </c>
      <c r="EF140" s="68">
        <f t="shared" ref="EF140:EF203" si="950">IF(ED140&gt;0,EE140-$V140,0)</f>
        <v>-2.1652376921062924E-3</v>
      </c>
      <c r="EG140" s="68">
        <f t="shared" si="729"/>
        <v>0.85449358059914393</v>
      </c>
      <c r="EH140" s="68"/>
      <c r="EI140" s="15">
        <f t="shared" si="730"/>
        <v>5.7483731019522706E-2</v>
      </c>
      <c r="EK140" s="13">
        <v>125.47</v>
      </c>
      <c r="EL140" s="68">
        <f t="shared" si="731"/>
        <v>-2.305979643765953E-3</v>
      </c>
      <c r="EM140" s="68">
        <f t="shared" ref="EM140:EM203" si="951">IF(EK140&gt;0,EL140-$V140,0)</f>
        <v>1.2296336856878858E-4</v>
      </c>
      <c r="EN140" s="68">
        <f t="shared" si="732"/>
        <v>0.94406569569259358</v>
      </c>
      <c r="EO140" s="68"/>
      <c r="EP140" s="15">
        <f t="shared" si="733"/>
        <v>0.12731356693620846</v>
      </c>
      <c r="ER140" s="13">
        <v>38.909999999999997</v>
      </c>
      <c r="ES140" s="68">
        <f t="shared" si="734"/>
        <v>6.727037516170712E-3</v>
      </c>
      <c r="ET140" s="68">
        <f t="shared" ref="ET140:ET203" si="952">IF(ER140&gt;0,ES140-$V140,0)</f>
        <v>9.155980528505454E-3</v>
      </c>
      <c r="EU140" s="68">
        <f t="shared" si="735"/>
        <v>0.1145803494700659</v>
      </c>
      <c r="EV140" s="68"/>
      <c r="EW140" s="15">
        <f t="shared" si="736"/>
        <v>5.1427102082787399E-4</v>
      </c>
      <c r="EY140" s="13">
        <v>38.68</v>
      </c>
      <c r="EZ140" s="68">
        <f t="shared" si="737"/>
        <v>1.3892529488859794E-2</v>
      </c>
      <c r="FA140" s="68">
        <f t="shared" ref="FA140:FA203" si="953">IF(EY140&gt;0,EZ140-$V140,0)</f>
        <v>1.6321472501194534E-2</v>
      </c>
      <c r="FB140" s="68"/>
      <c r="FC140" s="68"/>
      <c r="FD140" s="15">
        <f t="shared" si="738"/>
        <v>0.57363710333604567</v>
      </c>
      <c r="FF140" s="13">
        <v>60.13</v>
      </c>
      <c r="FG140" s="68">
        <f t="shared" si="739"/>
        <v>5.3502758735997366E-3</v>
      </c>
      <c r="FH140" s="68">
        <f t="shared" ref="FH140:FH203" si="954">IF(FF140&gt;0,FG140-$V140,0)</f>
        <v>7.7792188859344778E-3</v>
      </c>
      <c r="FI140" s="68">
        <f t="shared" si="740"/>
        <v>1.7772511848341305E-2</v>
      </c>
      <c r="FJ140" s="68"/>
      <c r="FK140" s="15">
        <f t="shared" si="741"/>
        <v>5.8813171332981216E-2</v>
      </c>
      <c r="FM140" s="13">
        <v>197.99</v>
      </c>
      <c r="FN140" s="68">
        <f t="shared" si="742"/>
        <v>-1.0940153861524617E-2</v>
      </c>
      <c r="FO140" s="68">
        <f t="shared" ref="FO140:FO203" si="955">IF(FM140&gt;0,FN140-$V140,0)</f>
        <v>-8.5112108491898746E-3</v>
      </c>
      <c r="FP140" s="68">
        <f t="shared" si="743"/>
        <v>0.70270037839697286</v>
      </c>
      <c r="FQ140" s="68"/>
      <c r="FR140" s="15">
        <f t="shared" si="744"/>
        <v>8.9893207090168514E-2</v>
      </c>
      <c r="FT140" s="13">
        <v>91.02</v>
      </c>
      <c r="FU140" s="68">
        <f t="shared" si="745"/>
        <v>-8.604727153904871E-3</v>
      </c>
      <c r="FV140" s="68">
        <f t="shared" ref="FV140:FV203" si="956">IF(FT140&gt;0,FU140-$V140,0)</f>
        <v>-6.175784141570129E-3</v>
      </c>
      <c r="FW140" s="68">
        <f t="shared" si="746"/>
        <v>3.3965693513574861E-2</v>
      </c>
      <c r="FX140" s="68"/>
      <c r="FY140" s="15">
        <f t="shared" si="747"/>
        <v>9.3147039254822487E-3</v>
      </c>
      <c r="GA140" s="13">
        <v>18.29</v>
      </c>
      <c r="GB140" s="68">
        <f t="shared" si="748"/>
        <v>-3.8126361655773577E-3</v>
      </c>
      <c r="GC140" s="68">
        <f t="shared" ref="GC140:GC203" si="957">IF(GA140&gt;0,GB140-$V140,0)</f>
        <v>-1.3836931532426162E-3</v>
      </c>
      <c r="GD140" s="68"/>
      <c r="GE140" s="68"/>
      <c r="GF140" s="15">
        <f t="shared" si="749"/>
        <v>4.9340218014916781E-2</v>
      </c>
      <c r="GG140" s="18"/>
      <c r="GH140" s="13">
        <v>18.86</v>
      </c>
      <c r="GI140" s="68">
        <f t="shared" si="750"/>
        <v>-1.5143603133159225E-2</v>
      </c>
      <c r="GJ140" s="68">
        <f t="shared" ref="GJ140:GJ203" si="958">IF(GH140&gt;0,GI140-$V140,0)</f>
        <v>-1.2714660120824483E-2</v>
      </c>
      <c r="GK140" s="68">
        <f t="shared" si="751"/>
        <v>-1.8730489073881345E-2</v>
      </c>
      <c r="GL140" s="68"/>
      <c r="GM140" s="15">
        <f t="shared" si="752"/>
        <v>-2.1164021164020714E-3</v>
      </c>
      <c r="GO140" s="13">
        <v>25.56</v>
      </c>
      <c r="GP140" s="68">
        <f t="shared" si="753"/>
        <v>-1.1982991882489457E-2</v>
      </c>
      <c r="GQ140" s="68">
        <f t="shared" ref="GQ140:GQ203" si="959">IF(GO140&gt;0,GP140-$V140,0)</f>
        <v>-9.5540488701547147E-3</v>
      </c>
      <c r="GR140" s="68"/>
      <c r="GS140" s="68"/>
      <c r="GT140" s="15">
        <f t="shared" si="754"/>
        <v>-6.2018348623853255E-2</v>
      </c>
      <c r="GV140" s="13">
        <v>15.72</v>
      </c>
      <c r="GW140" s="68">
        <f t="shared" si="755"/>
        <v>-3.8022813688212121E-3</v>
      </c>
      <c r="GX140" s="68">
        <f t="shared" ref="GX140:GX203" si="960">IF(GV140&gt;0,GW140-$V140,0)</f>
        <v>-1.3733383564864705E-3</v>
      </c>
      <c r="GY140" s="68">
        <f t="shared" si="756"/>
        <v>0.32658227848101273</v>
      </c>
      <c r="GZ140" s="68"/>
      <c r="HA140" s="15">
        <f t="shared" si="757"/>
        <v>0.14577259475218657</v>
      </c>
      <c r="HD140" s="13">
        <v>313.51</v>
      </c>
      <c r="HE140" s="68">
        <f t="shared" si="758"/>
        <v>1.1746861587117133E-2</v>
      </c>
      <c r="HF140" s="68">
        <f t="shared" ref="HF140:HF203" si="961">IF(HD140&gt;0,HE140-$V140,0)</f>
        <v>1.4175804599451875E-2</v>
      </c>
      <c r="HG140" s="68">
        <f t="shared" si="759"/>
        <v>0.76119319139374197</v>
      </c>
      <c r="HH140" s="68"/>
      <c r="HI140" s="15">
        <f t="shared" si="760"/>
        <v>-0.22367769413629157</v>
      </c>
      <c r="HK140" s="13">
        <v>51.71</v>
      </c>
      <c r="HL140" s="68">
        <f t="shared" si="761"/>
        <v>0.11757078020315534</v>
      </c>
      <c r="HM140" s="68">
        <f t="shared" ref="HM140:HM203" si="962">IF(HK140&gt;0,HL140-$V140,0)</f>
        <v>0.11999972321549009</v>
      </c>
      <c r="HN140" s="68">
        <f t="shared" si="762"/>
        <v>19.850806451612904</v>
      </c>
      <c r="HO140" s="68"/>
      <c r="HP140" s="15">
        <f t="shared" si="763"/>
        <v>0.96019711902956795</v>
      </c>
      <c r="HR140" s="13">
        <v>115.43</v>
      </c>
      <c r="HS140" s="68">
        <f t="shared" si="764"/>
        <v>4.350474201687984E-3</v>
      </c>
      <c r="HT140" s="68">
        <f t="shared" ref="HT140:HT203" si="963">IF(HR140&gt;0,HS140-$V140,0)</f>
        <v>6.779417214022726E-3</v>
      </c>
      <c r="HU140" s="68">
        <f t="shared" si="765"/>
        <v>2.1711538461538464</v>
      </c>
      <c r="HV140" s="68"/>
      <c r="HW140" s="15">
        <f t="shared" si="766"/>
        <v>7.3068699451520072E-2</v>
      </c>
      <c r="HY140" s="13">
        <v>164.92</v>
      </c>
      <c r="HZ140" s="68">
        <f t="shared" si="767"/>
        <v>4.9969530773917928E-3</v>
      </c>
      <c r="IA140" s="68">
        <f t="shared" ref="IA140:IA203" si="964">IF(HY140&gt;0,HZ140-$V140,0)</f>
        <v>7.4258960897265348E-3</v>
      </c>
      <c r="IB140" s="68">
        <f t="shared" si="768"/>
        <v>0.55731822474032089</v>
      </c>
      <c r="IC140" s="68"/>
      <c r="ID140" s="15">
        <f t="shared" si="769"/>
        <v>0.22808846526174695</v>
      </c>
      <c r="IF140" s="13">
        <v>274.38</v>
      </c>
      <c r="IG140" s="68">
        <f t="shared" si="770"/>
        <v>-3.7037037037036379E-3</v>
      </c>
      <c r="IH140" s="68">
        <f t="shared" ref="IH140:IH203" si="965">IF(IF140&gt;0,IG140-$V140,0)</f>
        <v>-1.2747606913688964E-3</v>
      </c>
      <c r="II140" s="68">
        <f t="shared" si="771"/>
        <v>0.56788571428571422</v>
      </c>
      <c r="IJ140" s="68"/>
      <c r="IK140" s="15">
        <f t="shared" si="772"/>
        <v>0.18348861283643889</v>
      </c>
      <c r="IM140" s="13">
        <v>258.18</v>
      </c>
      <c r="IN140" s="68">
        <f t="shared" si="773"/>
        <v>-7.3537949452334912E-4</v>
      </c>
      <c r="IO140" s="68">
        <f t="shared" ref="IO140:IO203" si="966">IF(IM140&gt;0,IN140-$V140,0)</f>
        <v>1.6935635178113924E-3</v>
      </c>
      <c r="IP140" s="68">
        <f t="shared" si="774"/>
        <v>4.0415934387814882</v>
      </c>
      <c r="IQ140" s="68"/>
      <c r="IR140" s="15">
        <f t="shared" si="775"/>
        <v>0.3768865660498108</v>
      </c>
      <c r="IT140" s="13">
        <v>72.7</v>
      </c>
      <c r="IU140" s="68">
        <f t="shared" si="776"/>
        <v>2.654617339734552E-2</v>
      </c>
      <c r="IV140" s="68">
        <f t="shared" ref="IV140:IV203" si="967">IF(IT140&gt;0,IU140-$V140,0)</f>
        <v>2.8975116409680261E-2</v>
      </c>
      <c r="IW140" s="68">
        <f t="shared" si="777"/>
        <v>2.9835616438356167</v>
      </c>
      <c r="IX140" s="68"/>
      <c r="IY140" s="15">
        <f t="shared" si="778"/>
        <v>0.41467211519750929</v>
      </c>
      <c r="JA140" s="13">
        <v>717.51</v>
      </c>
      <c r="JB140" s="68">
        <f t="shared" si="779"/>
        <v>-1.3379352070843212E-2</v>
      </c>
      <c r="JC140" s="68">
        <f t="shared" ref="JC140:JC203" si="968">IF(JA140&gt;0,JB140-$V140,0)</f>
        <v>-1.095040905850847E-2</v>
      </c>
      <c r="JD140" s="68">
        <f t="shared" si="780"/>
        <v>0.45127427184466024</v>
      </c>
      <c r="JE140" s="68"/>
      <c r="JF140" s="15">
        <f t="shared" si="781"/>
        <v>0.22544448429574218</v>
      </c>
      <c r="JH140" s="13">
        <v>503.32</v>
      </c>
      <c r="JI140" s="68">
        <f t="shared" si="782"/>
        <v>3.6691393475312573E-3</v>
      </c>
      <c r="JJ140" s="68">
        <f t="shared" ref="JJ140:JJ203" si="969">IF(JH140&gt;0,JI140-$V140,0)</f>
        <v>6.0980823598659993E-3</v>
      </c>
      <c r="JK140" s="68">
        <f t="shared" si="783"/>
        <v>0.23760112124714156</v>
      </c>
      <c r="JL140" s="68"/>
      <c r="JM140" s="15">
        <f t="shared" si="784"/>
        <v>0.19411625148279951</v>
      </c>
      <c r="JO140" s="13">
        <v>16.760000000000002</v>
      </c>
      <c r="JP140" s="68">
        <f t="shared" si="785"/>
        <v>3.5846724351050796E-2</v>
      </c>
      <c r="JQ140" s="68">
        <f t="shared" ref="JQ140:JQ203" si="970">IF(JO140&gt;0,JP140-$V140,0)</f>
        <v>3.8275667363385536E-2</v>
      </c>
      <c r="JR140" s="68">
        <f t="shared" si="786"/>
        <v>-0.4344525054833811</v>
      </c>
      <c r="JS140" s="68"/>
      <c r="JT140" s="15">
        <f t="shared" si="787"/>
        <v>0.64474975466143303</v>
      </c>
      <c r="JV140" s="13">
        <v>1.78</v>
      </c>
      <c r="JW140" s="68">
        <f t="shared" si="788"/>
        <v>2.890173410404627E-2</v>
      </c>
      <c r="JX140" s="68">
        <f t="shared" ref="JX140:JX203" si="971">IF(JV140&gt;0,JW140-$V140,0)</f>
        <v>3.133067711638101E-2</v>
      </c>
      <c r="JY140" s="68">
        <f t="shared" si="789"/>
        <v>-0.29644268774703553</v>
      </c>
      <c r="JZ140" s="68"/>
      <c r="KA140" s="15">
        <f t="shared" si="790"/>
        <v>-1.111111111111112E-2</v>
      </c>
      <c r="KC140" s="13">
        <v>19.84</v>
      </c>
      <c r="KD140" s="68">
        <f t="shared" si="791"/>
        <v>-1.440635866865371E-2</v>
      </c>
      <c r="KE140" s="68">
        <f t="shared" ref="KE140:KE203" si="972">IF(KC140&gt;0,KD140-$V140,0)</f>
        <v>-1.1977415656318968E-2</v>
      </c>
      <c r="KF140" s="68">
        <f t="shared" si="792"/>
        <v>1.8480492813141656E-2</v>
      </c>
      <c r="KG140" s="68"/>
      <c r="KH140" s="15">
        <f t="shared" si="793"/>
        <v>-0.10550045085662758</v>
      </c>
      <c r="KI140" s="18"/>
      <c r="KJ140" s="13">
        <v>98.52</v>
      </c>
      <c r="KK140" s="68">
        <f t="shared" si="794"/>
        <v>1.264261486278127E-2</v>
      </c>
      <c r="KL140" s="68">
        <f t="shared" ref="KL140:KL203" si="973">IF(KJ140&gt;0,KK140-$V140,0)</f>
        <v>1.5071557875116012E-2</v>
      </c>
      <c r="KM140" s="68">
        <f t="shared" si="795"/>
        <v>3.6691943127962077</v>
      </c>
      <c r="KN140" s="68"/>
      <c r="KO140" s="15">
        <f t="shared" si="796"/>
        <v>0.46585329564052974</v>
      </c>
      <c r="KQ140" s="13">
        <v>1.7150000000000001</v>
      </c>
      <c r="KR140" s="68">
        <f t="shared" si="797"/>
        <v>-3.1073446327683579E-2</v>
      </c>
      <c r="KS140" s="68">
        <f t="shared" ref="KS140:KS203" si="974">IF(KQ140&gt;0,KR140-$V140,0)</f>
        <v>-2.8644503315348839E-2</v>
      </c>
      <c r="KT140" s="68">
        <f t="shared" si="798"/>
        <v>-0.34541984732824427</v>
      </c>
      <c r="KU140" s="68"/>
      <c r="KV140" s="15">
        <f t="shared" si="799"/>
        <v>0.69801980198019808</v>
      </c>
      <c r="KW140" s="18"/>
      <c r="KX140" s="13">
        <v>47.06</v>
      </c>
      <c r="KY140" s="68">
        <f t="shared" si="800"/>
        <v>-1.568709475005229E-2</v>
      </c>
      <c r="KZ140" s="68">
        <f t="shared" ref="KZ140:KZ203" si="975">IF(KX140&gt;0,KY140-$V140,0)</f>
        <v>-1.3258151737717548E-2</v>
      </c>
      <c r="LA140" s="68">
        <f t="shared" si="801"/>
        <v>-0.34575281523703605</v>
      </c>
      <c r="LB140" s="68"/>
      <c r="LC140" s="15">
        <f t="shared" si="802"/>
        <v>0.98481653310839312</v>
      </c>
      <c r="LD140" s="18"/>
      <c r="LE140" s="13">
        <v>55.33</v>
      </c>
      <c r="LF140" s="68">
        <f t="shared" si="803"/>
        <v>1.5043111355714553E-2</v>
      </c>
      <c r="LG140" s="68">
        <f t="shared" ref="LG140:LG203" si="976">IF(LE140&gt;0,LF140-$V140,0)</f>
        <v>1.7472054368049293E-2</v>
      </c>
      <c r="LH140" s="68">
        <f t="shared" si="804"/>
        <v>0.54423667317890034</v>
      </c>
      <c r="LI140" s="68"/>
      <c r="LJ140" s="15">
        <f t="shared" si="805"/>
        <v>0.19995662546085446</v>
      </c>
      <c r="LL140" s="13">
        <v>119.88</v>
      </c>
      <c r="LM140" s="68">
        <f t="shared" si="806"/>
        <v>1.4470677837014417E-2</v>
      </c>
      <c r="LN140" s="68">
        <f t="shared" ref="LN140:LN203" si="977">IF(LL140&gt;0,LM140-$V140,0)</f>
        <v>1.6899620849349158E-2</v>
      </c>
      <c r="LO140" s="68">
        <f t="shared" si="807"/>
        <v>0.37005714285714281</v>
      </c>
      <c r="LP140" s="68"/>
      <c r="LQ140" s="15">
        <f t="shared" si="808"/>
        <v>0.5327963176064443</v>
      </c>
      <c r="LS140" s="13">
        <v>15.55</v>
      </c>
      <c r="LT140" s="68">
        <f t="shared" si="809"/>
        <v>1.3689700130378152E-2</v>
      </c>
      <c r="LU140" s="68">
        <f t="shared" ref="LU140:LU203" si="978">IF(LS140&gt;0,LT140-$V140,0)</f>
        <v>1.6118643142712892E-2</v>
      </c>
      <c r="LV140" s="68"/>
      <c r="LW140" s="68"/>
      <c r="LX140" s="15">
        <f t="shared" si="810"/>
        <v>0.68108108108108112</v>
      </c>
      <c r="LZ140" s="13">
        <v>15.1</v>
      </c>
      <c r="MA140" s="68">
        <f t="shared" si="811"/>
        <v>2.3035230352303513E-2</v>
      </c>
      <c r="MB140" s="68">
        <f t="shared" ref="MB140:MB203" si="979">IF(LZ140&gt;0,MA140-$V140,0)</f>
        <v>2.5464173364638253E-2</v>
      </c>
      <c r="MC140" s="68">
        <f t="shared" si="812"/>
        <v>-0.32134831460674157</v>
      </c>
      <c r="MD140" s="68"/>
      <c r="ME140" s="15">
        <f t="shared" si="813"/>
        <v>0.12017804154302665</v>
      </c>
      <c r="MG140" s="13">
        <v>56.08</v>
      </c>
      <c r="MH140" s="68">
        <f t="shared" si="814"/>
        <v>1.0814708002883948E-2</v>
      </c>
      <c r="MI140" s="68">
        <f t="shared" ref="MI140:MI203" si="980">IF(MG140&gt;0,MH140-$V140,0)</f>
        <v>1.324365101521869E-2</v>
      </c>
      <c r="MJ140" s="68">
        <f t="shared" si="815"/>
        <v>6.5579514824797842</v>
      </c>
      <c r="MK140" s="68"/>
      <c r="ML140" s="15">
        <f t="shared" si="816"/>
        <v>1.6415449835138951</v>
      </c>
      <c r="MN140" s="13">
        <v>137.06</v>
      </c>
      <c r="MO140" s="68">
        <f t="shared" si="817"/>
        <v>4.1761301194226177E-3</v>
      </c>
      <c r="MP140" s="68">
        <f t="shared" ref="MP140:MP203" si="981">IF(MN140&gt;0,MO140-$V140,0)</f>
        <v>6.6050731317573597E-3</v>
      </c>
      <c r="MQ140" s="68">
        <f t="shared" si="818"/>
        <v>8.8641779189833167E-2</v>
      </c>
      <c r="MR140" s="68"/>
      <c r="MS140" s="15">
        <f t="shared" si="819"/>
        <v>0.23045156656791455</v>
      </c>
      <c r="MU140" s="13">
        <v>14.73</v>
      </c>
      <c r="MV140" s="68">
        <f t="shared" si="820"/>
        <v>1.0288065843621423E-2</v>
      </c>
      <c r="MW140" s="68">
        <f t="shared" ref="MW140:MW203" si="982">IF(MU140&gt;0,MV140-$V140,0)</f>
        <v>1.2717008855956165E-2</v>
      </c>
      <c r="MX140" s="68">
        <f t="shared" si="821"/>
        <v>-0.29420220412074749</v>
      </c>
      <c r="MY140" s="68"/>
      <c r="MZ140" s="15">
        <f t="shared" si="822"/>
        <v>0.38050609184629808</v>
      </c>
      <c r="NB140" s="13">
        <v>255.42</v>
      </c>
      <c r="NC140" s="68">
        <f t="shared" si="823"/>
        <v>1.1284000475115788E-2</v>
      </c>
      <c r="ND140" s="68">
        <f t="shared" ref="ND140:ND203" si="983">IF(NB140&gt;0,NC140-$V140,0)</f>
        <v>1.371294348745053E-2</v>
      </c>
      <c r="NE140" s="68">
        <f t="shared" si="824"/>
        <v>0.88543588986491462</v>
      </c>
      <c r="NF140" s="68"/>
      <c r="NG140" s="15">
        <f t="shared" si="825"/>
        <v>0.53138677378739729</v>
      </c>
      <c r="NI140" s="13">
        <v>6.32</v>
      </c>
      <c r="NJ140" s="68">
        <f t="shared" si="826"/>
        <v>7.118644067796609E-2</v>
      </c>
      <c r="NK140" s="68">
        <f t="shared" ref="NK140:NK203" si="984">IF(NI140&gt;0,NJ140-$V140,0)</f>
        <v>7.3615383690300837E-2</v>
      </c>
      <c r="NL140" s="68">
        <f t="shared" si="827"/>
        <v>-0.94982135768161968</v>
      </c>
      <c r="NM140" s="68"/>
      <c r="NN140" s="15">
        <f t="shared" si="828"/>
        <v>0.28979591836734692</v>
      </c>
      <c r="NP140" s="13">
        <v>539.16</v>
      </c>
      <c r="NQ140" s="68">
        <f t="shared" si="829"/>
        <v>-4.4493882091214146E-4</v>
      </c>
      <c r="NR140" s="68">
        <f t="shared" ref="NR140:NR203" si="985">IF(NP140&gt;0,NQ140-$V140,0)</f>
        <v>1.9840041914226001E-3</v>
      </c>
      <c r="NS140" s="68">
        <f t="shared" si="830"/>
        <v>3.1078857142857141</v>
      </c>
      <c r="NT140" s="68"/>
      <c r="NU140" s="15">
        <f t="shared" si="831"/>
        <v>0.63913294621956029</v>
      </c>
      <c r="NW140" s="13">
        <v>180.19</v>
      </c>
      <c r="NX140" s="68">
        <f t="shared" si="832"/>
        <v>1.4469091318545169E-2</v>
      </c>
      <c r="NY140" s="68">
        <f t="shared" ref="NY140:NY203" si="986">IF(NW140&gt;0,NX140-$V140,0)</f>
        <v>1.689803433087991E-2</v>
      </c>
      <c r="NZ140" s="68">
        <f t="shared" si="833"/>
        <v>2.520482476103782E-2</v>
      </c>
      <c r="OA140" s="68"/>
      <c r="OB140" s="15">
        <f t="shared" si="834"/>
        <v>-4.8124669836238844E-2</v>
      </c>
      <c r="OD140" s="13">
        <v>2.85</v>
      </c>
      <c r="OE140" s="68">
        <f t="shared" si="835"/>
        <v>5.1660516605166101E-2</v>
      </c>
      <c r="OF140" s="68">
        <f t="shared" ref="OF140:OF203" si="987">IF(OD140&gt;0,OE140-$V140,0)</f>
        <v>5.4089459617500842E-2</v>
      </c>
      <c r="OG140" s="68">
        <f t="shared" si="836"/>
        <v>-0.98737093986794877</v>
      </c>
      <c r="OH140" s="68"/>
      <c r="OI140" s="15">
        <f t="shared" si="837"/>
        <v>0.95205479452054809</v>
      </c>
      <c r="OK140" s="13">
        <v>206.4</v>
      </c>
      <c r="OL140" s="68">
        <f t="shared" si="838"/>
        <v>4.6440884201987408E-2</v>
      </c>
      <c r="OM140" s="68">
        <f t="shared" ref="OM140:OM203" si="988">IF(OK140&gt;0,OL140-$V140,0)</f>
        <v>4.8869827214322148E-2</v>
      </c>
      <c r="ON140" s="68">
        <f t="shared" si="839"/>
        <v>3.8621908127208475</v>
      </c>
      <c r="OO140" s="68"/>
      <c r="OP140" s="15">
        <f t="shared" si="840"/>
        <v>2.0986338387629488</v>
      </c>
      <c r="OR140" s="13">
        <v>6.57</v>
      </c>
      <c r="OS140" s="68">
        <f t="shared" si="841"/>
        <v>-4.0875912408759034E-2</v>
      </c>
      <c r="OT140" s="68">
        <f t="shared" ref="OT140:OT203" si="989">IF(OR140&gt;0,OS140-$V140,0)</f>
        <v>-3.8446969396424294E-2</v>
      </c>
      <c r="OU140" s="68">
        <f t="shared" si="842"/>
        <v>-0.14675324675324675</v>
      </c>
      <c r="OV140" s="68"/>
      <c r="OW140" s="15">
        <f t="shared" si="843"/>
        <v>4.8660714285714279</v>
      </c>
      <c r="OY140" s="13">
        <v>146.87</v>
      </c>
      <c r="OZ140" s="68">
        <f t="shared" si="844"/>
        <v>3.5531260676461241E-3</v>
      </c>
      <c r="PA140" s="68">
        <f t="shared" ref="PA140:PA203" si="990">IF(OY140&gt;0,OZ140-$V140,0)</f>
        <v>5.9820690799808653E-3</v>
      </c>
      <c r="PB140" s="68">
        <f t="shared" si="665"/>
        <v>3.5190769230769234</v>
      </c>
      <c r="PC140" s="68"/>
      <c r="PD140" s="15">
        <f t="shared" si="845"/>
        <v>0.28214753382802277</v>
      </c>
      <c r="PE140" s="18"/>
      <c r="PF140" s="13">
        <v>259.55</v>
      </c>
      <c r="PG140" s="68">
        <f t="shared" si="846"/>
        <v>-1.9610859032530605E-3</v>
      </c>
      <c r="PH140" s="68">
        <f t="shared" ref="PH140:PH203" si="991">IF(PF140&gt;0,PG140-$V140,0)</f>
        <v>4.678571090816811E-4</v>
      </c>
      <c r="PI140" s="68">
        <f t="shared" si="847"/>
        <v>-0.25459506031016649</v>
      </c>
      <c r="PJ140" s="68"/>
      <c r="PK140" s="15">
        <f t="shared" si="848"/>
        <v>0.24109405632859951</v>
      </c>
      <c r="PM140" s="13"/>
      <c r="PN140" s="68">
        <f t="shared" si="849"/>
        <v>0</v>
      </c>
      <c r="PO140" s="68">
        <f t="shared" si="850"/>
        <v>2.4289430123347415E-3</v>
      </c>
      <c r="PP140" s="68">
        <f t="shared" si="851"/>
        <v>0</v>
      </c>
      <c r="PQ140" s="68"/>
      <c r="PR140" s="15">
        <f t="shared" si="852"/>
        <v>0</v>
      </c>
      <c r="PT140" s="13">
        <v>6.6</v>
      </c>
      <c r="PU140" s="68">
        <f t="shared" si="853"/>
        <v>1.3824884792626706E-2</v>
      </c>
      <c r="PV140" s="68">
        <f t="shared" ref="PV140:PV203" si="992">IF(PT140&gt;0,PU140-$V140,0)</f>
        <v>1.6253827804961447E-2</v>
      </c>
      <c r="PW140" s="68">
        <f t="shared" si="854"/>
        <v>-0.24311926605504597</v>
      </c>
      <c r="PX140" s="68"/>
      <c r="PY140" s="15">
        <f t="shared" si="855"/>
        <v>0.28654970760233917</v>
      </c>
      <c r="QA140" s="13">
        <v>224.81</v>
      </c>
      <c r="QB140" s="68">
        <f t="shared" si="856"/>
        <v>-1.7524691897561364E-2</v>
      </c>
      <c r="QC140" s="68">
        <f t="shared" ref="QC140:QC203" si="993">IF(QA140&gt;0,QB140-$V140,0)</f>
        <v>-1.5095748885226622E-2</v>
      </c>
      <c r="QD140" s="68">
        <f t="shared" si="857"/>
        <v>-0.33367912504816383</v>
      </c>
      <c r="QE140" s="68"/>
      <c r="QF140" s="15">
        <f t="shared" si="858"/>
        <v>0.17247314071137995</v>
      </c>
      <c r="QH140" s="13">
        <v>1.66</v>
      </c>
      <c r="QI140" s="68">
        <f t="shared" si="859"/>
        <v>-5.3051911009697646E-2</v>
      </c>
      <c r="QJ140" s="68">
        <f t="shared" ref="QJ140:QJ203" si="994">IF(QH140&gt;0,QI140-$V140,0)</f>
        <v>-5.0622967997362905E-2</v>
      </c>
      <c r="QK140" s="68">
        <f t="shared" si="860"/>
        <v>-0.3386454183266932</v>
      </c>
      <c r="QL140" s="68"/>
      <c r="QM140" s="15">
        <f t="shared" si="861"/>
        <v>0.27692307692307683</v>
      </c>
      <c r="QO140" s="13">
        <v>10.71</v>
      </c>
      <c r="QP140" s="68">
        <f t="shared" si="862"/>
        <v>-2.6363636363636287E-2</v>
      </c>
      <c r="QQ140" s="68">
        <f t="shared" ref="QQ140:QQ203" si="995">IF(QO140&gt;0,QP140-$V140,0)</f>
        <v>-2.3934693351301547E-2</v>
      </c>
      <c r="QR140" s="68">
        <f t="shared" si="863"/>
        <v>-0.98694507423389155</v>
      </c>
      <c r="QS140" s="68"/>
      <c r="QT140" s="15">
        <f t="shared" si="864"/>
        <v>-6.707317073170728E-2</v>
      </c>
      <c r="QV140" s="13">
        <v>2.2200000000000002</v>
      </c>
      <c r="QW140" s="68">
        <f t="shared" si="865"/>
        <v>-8.928571428571435E-3</v>
      </c>
      <c r="QX140" s="68">
        <f t="shared" ref="QX140:QX203" si="996">IF(QV140&gt;0,QW140-$V140,0)</f>
        <v>-6.499628416236693E-3</v>
      </c>
      <c r="QY140" s="68">
        <f t="shared" si="866"/>
        <v>-0.37110481586402255</v>
      </c>
      <c r="QZ140" s="68"/>
      <c r="RA140" s="15">
        <f t="shared" si="867"/>
        <v>-9.2766653044544289E-2</v>
      </c>
      <c r="RC140" s="13">
        <v>44.11</v>
      </c>
      <c r="RD140" s="68">
        <f t="shared" si="868"/>
        <v>5.2415679124885334E-3</v>
      </c>
      <c r="RE140" s="68">
        <f t="shared" ref="RE140:RE203" si="997">IF(RC140&gt;0,RD140-$V140,0)</f>
        <v>7.6705109248232754E-3</v>
      </c>
      <c r="RF140" s="68">
        <f t="shared" si="869"/>
        <v>-4.7094404839058107E-2</v>
      </c>
      <c r="RG140" s="68"/>
      <c r="RH140" s="15">
        <f t="shared" si="870"/>
        <v>0.78222222222222215</v>
      </c>
      <c r="RJ140" s="13">
        <v>230.4</v>
      </c>
      <c r="RK140" s="68">
        <f t="shared" si="871"/>
        <v>2.7855153203343265E-3</v>
      </c>
      <c r="RL140" s="68">
        <f t="shared" si="872"/>
        <v>5.2144583326690676E-3</v>
      </c>
      <c r="RM140" s="68">
        <f t="shared" si="873"/>
        <v>6.8744781519621448E-2</v>
      </c>
      <c r="RN140" s="68"/>
      <c r="RO140" s="15">
        <f t="shared" si="874"/>
        <v>0.17120780805205371</v>
      </c>
      <c r="RQ140" s="13">
        <v>15.25</v>
      </c>
      <c r="RR140" s="68">
        <f t="shared" si="875"/>
        <v>2.7628032345013487E-2</v>
      </c>
      <c r="RS140" s="68">
        <f t="shared" si="876"/>
        <v>3.0056975357348227E-2</v>
      </c>
      <c r="RT140" s="68">
        <f t="shared" si="877"/>
        <v>4.166666666666663E-2</v>
      </c>
      <c r="RU140" s="68"/>
      <c r="RV140" s="15">
        <f t="shared" si="878"/>
        <v>-0.26823416506717851</v>
      </c>
      <c r="RX140" s="13">
        <v>142.1</v>
      </c>
      <c r="RY140" s="68">
        <f t="shared" si="879"/>
        <v>-2.8070175438596888E-3</v>
      </c>
      <c r="RZ140" s="68">
        <f t="shared" si="880"/>
        <v>-3.7807453152494726E-4</v>
      </c>
      <c r="SA140" s="68">
        <f t="shared" si="881"/>
        <v>6.7939275514805289E-2</v>
      </c>
      <c r="SB140" s="68"/>
      <c r="SC140" s="15">
        <f t="shared" si="882"/>
        <v>0.87888404072458026</v>
      </c>
      <c r="SE140" s="13">
        <v>12.18</v>
      </c>
      <c r="SF140" s="68">
        <f t="shared" si="883"/>
        <v>-6.5234075211051401E-2</v>
      </c>
      <c r="SG140" s="68">
        <f t="shared" si="884"/>
        <v>-6.2805132198716654E-2</v>
      </c>
      <c r="SH140" s="68">
        <f t="shared" si="885"/>
        <v>-2.5600000000000022E-2</v>
      </c>
      <c r="SI140" s="68"/>
      <c r="SJ140" s="15">
        <f t="shared" si="886"/>
        <v>-0.20183486238532111</v>
      </c>
      <c r="SL140" s="13">
        <v>1.17</v>
      </c>
      <c r="SM140" s="68">
        <f t="shared" si="887"/>
        <v>5.4054054054053897E-2</v>
      </c>
      <c r="SN140" s="68">
        <f t="shared" si="888"/>
        <v>5.6482997066388638E-2</v>
      </c>
      <c r="SO140" s="68">
        <f t="shared" si="889"/>
        <v>-0.17605633802816903</v>
      </c>
      <c r="SP140" s="68"/>
      <c r="SQ140" s="15">
        <f t="shared" si="890"/>
        <v>0.15841584158415833</v>
      </c>
      <c r="SS140" s="13">
        <v>14.81</v>
      </c>
      <c r="ST140" s="68">
        <f t="shared" si="891"/>
        <v>-7.4953154278575948E-2</v>
      </c>
      <c r="SU140" s="68">
        <f t="shared" si="892"/>
        <v>-7.2524211266241201E-2</v>
      </c>
      <c r="SV140" s="68">
        <f t="shared" si="893"/>
        <v>-8.2403965303593563E-2</v>
      </c>
      <c r="SW140" s="68"/>
      <c r="SX140" s="15">
        <f t="shared" si="894"/>
        <v>0.76309523809523805</v>
      </c>
      <c r="SZ140" s="13">
        <v>45.11</v>
      </c>
      <c r="TA140" s="68">
        <f t="shared" si="895"/>
        <v>-2.6531063453459529E-3</v>
      </c>
      <c r="TB140" s="68">
        <f t="shared" si="896"/>
        <v>-2.2416333301121137E-4</v>
      </c>
      <c r="TC140" s="68">
        <f t="shared" si="897"/>
        <v>0.11741392122863518</v>
      </c>
      <c r="TD140" s="68"/>
      <c r="TE140" s="15">
        <f t="shared" si="898"/>
        <v>1.8916666666666666</v>
      </c>
      <c r="TG140" s="417">
        <v>0.1895</v>
      </c>
      <c r="TH140" s="68">
        <f t="shared" si="899"/>
        <v>5.3362979433018327E-2</v>
      </c>
      <c r="TI140" s="68">
        <f t="shared" si="900"/>
        <v>5.5791922445353068E-2</v>
      </c>
      <c r="TJ140" s="68">
        <f t="shared" si="901"/>
        <v>-0.13863636363636364</v>
      </c>
      <c r="TK140" s="68"/>
      <c r="TL140" s="15">
        <f t="shared" si="902"/>
        <v>0.11799410029498518</v>
      </c>
      <c r="TN140" s="13">
        <v>72.02</v>
      </c>
      <c r="TO140" s="68">
        <f t="shared" si="903"/>
        <v>5.3077935370668163E-2</v>
      </c>
      <c r="TP140" s="68">
        <f t="shared" si="904"/>
        <v>5.5506878383002903E-2</v>
      </c>
      <c r="TQ140" s="68">
        <f t="shared" si="905"/>
        <v>4.9754760846275489E-2</v>
      </c>
      <c r="TR140" s="68"/>
      <c r="TS140" s="15">
        <f t="shared" si="906"/>
        <v>1.4208403361344537</v>
      </c>
      <c r="TU140" s="417">
        <v>3.25</v>
      </c>
      <c r="TV140" s="68">
        <f t="shared" si="907"/>
        <v>8.6956521739130363E-2</v>
      </c>
      <c r="TW140" s="68">
        <f t="shared" si="908"/>
        <v>8.938546475146511E-2</v>
      </c>
      <c r="TX140" s="68">
        <f t="shared" si="909"/>
        <v>-0.2630385487528345</v>
      </c>
      <c r="TY140" s="68"/>
      <c r="TZ140" s="15">
        <f t="shared" si="910"/>
        <v>0.90058479532163749</v>
      </c>
      <c r="UB140" s="13"/>
      <c r="UC140" s="68">
        <f t="shared" si="911"/>
        <v>0</v>
      </c>
      <c r="UD140" s="68">
        <f t="shared" si="912"/>
        <v>2.4289430123347415E-3</v>
      </c>
      <c r="UE140" s="68">
        <f t="shared" si="913"/>
        <v>0</v>
      </c>
      <c r="UF140" s="68"/>
      <c r="UG140" s="15">
        <f t="shared" si="914"/>
        <v>0</v>
      </c>
      <c r="UI140" s="417"/>
      <c r="UJ140" s="68">
        <f t="shared" si="915"/>
        <v>0</v>
      </c>
      <c r="UK140" s="68">
        <f t="shared" si="916"/>
        <v>2.4289430123347415E-3</v>
      </c>
      <c r="UL140" s="68">
        <f t="shared" si="917"/>
        <v>0</v>
      </c>
      <c r="UM140" s="68"/>
      <c r="UN140" s="15">
        <f t="shared" si="918"/>
        <v>0</v>
      </c>
      <c r="UP140" s="417"/>
      <c r="UQ140" s="68">
        <f t="shared" si="919"/>
        <v>0</v>
      </c>
      <c r="UR140" s="68">
        <f t="shared" si="920"/>
        <v>2.4289430123347415E-3</v>
      </c>
      <c r="US140" s="68">
        <f t="shared" si="921"/>
        <v>0</v>
      </c>
      <c r="UT140" s="68"/>
      <c r="UU140" s="15">
        <f t="shared" si="922"/>
        <v>0</v>
      </c>
      <c r="UW140" s="417"/>
      <c r="UX140" s="68">
        <f t="shared" si="923"/>
        <v>0</v>
      </c>
      <c r="UY140" s="68">
        <f t="shared" si="924"/>
        <v>2.4289430123347415E-3</v>
      </c>
      <c r="UZ140" s="68">
        <f t="shared" si="925"/>
        <v>0</v>
      </c>
      <c r="VA140" s="68"/>
      <c r="VB140" s="15">
        <f t="shared" si="926"/>
        <v>0</v>
      </c>
      <c r="VD140" s="417"/>
      <c r="VE140" s="68">
        <f t="shared" si="927"/>
        <v>0</v>
      </c>
      <c r="VF140" s="68">
        <f t="shared" si="928"/>
        <v>2.4289430123347415E-3</v>
      </c>
      <c r="VG140" s="68">
        <f t="shared" si="929"/>
        <v>0</v>
      </c>
      <c r="VH140" s="68"/>
      <c r="VI140" s="15">
        <f t="shared" si="930"/>
        <v>0</v>
      </c>
      <c r="VM140" s="21">
        <f t="shared" si="931"/>
        <v>9.7741548422717473E-3</v>
      </c>
      <c r="VN140" s="49"/>
      <c r="VO140" s="21">
        <f t="shared" si="932"/>
        <v>0.9624808926451075</v>
      </c>
      <c r="VP140" s="14"/>
      <c r="VQ140" s="21">
        <f t="shared" si="933"/>
        <v>0.47009717189896494</v>
      </c>
    </row>
    <row r="141" spans="1:589" ht="15.75" customHeight="1" x14ac:dyDescent="0.2">
      <c r="A141" s="127">
        <v>45852</v>
      </c>
      <c r="B141" s="4">
        <f t="shared" si="666"/>
        <v>45852</v>
      </c>
      <c r="C141" s="13">
        <v>44459.839999999997</v>
      </c>
      <c r="D141" s="138">
        <f t="shared" si="667"/>
        <v>88.32999999999447</v>
      </c>
      <c r="E141" s="68">
        <f t="shared" si="668"/>
        <v>1.9906917749698953E-3</v>
      </c>
      <c r="F141" s="15">
        <f t="shared" si="669"/>
        <v>4.5026562950266691E-2</v>
      </c>
      <c r="G141" s="13">
        <v>6268.57</v>
      </c>
      <c r="H141" s="138">
        <f t="shared" si="670"/>
        <v>8.819999999999709</v>
      </c>
      <c r="I141" s="68">
        <f t="shared" si="671"/>
        <v>1.409001956947116E-3</v>
      </c>
      <c r="J141" s="15">
        <f t="shared" si="672"/>
        <v>6.5787885331107118E-2</v>
      </c>
      <c r="K141" s="13">
        <v>20640.330000000002</v>
      </c>
      <c r="L141" s="138">
        <f t="shared" si="673"/>
        <v>54.80000000000291</v>
      </c>
      <c r="M141" s="68">
        <f t="shared" si="674"/>
        <v>2.6620640809346622E-3</v>
      </c>
      <c r="N141" s="15">
        <f t="shared" si="675"/>
        <v>6.8849591342456773E-2</v>
      </c>
      <c r="O141" s="13">
        <v>2249.73</v>
      </c>
      <c r="P141" s="138">
        <f t="shared" si="676"/>
        <v>14.900000000000091</v>
      </c>
      <c r="Q141" s="68">
        <f t="shared" si="677"/>
        <v>6.6671737895052825E-3</v>
      </c>
      <c r="R141" s="15">
        <f t="shared" si="678"/>
        <v>8.7751551458192089E-3</v>
      </c>
      <c r="S141" s="18">
        <f t="shared" si="679"/>
        <v>1.6136631488538739E-3</v>
      </c>
      <c r="T141" s="121">
        <f t="shared" si="680"/>
        <v>268.83975466661445</v>
      </c>
      <c r="U141" s="121">
        <f t="shared" si="681"/>
        <v>268.83975466661445</v>
      </c>
      <c r="V141" s="134">
        <f t="shared" si="682"/>
        <v>1.2019075264676755E-3</v>
      </c>
      <c r="W141" s="21">
        <f t="shared" si="934"/>
        <v>3.9116558192520891E-2</v>
      </c>
      <c r="X141" s="18">
        <f t="shared" si="683"/>
        <v>3.1822329005892387E-3</v>
      </c>
      <c r="Y141" s="353">
        <f>102744.43-9642.3</f>
        <v>93102.12999999999</v>
      </c>
      <c r="Z141" s="15">
        <v>1.9999999999999999E-6</v>
      </c>
      <c r="AA141" s="21">
        <f t="shared" si="684"/>
        <v>-1.1999075264676755E-3</v>
      </c>
      <c r="AC141" s="13">
        <v>239.66</v>
      </c>
      <c r="AD141" s="68">
        <f t="shared" si="685"/>
        <v>2.8034645801079017E-3</v>
      </c>
      <c r="AE141" s="68">
        <f t="shared" si="935"/>
        <v>1.6015570536402261E-3</v>
      </c>
      <c r="AF141" s="68">
        <f t="shared" si="686"/>
        <v>0.45451235054925038</v>
      </c>
      <c r="AG141" s="68"/>
      <c r="AH141" s="15">
        <f t="shared" si="687"/>
        <v>5.4980851344807895E-2</v>
      </c>
      <c r="AJ141" s="13">
        <v>23.39</v>
      </c>
      <c r="AK141" s="68">
        <f t="shared" si="688"/>
        <v>4.2936882782310618E-3</v>
      </c>
      <c r="AL141" s="68">
        <f t="shared" si="936"/>
        <v>3.0917807517633865E-3</v>
      </c>
      <c r="AM141" s="68">
        <f t="shared" si="689"/>
        <v>0.25752688172043003</v>
      </c>
      <c r="AN141" s="68"/>
      <c r="AO141" s="15">
        <f t="shared" si="690"/>
        <v>0.11222063718497381</v>
      </c>
      <c r="AQ141" s="13">
        <v>22.41</v>
      </c>
      <c r="AR141" s="68">
        <f t="shared" si="691"/>
        <v>8.9325591782043654E-4</v>
      </c>
      <c r="AS141" s="68">
        <f t="shared" si="937"/>
        <v>-3.0865160864723901E-4</v>
      </c>
      <c r="AT141" s="68">
        <f t="shared" si="692"/>
        <v>0.2976259409380429</v>
      </c>
      <c r="AU141" s="68"/>
      <c r="AV141" s="15">
        <f t="shared" si="693"/>
        <v>4.3782021425244587E-2</v>
      </c>
      <c r="AX141" s="13">
        <v>217.75</v>
      </c>
      <c r="AY141" s="68">
        <f t="shared" si="694"/>
        <v>1.3796275005748971E-3</v>
      </c>
      <c r="AZ141" s="68">
        <f t="shared" si="938"/>
        <v>1.7771997410722155E-4</v>
      </c>
      <c r="BA141" s="68">
        <f t="shared" si="695"/>
        <v>0.62378821774794935</v>
      </c>
      <c r="BB141" s="68"/>
      <c r="BC141" s="15">
        <f t="shared" si="696"/>
        <v>6.6408736960673898E-2</v>
      </c>
      <c r="BE141" s="13">
        <v>80.08</v>
      </c>
      <c r="BF141" s="68">
        <f t="shared" si="697"/>
        <v>1.8766420618039716E-3</v>
      </c>
      <c r="BG141" s="68">
        <f t="shared" si="939"/>
        <v>6.7473453533629609E-4</v>
      </c>
      <c r="BH141" s="68"/>
      <c r="BI141" s="68"/>
      <c r="BJ141" s="15">
        <f t="shared" si="698"/>
        <v>8.7009637572960458E-2</v>
      </c>
      <c r="BL141" s="13">
        <v>74.77</v>
      </c>
      <c r="BM141" s="68">
        <f t="shared" si="699"/>
        <v>1.0678561773452177E-2</v>
      </c>
      <c r="BN141" s="68">
        <f t="shared" si="940"/>
        <v>9.4766542469845016E-3</v>
      </c>
      <c r="BO141" s="68">
        <f t="shared" si="700"/>
        <v>0.25917817446951824</v>
      </c>
      <c r="BP141" s="68"/>
      <c r="BQ141" s="15">
        <f t="shared" si="701"/>
        <v>0.12656320626789197</v>
      </c>
      <c r="BS141" s="13">
        <v>43.14</v>
      </c>
      <c r="BT141" s="68">
        <f t="shared" si="702"/>
        <v>1.8578727357175637E-3</v>
      </c>
      <c r="BU141" s="68">
        <f t="shared" si="941"/>
        <v>6.5596520924988814E-4</v>
      </c>
      <c r="BV141" s="68">
        <f t="shared" si="703"/>
        <v>0.15780998389694051</v>
      </c>
      <c r="BW141" s="68"/>
      <c r="BX141" s="15">
        <f t="shared" si="704"/>
        <v>0.12784313725490198</v>
      </c>
      <c r="BZ141" s="13"/>
      <c r="CA141" s="68">
        <f t="shared" si="705"/>
        <v>0</v>
      </c>
      <c r="CB141" s="68">
        <f t="shared" si="942"/>
        <v>0</v>
      </c>
      <c r="CC141" s="68">
        <f t="shared" si="706"/>
        <v>0</v>
      </c>
      <c r="CD141" s="68"/>
      <c r="CE141" s="15">
        <f t="shared" si="707"/>
        <v>0</v>
      </c>
      <c r="CG141" s="13">
        <v>31.23</v>
      </c>
      <c r="CH141" s="68">
        <f t="shared" si="708"/>
        <v>9.0468497576737042E-3</v>
      </c>
      <c r="CI141" s="68">
        <f t="shared" si="943"/>
        <v>7.8449422312060289E-3</v>
      </c>
      <c r="CJ141" s="68">
        <f t="shared" si="709"/>
        <v>3.3079722130334104E-2</v>
      </c>
      <c r="CK141" s="68"/>
      <c r="CL141" s="15">
        <f t="shared" si="710"/>
        <v>-9.1094295692665861E-2</v>
      </c>
      <c r="CN141" s="13">
        <v>33.619999999999997</v>
      </c>
      <c r="CO141" s="68">
        <f t="shared" si="711"/>
        <v>8.3983203359326332E-3</v>
      </c>
      <c r="CP141" s="68">
        <f t="shared" si="944"/>
        <v>7.1964128094649579E-3</v>
      </c>
      <c r="CQ141" s="68">
        <f t="shared" si="712"/>
        <v>7.2750478621569803E-2</v>
      </c>
      <c r="CR141" s="68"/>
      <c r="CS141" s="15">
        <f t="shared" si="713"/>
        <v>4.4816253361218581E-3</v>
      </c>
      <c r="CU141" s="13">
        <v>38.22</v>
      </c>
      <c r="CV141" s="68">
        <f t="shared" si="714"/>
        <v>4.4678055190539214E-3</v>
      </c>
      <c r="CW141" s="68">
        <f t="shared" si="945"/>
        <v>3.2658979925862461E-3</v>
      </c>
      <c r="CX141" s="68">
        <f t="shared" si="715"/>
        <v>0.18880248833592536</v>
      </c>
      <c r="CY141" s="68"/>
      <c r="CZ141" s="15">
        <f t="shared" si="716"/>
        <v>2.5214592274678049E-2</v>
      </c>
      <c r="DB141" s="13">
        <v>20.73</v>
      </c>
      <c r="DC141" s="68">
        <f t="shared" si="717"/>
        <v>3.8740920096853198E-3</v>
      </c>
      <c r="DD141" s="68">
        <f t="shared" si="946"/>
        <v>2.672184483217644E-3</v>
      </c>
      <c r="DE141" s="68">
        <f t="shared" si="718"/>
        <v>-5.2126200274348444E-2</v>
      </c>
      <c r="DF141" s="68"/>
      <c r="DG141" s="15">
        <f t="shared" si="719"/>
        <v>1.8172888015717141E-2</v>
      </c>
      <c r="DI141" s="13">
        <v>49.77</v>
      </c>
      <c r="DJ141" s="68">
        <f t="shared" si="720"/>
        <v>8.0434345465526353E-4</v>
      </c>
      <c r="DK141" s="68">
        <f t="shared" si="947"/>
        <v>-3.9756407181241202E-4</v>
      </c>
      <c r="DL141" s="68">
        <f t="shared" si="721"/>
        <v>0.12729331823329568</v>
      </c>
      <c r="DM141" s="68"/>
      <c r="DN141" s="15">
        <f t="shared" si="722"/>
        <v>0.18050284629981042</v>
      </c>
      <c r="DP141" s="13">
        <v>42.87</v>
      </c>
      <c r="DQ141" s="68">
        <f t="shared" si="723"/>
        <v>-2.3320895522399988E-4</v>
      </c>
      <c r="DR141" s="68">
        <f t="shared" si="948"/>
        <v>-1.4351164816916754E-3</v>
      </c>
      <c r="DS141" s="68"/>
      <c r="DT141" s="68"/>
      <c r="DU141" s="15">
        <f t="shared" si="724"/>
        <v>0.12578781512605039</v>
      </c>
      <c r="DV141" s="18"/>
      <c r="DW141" s="13">
        <v>36.04</v>
      </c>
      <c r="DX141" s="68">
        <f t="shared" si="725"/>
        <v>-9.8901098901098741E-3</v>
      </c>
      <c r="DY141" s="68">
        <f t="shared" si="949"/>
        <v>-1.1092017416577549E-2</v>
      </c>
      <c r="DZ141" s="68">
        <f t="shared" si="726"/>
        <v>0.92315901814300971</v>
      </c>
      <c r="EA141" s="68"/>
      <c r="EB141" s="15">
        <f t="shared" si="727"/>
        <v>7.6785180758888572E-2</v>
      </c>
      <c r="ED141" s="13">
        <v>38.92</v>
      </c>
      <c r="EE141" s="68">
        <f t="shared" si="728"/>
        <v>-2.0512820512820075E-3</v>
      </c>
      <c r="EF141" s="68">
        <f t="shared" si="950"/>
        <v>-3.2531895777496832E-3</v>
      </c>
      <c r="EG141" s="68">
        <f t="shared" si="729"/>
        <v>0.85068949120304327</v>
      </c>
      <c r="EH141" s="68"/>
      <c r="EI141" s="15">
        <f t="shared" si="730"/>
        <v>5.5314533622559628E-2</v>
      </c>
      <c r="EK141" s="13">
        <v>126.78</v>
      </c>
      <c r="EL141" s="68">
        <f t="shared" si="731"/>
        <v>1.0440742807045527E-2</v>
      </c>
      <c r="EM141" s="68">
        <f t="shared" si="951"/>
        <v>9.2388352805778517E-3</v>
      </c>
      <c r="EN141" s="68">
        <f t="shared" si="732"/>
        <v>0.96436318562131995</v>
      </c>
      <c r="EO141" s="68"/>
      <c r="EP141" s="15">
        <f t="shared" si="733"/>
        <v>0.13908355795148253</v>
      </c>
      <c r="ER141" s="13">
        <v>39</v>
      </c>
      <c r="ES141" s="68">
        <f t="shared" si="734"/>
        <v>2.3130300693909901E-3</v>
      </c>
      <c r="ET141" s="68">
        <f t="shared" si="952"/>
        <v>1.1111225429233146E-3</v>
      </c>
      <c r="EU141" s="68">
        <f t="shared" si="735"/>
        <v>0.11715840733314248</v>
      </c>
      <c r="EV141" s="68"/>
      <c r="EW141" s="15">
        <f t="shared" si="736"/>
        <v>2.8284906145538552E-3</v>
      </c>
      <c r="EY141" s="13">
        <v>38.68</v>
      </c>
      <c r="EZ141" s="68">
        <f t="shared" si="737"/>
        <v>0</v>
      </c>
      <c r="FA141" s="68">
        <f t="shared" si="953"/>
        <v>-1.2019075264676755E-3</v>
      </c>
      <c r="FB141" s="68"/>
      <c r="FC141" s="68"/>
      <c r="FD141" s="15">
        <f t="shared" si="738"/>
        <v>0.57363710333604567</v>
      </c>
      <c r="FF141" s="13">
        <v>59.43</v>
      </c>
      <c r="FG141" s="68">
        <f t="shared" si="739"/>
        <v>-1.1641443538998883E-2</v>
      </c>
      <c r="FH141" s="68">
        <f t="shared" si="954"/>
        <v>-1.2843351065466559E-2</v>
      </c>
      <c r="FI141" s="68">
        <f t="shared" si="740"/>
        <v>5.9241706161137679E-3</v>
      </c>
      <c r="FJ141" s="68"/>
      <c r="FK141" s="15">
        <f t="shared" si="741"/>
        <v>4.6487057580559966E-2</v>
      </c>
      <c r="FM141" s="13">
        <v>199.55</v>
      </c>
      <c r="FN141" s="68">
        <f t="shared" si="742"/>
        <v>7.8791858174655401E-3</v>
      </c>
      <c r="FO141" s="68">
        <f t="shared" si="955"/>
        <v>6.6772782909978647E-3</v>
      </c>
      <c r="FP141" s="68">
        <f t="shared" si="743"/>
        <v>0.71611627106983156</v>
      </c>
      <c r="FQ141" s="68"/>
      <c r="FR141" s="15">
        <f t="shared" si="744"/>
        <v>9.84806781900254E-2</v>
      </c>
      <c r="FT141" s="13">
        <v>92.06</v>
      </c>
      <c r="FU141" s="68">
        <f t="shared" si="745"/>
        <v>1.1426060206548081E-2</v>
      </c>
      <c r="FV141" s="68">
        <f t="shared" si="956"/>
        <v>1.0224152680080405E-2</v>
      </c>
      <c r="FW141" s="68">
        <f t="shared" si="746"/>
        <v>4.5779847779166202E-2</v>
      </c>
      <c r="FX141" s="68"/>
      <c r="FY141" s="15">
        <f t="shared" si="747"/>
        <v>2.084719449988906E-2</v>
      </c>
      <c r="GA141" s="13">
        <v>18.29</v>
      </c>
      <c r="GB141" s="68">
        <f t="shared" si="748"/>
        <v>0</v>
      </c>
      <c r="GC141" s="68">
        <f t="shared" si="957"/>
        <v>-1.2019075264676755E-3</v>
      </c>
      <c r="GD141" s="68"/>
      <c r="GE141" s="68"/>
      <c r="GF141" s="15">
        <f t="shared" si="749"/>
        <v>4.9340218014916781E-2</v>
      </c>
      <c r="GG141" s="18"/>
      <c r="GH141" s="13">
        <v>19.11</v>
      </c>
      <c r="GI141" s="68">
        <f t="shared" si="750"/>
        <v>1.3255567338282079E-2</v>
      </c>
      <c r="GJ141" s="68">
        <f t="shared" si="958"/>
        <v>1.2053659811814403E-2</v>
      </c>
      <c r="GK141" s="68">
        <f t="shared" si="751"/>
        <v>-5.7232049947970572E-3</v>
      </c>
      <c r="GL141" s="68"/>
      <c r="GM141" s="15">
        <f t="shared" si="752"/>
        <v>1.1111111111111157E-2</v>
      </c>
      <c r="GO141" s="13">
        <v>25.69</v>
      </c>
      <c r="GP141" s="68">
        <f t="shared" si="753"/>
        <v>5.0860719874805385E-3</v>
      </c>
      <c r="GQ141" s="68">
        <f t="shared" si="959"/>
        <v>3.8841644610128631E-3</v>
      </c>
      <c r="GR141" s="68"/>
      <c r="GS141" s="68"/>
      <c r="GT141" s="15">
        <f t="shared" si="754"/>
        <v>-5.7247706422018305E-2</v>
      </c>
      <c r="GV141" s="13">
        <v>15.78</v>
      </c>
      <c r="GW141" s="68">
        <f t="shared" si="755"/>
        <v>3.8167938931296893E-3</v>
      </c>
      <c r="GX141" s="68">
        <f t="shared" si="960"/>
        <v>2.6148863666620135E-3</v>
      </c>
      <c r="GY141" s="68">
        <f t="shared" si="756"/>
        <v>0.33164556962025316</v>
      </c>
      <c r="GZ141" s="68"/>
      <c r="HA141" s="15">
        <f t="shared" si="757"/>
        <v>0.15014577259475209</v>
      </c>
      <c r="HD141" s="13">
        <v>316.89999999999998</v>
      </c>
      <c r="HE141" s="68">
        <f t="shared" si="758"/>
        <v>1.08130522152403E-2</v>
      </c>
      <c r="HF141" s="68">
        <f t="shared" si="961"/>
        <v>9.6111446887726243E-3</v>
      </c>
      <c r="HG141" s="68">
        <f t="shared" si="759"/>
        <v>0.7802370653334082</v>
      </c>
      <c r="HH141" s="68"/>
      <c r="HI141" s="15">
        <f t="shared" si="760"/>
        <v>-0.21528328050713155</v>
      </c>
      <c r="HK141" s="13">
        <v>51.99</v>
      </c>
      <c r="HL141" s="68">
        <f t="shared" si="761"/>
        <v>5.4148133823245237E-3</v>
      </c>
      <c r="HM141" s="68">
        <f t="shared" si="962"/>
        <v>4.2129058558568484E-3</v>
      </c>
      <c r="HN141" s="68">
        <f t="shared" si="762"/>
        <v>19.963709677419356</v>
      </c>
      <c r="HO141" s="68"/>
      <c r="HP141" s="15">
        <f t="shared" si="763"/>
        <v>0.97081122062168324</v>
      </c>
      <c r="HR141" s="13">
        <v>113.95</v>
      </c>
      <c r="HS141" s="68">
        <f t="shared" si="764"/>
        <v>-1.2821623494758762E-2</v>
      </c>
      <c r="HT141" s="68">
        <f t="shared" si="963"/>
        <v>-1.4023531021226438E-2</v>
      </c>
      <c r="HU141" s="68">
        <f t="shared" si="765"/>
        <v>2.1304945054945059</v>
      </c>
      <c r="HV141" s="68"/>
      <c r="HW141" s="15">
        <f t="shared" si="766"/>
        <v>5.9310216603142236E-2</v>
      </c>
      <c r="HY141" s="13">
        <v>164.07</v>
      </c>
      <c r="HZ141" s="68">
        <f t="shared" si="767"/>
        <v>-5.1540140674265966E-3</v>
      </c>
      <c r="IA141" s="68">
        <f t="shared" si="964"/>
        <v>-6.3559215938942719E-3</v>
      </c>
      <c r="IB141" s="68">
        <f t="shared" si="768"/>
        <v>0.54929178470254947</v>
      </c>
      <c r="IC141" s="68"/>
      <c r="ID141" s="15">
        <f t="shared" si="769"/>
        <v>0.22175888003574357</v>
      </c>
      <c r="IF141" s="13">
        <v>275.60000000000002</v>
      </c>
      <c r="IG141" s="68">
        <f t="shared" si="770"/>
        <v>4.4463882207158951E-3</v>
      </c>
      <c r="IH141" s="68">
        <f t="shared" si="965"/>
        <v>3.2444806942482198E-3</v>
      </c>
      <c r="II141" s="68">
        <f t="shared" si="771"/>
        <v>0.57485714285714296</v>
      </c>
      <c r="IJ141" s="68"/>
      <c r="IK141" s="15">
        <f t="shared" si="772"/>
        <v>0.18875086266390623</v>
      </c>
      <c r="IM141" s="13">
        <v>258.48</v>
      </c>
      <c r="IN141" s="68">
        <f t="shared" si="773"/>
        <v>1.1619800139438042E-3</v>
      </c>
      <c r="IO141" s="68">
        <f t="shared" si="966"/>
        <v>-3.9927512523871365E-5</v>
      </c>
      <c r="IP141" s="68">
        <f t="shared" si="774"/>
        <v>4.0474516695957821</v>
      </c>
      <c r="IQ141" s="68"/>
      <c r="IR141" s="15">
        <f t="shared" si="775"/>
        <v>0.37848648072102836</v>
      </c>
      <c r="IT141" s="13">
        <v>75.12</v>
      </c>
      <c r="IU141" s="68">
        <f t="shared" si="776"/>
        <v>3.3287482806052295E-2</v>
      </c>
      <c r="IV141" s="68">
        <f t="shared" si="967"/>
        <v>3.2085575279584617E-2</v>
      </c>
      <c r="IW141" s="68">
        <f t="shared" si="777"/>
        <v>3.1161643835616442</v>
      </c>
      <c r="IX141" s="68"/>
      <c r="IY141" s="15">
        <f t="shared" si="778"/>
        <v>0.46176298890834799</v>
      </c>
      <c r="JA141" s="13">
        <v>720.92</v>
      </c>
      <c r="JB141" s="68">
        <f t="shared" si="779"/>
        <v>4.7525470028291841E-3</v>
      </c>
      <c r="JC141" s="68">
        <f t="shared" si="968"/>
        <v>3.5506394763615088E-3</v>
      </c>
      <c r="JD141" s="68">
        <f t="shared" si="780"/>
        <v>0.45817152103559872</v>
      </c>
      <c r="JE141" s="68"/>
      <c r="JF141" s="15">
        <f t="shared" si="781"/>
        <v>0.23126846680671545</v>
      </c>
      <c r="JH141" s="13">
        <v>503.02</v>
      </c>
      <c r="JI141" s="68">
        <f t="shared" si="782"/>
        <v>-5.9604227926569853E-4</v>
      </c>
      <c r="JJ141" s="68">
        <f t="shared" si="969"/>
        <v>-1.7979498057333742E-3</v>
      </c>
      <c r="JK141" s="68">
        <f t="shared" si="783"/>
        <v>0.23686345865401162</v>
      </c>
      <c r="JL141" s="68"/>
      <c r="JM141" s="15">
        <f t="shared" si="784"/>
        <v>0.19340450771055748</v>
      </c>
      <c r="JO141" s="13">
        <v>18.02</v>
      </c>
      <c r="JP141" s="68">
        <f t="shared" si="785"/>
        <v>7.5178997613365023E-2</v>
      </c>
      <c r="JQ141" s="68">
        <f t="shared" si="970"/>
        <v>7.3977090086897346E-2</v>
      </c>
      <c r="JR141" s="68">
        <f t="shared" si="786"/>
        <v>-0.39193521174287166</v>
      </c>
      <c r="JS141" s="68"/>
      <c r="JT141" s="15">
        <f t="shared" si="787"/>
        <v>0.76840039254170756</v>
      </c>
      <c r="JV141" s="13">
        <v>1.86</v>
      </c>
      <c r="JW141" s="68">
        <f t="shared" si="788"/>
        <v>4.4943820224719142E-2</v>
      </c>
      <c r="JX141" s="68">
        <f t="shared" si="971"/>
        <v>4.3741912698251464E-2</v>
      </c>
      <c r="JY141" s="68">
        <f t="shared" si="789"/>
        <v>-0.26482213438735169</v>
      </c>
      <c r="JZ141" s="68"/>
      <c r="KA141" s="15">
        <f t="shared" si="790"/>
        <v>3.3333333333333361E-2</v>
      </c>
      <c r="KC141" s="13">
        <v>19.21</v>
      </c>
      <c r="KD141" s="68">
        <f t="shared" si="791"/>
        <v>-3.1754032258064467E-2</v>
      </c>
      <c r="KE141" s="68">
        <f t="shared" si="972"/>
        <v>-3.2955939784532144E-2</v>
      </c>
      <c r="KF141" s="68">
        <f t="shared" si="792"/>
        <v>-1.3860369609856241E-2</v>
      </c>
      <c r="KG141" s="68"/>
      <c r="KH141" s="15">
        <f t="shared" si="793"/>
        <v>-0.13390441839495035</v>
      </c>
      <c r="KI141" s="18"/>
      <c r="KJ141" s="13">
        <v>98.7</v>
      </c>
      <c r="KK141" s="68">
        <f t="shared" si="794"/>
        <v>1.8270401948843567E-3</v>
      </c>
      <c r="KL141" s="68">
        <f t="shared" si="973"/>
        <v>6.2513266841668119E-4</v>
      </c>
      <c r="KM141" s="68">
        <f t="shared" si="795"/>
        <v>3.6777251184834117</v>
      </c>
      <c r="KN141" s="68"/>
      <c r="KO141" s="15">
        <f t="shared" si="796"/>
        <v>0.46853146853146871</v>
      </c>
      <c r="KQ141" s="13">
        <v>1.76</v>
      </c>
      <c r="KR141" s="68">
        <f t="shared" si="797"/>
        <v>2.6239067055393542E-2</v>
      </c>
      <c r="KS141" s="68">
        <f t="shared" si="974"/>
        <v>2.5037159528925865E-2</v>
      </c>
      <c r="KT141" s="68">
        <f t="shared" si="798"/>
        <v>-0.32824427480916035</v>
      </c>
      <c r="KU141" s="68"/>
      <c r="KV141" s="15">
        <f t="shared" si="799"/>
        <v>0.74257425742574257</v>
      </c>
      <c r="KW141" s="18"/>
      <c r="KX141" s="13">
        <v>47.54</v>
      </c>
      <c r="KY141" s="68">
        <f t="shared" si="800"/>
        <v>1.0199745006374774E-2</v>
      </c>
      <c r="KZ141" s="68">
        <f t="shared" si="975"/>
        <v>8.9978374799070983E-3</v>
      </c>
      <c r="LA141" s="68">
        <f t="shared" si="801"/>
        <v>-0.33907966078131524</v>
      </c>
      <c r="LB141" s="68"/>
      <c r="LC141" s="15">
        <f t="shared" si="802"/>
        <v>1.0050611556305356</v>
      </c>
      <c r="LD141" s="18"/>
      <c r="LE141" s="13">
        <v>58.25</v>
      </c>
      <c r="LF141" s="68">
        <f t="shared" si="803"/>
        <v>5.2774263509850025E-2</v>
      </c>
      <c r="LG141" s="68">
        <f t="shared" si="976"/>
        <v>5.1572355983382348E-2</v>
      </c>
      <c r="LH141" s="68">
        <f t="shared" si="804"/>
        <v>0.62573262629081783</v>
      </c>
      <c r="LI141" s="68"/>
      <c r="LJ141" s="15">
        <f t="shared" si="805"/>
        <v>0.26328345261331598</v>
      </c>
      <c r="LL141" s="13">
        <v>119.54</v>
      </c>
      <c r="LM141" s="68">
        <f t="shared" si="806"/>
        <v>-2.8361695028360796E-3</v>
      </c>
      <c r="LN141" s="68">
        <f t="shared" si="977"/>
        <v>-4.0380770293037549E-3</v>
      </c>
      <c r="LO141" s="68">
        <f t="shared" si="807"/>
        <v>0.36617142857142865</v>
      </c>
      <c r="LP141" s="68"/>
      <c r="LQ141" s="15">
        <f t="shared" si="808"/>
        <v>0.52844904743638943</v>
      </c>
      <c r="LS141" s="13">
        <v>15.59</v>
      </c>
      <c r="LT141" s="68">
        <f t="shared" si="809"/>
        <v>2.5723472668809739E-3</v>
      </c>
      <c r="LU141" s="68">
        <f t="shared" si="978"/>
        <v>1.3704397404132984E-3</v>
      </c>
      <c r="LV141" s="68"/>
      <c r="LW141" s="68"/>
      <c r="LX141" s="15">
        <f t="shared" si="810"/>
        <v>0.6854054054054054</v>
      </c>
      <c r="LZ141" s="13">
        <v>14.67</v>
      </c>
      <c r="MA141" s="68">
        <f t="shared" si="811"/>
        <v>-2.8476821192052963E-2</v>
      </c>
      <c r="MB141" s="68">
        <f t="shared" si="979"/>
        <v>-2.967872871852064E-2</v>
      </c>
      <c r="MC141" s="68">
        <f t="shared" si="812"/>
        <v>-0.34067415730337081</v>
      </c>
      <c r="MD141" s="68"/>
      <c r="ME141" s="15">
        <f t="shared" si="813"/>
        <v>8.8278931750741807E-2</v>
      </c>
      <c r="MG141" s="13">
        <v>62.4</v>
      </c>
      <c r="MH141" s="68">
        <f t="shared" si="814"/>
        <v>0.11269614835948645</v>
      </c>
      <c r="MI141" s="68">
        <f t="shared" si="980"/>
        <v>0.11149424083301877</v>
      </c>
      <c r="MJ141" s="68">
        <f t="shared" si="815"/>
        <v>7.4097035040431267</v>
      </c>
      <c r="MK141" s="68"/>
      <c r="ML141" s="15">
        <f t="shared" si="816"/>
        <v>1.9392369288742346</v>
      </c>
      <c r="MN141" s="13">
        <v>138.69</v>
      </c>
      <c r="MO141" s="68">
        <f t="shared" si="817"/>
        <v>1.1892601780242196E-2</v>
      </c>
      <c r="MP141" s="68">
        <f t="shared" si="981"/>
        <v>1.0690694253774521E-2</v>
      </c>
      <c r="MQ141" s="68">
        <f t="shared" si="818"/>
        <v>0.10158856235107221</v>
      </c>
      <c r="MR141" s="68"/>
      <c r="MS141" s="15">
        <f t="shared" si="819"/>
        <v>0.24508483705898193</v>
      </c>
      <c r="MU141" s="13">
        <v>14.66</v>
      </c>
      <c r="MV141" s="68">
        <f t="shared" si="820"/>
        <v>-4.7522063815343026E-3</v>
      </c>
      <c r="MW141" s="68">
        <f t="shared" si="982"/>
        <v>-5.9541139080019779E-3</v>
      </c>
      <c r="MX141" s="68">
        <f t="shared" si="821"/>
        <v>-0.29755630091039775</v>
      </c>
      <c r="MY141" s="68"/>
      <c r="MZ141" s="15">
        <f t="shared" si="822"/>
        <v>0.37394564198687913</v>
      </c>
      <c r="NB141" s="13">
        <v>262.29000000000002</v>
      </c>
      <c r="NC141" s="68">
        <f t="shared" si="823"/>
        <v>2.6896875734085168E-2</v>
      </c>
      <c r="ND141" s="68">
        <f t="shared" si="983"/>
        <v>2.5694968207617491E-2</v>
      </c>
      <c r="NE141" s="68">
        <f t="shared" si="824"/>
        <v>0.93614822469919556</v>
      </c>
      <c r="NF141" s="68"/>
      <c r="NG141" s="15">
        <f t="shared" si="825"/>
        <v>0.5725762935427785</v>
      </c>
      <c r="NI141" s="13">
        <v>6.12</v>
      </c>
      <c r="NJ141" s="68">
        <f t="shared" si="826"/>
        <v>-3.1645569620253194E-2</v>
      </c>
      <c r="NK141" s="68">
        <f t="shared" si="984"/>
        <v>-3.2847477146720871E-2</v>
      </c>
      <c r="NL141" s="68">
        <f t="shared" si="827"/>
        <v>-0.95140928940055569</v>
      </c>
      <c r="NM141" s="68"/>
      <c r="NN141" s="15">
        <f t="shared" si="828"/>
        <v>0.24897959183673463</v>
      </c>
      <c r="NP141" s="13">
        <v>555.04</v>
      </c>
      <c r="NQ141" s="68">
        <f t="shared" si="829"/>
        <v>2.9453223532903028E-2</v>
      </c>
      <c r="NR141" s="68">
        <f t="shared" si="985"/>
        <v>2.8251316006435351E-2</v>
      </c>
      <c r="NS141" s="68">
        <f t="shared" si="830"/>
        <v>3.22887619047619</v>
      </c>
      <c r="NT141" s="68"/>
      <c r="NU141" s="15">
        <f t="shared" si="831"/>
        <v>0.68741069528471088</v>
      </c>
      <c r="NW141" s="13">
        <v>181.56</v>
      </c>
      <c r="NX141" s="68">
        <f t="shared" si="832"/>
        <v>7.6030856318330901E-3</v>
      </c>
      <c r="NY141" s="68">
        <f t="shared" si="986"/>
        <v>6.4011781053654147E-3</v>
      </c>
      <c r="NZ141" s="68">
        <f t="shared" si="833"/>
        <v>3.2999544833864428E-2</v>
      </c>
      <c r="OA141" s="68"/>
      <c r="OB141" s="15">
        <f t="shared" si="834"/>
        <v>-4.0887480190174373E-2</v>
      </c>
      <c r="OD141" s="13">
        <v>2.78</v>
      </c>
      <c r="OE141" s="68">
        <f t="shared" si="835"/>
        <v>-2.456140350877203E-2</v>
      </c>
      <c r="OF141" s="68">
        <f t="shared" si="987"/>
        <v>-2.5763311035239708E-2</v>
      </c>
      <c r="OG141" s="68">
        <f t="shared" si="836"/>
        <v>-0.98768112730978863</v>
      </c>
      <c r="OH141" s="68"/>
      <c r="OI141" s="15">
        <f t="shared" si="837"/>
        <v>0.90410958904109584</v>
      </c>
      <c r="OK141" s="13">
        <v>216.27</v>
      </c>
      <c r="OL141" s="68">
        <f t="shared" si="838"/>
        <v>4.7819767441860485E-2</v>
      </c>
      <c r="OM141" s="68">
        <f t="shared" si="988"/>
        <v>4.6617859915392808E-2</v>
      </c>
      <c r="ON141" s="68">
        <f t="shared" si="839"/>
        <v>4.0946996466431091</v>
      </c>
      <c r="OO141" s="68"/>
      <c r="OP141" s="15">
        <f t="shared" si="840"/>
        <v>2.2468097883200726</v>
      </c>
      <c r="OR141" s="13">
        <v>7.28</v>
      </c>
      <c r="OS141" s="68">
        <f t="shared" si="841"/>
        <v>0.1080669710806697</v>
      </c>
      <c r="OT141" s="68">
        <f t="shared" si="989"/>
        <v>0.10686506355420203</v>
      </c>
      <c r="OU141" s="68">
        <f t="shared" si="842"/>
        <v>-5.4545454545454536E-2</v>
      </c>
      <c r="OV141" s="68"/>
      <c r="OW141" s="15">
        <f t="shared" si="843"/>
        <v>5.5</v>
      </c>
      <c r="OY141" s="13">
        <v>149.28</v>
      </c>
      <c r="OZ141" s="68">
        <f t="shared" si="844"/>
        <v>1.6409069244910441E-2</v>
      </c>
      <c r="PA141" s="68">
        <f t="shared" si="990"/>
        <v>1.5207161718442766E-2</v>
      </c>
      <c r="PB141" s="68">
        <f t="shared" si="665"/>
        <v>3.5932307692307695</v>
      </c>
      <c r="PC141" s="68"/>
      <c r="PD141" s="15">
        <f t="shared" si="845"/>
        <v>0.30318638149279797</v>
      </c>
      <c r="PE141" s="18"/>
      <c r="PF141" s="13">
        <v>262.31</v>
      </c>
      <c r="PG141" s="68">
        <f t="shared" si="846"/>
        <v>1.0633789250626049E-2</v>
      </c>
      <c r="PH141" s="68">
        <f t="shared" si="991"/>
        <v>9.4318817241583735E-3</v>
      </c>
      <c r="PI141" s="68">
        <f t="shared" si="847"/>
        <v>-0.2466685812751292</v>
      </c>
      <c r="PJ141" s="68"/>
      <c r="PK141" s="15">
        <f t="shared" si="848"/>
        <v>0.25429158896380244</v>
      </c>
      <c r="PM141" s="13"/>
      <c r="PN141" s="68">
        <f t="shared" si="849"/>
        <v>0</v>
      </c>
      <c r="PO141" s="68">
        <f t="shared" si="850"/>
        <v>-1.2019075264676755E-3</v>
      </c>
      <c r="PP141" s="68">
        <f t="shared" si="851"/>
        <v>0</v>
      </c>
      <c r="PQ141" s="68"/>
      <c r="PR141" s="15">
        <f t="shared" si="852"/>
        <v>0</v>
      </c>
      <c r="PT141" s="13">
        <v>7.01</v>
      </c>
      <c r="PU141" s="68">
        <f t="shared" si="853"/>
        <v>6.2121212121212147E-2</v>
      </c>
      <c r="PV141" s="68">
        <f t="shared" si="992"/>
        <v>6.0919304594744469E-2</v>
      </c>
      <c r="PW141" s="68">
        <f t="shared" si="854"/>
        <v>-0.19610091743119273</v>
      </c>
      <c r="PX141" s="68"/>
      <c r="PY141" s="15">
        <f t="shared" si="855"/>
        <v>0.3664717348927875</v>
      </c>
      <c r="QA141" s="13">
        <v>226.27</v>
      </c>
      <c r="QB141" s="68">
        <f t="shared" si="856"/>
        <v>6.4943730261109731E-3</v>
      </c>
      <c r="QC141" s="68">
        <f t="shared" si="993"/>
        <v>5.2924654996432978E-3</v>
      </c>
      <c r="QD141" s="68">
        <f t="shared" si="857"/>
        <v>-0.32935178873114196</v>
      </c>
      <c r="QE141" s="68"/>
      <c r="QF141" s="15">
        <f t="shared" si="858"/>
        <v>0.18008761865025555</v>
      </c>
      <c r="QH141" s="13">
        <v>1.63</v>
      </c>
      <c r="QI141" s="68">
        <f t="shared" si="859"/>
        <v>-1.8072289156626523E-2</v>
      </c>
      <c r="QJ141" s="68">
        <f t="shared" si="994"/>
        <v>-1.92741966830942E-2</v>
      </c>
      <c r="QK141" s="68">
        <f t="shared" si="860"/>
        <v>-0.35059760956175295</v>
      </c>
      <c r="QL141" s="68"/>
      <c r="QM141" s="15">
        <f t="shared" si="861"/>
        <v>0.25384615384615372</v>
      </c>
      <c r="QO141" s="13">
        <v>11.85</v>
      </c>
      <c r="QP141" s="68">
        <f t="shared" si="862"/>
        <v>0.10644257703081221</v>
      </c>
      <c r="QQ141" s="68">
        <f t="shared" si="995"/>
        <v>0.10524066950434453</v>
      </c>
      <c r="QR141" s="68">
        <f t="shared" si="863"/>
        <v>-0.98555547429240109</v>
      </c>
      <c r="QS141" s="68"/>
      <c r="QT141" s="15">
        <f t="shared" si="864"/>
        <v>3.2229965156794355E-2</v>
      </c>
      <c r="QV141" s="13">
        <v>2.2799999999999998</v>
      </c>
      <c r="QW141" s="68">
        <f t="shared" si="865"/>
        <v>2.7027027027026848E-2</v>
      </c>
      <c r="QX141" s="68">
        <f t="shared" si="996"/>
        <v>2.5825119500559171E-2</v>
      </c>
      <c r="QY141" s="68">
        <f t="shared" si="866"/>
        <v>-0.3541076487252125</v>
      </c>
      <c r="QZ141" s="68"/>
      <c r="RA141" s="15">
        <f t="shared" si="867"/>
        <v>-6.824683285655915E-2</v>
      </c>
      <c r="RC141" s="13">
        <v>44.3</v>
      </c>
      <c r="RD141" s="68">
        <f t="shared" si="868"/>
        <v>4.3074132849693428E-3</v>
      </c>
      <c r="RE141" s="68">
        <f t="shared" si="997"/>
        <v>3.1055057585016674E-3</v>
      </c>
      <c r="RF141" s="68">
        <f t="shared" si="869"/>
        <v>-4.2989846619140244E-2</v>
      </c>
      <c r="RG141" s="68"/>
      <c r="RH141" s="15">
        <f t="shared" si="870"/>
        <v>0.78989898989898977</v>
      </c>
      <c r="RJ141" s="13">
        <v>228.67</v>
      </c>
      <c r="RK141" s="68">
        <f t="shared" si="871"/>
        <v>-7.5086805555556347E-3</v>
      </c>
      <c r="RL141" s="68">
        <f t="shared" si="872"/>
        <v>-8.71058808202331E-3</v>
      </c>
      <c r="RM141" s="68">
        <f t="shared" si="873"/>
        <v>6.0719918359773514E-2</v>
      </c>
      <c r="RN141" s="68"/>
      <c r="RO141" s="15">
        <f t="shared" si="874"/>
        <v>0.16241358275721832</v>
      </c>
      <c r="RQ141" s="13">
        <v>14.93</v>
      </c>
      <c r="RR141" s="68">
        <f t="shared" si="875"/>
        <v>-2.0983606557377067E-2</v>
      </c>
      <c r="RS141" s="68">
        <f t="shared" si="876"/>
        <v>-2.2185514083844744E-2</v>
      </c>
      <c r="RT141" s="68">
        <f t="shared" si="877"/>
        <v>1.9808743169398849E-2</v>
      </c>
      <c r="RU141" s="68"/>
      <c r="RV141" s="15">
        <f t="shared" si="878"/>
        <v>-0.28358925143953934</v>
      </c>
      <c r="RX141" s="13">
        <v>149.15</v>
      </c>
      <c r="RY141" s="68">
        <f t="shared" si="879"/>
        <v>4.9612948627727034E-2</v>
      </c>
      <c r="RZ141" s="68">
        <f t="shared" si="880"/>
        <v>4.8411041101259357E-2</v>
      </c>
      <c r="SA141" s="68">
        <f t="shared" si="881"/>
        <v>0.12092289192845335</v>
      </c>
      <c r="SB141" s="68"/>
      <c r="SC141" s="15">
        <f t="shared" si="882"/>
        <v>0.972101018114505</v>
      </c>
      <c r="SE141" s="13">
        <v>12.77</v>
      </c>
      <c r="SF141" s="68">
        <f t="shared" si="883"/>
        <v>4.8440065681444981E-2</v>
      </c>
      <c r="SG141" s="68">
        <f t="shared" si="884"/>
        <v>4.7238158154977304E-2</v>
      </c>
      <c r="SH141" s="68">
        <f t="shared" si="885"/>
        <v>2.1599999999999966E-2</v>
      </c>
      <c r="SI141" s="68"/>
      <c r="SJ141" s="15">
        <f t="shared" si="886"/>
        <v>-0.1631716906946265</v>
      </c>
      <c r="SL141" s="13">
        <v>1.1299999999999999</v>
      </c>
      <c r="SM141" s="68">
        <f t="shared" si="887"/>
        <v>-3.4188034188034219E-2</v>
      </c>
      <c r="SN141" s="68">
        <f t="shared" si="888"/>
        <v>-3.5389941714501896E-2</v>
      </c>
      <c r="SO141" s="68">
        <f t="shared" si="889"/>
        <v>-0.20422535211267609</v>
      </c>
      <c r="SP141" s="68"/>
      <c r="SQ141" s="15">
        <f t="shared" si="890"/>
        <v>0.1188118811881187</v>
      </c>
      <c r="SS141" s="13">
        <v>15.83</v>
      </c>
      <c r="ST141" s="68">
        <f t="shared" si="891"/>
        <v>6.8872383524645475E-2</v>
      </c>
      <c r="SU141" s="68">
        <f t="shared" si="892"/>
        <v>6.7670475998177798E-2</v>
      </c>
      <c r="SV141" s="68">
        <f t="shared" si="893"/>
        <v>-1.9206939281288755E-2</v>
      </c>
      <c r="SW141" s="68"/>
      <c r="SX141" s="15">
        <f t="shared" si="894"/>
        <v>0.88452380952380949</v>
      </c>
      <c r="SZ141" s="13">
        <v>48.52</v>
      </c>
      <c r="TA141" s="68">
        <f t="shared" si="895"/>
        <v>7.5592994901352337E-2</v>
      </c>
      <c r="TB141" s="68">
        <f t="shared" si="896"/>
        <v>7.439108737488466E-2</v>
      </c>
      <c r="TC141" s="68">
        <f t="shared" si="897"/>
        <v>0.20188258607877152</v>
      </c>
      <c r="TD141" s="68"/>
      <c r="TE141" s="15">
        <f t="shared" si="898"/>
        <v>2.1102564102564103</v>
      </c>
      <c r="TG141" s="416">
        <v>0.20749999999999999</v>
      </c>
      <c r="TH141" s="68">
        <f t="shared" si="899"/>
        <v>9.4986807387862734E-2</v>
      </c>
      <c r="TI141" s="68">
        <f t="shared" si="900"/>
        <v>9.3784899861395057E-2</v>
      </c>
      <c r="TJ141" s="68">
        <f t="shared" si="901"/>
        <v>-5.6818181818181872E-2</v>
      </c>
      <c r="TK141" s="68"/>
      <c r="TL141" s="15">
        <f t="shared" si="902"/>
        <v>0.22418879056047183</v>
      </c>
      <c r="TN141" s="13">
        <v>75.650000000000006</v>
      </c>
      <c r="TO141" s="68">
        <f t="shared" si="903"/>
        <v>5.0402665926131768E-2</v>
      </c>
      <c r="TP141" s="68">
        <f t="shared" si="904"/>
        <v>4.9200758399664091E-2</v>
      </c>
      <c r="TQ141" s="68">
        <f t="shared" si="905"/>
        <v>0.10266519936157666</v>
      </c>
      <c r="TR141" s="68"/>
      <c r="TS141" s="15">
        <f t="shared" si="906"/>
        <v>1.5428571428571431</v>
      </c>
      <c r="TU141" s="417">
        <v>3.26</v>
      </c>
      <c r="TV141" s="68">
        <f t="shared" si="907"/>
        <v>3.0769230769230114E-3</v>
      </c>
      <c r="TW141" s="68">
        <f t="shared" si="908"/>
        <v>1.8750155504553359E-3</v>
      </c>
      <c r="TX141" s="68">
        <f t="shared" si="909"/>
        <v>-0.26077097505668939</v>
      </c>
      <c r="TY141" s="68"/>
      <c r="TZ141" s="15">
        <f t="shared" si="910"/>
        <v>0.90643274853801159</v>
      </c>
      <c r="UB141" s="13"/>
      <c r="UC141" s="68">
        <f t="shared" si="911"/>
        <v>0</v>
      </c>
      <c r="UD141" s="68">
        <f t="shared" si="912"/>
        <v>-1.2019075264676755E-3</v>
      </c>
      <c r="UE141" s="68">
        <f t="shared" si="913"/>
        <v>0</v>
      </c>
      <c r="UF141" s="68"/>
      <c r="UG141" s="15">
        <f t="shared" si="914"/>
        <v>0</v>
      </c>
      <c r="UI141" s="417"/>
      <c r="UJ141" s="68">
        <f t="shared" si="915"/>
        <v>0</v>
      </c>
      <c r="UK141" s="68">
        <f t="shared" si="916"/>
        <v>-1.2019075264676755E-3</v>
      </c>
      <c r="UL141" s="68">
        <f t="shared" si="917"/>
        <v>0</v>
      </c>
      <c r="UM141" s="68"/>
      <c r="UN141" s="15">
        <f t="shared" si="918"/>
        <v>0</v>
      </c>
      <c r="UP141" s="417"/>
      <c r="UQ141" s="68">
        <f t="shared" si="919"/>
        <v>0</v>
      </c>
      <c r="UR141" s="68">
        <f t="shared" si="920"/>
        <v>-1.2019075264676755E-3</v>
      </c>
      <c r="US141" s="68">
        <f t="shared" si="921"/>
        <v>0</v>
      </c>
      <c r="UT141" s="68"/>
      <c r="UU141" s="15">
        <f t="shared" si="922"/>
        <v>0</v>
      </c>
      <c r="UW141" s="417"/>
      <c r="UX141" s="68">
        <f t="shared" si="923"/>
        <v>0</v>
      </c>
      <c r="UY141" s="68">
        <f t="shared" si="924"/>
        <v>-1.2019075264676755E-3</v>
      </c>
      <c r="UZ141" s="68">
        <f t="shared" si="925"/>
        <v>0</v>
      </c>
      <c r="VA141" s="68"/>
      <c r="VB141" s="15">
        <f t="shared" si="926"/>
        <v>0</v>
      </c>
      <c r="VD141" s="417"/>
      <c r="VE141" s="68">
        <f t="shared" si="927"/>
        <v>0</v>
      </c>
      <c r="VF141" s="68">
        <f t="shared" si="928"/>
        <v>-1.2019075264676755E-3</v>
      </c>
      <c r="VG141" s="68">
        <f t="shared" si="929"/>
        <v>0</v>
      </c>
      <c r="VH141" s="68"/>
      <c r="VI141" s="15">
        <f t="shared" si="930"/>
        <v>0</v>
      </c>
      <c r="VM141" s="21">
        <f t="shared" si="931"/>
        <v>1.7916373406845411E-2</v>
      </c>
      <c r="VN141" s="49"/>
      <c r="VO141" s="21">
        <f t="shared" si="932"/>
        <v>1.0179497206477865</v>
      </c>
      <c r="VP141" s="14"/>
      <c r="VQ141" s="21">
        <f t="shared" si="933"/>
        <v>0.50565232911339253</v>
      </c>
    </row>
    <row r="142" spans="1:589" ht="15.75" customHeight="1" x14ac:dyDescent="0.2">
      <c r="A142" s="127">
        <v>45853</v>
      </c>
      <c r="B142" s="4">
        <f t="shared" si="666"/>
        <v>45853</v>
      </c>
      <c r="C142" s="13">
        <v>44022.58</v>
      </c>
      <c r="D142" s="138">
        <f t="shared" si="667"/>
        <v>-437.25999999999476</v>
      </c>
      <c r="E142" s="68">
        <f t="shared" si="668"/>
        <v>-9.8349431756838256E-3</v>
      </c>
      <c r="F142" s="15">
        <f t="shared" si="669"/>
        <v>3.4748786086570643E-2</v>
      </c>
      <c r="G142" s="13">
        <v>6243.68</v>
      </c>
      <c r="H142" s="138">
        <f t="shared" si="670"/>
        <v>-24.889999999999418</v>
      </c>
      <c r="I142" s="68">
        <f t="shared" si="671"/>
        <v>-3.9706025457160758E-3</v>
      </c>
      <c r="J142" s="15">
        <f t="shared" si="672"/>
        <v>6.1556065240418074E-2</v>
      </c>
      <c r="K142" s="13">
        <v>20677.8</v>
      </c>
      <c r="L142" s="138">
        <f t="shared" si="673"/>
        <v>37.469999999997526</v>
      </c>
      <c r="M142" s="68">
        <f t="shared" si="674"/>
        <v>1.815377951805883E-3</v>
      </c>
      <c r="N142" s="15">
        <f t="shared" si="675"/>
        <v>7.0789957324376596E-2</v>
      </c>
      <c r="O142" s="13">
        <v>2205.0500000000002</v>
      </c>
      <c r="P142" s="138">
        <f t="shared" si="676"/>
        <v>-44.679999999999836</v>
      </c>
      <c r="Q142" s="68">
        <f t="shared" si="677"/>
        <v>-1.9860160997097358E-2</v>
      </c>
      <c r="R142" s="15">
        <f t="shared" si="678"/>
        <v>-1.1259281845248626E-2</v>
      </c>
      <c r="S142" s="18">
        <f t="shared" si="679"/>
        <v>-3.7288305882176697E-3</v>
      </c>
      <c r="T142" s="121">
        <f t="shared" si="680"/>
        <v>268.09398854897091</v>
      </c>
      <c r="U142" s="121">
        <f t="shared" si="681"/>
        <v>268.09398854897091</v>
      </c>
      <c r="V142" s="134">
        <f t="shared" si="682"/>
        <v>-2.7740172526505916E-3</v>
      </c>
      <c r="W142" s="21">
        <f t="shared" si="934"/>
        <v>3.6234030932579937E-2</v>
      </c>
      <c r="X142" s="18">
        <f t="shared" si="683"/>
        <v>-7.9625821916728436E-3</v>
      </c>
      <c r="Y142" s="353">
        <v>93102.13</v>
      </c>
      <c r="Z142" s="15">
        <v>1.9999999999999999E-6</v>
      </c>
      <c r="AA142" s="21">
        <f t="shared" si="684"/>
        <v>2.7760172526505914E-3</v>
      </c>
      <c r="AC142" s="13">
        <v>240.5</v>
      </c>
      <c r="AD142" s="68">
        <f t="shared" si="685"/>
        <v>3.50496536760412E-3</v>
      </c>
      <c r="AE142" s="68">
        <f t="shared" si="935"/>
        <v>6.2789826202547111E-3</v>
      </c>
      <c r="AF142" s="68">
        <f t="shared" si="686"/>
        <v>0.45961036596467797</v>
      </c>
      <c r="AG142" s="68"/>
      <c r="AH142" s="15">
        <f t="shared" si="687"/>
        <v>5.8678522692256957E-2</v>
      </c>
      <c r="AJ142" s="13">
        <v>23.34</v>
      </c>
      <c r="AK142" s="68">
        <f t="shared" si="688"/>
        <v>-2.1376656690893846E-3</v>
      </c>
      <c r="AL142" s="68">
        <f t="shared" si="936"/>
        <v>6.3635158356120701E-4</v>
      </c>
      <c r="AM142" s="68">
        <f t="shared" si="689"/>
        <v>0.25483870967741923</v>
      </c>
      <c r="AN142" s="68"/>
      <c r="AO142" s="15">
        <f t="shared" si="690"/>
        <v>0.10984308131241077</v>
      </c>
      <c r="AQ142" s="13">
        <v>22.5</v>
      </c>
      <c r="AR142" s="68">
        <f t="shared" si="691"/>
        <v>4.016064257028106E-3</v>
      </c>
      <c r="AS142" s="68">
        <f t="shared" si="937"/>
        <v>6.7900815096786976E-3</v>
      </c>
      <c r="AT142" s="68">
        <f t="shared" si="692"/>
        <v>0.30283729009843663</v>
      </c>
      <c r="AU142" s="68"/>
      <c r="AV142" s="15">
        <f t="shared" si="693"/>
        <v>4.7973917093619062E-2</v>
      </c>
      <c r="AX142" s="13">
        <v>216.91</v>
      </c>
      <c r="AY142" s="68">
        <f t="shared" si="694"/>
        <v>-3.8576349024110374E-3</v>
      </c>
      <c r="AZ142" s="68">
        <f t="shared" si="938"/>
        <v>-1.0836176497604458E-3</v>
      </c>
      <c r="BA142" s="68">
        <f t="shared" si="695"/>
        <v>0.61752423564504111</v>
      </c>
      <c r="BB142" s="68"/>
      <c r="BC142" s="15">
        <f t="shared" si="696"/>
        <v>6.2294921396738326E-2</v>
      </c>
      <c r="BE142" s="13">
        <v>79.05</v>
      </c>
      <c r="BF142" s="68">
        <f t="shared" si="697"/>
        <v>-1.2862137862137876E-2</v>
      </c>
      <c r="BG142" s="68">
        <f t="shared" si="939"/>
        <v>-1.0088120609487284E-2</v>
      </c>
      <c r="BH142" s="68"/>
      <c r="BI142" s="68"/>
      <c r="BJ142" s="15">
        <f t="shared" si="698"/>
        <v>7.3028369757024508E-2</v>
      </c>
      <c r="BL142" s="13">
        <v>74.180000000000007</v>
      </c>
      <c r="BM142" s="68">
        <f t="shared" si="699"/>
        <v>-7.8908653203154898E-3</v>
      </c>
      <c r="BN142" s="68">
        <f t="shared" si="940"/>
        <v>-5.1168480676648982E-3</v>
      </c>
      <c r="BO142" s="68">
        <f t="shared" si="700"/>
        <v>0.24924216908049854</v>
      </c>
      <c r="BP142" s="68"/>
      <c r="BQ142" s="15">
        <f t="shared" si="701"/>
        <v>0.11767364773240925</v>
      </c>
      <c r="BS142" s="13">
        <v>42.83</v>
      </c>
      <c r="BT142" s="68">
        <f t="shared" si="702"/>
        <v>-7.1859063514140538E-3</v>
      </c>
      <c r="BU142" s="68">
        <f t="shared" si="941"/>
        <v>-4.4118890987634623E-3</v>
      </c>
      <c r="BV142" s="68">
        <f t="shared" si="703"/>
        <v>0.14949006977992488</v>
      </c>
      <c r="BW142" s="68"/>
      <c r="BX142" s="15">
        <f t="shared" si="704"/>
        <v>0.11973856209150323</v>
      </c>
      <c r="BZ142" s="13"/>
      <c r="CA142" s="68">
        <f t="shared" si="705"/>
        <v>0</v>
      </c>
      <c r="CB142" s="68">
        <f t="shared" si="942"/>
        <v>0</v>
      </c>
      <c r="CC142" s="68">
        <f t="shared" si="706"/>
        <v>0</v>
      </c>
      <c r="CD142" s="68"/>
      <c r="CE142" s="15">
        <f t="shared" si="707"/>
        <v>0</v>
      </c>
      <c r="CG142" s="13">
        <v>30.61</v>
      </c>
      <c r="CH142" s="68">
        <f t="shared" si="708"/>
        <v>-1.9852705731668301E-2</v>
      </c>
      <c r="CI142" s="68">
        <f t="shared" si="943"/>
        <v>-1.7078688479017709E-2</v>
      </c>
      <c r="CJ142" s="68">
        <f t="shared" si="709"/>
        <v>1.2570294409526927E-2</v>
      </c>
      <c r="CK142" s="68"/>
      <c r="CL142" s="15">
        <f t="shared" si="710"/>
        <v>-0.10913853317811409</v>
      </c>
      <c r="CN142" s="13">
        <v>33.18</v>
      </c>
      <c r="CO142" s="68">
        <f t="shared" si="711"/>
        <v>-1.3087447947650141E-2</v>
      </c>
      <c r="CP142" s="68">
        <f t="shared" si="944"/>
        <v>-1.0313430694999549E-2</v>
      </c>
      <c r="CQ142" s="68">
        <f t="shared" si="712"/>
        <v>5.8710912571793228E-2</v>
      </c>
      <c r="CR142" s="68"/>
      <c r="CS142" s="15">
        <f t="shared" si="713"/>
        <v>-8.6644756498356484E-3</v>
      </c>
      <c r="CU142" s="13">
        <v>37.47</v>
      </c>
      <c r="CV142" s="68">
        <f t="shared" si="714"/>
        <v>-1.9623233908948195E-2</v>
      </c>
      <c r="CW142" s="68">
        <f t="shared" si="945"/>
        <v>-1.6849216656297603E-2</v>
      </c>
      <c r="CX142" s="68">
        <f t="shared" si="715"/>
        <v>0.16547433903576986</v>
      </c>
      <c r="CY142" s="68"/>
      <c r="CZ142" s="15">
        <f t="shared" si="716"/>
        <v>5.0965665236050893E-3</v>
      </c>
      <c r="DB142" s="13">
        <v>20.260000000000002</v>
      </c>
      <c r="DC142" s="68">
        <f t="shared" si="717"/>
        <v>-2.2672455378678187E-2</v>
      </c>
      <c r="DD142" s="68">
        <f t="shared" si="946"/>
        <v>-1.9898438126027596E-2</v>
      </c>
      <c r="DE142" s="68">
        <f t="shared" si="718"/>
        <v>-7.361682670324643E-2</v>
      </c>
      <c r="DF142" s="68"/>
      <c r="DG142" s="15">
        <f t="shared" si="719"/>
        <v>-4.9115913555991099E-3</v>
      </c>
      <c r="DI142" s="13">
        <v>49.25</v>
      </c>
      <c r="DJ142" s="68">
        <f t="shared" si="720"/>
        <v>-1.0448061080972536E-2</v>
      </c>
      <c r="DK142" s="68">
        <f t="shared" si="947"/>
        <v>-7.6740438283219442E-3</v>
      </c>
      <c r="DL142" s="68">
        <f t="shared" si="721"/>
        <v>0.11551528878822201</v>
      </c>
      <c r="DM142" s="68"/>
      <c r="DN142" s="15">
        <f t="shared" si="722"/>
        <v>0.16816888045540807</v>
      </c>
      <c r="DP142" s="13">
        <v>43.49</v>
      </c>
      <c r="DQ142" s="68">
        <f t="shared" si="723"/>
        <v>1.4462327968276291E-2</v>
      </c>
      <c r="DR142" s="68">
        <f t="shared" si="948"/>
        <v>1.7236345220926881E-2</v>
      </c>
      <c r="DS142" s="68"/>
      <c r="DT142" s="68"/>
      <c r="DU142" s="15">
        <f t="shared" si="724"/>
        <v>0.14206932773109254</v>
      </c>
      <c r="DV142" s="18"/>
      <c r="DW142" s="13">
        <v>36.61</v>
      </c>
      <c r="DX142" s="68">
        <f t="shared" si="725"/>
        <v>1.5815760266370708E-2</v>
      </c>
      <c r="DY142" s="68">
        <f t="shared" si="949"/>
        <v>1.85897775190213E-2</v>
      </c>
      <c r="DZ142" s="68">
        <f t="shared" si="726"/>
        <v>0.95357524012806849</v>
      </c>
      <c r="EA142" s="68"/>
      <c r="EB142" s="15">
        <f t="shared" si="727"/>
        <v>9.3815357036151792E-2</v>
      </c>
      <c r="ED142" s="13">
        <v>39.32</v>
      </c>
      <c r="EE142" s="68">
        <f t="shared" si="728"/>
        <v>1.0277492291880744E-2</v>
      </c>
      <c r="EF142" s="68">
        <f t="shared" si="950"/>
        <v>1.3051509544531336E-2</v>
      </c>
      <c r="EG142" s="68">
        <f t="shared" si="729"/>
        <v>0.86970993818354725</v>
      </c>
      <c r="EH142" s="68"/>
      <c r="EI142" s="15">
        <f t="shared" si="730"/>
        <v>6.6160520607375206E-2</v>
      </c>
      <c r="EK142" s="13">
        <v>126.5</v>
      </c>
      <c r="EL142" s="68">
        <f t="shared" si="731"/>
        <v>-2.2085502445180717E-3</v>
      </c>
      <c r="EM142" s="68">
        <f t="shared" si="951"/>
        <v>5.6546700813251988E-4</v>
      </c>
      <c r="EN142" s="68">
        <f t="shared" si="732"/>
        <v>0.96002479082739367</v>
      </c>
      <c r="EO142" s="68"/>
      <c r="EP142" s="15">
        <f t="shared" si="733"/>
        <v>0.13656783468104225</v>
      </c>
      <c r="ER142" s="13">
        <v>38.36</v>
      </c>
      <c r="ES142" s="68">
        <f t="shared" si="734"/>
        <v>-1.6410256410256424E-2</v>
      </c>
      <c r="ET142" s="68">
        <f t="shared" si="952"/>
        <v>-1.3636239157605833E-2</v>
      </c>
      <c r="EU142" s="68">
        <f t="shared" si="735"/>
        <v>9.8825551417931909E-2</v>
      </c>
      <c r="EV142" s="68"/>
      <c r="EW142" s="15">
        <f t="shared" si="736"/>
        <v>-1.3628182051941402E-2</v>
      </c>
      <c r="EY142" s="13">
        <v>38.36</v>
      </c>
      <c r="EZ142" s="68">
        <f t="shared" si="737"/>
        <v>-8.2730093071354781E-3</v>
      </c>
      <c r="FA142" s="68">
        <f t="shared" si="953"/>
        <v>-5.4989920544848865E-3</v>
      </c>
      <c r="FB142" s="68"/>
      <c r="FC142" s="68"/>
      <c r="FD142" s="15">
        <f t="shared" si="738"/>
        <v>0.56061838893409288</v>
      </c>
      <c r="FF142" s="13">
        <v>58.63</v>
      </c>
      <c r="FG142" s="68">
        <f t="shared" si="739"/>
        <v>-1.3461214874642389E-2</v>
      </c>
      <c r="FH142" s="68">
        <f t="shared" si="954"/>
        <v>-1.0687197621991797E-2</v>
      </c>
      <c r="FI142" s="68">
        <f t="shared" si="740"/>
        <v>-7.6167907921461707E-3</v>
      </c>
      <c r="FJ142" s="68"/>
      <c r="FK142" s="15">
        <f t="shared" si="741"/>
        <v>3.2400070434935792E-2</v>
      </c>
      <c r="FM142" s="13">
        <v>196.09</v>
      </c>
      <c r="FN142" s="68">
        <f t="shared" si="742"/>
        <v>-1.733901277875223E-2</v>
      </c>
      <c r="FO142" s="68">
        <f t="shared" si="955"/>
        <v>-1.4564995526101639E-2</v>
      </c>
      <c r="FP142" s="68">
        <f t="shared" si="743"/>
        <v>0.68636050911592705</v>
      </c>
      <c r="FQ142" s="68"/>
      <c r="FR142" s="15">
        <f t="shared" si="744"/>
        <v>7.9434107673676133E-2</v>
      </c>
      <c r="FT142" s="13">
        <v>90.21</v>
      </c>
      <c r="FU142" s="68">
        <f t="shared" si="745"/>
        <v>-2.0095589832717885E-2</v>
      </c>
      <c r="FV142" s="68">
        <f t="shared" si="956"/>
        <v>-1.7321572580067293E-2</v>
      </c>
      <c r="FW142" s="68">
        <f t="shared" si="746"/>
        <v>2.4764284902873936E-2</v>
      </c>
      <c r="FX142" s="68"/>
      <c r="FY142" s="15">
        <f t="shared" si="747"/>
        <v>3.3266799733851102E-4</v>
      </c>
      <c r="GA142" s="13">
        <v>18.170000000000002</v>
      </c>
      <c r="GB142" s="68">
        <f t="shared" si="748"/>
        <v>-6.5609622744667827E-3</v>
      </c>
      <c r="GC142" s="68">
        <f t="shared" si="957"/>
        <v>-3.7869450218161911E-3</v>
      </c>
      <c r="GD142" s="68"/>
      <c r="GE142" s="68"/>
      <c r="GF142" s="15">
        <f t="shared" si="749"/>
        <v>4.2455536431440163E-2</v>
      </c>
      <c r="GG142" s="18"/>
      <c r="GH142" s="13">
        <v>18.75</v>
      </c>
      <c r="GI142" s="68">
        <f t="shared" si="750"/>
        <v>-1.8838304552590238E-2</v>
      </c>
      <c r="GJ142" s="68">
        <f t="shared" si="958"/>
        <v>-1.6064287299939646E-2</v>
      </c>
      <c r="GK142" s="68">
        <f t="shared" si="751"/>
        <v>-2.4453694068678401E-2</v>
      </c>
      <c r="GL142" s="68"/>
      <c r="GM142" s="15">
        <f t="shared" si="752"/>
        <v>-7.9365079365078615E-3</v>
      </c>
      <c r="GO142" s="13">
        <v>25.29</v>
      </c>
      <c r="GP142" s="68">
        <f t="shared" si="753"/>
        <v>-1.5570260801868513E-2</v>
      </c>
      <c r="GQ142" s="68">
        <f t="shared" si="959"/>
        <v>-1.2796243549217922E-2</v>
      </c>
      <c r="GR142" s="68"/>
      <c r="GS142" s="68"/>
      <c r="GT142" s="15">
        <f t="shared" si="754"/>
        <v>-7.1926605504587182E-2</v>
      </c>
      <c r="GV142" s="13">
        <v>15.76</v>
      </c>
      <c r="GW142" s="68">
        <f t="shared" si="755"/>
        <v>-1.267427122940404E-3</v>
      </c>
      <c r="GX142" s="68">
        <f t="shared" si="960"/>
        <v>1.5065901297101876E-3</v>
      </c>
      <c r="GY142" s="68">
        <f t="shared" si="756"/>
        <v>0.329957805907173</v>
      </c>
      <c r="GZ142" s="68"/>
      <c r="HA142" s="15">
        <f t="shared" si="757"/>
        <v>0.14868804664723026</v>
      </c>
      <c r="HD142" s="13">
        <v>310.77999999999997</v>
      </c>
      <c r="HE142" s="68">
        <f t="shared" si="758"/>
        <v>-1.93120858314926E-2</v>
      </c>
      <c r="HF142" s="68">
        <f t="shared" si="961"/>
        <v>-1.6538068578842009E-2</v>
      </c>
      <c r="HG142" s="68">
        <f t="shared" si="759"/>
        <v>0.74585697432728493</v>
      </c>
      <c r="HH142" s="68"/>
      <c r="HI142" s="15">
        <f t="shared" si="760"/>
        <v>-0.23043779714738513</v>
      </c>
      <c r="HK142" s="13">
        <v>51.12</v>
      </c>
      <c r="HL142" s="68">
        <f t="shared" si="761"/>
        <v>-1.6733987305251097E-2</v>
      </c>
      <c r="HM142" s="68">
        <f t="shared" si="962"/>
        <v>-1.3959970052600506E-2</v>
      </c>
      <c r="HN142" s="68">
        <f t="shared" si="762"/>
        <v>19.612903225806452</v>
      </c>
      <c r="HO142" s="68"/>
      <c r="HP142" s="15">
        <f t="shared" si="763"/>
        <v>0.93783169067475358</v>
      </c>
      <c r="HR142" s="13">
        <v>112.9</v>
      </c>
      <c r="HS142" s="68">
        <f t="shared" si="764"/>
        <v>-9.2145677928915943E-3</v>
      </c>
      <c r="HT142" s="68">
        <f t="shared" si="963"/>
        <v>-6.4405505402410027E-3</v>
      </c>
      <c r="HU142" s="68">
        <f t="shared" si="765"/>
        <v>2.1016483516483517</v>
      </c>
      <c r="HV142" s="68"/>
      <c r="HW142" s="15">
        <f t="shared" si="766"/>
        <v>4.9549130798549904E-2</v>
      </c>
      <c r="HY142" s="13">
        <v>170.7</v>
      </c>
      <c r="HZ142" s="68">
        <f t="shared" si="767"/>
        <v>4.0409581276284488E-2</v>
      </c>
      <c r="IA142" s="68">
        <f t="shared" si="964"/>
        <v>4.318359852893508E-2</v>
      </c>
      <c r="IB142" s="68">
        <f t="shared" si="768"/>
        <v>0.61189801699716695</v>
      </c>
      <c r="IC142" s="68"/>
      <c r="ID142" s="15">
        <f t="shared" si="769"/>
        <v>0.27112964479857027</v>
      </c>
      <c r="IF142" s="13">
        <v>280.94</v>
      </c>
      <c r="IG142" s="68">
        <f t="shared" si="770"/>
        <v>1.9375907111756074E-2</v>
      </c>
      <c r="IH142" s="68">
        <f t="shared" si="965"/>
        <v>2.2149924364406666E-2</v>
      </c>
      <c r="II142" s="68">
        <f t="shared" si="771"/>
        <v>0.60537142857142856</v>
      </c>
      <c r="IJ142" s="68"/>
      <c r="IK142" s="15">
        <f t="shared" si="772"/>
        <v>0.21178398895790199</v>
      </c>
      <c r="IM142" s="13">
        <v>253.51</v>
      </c>
      <c r="IN142" s="68">
        <f t="shared" si="773"/>
        <v>-1.9227793252862994E-2</v>
      </c>
      <c r="IO142" s="68">
        <f t="shared" si="966"/>
        <v>-1.6453776000212403E-2</v>
      </c>
      <c r="IP142" s="68">
        <f t="shared" si="774"/>
        <v>3.9504003124389762</v>
      </c>
      <c r="IQ142" s="68"/>
      <c r="IR142" s="15">
        <f t="shared" si="775"/>
        <v>0.35198122766785772</v>
      </c>
      <c r="IT142" s="13">
        <v>75.78</v>
      </c>
      <c r="IU142" s="68">
        <f t="shared" si="776"/>
        <v>8.7859424920127341E-3</v>
      </c>
      <c r="IV142" s="68">
        <f t="shared" si="967"/>
        <v>1.1559959744663326E-2</v>
      </c>
      <c r="IW142" s="68">
        <f t="shared" si="777"/>
        <v>3.1523287671232878</v>
      </c>
      <c r="IX142" s="68"/>
      <c r="IY142" s="15">
        <f t="shared" si="778"/>
        <v>0.47460595446584941</v>
      </c>
      <c r="JA142" s="13">
        <v>710.39</v>
      </c>
      <c r="JB142" s="68">
        <f t="shared" si="779"/>
        <v>-1.4606336347999741E-2</v>
      </c>
      <c r="JC142" s="68">
        <f t="shared" si="968"/>
        <v>-1.183231909534915E-2</v>
      </c>
      <c r="JD142" s="68">
        <f t="shared" si="780"/>
        <v>0.43687297734627834</v>
      </c>
      <c r="JE142" s="68"/>
      <c r="JF142" s="15">
        <f t="shared" si="781"/>
        <v>0.21328414544585061</v>
      </c>
      <c r="JH142" s="13">
        <v>505.82</v>
      </c>
      <c r="JI142" s="68">
        <f t="shared" si="782"/>
        <v>5.5663790704147181E-3</v>
      </c>
      <c r="JJ142" s="68">
        <f t="shared" si="969"/>
        <v>8.3403963230653105E-3</v>
      </c>
      <c r="JK142" s="68">
        <f t="shared" si="783"/>
        <v>0.24374830952322407</v>
      </c>
      <c r="JL142" s="68"/>
      <c r="JM142" s="15">
        <f t="shared" si="784"/>
        <v>0.20004744958481613</v>
      </c>
      <c r="JO142" s="13">
        <v>19.11</v>
      </c>
      <c r="JP142" s="68">
        <f t="shared" si="785"/>
        <v>6.0488346281908981E-2</v>
      </c>
      <c r="JQ142" s="68">
        <f t="shared" si="970"/>
        <v>6.3262363534559579E-2</v>
      </c>
      <c r="JR142" s="68">
        <f t="shared" si="786"/>
        <v>-0.35515437826893881</v>
      </c>
      <c r="JS142" s="68"/>
      <c r="JT142" s="15">
        <f t="shared" si="787"/>
        <v>0.87536800785083424</v>
      </c>
      <c r="JV142" s="13">
        <v>1.87</v>
      </c>
      <c r="JW142" s="68">
        <f t="shared" si="788"/>
        <v>5.3763440860215101E-3</v>
      </c>
      <c r="JX142" s="68">
        <f t="shared" si="971"/>
        <v>8.1503613386721026E-3</v>
      </c>
      <c r="JY142" s="68">
        <f t="shared" si="789"/>
        <v>-0.26086956521739119</v>
      </c>
      <c r="JZ142" s="68"/>
      <c r="KA142" s="15">
        <f t="shared" si="790"/>
        <v>3.8888888888888924E-2</v>
      </c>
      <c r="KC142" s="13">
        <v>18.399999999999999</v>
      </c>
      <c r="KD142" s="68">
        <f t="shared" si="791"/>
        <v>-4.2165538781884553E-2</v>
      </c>
      <c r="KE142" s="68">
        <f t="shared" si="972"/>
        <v>-3.9391521529233961E-2</v>
      </c>
      <c r="KF142" s="68">
        <f t="shared" si="792"/>
        <v>-5.5441478439425144E-2</v>
      </c>
      <c r="KG142" s="68"/>
      <c r="KH142" s="15">
        <f t="shared" si="793"/>
        <v>-0.17042380522993694</v>
      </c>
      <c r="KI142" s="18"/>
      <c r="KJ142" s="13">
        <v>102.59</v>
      </c>
      <c r="KK142" s="68">
        <f t="shared" si="794"/>
        <v>3.9412360688956441E-2</v>
      </c>
      <c r="KL142" s="68">
        <f t="shared" si="973"/>
        <v>4.2186377941607033E-2</v>
      </c>
      <c r="KM142" s="68">
        <f t="shared" si="795"/>
        <v>3.862085308056872</v>
      </c>
      <c r="KN142" s="68"/>
      <c r="KO142" s="15">
        <f t="shared" si="796"/>
        <v>0.5264097604523138</v>
      </c>
      <c r="KQ142" s="13">
        <v>1.75</v>
      </c>
      <c r="KR142" s="68">
        <f t="shared" si="797"/>
        <v>-5.6818181818181872E-3</v>
      </c>
      <c r="KS142" s="68">
        <f t="shared" si="974"/>
        <v>-2.9078009291675956E-3</v>
      </c>
      <c r="KT142" s="68">
        <f t="shared" si="798"/>
        <v>-0.33206106870229013</v>
      </c>
      <c r="KU142" s="68"/>
      <c r="KV142" s="15">
        <f t="shared" si="799"/>
        <v>0.73267326732673266</v>
      </c>
      <c r="KW142" s="18"/>
      <c r="KX142" s="13">
        <v>48.55</v>
      </c>
      <c r="KY142" s="68">
        <f t="shared" si="800"/>
        <v>2.1245267143458098E-2</v>
      </c>
      <c r="KZ142" s="68">
        <f t="shared" si="975"/>
        <v>2.4019284396108689E-2</v>
      </c>
      <c r="LA142" s="68">
        <f t="shared" si="801"/>
        <v>-0.32503823161406936</v>
      </c>
      <c r="LB142" s="68"/>
      <c r="LC142" s="15">
        <f t="shared" si="802"/>
        <v>1.047659215520877</v>
      </c>
      <c r="LD142" s="18"/>
      <c r="LE142" s="13">
        <v>58.25</v>
      </c>
      <c r="LF142" s="68">
        <f t="shared" si="803"/>
        <v>0</v>
      </c>
      <c r="LG142" s="68">
        <f t="shared" si="976"/>
        <v>2.7740172526505916E-3</v>
      </c>
      <c r="LH142" s="68">
        <f t="shared" si="804"/>
        <v>0.62573262629081783</v>
      </c>
      <c r="LI142" s="68"/>
      <c r="LJ142" s="15">
        <f t="shared" si="805"/>
        <v>0.26328345261331598</v>
      </c>
      <c r="LL142" s="13">
        <v>118.99</v>
      </c>
      <c r="LM142" s="68">
        <f t="shared" si="806"/>
        <v>-4.6009703864816074E-3</v>
      </c>
      <c r="LN142" s="68">
        <f t="shared" si="977"/>
        <v>-1.8269531338310158E-3</v>
      </c>
      <c r="LO142" s="68">
        <f t="shared" si="807"/>
        <v>0.35988571428571425</v>
      </c>
      <c r="LP142" s="68"/>
      <c r="LQ142" s="15">
        <f t="shared" si="808"/>
        <v>0.52141669863188855</v>
      </c>
      <c r="LS142" s="13">
        <v>15.4</v>
      </c>
      <c r="LT142" s="68">
        <f t="shared" si="809"/>
        <v>-1.2187299550994195E-2</v>
      </c>
      <c r="LU142" s="68">
        <f t="shared" si="978"/>
        <v>-9.4132822983436035E-3</v>
      </c>
      <c r="LV142" s="68"/>
      <c r="LW142" s="68"/>
      <c r="LX142" s="15">
        <f t="shared" si="810"/>
        <v>0.66486486486486496</v>
      </c>
      <c r="LZ142" s="13">
        <v>14.47</v>
      </c>
      <c r="MA142" s="68">
        <f t="shared" si="811"/>
        <v>-1.363326516700745E-2</v>
      </c>
      <c r="MB142" s="68">
        <f t="shared" si="979"/>
        <v>-1.0859247914356858E-2</v>
      </c>
      <c r="MC142" s="68">
        <f t="shared" si="812"/>
        <v>-0.34966292134831456</v>
      </c>
      <c r="MD142" s="68"/>
      <c r="ME142" s="15">
        <f t="shared" si="813"/>
        <v>7.3442136498516331E-2</v>
      </c>
      <c r="MG142" s="13">
        <v>60.96</v>
      </c>
      <c r="MH142" s="68">
        <f t="shared" si="814"/>
        <v>-2.307692307692304E-2</v>
      </c>
      <c r="MI142" s="68">
        <f t="shared" si="980"/>
        <v>-2.0302905824272448E-2</v>
      </c>
      <c r="MJ142" s="68">
        <f t="shared" si="815"/>
        <v>7.2156334231805932</v>
      </c>
      <c r="MK142" s="68"/>
      <c r="ML142" s="15">
        <f t="shared" si="816"/>
        <v>1.8714083843617524</v>
      </c>
      <c r="MN142" s="13">
        <v>137.47999999999999</v>
      </c>
      <c r="MO142" s="68">
        <f t="shared" si="817"/>
        <v>-8.7244934746557642E-3</v>
      </c>
      <c r="MP142" s="68">
        <f t="shared" si="981"/>
        <v>-5.9504762220051726E-3</v>
      </c>
      <c r="MQ142" s="68">
        <f t="shared" si="818"/>
        <v>9.1977760127084862E-2</v>
      </c>
      <c r="MR142" s="68"/>
      <c r="MS142" s="15">
        <f t="shared" si="819"/>
        <v>0.23422210252266801</v>
      </c>
      <c r="MU142" s="13">
        <v>14.84</v>
      </c>
      <c r="MV142" s="68">
        <f t="shared" si="820"/>
        <v>1.2278308321964511E-2</v>
      </c>
      <c r="MW142" s="68">
        <f t="shared" si="982"/>
        <v>1.5052325574615102E-2</v>
      </c>
      <c r="MX142" s="68">
        <f t="shared" si="821"/>
        <v>-0.28893148059415436</v>
      </c>
      <c r="MY142" s="68"/>
      <c r="MZ142" s="15">
        <f t="shared" si="822"/>
        <v>0.39081537019681351</v>
      </c>
      <c r="NB142" s="13">
        <v>264.45</v>
      </c>
      <c r="NC142" s="68">
        <f t="shared" si="823"/>
        <v>8.2351595562162802E-3</v>
      </c>
      <c r="ND142" s="68">
        <f t="shared" si="983"/>
        <v>1.1009176808866872E-2</v>
      </c>
      <c r="NE142" s="68">
        <f t="shared" si="824"/>
        <v>0.95209271425407838</v>
      </c>
      <c r="NF142" s="68"/>
      <c r="NG142" s="15">
        <f t="shared" si="825"/>
        <v>0.58552671023442648</v>
      </c>
      <c r="NI142" s="13">
        <v>6.11</v>
      </c>
      <c r="NJ142" s="68">
        <f t="shared" si="826"/>
        <v>-1.6339869281045403E-3</v>
      </c>
      <c r="NK142" s="68">
        <f t="shared" si="984"/>
        <v>1.1400303245460513E-3</v>
      </c>
      <c r="NL142" s="68">
        <f t="shared" si="827"/>
        <v>-0.9514886859865026</v>
      </c>
      <c r="NM142" s="68"/>
      <c r="NN142" s="15">
        <f t="shared" si="828"/>
        <v>0.24693877551020404</v>
      </c>
      <c r="NP142" s="13">
        <v>559.63</v>
      </c>
      <c r="NQ142" s="68">
        <f t="shared" si="829"/>
        <v>8.2696742577112146E-3</v>
      </c>
      <c r="NR142" s="68">
        <f t="shared" si="985"/>
        <v>1.1043691510361806E-2</v>
      </c>
      <c r="NS142" s="68">
        <f t="shared" si="830"/>
        <v>3.2638476190476191</v>
      </c>
      <c r="NT142" s="68"/>
      <c r="NU142" s="15">
        <f t="shared" si="831"/>
        <v>0.7013650320736935</v>
      </c>
      <c r="NW142" s="13">
        <v>182</v>
      </c>
      <c r="NX142" s="68">
        <f t="shared" si="832"/>
        <v>2.4234412866269979E-3</v>
      </c>
      <c r="NY142" s="68">
        <f t="shared" si="986"/>
        <v>5.1974585392775899E-3</v>
      </c>
      <c r="NZ142" s="68">
        <f t="shared" si="833"/>
        <v>3.5502958579881713E-2</v>
      </c>
      <c r="OA142" s="68"/>
      <c r="OB142" s="15">
        <f t="shared" si="834"/>
        <v>-3.8563127311146389E-2</v>
      </c>
      <c r="OD142" s="13">
        <v>2.7549999999999999</v>
      </c>
      <c r="OE142" s="68">
        <f t="shared" si="835"/>
        <v>-8.9928057553956518E-3</v>
      </c>
      <c r="OF142" s="68">
        <f t="shared" si="987"/>
        <v>-6.2187885027450603E-3</v>
      </c>
      <c r="OG142" s="68">
        <f t="shared" si="836"/>
        <v>-0.98779190853901722</v>
      </c>
      <c r="OH142" s="68"/>
      <c r="OI142" s="15">
        <f t="shared" si="837"/>
        <v>0.88698630136986301</v>
      </c>
      <c r="OK142" s="13">
        <v>214.87</v>
      </c>
      <c r="OL142" s="68">
        <f t="shared" si="838"/>
        <v>-6.4733897443011307E-3</v>
      </c>
      <c r="OM142" s="68">
        <f t="shared" si="988"/>
        <v>-3.6993724916505391E-3</v>
      </c>
      <c r="ON142" s="68">
        <f t="shared" si="839"/>
        <v>4.0617196702002358</v>
      </c>
      <c r="OO142" s="68"/>
      <c r="OP142" s="15">
        <f t="shared" si="840"/>
        <v>2.2257919231346643</v>
      </c>
      <c r="OR142" s="13">
        <v>7.57</v>
      </c>
      <c r="OS142" s="68">
        <f t="shared" si="841"/>
        <v>3.9835164835164839E-2</v>
      </c>
      <c r="OT142" s="68">
        <f t="shared" si="989"/>
        <v>4.2609182087815431E-2</v>
      </c>
      <c r="OU142" s="68">
        <f t="shared" si="842"/>
        <v>-1.6883116883116868E-2</v>
      </c>
      <c r="OV142" s="68"/>
      <c r="OW142" s="15">
        <f t="shared" si="843"/>
        <v>5.7589285714285712</v>
      </c>
      <c r="OY142" s="13">
        <v>148.66</v>
      </c>
      <c r="OZ142" s="68">
        <f t="shared" si="844"/>
        <v>-4.1532690246516915E-3</v>
      </c>
      <c r="PA142" s="68">
        <f t="shared" si="990"/>
        <v>-1.3792517720010999E-3</v>
      </c>
      <c r="PB142" s="68">
        <f t="shared" si="665"/>
        <v>3.574153846153846</v>
      </c>
      <c r="PC142" s="68"/>
      <c r="PD142" s="15">
        <f t="shared" si="845"/>
        <v>0.29777389786119601</v>
      </c>
      <c r="PE142" s="18"/>
      <c r="PF142" s="13">
        <v>261.07</v>
      </c>
      <c r="PG142" s="68">
        <f t="shared" si="846"/>
        <v>-4.7272311387290197E-3</v>
      </c>
      <c r="PH142" s="68">
        <f t="shared" si="991"/>
        <v>-1.9532138860784282E-3</v>
      </c>
      <c r="PI142" s="68">
        <f t="shared" si="847"/>
        <v>-0.25022975301550832</v>
      </c>
      <c r="PJ142" s="68"/>
      <c r="PK142" s="15">
        <f t="shared" si="848"/>
        <v>0.24836226270740688</v>
      </c>
      <c r="PM142" s="13"/>
      <c r="PN142" s="68">
        <f t="shared" si="849"/>
        <v>0</v>
      </c>
      <c r="PO142" s="68">
        <f t="shared" si="850"/>
        <v>2.7740172526505916E-3</v>
      </c>
      <c r="PP142" s="68">
        <f t="shared" si="851"/>
        <v>0</v>
      </c>
      <c r="PQ142" s="68"/>
      <c r="PR142" s="15">
        <f t="shared" si="852"/>
        <v>0</v>
      </c>
      <c r="PT142" s="13">
        <v>7.76</v>
      </c>
      <c r="PU142" s="68">
        <f t="shared" si="853"/>
        <v>0.10699001426533523</v>
      </c>
      <c r="PV142" s="68">
        <f t="shared" si="992"/>
        <v>0.10976403151798583</v>
      </c>
      <c r="PW142" s="68">
        <f t="shared" si="854"/>
        <v>-0.11009174311926614</v>
      </c>
      <c r="PX142" s="68"/>
      <c r="PY142" s="15">
        <f t="shared" si="855"/>
        <v>0.51267056530214428</v>
      </c>
      <c r="QA142" s="13">
        <v>225.83</v>
      </c>
      <c r="QB142" s="68">
        <f t="shared" si="856"/>
        <v>-1.9445794846864265E-3</v>
      </c>
      <c r="QC142" s="68">
        <f t="shared" si="993"/>
        <v>8.2943776796416506E-4</v>
      </c>
      <c r="QD142" s="68">
        <f t="shared" si="857"/>
        <v>-0.33065591748421702</v>
      </c>
      <c r="QE142" s="68"/>
      <c r="QF142" s="15">
        <f t="shared" si="858"/>
        <v>0.17779284447689581</v>
      </c>
      <c r="QH142" s="13">
        <v>1.61</v>
      </c>
      <c r="QI142" s="68">
        <f t="shared" si="859"/>
        <v>-1.2269938650306624E-2</v>
      </c>
      <c r="QJ142" s="68">
        <f t="shared" si="994"/>
        <v>-9.4959213976560323E-3</v>
      </c>
      <c r="QK142" s="68">
        <f t="shared" si="860"/>
        <v>-0.35856573705179273</v>
      </c>
      <c r="QL142" s="68"/>
      <c r="QM142" s="15">
        <f t="shared" si="861"/>
        <v>0.2384615384615385</v>
      </c>
      <c r="QO142" s="13">
        <v>15.54</v>
      </c>
      <c r="QP142" s="68">
        <f t="shared" si="862"/>
        <v>0.31139240506329113</v>
      </c>
      <c r="QQ142" s="68">
        <f t="shared" si="995"/>
        <v>0.31416642231594172</v>
      </c>
      <c r="QR142" s="68">
        <f t="shared" si="863"/>
        <v>-0.98105755869231337</v>
      </c>
      <c r="QS142" s="68"/>
      <c r="QT142" s="15">
        <f t="shared" si="864"/>
        <v>0.35365853658536572</v>
      </c>
      <c r="QV142" s="13">
        <v>2.266</v>
      </c>
      <c r="QW142" s="68">
        <f t="shared" si="865"/>
        <v>-6.1403508771928914E-3</v>
      </c>
      <c r="QX142" s="68">
        <f t="shared" si="996"/>
        <v>-3.3663336245422998E-3</v>
      </c>
      <c r="QY142" s="68">
        <f t="shared" si="866"/>
        <v>-0.3580736543909348</v>
      </c>
      <c r="QZ142" s="68"/>
      <c r="RA142" s="15">
        <f t="shared" si="867"/>
        <v>-7.3968124233755636E-2</v>
      </c>
      <c r="RC142" s="13">
        <v>45.79</v>
      </c>
      <c r="RD142" s="68">
        <f t="shared" si="868"/>
        <v>3.3634311512415395E-2</v>
      </c>
      <c r="RE142" s="68">
        <f t="shared" si="997"/>
        <v>3.6408328765065986E-2</v>
      </c>
      <c r="RF142" s="68">
        <f t="shared" si="869"/>
        <v>-1.0801468999783971E-2</v>
      </c>
      <c r="RG142" s="68"/>
      <c r="RH142" s="15">
        <f t="shared" si="870"/>
        <v>0.85010101010101002</v>
      </c>
      <c r="RJ142" s="13">
        <v>236.95</v>
      </c>
      <c r="RK142" s="68">
        <f t="shared" si="871"/>
        <v>3.6209384702846903E-2</v>
      </c>
      <c r="RL142" s="68">
        <f t="shared" si="872"/>
        <v>3.8983401955497494E-2</v>
      </c>
      <c r="RM142" s="68">
        <f t="shared" si="873"/>
        <v>9.9127933945634919E-2</v>
      </c>
      <c r="RN142" s="68"/>
      <c r="RO142" s="15">
        <f t="shared" si="874"/>
        <v>0.20450386335908902</v>
      </c>
      <c r="RQ142" s="13">
        <v>14.88</v>
      </c>
      <c r="RR142" s="68">
        <f t="shared" si="875"/>
        <v>-3.3489618218351599E-3</v>
      </c>
      <c r="RS142" s="68">
        <f t="shared" si="876"/>
        <v>-5.7494456918456838E-4</v>
      </c>
      <c r="RT142" s="68">
        <f t="shared" si="877"/>
        <v>1.6393442622950834E-2</v>
      </c>
      <c r="RU142" s="68"/>
      <c r="RV142" s="15">
        <f t="shared" si="878"/>
        <v>-0.28598848368522067</v>
      </c>
      <c r="RX142" s="13">
        <v>148.58000000000001</v>
      </c>
      <c r="RY142" s="68">
        <f t="shared" si="879"/>
        <v>-3.8216560509553681E-3</v>
      </c>
      <c r="RZ142" s="68">
        <f t="shared" si="880"/>
        <v>-1.0476387983047765E-3</v>
      </c>
      <c r="SA142" s="68">
        <f t="shared" si="881"/>
        <v>0.11663911017586059</v>
      </c>
      <c r="SB142" s="68"/>
      <c r="SC142" s="15">
        <f t="shared" si="882"/>
        <v>0.96456432632553246</v>
      </c>
      <c r="SE142" s="13">
        <v>12.72</v>
      </c>
      <c r="SF142" s="68">
        <f t="shared" si="883"/>
        <v>-3.9154267815191025E-3</v>
      </c>
      <c r="SG142" s="68">
        <f t="shared" si="884"/>
        <v>-1.141409528868511E-3</v>
      </c>
      <c r="SH142" s="68">
        <f t="shared" si="885"/>
        <v>1.760000000000005E-2</v>
      </c>
      <c r="SI142" s="68"/>
      <c r="SJ142" s="15">
        <f t="shared" si="886"/>
        <v>-0.1664482306684141</v>
      </c>
      <c r="SL142" s="13">
        <v>1.4</v>
      </c>
      <c r="SM142" s="68">
        <f t="shared" si="887"/>
        <v>0.23893805309734517</v>
      </c>
      <c r="SN142" s="68">
        <f t="shared" si="888"/>
        <v>0.24171207034999576</v>
      </c>
      <c r="SO142" s="68">
        <f t="shared" si="889"/>
        <v>-1.4084507042253534E-2</v>
      </c>
      <c r="SP142" s="68"/>
      <c r="SQ142" s="15">
        <f t="shared" si="890"/>
        <v>0.38613861386138604</v>
      </c>
      <c r="SS142" s="13">
        <v>16.149999999999999</v>
      </c>
      <c r="ST142" s="68">
        <f t="shared" si="891"/>
        <v>2.0214782059380827E-2</v>
      </c>
      <c r="SU142" s="68">
        <f t="shared" si="892"/>
        <v>2.2988799312031419E-2</v>
      </c>
      <c r="SV142" s="68">
        <f t="shared" si="893"/>
        <v>6.1957868649306137E-4</v>
      </c>
      <c r="SW142" s="68"/>
      <c r="SX142" s="15">
        <f t="shared" si="894"/>
        <v>0.92261904761904734</v>
      </c>
      <c r="SZ142" s="13">
        <v>58.22</v>
      </c>
      <c r="TA142" s="68">
        <f t="shared" si="895"/>
        <v>0.19991755976916725</v>
      </c>
      <c r="TB142" s="68">
        <f t="shared" si="896"/>
        <v>0.20269157702181784</v>
      </c>
      <c r="TC142" s="68">
        <f t="shared" si="897"/>
        <v>0.44216001981669562</v>
      </c>
      <c r="TD142" s="68"/>
      <c r="TE142" s="15">
        <f t="shared" si="898"/>
        <v>2.7320512820512821</v>
      </c>
      <c r="TG142" s="417">
        <v>0.28000000000000003</v>
      </c>
      <c r="TH142" s="68">
        <f t="shared" si="899"/>
        <v>0.34939759036144596</v>
      </c>
      <c r="TI142" s="68">
        <f t="shared" si="900"/>
        <v>0.35217160761409655</v>
      </c>
      <c r="TJ142" s="68">
        <f t="shared" si="901"/>
        <v>0.27272727272727282</v>
      </c>
      <c r="TK142" s="68"/>
      <c r="TL142" s="15">
        <f t="shared" si="902"/>
        <v>0.6519174041297936</v>
      </c>
      <c r="TN142" s="13">
        <v>75.239999999999995</v>
      </c>
      <c r="TO142" s="68">
        <f t="shared" si="903"/>
        <v>-5.4196959682750925E-3</v>
      </c>
      <c r="TP142" s="68">
        <f t="shared" si="904"/>
        <v>-2.6456787156245009E-3</v>
      </c>
      <c r="TQ142" s="68">
        <f t="shared" si="905"/>
        <v>9.6689089226239477E-2</v>
      </c>
      <c r="TR142" s="68"/>
      <c r="TS142" s="15">
        <f t="shared" si="906"/>
        <v>1.5290756302521007</v>
      </c>
      <c r="TU142" s="417">
        <v>3.28</v>
      </c>
      <c r="TV142" s="68">
        <f t="shared" si="907"/>
        <v>6.1349693251533804E-3</v>
      </c>
      <c r="TW142" s="68">
        <f t="shared" si="908"/>
        <v>8.908986577803972E-3</v>
      </c>
      <c r="TX142" s="68">
        <f t="shared" si="909"/>
        <v>-0.25623582766439917</v>
      </c>
      <c r="TY142" s="68"/>
      <c r="TZ142" s="15">
        <f t="shared" si="910"/>
        <v>0.91812865497076013</v>
      </c>
      <c r="UB142" s="13"/>
      <c r="UC142" s="68">
        <f t="shared" si="911"/>
        <v>0</v>
      </c>
      <c r="UD142" s="68">
        <f t="shared" si="912"/>
        <v>2.7740172526505916E-3</v>
      </c>
      <c r="UE142" s="68">
        <f t="shared" si="913"/>
        <v>0</v>
      </c>
      <c r="UF142" s="68"/>
      <c r="UG142" s="15">
        <f t="shared" si="914"/>
        <v>0</v>
      </c>
      <c r="UI142" s="417"/>
      <c r="UJ142" s="68">
        <f t="shared" si="915"/>
        <v>0</v>
      </c>
      <c r="UK142" s="68">
        <f t="shared" si="916"/>
        <v>2.7740172526505916E-3</v>
      </c>
      <c r="UL142" s="68">
        <f t="shared" si="917"/>
        <v>0</v>
      </c>
      <c r="UM142" s="68"/>
      <c r="UN142" s="15">
        <f t="shared" si="918"/>
        <v>0</v>
      </c>
      <c r="UP142" s="417"/>
      <c r="UQ142" s="68">
        <f t="shared" si="919"/>
        <v>0</v>
      </c>
      <c r="UR142" s="68">
        <f t="shared" si="920"/>
        <v>2.7740172526505916E-3</v>
      </c>
      <c r="US142" s="68">
        <f t="shared" si="921"/>
        <v>0</v>
      </c>
      <c r="UT142" s="68"/>
      <c r="UU142" s="15">
        <f t="shared" si="922"/>
        <v>0</v>
      </c>
      <c r="UW142" s="417"/>
      <c r="UX142" s="68">
        <f t="shared" si="923"/>
        <v>0</v>
      </c>
      <c r="UY142" s="68">
        <f t="shared" si="924"/>
        <v>2.7740172526505916E-3</v>
      </c>
      <c r="UZ142" s="68">
        <f t="shared" si="925"/>
        <v>0</v>
      </c>
      <c r="VA142" s="68"/>
      <c r="VB142" s="15">
        <f t="shared" si="926"/>
        <v>0</v>
      </c>
      <c r="VD142" s="417"/>
      <c r="VE142" s="68">
        <f t="shared" si="927"/>
        <v>0</v>
      </c>
      <c r="VF142" s="68">
        <f t="shared" si="928"/>
        <v>2.7740172526505916E-3</v>
      </c>
      <c r="VG142" s="68">
        <f t="shared" si="929"/>
        <v>0</v>
      </c>
      <c r="VH142" s="68"/>
      <c r="VI142" s="15">
        <f t="shared" si="930"/>
        <v>0</v>
      </c>
      <c r="VM142" s="21">
        <f t="shared" si="931"/>
        <v>1.2908931546842823E-2</v>
      </c>
      <c r="VN142" s="49"/>
      <c r="VO142" s="21">
        <f t="shared" si="932"/>
        <v>1.0198068514905907</v>
      </c>
      <c r="VP142" s="14"/>
      <c r="VQ142" s="21">
        <f t="shared" si="933"/>
        <v>0.52600983528114698</v>
      </c>
    </row>
    <row r="143" spans="1:589" ht="15.75" customHeight="1" x14ac:dyDescent="0.2">
      <c r="A143" s="127">
        <v>45854</v>
      </c>
      <c r="B143" s="4">
        <f t="shared" si="666"/>
        <v>45854</v>
      </c>
      <c r="C143" s="13">
        <v>44254.78</v>
      </c>
      <c r="D143" s="138">
        <f t="shared" si="667"/>
        <v>232.19999999999709</v>
      </c>
      <c r="E143" s="68">
        <f t="shared" si="668"/>
        <v>5.2745659159457959E-3</v>
      </c>
      <c r="F143" s="15">
        <f t="shared" si="669"/>
        <v>4.0206636765229155E-2</v>
      </c>
      <c r="G143" s="13">
        <v>6263.7</v>
      </c>
      <c r="H143" s="138">
        <f t="shared" si="670"/>
        <v>20.019999999999527</v>
      </c>
      <c r="I143" s="68">
        <f t="shared" si="671"/>
        <v>3.2064423545088033E-3</v>
      </c>
      <c r="J143" s="15">
        <f t="shared" si="672"/>
        <v>6.4959883569690666E-2</v>
      </c>
      <c r="K143" s="13">
        <v>20730.490000000002</v>
      </c>
      <c r="L143" s="138">
        <f t="shared" si="673"/>
        <v>52.690000000002328</v>
      </c>
      <c r="M143" s="68">
        <f t="shared" si="674"/>
        <v>2.5481434195128269E-3</v>
      </c>
      <c r="N143" s="15">
        <f t="shared" si="675"/>
        <v>7.3518483707813123E-2</v>
      </c>
      <c r="O143" s="13">
        <v>2226.98</v>
      </c>
      <c r="P143" s="138">
        <f t="shared" si="676"/>
        <v>21.929999999999836</v>
      </c>
      <c r="Q143" s="68">
        <f t="shared" si="677"/>
        <v>9.9453527130903309E-3</v>
      </c>
      <c r="R143" s="15">
        <f t="shared" si="678"/>
        <v>-1.4259066614053864E-3</v>
      </c>
      <c r="S143" s="18">
        <f t="shared" si="679"/>
        <v>2.9418481091617612E-3</v>
      </c>
      <c r="T143" s="121">
        <f t="shared" si="680"/>
        <v>268.68235817080324</v>
      </c>
      <c r="U143" s="121">
        <f t="shared" si="681"/>
        <v>268.68235817080324</v>
      </c>
      <c r="V143" s="134">
        <f t="shared" si="682"/>
        <v>2.194639368890043E-3</v>
      </c>
      <c r="W143" s="21">
        <f t="shared" si="934"/>
        <v>3.85081909322482E-2</v>
      </c>
      <c r="X143" s="18">
        <f t="shared" si="683"/>
        <v>5.2436261007644397E-3</v>
      </c>
      <c r="Y143" s="353">
        <v>93102.13</v>
      </c>
      <c r="Z143" s="15">
        <v>1.9999999999999999E-6</v>
      </c>
      <c r="AA143" s="21">
        <f t="shared" si="684"/>
        <v>-2.1926393688900432E-3</v>
      </c>
      <c r="AC143" s="13">
        <v>241.22</v>
      </c>
      <c r="AD143" s="68">
        <f t="shared" si="685"/>
        <v>2.9937629937629891E-3</v>
      </c>
      <c r="AE143" s="68">
        <f t="shared" si="935"/>
        <v>7.9912362487294603E-4</v>
      </c>
      <c r="AF143" s="68">
        <f t="shared" si="686"/>
        <v>0.46398009346361585</v>
      </c>
      <c r="AG143" s="68"/>
      <c r="AH143" s="15">
        <f t="shared" si="687"/>
        <v>6.1847955275784711E-2</v>
      </c>
      <c r="AJ143" s="13">
        <v>23.33</v>
      </c>
      <c r="AK143" s="68">
        <f t="shared" si="688"/>
        <v>-4.2844901456733347E-4</v>
      </c>
      <c r="AL143" s="68">
        <f t="shared" si="936"/>
        <v>-2.6230883834573765E-3</v>
      </c>
      <c r="AM143" s="68">
        <f t="shared" si="689"/>
        <v>0.25430107526881701</v>
      </c>
      <c r="AN143" s="68"/>
      <c r="AO143" s="15">
        <f t="shared" si="690"/>
        <v>0.10936757013789809</v>
      </c>
      <c r="AQ143" s="13">
        <v>22.55</v>
      </c>
      <c r="AR143" s="68">
        <f t="shared" si="691"/>
        <v>2.2222222222222539E-3</v>
      </c>
      <c r="AS143" s="68">
        <f t="shared" si="937"/>
        <v>2.7582853332210836E-5</v>
      </c>
      <c r="AT143" s="68">
        <f t="shared" si="692"/>
        <v>0.30573248407643322</v>
      </c>
      <c r="AU143" s="68"/>
      <c r="AV143" s="15">
        <f t="shared" si="693"/>
        <v>5.0302748020493802E-2</v>
      </c>
      <c r="AX143" s="13">
        <v>217.6</v>
      </c>
      <c r="AY143" s="68">
        <f t="shared" si="694"/>
        <v>3.1810428288230035E-3</v>
      </c>
      <c r="AZ143" s="68">
        <f t="shared" si="938"/>
        <v>9.8640345993296049E-4</v>
      </c>
      <c r="BA143" s="68">
        <f t="shared" si="695"/>
        <v>0.62266964951528714</v>
      </c>
      <c r="BB143" s="68"/>
      <c r="BC143" s="15">
        <f t="shared" si="696"/>
        <v>6.5674127038542515E-2</v>
      </c>
      <c r="BE143" s="13">
        <v>79.34</v>
      </c>
      <c r="BF143" s="68">
        <f t="shared" si="697"/>
        <v>3.6685641998735769E-3</v>
      </c>
      <c r="BG143" s="68">
        <f t="shared" si="939"/>
        <v>1.4739248309835339E-3</v>
      </c>
      <c r="BH143" s="68"/>
      <c r="BI143" s="68"/>
      <c r="BJ143" s="15">
        <f t="shared" si="698"/>
        <v>7.6964843219763837E-2</v>
      </c>
      <c r="BL143" s="13">
        <v>74.650000000000006</v>
      </c>
      <c r="BM143" s="68">
        <f t="shared" si="699"/>
        <v>6.3359396063628849E-3</v>
      </c>
      <c r="BN143" s="68">
        <f t="shared" si="940"/>
        <v>4.1413002374728423E-3</v>
      </c>
      <c r="BO143" s="68">
        <f t="shared" si="700"/>
        <v>0.25715729201751436</v>
      </c>
      <c r="BP143" s="68"/>
      <c r="BQ143" s="15">
        <f t="shared" si="701"/>
        <v>0.1247551604640651</v>
      </c>
      <c r="BS143" s="13">
        <v>42.86</v>
      </c>
      <c r="BT143" s="68">
        <f t="shared" si="702"/>
        <v>7.0044361428907634E-4</v>
      </c>
      <c r="BU143" s="68">
        <f t="shared" si="941"/>
        <v>-1.4941957546009666E-3</v>
      </c>
      <c r="BV143" s="68">
        <f t="shared" si="703"/>
        <v>0.15029522275899093</v>
      </c>
      <c r="BW143" s="68"/>
      <c r="BX143" s="15">
        <f t="shared" si="704"/>
        <v>0.12052287581699345</v>
      </c>
      <c r="BZ143" s="13"/>
      <c r="CA143" s="68">
        <f t="shared" si="705"/>
        <v>0</v>
      </c>
      <c r="CB143" s="68">
        <f t="shared" si="942"/>
        <v>0</v>
      </c>
      <c r="CC143" s="68">
        <f t="shared" si="706"/>
        <v>0</v>
      </c>
      <c r="CD143" s="68"/>
      <c r="CE143" s="15">
        <f t="shared" si="707"/>
        <v>0</v>
      </c>
      <c r="CG143" s="13">
        <v>30.84</v>
      </c>
      <c r="CH143" s="68">
        <f t="shared" si="708"/>
        <v>7.5138843515191256E-3</v>
      </c>
      <c r="CI143" s="68">
        <f t="shared" si="943"/>
        <v>5.319244982629083E-3</v>
      </c>
      <c r="CJ143" s="68">
        <f t="shared" si="709"/>
        <v>2.0178630499503785E-2</v>
      </c>
      <c r="CK143" s="68"/>
      <c r="CL143" s="15">
        <f t="shared" si="710"/>
        <v>-0.10244470314318975</v>
      </c>
      <c r="CN143" s="13">
        <v>33.46</v>
      </c>
      <c r="CO143" s="68">
        <f t="shared" si="711"/>
        <v>8.4388185654008779E-3</v>
      </c>
      <c r="CP143" s="68">
        <f t="shared" si="944"/>
        <v>6.2441791965108344E-3</v>
      </c>
      <c r="CQ143" s="68">
        <f t="shared" si="712"/>
        <v>6.7645181876196586E-2</v>
      </c>
      <c r="CR143" s="68"/>
      <c r="CS143" s="15">
        <f t="shared" si="713"/>
        <v>-2.9877502240806725E-4</v>
      </c>
      <c r="CU143" s="13">
        <v>37.74</v>
      </c>
      <c r="CV143" s="68">
        <f t="shared" si="714"/>
        <v>7.2057646116894351E-3</v>
      </c>
      <c r="CW143" s="68">
        <f t="shared" si="945"/>
        <v>5.0111252427993917E-3</v>
      </c>
      <c r="CX143" s="68">
        <f t="shared" si="715"/>
        <v>0.17387247278382592</v>
      </c>
      <c r="CY143" s="68"/>
      <c r="CZ143" s="15">
        <f t="shared" si="716"/>
        <v>1.2339055793991438E-2</v>
      </c>
      <c r="DB143" s="13">
        <v>20.38</v>
      </c>
      <c r="DC143" s="68">
        <f t="shared" si="717"/>
        <v>5.9230009871667046E-3</v>
      </c>
      <c r="DD143" s="68">
        <f t="shared" si="946"/>
        <v>3.7283616182766616E-3</v>
      </c>
      <c r="DE143" s="68">
        <f t="shared" si="718"/>
        <v>-6.8129858253315134E-2</v>
      </c>
      <c r="DF143" s="68"/>
      <c r="DG143" s="15">
        <f t="shared" si="719"/>
        <v>9.8231827111982194E-4</v>
      </c>
      <c r="DI143" s="13">
        <v>49.4</v>
      </c>
      <c r="DJ143" s="68">
        <f t="shared" si="720"/>
        <v>3.0456852791877886E-3</v>
      </c>
      <c r="DK143" s="68">
        <f t="shared" si="947"/>
        <v>8.5104591029774553E-4</v>
      </c>
      <c r="DL143" s="68">
        <f t="shared" si="721"/>
        <v>0.11891279728199321</v>
      </c>
      <c r="DM143" s="68"/>
      <c r="DN143" s="15">
        <f t="shared" si="722"/>
        <v>0.17172675521821637</v>
      </c>
      <c r="DP143" s="13">
        <v>43.62</v>
      </c>
      <c r="DQ143" s="68">
        <f t="shared" si="723"/>
        <v>2.9891929179120592E-3</v>
      </c>
      <c r="DR143" s="68">
        <f t="shared" si="948"/>
        <v>7.9455354902201614E-4</v>
      </c>
      <c r="DS143" s="68"/>
      <c r="DT143" s="68"/>
      <c r="DU143" s="15">
        <f t="shared" si="724"/>
        <v>0.14548319327731091</v>
      </c>
      <c r="DV143" s="18"/>
      <c r="DW143" s="13">
        <v>36.43</v>
      </c>
      <c r="DX143" s="68">
        <f t="shared" si="725"/>
        <v>-4.9166894291177198E-3</v>
      </c>
      <c r="DY143" s="68">
        <f t="shared" si="949"/>
        <v>-7.1113287980077624E-3</v>
      </c>
      <c r="DZ143" s="68">
        <f t="shared" si="726"/>
        <v>0.94397011739594461</v>
      </c>
      <c r="EA143" s="68"/>
      <c r="EB143" s="15">
        <f t="shared" si="727"/>
        <v>8.8437406632805526E-2</v>
      </c>
      <c r="ED143" s="13">
        <v>39.340000000000003</v>
      </c>
      <c r="EE143" s="68">
        <f t="shared" si="728"/>
        <v>5.0864699898278546E-4</v>
      </c>
      <c r="EF143" s="68">
        <f t="shared" si="950"/>
        <v>-1.6859923699072575E-3</v>
      </c>
      <c r="EG143" s="68">
        <f t="shared" si="729"/>
        <v>0.87066096053257258</v>
      </c>
      <c r="EH143" s="68"/>
      <c r="EI143" s="15">
        <f t="shared" si="730"/>
        <v>6.6702819956616075E-2</v>
      </c>
      <c r="EK143" s="13">
        <v>127.12</v>
      </c>
      <c r="EL143" s="68">
        <f t="shared" si="731"/>
        <v>4.9011857707510244E-3</v>
      </c>
      <c r="EM143" s="68">
        <f t="shared" si="951"/>
        <v>2.7065464018609813E-3</v>
      </c>
      <c r="EN143" s="68">
        <f t="shared" si="732"/>
        <v>0.96963123644251614</v>
      </c>
      <c r="EO143" s="68"/>
      <c r="EP143" s="15">
        <f t="shared" si="733"/>
        <v>0.14213836477987429</v>
      </c>
      <c r="ER143" s="13">
        <v>38.76</v>
      </c>
      <c r="ES143" s="68">
        <f t="shared" si="734"/>
        <v>1.0427528675703821E-2</v>
      </c>
      <c r="ET143" s="68">
        <f t="shared" si="952"/>
        <v>8.2328893068137777E-3</v>
      </c>
      <c r="EU143" s="68">
        <f t="shared" si="735"/>
        <v>0.11028358636493847</v>
      </c>
      <c r="EV143" s="68"/>
      <c r="EW143" s="15">
        <f t="shared" si="736"/>
        <v>-3.3427616353819121E-3</v>
      </c>
      <c r="EY143" s="13">
        <v>38.28</v>
      </c>
      <c r="EZ143" s="68">
        <f t="shared" si="737"/>
        <v>-2.085505735140727E-3</v>
      </c>
      <c r="FA143" s="68">
        <f t="shared" si="953"/>
        <v>-4.2801451040307701E-3</v>
      </c>
      <c r="FB143" s="68"/>
      <c r="FC143" s="68"/>
      <c r="FD143" s="15">
        <f t="shared" si="738"/>
        <v>0.55736371033360466</v>
      </c>
      <c r="FF143" s="13">
        <v>57.87</v>
      </c>
      <c r="FG143" s="68">
        <f t="shared" si="739"/>
        <v>-1.2962647108988659E-2</v>
      </c>
      <c r="FH143" s="68">
        <f t="shared" si="954"/>
        <v>-1.5157286477878703E-2</v>
      </c>
      <c r="FI143" s="68">
        <f t="shared" si="740"/>
        <v>-2.0480704129993244E-2</v>
      </c>
      <c r="FJ143" s="68"/>
      <c r="FK143" s="15">
        <f t="shared" si="741"/>
        <v>1.9017432646592679E-2</v>
      </c>
      <c r="FM143" s="13">
        <v>200.14</v>
      </c>
      <c r="FN143" s="68">
        <f t="shared" si="742"/>
        <v>2.0653781426895727E-2</v>
      </c>
      <c r="FO143" s="68">
        <f t="shared" si="955"/>
        <v>1.8459142058005685E-2</v>
      </c>
      <c r="FP143" s="68">
        <f t="shared" si="743"/>
        <v>0.721190230478156</v>
      </c>
      <c r="FQ143" s="68"/>
      <c r="FR143" s="15">
        <f t="shared" si="744"/>
        <v>0.10172850379830448</v>
      </c>
      <c r="FT143" s="13">
        <v>91.02</v>
      </c>
      <c r="FU143" s="68">
        <f t="shared" si="745"/>
        <v>8.9790488859328495E-3</v>
      </c>
      <c r="FV143" s="68">
        <f t="shared" si="956"/>
        <v>6.7844095170428061E-3</v>
      </c>
      <c r="FW143" s="68">
        <f t="shared" si="746"/>
        <v>3.3965693513574861E-2</v>
      </c>
      <c r="FX143" s="68"/>
      <c r="FY143" s="15">
        <f t="shared" si="747"/>
        <v>9.3147039254822487E-3</v>
      </c>
      <c r="GA143" s="13">
        <v>18.14</v>
      </c>
      <c r="GB143" s="68">
        <f t="shared" si="748"/>
        <v>-1.6510731975784884E-3</v>
      </c>
      <c r="GC143" s="68">
        <f t="shared" si="957"/>
        <v>-3.8457125664685312E-3</v>
      </c>
      <c r="GD143" s="68"/>
      <c r="GE143" s="68"/>
      <c r="GF143" s="15">
        <f t="shared" si="749"/>
        <v>4.0734366035570901E-2</v>
      </c>
      <c r="GG143" s="18"/>
      <c r="GH143" s="13">
        <v>19.18</v>
      </c>
      <c r="GI143" s="68">
        <f t="shared" si="750"/>
        <v>2.2933333333333319E-2</v>
      </c>
      <c r="GJ143" s="68">
        <f t="shared" si="958"/>
        <v>2.0738693964443278E-2</v>
      </c>
      <c r="GK143" s="68">
        <f t="shared" si="751"/>
        <v>-2.0811654526534419E-3</v>
      </c>
      <c r="GL143" s="68"/>
      <c r="GM143" s="15">
        <f t="shared" si="752"/>
        <v>1.4814814814814876E-2</v>
      </c>
      <c r="GO143" s="13">
        <v>25.53</v>
      </c>
      <c r="GP143" s="68">
        <f t="shared" si="753"/>
        <v>9.4899169632266505E-3</v>
      </c>
      <c r="GQ143" s="68">
        <f t="shared" si="959"/>
        <v>7.295277594336607E-3</v>
      </c>
      <c r="GR143" s="68"/>
      <c r="GS143" s="68"/>
      <c r="GT143" s="15">
        <f t="shared" si="754"/>
        <v>-6.3119266055045836E-2</v>
      </c>
      <c r="GV143" s="13">
        <v>15.78</v>
      </c>
      <c r="GW143" s="68">
        <f t="shared" si="755"/>
        <v>1.2690355329948969E-3</v>
      </c>
      <c r="GX143" s="68">
        <f t="shared" si="960"/>
        <v>-9.2560383589514617E-4</v>
      </c>
      <c r="GY143" s="68">
        <f t="shared" si="756"/>
        <v>0.33164556962025316</v>
      </c>
      <c r="GZ143" s="68"/>
      <c r="HA143" s="15">
        <f t="shared" si="757"/>
        <v>0.15014577259475209</v>
      </c>
      <c r="HD143" s="13">
        <v>321.67</v>
      </c>
      <c r="HE143" s="68">
        <f t="shared" si="758"/>
        <v>3.5040864920522698E-2</v>
      </c>
      <c r="HF143" s="68">
        <f t="shared" si="961"/>
        <v>3.2846225551632656E-2</v>
      </c>
      <c r="HG143" s="68">
        <f t="shared" si="759"/>
        <v>0.80703331273523982</v>
      </c>
      <c r="HH143" s="68"/>
      <c r="HI143" s="15">
        <f t="shared" si="760"/>
        <v>-0.20347167194928675</v>
      </c>
      <c r="HK143" s="13">
        <v>54.28</v>
      </c>
      <c r="HL143" s="68">
        <f t="shared" si="761"/>
        <v>6.1815336463223861E-2</v>
      </c>
      <c r="HM143" s="68">
        <f t="shared" si="962"/>
        <v>5.9620697094333819E-2</v>
      </c>
      <c r="HN143" s="68">
        <f t="shared" si="762"/>
        <v>20.887096774193552</v>
      </c>
      <c r="HO143" s="68"/>
      <c r="HP143" s="15">
        <f t="shared" si="763"/>
        <v>1.0576194086429114</v>
      </c>
      <c r="HR143" s="13">
        <v>112.22</v>
      </c>
      <c r="HS143" s="68">
        <f t="shared" si="764"/>
        <v>-6.0230292294066144E-3</v>
      </c>
      <c r="HT143" s="68">
        <f t="shared" si="963"/>
        <v>-8.2176685982966579E-3</v>
      </c>
      <c r="HU143" s="68">
        <f t="shared" si="765"/>
        <v>2.0829670329670327</v>
      </c>
      <c r="HV143" s="68"/>
      <c r="HW143" s="15">
        <f t="shared" si="766"/>
        <v>4.3227665706051931E-2</v>
      </c>
      <c r="HY143" s="13">
        <v>171.37</v>
      </c>
      <c r="HZ143" s="68">
        <f t="shared" si="767"/>
        <v>3.9250146455771292E-3</v>
      </c>
      <c r="IA143" s="68">
        <f t="shared" si="964"/>
        <v>1.7303752766870861E-3</v>
      </c>
      <c r="IB143" s="68">
        <f t="shared" si="768"/>
        <v>0.61822474032105756</v>
      </c>
      <c r="IC143" s="68"/>
      <c r="ID143" s="15">
        <f t="shared" si="769"/>
        <v>0.27611884727083191</v>
      </c>
      <c r="IF143" s="13">
        <v>280.81</v>
      </c>
      <c r="IG143" s="68">
        <f t="shared" si="770"/>
        <v>-4.6273225599770577E-4</v>
      </c>
      <c r="IH143" s="68">
        <f t="shared" si="965"/>
        <v>-2.6573716248877487E-3</v>
      </c>
      <c r="II143" s="68">
        <f t="shared" si="771"/>
        <v>0.6046285714285714</v>
      </c>
      <c r="IJ143" s="68"/>
      <c r="IK143" s="15">
        <f t="shared" si="772"/>
        <v>0.21122325741890957</v>
      </c>
      <c r="IM143" s="13">
        <v>253.78</v>
      </c>
      <c r="IN143" s="68">
        <f t="shared" si="773"/>
        <v>1.065046743718237E-3</v>
      </c>
      <c r="IO143" s="68">
        <f t="shared" si="966"/>
        <v>-1.129592625171806E-3</v>
      </c>
      <c r="IP143" s="68">
        <f t="shared" si="774"/>
        <v>3.9556727201718411</v>
      </c>
      <c r="IQ143" s="68"/>
      <c r="IR143" s="15">
        <f t="shared" si="775"/>
        <v>0.35342115087195358</v>
      </c>
      <c r="IT143" s="13">
        <v>76.2</v>
      </c>
      <c r="IU143" s="68">
        <f t="shared" si="776"/>
        <v>5.5423594615993891E-3</v>
      </c>
      <c r="IV143" s="68">
        <f t="shared" si="967"/>
        <v>3.3477200927093461E-3</v>
      </c>
      <c r="IW143" s="68">
        <f t="shared" si="777"/>
        <v>3.1753424657534248</v>
      </c>
      <c r="IX143" s="68"/>
      <c r="IY143" s="15">
        <f t="shared" si="778"/>
        <v>0.48277875072971399</v>
      </c>
      <c r="JA143" s="13">
        <v>702.91</v>
      </c>
      <c r="JB143" s="68">
        <f t="shared" si="779"/>
        <v>-1.0529427497571782E-2</v>
      </c>
      <c r="JC143" s="68">
        <f t="shared" si="968"/>
        <v>-1.2724066866461825E-2</v>
      </c>
      <c r="JD143" s="68">
        <f t="shared" si="780"/>
        <v>0.42174352750809063</v>
      </c>
      <c r="JE143" s="68"/>
      <c r="JF143" s="15">
        <f t="shared" si="781"/>
        <v>0.20050895800242521</v>
      </c>
      <c r="JH143" s="13">
        <v>505.62</v>
      </c>
      <c r="JI143" s="68">
        <f t="shared" si="782"/>
        <v>-3.9539757225888386E-4</v>
      </c>
      <c r="JJ143" s="68">
        <f t="shared" si="969"/>
        <v>-2.590036941148927E-3</v>
      </c>
      <c r="JK143" s="68">
        <f t="shared" si="783"/>
        <v>0.24325653446113749</v>
      </c>
      <c r="JL143" s="68"/>
      <c r="JM143" s="15">
        <f t="shared" si="784"/>
        <v>0.19957295373665482</v>
      </c>
      <c r="JO143" s="13">
        <v>19.46</v>
      </c>
      <c r="JP143" s="68">
        <f t="shared" si="785"/>
        <v>1.8315018315018389E-2</v>
      </c>
      <c r="JQ143" s="68">
        <f t="shared" si="970"/>
        <v>1.6120378946128347E-2</v>
      </c>
      <c r="JR143" s="68">
        <f t="shared" si="786"/>
        <v>-0.34334401889657501</v>
      </c>
      <c r="JS143" s="68"/>
      <c r="JT143" s="15">
        <f t="shared" si="787"/>
        <v>0.90971540726202171</v>
      </c>
      <c r="JV143" s="13">
        <v>2.0299999999999998</v>
      </c>
      <c r="JW143" s="68">
        <f t="shared" si="788"/>
        <v>8.5561497326203037E-2</v>
      </c>
      <c r="JX143" s="68">
        <f t="shared" si="971"/>
        <v>8.3366857957312995E-2</v>
      </c>
      <c r="JY143" s="68">
        <f t="shared" si="789"/>
        <v>-0.19762845849802374</v>
      </c>
      <c r="JZ143" s="68"/>
      <c r="KA143" s="15">
        <f t="shared" si="790"/>
        <v>0.12777777777777763</v>
      </c>
      <c r="KC143" s="13">
        <v>17.899999999999999</v>
      </c>
      <c r="KD143" s="68">
        <f t="shared" si="791"/>
        <v>-2.7173913043478264E-2</v>
      </c>
      <c r="KE143" s="68">
        <f t="shared" si="972"/>
        <v>-2.9368552412368305E-2</v>
      </c>
      <c r="KF143" s="68">
        <f t="shared" si="792"/>
        <v>-8.1108829568788593E-2</v>
      </c>
      <c r="KG143" s="68"/>
      <c r="KH143" s="15">
        <f t="shared" si="793"/>
        <v>-0.19296663660955821</v>
      </c>
      <c r="KI143" s="18"/>
      <c r="KJ143" s="13">
        <v>101.19</v>
      </c>
      <c r="KK143" s="68">
        <f t="shared" si="794"/>
        <v>-1.3646554245053179E-2</v>
      </c>
      <c r="KL143" s="68">
        <f t="shared" si="973"/>
        <v>-1.5841193613943223E-2</v>
      </c>
      <c r="KM143" s="68">
        <f t="shared" si="795"/>
        <v>3.795734597156398</v>
      </c>
      <c r="KN143" s="68"/>
      <c r="KO143" s="15">
        <f t="shared" si="796"/>
        <v>0.50557952685612273</v>
      </c>
      <c r="KQ143" s="13">
        <v>1.74</v>
      </c>
      <c r="KR143" s="68">
        <f t="shared" si="797"/>
        <v>-5.7142857142857195E-3</v>
      </c>
      <c r="KS143" s="68">
        <f t="shared" si="974"/>
        <v>-7.9089250831757621E-3</v>
      </c>
      <c r="KT143" s="68">
        <f t="shared" si="798"/>
        <v>-0.33587786259541985</v>
      </c>
      <c r="KU143" s="68"/>
      <c r="KV143" s="15">
        <f t="shared" si="799"/>
        <v>0.72277227722772275</v>
      </c>
      <c r="KW143" s="18"/>
      <c r="KX143" s="13">
        <v>52.76</v>
      </c>
      <c r="KY143" s="68">
        <f t="shared" si="800"/>
        <v>8.6714727085478907E-2</v>
      </c>
      <c r="KZ143" s="68">
        <f t="shared" si="975"/>
        <v>8.4520087716588865E-2</v>
      </c>
      <c r="LA143" s="68">
        <f t="shared" si="801"/>
        <v>-0.26650910607535111</v>
      </c>
      <c r="LB143" s="68"/>
      <c r="LC143" s="15">
        <f t="shared" si="802"/>
        <v>1.2252214255588358</v>
      </c>
      <c r="LD143" s="18"/>
      <c r="LE143" s="13">
        <v>59.17</v>
      </c>
      <c r="LF143" s="68">
        <f t="shared" si="803"/>
        <v>1.5793991416309043E-2</v>
      </c>
      <c r="LG143" s="68">
        <f t="shared" si="976"/>
        <v>1.3599352047419E-2</v>
      </c>
      <c r="LH143" s="68">
        <f t="shared" si="804"/>
        <v>0.65140943343566859</v>
      </c>
      <c r="LI143" s="68"/>
      <c r="LJ143" s="15">
        <f t="shared" si="805"/>
        <v>0.28323574062025597</v>
      </c>
      <c r="LL143" s="13">
        <v>119.64</v>
      </c>
      <c r="LM143" s="68">
        <f t="shared" si="806"/>
        <v>5.4626439196571617E-3</v>
      </c>
      <c r="LN143" s="68">
        <f t="shared" si="977"/>
        <v>3.2680045507671187E-3</v>
      </c>
      <c r="LO143" s="68">
        <f t="shared" si="807"/>
        <v>0.3673142857142857</v>
      </c>
      <c r="LP143" s="68"/>
      <c r="LQ143" s="15">
        <f t="shared" si="808"/>
        <v>0.5297276563099349</v>
      </c>
      <c r="LS143" s="13">
        <v>15.56</v>
      </c>
      <c r="LT143" s="68">
        <f t="shared" si="809"/>
        <v>1.0389610389610398E-2</v>
      </c>
      <c r="LU143" s="68">
        <f t="shared" si="978"/>
        <v>8.1949710207203548E-3</v>
      </c>
      <c r="LV143" s="68"/>
      <c r="LW143" s="68"/>
      <c r="LX143" s="15">
        <f t="shared" si="810"/>
        <v>0.68216216216216219</v>
      </c>
      <c r="LZ143" s="13">
        <v>14.26</v>
      </c>
      <c r="MA143" s="68">
        <f t="shared" si="811"/>
        <v>-1.4512785072563983E-2</v>
      </c>
      <c r="MB143" s="68">
        <f t="shared" si="979"/>
        <v>-1.6707424441454025E-2</v>
      </c>
      <c r="MC143" s="68">
        <f t="shared" si="812"/>
        <v>-0.35910112359550561</v>
      </c>
      <c r="MD143" s="68"/>
      <c r="ME143" s="15">
        <f t="shared" si="813"/>
        <v>5.7863501483679476E-2</v>
      </c>
      <c r="MG143" s="13">
        <v>64.53</v>
      </c>
      <c r="MH143" s="68">
        <f t="shared" si="814"/>
        <v>5.8562992125984259E-2</v>
      </c>
      <c r="MI143" s="68">
        <f t="shared" si="980"/>
        <v>5.6368352757094217E-2</v>
      </c>
      <c r="MJ143" s="68">
        <f t="shared" si="815"/>
        <v>7.6967654986522911</v>
      </c>
      <c r="MK143" s="68"/>
      <c r="ML143" s="15">
        <f t="shared" si="816"/>
        <v>2.0395666509656145</v>
      </c>
      <c r="MN143" s="13">
        <v>139.85</v>
      </c>
      <c r="MO143" s="68">
        <f t="shared" si="817"/>
        <v>1.7238871108524911E-2</v>
      </c>
      <c r="MP143" s="68">
        <f t="shared" si="981"/>
        <v>1.5044231739634867E-2</v>
      </c>
      <c r="MQ143" s="68">
        <f t="shared" si="818"/>
        <v>0.11080222398729141</v>
      </c>
      <c r="MR143" s="68"/>
      <c r="MS143" s="15">
        <f t="shared" si="819"/>
        <v>0.25549869826734889</v>
      </c>
      <c r="MU143" s="13">
        <v>15.45</v>
      </c>
      <c r="MV143" s="68">
        <f t="shared" si="820"/>
        <v>4.1105121293800499E-2</v>
      </c>
      <c r="MW143" s="68">
        <f t="shared" si="982"/>
        <v>3.8910481924910457E-2</v>
      </c>
      <c r="MX143" s="68">
        <f t="shared" si="821"/>
        <v>-0.2597029228557739</v>
      </c>
      <c r="MY143" s="68"/>
      <c r="MZ143" s="15">
        <f t="shared" si="822"/>
        <v>0.44798500468603558</v>
      </c>
      <c r="NB143" s="13">
        <v>266.18</v>
      </c>
      <c r="NC143" s="68">
        <f t="shared" si="823"/>
        <v>6.5418793722821639E-3</v>
      </c>
      <c r="ND143" s="68">
        <f t="shared" si="983"/>
        <v>4.3472400033921204E-3</v>
      </c>
      <c r="NE143" s="68">
        <f t="shared" si="824"/>
        <v>0.96486306931423937</v>
      </c>
      <c r="NF143" s="68"/>
      <c r="NG143" s="15">
        <f t="shared" si="825"/>
        <v>0.59589903471431149</v>
      </c>
      <c r="NI143" s="13">
        <v>6.02</v>
      </c>
      <c r="NJ143" s="68">
        <f t="shared" si="826"/>
        <v>-1.4729950900163788E-2</v>
      </c>
      <c r="NK143" s="68">
        <f t="shared" si="984"/>
        <v>-1.6924590269053831E-2</v>
      </c>
      <c r="NL143" s="68">
        <f t="shared" si="827"/>
        <v>-0.95220325526002381</v>
      </c>
      <c r="NM143" s="68"/>
      <c r="NN143" s="15">
        <f t="shared" si="828"/>
        <v>0.2285714285714284</v>
      </c>
      <c r="NP143" s="13">
        <v>561.16999999999996</v>
      </c>
      <c r="NQ143" s="68">
        <f t="shared" si="829"/>
        <v>2.7518181655736178E-3</v>
      </c>
      <c r="NR143" s="68">
        <f t="shared" si="985"/>
        <v>5.5717879668357477E-4</v>
      </c>
      <c r="NS143" s="68">
        <f t="shared" si="830"/>
        <v>3.275580952380952</v>
      </c>
      <c r="NT143" s="68"/>
      <c r="NU143" s="15">
        <f t="shared" si="831"/>
        <v>0.70604687927522558</v>
      </c>
      <c r="NW143" s="13">
        <v>182.97</v>
      </c>
      <c r="NX143" s="68">
        <f t="shared" si="832"/>
        <v>5.3296703296703231E-3</v>
      </c>
      <c r="NY143" s="68">
        <f t="shared" si="986"/>
        <v>3.13503096078028E-3</v>
      </c>
      <c r="NZ143" s="68">
        <f t="shared" si="833"/>
        <v>4.1021847974510743E-2</v>
      </c>
      <c r="OA143" s="68"/>
      <c r="OB143" s="15">
        <f t="shared" si="834"/>
        <v>-3.3438985736925581E-2</v>
      </c>
      <c r="OD143" s="13">
        <v>2.69</v>
      </c>
      <c r="OE143" s="68">
        <f t="shared" si="835"/>
        <v>-2.3593466424682377E-2</v>
      </c>
      <c r="OF143" s="68">
        <f t="shared" si="987"/>
        <v>-2.5788105793572418E-2</v>
      </c>
      <c r="OG143" s="68">
        <f t="shared" si="836"/>
        <v>-0.98807993973501129</v>
      </c>
      <c r="OH143" s="68"/>
      <c r="OI143" s="15">
        <f t="shared" si="837"/>
        <v>0.84246575342465757</v>
      </c>
      <c r="OK143" s="13">
        <v>227.26</v>
      </c>
      <c r="OL143" s="68">
        <f t="shared" si="838"/>
        <v>5.7662772839391196E-2</v>
      </c>
      <c r="OM143" s="68">
        <f t="shared" si="988"/>
        <v>5.5468133470501155E-2</v>
      </c>
      <c r="ON143" s="68">
        <f t="shared" si="839"/>
        <v>4.3535924617196704</v>
      </c>
      <c r="OO143" s="68"/>
      <c r="OP143" s="15">
        <f t="shared" si="840"/>
        <v>2.4118000300255216</v>
      </c>
      <c r="OR143" s="13">
        <v>7.68</v>
      </c>
      <c r="OS143" s="68">
        <f t="shared" si="841"/>
        <v>1.4531043593130703E-2</v>
      </c>
      <c r="OT143" s="68">
        <f t="shared" si="989"/>
        <v>1.2336404224240659E-2</v>
      </c>
      <c r="OU143" s="68">
        <f t="shared" si="842"/>
        <v>-2.5974025974026572E-3</v>
      </c>
      <c r="OV143" s="68"/>
      <c r="OW143" s="15">
        <f t="shared" si="843"/>
        <v>5.8571428571428559</v>
      </c>
      <c r="OY143" s="13">
        <v>150.16999999999999</v>
      </c>
      <c r="OZ143" s="68">
        <f t="shared" si="844"/>
        <v>1.0157406161711227E-2</v>
      </c>
      <c r="PA143" s="68">
        <f t="shared" si="990"/>
        <v>7.9627667928211833E-3</v>
      </c>
      <c r="PB143" s="68">
        <f t="shared" ref="PB143:PB206" si="998">IF(OY143&gt;0,(OY143-PB$10)/PB$10,0)</f>
        <v>3.6206153846153843</v>
      </c>
      <c r="PC143" s="68"/>
      <c r="PD143" s="15">
        <f t="shared" si="845"/>
        <v>0.31095591444783932</v>
      </c>
      <c r="PE143" s="18"/>
      <c r="PF143" s="13">
        <v>263.66000000000003</v>
      </c>
      <c r="PG143" s="68">
        <f t="shared" si="846"/>
        <v>9.9207109204429156E-3</v>
      </c>
      <c r="PH143" s="68">
        <f t="shared" si="991"/>
        <v>7.7260715515528721E-3</v>
      </c>
      <c r="PI143" s="68">
        <f t="shared" si="847"/>
        <v>-0.2427914991384261</v>
      </c>
      <c r="PJ143" s="68"/>
      <c r="PK143" s="15">
        <f t="shared" si="848"/>
        <v>0.26074690383971705</v>
      </c>
      <c r="PM143" s="13"/>
      <c r="PN143" s="68">
        <f t="shared" si="849"/>
        <v>0</v>
      </c>
      <c r="PO143" s="68">
        <f t="shared" si="850"/>
        <v>-2.194639368890043E-3</v>
      </c>
      <c r="PP143" s="68">
        <f t="shared" si="851"/>
        <v>0</v>
      </c>
      <c r="PQ143" s="68"/>
      <c r="PR143" s="15">
        <f t="shared" si="852"/>
        <v>0</v>
      </c>
      <c r="PT143" s="13">
        <v>8.24</v>
      </c>
      <c r="PU143" s="68">
        <f t="shared" si="853"/>
        <v>6.1855670103092841E-2</v>
      </c>
      <c r="PV143" s="68">
        <f t="shared" si="992"/>
        <v>5.96610307342028E-2</v>
      </c>
      <c r="PW143" s="68">
        <f t="shared" si="854"/>
        <v>-5.5045871559633072E-2</v>
      </c>
      <c r="PX143" s="68"/>
      <c r="PY143" s="15">
        <f t="shared" si="855"/>
        <v>0.60623781676413258</v>
      </c>
      <c r="QA143" s="13">
        <v>228.41</v>
      </c>
      <c r="QB143" s="68">
        <f t="shared" si="856"/>
        <v>1.142452287118622E-2</v>
      </c>
      <c r="QC143" s="68">
        <f t="shared" si="993"/>
        <v>9.2298835022961764E-3</v>
      </c>
      <c r="QD143" s="68">
        <f t="shared" si="857"/>
        <v>-0.32300898070482231</v>
      </c>
      <c r="QE143" s="68"/>
      <c r="QF143" s="15">
        <f t="shared" si="858"/>
        <v>0.19124856576614158</v>
      </c>
      <c r="QH143" s="13">
        <v>1.58</v>
      </c>
      <c r="QI143" s="68">
        <f t="shared" si="859"/>
        <v>-1.8633540372670822E-2</v>
      </c>
      <c r="QJ143" s="68">
        <f t="shared" si="994"/>
        <v>-2.0828179741560864E-2</v>
      </c>
      <c r="QK143" s="68">
        <f t="shared" si="860"/>
        <v>-0.37051792828685248</v>
      </c>
      <c r="QL143" s="68"/>
      <c r="QM143" s="15">
        <f t="shared" si="861"/>
        <v>0.2153846153846154</v>
      </c>
      <c r="QO143" s="13">
        <v>14.26</v>
      </c>
      <c r="QP143" s="68">
        <f t="shared" si="862"/>
        <v>-8.2368082368082338E-2</v>
      </c>
      <c r="QQ143" s="68">
        <f t="shared" si="995"/>
        <v>-8.4562721736972379E-2</v>
      </c>
      <c r="QR143" s="68">
        <f t="shared" si="863"/>
        <v>-0.98261781125819747</v>
      </c>
      <c r="QS143" s="68"/>
      <c r="QT143" s="15">
        <f t="shared" si="864"/>
        <v>0.24216027874564452</v>
      </c>
      <c r="QV143" s="13">
        <v>2.25</v>
      </c>
      <c r="QW143" s="68">
        <f t="shared" si="865"/>
        <v>-7.0609002647837663E-3</v>
      </c>
      <c r="QX143" s="68">
        <f t="shared" si="996"/>
        <v>-9.2555396336738097E-3</v>
      </c>
      <c r="QY143" s="68">
        <f t="shared" si="866"/>
        <v>-0.36260623229461753</v>
      </c>
      <c r="QZ143" s="68"/>
      <c r="RA143" s="15">
        <f t="shared" si="867"/>
        <v>-8.0506742950551727E-2</v>
      </c>
      <c r="RC143" s="13">
        <v>45.81</v>
      </c>
      <c r="RD143" s="68">
        <f t="shared" si="868"/>
        <v>4.3677658877490995E-4</v>
      </c>
      <c r="RE143" s="68">
        <f t="shared" si="997"/>
        <v>-1.7578627801151331E-3</v>
      </c>
      <c r="RF143" s="68">
        <f t="shared" si="869"/>
        <v>-1.0369410239792544E-2</v>
      </c>
      <c r="RG143" s="68"/>
      <c r="RH143" s="15">
        <f t="shared" si="870"/>
        <v>0.85090909090909095</v>
      </c>
      <c r="RJ143" s="13">
        <v>237.56</v>
      </c>
      <c r="RK143" s="68">
        <f t="shared" si="871"/>
        <v>2.5743827811775212E-3</v>
      </c>
      <c r="RL143" s="68">
        <f t="shared" si="872"/>
        <v>3.7974341228747812E-4</v>
      </c>
      <c r="RM143" s="68">
        <f t="shared" si="873"/>
        <v>0.10195750997309579</v>
      </c>
      <c r="RN143" s="68"/>
      <c r="RO143" s="15">
        <f t="shared" si="874"/>
        <v>0.20760471736478245</v>
      </c>
      <c r="RQ143" s="13">
        <v>14.72</v>
      </c>
      <c r="RR143" s="68">
        <f t="shared" si="875"/>
        <v>-1.075268817204302E-2</v>
      </c>
      <c r="RS143" s="68">
        <f t="shared" si="876"/>
        <v>-1.2947327540933064E-2</v>
      </c>
      <c r="RT143" s="68">
        <f t="shared" si="877"/>
        <v>5.4644808743169442E-3</v>
      </c>
      <c r="RU143" s="68"/>
      <c r="RV143" s="15">
        <f t="shared" si="878"/>
        <v>-0.29366602687140114</v>
      </c>
      <c r="RX143" s="13">
        <v>150.91</v>
      </c>
      <c r="RY143" s="68">
        <f t="shared" si="879"/>
        <v>1.5681787589177439E-2</v>
      </c>
      <c r="RZ143" s="68">
        <f t="shared" si="880"/>
        <v>1.3487148220287395E-2</v>
      </c>
      <c r="SA143" s="68">
        <f t="shared" si="881"/>
        <v>0.13415000751540654</v>
      </c>
      <c r="SB143" s="68"/>
      <c r="SC143" s="15">
        <f t="shared" si="882"/>
        <v>0.99537220679624494</v>
      </c>
      <c r="SE143" s="13">
        <v>16.559999999999999</v>
      </c>
      <c r="SF143" s="68">
        <f t="shared" si="883"/>
        <v>0.30188679245283001</v>
      </c>
      <c r="SG143" s="68">
        <f t="shared" si="884"/>
        <v>0.29969215308393998</v>
      </c>
      <c r="SH143" s="68">
        <f t="shared" si="885"/>
        <v>0.32479999999999992</v>
      </c>
      <c r="SI143" s="68"/>
      <c r="SJ143" s="15">
        <f t="shared" si="886"/>
        <v>8.5190039318479613E-2</v>
      </c>
      <c r="SL143" s="13">
        <v>1.32</v>
      </c>
      <c r="SM143" s="68">
        <f t="shared" si="887"/>
        <v>-5.7142857142857037E-2</v>
      </c>
      <c r="SN143" s="68">
        <f t="shared" si="888"/>
        <v>-5.9337496511747079E-2</v>
      </c>
      <c r="SO143" s="68">
        <f t="shared" si="889"/>
        <v>-7.0422535211267512E-2</v>
      </c>
      <c r="SP143" s="68"/>
      <c r="SQ143" s="15">
        <f t="shared" si="890"/>
        <v>0.30693069306930698</v>
      </c>
      <c r="SS143" s="13">
        <v>16.91</v>
      </c>
      <c r="ST143" s="68">
        <f t="shared" si="891"/>
        <v>4.7058823529411868E-2</v>
      </c>
      <c r="SU143" s="68">
        <f t="shared" si="892"/>
        <v>4.4864184160521826E-2</v>
      </c>
      <c r="SV143" s="68">
        <f t="shared" si="893"/>
        <v>4.7707558859975185E-2</v>
      </c>
      <c r="SW143" s="68"/>
      <c r="SX143" s="15">
        <f t="shared" si="894"/>
        <v>1.013095238095238</v>
      </c>
      <c r="SZ143" s="13">
        <v>58.55</v>
      </c>
      <c r="TA143" s="68">
        <f t="shared" si="895"/>
        <v>5.6681552731019979E-3</v>
      </c>
      <c r="TB143" s="68">
        <f t="shared" si="896"/>
        <v>3.4735159042119548E-3</v>
      </c>
      <c r="TC143" s="68">
        <f t="shared" si="897"/>
        <v>0.4503344067376765</v>
      </c>
      <c r="TD143" s="68"/>
      <c r="TE143" s="15">
        <f t="shared" si="898"/>
        <v>2.7532051282051282</v>
      </c>
      <c r="TG143" s="417">
        <v>0.33</v>
      </c>
      <c r="TH143" s="68">
        <f t="shared" si="899"/>
        <v>0.17857142857142852</v>
      </c>
      <c r="TI143" s="68">
        <f t="shared" si="900"/>
        <v>0.17637678920253846</v>
      </c>
      <c r="TJ143" s="68">
        <f t="shared" si="901"/>
        <v>0.50000000000000011</v>
      </c>
      <c r="TK143" s="68"/>
      <c r="TL143" s="15">
        <f t="shared" si="902"/>
        <v>0.94690265486725655</v>
      </c>
      <c r="TN143" s="13">
        <v>82.29</v>
      </c>
      <c r="TO143" s="68">
        <f t="shared" si="903"/>
        <v>9.3700159489633325E-2</v>
      </c>
      <c r="TP143" s="68">
        <f t="shared" si="904"/>
        <v>9.1505520120743283E-2</v>
      </c>
      <c r="TQ143" s="68">
        <f t="shared" si="905"/>
        <v>0.19944903179727883</v>
      </c>
      <c r="TR143" s="68"/>
      <c r="TS143" s="15">
        <f t="shared" si="906"/>
        <v>1.7660504201680673</v>
      </c>
      <c r="TU143" s="417">
        <v>3.22</v>
      </c>
      <c r="TV143" s="68">
        <f t="shared" si="907"/>
        <v>-1.8292682926829149E-2</v>
      </c>
      <c r="TW143" s="68">
        <f t="shared" si="908"/>
        <v>-2.0487322295719191E-2</v>
      </c>
      <c r="TX143" s="68">
        <f t="shared" si="909"/>
        <v>-0.26984126984126983</v>
      </c>
      <c r="TY143" s="68"/>
      <c r="TZ143" s="15">
        <f t="shared" si="910"/>
        <v>0.88304093567251474</v>
      </c>
      <c r="UB143" s="13"/>
      <c r="UC143" s="68">
        <f t="shared" si="911"/>
        <v>0</v>
      </c>
      <c r="UD143" s="68">
        <f t="shared" si="912"/>
        <v>-2.194639368890043E-3</v>
      </c>
      <c r="UE143" s="68">
        <f t="shared" si="913"/>
        <v>0</v>
      </c>
      <c r="UF143" s="68"/>
      <c r="UG143" s="15">
        <f t="shared" si="914"/>
        <v>0</v>
      </c>
      <c r="UI143" s="417"/>
      <c r="UJ143" s="68">
        <f t="shared" si="915"/>
        <v>0</v>
      </c>
      <c r="UK143" s="68">
        <f t="shared" si="916"/>
        <v>-2.194639368890043E-3</v>
      </c>
      <c r="UL143" s="68">
        <f t="shared" si="917"/>
        <v>0</v>
      </c>
      <c r="UM143" s="68"/>
      <c r="UN143" s="15">
        <f t="shared" si="918"/>
        <v>0</v>
      </c>
      <c r="UP143" s="417"/>
      <c r="UQ143" s="68">
        <f t="shared" si="919"/>
        <v>0</v>
      </c>
      <c r="UR143" s="68">
        <f t="shared" si="920"/>
        <v>-2.194639368890043E-3</v>
      </c>
      <c r="US143" s="68">
        <f t="shared" si="921"/>
        <v>0</v>
      </c>
      <c r="UT143" s="68"/>
      <c r="UU143" s="15">
        <f t="shared" si="922"/>
        <v>0</v>
      </c>
      <c r="UW143" s="417"/>
      <c r="UX143" s="68">
        <f t="shared" si="923"/>
        <v>0</v>
      </c>
      <c r="UY143" s="68">
        <f t="shared" si="924"/>
        <v>-2.194639368890043E-3</v>
      </c>
      <c r="UZ143" s="68">
        <f t="shared" si="925"/>
        <v>0</v>
      </c>
      <c r="VA143" s="68"/>
      <c r="VB143" s="15">
        <f t="shared" si="926"/>
        <v>0</v>
      </c>
      <c r="VD143" s="417"/>
      <c r="VE143" s="68">
        <f t="shared" si="927"/>
        <v>0</v>
      </c>
      <c r="VF143" s="68">
        <f t="shared" si="928"/>
        <v>-2.194639368890043E-3</v>
      </c>
      <c r="VG143" s="68">
        <f t="shared" si="929"/>
        <v>0</v>
      </c>
      <c r="VH143" s="68"/>
      <c r="VI143" s="15">
        <f t="shared" si="930"/>
        <v>0</v>
      </c>
      <c r="VM143" s="21">
        <f t="shared" si="931"/>
        <v>1.8174843519070241E-2</v>
      </c>
      <c r="VN143" s="49"/>
      <c r="VO143" s="21">
        <f t="shared" si="932"/>
        <v>1.0820667552369907</v>
      </c>
      <c r="VP143" s="14"/>
      <c r="VQ143" s="21">
        <f t="shared" si="933"/>
        <v>0.56134879512522906</v>
      </c>
    </row>
    <row r="144" spans="1:589" ht="15.75" customHeight="1" x14ac:dyDescent="0.2">
      <c r="A144" s="127">
        <v>45855</v>
      </c>
      <c r="B144" s="4">
        <f t="shared" si="666"/>
        <v>45855</v>
      </c>
      <c r="C144" s="13">
        <v>44484.49</v>
      </c>
      <c r="D144" s="138">
        <f t="shared" si="667"/>
        <v>229.70999999999913</v>
      </c>
      <c r="E144" s="68">
        <f t="shared" si="668"/>
        <v>5.1906257357962043E-3</v>
      </c>
      <c r="F144" s="15">
        <f t="shared" si="669"/>
        <v>4.5605960104568771E-2</v>
      </c>
      <c r="G144" s="13">
        <v>6297.36</v>
      </c>
      <c r="H144" s="138">
        <f t="shared" si="670"/>
        <v>33.659999999999854</v>
      </c>
      <c r="I144" s="68">
        <f t="shared" si="671"/>
        <v>5.3738205852770496E-3</v>
      </c>
      <c r="J144" s="15">
        <f t="shared" si="672"/>
        <v>7.0682786914511714E-2</v>
      </c>
      <c r="K144" s="13">
        <v>20885.650000000001</v>
      </c>
      <c r="L144" s="138">
        <f t="shared" si="673"/>
        <v>155.15999999999985</v>
      </c>
      <c r="M144" s="68">
        <f t="shared" si="674"/>
        <v>7.4846277150226476E-3</v>
      </c>
      <c r="N144" s="15">
        <f t="shared" si="675"/>
        <v>8.1553369903561712E-2</v>
      </c>
      <c r="O144" s="13">
        <v>2253.6799999999998</v>
      </c>
      <c r="P144" s="138">
        <f t="shared" si="676"/>
        <v>26.699999999999818</v>
      </c>
      <c r="Q144" s="68">
        <f t="shared" si="677"/>
        <v>1.198933084266577E-2</v>
      </c>
      <c r="R144" s="15">
        <f t="shared" si="678"/>
        <v>1.0546328514546035E-2</v>
      </c>
      <c r="S144" s="18">
        <f t="shared" si="679"/>
        <v>4.3308459219581225E-3</v>
      </c>
      <c r="T144" s="121">
        <f t="shared" si="680"/>
        <v>269.54852735519489</v>
      </c>
      <c r="U144" s="121">
        <f t="shared" si="681"/>
        <v>269.54852735519489</v>
      </c>
      <c r="V144" s="134">
        <f t="shared" si="682"/>
        <v>3.2237664962022614E-3</v>
      </c>
      <c r="W144" s="21">
        <f t="shared" si="934"/>
        <v>4.1856098844207199E-2</v>
      </c>
      <c r="X144" s="18">
        <f t="shared" si="683"/>
        <v>7.5096012196904181E-3</v>
      </c>
      <c r="Y144" s="353">
        <f>93129.13+476.36</f>
        <v>93605.49</v>
      </c>
      <c r="Z144" s="15">
        <v>1.9999999999999999E-6</v>
      </c>
      <c r="AA144" s="21">
        <f t="shared" si="684"/>
        <v>-3.2217664962022616E-3</v>
      </c>
      <c r="AC144" s="13">
        <v>242.95</v>
      </c>
      <c r="AD144" s="68">
        <f t="shared" si="685"/>
        <v>7.171876295497843E-3</v>
      </c>
      <c r="AE144" s="68">
        <f t="shared" si="935"/>
        <v>3.9481097992955811E-3</v>
      </c>
      <c r="AF144" s="68">
        <f t="shared" si="686"/>
        <v>0.47447957759300829</v>
      </c>
      <c r="AG144" s="68"/>
      <c r="AH144" s="15">
        <f t="shared" si="687"/>
        <v>6.9463397455649958E-2</v>
      </c>
      <c r="AJ144" s="13">
        <v>23.43</v>
      </c>
      <c r="AK144" s="68">
        <f t="shared" si="688"/>
        <v>4.2863266180883592E-3</v>
      </c>
      <c r="AL144" s="68">
        <f t="shared" si="936"/>
        <v>1.0625601218860977E-3</v>
      </c>
      <c r="AM144" s="68">
        <f t="shared" si="689"/>
        <v>0.25967741935483862</v>
      </c>
      <c r="AN144" s="68"/>
      <c r="AO144" s="15">
        <f t="shared" si="690"/>
        <v>0.11412268188302417</v>
      </c>
      <c r="AQ144" s="13">
        <v>22.69</v>
      </c>
      <c r="AR144" s="68">
        <f t="shared" si="691"/>
        <v>6.2084257206208677E-3</v>
      </c>
      <c r="AS144" s="68">
        <f t="shared" si="937"/>
        <v>2.9846592244186063E-3</v>
      </c>
      <c r="AT144" s="68">
        <f t="shared" si="692"/>
        <v>0.31383902721482348</v>
      </c>
      <c r="AU144" s="68"/>
      <c r="AV144" s="15">
        <f t="shared" si="693"/>
        <v>5.6823474615743011E-2</v>
      </c>
      <c r="AX144" s="13">
        <v>218.77</v>
      </c>
      <c r="AY144" s="68">
        <f t="shared" si="694"/>
        <v>5.3768382352941914E-3</v>
      </c>
      <c r="AZ144" s="68">
        <f t="shared" si="938"/>
        <v>2.1530717390919299E-3</v>
      </c>
      <c r="BA144" s="68">
        <f t="shared" si="695"/>
        <v>0.6313944817300523</v>
      </c>
      <c r="BB144" s="68"/>
      <c r="BC144" s="15">
        <f t="shared" si="696"/>
        <v>7.1404084431167109E-2</v>
      </c>
      <c r="BE144" s="13">
        <v>79.849999999999994</v>
      </c>
      <c r="BF144" s="68">
        <f t="shared" si="697"/>
        <v>6.4280312578773747E-3</v>
      </c>
      <c r="BG144" s="68">
        <f t="shared" si="939"/>
        <v>3.2042647616751132E-3</v>
      </c>
      <c r="BH144" s="68"/>
      <c r="BI144" s="68"/>
      <c r="BJ144" s="15">
        <f t="shared" si="698"/>
        <v>8.3887606895615474E-2</v>
      </c>
      <c r="BL144" s="13">
        <v>75.42</v>
      </c>
      <c r="BM144" s="68">
        <f t="shared" si="699"/>
        <v>1.0314802411252457E-2</v>
      </c>
      <c r="BN144" s="68">
        <f t="shared" si="940"/>
        <v>7.0910359150501961E-3</v>
      </c>
      <c r="BO144" s="68">
        <f t="shared" si="700"/>
        <v>0.27012462108454022</v>
      </c>
      <c r="BP144" s="68"/>
      <c r="BQ144" s="15">
        <f t="shared" si="701"/>
        <v>0.13635678770528847</v>
      </c>
      <c r="BS144" s="13">
        <v>43.39</v>
      </c>
      <c r="BT144" s="68">
        <f t="shared" si="702"/>
        <v>1.2365842277181549E-2</v>
      </c>
      <c r="BU144" s="68">
        <f t="shared" si="941"/>
        <v>9.1420757809792877E-3</v>
      </c>
      <c r="BV144" s="68">
        <f t="shared" si="703"/>
        <v>0.164519592055824</v>
      </c>
      <c r="BW144" s="68"/>
      <c r="BX144" s="15">
        <f t="shared" si="704"/>
        <v>0.13437908496732029</v>
      </c>
      <c r="BZ144" s="13"/>
      <c r="CA144" s="68">
        <f t="shared" si="705"/>
        <v>0</v>
      </c>
      <c r="CB144" s="68">
        <f t="shared" si="942"/>
        <v>0</v>
      </c>
      <c r="CC144" s="68">
        <f t="shared" si="706"/>
        <v>0</v>
      </c>
      <c r="CD144" s="68"/>
      <c r="CE144" s="15">
        <f t="shared" si="707"/>
        <v>0</v>
      </c>
      <c r="CG144" s="13">
        <v>31.23</v>
      </c>
      <c r="CH144" s="68">
        <f t="shared" si="708"/>
        <v>1.2645914396887179E-2</v>
      </c>
      <c r="CI144" s="68">
        <f t="shared" si="943"/>
        <v>9.4221479006849178E-3</v>
      </c>
      <c r="CJ144" s="68">
        <f t="shared" si="709"/>
        <v>3.3079722130334104E-2</v>
      </c>
      <c r="CK144" s="68"/>
      <c r="CL144" s="15">
        <f t="shared" si="710"/>
        <v>-9.1094295692665861E-2</v>
      </c>
      <c r="CN144" s="13">
        <v>33.840000000000003</v>
      </c>
      <c r="CO144" s="68">
        <f t="shared" si="711"/>
        <v>1.1356843992827333E-2</v>
      </c>
      <c r="CP144" s="68">
        <f t="shared" si="944"/>
        <v>8.1330774966250716E-3</v>
      </c>
      <c r="CQ144" s="68">
        <f t="shared" si="712"/>
        <v>7.9770261646458313E-2</v>
      </c>
      <c r="CR144" s="68"/>
      <c r="CS144" s="15">
        <f t="shared" si="713"/>
        <v>1.1054675829100823E-2</v>
      </c>
      <c r="CU144" s="13">
        <v>38.21</v>
      </c>
      <c r="CV144" s="68">
        <f t="shared" si="714"/>
        <v>1.2453630100688893E-2</v>
      </c>
      <c r="CW144" s="68">
        <f t="shared" si="945"/>
        <v>9.2298636044866322E-3</v>
      </c>
      <c r="CX144" s="68">
        <f t="shared" si="715"/>
        <v>0.18849144634525669</v>
      </c>
      <c r="CY144" s="68"/>
      <c r="CZ144" s="15">
        <f t="shared" si="716"/>
        <v>2.4946351931330463E-2</v>
      </c>
      <c r="DB144" s="13">
        <v>20.63</v>
      </c>
      <c r="DC144" s="68">
        <f t="shared" si="717"/>
        <v>1.2266928361138371E-2</v>
      </c>
      <c r="DD144" s="68">
        <f t="shared" si="946"/>
        <v>9.0431618649361098E-3</v>
      </c>
      <c r="DE144" s="68">
        <f t="shared" si="718"/>
        <v>-5.6698673982624688E-2</v>
      </c>
      <c r="DF144" s="68"/>
      <c r="DG144" s="15">
        <f t="shared" si="719"/>
        <v>1.3261296660117858E-2</v>
      </c>
      <c r="DI144" s="13">
        <v>49.74</v>
      </c>
      <c r="DJ144" s="68">
        <f t="shared" si="720"/>
        <v>6.8825910931174785E-3</v>
      </c>
      <c r="DK144" s="68">
        <f t="shared" si="947"/>
        <v>3.6588245969152171E-3</v>
      </c>
      <c r="DL144" s="68">
        <f t="shared" si="721"/>
        <v>0.12661381653454143</v>
      </c>
      <c r="DM144" s="68"/>
      <c r="DN144" s="15">
        <f t="shared" si="722"/>
        <v>0.17979127134724873</v>
      </c>
      <c r="DP144" s="13">
        <v>43.79</v>
      </c>
      <c r="DQ144" s="68">
        <f t="shared" si="723"/>
        <v>3.8972948188904567E-3</v>
      </c>
      <c r="DR144" s="68">
        <f t="shared" si="948"/>
        <v>6.7352832268819524E-4</v>
      </c>
      <c r="DS144" s="68"/>
      <c r="DT144" s="68"/>
      <c r="DU144" s="15">
        <f t="shared" si="724"/>
        <v>0.14994747899159666</v>
      </c>
      <c r="DV144" s="18"/>
      <c r="DW144" s="13">
        <v>36.83</v>
      </c>
      <c r="DX144" s="68">
        <f t="shared" si="725"/>
        <v>1.0979961570134466E-2</v>
      </c>
      <c r="DY144" s="68">
        <f t="shared" si="949"/>
        <v>7.7561950739322046E-3</v>
      </c>
      <c r="DZ144" s="68">
        <f t="shared" si="726"/>
        <v>0.96531483457844192</v>
      </c>
      <c r="EA144" s="68"/>
      <c r="EB144" s="15">
        <f t="shared" si="727"/>
        <v>0.10038840752913056</v>
      </c>
      <c r="ED144" s="13">
        <v>39.65</v>
      </c>
      <c r="EE144" s="68">
        <f t="shared" si="728"/>
        <v>7.880020335536227E-3</v>
      </c>
      <c r="EF144" s="68">
        <f t="shared" si="950"/>
        <v>4.656253839333966E-3</v>
      </c>
      <c r="EG144" s="68">
        <f t="shared" si="729"/>
        <v>0.88540180694246295</v>
      </c>
      <c r="EH144" s="68"/>
      <c r="EI144" s="15">
        <f t="shared" si="730"/>
        <v>7.5108459869848043E-2</v>
      </c>
      <c r="EK144" s="13">
        <v>128.07</v>
      </c>
      <c r="EL144" s="68">
        <f t="shared" si="731"/>
        <v>7.4732536186279779E-3</v>
      </c>
      <c r="EM144" s="68">
        <f t="shared" si="951"/>
        <v>4.2494871224257168E-3</v>
      </c>
      <c r="EN144" s="68">
        <f t="shared" si="732"/>
        <v>0.98435079020762284</v>
      </c>
      <c r="EO144" s="68"/>
      <c r="EP144" s="15">
        <f t="shared" si="733"/>
        <v>0.15067385444743933</v>
      </c>
      <c r="ER144" s="13">
        <v>39</v>
      </c>
      <c r="ES144" s="68">
        <f t="shared" si="734"/>
        <v>6.1919504643963364E-3</v>
      </c>
      <c r="ET144" s="68">
        <f t="shared" si="952"/>
        <v>2.9681839681940749E-3</v>
      </c>
      <c r="EU144" s="68">
        <f t="shared" si="735"/>
        <v>0.11715840733314248</v>
      </c>
      <c r="EV144" s="68"/>
      <c r="EW144" s="15">
        <f t="shared" si="736"/>
        <v>2.8284906145538552E-3</v>
      </c>
      <c r="EY144" s="13">
        <v>37.840000000000003</v>
      </c>
      <c r="EZ144" s="68">
        <f t="shared" si="737"/>
        <v>-1.1494252873563159E-2</v>
      </c>
      <c r="FA144" s="68">
        <f t="shared" si="953"/>
        <v>-1.471801936976542E-2</v>
      </c>
      <c r="FB144" s="68"/>
      <c r="FC144" s="68"/>
      <c r="FD144" s="15">
        <f t="shared" si="738"/>
        <v>0.53946297803091969</v>
      </c>
      <c r="FF144" s="13">
        <v>58.12</v>
      </c>
      <c r="FG144" s="68">
        <f t="shared" si="739"/>
        <v>4.3200276481769485E-3</v>
      </c>
      <c r="FH144" s="68">
        <f t="shared" si="954"/>
        <v>1.096261151974687E-3</v>
      </c>
      <c r="FI144" s="68">
        <f t="shared" si="740"/>
        <v>-1.6249153689911998E-2</v>
      </c>
      <c r="FJ144" s="68"/>
      <c r="FK144" s="15">
        <f t="shared" si="741"/>
        <v>2.3419616129600251E-2</v>
      </c>
      <c r="FM144" s="13">
        <v>203.79</v>
      </c>
      <c r="FN144" s="68">
        <f t="shared" si="742"/>
        <v>1.8237233936244657E-2</v>
      </c>
      <c r="FO144" s="68">
        <f t="shared" si="955"/>
        <v>1.5013467440042396E-2</v>
      </c>
      <c r="FP144" s="68">
        <f t="shared" si="743"/>
        <v>0.75257997936016507</v>
      </c>
      <c r="FQ144" s="68"/>
      <c r="FR144" s="15">
        <f t="shared" si="744"/>
        <v>0.12182098425630296</v>
      </c>
      <c r="FT144" s="13">
        <v>91.59</v>
      </c>
      <c r="FU144" s="68">
        <f t="shared" si="745"/>
        <v>6.2623599208965876E-3</v>
      </c>
      <c r="FV144" s="68">
        <f t="shared" si="956"/>
        <v>3.0385934246943262E-3</v>
      </c>
      <c r="FW144" s="68">
        <f t="shared" si="746"/>
        <v>4.0440758832216317E-2</v>
      </c>
      <c r="FX144" s="68"/>
      <c r="FY144" s="15">
        <f t="shared" si="747"/>
        <v>1.5635395874916795E-2</v>
      </c>
      <c r="GA144" s="13">
        <v>18.2</v>
      </c>
      <c r="GB144" s="68">
        <f t="shared" si="748"/>
        <v>3.3076074972435898E-3</v>
      </c>
      <c r="GC144" s="68">
        <f t="shared" si="957"/>
        <v>8.3841001041328345E-5</v>
      </c>
      <c r="GD144" s="68"/>
      <c r="GE144" s="68"/>
      <c r="GF144" s="15">
        <f t="shared" si="749"/>
        <v>4.417670682730921E-2</v>
      </c>
      <c r="GG144" s="18"/>
      <c r="GH144" s="13">
        <v>19.3</v>
      </c>
      <c r="GI144" s="68">
        <f t="shared" si="750"/>
        <v>6.2565172054223671E-3</v>
      </c>
      <c r="GJ144" s="68">
        <f t="shared" si="958"/>
        <v>3.0327507092201057E-3</v>
      </c>
      <c r="GK144" s="68">
        <f t="shared" si="751"/>
        <v>4.1623309053070686E-3</v>
      </c>
      <c r="GL144" s="68"/>
      <c r="GM144" s="15">
        <f t="shared" si="752"/>
        <v>2.1164021164021277E-2</v>
      </c>
      <c r="GO144" s="13">
        <v>25.57</v>
      </c>
      <c r="GP144" s="68">
        <f t="shared" si="753"/>
        <v>1.5667841754797942E-3</v>
      </c>
      <c r="GQ144" s="68">
        <f t="shared" si="959"/>
        <v>-1.6569823207224672E-3</v>
      </c>
      <c r="GR144" s="68"/>
      <c r="GS144" s="68"/>
      <c r="GT144" s="15">
        <f t="shared" si="754"/>
        <v>-6.1651376146788978E-2</v>
      </c>
      <c r="GV144" s="13">
        <v>15.87</v>
      </c>
      <c r="GW144" s="68">
        <f t="shared" si="755"/>
        <v>5.7034220532319307E-3</v>
      </c>
      <c r="GX144" s="68">
        <f t="shared" si="960"/>
        <v>2.4796555570296692E-3</v>
      </c>
      <c r="GY144" s="68">
        <f t="shared" si="756"/>
        <v>0.3392405063291139</v>
      </c>
      <c r="GZ144" s="68"/>
      <c r="HA144" s="15">
        <f t="shared" si="757"/>
        <v>0.15670553935860046</v>
      </c>
      <c r="HD144" s="13">
        <v>319.41000000000003</v>
      </c>
      <c r="HE144" s="68">
        <f t="shared" si="758"/>
        <v>-7.025833929182052E-3</v>
      </c>
      <c r="HF144" s="68">
        <f t="shared" si="961"/>
        <v>-1.0249600425384314E-2</v>
      </c>
      <c r="HG144" s="68">
        <f t="shared" si="759"/>
        <v>0.79433739677546233</v>
      </c>
      <c r="HH144" s="68"/>
      <c r="HI144" s="15">
        <f t="shared" si="760"/>
        <v>-0.20906794770206011</v>
      </c>
      <c r="HK144" s="13">
        <v>58.91</v>
      </c>
      <c r="HL144" s="68">
        <f t="shared" si="761"/>
        <v>8.5298452468680827E-2</v>
      </c>
      <c r="HM144" s="68">
        <f t="shared" si="962"/>
        <v>8.2074685972478564E-2</v>
      </c>
      <c r="HN144" s="68">
        <f t="shared" si="762"/>
        <v>22.754032258064516</v>
      </c>
      <c r="HO144" s="68"/>
      <c r="HP144" s="15">
        <f t="shared" si="763"/>
        <v>1.2331311599696742</v>
      </c>
      <c r="HR144" s="13">
        <v>111.66</v>
      </c>
      <c r="HS144" s="68">
        <f t="shared" si="764"/>
        <v>-4.9901978256995392E-3</v>
      </c>
      <c r="HT144" s="68">
        <f t="shared" si="963"/>
        <v>-8.213964321901801E-3</v>
      </c>
      <c r="HU144" s="68">
        <f t="shared" si="765"/>
        <v>2.0675824175824173</v>
      </c>
      <c r="HV144" s="68"/>
      <c r="HW144" s="15">
        <f t="shared" si="766"/>
        <v>3.802175327693598E-2</v>
      </c>
      <c r="HY144" s="13">
        <v>173</v>
      </c>
      <c r="HZ144" s="68">
        <f t="shared" si="767"/>
        <v>9.5115831242340871E-3</v>
      </c>
      <c r="IA144" s="68">
        <f t="shared" si="964"/>
        <v>6.2878166280318261E-3</v>
      </c>
      <c r="IB144" s="68">
        <f t="shared" si="768"/>
        <v>0.6336166194523134</v>
      </c>
      <c r="IC144" s="68"/>
      <c r="ID144" s="15">
        <f t="shared" si="769"/>
        <v>0.28825675776305021</v>
      </c>
      <c r="IF144" s="13">
        <v>286.45</v>
      </c>
      <c r="IG144" s="68">
        <f t="shared" si="770"/>
        <v>2.0084754816423869E-2</v>
      </c>
      <c r="IH144" s="68">
        <f t="shared" si="965"/>
        <v>1.6860988320221607E-2</v>
      </c>
      <c r="II144" s="68">
        <f t="shared" si="771"/>
        <v>0.63685714285714279</v>
      </c>
      <c r="IJ144" s="68"/>
      <c r="IK144" s="15">
        <f t="shared" si="772"/>
        <v>0.23555037957211863</v>
      </c>
      <c r="IM144" s="13">
        <v>255.35</v>
      </c>
      <c r="IN144" s="68">
        <f t="shared" si="773"/>
        <v>6.1864607140042285E-3</v>
      </c>
      <c r="IO144" s="68">
        <f t="shared" si="966"/>
        <v>2.9626942178019671E-3</v>
      </c>
      <c r="IP144" s="68">
        <f t="shared" si="774"/>
        <v>3.9863307947666469</v>
      </c>
      <c r="IQ144" s="68"/>
      <c r="IR144" s="15">
        <f t="shared" si="775"/>
        <v>0.36179403765132528</v>
      </c>
      <c r="IT144" s="13">
        <v>77.91</v>
      </c>
      <c r="IU144" s="68">
        <f t="shared" si="776"/>
        <v>2.244094488188968E-2</v>
      </c>
      <c r="IV144" s="68">
        <f t="shared" si="967"/>
        <v>1.9217178385687417E-2</v>
      </c>
      <c r="IW144" s="68">
        <f t="shared" si="777"/>
        <v>3.2690410958904108</v>
      </c>
      <c r="IX144" s="68"/>
      <c r="IY144" s="15">
        <f t="shared" si="778"/>
        <v>0.51605370694687669</v>
      </c>
      <c r="JA144" s="13">
        <v>701.41</v>
      </c>
      <c r="JB144" s="68">
        <f t="shared" si="779"/>
        <v>-2.1339858587870425E-3</v>
      </c>
      <c r="JC144" s="68">
        <f t="shared" si="968"/>
        <v>-5.3577523549893039E-3</v>
      </c>
      <c r="JD144" s="68">
        <f t="shared" si="780"/>
        <v>0.41870954692556633</v>
      </c>
      <c r="JE144" s="68"/>
      <c r="JF144" s="15">
        <f t="shared" si="781"/>
        <v>0.19794708886270085</v>
      </c>
      <c r="JH144" s="13">
        <v>511.7</v>
      </c>
      <c r="JI144" s="68">
        <f t="shared" si="782"/>
        <v>1.2024840789525698E-2</v>
      </c>
      <c r="JJ144" s="68">
        <f t="shared" si="969"/>
        <v>8.8010742933234375E-3</v>
      </c>
      <c r="JK144" s="68">
        <f t="shared" si="783"/>
        <v>0.25820649634857012</v>
      </c>
      <c r="JL144" s="68"/>
      <c r="JM144" s="15">
        <f t="shared" si="784"/>
        <v>0.21399762752075915</v>
      </c>
      <c r="JO144" s="13">
        <v>20.22</v>
      </c>
      <c r="JP144" s="68">
        <f t="shared" si="785"/>
        <v>3.9054470709146867E-2</v>
      </c>
      <c r="JQ144" s="68">
        <f t="shared" si="970"/>
        <v>3.5830704212944604E-2</v>
      </c>
      <c r="JR144" s="68">
        <f t="shared" si="786"/>
        <v>-0.31769866711658518</v>
      </c>
      <c r="JS144" s="68"/>
      <c r="JT144" s="15">
        <f t="shared" si="787"/>
        <v>0.98429833169774283</v>
      </c>
      <c r="JV144" s="13">
        <v>2.11</v>
      </c>
      <c r="JW144" s="68">
        <f t="shared" si="788"/>
        <v>3.9408866995073934E-2</v>
      </c>
      <c r="JX144" s="68">
        <f t="shared" si="971"/>
        <v>3.6185100498871671E-2</v>
      </c>
      <c r="JY144" s="68">
        <f t="shared" si="789"/>
        <v>-0.16600790513833991</v>
      </c>
      <c r="JZ144" s="68"/>
      <c r="KA144" s="15">
        <f t="shared" si="790"/>
        <v>0.17222222222222214</v>
      </c>
      <c r="KC144" s="13">
        <v>18.59</v>
      </c>
      <c r="KD144" s="68">
        <f t="shared" si="791"/>
        <v>3.854748603351963E-2</v>
      </c>
      <c r="KE144" s="68">
        <f t="shared" si="972"/>
        <v>3.5323719537317368E-2</v>
      </c>
      <c r="KF144" s="68">
        <f t="shared" si="792"/>
        <v>-4.5687885010266965E-2</v>
      </c>
      <c r="KG144" s="68"/>
      <c r="KH144" s="15">
        <f t="shared" si="793"/>
        <v>-0.16185752930568079</v>
      </c>
      <c r="KI144" s="18"/>
      <c r="KJ144" s="13">
        <v>98.45</v>
      </c>
      <c r="KK144" s="68">
        <f t="shared" si="794"/>
        <v>-2.7077774483644578E-2</v>
      </c>
      <c r="KL144" s="68">
        <f t="shared" si="973"/>
        <v>-3.0301540979846841E-2</v>
      </c>
      <c r="KM144" s="68">
        <f t="shared" si="795"/>
        <v>3.6658767772511842</v>
      </c>
      <c r="KN144" s="68"/>
      <c r="KO144" s="15">
        <f t="shared" si="796"/>
        <v>0.46481178396072032</v>
      </c>
      <c r="KQ144" s="13">
        <v>1.69</v>
      </c>
      <c r="KR144" s="68">
        <f t="shared" si="797"/>
        <v>-2.8735632183908073E-2</v>
      </c>
      <c r="KS144" s="68">
        <f t="shared" si="974"/>
        <v>-3.1959398680110336E-2</v>
      </c>
      <c r="KT144" s="68">
        <f t="shared" si="798"/>
        <v>-0.35496183206106874</v>
      </c>
      <c r="KU144" s="68"/>
      <c r="KV144" s="15">
        <f t="shared" si="799"/>
        <v>0.6732673267326732</v>
      </c>
      <c r="KW144" s="18"/>
      <c r="KX144" s="13">
        <v>54.18</v>
      </c>
      <c r="KY144" s="68">
        <f t="shared" si="800"/>
        <v>2.6914329037149388E-2</v>
      </c>
      <c r="KZ144" s="68">
        <f t="shared" si="975"/>
        <v>2.3690562540947126E-2</v>
      </c>
      <c r="LA144" s="68">
        <f t="shared" si="801"/>
        <v>-0.24676769081051028</v>
      </c>
      <c r="LB144" s="68"/>
      <c r="LC144" s="15">
        <f t="shared" si="802"/>
        <v>1.2851117671868408</v>
      </c>
      <c r="LD144" s="18"/>
      <c r="LE144" s="13">
        <v>58.75</v>
      </c>
      <c r="LF144" s="68">
        <f t="shared" si="803"/>
        <v>-7.0981916511746101E-3</v>
      </c>
      <c r="LG144" s="68">
        <f t="shared" si="976"/>
        <v>-1.0321958147376872E-2</v>
      </c>
      <c r="LH144" s="68">
        <f t="shared" si="804"/>
        <v>0.63968741278258445</v>
      </c>
      <c r="LI144" s="68"/>
      <c r="LJ144" s="15">
        <f t="shared" si="805"/>
        <v>0.27412708739969638</v>
      </c>
      <c r="LL144" s="13">
        <v>118.61</v>
      </c>
      <c r="LM144" s="68">
        <f t="shared" si="806"/>
        <v>-8.6091608157806854E-3</v>
      </c>
      <c r="LN144" s="68">
        <f t="shared" si="977"/>
        <v>-1.1832927311982946E-2</v>
      </c>
      <c r="LO144" s="68">
        <f t="shared" si="807"/>
        <v>0.35554285714285716</v>
      </c>
      <c r="LP144" s="68"/>
      <c r="LQ144" s="15">
        <f t="shared" si="808"/>
        <v>0.51655798491241545</v>
      </c>
      <c r="LS144" s="13">
        <v>15.43</v>
      </c>
      <c r="LT144" s="68">
        <f t="shared" si="809"/>
        <v>-8.3547557840617463E-3</v>
      </c>
      <c r="LU144" s="68">
        <f t="shared" si="978"/>
        <v>-1.1578522280264007E-2</v>
      </c>
      <c r="LV144" s="68"/>
      <c r="LW144" s="68"/>
      <c r="LX144" s="15">
        <f t="shared" si="810"/>
        <v>0.66810810810810806</v>
      </c>
      <c r="LZ144" s="13">
        <v>14.41</v>
      </c>
      <c r="MA144" s="68">
        <f t="shared" si="811"/>
        <v>1.0518934081346449E-2</v>
      </c>
      <c r="MB144" s="68">
        <f t="shared" si="979"/>
        <v>7.2951675851441883E-3</v>
      </c>
      <c r="MC144" s="68">
        <f t="shared" si="812"/>
        <v>-0.35235955056179774</v>
      </c>
      <c r="MD144" s="68"/>
      <c r="ME144" s="15">
        <f t="shared" si="813"/>
        <v>6.8991097922848646E-2</v>
      </c>
      <c r="MG144" s="13">
        <v>67.17</v>
      </c>
      <c r="MH144" s="68">
        <f t="shared" si="814"/>
        <v>4.0911204091120416E-2</v>
      </c>
      <c r="MI144" s="68">
        <f t="shared" si="980"/>
        <v>3.7687437594918154E-2</v>
      </c>
      <c r="MJ144" s="68">
        <f t="shared" si="815"/>
        <v>8.05256064690027</v>
      </c>
      <c r="MK144" s="68"/>
      <c r="ML144" s="15">
        <f t="shared" si="816"/>
        <v>2.1639189825718321</v>
      </c>
      <c r="MN144" s="13">
        <v>142.34</v>
      </c>
      <c r="MO144" s="68">
        <f t="shared" si="817"/>
        <v>1.7804790847336497E-2</v>
      </c>
      <c r="MP144" s="68">
        <f t="shared" si="981"/>
        <v>1.4581024351134236E-2</v>
      </c>
      <c r="MQ144" s="68">
        <f t="shared" si="818"/>
        <v>0.13057982525814135</v>
      </c>
      <c r="MR144" s="68"/>
      <c r="MS144" s="15">
        <f t="shared" si="819"/>
        <v>0.27785258999910228</v>
      </c>
      <c r="MU144" s="13">
        <v>15.87</v>
      </c>
      <c r="MV144" s="68">
        <f t="shared" si="820"/>
        <v>2.7184466019417472E-2</v>
      </c>
      <c r="MW144" s="68">
        <f t="shared" si="982"/>
        <v>2.3960699523215209E-2</v>
      </c>
      <c r="MX144" s="68">
        <f t="shared" si="821"/>
        <v>-0.23957834211787263</v>
      </c>
      <c r="MY144" s="68"/>
      <c r="MZ144" s="15">
        <f t="shared" si="822"/>
        <v>0.48734770384254916</v>
      </c>
      <c r="NB144" s="13">
        <v>260.27999999999997</v>
      </c>
      <c r="NC144" s="68">
        <f t="shared" si="823"/>
        <v>-2.2165451949808526E-2</v>
      </c>
      <c r="ND144" s="68">
        <f t="shared" si="983"/>
        <v>-2.5389218446010789E-2</v>
      </c>
      <c r="NE144" s="68">
        <f t="shared" si="824"/>
        <v>0.92131099136340133</v>
      </c>
      <c r="NF144" s="68"/>
      <c r="NG144" s="15">
        <f t="shared" si="825"/>
        <v>0.56052521134360567</v>
      </c>
      <c r="NI144" s="13">
        <v>5.95</v>
      </c>
      <c r="NJ144" s="68">
        <f t="shared" si="826"/>
        <v>-1.1627906976744087E-2</v>
      </c>
      <c r="NK144" s="68">
        <f t="shared" si="984"/>
        <v>-1.4851673472946348E-2</v>
      </c>
      <c r="NL144" s="68">
        <f t="shared" si="827"/>
        <v>-0.95275903136165141</v>
      </c>
      <c r="NM144" s="68"/>
      <c r="NN144" s="15">
        <f t="shared" si="828"/>
        <v>0.21428571428571425</v>
      </c>
      <c r="NP144" s="13">
        <v>570.16999999999996</v>
      </c>
      <c r="NQ144" s="68">
        <f t="shared" si="829"/>
        <v>1.6037920772671386E-2</v>
      </c>
      <c r="NR144" s="68">
        <f t="shared" si="985"/>
        <v>1.2814154276469125E-2</v>
      </c>
      <c r="NS144" s="68">
        <f t="shared" si="830"/>
        <v>3.3441523809523805</v>
      </c>
      <c r="NT144" s="68"/>
      <c r="NU144" s="15">
        <f t="shared" si="831"/>
        <v>0.73340832395950495</v>
      </c>
      <c r="NW144" s="13">
        <v>183.58</v>
      </c>
      <c r="NX144" s="68">
        <f t="shared" si="832"/>
        <v>3.3338798710171812E-3</v>
      </c>
      <c r="NY144" s="68">
        <f t="shared" si="986"/>
        <v>1.1011337481491978E-4</v>
      </c>
      <c r="NZ144" s="68">
        <f t="shared" si="833"/>
        <v>4.449248975876207E-2</v>
      </c>
      <c r="OA144" s="68"/>
      <c r="OB144" s="15">
        <f t="shared" si="834"/>
        <v>-3.0216587427363963E-2</v>
      </c>
      <c r="OD144" s="13">
        <v>2.61</v>
      </c>
      <c r="OE144" s="68">
        <f t="shared" si="835"/>
        <v>-2.9739776951672889E-2</v>
      </c>
      <c r="OF144" s="68">
        <f t="shared" si="987"/>
        <v>-3.2963543447875152E-2</v>
      </c>
      <c r="OG144" s="68">
        <f t="shared" si="836"/>
        <v>-0.9884344396685425</v>
      </c>
      <c r="OH144" s="68"/>
      <c r="OI144" s="15">
        <f t="shared" si="837"/>
        <v>0.78767123287671226</v>
      </c>
      <c r="OK144" s="13">
        <v>233.89</v>
      </c>
      <c r="OL144" s="68">
        <f t="shared" si="838"/>
        <v>2.9173633723488496E-2</v>
      </c>
      <c r="OM144" s="68">
        <f t="shared" si="988"/>
        <v>2.5949867227286233E-2</v>
      </c>
      <c r="ON144" s="68">
        <f t="shared" si="839"/>
        <v>4.5097762073027088</v>
      </c>
      <c r="OO144" s="68"/>
      <c r="OP144" s="15">
        <f t="shared" si="840"/>
        <v>2.5113346344392729</v>
      </c>
      <c r="OR144" s="13">
        <v>7.9</v>
      </c>
      <c r="OS144" s="68">
        <f t="shared" si="841"/>
        <v>2.8645833333333419E-2</v>
      </c>
      <c r="OT144" s="68">
        <f t="shared" si="989"/>
        <v>2.5422066837131156E-2</v>
      </c>
      <c r="OU144" s="68">
        <f t="shared" si="842"/>
        <v>2.5974025974025997E-2</v>
      </c>
      <c r="OV144" s="68"/>
      <c r="OW144" s="15">
        <f t="shared" si="843"/>
        <v>6.0535714285714279</v>
      </c>
      <c r="OY144" s="13">
        <v>151.5</v>
      </c>
      <c r="OZ144" s="68">
        <f t="shared" si="844"/>
        <v>8.8566291536259743E-3</v>
      </c>
      <c r="PA144" s="68">
        <f t="shared" si="990"/>
        <v>5.6328626574237133E-3</v>
      </c>
      <c r="PB144" s="68">
        <f t="shared" si="998"/>
        <v>3.6615384615384614</v>
      </c>
      <c r="PC144" s="68"/>
      <c r="PD144" s="15">
        <f t="shared" si="845"/>
        <v>0.32256656481885643</v>
      </c>
      <c r="PE144" s="18"/>
      <c r="PF144" s="13">
        <v>265.51</v>
      </c>
      <c r="PG144" s="68">
        <f t="shared" si="846"/>
        <v>7.0166123037243636E-3</v>
      </c>
      <c r="PH144" s="68">
        <f t="shared" si="991"/>
        <v>3.7928458075221021E-3</v>
      </c>
      <c r="PI144" s="68">
        <f t="shared" si="847"/>
        <v>-0.23747846065479611</v>
      </c>
      <c r="PJ144" s="68"/>
      <c r="PK144" s="15">
        <f t="shared" si="848"/>
        <v>0.26959307607708122</v>
      </c>
      <c r="PM144" s="13"/>
      <c r="PN144" s="68">
        <f t="shared" si="849"/>
        <v>0</v>
      </c>
      <c r="PO144" s="68">
        <f t="shared" si="850"/>
        <v>-3.2237664962022614E-3</v>
      </c>
      <c r="PP144" s="68">
        <f t="shared" si="851"/>
        <v>0</v>
      </c>
      <c r="PQ144" s="68"/>
      <c r="PR144" s="15">
        <f t="shared" si="852"/>
        <v>0</v>
      </c>
      <c r="PT144" s="26">
        <v>9.16</v>
      </c>
      <c r="PU144" s="68">
        <f t="shared" si="853"/>
        <v>0.1116504854368932</v>
      </c>
      <c r="PV144" s="68">
        <f t="shared" si="992"/>
        <v>0.10842671894069093</v>
      </c>
      <c r="PW144" s="68">
        <f t="shared" si="854"/>
        <v>5.0458715596330216E-2</v>
      </c>
      <c r="PX144" s="68"/>
      <c r="PY144" s="15">
        <f t="shared" si="855"/>
        <v>0.78557504873294348</v>
      </c>
      <c r="QA144" s="13">
        <v>229.04</v>
      </c>
      <c r="QB144" s="68">
        <f t="shared" si="856"/>
        <v>2.7581979773214633E-3</v>
      </c>
      <c r="QC144" s="68">
        <f t="shared" si="993"/>
        <v>-4.6556851888079811E-4</v>
      </c>
      <c r="QD144" s="68">
        <f t="shared" si="857"/>
        <v>-0.32114170544473752</v>
      </c>
      <c r="QE144" s="68"/>
      <c r="QF144" s="15">
        <f t="shared" si="858"/>
        <v>0.19453426515072483</v>
      </c>
      <c r="QH144" s="13">
        <v>1.56</v>
      </c>
      <c r="QI144" s="68">
        <f t="shared" si="859"/>
        <v>-1.2658227848101276E-2</v>
      </c>
      <c r="QJ144" s="68">
        <f t="shared" si="994"/>
        <v>-1.5881994344303537E-2</v>
      </c>
      <c r="QK144" s="68">
        <f t="shared" si="860"/>
        <v>-0.37848605577689237</v>
      </c>
      <c r="QL144" s="68"/>
      <c r="QM144" s="15">
        <f t="shared" si="861"/>
        <v>0.2</v>
      </c>
      <c r="QO144" s="13">
        <v>15.45</v>
      </c>
      <c r="QP144" s="68">
        <f t="shared" si="862"/>
        <v>8.3450210378681597E-2</v>
      </c>
      <c r="QQ144" s="68">
        <f t="shared" si="995"/>
        <v>8.0226443882479334E-2</v>
      </c>
      <c r="QR144" s="68">
        <f t="shared" si="863"/>
        <v>-0.98116726395085196</v>
      </c>
      <c r="QS144" s="68"/>
      <c r="QT144" s="15">
        <f t="shared" si="864"/>
        <v>0.34581881533101033</v>
      </c>
      <c r="QV144" s="13">
        <v>2.456</v>
      </c>
      <c r="QW144" s="68">
        <f t="shared" si="865"/>
        <v>9.1555555555555543E-2</v>
      </c>
      <c r="QX144" s="68">
        <f t="shared" si="996"/>
        <v>8.833178905935328E-2</v>
      </c>
      <c r="QY144" s="68">
        <f t="shared" si="866"/>
        <v>-0.3042492917847025</v>
      </c>
      <c r="QZ144" s="68"/>
      <c r="RA144" s="15">
        <f t="shared" si="867"/>
        <v>3.6779730281977512E-3</v>
      </c>
      <c r="RC144" s="13">
        <v>46.22</v>
      </c>
      <c r="RD144" s="68">
        <f t="shared" si="868"/>
        <v>8.9500109146473817E-3</v>
      </c>
      <c r="RE144" s="68">
        <f t="shared" si="997"/>
        <v>5.7262444184451207E-3</v>
      </c>
      <c r="RF144" s="68">
        <f t="shared" si="869"/>
        <v>-1.512205659969762E-3</v>
      </c>
      <c r="RG144" s="68"/>
      <c r="RH144" s="15">
        <f t="shared" si="870"/>
        <v>0.8674747474747474</v>
      </c>
      <c r="RJ144" s="13">
        <v>245.6</v>
      </c>
      <c r="RK144" s="68">
        <f t="shared" si="871"/>
        <v>3.3844081495201177E-2</v>
      </c>
      <c r="RL144" s="68">
        <f t="shared" si="872"/>
        <v>3.0620314998998914E-2</v>
      </c>
      <c r="RM144" s="68">
        <f t="shared" si="873"/>
        <v>0.13925224974487421</v>
      </c>
      <c r="RN144" s="68"/>
      <c r="RO144" s="15">
        <f t="shared" si="874"/>
        <v>0.24847498983326555</v>
      </c>
      <c r="RQ144" s="13">
        <v>16.04</v>
      </c>
      <c r="RR144" s="68">
        <f t="shared" si="875"/>
        <v>8.967391304347816E-2</v>
      </c>
      <c r="RS144" s="68">
        <f t="shared" si="876"/>
        <v>8.6450146547275897E-2</v>
      </c>
      <c r="RT144" s="68">
        <f t="shared" si="877"/>
        <v>9.5628415300546346E-2</v>
      </c>
      <c r="RU144" s="68"/>
      <c r="RV144" s="15">
        <f t="shared" si="878"/>
        <v>-0.2303262955854127</v>
      </c>
      <c r="RX144" s="13">
        <v>153.99</v>
      </c>
      <c r="RY144" s="68">
        <f t="shared" si="879"/>
        <v>2.0409515605327763E-2</v>
      </c>
      <c r="RZ144" s="68">
        <f t="shared" si="880"/>
        <v>1.71857491091255E-2</v>
      </c>
      <c r="SA144" s="68">
        <f t="shared" si="881"/>
        <v>0.15729745979257484</v>
      </c>
      <c r="SB144" s="68"/>
      <c r="SC144" s="15">
        <f t="shared" si="882"/>
        <v>1.0360967869892903</v>
      </c>
      <c r="SE144" s="13">
        <v>17.14</v>
      </c>
      <c r="SF144" s="68">
        <f t="shared" si="883"/>
        <v>3.5024154589372095E-2</v>
      </c>
      <c r="SG144" s="68">
        <f t="shared" si="884"/>
        <v>3.1800388093169832E-2</v>
      </c>
      <c r="SH144" s="68">
        <f t="shared" si="885"/>
        <v>0.37120000000000003</v>
      </c>
      <c r="SI144" s="68"/>
      <c r="SJ144" s="15">
        <f t="shared" si="886"/>
        <v>0.12319790301441683</v>
      </c>
      <c r="SL144" s="26">
        <v>1.47</v>
      </c>
      <c r="SM144" s="68">
        <f t="shared" si="887"/>
        <v>0.11363636363636356</v>
      </c>
      <c r="SN144" s="68">
        <f t="shared" si="888"/>
        <v>0.1104125971401613</v>
      </c>
      <c r="SO144" s="68">
        <f t="shared" si="889"/>
        <v>3.5211267605633839E-2</v>
      </c>
      <c r="SP144" s="68"/>
      <c r="SQ144" s="15">
        <f t="shared" si="890"/>
        <v>0.45544554455445541</v>
      </c>
      <c r="SS144" s="13">
        <v>19.239999999999998</v>
      </c>
      <c r="ST144" s="68">
        <f t="shared" si="891"/>
        <v>0.13778829095209924</v>
      </c>
      <c r="SU144" s="68">
        <f t="shared" si="892"/>
        <v>0.13456452445589698</v>
      </c>
      <c r="SV144" s="68">
        <f t="shared" si="893"/>
        <v>0.1920693928128871</v>
      </c>
      <c r="SW144" s="68"/>
      <c r="SX144" s="15">
        <f t="shared" si="894"/>
        <v>1.2904761904761901</v>
      </c>
      <c r="SZ144" s="13">
        <v>60.26</v>
      </c>
      <c r="TA144" s="68">
        <f t="shared" si="895"/>
        <v>2.920580700256193E-2</v>
      </c>
      <c r="TB144" s="68">
        <f t="shared" si="896"/>
        <v>2.5982040506359667E-2</v>
      </c>
      <c r="TC144" s="68">
        <f t="shared" si="897"/>
        <v>0.49269259351003225</v>
      </c>
      <c r="TD144" s="68"/>
      <c r="TE144" s="15">
        <f t="shared" si="898"/>
        <v>2.8628205128205129</v>
      </c>
      <c r="TG144" s="417">
        <v>0.3</v>
      </c>
      <c r="TH144" s="68">
        <f t="shared" si="899"/>
        <v>-9.0909090909090981E-2</v>
      </c>
      <c r="TI144" s="68">
        <f t="shared" si="900"/>
        <v>-9.4132857405293244E-2</v>
      </c>
      <c r="TJ144" s="68">
        <f t="shared" si="901"/>
        <v>0.36363636363636359</v>
      </c>
      <c r="TK144" s="68"/>
      <c r="TL144" s="15">
        <f t="shared" si="902"/>
        <v>0.76991150442477863</v>
      </c>
      <c r="TN144" s="13">
        <v>84.03</v>
      </c>
      <c r="TO144" s="68">
        <f t="shared" si="903"/>
        <v>2.1144732045205915E-2</v>
      </c>
      <c r="TP144" s="68">
        <f t="shared" si="904"/>
        <v>1.7920965549003652E-2</v>
      </c>
      <c r="TQ144" s="68">
        <f t="shared" si="905"/>
        <v>0.22481106017651395</v>
      </c>
      <c r="TR144" s="68"/>
      <c r="TS144" s="15">
        <f t="shared" si="906"/>
        <v>1.8245378151260505</v>
      </c>
      <c r="TU144" s="417">
        <v>3.29</v>
      </c>
      <c r="TV144" s="68">
        <f t="shared" si="907"/>
        <v>2.1739130434782556E-2</v>
      </c>
      <c r="TW144" s="68">
        <f t="shared" si="908"/>
        <v>1.8515363938580293E-2</v>
      </c>
      <c r="TX144" s="68">
        <f t="shared" si="909"/>
        <v>-0.25396825396825401</v>
      </c>
      <c r="TY144" s="68"/>
      <c r="TZ144" s="15">
        <f t="shared" si="910"/>
        <v>0.92397660818713456</v>
      </c>
      <c r="UB144" s="13"/>
      <c r="UC144" s="68">
        <f t="shared" si="911"/>
        <v>0</v>
      </c>
      <c r="UD144" s="68">
        <f t="shared" si="912"/>
        <v>-3.2237664962022614E-3</v>
      </c>
      <c r="UE144" s="68">
        <f t="shared" si="913"/>
        <v>0</v>
      </c>
      <c r="UF144" s="68"/>
      <c r="UG144" s="15">
        <f t="shared" si="914"/>
        <v>0</v>
      </c>
      <c r="UI144" s="417"/>
      <c r="UJ144" s="68">
        <f t="shared" si="915"/>
        <v>0</v>
      </c>
      <c r="UK144" s="68">
        <f t="shared" si="916"/>
        <v>-3.2237664962022614E-3</v>
      </c>
      <c r="UL144" s="68">
        <f t="shared" si="917"/>
        <v>0</v>
      </c>
      <c r="UM144" s="68"/>
      <c r="UN144" s="15">
        <f t="shared" si="918"/>
        <v>0</v>
      </c>
      <c r="UP144" s="417"/>
      <c r="UQ144" s="68">
        <f t="shared" si="919"/>
        <v>0</v>
      </c>
      <c r="UR144" s="68">
        <f t="shared" si="920"/>
        <v>-3.2237664962022614E-3</v>
      </c>
      <c r="US144" s="68">
        <f t="shared" si="921"/>
        <v>0</v>
      </c>
      <c r="UT144" s="68"/>
      <c r="UU144" s="15">
        <f t="shared" si="922"/>
        <v>0</v>
      </c>
      <c r="UW144" s="417"/>
      <c r="UX144" s="68">
        <f t="shared" si="923"/>
        <v>0</v>
      </c>
      <c r="UY144" s="68">
        <f t="shared" si="924"/>
        <v>-3.2237664962022614E-3</v>
      </c>
      <c r="UZ144" s="68">
        <f t="shared" si="925"/>
        <v>0</v>
      </c>
      <c r="VA144" s="68"/>
      <c r="VB144" s="15">
        <f t="shared" si="926"/>
        <v>0</v>
      </c>
      <c r="VD144" s="417"/>
      <c r="VE144" s="68">
        <f t="shared" si="927"/>
        <v>0</v>
      </c>
      <c r="VF144" s="68">
        <f t="shared" si="928"/>
        <v>-3.2237664962022614E-3</v>
      </c>
      <c r="VG144" s="68">
        <f t="shared" si="929"/>
        <v>0</v>
      </c>
      <c r="VH144" s="68"/>
      <c r="VI144" s="15">
        <f t="shared" si="930"/>
        <v>0</v>
      </c>
      <c r="VM144" s="21">
        <f t="shared" si="931"/>
        <v>1.5467804140666079E-2</v>
      </c>
      <c r="VN144" s="49"/>
      <c r="VO144" s="21">
        <f t="shared" si="932"/>
        <v>1.1402357455056968</v>
      </c>
      <c r="VP144" s="14"/>
      <c r="VQ144" s="21">
        <f t="shared" si="933"/>
        <v>0.59032263631805026</v>
      </c>
    </row>
    <row r="145" spans="1:589" ht="15.75" customHeight="1" x14ac:dyDescent="0.2">
      <c r="A145" s="127">
        <v>45856</v>
      </c>
      <c r="B145" s="4">
        <f t="shared" si="666"/>
        <v>45856</v>
      </c>
      <c r="C145" s="13">
        <v>44342.19</v>
      </c>
      <c r="D145" s="138">
        <f t="shared" si="667"/>
        <v>-142.29999999999563</v>
      </c>
      <c r="E145" s="68">
        <f t="shared" si="668"/>
        <v>-3.1988677401942932E-3</v>
      </c>
      <c r="F145" s="15">
        <f t="shared" si="669"/>
        <v>4.2261204929835386E-2</v>
      </c>
      <c r="G145" s="13">
        <v>6296.79</v>
      </c>
      <c r="H145" s="138">
        <f t="shared" si="670"/>
        <v>-0.56999999999970896</v>
      </c>
      <c r="I145" s="68">
        <f t="shared" si="671"/>
        <v>-9.0514120202705422E-5</v>
      </c>
      <c r="J145" s="15">
        <f t="shared" si="672"/>
        <v>7.0585875004037971E-2</v>
      </c>
      <c r="K145" s="13">
        <v>20895.66</v>
      </c>
      <c r="L145" s="138">
        <f t="shared" si="673"/>
        <v>10.009999999998399</v>
      </c>
      <c r="M145" s="68">
        <f t="shared" si="674"/>
        <v>4.7927644100128074E-4</v>
      </c>
      <c r="N145" s="15">
        <f t="shared" si="675"/>
        <v>8.2071732953442028E-2</v>
      </c>
      <c r="O145" s="13">
        <v>2240.0100000000002</v>
      </c>
      <c r="P145" s="138">
        <f t="shared" si="676"/>
        <v>-13.669999999999618</v>
      </c>
      <c r="Q145" s="68">
        <f t="shared" si="677"/>
        <v>-6.0656348727413023E-3</v>
      </c>
      <c r="R145" s="15">
        <f t="shared" si="678"/>
        <v>4.4167234637875153E-3</v>
      </c>
      <c r="S145" s="18">
        <f t="shared" si="679"/>
        <v>-1.1653730282055533E-3</v>
      </c>
      <c r="T145" s="121">
        <f t="shared" si="680"/>
        <v>269.3154527495538</v>
      </c>
      <c r="U145" s="121">
        <f t="shared" si="681"/>
        <v>269.3154527495538</v>
      </c>
      <c r="V145" s="134">
        <f t="shared" si="682"/>
        <v>-8.6468513824956394E-4</v>
      </c>
      <c r="W145" s="21">
        <f t="shared" si="934"/>
        <v>4.0955221359341945E-2</v>
      </c>
      <c r="X145" s="18">
        <f t="shared" si="683"/>
        <v>-2.2189350730342549E-3</v>
      </c>
      <c r="Y145" s="353">
        <f>93605.49+27743.15</f>
        <v>121348.64000000001</v>
      </c>
      <c r="Z145" s="15">
        <v>1.9999999999999999E-6</v>
      </c>
      <c r="AA145" s="21">
        <f t="shared" si="684"/>
        <v>8.6668513824956399E-4</v>
      </c>
      <c r="AC145" s="13">
        <v>243</v>
      </c>
      <c r="AD145" s="68">
        <f t="shared" si="685"/>
        <v>2.0580366330525364E-4</v>
      </c>
      <c r="AE145" s="68">
        <f t="shared" si="935"/>
        <v>1.0704888015548176E-3</v>
      </c>
      <c r="AF145" s="68">
        <f t="shared" si="686"/>
        <v>0.47478303089154572</v>
      </c>
      <c r="AG145" s="68"/>
      <c r="AH145" s="15">
        <f t="shared" si="687"/>
        <v>6.9683496940617221E-2</v>
      </c>
      <c r="AJ145" s="13">
        <v>23.44</v>
      </c>
      <c r="AK145" s="68">
        <f t="shared" si="688"/>
        <v>4.2680324370471885E-4</v>
      </c>
      <c r="AL145" s="68">
        <f t="shared" si="936"/>
        <v>1.2914883819542828E-3</v>
      </c>
      <c r="AM145" s="68">
        <f t="shared" si="689"/>
        <v>0.26021505376344084</v>
      </c>
      <c r="AN145" s="68"/>
      <c r="AO145" s="15">
        <f t="shared" si="690"/>
        <v>0.11459819305753685</v>
      </c>
      <c r="AQ145" s="13">
        <v>22.64</v>
      </c>
      <c r="AR145" s="68">
        <f t="shared" si="691"/>
        <v>-2.2036139268400488E-3</v>
      </c>
      <c r="AS145" s="68">
        <f t="shared" si="937"/>
        <v>-1.3389287885904849E-3</v>
      </c>
      <c r="AT145" s="68">
        <f t="shared" si="692"/>
        <v>0.31094383323682695</v>
      </c>
      <c r="AU145" s="68"/>
      <c r="AV145" s="15">
        <f t="shared" si="693"/>
        <v>5.449464368886827E-2</v>
      </c>
      <c r="AX145" s="13">
        <v>218.77</v>
      </c>
      <c r="AY145" s="68">
        <f t="shared" si="694"/>
        <v>0</v>
      </c>
      <c r="AZ145" s="68">
        <f t="shared" si="938"/>
        <v>8.6468513824956394E-4</v>
      </c>
      <c r="BA145" s="68">
        <f t="shared" si="695"/>
        <v>0.6313944817300523</v>
      </c>
      <c r="BB145" s="68"/>
      <c r="BC145" s="15">
        <f t="shared" si="696"/>
        <v>7.1404084431167109E-2</v>
      </c>
      <c r="BE145" s="13">
        <v>79.91</v>
      </c>
      <c r="BF145" s="68">
        <f t="shared" si="697"/>
        <v>7.5140889167191335E-4</v>
      </c>
      <c r="BG145" s="68">
        <f t="shared" si="939"/>
        <v>1.6160940299214774E-3</v>
      </c>
      <c r="BH145" s="68"/>
      <c r="BI145" s="68"/>
      <c r="BJ145" s="15">
        <f t="shared" si="698"/>
        <v>8.4702049681009833E-2</v>
      </c>
      <c r="BL145" s="13">
        <v>75.8</v>
      </c>
      <c r="BM145" s="68">
        <f t="shared" si="699"/>
        <v>5.0384513391672691E-3</v>
      </c>
      <c r="BN145" s="68">
        <f t="shared" si="940"/>
        <v>5.9031364774168333E-3</v>
      </c>
      <c r="BO145" s="68">
        <f t="shared" si="700"/>
        <v>0.27652408218255292</v>
      </c>
      <c r="BP145" s="68"/>
      <c r="BQ145" s="15">
        <f t="shared" si="701"/>
        <v>0.14208226608407401</v>
      </c>
      <c r="BS145" s="13">
        <v>43.47</v>
      </c>
      <c r="BT145" s="68">
        <f t="shared" si="702"/>
        <v>1.8437427978796564E-3</v>
      </c>
      <c r="BU145" s="68">
        <f t="shared" si="941"/>
        <v>2.7084279361292204E-3</v>
      </c>
      <c r="BV145" s="68">
        <f t="shared" si="703"/>
        <v>0.16666666666666669</v>
      </c>
      <c r="BW145" s="68"/>
      <c r="BX145" s="15">
        <f t="shared" si="704"/>
        <v>0.13647058823529409</v>
      </c>
      <c r="BZ145" s="13"/>
      <c r="CA145" s="68">
        <f t="shared" si="705"/>
        <v>0</v>
      </c>
      <c r="CB145" s="68">
        <f t="shared" si="942"/>
        <v>0</v>
      </c>
      <c r="CC145" s="68">
        <f t="shared" si="706"/>
        <v>0</v>
      </c>
      <c r="CD145" s="68"/>
      <c r="CE145" s="15">
        <f t="shared" si="707"/>
        <v>0</v>
      </c>
      <c r="CG145" s="13">
        <v>31.04</v>
      </c>
      <c r="CH145" s="68">
        <f t="shared" si="708"/>
        <v>-6.0838936919628975E-3</v>
      </c>
      <c r="CI145" s="68">
        <f t="shared" si="943"/>
        <v>-5.2192085537133334E-3</v>
      </c>
      <c r="CJ145" s="68">
        <f t="shared" si="709"/>
        <v>2.6794574925570584E-2</v>
      </c>
      <c r="CK145" s="68"/>
      <c r="CL145" s="15">
        <f t="shared" si="710"/>
        <v>-9.6623981373690354E-2</v>
      </c>
      <c r="CN145" s="13">
        <v>33.659999999999997</v>
      </c>
      <c r="CO145" s="68">
        <f t="shared" si="711"/>
        <v>-5.3191489361704139E-3</v>
      </c>
      <c r="CP145" s="68">
        <f t="shared" si="944"/>
        <v>-4.4544637979208497E-3</v>
      </c>
      <c r="CQ145" s="68">
        <f t="shared" si="712"/>
        <v>7.40268028079131E-2</v>
      </c>
      <c r="CR145" s="68"/>
      <c r="CS145" s="15">
        <f t="shared" si="713"/>
        <v>5.6767254257543394E-3</v>
      </c>
      <c r="CU145" s="13">
        <v>38.01</v>
      </c>
      <c r="CV145" s="68">
        <f t="shared" si="714"/>
        <v>-5.2342318764722019E-3</v>
      </c>
      <c r="CW145" s="68">
        <f t="shared" si="945"/>
        <v>-4.3695467382226377E-3</v>
      </c>
      <c r="CX145" s="68">
        <f t="shared" si="715"/>
        <v>0.18227060653188179</v>
      </c>
      <c r="CY145" s="68"/>
      <c r="CZ145" s="15">
        <f t="shared" si="716"/>
        <v>1.9581545064377599E-2</v>
      </c>
      <c r="DB145" s="13">
        <v>20.51</v>
      </c>
      <c r="DC145" s="68">
        <f t="shared" si="717"/>
        <v>-5.8167716917109768E-3</v>
      </c>
      <c r="DD145" s="68">
        <f t="shared" si="946"/>
        <v>-4.9520865534614126E-3</v>
      </c>
      <c r="DE145" s="68">
        <f t="shared" si="718"/>
        <v>-6.2185642432555983E-2</v>
      </c>
      <c r="DF145" s="68"/>
      <c r="DG145" s="15">
        <f t="shared" si="719"/>
        <v>7.3673870333989264E-3</v>
      </c>
      <c r="DI145" s="13">
        <v>49.53</v>
      </c>
      <c r="DJ145" s="68">
        <f t="shared" si="720"/>
        <v>-4.2219541616405482E-3</v>
      </c>
      <c r="DK145" s="68">
        <f t="shared" si="947"/>
        <v>-3.357269023390984E-3</v>
      </c>
      <c r="DL145" s="68">
        <f t="shared" si="721"/>
        <v>0.12185730464326167</v>
      </c>
      <c r="DM145" s="68"/>
      <c r="DN145" s="15">
        <f t="shared" si="722"/>
        <v>0.17481024667931702</v>
      </c>
      <c r="DP145" s="13">
        <v>43.59</v>
      </c>
      <c r="DQ145" s="68">
        <f t="shared" si="723"/>
        <v>-4.5672527974422415E-3</v>
      </c>
      <c r="DR145" s="68">
        <f t="shared" si="948"/>
        <v>-3.7025676591926774E-3</v>
      </c>
      <c r="DS145" s="68"/>
      <c r="DT145" s="68"/>
      <c r="DU145" s="15">
        <f t="shared" si="724"/>
        <v>0.14469537815126066</v>
      </c>
      <c r="DV145" s="18"/>
      <c r="DW145" s="13">
        <v>36.94</v>
      </c>
      <c r="DX145" s="68">
        <f t="shared" si="725"/>
        <v>2.9866956285636557E-3</v>
      </c>
      <c r="DY145" s="68">
        <f t="shared" si="949"/>
        <v>3.8513807668132194E-3</v>
      </c>
      <c r="DZ145" s="68">
        <f t="shared" si="726"/>
        <v>0.97118463180362868</v>
      </c>
      <c r="EA145" s="68"/>
      <c r="EB145" s="15">
        <f t="shared" si="727"/>
        <v>0.10367493277561993</v>
      </c>
      <c r="ED145" s="13">
        <v>39.76</v>
      </c>
      <c r="EE145" s="68">
        <f t="shared" si="728"/>
        <v>2.7742749054224321E-3</v>
      </c>
      <c r="EF145" s="68">
        <f t="shared" si="950"/>
        <v>3.6389600436719958E-3</v>
      </c>
      <c r="EG145" s="68">
        <f t="shared" si="729"/>
        <v>0.89063242986210156</v>
      </c>
      <c r="EH145" s="68"/>
      <c r="EI145" s="15">
        <f t="shared" si="730"/>
        <v>7.8091106290672327E-2</v>
      </c>
      <c r="EK145" s="13">
        <v>128.49</v>
      </c>
      <c r="EL145" s="68">
        <f t="shared" si="731"/>
        <v>3.2794565472008741E-3</v>
      </c>
      <c r="EM145" s="68">
        <f t="shared" si="951"/>
        <v>4.1441416854504382E-3</v>
      </c>
      <c r="EN145" s="68">
        <f t="shared" si="732"/>
        <v>0.99085838239851254</v>
      </c>
      <c r="EO145" s="68"/>
      <c r="EP145" s="15">
        <f t="shared" si="733"/>
        <v>0.15444743935309985</v>
      </c>
      <c r="ER145" s="13">
        <v>38.9</v>
      </c>
      <c r="ES145" s="68">
        <f t="shared" si="734"/>
        <v>-2.5641025641026005E-3</v>
      </c>
      <c r="ET145" s="68">
        <f t="shared" si="952"/>
        <v>-1.6994174258530366E-3</v>
      </c>
      <c r="EU145" s="68">
        <f t="shared" si="735"/>
        <v>0.11429389859639079</v>
      </c>
      <c r="EV145" s="68"/>
      <c r="EW145" s="15">
        <f t="shared" si="736"/>
        <v>2.57135510413937E-4</v>
      </c>
      <c r="EY145" s="13">
        <v>37.81</v>
      </c>
      <c r="EZ145" s="68">
        <f t="shared" si="737"/>
        <v>-7.9281183932349724E-4</v>
      </c>
      <c r="FA145" s="68">
        <f t="shared" si="953"/>
        <v>7.1873298926066701E-5</v>
      </c>
      <c r="FB145" s="68"/>
      <c r="FC145" s="68"/>
      <c r="FD145" s="15">
        <f t="shared" si="738"/>
        <v>0.53824247355573662</v>
      </c>
      <c r="FF145" s="13">
        <v>57.91</v>
      </c>
      <c r="FG145" s="68">
        <f t="shared" si="739"/>
        <v>-3.613214039917427E-3</v>
      </c>
      <c r="FH145" s="68">
        <f t="shared" si="954"/>
        <v>-2.7485289016678629E-3</v>
      </c>
      <c r="FI145" s="68">
        <f t="shared" si="740"/>
        <v>-1.980365605958026E-2</v>
      </c>
      <c r="FJ145" s="68"/>
      <c r="FK145" s="15">
        <f t="shared" si="741"/>
        <v>1.9721782003873877E-2</v>
      </c>
      <c r="FM145" s="13">
        <v>204.33</v>
      </c>
      <c r="FN145" s="68">
        <f t="shared" si="742"/>
        <v>2.6497865449728666E-3</v>
      </c>
      <c r="FO145" s="68">
        <f t="shared" si="955"/>
        <v>3.5144716832224308E-3</v>
      </c>
      <c r="FP145" s="68">
        <f t="shared" si="743"/>
        <v>0.75722394220846245</v>
      </c>
      <c r="FQ145" s="68"/>
      <c r="FR145" s="15">
        <f t="shared" si="744"/>
        <v>0.12479357040625354</v>
      </c>
      <c r="FT145" s="13">
        <v>91.64</v>
      </c>
      <c r="FU145" s="68">
        <f t="shared" si="745"/>
        <v>5.4591112566871008E-4</v>
      </c>
      <c r="FV145" s="68">
        <f t="shared" si="956"/>
        <v>1.410596263918274E-3</v>
      </c>
      <c r="FW145" s="68">
        <f t="shared" si="746"/>
        <v>4.1008747018062015E-2</v>
      </c>
      <c r="FX145" s="68"/>
      <c r="FY145" s="15">
        <f t="shared" si="747"/>
        <v>1.6189842537147857E-2</v>
      </c>
      <c r="GA145" s="13">
        <v>18.22</v>
      </c>
      <c r="GB145" s="68">
        <f t="shared" si="748"/>
        <v>1.0989010989010755E-3</v>
      </c>
      <c r="GC145" s="68">
        <f t="shared" si="957"/>
        <v>1.9635862371506392E-3</v>
      </c>
      <c r="GD145" s="68"/>
      <c r="GE145" s="68"/>
      <c r="GF145" s="15">
        <f t="shared" si="749"/>
        <v>4.5324153757888647E-2</v>
      </c>
      <c r="GG145" s="18"/>
      <c r="GH145" s="13">
        <v>19.02</v>
      </c>
      <c r="GI145" s="68">
        <f t="shared" si="750"/>
        <v>-1.4507772020725448E-2</v>
      </c>
      <c r="GJ145" s="68">
        <f t="shared" si="958"/>
        <v>-1.3643086882475884E-2</v>
      </c>
      <c r="GK145" s="68">
        <f t="shared" si="751"/>
        <v>-1.0405827263267393E-2</v>
      </c>
      <c r="GL145" s="68"/>
      <c r="GM145" s="15">
        <f t="shared" si="752"/>
        <v>6.3492063492064021E-3</v>
      </c>
      <c r="GO145" s="13">
        <v>25.22</v>
      </c>
      <c r="GP145" s="68">
        <f t="shared" si="753"/>
        <v>-1.3687915526007096E-2</v>
      </c>
      <c r="GQ145" s="68">
        <f t="shared" si="959"/>
        <v>-1.2823230387757532E-2</v>
      </c>
      <c r="GR145" s="68"/>
      <c r="GS145" s="68"/>
      <c r="GT145" s="15">
        <f t="shared" si="754"/>
        <v>-7.449541284403674E-2</v>
      </c>
      <c r="GV145" s="13">
        <v>16.059999999999999</v>
      </c>
      <c r="GW145" s="68">
        <f t="shared" si="755"/>
        <v>1.1972274732199088E-2</v>
      </c>
      <c r="GX145" s="68">
        <f t="shared" si="960"/>
        <v>1.2836959870448651E-2</v>
      </c>
      <c r="GY145" s="68">
        <f t="shared" si="756"/>
        <v>0.35527426160337544</v>
      </c>
      <c r="GZ145" s="68"/>
      <c r="HA145" s="15">
        <f t="shared" si="757"/>
        <v>0.17055393586005815</v>
      </c>
      <c r="HD145" s="26">
        <v>329.65</v>
      </c>
      <c r="HE145" s="68">
        <f t="shared" si="758"/>
        <v>3.2059108982185752E-2</v>
      </c>
      <c r="HF145" s="68">
        <f t="shared" si="961"/>
        <v>3.2923794120435314E-2</v>
      </c>
      <c r="HG145" s="68">
        <f t="shared" si="759"/>
        <v>0.8518622549294983</v>
      </c>
      <c r="HH145" s="68"/>
      <c r="HI145" s="15">
        <f t="shared" si="760"/>
        <v>-0.18371137083993661</v>
      </c>
      <c r="HK145" s="13">
        <v>59.12</v>
      </c>
      <c r="HL145" s="68">
        <f t="shared" si="761"/>
        <v>3.5647598030894732E-3</v>
      </c>
      <c r="HM145" s="68">
        <f t="shared" si="962"/>
        <v>4.4294449413390374E-3</v>
      </c>
      <c r="HN145" s="68">
        <f t="shared" si="762"/>
        <v>22.838709677419356</v>
      </c>
      <c r="HO145" s="68"/>
      <c r="HP145" s="15">
        <f t="shared" si="763"/>
        <v>1.2410917361637603</v>
      </c>
      <c r="HR145" s="13">
        <v>107.77</v>
      </c>
      <c r="HS145" s="68">
        <f t="shared" si="764"/>
        <v>-3.4837900770195239E-2</v>
      </c>
      <c r="HT145" s="68">
        <f t="shared" si="963"/>
        <v>-3.3973215631945677E-2</v>
      </c>
      <c r="HU145" s="68">
        <f t="shared" si="765"/>
        <v>1.9607142857142859</v>
      </c>
      <c r="HV145" s="68"/>
      <c r="HW145" s="15">
        <f t="shared" si="766"/>
        <v>1.8592544389699995E-3</v>
      </c>
      <c r="HY145" s="13">
        <v>172.41</v>
      </c>
      <c r="HZ145" s="68">
        <f t="shared" si="767"/>
        <v>-3.4104046242774762E-3</v>
      </c>
      <c r="IA145" s="68">
        <f t="shared" si="964"/>
        <v>-2.5457194860279125E-3</v>
      </c>
      <c r="IB145" s="68">
        <f t="shared" si="768"/>
        <v>0.62804532577903671</v>
      </c>
      <c r="IC145" s="68"/>
      <c r="ID145" s="15">
        <f t="shared" si="769"/>
        <v>0.28386328095911839</v>
      </c>
      <c r="IF145" s="13">
        <v>283.33999999999997</v>
      </c>
      <c r="IG145" s="68">
        <f t="shared" si="770"/>
        <v>-1.0857043113981545E-2</v>
      </c>
      <c r="IH145" s="68">
        <f t="shared" si="965"/>
        <v>-9.9923579757319816E-3</v>
      </c>
      <c r="II145" s="68">
        <f t="shared" si="771"/>
        <v>0.61908571428571413</v>
      </c>
      <c r="IJ145" s="68"/>
      <c r="IK145" s="15">
        <f t="shared" si="772"/>
        <v>0.22213595583160789</v>
      </c>
      <c r="IM145" s="13">
        <v>254.49</v>
      </c>
      <c r="IN145" s="68">
        <f t="shared" si="773"/>
        <v>-3.3679263755628948E-3</v>
      </c>
      <c r="IO145" s="68">
        <f t="shared" si="966"/>
        <v>-2.5032412373133311E-3</v>
      </c>
      <c r="IP145" s="68">
        <f t="shared" si="774"/>
        <v>3.9695371997656705</v>
      </c>
      <c r="IQ145" s="68"/>
      <c r="IR145" s="15">
        <f t="shared" si="775"/>
        <v>0.35720761559383513</v>
      </c>
      <c r="IT145" s="13">
        <v>78.97</v>
      </c>
      <c r="IU145" s="68">
        <f t="shared" si="776"/>
        <v>1.3605442176870777E-2</v>
      </c>
      <c r="IV145" s="68">
        <f t="shared" si="967"/>
        <v>1.4470127315120341E-2</v>
      </c>
      <c r="IW145" s="68">
        <f t="shared" si="777"/>
        <v>3.3271232876712329</v>
      </c>
      <c r="IX145" s="68"/>
      <c r="IY145" s="15">
        <f t="shared" si="778"/>
        <v>0.5366802879937731</v>
      </c>
      <c r="JA145" s="13">
        <v>704.28</v>
      </c>
      <c r="JB145" s="68">
        <f t="shared" si="779"/>
        <v>4.0917580302533537E-3</v>
      </c>
      <c r="JC145" s="68">
        <f t="shared" si="968"/>
        <v>4.9564431685029178E-3</v>
      </c>
      <c r="JD145" s="68">
        <f t="shared" si="780"/>
        <v>0.42451456310679614</v>
      </c>
      <c r="JE145" s="68"/>
      <c r="JF145" s="15">
        <f t="shared" si="781"/>
        <v>0.20284879848337345</v>
      </c>
      <c r="JH145" s="13">
        <v>510.05</v>
      </c>
      <c r="JI145" s="68">
        <f t="shared" si="782"/>
        <v>-3.2245456322063265E-3</v>
      </c>
      <c r="JJ145" s="68">
        <f t="shared" si="969"/>
        <v>-2.3598604939567627E-3</v>
      </c>
      <c r="JK145" s="68">
        <f t="shared" si="783"/>
        <v>0.25414935208635575</v>
      </c>
      <c r="JL145" s="68"/>
      <c r="JM145" s="15">
        <f t="shared" si="784"/>
        <v>0.21008303677342827</v>
      </c>
      <c r="JO145" s="13">
        <v>20.98</v>
      </c>
      <c r="JP145" s="68">
        <f t="shared" si="785"/>
        <v>3.7586547972304728E-2</v>
      </c>
      <c r="JQ145" s="68">
        <f t="shared" si="970"/>
        <v>3.8451233110554289E-2</v>
      </c>
      <c r="JR145" s="68">
        <f t="shared" si="786"/>
        <v>-0.29205331533659529</v>
      </c>
      <c r="JS145" s="68"/>
      <c r="JT145" s="15">
        <f t="shared" si="787"/>
        <v>1.0588812561334644</v>
      </c>
      <c r="JV145" s="13">
        <v>2.14</v>
      </c>
      <c r="JW145" s="68">
        <f t="shared" si="788"/>
        <v>1.4218009478673105E-2</v>
      </c>
      <c r="JX145" s="68">
        <f t="shared" si="971"/>
        <v>1.5082694616922668E-2</v>
      </c>
      <c r="JY145" s="68">
        <f t="shared" si="789"/>
        <v>-0.15415019762845839</v>
      </c>
      <c r="JZ145" s="68"/>
      <c r="KA145" s="15">
        <f t="shared" si="790"/>
        <v>0.18888888888888894</v>
      </c>
      <c r="KC145" s="13">
        <v>18.57</v>
      </c>
      <c r="KD145" s="68">
        <f t="shared" si="791"/>
        <v>-1.0758472296933607E-3</v>
      </c>
      <c r="KE145" s="68">
        <f t="shared" si="972"/>
        <v>-2.1116209144379674E-4</v>
      </c>
      <c r="KF145" s="68">
        <f t="shared" si="792"/>
        <v>-4.6714579055441484E-2</v>
      </c>
      <c r="KG145" s="68"/>
      <c r="KH145" s="15">
        <f t="shared" si="793"/>
        <v>-0.16275924256086563</v>
      </c>
      <c r="KI145" s="18"/>
      <c r="KJ145" s="13">
        <v>93.47</v>
      </c>
      <c r="KK145" s="68">
        <f t="shared" si="794"/>
        <v>-5.0584052818689731E-2</v>
      </c>
      <c r="KL145" s="68">
        <f t="shared" si="973"/>
        <v>-4.971936768044017E-2</v>
      </c>
      <c r="KM145" s="68">
        <f t="shared" si="795"/>
        <v>3.4298578199052132</v>
      </c>
      <c r="KN145" s="68"/>
      <c r="KO145" s="15">
        <f t="shared" si="796"/>
        <v>0.39071566731141211</v>
      </c>
      <c r="KQ145" s="13">
        <v>1.72</v>
      </c>
      <c r="KR145" s="68">
        <f t="shared" si="797"/>
        <v>1.7751479289940846E-2</v>
      </c>
      <c r="KS145" s="68">
        <f t="shared" si="974"/>
        <v>1.8616164428190411E-2</v>
      </c>
      <c r="KT145" s="68">
        <f t="shared" si="798"/>
        <v>-0.34351145038167941</v>
      </c>
      <c r="KU145" s="68"/>
      <c r="KV145" s="15">
        <f t="shared" si="799"/>
        <v>0.70297029702970293</v>
      </c>
      <c r="KW145" s="18"/>
      <c r="KX145" s="13">
        <v>54.54</v>
      </c>
      <c r="KY145" s="68">
        <f t="shared" si="800"/>
        <v>6.6445182724252389E-3</v>
      </c>
      <c r="KZ145" s="68">
        <f t="shared" si="975"/>
        <v>7.5092034106748031E-3</v>
      </c>
      <c r="LA145" s="68">
        <f t="shared" si="801"/>
        <v>-0.24176282496871968</v>
      </c>
      <c r="LB145" s="68"/>
      <c r="LC145" s="15">
        <f t="shared" si="802"/>
        <v>1.3002952340784477</v>
      </c>
      <c r="LD145" s="18"/>
      <c r="LE145" s="13">
        <v>59.19</v>
      </c>
      <c r="LF145" s="68">
        <f t="shared" si="803"/>
        <v>7.4893617021276207E-3</v>
      </c>
      <c r="LG145" s="68">
        <f t="shared" si="976"/>
        <v>8.3540468403771849E-3</v>
      </c>
      <c r="LH145" s="68">
        <f t="shared" si="804"/>
        <v>0.6519676248953391</v>
      </c>
      <c r="LI145" s="68"/>
      <c r="LJ145" s="15">
        <f t="shared" si="805"/>
        <v>0.2836694860117111</v>
      </c>
      <c r="LL145" s="13">
        <v>117.73</v>
      </c>
      <c r="LM145" s="68">
        <f t="shared" si="806"/>
        <v>-7.4192732484613059E-3</v>
      </c>
      <c r="LN145" s="68">
        <f t="shared" si="977"/>
        <v>-6.5545881102117417E-3</v>
      </c>
      <c r="LO145" s="68">
        <f t="shared" si="807"/>
        <v>0.34548571428571434</v>
      </c>
      <c r="LP145" s="68"/>
      <c r="LQ145" s="15">
        <f t="shared" si="808"/>
        <v>0.50530622682521431</v>
      </c>
      <c r="LS145" s="13">
        <v>15.33</v>
      </c>
      <c r="LT145" s="68">
        <f t="shared" si="809"/>
        <v>-6.4808813998703599E-3</v>
      </c>
      <c r="LU145" s="68">
        <f t="shared" si="978"/>
        <v>-5.6161962616207957E-3</v>
      </c>
      <c r="LV145" s="68"/>
      <c r="LW145" s="68"/>
      <c r="LX145" s="15">
        <f t="shared" si="810"/>
        <v>0.65729729729729736</v>
      </c>
      <c r="LZ145" s="13">
        <v>14.21</v>
      </c>
      <c r="MA145" s="68">
        <f t="shared" si="811"/>
        <v>-1.3879250520471845E-2</v>
      </c>
      <c r="MB145" s="68">
        <f t="shared" si="979"/>
        <v>-1.3014565382222282E-2</v>
      </c>
      <c r="MC145" s="68">
        <f t="shared" si="812"/>
        <v>-0.36134831460674155</v>
      </c>
      <c r="MD145" s="68"/>
      <c r="ME145" s="15">
        <f t="shared" si="813"/>
        <v>5.4154302670623176E-2</v>
      </c>
      <c r="MG145" s="13">
        <v>68.98</v>
      </c>
      <c r="MH145" s="68">
        <f t="shared" si="814"/>
        <v>2.694655352091711E-2</v>
      </c>
      <c r="MI145" s="68">
        <f t="shared" si="980"/>
        <v>2.7811238659166675E-2</v>
      </c>
      <c r="MJ145" s="68">
        <f t="shared" si="815"/>
        <v>8.296495956873315</v>
      </c>
      <c r="MK145" s="68"/>
      <c r="ML145" s="15">
        <f t="shared" si="816"/>
        <v>2.2491756947715498</v>
      </c>
      <c r="MN145" s="13">
        <v>142.94999999999999</v>
      </c>
      <c r="MO145" s="68">
        <f t="shared" si="817"/>
        <v>4.2855135590837796E-3</v>
      </c>
      <c r="MP145" s="68">
        <f t="shared" si="981"/>
        <v>5.1501986973333438E-3</v>
      </c>
      <c r="MQ145" s="68">
        <f t="shared" si="818"/>
        <v>0.13542494042891171</v>
      </c>
      <c r="MR145" s="68"/>
      <c r="MS145" s="15">
        <f t="shared" si="819"/>
        <v>0.28332884460005375</v>
      </c>
      <c r="MU145" s="13">
        <v>17.18</v>
      </c>
      <c r="MV145" s="68">
        <f t="shared" si="820"/>
        <v>8.2545683679899215E-2</v>
      </c>
      <c r="MW145" s="68">
        <f t="shared" si="982"/>
        <v>8.3410368818148783E-2</v>
      </c>
      <c r="MX145" s="68">
        <f t="shared" si="821"/>
        <v>-0.17680881648298999</v>
      </c>
      <c r="MY145" s="68"/>
      <c r="MZ145" s="15">
        <f t="shared" si="822"/>
        <v>0.61012183692596067</v>
      </c>
      <c r="NB145" s="13">
        <v>263.27</v>
      </c>
      <c r="NC145" s="68">
        <f t="shared" si="823"/>
        <v>1.1487628707545756E-2</v>
      </c>
      <c r="ND145" s="68">
        <f t="shared" si="983"/>
        <v>1.2352313845795319E-2</v>
      </c>
      <c r="NE145" s="68">
        <f t="shared" si="824"/>
        <v>0.94338229866391066</v>
      </c>
      <c r="NF145" s="68"/>
      <c r="NG145" s="15">
        <f t="shared" si="825"/>
        <v>0.57845194556028534</v>
      </c>
      <c r="NI145" s="13">
        <v>5.82</v>
      </c>
      <c r="NJ145" s="68">
        <f t="shared" si="826"/>
        <v>-2.1848739495798301E-2</v>
      </c>
      <c r="NK145" s="68">
        <f t="shared" si="984"/>
        <v>-2.0984054357548736E-2</v>
      </c>
      <c r="NL145" s="68">
        <f t="shared" si="827"/>
        <v>-0.95379118697895982</v>
      </c>
      <c r="NM145" s="68"/>
      <c r="NN145" s="15">
        <f t="shared" si="828"/>
        <v>0.1877551020408163</v>
      </c>
      <c r="NP145" s="13">
        <v>574.6</v>
      </c>
      <c r="NQ145" s="68">
        <f t="shared" si="829"/>
        <v>7.769612571689258E-3</v>
      </c>
      <c r="NR145" s="68">
        <f t="shared" si="985"/>
        <v>8.6342977099388221E-3</v>
      </c>
      <c r="NS145" s="68">
        <f t="shared" si="830"/>
        <v>3.377904761904762</v>
      </c>
      <c r="NT145" s="68"/>
      <c r="NU145" s="15">
        <f t="shared" si="831"/>
        <v>0.7468762350652115</v>
      </c>
      <c r="NW145" s="13">
        <v>185.06</v>
      </c>
      <c r="NX145" s="68">
        <f t="shared" si="832"/>
        <v>8.06188037912621E-3</v>
      </c>
      <c r="NY145" s="68">
        <f t="shared" si="986"/>
        <v>8.9265655173757733E-3</v>
      </c>
      <c r="NZ145" s="68">
        <f t="shared" si="833"/>
        <v>5.2913063268092919E-2</v>
      </c>
      <c r="OA145" s="68"/>
      <c r="OB145" s="15">
        <f t="shared" si="834"/>
        <v>-2.2398309561542571E-2</v>
      </c>
      <c r="OD145" s="13">
        <v>2.7</v>
      </c>
      <c r="OE145" s="68">
        <f t="shared" si="835"/>
        <v>3.4482758620689773E-2</v>
      </c>
      <c r="OF145" s="68">
        <f t="shared" si="987"/>
        <v>3.5347443758939334E-2</v>
      </c>
      <c r="OG145" s="68">
        <f t="shared" si="836"/>
        <v>-0.98803562724331995</v>
      </c>
      <c r="OH145" s="68"/>
      <c r="OI145" s="15">
        <f t="shared" si="837"/>
        <v>0.84931506849315086</v>
      </c>
      <c r="OK145" s="13">
        <v>249.34</v>
      </c>
      <c r="OL145" s="68">
        <f t="shared" si="838"/>
        <v>6.605669331737149E-2</v>
      </c>
      <c r="OM145" s="68">
        <f t="shared" si="988"/>
        <v>6.6921378455621058E-2</v>
      </c>
      <c r="ON145" s="68">
        <f t="shared" si="839"/>
        <v>4.8737338044758536</v>
      </c>
      <c r="OO145" s="68"/>
      <c r="OP145" s="15">
        <f t="shared" si="840"/>
        <v>2.743281789521093</v>
      </c>
      <c r="OR145" s="13">
        <v>7.64</v>
      </c>
      <c r="OS145" s="68">
        <f t="shared" si="841"/>
        <v>-3.2911392405063376E-2</v>
      </c>
      <c r="OT145" s="68">
        <f t="shared" si="989"/>
        <v>-3.2046707266813815E-2</v>
      </c>
      <c r="OU145" s="68">
        <f t="shared" si="842"/>
        <v>-7.7922077922078564E-3</v>
      </c>
      <c r="OV145" s="68"/>
      <c r="OW145" s="15">
        <f t="shared" si="843"/>
        <v>5.8214285714285703</v>
      </c>
      <c r="OY145" s="13">
        <v>151.5</v>
      </c>
      <c r="OZ145" s="68">
        <f t="shared" si="844"/>
        <v>0</v>
      </c>
      <c r="PA145" s="68">
        <f t="shared" si="990"/>
        <v>8.6468513824956394E-4</v>
      </c>
      <c r="PB145" s="68">
        <f t="shared" si="998"/>
        <v>3.6615384615384614</v>
      </c>
      <c r="PC145" s="68"/>
      <c r="PD145" s="15">
        <f t="shared" si="845"/>
        <v>0.32256656481885643</v>
      </c>
      <c r="PE145" s="18"/>
      <c r="PF145" s="13">
        <v>264.77</v>
      </c>
      <c r="PG145" s="68">
        <f t="shared" si="846"/>
        <v>-2.7870889985311632E-3</v>
      </c>
      <c r="PH145" s="68">
        <f t="shared" si="991"/>
        <v>-1.9224038602815993E-3</v>
      </c>
      <c r="PI145" s="68">
        <f t="shared" si="847"/>
        <v>-0.23960367604824817</v>
      </c>
      <c r="PJ145" s="68"/>
      <c r="PK145" s="15">
        <f t="shared" si="848"/>
        <v>0.26605460718213547</v>
      </c>
      <c r="PM145" s="13"/>
      <c r="PN145" s="68">
        <f t="shared" si="849"/>
        <v>0</v>
      </c>
      <c r="PO145" s="68">
        <f t="shared" si="850"/>
        <v>8.6468513824956394E-4</v>
      </c>
      <c r="PP145" s="68">
        <f t="shared" si="851"/>
        <v>0</v>
      </c>
      <c r="PQ145" s="68"/>
      <c r="PR145" s="15">
        <f t="shared" si="852"/>
        <v>0</v>
      </c>
      <c r="PT145" s="13">
        <v>9.36</v>
      </c>
      <c r="PU145" s="68">
        <f t="shared" si="853"/>
        <v>2.1834061135371102E-2</v>
      </c>
      <c r="PV145" s="68">
        <f t="shared" si="992"/>
        <v>2.2698746273620667E-2</v>
      </c>
      <c r="PW145" s="68">
        <f t="shared" si="854"/>
        <v>7.3394495412843888E-2</v>
      </c>
      <c r="PX145" s="68"/>
      <c r="PY145" s="15">
        <f t="shared" si="855"/>
        <v>0.82456140350877183</v>
      </c>
      <c r="QA145" s="13">
        <v>224.74</v>
      </c>
      <c r="QB145" s="68">
        <f t="shared" si="856"/>
        <v>-1.8774013272790706E-2</v>
      </c>
      <c r="QC145" s="68">
        <f t="shared" si="993"/>
        <v>-1.7909328134541141E-2</v>
      </c>
      <c r="QD145" s="68">
        <f t="shared" si="857"/>
        <v>-0.33388660007706211</v>
      </c>
      <c r="QE145" s="68"/>
      <c r="QF145" s="15">
        <f t="shared" si="858"/>
        <v>0.17210806300198184</v>
      </c>
      <c r="QH145" s="13">
        <v>1.61</v>
      </c>
      <c r="QI145" s="68">
        <f t="shared" si="859"/>
        <v>3.2051282051282076E-2</v>
      </c>
      <c r="QJ145" s="68">
        <f t="shared" si="994"/>
        <v>3.2915967189531638E-2</v>
      </c>
      <c r="QK145" s="68">
        <f t="shared" si="860"/>
        <v>-0.35856573705179273</v>
      </c>
      <c r="QL145" s="68"/>
      <c r="QM145" s="15">
        <f t="shared" si="861"/>
        <v>0.2384615384615385</v>
      </c>
      <c r="QO145" s="13">
        <v>14.62</v>
      </c>
      <c r="QP145" s="68">
        <f t="shared" si="862"/>
        <v>-5.3721682847896447E-2</v>
      </c>
      <c r="QQ145" s="68">
        <f t="shared" si="995"/>
        <v>-5.2856997709646886E-2</v>
      </c>
      <c r="QR145" s="68">
        <f t="shared" si="863"/>
        <v>-0.98217899022404254</v>
      </c>
      <c r="QS145" s="68"/>
      <c r="QT145" s="15">
        <f t="shared" si="864"/>
        <v>0.27351916376306606</v>
      </c>
      <c r="QV145" s="13">
        <v>2.468</v>
      </c>
      <c r="QW145" s="68">
        <f t="shared" si="865"/>
        <v>4.8859934853420243E-3</v>
      </c>
      <c r="QX145" s="68">
        <f t="shared" si="996"/>
        <v>5.7506786235915885E-3</v>
      </c>
      <c r="QY145" s="68">
        <f t="shared" si="866"/>
        <v>-0.3008498583569405</v>
      </c>
      <c r="QZ145" s="68"/>
      <c r="RA145" s="15">
        <f t="shared" si="867"/>
        <v>8.5819370657948136E-3</v>
      </c>
      <c r="RC145" s="13">
        <v>45.03</v>
      </c>
      <c r="RD145" s="68">
        <f t="shared" si="868"/>
        <v>-2.5746430116832492E-2</v>
      </c>
      <c r="RE145" s="68">
        <f t="shared" si="997"/>
        <v>-2.4881744978582927E-2</v>
      </c>
      <c r="RF145" s="68">
        <f t="shared" si="869"/>
        <v>-2.7219701879455563E-2</v>
      </c>
      <c r="RG145" s="68"/>
      <c r="RH145" s="15">
        <f t="shared" si="870"/>
        <v>0.81939393939393945</v>
      </c>
      <c r="RJ145" s="13">
        <v>240.4</v>
      </c>
      <c r="RK145" s="68">
        <f t="shared" si="871"/>
        <v>-2.1172638436482039E-2</v>
      </c>
      <c r="RL145" s="68">
        <f t="shared" si="872"/>
        <v>-2.0307953298232474E-2</v>
      </c>
      <c r="RM145" s="68">
        <f t="shared" si="873"/>
        <v>0.11513127377307725</v>
      </c>
      <c r="RN145" s="68"/>
      <c r="RO145" s="15">
        <f t="shared" si="874"/>
        <v>0.22204148027653522</v>
      </c>
      <c r="RQ145" s="13">
        <v>15.55</v>
      </c>
      <c r="RR145" s="68">
        <f t="shared" si="875"/>
        <v>-3.0548628428927586E-2</v>
      </c>
      <c r="RS145" s="68">
        <f t="shared" si="876"/>
        <v>-2.9683943290678021E-2</v>
      </c>
      <c r="RT145" s="68">
        <f t="shared" si="877"/>
        <v>6.2158469945355198E-2</v>
      </c>
      <c r="RU145" s="68"/>
      <c r="RV145" s="15">
        <f t="shared" si="878"/>
        <v>-0.25383877159309015</v>
      </c>
      <c r="RX145" s="13">
        <v>153.52000000000001</v>
      </c>
      <c r="RY145" s="68">
        <f t="shared" si="879"/>
        <v>-3.052146243262542E-3</v>
      </c>
      <c r="RZ145" s="68">
        <f t="shared" si="880"/>
        <v>-2.1874611050129783E-3</v>
      </c>
      <c r="SA145" s="68">
        <f t="shared" si="881"/>
        <v>0.15376521869833162</v>
      </c>
      <c r="SB145" s="68"/>
      <c r="SC145" s="15">
        <f t="shared" si="882"/>
        <v>1.029882321829962</v>
      </c>
      <c r="SE145" s="13">
        <v>17.16</v>
      </c>
      <c r="SF145" s="68">
        <f t="shared" si="883"/>
        <v>1.1668611435238958E-3</v>
      </c>
      <c r="SG145" s="68">
        <f t="shared" si="884"/>
        <v>2.03154628177346E-3</v>
      </c>
      <c r="SH145" s="68">
        <f t="shared" si="885"/>
        <v>0.37280000000000002</v>
      </c>
      <c r="SI145" s="68"/>
      <c r="SJ145" s="15">
        <f t="shared" si="886"/>
        <v>0.12450851900393187</v>
      </c>
      <c r="SL145" s="13">
        <v>1.35</v>
      </c>
      <c r="SM145" s="68">
        <f t="shared" si="887"/>
        <v>-8.1632653061224414E-2</v>
      </c>
      <c r="SN145" s="68">
        <f t="shared" si="888"/>
        <v>-8.0767967922974845E-2</v>
      </c>
      <c r="SO145" s="68">
        <f t="shared" si="889"/>
        <v>-4.9295774647887217E-2</v>
      </c>
      <c r="SP145" s="68"/>
      <c r="SQ145" s="15">
        <f t="shared" si="890"/>
        <v>0.33663366336633671</v>
      </c>
      <c r="SS145" s="13">
        <v>18.89</v>
      </c>
      <c r="ST145" s="68">
        <f t="shared" si="891"/>
        <v>-1.8191268191268081E-2</v>
      </c>
      <c r="SU145" s="68">
        <f t="shared" si="892"/>
        <v>-1.7326583053018516E-2</v>
      </c>
      <c r="SV145" s="68">
        <f t="shared" si="893"/>
        <v>0.17038413878562578</v>
      </c>
      <c r="SW145" s="68"/>
      <c r="SX145" s="15">
        <f t="shared" si="894"/>
        <v>1.2488095238095238</v>
      </c>
      <c r="SZ145" s="13">
        <v>63.22</v>
      </c>
      <c r="TA145" s="68">
        <f t="shared" si="895"/>
        <v>4.9120477928974463E-2</v>
      </c>
      <c r="TB145" s="68">
        <f t="shared" si="896"/>
        <v>4.9985163067224024E-2</v>
      </c>
      <c r="TC145" s="68">
        <f t="shared" si="897"/>
        <v>0.56601436710428543</v>
      </c>
      <c r="TD145" s="68"/>
      <c r="TE145" s="15">
        <f t="shared" si="898"/>
        <v>3.0525641025641024</v>
      </c>
      <c r="TG145" s="417">
        <v>0.28999999999999998</v>
      </c>
      <c r="TH145" s="68">
        <f t="shared" si="899"/>
        <v>-3.3333333333333368E-2</v>
      </c>
      <c r="TI145" s="68">
        <f t="shared" si="900"/>
        <v>-3.2468648195083806E-2</v>
      </c>
      <c r="TJ145" s="68">
        <f t="shared" si="901"/>
        <v>0.31818181818181807</v>
      </c>
      <c r="TK145" s="68"/>
      <c r="TL145" s="15">
        <f t="shared" si="902"/>
        <v>0.71091445427728595</v>
      </c>
      <c r="TN145" s="13">
        <v>90</v>
      </c>
      <c r="TO145" s="68">
        <f t="shared" si="903"/>
        <v>7.1046054980364134E-2</v>
      </c>
      <c r="TP145" s="68">
        <f t="shared" si="904"/>
        <v>7.1910740118613703E-2</v>
      </c>
      <c r="TQ145" s="68">
        <f t="shared" si="905"/>
        <v>0.31182905409837264</v>
      </c>
      <c r="TR145" s="68"/>
      <c r="TS145" s="15">
        <f t="shared" si="906"/>
        <v>2.0252100840336134</v>
      </c>
      <c r="TU145" s="417">
        <v>3.24</v>
      </c>
      <c r="TV145" s="68">
        <f t="shared" si="907"/>
        <v>-1.5197568389057697E-2</v>
      </c>
      <c r="TW145" s="68">
        <f t="shared" si="908"/>
        <v>-1.4332883250808134E-2</v>
      </c>
      <c r="TX145" s="68">
        <f t="shared" si="909"/>
        <v>-0.26530612244897955</v>
      </c>
      <c r="TY145" s="68"/>
      <c r="TZ145" s="15">
        <f t="shared" si="910"/>
        <v>0.89473684210526327</v>
      </c>
      <c r="UB145" s="13"/>
      <c r="UC145" s="68">
        <f t="shared" si="911"/>
        <v>0</v>
      </c>
      <c r="UD145" s="68">
        <f t="shared" si="912"/>
        <v>8.6468513824956394E-4</v>
      </c>
      <c r="UE145" s="68">
        <f t="shared" si="913"/>
        <v>0</v>
      </c>
      <c r="UF145" s="68"/>
      <c r="UG145" s="15">
        <f t="shared" si="914"/>
        <v>0</v>
      </c>
      <c r="UI145" s="417"/>
      <c r="UJ145" s="68">
        <f t="shared" si="915"/>
        <v>0</v>
      </c>
      <c r="UK145" s="68">
        <f t="shared" si="916"/>
        <v>8.6468513824956394E-4</v>
      </c>
      <c r="UL145" s="68">
        <f t="shared" si="917"/>
        <v>0</v>
      </c>
      <c r="UM145" s="68"/>
      <c r="UN145" s="15">
        <f t="shared" si="918"/>
        <v>0</v>
      </c>
      <c r="UP145" s="417"/>
      <c r="UQ145" s="68">
        <f t="shared" si="919"/>
        <v>0</v>
      </c>
      <c r="UR145" s="68">
        <f t="shared" si="920"/>
        <v>8.6468513824956394E-4</v>
      </c>
      <c r="US145" s="68">
        <f t="shared" si="921"/>
        <v>0</v>
      </c>
      <c r="UT145" s="68"/>
      <c r="UU145" s="15">
        <f t="shared" si="922"/>
        <v>0</v>
      </c>
      <c r="UW145" s="417"/>
      <c r="UX145" s="68">
        <f t="shared" si="923"/>
        <v>0</v>
      </c>
      <c r="UY145" s="68">
        <f t="shared" si="924"/>
        <v>8.6468513824956394E-4</v>
      </c>
      <c r="UZ145" s="68">
        <f t="shared" si="925"/>
        <v>0</v>
      </c>
      <c r="VA145" s="68"/>
      <c r="VB145" s="15">
        <f t="shared" si="926"/>
        <v>0</v>
      </c>
      <c r="VD145" s="417"/>
      <c r="VE145" s="68">
        <f t="shared" si="927"/>
        <v>0</v>
      </c>
      <c r="VF145" s="68">
        <f t="shared" si="928"/>
        <v>8.6468513824956394E-4</v>
      </c>
      <c r="VG145" s="68">
        <f t="shared" si="929"/>
        <v>0</v>
      </c>
      <c r="VH145" s="68"/>
      <c r="VI145" s="15">
        <f t="shared" si="930"/>
        <v>0</v>
      </c>
      <c r="VM145" s="21">
        <f t="shared" si="931"/>
        <v>7.1263196186925641E-3</v>
      </c>
      <c r="VN145" s="49"/>
      <c r="VO145" s="21">
        <f t="shared" si="932"/>
        <v>1.1703018258253366</v>
      </c>
      <c r="VP145" s="14"/>
      <c r="VQ145" s="21">
        <f t="shared" si="933"/>
        <v>0.6128131189129975</v>
      </c>
    </row>
    <row r="146" spans="1:589" ht="15.75" customHeight="1" x14ac:dyDescent="0.2">
      <c r="A146" s="127">
        <v>45859</v>
      </c>
      <c r="B146" s="4">
        <f t="shared" si="666"/>
        <v>45859</v>
      </c>
      <c r="C146" s="13">
        <v>44323.07</v>
      </c>
      <c r="D146" s="138">
        <f t="shared" si="667"/>
        <v>-19.120000000002619</v>
      </c>
      <c r="E146" s="68">
        <f t="shared" si="668"/>
        <v>-4.3119205433927863E-4</v>
      </c>
      <c r="F146" s="15">
        <f t="shared" si="669"/>
        <v>4.1811790179723557E-2</v>
      </c>
      <c r="G146" s="13">
        <v>6305.6</v>
      </c>
      <c r="H146" s="138">
        <f t="shared" si="670"/>
        <v>8.8100000000004002</v>
      </c>
      <c r="I146" s="68">
        <f t="shared" si="671"/>
        <v>1.3991255862114507E-3</v>
      </c>
      <c r="J146" s="15">
        <f t="shared" si="672"/>
        <v>7.20837590939927E-2</v>
      </c>
      <c r="K146" s="13">
        <v>20974.17</v>
      </c>
      <c r="L146" s="138">
        <f t="shared" si="673"/>
        <v>78.509999999998399</v>
      </c>
      <c r="M146" s="68">
        <f t="shared" si="674"/>
        <v>3.7572395416080851E-3</v>
      </c>
      <c r="N146" s="15">
        <f t="shared" si="675"/>
        <v>8.6137335655351088E-2</v>
      </c>
      <c r="O146" s="13">
        <v>2231.13</v>
      </c>
      <c r="P146" s="138">
        <f t="shared" si="676"/>
        <v>-8.8800000000001091</v>
      </c>
      <c r="Q146" s="68">
        <f t="shared" si="677"/>
        <v>-3.9642680166606884E-3</v>
      </c>
      <c r="R146" s="15">
        <f t="shared" si="678"/>
        <v>4.3494637156089909E-4</v>
      </c>
      <c r="S146" s="18">
        <f t="shared" si="679"/>
        <v>7.9909807649075409E-4</v>
      </c>
      <c r="T146" s="121">
        <f t="shared" si="680"/>
        <v>269.47527236485195</v>
      </c>
      <c r="U146" s="121">
        <f t="shared" si="681"/>
        <v>269.47527236485195</v>
      </c>
      <c r="V146" s="134">
        <f t="shared" si="682"/>
        <v>5.9342905751037355E-4</v>
      </c>
      <c r="W146" s="21">
        <f t="shared" si="934"/>
        <v>4.1572954435263723E-2</v>
      </c>
      <c r="X146" s="18">
        <f t="shared" si="683"/>
        <v>1.9022626420489217E-4</v>
      </c>
      <c r="Y146" s="353">
        <v>121348.64</v>
      </c>
      <c r="Z146" s="15">
        <v>1.9999999999999999E-6</v>
      </c>
      <c r="AA146" s="21">
        <f t="shared" si="684"/>
        <v>-5.914290575103735E-4</v>
      </c>
      <c r="AC146" s="13">
        <v>243.75</v>
      </c>
      <c r="AD146" s="68">
        <f t="shared" si="685"/>
        <v>3.0864197530864196E-3</v>
      </c>
      <c r="AE146" s="68">
        <f t="shared" si="935"/>
        <v>2.492990695576046E-3</v>
      </c>
      <c r="AF146" s="68">
        <f t="shared" si="686"/>
        <v>0.479334830369606</v>
      </c>
      <c r="AG146" s="68"/>
      <c r="AH146" s="15">
        <f t="shared" si="687"/>
        <v>7.2984989215125293E-2</v>
      </c>
      <c r="AJ146" s="13">
        <v>23.52</v>
      </c>
      <c r="AK146" s="68">
        <f t="shared" si="688"/>
        <v>3.4129692832763777E-3</v>
      </c>
      <c r="AL146" s="68">
        <f t="shared" si="936"/>
        <v>2.8195402257660041E-3</v>
      </c>
      <c r="AM146" s="68">
        <f t="shared" si="689"/>
        <v>0.26451612903225796</v>
      </c>
      <c r="AN146" s="68"/>
      <c r="AO146" s="15">
        <f t="shared" si="690"/>
        <v>0.11840228245363758</v>
      </c>
      <c r="AQ146" s="13">
        <v>22.73</v>
      </c>
      <c r="AR146" s="68">
        <f t="shared" si="691"/>
        <v>3.9752650176678381E-3</v>
      </c>
      <c r="AS146" s="68">
        <f t="shared" si="937"/>
        <v>3.3818359601574645E-3</v>
      </c>
      <c r="AT146" s="68">
        <f t="shared" si="692"/>
        <v>0.31615518239722068</v>
      </c>
      <c r="AU146" s="68"/>
      <c r="AV146" s="15">
        <f t="shared" si="693"/>
        <v>5.8686539357242738E-2</v>
      </c>
      <c r="AX146" s="13">
        <v>219.08</v>
      </c>
      <c r="AY146" s="68">
        <f t="shared" si="694"/>
        <v>1.4170133016410031E-3</v>
      </c>
      <c r="AZ146" s="68">
        <f t="shared" si="938"/>
        <v>8.2358424413062959E-4</v>
      </c>
      <c r="BA146" s="68">
        <f t="shared" si="695"/>
        <v>0.63370618941088752</v>
      </c>
      <c r="BB146" s="68"/>
      <c r="BC146" s="15">
        <f t="shared" si="696"/>
        <v>7.2922278270238575E-2</v>
      </c>
      <c r="BE146" s="13">
        <v>79.959999999999994</v>
      </c>
      <c r="BF146" s="68">
        <f t="shared" si="697"/>
        <v>6.2570391690648425E-4</v>
      </c>
      <c r="BG146" s="68">
        <f t="shared" si="939"/>
        <v>3.2274859396110695E-5</v>
      </c>
      <c r="BH146" s="68"/>
      <c r="BI146" s="68"/>
      <c r="BJ146" s="15">
        <f t="shared" si="698"/>
        <v>8.5380752002171739E-2</v>
      </c>
      <c r="BL146" s="13">
        <v>75.13</v>
      </c>
      <c r="BM146" s="68">
        <f t="shared" si="699"/>
        <v>-8.8390501319261447E-3</v>
      </c>
      <c r="BN146" s="68">
        <f t="shared" si="940"/>
        <v>-9.4324791894365191E-3</v>
      </c>
      <c r="BO146" s="68">
        <f t="shared" si="700"/>
        <v>0.26524082182553033</v>
      </c>
      <c r="BP146" s="68"/>
      <c r="BQ146" s="15">
        <f t="shared" si="701"/>
        <v>0.13198734367937306</v>
      </c>
      <c r="BS146" s="13">
        <v>43.29</v>
      </c>
      <c r="BT146" s="68">
        <f t="shared" si="702"/>
        <v>-4.140786749482395E-3</v>
      </c>
      <c r="BU146" s="68">
        <f t="shared" si="941"/>
        <v>-4.7342158069927686E-3</v>
      </c>
      <c r="BV146" s="68">
        <f t="shared" si="703"/>
        <v>0.16183574879227058</v>
      </c>
      <c r="BW146" s="68"/>
      <c r="BX146" s="15">
        <f t="shared" si="704"/>
        <v>0.13176470588235292</v>
      </c>
      <c r="BZ146" s="13"/>
      <c r="CA146" s="68">
        <f t="shared" si="705"/>
        <v>0</v>
      </c>
      <c r="CB146" s="68">
        <f t="shared" si="942"/>
        <v>0</v>
      </c>
      <c r="CC146" s="68">
        <f t="shared" si="706"/>
        <v>0</v>
      </c>
      <c r="CD146" s="68"/>
      <c r="CE146" s="15">
        <f t="shared" si="707"/>
        <v>0</v>
      </c>
      <c r="CG146" s="13">
        <v>30.83</v>
      </c>
      <c r="CH146" s="68">
        <f t="shared" si="708"/>
        <v>-6.7654639175258012E-3</v>
      </c>
      <c r="CI146" s="68">
        <f t="shared" si="943"/>
        <v>-7.3588929750361748E-3</v>
      </c>
      <c r="CJ146" s="68">
        <f t="shared" si="709"/>
        <v>1.9847833278200392E-2</v>
      </c>
      <c r="CK146" s="68"/>
      <c r="CL146" s="15">
        <f t="shared" si="710"/>
        <v>-0.10273573923166476</v>
      </c>
      <c r="CN146" s="13">
        <v>33.479999999999997</v>
      </c>
      <c r="CO146" s="68">
        <f t="shared" si="711"/>
        <v>-5.3475935828876924E-3</v>
      </c>
      <c r="CP146" s="68">
        <f t="shared" si="944"/>
        <v>-5.941022640398066E-3</v>
      </c>
      <c r="CQ146" s="68">
        <f t="shared" si="712"/>
        <v>6.8283343969368124E-2</v>
      </c>
      <c r="CR146" s="68"/>
      <c r="CS146" s="15">
        <f t="shared" si="713"/>
        <v>2.9877502240806725E-4</v>
      </c>
      <c r="CU146" s="13">
        <v>37.82</v>
      </c>
      <c r="CV146" s="68">
        <f t="shared" si="714"/>
        <v>-4.9986845566955471E-3</v>
      </c>
      <c r="CW146" s="68">
        <f t="shared" si="945"/>
        <v>-5.5921136142059206E-3</v>
      </c>
      <c r="CX146" s="68">
        <f t="shared" si="715"/>
        <v>0.17636080870917581</v>
      </c>
      <c r="CY146" s="68"/>
      <c r="CZ146" s="15">
        <f t="shared" si="716"/>
        <v>1.4484978540772509E-2</v>
      </c>
      <c r="DB146" s="13">
        <v>20.420000000000002</v>
      </c>
      <c r="DC146" s="68">
        <f t="shared" si="717"/>
        <v>-4.3881033642125724E-3</v>
      </c>
      <c r="DD146" s="68">
        <f t="shared" si="946"/>
        <v>-4.9815324217229459E-3</v>
      </c>
      <c r="DE146" s="68">
        <f t="shared" si="718"/>
        <v>-6.6300868770004531E-2</v>
      </c>
      <c r="DF146" s="68"/>
      <c r="DG146" s="15">
        <f t="shared" si="719"/>
        <v>2.9469548133596404E-3</v>
      </c>
      <c r="DI146" s="13">
        <v>49.69</v>
      </c>
      <c r="DJ146" s="68">
        <f t="shared" si="720"/>
        <v>3.2303654350897756E-3</v>
      </c>
      <c r="DK146" s="68">
        <f t="shared" si="947"/>
        <v>2.6369363775794021E-3</v>
      </c>
      <c r="DL146" s="68">
        <f t="shared" si="721"/>
        <v>0.12548131370328425</v>
      </c>
      <c r="DM146" s="68"/>
      <c r="DN146" s="15">
        <f t="shared" si="722"/>
        <v>0.17860531309297917</v>
      </c>
      <c r="DP146" s="13">
        <v>43.78</v>
      </c>
      <c r="DQ146" s="68">
        <f t="shared" si="723"/>
        <v>4.3587978894241274E-3</v>
      </c>
      <c r="DR146" s="68">
        <f t="shared" si="948"/>
        <v>3.7653688319137539E-3</v>
      </c>
      <c r="DS146" s="68"/>
      <c r="DT146" s="68"/>
      <c r="DU146" s="15">
        <f t="shared" si="724"/>
        <v>0.14968487394957991</v>
      </c>
      <c r="DV146" s="18"/>
      <c r="DW146" s="13">
        <v>37.11</v>
      </c>
      <c r="DX146" s="68">
        <f t="shared" si="725"/>
        <v>4.6020573903627965E-3</v>
      </c>
      <c r="DY146" s="68">
        <f t="shared" si="949"/>
        <v>4.0086283328524229E-3</v>
      </c>
      <c r="DZ146" s="68">
        <f t="shared" si="726"/>
        <v>0.98025613660619015</v>
      </c>
      <c r="EA146" s="68"/>
      <c r="EB146" s="15">
        <f t="shared" si="727"/>
        <v>0.10875410815655813</v>
      </c>
      <c r="ED146" s="13">
        <v>39.79</v>
      </c>
      <c r="EE146" s="68">
        <f t="shared" si="728"/>
        <v>7.5452716297789578E-4</v>
      </c>
      <c r="EF146" s="68">
        <f t="shared" si="950"/>
        <v>1.6109810546752223E-4</v>
      </c>
      <c r="EG146" s="68">
        <f t="shared" si="729"/>
        <v>0.89205896338563939</v>
      </c>
      <c r="EH146" s="68"/>
      <c r="EI146" s="15">
        <f t="shared" si="730"/>
        <v>7.8904555314533525E-2</v>
      </c>
      <c r="EK146" s="13">
        <v>129.65</v>
      </c>
      <c r="EL146" s="68">
        <f t="shared" si="731"/>
        <v>9.0279399175032804E-3</v>
      </c>
      <c r="EM146" s="68">
        <f t="shared" si="951"/>
        <v>8.434510859992906E-3</v>
      </c>
      <c r="EN146" s="68">
        <f t="shared" si="732"/>
        <v>1.0088317322590641</v>
      </c>
      <c r="EO146" s="68"/>
      <c r="EP146" s="15">
        <f t="shared" si="733"/>
        <v>0.16486972147349513</v>
      </c>
      <c r="ER146" s="13">
        <v>38.9</v>
      </c>
      <c r="ES146" s="68">
        <f t="shared" si="734"/>
        <v>0</v>
      </c>
      <c r="ET146" s="68">
        <f t="shared" si="952"/>
        <v>-5.9342905751037355E-4</v>
      </c>
      <c r="EU146" s="68">
        <f t="shared" si="735"/>
        <v>0.11429389859639079</v>
      </c>
      <c r="EV146" s="68"/>
      <c r="EW146" s="15">
        <f t="shared" si="736"/>
        <v>2.57135510413937E-4</v>
      </c>
      <c r="EY146" s="13">
        <v>39</v>
      </c>
      <c r="EZ146" s="68">
        <f t="shared" si="737"/>
        <v>3.1473155249933819E-2</v>
      </c>
      <c r="FA146" s="68">
        <f t="shared" si="953"/>
        <v>3.0879726192423445E-2</v>
      </c>
      <c r="FB146" s="68"/>
      <c r="FC146" s="68"/>
      <c r="FD146" s="15">
        <f t="shared" si="738"/>
        <v>0.58665581773799846</v>
      </c>
      <c r="FF146" s="13">
        <v>57.16</v>
      </c>
      <c r="FG146" s="68">
        <f t="shared" si="739"/>
        <v>-1.2951131065446384E-2</v>
      </c>
      <c r="FH146" s="68">
        <f t="shared" si="954"/>
        <v>-1.3544560122956757E-2</v>
      </c>
      <c r="FI146" s="68">
        <f t="shared" si="740"/>
        <v>-3.2498307379823996E-2</v>
      </c>
      <c r="FJ146" s="68"/>
      <c r="FK146" s="15">
        <f t="shared" si="741"/>
        <v>6.5152315548511613E-3</v>
      </c>
      <c r="FM146" s="13">
        <v>201.62</v>
      </c>
      <c r="FN146" s="68">
        <f t="shared" si="742"/>
        <v>-1.3262859100474761E-2</v>
      </c>
      <c r="FO146" s="68">
        <f t="shared" si="955"/>
        <v>-1.3856288157985133E-2</v>
      </c>
      <c r="FP146" s="68">
        <f t="shared" si="743"/>
        <v>0.73391812865497075</v>
      </c>
      <c r="FQ146" s="68"/>
      <c r="FR146" s="15">
        <f t="shared" si="744"/>
        <v>0.10987559176483545</v>
      </c>
      <c r="FT146" s="13">
        <v>90.74</v>
      </c>
      <c r="FU146" s="68">
        <f t="shared" si="745"/>
        <v>-9.8210388476648366E-3</v>
      </c>
      <c r="FV146" s="68">
        <f t="shared" si="956"/>
        <v>-1.0414467905175209E-2</v>
      </c>
      <c r="FW146" s="68">
        <f t="shared" si="746"/>
        <v>3.0784959672838733E-2</v>
      </c>
      <c r="FX146" s="68"/>
      <c r="FY146" s="15">
        <f t="shared" si="747"/>
        <v>6.2098026169881129E-3</v>
      </c>
      <c r="GA146" s="13">
        <v>18.22</v>
      </c>
      <c r="GB146" s="68">
        <f t="shared" si="748"/>
        <v>0</v>
      </c>
      <c r="GC146" s="68">
        <f t="shared" si="957"/>
        <v>-5.9342905751037355E-4</v>
      </c>
      <c r="GD146" s="68"/>
      <c r="GE146" s="68"/>
      <c r="GF146" s="15">
        <f t="shared" si="749"/>
        <v>4.5324153757888647E-2</v>
      </c>
      <c r="GG146" s="18"/>
      <c r="GH146" s="13">
        <v>18.940000000000001</v>
      </c>
      <c r="GI146" s="68">
        <f t="shared" si="750"/>
        <v>-4.2060988433227286E-3</v>
      </c>
      <c r="GJ146" s="68">
        <f t="shared" si="958"/>
        <v>-4.7995279008331022E-3</v>
      </c>
      <c r="GK146" s="68">
        <f t="shared" si="751"/>
        <v>-1.4568158168574277E-2</v>
      </c>
      <c r="GL146" s="68"/>
      <c r="GM146" s="15">
        <f t="shared" si="752"/>
        <v>2.1164021164022592E-3</v>
      </c>
      <c r="GO146" s="13">
        <v>25.07</v>
      </c>
      <c r="GP146" s="68">
        <f t="shared" si="753"/>
        <v>-5.9476605868357887E-3</v>
      </c>
      <c r="GQ146" s="68">
        <f t="shared" si="959"/>
        <v>-6.5410896443461623E-3</v>
      </c>
      <c r="GR146" s="68"/>
      <c r="GS146" s="68"/>
      <c r="GT146" s="15">
        <f t="shared" si="754"/>
        <v>-7.9999999999999988E-2</v>
      </c>
      <c r="GV146" s="13">
        <v>16.05</v>
      </c>
      <c r="GW146" s="68">
        <f t="shared" si="755"/>
        <v>-6.2266500622652624E-4</v>
      </c>
      <c r="GX146" s="68">
        <f t="shared" si="960"/>
        <v>-1.2160940637368999E-3</v>
      </c>
      <c r="GY146" s="68">
        <f t="shared" si="756"/>
        <v>0.35443037974683556</v>
      </c>
      <c r="GZ146" s="68"/>
      <c r="HA146" s="15">
        <f t="shared" si="757"/>
        <v>0.16982507288629736</v>
      </c>
      <c r="HD146" s="13">
        <v>328.49</v>
      </c>
      <c r="HE146" s="68">
        <f t="shared" si="758"/>
        <v>-3.5188836644925474E-3</v>
      </c>
      <c r="HF146" s="68">
        <f t="shared" si="961"/>
        <v>-4.1123127220029209E-3</v>
      </c>
      <c r="HG146" s="68">
        <f t="shared" si="759"/>
        <v>0.84534576709173659</v>
      </c>
      <c r="HH146" s="68"/>
      <c r="HI146" s="15">
        <f t="shared" si="760"/>
        <v>-0.18658379556259896</v>
      </c>
      <c r="HK146" s="13">
        <v>58.78</v>
      </c>
      <c r="HL146" s="68">
        <f t="shared" si="761"/>
        <v>-5.7510148849796404E-3</v>
      </c>
      <c r="HM146" s="68">
        <f t="shared" si="962"/>
        <v>-6.3444439424900139E-3</v>
      </c>
      <c r="HN146" s="68">
        <f t="shared" si="762"/>
        <v>22.701612903225808</v>
      </c>
      <c r="HO146" s="68"/>
      <c r="HP146" s="15">
        <f t="shared" si="763"/>
        <v>1.2282031842304779</v>
      </c>
      <c r="HR146" s="13">
        <v>108.08</v>
      </c>
      <c r="HS146" s="68">
        <f t="shared" si="764"/>
        <v>2.8764962419968662E-3</v>
      </c>
      <c r="HT146" s="68">
        <f t="shared" si="963"/>
        <v>2.2830671844864927E-3</v>
      </c>
      <c r="HU146" s="68">
        <f t="shared" si="765"/>
        <v>1.9692307692307696</v>
      </c>
      <c r="HV146" s="68"/>
      <c r="HW146" s="15">
        <f t="shared" si="766"/>
        <v>4.7410988193734788E-3</v>
      </c>
      <c r="HY146" s="13">
        <v>171.38</v>
      </c>
      <c r="HZ146" s="68">
        <f t="shared" si="767"/>
        <v>-5.9741314308914863E-3</v>
      </c>
      <c r="IA146" s="68">
        <f t="shared" si="964"/>
        <v>-6.5675604884018598E-3</v>
      </c>
      <c r="IB146" s="68">
        <f t="shared" si="768"/>
        <v>0.61831916902738415</v>
      </c>
      <c r="IC146" s="68"/>
      <c r="ID146" s="15">
        <f t="shared" si="769"/>
        <v>0.27619331297937305</v>
      </c>
      <c r="IF146" s="13">
        <v>288.20999999999998</v>
      </c>
      <c r="IG146" s="68">
        <f t="shared" si="770"/>
        <v>1.7187830874567676E-2</v>
      </c>
      <c r="IH146" s="68">
        <f t="shared" si="965"/>
        <v>1.6594401817057302E-2</v>
      </c>
      <c r="II146" s="68">
        <f t="shared" si="771"/>
        <v>0.64691428571428555</v>
      </c>
      <c r="IJ146" s="68"/>
      <c r="IK146" s="15">
        <f t="shared" si="772"/>
        <v>0.24314182194616968</v>
      </c>
      <c r="IM146" s="13">
        <v>253.06</v>
      </c>
      <c r="IN146" s="68">
        <f t="shared" si="773"/>
        <v>-5.6190812998546374E-3</v>
      </c>
      <c r="IO146" s="68">
        <f t="shared" si="966"/>
        <v>-6.2125103573650109E-3</v>
      </c>
      <c r="IP146" s="68">
        <f t="shared" si="774"/>
        <v>3.9416129662175354</v>
      </c>
      <c r="IQ146" s="68"/>
      <c r="IR146" s="15">
        <f t="shared" si="775"/>
        <v>0.34958135566103149</v>
      </c>
      <c r="IT146" s="13">
        <v>77.09</v>
      </c>
      <c r="IU146" s="68">
        <f t="shared" si="776"/>
        <v>-2.3806508800810377E-2</v>
      </c>
      <c r="IV146" s="68">
        <f t="shared" si="967"/>
        <v>-2.4399937858320751E-2</v>
      </c>
      <c r="IW146" s="68">
        <f t="shared" si="777"/>
        <v>3.2241095890410962</v>
      </c>
      <c r="IX146" s="68"/>
      <c r="IY146" s="15">
        <f t="shared" si="778"/>
        <v>0.50009729519361745</v>
      </c>
      <c r="JA146" s="13">
        <v>712.97</v>
      </c>
      <c r="JB146" s="68">
        <f t="shared" si="779"/>
        <v>1.2338842505821627E-2</v>
      </c>
      <c r="JC146" s="68">
        <f t="shared" si="968"/>
        <v>1.1745413448311252E-2</v>
      </c>
      <c r="JD146" s="68">
        <f t="shared" si="780"/>
        <v>0.44209142394822021</v>
      </c>
      <c r="JE146" s="68"/>
      <c r="JF146" s="15">
        <f t="shared" si="781"/>
        <v>0.21769056036617657</v>
      </c>
      <c r="JH146" s="13">
        <v>510.06</v>
      </c>
      <c r="JI146" s="68">
        <f t="shared" si="782"/>
        <v>1.9605920988120585E-5</v>
      </c>
      <c r="JJ146" s="68">
        <f t="shared" si="969"/>
        <v>-5.7382313652225292E-4</v>
      </c>
      <c r="JK146" s="68">
        <f t="shared" si="783"/>
        <v>0.25417394083946004</v>
      </c>
      <c r="JL146" s="68"/>
      <c r="JM146" s="15">
        <f t="shared" si="784"/>
        <v>0.2101067615658363</v>
      </c>
      <c r="JO146" s="13">
        <v>20.56</v>
      </c>
      <c r="JP146" s="68">
        <f t="shared" si="785"/>
        <v>-2.0019065776930491E-2</v>
      </c>
      <c r="JQ146" s="68">
        <f t="shared" si="970"/>
        <v>-2.0612494834440866E-2</v>
      </c>
      <c r="JR146" s="68">
        <f t="shared" si="786"/>
        <v>-0.30622574658343182</v>
      </c>
      <c r="JS146" s="68"/>
      <c r="JT146" s="15">
        <f t="shared" si="787"/>
        <v>1.0176643768400393</v>
      </c>
      <c r="JV146" s="13">
        <v>2.11</v>
      </c>
      <c r="JW146" s="68">
        <f t="shared" si="788"/>
        <v>-1.4018691588785163E-2</v>
      </c>
      <c r="JX146" s="68">
        <f t="shared" si="971"/>
        <v>-1.4612120646295537E-2</v>
      </c>
      <c r="JY146" s="68">
        <f t="shared" si="789"/>
        <v>-0.16600790513833991</v>
      </c>
      <c r="JZ146" s="68"/>
      <c r="KA146" s="15">
        <f t="shared" si="790"/>
        <v>0.17222222222222214</v>
      </c>
      <c r="KC146" s="13">
        <v>18.350000000000001</v>
      </c>
      <c r="KD146" s="68">
        <f t="shared" si="791"/>
        <v>-1.1847065158858312E-2</v>
      </c>
      <c r="KE146" s="68">
        <f t="shared" si="972"/>
        <v>-1.2440494216368687E-2</v>
      </c>
      <c r="KF146" s="68">
        <f t="shared" si="792"/>
        <v>-5.8008213552361347E-2</v>
      </c>
      <c r="KG146" s="68"/>
      <c r="KH146" s="15">
        <f t="shared" si="793"/>
        <v>-0.17267808836789894</v>
      </c>
      <c r="KI146" s="18"/>
      <c r="KJ146" s="13">
        <v>95.74</v>
      </c>
      <c r="KK146" s="68">
        <f t="shared" si="794"/>
        <v>2.4285867123141073E-2</v>
      </c>
      <c r="KL146" s="68">
        <f t="shared" si="973"/>
        <v>2.3692438065630698E-2</v>
      </c>
      <c r="KM146" s="68">
        <f t="shared" si="795"/>
        <v>3.5374407582938381</v>
      </c>
      <c r="KN146" s="68"/>
      <c r="KO146" s="15">
        <f t="shared" si="796"/>
        <v>0.42449040321380754</v>
      </c>
      <c r="KQ146" s="13">
        <v>1.71</v>
      </c>
      <c r="KR146" s="68">
        <f t="shared" si="797"/>
        <v>-5.8139534883720981E-3</v>
      </c>
      <c r="KS146" s="68">
        <f t="shared" si="974"/>
        <v>-6.4073825458824717E-3</v>
      </c>
      <c r="KT146" s="68">
        <f t="shared" si="798"/>
        <v>-0.34732824427480918</v>
      </c>
      <c r="KU146" s="68"/>
      <c r="KV146" s="15">
        <f t="shared" si="799"/>
        <v>0.69306930693069302</v>
      </c>
      <c r="KW146" s="18"/>
      <c r="KX146" s="13">
        <v>49.68</v>
      </c>
      <c r="KY146" s="68">
        <f t="shared" si="800"/>
        <v>-8.9108910891089105E-2</v>
      </c>
      <c r="KZ146" s="68">
        <f t="shared" si="975"/>
        <v>-8.9702339948599483E-2</v>
      </c>
      <c r="LA146" s="68">
        <f t="shared" si="801"/>
        <v>-0.30932851383289317</v>
      </c>
      <c r="LB146" s="68"/>
      <c r="LC146" s="15">
        <f t="shared" si="802"/>
        <v>1.0953184310417545</v>
      </c>
      <c r="LD146" s="18"/>
      <c r="LE146" s="13">
        <v>53.55</v>
      </c>
      <c r="LF146" s="68">
        <f t="shared" si="803"/>
        <v>-9.5286365940192616E-2</v>
      </c>
      <c r="LG146" s="68">
        <f t="shared" si="976"/>
        <v>-9.5879794997702994E-2</v>
      </c>
      <c r="LH146" s="68">
        <f t="shared" si="804"/>
        <v>0.49455763326821101</v>
      </c>
      <c r="LI146" s="68"/>
      <c r="LJ146" s="15">
        <f t="shared" si="805"/>
        <v>0.16135328562134021</v>
      </c>
      <c r="LL146" s="13">
        <v>122.7</v>
      </c>
      <c r="LM146" s="68">
        <f t="shared" si="806"/>
        <v>4.2215238257028782E-2</v>
      </c>
      <c r="LN146" s="68">
        <f t="shared" si="977"/>
        <v>4.1621809199518411E-2</v>
      </c>
      <c r="LO146" s="68">
        <f t="shared" si="807"/>
        <v>0.4022857142857143</v>
      </c>
      <c r="LP146" s="68"/>
      <c r="LQ146" s="15">
        <f t="shared" si="808"/>
        <v>0.56885308784042976</v>
      </c>
      <c r="LS146" s="13">
        <v>15.92</v>
      </c>
      <c r="LT146" s="68">
        <f t="shared" si="809"/>
        <v>3.8486627527723409E-2</v>
      </c>
      <c r="LU146" s="68">
        <f t="shared" si="978"/>
        <v>3.7893198470213038E-2</v>
      </c>
      <c r="LV146" s="68"/>
      <c r="LW146" s="68"/>
      <c r="LX146" s="15">
        <f t="shared" si="810"/>
        <v>0.72108108108108104</v>
      </c>
      <c r="LZ146" s="13">
        <v>14.46</v>
      </c>
      <c r="MA146" s="68">
        <f t="shared" si="811"/>
        <v>1.7593244194229415E-2</v>
      </c>
      <c r="MB146" s="68">
        <f t="shared" si="979"/>
        <v>1.699981513671904E-2</v>
      </c>
      <c r="MC146" s="68">
        <f t="shared" si="812"/>
        <v>-0.35011235955056175</v>
      </c>
      <c r="MD146" s="68"/>
      <c r="ME146" s="15">
        <f t="shared" si="813"/>
        <v>7.2700296735905071E-2</v>
      </c>
      <c r="MG146" s="13">
        <v>62.5</v>
      </c>
      <c r="MH146" s="68">
        <f t="shared" si="814"/>
        <v>-9.3940272542766073E-2</v>
      </c>
      <c r="MI146" s="68">
        <f t="shared" si="980"/>
        <v>-9.4533701600276451E-2</v>
      </c>
      <c r="MJ146" s="68">
        <f t="shared" si="815"/>
        <v>7.4231805929919137</v>
      </c>
      <c r="MK146" s="68"/>
      <c r="ML146" s="15">
        <f t="shared" si="816"/>
        <v>1.9439472444653789</v>
      </c>
      <c r="MN146" s="13">
        <v>140.36000000000001</v>
      </c>
      <c r="MO146" s="68">
        <f t="shared" si="817"/>
        <v>-1.8118223154949108E-2</v>
      </c>
      <c r="MP146" s="68">
        <f t="shared" si="981"/>
        <v>-1.8711652212459483E-2</v>
      </c>
      <c r="MQ146" s="68">
        <f t="shared" si="818"/>
        <v>0.11485305798252587</v>
      </c>
      <c r="MR146" s="68"/>
      <c r="MS146" s="15">
        <f t="shared" si="819"/>
        <v>0.26007720621240699</v>
      </c>
      <c r="MU146" s="13">
        <v>17.170000000000002</v>
      </c>
      <c r="MV146" s="68">
        <f t="shared" si="820"/>
        <v>-5.8207217694982599E-4</v>
      </c>
      <c r="MW146" s="68">
        <f t="shared" si="982"/>
        <v>-1.1755012344601995E-3</v>
      </c>
      <c r="MX146" s="68">
        <f t="shared" si="821"/>
        <v>-0.17728797316722564</v>
      </c>
      <c r="MY146" s="68"/>
      <c r="MZ146" s="15">
        <f t="shared" si="822"/>
        <v>0.60918462980318666</v>
      </c>
      <c r="NB146" s="13">
        <v>262.91000000000003</v>
      </c>
      <c r="NC146" s="68">
        <f t="shared" si="823"/>
        <v>-1.3674174801532907E-3</v>
      </c>
      <c r="ND146" s="68">
        <f t="shared" si="983"/>
        <v>-1.9608465376636641E-3</v>
      </c>
      <c r="NE146" s="68">
        <f t="shared" si="824"/>
        <v>0.94072488373809715</v>
      </c>
      <c r="NF146" s="68"/>
      <c r="NG146" s="15">
        <f t="shared" si="825"/>
        <v>0.57629354277834421</v>
      </c>
      <c r="NI146" s="13">
        <v>6.05</v>
      </c>
      <c r="NJ146" s="68">
        <f t="shared" si="826"/>
        <v>3.9518900343642534E-2</v>
      </c>
      <c r="NK146" s="68">
        <f t="shared" si="984"/>
        <v>3.8925471286132163E-2</v>
      </c>
      <c r="NL146" s="68">
        <f t="shared" si="827"/>
        <v>-0.95196506550218341</v>
      </c>
      <c r="NM146" s="68"/>
      <c r="NN146" s="15">
        <f t="shared" si="828"/>
        <v>0.23469387755102028</v>
      </c>
      <c r="NP146" s="13">
        <v>565.91</v>
      </c>
      <c r="NQ146" s="68">
        <f t="shared" si="829"/>
        <v>-1.5123564218586938E-2</v>
      </c>
      <c r="NR146" s="68">
        <f t="shared" si="985"/>
        <v>-1.571699327609731E-2</v>
      </c>
      <c r="NS146" s="68">
        <f t="shared" si="830"/>
        <v>3.311695238095238</v>
      </c>
      <c r="NT146" s="68"/>
      <c r="NU146" s="15">
        <f t="shared" si="831"/>
        <v>0.72045724014227941</v>
      </c>
      <c r="NW146" s="13">
        <v>190.1</v>
      </c>
      <c r="NX146" s="68">
        <f t="shared" si="832"/>
        <v>2.7234410461471913E-2</v>
      </c>
      <c r="NY146" s="68">
        <f t="shared" si="986"/>
        <v>2.6640981403961539E-2</v>
      </c>
      <c r="NZ146" s="68">
        <f t="shared" si="833"/>
        <v>8.158852981338191E-2</v>
      </c>
      <c r="OA146" s="68"/>
      <c r="OB146" s="15">
        <f t="shared" si="834"/>
        <v>4.2260961436871788E-3</v>
      </c>
      <c r="OD146" s="13">
        <v>2.61</v>
      </c>
      <c r="OE146" s="68">
        <f t="shared" si="835"/>
        <v>-3.3333333333333444E-2</v>
      </c>
      <c r="OF146" s="68">
        <f t="shared" si="987"/>
        <v>-3.3926762390843815E-2</v>
      </c>
      <c r="OG146" s="68">
        <f t="shared" si="836"/>
        <v>-0.9884344396685425</v>
      </c>
      <c r="OH146" s="68"/>
      <c r="OI146" s="15">
        <f t="shared" si="837"/>
        <v>0.78767123287671226</v>
      </c>
      <c r="OK146" s="13">
        <v>224</v>
      </c>
      <c r="OL146" s="68">
        <f t="shared" si="838"/>
        <v>-0.10162829870859069</v>
      </c>
      <c r="OM146" s="68">
        <f t="shared" si="988"/>
        <v>-0.10222172776610107</v>
      </c>
      <c r="ON146" s="68">
        <f t="shared" si="839"/>
        <v>4.2767962308598353</v>
      </c>
      <c r="OO146" s="68"/>
      <c r="OP146" s="15">
        <f t="shared" si="840"/>
        <v>2.3628584296652151</v>
      </c>
      <c r="OR146" s="13">
        <v>7.06</v>
      </c>
      <c r="OS146" s="68">
        <f t="shared" si="841"/>
        <v>-7.5916230366492157E-2</v>
      </c>
      <c r="OT146" s="68">
        <f t="shared" si="989"/>
        <v>-7.6509659424002535E-2</v>
      </c>
      <c r="OU146" s="68">
        <f t="shared" si="842"/>
        <v>-8.3116883116883186E-2</v>
      </c>
      <c r="OV146" s="68"/>
      <c r="OW146" s="15">
        <f t="shared" si="843"/>
        <v>5.3035714285714279</v>
      </c>
      <c r="OY146" s="13">
        <v>151.56</v>
      </c>
      <c r="OZ146" s="68">
        <f t="shared" si="844"/>
        <v>3.9603960396041103E-4</v>
      </c>
      <c r="PA146" s="68">
        <f t="shared" si="990"/>
        <v>-1.9738945354996252E-4</v>
      </c>
      <c r="PB146" s="68">
        <f t="shared" si="998"/>
        <v>3.6633846153846155</v>
      </c>
      <c r="PC146" s="68"/>
      <c r="PD146" s="15">
        <f t="shared" si="845"/>
        <v>0.32309035355739857</v>
      </c>
      <c r="PE146" s="18"/>
      <c r="PF146" s="13">
        <v>263.08999999999997</v>
      </c>
      <c r="PG146" s="68">
        <f t="shared" si="846"/>
        <v>-6.3451297352419339E-3</v>
      </c>
      <c r="PH146" s="68">
        <f t="shared" si="991"/>
        <v>-6.9385587927523074E-3</v>
      </c>
      <c r="PI146" s="68">
        <f t="shared" si="847"/>
        <v>-0.24442848937392309</v>
      </c>
      <c r="PJ146" s="68"/>
      <c r="PK146" s="15">
        <f t="shared" si="848"/>
        <v>0.25802132644766407</v>
      </c>
      <c r="PM146" s="13"/>
      <c r="PN146" s="68">
        <f t="shared" si="849"/>
        <v>0</v>
      </c>
      <c r="PO146" s="68">
        <f t="shared" si="850"/>
        <v>-5.9342905751037355E-4</v>
      </c>
      <c r="PP146" s="68">
        <f t="shared" si="851"/>
        <v>0</v>
      </c>
      <c r="PQ146" s="68"/>
      <c r="PR146" s="15">
        <f t="shared" si="852"/>
        <v>0</v>
      </c>
      <c r="PT146" s="13">
        <v>9.2100000000000009</v>
      </c>
      <c r="PU146" s="68">
        <f t="shared" si="853"/>
        <v>-1.6025641025640875E-2</v>
      </c>
      <c r="PV146" s="68">
        <f t="shared" si="992"/>
        <v>-1.6619070083151249E-2</v>
      </c>
      <c r="PW146" s="68">
        <f t="shared" si="854"/>
        <v>5.6192660550458733E-2</v>
      </c>
      <c r="PX146" s="68"/>
      <c r="PY146" s="15">
        <f t="shared" si="855"/>
        <v>0.79532163742690076</v>
      </c>
      <c r="QA146" s="13">
        <v>225.99</v>
      </c>
      <c r="QB146" s="68">
        <f t="shared" si="856"/>
        <v>5.5619827356055886E-3</v>
      </c>
      <c r="QC146" s="68">
        <f t="shared" si="993"/>
        <v>4.9685536780952151E-3</v>
      </c>
      <c r="QD146" s="68">
        <f t="shared" si="857"/>
        <v>-0.33018168884673516</v>
      </c>
      <c r="QE146" s="68"/>
      <c r="QF146" s="15">
        <f t="shared" si="858"/>
        <v>0.17862730781266298</v>
      </c>
      <c r="QH146" s="13">
        <v>1.7</v>
      </c>
      <c r="QI146" s="68">
        <f t="shared" si="859"/>
        <v>5.5900621118012334E-2</v>
      </c>
      <c r="QJ146" s="68">
        <f t="shared" si="994"/>
        <v>5.5307192060501963E-2</v>
      </c>
      <c r="QK146" s="68">
        <f t="shared" si="860"/>
        <v>-0.32270916334661348</v>
      </c>
      <c r="QL146" s="68"/>
      <c r="QM146" s="15">
        <f t="shared" si="861"/>
        <v>0.3076923076923076</v>
      </c>
      <c r="QO146" s="13">
        <v>13.68</v>
      </c>
      <c r="QP146" s="68">
        <f t="shared" si="862"/>
        <v>-6.4295485636114882E-2</v>
      </c>
      <c r="QQ146" s="68">
        <f t="shared" si="995"/>
        <v>-6.488891469362526E-2</v>
      </c>
      <c r="QR146" s="68">
        <f t="shared" si="863"/>
        <v>-0.9833248007021137</v>
      </c>
      <c r="QS146" s="68"/>
      <c r="QT146" s="15">
        <f t="shared" si="864"/>
        <v>0.19163763066202083</v>
      </c>
      <c r="QV146" s="13">
        <v>3.04</v>
      </c>
      <c r="QW146" s="68">
        <f t="shared" si="865"/>
        <v>0.23176661264181525</v>
      </c>
      <c r="QX146" s="68">
        <f t="shared" si="996"/>
        <v>0.23117318358430489</v>
      </c>
      <c r="QY146" s="68">
        <f t="shared" si="866"/>
        <v>-0.13881019830028324</v>
      </c>
      <c r="QZ146" s="68"/>
      <c r="RA146" s="15">
        <f t="shared" si="867"/>
        <v>0.24233755619125458</v>
      </c>
      <c r="RC146" s="13">
        <v>47.47</v>
      </c>
      <c r="RD146" s="68">
        <f t="shared" si="868"/>
        <v>5.4186098156784317E-2</v>
      </c>
      <c r="RE146" s="68">
        <f t="shared" si="997"/>
        <v>5.3592669099273946E-2</v>
      </c>
      <c r="RF146" s="68">
        <f t="shared" si="869"/>
        <v>2.5491466839490166E-2</v>
      </c>
      <c r="RG146" s="68"/>
      <c r="RH146" s="15">
        <f t="shared" si="870"/>
        <v>0.9179797979797979</v>
      </c>
      <c r="RJ146" s="13">
        <v>238.85</v>
      </c>
      <c r="RK146" s="68">
        <f t="shared" si="871"/>
        <v>-6.447587354409365E-3</v>
      </c>
      <c r="RL146" s="68">
        <f t="shared" si="872"/>
        <v>-7.0410164119197385E-3</v>
      </c>
      <c r="RM146" s="68">
        <f t="shared" si="873"/>
        <v>0.10794136747379154</v>
      </c>
      <c r="RN146" s="68"/>
      <c r="RO146" s="15">
        <f t="shared" si="874"/>
        <v>0.21416226108174052</v>
      </c>
      <c r="RQ146" s="13">
        <v>15.91</v>
      </c>
      <c r="RR146" s="68">
        <f t="shared" si="875"/>
        <v>2.3151125401929224E-2</v>
      </c>
      <c r="RS146" s="68">
        <f t="shared" si="876"/>
        <v>2.255769634441885E-2</v>
      </c>
      <c r="RT146" s="68">
        <f t="shared" si="877"/>
        <v>8.6748633879781392E-2</v>
      </c>
      <c r="RU146" s="68"/>
      <c r="RV146" s="15">
        <f t="shared" si="878"/>
        <v>-0.23656429942418425</v>
      </c>
      <c r="RX146" s="13">
        <v>151.79</v>
      </c>
      <c r="RY146" s="68">
        <f t="shared" si="879"/>
        <v>-1.1268890046899545E-2</v>
      </c>
      <c r="RZ146" s="68">
        <f t="shared" si="880"/>
        <v>-1.1862319104409918E-2</v>
      </c>
      <c r="SA146" s="68">
        <f t="shared" si="881"/>
        <v>0.14076356530888312</v>
      </c>
      <c r="SB146" s="68"/>
      <c r="SC146" s="15">
        <f t="shared" si="882"/>
        <v>1.0070078011371149</v>
      </c>
      <c r="SE146" s="13">
        <v>16.079999999999998</v>
      </c>
      <c r="SF146" s="68">
        <f t="shared" si="883"/>
        <v>-6.293706293706304E-2</v>
      </c>
      <c r="SG146" s="68">
        <f t="shared" si="884"/>
        <v>-6.3530491994573418E-2</v>
      </c>
      <c r="SH146" s="68">
        <f t="shared" si="885"/>
        <v>0.28639999999999988</v>
      </c>
      <c r="SI146" s="68"/>
      <c r="SJ146" s="15">
        <f t="shared" si="886"/>
        <v>5.3735255570117858E-2</v>
      </c>
      <c r="SL146" s="13">
        <v>1.49</v>
      </c>
      <c r="SM146" s="68">
        <f t="shared" si="887"/>
        <v>0.10370370370370363</v>
      </c>
      <c r="SN146" s="68">
        <f t="shared" si="888"/>
        <v>0.10311027464619325</v>
      </c>
      <c r="SO146" s="68">
        <f t="shared" si="889"/>
        <v>4.9295774647887369E-2</v>
      </c>
      <c r="SP146" s="68"/>
      <c r="SQ146" s="15">
        <f t="shared" si="890"/>
        <v>0.47524752475247523</v>
      </c>
      <c r="SS146" s="13">
        <v>18.39</v>
      </c>
      <c r="ST146" s="68">
        <f t="shared" si="891"/>
        <v>-2.6469031233456855E-2</v>
      </c>
      <c r="SU146" s="68">
        <f t="shared" si="892"/>
        <v>-2.7062460290967229E-2</v>
      </c>
      <c r="SV146" s="68">
        <f t="shared" si="893"/>
        <v>0.13940520446096655</v>
      </c>
      <c r="SW146" s="68"/>
      <c r="SX146" s="15">
        <f t="shared" si="894"/>
        <v>1.1892857142857143</v>
      </c>
      <c r="SZ146" s="13">
        <v>59.01</v>
      </c>
      <c r="TA146" s="68">
        <f t="shared" si="895"/>
        <v>-6.6592850363808936E-2</v>
      </c>
      <c r="TB146" s="68">
        <f t="shared" si="896"/>
        <v>-6.7186279421319314E-2</v>
      </c>
      <c r="TC146" s="68">
        <f t="shared" si="897"/>
        <v>0.46172900668813482</v>
      </c>
      <c r="TD146" s="68"/>
      <c r="TE146" s="15">
        <f t="shared" si="898"/>
        <v>2.7826923076923076</v>
      </c>
      <c r="TG146" s="417">
        <v>0.29499999999999998</v>
      </c>
      <c r="TH146" s="68">
        <f t="shared" si="899"/>
        <v>1.7241379310344845E-2</v>
      </c>
      <c r="TI146" s="68">
        <f t="shared" si="900"/>
        <v>1.664795025283447E-2</v>
      </c>
      <c r="TJ146" s="68">
        <f t="shared" si="901"/>
        <v>0.34090909090909083</v>
      </c>
      <c r="TK146" s="68"/>
      <c r="TL146" s="15">
        <f t="shared" si="902"/>
        <v>0.74041297935103223</v>
      </c>
      <c r="TN146" s="13">
        <v>87.84</v>
      </c>
      <c r="TO146" s="68">
        <f t="shared" si="903"/>
        <v>-2.3999999999999962E-2</v>
      </c>
      <c r="TP146" s="68">
        <f t="shared" si="904"/>
        <v>-2.4593429057510337E-2</v>
      </c>
      <c r="TQ146" s="68">
        <f t="shared" si="905"/>
        <v>0.28034515680001176</v>
      </c>
      <c r="TR146" s="68"/>
      <c r="TS146" s="15">
        <f t="shared" si="906"/>
        <v>1.9526050420168068</v>
      </c>
      <c r="TU146" s="417">
        <v>3.3</v>
      </c>
      <c r="TV146" s="68">
        <f t="shared" si="907"/>
        <v>1.8518518518518396E-2</v>
      </c>
      <c r="TW146" s="68">
        <f t="shared" si="908"/>
        <v>1.7925089461008022E-2</v>
      </c>
      <c r="TX146" s="68">
        <f t="shared" si="909"/>
        <v>-0.2517006802721089</v>
      </c>
      <c r="TY146" s="68"/>
      <c r="TZ146" s="15">
        <f t="shared" si="910"/>
        <v>0.92982456140350866</v>
      </c>
      <c r="UB146" s="13"/>
      <c r="UC146" s="68">
        <f t="shared" si="911"/>
        <v>0</v>
      </c>
      <c r="UD146" s="68">
        <f t="shared" si="912"/>
        <v>-5.9342905751037355E-4</v>
      </c>
      <c r="UE146" s="68">
        <f t="shared" si="913"/>
        <v>0</v>
      </c>
      <c r="UF146" s="68"/>
      <c r="UG146" s="15">
        <f t="shared" si="914"/>
        <v>0</v>
      </c>
      <c r="UI146" s="417"/>
      <c r="UJ146" s="68">
        <f t="shared" si="915"/>
        <v>0</v>
      </c>
      <c r="UK146" s="68">
        <f t="shared" si="916"/>
        <v>-5.9342905751037355E-4</v>
      </c>
      <c r="UL146" s="68">
        <f t="shared" si="917"/>
        <v>0</v>
      </c>
      <c r="UM146" s="68"/>
      <c r="UN146" s="15">
        <f t="shared" si="918"/>
        <v>0</v>
      </c>
      <c r="UP146" s="417"/>
      <c r="UQ146" s="68">
        <f t="shared" si="919"/>
        <v>0</v>
      </c>
      <c r="UR146" s="68">
        <f t="shared" si="920"/>
        <v>-5.9342905751037355E-4</v>
      </c>
      <c r="US146" s="68">
        <f t="shared" si="921"/>
        <v>0</v>
      </c>
      <c r="UT146" s="68"/>
      <c r="UU146" s="15">
        <f t="shared" si="922"/>
        <v>0</v>
      </c>
      <c r="UW146" s="417"/>
      <c r="UX146" s="68">
        <f t="shared" si="923"/>
        <v>0</v>
      </c>
      <c r="UY146" s="68">
        <f t="shared" si="924"/>
        <v>-5.9342905751037355E-4</v>
      </c>
      <c r="UZ146" s="68">
        <f t="shared" si="925"/>
        <v>0</v>
      </c>
      <c r="VA146" s="68"/>
      <c r="VB146" s="15">
        <f t="shared" si="926"/>
        <v>0</v>
      </c>
      <c r="VD146" s="417"/>
      <c r="VE146" s="68">
        <f t="shared" si="927"/>
        <v>0</v>
      </c>
      <c r="VF146" s="68">
        <f t="shared" si="928"/>
        <v>-5.9342905751037355E-4</v>
      </c>
      <c r="VG146" s="68">
        <f t="shared" si="929"/>
        <v>0</v>
      </c>
      <c r="VH146" s="68"/>
      <c r="VI146" s="15">
        <f t="shared" si="930"/>
        <v>0</v>
      </c>
      <c r="VM146" s="21">
        <f t="shared" si="931"/>
        <v>-1.2463617785026254E-2</v>
      </c>
      <c r="VN146" s="49"/>
      <c r="VO146" s="21">
        <f t="shared" si="932"/>
        <v>1.1024830149962479</v>
      </c>
      <c r="VP146" s="14"/>
      <c r="VQ146" s="21">
        <f t="shared" si="933"/>
        <v>0.57233576268495656</v>
      </c>
    </row>
    <row r="147" spans="1:589" ht="15.75" customHeight="1" x14ac:dyDescent="0.2">
      <c r="A147" s="127">
        <v>45860</v>
      </c>
      <c r="B147" s="4">
        <f t="shared" si="666"/>
        <v>45860</v>
      </c>
      <c r="C147" s="13">
        <v>44533.88</v>
      </c>
      <c r="D147" s="138">
        <f t="shared" si="667"/>
        <v>210.80999999999767</v>
      </c>
      <c r="E147" s="68">
        <f t="shared" si="668"/>
        <v>4.7562138633447026E-3</v>
      </c>
      <c r="F147" s="15">
        <f t="shared" si="669"/>
        <v>4.6766869859172319E-2</v>
      </c>
      <c r="G147" s="13">
        <v>6309.57</v>
      </c>
      <c r="H147" s="138">
        <f t="shared" si="670"/>
        <v>3.9699999999993452</v>
      </c>
      <c r="I147" s="68">
        <f t="shared" si="671"/>
        <v>6.2959908652615853E-4</v>
      </c>
      <c r="J147" s="15">
        <f t="shared" si="672"/>
        <v>7.2758742049397807E-2</v>
      </c>
      <c r="K147" s="13">
        <v>20892.93</v>
      </c>
      <c r="L147" s="138">
        <f t="shared" si="673"/>
        <v>-81.239999999997963</v>
      </c>
      <c r="M147" s="68">
        <f t="shared" si="674"/>
        <v>-3.8733356313979512E-3</v>
      </c>
      <c r="N147" s="15">
        <f t="shared" si="675"/>
        <v>8.1930361212565583E-2</v>
      </c>
      <c r="O147" s="13">
        <v>2248.7600000000002</v>
      </c>
      <c r="P147" s="138">
        <f t="shared" si="676"/>
        <v>17.630000000000109</v>
      </c>
      <c r="Q147" s="68">
        <f t="shared" si="677"/>
        <v>7.9018255323536086E-3</v>
      </c>
      <c r="R147" s="15">
        <f t="shared" si="678"/>
        <v>8.3402087742585132E-3</v>
      </c>
      <c r="S147" s="18">
        <f t="shared" si="679"/>
        <v>9.3634260047466202E-4</v>
      </c>
      <c r="T147" s="121">
        <f t="shared" si="680"/>
        <v>269.66254088494691</v>
      </c>
      <c r="U147" s="121">
        <f t="shared" si="681"/>
        <v>269.66254088494691</v>
      </c>
      <c r="V147" s="134">
        <f t="shared" si="682"/>
        <v>6.9493767814588587E-4</v>
      </c>
      <c r="W147" s="21">
        <f t="shared" si="934"/>
        <v>4.2296782725838512E-2</v>
      </c>
      <c r="X147" s="18">
        <f t="shared" si="683"/>
        <v>2.3535757127066295E-3</v>
      </c>
      <c r="Y147" s="353">
        <v>121348.64</v>
      </c>
      <c r="Z147" s="15">
        <v>1.9999999999999999E-6</v>
      </c>
      <c r="AA147" s="21">
        <f t="shared" si="684"/>
        <v>-6.9293767814588582E-4</v>
      </c>
      <c r="AC147" s="13">
        <v>241.89</v>
      </c>
      <c r="AD147" s="68">
        <f t="shared" si="685"/>
        <v>-7.6307692307692864E-3</v>
      </c>
      <c r="AE147" s="68">
        <f t="shared" si="935"/>
        <v>-8.3257069089151727E-3</v>
      </c>
      <c r="AF147" s="68">
        <f t="shared" si="686"/>
        <v>0.46804636766401636</v>
      </c>
      <c r="AG147" s="68"/>
      <c r="AH147" s="15">
        <f t="shared" si="687"/>
        <v>6.4797288374345202E-2</v>
      </c>
      <c r="AJ147" s="13">
        <v>23.38</v>
      </c>
      <c r="AK147" s="68">
        <f t="shared" si="688"/>
        <v>-5.9523809523809763E-3</v>
      </c>
      <c r="AL147" s="68">
        <f t="shared" si="936"/>
        <v>-6.6473186305268626E-3</v>
      </c>
      <c r="AM147" s="68">
        <f t="shared" si="689"/>
        <v>0.25698924731182782</v>
      </c>
      <c r="AN147" s="68"/>
      <c r="AO147" s="15">
        <f t="shared" si="690"/>
        <v>0.11174512601046113</v>
      </c>
      <c r="AQ147" s="13">
        <v>22.59</v>
      </c>
      <c r="AR147" s="68">
        <f t="shared" si="691"/>
        <v>-6.1592608886933816E-3</v>
      </c>
      <c r="AS147" s="68">
        <f t="shared" si="937"/>
        <v>-6.8541985668392671E-3</v>
      </c>
      <c r="AT147" s="68">
        <f t="shared" si="692"/>
        <v>0.30804863925883036</v>
      </c>
      <c r="AU147" s="68"/>
      <c r="AV147" s="15">
        <f t="shared" si="693"/>
        <v>5.216581276199353E-2</v>
      </c>
      <c r="AX147" s="13">
        <v>219.22</v>
      </c>
      <c r="AY147" s="68">
        <f t="shared" si="694"/>
        <v>6.3903596859588442E-4</v>
      </c>
      <c r="AZ147" s="68">
        <f t="shared" si="938"/>
        <v>-5.5901709550001456E-5</v>
      </c>
      <c r="BA147" s="68">
        <f t="shared" si="695"/>
        <v>0.63475018642803882</v>
      </c>
      <c r="BB147" s="68"/>
      <c r="BC147" s="15">
        <f t="shared" si="696"/>
        <v>7.3607914197561103E-2</v>
      </c>
      <c r="BE147" s="13">
        <v>80.62</v>
      </c>
      <c r="BF147" s="68">
        <f t="shared" si="697"/>
        <v>8.254127063531902E-3</v>
      </c>
      <c r="BG147" s="68">
        <f t="shared" si="939"/>
        <v>7.5591893853860156E-3</v>
      </c>
      <c r="BH147" s="68"/>
      <c r="BI147" s="68"/>
      <c r="BJ147" s="15">
        <f t="shared" si="698"/>
        <v>9.4339622641509469E-2</v>
      </c>
      <c r="BL147" s="13">
        <v>74.86</v>
      </c>
      <c r="BM147" s="68">
        <f t="shared" si="699"/>
        <v>-3.5937707972846537E-3</v>
      </c>
      <c r="BN147" s="68">
        <f t="shared" si="940"/>
        <v>-4.2887084754305391E-3</v>
      </c>
      <c r="BO147" s="68">
        <f t="shared" si="700"/>
        <v>0.26069383630852133</v>
      </c>
      <c r="BP147" s="68"/>
      <c r="BQ147" s="15">
        <f t="shared" si="701"/>
        <v>0.12791924062076232</v>
      </c>
      <c r="BS147" s="13">
        <v>43.25</v>
      </c>
      <c r="BT147" s="68">
        <f t="shared" si="702"/>
        <v>-9.2400092400090434E-4</v>
      </c>
      <c r="BU147" s="68">
        <f t="shared" si="941"/>
        <v>-1.6189386021467902E-3</v>
      </c>
      <c r="BV147" s="68">
        <f t="shared" si="703"/>
        <v>0.16076221148684924</v>
      </c>
      <c r="BW147" s="68"/>
      <c r="BX147" s="15">
        <f t="shared" si="704"/>
        <v>0.13071895424836602</v>
      </c>
      <c r="BZ147" s="13"/>
      <c r="CA147" s="68">
        <f t="shared" si="705"/>
        <v>0</v>
      </c>
      <c r="CB147" s="68">
        <f t="shared" si="942"/>
        <v>0</v>
      </c>
      <c r="CC147" s="68">
        <f t="shared" si="706"/>
        <v>0</v>
      </c>
      <c r="CD147" s="68"/>
      <c r="CE147" s="15">
        <f t="shared" si="707"/>
        <v>0</v>
      </c>
      <c r="CG147" s="13">
        <v>31.08</v>
      </c>
      <c r="CH147" s="68">
        <f t="shared" si="708"/>
        <v>8.108984755108661E-3</v>
      </c>
      <c r="CI147" s="68">
        <f t="shared" si="943"/>
        <v>7.4140470769627747E-3</v>
      </c>
      <c r="CJ147" s="68">
        <f t="shared" si="709"/>
        <v>2.811776381078392E-2</v>
      </c>
      <c r="CK147" s="68"/>
      <c r="CL147" s="15">
        <f t="shared" si="710"/>
        <v>-9.5459837019790494E-2</v>
      </c>
      <c r="CN147" s="13">
        <v>33.479999999999997</v>
      </c>
      <c r="CO147" s="68">
        <f t="shared" si="711"/>
        <v>0</v>
      </c>
      <c r="CP147" s="68">
        <f t="shared" si="944"/>
        <v>-6.9493767814588587E-4</v>
      </c>
      <c r="CQ147" s="68">
        <f t="shared" si="712"/>
        <v>6.8283343969368124E-2</v>
      </c>
      <c r="CR147" s="68"/>
      <c r="CS147" s="15">
        <f t="shared" si="713"/>
        <v>2.9877502240806725E-4</v>
      </c>
      <c r="CU147" s="13">
        <v>38.14</v>
      </c>
      <c r="CV147" s="68">
        <f t="shared" si="714"/>
        <v>8.4611316763617203E-3</v>
      </c>
      <c r="CW147" s="68">
        <f t="shared" si="945"/>
        <v>7.766193998215834E-3</v>
      </c>
      <c r="CX147" s="68">
        <f t="shared" si="715"/>
        <v>0.1863141524105755</v>
      </c>
      <c r="CY147" s="68"/>
      <c r="CZ147" s="15">
        <f t="shared" si="716"/>
        <v>2.306866952789698E-2</v>
      </c>
      <c r="DB147" s="13">
        <v>20.83</v>
      </c>
      <c r="DC147" s="68">
        <f t="shared" si="717"/>
        <v>2.0078354554358302E-2</v>
      </c>
      <c r="DD147" s="68">
        <f t="shared" si="946"/>
        <v>1.9383416876212416E-2</v>
      </c>
      <c r="DE147" s="68">
        <f t="shared" si="718"/>
        <v>-4.7553726566072367E-2</v>
      </c>
      <c r="DF147" s="68"/>
      <c r="DG147" s="15">
        <f t="shared" si="719"/>
        <v>2.308447937131625E-2</v>
      </c>
      <c r="DI147" s="13">
        <v>49.89</v>
      </c>
      <c r="DJ147" s="68">
        <f t="shared" si="720"/>
        <v>4.0249547192594661E-3</v>
      </c>
      <c r="DK147" s="68">
        <f t="shared" si="947"/>
        <v>3.3300170411135802E-3</v>
      </c>
      <c r="DL147" s="68">
        <f t="shared" si="721"/>
        <v>0.13001132502831261</v>
      </c>
      <c r="DM147" s="68"/>
      <c r="DN147" s="15">
        <f t="shared" si="722"/>
        <v>0.18334914611005704</v>
      </c>
      <c r="DP147" s="13">
        <v>43.61</v>
      </c>
      <c r="DQ147" s="68">
        <f t="shared" si="723"/>
        <v>-3.8830516217451278E-3</v>
      </c>
      <c r="DR147" s="68">
        <f t="shared" si="948"/>
        <v>-4.5779892998910141E-3</v>
      </c>
      <c r="DS147" s="68"/>
      <c r="DT147" s="68"/>
      <c r="DU147" s="15">
        <f t="shared" si="724"/>
        <v>0.14522058823529416</v>
      </c>
      <c r="DV147" s="18"/>
      <c r="DW147" s="13">
        <v>36.380000000000003</v>
      </c>
      <c r="DX147" s="68">
        <f t="shared" si="725"/>
        <v>-1.9671247642144892E-2</v>
      </c>
      <c r="DY147" s="68">
        <f t="shared" si="949"/>
        <v>-2.0366185320290778E-2</v>
      </c>
      <c r="DZ147" s="68">
        <f t="shared" si="726"/>
        <v>0.94130202774813265</v>
      </c>
      <c r="EA147" s="68"/>
      <c r="EB147" s="15">
        <f t="shared" si="727"/>
        <v>8.6943531520764977E-2</v>
      </c>
      <c r="ED147" s="13">
        <v>39.369999999999997</v>
      </c>
      <c r="EE147" s="68">
        <f t="shared" si="728"/>
        <v>-1.0555415933651714E-2</v>
      </c>
      <c r="EF147" s="68">
        <f t="shared" si="950"/>
        <v>-1.12503536117976E-2</v>
      </c>
      <c r="EG147" s="68">
        <f t="shared" si="729"/>
        <v>0.87208749405611008</v>
      </c>
      <c r="EH147" s="68"/>
      <c r="EI147" s="15">
        <f t="shared" si="730"/>
        <v>6.7516268980477079E-2</v>
      </c>
      <c r="EK147" s="13">
        <v>128.83000000000001</v>
      </c>
      <c r="EL147" s="68">
        <f t="shared" si="731"/>
        <v>-6.3247204010797777E-3</v>
      </c>
      <c r="EM147" s="68">
        <f t="shared" si="951"/>
        <v>-7.019658079225664E-3</v>
      </c>
      <c r="EN147" s="68">
        <f t="shared" si="732"/>
        <v>0.99612643321970873</v>
      </c>
      <c r="EO147" s="68"/>
      <c r="EP147" s="15">
        <f t="shared" si="733"/>
        <v>0.15750224618149161</v>
      </c>
      <c r="ER147" s="13">
        <v>39.69</v>
      </c>
      <c r="ES147" s="68">
        <f t="shared" si="734"/>
        <v>2.030848329048841E-2</v>
      </c>
      <c r="ET147" s="68">
        <f t="shared" si="952"/>
        <v>1.9613545612342523E-2</v>
      </c>
      <c r="EU147" s="68">
        <f t="shared" si="735"/>
        <v>0.13692351761672877</v>
      </c>
      <c r="EV147" s="68"/>
      <c r="EW147" s="15">
        <f t="shared" si="736"/>
        <v>2.057084083311898E-2</v>
      </c>
      <c r="EY147" s="13">
        <v>40.200000000000003</v>
      </c>
      <c r="EZ147" s="68">
        <f t="shared" si="737"/>
        <v>3.0769230769230844E-2</v>
      </c>
      <c r="FA147" s="68">
        <f t="shared" si="953"/>
        <v>3.0074293091084957E-2</v>
      </c>
      <c r="FB147" s="68"/>
      <c r="FC147" s="68"/>
      <c r="FD147" s="15">
        <f t="shared" si="738"/>
        <v>0.63547599674532163</v>
      </c>
      <c r="FF147" s="13">
        <v>57.51</v>
      </c>
      <c r="FG147" s="68">
        <f t="shared" si="739"/>
        <v>6.1231630510846999E-3</v>
      </c>
      <c r="FH147" s="68">
        <f t="shared" si="954"/>
        <v>5.4282253729388136E-3</v>
      </c>
      <c r="FI147" s="68">
        <f t="shared" si="740"/>
        <v>-2.6574136763710229E-2</v>
      </c>
      <c r="FJ147" s="68"/>
      <c r="FK147" s="15">
        <f t="shared" si="741"/>
        <v>1.2678288431061786E-2</v>
      </c>
      <c r="FM147" s="13">
        <v>200.95</v>
      </c>
      <c r="FN147" s="68">
        <f t="shared" si="742"/>
        <v>-3.3230830274775117E-3</v>
      </c>
      <c r="FO147" s="68">
        <f t="shared" si="955"/>
        <v>-4.0180207056233971E-3</v>
      </c>
      <c r="FP147" s="68">
        <f t="shared" si="743"/>
        <v>0.7281561747506019</v>
      </c>
      <c r="FQ147" s="68"/>
      <c r="FR147" s="15">
        <f t="shared" si="744"/>
        <v>0.10618738302323016</v>
      </c>
      <c r="FT147" s="13">
        <v>92.07</v>
      </c>
      <c r="FU147" s="68">
        <f t="shared" si="745"/>
        <v>1.4657262508265356E-2</v>
      </c>
      <c r="FV147" s="68">
        <f t="shared" si="956"/>
        <v>1.396232483011947E-2</v>
      </c>
      <c r="FW147" s="68">
        <f t="shared" si="746"/>
        <v>4.5893445416335249E-2</v>
      </c>
      <c r="FX147" s="68"/>
      <c r="FY147" s="15">
        <f t="shared" si="747"/>
        <v>2.0958083832335175E-2</v>
      </c>
      <c r="GA147" s="13">
        <v>18.37</v>
      </c>
      <c r="GB147" s="68">
        <f t="shared" si="748"/>
        <v>8.2327113062569783E-3</v>
      </c>
      <c r="GC147" s="68">
        <f t="shared" si="957"/>
        <v>7.537773628111092E-3</v>
      </c>
      <c r="GD147" s="68"/>
      <c r="GE147" s="68"/>
      <c r="GF147" s="15">
        <f t="shared" si="749"/>
        <v>5.3930005737234728E-2</v>
      </c>
      <c r="GG147" s="18"/>
      <c r="GH147" s="13">
        <v>19.09</v>
      </c>
      <c r="GI147" s="68">
        <f t="shared" si="750"/>
        <v>7.9197465681097451E-3</v>
      </c>
      <c r="GJ147" s="68">
        <f t="shared" si="958"/>
        <v>7.2248088899638588E-3</v>
      </c>
      <c r="GK147" s="68">
        <f t="shared" si="751"/>
        <v>-6.7637877211237782E-3</v>
      </c>
      <c r="GL147" s="68"/>
      <c r="GM147" s="15">
        <f t="shared" si="752"/>
        <v>1.0052910052910121E-2</v>
      </c>
      <c r="GO147" s="13">
        <v>25.39</v>
      </c>
      <c r="GP147" s="68">
        <f t="shared" si="753"/>
        <v>1.2764260071798974E-2</v>
      </c>
      <c r="GQ147" s="68">
        <f t="shared" si="959"/>
        <v>1.2069322393653088E-2</v>
      </c>
      <c r="GR147" s="68"/>
      <c r="GS147" s="68"/>
      <c r="GT147" s="15">
        <f t="shared" si="754"/>
        <v>-6.8256880733944938E-2</v>
      </c>
      <c r="GV147" s="13">
        <v>16.059999999999999</v>
      </c>
      <c r="GW147" s="68">
        <f t="shared" si="755"/>
        <v>6.2305295950143363E-4</v>
      </c>
      <c r="GX147" s="68">
        <f t="shared" si="960"/>
        <v>-7.1884718644452247E-5</v>
      </c>
      <c r="GY147" s="68">
        <f t="shared" si="756"/>
        <v>0.35527426160337544</v>
      </c>
      <c r="GZ147" s="68"/>
      <c r="HA147" s="15">
        <f t="shared" si="757"/>
        <v>0.17055393586005815</v>
      </c>
      <c r="HD147" s="13">
        <v>332.11</v>
      </c>
      <c r="HE147" s="68">
        <f t="shared" si="758"/>
        <v>1.10201223781546E-2</v>
      </c>
      <c r="HF147" s="68">
        <f t="shared" si="961"/>
        <v>1.0325184700008714E-2</v>
      </c>
      <c r="HG147" s="68">
        <f t="shared" si="759"/>
        <v>0.86568170327509708</v>
      </c>
      <c r="HH147" s="68"/>
      <c r="HI147" s="15">
        <f t="shared" si="760"/>
        <v>-0.1776198494453248</v>
      </c>
      <c r="HK147" s="13">
        <v>55.42</v>
      </c>
      <c r="HL147" s="68">
        <f t="shared" si="761"/>
        <v>-5.7162300102075528E-2</v>
      </c>
      <c r="HM147" s="68">
        <f t="shared" si="962"/>
        <v>-5.7857237780221414E-2</v>
      </c>
      <c r="HN147" s="68">
        <f t="shared" si="762"/>
        <v>21.346774193548388</v>
      </c>
      <c r="HO147" s="68"/>
      <c r="HP147" s="15">
        <f t="shared" si="763"/>
        <v>1.1008339651250949</v>
      </c>
      <c r="HR147" s="13">
        <v>108.49</v>
      </c>
      <c r="HS147" s="68">
        <f t="shared" si="764"/>
        <v>3.7934863064396428E-3</v>
      </c>
      <c r="HT147" s="68">
        <f t="shared" si="963"/>
        <v>3.0985486282937569E-3</v>
      </c>
      <c r="HU147" s="68">
        <f t="shared" si="765"/>
        <v>1.9804945054945056</v>
      </c>
      <c r="HV147" s="68"/>
      <c r="HW147" s="15">
        <f t="shared" si="766"/>
        <v>8.5525704192618932E-3</v>
      </c>
      <c r="HY147" s="13">
        <v>167.03</v>
      </c>
      <c r="HZ147" s="68">
        <f t="shared" si="767"/>
        <v>-2.5382191620959241E-2</v>
      </c>
      <c r="IA147" s="68">
        <f t="shared" si="964"/>
        <v>-2.6077129299105127E-2</v>
      </c>
      <c r="IB147" s="68">
        <f t="shared" si="768"/>
        <v>0.57724268177525961</v>
      </c>
      <c r="IC147" s="68"/>
      <c r="ID147" s="15">
        <f t="shared" si="769"/>
        <v>0.24380072976394379</v>
      </c>
      <c r="IF147" s="13">
        <v>278.58999999999997</v>
      </c>
      <c r="IG147" s="68">
        <f t="shared" si="770"/>
        <v>-3.3378439332431231E-2</v>
      </c>
      <c r="IH147" s="68">
        <f t="shared" si="965"/>
        <v>-3.4073377010577117E-2</v>
      </c>
      <c r="II147" s="68">
        <f t="shared" si="771"/>
        <v>0.59194285714285699</v>
      </c>
      <c r="IJ147" s="68"/>
      <c r="IK147" s="15">
        <f t="shared" si="772"/>
        <v>0.20164768806073141</v>
      </c>
      <c r="IM147" s="13">
        <v>253.94</v>
      </c>
      <c r="IN147" s="68">
        <f t="shared" si="773"/>
        <v>3.4774361811427939E-3</v>
      </c>
      <c r="IO147" s="68">
        <f t="shared" si="966"/>
        <v>2.782498502996908E-3</v>
      </c>
      <c r="IP147" s="68">
        <f t="shared" si="774"/>
        <v>3.9587971099394648</v>
      </c>
      <c r="IQ147" s="68"/>
      <c r="IR147" s="15">
        <f t="shared" si="775"/>
        <v>0.35427443869660291</v>
      </c>
      <c r="IT147" s="13">
        <v>77.91</v>
      </c>
      <c r="IU147" s="68">
        <f t="shared" si="776"/>
        <v>1.0636917888182554E-2</v>
      </c>
      <c r="IV147" s="68">
        <f t="shared" si="967"/>
        <v>9.9419802100366682E-3</v>
      </c>
      <c r="IW147" s="68">
        <f t="shared" si="777"/>
        <v>3.2690410958904108</v>
      </c>
      <c r="IX147" s="68"/>
      <c r="IY147" s="15">
        <f t="shared" si="778"/>
        <v>0.51605370694687669</v>
      </c>
      <c r="JA147" s="13">
        <v>704.81</v>
      </c>
      <c r="JB147" s="68">
        <f t="shared" si="779"/>
        <v>-1.1445081840750777E-2</v>
      </c>
      <c r="JC147" s="68">
        <f t="shared" si="968"/>
        <v>-1.2140019518896664E-2</v>
      </c>
      <c r="JD147" s="68">
        <f t="shared" si="780"/>
        <v>0.42558656957928798</v>
      </c>
      <c r="JE147" s="68"/>
      <c r="JF147" s="15">
        <f t="shared" si="781"/>
        <v>0.20375399224607599</v>
      </c>
      <c r="JH147" s="13">
        <v>505.27</v>
      </c>
      <c r="JI147" s="68">
        <f t="shared" si="782"/>
        <v>-9.3910520330941858E-3</v>
      </c>
      <c r="JJ147" s="68">
        <f t="shared" si="969"/>
        <v>-1.0085989711240072E-2</v>
      </c>
      <c r="JK147" s="68">
        <f t="shared" si="783"/>
        <v>0.24239592810248589</v>
      </c>
      <c r="JL147" s="68"/>
      <c r="JM147" s="15">
        <f t="shared" si="784"/>
        <v>0.19874258600237243</v>
      </c>
      <c r="JO147" s="13">
        <v>19.48</v>
      </c>
      <c r="JP147" s="68">
        <f t="shared" si="785"/>
        <v>-5.2529182879377349E-2</v>
      </c>
      <c r="JQ147" s="68">
        <f t="shared" si="970"/>
        <v>-5.3224120557523236E-2</v>
      </c>
      <c r="JR147" s="68">
        <f t="shared" si="786"/>
        <v>-0.34266914121815423</v>
      </c>
      <c r="JS147" s="68"/>
      <c r="JT147" s="15">
        <f t="shared" si="787"/>
        <v>0.91167811579980385</v>
      </c>
      <c r="JV147" s="13">
        <v>2.16</v>
      </c>
      <c r="JW147" s="68">
        <f t="shared" si="788"/>
        <v>2.3696682464455103E-2</v>
      </c>
      <c r="JX147" s="68">
        <f t="shared" si="971"/>
        <v>2.3001744786309217E-2</v>
      </c>
      <c r="JY147" s="68">
        <f t="shared" si="789"/>
        <v>-0.14624505928853743</v>
      </c>
      <c r="JZ147" s="68"/>
      <c r="KA147" s="15">
        <f t="shared" si="790"/>
        <v>0.20000000000000004</v>
      </c>
      <c r="KC147" s="13">
        <v>18.739999999999998</v>
      </c>
      <c r="KD147" s="68">
        <f t="shared" si="791"/>
        <v>2.1253405994550244E-2</v>
      </c>
      <c r="KE147" s="68">
        <f t="shared" si="972"/>
        <v>2.0558468316404357E-2</v>
      </c>
      <c r="KF147" s="68">
        <f t="shared" si="792"/>
        <v>-3.7987679671458004E-2</v>
      </c>
      <c r="KG147" s="68"/>
      <c r="KH147" s="15">
        <f t="shared" si="793"/>
        <v>-0.15509467989179446</v>
      </c>
      <c r="KI147" s="18"/>
      <c r="KJ147" s="13">
        <v>92.93</v>
      </c>
      <c r="KK147" s="68">
        <f t="shared" si="794"/>
        <v>-2.9350323793607563E-2</v>
      </c>
      <c r="KL147" s="68">
        <f t="shared" si="973"/>
        <v>-3.0045261471753449E-2</v>
      </c>
      <c r="KM147" s="68">
        <f t="shared" si="795"/>
        <v>3.4042654028436021</v>
      </c>
      <c r="KN147" s="68"/>
      <c r="KO147" s="15">
        <f t="shared" si="796"/>
        <v>0.3826811486385957</v>
      </c>
      <c r="KQ147" s="13">
        <v>1.83</v>
      </c>
      <c r="KR147" s="68">
        <f t="shared" si="797"/>
        <v>7.0175438596491294E-2</v>
      </c>
      <c r="KS147" s="68">
        <f t="shared" si="974"/>
        <v>6.9480500918345414E-2</v>
      </c>
      <c r="KT147" s="68">
        <f t="shared" si="798"/>
        <v>-0.30152671755725191</v>
      </c>
      <c r="KU147" s="68"/>
      <c r="KV147" s="15">
        <f t="shared" si="799"/>
        <v>0.81188118811881194</v>
      </c>
      <c r="KW147" s="18"/>
      <c r="KX147" s="13">
        <v>49.4</v>
      </c>
      <c r="KY147" s="68">
        <f t="shared" si="800"/>
        <v>-5.6360708534621811E-3</v>
      </c>
      <c r="KZ147" s="68">
        <f t="shared" si="975"/>
        <v>-6.3310085316080674E-3</v>
      </c>
      <c r="LA147" s="68">
        <f t="shared" si="801"/>
        <v>-0.31322118726539699</v>
      </c>
      <c r="LB147" s="68"/>
      <c r="LC147" s="15">
        <f t="shared" si="802"/>
        <v>1.0835090679038379</v>
      </c>
      <c r="LD147" s="18"/>
      <c r="LE147" s="13">
        <v>54.39</v>
      </c>
      <c r="LF147" s="68">
        <f t="shared" si="803"/>
        <v>1.5686274509803987E-2</v>
      </c>
      <c r="LG147" s="68">
        <f t="shared" si="976"/>
        <v>1.4991336831658101E-2</v>
      </c>
      <c r="LH147" s="68">
        <f t="shared" si="804"/>
        <v>0.51800167457437907</v>
      </c>
      <c r="LI147" s="68"/>
      <c r="LJ147" s="15">
        <f t="shared" si="805"/>
        <v>0.17957059206245937</v>
      </c>
      <c r="LL147" s="13">
        <v>128.63</v>
      </c>
      <c r="LM147" s="68">
        <f t="shared" si="806"/>
        <v>4.8329258353708167E-2</v>
      </c>
      <c r="LN147" s="68">
        <f t="shared" si="977"/>
        <v>4.7634320675562281E-2</v>
      </c>
      <c r="LO147" s="68">
        <f t="shared" si="807"/>
        <v>0.47005714285714278</v>
      </c>
      <c r="LP147" s="68"/>
      <c r="LQ147" s="15">
        <f t="shared" si="808"/>
        <v>0.6446745940416827</v>
      </c>
      <c r="LS147" s="13">
        <v>16.41</v>
      </c>
      <c r="LT147" s="68">
        <f t="shared" si="809"/>
        <v>3.0778894472361821E-2</v>
      </c>
      <c r="LU147" s="68">
        <f t="shared" si="978"/>
        <v>3.0083956794215935E-2</v>
      </c>
      <c r="LV147" s="68"/>
      <c r="LW147" s="68"/>
      <c r="LX147" s="15">
        <f t="shared" si="810"/>
        <v>0.77405405405405403</v>
      </c>
      <c r="LZ147" s="13">
        <v>14.68</v>
      </c>
      <c r="MA147" s="68">
        <f t="shared" si="811"/>
        <v>1.5214384508990238E-2</v>
      </c>
      <c r="MB147" s="68">
        <f t="shared" si="979"/>
        <v>1.4519446830844352E-2</v>
      </c>
      <c r="MC147" s="68">
        <f t="shared" si="812"/>
        <v>-0.34022471910112362</v>
      </c>
      <c r="MD147" s="68"/>
      <c r="ME147" s="15">
        <f t="shared" si="813"/>
        <v>8.9020771513353067E-2</v>
      </c>
      <c r="MG147" s="13">
        <v>61.33</v>
      </c>
      <c r="MH147" s="68">
        <f t="shared" si="814"/>
        <v>-1.8720000000000028E-2</v>
      </c>
      <c r="MI147" s="68">
        <f t="shared" si="980"/>
        <v>-1.9414937678145915E-2</v>
      </c>
      <c r="MJ147" s="68">
        <f t="shared" si="815"/>
        <v>7.2654986522911047</v>
      </c>
      <c r="MK147" s="68"/>
      <c r="ML147" s="15">
        <f t="shared" si="816"/>
        <v>1.8888365520489869</v>
      </c>
      <c r="MN147" s="13">
        <v>140.16</v>
      </c>
      <c r="MO147" s="68">
        <f t="shared" si="817"/>
        <v>-1.424907381020355E-3</v>
      </c>
      <c r="MP147" s="68">
        <f t="shared" si="981"/>
        <v>-2.1198450591662409E-3</v>
      </c>
      <c r="MQ147" s="68">
        <f t="shared" si="818"/>
        <v>0.11326449563145345</v>
      </c>
      <c r="MR147" s="68"/>
      <c r="MS147" s="15">
        <f t="shared" si="819"/>
        <v>0.25828171290061941</v>
      </c>
      <c r="MU147" s="13">
        <v>17.79</v>
      </c>
      <c r="MV147" s="68">
        <f t="shared" si="820"/>
        <v>3.6109493302271249E-2</v>
      </c>
      <c r="MW147" s="68">
        <f t="shared" si="982"/>
        <v>3.5414555624125363E-2</v>
      </c>
      <c r="MX147" s="68">
        <f t="shared" si="821"/>
        <v>-0.14758025874460956</v>
      </c>
      <c r="MY147" s="68"/>
      <c r="MZ147" s="15">
        <f t="shared" si="822"/>
        <v>0.66729147141518264</v>
      </c>
      <c r="NB147" s="13">
        <v>259</v>
      </c>
      <c r="NC147" s="68">
        <f t="shared" si="823"/>
        <v>-1.4872009432885872E-2</v>
      </c>
      <c r="ND147" s="68">
        <f t="shared" si="983"/>
        <v>-1.5566947111031758E-2</v>
      </c>
      <c r="NE147" s="68">
        <f t="shared" si="824"/>
        <v>0.91186240496050786</v>
      </c>
      <c r="NF147" s="68"/>
      <c r="NG147" s="15">
        <f t="shared" si="825"/>
        <v>0.55285089034114765</v>
      </c>
      <c r="NI147" s="13">
        <v>6.3</v>
      </c>
      <c r="NJ147" s="68">
        <f t="shared" si="826"/>
        <v>4.1322314049586778E-2</v>
      </c>
      <c r="NK147" s="68">
        <f t="shared" si="984"/>
        <v>4.0627376371440892E-2</v>
      </c>
      <c r="NL147" s="68">
        <f t="shared" si="827"/>
        <v>-0.94998015085351328</v>
      </c>
      <c r="NM147" s="68"/>
      <c r="NN147" s="15">
        <f t="shared" si="828"/>
        <v>0.28571428571428559</v>
      </c>
      <c r="NP147" s="13">
        <v>548.33000000000004</v>
      </c>
      <c r="NQ147" s="68">
        <f t="shared" si="829"/>
        <v>-3.1065010337332666E-2</v>
      </c>
      <c r="NR147" s="68">
        <f t="shared" si="985"/>
        <v>-3.1759948015478552E-2</v>
      </c>
      <c r="NS147" s="68">
        <f t="shared" si="830"/>
        <v>3.1777523809523811</v>
      </c>
      <c r="NT147" s="68"/>
      <c r="NU147" s="15">
        <f t="shared" si="831"/>
        <v>0.66701121819232068</v>
      </c>
      <c r="NW147" s="13">
        <v>191.34</v>
      </c>
      <c r="NX147" s="68">
        <f t="shared" si="832"/>
        <v>6.522882693319354E-3</v>
      </c>
      <c r="NY147" s="68">
        <f t="shared" si="986"/>
        <v>5.8279450151734677E-3</v>
      </c>
      <c r="NZ147" s="68">
        <f t="shared" si="833"/>
        <v>8.8643604915794344E-2</v>
      </c>
      <c r="OA147" s="68"/>
      <c r="OB147" s="15">
        <f t="shared" si="834"/>
        <v>1.0776545166402493E-2</v>
      </c>
      <c r="OD147" s="13">
        <v>2.645</v>
      </c>
      <c r="OE147" s="68">
        <f t="shared" si="835"/>
        <v>1.3409961685823811E-2</v>
      </c>
      <c r="OF147" s="68">
        <f t="shared" si="987"/>
        <v>1.2715024007677924E-2</v>
      </c>
      <c r="OG147" s="68">
        <f t="shared" si="836"/>
        <v>-0.98827934594762257</v>
      </c>
      <c r="OH147" s="68"/>
      <c r="OI147" s="15">
        <f t="shared" si="837"/>
        <v>0.81164383561643838</v>
      </c>
      <c r="OK147" s="13">
        <v>215.51</v>
      </c>
      <c r="OL147" s="68">
        <f t="shared" si="838"/>
        <v>-3.7901785714285756E-2</v>
      </c>
      <c r="OM147" s="68">
        <f t="shared" si="988"/>
        <v>-3.8596723392431642E-2</v>
      </c>
      <c r="ON147" s="68">
        <f t="shared" si="839"/>
        <v>4.0767962308598351</v>
      </c>
      <c r="OO147" s="68"/>
      <c r="OP147" s="15">
        <f t="shared" si="840"/>
        <v>2.2354000900765647</v>
      </c>
      <c r="OR147" s="13">
        <v>7.23</v>
      </c>
      <c r="OS147" s="68">
        <f t="shared" si="841"/>
        <v>2.4079320113314564E-2</v>
      </c>
      <c r="OT147" s="68">
        <f t="shared" si="989"/>
        <v>2.3384382435168678E-2</v>
      </c>
      <c r="OU147" s="68">
        <f t="shared" si="842"/>
        <v>-6.1038961038961004E-2</v>
      </c>
      <c r="OV147" s="68"/>
      <c r="OW147" s="15">
        <f t="shared" si="843"/>
        <v>5.4553571428571423</v>
      </c>
      <c r="OY147" s="13">
        <v>149.22</v>
      </c>
      <c r="OZ147" s="68">
        <f t="shared" si="844"/>
        <v>-1.5439429928741115E-2</v>
      </c>
      <c r="PA147" s="68">
        <f t="shared" si="990"/>
        <v>-1.6134367606886999E-2</v>
      </c>
      <c r="PB147" s="68">
        <f t="shared" si="998"/>
        <v>3.5913846153846154</v>
      </c>
      <c r="PC147" s="68"/>
      <c r="PD147" s="15">
        <f t="shared" si="845"/>
        <v>0.30266259275425583</v>
      </c>
      <c r="PE147" s="18"/>
      <c r="PF147" s="13">
        <v>264.38</v>
      </c>
      <c r="PG147" s="68">
        <f t="shared" si="846"/>
        <v>4.9032650423810123E-3</v>
      </c>
      <c r="PH147" s="68">
        <f t="shared" si="991"/>
        <v>4.208327364235126E-3</v>
      </c>
      <c r="PI147" s="68">
        <f t="shared" si="847"/>
        <v>-0.24072372199885123</v>
      </c>
      <c r="PJ147" s="68"/>
      <c r="PK147" s="15">
        <f t="shared" si="848"/>
        <v>0.26418973844020466</v>
      </c>
      <c r="PM147" s="13"/>
      <c r="PN147" s="68">
        <f t="shared" si="849"/>
        <v>0</v>
      </c>
      <c r="PO147" s="68">
        <f t="shared" si="850"/>
        <v>-6.9493767814588587E-4</v>
      </c>
      <c r="PP147" s="68">
        <f t="shared" si="851"/>
        <v>0</v>
      </c>
      <c r="PQ147" s="68"/>
      <c r="PR147" s="15">
        <f t="shared" si="852"/>
        <v>0</v>
      </c>
      <c r="PT147" s="13">
        <v>9.19</v>
      </c>
      <c r="PU147" s="68">
        <f t="shared" si="853"/>
        <v>-2.1715526601521549E-3</v>
      </c>
      <c r="PV147" s="68">
        <f t="shared" si="992"/>
        <v>-2.8664903382980408E-3</v>
      </c>
      <c r="PW147" s="68">
        <f t="shared" si="854"/>
        <v>5.3899082568807204E-2</v>
      </c>
      <c r="PX147" s="68"/>
      <c r="PY147" s="15">
        <f t="shared" si="855"/>
        <v>0.79142300194931769</v>
      </c>
      <c r="QA147" s="13">
        <v>225.98</v>
      </c>
      <c r="QB147" s="68">
        <f t="shared" si="856"/>
        <v>-4.4249745564048524E-5</v>
      </c>
      <c r="QC147" s="68">
        <f t="shared" si="993"/>
        <v>-7.3918742370993442E-4</v>
      </c>
      <c r="QD147" s="68">
        <f t="shared" si="857"/>
        <v>-0.33021132813657783</v>
      </c>
      <c r="QE147" s="68"/>
      <c r="QF147" s="15">
        <f t="shared" si="858"/>
        <v>0.17857515385417741</v>
      </c>
      <c r="QH147" s="13">
        <v>1.7849999999999999</v>
      </c>
      <c r="QI147" s="68">
        <f t="shared" si="859"/>
        <v>4.9999999999999982E-2</v>
      </c>
      <c r="QJ147" s="68">
        <f t="shared" si="994"/>
        <v>4.9305062321854096E-2</v>
      </c>
      <c r="QK147" s="68">
        <f t="shared" si="860"/>
        <v>-0.28884462151394419</v>
      </c>
      <c r="QL147" s="68"/>
      <c r="QM147" s="15">
        <f t="shared" si="861"/>
        <v>0.37307692307692297</v>
      </c>
      <c r="QO147" s="13">
        <v>13.01</v>
      </c>
      <c r="QP147" s="68">
        <f t="shared" si="862"/>
        <v>-4.89766081871345E-2</v>
      </c>
      <c r="QQ147" s="68">
        <f t="shared" si="995"/>
        <v>-4.9671545865280387E-2</v>
      </c>
      <c r="QR147" s="68">
        <f t="shared" si="863"/>
        <v>-0.98414149540456863</v>
      </c>
      <c r="QS147" s="68"/>
      <c r="QT147" s="15">
        <f t="shared" si="864"/>
        <v>0.13327526132404174</v>
      </c>
      <c r="QV147" s="13">
        <v>3.38</v>
      </c>
      <c r="QW147" s="68">
        <f t="shared" si="865"/>
        <v>0.11184210526315784</v>
      </c>
      <c r="QX147" s="68">
        <f t="shared" si="996"/>
        <v>0.11114716758501196</v>
      </c>
      <c r="QY147" s="68">
        <f t="shared" si="866"/>
        <v>-4.2492917847025476E-2</v>
      </c>
      <c r="QZ147" s="68"/>
      <c r="RA147" s="15">
        <f t="shared" si="867"/>
        <v>0.38128320392317117</v>
      </c>
      <c r="RC147" s="13">
        <v>45.04</v>
      </c>
      <c r="RD147" s="68">
        <f t="shared" si="868"/>
        <v>-5.119022540551927E-2</v>
      </c>
      <c r="RE147" s="68">
        <f t="shared" si="997"/>
        <v>-5.1885163083665156E-2</v>
      </c>
      <c r="RF147" s="68">
        <f t="shared" si="869"/>
        <v>-2.7003672499459928E-2</v>
      </c>
      <c r="RG147" s="68"/>
      <c r="RH147" s="15">
        <f t="shared" si="870"/>
        <v>0.81979797979797975</v>
      </c>
      <c r="RJ147" s="13">
        <v>234.6</v>
      </c>
      <c r="RK147" s="68">
        <f t="shared" si="871"/>
        <v>-1.7793594306049824E-2</v>
      </c>
      <c r="RL147" s="68">
        <f t="shared" si="872"/>
        <v>-1.848853198419571E-2</v>
      </c>
      <c r="RM147" s="68">
        <f t="shared" si="873"/>
        <v>8.8227108266072829E-2</v>
      </c>
      <c r="RN147" s="68"/>
      <c r="RO147" s="15">
        <f t="shared" si="874"/>
        <v>0.19255795038633589</v>
      </c>
      <c r="RQ147" s="13">
        <v>17.329999999999998</v>
      </c>
      <c r="RR147" s="68">
        <f t="shared" si="875"/>
        <v>8.9252042740414719E-2</v>
      </c>
      <c r="RS147" s="68">
        <f t="shared" si="876"/>
        <v>8.855710506226884E-2</v>
      </c>
      <c r="RT147" s="68">
        <f t="shared" si="877"/>
        <v>0.18374316939890695</v>
      </c>
      <c r="RU147" s="68"/>
      <c r="RV147" s="15">
        <f t="shared" si="878"/>
        <v>-0.16842610364683308</v>
      </c>
      <c r="RX147" s="13">
        <v>149.07</v>
      </c>
      <c r="RY147" s="68">
        <f t="shared" si="879"/>
        <v>-1.7919494037815398E-2</v>
      </c>
      <c r="RZ147" s="68">
        <f t="shared" si="880"/>
        <v>-1.8614431715961284E-2</v>
      </c>
      <c r="SA147" s="68">
        <f t="shared" si="881"/>
        <v>0.12032165940177357</v>
      </c>
      <c r="SB147" s="68"/>
      <c r="SC147" s="15">
        <f t="shared" si="882"/>
        <v>0.97104323681078941</v>
      </c>
      <c r="SE147" s="13">
        <v>15.43</v>
      </c>
      <c r="SF147" s="68">
        <f t="shared" si="883"/>
        <v>-4.0422885572139217E-2</v>
      </c>
      <c r="SG147" s="68">
        <f t="shared" si="884"/>
        <v>-4.1117823250285103E-2</v>
      </c>
      <c r="SH147" s="68">
        <f t="shared" si="885"/>
        <v>0.23439999999999997</v>
      </c>
      <c r="SI147" s="68"/>
      <c r="SJ147" s="15">
        <f t="shared" si="886"/>
        <v>1.1140235910878107E-2</v>
      </c>
      <c r="SL147" s="13">
        <v>1.44</v>
      </c>
      <c r="SM147" s="68">
        <f t="shared" si="887"/>
        <v>-3.35570469798658E-2</v>
      </c>
      <c r="SN147" s="68">
        <f t="shared" si="888"/>
        <v>-3.4251984658011686E-2</v>
      </c>
      <c r="SO147" s="68">
        <f t="shared" si="889"/>
        <v>1.4084507042253534E-2</v>
      </c>
      <c r="SP147" s="68"/>
      <c r="SQ147" s="15">
        <f t="shared" si="890"/>
        <v>0.42574257425742568</v>
      </c>
      <c r="SS147" s="13">
        <v>17.59</v>
      </c>
      <c r="ST147" s="68">
        <f t="shared" si="891"/>
        <v>-4.3501903208265399E-2</v>
      </c>
      <c r="SU147" s="68">
        <f t="shared" si="892"/>
        <v>-4.4196840886411286E-2</v>
      </c>
      <c r="SV147" s="68">
        <f t="shared" si="893"/>
        <v>8.9838909541511719E-2</v>
      </c>
      <c r="SW147" s="68"/>
      <c r="SX147" s="15">
        <f t="shared" si="894"/>
        <v>1.0940476190476189</v>
      </c>
      <c r="SZ147" s="13">
        <v>60.08</v>
      </c>
      <c r="TA147" s="68">
        <f t="shared" si="895"/>
        <v>1.813251991187935E-2</v>
      </c>
      <c r="TB147" s="68">
        <f t="shared" si="896"/>
        <v>1.7437582233733463E-2</v>
      </c>
      <c r="TC147" s="68">
        <f t="shared" si="897"/>
        <v>0.48823383700767903</v>
      </c>
      <c r="TD147" s="68"/>
      <c r="TE147" s="15">
        <f t="shared" si="898"/>
        <v>2.8512820512820514</v>
      </c>
      <c r="TG147" s="417">
        <v>0.25</v>
      </c>
      <c r="TH147" s="68">
        <f t="shared" si="899"/>
        <v>-0.15254237288135589</v>
      </c>
      <c r="TI147" s="68">
        <f t="shared" si="900"/>
        <v>-0.15323731055950177</v>
      </c>
      <c r="TJ147" s="68">
        <f t="shared" si="901"/>
        <v>0.13636363636363635</v>
      </c>
      <c r="TK147" s="68"/>
      <c r="TL147" s="15">
        <f t="shared" si="902"/>
        <v>0.47492625368731556</v>
      </c>
      <c r="TN147" s="13">
        <v>83.31</v>
      </c>
      <c r="TO147" s="68">
        <f t="shared" si="903"/>
        <v>-5.1571038251366129E-2</v>
      </c>
      <c r="TP147" s="68">
        <f t="shared" si="904"/>
        <v>-5.2265975929512015E-2</v>
      </c>
      <c r="TQ147" s="68">
        <f t="shared" si="905"/>
        <v>0.214316427743727</v>
      </c>
      <c r="TR147" s="68"/>
      <c r="TS147" s="15">
        <f t="shared" si="906"/>
        <v>1.8003361344537816</v>
      </c>
      <c r="TU147" s="417">
        <v>3.32</v>
      </c>
      <c r="TV147" s="68">
        <f t="shared" si="907"/>
        <v>6.0606060606060667E-3</v>
      </c>
      <c r="TW147" s="68">
        <f t="shared" si="908"/>
        <v>5.3656683824601804E-3</v>
      </c>
      <c r="TX147" s="68">
        <f t="shared" si="909"/>
        <v>-0.24716553287981866</v>
      </c>
      <c r="TY147" s="68"/>
      <c r="TZ147" s="15">
        <f t="shared" si="910"/>
        <v>0.9415204678362572</v>
      </c>
      <c r="UB147" s="13"/>
      <c r="UC147" s="68">
        <f t="shared" si="911"/>
        <v>0</v>
      </c>
      <c r="UD147" s="68">
        <f t="shared" si="912"/>
        <v>-6.9493767814588587E-4</v>
      </c>
      <c r="UE147" s="68">
        <f t="shared" si="913"/>
        <v>0</v>
      </c>
      <c r="UF147" s="68"/>
      <c r="UG147" s="15">
        <f t="shared" si="914"/>
        <v>0</v>
      </c>
      <c r="UI147" s="417"/>
      <c r="UJ147" s="68">
        <f t="shared" si="915"/>
        <v>0</v>
      </c>
      <c r="UK147" s="68">
        <f t="shared" si="916"/>
        <v>-6.9493767814588587E-4</v>
      </c>
      <c r="UL147" s="68">
        <f t="shared" si="917"/>
        <v>0</v>
      </c>
      <c r="UM147" s="68"/>
      <c r="UN147" s="15">
        <f t="shared" si="918"/>
        <v>0</v>
      </c>
      <c r="UP147" s="417"/>
      <c r="UQ147" s="68">
        <f t="shared" si="919"/>
        <v>0</v>
      </c>
      <c r="UR147" s="68">
        <f t="shared" si="920"/>
        <v>-6.9493767814588587E-4</v>
      </c>
      <c r="US147" s="68">
        <f t="shared" si="921"/>
        <v>0</v>
      </c>
      <c r="UT147" s="68"/>
      <c r="UU147" s="15">
        <f t="shared" si="922"/>
        <v>0</v>
      </c>
      <c r="UW147" s="417"/>
      <c r="UX147" s="68">
        <f t="shared" si="923"/>
        <v>0</v>
      </c>
      <c r="UY147" s="68">
        <f t="shared" si="924"/>
        <v>-6.9493767814588587E-4</v>
      </c>
      <c r="UZ147" s="68">
        <f t="shared" si="925"/>
        <v>0</v>
      </c>
      <c r="VA147" s="68"/>
      <c r="VB147" s="15">
        <f t="shared" si="926"/>
        <v>0</v>
      </c>
      <c r="VD147" s="417"/>
      <c r="VE147" s="68">
        <f t="shared" si="927"/>
        <v>0</v>
      </c>
      <c r="VF147" s="68">
        <f t="shared" si="928"/>
        <v>-6.9493767814588587E-4</v>
      </c>
      <c r="VG147" s="68">
        <f t="shared" si="929"/>
        <v>0</v>
      </c>
      <c r="VH147" s="68"/>
      <c r="VI147" s="15">
        <f t="shared" si="930"/>
        <v>0</v>
      </c>
      <c r="VM147" s="21">
        <f t="shared" si="931"/>
        <v>-7.0620762067022938E-3</v>
      </c>
      <c r="VN147" s="49"/>
      <c r="VO147" s="21">
        <f t="shared" si="932"/>
        <v>1.0571311630094742</v>
      </c>
      <c r="VP147" s="14"/>
      <c r="VQ147" s="21">
        <f t="shared" si="933"/>
        <v>0.55376329328871643</v>
      </c>
    </row>
    <row r="148" spans="1:589" ht="15.75" customHeight="1" x14ac:dyDescent="0.2">
      <c r="A148" s="127">
        <v>45861</v>
      </c>
      <c r="B148" s="4">
        <f t="shared" si="666"/>
        <v>45861</v>
      </c>
      <c r="C148" s="13">
        <v>45010.29</v>
      </c>
      <c r="D148" s="138">
        <f t="shared" si="667"/>
        <v>476.41000000000349</v>
      </c>
      <c r="E148" s="68">
        <f t="shared" si="668"/>
        <v>1.0697698022269865E-2</v>
      </c>
      <c r="F148" s="15">
        <f t="shared" si="669"/>
        <v>5.7964865732642402E-2</v>
      </c>
      <c r="G148" s="13">
        <v>6358.91</v>
      </c>
      <c r="H148" s="138">
        <f t="shared" si="670"/>
        <v>49.340000000000146</v>
      </c>
      <c r="I148" s="68">
        <f t="shared" si="671"/>
        <v>7.8198672809716274E-3</v>
      </c>
      <c r="J148" s="15">
        <f t="shared" si="672"/>
        <v>8.1147573036726164E-2</v>
      </c>
      <c r="K148" s="13">
        <v>21020.02</v>
      </c>
      <c r="L148" s="138">
        <f t="shared" si="673"/>
        <v>127.09000000000015</v>
      </c>
      <c r="M148" s="68">
        <f t="shared" si="674"/>
        <v>6.0829189587099626E-3</v>
      </c>
      <c r="N148" s="15">
        <f t="shared" si="675"/>
        <v>8.8511655918789414E-2</v>
      </c>
      <c r="O148" s="13">
        <v>2283.13</v>
      </c>
      <c r="P148" s="138">
        <f t="shared" si="676"/>
        <v>34.369999999999891</v>
      </c>
      <c r="Q148" s="68">
        <f t="shared" si="677"/>
        <v>1.5283978726053419E-2</v>
      </c>
      <c r="R148" s="15">
        <f t="shared" si="678"/>
        <v>2.3751659073788543E-2</v>
      </c>
      <c r="S148" s="18">
        <f t="shared" si="679"/>
        <v>6.1700103552389911E-3</v>
      </c>
      <c r="T148" s="121">
        <f t="shared" si="680"/>
        <v>270.89654295599473</v>
      </c>
      <c r="U148" s="121">
        <f t="shared" si="681"/>
        <v>270.89654295599473</v>
      </c>
      <c r="V148" s="134">
        <f t="shared" si="682"/>
        <v>4.5760974698162461E-3</v>
      </c>
      <c r="W148" s="21">
        <f t="shared" si="934"/>
        <v>4.7066434396067836E-2</v>
      </c>
      <c r="X148" s="18">
        <f t="shared" si="683"/>
        <v>9.9711157470012187E-3</v>
      </c>
      <c r="Y148" s="353">
        <v>121348.64</v>
      </c>
      <c r="Z148" s="15">
        <v>1.9999999999999999E-6</v>
      </c>
      <c r="AA148" s="21">
        <f t="shared" si="684"/>
        <v>-4.5740974698162459E-3</v>
      </c>
      <c r="AC148" s="13">
        <v>243.97</v>
      </c>
      <c r="AD148" s="68">
        <f t="shared" si="685"/>
        <v>8.5989499359213385E-3</v>
      </c>
      <c r="AE148" s="68">
        <f t="shared" si="935"/>
        <v>4.0228524661050924E-3</v>
      </c>
      <c r="AF148" s="68">
        <f t="shared" si="686"/>
        <v>0.4806700248831704</v>
      </c>
      <c r="AG148" s="68"/>
      <c r="AH148" s="15">
        <f t="shared" si="687"/>
        <v>7.3953426948980994E-2</v>
      </c>
      <c r="AJ148" s="13">
        <v>23.62</v>
      </c>
      <c r="AK148" s="68">
        <f t="shared" si="688"/>
        <v>1.0265183917878614E-2</v>
      </c>
      <c r="AL148" s="68">
        <f t="shared" si="936"/>
        <v>5.6890864480623679E-3</v>
      </c>
      <c r="AM148" s="68">
        <f t="shared" si="689"/>
        <v>0.26989247311827952</v>
      </c>
      <c r="AN148" s="68"/>
      <c r="AO148" s="15">
        <f t="shared" si="690"/>
        <v>0.12315739419876366</v>
      </c>
      <c r="AQ148" s="13">
        <v>22.76</v>
      </c>
      <c r="AR148" s="68">
        <f t="shared" si="691"/>
        <v>7.5254537405932583E-3</v>
      </c>
      <c r="AS148" s="68">
        <f t="shared" si="937"/>
        <v>2.9493562707770121E-3</v>
      </c>
      <c r="AT148" s="68">
        <f t="shared" si="692"/>
        <v>0.31789229878401865</v>
      </c>
      <c r="AU148" s="68"/>
      <c r="AV148" s="15">
        <f t="shared" si="693"/>
        <v>6.0083837913367619E-2</v>
      </c>
      <c r="AX148" s="13">
        <v>220.94</v>
      </c>
      <c r="AY148" s="68">
        <f t="shared" si="694"/>
        <v>7.845999452604684E-3</v>
      </c>
      <c r="AZ148" s="68">
        <f t="shared" si="938"/>
        <v>3.2699019827884378E-3</v>
      </c>
      <c r="BA148" s="68">
        <f t="shared" si="695"/>
        <v>0.64757643549589861</v>
      </c>
      <c r="BB148" s="68"/>
      <c r="BC148" s="15">
        <f t="shared" si="696"/>
        <v>8.2031441304667219E-2</v>
      </c>
      <c r="BE148" s="13">
        <v>81.260000000000005</v>
      </c>
      <c r="BF148" s="68">
        <f t="shared" si="697"/>
        <v>7.9384768047630928E-3</v>
      </c>
      <c r="BG148" s="68">
        <f t="shared" si="939"/>
        <v>3.3623793349468467E-3</v>
      </c>
      <c r="BH148" s="68"/>
      <c r="BI148" s="68"/>
      <c r="BJ148" s="15">
        <f t="shared" si="698"/>
        <v>0.10302701235238229</v>
      </c>
      <c r="BL148" s="13">
        <v>75.540000000000006</v>
      </c>
      <c r="BM148" s="68">
        <f t="shared" si="699"/>
        <v>9.0836227624900723E-3</v>
      </c>
      <c r="BN148" s="68">
        <f t="shared" si="940"/>
        <v>4.5075252926738262E-3</v>
      </c>
      <c r="BO148" s="68">
        <f t="shared" si="700"/>
        <v>0.27214550353654432</v>
      </c>
      <c r="BP148" s="68"/>
      <c r="BQ148" s="15">
        <f t="shared" si="701"/>
        <v>0.13816483350911557</v>
      </c>
      <c r="BS148" s="13">
        <v>43.83</v>
      </c>
      <c r="BT148" s="68">
        <f t="shared" si="702"/>
        <v>1.3410404624277417E-2</v>
      </c>
      <c r="BU148" s="68">
        <f t="shared" si="941"/>
        <v>8.8343071544611709E-3</v>
      </c>
      <c r="BV148" s="68">
        <f t="shared" si="703"/>
        <v>0.17632850241545894</v>
      </c>
      <c r="BW148" s="68"/>
      <c r="BX148" s="15">
        <f t="shared" si="704"/>
        <v>0.14588235294117644</v>
      </c>
      <c r="BZ148" s="13"/>
      <c r="CA148" s="68">
        <f t="shared" si="705"/>
        <v>0</v>
      </c>
      <c r="CB148" s="68">
        <f t="shared" si="942"/>
        <v>0</v>
      </c>
      <c r="CC148" s="68">
        <f t="shared" si="706"/>
        <v>0</v>
      </c>
      <c r="CD148" s="68"/>
      <c r="CE148" s="15">
        <f t="shared" si="707"/>
        <v>0</v>
      </c>
      <c r="CG148" s="13">
        <v>31.43</v>
      </c>
      <c r="CH148" s="68">
        <f t="shared" si="708"/>
        <v>1.1261261261261308E-2</v>
      </c>
      <c r="CI148" s="68">
        <f t="shared" si="943"/>
        <v>6.6851637914450614E-3</v>
      </c>
      <c r="CJ148" s="68">
        <f t="shared" si="709"/>
        <v>3.9695666556400902E-2</v>
      </c>
      <c r="CK148" s="68"/>
      <c r="CL148" s="15">
        <f t="shared" si="710"/>
        <v>-8.5273573923166465E-2</v>
      </c>
      <c r="CN148" s="13">
        <v>33.950000000000003</v>
      </c>
      <c r="CO148" s="68">
        <f t="shared" si="711"/>
        <v>1.4038231780167443E-2</v>
      </c>
      <c r="CP148" s="68">
        <f t="shared" si="944"/>
        <v>9.4621343103511966E-3</v>
      </c>
      <c r="CQ148" s="68">
        <f t="shared" si="712"/>
        <v>8.3280153158902456E-2</v>
      </c>
      <c r="CR148" s="68"/>
      <c r="CS148" s="15">
        <f t="shared" si="713"/>
        <v>1.43412010755902E-2</v>
      </c>
      <c r="CU148" s="13">
        <v>38.520000000000003</v>
      </c>
      <c r="CV148" s="68">
        <f t="shared" si="714"/>
        <v>9.9632931305716453E-3</v>
      </c>
      <c r="CW148" s="68">
        <f t="shared" si="945"/>
        <v>5.3871956607553992E-3</v>
      </c>
      <c r="CX148" s="68">
        <f t="shared" si="715"/>
        <v>0.19813374805598771</v>
      </c>
      <c r="CY148" s="68"/>
      <c r="CZ148" s="15">
        <f t="shared" si="716"/>
        <v>3.3261802575107351E-2</v>
      </c>
      <c r="DB148" s="13">
        <v>21.02</v>
      </c>
      <c r="DC148" s="68">
        <f t="shared" si="717"/>
        <v>9.121459433509423E-3</v>
      </c>
      <c r="DD148" s="68">
        <f t="shared" si="946"/>
        <v>4.5453619636931768E-3</v>
      </c>
      <c r="DE148" s="68">
        <f t="shared" si="718"/>
        <v>-3.8866026520347569E-2</v>
      </c>
      <c r="DF148" s="68"/>
      <c r="DG148" s="15">
        <f t="shared" si="719"/>
        <v>3.241650294695482E-2</v>
      </c>
      <c r="DI148" s="13">
        <v>50.83</v>
      </c>
      <c r="DJ148" s="68">
        <f t="shared" si="720"/>
        <v>1.8841451192623728E-2</v>
      </c>
      <c r="DK148" s="68">
        <f t="shared" si="947"/>
        <v>1.4265353722807482E-2</v>
      </c>
      <c r="DL148" s="68">
        <f t="shared" si="721"/>
        <v>0.15130237825594564</v>
      </c>
      <c r="DM148" s="68"/>
      <c r="DN148" s="15">
        <f t="shared" si="722"/>
        <v>0.20564516129032265</v>
      </c>
      <c r="DP148" s="13">
        <v>44.34</v>
      </c>
      <c r="DQ148" s="68">
        <f t="shared" si="723"/>
        <v>1.6739279981655676E-2</v>
      </c>
      <c r="DR148" s="68">
        <f t="shared" si="948"/>
        <v>1.216318251183943E-2</v>
      </c>
      <c r="DS148" s="68"/>
      <c r="DT148" s="68"/>
      <c r="DU148" s="15">
        <f t="shared" si="724"/>
        <v>0.16439075630252115</v>
      </c>
      <c r="DV148" s="18"/>
      <c r="DW148" s="13">
        <v>36.64</v>
      </c>
      <c r="DX148" s="68">
        <f t="shared" si="725"/>
        <v>7.1467839472236939E-3</v>
      </c>
      <c r="DY148" s="68">
        <f t="shared" si="949"/>
        <v>2.5706864774074478E-3</v>
      </c>
      <c r="DZ148" s="68">
        <f t="shared" si="726"/>
        <v>0.95517609391675584</v>
      </c>
      <c r="EA148" s="68"/>
      <c r="EB148" s="15">
        <f t="shared" si="727"/>
        <v>9.4711682103376216E-2</v>
      </c>
      <c r="ED148" s="13">
        <v>39.630000000000003</v>
      </c>
      <c r="EE148" s="68">
        <f t="shared" si="728"/>
        <v>6.6040132080265462E-3</v>
      </c>
      <c r="EF148" s="68">
        <f t="shared" si="950"/>
        <v>2.0279157382103001E-3</v>
      </c>
      <c r="EG148" s="68">
        <f t="shared" si="729"/>
        <v>0.88445078459343796</v>
      </c>
      <c r="EH148" s="68"/>
      <c r="EI148" s="15">
        <f t="shared" si="730"/>
        <v>7.4566160520607369E-2</v>
      </c>
      <c r="EK148" s="13">
        <v>129.4</v>
      </c>
      <c r="EL148" s="68">
        <f t="shared" si="731"/>
        <v>4.4244353023363591E-3</v>
      </c>
      <c r="EM148" s="68">
        <f t="shared" si="951"/>
        <v>-1.5166216747988705E-4</v>
      </c>
      <c r="EN148" s="68">
        <f t="shared" si="732"/>
        <v>1.0049581654787727</v>
      </c>
      <c r="EO148" s="68"/>
      <c r="EP148" s="15">
        <f t="shared" si="733"/>
        <v>0.16262353998203063</v>
      </c>
      <c r="ER148" s="13">
        <v>40.01</v>
      </c>
      <c r="ES148" s="68">
        <f t="shared" si="734"/>
        <v>8.0624842529604512E-3</v>
      </c>
      <c r="ET148" s="68">
        <f t="shared" si="952"/>
        <v>3.486386783144205E-3</v>
      </c>
      <c r="EU148" s="68">
        <f t="shared" si="735"/>
        <v>0.14608994557433405</v>
      </c>
      <c r="EV148" s="68"/>
      <c r="EW148" s="15">
        <f t="shared" si="736"/>
        <v>2.879917716636661E-2</v>
      </c>
      <c r="EY148" s="13">
        <v>39.79</v>
      </c>
      <c r="EZ148" s="68">
        <f t="shared" si="737"/>
        <v>-1.019900497512447E-2</v>
      </c>
      <c r="FA148" s="68">
        <f t="shared" si="953"/>
        <v>-1.4775102444940716E-2</v>
      </c>
      <c r="FB148" s="68"/>
      <c r="FC148" s="68"/>
      <c r="FD148" s="15">
        <f t="shared" si="738"/>
        <v>0.6187957689178194</v>
      </c>
      <c r="FF148" s="13">
        <v>58.56</v>
      </c>
      <c r="FG148" s="68">
        <f t="shared" si="739"/>
        <v>1.8257694314032416E-2</v>
      </c>
      <c r="FH148" s="68">
        <f t="shared" si="954"/>
        <v>1.368159684421617E-2</v>
      </c>
      <c r="FI148" s="68">
        <f t="shared" si="740"/>
        <v>-8.801624915368924E-3</v>
      </c>
      <c r="FJ148" s="68"/>
      <c r="FK148" s="15">
        <f t="shared" si="741"/>
        <v>3.1167459059693665E-2</v>
      </c>
      <c r="FM148" s="13">
        <v>202.94</v>
      </c>
      <c r="FN148" s="68">
        <f t="shared" si="742"/>
        <v>9.902960935556154E-3</v>
      </c>
      <c r="FO148" s="68">
        <f t="shared" si="955"/>
        <v>5.3268634657399078E-3</v>
      </c>
      <c r="FP148" s="68">
        <f t="shared" si="743"/>
        <v>0.74527003783969725</v>
      </c>
      <c r="FQ148" s="68"/>
      <c r="FR148" s="15">
        <f t="shared" si="744"/>
        <v>0.11714191346471431</v>
      </c>
      <c r="FT148" s="13">
        <v>91.85</v>
      </c>
      <c r="FU148" s="68">
        <f t="shared" si="745"/>
        <v>-2.3894862604539901E-3</v>
      </c>
      <c r="FV148" s="68">
        <f t="shared" si="956"/>
        <v>-6.9655837302702358E-3</v>
      </c>
      <c r="FW148" s="68">
        <f t="shared" si="746"/>
        <v>4.3394297398614029E-2</v>
      </c>
      <c r="FX148" s="68"/>
      <c r="FY148" s="15">
        <f t="shared" si="747"/>
        <v>1.8518518518518379E-2</v>
      </c>
      <c r="GA148" s="13">
        <v>18.510000000000002</v>
      </c>
      <c r="GB148" s="68">
        <f t="shared" si="748"/>
        <v>7.6211213935765141E-3</v>
      </c>
      <c r="GC148" s="68">
        <f t="shared" si="957"/>
        <v>3.0450239237602679E-3</v>
      </c>
      <c r="GD148" s="68"/>
      <c r="GE148" s="68"/>
      <c r="GF148" s="15">
        <f t="shared" si="749"/>
        <v>6.1962134251290983E-2</v>
      </c>
      <c r="GG148" s="18"/>
      <c r="GH148" s="13">
        <v>19.63</v>
      </c>
      <c r="GI148" s="68">
        <f t="shared" si="750"/>
        <v>2.8287061288632748E-2</v>
      </c>
      <c r="GJ148" s="68">
        <f t="shared" si="958"/>
        <v>2.3710963818816502E-2</v>
      </c>
      <c r="GK148" s="68">
        <f t="shared" si="751"/>
        <v>2.133194588969824E-2</v>
      </c>
      <c r="GL148" s="68"/>
      <c r="GM148" s="15">
        <f t="shared" si="752"/>
        <v>3.8624338624338651E-2</v>
      </c>
      <c r="GO148" s="13">
        <v>25.9</v>
      </c>
      <c r="GP148" s="68">
        <f t="shared" si="753"/>
        <v>2.0086648286726978E-2</v>
      </c>
      <c r="GQ148" s="68">
        <f t="shared" si="959"/>
        <v>1.5510550816910731E-2</v>
      </c>
      <c r="GR148" s="68"/>
      <c r="GS148" s="68"/>
      <c r="GT148" s="15">
        <f t="shared" si="754"/>
        <v>-4.9541284403669776E-2</v>
      </c>
      <c r="GV148" s="13">
        <v>16.11</v>
      </c>
      <c r="GW148" s="68">
        <f t="shared" si="755"/>
        <v>3.1133250311332948E-3</v>
      </c>
      <c r="GX148" s="68">
        <f t="shared" si="960"/>
        <v>-1.4627724386829513E-3</v>
      </c>
      <c r="GY148" s="68">
        <f t="shared" si="756"/>
        <v>0.35949367088607592</v>
      </c>
      <c r="GZ148" s="68"/>
      <c r="HA148" s="15">
        <f t="shared" si="757"/>
        <v>0.17419825072886289</v>
      </c>
      <c r="HD148" s="13">
        <v>332.56</v>
      </c>
      <c r="HE148" s="68">
        <f t="shared" si="758"/>
        <v>1.354972749992438E-3</v>
      </c>
      <c r="HF148" s="68">
        <f t="shared" si="961"/>
        <v>-3.2211247198238079E-3</v>
      </c>
      <c r="HG148" s="68">
        <f t="shared" si="759"/>
        <v>0.86820965114319426</v>
      </c>
      <c r="HH148" s="68"/>
      <c r="HI148" s="15">
        <f t="shared" si="760"/>
        <v>-0.17650554675118854</v>
      </c>
      <c r="HK148" s="13">
        <v>58.78</v>
      </c>
      <c r="HL148" s="68">
        <f t="shared" si="761"/>
        <v>6.0627932154456859E-2</v>
      </c>
      <c r="HM148" s="68">
        <f t="shared" si="962"/>
        <v>5.6051834684640617E-2</v>
      </c>
      <c r="HN148" s="68">
        <f t="shared" si="762"/>
        <v>22.701612903225808</v>
      </c>
      <c r="HO148" s="68"/>
      <c r="HP148" s="15">
        <f t="shared" si="763"/>
        <v>1.2282031842304779</v>
      </c>
      <c r="HR148" s="13">
        <v>109.93</v>
      </c>
      <c r="HS148" s="68">
        <f t="shared" si="764"/>
        <v>1.3273112729283916E-2</v>
      </c>
      <c r="HT148" s="68">
        <f t="shared" si="963"/>
        <v>8.6970152594676702E-3</v>
      </c>
      <c r="HU148" s="68">
        <f t="shared" si="765"/>
        <v>2.020054945054945</v>
      </c>
      <c r="HV148" s="68"/>
      <c r="HW148" s="15">
        <f t="shared" si="766"/>
        <v>2.1939202379845809E-2</v>
      </c>
      <c r="HY148" s="13">
        <v>170.78</v>
      </c>
      <c r="HZ148" s="68">
        <f t="shared" si="767"/>
        <v>2.2451056696401843E-2</v>
      </c>
      <c r="IA148" s="68">
        <f t="shared" si="964"/>
        <v>1.7874959226585597E-2</v>
      </c>
      <c r="IB148" s="68">
        <f t="shared" si="768"/>
        <v>0.61265344664778087</v>
      </c>
      <c r="IC148" s="68"/>
      <c r="ID148" s="15">
        <f t="shared" si="769"/>
        <v>0.2717253704669001</v>
      </c>
      <c r="IF148" s="13">
        <v>283.69</v>
      </c>
      <c r="IG148" s="68">
        <f t="shared" si="770"/>
        <v>1.8306471876233976E-2</v>
      </c>
      <c r="IH148" s="68">
        <f t="shared" si="965"/>
        <v>1.3730374406417729E-2</v>
      </c>
      <c r="II148" s="68">
        <f t="shared" si="771"/>
        <v>0.62108571428571424</v>
      </c>
      <c r="IJ148" s="68"/>
      <c r="IK148" s="15">
        <f t="shared" si="772"/>
        <v>0.22364561766735677</v>
      </c>
      <c r="IM148" s="13">
        <v>265.56</v>
      </c>
      <c r="IN148" s="68">
        <f t="shared" si="773"/>
        <v>4.5758840671024668E-2</v>
      </c>
      <c r="IO148" s="68">
        <f t="shared" si="966"/>
        <v>4.1182743201208419E-2</v>
      </c>
      <c r="IP148" s="68">
        <f t="shared" si="774"/>
        <v>4.1857059168131219</v>
      </c>
      <c r="IQ148" s="68"/>
      <c r="IR148" s="15">
        <f t="shared" si="775"/>
        <v>0.41624446696176209</v>
      </c>
      <c r="IT148" s="13">
        <v>79.150000000000006</v>
      </c>
      <c r="IU148" s="68">
        <f t="shared" si="776"/>
        <v>1.591580028237722E-2</v>
      </c>
      <c r="IV148" s="68">
        <f t="shared" si="967"/>
        <v>1.1339702812560973E-2</v>
      </c>
      <c r="IW148" s="68">
        <f t="shared" si="777"/>
        <v>3.3369863013698633</v>
      </c>
      <c r="IX148" s="68"/>
      <c r="IY148" s="15">
        <f t="shared" si="778"/>
        <v>0.54018291496400084</v>
      </c>
      <c r="JA148" s="13">
        <v>713.58</v>
      </c>
      <c r="JB148" s="68">
        <f t="shared" si="779"/>
        <v>1.2443069763482494E-2</v>
      </c>
      <c r="JC148" s="68">
        <f t="shared" si="968"/>
        <v>7.8669722936662474E-3</v>
      </c>
      <c r="JD148" s="68">
        <f t="shared" si="780"/>
        <v>0.44332524271844675</v>
      </c>
      <c r="JE148" s="68"/>
      <c r="JF148" s="15">
        <f t="shared" si="781"/>
        <v>0.21873238714966448</v>
      </c>
      <c r="JH148" s="13">
        <v>505.87</v>
      </c>
      <c r="JI148" s="68">
        <f t="shared" si="782"/>
        <v>1.1874839194886352E-3</v>
      </c>
      <c r="JJ148" s="68">
        <f t="shared" si="969"/>
        <v>-3.3886135503276111E-3</v>
      </c>
      <c r="JK148" s="68">
        <f t="shared" si="783"/>
        <v>0.24387125328874576</v>
      </c>
      <c r="JL148" s="68"/>
      <c r="JM148" s="15">
        <f t="shared" si="784"/>
        <v>0.20016607354685648</v>
      </c>
      <c r="JO148" s="13">
        <v>19.579999999999998</v>
      </c>
      <c r="JP148" s="68">
        <f t="shared" si="785"/>
        <v>5.1334702258725804E-3</v>
      </c>
      <c r="JQ148" s="68">
        <f t="shared" si="970"/>
        <v>5.5737275605633428E-4</v>
      </c>
      <c r="JR148" s="68">
        <f t="shared" si="786"/>
        <v>-0.33929475282605037</v>
      </c>
      <c r="JS148" s="68"/>
      <c r="JT148" s="15">
        <f t="shared" si="787"/>
        <v>0.92149165848871439</v>
      </c>
      <c r="JV148" s="13">
        <v>2.19</v>
      </c>
      <c r="JW148" s="68">
        <f t="shared" si="788"/>
        <v>1.3888888888888798E-2</v>
      </c>
      <c r="JX148" s="68">
        <f t="shared" si="971"/>
        <v>9.3127914190725518E-3</v>
      </c>
      <c r="JY148" s="68">
        <f t="shared" si="789"/>
        <v>-0.13438735177865607</v>
      </c>
      <c r="JZ148" s="68"/>
      <c r="KA148" s="15">
        <f t="shared" si="790"/>
        <v>0.21666666666666662</v>
      </c>
      <c r="KC148" s="13">
        <v>19.2</v>
      </c>
      <c r="KD148" s="68">
        <f t="shared" si="791"/>
        <v>2.4546424759871979E-2</v>
      </c>
      <c r="KE148" s="68">
        <f t="shared" si="972"/>
        <v>1.9970327290055732E-2</v>
      </c>
      <c r="KF148" s="68">
        <f t="shared" si="792"/>
        <v>-1.437371663244359E-2</v>
      </c>
      <c r="KG148" s="68"/>
      <c r="KH148" s="15">
        <f t="shared" si="793"/>
        <v>-0.13435527502254285</v>
      </c>
      <c r="KI148" s="18"/>
      <c r="KJ148" s="13">
        <v>98.41</v>
      </c>
      <c r="KK148" s="68">
        <f t="shared" si="794"/>
        <v>5.8969116539330561E-2</v>
      </c>
      <c r="KL148" s="68">
        <f t="shared" si="973"/>
        <v>5.4393019069514312E-2</v>
      </c>
      <c r="KM148" s="68">
        <f t="shared" si="795"/>
        <v>3.6639810426540285</v>
      </c>
      <c r="KN148" s="68"/>
      <c r="KO148" s="15">
        <f t="shared" si="796"/>
        <v>0.46421663442940048</v>
      </c>
      <c r="KQ148" s="13">
        <v>1.82</v>
      </c>
      <c r="KR148" s="68">
        <f t="shared" si="797"/>
        <v>-5.4644808743169442E-3</v>
      </c>
      <c r="KS148" s="68">
        <f t="shared" si="974"/>
        <v>-1.004057834413319E-2</v>
      </c>
      <c r="KT148" s="68">
        <f t="shared" si="798"/>
        <v>-0.30534351145038169</v>
      </c>
      <c r="KU148" s="68"/>
      <c r="KV148" s="15">
        <f t="shared" si="799"/>
        <v>0.80198019801980203</v>
      </c>
      <c r="KW148" s="18"/>
      <c r="KX148" s="13">
        <v>54.08</v>
      </c>
      <c r="KY148" s="68">
        <f t="shared" si="800"/>
        <v>9.4736842105263161E-2</v>
      </c>
      <c r="KZ148" s="68">
        <f t="shared" si="975"/>
        <v>9.0160744635446918E-2</v>
      </c>
      <c r="LA148" s="68">
        <f t="shared" si="801"/>
        <v>-0.24815793132211883</v>
      </c>
      <c r="LB148" s="68"/>
      <c r="LC148" s="15">
        <f t="shared" si="802"/>
        <v>1.2808941374947278</v>
      </c>
      <c r="LD148" s="18"/>
      <c r="LE148" s="13">
        <v>51.96</v>
      </c>
      <c r="LF148" s="68">
        <f t="shared" si="803"/>
        <v>-4.4677330391616102E-2</v>
      </c>
      <c r="LG148" s="68">
        <f t="shared" si="976"/>
        <v>-4.9253427861432345E-2</v>
      </c>
      <c r="LH148" s="68">
        <f t="shared" si="804"/>
        <v>0.45018141222439306</v>
      </c>
      <c r="LI148" s="68"/>
      <c r="LJ148" s="15">
        <f t="shared" si="805"/>
        <v>0.12687052700065066</v>
      </c>
      <c r="LL148" s="13">
        <v>127.2</v>
      </c>
      <c r="LM148" s="68">
        <f t="shared" si="806"/>
        <v>-1.1117157739252061E-2</v>
      </c>
      <c r="LN148" s="68">
        <f t="shared" si="977"/>
        <v>-1.5693255209068308E-2</v>
      </c>
      <c r="LO148" s="68">
        <f t="shared" si="807"/>
        <v>0.45371428571428574</v>
      </c>
      <c r="LP148" s="68"/>
      <c r="LQ148" s="15">
        <f t="shared" si="808"/>
        <v>0.62639048714998102</v>
      </c>
      <c r="LS148" s="13">
        <v>16.170000000000002</v>
      </c>
      <c r="LT148" s="68">
        <f t="shared" si="809"/>
        <v>-1.4625228519195517E-2</v>
      </c>
      <c r="LU148" s="68">
        <f t="shared" si="978"/>
        <v>-1.9201325989011763E-2</v>
      </c>
      <c r="LV148" s="68"/>
      <c r="LW148" s="68"/>
      <c r="LX148" s="15">
        <f t="shared" si="810"/>
        <v>0.74810810810810824</v>
      </c>
      <c r="LZ148" s="13">
        <v>14.89</v>
      </c>
      <c r="MA148" s="68">
        <f t="shared" si="811"/>
        <v>1.430517711171668E-2</v>
      </c>
      <c r="MB148" s="68">
        <f t="shared" si="979"/>
        <v>9.7290796419004337E-3</v>
      </c>
      <c r="MC148" s="68">
        <f t="shared" si="812"/>
        <v>-0.33078651685393257</v>
      </c>
      <c r="MD148" s="68"/>
      <c r="ME148" s="15">
        <f t="shared" si="813"/>
        <v>0.10459940652818991</v>
      </c>
      <c r="MG148" s="13">
        <v>66.97</v>
      </c>
      <c r="MH148" s="68">
        <f t="shared" si="814"/>
        <v>9.1961519647806952E-2</v>
      </c>
      <c r="MI148" s="68">
        <f t="shared" si="980"/>
        <v>8.738542217799071E-2</v>
      </c>
      <c r="MJ148" s="68">
        <f t="shared" si="815"/>
        <v>8.0256064690026943</v>
      </c>
      <c r="MK148" s="68"/>
      <c r="ML148" s="15">
        <f t="shared" si="816"/>
        <v>2.1544983513895426</v>
      </c>
      <c r="MN148" s="13">
        <v>143.37</v>
      </c>
      <c r="MO148" s="68">
        <f t="shared" si="817"/>
        <v>2.2902397260274029E-2</v>
      </c>
      <c r="MP148" s="68">
        <f t="shared" si="981"/>
        <v>1.8326299790457783E-2</v>
      </c>
      <c r="MQ148" s="68">
        <f t="shared" si="818"/>
        <v>0.13876092136616361</v>
      </c>
      <c r="MR148" s="68"/>
      <c r="MS148" s="15">
        <f t="shared" si="819"/>
        <v>0.28709938055480749</v>
      </c>
      <c r="MU148" s="13">
        <v>16.98</v>
      </c>
      <c r="MV148" s="68">
        <f t="shared" si="820"/>
        <v>-4.5531197301854905E-2</v>
      </c>
      <c r="MW148" s="68">
        <f t="shared" si="982"/>
        <v>-5.0107294771671154E-2</v>
      </c>
      <c r="MX148" s="68">
        <f t="shared" si="821"/>
        <v>-0.18639195016770485</v>
      </c>
      <c r="MY148" s="68"/>
      <c r="MZ148" s="15">
        <f t="shared" si="822"/>
        <v>0.59137769447047805</v>
      </c>
      <c r="NB148" s="13">
        <v>263.18</v>
      </c>
      <c r="NC148" s="68">
        <f t="shared" si="823"/>
        <v>1.6138996138996164E-2</v>
      </c>
      <c r="ND148" s="68">
        <f t="shared" si="983"/>
        <v>1.1562898669179918E-2</v>
      </c>
      <c r="NE148" s="68">
        <f t="shared" si="824"/>
        <v>0.94271794493245742</v>
      </c>
      <c r="NF148" s="68"/>
      <c r="NG148" s="15">
        <f t="shared" si="825"/>
        <v>0.57791234486480014</v>
      </c>
      <c r="NI148" s="13">
        <v>6.28</v>
      </c>
      <c r="NJ148" s="68">
        <f t="shared" si="826"/>
        <v>-3.1746031746031069E-3</v>
      </c>
      <c r="NK148" s="68">
        <f t="shared" si="984"/>
        <v>-7.7507006444193531E-3</v>
      </c>
      <c r="NL148" s="68">
        <f t="shared" si="827"/>
        <v>-0.95013894402540688</v>
      </c>
      <c r="NM148" s="68"/>
      <c r="NN148" s="15">
        <f t="shared" si="828"/>
        <v>0.28163265306122442</v>
      </c>
      <c r="NP148" s="13">
        <v>629.03</v>
      </c>
      <c r="NQ148" s="68">
        <f t="shared" si="829"/>
        <v>0.14717414695530051</v>
      </c>
      <c r="NR148" s="68">
        <f t="shared" si="985"/>
        <v>0.14259804948548427</v>
      </c>
      <c r="NS148" s="68">
        <f t="shared" si="830"/>
        <v>3.7926095238095234</v>
      </c>
      <c r="NT148" s="68"/>
      <c r="NU148" s="15">
        <f t="shared" si="831"/>
        <v>0.91235217219469178</v>
      </c>
      <c r="NW148" s="13">
        <v>190.23</v>
      </c>
      <c r="NX148" s="68">
        <f t="shared" si="832"/>
        <v>-5.8011915961117049E-3</v>
      </c>
      <c r="NY148" s="68">
        <f t="shared" si="986"/>
        <v>-1.0377289065927952E-2</v>
      </c>
      <c r="NZ148" s="68">
        <f t="shared" si="833"/>
        <v>8.2328174783796088E-2</v>
      </c>
      <c r="OA148" s="68"/>
      <c r="OB148" s="15">
        <f t="shared" si="834"/>
        <v>4.9128367670363358E-3</v>
      </c>
      <c r="OD148" s="13">
        <v>2.72</v>
      </c>
      <c r="OE148" s="68">
        <f t="shared" si="835"/>
        <v>2.8355387523629556E-2</v>
      </c>
      <c r="OF148" s="68">
        <f t="shared" si="987"/>
        <v>2.377929005381331E-2</v>
      </c>
      <c r="OG148" s="68">
        <f t="shared" si="836"/>
        <v>-0.98794700225993703</v>
      </c>
      <c r="OH148" s="68"/>
      <c r="OI148" s="15">
        <f t="shared" si="837"/>
        <v>0.86301369863013722</v>
      </c>
      <c r="OK148" s="13">
        <v>229.51</v>
      </c>
      <c r="OL148" s="68">
        <f t="shared" si="838"/>
        <v>6.4962182729339707E-2</v>
      </c>
      <c r="OM148" s="68">
        <f t="shared" si="988"/>
        <v>6.0386085259523464E-2</v>
      </c>
      <c r="ON148" s="68">
        <f t="shared" si="839"/>
        <v>4.4065959952885745</v>
      </c>
      <c r="OO148" s="68"/>
      <c r="OP148" s="15">
        <f t="shared" si="840"/>
        <v>2.4455787419306407</v>
      </c>
      <c r="OR148" s="13">
        <v>7.63</v>
      </c>
      <c r="OS148" s="68">
        <f t="shared" si="841"/>
        <v>5.5325034578146533E-2</v>
      </c>
      <c r="OT148" s="68">
        <f t="shared" si="989"/>
        <v>5.0748937108330283E-2</v>
      </c>
      <c r="OU148" s="68">
        <f t="shared" si="842"/>
        <v>-9.0909090909091269E-3</v>
      </c>
      <c r="OV148" s="68"/>
      <c r="OW148" s="15">
        <f t="shared" si="843"/>
        <v>5.8124999999999991</v>
      </c>
      <c r="OY148" s="13">
        <v>156.49</v>
      </c>
      <c r="OZ148" s="68">
        <f t="shared" si="844"/>
        <v>4.8720010722423338E-2</v>
      </c>
      <c r="PA148" s="68">
        <f t="shared" si="990"/>
        <v>4.4143913252607095E-2</v>
      </c>
      <c r="PB148" s="68">
        <f t="shared" si="998"/>
        <v>3.8150769230769233</v>
      </c>
      <c r="PC148" s="68"/>
      <c r="PD148" s="15">
        <f t="shared" si="845"/>
        <v>0.36612832824094294</v>
      </c>
      <c r="PE148" s="18"/>
      <c r="PF148" s="13">
        <v>269.60000000000002</v>
      </c>
      <c r="PG148" s="68">
        <f t="shared" si="846"/>
        <v>1.9744307436266085E-2</v>
      </c>
      <c r="PH148" s="68">
        <f t="shared" si="991"/>
        <v>1.5168209966449839E-2</v>
      </c>
      <c r="PI148" s="68">
        <f t="shared" si="847"/>
        <v>-0.22573233773693271</v>
      </c>
      <c r="PJ148" s="68"/>
      <c r="PK148" s="15">
        <f t="shared" si="848"/>
        <v>0.28915028929374087</v>
      </c>
      <c r="PM148" s="13"/>
      <c r="PN148" s="68">
        <f t="shared" si="849"/>
        <v>0</v>
      </c>
      <c r="PO148" s="68">
        <f t="shared" si="850"/>
        <v>-4.5760974698162461E-3</v>
      </c>
      <c r="PP148" s="68">
        <f t="shared" si="851"/>
        <v>0</v>
      </c>
      <c r="PQ148" s="68"/>
      <c r="PR148" s="15">
        <f t="shared" si="852"/>
        <v>0</v>
      </c>
      <c r="PT148" s="13">
        <v>9.48</v>
      </c>
      <c r="PU148" s="68">
        <f t="shared" si="853"/>
        <v>3.155603917301425E-2</v>
      </c>
      <c r="PV148" s="68">
        <f t="shared" si="992"/>
        <v>2.6979941703198004E-2</v>
      </c>
      <c r="PW148" s="68">
        <f t="shared" si="854"/>
        <v>8.7155963302752257E-2</v>
      </c>
      <c r="PX148" s="68"/>
      <c r="PY148" s="15">
        <f t="shared" si="855"/>
        <v>0.84795321637426913</v>
      </c>
      <c r="QA148" s="13">
        <v>227.07</v>
      </c>
      <c r="QB148" s="68">
        <f t="shared" si="856"/>
        <v>4.8234357022745528E-3</v>
      </c>
      <c r="QC148" s="68">
        <f t="shared" si="993"/>
        <v>2.4733823245830667E-4</v>
      </c>
      <c r="QD148" s="68">
        <f t="shared" si="857"/>
        <v>-0.32698064554373274</v>
      </c>
      <c r="QE148" s="68"/>
      <c r="QF148" s="15">
        <f t="shared" si="858"/>
        <v>0.18425993532909138</v>
      </c>
      <c r="QH148" s="13">
        <v>1.78</v>
      </c>
      <c r="QI148" s="68">
        <f t="shared" si="859"/>
        <v>-2.8011204481792123E-3</v>
      </c>
      <c r="QJ148" s="68">
        <f t="shared" si="994"/>
        <v>-7.3772179179954584E-3</v>
      </c>
      <c r="QK148" s="68">
        <f t="shared" si="860"/>
        <v>-0.29083665338645409</v>
      </c>
      <c r="QL148" s="68"/>
      <c r="QM148" s="15">
        <f t="shared" si="861"/>
        <v>0.3692307692307692</v>
      </c>
      <c r="QO148" s="13">
        <v>12.74</v>
      </c>
      <c r="QP148" s="68">
        <f t="shared" si="862"/>
        <v>-2.075326671790927E-2</v>
      </c>
      <c r="QQ148" s="68">
        <f t="shared" si="995"/>
        <v>-2.5329364187725516E-2</v>
      </c>
      <c r="QR148" s="68">
        <f t="shared" si="863"/>
        <v>-0.98447061118018475</v>
      </c>
      <c r="QS148" s="68"/>
      <c r="QT148" s="15">
        <f t="shared" si="864"/>
        <v>0.10975609756097558</v>
      </c>
      <c r="QV148" s="13">
        <v>3.14</v>
      </c>
      <c r="QW148" s="68">
        <f t="shared" si="865"/>
        <v>-7.1005917159763246E-2</v>
      </c>
      <c r="QX148" s="68">
        <f t="shared" si="996"/>
        <v>-7.5582014629579489E-2</v>
      </c>
      <c r="QY148" s="68">
        <f t="shared" si="866"/>
        <v>-0.1104815864022662</v>
      </c>
      <c r="QZ148" s="68"/>
      <c r="RA148" s="15">
        <f t="shared" si="867"/>
        <v>0.28320392317123011</v>
      </c>
      <c r="RC148" s="13">
        <v>46.46</v>
      </c>
      <c r="RD148" s="68">
        <f t="shared" si="868"/>
        <v>3.1527531083481386E-2</v>
      </c>
      <c r="RE148" s="68">
        <f t="shared" si="997"/>
        <v>2.695143361366514E-2</v>
      </c>
      <c r="RF148" s="68">
        <f t="shared" si="869"/>
        <v>3.6724994599265869E-3</v>
      </c>
      <c r="RG148" s="68"/>
      <c r="RH148" s="15">
        <f t="shared" si="870"/>
        <v>0.87717171717171716</v>
      </c>
      <c r="RJ148" s="13">
        <v>240.33</v>
      </c>
      <c r="RK148" s="68">
        <f t="shared" si="871"/>
        <v>2.4424552429667599E-2</v>
      </c>
      <c r="RL148" s="68">
        <f t="shared" si="872"/>
        <v>1.9848454959851353E-2</v>
      </c>
      <c r="RM148" s="68">
        <f t="shared" si="873"/>
        <v>0.11480656832730309</v>
      </c>
      <c r="RN148" s="68"/>
      <c r="RO148" s="15">
        <f t="shared" si="874"/>
        <v>0.22168564457096387</v>
      </c>
      <c r="RQ148" s="13">
        <v>17.38</v>
      </c>
      <c r="RR148" s="68">
        <f t="shared" si="875"/>
        <v>2.8851702250433189E-3</v>
      </c>
      <c r="RS148" s="68">
        <f t="shared" si="876"/>
        <v>-1.6909272447729272E-3</v>
      </c>
      <c r="RT148" s="68">
        <f t="shared" si="877"/>
        <v>0.18715846994535507</v>
      </c>
      <c r="RU148" s="68"/>
      <c r="RV148" s="15">
        <f t="shared" si="878"/>
        <v>-0.16602687140115166</v>
      </c>
      <c r="RX148" s="13">
        <v>154.63</v>
      </c>
      <c r="RY148" s="68">
        <f t="shared" si="879"/>
        <v>3.7297913731803869E-2</v>
      </c>
      <c r="RZ148" s="68">
        <f t="shared" si="880"/>
        <v>3.2721816261987627E-2</v>
      </c>
      <c r="SA148" s="68">
        <f t="shared" si="881"/>
        <v>0.16210732000601227</v>
      </c>
      <c r="SB148" s="68"/>
      <c r="SC148" s="15">
        <f t="shared" si="882"/>
        <v>1.0445590374190137</v>
      </c>
      <c r="SE148" s="13">
        <v>16.14</v>
      </c>
      <c r="SF148" s="68">
        <f t="shared" si="883"/>
        <v>4.6014257939079768E-2</v>
      </c>
      <c r="SG148" s="68">
        <f t="shared" si="884"/>
        <v>4.1438160469263519E-2</v>
      </c>
      <c r="SH148" s="68">
        <f t="shared" si="885"/>
        <v>0.29120000000000007</v>
      </c>
      <c r="SI148" s="68"/>
      <c r="SJ148" s="15">
        <f t="shared" si="886"/>
        <v>5.7667103538663222E-2</v>
      </c>
      <c r="SL148" s="13">
        <v>1.48</v>
      </c>
      <c r="SM148" s="68">
        <f t="shared" si="887"/>
        <v>2.7777777777777804E-2</v>
      </c>
      <c r="SN148" s="68">
        <f t="shared" si="888"/>
        <v>2.3201680307961558E-2</v>
      </c>
      <c r="SO148" s="68">
        <f t="shared" si="889"/>
        <v>4.2253521126760604E-2</v>
      </c>
      <c r="SP148" s="68"/>
      <c r="SQ148" s="15">
        <f t="shared" si="890"/>
        <v>0.46534653465346532</v>
      </c>
      <c r="SS148" s="13">
        <v>20.3</v>
      </c>
      <c r="ST148" s="68">
        <f t="shared" si="891"/>
        <v>0.15406480955088123</v>
      </c>
      <c r="SU148" s="68">
        <f t="shared" si="892"/>
        <v>0.14948871208106498</v>
      </c>
      <c r="SV148" s="68">
        <f t="shared" si="893"/>
        <v>0.25774473358116479</v>
      </c>
      <c r="SW148" s="68"/>
      <c r="SX148" s="15">
        <f t="shared" si="894"/>
        <v>1.4166666666666667</v>
      </c>
      <c r="SZ148" s="13">
        <v>61.14</v>
      </c>
      <c r="TA148" s="68">
        <f t="shared" si="895"/>
        <v>1.7643142476697776E-2</v>
      </c>
      <c r="TB148" s="68">
        <f t="shared" si="896"/>
        <v>1.3067045006881529E-2</v>
      </c>
      <c r="TC148" s="68">
        <f t="shared" si="897"/>
        <v>0.51449095863264815</v>
      </c>
      <c r="TD148" s="68"/>
      <c r="TE148" s="15">
        <f t="shared" si="898"/>
        <v>2.9192307692307691</v>
      </c>
      <c r="TG148" s="417">
        <v>0.255</v>
      </c>
      <c r="TH148" s="68">
        <f t="shared" si="899"/>
        <v>2.0000000000000018E-2</v>
      </c>
      <c r="TI148" s="68">
        <f t="shared" si="900"/>
        <v>1.5423902530183772E-2</v>
      </c>
      <c r="TJ148" s="68">
        <f t="shared" si="901"/>
        <v>0.15909090909090912</v>
      </c>
      <c r="TK148" s="68"/>
      <c r="TL148" s="15">
        <f t="shared" si="902"/>
        <v>0.50442477876106184</v>
      </c>
      <c r="TN148" s="13">
        <v>91.51</v>
      </c>
      <c r="TO148" s="68">
        <f t="shared" si="903"/>
        <v>9.8427559716720708E-2</v>
      </c>
      <c r="TP148" s="68">
        <f t="shared" si="904"/>
        <v>9.3851462246904466E-2</v>
      </c>
      <c r="TQ148" s="68">
        <f t="shared" si="905"/>
        <v>0.33383863045046763</v>
      </c>
      <c r="TR148" s="68"/>
      <c r="TS148" s="15">
        <f t="shared" si="906"/>
        <v>2.0759663865546218</v>
      </c>
      <c r="TU148" s="417">
        <v>3.37</v>
      </c>
      <c r="TV148" s="68">
        <f t="shared" si="907"/>
        <v>1.5060240963855503E-2</v>
      </c>
      <c r="TW148" s="68">
        <f t="shared" si="908"/>
        <v>1.0484143494039257E-2</v>
      </c>
      <c r="TX148" s="68">
        <f t="shared" si="909"/>
        <v>-0.23582766439909297</v>
      </c>
      <c r="TY148" s="68"/>
      <c r="TZ148" s="15">
        <f t="shared" si="910"/>
        <v>0.97076023391812871</v>
      </c>
      <c r="UB148" s="13"/>
      <c r="UC148" s="68">
        <f t="shared" si="911"/>
        <v>0</v>
      </c>
      <c r="UD148" s="68">
        <f t="shared" si="912"/>
        <v>-4.5760974698162461E-3</v>
      </c>
      <c r="UE148" s="68">
        <f t="shared" si="913"/>
        <v>0</v>
      </c>
      <c r="UF148" s="68"/>
      <c r="UG148" s="15">
        <f t="shared" si="914"/>
        <v>0</v>
      </c>
      <c r="UI148" s="417"/>
      <c r="UJ148" s="68">
        <f t="shared" si="915"/>
        <v>0</v>
      </c>
      <c r="UK148" s="68">
        <f t="shared" si="916"/>
        <v>-4.5760974698162461E-3</v>
      </c>
      <c r="UL148" s="68">
        <f t="shared" si="917"/>
        <v>0</v>
      </c>
      <c r="UM148" s="68"/>
      <c r="UN148" s="15">
        <f t="shared" si="918"/>
        <v>0</v>
      </c>
      <c r="UP148" s="417"/>
      <c r="UQ148" s="68">
        <f t="shared" si="919"/>
        <v>0</v>
      </c>
      <c r="UR148" s="68">
        <f t="shared" si="920"/>
        <v>-4.5760974698162461E-3</v>
      </c>
      <c r="US148" s="68">
        <f t="shared" si="921"/>
        <v>0</v>
      </c>
      <c r="UT148" s="68"/>
      <c r="UU148" s="15">
        <f t="shared" si="922"/>
        <v>0</v>
      </c>
      <c r="UW148" s="417"/>
      <c r="UX148" s="68">
        <f t="shared" si="923"/>
        <v>0</v>
      </c>
      <c r="UY148" s="68">
        <f t="shared" si="924"/>
        <v>-4.5760974698162461E-3</v>
      </c>
      <c r="UZ148" s="68">
        <f t="shared" si="925"/>
        <v>0</v>
      </c>
      <c r="VA148" s="68"/>
      <c r="VB148" s="15">
        <f t="shared" si="926"/>
        <v>0</v>
      </c>
      <c r="VD148" s="417"/>
      <c r="VE148" s="68">
        <f t="shared" si="927"/>
        <v>0</v>
      </c>
      <c r="VF148" s="68">
        <f t="shared" si="928"/>
        <v>-4.5760974698162461E-3</v>
      </c>
      <c r="VG148" s="68">
        <f t="shared" si="929"/>
        <v>0</v>
      </c>
      <c r="VH148" s="68"/>
      <c r="VI148" s="15">
        <f t="shared" si="930"/>
        <v>0</v>
      </c>
      <c r="VM148" s="21">
        <f t="shared" si="931"/>
        <v>2.391374953344215E-2</v>
      </c>
      <c r="VN148" s="49"/>
      <c r="VO148" s="21">
        <f t="shared" si="932"/>
        <v>1.1492467658435983</v>
      </c>
      <c r="VP148" s="14"/>
      <c r="VQ148" s="21">
        <f t="shared" si="933"/>
        <v>0.60353136959212006</v>
      </c>
    </row>
    <row r="149" spans="1:589" ht="15.75" customHeight="1" x14ac:dyDescent="0.2">
      <c r="A149" s="127">
        <v>45862</v>
      </c>
      <c r="B149" s="4">
        <f t="shared" si="666"/>
        <v>45862</v>
      </c>
      <c r="C149" s="13">
        <v>44694.09</v>
      </c>
      <c r="D149" s="138">
        <f t="shared" si="667"/>
        <v>-316.20000000000437</v>
      </c>
      <c r="E149" s="68">
        <f t="shared" si="668"/>
        <v>-7.0250602695517929E-3</v>
      </c>
      <c r="F149" s="15">
        <f t="shared" si="669"/>
        <v>5.0532598787802321E-2</v>
      </c>
      <c r="G149" s="13">
        <v>6363.39</v>
      </c>
      <c r="H149" s="138">
        <f t="shared" si="670"/>
        <v>4.4800000000004729</v>
      </c>
      <c r="I149" s="68">
        <f t="shared" si="671"/>
        <v>7.0452325948951514E-4</v>
      </c>
      <c r="J149" s="15">
        <f t="shared" si="672"/>
        <v>8.1909266648871187E-2</v>
      </c>
      <c r="K149" s="13">
        <v>21072.35</v>
      </c>
      <c r="L149" s="138">
        <f t="shared" si="673"/>
        <v>52.329999999998108</v>
      </c>
      <c r="M149" s="68">
        <f t="shared" si="674"/>
        <v>2.4895314086284459E-3</v>
      </c>
      <c r="N149" s="15">
        <f t="shared" si="675"/>
        <v>9.1221539874857399E-2</v>
      </c>
      <c r="O149" s="13">
        <v>2252.13</v>
      </c>
      <c r="P149" s="138">
        <f t="shared" si="676"/>
        <v>-31</v>
      </c>
      <c r="Q149" s="68">
        <f t="shared" si="677"/>
        <v>-1.3577851458305045E-2</v>
      </c>
      <c r="R149" s="15">
        <f t="shared" si="678"/>
        <v>9.8513111166912935E-3</v>
      </c>
      <c r="S149" s="18">
        <f t="shared" si="679"/>
        <v>-2.1465455489010458E-3</v>
      </c>
      <c r="T149" s="121">
        <f t="shared" si="680"/>
        <v>270.46723384621453</v>
      </c>
      <c r="U149" s="121">
        <f t="shared" si="681"/>
        <v>270.46723384621453</v>
      </c>
      <c r="V149" s="134">
        <f t="shared" si="682"/>
        <v>-1.5847714595971958E-3</v>
      </c>
      <c r="W149" s="21">
        <f t="shared" si="934"/>
        <v>4.5407073394534751E-2</v>
      </c>
      <c r="X149" s="18">
        <f t="shared" si="683"/>
        <v>-4.3522142649347192E-3</v>
      </c>
      <c r="Y149" s="353">
        <v>121348.64</v>
      </c>
      <c r="Z149" s="15">
        <v>1.9999999999999999E-6</v>
      </c>
      <c r="AA149" s="21">
        <f t="shared" si="684"/>
        <v>1.5867714595971959E-3</v>
      </c>
      <c r="AC149" s="13">
        <v>244.41</v>
      </c>
      <c r="AD149" s="68">
        <f t="shared" si="685"/>
        <v>1.8035004303807753E-3</v>
      </c>
      <c r="AE149" s="68">
        <f t="shared" si="935"/>
        <v>3.3882718899779711E-3</v>
      </c>
      <c r="AF149" s="68">
        <f t="shared" si="686"/>
        <v>0.48334041391029908</v>
      </c>
      <c r="AG149" s="68"/>
      <c r="AH149" s="15">
        <f t="shared" si="687"/>
        <v>7.5890302416692396E-2</v>
      </c>
      <c r="AJ149" s="13">
        <v>23.72</v>
      </c>
      <c r="AK149" s="68">
        <f t="shared" si="688"/>
        <v>4.233700254021925E-3</v>
      </c>
      <c r="AL149" s="68">
        <f t="shared" si="936"/>
        <v>5.8184717136191208E-3</v>
      </c>
      <c r="AM149" s="68">
        <f t="shared" si="689"/>
        <v>0.27526881720430091</v>
      </c>
      <c r="AN149" s="68"/>
      <c r="AO149" s="15">
        <f t="shared" si="690"/>
        <v>0.12791250594388956</v>
      </c>
      <c r="AQ149" s="13">
        <v>22.91</v>
      </c>
      <c r="AR149" s="68">
        <f t="shared" si="691"/>
        <v>6.5905096660807804E-3</v>
      </c>
      <c r="AS149" s="68">
        <f t="shared" si="937"/>
        <v>8.1752811256779762E-3</v>
      </c>
      <c r="AT149" s="68">
        <f t="shared" si="692"/>
        <v>0.32657788071800814</v>
      </c>
      <c r="AU149" s="68"/>
      <c r="AV149" s="15">
        <f t="shared" si="693"/>
        <v>6.7070330693991681E-2</v>
      </c>
      <c r="AX149" s="13">
        <v>221.09</v>
      </c>
      <c r="AY149" s="68">
        <f t="shared" si="694"/>
        <v>6.7891735312757169E-4</v>
      </c>
      <c r="AZ149" s="68">
        <f t="shared" si="938"/>
        <v>2.2636888127247675E-3</v>
      </c>
      <c r="BA149" s="68">
        <f t="shared" si="695"/>
        <v>0.64869500372856093</v>
      </c>
      <c r="BB149" s="68"/>
      <c r="BC149" s="15">
        <f t="shared" si="696"/>
        <v>8.2766051226798601E-2</v>
      </c>
      <c r="BE149" s="13">
        <v>81.09</v>
      </c>
      <c r="BF149" s="68">
        <f t="shared" si="697"/>
        <v>-2.092050209205042E-3</v>
      </c>
      <c r="BG149" s="68">
        <f t="shared" si="939"/>
        <v>-5.0727874960784618E-4</v>
      </c>
      <c r="BH149" s="68"/>
      <c r="BI149" s="68"/>
      <c r="BJ149" s="15">
        <f t="shared" si="698"/>
        <v>0.10071942446043168</v>
      </c>
      <c r="BL149" s="13">
        <v>75.36</v>
      </c>
      <c r="BM149" s="68">
        <f t="shared" si="699"/>
        <v>-2.3828435266085093E-3</v>
      </c>
      <c r="BN149" s="68">
        <f t="shared" si="940"/>
        <v>-7.9807206701131353E-4</v>
      </c>
      <c r="BO149" s="68">
        <f t="shared" si="700"/>
        <v>0.26911417985853814</v>
      </c>
      <c r="BP149" s="68"/>
      <c r="BQ149" s="15">
        <f t="shared" si="701"/>
        <v>0.13545276480337493</v>
      </c>
      <c r="BS149" s="13">
        <v>43.79</v>
      </c>
      <c r="BT149" s="68">
        <f t="shared" si="702"/>
        <v>-9.1261692904401435E-4</v>
      </c>
      <c r="BU149" s="68">
        <f t="shared" si="941"/>
        <v>6.7215453055318147E-4</v>
      </c>
      <c r="BV149" s="68">
        <f t="shared" si="703"/>
        <v>0.1752549651100376</v>
      </c>
      <c r="BW149" s="68"/>
      <c r="BX149" s="15">
        <f t="shared" si="704"/>
        <v>0.14483660130718953</v>
      </c>
      <c r="BZ149" s="13"/>
      <c r="CA149" s="68">
        <f t="shared" si="705"/>
        <v>0</v>
      </c>
      <c r="CB149" s="68">
        <f t="shared" si="942"/>
        <v>0</v>
      </c>
      <c r="CC149" s="68">
        <f t="shared" si="706"/>
        <v>0</v>
      </c>
      <c r="CD149" s="68"/>
      <c r="CE149" s="15">
        <f t="shared" si="707"/>
        <v>0</v>
      </c>
      <c r="CG149" s="13">
        <v>31.05</v>
      </c>
      <c r="CH149" s="68">
        <f t="shared" si="708"/>
        <v>-1.2090359529112282E-2</v>
      </c>
      <c r="CI149" s="68">
        <f t="shared" si="943"/>
        <v>-1.0505588069515086E-2</v>
      </c>
      <c r="CJ149" s="68">
        <f t="shared" si="709"/>
        <v>2.7125372146873977E-2</v>
      </c>
      <c r="CK149" s="68"/>
      <c r="CL149" s="15">
        <f t="shared" si="710"/>
        <v>-9.6332945285215327E-2</v>
      </c>
      <c r="CN149" s="13">
        <v>33.630000000000003</v>
      </c>
      <c r="CO149" s="68">
        <f t="shared" si="711"/>
        <v>-9.4256259204712894E-3</v>
      </c>
      <c r="CP149" s="68">
        <f t="shared" si="944"/>
        <v>-7.8408544608740936E-3</v>
      </c>
      <c r="CQ149" s="68">
        <f t="shared" si="712"/>
        <v>7.3069559668155801E-2</v>
      </c>
      <c r="CR149" s="68"/>
      <c r="CS149" s="15">
        <f t="shared" si="713"/>
        <v>4.7804003585301376E-3</v>
      </c>
      <c r="CU149" s="13">
        <v>38.07</v>
      </c>
      <c r="CV149" s="68">
        <f t="shared" si="714"/>
        <v>-1.1682242990654278E-2</v>
      </c>
      <c r="CW149" s="68">
        <f t="shared" si="945"/>
        <v>-1.0097471531057082E-2</v>
      </c>
      <c r="CX149" s="68">
        <f t="shared" si="715"/>
        <v>0.18413685847589431</v>
      </c>
      <c r="CY149" s="68"/>
      <c r="CZ149" s="15">
        <f t="shared" si="716"/>
        <v>2.1190987124463496E-2</v>
      </c>
      <c r="DB149" s="13">
        <v>20.76</v>
      </c>
      <c r="DC149" s="68">
        <f t="shared" si="717"/>
        <v>-1.2369172216936156E-2</v>
      </c>
      <c r="DD149" s="68">
        <f t="shared" si="946"/>
        <v>-1.078440075733896E-2</v>
      </c>
      <c r="DE149" s="68">
        <f t="shared" si="718"/>
        <v>-5.0754458161865544E-2</v>
      </c>
      <c r="DF149" s="68"/>
      <c r="DG149" s="15">
        <f t="shared" si="719"/>
        <v>1.964636542239696E-2</v>
      </c>
      <c r="DI149" s="13">
        <v>50.56</v>
      </c>
      <c r="DJ149" s="68">
        <f t="shared" si="720"/>
        <v>-5.3118237261458989E-3</v>
      </c>
      <c r="DK149" s="68">
        <f t="shared" si="947"/>
        <v>-3.727052266548703E-3</v>
      </c>
      <c r="DL149" s="68">
        <f t="shared" si="721"/>
        <v>0.14518686296715749</v>
      </c>
      <c r="DM149" s="68"/>
      <c r="DN149" s="15">
        <f t="shared" si="722"/>
        <v>0.1992409867172677</v>
      </c>
      <c r="DP149" s="13">
        <v>44.08</v>
      </c>
      <c r="DQ149" s="68">
        <f t="shared" si="723"/>
        <v>-5.8637798827245171E-3</v>
      </c>
      <c r="DR149" s="68">
        <f t="shared" si="948"/>
        <v>-4.2790084231273213E-3</v>
      </c>
      <c r="DS149" s="68"/>
      <c r="DT149" s="68"/>
      <c r="DU149" s="15">
        <f t="shared" si="724"/>
        <v>0.15756302521008403</v>
      </c>
      <c r="DV149" s="18"/>
      <c r="DW149" s="13">
        <v>36.729999999999997</v>
      </c>
      <c r="DX149" s="68">
        <f t="shared" si="725"/>
        <v>2.4563318777291567E-3</v>
      </c>
      <c r="DY149" s="68">
        <f t="shared" si="949"/>
        <v>4.0411033373263525E-3</v>
      </c>
      <c r="DZ149" s="68">
        <f t="shared" si="726"/>
        <v>0.95997865528281745</v>
      </c>
      <c r="EA149" s="68"/>
      <c r="EB149" s="15">
        <f t="shared" si="727"/>
        <v>9.7400657305049237E-2</v>
      </c>
      <c r="ED149" s="13">
        <v>39.82</v>
      </c>
      <c r="EE149" s="68">
        <f t="shared" si="728"/>
        <v>4.7943477163764252E-3</v>
      </c>
      <c r="EF149" s="68">
        <f t="shared" si="950"/>
        <v>6.379119175973621E-3</v>
      </c>
      <c r="EG149" s="68">
        <f t="shared" si="729"/>
        <v>0.89348549690917722</v>
      </c>
      <c r="EH149" s="68"/>
      <c r="EI149" s="15">
        <f t="shared" si="730"/>
        <v>7.9718004338394724E-2</v>
      </c>
      <c r="EK149" s="13">
        <v>129.75</v>
      </c>
      <c r="EL149" s="68">
        <f t="shared" si="731"/>
        <v>2.7047913446676532E-3</v>
      </c>
      <c r="EM149" s="68">
        <f t="shared" si="951"/>
        <v>4.2895628042648494E-3</v>
      </c>
      <c r="EN149" s="68">
        <f t="shared" si="732"/>
        <v>1.0103811589711804</v>
      </c>
      <c r="EO149" s="68"/>
      <c r="EP149" s="15">
        <f t="shared" si="733"/>
        <v>0.16576819407008089</v>
      </c>
      <c r="ER149" s="13">
        <v>39.869999999999997</v>
      </c>
      <c r="ES149" s="68">
        <f t="shared" si="734"/>
        <v>-3.4991252186953405E-3</v>
      </c>
      <c r="ET149" s="68">
        <f t="shared" si="952"/>
        <v>-1.9143537590981447E-3</v>
      </c>
      <c r="EU149" s="68">
        <f t="shared" si="735"/>
        <v>0.14207963334288173</v>
      </c>
      <c r="EV149" s="68"/>
      <c r="EW149" s="15">
        <f t="shared" si="736"/>
        <v>2.5199280020570761E-2</v>
      </c>
      <c r="EY149" s="13">
        <v>39.17</v>
      </c>
      <c r="EZ149" s="68">
        <f t="shared" si="737"/>
        <v>-1.5581804473485736E-2</v>
      </c>
      <c r="FA149" s="68">
        <f t="shared" si="953"/>
        <v>-1.399703301388854E-2</v>
      </c>
      <c r="FB149" s="68"/>
      <c r="FC149" s="68"/>
      <c r="FD149" s="15">
        <f t="shared" si="738"/>
        <v>0.59357200976403601</v>
      </c>
      <c r="FF149" s="13">
        <v>58.88</v>
      </c>
      <c r="FG149" s="68">
        <f t="shared" si="739"/>
        <v>5.4644808743169442E-3</v>
      </c>
      <c r="FH149" s="68">
        <f t="shared" si="954"/>
        <v>7.04925233391414E-3</v>
      </c>
      <c r="FI149" s="68">
        <f t="shared" si="740"/>
        <v>-3.3852403520649244E-3</v>
      </c>
      <c r="FJ149" s="68"/>
      <c r="FK149" s="15">
        <f t="shared" si="741"/>
        <v>3.680225391794336E-2</v>
      </c>
      <c r="FM149" s="13">
        <v>204.71</v>
      </c>
      <c r="FN149" s="68">
        <f t="shared" si="742"/>
        <v>8.7217896915344935E-3</v>
      </c>
      <c r="FO149" s="68">
        <f t="shared" si="955"/>
        <v>1.0306561151131689E-2</v>
      </c>
      <c r="FP149" s="68">
        <f t="shared" si="743"/>
        <v>0.76049191606467148</v>
      </c>
      <c r="FQ149" s="68"/>
      <c r="FR149" s="15">
        <f t="shared" si="744"/>
        <v>0.12688539028955198</v>
      </c>
      <c r="FT149" s="13">
        <v>90.7</v>
      </c>
      <c r="FU149" s="68">
        <f t="shared" si="745"/>
        <v>-1.2520413718018417E-2</v>
      </c>
      <c r="FV149" s="68">
        <f t="shared" si="956"/>
        <v>-1.0935642258421221E-2</v>
      </c>
      <c r="FW149" s="68">
        <f t="shared" si="746"/>
        <v>3.0330569124162238E-2</v>
      </c>
      <c r="FX149" s="68"/>
      <c r="FY149" s="15">
        <f t="shared" si="747"/>
        <v>5.7662452872033268E-3</v>
      </c>
      <c r="GA149" s="13">
        <v>18.510000000000002</v>
      </c>
      <c r="GB149" s="68">
        <f t="shared" si="748"/>
        <v>0</v>
      </c>
      <c r="GC149" s="68">
        <f t="shared" si="957"/>
        <v>1.5847714595971958E-3</v>
      </c>
      <c r="GD149" s="68"/>
      <c r="GE149" s="68"/>
      <c r="GF149" s="15">
        <f t="shared" si="749"/>
        <v>6.1962134251290983E-2</v>
      </c>
      <c r="GG149" s="18"/>
      <c r="GH149" s="13">
        <v>19.55</v>
      </c>
      <c r="GI149" s="68">
        <f t="shared" si="750"/>
        <v>-4.0753948038715383E-3</v>
      </c>
      <c r="GJ149" s="68">
        <f t="shared" si="958"/>
        <v>-2.4906233442743425E-3</v>
      </c>
      <c r="GK149" s="68">
        <f t="shared" si="751"/>
        <v>1.7169614984391356E-2</v>
      </c>
      <c r="GL149" s="68"/>
      <c r="GM149" s="15">
        <f t="shared" si="752"/>
        <v>3.4391534391534508E-2</v>
      </c>
      <c r="GO149" s="13">
        <v>25.71</v>
      </c>
      <c r="GP149" s="68">
        <f t="shared" si="753"/>
        <v>-7.3359073359072482E-3</v>
      </c>
      <c r="GQ149" s="68">
        <f t="shared" si="959"/>
        <v>-5.7511358763100524E-3</v>
      </c>
      <c r="GR149" s="68"/>
      <c r="GS149" s="68"/>
      <c r="GT149" s="15">
        <f t="shared" si="754"/>
        <v>-5.6513761467889875E-2</v>
      </c>
      <c r="GV149" s="13">
        <v>16.13</v>
      </c>
      <c r="GW149" s="68">
        <f t="shared" si="755"/>
        <v>1.2414649286157401E-3</v>
      </c>
      <c r="GX149" s="68">
        <f t="shared" si="960"/>
        <v>2.826236388212936E-3</v>
      </c>
      <c r="GY149" s="68">
        <f t="shared" si="756"/>
        <v>0.36118143459915608</v>
      </c>
      <c r="GZ149" s="68"/>
      <c r="HA149" s="15">
        <f t="shared" si="757"/>
        <v>0.17565597667638472</v>
      </c>
      <c r="HD149" s="13">
        <v>305.3</v>
      </c>
      <c r="HE149" s="68">
        <f t="shared" si="758"/>
        <v>-8.1970170796247271E-2</v>
      </c>
      <c r="HF149" s="68">
        <f t="shared" si="961"/>
        <v>-8.0385399336650079E-2</v>
      </c>
      <c r="HG149" s="68">
        <f t="shared" si="759"/>
        <v>0.71507218695578911</v>
      </c>
      <c r="HH149" s="68"/>
      <c r="HI149" s="15">
        <f t="shared" si="760"/>
        <v>-0.24400752773375586</v>
      </c>
      <c r="HK149" s="13">
        <v>58.66</v>
      </c>
      <c r="HL149" s="68">
        <f t="shared" si="761"/>
        <v>-2.0415107179313466E-3</v>
      </c>
      <c r="HM149" s="68">
        <f t="shared" si="962"/>
        <v>-4.5673925833415079E-4</v>
      </c>
      <c r="HN149" s="68">
        <f t="shared" si="762"/>
        <v>22.653225806451612</v>
      </c>
      <c r="HO149" s="68"/>
      <c r="HP149" s="15">
        <f t="shared" si="763"/>
        <v>1.2236542835481425</v>
      </c>
      <c r="HR149" s="13">
        <v>110.84</v>
      </c>
      <c r="HS149" s="68">
        <f t="shared" si="764"/>
        <v>8.2779950877831035E-3</v>
      </c>
      <c r="HT149" s="68">
        <f t="shared" si="963"/>
        <v>9.8627665473802993E-3</v>
      </c>
      <c r="HU149" s="68">
        <f t="shared" si="765"/>
        <v>2.0450549450549449</v>
      </c>
      <c r="HV149" s="68"/>
      <c r="HW149" s="15">
        <f t="shared" si="766"/>
        <v>3.0398810077159156E-2</v>
      </c>
      <c r="HY149" s="13">
        <v>173.74</v>
      </c>
      <c r="HZ149" s="68">
        <f t="shared" si="767"/>
        <v>1.7332240309169737E-2</v>
      </c>
      <c r="IA149" s="68">
        <f t="shared" si="964"/>
        <v>1.8917011768766933E-2</v>
      </c>
      <c r="IB149" s="68">
        <f t="shared" si="768"/>
        <v>0.64060434372049102</v>
      </c>
      <c r="IC149" s="68"/>
      <c r="ID149" s="15">
        <f t="shared" si="769"/>
        <v>0.29376722019510032</v>
      </c>
      <c r="IF149" s="13">
        <v>288.70999999999998</v>
      </c>
      <c r="IG149" s="68">
        <f t="shared" si="770"/>
        <v>1.7695371708555049E-2</v>
      </c>
      <c r="IH149" s="68">
        <f t="shared" si="965"/>
        <v>1.9280143168152245E-2</v>
      </c>
      <c r="II149" s="68">
        <f t="shared" si="771"/>
        <v>0.64977142857142844</v>
      </c>
      <c r="IJ149" s="68"/>
      <c r="IK149" s="15">
        <f t="shared" si="772"/>
        <v>0.24529848171152507</v>
      </c>
      <c r="IM149" s="13">
        <v>263.37</v>
      </c>
      <c r="IN149" s="68">
        <f t="shared" si="773"/>
        <v>-8.2467239042024309E-3</v>
      </c>
      <c r="IO149" s="68">
        <f t="shared" si="966"/>
        <v>-6.6619524446052351E-3</v>
      </c>
      <c r="IP149" s="68">
        <f t="shared" si="774"/>
        <v>4.1429408318687759</v>
      </c>
      <c r="IQ149" s="68"/>
      <c r="IR149" s="15">
        <f t="shared" si="775"/>
        <v>0.40456508986187412</v>
      </c>
      <c r="IT149" s="13">
        <v>79.92</v>
      </c>
      <c r="IU149" s="68">
        <f t="shared" si="776"/>
        <v>9.7283638660770177E-3</v>
      </c>
      <c r="IV149" s="68">
        <f t="shared" si="967"/>
        <v>1.1313135325674213E-2</v>
      </c>
      <c r="IW149" s="68">
        <f t="shared" si="777"/>
        <v>3.379178082191781</v>
      </c>
      <c r="IX149" s="68"/>
      <c r="IY149" s="15">
        <f t="shared" si="778"/>
        <v>0.55516637478108588</v>
      </c>
      <c r="JA149" s="13">
        <v>714.8</v>
      </c>
      <c r="JB149" s="68">
        <f t="shared" si="779"/>
        <v>1.7096891729027068E-3</v>
      </c>
      <c r="JC149" s="68">
        <f t="shared" si="968"/>
        <v>3.2944606324999026E-3</v>
      </c>
      <c r="JD149" s="68">
        <f t="shared" si="780"/>
        <v>0.44579288025889963</v>
      </c>
      <c r="JE149" s="68"/>
      <c r="JF149" s="15">
        <f t="shared" si="781"/>
        <v>0.22081604071664013</v>
      </c>
      <c r="JH149" s="13">
        <v>510.88</v>
      </c>
      <c r="JI149" s="68">
        <f t="shared" si="782"/>
        <v>9.9037302073655114E-3</v>
      </c>
      <c r="JJ149" s="68">
        <f t="shared" si="969"/>
        <v>1.1488501666962707E-2</v>
      </c>
      <c r="JK149" s="68">
        <f t="shared" si="783"/>
        <v>0.25619021859401508</v>
      </c>
      <c r="JL149" s="68"/>
      <c r="JM149" s="15">
        <f t="shared" si="784"/>
        <v>0.21205219454329774</v>
      </c>
      <c r="JO149" s="13">
        <v>20.100000000000001</v>
      </c>
      <c r="JP149" s="68">
        <f t="shared" si="785"/>
        <v>2.655771195097054E-2</v>
      </c>
      <c r="JQ149" s="68">
        <f t="shared" si="970"/>
        <v>2.8142483410567735E-2</v>
      </c>
      <c r="JR149" s="68">
        <f t="shared" si="786"/>
        <v>-0.32174793318710981</v>
      </c>
      <c r="JS149" s="68"/>
      <c r="JT149" s="15">
        <f t="shared" si="787"/>
        <v>0.97252208047105027</v>
      </c>
      <c r="JV149" s="13">
        <v>2.27</v>
      </c>
      <c r="JW149" s="68">
        <f t="shared" si="788"/>
        <v>3.6529680365296836E-2</v>
      </c>
      <c r="JX149" s="68">
        <f t="shared" si="971"/>
        <v>3.8114451824894036E-2</v>
      </c>
      <c r="JY149" s="68">
        <f t="shared" si="789"/>
        <v>-0.10276679841897225</v>
      </c>
      <c r="JZ149" s="68"/>
      <c r="KA149" s="15">
        <f t="shared" si="790"/>
        <v>0.26111111111111107</v>
      </c>
      <c r="KC149" s="13">
        <v>19.3</v>
      </c>
      <c r="KD149" s="68">
        <f t="shared" si="791"/>
        <v>5.2083333333334076E-3</v>
      </c>
      <c r="KE149" s="68">
        <f t="shared" si="972"/>
        <v>6.7931047929306035E-3</v>
      </c>
      <c r="KF149" s="68">
        <f t="shared" si="792"/>
        <v>-9.2402464065708279E-3</v>
      </c>
      <c r="KG149" s="68"/>
      <c r="KH149" s="15">
        <f t="shared" si="793"/>
        <v>-0.12984670874661852</v>
      </c>
      <c r="KI149" s="18"/>
      <c r="KJ149" s="13">
        <v>101.17</v>
      </c>
      <c r="KK149" s="68">
        <f t="shared" si="794"/>
        <v>2.8045930291637083E-2</v>
      </c>
      <c r="KL149" s="68">
        <f t="shared" si="973"/>
        <v>2.9630701751234279E-2</v>
      </c>
      <c r="KM149" s="68">
        <f t="shared" si="795"/>
        <v>3.7947867298578193</v>
      </c>
      <c r="KN149" s="68"/>
      <c r="KO149" s="15">
        <f t="shared" si="796"/>
        <v>0.50528195209046289</v>
      </c>
      <c r="KQ149" s="13">
        <v>1.82</v>
      </c>
      <c r="KR149" s="68">
        <f t="shared" si="797"/>
        <v>0</v>
      </c>
      <c r="KS149" s="68">
        <f t="shared" si="974"/>
        <v>1.5847714595971958E-3</v>
      </c>
      <c r="KT149" s="68">
        <f t="shared" si="798"/>
        <v>-0.30534351145038169</v>
      </c>
      <c r="KU149" s="68"/>
      <c r="KV149" s="15">
        <f t="shared" si="799"/>
        <v>0.80198019801980203</v>
      </c>
      <c r="KW149" s="18"/>
      <c r="KX149" s="13">
        <v>53.42</v>
      </c>
      <c r="KY149" s="68">
        <f t="shared" si="800"/>
        <v>-1.2204142011834257E-2</v>
      </c>
      <c r="KZ149" s="68">
        <f t="shared" si="975"/>
        <v>-1.0619370552237061E-2</v>
      </c>
      <c r="LA149" s="68">
        <f t="shared" si="801"/>
        <v>-0.25733351869873494</v>
      </c>
      <c r="LB149" s="68"/>
      <c r="LC149" s="15">
        <f t="shared" si="802"/>
        <v>1.253057781526782</v>
      </c>
      <c r="LD149" s="18"/>
      <c r="LE149" s="13">
        <v>54.04</v>
      </c>
      <c r="LF149" s="68">
        <f t="shared" si="803"/>
        <v>4.0030792917628913E-2</v>
      </c>
      <c r="LG149" s="68">
        <f t="shared" si="976"/>
        <v>4.1615564377226105E-2</v>
      </c>
      <c r="LH149" s="68">
        <f t="shared" si="804"/>
        <v>0.50823332403014243</v>
      </c>
      <c r="LI149" s="68"/>
      <c r="LJ149" s="15">
        <f t="shared" si="805"/>
        <v>0.17198004771199304</v>
      </c>
      <c r="LL149" s="13">
        <v>125.84</v>
      </c>
      <c r="LM149" s="68">
        <f t="shared" si="806"/>
        <v>-1.0691823899371065E-2</v>
      </c>
      <c r="LN149" s="68">
        <f t="shared" si="977"/>
        <v>-9.1070524397738693E-3</v>
      </c>
      <c r="LO149" s="68">
        <f t="shared" si="807"/>
        <v>0.4381714285714286</v>
      </c>
      <c r="LP149" s="68"/>
      <c r="LQ149" s="15">
        <f t="shared" si="808"/>
        <v>0.60900140646976109</v>
      </c>
      <c r="LS149" s="13">
        <v>15.84</v>
      </c>
      <c r="LT149" s="68">
        <f t="shared" si="809"/>
        <v>-2.0408163265306235E-2</v>
      </c>
      <c r="LU149" s="68">
        <f t="shared" si="978"/>
        <v>-1.8823391805709039E-2</v>
      </c>
      <c r="LV149" s="68"/>
      <c r="LW149" s="68"/>
      <c r="LX149" s="15">
        <f t="shared" si="810"/>
        <v>0.71243243243243237</v>
      </c>
      <c r="LZ149" s="13">
        <v>14.55</v>
      </c>
      <c r="MA149" s="68">
        <f t="shared" si="811"/>
        <v>-2.2834116856950963E-2</v>
      </c>
      <c r="MB149" s="68">
        <f t="shared" si="979"/>
        <v>-2.1249345397353767E-2</v>
      </c>
      <c r="MC149" s="68">
        <f t="shared" si="812"/>
        <v>-0.34606741573033706</v>
      </c>
      <c r="MD149" s="68"/>
      <c r="ME149" s="15">
        <f t="shared" si="813"/>
        <v>7.9376854599406549E-2</v>
      </c>
      <c r="MG149" s="13">
        <v>74.680000000000007</v>
      </c>
      <c r="MH149" s="68">
        <f t="shared" si="814"/>
        <v>0.11512617589965668</v>
      </c>
      <c r="MI149" s="68">
        <f t="shared" si="980"/>
        <v>0.11671094735925387</v>
      </c>
      <c r="MJ149" s="68">
        <f t="shared" si="815"/>
        <v>9.0646900269541781</v>
      </c>
      <c r="MK149" s="68"/>
      <c r="ML149" s="15">
        <f t="shared" si="816"/>
        <v>2.5176636834667923</v>
      </c>
      <c r="MN149" s="13">
        <v>143.72</v>
      </c>
      <c r="MO149" s="68">
        <f t="shared" si="817"/>
        <v>2.4412359628931735E-3</v>
      </c>
      <c r="MP149" s="68">
        <f t="shared" si="981"/>
        <v>4.0260074224903689E-3</v>
      </c>
      <c r="MQ149" s="68">
        <f t="shared" si="818"/>
        <v>0.14154090548054005</v>
      </c>
      <c r="MR149" s="68"/>
      <c r="MS149" s="15">
        <f t="shared" si="819"/>
        <v>0.29024149385043541</v>
      </c>
      <c r="MU149" s="13">
        <v>16.84</v>
      </c>
      <c r="MV149" s="68">
        <f t="shared" si="820"/>
        <v>-8.2449941107185249E-3</v>
      </c>
      <c r="MW149" s="68">
        <f t="shared" si="982"/>
        <v>-6.6602226511213291E-3</v>
      </c>
      <c r="MX149" s="68">
        <f t="shared" si="821"/>
        <v>-0.19310014374700532</v>
      </c>
      <c r="MY149" s="68"/>
      <c r="MZ149" s="15">
        <f t="shared" si="822"/>
        <v>0.57825679475164016</v>
      </c>
      <c r="NB149" s="13">
        <v>268</v>
      </c>
      <c r="NC149" s="68">
        <f t="shared" si="823"/>
        <v>1.8314461585226816E-2</v>
      </c>
      <c r="ND149" s="68">
        <f t="shared" si="983"/>
        <v>1.9899233044824011E-2</v>
      </c>
      <c r="NE149" s="68">
        <f t="shared" si="824"/>
        <v>0.97829777810585372</v>
      </c>
      <c r="NF149" s="68"/>
      <c r="NG149" s="15">
        <f t="shared" si="825"/>
        <v>0.6068109598896817</v>
      </c>
      <c r="NI149" s="13">
        <v>6.18</v>
      </c>
      <c r="NJ149" s="68">
        <f t="shared" si="826"/>
        <v>-1.5923566878980975E-2</v>
      </c>
      <c r="NK149" s="68">
        <f t="shared" si="984"/>
        <v>-1.4338795419383779E-2</v>
      </c>
      <c r="NL149" s="68">
        <f t="shared" si="827"/>
        <v>-0.950932909884875</v>
      </c>
      <c r="NM149" s="68"/>
      <c r="NN149" s="15">
        <f t="shared" si="828"/>
        <v>0.26122448979591822</v>
      </c>
      <c r="NP149" s="13">
        <v>623.73</v>
      </c>
      <c r="NQ149" s="68">
        <f t="shared" si="829"/>
        <v>-8.4256712716403899E-3</v>
      </c>
      <c r="NR149" s="68">
        <f t="shared" si="985"/>
        <v>-6.8408998120431941E-3</v>
      </c>
      <c r="NS149" s="68">
        <f t="shared" si="830"/>
        <v>3.7522285714285717</v>
      </c>
      <c r="NT149" s="68"/>
      <c r="NU149" s="15">
        <f t="shared" si="831"/>
        <v>0.8962393214361718</v>
      </c>
      <c r="NW149" s="13">
        <v>192.17</v>
      </c>
      <c r="NX149" s="68">
        <f t="shared" si="832"/>
        <v>1.0198181149135246E-2</v>
      </c>
      <c r="NY149" s="68">
        <f t="shared" si="986"/>
        <v>1.1782952608732442E-2</v>
      </c>
      <c r="NZ149" s="68">
        <f t="shared" si="833"/>
        <v>9.3365953573054147E-2</v>
      </c>
      <c r="OA149" s="68"/>
      <c r="OB149" s="15">
        <f t="shared" si="834"/>
        <v>1.5161119915477949E-2</v>
      </c>
      <c r="OD149" s="13">
        <v>2.67</v>
      </c>
      <c r="OE149" s="68">
        <f t="shared" si="835"/>
        <v>-1.8382352941176568E-2</v>
      </c>
      <c r="OF149" s="68">
        <f t="shared" si="987"/>
        <v>-1.6797581481579373E-2</v>
      </c>
      <c r="OG149" s="68">
        <f t="shared" si="836"/>
        <v>-0.9881685647183942</v>
      </c>
      <c r="OH149" s="68"/>
      <c r="OI149" s="15">
        <f t="shared" si="837"/>
        <v>0.82876712328767121</v>
      </c>
      <c r="OK149" s="13">
        <v>242.33</v>
      </c>
      <c r="OL149" s="68">
        <f t="shared" si="838"/>
        <v>5.5858132543244399E-2</v>
      </c>
      <c r="OM149" s="68">
        <f t="shared" si="988"/>
        <v>5.7442904002841591E-2</v>
      </c>
      <c r="ON149" s="68">
        <f t="shared" si="839"/>
        <v>4.7085983510011777</v>
      </c>
      <c r="OO149" s="68"/>
      <c r="OP149" s="15">
        <f t="shared" si="840"/>
        <v>2.6380423359855882</v>
      </c>
      <c r="OR149" s="13">
        <v>8.1</v>
      </c>
      <c r="OS149" s="68">
        <f t="shared" si="841"/>
        <v>6.1598951507208358E-2</v>
      </c>
      <c r="OT149" s="68">
        <f t="shared" si="989"/>
        <v>6.318372296680555E-2</v>
      </c>
      <c r="OU149" s="68">
        <f t="shared" si="842"/>
        <v>5.1948051948051875E-2</v>
      </c>
      <c r="OV149" s="68"/>
      <c r="OW149" s="15">
        <f t="shared" si="843"/>
        <v>6.2321428571428559</v>
      </c>
      <c r="OY149" s="13">
        <v>155.22</v>
      </c>
      <c r="OZ149" s="68">
        <f t="shared" si="844"/>
        <v>-8.1155345389482408E-3</v>
      </c>
      <c r="PA149" s="68">
        <f t="shared" si="990"/>
        <v>-6.530763079351045E-3</v>
      </c>
      <c r="PB149" s="68">
        <f t="shared" si="998"/>
        <v>3.7759999999999998</v>
      </c>
      <c r="PC149" s="68"/>
      <c r="PD149" s="15">
        <f t="shared" si="845"/>
        <v>0.35504146660846791</v>
      </c>
      <c r="PE149" s="18"/>
      <c r="PF149" s="13">
        <v>273.22000000000003</v>
      </c>
      <c r="PG149" s="68">
        <f t="shared" si="846"/>
        <v>1.342729970326411E-2</v>
      </c>
      <c r="PH149" s="68">
        <f t="shared" si="991"/>
        <v>1.5012071162861306E-2</v>
      </c>
      <c r="PI149" s="68">
        <f t="shared" si="847"/>
        <v>-0.21533601378518083</v>
      </c>
      <c r="PJ149" s="68"/>
      <c r="PK149" s="15">
        <f t="shared" si="848"/>
        <v>0.30646009659063755</v>
      </c>
      <c r="PM149" s="13"/>
      <c r="PN149" s="68">
        <f t="shared" si="849"/>
        <v>0</v>
      </c>
      <c r="PO149" s="68">
        <f t="shared" si="850"/>
        <v>1.5847714595971958E-3</v>
      </c>
      <c r="PP149" s="68">
        <f t="shared" si="851"/>
        <v>0</v>
      </c>
      <c r="PQ149" s="68"/>
      <c r="PR149" s="15">
        <f t="shared" si="852"/>
        <v>0</v>
      </c>
      <c r="PT149" s="13">
        <v>9.9600000000000009</v>
      </c>
      <c r="PU149" s="68">
        <f t="shared" si="853"/>
        <v>5.0632911392405104E-2</v>
      </c>
      <c r="PV149" s="68">
        <f t="shared" si="992"/>
        <v>5.2217682852002303E-2</v>
      </c>
      <c r="PW149" s="68">
        <f t="shared" si="854"/>
        <v>0.14220183486238533</v>
      </c>
      <c r="PX149" s="68"/>
      <c r="PY149" s="15">
        <f t="shared" si="855"/>
        <v>0.94152046783625754</v>
      </c>
      <c r="QA149" s="13">
        <v>224.13</v>
      </c>
      <c r="QB149" s="68">
        <f t="shared" si="856"/>
        <v>-1.2947549213898788E-2</v>
      </c>
      <c r="QC149" s="68">
        <f t="shared" si="993"/>
        <v>-1.1362777754301593E-2</v>
      </c>
      <c r="QD149" s="68">
        <f t="shared" si="857"/>
        <v>-0.33569459675746166</v>
      </c>
      <c r="QE149" s="68"/>
      <c r="QF149" s="15">
        <f t="shared" si="858"/>
        <v>0.16892667153436938</v>
      </c>
      <c r="QH149" s="13">
        <v>1.73</v>
      </c>
      <c r="QI149" s="68">
        <f t="shared" si="859"/>
        <v>-2.8089887640449462E-2</v>
      </c>
      <c r="QJ149" s="68">
        <f t="shared" si="994"/>
        <v>-2.6505116180852266E-2</v>
      </c>
      <c r="QK149" s="68">
        <f t="shared" si="860"/>
        <v>-0.31075697211155373</v>
      </c>
      <c r="QL149" s="68"/>
      <c r="QM149" s="15">
        <f t="shared" si="861"/>
        <v>0.3307692307692307</v>
      </c>
      <c r="QO149" s="13">
        <v>12.3</v>
      </c>
      <c r="QP149" s="68">
        <f t="shared" si="862"/>
        <v>-3.4536891679748785E-2</v>
      </c>
      <c r="QQ149" s="68">
        <f t="shared" si="995"/>
        <v>-3.2952120220151593E-2</v>
      </c>
      <c r="QR149" s="68">
        <f t="shared" si="863"/>
        <v>-0.98500694799970756</v>
      </c>
      <c r="QS149" s="68"/>
      <c r="QT149" s="15">
        <f t="shared" si="864"/>
        <v>7.1428571428571452E-2</v>
      </c>
      <c r="QV149" s="13">
        <v>3.2829999999999999</v>
      </c>
      <c r="QW149" s="68">
        <f t="shared" si="865"/>
        <v>4.5541401273885285E-2</v>
      </c>
      <c r="QX149" s="68">
        <f t="shared" si="996"/>
        <v>4.7126172733482477E-2</v>
      </c>
      <c r="QY149" s="68">
        <f t="shared" si="866"/>
        <v>-6.9971671388101953E-2</v>
      </c>
      <c r="QZ149" s="68"/>
      <c r="RA149" s="15">
        <f t="shared" si="867"/>
        <v>0.34164282795259493</v>
      </c>
      <c r="RC149" s="13">
        <v>44.27</v>
      </c>
      <c r="RD149" s="68">
        <f t="shared" si="868"/>
        <v>-4.7137322427894916E-2</v>
      </c>
      <c r="RE149" s="68">
        <f t="shared" si="997"/>
        <v>-4.5552550968297717E-2</v>
      </c>
      <c r="RF149" s="68">
        <f t="shared" si="869"/>
        <v>-4.3637934759127153E-2</v>
      </c>
      <c r="RG149" s="68"/>
      <c r="RH149" s="15">
        <f t="shared" si="870"/>
        <v>0.78868686868686877</v>
      </c>
      <c r="RJ149" s="13">
        <v>241.6</v>
      </c>
      <c r="RK149" s="68">
        <f t="shared" si="871"/>
        <v>5.2844006158198386E-3</v>
      </c>
      <c r="RL149" s="68">
        <f t="shared" si="872"/>
        <v>6.8691720754170344E-3</v>
      </c>
      <c r="RM149" s="68">
        <f t="shared" si="873"/>
        <v>0.12069765284349189</v>
      </c>
      <c r="RN149" s="68"/>
      <c r="RO149" s="15">
        <f t="shared" si="874"/>
        <v>0.22814152094347293</v>
      </c>
      <c r="RQ149" s="13">
        <v>17.28</v>
      </c>
      <c r="RR149" s="68">
        <f t="shared" si="875"/>
        <v>-5.7537399309549988E-3</v>
      </c>
      <c r="RS149" s="68">
        <f t="shared" si="876"/>
        <v>-4.1689684713578029E-3</v>
      </c>
      <c r="RT149" s="68">
        <f t="shared" si="877"/>
        <v>0.18032786885245905</v>
      </c>
      <c r="RU149" s="68"/>
      <c r="RV149" s="15">
        <f t="shared" si="878"/>
        <v>-0.17082533589251434</v>
      </c>
      <c r="RX149" s="13">
        <v>154.86000000000001</v>
      </c>
      <c r="RY149" s="68">
        <f t="shared" si="879"/>
        <v>1.4874215870142806E-3</v>
      </c>
      <c r="RZ149" s="68">
        <f t="shared" si="880"/>
        <v>3.0721930466114764E-3</v>
      </c>
      <c r="SA149" s="68">
        <f t="shared" si="881"/>
        <v>0.16383586352021653</v>
      </c>
      <c r="SB149" s="68"/>
      <c r="SC149" s="15">
        <f t="shared" si="882"/>
        <v>1.0476001586671959</v>
      </c>
      <c r="SE149" s="13">
        <v>15.95</v>
      </c>
      <c r="SF149" s="68">
        <f t="shared" si="883"/>
        <v>-1.1771995043370587E-2</v>
      </c>
      <c r="SG149" s="68">
        <f t="shared" si="884"/>
        <v>-1.0187223583773391E-2</v>
      </c>
      <c r="SH149" s="68">
        <f t="shared" si="885"/>
        <v>0.27599999999999997</v>
      </c>
      <c r="SI149" s="68"/>
      <c r="SJ149" s="15">
        <f t="shared" si="886"/>
        <v>4.5216251638269957E-2</v>
      </c>
      <c r="SL149" s="13">
        <v>1.29</v>
      </c>
      <c r="SM149" s="68">
        <f t="shared" si="887"/>
        <v>-0.12837837837837834</v>
      </c>
      <c r="SN149" s="68">
        <f t="shared" si="888"/>
        <v>-0.12679360691878114</v>
      </c>
      <c r="SO149" s="68">
        <f t="shared" si="889"/>
        <v>-9.1549295774647821E-2</v>
      </c>
      <c r="SP149" s="68"/>
      <c r="SQ149" s="15">
        <f t="shared" si="890"/>
        <v>0.27722772277227725</v>
      </c>
      <c r="SS149" s="13">
        <v>19.760000000000002</v>
      </c>
      <c r="ST149" s="68">
        <f t="shared" si="891"/>
        <v>-2.6600985221674835E-2</v>
      </c>
      <c r="SU149" s="68">
        <f t="shared" si="892"/>
        <v>-2.501621376207764E-2</v>
      </c>
      <c r="SV149" s="68">
        <f t="shared" si="893"/>
        <v>0.2242874845105329</v>
      </c>
      <c r="SW149" s="68"/>
      <c r="SX149" s="15">
        <f t="shared" si="894"/>
        <v>1.3523809523809525</v>
      </c>
      <c r="SZ149" s="13">
        <v>61.56</v>
      </c>
      <c r="TA149" s="68">
        <f t="shared" si="895"/>
        <v>6.8694798822375152E-3</v>
      </c>
      <c r="TB149" s="68">
        <f t="shared" si="896"/>
        <v>8.454251341834711E-3</v>
      </c>
      <c r="TC149" s="68">
        <f t="shared" si="897"/>
        <v>0.52489472380480573</v>
      </c>
      <c r="TD149" s="68"/>
      <c r="TE149" s="15">
        <f t="shared" si="898"/>
        <v>2.9461538461538463</v>
      </c>
      <c r="TG149" s="417">
        <v>0.29949999999999999</v>
      </c>
      <c r="TH149" s="68">
        <f t="shared" si="899"/>
        <v>0.17450980392156856</v>
      </c>
      <c r="TI149" s="68">
        <f t="shared" si="900"/>
        <v>0.17609457538116577</v>
      </c>
      <c r="TJ149" s="68">
        <f t="shared" si="901"/>
        <v>0.36136363636363633</v>
      </c>
      <c r="TK149" s="68"/>
      <c r="TL149" s="15">
        <f t="shared" si="902"/>
        <v>0.76696165191740395</v>
      </c>
      <c r="TN149" s="13">
        <v>89.52</v>
      </c>
      <c r="TO149" s="68">
        <f t="shared" si="903"/>
        <v>-2.1746257239646037E-2</v>
      </c>
      <c r="TP149" s="68">
        <f t="shared" si="904"/>
        <v>-2.0161485780048841E-2</v>
      </c>
      <c r="TQ149" s="68">
        <f t="shared" si="905"/>
        <v>0.3048326324765146</v>
      </c>
      <c r="TR149" s="68"/>
      <c r="TS149" s="15">
        <f t="shared" si="906"/>
        <v>2.0090756302521009</v>
      </c>
      <c r="TU149" s="417">
        <v>3.35</v>
      </c>
      <c r="TV149" s="68">
        <f t="shared" si="907"/>
        <v>-5.9347181008902131E-3</v>
      </c>
      <c r="TW149" s="68">
        <f t="shared" si="908"/>
        <v>-4.3499466412930173E-3</v>
      </c>
      <c r="TX149" s="68">
        <f t="shared" si="909"/>
        <v>-0.24036281179138322</v>
      </c>
      <c r="TY149" s="68"/>
      <c r="TZ149" s="15">
        <f t="shared" si="910"/>
        <v>0.95906432748538017</v>
      </c>
      <c r="UB149" s="13"/>
      <c r="UC149" s="68">
        <f t="shared" si="911"/>
        <v>0</v>
      </c>
      <c r="UD149" s="68">
        <f t="shared" si="912"/>
        <v>1.5847714595971958E-3</v>
      </c>
      <c r="UE149" s="68">
        <f t="shared" si="913"/>
        <v>0</v>
      </c>
      <c r="UF149" s="68"/>
      <c r="UG149" s="15">
        <f t="shared" si="914"/>
        <v>0</v>
      </c>
      <c r="UI149" s="417"/>
      <c r="UJ149" s="68">
        <f t="shared" si="915"/>
        <v>0</v>
      </c>
      <c r="UK149" s="68">
        <f t="shared" si="916"/>
        <v>1.5847714595971958E-3</v>
      </c>
      <c r="UL149" s="68">
        <f t="shared" si="917"/>
        <v>0</v>
      </c>
      <c r="UM149" s="68"/>
      <c r="UN149" s="15">
        <f t="shared" si="918"/>
        <v>0</v>
      </c>
      <c r="UP149" s="417"/>
      <c r="UQ149" s="68">
        <f t="shared" si="919"/>
        <v>0</v>
      </c>
      <c r="UR149" s="68">
        <f t="shared" si="920"/>
        <v>1.5847714595971958E-3</v>
      </c>
      <c r="US149" s="68">
        <f t="shared" si="921"/>
        <v>0</v>
      </c>
      <c r="UT149" s="68"/>
      <c r="UU149" s="15">
        <f t="shared" si="922"/>
        <v>0</v>
      </c>
      <c r="UW149" s="417"/>
      <c r="UX149" s="68">
        <f t="shared" si="923"/>
        <v>0</v>
      </c>
      <c r="UY149" s="68">
        <f t="shared" si="924"/>
        <v>1.5847714595971958E-3</v>
      </c>
      <c r="UZ149" s="68">
        <f t="shared" si="925"/>
        <v>0</v>
      </c>
      <c r="VA149" s="68"/>
      <c r="VB149" s="15">
        <f t="shared" si="926"/>
        <v>0</v>
      </c>
      <c r="VD149" s="417"/>
      <c r="VE149" s="68">
        <f t="shared" si="927"/>
        <v>0</v>
      </c>
      <c r="VF149" s="68">
        <f t="shared" si="928"/>
        <v>1.5847714595971958E-3</v>
      </c>
      <c r="VG149" s="68">
        <f t="shared" si="929"/>
        <v>0</v>
      </c>
      <c r="VH149" s="68"/>
      <c r="VI149" s="15">
        <f t="shared" si="930"/>
        <v>0</v>
      </c>
      <c r="VM149" s="21">
        <f t="shared" si="931"/>
        <v>5.2200411411798776E-3</v>
      </c>
      <c r="VN149" s="49"/>
      <c r="VO149" s="21">
        <f t="shared" si="932"/>
        <v>1.1965934766477324</v>
      </c>
      <c r="VP149" s="14"/>
      <c r="VQ149" s="21">
        <f t="shared" si="933"/>
        <v>0.62281264980505169</v>
      </c>
    </row>
    <row r="150" spans="1:589" ht="15.75" customHeight="1" x14ac:dyDescent="0.2">
      <c r="A150" s="127">
        <v>45863</v>
      </c>
      <c r="B150" s="4">
        <f t="shared" si="666"/>
        <v>45863</v>
      </c>
      <c r="C150" s="13">
        <v>44901.919999999998</v>
      </c>
      <c r="D150" s="138">
        <f t="shared" si="667"/>
        <v>207.83000000000175</v>
      </c>
      <c r="E150" s="68">
        <f t="shared" si="668"/>
        <v>4.650055521882239E-3</v>
      </c>
      <c r="F150" s="15">
        <f t="shared" si="669"/>
        <v>5.5417633699712837E-2</v>
      </c>
      <c r="G150" s="13">
        <v>6388.64</v>
      </c>
      <c r="H150" s="138">
        <f t="shared" si="670"/>
        <v>25.25</v>
      </c>
      <c r="I150" s="68">
        <f t="shared" si="671"/>
        <v>3.9680107615594831E-3</v>
      </c>
      <c r="J150" s="15">
        <f t="shared" si="672"/>
        <v>8.6202294261964837E-2</v>
      </c>
      <c r="K150" s="13">
        <v>21108.32</v>
      </c>
      <c r="L150" s="138">
        <f t="shared" si="673"/>
        <v>35.970000000001164</v>
      </c>
      <c r="M150" s="68">
        <f t="shared" si="674"/>
        <v>1.7069762034135332E-3</v>
      </c>
      <c r="N150" s="15">
        <f t="shared" si="675"/>
        <v>9.3084229076076053E-2</v>
      </c>
      <c r="O150" s="13">
        <v>2261.0700000000002</v>
      </c>
      <c r="P150" s="138">
        <f t="shared" si="676"/>
        <v>8.9400000000000546</v>
      </c>
      <c r="Q150" s="68">
        <f t="shared" si="677"/>
        <v>3.969575468556457E-3</v>
      </c>
      <c r="R150" s="15">
        <f t="shared" si="678"/>
        <v>1.3859992108189686E-2</v>
      </c>
      <c r="S150" s="18">
        <f t="shared" si="679"/>
        <v>2.4171805518756607E-3</v>
      </c>
      <c r="T150" s="121">
        <f t="shared" si="680"/>
        <v>270.95066995658965</v>
      </c>
      <c r="U150" s="121">
        <f t="shared" si="681"/>
        <v>270.95066995658965</v>
      </c>
      <c r="V150" s="134">
        <f t="shared" si="682"/>
        <v>1.7874110053937302E-3</v>
      </c>
      <c r="W150" s="21">
        <f t="shared" si="934"/>
        <v>4.727564550263659E-2</v>
      </c>
      <c r="X150" s="18">
        <f t="shared" si="683"/>
        <v>3.5736544888529281E-3</v>
      </c>
      <c r="Y150" s="353">
        <v>121373.84</v>
      </c>
      <c r="Z150" s="15">
        <v>1.9999999999999999E-6</v>
      </c>
      <c r="AA150" s="21">
        <f t="shared" si="684"/>
        <v>-1.7854110053937302E-3</v>
      </c>
      <c r="AC150" s="13">
        <v>245.4</v>
      </c>
      <c r="AD150" s="68">
        <f t="shared" si="685"/>
        <v>4.0505707622438079E-3</v>
      </c>
      <c r="AE150" s="68">
        <f t="shared" si="935"/>
        <v>2.2631597568500777E-3</v>
      </c>
      <c r="AF150" s="68">
        <f t="shared" si="686"/>
        <v>0.48934878922133879</v>
      </c>
      <c r="AG150" s="68"/>
      <c r="AH150" s="15">
        <f t="shared" si="687"/>
        <v>8.0248272219043099E-2</v>
      </c>
      <c r="AJ150" s="13">
        <v>23.77</v>
      </c>
      <c r="AK150" s="68">
        <f t="shared" si="688"/>
        <v>2.1079258010118346E-3</v>
      </c>
      <c r="AL150" s="68">
        <f t="shared" si="936"/>
        <v>3.2051479561810443E-4</v>
      </c>
      <c r="AM150" s="68">
        <f t="shared" si="689"/>
        <v>0.27795698924731171</v>
      </c>
      <c r="AN150" s="68"/>
      <c r="AO150" s="15">
        <f t="shared" si="690"/>
        <v>0.13029006181645261</v>
      </c>
      <c r="AQ150" s="13">
        <v>22.95</v>
      </c>
      <c r="AR150" s="68">
        <f t="shared" si="691"/>
        <v>1.745962461807034E-3</v>
      </c>
      <c r="AS150" s="68">
        <f t="shared" si="937"/>
        <v>-4.1448543586696191E-5</v>
      </c>
      <c r="AT150" s="68">
        <f t="shared" si="692"/>
        <v>0.32889403590040533</v>
      </c>
      <c r="AU150" s="68"/>
      <c r="AV150" s="15">
        <f t="shared" si="693"/>
        <v>6.8933395435491401E-2</v>
      </c>
      <c r="AX150" s="13">
        <v>221.98</v>
      </c>
      <c r="AY150" s="68">
        <f t="shared" si="694"/>
        <v>4.0255099733139729E-3</v>
      </c>
      <c r="AZ150" s="68">
        <f t="shared" si="938"/>
        <v>2.2380989679202427E-3</v>
      </c>
      <c r="BA150" s="68">
        <f t="shared" si="695"/>
        <v>0.65533184190902316</v>
      </c>
      <c r="BB150" s="68"/>
      <c r="BC150" s="15">
        <f t="shared" si="696"/>
        <v>8.712473676477786E-2</v>
      </c>
      <c r="BE150" s="13">
        <v>81.31</v>
      </c>
      <c r="BF150" s="68">
        <f t="shared" si="697"/>
        <v>2.7130348994943748E-3</v>
      </c>
      <c r="BG150" s="68">
        <f t="shared" si="939"/>
        <v>9.2562389410064463E-4</v>
      </c>
      <c r="BH150" s="68"/>
      <c r="BI150" s="68"/>
      <c r="BJ150" s="15">
        <f t="shared" si="698"/>
        <v>0.10370571467354418</v>
      </c>
      <c r="BL150" s="13">
        <v>76.349999999999994</v>
      </c>
      <c r="BM150" s="68">
        <f t="shared" si="699"/>
        <v>1.3136942675159169E-2</v>
      </c>
      <c r="BN150" s="68">
        <f t="shared" si="940"/>
        <v>1.1349531669765439E-2</v>
      </c>
      <c r="BO150" s="68">
        <f t="shared" si="700"/>
        <v>0.28578646008757141</v>
      </c>
      <c r="BP150" s="68"/>
      <c r="BQ150" s="15">
        <f t="shared" si="701"/>
        <v>0.15036914268494786</v>
      </c>
      <c r="BS150" s="13">
        <v>44.46</v>
      </c>
      <c r="BT150" s="68">
        <f t="shared" si="702"/>
        <v>1.5300296871431873E-2</v>
      </c>
      <c r="BU150" s="68">
        <f t="shared" si="941"/>
        <v>1.3512885866038143E-2</v>
      </c>
      <c r="BV150" s="68">
        <f t="shared" si="703"/>
        <v>0.19323671497584549</v>
      </c>
      <c r="BW150" s="68"/>
      <c r="BX150" s="15">
        <f t="shared" si="704"/>
        <v>0.16235294117647062</v>
      </c>
      <c r="BZ150" s="13"/>
      <c r="CA150" s="68">
        <f t="shared" si="705"/>
        <v>0</v>
      </c>
      <c r="CB150" s="68">
        <f t="shared" si="942"/>
        <v>0</v>
      </c>
      <c r="CC150" s="68">
        <f t="shared" si="706"/>
        <v>0</v>
      </c>
      <c r="CD150" s="68"/>
      <c r="CE150" s="15">
        <f t="shared" si="707"/>
        <v>0</v>
      </c>
      <c r="CG150" s="13">
        <v>31.18</v>
      </c>
      <c r="CH150" s="68">
        <f t="shared" si="708"/>
        <v>4.186795491143285E-3</v>
      </c>
      <c r="CI150" s="68">
        <f t="shared" si="943"/>
        <v>2.3993844857495548E-3</v>
      </c>
      <c r="CJ150" s="68">
        <f t="shared" si="709"/>
        <v>3.1425736023817374E-2</v>
      </c>
      <c r="CK150" s="68"/>
      <c r="CL150" s="15">
        <f t="shared" si="710"/>
        <v>-9.2549476135040734E-2</v>
      </c>
      <c r="CN150" s="13">
        <v>33.9</v>
      </c>
      <c r="CO150" s="68">
        <f t="shared" si="711"/>
        <v>8.0285459411238783E-3</v>
      </c>
      <c r="CP150" s="68">
        <f t="shared" si="944"/>
        <v>6.2411349357301485E-3</v>
      </c>
      <c r="CQ150" s="68">
        <f t="shared" si="712"/>
        <v>8.1684747925973161E-2</v>
      </c>
      <c r="CR150" s="68"/>
      <c r="CS150" s="15">
        <f t="shared" si="713"/>
        <v>1.284732596354944E-2</v>
      </c>
      <c r="CU150" s="13">
        <v>38.39</v>
      </c>
      <c r="CV150" s="68">
        <f t="shared" si="714"/>
        <v>8.40556868925664E-3</v>
      </c>
      <c r="CW150" s="68">
        <f t="shared" si="945"/>
        <v>6.6181576838629103E-3</v>
      </c>
      <c r="CX150" s="68">
        <f t="shared" si="715"/>
        <v>0.194090202177294</v>
      </c>
      <c r="CY150" s="68"/>
      <c r="CZ150" s="15">
        <f t="shared" si="716"/>
        <v>2.9774678111587967E-2</v>
      </c>
      <c r="DB150" s="13">
        <v>20.91</v>
      </c>
      <c r="DC150" s="68">
        <f t="shared" si="717"/>
        <v>7.225433526011492E-3</v>
      </c>
      <c r="DD150" s="68">
        <f t="shared" si="946"/>
        <v>5.4380225206177614E-3</v>
      </c>
      <c r="DE150" s="68">
        <f t="shared" si="718"/>
        <v>-4.3895747599451342E-2</v>
      </c>
      <c r="DF150" s="68"/>
      <c r="DG150" s="15">
        <f t="shared" si="719"/>
        <v>2.7013752455795712E-2</v>
      </c>
      <c r="DI150" s="13">
        <v>50.48</v>
      </c>
      <c r="DJ150" s="68">
        <f t="shared" si="720"/>
        <v>-1.5822784810127649E-3</v>
      </c>
      <c r="DK150" s="68">
        <f t="shared" si="947"/>
        <v>-3.3696894864064953E-3</v>
      </c>
      <c r="DL150" s="68">
        <f t="shared" si="721"/>
        <v>0.14337485843714606</v>
      </c>
      <c r="DM150" s="68"/>
      <c r="DN150" s="15">
        <f t="shared" si="722"/>
        <v>0.19734345351043645</v>
      </c>
      <c r="DP150" s="13">
        <v>43.97</v>
      </c>
      <c r="DQ150" s="68">
        <f t="shared" si="723"/>
        <v>-2.4954627949183173E-3</v>
      </c>
      <c r="DR150" s="68">
        <f t="shared" si="948"/>
        <v>-4.2828738003120471E-3</v>
      </c>
      <c r="DS150" s="68"/>
      <c r="DT150" s="68"/>
      <c r="DU150" s="15">
        <f t="shared" si="724"/>
        <v>0.15467436974789919</v>
      </c>
      <c r="DV150" s="18"/>
      <c r="DW150" s="13">
        <v>36.81</v>
      </c>
      <c r="DX150" s="68">
        <f t="shared" si="725"/>
        <v>2.1780560849443344E-3</v>
      </c>
      <c r="DY150" s="68">
        <f t="shared" si="949"/>
        <v>3.9064507955060418E-4</v>
      </c>
      <c r="DZ150" s="68">
        <f t="shared" si="726"/>
        <v>0.9642475987193172</v>
      </c>
      <c r="EA150" s="68"/>
      <c r="EB150" s="15">
        <f t="shared" si="727"/>
        <v>9.9790857484314419E-2</v>
      </c>
      <c r="ED150" s="13">
        <v>39.950000000000003</v>
      </c>
      <c r="EE150" s="68">
        <f t="shared" si="728"/>
        <v>3.2646911099950414E-3</v>
      </c>
      <c r="EF150" s="68">
        <f t="shared" si="950"/>
        <v>1.4772801046013112E-3</v>
      </c>
      <c r="EG150" s="68">
        <f t="shared" si="729"/>
        <v>0.89966714217784116</v>
      </c>
      <c r="EH150" s="68"/>
      <c r="EI150" s="15">
        <f t="shared" si="730"/>
        <v>8.3242950108459876E-2</v>
      </c>
      <c r="EK150" s="13">
        <v>129.26</v>
      </c>
      <c r="EL150" s="68">
        <f t="shared" si="731"/>
        <v>-3.7764932562621123E-3</v>
      </c>
      <c r="EM150" s="68">
        <f t="shared" si="951"/>
        <v>-5.5639042616558426E-3</v>
      </c>
      <c r="EN150" s="68">
        <f t="shared" si="732"/>
        <v>1.0027889680818094</v>
      </c>
      <c r="EO150" s="68"/>
      <c r="EP150" s="15">
        <f t="shared" si="733"/>
        <v>0.16136567834681037</v>
      </c>
      <c r="ER150" s="13">
        <v>40.21</v>
      </c>
      <c r="ES150" s="68">
        <f t="shared" si="734"/>
        <v>8.527715073990555E-3</v>
      </c>
      <c r="ET150" s="68">
        <f t="shared" si="952"/>
        <v>6.7403040685968252E-3</v>
      </c>
      <c r="EU150" s="68">
        <f t="shared" si="735"/>
        <v>0.15181896304783743</v>
      </c>
      <c r="EV150" s="68"/>
      <c r="EW150" s="15">
        <f t="shared" si="736"/>
        <v>3.3941887374646443E-2</v>
      </c>
      <c r="EY150" s="13">
        <v>39.39</v>
      </c>
      <c r="EZ150" s="68">
        <f t="shared" si="737"/>
        <v>5.6165432729129144E-3</v>
      </c>
      <c r="FA150" s="68">
        <f t="shared" si="953"/>
        <v>3.8291322675191842E-3</v>
      </c>
      <c r="FB150" s="68"/>
      <c r="FC150" s="68"/>
      <c r="FD150" s="15">
        <f t="shared" si="738"/>
        <v>0.60252237591537849</v>
      </c>
      <c r="FF150" s="13">
        <v>58.69</v>
      </c>
      <c r="FG150" s="68">
        <f t="shared" si="739"/>
        <v>-3.2269021739131255E-3</v>
      </c>
      <c r="FH150" s="68">
        <f t="shared" si="954"/>
        <v>-5.0143131793068552E-3</v>
      </c>
      <c r="FI150" s="68">
        <f t="shared" si="740"/>
        <v>-6.6012186865267528E-3</v>
      </c>
      <c r="FJ150" s="68"/>
      <c r="FK150" s="15">
        <f t="shared" si="741"/>
        <v>3.3456594470857519E-2</v>
      </c>
      <c r="FM150" s="13">
        <v>205.73</v>
      </c>
      <c r="FN150" s="68">
        <f t="shared" si="742"/>
        <v>4.9826583948023142E-3</v>
      </c>
      <c r="FO150" s="68">
        <f t="shared" si="955"/>
        <v>3.195247389408584E-3</v>
      </c>
      <c r="FP150" s="68">
        <f t="shared" si="743"/>
        <v>0.7692638458892328</v>
      </c>
      <c r="FQ150" s="68"/>
      <c r="FR150" s="15">
        <f t="shared" si="744"/>
        <v>0.13250027523945829</v>
      </c>
      <c r="FT150" s="13">
        <v>91.79</v>
      </c>
      <c r="FU150" s="68">
        <f t="shared" si="745"/>
        <v>1.201764057331867E-2</v>
      </c>
      <c r="FV150" s="68">
        <f t="shared" si="956"/>
        <v>1.023022956792494E-2</v>
      </c>
      <c r="FW150" s="68">
        <f t="shared" si="746"/>
        <v>4.2712711575599284E-2</v>
      </c>
      <c r="FX150" s="68"/>
      <c r="FY150" s="15">
        <f t="shared" si="747"/>
        <v>1.7853182523841198E-2</v>
      </c>
      <c r="GA150" s="13">
        <v>18.420000000000002</v>
      </c>
      <c r="GB150" s="68">
        <f t="shared" si="748"/>
        <v>-4.8622366288492624E-3</v>
      </c>
      <c r="GC150" s="68">
        <f t="shared" si="957"/>
        <v>-6.649647634242993E-3</v>
      </c>
      <c r="GD150" s="68"/>
      <c r="GE150" s="68"/>
      <c r="GF150" s="15">
        <f t="shared" si="749"/>
        <v>5.6798623063683419E-2</v>
      </c>
      <c r="GG150" s="18"/>
      <c r="GH150" s="13">
        <v>19.559999999999999</v>
      </c>
      <c r="GI150" s="68">
        <f t="shared" si="750"/>
        <v>5.1150895140654787E-4</v>
      </c>
      <c r="GJ150" s="68">
        <f t="shared" si="958"/>
        <v>-1.2759020539871823E-3</v>
      </c>
      <c r="GK150" s="68">
        <f t="shared" si="751"/>
        <v>1.7689906347554626E-2</v>
      </c>
      <c r="GL150" s="68"/>
      <c r="GM150" s="15">
        <f t="shared" si="752"/>
        <v>3.4920634920634928E-2</v>
      </c>
      <c r="GO150" s="13">
        <v>25.87</v>
      </c>
      <c r="GP150" s="68">
        <f t="shared" si="753"/>
        <v>6.2232594321275821E-3</v>
      </c>
      <c r="GQ150" s="68">
        <f t="shared" si="959"/>
        <v>4.4358484267338523E-3</v>
      </c>
      <c r="GR150" s="68"/>
      <c r="GS150" s="68"/>
      <c r="GT150" s="15">
        <f t="shared" si="754"/>
        <v>-5.0642201834862351E-2</v>
      </c>
      <c r="GV150" s="13">
        <v>16.18</v>
      </c>
      <c r="GW150" s="68">
        <f t="shared" si="755"/>
        <v>3.0998140111593749E-3</v>
      </c>
      <c r="GX150" s="68">
        <f t="shared" si="960"/>
        <v>1.3124030057656447E-3</v>
      </c>
      <c r="GY150" s="68">
        <f t="shared" si="756"/>
        <v>0.36540084388185656</v>
      </c>
      <c r="GZ150" s="68"/>
      <c r="HA150" s="15">
        <f t="shared" si="757"/>
        <v>0.17930029154518942</v>
      </c>
      <c r="HD150" s="13">
        <v>316.06</v>
      </c>
      <c r="HE150" s="68">
        <f t="shared" si="758"/>
        <v>3.5244022273173893E-2</v>
      </c>
      <c r="HF150" s="68">
        <f t="shared" si="961"/>
        <v>3.3456611267780163E-2</v>
      </c>
      <c r="HG150" s="68">
        <f t="shared" si="759"/>
        <v>0.77551822931295999</v>
      </c>
      <c r="HH150" s="68"/>
      <c r="HI150" s="15">
        <f t="shared" si="760"/>
        <v>-0.21736331220285257</v>
      </c>
      <c r="HK150" s="13">
        <v>59.77</v>
      </c>
      <c r="HL150" s="68">
        <f t="shared" si="761"/>
        <v>1.892260484145937E-2</v>
      </c>
      <c r="HM150" s="68">
        <f t="shared" si="962"/>
        <v>1.713519383606564E-2</v>
      </c>
      <c r="HN150" s="68">
        <f t="shared" si="762"/>
        <v>23.100806451612907</v>
      </c>
      <c r="HO150" s="68"/>
      <c r="HP150" s="15">
        <f t="shared" si="763"/>
        <v>1.2657316148597424</v>
      </c>
      <c r="HR150" s="13">
        <v>110.4</v>
      </c>
      <c r="HS150" s="68">
        <f t="shared" si="764"/>
        <v>-3.9696860339227509E-3</v>
      </c>
      <c r="HT150" s="68">
        <f t="shared" si="963"/>
        <v>-5.7570970393164816E-3</v>
      </c>
      <c r="HU150" s="68">
        <f t="shared" si="765"/>
        <v>2.0329670329670328</v>
      </c>
      <c r="HV150" s="68"/>
      <c r="HW150" s="15">
        <f t="shared" si="766"/>
        <v>2.6308450311425237E-2</v>
      </c>
      <c r="HY150" s="13">
        <v>173.5</v>
      </c>
      <c r="HZ150" s="68">
        <f t="shared" si="767"/>
        <v>-1.3813744675953096E-3</v>
      </c>
      <c r="IA150" s="68">
        <f t="shared" si="964"/>
        <v>-3.1687854729890398E-3</v>
      </c>
      <c r="IB150" s="68">
        <f t="shared" si="768"/>
        <v>0.63833805476864958</v>
      </c>
      <c r="IC150" s="68"/>
      <c r="ID150" s="15">
        <f t="shared" si="769"/>
        <v>0.291980043190111</v>
      </c>
      <c r="IF150" s="13">
        <v>290.18</v>
      </c>
      <c r="IG150" s="68">
        <f t="shared" si="770"/>
        <v>5.0916144227772762E-3</v>
      </c>
      <c r="IH150" s="68">
        <f t="shared" si="965"/>
        <v>3.304203417383546E-3</v>
      </c>
      <c r="II150" s="68">
        <f t="shared" si="771"/>
        <v>0.65817142857142863</v>
      </c>
      <c r="IJ150" s="68"/>
      <c r="IK150" s="15">
        <f t="shared" si="772"/>
        <v>0.25163906142167014</v>
      </c>
      <c r="IM150" s="13">
        <v>264.82</v>
      </c>
      <c r="IN150" s="68">
        <f t="shared" si="773"/>
        <v>5.5055625166115681E-3</v>
      </c>
      <c r="IO150" s="68">
        <f t="shared" si="966"/>
        <v>3.7181515112178379E-3</v>
      </c>
      <c r="IP150" s="68">
        <f t="shared" si="774"/>
        <v>4.1712556141378636</v>
      </c>
      <c r="IQ150" s="68"/>
      <c r="IR150" s="15">
        <f t="shared" si="775"/>
        <v>0.41229801077275879</v>
      </c>
      <c r="IT150" s="13">
        <v>79.599999999999994</v>
      </c>
      <c r="IU150" s="68">
        <f t="shared" si="776"/>
        <v>-4.0040040040040968E-3</v>
      </c>
      <c r="IV150" s="68">
        <f t="shared" si="967"/>
        <v>-5.7914150093978274E-3</v>
      </c>
      <c r="IW150" s="68">
        <f t="shared" si="777"/>
        <v>3.3616438356164382</v>
      </c>
      <c r="IX150" s="68"/>
      <c r="IY150" s="15">
        <f t="shared" si="778"/>
        <v>0.5489394823895698</v>
      </c>
      <c r="JA150" s="13">
        <v>712.68</v>
      </c>
      <c r="JB150" s="68">
        <f t="shared" si="779"/>
        <v>-2.9658645775042037E-3</v>
      </c>
      <c r="JC150" s="68">
        <f t="shared" si="968"/>
        <v>-4.7532755828979343E-3</v>
      </c>
      <c r="JD150" s="68">
        <f t="shared" si="780"/>
        <v>0.441504854368932</v>
      </c>
      <c r="JE150" s="68"/>
      <c r="JF150" s="15">
        <f t="shared" si="781"/>
        <v>0.21719526566582972</v>
      </c>
      <c r="JH150" s="13">
        <v>513.71</v>
      </c>
      <c r="JI150" s="68">
        <f t="shared" si="782"/>
        <v>5.5394613216411702E-3</v>
      </c>
      <c r="JJ150" s="68">
        <f t="shared" si="969"/>
        <v>3.75205031624744E-3</v>
      </c>
      <c r="JK150" s="68">
        <f t="shared" si="783"/>
        <v>0.26314883572254061</v>
      </c>
      <c r="JL150" s="68"/>
      <c r="JM150" s="15">
        <f t="shared" si="784"/>
        <v>0.21876631079478062</v>
      </c>
      <c r="JO150" s="13">
        <v>19.87</v>
      </c>
      <c r="JP150" s="68">
        <f t="shared" si="785"/>
        <v>-1.1442786069651762E-2</v>
      </c>
      <c r="JQ150" s="68">
        <f t="shared" si="970"/>
        <v>-1.3230197075045491E-2</v>
      </c>
      <c r="JR150" s="68">
        <f t="shared" si="786"/>
        <v>-0.32950902648894886</v>
      </c>
      <c r="JS150" s="68"/>
      <c r="JT150" s="15">
        <f t="shared" si="787"/>
        <v>0.94995093228655569</v>
      </c>
      <c r="JV150" s="13">
        <v>2.2200000000000002</v>
      </c>
      <c r="JW150" s="68">
        <f t="shared" si="788"/>
        <v>-2.2026431718061595E-2</v>
      </c>
      <c r="JX150" s="68">
        <f t="shared" si="971"/>
        <v>-2.3813842723455325E-2</v>
      </c>
      <c r="JY150" s="68">
        <f t="shared" si="789"/>
        <v>-0.12252964426877457</v>
      </c>
      <c r="JZ150" s="68"/>
      <c r="KA150" s="15">
        <f t="shared" si="790"/>
        <v>0.23333333333333342</v>
      </c>
      <c r="KC150" s="13">
        <v>19.100000000000001</v>
      </c>
      <c r="KD150" s="68">
        <f t="shared" si="791"/>
        <v>-1.0362694300518097E-2</v>
      </c>
      <c r="KE150" s="68">
        <f t="shared" si="972"/>
        <v>-1.2150105305911827E-2</v>
      </c>
      <c r="KF150" s="68">
        <f t="shared" si="792"/>
        <v>-1.9507186858316171E-2</v>
      </c>
      <c r="KG150" s="68"/>
      <c r="KH150" s="15">
        <f t="shared" si="793"/>
        <v>-0.13886384129846702</v>
      </c>
      <c r="KI150" s="18"/>
      <c r="KJ150" s="13">
        <v>101.22</v>
      </c>
      <c r="KK150" s="68">
        <f t="shared" si="794"/>
        <v>4.942176534545533E-4</v>
      </c>
      <c r="KL150" s="68">
        <f t="shared" si="973"/>
        <v>-1.2931933519391768E-3</v>
      </c>
      <c r="KM150" s="68">
        <f t="shared" si="795"/>
        <v>3.7971563981042653</v>
      </c>
      <c r="KN150" s="68"/>
      <c r="KO150" s="15">
        <f t="shared" si="796"/>
        <v>0.50602588900461254</v>
      </c>
      <c r="KQ150" s="13">
        <v>1.83</v>
      </c>
      <c r="KR150" s="68">
        <f t="shared" si="797"/>
        <v>5.4945054945054993E-3</v>
      </c>
      <c r="KS150" s="68">
        <f t="shared" si="974"/>
        <v>3.7070944891117691E-3</v>
      </c>
      <c r="KT150" s="68">
        <f t="shared" si="798"/>
        <v>-0.30152671755725191</v>
      </c>
      <c r="KU150" s="68"/>
      <c r="KV150" s="15">
        <f t="shared" si="799"/>
        <v>0.81188118811881194</v>
      </c>
      <c r="KW150" s="18"/>
      <c r="KX150" s="13">
        <v>52.99</v>
      </c>
      <c r="KY150" s="68">
        <f t="shared" si="800"/>
        <v>-8.0494196929988705E-3</v>
      </c>
      <c r="KZ150" s="68">
        <f t="shared" si="975"/>
        <v>-9.8368306983926002E-3</v>
      </c>
      <c r="LA150" s="68">
        <f t="shared" si="801"/>
        <v>-0.26331155289865149</v>
      </c>
      <c r="LB150" s="68"/>
      <c r="LC150" s="15">
        <f t="shared" si="802"/>
        <v>1.234921973850696</v>
      </c>
      <c r="LD150" s="18"/>
      <c r="LE150" s="13">
        <v>52.19</v>
      </c>
      <c r="LF150" s="68">
        <f t="shared" si="803"/>
        <v>-3.4233900814211723E-2</v>
      </c>
      <c r="LG150" s="68">
        <f t="shared" si="976"/>
        <v>-3.6021311819605453E-2</v>
      </c>
      <c r="LH150" s="68">
        <f t="shared" si="804"/>
        <v>0.45660061401060564</v>
      </c>
      <c r="LI150" s="68"/>
      <c r="LJ150" s="15">
        <f t="shared" si="805"/>
        <v>0.13185859900238556</v>
      </c>
      <c r="LL150" s="13">
        <v>126.85</v>
      </c>
      <c r="LM150" s="68">
        <f t="shared" si="806"/>
        <v>8.0260648442465905E-3</v>
      </c>
      <c r="LN150" s="68">
        <f t="shared" si="977"/>
        <v>6.2386538388528607E-3</v>
      </c>
      <c r="LO150" s="68">
        <f t="shared" si="807"/>
        <v>0.44971428571428562</v>
      </c>
      <c r="LP150" s="68"/>
      <c r="LQ150" s="15">
        <f t="shared" si="808"/>
        <v>0.62191535609257131</v>
      </c>
      <c r="LS150" s="13">
        <v>16.09</v>
      </c>
      <c r="LT150" s="68">
        <f t="shared" si="809"/>
        <v>1.5782828282828284E-2</v>
      </c>
      <c r="LU150" s="68">
        <f t="shared" si="978"/>
        <v>1.3995417277434554E-2</v>
      </c>
      <c r="LV150" s="68"/>
      <c r="LW150" s="68"/>
      <c r="LX150" s="15">
        <f t="shared" si="810"/>
        <v>0.73945945945945946</v>
      </c>
      <c r="LZ150" s="13">
        <v>14.15</v>
      </c>
      <c r="MA150" s="68">
        <f t="shared" si="811"/>
        <v>-2.7491408934707928E-2</v>
      </c>
      <c r="MB150" s="68">
        <f t="shared" si="979"/>
        <v>-2.9278819940101657E-2</v>
      </c>
      <c r="MC150" s="68">
        <f t="shared" si="812"/>
        <v>-0.36404494382022468</v>
      </c>
      <c r="MD150" s="68"/>
      <c r="ME150" s="15">
        <f t="shared" si="813"/>
        <v>4.9703264094955485E-2</v>
      </c>
      <c r="MG150" s="13">
        <v>75.5</v>
      </c>
      <c r="MH150" s="68">
        <f t="shared" si="814"/>
        <v>1.0980182110337347E-2</v>
      </c>
      <c r="MI150" s="68">
        <f t="shared" si="980"/>
        <v>9.1927711049436169E-3</v>
      </c>
      <c r="MJ150" s="68">
        <f t="shared" si="815"/>
        <v>9.1752021563342314</v>
      </c>
      <c r="MK150" s="68"/>
      <c r="ML150" s="15">
        <f t="shared" si="816"/>
        <v>2.5562882713141777</v>
      </c>
      <c r="MN150" s="13">
        <v>147.96</v>
      </c>
      <c r="MO150" s="68">
        <f t="shared" si="817"/>
        <v>2.9501809073197948E-2</v>
      </c>
      <c r="MP150" s="68">
        <f t="shared" si="981"/>
        <v>2.7714398067804218E-2</v>
      </c>
      <c r="MQ150" s="68">
        <f t="shared" si="818"/>
        <v>0.17521842732327245</v>
      </c>
      <c r="MR150" s="68"/>
      <c r="MS150" s="15">
        <f t="shared" si="819"/>
        <v>0.32830595206032864</v>
      </c>
      <c r="MU150" s="13">
        <v>16.21</v>
      </c>
      <c r="MV150" s="68">
        <f t="shared" si="820"/>
        <v>-3.7410926365795669E-2</v>
      </c>
      <c r="MW150" s="68">
        <f t="shared" si="982"/>
        <v>-3.9198337371189398E-2</v>
      </c>
      <c r="MX150" s="68">
        <f t="shared" si="821"/>
        <v>-0.22328701485385721</v>
      </c>
      <c r="MY150" s="68"/>
      <c r="MZ150" s="15">
        <f t="shared" si="822"/>
        <v>0.51921274601686984</v>
      </c>
      <c r="NB150" s="13">
        <v>271.58999999999997</v>
      </c>
      <c r="NC150" s="68">
        <f t="shared" si="823"/>
        <v>1.3395522388059609E-2</v>
      </c>
      <c r="ND150" s="68">
        <f t="shared" si="983"/>
        <v>1.1608111382665879E-2</v>
      </c>
      <c r="NE150" s="68">
        <f t="shared" si="824"/>
        <v>1.0047981102827193</v>
      </c>
      <c r="NF150" s="68"/>
      <c r="NG150" s="15">
        <f t="shared" si="825"/>
        <v>0.62833503207626351</v>
      </c>
      <c r="NI150" s="13">
        <v>6.14</v>
      </c>
      <c r="NJ150" s="68">
        <f t="shared" si="826"/>
        <v>-6.4724919093851196E-3</v>
      </c>
      <c r="NK150" s="68">
        <f t="shared" si="984"/>
        <v>-8.2599029147788494E-3</v>
      </c>
      <c r="NL150" s="68">
        <f t="shared" si="827"/>
        <v>-0.9512504962286622</v>
      </c>
      <c r="NM150" s="68"/>
      <c r="NN150" s="15">
        <f t="shared" si="828"/>
        <v>0.25306122448979579</v>
      </c>
      <c r="NP150" s="13">
        <v>644.59</v>
      </c>
      <c r="NQ150" s="68">
        <f t="shared" si="829"/>
        <v>3.3443958122905765E-2</v>
      </c>
      <c r="NR150" s="68">
        <f t="shared" si="985"/>
        <v>3.1656547117512035E-2</v>
      </c>
      <c r="NS150" s="68">
        <f t="shared" si="830"/>
        <v>3.9111619047619048</v>
      </c>
      <c r="NT150" s="68"/>
      <c r="NU150" s="15">
        <f t="shared" si="831"/>
        <v>0.95965706989329047</v>
      </c>
      <c r="NW150" s="13">
        <v>193.18</v>
      </c>
      <c r="NX150" s="68">
        <f t="shared" si="832"/>
        <v>5.2557631263986026E-3</v>
      </c>
      <c r="NY150" s="68">
        <f t="shared" si="986"/>
        <v>3.4683521210048724E-3</v>
      </c>
      <c r="NZ150" s="68">
        <f t="shared" si="833"/>
        <v>9.9112426035503048E-2</v>
      </c>
      <c r="OA150" s="68"/>
      <c r="OB150" s="15">
        <f t="shared" si="834"/>
        <v>2.0496566296883227E-2</v>
      </c>
      <c r="OD150" s="13">
        <v>2.64</v>
      </c>
      <c r="OE150" s="68">
        <f t="shared" si="835"/>
        <v>-1.1235955056179702E-2</v>
      </c>
      <c r="OF150" s="68">
        <f t="shared" si="987"/>
        <v>-1.3023366061573432E-2</v>
      </c>
      <c r="OG150" s="68">
        <f t="shared" si="836"/>
        <v>-0.98830150219346835</v>
      </c>
      <c r="OH150" s="68"/>
      <c r="OI150" s="15">
        <f t="shared" si="837"/>
        <v>0.8082191780821919</v>
      </c>
      <c r="OK150" s="13">
        <v>241</v>
      </c>
      <c r="OL150" s="68">
        <f t="shared" si="838"/>
        <v>-5.4883836091280998E-3</v>
      </c>
      <c r="OM150" s="68">
        <f t="shared" si="988"/>
        <v>-7.2757946145218296E-3</v>
      </c>
      <c r="ON150" s="68">
        <f t="shared" si="839"/>
        <v>4.677267373380448</v>
      </c>
      <c r="OO150" s="68"/>
      <c r="OP150" s="15">
        <f t="shared" si="840"/>
        <v>2.6180753640594503</v>
      </c>
      <c r="OR150" s="13">
        <v>7.79</v>
      </c>
      <c r="OS150" s="68">
        <f t="shared" si="841"/>
        <v>-3.8271604938271558E-2</v>
      </c>
      <c r="OT150" s="68">
        <f t="shared" si="989"/>
        <v>-4.0059015943665288E-2</v>
      </c>
      <c r="OU150" s="68">
        <f t="shared" si="842"/>
        <v>1.168831168831167E-2</v>
      </c>
      <c r="OV150" s="68"/>
      <c r="OW150" s="15">
        <f t="shared" si="843"/>
        <v>5.9553571428571423</v>
      </c>
      <c r="OY150" s="13">
        <v>156.88</v>
      </c>
      <c r="OZ150" s="68">
        <f t="shared" si="844"/>
        <v>1.0694498131684039E-2</v>
      </c>
      <c r="PA150" s="68">
        <f t="shared" si="990"/>
        <v>8.9070871262903091E-3</v>
      </c>
      <c r="PB150" s="68">
        <f t="shared" si="998"/>
        <v>3.8270769230769228</v>
      </c>
      <c r="PC150" s="68"/>
      <c r="PD150" s="15">
        <f t="shared" si="845"/>
        <v>0.3695329550414666</v>
      </c>
      <c r="PE150" s="18"/>
      <c r="PF150" s="13">
        <v>269.27999999999997</v>
      </c>
      <c r="PG150" s="68">
        <f t="shared" si="846"/>
        <v>-1.4420613425078889E-2</v>
      </c>
      <c r="PH150" s="68">
        <f t="shared" si="991"/>
        <v>-1.6208024430472621E-2</v>
      </c>
      <c r="PI150" s="68">
        <f t="shared" si="847"/>
        <v>-0.22665134979896617</v>
      </c>
      <c r="PJ150" s="68"/>
      <c r="PK150" s="15">
        <f t="shared" si="848"/>
        <v>0.28762014058241275</v>
      </c>
      <c r="PM150" s="13"/>
      <c r="PN150" s="68">
        <f t="shared" si="849"/>
        <v>0</v>
      </c>
      <c r="PO150" s="68">
        <f t="shared" si="850"/>
        <v>-1.7874110053937302E-3</v>
      </c>
      <c r="PP150" s="68">
        <f t="shared" si="851"/>
        <v>0</v>
      </c>
      <c r="PQ150" s="68"/>
      <c r="PR150" s="15">
        <f t="shared" si="852"/>
        <v>0</v>
      </c>
      <c r="PT150" s="13">
        <v>10.01</v>
      </c>
      <c r="PU150" s="68">
        <f t="shared" si="853"/>
        <v>5.020080321285033E-3</v>
      </c>
      <c r="PV150" s="68">
        <f t="shared" si="992"/>
        <v>3.2326693158913028E-3</v>
      </c>
      <c r="PW150" s="68">
        <f t="shared" si="854"/>
        <v>0.14793577981651365</v>
      </c>
      <c r="PX150" s="68"/>
      <c r="PY150" s="15">
        <f t="shared" si="855"/>
        <v>0.95126705653021437</v>
      </c>
      <c r="QA150" s="13">
        <v>223.92</v>
      </c>
      <c r="QB150" s="68">
        <f t="shared" si="856"/>
        <v>-9.3695623075897006E-4</v>
      </c>
      <c r="QC150" s="68">
        <f t="shared" si="993"/>
        <v>-2.7243672361527004E-3</v>
      </c>
      <c r="QD150" s="68">
        <f t="shared" si="857"/>
        <v>-0.33631702184415663</v>
      </c>
      <c r="QE150" s="68"/>
      <c r="QF150" s="15">
        <f t="shared" si="858"/>
        <v>0.1678314384061749</v>
      </c>
      <c r="QH150" s="13">
        <v>1.7190000000000001</v>
      </c>
      <c r="QI150" s="68">
        <f t="shared" si="859"/>
        <v>-6.3583815028901147E-3</v>
      </c>
      <c r="QJ150" s="68">
        <f t="shared" si="994"/>
        <v>-8.1457925082838445E-3</v>
      </c>
      <c r="QK150" s="68">
        <f t="shared" si="860"/>
        <v>-0.31513944223107559</v>
      </c>
      <c r="QL150" s="68"/>
      <c r="QM150" s="15">
        <f t="shared" si="861"/>
        <v>0.32230769230769235</v>
      </c>
      <c r="QO150" s="13">
        <v>12.02</v>
      </c>
      <c r="QP150" s="68">
        <f t="shared" si="862"/>
        <v>-2.2764227642276515E-2</v>
      </c>
      <c r="QQ150" s="68">
        <f t="shared" si="995"/>
        <v>-2.4551638647670244E-2</v>
      </c>
      <c r="QR150" s="68">
        <f t="shared" si="863"/>
        <v>-0.98534825324849462</v>
      </c>
      <c r="QS150" s="68"/>
      <c r="QT150" s="15">
        <f t="shared" si="864"/>
        <v>4.703832752613233E-2</v>
      </c>
      <c r="QV150" s="13">
        <v>3.19</v>
      </c>
      <c r="QW150" s="68">
        <f t="shared" si="865"/>
        <v>-2.8327749010051775E-2</v>
      </c>
      <c r="QX150" s="68">
        <f t="shared" si="996"/>
        <v>-3.0115160015445504E-2</v>
      </c>
      <c r="QY150" s="68">
        <f t="shared" si="866"/>
        <v>-9.6317280453257756E-2</v>
      </c>
      <c r="QZ150" s="68"/>
      <c r="RA150" s="15">
        <f t="shared" si="867"/>
        <v>0.30363710666121774</v>
      </c>
      <c r="RC150" s="13">
        <v>45.29</v>
      </c>
      <c r="RD150" s="68">
        <f t="shared" si="868"/>
        <v>2.3040433702281364E-2</v>
      </c>
      <c r="RE150" s="68">
        <f t="shared" si="997"/>
        <v>2.1253022696887634E-2</v>
      </c>
      <c r="RF150" s="68">
        <f t="shared" si="869"/>
        <v>-2.1602937999567941E-2</v>
      </c>
      <c r="RG150" s="68"/>
      <c r="RH150" s="15">
        <f t="shared" si="870"/>
        <v>0.82989898989898991</v>
      </c>
      <c r="RJ150" s="13">
        <v>245.6</v>
      </c>
      <c r="RK150" s="68">
        <f t="shared" si="871"/>
        <v>1.6556291390728478E-2</v>
      </c>
      <c r="RL150" s="68">
        <f t="shared" si="872"/>
        <v>1.4768880385334748E-2</v>
      </c>
      <c r="RM150" s="68">
        <f t="shared" si="873"/>
        <v>0.13925224974487421</v>
      </c>
      <c r="RN150" s="68"/>
      <c r="RO150" s="15">
        <f t="shared" si="874"/>
        <v>0.24847498983326555</v>
      </c>
      <c r="RQ150" s="13">
        <v>16.7</v>
      </c>
      <c r="RR150" s="68">
        <f t="shared" si="875"/>
        <v>-3.3564814814814922E-2</v>
      </c>
      <c r="RS150" s="68">
        <f t="shared" si="876"/>
        <v>-3.5352225820208652E-2</v>
      </c>
      <c r="RT150" s="68">
        <f t="shared" si="877"/>
        <v>0.14071038251366111</v>
      </c>
      <c r="RU150" s="68"/>
      <c r="RV150" s="15">
        <f t="shared" si="878"/>
        <v>-0.19865642994241844</v>
      </c>
      <c r="RX150" s="13">
        <v>158.80000000000001</v>
      </c>
      <c r="RY150" s="68">
        <f t="shared" si="879"/>
        <v>2.544233501226913E-2</v>
      </c>
      <c r="RZ150" s="68">
        <f t="shared" si="880"/>
        <v>2.36549240068754E-2</v>
      </c>
      <c r="SA150" s="68">
        <f t="shared" si="881"/>
        <v>0.19344656545919139</v>
      </c>
      <c r="SB150" s="68"/>
      <c r="SC150" s="15">
        <f t="shared" si="882"/>
        <v>1.0996958878751821</v>
      </c>
      <c r="SE150" s="13">
        <v>15.44</v>
      </c>
      <c r="SF150" s="68">
        <f t="shared" si="883"/>
        <v>-3.1974921630094029E-2</v>
      </c>
      <c r="SG150" s="68">
        <f t="shared" si="884"/>
        <v>-3.3762332635487759E-2</v>
      </c>
      <c r="SH150" s="68">
        <f t="shared" si="885"/>
        <v>0.23519999999999996</v>
      </c>
      <c r="SI150" s="68"/>
      <c r="SJ150" s="15">
        <f t="shared" si="886"/>
        <v>1.1795543905635631E-2</v>
      </c>
      <c r="SL150" s="13">
        <v>1.21</v>
      </c>
      <c r="SM150" s="68">
        <f t="shared" si="887"/>
        <v>-6.2015503875969047E-2</v>
      </c>
      <c r="SN150" s="68">
        <f t="shared" si="888"/>
        <v>-6.3802914881362777E-2</v>
      </c>
      <c r="SO150" s="68">
        <f t="shared" si="889"/>
        <v>-0.14788732394366194</v>
      </c>
      <c r="SP150" s="68"/>
      <c r="SQ150" s="15">
        <f t="shared" si="890"/>
        <v>0.19801980198019797</v>
      </c>
      <c r="SS150" s="13">
        <v>18.87</v>
      </c>
      <c r="ST150" s="68">
        <f t="shared" si="891"/>
        <v>-4.5040485829959537E-2</v>
      </c>
      <c r="SU150" s="68">
        <f t="shared" si="892"/>
        <v>-4.6827896835353267E-2</v>
      </c>
      <c r="SV150" s="68">
        <f t="shared" si="893"/>
        <v>0.16914498141263942</v>
      </c>
      <c r="SW150" s="68"/>
      <c r="SX150" s="15">
        <f t="shared" si="894"/>
        <v>1.2464285714285714</v>
      </c>
      <c r="SZ150" s="13">
        <v>62.08</v>
      </c>
      <c r="TA150" s="68">
        <f t="shared" si="895"/>
        <v>8.4470435347627684E-3</v>
      </c>
      <c r="TB150" s="68">
        <f t="shared" si="896"/>
        <v>6.6596325293690386E-3</v>
      </c>
      <c r="TC150" s="68">
        <f t="shared" si="897"/>
        <v>0.53777557592271497</v>
      </c>
      <c r="TD150" s="68"/>
      <c r="TE150" s="15">
        <f t="shared" si="898"/>
        <v>2.9794871794871796</v>
      </c>
      <c r="TG150" s="417">
        <v>0.26</v>
      </c>
      <c r="TH150" s="68">
        <f t="shared" si="899"/>
        <v>-0.13188647746243734</v>
      </c>
      <c r="TI150" s="68">
        <f t="shared" si="900"/>
        <v>-0.13367388846783107</v>
      </c>
      <c r="TJ150" s="68">
        <f t="shared" si="901"/>
        <v>0.18181818181818185</v>
      </c>
      <c r="TK150" s="68"/>
      <c r="TL150" s="15">
        <f t="shared" si="902"/>
        <v>0.53392330383480824</v>
      </c>
      <c r="TN150" s="13">
        <v>90.52</v>
      </c>
      <c r="TO150" s="68">
        <f t="shared" si="903"/>
        <v>1.1170688114387846E-2</v>
      </c>
      <c r="TP150" s="68">
        <f t="shared" si="904"/>
        <v>9.3832771089941164E-3</v>
      </c>
      <c r="TQ150" s="68">
        <f t="shared" si="905"/>
        <v>0.31940851085538541</v>
      </c>
      <c r="TR150" s="68"/>
      <c r="TS150" s="15">
        <f t="shared" si="906"/>
        <v>2.042689075630252</v>
      </c>
      <c r="TU150" s="417">
        <v>3.29</v>
      </c>
      <c r="TV150" s="68">
        <f t="shared" si="907"/>
        <v>-1.7910447761194045E-2</v>
      </c>
      <c r="TW150" s="68">
        <f t="shared" si="908"/>
        <v>-1.9697858766587775E-2</v>
      </c>
      <c r="TX150" s="68">
        <f t="shared" si="909"/>
        <v>-0.25396825396825401</v>
      </c>
      <c r="TY150" s="68"/>
      <c r="TZ150" s="15">
        <f t="shared" si="910"/>
        <v>0.92397660818713456</v>
      </c>
      <c r="UB150" s="13"/>
      <c r="UC150" s="68">
        <f t="shared" si="911"/>
        <v>0</v>
      </c>
      <c r="UD150" s="68">
        <f t="shared" si="912"/>
        <v>-1.7874110053937302E-3</v>
      </c>
      <c r="UE150" s="68">
        <f t="shared" si="913"/>
        <v>0</v>
      </c>
      <c r="UF150" s="68"/>
      <c r="UG150" s="15">
        <f t="shared" si="914"/>
        <v>0</v>
      </c>
      <c r="UI150" s="417"/>
      <c r="UJ150" s="68">
        <f t="shared" si="915"/>
        <v>0</v>
      </c>
      <c r="UK150" s="68">
        <f t="shared" si="916"/>
        <v>-1.7874110053937302E-3</v>
      </c>
      <c r="UL150" s="68">
        <f t="shared" si="917"/>
        <v>0</v>
      </c>
      <c r="UM150" s="68"/>
      <c r="UN150" s="15">
        <f t="shared" si="918"/>
        <v>0</v>
      </c>
      <c r="UP150" s="417"/>
      <c r="UQ150" s="68">
        <f t="shared" si="919"/>
        <v>0</v>
      </c>
      <c r="UR150" s="68">
        <f t="shared" si="920"/>
        <v>-1.7874110053937302E-3</v>
      </c>
      <c r="US150" s="68">
        <f t="shared" si="921"/>
        <v>0</v>
      </c>
      <c r="UT150" s="68"/>
      <c r="UU150" s="15">
        <f t="shared" si="922"/>
        <v>0</v>
      </c>
      <c r="UW150" s="417"/>
      <c r="UX150" s="68">
        <f t="shared" si="923"/>
        <v>0</v>
      </c>
      <c r="UY150" s="68">
        <f t="shared" si="924"/>
        <v>-1.7874110053937302E-3</v>
      </c>
      <c r="UZ150" s="68">
        <f t="shared" si="925"/>
        <v>0</v>
      </c>
      <c r="VA150" s="68"/>
      <c r="VB150" s="15">
        <f t="shared" si="926"/>
        <v>0</v>
      </c>
      <c r="VD150" s="417"/>
      <c r="VE150" s="68">
        <f t="shared" si="927"/>
        <v>0</v>
      </c>
      <c r="VF150" s="68">
        <f t="shared" si="928"/>
        <v>-1.7874110053937302E-3</v>
      </c>
      <c r="VG150" s="68">
        <f t="shared" si="929"/>
        <v>0</v>
      </c>
      <c r="VH150" s="68"/>
      <c r="VI150" s="15">
        <f t="shared" si="930"/>
        <v>0</v>
      </c>
      <c r="VM150" s="21">
        <f t="shared" si="931"/>
        <v>1.3525537784207817E-3</v>
      </c>
      <c r="VN150" s="49"/>
      <c r="VO150" s="21">
        <f t="shared" si="932"/>
        <v>1.2088749247142454</v>
      </c>
      <c r="VP150" s="14"/>
      <c r="VQ150" s="21">
        <f t="shared" si="933"/>
        <v>0.62452623824418341</v>
      </c>
    </row>
    <row r="151" spans="1:589" ht="15.75" customHeight="1" x14ac:dyDescent="0.2">
      <c r="A151" s="127">
        <v>45866</v>
      </c>
      <c r="B151" s="4">
        <f t="shared" si="666"/>
        <v>45866</v>
      </c>
      <c r="C151" s="13">
        <v>44837.56</v>
      </c>
      <c r="D151" s="138">
        <f t="shared" si="667"/>
        <v>-64.360000000000582</v>
      </c>
      <c r="E151" s="68">
        <f t="shared" si="668"/>
        <v>-1.4333462800699968E-3</v>
      </c>
      <c r="F151" s="15">
        <f t="shared" si="669"/>
        <v>5.3904854760529079E-2</v>
      </c>
      <c r="G151" s="13">
        <v>6389.79</v>
      </c>
      <c r="H151" s="138">
        <f t="shared" si="670"/>
        <v>1.1499999999996362</v>
      </c>
      <c r="I151" s="68">
        <f t="shared" si="671"/>
        <v>1.8000701244703663E-4</v>
      </c>
      <c r="J151" s="15">
        <f t="shared" si="672"/>
        <v>8.6397818291868045E-2</v>
      </c>
      <c r="K151" s="13">
        <v>21178.58</v>
      </c>
      <c r="L151" s="138">
        <f t="shared" si="673"/>
        <v>70.260000000002037</v>
      </c>
      <c r="M151" s="68">
        <f t="shared" si="674"/>
        <v>3.3285453318881862E-3</v>
      </c>
      <c r="N151" s="15">
        <f t="shared" si="675"/>
        <v>9.6722609484127822E-2</v>
      </c>
      <c r="O151" s="13">
        <v>2256.73</v>
      </c>
      <c r="P151" s="138">
        <f t="shared" si="676"/>
        <v>-4.3400000000001455</v>
      </c>
      <c r="Q151" s="68">
        <f t="shared" si="677"/>
        <v>-1.9194452184143548E-3</v>
      </c>
      <c r="R151" s="15">
        <f t="shared" si="678"/>
        <v>1.1913943394196005E-2</v>
      </c>
      <c r="S151" s="18">
        <f t="shared" si="679"/>
        <v>3.0268534720413525E-4</v>
      </c>
      <c r="T151" s="121">
        <f t="shared" si="680"/>
        <v>271.01120702603049</v>
      </c>
      <c r="U151" s="121">
        <f t="shared" si="681"/>
        <v>271.01120702603049</v>
      </c>
      <c r="V151" s="134">
        <f t="shared" si="682"/>
        <v>2.2342469000183554E-4</v>
      </c>
      <c r="W151" s="21">
        <f t="shared" si="934"/>
        <v>4.7509632739079495E-2</v>
      </c>
      <c r="X151" s="18">
        <f t="shared" si="683"/>
        <v>3.8940211462717836E-5</v>
      </c>
      <c r="Y151" s="354">
        <f>121373.84-23282.64</f>
        <v>98091.199999999997</v>
      </c>
      <c r="Z151" s="15">
        <v>1.9999999999999999E-6</v>
      </c>
      <c r="AA151" s="29">
        <f t="shared" si="684"/>
        <v>-2.2142469000183555E-4</v>
      </c>
      <c r="AC151" s="13">
        <v>246.51</v>
      </c>
      <c r="AD151" s="68">
        <f t="shared" si="685"/>
        <v>4.5232273838630207E-3</v>
      </c>
      <c r="AE151" s="68">
        <f t="shared" si="935"/>
        <v>4.2998026938611848E-3</v>
      </c>
      <c r="AF151" s="68">
        <f t="shared" si="686"/>
        <v>0.49608545244886798</v>
      </c>
      <c r="AG151" s="68"/>
      <c r="AH151" s="15">
        <f t="shared" si="687"/>
        <v>8.5134480785314978E-2</v>
      </c>
      <c r="AJ151" s="13">
        <v>23.81</v>
      </c>
      <c r="AK151" s="68">
        <f t="shared" si="688"/>
        <v>1.6827934371055593E-3</v>
      </c>
      <c r="AL151" s="68">
        <f t="shared" si="936"/>
        <v>1.4593687471037239E-3</v>
      </c>
      <c r="AM151" s="68">
        <f t="shared" si="689"/>
        <v>0.28010752688172025</v>
      </c>
      <c r="AN151" s="68"/>
      <c r="AO151" s="15">
        <f t="shared" si="690"/>
        <v>0.13219210651450297</v>
      </c>
      <c r="AQ151" s="13">
        <v>23</v>
      </c>
      <c r="AR151" s="68">
        <f t="shared" si="691"/>
        <v>2.1786492374727979E-3</v>
      </c>
      <c r="AS151" s="68">
        <f t="shared" si="937"/>
        <v>1.9552245474709624E-3</v>
      </c>
      <c r="AT151" s="68">
        <f t="shared" si="692"/>
        <v>0.33178922987840187</v>
      </c>
      <c r="AU151" s="68"/>
      <c r="AV151" s="15">
        <f t="shared" si="693"/>
        <v>7.1262226362366149E-2</v>
      </c>
      <c r="AX151" s="13">
        <v>222.02</v>
      </c>
      <c r="AY151" s="68">
        <f t="shared" si="694"/>
        <v>1.8019641409145178E-4</v>
      </c>
      <c r="AZ151" s="68">
        <f t="shared" si="938"/>
        <v>-4.322827591038376E-5</v>
      </c>
      <c r="BA151" s="68">
        <f t="shared" si="695"/>
        <v>0.65563012677106647</v>
      </c>
      <c r="BB151" s="68"/>
      <c r="BC151" s="15">
        <f t="shared" si="696"/>
        <v>8.7320632744012985E-2</v>
      </c>
      <c r="BE151" s="13">
        <v>80.94</v>
      </c>
      <c r="BF151" s="68">
        <f t="shared" si="697"/>
        <v>-4.550485795105209E-3</v>
      </c>
      <c r="BG151" s="68">
        <f t="shared" si="939"/>
        <v>-4.7739104851070449E-3</v>
      </c>
      <c r="BH151" s="68"/>
      <c r="BI151" s="68"/>
      <c r="BJ151" s="15">
        <f t="shared" si="698"/>
        <v>9.8683317496945783E-2</v>
      </c>
      <c r="BL151" s="13">
        <v>76.290000000000006</v>
      </c>
      <c r="BM151" s="68">
        <f t="shared" si="699"/>
        <v>-7.85854616895718E-4</v>
      </c>
      <c r="BN151" s="68">
        <f t="shared" si="940"/>
        <v>-1.0092793068975535E-3</v>
      </c>
      <c r="BO151" s="68">
        <f t="shared" si="700"/>
        <v>0.28477601886156961</v>
      </c>
      <c r="BP151" s="68"/>
      <c r="BQ151" s="15">
        <f t="shared" si="701"/>
        <v>0.14946511978303451</v>
      </c>
      <c r="BS151" s="13">
        <v>44.65</v>
      </c>
      <c r="BT151" s="68">
        <f t="shared" si="702"/>
        <v>4.2735042735042219E-3</v>
      </c>
      <c r="BU151" s="68">
        <f t="shared" si="941"/>
        <v>4.050079583502386E-3</v>
      </c>
      <c r="BV151" s="68">
        <f t="shared" si="703"/>
        <v>0.19833601717659691</v>
      </c>
      <c r="BW151" s="68"/>
      <c r="BX151" s="15">
        <f t="shared" si="704"/>
        <v>0.16732026143790846</v>
      </c>
      <c r="BZ151" s="13"/>
      <c r="CA151" s="68">
        <f t="shared" si="705"/>
        <v>0</v>
      </c>
      <c r="CB151" s="68">
        <f t="shared" si="942"/>
        <v>0</v>
      </c>
      <c r="CC151" s="68">
        <f t="shared" si="706"/>
        <v>0</v>
      </c>
      <c r="CD151" s="68"/>
      <c r="CE151" s="15">
        <f t="shared" si="707"/>
        <v>0</v>
      </c>
      <c r="CG151" s="13">
        <v>31.29</v>
      </c>
      <c r="CH151" s="68">
        <f t="shared" si="708"/>
        <v>3.5279025016035736E-3</v>
      </c>
      <c r="CI151" s="68">
        <f t="shared" si="943"/>
        <v>3.3044778116017382E-3</v>
      </c>
      <c r="CJ151" s="68">
        <f t="shared" si="709"/>
        <v>3.5064505458154108E-2</v>
      </c>
      <c r="CK151" s="68"/>
      <c r="CL151" s="15">
        <f t="shared" si="710"/>
        <v>-8.9348079161816071E-2</v>
      </c>
      <c r="CN151" s="13">
        <v>33.85</v>
      </c>
      <c r="CO151" s="68">
        <f t="shared" si="711"/>
        <v>-1.4749262536872319E-3</v>
      </c>
      <c r="CP151" s="68">
        <f t="shared" si="944"/>
        <v>-1.6983509436890674E-3</v>
      </c>
      <c r="CQ151" s="68">
        <f t="shared" si="712"/>
        <v>8.0089342693044088E-2</v>
      </c>
      <c r="CR151" s="68"/>
      <c r="CS151" s="15">
        <f t="shared" si="713"/>
        <v>1.135345085150889E-2</v>
      </c>
      <c r="CU151" s="13">
        <v>38.33</v>
      </c>
      <c r="CV151" s="68">
        <f t="shared" si="714"/>
        <v>-1.5629070070331407E-3</v>
      </c>
      <c r="CW151" s="68">
        <f t="shared" si="945"/>
        <v>-1.7863316970349761E-3</v>
      </c>
      <c r="CX151" s="68">
        <f t="shared" si="715"/>
        <v>0.19222395023328148</v>
      </c>
      <c r="CY151" s="68"/>
      <c r="CZ151" s="15">
        <f t="shared" si="716"/>
        <v>2.816523605150207E-2</v>
      </c>
      <c r="DB151" s="13">
        <v>20.85</v>
      </c>
      <c r="DC151" s="68">
        <f t="shared" si="717"/>
        <v>-2.8694404591104125E-3</v>
      </c>
      <c r="DD151" s="68">
        <f t="shared" si="946"/>
        <v>-3.0928651491122479E-3</v>
      </c>
      <c r="DE151" s="68">
        <f t="shared" si="718"/>
        <v>-4.6639231824416989E-2</v>
      </c>
      <c r="DF151" s="68"/>
      <c r="DG151" s="15">
        <f t="shared" si="719"/>
        <v>2.4066797642436247E-2</v>
      </c>
      <c r="DI151" s="13">
        <v>49.67</v>
      </c>
      <c r="DJ151" s="68">
        <f t="shared" si="720"/>
        <v>-1.6045958795562504E-2</v>
      </c>
      <c r="DK151" s="68">
        <f t="shared" si="947"/>
        <v>-1.6269383485564341E-2</v>
      </c>
      <c r="DL151" s="68">
        <f t="shared" si="721"/>
        <v>0.12502831257078151</v>
      </c>
      <c r="DM151" s="68"/>
      <c r="DN151" s="15">
        <f t="shared" si="722"/>
        <v>0.17813092979127149</v>
      </c>
      <c r="DP151" s="13">
        <v>43.74</v>
      </c>
      <c r="DQ151" s="68">
        <f t="shared" si="723"/>
        <v>-5.2308392085512138E-3</v>
      </c>
      <c r="DR151" s="68">
        <f t="shared" si="948"/>
        <v>-5.4542638985530497E-3</v>
      </c>
      <c r="DS151" s="68"/>
      <c r="DT151" s="68"/>
      <c r="DU151" s="15">
        <f t="shared" si="724"/>
        <v>0.14863445378151272</v>
      </c>
      <c r="DV151" s="18"/>
      <c r="DW151" s="13">
        <v>37.42</v>
      </c>
      <c r="DX151" s="68">
        <f t="shared" si="725"/>
        <v>1.6571583808747608E-2</v>
      </c>
      <c r="DY151" s="68">
        <f t="shared" si="949"/>
        <v>1.6348159118745771E-2</v>
      </c>
      <c r="DZ151" s="68">
        <f t="shared" si="726"/>
        <v>0.99679829242262563</v>
      </c>
      <c r="EA151" s="68"/>
      <c r="EB151" s="15">
        <f t="shared" si="727"/>
        <v>0.11801613385121013</v>
      </c>
      <c r="ED151" s="13">
        <v>40.25</v>
      </c>
      <c r="EE151" s="68">
        <f t="shared" si="728"/>
        <v>7.5093867334166996E-3</v>
      </c>
      <c r="EF151" s="68">
        <f t="shared" si="950"/>
        <v>7.2859620434148637E-3</v>
      </c>
      <c r="EG151" s="68">
        <f t="shared" si="729"/>
        <v>0.91393247741321915</v>
      </c>
      <c r="EH151" s="68"/>
      <c r="EI151" s="15">
        <f t="shared" si="730"/>
        <v>9.1377440347071515E-2</v>
      </c>
      <c r="EK151" s="13">
        <v>129.72</v>
      </c>
      <c r="EL151" s="68">
        <f t="shared" si="731"/>
        <v>3.5587188612100262E-3</v>
      </c>
      <c r="EM151" s="68">
        <f t="shared" si="951"/>
        <v>3.3352941712081908E-3</v>
      </c>
      <c r="EN151" s="68">
        <f t="shared" si="732"/>
        <v>1.0099163309575454</v>
      </c>
      <c r="EO151" s="68"/>
      <c r="EP151" s="15">
        <f t="shared" si="733"/>
        <v>0.16549865229110514</v>
      </c>
      <c r="ER151" s="13">
        <v>40.21</v>
      </c>
      <c r="ES151" s="68">
        <f t="shared" si="734"/>
        <v>0</v>
      </c>
      <c r="ET151" s="68">
        <f t="shared" si="952"/>
        <v>-2.2342469000183554E-4</v>
      </c>
      <c r="EU151" s="68">
        <f t="shared" si="735"/>
        <v>0.15181896304783743</v>
      </c>
      <c r="EV151" s="68"/>
      <c r="EW151" s="15">
        <f t="shared" si="736"/>
        <v>3.3941887374646443E-2</v>
      </c>
      <c r="EY151" s="13">
        <v>38.56</v>
      </c>
      <c r="EZ151" s="68">
        <f t="shared" si="737"/>
        <v>-2.1071337903021028E-2</v>
      </c>
      <c r="FA151" s="68">
        <f t="shared" si="953"/>
        <v>-2.1294762593022865E-2</v>
      </c>
      <c r="FB151" s="68"/>
      <c r="FC151" s="68"/>
      <c r="FD151" s="15">
        <f t="shared" si="738"/>
        <v>0.5687550854353135</v>
      </c>
      <c r="FF151" s="13">
        <v>59.61</v>
      </c>
      <c r="FG151" s="68">
        <f t="shared" si="739"/>
        <v>1.5675583574714633E-2</v>
      </c>
      <c r="FH151" s="68">
        <f t="shared" si="954"/>
        <v>1.5452158884712798E-2</v>
      </c>
      <c r="FI151" s="68">
        <f t="shared" si="740"/>
        <v>8.970886932972261E-3</v>
      </c>
      <c r="FJ151" s="68"/>
      <c r="FK151" s="15">
        <f t="shared" si="741"/>
        <v>4.9656629688325418E-2</v>
      </c>
      <c r="FM151" s="13">
        <v>204.71</v>
      </c>
      <c r="FN151" s="68">
        <f t="shared" si="742"/>
        <v>-4.957954600690137E-3</v>
      </c>
      <c r="FO151" s="68">
        <f t="shared" si="955"/>
        <v>-5.1813792906919729E-3</v>
      </c>
      <c r="FP151" s="68">
        <f t="shared" si="743"/>
        <v>0.76049191606467148</v>
      </c>
      <c r="FQ151" s="68"/>
      <c r="FR151" s="15">
        <f t="shared" si="744"/>
        <v>0.12688539028955198</v>
      </c>
      <c r="FT151" s="13">
        <v>90.35</v>
      </c>
      <c r="FU151" s="68">
        <f t="shared" si="745"/>
        <v>-1.5687983440462051E-2</v>
      </c>
      <c r="FV151" s="68">
        <f t="shared" si="956"/>
        <v>-1.5911408130463888E-2</v>
      </c>
      <c r="FW151" s="68">
        <f t="shared" si="746"/>
        <v>2.6354651823241999E-2</v>
      </c>
      <c r="FX151" s="68"/>
      <c r="FY151" s="15">
        <f t="shared" si="747"/>
        <v>1.8851186515855785E-3</v>
      </c>
      <c r="GA151" s="13">
        <v>18.32</v>
      </c>
      <c r="GB151" s="68">
        <f t="shared" si="748"/>
        <v>-5.4288816503800987E-3</v>
      </c>
      <c r="GC151" s="68">
        <f t="shared" si="957"/>
        <v>-5.6523063403819346E-3</v>
      </c>
      <c r="GD151" s="68"/>
      <c r="GE151" s="68"/>
      <c r="GF151" s="15">
        <f t="shared" si="749"/>
        <v>5.1061388410786036E-2</v>
      </c>
      <c r="GG151" s="18"/>
      <c r="GH151" s="13">
        <v>19.36</v>
      </c>
      <c r="GI151" s="68">
        <f t="shared" si="750"/>
        <v>-1.0224948875255588E-2</v>
      </c>
      <c r="GJ151" s="68">
        <f t="shared" si="958"/>
        <v>-1.0448373565257423E-2</v>
      </c>
      <c r="GK151" s="68">
        <f t="shared" si="751"/>
        <v>7.2840790842872306E-3</v>
      </c>
      <c r="GL151" s="68"/>
      <c r="GM151" s="15">
        <f t="shared" si="752"/>
        <v>2.4338624338624385E-2</v>
      </c>
      <c r="GO151" s="13">
        <v>25.65</v>
      </c>
      <c r="GP151" s="68">
        <f t="shared" si="753"/>
        <v>-8.50405875531513E-3</v>
      </c>
      <c r="GQ151" s="68">
        <f t="shared" si="959"/>
        <v>-8.727483445316965E-3</v>
      </c>
      <c r="GR151" s="68"/>
      <c r="GS151" s="68"/>
      <c r="GT151" s="15">
        <f t="shared" si="754"/>
        <v>-5.8715596330275281E-2</v>
      </c>
      <c r="GV151" s="13">
        <v>16.12</v>
      </c>
      <c r="GW151" s="68">
        <f t="shared" si="755"/>
        <v>-3.708281829418957E-3</v>
      </c>
      <c r="GX151" s="68">
        <f t="shared" si="960"/>
        <v>-3.9317065194207929E-3</v>
      </c>
      <c r="GY151" s="68">
        <f t="shared" si="756"/>
        <v>0.36033755274261614</v>
      </c>
      <c r="GZ151" s="68"/>
      <c r="HA151" s="15">
        <f t="shared" si="757"/>
        <v>0.17492711370262393</v>
      </c>
      <c r="HD151" s="13">
        <v>325.58999999999997</v>
      </c>
      <c r="HE151" s="68">
        <f t="shared" si="758"/>
        <v>3.0152502689362693E-2</v>
      </c>
      <c r="HF151" s="68">
        <f t="shared" si="961"/>
        <v>2.9929077999360856E-2</v>
      </c>
      <c r="HG151" s="68">
        <f t="shared" si="759"/>
        <v>0.82905454749733154</v>
      </c>
      <c r="HH151" s="68"/>
      <c r="HI151" s="15">
        <f t="shared" si="760"/>
        <v>-0.19376485736925517</v>
      </c>
      <c r="HK151" s="13">
        <v>59.36</v>
      </c>
      <c r="HL151" s="68">
        <f t="shared" si="761"/>
        <v>-6.8596285762088614E-3</v>
      </c>
      <c r="HM151" s="68">
        <f t="shared" si="962"/>
        <v>-7.0830532662106973E-3</v>
      </c>
      <c r="HN151" s="68">
        <f t="shared" si="762"/>
        <v>22.935483870967744</v>
      </c>
      <c r="HO151" s="68"/>
      <c r="HP151" s="15">
        <f t="shared" si="763"/>
        <v>1.2501895375284309</v>
      </c>
      <c r="HR151" s="13">
        <v>111.47</v>
      </c>
      <c r="HS151" s="68">
        <f t="shared" si="764"/>
        <v>9.6920289855071846E-3</v>
      </c>
      <c r="HT151" s="68">
        <f t="shared" si="963"/>
        <v>9.4686042955053496E-3</v>
      </c>
      <c r="HU151" s="68">
        <f t="shared" si="765"/>
        <v>2.0623626373626371</v>
      </c>
      <c r="HV151" s="68"/>
      <c r="HW151" s="15">
        <f t="shared" si="766"/>
        <v>3.6255461559914527E-2</v>
      </c>
      <c r="HY151" s="13">
        <v>176.76900000000001</v>
      </c>
      <c r="HZ151" s="68">
        <f t="shared" si="767"/>
        <v>1.8841498559077841E-2</v>
      </c>
      <c r="IA151" s="68">
        <f t="shared" si="964"/>
        <v>1.8618073869076004E-2</v>
      </c>
      <c r="IB151" s="68">
        <f t="shared" si="768"/>
        <v>0.66920679886685552</v>
      </c>
      <c r="IC151" s="68"/>
      <c r="ID151" s="15">
        <f t="shared" si="769"/>
        <v>0.31632288331223485</v>
      </c>
      <c r="IF151" s="13">
        <v>294.3</v>
      </c>
      <c r="IG151" s="68">
        <f t="shared" si="770"/>
        <v>1.4198083947894426E-2</v>
      </c>
      <c r="IH151" s="68">
        <f t="shared" si="965"/>
        <v>1.3974659257892591E-2</v>
      </c>
      <c r="II151" s="68">
        <f t="shared" si="771"/>
        <v>0.68171428571428583</v>
      </c>
      <c r="IJ151" s="68"/>
      <c r="IK151" s="15">
        <f t="shared" si="772"/>
        <v>0.26940993788819878</v>
      </c>
      <c r="IM151" s="13">
        <v>262.49</v>
      </c>
      <c r="IN151" s="68">
        <f t="shared" si="773"/>
        <v>-8.7984291216674886E-3</v>
      </c>
      <c r="IO151" s="68">
        <f t="shared" si="966"/>
        <v>-9.0218538116693236E-3</v>
      </c>
      <c r="IP151" s="68">
        <f t="shared" si="774"/>
        <v>4.1257566881468462</v>
      </c>
      <c r="IQ151" s="68"/>
      <c r="IR151" s="15">
        <f t="shared" si="775"/>
        <v>0.39987200682630269</v>
      </c>
      <c r="IT151" s="13">
        <v>79.14</v>
      </c>
      <c r="IU151" s="68">
        <f t="shared" si="776"/>
        <v>-5.778894472361731E-3</v>
      </c>
      <c r="IV151" s="68">
        <f t="shared" si="967"/>
        <v>-6.0023191623635669E-3</v>
      </c>
      <c r="IW151" s="68">
        <f t="shared" si="777"/>
        <v>3.3364383561643836</v>
      </c>
      <c r="IX151" s="68"/>
      <c r="IY151" s="15">
        <f t="shared" si="778"/>
        <v>0.53998832457676593</v>
      </c>
      <c r="JA151" s="13">
        <v>717.63</v>
      </c>
      <c r="JB151" s="68">
        <f t="shared" si="779"/>
        <v>6.9456137396868801E-3</v>
      </c>
      <c r="JC151" s="68">
        <f t="shared" si="968"/>
        <v>6.7221890496850442E-3</v>
      </c>
      <c r="JD151" s="68">
        <f t="shared" si="780"/>
        <v>0.45151699029126219</v>
      </c>
      <c r="JE151" s="68"/>
      <c r="JF151" s="15">
        <f t="shared" si="781"/>
        <v>0.22564943382692013</v>
      </c>
      <c r="JH151" s="13">
        <v>512.5</v>
      </c>
      <c r="JI151" s="68">
        <f t="shared" si="782"/>
        <v>-2.3554145334917292E-3</v>
      </c>
      <c r="JJ151" s="68">
        <f t="shared" si="969"/>
        <v>-2.5788392234935647E-3</v>
      </c>
      <c r="JK151" s="68">
        <f t="shared" si="783"/>
        <v>0.26017359659691658</v>
      </c>
      <c r="JL151" s="68"/>
      <c r="JM151" s="15">
        <f t="shared" si="784"/>
        <v>0.21589561091340451</v>
      </c>
      <c r="JO151" s="13">
        <v>18.260000000000002</v>
      </c>
      <c r="JP151" s="68">
        <f t="shared" si="785"/>
        <v>-8.1026673376950145E-2</v>
      </c>
      <c r="JQ151" s="68">
        <f t="shared" si="970"/>
        <v>-8.1250098066951978E-2</v>
      </c>
      <c r="JR151" s="68">
        <f t="shared" si="786"/>
        <v>-0.38383667960182216</v>
      </c>
      <c r="JS151" s="68"/>
      <c r="JT151" s="15">
        <f t="shared" si="787"/>
        <v>0.79195289499509347</v>
      </c>
      <c r="JV151" s="13">
        <v>2.2200000000000002</v>
      </c>
      <c r="JW151" s="68">
        <f t="shared" si="788"/>
        <v>0</v>
      </c>
      <c r="JX151" s="68">
        <f t="shared" si="971"/>
        <v>-2.2342469000183554E-4</v>
      </c>
      <c r="JY151" s="68">
        <f t="shared" si="789"/>
        <v>-0.12252964426877457</v>
      </c>
      <c r="JZ151" s="68"/>
      <c r="KA151" s="15">
        <f t="shared" si="790"/>
        <v>0.23333333333333342</v>
      </c>
      <c r="KC151" s="26">
        <v>19.57</v>
      </c>
      <c r="KD151" s="68">
        <f t="shared" si="791"/>
        <v>2.4607329842931874E-2</v>
      </c>
      <c r="KE151" s="68">
        <f t="shared" si="972"/>
        <v>2.4383905152930038E-2</v>
      </c>
      <c r="KF151" s="68">
        <f t="shared" si="792"/>
        <v>4.620123203285414E-3</v>
      </c>
      <c r="KG151" s="68"/>
      <c r="KH151" s="15">
        <f t="shared" si="793"/>
        <v>-0.11767357980162306</v>
      </c>
      <c r="KI151" s="18"/>
      <c r="KJ151" s="13">
        <v>107.95</v>
      </c>
      <c r="KK151" s="68">
        <f t="shared" si="794"/>
        <v>6.6488836198379808E-2</v>
      </c>
      <c r="KL151" s="68">
        <f t="shared" si="973"/>
        <v>6.6265411508377975E-2</v>
      </c>
      <c r="KM151" s="68">
        <f t="shared" si="795"/>
        <v>4.1161137440758289</v>
      </c>
      <c r="KN151" s="68"/>
      <c r="KO151" s="15">
        <f t="shared" si="796"/>
        <v>0.6061597976491595</v>
      </c>
      <c r="KQ151" s="13">
        <v>1.8080000000000001</v>
      </c>
      <c r="KR151" s="68">
        <f t="shared" si="797"/>
        <v>-1.2021857923497277E-2</v>
      </c>
      <c r="KS151" s="68">
        <f t="shared" si="974"/>
        <v>-1.2245282613499112E-2</v>
      </c>
      <c r="KT151" s="68">
        <f t="shared" si="798"/>
        <v>-0.3099236641221374</v>
      </c>
      <c r="KU151" s="68"/>
      <c r="KV151" s="15">
        <f t="shared" si="799"/>
        <v>0.79009900990099013</v>
      </c>
      <c r="KW151" s="18"/>
      <c r="KX151" s="13">
        <v>53.08</v>
      </c>
      <c r="KY151" s="68">
        <f t="shared" si="800"/>
        <v>1.6984336667295017E-3</v>
      </c>
      <c r="KZ151" s="68">
        <f t="shared" si="975"/>
        <v>1.4750089767276663E-3</v>
      </c>
      <c r="LA151" s="68">
        <f t="shared" si="801"/>
        <v>-0.26206033643820392</v>
      </c>
      <c r="LB151" s="68"/>
      <c r="LC151" s="15">
        <f t="shared" si="802"/>
        <v>1.2387178405735975</v>
      </c>
      <c r="LD151" s="18"/>
      <c r="LE151" s="26">
        <v>51.91</v>
      </c>
      <c r="LF151" s="68">
        <f t="shared" si="803"/>
        <v>-5.3650124544932197E-3</v>
      </c>
      <c r="LG151" s="68">
        <f t="shared" si="976"/>
        <v>-5.5884371444950556E-3</v>
      </c>
      <c r="LH151" s="68">
        <f t="shared" si="804"/>
        <v>0.44878593357521629</v>
      </c>
      <c r="LI151" s="68"/>
      <c r="LJ151" s="15">
        <f t="shared" si="805"/>
        <v>0.12578616352201252</v>
      </c>
      <c r="LL151" s="13">
        <v>123.74</v>
      </c>
      <c r="LM151" s="68">
        <f t="shared" si="806"/>
        <v>-2.4517146235711468E-2</v>
      </c>
      <c r="LN151" s="68">
        <f t="shared" si="977"/>
        <v>-2.4740570925713305E-2</v>
      </c>
      <c r="LO151" s="68">
        <f t="shared" si="807"/>
        <v>0.41417142857142852</v>
      </c>
      <c r="LP151" s="68"/>
      <c r="LQ151" s="15">
        <f t="shared" si="808"/>
        <v>0.58215062012530372</v>
      </c>
      <c r="LS151" s="13">
        <v>15.71</v>
      </c>
      <c r="LT151" s="68">
        <f t="shared" si="809"/>
        <v>-2.3617153511497763E-2</v>
      </c>
      <c r="LU151" s="68">
        <f t="shared" si="978"/>
        <v>-2.3840578201499599E-2</v>
      </c>
      <c r="LV151" s="68"/>
      <c r="LW151" s="68"/>
      <c r="LX151" s="15">
        <f t="shared" si="810"/>
        <v>0.69837837837837846</v>
      </c>
      <c r="LZ151" s="13">
        <v>14.03</v>
      </c>
      <c r="MA151" s="68">
        <f t="shared" si="811"/>
        <v>-8.4805653710248053E-3</v>
      </c>
      <c r="MB151" s="68">
        <f t="shared" si="979"/>
        <v>-8.7039900610266403E-3</v>
      </c>
      <c r="MC151" s="68">
        <f t="shared" si="812"/>
        <v>-0.36943820224719104</v>
      </c>
      <c r="MD151" s="68"/>
      <c r="ME151" s="15">
        <f t="shared" si="813"/>
        <v>4.0801186943620095E-2</v>
      </c>
      <c r="MG151" s="13">
        <v>75.5</v>
      </c>
      <c r="MH151" s="68">
        <f t="shared" si="814"/>
        <v>0</v>
      </c>
      <c r="MI151" s="68">
        <f t="shared" si="980"/>
        <v>-2.2342469000183554E-4</v>
      </c>
      <c r="MJ151" s="68">
        <f t="shared" si="815"/>
        <v>9.1752021563342314</v>
      </c>
      <c r="MK151" s="68"/>
      <c r="ML151" s="15">
        <f t="shared" si="816"/>
        <v>2.5562882713141777</v>
      </c>
      <c r="MN151" s="13">
        <v>149.83000000000001</v>
      </c>
      <c r="MO151" s="68">
        <f t="shared" si="817"/>
        <v>1.2638550959718872E-2</v>
      </c>
      <c r="MP151" s="68">
        <f t="shared" si="981"/>
        <v>1.2415126269717037E-2</v>
      </c>
      <c r="MQ151" s="68">
        <f t="shared" si="818"/>
        <v>0.19007148530579829</v>
      </c>
      <c r="MR151" s="68"/>
      <c r="MS151" s="15">
        <f t="shared" si="819"/>
        <v>0.345093814525541</v>
      </c>
      <c r="MU151" s="13">
        <v>15.88</v>
      </c>
      <c r="MV151" s="68">
        <f t="shared" si="820"/>
        <v>-2.0357803824799511E-2</v>
      </c>
      <c r="MW151" s="68">
        <f t="shared" si="982"/>
        <v>-2.0581228514801347E-2</v>
      </c>
      <c r="MX151" s="68">
        <f t="shared" si="821"/>
        <v>-0.23909918543363679</v>
      </c>
      <c r="MY151" s="68"/>
      <c r="MZ151" s="15">
        <f t="shared" si="822"/>
        <v>0.48828491096532339</v>
      </c>
      <c r="NB151" s="13">
        <v>270.61</v>
      </c>
      <c r="NC151" s="68">
        <f t="shared" si="823"/>
        <v>-3.6083802790970267E-3</v>
      </c>
      <c r="ND151" s="68">
        <f t="shared" si="983"/>
        <v>-3.8318049690988622E-3</v>
      </c>
      <c r="NE151" s="68">
        <f t="shared" si="824"/>
        <v>0.99756403631800405</v>
      </c>
      <c r="NF151" s="68"/>
      <c r="NG151" s="15">
        <f t="shared" si="825"/>
        <v>0.62245938005875667</v>
      </c>
      <c r="NI151" s="13">
        <v>5.98</v>
      </c>
      <c r="NJ151" s="68">
        <f t="shared" si="826"/>
        <v>-2.6058631921823984E-2</v>
      </c>
      <c r="NK151" s="68">
        <f t="shared" si="984"/>
        <v>-2.6282056611825821E-2</v>
      </c>
      <c r="NL151" s="68">
        <f t="shared" si="827"/>
        <v>-0.95252084160381101</v>
      </c>
      <c r="NM151" s="68"/>
      <c r="NN151" s="15">
        <f t="shared" si="828"/>
        <v>0.22040816326530613</v>
      </c>
      <c r="NP151" s="13">
        <v>647.66</v>
      </c>
      <c r="NQ151" s="68">
        <f t="shared" si="829"/>
        <v>4.7627173862454216E-3</v>
      </c>
      <c r="NR151" s="68">
        <f t="shared" si="985"/>
        <v>4.5392926962435857E-3</v>
      </c>
      <c r="NS151" s="68">
        <f t="shared" si="830"/>
        <v>3.9345523809523808</v>
      </c>
      <c r="NT151" s="68"/>
      <c r="NU151" s="15">
        <f t="shared" si="831"/>
        <v>0.96899036269114991</v>
      </c>
      <c r="NW151" s="13">
        <v>192.58</v>
      </c>
      <c r="NX151" s="68">
        <f t="shared" si="832"/>
        <v>-3.1059115850501826E-3</v>
      </c>
      <c r="NY151" s="68">
        <f t="shared" si="986"/>
        <v>-3.3293362750520181E-3</v>
      </c>
      <c r="NZ151" s="68">
        <f t="shared" si="833"/>
        <v>9.5698680018206778E-2</v>
      </c>
      <c r="OA151" s="68"/>
      <c r="OB151" s="15">
        <f t="shared" si="834"/>
        <v>1.7326994189117807E-2</v>
      </c>
      <c r="OD151" s="13">
        <v>2.6</v>
      </c>
      <c r="OE151" s="68">
        <f t="shared" si="835"/>
        <v>-1.5151515151515164E-2</v>
      </c>
      <c r="OF151" s="68">
        <f t="shared" si="987"/>
        <v>-1.5374939841516999E-2</v>
      </c>
      <c r="OG151" s="68">
        <f t="shared" si="836"/>
        <v>-0.98847875216023395</v>
      </c>
      <c r="OH151" s="68"/>
      <c r="OI151" s="15">
        <f t="shared" si="837"/>
        <v>0.7808219178082193</v>
      </c>
      <c r="OK151" s="13">
        <v>239.4</v>
      </c>
      <c r="OL151" s="68">
        <f t="shared" si="838"/>
        <v>-6.6390041493775698E-3</v>
      </c>
      <c r="OM151" s="68">
        <f t="shared" si="988"/>
        <v>-6.8624288393794057E-3</v>
      </c>
      <c r="ON151" s="68">
        <f t="shared" si="839"/>
        <v>4.639575971731448</v>
      </c>
      <c r="OO151" s="68"/>
      <c r="OP151" s="15">
        <f t="shared" si="840"/>
        <v>2.5940549467046994</v>
      </c>
      <c r="OR151" s="26">
        <v>7.45</v>
      </c>
      <c r="OS151" s="68">
        <f t="shared" si="841"/>
        <v>-4.364569961489087E-2</v>
      </c>
      <c r="OT151" s="68">
        <f t="shared" si="989"/>
        <v>-4.3869124304892704E-2</v>
      </c>
      <c r="OU151" s="68">
        <f t="shared" si="842"/>
        <v>-3.2467532467532464E-2</v>
      </c>
      <c r="OV151" s="68"/>
      <c r="OW151" s="15">
        <f t="shared" si="843"/>
        <v>5.6517857142857135</v>
      </c>
      <c r="OY151" s="13">
        <v>156.07</v>
      </c>
      <c r="OZ151" s="68">
        <f t="shared" si="844"/>
        <v>-5.1631820499745172E-3</v>
      </c>
      <c r="PA151" s="68">
        <f t="shared" si="990"/>
        <v>-5.3866067399763531E-3</v>
      </c>
      <c r="PB151" s="68">
        <f t="shared" si="998"/>
        <v>3.8021538461538458</v>
      </c>
      <c r="PC151" s="68"/>
      <c r="PD151" s="15">
        <f t="shared" si="845"/>
        <v>0.36246180707114795</v>
      </c>
      <c r="PE151" s="18"/>
      <c r="PF151" s="13">
        <v>269.47000000000003</v>
      </c>
      <c r="PG151" s="68">
        <f t="shared" si="846"/>
        <v>7.0558526440899654E-4</v>
      </c>
      <c r="PH151" s="68">
        <f t="shared" si="991"/>
        <v>4.8216057440716097E-4</v>
      </c>
      <c r="PI151" s="68">
        <f t="shared" si="847"/>
        <v>-0.22610568638713371</v>
      </c>
      <c r="PJ151" s="68"/>
      <c r="PK151" s="15">
        <f t="shared" si="848"/>
        <v>0.28852866637976393</v>
      </c>
      <c r="PM151" s="13"/>
      <c r="PN151" s="68">
        <f t="shared" si="849"/>
        <v>0</v>
      </c>
      <c r="PO151" s="68">
        <f t="shared" si="850"/>
        <v>-2.2342469000183554E-4</v>
      </c>
      <c r="PP151" s="68">
        <f t="shared" si="851"/>
        <v>0</v>
      </c>
      <c r="PQ151" s="68"/>
      <c r="PR151" s="15">
        <f t="shared" si="852"/>
        <v>0</v>
      </c>
      <c r="PT151" s="13">
        <v>10.039999999999999</v>
      </c>
      <c r="PU151" s="68">
        <f t="shared" si="853"/>
        <v>2.9970029970029332E-3</v>
      </c>
      <c r="PV151" s="68">
        <f t="shared" si="992"/>
        <v>2.7735783070010978E-3</v>
      </c>
      <c r="PW151" s="68">
        <f t="shared" si="854"/>
        <v>0.15137614678899064</v>
      </c>
      <c r="PX151" s="68"/>
      <c r="PY151" s="15">
        <f t="shared" si="855"/>
        <v>0.95711500974658859</v>
      </c>
      <c r="QA151" s="13">
        <v>221.65</v>
      </c>
      <c r="QB151" s="68">
        <f t="shared" si="856"/>
        <v>-1.0137549124687308E-2</v>
      </c>
      <c r="QC151" s="68">
        <f t="shared" si="993"/>
        <v>-1.0360973814689143E-2</v>
      </c>
      <c r="QD151" s="68">
        <f t="shared" si="857"/>
        <v>-0.34304514063843028</v>
      </c>
      <c r="QE151" s="68"/>
      <c r="QF151" s="15">
        <f t="shared" si="858"/>
        <v>0.15599248982997807</v>
      </c>
      <c r="QH151" s="13">
        <v>1.7470000000000001</v>
      </c>
      <c r="QI151" s="68">
        <f t="shared" si="859"/>
        <v>1.6288539848749287E-2</v>
      </c>
      <c r="QJ151" s="68">
        <f t="shared" si="994"/>
        <v>1.6065115158747451E-2</v>
      </c>
      <c r="QK151" s="68">
        <f t="shared" si="860"/>
        <v>-0.30398406374501979</v>
      </c>
      <c r="QL151" s="68"/>
      <c r="QM151" s="15">
        <f t="shared" si="861"/>
        <v>0.34384615384615386</v>
      </c>
      <c r="QO151" s="13">
        <v>12.1</v>
      </c>
      <c r="QP151" s="68">
        <f t="shared" si="862"/>
        <v>6.6555740432612375E-3</v>
      </c>
      <c r="QQ151" s="68">
        <f t="shared" si="995"/>
        <v>6.4321493532594016E-3</v>
      </c>
      <c r="QR151" s="68">
        <f t="shared" si="863"/>
        <v>-0.98525073746312686</v>
      </c>
      <c r="QS151" s="68"/>
      <c r="QT151" s="15">
        <f t="shared" si="864"/>
        <v>5.4006968641114914E-2</v>
      </c>
      <c r="QV151" s="13">
        <v>3.0350000000000001</v>
      </c>
      <c r="QW151" s="68">
        <f t="shared" si="865"/>
        <v>-4.858934169278991E-2</v>
      </c>
      <c r="QX151" s="68">
        <f t="shared" si="996"/>
        <v>-4.8812766382791743E-2</v>
      </c>
      <c r="QY151" s="68">
        <f t="shared" si="866"/>
        <v>-0.14022662889518406</v>
      </c>
      <c r="QZ151" s="68"/>
      <c r="RA151" s="15">
        <f t="shared" si="867"/>
        <v>0.24029423784225584</v>
      </c>
      <c r="RC151" s="13">
        <v>45.95</v>
      </c>
      <c r="RD151" s="68">
        <f t="shared" si="868"/>
        <v>1.4572753367189308E-2</v>
      </c>
      <c r="RE151" s="68">
        <f t="shared" si="997"/>
        <v>1.4349328677187472E-2</v>
      </c>
      <c r="RF151" s="68">
        <f t="shared" si="869"/>
        <v>-7.3449989198530203E-3</v>
      </c>
      <c r="RG151" s="68"/>
      <c r="RH151" s="15">
        <f t="shared" si="870"/>
        <v>0.85656565656565664</v>
      </c>
      <c r="RJ151" s="13">
        <v>242.75</v>
      </c>
      <c r="RK151" s="68">
        <f t="shared" si="871"/>
        <v>-1.1604234527687274E-2</v>
      </c>
      <c r="RL151" s="68">
        <f t="shared" si="872"/>
        <v>-1.1827659217689109E-2</v>
      </c>
      <c r="RM151" s="68">
        <f t="shared" si="873"/>
        <v>0.12603209945263932</v>
      </c>
      <c r="RN151" s="68"/>
      <c r="RO151" s="15">
        <f t="shared" si="874"/>
        <v>0.23398739324928833</v>
      </c>
      <c r="RQ151" s="13">
        <v>15.47</v>
      </c>
      <c r="RR151" s="68">
        <f t="shared" si="875"/>
        <v>-7.3652694610778363E-2</v>
      </c>
      <c r="RS151" s="68">
        <f t="shared" si="876"/>
        <v>-7.3876119300780196E-2</v>
      </c>
      <c r="RT151" s="68">
        <f t="shared" si="877"/>
        <v>5.6693989071038252E-2</v>
      </c>
      <c r="RU151" s="68"/>
      <c r="RV151" s="15">
        <f t="shared" si="878"/>
        <v>-0.25767754318618041</v>
      </c>
      <c r="RX151" s="13">
        <v>157.88</v>
      </c>
      <c r="RY151" s="68">
        <f t="shared" si="879"/>
        <v>-5.7934508816121907E-3</v>
      </c>
      <c r="RZ151" s="68">
        <f t="shared" si="880"/>
        <v>-6.0168755716140266E-3</v>
      </c>
      <c r="SA151" s="68">
        <f t="shared" si="881"/>
        <v>0.18653239140237482</v>
      </c>
      <c r="SB151" s="68"/>
      <c r="SC151" s="15">
        <f t="shared" si="882"/>
        <v>1.0875314028824541</v>
      </c>
      <c r="SE151" s="13">
        <v>15.57</v>
      </c>
      <c r="SF151" s="68">
        <f t="shared" si="883"/>
        <v>8.4196891191710352E-3</v>
      </c>
      <c r="SG151" s="68">
        <f t="shared" si="884"/>
        <v>8.1962644291692002E-3</v>
      </c>
      <c r="SH151" s="68">
        <f t="shared" si="885"/>
        <v>0.24560000000000001</v>
      </c>
      <c r="SI151" s="68"/>
      <c r="SJ151" s="15">
        <f t="shared" si="886"/>
        <v>2.0314547837483651E-2</v>
      </c>
      <c r="SL151" s="13">
        <v>1.21</v>
      </c>
      <c r="SM151" s="68">
        <f t="shared" si="887"/>
        <v>0</v>
      </c>
      <c r="SN151" s="68">
        <f t="shared" si="888"/>
        <v>-2.2342469000183554E-4</v>
      </c>
      <c r="SO151" s="68">
        <f t="shared" si="889"/>
        <v>-0.14788732394366194</v>
      </c>
      <c r="SP151" s="68"/>
      <c r="SQ151" s="15">
        <f t="shared" si="890"/>
        <v>0.19801980198019797</v>
      </c>
      <c r="SS151" s="13">
        <v>18.350000000000001</v>
      </c>
      <c r="ST151" s="68">
        <f t="shared" si="891"/>
        <v>-2.7556968733439297E-2</v>
      </c>
      <c r="SU151" s="68">
        <f t="shared" si="892"/>
        <v>-2.7780393423441133E-2</v>
      </c>
      <c r="SV151" s="68">
        <f t="shared" si="893"/>
        <v>0.13692688971499387</v>
      </c>
      <c r="SW151" s="68"/>
      <c r="SX151" s="15">
        <f t="shared" si="894"/>
        <v>1.1845238095238095</v>
      </c>
      <c r="SZ151" s="341">
        <v>64.11</v>
      </c>
      <c r="TA151" s="68">
        <f t="shared" si="895"/>
        <v>3.269974226804126E-2</v>
      </c>
      <c r="TB151" s="68">
        <f t="shared" si="896"/>
        <v>3.2476317578039426E-2</v>
      </c>
      <c r="TC151" s="68">
        <f t="shared" si="897"/>
        <v>0.58806044092147647</v>
      </c>
      <c r="TD151" s="68"/>
      <c r="TE151" s="15">
        <f t="shared" si="898"/>
        <v>3.1096153846153847</v>
      </c>
      <c r="TG151" s="417">
        <v>0.27079999999999999</v>
      </c>
      <c r="TH151" s="68">
        <f t="shared" si="899"/>
        <v>4.1538461538461448E-2</v>
      </c>
      <c r="TI151" s="68">
        <f t="shared" si="900"/>
        <v>4.1315036848459614E-2</v>
      </c>
      <c r="TJ151" s="68">
        <f t="shared" si="901"/>
        <v>0.23090909090909084</v>
      </c>
      <c r="TK151" s="68"/>
      <c r="TL151" s="15">
        <f t="shared" si="902"/>
        <v>0.59764011799410011</v>
      </c>
      <c r="TN151" s="13">
        <v>89.06</v>
      </c>
      <c r="TO151" s="68">
        <f t="shared" si="903"/>
        <v>-1.6129032258064446E-2</v>
      </c>
      <c r="TP151" s="68">
        <f t="shared" si="904"/>
        <v>-1.6352456948066283E-2</v>
      </c>
      <c r="TQ151" s="68">
        <f t="shared" si="905"/>
        <v>0.29812772842223412</v>
      </c>
      <c r="TR151" s="68"/>
      <c r="TS151" s="15">
        <f t="shared" si="906"/>
        <v>1.9936134453781513</v>
      </c>
      <c r="TU151" s="417">
        <v>3.15</v>
      </c>
      <c r="TV151" s="68">
        <f t="shared" si="907"/>
        <v>-4.2553191489361743E-2</v>
      </c>
      <c r="TW151" s="68">
        <f t="shared" si="908"/>
        <v>-4.2776616179363576E-2</v>
      </c>
      <c r="TX151" s="68">
        <f t="shared" si="909"/>
        <v>-0.28571428571428575</v>
      </c>
      <c r="TY151" s="68"/>
      <c r="TZ151" s="15">
        <f t="shared" si="910"/>
        <v>0.84210526315789469</v>
      </c>
      <c r="UB151" s="13"/>
      <c r="UC151" s="68">
        <f t="shared" si="911"/>
        <v>0</v>
      </c>
      <c r="UD151" s="68">
        <f t="shared" si="912"/>
        <v>-2.2342469000183554E-4</v>
      </c>
      <c r="UE151" s="68">
        <f t="shared" si="913"/>
        <v>0</v>
      </c>
      <c r="UF151" s="68"/>
      <c r="UG151" s="15">
        <f t="shared" si="914"/>
        <v>0</v>
      </c>
      <c r="UI151" s="417"/>
      <c r="UJ151" s="68">
        <f t="shared" si="915"/>
        <v>0</v>
      </c>
      <c r="UK151" s="68">
        <f t="shared" si="916"/>
        <v>-2.2342469000183554E-4</v>
      </c>
      <c r="UL151" s="68">
        <f t="shared" si="917"/>
        <v>0</v>
      </c>
      <c r="UM151" s="68"/>
      <c r="UN151" s="15">
        <f t="shared" si="918"/>
        <v>0</v>
      </c>
      <c r="UP151" s="417"/>
      <c r="UQ151" s="68">
        <f t="shared" si="919"/>
        <v>0</v>
      </c>
      <c r="UR151" s="68">
        <f t="shared" si="920"/>
        <v>-2.2342469000183554E-4</v>
      </c>
      <c r="US151" s="68">
        <f t="shared" si="921"/>
        <v>0</v>
      </c>
      <c r="UT151" s="68"/>
      <c r="UU151" s="15">
        <f t="shared" si="922"/>
        <v>0</v>
      </c>
      <c r="UW151" s="417"/>
      <c r="UX151" s="68">
        <f t="shared" si="923"/>
        <v>0</v>
      </c>
      <c r="UY151" s="68">
        <f t="shared" si="924"/>
        <v>-2.2342469000183554E-4</v>
      </c>
      <c r="UZ151" s="68">
        <f t="shared" si="925"/>
        <v>0</v>
      </c>
      <c r="VA151" s="68"/>
      <c r="VB151" s="15">
        <f t="shared" si="926"/>
        <v>0</v>
      </c>
      <c r="VD151" s="417"/>
      <c r="VE151" s="68">
        <f t="shared" si="927"/>
        <v>0</v>
      </c>
      <c r="VF151" s="68">
        <f t="shared" si="928"/>
        <v>-2.2342469000183554E-4</v>
      </c>
      <c r="VG151" s="68">
        <f t="shared" si="929"/>
        <v>0</v>
      </c>
      <c r="VH151" s="68"/>
      <c r="VI151" s="15">
        <f t="shared" si="930"/>
        <v>0</v>
      </c>
      <c r="VM151" s="21">
        <f t="shared" si="931"/>
        <v>-2.0680587351104914E-3</v>
      </c>
      <c r="VN151" s="49"/>
      <c r="VO151" s="21">
        <f t="shared" si="932"/>
        <v>1.210193599612251</v>
      </c>
      <c r="VP151" s="14"/>
      <c r="VQ151" s="21">
        <f t="shared" si="933"/>
        <v>0.61920938391221014</v>
      </c>
    </row>
    <row r="152" spans="1:589" ht="15.75" customHeight="1" x14ac:dyDescent="0.2">
      <c r="A152" s="127">
        <v>45867</v>
      </c>
      <c r="B152" s="4">
        <f t="shared" si="666"/>
        <v>45867</v>
      </c>
      <c r="C152" s="13">
        <v>44632.99</v>
      </c>
      <c r="D152" s="138">
        <f t="shared" si="667"/>
        <v>-204.56999999999971</v>
      </c>
      <c r="E152" s="68">
        <f t="shared" si="668"/>
        <v>-4.5624695010165525E-3</v>
      </c>
      <c r="F152" s="15">
        <f t="shared" si="669"/>
        <v>4.9096446003710888E-2</v>
      </c>
      <c r="G152" s="13">
        <v>6370.86</v>
      </c>
      <c r="H152" s="138">
        <f t="shared" si="670"/>
        <v>-18.930000000000291</v>
      </c>
      <c r="I152" s="68">
        <f t="shared" si="671"/>
        <v>-2.9625386749799745E-3</v>
      </c>
      <c r="J152" s="15">
        <f t="shared" si="672"/>
        <v>8.3179322738764522E-2</v>
      </c>
      <c r="K152" s="13">
        <v>21098.29</v>
      </c>
      <c r="L152" s="138">
        <f t="shared" si="673"/>
        <v>-80.290000000000873</v>
      </c>
      <c r="M152" s="68">
        <f t="shared" si="674"/>
        <v>-3.7910945870781171E-3</v>
      </c>
      <c r="N152" s="15">
        <f t="shared" si="675"/>
        <v>9.2564830335786358E-2</v>
      </c>
      <c r="O152" s="13">
        <v>2242.96</v>
      </c>
      <c r="P152" s="138">
        <f t="shared" si="676"/>
        <v>-13.769999999999982</v>
      </c>
      <c r="Q152" s="68">
        <f t="shared" si="677"/>
        <v>-6.1017489907964099E-3</v>
      </c>
      <c r="R152" s="15">
        <f t="shared" si="678"/>
        <v>5.7394985113176557E-3</v>
      </c>
      <c r="S152" s="18">
        <f t="shared" si="679"/>
        <v>-2.9056020876547556E-3</v>
      </c>
      <c r="T152" s="121">
        <f t="shared" si="680"/>
        <v>270.43008660849955</v>
      </c>
      <c r="U152" s="121">
        <f t="shared" si="681"/>
        <v>270.43008660849955</v>
      </c>
      <c r="V152" s="134">
        <f t="shared" si="682"/>
        <v>-2.1442671094967802E-3</v>
      </c>
      <c r="W152" s="21">
        <f t="shared" si="934"/>
        <v>4.5263492286716035E-2</v>
      </c>
      <c r="X152" s="18">
        <f t="shared" si="683"/>
        <v>-4.3544629384677635E-3</v>
      </c>
      <c r="Y152" s="353">
        <v>143091.20000000001</v>
      </c>
      <c r="Z152" s="15">
        <v>1.9999999999999999E-6</v>
      </c>
      <c r="AA152" s="21">
        <f t="shared" si="684"/>
        <v>2.14626710949678E-3</v>
      </c>
      <c r="AC152" s="13">
        <v>244.77</v>
      </c>
      <c r="AD152" s="68">
        <f t="shared" si="685"/>
        <v>-7.0585371790190289E-3</v>
      </c>
      <c r="AE152" s="68">
        <f t="shared" si="935"/>
        <v>-4.9142700695222492E-3</v>
      </c>
      <c r="AF152" s="68">
        <f t="shared" si="686"/>
        <v>0.48552527765976811</v>
      </c>
      <c r="AG152" s="68"/>
      <c r="AH152" s="15">
        <f t="shared" si="687"/>
        <v>7.7475018708456328E-2</v>
      </c>
      <c r="AJ152" s="13">
        <v>23.63</v>
      </c>
      <c r="AK152" s="68">
        <f t="shared" si="688"/>
        <v>-7.5598488030239278E-3</v>
      </c>
      <c r="AL152" s="68">
        <f t="shared" si="936"/>
        <v>-5.4155816935271481E-3</v>
      </c>
      <c r="AM152" s="68">
        <f t="shared" si="689"/>
        <v>0.27043010752688157</v>
      </c>
      <c r="AN152" s="68"/>
      <c r="AO152" s="15">
        <f t="shared" si="690"/>
        <v>0.12363290537327616</v>
      </c>
      <c r="AQ152" s="13">
        <v>22.93</v>
      </c>
      <c r="AR152" s="68">
        <f t="shared" si="691"/>
        <v>-3.0434782608695777E-3</v>
      </c>
      <c r="AS152" s="68">
        <f t="shared" si="937"/>
        <v>-8.9921115137279756E-4</v>
      </c>
      <c r="AT152" s="68">
        <f t="shared" si="692"/>
        <v>0.32773595830920671</v>
      </c>
      <c r="AU152" s="68"/>
      <c r="AV152" s="15">
        <f t="shared" si="693"/>
        <v>6.8001863064741541E-2</v>
      </c>
      <c r="AX152" s="13">
        <v>221.37</v>
      </c>
      <c r="AY152" s="68">
        <f t="shared" si="694"/>
        <v>-2.9276641743987285E-3</v>
      </c>
      <c r="AZ152" s="68">
        <f t="shared" si="938"/>
        <v>-7.8339706490194831E-4</v>
      </c>
      <c r="BA152" s="68">
        <f t="shared" si="695"/>
        <v>0.65078299776286364</v>
      </c>
      <c r="BB152" s="68"/>
      <c r="BC152" s="15">
        <f t="shared" si="696"/>
        <v>8.4137323081443782E-2</v>
      </c>
      <c r="BE152" s="13">
        <v>80.97</v>
      </c>
      <c r="BF152" s="68">
        <f t="shared" si="697"/>
        <v>3.7064492216458043E-4</v>
      </c>
      <c r="BG152" s="68">
        <f t="shared" si="939"/>
        <v>2.5149120316613604E-3</v>
      </c>
      <c r="BH152" s="68"/>
      <c r="BI152" s="68"/>
      <c r="BJ152" s="15">
        <f t="shared" si="698"/>
        <v>9.9090538889642962E-2</v>
      </c>
      <c r="BL152" s="26">
        <v>75.900000000000006</v>
      </c>
      <c r="BM152" s="68">
        <f t="shared" si="699"/>
        <v>-5.1120723554856536E-3</v>
      </c>
      <c r="BN152" s="68">
        <f t="shared" si="940"/>
        <v>-2.9678052459888734E-3</v>
      </c>
      <c r="BO152" s="68">
        <f t="shared" si="700"/>
        <v>0.27820815089255646</v>
      </c>
      <c r="BP152" s="68"/>
      <c r="BQ152" s="15">
        <f t="shared" si="701"/>
        <v>0.14358897092059666</v>
      </c>
      <c r="BS152" s="26">
        <v>44.4</v>
      </c>
      <c r="BT152" s="68">
        <f t="shared" si="702"/>
        <v>-5.5991041433370659E-3</v>
      </c>
      <c r="BU152" s="68">
        <f t="shared" si="941"/>
        <v>-3.4548370338402857E-3</v>
      </c>
      <c r="BV152" s="68">
        <f t="shared" si="703"/>
        <v>0.19162640901771338</v>
      </c>
      <c r="BW152" s="68"/>
      <c r="BX152" s="15">
        <f t="shared" si="704"/>
        <v>0.16078431372549015</v>
      </c>
      <c r="BZ152" s="13"/>
      <c r="CA152" s="68">
        <f t="shared" si="705"/>
        <v>0</v>
      </c>
      <c r="CB152" s="68">
        <f t="shared" si="942"/>
        <v>0</v>
      </c>
      <c r="CC152" s="68">
        <f t="shared" si="706"/>
        <v>0</v>
      </c>
      <c r="CD152" s="68"/>
      <c r="CE152" s="15">
        <f t="shared" si="707"/>
        <v>0</v>
      </c>
      <c r="CG152" s="13">
        <v>31.25</v>
      </c>
      <c r="CH152" s="68">
        <f t="shared" si="708"/>
        <v>-1.2783636944710497E-3</v>
      </c>
      <c r="CI152" s="68">
        <f t="shared" si="943"/>
        <v>8.6590341502573048E-4</v>
      </c>
      <c r="CJ152" s="68">
        <f t="shared" si="709"/>
        <v>3.3741316572940772E-2</v>
      </c>
      <c r="CK152" s="68"/>
      <c r="CL152" s="15">
        <f t="shared" si="710"/>
        <v>-9.0512223515715931E-2</v>
      </c>
      <c r="CN152" s="13">
        <v>33.75</v>
      </c>
      <c r="CO152" s="68">
        <f t="shared" si="711"/>
        <v>-2.9542097488922132E-3</v>
      </c>
      <c r="CP152" s="68">
        <f t="shared" si="944"/>
        <v>-8.0994263939543299E-4</v>
      </c>
      <c r="CQ152" s="68">
        <f t="shared" si="712"/>
        <v>7.6898532227185706E-2</v>
      </c>
      <c r="CR152" s="68"/>
      <c r="CS152" s="15">
        <f t="shared" si="713"/>
        <v>8.3657006274275806E-3</v>
      </c>
      <c r="CU152" s="13">
        <v>38.33</v>
      </c>
      <c r="CV152" s="68">
        <f t="shared" si="714"/>
        <v>0</v>
      </c>
      <c r="CW152" s="68">
        <f t="shared" si="945"/>
        <v>2.1442671094967802E-3</v>
      </c>
      <c r="CX152" s="68">
        <f t="shared" si="715"/>
        <v>0.19222395023328148</v>
      </c>
      <c r="CY152" s="68"/>
      <c r="CZ152" s="15">
        <f t="shared" si="716"/>
        <v>2.816523605150207E-2</v>
      </c>
      <c r="DB152" s="13">
        <v>20.76</v>
      </c>
      <c r="DC152" s="68">
        <f t="shared" si="717"/>
        <v>-4.316546762589921E-3</v>
      </c>
      <c r="DD152" s="68">
        <f t="shared" si="946"/>
        <v>-2.1722796530931408E-3</v>
      </c>
      <c r="DE152" s="68">
        <f t="shared" si="718"/>
        <v>-5.0754458161865544E-2</v>
      </c>
      <c r="DF152" s="68"/>
      <c r="DG152" s="15">
        <f t="shared" si="719"/>
        <v>1.964636542239696E-2</v>
      </c>
      <c r="DI152" s="13">
        <v>49.78</v>
      </c>
      <c r="DJ152" s="68">
        <f t="shared" si="720"/>
        <v>2.2146164686933649E-3</v>
      </c>
      <c r="DK152" s="68">
        <f t="shared" si="947"/>
        <v>4.3588835781901451E-3</v>
      </c>
      <c r="DL152" s="68">
        <f t="shared" si="721"/>
        <v>0.12751981879954707</v>
      </c>
      <c r="DM152" s="68"/>
      <c r="DN152" s="15">
        <f t="shared" si="722"/>
        <v>0.18074003795066426</v>
      </c>
      <c r="DP152" s="13">
        <v>43.77</v>
      </c>
      <c r="DQ152" s="68">
        <f t="shared" si="723"/>
        <v>6.8587105624145258E-4</v>
      </c>
      <c r="DR152" s="68">
        <f t="shared" si="948"/>
        <v>2.8301381657382329E-3</v>
      </c>
      <c r="DS152" s="68"/>
      <c r="DT152" s="68"/>
      <c r="DU152" s="15">
        <f t="shared" si="724"/>
        <v>0.14942226890756316</v>
      </c>
      <c r="DV152" s="18"/>
      <c r="DW152" s="13">
        <v>37.31</v>
      </c>
      <c r="DX152" s="68">
        <f t="shared" si="725"/>
        <v>-2.9396044895777505E-3</v>
      </c>
      <c r="DY152" s="68">
        <f t="shared" si="949"/>
        <v>-7.953373800809703E-4</v>
      </c>
      <c r="DZ152" s="68">
        <f t="shared" si="726"/>
        <v>0.99092849519743897</v>
      </c>
      <c r="EA152" s="68"/>
      <c r="EB152" s="15">
        <f t="shared" si="727"/>
        <v>0.11472960860472076</v>
      </c>
      <c r="ED152" s="26">
        <v>40.130000000000003</v>
      </c>
      <c r="EE152" s="68">
        <f t="shared" si="728"/>
        <v>-2.9813664596272656E-3</v>
      </c>
      <c r="EF152" s="68">
        <f t="shared" si="950"/>
        <v>-8.3709935013048537E-4</v>
      </c>
      <c r="EG152" s="68">
        <f t="shared" si="729"/>
        <v>0.90822634331906804</v>
      </c>
      <c r="EH152" s="68"/>
      <c r="EI152" s="15">
        <f t="shared" si="730"/>
        <v>8.8123644251626887E-2</v>
      </c>
      <c r="EK152" s="13">
        <v>128.22</v>
      </c>
      <c r="EL152" s="68">
        <f t="shared" si="731"/>
        <v>-1.156336725254394E-2</v>
      </c>
      <c r="EM152" s="68">
        <f t="shared" si="951"/>
        <v>-9.4191001430471606E-3</v>
      </c>
      <c r="EN152" s="68">
        <f t="shared" si="732"/>
        <v>0.98667493027579778</v>
      </c>
      <c r="EO152" s="68"/>
      <c r="EP152" s="15">
        <f t="shared" si="733"/>
        <v>0.15202156334231809</v>
      </c>
      <c r="ER152" s="13">
        <v>40.299999999999997</v>
      </c>
      <c r="ES152" s="68">
        <f t="shared" si="734"/>
        <v>2.2382491917432557E-3</v>
      </c>
      <c r="ET152" s="68">
        <f t="shared" si="952"/>
        <v>4.3825163012400359E-3</v>
      </c>
      <c r="EU152" s="68">
        <f t="shared" si="735"/>
        <v>0.15439702091091381</v>
      </c>
      <c r="EV152" s="68"/>
      <c r="EW152" s="15">
        <f t="shared" si="736"/>
        <v>3.6256106968372247E-2</v>
      </c>
      <c r="EY152" s="13">
        <v>38.92</v>
      </c>
      <c r="EZ152" s="68">
        <f t="shared" si="737"/>
        <v>9.3360995850622248E-3</v>
      </c>
      <c r="FA152" s="68">
        <f t="shared" si="953"/>
        <v>1.1480366694559005E-2</v>
      </c>
      <c r="FB152" s="68"/>
      <c r="FC152" s="68"/>
      <c r="FD152" s="15">
        <f t="shared" si="738"/>
        <v>0.58340113913751035</v>
      </c>
      <c r="FF152" s="13">
        <v>60.28</v>
      </c>
      <c r="FG152" s="68">
        <f t="shared" si="739"/>
        <v>1.123972487837614E-2</v>
      </c>
      <c r="FH152" s="68">
        <f t="shared" si="954"/>
        <v>1.338399198787292E-2</v>
      </c>
      <c r="FI152" s="68">
        <f t="shared" si="740"/>
        <v>2.0311442112390027E-2</v>
      </c>
      <c r="FJ152" s="68"/>
      <c r="FK152" s="15">
        <f t="shared" si="741"/>
        <v>6.1454481422785735E-2</v>
      </c>
      <c r="FM152" s="26">
        <v>204.5</v>
      </c>
      <c r="FN152" s="68">
        <f t="shared" si="742"/>
        <v>-1.0258414342240632E-3</v>
      </c>
      <c r="FO152" s="68">
        <f t="shared" si="955"/>
        <v>1.118425675272717E-3</v>
      </c>
      <c r="FP152" s="68">
        <f t="shared" si="743"/>
        <v>0.75868593051255584</v>
      </c>
      <c r="FQ152" s="68"/>
      <c r="FR152" s="15">
        <f t="shared" si="744"/>
        <v>0.12572938456457119</v>
      </c>
      <c r="FT152" s="13">
        <v>89.9</v>
      </c>
      <c r="FU152" s="68">
        <f t="shared" si="745"/>
        <v>-4.9806308799113302E-3</v>
      </c>
      <c r="FV152" s="68">
        <f t="shared" si="956"/>
        <v>-2.83636377041455E-3</v>
      </c>
      <c r="FW152" s="68">
        <f t="shared" si="746"/>
        <v>2.1242758150630519E-2</v>
      </c>
      <c r="FX152" s="68"/>
      <c r="FY152" s="15">
        <f t="shared" si="747"/>
        <v>-3.1049013084941354E-3</v>
      </c>
      <c r="GA152" s="13">
        <v>18.260000000000002</v>
      </c>
      <c r="GB152" s="68">
        <f t="shared" si="748"/>
        <v>-3.2751091703056069E-3</v>
      </c>
      <c r="GC152" s="68">
        <f t="shared" si="957"/>
        <v>-1.1308420608088267E-3</v>
      </c>
      <c r="GD152" s="68"/>
      <c r="GE152" s="68"/>
      <c r="GF152" s="15">
        <f t="shared" si="749"/>
        <v>4.7619047619047727E-2</v>
      </c>
      <c r="GG152" s="18"/>
      <c r="GH152" s="13">
        <v>19.329999999999998</v>
      </c>
      <c r="GI152" s="68">
        <f t="shared" si="750"/>
        <v>-1.5495867768595629E-3</v>
      </c>
      <c r="GJ152" s="68">
        <f t="shared" si="958"/>
        <v>5.9468033263721724E-4</v>
      </c>
      <c r="GK152" s="68">
        <f t="shared" si="751"/>
        <v>5.7232049947970572E-3</v>
      </c>
      <c r="GL152" s="68"/>
      <c r="GM152" s="15">
        <f t="shared" si="752"/>
        <v>2.2751322751322738E-2</v>
      </c>
      <c r="GO152" s="13">
        <v>25.45</v>
      </c>
      <c r="GP152" s="68">
        <f t="shared" si="753"/>
        <v>-7.7972709551656647E-3</v>
      </c>
      <c r="GQ152" s="68">
        <f t="shared" si="959"/>
        <v>-5.6530038456688841E-3</v>
      </c>
      <c r="GR152" s="68"/>
      <c r="GS152" s="68"/>
      <c r="GT152" s="15">
        <f t="shared" si="754"/>
        <v>-6.6055045871559664E-2</v>
      </c>
      <c r="GV152" s="13">
        <v>16.21</v>
      </c>
      <c r="GW152" s="68">
        <f t="shared" si="755"/>
        <v>5.5831265508684775E-3</v>
      </c>
      <c r="GX152" s="68">
        <f t="shared" si="960"/>
        <v>7.7273936603652581E-3</v>
      </c>
      <c r="GY152" s="68">
        <f t="shared" si="756"/>
        <v>0.36793248945147689</v>
      </c>
      <c r="GZ152" s="68"/>
      <c r="HA152" s="15">
        <f t="shared" si="757"/>
        <v>0.18148688046647232</v>
      </c>
      <c r="HD152" s="13">
        <v>321.2</v>
      </c>
      <c r="HE152" s="68">
        <f t="shared" si="758"/>
        <v>-1.3483215086458389E-2</v>
      </c>
      <c r="HF152" s="68">
        <f t="shared" si="961"/>
        <v>-1.1338947976961609E-2</v>
      </c>
      <c r="HG152" s="68">
        <f t="shared" si="759"/>
        <v>0.80439301162856025</v>
      </c>
      <c r="HH152" s="68"/>
      <c r="HI152" s="15">
        <f t="shared" si="760"/>
        <v>-0.20463549920760696</v>
      </c>
      <c r="HK152" s="13">
        <v>57.09</v>
      </c>
      <c r="HL152" s="68">
        <f t="shared" si="761"/>
        <v>-3.8241239892183219E-2</v>
      </c>
      <c r="HM152" s="68">
        <f t="shared" si="962"/>
        <v>-3.6096972782686441E-2</v>
      </c>
      <c r="HN152" s="68">
        <f t="shared" si="762"/>
        <v>22.020161290322584</v>
      </c>
      <c r="HO152" s="68"/>
      <c r="HP152" s="15">
        <f t="shared" si="763"/>
        <v>1.1641394996209251</v>
      </c>
      <c r="HR152" s="13">
        <v>112.88</v>
      </c>
      <c r="HS152" s="68">
        <f t="shared" si="764"/>
        <v>1.2649143267246763E-2</v>
      </c>
      <c r="HT152" s="68">
        <f t="shared" si="963"/>
        <v>1.4793410376743543E-2</v>
      </c>
      <c r="HU152" s="68">
        <f t="shared" si="765"/>
        <v>2.1010989010989007</v>
      </c>
      <c r="HV152" s="68"/>
      <c r="HW152" s="15">
        <f t="shared" si="766"/>
        <v>4.9363205354652807E-2</v>
      </c>
      <c r="HY152" s="13">
        <v>175.51</v>
      </c>
      <c r="HZ152" s="68">
        <f t="shared" si="767"/>
        <v>-7.1222895417183702E-3</v>
      </c>
      <c r="IA152" s="68">
        <f t="shared" si="964"/>
        <v>-4.9780224322215905E-3</v>
      </c>
      <c r="IB152" s="68">
        <f t="shared" si="768"/>
        <v>0.65731822474032087</v>
      </c>
      <c r="IC152" s="68"/>
      <c r="ID152" s="15">
        <f t="shared" si="769"/>
        <v>0.30694765060689555</v>
      </c>
      <c r="IF152" s="13">
        <v>297.42</v>
      </c>
      <c r="IG152" s="68">
        <f t="shared" si="770"/>
        <v>1.0601427115188598E-2</v>
      </c>
      <c r="IH152" s="68">
        <f t="shared" si="965"/>
        <v>1.2745694224685378E-2</v>
      </c>
      <c r="II152" s="68">
        <f t="shared" si="771"/>
        <v>0.69954285714285724</v>
      </c>
      <c r="IJ152" s="68"/>
      <c r="IK152" s="15">
        <f t="shared" si="772"/>
        <v>0.28286749482401663</v>
      </c>
      <c r="IM152" s="13">
        <v>260.83999999999997</v>
      </c>
      <c r="IN152" s="68">
        <f t="shared" si="773"/>
        <v>-6.2859537506192008E-3</v>
      </c>
      <c r="IO152" s="68">
        <f t="shared" si="966"/>
        <v>-4.1416866411224211E-3</v>
      </c>
      <c r="IP152" s="68">
        <f t="shared" si="774"/>
        <v>4.0935364186682284</v>
      </c>
      <c r="IQ152" s="68"/>
      <c r="IR152" s="15">
        <f t="shared" si="775"/>
        <v>0.39107247613460611</v>
      </c>
      <c r="IT152" s="13">
        <v>78.69</v>
      </c>
      <c r="IU152" s="68">
        <f t="shared" si="776"/>
        <v>-5.6861258529189137E-3</v>
      </c>
      <c r="IV152" s="68">
        <f t="shared" si="967"/>
        <v>-3.5418587434221335E-3</v>
      </c>
      <c r="IW152" s="68">
        <f t="shared" si="777"/>
        <v>3.3117808219178082</v>
      </c>
      <c r="IX152" s="68"/>
      <c r="IY152" s="15">
        <f t="shared" si="778"/>
        <v>0.53123175715119664</v>
      </c>
      <c r="JA152" s="13">
        <v>700</v>
      </c>
      <c r="JB152" s="68">
        <f t="shared" si="779"/>
        <v>-2.4566977411758142E-2</v>
      </c>
      <c r="JC152" s="68">
        <f t="shared" si="968"/>
        <v>-2.242271030226136E-2</v>
      </c>
      <c r="JD152" s="68">
        <f t="shared" si="780"/>
        <v>0.41585760517799358</v>
      </c>
      <c r="JE152" s="68"/>
      <c r="JF152" s="15">
        <f t="shared" si="781"/>
        <v>0.19553893187136004</v>
      </c>
      <c r="JH152" s="13">
        <v>512.57000000000005</v>
      </c>
      <c r="JI152" s="68">
        <f t="shared" si="782"/>
        <v>1.3658536585375614E-4</v>
      </c>
      <c r="JJ152" s="68">
        <f t="shared" si="969"/>
        <v>2.2808524753505362E-3</v>
      </c>
      <c r="JK152" s="68">
        <f t="shared" si="783"/>
        <v>0.26034571786864702</v>
      </c>
      <c r="JL152" s="68"/>
      <c r="JM152" s="15">
        <f t="shared" si="784"/>
        <v>0.21606168446026108</v>
      </c>
      <c r="JO152" s="13">
        <v>17.899999999999999</v>
      </c>
      <c r="JP152" s="68">
        <f t="shared" si="785"/>
        <v>-1.9715224534501804E-2</v>
      </c>
      <c r="JQ152" s="68">
        <f t="shared" si="970"/>
        <v>-1.7570957425005022E-2</v>
      </c>
      <c r="JR152" s="68">
        <f t="shared" si="786"/>
        <v>-0.39598447781339641</v>
      </c>
      <c r="JS152" s="68"/>
      <c r="JT152" s="15">
        <f t="shared" si="787"/>
        <v>0.75662414131501465</v>
      </c>
      <c r="JV152" s="13">
        <v>2.13</v>
      </c>
      <c r="JW152" s="68">
        <f t="shared" si="788"/>
        <v>-4.0540540540540675E-2</v>
      </c>
      <c r="JX152" s="68">
        <f t="shared" si="971"/>
        <v>-3.8396273431043897E-2</v>
      </c>
      <c r="JY152" s="68">
        <f t="shared" si="789"/>
        <v>-0.15810276679841895</v>
      </c>
      <c r="JZ152" s="68"/>
      <c r="KA152" s="15">
        <f t="shared" si="790"/>
        <v>0.18333333333333324</v>
      </c>
      <c r="KC152" s="13">
        <v>19.68</v>
      </c>
      <c r="KD152" s="68">
        <f t="shared" si="791"/>
        <v>5.6208482370975693E-3</v>
      </c>
      <c r="KE152" s="68">
        <f t="shared" si="972"/>
        <v>7.76511534659435E-3</v>
      </c>
      <c r="KF152" s="68">
        <f t="shared" si="792"/>
        <v>1.0266940451745343E-2</v>
      </c>
      <c r="KG152" s="68"/>
      <c r="KH152" s="15">
        <f t="shared" si="793"/>
        <v>-0.1127141568981064</v>
      </c>
      <c r="KI152" s="18"/>
      <c r="KJ152" s="13">
        <v>109.38</v>
      </c>
      <c r="KK152" s="68">
        <f t="shared" si="794"/>
        <v>1.3246873552570565E-2</v>
      </c>
      <c r="KL152" s="68">
        <f t="shared" si="973"/>
        <v>1.5391140662067345E-2</v>
      </c>
      <c r="KM152" s="68">
        <f t="shared" si="795"/>
        <v>4.1838862559241701</v>
      </c>
      <c r="KN152" s="68"/>
      <c r="KO152" s="15">
        <f t="shared" si="796"/>
        <v>0.62743639339384027</v>
      </c>
      <c r="KQ152" s="13">
        <v>1.734</v>
      </c>
      <c r="KR152" s="68">
        <f t="shared" si="797"/>
        <v>-4.0929203539823045E-2</v>
      </c>
      <c r="KS152" s="68">
        <f t="shared" si="974"/>
        <v>-3.8784936430326267E-2</v>
      </c>
      <c r="KT152" s="68">
        <f t="shared" si="798"/>
        <v>-0.33816793893129776</v>
      </c>
      <c r="KU152" s="68"/>
      <c r="KV152" s="15">
        <f t="shared" si="799"/>
        <v>0.7168316831683168</v>
      </c>
      <c r="KW152" s="18"/>
      <c r="KX152" s="13">
        <v>50.71</v>
      </c>
      <c r="KY152" s="68">
        <f t="shared" si="800"/>
        <v>-4.4649585531273503E-2</v>
      </c>
      <c r="KZ152" s="68">
        <f t="shared" si="975"/>
        <v>-4.2505318421776725E-2</v>
      </c>
      <c r="LA152" s="68">
        <f t="shared" si="801"/>
        <v>-0.2950090365633255</v>
      </c>
      <c r="LB152" s="68"/>
      <c r="LC152" s="15">
        <f t="shared" si="802"/>
        <v>1.1387600168705188</v>
      </c>
      <c r="LD152" s="18"/>
      <c r="LE152" s="13">
        <v>53.1</v>
      </c>
      <c r="LF152" s="68">
        <f t="shared" si="803"/>
        <v>2.2924292043922267E-2</v>
      </c>
      <c r="LG152" s="68">
        <f t="shared" si="976"/>
        <v>2.5068559153419049E-2</v>
      </c>
      <c r="LH152" s="68">
        <f t="shared" si="804"/>
        <v>0.4819983254256211</v>
      </c>
      <c r="LI152" s="68"/>
      <c r="LJ152" s="15">
        <f t="shared" si="805"/>
        <v>0.15159401431359795</v>
      </c>
      <c r="LL152" s="13">
        <v>126.3</v>
      </c>
      <c r="LM152" s="68">
        <f t="shared" si="806"/>
        <v>2.0688540488120272E-2</v>
      </c>
      <c r="LN152" s="68">
        <f t="shared" si="977"/>
        <v>2.2832807597617053E-2</v>
      </c>
      <c r="LO152" s="68">
        <f t="shared" si="807"/>
        <v>0.44342857142857139</v>
      </c>
      <c r="LP152" s="68"/>
      <c r="LQ152" s="15">
        <f t="shared" si="808"/>
        <v>0.61488300728807066</v>
      </c>
      <c r="LS152" s="13">
        <v>16.010000000000002</v>
      </c>
      <c r="LT152" s="68">
        <f t="shared" si="809"/>
        <v>1.9096117122851732E-2</v>
      </c>
      <c r="LU152" s="68">
        <f t="shared" si="978"/>
        <v>2.1240384232348513E-2</v>
      </c>
      <c r="LV152" s="68"/>
      <c r="LW152" s="68"/>
      <c r="LX152" s="15">
        <f t="shared" si="810"/>
        <v>0.73081081081081101</v>
      </c>
      <c r="LZ152" s="13">
        <v>13.69</v>
      </c>
      <c r="MA152" s="68">
        <f t="shared" si="811"/>
        <v>-2.4233784746970768E-2</v>
      </c>
      <c r="MB152" s="68">
        <f t="shared" si="979"/>
        <v>-2.2089517637473986E-2</v>
      </c>
      <c r="MC152" s="68">
        <f t="shared" si="812"/>
        <v>-0.38471910112359553</v>
      </c>
      <c r="MD152" s="68"/>
      <c r="ME152" s="15">
        <f t="shared" si="813"/>
        <v>1.5578635014836726E-2</v>
      </c>
      <c r="MG152" s="13">
        <v>71.010000000000005</v>
      </c>
      <c r="MH152" s="68">
        <f t="shared" si="814"/>
        <v>-5.9470198675496619E-2</v>
      </c>
      <c r="MI152" s="68">
        <f t="shared" si="980"/>
        <v>-5.7325931565999841E-2</v>
      </c>
      <c r="MJ152" s="68">
        <f t="shared" si="815"/>
        <v>8.5700808625336933</v>
      </c>
      <c r="MK152" s="68"/>
      <c r="ML152" s="15">
        <f t="shared" si="816"/>
        <v>2.3447951012717851</v>
      </c>
      <c r="MN152" s="13">
        <v>150.28</v>
      </c>
      <c r="MO152" s="68">
        <f t="shared" si="817"/>
        <v>3.0034038577053234E-3</v>
      </c>
      <c r="MP152" s="68">
        <f t="shared" si="981"/>
        <v>5.1476709672021032E-3</v>
      </c>
      <c r="MQ152" s="68">
        <f t="shared" si="818"/>
        <v>0.19364575059571085</v>
      </c>
      <c r="MR152" s="68"/>
      <c r="MS152" s="15">
        <f t="shared" si="819"/>
        <v>0.34913367447706256</v>
      </c>
      <c r="MU152" s="13">
        <v>15.47</v>
      </c>
      <c r="MV152" s="68">
        <f t="shared" si="820"/>
        <v>-2.5818639798488672E-2</v>
      </c>
      <c r="MW152" s="68">
        <f t="shared" si="982"/>
        <v>-2.367437268899189E-2</v>
      </c>
      <c r="MX152" s="68">
        <f t="shared" si="821"/>
        <v>-0.25874460948730238</v>
      </c>
      <c r="MY152" s="68"/>
      <c r="MZ152" s="15">
        <f t="shared" si="822"/>
        <v>0.44985941893158393</v>
      </c>
      <c r="NB152" s="13">
        <v>270.31</v>
      </c>
      <c r="NC152" s="68">
        <f t="shared" si="823"/>
        <v>-1.1086064816526048E-3</v>
      </c>
      <c r="ND152" s="68">
        <f t="shared" si="983"/>
        <v>1.0356606278441754E-3</v>
      </c>
      <c r="NE152" s="68">
        <f t="shared" si="824"/>
        <v>0.99534952387982578</v>
      </c>
      <c r="NF152" s="68"/>
      <c r="NG152" s="15">
        <f t="shared" si="825"/>
        <v>0.62066071107380549</v>
      </c>
      <c r="NI152" s="13">
        <v>6.02</v>
      </c>
      <c r="NJ152" s="68">
        <f t="shared" si="826"/>
        <v>6.6889632107021979E-3</v>
      </c>
      <c r="NK152" s="68">
        <f t="shared" si="984"/>
        <v>8.8332303201989777E-3</v>
      </c>
      <c r="NL152" s="68">
        <f t="shared" si="827"/>
        <v>-0.95220325526002381</v>
      </c>
      <c r="NM152" s="68"/>
      <c r="NN152" s="15">
        <f t="shared" si="828"/>
        <v>0.2285714285714284</v>
      </c>
      <c r="NP152" s="13">
        <v>632.66999999999996</v>
      </c>
      <c r="NQ152" s="68">
        <f t="shared" si="829"/>
        <v>-2.3144859957385064E-2</v>
      </c>
      <c r="NR152" s="68">
        <f t="shared" si="985"/>
        <v>-2.1000592847888282E-2</v>
      </c>
      <c r="NS152" s="68">
        <f t="shared" si="830"/>
        <v>3.8203428571428568</v>
      </c>
      <c r="NT152" s="68"/>
      <c r="NU152" s="15">
        <f t="shared" si="831"/>
        <v>0.92341835648922244</v>
      </c>
      <c r="NW152" s="13">
        <v>195.75</v>
      </c>
      <c r="NX152" s="68">
        <f t="shared" si="832"/>
        <v>1.6460691660608512E-2</v>
      </c>
      <c r="NY152" s="68">
        <f t="shared" si="986"/>
        <v>1.8604958770105293E-2</v>
      </c>
      <c r="NZ152" s="68">
        <f t="shared" si="833"/>
        <v>0.11373463814292223</v>
      </c>
      <c r="OA152" s="68"/>
      <c r="OB152" s="15">
        <f t="shared" si="834"/>
        <v>3.4072900158478546E-2</v>
      </c>
      <c r="OD152" s="13">
        <v>2.59</v>
      </c>
      <c r="OE152" s="68">
        <f t="shared" si="835"/>
        <v>-3.8461538461539348E-3</v>
      </c>
      <c r="OF152" s="68">
        <f t="shared" si="987"/>
        <v>-1.7018867366571547E-3</v>
      </c>
      <c r="OG152" s="68">
        <f t="shared" si="836"/>
        <v>-0.98852306465192541</v>
      </c>
      <c r="OH152" s="68"/>
      <c r="OI152" s="15">
        <f t="shared" si="837"/>
        <v>0.77397260273972601</v>
      </c>
      <c r="OK152" s="13">
        <v>224.08</v>
      </c>
      <c r="OL152" s="68">
        <f t="shared" si="838"/>
        <v>-6.3993316624895547E-2</v>
      </c>
      <c r="OM152" s="68">
        <f t="shared" si="988"/>
        <v>-6.1849049515398768E-2</v>
      </c>
      <c r="ON152" s="68">
        <f t="shared" si="839"/>
        <v>4.2786808009422845</v>
      </c>
      <c r="OO152" s="68"/>
      <c r="OP152" s="15">
        <f t="shared" si="840"/>
        <v>2.3640594505329533</v>
      </c>
      <c r="OR152" s="13">
        <v>6.61</v>
      </c>
      <c r="OS152" s="68">
        <f t="shared" si="841"/>
        <v>-0.11275167785234898</v>
      </c>
      <c r="OT152" s="68">
        <f t="shared" si="989"/>
        <v>-0.1106074107428522</v>
      </c>
      <c r="OU152" s="68">
        <f t="shared" si="842"/>
        <v>-0.14155844155844155</v>
      </c>
      <c r="OV152" s="68"/>
      <c r="OW152" s="15">
        <f t="shared" si="843"/>
        <v>4.9017857142857144</v>
      </c>
      <c r="OY152" s="13">
        <v>157.12</v>
      </c>
      <c r="OZ152" s="68">
        <f t="shared" si="844"/>
        <v>6.7277503684244977E-3</v>
      </c>
      <c r="PA152" s="68">
        <f t="shared" si="990"/>
        <v>8.8720174779212783E-3</v>
      </c>
      <c r="PB152" s="68">
        <f t="shared" si="998"/>
        <v>3.8344615384615386</v>
      </c>
      <c r="PC152" s="68"/>
      <c r="PD152" s="15">
        <f t="shared" si="845"/>
        <v>0.37162810999563517</v>
      </c>
      <c r="PE152" s="18"/>
      <c r="PF152" s="13">
        <v>272.31</v>
      </c>
      <c r="PG152" s="68">
        <f t="shared" si="846"/>
        <v>1.0539206590715014E-2</v>
      </c>
      <c r="PH152" s="68">
        <f t="shared" si="991"/>
        <v>1.2683473700211794E-2</v>
      </c>
      <c r="PI152" s="68">
        <f t="shared" si="847"/>
        <v>-0.21794945433658813</v>
      </c>
      <c r="PJ152" s="68"/>
      <c r="PK152" s="15">
        <f t="shared" si="848"/>
        <v>0.30210873619279877</v>
      </c>
      <c r="PM152" s="13"/>
      <c r="PN152" s="68">
        <f t="shared" si="849"/>
        <v>0</v>
      </c>
      <c r="PO152" s="68">
        <f t="shared" si="850"/>
        <v>2.1442671094967802E-3</v>
      </c>
      <c r="PP152" s="68">
        <f t="shared" si="851"/>
        <v>0</v>
      </c>
      <c r="PQ152" s="68"/>
      <c r="PR152" s="15">
        <f t="shared" si="852"/>
        <v>0</v>
      </c>
      <c r="PT152" s="13">
        <v>9.4700000000000006</v>
      </c>
      <c r="PU152" s="68">
        <f t="shared" si="853"/>
        <v>-5.6772908366533724E-2</v>
      </c>
      <c r="PV152" s="68">
        <f t="shared" si="992"/>
        <v>-5.4628641257036946E-2</v>
      </c>
      <c r="PW152" s="68">
        <f t="shared" si="854"/>
        <v>8.6009174311926603E-2</v>
      </c>
      <c r="PX152" s="68"/>
      <c r="PY152" s="15">
        <f t="shared" si="855"/>
        <v>0.84600389863547776</v>
      </c>
      <c r="QA152" s="13">
        <v>220.9</v>
      </c>
      <c r="QB152" s="68">
        <f t="shared" si="856"/>
        <v>-3.383713061132416E-3</v>
      </c>
      <c r="QC152" s="68">
        <f t="shared" si="993"/>
        <v>-1.2394459516356358E-3</v>
      </c>
      <c r="QD152" s="68">
        <f t="shared" si="857"/>
        <v>-0.3452680873766264</v>
      </c>
      <c r="QE152" s="68"/>
      <c r="QF152" s="15">
        <f t="shared" si="858"/>
        <v>0.15208094294356939</v>
      </c>
      <c r="QH152" s="13">
        <v>1.67</v>
      </c>
      <c r="QI152" s="68">
        <f t="shared" si="859"/>
        <v>-4.4075558099599413E-2</v>
      </c>
      <c r="QJ152" s="68">
        <f t="shared" si="994"/>
        <v>-4.1931290990102635E-2</v>
      </c>
      <c r="QK152" s="68">
        <f t="shared" si="860"/>
        <v>-0.33466135458167329</v>
      </c>
      <c r="QL152" s="68"/>
      <c r="QM152" s="15">
        <f t="shared" si="861"/>
        <v>0.28461538461538449</v>
      </c>
      <c r="QO152" s="13">
        <v>11.05</v>
      </c>
      <c r="QP152" s="68">
        <f t="shared" si="862"/>
        <v>-8.6776859504132151E-2</v>
      </c>
      <c r="QQ152" s="68">
        <f t="shared" si="995"/>
        <v>-8.4632592394635373E-2</v>
      </c>
      <c r="QR152" s="68">
        <f t="shared" si="863"/>
        <v>-0.98653063214607872</v>
      </c>
      <c r="QS152" s="68"/>
      <c r="QT152" s="15">
        <f t="shared" si="864"/>
        <v>-3.7456445993031336E-2</v>
      </c>
      <c r="QV152" s="13">
        <v>2.9969999999999999</v>
      </c>
      <c r="QW152" s="68">
        <f t="shared" si="865"/>
        <v>-1.252059308072496E-2</v>
      </c>
      <c r="QX152" s="68">
        <f t="shared" si="996"/>
        <v>-1.037632597122818E-2</v>
      </c>
      <c r="QY152" s="68">
        <f t="shared" si="866"/>
        <v>-0.15099150141643058</v>
      </c>
      <c r="QZ152" s="68"/>
      <c r="RA152" s="15">
        <f t="shared" si="867"/>
        <v>0.22476501838986507</v>
      </c>
      <c r="RC152" s="13">
        <v>48.52</v>
      </c>
      <c r="RD152" s="68">
        <f t="shared" si="868"/>
        <v>5.5930359085963006E-2</v>
      </c>
      <c r="RE152" s="68">
        <f t="shared" si="997"/>
        <v>5.8074626195459784E-2</v>
      </c>
      <c r="RF152" s="68">
        <f t="shared" si="869"/>
        <v>4.8174551739036599E-2</v>
      </c>
      <c r="RG152" s="68"/>
      <c r="RH152" s="15">
        <f t="shared" si="870"/>
        <v>0.96040404040404048</v>
      </c>
      <c r="RJ152" s="13">
        <v>241.33</v>
      </c>
      <c r="RK152" s="68">
        <f t="shared" si="871"/>
        <v>-5.849639546858857E-3</v>
      </c>
      <c r="RL152" s="68">
        <f t="shared" si="872"/>
        <v>-3.7053724373620769E-3</v>
      </c>
      <c r="RM152" s="68">
        <f t="shared" si="873"/>
        <v>0.11944521755264866</v>
      </c>
      <c r="RN152" s="68"/>
      <c r="RO152" s="15">
        <f t="shared" si="874"/>
        <v>0.22676901179341202</v>
      </c>
      <c r="RQ152" s="13">
        <v>16.079999999999998</v>
      </c>
      <c r="RR152" s="68">
        <f t="shared" si="875"/>
        <v>3.9431157078215748E-2</v>
      </c>
      <c r="RS152" s="68">
        <f t="shared" si="876"/>
        <v>4.1575424187712526E-2</v>
      </c>
      <c r="RT152" s="68">
        <f t="shared" si="877"/>
        <v>9.8360655737704764E-2</v>
      </c>
      <c r="RU152" s="68"/>
      <c r="RV152" s="15">
        <f t="shared" si="878"/>
        <v>-0.22840690978886763</v>
      </c>
      <c r="RX152" s="13">
        <v>156.24</v>
      </c>
      <c r="RY152" s="68">
        <f t="shared" si="879"/>
        <v>-1.0387636179376656E-2</v>
      </c>
      <c r="RZ152" s="68">
        <f t="shared" si="880"/>
        <v>-8.2433690698798766E-3</v>
      </c>
      <c r="SA152" s="68">
        <f t="shared" si="881"/>
        <v>0.17420712460544122</v>
      </c>
      <c r="SB152" s="68"/>
      <c r="SC152" s="15">
        <f t="shared" si="882"/>
        <v>1.0658468861562875</v>
      </c>
      <c r="SE152" s="13">
        <v>14.47</v>
      </c>
      <c r="SF152" s="68">
        <f t="shared" si="883"/>
        <v>-7.0648683365446344E-2</v>
      </c>
      <c r="SG152" s="68">
        <f t="shared" si="884"/>
        <v>-6.8504416255949566E-2</v>
      </c>
      <c r="SH152" s="68">
        <f t="shared" si="885"/>
        <v>0.15760000000000005</v>
      </c>
      <c r="SI152" s="68"/>
      <c r="SJ152" s="15">
        <f t="shared" si="886"/>
        <v>-5.1769331585845291E-2</v>
      </c>
      <c r="SL152" s="13">
        <v>1.05</v>
      </c>
      <c r="SM152" s="68">
        <f t="shared" si="887"/>
        <v>-0.13223140495867763</v>
      </c>
      <c r="SN152" s="68">
        <f t="shared" si="888"/>
        <v>-0.13008713784918086</v>
      </c>
      <c r="SO152" s="68">
        <f t="shared" si="889"/>
        <v>-0.26056338028169007</v>
      </c>
      <c r="SP152" s="68"/>
      <c r="SQ152" s="15">
        <f t="shared" si="890"/>
        <v>3.9603960396039639E-2</v>
      </c>
      <c r="SS152" s="13">
        <v>17.670000000000002</v>
      </c>
      <c r="ST152" s="68">
        <f t="shared" si="891"/>
        <v>-3.7057220708446845E-2</v>
      </c>
      <c r="SU152" s="68">
        <f t="shared" si="892"/>
        <v>-3.4912953598950067E-2</v>
      </c>
      <c r="SV152" s="68">
        <f t="shared" si="893"/>
        <v>9.4795539033457318E-2</v>
      </c>
      <c r="SW152" s="68"/>
      <c r="SX152" s="15">
        <f t="shared" si="894"/>
        <v>1.1035714285714286</v>
      </c>
      <c r="SZ152" s="13">
        <v>60.26</v>
      </c>
      <c r="TA152" s="68">
        <f t="shared" si="895"/>
        <v>-6.0053033848073645E-2</v>
      </c>
      <c r="TB152" s="68">
        <f t="shared" si="896"/>
        <v>-5.7908766738576867E-2</v>
      </c>
      <c r="TC152" s="68">
        <f t="shared" si="897"/>
        <v>0.49269259351003225</v>
      </c>
      <c r="TD152" s="68"/>
      <c r="TE152" s="15">
        <f t="shared" si="898"/>
        <v>2.8628205128205129</v>
      </c>
      <c r="TG152" s="417">
        <v>0.26300000000000001</v>
      </c>
      <c r="TH152" s="68">
        <f t="shared" si="899"/>
        <v>-2.8803545051698576E-2</v>
      </c>
      <c r="TI152" s="68">
        <f t="shared" si="900"/>
        <v>-2.6659277942201794E-2</v>
      </c>
      <c r="TJ152" s="68">
        <f t="shared" si="901"/>
        <v>0.19545454545454549</v>
      </c>
      <c r="TK152" s="68"/>
      <c r="TL152" s="15">
        <f t="shared" si="902"/>
        <v>0.55162241887905605</v>
      </c>
      <c r="TN152" s="13">
        <v>88.15</v>
      </c>
      <c r="TO152" s="68">
        <f t="shared" si="903"/>
        <v>-1.0217830675948759E-2</v>
      </c>
      <c r="TP152" s="68">
        <f t="shared" si="904"/>
        <v>-8.0735635664519797E-3</v>
      </c>
      <c r="TQ152" s="68">
        <f t="shared" si="905"/>
        <v>0.28486367909746174</v>
      </c>
      <c r="TR152" s="68"/>
      <c r="TS152" s="15">
        <f t="shared" si="906"/>
        <v>1.9630252100840337</v>
      </c>
      <c r="TU152" s="417">
        <v>3.15</v>
      </c>
      <c r="TV152" s="68">
        <f t="shared" si="907"/>
        <v>0</v>
      </c>
      <c r="TW152" s="68">
        <f t="shared" si="908"/>
        <v>2.1442671094967802E-3</v>
      </c>
      <c r="TX152" s="68">
        <f t="shared" si="909"/>
        <v>-0.28571428571428575</v>
      </c>
      <c r="TY152" s="68"/>
      <c r="TZ152" s="15">
        <f t="shared" si="910"/>
        <v>0.84210526315789469</v>
      </c>
      <c r="UB152" s="13"/>
      <c r="UC152" s="68">
        <f t="shared" si="911"/>
        <v>0</v>
      </c>
      <c r="UD152" s="68">
        <f t="shared" si="912"/>
        <v>2.1442671094967802E-3</v>
      </c>
      <c r="UE152" s="68">
        <f t="shared" si="913"/>
        <v>0</v>
      </c>
      <c r="UF152" s="68"/>
      <c r="UG152" s="15">
        <f t="shared" si="914"/>
        <v>0</v>
      </c>
      <c r="UI152" s="417"/>
      <c r="UJ152" s="68">
        <f t="shared" si="915"/>
        <v>0</v>
      </c>
      <c r="UK152" s="68">
        <f t="shared" si="916"/>
        <v>2.1442671094967802E-3</v>
      </c>
      <c r="UL152" s="68">
        <f t="shared" si="917"/>
        <v>0</v>
      </c>
      <c r="UM152" s="68"/>
      <c r="UN152" s="15">
        <f t="shared" si="918"/>
        <v>0</v>
      </c>
      <c r="UP152" s="417"/>
      <c r="UQ152" s="68">
        <f t="shared" si="919"/>
        <v>0</v>
      </c>
      <c r="UR152" s="68">
        <f t="shared" si="920"/>
        <v>2.1442671094967802E-3</v>
      </c>
      <c r="US152" s="68">
        <f t="shared" si="921"/>
        <v>0</v>
      </c>
      <c r="UT152" s="68"/>
      <c r="UU152" s="15">
        <f t="shared" si="922"/>
        <v>0</v>
      </c>
      <c r="UW152" s="417"/>
      <c r="UX152" s="68">
        <f t="shared" si="923"/>
        <v>0</v>
      </c>
      <c r="UY152" s="68">
        <f t="shared" si="924"/>
        <v>2.1442671094967802E-3</v>
      </c>
      <c r="UZ152" s="68">
        <f t="shared" si="925"/>
        <v>0</v>
      </c>
      <c r="VA152" s="68"/>
      <c r="VB152" s="15">
        <f t="shared" si="926"/>
        <v>0</v>
      </c>
      <c r="VD152" s="417"/>
      <c r="VE152" s="68">
        <f t="shared" si="927"/>
        <v>0</v>
      </c>
      <c r="VF152" s="68">
        <f t="shared" si="928"/>
        <v>2.1442671094967802E-3</v>
      </c>
      <c r="VG152" s="68">
        <f t="shared" si="929"/>
        <v>0</v>
      </c>
      <c r="VH152" s="68"/>
      <c r="VI152" s="15">
        <f t="shared" si="930"/>
        <v>0</v>
      </c>
      <c r="VM152" s="21">
        <f t="shared" si="931"/>
        <v>-1.0567312226404162E-2</v>
      </c>
      <c r="VN152" s="49"/>
      <c r="VO152" s="21">
        <f t="shared" si="932"/>
        <v>1.1542377340454961</v>
      </c>
      <c r="VP152" s="14"/>
      <c r="VQ152" s="21">
        <f t="shared" si="933"/>
        <v>0.58911625906088461</v>
      </c>
    </row>
    <row r="153" spans="1:589" ht="15.75" customHeight="1" x14ac:dyDescent="0.2">
      <c r="A153" s="127">
        <v>45868</v>
      </c>
      <c r="B153" s="4">
        <f t="shared" si="666"/>
        <v>45868</v>
      </c>
      <c r="C153" s="13">
        <v>44461.279999999999</v>
      </c>
      <c r="D153" s="138">
        <f t="shared" si="667"/>
        <v>-171.70999999999913</v>
      </c>
      <c r="E153" s="68">
        <f t="shared" si="668"/>
        <v>-3.8471543134349531E-3</v>
      </c>
      <c r="F153" s="15">
        <f t="shared" si="669"/>
        <v>4.5060410086258433E-2</v>
      </c>
      <c r="G153" s="13">
        <v>6362.9</v>
      </c>
      <c r="H153" s="138">
        <f t="shared" si="670"/>
        <v>-7.9600000000000364</v>
      </c>
      <c r="I153" s="68">
        <f t="shared" si="671"/>
        <v>-1.249438851269693E-3</v>
      </c>
      <c r="J153" s="15">
        <f t="shared" si="672"/>
        <v>8.1825956410042713E-2</v>
      </c>
      <c r="K153" s="13">
        <v>21129.67</v>
      </c>
      <c r="L153" s="138">
        <f t="shared" si="673"/>
        <v>31.379999999997381</v>
      </c>
      <c r="M153" s="68">
        <f t="shared" si="674"/>
        <v>1.4873243281800269E-3</v>
      </c>
      <c r="N153" s="15">
        <f t="shared" si="675"/>
        <v>9.4189828588058661E-2</v>
      </c>
      <c r="O153" s="13">
        <v>2232.4</v>
      </c>
      <c r="P153" s="138">
        <f t="shared" si="676"/>
        <v>-10.559999999999945</v>
      </c>
      <c r="Q153" s="68">
        <f t="shared" si="677"/>
        <v>-4.7080643435460038E-3</v>
      </c>
      <c r="R153" s="15">
        <f t="shared" si="678"/>
        <v>1.0044122394806815E-3</v>
      </c>
      <c r="S153" s="18">
        <f t="shared" si="679"/>
        <v>-1.1709767168145775E-3</v>
      </c>
      <c r="T153" s="121">
        <f t="shared" si="680"/>
        <v>270.19589126513665</v>
      </c>
      <c r="U153" s="121">
        <f t="shared" si="681"/>
        <v>270.19589126513665</v>
      </c>
      <c r="V153" s="134">
        <f t="shared" si="682"/>
        <v>-8.6601068061610423E-4</v>
      </c>
      <c r="W153" s="21">
        <f t="shared" si="934"/>
        <v>4.435828293833765E-2</v>
      </c>
      <c r="X153" s="18">
        <f t="shared" si="683"/>
        <v>-2.0793332950176558E-3</v>
      </c>
      <c r="Y153" s="353">
        <v>143091.20000000001</v>
      </c>
      <c r="Z153" s="15">
        <v>1.9999999999999999E-6</v>
      </c>
      <c r="AA153" s="21">
        <f t="shared" si="684"/>
        <v>8.6801068061610428E-4</v>
      </c>
      <c r="AC153" s="13">
        <v>246.3</v>
      </c>
      <c r="AD153" s="68">
        <f t="shared" si="685"/>
        <v>6.2507660252481964E-3</v>
      </c>
      <c r="AE153" s="68">
        <f t="shared" si="935"/>
        <v>7.116776705864301E-3</v>
      </c>
      <c r="AF153" s="68">
        <f t="shared" si="686"/>
        <v>0.49481094859501118</v>
      </c>
      <c r="AG153" s="68"/>
      <c r="AH153" s="15">
        <f t="shared" si="687"/>
        <v>8.4210062948452805E-2</v>
      </c>
      <c r="AJ153" s="13">
        <v>23.66</v>
      </c>
      <c r="AK153" s="68">
        <f t="shared" si="688"/>
        <v>1.26957257723238E-3</v>
      </c>
      <c r="AL153" s="68">
        <f t="shared" si="936"/>
        <v>2.1355832578484842E-3</v>
      </c>
      <c r="AM153" s="68">
        <f t="shared" si="689"/>
        <v>0.27204301075268811</v>
      </c>
      <c r="AN153" s="68"/>
      <c r="AO153" s="15">
        <f t="shared" si="690"/>
        <v>0.12505943889681403</v>
      </c>
      <c r="AQ153" s="13">
        <v>23.08</v>
      </c>
      <c r="AR153" s="68">
        <f t="shared" si="691"/>
        <v>6.541648495420784E-3</v>
      </c>
      <c r="AS153" s="68">
        <f t="shared" si="937"/>
        <v>7.4076591760368887E-3</v>
      </c>
      <c r="AT153" s="68">
        <f t="shared" si="692"/>
        <v>0.3364215402431962</v>
      </c>
      <c r="AU153" s="68"/>
      <c r="AV153" s="15">
        <f t="shared" si="693"/>
        <v>7.4988355845365604E-2</v>
      </c>
      <c r="AX153" s="13">
        <v>221.09</v>
      </c>
      <c r="AY153" s="68">
        <f t="shared" si="694"/>
        <v>-1.2648507024438775E-3</v>
      </c>
      <c r="AZ153" s="68">
        <f t="shared" si="938"/>
        <v>-3.9884002182777323E-4</v>
      </c>
      <c r="BA153" s="68">
        <f t="shared" si="695"/>
        <v>0.64869500372856093</v>
      </c>
      <c r="BB153" s="68"/>
      <c r="BC153" s="15">
        <f t="shared" si="696"/>
        <v>8.2766051226798601E-2</v>
      </c>
      <c r="BE153" s="13">
        <v>80.650000000000006</v>
      </c>
      <c r="BF153" s="68">
        <f t="shared" si="697"/>
        <v>-3.9520810176607779E-3</v>
      </c>
      <c r="BG153" s="68">
        <f t="shared" si="939"/>
        <v>-3.0860703370446736E-3</v>
      </c>
      <c r="BH153" s="68"/>
      <c r="BI153" s="68"/>
      <c r="BJ153" s="15">
        <f t="shared" si="698"/>
        <v>9.4746844034206648E-2</v>
      </c>
      <c r="BL153" s="13">
        <v>76.489999999999995</v>
      </c>
      <c r="BM153" s="68">
        <f t="shared" si="699"/>
        <v>7.7733860342554563E-3</v>
      </c>
      <c r="BN153" s="68">
        <f t="shared" si="940"/>
        <v>8.6393967148715601E-3</v>
      </c>
      <c r="BO153" s="68">
        <f t="shared" si="700"/>
        <v>0.28814415628157614</v>
      </c>
      <c r="BP153" s="68"/>
      <c r="BQ153" s="15">
        <f t="shared" si="701"/>
        <v>0.1524785294560794</v>
      </c>
      <c r="BS153" s="13">
        <v>44.56</v>
      </c>
      <c r="BT153" s="68">
        <f t="shared" si="702"/>
        <v>3.6036036036036869E-3</v>
      </c>
      <c r="BU153" s="68">
        <f t="shared" si="941"/>
        <v>4.4696142842197912E-3</v>
      </c>
      <c r="BV153" s="68">
        <f t="shared" si="703"/>
        <v>0.19592055823939894</v>
      </c>
      <c r="BW153" s="68"/>
      <c r="BX153" s="15">
        <f t="shared" si="704"/>
        <v>0.16496732026143796</v>
      </c>
      <c r="BZ153" s="13"/>
      <c r="CA153" s="68">
        <f t="shared" si="705"/>
        <v>0</v>
      </c>
      <c r="CB153" s="68">
        <f t="shared" si="942"/>
        <v>0</v>
      </c>
      <c r="CC153" s="68">
        <f t="shared" si="706"/>
        <v>0</v>
      </c>
      <c r="CD153" s="68"/>
      <c r="CE153" s="15">
        <f t="shared" si="707"/>
        <v>0</v>
      </c>
      <c r="CG153" s="13">
        <v>31.22</v>
      </c>
      <c r="CH153" s="68">
        <f t="shared" si="708"/>
        <v>-9.6000000000003635E-4</v>
      </c>
      <c r="CI153" s="68">
        <f t="shared" si="943"/>
        <v>-9.3989319383932114E-5</v>
      </c>
      <c r="CJ153" s="68">
        <f t="shared" si="709"/>
        <v>3.2748924909030711E-2</v>
      </c>
      <c r="CK153" s="68"/>
      <c r="CL153" s="15">
        <f t="shared" si="710"/>
        <v>-9.1385331781140874E-2</v>
      </c>
      <c r="CN153" s="13">
        <v>33.92</v>
      </c>
      <c r="CO153" s="68">
        <f t="shared" si="711"/>
        <v>5.0370370370370872E-3</v>
      </c>
      <c r="CP153" s="68">
        <f t="shared" si="944"/>
        <v>5.9030477176531919E-3</v>
      </c>
      <c r="CQ153" s="68">
        <f t="shared" si="712"/>
        <v>8.2322910019144921E-2</v>
      </c>
      <c r="CR153" s="68"/>
      <c r="CS153" s="15">
        <f t="shared" si="713"/>
        <v>1.3444876008365785E-2</v>
      </c>
      <c r="CU153" s="13">
        <v>38.159999999999997</v>
      </c>
      <c r="CV153" s="68">
        <f t="shared" si="714"/>
        <v>-4.4351682755022622E-3</v>
      </c>
      <c r="CW153" s="68">
        <f t="shared" si="945"/>
        <v>-3.569157594886158E-3</v>
      </c>
      <c r="CX153" s="68">
        <f t="shared" si="715"/>
        <v>0.18693623639191284</v>
      </c>
      <c r="CY153" s="68"/>
      <c r="CZ153" s="15">
        <f t="shared" si="716"/>
        <v>2.3605150214592151E-2</v>
      </c>
      <c r="DB153" s="13">
        <v>20.51</v>
      </c>
      <c r="DC153" s="68">
        <f t="shared" si="717"/>
        <v>-1.2042389210019266E-2</v>
      </c>
      <c r="DD153" s="68">
        <f t="shared" si="946"/>
        <v>-1.1176378529403163E-2</v>
      </c>
      <c r="DE153" s="68">
        <f t="shared" si="718"/>
        <v>-6.2185642432555983E-2</v>
      </c>
      <c r="DF153" s="68"/>
      <c r="DG153" s="15">
        <f t="shared" si="719"/>
        <v>7.3673870333989264E-3</v>
      </c>
      <c r="DI153" s="13">
        <v>49.49</v>
      </c>
      <c r="DJ153" s="68">
        <f t="shared" si="720"/>
        <v>-5.825632784250686E-3</v>
      </c>
      <c r="DK153" s="68">
        <f t="shared" si="947"/>
        <v>-4.9596221036345822E-3</v>
      </c>
      <c r="DL153" s="68">
        <f t="shared" si="721"/>
        <v>0.12095130237825602</v>
      </c>
      <c r="DM153" s="68"/>
      <c r="DN153" s="15">
        <f t="shared" si="722"/>
        <v>0.17386148007590146</v>
      </c>
      <c r="DP153" s="13">
        <v>43.5</v>
      </c>
      <c r="DQ153" s="68">
        <f t="shared" si="723"/>
        <v>-6.1686086360521614E-3</v>
      </c>
      <c r="DR153" s="68">
        <f t="shared" si="948"/>
        <v>-5.3025979554360576E-3</v>
      </c>
      <c r="DS153" s="68"/>
      <c r="DT153" s="68"/>
      <c r="DU153" s="15">
        <f t="shared" si="724"/>
        <v>0.14233193277310929</v>
      </c>
      <c r="DV153" s="18"/>
      <c r="DW153" s="13">
        <v>37.880000000000003</v>
      </c>
      <c r="DX153" s="68">
        <f t="shared" si="725"/>
        <v>1.5277405521307966E-2</v>
      </c>
      <c r="DY153" s="68">
        <f t="shared" si="949"/>
        <v>1.6143416201924072E-2</v>
      </c>
      <c r="DZ153" s="68">
        <f t="shared" si="726"/>
        <v>1.0213447171824976</v>
      </c>
      <c r="EA153" s="68"/>
      <c r="EB153" s="15">
        <f t="shared" si="727"/>
        <v>0.13175978488198398</v>
      </c>
      <c r="ED153" s="13">
        <v>40.409999999999997</v>
      </c>
      <c r="EE153" s="68">
        <f t="shared" si="728"/>
        <v>6.9773236979814111E-3</v>
      </c>
      <c r="EF153" s="68">
        <f t="shared" si="950"/>
        <v>7.8433343785975149E-3</v>
      </c>
      <c r="EG153" s="68">
        <f t="shared" si="729"/>
        <v>0.92154065620542058</v>
      </c>
      <c r="EH153" s="68"/>
      <c r="EI153" s="15">
        <f t="shared" si="730"/>
        <v>9.5715835140997657E-2</v>
      </c>
      <c r="EK153" s="13">
        <v>128.97999999999999</v>
      </c>
      <c r="EL153" s="68">
        <f t="shared" si="731"/>
        <v>5.9273124317578453E-3</v>
      </c>
      <c r="EM153" s="68">
        <f t="shared" si="951"/>
        <v>6.7933231123739491E-3</v>
      </c>
      <c r="EN153" s="68">
        <f t="shared" si="732"/>
        <v>0.99845057328788311</v>
      </c>
      <c r="EO153" s="68"/>
      <c r="EP153" s="15">
        <f t="shared" si="733"/>
        <v>0.15884995507637012</v>
      </c>
      <c r="ER153" s="13">
        <v>40.03</v>
      </c>
      <c r="ES153" s="68">
        <f t="shared" si="734"/>
        <v>-6.6997518610420852E-3</v>
      </c>
      <c r="ET153" s="68">
        <f t="shared" si="952"/>
        <v>-5.8337411804259814E-3</v>
      </c>
      <c r="EU153" s="68">
        <f t="shared" si="735"/>
        <v>0.14666284732168447</v>
      </c>
      <c r="EV153" s="68"/>
      <c r="EW153" s="15">
        <f t="shared" si="736"/>
        <v>2.9313448187194665E-2</v>
      </c>
      <c r="EY153" s="13">
        <v>37.82</v>
      </c>
      <c r="EZ153" s="68">
        <f t="shared" si="737"/>
        <v>-2.8263103802672183E-2</v>
      </c>
      <c r="FA153" s="68">
        <f t="shared" si="953"/>
        <v>-2.7397093122056078E-2</v>
      </c>
      <c r="FB153" s="68"/>
      <c r="FC153" s="68"/>
      <c r="FD153" s="15">
        <f t="shared" si="738"/>
        <v>0.5386493083807975</v>
      </c>
      <c r="FF153" s="13">
        <v>59.6</v>
      </c>
      <c r="FG153" s="68">
        <f t="shared" si="739"/>
        <v>-1.1280690112806897E-2</v>
      </c>
      <c r="FH153" s="68">
        <f t="shared" si="954"/>
        <v>-1.0414679432190793E-2</v>
      </c>
      <c r="FI153" s="68">
        <f t="shared" si="740"/>
        <v>8.8016249153690437E-3</v>
      </c>
      <c r="FJ153" s="68"/>
      <c r="FK153" s="15">
        <f t="shared" si="741"/>
        <v>4.9480542349005147E-2</v>
      </c>
      <c r="FM153" s="13">
        <v>205.19</v>
      </c>
      <c r="FN153" s="68">
        <f t="shared" si="742"/>
        <v>3.374083129584341E-3</v>
      </c>
      <c r="FO153" s="68">
        <f t="shared" si="955"/>
        <v>4.2400938102004453E-3</v>
      </c>
      <c r="FP153" s="68">
        <f t="shared" si="743"/>
        <v>0.76461988304093564</v>
      </c>
      <c r="FQ153" s="68"/>
      <c r="FR153" s="15">
        <f t="shared" si="744"/>
        <v>0.12952768908950787</v>
      </c>
      <c r="FT153" s="13">
        <v>88.78</v>
      </c>
      <c r="FU153" s="68">
        <f t="shared" si="745"/>
        <v>-1.2458286985539538E-2</v>
      </c>
      <c r="FV153" s="68">
        <f t="shared" si="956"/>
        <v>-1.1592276304923434E-2</v>
      </c>
      <c r="FW153" s="68">
        <f t="shared" si="746"/>
        <v>8.5198227876860152E-3</v>
      </c>
      <c r="FX153" s="68"/>
      <c r="FY153" s="15">
        <f t="shared" si="747"/>
        <v>-1.5524506542470676E-2</v>
      </c>
      <c r="GA153" s="13">
        <v>18.18</v>
      </c>
      <c r="GB153" s="68">
        <f t="shared" si="748"/>
        <v>-4.3811610076671323E-3</v>
      </c>
      <c r="GC153" s="68">
        <f t="shared" si="957"/>
        <v>-3.5151503270510281E-3</v>
      </c>
      <c r="GD153" s="68"/>
      <c r="GE153" s="68"/>
      <c r="GF153" s="15">
        <f t="shared" si="749"/>
        <v>4.3029259896729774E-2</v>
      </c>
      <c r="GG153" s="18"/>
      <c r="GH153" s="13">
        <v>19.399999999999999</v>
      </c>
      <c r="GI153" s="68">
        <f t="shared" si="750"/>
        <v>3.6213140196585769E-3</v>
      </c>
      <c r="GJ153" s="68">
        <f t="shared" si="958"/>
        <v>4.4873247002746811E-3</v>
      </c>
      <c r="GK153" s="68">
        <f t="shared" si="751"/>
        <v>9.3652445369406725E-3</v>
      </c>
      <c r="GL153" s="68"/>
      <c r="GM153" s="15">
        <f t="shared" si="752"/>
        <v>2.6455026455026457E-2</v>
      </c>
      <c r="GO153" s="13">
        <v>25.66</v>
      </c>
      <c r="GP153" s="68">
        <f t="shared" si="753"/>
        <v>8.2514734774067136E-3</v>
      </c>
      <c r="GQ153" s="68">
        <f t="shared" si="959"/>
        <v>9.1174841580228174E-3</v>
      </c>
      <c r="GR153" s="68"/>
      <c r="GS153" s="68"/>
      <c r="GT153" s="15">
        <f t="shared" si="754"/>
        <v>-5.8348623853211004E-2</v>
      </c>
      <c r="GV153" s="13">
        <v>16.34</v>
      </c>
      <c r="GW153" s="68">
        <f t="shared" si="755"/>
        <v>8.0197409006785309E-3</v>
      </c>
      <c r="GX153" s="68">
        <f t="shared" si="960"/>
        <v>8.8857515812946347E-3</v>
      </c>
      <c r="GY153" s="68">
        <f t="shared" si="756"/>
        <v>0.37890295358649789</v>
      </c>
      <c r="GZ153" s="68"/>
      <c r="HA153" s="15">
        <f t="shared" si="757"/>
        <v>0.19096209912536435</v>
      </c>
      <c r="HD153" s="13">
        <v>319.04000000000002</v>
      </c>
      <c r="HE153" s="68">
        <f t="shared" si="758"/>
        <v>-6.7247820672477216E-3</v>
      </c>
      <c r="HF153" s="68">
        <f t="shared" si="961"/>
        <v>-5.8587713866316178E-3</v>
      </c>
      <c r="HG153" s="68">
        <f t="shared" si="759"/>
        <v>0.79225886186169336</v>
      </c>
      <c r="HH153" s="68"/>
      <c r="HI153" s="15">
        <f t="shared" si="760"/>
        <v>-0.20998415213946106</v>
      </c>
      <c r="HK153" s="13">
        <v>58.01</v>
      </c>
      <c r="HL153" s="68">
        <f t="shared" si="761"/>
        <v>1.6114906288316598E-2</v>
      </c>
      <c r="HM153" s="68">
        <f t="shared" si="962"/>
        <v>1.6980916968932704E-2</v>
      </c>
      <c r="HN153" s="68">
        <f t="shared" si="762"/>
        <v>22.391129032258064</v>
      </c>
      <c r="HO153" s="68"/>
      <c r="HP153" s="15">
        <f t="shared" si="763"/>
        <v>1.1990144048521607</v>
      </c>
      <c r="HR153" s="13">
        <v>111.9</v>
      </c>
      <c r="HS153" s="68">
        <f t="shared" si="764"/>
        <v>-8.6817859673989171E-3</v>
      </c>
      <c r="HT153" s="68">
        <f t="shared" si="963"/>
        <v>-7.8157752867828133E-3</v>
      </c>
      <c r="HU153" s="68">
        <f t="shared" si="765"/>
        <v>2.0741758241758244</v>
      </c>
      <c r="HV153" s="68"/>
      <c r="HW153" s="15">
        <f t="shared" si="766"/>
        <v>4.0252858603700037E-2</v>
      </c>
      <c r="HY153" s="13">
        <v>179.27</v>
      </c>
      <c r="HZ153" s="68">
        <f t="shared" si="767"/>
        <v>2.1423280724745138E-2</v>
      </c>
      <c r="IA153" s="68">
        <f t="shared" si="964"/>
        <v>2.2289291405361244E-2</v>
      </c>
      <c r="IB153" s="68">
        <f t="shared" si="768"/>
        <v>0.69282341831916905</v>
      </c>
      <c r="IC153" s="68"/>
      <c r="ID153" s="15">
        <f t="shared" si="769"/>
        <v>0.33494675701839316</v>
      </c>
      <c r="IF153" s="13">
        <v>302.62</v>
      </c>
      <c r="IG153" s="68">
        <f t="shared" si="770"/>
        <v>1.748369309394119E-2</v>
      </c>
      <c r="IH153" s="68">
        <f t="shared" si="965"/>
        <v>1.8349703774557295E-2</v>
      </c>
      <c r="II153" s="68">
        <f t="shared" si="771"/>
        <v>0.72925714285714294</v>
      </c>
      <c r="IJ153" s="68"/>
      <c r="IK153" s="15">
        <f t="shared" si="772"/>
        <v>0.3052967563837129</v>
      </c>
      <c r="IM153" s="13">
        <v>258.52</v>
      </c>
      <c r="IN153" s="68">
        <f t="shared" si="773"/>
        <v>-8.8943413586872935E-3</v>
      </c>
      <c r="IO153" s="68">
        <f t="shared" si="966"/>
        <v>-8.0283306780711897E-3</v>
      </c>
      <c r="IP153" s="68">
        <f t="shared" si="774"/>
        <v>4.0482327670376872</v>
      </c>
      <c r="IQ153" s="68"/>
      <c r="IR153" s="15">
        <f t="shared" si="775"/>
        <v>0.3786998026771905</v>
      </c>
      <c r="IT153" s="13">
        <v>77.75</v>
      </c>
      <c r="IU153" s="68">
        <f t="shared" si="776"/>
        <v>-1.1945609353157933E-2</v>
      </c>
      <c r="IV153" s="68">
        <f t="shared" si="967"/>
        <v>-1.1079598672541829E-2</v>
      </c>
      <c r="IW153" s="68">
        <f t="shared" si="777"/>
        <v>3.2602739726027399</v>
      </c>
      <c r="IX153" s="68"/>
      <c r="IY153" s="15">
        <f t="shared" si="778"/>
        <v>0.51294026075111887</v>
      </c>
      <c r="JA153" s="13">
        <v>695.21</v>
      </c>
      <c r="JB153" s="68">
        <f t="shared" si="779"/>
        <v>-6.8428571428570907E-3</v>
      </c>
      <c r="JC153" s="68">
        <f t="shared" si="968"/>
        <v>-5.976846462240986E-3</v>
      </c>
      <c r="JD153" s="68">
        <f t="shared" si="780"/>
        <v>0.40616909385113281</v>
      </c>
      <c r="JE153" s="68"/>
      <c r="JF153" s="15">
        <f t="shared" si="781"/>
        <v>0.18735802975184035</v>
      </c>
      <c r="JH153" s="13">
        <v>513.24</v>
      </c>
      <c r="JI153" s="68">
        <f t="shared" si="782"/>
        <v>1.3071385371753303E-3</v>
      </c>
      <c r="JJ153" s="68">
        <f t="shared" si="969"/>
        <v>2.1731492177914343E-3</v>
      </c>
      <c r="JK153" s="68">
        <f t="shared" si="783"/>
        <v>0.26199316432663705</v>
      </c>
      <c r="JL153" s="68"/>
      <c r="JM153" s="15">
        <f t="shared" si="784"/>
        <v>0.21765124555160145</v>
      </c>
      <c r="JO153" s="13">
        <v>16.54</v>
      </c>
      <c r="JP153" s="68">
        <f t="shared" si="785"/>
        <v>-7.5977653631284892E-2</v>
      </c>
      <c r="JQ153" s="68">
        <f t="shared" si="970"/>
        <v>-7.5111642950668786E-2</v>
      </c>
      <c r="JR153" s="68">
        <f t="shared" si="786"/>
        <v>-0.44187615994600982</v>
      </c>
      <c r="JS153" s="68"/>
      <c r="JT153" s="15">
        <f t="shared" si="787"/>
        <v>0.62315996074582924</v>
      </c>
      <c r="JV153" s="13">
        <v>2.08</v>
      </c>
      <c r="JW153" s="68">
        <f t="shared" si="788"/>
        <v>-2.3474178403755788E-2</v>
      </c>
      <c r="JX153" s="68">
        <f t="shared" si="971"/>
        <v>-2.2608167723139682E-2</v>
      </c>
      <c r="JY153" s="68">
        <f t="shared" si="789"/>
        <v>-0.17786561264822126</v>
      </c>
      <c r="JZ153" s="68"/>
      <c r="KA153" s="15">
        <f t="shared" si="790"/>
        <v>0.15555555555555556</v>
      </c>
      <c r="KC153" s="13">
        <v>19.48</v>
      </c>
      <c r="KD153" s="68">
        <f t="shared" si="791"/>
        <v>-1.0162601626016224E-2</v>
      </c>
      <c r="KE153" s="68">
        <f t="shared" si="972"/>
        <v>-9.2965909454001197E-3</v>
      </c>
      <c r="KF153" s="68">
        <f t="shared" si="792"/>
        <v>0</v>
      </c>
      <c r="KG153" s="68"/>
      <c r="KH153" s="15">
        <f t="shared" si="793"/>
        <v>-0.12173128944995489</v>
      </c>
      <c r="KI153" s="18"/>
      <c r="KJ153" s="13">
        <v>116.01</v>
      </c>
      <c r="KK153" s="68">
        <f t="shared" si="794"/>
        <v>6.0614371914426861E-2</v>
      </c>
      <c r="KL153" s="68">
        <f t="shared" si="973"/>
        <v>6.1480382595042966E-2</v>
      </c>
      <c r="KM153" s="68">
        <f t="shared" si="795"/>
        <v>4.4981042654028434</v>
      </c>
      <c r="KN153" s="68"/>
      <c r="KO153" s="15">
        <f t="shared" si="796"/>
        <v>0.72608242821008806</v>
      </c>
      <c r="KQ153" s="13">
        <v>1.6539999999999999</v>
      </c>
      <c r="KR153" s="68">
        <f t="shared" si="797"/>
        <v>-4.6136101499423342E-2</v>
      </c>
      <c r="KS153" s="68">
        <f t="shared" si="974"/>
        <v>-4.5270090818807236E-2</v>
      </c>
      <c r="KT153" s="68">
        <f t="shared" si="798"/>
        <v>-0.36870229007633593</v>
      </c>
      <c r="KU153" s="68"/>
      <c r="KV153" s="15">
        <f t="shared" si="799"/>
        <v>0.63762376237623752</v>
      </c>
      <c r="KW153" s="18"/>
      <c r="KX153" s="13">
        <v>52.75</v>
      </c>
      <c r="KY153" s="68">
        <f t="shared" si="800"/>
        <v>4.0228751725497912E-2</v>
      </c>
      <c r="KZ153" s="68">
        <f t="shared" si="975"/>
        <v>4.1094762406114017E-2</v>
      </c>
      <c r="LA153" s="68">
        <f t="shared" si="801"/>
        <v>-0.26664813012651195</v>
      </c>
      <c r="LB153" s="68"/>
      <c r="LC153" s="15">
        <f t="shared" si="802"/>
        <v>1.2247996625896245</v>
      </c>
      <c r="LD153" s="18"/>
      <c r="LE153" s="13">
        <v>53.36</v>
      </c>
      <c r="LF153" s="68">
        <f t="shared" si="803"/>
        <v>4.8964218455743507E-3</v>
      </c>
      <c r="LG153" s="68">
        <f t="shared" si="976"/>
        <v>5.7624325261904554E-3</v>
      </c>
      <c r="LH153" s="68">
        <f t="shared" si="804"/>
        <v>0.48925481440133972</v>
      </c>
      <c r="LI153" s="68"/>
      <c r="LJ153" s="15">
        <f t="shared" si="805"/>
        <v>0.15723270440251572</v>
      </c>
      <c r="LL153" s="13">
        <v>123.37</v>
      </c>
      <c r="LM153" s="68">
        <f t="shared" si="806"/>
        <v>-2.3198733174980148E-2</v>
      </c>
      <c r="LN153" s="68">
        <f t="shared" si="977"/>
        <v>-2.2332722494364042E-2</v>
      </c>
      <c r="LO153" s="68">
        <f t="shared" si="807"/>
        <v>0.40994285714285722</v>
      </c>
      <c r="LP153" s="68"/>
      <c r="LQ153" s="15">
        <f t="shared" si="808"/>
        <v>0.57741976729318523</v>
      </c>
      <c r="LS153" s="13">
        <v>15.42</v>
      </c>
      <c r="LT153" s="68">
        <f t="shared" si="809"/>
        <v>-3.6851967520299914E-2</v>
      </c>
      <c r="LU153" s="68">
        <f t="shared" si="978"/>
        <v>-3.5985956839683808E-2</v>
      </c>
      <c r="LV153" s="68"/>
      <c r="LW153" s="68"/>
      <c r="LX153" s="15">
        <f t="shared" si="810"/>
        <v>0.66702702702702699</v>
      </c>
      <c r="LZ153" s="13">
        <v>12.98</v>
      </c>
      <c r="MA153" s="68">
        <f t="shared" si="811"/>
        <v>-5.186267348429504E-2</v>
      </c>
      <c r="MB153" s="68">
        <f t="shared" si="979"/>
        <v>-5.0996662803678934E-2</v>
      </c>
      <c r="MC153" s="68">
        <f t="shared" si="812"/>
        <v>-0.41662921348314602</v>
      </c>
      <c r="MD153" s="68"/>
      <c r="ME153" s="15">
        <f t="shared" si="813"/>
        <v>-3.7091988130563795E-2</v>
      </c>
      <c r="MG153" s="13">
        <v>75.63</v>
      </c>
      <c r="MH153" s="68">
        <f t="shared" si="814"/>
        <v>6.5061258977608644E-2</v>
      </c>
      <c r="MI153" s="68">
        <f t="shared" si="980"/>
        <v>6.5927269658224749E-2</v>
      </c>
      <c r="MJ153" s="68">
        <f t="shared" si="815"/>
        <v>9.1927223719676547</v>
      </c>
      <c r="MK153" s="68"/>
      <c r="ML153" s="15">
        <f t="shared" si="816"/>
        <v>2.5624116815826654</v>
      </c>
      <c r="MN153" s="13">
        <v>152.38</v>
      </c>
      <c r="MO153" s="68">
        <f t="shared" si="817"/>
        <v>1.3973915357998365E-2</v>
      </c>
      <c r="MP153" s="68">
        <f t="shared" si="981"/>
        <v>1.4839926038614469E-2</v>
      </c>
      <c r="MQ153" s="68">
        <f t="shared" si="818"/>
        <v>0.21032565528196973</v>
      </c>
      <c r="MR153" s="68"/>
      <c r="MS153" s="15">
        <f t="shared" si="819"/>
        <v>0.36798635425083037</v>
      </c>
      <c r="MU153" s="13">
        <v>14.95</v>
      </c>
      <c r="MV153" s="68">
        <f t="shared" si="820"/>
        <v>-3.3613445378151349E-2</v>
      </c>
      <c r="MW153" s="68">
        <f t="shared" si="982"/>
        <v>-3.2747434697535244E-2</v>
      </c>
      <c r="MX153" s="68">
        <f t="shared" si="821"/>
        <v>-0.28366075706756116</v>
      </c>
      <c r="MY153" s="68"/>
      <c r="MZ153" s="15">
        <f t="shared" si="822"/>
        <v>0.40112464854732888</v>
      </c>
      <c r="NB153" s="13">
        <v>273.55</v>
      </c>
      <c r="NC153" s="68">
        <f t="shared" si="823"/>
        <v>1.198623802301065E-2</v>
      </c>
      <c r="ND153" s="68">
        <f t="shared" si="983"/>
        <v>1.2852248703626754E-2</v>
      </c>
      <c r="NE153" s="68">
        <f t="shared" si="824"/>
        <v>1.0192662582121503</v>
      </c>
      <c r="NF153" s="68"/>
      <c r="NG153" s="15">
        <f t="shared" si="825"/>
        <v>0.64008633611127785</v>
      </c>
      <c r="NI153" s="13">
        <v>5.83</v>
      </c>
      <c r="NJ153" s="68">
        <f t="shared" si="826"/>
        <v>-3.1561461794019856E-2</v>
      </c>
      <c r="NK153" s="68">
        <f t="shared" si="984"/>
        <v>-3.069545111340375E-2</v>
      </c>
      <c r="NL153" s="68">
        <f t="shared" si="827"/>
        <v>-0.95371179039301313</v>
      </c>
      <c r="NM153" s="68"/>
      <c r="NN153" s="15">
        <f t="shared" si="828"/>
        <v>0.18979591836734686</v>
      </c>
      <c r="NP153" s="13">
        <v>655</v>
      </c>
      <c r="NQ153" s="68">
        <f t="shared" si="829"/>
        <v>3.5294861460160976E-2</v>
      </c>
      <c r="NR153" s="68">
        <f t="shared" si="985"/>
        <v>3.6160872140777081E-2</v>
      </c>
      <c r="NS153" s="68">
        <f t="shared" si="830"/>
        <v>3.9904761904761905</v>
      </c>
      <c r="NT153" s="68"/>
      <c r="NU153" s="15">
        <f t="shared" si="831"/>
        <v>0.99130514091144006</v>
      </c>
      <c r="NW153" s="13">
        <v>196.53</v>
      </c>
      <c r="NX153" s="68">
        <f t="shared" si="832"/>
        <v>3.9846743295019211E-3</v>
      </c>
      <c r="NY153" s="68">
        <f t="shared" si="986"/>
        <v>4.8506850101180249E-3</v>
      </c>
      <c r="NZ153" s="68">
        <f t="shared" si="833"/>
        <v>0.11817250796540744</v>
      </c>
      <c r="OA153" s="68"/>
      <c r="OB153" s="15">
        <f t="shared" si="834"/>
        <v>3.8193343898573637E-2</v>
      </c>
      <c r="OD153" s="13">
        <v>2.4500000000000002</v>
      </c>
      <c r="OE153" s="68">
        <f t="shared" si="835"/>
        <v>-5.4054054054053932E-2</v>
      </c>
      <c r="OF153" s="68">
        <f t="shared" si="987"/>
        <v>-5.3188043373437827E-2</v>
      </c>
      <c r="OG153" s="68">
        <f t="shared" si="836"/>
        <v>-0.98914343953560513</v>
      </c>
      <c r="OH153" s="68"/>
      <c r="OI153" s="15">
        <f t="shared" si="837"/>
        <v>0.67808219178082207</v>
      </c>
      <c r="OK153" s="13">
        <v>225.19</v>
      </c>
      <c r="OL153" s="68">
        <f t="shared" si="838"/>
        <v>4.9535880042841183E-3</v>
      </c>
      <c r="OM153" s="68">
        <f t="shared" si="988"/>
        <v>5.8195986849002221E-3</v>
      </c>
      <c r="ON153" s="68">
        <f t="shared" si="839"/>
        <v>4.304829210836278</v>
      </c>
      <c r="OO153" s="68"/>
      <c r="OP153" s="15">
        <f t="shared" si="840"/>
        <v>2.3807236150728115</v>
      </c>
      <c r="OR153" s="13">
        <v>6.11</v>
      </c>
      <c r="OS153" s="68">
        <f t="shared" si="841"/>
        <v>-7.5642965204235996E-2</v>
      </c>
      <c r="OT153" s="68">
        <f t="shared" si="989"/>
        <v>-7.477695452361989E-2</v>
      </c>
      <c r="OU153" s="68">
        <f t="shared" si="842"/>
        <v>-0.20649350649350648</v>
      </c>
      <c r="OV153" s="68"/>
      <c r="OW153" s="15">
        <f t="shared" si="843"/>
        <v>4.4553571428571423</v>
      </c>
      <c r="OY153" s="13">
        <v>158.4</v>
      </c>
      <c r="OZ153" s="68">
        <f t="shared" si="844"/>
        <v>8.1466395112016355E-3</v>
      </c>
      <c r="PA153" s="68">
        <f t="shared" si="990"/>
        <v>9.0126501918177393E-3</v>
      </c>
      <c r="PB153" s="68">
        <f t="shared" si="998"/>
        <v>3.8738461538461539</v>
      </c>
      <c r="PC153" s="68"/>
      <c r="PD153" s="15">
        <f t="shared" si="845"/>
        <v>0.38280226975120041</v>
      </c>
      <c r="PE153" s="18"/>
      <c r="PF153" s="13">
        <v>274.12</v>
      </c>
      <c r="PG153" s="68">
        <f t="shared" si="846"/>
        <v>6.6468363262458313E-3</v>
      </c>
      <c r="PH153" s="68">
        <f t="shared" si="991"/>
        <v>7.5128470068619359E-3</v>
      </c>
      <c r="PI153" s="68">
        <f t="shared" si="847"/>
        <v>-0.21275129236071219</v>
      </c>
      <c r="PJ153" s="68"/>
      <c r="PK153" s="15">
        <f t="shared" si="848"/>
        <v>0.31076363984124711</v>
      </c>
      <c r="PM153" s="13"/>
      <c r="PN153" s="68">
        <f t="shared" si="849"/>
        <v>0</v>
      </c>
      <c r="PO153" s="68">
        <f t="shared" si="850"/>
        <v>8.6601068061610423E-4</v>
      </c>
      <c r="PP153" s="68">
        <f t="shared" si="851"/>
        <v>0</v>
      </c>
      <c r="PQ153" s="68"/>
      <c r="PR153" s="15">
        <f t="shared" si="852"/>
        <v>0</v>
      </c>
      <c r="PT153" s="13">
        <v>9.11</v>
      </c>
      <c r="PU153" s="68">
        <f t="shared" si="853"/>
        <v>-3.8014783526927262E-2</v>
      </c>
      <c r="PV153" s="68">
        <f t="shared" si="992"/>
        <v>-3.7148772846311157E-2</v>
      </c>
      <c r="PW153" s="68">
        <f t="shared" si="854"/>
        <v>4.4724770642201692E-2</v>
      </c>
      <c r="PX153" s="68"/>
      <c r="PY153" s="15">
        <f t="shared" si="855"/>
        <v>0.77582846003898631</v>
      </c>
      <c r="QA153" s="13">
        <v>244.68</v>
      </c>
      <c r="QB153" s="68">
        <f t="shared" si="856"/>
        <v>0.10765052059755546</v>
      </c>
      <c r="QC153" s="68">
        <f t="shared" si="993"/>
        <v>0.10851653127817157</v>
      </c>
      <c r="QD153" s="68">
        <f t="shared" si="857"/>
        <v>-0.27478585613088707</v>
      </c>
      <c r="QE153" s="68"/>
      <c r="QF153" s="15">
        <f t="shared" si="858"/>
        <v>0.27610305622196724</v>
      </c>
      <c r="QH153" s="13">
        <v>1.59</v>
      </c>
      <c r="QI153" s="68">
        <f t="shared" si="859"/>
        <v>-4.790419161676638E-2</v>
      </c>
      <c r="QJ153" s="68">
        <f t="shared" si="994"/>
        <v>-4.7038180936150274E-2</v>
      </c>
      <c r="QK153" s="68">
        <f t="shared" si="860"/>
        <v>-0.36653386454183257</v>
      </c>
      <c r="QL153" s="68"/>
      <c r="QM153" s="15">
        <f t="shared" si="861"/>
        <v>0.22307692307692309</v>
      </c>
      <c r="QO153" s="13">
        <v>11.15</v>
      </c>
      <c r="QP153" s="68">
        <f t="shared" si="862"/>
        <v>9.0497737556560764E-3</v>
      </c>
      <c r="QQ153" s="68">
        <f t="shared" si="995"/>
        <v>9.9157844362721802E-3</v>
      </c>
      <c r="QR153" s="68">
        <f t="shared" si="863"/>
        <v>-0.98640873741436896</v>
      </c>
      <c r="QS153" s="68"/>
      <c r="QT153" s="15">
        <f t="shared" si="864"/>
        <v>-2.8745644599303143E-2</v>
      </c>
      <c r="QV153" s="13">
        <v>2.7919999999999998</v>
      </c>
      <c r="QW153" s="68">
        <f t="shared" si="865"/>
        <v>-6.8401735068401762E-2</v>
      </c>
      <c r="QX153" s="68">
        <f t="shared" si="996"/>
        <v>-6.7535724387785656E-2</v>
      </c>
      <c r="QY153" s="68">
        <f t="shared" si="866"/>
        <v>-0.20906515580736545</v>
      </c>
      <c r="QZ153" s="68"/>
      <c r="RA153" s="15">
        <f t="shared" si="867"/>
        <v>0.1409889660809153</v>
      </c>
      <c r="RC153" s="13">
        <v>48.73</v>
      </c>
      <c r="RD153" s="68">
        <f t="shared" si="868"/>
        <v>4.328112118713803E-3</v>
      </c>
      <c r="RE153" s="68">
        <f t="shared" si="997"/>
        <v>5.1941227993299068E-3</v>
      </c>
      <c r="RF153" s="68">
        <f t="shared" si="869"/>
        <v>5.2711168718945725E-2</v>
      </c>
      <c r="RG153" s="68"/>
      <c r="RH153" s="15">
        <f t="shared" si="870"/>
        <v>0.9688888888888888</v>
      </c>
      <c r="RJ153" s="13">
        <v>242.91</v>
      </c>
      <c r="RK153" s="68">
        <f t="shared" si="871"/>
        <v>6.5470517548584265E-3</v>
      </c>
      <c r="RL153" s="68">
        <f t="shared" si="872"/>
        <v>7.4130624354745312E-3</v>
      </c>
      <c r="RM153" s="68">
        <f t="shared" si="873"/>
        <v>0.12677428332869461</v>
      </c>
      <c r="RN153" s="68"/>
      <c r="RO153" s="15">
        <f t="shared" si="874"/>
        <v>0.23480073200488003</v>
      </c>
      <c r="RQ153" s="13">
        <v>15.42</v>
      </c>
      <c r="RR153" s="68">
        <f t="shared" si="875"/>
        <v>-4.1044776119402888E-2</v>
      </c>
      <c r="RS153" s="68">
        <f t="shared" si="876"/>
        <v>-4.0178765438786783E-2</v>
      </c>
      <c r="RT153" s="68">
        <f t="shared" si="877"/>
        <v>5.3278688524590119E-2</v>
      </c>
      <c r="RU153" s="68"/>
      <c r="RV153" s="15">
        <f t="shared" si="878"/>
        <v>-0.26007677543186181</v>
      </c>
      <c r="RX153" s="13">
        <v>158.61000000000001</v>
      </c>
      <c r="RY153" s="68">
        <f t="shared" si="879"/>
        <v>1.5168970814132132E-2</v>
      </c>
      <c r="RZ153" s="68">
        <f t="shared" si="880"/>
        <v>1.6034981494748236E-2</v>
      </c>
      <c r="SA153" s="68">
        <f t="shared" si="881"/>
        <v>0.19201863820832715</v>
      </c>
      <c r="SB153" s="68"/>
      <c r="SC153" s="15">
        <f t="shared" si="882"/>
        <v>1.0971836572788578</v>
      </c>
      <c r="SE153" s="13">
        <v>14.17</v>
      </c>
      <c r="SF153" s="68">
        <f t="shared" si="883"/>
        <v>-2.0732550103662799E-2</v>
      </c>
      <c r="SG153" s="68">
        <f t="shared" si="884"/>
        <v>-1.9866539423046694E-2</v>
      </c>
      <c r="SH153" s="68">
        <f t="shared" si="885"/>
        <v>0.1336</v>
      </c>
      <c r="SI153" s="68"/>
      <c r="SJ153" s="15">
        <f t="shared" si="886"/>
        <v>-7.1428571428571425E-2</v>
      </c>
      <c r="SL153" s="13">
        <v>1.02</v>
      </c>
      <c r="SM153" s="68">
        <f t="shared" si="887"/>
        <v>-2.8571428571428595E-2</v>
      </c>
      <c r="SN153" s="68">
        <f t="shared" si="888"/>
        <v>-2.7705417890812489E-2</v>
      </c>
      <c r="SO153" s="68">
        <f t="shared" si="889"/>
        <v>-0.28169014084507038</v>
      </c>
      <c r="SP153" s="68"/>
      <c r="SQ153" s="15">
        <f t="shared" si="890"/>
        <v>9.9009900990099098E-3</v>
      </c>
      <c r="SS153" s="13">
        <v>17.059999999999999</v>
      </c>
      <c r="ST153" s="68">
        <f t="shared" si="891"/>
        <v>-3.4521788341822464E-2</v>
      </c>
      <c r="SU153" s="68">
        <f t="shared" si="892"/>
        <v>-3.3655777661206358E-2</v>
      </c>
      <c r="SV153" s="68">
        <f t="shared" si="893"/>
        <v>5.7001239157372867E-2</v>
      </c>
      <c r="SW153" s="68"/>
      <c r="SX153" s="15">
        <f t="shared" si="894"/>
        <v>1.0309523809523806</v>
      </c>
      <c r="SZ153" s="13">
        <v>60.85</v>
      </c>
      <c r="TA153" s="68">
        <f t="shared" si="895"/>
        <v>9.7909060736807735E-3</v>
      </c>
      <c r="TB153" s="68">
        <f t="shared" si="896"/>
        <v>1.0656916754296877E-2</v>
      </c>
      <c r="TC153" s="68">
        <f t="shared" si="897"/>
        <v>0.50730740648996797</v>
      </c>
      <c r="TD153" s="68"/>
      <c r="TE153" s="15">
        <f t="shared" si="898"/>
        <v>2.9006410256410255</v>
      </c>
      <c r="TG153" s="417">
        <v>0.26500000000000001</v>
      </c>
      <c r="TH153" s="68">
        <f t="shared" si="899"/>
        <v>7.6045627376425916E-3</v>
      </c>
      <c r="TI153" s="68">
        <f t="shared" si="900"/>
        <v>8.4705734182586954E-3</v>
      </c>
      <c r="TJ153" s="68">
        <f t="shared" si="901"/>
        <v>0.20454545454545461</v>
      </c>
      <c r="TK153" s="68"/>
      <c r="TL153" s="15">
        <f t="shared" si="902"/>
        <v>0.56342182890855452</v>
      </c>
      <c r="TN153" s="13">
        <v>88.16</v>
      </c>
      <c r="TO153" s="68">
        <f t="shared" si="903"/>
        <v>1.1344299489496204E-4</v>
      </c>
      <c r="TP153" s="68">
        <f t="shared" si="904"/>
        <v>9.7945367551106628E-4</v>
      </c>
      <c r="TQ153" s="68">
        <f t="shared" si="905"/>
        <v>0.28500943788125033</v>
      </c>
      <c r="TR153" s="68"/>
      <c r="TS153" s="15">
        <f t="shared" si="906"/>
        <v>1.9633613445378151</v>
      </c>
      <c r="TU153" s="417">
        <v>2.99</v>
      </c>
      <c r="TV153" s="68">
        <f t="shared" si="907"/>
        <v>-5.0793650793650696E-2</v>
      </c>
      <c r="TW153" s="68">
        <f t="shared" si="908"/>
        <v>-4.9927640113034591E-2</v>
      </c>
      <c r="TX153" s="68">
        <f t="shared" si="909"/>
        <v>-0.32199546485260766</v>
      </c>
      <c r="TY153" s="68"/>
      <c r="TZ153" s="15">
        <f t="shared" si="910"/>
        <v>0.74853801169590661</v>
      </c>
      <c r="UB153" s="13"/>
      <c r="UC153" s="68">
        <f t="shared" si="911"/>
        <v>0</v>
      </c>
      <c r="UD153" s="68">
        <f t="shared" si="912"/>
        <v>8.6601068061610423E-4</v>
      </c>
      <c r="UE153" s="68">
        <f t="shared" si="913"/>
        <v>0</v>
      </c>
      <c r="UF153" s="68"/>
      <c r="UG153" s="15">
        <f t="shared" si="914"/>
        <v>0</v>
      </c>
      <c r="UI153" s="417"/>
      <c r="UJ153" s="68">
        <f t="shared" si="915"/>
        <v>0</v>
      </c>
      <c r="UK153" s="68">
        <f t="shared" si="916"/>
        <v>8.6601068061610423E-4</v>
      </c>
      <c r="UL153" s="68">
        <f t="shared" si="917"/>
        <v>0</v>
      </c>
      <c r="UM153" s="68"/>
      <c r="UN153" s="15">
        <f t="shared" si="918"/>
        <v>0</v>
      </c>
      <c r="UP153" s="417"/>
      <c r="UQ153" s="68">
        <f t="shared" si="919"/>
        <v>0</v>
      </c>
      <c r="UR153" s="68">
        <f t="shared" si="920"/>
        <v>8.6601068061610423E-4</v>
      </c>
      <c r="US153" s="68">
        <f t="shared" si="921"/>
        <v>0</v>
      </c>
      <c r="UT153" s="68"/>
      <c r="UU153" s="15">
        <f t="shared" si="922"/>
        <v>0</v>
      </c>
      <c r="UW153" s="417"/>
      <c r="UX153" s="68">
        <f t="shared" si="923"/>
        <v>0</v>
      </c>
      <c r="UY153" s="68">
        <f t="shared" si="924"/>
        <v>8.6601068061610423E-4</v>
      </c>
      <c r="UZ153" s="68">
        <f t="shared" si="925"/>
        <v>0</v>
      </c>
      <c r="VA153" s="68"/>
      <c r="VB153" s="15">
        <f t="shared" si="926"/>
        <v>0</v>
      </c>
      <c r="VD153" s="417"/>
      <c r="VE153" s="68">
        <f t="shared" si="927"/>
        <v>0</v>
      </c>
      <c r="VF153" s="68">
        <f t="shared" si="928"/>
        <v>8.6601068061610423E-4</v>
      </c>
      <c r="VG153" s="68">
        <f t="shared" si="929"/>
        <v>0</v>
      </c>
      <c r="VH153" s="68"/>
      <c r="VI153" s="15">
        <f t="shared" si="930"/>
        <v>0</v>
      </c>
      <c r="VM153" s="21">
        <f t="shared" si="931"/>
        <v>6.6243631852833638E-4</v>
      </c>
      <c r="VN153" s="49"/>
      <c r="VO153" s="21">
        <f t="shared" si="932"/>
        <v>1.1875585819930983</v>
      </c>
      <c r="VP153" s="14"/>
      <c r="VQ153" s="21">
        <f t="shared" si="933"/>
        <v>0.59341168272554379</v>
      </c>
    </row>
    <row r="154" spans="1:589" ht="15.75" customHeight="1" x14ac:dyDescent="0.2">
      <c r="A154" s="127">
        <v>45869</v>
      </c>
      <c r="B154" s="4">
        <f t="shared" si="666"/>
        <v>45869</v>
      </c>
      <c r="C154" s="13">
        <v>44130.98</v>
      </c>
      <c r="D154" s="138">
        <f t="shared" si="667"/>
        <v>-330.29999999999563</v>
      </c>
      <c r="E154" s="68">
        <f t="shared" si="668"/>
        <v>-7.4289359190737566E-3</v>
      </c>
      <c r="F154" s="15">
        <f t="shared" si="669"/>
        <v>3.7296723268166673E-2</v>
      </c>
      <c r="G154" s="13">
        <v>6339.39</v>
      </c>
      <c r="H154" s="138">
        <f t="shared" si="670"/>
        <v>-23.509999999999309</v>
      </c>
      <c r="I154" s="68">
        <f t="shared" si="671"/>
        <v>-3.6948561190650979E-3</v>
      </c>
      <c r="J154" s="15">
        <f t="shared" si="672"/>
        <v>7.7828765155237609E-2</v>
      </c>
      <c r="K154" s="13">
        <v>21122.45</v>
      </c>
      <c r="L154" s="138">
        <f t="shared" si="673"/>
        <v>-7.2199999999975262</v>
      </c>
      <c r="M154" s="68">
        <f t="shared" si="674"/>
        <v>-3.4169961007424757E-4</v>
      </c>
      <c r="N154" s="15">
        <f t="shared" si="675"/>
        <v>9.3815944350282912E-2</v>
      </c>
      <c r="O154" s="13">
        <v>2211.65</v>
      </c>
      <c r="P154" s="138">
        <f t="shared" si="676"/>
        <v>-20.75</v>
      </c>
      <c r="Q154" s="68">
        <f t="shared" si="677"/>
        <v>-9.2949292241533768E-3</v>
      </c>
      <c r="R154" s="15">
        <f t="shared" si="678"/>
        <v>-8.2998529253505426E-3</v>
      </c>
      <c r="S154" s="18">
        <f t="shared" si="679"/>
        <v>-3.1545317150129537E-3</v>
      </c>
      <c r="T154" s="121">
        <f t="shared" si="680"/>
        <v>269.56498492213404</v>
      </c>
      <c r="U154" s="121">
        <f t="shared" si="681"/>
        <v>269.56498492213404</v>
      </c>
      <c r="V154" s="134">
        <f t="shared" si="682"/>
        <v>-2.3349960654416987E-3</v>
      </c>
      <c r="W154" s="21">
        <f t="shared" si="934"/>
        <v>4.191971045676518E-2</v>
      </c>
      <c r="X154" s="18">
        <f t="shared" si="683"/>
        <v>-5.1901052180916198E-3</v>
      </c>
      <c r="Y154" s="353">
        <v>143091.20000000001</v>
      </c>
      <c r="Z154" s="15">
        <v>1.9999999999999999E-6</v>
      </c>
      <c r="AA154" s="21">
        <f t="shared" si="684"/>
        <v>2.3369960654416985E-3</v>
      </c>
      <c r="AC154" s="13">
        <v>247.51</v>
      </c>
      <c r="AD154" s="68">
        <f t="shared" si="685"/>
        <v>4.9127080795776674E-3</v>
      </c>
      <c r="AE154" s="68">
        <f t="shared" si="935"/>
        <v>7.2477041450193661E-3</v>
      </c>
      <c r="AF154" s="68">
        <f t="shared" si="686"/>
        <v>0.50215451841961511</v>
      </c>
      <c r="AG154" s="68"/>
      <c r="AH154" s="15">
        <f t="shared" si="687"/>
        <v>8.9536470484659084E-2</v>
      </c>
      <c r="AJ154" s="13">
        <v>24.07</v>
      </c>
      <c r="AK154" s="68">
        <f t="shared" si="688"/>
        <v>1.732882502113272E-2</v>
      </c>
      <c r="AL154" s="68">
        <f t="shared" si="936"/>
        <v>1.9663821086574419E-2</v>
      </c>
      <c r="AM154" s="68">
        <f t="shared" si="689"/>
        <v>0.29408602150537627</v>
      </c>
      <c r="AN154" s="68"/>
      <c r="AO154" s="15">
        <f t="shared" si="690"/>
        <v>0.14455539705183068</v>
      </c>
      <c r="AQ154" s="13">
        <v>23.24</v>
      </c>
      <c r="AR154" s="68">
        <f t="shared" si="691"/>
        <v>6.9324090121317223E-3</v>
      </c>
      <c r="AS154" s="68">
        <f t="shared" si="937"/>
        <v>9.267405077573421E-3</v>
      </c>
      <c r="AT154" s="68">
        <f t="shared" si="692"/>
        <v>0.34568616097278509</v>
      </c>
      <c r="AU154" s="68"/>
      <c r="AV154" s="15">
        <f t="shared" si="693"/>
        <v>8.2440614811364679E-2</v>
      </c>
      <c r="AX154" s="13">
        <v>220.29</v>
      </c>
      <c r="AY154" s="68">
        <f t="shared" si="694"/>
        <v>-3.6184359310688467E-3</v>
      </c>
      <c r="AZ154" s="68">
        <f t="shared" si="938"/>
        <v>-1.283439865627148E-3</v>
      </c>
      <c r="BA154" s="68">
        <f t="shared" si="695"/>
        <v>0.64272930648769577</v>
      </c>
      <c r="BB154" s="68"/>
      <c r="BC154" s="15">
        <f t="shared" si="696"/>
        <v>7.8848131642098016E-2</v>
      </c>
      <c r="BE154" s="13">
        <v>80.13</v>
      </c>
      <c r="BF154" s="68">
        <f t="shared" si="697"/>
        <v>-6.4476131432115334E-3</v>
      </c>
      <c r="BG154" s="68">
        <f t="shared" si="939"/>
        <v>-4.1126170777698347E-3</v>
      </c>
      <c r="BH154" s="68"/>
      <c r="BI154" s="68"/>
      <c r="BJ154" s="15">
        <f t="shared" si="698"/>
        <v>8.768833989412235E-2</v>
      </c>
      <c r="BL154" s="13">
        <v>76.23</v>
      </c>
      <c r="BM154" s="68">
        <f t="shared" si="699"/>
        <v>-3.3991371421099609E-3</v>
      </c>
      <c r="BN154" s="68">
        <f t="shared" si="940"/>
        <v>-1.0641410766682622E-3</v>
      </c>
      <c r="BO154" s="68">
        <f t="shared" si="700"/>
        <v>0.28376557763556753</v>
      </c>
      <c r="BP154" s="68"/>
      <c r="BQ154" s="15">
        <f t="shared" si="701"/>
        <v>0.14856109688112096</v>
      </c>
      <c r="BS154" s="13">
        <v>44.42</v>
      </c>
      <c r="BT154" s="68">
        <f t="shared" si="702"/>
        <v>-3.1418312387791868E-3</v>
      </c>
      <c r="BU154" s="68">
        <f t="shared" si="941"/>
        <v>-8.0683517333748813E-4</v>
      </c>
      <c r="BV154" s="68">
        <f t="shared" si="703"/>
        <v>0.19216317767042415</v>
      </c>
      <c r="BW154" s="68"/>
      <c r="BX154" s="15">
        <f t="shared" si="704"/>
        <v>0.16130718954248371</v>
      </c>
      <c r="BZ154" s="13"/>
      <c r="CA154" s="68">
        <f t="shared" si="705"/>
        <v>0</v>
      </c>
      <c r="CB154" s="68">
        <f t="shared" si="942"/>
        <v>0</v>
      </c>
      <c r="CC154" s="68">
        <f t="shared" si="706"/>
        <v>0</v>
      </c>
      <c r="CD154" s="68"/>
      <c r="CE154" s="15">
        <f t="shared" si="707"/>
        <v>0</v>
      </c>
      <c r="CG154" s="13">
        <v>31.22</v>
      </c>
      <c r="CH154" s="68">
        <f t="shared" si="708"/>
        <v>0</v>
      </c>
      <c r="CI154" s="68">
        <f t="shared" si="943"/>
        <v>2.3349960654416987E-3</v>
      </c>
      <c r="CJ154" s="68">
        <f t="shared" si="709"/>
        <v>3.2748924909030711E-2</v>
      </c>
      <c r="CK154" s="68"/>
      <c r="CL154" s="15">
        <f t="shared" si="710"/>
        <v>-9.1385331781140874E-2</v>
      </c>
      <c r="CN154" s="13">
        <v>33.57</v>
      </c>
      <c r="CO154" s="68">
        <f t="shared" si="711"/>
        <v>-1.0318396226415135E-2</v>
      </c>
      <c r="CP154" s="68">
        <f t="shared" si="944"/>
        <v>-7.9834001609734376E-3</v>
      </c>
      <c r="CQ154" s="68">
        <f t="shared" si="712"/>
        <v>7.115507338864073E-2</v>
      </c>
      <c r="CR154" s="68"/>
      <c r="CS154" s="15">
        <f t="shared" si="713"/>
        <v>2.9877502240813095E-3</v>
      </c>
      <c r="CU154" s="13">
        <v>37.69</v>
      </c>
      <c r="CV154" s="68">
        <f t="shared" si="714"/>
        <v>-1.2316561844863703E-2</v>
      </c>
      <c r="CW154" s="68">
        <f t="shared" si="945"/>
        <v>-9.9815657794220039E-3</v>
      </c>
      <c r="CX154" s="68">
        <f t="shared" si="715"/>
        <v>0.1723172628304821</v>
      </c>
      <c r="CY154" s="68"/>
      <c r="CZ154" s="15">
        <f t="shared" si="716"/>
        <v>1.0997854077253127E-2</v>
      </c>
      <c r="DB154" s="13">
        <v>20.260000000000002</v>
      </c>
      <c r="DC154" s="68">
        <f t="shared" si="717"/>
        <v>-1.2189176011701608E-2</v>
      </c>
      <c r="DD154" s="68">
        <f t="shared" si="946"/>
        <v>-9.8541799462599083E-3</v>
      </c>
      <c r="DE154" s="68">
        <f t="shared" si="718"/>
        <v>-7.361682670324643E-2</v>
      </c>
      <c r="DF154" s="68"/>
      <c r="DG154" s="15">
        <f t="shared" si="719"/>
        <v>-4.9115913555991099E-3</v>
      </c>
      <c r="DI154" s="13">
        <v>49.07</v>
      </c>
      <c r="DJ154" s="68">
        <f t="shared" si="720"/>
        <v>-8.4865629420085211E-3</v>
      </c>
      <c r="DK154" s="68">
        <f t="shared" si="947"/>
        <v>-6.1515668765668224E-3</v>
      </c>
      <c r="DL154" s="68">
        <f t="shared" si="721"/>
        <v>0.11143827859569654</v>
      </c>
      <c r="DM154" s="68"/>
      <c r="DN154" s="15">
        <f t="shared" si="722"/>
        <v>0.16389943074003804</v>
      </c>
      <c r="DP154" s="13">
        <v>43.16</v>
      </c>
      <c r="DQ154" s="68">
        <f t="shared" si="723"/>
        <v>-7.8160919540230661E-3</v>
      </c>
      <c r="DR154" s="68">
        <f t="shared" si="948"/>
        <v>-5.4810958885813674E-3</v>
      </c>
      <c r="DS154" s="68"/>
      <c r="DT154" s="68"/>
      <c r="DU154" s="15">
        <f t="shared" si="724"/>
        <v>0.13340336134453779</v>
      </c>
      <c r="DV154" s="18"/>
      <c r="DW154" s="13">
        <v>37.26</v>
      </c>
      <c r="DX154" s="68">
        <f t="shared" si="725"/>
        <v>-1.6367476240760414E-2</v>
      </c>
      <c r="DY154" s="68">
        <f t="shared" si="949"/>
        <v>-1.4032480175318714E-2</v>
      </c>
      <c r="DZ154" s="68">
        <f t="shared" si="726"/>
        <v>0.98826040554962657</v>
      </c>
      <c r="EA154" s="68"/>
      <c r="EB154" s="15">
        <f t="shared" si="727"/>
        <v>0.11323573349267999</v>
      </c>
      <c r="ED154" s="13">
        <v>40.35</v>
      </c>
      <c r="EE154" s="68">
        <f t="shared" si="728"/>
        <v>-1.484780994803147E-3</v>
      </c>
      <c r="EF154" s="68">
        <f t="shared" si="950"/>
        <v>8.5021507063855173E-4</v>
      </c>
      <c r="EG154" s="68">
        <f t="shared" si="729"/>
        <v>0.91868758915834514</v>
      </c>
      <c r="EH154" s="68"/>
      <c r="EI154" s="15">
        <f t="shared" si="730"/>
        <v>9.4088937093275454E-2</v>
      </c>
      <c r="EK154" s="13">
        <v>132.47</v>
      </c>
      <c r="EL154" s="68">
        <f t="shared" si="731"/>
        <v>2.7058458675763758E-2</v>
      </c>
      <c r="EM154" s="68">
        <f t="shared" si="951"/>
        <v>2.9393454741205458E-2</v>
      </c>
      <c r="EN154" s="68">
        <f t="shared" si="732"/>
        <v>1.0525255655407497</v>
      </c>
      <c r="EO154" s="68"/>
      <c r="EP154" s="15">
        <f t="shared" si="733"/>
        <v>0.19020664869721476</v>
      </c>
      <c r="ER154" s="13">
        <v>40.03</v>
      </c>
      <c r="ES154" s="68">
        <f t="shared" si="734"/>
        <v>0</v>
      </c>
      <c r="ET154" s="68">
        <f t="shared" si="952"/>
        <v>2.3349960654416987E-3</v>
      </c>
      <c r="EU154" s="68">
        <f t="shared" si="735"/>
        <v>0.14666284732168447</v>
      </c>
      <c r="EV154" s="68"/>
      <c r="EW154" s="15">
        <f t="shared" si="736"/>
        <v>2.9313448187194665E-2</v>
      </c>
      <c r="EY154" s="13">
        <v>37.700000000000003</v>
      </c>
      <c r="EZ154" s="68">
        <f t="shared" si="737"/>
        <v>-3.1729243786355749E-3</v>
      </c>
      <c r="FA154" s="68">
        <f t="shared" si="953"/>
        <v>-8.3792831319387615E-4</v>
      </c>
      <c r="FB154" s="68"/>
      <c r="FC154" s="68"/>
      <c r="FD154" s="15">
        <f t="shared" si="738"/>
        <v>0.53376729048006533</v>
      </c>
      <c r="FF154" s="13">
        <v>59.36</v>
      </c>
      <c r="FG154" s="68">
        <f t="shared" si="739"/>
        <v>-4.026845637583926E-3</v>
      </c>
      <c r="FH154" s="68">
        <f t="shared" si="954"/>
        <v>-1.6918495721422273E-3</v>
      </c>
      <c r="FI154" s="68">
        <f t="shared" si="740"/>
        <v>4.7393364928910147E-3</v>
      </c>
      <c r="FJ154" s="68"/>
      <c r="FK154" s="15">
        <f t="shared" si="741"/>
        <v>4.5254446205317843E-2</v>
      </c>
      <c r="FM154" s="13">
        <v>203.53</v>
      </c>
      <c r="FN154" s="68">
        <f t="shared" si="742"/>
        <v>-8.0900628685608295E-3</v>
      </c>
      <c r="FO154" s="68">
        <f t="shared" si="955"/>
        <v>-5.7550668031191307E-3</v>
      </c>
      <c r="FP154" s="68">
        <f t="shared" si="743"/>
        <v>0.75034399724802203</v>
      </c>
      <c r="FQ154" s="68"/>
      <c r="FR154" s="15">
        <f t="shared" si="744"/>
        <v>0.12038973907299354</v>
      </c>
      <c r="FT154" s="13">
        <v>89.49</v>
      </c>
      <c r="FU154" s="68">
        <f t="shared" si="745"/>
        <v>7.9972966884432721E-3</v>
      </c>
      <c r="FV154" s="68">
        <f t="shared" si="956"/>
        <v>1.0332292753884972E-2</v>
      </c>
      <c r="FW154" s="68">
        <f t="shared" si="746"/>
        <v>1.6585255026695375E-2</v>
      </c>
      <c r="FX154" s="68"/>
      <c r="FY154" s="15">
        <f t="shared" si="747"/>
        <v>-7.6513639387892204E-3</v>
      </c>
      <c r="GA154" s="13">
        <v>18.11</v>
      </c>
      <c r="GB154" s="68">
        <f t="shared" si="748"/>
        <v>-3.8503850385038659E-3</v>
      </c>
      <c r="GC154" s="68">
        <f t="shared" si="957"/>
        <v>-1.5153889730621672E-3</v>
      </c>
      <c r="GD154" s="68"/>
      <c r="GE154" s="68"/>
      <c r="GF154" s="15">
        <f t="shared" si="749"/>
        <v>3.9013195639701646E-2</v>
      </c>
      <c r="GG154" s="18"/>
      <c r="GH154" s="13">
        <v>19.489999999999998</v>
      </c>
      <c r="GI154" s="68">
        <f t="shared" si="750"/>
        <v>4.6391752577319518E-3</v>
      </c>
      <c r="GJ154" s="68">
        <f t="shared" si="958"/>
        <v>6.9741713231736505E-3</v>
      </c>
      <c r="GK154" s="68">
        <f t="shared" si="751"/>
        <v>1.404786680541101E-2</v>
      </c>
      <c r="GL154" s="68"/>
      <c r="GM154" s="15">
        <f t="shared" si="752"/>
        <v>3.1216931216931212E-2</v>
      </c>
      <c r="GO154" s="13">
        <v>25.47</v>
      </c>
      <c r="GP154" s="68">
        <f t="shared" si="753"/>
        <v>-7.4045206547155599E-3</v>
      </c>
      <c r="GQ154" s="68">
        <f t="shared" si="959"/>
        <v>-5.0695245892738612E-3</v>
      </c>
      <c r="GR154" s="68"/>
      <c r="GS154" s="68"/>
      <c r="GT154" s="15">
        <f t="shared" si="754"/>
        <v>-6.5321100917431235E-2</v>
      </c>
      <c r="GV154" s="13">
        <v>16.34</v>
      </c>
      <c r="GW154" s="68">
        <f t="shared" si="755"/>
        <v>0</v>
      </c>
      <c r="GX154" s="68">
        <f t="shared" si="960"/>
        <v>2.3349960654416987E-3</v>
      </c>
      <c r="GY154" s="68">
        <f t="shared" si="756"/>
        <v>0.37890295358649789</v>
      </c>
      <c r="GZ154" s="68"/>
      <c r="HA154" s="15">
        <f t="shared" si="757"/>
        <v>0.19096209912536435</v>
      </c>
      <c r="HD154" s="13">
        <v>308.27</v>
      </c>
      <c r="HE154" s="68">
        <f t="shared" si="758"/>
        <v>-3.375752256770323E-2</v>
      </c>
      <c r="HF154" s="68">
        <f t="shared" si="961"/>
        <v>-3.142252650226153E-2</v>
      </c>
      <c r="HG154" s="68">
        <f t="shared" si="759"/>
        <v>0.73175664288523112</v>
      </c>
      <c r="HH154" s="68"/>
      <c r="HI154" s="15">
        <f t="shared" si="760"/>
        <v>-0.23665312995245641</v>
      </c>
      <c r="HK154" s="13">
        <v>58.7</v>
      </c>
      <c r="HL154" s="68">
        <f t="shared" si="761"/>
        <v>1.1894500948112478E-2</v>
      </c>
      <c r="HM154" s="68">
        <f t="shared" si="962"/>
        <v>1.4229497013554176E-2</v>
      </c>
      <c r="HN154" s="68">
        <f t="shared" si="762"/>
        <v>22.66935483870968</v>
      </c>
      <c r="HO154" s="68"/>
      <c r="HP154" s="15">
        <f t="shared" si="763"/>
        <v>1.225170583775588</v>
      </c>
      <c r="HR154" s="13">
        <v>111.64</v>
      </c>
      <c r="HS154" s="68">
        <f t="shared" si="764"/>
        <v>-2.3235031277927176E-3</v>
      </c>
      <c r="HT154" s="68">
        <f t="shared" si="963"/>
        <v>1.1492937648981127E-5</v>
      </c>
      <c r="HU154" s="68">
        <f t="shared" si="765"/>
        <v>2.0670329670329672</v>
      </c>
      <c r="HV154" s="68"/>
      <c r="HW154" s="15">
        <f t="shared" si="766"/>
        <v>3.7835827833039022E-2</v>
      </c>
      <c r="HY154" s="13">
        <v>177.87</v>
      </c>
      <c r="HZ154" s="68">
        <f t="shared" si="767"/>
        <v>-7.8094494338149471E-3</v>
      </c>
      <c r="IA154" s="68">
        <f t="shared" si="964"/>
        <v>-5.4744533683732484E-3</v>
      </c>
      <c r="IB154" s="68">
        <f t="shared" si="768"/>
        <v>0.67960339943342774</v>
      </c>
      <c r="IC154" s="68"/>
      <c r="ID154" s="15">
        <f t="shared" si="769"/>
        <v>0.32452155782262282</v>
      </c>
      <c r="IF154" s="13">
        <v>293.7</v>
      </c>
      <c r="IG154" s="68">
        <f t="shared" si="770"/>
        <v>-2.947591038265817E-2</v>
      </c>
      <c r="IH154" s="68">
        <f t="shared" si="965"/>
        <v>-2.714091431721647E-2</v>
      </c>
      <c r="II154" s="68">
        <f t="shared" si="771"/>
        <v>0.67828571428571427</v>
      </c>
      <c r="IJ154" s="68"/>
      <c r="IK154" s="15">
        <f t="shared" si="772"/>
        <v>0.26682194616977217</v>
      </c>
      <c r="IM154" s="13">
        <v>278.86</v>
      </c>
      <c r="IN154" s="68">
        <f t="shared" si="773"/>
        <v>7.8678632214142175E-2</v>
      </c>
      <c r="IO154" s="68">
        <f t="shared" si="966"/>
        <v>8.1013628279583874E-2</v>
      </c>
      <c r="IP154" s="68">
        <f t="shared" si="774"/>
        <v>4.4454208162468269</v>
      </c>
      <c r="IQ154" s="68"/>
      <c r="IR154" s="15">
        <f t="shared" si="775"/>
        <v>0.48717401738573957</v>
      </c>
      <c r="IT154" s="13">
        <v>74.930000000000007</v>
      </c>
      <c r="IU154" s="68">
        <f t="shared" si="776"/>
        <v>-3.6270096463022421E-2</v>
      </c>
      <c r="IV154" s="68">
        <f t="shared" si="967"/>
        <v>-3.3935100397580721E-2</v>
      </c>
      <c r="IW154" s="68">
        <f t="shared" si="777"/>
        <v>3.1057534246575345</v>
      </c>
      <c r="IX154" s="68"/>
      <c r="IY154" s="15">
        <f t="shared" si="778"/>
        <v>0.45806577155088551</v>
      </c>
      <c r="JA154" s="13">
        <v>773.44</v>
      </c>
      <c r="JB154" s="68">
        <f t="shared" si="779"/>
        <v>0.11252715006976312</v>
      </c>
      <c r="JC154" s="68">
        <f t="shared" si="968"/>
        <v>0.11486214613520482</v>
      </c>
      <c r="JD154" s="68">
        <f t="shared" si="780"/>
        <v>0.56440129449838206</v>
      </c>
      <c r="JE154" s="68"/>
      <c r="JF154" s="15">
        <f t="shared" si="781"/>
        <v>0.32096804495226394</v>
      </c>
      <c r="JH154" s="13">
        <v>533.5</v>
      </c>
      <c r="JI154" s="68">
        <f t="shared" si="782"/>
        <v>3.9474709687475629E-2</v>
      </c>
      <c r="JJ154" s="68">
        <f t="shared" si="969"/>
        <v>4.1809705752917328E-2</v>
      </c>
      <c r="JK154" s="68">
        <f t="shared" si="783"/>
        <v>0.31180997811600975</v>
      </c>
      <c r="JL154" s="68"/>
      <c r="JM154" s="15">
        <f t="shared" si="784"/>
        <v>0.26571767497034399</v>
      </c>
      <c r="JO154" s="13">
        <v>16.399999999999999</v>
      </c>
      <c r="JP154" s="68">
        <f t="shared" si="785"/>
        <v>-8.464328899637278E-3</v>
      </c>
      <c r="JQ154" s="68">
        <f t="shared" si="970"/>
        <v>-6.1293328341955793E-3</v>
      </c>
      <c r="JR154" s="68">
        <f t="shared" si="786"/>
        <v>-0.44660030369495535</v>
      </c>
      <c r="JS154" s="68"/>
      <c r="JT154" s="15">
        <f t="shared" si="787"/>
        <v>0.60942100098135421</v>
      </c>
      <c r="JV154" s="13">
        <v>2.0699999999999998</v>
      </c>
      <c r="JW154" s="68">
        <f t="shared" si="788"/>
        <v>-4.807692307692419E-3</v>
      </c>
      <c r="JX154" s="68">
        <f t="shared" si="971"/>
        <v>-2.4726962422507203E-3</v>
      </c>
      <c r="JY154" s="68">
        <f t="shared" si="789"/>
        <v>-0.18181818181818182</v>
      </c>
      <c r="JZ154" s="68"/>
      <c r="KA154" s="15">
        <f t="shared" si="790"/>
        <v>0.14999999999999988</v>
      </c>
      <c r="KC154" s="13">
        <v>19.29</v>
      </c>
      <c r="KD154" s="68">
        <f t="shared" si="791"/>
        <v>-9.7535934291581756E-3</v>
      </c>
      <c r="KE154" s="68">
        <f t="shared" si="972"/>
        <v>-7.4185973637164769E-3</v>
      </c>
      <c r="KF154" s="68">
        <f t="shared" si="792"/>
        <v>-9.7535934291581756E-3</v>
      </c>
      <c r="KG154" s="68"/>
      <c r="KH154" s="15">
        <f t="shared" si="793"/>
        <v>-0.13029756537421103</v>
      </c>
      <c r="KI154" s="18"/>
      <c r="KJ154" s="13">
        <v>111.55</v>
      </c>
      <c r="KK154" s="68">
        <f t="shared" si="794"/>
        <v>-3.8444961641237889E-2</v>
      </c>
      <c r="KL154" s="68">
        <f t="shared" si="973"/>
        <v>-3.6109965575796189E-2</v>
      </c>
      <c r="KM154" s="68">
        <f t="shared" si="795"/>
        <v>4.2867298578199042</v>
      </c>
      <c r="KN154" s="68"/>
      <c r="KO154" s="15">
        <f t="shared" si="796"/>
        <v>0.65972325546793642</v>
      </c>
      <c r="KQ154" s="13">
        <v>1.61</v>
      </c>
      <c r="KR154" s="68">
        <f t="shared" si="797"/>
        <v>-2.660217654171694E-2</v>
      </c>
      <c r="KS154" s="68">
        <f t="shared" si="974"/>
        <v>-2.4267180476275241E-2</v>
      </c>
      <c r="KT154" s="68">
        <f t="shared" si="798"/>
        <v>-0.38549618320610685</v>
      </c>
      <c r="KU154" s="68"/>
      <c r="KV154" s="15">
        <f t="shared" si="799"/>
        <v>0.59405940594059414</v>
      </c>
      <c r="KW154" s="18"/>
      <c r="KX154" s="13">
        <v>53.95</v>
      </c>
      <c r="KY154" s="68">
        <f t="shared" si="800"/>
        <v>2.2748815165876832E-2</v>
      </c>
      <c r="KZ154" s="68">
        <f t="shared" si="975"/>
        <v>2.5083811231318531E-2</v>
      </c>
      <c r="LA154" s="68">
        <f t="shared" si="801"/>
        <v>-0.24996524398720982</v>
      </c>
      <c r="LB154" s="68"/>
      <c r="LC154" s="15">
        <f t="shared" si="802"/>
        <v>1.2754112188949811</v>
      </c>
      <c r="LD154" s="18"/>
      <c r="LE154" s="13">
        <v>53.75</v>
      </c>
      <c r="LF154" s="68">
        <f t="shared" si="803"/>
        <v>7.308845577211405E-3</v>
      </c>
      <c r="LG154" s="68">
        <f t="shared" si="976"/>
        <v>9.6438416426531046E-3</v>
      </c>
      <c r="LH154" s="68">
        <f t="shared" si="804"/>
        <v>0.50013954786491777</v>
      </c>
      <c r="LI154" s="68"/>
      <c r="LJ154" s="15">
        <f t="shared" si="805"/>
        <v>0.16569073953589245</v>
      </c>
      <c r="LL154" s="13">
        <v>124.36</v>
      </c>
      <c r="LM154" s="68">
        <f t="shared" si="806"/>
        <v>8.0246413228499212E-3</v>
      </c>
      <c r="LN154" s="68">
        <f t="shared" si="977"/>
        <v>1.0359637388291619E-2</v>
      </c>
      <c r="LO154" s="68">
        <f t="shared" si="807"/>
        <v>0.42125714285714283</v>
      </c>
      <c r="LP154" s="68"/>
      <c r="LQ154" s="15">
        <f t="shared" si="808"/>
        <v>0.59007799514128645</v>
      </c>
      <c r="LS154" s="13">
        <v>16</v>
      </c>
      <c r="LT154" s="68">
        <f t="shared" si="809"/>
        <v>3.7613488975356685E-2</v>
      </c>
      <c r="LU154" s="68">
        <f t="shared" si="978"/>
        <v>3.9948485040798384E-2</v>
      </c>
      <c r="LV154" s="68"/>
      <c r="LW154" s="68"/>
      <c r="LX154" s="15">
        <f t="shared" si="810"/>
        <v>0.72972972972972971</v>
      </c>
      <c r="LZ154" s="13">
        <v>13.52</v>
      </c>
      <c r="MA154" s="68">
        <f t="shared" si="811"/>
        <v>4.1602465331278822E-2</v>
      </c>
      <c r="MB154" s="68">
        <f t="shared" si="979"/>
        <v>4.3937461396720522E-2</v>
      </c>
      <c r="MC154" s="68">
        <f t="shared" si="812"/>
        <v>-0.39235955056179778</v>
      </c>
      <c r="MD154" s="68"/>
      <c r="ME154" s="15">
        <f t="shared" si="813"/>
        <v>2.9673590504450406E-3</v>
      </c>
      <c r="MG154" s="13">
        <v>76.59</v>
      </c>
      <c r="MH154" s="68">
        <f t="shared" si="814"/>
        <v>1.2693375644585588E-2</v>
      </c>
      <c r="MI154" s="68">
        <f t="shared" si="980"/>
        <v>1.5028371710027286E-2</v>
      </c>
      <c r="MJ154" s="68">
        <f t="shared" si="815"/>
        <v>9.322102425876011</v>
      </c>
      <c r="MK154" s="68"/>
      <c r="ML154" s="15">
        <f t="shared" si="816"/>
        <v>2.607630711257654</v>
      </c>
      <c r="MN154" s="13">
        <v>151.93</v>
      </c>
      <c r="MO154" s="68">
        <f t="shared" si="817"/>
        <v>-2.9531434571465325E-3</v>
      </c>
      <c r="MP154" s="68">
        <f t="shared" si="981"/>
        <v>-6.1814739170483381E-4</v>
      </c>
      <c r="MQ154" s="68">
        <f t="shared" si="818"/>
        <v>0.20675138999205719</v>
      </c>
      <c r="MR154" s="68"/>
      <c r="MS154" s="15">
        <f t="shared" si="819"/>
        <v>0.36394649429930881</v>
      </c>
      <c r="MU154" s="13">
        <v>15.1</v>
      </c>
      <c r="MV154" s="68">
        <f t="shared" si="820"/>
        <v>1.0033444816053536E-2</v>
      </c>
      <c r="MW154" s="68">
        <f t="shared" si="982"/>
        <v>1.2368440881495236E-2</v>
      </c>
      <c r="MX154" s="68">
        <f t="shared" si="821"/>
        <v>-0.27647340680402499</v>
      </c>
      <c r="MY154" s="68"/>
      <c r="MZ154" s="15">
        <f t="shared" si="822"/>
        <v>0.41518275538894095</v>
      </c>
      <c r="NB154" s="13">
        <v>271.08</v>
      </c>
      <c r="NC154" s="68">
        <f t="shared" si="823"/>
        <v>-9.0294278925243179E-3</v>
      </c>
      <c r="ND154" s="68">
        <f t="shared" si="983"/>
        <v>-6.6944318270826192E-3</v>
      </c>
      <c r="NE154" s="68">
        <f t="shared" si="824"/>
        <v>1.0010334391378164</v>
      </c>
      <c r="NF154" s="68"/>
      <c r="NG154" s="15">
        <f t="shared" si="825"/>
        <v>0.62527729480184657</v>
      </c>
      <c r="NI154" s="13">
        <v>5.74</v>
      </c>
      <c r="NJ154" s="68">
        <f t="shared" si="826"/>
        <v>-1.5437392795883338E-2</v>
      </c>
      <c r="NK154" s="68">
        <f t="shared" si="984"/>
        <v>-1.310239673044164E-2</v>
      </c>
      <c r="NL154" s="68">
        <f t="shared" si="827"/>
        <v>-0.95442635966653433</v>
      </c>
      <c r="NM154" s="68"/>
      <c r="NN154" s="15">
        <f t="shared" si="828"/>
        <v>0.17142857142857137</v>
      </c>
      <c r="NP154" s="13">
        <v>660.29</v>
      </c>
      <c r="NQ154" s="68">
        <f t="shared" si="829"/>
        <v>8.0763358778625401E-3</v>
      </c>
      <c r="NR154" s="68">
        <f t="shared" si="985"/>
        <v>1.041133194330424E-2</v>
      </c>
      <c r="NS154" s="68">
        <f t="shared" si="830"/>
        <v>4.0307809523809519</v>
      </c>
      <c r="NT154" s="68"/>
      <c r="NU154" s="15">
        <f t="shared" si="831"/>
        <v>1.0073875900647553</v>
      </c>
      <c r="NW154" s="13">
        <v>191.9</v>
      </c>
      <c r="NX154" s="68">
        <f t="shared" si="832"/>
        <v>-2.3558744212079558E-2</v>
      </c>
      <c r="NY154" s="68">
        <f t="shared" si="986"/>
        <v>-2.1223748146637859E-2</v>
      </c>
      <c r="NZ154" s="68">
        <f t="shared" si="833"/>
        <v>9.1829767865270917E-2</v>
      </c>
      <c r="OA154" s="68"/>
      <c r="OB154" s="15">
        <f t="shared" si="834"/>
        <v>1.3734812466983593E-2</v>
      </c>
      <c r="OD154" s="13">
        <v>2.37</v>
      </c>
      <c r="OE154" s="68">
        <f t="shared" si="835"/>
        <v>-3.265306122448982E-2</v>
      </c>
      <c r="OF154" s="68">
        <f t="shared" si="987"/>
        <v>-3.031806515904812E-2</v>
      </c>
      <c r="OG154" s="68">
        <f t="shared" si="836"/>
        <v>-0.98949793946913633</v>
      </c>
      <c r="OH154" s="68"/>
      <c r="OI154" s="15">
        <f t="shared" si="837"/>
        <v>0.62328767123287687</v>
      </c>
      <c r="OK154" s="13">
        <v>215.4</v>
      </c>
      <c r="OL154" s="68">
        <f t="shared" si="838"/>
        <v>-4.3474399396065511E-2</v>
      </c>
      <c r="OM154" s="68">
        <f t="shared" si="988"/>
        <v>-4.1139403330623811E-2</v>
      </c>
      <c r="ON154" s="68">
        <f t="shared" si="839"/>
        <v>4.0742049469964661</v>
      </c>
      <c r="OO154" s="68"/>
      <c r="OP154" s="15">
        <f t="shared" si="840"/>
        <v>2.2337486863834264</v>
      </c>
      <c r="OR154" s="13">
        <v>5.94</v>
      </c>
      <c r="OS154" s="68">
        <f t="shared" si="841"/>
        <v>-2.7823240589198023E-2</v>
      </c>
      <c r="OT154" s="68">
        <f t="shared" si="989"/>
        <v>-2.5488244523756323E-2</v>
      </c>
      <c r="OU154" s="68">
        <f t="shared" si="842"/>
        <v>-0.22857142857142854</v>
      </c>
      <c r="OV154" s="68"/>
      <c r="OW154" s="15">
        <f t="shared" si="843"/>
        <v>4.3035714285714288</v>
      </c>
      <c r="OY154" s="13">
        <v>157.57</v>
      </c>
      <c r="OZ154" s="68">
        <f t="shared" si="844"/>
        <v>-5.2398989898990687E-3</v>
      </c>
      <c r="PA154" s="68">
        <f t="shared" si="990"/>
        <v>-2.90490292445737E-3</v>
      </c>
      <c r="PB154" s="68">
        <f t="shared" si="998"/>
        <v>3.8483076923076922</v>
      </c>
      <c r="PC154" s="68"/>
      <c r="PD154" s="15">
        <f t="shared" si="845"/>
        <v>0.37555652553470098</v>
      </c>
      <c r="PE154" s="18"/>
      <c r="PF154" s="13">
        <v>274.82</v>
      </c>
      <c r="PG154" s="68">
        <f t="shared" si="846"/>
        <v>2.5536261491317254E-3</v>
      </c>
      <c r="PH154" s="68">
        <f t="shared" si="991"/>
        <v>4.8886222145734237E-3</v>
      </c>
      <c r="PI154" s="68">
        <f t="shared" si="847"/>
        <v>-0.21074095347501434</v>
      </c>
      <c r="PJ154" s="68"/>
      <c r="PK154" s="15">
        <f t="shared" si="848"/>
        <v>0.3141108401472768</v>
      </c>
      <c r="PM154" s="13"/>
      <c r="PN154" s="68">
        <f t="shared" si="849"/>
        <v>0</v>
      </c>
      <c r="PO154" s="68">
        <f t="shared" si="850"/>
        <v>2.3349960654416987E-3</v>
      </c>
      <c r="PP154" s="68">
        <f t="shared" si="851"/>
        <v>0</v>
      </c>
      <c r="PQ154" s="68"/>
      <c r="PR154" s="15">
        <f t="shared" si="852"/>
        <v>0</v>
      </c>
      <c r="PT154" s="13">
        <v>9.09</v>
      </c>
      <c r="PU154" s="68">
        <f t="shared" si="853"/>
        <v>-2.1953896816684494E-3</v>
      </c>
      <c r="PV154" s="68">
        <f t="shared" si="992"/>
        <v>1.3960638377324931E-4</v>
      </c>
      <c r="PW154" s="68">
        <f t="shared" si="854"/>
        <v>4.2431192660550364E-2</v>
      </c>
      <c r="PX154" s="68"/>
      <c r="PY154" s="15">
        <f t="shared" si="855"/>
        <v>0.77192982456140347</v>
      </c>
      <c r="QA154" s="13">
        <v>257.67</v>
      </c>
      <c r="QB154" s="68">
        <f t="shared" si="856"/>
        <v>5.3089749877390915E-2</v>
      </c>
      <c r="QC154" s="68">
        <f t="shared" si="993"/>
        <v>5.5424745942832615E-2</v>
      </c>
      <c r="QD154" s="68">
        <f t="shared" si="857"/>
        <v>-0.23628441862532965</v>
      </c>
      <c r="QE154" s="68"/>
      <c r="QF154" s="15">
        <f t="shared" si="858"/>
        <v>0.34385104829456559</v>
      </c>
      <c r="QH154" s="13">
        <v>1.52</v>
      </c>
      <c r="QI154" s="68">
        <f t="shared" si="859"/>
        <v>-4.4025157232704441E-2</v>
      </c>
      <c r="QJ154" s="68">
        <f t="shared" si="994"/>
        <v>-4.1690161167262742E-2</v>
      </c>
      <c r="QK154" s="68">
        <f t="shared" si="860"/>
        <v>-0.39442231075697204</v>
      </c>
      <c r="QL154" s="68"/>
      <c r="QM154" s="15">
        <f t="shared" si="861"/>
        <v>0.16923076923076921</v>
      </c>
      <c r="QO154" s="13">
        <v>12.71</v>
      </c>
      <c r="QP154" s="68">
        <f t="shared" si="862"/>
        <v>0.13991031390134534</v>
      </c>
      <c r="QQ154" s="68">
        <f t="shared" si="995"/>
        <v>0.14224530996678703</v>
      </c>
      <c r="QR154" s="68">
        <f t="shared" si="863"/>
        <v>-0.98450717959969769</v>
      </c>
      <c r="QS154" s="68"/>
      <c r="QT154" s="15">
        <f t="shared" si="864"/>
        <v>0.10714285714285718</v>
      </c>
      <c r="QV154" s="13">
        <v>2.73</v>
      </c>
      <c r="QW154" s="68">
        <f t="shared" si="865"/>
        <v>-2.2206303724928309E-2</v>
      </c>
      <c r="QX154" s="68">
        <f t="shared" si="996"/>
        <v>-1.9871307659486609E-2</v>
      </c>
      <c r="QY154" s="68">
        <f t="shared" si="866"/>
        <v>-0.22662889518413595</v>
      </c>
      <c r="QZ154" s="68"/>
      <c r="RA154" s="15">
        <f t="shared" si="867"/>
        <v>0.11565181855333058</v>
      </c>
      <c r="RC154" s="13">
        <v>47.25</v>
      </c>
      <c r="RD154" s="68">
        <f t="shared" si="868"/>
        <v>-3.0371434434639789E-2</v>
      </c>
      <c r="RE154" s="68">
        <f t="shared" si="997"/>
        <v>-2.8036438369198089E-2</v>
      </c>
      <c r="RF154" s="68">
        <f t="shared" si="869"/>
        <v>2.0738820479585241E-2</v>
      </c>
      <c r="RG154" s="68"/>
      <c r="RH154" s="15">
        <f t="shared" si="870"/>
        <v>0.90909090909090906</v>
      </c>
      <c r="RJ154" s="13">
        <v>241.62</v>
      </c>
      <c r="RK154" s="68">
        <f t="shared" si="871"/>
        <v>-5.310608867481751E-3</v>
      </c>
      <c r="RL154" s="68">
        <f t="shared" si="872"/>
        <v>-2.9756128020400523E-3</v>
      </c>
      <c r="RM154" s="68">
        <f t="shared" si="873"/>
        <v>0.12079042582799884</v>
      </c>
      <c r="RN154" s="68"/>
      <c r="RO154" s="15">
        <f t="shared" si="874"/>
        <v>0.22824318828792195</v>
      </c>
      <c r="RQ154" s="13">
        <v>16.149999999999999</v>
      </c>
      <c r="RR154" s="68">
        <f t="shared" si="875"/>
        <v>4.7341115434500564E-2</v>
      </c>
      <c r="RS154" s="68">
        <f t="shared" si="876"/>
        <v>4.9676111499942263E-2</v>
      </c>
      <c r="RT154" s="68">
        <f t="shared" si="877"/>
        <v>0.10314207650273211</v>
      </c>
      <c r="RU154" s="68"/>
      <c r="RV154" s="15">
        <f t="shared" si="878"/>
        <v>-0.22504798464491368</v>
      </c>
      <c r="RX154" s="13">
        <v>158.35</v>
      </c>
      <c r="RY154" s="68">
        <f t="shared" si="879"/>
        <v>-1.6392409053654832E-3</v>
      </c>
      <c r="RZ154" s="68">
        <f t="shared" si="880"/>
        <v>6.9575516007621546E-4</v>
      </c>
      <c r="SA154" s="68">
        <f t="shared" si="881"/>
        <v>0.19006463249661801</v>
      </c>
      <c r="SB154" s="68"/>
      <c r="SC154" s="15">
        <f t="shared" si="882"/>
        <v>1.0937458680417824</v>
      </c>
      <c r="SE154" s="13">
        <v>14.5</v>
      </c>
      <c r="SF154" s="68">
        <f t="shared" si="883"/>
        <v>2.3288637967537055E-2</v>
      </c>
      <c r="SG154" s="68">
        <f t="shared" si="884"/>
        <v>2.5623634032978754E-2</v>
      </c>
      <c r="SH154" s="68">
        <f t="shared" si="885"/>
        <v>0.16</v>
      </c>
      <c r="SI154" s="68"/>
      <c r="SJ154" s="15">
        <f t="shared" si="886"/>
        <v>-4.9803407601572723E-2</v>
      </c>
      <c r="SL154" s="13">
        <v>1.1200000000000001</v>
      </c>
      <c r="SM154" s="68">
        <f t="shared" si="887"/>
        <v>9.8039215686274592E-2</v>
      </c>
      <c r="SN154" s="68">
        <f t="shared" si="888"/>
        <v>0.10037421175171629</v>
      </c>
      <c r="SO154" s="68">
        <f t="shared" si="889"/>
        <v>-0.2112676056338027</v>
      </c>
      <c r="SP154" s="68"/>
      <c r="SQ154" s="15">
        <f t="shared" si="890"/>
        <v>0.10891089108910901</v>
      </c>
      <c r="SS154" s="13">
        <v>17.190000000000001</v>
      </c>
      <c r="ST154" s="68">
        <f t="shared" si="891"/>
        <v>7.6201641266121084E-3</v>
      </c>
      <c r="SU154" s="68">
        <f t="shared" si="892"/>
        <v>9.955160192053808E-3</v>
      </c>
      <c r="SV154" s="68">
        <f t="shared" si="893"/>
        <v>6.505576208178443E-2</v>
      </c>
      <c r="SW154" s="68"/>
      <c r="SX154" s="15">
        <f t="shared" si="894"/>
        <v>1.0464285714285715</v>
      </c>
      <c r="SZ154" s="13">
        <v>61.5</v>
      </c>
      <c r="TA154" s="68">
        <f t="shared" si="895"/>
        <v>1.0682004930156098E-2</v>
      </c>
      <c r="TB154" s="68">
        <f t="shared" si="896"/>
        <v>1.3017000995597796E-2</v>
      </c>
      <c r="TC154" s="68">
        <f t="shared" si="897"/>
        <v>0.5234084716373546</v>
      </c>
      <c r="TD154" s="68"/>
      <c r="TE154" s="15">
        <f t="shared" si="898"/>
        <v>2.9423076923076921</v>
      </c>
      <c r="TG154" s="417">
        <v>0.22</v>
      </c>
      <c r="TH154" s="68">
        <f t="shared" si="899"/>
        <v>-0.16981132075471703</v>
      </c>
      <c r="TI154" s="68">
        <f t="shared" si="900"/>
        <v>-0.16747632468927534</v>
      </c>
      <c r="TJ154" s="68">
        <f t="shared" si="901"/>
        <v>0</v>
      </c>
      <c r="TK154" s="68"/>
      <c r="TL154" s="15">
        <f t="shared" si="902"/>
        <v>0.29793510324483768</v>
      </c>
      <c r="TN154" s="13">
        <v>93.75</v>
      </c>
      <c r="TO154" s="68">
        <f t="shared" si="903"/>
        <v>6.3407441016333985E-2</v>
      </c>
      <c r="TP154" s="68">
        <f t="shared" si="904"/>
        <v>6.5742437081775684E-2</v>
      </c>
      <c r="TQ154" s="68">
        <f t="shared" si="905"/>
        <v>0.36648859801913819</v>
      </c>
      <c r="TR154" s="68"/>
      <c r="TS154" s="15">
        <f t="shared" si="906"/>
        <v>2.1512605042016806</v>
      </c>
      <c r="TU154" s="417">
        <v>2.94</v>
      </c>
      <c r="TV154" s="68">
        <f t="shared" si="907"/>
        <v>-1.6722408026755942E-2</v>
      </c>
      <c r="TW154" s="68">
        <f t="shared" si="908"/>
        <v>-1.4387411961314243E-2</v>
      </c>
      <c r="TX154" s="68">
        <f t="shared" si="909"/>
        <v>-0.33333333333333337</v>
      </c>
      <c r="TY154" s="68"/>
      <c r="TZ154" s="15">
        <f t="shared" si="910"/>
        <v>0.7192982456140351</v>
      </c>
      <c r="UB154" s="13"/>
      <c r="UC154" s="68">
        <f t="shared" si="911"/>
        <v>0</v>
      </c>
      <c r="UD154" s="68">
        <f t="shared" si="912"/>
        <v>2.3349960654416987E-3</v>
      </c>
      <c r="UE154" s="68">
        <f t="shared" si="913"/>
        <v>0</v>
      </c>
      <c r="UF154" s="68"/>
      <c r="UG154" s="15">
        <f t="shared" si="914"/>
        <v>0</v>
      </c>
      <c r="UI154" s="417"/>
      <c r="UJ154" s="68">
        <f t="shared" si="915"/>
        <v>0</v>
      </c>
      <c r="UK154" s="68">
        <f t="shared" si="916"/>
        <v>2.3349960654416987E-3</v>
      </c>
      <c r="UL154" s="68">
        <f t="shared" si="917"/>
        <v>0</v>
      </c>
      <c r="UM154" s="68"/>
      <c r="UN154" s="15">
        <f t="shared" si="918"/>
        <v>0</v>
      </c>
      <c r="UP154" s="417"/>
      <c r="UQ154" s="68">
        <f t="shared" si="919"/>
        <v>0</v>
      </c>
      <c r="UR154" s="68">
        <f t="shared" si="920"/>
        <v>2.3349960654416987E-3</v>
      </c>
      <c r="US154" s="68">
        <f t="shared" si="921"/>
        <v>0</v>
      </c>
      <c r="UT154" s="68"/>
      <c r="UU154" s="15">
        <f t="shared" si="922"/>
        <v>0</v>
      </c>
      <c r="UW154" s="417"/>
      <c r="UX154" s="68">
        <f t="shared" si="923"/>
        <v>0</v>
      </c>
      <c r="UY154" s="68">
        <f t="shared" si="924"/>
        <v>2.3349960654416987E-3</v>
      </c>
      <c r="UZ154" s="68">
        <f t="shared" si="925"/>
        <v>0</v>
      </c>
      <c r="VA154" s="68"/>
      <c r="VB154" s="15">
        <f t="shared" si="926"/>
        <v>0</v>
      </c>
      <c r="VD154" s="417"/>
      <c r="VE154" s="68">
        <f t="shared" si="927"/>
        <v>0</v>
      </c>
      <c r="VF154" s="68">
        <f t="shared" si="928"/>
        <v>2.3349960654416987E-3</v>
      </c>
      <c r="VG154" s="68">
        <f t="shared" si="929"/>
        <v>0</v>
      </c>
      <c r="VH154" s="68"/>
      <c r="VI154" s="15">
        <f t="shared" si="930"/>
        <v>0</v>
      </c>
      <c r="VM154" s="21">
        <f t="shared" si="931"/>
        <v>-2.6123013573437115E-3</v>
      </c>
      <c r="VN154" s="49"/>
      <c r="VO154" s="21">
        <f t="shared" si="932"/>
        <v>1.176493626547974</v>
      </c>
      <c r="VP154" s="14"/>
      <c r="VQ154" s="21">
        <f t="shared" si="933"/>
        <v>0.58662036551429297</v>
      </c>
    </row>
    <row r="155" spans="1:589" ht="15.75" customHeight="1" x14ac:dyDescent="0.2">
      <c r="A155" s="127">
        <v>45870</v>
      </c>
      <c r="B155" s="4">
        <f t="shared" si="666"/>
        <v>45870</v>
      </c>
      <c r="C155" s="13">
        <v>43588.58</v>
      </c>
      <c r="D155" s="138">
        <f t="shared" si="667"/>
        <v>-542.40000000000146</v>
      </c>
      <c r="E155" s="68">
        <f t="shared" si="668"/>
        <v>-1.2290685590938643E-2</v>
      </c>
      <c r="F155" s="15">
        <f t="shared" si="669"/>
        <v>2.454763537796675E-2</v>
      </c>
      <c r="G155" s="13">
        <v>6238.01</v>
      </c>
      <c r="H155" s="138">
        <f t="shared" si="670"/>
        <v>-101.38000000000011</v>
      </c>
      <c r="I155" s="68">
        <f t="shared" si="671"/>
        <v>-1.5992074947274122E-2</v>
      </c>
      <c r="J155" s="15">
        <f t="shared" si="672"/>
        <v>6.0592046762547133E-2</v>
      </c>
      <c r="K155" s="13">
        <v>20650.13</v>
      </c>
      <c r="L155" s="138">
        <f t="shared" si="673"/>
        <v>-472.31999999999971</v>
      </c>
      <c r="M155" s="68">
        <f t="shared" si="674"/>
        <v>-2.2361042398017263E-2</v>
      </c>
      <c r="N155" s="15">
        <f t="shared" si="675"/>
        <v>6.9357079643038944E-2</v>
      </c>
      <c r="O155" s="13">
        <v>2166.7800000000002</v>
      </c>
      <c r="P155" s="138">
        <f t="shared" si="676"/>
        <v>-44.869999999999891</v>
      </c>
      <c r="Q155" s="68">
        <f t="shared" si="677"/>
        <v>-2.0288020256369627E-2</v>
      </c>
      <c r="R155" s="15">
        <f t="shared" si="678"/>
        <v>-2.8419485597445771E-2</v>
      </c>
      <c r="S155" s="18">
        <f t="shared" si="679"/>
        <v>-1.1461970476358717E-2</v>
      </c>
      <c r="T155" s="121">
        <f t="shared" si="680"/>
        <v>267.27259082686231</v>
      </c>
      <c r="U155" s="121">
        <f t="shared" si="681"/>
        <v>267.27259082686231</v>
      </c>
      <c r="V155" s="134">
        <f t="shared" si="682"/>
        <v>-8.5040499452623923E-3</v>
      </c>
      <c r="W155" s="21">
        <f t="shared" si="934"/>
        <v>3.305917320008752E-2</v>
      </c>
      <c r="X155" s="18">
        <f t="shared" si="683"/>
        <v>-1.7732955798149916E-2</v>
      </c>
      <c r="Y155" s="353">
        <v>145764.98000000001</v>
      </c>
      <c r="Z155" s="15">
        <v>1.9999999999999999E-6</v>
      </c>
      <c r="AA155" s="21">
        <f t="shared" si="684"/>
        <v>8.5060499452623926E-3</v>
      </c>
      <c r="AC155" s="13">
        <v>241.62</v>
      </c>
      <c r="AD155" s="68">
        <f t="shared" si="685"/>
        <v>-2.3797018302290762E-2</v>
      </c>
      <c r="AE155" s="68">
        <f t="shared" si="935"/>
        <v>-1.5292968357028369E-2</v>
      </c>
      <c r="AF155" s="68">
        <f t="shared" si="686"/>
        <v>0.4664077198519147</v>
      </c>
      <c r="AG155" s="68"/>
      <c r="AH155" s="15">
        <f t="shared" si="687"/>
        <v>6.3608751155522378E-2</v>
      </c>
      <c r="AJ155" s="13">
        <v>23.59</v>
      </c>
      <c r="AK155" s="68">
        <f t="shared" si="688"/>
        <v>-1.99418363107603E-2</v>
      </c>
      <c r="AL155" s="68">
        <f t="shared" si="936"/>
        <v>-1.1437786365497908E-2</v>
      </c>
      <c r="AM155" s="68">
        <f t="shared" si="689"/>
        <v>0.26827956989247304</v>
      </c>
      <c r="AN155" s="68"/>
      <c r="AO155" s="15">
        <f t="shared" si="690"/>
        <v>0.1217308606752258</v>
      </c>
      <c r="AQ155" s="13">
        <v>22.78</v>
      </c>
      <c r="AR155" s="68">
        <f t="shared" si="691"/>
        <v>-1.9793459552495583E-2</v>
      </c>
      <c r="AS155" s="68">
        <f t="shared" si="937"/>
        <v>-1.1289409607233191E-2</v>
      </c>
      <c r="AT155" s="68">
        <f t="shared" si="692"/>
        <v>0.31905037637521722</v>
      </c>
      <c r="AU155" s="68"/>
      <c r="AV155" s="15">
        <f t="shared" si="693"/>
        <v>6.1015370284117479E-2</v>
      </c>
      <c r="AX155" s="13">
        <v>216.78</v>
      </c>
      <c r="AY155" s="68">
        <f t="shared" si="694"/>
        <v>-1.5933542148985388E-2</v>
      </c>
      <c r="AZ155" s="68">
        <f t="shared" si="938"/>
        <v>-7.4294922037229962E-3</v>
      </c>
      <c r="BA155" s="68">
        <f t="shared" si="695"/>
        <v>0.6165548098434005</v>
      </c>
      <c r="BB155" s="68"/>
      <c r="BC155" s="15">
        <f t="shared" si="696"/>
        <v>6.1658259464224513E-2</v>
      </c>
      <c r="BE155" s="13">
        <v>79.400000000000006</v>
      </c>
      <c r="BF155" s="68">
        <f t="shared" si="697"/>
        <v>-9.1101959316110051E-3</v>
      </c>
      <c r="BG155" s="68">
        <f t="shared" si="939"/>
        <v>-6.061459863486128E-4</v>
      </c>
      <c r="BH155" s="68"/>
      <c r="BI155" s="68"/>
      <c r="BJ155" s="15">
        <f t="shared" si="698"/>
        <v>7.7779286005158196E-2</v>
      </c>
      <c r="BL155" s="13">
        <v>74.849999999999994</v>
      </c>
      <c r="BM155" s="68">
        <f t="shared" si="699"/>
        <v>-1.8103109012200046E-2</v>
      </c>
      <c r="BN155" s="68">
        <f t="shared" si="940"/>
        <v>-9.5990590669376534E-3</v>
      </c>
      <c r="BO155" s="68">
        <f t="shared" si="700"/>
        <v>0.26052542943752088</v>
      </c>
      <c r="BP155" s="68"/>
      <c r="BQ155" s="15">
        <f t="shared" si="701"/>
        <v>0.12776857013710999</v>
      </c>
      <c r="BS155" s="13">
        <v>43.65</v>
      </c>
      <c r="BT155" s="68">
        <f t="shared" si="702"/>
        <v>-1.7334533993696603E-2</v>
      </c>
      <c r="BU155" s="68">
        <f t="shared" si="941"/>
        <v>-8.8304840484342111E-3</v>
      </c>
      <c r="BV155" s="68">
        <f t="shared" si="703"/>
        <v>0.17149758454106281</v>
      </c>
      <c r="BW155" s="68"/>
      <c r="BX155" s="15">
        <f t="shared" si="704"/>
        <v>0.14117647058823526</v>
      </c>
      <c r="BZ155" s="13"/>
      <c r="CA155" s="68">
        <f t="shared" si="705"/>
        <v>0</v>
      </c>
      <c r="CB155" s="68">
        <f t="shared" si="942"/>
        <v>0</v>
      </c>
      <c r="CC155" s="68">
        <f t="shared" si="706"/>
        <v>0</v>
      </c>
      <c r="CD155" s="68"/>
      <c r="CE155" s="15">
        <f t="shared" si="707"/>
        <v>0</v>
      </c>
      <c r="CG155" s="13">
        <v>29.97</v>
      </c>
      <c r="CH155" s="68">
        <f t="shared" si="708"/>
        <v>-4.0038436899423449E-2</v>
      </c>
      <c r="CI155" s="68">
        <f t="shared" si="943"/>
        <v>-3.1534386954161053E-2</v>
      </c>
      <c r="CJ155" s="68">
        <f t="shared" si="709"/>
        <v>-8.6007277538869189E-3</v>
      </c>
      <c r="CK155" s="68"/>
      <c r="CL155" s="15">
        <f t="shared" si="710"/>
        <v>-0.12776484284051223</v>
      </c>
      <c r="CN155" s="13">
        <v>32.94</v>
      </c>
      <c r="CO155" s="68">
        <f t="shared" si="711"/>
        <v>-1.8766756032171657E-2</v>
      </c>
      <c r="CP155" s="68">
        <f t="shared" si="944"/>
        <v>-1.0262706086909264E-2</v>
      </c>
      <c r="CQ155" s="68">
        <f t="shared" si="712"/>
        <v>5.1052967453733181E-2</v>
      </c>
      <c r="CR155" s="68"/>
      <c r="CS155" s="15">
        <f t="shared" si="713"/>
        <v>-1.5835076187630748E-2</v>
      </c>
      <c r="CU155" s="13">
        <v>37.14</v>
      </c>
      <c r="CV155" s="68">
        <f t="shared" si="714"/>
        <v>-1.4592730167153017E-2</v>
      </c>
      <c r="CW155" s="68">
        <f t="shared" si="945"/>
        <v>-6.0886802218906248E-3</v>
      </c>
      <c r="CX155" s="68">
        <f t="shared" si="715"/>
        <v>0.15520995334370147</v>
      </c>
      <c r="CY155" s="68"/>
      <c r="CZ155" s="15">
        <f t="shared" si="716"/>
        <v>-3.755364806866968E-3</v>
      </c>
      <c r="DB155" s="13">
        <v>19.91</v>
      </c>
      <c r="DC155" s="68">
        <f t="shared" si="717"/>
        <v>-1.7275419545903326E-2</v>
      </c>
      <c r="DD155" s="68">
        <f t="shared" si="946"/>
        <v>-8.7713696006409339E-3</v>
      </c>
      <c r="DE155" s="68">
        <f t="shared" si="718"/>
        <v>-8.9620484682213106E-2</v>
      </c>
      <c r="DF155" s="68"/>
      <c r="DG155" s="15">
        <f t="shared" si="719"/>
        <v>-2.210216110019643E-2</v>
      </c>
      <c r="DI155" s="13">
        <v>48.66</v>
      </c>
      <c r="DJ155" s="68">
        <f t="shared" si="720"/>
        <v>-8.3554106378643505E-3</v>
      </c>
      <c r="DK155" s="68">
        <f t="shared" si="947"/>
        <v>1.4863930739804181E-4</v>
      </c>
      <c r="DL155" s="68">
        <f t="shared" si="721"/>
        <v>0.10215175537938841</v>
      </c>
      <c r="DM155" s="68"/>
      <c r="DN155" s="15">
        <f t="shared" si="722"/>
        <v>0.15417457305502846</v>
      </c>
      <c r="DP155" s="13">
        <v>42.64</v>
      </c>
      <c r="DQ155" s="68">
        <f t="shared" si="723"/>
        <v>-1.2048192771084246E-2</v>
      </c>
      <c r="DR155" s="68">
        <f t="shared" si="948"/>
        <v>-3.5441428258218537E-3</v>
      </c>
      <c r="DS155" s="68"/>
      <c r="DT155" s="68"/>
      <c r="DU155" s="15">
        <f t="shared" si="724"/>
        <v>0.11974789915966393</v>
      </c>
      <c r="DV155" s="18"/>
      <c r="DW155" s="13">
        <v>36.67</v>
      </c>
      <c r="DX155" s="68">
        <f t="shared" si="725"/>
        <v>-1.583467525496501E-2</v>
      </c>
      <c r="DY155" s="68">
        <f t="shared" si="949"/>
        <v>-7.3306253097026181E-3</v>
      </c>
      <c r="DZ155" s="68">
        <f t="shared" si="726"/>
        <v>0.95677694770544319</v>
      </c>
      <c r="EA155" s="68"/>
      <c r="EB155" s="15">
        <f t="shared" si="727"/>
        <v>9.5608007170600626E-2</v>
      </c>
      <c r="ED155" s="13">
        <v>39.380000000000003</v>
      </c>
      <c r="EE155" s="68">
        <f t="shared" si="728"/>
        <v>-2.4039653035935533E-2</v>
      </c>
      <c r="EF155" s="68">
        <f t="shared" si="950"/>
        <v>-1.5535603090673141E-2</v>
      </c>
      <c r="EG155" s="68">
        <f t="shared" si="729"/>
        <v>0.87256300523062291</v>
      </c>
      <c r="EH155" s="68"/>
      <c r="EI155" s="15">
        <f t="shared" si="730"/>
        <v>6.7787418655097603E-2</v>
      </c>
      <c r="EK155" s="13">
        <v>128.88</v>
      </c>
      <c r="EL155" s="68">
        <f t="shared" si="731"/>
        <v>-2.710047557937649E-2</v>
      </c>
      <c r="EM155" s="68">
        <f t="shared" si="951"/>
        <v>-1.8596425634114098E-2</v>
      </c>
      <c r="EN155" s="68">
        <f t="shared" si="732"/>
        <v>0.99690114657576667</v>
      </c>
      <c r="EO155" s="68"/>
      <c r="EP155" s="15">
        <f t="shared" si="733"/>
        <v>0.15795148247978436</v>
      </c>
      <c r="ER155" s="13">
        <v>39.65</v>
      </c>
      <c r="ES155" s="68">
        <f t="shared" si="734"/>
        <v>-9.4928803397452549E-3</v>
      </c>
      <c r="ET155" s="68">
        <f t="shared" si="952"/>
        <v>-9.8883039448286261E-4</v>
      </c>
      <c r="EU155" s="68">
        <f t="shared" si="735"/>
        <v>0.13577771412202813</v>
      </c>
      <c r="EV155" s="68"/>
      <c r="EW155" s="15">
        <f t="shared" si="736"/>
        <v>1.9542298791463051E-2</v>
      </c>
      <c r="EY155" s="13">
        <v>38.24</v>
      </c>
      <c r="EZ155" s="68">
        <f t="shared" si="737"/>
        <v>1.4323607427055679E-2</v>
      </c>
      <c r="FA155" s="68">
        <f t="shared" si="953"/>
        <v>2.2827657372318073E-2</v>
      </c>
      <c r="FB155" s="68"/>
      <c r="FC155" s="68"/>
      <c r="FD155" s="15">
        <f t="shared" si="738"/>
        <v>0.5557363710333606</v>
      </c>
      <c r="FF155" s="13">
        <v>58.28</v>
      </c>
      <c r="FG155" s="68">
        <f t="shared" si="739"/>
        <v>-1.8194070080862504E-2</v>
      </c>
      <c r="FH155" s="68">
        <f t="shared" si="954"/>
        <v>-9.6900201356001116E-3</v>
      </c>
      <c r="FI155" s="68">
        <f t="shared" si="740"/>
        <v>-1.3540961408259939E-2</v>
      </c>
      <c r="FJ155" s="68"/>
      <c r="FK155" s="15">
        <f t="shared" si="741"/>
        <v>2.6237013558725163E-2</v>
      </c>
      <c r="FM155" s="13">
        <v>198.12</v>
      </c>
      <c r="FN155" s="68">
        <f t="shared" si="742"/>
        <v>-2.6580848032231104E-2</v>
      </c>
      <c r="FO155" s="68">
        <f t="shared" si="955"/>
        <v>-1.8076798086968712E-2</v>
      </c>
      <c r="FP155" s="68">
        <f t="shared" si="743"/>
        <v>0.70381836945304443</v>
      </c>
      <c r="FQ155" s="68"/>
      <c r="FR155" s="15">
        <f t="shared" si="744"/>
        <v>9.0608829681823239E-2</v>
      </c>
      <c r="FT155" s="13">
        <v>88.37</v>
      </c>
      <c r="FU155" s="68">
        <f t="shared" si="745"/>
        <v>-1.2515364845233997E-2</v>
      </c>
      <c r="FV155" s="68">
        <f t="shared" si="956"/>
        <v>-4.0113148999716044E-3</v>
      </c>
      <c r="FW155" s="68">
        <f t="shared" si="746"/>
        <v>3.8623196637510328E-3</v>
      </c>
      <c r="FX155" s="68"/>
      <c r="FY155" s="15">
        <f t="shared" si="747"/>
        <v>-2.0070969172765605E-2</v>
      </c>
      <c r="GA155" s="13">
        <v>17.77</v>
      </c>
      <c r="GB155" s="68">
        <f t="shared" si="748"/>
        <v>-1.8774157923798999E-2</v>
      </c>
      <c r="GC155" s="68">
        <f t="shared" si="957"/>
        <v>-1.0270107978536606E-2</v>
      </c>
      <c r="GD155" s="68"/>
      <c r="GE155" s="68"/>
      <c r="GF155" s="15">
        <f t="shared" si="749"/>
        <v>1.9506597819850823E-2</v>
      </c>
      <c r="GG155" s="18"/>
      <c r="GH155" s="13">
        <v>19.63</v>
      </c>
      <c r="GI155" s="68">
        <f t="shared" si="750"/>
        <v>7.1831708568496962E-3</v>
      </c>
      <c r="GJ155" s="68">
        <f t="shared" si="958"/>
        <v>1.5687220802112087E-2</v>
      </c>
      <c r="GK155" s="68">
        <f t="shared" si="751"/>
        <v>2.133194588969824E-2</v>
      </c>
      <c r="GL155" s="68"/>
      <c r="GM155" s="15">
        <f t="shared" si="752"/>
        <v>3.8624338624338651E-2</v>
      </c>
      <c r="GO155" s="13">
        <v>25.36</v>
      </c>
      <c r="GP155" s="68">
        <f t="shared" si="753"/>
        <v>-4.3188064389477598E-3</v>
      </c>
      <c r="GQ155" s="68">
        <f t="shared" si="959"/>
        <v>4.1852435063146325E-3</v>
      </c>
      <c r="GR155" s="68"/>
      <c r="GS155" s="68"/>
      <c r="GT155" s="15">
        <f t="shared" si="754"/>
        <v>-6.9357798165137638E-2</v>
      </c>
      <c r="GV155" s="13">
        <v>16.27</v>
      </c>
      <c r="GW155" s="68">
        <f t="shared" si="755"/>
        <v>-4.2839657282741916E-3</v>
      </c>
      <c r="GX155" s="68">
        <f t="shared" si="960"/>
        <v>4.2200842169882007E-3</v>
      </c>
      <c r="GY155" s="68">
        <f t="shared" si="756"/>
        <v>0.37299578059071731</v>
      </c>
      <c r="GZ155" s="68"/>
      <c r="HA155" s="15">
        <f t="shared" si="757"/>
        <v>0.18586005830903782</v>
      </c>
      <c r="HD155" s="13">
        <v>302.63</v>
      </c>
      <c r="HE155" s="68">
        <f t="shared" si="758"/>
        <v>-1.8295649917280263E-2</v>
      </c>
      <c r="HF155" s="68">
        <f t="shared" si="961"/>
        <v>-9.7915999720178705E-3</v>
      </c>
      <c r="HG155" s="68">
        <f t="shared" si="759"/>
        <v>0.70007302960507845</v>
      </c>
      <c r="HH155" s="68"/>
      <c r="HI155" s="15">
        <f t="shared" si="760"/>
        <v>-0.25061905705229792</v>
      </c>
      <c r="HK155" s="13">
        <v>56.71</v>
      </c>
      <c r="HL155" s="68">
        <f t="shared" si="761"/>
        <v>-3.3901192504258978E-2</v>
      </c>
      <c r="HM155" s="68">
        <f t="shared" si="962"/>
        <v>-2.5397142558996586E-2</v>
      </c>
      <c r="HN155" s="68">
        <f t="shared" si="762"/>
        <v>21.866935483870968</v>
      </c>
      <c r="HO155" s="68"/>
      <c r="HP155" s="15">
        <f t="shared" si="763"/>
        <v>1.1497346474601973</v>
      </c>
      <c r="HR155" s="13">
        <v>109.64</v>
      </c>
      <c r="HS155" s="68">
        <f t="shared" si="764"/>
        <v>-1.791472590469366E-2</v>
      </c>
      <c r="HT155" s="68">
        <f t="shared" si="963"/>
        <v>-9.4106759594312674E-3</v>
      </c>
      <c r="HU155" s="68">
        <f t="shared" si="765"/>
        <v>2.0120879120879125</v>
      </c>
      <c r="HV155" s="68"/>
      <c r="HW155" s="15">
        <f t="shared" si="766"/>
        <v>1.9243283443339292E-2</v>
      </c>
      <c r="HY155" s="13">
        <v>173.72</v>
      </c>
      <c r="HZ155" s="68">
        <f t="shared" si="767"/>
        <v>-2.3331646708270117E-2</v>
      </c>
      <c r="IA155" s="68">
        <f t="shared" si="964"/>
        <v>-1.4827596763007725E-2</v>
      </c>
      <c r="IB155" s="68">
        <f t="shared" si="768"/>
        <v>0.64041548630783751</v>
      </c>
      <c r="IC155" s="68"/>
      <c r="ID155" s="15">
        <f t="shared" si="769"/>
        <v>0.29361828877801777</v>
      </c>
      <c r="IF155" s="13">
        <v>288.64</v>
      </c>
      <c r="IG155" s="68">
        <f t="shared" si="770"/>
        <v>-1.7228464419475665E-2</v>
      </c>
      <c r="IH155" s="68">
        <f t="shared" si="965"/>
        <v>-8.7244144742132726E-3</v>
      </c>
      <c r="II155" s="68">
        <f t="shared" si="771"/>
        <v>0.64937142857142849</v>
      </c>
      <c r="IJ155" s="68"/>
      <c r="IK155" s="15">
        <f t="shared" si="772"/>
        <v>0.24499654934437534</v>
      </c>
      <c r="IM155" s="13">
        <v>269.83</v>
      </c>
      <c r="IN155" s="68">
        <f t="shared" si="773"/>
        <v>-3.238184034999652E-2</v>
      </c>
      <c r="IO155" s="68">
        <f t="shared" si="966"/>
        <v>-2.3877790404734128E-2</v>
      </c>
      <c r="IP155" s="68">
        <f t="shared" si="774"/>
        <v>4.2690880687365746</v>
      </c>
      <c r="IQ155" s="68"/>
      <c r="IR155" s="15">
        <f t="shared" si="775"/>
        <v>0.43901658578209163</v>
      </c>
      <c r="IT155" s="13">
        <v>72.930000000000007</v>
      </c>
      <c r="IU155" s="68">
        <f t="shared" si="776"/>
        <v>-2.6691578806886426E-2</v>
      </c>
      <c r="IV155" s="68">
        <f t="shared" si="967"/>
        <v>-1.8187528861624034E-2</v>
      </c>
      <c r="IW155" s="68">
        <f t="shared" si="777"/>
        <v>2.9961643835616441</v>
      </c>
      <c r="IX155" s="68"/>
      <c r="IY155" s="15">
        <f t="shared" si="778"/>
        <v>0.41914769410391139</v>
      </c>
      <c r="JA155" s="13">
        <v>750.01</v>
      </c>
      <c r="JB155" s="68">
        <f t="shared" si="779"/>
        <v>-3.0293235415804795E-2</v>
      </c>
      <c r="JC155" s="68">
        <f t="shared" si="968"/>
        <v>-2.1789185470542403E-2</v>
      </c>
      <c r="JD155" s="68">
        <f t="shared" si="780"/>
        <v>0.51701051779935281</v>
      </c>
      <c r="JE155" s="68"/>
      <c r="JF155" s="15">
        <f t="shared" si="781"/>
        <v>0.2809516489897696</v>
      </c>
      <c r="JH155" s="13">
        <v>524.11</v>
      </c>
      <c r="JI155" s="68">
        <f t="shared" si="782"/>
        <v>-1.7600749765698195E-2</v>
      </c>
      <c r="JJ155" s="68">
        <f t="shared" si="969"/>
        <v>-9.0966998204358024E-3</v>
      </c>
      <c r="JK155" s="68">
        <f t="shared" si="783"/>
        <v>0.28872113895104384</v>
      </c>
      <c r="JL155" s="68"/>
      <c r="JM155" s="15">
        <f t="shared" si="784"/>
        <v>0.24344009489916965</v>
      </c>
      <c r="JO155" s="13">
        <v>17.23</v>
      </c>
      <c r="JP155" s="68">
        <f t="shared" si="785"/>
        <v>5.060975609756109E-2</v>
      </c>
      <c r="JQ155" s="68">
        <f t="shared" si="970"/>
        <v>5.9113806042823486E-2</v>
      </c>
      <c r="JR155" s="68">
        <f t="shared" si="786"/>
        <v>-0.41859288004049267</v>
      </c>
      <c r="JS155" s="68"/>
      <c r="JT155" s="15">
        <f t="shared" si="787"/>
        <v>0.69087340529931318</v>
      </c>
      <c r="JV155" s="13">
        <v>2.04</v>
      </c>
      <c r="JW155" s="68">
        <f t="shared" si="788"/>
        <v>-1.4492753623188312E-2</v>
      </c>
      <c r="JX155" s="68">
        <f t="shared" si="971"/>
        <v>-5.98870367792592E-3</v>
      </c>
      <c r="JY155" s="68">
        <f t="shared" si="789"/>
        <v>-0.19367588932806318</v>
      </c>
      <c r="JZ155" s="68"/>
      <c r="KA155" s="15">
        <f t="shared" si="790"/>
        <v>0.13333333333333333</v>
      </c>
      <c r="KC155" s="13">
        <v>18.46</v>
      </c>
      <c r="KD155" s="68">
        <f t="shared" si="791"/>
        <v>-4.3027475375842318E-2</v>
      </c>
      <c r="KE155" s="68">
        <f t="shared" si="972"/>
        <v>-3.4523425430579929E-2</v>
      </c>
      <c r="KF155" s="68">
        <f t="shared" si="792"/>
        <v>-5.2361396303901415E-2</v>
      </c>
      <c r="KG155" s="68"/>
      <c r="KH155" s="15">
        <f t="shared" si="793"/>
        <v>-0.16771866546438227</v>
      </c>
      <c r="KI155" s="18"/>
      <c r="KJ155" s="13">
        <v>107.56</v>
      </c>
      <c r="KK155" s="68">
        <f t="shared" si="794"/>
        <v>-3.5768713581353605E-2</v>
      </c>
      <c r="KL155" s="68">
        <f t="shared" si="973"/>
        <v>-2.7264663636091212E-2</v>
      </c>
      <c r="KM155" s="68">
        <f t="shared" si="795"/>
        <v>4.097630331753555</v>
      </c>
      <c r="KN155" s="68"/>
      <c r="KO155" s="15">
        <f t="shared" si="796"/>
        <v>0.60035708971879198</v>
      </c>
      <c r="KQ155" s="13">
        <v>1.625</v>
      </c>
      <c r="KR155" s="68">
        <f t="shared" si="797"/>
        <v>9.3167701863353432E-3</v>
      </c>
      <c r="KS155" s="68">
        <f t="shared" si="974"/>
        <v>1.7820820131597734E-2</v>
      </c>
      <c r="KT155" s="68">
        <f t="shared" si="798"/>
        <v>-0.37977099236641226</v>
      </c>
      <c r="KU155" s="68"/>
      <c r="KV155" s="15">
        <f t="shared" si="799"/>
        <v>0.6089108910891089</v>
      </c>
      <c r="KW155" s="18"/>
      <c r="KX155" s="13">
        <v>50.85</v>
      </c>
      <c r="KY155" s="68">
        <f t="shared" si="800"/>
        <v>-5.7460611677479172E-2</v>
      </c>
      <c r="KZ155" s="68">
        <f t="shared" si="975"/>
        <v>-4.8956561732216783E-2</v>
      </c>
      <c r="LA155" s="68">
        <f t="shared" si="801"/>
        <v>-0.29306269984707362</v>
      </c>
      <c r="LB155" s="68"/>
      <c r="LC155" s="15">
        <f t="shared" si="802"/>
        <v>1.144664698439477</v>
      </c>
      <c r="LD155" s="18"/>
      <c r="LE155" s="13">
        <v>52.34</v>
      </c>
      <c r="LF155" s="68">
        <f t="shared" si="803"/>
        <v>-2.6232558139534821E-2</v>
      </c>
      <c r="LG155" s="68">
        <f t="shared" si="976"/>
        <v>-1.7728508194272428E-2</v>
      </c>
      <c r="LH155" s="68">
        <f t="shared" si="804"/>
        <v>0.4607870499581358</v>
      </c>
      <c r="LI155" s="68"/>
      <c r="LJ155" s="15">
        <f t="shared" si="805"/>
        <v>0.13511168943829979</v>
      </c>
      <c r="LL155" s="13">
        <v>125.22</v>
      </c>
      <c r="LM155" s="68">
        <f t="shared" si="806"/>
        <v>6.9154068832421953E-3</v>
      </c>
      <c r="LN155" s="68">
        <f t="shared" si="977"/>
        <v>1.5419456828504588E-2</v>
      </c>
      <c r="LO155" s="68">
        <f t="shared" si="807"/>
        <v>0.43108571428571429</v>
      </c>
      <c r="LP155" s="68"/>
      <c r="LQ155" s="15">
        <f t="shared" si="808"/>
        <v>0.60107403145377836</v>
      </c>
      <c r="LS155" s="13">
        <v>16.21</v>
      </c>
      <c r="LT155" s="68">
        <f t="shared" si="809"/>
        <v>1.3125000000000053E-2</v>
      </c>
      <c r="LU155" s="68">
        <f t="shared" si="978"/>
        <v>2.1629049945262446E-2</v>
      </c>
      <c r="LV155" s="68"/>
      <c r="LW155" s="68"/>
      <c r="LX155" s="15">
        <f t="shared" si="810"/>
        <v>0.75243243243243252</v>
      </c>
      <c r="LZ155" s="13">
        <v>13.41</v>
      </c>
      <c r="MA155" s="68">
        <f t="shared" si="811"/>
        <v>-8.1360946745561713E-3</v>
      </c>
      <c r="MB155" s="68">
        <f t="shared" si="979"/>
        <v>3.67955270706221E-4</v>
      </c>
      <c r="MC155" s="68">
        <f t="shared" si="812"/>
        <v>-0.39730337078651684</v>
      </c>
      <c r="MD155" s="68"/>
      <c r="ME155" s="15">
        <f t="shared" si="813"/>
        <v>-5.1928783382789523E-3</v>
      </c>
      <c r="MG155" s="13">
        <v>71.489999999999995</v>
      </c>
      <c r="MH155" s="68">
        <f t="shared" si="814"/>
        <v>-6.6588327457892782E-2</v>
      </c>
      <c r="MI155" s="68">
        <f t="shared" si="980"/>
        <v>-5.8084277512630386E-2</v>
      </c>
      <c r="MJ155" s="68">
        <f t="shared" si="815"/>
        <v>8.6347708894878696</v>
      </c>
      <c r="MK155" s="68"/>
      <c r="ML155" s="15">
        <f t="shared" si="816"/>
        <v>2.3674046161092788</v>
      </c>
      <c r="MN155" s="13">
        <v>149.5</v>
      </c>
      <c r="MO155" s="68">
        <f t="shared" si="817"/>
        <v>-1.5994207858882423E-2</v>
      </c>
      <c r="MP155" s="68">
        <f t="shared" si="981"/>
        <v>-7.4901579136200311E-3</v>
      </c>
      <c r="MQ155" s="68">
        <f t="shared" si="818"/>
        <v>0.18745035742652894</v>
      </c>
      <c r="MR155" s="68"/>
      <c r="MS155" s="15">
        <f t="shared" si="819"/>
        <v>0.34213125056109167</v>
      </c>
      <c r="MU155" s="13">
        <v>15.16</v>
      </c>
      <c r="MV155" s="68">
        <f t="shared" si="820"/>
        <v>3.9735099337748674E-3</v>
      </c>
      <c r="MW155" s="68">
        <f t="shared" si="982"/>
        <v>1.2477559879037259E-2</v>
      </c>
      <c r="MX155" s="68">
        <f t="shared" si="821"/>
        <v>-0.27359846669861049</v>
      </c>
      <c r="MY155" s="68"/>
      <c r="MZ155" s="15">
        <f t="shared" si="822"/>
        <v>0.42080599812558578</v>
      </c>
      <c r="NB155" s="13">
        <v>269.38</v>
      </c>
      <c r="NC155" s="68">
        <f t="shared" si="823"/>
        <v>-6.2712114504942778E-3</v>
      </c>
      <c r="ND155" s="68">
        <f t="shared" si="983"/>
        <v>2.2328384947681145E-3</v>
      </c>
      <c r="NE155" s="68">
        <f t="shared" si="824"/>
        <v>0.9884845353214734</v>
      </c>
      <c r="NF155" s="68"/>
      <c r="NG155" s="15">
        <f t="shared" si="825"/>
        <v>0.61508483722045693</v>
      </c>
      <c r="NI155" s="13">
        <v>5.69</v>
      </c>
      <c r="NJ155" s="68">
        <f t="shared" si="826"/>
        <v>-8.7108013937281913E-3</v>
      </c>
      <c r="NK155" s="68">
        <f t="shared" si="984"/>
        <v>-2.0675144846579903E-4</v>
      </c>
      <c r="NL155" s="68">
        <f t="shared" si="827"/>
        <v>-0.95482334259626833</v>
      </c>
      <c r="NM155" s="68"/>
      <c r="NN155" s="15">
        <f t="shared" si="828"/>
        <v>0.16122448979591836</v>
      </c>
      <c r="NP155" s="13">
        <v>656.5</v>
      </c>
      <c r="NQ155" s="68">
        <f t="shared" si="829"/>
        <v>-5.7399021642005237E-3</v>
      </c>
      <c r="NR155" s="68">
        <f t="shared" si="985"/>
        <v>2.7641477810618686E-3</v>
      </c>
      <c r="NS155" s="68">
        <f t="shared" si="830"/>
        <v>4.0019047619047621</v>
      </c>
      <c r="NT155" s="68"/>
      <c r="NU155" s="15">
        <f t="shared" si="831"/>
        <v>0.99586538169215333</v>
      </c>
      <c r="NW155" s="13">
        <v>189.13</v>
      </c>
      <c r="NX155" s="68">
        <f t="shared" si="832"/>
        <v>-1.4434601354872382E-2</v>
      </c>
      <c r="NY155" s="68">
        <f t="shared" si="986"/>
        <v>-5.9305514096099892E-3</v>
      </c>
      <c r="NZ155" s="68">
        <f t="shared" si="833"/>
        <v>7.6069640418752874E-2</v>
      </c>
      <c r="OA155" s="68"/>
      <c r="OB155" s="15">
        <f t="shared" si="834"/>
        <v>-8.980454305336287E-4</v>
      </c>
      <c r="OD155" s="13">
        <v>2.29</v>
      </c>
      <c r="OE155" s="68">
        <f t="shared" si="835"/>
        <v>-3.3755274261603407E-2</v>
      </c>
      <c r="OF155" s="68">
        <f t="shared" si="987"/>
        <v>-2.5251224316341015E-2</v>
      </c>
      <c r="OG155" s="68">
        <f t="shared" si="836"/>
        <v>-0.98985243940266765</v>
      </c>
      <c r="OH155" s="68"/>
      <c r="OI155" s="15">
        <f t="shared" si="837"/>
        <v>0.56849315068493156</v>
      </c>
      <c r="OK155" s="13">
        <v>208.33</v>
      </c>
      <c r="OL155" s="68">
        <f t="shared" si="838"/>
        <v>-3.2822655524605351E-2</v>
      </c>
      <c r="OM155" s="68">
        <f t="shared" si="988"/>
        <v>-2.4318605579342959E-2</v>
      </c>
      <c r="ON155" s="68">
        <f t="shared" si="839"/>
        <v>3.9076560659599524</v>
      </c>
      <c r="OO155" s="68"/>
      <c r="OP155" s="15">
        <f t="shared" si="840"/>
        <v>2.1276084671971178</v>
      </c>
      <c r="OR155" s="13">
        <v>5.87</v>
      </c>
      <c r="OS155" s="68">
        <f t="shared" si="841"/>
        <v>-1.1784511784511831E-2</v>
      </c>
      <c r="OT155" s="68">
        <f t="shared" si="989"/>
        <v>-3.2804618392494392E-3</v>
      </c>
      <c r="OU155" s="68">
        <f t="shared" si="842"/>
        <v>-0.23766233766233766</v>
      </c>
      <c r="OV155" s="68"/>
      <c r="OW155" s="15">
        <f t="shared" si="843"/>
        <v>4.2410714285714279</v>
      </c>
      <c r="OY155" s="13">
        <v>156.81</v>
      </c>
      <c r="OZ155" s="68">
        <f t="shared" si="844"/>
        <v>-4.8232531573268447E-3</v>
      </c>
      <c r="PA155" s="68">
        <f t="shared" si="990"/>
        <v>3.6807967879355476E-3</v>
      </c>
      <c r="PB155" s="68">
        <f t="shared" si="998"/>
        <v>3.8249230769230769</v>
      </c>
      <c r="PC155" s="68"/>
      <c r="PD155" s="15">
        <f t="shared" si="845"/>
        <v>0.36892186817983419</v>
      </c>
      <c r="PE155" s="18"/>
      <c r="PF155" s="13">
        <v>278.26</v>
      </c>
      <c r="PG155" s="68">
        <f t="shared" si="846"/>
        <v>1.251728404046284E-2</v>
      </c>
      <c r="PH155" s="68">
        <f t="shared" si="991"/>
        <v>2.1021333985725234E-2</v>
      </c>
      <c r="PI155" s="68">
        <f t="shared" si="847"/>
        <v>-0.20086157380815622</v>
      </c>
      <c r="PJ155" s="68"/>
      <c r="PK155" s="15">
        <f t="shared" si="848"/>
        <v>0.33055993879405154</v>
      </c>
      <c r="PM155" s="13"/>
      <c r="PN155" s="68">
        <f t="shared" si="849"/>
        <v>0</v>
      </c>
      <c r="PO155" s="68">
        <f t="shared" si="850"/>
        <v>8.5040499452623923E-3</v>
      </c>
      <c r="PP155" s="68">
        <f t="shared" si="851"/>
        <v>0</v>
      </c>
      <c r="PQ155" s="68"/>
      <c r="PR155" s="15">
        <f t="shared" si="852"/>
        <v>0</v>
      </c>
      <c r="PT155" s="13">
        <v>8.85</v>
      </c>
      <c r="PU155" s="68">
        <f t="shared" si="853"/>
        <v>-2.6402640264026427E-2</v>
      </c>
      <c r="PV155" s="68">
        <f t="shared" si="992"/>
        <v>-1.7898590318764035E-2</v>
      </c>
      <c r="PW155" s="68">
        <f t="shared" si="854"/>
        <v>1.490825688073383E-2</v>
      </c>
      <c r="PX155" s="68"/>
      <c r="PY155" s="15">
        <f t="shared" si="855"/>
        <v>0.72514619883040932</v>
      </c>
      <c r="QA155" s="13">
        <v>252.28</v>
      </c>
      <c r="QB155" s="68">
        <f t="shared" si="856"/>
        <v>-2.0918228742189678E-2</v>
      </c>
      <c r="QC155" s="68">
        <f t="shared" si="993"/>
        <v>-1.2414178796927286E-2</v>
      </c>
      <c r="QD155" s="68">
        <f t="shared" si="857"/>
        <v>-0.25225999585049941</v>
      </c>
      <c r="QE155" s="68"/>
      <c r="QF155" s="15">
        <f t="shared" si="858"/>
        <v>0.31574006467090848</v>
      </c>
      <c r="QH155" s="13">
        <v>1.5660000000000001</v>
      </c>
      <c r="QI155" s="68">
        <f t="shared" si="859"/>
        <v>3.026315789473687E-2</v>
      </c>
      <c r="QJ155" s="68">
        <f t="shared" si="994"/>
        <v>3.8767207839999263E-2</v>
      </c>
      <c r="QK155" s="68">
        <f t="shared" si="860"/>
        <v>-0.37609561752988041</v>
      </c>
      <c r="QL155" s="68"/>
      <c r="QM155" s="15">
        <f t="shared" si="861"/>
        <v>0.20461538461538462</v>
      </c>
      <c r="QO155" s="13">
        <v>13.94</v>
      </c>
      <c r="QP155" s="68">
        <f t="shared" si="862"/>
        <v>9.6774193548386983E-2</v>
      </c>
      <c r="QQ155" s="68">
        <f t="shared" si="995"/>
        <v>0.10527824349364938</v>
      </c>
      <c r="QR155" s="68">
        <f t="shared" si="863"/>
        <v>-0.98300787439966841</v>
      </c>
      <c r="QS155" s="68"/>
      <c r="QT155" s="15">
        <f t="shared" si="864"/>
        <v>0.21428571428571419</v>
      </c>
      <c r="QV155" s="13">
        <v>2.6829999999999998</v>
      </c>
      <c r="QW155" s="68">
        <f t="shared" si="865"/>
        <v>-1.7216117216117273E-2</v>
      </c>
      <c r="QX155" s="68">
        <f t="shared" si="996"/>
        <v>-8.7120672708548806E-3</v>
      </c>
      <c r="QY155" s="68">
        <f t="shared" si="866"/>
        <v>-0.23994334277620397</v>
      </c>
      <c r="QZ155" s="68"/>
      <c r="RA155" s="15">
        <f t="shared" si="867"/>
        <v>9.644462607274204E-2</v>
      </c>
      <c r="RC155" s="13">
        <v>43.34</v>
      </c>
      <c r="RD155" s="68">
        <f t="shared" si="868"/>
        <v>-8.2751322751322673E-2</v>
      </c>
      <c r="RE155" s="68">
        <f t="shared" si="997"/>
        <v>-7.4247272806060277E-2</v>
      </c>
      <c r="RF155" s="68">
        <f t="shared" si="869"/>
        <v>-6.3728667098725336E-2</v>
      </c>
      <c r="RG155" s="68"/>
      <c r="RH155" s="15">
        <f t="shared" si="870"/>
        <v>0.75111111111111128</v>
      </c>
      <c r="RJ155" s="13">
        <v>235.21</v>
      </c>
      <c r="RK155" s="68">
        <f t="shared" si="871"/>
        <v>-2.6529260822779555E-2</v>
      </c>
      <c r="RL155" s="68">
        <f t="shared" si="872"/>
        <v>-1.8025210877517163E-2</v>
      </c>
      <c r="RM155" s="68">
        <f t="shared" si="873"/>
        <v>9.1056684293533696E-2</v>
      </c>
      <c r="RN155" s="68"/>
      <c r="RO155" s="15">
        <f t="shared" si="874"/>
        <v>0.19565880439202932</v>
      </c>
      <c r="RQ155" s="13">
        <v>16.07</v>
      </c>
      <c r="RR155" s="68">
        <f t="shared" si="875"/>
        <v>-4.9535603715169223E-3</v>
      </c>
      <c r="RS155" s="68">
        <f t="shared" si="876"/>
        <v>3.55048957374547E-3</v>
      </c>
      <c r="RT155" s="68">
        <f t="shared" si="877"/>
        <v>9.7677595628415284E-2</v>
      </c>
      <c r="RU155" s="68"/>
      <c r="RV155" s="15">
        <f t="shared" si="878"/>
        <v>-0.22888675623800381</v>
      </c>
      <c r="RX155" s="13">
        <v>154.27000000000001</v>
      </c>
      <c r="RY155" s="68">
        <f t="shared" si="879"/>
        <v>-2.5765708872750138E-2</v>
      </c>
      <c r="RZ155" s="68">
        <f t="shared" si="880"/>
        <v>-1.7261658927487745E-2</v>
      </c>
      <c r="SA155" s="68">
        <f t="shared" si="881"/>
        <v>0.15940177363595376</v>
      </c>
      <c r="SB155" s="68"/>
      <c r="SC155" s="15">
        <f t="shared" si="882"/>
        <v>1.0397990215522943</v>
      </c>
      <c r="SE155" s="13">
        <v>14.12</v>
      </c>
      <c r="SF155" s="68">
        <f t="shared" si="883"/>
        <v>-2.6206896551724191E-2</v>
      </c>
      <c r="SG155" s="68">
        <f t="shared" si="884"/>
        <v>-1.7702846606461799E-2</v>
      </c>
      <c r="SH155" s="68">
        <f t="shared" si="885"/>
        <v>0.12959999999999994</v>
      </c>
      <c r="SI155" s="68"/>
      <c r="SJ155" s="15">
        <f t="shared" si="886"/>
        <v>-7.4705111402359151E-2</v>
      </c>
      <c r="SL155" s="13">
        <v>1.18</v>
      </c>
      <c r="SM155" s="68">
        <f t="shared" si="887"/>
        <v>5.3571428571428416E-2</v>
      </c>
      <c r="SN155" s="68">
        <f t="shared" si="888"/>
        <v>6.2075478516690805E-2</v>
      </c>
      <c r="SO155" s="68">
        <f t="shared" si="889"/>
        <v>-0.16901408450704225</v>
      </c>
      <c r="SP155" s="68"/>
      <c r="SQ155" s="15">
        <f t="shared" si="890"/>
        <v>0.16831683168316824</v>
      </c>
      <c r="SS155" s="13">
        <v>16.38</v>
      </c>
      <c r="ST155" s="68">
        <f t="shared" si="891"/>
        <v>-4.7120418848167665E-2</v>
      </c>
      <c r="SU155" s="68">
        <f t="shared" si="892"/>
        <v>-3.8616368902905276E-2</v>
      </c>
      <c r="SV155" s="68">
        <f t="shared" si="893"/>
        <v>1.4869888475836333E-2</v>
      </c>
      <c r="SW155" s="68"/>
      <c r="SX155" s="15">
        <f t="shared" si="894"/>
        <v>0.94999999999999984</v>
      </c>
      <c r="SZ155" s="13">
        <v>63.69</v>
      </c>
      <c r="TA155" s="68">
        <f t="shared" si="895"/>
        <v>3.5609756097560938E-2</v>
      </c>
      <c r="TB155" s="68">
        <f t="shared" si="896"/>
        <v>4.4113806042823334E-2</v>
      </c>
      <c r="TC155" s="68">
        <f t="shared" si="897"/>
        <v>0.57765667574931889</v>
      </c>
      <c r="TD155" s="68"/>
      <c r="TE155" s="15">
        <f t="shared" si="898"/>
        <v>3.0826923076923074</v>
      </c>
      <c r="TG155" s="417">
        <v>0.22140000000000001</v>
      </c>
      <c r="TH155" s="68">
        <f t="shared" si="899"/>
        <v>6.3636363636364194E-3</v>
      </c>
      <c r="TI155" s="68">
        <f t="shared" si="900"/>
        <v>1.4867686308898811E-2</v>
      </c>
      <c r="TJ155" s="68">
        <f t="shared" si="901"/>
        <v>6.3636363636364194E-3</v>
      </c>
      <c r="TK155" s="68"/>
      <c r="TL155" s="15">
        <f t="shared" si="902"/>
        <v>0.30619469026548674</v>
      </c>
      <c r="TN155" s="13">
        <v>86.99</v>
      </c>
      <c r="TO155" s="68">
        <f t="shared" si="903"/>
        <v>-7.2106666666666722E-2</v>
      </c>
      <c r="TP155" s="68">
        <f t="shared" si="904"/>
        <v>-6.3602616721404326E-2</v>
      </c>
      <c r="TQ155" s="68">
        <f t="shared" si="905"/>
        <v>0.26795566017797146</v>
      </c>
      <c r="TR155" s="68"/>
      <c r="TS155" s="15">
        <f t="shared" si="906"/>
        <v>1.9240336134453779</v>
      </c>
      <c r="TU155" s="417">
        <v>2.9</v>
      </c>
      <c r="TV155" s="68">
        <f t="shared" si="907"/>
        <v>-1.360544217687076E-2</v>
      </c>
      <c r="TW155" s="68">
        <f t="shared" si="908"/>
        <v>-5.1013922316083676E-3</v>
      </c>
      <c r="TX155" s="68">
        <f t="shared" si="909"/>
        <v>-0.34240362811791386</v>
      </c>
      <c r="TY155" s="68"/>
      <c r="TZ155" s="15">
        <f t="shared" si="910"/>
        <v>0.69590643274853803</v>
      </c>
      <c r="UB155" s="13"/>
      <c r="UC155" s="68">
        <f t="shared" si="911"/>
        <v>0</v>
      </c>
      <c r="UD155" s="68">
        <f t="shared" si="912"/>
        <v>8.5040499452623923E-3</v>
      </c>
      <c r="UE155" s="68">
        <f t="shared" si="913"/>
        <v>0</v>
      </c>
      <c r="UF155" s="68"/>
      <c r="UG155" s="15">
        <f t="shared" si="914"/>
        <v>0</v>
      </c>
      <c r="UI155" s="417"/>
      <c r="UJ155" s="68">
        <f t="shared" si="915"/>
        <v>0</v>
      </c>
      <c r="UK155" s="68">
        <f t="shared" si="916"/>
        <v>8.5040499452623923E-3</v>
      </c>
      <c r="UL155" s="68">
        <f t="shared" si="917"/>
        <v>0</v>
      </c>
      <c r="UM155" s="68"/>
      <c r="UN155" s="15">
        <f t="shared" si="918"/>
        <v>0</v>
      </c>
      <c r="UP155" s="417"/>
      <c r="UQ155" s="68">
        <f t="shared" si="919"/>
        <v>0</v>
      </c>
      <c r="UR155" s="68">
        <f t="shared" si="920"/>
        <v>8.5040499452623923E-3</v>
      </c>
      <c r="US155" s="68">
        <f t="shared" si="921"/>
        <v>0</v>
      </c>
      <c r="UT155" s="68"/>
      <c r="UU155" s="15">
        <f t="shared" si="922"/>
        <v>0</v>
      </c>
      <c r="UW155" s="417"/>
      <c r="UX155" s="68">
        <f t="shared" si="923"/>
        <v>0</v>
      </c>
      <c r="UY155" s="68">
        <f t="shared" si="924"/>
        <v>8.5040499452623923E-3</v>
      </c>
      <c r="UZ155" s="68">
        <f t="shared" si="925"/>
        <v>0</v>
      </c>
      <c r="VA155" s="68"/>
      <c r="VB155" s="15">
        <f t="shared" si="926"/>
        <v>0</v>
      </c>
      <c r="VD155" s="417"/>
      <c r="VE155" s="68">
        <f t="shared" si="927"/>
        <v>0</v>
      </c>
      <c r="VF155" s="68">
        <f t="shared" si="928"/>
        <v>8.5040499452623923E-3</v>
      </c>
      <c r="VG155" s="68">
        <f t="shared" si="929"/>
        <v>0</v>
      </c>
      <c r="VH155" s="68"/>
      <c r="VI155" s="15">
        <f t="shared" si="930"/>
        <v>0</v>
      </c>
      <c r="VM155" s="21">
        <f t="shared" si="931"/>
        <v>-1.6013763261759514E-2</v>
      </c>
      <c r="VN155" s="49"/>
      <c r="VO155" s="21">
        <f t="shared" si="932"/>
        <v>1.1156176282891315</v>
      </c>
      <c r="VP155" s="14"/>
      <c r="VQ155" s="21">
        <f t="shared" si="933"/>
        <v>0.55474547328711876</v>
      </c>
    </row>
    <row r="156" spans="1:589" ht="15.75" customHeight="1" x14ac:dyDescent="0.2">
      <c r="A156" s="127">
        <v>45873</v>
      </c>
      <c r="B156" s="4">
        <f t="shared" si="666"/>
        <v>45873</v>
      </c>
      <c r="C156" s="13">
        <v>44173.64</v>
      </c>
      <c r="D156" s="138">
        <f t="shared" si="667"/>
        <v>585.05999999999767</v>
      </c>
      <c r="E156" s="68">
        <f t="shared" si="668"/>
        <v>1.3422323002951637E-2</v>
      </c>
      <c r="F156" s="15">
        <f t="shared" si="669"/>
        <v>3.829944467192014E-2</v>
      </c>
      <c r="G156" s="13">
        <v>6329.94</v>
      </c>
      <c r="H156" s="138">
        <f t="shared" si="670"/>
        <v>91.929999999999382</v>
      </c>
      <c r="I156" s="68">
        <f t="shared" si="671"/>
        <v>1.4737071598153798E-2</v>
      </c>
      <c r="J156" s="15">
        <f t="shared" si="672"/>
        <v>7.6222067692119269E-2</v>
      </c>
      <c r="K156" s="13">
        <v>21053.58</v>
      </c>
      <c r="L156" s="138">
        <f t="shared" si="673"/>
        <v>403.45000000000073</v>
      </c>
      <c r="M156" s="68">
        <f t="shared" si="674"/>
        <v>1.9537407270559592E-2</v>
      </c>
      <c r="N156" s="15">
        <f t="shared" si="675"/>
        <v>9.0249544425681227E-2</v>
      </c>
      <c r="O156" s="13">
        <v>2212.3000000000002</v>
      </c>
      <c r="P156" s="138">
        <f t="shared" si="676"/>
        <v>45.519999999999982</v>
      </c>
      <c r="Q156" s="68">
        <f t="shared" si="677"/>
        <v>2.1008131882332297E-2</v>
      </c>
      <c r="R156" s="15">
        <f t="shared" si="678"/>
        <v>-8.008394016572655E-3</v>
      </c>
      <c r="S156" s="18">
        <f t="shared" si="679"/>
        <v>1.110371904991239E-2</v>
      </c>
      <c r="T156" s="121">
        <f t="shared" si="680"/>
        <v>269.49333463684479</v>
      </c>
      <c r="U156" s="121">
        <f t="shared" si="681"/>
        <v>269.49333463684479</v>
      </c>
      <c r="V156" s="134">
        <f t="shared" si="682"/>
        <v>8.308909653294996E-3</v>
      </c>
      <c r="W156" s="21">
        <f t="shared" si="934"/>
        <v>4.1642768536714676E-2</v>
      </c>
      <c r="X156" s="18">
        <f t="shared" si="683"/>
        <v>1.717623343849933E-2</v>
      </c>
      <c r="Y156" s="353">
        <v>142164.98000000001</v>
      </c>
      <c r="Z156" s="15">
        <v>1.9999999999999999E-6</v>
      </c>
      <c r="AA156" s="21">
        <f t="shared" si="684"/>
        <v>-8.3069096532949957E-3</v>
      </c>
      <c r="AC156" s="13">
        <v>246.72</v>
      </c>
      <c r="AD156" s="68">
        <f t="shared" si="685"/>
        <v>2.1107524211571867E-2</v>
      </c>
      <c r="AE156" s="68">
        <f t="shared" si="935"/>
        <v>1.2798614558276871E-2</v>
      </c>
      <c r="AF156" s="68">
        <f t="shared" si="686"/>
        <v>0.49735995630272489</v>
      </c>
      <c r="AG156" s="68"/>
      <c r="AH156" s="15">
        <f t="shared" si="687"/>
        <v>8.6058898622177277E-2</v>
      </c>
      <c r="AJ156" s="13">
        <v>23.97</v>
      </c>
      <c r="AK156" s="68">
        <f t="shared" si="688"/>
        <v>1.6108520559559095E-2</v>
      </c>
      <c r="AL156" s="68">
        <f t="shared" si="936"/>
        <v>7.7996109062640987E-3</v>
      </c>
      <c r="AM156" s="68">
        <f t="shared" si="689"/>
        <v>0.28870967741935466</v>
      </c>
      <c r="AN156" s="68"/>
      <c r="AO156" s="15">
        <f t="shared" si="690"/>
        <v>0.1398002853067046</v>
      </c>
      <c r="AQ156" s="13">
        <v>23.21</v>
      </c>
      <c r="AR156" s="68">
        <f t="shared" si="691"/>
        <v>1.8876207199297616E-2</v>
      </c>
      <c r="AS156" s="68">
        <f t="shared" si="937"/>
        <v>1.056729754600262E-2</v>
      </c>
      <c r="AT156" s="68">
        <f t="shared" si="692"/>
        <v>0.34394904458598735</v>
      </c>
      <c r="AU156" s="68"/>
      <c r="AV156" s="15">
        <f t="shared" si="693"/>
        <v>8.1043316255239972E-2</v>
      </c>
      <c r="AX156" s="13">
        <v>219.98</v>
      </c>
      <c r="AY156" s="68">
        <f t="shared" si="694"/>
        <v>1.476150936433245E-2</v>
      </c>
      <c r="AZ156" s="68">
        <f t="shared" si="938"/>
        <v>6.4525997110374544E-3</v>
      </c>
      <c r="BA156" s="68">
        <f t="shared" si="695"/>
        <v>0.64041759880686056</v>
      </c>
      <c r="BB156" s="68"/>
      <c r="BC156" s="15">
        <f t="shared" si="696"/>
        <v>7.7329937803026549E-2</v>
      </c>
      <c r="BE156" s="13">
        <v>80.3</v>
      </c>
      <c r="BF156" s="68">
        <f t="shared" si="697"/>
        <v>1.133501259445833E-2</v>
      </c>
      <c r="BG156" s="68">
        <f t="shared" si="939"/>
        <v>3.026102941163334E-3</v>
      </c>
      <c r="BH156" s="68"/>
      <c r="BI156" s="68"/>
      <c r="BJ156" s="15">
        <f t="shared" si="698"/>
        <v>8.999592778607296E-2</v>
      </c>
      <c r="BL156" s="13">
        <v>76.11</v>
      </c>
      <c r="BM156" s="68">
        <f t="shared" si="699"/>
        <v>1.6833667334669407E-2</v>
      </c>
      <c r="BN156" s="68">
        <f t="shared" si="940"/>
        <v>8.5247576813744109E-3</v>
      </c>
      <c r="BO156" s="68">
        <f t="shared" si="700"/>
        <v>0.28174469518356343</v>
      </c>
      <c r="BP156" s="68"/>
      <c r="BQ156" s="15">
        <f t="shared" si="701"/>
        <v>0.14675305107729386</v>
      </c>
      <c r="BS156" s="13">
        <v>44.31</v>
      </c>
      <c r="BT156" s="68">
        <f t="shared" si="702"/>
        <v>1.5120274914089432E-2</v>
      </c>
      <c r="BU156" s="68">
        <f t="shared" si="941"/>
        <v>6.8113652607944362E-3</v>
      </c>
      <c r="BV156" s="68">
        <f t="shared" si="703"/>
        <v>0.18921095008051542</v>
      </c>
      <c r="BW156" s="68"/>
      <c r="BX156" s="15">
        <f t="shared" si="704"/>
        <v>0.15843137254901968</v>
      </c>
      <c r="BZ156" s="13"/>
      <c r="CA156" s="68">
        <f t="shared" si="705"/>
        <v>0</v>
      </c>
      <c r="CB156" s="68">
        <f t="shared" si="942"/>
        <v>0</v>
      </c>
      <c r="CC156" s="68">
        <f t="shared" si="706"/>
        <v>0</v>
      </c>
      <c r="CD156" s="68"/>
      <c r="CE156" s="15">
        <f t="shared" si="707"/>
        <v>0</v>
      </c>
      <c r="CG156" s="13">
        <v>30.53</v>
      </c>
      <c r="CH156" s="68">
        <f t="shared" si="708"/>
        <v>1.8685352018685427E-2</v>
      </c>
      <c r="CI156" s="68">
        <f t="shared" si="943"/>
        <v>1.0376442365390431E-2</v>
      </c>
      <c r="CJ156" s="68">
        <f t="shared" si="709"/>
        <v>9.923916639100255E-3</v>
      </c>
      <c r="CK156" s="68"/>
      <c r="CL156" s="15">
        <f t="shared" si="710"/>
        <v>-0.11146682188591381</v>
      </c>
      <c r="CN156" s="13">
        <v>33.56</v>
      </c>
      <c r="CO156" s="68">
        <f t="shared" si="711"/>
        <v>1.8822100789314043E-2</v>
      </c>
      <c r="CP156" s="68">
        <f t="shared" si="944"/>
        <v>1.0513191136019047E-2</v>
      </c>
      <c r="CQ156" s="68">
        <f t="shared" si="712"/>
        <v>7.0835992342054954E-2</v>
      </c>
      <c r="CR156" s="68"/>
      <c r="CS156" s="15">
        <f t="shared" si="713"/>
        <v>2.688975201673242E-3</v>
      </c>
      <c r="CU156" s="13">
        <v>37.72</v>
      </c>
      <c r="CV156" s="68">
        <f t="shared" si="714"/>
        <v>1.5616585891222355E-2</v>
      </c>
      <c r="CW156" s="68">
        <f t="shared" si="945"/>
        <v>7.3076762379273592E-3</v>
      </c>
      <c r="CX156" s="68">
        <f t="shared" si="715"/>
        <v>0.17325038880248836</v>
      </c>
      <c r="CY156" s="68"/>
      <c r="CZ156" s="15">
        <f t="shared" si="716"/>
        <v>1.1802575107296076E-2</v>
      </c>
      <c r="DB156" s="13">
        <v>20.309999999999999</v>
      </c>
      <c r="DC156" s="68">
        <f t="shared" si="717"/>
        <v>2.0090406830738251E-2</v>
      </c>
      <c r="DD156" s="68">
        <f t="shared" si="946"/>
        <v>1.1781497177443255E-2</v>
      </c>
      <c r="DE156" s="68">
        <f t="shared" si="718"/>
        <v>-7.1330589849108464E-2</v>
      </c>
      <c r="DF156" s="68"/>
      <c r="DG156" s="15">
        <f t="shared" si="719"/>
        <v>-2.4557956777996421E-3</v>
      </c>
      <c r="DI156" s="13">
        <v>49.45</v>
      </c>
      <c r="DJ156" s="68">
        <f t="shared" si="720"/>
        <v>1.6235100698725982E-2</v>
      </c>
      <c r="DK156" s="68">
        <f t="shared" si="947"/>
        <v>7.9261910454309862E-3</v>
      </c>
      <c r="DL156" s="68">
        <f t="shared" si="721"/>
        <v>0.12004530011325039</v>
      </c>
      <c r="DM156" s="68"/>
      <c r="DN156" s="15">
        <f t="shared" si="722"/>
        <v>0.17291271347248593</v>
      </c>
      <c r="DP156" s="13">
        <v>43.14</v>
      </c>
      <c r="DQ156" s="68">
        <f t="shared" si="723"/>
        <v>1.172607879924953E-2</v>
      </c>
      <c r="DR156" s="68">
        <f t="shared" si="948"/>
        <v>3.4171691459545343E-3</v>
      </c>
      <c r="DS156" s="68"/>
      <c r="DT156" s="68"/>
      <c r="DU156" s="15">
        <f t="shared" si="724"/>
        <v>0.13287815126050426</v>
      </c>
      <c r="DV156" s="18"/>
      <c r="DW156" s="13">
        <v>37.31</v>
      </c>
      <c r="DX156" s="68">
        <f t="shared" si="725"/>
        <v>1.7452958821925293E-2</v>
      </c>
      <c r="DY156" s="68">
        <f t="shared" si="949"/>
        <v>9.1440491686302968E-3</v>
      </c>
      <c r="DZ156" s="68">
        <f t="shared" si="726"/>
        <v>0.99092849519743897</v>
      </c>
      <c r="EA156" s="68"/>
      <c r="EB156" s="15">
        <f t="shared" si="727"/>
        <v>0.11472960860472076</v>
      </c>
      <c r="ED156" s="13">
        <v>39.99</v>
      </c>
      <c r="EE156" s="68">
        <f t="shared" si="728"/>
        <v>1.5490096495683073E-2</v>
      </c>
      <c r="EF156" s="68">
        <f t="shared" si="950"/>
        <v>7.1811868423880768E-3</v>
      </c>
      <c r="EG156" s="68">
        <f t="shared" si="729"/>
        <v>0.9015691868758916</v>
      </c>
      <c r="EH156" s="68"/>
      <c r="EI156" s="15">
        <f t="shared" si="730"/>
        <v>8.4327548806941405E-2</v>
      </c>
      <c r="EK156" s="13">
        <v>132.49</v>
      </c>
      <c r="EL156" s="68">
        <f t="shared" si="731"/>
        <v>2.801055245189334E-2</v>
      </c>
      <c r="EM156" s="68">
        <f t="shared" si="951"/>
        <v>1.9701642798598346E-2</v>
      </c>
      <c r="EN156" s="68">
        <f t="shared" si="732"/>
        <v>1.0528354508831732</v>
      </c>
      <c r="EO156" s="68"/>
      <c r="EP156" s="15">
        <f t="shared" si="733"/>
        <v>0.190386343216532</v>
      </c>
      <c r="ER156" s="13">
        <v>39.89</v>
      </c>
      <c r="ES156" s="68">
        <f t="shared" si="734"/>
        <v>6.0529634300126606E-3</v>
      </c>
      <c r="ET156" s="68">
        <f t="shared" si="952"/>
        <v>-2.2559462232823353E-3</v>
      </c>
      <c r="EU156" s="68">
        <f t="shared" si="735"/>
        <v>0.14265253509023215</v>
      </c>
      <c r="EV156" s="68"/>
      <c r="EW156" s="15">
        <f t="shared" si="736"/>
        <v>2.5713551041398816E-2</v>
      </c>
      <c r="EY156" s="13">
        <v>39.869999999999997</v>
      </c>
      <c r="EZ156" s="68">
        <f t="shared" si="737"/>
        <v>4.262552301255218E-2</v>
      </c>
      <c r="FA156" s="68">
        <f t="shared" si="953"/>
        <v>3.4316613359257182E-2</v>
      </c>
      <c r="FB156" s="68"/>
      <c r="FC156" s="68"/>
      <c r="FD156" s="15">
        <f t="shared" si="738"/>
        <v>0.62205044751830763</v>
      </c>
      <c r="FF156" s="13">
        <v>58.14</v>
      </c>
      <c r="FG156" s="68">
        <f t="shared" si="739"/>
        <v>-2.4021962937542992E-3</v>
      </c>
      <c r="FH156" s="68">
        <f t="shared" si="954"/>
        <v>-1.0711105947049295E-2</v>
      </c>
      <c r="FI156" s="68">
        <f t="shared" si="740"/>
        <v>-1.5910629654705445E-2</v>
      </c>
      <c r="FJ156" s="68"/>
      <c r="FK156" s="15">
        <f t="shared" si="741"/>
        <v>2.3771790808240913E-2</v>
      </c>
      <c r="FM156" s="13">
        <v>202.81</v>
      </c>
      <c r="FN156" s="68">
        <f t="shared" si="742"/>
        <v>2.3672521704017756E-2</v>
      </c>
      <c r="FO156" s="68">
        <f t="shared" si="955"/>
        <v>1.536361205072276E-2</v>
      </c>
      <c r="FP156" s="68">
        <f t="shared" si="743"/>
        <v>0.74415204678362579</v>
      </c>
      <c r="FQ156" s="68"/>
      <c r="FR156" s="15">
        <f t="shared" si="744"/>
        <v>0.1164262908730596</v>
      </c>
      <c r="FT156" s="13">
        <v>89.14</v>
      </c>
      <c r="FU156" s="68">
        <f t="shared" si="745"/>
        <v>8.7133642638904159E-3</v>
      </c>
      <c r="FV156" s="68">
        <f t="shared" si="956"/>
        <v>4.0445461059541998E-4</v>
      </c>
      <c r="FW156" s="68">
        <f t="shared" si="746"/>
        <v>1.2609337725775297E-2</v>
      </c>
      <c r="FX156" s="68"/>
      <c r="FY156" s="15">
        <f t="shared" si="747"/>
        <v>-1.153249057440681E-2</v>
      </c>
      <c r="GA156" s="13">
        <v>17.850000000000001</v>
      </c>
      <c r="GB156" s="68">
        <f t="shared" si="748"/>
        <v>4.5019696117052253E-3</v>
      </c>
      <c r="GC156" s="68">
        <f t="shared" si="957"/>
        <v>-3.8069400415897707E-3</v>
      </c>
      <c r="GD156" s="68"/>
      <c r="GE156" s="68"/>
      <c r="GF156" s="15">
        <f t="shared" si="749"/>
        <v>2.4096385542168773E-2</v>
      </c>
      <c r="GG156" s="18"/>
      <c r="GH156" s="13">
        <v>19.71</v>
      </c>
      <c r="GI156" s="68">
        <f t="shared" si="750"/>
        <v>4.0753948038717196E-3</v>
      </c>
      <c r="GJ156" s="68">
        <f t="shared" si="958"/>
        <v>-4.2335148494232764E-3</v>
      </c>
      <c r="GK156" s="68">
        <f t="shared" si="751"/>
        <v>2.5494276795005308E-2</v>
      </c>
      <c r="GL156" s="68"/>
      <c r="GM156" s="15">
        <f t="shared" si="752"/>
        <v>4.2857142857142982E-2</v>
      </c>
      <c r="GO156" s="13">
        <v>25.67</v>
      </c>
      <c r="GP156" s="68">
        <f t="shared" si="753"/>
        <v>1.2223974763407031E-2</v>
      </c>
      <c r="GQ156" s="68">
        <f t="shared" si="959"/>
        <v>3.9150651101120346E-3</v>
      </c>
      <c r="GR156" s="68"/>
      <c r="GS156" s="68"/>
      <c r="GT156" s="15">
        <f t="shared" si="754"/>
        <v>-5.7981651376146727E-2</v>
      </c>
      <c r="GV156" s="13">
        <v>16.57</v>
      </c>
      <c r="GW156" s="68">
        <f t="shared" si="755"/>
        <v>1.8438844499078101E-2</v>
      </c>
      <c r="GX156" s="68">
        <f t="shared" si="960"/>
        <v>1.0129934845783105E-2</v>
      </c>
      <c r="GY156" s="68">
        <f t="shared" si="756"/>
        <v>0.39831223628691992</v>
      </c>
      <c r="GZ156" s="68"/>
      <c r="HA156" s="15">
        <f t="shared" si="757"/>
        <v>0.20772594752186585</v>
      </c>
      <c r="HD156" s="13">
        <v>309.26</v>
      </c>
      <c r="HE156" s="68">
        <f t="shared" si="758"/>
        <v>2.1907940389254189E-2</v>
      </c>
      <c r="HF156" s="68">
        <f t="shared" si="961"/>
        <v>1.3599030735959193E-2</v>
      </c>
      <c r="HG156" s="68">
        <f t="shared" si="759"/>
        <v>0.73731812819504527</v>
      </c>
      <c r="HH156" s="68"/>
      <c r="HI156" s="15">
        <f t="shared" si="760"/>
        <v>-0.23420166402535655</v>
      </c>
      <c r="HK156" s="13">
        <v>59.5</v>
      </c>
      <c r="HL156" s="68">
        <f t="shared" si="761"/>
        <v>4.9197672368189019E-2</v>
      </c>
      <c r="HM156" s="68">
        <f t="shared" si="962"/>
        <v>4.0888762714894021E-2</v>
      </c>
      <c r="HN156" s="68">
        <f t="shared" si="762"/>
        <v>22.991935483870968</v>
      </c>
      <c r="HO156" s="68"/>
      <c r="HP156" s="15">
        <f t="shared" si="763"/>
        <v>1.2554965883244884</v>
      </c>
      <c r="HR156" s="13">
        <v>107.37</v>
      </c>
      <c r="HS156" s="68">
        <f t="shared" si="764"/>
        <v>-2.070412258299887E-2</v>
      </c>
      <c r="HT156" s="68">
        <f t="shared" si="963"/>
        <v>-2.9013032236293868E-2</v>
      </c>
      <c r="HU156" s="68">
        <f t="shared" si="765"/>
        <v>1.9497252747252747</v>
      </c>
      <c r="HV156" s="68"/>
      <c r="HW156" s="15">
        <f t="shared" si="766"/>
        <v>-1.8592544389698675E-3</v>
      </c>
      <c r="HY156" s="13">
        <v>180</v>
      </c>
      <c r="HZ156" s="68">
        <f t="shared" si="767"/>
        <v>3.6150126640571038E-2</v>
      </c>
      <c r="IA156" s="68">
        <f t="shared" si="964"/>
        <v>2.7841216987276041E-2</v>
      </c>
      <c r="IB156" s="68">
        <f t="shared" si="768"/>
        <v>0.69971671388101975</v>
      </c>
      <c r="IC156" s="68"/>
      <c r="ID156" s="15">
        <f t="shared" si="769"/>
        <v>0.34038275374190191</v>
      </c>
      <c r="IF156" s="13">
        <v>297.72000000000003</v>
      </c>
      <c r="IG156" s="68">
        <f t="shared" si="770"/>
        <v>3.1457871396895931E-2</v>
      </c>
      <c r="IH156" s="68">
        <f t="shared" si="965"/>
        <v>2.3148961743600933E-2</v>
      </c>
      <c r="II156" s="68">
        <f t="shared" si="771"/>
        <v>0.70125714285714302</v>
      </c>
      <c r="IJ156" s="68"/>
      <c r="IK156" s="15">
        <f t="shared" si="772"/>
        <v>0.28416149068322993</v>
      </c>
      <c r="IM156" s="13">
        <v>265.67</v>
      </c>
      <c r="IN156" s="68">
        <f t="shared" si="773"/>
        <v>-1.5417114479486967E-2</v>
      </c>
      <c r="IO156" s="68">
        <f t="shared" si="966"/>
        <v>-2.3726024132781964E-2</v>
      </c>
      <c r="IP156" s="68">
        <f t="shared" si="774"/>
        <v>4.1878539347783637</v>
      </c>
      <c r="IQ156" s="68"/>
      <c r="IR156" s="15">
        <f t="shared" si="775"/>
        <v>0.41683110234120863</v>
      </c>
      <c r="IT156" s="13">
        <v>75.260000000000005</v>
      </c>
      <c r="IU156" s="68">
        <f t="shared" si="776"/>
        <v>3.1948443713149567E-2</v>
      </c>
      <c r="IV156" s="68">
        <f t="shared" si="967"/>
        <v>2.3639534059854569E-2</v>
      </c>
      <c r="IW156" s="68">
        <f t="shared" si="777"/>
        <v>3.1238356164383565</v>
      </c>
      <c r="IX156" s="68"/>
      <c r="IY156" s="15">
        <f t="shared" si="778"/>
        <v>0.46448725432963622</v>
      </c>
      <c r="JA156" s="13">
        <v>776.37</v>
      </c>
      <c r="JB156" s="68">
        <f t="shared" si="779"/>
        <v>3.5146198050692676E-2</v>
      </c>
      <c r="JC156" s="68">
        <f t="shared" si="968"/>
        <v>2.6837288397397678E-2</v>
      </c>
      <c r="JD156" s="68">
        <f t="shared" si="780"/>
        <v>0.57032766990291273</v>
      </c>
      <c r="JE156" s="68"/>
      <c r="JF156" s="15">
        <f t="shared" si="781"/>
        <v>0.32597222933852543</v>
      </c>
      <c r="JH156" s="13">
        <v>535.64</v>
      </c>
      <c r="JI156" s="68">
        <f t="shared" si="782"/>
        <v>2.1999198641506502E-2</v>
      </c>
      <c r="JJ156" s="68">
        <f t="shared" si="969"/>
        <v>1.3690288988211506E-2</v>
      </c>
      <c r="JK156" s="68">
        <f t="shared" si="783"/>
        <v>0.31707197128033637</v>
      </c>
      <c r="JL156" s="68"/>
      <c r="JM156" s="15">
        <f t="shared" si="784"/>
        <v>0.27079478054567019</v>
      </c>
      <c r="JO156" s="13">
        <v>18.489999999999998</v>
      </c>
      <c r="JP156" s="68">
        <f t="shared" si="785"/>
        <v>7.3128264654671968E-2</v>
      </c>
      <c r="JQ156" s="68">
        <f t="shared" si="970"/>
        <v>6.4819355001376977E-2</v>
      </c>
      <c r="JR156" s="68">
        <f t="shared" si="786"/>
        <v>-0.37607558629998322</v>
      </c>
      <c r="JS156" s="68"/>
      <c r="JT156" s="15">
        <f t="shared" si="787"/>
        <v>0.81452404317958782</v>
      </c>
      <c r="JV156" s="13">
        <v>2.13</v>
      </c>
      <c r="JW156" s="68">
        <f t="shared" si="788"/>
        <v>4.4117647058823456E-2</v>
      </c>
      <c r="JX156" s="68">
        <f t="shared" si="971"/>
        <v>3.5808737405528458E-2</v>
      </c>
      <c r="JY156" s="68">
        <f t="shared" si="789"/>
        <v>-0.15810276679841895</v>
      </c>
      <c r="JZ156" s="68"/>
      <c r="KA156" s="15">
        <f t="shared" si="790"/>
        <v>0.18333333333333324</v>
      </c>
      <c r="KC156" s="13">
        <v>18.27</v>
      </c>
      <c r="KD156" s="68">
        <f t="shared" si="791"/>
        <v>-1.0292524377031488E-2</v>
      </c>
      <c r="KE156" s="68">
        <f t="shared" si="972"/>
        <v>-1.8601434030326484E-2</v>
      </c>
      <c r="KF156" s="68">
        <f t="shared" si="792"/>
        <v>-6.2114989733059588E-2</v>
      </c>
      <c r="KG156" s="68"/>
      <c r="KH156" s="15">
        <f t="shared" si="793"/>
        <v>-0.17628494138863843</v>
      </c>
      <c r="KI156" s="18"/>
      <c r="KJ156" s="13">
        <v>114.7</v>
      </c>
      <c r="KK156" s="68">
        <f t="shared" si="794"/>
        <v>6.6381554481219782E-2</v>
      </c>
      <c r="KL156" s="68">
        <f t="shared" si="973"/>
        <v>5.8072644827924784E-2</v>
      </c>
      <c r="KM156" s="68">
        <f t="shared" si="795"/>
        <v>4.4360189573459712</v>
      </c>
      <c r="KN156" s="68"/>
      <c r="KO156" s="15">
        <f t="shared" si="796"/>
        <v>0.70659128105936642</v>
      </c>
      <c r="KQ156" s="13">
        <v>1.71</v>
      </c>
      <c r="KR156" s="68">
        <f t="shared" si="797"/>
        <v>5.2307692307692284E-2</v>
      </c>
      <c r="KS156" s="68">
        <f t="shared" si="974"/>
        <v>4.3998782654397287E-2</v>
      </c>
      <c r="KT156" s="68">
        <f t="shared" si="798"/>
        <v>-0.34732824427480918</v>
      </c>
      <c r="KU156" s="68"/>
      <c r="KV156" s="15">
        <f t="shared" si="799"/>
        <v>0.69306930693069302</v>
      </c>
      <c r="KW156" s="18"/>
      <c r="KX156" s="13">
        <v>56.57</v>
      </c>
      <c r="KY156" s="68">
        <f t="shared" si="800"/>
        <v>0.11248770894788591</v>
      </c>
      <c r="KZ156" s="68">
        <f t="shared" si="975"/>
        <v>0.10417879929459092</v>
      </c>
      <c r="LA156" s="68">
        <f t="shared" si="801"/>
        <v>-0.21354094258306694</v>
      </c>
      <c r="LB156" s="68"/>
      <c r="LC156" s="15">
        <f t="shared" si="802"/>
        <v>1.3859131168283425</v>
      </c>
      <c r="LD156" s="18"/>
      <c r="LE156" s="13">
        <v>51.87</v>
      </c>
      <c r="LF156" s="68">
        <f t="shared" si="803"/>
        <v>-8.9797478028277779E-3</v>
      </c>
      <c r="LG156" s="68">
        <f t="shared" si="976"/>
        <v>-1.7288657456122774E-2</v>
      </c>
      <c r="LH156" s="68">
        <f t="shared" si="804"/>
        <v>0.44766955065587494</v>
      </c>
      <c r="LI156" s="68"/>
      <c r="LJ156" s="15">
        <f t="shared" si="805"/>
        <v>0.12491867273910211</v>
      </c>
      <c r="LL156" s="13">
        <v>131.38999999999999</v>
      </c>
      <c r="LM156" s="68">
        <f t="shared" si="806"/>
        <v>4.9273279028909017E-2</v>
      </c>
      <c r="LN156" s="68">
        <f t="shared" si="977"/>
        <v>4.096436937561402E-2</v>
      </c>
      <c r="LO156" s="68">
        <f t="shared" si="807"/>
        <v>0.50159999999999982</v>
      </c>
      <c r="LP156" s="68"/>
      <c r="LQ156" s="15">
        <f t="shared" si="808"/>
        <v>0.6799641989515407</v>
      </c>
      <c r="LS156" s="13">
        <v>17.260000000000002</v>
      </c>
      <c r="LT156" s="68">
        <f t="shared" si="809"/>
        <v>6.4774830351634838E-2</v>
      </c>
      <c r="LU156" s="68">
        <f t="shared" si="978"/>
        <v>5.646592069833984E-2</v>
      </c>
      <c r="LV156" s="68"/>
      <c r="LW156" s="68"/>
      <c r="LX156" s="15">
        <f t="shared" si="810"/>
        <v>0.86594594594594609</v>
      </c>
      <c r="LZ156" s="13">
        <v>13.79</v>
      </c>
      <c r="MA156" s="68">
        <f t="shared" si="811"/>
        <v>2.8337061894108801E-2</v>
      </c>
      <c r="MB156" s="68">
        <f t="shared" si="979"/>
        <v>2.0028152240813807E-2</v>
      </c>
      <c r="MC156" s="68">
        <f t="shared" si="812"/>
        <v>-0.38022471910112365</v>
      </c>
      <c r="MD156" s="68"/>
      <c r="ME156" s="15">
        <f t="shared" si="813"/>
        <v>2.2997032640949461E-2</v>
      </c>
      <c r="MG156" s="13">
        <v>76.41</v>
      </c>
      <c r="MH156" s="68">
        <f t="shared" si="814"/>
        <v>6.8820814099874131E-2</v>
      </c>
      <c r="MI156" s="68">
        <f t="shared" si="980"/>
        <v>6.0511904446579133E-2</v>
      </c>
      <c r="MJ156" s="68">
        <f t="shared" si="815"/>
        <v>9.2978436657681929</v>
      </c>
      <c r="MK156" s="68"/>
      <c r="ML156" s="15">
        <f t="shared" si="816"/>
        <v>2.5991521431935936</v>
      </c>
      <c r="MN156" s="13">
        <v>154.51</v>
      </c>
      <c r="MO156" s="68">
        <f t="shared" si="817"/>
        <v>3.3511705685618669E-2</v>
      </c>
      <c r="MP156" s="68">
        <f t="shared" si="981"/>
        <v>2.5202796032323671E-2</v>
      </c>
      <c r="MQ156" s="68">
        <f t="shared" si="818"/>
        <v>0.22724384432088945</v>
      </c>
      <c r="MR156" s="68"/>
      <c r="MS156" s="15">
        <f t="shared" si="819"/>
        <v>0.38710835802136628</v>
      </c>
      <c r="MU156" s="13">
        <v>16.739999999999998</v>
      </c>
      <c r="MV156" s="68">
        <f t="shared" si="820"/>
        <v>0.1042216358839049</v>
      </c>
      <c r="MW156" s="68">
        <f t="shared" si="982"/>
        <v>9.591272623060991E-2</v>
      </c>
      <c r="MX156" s="68">
        <f t="shared" si="821"/>
        <v>-0.19789171058936283</v>
      </c>
      <c r="MY156" s="68"/>
      <c r="MZ156" s="15">
        <f t="shared" si="822"/>
        <v>0.56888472352389863</v>
      </c>
      <c r="NB156" s="13">
        <v>276.23</v>
      </c>
      <c r="NC156" s="68">
        <f t="shared" si="823"/>
        <v>2.542876234315845E-2</v>
      </c>
      <c r="ND156" s="68">
        <f t="shared" si="983"/>
        <v>1.7119852689863456E-2</v>
      </c>
      <c r="NE156" s="68">
        <f t="shared" si="824"/>
        <v>1.0390492359932091</v>
      </c>
      <c r="NF156" s="68"/>
      <c r="NG156" s="15">
        <f t="shared" si="825"/>
        <v>0.65615444571017467</v>
      </c>
      <c r="NI156" s="13">
        <v>5.97</v>
      </c>
      <c r="NJ156" s="68">
        <f t="shared" si="826"/>
        <v>4.920913884007018E-2</v>
      </c>
      <c r="NK156" s="68">
        <f t="shared" si="984"/>
        <v>4.0900229186775182E-2</v>
      </c>
      <c r="NL156" s="68">
        <f t="shared" si="827"/>
        <v>-0.95260023818975781</v>
      </c>
      <c r="NM156" s="68"/>
      <c r="NN156" s="15">
        <f t="shared" si="828"/>
        <v>0.21836734693877538</v>
      </c>
      <c r="NP156" s="13">
        <v>662.77</v>
      </c>
      <c r="NQ156" s="68">
        <f t="shared" si="829"/>
        <v>9.5506473724295236E-3</v>
      </c>
      <c r="NR156" s="68">
        <f t="shared" si="985"/>
        <v>1.2417377191345277E-3</v>
      </c>
      <c r="NS156" s="68">
        <f t="shared" si="830"/>
        <v>4.0496761904761902</v>
      </c>
      <c r="NT156" s="68"/>
      <c r="NU156" s="15">
        <f t="shared" si="831"/>
        <v>1.0149271881555346</v>
      </c>
      <c r="NW156" s="13">
        <v>195.04</v>
      </c>
      <c r="NX156" s="68">
        <f t="shared" si="832"/>
        <v>3.124834769735101E-2</v>
      </c>
      <c r="NY156" s="68">
        <f t="shared" si="986"/>
        <v>2.2939438044056015E-2</v>
      </c>
      <c r="NZ156" s="68">
        <f t="shared" si="833"/>
        <v>0.10969503868912155</v>
      </c>
      <c r="OA156" s="68"/>
      <c r="OB156" s="15">
        <f t="shared" si="834"/>
        <v>3.0322239830956051E-2</v>
      </c>
      <c r="OD156" s="13">
        <v>2.4900000000000002</v>
      </c>
      <c r="OE156" s="68">
        <f t="shared" si="835"/>
        <v>8.7336244541484795E-2</v>
      </c>
      <c r="OF156" s="68">
        <f t="shared" si="987"/>
        <v>7.9027334888189804E-2</v>
      </c>
      <c r="OG156" s="68">
        <f t="shared" si="836"/>
        <v>-0.98896618956883942</v>
      </c>
      <c r="OH156" s="68"/>
      <c r="OI156" s="15">
        <f t="shared" si="837"/>
        <v>0.70547945205479468</v>
      </c>
      <c r="OK156" s="13">
        <v>210.05</v>
      </c>
      <c r="OL156" s="68">
        <f t="shared" si="838"/>
        <v>8.2561320981135635E-3</v>
      </c>
      <c r="OM156" s="68">
        <f t="shared" si="988"/>
        <v>-5.2777555181432456E-5</v>
      </c>
      <c r="ON156" s="68">
        <f t="shared" si="839"/>
        <v>3.9481743227326267</v>
      </c>
      <c r="OO156" s="68"/>
      <c r="OP156" s="15">
        <f t="shared" si="840"/>
        <v>2.1534304158534754</v>
      </c>
      <c r="OR156" s="13">
        <v>5.64</v>
      </c>
      <c r="OS156" s="68">
        <f t="shared" si="841"/>
        <v>-3.9182282793867193E-2</v>
      </c>
      <c r="OT156" s="68">
        <f t="shared" si="989"/>
        <v>-4.7491192447162191E-2</v>
      </c>
      <c r="OU156" s="68">
        <f t="shared" si="842"/>
        <v>-0.26753246753246757</v>
      </c>
      <c r="OV156" s="68"/>
      <c r="OW156" s="15">
        <f t="shared" si="843"/>
        <v>4.0357142857142847</v>
      </c>
      <c r="OY156" s="13">
        <v>157.38</v>
      </c>
      <c r="OZ156" s="68">
        <f t="shared" si="844"/>
        <v>3.6349722594221871E-3</v>
      </c>
      <c r="PA156" s="68">
        <f t="shared" si="990"/>
        <v>-4.6739373938728089E-3</v>
      </c>
      <c r="PB156" s="68">
        <f t="shared" si="998"/>
        <v>3.8424615384615382</v>
      </c>
      <c r="PC156" s="68"/>
      <c r="PD156" s="15">
        <f t="shared" si="845"/>
        <v>0.37389786119598428</v>
      </c>
      <c r="PE156" s="18"/>
      <c r="PF156" s="13">
        <v>278.06</v>
      </c>
      <c r="PG156" s="68">
        <f t="shared" si="846"/>
        <v>-7.1875224610072825E-4</v>
      </c>
      <c r="PH156" s="68">
        <f t="shared" si="991"/>
        <v>-9.0276618993957239E-3</v>
      </c>
      <c r="PI156" s="68">
        <f t="shared" si="847"/>
        <v>-0.20143595634692701</v>
      </c>
      <c r="PJ156" s="68"/>
      <c r="PK156" s="15">
        <f t="shared" si="848"/>
        <v>0.32960359584947169</v>
      </c>
      <c r="PM156" s="13"/>
      <c r="PN156" s="68">
        <f t="shared" si="849"/>
        <v>0</v>
      </c>
      <c r="PO156" s="68">
        <f t="shared" si="850"/>
        <v>-8.308909653294996E-3</v>
      </c>
      <c r="PP156" s="68">
        <f t="shared" si="851"/>
        <v>0</v>
      </c>
      <c r="PQ156" s="68"/>
      <c r="PR156" s="15">
        <f t="shared" si="852"/>
        <v>0</v>
      </c>
      <c r="PT156" s="13">
        <v>9.7200000000000006</v>
      </c>
      <c r="PU156" s="68">
        <f t="shared" si="853"/>
        <v>9.8305084745762827E-2</v>
      </c>
      <c r="PV156" s="68">
        <f t="shared" si="992"/>
        <v>8.9996175092467837E-2</v>
      </c>
      <c r="PW156" s="68">
        <f t="shared" si="854"/>
        <v>0.1146788990825688</v>
      </c>
      <c r="PX156" s="68"/>
      <c r="PY156" s="15">
        <f t="shared" si="855"/>
        <v>0.89473684210526327</v>
      </c>
      <c r="QA156" s="13">
        <v>269.89</v>
      </c>
      <c r="QB156" s="68">
        <f t="shared" si="856"/>
        <v>6.9803393055335283E-2</v>
      </c>
      <c r="QC156" s="68">
        <f t="shared" si="993"/>
        <v>6.1494483402040286E-2</v>
      </c>
      <c r="QD156" s="68">
        <f t="shared" si="857"/>
        <v>-0.20006520643765377</v>
      </c>
      <c r="QE156" s="68"/>
      <c r="QF156" s="15">
        <f t="shared" si="858"/>
        <v>0.40758318556378414</v>
      </c>
      <c r="QH156" s="13">
        <v>1.65</v>
      </c>
      <c r="QI156" s="68">
        <f t="shared" si="859"/>
        <v>5.3639846743294924E-2</v>
      </c>
      <c r="QJ156" s="68">
        <f t="shared" si="994"/>
        <v>4.5330937089999926E-2</v>
      </c>
      <c r="QK156" s="68">
        <f t="shared" si="860"/>
        <v>-0.34262948207171312</v>
      </c>
      <c r="QL156" s="68"/>
      <c r="QM156" s="15">
        <f t="shared" si="861"/>
        <v>0.26923076923076911</v>
      </c>
      <c r="QO156" s="13">
        <v>13.99</v>
      </c>
      <c r="QP156" s="68">
        <f t="shared" si="862"/>
        <v>3.586800573888143E-3</v>
      </c>
      <c r="QQ156" s="68">
        <f t="shared" si="995"/>
        <v>-4.722109079406853E-3</v>
      </c>
      <c r="QR156" s="68">
        <f t="shared" si="863"/>
        <v>-0.98294692703381359</v>
      </c>
      <c r="QS156" s="68"/>
      <c r="QT156" s="15">
        <f t="shared" si="864"/>
        <v>0.21864111498257838</v>
      </c>
      <c r="QV156" s="13">
        <v>2.81</v>
      </c>
      <c r="QW156" s="68">
        <f t="shared" si="865"/>
        <v>4.7335072679836089E-2</v>
      </c>
      <c r="QX156" s="68">
        <f t="shared" si="996"/>
        <v>3.9026163026541091E-2</v>
      </c>
      <c r="QY156" s="68">
        <f t="shared" si="866"/>
        <v>-0.20396600566572232</v>
      </c>
      <c r="QZ156" s="68"/>
      <c r="RA156" s="15">
        <f t="shared" si="867"/>
        <v>0.14834491213731099</v>
      </c>
      <c r="RC156" s="13">
        <v>44.83</v>
      </c>
      <c r="RD156" s="68">
        <f t="shared" si="868"/>
        <v>3.4379326257498725E-2</v>
      </c>
      <c r="RE156" s="68">
        <f t="shared" si="997"/>
        <v>2.6070416604203728E-2</v>
      </c>
      <c r="RF156" s="68">
        <f t="shared" si="869"/>
        <v>-3.154028947936921E-2</v>
      </c>
      <c r="RG156" s="68"/>
      <c r="RH156" s="15">
        <f t="shared" si="870"/>
        <v>0.81131313131313121</v>
      </c>
      <c r="RJ156" s="13">
        <v>239</v>
      </c>
      <c r="RK156" s="68">
        <f t="shared" si="871"/>
        <v>1.6113260490625364E-2</v>
      </c>
      <c r="RL156" s="68">
        <f t="shared" si="872"/>
        <v>7.8043508373303681E-3</v>
      </c>
      <c r="RM156" s="68">
        <f t="shared" si="873"/>
        <v>0.10863716485759341</v>
      </c>
      <c r="RN156" s="68"/>
      <c r="RO156" s="15">
        <f t="shared" si="874"/>
        <v>0.21492476616510778</v>
      </c>
      <c r="RQ156" s="13">
        <v>16.73</v>
      </c>
      <c r="RR156" s="68">
        <f t="shared" si="875"/>
        <v>4.1070317361543256E-2</v>
      </c>
      <c r="RS156" s="68">
        <f t="shared" si="876"/>
        <v>3.2761407708248258E-2</v>
      </c>
      <c r="RT156" s="68">
        <f t="shared" si="877"/>
        <v>0.14275956284153005</v>
      </c>
      <c r="RU156" s="68"/>
      <c r="RV156" s="15">
        <f t="shared" si="878"/>
        <v>-0.19721689059500958</v>
      </c>
      <c r="RX156" s="13">
        <v>160.66</v>
      </c>
      <c r="RY156" s="68">
        <f t="shared" si="879"/>
        <v>4.1420885460556077E-2</v>
      </c>
      <c r="RZ156" s="68">
        <f t="shared" si="880"/>
        <v>3.3111975807261079E-2</v>
      </c>
      <c r="SA156" s="68">
        <f t="shared" si="881"/>
        <v>0.20742522170449418</v>
      </c>
      <c r="SB156" s="68"/>
      <c r="SC156" s="15">
        <f t="shared" si="882"/>
        <v>1.1242893031865662</v>
      </c>
      <c r="SE156" s="13">
        <v>15.76</v>
      </c>
      <c r="SF156" s="68">
        <f t="shared" si="883"/>
        <v>0.11614730878186974</v>
      </c>
      <c r="SG156" s="68">
        <f t="shared" si="884"/>
        <v>0.10783839912857475</v>
      </c>
      <c r="SH156" s="68">
        <f t="shared" si="885"/>
        <v>0.26079999999999998</v>
      </c>
      <c r="SI156" s="68"/>
      <c r="SJ156" s="15">
        <f t="shared" si="886"/>
        <v>3.2765399737876802E-2</v>
      </c>
      <c r="SL156" s="13">
        <v>1.2</v>
      </c>
      <c r="SM156" s="68">
        <f t="shared" si="887"/>
        <v>1.6949152542372899E-2</v>
      </c>
      <c r="SN156" s="68">
        <f t="shared" si="888"/>
        <v>8.6402428890779027E-3</v>
      </c>
      <c r="SO156" s="68">
        <f t="shared" si="889"/>
        <v>-0.15492957746478872</v>
      </c>
      <c r="SP156" s="68"/>
      <c r="SQ156" s="15">
        <f t="shared" si="890"/>
        <v>0.18811881188118806</v>
      </c>
      <c r="SS156" s="13">
        <v>17.18</v>
      </c>
      <c r="ST156" s="68">
        <f t="shared" si="891"/>
        <v>4.8840048840048889E-2</v>
      </c>
      <c r="SU156" s="68">
        <f t="shared" si="892"/>
        <v>4.0531139186753891E-2</v>
      </c>
      <c r="SV156" s="68">
        <f t="shared" si="893"/>
        <v>6.4436183395291141E-2</v>
      </c>
      <c r="SW156" s="68"/>
      <c r="SX156" s="15">
        <f t="shared" si="894"/>
        <v>1.0452380952380951</v>
      </c>
      <c r="SZ156" s="13">
        <v>65.42</v>
      </c>
      <c r="TA156" s="68">
        <f t="shared" si="895"/>
        <v>2.7162819908933961E-2</v>
      </c>
      <c r="TB156" s="68">
        <f t="shared" si="896"/>
        <v>1.8853910255638963E-2</v>
      </c>
      <c r="TC156" s="68">
        <f t="shared" si="897"/>
        <v>0.62051027991082497</v>
      </c>
      <c r="TD156" s="68"/>
      <c r="TE156" s="15">
        <f t="shared" si="898"/>
        <v>3.1935897435897438</v>
      </c>
      <c r="TG156" s="417">
        <v>0.23</v>
      </c>
      <c r="TH156" s="68">
        <f t="shared" si="899"/>
        <v>3.8843721770551023E-2</v>
      </c>
      <c r="TI156" s="68">
        <f t="shared" si="900"/>
        <v>3.0534812117256026E-2</v>
      </c>
      <c r="TJ156" s="68">
        <f t="shared" si="901"/>
        <v>4.5454545454545497E-2</v>
      </c>
      <c r="TK156" s="68"/>
      <c r="TL156" s="15">
        <f t="shared" si="902"/>
        <v>0.35693215339233036</v>
      </c>
      <c r="TN156" s="13">
        <v>89.23</v>
      </c>
      <c r="TO156" s="68">
        <f t="shared" si="903"/>
        <v>2.5750086216806637E-2</v>
      </c>
      <c r="TP156" s="68">
        <f t="shared" si="904"/>
        <v>1.7441176563511643E-2</v>
      </c>
      <c r="TQ156" s="68">
        <f t="shared" si="905"/>
        <v>0.30060562774664218</v>
      </c>
      <c r="TR156" s="68"/>
      <c r="TS156" s="15">
        <f t="shared" si="906"/>
        <v>1.9993277310924371</v>
      </c>
      <c r="TU156" s="417">
        <v>3.02</v>
      </c>
      <c r="TV156" s="68">
        <f t="shared" si="907"/>
        <v>4.1379310344827627E-2</v>
      </c>
      <c r="TW156" s="68">
        <f t="shared" si="908"/>
        <v>3.307040069153263E-2</v>
      </c>
      <c r="TX156" s="68">
        <f t="shared" si="909"/>
        <v>-0.31519274376417233</v>
      </c>
      <c r="TY156" s="68"/>
      <c r="TZ156" s="15">
        <f t="shared" si="910"/>
        <v>0.76608187134502925</v>
      </c>
      <c r="UB156" s="13"/>
      <c r="UC156" s="68">
        <f t="shared" si="911"/>
        <v>0</v>
      </c>
      <c r="UD156" s="68">
        <f t="shared" si="912"/>
        <v>-8.308909653294996E-3</v>
      </c>
      <c r="UE156" s="68">
        <f t="shared" si="913"/>
        <v>0</v>
      </c>
      <c r="UF156" s="68"/>
      <c r="UG156" s="15">
        <f t="shared" si="914"/>
        <v>0</v>
      </c>
      <c r="UI156" s="417"/>
      <c r="UJ156" s="68">
        <f t="shared" si="915"/>
        <v>0</v>
      </c>
      <c r="UK156" s="68">
        <f t="shared" si="916"/>
        <v>-8.308909653294996E-3</v>
      </c>
      <c r="UL156" s="68">
        <f t="shared" si="917"/>
        <v>0</v>
      </c>
      <c r="UM156" s="68"/>
      <c r="UN156" s="15">
        <f t="shared" si="918"/>
        <v>0</v>
      </c>
      <c r="UP156" s="417"/>
      <c r="UQ156" s="68">
        <f t="shared" si="919"/>
        <v>0</v>
      </c>
      <c r="UR156" s="68">
        <f t="shared" si="920"/>
        <v>-8.308909653294996E-3</v>
      </c>
      <c r="US156" s="68">
        <f t="shared" si="921"/>
        <v>0</v>
      </c>
      <c r="UT156" s="68"/>
      <c r="UU156" s="15">
        <f t="shared" si="922"/>
        <v>0</v>
      </c>
      <c r="UW156" s="417"/>
      <c r="UX156" s="68">
        <f t="shared" si="923"/>
        <v>0</v>
      </c>
      <c r="UY156" s="68">
        <f t="shared" si="924"/>
        <v>-8.308909653294996E-3</v>
      </c>
      <c r="UZ156" s="68">
        <f t="shared" si="925"/>
        <v>0</v>
      </c>
      <c r="VA156" s="68"/>
      <c r="VB156" s="15">
        <f t="shared" si="926"/>
        <v>0</v>
      </c>
      <c r="VD156" s="417"/>
      <c r="VE156" s="68">
        <f t="shared" si="927"/>
        <v>0</v>
      </c>
      <c r="VF156" s="68">
        <f t="shared" si="928"/>
        <v>-8.308909653294996E-3</v>
      </c>
      <c r="VG156" s="68">
        <f t="shared" si="929"/>
        <v>0</v>
      </c>
      <c r="VH156" s="68"/>
      <c r="VI156" s="15">
        <f t="shared" si="930"/>
        <v>0</v>
      </c>
      <c r="VM156" s="21">
        <f t="shared" si="931"/>
        <v>3.420798660214619E-2</v>
      </c>
      <c r="VN156" s="49"/>
      <c r="VO156" s="21">
        <f t="shared" si="932"/>
        <v>1.1849384584894815</v>
      </c>
      <c r="VP156" s="14"/>
      <c r="VQ156" s="21">
        <f t="shared" si="933"/>
        <v>0.6121455035751997</v>
      </c>
    </row>
    <row r="157" spans="1:589" ht="15.75" customHeight="1" x14ac:dyDescent="0.2">
      <c r="A157" s="127">
        <v>45874</v>
      </c>
      <c r="B157" s="4">
        <f t="shared" si="666"/>
        <v>45874</v>
      </c>
      <c r="C157" s="13">
        <v>44104.72</v>
      </c>
      <c r="D157" s="138">
        <f t="shared" si="667"/>
        <v>-68.919999999998254</v>
      </c>
      <c r="E157" s="68">
        <f t="shared" si="668"/>
        <v>-1.560206494189708E-3</v>
      </c>
      <c r="F157" s="15">
        <f t="shared" si="669"/>
        <v>3.6679483135429444E-2</v>
      </c>
      <c r="G157" s="13">
        <v>6298.49</v>
      </c>
      <c r="H157" s="138">
        <f t="shared" si="670"/>
        <v>-31.449999999999818</v>
      </c>
      <c r="I157" s="68">
        <f t="shared" si="671"/>
        <v>-4.9684515177078805E-3</v>
      </c>
      <c r="J157" s="15">
        <f t="shared" si="672"/>
        <v>7.0874910526503646E-2</v>
      </c>
      <c r="K157" s="13">
        <v>20916.55</v>
      </c>
      <c r="L157" s="138">
        <f t="shared" si="673"/>
        <v>-137.03000000000247</v>
      </c>
      <c r="M157" s="68">
        <f t="shared" si="674"/>
        <v>-6.5086317861381511E-3</v>
      </c>
      <c r="N157" s="15">
        <f t="shared" si="675"/>
        <v>8.3153511586009601E-2</v>
      </c>
      <c r="O157" s="13">
        <v>2225.67</v>
      </c>
      <c r="P157" s="138">
        <f t="shared" si="676"/>
        <v>13.369999999999891</v>
      </c>
      <c r="Q157" s="68">
        <f t="shared" si="677"/>
        <v>6.0434841567598829E-3</v>
      </c>
      <c r="R157" s="15">
        <f t="shared" si="678"/>
        <v>-2.01330846217302E-3</v>
      </c>
      <c r="S157" s="18">
        <f t="shared" si="679"/>
        <v>-2.3759078405060719E-3</v>
      </c>
      <c r="T157" s="121">
        <f t="shared" si="680"/>
        <v>269.01815306874357</v>
      </c>
      <c r="U157" s="121">
        <f t="shared" si="681"/>
        <v>269.01815306874357</v>
      </c>
      <c r="V157" s="134">
        <f t="shared" si="682"/>
        <v>-1.7632405222249758E-3</v>
      </c>
      <c r="W157" s="21">
        <f t="shared" si="934"/>
        <v>3.9806101797548128E-2</v>
      </c>
      <c r="X157" s="18">
        <f t="shared" si="683"/>
        <v>-1.7484514103189642E-3</v>
      </c>
      <c r="Y157" s="353">
        <v>142164.98000000001</v>
      </c>
      <c r="Z157" s="15">
        <v>1.9999999999999999E-6</v>
      </c>
      <c r="AA157" s="21">
        <f t="shared" si="684"/>
        <v>1.7652405222249759E-3</v>
      </c>
      <c r="AC157" s="13">
        <v>245.12</v>
      </c>
      <c r="AD157" s="68">
        <f t="shared" si="685"/>
        <v>-6.4850843060959562E-3</v>
      </c>
      <c r="AE157" s="68">
        <f t="shared" si="935"/>
        <v>-4.7218437838709802E-3</v>
      </c>
      <c r="AF157" s="68">
        <f t="shared" si="686"/>
        <v>0.48764945074952959</v>
      </c>
      <c r="AG157" s="68"/>
      <c r="AH157" s="15">
        <f t="shared" si="687"/>
        <v>7.9015715103226733E-2</v>
      </c>
      <c r="AJ157" s="13">
        <v>23.76</v>
      </c>
      <c r="AK157" s="68">
        <f t="shared" si="688"/>
        <v>-8.7609511889861214E-3</v>
      </c>
      <c r="AL157" s="68">
        <f t="shared" si="936"/>
        <v>-6.9977106667611453E-3</v>
      </c>
      <c r="AM157" s="68">
        <f t="shared" si="689"/>
        <v>0.27741935483870966</v>
      </c>
      <c r="AN157" s="68"/>
      <c r="AO157" s="15">
        <f t="shared" si="690"/>
        <v>0.12981455064194009</v>
      </c>
      <c r="AQ157" s="13">
        <v>23</v>
      </c>
      <c r="AR157" s="68">
        <f t="shared" si="691"/>
        <v>-9.0478242137010268E-3</v>
      </c>
      <c r="AS157" s="68">
        <f t="shared" si="937"/>
        <v>-7.2845836914760508E-3</v>
      </c>
      <c r="AT157" s="68">
        <f t="shared" si="692"/>
        <v>0.33178922987840187</v>
      </c>
      <c r="AU157" s="68"/>
      <c r="AV157" s="15">
        <f t="shared" si="693"/>
        <v>7.1262226362366149E-2</v>
      </c>
      <c r="AX157" s="13">
        <v>218.92</v>
      </c>
      <c r="AY157" s="68">
        <f t="shared" si="694"/>
        <v>-4.8186198745340594E-3</v>
      </c>
      <c r="AZ157" s="68">
        <f t="shared" si="938"/>
        <v>-3.0553793523090834E-3</v>
      </c>
      <c r="BA157" s="68">
        <f t="shared" si="695"/>
        <v>0.6325130499627144</v>
      </c>
      <c r="BB157" s="68"/>
      <c r="BC157" s="15">
        <f t="shared" si="696"/>
        <v>7.2138694353298352E-2</v>
      </c>
      <c r="BE157" s="13">
        <v>80.09</v>
      </c>
      <c r="BF157" s="68">
        <f t="shared" si="697"/>
        <v>-2.6151930261518524E-3</v>
      </c>
      <c r="BG157" s="68">
        <f t="shared" si="939"/>
        <v>-8.5195250392687658E-4</v>
      </c>
      <c r="BH157" s="68"/>
      <c r="BI157" s="68"/>
      <c r="BJ157" s="15">
        <f t="shared" si="698"/>
        <v>8.7145378037192911E-2</v>
      </c>
      <c r="BL157" s="13">
        <v>75.709999999999994</v>
      </c>
      <c r="BM157" s="68">
        <f t="shared" si="699"/>
        <v>-5.25555117592965E-3</v>
      </c>
      <c r="BN157" s="68">
        <f t="shared" si="940"/>
        <v>-3.4923106537046739E-3</v>
      </c>
      <c r="BO157" s="68">
        <f t="shared" si="700"/>
        <v>0.27500842034354983</v>
      </c>
      <c r="BP157" s="68"/>
      <c r="BQ157" s="15">
        <f t="shared" si="701"/>
        <v>0.14072623173120369</v>
      </c>
      <c r="BS157" s="13">
        <v>44.01</v>
      </c>
      <c r="BT157" s="68">
        <f t="shared" si="702"/>
        <v>-6.770480704130089E-3</v>
      </c>
      <c r="BU157" s="68">
        <f t="shared" si="941"/>
        <v>-5.007240181905113E-3</v>
      </c>
      <c r="BV157" s="68">
        <f t="shared" si="703"/>
        <v>0.18115942028985507</v>
      </c>
      <c r="BW157" s="68"/>
      <c r="BX157" s="15">
        <f t="shared" si="704"/>
        <v>0.15058823529411761</v>
      </c>
      <c r="BZ157" s="13"/>
      <c r="CA157" s="68">
        <f t="shared" si="705"/>
        <v>0</v>
      </c>
      <c r="CB157" s="68">
        <f t="shared" si="942"/>
        <v>0</v>
      </c>
      <c r="CC157" s="68">
        <f t="shared" si="706"/>
        <v>0</v>
      </c>
      <c r="CD157" s="68"/>
      <c r="CE157" s="15">
        <f t="shared" si="707"/>
        <v>0</v>
      </c>
      <c r="CG157" s="13">
        <v>29.81</v>
      </c>
      <c r="CH157" s="68">
        <f t="shared" si="708"/>
        <v>-2.3583360628889695E-2</v>
      </c>
      <c r="CI157" s="68">
        <f t="shared" si="943"/>
        <v>-2.1820120106664721E-2</v>
      </c>
      <c r="CJ157" s="68">
        <f t="shared" si="709"/>
        <v>-1.389348329474038E-2</v>
      </c>
      <c r="CK157" s="68"/>
      <c r="CL157" s="15">
        <f t="shared" si="710"/>
        <v>-0.13242142025611178</v>
      </c>
      <c r="CN157" s="13">
        <v>33.619999999999997</v>
      </c>
      <c r="CO157" s="68">
        <f t="shared" si="711"/>
        <v>1.7878426698449096E-3</v>
      </c>
      <c r="CP157" s="68">
        <f t="shared" si="944"/>
        <v>3.5510831920698852E-3</v>
      </c>
      <c r="CQ157" s="68">
        <f t="shared" si="712"/>
        <v>7.2750478621569803E-2</v>
      </c>
      <c r="CR157" s="68"/>
      <c r="CS157" s="15">
        <f t="shared" si="713"/>
        <v>4.4816253361218581E-3</v>
      </c>
      <c r="CU157" s="13">
        <v>37.9</v>
      </c>
      <c r="CV157" s="68">
        <f t="shared" si="714"/>
        <v>4.7720042417815408E-3</v>
      </c>
      <c r="CW157" s="68">
        <f t="shared" si="945"/>
        <v>6.5352447640065169E-3</v>
      </c>
      <c r="CX157" s="68">
        <f t="shared" si="715"/>
        <v>0.17884914463452567</v>
      </c>
      <c r="CY157" s="68"/>
      <c r="CZ157" s="15">
        <f t="shared" si="716"/>
        <v>1.6630901287553578E-2</v>
      </c>
      <c r="DB157" s="13">
        <v>20.36</v>
      </c>
      <c r="DC157" s="68">
        <f t="shared" si="717"/>
        <v>2.4618414574101781E-3</v>
      </c>
      <c r="DD157" s="68">
        <f t="shared" si="946"/>
        <v>4.2250819796351537E-3</v>
      </c>
      <c r="DE157" s="68">
        <f t="shared" si="718"/>
        <v>-6.9044352994970346E-2</v>
      </c>
      <c r="DF157" s="68"/>
      <c r="DG157" s="15">
        <f t="shared" si="719"/>
        <v>0</v>
      </c>
      <c r="DI157" s="13">
        <v>49.33</v>
      </c>
      <c r="DJ157" s="68">
        <f t="shared" si="720"/>
        <v>-2.4266936299293133E-3</v>
      </c>
      <c r="DK157" s="68">
        <f t="shared" si="947"/>
        <v>-6.6345310770433747E-4</v>
      </c>
      <c r="DL157" s="68">
        <f t="shared" si="721"/>
        <v>0.11732729331823329</v>
      </c>
      <c r="DM157" s="68"/>
      <c r="DN157" s="15">
        <f t="shared" si="722"/>
        <v>0.17006641366223915</v>
      </c>
      <c r="DP157" s="13">
        <v>43.28</v>
      </c>
      <c r="DQ157" s="68">
        <f t="shared" si="723"/>
        <v>3.2452480296708522E-3</v>
      </c>
      <c r="DR157" s="68">
        <f t="shared" si="948"/>
        <v>5.0084885518958278E-3</v>
      </c>
      <c r="DS157" s="68"/>
      <c r="DT157" s="68"/>
      <c r="DU157" s="15">
        <f t="shared" si="724"/>
        <v>0.13655462184873957</v>
      </c>
      <c r="DV157" s="18"/>
      <c r="DW157" s="13">
        <v>36.72</v>
      </c>
      <c r="DX157" s="68">
        <f t="shared" si="725"/>
        <v>-1.5813454837845173E-2</v>
      </c>
      <c r="DY157" s="68">
        <f t="shared" si="949"/>
        <v>-1.4050214315620197E-2</v>
      </c>
      <c r="DZ157" s="68">
        <f t="shared" si="726"/>
        <v>0.95944503735325515</v>
      </c>
      <c r="EA157" s="68"/>
      <c r="EB157" s="15">
        <f t="shared" si="727"/>
        <v>9.7101882282641175E-2</v>
      </c>
      <c r="ED157" s="13">
        <v>39.6</v>
      </c>
      <c r="EE157" s="68">
        <f t="shared" si="728"/>
        <v>-9.7524381095273963E-3</v>
      </c>
      <c r="EF157" s="68">
        <f t="shared" si="950"/>
        <v>-7.9891975873024202E-3</v>
      </c>
      <c r="EG157" s="68">
        <f t="shared" si="729"/>
        <v>0.88302425106990012</v>
      </c>
      <c r="EH157" s="68"/>
      <c r="EI157" s="15">
        <f t="shared" si="730"/>
        <v>7.3752711496746171E-2</v>
      </c>
      <c r="EK157" s="13">
        <v>131.19</v>
      </c>
      <c r="EL157" s="68">
        <f t="shared" si="731"/>
        <v>-9.8120612876444364E-3</v>
      </c>
      <c r="EM157" s="68">
        <f t="shared" si="951"/>
        <v>-8.0488207654194604E-3</v>
      </c>
      <c r="EN157" s="68">
        <f t="shared" si="732"/>
        <v>1.0326929036256582</v>
      </c>
      <c r="EO157" s="68"/>
      <c r="EP157" s="15">
        <f t="shared" si="733"/>
        <v>0.17870619946091645</v>
      </c>
      <c r="ER157" s="13">
        <v>40.1</v>
      </c>
      <c r="ES157" s="68">
        <f t="shared" si="734"/>
        <v>5.2644773126096977E-3</v>
      </c>
      <c r="ET157" s="68">
        <f t="shared" si="952"/>
        <v>7.0277178348346738E-3</v>
      </c>
      <c r="EU157" s="68">
        <f t="shared" si="735"/>
        <v>0.14866800343741063</v>
      </c>
      <c r="EV157" s="68"/>
      <c r="EW157" s="15">
        <f t="shared" si="736"/>
        <v>3.1113396760092591E-2</v>
      </c>
      <c r="EY157" s="13">
        <v>40.880000000000003</v>
      </c>
      <c r="EZ157" s="68">
        <f t="shared" si="737"/>
        <v>2.5332330072736522E-2</v>
      </c>
      <c r="FA157" s="68">
        <f t="shared" si="953"/>
        <v>2.7095570594961496E-2</v>
      </c>
      <c r="FB157" s="68"/>
      <c r="FC157" s="68"/>
      <c r="FD157" s="15">
        <f t="shared" si="738"/>
        <v>0.66314076484947138</v>
      </c>
      <c r="FF157" s="13">
        <v>58.34</v>
      </c>
      <c r="FG157" s="68">
        <f t="shared" si="739"/>
        <v>3.4399724802202073E-3</v>
      </c>
      <c r="FH157" s="68">
        <f t="shared" si="954"/>
        <v>5.2032130024451829E-3</v>
      </c>
      <c r="FI157" s="68">
        <f t="shared" si="740"/>
        <v>-1.2525389302640402E-2</v>
      </c>
      <c r="FJ157" s="68"/>
      <c r="FK157" s="15">
        <f t="shared" si="741"/>
        <v>2.7293537594647019E-2</v>
      </c>
      <c r="FM157" s="13">
        <v>201.57</v>
      </c>
      <c r="FN157" s="68">
        <f t="shared" si="742"/>
        <v>-6.1140969380208523E-3</v>
      </c>
      <c r="FO157" s="68">
        <f t="shared" si="955"/>
        <v>-4.3508564157958762E-3</v>
      </c>
      <c r="FP157" s="68">
        <f t="shared" si="743"/>
        <v>0.73348813209494312</v>
      </c>
      <c r="FQ157" s="68"/>
      <c r="FR157" s="15">
        <f t="shared" si="744"/>
        <v>0.10960035230650664</v>
      </c>
      <c r="FT157" s="13">
        <v>89.54</v>
      </c>
      <c r="FU157" s="68">
        <f t="shared" si="745"/>
        <v>4.4873233116446681E-3</v>
      </c>
      <c r="FV157" s="68">
        <f t="shared" si="956"/>
        <v>6.2505638338696441E-3</v>
      </c>
      <c r="FW157" s="68">
        <f t="shared" si="746"/>
        <v>1.7153243212541237E-2</v>
      </c>
      <c r="FX157" s="68"/>
      <c r="FY157" s="15">
        <f t="shared" si="747"/>
        <v>-7.0969172765580008E-3</v>
      </c>
      <c r="GA157" s="13">
        <v>17.829999999999998</v>
      </c>
      <c r="GB157" s="68">
        <f t="shared" si="748"/>
        <v>-1.1204481792718838E-3</v>
      </c>
      <c r="GC157" s="68">
        <f t="shared" si="957"/>
        <v>6.4279234295309203E-4</v>
      </c>
      <c r="GD157" s="68"/>
      <c r="GE157" s="68"/>
      <c r="GF157" s="15">
        <f t="shared" si="749"/>
        <v>2.2948938611589132E-2</v>
      </c>
      <c r="GG157" s="18"/>
      <c r="GH157" s="13">
        <v>19.71</v>
      </c>
      <c r="GI157" s="68">
        <f t="shared" si="750"/>
        <v>0</v>
      </c>
      <c r="GJ157" s="68">
        <f t="shared" si="958"/>
        <v>1.7632405222249758E-3</v>
      </c>
      <c r="GK157" s="68">
        <f t="shared" si="751"/>
        <v>2.5494276795005308E-2</v>
      </c>
      <c r="GL157" s="68"/>
      <c r="GM157" s="15">
        <f t="shared" si="752"/>
        <v>4.2857142857142982E-2</v>
      </c>
      <c r="GO157" s="13">
        <v>25.59</v>
      </c>
      <c r="GP157" s="68">
        <f t="shared" si="753"/>
        <v>-3.1164783794313143E-3</v>
      </c>
      <c r="GQ157" s="68">
        <f t="shared" si="959"/>
        <v>-1.3532378572063384E-3</v>
      </c>
      <c r="GR157" s="68"/>
      <c r="GS157" s="68"/>
      <c r="GT157" s="15">
        <f t="shared" si="754"/>
        <v>-6.0917431192660555E-2</v>
      </c>
      <c r="GV157" s="13">
        <v>16.47</v>
      </c>
      <c r="GW157" s="68">
        <f t="shared" si="755"/>
        <v>-6.0350030175015945E-3</v>
      </c>
      <c r="GX157" s="68">
        <f t="shared" si="960"/>
        <v>-4.2717624952766185E-3</v>
      </c>
      <c r="GY157" s="68">
        <f t="shared" si="756"/>
        <v>0.38987341772151896</v>
      </c>
      <c r="GZ157" s="68"/>
      <c r="HA157" s="15">
        <f t="shared" si="757"/>
        <v>0.20043731778425641</v>
      </c>
      <c r="HD157" s="13">
        <v>308.72000000000003</v>
      </c>
      <c r="HE157" s="68">
        <f t="shared" si="758"/>
        <v>-1.7461036021469431E-3</v>
      </c>
      <c r="HF157" s="68">
        <f t="shared" si="961"/>
        <v>1.7136920078032703E-5</v>
      </c>
      <c r="HG157" s="68">
        <f t="shared" si="759"/>
        <v>0.73428459075332875</v>
      </c>
      <c r="HH157" s="68"/>
      <c r="HI157" s="15">
        <f t="shared" si="760"/>
        <v>-0.23553882725832001</v>
      </c>
      <c r="HK157" s="13">
        <v>59.4</v>
      </c>
      <c r="HL157" s="68">
        <f t="shared" si="761"/>
        <v>-1.680672268907587E-3</v>
      </c>
      <c r="HM157" s="68">
        <f t="shared" si="962"/>
        <v>8.2568253317388861E-5</v>
      </c>
      <c r="HN157" s="68">
        <f t="shared" si="762"/>
        <v>22.951612903225808</v>
      </c>
      <c r="HO157" s="68"/>
      <c r="HP157" s="15">
        <f t="shared" si="763"/>
        <v>1.2517058377558756</v>
      </c>
      <c r="HR157" s="13">
        <v>107.2</v>
      </c>
      <c r="HS157" s="68">
        <f t="shared" si="764"/>
        <v>-1.583310049362035E-3</v>
      </c>
      <c r="HT157" s="68">
        <f t="shared" si="963"/>
        <v>1.7993047286294088E-4</v>
      </c>
      <c r="HU157" s="68">
        <f t="shared" si="765"/>
        <v>1.9450549450549455</v>
      </c>
      <c r="HV157" s="68"/>
      <c r="HW157" s="15">
        <f t="shared" si="766"/>
        <v>-3.4396207120943605E-3</v>
      </c>
      <c r="HY157" s="13">
        <v>178.26</v>
      </c>
      <c r="HZ157" s="68">
        <f t="shared" si="767"/>
        <v>-9.6666666666667175E-3</v>
      </c>
      <c r="IA157" s="68">
        <f t="shared" si="964"/>
        <v>-7.9034261444417414E-3</v>
      </c>
      <c r="IB157" s="68">
        <f t="shared" si="768"/>
        <v>0.68328611898016978</v>
      </c>
      <c r="IC157" s="68"/>
      <c r="ID157" s="15">
        <f t="shared" si="769"/>
        <v>0.32742572045573015</v>
      </c>
      <c r="IF157" s="13">
        <v>292.93</v>
      </c>
      <c r="IG157" s="68">
        <f t="shared" si="770"/>
        <v>-1.6088942630659749E-2</v>
      </c>
      <c r="IH157" s="68">
        <f t="shared" si="965"/>
        <v>-1.4325702108434772E-2</v>
      </c>
      <c r="II157" s="68">
        <f t="shared" si="771"/>
        <v>0.67388571428571431</v>
      </c>
      <c r="IJ157" s="68"/>
      <c r="IK157" s="15">
        <f t="shared" si="772"/>
        <v>0.26350069013112493</v>
      </c>
      <c r="IM157" s="13">
        <v>270.91000000000003</v>
      </c>
      <c r="IN157" s="68">
        <f t="shared" si="773"/>
        <v>1.9723717393759208E-2</v>
      </c>
      <c r="IO157" s="68">
        <f t="shared" si="966"/>
        <v>2.1486957915984182E-2</v>
      </c>
      <c r="IP157" s="68">
        <f t="shared" si="774"/>
        <v>4.2901776996680336</v>
      </c>
      <c r="IQ157" s="68"/>
      <c r="IR157" s="15">
        <f t="shared" si="775"/>
        <v>0.44477627859847496</v>
      </c>
      <c r="IT157" s="13">
        <v>74.58</v>
      </c>
      <c r="IU157" s="68">
        <f t="shared" si="776"/>
        <v>-9.0353441403136694E-3</v>
      </c>
      <c r="IV157" s="68">
        <f t="shared" si="967"/>
        <v>-7.2721036180886933E-3</v>
      </c>
      <c r="IW157" s="68">
        <f t="shared" si="777"/>
        <v>3.0865753424657534</v>
      </c>
      <c r="IX157" s="68"/>
      <c r="IY157" s="15">
        <f t="shared" si="778"/>
        <v>0.45125510799766488</v>
      </c>
      <c r="JA157" s="13">
        <v>763.46</v>
      </c>
      <c r="JB157" s="68">
        <f t="shared" si="779"/>
        <v>-1.6628669320040663E-2</v>
      </c>
      <c r="JC157" s="68">
        <f t="shared" si="968"/>
        <v>-1.4865428797815687E-2</v>
      </c>
      <c r="JD157" s="68">
        <f t="shared" si="780"/>
        <v>0.54421521035598719</v>
      </c>
      <c r="JE157" s="68"/>
      <c r="JF157" s="15">
        <f t="shared" si="781"/>
        <v>0.30392307560929793</v>
      </c>
      <c r="JH157" s="13">
        <v>527.75</v>
      </c>
      <c r="JI157" s="68">
        <f t="shared" si="782"/>
        <v>-1.4730042565902447E-2</v>
      </c>
      <c r="JJ157" s="68">
        <f t="shared" si="969"/>
        <v>-1.2966802043677471E-2</v>
      </c>
      <c r="JK157" s="68">
        <f t="shared" si="783"/>
        <v>0.29767144508101995</v>
      </c>
      <c r="JL157" s="68"/>
      <c r="JM157" s="15">
        <f t="shared" si="784"/>
        <v>0.25207591933570583</v>
      </c>
      <c r="JO157" s="13">
        <v>19.38</v>
      </c>
      <c r="JP157" s="68">
        <f t="shared" si="785"/>
        <v>4.8134126554894574E-2</v>
      </c>
      <c r="JQ157" s="68">
        <f t="shared" si="970"/>
        <v>4.9897367077119552E-2</v>
      </c>
      <c r="JR157" s="68">
        <f t="shared" si="786"/>
        <v>-0.34604352961025819</v>
      </c>
      <c r="JS157" s="68"/>
      <c r="JT157" s="15">
        <f t="shared" si="787"/>
        <v>0.90186457311089308</v>
      </c>
      <c r="JV157" s="13">
        <v>2.2400000000000002</v>
      </c>
      <c r="JW157" s="68">
        <f t="shared" si="788"/>
        <v>5.1643192488263066E-2</v>
      </c>
      <c r="JX157" s="68">
        <f t="shared" si="971"/>
        <v>5.3406433010488044E-2</v>
      </c>
      <c r="JY157" s="68">
        <f t="shared" si="789"/>
        <v>-0.11462450592885361</v>
      </c>
      <c r="JZ157" s="68"/>
      <c r="KA157" s="15">
        <f t="shared" si="790"/>
        <v>0.24444444444444452</v>
      </c>
      <c r="KC157" s="13">
        <v>18.59</v>
      </c>
      <c r="KD157" s="68">
        <f t="shared" si="791"/>
        <v>1.7515051997810633E-2</v>
      </c>
      <c r="KE157" s="68">
        <f t="shared" si="972"/>
        <v>1.9278292520035607E-2</v>
      </c>
      <c r="KF157" s="68">
        <f t="shared" si="792"/>
        <v>-4.5687885010266965E-2</v>
      </c>
      <c r="KG157" s="68"/>
      <c r="KH157" s="15">
        <f t="shared" si="793"/>
        <v>-0.16185752930568079</v>
      </c>
      <c r="KI157" s="18"/>
      <c r="KJ157" s="13">
        <v>110.29</v>
      </c>
      <c r="KK157" s="68">
        <f t="shared" si="794"/>
        <v>-3.8448125544899708E-2</v>
      </c>
      <c r="KL157" s="68">
        <f t="shared" si="973"/>
        <v>-3.6684885022674731E-2</v>
      </c>
      <c r="KM157" s="68">
        <f t="shared" si="795"/>
        <v>4.2270142180094785</v>
      </c>
      <c r="KN157" s="68"/>
      <c r="KO157" s="15">
        <f t="shared" si="796"/>
        <v>0.64097604523136464</v>
      </c>
      <c r="KQ157" s="13">
        <v>1.65</v>
      </c>
      <c r="KR157" s="68">
        <f t="shared" si="797"/>
        <v>-3.5087719298245647E-2</v>
      </c>
      <c r="KS157" s="68">
        <f t="shared" si="974"/>
        <v>-3.3324478776020669E-2</v>
      </c>
      <c r="KT157" s="68">
        <f t="shared" si="798"/>
        <v>-0.37022900763358785</v>
      </c>
      <c r="KU157" s="68"/>
      <c r="KV157" s="15">
        <f t="shared" si="799"/>
        <v>0.63366336633663356</v>
      </c>
      <c r="KW157" s="18"/>
      <c r="KX157" s="13">
        <v>63.21</v>
      </c>
      <c r="KY157" s="68">
        <f t="shared" si="800"/>
        <v>0.11737670143185434</v>
      </c>
      <c r="KZ157" s="68">
        <f t="shared" si="975"/>
        <v>0.11913994195407931</v>
      </c>
      <c r="LA157" s="68">
        <f t="shared" si="801"/>
        <v>-0.121228972612262</v>
      </c>
      <c r="LB157" s="68"/>
      <c r="LC157" s="15">
        <f t="shared" si="802"/>
        <v>1.6659637283846478</v>
      </c>
      <c r="LD157" s="18"/>
      <c r="LE157" s="13">
        <v>51.7</v>
      </c>
      <c r="LF157" s="68">
        <f t="shared" si="803"/>
        <v>-3.2774243300558049E-3</v>
      </c>
      <c r="LG157" s="68">
        <f t="shared" si="976"/>
        <v>-1.514183807830829E-3</v>
      </c>
      <c r="LH157" s="68">
        <f t="shared" si="804"/>
        <v>0.44292492324867444</v>
      </c>
      <c r="LI157" s="68"/>
      <c r="LJ157" s="15">
        <f t="shared" si="805"/>
        <v>0.12123183691173289</v>
      </c>
      <c r="LL157" s="13">
        <v>134.55000000000001</v>
      </c>
      <c r="LM157" s="68">
        <f t="shared" si="806"/>
        <v>2.4050536570515452E-2</v>
      </c>
      <c r="LN157" s="68">
        <f t="shared" si="977"/>
        <v>2.5813777092740426E-2</v>
      </c>
      <c r="LO157" s="68">
        <f t="shared" si="807"/>
        <v>0.53771428571428581</v>
      </c>
      <c r="LP157" s="68"/>
      <c r="LQ157" s="15">
        <f t="shared" si="808"/>
        <v>0.72036823935558136</v>
      </c>
      <c r="LS157" s="13">
        <v>18.16</v>
      </c>
      <c r="LT157" s="68">
        <f t="shared" si="809"/>
        <v>5.2143684820393887E-2</v>
      </c>
      <c r="LU157" s="68">
        <f t="shared" si="978"/>
        <v>5.3906925342618865E-2</v>
      </c>
      <c r="LV157" s="68"/>
      <c r="LW157" s="68"/>
      <c r="LX157" s="15">
        <f t="shared" si="810"/>
        <v>0.96324324324324329</v>
      </c>
      <c r="LZ157" s="13">
        <v>13.91</v>
      </c>
      <c r="MA157" s="68">
        <f t="shared" si="811"/>
        <v>8.7019579405366934E-3</v>
      </c>
      <c r="MB157" s="68">
        <f t="shared" si="979"/>
        <v>1.0465198462761669E-2</v>
      </c>
      <c r="MC157" s="68">
        <f t="shared" si="812"/>
        <v>-0.37483146067415729</v>
      </c>
      <c r="MD157" s="68"/>
      <c r="ME157" s="15">
        <f t="shared" si="813"/>
        <v>3.1899109792284844E-2</v>
      </c>
      <c r="MG157" s="13">
        <v>84.36</v>
      </c>
      <c r="MH157" s="68">
        <f t="shared" si="814"/>
        <v>0.10404397330192387</v>
      </c>
      <c r="MI157" s="68">
        <f t="shared" si="980"/>
        <v>0.10580721382414884</v>
      </c>
      <c r="MJ157" s="68">
        <f t="shared" si="815"/>
        <v>10.369272237196766</v>
      </c>
      <c r="MK157" s="68"/>
      <c r="ML157" s="15">
        <f t="shared" si="816"/>
        <v>2.97362223268959</v>
      </c>
      <c r="MN157" s="13">
        <v>181.94</v>
      </c>
      <c r="MO157" s="68">
        <f t="shared" si="817"/>
        <v>0.17752896252669736</v>
      </c>
      <c r="MP157" s="68">
        <f t="shared" si="981"/>
        <v>0.17929220304892235</v>
      </c>
      <c r="MQ157" s="68">
        <f t="shared" si="818"/>
        <v>0.44511517077045265</v>
      </c>
      <c r="MR157" s="68"/>
      <c r="MS157" s="15">
        <f t="shared" si="819"/>
        <v>0.63336026573301007</v>
      </c>
      <c r="MU157" s="13">
        <v>16.68</v>
      </c>
      <c r="MV157" s="68">
        <f t="shared" si="820"/>
        <v>-3.5842293906809277E-3</v>
      </c>
      <c r="MW157" s="68">
        <f t="shared" si="982"/>
        <v>-1.8209888684559518E-3</v>
      </c>
      <c r="MX157" s="68">
        <f t="shared" si="821"/>
        <v>-0.20076665069477725</v>
      </c>
      <c r="MY157" s="68"/>
      <c r="MZ157" s="15">
        <f t="shared" si="822"/>
        <v>0.56326148078725402</v>
      </c>
      <c r="NB157" s="13">
        <v>272.11</v>
      </c>
      <c r="NC157" s="68">
        <f t="shared" si="823"/>
        <v>-1.4915106976070682E-2</v>
      </c>
      <c r="ND157" s="68">
        <f t="shared" si="983"/>
        <v>-1.3151866453845706E-2</v>
      </c>
      <c r="NE157" s="68">
        <f t="shared" si="824"/>
        <v>1.008636598508895</v>
      </c>
      <c r="NF157" s="68"/>
      <c r="NG157" s="15">
        <f t="shared" si="825"/>
        <v>0.63145272498351235</v>
      </c>
      <c r="NI157" s="13">
        <v>6.15</v>
      </c>
      <c r="NJ157" s="68">
        <f t="shared" si="826"/>
        <v>3.0150753768844324E-2</v>
      </c>
      <c r="NK157" s="68">
        <f t="shared" si="984"/>
        <v>3.1913994291069302E-2</v>
      </c>
      <c r="NL157" s="68">
        <f t="shared" si="827"/>
        <v>-0.95117109964271529</v>
      </c>
      <c r="NM157" s="68"/>
      <c r="NN157" s="15">
        <f t="shared" si="828"/>
        <v>0.25510204081632654</v>
      </c>
      <c r="NP157" s="13">
        <v>649.62</v>
      </c>
      <c r="NQ157" s="68">
        <f t="shared" si="829"/>
        <v>-1.984097047241121E-2</v>
      </c>
      <c r="NR157" s="68">
        <f t="shared" si="985"/>
        <v>-1.8077729950186236E-2</v>
      </c>
      <c r="NS157" s="68">
        <f t="shared" si="830"/>
        <v>3.9494857142857143</v>
      </c>
      <c r="NT157" s="68"/>
      <c r="NU157" s="15">
        <f t="shared" si="831"/>
        <v>0.974949077311282</v>
      </c>
      <c r="NW157" s="13">
        <v>194.67</v>
      </c>
      <c r="NX157" s="68">
        <f t="shared" si="832"/>
        <v>-1.8970467596390718E-3</v>
      </c>
      <c r="NY157" s="68">
        <f t="shared" si="986"/>
        <v>-1.3380623741409596E-4</v>
      </c>
      <c r="NZ157" s="68">
        <f t="shared" si="833"/>
        <v>0.10758989531178879</v>
      </c>
      <c r="OA157" s="68"/>
      <c r="OB157" s="15">
        <f t="shared" si="834"/>
        <v>2.8367670364500663E-2</v>
      </c>
      <c r="OD157" s="13">
        <v>2.5350000000000001</v>
      </c>
      <c r="OE157" s="68">
        <f t="shared" si="835"/>
        <v>1.8072289156626477E-2</v>
      </c>
      <c r="OF157" s="68">
        <f t="shared" si="987"/>
        <v>1.9835529678851452E-2</v>
      </c>
      <c r="OG157" s="68">
        <f t="shared" si="836"/>
        <v>-0.98876678335622814</v>
      </c>
      <c r="OH157" s="68"/>
      <c r="OI157" s="15">
        <f t="shared" si="837"/>
        <v>0.73630136986301387</v>
      </c>
      <c r="OK157" s="13">
        <v>213.8</v>
      </c>
      <c r="OL157" s="68">
        <f t="shared" si="838"/>
        <v>1.7852892168531302E-2</v>
      </c>
      <c r="OM157" s="68">
        <f t="shared" si="988"/>
        <v>1.9616132690756276E-2</v>
      </c>
      <c r="ON157" s="68">
        <f t="shared" si="839"/>
        <v>4.0365135453474679</v>
      </c>
      <c r="OO157" s="68"/>
      <c r="OP157" s="15">
        <f t="shared" si="840"/>
        <v>2.2097282690286741</v>
      </c>
      <c r="OR157" s="13">
        <v>5.18</v>
      </c>
      <c r="OS157" s="68">
        <f t="shared" si="841"/>
        <v>-8.1560283687943255E-2</v>
      </c>
      <c r="OT157" s="68">
        <f t="shared" si="989"/>
        <v>-7.9797043165718284E-2</v>
      </c>
      <c r="OU157" s="68">
        <f t="shared" si="842"/>
        <v>-0.32727272727272733</v>
      </c>
      <c r="OV157" s="68"/>
      <c r="OW157" s="15">
        <f t="shared" si="843"/>
        <v>3.6249999999999991</v>
      </c>
      <c r="OY157" s="13">
        <v>156.22</v>
      </c>
      <c r="OZ157" s="68">
        <f t="shared" si="844"/>
        <v>-7.3706951327995717E-3</v>
      </c>
      <c r="PA157" s="68">
        <f t="shared" si="990"/>
        <v>-5.6074546105745957E-3</v>
      </c>
      <c r="PB157" s="68">
        <f t="shared" si="998"/>
        <v>3.8067692307692309</v>
      </c>
      <c r="PC157" s="68"/>
      <c r="PD157" s="15">
        <f t="shared" si="845"/>
        <v>0.36377127891750327</v>
      </c>
      <c r="PE157" s="18"/>
      <c r="PF157" s="13">
        <v>278.20999999999998</v>
      </c>
      <c r="PG157" s="68">
        <f t="shared" si="846"/>
        <v>5.3945191685239612E-4</v>
      </c>
      <c r="PH157" s="68">
        <f t="shared" si="991"/>
        <v>2.302692439077372E-3</v>
      </c>
      <c r="PI157" s="68">
        <f t="shared" si="847"/>
        <v>-0.20100516944284896</v>
      </c>
      <c r="PJ157" s="68"/>
      <c r="PK157" s="15">
        <f t="shared" si="848"/>
        <v>0.33032085305790648</v>
      </c>
      <c r="PM157" s="13"/>
      <c r="PN157" s="68">
        <f t="shared" si="849"/>
        <v>0</v>
      </c>
      <c r="PO157" s="68">
        <f t="shared" si="850"/>
        <v>1.7632405222249758E-3</v>
      </c>
      <c r="PP157" s="68">
        <f t="shared" si="851"/>
        <v>0</v>
      </c>
      <c r="PQ157" s="68"/>
      <c r="PR157" s="15">
        <f t="shared" si="852"/>
        <v>0</v>
      </c>
      <c r="PT157" s="13">
        <v>9.92</v>
      </c>
      <c r="PU157" s="68">
        <f t="shared" si="853"/>
        <v>2.0576131687242726E-2</v>
      </c>
      <c r="PV157" s="68">
        <f t="shared" si="992"/>
        <v>2.23393722094677E-2</v>
      </c>
      <c r="PW157" s="68">
        <f t="shared" si="854"/>
        <v>0.13761467889908247</v>
      </c>
      <c r="PX157" s="68"/>
      <c r="PY157" s="15">
        <f t="shared" si="855"/>
        <v>0.93372319688109162</v>
      </c>
      <c r="QA157" s="13">
        <v>269.05</v>
      </c>
      <c r="QB157" s="68">
        <f t="shared" si="856"/>
        <v>-3.1123791174181149E-3</v>
      </c>
      <c r="QC157" s="68">
        <f t="shared" si="993"/>
        <v>-1.3491385951931391E-3</v>
      </c>
      <c r="QD157" s="68">
        <f t="shared" si="857"/>
        <v>-0.20255490678443339</v>
      </c>
      <c r="QE157" s="68"/>
      <c r="QF157" s="15">
        <f t="shared" si="858"/>
        <v>0.40320225305100654</v>
      </c>
      <c r="QH157" s="13">
        <v>1.6479999999999999</v>
      </c>
      <c r="QI157" s="68">
        <f t="shared" si="859"/>
        <v>-1.2121212121212132E-3</v>
      </c>
      <c r="QJ157" s="68">
        <f t="shared" si="994"/>
        <v>5.5111931010376264E-4</v>
      </c>
      <c r="QK157" s="68">
        <f t="shared" si="860"/>
        <v>-0.34342629482071713</v>
      </c>
      <c r="QL157" s="68"/>
      <c r="QM157" s="15">
        <f t="shared" si="861"/>
        <v>0.26769230769230756</v>
      </c>
      <c r="QO157" s="13">
        <v>14.13</v>
      </c>
      <c r="QP157" s="68">
        <f t="shared" si="862"/>
        <v>1.0007147962830634E-2</v>
      </c>
      <c r="QQ157" s="68">
        <f t="shared" si="995"/>
        <v>1.177038848505561E-2</v>
      </c>
      <c r="QR157" s="68">
        <f t="shared" si="863"/>
        <v>-0.98277627440942006</v>
      </c>
      <c r="QS157" s="68"/>
      <c r="QT157" s="15">
        <f t="shared" si="864"/>
        <v>0.23083623693379793</v>
      </c>
      <c r="QV157" s="13">
        <v>2.79</v>
      </c>
      <c r="QW157" s="68">
        <f t="shared" si="865"/>
        <v>-7.1174377224199354E-3</v>
      </c>
      <c r="QX157" s="68">
        <f t="shared" si="996"/>
        <v>-5.3541972001949593E-3</v>
      </c>
      <c r="QY157" s="68">
        <f t="shared" si="866"/>
        <v>-0.20963172804532573</v>
      </c>
      <c r="QZ157" s="68"/>
      <c r="RA157" s="15">
        <f t="shared" si="867"/>
        <v>0.14017163874131588</v>
      </c>
      <c r="RC157" s="13">
        <v>43.85</v>
      </c>
      <c r="RD157" s="68">
        <f t="shared" si="868"/>
        <v>-2.1860361365157191E-2</v>
      </c>
      <c r="RE157" s="68">
        <f t="shared" si="997"/>
        <v>-2.0097120842932217E-2</v>
      </c>
      <c r="RF157" s="68">
        <f t="shared" si="869"/>
        <v>-5.2711168718945725E-2</v>
      </c>
      <c r="RG157" s="68"/>
      <c r="RH157" s="15">
        <f t="shared" si="870"/>
        <v>0.7717171717171718</v>
      </c>
      <c r="RJ157" s="13">
        <v>232.47</v>
      </c>
      <c r="RK157" s="68">
        <f t="shared" si="871"/>
        <v>-2.7322175732217579E-2</v>
      </c>
      <c r="RL157" s="68">
        <f t="shared" si="872"/>
        <v>-2.5558935209992605E-2</v>
      </c>
      <c r="RM157" s="68">
        <f t="shared" si="873"/>
        <v>7.8346785416086764E-2</v>
      </c>
      <c r="RN157" s="68"/>
      <c r="RO157" s="15">
        <f t="shared" si="874"/>
        <v>0.18173037820252136</v>
      </c>
      <c r="RQ157" s="13">
        <v>17.21</v>
      </c>
      <c r="RR157" s="68">
        <f t="shared" si="875"/>
        <v>2.8690974297668884E-2</v>
      </c>
      <c r="RS157" s="68">
        <f t="shared" si="876"/>
        <v>3.0454214819893858E-2</v>
      </c>
      <c r="RT157" s="68">
        <f t="shared" si="877"/>
        <v>0.17554644808743169</v>
      </c>
      <c r="RU157" s="68"/>
      <c r="RV157" s="15">
        <f t="shared" si="878"/>
        <v>-0.17418426103646828</v>
      </c>
      <c r="RX157" s="13">
        <v>173.27</v>
      </c>
      <c r="RY157" s="68">
        <f t="shared" si="879"/>
        <v>7.8488733972364083E-2</v>
      </c>
      <c r="RZ157" s="68">
        <f t="shared" si="880"/>
        <v>8.0251974494589054E-2</v>
      </c>
      <c r="SA157" s="68">
        <f t="shared" si="881"/>
        <v>0.30219449872238091</v>
      </c>
      <c r="SB157" s="68"/>
      <c r="SC157" s="15">
        <f t="shared" si="882"/>
        <v>1.2910220811847153</v>
      </c>
      <c r="SE157" s="13">
        <v>16.47</v>
      </c>
      <c r="SF157" s="68">
        <f t="shared" si="883"/>
        <v>4.5050761421319738E-2</v>
      </c>
      <c r="SG157" s="68">
        <f t="shared" si="884"/>
        <v>4.6814001943544716E-2</v>
      </c>
      <c r="SH157" s="68">
        <f t="shared" si="885"/>
        <v>0.31759999999999988</v>
      </c>
      <c r="SI157" s="68"/>
      <c r="SJ157" s="15">
        <f t="shared" si="886"/>
        <v>7.9292267365661806E-2</v>
      </c>
      <c r="SL157" s="13">
        <v>1.31</v>
      </c>
      <c r="SM157" s="68">
        <f t="shared" si="887"/>
        <v>9.1666666666666757E-2</v>
      </c>
      <c r="SN157" s="68">
        <f t="shared" si="888"/>
        <v>9.3429907188891728E-2</v>
      </c>
      <c r="SO157" s="68">
        <f t="shared" si="889"/>
        <v>-7.7464788732394277E-2</v>
      </c>
      <c r="SP157" s="68"/>
      <c r="SQ157" s="15">
        <f t="shared" si="890"/>
        <v>0.29702970297029707</v>
      </c>
      <c r="SS157" s="13">
        <v>18.3</v>
      </c>
      <c r="ST157" s="68">
        <f t="shared" si="891"/>
        <v>6.5192083818393545E-2</v>
      </c>
      <c r="SU157" s="68">
        <f t="shared" si="892"/>
        <v>6.6955324340618516E-2</v>
      </c>
      <c r="SV157" s="68">
        <f t="shared" si="893"/>
        <v>0.1338289962825279</v>
      </c>
      <c r="SW157" s="68"/>
      <c r="SX157" s="15">
        <f t="shared" si="894"/>
        <v>1.1785714285714286</v>
      </c>
      <c r="SZ157" s="13">
        <v>68.39</v>
      </c>
      <c r="TA157" s="68">
        <f t="shared" si="895"/>
        <v>4.5398960562519089E-2</v>
      </c>
      <c r="TB157" s="68">
        <f t="shared" si="896"/>
        <v>4.7162201084744067E-2</v>
      </c>
      <c r="TC157" s="68">
        <f t="shared" si="897"/>
        <v>0.69407976219965328</v>
      </c>
      <c r="TD157" s="68"/>
      <c r="TE157" s="15">
        <f t="shared" si="898"/>
        <v>3.3839743589743589</v>
      </c>
      <c r="TG157" s="417">
        <v>0.22800000000000001</v>
      </c>
      <c r="TH157" s="68">
        <f t="shared" si="899"/>
        <v>-8.6956521739130505E-3</v>
      </c>
      <c r="TI157" s="68">
        <f t="shared" si="900"/>
        <v>-6.9324116516880745E-3</v>
      </c>
      <c r="TJ157" s="68">
        <f t="shared" si="901"/>
        <v>3.6363636363636397E-2</v>
      </c>
      <c r="TK157" s="68"/>
      <c r="TL157" s="15">
        <f t="shared" si="902"/>
        <v>0.34513274336283184</v>
      </c>
      <c r="TN157" s="13">
        <v>92.63</v>
      </c>
      <c r="TO157" s="68">
        <f t="shared" si="903"/>
        <v>3.810377675669608E-2</v>
      </c>
      <c r="TP157" s="68">
        <f t="shared" si="904"/>
        <v>3.9867017278921058E-2</v>
      </c>
      <c r="TQ157" s="68">
        <f t="shared" si="905"/>
        <v>0.3501636142348028</v>
      </c>
      <c r="TR157" s="68"/>
      <c r="TS157" s="15">
        <f t="shared" si="906"/>
        <v>2.1136134453781512</v>
      </c>
      <c r="TU157" s="417">
        <v>3.18</v>
      </c>
      <c r="TV157" s="68">
        <f t="shared" si="907"/>
        <v>5.2980132450331174E-2</v>
      </c>
      <c r="TW157" s="68">
        <f t="shared" si="908"/>
        <v>5.4743372972556152E-2</v>
      </c>
      <c r="TX157" s="68">
        <f t="shared" si="909"/>
        <v>-0.27891156462585032</v>
      </c>
      <c r="TY157" s="68"/>
      <c r="TZ157" s="15">
        <f t="shared" si="910"/>
        <v>0.85964912280701766</v>
      </c>
      <c r="UB157" s="13"/>
      <c r="UC157" s="68">
        <f t="shared" si="911"/>
        <v>0</v>
      </c>
      <c r="UD157" s="68">
        <f t="shared" si="912"/>
        <v>1.7632405222249758E-3</v>
      </c>
      <c r="UE157" s="68">
        <f t="shared" si="913"/>
        <v>0</v>
      </c>
      <c r="UF157" s="68"/>
      <c r="UG157" s="15">
        <f t="shared" si="914"/>
        <v>0</v>
      </c>
      <c r="UI157" s="417"/>
      <c r="UJ157" s="68">
        <f t="shared" si="915"/>
        <v>0</v>
      </c>
      <c r="UK157" s="68">
        <f t="shared" si="916"/>
        <v>1.7632405222249758E-3</v>
      </c>
      <c r="UL157" s="68">
        <f t="shared" si="917"/>
        <v>0</v>
      </c>
      <c r="UM157" s="68"/>
      <c r="UN157" s="15">
        <f t="shared" si="918"/>
        <v>0</v>
      </c>
      <c r="UP157" s="417"/>
      <c r="UQ157" s="68">
        <f t="shared" si="919"/>
        <v>0</v>
      </c>
      <c r="UR157" s="68">
        <f t="shared" si="920"/>
        <v>1.7632405222249758E-3</v>
      </c>
      <c r="US157" s="68">
        <f t="shared" si="921"/>
        <v>0</v>
      </c>
      <c r="UT157" s="68"/>
      <c r="UU157" s="15">
        <f t="shared" si="922"/>
        <v>0</v>
      </c>
      <c r="UW157" s="417"/>
      <c r="UX157" s="68">
        <f t="shared" si="923"/>
        <v>0</v>
      </c>
      <c r="UY157" s="68">
        <f t="shared" si="924"/>
        <v>1.7632405222249758E-3</v>
      </c>
      <c r="UZ157" s="68">
        <f t="shared" si="925"/>
        <v>0</v>
      </c>
      <c r="VA157" s="68"/>
      <c r="VB157" s="15">
        <f t="shared" si="926"/>
        <v>0</v>
      </c>
      <c r="VD157" s="417"/>
      <c r="VE157" s="68">
        <f t="shared" si="927"/>
        <v>0</v>
      </c>
      <c r="VF157" s="68">
        <f t="shared" si="928"/>
        <v>1.7632405222249758E-3</v>
      </c>
      <c r="VG157" s="68">
        <f t="shared" si="929"/>
        <v>0</v>
      </c>
      <c r="VH157" s="68"/>
      <c r="VI157" s="15">
        <f t="shared" si="930"/>
        <v>0</v>
      </c>
      <c r="VM157" s="21">
        <f t="shared" si="931"/>
        <v>2.5013469549650443E-2</v>
      </c>
      <c r="VN157" s="49"/>
      <c r="VO157" s="21">
        <f t="shared" si="932"/>
        <v>1.2348652340261139</v>
      </c>
      <c r="VP157" s="14"/>
      <c r="VQ157" s="21">
        <f t="shared" si="933"/>
        <v>0.66266161753472541</v>
      </c>
    </row>
    <row r="158" spans="1:589" ht="15.75" customHeight="1" x14ac:dyDescent="0.2">
      <c r="A158" s="127">
        <v>45875</v>
      </c>
      <c r="B158" s="4">
        <f t="shared" si="666"/>
        <v>45875</v>
      </c>
      <c r="C158" s="13">
        <v>44193.120000000003</v>
      </c>
      <c r="D158" s="138">
        <f t="shared" si="667"/>
        <v>88.400000000001455</v>
      </c>
      <c r="E158" s="68">
        <f t="shared" si="668"/>
        <v>2.0043206260010596E-3</v>
      </c>
      <c r="F158" s="15">
        <f t="shared" si="669"/>
        <v>3.8757321206029899E-2</v>
      </c>
      <c r="G158" s="13">
        <v>6345.06</v>
      </c>
      <c r="H158" s="138">
        <f t="shared" si="670"/>
        <v>46.570000000000618</v>
      </c>
      <c r="I158" s="68">
        <f t="shared" si="671"/>
        <v>7.3938356653738624E-3</v>
      </c>
      <c r="J158" s="15">
        <f t="shared" si="672"/>
        <v>7.8792783633108557E-2</v>
      </c>
      <c r="K158" s="13">
        <v>21169.42</v>
      </c>
      <c r="L158" s="138">
        <f t="shared" si="673"/>
        <v>252.86999999999898</v>
      </c>
      <c r="M158" s="68">
        <f t="shared" si="674"/>
        <v>1.2089469821743977E-2</v>
      </c>
      <c r="N158" s="15">
        <f t="shared" si="675"/>
        <v>9.624826327664468E-2</v>
      </c>
      <c r="O158" s="13">
        <v>2221.29</v>
      </c>
      <c r="P158" s="138">
        <f t="shared" si="676"/>
        <v>-4.3800000000001091</v>
      </c>
      <c r="Q158" s="68">
        <f t="shared" si="677"/>
        <v>-1.9679467306474496E-3</v>
      </c>
      <c r="R158" s="15">
        <f t="shared" si="678"/>
        <v>-3.9772931090145515E-3</v>
      </c>
      <c r="S158" s="18">
        <f t="shared" si="679"/>
        <v>4.2055956176757173E-3</v>
      </c>
      <c r="T158" s="121">
        <f t="shared" si="680"/>
        <v>269.8592721922787</v>
      </c>
      <c r="U158" s="121">
        <f t="shared" si="681"/>
        <v>269.8592721922787</v>
      </c>
      <c r="V158" s="134">
        <f t="shared" si="682"/>
        <v>3.12662589472238E-3</v>
      </c>
      <c r="W158" s="21">
        <f t="shared" si="934"/>
        <v>4.3057186480918677E-2</v>
      </c>
      <c r="X158" s="18">
        <f t="shared" si="683"/>
        <v>4.8799198456178621E-3</v>
      </c>
      <c r="Y158" s="353">
        <v>142164.98000000001</v>
      </c>
      <c r="Z158" s="15">
        <v>1.9999999999999999E-6</v>
      </c>
      <c r="AA158" s="21">
        <f t="shared" si="684"/>
        <v>-3.1246258947223802E-3</v>
      </c>
      <c r="AC158" s="13">
        <v>248.28</v>
      </c>
      <c r="AD158" s="68">
        <f t="shared" si="685"/>
        <v>1.2891644908616174E-2</v>
      </c>
      <c r="AE158" s="68">
        <f t="shared" si="935"/>
        <v>9.7650190138937939E-3</v>
      </c>
      <c r="AF158" s="68">
        <f t="shared" si="686"/>
        <v>0.50682769921709037</v>
      </c>
      <c r="AG158" s="68"/>
      <c r="AH158" s="15">
        <f t="shared" si="687"/>
        <v>9.2926002553154086E-2</v>
      </c>
      <c r="AJ158" s="13">
        <v>24.02</v>
      </c>
      <c r="AK158" s="68">
        <f t="shared" si="688"/>
        <v>1.0942760942760858E-2</v>
      </c>
      <c r="AL158" s="68">
        <f t="shared" si="936"/>
        <v>7.8161350480384778E-3</v>
      </c>
      <c r="AM158" s="68">
        <f t="shared" si="689"/>
        <v>0.29139784946236547</v>
      </c>
      <c r="AN158" s="68"/>
      <c r="AO158" s="15">
        <f t="shared" si="690"/>
        <v>0.14217784117926763</v>
      </c>
      <c r="AQ158" s="13">
        <v>23.28</v>
      </c>
      <c r="AR158" s="68">
        <f t="shared" si="691"/>
        <v>1.2173913043478311E-2</v>
      </c>
      <c r="AS158" s="68">
        <f t="shared" si="937"/>
        <v>9.0472871487559305E-3</v>
      </c>
      <c r="AT158" s="68">
        <f t="shared" si="692"/>
        <v>0.34800231615518251</v>
      </c>
      <c r="AU158" s="68"/>
      <c r="AV158" s="15">
        <f t="shared" si="693"/>
        <v>8.4303679552864566E-2</v>
      </c>
      <c r="AX158" s="13">
        <v>220.51</v>
      </c>
      <c r="AY158" s="68">
        <f t="shared" si="694"/>
        <v>7.2629270966563285E-3</v>
      </c>
      <c r="AZ158" s="68">
        <f t="shared" si="938"/>
        <v>4.1363012019339489E-3</v>
      </c>
      <c r="BA158" s="68">
        <f t="shared" si="695"/>
        <v>0.64436987322893369</v>
      </c>
      <c r="BB158" s="68"/>
      <c r="BC158" s="15">
        <f t="shared" si="696"/>
        <v>7.9925559527890655E-2</v>
      </c>
      <c r="BE158" s="13">
        <v>80.13</v>
      </c>
      <c r="BF158" s="68">
        <f t="shared" si="697"/>
        <v>4.9943813210128656E-4</v>
      </c>
      <c r="BG158" s="68">
        <f t="shared" si="939"/>
        <v>-2.6271877626210935E-3</v>
      </c>
      <c r="BH158" s="68"/>
      <c r="BI158" s="68"/>
      <c r="BJ158" s="15">
        <f t="shared" si="698"/>
        <v>8.768833989412235E-2</v>
      </c>
      <c r="BL158" s="13">
        <v>76.02</v>
      </c>
      <c r="BM158" s="68">
        <f t="shared" si="699"/>
        <v>4.0945713908334741E-3</v>
      </c>
      <c r="BN158" s="68">
        <f t="shared" si="940"/>
        <v>9.6794549611109405E-4</v>
      </c>
      <c r="BO158" s="68">
        <f t="shared" si="700"/>
        <v>0.28022903334456034</v>
      </c>
      <c r="BP158" s="68"/>
      <c r="BQ158" s="15">
        <f t="shared" si="701"/>
        <v>0.14539701672442354</v>
      </c>
      <c r="BS158" s="13">
        <v>44.15</v>
      </c>
      <c r="BT158" s="68">
        <f t="shared" si="702"/>
        <v>3.1810952056350959E-3</v>
      </c>
      <c r="BU158" s="68">
        <f t="shared" si="941"/>
        <v>5.4469310912715844E-5</v>
      </c>
      <c r="BV158" s="68">
        <f t="shared" si="703"/>
        <v>0.18491680085882986</v>
      </c>
      <c r="BW158" s="68"/>
      <c r="BX158" s="15">
        <f t="shared" si="704"/>
        <v>0.15424836601307185</v>
      </c>
      <c r="BZ158" s="13"/>
      <c r="CA158" s="68">
        <f t="shared" si="705"/>
        <v>0</v>
      </c>
      <c r="CB158" s="68">
        <f t="shared" si="942"/>
        <v>0</v>
      </c>
      <c r="CC158" s="68">
        <f t="shared" si="706"/>
        <v>0</v>
      </c>
      <c r="CD158" s="68"/>
      <c r="CE158" s="15">
        <f t="shared" si="707"/>
        <v>0</v>
      </c>
      <c r="CG158" s="13">
        <v>29.6</v>
      </c>
      <c r="CH158" s="68">
        <f t="shared" si="708"/>
        <v>-7.0446159007043711E-3</v>
      </c>
      <c r="CI158" s="68">
        <f t="shared" si="943"/>
        <v>-1.0171241795426752E-2</v>
      </c>
      <c r="CJ158" s="68">
        <f t="shared" si="709"/>
        <v>-2.0840224942110453E-2</v>
      </c>
      <c r="CK158" s="68"/>
      <c r="CL158" s="15">
        <f t="shared" si="710"/>
        <v>-0.13853317811408608</v>
      </c>
      <c r="CN158" s="13">
        <v>33.44</v>
      </c>
      <c r="CO158" s="68">
        <f t="shared" si="711"/>
        <v>-5.3539559785841682E-3</v>
      </c>
      <c r="CP158" s="68">
        <f t="shared" si="944"/>
        <v>-8.4805818733065478E-3</v>
      </c>
      <c r="CQ158" s="68">
        <f t="shared" si="712"/>
        <v>6.7007019783024827E-2</v>
      </c>
      <c r="CR158" s="68"/>
      <c r="CS158" s="15">
        <f t="shared" si="713"/>
        <v>-8.9632506722441409E-4</v>
      </c>
      <c r="CU158" s="13">
        <v>37.700000000000003</v>
      </c>
      <c r="CV158" s="68">
        <f t="shared" si="714"/>
        <v>-5.2770448548811544E-3</v>
      </c>
      <c r="CW158" s="68">
        <f t="shared" si="945"/>
        <v>-8.403670749603534E-3</v>
      </c>
      <c r="CX158" s="68">
        <f t="shared" si="715"/>
        <v>0.17262830482115099</v>
      </c>
      <c r="CY158" s="68"/>
      <c r="CZ158" s="15">
        <f t="shared" si="716"/>
        <v>1.1266094420600904E-2</v>
      </c>
      <c r="DB158" s="13">
        <v>20.260000000000002</v>
      </c>
      <c r="DC158" s="68">
        <f t="shared" si="717"/>
        <v>-4.9115913555991099E-3</v>
      </c>
      <c r="DD158" s="68">
        <f t="shared" si="946"/>
        <v>-8.0382172503214895E-3</v>
      </c>
      <c r="DE158" s="68">
        <f t="shared" si="718"/>
        <v>-7.361682670324643E-2</v>
      </c>
      <c r="DF158" s="68"/>
      <c r="DG158" s="15">
        <f t="shared" si="719"/>
        <v>-4.9115913555991099E-3</v>
      </c>
      <c r="DI158" s="13">
        <v>49.69</v>
      </c>
      <c r="DJ158" s="68">
        <f t="shared" si="720"/>
        <v>7.29779039124264E-3</v>
      </c>
      <c r="DK158" s="68">
        <f t="shared" si="947"/>
        <v>4.1711644965202604E-3</v>
      </c>
      <c r="DL158" s="68">
        <f t="shared" si="721"/>
        <v>0.12548131370328425</v>
      </c>
      <c r="DM158" s="68"/>
      <c r="DN158" s="15">
        <f t="shared" si="722"/>
        <v>0.17860531309297917</v>
      </c>
      <c r="DP158" s="13">
        <v>43.35</v>
      </c>
      <c r="DQ158" s="68">
        <f t="shared" si="723"/>
        <v>1.617375231053611E-3</v>
      </c>
      <c r="DR158" s="68">
        <f t="shared" si="948"/>
        <v>-1.509250663668769E-3</v>
      </c>
      <c r="DS158" s="68"/>
      <c r="DT158" s="68"/>
      <c r="DU158" s="15">
        <f t="shared" si="724"/>
        <v>0.13839285714285723</v>
      </c>
      <c r="DV158" s="18"/>
      <c r="DW158" s="13">
        <v>37.08</v>
      </c>
      <c r="DX158" s="68">
        <f t="shared" si="725"/>
        <v>9.8039215686274352E-3</v>
      </c>
      <c r="DY158" s="68">
        <f t="shared" si="949"/>
        <v>6.6772956739050548E-3</v>
      </c>
      <c r="DZ158" s="68">
        <f t="shared" si="726"/>
        <v>0.97865528281750269</v>
      </c>
      <c r="EA158" s="68"/>
      <c r="EB158" s="15">
        <f t="shared" si="727"/>
        <v>0.10785778308933372</v>
      </c>
      <c r="ED158" s="13">
        <v>40.19</v>
      </c>
      <c r="EE158" s="68">
        <f t="shared" si="728"/>
        <v>1.4898989898989806E-2</v>
      </c>
      <c r="EF158" s="68">
        <f t="shared" si="950"/>
        <v>1.1772364004267425E-2</v>
      </c>
      <c r="EG158" s="68">
        <f t="shared" si="729"/>
        <v>0.91107941036614337</v>
      </c>
      <c r="EH158" s="68"/>
      <c r="EI158" s="15">
        <f t="shared" si="730"/>
        <v>8.9750542299349104E-2</v>
      </c>
      <c r="EK158" s="13">
        <v>132.55000000000001</v>
      </c>
      <c r="EL158" s="68">
        <f t="shared" si="731"/>
        <v>1.0366643799070156E-2</v>
      </c>
      <c r="EM158" s="68">
        <f t="shared" si="951"/>
        <v>7.2400179043477751E-3</v>
      </c>
      <c r="EN158" s="68">
        <f t="shared" si="732"/>
        <v>1.053765106910443</v>
      </c>
      <c r="EO158" s="68"/>
      <c r="EP158" s="15">
        <f t="shared" si="733"/>
        <v>0.19092542677448351</v>
      </c>
      <c r="ER158" s="13">
        <v>39.950000000000003</v>
      </c>
      <c r="ES158" s="68">
        <f t="shared" si="734"/>
        <v>-3.7406483790523334E-3</v>
      </c>
      <c r="ET158" s="68">
        <f t="shared" si="952"/>
        <v>-6.8672742737747134E-3</v>
      </c>
      <c r="EU158" s="68">
        <f t="shared" si="735"/>
        <v>0.14437124033228321</v>
      </c>
      <c r="EV158" s="68"/>
      <c r="EW158" s="15">
        <f t="shared" si="736"/>
        <v>2.7256364103882803E-2</v>
      </c>
      <c r="EY158" s="13">
        <v>41.53</v>
      </c>
      <c r="EZ158" s="68">
        <f t="shared" si="737"/>
        <v>1.5900195694716207E-2</v>
      </c>
      <c r="FA158" s="68">
        <f t="shared" si="953"/>
        <v>1.2773569799993827E-2</v>
      </c>
      <c r="FB158" s="68"/>
      <c r="FC158" s="68"/>
      <c r="FD158" s="15">
        <f t="shared" si="738"/>
        <v>0.68958502847843794</v>
      </c>
      <c r="FF158" s="13">
        <v>57.72</v>
      </c>
      <c r="FG158" s="68">
        <f t="shared" si="739"/>
        <v>-1.0627356873500249E-2</v>
      </c>
      <c r="FH158" s="68">
        <f t="shared" si="954"/>
        <v>-1.3753982768222629E-2</v>
      </c>
      <c r="FI158" s="68">
        <f t="shared" si="740"/>
        <v>-2.3019634394041966E-2</v>
      </c>
      <c r="FJ158" s="68"/>
      <c r="FK158" s="15">
        <f t="shared" si="741"/>
        <v>1.6376122556788161E-2</v>
      </c>
      <c r="FM158" s="13">
        <v>202.47</v>
      </c>
      <c r="FN158" s="68">
        <f t="shared" si="742"/>
        <v>4.4649501413901163E-3</v>
      </c>
      <c r="FO158" s="68">
        <f t="shared" si="955"/>
        <v>1.3383242466677363E-3</v>
      </c>
      <c r="FP158" s="68">
        <f t="shared" si="743"/>
        <v>0.74122807017543857</v>
      </c>
      <c r="FQ158" s="68"/>
      <c r="FR158" s="15">
        <f t="shared" si="744"/>
        <v>0.1145546625564241</v>
      </c>
      <c r="FT158" s="13">
        <v>90.81</v>
      </c>
      <c r="FU158" s="68">
        <f t="shared" si="745"/>
        <v>1.4183605092695957E-2</v>
      </c>
      <c r="FV158" s="68">
        <f t="shared" si="956"/>
        <v>1.1056979197973577E-2</v>
      </c>
      <c r="FW158" s="68">
        <f t="shared" si="746"/>
        <v>3.1580143133022848E-2</v>
      </c>
      <c r="FX158" s="68"/>
      <c r="FY158" s="15">
        <f t="shared" si="747"/>
        <v>6.9860279441117251E-3</v>
      </c>
      <c r="GA158" s="13">
        <v>18.149999999999999</v>
      </c>
      <c r="GB158" s="68">
        <f t="shared" si="748"/>
        <v>1.7947279865395419E-2</v>
      </c>
      <c r="GC158" s="68">
        <f t="shared" si="957"/>
        <v>1.4820653970673038E-2</v>
      </c>
      <c r="GD158" s="68"/>
      <c r="GE158" s="68"/>
      <c r="GF158" s="15">
        <f t="shared" si="749"/>
        <v>4.1308089500860519E-2</v>
      </c>
      <c r="GG158" s="18"/>
      <c r="GH158" s="13">
        <v>19.440000000000001</v>
      </c>
      <c r="GI158" s="68">
        <f t="shared" si="750"/>
        <v>-1.369863013698628E-2</v>
      </c>
      <c r="GJ158" s="68">
        <f t="shared" si="958"/>
        <v>-1.682525603170866E-2</v>
      </c>
      <c r="GK158" s="68">
        <f t="shared" si="751"/>
        <v>1.1446409989594298E-2</v>
      </c>
      <c r="GL158" s="68"/>
      <c r="GM158" s="15">
        <f t="shared" si="752"/>
        <v>2.8571428571428716E-2</v>
      </c>
      <c r="GO158" s="13">
        <v>25.16</v>
      </c>
      <c r="GP158" s="68">
        <f t="shared" si="753"/>
        <v>-1.6803438843298154E-2</v>
      </c>
      <c r="GQ158" s="68">
        <f t="shared" si="959"/>
        <v>-1.9930064738020534E-2</v>
      </c>
      <c r="GR158" s="68"/>
      <c r="GS158" s="68"/>
      <c r="GT158" s="15">
        <f t="shared" si="754"/>
        <v>-7.6697247706422014E-2</v>
      </c>
      <c r="GV158" s="13">
        <v>16.48</v>
      </c>
      <c r="GW158" s="68">
        <f t="shared" si="755"/>
        <v>6.07164541590866E-4</v>
      </c>
      <c r="GX158" s="68">
        <f t="shared" si="960"/>
        <v>-2.5194613531315142E-3</v>
      </c>
      <c r="GY158" s="68">
        <f t="shared" si="756"/>
        <v>0.39071729957805917</v>
      </c>
      <c r="GZ158" s="68"/>
      <c r="HA158" s="15">
        <f t="shared" si="757"/>
        <v>0.20116618075801745</v>
      </c>
      <c r="HD158" s="13">
        <v>319.91000000000003</v>
      </c>
      <c r="HE158" s="68">
        <f t="shared" si="758"/>
        <v>3.624643690075148E-2</v>
      </c>
      <c r="HF158" s="68">
        <f t="shared" si="961"/>
        <v>3.31198110060291E-2</v>
      </c>
      <c r="HG158" s="68">
        <f t="shared" si="759"/>
        <v>0.79714622774001487</v>
      </c>
      <c r="HH158" s="68"/>
      <c r="HI158" s="15">
        <f t="shared" si="760"/>
        <v>-0.20782983359746424</v>
      </c>
      <c r="HK158" s="13">
        <v>58.93</v>
      </c>
      <c r="HL158" s="68">
        <f t="shared" si="761"/>
        <v>-7.9124579124578934E-3</v>
      </c>
      <c r="HM158" s="68">
        <f t="shared" si="962"/>
        <v>-1.1039083807180274E-2</v>
      </c>
      <c r="HN158" s="68">
        <f t="shared" si="762"/>
        <v>22.762096774193548</v>
      </c>
      <c r="HO158" s="68"/>
      <c r="HP158" s="15">
        <f t="shared" si="763"/>
        <v>1.2338893100833965</v>
      </c>
      <c r="HR158" s="13">
        <v>106.51</v>
      </c>
      <c r="HS158" s="68">
        <f t="shared" si="764"/>
        <v>-6.4365671641790833E-3</v>
      </c>
      <c r="HT158" s="68">
        <f t="shared" si="963"/>
        <v>-9.5631930589014629E-3</v>
      </c>
      <c r="HU158" s="68">
        <f t="shared" si="765"/>
        <v>1.9260989010989016</v>
      </c>
      <c r="HV158" s="68"/>
      <c r="HW158" s="15">
        <f t="shared" si="766"/>
        <v>-9.8540485265407474E-3</v>
      </c>
      <c r="HY158" s="13">
        <v>179.42</v>
      </c>
      <c r="HZ158" s="68">
        <f t="shared" si="767"/>
        <v>6.5073488163356705E-3</v>
      </c>
      <c r="IA158" s="68">
        <f t="shared" si="964"/>
        <v>3.3807229216132905E-3</v>
      </c>
      <c r="IB158" s="68">
        <f t="shared" si="768"/>
        <v>0.69423984891406965</v>
      </c>
      <c r="IC158" s="68"/>
      <c r="ID158" s="15">
        <f t="shared" si="769"/>
        <v>0.33606374264651129</v>
      </c>
      <c r="IF158" s="13">
        <v>301.67</v>
      </c>
      <c r="IG158" s="68">
        <f t="shared" si="770"/>
        <v>2.9836479705049018E-2</v>
      </c>
      <c r="IH158" s="68">
        <f t="shared" si="965"/>
        <v>2.6709853810326638E-2</v>
      </c>
      <c r="II158" s="68">
        <f t="shared" si="771"/>
        <v>0.72382857142857149</v>
      </c>
      <c r="IJ158" s="68"/>
      <c r="IK158" s="15">
        <f t="shared" si="772"/>
        <v>0.30119910282953766</v>
      </c>
      <c r="IM158" s="13">
        <v>267.49</v>
      </c>
      <c r="IN158" s="68">
        <f t="shared" si="773"/>
        <v>-1.2624118711011094E-2</v>
      </c>
      <c r="IO158" s="68">
        <f t="shared" si="966"/>
        <v>-1.5750744605733474E-2</v>
      </c>
      <c r="IP158" s="68">
        <f t="shared" si="774"/>
        <v>4.2233938683850809</v>
      </c>
      <c r="IQ158" s="68"/>
      <c r="IR158" s="15">
        <f t="shared" si="775"/>
        <v>0.42653725134659498</v>
      </c>
      <c r="IT158" s="13">
        <v>76.55</v>
      </c>
      <c r="IU158" s="68">
        <f t="shared" si="776"/>
        <v>2.6414588361491003E-2</v>
      </c>
      <c r="IV158" s="68">
        <f t="shared" si="967"/>
        <v>2.3287962466768623E-2</v>
      </c>
      <c r="IW158" s="68">
        <f t="shared" si="777"/>
        <v>3.1945205479452055</v>
      </c>
      <c r="IX158" s="68"/>
      <c r="IY158" s="15">
        <f t="shared" si="778"/>
        <v>0.48958941428293434</v>
      </c>
      <c r="JA158" s="13">
        <v>771.99</v>
      </c>
      <c r="JB158" s="68">
        <f t="shared" si="779"/>
        <v>1.1172818484268949E-2</v>
      </c>
      <c r="JC158" s="68">
        <f t="shared" si="968"/>
        <v>8.0461925895465684E-3</v>
      </c>
      <c r="JD158" s="68">
        <f t="shared" si="780"/>
        <v>0.56146844660194184</v>
      </c>
      <c r="JE158" s="68"/>
      <c r="JF158" s="15">
        <f t="shared" si="781"/>
        <v>0.31849157145053036</v>
      </c>
      <c r="JH158" s="13">
        <v>524.94000000000005</v>
      </c>
      <c r="JI158" s="68">
        <f t="shared" si="782"/>
        <v>-5.3244907626716163E-3</v>
      </c>
      <c r="JJ158" s="68">
        <f t="shared" si="969"/>
        <v>-8.4511166573939967E-3</v>
      </c>
      <c r="JK158" s="68">
        <f t="shared" si="783"/>
        <v>0.29076200545870334</v>
      </c>
      <c r="JL158" s="68"/>
      <c r="JM158" s="15">
        <f t="shared" si="784"/>
        <v>0.24540925266903926</v>
      </c>
      <c r="JO158" s="13">
        <v>19.329999999999998</v>
      </c>
      <c r="JP158" s="68">
        <f t="shared" si="785"/>
        <v>-2.5799793601651556E-3</v>
      </c>
      <c r="JQ158" s="68">
        <f t="shared" si="970"/>
        <v>-5.7066052548875356E-3</v>
      </c>
      <c r="JR158" s="68">
        <f t="shared" si="786"/>
        <v>-0.3477307238063102</v>
      </c>
      <c r="JS158" s="68"/>
      <c r="JT158" s="15">
        <f t="shared" si="787"/>
        <v>0.89695780176643758</v>
      </c>
      <c r="JV158" s="13">
        <v>2.2599999999999998</v>
      </c>
      <c r="JW158" s="68">
        <f t="shared" si="788"/>
        <v>8.9285714285712373E-3</v>
      </c>
      <c r="JX158" s="68">
        <f t="shared" si="971"/>
        <v>5.8019455338488568E-3</v>
      </c>
      <c r="JY158" s="68">
        <f t="shared" si="789"/>
        <v>-0.10671936758893281</v>
      </c>
      <c r="JZ158" s="68"/>
      <c r="KA158" s="15">
        <f t="shared" si="790"/>
        <v>0.25555555555555542</v>
      </c>
      <c r="KC158" s="13">
        <v>18.059999999999999</v>
      </c>
      <c r="KD158" s="68">
        <f t="shared" si="791"/>
        <v>-2.8509951586874725E-2</v>
      </c>
      <c r="KE158" s="68">
        <f t="shared" si="972"/>
        <v>-3.1636577481597102E-2</v>
      </c>
      <c r="KF158" s="68">
        <f t="shared" si="792"/>
        <v>-7.2895277207392278E-2</v>
      </c>
      <c r="KG158" s="68"/>
      <c r="KH158" s="15">
        <f t="shared" si="793"/>
        <v>-0.1857529305680794</v>
      </c>
      <c r="KI158" s="18"/>
      <c r="KJ158" s="13">
        <v>117.34</v>
      </c>
      <c r="KK158" s="68">
        <f t="shared" si="794"/>
        <v>6.3922386435760245E-2</v>
      </c>
      <c r="KL158" s="68">
        <f t="shared" si="973"/>
        <v>6.0795760541037865E-2</v>
      </c>
      <c r="KM158" s="68">
        <f t="shared" si="795"/>
        <v>4.5611374407582943</v>
      </c>
      <c r="KN158" s="68"/>
      <c r="KO158" s="15">
        <f t="shared" si="796"/>
        <v>0.74587115012646954</v>
      </c>
      <c r="KQ158" s="13">
        <v>1.69</v>
      </c>
      <c r="KR158" s="68">
        <f t="shared" si="797"/>
        <v>2.4242424242424267E-2</v>
      </c>
      <c r="KS158" s="68">
        <f t="shared" si="974"/>
        <v>2.1115798347701886E-2</v>
      </c>
      <c r="KT158" s="68">
        <f t="shared" si="798"/>
        <v>-0.35496183206106874</v>
      </c>
      <c r="KU158" s="68"/>
      <c r="KV158" s="15">
        <f t="shared" si="799"/>
        <v>0.6732673267326732</v>
      </c>
      <c r="KW158" s="18"/>
      <c r="KX158" s="13">
        <v>62.9</v>
      </c>
      <c r="KY158" s="68">
        <f t="shared" si="800"/>
        <v>-4.9042872963139103E-3</v>
      </c>
      <c r="KZ158" s="68">
        <f t="shared" si="975"/>
        <v>-8.0309131910362899E-3</v>
      </c>
      <c r="LA158" s="68">
        <f t="shared" si="801"/>
        <v>-0.12553871819824841</v>
      </c>
      <c r="LB158" s="68"/>
      <c r="LC158" s="15">
        <f t="shared" si="802"/>
        <v>1.6528890763390973</v>
      </c>
      <c r="LD158" s="18"/>
      <c r="LE158" s="13">
        <v>51.46</v>
      </c>
      <c r="LF158" s="68">
        <f t="shared" si="803"/>
        <v>-4.6421663442940417E-3</v>
      </c>
      <c r="LG158" s="68">
        <f t="shared" si="976"/>
        <v>-7.7687922390164213E-3</v>
      </c>
      <c r="LH158" s="68">
        <f t="shared" si="804"/>
        <v>0.43622662573262638</v>
      </c>
      <c r="LI158" s="68"/>
      <c r="LJ158" s="15">
        <f t="shared" si="805"/>
        <v>0.11602689221427026</v>
      </c>
      <c r="LL158" s="13">
        <v>135.41999999999999</v>
      </c>
      <c r="LM158" s="68">
        <f t="shared" si="806"/>
        <v>6.4659977703454188E-3</v>
      </c>
      <c r="LN158" s="68">
        <f t="shared" si="977"/>
        <v>3.3393718756230388E-3</v>
      </c>
      <c r="LO158" s="68">
        <f t="shared" si="807"/>
        <v>0.54765714285714273</v>
      </c>
      <c r="LP158" s="68"/>
      <c r="LQ158" s="15">
        <f t="shared" si="808"/>
        <v>0.73149213655542766</v>
      </c>
      <c r="LS158" s="13">
        <v>18.71</v>
      </c>
      <c r="LT158" s="68">
        <f t="shared" si="809"/>
        <v>3.0286343612334839E-2</v>
      </c>
      <c r="LU158" s="68">
        <f t="shared" si="978"/>
        <v>2.7159717717612459E-2</v>
      </c>
      <c r="LV158" s="68"/>
      <c r="LW158" s="68"/>
      <c r="LX158" s="15">
        <f t="shared" si="810"/>
        <v>1.0227027027027027</v>
      </c>
      <c r="LZ158" s="13">
        <v>13.55</v>
      </c>
      <c r="MA158" s="68">
        <f t="shared" si="811"/>
        <v>-2.5880661394680045E-2</v>
      </c>
      <c r="MB158" s="68">
        <f t="shared" si="979"/>
        <v>-2.9007287289402425E-2</v>
      </c>
      <c r="MC158" s="68">
        <f t="shared" si="812"/>
        <v>-0.39101123595505616</v>
      </c>
      <c r="MD158" s="68"/>
      <c r="ME158" s="15">
        <f t="shared" si="813"/>
        <v>5.1928783382789523E-3</v>
      </c>
      <c r="MG158" s="13">
        <v>83.1</v>
      </c>
      <c r="MH158" s="68">
        <f t="shared" si="814"/>
        <v>-1.4935988620199207E-2</v>
      </c>
      <c r="MI158" s="68">
        <f t="shared" si="980"/>
        <v>-1.8062614514921586E-2</v>
      </c>
      <c r="MJ158" s="68">
        <f t="shared" si="815"/>
        <v>10.199460916442048</v>
      </c>
      <c r="MK158" s="68"/>
      <c r="ML158" s="15">
        <f t="shared" si="816"/>
        <v>2.9142722562411678</v>
      </c>
      <c r="MN158" s="13">
        <v>179.74</v>
      </c>
      <c r="MO158" s="68">
        <f t="shared" si="817"/>
        <v>-1.2091898428053142E-2</v>
      </c>
      <c r="MP158" s="68">
        <f t="shared" si="981"/>
        <v>-1.5218524322775522E-2</v>
      </c>
      <c r="MQ158" s="68">
        <f t="shared" si="818"/>
        <v>0.42764098490865765</v>
      </c>
      <c r="MR158" s="68"/>
      <c r="MS158" s="15">
        <f t="shared" si="819"/>
        <v>0.61360983930334867</v>
      </c>
      <c r="MU158" s="13">
        <v>17.260000000000002</v>
      </c>
      <c r="MV158" s="68">
        <f t="shared" si="820"/>
        <v>3.4772182254196753E-2</v>
      </c>
      <c r="MW158" s="68">
        <f t="shared" si="982"/>
        <v>3.1645556359474372E-2</v>
      </c>
      <c r="MX158" s="68">
        <f t="shared" si="821"/>
        <v>-0.17297556300910394</v>
      </c>
      <c r="MY158" s="68"/>
      <c r="MZ158" s="15">
        <f t="shared" si="822"/>
        <v>0.61761949390815385</v>
      </c>
      <c r="NB158" s="13">
        <v>272.27999999999997</v>
      </c>
      <c r="NC158" s="68">
        <f t="shared" si="823"/>
        <v>6.247473448236341E-4</v>
      </c>
      <c r="ND158" s="68">
        <f t="shared" si="983"/>
        <v>-2.5018785498987458E-3</v>
      </c>
      <c r="NE158" s="68">
        <f t="shared" si="824"/>
        <v>1.009891488890529</v>
      </c>
      <c r="NF158" s="68"/>
      <c r="NG158" s="15">
        <f t="shared" si="825"/>
        <v>0.63247197074165107</v>
      </c>
      <c r="NI158" s="13">
        <v>6.11</v>
      </c>
      <c r="NJ158" s="68">
        <f t="shared" si="826"/>
        <v>-6.5040650406504117E-3</v>
      </c>
      <c r="NK158" s="68">
        <f t="shared" si="984"/>
        <v>-9.6306909353727922E-3</v>
      </c>
      <c r="NL158" s="68">
        <f t="shared" si="827"/>
        <v>-0.9514886859865026</v>
      </c>
      <c r="NM158" s="68"/>
      <c r="NN158" s="15">
        <f t="shared" si="828"/>
        <v>0.24693877551020404</v>
      </c>
      <c r="NP158" s="13">
        <v>664.55</v>
      </c>
      <c r="NQ158" s="68">
        <f t="shared" si="829"/>
        <v>2.2982666789815507E-2</v>
      </c>
      <c r="NR158" s="68">
        <f t="shared" si="985"/>
        <v>1.9856040895093127E-2</v>
      </c>
      <c r="NS158" s="68">
        <f t="shared" si="830"/>
        <v>4.0632380952380949</v>
      </c>
      <c r="NT158" s="68"/>
      <c r="NU158" s="15">
        <f t="shared" si="831"/>
        <v>1.0203386738819809</v>
      </c>
      <c r="NW158" s="13">
        <v>196.09</v>
      </c>
      <c r="NX158" s="68">
        <f t="shared" si="832"/>
        <v>7.2943956439102892E-3</v>
      </c>
      <c r="NY158" s="68">
        <f t="shared" si="986"/>
        <v>4.1677697491879096E-3</v>
      </c>
      <c r="NZ158" s="68">
        <f t="shared" si="833"/>
        <v>0.11566909421939016</v>
      </c>
      <c r="OA158" s="68"/>
      <c r="OB158" s="15">
        <f t="shared" si="834"/>
        <v>3.5868991019545653E-2</v>
      </c>
      <c r="OD158" s="13">
        <v>2.5099999999999998</v>
      </c>
      <c r="OE158" s="68">
        <f t="shared" si="835"/>
        <v>-9.8619329388561546E-3</v>
      </c>
      <c r="OF158" s="68">
        <f t="shared" si="987"/>
        <v>-1.2988558833578535E-2</v>
      </c>
      <c r="OG158" s="68">
        <f t="shared" si="836"/>
        <v>-0.98887756458545673</v>
      </c>
      <c r="OH158" s="68"/>
      <c r="OI158" s="15">
        <f t="shared" si="837"/>
        <v>0.7191780821917807</v>
      </c>
      <c r="OK158" s="13">
        <v>232.39</v>
      </c>
      <c r="OL158" s="68">
        <f t="shared" si="838"/>
        <v>8.6950420954162652E-2</v>
      </c>
      <c r="OM158" s="68">
        <f t="shared" si="988"/>
        <v>8.3823795059440279E-2</v>
      </c>
      <c r="ON158" s="68">
        <f t="shared" si="839"/>
        <v>4.4744405182567721</v>
      </c>
      <c r="OO158" s="68"/>
      <c r="OP158" s="15">
        <f t="shared" si="840"/>
        <v>2.4888154931691933</v>
      </c>
      <c r="OR158" s="13">
        <v>5.25</v>
      </c>
      <c r="OS158" s="68">
        <f t="shared" si="841"/>
        <v>1.351351351351357E-2</v>
      </c>
      <c r="OT158" s="68">
        <f t="shared" si="989"/>
        <v>1.0386887618791189E-2</v>
      </c>
      <c r="OU158" s="68">
        <f t="shared" si="842"/>
        <v>-0.31818181818181818</v>
      </c>
      <c r="OV158" s="68"/>
      <c r="OW158" s="15">
        <f t="shared" si="843"/>
        <v>3.6874999999999996</v>
      </c>
      <c r="OY158" s="13">
        <v>155.75</v>
      </c>
      <c r="OZ158" s="68">
        <f t="shared" si="844"/>
        <v>-3.008577646908199E-3</v>
      </c>
      <c r="PA158" s="68">
        <f t="shared" si="990"/>
        <v>-6.1352035416305795E-3</v>
      </c>
      <c r="PB158" s="68">
        <f t="shared" si="998"/>
        <v>3.7923076923076922</v>
      </c>
      <c r="PC158" s="68"/>
      <c r="PD158" s="15">
        <f t="shared" si="845"/>
        <v>0.35966826713225669</v>
      </c>
      <c r="PE158" s="18"/>
      <c r="PF158" s="13">
        <v>276.88</v>
      </c>
      <c r="PG158" s="68">
        <f t="shared" si="846"/>
        <v>-4.7805614463893613E-3</v>
      </c>
      <c r="PH158" s="68">
        <f t="shared" si="991"/>
        <v>-7.9071873411117408E-3</v>
      </c>
      <c r="PI158" s="68">
        <f t="shared" si="847"/>
        <v>-0.2048248133256749</v>
      </c>
      <c r="PJ158" s="68"/>
      <c r="PK158" s="15">
        <f t="shared" si="848"/>
        <v>0.32396117247645007</v>
      </c>
      <c r="PM158" s="13"/>
      <c r="PN158" s="68">
        <f t="shared" si="849"/>
        <v>0</v>
      </c>
      <c r="PO158" s="68">
        <f t="shared" si="850"/>
        <v>-3.12662589472238E-3</v>
      </c>
      <c r="PP158" s="68">
        <f t="shared" si="851"/>
        <v>0</v>
      </c>
      <c r="PQ158" s="68"/>
      <c r="PR158" s="15">
        <f t="shared" si="852"/>
        <v>0</v>
      </c>
      <c r="PT158" s="13">
        <v>9.68</v>
      </c>
      <c r="PU158" s="68">
        <f t="shared" si="853"/>
        <v>-2.4193548387096794E-2</v>
      </c>
      <c r="PV158" s="68">
        <f t="shared" si="992"/>
        <v>-2.7320174281819175E-2</v>
      </c>
      <c r="PW158" s="68">
        <f t="shared" si="854"/>
        <v>0.11009174311926594</v>
      </c>
      <c r="PX158" s="68"/>
      <c r="PY158" s="15">
        <f t="shared" si="855"/>
        <v>0.88693957115009747</v>
      </c>
      <c r="QA158" s="13">
        <v>269.7</v>
      </c>
      <c r="QB158" s="68">
        <f t="shared" si="856"/>
        <v>2.4159078238244831E-3</v>
      </c>
      <c r="QC158" s="68">
        <f t="shared" si="993"/>
        <v>-7.1071807089789687E-4</v>
      </c>
      <c r="QD158" s="68">
        <f t="shared" si="857"/>
        <v>-0.20062835294466344</v>
      </c>
      <c r="QE158" s="68"/>
      <c r="QF158" s="15">
        <f t="shared" si="858"/>
        <v>0.40659226035256063</v>
      </c>
      <c r="QH158" s="13">
        <v>1.6579999999999999</v>
      </c>
      <c r="QI158" s="68">
        <f t="shared" si="859"/>
        <v>6.0679611650485497E-3</v>
      </c>
      <c r="QJ158" s="68">
        <f t="shared" si="994"/>
        <v>2.9413352703261697E-3</v>
      </c>
      <c r="QK158" s="68">
        <f t="shared" si="860"/>
        <v>-0.33944223107569721</v>
      </c>
      <c r="QL158" s="68"/>
      <c r="QM158" s="15">
        <f t="shared" si="861"/>
        <v>0.27538461538461528</v>
      </c>
      <c r="QO158" s="13">
        <v>13.45</v>
      </c>
      <c r="QP158" s="68">
        <f t="shared" si="862"/>
        <v>-4.8124557678697909E-2</v>
      </c>
      <c r="QQ158" s="68">
        <f t="shared" si="995"/>
        <v>-5.1251183573420289E-2</v>
      </c>
      <c r="QR158" s="68">
        <f t="shared" si="863"/>
        <v>-0.98360515858504594</v>
      </c>
      <c r="QS158" s="68"/>
      <c r="QT158" s="15">
        <f t="shared" si="864"/>
        <v>0.17160278745644589</v>
      </c>
      <c r="QV158" s="13">
        <v>2.83</v>
      </c>
      <c r="QW158" s="68">
        <f t="shared" si="865"/>
        <v>1.4336917562724026E-2</v>
      </c>
      <c r="QX158" s="68">
        <f t="shared" si="996"/>
        <v>1.1210291668001646E-2</v>
      </c>
      <c r="QY158" s="68">
        <f t="shared" si="866"/>
        <v>-0.19830028328611893</v>
      </c>
      <c r="QZ158" s="68"/>
      <c r="RA158" s="15">
        <f t="shared" si="867"/>
        <v>0.1565181855333061</v>
      </c>
      <c r="RC158" s="13">
        <v>43.21</v>
      </c>
      <c r="RD158" s="68">
        <f t="shared" si="868"/>
        <v>-1.4595210946408222E-2</v>
      </c>
      <c r="RE158" s="68">
        <f t="shared" si="997"/>
        <v>-1.77218368411306E-2</v>
      </c>
      <c r="RF158" s="68">
        <f t="shared" si="869"/>
        <v>-6.6537049038669221E-2</v>
      </c>
      <c r="RG158" s="68"/>
      <c r="RH158" s="15">
        <f t="shared" si="870"/>
        <v>0.74585858585858589</v>
      </c>
      <c r="RJ158" s="13">
        <v>231.37</v>
      </c>
      <c r="RK158" s="68">
        <f t="shared" si="871"/>
        <v>-4.7317933496795039E-3</v>
      </c>
      <c r="RL158" s="68">
        <f t="shared" si="872"/>
        <v>-7.8584192444018843E-3</v>
      </c>
      <c r="RM158" s="68">
        <f t="shared" si="873"/>
        <v>7.3244271268206651E-2</v>
      </c>
      <c r="RN158" s="68"/>
      <c r="RO158" s="15">
        <f t="shared" si="874"/>
        <v>0.17613867425782842</v>
      </c>
      <c r="RQ158" s="13">
        <v>16.5</v>
      </c>
      <c r="RR158" s="68">
        <f t="shared" si="875"/>
        <v>-4.125508425334113E-2</v>
      </c>
      <c r="RS158" s="68">
        <f t="shared" si="876"/>
        <v>-4.4381710148063511E-2</v>
      </c>
      <c r="RT158" s="68">
        <f t="shared" si="877"/>
        <v>0.1270491803278688</v>
      </c>
      <c r="RU158" s="68"/>
      <c r="RV158" s="15">
        <f t="shared" si="878"/>
        <v>-0.20825335892514396</v>
      </c>
      <c r="RX158" s="13">
        <v>179.54</v>
      </c>
      <c r="RY158" s="68">
        <f t="shared" si="879"/>
        <v>3.6186298839960648E-2</v>
      </c>
      <c r="RZ158" s="68">
        <f t="shared" si="880"/>
        <v>3.3059672945238268E-2</v>
      </c>
      <c r="SA158" s="68">
        <f t="shared" si="881"/>
        <v>0.34931609800090174</v>
      </c>
      <c r="SB158" s="68"/>
      <c r="SC158" s="15">
        <f t="shared" si="882"/>
        <v>1.3739256908634141</v>
      </c>
      <c r="SE158" s="13">
        <v>15.99</v>
      </c>
      <c r="SF158" s="68">
        <f t="shared" si="883"/>
        <v>-2.9143897996356933E-2</v>
      </c>
      <c r="SG158" s="68">
        <f t="shared" si="884"/>
        <v>-3.227052389107931E-2</v>
      </c>
      <c r="SH158" s="68">
        <f t="shared" si="885"/>
        <v>0.2792</v>
      </c>
      <c r="SI158" s="68"/>
      <c r="SJ158" s="15">
        <f t="shared" si="886"/>
        <v>4.7837483617300162E-2</v>
      </c>
      <c r="SL158" s="13">
        <v>1.26</v>
      </c>
      <c r="SM158" s="68">
        <f t="shared" si="887"/>
        <v>-3.8167938931297746E-2</v>
      </c>
      <c r="SN158" s="68">
        <f t="shared" si="888"/>
        <v>-4.1294564826020126E-2</v>
      </c>
      <c r="SO158" s="68">
        <f t="shared" si="889"/>
        <v>-0.11267605633802812</v>
      </c>
      <c r="SP158" s="68"/>
      <c r="SQ158" s="15">
        <f t="shared" si="890"/>
        <v>0.24752475247524752</v>
      </c>
      <c r="SS158" s="13">
        <v>17.579999999999998</v>
      </c>
      <c r="ST158" s="68">
        <f t="shared" si="891"/>
        <v>-3.9344262295082096E-2</v>
      </c>
      <c r="SU158" s="68">
        <f t="shared" si="892"/>
        <v>-4.2470888189804476E-2</v>
      </c>
      <c r="SV158" s="68">
        <f t="shared" si="893"/>
        <v>8.9219330855018444E-2</v>
      </c>
      <c r="SW158" s="68"/>
      <c r="SX158" s="15">
        <f t="shared" si="894"/>
        <v>1.0928571428571425</v>
      </c>
      <c r="SZ158" s="13">
        <v>67.510000000000005</v>
      </c>
      <c r="TA158" s="68">
        <f t="shared" si="895"/>
        <v>-1.2867378271677079E-2</v>
      </c>
      <c r="TB158" s="68">
        <f t="shared" si="896"/>
        <v>-1.5994004166399459E-2</v>
      </c>
      <c r="TC158" s="68">
        <f t="shared" si="897"/>
        <v>0.6722813970770376</v>
      </c>
      <c r="TD158" s="68"/>
      <c r="TE158" s="15">
        <f t="shared" si="898"/>
        <v>3.3275641025641027</v>
      </c>
      <c r="TG158" s="417">
        <v>0.22900000000000001</v>
      </c>
      <c r="TH158" s="68">
        <f t="shared" si="899"/>
        <v>4.3859649122807058E-3</v>
      </c>
      <c r="TI158" s="68">
        <f t="shared" si="900"/>
        <v>1.2593390175583258E-3</v>
      </c>
      <c r="TJ158" s="68">
        <f t="shared" si="901"/>
        <v>4.0909090909090944E-2</v>
      </c>
      <c r="TK158" s="68"/>
      <c r="TL158" s="15">
        <f t="shared" si="902"/>
        <v>0.35103244837758107</v>
      </c>
      <c r="TN158" s="13">
        <v>90.98</v>
      </c>
      <c r="TO158" s="68">
        <f t="shared" si="903"/>
        <v>-1.7812803627334464E-2</v>
      </c>
      <c r="TP158" s="68">
        <f t="shared" si="904"/>
        <v>-2.0939429522056845E-2</v>
      </c>
      <c r="TQ158" s="68">
        <f t="shared" si="905"/>
        <v>0.32611341490966611</v>
      </c>
      <c r="TR158" s="68"/>
      <c r="TS158" s="15">
        <f t="shared" si="906"/>
        <v>2.0581512605042018</v>
      </c>
      <c r="TU158" s="417">
        <v>3.25</v>
      </c>
      <c r="TV158" s="68">
        <f t="shared" si="907"/>
        <v>2.2012578616352151E-2</v>
      </c>
      <c r="TW158" s="68">
        <f t="shared" si="908"/>
        <v>1.8885952721629771E-2</v>
      </c>
      <c r="TX158" s="68">
        <f t="shared" si="909"/>
        <v>-0.2630385487528345</v>
      </c>
      <c r="TY158" s="68"/>
      <c r="TZ158" s="15">
        <f t="shared" si="910"/>
        <v>0.90058479532163749</v>
      </c>
      <c r="UB158" s="13"/>
      <c r="UC158" s="68">
        <f t="shared" si="911"/>
        <v>0</v>
      </c>
      <c r="UD158" s="68">
        <f t="shared" si="912"/>
        <v>-3.12662589472238E-3</v>
      </c>
      <c r="UE158" s="68">
        <f t="shared" si="913"/>
        <v>0</v>
      </c>
      <c r="UF158" s="68"/>
      <c r="UG158" s="15">
        <f t="shared" si="914"/>
        <v>0</v>
      </c>
      <c r="UI158" s="417"/>
      <c r="UJ158" s="68">
        <f t="shared" si="915"/>
        <v>0</v>
      </c>
      <c r="UK158" s="68">
        <f t="shared" si="916"/>
        <v>-3.12662589472238E-3</v>
      </c>
      <c r="UL158" s="68">
        <f t="shared" si="917"/>
        <v>0</v>
      </c>
      <c r="UM158" s="68"/>
      <c r="UN158" s="15">
        <f t="shared" si="918"/>
        <v>0</v>
      </c>
      <c r="UP158" s="417"/>
      <c r="UQ158" s="68">
        <f t="shared" si="919"/>
        <v>0</v>
      </c>
      <c r="UR158" s="68">
        <f t="shared" si="920"/>
        <v>-3.12662589472238E-3</v>
      </c>
      <c r="US158" s="68">
        <f t="shared" si="921"/>
        <v>0</v>
      </c>
      <c r="UT158" s="68"/>
      <c r="UU158" s="15">
        <f t="shared" si="922"/>
        <v>0</v>
      </c>
      <c r="UW158" s="417"/>
      <c r="UX158" s="68">
        <f t="shared" si="923"/>
        <v>0</v>
      </c>
      <c r="UY158" s="68">
        <f t="shared" si="924"/>
        <v>-3.12662589472238E-3</v>
      </c>
      <c r="UZ158" s="68">
        <f t="shared" si="925"/>
        <v>0</v>
      </c>
      <c r="VA158" s="68"/>
      <c r="VB158" s="15">
        <f t="shared" si="926"/>
        <v>0</v>
      </c>
      <c r="VD158" s="417"/>
      <c r="VE158" s="68">
        <f t="shared" si="927"/>
        <v>0</v>
      </c>
      <c r="VF158" s="68">
        <f t="shared" si="928"/>
        <v>-3.12662589472238E-3</v>
      </c>
      <c r="VG158" s="68">
        <f t="shared" si="929"/>
        <v>0</v>
      </c>
      <c r="VH158" s="68"/>
      <c r="VI158" s="15">
        <f t="shared" si="930"/>
        <v>0</v>
      </c>
      <c r="VM158" s="21">
        <f t="shared" si="931"/>
        <v>5.9350569687768801E-3</v>
      </c>
      <c r="VN158" s="49"/>
      <c r="VO158" s="21">
        <f t="shared" si="932"/>
        <v>1.2603879016644139</v>
      </c>
      <c r="VP158" s="14"/>
      <c r="VQ158" s="21">
        <f t="shared" si="933"/>
        <v>0.67831351409043372</v>
      </c>
    </row>
    <row r="159" spans="1:589" x14ac:dyDescent="0.2">
      <c r="A159" s="127">
        <v>45876</v>
      </c>
      <c r="B159" s="4">
        <f t="shared" si="666"/>
        <v>45876</v>
      </c>
      <c r="C159" s="13">
        <v>43968.639999999999</v>
      </c>
      <c r="D159" s="138">
        <f t="shared" si="667"/>
        <v>-224.4800000000032</v>
      </c>
      <c r="E159" s="68">
        <f t="shared" si="668"/>
        <v>-5.0795236905654814E-3</v>
      </c>
      <c r="F159" s="15">
        <f t="shared" si="669"/>
        <v>3.3480928784215533E-2</v>
      </c>
      <c r="G159" s="13">
        <v>6340</v>
      </c>
      <c r="H159" s="138">
        <f t="shared" si="670"/>
        <v>-5.0600000000004002</v>
      </c>
      <c r="I159" s="68">
        <f t="shared" si="671"/>
        <v>-7.9747078829836126E-4</v>
      </c>
      <c r="J159" s="15">
        <f t="shared" si="672"/>
        <v>7.7932477901534083E-2</v>
      </c>
      <c r="K159" s="13">
        <v>21242.7</v>
      </c>
      <c r="L159" s="138">
        <f t="shared" si="673"/>
        <v>73.280000000002474</v>
      </c>
      <c r="M159" s="68">
        <f t="shared" si="674"/>
        <v>3.4615969639226053E-3</v>
      </c>
      <c r="N159" s="15">
        <f t="shared" si="675"/>
        <v>0.10004303293650854</v>
      </c>
      <c r="O159" s="13">
        <v>2214.7199999999998</v>
      </c>
      <c r="P159" s="138">
        <f t="shared" si="676"/>
        <v>-6.5700000000001637</v>
      </c>
      <c r="Q159" s="68">
        <f t="shared" si="677"/>
        <v>-2.9577407722540341E-3</v>
      </c>
      <c r="R159" s="15">
        <f t="shared" si="678"/>
        <v>-6.9232700792768477E-3</v>
      </c>
      <c r="S159" s="18">
        <f t="shared" si="679"/>
        <v>-1.0261538211335432E-3</v>
      </c>
      <c r="T159" s="121">
        <f t="shared" si="680"/>
        <v>269.65404142805198</v>
      </c>
      <c r="U159" s="121">
        <f t="shared" si="681"/>
        <v>269.65404142805198</v>
      </c>
      <c r="V159" s="134">
        <f t="shared" si="682"/>
        <v>-7.6051033028979058E-4</v>
      </c>
      <c r="W159" s="21">
        <f t="shared" si="934"/>
        <v>4.2263930715516936E-2</v>
      </c>
      <c r="X159" s="18">
        <f t="shared" si="683"/>
        <v>-1.3432845717988179E-3</v>
      </c>
      <c r="Y159" s="428">
        <f>142164.98-38687.05</f>
        <v>103477.93000000001</v>
      </c>
      <c r="Z159" s="15">
        <v>1.9999999999999999E-6</v>
      </c>
      <c r="AA159" s="21">
        <f t="shared" si="684"/>
        <v>7.6251033028979062E-4</v>
      </c>
      <c r="AC159" s="13">
        <v>248.71</v>
      </c>
      <c r="AD159" s="68">
        <f t="shared" si="685"/>
        <v>1.7319155791848189E-3</v>
      </c>
      <c r="AE159" s="68">
        <f t="shared" si="935"/>
        <v>2.4924259094746097E-3</v>
      </c>
      <c r="AF159" s="68">
        <f t="shared" si="686"/>
        <v>0.50943739758451168</v>
      </c>
      <c r="AG159" s="68"/>
      <c r="AH159" s="15">
        <f t="shared" si="687"/>
        <v>9.4818858123872085E-2</v>
      </c>
      <c r="AJ159" s="13">
        <v>23.89</v>
      </c>
      <c r="AK159" s="68">
        <f t="shared" si="688"/>
        <v>-5.4121565362197756E-3</v>
      </c>
      <c r="AL159" s="68">
        <f t="shared" si="936"/>
        <v>-4.6516462059299855E-3</v>
      </c>
      <c r="AM159" s="68">
        <f t="shared" si="689"/>
        <v>0.28440860215053759</v>
      </c>
      <c r="AN159" s="68"/>
      <c r="AO159" s="15">
        <f t="shared" si="690"/>
        <v>0.13599619591060386</v>
      </c>
      <c r="AQ159" s="13">
        <v>23.41</v>
      </c>
      <c r="AR159" s="68">
        <f t="shared" si="691"/>
        <v>5.5841924398624997E-3</v>
      </c>
      <c r="AS159" s="68">
        <f t="shared" si="937"/>
        <v>6.3447027701522898E-3</v>
      </c>
      <c r="AT159" s="68">
        <f t="shared" si="692"/>
        <v>0.35552982049797338</v>
      </c>
      <c r="AU159" s="68"/>
      <c r="AV159" s="15">
        <f t="shared" si="693"/>
        <v>9.0358639962738768E-2</v>
      </c>
      <c r="AX159" s="13">
        <v>220.34</v>
      </c>
      <c r="AY159" s="68">
        <f t="shared" si="694"/>
        <v>-7.7094009341974288E-4</v>
      </c>
      <c r="AZ159" s="68">
        <f t="shared" si="938"/>
        <v>-1.0429763129952301E-5</v>
      </c>
      <c r="BA159" s="68">
        <f t="shared" si="695"/>
        <v>0.64310216256524988</v>
      </c>
      <c r="BB159" s="68"/>
      <c r="BC159" s="15">
        <f t="shared" si="696"/>
        <v>7.9093001616141856E-2</v>
      </c>
      <c r="BE159" s="13">
        <v>80.069999999999993</v>
      </c>
      <c r="BF159" s="68">
        <f t="shared" si="697"/>
        <v>-7.4878322725573793E-4</v>
      </c>
      <c r="BG159" s="68">
        <f t="shared" si="939"/>
        <v>1.1727103034052649E-5</v>
      </c>
      <c r="BH159" s="68"/>
      <c r="BI159" s="68"/>
      <c r="BJ159" s="15">
        <f t="shared" si="698"/>
        <v>8.687389710872799E-2</v>
      </c>
      <c r="BL159" s="13">
        <v>76.13</v>
      </c>
      <c r="BM159" s="68">
        <f t="shared" si="699"/>
        <v>1.4469876348329313E-3</v>
      </c>
      <c r="BN159" s="68">
        <f t="shared" si="940"/>
        <v>2.2074979651227219E-3</v>
      </c>
      <c r="BO159" s="68">
        <f t="shared" si="700"/>
        <v>0.28208150892556405</v>
      </c>
      <c r="BP159" s="68"/>
      <c r="BQ159" s="15">
        <f t="shared" si="701"/>
        <v>0.1470543920445983</v>
      </c>
      <c r="BS159" s="13">
        <v>44.32</v>
      </c>
      <c r="BT159" s="68">
        <f t="shared" si="702"/>
        <v>3.8505096262741044E-3</v>
      </c>
      <c r="BU159" s="68">
        <f t="shared" si="941"/>
        <v>4.611019956563895E-3</v>
      </c>
      <c r="BV159" s="68">
        <f t="shared" si="703"/>
        <v>0.1894793344068707</v>
      </c>
      <c r="BW159" s="68"/>
      <c r="BX159" s="15">
        <f t="shared" si="704"/>
        <v>0.15869281045751635</v>
      </c>
      <c r="BZ159" s="13"/>
      <c r="CA159" s="68">
        <f t="shared" si="705"/>
        <v>0</v>
      </c>
      <c r="CB159" s="68">
        <f t="shared" si="942"/>
        <v>0</v>
      </c>
      <c r="CC159" s="68">
        <f t="shared" si="706"/>
        <v>0</v>
      </c>
      <c r="CD159" s="68"/>
      <c r="CE159" s="15">
        <f t="shared" si="707"/>
        <v>0</v>
      </c>
      <c r="CG159" s="13">
        <v>29.49</v>
      </c>
      <c r="CH159" s="68">
        <f t="shared" si="708"/>
        <v>-3.716216216216317E-3</v>
      </c>
      <c r="CI159" s="68">
        <f t="shared" si="943"/>
        <v>-2.9557058859265265E-3</v>
      </c>
      <c r="CJ159" s="68">
        <f t="shared" si="709"/>
        <v>-2.4478994376447304E-2</v>
      </c>
      <c r="CK159" s="68"/>
      <c r="CL159" s="15">
        <f t="shared" si="710"/>
        <v>-0.14173457508731085</v>
      </c>
      <c r="CN159" s="13">
        <v>33.200000000000003</v>
      </c>
      <c r="CO159" s="68">
        <f t="shared" si="711"/>
        <v>-7.177033492822814E-3</v>
      </c>
      <c r="CP159" s="68">
        <f t="shared" si="944"/>
        <v>-6.4165231625330239E-3</v>
      </c>
      <c r="CQ159" s="68">
        <f t="shared" si="712"/>
        <v>5.9349074664964994E-2</v>
      </c>
      <c r="CR159" s="68"/>
      <c r="CS159" s="15">
        <f t="shared" si="713"/>
        <v>-8.0669256050193011E-3</v>
      </c>
      <c r="CU159" s="13">
        <v>37.729999999999997</v>
      </c>
      <c r="CV159" s="68">
        <f t="shared" si="714"/>
        <v>7.9575596816960285E-4</v>
      </c>
      <c r="CW159" s="68">
        <f t="shared" si="945"/>
        <v>1.5562662984593934E-3</v>
      </c>
      <c r="CX159" s="68">
        <f t="shared" si="715"/>
        <v>0.17356143079315703</v>
      </c>
      <c r="CY159" s="68"/>
      <c r="CZ159" s="15">
        <f t="shared" si="716"/>
        <v>1.2070815450643662E-2</v>
      </c>
      <c r="DB159" s="13">
        <v>20.239999999999998</v>
      </c>
      <c r="DC159" s="68">
        <f t="shared" si="717"/>
        <v>-9.8716683119462619E-4</v>
      </c>
      <c r="DD159" s="68">
        <f t="shared" si="946"/>
        <v>-2.2665650090483561E-4</v>
      </c>
      <c r="DE159" s="68">
        <f t="shared" si="718"/>
        <v>-7.4531321444901807E-2</v>
      </c>
      <c r="DF159" s="68"/>
      <c r="DG159" s="15">
        <f t="shared" si="719"/>
        <v>-5.8939096267191064E-3</v>
      </c>
      <c r="DI159" s="13">
        <v>50.22</v>
      </c>
      <c r="DJ159" s="68">
        <f t="shared" si="720"/>
        <v>1.0666130006037455E-2</v>
      </c>
      <c r="DK159" s="68">
        <f t="shared" si="947"/>
        <v>1.1426640336327246E-2</v>
      </c>
      <c r="DL159" s="68">
        <f t="shared" si="721"/>
        <v>0.13748584371460928</v>
      </c>
      <c r="DM159" s="68"/>
      <c r="DN159" s="15">
        <f t="shared" si="722"/>
        <v>0.19117647058823536</v>
      </c>
      <c r="DP159" s="13">
        <v>43.85</v>
      </c>
      <c r="DQ159" s="68">
        <f t="shared" si="723"/>
        <v>1.1534025374855825E-2</v>
      </c>
      <c r="DR159" s="68">
        <f t="shared" si="948"/>
        <v>1.2294535705145616E-2</v>
      </c>
      <c r="DS159" s="68"/>
      <c r="DT159" s="68"/>
      <c r="DU159" s="15">
        <f t="shared" si="724"/>
        <v>0.15152310924369758</v>
      </c>
      <c r="DV159" s="18"/>
      <c r="DW159" s="13">
        <v>37.33</v>
      </c>
      <c r="DX159" s="68">
        <f t="shared" si="725"/>
        <v>6.7421790722761599E-3</v>
      </c>
      <c r="DY159" s="68">
        <f t="shared" si="949"/>
        <v>7.5026894025659509E-3</v>
      </c>
      <c r="DZ159" s="68">
        <f t="shared" si="726"/>
        <v>0.99199573105656358</v>
      </c>
      <c r="EA159" s="68"/>
      <c r="EB159" s="15">
        <f t="shared" si="727"/>
        <v>0.11532715864953688</v>
      </c>
      <c r="ED159" s="13">
        <v>40.299999999999997</v>
      </c>
      <c r="EE159" s="68">
        <f t="shared" si="728"/>
        <v>2.7369992535456441E-3</v>
      </c>
      <c r="EF159" s="68">
        <f t="shared" si="950"/>
        <v>3.4975095838354346E-3</v>
      </c>
      <c r="EG159" s="68">
        <f t="shared" si="729"/>
        <v>0.91631003328578198</v>
      </c>
      <c r="EH159" s="68"/>
      <c r="EI159" s="15">
        <f t="shared" si="730"/>
        <v>9.2733188720173387E-2</v>
      </c>
      <c r="EK159" s="13">
        <v>131.22</v>
      </c>
      <c r="EL159" s="68">
        <f t="shared" si="731"/>
        <v>-1.0033949453036683E-2</v>
      </c>
      <c r="EM159" s="68">
        <f t="shared" si="951"/>
        <v>-9.2734391227468922E-3</v>
      </c>
      <c r="EN159" s="68">
        <f t="shared" si="732"/>
        <v>1.0331577316392933</v>
      </c>
      <c r="EO159" s="68"/>
      <c r="EP159" s="15">
        <f t="shared" si="733"/>
        <v>0.17897574123989221</v>
      </c>
      <c r="ER159" s="13">
        <v>40.07</v>
      </c>
      <c r="ES159" s="68">
        <f t="shared" si="734"/>
        <v>3.003754693366644E-3</v>
      </c>
      <c r="ET159" s="68">
        <f t="shared" si="952"/>
        <v>3.7642650236564346E-3</v>
      </c>
      <c r="EU159" s="68">
        <f t="shared" si="735"/>
        <v>0.14780865081638511</v>
      </c>
      <c r="EV159" s="68"/>
      <c r="EW159" s="15">
        <f t="shared" si="736"/>
        <v>3.0341990228850597E-2</v>
      </c>
      <c r="EY159" s="13">
        <v>41.95</v>
      </c>
      <c r="EZ159" s="68">
        <f t="shared" si="737"/>
        <v>1.0113171201541095E-2</v>
      </c>
      <c r="FA159" s="68">
        <f t="shared" si="953"/>
        <v>1.0873681531830886E-2</v>
      </c>
      <c r="FB159" s="68"/>
      <c r="FC159" s="68"/>
      <c r="FD159" s="15">
        <f t="shared" si="738"/>
        <v>0.70667209113100105</v>
      </c>
      <c r="FF159" s="13">
        <v>57.45</v>
      </c>
      <c r="FG159" s="68">
        <f t="shared" si="739"/>
        <v>-4.6777546777546086E-3</v>
      </c>
      <c r="FH159" s="68">
        <f t="shared" si="954"/>
        <v>-3.9172443474648176E-3</v>
      </c>
      <c r="FI159" s="68">
        <f t="shared" si="740"/>
        <v>-2.7589708869329647E-2</v>
      </c>
      <c r="FJ159" s="68"/>
      <c r="FK159" s="15">
        <f t="shared" si="741"/>
        <v>1.1621764395140054E-2</v>
      </c>
      <c r="FM159" s="13">
        <v>201.06</v>
      </c>
      <c r="FN159" s="68">
        <f t="shared" si="742"/>
        <v>-6.963994665876409E-3</v>
      </c>
      <c r="FO159" s="68">
        <f t="shared" si="955"/>
        <v>-6.203484335586618E-3</v>
      </c>
      <c r="FP159" s="68">
        <f t="shared" si="743"/>
        <v>0.72910216718266252</v>
      </c>
      <c r="FQ159" s="68"/>
      <c r="FR159" s="15">
        <f t="shared" si="744"/>
        <v>0.10679290983155348</v>
      </c>
      <c r="FT159" s="13">
        <v>90</v>
      </c>
      <c r="FU159" s="68">
        <f t="shared" si="745"/>
        <v>-8.9197224975223234E-3</v>
      </c>
      <c r="FV159" s="68">
        <f t="shared" si="956"/>
        <v>-8.1592121672325324E-3</v>
      </c>
      <c r="FW159" s="68">
        <f t="shared" si="746"/>
        <v>2.2378734522321923E-2</v>
      </c>
      <c r="FX159" s="68"/>
      <c r="FY159" s="15">
        <f t="shared" si="747"/>
        <v>-1.9960079840320114E-3</v>
      </c>
      <c r="GA159" s="13">
        <v>18.22</v>
      </c>
      <c r="GB159" s="68">
        <f t="shared" si="748"/>
        <v>3.8567493112947816E-3</v>
      </c>
      <c r="GC159" s="68">
        <f t="shared" si="957"/>
        <v>4.6172596415845722E-3</v>
      </c>
      <c r="GD159" s="68"/>
      <c r="GE159" s="68"/>
      <c r="GF159" s="15">
        <f t="shared" si="749"/>
        <v>4.5324153757888647E-2</v>
      </c>
      <c r="GG159" s="18"/>
      <c r="GH159" s="13">
        <v>19.38</v>
      </c>
      <c r="GI159" s="68">
        <f t="shared" si="750"/>
        <v>-3.0864197530865367E-3</v>
      </c>
      <c r="GJ159" s="68">
        <f t="shared" si="958"/>
        <v>-2.3259094227967461E-3</v>
      </c>
      <c r="GK159" s="68">
        <f t="shared" si="751"/>
        <v>8.3246618106139515E-3</v>
      </c>
      <c r="GL159" s="68"/>
      <c r="GM159" s="15">
        <f t="shared" si="752"/>
        <v>2.5396825396825421E-2</v>
      </c>
      <c r="GO159" s="13">
        <v>24.98</v>
      </c>
      <c r="GP159" s="68">
        <f t="shared" si="753"/>
        <v>-7.1542130365659668E-3</v>
      </c>
      <c r="GQ159" s="68">
        <f t="shared" si="959"/>
        <v>-6.3937027062761758E-3</v>
      </c>
      <c r="GR159" s="68"/>
      <c r="GS159" s="68"/>
      <c r="GT159" s="15">
        <f t="shared" si="754"/>
        <v>-8.3302752293577961E-2</v>
      </c>
      <c r="GV159" s="13">
        <v>16.579999999999998</v>
      </c>
      <c r="GW159" s="68">
        <f t="shared" si="755"/>
        <v>6.0679611650484144E-3</v>
      </c>
      <c r="GX159" s="68">
        <f t="shared" si="960"/>
        <v>6.8284714953382054E-3</v>
      </c>
      <c r="GY159" s="68">
        <f t="shared" si="756"/>
        <v>0.3991561181434598</v>
      </c>
      <c r="GZ159" s="68"/>
      <c r="HA159" s="15">
        <f t="shared" si="757"/>
        <v>0.20845481049562664</v>
      </c>
      <c r="HD159" s="13">
        <v>322.27</v>
      </c>
      <c r="HE159" s="68">
        <f t="shared" si="758"/>
        <v>7.3770748022880077E-3</v>
      </c>
      <c r="HF159" s="68">
        <f t="shared" si="961"/>
        <v>8.1375851325777987E-3</v>
      </c>
      <c r="HG159" s="68">
        <f t="shared" si="759"/>
        <v>0.81040390989270261</v>
      </c>
      <c r="HH159" s="68"/>
      <c r="HI159" s="15">
        <f t="shared" si="760"/>
        <v>-0.2019859350237718</v>
      </c>
      <c r="HK159" s="13">
        <v>59.08</v>
      </c>
      <c r="HL159" s="68">
        <f t="shared" si="761"/>
        <v>2.5453928389614555E-3</v>
      </c>
      <c r="HM159" s="68">
        <f t="shared" si="962"/>
        <v>3.3059031692512461E-3</v>
      </c>
      <c r="HN159" s="68">
        <f t="shared" si="762"/>
        <v>22.822580645161292</v>
      </c>
      <c r="HO159" s="68"/>
      <c r="HP159" s="15">
        <f t="shared" si="763"/>
        <v>1.2395754359363156</v>
      </c>
      <c r="HR159" s="13">
        <v>105.95</v>
      </c>
      <c r="HS159" s="68">
        <f t="shared" si="764"/>
        <v>-5.2577222795981808E-3</v>
      </c>
      <c r="HT159" s="68">
        <f t="shared" si="963"/>
        <v>-4.4972119493083898E-3</v>
      </c>
      <c r="HU159" s="68">
        <f t="shared" si="765"/>
        <v>1.910714285714286</v>
      </c>
      <c r="HV159" s="68"/>
      <c r="HW159" s="15">
        <f t="shared" si="766"/>
        <v>-1.5059960955656693E-2</v>
      </c>
      <c r="HY159" s="13">
        <v>180.77</v>
      </c>
      <c r="HZ159" s="68">
        <f t="shared" si="767"/>
        <v>7.5242447887639216E-3</v>
      </c>
      <c r="IA159" s="68">
        <f t="shared" si="964"/>
        <v>8.2847551190537126E-3</v>
      </c>
      <c r="IB159" s="68">
        <f t="shared" si="768"/>
        <v>0.70698772426817758</v>
      </c>
      <c r="IC159" s="68"/>
      <c r="ID159" s="15">
        <f t="shared" si="769"/>
        <v>0.34611661329957571</v>
      </c>
      <c r="IF159" s="13">
        <v>303.76</v>
      </c>
      <c r="IG159" s="68">
        <f t="shared" si="770"/>
        <v>6.9281002419861928E-3</v>
      </c>
      <c r="IH159" s="68">
        <f t="shared" si="965"/>
        <v>7.6886105722759838E-3</v>
      </c>
      <c r="II159" s="68">
        <f t="shared" si="771"/>
        <v>0.73577142857142852</v>
      </c>
      <c r="IJ159" s="68"/>
      <c r="IK159" s="15">
        <f t="shared" si="772"/>
        <v>0.31021394064872321</v>
      </c>
      <c r="IM159" s="13">
        <v>266.45</v>
      </c>
      <c r="IN159" s="68">
        <f t="shared" si="773"/>
        <v>-3.8879958129276622E-3</v>
      </c>
      <c r="IO159" s="68">
        <f t="shared" si="966"/>
        <v>-3.1274854826378717E-3</v>
      </c>
      <c r="IP159" s="68">
        <f t="shared" si="774"/>
        <v>4.2030853348955279</v>
      </c>
      <c r="IQ159" s="68"/>
      <c r="IR159" s="15">
        <f t="shared" si="775"/>
        <v>0.42099088048637406</v>
      </c>
      <c r="IT159" s="13">
        <v>76.37</v>
      </c>
      <c r="IU159" s="68">
        <f t="shared" si="776"/>
        <v>-2.351404310907807E-3</v>
      </c>
      <c r="IV159" s="68">
        <f t="shared" si="967"/>
        <v>-1.5908939806180164E-3</v>
      </c>
      <c r="IW159" s="68">
        <f t="shared" si="777"/>
        <v>3.1846575342465755</v>
      </c>
      <c r="IX159" s="68"/>
      <c r="IY159" s="15">
        <f t="shared" si="778"/>
        <v>0.48608678731270683</v>
      </c>
      <c r="JA159" s="13">
        <v>761.83</v>
      </c>
      <c r="JB159" s="68">
        <f t="shared" si="779"/>
        <v>-1.3160792238241386E-2</v>
      </c>
      <c r="JC159" s="68">
        <f t="shared" si="968"/>
        <v>-1.2400281907951595E-2</v>
      </c>
      <c r="JD159" s="68">
        <f t="shared" si="780"/>
        <v>0.54091828478964421</v>
      </c>
      <c r="JE159" s="68"/>
      <c r="JF159" s="15">
        <f t="shared" si="781"/>
        <v>0.30113917781079752</v>
      </c>
      <c r="JH159" s="13">
        <v>520.84</v>
      </c>
      <c r="JI159" s="68">
        <f t="shared" si="782"/>
        <v>-7.8104164285442571E-3</v>
      </c>
      <c r="JJ159" s="68">
        <f t="shared" si="969"/>
        <v>-7.0499060982544669E-3</v>
      </c>
      <c r="JK159" s="68">
        <f t="shared" si="783"/>
        <v>0.28068061668592792</v>
      </c>
      <c r="JL159" s="68"/>
      <c r="JM159" s="15">
        <f t="shared" si="784"/>
        <v>0.235682087781732</v>
      </c>
      <c r="JO159" s="13">
        <v>22.56</v>
      </c>
      <c r="JP159" s="68">
        <f t="shared" si="785"/>
        <v>0.16709777547853083</v>
      </c>
      <c r="JQ159" s="68">
        <f t="shared" si="970"/>
        <v>0.16785828580882062</v>
      </c>
      <c r="JR159" s="68">
        <f t="shared" si="786"/>
        <v>-0.23873797874135322</v>
      </c>
      <c r="JS159" s="68"/>
      <c r="JT159" s="15">
        <f t="shared" si="787"/>
        <v>1.2139352306182531</v>
      </c>
      <c r="JV159" s="13">
        <v>2.2400000000000002</v>
      </c>
      <c r="JW159" s="68">
        <f t="shared" si="788"/>
        <v>-8.8495575221237063E-3</v>
      </c>
      <c r="JX159" s="68">
        <f t="shared" si="971"/>
        <v>-8.0890471918339153E-3</v>
      </c>
      <c r="JY159" s="68">
        <f t="shared" si="789"/>
        <v>-0.11462450592885361</v>
      </c>
      <c r="JZ159" s="68"/>
      <c r="KA159" s="15">
        <f t="shared" si="790"/>
        <v>0.24444444444444452</v>
      </c>
      <c r="KC159" s="13">
        <v>19.46</v>
      </c>
      <c r="KD159" s="68">
        <f t="shared" si="791"/>
        <v>7.7519379844961364E-2</v>
      </c>
      <c r="KE159" s="68">
        <f t="shared" si="972"/>
        <v>7.8279890175251152E-2</v>
      </c>
      <c r="KF159" s="68">
        <f t="shared" si="792"/>
        <v>-1.0266940451745161E-3</v>
      </c>
      <c r="KG159" s="68"/>
      <c r="KH159" s="15">
        <f t="shared" si="793"/>
        <v>-0.12263300270513972</v>
      </c>
      <c r="KI159" s="18"/>
      <c r="KJ159" s="13">
        <v>119.78</v>
      </c>
      <c r="KK159" s="68">
        <f t="shared" si="794"/>
        <v>2.0794273052667442E-2</v>
      </c>
      <c r="KL159" s="68">
        <f t="shared" si="973"/>
        <v>2.1554783382957233E-2</v>
      </c>
      <c r="KM159" s="68">
        <f t="shared" si="795"/>
        <v>4.6767772511848342</v>
      </c>
      <c r="KN159" s="68"/>
      <c r="KO159" s="15">
        <f t="shared" si="796"/>
        <v>0.78217527153697386</v>
      </c>
      <c r="KQ159" s="13">
        <v>1.69</v>
      </c>
      <c r="KR159" s="68">
        <f t="shared" si="797"/>
        <v>0</v>
      </c>
      <c r="KS159" s="68">
        <f t="shared" si="974"/>
        <v>7.6051033028979058E-4</v>
      </c>
      <c r="KT159" s="68">
        <f t="shared" si="798"/>
        <v>-0.35496183206106874</v>
      </c>
      <c r="KU159" s="68"/>
      <c r="KV159" s="15">
        <f t="shared" si="799"/>
        <v>0.6732673267326732</v>
      </c>
      <c r="KW159" s="18"/>
      <c r="KX159" s="13">
        <v>54.21</v>
      </c>
      <c r="KY159" s="68">
        <f t="shared" si="800"/>
        <v>-0.13815580286168519</v>
      </c>
      <c r="KZ159" s="68">
        <f t="shared" si="975"/>
        <v>-0.1373952925313954</v>
      </c>
      <c r="LA159" s="68">
        <f t="shared" si="801"/>
        <v>-0.24635061865702773</v>
      </c>
      <c r="LB159" s="68"/>
      <c r="LC159" s="15">
        <f t="shared" si="802"/>
        <v>1.2863770560944749</v>
      </c>
      <c r="LD159" s="18"/>
      <c r="LE159" s="13">
        <v>51.24</v>
      </c>
      <c r="LF159" s="68">
        <f t="shared" si="803"/>
        <v>-4.2751651768363555E-3</v>
      </c>
      <c r="LG159" s="68">
        <f t="shared" si="976"/>
        <v>-3.5146548465465649E-3</v>
      </c>
      <c r="LH159" s="68">
        <f t="shared" si="804"/>
        <v>0.43008651967624906</v>
      </c>
      <c r="LI159" s="68"/>
      <c r="LJ159" s="15">
        <f t="shared" si="805"/>
        <v>0.11125569290826291</v>
      </c>
      <c r="LL159" s="13">
        <v>135.78</v>
      </c>
      <c r="LM159" s="68">
        <f t="shared" si="806"/>
        <v>2.6583961010191526E-3</v>
      </c>
      <c r="LN159" s="68">
        <f t="shared" si="977"/>
        <v>3.4189064313089432E-3</v>
      </c>
      <c r="LO159" s="68">
        <f t="shared" si="807"/>
        <v>0.55177142857142858</v>
      </c>
      <c r="LP159" s="68"/>
      <c r="LQ159" s="15">
        <f t="shared" si="808"/>
        <v>0.73609512850019199</v>
      </c>
      <c r="LS159" s="13">
        <v>18.77</v>
      </c>
      <c r="LT159" s="68">
        <f t="shared" si="809"/>
        <v>3.2068412613574944E-3</v>
      </c>
      <c r="LU159" s="68">
        <f t="shared" si="978"/>
        <v>3.967351591647285E-3</v>
      </c>
      <c r="LV159" s="68"/>
      <c r="LW159" s="68"/>
      <c r="LX159" s="15">
        <f t="shared" si="810"/>
        <v>1.0291891891891891</v>
      </c>
      <c r="LZ159" s="13">
        <v>13.77</v>
      </c>
      <c r="MA159" s="68">
        <f t="shared" si="811"/>
        <v>1.6236162361623532E-2</v>
      </c>
      <c r="MB159" s="68">
        <f t="shared" si="979"/>
        <v>1.6996672691913323E-2</v>
      </c>
      <c r="MC159" s="68">
        <f t="shared" si="812"/>
        <v>-0.38112359550561797</v>
      </c>
      <c r="MD159" s="68"/>
      <c r="ME159" s="15">
        <f t="shared" si="813"/>
        <v>2.1513353115726937E-2</v>
      </c>
      <c r="MG159" s="13">
        <v>79.319999999999993</v>
      </c>
      <c r="MH159" s="68">
        <f t="shared" si="814"/>
        <v>-4.5487364620938643E-2</v>
      </c>
      <c r="MI159" s="68">
        <f t="shared" si="980"/>
        <v>-4.4726854290648856E-2</v>
      </c>
      <c r="MJ159" s="68">
        <f t="shared" si="815"/>
        <v>9.6900269541778972</v>
      </c>
      <c r="MK159" s="68"/>
      <c r="ML159" s="15">
        <f t="shared" si="816"/>
        <v>2.7362223268959016</v>
      </c>
      <c r="MN159" s="26">
        <v>179.53</v>
      </c>
      <c r="MO159" s="68">
        <f t="shared" si="817"/>
        <v>-1.1683542895293644E-3</v>
      </c>
      <c r="MP159" s="68">
        <f t="shared" si="981"/>
        <v>-4.078439592395738E-4</v>
      </c>
      <c r="MQ159" s="68">
        <f t="shared" si="818"/>
        <v>0.42597299444003173</v>
      </c>
      <c r="MR159" s="68"/>
      <c r="MS159" s="15">
        <f t="shared" si="819"/>
        <v>0.6117245713259718</v>
      </c>
      <c r="MU159" s="13">
        <v>17.3</v>
      </c>
      <c r="MV159" s="68">
        <f t="shared" si="820"/>
        <v>2.3174971031285716E-3</v>
      </c>
      <c r="MW159" s="68">
        <f t="shared" si="982"/>
        <v>3.0780074334183622E-3</v>
      </c>
      <c r="MX159" s="68">
        <f t="shared" si="821"/>
        <v>-0.17105893627216101</v>
      </c>
      <c r="MY159" s="68"/>
      <c r="MZ159" s="15">
        <f t="shared" si="822"/>
        <v>0.62136832239925033</v>
      </c>
      <c r="NB159" s="13">
        <v>272.02</v>
      </c>
      <c r="NC159" s="68">
        <f t="shared" si="823"/>
        <v>-9.5489936829730763E-4</v>
      </c>
      <c r="ND159" s="68">
        <f t="shared" si="983"/>
        <v>-1.9438903800751705E-4</v>
      </c>
      <c r="NE159" s="68">
        <f t="shared" si="824"/>
        <v>1.0079722447774413</v>
      </c>
      <c r="NF159" s="68"/>
      <c r="NG159" s="15">
        <f t="shared" si="825"/>
        <v>0.63091312428802682</v>
      </c>
      <c r="NI159" s="13">
        <v>7.22</v>
      </c>
      <c r="NJ159" s="68">
        <f t="shared" si="826"/>
        <v>0.18166939443535177</v>
      </c>
      <c r="NK159" s="68">
        <f t="shared" si="984"/>
        <v>0.18242990476564155</v>
      </c>
      <c r="NL159" s="68">
        <f t="shared" si="827"/>
        <v>-0.94267566494640731</v>
      </c>
      <c r="NM159" s="68"/>
      <c r="NN159" s="15">
        <f t="shared" si="828"/>
        <v>0.47346938775510189</v>
      </c>
      <c r="NP159" s="13">
        <v>645.86</v>
      </c>
      <c r="NQ159" s="68">
        <f t="shared" si="829"/>
        <v>-2.8124294635467523E-2</v>
      </c>
      <c r="NR159" s="68">
        <f t="shared" si="985"/>
        <v>-2.7363784305177732E-2</v>
      </c>
      <c r="NS159" s="68">
        <f t="shared" si="830"/>
        <v>3.9208380952380955</v>
      </c>
      <c r="NT159" s="68"/>
      <c r="NU159" s="15">
        <f t="shared" si="831"/>
        <v>0.96351807375429421</v>
      </c>
      <c r="NW159" s="13">
        <v>196.52</v>
      </c>
      <c r="NX159" s="68">
        <f t="shared" si="832"/>
        <v>2.1928706206334175E-3</v>
      </c>
      <c r="NY159" s="68">
        <f t="shared" si="986"/>
        <v>2.953380950923208E-3</v>
      </c>
      <c r="NZ159" s="68">
        <f t="shared" si="833"/>
        <v>0.11811561219845255</v>
      </c>
      <c r="OA159" s="68"/>
      <c r="OB159" s="15">
        <f t="shared" si="834"/>
        <v>3.8140517696777593E-2</v>
      </c>
      <c r="OD159" s="13">
        <v>2.68</v>
      </c>
      <c r="OE159" s="68">
        <f t="shared" si="835"/>
        <v>6.7729083665338793E-2</v>
      </c>
      <c r="OF159" s="68">
        <f t="shared" si="987"/>
        <v>6.8489593995628581E-2</v>
      </c>
      <c r="OG159" s="68">
        <f t="shared" si="836"/>
        <v>-0.98812425222670264</v>
      </c>
      <c r="OH159" s="68"/>
      <c r="OI159" s="15">
        <f t="shared" si="837"/>
        <v>0.8356164383561645</v>
      </c>
      <c r="OK159" s="13">
        <v>234.94</v>
      </c>
      <c r="OL159" s="68">
        <f t="shared" si="838"/>
        <v>1.0972933430870569E-2</v>
      </c>
      <c r="OM159" s="68">
        <f t="shared" si="988"/>
        <v>1.173344376116036E-2</v>
      </c>
      <c r="ON159" s="68">
        <f t="shared" si="839"/>
        <v>4.5345111896348644</v>
      </c>
      <c r="OO159" s="68"/>
      <c r="OP159" s="15">
        <f t="shared" si="840"/>
        <v>2.5270980333283291</v>
      </c>
      <c r="OR159" s="13">
        <v>5.52</v>
      </c>
      <c r="OS159" s="68">
        <f t="shared" si="841"/>
        <v>5.1428571428571344E-2</v>
      </c>
      <c r="OT159" s="68">
        <f t="shared" si="989"/>
        <v>5.2189081758861132E-2</v>
      </c>
      <c r="OU159" s="68">
        <f t="shared" si="842"/>
        <v>-0.28311688311688321</v>
      </c>
      <c r="OV159" s="68"/>
      <c r="OW159" s="15">
        <f t="shared" si="843"/>
        <v>3.9285714285714279</v>
      </c>
      <c r="OY159" s="13">
        <v>155.76</v>
      </c>
      <c r="OZ159" s="68">
        <f t="shared" si="844"/>
        <v>6.4205457463826029E-5</v>
      </c>
      <c r="PA159" s="68">
        <f t="shared" si="990"/>
        <v>8.2471578775361663E-4</v>
      </c>
      <c r="PB159" s="68">
        <f t="shared" si="998"/>
        <v>3.7926153846153845</v>
      </c>
      <c r="PC159" s="68"/>
      <c r="PD159" s="15">
        <f t="shared" si="845"/>
        <v>0.35975556525534697</v>
      </c>
      <c r="PE159" s="18"/>
      <c r="PF159" s="13">
        <v>273.81</v>
      </c>
      <c r="PG159" s="68">
        <f t="shared" si="846"/>
        <v>-1.1087835885582178E-2</v>
      </c>
      <c r="PH159" s="68">
        <f t="shared" si="991"/>
        <v>-1.0327325555292387E-2</v>
      </c>
      <c r="PI159" s="68">
        <f t="shared" si="847"/>
        <v>-0.21364158529580698</v>
      </c>
      <c r="PJ159" s="68"/>
      <c r="PK159" s="15">
        <f t="shared" si="848"/>
        <v>0.30928130827714823</v>
      </c>
      <c r="PM159" s="13"/>
      <c r="PN159" s="68">
        <f t="shared" si="849"/>
        <v>0</v>
      </c>
      <c r="PO159" s="68">
        <f t="shared" si="850"/>
        <v>7.6051033028979058E-4</v>
      </c>
      <c r="PP159" s="68">
        <f t="shared" si="851"/>
        <v>0</v>
      </c>
      <c r="PQ159" s="68"/>
      <c r="PR159" s="15">
        <f t="shared" si="852"/>
        <v>0</v>
      </c>
      <c r="PT159" s="13">
        <v>9.6</v>
      </c>
      <c r="PU159" s="68">
        <f t="shared" si="853"/>
        <v>-8.2644628099173625E-3</v>
      </c>
      <c r="PV159" s="68">
        <f t="shared" si="992"/>
        <v>-7.5039524796275715E-3</v>
      </c>
      <c r="PW159" s="68">
        <f t="shared" si="854"/>
        <v>0.10091743119266043</v>
      </c>
      <c r="PX159" s="68"/>
      <c r="PY159" s="15">
        <f t="shared" si="855"/>
        <v>0.87134502923976609</v>
      </c>
      <c r="QA159" s="13">
        <v>265.43</v>
      </c>
      <c r="QB159" s="68">
        <f t="shared" si="856"/>
        <v>-1.5832406377456365E-2</v>
      </c>
      <c r="QC159" s="68">
        <f t="shared" si="993"/>
        <v>-1.5071896047166574E-2</v>
      </c>
      <c r="QD159" s="68">
        <f t="shared" si="857"/>
        <v>-0.21328432970746017</v>
      </c>
      <c r="QE159" s="68"/>
      <c r="QF159" s="15">
        <f t="shared" si="858"/>
        <v>0.38432252007927398</v>
      </c>
      <c r="QH159" s="13">
        <v>1.68</v>
      </c>
      <c r="QI159" s="68">
        <f t="shared" si="859"/>
        <v>1.3268998793727395E-2</v>
      </c>
      <c r="QJ159" s="68">
        <f t="shared" si="994"/>
        <v>1.4029509124017186E-2</v>
      </c>
      <c r="QK159" s="68">
        <f t="shared" si="860"/>
        <v>-0.33067729083665337</v>
      </c>
      <c r="QL159" s="68"/>
      <c r="QM159" s="15">
        <f t="shared" si="861"/>
        <v>0.29230769230769221</v>
      </c>
      <c r="QO159" s="13">
        <v>15.04</v>
      </c>
      <c r="QP159" s="68">
        <f t="shared" si="862"/>
        <v>0.11821561338289963</v>
      </c>
      <c r="QQ159" s="68">
        <f t="shared" si="995"/>
        <v>0.11897612371318941</v>
      </c>
      <c r="QR159" s="68">
        <f t="shared" si="863"/>
        <v>-0.98166703235086183</v>
      </c>
      <c r="QS159" s="68"/>
      <c r="QT159" s="15">
        <f t="shared" si="864"/>
        <v>0.31010452961672463</v>
      </c>
      <c r="QV159" s="13">
        <v>2.89</v>
      </c>
      <c r="QW159" s="68">
        <f t="shared" si="865"/>
        <v>2.1201413427561856E-2</v>
      </c>
      <c r="QX159" s="68">
        <f t="shared" si="996"/>
        <v>2.1961923757851647E-2</v>
      </c>
      <c r="QY159" s="68">
        <f t="shared" si="866"/>
        <v>-0.18130311614730871</v>
      </c>
      <c r="QZ159" s="68"/>
      <c r="RA159" s="15">
        <f t="shared" si="867"/>
        <v>0.18103800572129139</v>
      </c>
      <c r="RC159" s="13">
        <v>43.36</v>
      </c>
      <c r="RD159" s="68">
        <f t="shared" si="868"/>
        <v>3.4714186530895295E-3</v>
      </c>
      <c r="RE159" s="68">
        <f t="shared" si="997"/>
        <v>4.2319289833793201E-3</v>
      </c>
      <c r="RF159" s="68">
        <f t="shared" si="869"/>
        <v>-6.3296608338734059E-2</v>
      </c>
      <c r="RG159" s="68"/>
      <c r="RH159" s="15">
        <f t="shared" si="870"/>
        <v>0.75191919191919188</v>
      </c>
      <c r="RJ159" s="13">
        <v>242.62</v>
      </c>
      <c r="RK159" s="68">
        <f t="shared" si="871"/>
        <v>4.8623417037645326E-2</v>
      </c>
      <c r="RL159" s="68">
        <f t="shared" si="872"/>
        <v>4.9383927367935114E-2</v>
      </c>
      <c r="RM159" s="68">
        <f t="shared" si="873"/>
        <v>0.12542907505334441</v>
      </c>
      <c r="RN159" s="68"/>
      <c r="RO159" s="15">
        <f t="shared" si="874"/>
        <v>0.2333265555103701</v>
      </c>
      <c r="RQ159" s="13">
        <v>17.03</v>
      </c>
      <c r="RR159" s="68">
        <f t="shared" si="875"/>
        <v>3.2121212121212189E-2</v>
      </c>
      <c r="RS159" s="68">
        <f t="shared" si="876"/>
        <v>3.2881722451501977E-2</v>
      </c>
      <c r="RT159" s="68">
        <f t="shared" si="877"/>
        <v>0.16325136612021862</v>
      </c>
      <c r="RU159" s="68"/>
      <c r="RV159" s="15">
        <f t="shared" si="878"/>
        <v>-0.18282149712092124</v>
      </c>
      <c r="RX159" s="13">
        <v>182.2</v>
      </c>
      <c r="RY159" s="68">
        <f t="shared" si="879"/>
        <v>1.481563996880916E-2</v>
      </c>
      <c r="RZ159" s="68">
        <f t="shared" si="880"/>
        <v>1.5576150299098951E-2</v>
      </c>
      <c r="SA159" s="68">
        <f t="shared" si="881"/>
        <v>0.36930707951300157</v>
      </c>
      <c r="SB159" s="68"/>
      <c r="SC159" s="15">
        <f t="shared" si="882"/>
        <v>1.4090969192119529</v>
      </c>
      <c r="SE159" s="13">
        <v>15.66</v>
      </c>
      <c r="SF159" s="68">
        <f t="shared" si="883"/>
        <v>-2.0637898686679177E-2</v>
      </c>
      <c r="SG159" s="68">
        <f t="shared" si="884"/>
        <v>-1.9877388356389386E-2</v>
      </c>
      <c r="SH159" s="68">
        <f t="shared" si="885"/>
        <v>0.25280000000000002</v>
      </c>
      <c r="SI159" s="68"/>
      <c r="SJ159" s="15">
        <f t="shared" si="886"/>
        <v>2.6212319790301464E-2</v>
      </c>
      <c r="SL159" s="13">
        <v>1.3</v>
      </c>
      <c r="SM159" s="68">
        <f t="shared" si="887"/>
        <v>3.1746031746031772E-2</v>
      </c>
      <c r="SN159" s="68">
        <f t="shared" si="888"/>
        <v>3.250654207632156E-2</v>
      </c>
      <c r="SO159" s="68">
        <f t="shared" si="889"/>
        <v>-8.4507042253521056E-2</v>
      </c>
      <c r="SP159" s="68"/>
      <c r="SQ159" s="15">
        <f t="shared" si="890"/>
        <v>0.28712871287128716</v>
      </c>
      <c r="SS159" s="13">
        <v>17.170000000000002</v>
      </c>
      <c r="ST159" s="68">
        <f t="shared" si="891"/>
        <v>-2.3321956769055553E-2</v>
      </c>
      <c r="SU159" s="68">
        <f t="shared" si="892"/>
        <v>-2.2561446438765762E-2</v>
      </c>
      <c r="SV159" s="68">
        <f t="shared" si="893"/>
        <v>6.3816604708798089E-2</v>
      </c>
      <c r="SW159" s="68"/>
      <c r="SX159" s="15">
        <f t="shared" si="894"/>
        <v>1.0440476190476191</v>
      </c>
      <c r="SZ159" s="13">
        <v>71.069999999999993</v>
      </c>
      <c r="TA159" s="68">
        <f t="shared" si="895"/>
        <v>5.2732928455043515E-2</v>
      </c>
      <c r="TB159" s="68">
        <f t="shared" si="896"/>
        <v>5.3493438785333303E-2</v>
      </c>
      <c r="TC159" s="68">
        <f t="shared" si="897"/>
        <v>0.7604656923458013</v>
      </c>
      <c r="TD159" s="68"/>
      <c r="TE159" s="15">
        <f t="shared" si="898"/>
        <v>3.5557692307692301</v>
      </c>
      <c r="TG159" s="417">
        <v>0.31</v>
      </c>
      <c r="TH159" s="68">
        <f t="shared" si="899"/>
        <v>0.35371179039301304</v>
      </c>
      <c r="TI159" s="68">
        <f t="shared" si="900"/>
        <v>0.35447230072330282</v>
      </c>
      <c r="TJ159" s="68">
        <f t="shared" si="901"/>
        <v>0.40909090909090906</v>
      </c>
      <c r="TK159" s="68"/>
      <c r="TL159" s="15">
        <f t="shared" si="902"/>
        <v>0.82890855457227119</v>
      </c>
      <c r="TN159" s="13">
        <v>87.79</v>
      </c>
      <c r="TO159" s="68">
        <f t="shared" si="903"/>
        <v>-3.5062651132116922E-2</v>
      </c>
      <c r="TP159" s="68">
        <f t="shared" si="904"/>
        <v>-3.4302140801827134E-2</v>
      </c>
      <c r="TQ159" s="68">
        <f t="shared" si="905"/>
        <v>0.27961636288106828</v>
      </c>
      <c r="TR159" s="68"/>
      <c r="TS159" s="15">
        <f t="shared" si="906"/>
        <v>1.9509243697478993</v>
      </c>
      <c r="TU159" s="417">
        <v>3.32</v>
      </c>
      <c r="TV159" s="68">
        <f t="shared" si="907"/>
        <v>2.1538461538461489E-2</v>
      </c>
      <c r="TW159" s="68">
        <f t="shared" si="908"/>
        <v>2.229897186875128E-2</v>
      </c>
      <c r="TX159" s="68">
        <f t="shared" si="909"/>
        <v>-0.24716553287981866</v>
      </c>
      <c r="TY159" s="68"/>
      <c r="TZ159" s="15">
        <f t="shared" si="910"/>
        <v>0.9415204678362572</v>
      </c>
      <c r="UB159" s="13"/>
      <c r="UC159" s="68">
        <f t="shared" si="911"/>
        <v>0</v>
      </c>
      <c r="UD159" s="68">
        <f t="shared" si="912"/>
        <v>7.6051033028979058E-4</v>
      </c>
      <c r="UE159" s="68">
        <f t="shared" si="913"/>
        <v>0</v>
      </c>
      <c r="UF159" s="68"/>
      <c r="UG159" s="15">
        <f t="shared" si="914"/>
        <v>0</v>
      </c>
      <c r="UI159" s="417"/>
      <c r="UJ159" s="68">
        <f t="shared" si="915"/>
        <v>0</v>
      </c>
      <c r="UK159" s="68">
        <f t="shared" si="916"/>
        <v>7.6051033028979058E-4</v>
      </c>
      <c r="UL159" s="68">
        <f t="shared" si="917"/>
        <v>0</v>
      </c>
      <c r="UM159" s="68"/>
      <c r="UN159" s="15">
        <f t="shared" si="918"/>
        <v>0</v>
      </c>
      <c r="UP159" s="417"/>
      <c r="UQ159" s="68">
        <f t="shared" si="919"/>
        <v>0</v>
      </c>
      <c r="UR159" s="68">
        <f t="shared" si="920"/>
        <v>7.6051033028979058E-4</v>
      </c>
      <c r="US159" s="68">
        <f t="shared" si="921"/>
        <v>0</v>
      </c>
      <c r="UT159" s="68"/>
      <c r="UU159" s="15">
        <f t="shared" si="922"/>
        <v>0</v>
      </c>
      <c r="UW159" s="417"/>
      <c r="UX159" s="68">
        <f t="shared" si="923"/>
        <v>0</v>
      </c>
      <c r="UY159" s="68">
        <f t="shared" si="924"/>
        <v>7.6051033028979058E-4</v>
      </c>
      <c r="UZ159" s="68">
        <f t="shared" si="925"/>
        <v>0</v>
      </c>
      <c r="VA159" s="68"/>
      <c r="VB159" s="15">
        <f t="shared" si="926"/>
        <v>0</v>
      </c>
      <c r="VD159" s="417"/>
      <c r="VE159" s="68">
        <f t="shared" si="927"/>
        <v>0</v>
      </c>
      <c r="VF159" s="68">
        <f t="shared" si="928"/>
        <v>7.6051033028979058E-4</v>
      </c>
      <c r="VG159" s="68">
        <f t="shared" si="929"/>
        <v>0</v>
      </c>
      <c r="VH159" s="68"/>
      <c r="VI159" s="15">
        <f t="shared" si="930"/>
        <v>0</v>
      </c>
      <c r="VM159" s="21">
        <f t="shared" si="931"/>
        <v>1.3085560973363729E-2</v>
      </c>
      <c r="VN159" s="49"/>
      <c r="VO159" s="21">
        <f t="shared" si="932"/>
        <v>1.2557297577369726</v>
      </c>
      <c r="VP159" s="14"/>
      <c r="VQ159" s="21">
        <f t="shared" si="933"/>
        <v>0.69368572045477639</v>
      </c>
    </row>
    <row r="160" spans="1:589" ht="15.75" customHeight="1" x14ac:dyDescent="0.2">
      <c r="A160" s="127">
        <v>45877</v>
      </c>
      <c r="B160" s="4">
        <f t="shared" si="666"/>
        <v>45877</v>
      </c>
      <c r="C160" s="13">
        <v>44176.1</v>
      </c>
      <c r="D160" s="138">
        <f t="shared" si="667"/>
        <v>207.45999999999913</v>
      </c>
      <c r="E160" s="68">
        <f t="shared" si="668"/>
        <v>4.7183629059256585E-3</v>
      </c>
      <c r="F160" s="15">
        <f t="shared" si="669"/>
        <v>3.8357266862572577E-2</v>
      </c>
      <c r="G160" s="13">
        <v>6389.5</v>
      </c>
      <c r="H160" s="138">
        <f t="shared" si="670"/>
        <v>49.5</v>
      </c>
      <c r="I160" s="68">
        <f t="shared" si="671"/>
        <v>7.8075709779179808E-3</v>
      </c>
      <c r="J160" s="15">
        <f t="shared" si="672"/>
        <v>8.6348512232153313E-2</v>
      </c>
      <c r="K160" s="13">
        <v>21450.02</v>
      </c>
      <c r="L160" s="138">
        <f t="shared" si="673"/>
        <v>207.31999999999971</v>
      </c>
      <c r="M160" s="68">
        <f t="shared" si="674"/>
        <v>9.7595879996422163E-3</v>
      </c>
      <c r="N160" s="15">
        <f t="shared" si="675"/>
        <v>0.11077899971984571</v>
      </c>
      <c r="O160" s="13">
        <v>2218.42</v>
      </c>
      <c r="P160" s="138">
        <f t="shared" si="676"/>
        <v>3.7000000000002728</v>
      </c>
      <c r="Q160" s="68">
        <f t="shared" si="677"/>
        <v>1.6706400809132862E-3</v>
      </c>
      <c r="R160" s="15">
        <f t="shared" si="678"/>
        <v>-5.2641962908489895E-3</v>
      </c>
      <c r="S160" s="18">
        <f t="shared" si="679"/>
        <v>4.6945158919112938E-3</v>
      </c>
      <c r="T160" s="121">
        <f t="shared" si="680"/>
        <v>270.59294460643423</v>
      </c>
      <c r="U160" s="121">
        <f t="shared" si="681"/>
        <v>270.59294460643423</v>
      </c>
      <c r="V160" s="134">
        <f t="shared" si="682"/>
        <v>3.4818806104664366E-3</v>
      </c>
      <c r="W160" s="21">
        <f t="shared" si="934"/>
        <v>4.5892969286863823E-2</v>
      </c>
      <c r="X160" s="18">
        <f t="shared" si="683"/>
        <v>5.9890404910997851E-3</v>
      </c>
      <c r="Y160" s="353">
        <v>103477.93</v>
      </c>
      <c r="Z160" s="15">
        <v>1.9999999999999999E-6</v>
      </c>
      <c r="AA160" s="21">
        <f t="shared" si="684"/>
        <v>-3.4798806104664368E-3</v>
      </c>
      <c r="AC160" s="13">
        <v>250.86</v>
      </c>
      <c r="AD160" s="68">
        <f t="shared" si="685"/>
        <v>8.644606167826004E-3</v>
      </c>
      <c r="AE160" s="68">
        <f t="shared" si="935"/>
        <v>5.1627255573595673E-3</v>
      </c>
      <c r="AF160" s="68">
        <f t="shared" si="686"/>
        <v>0.522485889421618</v>
      </c>
      <c r="AG160" s="68"/>
      <c r="AH160" s="15">
        <f t="shared" si="687"/>
        <v>0.10428313597746193</v>
      </c>
      <c r="AJ160" s="13">
        <v>24.04</v>
      </c>
      <c r="AK160" s="68">
        <f t="shared" si="688"/>
        <v>6.2787777312682536E-3</v>
      </c>
      <c r="AL160" s="68">
        <f t="shared" si="936"/>
        <v>2.7968971208018169E-3</v>
      </c>
      <c r="AM160" s="68">
        <f t="shared" si="689"/>
        <v>0.29247311827956973</v>
      </c>
      <c r="AN160" s="68"/>
      <c r="AO160" s="15">
        <f t="shared" si="690"/>
        <v>0.14312886352829282</v>
      </c>
      <c r="AQ160" s="13">
        <v>23.68</v>
      </c>
      <c r="AR160" s="68">
        <f t="shared" si="691"/>
        <v>1.153353267834257E-2</v>
      </c>
      <c r="AS160" s="68">
        <f t="shared" si="937"/>
        <v>8.0516520678761347E-3</v>
      </c>
      <c r="AT160" s="68">
        <f t="shared" si="692"/>
        <v>0.37116386797915463</v>
      </c>
      <c r="AU160" s="68"/>
      <c r="AV160" s="15">
        <f t="shared" si="693"/>
        <v>0.10293432696786217</v>
      </c>
      <c r="AX160" s="13">
        <v>222.08</v>
      </c>
      <c r="AY160" s="68">
        <f t="shared" si="694"/>
        <v>7.8968866297540585E-3</v>
      </c>
      <c r="AZ160" s="68">
        <f t="shared" si="938"/>
        <v>4.4150060192876218E-3</v>
      </c>
      <c r="BA160" s="68">
        <f t="shared" si="695"/>
        <v>0.65607755406413137</v>
      </c>
      <c r="BB160" s="68"/>
      <c r="BC160" s="15">
        <f t="shared" si="696"/>
        <v>8.7614476712865541E-2</v>
      </c>
      <c r="BE160" s="13">
        <v>80.489999999999995</v>
      </c>
      <c r="BF160" s="68">
        <f t="shared" si="697"/>
        <v>5.2454102660172567E-3</v>
      </c>
      <c r="BG160" s="68">
        <f t="shared" si="939"/>
        <v>1.76352965555082E-3</v>
      </c>
      <c r="BH160" s="68"/>
      <c r="BI160" s="68"/>
      <c r="BJ160" s="15">
        <f t="shared" si="698"/>
        <v>9.2574996606488297E-2</v>
      </c>
      <c r="BL160" s="13">
        <v>75.349999999999994</v>
      </c>
      <c r="BM160" s="68">
        <f t="shared" si="699"/>
        <v>-1.0245632470773692E-2</v>
      </c>
      <c r="BN160" s="68">
        <f t="shared" si="940"/>
        <v>-1.3727513081240129E-2</v>
      </c>
      <c r="BO160" s="68">
        <f t="shared" si="700"/>
        <v>0.26894577298753775</v>
      </c>
      <c r="BP160" s="68"/>
      <c r="BQ160" s="15">
        <f t="shared" si="701"/>
        <v>0.13530209431972259</v>
      </c>
      <c r="BS160" s="13">
        <v>44.44</v>
      </c>
      <c r="BT160" s="68">
        <f t="shared" si="702"/>
        <v>2.7075812274367653E-3</v>
      </c>
      <c r="BU160" s="68">
        <f t="shared" si="941"/>
        <v>-7.7429938302967134E-4</v>
      </c>
      <c r="BV160" s="68">
        <f t="shared" si="703"/>
        <v>0.19269994632313472</v>
      </c>
      <c r="BW160" s="68"/>
      <c r="BX160" s="15">
        <f t="shared" si="704"/>
        <v>0.16183006535947705</v>
      </c>
      <c r="BZ160" s="13"/>
      <c r="CA160" s="68">
        <f t="shared" si="705"/>
        <v>0</v>
      </c>
      <c r="CB160" s="68">
        <f t="shared" si="942"/>
        <v>0</v>
      </c>
      <c r="CC160" s="68">
        <f t="shared" si="706"/>
        <v>0</v>
      </c>
      <c r="CD160" s="68"/>
      <c r="CE160" s="15">
        <f t="shared" si="707"/>
        <v>0</v>
      </c>
      <c r="CG160" s="13">
        <v>29.4</v>
      </c>
      <c r="CH160" s="68">
        <f t="shared" si="708"/>
        <v>-3.0518819938962312E-3</v>
      </c>
      <c r="CI160" s="68">
        <f t="shared" si="943"/>
        <v>-6.5337626043626678E-3</v>
      </c>
      <c r="CJ160" s="68">
        <f t="shared" si="709"/>
        <v>-2.745616936817737E-2</v>
      </c>
      <c r="CK160" s="68"/>
      <c r="CL160" s="15">
        <f t="shared" si="710"/>
        <v>-0.1443538998835856</v>
      </c>
      <c r="CN160" s="13">
        <v>33.18</v>
      </c>
      <c r="CO160" s="68">
        <f t="shared" si="711"/>
        <v>-6.0240963855431103E-4</v>
      </c>
      <c r="CP160" s="68">
        <f t="shared" si="944"/>
        <v>-4.0842902490207476E-3</v>
      </c>
      <c r="CQ160" s="68">
        <f t="shared" si="712"/>
        <v>5.8710912571793228E-2</v>
      </c>
      <c r="CR160" s="68"/>
      <c r="CS160" s="15">
        <f t="shared" si="713"/>
        <v>-8.6644756498356484E-3</v>
      </c>
      <c r="CU160" s="13">
        <v>37.880000000000003</v>
      </c>
      <c r="CV160" s="68">
        <f t="shared" si="714"/>
        <v>3.9756162205143303E-3</v>
      </c>
      <c r="CW160" s="68">
        <f t="shared" si="945"/>
        <v>4.9373561004789363E-4</v>
      </c>
      <c r="CX160" s="68">
        <f t="shared" si="715"/>
        <v>0.1782270606531883</v>
      </c>
      <c r="CY160" s="68"/>
      <c r="CZ160" s="15">
        <f t="shared" si="716"/>
        <v>1.6094420600858406E-2</v>
      </c>
      <c r="DB160" s="13">
        <v>20.37</v>
      </c>
      <c r="DC160" s="68">
        <f t="shared" si="717"/>
        <v>6.4229249011858976E-3</v>
      </c>
      <c r="DD160" s="68">
        <f t="shared" si="946"/>
        <v>2.941044290719461E-3</v>
      </c>
      <c r="DE160" s="68">
        <f t="shared" si="718"/>
        <v>-6.8587105624142664E-2</v>
      </c>
      <c r="DF160" s="68"/>
      <c r="DG160" s="15">
        <f t="shared" si="719"/>
        <v>4.9115913555999825E-4</v>
      </c>
      <c r="DI160" s="13">
        <v>50.37</v>
      </c>
      <c r="DJ160" s="68">
        <f t="shared" si="720"/>
        <v>2.9868578255674749E-3</v>
      </c>
      <c r="DK160" s="68">
        <f t="shared" si="947"/>
        <v>-4.9502278489896171E-4</v>
      </c>
      <c r="DL160" s="68">
        <f t="shared" si="721"/>
        <v>0.1408833522083805</v>
      </c>
      <c r="DM160" s="68"/>
      <c r="DN160" s="15">
        <f t="shared" si="722"/>
        <v>0.19473434535104367</v>
      </c>
      <c r="DP160" s="13">
        <v>43.75</v>
      </c>
      <c r="DQ160" s="68">
        <f t="shared" si="723"/>
        <v>-2.2805017103763149E-3</v>
      </c>
      <c r="DR160" s="68">
        <f t="shared" si="948"/>
        <v>-5.7623823208427516E-3</v>
      </c>
      <c r="DS160" s="68"/>
      <c r="DT160" s="68"/>
      <c r="DU160" s="15">
        <f t="shared" si="724"/>
        <v>0.14889705882352947</v>
      </c>
      <c r="DV160" s="18"/>
      <c r="DW160" s="13">
        <v>37.770000000000003</v>
      </c>
      <c r="DX160" s="68">
        <f t="shared" si="725"/>
        <v>1.1786766675596165E-2</v>
      </c>
      <c r="DY160" s="68">
        <f t="shared" si="949"/>
        <v>8.3048860651297289E-3</v>
      </c>
      <c r="DZ160" s="68">
        <f t="shared" si="726"/>
        <v>1.015474919957311</v>
      </c>
      <c r="EA160" s="68"/>
      <c r="EB160" s="15">
        <f t="shared" si="727"/>
        <v>0.12847325963549461</v>
      </c>
      <c r="ED160" s="13">
        <v>40.61</v>
      </c>
      <c r="EE160" s="68">
        <f t="shared" si="728"/>
        <v>7.6923076923077491E-3</v>
      </c>
      <c r="EF160" s="68">
        <f t="shared" si="950"/>
        <v>4.2104270818413125E-3</v>
      </c>
      <c r="EG160" s="68">
        <f t="shared" si="729"/>
        <v>0.93105087969567268</v>
      </c>
      <c r="EH160" s="68"/>
      <c r="EI160" s="15">
        <f t="shared" si="730"/>
        <v>0.10113882863340555</v>
      </c>
      <c r="EK160" s="13">
        <v>131.6</v>
      </c>
      <c r="EL160" s="68">
        <f t="shared" si="731"/>
        <v>2.8959000152415444E-3</v>
      </c>
      <c r="EM160" s="68">
        <f t="shared" si="951"/>
        <v>-5.8598059522489221E-4</v>
      </c>
      <c r="EN160" s="68">
        <f t="shared" si="732"/>
        <v>1.039045553145336</v>
      </c>
      <c r="EO160" s="68"/>
      <c r="EP160" s="15">
        <f t="shared" si="733"/>
        <v>0.18238993710691823</v>
      </c>
      <c r="ER160" s="13">
        <v>39.96</v>
      </c>
      <c r="ES160" s="68">
        <f t="shared" si="734"/>
        <v>-2.7451959071624517E-3</v>
      </c>
      <c r="ET160" s="68">
        <f t="shared" si="952"/>
        <v>-6.2270765176288883E-3</v>
      </c>
      <c r="EU160" s="68">
        <f t="shared" si="735"/>
        <v>0.14465769120595831</v>
      </c>
      <c r="EV160" s="68"/>
      <c r="EW160" s="15">
        <f t="shared" si="736"/>
        <v>2.7513499614296742E-2</v>
      </c>
      <c r="EY160" s="13">
        <v>42</v>
      </c>
      <c r="EZ160" s="68">
        <f t="shared" si="737"/>
        <v>1.1918951132299678E-3</v>
      </c>
      <c r="FA160" s="68">
        <f t="shared" si="953"/>
        <v>-2.2899854972364686E-3</v>
      </c>
      <c r="FB160" s="68"/>
      <c r="FC160" s="68"/>
      <c r="FD160" s="15">
        <f t="shared" si="738"/>
        <v>0.70870626525630609</v>
      </c>
      <c r="FF160" s="13">
        <v>57.61</v>
      </c>
      <c r="FG160" s="68">
        <f t="shared" si="739"/>
        <v>2.7850304612706107E-3</v>
      </c>
      <c r="FH160" s="68">
        <f t="shared" si="954"/>
        <v>-6.9685014919582599E-4</v>
      </c>
      <c r="FI160" s="68">
        <f t="shared" si="740"/>
        <v>-2.4881516587677708E-2</v>
      </c>
      <c r="FJ160" s="68"/>
      <c r="FK160" s="15">
        <f t="shared" si="741"/>
        <v>1.4439161824264841E-2</v>
      </c>
      <c r="FM160" s="13">
        <v>202.84</v>
      </c>
      <c r="FN160" s="68">
        <f t="shared" si="742"/>
        <v>8.8530786829802109E-3</v>
      </c>
      <c r="FO160" s="68">
        <f t="shared" si="955"/>
        <v>5.3711980725137743E-3</v>
      </c>
      <c r="FP160" s="68">
        <f t="shared" si="743"/>
        <v>0.74441004471964223</v>
      </c>
      <c r="FQ160" s="68"/>
      <c r="FR160" s="15">
        <f t="shared" si="744"/>
        <v>0.11659143454805684</v>
      </c>
      <c r="FT160" s="13">
        <v>90.61</v>
      </c>
      <c r="FU160" s="68">
        <f t="shared" si="745"/>
        <v>6.7777777777777715E-3</v>
      </c>
      <c r="FV160" s="68">
        <f t="shared" si="956"/>
        <v>3.2958971673113348E-3</v>
      </c>
      <c r="FW160" s="68">
        <f t="shared" si="746"/>
        <v>2.9308190389639877E-2</v>
      </c>
      <c r="FX160" s="68"/>
      <c r="FY160" s="15">
        <f t="shared" si="747"/>
        <v>4.7682412951873211E-3</v>
      </c>
      <c r="GA160" s="13">
        <v>18.22</v>
      </c>
      <c r="GB160" s="68">
        <f t="shared" si="748"/>
        <v>0</v>
      </c>
      <c r="GC160" s="68">
        <f t="shared" si="957"/>
        <v>-3.4818806104664366E-3</v>
      </c>
      <c r="GD160" s="68"/>
      <c r="GE160" s="68"/>
      <c r="GF160" s="15">
        <f t="shared" si="749"/>
        <v>4.5324153757888647E-2</v>
      </c>
      <c r="GG160" s="18"/>
      <c r="GH160" s="13">
        <v>19.57</v>
      </c>
      <c r="GI160" s="68">
        <f t="shared" si="750"/>
        <v>9.8039215686275168E-3</v>
      </c>
      <c r="GJ160" s="68">
        <f t="shared" si="958"/>
        <v>6.3220409581610801E-3</v>
      </c>
      <c r="GK160" s="68">
        <f t="shared" si="751"/>
        <v>1.8210197710718076E-2</v>
      </c>
      <c r="GL160" s="68"/>
      <c r="GM160" s="15">
        <f t="shared" si="752"/>
        <v>3.5449735449735544E-2</v>
      </c>
      <c r="GO160" s="13">
        <v>25.1</v>
      </c>
      <c r="GP160" s="68">
        <f t="shared" si="753"/>
        <v>4.8038430744596072E-3</v>
      </c>
      <c r="GQ160" s="68">
        <f t="shared" si="959"/>
        <v>1.3219624639931706E-3</v>
      </c>
      <c r="GR160" s="68"/>
      <c r="GS160" s="68"/>
      <c r="GT160" s="15">
        <f t="shared" si="754"/>
        <v>-7.8899082568807288E-2</v>
      </c>
      <c r="GV160" s="13">
        <v>16.53</v>
      </c>
      <c r="GW160" s="68">
        <f t="shared" si="755"/>
        <v>-3.0156815440287796E-3</v>
      </c>
      <c r="GX160" s="68">
        <f t="shared" si="960"/>
        <v>-6.4975621544952162E-3</v>
      </c>
      <c r="GY160" s="68">
        <f t="shared" si="756"/>
        <v>0.39493670886075966</v>
      </c>
      <c r="GZ160" s="68"/>
      <c r="HA160" s="15">
        <f t="shared" si="757"/>
        <v>0.20481049562682219</v>
      </c>
      <c r="HD160" s="13">
        <v>329.67</v>
      </c>
      <c r="HE160" s="68">
        <f t="shared" si="758"/>
        <v>2.2962112514351426E-2</v>
      </c>
      <c r="HF160" s="68">
        <f t="shared" si="961"/>
        <v>1.9480231903884988E-2</v>
      </c>
      <c r="HG160" s="68">
        <f t="shared" si="759"/>
        <v>0.85197460816808068</v>
      </c>
      <c r="HH160" s="68"/>
      <c r="HI160" s="15">
        <f t="shared" si="760"/>
        <v>-0.18366184627575269</v>
      </c>
      <c r="HK160" s="13">
        <v>63.88</v>
      </c>
      <c r="HL160" s="68">
        <f t="shared" si="761"/>
        <v>8.1245768449559996E-2</v>
      </c>
      <c r="HM160" s="68">
        <f t="shared" si="962"/>
        <v>7.7763887839093562E-2</v>
      </c>
      <c r="HN160" s="68">
        <f t="shared" si="762"/>
        <v>24.758064516129036</v>
      </c>
      <c r="HO160" s="68"/>
      <c r="HP160" s="15">
        <f t="shared" si="763"/>
        <v>1.4215314632297196</v>
      </c>
      <c r="HR160" s="13">
        <v>106.86</v>
      </c>
      <c r="HS160" s="68">
        <f t="shared" si="764"/>
        <v>8.5889570552146917E-3</v>
      </c>
      <c r="HT160" s="68">
        <f t="shared" si="963"/>
        <v>5.107076444748255E-3</v>
      </c>
      <c r="HU160" s="68">
        <f t="shared" si="765"/>
        <v>1.9357142857142859</v>
      </c>
      <c r="HV160" s="68"/>
      <c r="HW160" s="15">
        <f t="shared" si="766"/>
        <v>-6.6003532583433465E-3</v>
      </c>
      <c r="HY160" s="13">
        <v>182.74</v>
      </c>
      <c r="HZ160" s="68">
        <f t="shared" si="767"/>
        <v>1.0897825966698008E-2</v>
      </c>
      <c r="IA160" s="68">
        <f t="shared" si="964"/>
        <v>7.4159453562315713E-3</v>
      </c>
      <c r="IB160" s="68">
        <f t="shared" si="768"/>
        <v>0.72559017941454207</v>
      </c>
      <c r="IC160" s="68"/>
      <c r="ID160" s="15">
        <f t="shared" si="769"/>
        <v>0.36078635788219537</v>
      </c>
      <c r="IF160" s="13">
        <v>304.97000000000003</v>
      </c>
      <c r="IG160" s="68">
        <f t="shared" si="770"/>
        <v>3.9834079536477367E-3</v>
      </c>
      <c r="IH160" s="68">
        <f t="shared" si="965"/>
        <v>5.0152734318130009E-4</v>
      </c>
      <c r="II160" s="68">
        <f t="shared" si="771"/>
        <v>0.74268571428571439</v>
      </c>
      <c r="IJ160" s="68"/>
      <c r="IK160" s="15">
        <f t="shared" si="772"/>
        <v>0.31543305728088344</v>
      </c>
      <c r="IM160" s="13">
        <v>264.74</v>
      </c>
      <c r="IN160" s="68">
        <f t="shared" si="773"/>
        <v>-6.4177143929441908E-3</v>
      </c>
      <c r="IO160" s="68">
        <f t="shared" si="966"/>
        <v>-9.8995950034106266E-3</v>
      </c>
      <c r="IP160" s="68">
        <f t="shared" si="774"/>
        <v>4.1696934192540516</v>
      </c>
      <c r="IQ160" s="68"/>
      <c r="IR160" s="15">
        <f t="shared" si="775"/>
        <v>0.41187136686043424</v>
      </c>
      <c r="IT160" s="13">
        <v>76.95</v>
      </c>
      <c r="IU160" s="68">
        <f t="shared" si="776"/>
        <v>7.5946052114704496E-3</v>
      </c>
      <c r="IV160" s="68">
        <f t="shared" si="967"/>
        <v>4.1127246010040129E-3</v>
      </c>
      <c r="IW160" s="68">
        <f t="shared" si="777"/>
        <v>3.2164383561643839</v>
      </c>
      <c r="IX160" s="68"/>
      <c r="IY160" s="15">
        <f t="shared" si="778"/>
        <v>0.49737302977232928</v>
      </c>
      <c r="JA160" s="13">
        <v>769.3</v>
      </c>
      <c r="JB160" s="68">
        <f t="shared" si="779"/>
        <v>9.8053371487076026E-3</v>
      </c>
      <c r="JC160" s="68">
        <f t="shared" si="968"/>
        <v>6.3234565382411659E-3</v>
      </c>
      <c r="JD160" s="68">
        <f t="shared" si="780"/>
        <v>0.55602750809061485</v>
      </c>
      <c r="JE160" s="68"/>
      <c r="JF160" s="15">
        <f t="shared" si="781"/>
        <v>0.3138972861266246</v>
      </c>
      <c r="JH160" s="13">
        <v>522.04</v>
      </c>
      <c r="JI160" s="68">
        <f t="shared" si="782"/>
        <v>2.3039705091773516E-3</v>
      </c>
      <c r="JJ160" s="68">
        <f t="shared" si="969"/>
        <v>-1.1779101012890851E-3</v>
      </c>
      <c r="JK160" s="68">
        <f t="shared" si="783"/>
        <v>0.28363126705844738</v>
      </c>
      <c r="JL160" s="68"/>
      <c r="JM160" s="15">
        <f t="shared" si="784"/>
        <v>0.2385290628706998</v>
      </c>
      <c r="JO160" s="13">
        <v>24.63</v>
      </c>
      <c r="JP160" s="68">
        <f t="shared" si="785"/>
        <v>9.1755319148936185E-2</v>
      </c>
      <c r="JQ160" s="68">
        <f t="shared" si="970"/>
        <v>8.8273438538469751E-2</v>
      </c>
      <c r="JR160" s="68">
        <f t="shared" si="786"/>
        <v>-0.16888813902480182</v>
      </c>
      <c r="JS160" s="68"/>
      <c r="JT160" s="15">
        <f t="shared" si="787"/>
        <v>1.4170755642787047</v>
      </c>
      <c r="JV160" s="13">
        <v>2.12</v>
      </c>
      <c r="JW160" s="68">
        <f t="shared" si="788"/>
        <v>-5.3571428571428617E-2</v>
      </c>
      <c r="JX160" s="68">
        <f t="shared" si="971"/>
        <v>-5.7053309181895051E-2</v>
      </c>
      <c r="JY160" s="68">
        <f t="shared" si="789"/>
        <v>-0.16205533596837934</v>
      </c>
      <c r="JZ160" s="68"/>
      <c r="KA160" s="15">
        <f t="shared" si="790"/>
        <v>0.17777777777777781</v>
      </c>
      <c r="KC160" s="13">
        <v>20.010000000000002</v>
      </c>
      <c r="KD160" s="68">
        <f t="shared" si="791"/>
        <v>2.8263103802672183E-2</v>
      </c>
      <c r="KE160" s="68">
        <f t="shared" si="972"/>
        <v>2.4781223192205746E-2</v>
      </c>
      <c r="KF160" s="68">
        <f t="shared" si="792"/>
        <v>2.7207392197125313E-2</v>
      </c>
      <c r="KG160" s="68"/>
      <c r="KH160" s="15">
        <f t="shared" si="793"/>
        <v>-9.7835888187556272E-2</v>
      </c>
      <c r="KI160" s="18"/>
      <c r="KJ160" s="13">
        <v>120.41</v>
      </c>
      <c r="KK160" s="68">
        <f t="shared" si="794"/>
        <v>5.2596426782434086E-3</v>
      </c>
      <c r="KL160" s="68">
        <f t="shared" si="973"/>
        <v>1.777762067776972E-3</v>
      </c>
      <c r="KM160" s="68">
        <f t="shared" si="795"/>
        <v>4.7066350710900471</v>
      </c>
      <c r="KN160" s="68"/>
      <c r="KO160" s="15">
        <f t="shared" si="796"/>
        <v>0.79154887665525975</v>
      </c>
      <c r="KQ160" s="13">
        <v>1.7450000000000001</v>
      </c>
      <c r="KR160" s="68">
        <f t="shared" si="797"/>
        <v>3.2544378698224949E-2</v>
      </c>
      <c r="KS160" s="68">
        <f t="shared" si="974"/>
        <v>2.9062498087758511E-2</v>
      </c>
      <c r="KT160" s="68">
        <f t="shared" si="798"/>
        <v>-0.33396946564885494</v>
      </c>
      <c r="KU160" s="68"/>
      <c r="KV160" s="15">
        <f t="shared" si="799"/>
        <v>0.72772277227722781</v>
      </c>
      <c r="KW160" s="18"/>
      <c r="KX160" s="13">
        <v>55.61</v>
      </c>
      <c r="KY160" s="68">
        <f t="shared" si="800"/>
        <v>2.5825493451392706E-2</v>
      </c>
      <c r="KZ160" s="68">
        <f t="shared" si="975"/>
        <v>2.2343612840926268E-2</v>
      </c>
      <c r="LA160" s="68">
        <f t="shared" si="801"/>
        <v>-0.22688725149450864</v>
      </c>
      <c r="LB160" s="68"/>
      <c r="LC160" s="15">
        <f t="shared" si="802"/>
        <v>1.3454238717840572</v>
      </c>
      <c r="LD160" s="18"/>
      <c r="LE160" s="13">
        <v>51.29</v>
      </c>
      <c r="LF160" s="68">
        <f t="shared" si="803"/>
        <v>9.7580015612796947E-4</v>
      </c>
      <c r="LG160" s="68">
        <f t="shared" si="976"/>
        <v>-2.506080454338467E-3</v>
      </c>
      <c r="LH160" s="68">
        <f t="shared" si="804"/>
        <v>0.43148199832542566</v>
      </c>
      <c r="LI160" s="68"/>
      <c r="LJ160" s="15">
        <f t="shared" si="805"/>
        <v>0.11234005638690088</v>
      </c>
      <c r="LL160" s="13">
        <v>135.61000000000001</v>
      </c>
      <c r="LM160" s="68">
        <f t="shared" si="806"/>
        <v>-1.2520253351008064E-3</v>
      </c>
      <c r="LN160" s="68">
        <f t="shared" si="977"/>
        <v>-4.7339059455672426E-3</v>
      </c>
      <c r="LO160" s="68">
        <f t="shared" si="807"/>
        <v>0.54982857142857156</v>
      </c>
      <c r="LP160" s="68"/>
      <c r="LQ160" s="15">
        <f t="shared" si="808"/>
        <v>0.73392149341516466</v>
      </c>
      <c r="LS160" s="13">
        <v>18.989999999999998</v>
      </c>
      <c r="LT160" s="68">
        <f t="shared" si="809"/>
        <v>1.1720831113478896E-2</v>
      </c>
      <c r="LU160" s="68">
        <f t="shared" si="978"/>
        <v>8.2389505030124599E-3</v>
      </c>
      <c r="LV160" s="68"/>
      <c r="LW160" s="68"/>
      <c r="LX160" s="15">
        <f t="shared" si="810"/>
        <v>1.0529729729729729</v>
      </c>
      <c r="LZ160" s="13">
        <v>13.95</v>
      </c>
      <c r="MA160" s="68">
        <f t="shared" si="811"/>
        <v>1.3071895424836581E-2</v>
      </c>
      <c r="MB160" s="68">
        <f t="shared" si="979"/>
        <v>9.5900148143701451E-3</v>
      </c>
      <c r="MC160" s="68">
        <f t="shared" si="812"/>
        <v>-0.3730337078651686</v>
      </c>
      <c r="MD160" s="68"/>
      <c r="ME160" s="15">
        <f t="shared" si="813"/>
        <v>3.4866468842729884E-2</v>
      </c>
      <c r="MG160" s="13">
        <v>75.400000000000006</v>
      </c>
      <c r="MH160" s="68">
        <f t="shared" si="814"/>
        <v>-4.9420070600100702E-2</v>
      </c>
      <c r="MI160" s="68">
        <f t="shared" si="980"/>
        <v>-5.2901951210567136E-2</v>
      </c>
      <c r="MJ160" s="68">
        <f t="shared" si="815"/>
        <v>9.1617250673854453</v>
      </c>
      <c r="MK160" s="68"/>
      <c r="ML160" s="15">
        <f t="shared" si="816"/>
        <v>2.5515779557230336</v>
      </c>
      <c r="MN160" s="13">
        <v>179.17</v>
      </c>
      <c r="MO160" s="68">
        <f t="shared" si="817"/>
        <v>-2.0052358937225736E-3</v>
      </c>
      <c r="MP160" s="68">
        <f t="shared" si="981"/>
        <v>-5.4871165041890102E-3</v>
      </c>
      <c r="MQ160" s="68">
        <f t="shared" si="818"/>
        <v>0.42311358220810152</v>
      </c>
      <c r="MR160" s="68"/>
      <c r="MS160" s="15">
        <f t="shared" si="819"/>
        <v>0.60849268336475437</v>
      </c>
      <c r="MU160" s="13">
        <v>16.899999999999999</v>
      </c>
      <c r="MV160" s="68">
        <f t="shared" si="820"/>
        <v>-2.3121387283237118E-2</v>
      </c>
      <c r="MW160" s="68">
        <f t="shared" si="982"/>
        <v>-2.6603267893703555E-2</v>
      </c>
      <c r="MX160" s="68">
        <f t="shared" si="821"/>
        <v>-0.1902252036415909</v>
      </c>
      <c r="MY160" s="68"/>
      <c r="MZ160" s="15">
        <f t="shared" si="822"/>
        <v>0.58388003748828476</v>
      </c>
      <c r="NB160" s="13">
        <v>275.01</v>
      </c>
      <c r="NC160" s="68">
        <f t="shared" si="823"/>
        <v>1.0991838835379786E-2</v>
      </c>
      <c r="ND160" s="68">
        <f t="shared" si="983"/>
        <v>7.5099582249133498E-3</v>
      </c>
      <c r="NE160" s="68">
        <f t="shared" si="824"/>
        <v>1.0300435520779507</v>
      </c>
      <c r="NF160" s="68"/>
      <c r="NG160" s="15">
        <f t="shared" si="825"/>
        <v>0.64883985850470649</v>
      </c>
      <c r="NI160" s="13">
        <v>7.6</v>
      </c>
      <c r="NJ160" s="68">
        <f t="shared" si="826"/>
        <v>5.2631578947368411E-2</v>
      </c>
      <c r="NK160" s="68">
        <f t="shared" si="984"/>
        <v>4.9149698336901977E-2</v>
      </c>
      <c r="NL160" s="68">
        <f t="shared" si="827"/>
        <v>-0.93965859468042878</v>
      </c>
      <c r="NM160" s="68"/>
      <c r="NN160" s="15">
        <f t="shared" si="828"/>
        <v>0.55102040816326514</v>
      </c>
      <c r="NP160" s="13">
        <v>648.91</v>
      </c>
      <c r="NQ160" s="68">
        <f t="shared" si="829"/>
        <v>4.7223856563341198E-3</v>
      </c>
      <c r="NR160" s="68">
        <f t="shared" si="985"/>
        <v>1.2405050458676832E-3</v>
      </c>
      <c r="NS160" s="68">
        <f t="shared" si="830"/>
        <v>3.9440761904761903</v>
      </c>
      <c r="NT160" s="68"/>
      <c r="NU160" s="15">
        <f t="shared" si="831"/>
        <v>0.9727905633417443</v>
      </c>
      <c r="NW160" s="13">
        <v>201.42</v>
      </c>
      <c r="NX160" s="68">
        <f t="shared" si="832"/>
        <v>2.4933848972114682E-2</v>
      </c>
      <c r="NY160" s="68">
        <f t="shared" si="986"/>
        <v>2.1451968361648244E-2</v>
      </c>
      <c r="NZ160" s="68">
        <f t="shared" si="833"/>
        <v>0.14599453800637233</v>
      </c>
      <c r="OA160" s="68"/>
      <c r="OB160" s="15">
        <f t="shared" si="834"/>
        <v>6.4025356576861994E-2</v>
      </c>
      <c r="OD160" s="13">
        <v>2.83</v>
      </c>
      <c r="OE160" s="68">
        <f t="shared" si="835"/>
        <v>5.5970149253731304E-2</v>
      </c>
      <c r="OF160" s="68">
        <f t="shared" si="987"/>
        <v>5.248826864326487E-2</v>
      </c>
      <c r="OG160" s="68">
        <f t="shared" si="836"/>
        <v>-0.98745956485133157</v>
      </c>
      <c r="OH160" s="68"/>
      <c r="OI160" s="15">
        <f t="shared" si="837"/>
        <v>0.93835616438356173</v>
      </c>
      <c r="OK160" s="13">
        <v>222.64</v>
      </c>
      <c r="OL160" s="68">
        <f t="shared" si="838"/>
        <v>-5.2353792457648811E-2</v>
      </c>
      <c r="OM160" s="68">
        <f t="shared" si="988"/>
        <v>-5.5835673068115245E-2</v>
      </c>
      <c r="ON160" s="68">
        <f t="shared" si="839"/>
        <v>4.2447585394581857</v>
      </c>
      <c r="OO160" s="68"/>
      <c r="OP160" s="15">
        <f t="shared" si="840"/>
        <v>2.3424410749136761</v>
      </c>
      <c r="OR160" s="13">
        <v>5.62</v>
      </c>
      <c r="OS160" s="68">
        <f t="shared" si="841"/>
        <v>1.8115942028985605E-2</v>
      </c>
      <c r="OT160" s="68">
        <f t="shared" si="989"/>
        <v>1.4634061418519168E-2</v>
      </c>
      <c r="OU160" s="68">
        <f t="shared" si="842"/>
        <v>-0.27012987012987011</v>
      </c>
      <c r="OV160" s="68"/>
      <c r="OW160" s="15">
        <f t="shared" si="843"/>
        <v>4.0178571428571423</v>
      </c>
      <c r="OY160" s="13">
        <v>154.97999999999999</v>
      </c>
      <c r="OZ160" s="68">
        <f t="shared" si="844"/>
        <v>-5.0077041602465408E-3</v>
      </c>
      <c r="PA160" s="68">
        <f t="shared" si="990"/>
        <v>-8.4895847707129775E-3</v>
      </c>
      <c r="PB160" s="68">
        <f t="shared" si="998"/>
        <v>3.7686153846153845</v>
      </c>
      <c r="PC160" s="68"/>
      <c r="PD160" s="15">
        <f t="shared" si="845"/>
        <v>0.35294631165429935</v>
      </c>
      <c r="PE160" s="18"/>
      <c r="PF160" s="13">
        <v>269.72000000000003</v>
      </c>
      <c r="PG160" s="68">
        <f t="shared" si="846"/>
        <v>-1.4937365326321081E-2</v>
      </c>
      <c r="PH160" s="68">
        <f t="shared" si="991"/>
        <v>-1.8419245936787516E-2</v>
      </c>
      <c r="PI160" s="68">
        <f t="shared" si="847"/>
        <v>-0.22538770821367021</v>
      </c>
      <c r="PJ160" s="68"/>
      <c r="PK160" s="15">
        <f t="shared" si="848"/>
        <v>0.28972409506048885</v>
      </c>
      <c r="PM160" s="13"/>
      <c r="PN160" s="68">
        <f t="shared" si="849"/>
        <v>0</v>
      </c>
      <c r="PO160" s="68">
        <f t="shared" si="850"/>
        <v>-3.4818806104664366E-3</v>
      </c>
      <c r="PP160" s="68">
        <f t="shared" si="851"/>
        <v>0</v>
      </c>
      <c r="PQ160" s="68"/>
      <c r="PR160" s="15">
        <f t="shared" si="852"/>
        <v>0</v>
      </c>
      <c r="PT160" s="13">
        <v>9.5399999999999991</v>
      </c>
      <c r="PU160" s="68">
        <f t="shared" si="853"/>
        <v>-6.2500000000000524E-3</v>
      </c>
      <c r="PV160" s="68">
        <f t="shared" si="992"/>
        <v>-9.7318806104664882E-3</v>
      </c>
      <c r="PW160" s="68">
        <f t="shared" si="854"/>
        <v>9.4036697247706247E-2</v>
      </c>
      <c r="PX160" s="68"/>
      <c r="PY160" s="15">
        <f t="shared" si="855"/>
        <v>0.85964912280701744</v>
      </c>
      <c r="QA160" s="13">
        <v>263.67</v>
      </c>
      <c r="QB160" s="68">
        <f t="shared" si="856"/>
        <v>-6.6307501036054362E-3</v>
      </c>
      <c r="QC160" s="68">
        <f t="shared" si="993"/>
        <v>-1.0112630714071872E-2</v>
      </c>
      <c r="QD160" s="68">
        <f t="shared" si="857"/>
        <v>-0.21850084471976045</v>
      </c>
      <c r="QE160" s="68"/>
      <c r="QF160" s="15">
        <f t="shared" si="858"/>
        <v>0.37514342338583501</v>
      </c>
      <c r="QH160" s="13">
        <v>1.6930000000000001</v>
      </c>
      <c r="QI160" s="68">
        <f t="shared" si="859"/>
        <v>7.7380952380953112E-3</v>
      </c>
      <c r="QJ160" s="68">
        <f t="shared" si="994"/>
        <v>4.2562146276288746E-3</v>
      </c>
      <c r="QK160" s="68">
        <f t="shared" si="860"/>
        <v>-0.32549800796812739</v>
      </c>
      <c r="QL160" s="68"/>
      <c r="QM160" s="15">
        <f t="shared" si="861"/>
        <v>0.30230769230769233</v>
      </c>
      <c r="QO160" s="13">
        <v>16.260000000000002</v>
      </c>
      <c r="QP160" s="68">
        <f t="shared" si="862"/>
        <v>8.111702127659591E-2</v>
      </c>
      <c r="QQ160" s="68">
        <f t="shared" si="995"/>
        <v>7.7635140666129476E-2</v>
      </c>
      <c r="QR160" s="68">
        <f t="shared" si="863"/>
        <v>-0.9801799166240035</v>
      </c>
      <c r="QS160" s="68"/>
      <c r="QT160" s="15">
        <f t="shared" si="864"/>
        <v>0.41637630662020914</v>
      </c>
      <c r="QV160" s="13">
        <v>3.01</v>
      </c>
      <c r="QW160" s="68">
        <f t="shared" si="865"/>
        <v>4.1522491349480849E-2</v>
      </c>
      <c r="QX160" s="68">
        <f t="shared" si="996"/>
        <v>3.8040610739014415E-2</v>
      </c>
      <c r="QY160" s="68">
        <f t="shared" si="866"/>
        <v>-0.1473087818696884</v>
      </c>
      <c r="QZ160" s="68"/>
      <c r="RA160" s="15">
        <f t="shared" si="867"/>
        <v>0.23007764609726183</v>
      </c>
      <c r="RC160" s="13">
        <v>45.28</v>
      </c>
      <c r="RD160" s="68">
        <f t="shared" si="868"/>
        <v>4.4280442804428083E-2</v>
      </c>
      <c r="RE160" s="68">
        <f t="shared" si="997"/>
        <v>4.0798562193961649E-2</v>
      </c>
      <c r="RF160" s="68">
        <f t="shared" si="869"/>
        <v>-2.1818967379563577E-2</v>
      </c>
      <c r="RG160" s="68"/>
      <c r="RH160" s="15">
        <f t="shared" si="870"/>
        <v>0.82949494949494951</v>
      </c>
      <c r="RJ160" s="13">
        <v>241.83</v>
      </c>
      <c r="RK160" s="68">
        <f t="shared" si="871"/>
        <v>-3.2561206825488091E-3</v>
      </c>
      <c r="RL160" s="68">
        <f t="shared" si="872"/>
        <v>-6.7380012930152462E-3</v>
      </c>
      <c r="RM160" s="68">
        <f t="shared" si="873"/>
        <v>0.12176454216532145</v>
      </c>
      <c r="RN160" s="68"/>
      <c r="RO160" s="15">
        <f t="shared" si="874"/>
        <v>0.22931069540463611</v>
      </c>
      <c r="RQ160" s="13">
        <v>17.27</v>
      </c>
      <c r="RR160" s="68">
        <f t="shared" si="875"/>
        <v>1.4092777451555984E-2</v>
      </c>
      <c r="RS160" s="68">
        <f t="shared" si="876"/>
        <v>1.0610896841089547E-2</v>
      </c>
      <c r="RT160" s="68">
        <f t="shared" si="877"/>
        <v>0.17964480874316932</v>
      </c>
      <c r="RU160" s="68"/>
      <c r="RV160" s="15">
        <f t="shared" si="878"/>
        <v>-0.17130518234165068</v>
      </c>
      <c r="RX160" s="13">
        <v>186.96</v>
      </c>
      <c r="RY160" s="68">
        <f t="shared" si="879"/>
        <v>2.6125137211855214E-2</v>
      </c>
      <c r="RZ160" s="68">
        <f t="shared" si="880"/>
        <v>2.2643256601388776E-2</v>
      </c>
      <c r="SA160" s="68">
        <f t="shared" si="881"/>
        <v>0.40508041485044344</v>
      </c>
      <c r="SB160" s="68"/>
      <c r="SC160" s="15">
        <f t="shared" si="882"/>
        <v>1.472034906783023</v>
      </c>
      <c r="SE160" s="13">
        <v>15.44</v>
      </c>
      <c r="SF160" s="68">
        <f t="shared" si="883"/>
        <v>-1.404853128991064E-2</v>
      </c>
      <c r="SG160" s="68">
        <f t="shared" si="884"/>
        <v>-1.7530411900377078E-2</v>
      </c>
      <c r="SH160" s="68">
        <f t="shared" si="885"/>
        <v>0.23519999999999996</v>
      </c>
      <c r="SI160" s="68"/>
      <c r="SJ160" s="15">
        <f t="shared" si="886"/>
        <v>1.1795543905635631E-2</v>
      </c>
      <c r="SL160" s="13">
        <v>1.61</v>
      </c>
      <c r="SM160" s="68">
        <f t="shared" si="887"/>
        <v>0.2384615384615385</v>
      </c>
      <c r="SN160" s="68">
        <f t="shared" si="888"/>
        <v>0.23497965785107205</v>
      </c>
      <c r="SO160" s="68">
        <f t="shared" si="889"/>
        <v>0.13380281690140858</v>
      </c>
      <c r="SP160" s="68"/>
      <c r="SQ160" s="15">
        <f t="shared" si="890"/>
        <v>0.59405940594059414</v>
      </c>
      <c r="SS160" s="13">
        <v>16.899999999999999</v>
      </c>
      <c r="ST160" s="68">
        <f t="shared" si="891"/>
        <v>-1.5725101921957082E-2</v>
      </c>
      <c r="SU160" s="68">
        <f t="shared" si="892"/>
        <v>-1.9206982532423519E-2</v>
      </c>
      <c r="SV160" s="68">
        <f t="shared" si="893"/>
        <v>4.7087980173481904E-2</v>
      </c>
      <c r="SW160" s="68"/>
      <c r="SX160" s="15">
        <f t="shared" si="894"/>
        <v>1.0119047619047616</v>
      </c>
      <c r="SZ160" s="13">
        <v>74.319999999999993</v>
      </c>
      <c r="TA160" s="68">
        <f t="shared" si="895"/>
        <v>4.5729562403264389E-2</v>
      </c>
      <c r="TB160" s="68">
        <f t="shared" si="896"/>
        <v>4.2247681792797954E-2</v>
      </c>
      <c r="TC160" s="68">
        <f t="shared" si="897"/>
        <v>0.84097101808273467</v>
      </c>
      <c r="TD160" s="68"/>
      <c r="TE160" s="15">
        <f t="shared" si="898"/>
        <v>3.7641025641025636</v>
      </c>
      <c r="TG160" s="417">
        <v>0.29649999999999999</v>
      </c>
      <c r="TH160" s="68">
        <f t="shared" si="899"/>
        <v>-4.3548387096774235E-2</v>
      </c>
      <c r="TI160" s="68">
        <f t="shared" si="900"/>
        <v>-4.7030267707240669E-2</v>
      </c>
      <c r="TJ160" s="68">
        <f t="shared" si="901"/>
        <v>0.34772727272727266</v>
      </c>
      <c r="TK160" s="68"/>
      <c r="TL160" s="15">
        <f t="shared" si="902"/>
        <v>0.74926253687315614</v>
      </c>
      <c r="TN160" s="13">
        <v>99.7</v>
      </c>
      <c r="TO160" s="68">
        <f t="shared" si="903"/>
        <v>0.1356646542886433</v>
      </c>
      <c r="TP160" s="68">
        <f t="shared" si="904"/>
        <v>0.13218277367817685</v>
      </c>
      <c r="TQ160" s="68">
        <f t="shared" si="905"/>
        <v>0.45321507437341951</v>
      </c>
      <c r="TR160" s="68"/>
      <c r="TS160" s="15">
        <f t="shared" si="906"/>
        <v>2.3512605042016808</v>
      </c>
      <c r="TU160" s="417">
        <v>3.28</v>
      </c>
      <c r="TV160" s="68">
        <f t="shared" si="907"/>
        <v>-1.2048192771084348E-2</v>
      </c>
      <c r="TW160" s="68">
        <f t="shared" si="908"/>
        <v>-1.5530073381550786E-2</v>
      </c>
      <c r="TX160" s="68">
        <f t="shared" si="909"/>
        <v>-0.25623582766439917</v>
      </c>
      <c r="TY160" s="68"/>
      <c r="TZ160" s="15">
        <f t="shared" si="910"/>
        <v>0.91812865497076013</v>
      </c>
      <c r="UB160" s="13"/>
      <c r="UC160" s="68">
        <f t="shared" si="911"/>
        <v>0</v>
      </c>
      <c r="UD160" s="68">
        <f t="shared" si="912"/>
        <v>-3.4818806104664366E-3</v>
      </c>
      <c r="UE160" s="68">
        <f t="shared" si="913"/>
        <v>0</v>
      </c>
      <c r="UF160" s="68"/>
      <c r="UG160" s="15">
        <f t="shared" si="914"/>
        <v>0</v>
      </c>
      <c r="UI160" s="417"/>
      <c r="UJ160" s="68">
        <f t="shared" si="915"/>
        <v>0</v>
      </c>
      <c r="UK160" s="68">
        <f t="shared" si="916"/>
        <v>-3.4818806104664366E-3</v>
      </c>
      <c r="UL160" s="68">
        <f t="shared" si="917"/>
        <v>0</v>
      </c>
      <c r="UM160" s="68"/>
      <c r="UN160" s="15">
        <f t="shared" si="918"/>
        <v>0</v>
      </c>
      <c r="UP160" s="417"/>
      <c r="UQ160" s="68">
        <f t="shared" si="919"/>
        <v>0</v>
      </c>
      <c r="UR160" s="68">
        <f t="shared" si="920"/>
        <v>-3.4818806104664366E-3</v>
      </c>
      <c r="US160" s="68">
        <f t="shared" si="921"/>
        <v>0</v>
      </c>
      <c r="UT160" s="68"/>
      <c r="UU160" s="15">
        <f t="shared" si="922"/>
        <v>0</v>
      </c>
      <c r="UW160" s="417"/>
      <c r="UX160" s="68">
        <f t="shared" si="923"/>
        <v>0</v>
      </c>
      <c r="UY160" s="68">
        <f t="shared" si="924"/>
        <v>-3.4818806104664366E-3</v>
      </c>
      <c r="UZ160" s="68">
        <f t="shared" si="925"/>
        <v>0</v>
      </c>
      <c r="VA160" s="68"/>
      <c r="VB160" s="15">
        <f t="shared" si="926"/>
        <v>0</v>
      </c>
      <c r="VD160" s="417"/>
      <c r="VE160" s="68">
        <f t="shared" si="927"/>
        <v>0</v>
      </c>
      <c r="VF160" s="68">
        <f t="shared" si="928"/>
        <v>-3.4818806104664366E-3</v>
      </c>
      <c r="VG160" s="68">
        <f t="shared" si="929"/>
        <v>0</v>
      </c>
      <c r="VH160" s="68"/>
      <c r="VI160" s="15">
        <f t="shared" si="930"/>
        <v>0</v>
      </c>
      <c r="VM160" s="21">
        <f t="shared" si="931"/>
        <v>1.0350231849747409E-2</v>
      </c>
      <c r="VN160" s="49"/>
      <c r="VO160" s="21">
        <f t="shared" si="932"/>
        <v>1.2633615039287571</v>
      </c>
      <c r="VP160" s="14"/>
      <c r="VQ160" s="21">
        <f t="shared" si="933"/>
        <v>0.70707743687543068</v>
      </c>
    </row>
    <row r="161" spans="1:589" ht="15.75" customHeight="1" x14ac:dyDescent="0.2">
      <c r="A161" s="127">
        <v>45880</v>
      </c>
      <c r="B161" s="4">
        <f t="shared" si="666"/>
        <v>45880</v>
      </c>
      <c r="C161" s="13">
        <v>43975.09</v>
      </c>
      <c r="D161" s="138">
        <f t="shared" si="667"/>
        <v>-201.01000000000204</v>
      </c>
      <c r="E161" s="68">
        <f t="shared" si="668"/>
        <v>-4.5501979577192656E-3</v>
      </c>
      <c r="F161" s="15">
        <f t="shared" si="669"/>
        <v>3.3632535747511537E-2</v>
      </c>
      <c r="G161" s="13">
        <v>6373.45</v>
      </c>
      <c r="H161" s="138">
        <f t="shared" si="670"/>
        <v>-16.050000000000182</v>
      </c>
      <c r="I161" s="68">
        <f t="shared" si="671"/>
        <v>-2.5119336411300072E-3</v>
      </c>
      <c r="J161" s="15">
        <f t="shared" si="672"/>
        <v>8.3619676858285835E-2</v>
      </c>
      <c r="K161" s="13">
        <v>21385.4</v>
      </c>
      <c r="L161" s="138">
        <f t="shared" si="673"/>
        <v>-64.619999999998981</v>
      </c>
      <c r="M161" s="68">
        <f t="shared" si="674"/>
        <v>-3.0125846036506716E-3</v>
      </c>
      <c r="N161" s="15">
        <f t="shared" si="675"/>
        <v>0.10743268400723122</v>
      </c>
      <c r="O161" s="13">
        <v>2216.5100000000002</v>
      </c>
      <c r="P161" s="138">
        <f t="shared" si="676"/>
        <v>-1.9099999999998545</v>
      </c>
      <c r="Q161" s="68">
        <f t="shared" si="677"/>
        <v>-8.6097312501683826E-4</v>
      </c>
      <c r="R161" s="15">
        <f t="shared" si="678"/>
        <v>-6.1206370843345939E-3</v>
      </c>
      <c r="S161" s="18">
        <f t="shared" si="679"/>
        <v>-2.5663421393778306E-3</v>
      </c>
      <c r="T161" s="121">
        <f t="shared" si="680"/>
        <v>270.07967617855866</v>
      </c>
      <c r="U161" s="121">
        <f t="shared" si="681"/>
        <v>270.07967617855866</v>
      </c>
      <c r="V161" s="134">
        <f t="shared" si="682"/>
        <v>-1.8968285689122458E-3</v>
      </c>
      <c r="W161" s="21">
        <f t="shared" si="934"/>
        <v>4.3909089622696046E-2</v>
      </c>
      <c r="X161" s="18">
        <f t="shared" si="683"/>
        <v>-2.7339223318791957E-3</v>
      </c>
      <c r="Y161" s="353">
        <f>103477.93+41055.88</f>
        <v>144533.81</v>
      </c>
      <c r="Z161" s="15">
        <v>1.9999999999999999E-6</v>
      </c>
      <c r="AA161" s="21">
        <f t="shared" si="684"/>
        <v>1.8988285689122458E-3</v>
      </c>
      <c r="AC161" s="13">
        <v>250.4</v>
      </c>
      <c r="AD161" s="68">
        <f t="shared" si="685"/>
        <v>-1.8336920991788564E-3</v>
      </c>
      <c r="AE161" s="68">
        <f t="shared" si="935"/>
        <v>6.3136469733389433E-5</v>
      </c>
      <c r="AF161" s="68">
        <f t="shared" si="686"/>
        <v>0.51969411907507423</v>
      </c>
      <c r="AG161" s="68"/>
      <c r="AH161" s="15">
        <f t="shared" si="687"/>
        <v>0.10225822071576361</v>
      </c>
      <c r="AJ161" s="13">
        <v>23.99</v>
      </c>
      <c r="AK161" s="68">
        <f t="shared" si="688"/>
        <v>-2.0798668885191646E-3</v>
      </c>
      <c r="AL161" s="68">
        <f t="shared" si="936"/>
        <v>-1.8303831960691879E-4</v>
      </c>
      <c r="AM161" s="68">
        <f t="shared" si="689"/>
        <v>0.28978494623655898</v>
      </c>
      <c r="AN161" s="68"/>
      <c r="AO161" s="15">
        <f t="shared" si="690"/>
        <v>0.14075130765572977</v>
      </c>
      <c r="AQ161" s="13">
        <v>23.62</v>
      </c>
      <c r="AR161" s="68">
        <f t="shared" si="691"/>
        <v>-2.5337837837837297E-3</v>
      </c>
      <c r="AS161" s="68">
        <f t="shared" si="937"/>
        <v>-6.3695521487148392E-4</v>
      </c>
      <c r="AT161" s="68">
        <f t="shared" si="692"/>
        <v>0.36768963520555886</v>
      </c>
      <c r="AU161" s="68"/>
      <c r="AV161" s="15">
        <f t="shared" si="693"/>
        <v>0.10013972985561259</v>
      </c>
      <c r="AX161" s="13">
        <v>221.54</v>
      </c>
      <c r="AY161" s="68">
        <f t="shared" si="694"/>
        <v>-2.43155619596551E-3</v>
      </c>
      <c r="AZ161" s="68">
        <f t="shared" si="938"/>
        <v>-5.3472762705326416E-4</v>
      </c>
      <c r="BA161" s="68">
        <f t="shared" si="695"/>
        <v>0.65205070842654733</v>
      </c>
      <c r="BB161" s="68"/>
      <c r="BC161" s="15">
        <f t="shared" si="696"/>
        <v>8.4969880993192581E-2</v>
      </c>
      <c r="BE161" s="13">
        <v>80.33</v>
      </c>
      <c r="BF161" s="68">
        <f t="shared" si="697"/>
        <v>-1.9878245744812599E-3</v>
      </c>
      <c r="BG161" s="68">
        <f t="shared" si="939"/>
        <v>-9.0996005569014089E-5</v>
      </c>
      <c r="BH161" s="68"/>
      <c r="BI161" s="68"/>
      <c r="BJ161" s="15">
        <f t="shared" si="698"/>
        <v>9.040314917877014E-2</v>
      </c>
      <c r="BL161" s="13">
        <v>75.06</v>
      </c>
      <c r="BM161" s="68">
        <f t="shared" si="699"/>
        <v>-3.8487060384869549E-3</v>
      </c>
      <c r="BN161" s="68">
        <f t="shared" si="940"/>
        <v>-1.9518774695747091E-3</v>
      </c>
      <c r="BO161" s="68">
        <f t="shared" si="700"/>
        <v>0.26406197372852813</v>
      </c>
      <c r="BP161" s="68"/>
      <c r="BQ161" s="15">
        <f t="shared" si="701"/>
        <v>0.13093265029380741</v>
      </c>
      <c r="BS161" s="13">
        <v>44.2</v>
      </c>
      <c r="BT161" s="68">
        <f t="shared" si="702"/>
        <v>-5.400540054005286E-3</v>
      </c>
      <c r="BU161" s="68">
        <f t="shared" si="941"/>
        <v>-3.50371148509304E-3</v>
      </c>
      <c r="BV161" s="68">
        <f t="shared" si="703"/>
        <v>0.18625872249060668</v>
      </c>
      <c r="BW161" s="68"/>
      <c r="BX161" s="15">
        <f t="shared" si="704"/>
        <v>0.15555555555555564</v>
      </c>
      <c r="BZ161" s="13"/>
      <c r="CA161" s="68">
        <f t="shared" si="705"/>
        <v>0</v>
      </c>
      <c r="CB161" s="68">
        <f t="shared" si="942"/>
        <v>0</v>
      </c>
      <c r="CC161" s="68">
        <f t="shared" si="706"/>
        <v>0</v>
      </c>
      <c r="CD161" s="68"/>
      <c r="CE161" s="15">
        <f t="shared" si="707"/>
        <v>0</v>
      </c>
      <c r="CG161" s="13">
        <v>29.15</v>
      </c>
      <c r="CH161" s="68">
        <f t="shared" si="708"/>
        <v>-8.5034013605442185E-3</v>
      </c>
      <c r="CI161" s="68">
        <f t="shared" si="943"/>
        <v>-6.6065727916319724E-3</v>
      </c>
      <c r="CJ161" s="68">
        <f t="shared" si="709"/>
        <v>-3.5726099900760894E-2</v>
      </c>
      <c r="CK161" s="68"/>
      <c r="CL161" s="15">
        <f t="shared" si="710"/>
        <v>-0.15162980209545987</v>
      </c>
      <c r="CN161" s="13">
        <v>33.06</v>
      </c>
      <c r="CO161" s="68">
        <f t="shared" si="711"/>
        <v>-3.6166365280288562E-3</v>
      </c>
      <c r="CP161" s="68">
        <f t="shared" si="944"/>
        <v>-1.7198079591166104E-3</v>
      </c>
      <c r="CQ161" s="68">
        <f t="shared" si="712"/>
        <v>5.4881940012763322E-2</v>
      </c>
      <c r="CR161" s="68"/>
      <c r="CS161" s="15">
        <f t="shared" si="713"/>
        <v>-1.2249775918733092E-2</v>
      </c>
      <c r="CU161" s="13">
        <v>37.72</v>
      </c>
      <c r="CV161" s="68">
        <f t="shared" si="714"/>
        <v>-4.2238648363253344E-3</v>
      </c>
      <c r="CW161" s="68">
        <f t="shared" si="945"/>
        <v>-2.3270362674130884E-3</v>
      </c>
      <c r="CX161" s="68">
        <f t="shared" si="715"/>
        <v>0.17325038880248836</v>
      </c>
      <c r="CY161" s="68"/>
      <c r="CZ161" s="15">
        <f t="shared" si="716"/>
        <v>1.1802575107296076E-2</v>
      </c>
      <c r="DB161" s="13">
        <v>20.309999999999999</v>
      </c>
      <c r="DC161" s="68">
        <f t="shared" si="717"/>
        <v>-2.9455081001473868E-3</v>
      </c>
      <c r="DD161" s="68">
        <f t="shared" si="946"/>
        <v>-1.048679531235141E-3</v>
      </c>
      <c r="DE161" s="68">
        <f t="shared" si="718"/>
        <v>-7.1330589849108464E-2</v>
      </c>
      <c r="DF161" s="68"/>
      <c r="DG161" s="15">
        <f t="shared" si="719"/>
        <v>-2.4557956777996421E-3</v>
      </c>
      <c r="DI161" s="13">
        <v>50.14</v>
      </c>
      <c r="DJ161" s="68">
        <f t="shared" si="720"/>
        <v>-4.5662100456620386E-3</v>
      </c>
      <c r="DK161" s="68">
        <f t="shared" si="947"/>
        <v>-2.6693814767497926E-3</v>
      </c>
      <c r="DL161" s="68">
        <f t="shared" si="721"/>
        <v>0.13567383918459802</v>
      </c>
      <c r="DM161" s="68"/>
      <c r="DN161" s="15">
        <f t="shared" si="722"/>
        <v>0.18927893738140428</v>
      </c>
      <c r="DP161" s="13">
        <v>43.69</v>
      </c>
      <c r="DQ161" s="68">
        <f t="shared" si="723"/>
        <v>-1.3714285714286234E-3</v>
      </c>
      <c r="DR161" s="68">
        <f t="shared" si="948"/>
        <v>5.2539999748362235E-4</v>
      </c>
      <c r="DS161" s="68"/>
      <c r="DT161" s="68"/>
      <c r="DU161" s="15">
        <f t="shared" si="724"/>
        <v>0.14732142857142858</v>
      </c>
      <c r="DV161" s="18"/>
      <c r="DW161" s="13">
        <v>37.69</v>
      </c>
      <c r="DX161" s="68">
        <f t="shared" si="725"/>
        <v>-2.1180831347631822E-3</v>
      </c>
      <c r="DY161" s="68">
        <f t="shared" si="949"/>
        <v>-2.2125456585093636E-4</v>
      </c>
      <c r="DZ161" s="68">
        <f t="shared" si="726"/>
        <v>1.0112059765208112</v>
      </c>
      <c r="EA161" s="68"/>
      <c r="EB161" s="15">
        <f t="shared" si="727"/>
        <v>0.12608305945622944</v>
      </c>
      <c r="ED161" s="13">
        <v>40.39</v>
      </c>
      <c r="EE161" s="68">
        <f t="shared" si="728"/>
        <v>-5.4173848805712599E-3</v>
      </c>
      <c r="EF161" s="68">
        <f t="shared" si="950"/>
        <v>-3.5205563116590139E-3</v>
      </c>
      <c r="EG161" s="68">
        <f t="shared" si="729"/>
        <v>0.92058963385639558</v>
      </c>
      <c r="EH161" s="68"/>
      <c r="EI161" s="15">
        <f t="shared" si="730"/>
        <v>9.5173535791756983E-2</v>
      </c>
      <c r="EK161" s="13">
        <v>131.6</v>
      </c>
      <c r="EL161" s="68">
        <f t="shared" si="731"/>
        <v>0</v>
      </c>
      <c r="EM161" s="68">
        <f t="shared" si="951"/>
        <v>1.8968285689122458E-3</v>
      </c>
      <c r="EN161" s="68">
        <f t="shared" si="732"/>
        <v>1.039045553145336</v>
      </c>
      <c r="EO161" s="68"/>
      <c r="EP161" s="15">
        <f t="shared" si="733"/>
        <v>0.18238993710691823</v>
      </c>
      <c r="ER161" s="13">
        <v>39.69</v>
      </c>
      <c r="ES161" s="68">
        <f t="shared" si="734"/>
        <v>-6.7567567567568352E-3</v>
      </c>
      <c r="ET161" s="68">
        <f t="shared" si="952"/>
        <v>-4.8599281878445892E-3</v>
      </c>
      <c r="EU161" s="68">
        <f t="shared" si="735"/>
        <v>0.13692351761672877</v>
      </c>
      <c r="EV161" s="68"/>
      <c r="EW161" s="15">
        <f t="shared" si="736"/>
        <v>2.057084083311898E-2</v>
      </c>
      <c r="EY161" s="13">
        <v>41.93</v>
      </c>
      <c r="EZ161" s="68">
        <f t="shared" si="737"/>
        <v>-1.6666666666666735E-3</v>
      </c>
      <c r="FA161" s="68">
        <f t="shared" si="953"/>
        <v>2.301619022455723E-4</v>
      </c>
      <c r="FB161" s="68"/>
      <c r="FC161" s="68"/>
      <c r="FD161" s="15">
        <f t="shared" si="738"/>
        <v>0.70585842148087885</v>
      </c>
      <c r="FF161" s="13">
        <v>57.02</v>
      </c>
      <c r="FG161" s="68">
        <f t="shared" si="739"/>
        <v>-1.02412775559798E-2</v>
      </c>
      <c r="FH161" s="68">
        <f t="shared" si="954"/>
        <v>-8.3444489870675553E-3</v>
      </c>
      <c r="FI161" s="68">
        <f t="shared" si="740"/>
        <v>-3.4867975626269386E-2</v>
      </c>
      <c r="FJ161" s="68"/>
      <c r="FK161" s="15">
        <f t="shared" si="741"/>
        <v>4.0500088043670364E-3</v>
      </c>
      <c r="FM161" s="13">
        <v>203</v>
      </c>
      <c r="FN161" s="68">
        <f t="shared" si="742"/>
        <v>7.8879905344111901E-4</v>
      </c>
      <c r="FO161" s="68">
        <f t="shared" si="955"/>
        <v>2.6856276223533649E-3</v>
      </c>
      <c r="FP161" s="68">
        <f t="shared" si="743"/>
        <v>0.74578603371173025</v>
      </c>
      <c r="FQ161" s="68"/>
      <c r="FR161" s="15">
        <f t="shared" si="744"/>
        <v>0.11747220081470881</v>
      </c>
      <c r="FT161" s="13">
        <v>90.48</v>
      </c>
      <c r="FU161" s="68">
        <f t="shared" si="745"/>
        <v>-1.4347202295551865E-3</v>
      </c>
      <c r="FV161" s="68">
        <f t="shared" si="956"/>
        <v>4.621083393570593E-4</v>
      </c>
      <c r="FW161" s="68">
        <f t="shared" si="746"/>
        <v>2.7831421106441018E-2</v>
      </c>
      <c r="FX161" s="68"/>
      <c r="FY161" s="15">
        <f t="shared" si="747"/>
        <v>3.3266799733865284E-3</v>
      </c>
      <c r="GA161" s="13">
        <v>18.170000000000002</v>
      </c>
      <c r="GB161" s="68">
        <f t="shared" si="748"/>
        <v>-2.7442371020854643E-3</v>
      </c>
      <c r="GC161" s="68">
        <f t="shared" si="957"/>
        <v>-8.4740853317321848E-4</v>
      </c>
      <c r="GD161" s="68"/>
      <c r="GE161" s="68"/>
      <c r="GF161" s="15">
        <f t="shared" si="749"/>
        <v>4.2455536431440163E-2</v>
      </c>
      <c r="GG161" s="18"/>
      <c r="GH161" s="13">
        <v>19.55</v>
      </c>
      <c r="GI161" s="68">
        <f t="shared" si="750"/>
        <v>-1.0219724067449961E-3</v>
      </c>
      <c r="GJ161" s="68">
        <f t="shared" si="958"/>
        <v>8.7485616216724971E-4</v>
      </c>
      <c r="GK161" s="68">
        <f t="shared" si="751"/>
        <v>1.7169614984391356E-2</v>
      </c>
      <c r="GL161" s="68"/>
      <c r="GM161" s="15">
        <f t="shared" si="752"/>
        <v>3.4391534391534508E-2</v>
      </c>
      <c r="GO161" s="13">
        <v>25.1</v>
      </c>
      <c r="GP161" s="68">
        <f t="shared" si="753"/>
        <v>0</v>
      </c>
      <c r="GQ161" s="68">
        <f t="shared" si="959"/>
        <v>1.8968285689122458E-3</v>
      </c>
      <c r="GR161" s="68"/>
      <c r="GS161" s="68"/>
      <c r="GT161" s="15">
        <f t="shared" si="754"/>
        <v>-7.8899082568807288E-2</v>
      </c>
      <c r="GV161" s="13">
        <v>16.489999999999998</v>
      </c>
      <c r="GW161" s="68">
        <f t="shared" si="755"/>
        <v>-2.4198427102239987E-3</v>
      </c>
      <c r="GX161" s="68">
        <f t="shared" si="960"/>
        <v>-5.2301414131175291E-4</v>
      </c>
      <c r="GY161" s="68">
        <f t="shared" si="756"/>
        <v>0.39156118143459906</v>
      </c>
      <c r="GZ161" s="68"/>
      <c r="HA161" s="15">
        <f t="shared" si="757"/>
        <v>0.20189504373177825</v>
      </c>
      <c r="HD161" s="13">
        <v>339.03</v>
      </c>
      <c r="HE161" s="68">
        <f t="shared" si="758"/>
        <v>2.839202839202826E-2</v>
      </c>
      <c r="HF161" s="68">
        <f t="shared" si="961"/>
        <v>3.0288856960940507E-2</v>
      </c>
      <c r="HG161" s="68">
        <f t="shared" si="759"/>
        <v>0.90455592382450423</v>
      </c>
      <c r="HH161" s="68"/>
      <c r="HI161" s="15">
        <f t="shared" si="760"/>
        <v>-0.16048435023771793</v>
      </c>
      <c r="HK161" s="13">
        <v>65.41</v>
      </c>
      <c r="HL161" s="68">
        <f t="shared" si="761"/>
        <v>2.3951158422041232E-2</v>
      </c>
      <c r="HM161" s="68">
        <f t="shared" si="962"/>
        <v>2.5847986990953479E-2</v>
      </c>
      <c r="HN161" s="68">
        <f t="shared" si="762"/>
        <v>25.375</v>
      </c>
      <c r="HO161" s="68"/>
      <c r="HP161" s="15">
        <f t="shared" si="763"/>
        <v>1.4795299469294922</v>
      </c>
      <c r="HR161" s="13">
        <v>105.83</v>
      </c>
      <c r="HS161" s="68">
        <f t="shared" si="764"/>
        <v>-9.6387797117724223E-3</v>
      </c>
      <c r="HT161" s="68">
        <f t="shared" si="963"/>
        <v>-7.7419511428601763E-3</v>
      </c>
      <c r="HU161" s="68">
        <f t="shared" si="765"/>
        <v>1.9074175824175827</v>
      </c>
      <c r="HV161" s="68"/>
      <c r="HW161" s="15">
        <f t="shared" si="766"/>
        <v>-1.6175513619038719E-2</v>
      </c>
      <c r="HY161" s="13">
        <v>182.06</v>
      </c>
      <c r="HZ161" s="68">
        <f t="shared" si="767"/>
        <v>-3.7211338513735734E-3</v>
      </c>
      <c r="IA161" s="68">
        <f t="shared" si="964"/>
        <v>-1.8243052824613276E-3</v>
      </c>
      <c r="IB161" s="68">
        <f t="shared" si="768"/>
        <v>0.71916902738432475</v>
      </c>
      <c r="IC161" s="68"/>
      <c r="ID161" s="15">
        <f t="shared" si="769"/>
        <v>0.35572268970139259</v>
      </c>
      <c r="IF161" s="13">
        <v>303.89999999999998</v>
      </c>
      <c r="IG161" s="68">
        <f t="shared" si="770"/>
        <v>-3.5085418237861101E-3</v>
      </c>
      <c r="IH161" s="68">
        <f t="shared" si="965"/>
        <v>-1.6117132548738643E-3</v>
      </c>
      <c r="II161" s="68">
        <f t="shared" si="771"/>
        <v>0.73657142857142843</v>
      </c>
      <c r="IJ161" s="68"/>
      <c r="IK161" s="15">
        <f t="shared" si="772"/>
        <v>0.31081780538302267</v>
      </c>
      <c r="IM161" s="13">
        <v>266.64999999999998</v>
      </c>
      <c r="IN161" s="68">
        <f t="shared" si="773"/>
        <v>7.2146256704690194E-3</v>
      </c>
      <c r="IO161" s="68">
        <f t="shared" si="966"/>
        <v>9.1114542393812645E-3</v>
      </c>
      <c r="IP161" s="68">
        <f t="shared" si="774"/>
        <v>4.2069908221050571</v>
      </c>
      <c r="IQ161" s="68"/>
      <c r="IR161" s="15">
        <f t="shared" si="775"/>
        <v>0.4220574902671857</v>
      </c>
      <c r="IT161" s="13">
        <v>77.67</v>
      </c>
      <c r="IU161" s="68">
        <f t="shared" si="776"/>
        <v>9.356725146198815E-3</v>
      </c>
      <c r="IV161" s="68">
        <f t="shared" si="967"/>
        <v>1.125355371511106E-2</v>
      </c>
      <c r="IW161" s="68">
        <f t="shared" si="777"/>
        <v>3.2558904109589042</v>
      </c>
      <c r="IX161" s="68"/>
      <c r="IY161" s="15">
        <f t="shared" si="778"/>
        <v>0.51138353765323996</v>
      </c>
      <c r="JA161" s="13">
        <v>765.87</v>
      </c>
      <c r="JB161" s="68">
        <f t="shared" si="779"/>
        <v>-4.4585987261145845E-3</v>
      </c>
      <c r="JC161" s="68">
        <f t="shared" si="968"/>
        <v>-2.5617701572023385E-3</v>
      </c>
      <c r="JD161" s="68">
        <f t="shared" si="780"/>
        <v>0.5490898058252428</v>
      </c>
      <c r="JE161" s="68"/>
      <c r="JF161" s="15">
        <f t="shared" si="781"/>
        <v>0.30803914536045501</v>
      </c>
      <c r="JH161" s="13">
        <v>521.77</v>
      </c>
      <c r="JI161" s="68">
        <f t="shared" si="782"/>
        <v>-5.1720174699253284E-4</v>
      </c>
      <c r="JJ161" s="68">
        <f t="shared" si="969"/>
        <v>1.379626821919713E-3</v>
      </c>
      <c r="JK161" s="68">
        <f t="shared" si="783"/>
        <v>0.28296737072463052</v>
      </c>
      <c r="JL161" s="68"/>
      <c r="JM161" s="15">
        <f t="shared" si="784"/>
        <v>0.23788849347568206</v>
      </c>
      <c r="JO161" s="13">
        <v>24.84</v>
      </c>
      <c r="JP161" s="68">
        <f t="shared" si="785"/>
        <v>8.5261875761267099E-3</v>
      </c>
      <c r="JQ161" s="68">
        <f t="shared" si="970"/>
        <v>1.0423016145038955E-2</v>
      </c>
      <c r="JR161" s="68">
        <f t="shared" si="786"/>
        <v>-0.16180192340138355</v>
      </c>
      <c r="JS161" s="68"/>
      <c r="JT161" s="15">
        <f t="shared" si="787"/>
        <v>1.4376840039254173</v>
      </c>
      <c r="JV161" s="13">
        <v>2.12</v>
      </c>
      <c r="JW161" s="68">
        <f t="shared" si="788"/>
        <v>0</v>
      </c>
      <c r="JX161" s="68">
        <f t="shared" si="971"/>
        <v>1.8968285689122458E-3</v>
      </c>
      <c r="JY161" s="68">
        <f t="shared" si="789"/>
        <v>-0.16205533596837934</v>
      </c>
      <c r="JZ161" s="68"/>
      <c r="KA161" s="15">
        <f t="shared" si="790"/>
        <v>0.17777777777777781</v>
      </c>
      <c r="KC161" s="13">
        <v>19.920000000000002</v>
      </c>
      <c r="KD161" s="68">
        <f t="shared" si="791"/>
        <v>-4.4977511244377738E-3</v>
      </c>
      <c r="KE161" s="68">
        <f t="shared" si="972"/>
        <v>-2.6009225555255278E-3</v>
      </c>
      <c r="KF161" s="68">
        <f t="shared" si="792"/>
        <v>2.25872689938399E-2</v>
      </c>
      <c r="KG161" s="68"/>
      <c r="KH161" s="15">
        <f t="shared" si="793"/>
        <v>-0.1018935978358881</v>
      </c>
      <c r="KI161" s="18"/>
      <c r="KJ161" s="13">
        <v>118.57</v>
      </c>
      <c r="KK161" s="68">
        <f t="shared" si="794"/>
        <v>-1.5281122830329735E-2</v>
      </c>
      <c r="KL161" s="68">
        <f t="shared" si="973"/>
        <v>-1.338429426141749E-2</v>
      </c>
      <c r="KM161" s="68">
        <f t="shared" si="795"/>
        <v>4.6194312796208523</v>
      </c>
      <c r="KN161" s="68"/>
      <c r="KO161" s="15">
        <f t="shared" si="796"/>
        <v>0.76417199821455151</v>
      </c>
      <c r="KQ161" s="13">
        <v>1.7430000000000001</v>
      </c>
      <c r="KR161" s="68">
        <f t="shared" si="797"/>
        <v>-1.1461318051575941E-3</v>
      </c>
      <c r="KS161" s="68">
        <f t="shared" si="974"/>
        <v>7.5069676375465167E-4</v>
      </c>
      <c r="KT161" s="68">
        <f t="shared" si="798"/>
        <v>-0.33473282442748092</v>
      </c>
      <c r="KU161" s="68"/>
      <c r="KV161" s="15">
        <f t="shared" si="799"/>
        <v>0.72574257425742583</v>
      </c>
      <c r="KW161" s="18"/>
      <c r="KX161" s="13">
        <v>51.24</v>
      </c>
      <c r="KY161" s="68">
        <f t="shared" si="800"/>
        <v>-7.8582988671102277E-2</v>
      </c>
      <c r="KZ161" s="68">
        <f t="shared" si="975"/>
        <v>-7.6686160102190037E-2</v>
      </c>
      <c r="LA161" s="68">
        <f t="shared" si="801"/>
        <v>-0.28764076185180038</v>
      </c>
      <c r="LB161" s="68"/>
      <c r="LC161" s="15">
        <f t="shared" si="802"/>
        <v>1.1611134542387178</v>
      </c>
      <c r="LD161" s="18"/>
      <c r="LE161" s="13">
        <v>51.82</v>
      </c>
      <c r="LF161" s="68">
        <f t="shared" si="803"/>
        <v>1.0333398323259918E-2</v>
      </c>
      <c r="LG161" s="68">
        <f t="shared" si="976"/>
        <v>1.2230226892172163E-2</v>
      </c>
      <c r="LH161" s="68">
        <f t="shared" si="804"/>
        <v>0.44627407200669839</v>
      </c>
      <c r="LI161" s="68"/>
      <c r="LJ161" s="15">
        <f t="shared" si="805"/>
        <v>0.12383430926046413</v>
      </c>
      <c r="LL161" s="13">
        <v>135.46</v>
      </c>
      <c r="LM161" s="68">
        <f t="shared" si="806"/>
        <v>-1.1061131185016273E-3</v>
      </c>
      <c r="LN161" s="68">
        <f t="shared" si="977"/>
        <v>7.9071545041061852E-4</v>
      </c>
      <c r="LO161" s="68">
        <f t="shared" si="807"/>
        <v>0.54811428571428578</v>
      </c>
      <c r="LP161" s="68"/>
      <c r="LQ161" s="15">
        <f t="shared" si="808"/>
        <v>0.73200358010484612</v>
      </c>
      <c r="LS161" s="13">
        <v>19.11</v>
      </c>
      <c r="LT161" s="68">
        <f t="shared" si="809"/>
        <v>6.3191153238547132E-3</v>
      </c>
      <c r="LU161" s="68">
        <f t="shared" si="978"/>
        <v>8.2159438927669592E-3</v>
      </c>
      <c r="LV161" s="68"/>
      <c r="LW161" s="68"/>
      <c r="LX161" s="15">
        <f t="shared" si="810"/>
        <v>1.0659459459459459</v>
      </c>
      <c r="LZ161" s="13">
        <v>13.57</v>
      </c>
      <c r="MA161" s="68">
        <f t="shared" si="811"/>
        <v>-2.7240143369175556E-2</v>
      </c>
      <c r="MB161" s="68">
        <f t="shared" si="979"/>
        <v>-2.5343314800263309E-2</v>
      </c>
      <c r="MC161" s="68">
        <f t="shared" si="812"/>
        <v>-0.39011235955056178</v>
      </c>
      <c r="MD161" s="68"/>
      <c r="ME161" s="15">
        <f t="shared" si="813"/>
        <v>6.6765578635014731E-3</v>
      </c>
      <c r="MG161" s="13">
        <v>71.86</v>
      </c>
      <c r="MH161" s="68">
        <f t="shared" si="814"/>
        <v>-4.6949602122015995E-2</v>
      </c>
      <c r="MI161" s="68">
        <f t="shared" si="980"/>
        <v>-4.5052773553103748E-2</v>
      </c>
      <c r="MJ161" s="68">
        <f t="shared" si="815"/>
        <v>8.684636118598382</v>
      </c>
      <c r="MK161" s="68"/>
      <c r="ML161" s="15">
        <f t="shared" si="816"/>
        <v>2.3848327837965142</v>
      </c>
      <c r="MN161" s="13">
        <v>177.89</v>
      </c>
      <c r="MO161" s="68">
        <f t="shared" si="817"/>
        <v>-7.1440531338951901E-3</v>
      </c>
      <c r="MP161" s="68">
        <f t="shared" si="981"/>
        <v>-5.2472245649829441E-3</v>
      </c>
      <c r="MQ161" s="68">
        <f t="shared" si="818"/>
        <v>0.4129467831612389</v>
      </c>
      <c r="MR161" s="68"/>
      <c r="MS161" s="15">
        <f t="shared" si="819"/>
        <v>0.5970015261693149</v>
      </c>
      <c r="MU161" s="13">
        <v>17.37</v>
      </c>
      <c r="MV161" s="68">
        <f t="shared" si="820"/>
        <v>2.7810650887574111E-2</v>
      </c>
      <c r="MW161" s="68">
        <f t="shared" si="982"/>
        <v>2.9707479456486358E-2</v>
      </c>
      <c r="MX161" s="68">
        <f t="shared" si="821"/>
        <v>-0.16770483948251078</v>
      </c>
      <c r="MY161" s="68"/>
      <c r="MZ161" s="15">
        <f t="shared" si="822"/>
        <v>0.62792877225866928</v>
      </c>
      <c r="NB161" s="13">
        <v>275.2</v>
      </c>
      <c r="NC161" s="68">
        <f t="shared" si="823"/>
        <v>6.9088396785570605E-4</v>
      </c>
      <c r="ND161" s="68">
        <f t="shared" si="983"/>
        <v>2.587712536767952E-3</v>
      </c>
      <c r="NE161" s="68">
        <f t="shared" si="824"/>
        <v>1.0314460766221303</v>
      </c>
      <c r="NF161" s="68"/>
      <c r="NG161" s="15">
        <f t="shared" si="825"/>
        <v>0.6499790155285089</v>
      </c>
      <c r="NI161" s="13">
        <v>7.55</v>
      </c>
      <c r="NJ161" s="68">
        <f t="shared" si="826"/>
        <v>-6.5789473684210297E-3</v>
      </c>
      <c r="NK161" s="68">
        <f t="shared" si="984"/>
        <v>-4.6821187995087837E-3</v>
      </c>
      <c r="NL161" s="68">
        <f t="shared" si="827"/>
        <v>-0.94005557761016278</v>
      </c>
      <c r="NM161" s="68"/>
      <c r="NN161" s="15">
        <f t="shared" si="828"/>
        <v>0.54081632653061207</v>
      </c>
      <c r="NP161" s="13">
        <v>650.76</v>
      </c>
      <c r="NQ161" s="68">
        <f t="shared" si="829"/>
        <v>2.8509346442496231E-3</v>
      </c>
      <c r="NR161" s="68">
        <f t="shared" si="985"/>
        <v>4.7477632131618687E-3</v>
      </c>
      <c r="NS161" s="68">
        <f t="shared" si="830"/>
        <v>3.9581714285714287</v>
      </c>
      <c r="NT161" s="68"/>
      <c r="NU161" s="15">
        <f t="shared" si="831"/>
        <v>0.97841486030462399</v>
      </c>
      <c r="NW161" s="13">
        <v>201</v>
      </c>
      <c r="NX161" s="68">
        <f t="shared" si="832"/>
        <v>-2.0851951146856691E-3</v>
      </c>
      <c r="NY161" s="68">
        <f t="shared" si="986"/>
        <v>-1.8836654577342334E-4</v>
      </c>
      <c r="NZ161" s="68">
        <f t="shared" si="833"/>
        <v>0.14360491579426496</v>
      </c>
      <c r="OA161" s="68"/>
      <c r="OB161" s="15">
        <f t="shared" si="834"/>
        <v>6.1806656101426244E-2</v>
      </c>
      <c r="OD161" s="13">
        <v>2.81</v>
      </c>
      <c r="OE161" s="68">
        <f t="shared" si="835"/>
        <v>-7.0671378091872851E-3</v>
      </c>
      <c r="OF161" s="68">
        <f t="shared" si="987"/>
        <v>-5.1703092402750391E-3</v>
      </c>
      <c r="OG161" s="68">
        <f t="shared" si="836"/>
        <v>-0.98754818983471437</v>
      </c>
      <c r="OH161" s="68"/>
      <c r="OI161" s="15">
        <f t="shared" si="837"/>
        <v>0.92465753424657537</v>
      </c>
      <c r="OK161" s="13">
        <v>219.1</v>
      </c>
      <c r="OL161" s="68">
        <f t="shared" si="838"/>
        <v>-1.5900107797340964E-2</v>
      </c>
      <c r="OM161" s="68">
        <f t="shared" si="988"/>
        <v>-1.4003279228428719E-2</v>
      </c>
      <c r="ON161" s="68">
        <f t="shared" si="839"/>
        <v>4.1613663133097756</v>
      </c>
      <c r="OO161" s="68"/>
      <c r="OP161" s="15">
        <f t="shared" si="840"/>
        <v>2.2892959015162888</v>
      </c>
      <c r="OR161" s="13">
        <v>5.35</v>
      </c>
      <c r="OS161" s="68">
        <f t="shared" si="841"/>
        <v>-4.8042704626334601E-2</v>
      </c>
      <c r="OT161" s="68">
        <f t="shared" si="989"/>
        <v>-4.6145876057422354E-2</v>
      </c>
      <c r="OU161" s="68">
        <f t="shared" si="842"/>
        <v>-0.30519480519480524</v>
      </c>
      <c r="OV161" s="68"/>
      <c r="OW161" s="15">
        <f t="shared" si="843"/>
        <v>3.7767857142857135</v>
      </c>
      <c r="OY161" s="13">
        <v>154.80000000000001</v>
      </c>
      <c r="OZ161" s="68">
        <f t="shared" si="844"/>
        <v>-1.1614401858302905E-3</v>
      </c>
      <c r="PA161" s="68">
        <f t="shared" si="990"/>
        <v>7.3538838308195528E-4</v>
      </c>
      <c r="PB161" s="68">
        <f t="shared" si="998"/>
        <v>3.7630769230769232</v>
      </c>
      <c r="PC161" s="68"/>
      <c r="PD161" s="15">
        <f t="shared" si="845"/>
        <v>0.3513749454386732</v>
      </c>
      <c r="PE161" s="18"/>
      <c r="PF161" s="13">
        <v>270.32</v>
      </c>
      <c r="PG161" s="68">
        <f t="shared" si="846"/>
        <v>2.2245291413316246E-3</v>
      </c>
      <c r="PH161" s="68">
        <f t="shared" si="991"/>
        <v>4.1213577102438706E-3</v>
      </c>
      <c r="PI161" s="68">
        <f t="shared" si="847"/>
        <v>-0.22366456059735784</v>
      </c>
      <c r="PJ161" s="68"/>
      <c r="PK161" s="15">
        <f t="shared" si="848"/>
        <v>0.29259312389422848</v>
      </c>
      <c r="PM161" s="13"/>
      <c r="PN161" s="68">
        <f t="shared" si="849"/>
        <v>0</v>
      </c>
      <c r="PO161" s="68">
        <f t="shared" si="850"/>
        <v>1.8968285689122458E-3</v>
      </c>
      <c r="PP161" s="68">
        <f t="shared" si="851"/>
        <v>0</v>
      </c>
      <c r="PQ161" s="68"/>
      <c r="PR161" s="15">
        <f t="shared" si="852"/>
        <v>0</v>
      </c>
      <c r="PT161" s="13">
        <v>9.61</v>
      </c>
      <c r="PU161" s="68">
        <f t="shared" si="853"/>
        <v>7.3375262054507645E-3</v>
      </c>
      <c r="PV161" s="68">
        <f t="shared" si="992"/>
        <v>9.2343547743630097E-3</v>
      </c>
      <c r="PW161" s="68">
        <f t="shared" si="854"/>
        <v>0.1020642201834861</v>
      </c>
      <c r="PX161" s="68"/>
      <c r="PY161" s="15">
        <f t="shared" si="855"/>
        <v>0.87329434697855746</v>
      </c>
      <c r="QA161" s="13">
        <v>265.76</v>
      </c>
      <c r="QB161" s="68">
        <f t="shared" si="856"/>
        <v>7.9265748852731625E-3</v>
      </c>
      <c r="QC161" s="68">
        <f t="shared" si="993"/>
        <v>9.8234034541854077E-3</v>
      </c>
      <c r="QD161" s="68">
        <f t="shared" si="857"/>
        <v>-0.2123062331426539</v>
      </c>
      <c r="QE161" s="68"/>
      <c r="QF161" s="15">
        <f t="shared" si="858"/>
        <v>0.38604360070929372</v>
      </c>
      <c r="QH161" s="13">
        <v>1.7609999999999999</v>
      </c>
      <c r="QI161" s="68">
        <f t="shared" si="859"/>
        <v>4.0165386887182422E-2</v>
      </c>
      <c r="QJ161" s="68">
        <f t="shared" si="994"/>
        <v>4.2062215456094669E-2</v>
      </c>
      <c r="QK161" s="68">
        <f t="shared" si="860"/>
        <v>-0.29840637450199203</v>
      </c>
      <c r="QL161" s="68"/>
      <c r="QM161" s="15">
        <f t="shared" si="861"/>
        <v>0.3546153846153845</v>
      </c>
      <c r="QO161" s="13">
        <v>15.44</v>
      </c>
      <c r="QP161" s="68">
        <f t="shared" si="862"/>
        <v>-5.0430504305043172E-2</v>
      </c>
      <c r="QQ161" s="68">
        <f t="shared" si="995"/>
        <v>-4.8533675736130925E-2</v>
      </c>
      <c r="QR161" s="68">
        <f t="shared" si="863"/>
        <v>-0.98117945342402291</v>
      </c>
      <c r="QS161" s="68"/>
      <c r="QT161" s="15">
        <f t="shared" si="864"/>
        <v>0.34494773519163752</v>
      </c>
      <c r="QV161" s="13">
        <v>3.234</v>
      </c>
      <c r="QW161" s="68">
        <f t="shared" si="865"/>
        <v>7.4418604651162859E-2</v>
      </c>
      <c r="QX161" s="68">
        <f t="shared" si="996"/>
        <v>7.6315433220075099E-2</v>
      </c>
      <c r="QY161" s="68">
        <f t="shared" si="866"/>
        <v>-8.3852691218130271E-2</v>
      </c>
      <c r="QZ161" s="68"/>
      <c r="RA161" s="15">
        <f t="shared" si="867"/>
        <v>0.32161830813240699</v>
      </c>
      <c r="RC161" s="13">
        <v>44.61</v>
      </c>
      <c r="RD161" s="68">
        <f t="shared" si="868"/>
        <v>-1.4796819787985903E-2</v>
      </c>
      <c r="RE161" s="68">
        <f t="shared" si="997"/>
        <v>-1.2899991219073658E-2</v>
      </c>
      <c r="RF161" s="68">
        <f t="shared" si="869"/>
        <v>-3.6292935839274135E-2</v>
      </c>
      <c r="RG161" s="68"/>
      <c r="RH161" s="15">
        <f t="shared" si="870"/>
        <v>0.80242424242424237</v>
      </c>
      <c r="RJ161" s="13">
        <v>242.09</v>
      </c>
      <c r="RK161" s="68">
        <f t="shared" si="871"/>
        <v>1.0751354257122396E-3</v>
      </c>
      <c r="RL161" s="68">
        <f t="shared" si="872"/>
        <v>2.9719639946244854E-3</v>
      </c>
      <c r="RM161" s="68">
        <f t="shared" si="873"/>
        <v>0.12297059096391126</v>
      </c>
      <c r="RN161" s="68"/>
      <c r="RO161" s="15">
        <f t="shared" si="874"/>
        <v>0.23063237088247257</v>
      </c>
      <c r="RQ161" s="13">
        <v>17.600000000000001</v>
      </c>
      <c r="RR161" s="68">
        <f t="shared" si="875"/>
        <v>1.9108280254777177E-2</v>
      </c>
      <c r="RS161" s="68">
        <f t="shared" si="876"/>
        <v>2.1005108823689424E-2</v>
      </c>
      <c r="RT161" s="68">
        <f t="shared" si="877"/>
        <v>0.20218579234972683</v>
      </c>
      <c r="RU161" s="68"/>
      <c r="RV161" s="15">
        <f t="shared" si="878"/>
        <v>-0.15547024952015348</v>
      </c>
      <c r="RX161" s="13">
        <v>182.68</v>
      </c>
      <c r="RY161" s="68">
        <f t="shared" si="879"/>
        <v>-2.2892597347026106E-2</v>
      </c>
      <c r="RZ161" s="68">
        <f t="shared" si="880"/>
        <v>-2.099576877811386E-2</v>
      </c>
      <c r="SA161" s="68">
        <f t="shared" si="881"/>
        <v>0.37291447467307987</v>
      </c>
      <c r="SB161" s="68"/>
      <c r="SC161" s="15">
        <f t="shared" si="882"/>
        <v>1.415443607034246</v>
      </c>
      <c r="SE161" s="13">
        <v>15.98</v>
      </c>
      <c r="SF161" s="68">
        <f t="shared" si="883"/>
        <v>3.4974093264248766E-2</v>
      </c>
      <c r="SG161" s="68">
        <f t="shared" si="884"/>
        <v>3.6870921833161013E-2</v>
      </c>
      <c r="SH161" s="68">
        <f t="shared" si="885"/>
        <v>0.27840000000000004</v>
      </c>
      <c r="SI161" s="68"/>
      <c r="SJ161" s="15">
        <f t="shared" si="886"/>
        <v>4.7182175622542635E-2</v>
      </c>
      <c r="SL161" s="13">
        <v>1.63</v>
      </c>
      <c r="SM161" s="68">
        <f t="shared" si="887"/>
        <v>1.2422360248447077E-2</v>
      </c>
      <c r="SN161" s="68">
        <f t="shared" si="888"/>
        <v>1.4319188817359323E-2</v>
      </c>
      <c r="SO161" s="68">
        <f t="shared" si="889"/>
        <v>0.14788732394366194</v>
      </c>
      <c r="SP161" s="68"/>
      <c r="SQ161" s="15">
        <f t="shared" si="890"/>
        <v>0.61386138613861374</v>
      </c>
      <c r="SS161" s="13">
        <v>17.37</v>
      </c>
      <c r="ST161" s="68">
        <f t="shared" si="891"/>
        <v>2.7810650887574111E-2</v>
      </c>
      <c r="SU161" s="68">
        <f t="shared" si="892"/>
        <v>2.9707479456486358E-2</v>
      </c>
      <c r="SV161" s="68">
        <f t="shared" si="893"/>
        <v>7.6208178438661733E-2</v>
      </c>
      <c r="SW161" s="68"/>
      <c r="SX161" s="15">
        <f t="shared" si="894"/>
        <v>1.0678571428571428</v>
      </c>
      <c r="SZ161" s="13">
        <v>72.69</v>
      </c>
      <c r="TA161" s="68">
        <f t="shared" si="895"/>
        <v>-2.1932185145317487E-2</v>
      </c>
      <c r="TB161" s="68">
        <f t="shared" si="896"/>
        <v>-2.003535657640524E-2</v>
      </c>
      <c r="TC161" s="68">
        <f t="shared" si="897"/>
        <v>0.80059450086698047</v>
      </c>
      <c r="TD161" s="68"/>
      <c r="TE161" s="15">
        <f t="shared" si="898"/>
        <v>3.6596153846153845</v>
      </c>
      <c r="TG161" s="417">
        <v>0.28239999999999998</v>
      </c>
      <c r="TH161" s="68">
        <f t="shared" si="899"/>
        <v>-4.7554806070826315E-2</v>
      </c>
      <c r="TI161" s="68">
        <f t="shared" si="900"/>
        <v>-4.5657977501914068E-2</v>
      </c>
      <c r="TJ161" s="68">
        <f t="shared" si="901"/>
        <v>0.28363636363636358</v>
      </c>
      <c r="TK161" s="68"/>
      <c r="TL161" s="15">
        <f t="shared" si="902"/>
        <v>0.6660766961651915</v>
      </c>
      <c r="TN161" s="13">
        <v>96.32</v>
      </c>
      <c r="TO161" s="68">
        <f t="shared" si="903"/>
        <v>-3.3901705115346133E-2</v>
      </c>
      <c r="TP161" s="68">
        <f t="shared" si="904"/>
        <v>-3.2004876546433886E-2</v>
      </c>
      <c r="TQ161" s="68">
        <f t="shared" si="905"/>
        <v>0.40394860545283606</v>
      </c>
      <c r="TR161" s="68"/>
      <c r="TS161" s="15">
        <f t="shared" si="906"/>
        <v>2.2376470588235291</v>
      </c>
      <c r="TU161" s="417">
        <v>3.3</v>
      </c>
      <c r="TV161" s="68">
        <f t="shared" si="907"/>
        <v>6.0975609756097615E-3</v>
      </c>
      <c r="TW161" s="68">
        <f t="shared" si="908"/>
        <v>7.9943895445220067E-3</v>
      </c>
      <c r="TX161" s="68">
        <f t="shared" si="909"/>
        <v>-0.2517006802721089</v>
      </c>
      <c r="TY161" s="68"/>
      <c r="TZ161" s="15">
        <f t="shared" si="910"/>
        <v>0.92982456140350866</v>
      </c>
      <c r="UB161" s="13"/>
      <c r="UC161" s="68">
        <f t="shared" si="911"/>
        <v>0</v>
      </c>
      <c r="UD161" s="68">
        <f t="shared" si="912"/>
        <v>1.8968285689122458E-3</v>
      </c>
      <c r="UE161" s="68">
        <f t="shared" si="913"/>
        <v>0</v>
      </c>
      <c r="UF161" s="68"/>
      <c r="UG161" s="15">
        <f t="shared" si="914"/>
        <v>0</v>
      </c>
      <c r="UI161" s="417"/>
      <c r="UJ161" s="68">
        <f t="shared" si="915"/>
        <v>0</v>
      </c>
      <c r="UK161" s="68">
        <f t="shared" si="916"/>
        <v>1.8968285689122458E-3</v>
      </c>
      <c r="UL161" s="68">
        <f t="shared" si="917"/>
        <v>0</v>
      </c>
      <c r="UM161" s="68"/>
      <c r="UN161" s="15">
        <f t="shared" si="918"/>
        <v>0</v>
      </c>
      <c r="UP161" s="417"/>
      <c r="UQ161" s="68">
        <f t="shared" si="919"/>
        <v>0</v>
      </c>
      <c r="UR161" s="68">
        <f t="shared" si="920"/>
        <v>1.8968285689122458E-3</v>
      </c>
      <c r="US161" s="68">
        <f t="shared" si="921"/>
        <v>0</v>
      </c>
      <c r="UT161" s="68"/>
      <c r="UU161" s="15">
        <f t="shared" si="922"/>
        <v>0</v>
      </c>
      <c r="UW161" s="417"/>
      <c r="UX161" s="68">
        <f t="shared" si="923"/>
        <v>0</v>
      </c>
      <c r="UY161" s="68">
        <f t="shared" si="924"/>
        <v>1.8968285689122458E-3</v>
      </c>
      <c r="UZ161" s="68">
        <f t="shared" si="925"/>
        <v>0</v>
      </c>
      <c r="VA161" s="68"/>
      <c r="VB161" s="15">
        <f t="shared" si="926"/>
        <v>0</v>
      </c>
      <c r="VD161" s="417"/>
      <c r="VE161" s="68">
        <f t="shared" si="927"/>
        <v>0</v>
      </c>
      <c r="VF161" s="68">
        <f t="shared" si="928"/>
        <v>1.8968285689122458E-3</v>
      </c>
      <c r="VG161" s="68">
        <f t="shared" si="929"/>
        <v>0</v>
      </c>
      <c r="VH161" s="68"/>
      <c r="VI161" s="15">
        <f t="shared" si="930"/>
        <v>0</v>
      </c>
      <c r="VM161" s="21">
        <f t="shared" si="931"/>
        <v>-4.7005033746576295E-3</v>
      </c>
      <c r="VN161" s="49"/>
      <c r="VO161" s="21">
        <f t="shared" si="932"/>
        <v>1.2508809865881976</v>
      </c>
      <c r="VP161" s="14"/>
      <c r="VQ161" s="21">
        <f t="shared" si="933"/>
        <v>0.6922914250024621</v>
      </c>
    </row>
    <row r="162" spans="1:589" ht="15.75" customHeight="1" x14ac:dyDescent="0.2">
      <c r="A162" s="127">
        <v>45881</v>
      </c>
      <c r="B162" s="4">
        <f t="shared" si="666"/>
        <v>45881</v>
      </c>
      <c r="C162" s="13">
        <v>44458.61</v>
      </c>
      <c r="D162" s="138">
        <f t="shared" si="667"/>
        <v>483.52000000000407</v>
      </c>
      <c r="E162" s="68">
        <f t="shared" si="668"/>
        <v>1.09953157571708E-2</v>
      </c>
      <c r="F162" s="15">
        <f t="shared" si="669"/>
        <v>4.4997651854940562E-2</v>
      </c>
      <c r="G162" s="13">
        <v>6445.76</v>
      </c>
      <c r="H162" s="138">
        <f t="shared" si="670"/>
        <v>72.3100000000004</v>
      </c>
      <c r="I162" s="68">
        <f t="shared" si="671"/>
        <v>1.1345503612643137E-2</v>
      </c>
      <c r="J162" s="15">
        <f t="shared" si="672"/>
        <v>9.5913887816812704E-2</v>
      </c>
      <c r="K162" s="13">
        <v>21681.9</v>
      </c>
      <c r="L162" s="138">
        <f t="shared" si="673"/>
        <v>296.5</v>
      </c>
      <c r="M162" s="68">
        <f t="shared" si="674"/>
        <v>1.3864599212546878E-2</v>
      </c>
      <c r="N162" s="15">
        <f t="shared" si="675"/>
        <v>0.12278679432586655</v>
      </c>
      <c r="O162" s="13">
        <v>2282.7800000000002</v>
      </c>
      <c r="P162" s="138">
        <f t="shared" si="676"/>
        <v>66.269999999999982</v>
      </c>
      <c r="Q162" s="68">
        <f t="shared" si="677"/>
        <v>2.9898353718232705E-2</v>
      </c>
      <c r="R162" s="15">
        <f t="shared" si="678"/>
        <v>2.3594719661369744E-2</v>
      </c>
      <c r="S162" s="18">
        <f t="shared" si="679"/>
        <v>8.804203496150945E-3</v>
      </c>
      <c r="T162" s="121">
        <f t="shared" si="680"/>
        <v>271.84051687778884</v>
      </c>
      <c r="U162" s="121">
        <f t="shared" si="681"/>
        <v>271.84051687778884</v>
      </c>
      <c r="V162" s="134">
        <f t="shared" si="682"/>
        <v>6.5197082732950115E-3</v>
      </c>
      <c r="W162" s="21">
        <f t="shared" si="934"/>
        <v>5.0715072350877001E-2</v>
      </c>
      <c r="X162" s="18">
        <f t="shared" si="683"/>
        <v>1.6525943075148382E-2</v>
      </c>
      <c r="Y162" s="353">
        <v>144533.81</v>
      </c>
      <c r="Z162" s="15">
        <v>1.9999999999999999E-6</v>
      </c>
      <c r="AA162" s="21">
        <f t="shared" si="684"/>
        <v>-6.5177082732950113E-3</v>
      </c>
      <c r="AC162" s="13">
        <v>253.59</v>
      </c>
      <c r="AD162" s="68">
        <f t="shared" si="685"/>
        <v>1.2739616613418521E-2</v>
      </c>
      <c r="AE162" s="68">
        <f t="shared" si="935"/>
        <v>6.2199083401235098E-3</v>
      </c>
      <c r="AF162" s="68">
        <f t="shared" si="686"/>
        <v>0.53905443952175758</v>
      </c>
      <c r="AG162" s="68"/>
      <c r="AH162" s="15">
        <f t="shared" si="687"/>
        <v>0.1163005678566713</v>
      </c>
      <c r="AJ162" s="13">
        <v>24.32</v>
      </c>
      <c r="AK162" s="68">
        <f t="shared" si="688"/>
        <v>1.3755731554814583E-2</v>
      </c>
      <c r="AL162" s="68">
        <f t="shared" si="936"/>
        <v>7.2360232815195718E-3</v>
      </c>
      <c r="AM162" s="68">
        <f t="shared" si="689"/>
        <v>0.30752688172043002</v>
      </c>
      <c r="AN162" s="68"/>
      <c r="AO162" s="15">
        <f t="shared" si="690"/>
        <v>0.1564431764146457</v>
      </c>
      <c r="AQ162" s="13">
        <v>23.89</v>
      </c>
      <c r="AR162" s="68">
        <f t="shared" si="691"/>
        <v>1.1430990685859423E-2</v>
      </c>
      <c r="AS162" s="68">
        <f t="shared" si="937"/>
        <v>4.9112824125644118E-3</v>
      </c>
      <c r="AT162" s="68">
        <f t="shared" si="692"/>
        <v>0.38332368268674005</v>
      </c>
      <c r="AU162" s="68"/>
      <c r="AV162" s="15">
        <f t="shared" si="693"/>
        <v>0.112715416860736</v>
      </c>
      <c r="AX162" s="13">
        <v>224.06</v>
      </c>
      <c r="AY162" s="68">
        <f t="shared" si="694"/>
        <v>1.1374921007493051E-2</v>
      </c>
      <c r="AZ162" s="68">
        <f t="shared" si="938"/>
        <v>4.8552127341980394E-3</v>
      </c>
      <c r="BA162" s="68">
        <f t="shared" si="695"/>
        <v>0.67084265473527227</v>
      </c>
      <c r="BB162" s="68"/>
      <c r="BC162" s="15">
        <f t="shared" si="696"/>
        <v>9.7311327684999283E-2</v>
      </c>
      <c r="BE162" s="13">
        <v>81.2</v>
      </c>
      <c r="BF162" s="68">
        <f t="shared" si="697"/>
        <v>1.0830324909747349E-2</v>
      </c>
      <c r="BG162" s="68">
        <f t="shared" si="939"/>
        <v>4.3106166364523376E-3</v>
      </c>
      <c r="BH162" s="68"/>
      <c r="BI162" s="68"/>
      <c r="BJ162" s="15">
        <f t="shared" si="698"/>
        <v>0.10221256956698793</v>
      </c>
      <c r="BL162" s="13">
        <v>76.13</v>
      </c>
      <c r="BM162" s="68">
        <f t="shared" si="699"/>
        <v>1.4255262456701214E-2</v>
      </c>
      <c r="BN162" s="68">
        <f t="shared" si="940"/>
        <v>7.7355541834062029E-3</v>
      </c>
      <c r="BO162" s="68">
        <f t="shared" si="700"/>
        <v>0.28208150892556405</v>
      </c>
      <c r="BP162" s="68"/>
      <c r="BQ162" s="15">
        <f t="shared" si="701"/>
        <v>0.1470543920445983</v>
      </c>
      <c r="BS162" s="13">
        <v>45.24</v>
      </c>
      <c r="BT162" s="68">
        <f t="shared" si="702"/>
        <v>2.3529411764705861E-2</v>
      </c>
      <c r="BU162" s="68">
        <f t="shared" si="941"/>
        <v>1.7009703491410851E-2</v>
      </c>
      <c r="BV162" s="68">
        <f t="shared" si="703"/>
        <v>0.21417069243156212</v>
      </c>
      <c r="BW162" s="68"/>
      <c r="BX162" s="15">
        <f t="shared" si="704"/>
        <v>0.18274509803921574</v>
      </c>
      <c r="BZ162" s="13"/>
      <c r="CA162" s="68">
        <f t="shared" si="705"/>
        <v>0</v>
      </c>
      <c r="CB162" s="68">
        <f t="shared" si="942"/>
        <v>0</v>
      </c>
      <c r="CC162" s="68">
        <f t="shared" si="706"/>
        <v>0</v>
      </c>
      <c r="CD162" s="68"/>
      <c r="CE162" s="15">
        <f t="shared" si="707"/>
        <v>0</v>
      </c>
      <c r="CG162" s="13">
        <v>29.59</v>
      </c>
      <c r="CH162" s="68">
        <f t="shared" si="708"/>
        <v>1.5094339622641555E-2</v>
      </c>
      <c r="CI162" s="68">
        <f t="shared" si="943"/>
        <v>8.574631349346544E-3</v>
      </c>
      <c r="CJ162" s="68">
        <f t="shared" si="709"/>
        <v>-2.1171022163413846E-2</v>
      </c>
      <c r="CK162" s="68"/>
      <c r="CL162" s="15">
        <f t="shared" si="710"/>
        <v>-0.13882421420256111</v>
      </c>
      <c r="CN162" s="13">
        <v>34.06</v>
      </c>
      <c r="CO162" s="68">
        <f t="shared" si="711"/>
        <v>3.0248033877797943E-2</v>
      </c>
      <c r="CP162" s="68">
        <f t="shared" si="944"/>
        <v>2.3728325604502932E-2</v>
      </c>
      <c r="CQ162" s="68">
        <f t="shared" si="712"/>
        <v>8.67900446713466E-2</v>
      </c>
      <c r="CR162" s="68"/>
      <c r="CS162" s="15">
        <f t="shared" si="713"/>
        <v>1.7627726322079578E-2</v>
      </c>
      <c r="CU162" s="13">
        <v>38.840000000000003</v>
      </c>
      <c r="CV162" s="68">
        <f t="shared" si="714"/>
        <v>2.9692470837751977E-2</v>
      </c>
      <c r="CW162" s="68">
        <f t="shared" si="945"/>
        <v>2.3172762564456967E-2</v>
      </c>
      <c r="CX162" s="68">
        <f t="shared" si="715"/>
        <v>0.2080870917573874</v>
      </c>
      <c r="CY162" s="68"/>
      <c r="CZ162" s="15">
        <f t="shared" si="716"/>
        <v>4.1845493562231821E-2</v>
      </c>
      <c r="DB162" s="13">
        <v>20.92</v>
      </c>
      <c r="DC162" s="68">
        <f t="shared" si="717"/>
        <v>3.0034465780403891E-2</v>
      </c>
      <c r="DD162" s="68">
        <f t="shared" si="946"/>
        <v>2.351475750710888E-2</v>
      </c>
      <c r="DE162" s="68">
        <f t="shared" si="718"/>
        <v>-4.3438500228623653E-2</v>
      </c>
      <c r="DF162" s="68"/>
      <c r="DG162" s="15">
        <f t="shared" si="719"/>
        <v>2.7504911591355711E-2</v>
      </c>
      <c r="DI162" s="13">
        <v>50.66</v>
      </c>
      <c r="DJ162" s="68">
        <f t="shared" si="720"/>
        <v>1.0370961308336578E-2</v>
      </c>
      <c r="DK162" s="68">
        <f t="shared" si="947"/>
        <v>3.8512530350415667E-3</v>
      </c>
      <c r="DL162" s="68">
        <f t="shared" si="721"/>
        <v>0.14745186862967152</v>
      </c>
      <c r="DM162" s="68"/>
      <c r="DN162" s="15">
        <f t="shared" si="722"/>
        <v>0.20161290322580647</v>
      </c>
      <c r="DP162" s="13">
        <v>44.31</v>
      </c>
      <c r="DQ162" s="68">
        <f t="shared" si="723"/>
        <v>1.4190890363927776E-2</v>
      </c>
      <c r="DR162" s="68">
        <f t="shared" si="948"/>
        <v>7.6711820906327647E-3</v>
      </c>
      <c r="DS162" s="68"/>
      <c r="DT162" s="68"/>
      <c r="DU162" s="15">
        <f t="shared" si="724"/>
        <v>0.1636029411764707</v>
      </c>
      <c r="DV162" s="18"/>
      <c r="DW162" s="13">
        <v>38.76</v>
      </c>
      <c r="DX162" s="68">
        <f t="shared" si="725"/>
        <v>2.838949323427966E-2</v>
      </c>
      <c r="DY162" s="68">
        <f t="shared" si="949"/>
        <v>2.1869784960984649E-2</v>
      </c>
      <c r="DZ162" s="68">
        <f t="shared" si="726"/>
        <v>1.0683030949839916</v>
      </c>
      <c r="EA162" s="68"/>
      <c r="EB162" s="15">
        <f t="shared" si="727"/>
        <v>0.15805198685389898</v>
      </c>
      <c r="ED162" s="13">
        <v>41.02</v>
      </c>
      <c r="EE162" s="68">
        <f t="shared" si="728"/>
        <v>1.5597920277296423E-2</v>
      </c>
      <c r="EF162" s="68">
        <f t="shared" si="950"/>
        <v>9.0782120040014125E-3</v>
      </c>
      <c r="EG162" s="68">
        <f t="shared" si="729"/>
        <v>0.9505468378506895</v>
      </c>
      <c r="EH162" s="68"/>
      <c r="EI162" s="15">
        <f t="shared" si="730"/>
        <v>0.11225596529284165</v>
      </c>
      <c r="EK162" s="13">
        <v>134.06</v>
      </c>
      <c r="EL162" s="68">
        <f t="shared" si="731"/>
        <v>1.8693009118541094E-2</v>
      </c>
      <c r="EM162" s="68">
        <f t="shared" si="951"/>
        <v>1.2173300845246083E-2</v>
      </c>
      <c r="EN162" s="68">
        <f t="shared" si="732"/>
        <v>1.0771614502634024</v>
      </c>
      <c r="EO162" s="68"/>
      <c r="EP162" s="15">
        <f t="shared" si="733"/>
        <v>0.20449236298292908</v>
      </c>
      <c r="ER162" s="13">
        <v>40.5</v>
      </c>
      <c r="ES162" s="68">
        <f t="shared" si="734"/>
        <v>2.040816326530618E-2</v>
      </c>
      <c r="ET162" s="68">
        <f t="shared" si="952"/>
        <v>1.3888454992011169E-2</v>
      </c>
      <c r="EU162" s="68">
        <f t="shared" si="735"/>
        <v>0.16012603838441719</v>
      </c>
      <c r="EV162" s="68"/>
      <c r="EW162" s="15">
        <f t="shared" si="736"/>
        <v>4.1398817176652079E-2</v>
      </c>
      <c r="EY162" s="13">
        <v>42.1</v>
      </c>
      <c r="EZ162" s="68">
        <f t="shared" si="737"/>
        <v>4.0543763415216245E-3</v>
      </c>
      <c r="FA162" s="68">
        <f t="shared" si="953"/>
        <v>-2.465331931773387E-3</v>
      </c>
      <c r="FB162" s="68"/>
      <c r="FC162" s="68"/>
      <c r="FD162" s="15">
        <f t="shared" si="738"/>
        <v>0.7127746135069164</v>
      </c>
      <c r="FF162" s="13">
        <v>57.49</v>
      </c>
      <c r="FG162" s="68">
        <f t="shared" si="739"/>
        <v>8.2427218519817401E-3</v>
      </c>
      <c r="FH162" s="68">
        <f t="shared" si="954"/>
        <v>1.7230135786867285E-3</v>
      </c>
      <c r="FI162" s="68">
        <f t="shared" si="740"/>
        <v>-2.691266079891666E-2</v>
      </c>
      <c r="FJ162" s="68"/>
      <c r="FK162" s="15">
        <f t="shared" si="741"/>
        <v>1.2326113752421252E-2</v>
      </c>
      <c r="FM162" s="13">
        <v>205.82</v>
      </c>
      <c r="FN162" s="68">
        <f t="shared" si="742"/>
        <v>1.3891625615763513E-2</v>
      </c>
      <c r="FO162" s="68">
        <f t="shared" si="955"/>
        <v>7.371917342468501E-3</v>
      </c>
      <c r="FP162" s="68">
        <f t="shared" si="743"/>
        <v>0.77003783969728234</v>
      </c>
      <c r="FQ162" s="68"/>
      <c r="FR162" s="15">
        <f t="shared" si="744"/>
        <v>0.13299570626445006</v>
      </c>
      <c r="FT162" s="13">
        <v>90.71</v>
      </c>
      <c r="FU162" s="68">
        <f t="shared" si="745"/>
        <v>2.5419982316532909E-3</v>
      </c>
      <c r="FV162" s="68">
        <f t="shared" si="956"/>
        <v>-3.9777100416417202E-3</v>
      </c>
      <c r="FW162" s="68">
        <f t="shared" si="746"/>
        <v>3.0444166761331281E-2</v>
      </c>
      <c r="FX162" s="68"/>
      <c r="FY162" s="15">
        <f t="shared" si="747"/>
        <v>5.8771346196494446E-3</v>
      </c>
      <c r="GA162" s="13">
        <v>18.34</v>
      </c>
      <c r="GB162" s="68">
        <f t="shared" si="748"/>
        <v>9.356081452944311E-3</v>
      </c>
      <c r="GC162" s="68">
        <f t="shared" si="957"/>
        <v>2.8363731796492994E-3</v>
      </c>
      <c r="GD162" s="68"/>
      <c r="GE162" s="68"/>
      <c r="GF162" s="15">
        <f t="shared" si="749"/>
        <v>5.2208835341365473E-2</v>
      </c>
      <c r="GG162" s="18"/>
      <c r="GH162" s="13">
        <v>19.8</v>
      </c>
      <c r="GI162" s="68">
        <f t="shared" si="750"/>
        <v>1.278772378516624E-2</v>
      </c>
      <c r="GJ162" s="68">
        <f t="shared" si="958"/>
        <v>6.2680155118712286E-3</v>
      </c>
      <c r="GK162" s="68">
        <f t="shared" si="751"/>
        <v>3.0176899063475645E-2</v>
      </c>
      <c r="GL162" s="68"/>
      <c r="GM162" s="15">
        <f t="shared" si="752"/>
        <v>4.7619047619047734E-2</v>
      </c>
      <c r="GO162" s="13">
        <v>25.49</v>
      </c>
      <c r="GP162" s="68">
        <f t="shared" si="753"/>
        <v>1.5537848605577569E-2</v>
      </c>
      <c r="GQ162" s="68">
        <f t="shared" si="959"/>
        <v>9.0181403322825565E-3</v>
      </c>
      <c r="GR162" s="68"/>
      <c r="GS162" s="68"/>
      <c r="GT162" s="15">
        <f t="shared" si="754"/>
        <v>-6.4587155963302806E-2</v>
      </c>
      <c r="GV162" s="13">
        <v>16.649999999999999</v>
      </c>
      <c r="GW162" s="68">
        <f t="shared" si="755"/>
        <v>9.7028502122498573E-3</v>
      </c>
      <c r="GX162" s="68">
        <f t="shared" si="960"/>
        <v>3.1831419389548457E-3</v>
      </c>
      <c r="GY162" s="68">
        <f t="shared" si="756"/>
        <v>0.40506329113924044</v>
      </c>
      <c r="GZ162" s="68"/>
      <c r="HA162" s="15">
        <f t="shared" si="757"/>
        <v>0.21355685131195321</v>
      </c>
      <c r="HD162" s="13">
        <v>340.84</v>
      </c>
      <c r="HE162" s="68">
        <f t="shared" si="758"/>
        <v>5.3387605816594477E-3</v>
      </c>
      <c r="HF162" s="68">
        <f t="shared" si="961"/>
        <v>-1.1809476916355638E-3</v>
      </c>
      <c r="HG162" s="68">
        <f t="shared" si="759"/>
        <v>0.91472389191618442</v>
      </c>
      <c r="HH162" s="68"/>
      <c r="HI162" s="15">
        <f t="shared" si="760"/>
        <v>-0.15600237717908083</v>
      </c>
      <c r="HK162" s="13">
        <v>69.14</v>
      </c>
      <c r="HL162" s="68">
        <f t="shared" si="761"/>
        <v>5.7024919737043329E-2</v>
      </c>
      <c r="HM162" s="68">
        <f t="shared" si="962"/>
        <v>5.0505211463748319E-2</v>
      </c>
      <c r="HN162" s="68">
        <f t="shared" si="762"/>
        <v>26.879032258064516</v>
      </c>
      <c r="HO162" s="68"/>
      <c r="HP162" s="15">
        <f t="shared" si="763"/>
        <v>1.6209249431387418</v>
      </c>
      <c r="HR162" s="13">
        <v>106.13</v>
      </c>
      <c r="HS162" s="68">
        <f t="shared" si="764"/>
        <v>2.8347349522819349E-3</v>
      </c>
      <c r="HT162" s="68">
        <f t="shared" si="963"/>
        <v>-3.6849733210130766E-3</v>
      </c>
      <c r="HU162" s="68">
        <f t="shared" si="765"/>
        <v>1.9156593406593405</v>
      </c>
      <c r="HV162" s="68"/>
      <c r="HW162" s="15">
        <f t="shared" si="766"/>
        <v>-1.3386631960583786E-2</v>
      </c>
      <c r="HY162" s="13">
        <v>183.16</v>
      </c>
      <c r="HZ162" s="68">
        <f t="shared" si="767"/>
        <v>6.0419641876304202E-3</v>
      </c>
      <c r="IA162" s="68">
        <f t="shared" si="964"/>
        <v>-4.777440856645913E-4</v>
      </c>
      <c r="IB162" s="68">
        <f t="shared" si="768"/>
        <v>0.72955618508026432</v>
      </c>
      <c r="IC162" s="68"/>
      <c r="ID162" s="15">
        <f t="shared" si="769"/>
        <v>0.3639139176409264</v>
      </c>
      <c r="IF162" s="13">
        <v>312.83</v>
      </c>
      <c r="IG162" s="68">
        <f t="shared" si="770"/>
        <v>2.9384666008555469E-2</v>
      </c>
      <c r="IH162" s="68">
        <f t="shared" si="965"/>
        <v>2.2864957735260458E-2</v>
      </c>
      <c r="II162" s="68">
        <f t="shared" si="771"/>
        <v>0.78759999999999986</v>
      </c>
      <c r="IJ162" s="68"/>
      <c r="IK162" s="15">
        <f t="shared" si="772"/>
        <v>0.34933574879227042</v>
      </c>
      <c r="IM162" s="13">
        <v>268</v>
      </c>
      <c r="IN162" s="68">
        <f t="shared" si="773"/>
        <v>5.0628164260267125E-3</v>
      </c>
      <c r="IO162" s="68">
        <f t="shared" si="966"/>
        <v>-1.456891847268299E-3</v>
      </c>
      <c r="IP162" s="68">
        <f t="shared" si="774"/>
        <v>4.2333528607693811</v>
      </c>
      <c r="IQ162" s="68"/>
      <c r="IR162" s="15">
        <f t="shared" si="775"/>
        <v>0.42925710628766472</v>
      </c>
      <c r="IT162" s="13">
        <v>78.430000000000007</v>
      </c>
      <c r="IU162" s="68">
        <f t="shared" si="776"/>
        <v>9.7849877687653554E-3</v>
      </c>
      <c r="IV162" s="68">
        <f t="shared" si="967"/>
        <v>3.2652794954703438E-3</v>
      </c>
      <c r="IW162" s="68">
        <f t="shared" si="777"/>
        <v>3.297534246575343</v>
      </c>
      <c r="IX162" s="68"/>
      <c r="IY162" s="15">
        <f t="shared" si="778"/>
        <v>0.52617240708309021</v>
      </c>
      <c r="JA162" s="13">
        <v>790</v>
      </c>
      <c r="JB162" s="68">
        <f t="shared" si="779"/>
        <v>3.1506652565056727E-2</v>
      </c>
      <c r="JC162" s="68">
        <f t="shared" si="968"/>
        <v>2.4986944291761716E-2</v>
      </c>
      <c r="JD162" s="68">
        <f t="shared" si="780"/>
        <v>0.59789644012944987</v>
      </c>
      <c r="JE162" s="68"/>
      <c r="JF162" s="15">
        <f t="shared" si="781"/>
        <v>0.3492510802548206</v>
      </c>
      <c r="JH162" s="13">
        <v>529.24</v>
      </c>
      <c r="JI162" s="68">
        <f t="shared" si="782"/>
        <v>1.431665293136828E-2</v>
      </c>
      <c r="JJ162" s="68">
        <f t="shared" si="969"/>
        <v>7.7969446580732687E-3</v>
      </c>
      <c r="JK162" s="68">
        <f t="shared" si="783"/>
        <v>0.30133516929356513</v>
      </c>
      <c r="JL162" s="68"/>
      <c r="JM162" s="15">
        <f t="shared" si="784"/>
        <v>0.25561091340450776</v>
      </c>
      <c r="JO162" s="13">
        <v>23.76</v>
      </c>
      <c r="JP162" s="68">
        <f t="shared" si="785"/>
        <v>-4.3478260869565147E-2</v>
      </c>
      <c r="JQ162" s="68">
        <f t="shared" si="970"/>
        <v>-4.9997969142860157E-2</v>
      </c>
      <c r="JR162" s="68">
        <f t="shared" si="786"/>
        <v>-0.19824531803610596</v>
      </c>
      <c r="JS162" s="68"/>
      <c r="JT162" s="15">
        <f t="shared" si="787"/>
        <v>1.3316977428851817</v>
      </c>
      <c r="JV162" s="13">
        <v>2.16</v>
      </c>
      <c r="JW162" s="68">
        <f t="shared" si="788"/>
        <v>1.8867924528301903E-2</v>
      </c>
      <c r="JX162" s="68">
        <f t="shared" si="971"/>
        <v>1.2348216255006893E-2</v>
      </c>
      <c r="JY162" s="68">
        <f t="shared" si="789"/>
        <v>-0.14624505928853743</v>
      </c>
      <c r="JZ162" s="68"/>
      <c r="KA162" s="15">
        <f t="shared" si="790"/>
        <v>0.20000000000000004</v>
      </c>
      <c r="KC162" s="13">
        <v>20.440000000000001</v>
      </c>
      <c r="KD162" s="68">
        <f t="shared" si="791"/>
        <v>2.6104417670682709E-2</v>
      </c>
      <c r="KE162" s="68">
        <f t="shared" si="972"/>
        <v>1.9584709397387698E-2</v>
      </c>
      <c r="KF162" s="68">
        <f t="shared" si="792"/>
        <v>4.9281314168377867E-2</v>
      </c>
      <c r="KG162" s="68"/>
      <c r="KH162" s="15">
        <f t="shared" si="793"/>
        <v>-7.8449053201081989E-2</v>
      </c>
      <c r="KI162" s="18"/>
      <c r="KJ162" s="13">
        <v>125.38</v>
      </c>
      <c r="KK162" s="68">
        <f t="shared" si="794"/>
        <v>5.7434426920806296E-2</v>
      </c>
      <c r="KL162" s="68">
        <f t="shared" si="973"/>
        <v>5.0914718647511285E-2</v>
      </c>
      <c r="KM162" s="68">
        <f t="shared" si="795"/>
        <v>4.9421800947867291</v>
      </c>
      <c r="KN162" s="68"/>
      <c r="KO162" s="15">
        <f t="shared" si="796"/>
        <v>0.86549620592173793</v>
      </c>
      <c r="KQ162" s="13">
        <v>1.774</v>
      </c>
      <c r="KR162" s="68">
        <f t="shared" si="797"/>
        <v>1.7785427423981592E-2</v>
      </c>
      <c r="KS162" s="68">
        <f t="shared" si="974"/>
        <v>1.1265719150686582E-2</v>
      </c>
      <c r="KT162" s="68">
        <f t="shared" si="798"/>
        <v>-0.32290076335877865</v>
      </c>
      <c r="KU162" s="68"/>
      <c r="KV162" s="15">
        <f t="shared" si="799"/>
        <v>0.75643564356435644</v>
      </c>
      <c r="KW162" s="18"/>
      <c r="KX162" s="13">
        <v>51.73</v>
      </c>
      <c r="KY162" s="68">
        <f t="shared" si="800"/>
        <v>9.5628415300545444E-3</v>
      </c>
      <c r="KZ162" s="68">
        <f t="shared" si="975"/>
        <v>3.0431332567595329E-3</v>
      </c>
      <c r="LA162" s="68">
        <f t="shared" si="801"/>
        <v>-0.28082858334491878</v>
      </c>
      <c r="LB162" s="68"/>
      <c r="LC162" s="15">
        <f t="shared" si="802"/>
        <v>1.1817798397300714</v>
      </c>
      <c r="LD162" s="18"/>
      <c r="LE162" s="13">
        <v>51.27</v>
      </c>
      <c r="LF162" s="68">
        <f t="shared" si="803"/>
        <v>-1.0613662678502453E-2</v>
      </c>
      <c r="LG162" s="68">
        <f t="shared" si="976"/>
        <v>-1.7133370951797466E-2</v>
      </c>
      <c r="LH162" s="68">
        <f t="shared" si="804"/>
        <v>0.4309238068657551</v>
      </c>
      <c r="LI162" s="68"/>
      <c r="LJ162" s="15">
        <f t="shared" si="805"/>
        <v>0.11190631099544575</v>
      </c>
      <c r="LL162" s="13">
        <v>135.38</v>
      </c>
      <c r="LM162" s="68">
        <f t="shared" si="806"/>
        <v>-5.9058024509089403E-4</v>
      </c>
      <c r="LN162" s="68">
        <f t="shared" si="977"/>
        <v>-7.1102885183859056E-3</v>
      </c>
      <c r="LO162" s="68">
        <f t="shared" si="807"/>
        <v>0.54719999999999991</v>
      </c>
      <c r="LP162" s="68"/>
      <c r="LQ162" s="15">
        <f t="shared" si="808"/>
        <v>0.73098069300600954</v>
      </c>
      <c r="LS162" s="13">
        <v>19.329999999999998</v>
      </c>
      <c r="LT162" s="68">
        <f t="shared" si="809"/>
        <v>1.1512297226582882E-2</v>
      </c>
      <c r="LU162" s="68">
        <f t="shared" si="978"/>
        <v>4.9925889532878706E-3</v>
      </c>
      <c r="LV162" s="68"/>
      <c r="LW162" s="68"/>
      <c r="LX162" s="15">
        <f t="shared" si="810"/>
        <v>1.0897297297297295</v>
      </c>
      <c r="LZ162" s="13">
        <v>13.72</v>
      </c>
      <c r="MA162" s="68">
        <f t="shared" si="811"/>
        <v>1.1053795136330166E-2</v>
      </c>
      <c r="MB162" s="68">
        <f t="shared" si="979"/>
        <v>4.5340868630351543E-3</v>
      </c>
      <c r="MC162" s="68">
        <f t="shared" si="812"/>
        <v>-0.38337078651685391</v>
      </c>
      <c r="MD162" s="68"/>
      <c r="ME162" s="15">
        <f t="shared" si="813"/>
        <v>1.7804154302670638E-2</v>
      </c>
      <c r="MG162" s="13">
        <v>78.47</v>
      </c>
      <c r="MH162" s="68">
        <f t="shared" si="814"/>
        <v>9.1984414138602838E-2</v>
      </c>
      <c r="MI162" s="68">
        <f t="shared" si="980"/>
        <v>8.5464705865307827E-2</v>
      </c>
      <c r="MJ162" s="68">
        <f t="shared" si="815"/>
        <v>9.5754716981132066</v>
      </c>
      <c r="MK162" s="68"/>
      <c r="ML162" s="15">
        <f t="shared" si="816"/>
        <v>2.6961846443711726</v>
      </c>
      <c r="MN162" s="13">
        <v>179.51</v>
      </c>
      <c r="MO162" s="68">
        <f t="shared" si="817"/>
        <v>9.1067513632020047E-3</v>
      </c>
      <c r="MP162" s="68">
        <f t="shared" si="981"/>
        <v>2.5870430899069931E-3</v>
      </c>
      <c r="MQ162" s="68">
        <f t="shared" si="818"/>
        <v>0.42581413820492442</v>
      </c>
      <c r="MR162" s="68"/>
      <c r="MS162" s="15">
        <f t="shared" si="819"/>
        <v>0.61154502199479299</v>
      </c>
      <c r="MU162" s="13">
        <v>17.37</v>
      </c>
      <c r="MV162" s="68">
        <f t="shared" si="820"/>
        <v>0</v>
      </c>
      <c r="MW162" s="68">
        <f t="shared" si="982"/>
        <v>-6.5197082732950115E-3</v>
      </c>
      <c r="MX162" s="68">
        <f t="shared" si="821"/>
        <v>-0.16770483948251078</v>
      </c>
      <c r="MY162" s="68"/>
      <c r="MZ162" s="15">
        <f t="shared" si="822"/>
        <v>0.62792877225866928</v>
      </c>
      <c r="NB162" s="13">
        <v>279.63</v>
      </c>
      <c r="NC162" s="68">
        <f t="shared" si="823"/>
        <v>1.6097383720930256E-2</v>
      </c>
      <c r="ND162" s="68">
        <f t="shared" si="983"/>
        <v>9.5776754476352456E-3</v>
      </c>
      <c r="NE162" s="68">
        <f t="shared" si="824"/>
        <v>1.0641470436258951</v>
      </c>
      <c r="NF162" s="68"/>
      <c r="NG162" s="15">
        <f t="shared" si="825"/>
        <v>0.67653936087295408</v>
      </c>
      <c r="NI162" s="13">
        <v>7.67</v>
      </c>
      <c r="NJ162" s="68">
        <f t="shared" si="826"/>
        <v>1.5894039735099352E-2</v>
      </c>
      <c r="NK162" s="68">
        <f t="shared" si="984"/>
        <v>9.3743314618043409E-3</v>
      </c>
      <c r="NL162" s="68">
        <f t="shared" si="827"/>
        <v>-0.93910281857880107</v>
      </c>
      <c r="NM162" s="68"/>
      <c r="NN162" s="15">
        <f t="shared" si="828"/>
        <v>0.56530612244897949</v>
      </c>
      <c r="NP162" s="13">
        <v>657.44</v>
      </c>
      <c r="NQ162" s="68">
        <f t="shared" si="829"/>
        <v>1.0264921015428212E-2</v>
      </c>
      <c r="NR162" s="68">
        <f t="shared" si="985"/>
        <v>3.7452127421332007E-3</v>
      </c>
      <c r="NS162" s="68">
        <f t="shared" si="830"/>
        <v>4.0090666666666674</v>
      </c>
      <c r="NT162" s="68"/>
      <c r="NU162" s="15">
        <f t="shared" si="831"/>
        <v>0.99872313258140044</v>
      </c>
      <c r="NW162" s="13">
        <v>203.34</v>
      </c>
      <c r="NX162" s="68">
        <f t="shared" si="832"/>
        <v>1.1641791044776136E-2</v>
      </c>
      <c r="NY162" s="68">
        <f t="shared" si="986"/>
        <v>5.1220827714811247E-3</v>
      </c>
      <c r="NZ162" s="68">
        <f t="shared" si="833"/>
        <v>0.15691852526172062</v>
      </c>
      <c r="OA162" s="68"/>
      <c r="OB162" s="15">
        <f t="shared" si="834"/>
        <v>7.4167987321711523E-2</v>
      </c>
      <c r="OD162" s="13">
        <v>2.77</v>
      </c>
      <c r="OE162" s="68">
        <f t="shared" si="835"/>
        <v>-1.4234875444839871E-2</v>
      </c>
      <c r="OF162" s="68">
        <f t="shared" si="987"/>
        <v>-2.0754583718134881E-2</v>
      </c>
      <c r="OG162" s="68">
        <f t="shared" si="836"/>
        <v>-0.98772543980147998</v>
      </c>
      <c r="OH162" s="68"/>
      <c r="OI162" s="15">
        <f t="shared" si="837"/>
        <v>0.89726027397260277</v>
      </c>
      <c r="OK162" s="13">
        <v>217.37</v>
      </c>
      <c r="OL162" s="68">
        <f t="shared" si="838"/>
        <v>-7.8959379278867627E-3</v>
      </c>
      <c r="OM162" s="68">
        <f t="shared" si="988"/>
        <v>-1.4415646201181773E-2</v>
      </c>
      <c r="ON162" s="68">
        <f t="shared" si="839"/>
        <v>4.120612485276796</v>
      </c>
      <c r="OO162" s="68"/>
      <c r="OP162" s="15">
        <f t="shared" si="840"/>
        <v>2.2633238252514638</v>
      </c>
      <c r="OR162" s="13">
        <v>5.31</v>
      </c>
      <c r="OS162" s="68">
        <f t="shared" si="841"/>
        <v>-7.4766355140186988E-3</v>
      </c>
      <c r="OT162" s="68">
        <f t="shared" si="989"/>
        <v>-1.399634378731371E-2</v>
      </c>
      <c r="OU162" s="68">
        <f t="shared" si="842"/>
        <v>-0.31038961038961044</v>
      </c>
      <c r="OV162" s="68"/>
      <c r="OW162" s="15">
        <f t="shared" si="843"/>
        <v>3.7410714285714279</v>
      </c>
      <c r="OY162" s="13">
        <v>155.49</v>
      </c>
      <c r="OZ162" s="68">
        <f t="shared" si="844"/>
        <v>4.4573643410852565E-3</v>
      </c>
      <c r="PA162" s="68">
        <f t="shared" si="990"/>
        <v>-2.062343932209755E-3</v>
      </c>
      <c r="PB162" s="68">
        <f t="shared" si="998"/>
        <v>3.7843076923076926</v>
      </c>
      <c r="PC162" s="68"/>
      <c r="PD162" s="15">
        <f t="shared" si="845"/>
        <v>0.35739851593190758</v>
      </c>
      <c r="PE162" s="18"/>
      <c r="PF162" s="13">
        <v>270.20999999999998</v>
      </c>
      <c r="PG162" s="68">
        <f t="shared" si="846"/>
        <v>-4.0692512577690754E-4</v>
      </c>
      <c r="PH162" s="68">
        <f t="shared" si="991"/>
        <v>-6.9266333990719194E-3</v>
      </c>
      <c r="PI162" s="68">
        <f t="shared" si="847"/>
        <v>-0.22398047099368182</v>
      </c>
      <c r="PJ162" s="68"/>
      <c r="PK162" s="15">
        <f t="shared" si="848"/>
        <v>0.29206713527470946</v>
      </c>
      <c r="PM162" s="13"/>
      <c r="PN162" s="68">
        <f t="shared" si="849"/>
        <v>0</v>
      </c>
      <c r="PO162" s="68">
        <f t="shared" si="850"/>
        <v>-6.5197082732950115E-3</v>
      </c>
      <c r="PP162" s="68">
        <f t="shared" si="851"/>
        <v>0</v>
      </c>
      <c r="PQ162" s="68"/>
      <c r="PR162" s="15">
        <f t="shared" si="852"/>
        <v>0</v>
      </c>
      <c r="PT162" s="13">
        <v>9.59</v>
      </c>
      <c r="PU162" s="68">
        <f t="shared" si="853"/>
        <v>-2.0811654526534419E-3</v>
      </c>
      <c r="PV162" s="68">
        <f t="shared" si="992"/>
        <v>-8.6008737259484526E-3</v>
      </c>
      <c r="PW162" s="68">
        <f t="shared" si="854"/>
        <v>9.9770642201834764E-2</v>
      </c>
      <c r="PX162" s="68"/>
      <c r="PY162" s="15">
        <f t="shared" si="855"/>
        <v>0.86939571150097472</v>
      </c>
      <c r="QA162" s="13">
        <v>273.06</v>
      </c>
      <c r="QB162" s="68">
        <f t="shared" si="856"/>
        <v>2.7468392534617744E-2</v>
      </c>
      <c r="QC162" s="68">
        <f t="shared" si="993"/>
        <v>2.0948684261322733E-2</v>
      </c>
      <c r="QD162" s="68">
        <f t="shared" si="857"/>
        <v>-0.19066955155754464</v>
      </c>
      <c r="QE162" s="68"/>
      <c r="QF162" s="15">
        <f t="shared" si="858"/>
        <v>0.42411599040367159</v>
      </c>
      <c r="QH162" s="13">
        <v>1.8</v>
      </c>
      <c r="QI162" s="68">
        <f t="shared" si="859"/>
        <v>2.2146507666098891E-2</v>
      </c>
      <c r="QJ162" s="68">
        <f t="shared" si="994"/>
        <v>1.562679939280388E-2</v>
      </c>
      <c r="QK162" s="68">
        <f t="shared" si="860"/>
        <v>-0.28286852589641426</v>
      </c>
      <c r="QL162" s="68"/>
      <c r="QM162" s="15">
        <f t="shared" si="861"/>
        <v>0.38461538461538458</v>
      </c>
      <c r="QO162" s="13">
        <v>19.04</v>
      </c>
      <c r="QP162" s="68">
        <f t="shared" si="862"/>
        <v>0.23316062176165803</v>
      </c>
      <c r="QQ162" s="68">
        <f t="shared" si="995"/>
        <v>0.22664091348836302</v>
      </c>
      <c r="QR162" s="68">
        <f t="shared" si="863"/>
        <v>-0.976791243082474</v>
      </c>
      <c r="QS162" s="68"/>
      <c r="QT162" s="15">
        <f t="shared" si="864"/>
        <v>0.65853658536585358</v>
      </c>
      <c r="QV162" s="13">
        <v>3.16</v>
      </c>
      <c r="QW162" s="68">
        <f t="shared" si="865"/>
        <v>-2.2881880024737119E-2</v>
      </c>
      <c r="QX162" s="68">
        <f t="shared" si="996"/>
        <v>-2.940158829803213E-2</v>
      </c>
      <c r="QY162" s="68">
        <f t="shared" si="866"/>
        <v>-0.1048158640226628</v>
      </c>
      <c r="QZ162" s="68"/>
      <c r="RA162" s="15">
        <f t="shared" si="867"/>
        <v>0.29137719656722522</v>
      </c>
      <c r="RC162" s="13">
        <v>46.63</v>
      </c>
      <c r="RD162" s="68">
        <f t="shared" si="868"/>
        <v>4.528132705671381E-2</v>
      </c>
      <c r="RE162" s="68">
        <f t="shared" si="997"/>
        <v>3.87616187834188E-2</v>
      </c>
      <c r="RF162" s="68">
        <f t="shared" si="869"/>
        <v>7.3449989198531738E-3</v>
      </c>
      <c r="RG162" s="68"/>
      <c r="RH162" s="15">
        <f t="shared" si="870"/>
        <v>0.88404040404040418</v>
      </c>
      <c r="RJ162" s="13">
        <v>244.29</v>
      </c>
      <c r="RK162" s="68">
        <f t="shared" si="871"/>
        <v>9.0875294312032246E-3</v>
      </c>
      <c r="RL162" s="68">
        <f t="shared" si="872"/>
        <v>2.5678211579082131E-3</v>
      </c>
      <c r="RM162" s="68">
        <f t="shared" si="873"/>
        <v>0.13317561925967147</v>
      </c>
      <c r="RN162" s="68"/>
      <c r="RO162" s="15">
        <f t="shared" si="874"/>
        <v>0.24181577877185845</v>
      </c>
      <c r="RQ162" s="13">
        <v>18.12</v>
      </c>
      <c r="RR162" s="68">
        <f t="shared" si="875"/>
        <v>2.9545454545454517E-2</v>
      </c>
      <c r="RS162" s="68">
        <f t="shared" si="876"/>
        <v>2.3025746272159506E-2</v>
      </c>
      <c r="RT162" s="68">
        <f t="shared" si="877"/>
        <v>0.2377049180327869</v>
      </c>
      <c r="RU162" s="68"/>
      <c r="RV162" s="15">
        <f t="shared" si="878"/>
        <v>-0.13051823416506714</v>
      </c>
      <c r="RX162" s="13">
        <v>186.97</v>
      </c>
      <c r="RY162" s="68">
        <f t="shared" si="879"/>
        <v>2.3483687322093234E-2</v>
      </c>
      <c r="RZ162" s="68">
        <f t="shared" si="880"/>
        <v>1.6963979048798223E-2</v>
      </c>
      <c r="SA162" s="68">
        <f t="shared" si="881"/>
        <v>0.40515556891627835</v>
      </c>
      <c r="SB162" s="68"/>
      <c r="SC162" s="15">
        <f t="shared" si="882"/>
        <v>1.4721671294459873</v>
      </c>
      <c r="SE162" s="13">
        <v>16.2</v>
      </c>
      <c r="SF162" s="68">
        <f t="shared" si="883"/>
        <v>1.3767209011264008E-2</v>
      </c>
      <c r="SG162" s="68">
        <f t="shared" si="884"/>
        <v>7.2475007379689963E-3</v>
      </c>
      <c r="SH162" s="68">
        <f t="shared" si="885"/>
        <v>0.29599999999999993</v>
      </c>
      <c r="SI162" s="68"/>
      <c r="SJ162" s="15">
        <f t="shared" si="886"/>
        <v>6.1598951507208358E-2</v>
      </c>
      <c r="SL162" s="13">
        <v>1.6</v>
      </c>
      <c r="SM162" s="68">
        <f t="shared" si="887"/>
        <v>-1.8404907975460003E-2</v>
      </c>
      <c r="SN162" s="68">
        <f t="shared" si="888"/>
        <v>-2.4924616248755013E-2</v>
      </c>
      <c r="SO162" s="68">
        <f t="shared" si="889"/>
        <v>0.1267605633802818</v>
      </c>
      <c r="SP162" s="68"/>
      <c r="SQ162" s="15">
        <f t="shared" si="890"/>
        <v>0.58415841584158423</v>
      </c>
      <c r="SS162" s="13">
        <v>18.510000000000002</v>
      </c>
      <c r="ST162" s="68">
        <f t="shared" si="891"/>
        <v>6.5630397236614887E-2</v>
      </c>
      <c r="SU162" s="68">
        <f t="shared" si="892"/>
        <v>5.9110688963319877E-2</v>
      </c>
      <c r="SV162" s="68">
        <f t="shared" si="893"/>
        <v>0.14684014869888481</v>
      </c>
      <c r="SW162" s="68"/>
      <c r="SX162" s="15">
        <f t="shared" si="894"/>
        <v>1.2035714285714287</v>
      </c>
      <c r="SZ162" s="13">
        <v>74.95</v>
      </c>
      <c r="TA162" s="68">
        <f t="shared" si="895"/>
        <v>3.1090934103728231E-2</v>
      </c>
      <c r="TB162" s="68">
        <f t="shared" si="896"/>
        <v>2.4571225830433221E-2</v>
      </c>
      <c r="TC162" s="68">
        <f t="shared" si="897"/>
        <v>0.85657666584097125</v>
      </c>
      <c r="TD162" s="68"/>
      <c r="TE162" s="15">
        <f t="shared" si="898"/>
        <v>3.8044871794871797</v>
      </c>
      <c r="TG162" s="417">
        <v>0.25600000000000001</v>
      </c>
      <c r="TH162" s="68">
        <f t="shared" si="899"/>
        <v>-9.348441926345602E-2</v>
      </c>
      <c r="TI162" s="68">
        <f t="shared" si="900"/>
        <v>-0.10000412753675103</v>
      </c>
      <c r="TJ162" s="68">
        <f t="shared" si="901"/>
        <v>0.16363636363636366</v>
      </c>
      <c r="TK162" s="68"/>
      <c r="TL162" s="15">
        <f t="shared" si="902"/>
        <v>0.51032448377581119</v>
      </c>
      <c r="TN162" s="13">
        <v>95.45</v>
      </c>
      <c r="TO162" s="68">
        <f t="shared" si="903"/>
        <v>-9.0323920265779727E-3</v>
      </c>
      <c r="TP162" s="68">
        <f t="shared" si="904"/>
        <v>-1.5552100299872983E-2</v>
      </c>
      <c r="TQ162" s="68">
        <f t="shared" si="905"/>
        <v>0.39126759126321858</v>
      </c>
      <c r="TR162" s="68"/>
      <c r="TS162" s="15">
        <f t="shared" si="906"/>
        <v>2.208403361344538</v>
      </c>
      <c r="TU162" s="417">
        <v>3.37</v>
      </c>
      <c r="TV162" s="68">
        <f t="shared" si="907"/>
        <v>2.12121212121213E-2</v>
      </c>
      <c r="TW162" s="68">
        <f t="shared" si="908"/>
        <v>1.4692412938826289E-2</v>
      </c>
      <c r="TX162" s="68">
        <f t="shared" si="909"/>
        <v>-0.23582766439909297</v>
      </c>
      <c r="TY162" s="68"/>
      <c r="TZ162" s="15">
        <f t="shared" si="910"/>
        <v>0.97076023391812871</v>
      </c>
      <c r="UB162" s="13"/>
      <c r="UC162" s="68">
        <f t="shared" si="911"/>
        <v>0</v>
      </c>
      <c r="UD162" s="68">
        <f t="shared" si="912"/>
        <v>-6.5197082732950115E-3</v>
      </c>
      <c r="UE162" s="68">
        <f t="shared" si="913"/>
        <v>0</v>
      </c>
      <c r="UF162" s="68"/>
      <c r="UG162" s="15">
        <f t="shared" si="914"/>
        <v>0</v>
      </c>
      <c r="UI162" s="417"/>
      <c r="UJ162" s="68">
        <f t="shared" si="915"/>
        <v>0</v>
      </c>
      <c r="UK162" s="68">
        <f t="shared" si="916"/>
        <v>-6.5197082732950115E-3</v>
      </c>
      <c r="UL162" s="68">
        <f t="shared" si="917"/>
        <v>0</v>
      </c>
      <c r="UM162" s="68"/>
      <c r="UN162" s="15">
        <f t="shared" si="918"/>
        <v>0</v>
      </c>
      <c r="UP162" s="417"/>
      <c r="UQ162" s="68">
        <f t="shared" si="919"/>
        <v>0</v>
      </c>
      <c r="UR162" s="68">
        <f t="shared" si="920"/>
        <v>-6.5197082732950115E-3</v>
      </c>
      <c r="US162" s="68">
        <f t="shared" si="921"/>
        <v>0</v>
      </c>
      <c r="UT162" s="68"/>
      <c r="UU162" s="15">
        <f t="shared" si="922"/>
        <v>0</v>
      </c>
      <c r="UW162" s="417"/>
      <c r="UX162" s="68">
        <f t="shared" si="923"/>
        <v>0</v>
      </c>
      <c r="UY162" s="68">
        <f t="shared" si="924"/>
        <v>-6.5197082732950115E-3</v>
      </c>
      <c r="UZ162" s="68">
        <f t="shared" si="925"/>
        <v>0</v>
      </c>
      <c r="VA162" s="68"/>
      <c r="VB162" s="15">
        <f t="shared" si="926"/>
        <v>0</v>
      </c>
      <c r="VD162" s="417"/>
      <c r="VE162" s="68">
        <f t="shared" si="927"/>
        <v>0</v>
      </c>
      <c r="VF162" s="68">
        <f t="shared" si="928"/>
        <v>-6.5197082732950115E-3</v>
      </c>
      <c r="VG162" s="68">
        <f t="shared" si="929"/>
        <v>0</v>
      </c>
      <c r="VH162" s="68"/>
      <c r="VI162" s="15">
        <f t="shared" si="930"/>
        <v>0</v>
      </c>
      <c r="VM162" s="21">
        <f t="shared" si="931"/>
        <v>1.3628095906119306E-2</v>
      </c>
      <c r="VN162" s="49"/>
      <c r="VO162" s="21">
        <f t="shared" si="932"/>
        <v>1.3114614551120716</v>
      </c>
      <c r="VP162" s="14"/>
      <c r="VQ162" s="21">
        <f t="shared" si="933"/>
        <v>0.71682557865655305</v>
      </c>
    </row>
    <row r="163" spans="1:589" ht="15.75" customHeight="1" x14ac:dyDescent="0.2">
      <c r="A163" s="127">
        <v>45882</v>
      </c>
      <c r="B163" s="4">
        <f t="shared" si="666"/>
        <v>45882</v>
      </c>
      <c r="C163" s="13">
        <v>44922.27</v>
      </c>
      <c r="D163" s="138">
        <f t="shared" si="667"/>
        <v>463.65999999999622</v>
      </c>
      <c r="E163" s="68">
        <f t="shared" si="668"/>
        <v>1.0429026008685297E-2</v>
      </c>
      <c r="F163" s="15">
        <f t="shared" si="669"/>
        <v>5.5895959545150802E-2</v>
      </c>
      <c r="G163" s="13">
        <v>6466.58</v>
      </c>
      <c r="H163" s="138">
        <f t="shared" si="670"/>
        <v>20.819999999999709</v>
      </c>
      <c r="I163" s="68">
        <f t="shared" si="671"/>
        <v>3.2300302834731218E-3</v>
      </c>
      <c r="J163" s="15">
        <f t="shared" si="672"/>
        <v>9.945372286253977E-2</v>
      </c>
      <c r="K163" s="13">
        <v>21713.14</v>
      </c>
      <c r="L163" s="138">
        <f t="shared" si="673"/>
        <v>31.239999999997963</v>
      </c>
      <c r="M163" s="68">
        <f t="shared" si="674"/>
        <v>1.4408331373172074E-3</v>
      </c>
      <c r="N163" s="15">
        <f t="shared" si="675"/>
        <v>0.12440454274527342</v>
      </c>
      <c r="O163" s="13">
        <v>2328.06</v>
      </c>
      <c r="P163" s="138">
        <f t="shared" si="676"/>
        <v>45.279999999999745</v>
      </c>
      <c r="Q163" s="68">
        <f t="shared" si="677"/>
        <v>1.9835463776623128E-2</v>
      </c>
      <c r="R163" s="15">
        <f t="shared" si="678"/>
        <v>4.3898195645155548E-2</v>
      </c>
      <c r="S163" s="18">
        <f t="shared" si="679"/>
        <v>4.7084052130906273E-3</v>
      </c>
      <c r="T163" s="121">
        <f t="shared" si="680"/>
        <v>272.78219792040699</v>
      </c>
      <c r="U163" s="121">
        <f t="shared" si="681"/>
        <v>272.78219792040699</v>
      </c>
      <c r="V163" s="134">
        <f t="shared" si="682"/>
        <v>3.4640937761367401E-3</v>
      </c>
      <c r="W163" s="21">
        <f t="shared" si="934"/>
        <v>5.4354847893500736E-2</v>
      </c>
      <c r="X163" s="18">
        <f t="shared" si="683"/>
        <v>8.7338383015246879E-3</v>
      </c>
      <c r="Y163" s="353">
        <v>144533.81</v>
      </c>
      <c r="Z163" s="15">
        <v>1.9999999999999999E-6</v>
      </c>
      <c r="AA163" s="21">
        <f t="shared" si="684"/>
        <v>-3.4620937761367402E-3</v>
      </c>
      <c r="AC163" s="13">
        <v>253.21</v>
      </c>
      <c r="AD163" s="68">
        <f t="shared" si="685"/>
        <v>-1.4984818013328422E-3</v>
      </c>
      <c r="AE163" s="68">
        <f t="shared" si="935"/>
        <v>-4.962575577469582E-3</v>
      </c>
      <c r="AF163" s="68">
        <f t="shared" si="686"/>
        <v>0.53674819445287369</v>
      </c>
      <c r="AG163" s="68"/>
      <c r="AH163" s="15">
        <f t="shared" si="687"/>
        <v>0.11462781177092055</v>
      </c>
      <c r="AJ163" s="13">
        <v>24.25</v>
      </c>
      <c r="AK163" s="68">
        <f t="shared" si="688"/>
        <v>-2.8782894736842221E-3</v>
      </c>
      <c r="AL163" s="68">
        <f t="shared" si="936"/>
        <v>-6.3423832498209626E-3</v>
      </c>
      <c r="AM163" s="68">
        <f t="shared" si="689"/>
        <v>0.30376344086021495</v>
      </c>
      <c r="AN163" s="68"/>
      <c r="AO163" s="15">
        <f t="shared" si="690"/>
        <v>0.15311459819305748</v>
      </c>
      <c r="AQ163" s="13">
        <v>23.85</v>
      </c>
      <c r="AR163" s="68">
        <f t="shared" si="691"/>
        <v>-1.6743407283381811E-3</v>
      </c>
      <c r="AS163" s="68">
        <f t="shared" si="937"/>
        <v>-5.1384345044749209E-3</v>
      </c>
      <c r="AT163" s="68">
        <f t="shared" si="692"/>
        <v>0.38100752750434291</v>
      </c>
      <c r="AU163" s="68"/>
      <c r="AV163" s="15">
        <f t="shared" si="693"/>
        <v>0.11085235211923627</v>
      </c>
      <c r="AX163" s="13">
        <v>224.79</v>
      </c>
      <c r="AY163" s="68">
        <f t="shared" si="694"/>
        <v>3.2580558778898053E-3</v>
      </c>
      <c r="AZ163" s="68">
        <f t="shared" si="938"/>
        <v>-2.0603789824693479E-4</v>
      </c>
      <c r="BA163" s="68">
        <f t="shared" si="695"/>
        <v>0.6762863534675615</v>
      </c>
      <c r="BB163" s="68"/>
      <c r="BC163" s="15">
        <f t="shared" si="696"/>
        <v>0.10088642930603847</v>
      </c>
      <c r="BE163" s="13">
        <v>81.58</v>
      </c>
      <c r="BF163" s="68">
        <f t="shared" si="697"/>
        <v>4.6798029556649684E-3</v>
      </c>
      <c r="BG163" s="68">
        <f t="shared" si="939"/>
        <v>1.2157091795282284E-3</v>
      </c>
      <c r="BH163" s="68"/>
      <c r="BI163" s="68"/>
      <c r="BJ163" s="15">
        <f t="shared" si="698"/>
        <v>0.10737070720781861</v>
      </c>
      <c r="BL163" s="13">
        <v>76.25</v>
      </c>
      <c r="BM163" s="68">
        <f t="shared" si="699"/>
        <v>1.5762511493498561E-3</v>
      </c>
      <c r="BN163" s="68">
        <f t="shared" si="940"/>
        <v>-1.8878426267868839E-3</v>
      </c>
      <c r="BO163" s="68">
        <f t="shared" si="700"/>
        <v>0.28410239137756815</v>
      </c>
      <c r="BP163" s="68"/>
      <c r="BQ163" s="15">
        <f t="shared" si="701"/>
        <v>0.14886243784842543</v>
      </c>
      <c r="BS163" s="13">
        <v>45.14</v>
      </c>
      <c r="BT163" s="68">
        <f t="shared" si="702"/>
        <v>-2.2104332449160349E-3</v>
      </c>
      <c r="BU163" s="68">
        <f t="shared" si="941"/>
        <v>-5.6745270210527745E-3</v>
      </c>
      <c r="BV163" s="68">
        <f t="shared" si="703"/>
        <v>0.21148684916800867</v>
      </c>
      <c r="BW163" s="68"/>
      <c r="BX163" s="15">
        <f t="shared" si="704"/>
        <v>0.18013071895424837</v>
      </c>
      <c r="BZ163" s="13"/>
      <c r="CA163" s="68">
        <f t="shared" si="705"/>
        <v>0</v>
      </c>
      <c r="CB163" s="68">
        <f t="shared" si="942"/>
        <v>0</v>
      </c>
      <c r="CC163" s="68">
        <f t="shared" si="706"/>
        <v>0</v>
      </c>
      <c r="CD163" s="68"/>
      <c r="CE163" s="15">
        <f t="shared" si="707"/>
        <v>0</v>
      </c>
      <c r="CG163" s="13">
        <v>30.19</v>
      </c>
      <c r="CH163" s="68">
        <f t="shared" si="708"/>
        <v>2.027712064886791E-2</v>
      </c>
      <c r="CI163" s="68">
        <f t="shared" si="943"/>
        <v>1.681302687273117E-2</v>
      </c>
      <c r="CJ163" s="68">
        <f t="shared" si="709"/>
        <v>-1.3231888852133359E-3</v>
      </c>
      <c r="CK163" s="68"/>
      <c r="CL163" s="15">
        <f t="shared" si="710"/>
        <v>-0.12136204889406281</v>
      </c>
      <c r="CN163" s="13">
        <v>34.57</v>
      </c>
      <c r="CO163" s="68">
        <f t="shared" si="711"/>
        <v>1.4973576042278273E-2</v>
      </c>
      <c r="CP163" s="68">
        <f t="shared" si="944"/>
        <v>1.1509482266141534E-2</v>
      </c>
      <c r="CQ163" s="68">
        <f t="shared" si="712"/>
        <v>0.10306317804722401</v>
      </c>
      <c r="CR163" s="68"/>
      <c r="CS163" s="15">
        <f t="shared" si="713"/>
        <v>3.2865252464893975E-2</v>
      </c>
      <c r="CU163" s="13">
        <v>39.520000000000003</v>
      </c>
      <c r="CV163" s="68">
        <f t="shared" si="714"/>
        <v>1.7507723995880527E-2</v>
      </c>
      <c r="CW163" s="68">
        <f t="shared" si="945"/>
        <v>1.4043630219743787E-2</v>
      </c>
      <c r="CX163" s="68">
        <f t="shared" si="715"/>
        <v>0.22923794712286175</v>
      </c>
      <c r="CY163" s="68"/>
      <c r="CZ163" s="15">
        <f t="shared" si="716"/>
        <v>6.0085836909871293E-2</v>
      </c>
      <c r="DB163" s="13">
        <v>21.32</v>
      </c>
      <c r="DC163" s="68">
        <f t="shared" si="717"/>
        <v>1.9120458891013315E-2</v>
      </c>
      <c r="DD163" s="68">
        <f t="shared" si="946"/>
        <v>1.5656365114876575E-2</v>
      </c>
      <c r="DE163" s="68">
        <f t="shared" si="718"/>
        <v>-2.5148605395519007E-2</v>
      </c>
      <c r="DF163" s="68"/>
      <c r="DG163" s="15">
        <f t="shared" si="719"/>
        <v>4.7151277013752498E-2</v>
      </c>
      <c r="DI163" s="13">
        <v>50.89</v>
      </c>
      <c r="DJ163" s="68">
        <f t="shared" si="720"/>
        <v>4.5400710619819184E-3</v>
      </c>
      <c r="DK163" s="68">
        <f t="shared" si="947"/>
        <v>1.0759772858451784E-3</v>
      </c>
      <c r="DL163" s="68">
        <f t="shared" si="721"/>
        <v>0.15266138165345419</v>
      </c>
      <c r="DM163" s="68"/>
      <c r="DN163" s="15">
        <f t="shared" si="722"/>
        <v>0.20706831119544603</v>
      </c>
      <c r="DP163" s="13">
        <v>44.99</v>
      </c>
      <c r="DQ163" s="68">
        <f t="shared" si="723"/>
        <v>1.534642292936131E-2</v>
      </c>
      <c r="DR163" s="68">
        <f t="shared" si="948"/>
        <v>1.1882329153224571E-2</v>
      </c>
      <c r="DS163" s="68"/>
      <c r="DT163" s="68"/>
      <c r="DU163" s="15">
        <f t="shared" si="724"/>
        <v>0.18146008403361355</v>
      </c>
      <c r="DV163" s="18"/>
      <c r="DW163" s="13">
        <v>38.89</v>
      </c>
      <c r="DX163" s="68">
        <f t="shared" si="725"/>
        <v>3.3539731682147205E-3</v>
      </c>
      <c r="DY163" s="68">
        <f t="shared" si="949"/>
        <v>-1.1012060792201959E-4</v>
      </c>
      <c r="DZ163" s="68">
        <f t="shared" si="726"/>
        <v>1.0752401280683033</v>
      </c>
      <c r="EA163" s="68"/>
      <c r="EB163" s="15">
        <f t="shared" si="727"/>
        <v>0.16193606214520473</v>
      </c>
      <c r="ED163" s="13">
        <v>41.01</v>
      </c>
      <c r="EE163" s="68">
        <f t="shared" si="728"/>
        <v>-2.4378352023415688E-4</v>
      </c>
      <c r="EF163" s="68">
        <f t="shared" si="950"/>
        <v>-3.7078772963708971E-3</v>
      </c>
      <c r="EG163" s="68">
        <f t="shared" si="729"/>
        <v>0.95007132667617666</v>
      </c>
      <c r="EH163" s="68"/>
      <c r="EI163" s="15">
        <f t="shared" si="730"/>
        <v>0.11198481561822113</v>
      </c>
      <c r="EK163" s="13">
        <v>134.61000000000001</v>
      </c>
      <c r="EL163" s="68">
        <f t="shared" si="731"/>
        <v>4.1026406086827642E-3</v>
      </c>
      <c r="EM163" s="68">
        <f t="shared" si="951"/>
        <v>6.3854683254602413E-4</v>
      </c>
      <c r="EN163" s="68">
        <f t="shared" si="732"/>
        <v>1.0856832971800434</v>
      </c>
      <c r="EO163" s="68"/>
      <c r="EP163" s="15">
        <f t="shared" si="733"/>
        <v>0.20943396226415109</v>
      </c>
      <c r="ER163" s="13">
        <v>41.26</v>
      </c>
      <c r="ES163" s="68">
        <f t="shared" si="734"/>
        <v>1.8765432098765383E-2</v>
      </c>
      <c r="ET163" s="68">
        <f t="shared" si="952"/>
        <v>1.5301338322628644E-2</v>
      </c>
      <c r="EU163" s="68">
        <f t="shared" si="735"/>
        <v>0.18189630478372965</v>
      </c>
      <c r="EV163" s="68"/>
      <c r="EW163" s="15">
        <f t="shared" si="736"/>
        <v>6.0941115968115127E-2</v>
      </c>
      <c r="EY163" s="13">
        <v>41.91</v>
      </c>
      <c r="EZ163" s="68">
        <f t="shared" si="737"/>
        <v>-4.5130641330167415E-3</v>
      </c>
      <c r="FA163" s="68">
        <f t="shared" si="953"/>
        <v>-7.977157909153482E-3</v>
      </c>
      <c r="FB163" s="68"/>
      <c r="FC163" s="68"/>
      <c r="FD163" s="15">
        <f t="shared" si="738"/>
        <v>0.70504475183075666</v>
      </c>
      <c r="FF163" s="13">
        <v>58</v>
      </c>
      <c r="FG163" s="68">
        <f t="shared" si="739"/>
        <v>8.8711080187858418E-3</v>
      </c>
      <c r="FH163" s="68">
        <f t="shared" si="954"/>
        <v>5.4070142426491021E-3</v>
      </c>
      <c r="FI163" s="68">
        <f t="shared" si="740"/>
        <v>-1.8280297901150953E-2</v>
      </c>
      <c r="FJ163" s="68"/>
      <c r="FK163" s="15">
        <f t="shared" si="741"/>
        <v>2.1306568057756662E-2</v>
      </c>
      <c r="FM163" s="13">
        <v>204.33</v>
      </c>
      <c r="FN163" s="68">
        <f t="shared" si="742"/>
        <v>-7.239335341560493E-3</v>
      </c>
      <c r="FO163" s="68">
        <f t="shared" si="955"/>
        <v>-1.0703429117697233E-2</v>
      </c>
      <c r="FP163" s="68">
        <f t="shared" si="743"/>
        <v>0.75722394220846245</v>
      </c>
      <c r="FQ163" s="68"/>
      <c r="FR163" s="15">
        <f t="shared" si="744"/>
        <v>0.12479357040625354</v>
      </c>
      <c r="FT163" s="13">
        <v>92.24</v>
      </c>
      <c r="FU163" s="68">
        <f t="shared" si="745"/>
        <v>1.6866938595524211E-2</v>
      </c>
      <c r="FV163" s="68">
        <f t="shared" si="956"/>
        <v>1.3402844819387472E-2</v>
      </c>
      <c r="FW163" s="68">
        <f t="shared" si="746"/>
        <v>4.7824605248210764E-2</v>
      </c>
      <c r="FX163" s="68"/>
      <c r="FY163" s="15">
        <f t="shared" si="747"/>
        <v>2.2843202483920914E-2</v>
      </c>
      <c r="GA163" s="13">
        <v>18.55</v>
      </c>
      <c r="GB163" s="68">
        <f t="shared" si="748"/>
        <v>1.145038167938936E-2</v>
      </c>
      <c r="GC163" s="68">
        <f t="shared" si="957"/>
        <v>7.9862879032526202E-3</v>
      </c>
      <c r="GD163" s="68"/>
      <c r="GE163" s="68"/>
      <c r="GF163" s="15">
        <f t="shared" si="749"/>
        <v>6.4257028112449863E-2</v>
      </c>
      <c r="GG163" s="18"/>
      <c r="GH163" s="13">
        <v>20.16</v>
      </c>
      <c r="GI163" s="68">
        <f t="shared" si="750"/>
        <v>1.8181818181818153E-2</v>
      </c>
      <c r="GJ163" s="68">
        <f t="shared" si="958"/>
        <v>1.4717724405681414E-2</v>
      </c>
      <c r="GK163" s="68">
        <f t="shared" si="751"/>
        <v>4.890738813735699E-2</v>
      </c>
      <c r="GL163" s="68"/>
      <c r="GM163" s="15">
        <f t="shared" si="752"/>
        <v>6.6666666666666749E-2</v>
      </c>
      <c r="GO163" s="13">
        <v>26.04</v>
      </c>
      <c r="GP163" s="68">
        <f t="shared" si="753"/>
        <v>2.1577089054531217E-2</v>
      </c>
      <c r="GQ163" s="68">
        <f t="shared" si="959"/>
        <v>1.8112995278394477E-2</v>
      </c>
      <c r="GR163" s="68"/>
      <c r="GS163" s="68"/>
      <c r="GT163" s="15">
        <f t="shared" si="754"/>
        <v>-4.4403669724770674E-2</v>
      </c>
      <c r="GV163" s="13">
        <v>16.62</v>
      </c>
      <c r="GW163" s="68">
        <f t="shared" si="755"/>
        <v>-1.8018018018016568E-3</v>
      </c>
      <c r="GX163" s="68">
        <f t="shared" si="960"/>
        <v>-5.2658955779383964E-3</v>
      </c>
      <c r="GY163" s="68">
        <f t="shared" si="756"/>
        <v>0.4025316455696204</v>
      </c>
      <c r="GZ163" s="68"/>
      <c r="HA163" s="15">
        <f t="shared" si="757"/>
        <v>0.21137026239067058</v>
      </c>
      <c r="HD163" s="13">
        <v>339.38</v>
      </c>
      <c r="HE163" s="68">
        <f t="shared" si="758"/>
        <v>-4.2835347963853408E-3</v>
      </c>
      <c r="HF163" s="68">
        <f t="shared" si="961"/>
        <v>-7.7476285725220813E-3</v>
      </c>
      <c r="HG163" s="68">
        <f t="shared" si="759"/>
        <v>0.90652210549969114</v>
      </c>
      <c r="HH163" s="68"/>
      <c r="HI163" s="15">
        <f t="shared" si="760"/>
        <v>-0.15961767036450075</v>
      </c>
      <c r="HK163" s="13">
        <v>68.75</v>
      </c>
      <c r="HL163" s="68">
        <f t="shared" si="761"/>
        <v>-5.6407289557419806E-3</v>
      </c>
      <c r="HM163" s="68">
        <f t="shared" si="962"/>
        <v>-9.1048227318787211E-3</v>
      </c>
      <c r="HN163" s="68">
        <f t="shared" si="762"/>
        <v>26.721774193548384</v>
      </c>
      <c r="HO163" s="68"/>
      <c r="HP163" s="15">
        <f t="shared" si="763"/>
        <v>1.6061410159211527</v>
      </c>
      <c r="HR163" s="13">
        <v>107.6</v>
      </c>
      <c r="HS163" s="68">
        <f t="shared" si="764"/>
        <v>1.3850937529445009E-2</v>
      </c>
      <c r="HT163" s="68">
        <f t="shared" si="963"/>
        <v>1.038684375330827E-2</v>
      </c>
      <c r="HU163" s="68">
        <f t="shared" si="765"/>
        <v>1.9560439560439558</v>
      </c>
      <c r="HV163" s="68"/>
      <c r="HW163" s="15">
        <f t="shared" si="766"/>
        <v>2.7888816584550652E-4</v>
      </c>
      <c r="HY163" s="13">
        <v>181.59</v>
      </c>
      <c r="HZ163" s="68">
        <f t="shared" si="767"/>
        <v>-8.5717405547062302E-3</v>
      </c>
      <c r="IA163" s="68">
        <f t="shared" si="964"/>
        <v>-1.203583433084297E-2</v>
      </c>
      <c r="IB163" s="68">
        <f t="shared" si="768"/>
        <v>0.71473087818696879</v>
      </c>
      <c r="IC163" s="68"/>
      <c r="ID163" s="15">
        <f t="shared" si="769"/>
        <v>0.35222280139995543</v>
      </c>
      <c r="IF163" s="13">
        <v>309.08999999999997</v>
      </c>
      <c r="IG163" s="68">
        <f t="shared" si="770"/>
        <v>-1.1955375123869225E-2</v>
      </c>
      <c r="IH163" s="68">
        <f t="shared" si="965"/>
        <v>-1.5419468900005964E-2</v>
      </c>
      <c r="II163" s="68">
        <f t="shared" si="771"/>
        <v>0.76622857142857126</v>
      </c>
      <c r="IJ163" s="68"/>
      <c r="IK163" s="15">
        <f t="shared" si="772"/>
        <v>0.33320393374741186</v>
      </c>
      <c r="IM163" s="13">
        <v>269.43</v>
      </c>
      <c r="IN163" s="68">
        <f t="shared" si="773"/>
        <v>5.3358208955224138E-3</v>
      </c>
      <c r="IO163" s="68">
        <f t="shared" si="966"/>
        <v>1.8717271193856738E-3</v>
      </c>
      <c r="IP163" s="68">
        <f t="shared" si="774"/>
        <v>4.2612770943175162</v>
      </c>
      <c r="IQ163" s="68"/>
      <c r="IR163" s="15">
        <f t="shared" si="775"/>
        <v>0.43688336622046836</v>
      </c>
      <c r="IT163" s="13">
        <v>75.599999999999994</v>
      </c>
      <c r="IU163" s="68">
        <f t="shared" si="776"/>
        <v>-3.6083131454800618E-2</v>
      </c>
      <c r="IV163" s="68">
        <f t="shared" si="967"/>
        <v>-3.9547225230937358E-2</v>
      </c>
      <c r="IW163" s="68">
        <f t="shared" si="777"/>
        <v>3.1424657534246574</v>
      </c>
      <c r="IX163" s="68"/>
      <c r="IY163" s="15">
        <f t="shared" si="778"/>
        <v>0.47110332749562162</v>
      </c>
      <c r="JA163" s="13">
        <v>780.08</v>
      </c>
      <c r="JB163" s="68">
        <f t="shared" si="779"/>
        <v>-1.2556962025316403E-2</v>
      </c>
      <c r="JC163" s="68">
        <f t="shared" si="968"/>
        <v>-1.6021055801453143E-2</v>
      </c>
      <c r="JD163" s="68">
        <f t="shared" si="780"/>
        <v>0.57783171521035614</v>
      </c>
      <c r="JE163" s="68"/>
      <c r="JF163" s="15">
        <f t="shared" si="781"/>
        <v>0.3323085856774437</v>
      </c>
      <c r="JH163" s="13">
        <v>520.58000000000004</v>
      </c>
      <c r="JI163" s="68">
        <f t="shared" si="782"/>
        <v>-1.6363086690348364E-2</v>
      </c>
      <c r="JJ163" s="68">
        <f t="shared" si="969"/>
        <v>-1.9827180466485104E-2</v>
      </c>
      <c r="JK163" s="68">
        <f t="shared" si="783"/>
        <v>0.28004130910521541</v>
      </c>
      <c r="JL163" s="68"/>
      <c r="JM163" s="15">
        <f t="shared" si="784"/>
        <v>0.23506524317912228</v>
      </c>
      <c r="JO163" s="13">
        <v>26.06</v>
      </c>
      <c r="JP163" s="68">
        <f t="shared" si="785"/>
        <v>9.680134680134668E-2</v>
      </c>
      <c r="JQ163" s="68">
        <f t="shared" si="970"/>
        <v>9.333725302520994E-2</v>
      </c>
      <c r="JR163" s="68">
        <f t="shared" si="786"/>
        <v>-0.12063438501771563</v>
      </c>
      <c r="JS163" s="68"/>
      <c r="JT163" s="15">
        <f t="shared" si="787"/>
        <v>1.5574092247301277</v>
      </c>
      <c r="JV163" s="13">
        <v>2.02</v>
      </c>
      <c r="JW163" s="68">
        <f t="shared" si="788"/>
        <v>-6.4814814814814867E-2</v>
      </c>
      <c r="JX163" s="68">
        <f t="shared" si="971"/>
        <v>-6.8278908590951606E-2</v>
      </c>
      <c r="JY163" s="68">
        <f t="shared" si="789"/>
        <v>-0.20158102766798411</v>
      </c>
      <c r="JZ163" s="68"/>
      <c r="KA163" s="15">
        <f t="shared" si="790"/>
        <v>0.1222222222222222</v>
      </c>
      <c r="KC163" s="13">
        <v>20.56</v>
      </c>
      <c r="KD163" s="68">
        <f t="shared" si="791"/>
        <v>5.8708414872797182E-3</v>
      </c>
      <c r="KE163" s="68">
        <f t="shared" si="972"/>
        <v>2.4067477111429782E-3</v>
      </c>
      <c r="KF163" s="68">
        <f t="shared" si="792"/>
        <v>5.5441478439424964E-2</v>
      </c>
      <c r="KG163" s="68"/>
      <c r="KH163" s="15">
        <f t="shared" si="793"/>
        <v>-7.3038773669972995E-2</v>
      </c>
      <c r="KI163" s="18"/>
      <c r="KJ163" s="13">
        <v>121.13</v>
      </c>
      <c r="KK163" s="68">
        <f t="shared" si="794"/>
        <v>-3.3896953262083265E-2</v>
      </c>
      <c r="KL163" s="68">
        <f t="shared" si="973"/>
        <v>-3.7361047038220005E-2</v>
      </c>
      <c r="KM163" s="68">
        <f t="shared" si="795"/>
        <v>4.7407582938388622</v>
      </c>
      <c r="KN163" s="68"/>
      <c r="KO163" s="15">
        <f t="shared" si="796"/>
        <v>0.80226156821901518</v>
      </c>
      <c r="KQ163" s="13">
        <v>1.83</v>
      </c>
      <c r="KR163" s="68">
        <f t="shared" si="797"/>
        <v>3.1567080045095855E-2</v>
      </c>
      <c r="KS163" s="68">
        <f t="shared" si="974"/>
        <v>2.8102986268959115E-2</v>
      </c>
      <c r="KT163" s="68">
        <f t="shared" si="798"/>
        <v>-0.30152671755725191</v>
      </c>
      <c r="KU163" s="68"/>
      <c r="KV163" s="15">
        <f t="shared" si="799"/>
        <v>0.81188118811881194</v>
      </c>
      <c r="KW163" s="18"/>
      <c r="KX163" s="13">
        <v>53.68</v>
      </c>
      <c r="KY163" s="68">
        <f t="shared" si="800"/>
        <v>3.7695727817514076E-2</v>
      </c>
      <c r="KZ163" s="68">
        <f t="shared" si="975"/>
        <v>3.4231634041377336E-2</v>
      </c>
      <c r="LA163" s="68">
        <f t="shared" si="801"/>
        <v>-0.25371889336855286</v>
      </c>
      <c r="LB163" s="68"/>
      <c r="LC163" s="15">
        <f t="shared" si="802"/>
        <v>1.2640236187262757</v>
      </c>
      <c r="LD163" s="18"/>
      <c r="LE163" s="13">
        <v>51.48</v>
      </c>
      <c r="LF163" s="68">
        <f t="shared" si="803"/>
        <v>4.0959625511994098E-3</v>
      </c>
      <c r="LG163" s="68">
        <f t="shared" si="976"/>
        <v>6.318687750626697E-4</v>
      </c>
      <c r="LH163" s="68">
        <f t="shared" si="804"/>
        <v>0.43678481719229695</v>
      </c>
      <c r="LI163" s="68"/>
      <c r="LJ163" s="15">
        <f t="shared" si="805"/>
        <v>0.11646063760572538</v>
      </c>
      <c r="LL163" s="13">
        <v>133.69</v>
      </c>
      <c r="LM163" s="68">
        <f t="shared" si="806"/>
        <v>-1.2483380115231184E-2</v>
      </c>
      <c r="LN163" s="68">
        <f t="shared" si="977"/>
        <v>-1.5947473891367924E-2</v>
      </c>
      <c r="LO163" s="68">
        <f t="shared" si="807"/>
        <v>0.52788571428571429</v>
      </c>
      <c r="LP163" s="68"/>
      <c r="LQ163" s="15">
        <f t="shared" si="808"/>
        <v>0.70937220304308923</v>
      </c>
      <c r="LS163" s="13">
        <v>19.05</v>
      </c>
      <c r="LT163" s="68">
        <f t="shared" si="809"/>
        <v>-1.4485256078634124E-2</v>
      </c>
      <c r="LU163" s="68">
        <f t="shared" si="978"/>
        <v>-1.7949349854770865E-2</v>
      </c>
      <c r="LV163" s="68"/>
      <c r="LW163" s="68"/>
      <c r="LX163" s="15">
        <f t="shared" si="810"/>
        <v>1.0594594594594595</v>
      </c>
      <c r="LZ163" s="13">
        <v>14</v>
      </c>
      <c r="MA163" s="68">
        <f t="shared" si="811"/>
        <v>2.0408163265306076E-2</v>
      </c>
      <c r="MB163" s="68">
        <f t="shared" si="979"/>
        <v>1.6944069489169336E-2</v>
      </c>
      <c r="MC163" s="68">
        <f t="shared" si="812"/>
        <v>-0.3707865168539326</v>
      </c>
      <c r="MD163" s="68"/>
      <c r="ME163" s="15">
        <f t="shared" si="813"/>
        <v>3.8575667655786315E-2</v>
      </c>
      <c r="MG163" s="13">
        <v>77.42</v>
      </c>
      <c r="MH163" s="68">
        <f t="shared" si="814"/>
        <v>-1.3380909901873291E-2</v>
      </c>
      <c r="MI163" s="68">
        <f t="shared" si="980"/>
        <v>-1.6845003678010031E-2</v>
      </c>
      <c r="MJ163" s="68">
        <f t="shared" si="815"/>
        <v>9.433962264150944</v>
      </c>
      <c r="MK163" s="68"/>
      <c r="ML163" s="15">
        <f t="shared" si="816"/>
        <v>2.6467263306641544</v>
      </c>
      <c r="MN163" s="13">
        <v>176.76</v>
      </c>
      <c r="MO163" s="68">
        <f t="shared" si="817"/>
        <v>-1.5319480808868588E-2</v>
      </c>
      <c r="MP163" s="68">
        <f t="shared" si="981"/>
        <v>-1.878357458500533E-2</v>
      </c>
      <c r="MQ163" s="68">
        <f t="shared" si="818"/>
        <v>0.40397140587768054</v>
      </c>
      <c r="MR163" s="68"/>
      <c r="MS163" s="15">
        <f t="shared" si="819"/>
        <v>0.5868569889577161</v>
      </c>
      <c r="MU163" s="13">
        <v>17.03</v>
      </c>
      <c r="MV163" s="68">
        <f t="shared" si="820"/>
        <v>-1.957397812320091E-2</v>
      </c>
      <c r="MW163" s="68">
        <f t="shared" si="982"/>
        <v>-2.303807189933765E-2</v>
      </c>
      <c r="MX163" s="68">
        <f t="shared" si="821"/>
        <v>-0.18399616674652611</v>
      </c>
      <c r="MY163" s="68"/>
      <c r="MZ163" s="15">
        <f t="shared" si="822"/>
        <v>0.59606373008434876</v>
      </c>
      <c r="NB163" s="13">
        <v>268.86</v>
      </c>
      <c r="NC163" s="68">
        <f t="shared" si="823"/>
        <v>-3.8515180774594933E-2</v>
      </c>
      <c r="ND163" s="68">
        <f t="shared" si="983"/>
        <v>-4.1979274550731673E-2</v>
      </c>
      <c r="NE163" s="68">
        <f t="shared" si="824"/>
        <v>0.98464604709529802</v>
      </c>
      <c r="NF163" s="68"/>
      <c r="NG163" s="15">
        <f t="shared" si="825"/>
        <v>0.61196714431320842</v>
      </c>
      <c r="NI163" s="13">
        <v>7.77</v>
      </c>
      <c r="NJ163" s="68">
        <f t="shared" si="826"/>
        <v>1.3037809647979093E-2</v>
      </c>
      <c r="NK163" s="68">
        <f t="shared" si="984"/>
        <v>9.5737158718423535E-3</v>
      </c>
      <c r="NL163" s="68">
        <f t="shared" si="827"/>
        <v>-0.93830885271933306</v>
      </c>
      <c r="NM163" s="68"/>
      <c r="NN163" s="15">
        <f t="shared" si="828"/>
        <v>0.58571428571428552</v>
      </c>
      <c r="NP163" s="13">
        <v>634.30999999999995</v>
      </c>
      <c r="NQ163" s="68">
        <f t="shared" si="829"/>
        <v>-3.5181917741543119E-2</v>
      </c>
      <c r="NR163" s="68">
        <f t="shared" si="985"/>
        <v>-3.8646011517679858E-2</v>
      </c>
      <c r="NS163" s="68">
        <f t="shared" si="830"/>
        <v>3.8328380952380949</v>
      </c>
      <c r="NT163" s="68"/>
      <c r="NU163" s="15">
        <f t="shared" si="831"/>
        <v>0.92840421974280218</v>
      </c>
      <c r="NW163" s="13">
        <v>201.96</v>
      </c>
      <c r="NX163" s="68">
        <f t="shared" si="832"/>
        <v>-6.7866627323694079E-3</v>
      </c>
      <c r="NY163" s="68">
        <f t="shared" si="986"/>
        <v>-1.0250756508506148E-2</v>
      </c>
      <c r="NZ163" s="68">
        <f t="shared" si="833"/>
        <v>0.14906690942193912</v>
      </c>
      <c r="OA163" s="68"/>
      <c r="OB163" s="15">
        <f t="shared" si="834"/>
        <v>6.6877971473851008E-2</v>
      </c>
      <c r="OD163" s="13">
        <v>2.74</v>
      </c>
      <c r="OE163" s="68">
        <f t="shared" si="835"/>
        <v>-1.0830324909747223E-2</v>
      </c>
      <c r="OF163" s="68">
        <f t="shared" si="987"/>
        <v>-1.4294418685883962E-2</v>
      </c>
      <c r="OG163" s="68">
        <f t="shared" si="836"/>
        <v>-0.98785837727655423</v>
      </c>
      <c r="OH163" s="68"/>
      <c r="OI163" s="15">
        <f t="shared" si="837"/>
        <v>0.87671232876712346</v>
      </c>
      <c r="OK163" s="13">
        <v>187.44</v>
      </c>
      <c r="OL163" s="68">
        <f t="shared" si="838"/>
        <v>-0.13769149376638914</v>
      </c>
      <c r="OM163" s="68">
        <f t="shared" si="988"/>
        <v>-0.14115558754252588</v>
      </c>
      <c r="ON163" s="68">
        <f t="shared" si="839"/>
        <v>3.4155477031802119</v>
      </c>
      <c r="OO163" s="68"/>
      <c r="OP163" s="15">
        <f t="shared" si="840"/>
        <v>1.8139918931091428</v>
      </c>
      <c r="OR163" s="13">
        <v>5.44</v>
      </c>
      <c r="OS163" s="68">
        <f t="shared" si="841"/>
        <v>2.4482109227872088E-2</v>
      </c>
      <c r="OT163" s="68">
        <f t="shared" si="989"/>
        <v>2.1018015451735348E-2</v>
      </c>
      <c r="OU163" s="68">
        <f t="shared" si="842"/>
        <v>-0.29350649350649349</v>
      </c>
      <c r="OV163" s="68"/>
      <c r="OW163" s="15">
        <f t="shared" si="843"/>
        <v>3.8571428571428572</v>
      </c>
      <c r="OY163" s="13">
        <v>155.71</v>
      </c>
      <c r="OZ163" s="68">
        <f t="shared" si="844"/>
        <v>1.4148819859797985E-3</v>
      </c>
      <c r="PA163" s="68">
        <f t="shared" si="990"/>
        <v>-2.0492117901569416E-3</v>
      </c>
      <c r="PB163" s="68">
        <f t="shared" si="998"/>
        <v>3.7910769230769232</v>
      </c>
      <c r="PC163" s="68"/>
      <c r="PD163" s="15">
        <f t="shared" si="845"/>
        <v>0.35931907463989532</v>
      </c>
      <c r="PE163" s="18"/>
      <c r="PF163" s="13">
        <v>270.22000000000003</v>
      </c>
      <c r="PG163" s="68">
        <f t="shared" si="846"/>
        <v>3.7008252840560116E-5</v>
      </c>
      <c r="PH163" s="68">
        <f t="shared" si="991"/>
        <v>-3.4270855232961801E-3</v>
      </c>
      <c r="PI163" s="68">
        <f t="shared" si="847"/>
        <v>-0.22395175186674315</v>
      </c>
      <c r="PJ163" s="68"/>
      <c r="PK163" s="15">
        <f t="shared" si="848"/>
        <v>0.29211495242193869</v>
      </c>
      <c r="PM163" s="13"/>
      <c r="PN163" s="68">
        <f t="shared" si="849"/>
        <v>0</v>
      </c>
      <c r="PO163" s="68">
        <f t="shared" si="850"/>
        <v>-3.4640937761367401E-3</v>
      </c>
      <c r="PP163" s="68">
        <f t="shared" si="851"/>
        <v>0</v>
      </c>
      <c r="PQ163" s="68"/>
      <c r="PR163" s="15">
        <f t="shared" si="852"/>
        <v>0</v>
      </c>
      <c r="PT163" s="13">
        <v>9.51</v>
      </c>
      <c r="PU163" s="68">
        <f t="shared" si="853"/>
        <v>-8.3420229405630937E-3</v>
      </c>
      <c r="PV163" s="68">
        <f t="shared" si="992"/>
        <v>-1.1806116716699833E-2</v>
      </c>
      <c r="PW163" s="68">
        <f t="shared" si="854"/>
        <v>9.0596330275229259E-2</v>
      </c>
      <c r="PX163" s="68"/>
      <c r="PY163" s="15">
        <f t="shared" si="855"/>
        <v>0.85380116959064323</v>
      </c>
      <c r="QA163" s="13">
        <v>275.54000000000002</v>
      </c>
      <c r="QB163" s="68">
        <f t="shared" si="856"/>
        <v>9.0822529846920751E-3</v>
      </c>
      <c r="QC163" s="68">
        <f t="shared" si="993"/>
        <v>5.6181592085553355E-3</v>
      </c>
      <c r="QD163" s="68">
        <f t="shared" si="857"/>
        <v>-0.18331900767657597</v>
      </c>
      <c r="QE163" s="68"/>
      <c r="QF163" s="15">
        <f t="shared" si="858"/>
        <v>0.43705017210806302</v>
      </c>
      <c r="QH163" s="13">
        <v>1.74</v>
      </c>
      <c r="QI163" s="68">
        <f t="shared" si="859"/>
        <v>-3.3333333333333361E-2</v>
      </c>
      <c r="QJ163" s="68">
        <f t="shared" si="994"/>
        <v>-3.67974271094701E-2</v>
      </c>
      <c r="QK163" s="68">
        <f t="shared" si="860"/>
        <v>-0.30677290836653381</v>
      </c>
      <c r="QL163" s="68"/>
      <c r="QM163" s="15">
        <f t="shared" si="861"/>
        <v>0.33846153846153842</v>
      </c>
      <c r="QO163" s="13">
        <v>16.989999999999998</v>
      </c>
      <c r="QP163" s="68">
        <f t="shared" si="862"/>
        <v>-0.1076680672268908</v>
      </c>
      <c r="QQ163" s="68">
        <f t="shared" si="995"/>
        <v>-0.11113216100302754</v>
      </c>
      <c r="QR163" s="68">
        <f t="shared" si="863"/>
        <v>-0.97929008508252269</v>
      </c>
      <c r="QS163" s="68"/>
      <c r="QT163" s="15">
        <f t="shared" si="864"/>
        <v>0.47996515679442492</v>
      </c>
      <c r="QV163" s="13">
        <v>3.2</v>
      </c>
      <c r="QW163" s="68">
        <f t="shared" si="865"/>
        <v>1.2658227848101276E-2</v>
      </c>
      <c r="QX163" s="68">
        <f t="shared" si="996"/>
        <v>9.1941340719645364E-3</v>
      </c>
      <c r="QY163" s="68">
        <f t="shared" si="866"/>
        <v>-9.3484419263455992E-2</v>
      </c>
      <c r="QZ163" s="68"/>
      <c r="RA163" s="15">
        <f t="shared" si="867"/>
        <v>0.30772374335921543</v>
      </c>
      <c r="RC163" s="13">
        <v>44.96</v>
      </c>
      <c r="RD163" s="68">
        <f t="shared" si="868"/>
        <v>-3.5813853742226072E-2</v>
      </c>
      <c r="RE163" s="68">
        <f t="shared" si="997"/>
        <v>-3.9277947518362812E-2</v>
      </c>
      <c r="RF163" s="68">
        <f t="shared" si="869"/>
        <v>-2.8731907539425325E-2</v>
      </c>
      <c r="RG163" s="68"/>
      <c r="RH163" s="15">
        <f t="shared" si="870"/>
        <v>0.81656565656565661</v>
      </c>
      <c r="RJ163" s="13">
        <v>241.44</v>
      </c>
      <c r="RK163" s="68">
        <f t="shared" si="871"/>
        <v>-1.1666461991894856E-2</v>
      </c>
      <c r="RL163" s="68">
        <f t="shared" si="872"/>
        <v>-1.5130555768031595E-2</v>
      </c>
      <c r="RM163" s="68">
        <f t="shared" si="873"/>
        <v>0.11995546896743661</v>
      </c>
      <c r="RN163" s="68"/>
      <c r="RO163" s="15">
        <f t="shared" si="874"/>
        <v>0.22732818218788126</v>
      </c>
      <c r="RQ163" s="13">
        <v>18.32</v>
      </c>
      <c r="RR163" s="68">
        <f t="shared" si="875"/>
        <v>1.1037527593818946E-2</v>
      </c>
      <c r="RS163" s="68">
        <f t="shared" si="876"/>
        <v>7.5734338176822059E-3</v>
      </c>
      <c r="RT163" s="68">
        <f t="shared" si="877"/>
        <v>0.25136612021857918</v>
      </c>
      <c r="RU163" s="68"/>
      <c r="RV163" s="15">
        <f t="shared" si="878"/>
        <v>-0.12092130518234163</v>
      </c>
      <c r="RX163" s="13">
        <v>184.37</v>
      </c>
      <c r="RY163" s="68">
        <f t="shared" si="879"/>
        <v>-1.3905974220463146E-2</v>
      </c>
      <c r="RZ163" s="68">
        <f t="shared" si="880"/>
        <v>-1.7370067996599885E-2</v>
      </c>
      <c r="SA163" s="68">
        <f t="shared" si="881"/>
        <v>0.38561551179918835</v>
      </c>
      <c r="SB163" s="68"/>
      <c r="SC163" s="15">
        <f t="shared" si="882"/>
        <v>1.437789237075235</v>
      </c>
      <c r="SE163" s="13">
        <v>17.239999999999998</v>
      </c>
      <c r="SF163" s="68">
        <f t="shared" si="883"/>
        <v>6.419753086419748E-2</v>
      </c>
      <c r="SG163" s="68">
        <f t="shared" si="884"/>
        <v>6.073343708806074E-2</v>
      </c>
      <c r="SH163" s="68">
        <f t="shared" si="885"/>
        <v>0.37919999999999987</v>
      </c>
      <c r="SI163" s="68"/>
      <c r="SJ163" s="15">
        <f t="shared" si="886"/>
        <v>0.12975098296199206</v>
      </c>
      <c r="SL163" s="13">
        <v>1.8</v>
      </c>
      <c r="SM163" s="68">
        <f t="shared" si="887"/>
        <v>0.12499999999999997</v>
      </c>
      <c r="SN163" s="68">
        <f t="shared" si="888"/>
        <v>0.12153590622386323</v>
      </c>
      <c r="SO163" s="68">
        <f t="shared" si="889"/>
        <v>0.26760563380281699</v>
      </c>
      <c r="SP163" s="68"/>
      <c r="SQ163" s="15">
        <f t="shared" si="890"/>
        <v>0.78217821782178221</v>
      </c>
      <c r="SS163" s="13">
        <v>18.649999999999999</v>
      </c>
      <c r="ST163" s="68">
        <f t="shared" si="891"/>
        <v>7.563479200432037E-3</v>
      </c>
      <c r="SU163" s="68">
        <f t="shared" si="892"/>
        <v>4.0993854242952973E-3</v>
      </c>
      <c r="SV163" s="68">
        <f t="shared" si="893"/>
        <v>0.15551425030978921</v>
      </c>
      <c r="SW163" s="68"/>
      <c r="SX163" s="15">
        <f t="shared" si="894"/>
        <v>1.2202380952380949</v>
      </c>
      <c r="SZ163" s="13">
        <v>75.400000000000006</v>
      </c>
      <c r="TA163" s="68">
        <f t="shared" si="895"/>
        <v>6.0040026684456682E-3</v>
      </c>
      <c r="TB163" s="68">
        <f t="shared" si="896"/>
        <v>2.5399088923089281E-3</v>
      </c>
      <c r="TC163" s="68">
        <f t="shared" si="897"/>
        <v>0.86772355709685434</v>
      </c>
      <c r="TD163" s="68"/>
      <c r="TE163" s="15">
        <f t="shared" si="898"/>
        <v>3.8333333333333335</v>
      </c>
      <c r="TG163" s="417">
        <v>0.254</v>
      </c>
      <c r="TH163" s="68">
        <f t="shared" si="899"/>
        <v>-7.8125000000000069E-3</v>
      </c>
      <c r="TI163" s="68">
        <f t="shared" si="900"/>
        <v>-1.1276593776136747E-2</v>
      </c>
      <c r="TJ163" s="68">
        <f t="shared" si="901"/>
        <v>0.15454545454545457</v>
      </c>
      <c r="TK163" s="68"/>
      <c r="TL163" s="15">
        <f t="shared" si="902"/>
        <v>0.49852507374631261</v>
      </c>
      <c r="TN163" s="13">
        <v>90.47</v>
      </c>
      <c r="TO163" s="68">
        <f t="shared" si="903"/>
        <v>-5.21739130434783E-2</v>
      </c>
      <c r="TP163" s="68">
        <f t="shared" si="904"/>
        <v>-5.5638006819615039E-2</v>
      </c>
      <c r="TQ163" s="68">
        <f t="shared" si="905"/>
        <v>0.31867971693644193</v>
      </c>
      <c r="TR163" s="68"/>
      <c r="TS163" s="15">
        <f t="shared" si="906"/>
        <v>2.0410084033613445</v>
      </c>
      <c r="TU163" s="417">
        <v>3.41</v>
      </c>
      <c r="TV163" s="68">
        <f t="shared" si="907"/>
        <v>1.1869436201780426E-2</v>
      </c>
      <c r="TW163" s="68">
        <f t="shared" si="908"/>
        <v>8.4053424256436866E-3</v>
      </c>
      <c r="TX163" s="68">
        <f t="shared" si="909"/>
        <v>-0.22675736961451246</v>
      </c>
      <c r="TY163" s="68"/>
      <c r="TZ163" s="15">
        <f t="shared" si="910"/>
        <v>0.9941520467836259</v>
      </c>
      <c r="UB163" s="13"/>
      <c r="UC163" s="68">
        <f t="shared" si="911"/>
        <v>0</v>
      </c>
      <c r="UD163" s="68">
        <f t="shared" si="912"/>
        <v>-3.4640937761367401E-3</v>
      </c>
      <c r="UE163" s="68">
        <f t="shared" si="913"/>
        <v>0</v>
      </c>
      <c r="UF163" s="68"/>
      <c r="UG163" s="15">
        <f t="shared" si="914"/>
        <v>0</v>
      </c>
      <c r="UI163" s="417"/>
      <c r="UJ163" s="68">
        <f t="shared" si="915"/>
        <v>0</v>
      </c>
      <c r="UK163" s="68">
        <f t="shared" si="916"/>
        <v>-3.4640937761367401E-3</v>
      </c>
      <c r="UL163" s="68">
        <f t="shared" si="917"/>
        <v>0</v>
      </c>
      <c r="UM163" s="68"/>
      <c r="UN163" s="15">
        <f t="shared" si="918"/>
        <v>0</v>
      </c>
      <c r="UP163" s="417"/>
      <c r="UQ163" s="68">
        <f t="shared" si="919"/>
        <v>0</v>
      </c>
      <c r="UR163" s="68">
        <f t="shared" si="920"/>
        <v>-3.4640937761367401E-3</v>
      </c>
      <c r="US163" s="68">
        <f t="shared" si="921"/>
        <v>0</v>
      </c>
      <c r="UT163" s="68"/>
      <c r="UU163" s="15">
        <f t="shared" si="922"/>
        <v>0</v>
      </c>
      <c r="UW163" s="417"/>
      <c r="UX163" s="68">
        <f t="shared" si="923"/>
        <v>0</v>
      </c>
      <c r="UY163" s="68">
        <f t="shared" si="924"/>
        <v>-3.4640937761367401E-3</v>
      </c>
      <c r="UZ163" s="68">
        <f t="shared" si="925"/>
        <v>0</v>
      </c>
      <c r="VA163" s="68"/>
      <c r="VB163" s="15">
        <f t="shared" si="926"/>
        <v>0</v>
      </c>
      <c r="VD163" s="417"/>
      <c r="VE163" s="68">
        <f t="shared" si="927"/>
        <v>0</v>
      </c>
      <c r="VF163" s="68">
        <f t="shared" si="928"/>
        <v>-3.4640937761367401E-3</v>
      </c>
      <c r="VG163" s="68">
        <f t="shared" si="929"/>
        <v>0</v>
      </c>
      <c r="VH163" s="68"/>
      <c r="VI163" s="15">
        <f t="shared" si="930"/>
        <v>0</v>
      </c>
      <c r="VM163" s="21">
        <f t="shared" si="931"/>
        <v>-9.2549076089999526E-3</v>
      </c>
      <c r="VN163" s="49"/>
      <c r="VO163" s="21">
        <f t="shared" si="932"/>
        <v>1.2572800624576279</v>
      </c>
      <c r="VP163" s="14"/>
      <c r="VQ163" s="21">
        <f t="shared" si="933"/>
        <v>0.68788529198369752</v>
      </c>
    </row>
    <row r="164" spans="1:589" ht="15.75" customHeight="1" x14ac:dyDescent="0.2">
      <c r="A164" s="127">
        <v>45883</v>
      </c>
      <c r="B164" s="4">
        <f t="shared" si="666"/>
        <v>45883</v>
      </c>
      <c r="C164" s="13">
        <v>44911.26</v>
      </c>
      <c r="D164" s="138">
        <f t="shared" si="667"/>
        <v>-11.009999999994761</v>
      </c>
      <c r="E164" s="68">
        <f t="shared" si="668"/>
        <v>-2.4509001882573524E-4</v>
      </c>
      <c r="F164" s="15">
        <f t="shared" si="669"/>
        <v>5.563716998454786E-2</v>
      </c>
      <c r="G164" s="13">
        <v>6468.54</v>
      </c>
      <c r="H164" s="138">
        <f t="shared" si="670"/>
        <v>1.9600000000000364</v>
      </c>
      <c r="I164" s="68">
        <f t="shared" si="671"/>
        <v>3.0309684562783364E-4</v>
      </c>
      <c r="J164" s="15">
        <f t="shared" si="672"/>
        <v>9.9786963817853194E-2</v>
      </c>
      <c r="K164" s="13">
        <v>21710.67</v>
      </c>
      <c r="L164" s="138">
        <f t="shared" si="673"/>
        <v>-2.4700000000011642</v>
      </c>
      <c r="M164" s="68">
        <f t="shared" si="674"/>
        <v>-1.1375600212595525E-4</v>
      </c>
      <c r="N164" s="15">
        <f t="shared" si="675"/>
        <v>0.12427663497971846</v>
      </c>
      <c r="O164" s="13">
        <v>2299.08</v>
      </c>
      <c r="P164" s="138">
        <f t="shared" si="676"/>
        <v>-28.980000000000018</v>
      </c>
      <c r="Q164" s="68">
        <f t="shared" si="677"/>
        <v>-1.2448132780082995E-2</v>
      </c>
      <c r="R164" s="15">
        <f t="shared" si="678"/>
        <v>3.0903612296875594E-2</v>
      </c>
      <c r="S164" s="18">
        <f t="shared" si="679"/>
        <v>-3.6591568843139015E-4</v>
      </c>
      <c r="T164" s="121">
        <f t="shared" si="680"/>
        <v>272.70901478272071</v>
      </c>
      <c r="U164" s="121">
        <f t="shared" si="681"/>
        <v>272.70901478272071</v>
      </c>
      <c r="V164" s="134">
        <f t="shared" si="682"/>
        <v>-2.6828414113601735E-4</v>
      </c>
      <c r="W164" s="21">
        <f t="shared" si="934"/>
        <v>5.4071981208681029E-2</v>
      </c>
      <c r="X164" s="18">
        <f t="shared" si="683"/>
        <v>-3.1259704888517131E-3</v>
      </c>
      <c r="Y164" s="353">
        <v>144533.81</v>
      </c>
      <c r="Z164" s="15">
        <v>1.9999999999999999E-6</v>
      </c>
      <c r="AA164" s="21">
        <f t="shared" si="684"/>
        <v>2.7028414113601735E-4</v>
      </c>
      <c r="AC164" s="13">
        <v>253.31</v>
      </c>
      <c r="AD164" s="68">
        <f t="shared" si="685"/>
        <v>3.9492911022469219E-4</v>
      </c>
      <c r="AE164" s="68">
        <f t="shared" si="935"/>
        <v>6.6321325136070954E-4</v>
      </c>
      <c r="AF164" s="68">
        <f t="shared" si="686"/>
        <v>0.53735510104994832</v>
      </c>
      <c r="AG164" s="68"/>
      <c r="AH164" s="15">
        <f t="shared" si="687"/>
        <v>0.11506801074085493</v>
      </c>
      <c r="AJ164" s="13">
        <v>24.32</v>
      </c>
      <c r="AK164" s="68">
        <f t="shared" si="688"/>
        <v>2.8865979381443416E-3</v>
      </c>
      <c r="AL164" s="68">
        <f t="shared" si="936"/>
        <v>3.1548820792803591E-3</v>
      </c>
      <c r="AM164" s="68">
        <f t="shared" si="689"/>
        <v>0.30752688172043002</v>
      </c>
      <c r="AN164" s="68"/>
      <c r="AO164" s="15">
        <f t="shared" si="690"/>
        <v>0.1564431764146457</v>
      </c>
      <c r="AQ164" s="13">
        <v>23.92</v>
      </c>
      <c r="AR164" s="68">
        <f t="shared" si="691"/>
        <v>2.9350104821803053E-3</v>
      </c>
      <c r="AS164" s="68">
        <f t="shared" si="937"/>
        <v>3.2032946233163228E-3</v>
      </c>
      <c r="AT164" s="68">
        <f t="shared" si="692"/>
        <v>0.38506079907353807</v>
      </c>
      <c r="AU164" s="68"/>
      <c r="AV164" s="15">
        <f t="shared" si="693"/>
        <v>0.11411271541686087</v>
      </c>
      <c r="AX164" s="13">
        <v>224.87</v>
      </c>
      <c r="AY164" s="68">
        <f t="shared" si="694"/>
        <v>3.5588771742520799E-4</v>
      </c>
      <c r="AZ164" s="68">
        <f t="shared" si="938"/>
        <v>6.2417185856122534E-4</v>
      </c>
      <c r="BA164" s="68">
        <f t="shared" si="695"/>
        <v>0.67688292319164811</v>
      </c>
      <c r="BB164" s="68"/>
      <c r="BC164" s="15">
        <f t="shared" si="696"/>
        <v>0.10127822126450858</v>
      </c>
      <c r="BE164" s="13">
        <v>81.37</v>
      </c>
      <c r="BF164" s="68">
        <f t="shared" si="697"/>
        <v>-2.574160333414976E-3</v>
      </c>
      <c r="BG164" s="68">
        <f t="shared" si="939"/>
        <v>-2.3058761922789585E-3</v>
      </c>
      <c r="BH164" s="68"/>
      <c r="BI164" s="68"/>
      <c r="BJ164" s="15">
        <f t="shared" si="698"/>
        <v>0.10452015745893854</v>
      </c>
      <c r="BL164" s="13">
        <v>75.349999999999994</v>
      </c>
      <c r="BM164" s="68">
        <f t="shared" si="699"/>
        <v>-1.1803278688524665E-2</v>
      </c>
      <c r="BN164" s="68">
        <f t="shared" si="940"/>
        <v>-1.1534994547388648E-2</v>
      </c>
      <c r="BO164" s="68">
        <f t="shared" si="700"/>
        <v>0.26894577298753775</v>
      </c>
      <c r="BP164" s="68"/>
      <c r="BQ164" s="15">
        <f t="shared" si="701"/>
        <v>0.13530209431972259</v>
      </c>
      <c r="BS164" s="13">
        <v>44.92</v>
      </c>
      <c r="BT164" s="68">
        <f t="shared" si="702"/>
        <v>-4.8737261852015695E-3</v>
      </c>
      <c r="BU164" s="68">
        <f t="shared" si="941"/>
        <v>-4.6054420440655519E-3</v>
      </c>
      <c r="BV164" s="68">
        <f t="shared" si="703"/>
        <v>0.2055823939881912</v>
      </c>
      <c r="BW164" s="68"/>
      <c r="BX164" s="15">
        <f t="shared" si="704"/>
        <v>0.1743790849673203</v>
      </c>
      <c r="BZ164" s="13"/>
      <c r="CA164" s="68">
        <f t="shared" si="705"/>
        <v>0</v>
      </c>
      <c r="CB164" s="68">
        <f t="shared" si="942"/>
        <v>0</v>
      </c>
      <c r="CC164" s="68">
        <f t="shared" si="706"/>
        <v>0</v>
      </c>
      <c r="CD164" s="68"/>
      <c r="CE164" s="15">
        <f t="shared" si="707"/>
        <v>0</v>
      </c>
      <c r="CG164" s="13">
        <v>29.75</v>
      </c>
      <c r="CH164" s="68">
        <f t="shared" si="708"/>
        <v>-1.4574362371646282E-2</v>
      </c>
      <c r="CI164" s="68">
        <f t="shared" si="943"/>
        <v>-1.4306078230510265E-2</v>
      </c>
      <c r="CJ164" s="68">
        <f t="shared" si="709"/>
        <v>-1.5878266622560384E-2</v>
      </c>
      <c r="CK164" s="68"/>
      <c r="CL164" s="15">
        <f t="shared" si="710"/>
        <v>-0.13416763678696156</v>
      </c>
      <c r="CN164" s="13">
        <v>34.090000000000003</v>
      </c>
      <c r="CO164" s="68">
        <f t="shared" si="711"/>
        <v>-1.3884871275672457E-2</v>
      </c>
      <c r="CP164" s="68">
        <f t="shared" si="944"/>
        <v>-1.361658713453644E-2</v>
      </c>
      <c r="CQ164" s="68">
        <f t="shared" si="712"/>
        <v>8.7747287811104135E-2</v>
      </c>
      <c r="CR164" s="68"/>
      <c r="CS164" s="15">
        <f t="shared" si="713"/>
        <v>1.8524051389303992E-2</v>
      </c>
      <c r="CU164" s="13">
        <v>39</v>
      </c>
      <c r="CV164" s="68">
        <f t="shared" si="714"/>
        <v>-1.3157894736842183E-2</v>
      </c>
      <c r="CW164" s="68">
        <f t="shared" si="945"/>
        <v>-1.2889610595706166E-2</v>
      </c>
      <c r="CX164" s="68">
        <f t="shared" si="715"/>
        <v>0.21306376360808715</v>
      </c>
      <c r="CY164" s="68"/>
      <c r="CZ164" s="15">
        <f t="shared" si="716"/>
        <v>4.6137339055793959E-2</v>
      </c>
      <c r="DB164" s="13">
        <v>21.06</v>
      </c>
      <c r="DC164" s="68">
        <f t="shared" si="717"/>
        <v>-1.2195121951219585E-2</v>
      </c>
      <c r="DD164" s="68">
        <f t="shared" si="946"/>
        <v>-1.1926837810083569E-2</v>
      </c>
      <c r="DE164" s="68">
        <f t="shared" si="718"/>
        <v>-3.7037037037037139E-2</v>
      </c>
      <c r="DF164" s="68"/>
      <c r="DG164" s="15">
        <f t="shared" si="719"/>
        <v>3.4381139489194468E-2</v>
      </c>
      <c r="DI164" s="13">
        <v>50.82</v>
      </c>
      <c r="DJ164" s="68">
        <f t="shared" si="720"/>
        <v>-1.3755158184319176E-3</v>
      </c>
      <c r="DK164" s="68">
        <f t="shared" si="947"/>
        <v>-1.1072316772959003E-3</v>
      </c>
      <c r="DL164" s="68">
        <f t="shared" si="721"/>
        <v>0.15107587768969427</v>
      </c>
      <c r="DM164" s="68"/>
      <c r="DN164" s="15">
        <f t="shared" si="722"/>
        <v>0.20540796963946881</v>
      </c>
      <c r="DP164" s="13">
        <v>44.59</v>
      </c>
      <c r="DQ164" s="68">
        <f t="shared" si="723"/>
        <v>-8.8908646365858761E-3</v>
      </c>
      <c r="DR164" s="68">
        <f t="shared" si="948"/>
        <v>-8.6225804954498594E-3</v>
      </c>
      <c r="DS164" s="68"/>
      <c r="DT164" s="68"/>
      <c r="DU164" s="15">
        <f t="shared" si="724"/>
        <v>0.17095588235294132</v>
      </c>
      <c r="DV164" s="18"/>
      <c r="DW164" s="13">
        <v>38.840000000000003</v>
      </c>
      <c r="DX164" s="68">
        <f t="shared" si="725"/>
        <v>-1.2856775520698677E-3</v>
      </c>
      <c r="DY164" s="68">
        <f t="shared" si="949"/>
        <v>-1.0173934109338504E-3</v>
      </c>
      <c r="DZ164" s="68">
        <f t="shared" si="726"/>
        <v>1.0725720384204913</v>
      </c>
      <c r="EA164" s="68"/>
      <c r="EB164" s="15">
        <f t="shared" si="727"/>
        <v>0.16044218703316418</v>
      </c>
      <c r="ED164" s="13">
        <v>40.85</v>
      </c>
      <c r="EE164" s="68">
        <f t="shared" si="728"/>
        <v>-3.9014874420872127E-3</v>
      </c>
      <c r="EF164" s="68">
        <f t="shared" si="950"/>
        <v>-3.6332033009511952E-3</v>
      </c>
      <c r="EG164" s="68">
        <f t="shared" si="729"/>
        <v>0.94246314788397523</v>
      </c>
      <c r="EH164" s="68"/>
      <c r="EI164" s="15">
        <f t="shared" si="730"/>
        <v>0.10764642082429497</v>
      </c>
      <c r="EK164" s="13">
        <v>135.07</v>
      </c>
      <c r="EL164" s="68">
        <f t="shared" si="731"/>
        <v>3.4172795483246379E-3</v>
      </c>
      <c r="EM164" s="68">
        <f t="shared" si="951"/>
        <v>3.6855636894606554E-3</v>
      </c>
      <c r="EN164" s="68">
        <f t="shared" si="732"/>
        <v>1.092810660055779</v>
      </c>
      <c r="EO164" s="68"/>
      <c r="EP164" s="15">
        <f t="shared" si="733"/>
        <v>0.21356693620844561</v>
      </c>
      <c r="ER164" s="13">
        <v>40.72</v>
      </c>
      <c r="ES164" s="68">
        <f t="shared" si="734"/>
        <v>-1.3087736306349955E-2</v>
      </c>
      <c r="ET164" s="68">
        <f t="shared" si="952"/>
        <v>-1.2819452165213938E-2</v>
      </c>
      <c r="EU164" s="68">
        <f t="shared" si="735"/>
        <v>0.16642795760527077</v>
      </c>
      <c r="EV164" s="68"/>
      <c r="EW164" s="15">
        <f t="shared" si="736"/>
        <v>4.705579840575979E-2</v>
      </c>
      <c r="EY164" s="13">
        <v>41.6</v>
      </c>
      <c r="EZ164" s="68">
        <f t="shared" si="737"/>
        <v>-7.3968026723931091E-3</v>
      </c>
      <c r="FA164" s="68">
        <f t="shared" si="953"/>
        <v>-7.1285185312570916E-3</v>
      </c>
      <c r="FB164" s="68"/>
      <c r="FC164" s="68"/>
      <c r="FD164" s="15">
        <f t="shared" si="738"/>
        <v>0.69243287225386507</v>
      </c>
      <c r="FF164" s="13">
        <v>57.92</v>
      </c>
      <c r="FG164" s="68">
        <f t="shared" si="739"/>
        <v>-1.3793103448275568E-3</v>
      </c>
      <c r="FH164" s="68">
        <f t="shared" si="954"/>
        <v>-1.1110262036915395E-3</v>
      </c>
      <c r="FI164" s="68">
        <f t="shared" si="740"/>
        <v>-1.9634394041976925E-2</v>
      </c>
      <c r="FJ164" s="68"/>
      <c r="FK164" s="15">
        <f t="shared" si="741"/>
        <v>1.989786934319427E-2</v>
      </c>
      <c r="FM164" s="13">
        <v>204.29</v>
      </c>
      <c r="FN164" s="68">
        <f t="shared" si="742"/>
        <v>-1.9576175794068645E-4</v>
      </c>
      <c r="FO164" s="68">
        <f t="shared" si="955"/>
        <v>7.2522383195330902E-5</v>
      </c>
      <c r="FP164" s="68">
        <f t="shared" si="743"/>
        <v>0.7568799449604402</v>
      </c>
      <c r="FQ164" s="68"/>
      <c r="FR164" s="15">
        <f t="shared" si="744"/>
        <v>0.12457337883959042</v>
      </c>
      <c r="FT164" s="13">
        <v>92.1</v>
      </c>
      <c r="FU164" s="68">
        <f t="shared" si="745"/>
        <v>-1.517779705117092E-3</v>
      </c>
      <c r="FV164" s="68">
        <f t="shared" si="956"/>
        <v>-1.2494955639810747E-3</v>
      </c>
      <c r="FW164" s="68">
        <f t="shared" si="746"/>
        <v>4.6234238327842701E-2</v>
      </c>
      <c r="FX164" s="68"/>
      <c r="FY164" s="15">
        <f t="shared" si="747"/>
        <v>2.1290751829673844E-2</v>
      </c>
      <c r="GA164" s="13">
        <v>18.52</v>
      </c>
      <c r="GB164" s="68">
        <f t="shared" si="748"/>
        <v>-1.6172506738545086E-3</v>
      </c>
      <c r="GC164" s="68">
        <f t="shared" si="957"/>
        <v>-1.3489665327184913E-3</v>
      </c>
      <c r="GD164" s="68"/>
      <c r="GE164" s="68"/>
      <c r="GF164" s="15">
        <f t="shared" si="749"/>
        <v>6.2535857716580601E-2</v>
      </c>
      <c r="GG164" s="18"/>
      <c r="GH164" s="13">
        <v>20.260000000000002</v>
      </c>
      <c r="GI164" s="68">
        <f t="shared" si="750"/>
        <v>4.9603174603175312E-3</v>
      </c>
      <c r="GJ164" s="68">
        <f t="shared" si="958"/>
        <v>5.2286016014535487E-3</v>
      </c>
      <c r="GK164" s="68">
        <f t="shared" si="751"/>
        <v>5.411030176899078E-2</v>
      </c>
      <c r="GL164" s="68"/>
      <c r="GM164" s="15">
        <f t="shared" si="752"/>
        <v>7.1957671957672123E-2</v>
      </c>
      <c r="GO164" s="13">
        <v>26.13</v>
      </c>
      <c r="GP164" s="68">
        <f t="shared" si="753"/>
        <v>3.4562211981566766E-3</v>
      </c>
      <c r="GQ164" s="68">
        <f t="shared" si="959"/>
        <v>3.7245053392926941E-3</v>
      </c>
      <c r="GR164" s="68"/>
      <c r="GS164" s="68"/>
      <c r="GT164" s="15">
        <f t="shared" si="754"/>
        <v>-4.11009174311927E-2</v>
      </c>
      <c r="GV164" s="13">
        <v>16.579999999999998</v>
      </c>
      <c r="GW164" s="68">
        <f t="shared" si="755"/>
        <v>-2.4067388688328939E-3</v>
      </c>
      <c r="GX164" s="68">
        <f t="shared" si="960"/>
        <v>-2.1384547276968764E-3</v>
      </c>
      <c r="GY164" s="68">
        <f t="shared" si="756"/>
        <v>0.3991561181434598</v>
      </c>
      <c r="GZ164" s="68"/>
      <c r="HA164" s="15">
        <f t="shared" si="757"/>
        <v>0.20845481049562664</v>
      </c>
      <c r="HD164" s="13">
        <v>335.58</v>
      </c>
      <c r="HE164" s="68">
        <f t="shared" si="758"/>
        <v>-1.1196888443632541E-2</v>
      </c>
      <c r="HF164" s="68">
        <f t="shared" si="961"/>
        <v>-1.0928604302496524E-2</v>
      </c>
      <c r="HG164" s="68">
        <f t="shared" si="759"/>
        <v>0.88517499016909162</v>
      </c>
      <c r="HH164" s="68"/>
      <c r="HI164" s="15">
        <f t="shared" si="760"/>
        <v>-0.16902733755942947</v>
      </c>
      <c r="HK164" s="13">
        <v>69.12</v>
      </c>
      <c r="HL164" s="68">
        <f t="shared" si="761"/>
        <v>5.381818181818248E-3</v>
      </c>
      <c r="HM164" s="68">
        <f t="shared" si="962"/>
        <v>5.6501023229542655E-3</v>
      </c>
      <c r="HN164" s="68">
        <f t="shared" si="762"/>
        <v>26.870967741935484</v>
      </c>
      <c r="HO164" s="68"/>
      <c r="HP164" s="15">
        <f t="shared" si="763"/>
        <v>1.6201667930250194</v>
      </c>
      <c r="HR164" s="13">
        <v>107.38</v>
      </c>
      <c r="HS164" s="68">
        <f t="shared" si="764"/>
        <v>-2.0446096654274989E-3</v>
      </c>
      <c r="HT164" s="68">
        <f t="shared" si="963"/>
        <v>-1.7763255242914816E-3</v>
      </c>
      <c r="HU164" s="68">
        <f t="shared" si="765"/>
        <v>1.9499999999999997</v>
      </c>
      <c r="HV164" s="68"/>
      <c r="HW164" s="15">
        <f t="shared" si="766"/>
        <v>-1.7662917170214534E-3</v>
      </c>
      <c r="HY164" s="13">
        <v>182.02</v>
      </c>
      <c r="HZ164" s="68">
        <f t="shared" si="767"/>
        <v>2.3679718046148292E-3</v>
      </c>
      <c r="IA164" s="68">
        <f t="shared" si="964"/>
        <v>2.6362559457508467E-3</v>
      </c>
      <c r="IB164" s="68">
        <f t="shared" si="768"/>
        <v>0.71879131255901796</v>
      </c>
      <c r="IC164" s="68"/>
      <c r="ID164" s="15">
        <f t="shared" si="769"/>
        <v>0.35542482686722782</v>
      </c>
      <c r="IF164" s="13">
        <v>311.23</v>
      </c>
      <c r="IG164" s="68">
        <f t="shared" si="770"/>
        <v>6.9235497751465374E-3</v>
      </c>
      <c r="IH164" s="68">
        <f t="shared" si="965"/>
        <v>7.1918339162825549E-3</v>
      </c>
      <c r="II164" s="68">
        <f t="shared" si="771"/>
        <v>0.77845714285714296</v>
      </c>
      <c r="IJ164" s="68"/>
      <c r="IK164" s="15">
        <f t="shared" si="772"/>
        <v>0.34243443754313324</v>
      </c>
      <c r="IM164" s="13">
        <v>267.45999999999998</v>
      </c>
      <c r="IN164" s="68">
        <f t="shared" si="773"/>
        <v>-7.311732175333212E-3</v>
      </c>
      <c r="IO164" s="68">
        <f t="shared" si="966"/>
        <v>-7.0434480341971945E-3</v>
      </c>
      <c r="IP164" s="68">
        <f t="shared" si="774"/>
        <v>4.2228080453036512</v>
      </c>
      <c r="IQ164" s="68"/>
      <c r="IR164" s="15">
        <f t="shared" si="775"/>
        <v>0.42637725987947306</v>
      </c>
      <c r="IT164" s="13">
        <v>75.55</v>
      </c>
      <c r="IU164" s="68">
        <f t="shared" si="776"/>
        <v>-6.6137566137562383E-4</v>
      </c>
      <c r="IV164" s="68">
        <f t="shared" si="967"/>
        <v>-3.9309152023960647E-4</v>
      </c>
      <c r="IW164" s="68">
        <f t="shared" si="777"/>
        <v>3.13972602739726</v>
      </c>
      <c r="IX164" s="68"/>
      <c r="IY164" s="15">
        <f t="shared" si="778"/>
        <v>0.47013037555944731</v>
      </c>
      <c r="JA164" s="13">
        <v>782.13</v>
      </c>
      <c r="JB164" s="68">
        <f t="shared" si="779"/>
        <v>2.627935596349034E-3</v>
      </c>
      <c r="JC164" s="68">
        <f t="shared" si="968"/>
        <v>2.8962197374850515E-3</v>
      </c>
      <c r="JD164" s="68">
        <f t="shared" si="780"/>
        <v>0.5819781553398059</v>
      </c>
      <c r="JE164" s="68"/>
      <c r="JF164" s="15">
        <f t="shared" si="781"/>
        <v>0.33580980683506689</v>
      </c>
      <c r="JH164" s="13">
        <v>522.48</v>
      </c>
      <c r="JI164" s="68">
        <f t="shared" si="782"/>
        <v>3.6497752506818876E-3</v>
      </c>
      <c r="JJ164" s="68">
        <f t="shared" si="969"/>
        <v>3.9180593918179052E-3</v>
      </c>
      <c r="JK164" s="68">
        <f t="shared" si="783"/>
        <v>0.28471317219503806</v>
      </c>
      <c r="JL164" s="68"/>
      <c r="JM164" s="15">
        <f t="shared" si="784"/>
        <v>0.23957295373665485</v>
      </c>
      <c r="JO164" s="13">
        <v>25.96</v>
      </c>
      <c r="JP164" s="68">
        <f t="shared" si="785"/>
        <v>-3.8372985418264724E-3</v>
      </c>
      <c r="JQ164" s="68">
        <f t="shared" si="970"/>
        <v>-3.5690144006904549E-3</v>
      </c>
      <c r="JR164" s="68">
        <f t="shared" si="786"/>
        <v>-0.12400877340981949</v>
      </c>
      <c r="JS164" s="68"/>
      <c r="JT164" s="15">
        <f t="shared" si="787"/>
        <v>1.5475956820412171</v>
      </c>
      <c r="JV164" s="13">
        <v>2.0299999999999998</v>
      </c>
      <c r="JW164" s="68">
        <f t="shared" si="788"/>
        <v>4.9504950495048447E-3</v>
      </c>
      <c r="JX164" s="68">
        <f t="shared" si="971"/>
        <v>5.2187791906408623E-3</v>
      </c>
      <c r="JY164" s="68">
        <f t="shared" si="789"/>
        <v>-0.19762845849802374</v>
      </c>
      <c r="JZ164" s="68"/>
      <c r="KA164" s="15">
        <f t="shared" si="790"/>
        <v>0.12777777777777763</v>
      </c>
      <c r="KC164" s="13">
        <v>20.49</v>
      </c>
      <c r="KD164" s="68">
        <f t="shared" si="791"/>
        <v>-3.404669260700403E-3</v>
      </c>
      <c r="KE164" s="68">
        <f t="shared" si="972"/>
        <v>-3.1363851195643855E-3</v>
      </c>
      <c r="KF164" s="68">
        <f t="shared" si="792"/>
        <v>5.1848049281314063E-2</v>
      </c>
      <c r="KG164" s="68"/>
      <c r="KH164" s="15">
        <f t="shared" si="793"/>
        <v>-7.619477006311999E-2</v>
      </c>
      <c r="KI164" s="18"/>
      <c r="KJ164" s="13">
        <v>117.33</v>
      </c>
      <c r="KK164" s="68">
        <f t="shared" si="794"/>
        <v>-3.1371254024601648E-2</v>
      </c>
      <c r="KL164" s="68">
        <f t="shared" si="973"/>
        <v>-3.1102969883465632E-2</v>
      </c>
      <c r="KM164" s="68">
        <f t="shared" si="795"/>
        <v>4.5606635071090036</v>
      </c>
      <c r="KN164" s="68"/>
      <c r="KO164" s="15">
        <f t="shared" si="796"/>
        <v>0.74572236274363946</v>
      </c>
      <c r="KQ164" s="13">
        <v>1.8560000000000001</v>
      </c>
      <c r="KR164" s="68">
        <f t="shared" si="797"/>
        <v>1.4207650273224055E-2</v>
      </c>
      <c r="KS164" s="68">
        <f t="shared" si="974"/>
        <v>1.4475934414360072E-2</v>
      </c>
      <c r="KT164" s="68">
        <f t="shared" si="798"/>
        <v>-0.2916030534351145</v>
      </c>
      <c r="KU164" s="68"/>
      <c r="KV164" s="15">
        <f t="shared" si="799"/>
        <v>0.8376237623762377</v>
      </c>
      <c r="KW164" s="18"/>
      <c r="KX164" s="13">
        <v>52.73</v>
      </c>
      <c r="KY164" s="68">
        <f t="shared" si="800"/>
        <v>-1.7697466467958323E-2</v>
      </c>
      <c r="KZ164" s="68">
        <f t="shared" si="975"/>
        <v>-1.7429182326822307E-2</v>
      </c>
      <c r="LA164" s="68">
        <f t="shared" si="801"/>
        <v>-0.26692617822883369</v>
      </c>
      <c r="LB164" s="68"/>
      <c r="LC164" s="15">
        <f t="shared" si="802"/>
        <v>1.2239561366512017</v>
      </c>
      <c r="LD164" s="18"/>
      <c r="LE164" s="13">
        <v>52.05</v>
      </c>
      <c r="LF164" s="68">
        <f t="shared" si="803"/>
        <v>1.1072261072261079E-2</v>
      </c>
      <c r="LG164" s="68">
        <f t="shared" si="976"/>
        <v>1.1340545213397096E-2</v>
      </c>
      <c r="LH164" s="68">
        <f t="shared" si="804"/>
        <v>0.45269327379291097</v>
      </c>
      <c r="LI164" s="68"/>
      <c r="LJ164" s="15">
        <f t="shared" si="805"/>
        <v>0.12882238126219905</v>
      </c>
      <c r="LL164" s="13">
        <v>132.72999999999999</v>
      </c>
      <c r="LM164" s="68">
        <f t="shared" si="806"/>
        <v>-7.1807913830504002E-3</v>
      </c>
      <c r="LN164" s="68">
        <f t="shared" si="977"/>
        <v>-6.9125072419143826E-3</v>
      </c>
      <c r="LO164" s="68">
        <f t="shared" si="807"/>
        <v>0.51691428571428555</v>
      </c>
      <c r="LP164" s="68"/>
      <c r="LQ164" s="15">
        <f t="shared" si="808"/>
        <v>0.69709755785705152</v>
      </c>
      <c r="LS164" s="13">
        <v>18.89</v>
      </c>
      <c r="LT164" s="68">
        <f t="shared" si="809"/>
        <v>-8.3989501312336026E-3</v>
      </c>
      <c r="LU164" s="68">
        <f t="shared" si="978"/>
        <v>-8.130665990097586E-3</v>
      </c>
      <c r="LV164" s="68"/>
      <c r="LW164" s="68"/>
      <c r="LX164" s="15">
        <f t="shared" si="810"/>
        <v>1.0421621621621622</v>
      </c>
      <c r="LZ164" s="13">
        <v>13.89</v>
      </c>
      <c r="MA164" s="68">
        <f t="shared" si="811"/>
        <v>-7.857142857142816E-3</v>
      </c>
      <c r="MB164" s="68">
        <f t="shared" si="979"/>
        <v>-7.5888587160067985E-3</v>
      </c>
      <c r="MC164" s="68">
        <f t="shared" si="812"/>
        <v>-0.37573033707865167</v>
      </c>
      <c r="MD164" s="68"/>
      <c r="ME164" s="15">
        <f t="shared" si="813"/>
        <v>3.0415430267062324E-2</v>
      </c>
      <c r="MG164" s="13">
        <v>73.66</v>
      </c>
      <c r="MH164" s="68">
        <f t="shared" si="814"/>
        <v>-4.8566261947817164E-2</v>
      </c>
      <c r="MI164" s="68">
        <f t="shared" si="980"/>
        <v>-4.8297977806681144E-2</v>
      </c>
      <c r="MJ164" s="68">
        <f t="shared" si="815"/>
        <v>8.9272237196765492</v>
      </c>
      <c r="MK164" s="68"/>
      <c r="ML164" s="15">
        <f t="shared" si="816"/>
        <v>2.4696184644371169</v>
      </c>
      <c r="MN164" s="13">
        <v>174.7</v>
      </c>
      <c r="MO164" s="68">
        <f t="shared" si="817"/>
        <v>-1.16542204118579E-2</v>
      </c>
      <c r="MP164" s="68">
        <f t="shared" si="981"/>
        <v>-1.1385936270721883E-2</v>
      </c>
      <c r="MQ164" s="68">
        <f t="shared" si="818"/>
        <v>0.38760921366163609</v>
      </c>
      <c r="MR164" s="68"/>
      <c r="MS164" s="15">
        <f t="shared" si="819"/>
        <v>0.56836340784630568</v>
      </c>
      <c r="MU164" s="13">
        <v>17.53</v>
      </c>
      <c r="MV164" s="68">
        <f t="shared" si="820"/>
        <v>2.935995302407516E-2</v>
      </c>
      <c r="MW164" s="68">
        <f t="shared" si="982"/>
        <v>2.9628237165211176E-2</v>
      </c>
      <c r="MX164" s="68">
        <f t="shared" si="821"/>
        <v>-0.16003833253473884</v>
      </c>
      <c r="MY164" s="68"/>
      <c r="MZ164" s="15">
        <f t="shared" si="822"/>
        <v>0.64292408622305541</v>
      </c>
      <c r="NB164" s="13">
        <v>269.7</v>
      </c>
      <c r="NC164" s="68">
        <f t="shared" si="823"/>
        <v>3.1243026110242319E-3</v>
      </c>
      <c r="ND164" s="68">
        <f t="shared" si="983"/>
        <v>3.3925867521602494E-3</v>
      </c>
      <c r="NE164" s="68">
        <f t="shared" si="824"/>
        <v>0.99084668192219671</v>
      </c>
      <c r="NF164" s="68"/>
      <c r="NG164" s="15">
        <f t="shared" si="825"/>
        <v>0.61700341747107146</v>
      </c>
      <c r="NI164" s="13">
        <v>7.66</v>
      </c>
      <c r="NJ164" s="68">
        <f t="shared" si="826"/>
        <v>-1.4157014157014085E-2</v>
      </c>
      <c r="NK164" s="68">
        <f t="shared" si="984"/>
        <v>-1.3888730015878068E-2</v>
      </c>
      <c r="NL164" s="68">
        <f t="shared" si="827"/>
        <v>-0.93918221516474798</v>
      </c>
      <c r="NM164" s="68"/>
      <c r="NN164" s="15">
        <f t="shared" si="828"/>
        <v>0.56326530612244885</v>
      </c>
      <c r="NP164" s="13">
        <v>625.27</v>
      </c>
      <c r="NQ164" s="68">
        <f t="shared" si="829"/>
        <v>-1.4251706578802106E-2</v>
      </c>
      <c r="NR164" s="68">
        <f t="shared" si="985"/>
        <v>-1.398342243766609E-2</v>
      </c>
      <c r="NS164" s="68">
        <f t="shared" si="830"/>
        <v>3.7639619047619046</v>
      </c>
      <c r="NT164" s="68"/>
      <c r="NU164" s="15">
        <f t="shared" si="831"/>
        <v>0.900921168637704</v>
      </c>
      <c r="NW164" s="13">
        <v>202.94</v>
      </c>
      <c r="NX164" s="68">
        <f t="shared" si="832"/>
        <v>4.852446028916566E-3</v>
      </c>
      <c r="NY164" s="68">
        <f t="shared" si="986"/>
        <v>5.1207301700525835E-3</v>
      </c>
      <c r="NZ164" s="68">
        <f t="shared" si="833"/>
        <v>0.15464269458352303</v>
      </c>
      <c r="OA164" s="68"/>
      <c r="OB164" s="15">
        <f t="shared" si="834"/>
        <v>7.2054939249867861E-2</v>
      </c>
      <c r="OD164" s="13">
        <v>2.87</v>
      </c>
      <c r="OE164" s="68">
        <f t="shared" si="835"/>
        <v>4.7445255474452511E-2</v>
      </c>
      <c r="OF164" s="68">
        <f t="shared" si="987"/>
        <v>4.7713539615588531E-2</v>
      </c>
      <c r="OG164" s="68">
        <f t="shared" si="836"/>
        <v>-0.98728231488456597</v>
      </c>
      <c r="OH164" s="68"/>
      <c r="OI164" s="15">
        <f t="shared" si="837"/>
        <v>0.96575342465753433</v>
      </c>
      <c r="OK164" s="13">
        <v>189.08</v>
      </c>
      <c r="OL164" s="68">
        <f t="shared" si="838"/>
        <v>8.7494664959454488E-3</v>
      </c>
      <c r="OM164" s="68">
        <f t="shared" si="988"/>
        <v>9.0177506370814654E-3</v>
      </c>
      <c r="ON164" s="68">
        <f t="shared" si="839"/>
        <v>3.4541813898704357</v>
      </c>
      <c r="OO164" s="68"/>
      <c r="OP164" s="15">
        <f t="shared" si="840"/>
        <v>1.8386128208977632</v>
      </c>
      <c r="OR164" s="13">
        <v>5.41</v>
      </c>
      <c r="OS164" s="68">
        <f t="shared" si="841"/>
        <v>-5.5147058823529866E-3</v>
      </c>
      <c r="OT164" s="68">
        <f t="shared" si="989"/>
        <v>-5.2464217412169691E-3</v>
      </c>
      <c r="OU164" s="68">
        <f t="shared" si="842"/>
        <v>-0.29740259740259739</v>
      </c>
      <c r="OV164" s="68"/>
      <c r="OW164" s="15">
        <f t="shared" si="843"/>
        <v>3.8303571428571423</v>
      </c>
      <c r="OY164" s="13">
        <v>155.08000000000001</v>
      </c>
      <c r="OZ164" s="68">
        <f t="shared" si="844"/>
        <v>-4.0459829169609881E-3</v>
      </c>
      <c r="PA164" s="68">
        <f t="shared" si="990"/>
        <v>-3.7776987758249706E-3</v>
      </c>
      <c r="PB164" s="68">
        <f t="shared" si="998"/>
        <v>3.7716923076923079</v>
      </c>
      <c r="PC164" s="68"/>
      <c r="PD164" s="15">
        <f t="shared" si="845"/>
        <v>0.35381929288520308</v>
      </c>
      <c r="PE164" s="18"/>
      <c r="PF164" s="13">
        <v>271.05</v>
      </c>
      <c r="PG164" s="68">
        <f t="shared" si="846"/>
        <v>3.0715713122640219E-3</v>
      </c>
      <c r="PH164" s="68">
        <f t="shared" si="991"/>
        <v>3.3398554534000394E-3</v>
      </c>
      <c r="PI164" s="68">
        <f t="shared" si="847"/>
        <v>-0.22156806433084428</v>
      </c>
      <c r="PJ164" s="68"/>
      <c r="PK164" s="15">
        <f t="shared" si="848"/>
        <v>0.29608377564194527</v>
      </c>
      <c r="PM164" s="13"/>
      <c r="PN164" s="68">
        <f t="shared" si="849"/>
        <v>0</v>
      </c>
      <c r="PO164" s="68">
        <f t="shared" si="850"/>
        <v>2.6828414113601735E-4</v>
      </c>
      <c r="PP164" s="68">
        <f t="shared" si="851"/>
        <v>0</v>
      </c>
      <c r="PQ164" s="68"/>
      <c r="PR164" s="15">
        <f t="shared" si="852"/>
        <v>0</v>
      </c>
      <c r="PT164" s="13">
        <v>9.7899999999999991</v>
      </c>
      <c r="PU164" s="68">
        <f t="shared" si="853"/>
        <v>2.9442691903259662E-2</v>
      </c>
      <c r="PV164" s="68">
        <f t="shared" si="992"/>
        <v>2.9710976044395678E-2</v>
      </c>
      <c r="PW164" s="68">
        <f t="shared" si="854"/>
        <v>0.12270642201834844</v>
      </c>
      <c r="PX164" s="68"/>
      <c r="PY164" s="15">
        <f t="shared" si="855"/>
        <v>0.90838206627680296</v>
      </c>
      <c r="QA164" s="13">
        <v>269.2</v>
      </c>
      <c r="QB164" s="68">
        <f t="shared" si="856"/>
        <v>-2.3009363431806748E-2</v>
      </c>
      <c r="QC164" s="68">
        <f t="shared" si="993"/>
        <v>-2.2741079290670731E-2</v>
      </c>
      <c r="QD164" s="68">
        <f t="shared" si="857"/>
        <v>-0.20211031743679422</v>
      </c>
      <c r="QE164" s="68"/>
      <c r="QF164" s="15">
        <f t="shared" si="858"/>
        <v>0.40398456242828817</v>
      </c>
      <c r="QH164" s="13">
        <v>1.78</v>
      </c>
      <c r="QI164" s="68">
        <f t="shared" si="859"/>
        <v>2.2988505747126457E-2</v>
      </c>
      <c r="QJ164" s="68">
        <f t="shared" si="994"/>
        <v>2.3256789888262474E-2</v>
      </c>
      <c r="QK164" s="68">
        <f t="shared" si="860"/>
        <v>-0.29083665338645409</v>
      </c>
      <c r="QL164" s="68"/>
      <c r="QM164" s="15">
        <f t="shared" si="861"/>
        <v>0.3692307692307692</v>
      </c>
      <c r="QO164" s="13">
        <v>17.78</v>
      </c>
      <c r="QP164" s="68">
        <f t="shared" si="862"/>
        <v>4.6497939964685271E-2</v>
      </c>
      <c r="QQ164" s="68">
        <f t="shared" si="995"/>
        <v>4.6766224105821291E-2</v>
      </c>
      <c r="QR164" s="68">
        <f t="shared" si="863"/>
        <v>-0.97832711670201622</v>
      </c>
      <c r="QS164" s="68"/>
      <c r="QT164" s="15">
        <f t="shared" si="864"/>
        <v>0.54878048780487809</v>
      </c>
      <c r="QV164" s="13">
        <v>3.0880000000000001</v>
      </c>
      <c r="QW164" s="68">
        <f t="shared" si="865"/>
        <v>-3.5000000000000031E-2</v>
      </c>
      <c r="QX164" s="68">
        <f t="shared" si="996"/>
        <v>-3.4731715858864011E-2</v>
      </c>
      <c r="QY164" s="68">
        <f t="shared" si="866"/>
        <v>-0.12521246458923505</v>
      </c>
      <c r="QZ164" s="68"/>
      <c r="RA164" s="15">
        <f t="shared" si="867"/>
        <v>0.26195341234164282</v>
      </c>
      <c r="RC164" s="13">
        <v>42.62</v>
      </c>
      <c r="RD164" s="68">
        <f t="shared" si="868"/>
        <v>-5.2046263345195805E-2</v>
      </c>
      <c r="RE164" s="68">
        <f t="shared" si="997"/>
        <v>-5.1777979204059785E-2</v>
      </c>
      <c r="RF164" s="68">
        <f t="shared" si="869"/>
        <v>-7.9282782458414386E-2</v>
      </c>
      <c r="RG164" s="68"/>
      <c r="RH164" s="15">
        <f t="shared" si="870"/>
        <v>0.7220202020202019</v>
      </c>
      <c r="RJ164" s="13">
        <v>241</v>
      </c>
      <c r="RK164" s="68">
        <f t="shared" si="871"/>
        <v>-1.8223989396951529E-3</v>
      </c>
      <c r="RL164" s="68">
        <f t="shared" si="872"/>
        <v>-1.5541147985591356E-3</v>
      </c>
      <c r="RM164" s="68">
        <f t="shared" si="873"/>
        <v>0.11791446330828456</v>
      </c>
      <c r="RN164" s="68"/>
      <c r="RO164" s="15">
        <f t="shared" si="874"/>
        <v>0.22509150061000407</v>
      </c>
      <c r="RQ164" s="13">
        <v>17.97</v>
      </c>
      <c r="RR164" s="68">
        <f t="shared" si="875"/>
        <v>-1.9104803493449857E-2</v>
      </c>
      <c r="RS164" s="68">
        <f t="shared" si="876"/>
        <v>-1.8836519352313841E-2</v>
      </c>
      <c r="RT164" s="68">
        <f t="shared" si="877"/>
        <v>0.22745901639344249</v>
      </c>
      <c r="RU164" s="68"/>
      <c r="RV164" s="15">
        <f t="shared" si="878"/>
        <v>-0.13771593090211137</v>
      </c>
      <c r="RX164" s="13">
        <v>181.02</v>
      </c>
      <c r="RY164" s="68">
        <f t="shared" si="879"/>
        <v>-1.8169984270759852E-2</v>
      </c>
      <c r="RZ164" s="68">
        <f t="shared" si="880"/>
        <v>-1.7901700129623836E-2</v>
      </c>
      <c r="SA164" s="68">
        <f t="shared" si="881"/>
        <v>0.36043889974447624</v>
      </c>
      <c r="SB164" s="68"/>
      <c r="SC164" s="15">
        <f t="shared" si="882"/>
        <v>1.3934946449821501</v>
      </c>
      <c r="SE164" s="13">
        <v>17.98</v>
      </c>
      <c r="SF164" s="68">
        <f t="shared" si="883"/>
        <v>4.2923433874710093E-2</v>
      </c>
      <c r="SG164" s="68">
        <f t="shared" si="884"/>
        <v>4.3191718015846113E-2</v>
      </c>
      <c r="SH164" s="68">
        <f t="shared" si="885"/>
        <v>0.43840000000000001</v>
      </c>
      <c r="SI164" s="68"/>
      <c r="SJ164" s="15">
        <f t="shared" si="886"/>
        <v>0.17824377457404986</v>
      </c>
      <c r="SL164" s="13">
        <v>1.73</v>
      </c>
      <c r="SM164" s="68">
        <f t="shared" si="887"/>
        <v>-3.8888888888888924E-2</v>
      </c>
      <c r="SN164" s="68">
        <f t="shared" si="888"/>
        <v>-3.8620604747752904E-2</v>
      </c>
      <c r="SO164" s="68">
        <f t="shared" si="889"/>
        <v>0.21830985915492962</v>
      </c>
      <c r="SP164" s="68"/>
      <c r="SQ164" s="15">
        <f t="shared" si="890"/>
        <v>0.71287128712871284</v>
      </c>
      <c r="SS164" s="13">
        <v>18.18</v>
      </c>
      <c r="ST164" s="68">
        <f t="shared" si="891"/>
        <v>-2.5201072386058922E-2</v>
      </c>
      <c r="SU164" s="68">
        <f t="shared" si="892"/>
        <v>-2.4932788244922906E-2</v>
      </c>
      <c r="SV164" s="68">
        <f t="shared" si="893"/>
        <v>0.1263940520446096</v>
      </c>
      <c r="SW164" s="68"/>
      <c r="SX164" s="15">
        <f t="shared" si="894"/>
        <v>1.1642857142857141</v>
      </c>
      <c r="SZ164" s="13">
        <v>76.58</v>
      </c>
      <c r="TA164" s="68">
        <f t="shared" si="895"/>
        <v>1.5649867374005207E-2</v>
      </c>
      <c r="TB164" s="68">
        <f t="shared" si="896"/>
        <v>1.5918151515141223E-2</v>
      </c>
      <c r="TC164" s="68">
        <f t="shared" si="897"/>
        <v>0.89695318305672533</v>
      </c>
      <c r="TD164" s="68"/>
      <c r="TE164" s="15">
        <f t="shared" si="898"/>
        <v>3.9089743589743589</v>
      </c>
      <c r="TG164" s="417">
        <v>0.25</v>
      </c>
      <c r="TH164" s="68">
        <f t="shared" si="899"/>
        <v>-1.5748031496063006E-2</v>
      </c>
      <c r="TI164" s="68">
        <f t="shared" si="900"/>
        <v>-1.5479747354926989E-2</v>
      </c>
      <c r="TJ164" s="68">
        <f t="shared" si="901"/>
        <v>0.13636363636363635</v>
      </c>
      <c r="TK164" s="68"/>
      <c r="TL164" s="15">
        <f t="shared" si="902"/>
        <v>0.47492625368731556</v>
      </c>
      <c r="TN164" s="13">
        <v>81.209999999999994</v>
      </c>
      <c r="TO164" s="68">
        <f t="shared" si="903"/>
        <v>-0.10235437161490002</v>
      </c>
      <c r="TP164" s="68">
        <f t="shared" si="904"/>
        <v>-0.10208608747376401</v>
      </c>
      <c r="TQ164" s="68">
        <f t="shared" si="905"/>
        <v>0.18370708314809817</v>
      </c>
      <c r="TR164" s="68"/>
      <c r="TS164" s="15">
        <f t="shared" si="906"/>
        <v>1.7297478991596638</v>
      </c>
      <c r="TU164" s="417">
        <v>3.37</v>
      </c>
      <c r="TV164" s="68">
        <f t="shared" si="907"/>
        <v>-1.1730205278592386E-2</v>
      </c>
      <c r="TW164" s="68">
        <f t="shared" si="908"/>
        <v>-1.1461921137456369E-2</v>
      </c>
      <c r="TX164" s="68">
        <f t="shared" si="909"/>
        <v>-0.23582766439909297</v>
      </c>
      <c r="TY164" s="68"/>
      <c r="TZ164" s="15">
        <f t="shared" si="910"/>
        <v>0.97076023391812871</v>
      </c>
      <c r="UB164" s="13"/>
      <c r="UC164" s="68">
        <f t="shared" si="911"/>
        <v>0</v>
      </c>
      <c r="UD164" s="68">
        <f t="shared" si="912"/>
        <v>2.6828414113601735E-4</v>
      </c>
      <c r="UE164" s="68">
        <f t="shared" si="913"/>
        <v>0</v>
      </c>
      <c r="UF164" s="68"/>
      <c r="UG164" s="15">
        <f t="shared" si="914"/>
        <v>0</v>
      </c>
      <c r="UI164" s="417"/>
      <c r="UJ164" s="68">
        <f t="shared" si="915"/>
        <v>0</v>
      </c>
      <c r="UK164" s="68">
        <f t="shared" si="916"/>
        <v>2.6828414113601735E-4</v>
      </c>
      <c r="UL164" s="68">
        <f t="shared" si="917"/>
        <v>0</v>
      </c>
      <c r="UM164" s="68"/>
      <c r="UN164" s="15">
        <f t="shared" si="918"/>
        <v>0</v>
      </c>
      <c r="UP164" s="417"/>
      <c r="UQ164" s="68">
        <f t="shared" si="919"/>
        <v>0</v>
      </c>
      <c r="UR164" s="68">
        <f t="shared" si="920"/>
        <v>2.6828414113601735E-4</v>
      </c>
      <c r="US164" s="68">
        <f t="shared" si="921"/>
        <v>0</v>
      </c>
      <c r="UT164" s="68"/>
      <c r="UU164" s="15">
        <f t="shared" si="922"/>
        <v>0</v>
      </c>
      <c r="UW164" s="417"/>
      <c r="UX164" s="68">
        <f t="shared" si="923"/>
        <v>0</v>
      </c>
      <c r="UY164" s="68">
        <f t="shared" si="924"/>
        <v>2.6828414113601735E-4</v>
      </c>
      <c r="UZ164" s="68">
        <f t="shared" si="925"/>
        <v>0</v>
      </c>
      <c r="VA164" s="68"/>
      <c r="VB164" s="15">
        <f t="shared" si="926"/>
        <v>0</v>
      </c>
      <c r="VD164" s="417"/>
      <c r="VE164" s="68">
        <f t="shared" si="927"/>
        <v>0</v>
      </c>
      <c r="VF164" s="68">
        <f t="shared" si="928"/>
        <v>2.6828414113601735E-4</v>
      </c>
      <c r="VG164" s="68">
        <f t="shared" si="929"/>
        <v>0</v>
      </c>
      <c r="VH164" s="68"/>
      <c r="VI164" s="15">
        <f t="shared" si="930"/>
        <v>0</v>
      </c>
      <c r="VM164" s="21">
        <f t="shared" si="931"/>
        <v>-4.7662802261637391E-3</v>
      </c>
      <c r="VN164" s="49"/>
      <c r="VO164" s="21">
        <f t="shared" si="932"/>
        <v>1.2378914868511577</v>
      </c>
      <c r="VP164" s="14"/>
      <c r="VQ164" s="21">
        <f t="shared" si="933"/>
        <v>0.67635953986636355</v>
      </c>
    </row>
    <row r="165" spans="1:589" ht="15.75" customHeight="1" x14ac:dyDescent="0.2">
      <c r="A165" s="127">
        <v>45884</v>
      </c>
      <c r="B165" s="4">
        <f t="shared" si="666"/>
        <v>45884</v>
      </c>
      <c r="C165" s="13">
        <v>44946.12</v>
      </c>
      <c r="D165" s="138">
        <f t="shared" si="667"/>
        <v>34.860000000000582</v>
      </c>
      <c r="E165" s="68">
        <f t="shared" si="668"/>
        <v>7.7619732779709541E-4</v>
      </c>
      <c r="F165" s="15">
        <f t="shared" si="669"/>
        <v>5.6456552735013155E-2</v>
      </c>
      <c r="G165" s="13">
        <v>6449.8</v>
      </c>
      <c r="H165" s="138">
        <f t="shared" si="670"/>
        <v>-18.739999999999782</v>
      </c>
      <c r="I165" s="68">
        <f t="shared" si="671"/>
        <v>-2.8970988816641439E-3</v>
      </c>
      <c r="J165" s="15">
        <f t="shared" si="672"/>
        <v>9.6600772234907678E-2</v>
      </c>
      <c r="K165" s="13">
        <v>21622.98</v>
      </c>
      <c r="L165" s="138">
        <f t="shared" si="673"/>
        <v>-87.68999999999869</v>
      </c>
      <c r="M165" s="68">
        <f t="shared" si="674"/>
        <v>-4.0390278144340408E-3</v>
      </c>
      <c r="N165" s="15">
        <f t="shared" si="675"/>
        <v>0.11973565037991706</v>
      </c>
      <c r="O165" s="13">
        <v>2286.52</v>
      </c>
      <c r="P165" s="138">
        <f t="shared" si="676"/>
        <v>-12.559999999999945</v>
      </c>
      <c r="Q165" s="68">
        <f t="shared" si="677"/>
        <v>-5.4630547871322207E-3</v>
      </c>
      <c r="R165" s="15">
        <f t="shared" si="678"/>
        <v>2.5271729382645249E-2</v>
      </c>
      <c r="S165" s="18">
        <f t="shared" si="679"/>
        <v>-1.0432141564761356E-3</v>
      </c>
      <c r="T165" s="121">
        <f t="shared" si="680"/>
        <v>272.50037195142551</v>
      </c>
      <c r="U165" s="121">
        <f t="shared" si="681"/>
        <v>272.50037195142551</v>
      </c>
      <c r="V165" s="134">
        <f t="shared" si="682"/>
        <v>-7.6507493330003385E-4</v>
      </c>
      <c r="W165" s="21">
        <f t="shared" si="934"/>
        <v>5.3265537157964366E-2</v>
      </c>
      <c r="X165" s="18">
        <f t="shared" si="683"/>
        <v>-2.905746038858327E-3</v>
      </c>
      <c r="Y165" s="353">
        <v>144533.81</v>
      </c>
      <c r="Z165" s="15">
        <v>1.9999999999999999E-6</v>
      </c>
      <c r="AA165" s="21">
        <f t="shared" si="684"/>
        <v>7.670749333000339E-4</v>
      </c>
      <c r="AC165" s="13">
        <v>252.73</v>
      </c>
      <c r="AD165" s="68">
        <f t="shared" si="685"/>
        <v>-2.2896845762110161E-3</v>
      </c>
      <c r="AE165" s="68">
        <f t="shared" si="935"/>
        <v>-1.5246096429109824E-3</v>
      </c>
      <c r="AF165" s="68">
        <f t="shared" si="686"/>
        <v>0.53383504278691496</v>
      </c>
      <c r="AG165" s="68"/>
      <c r="AH165" s="15">
        <f t="shared" si="687"/>
        <v>0.1125148567152353</v>
      </c>
      <c r="AJ165" s="13">
        <v>24.29</v>
      </c>
      <c r="AK165" s="68">
        <f t="shared" si="688"/>
        <v>-1.2335526315789941E-3</v>
      </c>
      <c r="AL165" s="68">
        <f t="shared" si="936"/>
        <v>-4.6847769827896028E-4</v>
      </c>
      <c r="AM165" s="68">
        <f t="shared" si="689"/>
        <v>0.30591397849462348</v>
      </c>
      <c r="AN165" s="68"/>
      <c r="AO165" s="15">
        <f t="shared" si="690"/>
        <v>0.15501664289110784</v>
      </c>
      <c r="AQ165" s="13">
        <v>23.87</v>
      </c>
      <c r="AR165" s="68">
        <f t="shared" si="691"/>
        <v>-2.090301003344511E-3</v>
      </c>
      <c r="AS165" s="68">
        <f t="shared" si="937"/>
        <v>-1.3252260700444773E-3</v>
      </c>
      <c r="AT165" s="68">
        <f t="shared" si="692"/>
        <v>0.38216560509554148</v>
      </c>
      <c r="AU165" s="68"/>
      <c r="AV165" s="15">
        <f t="shared" si="693"/>
        <v>0.11178388448998614</v>
      </c>
      <c r="AX165" s="13">
        <v>224.27</v>
      </c>
      <c r="AY165" s="68">
        <f t="shared" si="694"/>
        <v>-2.668208298127782E-3</v>
      </c>
      <c r="AZ165" s="68">
        <f t="shared" si="938"/>
        <v>-1.9031333648277483E-3</v>
      </c>
      <c r="BA165" s="68">
        <f t="shared" si="695"/>
        <v>0.67240865026099939</v>
      </c>
      <c r="BB165" s="68"/>
      <c r="BC165" s="15">
        <f t="shared" si="696"/>
        <v>9.8339781575983221E-2</v>
      </c>
      <c r="BE165" s="13">
        <v>81.239999999999995</v>
      </c>
      <c r="BF165" s="68">
        <f t="shared" si="697"/>
        <v>-1.5976404080128997E-3</v>
      </c>
      <c r="BG165" s="68">
        <f t="shared" si="939"/>
        <v>-8.3256547471286587E-4</v>
      </c>
      <c r="BH165" s="68"/>
      <c r="BI165" s="68"/>
      <c r="BJ165" s="15">
        <f t="shared" si="698"/>
        <v>0.10275553142391737</v>
      </c>
      <c r="BL165" s="13">
        <v>74.989999999999995</v>
      </c>
      <c r="BM165" s="68">
        <f t="shared" si="699"/>
        <v>-4.777704047777033E-3</v>
      </c>
      <c r="BN165" s="68">
        <f t="shared" si="940"/>
        <v>-4.0126291144769993E-3</v>
      </c>
      <c r="BO165" s="68">
        <f t="shared" si="700"/>
        <v>0.2628831256315256</v>
      </c>
      <c r="BP165" s="68"/>
      <c r="BQ165" s="15">
        <f t="shared" si="701"/>
        <v>0.12987795690824153</v>
      </c>
      <c r="BS165" s="13">
        <v>44.51</v>
      </c>
      <c r="BT165" s="68">
        <f t="shared" si="702"/>
        <v>-9.1273374888691822E-3</v>
      </c>
      <c r="BU165" s="68">
        <f t="shared" si="941"/>
        <v>-8.3622625555691485E-3</v>
      </c>
      <c r="BV165" s="68">
        <f t="shared" si="703"/>
        <v>0.19457863660762212</v>
      </c>
      <c r="BW165" s="68"/>
      <c r="BX165" s="15">
        <f t="shared" si="704"/>
        <v>0.16366013071895419</v>
      </c>
      <c r="BZ165" s="13"/>
      <c r="CA165" s="68">
        <f t="shared" si="705"/>
        <v>0</v>
      </c>
      <c r="CB165" s="68">
        <f t="shared" si="942"/>
        <v>0</v>
      </c>
      <c r="CC165" s="68">
        <f t="shared" si="706"/>
        <v>0</v>
      </c>
      <c r="CD165" s="68"/>
      <c r="CE165" s="15">
        <f t="shared" si="707"/>
        <v>0</v>
      </c>
      <c r="CG165" s="13">
        <v>29.75</v>
      </c>
      <c r="CH165" s="68">
        <f t="shared" si="708"/>
        <v>0</v>
      </c>
      <c r="CI165" s="68">
        <f t="shared" si="943"/>
        <v>7.6507493330003385E-4</v>
      </c>
      <c r="CJ165" s="68">
        <f t="shared" si="709"/>
        <v>-1.5878266622560384E-2</v>
      </c>
      <c r="CK165" s="68"/>
      <c r="CL165" s="15">
        <f t="shared" si="710"/>
        <v>-0.13416763678696156</v>
      </c>
      <c r="CN165" s="13">
        <v>33.97</v>
      </c>
      <c r="CO165" s="68">
        <f t="shared" si="711"/>
        <v>-3.5200938691699775E-3</v>
      </c>
      <c r="CP165" s="68">
        <f t="shared" si="944"/>
        <v>-2.7550189358699437E-3</v>
      </c>
      <c r="CQ165" s="68">
        <f t="shared" si="712"/>
        <v>8.3918315252073994E-2</v>
      </c>
      <c r="CR165" s="68"/>
      <c r="CS165" s="15">
        <f t="shared" si="713"/>
        <v>1.4938751120406334E-2</v>
      </c>
      <c r="CU165" s="13">
        <v>38.71</v>
      </c>
      <c r="CV165" s="68">
        <f t="shared" si="714"/>
        <v>-7.435897435897414E-3</v>
      </c>
      <c r="CW165" s="68">
        <f t="shared" si="945"/>
        <v>-6.6708225025973802E-3</v>
      </c>
      <c r="CX165" s="68">
        <f t="shared" si="715"/>
        <v>0.20404354587869369</v>
      </c>
      <c r="CY165" s="68"/>
      <c r="CZ165" s="15">
        <f t="shared" si="716"/>
        <v>3.8358369098712437E-2</v>
      </c>
      <c r="DB165" s="13">
        <v>20.93</v>
      </c>
      <c r="DC165" s="68">
        <f t="shared" si="717"/>
        <v>-6.1728395061727923E-3</v>
      </c>
      <c r="DD165" s="68">
        <f t="shared" si="946"/>
        <v>-5.4077645728727586E-3</v>
      </c>
      <c r="DE165" s="68">
        <f t="shared" si="718"/>
        <v>-4.2981252857796123E-2</v>
      </c>
      <c r="DF165" s="68"/>
      <c r="DG165" s="15">
        <f t="shared" si="719"/>
        <v>2.7996070726915536E-2</v>
      </c>
      <c r="DI165" s="13">
        <v>50.96</v>
      </c>
      <c r="DJ165" s="68">
        <f t="shared" si="720"/>
        <v>2.7548209366391298E-3</v>
      </c>
      <c r="DK165" s="68">
        <f t="shared" si="947"/>
        <v>3.5198958699391636E-3</v>
      </c>
      <c r="DL165" s="68">
        <f t="shared" si="721"/>
        <v>0.15424688561721409</v>
      </c>
      <c r="DM165" s="68"/>
      <c r="DN165" s="15">
        <f t="shared" si="722"/>
        <v>0.20872865275142327</v>
      </c>
      <c r="DP165" s="13">
        <v>44.63</v>
      </c>
      <c r="DQ165" s="68">
        <f t="shared" si="723"/>
        <v>8.9706212155189833E-4</v>
      </c>
      <c r="DR165" s="68">
        <f t="shared" si="948"/>
        <v>1.6621370548519322E-3</v>
      </c>
      <c r="DS165" s="68"/>
      <c r="DT165" s="68"/>
      <c r="DU165" s="15">
        <f t="shared" si="724"/>
        <v>0.17200630252100851</v>
      </c>
      <c r="DV165" s="18"/>
      <c r="DW165" s="13">
        <v>38.090000000000003</v>
      </c>
      <c r="DX165" s="68">
        <f t="shared" si="725"/>
        <v>-1.9309989701338823E-2</v>
      </c>
      <c r="DY165" s="68">
        <f t="shared" si="949"/>
        <v>-1.8544914768038788E-2</v>
      </c>
      <c r="DZ165" s="68">
        <f t="shared" si="726"/>
        <v>1.0325506937033089</v>
      </c>
      <c r="EA165" s="68"/>
      <c r="EB165" s="15">
        <f t="shared" si="727"/>
        <v>0.13803406035255467</v>
      </c>
      <c r="ED165" s="13">
        <v>40.549999999999997</v>
      </c>
      <c r="EE165" s="68">
        <f t="shared" si="728"/>
        <v>-7.3439412484701165E-3</v>
      </c>
      <c r="EF165" s="68">
        <f t="shared" si="950"/>
        <v>-6.5788663151700828E-3</v>
      </c>
      <c r="EG165" s="68">
        <f t="shared" si="729"/>
        <v>0.92819781264859702</v>
      </c>
      <c r="EH165" s="68"/>
      <c r="EI165" s="15">
        <f t="shared" si="730"/>
        <v>9.9511930585683139E-2</v>
      </c>
      <c r="EK165" s="13">
        <v>134.91999999999999</v>
      </c>
      <c r="EL165" s="68">
        <f t="shared" si="731"/>
        <v>-1.1105352780040401E-3</v>
      </c>
      <c r="EM165" s="68">
        <f t="shared" si="951"/>
        <v>-3.4546034470400624E-4</v>
      </c>
      <c r="EN165" s="68">
        <f t="shared" si="732"/>
        <v>1.0904865199876042</v>
      </c>
      <c r="EO165" s="68"/>
      <c r="EP165" s="15">
        <f t="shared" si="733"/>
        <v>0.21221922731356685</v>
      </c>
      <c r="ER165" s="13">
        <v>40.619999999999997</v>
      </c>
      <c r="ES165" s="68">
        <f t="shared" si="734"/>
        <v>-2.4557956777996421E-3</v>
      </c>
      <c r="ET165" s="68">
        <f t="shared" si="952"/>
        <v>-1.6907207444996084E-3</v>
      </c>
      <c r="EU165" s="68">
        <f t="shared" si="735"/>
        <v>0.16356344886851909</v>
      </c>
      <c r="EV165" s="68"/>
      <c r="EW165" s="15">
        <f t="shared" si="736"/>
        <v>4.4484443301619873E-2</v>
      </c>
      <c r="EY165" s="13">
        <v>41.87</v>
      </c>
      <c r="EZ165" s="68">
        <f t="shared" si="737"/>
        <v>6.4903846153845195E-3</v>
      </c>
      <c r="FA165" s="68">
        <f t="shared" si="953"/>
        <v>7.2554595486845532E-3</v>
      </c>
      <c r="FB165" s="68"/>
      <c r="FC165" s="68"/>
      <c r="FD165" s="15">
        <f t="shared" si="738"/>
        <v>0.7034174125305126</v>
      </c>
      <c r="FF165" s="13">
        <v>57.76</v>
      </c>
      <c r="FG165" s="68">
        <f t="shared" si="739"/>
        <v>-2.762430939226583E-3</v>
      </c>
      <c r="FH165" s="68">
        <f t="shared" si="954"/>
        <v>-1.9973560059265492E-3</v>
      </c>
      <c r="FI165" s="68">
        <f t="shared" si="740"/>
        <v>-2.2342586323628982E-2</v>
      </c>
      <c r="FJ165" s="68"/>
      <c r="FK165" s="15">
        <f t="shared" si="741"/>
        <v>1.7080471914069358E-2</v>
      </c>
      <c r="FM165" s="13">
        <v>201.94</v>
      </c>
      <c r="FN165" s="68">
        <f t="shared" si="742"/>
        <v>-1.1503255176464802E-2</v>
      </c>
      <c r="FO165" s="68">
        <f t="shared" si="955"/>
        <v>-1.0738180243164768E-2</v>
      </c>
      <c r="FP165" s="68">
        <f t="shared" si="743"/>
        <v>0.73667010663914689</v>
      </c>
      <c r="FQ165" s="68"/>
      <c r="FR165" s="15">
        <f t="shared" si="744"/>
        <v>0.11163712429813939</v>
      </c>
      <c r="FT165" s="13">
        <v>91.41</v>
      </c>
      <c r="FU165" s="68">
        <f t="shared" si="745"/>
        <v>-7.4918566775244054E-3</v>
      </c>
      <c r="FV165" s="68">
        <f t="shared" si="956"/>
        <v>-6.7267817442243716E-3</v>
      </c>
      <c r="FW165" s="68">
        <f t="shared" si="746"/>
        <v>3.8396001363171596E-2</v>
      </c>
      <c r="FX165" s="68"/>
      <c r="FY165" s="15">
        <f t="shared" si="747"/>
        <v>1.3639387890884782E-2</v>
      </c>
      <c r="GA165" s="13">
        <v>18.579999999999998</v>
      </c>
      <c r="GB165" s="68">
        <f t="shared" si="748"/>
        <v>3.2397408207342723E-3</v>
      </c>
      <c r="GC165" s="68">
        <f t="shared" si="957"/>
        <v>4.0048157540343065E-3</v>
      </c>
      <c r="GD165" s="68"/>
      <c r="GE165" s="68"/>
      <c r="GF165" s="15">
        <f t="shared" si="749"/>
        <v>6.5978198508318917E-2</v>
      </c>
      <c r="GG165" s="18"/>
      <c r="GH165" s="13">
        <v>20.45</v>
      </c>
      <c r="GI165" s="68">
        <f t="shared" si="750"/>
        <v>9.3780848963473697E-3</v>
      </c>
      <c r="GJ165" s="68">
        <f t="shared" si="958"/>
        <v>1.0143159829647403E-2</v>
      </c>
      <c r="GK165" s="68">
        <f t="shared" si="751"/>
        <v>6.3995837669094724E-2</v>
      </c>
      <c r="GL165" s="68"/>
      <c r="GM165" s="15">
        <f t="shared" si="752"/>
        <v>8.2010582010582048E-2</v>
      </c>
      <c r="GO165" s="13">
        <v>26.4</v>
      </c>
      <c r="GP165" s="68">
        <f t="shared" si="753"/>
        <v>1.0332950631458079E-2</v>
      </c>
      <c r="GQ165" s="68">
        <f t="shared" si="959"/>
        <v>1.1098025564758113E-2</v>
      </c>
      <c r="GR165" s="68"/>
      <c r="GS165" s="68"/>
      <c r="GT165" s="15">
        <f t="shared" si="754"/>
        <v>-3.1192660550458769E-2</v>
      </c>
      <c r="GV165" s="13">
        <v>16.559999999999999</v>
      </c>
      <c r="GW165" s="68">
        <f t="shared" si="755"/>
        <v>-1.2062726176115546E-3</v>
      </c>
      <c r="GX165" s="68">
        <f t="shared" si="960"/>
        <v>-4.411976843115207E-4</v>
      </c>
      <c r="GY165" s="68">
        <f t="shared" si="756"/>
        <v>0.3974683544303797</v>
      </c>
      <c r="GZ165" s="68"/>
      <c r="HA165" s="15">
        <f t="shared" si="757"/>
        <v>0.20699708454810481</v>
      </c>
      <c r="HD165" s="13">
        <v>330.56</v>
      </c>
      <c r="HE165" s="68">
        <f t="shared" si="758"/>
        <v>-1.4959175159425419E-2</v>
      </c>
      <c r="HF165" s="68">
        <f t="shared" si="961"/>
        <v>-1.4194100226125385E-2</v>
      </c>
      <c r="HG165" s="68">
        <f t="shared" si="759"/>
        <v>0.85697432728498413</v>
      </c>
      <c r="HH165" s="68"/>
      <c r="HI165" s="15">
        <f t="shared" si="760"/>
        <v>-0.18145800316957206</v>
      </c>
      <c r="HK165" s="13">
        <v>68.5</v>
      </c>
      <c r="HL165" s="68">
        <f t="shared" si="761"/>
        <v>-8.9699074074074733E-3</v>
      </c>
      <c r="HM165" s="68">
        <f t="shared" si="962"/>
        <v>-8.2048324741074395E-3</v>
      </c>
      <c r="HN165" s="68">
        <f t="shared" si="762"/>
        <v>26.620967741935484</v>
      </c>
      <c r="HO165" s="68"/>
      <c r="HP165" s="15">
        <f t="shared" si="763"/>
        <v>1.596664139499621</v>
      </c>
      <c r="HR165" s="13">
        <v>106.49</v>
      </c>
      <c r="HS165" s="68">
        <f t="shared" si="764"/>
        <v>-8.2883218476438869E-3</v>
      </c>
      <c r="HT165" s="68">
        <f t="shared" si="963"/>
        <v>-7.5232469143438532E-3</v>
      </c>
      <c r="HU165" s="68">
        <f t="shared" si="765"/>
        <v>1.9255494505494508</v>
      </c>
      <c r="HV165" s="68"/>
      <c r="HW165" s="15">
        <f t="shared" si="766"/>
        <v>-1.0039973970437838E-2</v>
      </c>
      <c r="HY165" s="13">
        <v>180.45</v>
      </c>
      <c r="HZ165" s="68">
        <f t="shared" si="767"/>
        <v>-8.6254257773872179E-3</v>
      </c>
      <c r="IA165" s="68">
        <f t="shared" si="964"/>
        <v>-7.8603508440871842E-3</v>
      </c>
      <c r="IB165" s="68">
        <f t="shared" si="768"/>
        <v>0.70396600566572221</v>
      </c>
      <c r="IC165" s="68"/>
      <c r="ID165" s="15">
        <f t="shared" si="769"/>
        <v>0.34373371062625663</v>
      </c>
      <c r="IF165" s="13">
        <v>306.33999999999997</v>
      </c>
      <c r="IG165" s="68">
        <f t="shared" si="770"/>
        <v>-1.5711852970472135E-2</v>
      </c>
      <c r="IH165" s="68">
        <f t="shared" si="965"/>
        <v>-1.4946778037172101E-2</v>
      </c>
      <c r="II165" s="68">
        <f t="shared" si="771"/>
        <v>0.75051428571428558</v>
      </c>
      <c r="IJ165" s="68"/>
      <c r="IK165" s="15">
        <f t="shared" si="772"/>
        <v>0.32134230503795708</v>
      </c>
      <c r="IM165" s="13">
        <v>266.25</v>
      </c>
      <c r="IN165" s="68">
        <f t="shared" si="773"/>
        <v>-4.5240409780901054E-3</v>
      </c>
      <c r="IO165" s="68">
        <f t="shared" si="966"/>
        <v>-3.7589660447900717E-3</v>
      </c>
      <c r="IP165" s="68">
        <f t="shared" si="774"/>
        <v>4.1991798476859987</v>
      </c>
      <c r="IQ165" s="68"/>
      <c r="IR165" s="15">
        <f t="shared" si="775"/>
        <v>0.41992427070556243</v>
      </c>
      <c r="IT165" s="13">
        <v>75.599999999999994</v>
      </c>
      <c r="IU165" s="68">
        <f t="shared" si="776"/>
        <v>6.6181336863000871E-4</v>
      </c>
      <c r="IV165" s="68">
        <f t="shared" si="967"/>
        <v>1.4268883019300425E-3</v>
      </c>
      <c r="IW165" s="68">
        <f t="shared" si="777"/>
        <v>3.1424657534246574</v>
      </c>
      <c r="IX165" s="68"/>
      <c r="IY165" s="15">
        <f t="shared" si="778"/>
        <v>0.47110332749562162</v>
      </c>
      <c r="JA165" s="13">
        <v>785.23</v>
      </c>
      <c r="JB165" s="68">
        <f t="shared" si="779"/>
        <v>3.9635354736425182E-3</v>
      </c>
      <c r="JC165" s="68">
        <f t="shared" si="968"/>
        <v>4.728610406942552E-3</v>
      </c>
      <c r="JD165" s="68">
        <f t="shared" si="780"/>
        <v>0.58824838187702277</v>
      </c>
      <c r="JE165" s="68"/>
      <c r="JF165" s="15">
        <f t="shared" si="781"/>
        <v>0.3411043363904972</v>
      </c>
      <c r="JH165" s="13">
        <v>520.16999999999996</v>
      </c>
      <c r="JI165" s="68">
        <f t="shared" si="782"/>
        <v>-4.4212218649518813E-3</v>
      </c>
      <c r="JJ165" s="68">
        <f t="shared" si="969"/>
        <v>-3.6561469316518476E-3</v>
      </c>
      <c r="JK165" s="68">
        <f t="shared" si="783"/>
        <v>0.27903317022793767</v>
      </c>
      <c r="JL165" s="68"/>
      <c r="JM165" s="15">
        <f t="shared" si="784"/>
        <v>0.23409252669039135</v>
      </c>
      <c r="JO165" s="13">
        <v>25.57</v>
      </c>
      <c r="JP165" s="68">
        <f t="shared" si="785"/>
        <v>-1.5023112480739622E-2</v>
      </c>
      <c r="JQ165" s="68">
        <f t="shared" si="970"/>
        <v>-1.4258037547439588E-2</v>
      </c>
      <c r="JR165" s="68">
        <f t="shared" si="786"/>
        <v>-0.13716888813902484</v>
      </c>
      <c r="JS165" s="68"/>
      <c r="JT165" s="15">
        <f t="shared" si="787"/>
        <v>1.5093228655544653</v>
      </c>
      <c r="JV165" s="13">
        <v>2.0299999999999998</v>
      </c>
      <c r="JW165" s="68">
        <f t="shared" si="788"/>
        <v>0</v>
      </c>
      <c r="JX165" s="68">
        <f t="shared" si="971"/>
        <v>7.6507493330003385E-4</v>
      </c>
      <c r="JY165" s="68">
        <f t="shared" si="789"/>
        <v>-0.19762845849802374</v>
      </c>
      <c r="JZ165" s="68"/>
      <c r="KA165" s="15">
        <f t="shared" si="790"/>
        <v>0.12777777777777763</v>
      </c>
      <c r="KC165" s="13">
        <v>20.48</v>
      </c>
      <c r="KD165" s="68">
        <f t="shared" si="791"/>
        <v>-4.8804294777930751E-4</v>
      </c>
      <c r="KE165" s="68">
        <f t="shared" si="972"/>
        <v>2.7703198552072634E-4</v>
      </c>
      <c r="KF165" s="68">
        <f t="shared" si="792"/>
        <v>5.1334702258726897E-2</v>
      </c>
      <c r="KG165" s="68"/>
      <c r="KH165" s="15">
        <f t="shared" si="793"/>
        <v>-7.6645626690712329E-2</v>
      </c>
      <c r="KI165" s="18"/>
      <c r="KJ165" s="13">
        <v>116.74</v>
      </c>
      <c r="KK165" s="68">
        <f t="shared" si="794"/>
        <v>-5.028551947498538E-3</v>
      </c>
      <c r="KL165" s="68">
        <f t="shared" si="973"/>
        <v>-4.2634770141985042E-3</v>
      </c>
      <c r="KM165" s="68">
        <f t="shared" si="795"/>
        <v>4.5327014218009465</v>
      </c>
      <c r="KN165" s="68"/>
      <c r="KO165" s="15">
        <f t="shared" si="796"/>
        <v>0.73694390715667324</v>
      </c>
      <c r="KQ165" s="13">
        <v>1.905</v>
      </c>
      <c r="KR165" s="68">
        <f t="shared" si="797"/>
        <v>2.640086206896548E-2</v>
      </c>
      <c r="KS165" s="68">
        <f t="shared" si="974"/>
        <v>2.7165937002265515E-2</v>
      </c>
      <c r="KT165" s="68">
        <f t="shared" si="798"/>
        <v>-0.27290076335877866</v>
      </c>
      <c r="KU165" s="68"/>
      <c r="KV165" s="15">
        <f t="shared" si="799"/>
        <v>0.88613861386138615</v>
      </c>
      <c r="KW165" s="18"/>
      <c r="KX165" s="13">
        <v>52.57</v>
      </c>
      <c r="KY165" s="68">
        <f t="shared" si="800"/>
        <v>-3.0343258107338629E-3</v>
      </c>
      <c r="KZ165" s="68">
        <f t="shared" si="975"/>
        <v>-2.2692508774338292E-3</v>
      </c>
      <c r="LA165" s="68">
        <f t="shared" si="801"/>
        <v>-0.26915056304740725</v>
      </c>
      <c r="LB165" s="68"/>
      <c r="LC165" s="15">
        <f t="shared" si="802"/>
        <v>1.2172079291438211</v>
      </c>
      <c r="LD165" s="18"/>
      <c r="LE165" s="13">
        <v>52.85</v>
      </c>
      <c r="LF165" s="68">
        <f t="shared" si="803"/>
        <v>1.5369836695485193E-2</v>
      </c>
      <c r="LG165" s="68">
        <f t="shared" si="976"/>
        <v>1.6134911628785227E-2</v>
      </c>
      <c r="LH165" s="68">
        <f t="shared" si="804"/>
        <v>0.47502093217973779</v>
      </c>
      <c r="LI165" s="68"/>
      <c r="LJ165" s="15">
        <f t="shared" si="805"/>
        <v>0.14617219692040775</v>
      </c>
      <c r="LL165" s="13">
        <v>133.35</v>
      </c>
      <c r="LM165" s="68">
        <f t="shared" si="806"/>
        <v>4.6711368944474087E-3</v>
      </c>
      <c r="LN165" s="68">
        <f t="shared" si="977"/>
        <v>5.4362118277474425E-3</v>
      </c>
      <c r="LO165" s="68">
        <f t="shared" si="807"/>
        <v>0.52399999999999991</v>
      </c>
      <c r="LP165" s="68"/>
      <c r="LQ165" s="15">
        <f t="shared" si="808"/>
        <v>0.70502493287303425</v>
      </c>
      <c r="LS165" s="13">
        <v>19.329999999999998</v>
      </c>
      <c r="LT165" s="68">
        <f t="shared" si="809"/>
        <v>2.3292747485441911E-2</v>
      </c>
      <c r="LU165" s="68">
        <f t="shared" si="978"/>
        <v>2.4057822418741947E-2</v>
      </c>
      <c r="LV165" s="68"/>
      <c r="LW165" s="68"/>
      <c r="LX165" s="15">
        <f t="shared" si="810"/>
        <v>1.0897297297297295</v>
      </c>
      <c r="LZ165" s="13">
        <v>13.87</v>
      </c>
      <c r="MA165" s="68">
        <f t="shared" si="811"/>
        <v>-1.4398848092153599E-3</v>
      </c>
      <c r="MB165" s="68">
        <f t="shared" si="979"/>
        <v>-6.7480987591532601E-4</v>
      </c>
      <c r="MC165" s="68">
        <f t="shared" si="812"/>
        <v>-0.3766292134831461</v>
      </c>
      <c r="MD165" s="68"/>
      <c r="ME165" s="15">
        <f t="shared" si="813"/>
        <v>2.8931750741839672E-2</v>
      </c>
      <c r="MG165" s="13">
        <v>71.06</v>
      </c>
      <c r="MH165" s="68">
        <f t="shared" si="814"/>
        <v>-3.5297311973934216E-2</v>
      </c>
      <c r="MI165" s="68">
        <f t="shared" si="980"/>
        <v>-3.4532237040634184E-2</v>
      </c>
      <c r="MJ165" s="68">
        <f t="shared" si="815"/>
        <v>8.5768194070080863</v>
      </c>
      <c r="MK165" s="68"/>
      <c r="ML165" s="15">
        <f t="shared" si="816"/>
        <v>2.3471502590673574</v>
      </c>
      <c r="MN165" s="13">
        <v>173.5</v>
      </c>
      <c r="MO165" s="68">
        <f t="shared" si="817"/>
        <v>-6.868918145392036E-3</v>
      </c>
      <c r="MP165" s="68">
        <f t="shared" si="981"/>
        <v>-6.1038432120920022E-3</v>
      </c>
      <c r="MQ165" s="68">
        <f t="shared" si="818"/>
        <v>0.37807783955520247</v>
      </c>
      <c r="MR165" s="68"/>
      <c r="MS165" s="15">
        <f t="shared" si="819"/>
        <v>0.55759044797558133</v>
      </c>
      <c r="MU165" s="13">
        <v>17.309999999999999</v>
      </c>
      <c r="MV165" s="68">
        <f t="shared" si="820"/>
        <v>-1.2549914432401735E-2</v>
      </c>
      <c r="MW165" s="68">
        <f t="shared" si="982"/>
        <v>-1.1784839499101701E-2</v>
      </c>
      <c r="MX165" s="68">
        <f t="shared" si="821"/>
        <v>-0.17057977958792536</v>
      </c>
      <c r="MY165" s="68"/>
      <c r="MZ165" s="15">
        <f t="shared" si="822"/>
        <v>0.62230552952202423</v>
      </c>
      <c r="NB165" s="13">
        <v>267.85000000000002</v>
      </c>
      <c r="NC165" s="68">
        <f t="shared" si="823"/>
        <v>-6.8594734890617941E-3</v>
      </c>
      <c r="ND165" s="68">
        <f t="shared" si="983"/>
        <v>-6.0943985557617604E-3</v>
      </c>
      <c r="NE165" s="68">
        <f t="shared" si="824"/>
        <v>0.97719052188676481</v>
      </c>
      <c r="NF165" s="68"/>
      <c r="NG165" s="15">
        <f t="shared" si="825"/>
        <v>0.60591162539720633</v>
      </c>
      <c r="NI165" s="13">
        <v>7.67</v>
      </c>
      <c r="NJ165" s="68">
        <f t="shared" si="826"/>
        <v>1.3054830287205987E-3</v>
      </c>
      <c r="NK165" s="68">
        <f t="shared" si="984"/>
        <v>2.0705579620206326E-3</v>
      </c>
      <c r="NL165" s="68">
        <f t="shared" si="827"/>
        <v>-0.93910281857880107</v>
      </c>
      <c r="NM165" s="68"/>
      <c r="NN165" s="15">
        <f t="shared" si="828"/>
        <v>0.56530612244897949</v>
      </c>
      <c r="NP165" s="13">
        <v>621.91</v>
      </c>
      <c r="NQ165" s="68">
        <f t="shared" si="829"/>
        <v>-5.3736785708574115E-3</v>
      </c>
      <c r="NR165" s="68">
        <f t="shared" si="985"/>
        <v>-4.6086036375573777E-3</v>
      </c>
      <c r="NS165" s="68">
        <f t="shared" si="830"/>
        <v>3.7383619047619043</v>
      </c>
      <c r="NT165" s="68"/>
      <c r="NU165" s="15">
        <f t="shared" si="831"/>
        <v>0.8907062292889063</v>
      </c>
      <c r="NW165" s="13">
        <v>203.9</v>
      </c>
      <c r="NX165" s="68">
        <f t="shared" si="832"/>
        <v>4.7304622055780428E-3</v>
      </c>
      <c r="NY165" s="68">
        <f t="shared" si="986"/>
        <v>5.4955371388780766E-3</v>
      </c>
      <c r="NZ165" s="68">
        <f t="shared" si="833"/>
        <v>0.16010468821119717</v>
      </c>
      <c r="OA165" s="68"/>
      <c r="OB165" s="15">
        <f t="shared" si="834"/>
        <v>7.7126254622292625E-2</v>
      </c>
      <c r="OD165" s="13">
        <v>2.94</v>
      </c>
      <c r="OE165" s="68">
        <f t="shared" si="835"/>
        <v>2.4390243902438966E-2</v>
      </c>
      <c r="OF165" s="68">
        <f t="shared" si="987"/>
        <v>2.5155318835739002E-2</v>
      </c>
      <c r="OG165" s="68">
        <f t="shared" si="836"/>
        <v>-0.98697212744272611</v>
      </c>
      <c r="OH165" s="68"/>
      <c r="OI165" s="15">
        <f t="shared" si="837"/>
        <v>1.0136986301369864</v>
      </c>
      <c r="OK165" s="13">
        <v>183.41</v>
      </c>
      <c r="OL165" s="68">
        <f t="shared" si="838"/>
        <v>-2.9987306960017005E-2</v>
      </c>
      <c r="OM165" s="68">
        <f t="shared" si="988"/>
        <v>-2.922223202671697E-2</v>
      </c>
      <c r="ON165" s="68">
        <f t="shared" si="839"/>
        <v>3.3206124852767953</v>
      </c>
      <c r="OO165" s="68"/>
      <c r="OP165" s="15">
        <f t="shared" si="840"/>
        <v>1.7534904668968623</v>
      </c>
      <c r="OR165" s="13">
        <v>4.92</v>
      </c>
      <c r="OS165" s="68">
        <f t="shared" si="841"/>
        <v>-9.0573012939001885E-2</v>
      </c>
      <c r="OT165" s="68">
        <f t="shared" si="989"/>
        <v>-8.9807938005701846E-2</v>
      </c>
      <c r="OU165" s="68">
        <f t="shared" si="842"/>
        <v>-0.36103896103896105</v>
      </c>
      <c r="OV165" s="68"/>
      <c r="OW165" s="15">
        <f t="shared" si="843"/>
        <v>3.3928571428571423</v>
      </c>
      <c r="OY165" s="13">
        <v>154.09</v>
      </c>
      <c r="OZ165" s="68">
        <f t="shared" si="844"/>
        <v>-6.3838019086923459E-3</v>
      </c>
      <c r="PA165" s="68">
        <f t="shared" si="990"/>
        <v>-5.6187269753923122E-3</v>
      </c>
      <c r="PB165" s="68">
        <f t="shared" si="998"/>
        <v>3.7412307692307691</v>
      </c>
      <c r="PC165" s="68"/>
      <c r="PD165" s="15">
        <f t="shared" si="845"/>
        <v>0.345176778699258</v>
      </c>
      <c r="PE165" s="18"/>
      <c r="PF165" s="13">
        <v>270.55</v>
      </c>
      <c r="PG165" s="68">
        <f t="shared" si="846"/>
        <v>-1.8446781036709093E-3</v>
      </c>
      <c r="PH165" s="68">
        <f t="shared" si="991"/>
        <v>-1.0796031703708756E-3</v>
      </c>
      <c r="PI165" s="68">
        <f t="shared" si="847"/>
        <v>-0.22300402067777134</v>
      </c>
      <c r="PJ165" s="68"/>
      <c r="PK165" s="15">
        <f t="shared" si="848"/>
        <v>0.29369291828049549</v>
      </c>
      <c r="PM165" s="13"/>
      <c r="PN165" s="68">
        <f t="shared" si="849"/>
        <v>0</v>
      </c>
      <c r="PO165" s="68">
        <f t="shared" si="850"/>
        <v>7.6507493330003385E-4</v>
      </c>
      <c r="PP165" s="68">
        <f t="shared" si="851"/>
        <v>0</v>
      </c>
      <c r="PQ165" s="68"/>
      <c r="PR165" s="15">
        <f t="shared" si="852"/>
        <v>0</v>
      </c>
      <c r="PT165" s="13">
        <v>9.7899999999999991</v>
      </c>
      <c r="PU165" s="68">
        <f t="shared" si="853"/>
        <v>0</v>
      </c>
      <c r="PV165" s="68">
        <f t="shared" si="992"/>
        <v>7.6507493330003385E-4</v>
      </c>
      <c r="PW165" s="68">
        <f t="shared" si="854"/>
        <v>0.12270642201834844</v>
      </c>
      <c r="PX165" s="68"/>
      <c r="PY165" s="15">
        <f t="shared" si="855"/>
        <v>0.90838206627680296</v>
      </c>
      <c r="QA165" s="13">
        <v>268.19</v>
      </c>
      <c r="QB165" s="68">
        <f t="shared" si="856"/>
        <v>-3.7518573551262664E-3</v>
      </c>
      <c r="QC165" s="68">
        <f t="shared" si="993"/>
        <v>-2.9867824218262327E-3</v>
      </c>
      <c r="QD165" s="68">
        <f t="shared" si="857"/>
        <v>-0.20510388571089835</v>
      </c>
      <c r="QE165" s="68"/>
      <c r="QF165" s="15">
        <f t="shared" si="858"/>
        <v>0.39871701262125786</v>
      </c>
      <c r="QH165" s="13">
        <v>1.87</v>
      </c>
      <c r="QI165" s="68">
        <f t="shared" si="859"/>
        <v>5.0561797752809036E-2</v>
      </c>
      <c r="QJ165" s="68">
        <f t="shared" si="994"/>
        <v>5.1326872686109068E-2</v>
      </c>
      <c r="QK165" s="68">
        <f t="shared" si="860"/>
        <v>-0.25498007968127478</v>
      </c>
      <c r="QL165" s="68"/>
      <c r="QM165" s="15">
        <f t="shared" si="861"/>
        <v>0.43846153846153851</v>
      </c>
      <c r="QO165" s="13">
        <v>17.190000000000001</v>
      </c>
      <c r="QP165" s="68">
        <f t="shared" si="862"/>
        <v>-3.3183352080989867E-2</v>
      </c>
      <c r="QQ165" s="68">
        <f t="shared" si="995"/>
        <v>-3.2418277147689835E-2</v>
      </c>
      <c r="QR165" s="68">
        <f t="shared" si="863"/>
        <v>-0.97904629561910328</v>
      </c>
      <c r="QS165" s="68"/>
      <c r="QT165" s="15">
        <f t="shared" si="864"/>
        <v>0.49738675958188161</v>
      </c>
      <c r="QV165" s="13">
        <v>2.9830000000000001</v>
      </c>
      <c r="QW165" s="68">
        <f t="shared" si="865"/>
        <v>-3.4002590673575125E-2</v>
      </c>
      <c r="QX165" s="68">
        <f t="shared" si="996"/>
        <v>-3.3237515740275093E-2</v>
      </c>
      <c r="QY165" s="68">
        <f t="shared" si="866"/>
        <v>-0.15495750708215289</v>
      </c>
      <c r="QZ165" s="68"/>
      <c r="RA165" s="15">
        <f t="shared" si="867"/>
        <v>0.21904372701266858</v>
      </c>
      <c r="RC165" s="13">
        <v>41.8</v>
      </c>
      <c r="RD165" s="68">
        <f t="shared" si="868"/>
        <v>-1.9239793524167065E-2</v>
      </c>
      <c r="RE165" s="68">
        <f t="shared" si="997"/>
        <v>-1.847471859086703E-2</v>
      </c>
      <c r="RF165" s="68">
        <f t="shared" si="869"/>
        <v>-9.69971916180601E-2</v>
      </c>
      <c r="RG165" s="68"/>
      <c r="RH165" s="15">
        <f t="shared" si="870"/>
        <v>0.68888888888888877</v>
      </c>
      <c r="RJ165" s="13">
        <v>238.88</v>
      </c>
      <c r="RK165" s="68">
        <f t="shared" si="871"/>
        <v>-8.7966804979253306E-3</v>
      </c>
      <c r="RL165" s="68">
        <f t="shared" si="872"/>
        <v>-8.0316055646252969E-3</v>
      </c>
      <c r="RM165" s="68">
        <f t="shared" si="873"/>
        <v>0.10808052695055191</v>
      </c>
      <c r="RN165" s="68"/>
      <c r="RO165" s="15">
        <f t="shared" si="874"/>
        <v>0.21431476209841396</v>
      </c>
      <c r="RQ165" s="13">
        <v>17.559999999999999</v>
      </c>
      <c r="RR165" s="68">
        <f t="shared" si="875"/>
        <v>-2.281580411797441E-2</v>
      </c>
      <c r="RS165" s="68">
        <f t="shared" si="876"/>
        <v>-2.2050729184674375E-2</v>
      </c>
      <c r="RT165" s="68">
        <f t="shared" si="877"/>
        <v>0.19945355191256817</v>
      </c>
      <c r="RU165" s="68"/>
      <c r="RV165" s="15">
        <f t="shared" si="878"/>
        <v>-0.15738963531669872</v>
      </c>
      <c r="RX165" s="13">
        <v>177.17</v>
      </c>
      <c r="RY165" s="68">
        <f t="shared" si="879"/>
        <v>-2.1268368136117679E-2</v>
      </c>
      <c r="RZ165" s="68">
        <f t="shared" si="880"/>
        <v>-2.0503293202817643E-2</v>
      </c>
      <c r="SA165" s="68">
        <f t="shared" si="881"/>
        <v>0.33150458439801583</v>
      </c>
      <c r="SB165" s="68"/>
      <c r="SC165" s="15">
        <f t="shared" si="882"/>
        <v>1.3425889197408436</v>
      </c>
      <c r="SE165" s="13">
        <v>16.649999999999999</v>
      </c>
      <c r="SF165" s="68">
        <f t="shared" si="883"/>
        <v>-7.3971078976640819E-2</v>
      </c>
      <c r="SG165" s="68">
        <f t="shared" si="884"/>
        <v>-7.320600404334078E-2</v>
      </c>
      <c r="SH165" s="68">
        <f t="shared" si="885"/>
        <v>0.33199999999999991</v>
      </c>
      <c r="SI165" s="68"/>
      <c r="SJ165" s="15">
        <f t="shared" si="886"/>
        <v>9.1087811271297434E-2</v>
      </c>
      <c r="SL165" s="13">
        <v>1.45</v>
      </c>
      <c r="SM165" s="68">
        <f t="shared" si="887"/>
        <v>-0.16184971098265899</v>
      </c>
      <c r="SN165" s="68">
        <f t="shared" si="888"/>
        <v>-0.16108463604935896</v>
      </c>
      <c r="SO165" s="68">
        <f t="shared" si="889"/>
        <v>2.1126760563380302E-2</v>
      </c>
      <c r="SP165" s="68"/>
      <c r="SQ165" s="15">
        <f t="shared" si="890"/>
        <v>0.43564356435643559</v>
      </c>
      <c r="SS165" s="13">
        <v>17.010000000000002</v>
      </c>
      <c r="ST165" s="68">
        <f t="shared" si="891"/>
        <v>-6.4356435643564261E-2</v>
      </c>
      <c r="SU165" s="68">
        <f t="shared" si="892"/>
        <v>-6.3591360710264222E-2</v>
      </c>
      <c r="SV165" s="68">
        <f t="shared" si="893"/>
        <v>5.3903345724907126E-2</v>
      </c>
      <c r="SW165" s="68"/>
      <c r="SX165" s="15">
        <f t="shared" si="894"/>
        <v>1.0250000000000001</v>
      </c>
      <c r="SZ165" s="13">
        <v>75.03</v>
      </c>
      <c r="TA165" s="68">
        <f t="shared" si="895"/>
        <v>-2.0240271611386747E-2</v>
      </c>
      <c r="TB165" s="68">
        <f t="shared" si="896"/>
        <v>-1.9475196678086712E-2</v>
      </c>
      <c r="TC165" s="68">
        <f t="shared" si="897"/>
        <v>0.85855833539757265</v>
      </c>
      <c r="TD165" s="68"/>
      <c r="TE165" s="15">
        <f t="shared" si="898"/>
        <v>3.8096153846153848</v>
      </c>
      <c r="TG165" s="417">
        <v>0.25750000000000001</v>
      </c>
      <c r="TH165" s="68">
        <f t="shared" si="899"/>
        <v>3.0000000000000027E-2</v>
      </c>
      <c r="TI165" s="68">
        <f t="shared" si="900"/>
        <v>3.0765074933300062E-2</v>
      </c>
      <c r="TJ165" s="68">
        <f t="shared" si="901"/>
        <v>0.17045454545454547</v>
      </c>
      <c r="TK165" s="68"/>
      <c r="TL165" s="15">
        <f t="shared" si="902"/>
        <v>0.51917404129793499</v>
      </c>
      <c r="TN165" s="13">
        <v>85.67</v>
      </c>
      <c r="TO165" s="68">
        <f t="shared" si="903"/>
        <v>5.4919344908262634E-2</v>
      </c>
      <c r="TP165" s="68">
        <f t="shared" si="904"/>
        <v>5.5684419841562666E-2</v>
      </c>
      <c r="TQ165" s="68">
        <f t="shared" si="905"/>
        <v>0.24871550071786208</v>
      </c>
      <c r="TR165" s="68"/>
      <c r="TS165" s="15">
        <f t="shared" si="906"/>
        <v>1.8796638655462186</v>
      </c>
      <c r="TU165" s="417">
        <v>3.45</v>
      </c>
      <c r="TV165" s="68">
        <f t="shared" si="907"/>
        <v>2.3738872403560853E-2</v>
      </c>
      <c r="TW165" s="68">
        <f t="shared" si="908"/>
        <v>2.4503947336860888E-2</v>
      </c>
      <c r="TX165" s="68">
        <f t="shared" si="909"/>
        <v>-0.21768707482993196</v>
      </c>
      <c r="TY165" s="68"/>
      <c r="TZ165" s="15">
        <f t="shared" si="910"/>
        <v>1.0175438596491229</v>
      </c>
      <c r="UB165" s="13"/>
      <c r="UC165" s="68">
        <f t="shared" si="911"/>
        <v>0</v>
      </c>
      <c r="UD165" s="68">
        <f t="shared" si="912"/>
        <v>7.6507493330003385E-4</v>
      </c>
      <c r="UE165" s="68">
        <f t="shared" si="913"/>
        <v>0</v>
      </c>
      <c r="UF165" s="68"/>
      <c r="UG165" s="15">
        <f t="shared" si="914"/>
        <v>0</v>
      </c>
      <c r="UI165" s="417"/>
      <c r="UJ165" s="68">
        <f t="shared" si="915"/>
        <v>0</v>
      </c>
      <c r="UK165" s="68">
        <f t="shared" si="916"/>
        <v>7.6507493330003385E-4</v>
      </c>
      <c r="UL165" s="68">
        <f t="shared" si="917"/>
        <v>0</v>
      </c>
      <c r="UM165" s="68"/>
      <c r="UN165" s="15">
        <f t="shared" si="918"/>
        <v>0</v>
      </c>
      <c r="UP165" s="417"/>
      <c r="UQ165" s="68">
        <f t="shared" si="919"/>
        <v>0</v>
      </c>
      <c r="UR165" s="68">
        <f t="shared" si="920"/>
        <v>7.6507493330003385E-4</v>
      </c>
      <c r="US165" s="68">
        <f t="shared" si="921"/>
        <v>0</v>
      </c>
      <c r="UT165" s="68"/>
      <c r="UU165" s="15">
        <f t="shared" si="922"/>
        <v>0</v>
      </c>
      <c r="UW165" s="417"/>
      <c r="UX165" s="68">
        <f t="shared" si="923"/>
        <v>0</v>
      </c>
      <c r="UY165" s="68">
        <f t="shared" si="924"/>
        <v>7.6507493330003385E-4</v>
      </c>
      <c r="UZ165" s="68">
        <f t="shared" si="925"/>
        <v>0</v>
      </c>
      <c r="VA165" s="68"/>
      <c r="VB165" s="15">
        <f t="shared" si="926"/>
        <v>0</v>
      </c>
      <c r="VD165" s="417"/>
      <c r="VE165" s="68">
        <f t="shared" si="927"/>
        <v>0</v>
      </c>
      <c r="VF165" s="68">
        <f t="shared" si="928"/>
        <v>7.6507493330003385E-4</v>
      </c>
      <c r="VG165" s="68">
        <f t="shared" si="929"/>
        <v>0</v>
      </c>
      <c r="VH165" s="68"/>
      <c r="VI165" s="15">
        <f t="shared" si="930"/>
        <v>0</v>
      </c>
      <c r="VM165" s="21">
        <f t="shared" si="931"/>
        <v>-7.449792950925199E-3</v>
      </c>
      <c r="VN165" s="49"/>
      <c r="VO165" s="21">
        <f t="shared" si="932"/>
        <v>1.2077535992294384</v>
      </c>
      <c r="VP165" s="14"/>
      <c r="VQ165" s="21">
        <f t="shared" si="933"/>
        <v>0.66029093415451179</v>
      </c>
    </row>
    <row r="166" spans="1:589" ht="15.75" customHeight="1" x14ac:dyDescent="0.2">
      <c r="A166" s="127">
        <v>45887</v>
      </c>
      <c r="B166" s="4">
        <f t="shared" si="666"/>
        <v>45887</v>
      </c>
      <c r="C166" s="13">
        <v>44911.82</v>
      </c>
      <c r="D166" s="138">
        <f t="shared" si="667"/>
        <v>-34.30000000000291</v>
      </c>
      <c r="E166" s="68">
        <f t="shared" si="668"/>
        <v>-7.6313595033348613E-4</v>
      </c>
      <c r="F166" s="15">
        <f t="shared" si="669"/>
        <v>5.5650332759655682E-2</v>
      </c>
      <c r="G166" s="13">
        <v>6449.15</v>
      </c>
      <c r="H166" s="138">
        <f t="shared" si="670"/>
        <v>-0.6500000000005457</v>
      </c>
      <c r="I166" s="68">
        <f t="shared" si="671"/>
        <v>-1.0077831870764143E-4</v>
      </c>
      <c r="J166" s="15">
        <f t="shared" si="672"/>
        <v>9.6490258652788347E-2</v>
      </c>
      <c r="K166" s="13">
        <v>21629.77</v>
      </c>
      <c r="L166" s="138">
        <f t="shared" si="673"/>
        <v>6.7900000000008731</v>
      </c>
      <c r="M166" s="68">
        <f t="shared" si="674"/>
        <v>3.1401777183352492E-4</v>
      </c>
      <c r="N166" s="15">
        <f t="shared" si="675"/>
        <v>0.12008726727389192</v>
      </c>
      <c r="O166" s="13">
        <v>2294.4699999999998</v>
      </c>
      <c r="P166" s="138">
        <f t="shared" si="676"/>
        <v>7.9499999999998181</v>
      </c>
      <c r="Q166" s="68">
        <f t="shared" si="677"/>
        <v>3.4768993929639009E-3</v>
      </c>
      <c r="R166" s="15">
        <f t="shared" si="678"/>
        <v>2.8836496036158819E-2</v>
      </c>
      <c r="S166" s="18">
        <f t="shared" si="679"/>
        <v>-1.2339055938846962E-4</v>
      </c>
      <c r="T166" s="121">
        <f t="shared" si="680"/>
        <v>272.47569383954783</v>
      </c>
      <c r="U166" s="121">
        <f t="shared" si="681"/>
        <v>272.47569383954783</v>
      </c>
      <c r="V166" s="134">
        <f t="shared" si="682"/>
        <v>-9.0561754837074671E-5</v>
      </c>
      <c r="W166" s="21">
        <f t="shared" si="934"/>
        <v>5.3170151582609924E-2</v>
      </c>
      <c r="X166" s="18">
        <f t="shared" si="683"/>
        <v>7.3175072393907446E-4</v>
      </c>
      <c r="Y166" s="353">
        <v>144551.31</v>
      </c>
      <c r="Z166" s="15">
        <v>1.9999999999999999E-6</v>
      </c>
      <c r="AA166" s="21">
        <f t="shared" si="684"/>
        <v>9.2561754837074665E-5</v>
      </c>
      <c r="AC166" s="13">
        <v>253.02</v>
      </c>
      <c r="AD166" s="68">
        <f t="shared" si="685"/>
        <v>1.1474696316227614E-3</v>
      </c>
      <c r="AE166" s="68">
        <f t="shared" si="935"/>
        <v>1.238031386459836E-3</v>
      </c>
      <c r="AF166" s="68">
        <f t="shared" si="686"/>
        <v>0.5355950719184317</v>
      </c>
      <c r="AG166" s="68"/>
      <c r="AH166" s="15">
        <f t="shared" si="687"/>
        <v>0.11379143372804518</v>
      </c>
      <c r="AJ166" s="13">
        <v>24.24</v>
      </c>
      <c r="AK166" s="68">
        <f t="shared" si="688"/>
        <v>-2.0584602717167852E-3</v>
      </c>
      <c r="AL166" s="68">
        <f t="shared" si="936"/>
        <v>-1.9678985168797105E-3</v>
      </c>
      <c r="AM166" s="68">
        <f t="shared" si="689"/>
        <v>0.30322580645161273</v>
      </c>
      <c r="AN166" s="68"/>
      <c r="AO166" s="15">
        <f t="shared" si="690"/>
        <v>0.15263908701854481</v>
      </c>
      <c r="AQ166" s="13">
        <v>23.86</v>
      </c>
      <c r="AR166" s="68">
        <f t="shared" si="691"/>
        <v>-4.1893590280693603E-4</v>
      </c>
      <c r="AS166" s="68">
        <f t="shared" si="937"/>
        <v>-3.2837414796986139E-4</v>
      </c>
      <c r="AT166" s="68">
        <f t="shared" si="692"/>
        <v>0.38158656629994209</v>
      </c>
      <c r="AU166" s="68"/>
      <c r="AV166" s="15">
        <f t="shared" si="693"/>
        <v>0.11131811830461112</v>
      </c>
      <c r="AX166" s="13">
        <v>224.27</v>
      </c>
      <c r="AY166" s="68">
        <f t="shared" si="694"/>
        <v>0</v>
      </c>
      <c r="AZ166" s="68">
        <f t="shared" si="938"/>
        <v>9.0561754837074671E-5</v>
      </c>
      <c r="BA166" s="68">
        <f t="shared" si="695"/>
        <v>0.67240865026099939</v>
      </c>
      <c r="BB166" s="68"/>
      <c r="BC166" s="15">
        <f t="shared" si="696"/>
        <v>9.8339781575983221E-2</v>
      </c>
      <c r="BE166" s="13">
        <v>81.33</v>
      </c>
      <c r="BF166" s="68">
        <f t="shared" si="697"/>
        <v>1.1078286558346064E-3</v>
      </c>
      <c r="BG166" s="68">
        <f t="shared" si="939"/>
        <v>1.198390410671681E-3</v>
      </c>
      <c r="BH166" s="68"/>
      <c r="BI166" s="68"/>
      <c r="BJ166" s="15">
        <f t="shared" si="698"/>
        <v>0.10397719560200891</v>
      </c>
      <c r="BL166" s="13">
        <v>75.81</v>
      </c>
      <c r="BM166" s="68">
        <f t="shared" si="699"/>
        <v>1.0934791305507501E-2</v>
      </c>
      <c r="BN166" s="68">
        <f t="shared" si="940"/>
        <v>1.1025353060344575E-2</v>
      </c>
      <c r="BO166" s="68">
        <f t="shared" si="700"/>
        <v>0.27669248905355337</v>
      </c>
      <c r="BP166" s="68"/>
      <c r="BQ166" s="15">
        <f t="shared" si="701"/>
        <v>0.14223293656772634</v>
      </c>
      <c r="BS166" s="13">
        <v>44.65</v>
      </c>
      <c r="BT166" s="68">
        <f t="shared" si="702"/>
        <v>3.1453605931251534E-3</v>
      </c>
      <c r="BU166" s="68">
        <f t="shared" si="941"/>
        <v>3.2359223479622281E-3</v>
      </c>
      <c r="BV166" s="68">
        <f t="shared" si="703"/>
        <v>0.19833601717659691</v>
      </c>
      <c r="BW166" s="68"/>
      <c r="BX166" s="15">
        <f t="shared" si="704"/>
        <v>0.16732026143790846</v>
      </c>
      <c r="BZ166" s="13"/>
      <c r="CA166" s="68">
        <f t="shared" si="705"/>
        <v>0</v>
      </c>
      <c r="CB166" s="68">
        <f t="shared" si="942"/>
        <v>0</v>
      </c>
      <c r="CC166" s="68">
        <f t="shared" si="706"/>
        <v>0</v>
      </c>
      <c r="CD166" s="68"/>
      <c r="CE166" s="15">
        <f t="shared" si="707"/>
        <v>0</v>
      </c>
      <c r="CG166" s="13">
        <v>29.94</v>
      </c>
      <c r="CH166" s="68">
        <f t="shared" si="708"/>
        <v>6.3865546218487826E-3</v>
      </c>
      <c r="CI166" s="68">
        <f t="shared" si="943"/>
        <v>6.4771163766858576E-3</v>
      </c>
      <c r="CJ166" s="68">
        <f t="shared" si="709"/>
        <v>-9.593119417796862E-3</v>
      </c>
      <c r="CK166" s="68"/>
      <c r="CL166" s="15">
        <f t="shared" si="710"/>
        <v>-0.12863795110593709</v>
      </c>
      <c r="CN166" s="13">
        <v>34.1</v>
      </c>
      <c r="CO166" s="68">
        <f t="shared" si="711"/>
        <v>3.8269060936120861E-3</v>
      </c>
      <c r="CP166" s="68">
        <f t="shared" si="944"/>
        <v>3.9174678484491608E-3</v>
      </c>
      <c r="CQ166" s="68">
        <f t="shared" si="712"/>
        <v>8.8066368857689897E-2</v>
      </c>
      <c r="CR166" s="68"/>
      <c r="CS166" s="15">
        <f t="shared" si="713"/>
        <v>1.8822826411712058E-2</v>
      </c>
      <c r="CU166" s="13">
        <v>38.799999999999997</v>
      </c>
      <c r="CV166" s="68">
        <f t="shared" si="714"/>
        <v>2.3249806251613614E-3</v>
      </c>
      <c r="CW166" s="68">
        <f t="shared" si="945"/>
        <v>2.4155423799984361E-3</v>
      </c>
      <c r="CX166" s="68">
        <f t="shared" si="715"/>
        <v>0.20684292379471225</v>
      </c>
      <c r="CY166" s="68"/>
      <c r="CZ166" s="15">
        <f t="shared" si="716"/>
        <v>4.0772532188841096E-2</v>
      </c>
      <c r="DB166" s="13">
        <v>20.99</v>
      </c>
      <c r="DC166" s="68">
        <f t="shared" si="717"/>
        <v>2.8666985188723708E-3</v>
      </c>
      <c r="DD166" s="68">
        <f t="shared" si="946"/>
        <v>2.9572602737094455E-3</v>
      </c>
      <c r="DE166" s="68">
        <f t="shared" si="718"/>
        <v>-4.0237768632830476E-2</v>
      </c>
      <c r="DF166" s="68"/>
      <c r="DG166" s="15">
        <f t="shared" si="719"/>
        <v>3.0943025540275001E-2</v>
      </c>
      <c r="DI166" s="13">
        <v>50.97</v>
      </c>
      <c r="DJ166" s="68">
        <f t="shared" si="720"/>
        <v>1.962323390894429E-4</v>
      </c>
      <c r="DK166" s="68">
        <f t="shared" si="947"/>
        <v>2.8679409392651754E-4</v>
      </c>
      <c r="DL166" s="68">
        <f t="shared" si="721"/>
        <v>0.15447338618346548</v>
      </c>
      <c r="DM166" s="68"/>
      <c r="DN166" s="15">
        <f t="shared" si="722"/>
        <v>0.20896584440227711</v>
      </c>
      <c r="DP166" s="13">
        <v>44.64</v>
      </c>
      <c r="DQ166" s="68">
        <f t="shared" si="723"/>
        <v>2.2406453058476384E-4</v>
      </c>
      <c r="DR166" s="68">
        <f t="shared" si="948"/>
        <v>3.1462628542183854E-4</v>
      </c>
      <c r="DS166" s="68"/>
      <c r="DT166" s="68"/>
      <c r="DU166" s="15">
        <f t="shared" si="724"/>
        <v>0.17226890756302526</v>
      </c>
      <c r="DV166" s="18"/>
      <c r="DW166" s="13">
        <v>38.409999999999997</v>
      </c>
      <c r="DX166" s="68">
        <f t="shared" si="725"/>
        <v>8.4011551588341598E-3</v>
      </c>
      <c r="DY166" s="68">
        <f t="shared" si="949"/>
        <v>8.491716913671234E-3</v>
      </c>
      <c r="DZ166" s="68">
        <f t="shared" si="726"/>
        <v>1.0496264674493063</v>
      </c>
      <c r="EA166" s="68"/>
      <c r="EB166" s="15">
        <f t="shared" si="727"/>
        <v>0.14759486106961453</v>
      </c>
      <c r="ED166" s="13">
        <v>40.76</v>
      </c>
      <c r="EE166" s="68">
        <f t="shared" si="728"/>
        <v>5.1787916152897873E-3</v>
      </c>
      <c r="EF166" s="68">
        <f t="shared" si="950"/>
        <v>5.2693533701268624E-3</v>
      </c>
      <c r="EG166" s="68">
        <f t="shared" si="729"/>
        <v>0.93818354731336162</v>
      </c>
      <c r="EH166" s="68"/>
      <c r="EI166" s="15">
        <f t="shared" si="730"/>
        <v>0.10520607375271136</v>
      </c>
      <c r="EK166" s="13">
        <v>134.41999999999999</v>
      </c>
      <c r="EL166" s="68">
        <f t="shared" si="731"/>
        <v>-3.705899792469612E-3</v>
      </c>
      <c r="EM166" s="68">
        <f t="shared" si="951"/>
        <v>-3.6153380376325373E-3</v>
      </c>
      <c r="EN166" s="68">
        <f t="shared" si="732"/>
        <v>1.0827393864270216</v>
      </c>
      <c r="EO166" s="68"/>
      <c r="EP166" s="15">
        <f t="shared" si="733"/>
        <v>0.20772686433063783</v>
      </c>
      <c r="ER166" s="13">
        <v>40.44</v>
      </c>
      <c r="ES166" s="68">
        <f t="shared" si="734"/>
        <v>-4.4313146233382504E-3</v>
      </c>
      <c r="ET166" s="68">
        <f t="shared" si="952"/>
        <v>-4.3407528685011753E-3</v>
      </c>
      <c r="EU166" s="68">
        <f t="shared" si="735"/>
        <v>0.15840733314236613</v>
      </c>
      <c r="EV166" s="68"/>
      <c r="EW166" s="15">
        <f t="shared" si="736"/>
        <v>3.9856004114168092E-2</v>
      </c>
      <c r="EY166" s="13">
        <v>41.85</v>
      </c>
      <c r="EZ166" s="68">
        <f t="shared" si="737"/>
        <v>-4.7766897539995275E-4</v>
      </c>
      <c r="FA166" s="68">
        <f t="shared" si="953"/>
        <v>-3.8710722056287811E-4</v>
      </c>
      <c r="FB166" s="68"/>
      <c r="FC166" s="68"/>
      <c r="FD166" s="15">
        <f t="shared" si="738"/>
        <v>0.70260374288039074</v>
      </c>
      <c r="FF166" s="13">
        <v>57.64</v>
      </c>
      <c r="FG166" s="68">
        <f t="shared" si="739"/>
        <v>-2.077562326869762E-3</v>
      </c>
      <c r="FH166" s="68">
        <f t="shared" si="954"/>
        <v>-1.9870005720326873E-3</v>
      </c>
      <c r="FI166" s="68">
        <f t="shared" si="740"/>
        <v>-2.4373730534867938E-2</v>
      </c>
      <c r="FJ166" s="68"/>
      <c r="FK166" s="15">
        <f t="shared" si="741"/>
        <v>1.4967423842225769E-2</v>
      </c>
      <c r="FM166" s="13">
        <v>201.37</v>
      </c>
      <c r="FN166" s="68">
        <f t="shared" si="742"/>
        <v>-2.8226205803703734E-3</v>
      </c>
      <c r="FO166" s="68">
        <f t="shared" si="955"/>
        <v>-2.7320588255332987E-3</v>
      </c>
      <c r="FP166" s="68">
        <f t="shared" si="743"/>
        <v>0.73176814585483319</v>
      </c>
      <c r="FQ166" s="68"/>
      <c r="FR166" s="15">
        <f t="shared" si="744"/>
        <v>0.10849939447319172</v>
      </c>
      <c r="FT166" s="13">
        <v>91.2</v>
      </c>
      <c r="FU166" s="68">
        <f t="shared" si="745"/>
        <v>-2.2973416475220846E-3</v>
      </c>
      <c r="FV166" s="68">
        <f t="shared" si="956"/>
        <v>-2.20677989268501E-3</v>
      </c>
      <c r="FW166" s="68">
        <f t="shared" si="746"/>
        <v>3.6010450982619582E-2</v>
      </c>
      <c r="FX166" s="68"/>
      <c r="FY166" s="15">
        <f t="shared" si="747"/>
        <v>1.131071190951426E-2</v>
      </c>
      <c r="GA166" s="13">
        <v>18.579999999999998</v>
      </c>
      <c r="GB166" s="68">
        <f t="shared" si="748"/>
        <v>0</v>
      </c>
      <c r="GC166" s="68">
        <f t="shared" si="957"/>
        <v>9.0561754837074671E-5</v>
      </c>
      <c r="GD166" s="68"/>
      <c r="GE166" s="68"/>
      <c r="GF166" s="15">
        <f t="shared" si="749"/>
        <v>6.5978198508318917E-2</v>
      </c>
      <c r="GG166" s="18"/>
      <c r="GH166" s="13">
        <v>20.38</v>
      </c>
      <c r="GI166" s="68">
        <f t="shared" si="750"/>
        <v>-3.4229828850855888E-3</v>
      </c>
      <c r="GJ166" s="68">
        <f t="shared" si="958"/>
        <v>-3.3324211302485141E-3</v>
      </c>
      <c r="GK166" s="68">
        <f t="shared" si="751"/>
        <v>6.0353798126951103E-2</v>
      </c>
      <c r="GL166" s="68"/>
      <c r="GM166" s="15">
        <f t="shared" si="752"/>
        <v>7.8306878306878339E-2</v>
      </c>
      <c r="GO166" s="13">
        <v>26.39</v>
      </c>
      <c r="GP166" s="68">
        <f t="shared" si="753"/>
        <v>-3.7878787878780344E-4</v>
      </c>
      <c r="GQ166" s="68">
        <f t="shared" si="959"/>
        <v>-2.8822612395072874E-4</v>
      </c>
      <c r="GR166" s="68"/>
      <c r="GS166" s="68"/>
      <c r="GT166" s="15">
        <f t="shared" si="754"/>
        <v>-3.1559633027522918E-2</v>
      </c>
      <c r="GV166" s="13">
        <v>16.559999999999999</v>
      </c>
      <c r="GW166" s="68">
        <f t="shared" si="755"/>
        <v>0</v>
      </c>
      <c r="GX166" s="68">
        <f t="shared" si="960"/>
        <v>9.0561754837074671E-5</v>
      </c>
      <c r="GY166" s="68">
        <f t="shared" si="756"/>
        <v>0.3974683544303797</v>
      </c>
      <c r="GZ166" s="68"/>
      <c r="HA166" s="15">
        <f t="shared" si="757"/>
        <v>0.20699708454810481</v>
      </c>
      <c r="HD166" s="13">
        <v>335.16</v>
      </c>
      <c r="HE166" s="68">
        <f t="shared" si="758"/>
        <v>1.3915779283639953E-2</v>
      </c>
      <c r="HF166" s="68">
        <f t="shared" si="961"/>
        <v>1.4006341038477027E-2</v>
      </c>
      <c r="HG166" s="68">
        <f t="shared" si="759"/>
        <v>0.88281557215886775</v>
      </c>
      <c r="HH166" s="68"/>
      <c r="HI166" s="15">
        <f t="shared" si="760"/>
        <v>-0.1700673534072899</v>
      </c>
      <c r="HK166" s="13">
        <v>68.739999999999995</v>
      </c>
      <c r="HL166" s="68">
        <f t="shared" si="761"/>
        <v>3.5036496350364216E-3</v>
      </c>
      <c r="HM166" s="68">
        <f t="shared" si="962"/>
        <v>3.5942113898734963E-3</v>
      </c>
      <c r="HN166" s="68">
        <f t="shared" si="762"/>
        <v>26.717741935483868</v>
      </c>
      <c r="HO166" s="68"/>
      <c r="HP166" s="15">
        <f t="shared" si="763"/>
        <v>1.6057619408642911</v>
      </c>
      <c r="HR166" s="13">
        <v>106.7</v>
      </c>
      <c r="HS166" s="68">
        <f t="shared" si="764"/>
        <v>1.9720161517514131E-3</v>
      </c>
      <c r="HT166" s="68">
        <f t="shared" si="963"/>
        <v>2.0625779065884878E-3</v>
      </c>
      <c r="HU166" s="68">
        <f t="shared" si="765"/>
        <v>1.9313186813186818</v>
      </c>
      <c r="HV166" s="68"/>
      <c r="HW166" s="15">
        <f t="shared" si="766"/>
        <v>-8.0877568095192934E-3</v>
      </c>
      <c r="HY166" s="13">
        <v>182.01</v>
      </c>
      <c r="HZ166" s="68">
        <f t="shared" si="767"/>
        <v>8.6450540315877109E-3</v>
      </c>
      <c r="IA166" s="68">
        <f t="shared" si="964"/>
        <v>8.7356157864247851E-3</v>
      </c>
      <c r="IB166" s="68">
        <f t="shared" si="768"/>
        <v>0.71869688385269104</v>
      </c>
      <c r="IC166" s="68"/>
      <c r="ID166" s="15">
        <f t="shared" si="769"/>
        <v>0.35535036115868646</v>
      </c>
      <c r="IF166" s="13">
        <v>305.76</v>
      </c>
      <c r="IG166" s="68">
        <f t="shared" si="770"/>
        <v>-1.8933211464385459E-3</v>
      </c>
      <c r="IH166" s="68">
        <f t="shared" si="965"/>
        <v>-1.8027593916014712E-3</v>
      </c>
      <c r="II166" s="68">
        <f t="shared" si="771"/>
        <v>0.74719999999999998</v>
      </c>
      <c r="IJ166" s="68"/>
      <c r="IK166" s="15">
        <f t="shared" si="772"/>
        <v>0.31884057971014484</v>
      </c>
      <c r="IM166" s="13">
        <v>267.69</v>
      </c>
      <c r="IN166" s="68">
        <f t="shared" si="773"/>
        <v>5.4084507042253434E-3</v>
      </c>
      <c r="IO166" s="68">
        <f t="shared" si="966"/>
        <v>5.4990124590624185E-3</v>
      </c>
      <c r="IP166" s="68">
        <f t="shared" si="774"/>
        <v>4.2272993555946101</v>
      </c>
      <c r="IQ166" s="68"/>
      <c r="IR166" s="15">
        <f t="shared" si="775"/>
        <v>0.42760386112740661</v>
      </c>
      <c r="IT166" s="13">
        <v>76.849999999999994</v>
      </c>
      <c r="IU166" s="68">
        <f t="shared" si="776"/>
        <v>1.6534391534391537E-2</v>
      </c>
      <c r="IV166" s="68">
        <f t="shared" si="967"/>
        <v>1.6624953289228611E-2</v>
      </c>
      <c r="IW166" s="68">
        <f t="shared" si="777"/>
        <v>3.2109589041095887</v>
      </c>
      <c r="IX166" s="68"/>
      <c r="IY166" s="15">
        <f t="shared" si="778"/>
        <v>0.49542712589998039</v>
      </c>
      <c r="JA166" s="13">
        <v>767.37</v>
      </c>
      <c r="JB166" s="68">
        <f t="shared" si="779"/>
        <v>-2.2744928237586455E-2</v>
      </c>
      <c r="JC166" s="68">
        <f t="shared" si="968"/>
        <v>-2.2654366482749381E-2</v>
      </c>
      <c r="JD166" s="68">
        <f t="shared" si="780"/>
        <v>0.55212378640776705</v>
      </c>
      <c r="JE166" s="68"/>
      <c r="JF166" s="15">
        <f t="shared" si="781"/>
        <v>0.31060101450017935</v>
      </c>
      <c r="JH166" s="13">
        <v>517.1</v>
      </c>
      <c r="JI166" s="68">
        <f t="shared" si="782"/>
        <v>-5.9019166810849082E-3</v>
      </c>
      <c r="JJ166" s="68">
        <f t="shared" si="969"/>
        <v>-5.8113549262478331E-3</v>
      </c>
      <c r="JK166" s="68">
        <f t="shared" si="783"/>
        <v>0.27148442302490849</v>
      </c>
      <c r="JL166" s="68"/>
      <c r="JM166" s="15">
        <f t="shared" si="784"/>
        <v>0.22680901542111512</v>
      </c>
      <c r="JO166" s="13">
        <v>26.86</v>
      </c>
      <c r="JP166" s="68">
        <f t="shared" si="785"/>
        <v>5.0449745795854484E-2</v>
      </c>
      <c r="JQ166" s="68">
        <f t="shared" si="970"/>
        <v>5.0540307550691561E-2</v>
      </c>
      <c r="JR166" s="68">
        <f t="shared" si="786"/>
        <v>-9.363927788088415E-2</v>
      </c>
      <c r="JS166" s="68"/>
      <c r="JT166" s="15">
        <f t="shared" si="787"/>
        <v>1.6359175662414134</v>
      </c>
      <c r="JV166" s="13">
        <v>2.06</v>
      </c>
      <c r="JW166" s="68">
        <f t="shared" si="788"/>
        <v>1.4778325123152834E-2</v>
      </c>
      <c r="JX166" s="68">
        <f t="shared" si="971"/>
        <v>1.4868886877989908E-2</v>
      </c>
      <c r="JY166" s="68">
        <f t="shared" si="789"/>
        <v>-0.18577075098814222</v>
      </c>
      <c r="JZ166" s="68"/>
      <c r="KA166" s="15">
        <f t="shared" si="790"/>
        <v>0.14444444444444446</v>
      </c>
      <c r="KC166" s="13">
        <v>20.41</v>
      </c>
      <c r="KD166" s="68">
        <f t="shared" si="791"/>
        <v>-3.4179687500000139E-3</v>
      </c>
      <c r="KE166" s="68">
        <f t="shared" si="972"/>
        <v>-3.3274069951629392E-3</v>
      </c>
      <c r="KF166" s="68">
        <f t="shared" si="792"/>
        <v>4.7741273100616002E-2</v>
      </c>
      <c r="KG166" s="68"/>
      <c r="KH166" s="15">
        <f t="shared" si="793"/>
        <v>-7.980162308385931E-2</v>
      </c>
      <c r="KI166" s="18"/>
      <c r="KJ166" s="13">
        <v>118.74</v>
      </c>
      <c r="KK166" s="68">
        <f t="shared" si="794"/>
        <v>1.7132088401576154E-2</v>
      </c>
      <c r="KL166" s="68">
        <f t="shared" si="973"/>
        <v>1.7222650156413229E-2</v>
      </c>
      <c r="KM166" s="68">
        <f t="shared" si="795"/>
        <v>4.6274881516587669</v>
      </c>
      <c r="KN166" s="68"/>
      <c r="KO166" s="15">
        <f t="shared" si="796"/>
        <v>0.76670138372266039</v>
      </c>
      <c r="KQ166" s="13">
        <v>1.889</v>
      </c>
      <c r="KR166" s="68">
        <f t="shared" si="797"/>
        <v>-8.3989501312336026E-3</v>
      </c>
      <c r="KS166" s="68">
        <f t="shared" si="974"/>
        <v>-8.3083883763965284E-3</v>
      </c>
      <c r="KT166" s="68">
        <f t="shared" si="798"/>
        <v>-0.2790076335877863</v>
      </c>
      <c r="KU166" s="68"/>
      <c r="KV166" s="15">
        <f t="shared" si="799"/>
        <v>0.87029702970297029</v>
      </c>
      <c r="KW166" s="18"/>
      <c r="KX166" s="13">
        <v>51.1</v>
      </c>
      <c r="KY166" s="68">
        <f t="shared" si="800"/>
        <v>-2.7962716378162427E-2</v>
      </c>
      <c r="KZ166" s="68">
        <f t="shared" si="975"/>
        <v>-2.7872154623325353E-2</v>
      </c>
      <c r="LA166" s="68">
        <f t="shared" si="801"/>
        <v>-0.28958709856805231</v>
      </c>
      <c r="LB166" s="68"/>
      <c r="LC166" s="15">
        <f t="shared" si="802"/>
        <v>1.1552087726697595</v>
      </c>
      <c r="LD166" s="18"/>
      <c r="LE166" s="13">
        <v>50.5</v>
      </c>
      <c r="LF166" s="68">
        <f t="shared" si="803"/>
        <v>-4.4465468306527936E-2</v>
      </c>
      <c r="LG166" s="68">
        <f t="shared" si="976"/>
        <v>-4.4374906551690858E-2</v>
      </c>
      <c r="LH166" s="68">
        <f t="shared" si="804"/>
        <v>0.40943343566843432</v>
      </c>
      <c r="LI166" s="68"/>
      <c r="LJ166" s="15">
        <f t="shared" si="805"/>
        <v>9.5207113424419884E-2</v>
      </c>
      <c r="LL166" s="13">
        <v>133.51</v>
      </c>
      <c r="LM166" s="68">
        <f t="shared" si="806"/>
        <v>1.199850018747631E-3</v>
      </c>
      <c r="LN166" s="68">
        <f t="shared" si="977"/>
        <v>1.2904117735847056E-3</v>
      </c>
      <c r="LO166" s="68">
        <f t="shared" si="807"/>
        <v>0.52582857142857131</v>
      </c>
      <c r="LP166" s="68"/>
      <c r="LQ166" s="15">
        <f t="shared" si="808"/>
        <v>0.70707070707070707</v>
      </c>
      <c r="LS166" s="13">
        <v>19.38</v>
      </c>
      <c r="LT166" s="68">
        <f t="shared" si="809"/>
        <v>2.5866528711847238E-3</v>
      </c>
      <c r="LU166" s="68">
        <f t="shared" si="978"/>
        <v>2.6772146260217984E-3</v>
      </c>
      <c r="LV166" s="68"/>
      <c r="LW166" s="68"/>
      <c r="LX166" s="15">
        <f t="shared" si="810"/>
        <v>1.0951351351351351</v>
      </c>
      <c r="LZ166" s="13">
        <v>13.78</v>
      </c>
      <c r="MA166" s="68">
        <f t="shared" si="811"/>
        <v>-6.4888248017303434E-3</v>
      </c>
      <c r="MB166" s="68">
        <f t="shared" si="979"/>
        <v>-6.3982630468932683E-3</v>
      </c>
      <c r="MC166" s="68">
        <f t="shared" si="812"/>
        <v>-0.38067415730337084</v>
      </c>
      <c r="MD166" s="68"/>
      <c r="ME166" s="15">
        <f t="shared" si="813"/>
        <v>2.2255192878338201E-2</v>
      </c>
      <c r="MG166" s="13">
        <v>68.989999999999995</v>
      </c>
      <c r="MH166" s="68">
        <f t="shared" si="814"/>
        <v>-2.913031241204626E-2</v>
      </c>
      <c r="MI166" s="68">
        <f t="shared" si="980"/>
        <v>-2.9039750657209186E-2</v>
      </c>
      <c r="MJ166" s="68">
        <f t="shared" si="815"/>
        <v>8.2978436657681929</v>
      </c>
      <c r="MK166" s="68"/>
      <c r="ML166" s="15">
        <f t="shared" si="816"/>
        <v>2.2496467263306639</v>
      </c>
      <c r="MN166" s="13">
        <v>170.94</v>
      </c>
      <c r="MO166" s="68">
        <f t="shared" si="817"/>
        <v>-1.4755043227665719E-2</v>
      </c>
      <c r="MP166" s="68">
        <f t="shared" si="981"/>
        <v>-1.4664481472828644E-2</v>
      </c>
      <c r="MQ166" s="68">
        <f t="shared" si="818"/>
        <v>0.35774424146147726</v>
      </c>
      <c r="MR166" s="68"/>
      <c r="MS166" s="15">
        <f t="shared" si="819"/>
        <v>0.53460813358470238</v>
      </c>
      <c r="MU166" s="13">
        <v>17.57</v>
      </c>
      <c r="MV166" s="68">
        <f t="shared" si="820"/>
        <v>1.5020219526285475E-2</v>
      </c>
      <c r="MW166" s="68">
        <f t="shared" si="982"/>
        <v>1.5110781281122549E-2</v>
      </c>
      <c r="MX166" s="68">
        <f t="shared" si="821"/>
        <v>-0.15812170579779591</v>
      </c>
      <c r="MY166" s="68"/>
      <c r="MZ166" s="15">
        <f t="shared" si="822"/>
        <v>0.64667291471415189</v>
      </c>
      <c r="NB166" s="13">
        <v>268.45</v>
      </c>
      <c r="NC166" s="68">
        <f t="shared" si="823"/>
        <v>2.2400597349261373E-3</v>
      </c>
      <c r="ND166" s="68">
        <f t="shared" si="983"/>
        <v>2.3306214897632119E-3</v>
      </c>
      <c r="NE166" s="68">
        <f t="shared" si="824"/>
        <v>0.98161954676312091</v>
      </c>
      <c r="NF166" s="68"/>
      <c r="NG166" s="15">
        <f t="shared" si="825"/>
        <v>0.60950896336710836</v>
      </c>
      <c r="NI166" s="13">
        <v>7.75</v>
      </c>
      <c r="NJ166" s="68">
        <f t="shared" si="826"/>
        <v>1.0430247718383322E-2</v>
      </c>
      <c r="NK166" s="68">
        <f t="shared" si="984"/>
        <v>1.0520809473220396E-2</v>
      </c>
      <c r="NL166" s="68">
        <f t="shared" si="827"/>
        <v>-0.93846764589122667</v>
      </c>
      <c r="NM166" s="68"/>
      <c r="NN166" s="15">
        <f t="shared" si="828"/>
        <v>0.58163265306122436</v>
      </c>
      <c r="NP166" s="13">
        <v>625.02</v>
      </c>
      <c r="NQ166" s="68">
        <f t="shared" si="829"/>
        <v>5.0007235773665221E-3</v>
      </c>
      <c r="NR166" s="68">
        <f t="shared" si="985"/>
        <v>5.0912853322035972E-3</v>
      </c>
      <c r="NS166" s="68">
        <f t="shared" si="830"/>
        <v>3.7620571428571425</v>
      </c>
      <c r="NT166" s="68"/>
      <c r="NU166" s="15">
        <f t="shared" si="831"/>
        <v>0.90016112850758512</v>
      </c>
      <c r="NW166" s="13">
        <v>203.5</v>
      </c>
      <c r="NX166" s="68">
        <f t="shared" si="832"/>
        <v>-1.961745953898998E-3</v>
      </c>
      <c r="NY166" s="68">
        <f t="shared" si="986"/>
        <v>-1.8711841990619233E-3</v>
      </c>
      <c r="NZ166" s="68">
        <f t="shared" si="833"/>
        <v>0.15782885753299961</v>
      </c>
      <c r="OA166" s="68"/>
      <c r="OB166" s="15">
        <f t="shared" si="834"/>
        <v>7.5013206550448963E-2</v>
      </c>
      <c r="OD166" s="13">
        <v>2.92</v>
      </c>
      <c r="OE166" s="68">
        <f t="shared" si="835"/>
        <v>-6.80272108843538E-3</v>
      </c>
      <c r="OF166" s="68">
        <f t="shared" si="987"/>
        <v>-6.7121593335983049E-3</v>
      </c>
      <c r="OG166" s="68">
        <f t="shared" si="836"/>
        <v>-0.98706075242610902</v>
      </c>
      <c r="OH166" s="68"/>
      <c r="OI166" s="15">
        <f t="shared" si="837"/>
        <v>1</v>
      </c>
      <c r="OK166" s="13">
        <v>177.57</v>
      </c>
      <c r="OL166" s="68">
        <f t="shared" si="838"/>
        <v>-3.184123003107793E-2</v>
      </c>
      <c r="OM166" s="68">
        <f t="shared" si="988"/>
        <v>-3.1750668276240852E-2</v>
      </c>
      <c r="ON166" s="68">
        <f t="shared" si="839"/>
        <v>3.1830388692579503</v>
      </c>
      <c r="OO166" s="68"/>
      <c r="OP166" s="15">
        <f t="shared" si="840"/>
        <v>1.6658159435520192</v>
      </c>
      <c r="OR166" s="13">
        <v>4.79</v>
      </c>
      <c r="OS166" s="68">
        <f t="shared" si="841"/>
        <v>-2.6422764227642254E-2</v>
      </c>
      <c r="OT166" s="68">
        <f t="shared" si="989"/>
        <v>-2.6332202472805179E-2</v>
      </c>
      <c r="OU166" s="68">
        <f t="shared" si="842"/>
        <v>-0.37792207792207794</v>
      </c>
      <c r="OV166" s="68"/>
      <c r="OW166" s="15">
        <f t="shared" si="843"/>
        <v>3.276785714285714</v>
      </c>
      <c r="OY166" s="13">
        <v>155.5</v>
      </c>
      <c r="OZ166" s="68">
        <f t="shared" si="844"/>
        <v>9.1504964631059539E-3</v>
      </c>
      <c r="PA166" s="68">
        <f t="shared" si="990"/>
        <v>9.2410582179430281E-3</v>
      </c>
      <c r="PB166" s="68">
        <f t="shared" si="998"/>
        <v>3.7846153846153845</v>
      </c>
      <c r="PC166" s="68"/>
      <c r="PD166" s="15">
        <f t="shared" si="845"/>
        <v>0.35748581405499785</v>
      </c>
      <c r="PE166" s="18"/>
      <c r="PF166" s="13">
        <v>271.92</v>
      </c>
      <c r="PG166" s="68">
        <f t="shared" si="846"/>
        <v>5.0637590094252611E-3</v>
      </c>
      <c r="PH166" s="68">
        <f t="shared" si="991"/>
        <v>5.1543207642623361E-3</v>
      </c>
      <c r="PI166" s="68">
        <f t="shared" si="847"/>
        <v>-0.21906950028719119</v>
      </c>
      <c r="PJ166" s="68"/>
      <c r="PK166" s="15">
        <f t="shared" si="848"/>
        <v>0.30024386745086801</v>
      </c>
      <c r="PM166" s="13"/>
      <c r="PN166" s="68">
        <f t="shared" si="849"/>
        <v>0</v>
      </c>
      <c r="PO166" s="68">
        <f t="shared" si="850"/>
        <v>9.0561754837074671E-5</v>
      </c>
      <c r="PP166" s="68">
        <f t="shared" si="851"/>
        <v>0</v>
      </c>
      <c r="PQ166" s="68"/>
      <c r="PR166" s="15">
        <f t="shared" si="852"/>
        <v>0</v>
      </c>
      <c r="PT166" s="13">
        <v>10.32</v>
      </c>
      <c r="PU166" s="68">
        <f t="shared" si="853"/>
        <v>5.4136874361593583E-2</v>
      </c>
      <c r="PV166" s="68">
        <f t="shared" si="992"/>
        <v>5.4227436116430661E-2</v>
      </c>
      <c r="PW166" s="68">
        <f t="shared" si="854"/>
        <v>0.18348623853211005</v>
      </c>
      <c r="PX166" s="68"/>
      <c r="PY166" s="15">
        <f t="shared" si="855"/>
        <v>1.0116959064327486</v>
      </c>
      <c r="QA166" s="13">
        <v>269.32</v>
      </c>
      <c r="QB166" s="68">
        <f t="shared" si="856"/>
        <v>4.2134307766881519E-3</v>
      </c>
      <c r="QC166" s="68">
        <f t="shared" si="993"/>
        <v>4.303992531525227E-3</v>
      </c>
      <c r="QD166" s="68">
        <f t="shared" si="857"/>
        <v>-0.20175464595868281</v>
      </c>
      <c r="QE166" s="68"/>
      <c r="QF166" s="15">
        <f t="shared" si="858"/>
        <v>0.4046104099301136</v>
      </c>
      <c r="QH166" s="13">
        <v>1.9379999999999999</v>
      </c>
      <c r="QI166" s="68">
        <f t="shared" si="859"/>
        <v>3.6363636363636272E-2</v>
      </c>
      <c r="QJ166" s="68">
        <f t="shared" si="994"/>
        <v>3.6454198118473349E-2</v>
      </c>
      <c r="QK166" s="68">
        <f t="shared" si="860"/>
        <v>-0.2278884462151394</v>
      </c>
      <c r="QL166" s="68"/>
      <c r="QM166" s="15">
        <f t="shared" si="861"/>
        <v>0.49076923076923068</v>
      </c>
      <c r="QO166" s="13">
        <v>15.7</v>
      </c>
      <c r="QP166" s="68">
        <f t="shared" si="862"/>
        <v>-8.6678301337987318E-2</v>
      </c>
      <c r="QQ166" s="68">
        <f t="shared" si="995"/>
        <v>-8.6587739583150247E-2</v>
      </c>
      <c r="QR166" s="68">
        <f t="shared" si="863"/>
        <v>-0.98086252712157773</v>
      </c>
      <c r="QS166" s="68"/>
      <c r="QT166" s="15">
        <f t="shared" si="864"/>
        <v>0.36759581881533088</v>
      </c>
      <c r="QV166" s="13">
        <v>2.97</v>
      </c>
      <c r="QW166" s="68">
        <f t="shared" si="865"/>
        <v>-4.3580288300368421E-3</v>
      </c>
      <c r="QX166" s="68">
        <f t="shared" si="996"/>
        <v>-4.267467075199767E-3</v>
      </c>
      <c r="QY166" s="68">
        <f t="shared" si="866"/>
        <v>-0.15864022662889507</v>
      </c>
      <c r="QZ166" s="68"/>
      <c r="RA166" s="15">
        <f t="shared" si="867"/>
        <v>0.21373109930527182</v>
      </c>
      <c r="RC166" s="13">
        <v>41.82</v>
      </c>
      <c r="RD166" s="68">
        <f t="shared" si="868"/>
        <v>4.7846889952160592E-4</v>
      </c>
      <c r="RE166" s="68">
        <f t="shared" si="997"/>
        <v>5.6903065435868062E-4</v>
      </c>
      <c r="RF166" s="68">
        <f t="shared" si="869"/>
        <v>-9.656513285806867E-2</v>
      </c>
      <c r="RG166" s="68"/>
      <c r="RH166" s="15">
        <f t="shared" si="870"/>
        <v>0.6896969696969697</v>
      </c>
      <c r="RJ166" s="13">
        <v>241.41</v>
      </c>
      <c r="RK166" s="68">
        <f t="shared" si="871"/>
        <v>1.0591091761553923E-2</v>
      </c>
      <c r="RL166" s="68">
        <f t="shared" si="872"/>
        <v>1.0681653516390997E-2</v>
      </c>
      <c r="RM166" s="68">
        <f t="shared" si="873"/>
        <v>0.11981630949067623</v>
      </c>
      <c r="RN166" s="68"/>
      <c r="RO166" s="15">
        <f t="shared" si="874"/>
        <v>0.22717568117120779</v>
      </c>
      <c r="RQ166" s="13">
        <v>17.100000000000001</v>
      </c>
      <c r="RR166" s="68">
        <f t="shared" si="875"/>
        <v>-2.6195899772209416E-2</v>
      </c>
      <c r="RS166" s="68">
        <f t="shared" si="876"/>
        <v>-2.6105338017372342E-2</v>
      </c>
      <c r="RT166" s="68">
        <f t="shared" si="877"/>
        <v>0.16803278688524595</v>
      </c>
      <c r="RU166" s="68"/>
      <c r="RV166" s="15">
        <f t="shared" si="878"/>
        <v>-0.1794625719769673</v>
      </c>
      <c r="RX166" s="13">
        <v>174.03</v>
      </c>
      <c r="RY166" s="68">
        <f t="shared" si="879"/>
        <v>-1.7723090816729618E-2</v>
      </c>
      <c r="RZ166" s="68">
        <f t="shared" si="880"/>
        <v>-1.7632529061892544E-2</v>
      </c>
      <c r="SA166" s="68">
        <f t="shared" si="881"/>
        <v>0.30790620772583793</v>
      </c>
      <c r="SB166" s="68"/>
      <c r="SC166" s="15">
        <f t="shared" si="882"/>
        <v>1.3010710035700122</v>
      </c>
      <c r="SE166" s="13">
        <v>16.63</v>
      </c>
      <c r="SF166" s="68">
        <f t="shared" si="883"/>
        <v>-1.2012012012011758E-3</v>
      </c>
      <c r="SG166" s="68">
        <f t="shared" si="884"/>
        <v>-1.1106394463641011E-3</v>
      </c>
      <c r="SH166" s="68">
        <f t="shared" si="885"/>
        <v>0.33039999999999992</v>
      </c>
      <c r="SI166" s="68"/>
      <c r="SJ166" s="15">
        <f t="shared" si="886"/>
        <v>8.9777195281782393E-2</v>
      </c>
      <c r="SL166" s="13">
        <v>1.27</v>
      </c>
      <c r="SM166" s="68">
        <f t="shared" si="887"/>
        <v>-0.12413793103448272</v>
      </c>
      <c r="SN166" s="68">
        <f t="shared" si="888"/>
        <v>-0.12404736927964564</v>
      </c>
      <c r="SO166" s="68">
        <f t="shared" si="889"/>
        <v>-0.10563380281690135</v>
      </c>
      <c r="SP166" s="68"/>
      <c r="SQ166" s="15">
        <f t="shared" si="890"/>
        <v>0.25742574257425743</v>
      </c>
      <c r="SS166" s="13">
        <v>16.559999999999999</v>
      </c>
      <c r="ST166" s="68">
        <f t="shared" si="891"/>
        <v>-2.645502645502662E-2</v>
      </c>
      <c r="SU166" s="68">
        <f t="shared" si="892"/>
        <v>-2.6364464700189546E-2</v>
      </c>
      <c r="SV166" s="68">
        <f t="shared" si="893"/>
        <v>2.6022304832713641E-2</v>
      </c>
      <c r="SW166" s="68"/>
      <c r="SX166" s="15">
        <f t="shared" si="894"/>
        <v>0.9714285714285712</v>
      </c>
      <c r="SZ166" s="13">
        <v>72.209999999999994</v>
      </c>
      <c r="TA166" s="68">
        <f t="shared" si="895"/>
        <v>-3.7584966013594658E-2</v>
      </c>
      <c r="TB166" s="68">
        <f t="shared" si="896"/>
        <v>-3.749440425875758E-2</v>
      </c>
      <c r="TC166" s="68">
        <f t="shared" si="897"/>
        <v>0.78870448352737177</v>
      </c>
      <c r="TD166" s="68"/>
      <c r="TE166" s="15">
        <f t="shared" si="898"/>
        <v>3.6288461538461534</v>
      </c>
      <c r="TG166" s="417">
        <v>0.25900000000000001</v>
      </c>
      <c r="TH166" s="68">
        <f t="shared" si="899"/>
        <v>5.8252427184466073E-3</v>
      </c>
      <c r="TI166" s="68">
        <f t="shared" si="900"/>
        <v>5.9158044732836824E-3</v>
      </c>
      <c r="TJ166" s="68">
        <f t="shared" si="901"/>
        <v>0.1772727272727273</v>
      </c>
      <c r="TK166" s="68"/>
      <c r="TL166" s="15">
        <f t="shared" si="902"/>
        <v>0.52802359882005889</v>
      </c>
      <c r="TN166" s="13">
        <v>87.11</v>
      </c>
      <c r="TO166" s="68">
        <f t="shared" si="903"/>
        <v>1.6808684486984915E-2</v>
      </c>
      <c r="TP166" s="68">
        <f t="shared" si="904"/>
        <v>1.6899246241821989E-2</v>
      </c>
      <c r="TQ166" s="68">
        <f t="shared" si="905"/>
        <v>0.26970476558343603</v>
      </c>
      <c r="TR166" s="68"/>
      <c r="TS166" s="15">
        <f t="shared" si="906"/>
        <v>1.9280672268907564</v>
      </c>
      <c r="TU166" s="417">
        <v>3.44</v>
      </c>
      <c r="TV166" s="68">
        <f t="shared" si="907"/>
        <v>-2.898550724637748E-3</v>
      </c>
      <c r="TW166" s="68">
        <f t="shared" si="908"/>
        <v>-2.8079889698006733E-3</v>
      </c>
      <c r="TX166" s="68">
        <f t="shared" si="909"/>
        <v>-0.21995464852607713</v>
      </c>
      <c r="TY166" s="68"/>
      <c r="TZ166" s="15">
        <f t="shared" si="910"/>
        <v>1.0116959064327486</v>
      </c>
      <c r="UB166" s="13"/>
      <c r="UC166" s="68">
        <f t="shared" si="911"/>
        <v>0</v>
      </c>
      <c r="UD166" s="68">
        <f t="shared" si="912"/>
        <v>9.0561754837074671E-5</v>
      </c>
      <c r="UE166" s="68">
        <f t="shared" si="913"/>
        <v>0</v>
      </c>
      <c r="UF166" s="68"/>
      <c r="UG166" s="15">
        <f t="shared" si="914"/>
        <v>0</v>
      </c>
      <c r="UI166" s="417"/>
      <c r="UJ166" s="68">
        <f t="shared" si="915"/>
        <v>0</v>
      </c>
      <c r="UK166" s="68">
        <f t="shared" si="916"/>
        <v>9.0561754837074671E-5</v>
      </c>
      <c r="UL166" s="68">
        <f t="shared" si="917"/>
        <v>0</v>
      </c>
      <c r="UM166" s="68"/>
      <c r="UN166" s="15">
        <f t="shared" si="918"/>
        <v>0</v>
      </c>
      <c r="UP166" s="417"/>
      <c r="UQ166" s="68">
        <f t="shared" si="919"/>
        <v>0</v>
      </c>
      <c r="UR166" s="68">
        <f t="shared" si="920"/>
        <v>9.0561754837074671E-5</v>
      </c>
      <c r="US166" s="68">
        <f t="shared" si="921"/>
        <v>0</v>
      </c>
      <c r="UT166" s="68"/>
      <c r="UU166" s="15">
        <f t="shared" si="922"/>
        <v>0</v>
      </c>
      <c r="UW166" s="417"/>
      <c r="UX166" s="68">
        <f t="shared" si="923"/>
        <v>0</v>
      </c>
      <c r="UY166" s="68">
        <f t="shared" si="924"/>
        <v>9.0561754837074671E-5</v>
      </c>
      <c r="UZ166" s="68">
        <f t="shared" si="925"/>
        <v>0</v>
      </c>
      <c r="VA166" s="68"/>
      <c r="VB166" s="15">
        <f t="shared" si="926"/>
        <v>0</v>
      </c>
      <c r="VD166" s="417"/>
      <c r="VE166" s="68">
        <f t="shared" si="927"/>
        <v>0</v>
      </c>
      <c r="VF166" s="68">
        <f t="shared" si="928"/>
        <v>9.0561754837074671E-5</v>
      </c>
      <c r="VG166" s="68">
        <f t="shared" si="929"/>
        <v>0</v>
      </c>
      <c r="VH166" s="68"/>
      <c r="VI166" s="15">
        <f t="shared" si="930"/>
        <v>0</v>
      </c>
      <c r="VM166" s="21">
        <f t="shared" si="931"/>
        <v>-3.3848861773773786E-3</v>
      </c>
      <c r="VN166" s="49"/>
      <c r="VO166" s="21">
        <f t="shared" si="932"/>
        <v>1.1955498341284632</v>
      </c>
      <c r="VP166" s="14"/>
      <c r="VQ166" s="21">
        <f t="shared" si="933"/>
        <v>0.6512002754722982</v>
      </c>
    </row>
    <row r="167" spans="1:589" ht="15.75" customHeight="1" x14ac:dyDescent="0.2">
      <c r="A167" s="127">
        <v>45888</v>
      </c>
      <c r="B167" s="4">
        <f t="shared" si="666"/>
        <v>45888</v>
      </c>
      <c r="C167" s="13">
        <v>44922.27</v>
      </c>
      <c r="D167" s="138">
        <f t="shared" si="667"/>
        <v>10.44999999999709</v>
      </c>
      <c r="E167" s="68">
        <f t="shared" si="668"/>
        <v>2.3267816801895557E-4</v>
      </c>
      <c r="F167" s="15">
        <f t="shared" si="669"/>
        <v>5.5895959545150802E-2</v>
      </c>
      <c r="G167" s="13">
        <v>6411.37</v>
      </c>
      <c r="H167" s="138">
        <f t="shared" si="670"/>
        <v>-37.779999999999745</v>
      </c>
      <c r="I167" s="68">
        <f t="shared" si="671"/>
        <v>-5.8581363435491109E-3</v>
      </c>
      <c r="J167" s="15">
        <f t="shared" si="672"/>
        <v>9.0066869218226875E-2</v>
      </c>
      <c r="K167" s="13">
        <v>21314.95</v>
      </c>
      <c r="L167" s="138">
        <f t="shared" si="673"/>
        <v>-314.81999999999971</v>
      </c>
      <c r="M167" s="68">
        <f t="shared" si="674"/>
        <v>-1.4554939789003752E-2</v>
      </c>
      <c r="N167" s="15">
        <f t="shared" si="675"/>
        <v>0.10378446454029068</v>
      </c>
      <c r="O167" s="13">
        <v>2276.61</v>
      </c>
      <c r="P167" s="138">
        <f t="shared" si="676"/>
        <v>-17.859999999999673</v>
      </c>
      <c r="Q167" s="68">
        <f t="shared" si="677"/>
        <v>-7.7839326729047115E-3</v>
      </c>
      <c r="R167" s="15">
        <f t="shared" si="678"/>
        <v>2.0828102019586164E-2</v>
      </c>
      <c r="S167" s="18">
        <f t="shared" si="679"/>
        <v>-4.1342619118465568E-3</v>
      </c>
      <c r="T167" s="121">
        <f t="shared" si="680"/>
        <v>271.64884145717849</v>
      </c>
      <c r="U167" s="121">
        <f t="shared" si="681"/>
        <v>271.64884145717849</v>
      </c>
      <c r="V167" s="134">
        <f t="shared" si="682"/>
        <v>-3.0345913454439917E-3</v>
      </c>
      <c r="W167" s="21">
        <f t="shared" si="934"/>
        <v>4.9974210555337399E-2</v>
      </c>
      <c r="X167" s="18">
        <f t="shared" si="683"/>
        <v>-6.9910826593596554E-3</v>
      </c>
      <c r="Y167" s="353">
        <v>144551.31</v>
      </c>
      <c r="Z167" s="15">
        <v>1.9999999999999999E-6</v>
      </c>
      <c r="AA167" s="21">
        <f t="shared" si="684"/>
        <v>3.0365913454439915E-3</v>
      </c>
      <c r="AC167" s="13">
        <v>248.28</v>
      </c>
      <c r="AD167" s="68">
        <f t="shared" si="685"/>
        <v>-1.873369694095332E-2</v>
      </c>
      <c r="AE167" s="68">
        <f t="shared" si="935"/>
        <v>-1.5699105595509327E-2</v>
      </c>
      <c r="AF167" s="68">
        <f t="shared" si="686"/>
        <v>0.50682769921709037</v>
      </c>
      <c r="AG167" s="68"/>
      <c r="AH167" s="15">
        <f t="shared" si="687"/>
        <v>9.2926002553154086E-2</v>
      </c>
      <c r="AJ167" s="13">
        <v>23.95</v>
      </c>
      <c r="AK167" s="68">
        <f t="shared" si="688"/>
        <v>-1.196369636963693E-2</v>
      </c>
      <c r="AL167" s="68">
        <f t="shared" si="936"/>
        <v>-8.929105024192939E-3</v>
      </c>
      <c r="AM167" s="68">
        <f t="shared" si="689"/>
        <v>0.28763440860215039</v>
      </c>
      <c r="AN167" s="68"/>
      <c r="AO167" s="15">
        <f t="shared" si="690"/>
        <v>0.13884926295767941</v>
      </c>
      <c r="AQ167" s="13">
        <v>23.47</v>
      </c>
      <c r="AR167" s="68">
        <f t="shared" si="691"/>
        <v>-1.6345347862531459E-2</v>
      </c>
      <c r="AS167" s="68">
        <f t="shared" si="937"/>
        <v>-1.3310756517087467E-2</v>
      </c>
      <c r="AT167" s="68">
        <f t="shared" si="692"/>
        <v>0.35900405327156915</v>
      </c>
      <c r="AU167" s="68"/>
      <c r="AV167" s="15">
        <f t="shared" si="693"/>
        <v>9.3153237074988363E-2</v>
      </c>
      <c r="AX167" s="13">
        <v>222.97</v>
      </c>
      <c r="AY167" s="68">
        <f t="shared" si="694"/>
        <v>-5.7965844740714822E-3</v>
      </c>
      <c r="AZ167" s="68">
        <f t="shared" si="938"/>
        <v>-2.7619931286274905E-3</v>
      </c>
      <c r="BA167" s="68">
        <f t="shared" si="695"/>
        <v>0.66271439224459361</v>
      </c>
      <c r="BB167" s="68"/>
      <c r="BC167" s="15">
        <f t="shared" si="696"/>
        <v>9.1973162250844814E-2</v>
      </c>
      <c r="BE167" s="13">
        <v>81.47</v>
      </c>
      <c r="BF167" s="68">
        <f t="shared" si="697"/>
        <v>1.7213820238534436E-3</v>
      </c>
      <c r="BG167" s="68">
        <f t="shared" si="939"/>
        <v>4.7559733692974348E-3</v>
      </c>
      <c r="BH167" s="68"/>
      <c r="BI167" s="68"/>
      <c r="BJ167" s="15">
        <f t="shared" si="698"/>
        <v>0.10587756210126234</v>
      </c>
      <c r="BL167" s="13">
        <v>75.010000000000005</v>
      </c>
      <c r="BM167" s="68">
        <f t="shared" si="699"/>
        <v>-1.0552697533306914E-2</v>
      </c>
      <c r="BN167" s="68">
        <f t="shared" si="940"/>
        <v>-7.5181061878629224E-3</v>
      </c>
      <c r="BO167" s="68">
        <f t="shared" si="700"/>
        <v>0.26321993937352645</v>
      </c>
      <c r="BP167" s="68"/>
      <c r="BQ167" s="15">
        <f t="shared" si="701"/>
        <v>0.13017929787554619</v>
      </c>
      <c r="BS167" s="13">
        <v>44.08</v>
      </c>
      <c r="BT167" s="68">
        <f t="shared" si="702"/>
        <v>-1.2765957446808517E-2</v>
      </c>
      <c r="BU167" s="68">
        <f t="shared" si="941"/>
        <v>-9.7313661013645261E-3</v>
      </c>
      <c r="BV167" s="68">
        <f t="shared" si="703"/>
        <v>0.18303811057434247</v>
      </c>
      <c r="BW167" s="68"/>
      <c r="BX167" s="15">
        <f t="shared" si="704"/>
        <v>0.15241830065359474</v>
      </c>
      <c r="BZ167" s="13"/>
      <c r="CA167" s="68">
        <f t="shared" si="705"/>
        <v>0</v>
      </c>
      <c r="CB167" s="68">
        <f t="shared" si="942"/>
        <v>0</v>
      </c>
      <c r="CC167" s="68">
        <f t="shared" si="706"/>
        <v>0</v>
      </c>
      <c r="CD167" s="68"/>
      <c r="CE167" s="15">
        <f t="shared" si="707"/>
        <v>0</v>
      </c>
      <c r="CG167" s="13">
        <v>29.68</v>
      </c>
      <c r="CH167" s="68">
        <f t="shared" si="708"/>
        <v>-8.6840347361389972E-3</v>
      </c>
      <c r="CI167" s="68">
        <f t="shared" si="943"/>
        <v>-5.6494433906950055E-3</v>
      </c>
      <c r="CJ167" s="68">
        <f t="shared" si="709"/>
        <v>-1.8193847171683781E-2</v>
      </c>
      <c r="CK167" s="68"/>
      <c r="CL167" s="15">
        <f t="shared" si="710"/>
        <v>-0.13620488940628636</v>
      </c>
      <c r="CN167" s="13">
        <v>33.549999999999997</v>
      </c>
      <c r="CO167" s="68">
        <f t="shared" si="711"/>
        <v>-1.6129032258064641E-2</v>
      </c>
      <c r="CP167" s="68">
        <f t="shared" si="944"/>
        <v>-1.3094440912620648E-2</v>
      </c>
      <c r="CQ167" s="68">
        <f t="shared" si="712"/>
        <v>7.0516911295468956E-2</v>
      </c>
      <c r="CR167" s="68"/>
      <c r="CS167" s="15">
        <f t="shared" si="713"/>
        <v>2.3902001792649626E-3</v>
      </c>
      <c r="CU167" s="13">
        <v>38.53</v>
      </c>
      <c r="CV167" s="68">
        <f t="shared" si="714"/>
        <v>-6.9587628865978362E-3</v>
      </c>
      <c r="CW167" s="68">
        <f t="shared" si="945"/>
        <v>-3.9241715411538446E-3</v>
      </c>
      <c r="CX167" s="68">
        <f t="shared" si="715"/>
        <v>0.19844479004665638</v>
      </c>
      <c r="CY167" s="68"/>
      <c r="CZ167" s="15">
        <f t="shared" si="716"/>
        <v>3.3530042918454933E-2</v>
      </c>
      <c r="DB167" s="13">
        <v>20.98</v>
      </c>
      <c r="DC167" s="68">
        <f t="shared" si="717"/>
        <v>-4.7641734159113919E-4</v>
      </c>
      <c r="DD167" s="68">
        <f t="shared" si="946"/>
        <v>2.5581740038528524E-3</v>
      </c>
      <c r="DE167" s="68">
        <f t="shared" si="718"/>
        <v>-4.0695016003658005E-2</v>
      </c>
      <c r="DF167" s="68"/>
      <c r="DG167" s="15">
        <f t="shared" si="719"/>
        <v>3.0451866404715179E-2</v>
      </c>
      <c r="DI167" s="13">
        <v>50.7</v>
      </c>
      <c r="DJ167" s="68">
        <f t="shared" si="720"/>
        <v>-5.2972336668627822E-3</v>
      </c>
      <c r="DK167" s="68">
        <f t="shared" si="947"/>
        <v>-2.2626423214187905E-3</v>
      </c>
      <c r="DL167" s="68">
        <f t="shared" si="721"/>
        <v>0.14835787089467734</v>
      </c>
      <c r="DM167" s="68"/>
      <c r="DN167" s="15">
        <f t="shared" si="722"/>
        <v>0.20256166982922216</v>
      </c>
      <c r="DP167" s="13">
        <v>44.32</v>
      </c>
      <c r="DQ167" s="68">
        <f t="shared" si="723"/>
        <v>-7.1684587813620132E-3</v>
      </c>
      <c r="DR167" s="68">
        <f t="shared" si="948"/>
        <v>-4.1338674359180216E-3</v>
      </c>
      <c r="DS167" s="68"/>
      <c r="DT167" s="68"/>
      <c r="DU167" s="15">
        <f t="shared" si="724"/>
        <v>0.16386554621848745</v>
      </c>
      <c r="DV167" s="18"/>
      <c r="DW167" s="13">
        <v>37.369999999999997</v>
      </c>
      <c r="DX167" s="68">
        <f t="shared" si="725"/>
        <v>-2.7076282218172331E-2</v>
      </c>
      <c r="DY167" s="68">
        <f t="shared" si="949"/>
        <v>-2.4041690872728338E-2</v>
      </c>
      <c r="DZ167" s="68">
        <f t="shared" si="726"/>
        <v>0.99413020277481323</v>
      </c>
      <c r="EA167" s="68"/>
      <c r="EB167" s="15">
        <f t="shared" si="727"/>
        <v>0.11652225873916937</v>
      </c>
      <c r="ED167" s="13">
        <v>40</v>
      </c>
      <c r="EE167" s="68">
        <f t="shared" si="728"/>
        <v>-1.8645731108930277E-2</v>
      </c>
      <c r="EF167" s="68">
        <f t="shared" si="950"/>
        <v>-1.5611139763486284E-2</v>
      </c>
      <c r="EG167" s="68">
        <f t="shared" si="729"/>
        <v>0.9020446980504041</v>
      </c>
      <c r="EH167" s="68"/>
      <c r="EI167" s="15">
        <f t="shared" si="730"/>
        <v>8.4598698481561749E-2</v>
      </c>
      <c r="EK167" s="13">
        <v>131.97999999999999</v>
      </c>
      <c r="EL167" s="68">
        <f t="shared" si="731"/>
        <v>-1.8152060705252181E-2</v>
      </c>
      <c r="EM167" s="68">
        <f t="shared" si="951"/>
        <v>-1.5117469359808188E-2</v>
      </c>
      <c r="EN167" s="68">
        <f t="shared" si="732"/>
        <v>1.0449333746513787</v>
      </c>
      <c r="EO167" s="68"/>
      <c r="EP167" s="15">
        <f t="shared" si="733"/>
        <v>0.18580413297394424</v>
      </c>
      <c r="ER167" s="13">
        <v>40.869999999999997</v>
      </c>
      <c r="ES167" s="68">
        <f t="shared" si="734"/>
        <v>1.0633036597428282E-2</v>
      </c>
      <c r="ET167" s="68">
        <f t="shared" si="952"/>
        <v>1.3667627942872275E-2</v>
      </c>
      <c r="EU167" s="68">
        <f t="shared" si="735"/>
        <v>0.17072472071039821</v>
      </c>
      <c r="EV167" s="68"/>
      <c r="EW167" s="15">
        <f t="shared" si="736"/>
        <v>5.0912831061969574E-2</v>
      </c>
      <c r="EY167" s="13">
        <v>40.659999999999997</v>
      </c>
      <c r="EZ167" s="68">
        <f t="shared" si="737"/>
        <v>-2.8434886499402744E-2</v>
      </c>
      <c r="FA167" s="68">
        <f t="shared" si="953"/>
        <v>-2.5400295153958752E-2</v>
      </c>
      <c r="FB167" s="68"/>
      <c r="FC167" s="68"/>
      <c r="FD167" s="15">
        <f t="shared" si="738"/>
        <v>0.65419039869812856</v>
      </c>
      <c r="FF167" s="13">
        <v>57.56</v>
      </c>
      <c r="FG167" s="68">
        <f t="shared" si="739"/>
        <v>-1.3879250520471599E-3</v>
      </c>
      <c r="FH167" s="68">
        <f t="shared" si="954"/>
        <v>1.6466662933968318E-3</v>
      </c>
      <c r="FI167" s="68">
        <f t="shared" si="740"/>
        <v>-2.5727826675693909E-2</v>
      </c>
      <c r="FJ167" s="68"/>
      <c r="FK167" s="15">
        <f t="shared" si="741"/>
        <v>1.3558725127663377E-2</v>
      </c>
      <c r="FM167" s="13">
        <v>248.28</v>
      </c>
      <c r="FN167" s="68">
        <f t="shared" si="742"/>
        <v>0.23295426329641949</v>
      </c>
      <c r="FO167" s="68">
        <f t="shared" si="955"/>
        <v>0.23598885464186348</v>
      </c>
      <c r="FP167" s="68">
        <f t="shared" si="743"/>
        <v>1.1351909184726523</v>
      </c>
      <c r="FQ167" s="68"/>
      <c r="FR167" s="15">
        <f t="shared" si="744"/>
        <v>0.36672905427722119</v>
      </c>
      <c r="FT167" s="13">
        <v>92.52</v>
      </c>
      <c r="FU167" s="68">
        <f t="shared" si="745"/>
        <v>1.4473684210526241E-2</v>
      </c>
      <c r="FV167" s="68">
        <f t="shared" si="956"/>
        <v>1.7508275555970232E-2</v>
      </c>
      <c r="FW167" s="68">
        <f t="shared" si="746"/>
        <v>5.1005339088946888E-2</v>
      </c>
      <c r="FX167" s="68"/>
      <c r="FY167" s="15">
        <f t="shared" si="747"/>
        <v>2.5948103792415047E-2</v>
      </c>
      <c r="GA167" s="13">
        <v>18.600000000000001</v>
      </c>
      <c r="GB167" s="68">
        <f t="shared" si="748"/>
        <v>1.0764262648010295E-3</v>
      </c>
      <c r="GC167" s="68">
        <f t="shared" si="957"/>
        <v>4.111017610245021E-3</v>
      </c>
      <c r="GD167" s="68"/>
      <c r="GE167" s="68"/>
      <c r="GF167" s="15">
        <f t="shared" si="749"/>
        <v>6.7125645438898554E-2</v>
      </c>
      <c r="GG167" s="18"/>
      <c r="GH167" s="13">
        <v>20.18</v>
      </c>
      <c r="GI167" s="68">
        <f t="shared" si="750"/>
        <v>-9.8135426889106626E-3</v>
      </c>
      <c r="GJ167" s="68">
        <f t="shared" si="958"/>
        <v>-6.778951343466671E-3</v>
      </c>
      <c r="GK167" s="68">
        <f t="shared" si="751"/>
        <v>4.9947970863683709E-2</v>
      </c>
      <c r="GL167" s="68"/>
      <c r="GM167" s="15">
        <f t="shared" si="752"/>
        <v>6.7724867724867785E-2</v>
      </c>
      <c r="GO167" s="13">
        <v>26.25</v>
      </c>
      <c r="GP167" s="68">
        <f t="shared" si="753"/>
        <v>-5.3050397877984299E-3</v>
      </c>
      <c r="GQ167" s="68">
        <f t="shared" si="959"/>
        <v>-2.2704484423544382E-3</v>
      </c>
      <c r="GR167" s="68"/>
      <c r="GS167" s="68"/>
      <c r="GT167" s="15">
        <f t="shared" si="754"/>
        <v>-3.669724770642202E-2</v>
      </c>
      <c r="GV167" s="13">
        <v>16.440000000000001</v>
      </c>
      <c r="GW167" s="68">
        <f t="shared" si="755"/>
        <v>-7.2463768115940486E-3</v>
      </c>
      <c r="GX167" s="68">
        <f t="shared" si="960"/>
        <v>-4.2117854661500569E-3</v>
      </c>
      <c r="GY167" s="68">
        <f t="shared" si="756"/>
        <v>0.38734177215189891</v>
      </c>
      <c r="GZ167" s="68"/>
      <c r="HA167" s="15">
        <f t="shared" si="757"/>
        <v>0.19825072886297379</v>
      </c>
      <c r="HD167" s="13">
        <v>329.31</v>
      </c>
      <c r="HE167" s="68">
        <f t="shared" si="758"/>
        <v>-1.7454350161117144E-2</v>
      </c>
      <c r="HF167" s="68">
        <f t="shared" si="961"/>
        <v>-1.4419758815673152E-2</v>
      </c>
      <c r="HG167" s="68">
        <f t="shared" si="759"/>
        <v>0.84995224987360274</v>
      </c>
      <c r="HH167" s="68"/>
      <c r="HI167" s="15">
        <f t="shared" si="760"/>
        <v>-0.18455328843106175</v>
      </c>
      <c r="HK167" s="13">
        <v>64.02</v>
      </c>
      <c r="HL167" s="68">
        <f t="shared" si="761"/>
        <v>-6.8664533022985155E-2</v>
      </c>
      <c r="HM167" s="68">
        <f t="shared" si="962"/>
        <v>-6.5629941677541159E-2</v>
      </c>
      <c r="HN167" s="68">
        <f t="shared" si="762"/>
        <v>24.814516129032256</v>
      </c>
      <c r="HO167" s="68"/>
      <c r="HP167" s="15">
        <f t="shared" si="763"/>
        <v>1.4268385140257771</v>
      </c>
      <c r="HR167" s="13">
        <v>107.42</v>
      </c>
      <c r="HS167" s="68">
        <f t="shared" si="764"/>
        <v>6.7478912839737471E-3</v>
      </c>
      <c r="HT167" s="68">
        <f t="shared" si="963"/>
        <v>9.7824826294177387E-3</v>
      </c>
      <c r="HU167" s="68">
        <f t="shared" si="765"/>
        <v>1.9510989010989015</v>
      </c>
      <c r="HV167" s="68"/>
      <c r="HW167" s="15">
        <f t="shared" si="766"/>
        <v>-1.3944408292274005E-3</v>
      </c>
      <c r="HY167" s="13">
        <v>175.64</v>
      </c>
      <c r="HZ167" s="68">
        <f t="shared" si="767"/>
        <v>-3.4998077028734711E-2</v>
      </c>
      <c r="IA167" s="68">
        <f t="shared" si="964"/>
        <v>-3.1963485683290722E-2</v>
      </c>
      <c r="IB167" s="68">
        <f t="shared" si="768"/>
        <v>0.65854579792256829</v>
      </c>
      <c r="IC167" s="68"/>
      <c r="ID167" s="15">
        <f t="shared" si="769"/>
        <v>0.30791570481793135</v>
      </c>
      <c r="IF167" s="13">
        <v>294.91000000000003</v>
      </c>
      <c r="IG167" s="68">
        <f t="shared" si="770"/>
        <v>-3.5485347985347873E-2</v>
      </c>
      <c r="IH167" s="68">
        <f t="shared" si="965"/>
        <v>-3.2450756639903884E-2</v>
      </c>
      <c r="II167" s="68">
        <f t="shared" si="771"/>
        <v>0.68520000000000014</v>
      </c>
      <c r="IJ167" s="68"/>
      <c r="IK167" s="15">
        <f t="shared" si="772"/>
        <v>0.27204106280193247</v>
      </c>
      <c r="IM167" s="13">
        <v>265.27999999999997</v>
      </c>
      <c r="IN167" s="68">
        <f t="shared" si="773"/>
        <v>-9.0029511748665435E-3</v>
      </c>
      <c r="IO167" s="68">
        <f t="shared" si="966"/>
        <v>-5.9683598294225518E-3</v>
      </c>
      <c r="IP167" s="68">
        <f t="shared" si="774"/>
        <v>4.1802382347197806</v>
      </c>
      <c r="IQ167" s="68"/>
      <c r="IR167" s="15">
        <f t="shared" si="775"/>
        <v>0.41475121326862557</v>
      </c>
      <c r="IT167" s="13">
        <v>73.8</v>
      </c>
      <c r="IU167" s="68">
        <f t="shared" si="776"/>
        <v>-3.9687703318152211E-2</v>
      </c>
      <c r="IV167" s="68">
        <f t="shared" si="967"/>
        <v>-3.6653111972708222E-2</v>
      </c>
      <c r="IW167" s="68">
        <f t="shared" si="777"/>
        <v>3.043835616438356</v>
      </c>
      <c r="IX167" s="68"/>
      <c r="IY167" s="15">
        <f t="shared" si="778"/>
        <v>0.43607705779334494</v>
      </c>
      <c r="JA167" s="13">
        <v>751.48</v>
      </c>
      <c r="JB167" s="68">
        <f t="shared" si="779"/>
        <v>-2.0707090451802895E-2</v>
      </c>
      <c r="JC167" s="68">
        <f t="shared" si="968"/>
        <v>-1.7672499106358902E-2</v>
      </c>
      <c r="JD167" s="68">
        <f t="shared" si="780"/>
        <v>0.51998381877022659</v>
      </c>
      <c r="JE167" s="68"/>
      <c r="JF167" s="15">
        <f t="shared" si="781"/>
        <v>0.28346228074669949</v>
      </c>
      <c r="JH167" s="13">
        <v>509.77</v>
      </c>
      <c r="JI167" s="68">
        <f t="shared" si="782"/>
        <v>-1.4175207890156721E-2</v>
      </c>
      <c r="JJ167" s="68">
        <f t="shared" si="969"/>
        <v>-1.1140616544712729E-2</v>
      </c>
      <c r="JK167" s="68">
        <f t="shared" si="783"/>
        <v>0.25346086699943443</v>
      </c>
      <c r="JL167" s="68"/>
      <c r="JM167" s="15">
        <f t="shared" si="784"/>
        <v>0.20941874258600232</v>
      </c>
      <c r="JO167" s="13">
        <v>23.67</v>
      </c>
      <c r="JP167" s="68">
        <f t="shared" si="785"/>
        <v>-0.11876396128071473</v>
      </c>
      <c r="JQ167" s="68">
        <f t="shared" si="970"/>
        <v>-0.11572936993527073</v>
      </c>
      <c r="JR167" s="68">
        <f t="shared" si="786"/>
        <v>-0.20128226758899948</v>
      </c>
      <c r="JS167" s="68"/>
      <c r="JT167" s="15">
        <f t="shared" si="787"/>
        <v>1.3228655544651622</v>
      </c>
      <c r="JV167" s="13">
        <v>1.93</v>
      </c>
      <c r="JW167" s="68">
        <f t="shared" si="788"/>
        <v>-6.310679611650491E-2</v>
      </c>
      <c r="JX167" s="68">
        <f t="shared" si="971"/>
        <v>-6.0072204771060921E-2</v>
      </c>
      <c r="JY167" s="68">
        <f t="shared" si="789"/>
        <v>-0.23715415019762842</v>
      </c>
      <c r="JZ167" s="68"/>
      <c r="KA167" s="15">
        <f t="shared" si="790"/>
        <v>7.222222222222216E-2</v>
      </c>
      <c r="KC167" s="13">
        <v>20.239999999999998</v>
      </c>
      <c r="KD167" s="68">
        <f t="shared" si="791"/>
        <v>-8.3292503674670115E-3</v>
      </c>
      <c r="KE167" s="68">
        <f t="shared" si="972"/>
        <v>-5.2946590220230199E-3</v>
      </c>
      <c r="KF167" s="68">
        <f t="shared" si="792"/>
        <v>3.9014373716632342E-2</v>
      </c>
      <c r="KG167" s="68"/>
      <c r="KH167" s="15">
        <f t="shared" si="793"/>
        <v>-8.7466185752930622E-2</v>
      </c>
      <c r="KI167" s="18"/>
      <c r="KJ167" s="13">
        <v>106.3</v>
      </c>
      <c r="KK167" s="68">
        <f t="shared" si="794"/>
        <v>-0.10476671719723765</v>
      </c>
      <c r="KL167" s="68">
        <f t="shared" si="973"/>
        <v>-0.10173212585179366</v>
      </c>
      <c r="KM167" s="68">
        <f t="shared" si="795"/>
        <v>4.0379146919431275</v>
      </c>
      <c r="KN167" s="68"/>
      <c r="KO167" s="15">
        <f t="shared" si="796"/>
        <v>0.58160987948221998</v>
      </c>
      <c r="KQ167" s="13">
        <v>1.8480000000000001</v>
      </c>
      <c r="KR167" s="68">
        <f t="shared" si="797"/>
        <v>-2.1704605611434582E-2</v>
      </c>
      <c r="KS167" s="68">
        <f t="shared" si="974"/>
        <v>-1.8670014265990589E-2</v>
      </c>
      <c r="KT167" s="68">
        <f t="shared" si="798"/>
        <v>-0.29465648854961829</v>
      </c>
      <c r="KU167" s="68"/>
      <c r="KV167" s="15">
        <f t="shared" si="799"/>
        <v>0.82970297029702977</v>
      </c>
      <c r="KW167" s="18"/>
      <c r="KX167" s="13">
        <v>46.8</v>
      </c>
      <c r="KY167" s="68">
        <f t="shared" si="800"/>
        <v>-8.4148727984344501E-2</v>
      </c>
      <c r="KZ167" s="68">
        <f t="shared" si="975"/>
        <v>-8.1114136638900505E-2</v>
      </c>
      <c r="LA167" s="68">
        <f t="shared" si="801"/>
        <v>-0.34936744056721825</v>
      </c>
      <c r="LB167" s="68"/>
      <c r="LC167" s="15">
        <f t="shared" si="802"/>
        <v>0.97385069590889906</v>
      </c>
      <c r="LD167" s="18"/>
      <c r="LE167" s="13">
        <v>50.54</v>
      </c>
      <c r="LF167" s="68">
        <f t="shared" si="803"/>
        <v>7.9207920792077522E-4</v>
      </c>
      <c r="LG167" s="68">
        <f t="shared" si="976"/>
        <v>3.8266705533647671E-3</v>
      </c>
      <c r="LH167" s="68">
        <f t="shared" si="804"/>
        <v>0.41054981858777567</v>
      </c>
      <c r="LI167" s="68"/>
      <c r="LJ167" s="15">
        <f t="shared" si="805"/>
        <v>9.6074604207330286E-2</v>
      </c>
      <c r="LL167" s="13">
        <v>130.22999999999999</v>
      </c>
      <c r="LM167" s="68">
        <f t="shared" si="806"/>
        <v>-2.4567448131226136E-2</v>
      </c>
      <c r="LN167" s="68">
        <f t="shared" si="977"/>
        <v>-2.1532856785782144E-2</v>
      </c>
      <c r="LO167" s="68">
        <f t="shared" si="807"/>
        <v>0.48834285714285702</v>
      </c>
      <c r="LP167" s="68"/>
      <c r="LQ167" s="15">
        <f t="shared" si="808"/>
        <v>0.66513233601841193</v>
      </c>
      <c r="LS167" s="13">
        <v>18.7</v>
      </c>
      <c r="LT167" s="68">
        <f t="shared" si="809"/>
        <v>-3.5087719298245598E-2</v>
      </c>
      <c r="LU167" s="68">
        <f t="shared" si="978"/>
        <v>-3.2053127952801609E-2</v>
      </c>
      <c r="LV167" s="68"/>
      <c r="LW167" s="68"/>
      <c r="LX167" s="15">
        <f t="shared" si="810"/>
        <v>1.0216216216216216</v>
      </c>
      <c r="LZ167" s="13">
        <v>13.56</v>
      </c>
      <c r="MA167" s="68">
        <f t="shared" si="811"/>
        <v>-1.5965166908563054E-2</v>
      </c>
      <c r="MB167" s="68">
        <f t="shared" si="979"/>
        <v>-1.2930575563119062E-2</v>
      </c>
      <c r="MC167" s="68">
        <f t="shared" si="812"/>
        <v>-0.39056179775280897</v>
      </c>
      <c r="MD167" s="68"/>
      <c r="ME167" s="15">
        <f t="shared" si="813"/>
        <v>5.9347181008902131E-3</v>
      </c>
      <c r="MG167" s="13">
        <v>65.41</v>
      </c>
      <c r="MH167" s="68">
        <f t="shared" si="814"/>
        <v>-5.1891578489636159E-2</v>
      </c>
      <c r="MI167" s="68">
        <f t="shared" si="980"/>
        <v>-4.885698714419217E-2</v>
      </c>
      <c r="MJ167" s="68">
        <f t="shared" si="815"/>
        <v>7.8153638814016162</v>
      </c>
      <c r="MK167" s="68"/>
      <c r="ML167" s="15">
        <f t="shared" si="816"/>
        <v>2.0810174281676868</v>
      </c>
      <c r="MN167" s="13">
        <v>165.76</v>
      </c>
      <c r="MO167" s="68">
        <f t="shared" si="817"/>
        <v>-3.0303030303030342E-2</v>
      </c>
      <c r="MP167" s="68">
        <f t="shared" si="981"/>
        <v>-2.726843895758635E-2</v>
      </c>
      <c r="MQ167" s="68">
        <f t="shared" si="818"/>
        <v>0.31660047656870521</v>
      </c>
      <c r="MR167" s="68"/>
      <c r="MS167" s="15">
        <f t="shared" si="819"/>
        <v>0.48810485680940829</v>
      </c>
      <c r="MU167" s="13">
        <v>16.350000000000001</v>
      </c>
      <c r="MV167" s="68">
        <f t="shared" si="820"/>
        <v>-6.9436539556061397E-2</v>
      </c>
      <c r="MW167" s="68">
        <f t="shared" si="982"/>
        <v>-6.6401948210617401E-2</v>
      </c>
      <c r="MX167" s="68">
        <f t="shared" si="821"/>
        <v>-0.21657882127455674</v>
      </c>
      <c r="MY167" s="68"/>
      <c r="MZ167" s="15">
        <f t="shared" si="822"/>
        <v>0.53233364573570774</v>
      </c>
      <c r="NB167" s="13">
        <v>265.93</v>
      </c>
      <c r="NC167" s="68">
        <f t="shared" si="823"/>
        <v>-9.3872229465449125E-3</v>
      </c>
      <c r="ND167" s="68">
        <f t="shared" si="983"/>
        <v>-6.3526316011009209E-3</v>
      </c>
      <c r="NE167" s="68">
        <f t="shared" si="824"/>
        <v>0.96301764228242426</v>
      </c>
      <c r="NF167" s="68"/>
      <c r="NG167" s="15">
        <f t="shared" si="825"/>
        <v>0.59440014389351892</v>
      </c>
      <c r="NI167" s="13">
        <v>7.44</v>
      </c>
      <c r="NJ167" s="68">
        <f t="shared" si="826"/>
        <v>-3.9999999999999952E-2</v>
      </c>
      <c r="NK167" s="68">
        <f t="shared" si="984"/>
        <v>-3.6965408654555963E-2</v>
      </c>
      <c r="NL167" s="68">
        <f t="shared" si="827"/>
        <v>-0.94092894005557759</v>
      </c>
      <c r="NM167" s="68"/>
      <c r="NN167" s="15">
        <f t="shared" si="828"/>
        <v>0.51836734693877551</v>
      </c>
      <c r="NP167" s="13">
        <v>603.13</v>
      </c>
      <c r="NQ167" s="68">
        <f t="shared" si="829"/>
        <v>-3.5022879267863405E-2</v>
      </c>
      <c r="NR167" s="68">
        <f t="shared" si="985"/>
        <v>-3.1988287922419416E-2</v>
      </c>
      <c r="NS167" s="68">
        <f t="shared" si="830"/>
        <v>3.5952761904761905</v>
      </c>
      <c r="NT167" s="68"/>
      <c r="NU167" s="15">
        <f t="shared" si="831"/>
        <v>0.83361201471437685</v>
      </c>
      <c r="NW167" s="13">
        <v>201.57</v>
      </c>
      <c r="NX167" s="68">
        <f t="shared" si="832"/>
        <v>-9.4840294840295176E-3</v>
      </c>
      <c r="NY167" s="68">
        <f t="shared" si="986"/>
        <v>-6.4494381385855259E-3</v>
      </c>
      <c r="NZ167" s="68">
        <f t="shared" si="833"/>
        <v>0.14684797451069642</v>
      </c>
      <c r="OA167" s="68"/>
      <c r="OB167" s="15">
        <f t="shared" si="834"/>
        <v>6.481774960380339E-2</v>
      </c>
      <c r="OD167" s="13">
        <v>2.77</v>
      </c>
      <c r="OE167" s="68">
        <f t="shared" si="835"/>
        <v>-5.13698630136986E-2</v>
      </c>
      <c r="OF167" s="68">
        <f t="shared" si="987"/>
        <v>-4.833527166825461E-2</v>
      </c>
      <c r="OG167" s="68">
        <f t="shared" si="836"/>
        <v>-0.98772543980147998</v>
      </c>
      <c r="OH167" s="68"/>
      <c r="OI167" s="15">
        <f t="shared" si="837"/>
        <v>0.89726027397260277</v>
      </c>
      <c r="OK167" s="13">
        <v>166.58</v>
      </c>
      <c r="OL167" s="68">
        <f t="shared" si="838"/>
        <v>-6.1891085205834209E-2</v>
      </c>
      <c r="OM167" s="68">
        <f t="shared" si="988"/>
        <v>-5.885649386039022E-2</v>
      </c>
      <c r="ON167" s="68">
        <f t="shared" si="839"/>
        <v>2.92414605418139</v>
      </c>
      <c r="OO167" s="68"/>
      <c r="OP167" s="15">
        <f t="shared" si="840"/>
        <v>1.5008257018465698</v>
      </c>
      <c r="OR167" s="13">
        <v>4.72</v>
      </c>
      <c r="OS167" s="68">
        <f t="shared" si="841"/>
        <v>-1.4613778705636802E-2</v>
      </c>
      <c r="OT167" s="68">
        <f t="shared" si="989"/>
        <v>-1.1579187360192811E-2</v>
      </c>
      <c r="OU167" s="68">
        <f t="shared" si="842"/>
        <v>-0.38701298701298709</v>
      </c>
      <c r="OV167" s="68"/>
      <c r="OW167" s="15">
        <f t="shared" si="843"/>
        <v>3.2142857142857135</v>
      </c>
      <c r="OY167" s="13">
        <v>153.66</v>
      </c>
      <c r="OZ167" s="68">
        <f t="shared" si="844"/>
        <v>-1.1832797427652754E-2</v>
      </c>
      <c r="PA167" s="68">
        <f t="shared" si="990"/>
        <v>-8.7982060822087635E-3</v>
      </c>
      <c r="PB167" s="68">
        <f t="shared" si="998"/>
        <v>3.7279999999999998</v>
      </c>
      <c r="PC167" s="68"/>
      <c r="PD167" s="15">
        <f t="shared" si="845"/>
        <v>0.34142295940637274</v>
      </c>
      <c r="PE167" s="18"/>
      <c r="PF167" s="13">
        <v>272.23</v>
      </c>
      <c r="PG167" s="68">
        <f t="shared" si="846"/>
        <v>1.1400411885848863E-3</v>
      </c>
      <c r="PH167" s="68">
        <f t="shared" si="991"/>
        <v>4.1746325340288777E-3</v>
      </c>
      <c r="PI167" s="68">
        <f t="shared" si="847"/>
        <v>-0.21817920735209642</v>
      </c>
      <c r="PJ167" s="68"/>
      <c r="PK167" s="15">
        <f t="shared" si="848"/>
        <v>0.30172619901496689</v>
      </c>
      <c r="PM167" s="13"/>
      <c r="PN167" s="68">
        <f t="shared" si="849"/>
        <v>0</v>
      </c>
      <c r="PO167" s="68">
        <f t="shared" si="850"/>
        <v>3.0345913454439917E-3</v>
      </c>
      <c r="PP167" s="68">
        <f t="shared" si="851"/>
        <v>0</v>
      </c>
      <c r="PQ167" s="68"/>
      <c r="PR167" s="15">
        <f t="shared" si="852"/>
        <v>0</v>
      </c>
      <c r="PT167" s="13">
        <v>8.4700000000000006</v>
      </c>
      <c r="PU167" s="68">
        <f t="shared" si="853"/>
        <v>-0.17926356589147283</v>
      </c>
      <c r="PV167" s="68">
        <f t="shared" si="992"/>
        <v>-0.17622897454602884</v>
      </c>
      <c r="PW167" s="68">
        <f t="shared" si="854"/>
        <v>-2.86697247706422E-2</v>
      </c>
      <c r="PX167" s="68"/>
      <c r="PY167" s="15">
        <f t="shared" si="855"/>
        <v>0.65107212475633547</v>
      </c>
      <c r="QA167" s="13">
        <v>259.8</v>
      </c>
      <c r="QB167" s="68">
        <f t="shared" si="856"/>
        <v>-3.5348284568542929E-2</v>
      </c>
      <c r="QC167" s="68">
        <f t="shared" si="993"/>
        <v>-3.231369322309894E-2</v>
      </c>
      <c r="QD167" s="68">
        <f t="shared" si="857"/>
        <v>-0.22997124988885259</v>
      </c>
      <c r="QE167" s="68"/>
      <c r="QF167" s="15">
        <f t="shared" si="858"/>
        <v>0.35495984145196618</v>
      </c>
      <c r="QH167" s="13">
        <v>1.883</v>
      </c>
      <c r="QI167" s="68">
        <f t="shared" si="859"/>
        <v>-2.8379772961816273E-2</v>
      </c>
      <c r="QJ167" s="68">
        <f t="shared" si="994"/>
        <v>-2.5345181616372281E-2</v>
      </c>
      <c r="QK167" s="68">
        <f t="shared" si="860"/>
        <v>-0.24980079681274894</v>
      </c>
      <c r="QL167" s="68"/>
      <c r="QM167" s="15">
        <f t="shared" si="861"/>
        <v>0.44846153846153841</v>
      </c>
      <c r="QO167" s="13">
        <v>14.84</v>
      </c>
      <c r="QP167" s="68">
        <f t="shared" si="862"/>
        <v>-5.4777070063694235E-2</v>
      </c>
      <c r="QQ167" s="68">
        <f t="shared" si="995"/>
        <v>-5.1742478718250245E-2</v>
      </c>
      <c r="QR167" s="68">
        <f t="shared" si="863"/>
        <v>-0.98191082181428113</v>
      </c>
      <c r="QS167" s="68"/>
      <c r="QT167" s="15">
        <f t="shared" si="864"/>
        <v>0.29268292682926822</v>
      </c>
      <c r="QV167" s="13">
        <v>2.7719999999999998</v>
      </c>
      <c r="QW167" s="68">
        <f t="shared" si="865"/>
        <v>-6.6666666666666791E-2</v>
      </c>
      <c r="QX167" s="68">
        <f t="shared" si="996"/>
        <v>-6.3632075321222795E-2</v>
      </c>
      <c r="QY167" s="68">
        <f t="shared" si="866"/>
        <v>-0.21473087818696884</v>
      </c>
      <c r="QZ167" s="68"/>
      <c r="RA167" s="15">
        <f t="shared" si="867"/>
        <v>0.13281569268492019</v>
      </c>
      <c r="RC167" s="13">
        <v>40.5</v>
      </c>
      <c r="RD167" s="68">
        <f t="shared" si="868"/>
        <v>-3.1563845050215214E-2</v>
      </c>
      <c r="RE167" s="68">
        <f t="shared" si="997"/>
        <v>-2.8529253704771221E-2</v>
      </c>
      <c r="RF167" s="68">
        <f t="shared" si="869"/>
        <v>-0.12508101101749836</v>
      </c>
      <c r="RG167" s="68"/>
      <c r="RH167" s="15">
        <f t="shared" si="870"/>
        <v>0.63636363636363635</v>
      </c>
      <c r="RJ167" s="13">
        <v>232.7</v>
      </c>
      <c r="RK167" s="68">
        <f t="shared" si="871"/>
        <v>-3.6079698438341447E-2</v>
      </c>
      <c r="RL167" s="68">
        <f t="shared" si="872"/>
        <v>-3.3045107092897458E-2</v>
      </c>
      <c r="RM167" s="68">
        <f t="shared" si="873"/>
        <v>7.9413674737916204E-2</v>
      </c>
      <c r="RN167" s="68"/>
      <c r="RO167" s="15">
        <f t="shared" si="874"/>
        <v>0.18289955266368438</v>
      </c>
      <c r="RQ167" s="13">
        <v>16.5</v>
      </c>
      <c r="RR167" s="68">
        <f t="shared" si="875"/>
        <v>-3.5087719298245695E-2</v>
      </c>
      <c r="RS167" s="68">
        <f t="shared" si="876"/>
        <v>-3.2053127952801706E-2</v>
      </c>
      <c r="RT167" s="68">
        <f t="shared" si="877"/>
        <v>0.1270491803278688</v>
      </c>
      <c r="RU167" s="68"/>
      <c r="RV167" s="15">
        <f t="shared" si="878"/>
        <v>-0.20825335892514396</v>
      </c>
      <c r="RX167" s="13">
        <v>157.75</v>
      </c>
      <c r="RY167" s="68">
        <f t="shared" si="879"/>
        <v>-9.3547089582255938E-2</v>
      </c>
      <c r="RZ167" s="68">
        <f t="shared" si="880"/>
        <v>-9.0512498236811942E-2</v>
      </c>
      <c r="SA167" s="68">
        <f t="shared" si="881"/>
        <v>0.18555538854652034</v>
      </c>
      <c r="SB167" s="68"/>
      <c r="SC167" s="15">
        <f t="shared" si="882"/>
        <v>1.0858125082639165</v>
      </c>
      <c r="SE167" s="13">
        <v>15.16</v>
      </c>
      <c r="SF167" s="68">
        <f t="shared" si="883"/>
        <v>-8.8394467829224235E-2</v>
      </c>
      <c r="SG167" s="68">
        <f t="shared" si="884"/>
        <v>-8.5359876483780239E-2</v>
      </c>
      <c r="SH167" s="68">
        <f t="shared" si="885"/>
        <v>0.21280000000000002</v>
      </c>
      <c r="SI167" s="68"/>
      <c r="SJ167" s="15">
        <f t="shared" si="886"/>
        <v>-6.5530799475753375E-3</v>
      </c>
      <c r="SL167" s="13">
        <v>1.26</v>
      </c>
      <c r="SM167" s="68">
        <f t="shared" si="887"/>
        <v>-7.8740157480315029E-3</v>
      </c>
      <c r="SN167" s="68">
        <f t="shared" si="888"/>
        <v>-4.8394244025875112E-3</v>
      </c>
      <c r="SO167" s="68">
        <f t="shared" si="889"/>
        <v>-0.11267605633802812</v>
      </c>
      <c r="SP167" s="68"/>
      <c r="SQ167" s="15">
        <f t="shared" si="890"/>
        <v>0.24752475247524752</v>
      </c>
      <c r="SS167" s="13">
        <v>15.32</v>
      </c>
      <c r="ST167" s="68">
        <f t="shared" si="891"/>
        <v>-7.4879227053140013E-2</v>
      </c>
      <c r="SU167" s="68">
        <f t="shared" si="892"/>
        <v>-7.1844635707696017E-2</v>
      </c>
      <c r="SV167" s="68">
        <f t="shared" si="893"/>
        <v>-5.0805452292441156E-2</v>
      </c>
      <c r="SW167" s="68"/>
      <c r="SX167" s="15">
        <f t="shared" si="894"/>
        <v>0.82380952380952377</v>
      </c>
      <c r="SZ167" s="13">
        <v>69.290000000000006</v>
      </c>
      <c r="TA167" s="68">
        <f t="shared" si="895"/>
        <v>-4.0437612519041516E-2</v>
      </c>
      <c r="TB167" s="68">
        <f t="shared" si="896"/>
        <v>-3.7403021173597527E-2</v>
      </c>
      <c r="TC167" s="68">
        <f t="shared" si="897"/>
        <v>0.71637354471141967</v>
      </c>
      <c r="TD167" s="68"/>
      <c r="TE167" s="15">
        <f t="shared" si="898"/>
        <v>3.4416666666666669</v>
      </c>
      <c r="TG167" s="417">
        <v>0.25</v>
      </c>
      <c r="TH167" s="68">
        <f t="shared" si="899"/>
        <v>-3.4749034749034777E-2</v>
      </c>
      <c r="TI167" s="68">
        <f t="shared" si="900"/>
        <v>-3.1714443403590788E-2</v>
      </c>
      <c r="TJ167" s="68">
        <f t="shared" si="901"/>
        <v>0.13636363636363635</v>
      </c>
      <c r="TK167" s="68"/>
      <c r="TL167" s="15">
        <f t="shared" si="902"/>
        <v>0.47492625368731556</v>
      </c>
      <c r="TN167" s="13">
        <v>79.94</v>
      </c>
      <c r="TO167" s="68">
        <f t="shared" si="903"/>
        <v>-8.2309723338307911E-2</v>
      </c>
      <c r="TP167" s="68">
        <f t="shared" si="904"/>
        <v>-7.9275131992863915E-2</v>
      </c>
      <c r="TQ167" s="68">
        <f t="shared" si="905"/>
        <v>0.1651957176069323</v>
      </c>
      <c r="TR167" s="68"/>
      <c r="TS167" s="15">
        <f t="shared" si="906"/>
        <v>1.6870588235294117</v>
      </c>
      <c r="TU167" s="417">
        <v>3.23</v>
      </c>
      <c r="TV167" s="68">
        <f t="shared" si="907"/>
        <v>-6.1046511627906967E-2</v>
      </c>
      <c r="TW167" s="68">
        <f t="shared" si="908"/>
        <v>-5.8011920282462978E-2</v>
      </c>
      <c r="TX167" s="68">
        <f t="shared" si="909"/>
        <v>-0.26757369614512472</v>
      </c>
      <c r="TY167" s="68"/>
      <c r="TZ167" s="15">
        <f t="shared" si="910"/>
        <v>0.88888888888888895</v>
      </c>
      <c r="UB167" s="13"/>
      <c r="UC167" s="68">
        <f t="shared" si="911"/>
        <v>0</v>
      </c>
      <c r="UD167" s="68">
        <f t="shared" si="912"/>
        <v>3.0345913454439917E-3</v>
      </c>
      <c r="UE167" s="68">
        <f t="shared" si="913"/>
        <v>0</v>
      </c>
      <c r="UF167" s="68"/>
      <c r="UG167" s="15">
        <f t="shared" si="914"/>
        <v>0</v>
      </c>
      <c r="UI167" s="417"/>
      <c r="UJ167" s="68">
        <f t="shared" si="915"/>
        <v>0</v>
      </c>
      <c r="UK167" s="68">
        <f t="shared" si="916"/>
        <v>3.0345913454439917E-3</v>
      </c>
      <c r="UL167" s="68">
        <f t="shared" si="917"/>
        <v>0</v>
      </c>
      <c r="UM167" s="68"/>
      <c r="UN167" s="15">
        <f t="shared" si="918"/>
        <v>0</v>
      </c>
      <c r="UP167" s="417"/>
      <c r="UQ167" s="68">
        <f t="shared" si="919"/>
        <v>0</v>
      </c>
      <c r="UR167" s="68">
        <f t="shared" si="920"/>
        <v>3.0345913454439917E-3</v>
      </c>
      <c r="US167" s="68">
        <f t="shared" si="921"/>
        <v>0</v>
      </c>
      <c r="UT167" s="68"/>
      <c r="UU167" s="15">
        <f t="shared" si="922"/>
        <v>0</v>
      </c>
      <c r="UW167" s="417"/>
      <c r="UX167" s="68">
        <f t="shared" si="923"/>
        <v>0</v>
      </c>
      <c r="UY167" s="68">
        <f t="shared" si="924"/>
        <v>3.0345913454439917E-3</v>
      </c>
      <c r="UZ167" s="68">
        <f t="shared" si="925"/>
        <v>0</v>
      </c>
      <c r="VA167" s="68"/>
      <c r="VB167" s="15">
        <f t="shared" si="926"/>
        <v>0</v>
      </c>
      <c r="VD167" s="417"/>
      <c r="VE167" s="68">
        <f t="shared" si="927"/>
        <v>0</v>
      </c>
      <c r="VF167" s="68">
        <f t="shared" si="928"/>
        <v>3.0345913454439917E-3</v>
      </c>
      <c r="VG167" s="68">
        <f t="shared" si="929"/>
        <v>0</v>
      </c>
      <c r="VH167" s="68"/>
      <c r="VI167" s="15">
        <f t="shared" si="930"/>
        <v>0</v>
      </c>
      <c r="VM167" s="21">
        <f t="shared" si="931"/>
        <v>-3.5895839781443416E-2</v>
      </c>
      <c r="VN167" s="49"/>
      <c r="VO167" s="21">
        <f t="shared" si="932"/>
        <v>1.0992413273165502</v>
      </c>
      <c r="VP167" s="14"/>
      <c r="VQ167" s="21">
        <f t="shared" si="933"/>
        <v>0.57682296934463195</v>
      </c>
    </row>
    <row r="168" spans="1:589" ht="15.75" customHeight="1" x14ac:dyDescent="0.2">
      <c r="A168" s="127">
        <v>45889</v>
      </c>
      <c r="B168" s="4">
        <f t="shared" si="666"/>
        <v>45889</v>
      </c>
      <c r="C168" s="13">
        <v>44938.31</v>
      </c>
      <c r="D168" s="138">
        <f t="shared" si="667"/>
        <v>16.040000000000873</v>
      </c>
      <c r="E168" s="68">
        <f t="shared" si="668"/>
        <v>3.5706120817137856E-4</v>
      </c>
      <c r="F168" s="15">
        <f t="shared" si="669"/>
        <v>5.6272979032169268E-2</v>
      </c>
      <c r="G168" s="13">
        <v>6395.78</v>
      </c>
      <c r="H168" s="138">
        <f t="shared" si="670"/>
        <v>-15.590000000000146</v>
      </c>
      <c r="I168" s="68">
        <f t="shared" si="671"/>
        <v>-2.4316175793941304E-3</v>
      </c>
      <c r="J168" s="15">
        <f t="shared" si="672"/>
        <v>8.7416243456320722E-2</v>
      </c>
      <c r="K168" s="13">
        <v>21172.86</v>
      </c>
      <c r="L168" s="138">
        <f t="shared" si="673"/>
        <v>-142.09000000000015</v>
      </c>
      <c r="M168" s="68">
        <f t="shared" si="674"/>
        <v>-6.6662131508636027E-3</v>
      </c>
      <c r="N168" s="15">
        <f t="shared" si="675"/>
        <v>9.6426402027053243E-2</v>
      </c>
      <c r="O168" s="13">
        <v>2269.35</v>
      </c>
      <c r="P168" s="138">
        <f t="shared" si="676"/>
        <v>-7.2600000000002183</v>
      </c>
      <c r="Q168" s="68">
        <f t="shared" si="677"/>
        <v>-3.1889519944128409E-3</v>
      </c>
      <c r="R168" s="15">
        <f t="shared" si="678"/>
        <v>1.7572730207698128E-2</v>
      </c>
      <c r="S168" s="18">
        <f t="shared" si="679"/>
        <v>-1.7729646236603102E-3</v>
      </c>
      <c r="T168" s="121">
        <f t="shared" si="680"/>
        <v>271.29424853244643</v>
      </c>
      <c r="U168" s="121">
        <f t="shared" si="681"/>
        <v>271.29424853244643</v>
      </c>
      <c r="V168" s="134">
        <f t="shared" si="682"/>
        <v>-1.3053356783336641E-3</v>
      </c>
      <c r="W168" s="21">
        <f t="shared" si="934"/>
        <v>4.8603641756969296E-2</v>
      </c>
      <c r="X168" s="18">
        <f t="shared" si="683"/>
        <v>-2.9824303791247987E-3</v>
      </c>
      <c r="Y168" s="353">
        <v>144551.31</v>
      </c>
      <c r="Z168" s="15">
        <v>1.9999999999999999E-6</v>
      </c>
      <c r="AA168" s="21">
        <f t="shared" si="684"/>
        <v>1.3073356783336642E-3</v>
      </c>
      <c r="AC168" s="13">
        <v>246.66</v>
      </c>
      <c r="AD168" s="68">
        <f t="shared" si="685"/>
        <v>-6.5248912518124881E-3</v>
      </c>
      <c r="AE168" s="68">
        <f t="shared" si="935"/>
        <v>-5.2195555734788242E-3</v>
      </c>
      <c r="AF168" s="68">
        <f t="shared" si="686"/>
        <v>0.49699581234448009</v>
      </c>
      <c r="AG168" s="68"/>
      <c r="AH168" s="15">
        <f t="shared" si="687"/>
        <v>8.5794779240216626E-2</v>
      </c>
      <c r="AJ168" s="13">
        <v>23.89</v>
      </c>
      <c r="AK168" s="68">
        <f t="shared" si="688"/>
        <v>-2.5052192066805311E-3</v>
      </c>
      <c r="AL168" s="68">
        <f t="shared" si="936"/>
        <v>-1.199883528346867E-3</v>
      </c>
      <c r="AM168" s="68">
        <f t="shared" si="689"/>
        <v>0.28440860215053759</v>
      </c>
      <c r="AN168" s="68"/>
      <c r="AO168" s="15">
        <f t="shared" si="690"/>
        <v>0.13599619591060386</v>
      </c>
      <c r="AQ168" s="13">
        <v>23.29</v>
      </c>
      <c r="AR168" s="68">
        <f t="shared" si="691"/>
        <v>-7.669365146996154E-3</v>
      </c>
      <c r="AS168" s="68">
        <f t="shared" si="937"/>
        <v>-6.3640294686624901E-3</v>
      </c>
      <c r="AT168" s="68">
        <f t="shared" si="692"/>
        <v>0.34858135495078169</v>
      </c>
      <c r="AU168" s="68"/>
      <c r="AV168" s="15">
        <f t="shared" si="693"/>
        <v>8.4769445738239427E-2</v>
      </c>
      <c r="AX168" s="13">
        <v>222.43</v>
      </c>
      <c r="AY168" s="68">
        <f t="shared" si="694"/>
        <v>-2.4218504731577883E-3</v>
      </c>
      <c r="AZ168" s="68">
        <f t="shared" si="938"/>
        <v>-1.1165147948241241E-3</v>
      </c>
      <c r="BA168" s="68">
        <f t="shared" si="695"/>
        <v>0.65868754660700979</v>
      </c>
      <c r="BB168" s="68"/>
      <c r="BC168" s="15">
        <f t="shared" si="696"/>
        <v>8.9328566531171993E-2</v>
      </c>
      <c r="BE168" s="13">
        <v>81.69</v>
      </c>
      <c r="BF168" s="68">
        <f t="shared" si="697"/>
        <v>2.7003805081625E-3</v>
      </c>
      <c r="BG168" s="68">
        <f t="shared" si="939"/>
        <v>4.0057161864961643E-3</v>
      </c>
      <c r="BH168" s="68"/>
      <c r="BI168" s="68"/>
      <c r="BJ168" s="15">
        <f t="shared" si="698"/>
        <v>0.10886385231437486</v>
      </c>
      <c r="BL168" s="13">
        <v>74.81</v>
      </c>
      <c r="BM168" s="68">
        <f t="shared" si="699"/>
        <v>-2.6663111585122361E-3</v>
      </c>
      <c r="BN168" s="68">
        <f t="shared" si="940"/>
        <v>-1.360975480178572E-3</v>
      </c>
      <c r="BO168" s="68">
        <f t="shared" si="700"/>
        <v>0.2598518019535197</v>
      </c>
      <c r="BP168" s="68"/>
      <c r="BQ168" s="15">
        <f t="shared" si="701"/>
        <v>0.12716588820250108</v>
      </c>
      <c r="BS168" s="13">
        <v>43.64</v>
      </c>
      <c r="BT168" s="68">
        <f t="shared" si="702"/>
        <v>-9.9818511796732692E-3</v>
      </c>
      <c r="BU168" s="68">
        <f t="shared" si="941"/>
        <v>-8.6765155013396045E-3</v>
      </c>
      <c r="BV168" s="68">
        <f t="shared" si="703"/>
        <v>0.17122920021470753</v>
      </c>
      <c r="BW168" s="68"/>
      <c r="BX168" s="15">
        <f t="shared" si="704"/>
        <v>0.14091503267973857</v>
      </c>
      <c r="BZ168" s="13"/>
      <c r="CA168" s="68">
        <f t="shared" si="705"/>
        <v>0</v>
      </c>
      <c r="CB168" s="68">
        <f t="shared" si="942"/>
        <v>0</v>
      </c>
      <c r="CC168" s="68">
        <f t="shared" si="706"/>
        <v>0</v>
      </c>
      <c r="CD168" s="68"/>
      <c r="CE168" s="15">
        <f t="shared" si="707"/>
        <v>0</v>
      </c>
      <c r="CG168" s="13">
        <v>29.61</v>
      </c>
      <c r="CH168" s="68">
        <f t="shared" si="708"/>
        <v>-2.3584905660377453E-3</v>
      </c>
      <c r="CI168" s="68">
        <f t="shared" si="943"/>
        <v>-1.0531548877040812E-3</v>
      </c>
      <c r="CJ168" s="68">
        <f t="shared" si="709"/>
        <v>-2.0509427720807178E-2</v>
      </c>
      <c r="CK168" s="68"/>
      <c r="CL168" s="15">
        <f t="shared" si="710"/>
        <v>-0.13824214202561116</v>
      </c>
      <c r="CN168" s="13">
        <v>33.44</v>
      </c>
      <c r="CO168" s="68">
        <f t="shared" si="711"/>
        <v>-3.2786885245901475E-3</v>
      </c>
      <c r="CP168" s="68">
        <f t="shared" si="944"/>
        <v>-1.9733528462564836E-3</v>
      </c>
      <c r="CQ168" s="68">
        <f t="shared" si="712"/>
        <v>6.7007019783024827E-2</v>
      </c>
      <c r="CR168" s="68"/>
      <c r="CS168" s="15">
        <f t="shared" si="713"/>
        <v>-8.9632506722441409E-4</v>
      </c>
      <c r="CU168" s="13">
        <v>38.36</v>
      </c>
      <c r="CV168" s="68">
        <f t="shared" si="714"/>
        <v>-4.4121463794446324E-3</v>
      </c>
      <c r="CW168" s="68">
        <f t="shared" si="945"/>
        <v>-3.1068107011109685E-3</v>
      </c>
      <c r="CX168" s="68">
        <f t="shared" si="715"/>
        <v>0.19315707620528774</v>
      </c>
      <c r="CY168" s="68"/>
      <c r="CZ168" s="15">
        <f t="shared" si="716"/>
        <v>2.8969957081545018E-2</v>
      </c>
      <c r="DB168" s="13">
        <v>20.87</v>
      </c>
      <c r="DC168" s="68">
        <f t="shared" si="717"/>
        <v>-5.2430886558626991E-3</v>
      </c>
      <c r="DD168" s="68">
        <f t="shared" si="946"/>
        <v>-3.9377529775290352E-3</v>
      </c>
      <c r="DE168" s="68">
        <f t="shared" si="718"/>
        <v>-4.5724737082761771E-2</v>
      </c>
      <c r="DF168" s="68"/>
      <c r="DG168" s="15">
        <f t="shared" si="719"/>
        <v>2.5049115913556071E-2</v>
      </c>
      <c r="DI168" s="13">
        <v>50.55</v>
      </c>
      <c r="DJ168" s="68">
        <f t="shared" si="720"/>
        <v>-2.9585798816569166E-3</v>
      </c>
      <c r="DK168" s="68">
        <f t="shared" si="947"/>
        <v>-1.6532442033232524E-3</v>
      </c>
      <c r="DL168" s="68">
        <f t="shared" si="721"/>
        <v>0.14496036240090598</v>
      </c>
      <c r="DM168" s="68"/>
      <c r="DN168" s="15">
        <f t="shared" si="722"/>
        <v>0.19900379506641369</v>
      </c>
      <c r="DP168" s="13">
        <v>44.1</v>
      </c>
      <c r="DQ168" s="68">
        <f t="shared" si="723"/>
        <v>-4.9638989169674833E-3</v>
      </c>
      <c r="DR168" s="68">
        <f t="shared" si="948"/>
        <v>-3.6585632386338194E-3</v>
      </c>
      <c r="DS168" s="68"/>
      <c r="DT168" s="68"/>
      <c r="DU168" s="15">
        <f t="shared" si="724"/>
        <v>0.15808823529411772</v>
      </c>
      <c r="DV168" s="18"/>
      <c r="DW168" s="13">
        <v>37.020000000000003</v>
      </c>
      <c r="DX168" s="68">
        <f t="shared" si="725"/>
        <v>-9.3658014450092135E-3</v>
      </c>
      <c r="DY168" s="68">
        <f t="shared" si="949"/>
        <v>-8.0604657666755487E-3</v>
      </c>
      <c r="DZ168" s="68">
        <f t="shared" si="726"/>
        <v>0.97545357524012843</v>
      </c>
      <c r="EA168" s="68"/>
      <c r="EB168" s="15">
        <f t="shared" si="727"/>
        <v>0.10606513295488511</v>
      </c>
      <c r="ED168" s="13">
        <v>39.770000000000003</v>
      </c>
      <c r="EE168" s="68">
        <f t="shared" si="728"/>
        <v>-5.7499999999999218E-3</v>
      </c>
      <c r="EF168" s="68">
        <f t="shared" si="950"/>
        <v>-4.4446643216662579E-3</v>
      </c>
      <c r="EG168" s="68">
        <f t="shared" si="729"/>
        <v>0.89110794103661439</v>
      </c>
      <c r="EH168" s="68"/>
      <c r="EI168" s="15">
        <f t="shared" si="730"/>
        <v>7.8362255965292851E-2</v>
      </c>
      <c r="EK168" s="13">
        <v>131.1</v>
      </c>
      <c r="EL168" s="68">
        <f t="shared" si="731"/>
        <v>-6.6676769207455336E-3</v>
      </c>
      <c r="EM168" s="68">
        <f t="shared" si="951"/>
        <v>-5.3623412424118697E-3</v>
      </c>
      <c r="EN168" s="68">
        <f t="shared" si="732"/>
        <v>1.0312984195847534</v>
      </c>
      <c r="EO168" s="68"/>
      <c r="EP168" s="15">
        <f t="shared" si="733"/>
        <v>0.17789757412398921</v>
      </c>
      <c r="ER168" s="13">
        <v>40.57</v>
      </c>
      <c r="ES168" s="68">
        <f t="shared" si="734"/>
        <v>-7.3403474431122384E-3</v>
      </c>
      <c r="ET168" s="68">
        <f t="shared" si="952"/>
        <v>-6.0350117647785745E-3</v>
      </c>
      <c r="EU168" s="68">
        <f t="shared" si="735"/>
        <v>0.16213119450014335</v>
      </c>
      <c r="EV168" s="68"/>
      <c r="EW168" s="15">
        <f t="shared" si="736"/>
        <v>4.3198765749550005E-2</v>
      </c>
      <c r="EY168" s="13">
        <v>41.6</v>
      </c>
      <c r="EZ168" s="68">
        <f t="shared" si="737"/>
        <v>2.3118544023610549E-2</v>
      </c>
      <c r="FA168" s="68">
        <f t="shared" si="953"/>
        <v>2.4423879701944214E-2</v>
      </c>
      <c r="FB168" s="68"/>
      <c r="FC168" s="68"/>
      <c r="FD168" s="15">
        <f t="shared" si="738"/>
        <v>0.69243287225386507</v>
      </c>
      <c r="FF168" s="13">
        <v>58.2</v>
      </c>
      <c r="FG168" s="68">
        <f t="shared" si="739"/>
        <v>1.1118832522585139E-2</v>
      </c>
      <c r="FH168" s="68">
        <f t="shared" si="954"/>
        <v>1.2424168200918803E-2</v>
      </c>
      <c r="FI168" s="68">
        <f t="shared" si="740"/>
        <v>-1.4895057549085908E-2</v>
      </c>
      <c r="FJ168" s="68"/>
      <c r="FK168" s="15">
        <f t="shared" si="741"/>
        <v>2.4828314844162772E-2</v>
      </c>
      <c r="FM168" s="13">
        <v>246.66</v>
      </c>
      <c r="FN168" s="68">
        <f t="shared" si="742"/>
        <v>-6.5248912518124881E-3</v>
      </c>
      <c r="FO168" s="68">
        <f t="shared" si="955"/>
        <v>-5.2195555734788242E-3</v>
      </c>
      <c r="FP168" s="68">
        <f t="shared" si="743"/>
        <v>1.1212590299277605</v>
      </c>
      <c r="FQ168" s="68"/>
      <c r="FR168" s="15">
        <f t="shared" si="744"/>
        <v>0.35781129582736981</v>
      </c>
      <c r="FT168" s="13">
        <v>93.46</v>
      </c>
      <c r="FU168" s="68">
        <f t="shared" si="745"/>
        <v>1.0159965412883677E-2</v>
      </c>
      <c r="FV168" s="68">
        <f t="shared" si="956"/>
        <v>1.1465301091217342E-2</v>
      </c>
      <c r="FW168" s="68">
        <f t="shared" si="746"/>
        <v>6.1683516982846673E-2</v>
      </c>
      <c r="FX168" s="68"/>
      <c r="FY168" s="15">
        <f t="shared" si="747"/>
        <v>3.637170104235958E-2</v>
      </c>
      <c r="GA168" s="13">
        <v>18.579999999999998</v>
      </c>
      <c r="GB168" s="68">
        <f t="shared" si="748"/>
        <v>-1.0752688172044691E-3</v>
      </c>
      <c r="GC168" s="68">
        <f t="shared" si="957"/>
        <v>2.3006686112919499E-4</v>
      </c>
      <c r="GD168" s="68"/>
      <c r="GE168" s="68"/>
      <c r="GF168" s="15">
        <f t="shared" si="749"/>
        <v>6.5978198508318917E-2</v>
      </c>
      <c r="GG168" s="18"/>
      <c r="GH168" s="13">
        <v>20.350000000000001</v>
      </c>
      <c r="GI168" s="68">
        <f t="shared" si="750"/>
        <v>8.4241823587711453E-3</v>
      </c>
      <c r="GJ168" s="68">
        <f t="shared" si="958"/>
        <v>9.72951803710481E-3</v>
      </c>
      <c r="GK168" s="68">
        <f t="shared" si="751"/>
        <v>5.8792924037461114E-2</v>
      </c>
      <c r="GL168" s="68"/>
      <c r="GM168" s="15">
        <f t="shared" si="752"/>
        <v>7.6719576719576882E-2</v>
      </c>
      <c r="GO168" s="13">
        <v>26.35</v>
      </c>
      <c r="GP168" s="68">
        <f t="shared" si="753"/>
        <v>3.8095238095238637E-3</v>
      </c>
      <c r="GQ168" s="68">
        <f t="shared" si="959"/>
        <v>5.1148594878575281E-3</v>
      </c>
      <c r="GR168" s="68"/>
      <c r="GS168" s="68"/>
      <c r="GT168" s="15">
        <f t="shared" si="754"/>
        <v>-3.3027522935779763E-2</v>
      </c>
      <c r="GV168" s="13">
        <v>16.43</v>
      </c>
      <c r="GW168" s="68">
        <f t="shared" si="755"/>
        <v>-6.0827250608282005E-4</v>
      </c>
      <c r="GX168" s="68">
        <f t="shared" si="960"/>
        <v>6.9706317225084406E-4</v>
      </c>
      <c r="GY168" s="68">
        <f t="shared" si="756"/>
        <v>0.38649789029535869</v>
      </c>
      <c r="GZ168" s="68"/>
      <c r="HA168" s="15">
        <f t="shared" si="757"/>
        <v>0.19752186588921275</v>
      </c>
      <c r="HD168" s="13">
        <v>323.89999999999998</v>
      </c>
      <c r="HE168" s="68">
        <f t="shared" si="758"/>
        <v>-1.6428289453706311E-2</v>
      </c>
      <c r="HF168" s="68">
        <f t="shared" si="961"/>
        <v>-1.5122953775372646E-2</v>
      </c>
      <c r="HG168" s="68">
        <f t="shared" si="759"/>
        <v>0.819560698837144</v>
      </c>
      <c r="HH168" s="68"/>
      <c r="HI168" s="15">
        <f t="shared" si="760"/>
        <v>-0.19794968304278923</v>
      </c>
      <c r="HK168" s="13">
        <v>64.27</v>
      </c>
      <c r="HL168" s="68">
        <f t="shared" si="761"/>
        <v>3.9050296782255547E-3</v>
      </c>
      <c r="HM168" s="68">
        <f t="shared" si="962"/>
        <v>5.2103653565592186E-3</v>
      </c>
      <c r="HN168" s="68">
        <f t="shared" si="762"/>
        <v>24.91532258064516</v>
      </c>
      <c r="HO168" s="68"/>
      <c r="HP168" s="15">
        <f t="shared" si="763"/>
        <v>1.4363153904473087</v>
      </c>
      <c r="HR168" s="13">
        <v>108.53</v>
      </c>
      <c r="HS168" s="68">
        <f t="shared" si="764"/>
        <v>1.0333271271644009E-2</v>
      </c>
      <c r="HT168" s="68">
        <f t="shared" si="963"/>
        <v>1.1638606949977674E-2</v>
      </c>
      <c r="HU168" s="68">
        <f t="shared" si="765"/>
        <v>1.9815934065934064</v>
      </c>
      <c r="HV168" s="68"/>
      <c r="HW168" s="15">
        <f t="shared" si="766"/>
        <v>8.924421307055945E-3</v>
      </c>
      <c r="HY168" s="13">
        <v>175.4</v>
      </c>
      <c r="HZ168" s="68">
        <f t="shared" si="767"/>
        <v>-1.3664313368252146E-3</v>
      </c>
      <c r="IA168" s="68">
        <f t="shared" si="964"/>
        <v>-6.1095658491550509E-5</v>
      </c>
      <c r="IB168" s="68">
        <f t="shared" si="768"/>
        <v>0.65627950897072707</v>
      </c>
      <c r="IC168" s="68"/>
      <c r="ID168" s="15">
        <f t="shared" si="769"/>
        <v>0.30612852781294225</v>
      </c>
      <c r="IF168" s="13">
        <v>291.17</v>
      </c>
      <c r="IG168" s="68">
        <f t="shared" si="770"/>
        <v>-1.2681835136143261E-2</v>
      </c>
      <c r="IH168" s="68">
        <f t="shared" si="965"/>
        <v>-1.1376499457809596E-2</v>
      </c>
      <c r="II168" s="68">
        <f t="shared" si="771"/>
        <v>0.66382857142857155</v>
      </c>
      <c r="IJ168" s="68"/>
      <c r="IK168" s="15">
        <f t="shared" si="772"/>
        <v>0.25590924775707391</v>
      </c>
      <c r="IM168" s="13">
        <v>267.08999999999997</v>
      </c>
      <c r="IN168" s="68">
        <f t="shared" si="773"/>
        <v>6.8229794933655098E-3</v>
      </c>
      <c r="IO168" s="68">
        <f t="shared" si="966"/>
        <v>8.1283151716991745E-3</v>
      </c>
      <c r="IP168" s="68">
        <f t="shared" si="774"/>
        <v>4.2155828939660216</v>
      </c>
      <c r="IQ168" s="68"/>
      <c r="IR168" s="15">
        <f t="shared" si="775"/>
        <v>0.42440403178497138</v>
      </c>
      <c r="IT168" s="13">
        <v>70.47</v>
      </c>
      <c r="IU168" s="68">
        <f t="shared" si="776"/>
        <v>-4.5121951219512173E-2</v>
      </c>
      <c r="IV168" s="68">
        <f t="shared" si="967"/>
        <v>-4.3816615541178508E-2</v>
      </c>
      <c r="IW168" s="68">
        <f t="shared" si="777"/>
        <v>2.8613698630136986</v>
      </c>
      <c r="IX168" s="68"/>
      <c r="IY168" s="15">
        <f t="shared" si="778"/>
        <v>0.37127845884413307</v>
      </c>
      <c r="JA168" s="13">
        <v>747.72</v>
      </c>
      <c r="JB168" s="68">
        <f t="shared" si="779"/>
        <v>-5.0034598392505337E-3</v>
      </c>
      <c r="JC168" s="68">
        <f t="shared" si="968"/>
        <v>-3.6981241609168698E-3</v>
      </c>
      <c r="JD168" s="68">
        <f t="shared" si="780"/>
        <v>0.51237864077669915</v>
      </c>
      <c r="JE168" s="68"/>
      <c r="JF168" s="15">
        <f t="shared" si="781"/>
        <v>0.27704052876979052</v>
      </c>
      <c r="JH168" s="13">
        <v>505.72</v>
      </c>
      <c r="JI168" s="68">
        <f t="shared" si="782"/>
        <v>-7.9447594012985352E-3</v>
      </c>
      <c r="JJ168" s="68">
        <f t="shared" si="969"/>
        <v>-6.6394237229648713E-3</v>
      </c>
      <c r="JK168" s="68">
        <f t="shared" si="783"/>
        <v>0.24350242199218086</v>
      </c>
      <c r="JL168" s="68"/>
      <c r="JM168" s="15">
        <f t="shared" si="784"/>
        <v>0.19981020166073554</v>
      </c>
      <c r="JO168" s="13">
        <v>23.76</v>
      </c>
      <c r="JP168" s="68">
        <f t="shared" si="785"/>
        <v>3.8022813688212867E-3</v>
      </c>
      <c r="JQ168" s="68">
        <f t="shared" si="970"/>
        <v>5.107617047154951E-3</v>
      </c>
      <c r="JR168" s="68">
        <f t="shared" si="786"/>
        <v>-0.19824531803610596</v>
      </c>
      <c r="JS168" s="68"/>
      <c r="JT168" s="15">
        <f t="shared" si="787"/>
        <v>1.3316977428851817</v>
      </c>
      <c r="JV168" s="13">
        <v>1.92</v>
      </c>
      <c r="JW168" s="68">
        <f t="shared" si="788"/>
        <v>-5.1813471502590719E-3</v>
      </c>
      <c r="JX168" s="68">
        <f t="shared" si="971"/>
        <v>-3.876011471925408E-3</v>
      </c>
      <c r="JY168" s="68">
        <f t="shared" si="789"/>
        <v>-0.2411067193675889</v>
      </c>
      <c r="JZ168" s="68"/>
      <c r="KA168" s="15">
        <f t="shared" si="790"/>
        <v>6.6666666666666596E-2</v>
      </c>
      <c r="KC168" s="13">
        <v>20.34</v>
      </c>
      <c r="KD168" s="68">
        <f t="shared" si="791"/>
        <v>4.9407114624506632E-3</v>
      </c>
      <c r="KE168" s="68">
        <f t="shared" si="972"/>
        <v>6.2460471407843271E-3</v>
      </c>
      <c r="KF168" s="68">
        <f t="shared" si="792"/>
        <v>4.4147843942505101E-2</v>
      </c>
      <c r="KG168" s="68"/>
      <c r="KH168" s="15">
        <f t="shared" si="793"/>
        <v>-8.2957619477006306E-2</v>
      </c>
      <c r="KI168" s="18"/>
      <c r="KJ168" s="13">
        <v>105.99</v>
      </c>
      <c r="KK168" s="68">
        <f t="shared" si="794"/>
        <v>-2.9162746942615453E-3</v>
      </c>
      <c r="KL168" s="68">
        <f t="shared" si="973"/>
        <v>-1.6109390159278812E-3</v>
      </c>
      <c r="KM168" s="68">
        <f t="shared" si="795"/>
        <v>4.0232227488151651</v>
      </c>
      <c r="KN168" s="68"/>
      <c r="KO168" s="15">
        <f t="shared" si="796"/>
        <v>0.57699747061449191</v>
      </c>
      <c r="KQ168" s="13">
        <v>1.89</v>
      </c>
      <c r="KR168" s="68">
        <f t="shared" si="797"/>
        <v>2.2727272727272627E-2</v>
      </c>
      <c r="KS168" s="68">
        <f t="shared" si="974"/>
        <v>2.4032608405606292E-2</v>
      </c>
      <c r="KT168" s="68">
        <f t="shared" si="798"/>
        <v>-0.27862595419847336</v>
      </c>
      <c r="KU168" s="68"/>
      <c r="KV168" s="15">
        <f t="shared" si="799"/>
        <v>0.87128712871287117</v>
      </c>
      <c r="KW168" s="18"/>
      <c r="KX168" s="13">
        <v>44.5</v>
      </c>
      <c r="KY168" s="68">
        <f t="shared" si="800"/>
        <v>-4.9145299145299089E-2</v>
      </c>
      <c r="KZ168" s="68">
        <f t="shared" si="975"/>
        <v>-4.7839963466965424E-2</v>
      </c>
      <c r="LA168" s="68">
        <f t="shared" si="801"/>
        <v>-0.38134297233421388</v>
      </c>
      <c r="LB168" s="68"/>
      <c r="LC168" s="15">
        <f t="shared" si="802"/>
        <v>0.87684521299029938</v>
      </c>
      <c r="LD168" s="18"/>
      <c r="LE168" s="13">
        <v>51.34</v>
      </c>
      <c r="LF168" s="68">
        <f t="shared" si="803"/>
        <v>1.5829046299960511E-2</v>
      </c>
      <c r="LG168" s="68">
        <f t="shared" si="976"/>
        <v>1.7134381978294175E-2</v>
      </c>
      <c r="LH168" s="68">
        <f t="shared" si="804"/>
        <v>0.43287747697460244</v>
      </c>
      <c r="LI168" s="68"/>
      <c r="LJ168" s="15">
        <f t="shared" si="805"/>
        <v>0.11342441986553901</v>
      </c>
      <c r="LL168" s="13">
        <v>134.69</v>
      </c>
      <c r="LM168" s="68">
        <f t="shared" si="806"/>
        <v>3.4247101282346683E-2</v>
      </c>
      <c r="LN168" s="68">
        <f t="shared" si="977"/>
        <v>3.5552436960680348E-2</v>
      </c>
      <c r="LO168" s="68">
        <f t="shared" si="807"/>
        <v>0.53931428571428564</v>
      </c>
      <c r="LP168" s="68"/>
      <c r="LQ168" s="15">
        <f t="shared" si="808"/>
        <v>0.72215829177854507</v>
      </c>
      <c r="LS168" s="13">
        <v>19.079999999999998</v>
      </c>
      <c r="LT168" s="68">
        <f t="shared" si="809"/>
        <v>2.032085561497321E-2</v>
      </c>
      <c r="LU168" s="68">
        <f t="shared" si="978"/>
        <v>2.1626191293306875E-2</v>
      </c>
      <c r="LV168" s="68"/>
      <c r="LW168" s="68"/>
      <c r="LX168" s="15">
        <f t="shared" si="810"/>
        <v>1.0627027027027025</v>
      </c>
      <c r="LZ168" s="13">
        <v>13.58</v>
      </c>
      <c r="MA168" s="68">
        <f t="shared" si="811"/>
        <v>1.4749262536872842E-3</v>
      </c>
      <c r="MB168" s="68">
        <f t="shared" si="979"/>
        <v>2.7802619320209483E-3</v>
      </c>
      <c r="MC168" s="68">
        <f t="shared" si="812"/>
        <v>-0.38966292134831459</v>
      </c>
      <c r="MD168" s="68"/>
      <c r="ME168" s="15">
        <f t="shared" si="813"/>
        <v>7.418397626112733E-3</v>
      </c>
      <c r="MG168" s="13">
        <v>66.569999999999993</v>
      </c>
      <c r="MH168" s="68">
        <f t="shared" si="814"/>
        <v>1.773429139275335E-2</v>
      </c>
      <c r="MI168" s="68">
        <f t="shared" si="980"/>
        <v>1.9039627071087015E-2</v>
      </c>
      <c r="MJ168" s="68">
        <f t="shared" si="815"/>
        <v>7.9716981132075464</v>
      </c>
      <c r="MK168" s="68"/>
      <c r="ML168" s="15">
        <f t="shared" si="816"/>
        <v>2.135657089024964</v>
      </c>
      <c r="MN168" s="13">
        <v>163.56</v>
      </c>
      <c r="MO168" s="68">
        <f t="shared" si="817"/>
        <v>-1.3272200772200704E-2</v>
      </c>
      <c r="MP168" s="68">
        <f t="shared" si="981"/>
        <v>-1.1966865093867039E-2</v>
      </c>
      <c r="MQ168" s="68">
        <f t="shared" si="818"/>
        <v>0.29912629070691021</v>
      </c>
      <c r="MR168" s="68"/>
      <c r="MS168" s="15">
        <f t="shared" si="819"/>
        <v>0.46835443037974683</v>
      </c>
      <c r="MU168" s="13">
        <v>17.04</v>
      </c>
      <c r="MV168" s="68">
        <f t="shared" si="820"/>
        <v>4.2201834862385178E-2</v>
      </c>
      <c r="MW168" s="68">
        <f t="shared" si="982"/>
        <v>4.3507170540718842E-2</v>
      </c>
      <c r="MX168" s="68">
        <f t="shared" si="821"/>
        <v>-0.18351701006229046</v>
      </c>
      <c r="MY168" s="68"/>
      <c r="MZ168" s="15">
        <f t="shared" si="822"/>
        <v>0.59700093720712266</v>
      </c>
      <c r="NB168" s="13">
        <v>266.44</v>
      </c>
      <c r="NC168" s="68">
        <f t="shared" si="823"/>
        <v>1.9177979167449739E-3</v>
      </c>
      <c r="ND168" s="68">
        <f t="shared" si="983"/>
        <v>3.2231335950786378E-3</v>
      </c>
      <c r="NE168" s="68">
        <f t="shared" si="824"/>
        <v>0.96678231342732712</v>
      </c>
      <c r="NF168" s="68"/>
      <c r="NG168" s="15">
        <f t="shared" si="825"/>
        <v>0.59745788116793574</v>
      </c>
      <c r="NI168" s="13">
        <v>7.6</v>
      </c>
      <c r="NJ168" s="68">
        <f t="shared" si="826"/>
        <v>2.1505376344085919E-2</v>
      </c>
      <c r="NK168" s="68">
        <f t="shared" si="984"/>
        <v>2.2810712022419584E-2</v>
      </c>
      <c r="NL168" s="68">
        <f t="shared" si="827"/>
        <v>-0.93965859468042878</v>
      </c>
      <c r="NM168" s="68"/>
      <c r="NN168" s="15">
        <f t="shared" si="828"/>
        <v>0.55102040816326514</v>
      </c>
      <c r="NP168" s="13">
        <v>604.59</v>
      </c>
      <c r="NQ168" s="68">
        <f t="shared" si="829"/>
        <v>2.4207053205777137E-3</v>
      </c>
      <c r="NR168" s="68">
        <f t="shared" si="985"/>
        <v>3.726040998911378E-3</v>
      </c>
      <c r="NS168" s="68">
        <f t="shared" si="830"/>
        <v>3.6064000000000003</v>
      </c>
      <c r="NT168" s="68"/>
      <c r="NU168" s="15">
        <f t="shared" si="831"/>
        <v>0.83805064907427118</v>
      </c>
      <c r="NW168" s="13">
        <v>199.32</v>
      </c>
      <c r="NX168" s="68">
        <f t="shared" si="832"/>
        <v>-1.116237535347522E-2</v>
      </c>
      <c r="NY168" s="68">
        <f t="shared" si="986"/>
        <v>-9.8570396751415552E-3</v>
      </c>
      <c r="NZ168" s="68">
        <f t="shared" si="833"/>
        <v>0.13404642694583524</v>
      </c>
      <c r="OA168" s="68"/>
      <c r="OB168" s="15">
        <f t="shared" si="834"/>
        <v>5.2931854199682944E-2</v>
      </c>
      <c r="OD168" s="13">
        <v>2.79</v>
      </c>
      <c r="OE168" s="68">
        <f t="shared" si="835"/>
        <v>7.2202166064982013E-3</v>
      </c>
      <c r="OF168" s="68">
        <f t="shared" si="987"/>
        <v>8.5255522848318652E-3</v>
      </c>
      <c r="OG168" s="68">
        <f t="shared" si="836"/>
        <v>-0.98763681481809729</v>
      </c>
      <c r="OH168" s="68"/>
      <c r="OI168" s="15">
        <f t="shared" si="837"/>
        <v>0.91095890410958913</v>
      </c>
      <c r="OK168" s="13">
        <v>175.99</v>
      </c>
      <c r="OL168" s="68">
        <f t="shared" si="838"/>
        <v>5.6489374474726836E-2</v>
      </c>
      <c r="OM168" s="68">
        <f t="shared" si="988"/>
        <v>5.7794710153060501E-2</v>
      </c>
      <c r="ON168" s="68">
        <f t="shared" si="839"/>
        <v>3.1458186101295644</v>
      </c>
      <c r="OO168" s="68"/>
      <c r="OP168" s="15">
        <f t="shared" si="840"/>
        <v>1.6420957814142023</v>
      </c>
      <c r="OR168" s="13">
        <v>4.67</v>
      </c>
      <c r="OS168" s="68">
        <f t="shared" si="841"/>
        <v>-1.0593220338983014E-2</v>
      </c>
      <c r="OT168" s="68">
        <f t="shared" si="989"/>
        <v>-9.2878846606493492E-3</v>
      </c>
      <c r="OU168" s="68">
        <f t="shared" si="842"/>
        <v>-0.39350649350649353</v>
      </c>
      <c r="OV168" s="68"/>
      <c r="OW168" s="15">
        <f t="shared" si="843"/>
        <v>3.1696428571428568</v>
      </c>
      <c r="OY168" s="13">
        <v>156.59</v>
      </c>
      <c r="OZ168" s="68">
        <f t="shared" si="844"/>
        <v>1.9068072367564796E-2</v>
      </c>
      <c r="PA168" s="68">
        <f t="shared" si="990"/>
        <v>2.0373408045898461E-2</v>
      </c>
      <c r="PB168" s="68">
        <f t="shared" si="998"/>
        <v>3.8181538461538462</v>
      </c>
      <c r="PC168" s="68"/>
      <c r="PD168" s="15">
        <f t="shared" si="845"/>
        <v>0.36700130947184639</v>
      </c>
      <c r="PE168" s="18"/>
      <c r="PF168" s="13">
        <v>276.14999999999998</v>
      </c>
      <c r="PG168" s="68">
        <f t="shared" si="846"/>
        <v>1.4399588583183187E-2</v>
      </c>
      <c r="PH168" s="68">
        <f t="shared" si="991"/>
        <v>1.5704924261516852E-2</v>
      </c>
      <c r="PI168" s="68">
        <f t="shared" si="847"/>
        <v>-0.20692130959218843</v>
      </c>
      <c r="PJ168" s="68"/>
      <c r="PK168" s="15">
        <f t="shared" si="848"/>
        <v>0.32047052072873322</v>
      </c>
      <c r="PM168" s="13"/>
      <c r="PN168" s="68">
        <f t="shared" si="849"/>
        <v>0</v>
      </c>
      <c r="PO168" s="68">
        <f t="shared" si="850"/>
        <v>1.3053356783336641E-3</v>
      </c>
      <c r="PP168" s="68">
        <f t="shared" si="851"/>
        <v>0</v>
      </c>
      <c r="PQ168" s="68"/>
      <c r="PR168" s="15">
        <f t="shared" si="852"/>
        <v>0</v>
      </c>
      <c r="PT168" s="13">
        <v>8.5299999999999994</v>
      </c>
      <c r="PU168" s="68">
        <f t="shared" si="853"/>
        <v>7.0838252656432957E-3</v>
      </c>
      <c r="PV168" s="68">
        <f t="shared" si="992"/>
        <v>8.3891609439769605E-3</v>
      </c>
      <c r="PW168" s="68">
        <f t="shared" si="854"/>
        <v>-2.1788990825688217E-2</v>
      </c>
      <c r="PX168" s="68"/>
      <c r="PY168" s="15">
        <f t="shared" si="855"/>
        <v>0.66276803118908378</v>
      </c>
      <c r="QA168" s="13">
        <v>259.43</v>
      </c>
      <c r="QB168" s="68">
        <f t="shared" si="856"/>
        <v>-1.4241724403387395E-3</v>
      </c>
      <c r="QC168" s="68">
        <f t="shared" si="993"/>
        <v>-1.1883676200507534E-4</v>
      </c>
      <c r="QD168" s="68">
        <f t="shared" si="857"/>
        <v>-0.23106790361302937</v>
      </c>
      <c r="QE168" s="68"/>
      <c r="QF168" s="15">
        <f t="shared" si="858"/>
        <v>0.35303014498800456</v>
      </c>
      <c r="QH168" s="13">
        <v>1.82</v>
      </c>
      <c r="QI168" s="68">
        <f t="shared" si="859"/>
        <v>-3.3457249070631939E-2</v>
      </c>
      <c r="QJ168" s="68">
        <f t="shared" si="994"/>
        <v>-3.2151913392298274E-2</v>
      </c>
      <c r="QK168" s="68">
        <f t="shared" si="860"/>
        <v>-0.27490039840637442</v>
      </c>
      <c r="QL168" s="68"/>
      <c r="QM168" s="15">
        <f t="shared" si="861"/>
        <v>0.4</v>
      </c>
      <c r="QO168" s="13">
        <v>14.27</v>
      </c>
      <c r="QP168" s="68">
        <f t="shared" si="862"/>
        <v>-3.8409703504043144E-2</v>
      </c>
      <c r="QQ168" s="68">
        <f t="shared" si="995"/>
        <v>-3.7104367825709479E-2</v>
      </c>
      <c r="QR168" s="68">
        <f t="shared" si="863"/>
        <v>-0.98260562178502653</v>
      </c>
      <c r="QS168" s="68"/>
      <c r="QT168" s="15">
        <f t="shared" si="864"/>
        <v>0.24303135888501734</v>
      </c>
      <c r="QV168" s="13">
        <v>2.6709999999999998</v>
      </c>
      <c r="QW168" s="68">
        <f t="shared" si="865"/>
        <v>-3.6435786435786433E-2</v>
      </c>
      <c r="QX168" s="68">
        <f t="shared" si="996"/>
        <v>-3.5130450757452768E-2</v>
      </c>
      <c r="QY168" s="68">
        <f t="shared" si="866"/>
        <v>-0.24334277620396602</v>
      </c>
      <c r="QZ168" s="68"/>
      <c r="RA168" s="15">
        <f t="shared" si="867"/>
        <v>9.1540662035144979E-2</v>
      </c>
      <c r="RC168" s="13">
        <v>40.06</v>
      </c>
      <c r="RD168" s="68">
        <f t="shared" si="868"/>
        <v>-1.0864197530864142E-2</v>
      </c>
      <c r="RE168" s="68">
        <f t="shared" si="997"/>
        <v>-9.5588618525304769E-3</v>
      </c>
      <c r="RF168" s="68">
        <f t="shared" si="869"/>
        <v>-0.1345863037373082</v>
      </c>
      <c r="RG168" s="68"/>
      <c r="RH168" s="15">
        <f t="shared" si="870"/>
        <v>0.61858585858585868</v>
      </c>
      <c r="RJ168" s="13">
        <v>228.6</v>
      </c>
      <c r="RK168" s="68">
        <f t="shared" si="871"/>
        <v>-1.7619252256123742E-2</v>
      </c>
      <c r="RL168" s="68">
        <f t="shared" si="872"/>
        <v>-1.6313916577790077E-2</v>
      </c>
      <c r="RM168" s="68">
        <f t="shared" si="873"/>
        <v>6.0395212913999352E-2</v>
      </c>
      <c r="RN168" s="68"/>
      <c r="RO168" s="15">
        <f t="shared" si="874"/>
        <v>0.16205774705164699</v>
      </c>
      <c r="RQ168" s="13">
        <v>16</v>
      </c>
      <c r="RR168" s="68">
        <f t="shared" si="875"/>
        <v>-3.0303030303030304E-2</v>
      </c>
      <c r="RS168" s="68">
        <f t="shared" si="876"/>
        <v>-2.8997694624696639E-2</v>
      </c>
      <c r="RT168" s="68">
        <f t="shared" si="877"/>
        <v>9.2896174863387942E-2</v>
      </c>
      <c r="RU168" s="68"/>
      <c r="RV168" s="15">
        <f t="shared" si="878"/>
        <v>-0.23224568138195778</v>
      </c>
      <c r="RX168" s="13">
        <v>156.01</v>
      </c>
      <c r="RY168" s="68">
        <f t="shared" si="879"/>
        <v>-1.103011093502383E-2</v>
      </c>
      <c r="RZ168" s="68">
        <f t="shared" si="880"/>
        <v>-9.7247752566901654E-3</v>
      </c>
      <c r="SA168" s="68">
        <f t="shared" si="881"/>
        <v>0.17247858109123695</v>
      </c>
      <c r="SB168" s="68"/>
      <c r="SC168" s="15">
        <f t="shared" si="882"/>
        <v>1.0628057649081053</v>
      </c>
      <c r="SE168" s="13">
        <v>14.76</v>
      </c>
      <c r="SF168" s="68">
        <f t="shared" si="883"/>
        <v>-2.6385224274406354E-2</v>
      </c>
      <c r="SG168" s="68">
        <f t="shared" si="884"/>
        <v>-2.5079888596072689E-2</v>
      </c>
      <c r="SH168" s="68">
        <f t="shared" si="885"/>
        <v>0.18079999999999999</v>
      </c>
      <c r="SI168" s="68"/>
      <c r="SJ168" s="15">
        <f t="shared" si="886"/>
        <v>-3.2765399737876802E-2</v>
      </c>
      <c r="SL168" s="13">
        <v>1.32</v>
      </c>
      <c r="SM168" s="68">
        <f t="shared" si="887"/>
        <v>4.7619047619047658E-2</v>
      </c>
      <c r="SN168" s="68">
        <f t="shared" si="888"/>
        <v>4.8924383297381323E-2</v>
      </c>
      <c r="SO168" s="68">
        <f t="shared" si="889"/>
        <v>-7.0422535211267512E-2</v>
      </c>
      <c r="SP168" s="68"/>
      <c r="SQ168" s="15">
        <f t="shared" si="890"/>
        <v>0.30693069306930698</v>
      </c>
      <c r="SS168" s="13">
        <v>15.06</v>
      </c>
      <c r="ST168" s="68">
        <f t="shared" si="891"/>
        <v>-1.697127937336813E-2</v>
      </c>
      <c r="SU168" s="68">
        <f t="shared" si="892"/>
        <v>-1.5665943695034466E-2</v>
      </c>
      <c r="SV168" s="68">
        <f t="shared" si="893"/>
        <v>-6.6914498141263948E-2</v>
      </c>
      <c r="SW168" s="68"/>
      <c r="SX168" s="15">
        <f t="shared" si="894"/>
        <v>0.79285714285714282</v>
      </c>
      <c r="SZ168" s="13">
        <v>68.17</v>
      </c>
      <c r="TA168" s="68">
        <f t="shared" si="895"/>
        <v>-1.6163948621734803E-2</v>
      </c>
      <c r="TB168" s="68">
        <f t="shared" si="896"/>
        <v>-1.4858612943401139E-2</v>
      </c>
      <c r="TC168" s="68">
        <f t="shared" si="897"/>
        <v>0.68863017091899936</v>
      </c>
      <c r="TD168" s="68"/>
      <c r="TE168" s="15">
        <f t="shared" si="898"/>
        <v>3.3698717948717949</v>
      </c>
      <c r="TG168" s="417">
        <v>0.24</v>
      </c>
      <c r="TH168" s="68">
        <f t="shared" si="899"/>
        <v>-4.0000000000000036E-2</v>
      </c>
      <c r="TI168" s="68">
        <f t="shared" si="900"/>
        <v>-3.8694664321666371E-2</v>
      </c>
      <c r="TJ168" s="68">
        <f t="shared" si="901"/>
        <v>9.090909090909087E-2</v>
      </c>
      <c r="TK168" s="68"/>
      <c r="TL168" s="15">
        <f t="shared" si="902"/>
        <v>0.41592920353982288</v>
      </c>
      <c r="TN168" s="13">
        <v>80.73</v>
      </c>
      <c r="TO168" s="68">
        <f t="shared" si="903"/>
        <v>9.8824118088567201E-3</v>
      </c>
      <c r="TP168" s="68">
        <f t="shared" si="904"/>
        <v>1.1187747487190385E-2</v>
      </c>
      <c r="TQ168" s="68">
        <f t="shared" si="905"/>
        <v>0.17671066152624035</v>
      </c>
      <c r="TR168" s="68"/>
      <c r="TS168" s="15">
        <f t="shared" si="906"/>
        <v>1.7136134453781513</v>
      </c>
      <c r="TU168" s="417">
        <v>3.29</v>
      </c>
      <c r="TV168" s="68">
        <f t="shared" si="907"/>
        <v>1.8575851393188871E-2</v>
      </c>
      <c r="TW168" s="68">
        <f t="shared" si="908"/>
        <v>1.9881187071522536E-2</v>
      </c>
      <c r="TX168" s="68">
        <f t="shared" si="909"/>
        <v>-0.25396825396825401</v>
      </c>
      <c r="TY168" s="68"/>
      <c r="TZ168" s="15">
        <f t="shared" si="910"/>
        <v>0.92397660818713456</v>
      </c>
      <c r="UB168" s="13"/>
      <c r="UC168" s="68">
        <f t="shared" si="911"/>
        <v>0</v>
      </c>
      <c r="UD168" s="68">
        <f t="shared" si="912"/>
        <v>1.3053356783336641E-3</v>
      </c>
      <c r="UE168" s="68">
        <f t="shared" si="913"/>
        <v>0</v>
      </c>
      <c r="UF168" s="68"/>
      <c r="UG168" s="15">
        <f t="shared" si="914"/>
        <v>0</v>
      </c>
      <c r="UI168" s="417"/>
      <c r="UJ168" s="68">
        <f t="shared" si="915"/>
        <v>0</v>
      </c>
      <c r="UK168" s="68">
        <f t="shared" si="916"/>
        <v>1.3053356783336641E-3</v>
      </c>
      <c r="UL168" s="68">
        <f t="shared" si="917"/>
        <v>0</v>
      </c>
      <c r="UM168" s="68"/>
      <c r="UN168" s="15">
        <f t="shared" si="918"/>
        <v>0</v>
      </c>
      <c r="UP168" s="417"/>
      <c r="UQ168" s="68">
        <f t="shared" si="919"/>
        <v>0</v>
      </c>
      <c r="UR168" s="68">
        <f t="shared" si="920"/>
        <v>1.3053356783336641E-3</v>
      </c>
      <c r="US168" s="68">
        <f t="shared" si="921"/>
        <v>0</v>
      </c>
      <c r="UT168" s="68"/>
      <c r="UU168" s="15">
        <f t="shared" si="922"/>
        <v>0</v>
      </c>
      <c r="UW168" s="417"/>
      <c r="UX168" s="68">
        <f t="shared" si="923"/>
        <v>0</v>
      </c>
      <c r="UY168" s="68">
        <f t="shared" si="924"/>
        <v>1.3053356783336641E-3</v>
      </c>
      <c r="UZ168" s="68">
        <f t="shared" si="925"/>
        <v>0</v>
      </c>
      <c r="VA168" s="68"/>
      <c r="VB168" s="15">
        <f t="shared" si="926"/>
        <v>0</v>
      </c>
      <c r="VD168" s="417"/>
      <c r="VE168" s="68">
        <f t="shared" si="927"/>
        <v>0</v>
      </c>
      <c r="VF168" s="68">
        <f t="shared" si="928"/>
        <v>1.3053356783336641E-3</v>
      </c>
      <c r="VG168" s="68">
        <f t="shared" si="929"/>
        <v>0</v>
      </c>
      <c r="VH168" s="68"/>
      <c r="VI168" s="15">
        <f t="shared" si="930"/>
        <v>0</v>
      </c>
      <c r="VM168" s="21">
        <f t="shared" si="931"/>
        <v>1.6716520119549141E-3</v>
      </c>
      <c r="VN168" s="49"/>
      <c r="VO168" s="21">
        <f t="shared" si="932"/>
        <v>1.1114904588105798</v>
      </c>
      <c r="VP168" s="14"/>
      <c r="VQ168" s="21">
        <f t="shared" si="933"/>
        <v>0.58343711391959907</v>
      </c>
    </row>
    <row r="169" spans="1:589" ht="15.75" customHeight="1" x14ac:dyDescent="0.2">
      <c r="A169" s="127">
        <v>45890</v>
      </c>
      <c r="B169" s="4">
        <f t="shared" si="666"/>
        <v>45890</v>
      </c>
      <c r="C169" s="13">
        <v>44785.5</v>
      </c>
      <c r="D169" s="138">
        <f t="shared" si="667"/>
        <v>-152.80999999999767</v>
      </c>
      <c r="E169" s="68">
        <f t="shared" si="668"/>
        <v>-3.4004394023717777E-3</v>
      </c>
      <c r="F169" s="15">
        <f t="shared" si="669"/>
        <v>5.2681186774607661E-2</v>
      </c>
      <c r="G169" s="13">
        <v>6370.17</v>
      </c>
      <c r="H169" s="138">
        <f t="shared" si="670"/>
        <v>-25.609999999999673</v>
      </c>
      <c r="I169" s="68">
        <f t="shared" si="671"/>
        <v>-4.0042027712022107E-3</v>
      </c>
      <c r="J169" s="15">
        <f t="shared" si="672"/>
        <v>8.3062008320822625E-2</v>
      </c>
      <c r="K169" s="13">
        <v>21100.31</v>
      </c>
      <c r="L169" s="138">
        <f t="shared" si="673"/>
        <v>-72.549999999999272</v>
      </c>
      <c r="M169" s="68">
        <f t="shared" si="674"/>
        <v>-3.4265564500969292E-3</v>
      </c>
      <c r="N169" s="15">
        <f t="shared" si="675"/>
        <v>9.2669435067130879E-2</v>
      </c>
      <c r="O169" s="13">
        <v>2274.1</v>
      </c>
      <c r="P169" s="138">
        <f t="shared" si="676"/>
        <v>4.75</v>
      </c>
      <c r="Q169" s="68">
        <f t="shared" si="677"/>
        <v>2.0931103619979291E-3</v>
      </c>
      <c r="R169" s="15">
        <f t="shared" si="678"/>
        <v>1.9702622233382382E-2</v>
      </c>
      <c r="S169" s="18">
        <f t="shared" si="679"/>
        <v>-2.2768441246293889E-3</v>
      </c>
      <c r="T169" s="121">
        <f t="shared" si="680"/>
        <v>270.83887970752056</v>
      </c>
      <c r="U169" s="121">
        <f t="shared" si="681"/>
        <v>270.83887970752056</v>
      </c>
      <c r="V169" s="134">
        <f t="shared" si="682"/>
        <v>-1.6785052664741926E-3</v>
      </c>
      <c r="W169" s="21">
        <f t="shared" si="934"/>
        <v>4.6843555021836208E-2</v>
      </c>
      <c r="X169" s="18">
        <f t="shared" si="683"/>
        <v>-2.1845220654182471E-3</v>
      </c>
      <c r="Y169" s="353">
        <v>144551.31</v>
      </c>
      <c r="Z169" s="15">
        <v>1.9999999999999999E-6</v>
      </c>
      <c r="AA169" s="21">
        <f t="shared" si="684"/>
        <v>1.6805052664741926E-3</v>
      </c>
      <c r="AC169" s="13">
        <v>245.77</v>
      </c>
      <c r="AD169" s="68">
        <f t="shared" si="685"/>
        <v>-3.6082056271790576E-3</v>
      </c>
      <c r="AE169" s="68">
        <f t="shared" si="935"/>
        <v>-1.929700360704865E-3</v>
      </c>
      <c r="AF169" s="68">
        <f t="shared" si="686"/>
        <v>0.49159434363051524</v>
      </c>
      <c r="AG169" s="68"/>
      <c r="AH169" s="15">
        <f t="shared" si="687"/>
        <v>8.1877008407800433E-2</v>
      </c>
      <c r="AJ169" s="13">
        <v>23.8</v>
      </c>
      <c r="AK169" s="68">
        <f t="shared" si="688"/>
        <v>-3.7672666387609816E-3</v>
      </c>
      <c r="AL169" s="68">
        <f t="shared" si="936"/>
        <v>-2.0887613722867888E-3</v>
      </c>
      <c r="AM169" s="68">
        <f t="shared" si="689"/>
        <v>0.2795698924731182</v>
      </c>
      <c r="AN169" s="68"/>
      <c r="AO169" s="15">
        <f t="shared" si="690"/>
        <v>0.13171659533999047</v>
      </c>
      <c r="AQ169" s="13">
        <v>23.22</v>
      </c>
      <c r="AR169" s="68">
        <f t="shared" si="691"/>
        <v>-3.0055817947617128E-3</v>
      </c>
      <c r="AS169" s="68">
        <f t="shared" si="937"/>
        <v>-1.3270765282875202E-3</v>
      </c>
      <c r="AT169" s="68">
        <f t="shared" si="692"/>
        <v>0.34452808338158653</v>
      </c>
      <c r="AU169" s="68"/>
      <c r="AV169" s="15">
        <f t="shared" si="693"/>
        <v>8.1509082440614819E-2</v>
      </c>
      <c r="AX169" s="13">
        <v>221.57</v>
      </c>
      <c r="AY169" s="68">
        <f t="shared" si="694"/>
        <v>-3.8663849300904266E-3</v>
      </c>
      <c r="AZ169" s="68">
        <f t="shared" si="938"/>
        <v>-2.1878796636162342E-3</v>
      </c>
      <c r="BA169" s="68">
        <f t="shared" si="695"/>
        <v>0.65227442207307984</v>
      </c>
      <c r="BB169" s="68"/>
      <c r="BC169" s="15">
        <f t="shared" si="696"/>
        <v>8.5116802977618866E-2</v>
      </c>
      <c r="BE169" s="13">
        <v>81.39</v>
      </c>
      <c r="BF169" s="68">
        <f t="shared" si="697"/>
        <v>-3.6724201248622495E-3</v>
      </c>
      <c r="BG169" s="68">
        <f t="shared" si="939"/>
        <v>-1.9939148583880571E-3</v>
      </c>
      <c r="BH169" s="68"/>
      <c r="BI169" s="68"/>
      <c r="BJ169" s="15">
        <f t="shared" si="698"/>
        <v>0.10479163838740327</v>
      </c>
      <c r="BL169" s="13">
        <v>74.760000000000005</v>
      </c>
      <c r="BM169" s="68">
        <f t="shared" si="699"/>
        <v>-6.6835984494047792E-4</v>
      </c>
      <c r="BN169" s="68">
        <f t="shared" si="940"/>
        <v>1.0101454215337147E-3</v>
      </c>
      <c r="BO169" s="68">
        <f t="shared" si="700"/>
        <v>0.25900976759851807</v>
      </c>
      <c r="BP169" s="68"/>
      <c r="BQ169" s="15">
        <f t="shared" si="701"/>
        <v>0.12641253578423986</v>
      </c>
      <c r="BS169" s="13">
        <v>43.47</v>
      </c>
      <c r="BT169" s="68">
        <f t="shared" si="702"/>
        <v>-3.8955087076077382E-3</v>
      </c>
      <c r="BU169" s="68">
        <f t="shared" si="941"/>
        <v>-2.2170034411335459E-3</v>
      </c>
      <c r="BV169" s="68">
        <f t="shared" si="703"/>
        <v>0.16666666666666669</v>
      </c>
      <c r="BW169" s="68"/>
      <c r="BX169" s="15">
        <f t="shared" si="704"/>
        <v>0.13647058823529409</v>
      </c>
      <c r="BZ169" s="13"/>
      <c r="CA169" s="68">
        <f t="shared" si="705"/>
        <v>0</v>
      </c>
      <c r="CB169" s="68">
        <f t="shared" si="942"/>
        <v>0</v>
      </c>
      <c r="CC169" s="68">
        <f t="shared" si="706"/>
        <v>0</v>
      </c>
      <c r="CD169" s="68"/>
      <c r="CE169" s="15">
        <f t="shared" si="707"/>
        <v>0</v>
      </c>
      <c r="CG169" s="13">
        <v>29.64</v>
      </c>
      <c r="CH169" s="68">
        <f t="shared" si="708"/>
        <v>1.0131712259372218E-3</v>
      </c>
      <c r="CI169" s="68">
        <f t="shared" si="943"/>
        <v>2.6916764924114142E-3</v>
      </c>
      <c r="CJ169" s="68">
        <f t="shared" si="709"/>
        <v>-1.9517036056897117E-2</v>
      </c>
      <c r="CK169" s="68"/>
      <c r="CL169" s="15">
        <f t="shared" si="710"/>
        <v>-0.13736903376018622</v>
      </c>
      <c r="CN169" s="13">
        <v>33.58</v>
      </c>
      <c r="CO169" s="68">
        <f t="shared" si="711"/>
        <v>4.1866028708134146E-3</v>
      </c>
      <c r="CP169" s="68">
        <f t="shared" si="944"/>
        <v>5.8651081372876075E-3</v>
      </c>
      <c r="CQ169" s="68">
        <f t="shared" si="712"/>
        <v>7.1474154435226492E-2</v>
      </c>
      <c r="CR169" s="68"/>
      <c r="CS169" s="15">
        <f t="shared" si="713"/>
        <v>3.2865252464893764E-3</v>
      </c>
      <c r="CU169" s="13">
        <v>38.4</v>
      </c>
      <c r="CV169" s="68">
        <f t="shared" si="714"/>
        <v>1.0427528675703635E-3</v>
      </c>
      <c r="CW169" s="68">
        <f t="shared" si="945"/>
        <v>2.7212581340445561E-3</v>
      </c>
      <c r="CX169" s="68">
        <f t="shared" si="715"/>
        <v>0.19440124416796267</v>
      </c>
      <c r="CY169" s="68"/>
      <c r="CZ169" s="15">
        <f t="shared" si="716"/>
        <v>3.0042918454935553E-2</v>
      </c>
      <c r="DB169" s="13">
        <v>20.87</v>
      </c>
      <c r="DC169" s="68">
        <f t="shared" si="717"/>
        <v>0</v>
      </c>
      <c r="DD169" s="68">
        <f t="shared" si="946"/>
        <v>1.6785052664741926E-3</v>
      </c>
      <c r="DE169" s="68">
        <f t="shared" si="718"/>
        <v>-4.5724737082761771E-2</v>
      </c>
      <c r="DF169" s="68"/>
      <c r="DG169" s="15">
        <f t="shared" si="719"/>
        <v>2.5049115913556071E-2</v>
      </c>
      <c r="DI169" s="13">
        <v>50.31</v>
      </c>
      <c r="DJ169" s="68">
        <f t="shared" si="720"/>
        <v>-4.7477744807120654E-3</v>
      </c>
      <c r="DK169" s="68">
        <f t="shared" si="947"/>
        <v>-3.0692692142378726E-3</v>
      </c>
      <c r="DL169" s="68">
        <f t="shared" si="721"/>
        <v>0.13952434881087211</v>
      </c>
      <c r="DM169" s="68"/>
      <c r="DN169" s="15">
        <f t="shared" si="722"/>
        <v>0.19331119544592046</v>
      </c>
      <c r="DP169" s="13">
        <v>44.1</v>
      </c>
      <c r="DQ169" s="68">
        <f t="shared" si="723"/>
        <v>0</v>
      </c>
      <c r="DR169" s="68">
        <f t="shared" si="948"/>
        <v>1.6785052664741926E-3</v>
      </c>
      <c r="DS169" s="68"/>
      <c r="DT169" s="68"/>
      <c r="DU169" s="15">
        <f t="shared" si="724"/>
        <v>0.15808823529411772</v>
      </c>
      <c r="DV169" s="18"/>
      <c r="DW169" s="13">
        <v>36.86</v>
      </c>
      <c r="DX169" s="68">
        <f t="shared" si="725"/>
        <v>-4.3219881145327849E-3</v>
      </c>
      <c r="DY169" s="68">
        <f t="shared" si="949"/>
        <v>-2.6434828480585921E-3</v>
      </c>
      <c r="DZ169" s="68">
        <f t="shared" si="726"/>
        <v>0.96691568836712927</v>
      </c>
      <c r="EA169" s="68"/>
      <c r="EB169" s="15">
        <f t="shared" si="727"/>
        <v>0.10128473259635497</v>
      </c>
      <c r="ED169" s="13">
        <v>39.6</v>
      </c>
      <c r="EE169" s="68">
        <f t="shared" si="728"/>
        <v>-4.2745788282625517E-3</v>
      </c>
      <c r="EF169" s="68">
        <f t="shared" si="950"/>
        <v>-2.5960735617883588E-3</v>
      </c>
      <c r="EG169" s="68">
        <f t="shared" si="729"/>
        <v>0.88302425106990012</v>
      </c>
      <c r="EH169" s="68"/>
      <c r="EI169" s="15">
        <f t="shared" si="730"/>
        <v>7.3752711496746171E-2</v>
      </c>
      <c r="EK169" s="13">
        <v>130.55000000000001</v>
      </c>
      <c r="EL169" s="68">
        <f t="shared" si="731"/>
        <v>-4.1952707856596719E-3</v>
      </c>
      <c r="EM169" s="68">
        <f t="shared" si="951"/>
        <v>-2.5167655191854791E-3</v>
      </c>
      <c r="EN169" s="68">
        <f t="shared" si="732"/>
        <v>1.0227765726681128</v>
      </c>
      <c r="EO169" s="68"/>
      <c r="EP169" s="15">
        <f t="shared" si="733"/>
        <v>0.17295597484276742</v>
      </c>
      <c r="ER169" s="13">
        <v>40.369999999999997</v>
      </c>
      <c r="ES169" s="68">
        <f t="shared" si="734"/>
        <v>-4.929751047572168E-3</v>
      </c>
      <c r="ET169" s="68">
        <f t="shared" si="952"/>
        <v>-3.2512457810979752E-3</v>
      </c>
      <c r="EU169" s="68">
        <f t="shared" si="735"/>
        <v>0.15640217702663997</v>
      </c>
      <c r="EV169" s="68"/>
      <c r="EW169" s="15">
        <f t="shared" si="736"/>
        <v>3.8056055541270166E-2</v>
      </c>
      <c r="EY169" s="13">
        <v>42.43</v>
      </c>
      <c r="EZ169" s="68">
        <f t="shared" si="737"/>
        <v>1.9951923076923034E-2</v>
      </c>
      <c r="FA169" s="68">
        <f t="shared" si="953"/>
        <v>2.1630428343397227E-2</v>
      </c>
      <c r="FB169" s="68"/>
      <c r="FC169" s="68"/>
      <c r="FD169" s="15">
        <f t="shared" si="738"/>
        <v>0.72620016273393018</v>
      </c>
      <c r="FF169" s="13">
        <v>58.64</v>
      </c>
      <c r="FG169" s="68">
        <f t="shared" si="739"/>
        <v>7.5601374570446337E-3</v>
      </c>
      <c r="FH169" s="68">
        <f t="shared" si="954"/>
        <v>9.2386427235188265E-3</v>
      </c>
      <c r="FI169" s="68">
        <f t="shared" si="740"/>
        <v>-7.4475287745429542E-3</v>
      </c>
      <c r="FJ169" s="68"/>
      <c r="FK169" s="15">
        <f t="shared" si="741"/>
        <v>3.2576157774256057E-2</v>
      </c>
      <c r="FM169" s="13">
        <v>197.8</v>
      </c>
      <c r="FN169" s="68">
        <f t="shared" si="742"/>
        <v>-0.19808643476850721</v>
      </c>
      <c r="FO169" s="68">
        <f t="shared" si="955"/>
        <v>-0.19640792950203301</v>
      </c>
      <c r="FP169" s="68">
        <f t="shared" si="743"/>
        <v>0.70106639146886829</v>
      </c>
      <c r="FQ169" s="68"/>
      <c r="FR169" s="15">
        <f t="shared" si="744"/>
        <v>8.88472971485193E-2</v>
      </c>
      <c r="FT169" s="13">
        <v>93.21</v>
      </c>
      <c r="FU169" s="68">
        <f t="shared" si="745"/>
        <v>-2.6749411512946718E-3</v>
      </c>
      <c r="FV169" s="68">
        <f t="shared" si="956"/>
        <v>-9.964358848204792E-4</v>
      </c>
      <c r="FW169" s="68">
        <f t="shared" si="746"/>
        <v>5.8843576053618001E-2</v>
      </c>
      <c r="FX169" s="68"/>
      <c r="FY169" s="15">
        <f t="shared" si="747"/>
        <v>3.3599467731204112E-2</v>
      </c>
      <c r="GA169" s="13">
        <v>18.440000000000001</v>
      </c>
      <c r="GB169" s="68">
        <f t="shared" si="748"/>
        <v>-7.5349838536058677E-3</v>
      </c>
      <c r="GC169" s="68">
        <f t="shared" si="957"/>
        <v>-5.8564785871316749E-3</v>
      </c>
      <c r="GD169" s="68"/>
      <c r="GE169" s="68"/>
      <c r="GF169" s="15">
        <f t="shared" si="749"/>
        <v>5.7946069994262855E-2</v>
      </c>
      <c r="GG169" s="18"/>
      <c r="GH169" s="13">
        <v>20.49</v>
      </c>
      <c r="GI169" s="68">
        <f t="shared" si="750"/>
        <v>6.8796068796067329E-3</v>
      </c>
      <c r="GJ169" s="68">
        <f t="shared" si="958"/>
        <v>8.5581121460809248E-3</v>
      </c>
      <c r="GK169" s="68">
        <f t="shared" si="751"/>
        <v>6.6077003121748162E-2</v>
      </c>
      <c r="GL169" s="68"/>
      <c r="GM169" s="15">
        <f t="shared" si="752"/>
        <v>8.412698412698412E-2</v>
      </c>
      <c r="GO169" s="13">
        <v>26.33</v>
      </c>
      <c r="GP169" s="68">
        <f t="shared" si="753"/>
        <v>-7.5901328273256642E-4</v>
      </c>
      <c r="GQ169" s="68">
        <f t="shared" si="959"/>
        <v>9.1949198374162617E-4</v>
      </c>
      <c r="GR169" s="68"/>
      <c r="GS169" s="68"/>
      <c r="GT169" s="15">
        <f t="shared" si="754"/>
        <v>-3.3761467889908317E-2</v>
      </c>
      <c r="GV169" s="13">
        <v>16.36</v>
      </c>
      <c r="GW169" s="68">
        <f t="shared" si="755"/>
        <v>-4.2604990870359271E-3</v>
      </c>
      <c r="GX169" s="68">
        <f t="shared" si="960"/>
        <v>-2.5819938205617343E-3</v>
      </c>
      <c r="GY169" s="68">
        <f t="shared" si="756"/>
        <v>0.38059071729957805</v>
      </c>
      <c r="GZ169" s="68"/>
      <c r="HA169" s="15">
        <f t="shared" si="757"/>
        <v>0.19241982507288621</v>
      </c>
      <c r="HD169" s="13">
        <v>320.11</v>
      </c>
      <c r="HE169" s="68">
        <f t="shared" si="758"/>
        <v>-1.1701142327878864E-2</v>
      </c>
      <c r="HF169" s="68">
        <f t="shared" si="961"/>
        <v>-1.0022637061404672E-2</v>
      </c>
      <c r="HG169" s="68">
        <f t="shared" si="759"/>
        <v>0.79826976012583584</v>
      </c>
      <c r="HH169" s="68"/>
      <c r="HI169" s="15">
        <f t="shared" si="760"/>
        <v>-0.2073345879556259</v>
      </c>
      <c r="HK169" s="13">
        <v>64.78</v>
      </c>
      <c r="HL169" s="68">
        <f t="shared" si="761"/>
        <v>7.9352730667497304E-3</v>
      </c>
      <c r="HM169" s="68">
        <f t="shared" si="962"/>
        <v>9.6137783332239223E-3</v>
      </c>
      <c r="HN169" s="68">
        <f t="shared" si="762"/>
        <v>25.120967741935488</v>
      </c>
      <c r="HO169" s="68"/>
      <c r="HP169" s="15">
        <f t="shared" si="763"/>
        <v>1.455648218347233</v>
      </c>
      <c r="HR169" s="13">
        <v>109.23</v>
      </c>
      <c r="HS169" s="68">
        <f t="shared" si="764"/>
        <v>6.4498295402193205E-3</v>
      </c>
      <c r="HT169" s="68">
        <f t="shared" si="963"/>
        <v>8.1283348066935133E-3</v>
      </c>
      <c r="HU169" s="68">
        <f t="shared" si="765"/>
        <v>2.0008241758241763</v>
      </c>
      <c r="HV169" s="68"/>
      <c r="HW169" s="15">
        <f t="shared" si="766"/>
        <v>1.5431811843450877E-2</v>
      </c>
      <c r="HY169" s="13">
        <v>174.98</v>
      </c>
      <c r="HZ169" s="68">
        <f t="shared" si="767"/>
        <v>-2.3945267958951875E-3</v>
      </c>
      <c r="IA169" s="68">
        <f t="shared" si="964"/>
        <v>-7.1602152942099495E-4</v>
      </c>
      <c r="IB169" s="68">
        <f t="shared" si="768"/>
        <v>0.65231350330500448</v>
      </c>
      <c r="IC169" s="68"/>
      <c r="ID169" s="15">
        <f t="shared" si="769"/>
        <v>0.30300096805421106</v>
      </c>
      <c r="IF169" s="13">
        <v>289.60000000000002</v>
      </c>
      <c r="IG169" s="68">
        <f t="shared" si="770"/>
        <v>-5.3920390150083907E-3</v>
      </c>
      <c r="IH169" s="68">
        <f t="shared" si="965"/>
        <v>-3.7135337485341979E-3</v>
      </c>
      <c r="II169" s="68">
        <f t="shared" si="771"/>
        <v>0.65485714285714303</v>
      </c>
      <c r="IJ169" s="68"/>
      <c r="IK169" s="15">
        <f t="shared" si="772"/>
        <v>0.24913733609385791</v>
      </c>
      <c r="IM169" s="13">
        <v>266.48</v>
      </c>
      <c r="IN169" s="68">
        <f t="shared" si="773"/>
        <v>-2.2838743494700544E-3</v>
      </c>
      <c r="IO169" s="68">
        <f t="shared" si="966"/>
        <v>-6.0536908299586184E-4</v>
      </c>
      <c r="IP169" s="68">
        <f t="shared" si="774"/>
        <v>4.2036711579769577</v>
      </c>
      <c r="IQ169" s="68"/>
      <c r="IR169" s="15">
        <f t="shared" si="775"/>
        <v>0.42115087195349599</v>
      </c>
      <c r="IT169" s="13">
        <v>71.430000000000007</v>
      </c>
      <c r="IU169" s="68">
        <f t="shared" si="776"/>
        <v>1.3622818220519483E-2</v>
      </c>
      <c r="IV169" s="68">
        <f t="shared" si="967"/>
        <v>1.5301323486993675E-2</v>
      </c>
      <c r="IW169" s="68">
        <f t="shared" si="777"/>
        <v>2.9139726027397264</v>
      </c>
      <c r="IX169" s="68"/>
      <c r="IY169" s="15">
        <f t="shared" si="778"/>
        <v>0.38995913601868082</v>
      </c>
      <c r="JA169" s="13">
        <v>739.1</v>
      </c>
      <c r="JB169" s="68">
        <f t="shared" si="779"/>
        <v>-1.1528379607339651E-2</v>
      </c>
      <c r="JC169" s="68">
        <f t="shared" si="968"/>
        <v>-9.8498743408654589E-3</v>
      </c>
      <c r="JD169" s="68">
        <f t="shared" si="780"/>
        <v>0.494943365695793</v>
      </c>
      <c r="JE169" s="68"/>
      <c r="JF169" s="15">
        <f t="shared" si="781"/>
        <v>0.26231832078017459</v>
      </c>
      <c r="JH169" s="13">
        <v>504.24</v>
      </c>
      <c r="JI169" s="68">
        <f t="shared" si="782"/>
        <v>-2.926520604286993E-3</v>
      </c>
      <c r="JJ169" s="68">
        <f t="shared" si="969"/>
        <v>-1.2480153378128004E-3</v>
      </c>
      <c r="JK169" s="68">
        <f t="shared" si="783"/>
        <v>0.23986328653273994</v>
      </c>
      <c r="JL169" s="68"/>
      <c r="JM169" s="15">
        <f t="shared" si="784"/>
        <v>0.19629893238434165</v>
      </c>
      <c r="JO169" s="13">
        <v>24.38</v>
      </c>
      <c r="JP169" s="68">
        <f t="shared" si="785"/>
        <v>2.6094276094275986E-2</v>
      </c>
      <c r="JQ169" s="68">
        <f t="shared" si="970"/>
        <v>2.777278136075018E-2</v>
      </c>
      <c r="JR169" s="68">
        <f t="shared" si="786"/>
        <v>-0.17732411000506165</v>
      </c>
      <c r="JS169" s="68"/>
      <c r="JT169" s="15">
        <f t="shared" si="787"/>
        <v>1.3925417075564279</v>
      </c>
      <c r="JV169" s="13">
        <v>1.95</v>
      </c>
      <c r="JW169" s="68">
        <f t="shared" si="788"/>
        <v>1.5625000000000014E-2</v>
      </c>
      <c r="JX169" s="68">
        <f t="shared" si="971"/>
        <v>1.7303505266474208E-2</v>
      </c>
      <c r="JY169" s="68">
        <f t="shared" si="789"/>
        <v>-0.22924901185770746</v>
      </c>
      <c r="JZ169" s="68"/>
      <c r="KA169" s="15">
        <f t="shared" si="790"/>
        <v>8.3333333333333287E-2</v>
      </c>
      <c r="KC169" s="13">
        <v>20.63</v>
      </c>
      <c r="KD169" s="68">
        <f t="shared" si="791"/>
        <v>1.4257620452310675E-2</v>
      </c>
      <c r="KE169" s="68">
        <f t="shared" si="972"/>
        <v>1.5936125718784867E-2</v>
      </c>
      <c r="KF169" s="68">
        <f t="shared" si="792"/>
        <v>5.9034907597535859E-2</v>
      </c>
      <c r="KG169" s="68"/>
      <c r="KH169" s="15">
        <f t="shared" si="793"/>
        <v>-6.9882777276826E-2</v>
      </c>
      <c r="KI169" s="18"/>
      <c r="KJ169" s="13">
        <v>110.86</v>
      </c>
      <c r="KK169" s="68">
        <f t="shared" si="794"/>
        <v>4.594773091801118E-2</v>
      </c>
      <c r="KL169" s="68">
        <f t="shared" si="973"/>
        <v>4.7626236184485374E-2</v>
      </c>
      <c r="KM169" s="68">
        <f t="shared" si="795"/>
        <v>4.2540284360189569</v>
      </c>
      <c r="KN169" s="68"/>
      <c r="KO169" s="15">
        <f t="shared" si="796"/>
        <v>0.64945692605267091</v>
      </c>
      <c r="KQ169" s="13">
        <v>1.91</v>
      </c>
      <c r="KR169" s="68">
        <f t="shared" si="797"/>
        <v>1.0582010582010592E-2</v>
      </c>
      <c r="KS169" s="68">
        <f t="shared" si="974"/>
        <v>1.2260515848484784E-2</v>
      </c>
      <c r="KT169" s="68">
        <f t="shared" si="798"/>
        <v>-0.2709923664122138</v>
      </c>
      <c r="KU169" s="68"/>
      <c r="KV169" s="15">
        <f t="shared" si="799"/>
        <v>0.89108910891089099</v>
      </c>
      <c r="KW169" s="18"/>
      <c r="KX169" s="13">
        <v>43.9</v>
      </c>
      <c r="KY169" s="68">
        <f t="shared" si="800"/>
        <v>-1.3483146067415762E-2</v>
      </c>
      <c r="KZ169" s="68">
        <f t="shared" si="975"/>
        <v>-1.180464080094157E-2</v>
      </c>
      <c r="LA169" s="68">
        <f t="shared" si="801"/>
        <v>-0.38968441540386495</v>
      </c>
      <c r="LB169" s="68"/>
      <c r="LC169" s="15">
        <f t="shared" si="802"/>
        <v>0.85153943483762118</v>
      </c>
      <c r="LD169" s="18"/>
      <c r="LE169" s="13">
        <v>52.05</v>
      </c>
      <c r="LF169" s="68">
        <f t="shared" si="803"/>
        <v>1.3829372808726016E-2</v>
      </c>
      <c r="LG169" s="68">
        <f t="shared" si="976"/>
        <v>1.5507878075200208E-2</v>
      </c>
      <c r="LH169" s="68">
        <f t="shared" si="804"/>
        <v>0.45269327379291097</v>
      </c>
      <c r="LI169" s="68"/>
      <c r="LJ169" s="15">
        <f t="shared" si="805"/>
        <v>0.12882238126219905</v>
      </c>
      <c r="LL169" s="13">
        <v>136.34</v>
      </c>
      <c r="LM169" s="68">
        <f t="shared" si="806"/>
        <v>1.2250352661667576E-2</v>
      </c>
      <c r="LN169" s="68">
        <f t="shared" si="977"/>
        <v>1.3928857928141768E-2</v>
      </c>
      <c r="LO169" s="68">
        <f t="shared" si="807"/>
        <v>0.55817142857142865</v>
      </c>
      <c r="LP169" s="68"/>
      <c r="LQ169" s="15">
        <f t="shared" si="808"/>
        <v>0.74325533819204725</v>
      </c>
      <c r="LS169" s="13">
        <v>19.510000000000002</v>
      </c>
      <c r="LT169" s="68">
        <f t="shared" si="809"/>
        <v>2.2536687631027428E-2</v>
      </c>
      <c r="LU169" s="68">
        <f t="shared" si="978"/>
        <v>2.4215192897501622E-2</v>
      </c>
      <c r="LV169" s="68"/>
      <c r="LW169" s="68"/>
      <c r="LX169" s="15">
        <f t="shared" si="810"/>
        <v>1.1091891891891894</v>
      </c>
      <c r="LZ169" s="13">
        <v>14.01</v>
      </c>
      <c r="MA169" s="68">
        <f t="shared" si="811"/>
        <v>3.1664212076583188E-2</v>
      </c>
      <c r="MB169" s="68">
        <f t="shared" si="979"/>
        <v>3.3342717343057382E-2</v>
      </c>
      <c r="MC169" s="68">
        <f t="shared" si="812"/>
        <v>-0.37033707865168541</v>
      </c>
      <c r="MD169" s="68"/>
      <c r="ME169" s="15">
        <f t="shared" si="813"/>
        <v>3.9317507418397575E-2</v>
      </c>
      <c r="MG169" s="13">
        <v>67.19</v>
      </c>
      <c r="MH169" s="68">
        <f t="shared" si="814"/>
        <v>9.3135045816434524E-3</v>
      </c>
      <c r="MI169" s="68">
        <f t="shared" si="980"/>
        <v>1.0992009848117644E-2</v>
      </c>
      <c r="MJ169" s="68">
        <f t="shared" si="815"/>
        <v>8.0552560646900258</v>
      </c>
      <c r="MK169" s="68"/>
      <c r="ML169" s="15">
        <f t="shared" si="816"/>
        <v>2.1648610456900608</v>
      </c>
      <c r="MN169" s="13">
        <v>165.34</v>
      </c>
      <c r="MO169" s="68">
        <f t="shared" si="817"/>
        <v>1.0882856444118374E-2</v>
      </c>
      <c r="MP169" s="68">
        <f t="shared" si="981"/>
        <v>1.2561361710592566E-2</v>
      </c>
      <c r="MQ169" s="68">
        <f t="shared" si="818"/>
        <v>0.31326449563145348</v>
      </c>
      <c r="MR169" s="68"/>
      <c r="MS169" s="15">
        <f t="shared" si="819"/>
        <v>0.48433432085465483</v>
      </c>
      <c r="MU169" s="13">
        <v>17.87</v>
      </c>
      <c r="MV169" s="68">
        <f t="shared" si="820"/>
        <v>4.870892018779354E-2</v>
      </c>
      <c r="MW169" s="68">
        <f t="shared" si="982"/>
        <v>5.0387425454267734E-2</v>
      </c>
      <c r="MX169" s="68">
        <f t="shared" si="821"/>
        <v>-0.14374700527072351</v>
      </c>
      <c r="MY169" s="68"/>
      <c r="MZ169" s="15">
        <f t="shared" si="822"/>
        <v>0.67478912839737593</v>
      </c>
      <c r="NB169" s="13">
        <v>268.70999999999998</v>
      </c>
      <c r="NC169" s="68">
        <f t="shared" si="823"/>
        <v>8.5197417805133683E-3</v>
      </c>
      <c r="ND169" s="68">
        <f t="shared" si="983"/>
        <v>1.019824704698756E-2</v>
      </c>
      <c r="NE169" s="68">
        <f t="shared" si="824"/>
        <v>0.98353879087620866</v>
      </c>
      <c r="NF169" s="68"/>
      <c r="NG169" s="15">
        <f t="shared" si="825"/>
        <v>0.61106780982073261</v>
      </c>
      <c r="NI169" s="13">
        <v>7.69</v>
      </c>
      <c r="NJ169" s="68">
        <f t="shared" si="826"/>
        <v>1.1842105263157994E-2</v>
      </c>
      <c r="NK169" s="68">
        <f t="shared" si="984"/>
        <v>1.3520610529632186E-2</v>
      </c>
      <c r="NL169" s="68">
        <f t="shared" si="827"/>
        <v>-0.93894402540690747</v>
      </c>
      <c r="NM169" s="68"/>
      <c r="NN169" s="15">
        <f t="shared" si="828"/>
        <v>0.56938775510204076</v>
      </c>
      <c r="NP169" s="13">
        <v>606</v>
      </c>
      <c r="NQ169" s="68">
        <f t="shared" si="829"/>
        <v>2.3321589837740752E-3</v>
      </c>
      <c r="NR169" s="68">
        <f t="shared" si="985"/>
        <v>4.010664250248268E-3</v>
      </c>
      <c r="NS169" s="68">
        <f t="shared" si="830"/>
        <v>3.617142857142857</v>
      </c>
      <c r="NT169" s="68"/>
      <c r="NU169" s="15">
        <f t="shared" si="831"/>
        <v>0.84233727540814152</v>
      </c>
      <c r="NW169" s="13">
        <v>199.75</v>
      </c>
      <c r="NX169" s="68">
        <f t="shared" si="832"/>
        <v>2.1573349387919269E-3</v>
      </c>
      <c r="NY169" s="68">
        <f t="shared" si="986"/>
        <v>3.8358402052661193E-3</v>
      </c>
      <c r="NZ169" s="68">
        <f t="shared" si="833"/>
        <v>0.13649294492489764</v>
      </c>
      <c r="OA169" s="68"/>
      <c r="OB169" s="15">
        <f t="shared" si="834"/>
        <v>5.5203380876914884E-2</v>
      </c>
      <c r="OD169" s="13">
        <v>2.76</v>
      </c>
      <c r="OE169" s="68">
        <f t="shared" si="835"/>
        <v>-1.07526881720431E-2</v>
      </c>
      <c r="OF169" s="68">
        <f t="shared" si="987"/>
        <v>-9.0741829055689081E-3</v>
      </c>
      <c r="OG169" s="68">
        <f t="shared" si="836"/>
        <v>-0.98776975229317143</v>
      </c>
      <c r="OH169" s="68"/>
      <c r="OI169" s="15">
        <f t="shared" si="837"/>
        <v>0.89041095890410948</v>
      </c>
      <c r="OK169" s="13">
        <v>177.28</v>
      </c>
      <c r="OL169" s="68">
        <f t="shared" si="838"/>
        <v>7.3299619296550485E-3</v>
      </c>
      <c r="OM169" s="68">
        <f t="shared" si="988"/>
        <v>9.0084671961292405E-3</v>
      </c>
      <c r="ON169" s="68">
        <f t="shared" si="839"/>
        <v>3.1762073027090687</v>
      </c>
      <c r="OO169" s="68"/>
      <c r="OP169" s="15">
        <f t="shared" si="840"/>
        <v>1.6614622429064705</v>
      </c>
      <c r="OR169" s="13">
        <v>4.95</v>
      </c>
      <c r="OS169" s="68">
        <f t="shared" si="841"/>
        <v>5.995717344753753E-2</v>
      </c>
      <c r="OT169" s="68">
        <f t="shared" si="989"/>
        <v>6.1635678714011724E-2</v>
      </c>
      <c r="OU169" s="68">
        <f t="shared" si="842"/>
        <v>-0.35714285714285715</v>
      </c>
      <c r="OV169" s="68"/>
      <c r="OW169" s="15">
        <f t="shared" si="843"/>
        <v>3.4196428571428568</v>
      </c>
      <c r="OY169" s="13">
        <v>156.32</v>
      </c>
      <c r="OZ169" s="68">
        <f t="shared" si="844"/>
        <v>-1.7242480362731352E-3</v>
      </c>
      <c r="PA169" s="68">
        <f t="shared" si="990"/>
        <v>-4.5742769798942564E-5</v>
      </c>
      <c r="PB169" s="68">
        <f t="shared" si="998"/>
        <v>3.8098461538461534</v>
      </c>
      <c r="PC169" s="68"/>
      <c r="PD169" s="15">
        <f t="shared" si="845"/>
        <v>0.36464426014840678</v>
      </c>
      <c r="PE169" s="18"/>
      <c r="PF169" s="13">
        <v>276.11</v>
      </c>
      <c r="PG169" s="68">
        <f t="shared" si="846"/>
        <v>-1.4484881405020324E-4</v>
      </c>
      <c r="PH169" s="68">
        <f t="shared" si="991"/>
        <v>1.5336564524239893E-3</v>
      </c>
      <c r="PI169" s="68">
        <f t="shared" si="847"/>
        <v>-0.20703618609994251</v>
      </c>
      <c r="PJ169" s="68"/>
      <c r="PK169" s="15">
        <f t="shared" si="848"/>
        <v>0.32027925213981745</v>
      </c>
      <c r="PM169" s="13"/>
      <c r="PN169" s="68">
        <f t="shared" si="849"/>
        <v>0</v>
      </c>
      <c r="PO169" s="68">
        <f t="shared" si="850"/>
        <v>1.6785052664741926E-3</v>
      </c>
      <c r="PP169" s="68">
        <f t="shared" si="851"/>
        <v>0</v>
      </c>
      <c r="PQ169" s="68"/>
      <c r="PR169" s="15">
        <f t="shared" si="852"/>
        <v>0</v>
      </c>
      <c r="PT169" s="13">
        <v>9.4</v>
      </c>
      <c r="PU169" s="68">
        <f t="shared" si="853"/>
        <v>0.1019929660023448</v>
      </c>
      <c r="PV169" s="68">
        <f t="shared" si="992"/>
        <v>0.10367147126881898</v>
      </c>
      <c r="PW169" s="68">
        <f t="shared" si="854"/>
        <v>7.7981651376146752E-2</v>
      </c>
      <c r="PX169" s="68"/>
      <c r="PY169" s="15">
        <f t="shared" si="855"/>
        <v>0.83235867446393774</v>
      </c>
      <c r="QA169" s="13">
        <v>258.01</v>
      </c>
      <c r="QB169" s="68">
        <f t="shared" si="856"/>
        <v>-5.4735381413098553E-3</v>
      </c>
      <c r="QC169" s="68">
        <f t="shared" si="993"/>
        <v>-3.7950328748356625E-3</v>
      </c>
      <c r="QD169" s="68">
        <f t="shared" si="857"/>
        <v>-0.23527668277068081</v>
      </c>
      <c r="QE169" s="68"/>
      <c r="QF169" s="15">
        <f t="shared" si="858"/>
        <v>0.34562428288307073</v>
      </c>
      <c r="QH169" s="13">
        <v>1.8660000000000001</v>
      </c>
      <c r="QI169" s="68">
        <f t="shared" si="859"/>
        <v>2.5274725274725296E-2</v>
      </c>
      <c r="QJ169" s="68">
        <f t="shared" si="994"/>
        <v>2.695323054119949E-2</v>
      </c>
      <c r="QK169" s="68">
        <f t="shared" si="860"/>
        <v>-0.25657370517928274</v>
      </c>
      <c r="QL169" s="68"/>
      <c r="QM169" s="15">
        <f t="shared" si="861"/>
        <v>0.43538461538461543</v>
      </c>
      <c r="QO169" s="13">
        <v>15.27</v>
      </c>
      <c r="QP169" s="68">
        <f t="shared" si="862"/>
        <v>7.0077084793272598E-2</v>
      </c>
      <c r="QQ169" s="68">
        <f t="shared" si="995"/>
        <v>7.1755590059746785E-2</v>
      </c>
      <c r="QR169" s="68">
        <f t="shared" si="863"/>
        <v>-0.98138667446792949</v>
      </c>
      <c r="QS169" s="68"/>
      <c r="QT169" s="15">
        <f t="shared" si="864"/>
        <v>0.33013937282229955</v>
      </c>
      <c r="QV169" s="13">
        <v>2.75</v>
      </c>
      <c r="QW169" s="68">
        <f t="shared" si="865"/>
        <v>2.9576937476600593E-2</v>
      </c>
      <c r="QX169" s="68">
        <f t="shared" si="996"/>
        <v>3.1255442743074784E-2</v>
      </c>
      <c r="QY169" s="68">
        <f t="shared" si="866"/>
        <v>-0.22096317280453254</v>
      </c>
      <c r="QZ169" s="68"/>
      <c r="RA169" s="15">
        <f t="shared" si="867"/>
        <v>0.12382509194932567</v>
      </c>
      <c r="RC169" s="13">
        <v>40.78</v>
      </c>
      <c r="RD169" s="68">
        <f t="shared" si="868"/>
        <v>1.7973040439340959E-2</v>
      </c>
      <c r="RE169" s="68">
        <f t="shared" si="997"/>
        <v>1.9651545705815152E-2</v>
      </c>
      <c r="RF169" s="68">
        <f t="shared" si="869"/>
        <v>-0.11903218837761932</v>
      </c>
      <c r="RG169" s="68"/>
      <c r="RH169" s="15">
        <f t="shared" si="870"/>
        <v>0.64767676767676774</v>
      </c>
      <c r="RJ169" s="13">
        <v>227.33</v>
      </c>
      <c r="RK169" s="68">
        <f t="shared" si="871"/>
        <v>-5.555555555555476E-3</v>
      </c>
      <c r="RL169" s="68">
        <f t="shared" si="872"/>
        <v>-3.8770502890812832E-3</v>
      </c>
      <c r="RM169" s="68">
        <f t="shared" si="873"/>
        <v>5.4504128397810554E-2</v>
      </c>
      <c r="RN169" s="68"/>
      <c r="RO169" s="15">
        <f t="shared" si="874"/>
        <v>0.15560187067913794</v>
      </c>
      <c r="RQ169" s="13">
        <v>16.02</v>
      </c>
      <c r="RR169" s="68">
        <f t="shared" si="875"/>
        <v>1.2499999999999734E-3</v>
      </c>
      <c r="RS169" s="68">
        <f t="shared" si="876"/>
        <v>2.9285052664741662E-3</v>
      </c>
      <c r="RT169" s="68">
        <f t="shared" si="877"/>
        <v>9.4262295081967137E-2</v>
      </c>
      <c r="RU169" s="68"/>
      <c r="RV169" s="15">
        <f t="shared" si="878"/>
        <v>-0.23128598848368523</v>
      </c>
      <c r="RX169" s="13">
        <v>156.18</v>
      </c>
      <c r="RY169" s="68">
        <f t="shared" si="879"/>
        <v>1.0896737388629955E-3</v>
      </c>
      <c r="RZ169" s="68">
        <f t="shared" si="880"/>
        <v>2.7681790053371881E-3</v>
      </c>
      <c r="SA169" s="68">
        <f t="shared" si="881"/>
        <v>0.17375620021043142</v>
      </c>
      <c r="SB169" s="68"/>
      <c r="SC169" s="15">
        <f t="shared" si="882"/>
        <v>1.0650535501785008</v>
      </c>
      <c r="SE169" s="13">
        <v>14.27</v>
      </c>
      <c r="SF169" s="68">
        <f t="shared" si="883"/>
        <v>-3.3197831978319797E-2</v>
      </c>
      <c r="SG169" s="68">
        <f t="shared" si="884"/>
        <v>-3.1519326711845604E-2</v>
      </c>
      <c r="SH169" s="68">
        <f t="shared" si="885"/>
        <v>0.14159999999999998</v>
      </c>
      <c r="SI169" s="68"/>
      <c r="SJ169" s="15">
        <f t="shared" si="886"/>
        <v>-6.4875491480996084E-2</v>
      </c>
      <c r="SL169" s="13">
        <v>1.45</v>
      </c>
      <c r="SM169" s="68">
        <f t="shared" si="887"/>
        <v>9.8484848484848397E-2</v>
      </c>
      <c r="SN169" s="68">
        <f t="shared" si="888"/>
        <v>0.10016335375132258</v>
      </c>
      <c r="SO169" s="68">
        <f t="shared" si="889"/>
        <v>2.1126760563380302E-2</v>
      </c>
      <c r="SP169" s="68"/>
      <c r="SQ169" s="15">
        <f t="shared" si="890"/>
        <v>0.43564356435643559</v>
      </c>
      <c r="SS169" s="13">
        <v>14.81</v>
      </c>
      <c r="ST169" s="68">
        <f t="shared" si="891"/>
        <v>-1.6600265604249667E-2</v>
      </c>
      <c r="SU169" s="68">
        <f t="shared" si="892"/>
        <v>-1.4921760337775475E-2</v>
      </c>
      <c r="SV169" s="68">
        <f t="shared" si="893"/>
        <v>-8.2403965303593563E-2</v>
      </c>
      <c r="SW169" s="68"/>
      <c r="SX169" s="15">
        <f t="shared" si="894"/>
        <v>0.76309523809523805</v>
      </c>
      <c r="SZ169" s="13">
        <v>68.28</v>
      </c>
      <c r="TA169" s="68">
        <f t="shared" si="895"/>
        <v>1.6136130262578764E-3</v>
      </c>
      <c r="TB169" s="68">
        <f t="shared" si="896"/>
        <v>3.2921182927320687E-3</v>
      </c>
      <c r="TC169" s="68">
        <f t="shared" si="897"/>
        <v>0.69135496655932638</v>
      </c>
      <c r="TD169" s="68"/>
      <c r="TE169" s="15">
        <f t="shared" si="898"/>
        <v>3.3769230769230769</v>
      </c>
      <c r="TG169" s="417">
        <v>0.23749999999999999</v>
      </c>
      <c r="TH169" s="68">
        <f t="shared" si="899"/>
        <v>-1.0416666666666676E-2</v>
      </c>
      <c r="TI169" s="68">
        <f t="shared" si="900"/>
        <v>-8.7381614001924846E-3</v>
      </c>
      <c r="TJ169" s="68">
        <f t="shared" si="901"/>
        <v>7.9545454545454489E-2</v>
      </c>
      <c r="TK169" s="68"/>
      <c r="TL169" s="15">
        <f t="shared" si="902"/>
        <v>0.40117994100294968</v>
      </c>
      <c r="TN169" s="13">
        <v>82.4</v>
      </c>
      <c r="TO169" s="68">
        <f t="shared" si="903"/>
        <v>2.0686238077542444E-2</v>
      </c>
      <c r="TP169" s="68">
        <f t="shared" si="904"/>
        <v>2.2364743344016638E-2</v>
      </c>
      <c r="TQ169" s="68">
        <f t="shared" si="905"/>
        <v>0.2010523784189546</v>
      </c>
      <c r="TR169" s="68"/>
      <c r="TS169" s="15">
        <f t="shared" si="906"/>
        <v>1.769747899159664</v>
      </c>
      <c r="TU169" s="417">
        <v>3.45</v>
      </c>
      <c r="TV169" s="68">
        <f t="shared" si="907"/>
        <v>4.8632218844984844E-2</v>
      </c>
      <c r="TW169" s="68">
        <f t="shared" si="908"/>
        <v>5.0310724111459038E-2</v>
      </c>
      <c r="TX169" s="68">
        <f t="shared" si="909"/>
        <v>-0.21768707482993196</v>
      </c>
      <c r="TY169" s="68"/>
      <c r="TZ169" s="15">
        <f t="shared" si="910"/>
        <v>1.0175438596491229</v>
      </c>
      <c r="UB169" s="13"/>
      <c r="UC169" s="68">
        <f t="shared" si="911"/>
        <v>0</v>
      </c>
      <c r="UD169" s="68">
        <f t="shared" si="912"/>
        <v>1.6785052664741926E-3</v>
      </c>
      <c r="UE169" s="68">
        <f t="shared" si="913"/>
        <v>0</v>
      </c>
      <c r="UF169" s="68"/>
      <c r="UG169" s="15">
        <f t="shared" si="914"/>
        <v>0</v>
      </c>
      <c r="UI169" s="417"/>
      <c r="UJ169" s="68">
        <f t="shared" si="915"/>
        <v>0</v>
      </c>
      <c r="UK169" s="68">
        <f t="shared" si="916"/>
        <v>1.6785052664741926E-3</v>
      </c>
      <c r="UL169" s="68">
        <f t="shared" si="917"/>
        <v>0</v>
      </c>
      <c r="UM169" s="68"/>
      <c r="UN169" s="15">
        <f t="shared" si="918"/>
        <v>0</v>
      </c>
      <c r="UP169" s="417"/>
      <c r="UQ169" s="68">
        <f t="shared" si="919"/>
        <v>0</v>
      </c>
      <c r="UR169" s="68">
        <f t="shared" si="920"/>
        <v>1.6785052664741926E-3</v>
      </c>
      <c r="US169" s="68">
        <f t="shared" si="921"/>
        <v>0</v>
      </c>
      <c r="UT169" s="68"/>
      <c r="UU169" s="15">
        <f t="shared" si="922"/>
        <v>0</v>
      </c>
      <c r="UW169" s="417"/>
      <c r="UX169" s="68">
        <f t="shared" si="923"/>
        <v>0</v>
      </c>
      <c r="UY169" s="68">
        <f t="shared" si="924"/>
        <v>1.6785052664741926E-3</v>
      </c>
      <c r="UZ169" s="68">
        <f t="shared" si="925"/>
        <v>0</v>
      </c>
      <c r="VA169" s="68"/>
      <c r="VB169" s="15">
        <f t="shared" si="926"/>
        <v>0</v>
      </c>
      <c r="VD169" s="417"/>
      <c r="VE169" s="68">
        <f t="shared" si="927"/>
        <v>0</v>
      </c>
      <c r="VF169" s="68">
        <f t="shared" si="928"/>
        <v>1.6785052664741926E-3</v>
      </c>
      <c r="VG169" s="68">
        <f t="shared" si="929"/>
        <v>0</v>
      </c>
      <c r="VH169" s="68"/>
      <c r="VI169" s="15">
        <f t="shared" si="930"/>
        <v>0</v>
      </c>
      <c r="VM169" s="21">
        <f t="shared" si="931"/>
        <v>6.822809207294658E-3</v>
      </c>
      <c r="VN169" s="49"/>
      <c r="VO169" s="21">
        <f t="shared" si="932"/>
        <v>1.1244251308786923</v>
      </c>
      <c r="VP169" s="14"/>
      <c r="VQ169" s="21">
        <f t="shared" si="933"/>
        <v>0.59635428902607379</v>
      </c>
    </row>
    <row r="170" spans="1:589" ht="15.75" customHeight="1" x14ac:dyDescent="0.2">
      <c r="A170" s="127">
        <v>45891</v>
      </c>
      <c r="B170" s="4">
        <f t="shared" si="666"/>
        <v>45891</v>
      </c>
      <c r="C170" s="13">
        <v>45631.74</v>
      </c>
      <c r="D170" s="138">
        <f t="shared" si="667"/>
        <v>846.23999999999796</v>
      </c>
      <c r="E170" s="68">
        <f t="shared" si="668"/>
        <v>1.8895401413403845E-2</v>
      </c>
      <c r="F170" s="15">
        <f t="shared" si="669"/>
        <v>7.2572020359052219E-2</v>
      </c>
      <c r="G170" s="13">
        <v>6466.91</v>
      </c>
      <c r="H170" s="138">
        <f t="shared" si="670"/>
        <v>96.739999999999782</v>
      </c>
      <c r="I170" s="68">
        <f t="shared" si="671"/>
        <v>1.518640789806234E-2</v>
      </c>
      <c r="J170" s="15">
        <f t="shared" si="672"/>
        <v>9.950982975807722E-2</v>
      </c>
      <c r="K170" s="13">
        <v>21496.54</v>
      </c>
      <c r="L170" s="138">
        <f t="shared" si="673"/>
        <v>396.22999999999956</v>
      </c>
      <c r="M170" s="68">
        <f t="shared" si="674"/>
        <v>1.8778397094639819E-2</v>
      </c>
      <c r="N170" s="15">
        <f t="shared" si="675"/>
        <v>0.11318801561199722</v>
      </c>
      <c r="O170" s="13">
        <v>2361.9499999999998</v>
      </c>
      <c r="P170" s="138">
        <f t="shared" si="676"/>
        <v>87.849999999999909</v>
      </c>
      <c r="Q170" s="68">
        <f t="shared" si="677"/>
        <v>3.8630667077085401E-2</v>
      </c>
      <c r="R170" s="15">
        <f t="shared" si="678"/>
        <v>5.9094414750511165E-2</v>
      </c>
      <c r="S170" s="18">
        <f t="shared" si="679"/>
        <v>1.3275224211113228E-2</v>
      </c>
      <c r="T170" s="121">
        <f t="shared" si="680"/>
        <v>273.49392454974321</v>
      </c>
      <c r="U170" s="121">
        <f t="shared" si="681"/>
        <v>273.49392454974321</v>
      </c>
      <c r="V170" s="134">
        <f t="shared" si="682"/>
        <v>9.8030417386522906E-3</v>
      </c>
      <c r="W170" s="21">
        <f t="shared" si="934"/>
        <v>5.7105806085554413E-2</v>
      </c>
      <c r="X170" s="18">
        <f t="shared" si="683"/>
        <v>2.2872718370797851E-2</v>
      </c>
      <c r="Y170" s="353">
        <v>144551.31</v>
      </c>
      <c r="Z170" s="15">
        <v>1.9999999999999999E-6</v>
      </c>
      <c r="AA170" s="21">
        <f t="shared" si="684"/>
        <v>-9.8010417386522903E-3</v>
      </c>
      <c r="AC170" s="13">
        <v>250.4</v>
      </c>
      <c r="AD170" s="68">
        <f t="shared" si="685"/>
        <v>1.8838751678398484E-2</v>
      </c>
      <c r="AE170" s="68">
        <f t="shared" si="935"/>
        <v>9.0357099397461935E-3</v>
      </c>
      <c r="AF170" s="68">
        <f t="shared" si="686"/>
        <v>0.51969411907507423</v>
      </c>
      <c r="AG170" s="68"/>
      <c r="AH170" s="15">
        <f t="shared" si="687"/>
        <v>0.10225822071576361</v>
      </c>
      <c r="AJ170" s="13">
        <v>24.14</v>
      </c>
      <c r="AK170" s="68">
        <f t="shared" si="688"/>
        <v>1.428571428571428E-2</v>
      </c>
      <c r="AL170" s="68">
        <f t="shared" si="936"/>
        <v>4.4826725470619895E-3</v>
      </c>
      <c r="AM170" s="68">
        <f t="shared" si="689"/>
        <v>0.29784946236559134</v>
      </c>
      <c r="AN170" s="68"/>
      <c r="AO170" s="15">
        <f t="shared" si="690"/>
        <v>0.1478839752734189</v>
      </c>
      <c r="AQ170" s="13">
        <v>23.56</v>
      </c>
      <c r="AR170" s="68">
        <f t="shared" si="691"/>
        <v>1.464254952627045E-2</v>
      </c>
      <c r="AS170" s="68">
        <f t="shared" si="937"/>
        <v>4.8395077876181598E-3</v>
      </c>
      <c r="AT170" s="68">
        <f t="shared" si="692"/>
        <v>0.36421540243196288</v>
      </c>
      <c r="AU170" s="68"/>
      <c r="AV170" s="15">
        <f t="shared" si="693"/>
        <v>9.7345132743362831E-2</v>
      </c>
      <c r="AX170" s="13">
        <v>224.95</v>
      </c>
      <c r="AY170" s="68">
        <f t="shared" si="694"/>
        <v>1.5254772758044842E-2</v>
      </c>
      <c r="AZ170" s="68">
        <f t="shared" si="938"/>
        <v>5.4517310193925514E-3</v>
      </c>
      <c r="BA170" s="68">
        <f t="shared" si="695"/>
        <v>0.6774794929157345</v>
      </c>
      <c r="BB170" s="68"/>
      <c r="BC170" s="15">
        <f t="shared" si="696"/>
        <v>0.10167001322297856</v>
      </c>
      <c r="BE170" s="13">
        <v>82.35</v>
      </c>
      <c r="BF170" s="68">
        <f t="shared" si="697"/>
        <v>1.1795060818282268E-2</v>
      </c>
      <c r="BG170" s="68">
        <f t="shared" si="939"/>
        <v>1.9920190796299773E-3</v>
      </c>
      <c r="BH170" s="68"/>
      <c r="BI170" s="68"/>
      <c r="BJ170" s="15">
        <f t="shared" si="698"/>
        <v>0.11782272295371241</v>
      </c>
      <c r="BL170" s="13">
        <v>76.02</v>
      </c>
      <c r="BM170" s="68">
        <f t="shared" si="699"/>
        <v>1.6853932584269541E-2</v>
      </c>
      <c r="BN170" s="68">
        <f t="shared" si="940"/>
        <v>7.0508908456172505E-3</v>
      </c>
      <c r="BO170" s="68">
        <f t="shared" si="700"/>
        <v>0.28022903334456034</v>
      </c>
      <c r="BP170" s="68"/>
      <c r="BQ170" s="15">
        <f t="shared" si="701"/>
        <v>0.14539701672442354</v>
      </c>
      <c r="BS170" s="13">
        <v>44.29</v>
      </c>
      <c r="BT170" s="68">
        <f t="shared" si="702"/>
        <v>1.8863584080975392E-2</v>
      </c>
      <c r="BU170" s="68">
        <f t="shared" si="941"/>
        <v>9.0605423423231017E-3</v>
      </c>
      <c r="BV170" s="68">
        <f t="shared" si="703"/>
        <v>0.18867418142780465</v>
      </c>
      <c r="BW170" s="68"/>
      <c r="BX170" s="15">
        <f t="shared" si="704"/>
        <v>0.15790849673202612</v>
      </c>
      <c r="BZ170" s="13"/>
      <c r="CA170" s="68">
        <f t="shared" si="705"/>
        <v>0</v>
      </c>
      <c r="CB170" s="68">
        <f t="shared" si="942"/>
        <v>0</v>
      </c>
      <c r="CC170" s="68">
        <f t="shared" si="706"/>
        <v>0</v>
      </c>
      <c r="CD170" s="68"/>
      <c r="CE170" s="15">
        <f t="shared" si="707"/>
        <v>0</v>
      </c>
      <c r="CG170" s="13">
        <v>30.59</v>
      </c>
      <c r="CH170" s="68">
        <f t="shared" si="708"/>
        <v>3.2051282051282028E-2</v>
      </c>
      <c r="CI170" s="68">
        <f t="shared" si="943"/>
        <v>2.2248240312629737E-2</v>
      </c>
      <c r="CJ170" s="68">
        <f t="shared" si="709"/>
        <v>1.1908699966920259E-2</v>
      </c>
      <c r="CK170" s="68"/>
      <c r="CL170" s="15">
        <f t="shared" si="710"/>
        <v>-0.10972060535506402</v>
      </c>
      <c r="CN170" s="13">
        <v>34.57</v>
      </c>
      <c r="CO170" s="68">
        <f t="shared" si="711"/>
        <v>2.9481834425253189E-2</v>
      </c>
      <c r="CP170" s="68">
        <f t="shared" si="944"/>
        <v>1.9678792686600898E-2</v>
      </c>
      <c r="CQ170" s="68">
        <f t="shared" si="712"/>
        <v>0.10306317804722401</v>
      </c>
      <c r="CR170" s="68"/>
      <c r="CS170" s="15">
        <f t="shared" si="713"/>
        <v>3.2865252464893975E-2</v>
      </c>
      <c r="CU170" s="13">
        <v>39.700000000000003</v>
      </c>
      <c r="CV170" s="68">
        <f t="shared" si="714"/>
        <v>3.3854166666666782E-2</v>
      </c>
      <c r="CW170" s="68">
        <f t="shared" si="945"/>
        <v>2.4051124928014492E-2</v>
      </c>
      <c r="CX170" s="68">
        <f t="shared" si="715"/>
        <v>0.23483670295489906</v>
      </c>
      <c r="CY170" s="68"/>
      <c r="CZ170" s="15">
        <f t="shared" si="716"/>
        <v>6.4914163090128804E-2</v>
      </c>
      <c r="DB170" s="13">
        <v>21.67</v>
      </c>
      <c r="DC170" s="68">
        <f t="shared" si="717"/>
        <v>3.8332534738859642E-2</v>
      </c>
      <c r="DD170" s="68">
        <f t="shared" si="946"/>
        <v>2.8529493000207351E-2</v>
      </c>
      <c r="DE170" s="68">
        <f t="shared" si="718"/>
        <v>-9.1449474165523226E-3</v>
      </c>
      <c r="DF170" s="68"/>
      <c r="DG170" s="15">
        <f t="shared" si="719"/>
        <v>6.4341846758349822E-2</v>
      </c>
      <c r="DI170" s="13">
        <v>51.07</v>
      </c>
      <c r="DJ170" s="68">
        <f t="shared" si="720"/>
        <v>1.5106340687735996E-2</v>
      </c>
      <c r="DK170" s="68">
        <f t="shared" si="947"/>
        <v>5.3032989490837054E-3</v>
      </c>
      <c r="DL170" s="68">
        <f t="shared" si="721"/>
        <v>0.15673839184597965</v>
      </c>
      <c r="DM170" s="68"/>
      <c r="DN170" s="15">
        <f t="shared" si="722"/>
        <v>0.21133776091081605</v>
      </c>
      <c r="DP170" s="13">
        <v>44.73</v>
      </c>
      <c r="DQ170" s="68">
        <f t="shared" si="723"/>
        <v>1.4285714285714183E-2</v>
      </c>
      <c r="DR170" s="68">
        <f t="shared" si="948"/>
        <v>4.4826725470618924E-3</v>
      </c>
      <c r="DS170" s="68"/>
      <c r="DT170" s="68"/>
      <c r="DU170" s="15">
        <f t="shared" si="724"/>
        <v>0.17463235294117643</v>
      </c>
      <c r="DV170" s="18"/>
      <c r="DW170" s="13">
        <v>37.81</v>
      </c>
      <c r="DX170" s="68">
        <f t="shared" si="725"/>
        <v>2.5773195876288738E-2</v>
      </c>
      <c r="DY170" s="68">
        <f t="shared" si="949"/>
        <v>1.5970154137636448E-2</v>
      </c>
      <c r="DZ170" s="68">
        <f t="shared" si="726"/>
        <v>1.0176093916755606</v>
      </c>
      <c r="EA170" s="68"/>
      <c r="EB170" s="15">
        <f t="shared" si="727"/>
        <v>0.12966835972512708</v>
      </c>
      <c r="ED170" s="13">
        <v>40.35</v>
      </c>
      <c r="EE170" s="68">
        <f t="shared" si="728"/>
        <v>1.893939393939394E-2</v>
      </c>
      <c r="EF170" s="68">
        <f t="shared" si="950"/>
        <v>9.1363522007416494E-3</v>
      </c>
      <c r="EG170" s="68">
        <f t="shared" si="729"/>
        <v>0.91868758915834514</v>
      </c>
      <c r="EH170" s="68"/>
      <c r="EI170" s="15">
        <f t="shared" si="730"/>
        <v>9.4088937093275454E-2</v>
      </c>
      <c r="EK170" s="13">
        <v>133.77000000000001</v>
      </c>
      <c r="EL170" s="68">
        <f t="shared" si="731"/>
        <v>2.4664879356568355E-2</v>
      </c>
      <c r="EM170" s="68">
        <f t="shared" si="951"/>
        <v>1.4861837617916065E-2</v>
      </c>
      <c r="EN170" s="68">
        <f t="shared" si="732"/>
        <v>1.0726681127982647</v>
      </c>
      <c r="EO170" s="68"/>
      <c r="EP170" s="15">
        <f t="shared" si="733"/>
        <v>0.20188679245283031</v>
      </c>
      <c r="ER170" s="13">
        <v>41.74</v>
      </c>
      <c r="ES170" s="68">
        <f t="shared" si="734"/>
        <v>3.3936091156799721E-2</v>
      </c>
      <c r="ET170" s="68">
        <f t="shared" si="952"/>
        <v>2.413304941814743E-2</v>
      </c>
      <c r="EU170" s="68">
        <f t="shared" si="735"/>
        <v>0.19564594672013766</v>
      </c>
      <c r="EV170" s="68"/>
      <c r="EW170" s="15">
        <f t="shared" si="736"/>
        <v>7.3283620467986671E-2</v>
      </c>
      <c r="EY170" s="13">
        <v>43.07</v>
      </c>
      <c r="EZ170" s="68">
        <f t="shared" si="737"/>
        <v>1.5083667216592047E-2</v>
      </c>
      <c r="FA170" s="68">
        <f t="shared" si="953"/>
        <v>5.2806254779397561E-3</v>
      </c>
      <c r="FB170" s="68"/>
      <c r="FC170" s="68"/>
      <c r="FD170" s="15">
        <f t="shared" si="738"/>
        <v>0.75223759153783576</v>
      </c>
      <c r="FF170" s="13">
        <v>59.93</v>
      </c>
      <c r="FG170" s="68">
        <f t="shared" si="739"/>
        <v>2.1998635743519766E-2</v>
      </c>
      <c r="FH170" s="68">
        <f t="shared" si="954"/>
        <v>1.2195594004867475E-2</v>
      </c>
      <c r="FI170" s="68">
        <f t="shared" si="740"/>
        <v>1.438727149627626E-2</v>
      </c>
      <c r="FJ170" s="68"/>
      <c r="FK170" s="15">
        <f t="shared" si="741"/>
        <v>5.529142454657511E-2</v>
      </c>
      <c r="FM170" s="13">
        <v>201.25</v>
      </c>
      <c r="FN170" s="68">
        <f t="shared" si="742"/>
        <v>1.744186046511622E-2</v>
      </c>
      <c r="FO170" s="68">
        <f t="shared" si="955"/>
        <v>7.6388187264639293E-3</v>
      </c>
      <c r="FP170" s="68">
        <f t="shared" si="743"/>
        <v>0.73073615411076709</v>
      </c>
      <c r="FQ170" s="68"/>
      <c r="FR170" s="15">
        <f t="shared" si="744"/>
        <v>0.10783881977320271</v>
      </c>
      <c r="FT170" s="13">
        <v>93.61</v>
      </c>
      <c r="FU170" s="68">
        <f t="shared" si="745"/>
        <v>4.2913850445231811E-3</v>
      </c>
      <c r="FV170" s="68">
        <f t="shared" si="956"/>
        <v>-5.5116566941291094E-3</v>
      </c>
      <c r="FW170" s="68">
        <f t="shared" si="746"/>
        <v>6.3387481540383941E-2</v>
      </c>
      <c r="FX170" s="68"/>
      <c r="FY170" s="15">
        <f t="shared" si="747"/>
        <v>3.8035041029052918E-2</v>
      </c>
      <c r="GA170" s="13">
        <v>18.75</v>
      </c>
      <c r="GB170" s="68">
        <f t="shared" si="748"/>
        <v>1.6811279826464139E-2</v>
      </c>
      <c r="GC170" s="68">
        <f t="shared" si="957"/>
        <v>7.008238087811848E-3</v>
      </c>
      <c r="GD170" s="68"/>
      <c r="GE170" s="68"/>
      <c r="GF170" s="15">
        <f t="shared" si="749"/>
        <v>7.573149741824442E-2</v>
      </c>
      <c r="GG170" s="18"/>
      <c r="GH170" s="13">
        <v>20.64</v>
      </c>
      <c r="GI170" s="68">
        <f t="shared" si="750"/>
        <v>7.3206442166911731E-3</v>
      </c>
      <c r="GJ170" s="68">
        <f t="shared" si="958"/>
        <v>-2.4823975219611175E-3</v>
      </c>
      <c r="GK170" s="68">
        <f t="shared" si="751"/>
        <v>7.3881373569198841E-2</v>
      </c>
      <c r="GL170" s="68"/>
      <c r="GM170" s="15">
        <f t="shared" si="752"/>
        <v>9.2063492063492181E-2</v>
      </c>
      <c r="GO170" s="13">
        <v>26.76</v>
      </c>
      <c r="GP170" s="68">
        <f t="shared" si="753"/>
        <v>1.6331181162172553E-2</v>
      </c>
      <c r="GQ170" s="68">
        <f t="shared" si="959"/>
        <v>6.5281394235202628E-3</v>
      </c>
      <c r="GR170" s="68"/>
      <c r="GS170" s="68"/>
      <c r="GT170" s="15">
        <f t="shared" si="754"/>
        <v>-1.7981651376146733E-2</v>
      </c>
      <c r="GV170" s="13">
        <v>16.48</v>
      </c>
      <c r="GW170" s="68">
        <f t="shared" si="755"/>
        <v>7.3349633251834348E-3</v>
      </c>
      <c r="GX170" s="68">
        <f t="shared" si="960"/>
        <v>-2.4680784134688558E-3</v>
      </c>
      <c r="GY170" s="68">
        <f t="shared" si="756"/>
        <v>0.39071729957805917</v>
      </c>
      <c r="GZ170" s="68"/>
      <c r="HA170" s="15">
        <f t="shared" si="757"/>
        <v>0.20116618075801745</v>
      </c>
      <c r="HD170" s="13">
        <v>340.01</v>
      </c>
      <c r="HE170" s="68">
        <f t="shared" si="758"/>
        <v>6.2166130392677446E-2</v>
      </c>
      <c r="HF170" s="68">
        <f t="shared" si="961"/>
        <v>5.2363088654025156E-2</v>
      </c>
      <c r="HG170" s="68">
        <f t="shared" si="759"/>
        <v>0.91006123251502724</v>
      </c>
      <c r="HH170" s="68"/>
      <c r="HI170" s="15">
        <f t="shared" si="760"/>
        <v>-0.15805764659270996</v>
      </c>
      <c r="HK170" s="13">
        <v>66.709999999999994</v>
      </c>
      <c r="HL170" s="68">
        <f t="shared" si="761"/>
        <v>2.9793146032726037E-2</v>
      </c>
      <c r="HM170" s="68">
        <f t="shared" si="962"/>
        <v>1.9990104294073746E-2</v>
      </c>
      <c r="HN170" s="68">
        <f t="shared" si="762"/>
        <v>25.899193548387093</v>
      </c>
      <c r="HO170" s="68"/>
      <c r="HP170" s="15">
        <f t="shared" si="763"/>
        <v>1.5288097043214557</v>
      </c>
      <c r="HR170" s="13">
        <v>111.28</v>
      </c>
      <c r="HS170" s="68">
        <f t="shared" si="764"/>
        <v>1.8767737800970404E-2</v>
      </c>
      <c r="HT170" s="68">
        <f t="shared" si="963"/>
        <v>8.9646960623181136E-3</v>
      </c>
      <c r="HU170" s="68">
        <f t="shared" si="765"/>
        <v>2.0571428571428569</v>
      </c>
      <c r="HV170" s="68"/>
      <c r="HW170" s="15">
        <f t="shared" si="766"/>
        <v>3.4489169842893075E-2</v>
      </c>
      <c r="HY170" s="13">
        <v>177.99</v>
      </c>
      <c r="HZ170" s="68">
        <f t="shared" si="767"/>
        <v>1.7201965938964565E-2</v>
      </c>
      <c r="IA170" s="68">
        <f t="shared" si="964"/>
        <v>7.3989242003122749E-3</v>
      </c>
      <c r="IB170" s="68">
        <f t="shared" si="768"/>
        <v>0.68073654390934846</v>
      </c>
      <c r="IC170" s="68"/>
      <c r="ID170" s="15">
        <f t="shared" si="769"/>
        <v>0.32541514632511742</v>
      </c>
      <c r="IF170" s="13">
        <v>294</v>
      </c>
      <c r="IG170" s="68">
        <f t="shared" si="770"/>
        <v>1.5193370165745776E-2</v>
      </c>
      <c r="IH170" s="68">
        <f t="shared" si="965"/>
        <v>5.3903284270934854E-3</v>
      </c>
      <c r="II170" s="68">
        <f t="shared" si="771"/>
        <v>0.68</v>
      </c>
      <c r="IJ170" s="68"/>
      <c r="IK170" s="15">
        <f t="shared" si="772"/>
        <v>0.26811594202898548</v>
      </c>
      <c r="IM170" s="13">
        <v>269.98</v>
      </c>
      <c r="IN170" s="68">
        <f t="shared" si="773"/>
        <v>1.3134193935755028E-2</v>
      </c>
      <c r="IO170" s="68">
        <f t="shared" si="966"/>
        <v>3.3311521971027373E-3</v>
      </c>
      <c r="IP170" s="68">
        <f t="shared" si="774"/>
        <v>4.2720171841437224</v>
      </c>
      <c r="IQ170" s="68"/>
      <c r="IR170" s="15">
        <f t="shared" si="775"/>
        <v>0.43981654311770058</v>
      </c>
      <c r="IT170" s="13">
        <v>74.91</v>
      </c>
      <c r="IU170" s="68">
        <f t="shared" si="776"/>
        <v>4.871902561948746E-2</v>
      </c>
      <c r="IV170" s="68">
        <f t="shared" si="967"/>
        <v>3.891598388083517E-2</v>
      </c>
      <c r="IW170" s="68">
        <f t="shared" si="777"/>
        <v>3.104657534246575</v>
      </c>
      <c r="IX170" s="68"/>
      <c r="IY170" s="15">
        <f t="shared" si="778"/>
        <v>0.45767659077641554</v>
      </c>
      <c r="JA170" s="13">
        <v>754.79</v>
      </c>
      <c r="JB170" s="68">
        <f t="shared" si="779"/>
        <v>2.1228521174401219E-2</v>
      </c>
      <c r="JC170" s="68">
        <f t="shared" si="968"/>
        <v>1.1425479435748929E-2</v>
      </c>
      <c r="JD170" s="68">
        <f t="shared" si="780"/>
        <v>0.5266788025889968</v>
      </c>
      <c r="JE170" s="68"/>
      <c r="JF170" s="15">
        <f t="shared" si="781"/>
        <v>0.28911547198169113</v>
      </c>
      <c r="JH170" s="13">
        <v>507.23</v>
      </c>
      <c r="JI170" s="68">
        <f t="shared" si="782"/>
        <v>5.9297160082500576E-3</v>
      </c>
      <c r="JJ170" s="68">
        <f t="shared" si="969"/>
        <v>-3.873325730402233E-3</v>
      </c>
      <c r="JK170" s="68">
        <f t="shared" si="783"/>
        <v>0.24721532371093466</v>
      </c>
      <c r="JL170" s="68"/>
      <c r="JM170" s="15">
        <f t="shared" si="784"/>
        <v>0.20339264531435355</v>
      </c>
      <c r="JO170" s="13">
        <v>25.46</v>
      </c>
      <c r="JP170" s="68">
        <f t="shared" si="785"/>
        <v>4.4298605414274071E-2</v>
      </c>
      <c r="JQ170" s="68">
        <f t="shared" si="970"/>
        <v>3.4495563675621781E-2</v>
      </c>
      <c r="JR170" s="68">
        <f t="shared" si="786"/>
        <v>-0.14088071537033914</v>
      </c>
      <c r="JS170" s="68"/>
      <c r="JT170" s="15">
        <f t="shared" si="787"/>
        <v>1.4985279685966637</v>
      </c>
      <c r="JV170" s="13">
        <v>2.08</v>
      </c>
      <c r="JW170" s="68">
        <f t="shared" si="788"/>
        <v>6.6666666666666721E-2</v>
      </c>
      <c r="JX170" s="68">
        <f t="shared" si="971"/>
        <v>5.6863624928014431E-2</v>
      </c>
      <c r="JY170" s="68">
        <f t="shared" si="789"/>
        <v>-0.17786561264822126</v>
      </c>
      <c r="JZ170" s="68"/>
      <c r="KA170" s="15">
        <f t="shared" si="790"/>
        <v>0.15555555555555556</v>
      </c>
      <c r="KC170" s="13">
        <v>21.64</v>
      </c>
      <c r="KD170" s="68">
        <f t="shared" si="791"/>
        <v>4.8957828405235174E-2</v>
      </c>
      <c r="KE170" s="68">
        <f t="shared" si="972"/>
        <v>3.9154786666582883E-2</v>
      </c>
      <c r="KF170" s="68">
        <f t="shared" si="792"/>
        <v>0.11088295687885011</v>
      </c>
      <c r="KG170" s="68"/>
      <c r="KH170" s="15">
        <f t="shared" si="793"/>
        <v>-2.4346257889990945E-2</v>
      </c>
      <c r="KI170" s="18"/>
      <c r="KJ170" s="13">
        <v>114.04</v>
      </c>
      <c r="KK170" s="68">
        <f t="shared" si="794"/>
        <v>2.8684827710626075E-2</v>
      </c>
      <c r="KL170" s="68">
        <f t="shared" si="973"/>
        <v>1.8881785971973784E-2</v>
      </c>
      <c r="KM170" s="68">
        <f t="shared" si="795"/>
        <v>4.4047393364928906</v>
      </c>
      <c r="KN170" s="68"/>
      <c r="KO170" s="15">
        <f t="shared" si="796"/>
        <v>0.69677131379259061</v>
      </c>
      <c r="KQ170" s="13">
        <v>1.98</v>
      </c>
      <c r="KR170" s="68">
        <f t="shared" si="797"/>
        <v>3.6649214659685896E-2</v>
      </c>
      <c r="KS170" s="68">
        <f t="shared" si="974"/>
        <v>2.6846172921033605E-2</v>
      </c>
      <c r="KT170" s="68">
        <f t="shared" si="798"/>
        <v>-0.24427480916030539</v>
      </c>
      <c r="KU170" s="68"/>
      <c r="KV170" s="15">
        <f t="shared" si="799"/>
        <v>0.96039603960396036</v>
      </c>
      <c r="KW170" s="18"/>
      <c r="KX170" s="13">
        <v>46.23</v>
      </c>
      <c r="KY170" s="68">
        <f t="shared" si="800"/>
        <v>5.3075170842824565E-2</v>
      </c>
      <c r="KZ170" s="68">
        <f t="shared" si="975"/>
        <v>4.3272129104172274E-2</v>
      </c>
      <c r="LA170" s="68">
        <f t="shared" si="801"/>
        <v>-0.35729181148338673</v>
      </c>
      <c r="LB170" s="68"/>
      <c r="LC170" s="15">
        <f t="shared" si="802"/>
        <v>0.94981020666385474</v>
      </c>
      <c r="LD170" s="18"/>
      <c r="LE170" s="13">
        <v>51.97</v>
      </c>
      <c r="LF170" s="68">
        <f t="shared" si="803"/>
        <v>-1.5369836695484783E-3</v>
      </c>
      <c r="LG170" s="68">
        <f t="shared" si="976"/>
        <v>-1.1340025408200768E-2</v>
      </c>
      <c r="LH170" s="68">
        <f t="shared" si="804"/>
        <v>0.45046050795422832</v>
      </c>
      <c r="LI170" s="68"/>
      <c r="LJ170" s="15">
        <f t="shared" si="805"/>
        <v>0.12708739969637822</v>
      </c>
      <c r="LL170" s="13">
        <v>137.26</v>
      </c>
      <c r="LM170" s="68">
        <f t="shared" si="806"/>
        <v>6.7478362916237895E-3</v>
      </c>
      <c r="LN170" s="68">
        <f t="shared" si="977"/>
        <v>-3.0552054470285011E-3</v>
      </c>
      <c r="LO170" s="68">
        <f t="shared" si="807"/>
        <v>0.56868571428571413</v>
      </c>
      <c r="LP170" s="68"/>
      <c r="LQ170" s="15">
        <f t="shared" si="808"/>
        <v>0.7550185398286664</v>
      </c>
      <c r="LS170" s="13">
        <v>19.600000000000001</v>
      </c>
      <c r="LT170" s="68">
        <f t="shared" si="809"/>
        <v>4.6130189646335137E-3</v>
      </c>
      <c r="LU170" s="68">
        <f t="shared" si="978"/>
        <v>-5.1900227740187769E-3</v>
      </c>
      <c r="LV170" s="68"/>
      <c r="LW170" s="68"/>
      <c r="LX170" s="15">
        <f t="shared" si="810"/>
        <v>1.118918918918919</v>
      </c>
      <c r="LZ170" s="13">
        <v>14.41</v>
      </c>
      <c r="MA170" s="68">
        <f t="shared" si="811"/>
        <v>2.8551034975017871E-2</v>
      </c>
      <c r="MB170" s="68">
        <f t="shared" si="979"/>
        <v>1.8747993236365581E-2</v>
      </c>
      <c r="MC170" s="68">
        <f t="shared" si="812"/>
        <v>-0.35235955056179774</v>
      </c>
      <c r="MD170" s="68"/>
      <c r="ME170" s="15">
        <f t="shared" si="813"/>
        <v>6.8991097922848646E-2</v>
      </c>
      <c r="MG170" s="13">
        <v>70.38</v>
      </c>
      <c r="MH170" s="68">
        <f t="shared" si="814"/>
        <v>4.7477303170114567E-2</v>
      </c>
      <c r="MI170" s="68">
        <f t="shared" si="980"/>
        <v>3.7674261431462276E-2</v>
      </c>
      <c r="MJ170" s="68">
        <f t="shared" si="815"/>
        <v>8.4851752021563343</v>
      </c>
      <c r="MK170" s="68"/>
      <c r="ML170" s="15">
        <f t="shared" si="816"/>
        <v>2.3151201130475738</v>
      </c>
      <c r="MN170" s="13">
        <v>163.09</v>
      </c>
      <c r="MO170" s="68">
        <f t="shared" si="817"/>
        <v>-1.3608322245070763E-2</v>
      </c>
      <c r="MP170" s="68">
        <f t="shared" si="981"/>
        <v>-2.3411363983723052E-2</v>
      </c>
      <c r="MQ170" s="68">
        <f t="shared" si="818"/>
        <v>0.29539316918189035</v>
      </c>
      <c r="MR170" s="68"/>
      <c r="MS170" s="15">
        <f t="shared" si="819"/>
        <v>0.46413502109704646</v>
      </c>
      <c r="MU170" s="13">
        <v>17.73</v>
      </c>
      <c r="MV170" s="68">
        <f t="shared" si="820"/>
        <v>-7.8343592613318719E-3</v>
      </c>
      <c r="MW170" s="68">
        <f t="shared" si="982"/>
        <v>-1.7637400999984162E-2</v>
      </c>
      <c r="MX170" s="68">
        <f t="shared" si="821"/>
        <v>-0.15045519885002398</v>
      </c>
      <c r="MY170" s="68"/>
      <c r="MZ170" s="15">
        <f t="shared" si="822"/>
        <v>0.66166822867853803</v>
      </c>
      <c r="NB170" s="13">
        <v>266.52999999999997</v>
      </c>
      <c r="NC170" s="68">
        <f t="shared" si="823"/>
        <v>-8.1128353987570505E-3</v>
      </c>
      <c r="ND170" s="68">
        <f t="shared" si="983"/>
        <v>-1.7915877137409341E-2</v>
      </c>
      <c r="NE170" s="68">
        <f t="shared" si="824"/>
        <v>0.96744666715878036</v>
      </c>
      <c r="NF170" s="68"/>
      <c r="NG170" s="15">
        <f t="shared" si="825"/>
        <v>0.59799748186342094</v>
      </c>
      <c r="NI170" s="13">
        <v>7.89</v>
      </c>
      <c r="NJ170" s="68">
        <f t="shared" si="826"/>
        <v>2.6007802340702116E-2</v>
      </c>
      <c r="NK170" s="68">
        <f t="shared" si="984"/>
        <v>1.6204760602049825E-2</v>
      </c>
      <c r="NL170" s="68">
        <f t="shared" si="827"/>
        <v>-0.93735609368797146</v>
      </c>
      <c r="NM170" s="68"/>
      <c r="NN170" s="15">
        <f t="shared" si="828"/>
        <v>0.61020408163265283</v>
      </c>
      <c r="NP170" s="13">
        <v>607.07000000000005</v>
      </c>
      <c r="NQ170" s="68">
        <f t="shared" si="829"/>
        <v>1.7656765676568483E-3</v>
      </c>
      <c r="NR170" s="68">
        <f t="shared" si="985"/>
        <v>-8.0373651709954429E-3</v>
      </c>
      <c r="NS170" s="68">
        <f t="shared" si="830"/>
        <v>3.6252952380952386</v>
      </c>
      <c r="NT170" s="68"/>
      <c r="NU170" s="15">
        <f t="shared" si="831"/>
        <v>0.84559024716505038</v>
      </c>
      <c r="NW170" s="13">
        <v>206.09</v>
      </c>
      <c r="NX170" s="68">
        <f t="shared" si="832"/>
        <v>3.1739674593241569E-2</v>
      </c>
      <c r="NY170" s="68">
        <f t="shared" si="986"/>
        <v>2.1936632854589279E-2</v>
      </c>
      <c r="NZ170" s="68">
        <f t="shared" si="833"/>
        <v>0.1725648611743287</v>
      </c>
      <c r="OA170" s="68"/>
      <c r="OB170" s="15">
        <f t="shared" si="834"/>
        <v>8.8695192815636509E-2</v>
      </c>
      <c r="OD170" s="13">
        <v>2.84</v>
      </c>
      <c r="OE170" s="68">
        <f t="shared" si="835"/>
        <v>2.898550724637684E-2</v>
      </c>
      <c r="OF170" s="68">
        <f t="shared" si="987"/>
        <v>1.9182465507724549E-2</v>
      </c>
      <c r="OG170" s="68">
        <f t="shared" si="836"/>
        <v>-0.98741525235964012</v>
      </c>
      <c r="OH170" s="68"/>
      <c r="OI170" s="15">
        <f t="shared" si="837"/>
        <v>0.9452054794520548</v>
      </c>
      <c r="OK170" s="13">
        <v>186.47</v>
      </c>
      <c r="OL170" s="68">
        <f t="shared" si="838"/>
        <v>5.1838898916967496E-2</v>
      </c>
      <c r="OM170" s="68">
        <f t="shared" si="988"/>
        <v>4.2035857178315206E-2</v>
      </c>
      <c r="ON170" s="68">
        <f t="shared" si="839"/>
        <v>3.392697290930506</v>
      </c>
      <c r="OO170" s="68"/>
      <c r="OP170" s="15">
        <f t="shared" si="840"/>
        <v>1.7994295150878246</v>
      </c>
      <c r="OR170" s="13">
        <v>4.8600000000000003</v>
      </c>
      <c r="OS170" s="68">
        <f t="shared" si="841"/>
        <v>-1.8181818181818153E-2</v>
      </c>
      <c r="OT170" s="68">
        <f t="shared" si="989"/>
        <v>-2.7984859920470444E-2</v>
      </c>
      <c r="OU170" s="68">
        <f t="shared" si="842"/>
        <v>-0.36883116883116879</v>
      </c>
      <c r="OV170" s="68"/>
      <c r="OW170" s="15">
        <f t="shared" si="843"/>
        <v>3.339285714285714</v>
      </c>
      <c r="OY170" s="13">
        <v>156.24</v>
      </c>
      <c r="OZ170" s="68">
        <f t="shared" si="844"/>
        <v>-5.1177072671433014E-4</v>
      </c>
      <c r="PA170" s="68">
        <f t="shared" si="990"/>
        <v>-1.031481246536662E-2</v>
      </c>
      <c r="PB170" s="68">
        <f t="shared" si="998"/>
        <v>3.8073846153846156</v>
      </c>
      <c r="PC170" s="68"/>
      <c r="PD170" s="15">
        <f t="shared" si="845"/>
        <v>0.3639458751636841</v>
      </c>
      <c r="PE170" s="18"/>
      <c r="PF170" s="13">
        <v>275.77</v>
      </c>
      <c r="PG170" s="68">
        <f t="shared" si="846"/>
        <v>-1.2313932852849655E-3</v>
      </c>
      <c r="PH170" s="68">
        <f t="shared" si="991"/>
        <v>-1.1034435023937255E-2</v>
      </c>
      <c r="PI170" s="68">
        <f t="shared" si="847"/>
        <v>-0.20801263641585299</v>
      </c>
      <c r="PJ170" s="68"/>
      <c r="PK170" s="15">
        <f t="shared" si="848"/>
        <v>0.31865346913403142</v>
      </c>
      <c r="PM170" s="13"/>
      <c r="PN170" s="68">
        <f t="shared" si="849"/>
        <v>0</v>
      </c>
      <c r="PO170" s="68">
        <f t="shared" si="850"/>
        <v>-9.8030417386522906E-3</v>
      </c>
      <c r="PP170" s="68">
        <f t="shared" si="851"/>
        <v>0</v>
      </c>
      <c r="PQ170" s="68"/>
      <c r="PR170" s="15">
        <f t="shared" si="852"/>
        <v>0</v>
      </c>
      <c r="PT170" s="13">
        <v>10.58</v>
      </c>
      <c r="PU170" s="68">
        <f t="shared" si="853"/>
        <v>0.12553191489361698</v>
      </c>
      <c r="PV170" s="68">
        <f t="shared" si="992"/>
        <v>0.11572887315496469</v>
      </c>
      <c r="PW170" s="68">
        <f t="shared" si="854"/>
        <v>0.2133027522935779</v>
      </c>
      <c r="PX170" s="68"/>
      <c r="PY170" s="15">
        <f t="shared" si="855"/>
        <v>1.0623781676413255</v>
      </c>
      <c r="QA170" s="13">
        <v>265.72000000000003</v>
      </c>
      <c r="QB170" s="68">
        <f t="shared" si="856"/>
        <v>2.9882562691368693E-2</v>
      </c>
      <c r="QC170" s="68">
        <f t="shared" si="993"/>
        <v>2.0079520952716402E-2</v>
      </c>
      <c r="QD170" s="68">
        <f t="shared" si="857"/>
        <v>-0.21242479030202424</v>
      </c>
      <c r="QE170" s="68"/>
      <c r="QF170" s="15">
        <f t="shared" si="858"/>
        <v>0.38583498487535212</v>
      </c>
      <c r="QH170" s="13">
        <v>1.837</v>
      </c>
      <c r="QI170" s="68">
        <f t="shared" si="859"/>
        <v>-1.554126473740629E-2</v>
      </c>
      <c r="QJ170" s="68">
        <f t="shared" si="994"/>
        <v>-2.5344306476058578E-2</v>
      </c>
      <c r="QK170" s="68">
        <f t="shared" si="860"/>
        <v>-0.2681274900398406</v>
      </c>
      <c r="QL170" s="68"/>
      <c r="QM170" s="15">
        <f t="shared" si="861"/>
        <v>0.41307692307692301</v>
      </c>
      <c r="QO170" s="13">
        <v>15.89</v>
      </c>
      <c r="QP170" s="68">
        <f t="shared" si="862"/>
        <v>4.0602488539620236E-2</v>
      </c>
      <c r="QQ170" s="68">
        <f t="shared" si="995"/>
        <v>3.0799446800967946E-2</v>
      </c>
      <c r="QR170" s="68">
        <f t="shared" si="863"/>
        <v>-0.98063092713132938</v>
      </c>
      <c r="QS170" s="68"/>
      <c r="QT170" s="15">
        <f t="shared" si="864"/>
        <v>0.38414634146341464</v>
      </c>
      <c r="QV170" s="13">
        <v>2.8010000000000002</v>
      </c>
      <c r="QW170" s="68">
        <f t="shared" si="865"/>
        <v>1.8545454545454601E-2</v>
      </c>
      <c r="QX170" s="68">
        <f t="shared" si="996"/>
        <v>8.7424128068023105E-3</v>
      </c>
      <c r="QY170" s="68">
        <f t="shared" si="866"/>
        <v>-0.20651558073654383</v>
      </c>
      <c r="QZ170" s="68"/>
      <c r="RA170" s="15">
        <f t="shared" si="867"/>
        <v>0.14466693910911324</v>
      </c>
      <c r="RC170" s="13">
        <v>44.43</v>
      </c>
      <c r="RD170" s="68">
        <f t="shared" si="868"/>
        <v>8.9504659146640478E-2</v>
      </c>
      <c r="RE170" s="68">
        <f t="shared" si="997"/>
        <v>7.9701617407988187E-2</v>
      </c>
      <c r="RF170" s="68">
        <f t="shared" si="869"/>
        <v>-4.0181464679196359E-2</v>
      </c>
      <c r="RG170" s="68"/>
      <c r="RH170" s="15">
        <f t="shared" si="870"/>
        <v>0.79515151515151516</v>
      </c>
      <c r="RJ170" s="13">
        <v>232.99</v>
      </c>
      <c r="RK170" s="68">
        <f t="shared" si="871"/>
        <v>2.4897725773105162E-2</v>
      </c>
      <c r="RL170" s="68">
        <f t="shared" si="872"/>
        <v>1.5094684034452872E-2</v>
      </c>
      <c r="RM170" s="68">
        <f t="shared" si="873"/>
        <v>8.0758883013266516E-2</v>
      </c>
      <c r="RN170" s="68"/>
      <c r="RO170" s="15">
        <f t="shared" si="874"/>
        <v>0.18437372915819444</v>
      </c>
      <c r="RQ170" s="13">
        <v>16.510000000000002</v>
      </c>
      <c r="RR170" s="68">
        <f t="shared" si="875"/>
        <v>3.0586766541822845E-2</v>
      </c>
      <c r="RS170" s="68">
        <f t="shared" si="876"/>
        <v>2.0783724803170554E-2</v>
      </c>
      <c r="RT170" s="68">
        <f t="shared" si="877"/>
        <v>0.12773224043715853</v>
      </c>
      <c r="RU170" s="68"/>
      <c r="RV170" s="15">
        <f t="shared" si="878"/>
        <v>-0.20777351247600759</v>
      </c>
      <c r="RX170" s="13">
        <v>158.74</v>
      </c>
      <c r="RY170" s="68">
        <f t="shared" si="879"/>
        <v>1.6391343321808183E-2</v>
      </c>
      <c r="RZ170" s="68">
        <f t="shared" si="880"/>
        <v>6.5883015831558929E-3</v>
      </c>
      <c r="SA170" s="68">
        <f t="shared" si="881"/>
        <v>0.19299564106418163</v>
      </c>
      <c r="SB170" s="68"/>
      <c r="SC170" s="15">
        <f t="shared" si="882"/>
        <v>1.0989025518973954</v>
      </c>
      <c r="SE170" s="13">
        <v>14.82</v>
      </c>
      <c r="SF170" s="68">
        <f t="shared" si="883"/>
        <v>3.8542396636299978E-2</v>
      </c>
      <c r="SG170" s="68">
        <f t="shared" si="884"/>
        <v>2.8739354897647687E-2</v>
      </c>
      <c r="SH170" s="68">
        <f t="shared" si="885"/>
        <v>0.18560000000000001</v>
      </c>
      <c r="SI170" s="68"/>
      <c r="SJ170" s="15">
        <f t="shared" si="886"/>
        <v>-2.8833551769331552E-2</v>
      </c>
      <c r="SL170" s="13">
        <v>1.78</v>
      </c>
      <c r="SM170" s="68">
        <f t="shared" si="887"/>
        <v>0.22758620689655179</v>
      </c>
      <c r="SN170" s="68">
        <f t="shared" si="888"/>
        <v>0.2177831651578995</v>
      </c>
      <c r="SO170" s="68">
        <f t="shared" si="889"/>
        <v>0.25352112676056349</v>
      </c>
      <c r="SP170" s="68"/>
      <c r="SQ170" s="15">
        <f t="shared" si="890"/>
        <v>0.76237623762376239</v>
      </c>
      <c r="SS170" s="13">
        <v>15.54</v>
      </c>
      <c r="ST170" s="68">
        <f t="shared" si="891"/>
        <v>4.9291019581363851E-2</v>
      </c>
      <c r="SU170" s="68">
        <f t="shared" si="892"/>
        <v>3.9487977842711561E-2</v>
      </c>
      <c r="SV170" s="68">
        <f t="shared" si="893"/>
        <v>-3.7174721189591163E-2</v>
      </c>
      <c r="SW170" s="68"/>
      <c r="SX170" s="15">
        <f t="shared" si="894"/>
        <v>0.84999999999999987</v>
      </c>
      <c r="SZ170" s="13">
        <v>67.88</v>
      </c>
      <c r="TA170" s="68">
        <f t="shared" si="895"/>
        <v>-5.8582308142941667E-3</v>
      </c>
      <c r="TB170" s="68">
        <f t="shared" si="896"/>
        <v>-1.5661272552946456E-2</v>
      </c>
      <c r="TC170" s="68">
        <f t="shared" si="897"/>
        <v>0.68144661877631907</v>
      </c>
      <c r="TD170" s="68"/>
      <c r="TE170" s="15">
        <f t="shared" si="898"/>
        <v>3.3512820512820509</v>
      </c>
      <c r="TG170" s="417">
        <v>0.2402</v>
      </c>
      <c r="TH170" s="68">
        <f t="shared" si="899"/>
        <v>1.1368421052631613E-2</v>
      </c>
      <c r="TI170" s="68">
        <f t="shared" si="900"/>
        <v>1.5653793139793221E-3</v>
      </c>
      <c r="TJ170" s="68">
        <f t="shared" si="901"/>
        <v>9.1818181818181799E-2</v>
      </c>
      <c r="TK170" s="68"/>
      <c r="TL170" s="15">
        <f t="shared" si="902"/>
        <v>0.41710914454277276</v>
      </c>
      <c r="TN170" s="13">
        <v>91.26</v>
      </c>
      <c r="TO170" s="68">
        <f t="shared" si="903"/>
        <v>0.10752427184466018</v>
      </c>
      <c r="TP170" s="68">
        <f t="shared" si="904"/>
        <v>9.7721230106007889E-2</v>
      </c>
      <c r="TQ170" s="68">
        <f t="shared" si="905"/>
        <v>0.33019466085574994</v>
      </c>
      <c r="TR170" s="68"/>
      <c r="TS170" s="15">
        <f t="shared" si="906"/>
        <v>2.0675630252100841</v>
      </c>
      <c r="TU170" s="417">
        <v>3.52</v>
      </c>
      <c r="TV170" s="68">
        <f t="shared" si="907"/>
        <v>2.0289855072463722E-2</v>
      </c>
      <c r="TW170" s="68">
        <f t="shared" si="908"/>
        <v>1.0486813333811431E-2</v>
      </c>
      <c r="TX170" s="68">
        <f t="shared" si="909"/>
        <v>-0.20181405895691612</v>
      </c>
      <c r="TY170" s="68"/>
      <c r="TZ170" s="15">
        <f t="shared" si="910"/>
        <v>1.0584795321637428</v>
      </c>
      <c r="UB170" s="13"/>
      <c r="UC170" s="68">
        <f t="shared" si="911"/>
        <v>0</v>
      </c>
      <c r="UD170" s="68">
        <f t="shared" si="912"/>
        <v>-9.8030417386522906E-3</v>
      </c>
      <c r="UE170" s="68">
        <f t="shared" si="913"/>
        <v>0</v>
      </c>
      <c r="UF170" s="68"/>
      <c r="UG170" s="15">
        <f t="shared" si="914"/>
        <v>0</v>
      </c>
      <c r="UI170" s="417"/>
      <c r="UJ170" s="68">
        <f t="shared" si="915"/>
        <v>0</v>
      </c>
      <c r="UK170" s="68">
        <f t="shared" si="916"/>
        <v>-9.8030417386522906E-3</v>
      </c>
      <c r="UL170" s="68">
        <f t="shared" si="917"/>
        <v>0</v>
      </c>
      <c r="UM170" s="68"/>
      <c r="UN170" s="15">
        <f t="shared" si="918"/>
        <v>0</v>
      </c>
      <c r="UP170" s="417"/>
      <c r="UQ170" s="68">
        <f t="shared" si="919"/>
        <v>0</v>
      </c>
      <c r="UR170" s="68">
        <f t="shared" si="920"/>
        <v>-9.8030417386522906E-3</v>
      </c>
      <c r="US170" s="68">
        <f t="shared" si="921"/>
        <v>0</v>
      </c>
      <c r="UT170" s="68"/>
      <c r="UU170" s="15">
        <f t="shared" si="922"/>
        <v>0</v>
      </c>
      <c r="UW170" s="417"/>
      <c r="UX170" s="68">
        <f t="shared" si="923"/>
        <v>0</v>
      </c>
      <c r="UY170" s="68">
        <f t="shared" si="924"/>
        <v>-9.8030417386522906E-3</v>
      </c>
      <c r="UZ170" s="68">
        <f t="shared" si="925"/>
        <v>0</v>
      </c>
      <c r="VA170" s="68"/>
      <c r="VB170" s="15">
        <f t="shared" si="926"/>
        <v>0</v>
      </c>
      <c r="VD170" s="417"/>
      <c r="VE170" s="68">
        <f t="shared" si="927"/>
        <v>0</v>
      </c>
      <c r="VF170" s="68">
        <f t="shared" si="928"/>
        <v>-9.8030417386522906E-3</v>
      </c>
      <c r="VG170" s="68">
        <f t="shared" si="929"/>
        <v>0</v>
      </c>
      <c r="VH170" s="68"/>
      <c r="VI170" s="15">
        <f t="shared" si="930"/>
        <v>0</v>
      </c>
      <c r="VM170" s="21">
        <f t="shared" si="931"/>
        <v>2.6610506464122958E-2</v>
      </c>
      <c r="VN170" s="49"/>
      <c r="VO170" s="21">
        <f t="shared" si="932"/>
        <v>1.1861499830620796</v>
      </c>
      <c r="VP170" s="14"/>
      <c r="VQ170" s="21">
        <f t="shared" si="933"/>
        <v>0.64285860519422156</v>
      </c>
    </row>
    <row r="171" spans="1:589" ht="15.75" customHeight="1" x14ac:dyDescent="0.2">
      <c r="A171" s="127">
        <v>45894</v>
      </c>
      <c r="B171" s="4">
        <f t="shared" si="666"/>
        <v>45894</v>
      </c>
      <c r="C171" s="13">
        <v>45282.66</v>
      </c>
      <c r="D171" s="138">
        <f t="shared" si="667"/>
        <v>-349.07999999999447</v>
      </c>
      <c r="E171" s="68">
        <f t="shared" si="668"/>
        <v>-7.649938398141173E-3</v>
      </c>
      <c r="F171" s="15">
        <f t="shared" si="669"/>
        <v>6.4366910475735659E-2</v>
      </c>
      <c r="G171" s="13">
        <v>6439.32</v>
      </c>
      <c r="H171" s="138">
        <f t="shared" si="670"/>
        <v>-27.590000000000146</v>
      </c>
      <c r="I171" s="68">
        <f t="shared" si="671"/>
        <v>-4.2663343080389469E-3</v>
      </c>
      <c r="J171" s="15">
        <f t="shared" si="672"/>
        <v>9.4818953249354271E-2</v>
      </c>
      <c r="K171" s="13">
        <v>21445.1</v>
      </c>
      <c r="L171" s="138">
        <f t="shared" si="673"/>
        <v>-51.440000000002328</v>
      </c>
      <c r="M171" s="68">
        <f t="shared" si="674"/>
        <v>-2.3929432364465319E-3</v>
      </c>
      <c r="N171" s="15">
        <f t="shared" si="675"/>
        <v>0.11052421987914517</v>
      </c>
      <c r="O171" s="13">
        <v>2339.17</v>
      </c>
      <c r="P171" s="138">
        <f t="shared" si="676"/>
        <v>-22.779999999999745</v>
      </c>
      <c r="Q171" s="68">
        <f t="shared" si="677"/>
        <v>-9.6445733398250379E-3</v>
      </c>
      <c r="R171" s="15">
        <f t="shared" si="678"/>
        <v>4.8879900993650784E-2</v>
      </c>
      <c r="S171" s="18">
        <f t="shared" si="679"/>
        <v>-3.8100177048856253E-3</v>
      </c>
      <c r="T171" s="121">
        <f t="shared" si="680"/>
        <v>272.73192100876611</v>
      </c>
      <c r="U171" s="121">
        <f t="shared" si="681"/>
        <v>272.73192100876611</v>
      </c>
      <c r="V171" s="134">
        <f t="shared" si="682"/>
        <v>-2.7861808712263052E-3</v>
      </c>
      <c r="W171" s="21">
        <f t="shared" si="934"/>
        <v>5.4160518109776574E-2</v>
      </c>
      <c r="X171" s="18">
        <f t="shared" si="683"/>
        <v>-5.9884473206129225E-3</v>
      </c>
      <c r="Y171" s="353">
        <v>144551.31</v>
      </c>
      <c r="Z171" s="15">
        <v>1.9999999999999999E-6</v>
      </c>
      <c r="AA171" s="21">
        <f t="shared" si="684"/>
        <v>2.788180871226305E-3</v>
      </c>
      <c r="AC171" s="13">
        <v>250.14</v>
      </c>
      <c r="AD171" s="68">
        <f t="shared" si="685"/>
        <v>-1.0383386581470421E-3</v>
      </c>
      <c r="AE171" s="68">
        <f t="shared" si="935"/>
        <v>1.7478422130792631E-3</v>
      </c>
      <c r="AF171" s="68">
        <f t="shared" si="686"/>
        <v>0.51811616192267995</v>
      </c>
      <c r="AG171" s="68"/>
      <c r="AH171" s="15">
        <f t="shared" si="687"/>
        <v>0.10111370339393407</v>
      </c>
      <c r="AJ171" s="13">
        <v>24.08</v>
      </c>
      <c r="AK171" s="68">
        <f t="shared" si="688"/>
        <v>-2.4855012427507156E-3</v>
      </c>
      <c r="AL171" s="68">
        <f t="shared" si="936"/>
        <v>3.0067962847558959E-4</v>
      </c>
      <c r="AM171" s="68">
        <f t="shared" si="689"/>
        <v>0.29462365591397832</v>
      </c>
      <c r="AN171" s="68"/>
      <c r="AO171" s="15">
        <f t="shared" si="690"/>
        <v>0.14503090822634318</v>
      </c>
      <c r="AQ171" s="13">
        <v>23.54</v>
      </c>
      <c r="AR171" s="68">
        <f t="shared" si="691"/>
        <v>-8.4889643463495652E-4</v>
      </c>
      <c r="AS171" s="68">
        <f t="shared" si="937"/>
        <v>1.9372844365913486E-3</v>
      </c>
      <c r="AT171" s="68">
        <f t="shared" si="692"/>
        <v>0.36305732484076431</v>
      </c>
      <c r="AU171" s="68"/>
      <c r="AV171" s="15">
        <f t="shared" si="693"/>
        <v>9.641360037261297E-2</v>
      </c>
      <c r="AX171" s="13">
        <v>223.99</v>
      </c>
      <c r="AY171" s="68">
        <f t="shared" si="694"/>
        <v>-4.267615025561145E-3</v>
      </c>
      <c r="AZ171" s="68">
        <f t="shared" si="938"/>
        <v>-1.4814341543348398E-3</v>
      </c>
      <c r="BA171" s="68">
        <f t="shared" si="695"/>
        <v>0.67032065622669668</v>
      </c>
      <c r="BB171" s="68"/>
      <c r="BC171" s="15">
        <f t="shared" si="696"/>
        <v>9.6968509721338025E-2</v>
      </c>
      <c r="BE171" s="13">
        <v>81.7</v>
      </c>
      <c r="BF171" s="68">
        <f t="shared" si="697"/>
        <v>-7.8931390406799216E-3</v>
      </c>
      <c r="BG171" s="68">
        <f t="shared" si="939"/>
        <v>-5.1069581694536161E-3</v>
      </c>
      <c r="BH171" s="68"/>
      <c r="BI171" s="68"/>
      <c r="BJ171" s="15">
        <f t="shared" si="698"/>
        <v>0.10899959277860731</v>
      </c>
      <c r="BL171" s="13">
        <v>75.7</v>
      </c>
      <c r="BM171" s="68">
        <f t="shared" si="699"/>
        <v>-4.2094185740593681E-3</v>
      </c>
      <c r="BN171" s="68">
        <f t="shared" si="940"/>
        <v>-1.423237702833063E-3</v>
      </c>
      <c r="BO171" s="68">
        <f t="shared" si="700"/>
        <v>0.27484001347254966</v>
      </c>
      <c r="BP171" s="68"/>
      <c r="BQ171" s="15">
        <f t="shared" si="701"/>
        <v>0.14057556124755158</v>
      </c>
      <c r="BS171" s="13">
        <v>44.18</v>
      </c>
      <c r="BT171" s="68">
        <f t="shared" si="702"/>
        <v>-2.4836306163919493E-3</v>
      </c>
      <c r="BU171" s="68">
        <f t="shared" si="941"/>
        <v>3.0255025483435583E-4</v>
      </c>
      <c r="BV171" s="68">
        <f t="shared" si="703"/>
        <v>0.18572195383789591</v>
      </c>
      <c r="BW171" s="68"/>
      <c r="BX171" s="15">
        <f t="shared" si="704"/>
        <v>0.15503267973856208</v>
      </c>
      <c r="BZ171" s="13"/>
      <c r="CA171" s="68">
        <f t="shared" si="705"/>
        <v>0</v>
      </c>
      <c r="CB171" s="68">
        <f t="shared" si="942"/>
        <v>0</v>
      </c>
      <c r="CC171" s="68">
        <f t="shared" si="706"/>
        <v>0</v>
      </c>
      <c r="CD171" s="68"/>
      <c r="CE171" s="15">
        <f t="shared" si="707"/>
        <v>0</v>
      </c>
      <c r="CG171" s="13">
        <v>30.01</v>
      </c>
      <c r="CH171" s="68">
        <f t="shared" si="708"/>
        <v>-1.8960444589735153E-2</v>
      </c>
      <c r="CI171" s="68">
        <f t="shared" si="943"/>
        <v>-1.6174263718508847E-2</v>
      </c>
      <c r="CJ171" s="68">
        <f t="shared" si="709"/>
        <v>-7.2775388686734657E-3</v>
      </c>
      <c r="CK171" s="68"/>
      <c r="CL171" s="15">
        <f t="shared" si="710"/>
        <v>-0.12660069848661229</v>
      </c>
      <c r="CN171" s="13">
        <v>34.24</v>
      </c>
      <c r="CO171" s="68">
        <f t="shared" si="711"/>
        <v>-9.5458490020248268E-3</v>
      </c>
      <c r="CP171" s="68">
        <f t="shared" si="944"/>
        <v>-6.7596681307985212E-3</v>
      </c>
      <c r="CQ171" s="68">
        <f t="shared" si="712"/>
        <v>9.2533503509891576E-2</v>
      </c>
      <c r="CR171" s="68"/>
      <c r="CS171" s="15">
        <f t="shared" si="713"/>
        <v>2.3005676725425847E-2</v>
      </c>
      <c r="CU171" s="13">
        <v>39.409999999999997</v>
      </c>
      <c r="CV171" s="68">
        <f t="shared" si="714"/>
        <v>-7.3047858942067063E-3</v>
      </c>
      <c r="CW171" s="68">
        <f t="shared" si="945"/>
        <v>-4.5186050229804008E-3</v>
      </c>
      <c r="CX171" s="68">
        <f t="shared" si="715"/>
        <v>0.2258164852255054</v>
      </c>
      <c r="CY171" s="68"/>
      <c r="CZ171" s="15">
        <f t="shared" si="716"/>
        <v>5.7135193133047088E-2</v>
      </c>
      <c r="DB171" s="13">
        <v>21.51</v>
      </c>
      <c r="DC171" s="68">
        <f t="shared" si="717"/>
        <v>-7.3834794646977448E-3</v>
      </c>
      <c r="DD171" s="68">
        <f t="shared" si="946"/>
        <v>-4.5972985934714401E-3</v>
      </c>
      <c r="DE171" s="68">
        <f t="shared" si="718"/>
        <v>-1.6460905349794212E-2</v>
      </c>
      <c r="DF171" s="68"/>
      <c r="DG171" s="15">
        <f t="shared" si="719"/>
        <v>5.6483300589391071E-2</v>
      </c>
      <c r="DI171" s="13">
        <v>50.44</v>
      </c>
      <c r="DJ171" s="68">
        <f t="shared" si="720"/>
        <v>-1.2336009398864353E-2</v>
      </c>
      <c r="DK171" s="68">
        <f t="shared" si="947"/>
        <v>-9.5498285276380476E-3</v>
      </c>
      <c r="DL171" s="68">
        <f t="shared" si="721"/>
        <v>0.14246885617214042</v>
      </c>
      <c r="DM171" s="68"/>
      <c r="DN171" s="15">
        <f t="shared" si="722"/>
        <v>0.19639468690702092</v>
      </c>
      <c r="DP171" s="13">
        <v>44.69</v>
      </c>
      <c r="DQ171" s="68">
        <f t="shared" si="723"/>
        <v>-8.9425441538115691E-4</v>
      </c>
      <c r="DR171" s="68">
        <f t="shared" si="948"/>
        <v>1.8919264558451482E-3</v>
      </c>
      <c r="DS171" s="68"/>
      <c r="DT171" s="68"/>
      <c r="DU171" s="15">
        <f t="shared" si="724"/>
        <v>0.17358193277310924</v>
      </c>
      <c r="DV171" s="18"/>
      <c r="DW171" s="13">
        <v>37.89</v>
      </c>
      <c r="DX171" s="68">
        <f t="shared" si="725"/>
        <v>2.1158423697434088E-3</v>
      </c>
      <c r="DY171" s="68">
        <f t="shared" si="949"/>
        <v>4.9020232409697139E-3</v>
      </c>
      <c r="DZ171" s="68">
        <f t="shared" si="726"/>
        <v>1.0218783351120599</v>
      </c>
      <c r="EA171" s="68"/>
      <c r="EB171" s="15">
        <f t="shared" si="727"/>
        <v>0.13205855990439205</v>
      </c>
      <c r="ED171" s="13">
        <v>40.33</v>
      </c>
      <c r="EE171" s="68">
        <f t="shared" si="728"/>
        <v>-4.9566294919462515E-4</v>
      </c>
      <c r="EF171" s="68">
        <f t="shared" si="950"/>
        <v>2.2905179220316799E-3</v>
      </c>
      <c r="EG171" s="68">
        <f t="shared" si="729"/>
        <v>0.91773656680931981</v>
      </c>
      <c r="EH171" s="68"/>
      <c r="EI171" s="15">
        <f t="shared" si="730"/>
        <v>9.3546637744034586E-2</v>
      </c>
      <c r="EK171" s="13">
        <v>134.71</v>
      </c>
      <c r="EL171" s="68">
        <f t="shared" si="731"/>
        <v>7.0269866188233361E-3</v>
      </c>
      <c r="EM171" s="68">
        <f t="shared" si="951"/>
        <v>9.8131674900496409E-3</v>
      </c>
      <c r="EN171" s="68">
        <f t="shared" si="732"/>
        <v>1.0872327238921597</v>
      </c>
      <c r="EO171" s="68"/>
      <c r="EP171" s="15">
        <f t="shared" si="733"/>
        <v>0.21033243486073686</v>
      </c>
      <c r="ER171" s="13">
        <v>41.5</v>
      </c>
      <c r="ES171" s="68">
        <f t="shared" si="734"/>
        <v>-5.7498802108289886E-3</v>
      </c>
      <c r="ET171" s="68">
        <f t="shared" si="952"/>
        <v>-2.9636993396026834E-3</v>
      </c>
      <c r="EU171" s="68">
        <f t="shared" si="735"/>
        <v>0.18877112575193367</v>
      </c>
      <c r="EV171" s="68"/>
      <c r="EW171" s="15">
        <f t="shared" si="736"/>
        <v>6.7112368218050902E-2</v>
      </c>
      <c r="EY171" s="13">
        <v>43.08</v>
      </c>
      <c r="EZ171" s="68">
        <f t="shared" si="737"/>
        <v>2.3218017181328096E-4</v>
      </c>
      <c r="FA171" s="68">
        <f t="shared" si="953"/>
        <v>3.018361043039586E-3</v>
      </c>
      <c r="FB171" s="68"/>
      <c r="FC171" s="68"/>
      <c r="FD171" s="15">
        <f t="shared" si="738"/>
        <v>0.75264442636289675</v>
      </c>
      <c r="FF171" s="13">
        <v>60.16</v>
      </c>
      <c r="FG171" s="68">
        <f t="shared" si="739"/>
        <v>3.8378107792423973E-3</v>
      </c>
      <c r="FH171" s="68">
        <f t="shared" si="954"/>
        <v>6.6239916504687024E-3</v>
      </c>
      <c r="FI171" s="68">
        <f t="shared" si="740"/>
        <v>1.8280297901150953E-2</v>
      </c>
      <c r="FJ171" s="68"/>
      <c r="FK171" s="15">
        <f t="shared" si="741"/>
        <v>5.9341433350942024E-2</v>
      </c>
      <c r="FM171" s="13">
        <v>199.51</v>
      </c>
      <c r="FN171" s="68">
        <f t="shared" si="742"/>
        <v>-8.6459627329193E-3</v>
      </c>
      <c r="FO171" s="68">
        <f t="shared" si="955"/>
        <v>-5.8597818616929944E-3</v>
      </c>
      <c r="FP171" s="68">
        <f t="shared" si="743"/>
        <v>0.7157722738218093</v>
      </c>
      <c r="FQ171" s="68"/>
      <c r="FR171" s="15">
        <f t="shared" si="744"/>
        <v>9.82604866233623E-2</v>
      </c>
      <c r="FT171" s="13">
        <v>92.42</v>
      </c>
      <c r="FU171" s="68">
        <f t="shared" si="745"/>
        <v>-1.2712317060143122E-2</v>
      </c>
      <c r="FV171" s="68">
        <f t="shared" si="956"/>
        <v>-9.9261361889168166E-3</v>
      </c>
      <c r="FW171" s="68">
        <f t="shared" si="746"/>
        <v>4.9869362717255485E-2</v>
      </c>
      <c r="FX171" s="68"/>
      <c r="FY171" s="15">
        <f t="shared" si="747"/>
        <v>2.4839210467952923E-2</v>
      </c>
      <c r="GA171" s="13">
        <v>18.559999999999999</v>
      </c>
      <c r="GB171" s="68">
        <f t="shared" si="748"/>
        <v>-1.0133333333333402E-2</v>
      </c>
      <c r="GC171" s="68">
        <f t="shared" si="957"/>
        <v>-7.3471524621070965E-3</v>
      </c>
      <c r="GD171" s="68"/>
      <c r="GE171" s="68"/>
      <c r="GF171" s="15">
        <f t="shared" si="749"/>
        <v>6.4830751577739473E-2</v>
      </c>
      <c r="GG171" s="18"/>
      <c r="GH171" s="13">
        <v>20.27</v>
      </c>
      <c r="GI171" s="68">
        <f t="shared" si="750"/>
        <v>-1.7926356589147336E-2</v>
      </c>
      <c r="GJ171" s="68">
        <f t="shared" si="958"/>
        <v>-1.514017571792103E-2</v>
      </c>
      <c r="GK171" s="68">
        <f t="shared" si="751"/>
        <v>5.463059313215405E-2</v>
      </c>
      <c r="GL171" s="68"/>
      <c r="GM171" s="15">
        <f t="shared" si="752"/>
        <v>7.2486772486772544E-2</v>
      </c>
      <c r="GO171" s="13">
        <v>26.32</v>
      </c>
      <c r="GP171" s="68">
        <f t="shared" si="753"/>
        <v>-1.6442451420029942E-2</v>
      </c>
      <c r="GQ171" s="68">
        <f t="shared" si="959"/>
        <v>-1.3656270548803636E-2</v>
      </c>
      <c r="GR171" s="68"/>
      <c r="GS171" s="68"/>
      <c r="GT171" s="15">
        <f t="shared" si="754"/>
        <v>-3.4128440366972469E-2</v>
      </c>
      <c r="GV171" s="13">
        <v>16.36</v>
      </c>
      <c r="GW171" s="68">
        <f t="shared" si="755"/>
        <v>-7.2815533980583125E-3</v>
      </c>
      <c r="GX171" s="68">
        <f t="shared" si="960"/>
        <v>-4.4953725268320078E-3</v>
      </c>
      <c r="GY171" s="68">
        <f t="shared" si="756"/>
        <v>0.38059071729957805</v>
      </c>
      <c r="GZ171" s="68"/>
      <c r="HA171" s="15">
        <f t="shared" si="757"/>
        <v>0.19241982507288621</v>
      </c>
      <c r="HD171" s="13">
        <v>346.6</v>
      </c>
      <c r="HE171" s="68">
        <f t="shared" si="758"/>
        <v>1.9381782888738659E-2</v>
      </c>
      <c r="HF171" s="68">
        <f t="shared" si="961"/>
        <v>2.2167963759964965E-2</v>
      </c>
      <c r="HG171" s="68">
        <f t="shared" si="759"/>
        <v>0.94708162462783008</v>
      </c>
      <c r="HH171" s="68"/>
      <c r="HI171" s="15">
        <f t="shared" si="760"/>
        <v>-0.14173930269413618</v>
      </c>
      <c r="HK171" s="13">
        <v>66.900000000000006</v>
      </c>
      <c r="HL171" s="68">
        <f t="shared" si="761"/>
        <v>2.8481487033430062E-3</v>
      </c>
      <c r="HM171" s="68">
        <f t="shared" si="962"/>
        <v>5.634329574569311E-3</v>
      </c>
      <c r="HN171" s="68">
        <f t="shared" si="762"/>
        <v>25.975806451612904</v>
      </c>
      <c r="HO171" s="68"/>
      <c r="HP171" s="15">
        <f t="shared" si="763"/>
        <v>1.5360121304018199</v>
      </c>
      <c r="HR171" s="13">
        <v>111.75</v>
      </c>
      <c r="HS171" s="68">
        <f t="shared" si="764"/>
        <v>4.2235801581595872E-3</v>
      </c>
      <c r="HT171" s="68">
        <f t="shared" si="963"/>
        <v>7.0097610293858928E-3</v>
      </c>
      <c r="HU171" s="68">
        <f t="shared" si="765"/>
        <v>2.0700549450549448</v>
      </c>
      <c r="HV171" s="68"/>
      <c r="HW171" s="15">
        <f t="shared" si="766"/>
        <v>3.8858417774472499E-2</v>
      </c>
      <c r="HY171" s="13">
        <v>179.83</v>
      </c>
      <c r="HZ171" s="68">
        <f t="shared" si="767"/>
        <v>1.0337659419068506E-2</v>
      </c>
      <c r="IA171" s="68">
        <f t="shared" si="964"/>
        <v>1.3123840290294812E-2</v>
      </c>
      <c r="IB171" s="68">
        <f t="shared" si="768"/>
        <v>0.69811142587346553</v>
      </c>
      <c r="IC171" s="68"/>
      <c r="ID171" s="15">
        <f t="shared" si="769"/>
        <v>0.33911683669670134</v>
      </c>
      <c r="IF171" s="13">
        <v>294.23</v>
      </c>
      <c r="IG171" s="68">
        <f t="shared" si="770"/>
        <v>7.8231292517012992E-4</v>
      </c>
      <c r="IH171" s="68">
        <f t="shared" si="965"/>
        <v>3.5684937963964352E-3</v>
      </c>
      <c r="II171" s="68">
        <f t="shared" si="771"/>
        <v>0.68131428571428587</v>
      </c>
      <c r="IJ171" s="68"/>
      <c r="IK171" s="15">
        <f t="shared" si="772"/>
        <v>0.26910800552104908</v>
      </c>
      <c r="IM171" s="13">
        <v>270.68</v>
      </c>
      <c r="IN171" s="68">
        <f t="shared" si="773"/>
        <v>2.5927846507148257E-3</v>
      </c>
      <c r="IO171" s="68">
        <f t="shared" si="966"/>
        <v>5.3789655219411304E-3</v>
      </c>
      <c r="IP171" s="68">
        <f t="shared" si="774"/>
        <v>4.2856863893770747</v>
      </c>
      <c r="IQ171" s="68"/>
      <c r="IR171" s="15">
        <f t="shared" si="775"/>
        <v>0.4435496773505414</v>
      </c>
      <c r="IT171" s="13">
        <v>74.959999999999994</v>
      </c>
      <c r="IU171" s="68">
        <f t="shared" si="776"/>
        <v>6.6746762782001281E-4</v>
      </c>
      <c r="IV171" s="68">
        <f t="shared" si="967"/>
        <v>3.4536484990463179E-3</v>
      </c>
      <c r="IW171" s="68">
        <f t="shared" si="777"/>
        <v>3.1073972602739723</v>
      </c>
      <c r="IX171" s="68"/>
      <c r="IY171" s="15">
        <f t="shared" si="778"/>
        <v>0.45864954271258984</v>
      </c>
      <c r="JA171" s="13">
        <v>753.3</v>
      </c>
      <c r="JB171" s="68">
        <f t="shared" si="779"/>
        <v>-1.9740590097908151E-3</v>
      </c>
      <c r="JC171" s="68">
        <f t="shared" si="968"/>
        <v>8.1212186143549006E-4</v>
      </c>
      <c r="JD171" s="68">
        <f t="shared" si="780"/>
        <v>0.52366504854368934</v>
      </c>
      <c r="JE171" s="68"/>
      <c r="JF171" s="15">
        <f t="shared" si="781"/>
        <v>0.28657068196956492</v>
      </c>
      <c r="JH171" s="13">
        <v>504.26</v>
      </c>
      <c r="JI171" s="68">
        <f t="shared" si="782"/>
        <v>-5.8553319007157052E-3</v>
      </c>
      <c r="JJ171" s="68">
        <f t="shared" si="969"/>
        <v>-3.0691510294894001E-3</v>
      </c>
      <c r="JK171" s="68">
        <f t="shared" si="783"/>
        <v>0.23991246403894856</v>
      </c>
      <c r="JL171" s="68"/>
      <c r="JM171" s="15">
        <f t="shared" si="784"/>
        <v>0.19634638196915774</v>
      </c>
      <c r="JO171" s="13">
        <v>25.68</v>
      </c>
      <c r="JP171" s="68">
        <f t="shared" si="785"/>
        <v>8.641005498821637E-3</v>
      </c>
      <c r="JQ171" s="68">
        <f t="shared" si="970"/>
        <v>1.1427186370047943E-2</v>
      </c>
      <c r="JR171" s="68">
        <f t="shared" si="786"/>
        <v>-0.13345706090771053</v>
      </c>
      <c r="JS171" s="68"/>
      <c r="JT171" s="15">
        <f t="shared" si="787"/>
        <v>1.520117762512267</v>
      </c>
      <c r="JV171" s="13">
        <v>2.08</v>
      </c>
      <c r="JW171" s="68">
        <f t="shared" si="788"/>
        <v>0</v>
      </c>
      <c r="JX171" s="68">
        <f t="shared" si="971"/>
        <v>2.7861808712263052E-3</v>
      </c>
      <c r="JY171" s="68">
        <f t="shared" si="789"/>
        <v>-0.17786561264822126</v>
      </c>
      <c r="JZ171" s="68"/>
      <c r="KA171" s="15">
        <f t="shared" si="790"/>
        <v>0.15555555555555556</v>
      </c>
      <c r="KC171" s="13">
        <v>22.36</v>
      </c>
      <c r="KD171" s="68">
        <f t="shared" si="791"/>
        <v>3.3271719038816955E-2</v>
      </c>
      <c r="KE171" s="68">
        <f t="shared" si="972"/>
        <v>3.605789991004326E-2</v>
      </c>
      <c r="KF171" s="68">
        <f t="shared" si="792"/>
        <v>0.14784394250513341</v>
      </c>
      <c r="KG171" s="68"/>
      <c r="KH171" s="15">
        <f t="shared" si="793"/>
        <v>8.115419296663649E-3</v>
      </c>
      <c r="KI171" s="18"/>
      <c r="KJ171" s="13">
        <v>115.41</v>
      </c>
      <c r="KK171" s="68">
        <f t="shared" si="794"/>
        <v>1.201332865661163E-2</v>
      </c>
      <c r="KL171" s="68">
        <f t="shared" si="973"/>
        <v>1.4799509527837935E-2</v>
      </c>
      <c r="KM171" s="68">
        <f t="shared" si="795"/>
        <v>4.4696682464454973</v>
      </c>
      <c r="KN171" s="68"/>
      <c r="KO171" s="15">
        <f t="shared" si="796"/>
        <v>0.71715518524029176</v>
      </c>
      <c r="KQ171" s="13">
        <v>1.94</v>
      </c>
      <c r="KR171" s="68">
        <f t="shared" si="797"/>
        <v>-2.0202020202020221E-2</v>
      </c>
      <c r="KS171" s="68">
        <f t="shared" si="974"/>
        <v>-1.7415839330793915E-2</v>
      </c>
      <c r="KT171" s="68">
        <f t="shared" si="798"/>
        <v>-0.25954198473282447</v>
      </c>
      <c r="KU171" s="68"/>
      <c r="KV171" s="15">
        <f t="shared" si="799"/>
        <v>0.92079207920792072</v>
      </c>
      <c r="KW171" s="18"/>
      <c r="KX171" s="13">
        <v>45.74</v>
      </c>
      <c r="KY171" s="68">
        <f t="shared" si="800"/>
        <v>-1.0599178022928724E-2</v>
      </c>
      <c r="KZ171" s="68">
        <f t="shared" si="975"/>
        <v>-7.8129971517024183E-3</v>
      </c>
      <c r="LA171" s="68">
        <f t="shared" si="801"/>
        <v>-0.36410398999026833</v>
      </c>
      <c r="LB171" s="68"/>
      <c r="LC171" s="15">
        <f t="shared" si="802"/>
        <v>0.92914382117250105</v>
      </c>
      <c r="LD171" s="18"/>
      <c r="LE171" s="13">
        <v>51.8</v>
      </c>
      <c r="LF171" s="68">
        <f t="shared" si="803"/>
        <v>-3.271117952665032E-3</v>
      </c>
      <c r="LG171" s="68">
        <f t="shared" si="976"/>
        <v>-4.8493708143872681E-4</v>
      </c>
      <c r="LH171" s="68">
        <f t="shared" si="804"/>
        <v>0.4457158805470276</v>
      </c>
      <c r="LI171" s="68"/>
      <c r="LJ171" s="15">
        <f t="shared" si="805"/>
        <v>0.12340056386900884</v>
      </c>
      <c r="LL171" s="13">
        <v>136.6</v>
      </c>
      <c r="LM171" s="68">
        <f t="shared" si="806"/>
        <v>-4.8083928311233905E-3</v>
      </c>
      <c r="LN171" s="68">
        <f t="shared" si="977"/>
        <v>-2.0222119598970853E-3</v>
      </c>
      <c r="LO171" s="68">
        <f t="shared" si="807"/>
        <v>0.56114285714285705</v>
      </c>
      <c r="LP171" s="68"/>
      <c r="LQ171" s="15">
        <f t="shared" si="808"/>
        <v>0.74657972126326566</v>
      </c>
      <c r="LS171" s="13">
        <v>19.739999999999998</v>
      </c>
      <c r="LT171" s="68">
        <f t="shared" si="809"/>
        <v>7.14285714285699E-3</v>
      </c>
      <c r="LU171" s="68">
        <f t="shared" si="978"/>
        <v>9.9290380140832947E-3</v>
      </c>
      <c r="LV171" s="68"/>
      <c r="LW171" s="68"/>
      <c r="LX171" s="15">
        <f t="shared" si="810"/>
        <v>1.1340540540540538</v>
      </c>
      <c r="LZ171" s="13">
        <v>14.29</v>
      </c>
      <c r="MA171" s="68">
        <f t="shared" si="811"/>
        <v>-8.3275503122832058E-3</v>
      </c>
      <c r="MB171" s="68">
        <f t="shared" si="979"/>
        <v>-5.5413694410569002E-3</v>
      </c>
      <c r="MC171" s="68">
        <f t="shared" si="812"/>
        <v>-0.3577528089887641</v>
      </c>
      <c r="MD171" s="68"/>
      <c r="ME171" s="15">
        <f t="shared" si="813"/>
        <v>6.0089020771513256E-2</v>
      </c>
      <c r="MG171" s="13">
        <v>71.22</v>
      </c>
      <c r="MH171" s="68">
        <f t="shared" si="814"/>
        <v>1.1935208866155208E-2</v>
      </c>
      <c r="MI171" s="68">
        <f t="shared" si="980"/>
        <v>1.4721389737381513E-2</v>
      </c>
      <c r="MJ171" s="68">
        <f t="shared" si="815"/>
        <v>8.5983827493261451</v>
      </c>
      <c r="MK171" s="68"/>
      <c r="ML171" s="15">
        <f t="shared" si="816"/>
        <v>2.3546867640131888</v>
      </c>
      <c r="MN171" s="13">
        <v>162.84</v>
      </c>
      <c r="MO171" s="68">
        <f t="shared" si="817"/>
        <v>-1.532895947023116E-3</v>
      </c>
      <c r="MP171" s="68">
        <f t="shared" si="981"/>
        <v>1.2532849242031891E-3</v>
      </c>
      <c r="MQ171" s="68">
        <f t="shared" si="818"/>
        <v>0.29340746624305003</v>
      </c>
      <c r="MR171" s="68"/>
      <c r="MS171" s="15">
        <f t="shared" si="819"/>
        <v>0.46189065445731214</v>
      </c>
      <c r="MU171" s="13">
        <v>18.07</v>
      </c>
      <c r="MV171" s="68">
        <f t="shared" si="820"/>
        <v>1.9176536943034398E-2</v>
      </c>
      <c r="MW171" s="68">
        <f t="shared" si="982"/>
        <v>2.1962717814260704E-2</v>
      </c>
      <c r="MX171" s="68">
        <f t="shared" si="821"/>
        <v>-0.13416387158600865</v>
      </c>
      <c r="MY171" s="68"/>
      <c r="MZ171" s="15">
        <f t="shared" si="822"/>
        <v>0.69353327085285854</v>
      </c>
      <c r="NB171" s="13">
        <v>266.72000000000003</v>
      </c>
      <c r="NC171" s="68">
        <f t="shared" si="823"/>
        <v>7.1286534348874268E-4</v>
      </c>
      <c r="ND171" s="68">
        <f t="shared" si="983"/>
        <v>3.4990462147150478E-3</v>
      </c>
      <c r="NE171" s="68">
        <f t="shared" si="824"/>
        <v>0.96884919170296024</v>
      </c>
      <c r="NF171" s="68"/>
      <c r="NG171" s="15">
        <f t="shared" si="825"/>
        <v>0.59913663888722368</v>
      </c>
      <c r="NI171" s="13">
        <v>7.86</v>
      </c>
      <c r="NJ171" s="68">
        <f t="shared" si="826"/>
        <v>-3.8022813688212121E-3</v>
      </c>
      <c r="NK171" s="68">
        <f t="shared" si="984"/>
        <v>-1.0161004975949069E-3</v>
      </c>
      <c r="NL171" s="68">
        <f t="shared" si="827"/>
        <v>-0.93759428344581186</v>
      </c>
      <c r="NM171" s="68"/>
      <c r="NN171" s="15">
        <f t="shared" si="828"/>
        <v>0.60408163265306114</v>
      </c>
      <c r="NP171" s="13">
        <v>602.04</v>
      </c>
      <c r="NQ171" s="68">
        <f t="shared" si="829"/>
        <v>-8.2857001663730473E-3</v>
      </c>
      <c r="NR171" s="68">
        <f t="shared" si="985"/>
        <v>-5.4995192951467417E-3</v>
      </c>
      <c r="NS171" s="68">
        <f t="shared" si="830"/>
        <v>3.5869714285714283</v>
      </c>
      <c r="NT171" s="68"/>
      <c r="NU171" s="15">
        <f t="shared" si="831"/>
        <v>0.83029823974705852</v>
      </c>
      <c r="NW171" s="13">
        <v>208.49</v>
      </c>
      <c r="NX171" s="68">
        <f t="shared" si="832"/>
        <v>1.1645397641807005E-2</v>
      </c>
      <c r="NY171" s="68">
        <f t="shared" si="986"/>
        <v>1.4431578513033311E-2</v>
      </c>
      <c r="NZ171" s="68">
        <f t="shared" si="833"/>
        <v>0.18621984524351401</v>
      </c>
      <c r="OA171" s="68"/>
      <c r="OB171" s="15">
        <f t="shared" si="834"/>
        <v>0.10137348124669834</v>
      </c>
      <c r="OD171" s="13">
        <v>2.8450000000000002</v>
      </c>
      <c r="OE171" s="68">
        <f t="shared" si="835"/>
        <v>1.760563380281809E-3</v>
      </c>
      <c r="OF171" s="68">
        <f t="shared" si="987"/>
        <v>4.5467442515081139E-3</v>
      </c>
      <c r="OG171" s="68">
        <f t="shared" si="836"/>
        <v>-0.98739309611379444</v>
      </c>
      <c r="OH171" s="68"/>
      <c r="OI171" s="15">
        <f t="shared" si="837"/>
        <v>0.9486301369863015</v>
      </c>
      <c r="OK171" s="13">
        <v>185.48</v>
      </c>
      <c r="OL171" s="68">
        <f t="shared" si="838"/>
        <v>-5.3091650131388913E-3</v>
      </c>
      <c r="OM171" s="68">
        <f t="shared" si="988"/>
        <v>-2.5229841419125861E-3</v>
      </c>
      <c r="ON171" s="68">
        <f t="shared" si="839"/>
        <v>3.3693757361601877</v>
      </c>
      <c r="OO171" s="68"/>
      <c r="OP171" s="15">
        <f t="shared" si="840"/>
        <v>1.7845668818495719</v>
      </c>
      <c r="OR171" s="13">
        <v>5.0599999999999996</v>
      </c>
      <c r="OS171" s="68">
        <f t="shared" si="841"/>
        <v>4.1152263374485451E-2</v>
      </c>
      <c r="OT171" s="68">
        <f t="shared" si="989"/>
        <v>4.3938444245711757E-2</v>
      </c>
      <c r="OU171" s="68">
        <f t="shared" si="842"/>
        <v>-0.34285714285714292</v>
      </c>
      <c r="OV171" s="68"/>
      <c r="OW171" s="15">
        <f t="shared" si="843"/>
        <v>3.5178571428571419</v>
      </c>
      <c r="OY171" s="13">
        <v>156.22999999999999</v>
      </c>
      <c r="OZ171" s="68">
        <f t="shared" si="844"/>
        <v>-6.4004096262284472E-5</v>
      </c>
      <c r="PA171" s="68">
        <f t="shared" si="990"/>
        <v>2.7221767749640207E-3</v>
      </c>
      <c r="PB171" s="68">
        <f t="shared" si="998"/>
        <v>3.8070769230769228</v>
      </c>
      <c r="PC171" s="68"/>
      <c r="PD171" s="15">
        <f t="shared" si="845"/>
        <v>0.36385857704059354</v>
      </c>
      <c r="PE171" s="18"/>
      <c r="PF171" s="13">
        <v>276.08</v>
      </c>
      <c r="PG171" s="68">
        <f t="shared" si="846"/>
        <v>1.1241251767777579E-3</v>
      </c>
      <c r="PH171" s="68">
        <f t="shared" si="991"/>
        <v>3.9103060480040631E-3</v>
      </c>
      <c r="PI171" s="68">
        <f t="shared" si="847"/>
        <v>-0.2071223434807582</v>
      </c>
      <c r="PJ171" s="68"/>
      <c r="PK171" s="15">
        <f t="shared" si="848"/>
        <v>0.3201358006981303</v>
      </c>
      <c r="PM171" s="13"/>
      <c r="PN171" s="68">
        <f t="shared" si="849"/>
        <v>0</v>
      </c>
      <c r="PO171" s="68">
        <f t="shared" si="850"/>
        <v>2.7861808712263052E-3</v>
      </c>
      <c r="PP171" s="68">
        <f t="shared" si="851"/>
        <v>0</v>
      </c>
      <c r="PQ171" s="68"/>
      <c r="PR171" s="15">
        <f t="shared" si="852"/>
        <v>0</v>
      </c>
      <c r="PT171" s="13">
        <v>10.92</v>
      </c>
      <c r="PU171" s="68">
        <f t="shared" si="853"/>
        <v>3.2136105860113409E-2</v>
      </c>
      <c r="PV171" s="68">
        <f t="shared" si="992"/>
        <v>3.4922286731339715E-2</v>
      </c>
      <c r="PW171" s="68">
        <f t="shared" si="854"/>
        <v>0.25229357798165125</v>
      </c>
      <c r="PX171" s="68"/>
      <c r="PY171" s="15">
        <f t="shared" si="855"/>
        <v>1.128654970760234</v>
      </c>
      <c r="QA171" s="13">
        <v>264.67</v>
      </c>
      <c r="QB171" s="68">
        <f t="shared" si="856"/>
        <v>-3.9515279241307058E-3</v>
      </c>
      <c r="QC171" s="68">
        <f t="shared" si="993"/>
        <v>-1.1653470529044006E-3</v>
      </c>
      <c r="QD171" s="68">
        <f t="shared" si="857"/>
        <v>-0.21553691573549891</v>
      </c>
      <c r="QE171" s="68"/>
      <c r="QF171" s="15">
        <f t="shared" si="858"/>
        <v>0.38035881923437992</v>
      </c>
      <c r="QH171" s="13">
        <v>1.802</v>
      </c>
      <c r="QI171" s="68">
        <f t="shared" si="859"/>
        <v>-1.9052803483941165E-2</v>
      </c>
      <c r="QJ171" s="68">
        <f t="shared" si="994"/>
        <v>-1.6266622612714859E-2</v>
      </c>
      <c r="QK171" s="68">
        <f t="shared" si="860"/>
        <v>-0.28207171314741025</v>
      </c>
      <c r="QL171" s="68"/>
      <c r="QM171" s="15">
        <f t="shared" si="861"/>
        <v>0.38615384615384613</v>
      </c>
      <c r="QO171" s="13">
        <v>15.83</v>
      </c>
      <c r="QP171" s="68">
        <f t="shared" si="862"/>
        <v>-3.7759597230963182E-3</v>
      </c>
      <c r="QQ171" s="68">
        <f t="shared" si="995"/>
        <v>-9.8977885187001308E-4</v>
      </c>
      <c r="QR171" s="68">
        <f t="shared" si="863"/>
        <v>-0.98070406397035514</v>
      </c>
      <c r="QS171" s="68"/>
      <c r="QT171" s="15">
        <f t="shared" si="864"/>
        <v>0.37891986062717764</v>
      </c>
      <c r="QV171" s="13">
        <v>2.7440000000000002</v>
      </c>
      <c r="QW171" s="68">
        <f t="shared" si="865"/>
        <v>-2.0349875044626896E-2</v>
      </c>
      <c r="QX171" s="68">
        <f t="shared" si="996"/>
        <v>-1.756369417340059E-2</v>
      </c>
      <c r="QY171" s="68">
        <f t="shared" si="866"/>
        <v>-0.22266288951841348</v>
      </c>
      <c r="QZ171" s="68"/>
      <c r="RA171" s="15">
        <f t="shared" si="867"/>
        <v>0.12137310993052723</v>
      </c>
      <c r="RC171" s="13">
        <v>44.09</v>
      </c>
      <c r="RD171" s="68">
        <f t="shared" si="868"/>
        <v>-7.6524870582938623E-3</v>
      </c>
      <c r="RE171" s="68">
        <f t="shared" si="997"/>
        <v>-4.8663061870675567E-3</v>
      </c>
      <c r="RF171" s="68">
        <f t="shared" si="869"/>
        <v>-4.7526463599049378E-2</v>
      </c>
      <c r="RG171" s="68"/>
      <c r="RH171" s="15">
        <f t="shared" si="870"/>
        <v>0.78141414141414156</v>
      </c>
      <c r="RJ171" s="13">
        <v>235.59</v>
      </c>
      <c r="RK171" s="68">
        <f t="shared" si="871"/>
        <v>1.1159277222198352E-2</v>
      </c>
      <c r="RL171" s="68">
        <f t="shared" si="872"/>
        <v>1.3945458093424658E-2</v>
      </c>
      <c r="RM171" s="68">
        <f t="shared" si="873"/>
        <v>9.2819370999164999E-2</v>
      </c>
      <c r="RN171" s="68"/>
      <c r="RO171" s="15">
        <f t="shared" si="874"/>
        <v>0.19759048393655959</v>
      </c>
      <c r="RQ171" s="13">
        <v>16.8</v>
      </c>
      <c r="RR171" s="68">
        <f t="shared" si="875"/>
        <v>1.7565112053300976E-2</v>
      </c>
      <c r="RS171" s="68">
        <f t="shared" si="876"/>
        <v>2.0351292924527281E-2</v>
      </c>
      <c r="RT171" s="68">
        <f t="shared" si="877"/>
        <v>0.14754098360655737</v>
      </c>
      <c r="RU171" s="68"/>
      <c r="RV171" s="15">
        <f t="shared" si="878"/>
        <v>-0.19385796545105563</v>
      </c>
      <c r="RX171" s="13">
        <v>157.16999999999999</v>
      </c>
      <c r="RY171" s="68">
        <f t="shared" si="879"/>
        <v>-9.8903867960187831E-3</v>
      </c>
      <c r="RZ171" s="68">
        <f t="shared" si="880"/>
        <v>-7.1042059247924776E-3</v>
      </c>
      <c r="SA171" s="68">
        <f t="shared" si="881"/>
        <v>0.18119645272809248</v>
      </c>
      <c r="SB171" s="68"/>
      <c r="SC171" s="15">
        <f t="shared" si="882"/>
        <v>1.0781435938119794</v>
      </c>
      <c r="SE171" s="13">
        <v>14.47</v>
      </c>
      <c r="SF171" s="68">
        <f t="shared" si="883"/>
        <v>-2.3616734143049909E-2</v>
      </c>
      <c r="SG171" s="68">
        <f t="shared" si="884"/>
        <v>-2.0830553271823603E-2</v>
      </c>
      <c r="SH171" s="68">
        <f t="shared" si="885"/>
        <v>0.15760000000000005</v>
      </c>
      <c r="SI171" s="68"/>
      <c r="SJ171" s="15">
        <f t="shared" si="886"/>
        <v>-5.1769331585845291E-2</v>
      </c>
      <c r="SL171" s="13">
        <v>2.16</v>
      </c>
      <c r="SM171" s="68">
        <f t="shared" si="887"/>
        <v>0.21348314606741578</v>
      </c>
      <c r="SN171" s="68">
        <f t="shared" si="888"/>
        <v>0.21626932693864209</v>
      </c>
      <c r="SO171" s="68">
        <f t="shared" si="889"/>
        <v>0.52112676056338048</v>
      </c>
      <c r="SP171" s="68"/>
      <c r="SQ171" s="15">
        <f t="shared" si="890"/>
        <v>1.1386138613861387</v>
      </c>
      <c r="SS171" s="13">
        <v>15.02</v>
      </c>
      <c r="ST171" s="68">
        <f t="shared" si="891"/>
        <v>-3.3462033462033434E-2</v>
      </c>
      <c r="SU171" s="68">
        <f t="shared" si="892"/>
        <v>-3.0675852590807129E-2</v>
      </c>
      <c r="SV171" s="68">
        <f t="shared" si="893"/>
        <v>-6.9392812887236741E-2</v>
      </c>
      <c r="SW171" s="68"/>
      <c r="SX171" s="15">
        <f t="shared" si="894"/>
        <v>0.78809523809523796</v>
      </c>
      <c r="SZ171" s="13">
        <v>72.31</v>
      </c>
      <c r="TA171" s="68">
        <f t="shared" si="895"/>
        <v>6.5262227460224032E-2</v>
      </c>
      <c r="TB171" s="68">
        <f t="shared" si="896"/>
        <v>6.804840833145033E-2</v>
      </c>
      <c r="TC171" s="68">
        <f t="shared" si="897"/>
        <v>0.79118157047312376</v>
      </c>
      <c r="TD171" s="68"/>
      <c r="TE171" s="15">
        <f t="shared" si="898"/>
        <v>3.6352564102564102</v>
      </c>
      <c r="TG171" s="417">
        <v>0.245</v>
      </c>
      <c r="TH171" s="68">
        <f t="shared" si="899"/>
        <v>1.9983347210657781E-2</v>
      </c>
      <c r="TI171" s="68">
        <f t="shared" si="900"/>
        <v>2.2769528081884087E-2</v>
      </c>
      <c r="TJ171" s="68">
        <f t="shared" si="901"/>
        <v>0.1136363636363636</v>
      </c>
      <c r="TK171" s="68"/>
      <c r="TL171" s="15">
        <f t="shared" si="902"/>
        <v>0.44542772861356922</v>
      </c>
      <c r="TN171" s="13">
        <v>88.47</v>
      </c>
      <c r="TO171" s="68">
        <f t="shared" si="903"/>
        <v>-3.0571992110453715E-2</v>
      </c>
      <c r="TP171" s="68">
        <f t="shared" si="904"/>
        <v>-2.7785811239227409E-2</v>
      </c>
      <c r="TQ171" s="68">
        <f t="shared" si="905"/>
        <v>0.28952796017870031</v>
      </c>
      <c r="TR171" s="68"/>
      <c r="TS171" s="15">
        <f t="shared" si="906"/>
        <v>1.973781512605042</v>
      </c>
      <c r="TU171" s="417">
        <v>3.46</v>
      </c>
      <c r="TV171" s="68">
        <f t="shared" si="907"/>
        <v>-1.7045454545454562E-2</v>
      </c>
      <c r="TW171" s="68">
        <f t="shared" si="908"/>
        <v>-1.4259273674228256E-2</v>
      </c>
      <c r="TX171" s="68">
        <f t="shared" si="909"/>
        <v>-0.21541950113378688</v>
      </c>
      <c r="TY171" s="68"/>
      <c r="TZ171" s="15">
        <f t="shared" si="910"/>
        <v>1.0233918128654971</v>
      </c>
      <c r="UB171" s="13"/>
      <c r="UC171" s="68">
        <f t="shared" si="911"/>
        <v>0</v>
      </c>
      <c r="UD171" s="68">
        <f t="shared" si="912"/>
        <v>2.7861808712263052E-3</v>
      </c>
      <c r="UE171" s="68">
        <f t="shared" si="913"/>
        <v>0</v>
      </c>
      <c r="UF171" s="68"/>
      <c r="UG171" s="15">
        <f t="shared" si="914"/>
        <v>0</v>
      </c>
      <c r="UI171" s="417"/>
      <c r="UJ171" s="68">
        <f t="shared" si="915"/>
        <v>0</v>
      </c>
      <c r="UK171" s="68">
        <f t="shared" si="916"/>
        <v>2.7861808712263052E-3</v>
      </c>
      <c r="UL171" s="68">
        <f t="shared" si="917"/>
        <v>0</v>
      </c>
      <c r="UM171" s="68"/>
      <c r="UN171" s="15">
        <f t="shared" si="918"/>
        <v>0</v>
      </c>
      <c r="UP171" s="417"/>
      <c r="UQ171" s="68">
        <f t="shared" si="919"/>
        <v>0</v>
      </c>
      <c r="UR171" s="68">
        <f t="shared" si="920"/>
        <v>2.7861808712263052E-3</v>
      </c>
      <c r="US171" s="68">
        <f t="shared" si="921"/>
        <v>0</v>
      </c>
      <c r="UT171" s="68"/>
      <c r="UU171" s="15">
        <f t="shared" si="922"/>
        <v>0</v>
      </c>
      <c r="UW171" s="417"/>
      <c r="UX171" s="68">
        <f t="shared" si="923"/>
        <v>0</v>
      </c>
      <c r="UY171" s="68">
        <f t="shared" si="924"/>
        <v>2.7861808712263052E-3</v>
      </c>
      <c r="UZ171" s="68">
        <f t="shared" si="925"/>
        <v>0</v>
      </c>
      <c r="VA171" s="68"/>
      <c r="VB171" s="15">
        <f t="shared" si="926"/>
        <v>0</v>
      </c>
      <c r="VD171" s="417"/>
      <c r="VE171" s="68">
        <f t="shared" si="927"/>
        <v>0</v>
      </c>
      <c r="VF171" s="68">
        <f t="shared" si="928"/>
        <v>2.7861808712263052E-3</v>
      </c>
      <c r="VG171" s="68">
        <f t="shared" si="929"/>
        <v>0</v>
      </c>
      <c r="VH171" s="68"/>
      <c r="VI171" s="15">
        <f t="shared" si="930"/>
        <v>0</v>
      </c>
      <c r="VM171" s="21">
        <f t="shared" si="931"/>
        <v>2.7071597903628722E-3</v>
      </c>
      <c r="VN171" s="49"/>
      <c r="VO171" s="21">
        <f t="shared" si="932"/>
        <v>1.1934547706683603</v>
      </c>
      <c r="VP171" s="14"/>
      <c r="VQ171" s="21">
        <f t="shared" si="933"/>
        <v>0.64961673722613311</v>
      </c>
    </row>
    <row r="172" spans="1:589" ht="15.75" customHeight="1" x14ac:dyDescent="0.2">
      <c r="A172" s="127">
        <v>45895</v>
      </c>
      <c r="B172" s="4">
        <f t="shared" si="666"/>
        <v>45895</v>
      </c>
      <c r="C172" s="13">
        <v>45418.07</v>
      </c>
      <c r="D172" s="138">
        <f t="shared" si="667"/>
        <v>135.40999999999622</v>
      </c>
      <c r="E172" s="68">
        <f t="shared" si="668"/>
        <v>2.9903278650149131E-3</v>
      </c>
      <c r="F172" s="15">
        <f t="shared" si="669"/>
        <v>6.7549716506731083E-2</v>
      </c>
      <c r="G172" s="13">
        <v>6465.94</v>
      </c>
      <c r="H172" s="138">
        <f t="shared" si="670"/>
        <v>26.619999999999891</v>
      </c>
      <c r="I172" s="68">
        <f t="shared" si="671"/>
        <v>4.133976879546271E-3</v>
      </c>
      <c r="J172" s="15">
        <f t="shared" si="672"/>
        <v>9.934490948937616E-2</v>
      </c>
      <c r="K172" s="13">
        <v>21544.27</v>
      </c>
      <c r="L172" s="138">
        <f t="shared" si="673"/>
        <v>99.170000000001892</v>
      </c>
      <c r="M172" s="68">
        <f t="shared" si="674"/>
        <v>4.6243664053794058E-3</v>
      </c>
      <c r="N172" s="15">
        <f t="shared" si="675"/>
        <v>0.11565969077391446</v>
      </c>
      <c r="O172" s="13">
        <v>2358.6</v>
      </c>
      <c r="P172" s="138">
        <f t="shared" si="676"/>
        <v>19.429999999999836</v>
      </c>
      <c r="Q172" s="68">
        <f t="shared" si="677"/>
        <v>8.3063650782114317E-3</v>
      </c>
      <c r="R172" s="15">
        <f t="shared" si="678"/>
        <v>5.7592280374502307E-2</v>
      </c>
      <c r="S172" s="18">
        <f t="shared" si="679"/>
        <v>2.6685779362585591E-3</v>
      </c>
      <c r="T172" s="121">
        <f t="shared" si="680"/>
        <v>273.26563659601783</v>
      </c>
      <c r="U172" s="121">
        <f t="shared" si="681"/>
        <v>273.26563659601783</v>
      </c>
      <c r="V172" s="134">
        <f t="shared" si="682"/>
        <v>1.9569238000364669E-3</v>
      </c>
      <c r="W172" s="21">
        <f t="shared" si="934"/>
        <v>5.6223429916724368E-2</v>
      </c>
      <c r="X172" s="18">
        <f t="shared" si="683"/>
        <v>5.0137590570380058E-3</v>
      </c>
      <c r="Y172" s="353">
        <v>144551.31</v>
      </c>
      <c r="Z172" s="15">
        <v>1.9999999999999999E-6</v>
      </c>
      <c r="AA172" s="21">
        <f t="shared" si="684"/>
        <v>-1.9549238000364671E-3</v>
      </c>
      <c r="AC172" s="13">
        <v>251.97</v>
      </c>
      <c r="AD172" s="68">
        <f t="shared" si="685"/>
        <v>7.315903094267261E-3</v>
      </c>
      <c r="AE172" s="68">
        <f t="shared" si="935"/>
        <v>5.3589792942307941E-3</v>
      </c>
      <c r="AF172" s="68">
        <f t="shared" si="686"/>
        <v>0.52922255264914719</v>
      </c>
      <c r="AG172" s="68"/>
      <c r="AH172" s="15">
        <f t="shared" si="687"/>
        <v>0.10916934454373382</v>
      </c>
      <c r="AJ172" s="13">
        <v>24.22</v>
      </c>
      <c r="AK172" s="68">
        <f t="shared" si="688"/>
        <v>5.8139534883721172E-3</v>
      </c>
      <c r="AL172" s="68">
        <f t="shared" si="936"/>
        <v>3.8570296883356503E-3</v>
      </c>
      <c r="AM172" s="68">
        <f t="shared" si="689"/>
        <v>0.30215053763440847</v>
      </c>
      <c r="AN172" s="68"/>
      <c r="AO172" s="15">
        <f t="shared" si="690"/>
        <v>0.15168806466951962</v>
      </c>
      <c r="AQ172" s="13">
        <v>23.66</v>
      </c>
      <c r="AR172" s="68">
        <f t="shared" si="691"/>
        <v>5.0977060322855141E-3</v>
      </c>
      <c r="AS172" s="68">
        <f t="shared" si="937"/>
        <v>3.1407822322490472E-3</v>
      </c>
      <c r="AT172" s="68">
        <f t="shared" si="692"/>
        <v>0.37000579038795606</v>
      </c>
      <c r="AU172" s="68"/>
      <c r="AV172" s="15">
        <f t="shared" si="693"/>
        <v>0.10200279459711231</v>
      </c>
      <c r="AX172" s="13">
        <v>224.93</v>
      </c>
      <c r="AY172" s="68">
        <f t="shared" si="694"/>
        <v>4.1966159203535771E-3</v>
      </c>
      <c r="AZ172" s="68">
        <f t="shared" si="938"/>
        <v>2.2396921203171102E-3</v>
      </c>
      <c r="BA172" s="68">
        <f t="shared" si="695"/>
        <v>0.67733035048471302</v>
      </c>
      <c r="BB172" s="68"/>
      <c r="BC172" s="15">
        <f t="shared" si="696"/>
        <v>0.10157206523336113</v>
      </c>
      <c r="BE172" s="13">
        <v>81.96</v>
      </c>
      <c r="BF172" s="68">
        <f t="shared" si="697"/>
        <v>3.1823745410035605E-3</v>
      </c>
      <c r="BG172" s="68">
        <f t="shared" si="939"/>
        <v>1.2254507409670936E-3</v>
      </c>
      <c r="BH172" s="68"/>
      <c r="BI172" s="68"/>
      <c r="BJ172" s="15">
        <f t="shared" si="698"/>
        <v>0.11252884484864926</v>
      </c>
      <c r="BL172" s="13">
        <v>76.52</v>
      </c>
      <c r="BM172" s="68">
        <f t="shared" si="699"/>
        <v>1.0832232496697399E-2</v>
      </c>
      <c r="BN172" s="68">
        <f t="shared" si="940"/>
        <v>8.8753086966609322E-3</v>
      </c>
      <c r="BO172" s="68">
        <f t="shared" si="700"/>
        <v>0.2886493768945772</v>
      </c>
      <c r="BP172" s="68"/>
      <c r="BQ172" s="15">
        <f t="shared" si="701"/>
        <v>0.15293054090703617</v>
      </c>
      <c r="BS172" s="13">
        <v>44.61</v>
      </c>
      <c r="BT172" s="68">
        <f t="shared" si="702"/>
        <v>9.7329108193752768E-3</v>
      </c>
      <c r="BU172" s="68">
        <f t="shared" si="941"/>
        <v>7.7759870193388099E-3</v>
      </c>
      <c r="BV172" s="68">
        <f t="shared" si="703"/>
        <v>0.19726247987117557</v>
      </c>
      <c r="BW172" s="68"/>
      <c r="BX172" s="15">
        <f t="shared" si="704"/>
        <v>0.16627450980392156</v>
      </c>
      <c r="BZ172" s="13"/>
      <c r="CA172" s="68">
        <f t="shared" si="705"/>
        <v>0</v>
      </c>
      <c r="CB172" s="68">
        <f t="shared" si="942"/>
        <v>0</v>
      </c>
      <c r="CC172" s="68">
        <f t="shared" si="706"/>
        <v>0</v>
      </c>
      <c r="CD172" s="68"/>
      <c r="CE172" s="15">
        <f t="shared" si="707"/>
        <v>0</v>
      </c>
      <c r="CG172" s="13">
        <v>30.27</v>
      </c>
      <c r="CH172" s="68">
        <f t="shared" si="708"/>
        <v>8.6637787404197936E-3</v>
      </c>
      <c r="CI172" s="68">
        <f t="shared" si="943"/>
        <v>6.7068549403833267E-3</v>
      </c>
      <c r="CJ172" s="68">
        <f t="shared" si="709"/>
        <v>1.3231888852133359E-3</v>
      </c>
      <c r="CK172" s="68"/>
      <c r="CL172" s="15">
        <f t="shared" si="710"/>
        <v>-0.11903376018626309</v>
      </c>
      <c r="CN172" s="13">
        <v>34.630000000000003</v>
      </c>
      <c r="CO172" s="68">
        <f t="shared" si="711"/>
        <v>1.1390186915887866E-2</v>
      </c>
      <c r="CP172" s="68">
        <f t="shared" si="944"/>
        <v>9.4332631158513987E-3</v>
      </c>
      <c r="CQ172" s="68">
        <f t="shared" si="712"/>
        <v>0.10497766432673908</v>
      </c>
      <c r="CR172" s="68"/>
      <c r="CS172" s="15">
        <f t="shared" si="713"/>
        <v>3.4657902599342809E-2</v>
      </c>
      <c r="CU172" s="13">
        <v>39.65</v>
      </c>
      <c r="CV172" s="68">
        <f t="shared" si="714"/>
        <v>6.0898249175336721E-3</v>
      </c>
      <c r="CW172" s="68">
        <f t="shared" si="945"/>
        <v>4.1329011174972051E-3</v>
      </c>
      <c r="CX172" s="68">
        <f t="shared" si="715"/>
        <v>0.23328149300155521</v>
      </c>
      <c r="CY172" s="68"/>
      <c r="CZ172" s="15">
        <f t="shared" si="716"/>
        <v>6.3572961373390482E-2</v>
      </c>
      <c r="DB172" s="13">
        <v>21.56</v>
      </c>
      <c r="DC172" s="68">
        <f t="shared" si="717"/>
        <v>2.3245002324498911E-3</v>
      </c>
      <c r="DD172" s="68">
        <f t="shared" si="946"/>
        <v>3.6757643241342418E-4</v>
      </c>
      <c r="DE172" s="68">
        <f t="shared" si="718"/>
        <v>-1.4174668495656254E-2</v>
      </c>
      <c r="DF172" s="68"/>
      <c r="DG172" s="15">
        <f t="shared" si="719"/>
        <v>5.8939096267190537E-2</v>
      </c>
      <c r="DI172" s="13">
        <v>50.38</v>
      </c>
      <c r="DJ172" s="68">
        <f t="shared" si="720"/>
        <v>-1.1895321173670732E-3</v>
      </c>
      <c r="DK172" s="68">
        <f t="shared" si="947"/>
        <v>-3.1464559174035401E-3</v>
      </c>
      <c r="DL172" s="68">
        <f t="shared" si="721"/>
        <v>0.14110985277463203</v>
      </c>
      <c r="DM172" s="68"/>
      <c r="DN172" s="15">
        <f t="shared" si="722"/>
        <v>0.19497153700189768</v>
      </c>
      <c r="DP172" s="13">
        <v>44.58</v>
      </c>
      <c r="DQ172" s="68">
        <f t="shared" si="723"/>
        <v>-2.4614007607965862E-3</v>
      </c>
      <c r="DR172" s="68">
        <f t="shared" si="948"/>
        <v>-4.4183245608330531E-3</v>
      </c>
      <c r="DS172" s="68"/>
      <c r="DT172" s="68"/>
      <c r="DU172" s="15">
        <f t="shared" si="724"/>
        <v>0.17069327731092437</v>
      </c>
      <c r="DV172" s="18"/>
      <c r="DW172" s="13">
        <v>38.270000000000003</v>
      </c>
      <c r="DX172" s="68">
        <f t="shared" si="725"/>
        <v>1.0029031406703684E-2</v>
      </c>
      <c r="DY172" s="68">
        <f t="shared" si="949"/>
        <v>8.0721076066672167E-3</v>
      </c>
      <c r="DZ172" s="68">
        <f t="shared" si="726"/>
        <v>1.0421558164354325</v>
      </c>
      <c r="EA172" s="68"/>
      <c r="EB172" s="15">
        <f t="shared" si="727"/>
        <v>0.14341201075590093</v>
      </c>
      <c r="ED172" s="13">
        <v>40.54</v>
      </c>
      <c r="EE172" s="68">
        <f t="shared" si="728"/>
        <v>5.2070419042896318E-3</v>
      </c>
      <c r="EF172" s="68">
        <f t="shared" si="950"/>
        <v>3.2501181042531649E-3</v>
      </c>
      <c r="EG172" s="68">
        <f t="shared" si="729"/>
        <v>0.92772230147408452</v>
      </c>
      <c r="EH172" s="68"/>
      <c r="EI172" s="15">
        <f t="shared" si="730"/>
        <v>9.9240780911062809E-2</v>
      </c>
      <c r="EK172" s="13">
        <v>134.74</v>
      </c>
      <c r="EL172" s="68">
        <f t="shared" si="731"/>
        <v>2.2270061613837973E-4</v>
      </c>
      <c r="EM172" s="68">
        <f t="shared" si="951"/>
        <v>-1.7342231838980873E-3</v>
      </c>
      <c r="EN172" s="68">
        <f t="shared" si="732"/>
        <v>1.0876975519057948</v>
      </c>
      <c r="EO172" s="68"/>
      <c r="EP172" s="15">
        <f t="shared" si="733"/>
        <v>0.21060197663971261</v>
      </c>
      <c r="ER172" s="13">
        <v>41.5</v>
      </c>
      <c r="ES172" s="68">
        <f t="shared" si="734"/>
        <v>0</v>
      </c>
      <c r="ET172" s="68">
        <f t="shared" si="952"/>
        <v>-1.9569238000364669E-3</v>
      </c>
      <c r="EU172" s="68">
        <f t="shared" si="735"/>
        <v>0.18877112575193367</v>
      </c>
      <c r="EV172" s="68"/>
      <c r="EW172" s="15">
        <f t="shared" si="736"/>
        <v>6.7112368218050902E-2</v>
      </c>
      <c r="EY172" s="13">
        <v>43.96</v>
      </c>
      <c r="EZ172" s="68">
        <f t="shared" si="737"/>
        <v>2.0427112349117982E-2</v>
      </c>
      <c r="FA172" s="68">
        <f t="shared" si="953"/>
        <v>1.8470188549081515E-2</v>
      </c>
      <c r="FB172" s="68"/>
      <c r="FC172" s="68"/>
      <c r="FD172" s="15">
        <f t="shared" si="738"/>
        <v>0.788445890968267</v>
      </c>
      <c r="FF172" s="13">
        <v>60.15</v>
      </c>
      <c r="FG172" s="68">
        <f t="shared" si="739"/>
        <v>-1.6622340425528608E-4</v>
      </c>
      <c r="FH172" s="68">
        <f t="shared" si="954"/>
        <v>-2.1231472042917529E-3</v>
      </c>
      <c r="FI172" s="68">
        <f t="shared" si="740"/>
        <v>1.8111035883547736E-2</v>
      </c>
      <c r="FJ172" s="68"/>
      <c r="FK172" s="15">
        <f t="shared" si="741"/>
        <v>5.9165346011621753E-2</v>
      </c>
      <c r="FM172" s="13">
        <v>200.9</v>
      </c>
      <c r="FN172" s="68">
        <f t="shared" si="742"/>
        <v>6.9670693198336667E-3</v>
      </c>
      <c r="FO172" s="68">
        <f t="shared" si="955"/>
        <v>5.0101455197971998E-3</v>
      </c>
      <c r="FP172" s="68">
        <f t="shared" si="743"/>
        <v>0.7277261781905745</v>
      </c>
      <c r="FQ172" s="68"/>
      <c r="FR172" s="15">
        <f t="shared" si="744"/>
        <v>0.10591214356490151</v>
      </c>
      <c r="FT172" s="13">
        <v>92.45</v>
      </c>
      <c r="FU172" s="68">
        <f t="shared" si="745"/>
        <v>3.2460506383900819E-4</v>
      </c>
      <c r="FV172" s="68">
        <f t="shared" si="956"/>
        <v>-1.6323187361974587E-3</v>
      </c>
      <c r="FW172" s="68">
        <f t="shared" si="746"/>
        <v>5.0210155628762944E-2</v>
      </c>
      <c r="FX172" s="68"/>
      <c r="FY172" s="15">
        <f t="shared" si="747"/>
        <v>2.5171878465291592E-2</v>
      </c>
      <c r="GA172" s="13">
        <v>18.55</v>
      </c>
      <c r="GB172" s="68">
        <f t="shared" si="748"/>
        <v>-5.3879310344816874E-4</v>
      </c>
      <c r="GC172" s="68">
        <f t="shared" si="957"/>
        <v>-2.4957169034846355E-3</v>
      </c>
      <c r="GD172" s="68"/>
      <c r="GE172" s="68"/>
      <c r="GF172" s="15">
        <f t="shared" si="749"/>
        <v>6.4257028112449863E-2</v>
      </c>
      <c r="GG172" s="18"/>
      <c r="GH172" s="13">
        <v>20.52</v>
      </c>
      <c r="GI172" s="68">
        <f t="shared" si="750"/>
        <v>1.23334977799704E-2</v>
      </c>
      <c r="GJ172" s="68">
        <f t="shared" si="958"/>
        <v>1.0376573979933933E-2</v>
      </c>
      <c r="GK172" s="68">
        <f t="shared" si="751"/>
        <v>6.7637877211238331E-2</v>
      </c>
      <c r="GL172" s="68"/>
      <c r="GM172" s="15">
        <f t="shared" si="752"/>
        <v>8.5714285714285771E-2</v>
      </c>
      <c r="GO172" s="13">
        <v>26.61</v>
      </c>
      <c r="GP172" s="68">
        <f t="shared" si="753"/>
        <v>1.1018237082066836E-2</v>
      </c>
      <c r="GQ172" s="68">
        <f t="shared" si="959"/>
        <v>9.0613132820303692E-3</v>
      </c>
      <c r="GR172" s="68"/>
      <c r="GS172" s="68"/>
      <c r="GT172" s="15">
        <f t="shared" si="754"/>
        <v>-2.3486238532110112E-2</v>
      </c>
      <c r="GV172" s="13">
        <v>16.47</v>
      </c>
      <c r="GW172" s="68">
        <f t="shared" si="755"/>
        <v>6.723716381418058E-3</v>
      </c>
      <c r="GX172" s="68">
        <f t="shared" si="960"/>
        <v>4.766792581381591E-3</v>
      </c>
      <c r="GY172" s="68">
        <f t="shared" si="756"/>
        <v>0.38987341772151896</v>
      </c>
      <c r="GZ172" s="68"/>
      <c r="HA172" s="15">
        <f t="shared" si="757"/>
        <v>0.20043731778425641</v>
      </c>
      <c r="HD172" s="13">
        <v>351.67</v>
      </c>
      <c r="HE172" s="68">
        <f t="shared" si="758"/>
        <v>1.4627813040969396E-2</v>
      </c>
      <c r="HF172" s="68">
        <f t="shared" si="961"/>
        <v>1.2670889240932929E-2</v>
      </c>
      <c r="HG172" s="68">
        <f t="shared" si="759"/>
        <v>0.97556317060839293</v>
      </c>
      <c r="HH172" s="68"/>
      <c r="HI172" s="15">
        <f t="shared" si="760"/>
        <v>-0.12918482567353398</v>
      </c>
      <c r="HK172" s="13">
        <v>68.05</v>
      </c>
      <c r="HL172" s="68">
        <f t="shared" si="761"/>
        <v>1.718983557548567E-2</v>
      </c>
      <c r="HM172" s="68">
        <f t="shared" si="962"/>
        <v>1.5232911775449203E-2</v>
      </c>
      <c r="HN172" s="68">
        <f t="shared" si="762"/>
        <v>26.439516129032256</v>
      </c>
      <c r="HO172" s="68"/>
      <c r="HP172" s="15">
        <f t="shared" si="763"/>
        <v>1.5796057619408643</v>
      </c>
      <c r="HR172" s="13">
        <v>111.53</v>
      </c>
      <c r="HS172" s="68">
        <f t="shared" si="764"/>
        <v>-1.9686800894854486E-3</v>
      </c>
      <c r="HT172" s="68">
        <f t="shared" si="963"/>
        <v>-3.9256038895219159E-3</v>
      </c>
      <c r="HU172" s="68">
        <f t="shared" si="765"/>
        <v>2.0640109890109888</v>
      </c>
      <c r="HV172" s="68"/>
      <c r="HW172" s="15">
        <f t="shared" si="766"/>
        <v>3.6813237891605545E-2</v>
      </c>
      <c r="HY172" s="13">
        <v>181.77</v>
      </c>
      <c r="HZ172" s="68">
        <f t="shared" si="767"/>
        <v>1.0787966412723114E-2</v>
      </c>
      <c r="IA172" s="68">
        <f t="shared" si="964"/>
        <v>8.831042612686647E-3</v>
      </c>
      <c r="IB172" s="68">
        <f t="shared" si="768"/>
        <v>0.71643059490084982</v>
      </c>
      <c r="IC172" s="68"/>
      <c r="ID172" s="15">
        <f t="shared" si="769"/>
        <v>0.35356318415369736</v>
      </c>
      <c r="IF172" s="13">
        <v>298.01</v>
      </c>
      <c r="IG172" s="68">
        <f t="shared" si="770"/>
        <v>1.2847092410699019E-2</v>
      </c>
      <c r="IH172" s="68">
        <f t="shared" si="965"/>
        <v>1.0890168610662552E-2</v>
      </c>
      <c r="II172" s="68">
        <f t="shared" si="771"/>
        <v>0.70291428571428571</v>
      </c>
      <c r="IJ172" s="68"/>
      <c r="IK172" s="15">
        <f t="shared" si="772"/>
        <v>0.28541235334713588</v>
      </c>
      <c r="IM172" s="13">
        <v>271.75</v>
      </c>
      <c r="IN172" s="68">
        <f t="shared" si="773"/>
        <v>3.9530072410225844E-3</v>
      </c>
      <c r="IO172" s="68">
        <f t="shared" si="966"/>
        <v>1.9960834409861175E-3</v>
      </c>
      <c r="IP172" s="68">
        <f t="shared" si="774"/>
        <v>4.3065807459480565</v>
      </c>
      <c r="IQ172" s="68"/>
      <c r="IR172" s="15">
        <f t="shared" si="775"/>
        <v>0.44925603967788391</v>
      </c>
      <c r="IT172" s="13">
        <v>76.510000000000005</v>
      </c>
      <c r="IU172" s="68">
        <f t="shared" si="776"/>
        <v>2.0677694770544444E-2</v>
      </c>
      <c r="IV172" s="68">
        <f t="shared" si="967"/>
        <v>1.8720770970507977E-2</v>
      </c>
      <c r="IW172" s="68">
        <f t="shared" si="777"/>
        <v>3.1923287671232878</v>
      </c>
      <c r="IX172" s="68"/>
      <c r="IY172" s="15">
        <f t="shared" si="778"/>
        <v>0.488811052733995</v>
      </c>
      <c r="JA172" s="13">
        <v>754.1</v>
      </c>
      <c r="JB172" s="68">
        <f t="shared" si="779"/>
        <v>1.0619938935352029E-3</v>
      </c>
      <c r="JC172" s="68">
        <f t="shared" si="968"/>
        <v>-8.9492990650126406E-4</v>
      </c>
      <c r="JD172" s="68">
        <f t="shared" si="780"/>
        <v>0.52528317152103576</v>
      </c>
      <c r="JE172" s="68"/>
      <c r="JF172" s="15">
        <f t="shared" si="781"/>
        <v>0.28793701217741802</v>
      </c>
      <c r="JH172" s="13">
        <v>502.04</v>
      </c>
      <c r="JI172" s="68">
        <f t="shared" si="782"/>
        <v>-4.4024907785665543E-3</v>
      </c>
      <c r="JJ172" s="68">
        <f t="shared" si="969"/>
        <v>-6.3594145786030213E-3</v>
      </c>
      <c r="JK172" s="68">
        <f t="shared" si="783"/>
        <v>0.23445376084978736</v>
      </c>
      <c r="JL172" s="68"/>
      <c r="JM172" s="15">
        <f t="shared" si="784"/>
        <v>0.19107947805456707</v>
      </c>
      <c r="JO172" s="13">
        <v>26.53</v>
      </c>
      <c r="JP172" s="68">
        <f t="shared" si="785"/>
        <v>3.3099688473520301E-2</v>
      </c>
      <c r="JQ172" s="68">
        <f t="shared" si="970"/>
        <v>3.1142764673483835E-2</v>
      </c>
      <c r="JR172" s="68">
        <f t="shared" si="786"/>
        <v>-0.10477475957482707</v>
      </c>
      <c r="JS172" s="68"/>
      <c r="JT172" s="15">
        <f t="shared" si="787"/>
        <v>1.6035328753680083</v>
      </c>
      <c r="JV172" s="13">
        <v>2.2200000000000002</v>
      </c>
      <c r="JW172" s="68">
        <f t="shared" si="788"/>
        <v>6.730769230769236E-2</v>
      </c>
      <c r="JX172" s="68">
        <f t="shared" si="971"/>
        <v>6.5350768507655893E-2</v>
      </c>
      <c r="JY172" s="68">
        <f t="shared" si="789"/>
        <v>-0.12252964426877457</v>
      </c>
      <c r="JZ172" s="68"/>
      <c r="KA172" s="15">
        <f t="shared" si="790"/>
        <v>0.23333333333333342</v>
      </c>
      <c r="KC172" s="13">
        <v>22.12</v>
      </c>
      <c r="KD172" s="68">
        <f t="shared" si="791"/>
        <v>-1.073345259391764E-2</v>
      </c>
      <c r="KE172" s="68">
        <f t="shared" si="972"/>
        <v>-1.2690376393954107E-2</v>
      </c>
      <c r="KF172" s="68">
        <f t="shared" si="792"/>
        <v>0.13552361396303905</v>
      </c>
      <c r="KG172" s="68"/>
      <c r="KH172" s="15">
        <f t="shared" si="793"/>
        <v>-2.7051397655544962E-3</v>
      </c>
      <c r="KI172" s="18"/>
      <c r="KJ172" s="13">
        <v>120.1</v>
      </c>
      <c r="KK172" s="68">
        <f t="shared" si="794"/>
        <v>4.0637726366865939E-2</v>
      </c>
      <c r="KL172" s="68">
        <f t="shared" si="973"/>
        <v>3.8680802566829472E-2</v>
      </c>
      <c r="KM172" s="68">
        <f t="shared" si="795"/>
        <v>4.6919431279620847</v>
      </c>
      <c r="KN172" s="68"/>
      <c r="KO172" s="15">
        <f t="shared" si="796"/>
        <v>0.78693646778753168</v>
      </c>
      <c r="KQ172" s="13">
        <v>1.93</v>
      </c>
      <c r="KR172" s="68">
        <f t="shared" si="797"/>
        <v>-5.1546391752577371E-3</v>
      </c>
      <c r="KS172" s="68">
        <f t="shared" si="974"/>
        <v>-7.111562975294204E-3</v>
      </c>
      <c r="KT172" s="68">
        <f t="shared" si="798"/>
        <v>-0.26335877862595425</v>
      </c>
      <c r="KU172" s="68"/>
      <c r="KV172" s="15">
        <f t="shared" si="799"/>
        <v>0.91089108910891081</v>
      </c>
      <c r="KW172" s="18"/>
      <c r="KX172" s="13">
        <v>47.99</v>
      </c>
      <c r="KY172" s="68">
        <f t="shared" si="800"/>
        <v>4.919108001749016E-2</v>
      </c>
      <c r="KZ172" s="68">
        <f t="shared" si="975"/>
        <v>4.7234156217453693E-2</v>
      </c>
      <c r="LA172" s="68">
        <f t="shared" si="801"/>
        <v>-0.3328235784790769</v>
      </c>
      <c r="LB172" s="68"/>
      <c r="LC172" s="15">
        <f t="shared" si="802"/>
        <v>1.0240404892450443</v>
      </c>
      <c r="LD172" s="18"/>
      <c r="LE172" s="13">
        <v>52.72</v>
      </c>
      <c r="LF172" s="68">
        <f t="shared" si="803"/>
        <v>1.7760617760617794E-2</v>
      </c>
      <c r="LG172" s="68">
        <f t="shared" si="976"/>
        <v>1.5803693960581327E-2</v>
      </c>
      <c r="LH172" s="68">
        <f t="shared" si="804"/>
        <v>0.47139268769187836</v>
      </c>
      <c r="LI172" s="68"/>
      <c r="LJ172" s="15">
        <f t="shared" si="805"/>
        <v>0.14335285187594882</v>
      </c>
      <c r="LL172" s="13">
        <v>139.68</v>
      </c>
      <c r="LM172" s="68">
        <f t="shared" si="806"/>
        <v>2.2547584187408584E-2</v>
      </c>
      <c r="LN172" s="68">
        <f t="shared" si="977"/>
        <v>2.0590660387372117E-2</v>
      </c>
      <c r="LO172" s="68">
        <f t="shared" si="807"/>
        <v>0.59634285714285717</v>
      </c>
      <c r="LP172" s="68"/>
      <c r="LQ172" s="15">
        <f t="shared" si="808"/>
        <v>0.78596087456846975</v>
      </c>
      <c r="LS172" s="13">
        <v>20.239999999999998</v>
      </c>
      <c r="LT172" s="68">
        <f t="shared" si="809"/>
        <v>2.5329280648429587E-2</v>
      </c>
      <c r="LU172" s="68">
        <f t="shared" si="978"/>
        <v>2.337235684839312E-2</v>
      </c>
      <c r="LV172" s="68"/>
      <c r="LW172" s="68"/>
      <c r="LX172" s="15">
        <f t="shared" si="810"/>
        <v>1.188108108108108</v>
      </c>
      <c r="LZ172" s="13">
        <v>14.58</v>
      </c>
      <c r="MA172" s="68">
        <f t="shared" si="811"/>
        <v>2.029391182645213E-2</v>
      </c>
      <c r="MB172" s="68">
        <f t="shared" si="979"/>
        <v>1.8336988026415663E-2</v>
      </c>
      <c r="MC172" s="68">
        <f t="shared" si="812"/>
        <v>-0.34471910112359549</v>
      </c>
      <c r="MD172" s="68"/>
      <c r="ME172" s="15">
        <f t="shared" si="813"/>
        <v>8.1602373887240329E-2</v>
      </c>
      <c r="MG172" s="13">
        <v>74.319999999999993</v>
      </c>
      <c r="MH172" s="68">
        <f t="shared" si="814"/>
        <v>4.3527099129457937E-2</v>
      </c>
      <c r="MI172" s="68">
        <f t="shared" si="980"/>
        <v>4.157017532942147E-2</v>
      </c>
      <c r="MJ172" s="68">
        <f t="shared" si="815"/>
        <v>9.0161725067385436</v>
      </c>
      <c r="MK172" s="68"/>
      <c r="ML172" s="15">
        <f t="shared" si="816"/>
        <v>2.5007065473386709</v>
      </c>
      <c r="MN172" s="13">
        <v>166.42</v>
      </c>
      <c r="MO172" s="68">
        <f t="shared" si="817"/>
        <v>2.1984770326700959E-2</v>
      </c>
      <c r="MP172" s="68">
        <f t="shared" si="981"/>
        <v>2.0027846526664492E-2</v>
      </c>
      <c r="MQ172" s="68">
        <f t="shared" si="818"/>
        <v>0.3218427323272437</v>
      </c>
      <c r="MR172" s="68"/>
      <c r="MS172" s="15">
        <f t="shared" si="819"/>
        <v>0.49402998473830673</v>
      </c>
      <c r="MU172" s="13">
        <v>18.510000000000002</v>
      </c>
      <c r="MV172" s="68">
        <f t="shared" si="820"/>
        <v>2.4349750968456076E-2</v>
      </c>
      <c r="MW172" s="68">
        <f t="shared" si="982"/>
        <v>2.2392827168419609E-2</v>
      </c>
      <c r="MX172" s="68">
        <f t="shared" si="821"/>
        <v>-0.1130809774796358</v>
      </c>
      <c r="MY172" s="68"/>
      <c r="MZ172" s="15">
        <f t="shared" si="822"/>
        <v>0.73477038425492047</v>
      </c>
      <c r="NB172" s="13">
        <v>274.01</v>
      </c>
      <c r="NC172" s="68">
        <f t="shared" si="823"/>
        <v>2.7332033593281204E-2</v>
      </c>
      <c r="ND172" s="68">
        <f t="shared" si="983"/>
        <v>2.5375109793244737E-2</v>
      </c>
      <c r="NE172" s="68">
        <f t="shared" si="824"/>
        <v>1.02266184395069</v>
      </c>
      <c r="NF172" s="68"/>
      <c r="NG172" s="15">
        <f t="shared" si="825"/>
        <v>0.64284429522153608</v>
      </c>
      <c r="NI172" s="13">
        <v>8</v>
      </c>
      <c r="NJ172" s="68">
        <f t="shared" si="826"/>
        <v>1.7811704834605556E-2</v>
      </c>
      <c r="NK172" s="68">
        <f t="shared" si="984"/>
        <v>1.5854781034569089E-2</v>
      </c>
      <c r="NL172" s="68">
        <f t="shared" si="827"/>
        <v>-0.93648273124255654</v>
      </c>
      <c r="NM172" s="68"/>
      <c r="NN172" s="15">
        <f t="shared" si="828"/>
        <v>0.63265306122448972</v>
      </c>
      <c r="NP172" s="13">
        <v>625.91</v>
      </c>
      <c r="NQ172" s="68">
        <f t="shared" si="829"/>
        <v>3.9648528336987586E-2</v>
      </c>
      <c r="NR172" s="68">
        <f t="shared" si="985"/>
        <v>3.7691604536951119E-2</v>
      </c>
      <c r="NS172" s="68">
        <f t="shared" si="830"/>
        <v>3.7688380952380949</v>
      </c>
      <c r="NT172" s="68"/>
      <c r="NU172" s="15">
        <f t="shared" si="831"/>
        <v>0.90286687137080823</v>
      </c>
      <c r="NW172" s="13">
        <v>207.14</v>
      </c>
      <c r="NX172" s="68">
        <f t="shared" si="832"/>
        <v>-6.4751307017124208E-3</v>
      </c>
      <c r="NY172" s="68">
        <f t="shared" si="986"/>
        <v>-8.4320545017488868E-3</v>
      </c>
      <c r="NZ172" s="68">
        <f t="shared" si="833"/>
        <v>0.17853891670459715</v>
      </c>
      <c r="OA172" s="68"/>
      <c r="OB172" s="15">
        <f t="shared" si="834"/>
        <v>9.4241944004225961E-2</v>
      </c>
      <c r="OD172" s="13">
        <v>2.86</v>
      </c>
      <c r="OE172" s="68">
        <f t="shared" si="835"/>
        <v>5.2724077328645622E-3</v>
      </c>
      <c r="OF172" s="68">
        <f t="shared" si="987"/>
        <v>3.3154839328280953E-3</v>
      </c>
      <c r="OG172" s="68">
        <f t="shared" si="836"/>
        <v>-0.98732662737625732</v>
      </c>
      <c r="OH172" s="68"/>
      <c r="OI172" s="15">
        <f t="shared" si="837"/>
        <v>0.95890410958904104</v>
      </c>
      <c r="OK172" s="13">
        <v>208.67</v>
      </c>
      <c r="OL172" s="68">
        <f t="shared" si="838"/>
        <v>0.12502695708432177</v>
      </c>
      <c r="OM172" s="68">
        <f t="shared" si="988"/>
        <v>0.1230700332842853</v>
      </c>
      <c r="ON172" s="68">
        <f t="shared" si="839"/>
        <v>3.9156654888103644</v>
      </c>
      <c r="OO172" s="68"/>
      <c r="OP172" s="15">
        <f t="shared" si="840"/>
        <v>2.1327128058850024</v>
      </c>
      <c r="OR172" s="13">
        <v>5.37</v>
      </c>
      <c r="OS172" s="68">
        <f t="shared" si="841"/>
        <v>6.1264822134387456E-2</v>
      </c>
      <c r="OT172" s="68">
        <f t="shared" si="989"/>
        <v>5.9307898334350989E-2</v>
      </c>
      <c r="OU172" s="68">
        <f t="shared" si="842"/>
        <v>-0.30259740259740259</v>
      </c>
      <c r="OV172" s="68"/>
      <c r="OW172" s="15">
        <f t="shared" si="843"/>
        <v>3.7946428571428568</v>
      </c>
      <c r="OY172" s="13">
        <v>159.57</v>
      </c>
      <c r="OZ172" s="68">
        <f t="shared" si="844"/>
        <v>2.1378736478269243E-2</v>
      </c>
      <c r="PA172" s="68">
        <f t="shared" si="990"/>
        <v>1.9421812678232776E-2</v>
      </c>
      <c r="PB172" s="68">
        <f t="shared" si="998"/>
        <v>3.9098461538461535</v>
      </c>
      <c r="PC172" s="68"/>
      <c r="PD172" s="15">
        <f t="shared" si="845"/>
        <v>0.39301615015277169</v>
      </c>
      <c r="PE172" s="18"/>
      <c r="PF172" s="13">
        <v>277.66000000000003</v>
      </c>
      <c r="PG172" s="68">
        <f t="shared" si="846"/>
        <v>5.7229788467112472E-3</v>
      </c>
      <c r="PH172" s="68">
        <f t="shared" si="991"/>
        <v>3.7660550466747803E-3</v>
      </c>
      <c r="PI172" s="68">
        <f t="shared" si="847"/>
        <v>-0.20258472142446859</v>
      </c>
      <c r="PJ172" s="68"/>
      <c r="PK172" s="15">
        <f t="shared" si="848"/>
        <v>0.32769090996031192</v>
      </c>
      <c r="PM172" s="13"/>
      <c r="PN172" s="68">
        <f t="shared" si="849"/>
        <v>0</v>
      </c>
      <c r="PO172" s="68">
        <f t="shared" si="850"/>
        <v>-1.9569238000364669E-3</v>
      </c>
      <c r="PP172" s="68">
        <f t="shared" si="851"/>
        <v>0</v>
      </c>
      <c r="PQ172" s="68"/>
      <c r="PR172" s="15">
        <f t="shared" si="852"/>
        <v>0</v>
      </c>
      <c r="PT172" s="13">
        <v>12.31</v>
      </c>
      <c r="PU172" s="68">
        <f t="shared" si="853"/>
        <v>0.12728937728937734</v>
      </c>
      <c r="PV172" s="68">
        <f t="shared" si="992"/>
        <v>0.12533245348934086</v>
      </c>
      <c r="PW172" s="68">
        <f t="shared" si="854"/>
        <v>0.41169724770642196</v>
      </c>
      <c r="PX172" s="68"/>
      <c r="PY172" s="15">
        <f t="shared" si="855"/>
        <v>1.399610136452242</v>
      </c>
      <c r="QA172" s="13">
        <v>266.29000000000002</v>
      </c>
      <c r="QB172" s="68">
        <f t="shared" si="856"/>
        <v>6.120829712472152E-3</v>
      </c>
      <c r="QC172" s="68">
        <f t="shared" si="993"/>
        <v>4.163905912435685E-3</v>
      </c>
      <c r="QD172" s="68">
        <f t="shared" si="857"/>
        <v>-0.2107353507809952</v>
      </c>
      <c r="QE172" s="68"/>
      <c r="QF172" s="15">
        <f t="shared" si="858"/>
        <v>0.38880776050902266</v>
      </c>
      <c r="QH172" s="13">
        <v>1.88</v>
      </c>
      <c r="QI172" s="68">
        <f t="shared" si="859"/>
        <v>4.3285238623751304E-2</v>
      </c>
      <c r="QJ172" s="68">
        <f t="shared" si="994"/>
        <v>4.1328314823714837E-2</v>
      </c>
      <c r="QK172" s="68">
        <f t="shared" si="860"/>
        <v>-0.25099601593625498</v>
      </c>
      <c r="QL172" s="68"/>
      <c r="QM172" s="15">
        <f t="shared" si="861"/>
        <v>0.44615384615384601</v>
      </c>
      <c r="QO172" s="13">
        <v>15.68</v>
      </c>
      <c r="QP172" s="68">
        <f t="shared" si="862"/>
        <v>-9.4756790903348289E-3</v>
      </c>
      <c r="QQ172" s="68">
        <f t="shared" si="995"/>
        <v>-1.1432602890371296E-2</v>
      </c>
      <c r="QR172" s="68">
        <f t="shared" si="863"/>
        <v>-0.98088690606791984</v>
      </c>
      <c r="QS172" s="68"/>
      <c r="QT172" s="15">
        <f t="shared" si="864"/>
        <v>0.3658536585365853</v>
      </c>
      <c r="QV172" s="13">
        <v>2.766</v>
      </c>
      <c r="QW172" s="68">
        <f t="shared" si="865"/>
        <v>8.0174927113701878E-3</v>
      </c>
      <c r="QX172" s="68">
        <f t="shared" si="996"/>
        <v>6.0605689113337208E-3</v>
      </c>
      <c r="QY172" s="68">
        <f t="shared" si="866"/>
        <v>-0.21643059490084982</v>
      </c>
      <c r="QZ172" s="68"/>
      <c r="RA172" s="15">
        <f t="shared" si="867"/>
        <v>0.13036371066612176</v>
      </c>
      <c r="RC172" s="13">
        <v>44.87</v>
      </c>
      <c r="RD172" s="68">
        <f t="shared" si="868"/>
        <v>1.7691086414152731E-2</v>
      </c>
      <c r="RE172" s="68">
        <f t="shared" si="997"/>
        <v>1.5734162614116264E-2</v>
      </c>
      <c r="RF172" s="68">
        <f t="shared" si="869"/>
        <v>-3.0676171959386513E-2</v>
      </c>
      <c r="RG172" s="68"/>
      <c r="RH172" s="15">
        <f t="shared" si="870"/>
        <v>0.81292929292929283</v>
      </c>
      <c r="RJ172" s="13">
        <v>238.72</v>
      </c>
      <c r="RK172" s="68">
        <f t="shared" si="871"/>
        <v>1.328579311515767E-2</v>
      </c>
      <c r="RL172" s="68">
        <f t="shared" si="872"/>
        <v>1.1328869315121204E-2</v>
      </c>
      <c r="RM172" s="68">
        <f t="shared" si="873"/>
        <v>0.10733834307449663</v>
      </c>
      <c r="RN172" s="68"/>
      <c r="RO172" s="15">
        <f t="shared" si="874"/>
        <v>0.21350142334282229</v>
      </c>
      <c r="RQ172" s="13">
        <v>16.91</v>
      </c>
      <c r="RR172" s="68">
        <f t="shared" si="875"/>
        <v>6.5476190476190131E-3</v>
      </c>
      <c r="RS172" s="68">
        <f t="shared" si="876"/>
        <v>4.5906952475825461E-3</v>
      </c>
      <c r="RT172" s="68">
        <f t="shared" si="877"/>
        <v>0.15505464480874315</v>
      </c>
      <c r="RU172" s="68"/>
      <c r="RV172" s="15">
        <f t="shared" si="878"/>
        <v>-0.18857965451055661</v>
      </c>
      <c r="RX172" s="13">
        <v>160.87</v>
      </c>
      <c r="RY172" s="68">
        <f t="shared" si="879"/>
        <v>2.3541388305656406E-2</v>
      </c>
      <c r="RZ172" s="68">
        <f t="shared" si="880"/>
        <v>2.1584464505619939E-2</v>
      </c>
      <c r="SA172" s="68">
        <f t="shared" si="881"/>
        <v>0.20900345708702842</v>
      </c>
      <c r="SB172" s="68"/>
      <c r="SC172" s="15">
        <f t="shared" si="882"/>
        <v>1.1270659791088193</v>
      </c>
      <c r="SE172" s="13">
        <v>15.3</v>
      </c>
      <c r="SF172" s="68">
        <f t="shared" si="883"/>
        <v>5.7360055286800278E-2</v>
      </c>
      <c r="SG172" s="68">
        <f t="shared" si="884"/>
        <v>5.5403131486763811E-2</v>
      </c>
      <c r="SH172" s="68">
        <f t="shared" si="885"/>
        <v>0.22400000000000006</v>
      </c>
      <c r="SI172" s="68"/>
      <c r="SJ172" s="15">
        <f t="shared" si="886"/>
        <v>2.6212319790302049E-3</v>
      </c>
      <c r="SL172" s="13">
        <v>2.1</v>
      </c>
      <c r="SM172" s="68">
        <f t="shared" si="887"/>
        <v>-2.7777777777777801E-2</v>
      </c>
      <c r="SN172" s="68">
        <f t="shared" si="888"/>
        <v>-2.9734701577814267E-2</v>
      </c>
      <c r="SO172" s="68">
        <f t="shared" si="889"/>
        <v>0.47887323943661986</v>
      </c>
      <c r="SP172" s="68"/>
      <c r="SQ172" s="15">
        <f t="shared" si="890"/>
        <v>1.0792079207920793</v>
      </c>
      <c r="SS172" s="13">
        <v>15.45</v>
      </c>
      <c r="ST172" s="68">
        <f t="shared" si="891"/>
        <v>2.8628495339547252E-2</v>
      </c>
      <c r="SU172" s="68">
        <f t="shared" si="892"/>
        <v>2.6671571539510785E-2</v>
      </c>
      <c r="SV172" s="68">
        <f t="shared" si="893"/>
        <v>-4.2750929368029815E-2</v>
      </c>
      <c r="SW172" s="68"/>
      <c r="SX172" s="15">
        <f t="shared" si="894"/>
        <v>0.83928571428571408</v>
      </c>
      <c r="SZ172" s="13">
        <v>69.83</v>
      </c>
      <c r="TA172" s="68">
        <f t="shared" si="895"/>
        <v>-3.4296777762411891E-2</v>
      </c>
      <c r="TB172" s="68">
        <f t="shared" si="896"/>
        <v>-3.6253701562448358E-2</v>
      </c>
      <c r="TC172" s="68">
        <f t="shared" si="897"/>
        <v>0.72974981421847918</v>
      </c>
      <c r="TD172" s="68"/>
      <c r="TE172" s="15">
        <f t="shared" si="898"/>
        <v>3.4762820512820514</v>
      </c>
      <c r="TG172" s="417">
        <v>0.24149999999999999</v>
      </c>
      <c r="TH172" s="68">
        <f t="shared" si="899"/>
        <v>-1.4285714285714299E-2</v>
      </c>
      <c r="TI172" s="68">
        <f t="shared" si="900"/>
        <v>-1.6242638085750764E-2</v>
      </c>
      <c r="TJ172" s="68">
        <f t="shared" si="901"/>
        <v>9.772727272727269E-2</v>
      </c>
      <c r="TK172" s="68"/>
      <c r="TL172" s="15">
        <f t="shared" si="902"/>
        <v>0.42477876106194679</v>
      </c>
      <c r="TN172" s="13">
        <v>82.74</v>
      </c>
      <c r="TO172" s="68">
        <f t="shared" si="903"/>
        <v>-6.4767717870464606E-2</v>
      </c>
      <c r="TP172" s="68">
        <f t="shared" si="904"/>
        <v>-6.6724641670501073E-2</v>
      </c>
      <c r="TQ172" s="68">
        <f t="shared" si="905"/>
        <v>0.20600817706777053</v>
      </c>
      <c r="TR172" s="68"/>
      <c r="TS172" s="15">
        <f t="shared" si="906"/>
        <v>1.7811764705882351</v>
      </c>
      <c r="TU172" s="417">
        <v>3.55</v>
      </c>
      <c r="TV172" s="68">
        <f t="shared" si="907"/>
        <v>2.6011560693641578E-2</v>
      </c>
      <c r="TW172" s="68">
        <f t="shared" si="908"/>
        <v>2.4054636893605111E-2</v>
      </c>
      <c r="TX172" s="68">
        <f t="shared" si="909"/>
        <v>-0.19501133786848079</v>
      </c>
      <c r="TY172" s="68"/>
      <c r="TZ172" s="15">
        <f t="shared" si="910"/>
        <v>1.0760233918128654</v>
      </c>
      <c r="UB172" s="13"/>
      <c r="UC172" s="68">
        <f t="shared" si="911"/>
        <v>0</v>
      </c>
      <c r="UD172" s="68">
        <f t="shared" si="912"/>
        <v>-1.9569238000364669E-3</v>
      </c>
      <c r="UE172" s="68">
        <f t="shared" si="913"/>
        <v>0</v>
      </c>
      <c r="UF172" s="68"/>
      <c r="UG172" s="15">
        <f t="shared" si="914"/>
        <v>0</v>
      </c>
      <c r="UI172" s="417"/>
      <c r="UJ172" s="68">
        <f t="shared" si="915"/>
        <v>0</v>
      </c>
      <c r="UK172" s="68">
        <f t="shared" si="916"/>
        <v>-1.9569238000364669E-3</v>
      </c>
      <c r="UL172" s="68">
        <f t="shared" si="917"/>
        <v>0</v>
      </c>
      <c r="UM172" s="68"/>
      <c r="UN172" s="15">
        <f t="shared" si="918"/>
        <v>0</v>
      </c>
      <c r="UP172" s="417"/>
      <c r="UQ172" s="68">
        <f t="shared" si="919"/>
        <v>0</v>
      </c>
      <c r="UR172" s="68">
        <f t="shared" si="920"/>
        <v>-1.9569238000364669E-3</v>
      </c>
      <c r="US172" s="68">
        <f t="shared" si="921"/>
        <v>0</v>
      </c>
      <c r="UT172" s="68"/>
      <c r="UU172" s="15">
        <f t="shared" si="922"/>
        <v>0</v>
      </c>
      <c r="UW172" s="417"/>
      <c r="UX172" s="68">
        <f t="shared" si="923"/>
        <v>0</v>
      </c>
      <c r="UY172" s="68">
        <f t="shared" si="924"/>
        <v>-1.9569238000364669E-3</v>
      </c>
      <c r="UZ172" s="68">
        <f t="shared" si="925"/>
        <v>0</v>
      </c>
      <c r="VA172" s="68"/>
      <c r="VB172" s="15">
        <f t="shared" si="926"/>
        <v>0</v>
      </c>
      <c r="VD172" s="417"/>
      <c r="VE172" s="68">
        <f t="shared" si="927"/>
        <v>0</v>
      </c>
      <c r="VF172" s="68">
        <f t="shared" si="928"/>
        <v>-1.9569238000364669E-3</v>
      </c>
      <c r="VG172" s="68">
        <f t="shared" si="929"/>
        <v>0</v>
      </c>
      <c r="VH172" s="68"/>
      <c r="VI172" s="15">
        <f t="shared" si="930"/>
        <v>0</v>
      </c>
      <c r="VM172" s="21">
        <f t="shared" si="931"/>
        <v>2.1550607450814531E-2</v>
      </c>
      <c r="VN172" s="49"/>
      <c r="VO172" s="21">
        <f t="shared" si="932"/>
        <v>1.2626862557332978</v>
      </c>
      <c r="VP172" s="14"/>
      <c r="VQ172" s="21">
        <f t="shared" si="933"/>
        <v>0.69393167470332373</v>
      </c>
    </row>
    <row r="173" spans="1:589" ht="15.75" customHeight="1" x14ac:dyDescent="0.2">
      <c r="A173" s="127">
        <v>45896</v>
      </c>
      <c r="B173" s="4">
        <f t="shared" si="666"/>
        <v>45896</v>
      </c>
      <c r="C173" s="13">
        <v>45565.23</v>
      </c>
      <c r="D173" s="138">
        <f t="shared" si="667"/>
        <v>147.16000000000349</v>
      </c>
      <c r="E173" s="68">
        <f t="shared" si="668"/>
        <v>3.2401200667488399E-3</v>
      </c>
      <c r="F173" s="15">
        <f t="shared" si="669"/>
        <v>7.1008705765436567E-2</v>
      </c>
      <c r="G173" s="13">
        <v>6481.4</v>
      </c>
      <c r="H173" s="138">
        <f t="shared" si="670"/>
        <v>15.460000000000036</v>
      </c>
      <c r="I173" s="68">
        <f t="shared" si="671"/>
        <v>2.3909903277791068E-3</v>
      </c>
      <c r="J173" s="15">
        <f t="shared" si="672"/>
        <v>0.10197343253485845</v>
      </c>
      <c r="K173" s="13">
        <v>21590.14</v>
      </c>
      <c r="L173" s="138">
        <f t="shared" si="673"/>
        <v>45.869999999998981</v>
      </c>
      <c r="M173" s="68">
        <f t="shared" si="674"/>
        <v>2.129104397596158E-3</v>
      </c>
      <c r="N173" s="15">
        <f t="shared" si="675"/>
        <v>0.11803504672776197</v>
      </c>
      <c r="O173" s="13">
        <v>2373.8000000000002</v>
      </c>
      <c r="P173" s="138">
        <f t="shared" si="676"/>
        <v>15.200000000000273</v>
      </c>
      <c r="Q173" s="68">
        <f t="shared" si="677"/>
        <v>6.4445009751548689E-3</v>
      </c>
      <c r="R173" s="15">
        <f t="shared" si="678"/>
        <v>6.4407934856692051E-2</v>
      </c>
      <c r="S173" s="18">
        <f t="shared" si="679"/>
        <v>1.9830739594564346E-3</v>
      </c>
      <c r="T173" s="121">
        <f t="shared" si="680"/>
        <v>273.66225138790912</v>
      </c>
      <c r="U173" s="121">
        <f t="shared" si="681"/>
        <v>273.66225138790912</v>
      </c>
      <c r="V173" s="134">
        <f t="shared" si="682"/>
        <v>1.4513891934302395E-3</v>
      </c>
      <c r="W173" s="21">
        <f t="shared" si="934"/>
        <v>5.7756421188753328E-2</v>
      </c>
      <c r="X173" s="18">
        <f t="shared" si="683"/>
        <v>3.5511789418197432E-3</v>
      </c>
      <c r="Y173" s="353">
        <f>144551.31-19839.27</f>
        <v>124712.04</v>
      </c>
      <c r="Z173" s="15">
        <v>1.9999999999999999E-6</v>
      </c>
      <c r="AA173" s="21">
        <f t="shared" si="684"/>
        <v>-1.4493891934302394E-3</v>
      </c>
      <c r="AC173" s="13">
        <v>252.34</v>
      </c>
      <c r="AD173" s="68">
        <f t="shared" si="685"/>
        <v>1.4684287812041297E-3</v>
      </c>
      <c r="AE173" s="68">
        <f t="shared" si="935"/>
        <v>1.7039587773890266E-5</v>
      </c>
      <c r="AF173" s="68">
        <f t="shared" si="686"/>
        <v>0.5314681070583237</v>
      </c>
      <c r="AG173" s="68"/>
      <c r="AH173" s="15">
        <f t="shared" si="687"/>
        <v>0.11079808073249116</v>
      </c>
      <c r="AJ173" s="13">
        <v>24.23</v>
      </c>
      <c r="AK173" s="68">
        <f t="shared" si="688"/>
        <v>4.1288191577215373E-4</v>
      </c>
      <c r="AL173" s="68">
        <f t="shared" si="936"/>
        <v>-1.0385072776580857E-3</v>
      </c>
      <c r="AM173" s="68">
        <f t="shared" si="689"/>
        <v>0.30268817204301068</v>
      </c>
      <c r="AN173" s="68"/>
      <c r="AO173" s="15">
        <f t="shared" si="690"/>
        <v>0.15216357584403228</v>
      </c>
      <c r="AQ173" s="13">
        <v>23.68</v>
      </c>
      <c r="AR173" s="68">
        <f t="shared" si="691"/>
        <v>8.4530853761621188E-4</v>
      </c>
      <c r="AS173" s="68">
        <f t="shared" si="937"/>
        <v>-6.0608065581402759E-4</v>
      </c>
      <c r="AT173" s="68">
        <f t="shared" si="692"/>
        <v>0.37116386797915463</v>
      </c>
      <c r="AU173" s="68"/>
      <c r="AV173" s="15">
        <f t="shared" si="693"/>
        <v>0.10293432696786217</v>
      </c>
      <c r="AX173" s="13">
        <v>225.47</v>
      </c>
      <c r="AY173" s="68">
        <f t="shared" si="694"/>
        <v>2.40074689903522E-3</v>
      </c>
      <c r="AZ173" s="68">
        <f t="shared" si="938"/>
        <v>9.4935770560498054E-4</v>
      </c>
      <c r="BA173" s="68">
        <f t="shared" si="695"/>
        <v>0.68135719612229684</v>
      </c>
      <c r="BB173" s="68"/>
      <c r="BC173" s="15">
        <f t="shared" si="696"/>
        <v>0.10421666095303395</v>
      </c>
      <c r="BE173" s="13">
        <v>82.16</v>
      </c>
      <c r="BF173" s="68">
        <f t="shared" si="697"/>
        <v>2.4402147388970577E-3</v>
      </c>
      <c r="BG173" s="68">
        <f t="shared" si="939"/>
        <v>9.8882554546681823E-4</v>
      </c>
      <c r="BH173" s="68"/>
      <c r="BI173" s="68"/>
      <c r="BJ173" s="15">
        <f t="shared" si="698"/>
        <v>0.11524365413329707</v>
      </c>
      <c r="BL173" s="13">
        <v>76.62</v>
      </c>
      <c r="BM173" s="68">
        <f t="shared" si="699"/>
        <v>1.3068478829065412E-3</v>
      </c>
      <c r="BN173" s="68">
        <f t="shared" si="940"/>
        <v>-1.4454131052369832E-4</v>
      </c>
      <c r="BO173" s="68">
        <f t="shared" si="700"/>
        <v>0.29033344560458069</v>
      </c>
      <c r="BP173" s="68"/>
      <c r="BQ173" s="15">
        <f t="shared" si="701"/>
        <v>0.15443724574355883</v>
      </c>
      <c r="BS173" s="13">
        <v>44.66</v>
      </c>
      <c r="BT173" s="68">
        <f t="shared" si="702"/>
        <v>1.120824927146316E-3</v>
      </c>
      <c r="BU173" s="68">
        <f t="shared" si="941"/>
        <v>-3.305642662839235E-4</v>
      </c>
      <c r="BV173" s="68">
        <f t="shared" si="703"/>
        <v>0.19860440150295219</v>
      </c>
      <c r="BW173" s="68"/>
      <c r="BX173" s="15">
        <f t="shared" si="704"/>
        <v>0.16758169934640513</v>
      </c>
      <c r="BZ173" s="13"/>
      <c r="CA173" s="68">
        <f t="shared" si="705"/>
        <v>0</v>
      </c>
      <c r="CB173" s="68">
        <f t="shared" si="942"/>
        <v>0</v>
      </c>
      <c r="CC173" s="68">
        <f t="shared" si="706"/>
        <v>0</v>
      </c>
      <c r="CD173" s="68"/>
      <c r="CE173" s="15">
        <f t="shared" si="707"/>
        <v>0</v>
      </c>
      <c r="CG173" s="13">
        <v>30.46</v>
      </c>
      <c r="CH173" s="68">
        <f t="shared" si="708"/>
        <v>6.2768417575157342E-3</v>
      </c>
      <c r="CI173" s="68">
        <f t="shared" si="943"/>
        <v>4.8254525640854945E-3</v>
      </c>
      <c r="CJ173" s="68">
        <f t="shared" si="709"/>
        <v>7.6083360899768578E-3</v>
      </c>
      <c r="CK173" s="68"/>
      <c r="CL173" s="15">
        <f t="shared" si="710"/>
        <v>-0.11350407450523861</v>
      </c>
      <c r="CN173" s="13">
        <v>34.75</v>
      </c>
      <c r="CO173" s="68">
        <f t="shared" si="711"/>
        <v>3.4652035807102928E-3</v>
      </c>
      <c r="CP173" s="68">
        <f t="shared" si="944"/>
        <v>2.0138143872800536E-3</v>
      </c>
      <c r="CQ173" s="68">
        <f t="shared" si="712"/>
        <v>0.10880663688576898</v>
      </c>
      <c r="CR173" s="68"/>
      <c r="CS173" s="15">
        <f t="shared" si="713"/>
        <v>3.8243202868240248E-2</v>
      </c>
      <c r="CU173" s="13">
        <v>39.85</v>
      </c>
      <c r="CV173" s="68">
        <f t="shared" si="714"/>
        <v>5.0441361916772473E-3</v>
      </c>
      <c r="CW173" s="68">
        <f t="shared" si="945"/>
        <v>3.5927469982470076E-3</v>
      </c>
      <c r="CX173" s="68">
        <f t="shared" si="715"/>
        <v>0.23950233281493011</v>
      </c>
      <c r="CY173" s="68"/>
      <c r="CZ173" s="15">
        <f t="shared" si="716"/>
        <v>6.8937768240343353E-2</v>
      </c>
      <c r="DB173" s="13">
        <v>21.7</v>
      </c>
      <c r="DC173" s="68">
        <f t="shared" si="717"/>
        <v>6.49350649350652E-3</v>
      </c>
      <c r="DD173" s="68">
        <f t="shared" si="946"/>
        <v>5.0421173000762803E-3</v>
      </c>
      <c r="DE173" s="68">
        <f t="shared" si="718"/>
        <v>-7.7732053040695795E-3</v>
      </c>
      <c r="DF173" s="68"/>
      <c r="DG173" s="15">
        <f t="shared" si="719"/>
        <v>6.5815324165029471E-2</v>
      </c>
      <c r="DI173" s="13">
        <v>50.27</v>
      </c>
      <c r="DJ173" s="68">
        <f t="shared" si="720"/>
        <v>-2.1834061135371065E-3</v>
      </c>
      <c r="DK173" s="68">
        <f t="shared" si="947"/>
        <v>-3.6347953069673462E-3</v>
      </c>
      <c r="DL173" s="68">
        <f t="shared" si="721"/>
        <v>0.13861834654586647</v>
      </c>
      <c r="DM173" s="68"/>
      <c r="DN173" s="15">
        <f t="shared" si="722"/>
        <v>0.1923624288425049</v>
      </c>
      <c r="DP173" s="13">
        <v>44.39</v>
      </c>
      <c r="DQ173" s="68">
        <f t="shared" si="723"/>
        <v>-4.2620008972632959E-3</v>
      </c>
      <c r="DR173" s="68">
        <f t="shared" si="948"/>
        <v>-5.7133900906935356E-3</v>
      </c>
      <c r="DS173" s="68"/>
      <c r="DT173" s="68"/>
      <c r="DU173" s="15">
        <f t="shared" si="724"/>
        <v>0.16570378151260512</v>
      </c>
      <c r="DV173" s="18"/>
      <c r="DW173" s="13">
        <v>38.43</v>
      </c>
      <c r="DX173" s="68">
        <f t="shared" si="725"/>
        <v>4.1808204860202917E-3</v>
      </c>
      <c r="DY173" s="68">
        <f t="shared" si="949"/>
        <v>2.7294312925900521E-3</v>
      </c>
      <c r="DZ173" s="68">
        <f t="shared" si="726"/>
        <v>1.0506937033084314</v>
      </c>
      <c r="EA173" s="68"/>
      <c r="EB173" s="15">
        <f t="shared" si="727"/>
        <v>0.14819241111443088</v>
      </c>
      <c r="ED173" s="13">
        <v>40.83</v>
      </c>
      <c r="EE173" s="68">
        <f t="shared" si="728"/>
        <v>7.1534287123828106E-3</v>
      </c>
      <c r="EF173" s="68">
        <f t="shared" si="950"/>
        <v>5.7020395189525709E-3</v>
      </c>
      <c r="EG173" s="68">
        <f t="shared" si="729"/>
        <v>0.9415121255349499</v>
      </c>
      <c r="EH173" s="68"/>
      <c r="EI173" s="15">
        <f t="shared" si="730"/>
        <v>0.1071041214750541</v>
      </c>
      <c r="EK173" s="13">
        <v>134.53</v>
      </c>
      <c r="EL173" s="68">
        <f t="shared" si="731"/>
        <v>-1.5585572213151844E-3</v>
      </c>
      <c r="EM173" s="68">
        <f t="shared" si="951"/>
        <v>-3.0099464147454241E-3</v>
      </c>
      <c r="EN173" s="68">
        <f t="shared" si="732"/>
        <v>1.0844437558103499</v>
      </c>
      <c r="EO173" s="68"/>
      <c r="EP173" s="15">
        <f t="shared" si="733"/>
        <v>0.20871518418688234</v>
      </c>
      <c r="ER173" s="13">
        <v>41.66</v>
      </c>
      <c r="ES173" s="68">
        <f t="shared" si="734"/>
        <v>3.8554216867469058E-3</v>
      </c>
      <c r="ET173" s="68">
        <f t="shared" si="952"/>
        <v>2.4040324933166666E-3</v>
      </c>
      <c r="EU173" s="68">
        <f t="shared" si="735"/>
        <v>0.19335433973073621</v>
      </c>
      <c r="EV173" s="68"/>
      <c r="EW173" s="15">
        <f t="shared" si="736"/>
        <v>7.1226536384674619E-2</v>
      </c>
      <c r="EY173" s="13">
        <v>43.93</v>
      </c>
      <c r="EZ173" s="68">
        <f t="shared" si="737"/>
        <v>-6.8243858052777836E-4</v>
      </c>
      <c r="FA173" s="68">
        <f t="shared" si="953"/>
        <v>-2.1338277739580179E-3</v>
      </c>
      <c r="FB173" s="68"/>
      <c r="FC173" s="68"/>
      <c r="FD173" s="15">
        <f t="shared" si="738"/>
        <v>0.78722538649308393</v>
      </c>
      <c r="FF173" s="13">
        <v>60.89</v>
      </c>
      <c r="FG173" s="68">
        <f t="shared" si="739"/>
        <v>1.2302576891105603E-2</v>
      </c>
      <c r="FH173" s="68">
        <f t="shared" si="954"/>
        <v>1.0851187697675364E-2</v>
      </c>
      <c r="FI173" s="68">
        <f t="shared" si="740"/>
        <v>3.0636425186188258E-2</v>
      </c>
      <c r="FJ173" s="68"/>
      <c r="FK173" s="15">
        <f t="shared" si="741"/>
        <v>7.21958091213242E-2</v>
      </c>
      <c r="FM173" s="13">
        <v>199.95</v>
      </c>
      <c r="FN173" s="68">
        <f t="shared" si="742"/>
        <v>-4.7287207565954057E-3</v>
      </c>
      <c r="FO173" s="68">
        <f t="shared" si="955"/>
        <v>-6.1801099500256454E-3</v>
      </c>
      <c r="FP173" s="68">
        <f t="shared" si="743"/>
        <v>0.71955624355005143</v>
      </c>
      <c r="FQ173" s="68"/>
      <c r="FR173" s="15">
        <f t="shared" si="744"/>
        <v>0.10068259385665525</v>
      </c>
      <c r="FT173" s="13">
        <v>92.68</v>
      </c>
      <c r="FU173" s="68">
        <f t="shared" si="745"/>
        <v>2.4878312601406597E-3</v>
      </c>
      <c r="FV173" s="68">
        <f t="shared" si="956"/>
        <v>1.0364420667104202E-3</v>
      </c>
      <c r="FW173" s="68">
        <f t="shared" si="746"/>
        <v>5.2822901283653363E-2</v>
      </c>
      <c r="FX173" s="68"/>
      <c r="FY173" s="15">
        <f t="shared" si="747"/>
        <v>2.7722333111554667E-2</v>
      </c>
      <c r="GA173" s="13">
        <v>18.59</v>
      </c>
      <c r="GB173" s="68">
        <f t="shared" si="748"/>
        <v>2.1563342318058837E-3</v>
      </c>
      <c r="GC173" s="68">
        <f t="shared" si="957"/>
        <v>7.0494503837564425E-4</v>
      </c>
      <c r="GD173" s="68"/>
      <c r="GE173" s="68"/>
      <c r="GF173" s="15">
        <f t="shared" si="749"/>
        <v>6.6551921973608735E-2</v>
      </c>
      <c r="GG173" s="18"/>
      <c r="GH173" s="13">
        <v>20.54</v>
      </c>
      <c r="GI173" s="68">
        <f t="shared" si="750"/>
        <v>9.7465886939569074E-4</v>
      </c>
      <c r="GJ173" s="68">
        <f t="shared" si="958"/>
        <v>-4.7673032403454873E-4</v>
      </c>
      <c r="GK173" s="68">
        <f t="shared" si="751"/>
        <v>6.8678459937565051E-2</v>
      </c>
      <c r="GL173" s="68"/>
      <c r="GM173" s="15">
        <f t="shared" si="752"/>
        <v>8.6772486772486807E-2</v>
      </c>
      <c r="GO173" s="13">
        <v>26.64</v>
      </c>
      <c r="GP173" s="68">
        <f t="shared" si="753"/>
        <v>1.1273957158963223E-3</v>
      </c>
      <c r="GQ173" s="68">
        <f t="shared" si="959"/>
        <v>-3.2399347753391721E-4</v>
      </c>
      <c r="GR173" s="68"/>
      <c r="GS173" s="68"/>
      <c r="GT173" s="15">
        <f t="shared" si="754"/>
        <v>-2.238532110091741E-2</v>
      </c>
      <c r="GV173" s="13">
        <v>16.46</v>
      </c>
      <c r="GW173" s="68">
        <f t="shared" si="755"/>
        <v>-6.0716454159065035E-4</v>
      </c>
      <c r="GX173" s="68">
        <f t="shared" si="960"/>
        <v>-2.0585537350208899E-3</v>
      </c>
      <c r="GY173" s="68">
        <f t="shared" si="756"/>
        <v>0.38902953586497901</v>
      </c>
      <c r="GZ173" s="68"/>
      <c r="HA173" s="15">
        <f t="shared" si="757"/>
        <v>0.19970845481049562</v>
      </c>
      <c r="HD173" s="13">
        <v>349.6</v>
      </c>
      <c r="HE173" s="68">
        <f t="shared" si="758"/>
        <v>-5.8862001308044275E-3</v>
      </c>
      <c r="HF173" s="68">
        <f t="shared" si="961"/>
        <v>-7.3375893242346672E-3</v>
      </c>
      <c r="HG173" s="68">
        <f t="shared" si="759"/>
        <v>0.9639346104151455</v>
      </c>
      <c r="HH173" s="68"/>
      <c r="HI173" s="15">
        <f t="shared" si="760"/>
        <v>-0.13431061806656092</v>
      </c>
      <c r="HK173" s="13">
        <v>67.92</v>
      </c>
      <c r="HL173" s="68">
        <f t="shared" si="761"/>
        <v>-1.9103600293900876E-3</v>
      </c>
      <c r="HM173" s="68">
        <f t="shared" si="962"/>
        <v>-3.3617492228203271E-3</v>
      </c>
      <c r="HN173" s="68">
        <f t="shared" si="762"/>
        <v>26.387096774193548</v>
      </c>
      <c r="HO173" s="68"/>
      <c r="HP173" s="15">
        <f t="shared" si="763"/>
        <v>1.5746777862016683</v>
      </c>
      <c r="HR173" s="13">
        <v>112.72</v>
      </c>
      <c r="HS173" s="68">
        <f t="shared" si="764"/>
        <v>1.0669774948444344E-2</v>
      </c>
      <c r="HT173" s="68">
        <f t="shared" si="963"/>
        <v>9.2183857550141041E-3</v>
      </c>
      <c r="HU173" s="68">
        <f t="shared" si="765"/>
        <v>2.0967032967032968</v>
      </c>
      <c r="HV173" s="68"/>
      <c r="HW173" s="15">
        <f t="shared" si="766"/>
        <v>4.7875801803476864E-2</v>
      </c>
      <c r="HY173" s="26">
        <v>181.6</v>
      </c>
      <c r="HZ173" s="68">
        <f t="shared" si="767"/>
        <v>-9.3524784067786711E-4</v>
      </c>
      <c r="IA173" s="68">
        <f t="shared" si="964"/>
        <v>-2.3866370341081066E-3</v>
      </c>
      <c r="IB173" s="68">
        <f t="shared" si="768"/>
        <v>0.71482530689329538</v>
      </c>
      <c r="IC173" s="68"/>
      <c r="ID173" s="15">
        <f t="shared" si="769"/>
        <v>0.35229726710849657</v>
      </c>
      <c r="IF173" s="26">
        <v>300.3</v>
      </c>
      <c r="IG173" s="68">
        <f t="shared" si="770"/>
        <v>7.6843058957753781E-3</v>
      </c>
      <c r="IH173" s="68">
        <f t="shared" si="965"/>
        <v>6.2329167023451384E-3</v>
      </c>
      <c r="II173" s="68">
        <f t="shared" si="771"/>
        <v>0.71600000000000008</v>
      </c>
      <c r="IJ173" s="68"/>
      <c r="IK173" s="15">
        <f t="shared" si="772"/>
        <v>0.2952898550724638</v>
      </c>
      <c r="IM173" s="13">
        <v>276.38</v>
      </c>
      <c r="IN173" s="68">
        <f t="shared" si="773"/>
        <v>1.7037718491260331E-2</v>
      </c>
      <c r="IO173" s="68">
        <f t="shared" si="966"/>
        <v>1.5586329297830092E-2</v>
      </c>
      <c r="IP173" s="68">
        <f t="shared" si="774"/>
        <v>4.3969927748486617</v>
      </c>
      <c r="IQ173" s="68"/>
      <c r="IR173" s="15">
        <f t="shared" si="775"/>
        <v>0.47394805610367452</v>
      </c>
      <c r="IT173" s="13">
        <v>75.28</v>
      </c>
      <c r="IU173" s="68">
        <f t="shared" si="776"/>
        <v>-1.6076329891517499E-2</v>
      </c>
      <c r="IV173" s="68">
        <f t="shared" si="967"/>
        <v>-1.7527719084947737E-2</v>
      </c>
      <c r="IW173" s="68">
        <f t="shared" si="777"/>
        <v>3.1249315068493151</v>
      </c>
      <c r="IX173" s="68"/>
      <c r="IY173" s="15">
        <f t="shared" si="778"/>
        <v>0.46487643510410587</v>
      </c>
      <c r="JA173" s="13">
        <v>747.38</v>
      </c>
      <c r="JB173" s="68">
        <f t="shared" si="779"/>
        <v>-8.9112849754674813E-3</v>
      </c>
      <c r="JC173" s="68">
        <f t="shared" si="968"/>
        <v>-1.0362674168897721E-2</v>
      </c>
      <c r="JD173" s="68">
        <f t="shared" si="780"/>
        <v>0.51169093851132696</v>
      </c>
      <c r="JE173" s="68"/>
      <c r="JF173" s="15">
        <f t="shared" si="781"/>
        <v>0.27645983843145294</v>
      </c>
      <c r="JH173" s="13">
        <v>506.74</v>
      </c>
      <c r="JI173" s="68">
        <f t="shared" si="782"/>
        <v>9.3618038403314244E-3</v>
      </c>
      <c r="JJ173" s="68">
        <f t="shared" si="969"/>
        <v>7.9104146469011847E-3</v>
      </c>
      <c r="JK173" s="68">
        <f t="shared" si="783"/>
        <v>0.24601047480882246</v>
      </c>
      <c r="JL173" s="68"/>
      <c r="JM173" s="15">
        <f t="shared" si="784"/>
        <v>0.20223013048635827</v>
      </c>
      <c r="JO173" s="13">
        <v>26.78</v>
      </c>
      <c r="JP173" s="68">
        <f t="shared" si="785"/>
        <v>9.4232943837165468E-3</v>
      </c>
      <c r="JQ173" s="68">
        <f t="shared" si="970"/>
        <v>7.9719051902863072E-3</v>
      </c>
      <c r="JR173" s="68">
        <f t="shared" si="786"/>
        <v>-9.6338788594567237E-2</v>
      </c>
      <c r="JS173" s="68"/>
      <c r="JT173" s="15">
        <f t="shared" si="787"/>
        <v>1.6280667320902851</v>
      </c>
      <c r="JV173" s="13">
        <v>2.17</v>
      </c>
      <c r="JW173" s="68">
        <f t="shared" si="788"/>
        <v>-2.2522522522522639E-2</v>
      </c>
      <c r="JX173" s="68">
        <f t="shared" si="971"/>
        <v>-2.3973911715952877E-2</v>
      </c>
      <c r="JY173" s="68">
        <f t="shared" si="789"/>
        <v>-0.14229249011857703</v>
      </c>
      <c r="JZ173" s="68"/>
      <c r="KA173" s="15">
        <f t="shared" si="790"/>
        <v>0.20555555555555549</v>
      </c>
      <c r="KC173" s="13">
        <v>22.59</v>
      </c>
      <c r="KD173" s="68">
        <f t="shared" si="791"/>
        <v>2.124773960216993E-2</v>
      </c>
      <c r="KE173" s="68">
        <f t="shared" si="972"/>
        <v>1.9796350408739692E-2</v>
      </c>
      <c r="KF173" s="68">
        <f t="shared" si="792"/>
        <v>0.15965092402464062</v>
      </c>
      <c r="KG173" s="68"/>
      <c r="KH173" s="15">
        <f t="shared" si="793"/>
        <v>1.8485121731289456E-2</v>
      </c>
      <c r="KI173" s="18"/>
      <c r="KJ173" s="13">
        <v>122.73</v>
      </c>
      <c r="KK173" s="68">
        <f t="shared" si="794"/>
        <v>2.1898417985012571E-2</v>
      </c>
      <c r="KL173" s="68">
        <f t="shared" si="973"/>
        <v>2.0447028791582333E-2</v>
      </c>
      <c r="KM173" s="68">
        <f t="shared" si="795"/>
        <v>4.816587677725118</v>
      </c>
      <c r="KN173" s="68"/>
      <c r="KO173" s="15">
        <f t="shared" si="796"/>
        <v>0.82606754947180505</v>
      </c>
      <c r="KQ173" s="13">
        <v>1.9430000000000001</v>
      </c>
      <c r="KR173" s="68">
        <f t="shared" si="797"/>
        <v>6.7357512953368512E-3</v>
      </c>
      <c r="KS173" s="68">
        <f t="shared" si="974"/>
        <v>5.2843621019066115E-3</v>
      </c>
      <c r="KT173" s="68">
        <f t="shared" si="798"/>
        <v>-0.25839694656488549</v>
      </c>
      <c r="KU173" s="68"/>
      <c r="KV173" s="15">
        <f t="shared" si="799"/>
        <v>0.92376237623762381</v>
      </c>
      <c r="KW173" s="18"/>
      <c r="KX173" s="13">
        <v>47.73</v>
      </c>
      <c r="KY173" s="68">
        <f t="shared" si="800"/>
        <v>-5.4177953740363639E-3</v>
      </c>
      <c r="KZ173" s="68">
        <f t="shared" si="975"/>
        <v>-6.8691845674666036E-3</v>
      </c>
      <c r="LA173" s="68">
        <f t="shared" si="801"/>
        <v>-0.3364382038092591</v>
      </c>
      <c r="LB173" s="68"/>
      <c r="LC173" s="15">
        <f t="shared" si="802"/>
        <v>1.0130746520455503</v>
      </c>
      <c r="LD173" s="18"/>
      <c r="LE173" s="13">
        <v>51.35</v>
      </c>
      <c r="LF173" s="68">
        <f t="shared" si="803"/>
        <v>-2.5986342943854275E-2</v>
      </c>
      <c r="LG173" s="68">
        <f t="shared" si="976"/>
        <v>-2.7437732137284513E-2</v>
      </c>
      <c r="LH173" s="68">
        <f t="shared" si="804"/>
        <v>0.43315657270443775</v>
      </c>
      <c r="LI173" s="68"/>
      <c r="LJ173" s="15">
        <f t="shared" si="805"/>
        <v>0.11364129256126658</v>
      </c>
      <c r="LL173" s="13">
        <v>139.47999999999999</v>
      </c>
      <c r="LM173" s="68">
        <f t="shared" si="806"/>
        <v>-1.431844215349492E-3</v>
      </c>
      <c r="LN173" s="68">
        <f t="shared" si="977"/>
        <v>-2.8832334087797312E-3</v>
      </c>
      <c r="LO173" s="68">
        <f t="shared" si="807"/>
        <v>0.59405714285714273</v>
      </c>
      <c r="LP173" s="68"/>
      <c r="LQ173" s="15">
        <f t="shared" si="808"/>
        <v>0.78340365682137836</v>
      </c>
      <c r="LS173" s="13">
        <v>20.21</v>
      </c>
      <c r="LT173" s="68">
        <f t="shared" si="809"/>
        <v>-1.4822134387350587E-3</v>
      </c>
      <c r="LU173" s="68">
        <f t="shared" si="978"/>
        <v>-2.933602632165298E-3</v>
      </c>
      <c r="LV173" s="68"/>
      <c r="LW173" s="68"/>
      <c r="LX173" s="15">
        <f t="shared" si="810"/>
        <v>1.184864864864865</v>
      </c>
      <c r="LZ173" s="13">
        <v>14.51</v>
      </c>
      <c r="MA173" s="68">
        <f t="shared" si="811"/>
        <v>-4.8010973936900058E-3</v>
      </c>
      <c r="MB173" s="68">
        <f t="shared" si="979"/>
        <v>-6.2524865871202455E-3</v>
      </c>
      <c r="MC173" s="68">
        <f t="shared" si="812"/>
        <v>-0.34786516853932586</v>
      </c>
      <c r="MD173" s="68"/>
      <c r="ME173" s="15">
        <f t="shared" si="813"/>
        <v>7.640949554896137E-2</v>
      </c>
      <c r="MG173" s="13">
        <v>73.239999999999995</v>
      </c>
      <c r="MH173" s="68">
        <f t="shared" si="814"/>
        <v>-1.4531754574811604E-2</v>
      </c>
      <c r="MI173" s="68">
        <f t="shared" si="980"/>
        <v>-1.5983143768241843E-2</v>
      </c>
      <c r="MJ173" s="68">
        <f t="shared" si="815"/>
        <v>8.8706199460916437</v>
      </c>
      <c r="MK173" s="68"/>
      <c r="ML173" s="15">
        <f t="shared" si="816"/>
        <v>2.4498351389543096</v>
      </c>
      <c r="MN173" s="13">
        <v>165.6</v>
      </c>
      <c r="MO173" s="68">
        <f t="shared" si="817"/>
        <v>-4.9272923927412161E-3</v>
      </c>
      <c r="MP173" s="68">
        <f t="shared" si="981"/>
        <v>-6.3786815861714558E-3</v>
      </c>
      <c r="MQ173" s="68">
        <f t="shared" si="818"/>
        <v>0.31532962668784742</v>
      </c>
      <c r="MR173" s="68"/>
      <c r="MS173" s="15">
        <f t="shared" si="819"/>
        <v>0.48666846215997839</v>
      </c>
      <c r="MU173" s="13">
        <v>18.61</v>
      </c>
      <c r="MV173" s="68">
        <f t="shared" si="820"/>
        <v>5.4024851431657408E-3</v>
      </c>
      <c r="MW173" s="68">
        <f t="shared" si="982"/>
        <v>3.9510959497355011E-3</v>
      </c>
      <c r="MX173" s="68">
        <f t="shared" si="821"/>
        <v>-0.10828941063727845</v>
      </c>
      <c r="MY173" s="68"/>
      <c r="MZ173" s="15">
        <f t="shared" si="822"/>
        <v>0.74414245548266167</v>
      </c>
      <c r="NB173" s="13">
        <v>273.35000000000002</v>
      </c>
      <c r="NC173" s="68">
        <f t="shared" si="823"/>
        <v>-2.4086712163788482E-3</v>
      </c>
      <c r="ND173" s="68">
        <f t="shared" si="983"/>
        <v>-3.8600604098090879E-3</v>
      </c>
      <c r="NE173" s="68">
        <f t="shared" si="824"/>
        <v>1.0177899165866984</v>
      </c>
      <c r="NF173" s="68"/>
      <c r="NG173" s="15">
        <f t="shared" si="825"/>
        <v>0.63888722345464377</v>
      </c>
      <c r="NI173" s="13">
        <v>8.0299999999999994</v>
      </c>
      <c r="NJ173" s="68">
        <f t="shared" si="826"/>
        <v>3.7499999999999201E-3</v>
      </c>
      <c r="NK173" s="68">
        <f t="shared" si="984"/>
        <v>2.2986108065696804E-3</v>
      </c>
      <c r="NL173" s="68">
        <f t="shared" si="827"/>
        <v>-0.93624454148471614</v>
      </c>
      <c r="NM173" s="68"/>
      <c r="NN173" s="15">
        <f t="shared" si="828"/>
        <v>0.63877551020408141</v>
      </c>
      <c r="NP173" s="13">
        <v>622.39</v>
      </c>
      <c r="NQ173" s="68">
        <f t="shared" si="829"/>
        <v>-5.6238117301209154E-3</v>
      </c>
      <c r="NR173" s="68">
        <f t="shared" si="985"/>
        <v>-7.0752009235511551E-3</v>
      </c>
      <c r="NS173" s="68">
        <f t="shared" si="830"/>
        <v>3.7420190476190474</v>
      </c>
      <c r="NT173" s="68"/>
      <c r="NU173" s="15">
        <f t="shared" si="831"/>
        <v>0.89216550633873459</v>
      </c>
      <c r="NW173" s="13">
        <v>207.48</v>
      </c>
      <c r="NX173" s="68">
        <f t="shared" si="832"/>
        <v>1.6414019503717459E-3</v>
      </c>
      <c r="NY173" s="68">
        <f t="shared" si="986"/>
        <v>1.9001275694150647E-4</v>
      </c>
      <c r="NZ173" s="68">
        <f t="shared" si="833"/>
        <v>0.18047337278106509</v>
      </c>
      <c r="OA173" s="68"/>
      <c r="OB173" s="15">
        <f t="shared" si="834"/>
        <v>9.6038034865293068E-2</v>
      </c>
      <c r="OD173" s="13">
        <v>2.96</v>
      </c>
      <c r="OE173" s="68">
        <f t="shared" si="835"/>
        <v>3.4965034965034995E-2</v>
      </c>
      <c r="OF173" s="68">
        <f t="shared" si="987"/>
        <v>3.3513645771604754E-2</v>
      </c>
      <c r="OG173" s="68">
        <f t="shared" si="836"/>
        <v>-0.9868835024593432</v>
      </c>
      <c r="OH173" s="68"/>
      <c r="OI173" s="15">
        <f t="shared" si="837"/>
        <v>1.0273972602739727</v>
      </c>
      <c r="OK173" s="13">
        <v>198.29</v>
      </c>
      <c r="OL173" s="68">
        <f t="shared" si="838"/>
        <v>-4.9743614319260054E-2</v>
      </c>
      <c r="OM173" s="68">
        <f t="shared" si="988"/>
        <v>-5.1195003512690296E-2</v>
      </c>
      <c r="ON173" s="68">
        <f t="shared" si="839"/>
        <v>3.6711425206124844</v>
      </c>
      <c r="OO173" s="68"/>
      <c r="OP173" s="15">
        <f t="shared" si="840"/>
        <v>1.9768803482960517</v>
      </c>
      <c r="OR173" s="13">
        <v>5.31</v>
      </c>
      <c r="OS173" s="68">
        <f t="shared" si="841"/>
        <v>-1.1173184357541992E-2</v>
      </c>
      <c r="OT173" s="68">
        <f t="shared" si="989"/>
        <v>-1.2624573550972231E-2</v>
      </c>
      <c r="OU173" s="68">
        <f t="shared" si="842"/>
        <v>-0.31038961038961044</v>
      </c>
      <c r="OV173" s="68"/>
      <c r="OW173" s="15">
        <f t="shared" si="843"/>
        <v>3.7410714285714279</v>
      </c>
      <c r="OY173" s="13">
        <v>159.84</v>
      </c>
      <c r="OZ173" s="68">
        <f t="shared" si="844"/>
        <v>1.6920473773266293E-3</v>
      </c>
      <c r="PA173" s="68">
        <f t="shared" si="990"/>
        <v>2.406581838963898E-4</v>
      </c>
      <c r="PB173" s="68">
        <f t="shared" si="998"/>
        <v>3.9181538461538463</v>
      </c>
      <c r="PC173" s="68"/>
      <c r="PD173" s="15">
        <f t="shared" si="845"/>
        <v>0.3953731994762113</v>
      </c>
      <c r="PE173" s="18"/>
      <c r="PF173" s="13">
        <v>276.76</v>
      </c>
      <c r="PG173" s="68">
        <f t="shared" si="846"/>
        <v>-3.2413743427214363E-3</v>
      </c>
      <c r="PH173" s="68">
        <f t="shared" si="991"/>
        <v>-4.692763536151676E-3</v>
      </c>
      <c r="PI173" s="68">
        <f t="shared" si="847"/>
        <v>-0.2051694428489374</v>
      </c>
      <c r="PJ173" s="68"/>
      <c r="PK173" s="15">
        <f t="shared" si="848"/>
        <v>0.32338736670970208</v>
      </c>
      <c r="PM173" s="13"/>
      <c r="PN173" s="68">
        <f t="shared" si="849"/>
        <v>0</v>
      </c>
      <c r="PO173" s="68">
        <f t="shared" si="850"/>
        <v>-1.4513891934302395E-3</v>
      </c>
      <c r="PP173" s="68">
        <f t="shared" si="851"/>
        <v>0</v>
      </c>
      <c r="PQ173" s="68"/>
      <c r="PR173" s="15">
        <f t="shared" si="852"/>
        <v>0</v>
      </c>
      <c r="PT173" s="13">
        <v>11.4</v>
      </c>
      <c r="PU173" s="68">
        <f t="shared" si="853"/>
        <v>-7.3923639317627951E-2</v>
      </c>
      <c r="PV173" s="68">
        <f t="shared" si="992"/>
        <v>-7.5375028511058192E-2</v>
      </c>
      <c r="PW173" s="68">
        <f t="shared" si="854"/>
        <v>0.30733944954128434</v>
      </c>
      <c r="PX173" s="68"/>
      <c r="PY173" s="15">
        <f t="shared" si="855"/>
        <v>1.2222222222222223</v>
      </c>
      <c r="QA173" s="13">
        <v>269.13</v>
      </c>
      <c r="QB173" s="68">
        <f t="shared" si="856"/>
        <v>1.0665064403469806E-2</v>
      </c>
      <c r="QC173" s="68">
        <f t="shared" si="993"/>
        <v>9.2136752100395666E-3</v>
      </c>
      <c r="QD173" s="68">
        <f t="shared" si="857"/>
        <v>-0.20231779246569251</v>
      </c>
      <c r="QE173" s="68"/>
      <c r="QF173" s="15">
        <f t="shared" si="858"/>
        <v>0.40361948471889009</v>
      </c>
      <c r="QH173" s="13">
        <v>1.81</v>
      </c>
      <c r="QI173" s="68">
        <f t="shared" si="859"/>
        <v>-3.7234042553191404E-2</v>
      </c>
      <c r="QJ173" s="68">
        <f t="shared" si="994"/>
        <v>-3.8685431746621646E-2</v>
      </c>
      <c r="QK173" s="68">
        <f t="shared" si="860"/>
        <v>-0.27888446215139434</v>
      </c>
      <c r="QL173" s="68"/>
      <c r="QM173" s="15">
        <f t="shared" si="861"/>
        <v>0.3923076923076923</v>
      </c>
      <c r="QO173" s="13">
        <v>15.69</v>
      </c>
      <c r="QP173" s="68">
        <f t="shared" si="862"/>
        <v>6.3775510204080272E-4</v>
      </c>
      <c r="QQ173" s="68">
        <f t="shared" si="995"/>
        <v>-8.1363409138943675E-4</v>
      </c>
      <c r="QR173" s="68">
        <f t="shared" si="863"/>
        <v>-0.98087471659474867</v>
      </c>
      <c r="QS173" s="68"/>
      <c r="QT173" s="15">
        <f t="shared" si="864"/>
        <v>0.36672473867595812</v>
      </c>
      <c r="QV173" s="13">
        <v>2.9009999999999998</v>
      </c>
      <c r="QW173" s="68">
        <f t="shared" si="865"/>
        <v>4.8806941431670206E-2</v>
      </c>
      <c r="QX173" s="68">
        <f t="shared" si="996"/>
        <v>4.7355552238239965E-2</v>
      </c>
      <c r="QY173" s="68">
        <f t="shared" si="866"/>
        <v>-0.17818696883852692</v>
      </c>
      <c r="QZ173" s="68"/>
      <c r="RA173" s="15">
        <f t="shared" si="867"/>
        <v>0.18553330608908858</v>
      </c>
      <c r="RC173" s="13">
        <v>44.5</v>
      </c>
      <c r="RD173" s="68">
        <f t="shared" si="868"/>
        <v>-8.2460441274793284E-3</v>
      </c>
      <c r="RE173" s="68">
        <f t="shared" si="997"/>
        <v>-9.6974333209095681E-3</v>
      </c>
      <c r="RF173" s="68">
        <f t="shared" si="869"/>
        <v>-3.8669259019226597E-2</v>
      </c>
      <c r="RG173" s="68"/>
      <c r="RH173" s="15">
        <f t="shared" si="870"/>
        <v>0.79797979797979801</v>
      </c>
      <c r="RJ173" s="13">
        <v>239.29</v>
      </c>
      <c r="RK173" s="68">
        <f t="shared" si="871"/>
        <v>2.3877345844503734E-3</v>
      </c>
      <c r="RL173" s="68">
        <f t="shared" si="872"/>
        <v>9.3634539102013391E-4</v>
      </c>
      <c r="RM173" s="68">
        <f t="shared" si="873"/>
        <v>0.10998237313294358</v>
      </c>
      <c r="RN173" s="68"/>
      <c r="RO173" s="15">
        <f t="shared" si="874"/>
        <v>0.2163989426596177</v>
      </c>
      <c r="RQ173" s="13">
        <v>16.760000000000002</v>
      </c>
      <c r="RR173" s="68">
        <f t="shared" si="875"/>
        <v>-8.870490833826055E-3</v>
      </c>
      <c r="RS173" s="68">
        <f t="shared" si="876"/>
        <v>-1.0321880027256295E-2</v>
      </c>
      <c r="RT173" s="68">
        <f t="shared" si="877"/>
        <v>0.14480874316939896</v>
      </c>
      <c r="RU173" s="68"/>
      <c r="RV173" s="15">
        <f t="shared" si="878"/>
        <v>-0.19577735124760068</v>
      </c>
      <c r="RX173" s="13">
        <v>156.72</v>
      </c>
      <c r="RY173" s="68">
        <f t="shared" si="879"/>
        <v>-2.5797227575060644E-2</v>
      </c>
      <c r="RZ173" s="68">
        <f t="shared" si="880"/>
        <v>-2.7248616768490882E-2</v>
      </c>
      <c r="SA173" s="68">
        <f t="shared" si="881"/>
        <v>0.17781451976551929</v>
      </c>
      <c r="SB173" s="68"/>
      <c r="SC173" s="15">
        <f t="shared" si="882"/>
        <v>1.07219357397858</v>
      </c>
      <c r="SE173" s="13">
        <v>15.39</v>
      </c>
      <c r="SF173" s="68">
        <f t="shared" si="883"/>
        <v>5.882352941176461E-3</v>
      </c>
      <c r="SG173" s="68">
        <f t="shared" si="884"/>
        <v>4.4309637477462213E-3</v>
      </c>
      <c r="SH173" s="68">
        <f t="shared" si="885"/>
        <v>0.23120000000000004</v>
      </c>
      <c r="SI173" s="68"/>
      <c r="SJ173" s="15">
        <f t="shared" si="886"/>
        <v>8.5190039318480196E-3</v>
      </c>
      <c r="SL173" s="13">
        <v>2.1800000000000002</v>
      </c>
      <c r="SM173" s="68">
        <f t="shared" si="887"/>
        <v>3.8095238095238126E-2</v>
      </c>
      <c r="SN173" s="68">
        <f t="shared" si="888"/>
        <v>3.6643848901807885E-2</v>
      </c>
      <c r="SO173" s="68">
        <f t="shared" si="889"/>
        <v>0.53521126760563398</v>
      </c>
      <c r="SP173" s="68"/>
      <c r="SQ173" s="15">
        <f t="shared" si="890"/>
        <v>1.1584158415841586</v>
      </c>
      <c r="SS173" s="13">
        <v>15.23</v>
      </c>
      <c r="ST173" s="68">
        <f t="shared" si="891"/>
        <v>-1.4239482200647175E-2</v>
      </c>
      <c r="SU173" s="68">
        <f t="shared" si="892"/>
        <v>-1.5690871394077415E-2</v>
      </c>
      <c r="SV173" s="68">
        <f t="shared" si="893"/>
        <v>-5.6381660470879807E-2</v>
      </c>
      <c r="SW173" s="68"/>
      <c r="SX173" s="15">
        <f t="shared" si="894"/>
        <v>0.81309523809523809</v>
      </c>
      <c r="SZ173" s="13">
        <v>71.400000000000006</v>
      </c>
      <c r="TA173" s="68">
        <f t="shared" si="895"/>
        <v>2.2483173421165795E-2</v>
      </c>
      <c r="TB173" s="68">
        <f t="shared" si="896"/>
        <v>2.1031784227735557E-2</v>
      </c>
      <c r="TC173" s="68">
        <f t="shared" si="897"/>
        <v>0.76864007926678257</v>
      </c>
      <c r="TD173" s="68"/>
      <c r="TE173" s="15">
        <f t="shared" si="898"/>
        <v>3.5769230769230771</v>
      </c>
      <c r="TG173" s="417">
        <v>0.24510000000000001</v>
      </c>
      <c r="TH173" s="68">
        <f t="shared" si="899"/>
        <v>1.4906832298136729E-2</v>
      </c>
      <c r="TI173" s="68">
        <f t="shared" si="900"/>
        <v>1.3455443104706489E-2</v>
      </c>
      <c r="TJ173" s="68">
        <f t="shared" si="901"/>
        <v>0.11409090909090915</v>
      </c>
      <c r="TK173" s="68"/>
      <c r="TL173" s="15">
        <f t="shared" si="902"/>
        <v>0.44601769911504424</v>
      </c>
      <c r="TN173" s="13">
        <v>81.459999999999994</v>
      </c>
      <c r="TO173" s="68">
        <f t="shared" si="903"/>
        <v>-1.5470147449842896E-2</v>
      </c>
      <c r="TP173" s="68">
        <f t="shared" si="904"/>
        <v>-1.6921536643273134E-2</v>
      </c>
      <c r="TQ173" s="68">
        <f t="shared" si="905"/>
        <v>0.18735105274281588</v>
      </c>
      <c r="TR173" s="68"/>
      <c r="TS173" s="15">
        <f t="shared" si="906"/>
        <v>1.7381512605042015</v>
      </c>
      <c r="TU173" s="417">
        <v>3.52</v>
      </c>
      <c r="TV173" s="68">
        <f t="shared" si="907"/>
        <v>-8.450704225352058E-3</v>
      </c>
      <c r="TW173" s="68">
        <f t="shared" si="908"/>
        <v>-9.9020934187822977E-3</v>
      </c>
      <c r="TX173" s="68">
        <f t="shared" si="909"/>
        <v>-0.20181405895691612</v>
      </c>
      <c r="TY173" s="68"/>
      <c r="TZ173" s="15">
        <f t="shared" si="910"/>
        <v>1.0584795321637428</v>
      </c>
      <c r="UB173" s="13"/>
      <c r="UC173" s="68">
        <f t="shared" si="911"/>
        <v>0</v>
      </c>
      <c r="UD173" s="68">
        <f t="shared" si="912"/>
        <v>-1.4513891934302395E-3</v>
      </c>
      <c r="UE173" s="68">
        <f t="shared" si="913"/>
        <v>0</v>
      </c>
      <c r="UF173" s="68"/>
      <c r="UG173" s="15">
        <f t="shared" si="914"/>
        <v>0</v>
      </c>
      <c r="UI173" s="417"/>
      <c r="UJ173" s="68">
        <f t="shared" si="915"/>
        <v>0</v>
      </c>
      <c r="UK173" s="68">
        <f t="shared" si="916"/>
        <v>-1.4513891934302395E-3</v>
      </c>
      <c r="UL173" s="68">
        <f t="shared" si="917"/>
        <v>0</v>
      </c>
      <c r="UM173" s="68"/>
      <c r="UN173" s="15">
        <f t="shared" si="918"/>
        <v>0</v>
      </c>
      <c r="UP173" s="417"/>
      <c r="UQ173" s="68">
        <f t="shared" si="919"/>
        <v>0</v>
      </c>
      <c r="UR173" s="68">
        <f t="shared" si="920"/>
        <v>-1.4513891934302395E-3</v>
      </c>
      <c r="US173" s="68">
        <f t="shared" si="921"/>
        <v>0</v>
      </c>
      <c r="UT173" s="68"/>
      <c r="UU173" s="15">
        <f t="shared" si="922"/>
        <v>0</v>
      </c>
      <c r="UW173" s="417"/>
      <c r="UX173" s="68">
        <f t="shared" si="923"/>
        <v>0</v>
      </c>
      <c r="UY173" s="68">
        <f t="shared" si="924"/>
        <v>-1.4513891934302395E-3</v>
      </c>
      <c r="UZ173" s="68">
        <f t="shared" si="925"/>
        <v>0</v>
      </c>
      <c r="VA173" s="68"/>
      <c r="VB173" s="15">
        <f t="shared" si="926"/>
        <v>0</v>
      </c>
      <c r="VD173" s="417"/>
      <c r="VE173" s="68">
        <f t="shared" si="927"/>
        <v>0</v>
      </c>
      <c r="VF173" s="68">
        <f t="shared" si="928"/>
        <v>-1.4513891934302395E-3</v>
      </c>
      <c r="VG173" s="68">
        <f t="shared" si="929"/>
        <v>0</v>
      </c>
      <c r="VH173" s="68"/>
      <c r="VI173" s="15">
        <f t="shared" si="930"/>
        <v>0</v>
      </c>
      <c r="VM173" s="21">
        <f t="shared" si="931"/>
        <v>-3.4642901043683114E-3</v>
      </c>
      <c r="VN173" s="49"/>
      <c r="VO173" s="21">
        <f t="shared" si="932"/>
        <v>1.243105864859392</v>
      </c>
      <c r="VP173" s="14"/>
      <c r="VQ173" s="21">
        <f t="shared" si="933"/>
        <v>0.68298308750225978</v>
      </c>
    </row>
    <row r="174" spans="1:589" ht="15.75" customHeight="1" x14ac:dyDescent="0.2">
      <c r="A174" s="127">
        <v>45897</v>
      </c>
      <c r="B174" s="4">
        <f t="shared" si="666"/>
        <v>45897</v>
      </c>
      <c r="C174" s="13">
        <v>45636.9</v>
      </c>
      <c r="D174" s="138">
        <f t="shared" si="667"/>
        <v>71.669999999998254</v>
      </c>
      <c r="E174" s="68">
        <f t="shared" si="668"/>
        <v>1.5729098700916959E-3</v>
      </c>
      <c r="F174" s="15">
        <f t="shared" si="669"/>
        <v>7.2693305929689159E-2</v>
      </c>
      <c r="G174" s="13">
        <v>6501.86</v>
      </c>
      <c r="H174" s="138">
        <f t="shared" si="670"/>
        <v>20.460000000000036</v>
      </c>
      <c r="I174" s="68">
        <f t="shared" si="671"/>
        <v>3.1567253988335911E-3</v>
      </c>
      <c r="J174" s="15">
        <f t="shared" si="672"/>
        <v>0.10545206005818107</v>
      </c>
      <c r="K174" s="13">
        <v>21706.04</v>
      </c>
      <c r="L174" s="138">
        <f t="shared" si="673"/>
        <v>115.90000000000146</v>
      </c>
      <c r="M174" s="68">
        <f t="shared" si="674"/>
        <v>5.368191220622074E-3</v>
      </c>
      <c r="N174" s="15">
        <f t="shared" si="675"/>
        <v>0.12403687264995372</v>
      </c>
      <c r="O174" s="13">
        <v>2378.41</v>
      </c>
      <c r="P174" s="138">
        <f t="shared" si="676"/>
        <v>4.6099999999996726</v>
      </c>
      <c r="Q174" s="68">
        <f t="shared" si="677"/>
        <v>1.9420338697445751E-3</v>
      </c>
      <c r="R174" s="15">
        <f t="shared" si="678"/>
        <v>6.6475051117408618E-2</v>
      </c>
      <c r="S174" s="18">
        <f t="shared" si="679"/>
        <v>2.1583169028283325E-3</v>
      </c>
      <c r="T174" s="121">
        <f t="shared" si="680"/>
        <v>274.0939147684748</v>
      </c>
      <c r="U174" s="121">
        <f t="shared" si="681"/>
        <v>274.0939147684748</v>
      </c>
      <c r="V174" s="134">
        <f t="shared" si="682"/>
        <v>1.5773581426610755E-3</v>
      </c>
      <c r="W174" s="21">
        <f t="shared" si="934"/>
        <v>5.9424881892667446E-2</v>
      </c>
      <c r="X174" s="18">
        <f t="shared" si="683"/>
        <v>3.009965089822984E-3</v>
      </c>
      <c r="Y174" s="353">
        <f>124712.04-18558.3</f>
        <v>106153.73999999999</v>
      </c>
      <c r="Z174" s="15">
        <v>1.9999999999999999E-6</v>
      </c>
      <c r="AA174" s="21">
        <f t="shared" si="684"/>
        <v>-1.5753581426610755E-3</v>
      </c>
      <c r="AC174" s="13">
        <v>254.22</v>
      </c>
      <c r="AD174" s="68">
        <f t="shared" si="685"/>
        <v>7.4502655147816255E-3</v>
      </c>
      <c r="AE174" s="68">
        <f t="shared" si="935"/>
        <v>5.8729073721205498E-3</v>
      </c>
      <c r="AF174" s="68">
        <f t="shared" si="686"/>
        <v>0.54287795108332815</v>
      </c>
      <c r="AG174" s="68"/>
      <c r="AH174" s="15">
        <f t="shared" si="687"/>
        <v>0.11907382136725805</v>
      </c>
      <c r="AJ174" s="13">
        <v>24.36</v>
      </c>
      <c r="AK174" s="68">
        <f t="shared" si="688"/>
        <v>5.3652496904663229E-3</v>
      </c>
      <c r="AL174" s="68">
        <f t="shared" si="936"/>
        <v>3.7878915478052472E-3</v>
      </c>
      <c r="AM174" s="68">
        <f t="shared" si="689"/>
        <v>0.30967741935483856</v>
      </c>
      <c r="AN174" s="68"/>
      <c r="AO174" s="15">
        <f t="shared" si="690"/>
        <v>0.15834522111269606</v>
      </c>
      <c r="AQ174" s="13">
        <v>23.85</v>
      </c>
      <c r="AR174" s="68">
        <f t="shared" si="691"/>
        <v>7.1790540540541264E-3</v>
      </c>
      <c r="AS174" s="68">
        <f t="shared" si="937"/>
        <v>5.6016959113930507E-3</v>
      </c>
      <c r="AT174" s="68">
        <f t="shared" si="692"/>
        <v>0.38100752750434291</v>
      </c>
      <c r="AU174" s="68"/>
      <c r="AV174" s="15">
        <f t="shared" si="693"/>
        <v>0.11085235211923627</v>
      </c>
      <c r="AX174" s="13">
        <v>226.19</v>
      </c>
      <c r="AY174" s="68">
        <f t="shared" si="694"/>
        <v>3.1933294895107947E-3</v>
      </c>
      <c r="AZ174" s="68">
        <f t="shared" si="938"/>
        <v>1.6159713468497192E-3</v>
      </c>
      <c r="BA174" s="68">
        <f t="shared" si="695"/>
        <v>0.68672632363907538</v>
      </c>
      <c r="BB174" s="68"/>
      <c r="BC174" s="15">
        <f t="shared" si="696"/>
        <v>0.10774278857926441</v>
      </c>
      <c r="BE174" s="13">
        <v>82.14</v>
      </c>
      <c r="BF174" s="68">
        <f t="shared" si="697"/>
        <v>-2.4342745861728361E-4</v>
      </c>
      <c r="BG174" s="68">
        <f t="shared" si="939"/>
        <v>-1.820785601278359E-3</v>
      </c>
      <c r="BH174" s="68"/>
      <c r="BI174" s="68"/>
      <c r="BJ174" s="15">
        <f t="shared" si="698"/>
        <v>0.11497217320483234</v>
      </c>
      <c r="BL174" s="13">
        <v>77.37</v>
      </c>
      <c r="BM174" s="68">
        <f t="shared" si="699"/>
        <v>9.7885669537979628E-3</v>
      </c>
      <c r="BN174" s="68">
        <f t="shared" si="940"/>
        <v>8.2112088111368879E-3</v>
      </c>
      <c r="BO174" s="68">
        <f t="shared" si="700"/>
        <v>0.30296396092960592</v>
      </c>
      <c r="BP174" s="68"/>
      <c r="BQ174" s="15">
        <f t="shared" si="701"/>
        <v>0.16573753201747776</v>
      </c>
      <c r="BS174" s="13">
        <v>44.95</v>
      </c>
      <c r="BT174" s="68">
        <f t="shared" si="702"/>
        <v>6.4935064935066336E-3</v>
      </c>
      <c r="BU174" s="68">
        <f t="shared" si="941"/>
        <v>4.9161483508455579E-3</v>
      </c>
      <c r="BV174" s="68">
        <f t="shared" si="703"/>
        <v>0.20638754696725725</v>
      </c>
      <c r="BW174" s="68"/>
      <c r="BX174" s="15">
        <f t="shared" si="704"/>
        <v>0.17516339869281053</v>
      </c>
      <c r="BZ174" s="13"/>
      <c r="CA174" s="68">
        <f t="shared" si="705"/>
        <v>0</v>
      </c>
      <c r="CB174" s="68">
        <f t="shared" si="942"/>
        <v>0</v>
      </c>
      <c r="CC174" s="68">
        <f t="shared" si="706"/>
        <v>0</v>
      </c>
      <c r="CD174" s="68"/>
      <c r="CE174" s="15">
        <f t="shared" si="707"/>
        <v>0</v>
      </c>
      <c r="CG174" s="13">
        <v>30.69</v>
      </c>
      <c r="CH174" s="68">
        <f t="shared" si="708"/>
        <v>7.5508864084044783E-3</v>
      </c>
      <c r="CI174" s="68">
        <f t="shared" si="943"/>
        <v>5.9735282657434026E-3</v>
      </c>
      <c r="CJ174" s="68">
        <f t="shared" si="709"/>
        <v>1.5216672179953716E-2</v>
      </c>
      <c r="CK174" s="68"/>
      <c r="CL174" s="15">
        <f t="shared" si="710"/>
        <v>-0.10681024447031427</v>
      </c>
      <c r="CN174" s="13">
        <v>34.96</v>
      </c>
      <c r="CO174" s="68">
        <f t="shared" si="711"/>
        <v>6.0431654676259237E-3</v>
      </c>
      <c r="CP174" s="68">
        <f t="shared" si="944"/>
        <v>4.465807324964848E-3</v>
      </c>
      <c r="CQ174" s="68">
        <f t="shared" si="712"/>
        <v>0.11550733886407151</v>
      </c>
      <c r="CR174" s="68"/>
      <c r="CS174" s="15">
        <f t="shared" si="713"/>
        <v>4.4517478338810937E-2</v>
      </c>
      <c r="CU174" s="13">
        <v>39.880000000000003</v>
      </c>
      <c r="CV174" s="68">
        <f t="shared" si="714"/>
        <v>7.5282308657468342E-4</v>
      </c>
      <c r="CW174" s="68">
        <f t="shared" si="945"/>
        <v>-8.2453505608639209E-4</v>
      </c>
      <c r="CX174" s="68">
        <f t="shared" si="715"/>
        <v>0.24043545878693637</v>
      </c>
      <c r="CY174" s="68"/>
      <c r="CZ174" s="15">
        <f t="shared" si="716"/>
        <v>6.9742489270386301E-2</v>
      </c>
      <c r="DB174" s="13">
        <v>21.62</v>
      </c>
      <c r="DC174" s="68">
        <f t="shared" si="717"/>
        <v>-3.6866359447003823E-3</v>
      </c>
      <c r="DD174" s="68">
        <f t="shared" si="946"/>
        <v>-5.2639940873614576E-3</v>
      </c>
      <c r="DE174" s="68">
        <f t="shared" si="718"/>
        <v>-1.1431184270690443E-2</v>
      </c>
      <c r="DF174" s="68"/>
      <c r="DG174" s="15">
        <f t="shared" si="719"/>
        <v>6.1886051080550175E-2</v>
      </c>
      <c r="DI174" s="13">
        <v>50.47</v>
      </c>
      <c r="DJ174" s="68">
        <f t="shared" si="720"/>
        <v>3.9785160135268694E-3</v>
      </c>
      <c r="DK174" s="68">
        <f t="shared" si="947"/>
        <v>2.4011578708657937E-3</v>
      </c>
      <c r="DL174" s="68">
        <f t="shared" si="721"/>
        <v>0.14314835787089469</v>
      </c>
      <c r="DM174" s="68"/>
      <c r="DN174" s="15">
        <f t="shared" si="722"/>
        <v>0.1971062618595826</v>
      </c>
      <c r="DP174" s="13">
        <v>44.34</v>
      </c>
      <c r="DQ174" s="68">
        <f t="shared" si="723"/>
        <v>-1.1263798152736462E-3</v>
      </c>
      <c r="DR174" s="68">
        <f t="shared" si="948"/>
        <v>-2.7037379579347215E-3</v>
      </c>
      <c r="DS174" s="68"/>
      <c r="DT174" s="68"/>
      <c r="DU174" s="15">
        <f t="shared" si="724"/>
        <v>0.16439075630252115</v>
      </c>
      <c r="DV174" s="18"/>
      <c r="DW174" s="13">
        <v>38.79</v>
      </c>
      <c r="DX174" s="68">
        <f t="shared" si="725"/>
        <v>9.3676814988290259E-3</v>
      </c>
      <c r="DY174" s="68">
        <f t="shared" si="949"/>
        <v>7.7903233561679502E-3</v>
      </c>
      <c r="DZ174" s="68">
        <f t="shared" si="726"/>
        <v>1.0699039487726789</v>
      </c>
      <c r="EA174" s="68"/>
      <c r="EB174" s="15">
        <f t="shared" si="727"/>
        <v>0.15894831192112341</v>
      </c>
      <c r="ED174" s="13">
        <v>41.27</v>
      </c>
      <c r="EE174" s="68">
        <f t="shared" si="728"/>
        <v>1.0776389909380476E-2</v>
      </c>
      <c r="EF174" s="68">
        <f t="shared" si="950"/>
        <v>9.1990317667194014E-3</v>
      </c>
      <c r="EG174" s="68">
        <f t="shared" si="729"/>
        <v>0.96243461721350454</v>
      </c>
      <c r="EH174" s="68"/>
      <c r="EI174" s="15">
        <f t="shared" si="730"/>
        <v>0.11903470715835142</v>
      </c>
      <c r="EK174" s="13">
        <v>136.16</v>
      </c>
      <c r="EL174" s="68">
        <f t="shared" si="731"/>
        <v>1.2116256597041518E-2</v>
      </c>
      <c r="EM174" s="68">
        <f t="shared" si="951"/>
        <v>1.0538898454380443E-2</v>
      </c>
      <c r="EN174" s="68">
        <f t="shared" si="732"/>
        <v>1.1096994112178491</v>
      </c>
      <c r="EO174" s="68"/>
      <c r="EP174" s="15">
        <f t="shared" si="733"/>
        <v>0.22336028751123091</v>
      </c>
      <c r="ER174" s="13">
        <v>41.76</v>
      </c>
      <c r="ES174" s="68">
        <f t="shared" si="734"/>
        <v>2.4003840614498662E-3</v>
      </c>
      <c r="ET174" s="68">
        <f t="shared" si="952"/>
        <v>8.2302591878879072E-4</v>
      </c>
      <c r="EU174" s="68">
        <f t="shared" si="735"/>
        <v>0.19621884846748788</v>
      </c>
      <c r="EV174" s="68"/>
      <c r="EW174" s="15">
        <f t="shared" si="736"/>
        <v>7.3797891488814535E-2</v>
      </c>
      <c r="EY174" s="13">
        <v>43.89</v>
      </c>
      <c r="EZ174" s="68">
        <f t="shared" si="737"/>
        <v>-9.105394946505611E-4</v>
      </c>
      <c r="FA174" s="68">
        <f t="shared" si="953"/>
        <v>-2.4878976373116368E-3</v>
      </c>
      <c r="FB174" s="68"/>
      <c r="FC174" s="68"/>
      <c r="FD174" s="15">
        <f t="shared" si="738"/>
        <v>0.78559804719283988</v>
      </c>
      <c r="FF174" s="13">
        <v>61.33</v>
      </c>
      <c r="FG174" s="68">
        <f t="shared" si="739"/>
        <v>7.2261455082936066E-3</v>
      </c>
      <c r="FH174" s="68">
        <f t="shared" si="954"/>
        <v>5.6487873656325309E-3</v>
      </c>
      <c r="FI174" s="68">
        <f t="shared" si="740"/>
        <v>3.8083953960731214E-2</v>
      </c>
      <c r="FJ174" s="68"/>
      <c r="FK174" s="15">
        <f t="shared" si="741"/>
        <v>7.9943652051417485E-2</v>
      </c>
      <c r="FM174" s="13">
        <v>199.9</v>
      </c>
      <c r="FN174" s="68">
        <f t="shared" si="742"/>
        <v>-2.5006251562882198E-4</v>
      </c>
      <c r="FO174" s="68">
        <f t="shared" si="955"/>
        <v>-1.8274206582898976E-3</v>
      </c>
      <c r="FP174" s="68">
        <f t="shared" si="743"/>
        <v>0.71912624699002414</v>
      </c>
      <c r="FQ174" s="68"/>
      <c r="FR174" s="15">
        <f t="shared" si="744"/>
        <v>0.1004073543983266</v>
      </c>
      <c r="FT174" s="13">
        <v>92.45</v>
      </c>
      <c r="FU174" s="68">
        <f t="shared" si="745"/>
        <v>-2.4816573154942162E-3</v>
      </c>
      <c r="FV174" s="68">
        <f t="shared" si="956"/>
        <v>-4.0590154581552915E-3</v>
      </c>
      <c r="FW174" s="68">
        <f t="shared" si="746"/>
        <v>5.0210155628762944E-2</v>
      </c>
      <c r="FX174" s="68"/>
      <c r="FY174" s="15">
        <f t="shared" si="747"/>
        <v>2.5171878465291592E-2</v>
      </c>
      <c r="GA174" s="13">
        <v>18.7</v>
      </c>
      <c r="GB174" s="68">
        <f t="shared" si="748"/>
        <v>5.917159763313579E-3</v>
      </c>
      <c r="GC174" s="68">
        <f t="shared" si="957"/>
        <v>4.3398016206525033E-3</v>
      </c>
      <c r="GD174" s="68"/>
      <c r="GE174" s="68"/>
      <c r="GF174" s="15">
        <f t="shared" si="749"/>
        <v>7.2862880091795729E-2</v>
      </c>
      <c r="GG174" s="18"/>
      <c r="GH174" s="13">
        <v>20.51</v>
      </c>
      <c r="GI174" s="68">
        <f t="shared" si="750"/>
        <v>-1.4605647517038746E-3</v>
      </c>
      <c r="GJ174" s="68">
        <f t="shared" si="958"/>
        <v>-3.0379228943649503E-3</v>
      </c>
      <c r="GK174" s="68">
        <f t="shared" si="751"/>
        <v>6.7117585848075062E-2</v>
      </c>
      <c r="GL174" s="68"/>
      <c r="GM174" s="15">
        <f t="shared" si="752"/>
        <v>8.518518518518535E-2</v>
      </c>
      <c r="GO174" s="13">
        <v>26.57</v>
      </c>
      <c r="GP174" s="68">
        <f t="shared" si="753"/>
        <v>-2.6276276276276382E-3</v>
      </c>
      <c r="GQ174" s="68">
        <f t="shared" si="959"/>
        <v>-4.2049857702887135E-3</v>
      </c>
      <c r="GR174" s="68"/>
      <c r="GS174" s="68"/>
      <c r="GT174" s="15">
        <f t="shared" si="754"/>
        <v>-2.4954128440366961E-2</v>
      </c>
      <c r="GV174" s="13">
        <v>16.48</v>
      </c>
      <c r="GW174" s="68">
        <f t="shared" si="755"/>
        <v>1.2150668286755512E-3</v>
      </c>
      <c r="GX174" s="68">
        <f t="shared" si="960"/>
        <v>-3.6229131398552426E-4</v>
      </c>
      <c r="GY174" s="68">
        <f t="shared" si="756"/>
        <v>0.39071729957805917</v>
      </c>
      <c r="GZ174" s="68"/>
      <c r="HA174" s="15">
        <f t="shared" si="757"/>
        <v>0.20116618075801745</v>
      </c>
      <c r="HD174" s="13">
        <v>345.98</v>
      </c>
      <c r="HE174" s="68">
        <f t="shared" si="758"/>
        <v>-1.0354691075514887E-2</v>
      </c>
      <c r="HF174" s="68">
        <f t="shared" si="961"/>
        <v>-1.1932049218175962E-2</v>
      </c>
      <c r="HG174" s="68">
        <f t="shared" si="759"/>
        <v>0.9435986742317849</v>
      </c>
      <c r="HH174" s="68"/>
      <c r="HI174" s="15">
        <f t="shared" si="760"/>
        <v>-0.14327456418383508</v>
      </c>
      <c r="HK174" s="13">
        <v>68.510000000000005</v>
      </c>
      <c r="HL174" s="68">
        <f t="shared" si="761"/>
        <v>8.6866902237927469E-3</v>
      </c>
      <c r="HM174" s="68">
        <f t="shared" si="962"/>
        <v>7.1093320811316712E-3</v>
      </c>
      <c r="HN174" s="68">
        <f t="shared" si="762"/>
        <v>26.625</v>
      </c>
      <c r="HO174" s="68"/>
      <c r="HP174" s="15">
        <f t="shared" si="763"/>
        <v>1.5970432145564826</v>
      </c>
      <c r="HR174" s="13">
        <v>113.38</v>
      </c>
      <c r="HS174" s="68">
        <f t="shared" si="764"/>
        <v>5.8552164655783943E-3</v>
      </c>
      <c r="HT174" s="68">
        <f t="shared" si="963"/>
        <v>4.2778583229173186E-3</v>
      </c>
      <c r="HU174" s="68">
        <f t="shared" si="765"/>
        <v>2.1148351648351644</v>
      </c>
      <c r="HV174" s="68"/>
      <c r="HW174" s="15">
        <f t="shared" si="766"/>
        <v>5.4011341452077741E-2</v>
      </c>
      <c r="HY174" s="26">
        <v>180.12</v>
      </c>
      <c r="HZ174" s="68">
        <f t="shared" si="767"/>
        <v>-8.1497797356827641E-3</v>
      </c>
      <c r="IA174" s="68">
        <f t="shared" si="964"/>
        <v>-9.7271378783438389E-3</v>
      </c>
      <c r="IB174" s="68">
        <f t="shared" si="768"/>
        <v>0.70084985835694047</v>
      </c>
      <c r="IC174" s="68"/>
      <c r="ID174" s="15">
        <f t="shared" si="769"/>
        <v>0.34127634224439657</v>
      </c>
      <c r="IF174" s="13">
        <v>308.64999999999998</v>
      </c>
      <c r="IG174" s="68">
        <f t="shared" si="770"/>
        <v>2.780552780552769E-2</v>
      </c>
      <c r="IH174" s="68">
        <f t="shared" si="965"/>
        <v>2.6228169662866615E-2</v>
      </c>
      <c r="II174" s="68">
        <f t="shared" si="771"/>
        <v>0.76371428571428557</v>
      </c>
      <c r="IJ174" s="68"/>
      <c r="IK174" s="15">
        <f t="shared" si="772"/>
        <v>0.33130607315389915</v>
      </c>
      <c r="IM174" s="13">
        <v>275.29000000000002</v>
      </c>
      <c r="IN174" s="68">
        <f t="shared" si="773"/>
        <v>-3.9438454302047005E-3</v>
      </c>
      <c r="IO174" s="68">
        <f t="shared" si="966"/>
        <v>-5.5212035728657762E-3</v>
      </c>
      <c r="IP174" s="68">
        <f t="shared" si="774"/>
        <v>4.3757078695567273</v>
      </c>
      <c r="IQ174" s="68"/>
      <c r="IR174" s="15">
        <f t="shared" si="775"/>
        <v>0.46813503279825092</v>
      </c>
      <c r="IT174" s="13">
        <v>78.61</v>
      </c>
      <c r="IU174" s="68">
        <f t="shared" si="776"/>
        <v>4.42348565356004E-2</v>
      </c>
      <c r="IV174" s="68">
        <f t="shared" si="967"/>
        <v>4.2657498392939322E-2</v>
      </c>
      <c r="IW174" s="68">
        <f t="shared" si="777"/>
        <v>3.3073972602739725</v>
      </c>
      <c r="IX174" s="68"/>
      <c r="IY174" s="15">
        <f t="shared" si="778"/>
        <v>0.52967503405331773</v>
      </c>
      <c r="JA174" s="13">
        <v>751.11</v>
      </c>
      <c r="JB174" s="68">
        <f t="shared" si="779"/>
        <v>4.990767748668707E-3</v>
      </c>
      <c r="JC174" s="68">
        <f t="shared" si="968"/>
        <v>3.4134096060076313E-3</v>
      </c>
      <c r="JD174" s="68">
        <f t="shared" si="780"/>
        <v>0.51923543689320395</v>
      </c>
      <c r="JE174" s="68"/>
      <c r="JF174" s="15">
        <f t="shared" si="781"/>
        <v>0.28283035302556747</v>
      </c>
      <c r="JH174" s="13">
        <v>509.64</v>
      </c>
      <c r="JI174" s="68">
        <f t="shared" si="782"/>
        <v>5.722855902435129E-3</v>
      </c>
      <c r="JJ174" s="68">
        <f t="shared" si="969"/>
        <v>4.1454977597740533E-3</v>
      </c>
      <c r="JK174" s="68">
        <f t="shared" si="783"/>
        <v>0.25314121320907812</v>
      </c>
      <c r="JL174" s="68"/>
      <c r="JM174" s="15">
        <f t="shared" si="784"/>
        <v>0.20911032028469748</v>
      </c>
      <c r="JO174" s="13">
        <v>27.91</v>
      </c>
      <c r="JP174" s="68">
        <f t="shared" si="785"/>
        <v>4.2195668409260603E-2</v>
      </c>
      <c r="JQ174" s="68">
        <f t="shared" si="970"/>
        <v>4.0618310266599525E-2</v>
      </c>
      <c r="JR174" s="68">
        <f t="shared" si="786"/>
        <v>-5.8208199763792857E-2</v>
      </c>
      <c r="JS174" s="68"/>
      <c r="JT174" s="15">
        <f t="shared" si="787"/>
        <v>1.7389597644749755</v>
      </c>
      <c r="JV174" s="13">
        <v>2.2000000000000002</v>
      </c>
      <c r="JW174" s="68">
        <f t="shared" si="788"/>
        <v>1.3824884792626843E-2</v>
      </c>
      <c r="JX174" s="68">
        <f t="shared" si="971"/>
        <v>1.2247526649965769E-2</v>
      </c>
      <c r="JY174" s="68">
        <f t="shared" si="789"/>
        <v>-0.13043478260869551</v>
      </c>
      <c r="JZ174" s="68"/>
      <c r="KA174" s="15">
        <f t="shared" si="790"/>
        <v>0.22222222222222229</v>
      </c>
      <c r="KC174" s="13">
        <v>22.98</v>
      </c>
      <c r="KD174" s="68">
        <f t="shared" si="791"/>
        <v>1.7264276228419681E-2</v>
      </c>
      <c r="KE174" s="68">
        <f t="shared" si="972"/>
        <v>1.5686918085758606E-2</v>
      </c>
      <c r="KF174" s="68">
        <f t="shared" si="792"/>
        <v>0.17967145790554415</v>
      </c>
      <c r="KG174" s="68"/>
      <c r="KH174" s="15">
        <f t="shared" si="793"/>
        <v>3.6068530207394082E-2</v>
      </c>
      <c r="KI174" s="18"/>
      <c r="KJ174" s="13">
        <v>131.82</v>
      </c>
      <c r="KK174" s="68">
        <f t="shared" si="794"/>
        <v>7.4065020777315971E-2</v>
      </c>
      <c r="KL174" s="68">
        <f t="shared" si="973"/>
        <v>7.2487662634654892E-2</v>
      </c>
      <c r="KM174" s="68">
        <f t="shared" si="795"/>
        <v>5.24739336492891</v>
      </c>
      <c r="KN174" s="68"/>
      <c r="KO174" s="15">
        <f t="shared" si="796"/>
        <v>0.96131528046421677</v>
      </c>
      <c r="KQ174" s="13">
        <v>1.9570000000000001</v>
      </c>
      <c r="KR174" s="68">
        <f t="shared" si="797"/>
        <v>7.2053525476068001E-3</v>
      </c>
      <c r="KS174" s="68">
        <f t="shared" si="974"/>
        <v>5.6279944049457244E-3</v>
      </c>
      <c r="KT174" s="68">
        <f t="shared" si="798"/>
        <v>-0.25305343511450384</v>
      </c>
      <c r="KU174" s="68"/>
      <c r="KV174" s="15">
        <f t="shared" si="799"/>
        <v>0.93762376237623768</v>
      </c>
      <c r="KW174" s="18"/>
      <c r="KX174" s="13">
        <v>49.34</v>
      </c>
      <c r="KY174" s="68">
        <f t="shared" si="800"/>
        <v>3.3731405824429218E-2</v>
      </c>
      <c r="KZ174" s="68">
        <f t="shared" si="975"/>
        <v>3.215404768176814E-2</v>
      </c>
      <c r="LA174" s="68">
        <f t="shared" si="801"/>
        <v>-0.31405533157236204</v>
      </c>
      <c r="LB174" s="68"/>
      <c r="LC174" s="15">
        <f t="shared" si="802"/>
        <v>1.0809784900885704</v>
      </c>
      <c r="LD174" s="18"/>
      <c r="LE174" s="13">
        <v>52.38</v>
      </c>
      <c r="LF174" s="68">
        <f t="shared" si="803"/>
        <v>2.0058422590068181E-2</v>
      </c>
      <c r="LG174" s="68">
        <f t="shared" si="976"/>
        <v>1.8481064447407106E-2</v>
      </c>
      <c r="LH174" s="68">
        <f t="shared" si="804"/>
        <v>0.46190343287747709</v>
      </c>
      <c r="LI174" s="68"/>
      <c r="LJ174" s="15">
        <f t="shared" si="805"/>
        <v>0.13597918022121022</v>
      </c>
      <c r="LL174" s="13">
        <v>139.18</v>
      </c>
      <c r="LM174" s="68">
        <f t="shared" si="806"/>
        <v>-2.1508459994263188E-3</v>
      </c>
      <c r="LN174" s="68">
        <f t="shared" si="977"/>
        <v>-3.7282041420873945E-3</v>
      </c>
      <c r="LO174" s="68">
        <f t="shared" si="807"/>
        <v>0.5906285714285715</v>
      </c>
      <c r="LP174" s="68"/>
      <c r="LQ174" s="15">
        <f t="shared" si="808"/>
        <v>0.77956783020074183</v>
      </c>
      <c r="LS174" s="13">
        <v>20.23</v>
      </c>
      <c r="LT174" s="68">
        <f t="shared" si="809"/>
        <v>9.8960910440373936E-4</v>
      </c>
      <c r="LU174" s="68">
        <f t="shared" si="978"/>
        <v>-5.8774903825733614E-4</v>
      </c>
      <c r="LV174" s="68"/>
      <c r="LW174" s="68"/>
      <c r="LX174" s="15">
        <f t="shared" si="810"/>
        <v>1.1870270270270271</v>
      </c>
      <c r="LZ174" s="13">
        <v>14.03</v>
      </c>
      <c r="MA174" s="68">
        <f t="shared" si="811"/>
        <v>-3.3080634045485904E-2</v>
      </c>
      <c r="MB174" s="68">
        <f t="shared" si="979"/>
        <v>-3.4657992188146983E-2</v>
      </c>
      <c r="MC174" s="68">
        <f t="shared" si="812"/>
        <v>-0.36943820224719104</v>
      </c>
      <c r="MD174" s="68"/>
      <c r="ME174" s="15">
        <f t="shared" si="813"/>
        <v>4.0801186943620095E-2</v>
      </c>
      <c r="MG174" s="13">
        <v>77.88</v>
      </c>
      <c r="MH174" s="68">
        <f t="shared" si="814"/>
        <v>6.3353358820316785E-2</v>
      </c>
      <c r="MI174" s="68">
        <f t="shared" si="980"/>
        <v>6.1776000677655707E-2</v>
      </c>
      <c r="MJ174" s="68">
        <f t="shared" si="815"/>
        <v>9.4959568733153628</v>
      </c>
      <c r="MK174" s="68"/>
      <c r="ML174" s="15">
        <f t="shared" si="816"/>
        <v>2.6683937823834194</v>
      </c>
      <c r="MN174" s="13">
        <v>165.79</v>
      </c>
      <c r="MO174" s="68">
        <f t="shared" si="817"/>
        <v>1.1473429951690684E-3</v>
      </c>
      <c r="MP174" s="68">
        <f t="shared" si="981"/>
        <v>-4.3001514749200706E-4</v>
      </c>
      <c r="MQ174" s="68">
        <f t="shared" si="818"/>
        <v>0.31683876092136604</v>
      </c>
      <c r="MR174" s="68"/>
      <c r="MS174" s="15">
        <f t="shared" si="819"/>
        <v>0.48837418080617639</v>
      </c>
      <c r="MU174" s="13">
        <v>18.47</v>
      </c>
      <c r="MV174" s="68">
        <f t="shared" si="820"/>
        <v>-7.5228371843095417E-3</v>
      </c>
      <c r="MW174" s="68">
        <f t="shared" si="982"/>
        <v>-9.1001953269706174E-3</v>
      </c>
      <c r="MX174" s="68">
        <f t="shared" si="821"/>
        <v>-0.11499760421657892</v>
      </c>
      <c r="MY174" s="68"/>
      <c r="MZ174" s="15">
        <f t="shared" si="822"/>
        <v>0.73102155576382366</v>
      </c>
      <c r="NB174" s="13">
        <v>276.02999999999997</v>
      </c>
      <c r="NC174" s="68">
        <f t="shared" si="823"/>
        <v>9.8042802268152544E-3</v>
      </c>
      <c r="ND174" s="68">
        <f t="shared" si="983"/>
        <v>8.2269220841541795E-3</v>
      </c>
      <c r="NE174" s="68">
        <f t="shared" si="824"/>
        <v>1.0375728943677565</v>
      </c>
      <c r="NF174" s="68"/>
      <c r="NG174" s="15">
        <f t="shared" si="825"/>
        <v>0.65495533305354026</v>
      </c>
      <c r="NI174" s="13">
        <v>8.09</v>
      </c>
      <c r="NJ174" s="68">
        <f t="shared" si="826"/>
        <v>7.4719800747198636E-3</v>
      </c>
      <c r="NK174" s="68">
        <f t="shared" si="984"/>
        <v>5.8946219320587879E-3</v>
      </c>
      <c r="NL174" s="68">
        <f t="shared" si="827"/>
        <v>-0.93576816196903534</v>
      </c>
      <c r="NM174" s="68"/>
      <c r="NN174" s="15">
        <f t="shared" si="828"/>
        <v>0.65102040816326512</v>
      </c>
      <c r="NP174" s="13">
        <v>633.69000000000005</v>
      </c>
      <c r="NQ174" s="68">
        <f t="shared" si="829"/>
        <v>1.8155818698886661E-2</v>
      </c>
      <c r="NR174" s="68">
        <f t="shared" si="985"/>
        <v>1.6578460556225586E-2</v>
      </c>
      <c r="NS174" s="68">
        <f t="shared" si="830"/>
        <v>3.8281142857142862</v>
      </c>
      <c r="NT174" s="68"/>
      <c r="NU174" s="15">
        <f t="shared" si="831"/>
        <v>0.92651932022010774</v>
      </c>
      <c r="NW174" s="13">
        <v>211.64</v>
      </c>
      <c r="NX174" s="68">
        <f t="shared" si="832"/>
        <v>2.0050125313283193E-2</v>
      </c>
      <c r="NY174" s="68">
        <f t="shared" si="986"/>
        <v>1.8472767170622118E-2</v>
      </c>
      <c r="NZ174" s="68">
        <f t="shared" si="833"/>
        <v>0.20414201183431951</v>
      </c>
      <c r="OA174" s="68"/>
      <c r="OB174" s="15">
        <f t="shared" si="834"/>
        <v>0.11801373481246684</v>
      </c>
      <c r="OD174" s="13">
        <v>2.95</v>
      </c>
      <c r="OE174" s="68">
        <f t="shared" si="835"/>
        <v>-3.3783783783783066E-3</v>
      </c>
      <c r="OF174" s="68">
        <f t="shared" si="987"/>
        <v>-4.9557365210393823E-3</v>
      </c>
      <c r="OG174" s="68">
        <f t="shared" si="836"/>
        <v>-0.98692781495103477</v>
      </c>
      <c r="OH174" s="68"/>
      <c r="OI174" s="15">
        <f t="shared" si="837"/>
        <v>1.0205479452054795</v>
      </c>
      <c r="OK174" s="13">
        <v>209.37</v>
      </c>
      <c r="OL174" s="68">
        <f t="shared" si="838"/>
        <v>5.5877754803570594E-2</v>
      </c>
      <c r="OM174" s="68">
        <f t="shared" si="988"/>
        <v>5.4300396660909515E-2</v>
      </c>
      <c r="ON174" s="68">
        <f t="shared" si="839"/>
        <v>3.9321554770318023</v>
      </c>
      <c r="OO174" s="68"/>
      <c r="OP174" s="15">
        <f t="shared" si="840"/>
        <v>2.1432217384777061</v>
      </c>
      <c r="OR174" s="13">
        <v>5.26</v>
      </c>
      <c r="OS174" s="68">
        <f t="shared" si="841"/>
        <v>-9.4161958568737894E-3</v>
      </c>
      <c r="OT174" s="68">
        <f t="shared" si="989"/>
        <v>-1.0993553999534864E-2</v>
      </c>
      <c r="OU174" s="68">
        <f t="shared" si="842"/>
        <v>-0.31688311688311693</v>
      </c>
      <c r="OV174" s="68"/>
      <c r="OW174" s="15">
        <f t="shared" si="843"/>
        <v>3.6964285714285707</v>
      </c>
      <c r="OY174" s="13">
        <v>160.66999999999999</v>
      </c>
      <c r="OZ174" s="68">
        <f t="shared" si="844"/>
        <v>5.192692692692593E-3</v>
      </c>
      <c r="PA174" s="68">
        <f t="shared" si="990"/>
        <v>3.6153345500315173E-3</v>
      </c>
      <c r="PB174" s="68">
        <f t="shared" si="998"/>
        <v>3.9436923076923072</v>
      </c>
      <c r="PC174" s="68"/>
      <c r="PD174" s="15">
        <f t="shared" si="845"/>
        <v>0.40261894369271051</v>
      </c>
      <c r="PE174" s="18"/>
      <c r="PF174" s="13">
        <v>276.81</v>
      </c>
      <c r="PG174" s="68">
        <f t="shared" si="846"/>
        <v>1.806619453678688E-4</v>
      </c>
      <c r="PH174" s="68">
        <f t="shared" si="991"/>
        <v>-1.3966961972932067E-3</v>
      </c>
      <c r="PI174" s="68">
        <f t="shared" si="847"/>
        <v>-0.20502584721424466</v>
      </c>
      <c r="PJ174" s="68"/>
      <c r="PK174" s="15">
        <f t="shared" si="848"/>
        <v>0.32362645244584715</v>
      </c>
      <c r="PM174" s="13"/>
      <c r="PN174" s="68">
        <f t="shared" si="849"/>
        <v>0</v>
      </c>
      <c r="PO174" s="68">
        <f t="shared" si="850"/>
        <v>-1.5773581426610755E-3</v>
      </c>
      <c r="PP174" s="68">
        <f t="shared" si="851"/>
        <v>0</v>
      </c>
      <c r="PQ174" s="68"/>
      <c r="PR174" s="15">
        <f t="shared" si="852"/>
        <v>0</v>
      </c>
      <c r="PT174" s="13">
        <v>11.71</v>
      </c>
      <c r="PU174" s="68">
        <f t="shared" si="853"/>
        <v>2.7192982456140394E-2</v>
      </c>
      <c r="PV174" s="68">
        <f t="shared" si="992"/>
        <v>2.5615624313479319E-2</v>
      </c>
      <c r="PW174" s="68">
        <f t="shared" si="854"/>
        <v>0.34288990825688076</v>
      </c>
      <c r="PX174" s="68"/>
      <c r="PY174" s="15">
        <f t="shared" si="855"/>
        <v>1.2826510721247566</v>
      </c>
      <c r="QA174" s="13">
        <v>272.95</v>
      </c>
      <c r="QB174" s="68">
        <f t="shared" si="856"/>
        <v>1.4193883996581553E-2</v>
      </c>
      <c r="QC174" s="68">
        <f t="shared" si="993"/>
        <v>1.2616525853920478E-2</v>
      </c>
      <c r="QD174" s="68">
        <f t="shared" si="857"/>
        <v>-0.19099558374581346</v>
      </c>
      <c r="QE174" s="68"/>
      <c r="QF174" s="15">
        <f t="shared" si="858"/>
        <v>0.42354229686033157</v>
      </c>
      <c r="QH174" s="13">
        <v>1.78</v>
      </c>
      <c r="QI174" s="68">
        <f t="shared" si="859"/>
        <v>-1.6574585635359129E-2</v>
      </c>
      <c r="QJ174" s="68">
        <f t="shared" si="994"/>
        <v>-1.8151943778020204E-2</v>
      </c>
      <c r="QK174" s="68">
        <f t="shared" si="860"/>
        <v>-0.29083665338645409</v>
      </c>
      <c r="QL174" s="68"/>
      <c r="QM174" s="15">
        <f t="shared" si="861"/>
        <v>0.3692307692307692</v>
      </c>
      <c r="QO174" s="13">
        <v>15.42</v>
      </c>
      <c r="QP174" s="68">
        <f t="shared" si="862"/>
        <v>-1.7208413001912018E-2</v>
      </c>
      <c r="QQ174" s="68">
        <f t="shared" si="995"/>
        <v>-1.8785771144573093E-2</v>
      </c>
      <c r="QR174" s="68">
        <f t="shared" si="863"/>
        <v>-0.98120383237036501</v>
      </c>
      <c r="QS174" s="68"/>
      <c r="QT174" s="15">
        <f t="shared" si="864"/>
        <v>0.34320557491289194</v>
      </c>
      <c r="QV174" s="13">
        <v>2.91</v>
      </c>
      <c r="QW174" s="68">
        <f t="shared" si="865"/>
        <v>3.1023784901759192E-3</v>
      </c>
      <c r="QX174" s="68">
        <f t="shared" si="996"/>
        <v>1.5250203475148437E-3</v>
      </c>
      <c r="QY174" s="68">
        <f t="shared" si="866"/>
        <v>-0.17563739376770529</v>
      </c>
      <c r="QZ174" s="68"/>
      <c r="RA174" s="15">
        <f t="shared" si="867"/>
        <v>0.1892112791172865</v>
      </c>
      <c r="RC174" s="13">
        <v>46.9</v>
      </c>
      <c r="RD174" s="68">
        <f t="shared" si="868"/>
        <v>5.3932584269662888E-2</v>
      </c>
      <c r="RE174" s="68">
        <f t="shared" si="997"/>
        <v>5.235522612700181E-2</v>
      </c>
      <c r="RF174" s="68">
        <f t="shared" si="869"/>
        <v>1.3177792179736431E-2</v>
      </c>
      <c r="RG174" s="68"/>
      <c r="RH174" s="15">
        <f t="shared" si="870"/>
        <v>0.89494949494949494</v>
      </c>
      <c r="RJ174" s="13">
        <v>238.27</v>
      </c>
      <c r="RK174" s="68">
        <f t="shared" si="871"/>
        <v>-4.2626102219063978E-3</v>
      </c>
      <c r="RL174" s="68">
        <f t="shared" si="872"/>
        <v>-5.8399683645674735E-3</v>
      </c>
      <c r="RM174" s="68">
        <f t="shared" si="873"/>
        <v>0.10525095092309118</v>
      </c>
      <c r="RN174" s="68"/>
      <c r="RO174" s="15">
        <f t="shared" si="874"/>
        <v>0.21121390809272067</v>
      </c>
      <c r="RQ174" s="13">
        <v>16.84</v>
      </c>
      <c r="RR174" s="68">
        <f t="shared" si="875"/>
        <v>4.773269689737368E-3</v>
      </c>
      <c r="RS174" s="68">
        <f t="shared" si="876"/>
        <v>3.1959115470762923E-3</v>
      </c>
      <c r="RT174" s="68">
        <f t="shared" si="877"/>
        <v>0.15027322404371579</v>
      </c>
      <c r="RU174" s="68"/>
      <c r="RV174" s="15">
        <f t="shared" si="878"/>
        <v>-0.19193857965451055</v>
      </c>
      <c r="RX174" s="26">
        <v>158.12</v>
      </c>
      <c r="RY174" s="68">
        <f t="shared" si="879"/>
        <v>8.9331291475242842E-3</v>
      </c>
      <c r="RZ174" s="68">
        <f t="shared" si="880"/>
        <v>7.3557710048632085E-3</v>
      </c>
      <c r="SA174" s="68">
        <f t="shared" si="881"/>
        <v>0.18833608898241397</v>
      </c>
      <c r="SB174" s="68"/>
      <c r="SC174" s="15">
        <f t="shared" si="882"/>
        <v>1.0907047467936006</v>
      </c>
      <c r="SE174" s="13">
        <v>16.579999999999998</v>
      </c>
      <c r="SF174" s="68">
        <f t="shared" si="883"/>
        <v>7.7322936972059622E-2</v>
      </c>
      <c r="SG174" s="68">
        <f t="shared" si="884"/>
        <v>7.5745578829398544E-2</v>
      </c>
      <c r="SH174" s="68">
        <f t="shared" si="885"/>
        <v>0.32639999999999986</v>
      </c>
      <c r="SI174" s="68"/>
      <c r="SJ174" s="15">
        <f t="shared" si="886"/>
        <v>8.6500655307994667E-2</v>
      </c>
      <c r="SL174" s="13">
        <v>2.09</v>
      </c>
      <c r="SM174" s="68">
        <f t="shared" si="887"/>
        <v>-4.1284403669724905E-2</v>
      </c>
      <c r="SN174" s="68">
        <f t="shared" si="888"/>
        <v>-4.2861761812385983E-2</v>
      </c>
      <c r="SO174" s="68">
        <f t="shared" si="889"/>
        <v>0.47183098591549294</v>
      </c>
      <c r="SP174" s="68"/>
      <c r="SQ174" s="15">
        <f t="shared" si="890"/>
        <v>1.0693069306930691</v>
      </c>
      <c r="SS174" s="13">
        <v>15.92</v>
      </c>
      <c r="ST174" s="68">
        <f t="shared" si="891"/>
        <v>4.5305318450426756E-2</v>
      </c>
      <c r="SU174" s="68">
        <f t="shared" si="892"/>
        <v>4.3727960307765677E-2</v>
      </c>
      <c r="SV174" s="68">
        <f t="shared" si="893"/>
        <v>-1.3630731102850102E-2</v>
      </c>
      <c r="SW174" s="68"/>
      <c r="SX174" s="15">
        <f t="shared" si="894"/>
        <v>0.89523809523809517</v>
      </c>
      <c r="SZ174" s="13">
        <v>73.5</v>
      </c>
      <c r="TA174" s="68">
        <f t="shared" si="895"/>
        <v>2.9411764705882269E-2</v>
      </c>
      <c r="TB174" s="68">
        <f t="shared" si="896"/>
        <v>2.7834406563221194E-2</v>
      </c>
      <c r="TC174" s="68">
        <f t="shared" si="897"/>
        <v>0.82065890512757012</v>
      </c>
      <c r="TD174" s="68"/>
      <c r="TE174" s="15">
        <f t="shared" si="898"/>
        <v>3.7115384615384617</v>
      </c>
      <c r="TG174" s="417">
        <v>0.25990000000000002</v>
      </c>
      <c r="TH174" s="68">
        <f t="shared" si="899"/>
        <v>6.038351693186457E-2</v>
      </c>
      <c r="TI174" s="68">
        <f t="shared" si="900"/>
        <v>5.8806158789203491E-2</v>
      </c>
      <c r="TJ174" s="68">
        <f t="shared" si="901"/>
        <v>0.18136363636363645</v>
      </c>
      <c r="TK174" s="68"/>
      <c r="TL174" s="15">
        <f t="shared" si="902"/>
        <v>0.53333333333333333</v>
      </c>
      <c r="TN174" s="13">
        <v>84.9</v>
      </c>
      <c r="TO174" s="68">
        <f t="shared" si="903"/>
        <v>4.2229315001227744E-2</v>
      </c>
      <c r="TP174" s="68">
        <f t="shared" si="904"/>
        <v>4.0651956858566665E-2</v>
      </c>
      <c r="TQ174" s="68">
        <f t="shared" si="905"/>
        <v>0.23749207436613162</v>
      </c>
      <c r="TR174" s="68"/>
      <c r="TS174" s="15">
        <f t="shared" si="906"/>
        <v>1.8537815126050423</v>
      </c>
      <c r="TU174" s="417">
        <v>3.54</v>
      </c>
      <c r="TV174" s="68">
        <f t="shared" si="907"/>
        <v>5.6818181818181872E-3</v>
      </c>
      <c r="TW174" s="68">
        <f t="shared" si="908"/>
        <v>4.1044600391571115E-3</v>
      </c>
      <c r="TX174" s="68">
        <f t="shared" si="909"/>
        <v>-0.19727891156462588</v>
      </c>
      <c r="TY174" s="68"/>
      <c r="TZ174" s="15">
        <f t="shared" si="910"/>
        <v>1.0701754385964912</v>
      </c>
      <c r="UB174" s="13"/>
      <c r="UC174" s="68">
        <f t="shared" si="911"/>
        <v>0</v>
      </c>
      <c r="UD174" s="68">
        <f t="shared" si="912"/>
        <v>-1.5773581426610755E-3</v>
      </c>
      <c r="UE174" s="68">
        <f t="shared" si="913"/>
        <v>0</v>
      </c>
      <c r="UF174" s="68"/>
      <c r="UG174" s="15">
        <f t="shared" si="914"/>
        <v>0</v>
      </c>
      <c r="UI174" s="417"/>
      <c r="UJ174" s="68">
        <f t="shared" si="915"/>
        <v>0</v>
      </c>
      <c r="UK174" s="68">
        <f t="shared" si="916"/>
        <v>-1.5773581426610755E-3</v>
      </c>
      <c r="UL174" s="68">
        <f t="shared" si="917"/>
        <v>0</v>
      </c>
      <c r="UM174" s="68"/>
      <c r="UN174" s="15">
        <f t="shared" si="918"/>
        <v>0</v>
      </c>
      <c r="UP174" s="417"/>
      <c r="UQ174" s="68">
        <f t="shared" si="919"/>
        <v>0</v>
      </c>
      <c r="UR174" s="68">
        <f t="shared" si="920"/>
        <v>-1.5773581426610755E-3</v>
      </c>
      <c r="US174" s="68">
        <f t="shared" si="921"/>
        <v>0</v>
      </c>
      <c r="UT174" s="68"/>
      <c r="UU174" s="15">
        <f t="shared" si="922"/>
        <v>0</v>
      </c>
      <c r="UW174" s="417"/>
      <c r="UX174" s="68">
        <f t="shared" si="923"/>
        <v>0</v>
      </c>
      <c r="UY174" s="68">
        <f t="shared" si="924"/>
        <v>-1.5773581426610755E-3</v>
      </c>
      <c r="UZ174" s="68">
        <f t="shared" si="925"/>
        <v>0</v>
      </c>
      <c r="VA174" s="68"/>
      <c r="VB174" s="15">
        <f t="shared" si="926"/>
        <v>0</v>
      </c>
      <c r="VD174" s="417"/>
      <c r="VE174" s="68">
        <f t="shared" si="927"/>
        <v>0</v>
      </c>
      <c r="VF174" s="68">
        <f t="shared" si="928"/>
        <v>-1.5773581426610755E-3</v>
      </c>
      <c r="VG174" s="68">
        <f t="shared" si="929"/>
        <v>0</v>
      </c>
      <c r="VH174" s="68"/>
      <c r="VI174" s="15">
        <f t="shared" si="930"/>
        <v>0</v>
      </c>
      <c r="VM174" s="21">
        <f t="shared" si="931"/>
        <v>1.5702478573568299E-2</v>
      </c>
      <c r="VN174" s="49"/>
      <c r="VO174" s="21">
        <f t="shared" si="932"/>
        <v>1.2998610559679855</v>
      </c>
      <c r="VP174" s="14"/>
      <c r="VQ174" s="21">
        <f t="shared" si="933"/>
        <v>0.7183087706488287</v>
      </c>
    </row>
    <row r="175" spans="1:589" ht="15.75" customHeight="1" x14ac:dyDescent="0.2">
      <c r="A175" s="127">
        <v>45898</v>
      </c>
      <c r="B175" s="4">
        <f t="shared" si="666"/>
        <v>45898</v>
      </c>
      <c r="C175" s="13">
        <v>45544.88</v>
      </c>
      <c r="D175" s="138">
        <f t="shared" si="667"/>
        <v>-92.020000000004075</v>
      </c>
      <c r="E175" s="68">
        <f t="shared" si="668"/>
        <v>-2.0163508038452231E-3</v>
      </c>
      <c r="F175" s="15">
        <f t="shared" si="669"/>
        <v>7.0530379919998443E-2</v>
      </c>
      <c r="G175" s="13">
        <v>6460.26</v>
      </c>
      <c r="H175" s="138">
        <f t="shared" si="670"/>
        <v>-41.599999999999454</v>
      </c>
      <c r="I175" s="68">
        <f t="shared" si="671"/>
        <v>-6.3981691392923654E-3</v>
      </c>
      <c r="J175" s="15">
        <f t="shared" si="672"/>
        <v>9.8379190802549657E-2</v>
      </c>
      <c r="K175" s="13">
        <v>21455.55</v>
      </c>
      <c r="L175" s="138">
        <f t="shared" si="673"/>
        <v>-250.4900000000016</v>
      </c>
      <c r="M175" s="68">
        <f t="shared" si="674"/>
        <v>-1.1540105887577909E-2</v>
      </c>
      <c r="N175" s="15">
        <f t="shared" si="675"/>
        <v>0.11106536811803133</v>
      </c>
      <c r="O175" s="13">
        <v>2366.42</v>
      </c>
      <c r="P175" s="138">
        <f t="shared" si="676"/>
        <v>-11.989999999999782</v>
      </c>
      <c r="Q175" s="68">
        <f t="shared" si="677"/>
        <v>-5.0411829751808067E-3</v>
      </c>
      <c r="R175" s="15">
        <f t="shared" si="678"/>
        <v>6.1098755246260461E-2</v>
      </c>
      <c r="S175" s="18">
        <f t="shared" si="679"/>
        <v>-4.1298915794863184E-3</v>
      </c>
      <c r="T175" s="121">
        <f t="shared" si="680"/>
        <v>273.26793645257754</v>
      </c>
      <c r="U175" s="121">
        <f t="shared" si="681"/>
        <v>273.26793645257754</v>
      </c>
      <c r="V175" s="134">
        <f t="shared" si="682"/>
        <v>-3.0134865146311533E-3</v>
      </c>
      <c r="W175" s="21">
        <f t="shared" si="934"/>
        <v>5.6232319297819189E-2</v>
      </c>
      <c r="X175" s="18">
        <f t="shared" si="683"/>
        <v>-6.2489522014740756E-3</v>
      </c>
      <c r="Y175" s="353">
        <f>106153.74-14914.07</f>
        <v>91239.670000000013</v>
      </c>
      <c r="Z175" s="15">
        <v>1.9999999999999999E-6</v>
      </c>
      <c r="AA175" s="21">
        <f t="shared" si="684"/>
        <v>3.0154865146311532E-3</v>
      </c>
      <c r="AC175" s="13">
        <v>250.1</v>
      </c>
      <c r="AD175" s="68">
        <f t="shared" si="685"/>
        <v>-1.6206435370938577E-2</v>
      </c>
      <c r="AE175" s="68">
        <f t="shared" si="935"/>
        <v>-1.3192948856307424E-2</v>
      </c>
      <c r="AF175" s="68">
        <f t="shared" si="686"/>
        <v>0.51787339928385012</v>
      </c>
      <c r="AG175" s="68"/>
      <c r="AH175" s="15">
        <f t="shared" si="687"/>
        <v>0.10093762380596033</v>
      </c>
      <c r="AJ175" s="13">
        <v>24.13</v>
      </c>
      <c r="AK175" s="68">
        <f t="shared" si="688"/>
        <v>-9.4417077175698045E-3</v>
      </c>
      <c r="AL175" s="68">
        <f t="shared" si="936"/>
        <v>-6.4282212029386516E-3</v>
      </c>
      <c r="AM175" s="68">
        <f t="shared" si="689"/>
        <v>0.29731182795698907</v>
      </c>
      <c r="AN175" s="68"/>
      <c r="AO175" s="15">
        <f t="shared" si="690"/>
        <v>0.14740846409890621</v>
      </c>
      <c r="AQ175" s="13">
        <v>23.54</v>
      </c>
      <c r="AR175" s="68">
        <f t="shared" si="691"/>
        <v>-1.2997903563941395E-2</v>
      </c>
      <c r="AS175" s="68">
        <f t="shared" si="937"/>
        <v>-9.9844170493102423E-3</v>
      </c>
      <c r="AT175" s="68">
        <f t="shared" si="692"/>
        <v>0.36305732484076431</v>
      </c>
      <c r="AU175" s="68"/>
      <c r="AV175" s="15">
        <f t="shared" si="693"/>
        <v>9.641360037261297E-2</v>
      </c>
      <c r="AX175" s="13">
        <v>224.76</v>
      </c>
      <c r="AY175" s="68">
        <f t="shared" si="694"/>
        <v>-6.3221185728812362E-3</v>
      </c>
      <c r="AZ175" s="68">
        <f t="shared" si="938"/>
        <v>-3.3086320582500829E-3</v>
      </c>
      <c r="BA175" s="68">
        <f t="shared" si="695"/>
        <v>0.6760626398210291</v>
      </c>
      <c r="BB175" s="68"/>
      <c r="BC175" s="15">
        <f t="shared" si="696"/>
        <v>0.10073950732161219</v>
      </c>
      <c r="BE175" s="13">
        <v>82.14</v>
      </c>
      <c r="BF175" s="68">
        <f t="shared" si="697"/>
        <v>0</v>
      </c>
      <c r="BG175" s="68">
        <f t="shared" si="939"/>
        <v>3.0134865146311533E-3</v>
      </c>
      <c r="BH175" s="68"/>
      <c r="BI175" s="68"/>
      <c r="BJ175" s="15">
        <f t="shared" si="698"/>
        <v>0.11497217320483234</v>
      </c>
      <c r="BL175" s="13">
        <v>76.56</v>
      </c>
      <c r="BM175" s="68">
        <f t="shared" si="699"/>
        <v>-1.0469174098487815E-2</v>
      </c>
      <c r="BN175" s="68">
        <f t="shared" si="940"/>
        <v>-7.4556875838566617E-3</v>
      </c>
      <c r="BO175" s="68">
        <f t="shared" si="700"/>
        <v>0.28932300437857861</v>
      </c>
      <c r="BP175" s="68"/>
      <c r="BQ175" s="15">
        <f t="shared" si="701"/>
        <v>0.15353322284164528</v>
      </c>
      <c r="BS175" s="13">
        <v>44.19</v>
      </c>
      <c r="BT175" s="68">
        <f t="shared" si="702"/>
        <v>-1.6907675194660847E-2</v>
      </c>
      <c r="BU175" s="68">
        <f t="shared" si="941"/>
        <v>-1.3894188680029694E-2</v>
      </c>
      <c r="BV175" s="68">
        <f t="shared" si="703"/>
        <v>0.1859903381642512</v>
      </c>
      <c r="BW175" s="68"/>
      <c r="BX175" s="15">
        <f t="shared" si="704"/>
        <v>0.15529411764705878</v>
      </c>
      <c r="BZ175" s="13"/>
      <c r="CA175" s="68">
        <f t="shared" si="705"/>
        <v>0</v>
      </c>
      <c r="CB175" s="68">
        <f t="shared" si="942"/>
        <v>0</v>
      </c>
      <c r="CC175" s="68">
        <f t="shared" si="706"/>
        <v>0</v>
      </c>
      <c r="CD175" s="68"/>
      <c r="CE175" s="15">
        <f t="shared" si="707"/>
        <v>0</v>
      </c>
      <c r="CG175" s="13">
        <v>30.39</v>
      </c>
      <c r="CH175" s="68">
        <f t="shared" si="708"/>
        <v>-9.7751710654936687E-3</v>
      </c>
      <c r="CI175" s="68">
        <f t="shared" si="943"/>
        <v>-6.7616845508625158E-3</v>
      </c>
      <c r="CJ175" s="68">
        <f t="shared" si="709"/>
        <v>5.2927555408534615E-3</v>
      </c>
      <c r="CK175" s="68"/>
      <c r="CL175" s="15">
        <f t="shared" si="710"/>
        <v>-0.11554132712456341</v>
      </c>
      <c r="CN175" s="13">
        <v>34.57</v>
      </c>
      <c r="CO175" s="68">
        <f t="shared" si="711"/>
        <v>-1.1155606407322671E-2</v>
      </c>
      <c r="CP175" s="68">
        <f t="shared" si="944"/>
        <v>-8.1421198926915177E-3</v>
      </c>
      <c r="CQ175" s="68">
        <f t="shared" si="712"/>
        <v>0.10306317804722401</v>
      </c>
      <c r="CR175" s="68"/>
      <c r="CS175" s="15">
        <f t="shared" si="713"/>
        <v>3.2865252464893975E-2</v>
      </c>
      <c r="CU175" s="13">
        <v>39.6</v>
      </c>
      <c r="CV175" s="68">
        <f t="shared" si="714"/>
        <v>-7.0210631895687341E-3</v>
      </c>
      <c r="CW175" s="68">
        <f t="shared" si="945"/>
        <v>-4.0075766749375803E-3</v>
      </c>
      <c r="CX175" s="68">
        <f t="shared" si="715"/>
        <v>0.23172628304821161</v>
      </c>
      <c r="CY175" s="68"/>
      <c r="CZ175" s="15">
        <f t="shared" si="716"/>
        <v>6.2231759656652369E-2</v>
      </c>
      <c r="DB175" s="13">
        <v>21.58</v>
      </c>
      <c r="DC175" s="68">
        <f t="shared" si="717"/>
        <v>-1.8501387604071553E-3</v>
      </c>
      <c r="DD175" s="68">
        <f t="shared" si="946"/>
        <v>1.163347754223998E-3</v>
      </c>
      <c r="DE175" s="68">
        <f t="shared" si="718"/>
        <v>-1.3260173754001037E-2</v>
      </c>
      <c r="DF175" s="68"/>
      <c r="DG175" s="15">
        <f t="shared" si="719"/>
        <v>5.9921414538310361E-2</v>
      </c>
      <c r="DI175" s="13">
        <v>50</v>
      </c>
      <c r="DJ175" s="68">
        <f t="shared" si="720"/>
        <v>-9.3124628492173341E-3</v>
      </c>
      <c r="DK175" s="68">
        <f t="shared" si="947"/>
        <v>-6.2989763345861812E-3</v>
      </c>
      <c r="DL175" s="68">
        <f t="shared" si="721"/>
        <v>0.13250283125707818</v>
      </c>
      <c r="DM175" s="68"/>
      <c r="DN175" s="15">
        <f t="shared" si="722"/>
        <v>0.18595825426944981</v>
      </c>
      <c r="DP175" s="13">
        <v>44.11</v>
      </c>
      <c r="DQ175" s="68">
        <f t="shared" si="723"/>
        <v>-5.1871898962562914E-3</v>
      </c>
      <c r="DR175" s="68">
        <f t="shared" si="948"/>
        <v>-2.1737033816251381E-3</v>
      </c>
      <c r="DS175" s="68"/>
      <c r="DT175" s="68"/>
      <c r="DU175" s="15">
        <f t="shared" si="724"/>
        <v>0.1583508403361345</v>
      </c>
      <c r="DV175" s="18"/>
      <c r="DW175" s="13">
        <v>37.32</v>
      </c>
      <c r="DX175" s="68">
        <f t="shared" si="725"/>
        <v>-3.7896365042536705E-2</v>
      </c>
      <c r="DY175" s="68">
        <f t="shared" si="949"/>
        <v>-3.4882878527905552E-2</v>
      </c>
      <c r="DZ175" s="68">
        <f t="shared" si="726"/>
        <v>0.99146211312700128</v>
      </c>
      <c r="EA175" s="68"/>
      <c r="EB175" s="15">
        <f t="shared" si="727"/>
        <v>0.11502838362712882</v>
      </c>
      <c r="ED175" s="13">
        <v>40.340000000000003</v>
      </c>
      <c r="EE175" s="68">
        <f t="shared" si="728"/>
        <v>-2.2534528713351095E-2</v>
      </c>
      <c r="EF175" s="68">
        <f t="shared" si="950"/>
        <v>-1.9521042198719942E-2</v>
      </c>
      <c r="EG175" s="68">
        <f t="shared" si="729"/>
        <v>0.91821207798383264</v>
      </c>
      <c r="EH175" s="68"/>
      <c r="EI175" s="15">
        <f t="shared" si="730"/>
        <v>9.381778741865511E-2</v>
      </c>
      <c r="EK175" s="13">
        <v>135.16999999999999</v>
      </c>
      <c r="EL175" s="68">
        <f t="shared" si="731"/>
        <v>-7.2708578143361423E-3</v>
      </c>
      <c r="EM175" s="68">
        <f t="shared" si="951"/>
        <v>-4.2573712997049894E-3</v>
      </c>
      <c r="EN175" s="68">
        <f t="shared" si="732"/>
        <v>1.0943600867678955</v>
      </c>
      <c r="EO175" s="68"/>
      <c r="EP175" s="15">
        <f t="shared" si="733"/>
        <v>0.21446540880503137</v>
      </c>
      <c r="ER175" s="13">
        <v>41.71</v>
      </c>
      <c r="ES175" s="68">
        <f t="shared" si="734"/>
        <v>-1.1973180076627673E-3</v>
      </c>
      <c r="ET175" s="68">
        <f t="shared" si="952"/>
        <v>1.8161685069683861E-3</v>
      </c>
      <c r="EU175" s="68">
        <f t="shared" si="735"/>
        <v>0.19478659409911214</v>
      </c>
      <c r="EV175" s="68"/>
      <c r="EW175" s="15">
        <f t="shared" si="736"/>
        <v>7.2512213936744674E-2</v>
      </c>
      <c r="EY175" s="13">
        <v>45.12</v>
      </c>
      <c r="EZ175" s="68">
        <f t="shared" si="737"/>
        <v>2.802460697197532E-2</v>
      </c>
      <c r="FA175" s="68">
        <f t="shared" si="953"/>
        <v>3.1038093486606473E-2</v>
      </c>
      <c r="FB175" s="68"/>
      <c r="FC175" s="68"/>
      <c r="FD175" s="15">
        <f t="shared" si="738"/>
        <v>0.83563873067534589</v>
      </c>
      <c r="FF175" s="13">
        <v>61.43</v>
      </c>
      <c r="FG175" s="68">
        <f t="shared" si="739"/>
        <v>1.6305233980107847E-3</v>
      </c>
      <c r="FH175" s="68">
        <f t="shared" si="954"/>
        <v>4.6440099126419379E-3</v>
      </c>
      <c r="FI175" s="68">
        <f t="shared" si="740"/>
        <v>3.9776574136763734E-2</v>
      </c>
      <c r="FJ175" s="68"/>
      <c r="FK175" s="15">
        <f t="shared" si="741"/>
        <v>8.1704525444620549E-2</v>
      </c>
      <c r="FM175" s="13">
        <v>199.15</v>
      </c>
      <c r="FN175" s="68">
        <f t="shared" si="742"/>
        <v>-3.7518759379689846E-3</v>
      </c>
      <c r="FO175" s="68">
        <f t="shared" si="955"/>
        <v>-7.3838942333783126E-4</v>
      </c>
      <c r="FP175" s="68">
        <f t="shared" si="743"/>
        <v>0.71267629858961135</v>
      </c>
      <c r="FQ175" s="68"/>
      <c r="FR175" s="15">
        <f t="shared" si="744"/>
        <v>9.62787625233954E-2</v>
      </c>
      <c r="FT175" s="13">
        <v>92.73</v>
      </c>
      <c r="FU175" s="68">
        <f t="shared" si="745"/>
        <v>3.0286641427798933E-3</v>
      </c>
      <c r="FV175" s="68">
        <f t="shared" si="956"/>
        <v>6.0421506574110471E-3</v>
      </c>
      <c r="FW175" s="68">
        <f t="shared" si="746"/>
        <v>5.3390889469499068E-2</v>
      </c>
      <c r="FX175" s="68"/>
      <c r="FY175" s="15">
        <f t="shared" si="747"/>
        <v>2.8276779773785728E-2</v>
      </c>
      <c r="GA175" s="13">
        <v>18.64</v>
      </c>
      <c r="GB175" s="68">
        <f t="shared" si="748"/>
        <v>-3.2085561497325519E-3</v>
      </c>
      <c r="GC175" s="68">
        <f t="shared" si="957"/>
        <v>-1.9506963510139853E-4</v>
      </c>
      <c r="GD175" s="68"/>
      <c r="GE175" s="68"/>
      <c r="GF175" s="15">
        <f t="shared" si="749"/>
        <v>6.9420539300057427E-2</v>
      </c>
      <c r="GG175" s="18"/>
      <c r="GH175" s="13">
        <v>20.49</v>
      </c>
      <c r="GI175" s="68">
        <f t="shared" si="750"/>
        <v>-9.7513408093628112E-4</v>
      </c>
      <c r="GJ175" s="68">
        <f t="shared" si="958"/>
        <v>2.0383524336948723E-3</v>
      </c>
      <c r="GK175" s="68">
        <f t="shared" si="751"/>
        <v>6.6077003121748162E-2</v>
      </c>
      <c r="GL175" s="68"/>
      <c r="GM175" s="15">
        <f t="shared" si="752"/>
        <v>8.412698412698412E-2</v>
      </c>
      <c r="GO175" s="13">
        <v>26.6</v>
      </c>
      <c r="GP175" s="68">
        <f t="shared" si="753"/>
        <v>1.1290929619872463E-3</v>
      </c>
      <c r="GQ175" s="68">
        <f t="shared" si="959"/>
        <v>4.1425794766183997E-3</v>
      </c>
      <c r="GR175" s="68"/>
      <c r="GS175" s="68"/>
      <c r="GT175" s="15">
        <f t="shared" si="754"/>
        <v>-2.3853211009174261E-2</v>
      </c>
      <c r="GV175" s="13">
        <v>16.29</v>
      </c>
      <c r="GW175" s="68">
        <f t="shared" si="755"/>
        <v>-1.1529126213592311E-2</v>
      </c>
      <c r="GX175" s="68">
        <f t="shared" si="960"/>
        <v>-8.5156396989611582E-3</v>
      </c>
      <c r="GY175" s="68">
        <f t="shared" si="756"/>
        <v>0.37468354430379741</v>
      </c>
      <c r="GZ175" s="68"/>
      <c r="HA175" s="15">
        <f t="shared" si="757"/>
        <v>0.18731778425655965</v>
      </c>
      <c r="HD175" s="26">
        <v>333.86</v>
      </c>
      <c r="HE175" s="68">
        <f t="shared" si="758"/>
        <v>-3.5030926643158572E-2</v>
      </c>
      <c r="HF175" s="68">
        <f t="shared" si="961"/>
        <v>-3.2017440128527419E-2</v>
      </c>
      <c r="HG175" s="68">
        <f t="shared" si="759"/>
        <v>0.875512611651031</v>
      </c>
      <c r="HH175" s="68"/>
      <c r="HI175" s="15">
        <f t="shared" si="760"/>
        <v>-0.17328645007923921</v>
      </c>
      <c r="HK175" s="13">
        <v>65.84</v>
      </c>
      <c r="HL175" s="68">
        <f t="shared" si="761"/>
        <v>-3.8972412786454552E-2</v>
      </c>
      <c r="HM175" s="68">
        <f t="shared" si="962"/>
        <v>-3.5958926271823399E-2</v>
      </c>
      <c r="HN175" s="68">
        <f t="shared" si="762"/>
        <v>25.548387096774196</v>
      </c>
      <c r="HO175" s="68"/>
      <c r="HP175" s="15">
        <f t="shared" si="763"/>
        <v>1.4958301743745266</v>
      </c>
      <c r="HR175" s="13">
        <v>114.36</v>
      </c>
      <c r="HS175" s="68">
        <f t="shared" si="764"/>
        <v>8.6434997354031054E-3</v>
      </c>
      <c r="HT175" s="68">
        <f t="shared" si="963"/>
        <v>1.1656986250034258E-2</v>
      </c>
      <c r="HU175" s="68">
        <f t="shared" si="765"/>
        <v>2.1417582417582421</v>
      </c>
      <c r="HV175" s="68"/>
      <c r="HW175" s="15">
        <f t="shared" si="766"/>
        <v>6.3121688203030643E-2</v>
      </c>
      <c r="HY175" s="13">
        <v>174.11</v>
      </c>
      <c r="HZ175" s="68">
        <f t="shared" si="767"/>
        <v>-3.3366644459249341E-2</v>
      </c>
      <c r="IA175" s="68">
        <f t="shared" si="964"/>
        <v>-3.0353157944618188E-2</v>
      </c>
      <c r="IB175" s="68">
        <f t="shared" si="768"/>
        <v>0.64409820585457989</v>
      </c>
      <c r="IC175" s="68"/>
      <c r="ID175" s="15">
        <f t="shared" si="769"/>
        <v>0.29652245141112538</v>
      </c>
      <c r="IF175" s="13">
        <v>297.39</v>
      </c>
      <c r="IG175" s="68">
        <f t="shared" si="770"/>
        <v>-3.6481451482261437E-2</v>
      </c>
      <c r="IH175" s="68">
        <f t="shared" si="965"/>
        <v>-3.3467964967630284E-2</v>
      </c>
      <c r="II175" s="68">
        <f t="shared" si="771"/>
        <v>0.69937142857142853</v>
      </c>
      <c r="IJ175" s="68"/>
      <c r="IK175" s="15">
        <f t="shared" si="772"/>
        <v>0.28273809523809518</v>
      </c>
      <c r="IM175" s="13">
        <v>270.79000000000002</v>
      </c>
      <c r="IN175" s="68">
        <f t="shared" si="773"/>
        <v>-1.6346398343564966E-2</v>
      </c>
      <c r="IO175" s="68">
        <f t="shared" si="966"/>
        <v>-1.3332911828933813E-2</v>
      </c>
      <c r="IP175" s="68">
        <f t="shared" si="774"/>
        <v>4.2878344073423165</v>
      </c>
      <c r="IQ175" s="68"/>
      <c r="IR175" s="15">
        <f t="shared" si="775"/>
        <v>0.44413631272998794</v>
      </c>
      <c r="IT175" s="13">
        <v>77.39</v>
      </c>
      <c r="IU175" s="68">
        <f t="shared" si="776"/>
        <v>-1.5519653988042219E-2</v>
      </c>
      <c r="IV175" s="68">
        <f t="shared" si="967"/>
        <v>-1.2506167473411066E-2</v>
      </c>
      <c r="IW175" s="68">
        <f t="shared" si="777"/>
        <v>3.2405479452054795</v>
      </c>
      <c r="IX175" s="68"/>
      <c r="IY175" s="15">
        <f t="shared" si="778"/>
        <v>0.5059350068106635</v>
      </c>
      <c r="JA175" s="13">
        <v>738.7</v>
      </c>
      <c r="JB175" s="68">
        <f t="shared" si="779"/>
        <v>-1.6522213790257045E-2</v>
      </c>
      <c r="JC175" s="68">
        <f t="shared" si="968"/>
        <v>-1.3508727275625892E-2</v>
      </c>
      <c r="JD175" s="68">
        <f t="shared" si="780"/>
        <v>0.4941343042071199</v>
      </c>
      <c r="JE175" s="68"/>
      <c r="JF175" s="15">
        <f t="shared" si="781"/>
        <v>0.26163515567624818</v>
      </c>
      <c r="JH175" s="13">
        <v>506.69</v>
      </c>
      <c r="JI175" s="68">
        <f t="shared" si="782"/>
        <v>-5.7883996546581676E-3</v>
      </c>
      <c r="JJ175" s="68">
        <f t="shared" si="969"/>
        <v>-2.7749131400270142E-3</v>
      </c>
      <c r="JK175" s="68">
        <f t="shared" si="783"/>
        <v>0.2458875310433008</v>
      </c>
      <c r="JL175" s="68"/>
      <c r="JM175" s="15">
        <f t="shared" si="784"/>
        <v>0.20211150652431792</v>
      </c>
      <c r="JO175" s="13">
        <v>28.14</v>
      </c>
      <c r="JP175" s="68">
        <f t="shared" si="785"/>
        <v>8.2407739161590981E-3</v>
      </c>
      <c r="JQ175" s="68">
        <f t="shared" si="970"/>
        <v>1.1254260430790251E-2</v>
      </c>
      <c r="JR175" s="68">
        <f t="shared" si="786"/>
        <v>-5.04471064619538E-2</v>
      </c>
      <c r="JS175" s="68"/>
      <c r="JT175" s="15">
        <f t="shared" si="787"/>
        <v>1.7615309126594705</v>
      </c>
      <c r="JV175" s="13">
        <v>2.3199999999999998</v>
      </c>
      <c r="JW175" s="68">
        <f t="shared" si="788"/>
        <v>5.454545454545439E-2</v>
      </c>
      <c r="JX175" s="68">
        <f t="shared" si="971"/>
        <v>5.7558941060085543E-2</v>
      </c>
      <c r="JY175" s="68">
        <f t="shared" si="789"/>
        <v>-8.3003952569169953E-2</v>
      </c>
      <c r="JZ175" s="68"/>
      <c r="KA175" s="15">
        <f t="shared" si="790"/>
        <v>0.28888888888888875</v>
      </c>
      <c r="KC175" s="13">
        <v>23.22</v>
      </c>
      <c r="KD175" s="68">
        <f t="shared" si="791"/>
        <v>1.0443864229764946E-2</v>
      </c>
      <c r="KE175" s="68">
        <f t="shared" si="972"/>
        <v>1.3457350744396098E-2</v>
      </c>
      <c r="KF175" s="68">
        <f t="shared" si="792"/>
        <v>0.19199178644763851</v>
      </c>
      <c r="KG175" s="68"/>
      <c r="KH175" s="15">
        <f t="shared" si="793"/>
        <v>4.6889089269612223E-2</v>
      </c>
      <c r="KI175" s="18"/>
      <c r="KJ175" s="13">
        <v>123.06</v>
      </c>
      <c r="KK175" s="68">
        <f t="shared" si="794"/>
        <v>-6.6454255803368167E-2</v>
      </c>
      <c r="KL175" s="68">
        <f t="shared" si="973"/>
        <v>-6.3440769288737014E-2</v>
      </c>
      <c r="KM175" s="68">
        <f t="shared" si="795"/>
        <v>4.8322274881516591</v>
      </c>
      <c r="KN175" s="68"/>
      <c r="KO175" s="15">
        <f t="shared" si="796"/>
        <v>0.83097753310519284</v>
      </c>
      <c r="KQ175" s="13">
        <v>1.96</v>
      </c>
      <c r="KR175" s="68">
        <f t="shared" si="797"/>
        <v>1.5329586101174714E-3</v>
      </c>
      <c r="KS175" s="68">
        <f t="shared" si="974"/>
        <v>4.5464451247486243E-3</v>
      </c>
      <c r="KT175" s="68">
        <f t="shared" si="798"/>
        <v>-0.25190839694656492</v>
      </c>
      <c r="KU175" s="68"/>
      <c r="KV175" s="15">
        <f t="shared" si="799"/>
        <v>0.94059405940594054</v>
      </c>
      <c r="KW175" s="18"/>
      <c r="KX175" s="13">
        <v>47.43</v>
      </c>
      <c r="KY175" s="68">
        <f t="shared" si="800"/>
        <v>-3.8710985002026826E-2</v>
      </c>
      <c r="KZ175" s="68">
        <f t="shared" si="975"/>
        <v>-3.5697498487395674E-2</v>
      </c>
      <c r="LA175" s="68">
        <f t="shared" si="801"/>
        <v>-0.3406089253440846</v>
      </c>
      <c r="LB175" s="68"/>
      <c r="LC175" s="15">
        <f t="shared" si="802"/>
        <v>1.0004217629692111</v>
      </c>
      <c r="LD175" s="18"/>
      <c r="LE175" s="13">
        <v>51.84</v>
      </c>
      <c r="LF175" s="68">
        <f t="shared" si="803"/>
        <v>-1.0309278350515446E-2</v>
      </c>
      <c r="LG175" s="68">
        <f t="shared" si="976"/>
        <v>-7.2957918358842935E-3</v>
      </c>
      <c r="LH175" s="68">
        <f t="shared" si="804"/>
        <v>0.44683226346636912</v>
      </c>
      <c r="LI175" s="68"/>
      <c r="LJ175" s="15">
        <f t="shared" si="805"/>
        <v>0.12426805465191941</v>
      </c>
      <c r="LL175" s="13">
        <v>144.16999999999999</v>
      </c>
      <c r="LM175" s="68">
        <f t="shared" si="806"/>
        <v>3.5852852421324764E-2</v>
      </c>
      <c r="LN175" s="68">
        <f t="shared" si="977"/>
        <v>3.8866338935955917E-2</v>
      </c>
      <c r="LO175" s="68">
        <f t="shared" si="807"/>
        <v>0.64765714285714271</v>
      </c>
      <c r="LP175" s="68"/>
      <c r="LQ175" s="15">
        <f t="shared" si="808"/>
        <v>0.84337041299066617</v>
      </c>
      <c r="LS175" s="13">
        <v>20.9</v>
      </c>
      <c r="LT175" s="68">
        <f t="shared" si="809"/>
        <v>3.3119130004943063E-2</v>
      </c>
      <c r="LU175" s="68">
        <f t="shared" si="978"/>
        <v>3.6132616519574216E-2</v>
      </c>
      <c r="LV175" s="68"/>
      <c r="LW175" s="68"/>
      <c r="LX175" s="15">
        <f t="shared" si="810"/>
        <v>1.2594594594594593</v>
      </c>
      <c r="LZ175" s="13">
        <v>14.34</v>
      </c>
      <c r="MA175" s="68">
        <f t="shared" si="811"/>
        <v>2.2095509622238097E-2</v>
      </c>
      <c r="MB175" s="68">
        <f t="shared" si="979"/>
        <v>2.510899613686925E-2</v>
      </c>
      <c r="MC175" s="68">
        <f t="shared" si="812"/>
        <v>-0.35550561797752811</v>
      </c>
      <c r="MD175" s="68"/>
      <c r="ME175" s="15">
        <f t="shared" si="813"/>
        <v>6.3798219584569688E-2</v>
      </c>
      <c r="MG175" s="13">
        <v>73.64</v>
      </c>
      <c r="MH175" s="68">
        <f t="shared" si="814"/>
        <v>-5.4442732408834044E-2</v>
      </c>
      <c r="MI175" s="68">
        <f t="shared" si="980"/>
        <v>-5.1429245894202891E-2</v>
      </c>
      <c r="MJ175" s="68">
        <f t="shared" si="815"/>
        <v>8.9245283018867916</v>
      </c>
      <c r="MK175" s="68"/>
      <c r="ML175" s="15">
        <f t="shared" si="816"/>
        <v>2.4686764013188882</v>
      </c>
      <c r="MN175" s="13">
        <v>162.04</v>
      </c>
      <c r="MO175" s="68">
        <f t="shared" si="817"/>
        <v>-2.2618975812775197E-2</v>
      </c>
      <c r="MP175" s="68">
        <f t="shared" si="981"/>
        <v>-1.9605489298144044E-2</v>
      </c>
      <c r="MQ175" s="68">
        <f t="shared" si="818"/>
        <v>0.28705321683876078</v>
      </c>
      <c r="MR175" s="68"/>
      <c r="MS175" s="15">
        <f t="shared" si="819"/>
        <v>0.45470868121016239</v>
      </c>
      <c r="MU175" s="13">
        <v>18.87</v>
      </c>
      <c r="MV175" s="68">
        <f t="shared" si="820"/>
        <v>2.1656740660530707E-2</v>
      </c>
      <c r="MW175" s="68">
        <f t="shared" si="982"/>
        <v>2.467022717516186E-2</v>
      </c>
      <c r="MX175" s="68">
        <f t="shared" si="821"/>
        <v>-9.5831336847149007E-2</v>
      </c>
      <c r="MY175" s="68"/>
      <c r="MZ175" s="15">
        <f t="shared" si="822"/>
        <v>0.76850984067478922</v>
      </c>
      <c r="NB175" s="13">
        <v>275.2</v>
      </c>
      <c r="NC175" s="68">
        <f t="shared" si="823"/>
        <v>-3.0069195377313489E-3</v>
      </c>
      <c r="ND175" s="68">
        <f t="shared" si="983"/>
        <v>6.56697689980449E-6</v>
      </c>
      <c r="NE175" s="68">
        <f t="shared" si="824"/>
        <v>1.0314460766221303</v>
      </c>
      <c r="NF175" s="68"/>
      <c r="NG175" s="15">
        <f t="shared" si="825"/>
        <v>0.6499790155285089</v>
      </c>
      <c r="NI175" s="13">
        <v>8.51</v>
      </c>
      <c r="NJ175" s="68">
        <f t="shared" si="826"/>
        <v>5.1915945611866493E-2</v>
      </c>
      <c r="NK175" s="68">
        <f t="shared" si="984"/>
        <v>5.4929432126497646E-2</v>
      </c>
      <c r="NL175" s="68">
        <f t="shared" si="827"/>
        <v>-0.9324335053592695</v>
      </c>
      <c r="NM175" s="68"/>
      <c r="NN175" s="15">
        <f t="shared" si="828"/>
        <v>0.73673469387755086</v>
      </c>
      <c r="NP175" s="13">
        <v>612.97</v>
      </c>
      <c r="NQ175" s="68">
        <f t="shared" si="829"/>
        <v>-3.2697375688428135E-2</v>
      </c>
      <c r="NR175" s="68">
        <f t="shared" si="985"/>
        <v>-2.9683889173796982E-2</v>
      </c>
      <c r="NS175" s="68">
        <f t="shared" si="830"/>
        <v>3.6702476190476192</v>
      </c>
      <c r="NT175" s="68"/>
      <c r="NU175" s="15">
        <f t="shared" si="831"/>
        <v>0.86352719423585567</v>
      </c>
      <c r="NW175" s="13">
        <v>212.91</v>
      </c>
      <c r="NX175" s="68">
        <f t="shared" si="832"/>
        <v>6.0007560007560492E-3</v>
      </c>
      <c r="NY175" s="68">
        <f t="shared" si="986"/>
        <v>9.0142425153872021E-3</v>
      </c>
      <c r="NZ175" s="68">
        <f t="shared" si="833"/>
        <v>0.21136777423759676</v>
      </c>
      <c r="OA175" s="68"/>
      <c r="OB175" s="15">
        <f t="shared" si="834"/>
        <v>0.12472266244057044</v>
      </c>
      <c r="OD175" s="13">
        <v>2.94</v>
      </c>
      <c r="OE175" s="68">
        <f t="shared" si="835"/>
        <v>-3.3898305084746542E-3</v>
      </c>
      <c r="OF175" s="68">
        <f t="shared" si="987"/>
        <v>-3.7634399384350089E-4</v>
      </c>
      <c r="OG175" s="68">
        <f t="shared" si="836"/>
        <v>-0.98697212744272611</v>
      </c>
      <c r="OH175" s="68"/>
      <c r="OI175" s="15">
        <f t="shared" si="837"/>
        <v>1.0136986301369864</v>
      </c>
      <c r="OK175" s="13">
        <v>201.73</v>
      </c>
      <c r="OL175" s="68">
        <f t="shared" si="838"/>
        <v>-3.6490423651908174E-2</v>
      </c>
      <c r="OM175" s="68">
        <f t="shared" si="988"/>
        <v>-3.3476937137277021E-2</v>
      </c>
      <c r="ON175" s="68">
        <f t="shared" si="839"/>
        <v>3.752179034157832</v>
      </c>
      <c r="OO175" s="68"/>
      <c r="OP175" s="15">
        <f t="shared" si="840"/>
        <v>2.0285242456087675</v>
      </c>
      <c r="OR175" s="13">
        <v>5.36</v>
      </c>
      <c r="OS175" s="68">
        <f t="shared" si="841"/>
        <v>1.9011406844106567E-2</v>
      </c>
      <c r="OT175" s="68">
        <f t="shared" si="989"/>
        <v>2.202489335873772E-2</v>
      </c>
      <c r="OU175" s="68">
        <f t="shared" si="842"/>
        <v>-0.30389610389610389</v>
      </c>
      <c r="OV175" s="68"/>
      <c r="OW175" s="15">
        <f t="shared" si="843"/>
        <v>3.7857142857142856</v>
      </c>
      <c r="OY175" s="13">
        <v>158.6</v>
      </c>
      <c r="OZ175" s="68">
        <f t="shared" si="844"/>
        <v>-1.2883550133814609E-2</v>
      </c>
      <c r="PA175" s="68">
        <f t="shared" si="990"/>
        <v>-9.8700636191834563E-3</v>
      </c>
      <c r="PB175" s="68">
        <f t="shared" si="998"/>
        <v>3.88</v>
      </c>
      <c r="PC175" s="68"/>
      <c r="PD175" s="15">
        <f t="shared" si="845"/>
        <v>0.38454823221300738</v>
      </c>
      <c r="PE175" s="18"/>
      <c r="PF175" s="13">
        <v>277.62</v>
      </c>
      <c r="PG175" s="68">
        <f t="shared" si="846"/>
        <v>2.9261948629023598E-3</v>
      </c>
      <c r="PH175" s="68">
        <f t="shared" si="991"/>
        <v>5.9396813775335136E-3</v>
      </c>
      <c r="PI175" s="68">
        <f t="shared" si="847"/>
        <v>-0.20269959793222281</v>
      </c>
      <c r="PJ175" s="68"/>
      <c r="PK175" s="15">
        <f t="shared" si="848"/>
        <v>0.32749964137139581</v>
      </c>
      <c r="PM175" s="13"/>
      <c r="PN175" s="68">
        <f t="shared" si="849"/>
        <v>0</v>
      </c>
      <c r="PO175" s="68">
        <f t="shared" si="850"/>
        <v>3.0134865146311533E-3</v>
      </c>
      <c r="PP175" s="68">
        <f t="shared" si="851"/>
        <v>0</v>
      </c>
      <c r="PQ175" s="68"/>
      <c r="PR175" s="15">
        <f t="shared" si="852"/>
        <v>0</v>
      </c>
      <c r="PT175" s="13">
        <v>11.57</v>
      </c>
      <c r="PU175" s="68">
        <f t="shared" si="853"/>
        <v>-1.1955593509820714E-2</v>
      </c>
      <c r="PV175" s="68">
        <f t="shared" si="992"/>
        <v>-8.942106995189561E-3</v>
      </c>
      <c r="PW175" s="68">
        <f t="shared" si="854"/>
        <v>0.32683486238532106</v>
      </c>
      <c r="PX175" s="68"/>
      <c r="PY175" s="15">
        <f t="shared" si="855"/>
        <v>1.2553606237816766</v>
      </c>
      <c r="QA175" s="13">
        <v>271.14999999999998</v>
      </c>
      <c r="QB175" s="68">
        <f t="shared" si="856"/>
        <v>-6.5946143982414784E-3</v>
      </c>
      <c r="QC175" s="68">
        <f t="shared" si="993"/>
        <v>-3.581127883610325E-3</v>
      </c>
      <c r="QD175" s="68">
        <f t="shared" si="857"/>
        <v>-0.19633065591748425</v>
      </c>
      <c r="QE175" s="68"/>
      <c r="QF175" s="15">
        <f t="shared" si="858"/>
        <v>0.41415458433295066</v>
      </c>
      <c r="QH175" s="13">
        <v>1.792</v>
      </c>
      <c r="QI175" s="68">
        <f t="shared" si="859"/>
        <v>6.7415730337078714E-3</v>
      </c>
      <c r="QJ175" s="68">
        <f t="shared" si="994"/>
        <v>9.7550595483390252E-3</v>
      </c>
      <c r="QK175" s="68">
        <f t="shared" si="860"/>
        <v>-0.28605577689243022</v>
      </c>
      <c r="QL175" s="68"/>
      <c r="QM175" s="15">
        <f t="shared" si="861"/>
        <v>0.37846153846153846</v>
      </c>
      <c r="QO175" s="13">
        <v>14.92</v>
      </c>
      <c r="QP175" s="68">
        <f t="shared" si="862"/>
        <v>-3.2425421530479899E-2</v>
      </c>
      <c r="QQ175" s="68">
        <f t="shared" si="995"/>
        <v>-2.9411935015848746E-2</v>
      </c>
      <c r="QR175" s="68">
        <f t="shared" si="863"/>
        <v>-0.98181330602891348</v>
      </c>
      <c r="QS175" s="68"/>
      <c r="QT175" s="15">
        <f t="shared" si="864"/>
        <v>0.2996515679442508</v>
      </c>
      <c r="QV175" s="13">
        <v>2.8519999999999999</v>
      </c>
      <c r="QW175" s="68">
        <f t="shared" si="865"/>
        <v>-1.9931271477663322E-2</v>
      </c>
      <c r="QX175" s="68">
        <f t="shared" si="996"/>
        <v>-1.691778496303217E-2</v>
      </c>
      <c r="QY175" s="68">
        <f t="shared" si="866"/>
        <v>-0.19206798866855523</v>
      </c>
      <c r="QZ175" s="68"/>
      <c r="RA175" s="15">
        <f t="shared" si="867"/>
        <v>0.16550878626890062</v>
      </c>
      <c r="RC175" s="13">
        <v>44.57</v>
      </c>
      <c r="RD175" s="68">
        <f t="shared" si="868"/>
        <v>-4.9680170575692927E-2</v>
      </c>
      <c r="RE175" s="68">
        <f t="shared" si="997"/>
        <v>-4.6666684061061774E-2</v>
      </c>
      <c r="RF175" s="68">
        <f t="shared" si="869"/>
        <v>-3.7157053359256835E-2</v>
      </c>
      <c r="RG175" s="68"/>
      <c r="RH175" s="15">
        <f t="shared" si="870"/>
        <v>0.80080808080808086</v>
      </c>
      <c r="RJ175" s="13">
        <v>230.87</v>
      </c>
      <c r="RK175" s="68">
        <f t="shared" si="871"/>
        <v>-3.1057204012255028E-2</v>
      </c>
      <c r="RL175" s="68">
        <f t="shared" si="872"/>
        <v>-2.8043717497623875E-2</v>
      </c>
      <c r="RM175" s="68">
        <f t="shared" si="873"/>
        <v>7.0924946655533866E-2</v>
      </c>
      <c r="RN175" s="68"/>
      <c r="RO175" s="15">
        <f t="shared" si="874"/>
        <v>0.17359699064660433</v>
      </c>
      <c r="RQ175" s="13">
        <v>17.399999999999999</v>
      </c>
      <c r="RR175" s="68">
        <f t="shared" si="875"/>
        <v>3.3254156769596123E-2</v>
      </c>
      <c r="RS175" s="68">
        <f t="shared" si="876"/>
        <v>3.6267643284227276E-2</v>
      </c>
      <c r="RT175" s="68">
        <f t="shared" si="877"/>
        <v>0.18852459016393427</v>
      </c>
      <c r="RU175" s="68"/>
      <c r="RV175" s="15">
        <f t="shared" si="878"/>
        <v>-0.16506717850287914</v>
      </c>
      <c r="RX175" s="13">
        <v>156.71</v>
      </c>
      <c r="RY175" s="68">
        <f t="shared" si="879"/>
        <v>-8.917278016696159E-3</v>
      </c>
      <c r="RZ175" s="68">
        <f t="shared" si="880"/>
        <v>-5.9037915020650061E-3</v>
      </c>
      <c r="SA175" s="68">
        <f t="shared" si="881"/>
        <v>0.1777393656996844</v>
      </c>
      <c r="SB175" s="68"/>
      <c r="SC175" s="15">
        <f t="shared" si="882"/>
        <v>1.0720613513156156</v>
      </c>
      <c r="SE175" s="13">
        <v>16.23</v>
      </c>
      <c r="SF175" s="68">
        <f t="shared" si="883"/>
        <v>-2.1109770808202529E-2</v>
      </c>
      <c r="SG175" s="68">
        <f t="shared" si="884"/>
        <v>-1.8096284293571376E-2</v>
      </c>
      <c r="SH175" s="68">
        <f t="shared" si="885"/>
        <v>0.29840000000000005</v>
      </c>
      <c r="SI175" s="68"/>
      <c r="SJ175" s="15">
        <f t="shared" si="886"/>
        <v>6.3564875491481043E-2</v>
      </c>
      <c r="SL175" s="13">
        <v>2.06</v>
      </c>
      <c r="SM175" s="68">
        <f t="shared" si="887"/>
        <v>-1.435406698564584E-2</v>
      </c>
      <c r="SN175" s="68">
        <f t="shared" si="888"/>
        <v>-1.1340580471014687E-2</v>
      </c>
      <c r="SO175" s="68">
        <f t="shared" si="889"/>
        <v>0.4507042253521128</v>
      </c>
      <c r="SP175" s="68"/>
      <c r="SQ175" s="15">
        <f t="shared" si="890"/>
        <v>1.0396039603960396</v>
      </c>
      <c r="SS175" s="13">
        <v>15.62</v>
      </c>
      <c r="ST175" s="68">
        <f t="shared" si="891"/>
        <v>-1.8844221105527682E-2</v>
      </c>
      <c r="SU175" s="68">
        <f t="shared" si="892"/>
        <v>-1.5830734590896529E-2</v>
      </c>
      <c r="SV175" s="68">
        <f t="shared" si="893"/>
        <v>-3.2218091697645682E-2</v>
      </c>
      <c r="SW175" s="68"/>
      <c r="SX175" s="15">
        <f t="shared" si="894"/>
        <v>0.85952380952380936</v>
      </c>
      <c r="SZ175" s="13">
        <v>71.14</v>
      </c>
      <c r="TA175" s="68">
        <f t="shared" si="895"/>
        <v>-3.2108843537414958E-2</v>
      </c>
      <c r="TB175" s="68">
        <f t="shared" si="896"/>
        <v>-2.9095357022783805E-2</v>
      </c>
      <c r="TC175" s="68">
        <f t="shared" si="897"/>
        <v>0.76219965320782768</v>
      </c>
      <c r="TD175" s="68"/>
      <c r="TE175" s="15">
        <f t="shared" si="898"/>
        <v>3.5602564102564105</v>
      </c>
      <c r="TG175" s="417">
        <v>0.249</v>
      </c>
      <c r="TH175" s="68">
        <f t="shared" si="899"/>
        <v>-4.1939207387456788E-2</v>
      </c>
      <c r="TI175" s="68">
        <f t="shared" si="900"/>
        <v>-3.8925720872825635E-2</v>
      </c>
      <c r="TJ175" s="68">
        <f t="shared" si="901"/>
        <v>0.13181818181818181</v>
      </c>
      <c r="TK175" s="68"/>
      <c r="TL175" s="15">
        <f t="shared" si="902"/>
        <v>0.46902654867256627</v>
      </c>
      <c r="TN175" s="13">
        <v>82.89</v>
      </c>
      <c r="TO175" s="68">
        <f t="shared" si="903"/>
        <v>-2.3674911660777443E-2</v>
      </c>
      <c r="TP175" s="68">
        <f t="shared" si="904"/>
        <v>-2.066142514614629E-2</v>
      </c>
      <c r="TQ175" s="68">
        <f t="shared" si="905"/>
        <v>0.20819455882460122</v>
      </c>
      <c r="TR175" s="68"/>
      <c r="TS175" s="15">
        <f t="shared" si="906"/>
        <v>1.786218487394958</v>
      </c>
      <c r="TU175" s="417">
        <v>3.67</v>
      </c>
      <c r="TV175" s="68">
        <f t="shared" si="907"/>
        <v>3.6723163841807877E-2</v>
      </c>
      <c r="TW175" s="68">
        <f t="shared" si="908"/>
        <v>3.9736650356439029E-2</v>
      </c>
      <c r="TX175" s="68">
        <f t="shared" si="909"/>
        <v>-0.16780045351473927</v>
      </c>
      <c r="TY175" s="68"/>
      <c r="TZ175" s="15">
        <f t="shared" si="910"/>
        <v>1.1461988304093567</v>
      </c>
      <c r="UB175" s="13"/>
      <c r="UC175" s="68">
        <f t="shared" si="911"/>
        <v>0</v>
      </c>
      <c r="UD175" s="68">
        <f t="shared" si="912"/>
        <v>3.0134865146311533E-3</v>
      </c>
      <c r="UE175" s="68">
        <f t="shared" si="913"/>
        <v>0</v>
      </c>
      <c r="UF175" s="68"/>
      <c r="UG175" s="15">
        <f t="shared" si="914"/>
        <v>0</v>
      </c>
      <c r="UI175" s="417"/>
      <c r="UJ175" s="68">
        <f t="shared" si="915"/>
        <v>0</v>
      </c>
      <c r="UK175" s="68">
        <f t="shared" si="916"/>
        <v>3.0134865146311533E-3</v>
      </c>
      <c r="UL175" s="68">
        <f t="shared" si="917"/>
        <v>0</v>
      </c>
      <c r="UM175" s="68"/>
      <c r="UN175" s="15">
        <f t="shared" si="918"/>
        <v>0</v>
      </c>
      <c r="UP175" s="417"/>
      <c r="UQ175" s="68">
        <f t="shared" si="919"/>
        <v>0</v>
      </c>
      <c r="UR175" s="68">
        <f t="shared" si="920"/>
        <v>3.0134865146311533E-3</v>
      </c>
      <c r="US175" s="68">
        <f t="shared" si="921"/>
        <v>0</v>
      </c>
      <c r="UT175" s="68"/>
      <c r="UU175" s="15">
        <f t="shared" si="922"/>
        <v>0</v>
      </c>
      <c r="UW175" s="417"/>
      <c r="UX175" s="68">
        <f t="shared" si="923"/>
        <v>0</v>
      </c>
      <c r="UY175" s="68">
        <f t="shared" si="924"/>
        <v>3.0134865146311533E-3</v>
      </c>
      <c r="UZ175" s="68">
        <f t="shared" si="925"/>
        <v>0</v>
      </c>
      <c r="VA175" s="68"/>
      <c r="VB175" s="15">
        <f t="shared" si="926"/>
        <v>0</v>
      </c>
      <c r="VD175" s="417"/>
      <c r="VE175" s="68">
        <f t="shared" si="927"/>
        <v>0</v>
      </c>
      <c r="VF175" s="68">
        <f t="shared" si="928"/>
        <v>3.0134865146311533E-3</v>
      </c>
      <c r="VG175" s="68">
        <f t="shared" si="929"/>
        <v>0</v>
      </c>
      <c r="VH175" s="68"/>
      <c r="VI175" s="15">
        <f t="shared" si="930"/>
        <v>0</v>
      </c>
      <c r="VM175" s="21">
        <f t="shared" si="931"/>
        <v>-1.293725506297636E-2</v>
      </c>
      <c r="VN175" s="49"/>
      <c r="VO175" s="21">
        <f t="shared" si="932"/>
        <v>1.2343560531589508</v>
      </c>
      <c r="VP175" s="14"/>
      <c r="VQ175" s="21">
        <f t="shared" si="933"/>
        <v>0.69077044289075795</v>
      </c>
    </row>
    <row r="176" spans="1:589" ht="15.75" customHeight="1" x14ac:dyDescent="0.2">
      <c r="A176" s="127">
        <v>45902</v>
      </c>
      <c r="B176" s="4">
        <f t="shared" si="666"/>
        <v>45902</v>
      </c>
      <c r="C176" s="13">
        <v>45295.69</v>
      </c>
      <c r="D176" s="138">
        <f t="shared" si="667"/>
        <v>-249.18999999999505</v>
      </c>
      <c r="E176" s="68">
        <f t="shared" si="668"/>
        <v>-5.4713065442261585E-3</v>
      </c>
      <c r="F176" s="15">
        <f t="shared" si="669"/>
        <v>6.4673180046549233E-2</v>
      </c>
      <c r="G176" s="13">
        <v>6415.54</v>
      </c>
      <c r="H176" s="138">
        <f t="shared" si="670"/>
        <v>-44.720000000000255</v>
      </c>
      <c r="I176" s="68">
        <f t="shared" si="671"/>
        <v>-6.9223220118076138E-3</v>
      </c>
      <c r="J176" s="15">
        <f t="shared" si="672"/>
        <v>9.0775856352745724E-2</v>
      </c>
      <c r="K176" s="13">
        <v>21279.63</v>
      </c>
      <c r="L176" s="138">
        <f t="shared" si="673"/>
        <v>-175.91999999999825</v>
      </c>
      <c r="M176" s="68">
        <f t="shared" si="674"/>
        <v>-8.1992771101182804E-3</v>
      </c>
      <c r="N176" s="15">
        <f t="shared" si="675"/>
        <v>0.10195543527737602</v>
      </c>
      <c r="O176" s="13">
        <v>2352.34</v>
      </c>
      <c r="P176" s="138">
        <f t="shared" si="676"/>
        <v>-14.079999999999927</v>
      </c>
      <c r="Q176" s="68">
        <f t="shared" si="677"/>
        <v>-5.9499159067282759E-3</v>
      </c>
      <c r="R176" s="15">
        <f t="shared" si="678"/>
        <v>5.4785306883811162E-2</v>
      </c>
      <c r="S176" s="18">
        <f t="shared" si="679"/>
        <v>-4.5709490372009068E-3</v>
      </c>
      <c r="T176" s="121">
        <f t="shared" si="680"/>
        <v>272.35374664513733</v>
      </c>
      <c r="U176" s="121">
        <f t="shared" si="681"/>
        <v>272.35374664513733</v>
      </c>
      <c r="V176" s="134">
        <f t="shared" si="682"/>
        <v>-3.3453972658034699E-3</v>
      </c>
      <c r="W176" s="21">
        <f t="shared" si="934"/>
        <v>5.2698802584787006E-2</v>
      </c>
      <c r="X176" s="18">
        <f t="shared" si="683"/>
        <v>-6.6357053932200819E-3</v>
      </c>
      <c r="Y176" s="353">
        <v>70763.97</v>
      </c>
      <c r="Z176" s="15">
        <v>1.9999999999999999E-6</v>
      </c>
      <c r="AA176" s="21">
        <f t="shared" si="684"/>
        <v>3.3473972658034697E-3</v>
      </c>
      <c r="AC176" s="13">
        <v>248.18</v>
      </c>
      <c r="AD176" s="68">
        <f t="shared" si="685"/>
        <v>-7.6769292283086271E-3</v>
      </c>
      <c r="AE176" s="68">
        <f t="shared" si="935"/>
        <v>-4.3315319625051567E-3</v>
      </c>
      <c r="AF176" s="68">
        <f t="shared" si="686"/>
        <v>0.50622079262001574</v>
      </c>
      <c r="AG176" s="68"/>
      <c r="AH176" s="15">
        <f t="shared" si="687"/>
        <v>9.24858035832197E-2</v>
      </c>
      <c r="AJ176" s="13">
        <v>23.97</v>
      </c>
      <c r="AK176" s="68">
        <f t="shared" si="688"/>
        <v>-6.6307501036054761E-3</v>
      </c>
      <c r="AL176" s="68">
        <f t="shared" si="936"/>
        <v>-3.2853528378020062E-3</v>
      </c>
      <c r="AM176" s="68">
        <f t="shared" si="689"/>
        <v>0.28870967741935466</v>
      </c>
      <c r="AN176" s="68"/>
      <c r="AO176" s="15">
        <f t="shared" si="690"/>
        <v>0.1398002853067046</v>
      </c>
      <c r="AQ176" s="13">
        <v>23.35</v>
      </c>
      <c r="AR176" s="68">
        <f t="shared" si="691"/>
        <v>-8.0713678844519E-3</v>
      </c>
      <c r="AS176" s="68">
        <f t="shared" si="937"/>
        <v>-4.7259706186484306E-3</v>
      </c>
      <c r="AT176" s="68">
        <f t="shared" si="692"/>
        <v>0.35205558772437767</v>
      </c>
      <c r="AU176" s="68"/>
      <c r="AV176" s="15">
        <f t="shared" si="693"/>
        <v>8.7564042850489174E-2</v>
      </c>
      <c r="AX176" s="13">
        <v>223.25</v>
      </c>
      <c r="AY176" s="68">
        <f t="shared" si="694"/>
        <v>-6.7182772735361763E-3</v>
      </c>
      <c r="AZ176" s="68">
        <f t="shared" si="938"/>
        <v>-3.3728800077327064E-3</v>
      </c>
      <c r="BA176" s="68">
        <f t="shared" si="695"/>
        <v>0.66480238627889643</v>
      </c>
      <c r="BB176" s="68"/>
      <c r="BC176" s="15">
        <f t="shared" si="696"/>
        <v>9.3344434105489996E-2</v>
      </c>
      <c r="BE176" s="13">
        <v>81.83</v>
      </c>
      <c r="BF176" s="68">
        <f t="shared" si="697"/>
        <v>-3.7740443145848827E-3</v>
      </c>
      <c r="BG176" s="68">
        <f t="shared" si="939"/>
        <v>-4.2864704878141282E-4</v>
      </c>
      <c r="BH176" s="68"/>
      <c r="BI176" s="68"/>
      <c r="BJ176" s="15">
        <f t="shared" si="698"/>
        <v>0.11076421881362829</v>
      </c>
      <c r="BL176" s="13">
        <v>76.03</v>
      </c>
      <c r="BM176" s="68">
        <f t="shared" si="699"/>
        <v>-6.9226750261233167E-3</v>
      </c>
      <c r="BN176" s="68">
        <f t="shared" si="940"/>
        <v>-3.5772777603198468E-3</v>
      </c>
      <c r="BO176" s="68">
        <f t="shared" si="700"/>
        <v>0.28039744021556073</v>
      </c>
      <c r="BP176" s="68"/>
      <c r="BQ176" s="15">
        <f t="shared" si="701"/>
        <v>0.14554768720807587</v>
      </c>
      <c r="BS176" s="13">
        <v>43.85</v>
      </c>
      <c r="BT176" s="68">
        <f t="shared" si="702"/>
        <v>-7.6940484272459003E-3</v>
      </c>
      <c r="BU176" s="68">
        <f t="shared" si="941"/>
        <v>-4.3486511614424309E-3</v>
      </c>
      <c r="BV176" s="68">
        <f t="shared" si="703"/>
        <v>0.17686527106816971</v>
      </c>
      <c r="BW176" s="68"/>
      <c r="BX176" s="15">
        <f t="shared" si="704"/>
        <v>0.14640522875816997</v>
      </c>
      <c r="BZ176" s="13"/>
      <c r="CA176" s="68">
        <f t="shared" si="705"/>
        <v>0</v>
      </c>
      <c r="CB176" s="68">
        <f t="shared" si="942"/>
        <v>0</v>
      </c>
      <c r="CC176" s="68">
        <f t="shared" si="706"/>
        <v>0</v>
      </c>
      <c r="CD176" s="68"/>
      <c r="CE176" s="15">
        <f t="shared" si="707"/>
        <v>0</v>
      </c>
      <c r="CG176" s="13">
        <v>29.9</v>
      </c>
      <c r="CH176" s="68">
        <f t="shared" si="708"/>
        <v>-1.6123724909509772E-2</v>
      </c>
      <c r="CI176" s="68">
        <f t="shared" si="943"/>
        <v>-1.2778327643706303E-2</v>
      </c>
      <c r="CJ176" s="68">
        <f t="shared" si="709"/>
        <v>-1.0916308303010316E-2</v>
      </c>
      <c r="CK176" s="68"/>
      <c r="CL176" s="15">
        <f t="shared" si="710"/>
        <v>-0.12980209545983704</v>
      </c>
      <c r="CN176" s="13">
        <v>34.5</v>
      </c>
      <c r="CO176" s="68">
        <f t="shared" si="711"/>
        <v>-2.0248770610355881E-3</v>
      </c>
      <c r="CP176" s="68">
        <f t="shared" si="944"/>
        <v>1.3205202047678818E-3</v>
      </c>
      <c r="CQ176" s="68">
        <f t="shared" si="712"/>
        <v>0.10082961072112318</v>
      </c>
      <c r="CR176" s="68"/>
      <c r="CS176" s="15">
        <f t="shared" si="713"/>
        <v>3.0773827308037082E-2</v>
      </c>
      <c r="CU176" s="13">
        <v>39.44</v>
      </c>
      <c r="CV176" s="68">
        <f t="shared" si="714"/>
        <v>-4.0404040404041332E-3</v>
      </c>
      <c r="CW176" s="68">
        <f t="shared" si="945"/>
        <v>-6.9500677460066331E-4</v>
      </c>
      <c r="CX176" s="68">
        <f t="shared" si="715"/>
        <v>0.22674961119751164</v>
      </c>
      <c r="CY176" s="68"/>
      <c r="CZ176" s="15">
        <f t="shared" si="716"/>
        <v>5.7939914163090037E-2</v>
      </c>
      <c r="DB176" s="13">
        <v>21.47</v>
      </c>
      <c r="DC176" s="68">
        <f t="shared" si="717"/>
        <v>-5.0973123262279627E-3</v>
      </c>
      <c r="DD176" s="68">
        <f t="shared" si="946"/>
        <v>-1.7519150604244928E-3</v>
      </c>
      <c r="DE176" s="68">
        <f t="shared" si="718"/>
        <v>-1.8289894833104805E-2</v>
      </c>
      <c r="DF176" s="68"/>
      <c r="DG176" s="15">
        <f t="shared" si="719"/>
        <v>5.451866404715125E-2</v>
      </c>
      <c r="DI176" s="13">
        <v>49.37</v>
      </c>
      <c r="DJ176" s="68">
        <f t="shared" si="720"/>
        <v>-1.260000000000005E-2</v>
      </c>
      <c r="DK176" s="68">
        <f t="shared" si="947"/>
        <v>-9.2546027341965809E-3</v>
      </c>
      <c r="DL176" s="68">
        <f t="shared" si="721"/>
        <v>0.11823329558323893</v>
      </c>
      <c r="DM176" s="68"/>
      <c r="DN176" s="15">
        <f t="shared" si="722"/>
        <v>0.17101518026565468</v>
      </c>
      <c r="DP176" s="13">
        <v>44.04</v>
      </c>
      <c r="DQ176" s="68">
        <f t="shared" si="723"/>
        <v>-1.5869417365676783E-3</v>
      </c>
      <c r="DR176" s="68">
        <f t="shared" si="948"/>
        <v>1.7584555292357916E-3</v>
      </c>
      <c r="DS176" s="68"/>
      <c r="DT176" s="68"/>
      <c r="DU176" s="15">
        <f t="shared" si="724"/>
        <v>0.15651260504201683</v>
      </c>
      <c r="DV176" s="18"/>
      <c r="DW176" s="26">
        <v>36.909999999999997</v>
      </c>
      <c r="DX176" s="68">
        <f t="shared" si="725"/>
        <v>-1.0986066452304493E-2</v>
      </c>
      <c r="DY176" s="68">
        <f t="shared" si="949"/>
        <v>-7.6406691865010239E-3</v>
      </c>
      <c r="DZ176" s="68">
        <f t="shared" si="726"/>
        <v>0.96958377801494133</v>
      </c>
      <c r="EA176" s="68"/>
      <c r="EB176" s="15">
        <f t="shared" si="727"/>
        <v>0.10277860770839552</v>
      </c>
      <c r="ED176" s="26">
        <v>39.9</v>
      </c>
      <c r="EE176" s="68">
        <f t="shared" si="728"/>
        <v>-1.0907288051561844E-2</v>
      </c>
      <c r="EF176" s="68">
        <f t="shared" si="950"/>
        <v>-7.561890785758375E-3</v>
      </c>
      <c r="EG176" s="68">
        <f t="shared" si="729"/>
        <v>0.897289586305278</v>
      </c>
      <c r="EH176" s="68"/>
      <c r="EI176" s="15">
        <f t="shared" si="730"/>
        <v>8.1887201735357809E-2</v>
      </c>
      <c r="EK176" s="13">
        <v>134.85</v>
      </c>
      <c r="EL176" s="68">
        <f t="shared" si="731"/>
        <v>-2.3673892135828455E-3</v>
      </c>
      <c r="EM176" s="68">
        <f t="shared" si="951"/>
        <v>9.7800805222062435E-4</v>
      </c>
      <c r="EN176" s="68">
        <f t="shared" si="732"/>
        <v>1.0894019212891228</v>
      </c>
      <c r="EO176" s="68"/>
      <c r="EP176" s="15">
        <f t="shared" si="733"/>
        <v>0.21159029649595684</v>
      </c>
      <c r="ER176" s="13">
        <v>41.24</v>
      </c>
      <c r="ES176" s="68">
        <f t="shared" si="734"/>
        <v>-1.1268280987772689E-2</v>
      </c>
      <c r="ET176" s="68">
        <f t="shared" si="952"/>
        <v>-7.9228837219692191E-3</v>
      </c>
      <c r="EU176" s="68">
        <f t="shared" si="735"/>
        <v>0.18132340303637942</v>
      </c>
      <c r="EV176" s="68"/>
      <c r="EW176" s="15">
        <f t="shared" si="736"/>
        <v>6.0426844947287256E-2</v>
      </c>
      <c r="EY176" s="13">
        <v>46.31</v>
      </c>
      <c r="EZ176" s="68">
        <f t="shared" si="737"/>
        <v>2.6374113475177412E-2</v>
      </c>
      <c r="FA176" s="68">
        <f t="shared" si="953"/>
        <v>2.9719510740980882E-2</v>
      </c>
      <c r="FB176" s="68"/>
      <c r="FC176" s="68"/>
      <c r="FD176" s="15">
        <f t="shared" si="738"/>
        <v>0.88405207485760806</v>
      </c>
      <c r="FF176" s="13">
        <v>61.67</v>
      </c>
      <c r="FG176" s="68">
        <f t="shared" si="739"/>
        <v>3.9068858863747676E-3</v>
      </c>
      <c r="FH176" s="68">
        <f t="shared" si="954"/>
        <v>7.252283152178237E-3</v>
      </c>
      <c r="FI176" s="68">
        <f t="shared" si="740"/>
        <v>4.3838862559241763E-2</v>
      </c>
      <c r="FJ176" s="68"/>
      <c r="FK176" s="15">
        <f t="shared" si="741"/>
        <v>8.5930621588307846E-2</v>
      </c>
      <c r="FM176" s="13">
        <v>197.46</v>
      </c>
      <c r="FN176" s="68">
        <f t="shared" si="742"/>
        <v>-8.486065779563132E-3</v>
      </c>
      <c r="FO176" s="68">
        <f t="shared" si="955"/>
        <v>-5.1406685137596626E-3</v>
      </c>
      <c r="FP176" s="68">
        <f t="shared" si="743"/>
        <v>0.69814241486068118</v>
      </c>
      <c r="FQ176" s="68"/>
      <c r="FR176" s="15">
        <f t="shared" si="744"/>
        <v>8.6975668831883804E-2</v>
      </c>
      <c r="FT176" s="13">
        <v>92.75</v>
      </c>
      <c r="FU176" s="68">
        <f t="shared" si="745"/>
        <v>2.1567993098237917E-4</v>
      </c>
      <c r="FV176" s="68">
        <f t="shared" si="956"/>
        <v>3.5610771967858491E-3</v>
      </c>
      <c r="FW176" s="68">
        <f t="shared" si="746"/>
        <v>5.3618084743837315E-2</v>
      </c>
      <c r="FX176" s="68"/>
      <c r="FY176" s="15">
        <f t="shared" si="747"/>
        <v>2.8498558438678122E-2</v>
      </c>
      <c r="GA176" s="13">
        <v>18.559999999999999</v>
      </c>
      <c r="GB176" s="68">
        <f t="shared" si="748"/>
        <v>-4.2918454935623306E-3</v>
      </c>
      <c r="GC176" s="68">
        <f t="shared" si="957"/>
        <v>-9.4644822775886072E-4</v>
      </c>
      <c r="GD176" s="68"/>
      <c r="GE176" s="68"/>
      <c r="GF176" s="15">
        <f t="shared" si="749"/>
        <v>6.4830751577739473E-2</v>
      </c>
      <c r="GG176" s="18"/>
      <c r="GH176" s="13">
        <v>20.78</v>
      </c>
      <c r="GI176" s="68">
        <f t="shared" si="750"/>
        <v>1.4153245485602865E-2</v>
      </c>
      <c r="GJ176" s="68">
        <f t="shared" si="958"/>
        <v>1.7498642751406335E-2</v>
      </c>
      <c r="GK176" s="68">
        <f t="shared" si="751"/>
        <v>8.116545265348607E-2</v>
      </c>
      <c r="GL176" s="68"/>
      <c r="GM176" s="15">
        <f t="shared" si="752"/>
        <v>9.9470899470899612E-2</v>
      </c>
      <c r="GO176" s="13">
        <v>26.74</v>
      </c>
      <c r="GP176" s="68">
        <f t="shared" si="753"/>
        <v>5.2631578947367292E-3</v>
      </c>
      <c r="GQ176" s="68">
        <f t="shared" si="959"/>
        <v>8.6085551605401996E-3</v>
      </c>
      <c r="GR176" s="68"/>
      <c r="GS176" s="68"/>
      <c r="GT176" s="15">
        <f t="shared" si="754"/>
        <v>-1.8715596330275287E-2</v>
      </c>
      <c r="GV176" s="13">
        <v>16.100000000000001</v>
      </c>
      <c r="GW176" s="68">
        <f t="shared" si="755"/>
        <v>-1.1663597298956276E-2</v>
      </c>
      <c r="GX176" s="68">
        <f t="shared" si="960"/>
        <v>-8.3182000331528064E-3</v>
      </c>
      <c r="GY176" s="68">
        <f t="shared" si="756"/>
        <v>0.35864978902953604</v>
      </c>
      <c r="GZ176" s="68"/>
      <c r="HA176" s="15">
        <f t="shared" si="757"/>
        <v>0.17346938775510209</v>
      </c>
      <c r="HD176" s="13">
        <v>329.36</v>
      </c>
      <c r="HE176" s="68">
        <f t="shared" si="758"/>
        <v>-1.3478703648235786E-2</v>
      </c>
      <c r="HF176" s="68">
        <f t="shared" si="961"/>
        <v>-1.0133306382432317E-2</v>
      </c>
      <c r="HG176" s="68">
        <f t="shared" si="759"/>
        <v>0.85023313297005798</v>
      </c>
      <c r="HH176" s="68"/>
      <c r="HI176" s="15">
        <f t="shared" si="760"/>
        <v>-0.18442947702060214</v>
      </c>
      <c r="HK176" s="13">
        <v>66.09</v>
      </c>
      <c r="HL176" s="68">
        <f t="shared" si="761"/>
        <v>3.7970838396111785E-3</v>
      </c>
      <c r="HM176" s="68">
        <f t="shared" si="962"/>
        <v>7.1424811054146484E-3</v>
      </c>
      <c r="HN176" s="68">
        <f t="shared" si="762"/>
        <v>25.6491935483871</v>
      </c>
      <c r="HO176" s="68"/>
      <c r="HP176" s="15">
        <f t="shared" si="763"/>
        <v>1.505307050796058</v>
      </c>
      <c r="HR176" s="13">
        <v>114.68</v>
      </c>
      <c r="HS176" s="68">
        <f t="shared" si="764"/>
        <v>2.7981811822316142E-3</v>
      </c>
      <c r="HT176" s="68">
        <f t="shared" si="963"/>
        <v>6.1435784480350841E-3</v>
      </c>
      <c r="HU176" s="68">
        <f t="shared" si="765"/>
        <v>2.1505494505494505</v>
      </c>
      <c r="HV176" s="68"/>
      <c r="HW176" s="15">
        <f t="shared" si="766"/>
        <v>6.6096495305382669E-2</v>
      </c>
      <c r="HY176" s="13">
        <v>170.74</v>
      </c>
      <c r="HZ176" s="68">
        <f t="shared" si="767"/>
        <v>-1.9355579805869876E-2</v>
      </c>
      <c r="IA176" s="68">
        <f t="shared" si="964"/>
        <v>-1.6010182540066406E-2</v>
      </c>
      <c r="IB176" s="68">
        <f t="shared" si="768"/>
        <v>0.61227573182247408</v>
      </c>
      <c r="IC176" s="68"/>
      <c r="ID176" s="15">
        <f t="shared" si="769"/>
        <v>0.27142750763273527</v>
      </c>
      <c r="IF176" s="13">
        <v>298.24</v>
      </c>
      <c r="IG176" s="68">
        <f t="shared" si="770"/>
        <v>2.8581996704664676E-3</v>
      </c>
      <c r="IH176" s="68">
        <f t="shared" si="965"/>
        <v>6.203596936269937E-3</v>
      </c>
      <c r="II176" s="68">
        <f t="shared" si="771"/>
        <v>0.70422857142857143</v>
      </c>
      <c r="IJ176" s="68"/>
      <c r="IK176" s="15">
        <f t="shared" si="772"/>
        <v>0.28640441683919948</v>
      </c>
      <c r="IM176" s="13">
        <v>269.51</v>
      </c>
      <c r="IN176" s="68">
        <f t="shared" si="773"/>
        <v>-4.7269101517782392E-3</v>
      </c>
      <c r="IO176" s="68">
        <f t="shared" si="966"/>
        <v>-1.3815128859747693E-3</v>
      </c>
      <c r="IP176" s="68">
        <f t="shared" si="774"/>
        <v>4.2628392892013274</v>
      </c>
      <c r="IQ176" s="68"/>
      <c r="IR176" s="15">
        <f t="shared" si="775"/>
        <v>0.43731001013279291</v>
      </c>
      <c r="IT176" s="13">
        <v>75.41</v>
      </c>
      <c r="IU176" s="68">
        <f t="shared" si="776"/>
        <v>-2.5584700865744981E-2</v>
      </c>
      <c r="IV176" s="68">
        <f t="shared" si="967"/>
        <v>-2.2239303599941512E-2</v>
      </c>
      <c r="IW176" s="68">
        <f t="shared" si="777"/>
        <v>3.1320547945205477</v>
      </c>
      <c r="IX176" s="68"/>
      <c r="IY176" s="15">
        <f t="shared" si="778"/>
        <v>0.46740611013815908</v>
      </c>
      <c r="JA176" s="13">
        <v>735.11</v>
      </c>
      <c r="JB176" s="68">
        <f t="shared" si="779"/>
        <v>-4.8598889941790062E-3</v>
      </c>
      <c r="JC176" s="68">
        <f t="shared" si="968"/>
        <v>-1.5144917283755363E-3</v>
      </c>
      <c r="JD176" s="68">
        <f t="shared" si="780"/>
        <v>0.48687297734627843</v>
      </c>
      <c r="JE176" s="68"/>
      <c r="JF176" s="15">
        <f t="shared" si="781"/>
        <v>0.25550374886850785</v>
      </c>
      <c r="JH176" s="13">
        <v>505.12</v>
      </c>
      <c r="JI176" s="68">
        <f t="shared" si="782"/>
        <v>-3.0985415145355012E-3</v>
      </c>
      <c r="JJ176" s="68">
        <f t="shared" si="969"/>
        <v>2.4685575126796866E-4</v>
      </c>
      <c r="JK176" s="68">
        <f t="shared" si="783"/>
        <v>0.24202709680592099</v>
      </c>
      <c r="JL176" s="68"/>
      <c r="JM176" s="15">
        <f t="shared" si="784"/>
        <v>0.1983867141162515</v>
      </c>
      <c r="JO176" s="13">
        <v>26.61</v>
      </c>
      <c r="JP176" s="68">
        <f t="shared" si="785"/>
        <v>-5.43710021321962E-2</v>
      </c>
      <c r="JQ176" s="68">
        <f t="shared" si="970"/>
        <v>-5.1025604866392731E-2</v>
      </c>
      <c r="JR176" s="68">
        <f t="shared" si="786"/>
        <v>-0.10207524886114398</v>
      </c>
      <c r="JS176" s="68"/>
      <c r="JT176" s="15">
        <f t="shared" si="787"/>
        <v>1.6113837095191366</v>
      </c>
      <c r="JV176" s="13">
        <v>2.2799999999999998</v>
      </c>
      <c r="JW176" s="68">
        <f t="shared" si="788"/>
        <v>-1.7241379310344845E-2</v>
      </c>
      <c r="JX176" s="68">
        <f t="shared" si="971"/>
        <v>-1.3895982044541375E-2</v>
      </c>
      <c r="JY176" s="68">
        <f t="shared" si="789"/>
        <v>-9.881422924901187E-2</v>
      </c>
      <c r="JZ176" s="68"/>
      <c r="KA176" s="15">
        <f t="shared" si="790"/>
        <v>0.26666666666666655</v>
      </c>
      <c r="KC176" s="13">
        <v>23.84</v>
      </c>
      <c r="KD176" s="68">
        <f t="shared" si="791"/>
        <v>2.6701119724375583E-2</v>
      </c>
      <c r="KE176" s="68">
        <f t="shared" si="972"/>
        <v>3.0046516990179052E-2</v>
      </c>
      <c r="KF176" s="68">
        <f t="shared" si="792"/>
        <v>0.22381930184804924</v>
      </c>
      <c r="KG176" s="68"/>
      <c r="KH176" s="15">
        <f t="shared" si="793"/>
        <v>7.4842200180342655E-2</v>
      </c>
      <c r="KI176" s="18"/>
      <c r="KJ176" s="13">
        <v>124.27</v>
      </c>
      <c r="KK176" s="68">
        <f t="shared" si="794"/>
        <v>9.8326019827725802E-3</v>
      </c>
      <c r="KL176" s="68">
        <f t="shared" si="973"/>
        <v>1.317799924857605E-2</v>
      </c>
      <c r="KM176" s="68">
        <f t="shared" si="795"/>
        <v>4.8895734597156393</v>
      </c>
      <c r="KN176" s="68"/>
      <c r="KO176" s="15">
        <f t="shared" si="796"/>
        <v>0.84898080642761509</v>
      </c>
      <c r="KQ176" s="13">
        <v>1.91</v>
      </c>
      <c r="KR176" s="68">
        <f t="shared" si="797"/>
        <v>-2.5510204081632678E-2</v>
      </c>
      <c r="KS176" s="68">
        <f t="shared" si="974"/>
        <v>-2.2164806815829208E-2</v>
      </c>
      <c r="KT176" s="68">
        <f t="shared" si="798"/>
        <v>-0.2709923664122138</v>
      </c>
      <c r="KU176" s="68"/>
      <c r="KV176" s="15">
        <f t="shared" si="799"/>
        <v>0.89108910891089099</v>
      </c>
      <c r="KW176" s="18"/>
      <c r="KX176" s="13">
        <v>45.59</v>
      </c>
      <c r="KY176" s="68">
        <f t="shared" si="800"/>
        <v>-3.8794012228547253E-2</v>
      </c>
      <c r="KZ176" s="68">
        <f t="shared" si="975"/>
        <v>-3.5448614962743784E-2</v>
      </c>
      <c r="LA176" s="68">
        <f t="shared" si="801"/>
        <v>-0.36618935075768111</v>
      </c>
      <c r="LB176" s="68"/>
      <c r="LC176" s="15">
        <f t="shared" si="802"/>
        <v>0.92281737663433161</v>
      </c>
      <c r="LD176" s="18"/>
      <c r="LE176" s="13">
        <v>52.36</v>
      </c>
      <c r="LF176" s="68">
        <f t="shared" si="803"/>
        <v>1.0030864197530787E-2</v>
      </c>
      <c r="LG176" s="68">
        <f t="shared" si="976"/>
        <v>1.3376261463334257E-2</v>
      </c>
      <c r="LH176" s="68">
        <f t="shared" si="804"/>
        <v>0.46134524141780636</v>
      </c>
      <c r="LI176" s="68"/>
      <c r="LJ176" s="15">
        <f t="shared" si="805"/>
        <v>0.13554543482975492</v>
      </c>
      <c r="LL176" s="13">
        <v>147.69</v>
      </c>
      <c r="LM176" s="68">
        <f t="shared" si="806"/>
        <v>2.4415620448082199E-2</v>
      </c>
      <c r="LN176" s="68">
        <f t="shared" si="977"/>
        <v>2.7761017713885668E-2</v>
      </c>
      <c r="LO176" s="68">
        <f t="shared" si="807"/>
        <v>0.68788571428571421</v>
      </c>
      <c r="LP176" s="68"/>
      <c r="LQ176" s="15">
        <f t="shared" si="808"/>
        <v>0.88837744533947083</v>
      </c>
      <c r="LS176" s="13">
        <v>21.45</v>
      </c>
      <c r="LT176" s="68">
        <f t="shared" si="809"/>
        <v>2.6315789473684247E-2</v>
      </c>
      <c r="LU176" s="68">
        <f t="shared" si="978"/>
        <v>2.9661186739487717E-2</v>
      </c>
      <c r="LV176" s="68"/>
      <c r="LW176" s="68"/>
      <c r="LX176" s="15">
        <f t="shared" si="810"/>
        <v>1.3189189189189188</v>
      </c>
      <c r="LZ176" s="13">
        <v>14.81</v>
      </c>
      <c r="MA176" s="68">
        <f t="shared" si="811"/>
        <v>3.2775453277545372E-2</v>
      </c>
      <c r="MB176" s="68">
        <f t="shared" si="979"/>
        <v>3.6120850543348841E-2</v>
      </c>
      <c r="MC176" s="68">
        <f t="shared" si="812"/>
        <v>-0.33438202247191007</v>
      </c>
      <c r="MD176" s="68"/>
      <c r="ME176" s="15">
        <f t="shared" si="813"/>
        <v>9.866468842729971E-2</v>
      </c>
      <c r="MG176" s="13">
        <v>73.540000000000006</v>
      </c>
      <c r="MH176" s="68">
        <f t="shared" si="814"/>
        <v>-1.357957631721813E-3</v>
      </c>
      <c r="MI176" s="68">
        <f t="shared" si="980"/>
        <v>1.9874396340816567E-3</v>
      </c>
      <c r="MJ176" s="68">
        <f t="shared" si="815"/>
        <v>8.9110512129380055</v>
      </c>
      <c r="MK176" s="68"/>
      <c r="ML176" s="15">
        <f t="shared" si="816"/>
        <v>2.4639660857277437</v>
      </c>
      <c r="MN176" s="13">
        <v>160.05000000000001</v>
      </c>
      <c r="MO176" s="68">
        <f t="shared" si="817"/>
        <v>-1.2280918291779689E-2</v>
      </c>
      <c r="MP176" s="68">
        <f t="shared" si="981"/>
        <v>-8.9355210259762195E-3</v>
      </c>
      <c r="MQ176" s="68">
        <f t="shared" si="818"/>
        <v>0.27124702144559176</v>
      </c>
      <c r="MR176" s="68"/>
      <c r="MS176" s="15">
        <f t="shared" si="819"/>
        <v>0.4368435227578778</v>
      </c>
      <c r="MU176" s="13">
        <v>18.690000000000001</v>
      </c>
      <c r="MV176" s="68">
        <f t="shared" si="820"/>
        <v>-9.5389507154212873E-3</v>
      </c>
      <c r="MW176" s="68">
        <f t="shared" si="982"/>
        <v>-6.1935534496178179E-3</v>
      </c>
      <c r="MX176" s="68">
        <f t="shared" si="821"/>
        <v>-0.1044561571633924</v>
      </c>
      <c r="MY176" s="68"/>
      <c r="MZ176" s="15">
        <f t="shared" si="822"/>
        <v>0.75164011246485485</v>
      </c>
      <c r="NB176" s="13">
        <v>275.25</v>
      </c>
      <c r="NC176" s="68">
        <f t="shared" si="823"/>
        <v>1.8168604651166921E-4</v>
      </c>
      <c r="ND176" s="68">
        <f t="shared" si="983"/>
        <v>3.5270833123151393E-3</v>
      </c>
      <c r="NE176" s="68">
        <f t="shared" si="824"/>
        <v>1.0318151620284934</v>
      </c>
      <c r="NF176" s="68"/>
      <c r="NG176" s="15">
        <f t="shared" si="825"/>
        <v>0.6502787936926675</v>
      </c>
      <c r="NI176" s="13">
        <v>8.93</v>
      </c>
      <c r="NJ176" s="68">
        <f t="shared" si="826"/>
        <v>4.9353701527614563E-2</v>
      </c>
      <c r="NK176" s="68">
        <f t="shared" si="984"/>
        <v>5.2699098793418032E-2</v>
      </c>
      <c r="NL176" s="68">
        <f t="shared" si="827"/>
        <v>-0.92909884874950388</v>
      </c>
      <c r="NM176" s="68"/>
      <c r="NN176" s="15">
        <f t="shared" si="828"/>
        <v>0.82244897959183649</v>
      </c>
      <c r="NP176" s="13">
        <v>579.49</v>
      </c>
      <c r="NQ176" s="68">
        <f t="shared" si="829"/>
        <v>-5.4619312527529926E-2</v>
      </c>
      <c r="NR176" s="68">
        <f t="shared" si="985"/>
        <v>-5.1273915261726456E-2</v>
      </c>
      <c r="NS176" s="68">
        <f t="shared" si="830"/>
        <v>3.4151619047619048</v>
      </c>
      <c r="NT176" s="68"/>
      <c r="NU176" s="15">
        <f t="shared" si="831"/>
        <v>0.76174262001033655</v>
      </c>
      <c r="NW176" s="13">
        <v>211.35</v>
      </c>
      <c r="NX176" s="68">
        <f t="shared" si="832"/>
        <v>-7.3270395941947408E-3</v>
      </c>
      <c r="NY176" s="68">
        <f t="shared" si="986"/>
        <v>-3.9816423283912713E-3</v>
      </c>
      <c r="NZ176" s="68">
        <f t="shared" si="833"/>
        <v>0.20249203459262635</v>
      </c>
      <c r="OA176" s="68"/>
      <c r="OB176" s="15">
        <f t="shared" si="834"/>
        <v>0.11648177496038026</v>
      </c>
      <c r="OD176" s="13">
        <v>2.86</v>
      </c>
      <c r="OE176" s="68">
        <f t="shared" si="835"/>
        <v>-2.721088435374152E-2</v>
      </c>
      <c r="OF176" s="68">
        <f t="shared" si="987"/>
        <v>-2.386548708793805E-2</v>
      </c>
      <c r="OG176" s="68">
        <f t="shared" si="836"/>
        <v>-0.98732662737625732</v>
      </c>
      <c r="OH176" s="68"/>
      <c r="OI176" s="15">
        <f t="shared" si="837"/>
        <v>0.95890410958904104</v>
      </c>
      <c r="OK176" s="13">
        <v>204.78</v>
      </c>
      <c r="OL176" s="68">
        <f t="shared" si="838"/>
        <v>1.5119218757745559E-2</v>
      </c>
      <c r="OM176" s="68">
        <f t="shared" si="988"/>
        <v>1.846461602354903E-2</v>
      </c>
      <c r="ON176" s="68">
        <f t="shared" si="839"/>
        <v>3.8240282685512361</v>
      </c>
      <c r="OO176" s="68"/>
      <c r="OP176" s="15">
        <f t="shared" si="840"/>
        <v>2.074313166191263</v>
      </c>
      <c r="OR176" s="13">
        <v>5.44</v>
      </c>
      <c r="OS176" s="68">
        <f t="shared" si="841"/>
        <v>1.492537313432837E-2</v>
      </c>
      <c r="OT176" s="68">
        <f t="shared" si="989"/>
        <v>1.827077040013184E-2</v>
      </c>
      <c r="OU176" s="68">
        <f t="shared" si="842"/>
        <v>-0.29350649350649349</v>
      </c>
      <c r="OV176" s="68"/>
      <c r="OW176" s="15">
        <f t="shared" si="843"/>
        <v>3.8571428571428572</v>
      </c>
      <c r="OY176" s="13">
        <v>157.99</v>
      </c>
      <c r="OZ176" s="68">
        <f t="shared" si="844"/>
        <v>-3.8461538461537531E-3</v>
      </c>
      <c r="PA176" s="68">
        <f t="shared" si="990"/>
        <v>-5.0075658035028323E-4</v>
      </c>
      <c r="PB176" s="68">
        <f t="shared" si="998"/>
        <v>3.8612307692307697</v>
      </c>
      <c r="PC176" s="68"/>
      <c r="PD176" s="15">
        <f t="shared" si="845"/>
        <v>0.37922304670449597</v>
      </c>
      <c r="PE176" s="18"/>
      <c r="PF176" s="13">
        <v>275.07</v>
      </c>
      <c r="PG176" s="68">
        <f t="shared" si="846"/>
        <v>-9.1852172033715564E-3</v>
      </c>
      <c r="PH176" s="68">
        <f t="shared" si="991"/>
        <v>-5.839819937568087E-3</v>
      </c>
      <c r="PI176" s="68">
        <f t="shared" si="847"/>
        <v>-0.21002297530155084</v>
      </c>
      <c r="PJ176" s="68"/>
      <c r="PK176" s="15">
        <f t="shared" si="848"/>
        <v>0.31530626882800172</v>
      </c>
      <c r="PM176" s="13"/>
      <c r="PN176" s="68">
        <f t="shared" si="849"/>
        <v>0</v>
      </c>
      <c r="PO176" s="68">
        <f t="shared" si="850"/>
        <v>3.3453972658034699E-3</v>
      </c>
      <c r="PP176" s="68">
        <f t="shared" si="851"/>
        <v>0</v>
      </c>
      <c r="PQ176" s="68"/>
      <c r="PR176" s="15">
        <f t="shared" si="852"/>
        <v>0</v>
      </c>
      <c r="PT176" s="13">
        <v>11.37</v>
      </c>
      <c r="PU176" s="68">
        <f t="shared" si="853"/>
        <v>-1.728608470181513E-2</v>
      </c>
      <c r="PV176" s="68">
        <f t="shared" si="992"/>
        <v>-1.3940687436011661E-2</v>
      </c>
      <c r="PW176" s="68">
        <f t="shared" si="854"/>
        <v>0.30389908256880716</v>
      </c>
      <c r="PX176" s="68"/>
      <c r="PY176" s="15">
        <f t="shared" si="855"/>
        <v>1.2163742690058479</v>
      </c>
      <c r="QA176" s="13">
        <v>276.92</v>
      </c>
      <c r="QB176" s="68">
        <f t="shared" si="856"/>
        <v>2.1279734464318786E-2</v>
      </c>
      <c r="QC176" s="68">
        <f t="shared" si="993"/>
        <v>2.4625131730122256E-2</v>
      </c>
      <c r="QD176" s="68">
        <f t="shared" si="857"/>
        <v>-0.17922878567829506</v>
      </c>
      <c r="QE176" s="68"/>
      <c r="QF176" s="15">
        <f t="shared" si="858"/>
        <v>0.44424741837905496</v>
      </c>
      <c r="QH176" s="13">
        <v>1.64</v>
      </c>
      <c r="QI176" s="68">
        <f t="shared" si="859"/>
        <v>-8.4821428571428645E-2</v>
      </c>
      <c r="QJ176" s="68">
        <f t="shared" si="994"/>
        <v>-8.1476031305625168E-2</v>
      </c>
      <c r="QK176" s="68">
        <f t="shared" si="860"/>
        <v>-0.34661354581673304</v>
      </c>
      <c r="QL176" s="68"/>
      <c r="QM176" s="15">
        <f t="shared" si="861"/>
        <v>0.26153846153846144</v>
      </c>
      <c r="QO176" s="13">
        <v>13.96</v>
      </c>
      <c r="QP176" s="68">
        <f t="shared" si="862"/>
        <v>-6.4343163538873926E-2</v>
      </c>
      <c r="QQ176" s="68">
        <f t="shared" si="995"/>
        <v>-6.0997766273070457E-2</v>
      </c>
      <c r="QR176" s="68">
        <f t="shared" si="863"/>
        <v>-0.98298349545332642</v>
      </c>
      <c r="QS176" s="68"/>
      <c r="QT176" s="15">
        <f t="shared" si="864"/>
        <v>0.21602787456445996</v>
      </c>
      <c r="QV176" s="13">
        <v>2.69</v>
      </c>
      <c r="QW176" s="68">
        <f t="shared" si="865"/>
        <v>-5.6802244039270665E-2</v>
      </c>
      <c r="QX176" s="68">
        <f t="shared" si="996"/>
        <v>-5.3456846773467195E-2</v>
      </c>
      <c r="QY176" s="68">
        <f t="shared" si="866"/>
        <v>-0.23796033994334276</v>
      </c>
      <c r="QZ176" s="68"/>
      <c r="RA176" s="15">
        <f t="shared" si="867"/>
        <v>9.9305271761340366E-2</v>
      </c>
      <c r="RC176" s="13">
        <v>44.96</v>
      </c>
      <c r="RD176" s="68">
        <f t="shared" si="868"/>
        <v>8.7502804577069913E-3</v>
      </c>
      <c r="RE176" s="68">
        <f t="shared" si="997"/>
        <v>1.2095677723510461E-2</v>
      </c>
      <c r="RF176" s="68">
        <f t="shared" si="869"/>
        <v>-2.8731907539425325E-2</v>
      </c>
      <c r="RG176" s="68"/>
      <c r="RH176" s="15">
        <f t="shared" si="870"/>
        <v>0.81656565656565661</v>
      </c>
      <c r="RJ176" s="13">
        <v>228.39</v>
      </c>
      <c r="RK176" s="68">
        <f t="shared" si="871"/>
        <v>-1.0741976003811748E-2</v>
      </c>
      <c r="RL176" s="68">
        <f t="shared" si="872"/>
        <v>-7.3965787380082786E-3</v>
      </c>
      <c r="RM176" s="68">
        <f t="shared" si="873"/>
        <v>5.9421096576676748E-2</v>
      </c>
      <c r="RN176" s="68"/>
      <c r="RO176" s="15">
        <f t="shared" si="874"/>
        <v>0.16099023993493283</v>
      </c>
      <c r="RQ176" s="13">
        <v>16.78</v>
      </c>
      <c r="RR176" s="68">
        <f t="shared" si="875"/>
        <v>-3.5632183908045831E-2</v>
      </c>
      <c r="RS176" s="68">
        <f t="shared" si="876"/>
        <v>-3.2286786642242361E-2</v>
      </c>
      <c r="RT176" s="68">
        <f t="shared" si="877"/>
        <v>0.14617486338797817</v>
      </c>
      <c r="RU176" s="68"/>
      <c r="RV176" s="15">
        <f t="shared" si="878"/>
        <v>-0.19481765834932815</v>
      </c>
      <c r="RX176" s="13">
        <v>157.09</v>
      </c>
      <c r="RY176" s="68">
        <f t="shared" si="879"/>
        <v>2.4248612086018471E-3</v>
      </c>
      <c r="RZ176" s="68">
        <f t="shared" si="880"/>
        <v>5.7702584744053174E-3</v>
      </c>
      <c r="SA176" s="68">
        <f t="shared" si="881"/>
        <v>0.18059522020141291</v>
      </c>
      <c r="SB176" s="68"/>
      <c r="SC176" s="15">
        <f t="shared" si="882"/>
        <v>1.0770858125082641</v>
      </c>
      <c r="SE176" s="13">
        <v>15.52</v>
      </c>
      <c r="SF176" s="68">
        <f t="shared" si="883"/>
        <v>-4.3746149106592781E-2</v>
      </c>
      <c r="SG176" s="68">
        <f t="shared" si="884"/>
        <v>-4.0400751840789312E-2</v>
      </c>
      <c r="SH176" s="68">
        <f t="shared" si="885"/>
        <v>0.24159999999999995</v>
      </c>
      <c r="SI176" s="68"/>
      <c r="SJ176" s="15">
        <f t="shared" si="886"/>
        <v>1.7038007863695925E-2</v>
      </c>
      <c r="SL176" s="13">
        <v>1.95</v>
      </c>
      <c r="SM176" s="68">
        <f t="shared" si="887"/>
        <v>-5.339805825242723E-2</v>
      </c>
      <c r="SN176" s="68">
        <f t="shared" si="888"/>
        <v>-5.0052660986623761E-2</v>
      </c>
      <c r="SO176" s="68">
        <f t="shared" si="889"/>
        <v>0.37323943661971837</v>
      </c>
      <c r="SP176" s="68"/>
      <c r="SQ176" s="15">
        <f t="shared" si="890"/>
        <v>0.93069306930693063</v>
      </c>
      <c r="SS176" s="13">
        <v>15.85</v>
      </c>
      <c r="ST176" s="68">
        <f t="shared" si="891"/>
        <v>1.4724711907810528E-2</v>
      </c>
      <c r="SU176" s="68">
        <f t="shared" si="892"/>
        <v>1.8070109173613999E-2</v>
      </c>
      <c r="SV176" s="68">
        <f t="shared" si="893"/>
        <v>-1.7967781908302411E-2</v>
      </c>
      <c r="SW176" s="68"/>
      <c r="SX176" s="15">
        <f t="shared" si="894"/>
        <v>0.88690476190476175</v>
      </c>
      <c r="SZ176" s="13">
        <v>67.31</v>
      </c>
      <c r="TA176" s="68">
        <f t="shared" si="895"/>
        <v>-5.3837503514197332E-2</v>
      </c>
      <c r="TB176" s="68">
        <f t="shared" si="896"/>
        <v>-5.0492106248393863E-2</v>
      </c>
      <c r="TC176" s="68">
        <f t="shared" si="897"/>
        <v>0.66732722318553395</v>
      </c>
      <c r="TD176" s="68"/>
      <c r="TE176" s="15">
        <f t="shared" si="898"/>
        <v>3.31474358974359</v>
      </c>
      <c r="TG176" s="417">
        <v>0.249</v>
      </c>
      <c r="TH176" s="68">
        <f t="shared" si="899"/>
        <v>0</v>
      </c>
      <c r="TI176" s="68">
        <f t="shared" si="900"/>
        <v>3.3453972658034699E-3</v>
      </c>
      <c r="TJ176" s="68">
        <f t="shared" si="901"/>
        <v>0.13181818181818181</v>
      </c>
      <c r="TK176" s="68"/>
      <c r="TL176" s="15">
        <f t="shared" si="902"/>
        <v>0.46902654867256627</v>
      </c>
      <c r="TN176" s="13">
        <v>81.09</v>
      </c>
      <c r="TO176" s="68">
        <f t="shared" si="903"/>
        <v>-2.1715526601520051E-2</v>
      </c>
      <c r="TP176" s="68">
        <f t="shared" si="904"/>
        <v>-1.8370129335716582E-2</v>
      </c>
      <c r="TQ176" s="68">
        <f t="shared" si="905"/>
        <v>0.18195797774263381</v>
      </c>
      <c r="TR176" s="68"/>
      <c r="TS176" s="15">
        <f t="shared" si="906"/>
        <v>1.7257142857142858</v>
      </c>
      <c r="TU176" s="417">
        <v>3.8</v>
      </c>
      <c r="TV176" s="68">
        <f t="shared" si="907"/>
        <v>3.5422343324250656E-2</v>
      </c>
      <c r="TW176" s="68">
        <f t="shared" si="908"/>
        <v>3.8767740590054126E-2</v>
      </c>
      <c r="TX176" s="68">
        <f t="shared" si="909"/>
        <v>-0.13832199546485269</v>
      </c>
      <c r="TY176" s="68"/>
      <c r="TZ176" s="15">
        <f t="shared" si="910"/>
        <v>1.2222222222222221</v>
      </c>
      <c r="UB176" s="13"/>
      <c r="UC176" s="68">
        <f t="shared" si="911"/>
        <v>0</v>
      </c>
      <c r="UD176" s="68">
        <f t="shared" si="912"/>
        <v>3.3453972658034699E-3</v>
      </c>
      <c r="UE176" s="68">
        <f t="shared" si="913"/>
        <v>0</v>
      </c>
      <c r="UF176" s="68"/>
      <c r="UG176" s="15">
        <f t="shared" si="914"/>
        <v>0</v>
      </c>
      <c r="UI176" s="417"/>
      <c r="UJ176" s="68">
        <f t="shared" si="915"/>
        <v>0</v>
      </c>
      <c r="UK176" s="68">
        <f t="shared" si="916"/>
        <v>3.3453972658034699E-3</v>
      </c>
      <c r="UL176" s="68">
        <f t="shared" si="917"/>
        <v>0</v>
      </c>
      <c r="UM176" s="68"/>
      <c r="UN176" s="15">
        <f t="shared" si="918"/>
        <v>0</v>
      </c>
      <c r="UP176" s="417"/>
      <c r="UQ176" s="68">
        <f t="shared" si="919"/>
        <v>0</v>
      </c>
      <c r="UR176" s="68">
        <f t="shared" si="920"/>
        <v>3.3453972658034699E-3</v>
      </c>
      <c r="US176" s="68">
        <f t="shared" si="921"/>
        <v>0</v>
      </c>
      <c r="UT176" s="68"/>
      <c r="UU176" s="15">
        <f t="shared" si="922"/>
        <v>0</v>
      </c>
      <c r="UW176" s="417"/>
      <c r="UX176" s="68">
        <f t="shared" si="923"/>
        <v>0</v>
      </c>
      <c r="UY176" s="68">
        <f t="shared" si="924"/>
        <v>3.3453972658034699E-3</v>
      </c>
      <c r="UZ176" s="68">
        <f t="shared" si="925"/>
        <v>0</v>
      </c>
      <c r="VA176" s="68"/>
      <c r="VB176" s="15">
        <f t="shared" si="926"/>
        <v>0</v>
      </c>
      <c r="VD176" s="417"/>
      <c r="VE176" s="68">
        <f t="shared" si="927"/>
        <v>0</v>
      </c>
      <c r="VF176" s="68">
        <f t="shared" si="928"/>
        <v>3.3453972658034699E-3</v>
      </c>
      <c r="VG176" s="68">
        <f t="shared" si="929"/>
        <v>0</v>
      </c>
      <c r="VH176" s="68"/>
      <c r="VI176" s="15">
        <f t="shared" si="930"/>
        <v>0</v>
      </c>
      <c r="VM176" s="21">
        <f t="shared" si="931"/>
        <v>-5.9244747003071203E-3</v>
      </c>
      <c r="VN176" s="49"/>
      <c r="VO176" s="21">
        <f t="shared" si="932"/>
        <v>1.2251504370497535</v>
      </c>
      <c r="VP176" s="14"/>
      <c r="VQ176" s="21">
        <f t="shared" si="933"/>
        <v>0.67937254423763349</v>
      </c>
    </row>
    <row r="177" spans="1:589" ht="15.75" customHeight="1" x14ac:dyDescent="0.2">
      <c r="A177" s="127">
        <v>45903</v>
      </c>
      <c r="B177" s="4">
        <f t="shared" si="666"/>
        <v>45903</v>
      </c>
      <c r="C177" s="13">
        <v>45270.86</v>
      </c>
      <c r="D177" s="138">
        <f t="shared" si="667"/>
        <v>-24.830000000001746</v>
      </c>
      <c r="E177" s="68">
        <f t="shared" si="668"/>
        <v>-5.4817577566434561E-4</v>
      </c>
      <c r="F177" s="15">
        <f t="shared" si="669"/>
        <v>6.4089552000248198E-2</v>
      </c>
      <c r="G177" s="13">
        <v>6448.26</v>
      </c>
      <c r="H177" s="138">
        <f t="shared" si="670"/>
        <v>32.720000000000255</v>
      </c>
      <c r="I177" s="68">
        <f t="shared" si="671"/>
        <v>5.1001162801572828E-3</v>
      </c>
      <c r="J177" s="15">
        <f t="shared" si="672"/>
        <v>9.6338940055732861E-2</v>
      </c>
      <c r="K177" s="13">
        <v>21497.73</v>
      </c>
      <c r="L177" s="138">
        <f t="shared" si="673"/>
        <v>218.09999999999854</v>
      </c>
      <c r="M177" s="68">
        <f t="shared" si="674"/>
        <v>1.0249238356117966E-2</v>
      </c>
      <c r="N177" s="15">
        <f t="shared" si="675"/>
        <v>0.11324963919135357</v>
      </c>
      <c r="O177" s="13">
        <v>2349.9699999999998</v>
      </c>
      <c r="P177" s="138">
        <f t="shared" si="676"/>
        <v>-2.3700000000003456</v>
      </c>
      <c r="Q177" s="68">
        <f t="shared" si="677"/>
        <v>-1.007507418145483E-3</v>
      </c>
      <c r="R177" s="15">
        <f t="shared" si="678"/>
        <v>5.372260286257486E-2</v>
      </c>
      <c r="S177" s="18">
        <f t="shared" si="679"/>
        <v>2.6880994919129702E-3</v>
      </c>
      <c r="T177" s="121">
        <f t="shared" si="680"/>
        <v>272.89136654351995</v>
      </c>
      <c r="U177" s="121">
        <f t="shared" si="681"/>
        <v>272.89136654351995</v>
      </c>
      <c r="V177" s="134">
        <f t="shared" si="682"/>
        <v>1.9739765103474281E-3</v>
      </c>
      <c r="W177" s="21">
        <f t="shared" si="934"/>
        <v>5.4776805293560243E-2</v>
      </c>
      <c r="X177" s="18">
        <f t="shared" si="683"/>
        <v>3.4484178606163552E-3</v>
      </c>
      <c r="Y177" s="353">
        <v>73387.98</v>
      </c>
      <c r="Z177" s="15">
        <v>1.9999999999999999E-6</v>
      </c>
      <c r="AA177" s="21">
        <f t="shared" si="684"/>
        <v>-1.9719765103474282E-3</v>
      </c>
      <c r="AC177" s="13">
        <v>250.55</v>
      </c>
      <c r="AD177" s="68">
        <f t="shared" si="685"/>
        <v>9.5495205093077788E-3</v>
      </c>
      <c r="AE177" s="68">
        <f t="shared" si="935"/>
        <v>7.5755439989603508E-3</v>
      </c>
      <c r="AF177" s="68">
        <f t="shared" si="686"/>
        <v>0.5206044789706864</v>
      </c>
      <c r="AG177" s="68"/>
      <c r="AH177" s="15">
        <f t="shared" si="687"/>
        <v>0.10291851917066525</v>
      </c>
      <c r="AJ177" s="13">
        <v>24.1</v>
      </c>
      <c r="AK177" s="68">
        <f t="shared" si="688"/>
        <v>5.4234459741344413E-3</v>
      </c>
      <c r="AL177" s="68">
        <f t="shared" si="936"/>
        <v>3.4494694637870133E-3</v>
      </c>
      <c r="AM177" s="68">
        <f t="shared" si="689"/>
        <v>0.29569892473118276</v>
      </c>
      <c r="AN177" s="68"/>
      <c r="AO177" s="15">
        <f t="shared" si="690"/>
        <v>0.14598193057536854</v>
      </c>
      <c r="AQ177" s="13">
        <v>23.72</v>
      </c>
      <c r="AR177" s="68">
        <f t="shared" si="691"/>
        <v>1.5845824411134794E-2</v>
      </c>
      <c r="AS177" s="68">
        <f t="shared" si="937"/>
        <v>1.3871847900787366E-2</v>
      </c>
      <c r="AT177" s="68">
        <f t="shared" si="692"/>
        <v>0.37348002316155177</v>
      </c>
      <c r="AU177" s="68"/>
      <c r="AV177" s="15">
        <f t="shared" si="693"/>
        <v>0.10479739170936191</v>
      </c>
      <c r="AX177" s="13">
        <v>224.39</v>
      </c>
      <c r="AY177" s="68">
        <f t="shared" si="694"/>
        <v>5.1063829787233433E-3</v>
      </c>
      <c r="AZ177" s="68">
        <f t="shared" si="938"/>
        <v>3.1324064683759152E-3</v>
      </c>
      <c r="BA177" s="68">
        <f t="shared" si="695"/>
        <v>0.67330350484712898</v>
      </c>
      <c r="BB177" s="68"/>
      <c r="BC177" s="15">
        <f t="shared" si="696"/>
        <v>9.8927469513688179E-2</v>
      </c>
      <c r="BE177" s="13">
        <v>81.92</v>
      </c>
      <c r="BF177" s="68">
        <f t="shared" si="697"/>
        <v>1.0998411340584556E-3</v>
      </c>
      <c r="BG177" s="68">
        <f t="shared" si="939"/>
        <v>-8.7413537628897248E-4</v>
      </c>
      <c r="BH177" s="68"/>
      <c r="BI177" s="68"/>
      <c r="BJ177" s="15">
        <f t="shared" si="698"/>
        <v>0.11198588299171983</v>
      </c>
      <c r="BL177" s="13">
        <v>75.819999999999993</v>
      </c>
      <c r="BM177" s="68">
        <f t="shared" si="699"/>
        <v>-2.7620676048929101E-3</v>
      </c>
      <c r="BN177" s="68">
        <f t="shared" si="940"/>
        <v>-4.7360441152403381E-3</v>
      </c>
      <c r="BO177" s="68">
        <f t="shared" si="700"/>
        <v>0.27686089592455354</v>
      </c>
      <c r="BP177" s="68"/>
      <c r="BQ177" s="15">
        <f t="shared" si="701"/>
        <v>0.14238360705137845</v>
      </c>
      <c r="BS177" s="13">
        <v>43.91</v>
      </c>
      <c r="BT177" s="68">
        <f t="shared" si="702"/>
        <v>1.3683010262256594E-3</v>
      </c>
      <c r="BU177" s="68">
        <f t="shared" si="941"/>
        <v>-6.0567548412176868E-4</v>
      </c>
      <c r="BV177" s="68">
        <f t="shared" si="703"/>
        <v>0.17847557702630162</v>
      </c>
      <c r="BW177" s="68"/>
      <c r="BX177" s="15">
        <f t="shared" si="704"/>
        <v>0.14797385620915024</v>
      </c>
      <c r="BZ177" s="13"/>
      <c r="CA177" s="68">
        <f t="shared" si="705"/>
        <v>0</v>
      </c>
      <c r="CB177" s="68">
        <f t="shared" si="942"/>
        <v>0</v>
      </c>
      <c r="CC177" s="68">
        <f t="shared" si="706"/>
        <v>0</v>
      </c>
      <c r="CD177" s="68"/>
      <c r="CE177" s="15">
        <f t="shared" si="707"/>
        <v>0</v>
      </c>
      <c r="CG177" s="13">
        <v>29.83</v>
      </c>
      <c r="CH177" s="68">
        <f t="shared" si="708"/>
        <v>-2.3411371237458292E-3</v>
      </c>
      <c r="CI177" s="68">
        <f t="shared" si="943"/>
        <v>-4.3151136340932577E-3</v>
      </c>
      <c r="CJ177" s="68">
        <f t="shared" si="709"/>
        <v>-1.3231888852133713E-2</v>
      </c>
      <c r="CK177" s="68"/>
      <c r="CL177" s="15">
        <f t="shared" si="710"/>
        <v>-0.13183934807916184</v>
      </c>
      <c r="CN177" s="13">
        <v>34.46</v>
      </c>
      <c r="CO177" s="68">
        <f t="shared" si="711"/>
        <v>-1.1594202898550477E-3</v>
      </c>
      <c r="CP177" s="68">
        <f t="shared" si="944"/>
        <v>-3.1333968002024756E-3</v>
      </c>
      <c r="CQ177" s="68">
        <f t="shared" si="712"/>
        <v>9.9553286534779864E-2</v>
      </c>
      <c r="CR177" s="68"/>
      <c r="CS177" s="15">
        <f t="shared" si="713"/>
        <v>2.9578727218404603E-2</v>
      </c>
      <c r="CU177" s="13">
        <v>39.450000000000003</v>
      </c>
      <c r="CV177" s="68">
        <f t="shared" si="714"/>
        <v>2.5354969574049483E-4</v>
      </c>
      <c r="CW177" s="68">
        <f t="shared" si="945"/>
        <v>-1.7204268146069333E-3</v>
      </c>
      <c r="CX177" s="68">
        <f t="shared" si="715"/>
        <v>0.22706065318818056</v>
      </c>
      <c r="CY177" s="68"/>
      <c r="CZ177" s="15">
        <f t="shared" si="716"/>
        <v>5.8208154506437813E-2</v>
      </c>
      <c r="DB177" s="13">
        <v>21.45</v>
      </c>
      <c r="DC177" s="68">
        <f t="shared" si="717"/>
        <v>-9.3153237074986375E-4</v>
      </c>
      <c r="DD177" s="68">
        <f t="shared" si="946"/>
        <v>-2.9055088810972917E-3</v>
      </c>
      <c r="DE177" s="68">
        <f t="shared" si="718"/>
        <v>-1.9204389574760023E-2</v>
      </c>
      <c r="DF177" s="68"/>
      <c r="DG177" s="15">
        <f t="shared" si="719"/>
        <v>5.3536345776031426E-2</v>
      </c>
      <c r="DI177" s="13">
        <v>49.46</v>
      </c>
      <c r="DJ177" s="68">
        <f t="shared" si="720"/>
        <v>1.8229694146243349E-3</v>
      </c>
      <c r="DK177" s="68">
        <f t="shared" si="947"/>
        <v>-1.5100709572309317E-4</v>
      </c>
      <c r="DL177" s="68">
        <f t="shared" si="721"/>
        <v>0.12027180067950176</v>
      </c>
      <c r="DM177" s="68"/>
      <c r="DN177" s="15">
        <f t="shared" si="722"/>
        <v>0.17314990512333978</v>
      </c>
      <c r="DP177" s="13">
        <v>44.22</v>
      </c>
      <c r="DQ177" s="68">
        <f t="shared" si="723"/>
        <v>4.0871934604904568E-3</v>
      </c>
      <c r="DR177" s="68">
        <f t="shared" si="948"/>
        <v>2.1132169501430287E-3</v>
      </c>
      <c r="DS177" s="68"/>
      <c r="DT177" s="68"/>
      <c r="DU177" s="15">
        <f t="shared" si="724"/>
        <v>0.16123949579831934</v>
      </c>
      <c r="DV177" s="18"/>
      <c r="DW177" s="13">
        <v>36.950000000000003</v>
      </c>
      <c r="DX177" s="68">
        <f t="shared" si="725"/>
        <v>1.0837171498240654E-3</v>
      </c>
      <c r="DY177" s="68">
        <f t="shared" si="949"/>
        <v>-8.902593605233627E-4</v>
      </c>
      <c r="DZ177" s="68">
        <f t="shared" si="726"/>
        <v>0.97171824973319132</v>
      </c>
      <c r="EA177" s="68"/>
      <c r="EB177" s="15">
        <f t="shared" si="727"/>
        <v>0.10397370779802821</v>
      </c>
      <c r="ED177" s="13">
        <v>40</v>
      </c>
      <c r="EE177" s="68">
        <f t="shared" si="728"/>
        <v>2.5062656641604369E-3</v>
      </c>
      <c r="EF177" s="68">
        <f t="shared" si="950"/>
        <v>5.322891538130088E-4</v>
      </c>
      <c r="EG177" s="68">
        <f t="shared" si="729"/>
        <v>0.9020446980504041</v>
      </c>
      <c r="EH177" s="68"/>
      <c r="EI177" s="15">
        <f t="shared" si="730"/>
        <v>8.4598698481561749E-2</v>
      </c>
      <c r="EK177" s="13">
        <v>138.1</v>
      </c>
      <c r="EL177" s="68">
        <f t="shared" si="731"/>
        <v>2.4100852799406748E-2</v>
      </c>
      <c r="EM177" s="68">
        <f t="shared" si="951"/>
        <v>2.2126876289059322E-2</v>
      </c>
      <c r="EN177" s="68">
        <f t="shared" si="732"/>
        <v>1.1397582894329095</v>
      </c>
      <c r="EO177" s="68"/>
      <c r="EP177" s="15">
        <f t="shared" si="733"/>
        <v>0.24079065588499549</v>
      </c>
      <c r="ER177" s="13">
        <v>41.22</v>
      </c>
      <c r="ES177" s="68">
        <f t="shared" si="734"/>
        <v>-4.8496605237640945E-4</v>
      </c>
      <c r="ET177" s="68">
        <f t="shared" si="952"/>
        <v>-2.4589425627238376E-3</v>
      </c>
      <c r="EU177" s="68">
        <f t="shared" si="735"/>
        <v>0.180750501289029</v>
      </c>
      <c r="EV177" s="68"/>
      <c r="EW177" s="15">
        <f t="shared" si="736"/>
        <v>5.9912573926459198E-2</v>
      </c>
      <c r="EY177" s="13">
        <v>46.59</v>
      </c>
      <c r="EZ177" s="68">
        <f t="shared" si="737"/>
        <v>6.0462103217447877E-3</v>
      </c>
      <c r="FA177" s="68">
        <f t="shared" si="953"/>
        <v>4.0722338113973596E-3</v>
      </c>
      <c r="FB177" s="68"/>
      <c r="FC177" s="68"/>
      <c r="FD177" s="15">
        <f t="shared" si="738"/>
        <v>0.8954434499593168</v>
      </c>
      <c r="FF177" s="13">
        <v>60.58</v>
      </c>
      <c r="FG177" s="68">
        <f t="shared" si="739"/>
        <v>-1.7674720285390032E-2</v>
      </c>
      <c r="FH177" s="68">
        <f t="shared" si="954"/>
        <v>-1.9648696795737462E-2</v>
      </c>
      <c r="FI177" s="68">
        <f t="shared" si="740"/>
        <v>2.5389302640487475E-2</v>
      </c>
      <c r="FJ177" s="68"/>
      <c r="FK177" s="15">
        <f t="shared" si="741"/>
        <v>6.673710160239478E-2</v>
      </c>
      <c r="FM177" s="13">
        <v>195.89</v>
      </c>
      <c r="FN177" s="68">
        <f t="shared" si="742"/>
        <v>-7.9509774131470753E-3</v>
      </c>
      <c r="FO177" s="68">
        <f t="shared" si="955"/>
        <v>-9.9249539234945033E-3</v>
      </c>
      <c r="FP177" s="68">
        <f t="shared" si="743"/>
        <v>0.68464052287581689</v>
      </c>
      <c r="FQ177" s="68"/>
      <c r="FR177" s="15">
        <f t="shared" si="744"/>
        <v>7.8333149840361063E-2</v>
      </c>
      <c r="FT177" s="13">
        <v>93.37</v>
      </c>
      <c r="FU177" s="68">
        <f t="shared" si="745"/>
        <v>6.6846361185984322E-3</v>
      </c>
      <c r="FV177" s="68">
        <f t="shared" si="956"/>
        <v>4.7106596082510041E-3</v>
      </c>
      <c r="FW177" s="68">
        <f t="shared" si="746"/>
        <v>6.0661138248324475E-2</v>
      </c>
      <c r="FX177" s="68"/>
      <c r="FY177" s="15">
        <f t="shared" si="747"/>
        <v>3.5373697050343732E-2</v>
      </c>
      <c r="GA177" s="13">
        <v>18.600000000000001</v>
      </c>
      <c r="GB177" s="68">
        <f t="shared" si="748"/>
        <v>2.1551724137932491E-3</v>
      </c>
      <c r="GC177" s="68">
        <f t="shared" si="957"/>
        <v>1.8119590344582107E-4</v>
      </c>
      <c r="GD177" s="68"/>
      <c r="GE177" s="68"/>
      <c r="GF177" s="15">
        <f t="shared" si="749"/>
        <v>6.7125645438898554E-2</v>
      </c>
      <c r="GG177" s="18"/>
      <c r="GH177" s="13">
        <v>20.85</v>
      </c>
      <c r="GI177" s="68">
        <f t="shared" si="750"/>
        <v>3.3686236766121407E-3</v>
      </c>
      <c r="GJ177" s="68">
        <f t="shared" si="958"/>
        <v>1.3946471662647127E-3</v>
      </c>
      <c r="GK177" s="68">
        <f t="shared" si="751"/>
        <v>8.4807492195629691E-2</v>
      </c>
      <c r="GL177" s="68"/>
      <c r="GM177" s="15">
        <f t="shared" si="752"/>
        <v>0.10317460317460334</v>
      </c>
      <c r="GO177" s="13">
        <v>26.79</v>
      </c>
      <c r="GP177" s="68">
        <f t="shared" si="753"/>
        <v>1.8698578908003258E-3</v>
      </c>
      <c r="GQ177" s="68">
        <f t="shared" si="959"/>
        <v>-1.0411861954710225E-4</v>
      </c>
      <c r="GR177" s="68"/>
      <c r="GS177" s="68"/>
      <c r="GT177" s="15">
        <f t="shared" si="754"/>
        <v>-1.6880733944954159E-2</v>
      </c>
      <c r="GV177" s="13">
        <v>16.12</v>
      </c>
      <c r="GW177" s="68">
        <f t="shared" si="755"/>
        <v>1.2422360248446939E-3</v>
      </c>
      <c r="GX177" s="68">
        <f t="shared" si="960"/>
        <v>-7.3174048550273419E-4</v>
      </c>
      <c r="GY177" s="68">
        <f t="shared" si="756"/>
        <v>0.36033755274261614</v>
      </c>
      <c r="GZ177" s="68"/>
      <c r="HA177" s="15">
        <f t="shared" si="757"/>
        <v>0.17492711370262393</v>
      </c>
      <c r="HD177" s="13">
        <v>334.09</v>
      </c>
      <c r="HE177" s="68">
        <f t="shared" si="758"/>
        <v>1.4361185329123029E-2</v>
      </c>
      <c r="HF177" s="68">
        <f t="shared" si="961"/>
        <v>1.2387208818775601E-2</v>
      </c>
      <c r="HG177" s="68">
        <f t="shared" si="759"/>
        <v>0.87680467389472494</v>
      </c>
      <c r="HH177" s="68"/>
      <c r="HI177" s="15">
        <f t="shared" si="760"/>
        <v>-0.1727169175911252</v>
      </c>
      <c r="HK177" s="13">
        <v>64.5</v>
      </c>
      <c r="HL177" s="68">
        <f t="shared" si="761"/>
        <v>-2.4058102587380895E-2</v>
      </c>
      <c r="HM177" s="68">
        <f t="shared" si="962"/>
        <v>-2.6032079097728325E-2</v>
      </c>
      <c r="HN177" s="68">
        <f t="shared" si="762"/>
        <v>25.008064516129032</v>
      </c>
      <c r="HO177" s="68"/>
      <c r="HP177" s="15">
        <f t="shared" si="763"/>
        <v>1.4450341167551177</v>
      </c>
      <c r="HR177" s="13">
        <v>111.95</v>
      </c>
      <c r="HS177" s="68">
        <f t="shared" si="764"/>
        <v>-2.3805371468433936E-2</v>
      </c>
      <c r="HT177" s="68">
        <f t="shared" si="963"/>
        <v>-2.5779347978781363E-2</v>
      </c>
      <c r="HU177" s="68">
        <f t="shared" si="765"/>
        <v>2.0755494505494507</v>
      </c>
      <c r="HV177" s="68"/>
      <c r="HW177" s="15">
        <f t="shared" si="766"/>
        <v>4.0717672213442503E-2</v>
      </c>
      <c r="HY177" s="13">
        <v>170.62</v>
      </c>
      <c r="HZ177" s="68">
        <f t="shared" si="767"/>
        <v>-7.0282300573974786E-4</v>
      </c>
      <c r="IA177" s="68">
        <f t="shared" si="964"/>
        <v>-2.6767995160871761E-3</v>
      </c>
      <c r="IB177" s="68">
        <f t="shared" si="768"/>
        <v>0.61114258734655336</v>
      </c>
      <c r="IC177" s="68"/>
      <c r="ID177" s="15">
        <f t="shared" si="769"/>
        <v>0.27053391913024061</v>
      </c>
      <c r="IF177" s="13">
        <v>302.39</v>
      </c>
      <c r="IG177" s="68">
        <f t="shared" si="770"/>
        <v>1.3914967811158722E-2</v>
      </c>
      <c r="IH177" s="68">
        <f t="shared" si="965"/>
        <v>1.1940991300811294E-2</v>
      </c>
      <c r="II177" s="68">
        <f t="shared" si="771"/>
        <v>0.72794285714285711</v>
      </c>
      <c r="IJ177" s="68"/>
      <c r="IK177" s="15">
        <f t="shared" si="772"/>
        <v>0.30430469289164935</v>
      </c>
      <c r="IM177" s="13">
        <v>269.31</v>
      </c>
      <c r="IN177" s="68">
        <f t="shared" si="773"/>
        <v>-7.4208749211527821E-4</v>
      </c>
      <c r="IO177" s="68">
        <f t="shared" si="966"/>
        <v>-2.7160640024627061E-3</v>
      </c>
      <c r="IP177" s="68">
        <f t="shared" si="774"/>
        <v>4.2589338019917982</v>
      </c>
      <c r="IQ177" s="68"/>
      <c r="IR177" s="15">
        <f t="shared" si="775"/>
        <v>0.43624340035198134</v>
      </c>
      <c r="IT177" s="13">
        <v>77.180000000000007</v>
      </c>
      <c r="IU177" s="68">
        <f t="shared" si="776"/>
        <v>2.3471688105025996E-2</v>
      </c>
      <c r="IV177" s="68">
        <f t="shared" si="967"/>
        <v>2.1497711594678566E-2</v>
      </c>
      <c r="IW177" s="68">
        <f t="shared" si="777"/>
        <v>3.2290410958904112</v>
      </c>
      <c r="IX177" s="68"/>
      <c r="IY177" s="15">
        <f t="shared" si="778"/>
        <v>0.50184860867873138</v>
      </c>
      <c r="JA177" s="13">
        <v>737.05</v>
      </c>
      <c r="JB177" s="68">
        <f t="shared" si="779"/>
        <v>2.6390608208294551E-3</v>
      </c>
      <c r="JC177" s="68">
        <f t="shared" si="968"/>
        <v>6.6508431048202706E-4</v>
      </c>
      <c r="JD177" s="68">
        <f t="shared" si="780"/>
        <v>0.49079692556634302</v>
      </c>
      <c r="JE177" s="68"/>
      <c r="JF177" s="15">
        <f t="shared" si="781"/>
        <v>0.25881709962255123</v>
      </c>
      <c r="JH177" s="13">
        <v>505.35</v>
      </c>
      <c r="JI177" s="68">
        <f t="shared" si="782"/>
        <v>4.5533734558128402E-4</v>
      </c>
      <c r="JJ177" s="68">
        <f t="shared" si="969"/>
        <v>-1.5186391647661441E-3</v>
      </c>
      <c r="JK177" s="68">
        <f t="shared" si="783"/>
        <v>0.24259263812732063</v>
      </c>
      <c r="JL177" s="68"/>
      <c r="JM177" s="15">
        <f t="shared" si="784"/>
        <v>0.19893238434163707</v>
      </c>
      <c r="JO177" s="13">
        <v>28.25</v>
      </c>
      <c r="JP177" s="68">
        <f t="shared" si="785"/>
        <v>6.1630965802329976E-2</v>
      </c>
      <c r="JQ177" s="68">
        <f t="shared" si="970"/>
        <v>5.965698929198255E-2</v>
      </c>
      <c r="JR177" s="68">
        <f t="shared" si="786"/>
        <v>-4.6735279230639498E-2</v>
      </c>
      <c r="JS177" s="68"/>
      <c r="JT177" s="15">
        <f t="shared" si="787"/>
        <v>1.772325809617272</v>
      </c>
      <c r="JV177" s="13">
        <v>2.35</v>
      </c>
      <c r="JW177" s="68">
        <f t="shared" si="788"/>
        <v>3.0701754385965039E-2</v>
      </c>
      <c r="JX177" s="68">
        <f t="shared" si="971"/>
        <v>2.8727777875617609E-2</v>
      </c>
      <c r="JY177" s="68">
        <f t="shared" si="789"/>
        <v>-7.1146245059288432E-2</v>
      </c>
      <c r="JZ177" s="68"/>
      <c r="KA177" s="15">
        <f t="shared" si="790"/>
        <v>0.30555555555555558</v>
      </c>
      <c r="KC177" s="13">
        <v>22.68</v>
      </c>
      <c r="KD177" s="68">
        <f t="shared" si="791"/>
        <v>-4.8657718120805375E-2</v>
      </c>
      <c r="KE177" s="68">
        <f t="shared" si="972"/>
        <v>-5.0631694631152802E-2</v>
      </c>
      <c r="KF177" s="68">
        <f t="shared" si="792"/>
        <v>0.16427104722792604</v>
      </c>
      <c r="KG177" s="68"/>
      <c r="KH177" s="15">
        <f t="shared" si="793"/>
        <v>2.2542831379621282E-2</v>
      </c>
      <c r="KI177" s="18"/>
      <c r="KJ177" s="13">
        <v>124.77</v>
      </c>
      <c r="KK177" s="68">
        <f t="shared" si="794"/>
        <v>4.0234972237869161E-3</v>
      </c>
      <c r="KL177" s="68">
        <f t="shared" si="973"/>
        <v>2.049520713439488E-3</v>
      </c>
      <c r="KM177" s="68">
        <f t="shared" si="795"/>
        <v>4.9132701421800942</v>
      </c>
      <c r="KN177" s="68"/>
      <c r="KO177" s="15">
        <f t="shared" si="796"/>
        <v>0.85642017556911187</v>
      </c>
      <c r="KQ177" s="13">
        <v>1.901</v>
      </c>
      <c r="KR177" s="68">
        <f t="shared" si="797"/>
        <v>-4.7120418848167001E-3</v>
      </c>
      <c r="KS177" s="68">
        <f t="shared" si="974"/>
        <v>-6.6860183951641282E-3</v>
      </c>
      <c r="KT177" s="68">
        <f t="shared" si="798"/>
        <v>-0.27442748091603053</v>
      </c>
      <c r="KU177" s="68"/>
      <c r="KV177" s="15">
        <f t="shared" si="799"/>
        <v>0.88217821782178218</v>
      </c>
      <c r="KW177" s="18"/>
      <c r="KX177" s="13">
        <v>45.46</v>
      </c>
      <c r="KY177" s="68">
        <f t="shared" si="800"/>
        <v>-2.8515025224830565E-3</v>
      </c>
      <c r="KZ177" s="68">
        <f t="shared" si="975"/>
        <v>-4.8254790328304846E-3</v>
      </c>
      <c r="LA177" s="68">
        <f t="shared" si="801"/>
        <v>-0.36799666342277221</v>
      </c>
      <c r="LB177" s="68"/>
      <c r="LC177" s="15">
        <f t="shared" si="802"/>
        <v>0.91733445803458458</v>
      </c>
      <c r="LD177" s="18"/>
      <c r="LE177" s="13">
        <v>51.54</v>
      </c>
      <c r="LF177" s="68">
        <f t="shared" si="803"/>
        <v>-1.5660809778456842E-2</v>
      </c>
      <c r="LG177" s="68">
        <f t="shared" si="976"/>
        <v>-1.7634786288804272E-2</v>
      </c>
      <c r="LH177" s="68">
        <f t="shared" si="804"/>
        <v>0.43845939157130898</v>
      </c>
      <c r="LI177" s="68"/>
      <c r="LJ177" s="15">
        <f t="shared" si="805"/>
        <v>0.11776187378009108</v>
      </c>
      <c r="LL177" s="13">
        <v>148.75</v>
      </c>
      <c r="LM177" s="68">
        <f t="shared" si="806"/>
        <v>7.1771954770126776E-3</v>
      </c>
      <c r="LN177" s="68">
        <f t="shared" si="977"/>
        <v>5.2032189666652495E-3</v>
      </c>
      <c r="LO177" s="68">
        <f t="shared" si="807"/>
        <v>0.7</v>
      </c>
      <c r="LP177" s="68"/>
      <c r="LQ177" s="15">
        <f t="shared" si="808"/>
        <v>0.90193069939905401</v>
      </c>
      <c r="LS177" s="13">
        <v>21.83</v>
      </c>
      <c r="LT177" s="68">
        <f t="shared" si="809"/>
        <v>1.7715617715617669E-2</v>
      </c>
      <c r="LU177" s="68">
        <f t="shared" si="978"/>
        <v>1.5741641205270239E-2</v>
      </c>
      <c r="LV177" s="68"/>
      <c r="LW177" s="68"/>
      <c r="LX177" s="15">
        <f t="shared" si="810"/>
        <v>1.3599999999999999</v>
      </c>
      <c r="LZ177" s="13">
        <v>14.86</v>
      </c>
      <c r="MA177" s="68">
        <f t="shared" si="811"/>
        <v>3.376097231600198E-3</v>
      </c>
      <c r="MB177" s="68">
        <f t="shared" si="979"/>
        <v>1.4021207212527699E-3</v>
      </c>
      <c r="MC177" s="68">
        <f t="shared" si="812"/>
        <v>-0.33213483146067418</v>
      </c>
      <c r="MD177" s="68"/>
      <c r="ME177" s="15">
        <f t="shared" si="813"/>
        <v>0.10237388724035601</v>
      </c>
      <c r="MG177" s="13">
        <v>72.25</v>
      </c>
      <c r="MH177" s="68">
        <f t="shared" si="814"/>
        <v>-1.7541474027740089E-2</v>
      </c>
      <c r="MI177" s="68">
        <f t="shared" si="980"/>
        <v>-1.9515450538087516E-2</v>
      </c>
      <c r="MJ177" s="68">
        <f t="shared" si="815"/>
        <v>8.737196765498652</v>
      </c>
      <c r="MK177" s="68"/>
      <c r="ML177" s="15">
        <f t="shared" si="816"/>
        <v>2.4032030146019783</v>
      </c>
      <c r="MN177" s="13">
        <v>160.88</v>
      </c>
      <c r="MO177" s="68">
        <f t="shared" si="817"/>
        <v>5.1858794126834369E-3</v>
      </c>
      <c r="MP177" s="68">
        <f t="shared" si="981"/>
        <v>3.2119029023360088E-3</v>
      </c>
      <c r="MQ177" s="68">
        <f t="shared" si="818"/>
        <v>0.27783955520254161</v>
      </c>
      <c r="MR177" s="68"/>
      <c r="MS177" s="15">
        <f t="shared" si="819"/>
        <v>0.44429482000179543</v>
      </c>
      <c r="MU177" s="13">
        <v>19.2</v>
      </c>
      <c r="MV177" s="68">
        <f t="shared" si="820"/>
        <v>2.7287319422150774E-2</v>
      </c>
      <c r="MW177" s="68">
        <f t="shared" si="982"/>
        <v>2.5313342911803344E-2</v>
      </c>
      <c r="MX177" s="68">
        <f t="shared" si="821"/>
        <v>-8.0019166267369504E-2</v>
      </c>
      <c r="MY177" s="68"/>
      <c r="MZ177" s="15">
        <f t="shared" si="822"/>
        <v>0.79943767572633551</v>
      </c>
      <c r="NB177" s="13">
        <v>276.02</v>
      </c>
      <c r="NC177" s="68">
        <f t="shared" si="823"/>
        <v>2.7974568574022952E-3</v>
      </c>
      <c r="ND177" s="68">
        <f t="shared" si="983"/>
        <v>8.2348034705486718E-4</v>
      </c>
      <c r="NE177" s="68">
        <f t="shared" si="824"/>
        <v>1.0374990772864841</v>
      </c>
      <c r="NF177" s="68"/>
      <c r="NG177" s="15">
        <f t="shared" si="825"/>
        <v>0.65489537742070869</v>
      </c>
      <c r="NI177" s="13">
        <v>8.98</v>
      </c>
      <c r="NJ177" s="68">
        <f t="shared" si="826"/>
        <v>5.5991041433371457E-3</v>
      </c>
      <c r="NK177" s="68">
        <f t="shared" si="984"/>
        <v>3.6251276329897176E-3</v>
      </c>
      <c r="NL177" s="68">
        <f t="shared" si="827"/>
        <v>-0.92870186581976977</v>
      </c>
      <c r="NM177" s="68"/>
      <c r="NN177" s="15">
        <f t="shared" si="828"/>
        <v>0.83265306122448979</v>
      </c>
      <c r="NP177" s="13">
        <v>577</v>
      </c>
      <c r="NQ177" s="68">
        <f t="shared" si="829"/>
        <v>-4.2968817408411001E-3</v>
      </c>
      <c r="NR177" s="68">
        <f t="shared" si="985"/>
        <v>-6.2708582511885281E-3</v>
      </c>
      <c r="NS177" s="68">
        <f t="shared" si="830"/>
        <v>3.3961904761904762</v>
      </c>
      <c r="NT177" s="68"/>
      <c r="NU177" s="15">
        <f t="shared" si="831"/>
        <v>0.75417262031435262</v>
      </c>
      <c r="NW177" s="13">
        <v>230.66</v>
      </c>
      <c r="NX177" s="68">
        <f t="shared" si="832"/>
        <v>9.1365034303288392E-2</v>
      </c>
      <c r="NY177" s="68">
        <f t="shared" si="986"/>
        <v>8.9391057792940959E-2</v>
      </c>
      <c r="NZ177" s="68">
        <f t="shared" si="833"/>
        <v>0.31235776058261272</v>
      </c>
      <c r="OA177" s="68"/>
      <c r="OB177" s="15">
        <f t="shared" si="834"/>
        <v>0.21848917062863171</v>
      </c>
      <c r="OD177" s="13">
        <v>2.88</v>
      </c>
      <c r="OE177" s="68">
        <f t="shared" si="835"/>
        <v>6.9930069930069999E-3</v>
      </c>
      <c r="OF177" s="68">
        <f t="shared" si="987"/>
        <v>5.0190304826595719E-3</v>
      </c>
      <c r="OG177" s="68">
        <f t="shared" si="836"/>
        <v>-0.98723800239287463</v>
      </c>
      <c r="OH177" s="68"/>
      <c r="OI177" s="15">
        <f t="shared" si="837"/>
        <v>0.9726027397260274</v>
      </c>
      <c r="OK177" s="13">
        <v>200.81</v>
      </c>
      <c r="OL177" s="68">
        <f t="shared" si="838"/>
        <v>-1.9386658853403647E-2</v>
      </c>
      <c r="OM177" s="68">
        <f t="shared" si="988"/>
        <v>-2.1360635363751074E-2</v>
      </c>
      <c r="ON177" s="68">
        <f t="shared" si="839"/>
        <v>3.7305064782096586</v>
      </c>
      <c r="OO177" s="68"/>
      <c r="OP177" s="15">
        <f t="shared" si="840"/>
        <v>2.014712505629785</v>
      </c>
      <c r="OR177" s="13">
        <v>5.67</v>
      </c>
      <c r="OS177" s="68">
        <f t="shared" si="841"/>
        <v>4.2279411764705795E-2</v>
      </c>
      <c r="OT177" s="68">
        <f t="shared" si="989"/>
        <v>4.0305435254358368E-2</v>
      </c>
      <c r="OU177" s="68">
        <f t="shared" si="842"/>
        <v>-0.26363636363636367</v>
      </c>
      <c r="OV177" s="68"/>
      <c r="OW177" s="15">
        <f t="shared" si="843"/>
        <v>4.0624999999999991</v>
      </c>
      <c r="OY177" s="13">
        <v>158.11000000000001</v>
      </c>
      <c r="OZ177" s="68">
        <f t="shared" si="844"/>
        <v>7.595417431483293E-4</v>
      </c>
      <c r="PA177" s="68">
        <f t="shared" si="990"/>
        <v>-1.2144347671990989E-3</v>
      </c>
      <c r="PB177" s="68">
        <f t="shared" si="998"/>
        <v>3.8649230769230773</v>
      </c>
      <c r="PC177" s="68"/>
      <c r="PD177" s="15">
        <f t="shared" si="845"/>
        <v>0.38027062418158025</v>
      </c>
      <c r="PE177" s="18"/>
      <c r="PF177" s="13">
        <v>273.11</v>
      </c>
      <c r="PG177" s="68">
        <f t="shared" si="846"/>
        <v>-7.1254589740792507E-3</v>
      </c>
      <c r="PH177" s="68">
        <f t="shared" si="991"/>
        <v>-9.0994354844266788E-3</v>
      </c>
      <c r="PI177" s="68">
        <f t="shared" si="847"/>
        <v>-0.21565192418150481</v>
      </c>
      <c r="PJ177" s="68"/>
      <c r="PK177" s="15">
        <f t="shared" si="848"/>
        <v>0.30593410797111853</v>
      </c>
      <c r="PM177" s="13"/>
      <c r="PN177" s="68">
        <f t="shared" si="849"/>
        <v>0</v>
      </c>
      <c r="PO177" s="68">
        <f t="shared" si="850"/>
        <v>-1.9739765103474281E-3</v>
      </c>
      <c r="PP177" s="68">
        <f t="shared" si="851"/>
        <v>0</v>
      </c>
      <c r="PQ177" s="68"/>
      <c r="PR177" s="15">
        <f t="shared" si="852"/>
        <v>0</v>
      </c>
      <c r="PT177" s="13">
        <v>11.41</v>
      </c>
      <c r="PU177" s="68">
        <f t="shared" si="853"/>
        <v>3.5180299032542594E-3</v>
      </c>
      <c r="PV177" s="68">
        <f t="shared" si="992"/>
        <v>1.5440533929068313E-3</v>
      </c>
      <c r="PW177" s="68">
        <f t="shared" si="854"/>
        <v>0.30848623853210999</v>
      </c>
      <c r="PX177" s="68"/>
      <c r="PY177" s="15">
        <f t="shared" si="855"/>
        <v>1.2241715399610138</v>
      </c>
      <c r="QA177" s="13">
        <v>284.19</v>
      </c>
      <c r="QB177" s="68">
        <f t="shared" si="856"/>
        <v>2.6253069478549693E-2</v>
      </c>
      <c r="QC177" s="68">
        <f t="shared" si="993"/>
        <v>2.4279092968202264E-2</v>
      </c>
      <c r="QD177" s="68">
        <f t="shared" si="857"/>
        <v>-0.15768102196271375</v>
      </c>
      <c r="QE177" s="68"/>
      <c r="QF177" s="15">
        <f t="shared" si="858"/>
        <v>0.48216334619797635</v>
      </c>
      <c r="QH177" s="13">
        <v>1.738</v>
      </c>
      <c r="QI177" s="68">
        <f t="shared" si="859"/>
        <v>5.975609756097567E-2</v>
      </c>
      <c r="QJ177" s="68">
        <f t="shared" si="994"/>
        <v>5.7782121050628243E-2</v>
      </c>
      <c r="QK177" s="68">
        <f t="shared" si="860"/>
        <v>-0.30756972111553782</v>
      </c>
      <c r="QL177" s="68"/>
      <c r="QM177" s="15">
        <f t="shared" si="861"/>
        <v>0.33692307692307688</v>
      </c>
      <c r="QO177" s="13">
        <v>13.76</v>
      </c>
      <c r="QP177" s="68">
        <f t="shared" si="862"/>
        <v>-1.4326647564469989E-2</v>
      </c>
      <c r="QQ177" s="68">
        <f t="shared" si="995"/>
        <v>-1.6300624074817416E-2</v>
      </c>
      <c r="QR177" s="68">
        <f t="shared" si="863"/>
        <v>-0.98322728491674594</v>
      </c>
      <c r="QS177" s="68"/>
      <c r="QT177" s="15">
        <f t="shared" si="864"/>
        <v>0.19860627177700343</v>
      </c>
      <c r="QV177" s="13">
        <v>2.6920000000000002</v>
      </c>
      <c r="QW177" s="68">
        <f t="shared" si="865"/>
        <v>7.4349442379190481E-4</v>
      </c>
      <c r="QX177" s="68">
        <f t="shared" si="996"/>
        <v>-1.2304820865555234E-3</v>
      </c>
      <c r="QY177" s="68">
        <f t="shared" si="866"/>
        <v>-0.23739376770538234</v>
      </c>
      <c r="QZ177" s="68"/>
      <c r="RA177" s="15">
        <f t="shared" si="867"/>
        <v>0.10012259910093997</v>
      </c>
      <c r="RC177" s="13">
        <v>46.23</v>
      </c>
      <c r="RD177" s="68">
        <f t="shared" si="868"/>
        <v>2.8247330960854005E-2</v>
      </c>
      <c r="RE177" s="68">
        <f t="shared" si="997"/>
        <v>2.6273354450506575E-2</v>
      </c>
      <c r="RF177" s="68">
        <f t="shared" si="869"/>
        <v>-1.2961762799741257E-3</v>
      </c>
      <c r="RG177" s="68"/>
      <c r="RH177" s="15">
        <f t="shared" si="870"/>
        <v>0.86787878787878781</v>
      </c>
      <c r="RJ177" s="13">
        <v>231.39</v>
      </c>
      <c r="RK177" s="68">
        <f t="shared" si="871"/>
        <v>1.3135426244581638E-2</v>
      </c>
      <c r="RL177" s="68">
        <f t="shared" si="872"/>
        <v>1.116144973423421E-2</v>
      </c>
      <c r="RM177" s="68">
        <f t="shared" si="873"/>
        <v>7.3337044252713479E-2</v>
      </c>
      <c r="RN177" s="68"/>
      <c r="RO177" s="15">
        <f t="shared" si="874"/>
        <v>0.17624034160227728</v>
      </c>
      <c r="RQ177" s="13">
        <v>17.09</v>
      </c>
      <c r="RR177" s="68">
        <f t="shared" si="875"/>
        <v>1.8474374255065477E-2</v>
      </c>
      <c r="RS177" s="68">
        <f t="shared" si="876"/>
        <v>1.6500397744718051E-2</v>
      </c>
      <c r="RT177" s="68">
        <f t="shared" si="877"/>
        <v>0.16734972677595622</v>
      </c>
      <c r="RU177" s="68"/>
      <c r="RV177" s="15">
        <f t="shared" si="878"/>
        <v>-0.17994241842610365</v>
      </c>
      <c r="RX177" s="13">
        <v>154.9</v>
      </c>
      <c r="RY177" s="68">
        <f t="shared" si="879"/>
        <v>-1.3941052899611672E-2</v>
      </c>
      <c r="RZ177" s="68">
        <f t="shared" si="880"/>
        <v>-1.5915029409959099E-2</v>
      </c>
      <c r="SA177" s="68">
        <f t="shared" si="881"/>
        <v>0.1641364797835563</v>
      </c>
      <c r="SB177" s="68"/>
      <c r="SC177" s="15">
        <f t="shared" si="882"/>
        <v>1.0481290493190534</v>
      </c>
      <c r="SE177" s="13">
        <v>15.04</v>
      </c>
      <c r="SF177" s="68">
        <f t="shared" si="883"/>
        <v>-3.0927835051546421E-2</v>
      </c>
      <c r="SG177" s="68">
        <f t="shared" si="884"/>
        <v>-3.2901811561893847E-2</v>
      </c>
      <c r="SH177" s="68">
        <f t="shared" si="885"/>
        <v>0.20319999999999994</v>
      </c>
      <c r="SI177" s="68"/>
      <c r="SJ177" s="15">
        <f t="shared" si="886"/>
        <v>-1.4416775884665835E-2</v>
      </c>
      <c r="SL177" s="13">
        <v>1.8</v>
      </c>
      <c r="SM177" s="68">
        <f t="shared" si="887"/>
        <v>-7.6923076923076886E-2</v>
      </c>
      <c r="SN177" s="68">
        <f t="shared" si="888"/>
        <v>-7.8897053433424319E-2</v>
      </c>
      <c r="SO177" s="68">
        <f t="shared" si="889"/>
        <v>0.26760563380281699</v>
      </c>
      <c r="SP177" s="68"/>
      <c r="SQ177" s="15">
        <f t="shared" si="890"/>
        <v>0.78217821782178221</v>
      </c>
      <c r="SS177" s="13">
        <v>15.3</v>
      </c>
      <c r="ST177" s="68">
        <f t="shared" si="891"/>
        <v>-3.4700315457413186E-2</v>
      </c>
      <c r="SU177" s="68">
        <f t="shared" si="892"/>
        <v>-3.6674291967760612E-2</v>
      </c>
      <c r="SV177" s="68">
        <f t="shared" si="893"/>
        <v>-5.2044609665427496E-2</v>
      </c>
      <c r="SW177" s="68"/>
      <c r="SX177" s="15">
        <f t="shared" si="894"/>
        <v>0.8214285714285714</v>
      </c>
      <c r="SZ177" s="13">
        <v>65.989999999999995</v>
      </c>
      <c r="TA177" s="68">
        <f t="shared" si="895"/>
        <v>-1.9610756202644589E-2</v>
      </c>
      <c r="TB177" s="68">
        <f t="shared" si="896"/>
        <v>-2.1584732712992015E-2</v>
      </c>
      <c r="TC177" s="68">
        <f t="shared" si="897"/>
        <v>0.63462967550161009</v>
      </c>
      <c r="TD177" s="68"/>
      <c r="TE177" s="15">
        <f t="shared" si="898"/>
        <v>3.2301282051282048</v>
      </c>
      <c r="TG177" s="417">
        <v>0.23499999999999999</v>
      </c>
      <c r="TH177" s="68">
        <f t="shared" si="899"/>
        <v>-5.6224899598393621E-2</v>
      </c>
      <c r="TI177" s="68">
        <f t="shared" si="900"/>
        <v>-5.8198876108741047E-2</v>
      </c>
      <c r="TJ177" s="68">
        <f t="shared" si="901"/>
        <v>6.8181818181818121E-2</v>
      </c>
      <c r="TK177" s="68"/>
      <c r="TL177" s="15">
        <f t="shared" si="902"/>
        <v>0.38643067846607654</v>
      </c>
      <c r="TN177" s="13">
        <v>87.26</v>
      </c>
      <c r="TO177" s="68">
        <f t="shared" si="903"/>
        <v>7.6088296954001738E-2</v>
      </c>
      <c r="TP177" s="68">
        <f t="shared" si="904"/>
        <v>7.4114320443654305E-2</v>
      </c>
      <c r="TQ177" s="68">
        <f t="shared" si="905"/>
        <v>0.2718911473402667</v>
      </c>
      <c r="TR177" s="68"/>
      <c r="TS177" s="15">
        <f t="shared" si="906"/>
        <v>1.9331092436974793</v>
      </c>
      <c r="TU177" s="417">
        <v>3.77</v>
      </c>
      <c r="TV177" s="68">
        <f t="shared" si="907"/>
        <v>-7.8947368421052114E-3</v>
      </c>
      <c r="TW177" s="68">
        <f t="shared" si="908"/>
        <v>-9.8687133524526394E-3</v>
      </c>
      <c r="TX177" s="68">
        <f t="shared" si="909"/>
        <v>-0.14512471655328801</v>
      </c>
      <c r="TY177" s="68"/>
      <c r="TZ177" s="15">
        <f t="shared" si="910"/>
        <v>1.2046783625730995</v>
      </c>
      <c r="UB177" s="13"/>
      <c r="UC177" s="68">
        <f t="shared" si="911"/>
        <v>0</v>
      </c>
      <c r="UD177" s="68">
        <f t="shared" si="912"/>
        <v>-1.9739765103474281E-3</v>
      </c>
      <c r="UE177" s="68">
        <f t="shared" si="913"/>
        <v>0</v>
      </c>
      <c r="UF177" s="68"/>
      <c r="UG177" s="15">
        <f t="shared" si="914"/>
        <v>0</v>
      </c>
      <c r="UI177" s="417"/>
      <c r="UJ177" s="68">
        <f t="shared" si="915"/>
        <v>0</v>
      </c>
      <c r="UK177" s="68">
        <f t="shared" si="916"/>
        <v>-1.9739765103474281E-3</v>
      </c>
      <c r="UL177" s="68">
        <f t="shared" si="917"/>
        <v>0</v>
      </c>
      <c r="UM177" s="68"/>
      <c r="UN177" s="15">
        <f t="shared" si="918"/>
        <v>0</v>
      </c>
      <c r="UP177" s="417"/>
      <c r="UQ177" s="68">
        <f t="shared" si="919"/>
        <v>0</v>
      </c>
      <c r="UR177" s="68">
        <f t="shared" si="920"/>
        <v>-1.9739765103474281E-3</v>
      </c>
      <c r="US177" s="68">
        <f t="shared" si="921"/>
        <v>0</v>
      </c>
      <c r="UT177" s="68"/>
      <c r="UU177" s="15">
        <f t="shared" si="922"/>
        <v>0</v>
      </c>
      <c r="UW177" s="417"/>
      <c r="UX177" s="68">
        <f t="shared" si="923"/>
        <v>0</v>
      </c>
      <c r="UY177" s="68">
        <f t="shared" si="924"/>
        <v>-1.9739765103474281E-3</v>
      </c>
      <c r="UZ177" s="68">
        <f t="shared" si="925"/>
        <v>0</v>
      </c>
      <c r="VA177" s="68"/>
      <c r="VB177" s="15">
        <f t="shared" si="926"/>
        <v>0</v>
      </c>
      <c r="VD177" s="417"/>
      <c r="VE177" s="68">
        <f t="shared" si="927"/>
        <v>0</v>
      </c>
      <c r="VF177" s="68">
        <f t="shared" si="928"/>
        <v>-1.9739765103474281E-3</v>
      </c>
      <c r="VG177" s="68">
        <f t="shared" si="929"/>
        <v>0</v>
      </c>
      <c r="VH177" s="68"/>
      <c r="VI177" s="15">
        <f t="shared" si="930"/>
        <v>0</v>
      </c>
      <c r="VM177" s="21">
        <f t="shared" si="931"/>
        <v>3.7314195244557919E-3</v>
      </c>
      <c r="VN177" s="49"/>
      <c r="VO177" s="21">
        <f t="shared" si="932"/>
        <v>1.2127122446793284</v>
      </c>
      <c r="VP177" s="14"/>
      <c r="VQ177" s="21">
        <f t="shared" si="933"/>
        <v>0.68389684736222878</v>
      </c>
    </row>
    <row r="178" spans="1:589" ht="15.75" customHeight="1" x14ac:dyDescent="0.2">
      <c r="A178" s="127">
        <v>45904</v>
      </c>
      <c r="B178" s="4">
        <f t="shared" si="666"/>
        <v>45904</v>
      </c>
      <c r="C178" s="13">
        <v>45621.29</v>
      </c>
      <c r="D178" s="138">
        <f t="shared" si="667"/>
        <v>350.43000000000029</v>
      </c>
      <c r="E178" s="68">
        <f t="shared" si="668"/>
        <v>7.740740953452183E-3</v>
      </c>
      <c r="F178" s="15">
        <f t="shared" si="669"/>
        <v>7.2326393573557107E-2</v>
      </c>
      <c r="G178" s="13">
        <v>6502.08</v>
      </c>
      <c r="H178" s="138">
        <f t="shared" si="670"/>
        <v>53.819999999999709</v>
      </c>
      <c r="I178" s="68">
        <f t="shared" si="671"/>
        <v>8.3464376436433556E-3</v>
      </c>
      <c r="J178" s="15">
        <f t="shared" si="672"/>
        <v>0.10548946465520609</v>
      </c>
      <c r="K178" s="13">
        <v>21707.69</v>
      </c>
      <c r="L178" s="138">
        <f t="shared" si="673"/>
        <v>209.95999999999913</v>
      </c>
      <c r="M178" s="68">
        <f t="shared" si="674"/>
        <v>9.7666125679315499E-3</v>
      </c>
      <c r="N178" s="15">
        <f t="shared" si="675"/>
        <v>0.12412231710872511</v>
      </c>
      <c r="O178" s="13">
        <v>2379.61</v>
      </c>
      <c r="P178" s="138">
        <f t="shared" si="676"/>
        <v>29.640000000000327</v>
      </c>
      <c r="Q178" s="68">
        <f t="shared" si="677"/>
        <v>1.2612926973535972E-2</v>
      </c>
      <c r="R178" s="15">
        <f t="shared" si="678"/>
        <v>6.7013129102844765E-2</v>
      </c>
      <c r="S178" s="18">
        <f t="shared" si="679"/>
        <v>6.0225132166612828E-3</v>
      </c>
      <c r="T178" s="121">
        <f t="shared" si="680"/>
        <v>274.09586918685221</v>
      </c>
      <c r="U178" s="121">
        <f t="shared" si="681"/>
        <v>274.09586918685221</v>
      </c>
      <c r="V178" s="134">
        <f t="shared" si="682"/>
        <v>4.4138539763593845E-3</v>
      </c>
      <c r="W178" s="21">
        <f t="shared" si="934"/>
        <v>5.9432436089776872E-2</v>
      </c>
      <c r="X178" s="18">
        <f t="shared" si="683"/>
        <v>9.6166795346407652E-3</v>
      </c>
      <c r="Y178" s="353">
        <f>69879.73-19619.13</f>
        <v>50260.599999999991</v>
      </c>
      <c r="Z178" s="15">
        <v>1.9999999999999999E-6</v>
      </c>
      <c r="AA178" s="21">
        <f t="shared" si="684"/>
        <v>-4.4118539763593843E-3</v>
      </c>
      <c r="AC178" s="13">
        <v>253.49</v>
      </c>
      <c r="AD178" s="68">
        <f t="shared" si="685"/>
        <v>1.1734184793454391E-2</v>
      </c>
      <c r="AE178" s="68">
        <f t="shared" si="935"/>
        <v>7.3203308170950061E-3</v>
      </c>
      <c r="AF178" s="68">
        <f t="shared" si="686"/>
        <v>0.53844753292468284</v>
      </c>
      <c r="AG178" s="68"/>
      <c r="AH178" s="15">
        <f t="shared" si="687"/>
        <v>0.11586036888673691</v>
      </c>
      <c r="AJ178" s="13">
        <v>24.38</v>
      </c>
      <c r="AK178" s="68">
        <f t="shared" si="688"/>
        <v>1.1618257261410688E-2</v>
      </c>
      <c r="AL178" s="68">
        <f t="shared" si="936"/>
        <v>7.2044032850513036E-3</v>
      </c>
      <c r="AM178" s="68">
        <f t="shared" si="689"/>
        <v>0.31075268817204288</v>
      </c>
      <c r="AN178" s="68"/>
      <c r="AO178" s="15">
        <f t="shared" si="690"/>
        <v>0.15929624346172125</v>
      </c>
      <c r="AQ178" s="13">
        <v>23.95</v>
      </c>
      <c r="AR178" s="68">
        <f t="shared" si="691"/>
        <v>9.6964586846543192E-3</v>
      </c>
      <c r="AS178" s="68">
        <f t="shared" si="937"/>
        <v>5.2826047082949346E-3</v>
      </c>
      <c r="AT178" s="68">
        <f t="shared" si="692"/>
        <v>0.38679791546033582</v>
      </c>
      <c r="AU178" s="68"/>
      <c r="AV178" s="15">
        <f t="shared" si="693"/>
        <v>0.11551001397298559</v>
      </c>
      <c r="AX178" s="13">
        <v>226.28</v>
      </c>
      <c r="AY178" s="68">
        <f t="shared" si="694"/>
        <v>8.4228352422122867E-3</v>
      </c>
      <c r="AZ178" s="68">
        <f t="shared" si="938"/>
        <v>4.0089812658529022E-3</v>
      </c>
      <c r="BA178" s="68">
        <f t="shared" si="695"/>
        <v>0.68739746457867268</v>
      </c>
      <c r="BB178" s="68"/>
      <c r="BC178" s="15">
        <f t="shared" si="696"/>
        <v>0.10818355453254323</v>
      </c>
      <c r="BE178" s="13">
        <v>82.52</v>
      </c>
      <c r="BF178" s="68">
        <f t="shared" si="697"/>
        <v>7.3242187499999306E-3</v>
      </c>
      <c r="BG178" s="68">
        <f t="shared" si="939"/>
        <v>2.9103647736405461E-3</v>
      </c>
      <c r="BH178" s="68"/>
      <c r="BI178" s="68"/>
      <c r="BJ178" s="15">
        <f t="shared" si="698"/>
        <v>0.12013031084566302</v>
      </c>
      <c r="BL178" s="13">
        <v>76.569999999999993</v>
      </c>
      <c r="BM178" s="68">
        <f t="shared" si="699"/>
        <v>9.8918491163281462E-3</v>
      </c>
      <c r="BN178" s="68">
        <f t="shared" si="940"/>
        <v>5.4779951399687617E-3</v>
      </c>
      <c r="BO178" s="68">
        <f t="shared" si="700"/>
        <v>0.28949141124957883</v>
      </c>
      <c r="BP178" s="68"/>
      <c r="BQ178" s="15">
        <f t="shared" si="701"/>
        <v>0.15368389332529739</v>
      </c>
      <c r="BS178" s="13">
        <v>44.51</v>
      </c>
      <c r="BT178" s="68">
        <f t="shared" si="702"/>
        <v>1.3664313368253279E-2</v>
      </c>
      <c r="BU178" s="68">
        <f t="shared" si="941"/>
        <v>9.2504593918938949E-3</v>
      </c>
      <c r="BV178" s="68">
        <f t="shared" si="703"/>
        <v>0.19457863660762212</v>
      </c>
      <c r="BW178" s="68"/>
      <c r="BX178" s="15">
        <f t="shared" si="704"/>
        <v>0.16366013071895419</v>
      </c>
      <c r="BZ178" s="13"/>
      <c r="CA178" s="68">
        <f t="shared" si="705"/>
        <v>0</v>
      </c>
      <c r="CB178" s="68">
        <f t="shared" si="942"/>
        <v>0</v>
      </c>
      <c r="CC178" s="68">
        <f t="shared" si="706"/>
        <v>0</v>
      </c>
      <c r="CD178" s="68"/>
      <c r="CE178" s="15">
        <f t="shared" si="707"/>
        <v>0</v>
      </c>
      <c r="CG178" s="13">
        <v>30.4</v>
      </c>
      <c r="CH178" s="68">
        <f t="shared" si="708"/>
        <v>1.910828025477708E-2</v>
      </c>
      <c r="CI178" s="68">
        <f t="shared" si="943"/>
        <v>1.4694426278417695E-2</v>
      </c>
      <c r="CJ178" s="68">
        <f t="shared" si="709"/>
        <v>5.6235527621567366E-3</v>
      </c>
      <c r="CK178" s="68"/>
      <c r="CL178" s="15">
        <f t="shared" si="710"/>
        <v>-0.1152502910360885</v>
      </c>
      <c r="CN178" s="13">
        <v>34.99</v>
      </c>
      <c r="CO178" s="68">
        <f t="shared" si="711"/>
        <v>1.5380150899593764E-2</v>
      </c>
      <c r="CP178" s="68">
        <f t="shared" si="944"/>
        <v>1.096629692323438E-2</v>
      </c>
      <c r="CQ178" s="68">
        <f t="shared" si="712"/>
        <v>0.11646458200382905</v>
      </c>
      <c r="CR178" s="68"/>
      <c r="CS178" s="15">
        <f t="shared" si="713"/>
        <v>4.5413803406035354E-2</v>
      </c>
      <c r="CU178" s="13">
        <v>40.17</v>
      </c>
      <c r="CV178" s="68">
        <f t="shared" si="714"/>
        <v>1.8250950570342175E-2</v>
      </c>
      <c r="CW178" s="68">
        <f t="shared" si="945"/>
        <v>1.383709659398279E-2</v>
      </c>
      <c r="CX178" s="68">
        <f t="shared" si="715"/>
        <v>0.2494556765163298</v>
      </c>
      <c r="CY178" s="68"/>
      <c r="CZ178" s="15">
        <f t="shared" si="716"/>
        <v>7.7521459227467823E-2</v>
      </c>
      <c r="DB178" s="13">
        <v>21.92</v>
      </c>
      <c r="DC178" s="68">
        <f t="shared" si="717"/>
        <v>2.1911421911422025E-2</v>
      </c>
      <c r="DD178" s="68">
        <f t="shared" si="946"/>
        <v>1.749756793506264E-2</v>
      </c>
      <c r="DE178" s="68">
        <f t="shared" si="718"/>
        <v>2.286236854138121E-3</v>
      </c>
      <c r="DF178" s="68"/>
      <c r="DG178" s="15">
        <f t="shared" si="719"/>
        <v>7.662082514734786E-2</v>
      </c>
      <c r="DI178" s="13">
        <v>49.84</v>
      </c>
      <c r="DJ178" s="68">
        <f t="shared" si="720"/>
        <v>7.6829761423372941E-3</v>
      </c>
      <c r="DK178" s="68">
        <f t="shared" si="947"/>
        <v>3.2691221659779095E-3</v>
      </c>
      <c r="DL178" s="68">
        <f t="shared" si="721"/>
        <v>0.1288788221970556</v>
      </c>
      <c r="DM178" s="68"/>
      <c r="DN178" s="15">
        <f t="shared" si="722"/>
        <v>0.18216318785578764</v>
      </c>
      <c r="DP178" s="13">
        <v>44.18</v>
      </c>
      <c r="DQ178" s="68">
        <f t="shared" si="723"/>
        <v>-9.0456806874715393E-4</v>
      </c>
      <c r="DR178" s="68">
        <f t="shared" si="948"/>
        <v>-5.318422045106538E-3</v>
      </c>
      <c r="DS178" s="68"/>
      <c r="DT178" s="68"/>
      <c r="DU178" s="15">
        <f t="shared" si="724"/>
        <v>0.16018907563025214</v>
      </c>
      <c r="DV178" s="18"/>
      <c r="DW178" s="13">
        <v>37.51</v>
      </c>
      <c r="DX178" s="68">
        <f t="shared" si="725"/>
        <v>1.5155615696887554E-2</v>
      </c>
      <c r="DY178" s="68">
        <f t="shared" si="949"/>
        <v>1.0741761720528169E-2</v>
      </c>
      <c r="DZ178" s="68">
        <f t="shared" si="726"/>
        <v>1.0016008537886874</v>
      </c>
      <c r="EA178" s="68"/>
      <c r="EB178" s="15">
        <f t="shared" si="727"/>
        <v>0.12070510905288316</v>
      </c>
      <c r="ED178" s="13">
        <v>40.31</v>
      </c>
      <c r="EE178" s="68">
        <f t="shared" si="728"/>
        <v>7.7500000000000572E-3</v>
      </c>
      <c r="EF178" s="68">
        <f t="shared" si="950"/>
        <v>3.3361460236406727E-3</v>
      </c>
      <c r="EG178" s="68">
        <f t="shared" si="729"/>
        <v>0.91678554446029481</v>
      </c>
      <c r="EH178" s="68"/>
      <c r="EI178" s="15">
        <f t="shared" si="730"/>
        <v>9.3004338394793912E-2</v>
      </c>
      <c r="EK178" s="13">
        <v>139.43</v>
      </c>
      <c r="EL178" s="68">
        <f t="shared" si="731"/>
        <v>9.630702389572865E-3</v>
      </c>
      <c r="EM178" s="68">
        <f t="shared" si="951"/>
        <v>5.2168484132134804E-3</v>
      </c>
      <c r="EN178" s="68">
        <f t="shared" si="732"/>
        <v>1.1603656647040594</v>
      </c>
      <c r="EO178" s="68"/>
      <c r="EP178" s="15">
        <f t="shared" si="733"/>
        <v>0.25274034141958679</v>
      </c>
      <c r="ER178" s="13">
        <v>41.74</v>
      </c>
      <c r="ES178" s="68">
        <f t="shared" si="734"/>
        <v>1.261523532265898E-2</v>
      </c>
      <c r="ET178" s="68">
        <f t="shared" si="952"/>
        <v>8.2013813462995955E-3</v>
      </c>
      <c r="EU178" s="68">
        <f t="shared" si="735"/>
        <v>0.19564594672013766</v>
      </c>
      <c r="EV178" s="68"/>
      <c r="EW178" s="15">
        <f t="shared" si="736"/>
        <v>7.3283620467986671E-2</v>
      </c>
      <c r="EY178" s="13">
        <v>46.3</v>
      </c>
      <c r="EZ178" s="68">
        <f t="shared" si="737"/>
        <v>-6.2245116977893587E-3</v>
      </c>
      <c r="FA178" s="68">
        <f t="shared" si="953"/>
        <v>-1.0638365674148744E-2</v>
      </c>
      <c r="FB178" s="68"/>
      <c r="FC178" s="68"/>
      <c r="FD178" s="15">
        <f t="shared" si="738"/>
        <v>0.88364524003254685</v>
      </c>
      <c r="FF178" s="13">
        <v>61.02</v>
      </c>
      <c r="FG178" s="68">
        <f t="shared" si="739"/>
        <v>7.2631231429515488E-3</v>
      </c>
      <c r="FH178" s="68">
        <f t="shared" si="954"/>
        <v>2.8492691665921643E-3</v>
      </c>
      <c r="FI178" s="68">
        <f t="shared" si="740"/>
        <v>3.2836831415030548E-2</v>
      </c>
      <c r="FJ178" s="68"/>
      <c r="FK178" s="15">
        <f t="shared" si="741"/>
        <v>7.448494453248819E-2</v>
      </c>
      <c r="FM178" s="13">
        <v>198</v>
      </c>
      <c r="FN178" s="68">
        <f t="shared" si="742"/>
        <v>1.0771351268569165E-2</v>
      </c>
      <c r="FO178" s="68">
        <f t="shared" si="955"/>
        <v>6.3574972922097808E-3</v>
      </c>
      <c r="FP178" s="68">
        <f t="shared" si="743"/>
        <v>0.70278637770897834</v>
      </c>
      <c r="FQ178" s="68"/>
      <c r="FR178" s="15">
        <f t="shared" si="744"/>
        <v>8.9948254981834216E-2</v>
      </c>
      <c r="FT178" s="13">
        <v>94.01</v>
      </c>
      <c r="FU178" s="68">
        <f t="shared" si="745"/>
        <v>6.8544500374852794E-3</v>
      </c>
      <c r="FV178" s="68">
        <f t="shared" si="956"/>
        <v>2.4405960611258949E-3</v>
      </c>
      <c r="FW178" s="68">
        <f t="shared" si="746"/>
        <v>6.7931387027149875E-2</v>
      </c>
      <c r="FX178" s="68"/>
      <c r="FY178" s="15">
        <f t="shared" si="747"/>
        <v>4.2470614326901732E-2</v>
      </c>
      <c r="GA178" s="13">
        <v>18.809999999999999</v>
      </c>
      <c r="GB178" s="68">
        <f t="shared" si="748"/>
        <v>1.1290322580645015E-2</v>
      </c>
      <c r="GC178" s="68">
        <f t="shared" si="957"/>
        <v>6.8764686042856304E-3</v>
      </c>
      <c r="GD178" s="68"/>
      <c r="GE178" s="68"/>
      <c r="GF178" s="15">
        <f t="shared" si="749"/>
        <v>7.9173838209982736E-2</v>
      </c>
      <c r="GG178" s="18"/>
      <c r="GH178" s="13">
        <v>20.84</v>
      </c>
      <c r="GI178" s="68">
        <f t="shared" si="750"/>
        <v>-4.7961630695451138E-4</v>
      </c>
      <c r="GJ178" s="68">
        <f t="shared" si="958"/>
        <v>-4.8934702833138962E-3</v>
      </c>
      <c r="GK178" s="68">
        <f t="shared" si="751"/>
        <v>8.4287200832466241E-2</v>
      </c>
      <c r="GL178" s="68"/>
      <c r="GM178" s="15">
        <f t="shared" si="752"/>
        <v>0.10264550264550272</v>
      </c>
      <c r="GO178" s="13">
        <v>26.97</v>
      </c>
      <c r="GP178" s="68">
        <f t="shared" si="753"/>
        <v>6.7189249720044685E-3</v>
      </c>
      <c r="GQ178" s="68">
        <f t="shared" si="959"/>
        <v>2.3050709956450839E-3</v>
      </c>
      <c r="GR178" s="68"/>
      <c r="GS178" s="68"/>
      <c r="GT178" s="15">
        <f t="shared" si="754"/>
        <v>-1.0275229357798206E-2</v>
      </c>
      <c r="GV178" s="13">
        <v>16.16</v>
      </c>
      <c r="GW178" s="68">
        <f t="shared" si="755"/>
        <v>2.4813895781637188E-3</v>
      </c>
      <c r="GX178" s="68">
        <f t="shared" si="960"/>
        <v>-1.9324643981956657E-3</v>
      </c>
      <c r="GY178" s="68">
        <f t="shared" si="756"/>
        <v>0.3637130801687764</v>
      </c>
      <c r="GZ178" s="68"/>
      <c r="HA178" s="15">
        <f t="shared" si="757"/>
        <v>0.17784256559766759</v>
      </c>
      <c r="HC178" s="32"/>
      <c r="HD178" s="13">
        <v>338.53</v>
      </c>
      <c r="HE178" s="68">
        <f t="shared" si="758"/>
        <v>1.3289832081175726E-2</v>
      </c>
      <c r="HF178" s="68">
        <f t="shared" si="961"/>
        <v>8.875978104816341E-3</v>
      </c>
      <c r="HG178" s="68">
        <f t="shared" si="759"/>
        <v>0.90174709285995158</v>
      </c>
      <c r="HH178" s="68"/>
      <c r="HI178" s="15">
        <f t="shared" si="760"/>
        <v>-0.1617224643423138</v>
      </c>
      <c r="HK178" s="13">
        <v>63.59</v>
      </c>
      <c r="HL178" s="68">
        <f t="shared" si="761"/>
        <v>-1.4108527131782893E-2</v>
      </c>
      <c r="HM178" s="68">
        <f t="shared" si="962"/>
        <v>-1.8522381108142277E-2</v>
      </c>
      <c r="HN178" s="68">
        <f t="shared" si="762"/>
        <v>24.641129032258068</v>
      </c>
      <c r="HO178" s="68"/>
      <c r="HP178" s="15">
        <f t="shared" si="763"/>
        <v>1.4105382865807434</v>
      </c>
      <c r="HR178" s="13">
        <v>112.4</v>
      </c>
      <c r="HS178" s="68">
        <f t="shared" si="764"/>
        <v>4.0196516301920756E-3</v>
      </c>
      <c r="HT178" s="68">
        <f t="shared" si="963"/>
        <v>-3.9420234616730897E-4</v>
      </c>
      <c r="HU178" s="68">
        <f t="shared" si="765"/>
        <v>2.087912087912088</v>
      </c>
      <c r="HV178" s="68"/>
      <c r="HW178" s="15">
        <f t="shared" si="766"/>
        <v>4.490099470112497E-2</v>
      </c>
      <c r="HY178" s="13">
        <v>171.66</v>
      </c>
      <c r="HZ178" s="68">
        <f t="shared" si="767"/>
        <v>6.0954167155081E-3</v>
      </c>
      <c r="IA178" s="68">
        <f t="shared" si="964"/>
        <v>1.6815627391487155E-3</v>
      </c>
      <c r="IB178" s="68">
        <f t="shared" si="768"/>
        <v>0.6209631728045325</v>
      </c>
      <c r="IC178" s="68"/>
      <c r="ID178" s="15">
        <f t="shared" si="769"/>
        <v>0.27827835281852714</v>
      </c>
      <c r="IF178" s="13">
        <v>306.10000000000002</v>
      </c>
      <c r="IG178" s="68">
        <f t="shared" si="770"/>
        <v>1.2268924236912717E-2</v>
      </c>
      <c r="IH178" s="68">
        <f t="shared" si="965"/>
        <v>7.8550702605533328E-3</v>
      </c>
      <c r="II178" s="68">
        <f t="shared" si="771"/>
        <v>0.74914285714285722</v>
      </c>
      <c r="IJ178" s="68"/>
      <c r="IK178" s="15">
        <f t="shared" si="772"/>
        <v>0.32030710835058668</v>
      </c>
      <c r="IM178" s="13">
        <v>269.98</v>
      </c>
      <c r="IN178" s="68">
        <f t="shared" si="773"/>
        <v>2.4878392930081168E-3</v>
      </c>
      <c r="IO178" s="68">
        <f t="shared" si="966"/>
        <v>-1.9260146833512677E-3</v>
      </c>
      <c r="IP178" s="68">
        <f t="shared" si="774"/>
        <v>4.2720171841437224</v>
      </c>
      <c r="IQ178" s="68"/>
      <c r="IR178" s="15">
        <f t="shared" si="775"/>
        <v>0.43981654311770058</v>
      </c>
      <c r="IT178" s="13">
        <v>76.31</v>
      </c>
      <c r="IU178" s="68">
        <f t="shared" si="776"/>
        <v>-1.1272350349831621E-2</v>
      </c>
      <c r="IV178" s="68">
        <f t="shared" si="967"/>
        <v>-1.5686204326191007E-2</v>
      </c>
      <c r="IW178" s="68">
        <f t="shared" si="777"/>
        <v>3.1813698630136988</v>
      </c>
      <c r="IX178" s="68"/>
      <c r="IY178" s="15">
        <f t="shared" si="778"/>
        <v>0.48491924498929756</v>
      </c>
      <c r="JA178" s="13">
        <v>748.65</v>
      </c>
      <c r="JB178" s="68">
        <f t="shared" si="779"/>
        <v>1.573841666101353E-2</v>
      </c>
      <c r="JC178" s="68">
        <f t="shared" si="968"/>
        <v>1.1324562684654146E-2</v>
      </c>
      <c r="JD178" s="68">
        <f t="shared" si="780"/>
        <v>0.51425970873786409</v>
      </c>
      <c r="JE178" s="68"/>
      <c r="JF178" s="15">
        <f t="shared" si="781"/>
        <v>0.27862888763641952</v>
      </c>
      <c r="JH178" s="13">
        <v>507.97</v>
      </c>
      <c r="JI178" s="68">
        <f t="shared" si="782"/>
        <v>5.184525576333243E-3</v>
      </c>
      <c r="JJ178" s="68">
        <f t="shared" si="969"/>
        <v>7.7067159997385847E-4</v>
      </c>
      <c r="JK178" s="68">
        <f t="shared" si="783"/>
        <v>0.24903489144065513</v>
      </c>
      <c r="JL178" s="68"/>
      <c r="JM178" s="15">
        <f t="shared" si="784"/>
        <v>0.20514827995255047</v>
      </c>
      <c r="JO178" s="13">
        <v>28.21</v>
      </c>
      <c r="JP178" s="68">
        <f t="shared" si="785"/>
        <v>-1.4159292035397929E-3</v>
      </c>
      <c r="JQ178" s="68">
        <f t="shared" si="970"/>
        <v>-5.829783179899177E-3</v>
      </c>
      <c r="JR178" s="68">
        <f t="shared" si="786"/>
        <v>-4.8085034587481042E-2</v>
      </c>
      <c r="JS178" s="68"/>
      <c r="JT178" s="15">
        <f t="shared" si="787"/>
        <v>1.768400392541708</v>
      </c>
      <c r="JV178" s="13">
        <v>2.2799999999999998</v>
      </c>
      <c r="JW178" s="68">
        <f t="shared" si="788"/>
        <v>-2.9787234042553311E-2</v>
      </c>
      <c r="JX178" s="68">
        <f t="shared" si="971"/>
        <v>-3.4201088018912695E-2</v>
      </c>
      <c r="JY178" s="68">
        <f t="shared" si="789"/>
        <v>-9.881422924901187E-2</v>
      </c>
      <c r="JZ178" s="68"/>
      <c r="KA178" s="15">
        <f t="shared" si="790"/>
        <v>0.26666666666666655</v>
      </c>
      <c r="KC178" s="13">
        <v>23.44</v>
      </c>
      <c r="KD178" s="68">
        <f t="shared" si="791"/>
        <v>3.3509700176366911E-2</v>
      </c>
      <c r="KE178" s="68">
        <f t="shared" si="972"/>
        <v>2.9095846200007526E-2</v>
      </c>
      <c r="KF178" s="68">
        <f t="shared" si="792"/>
        <v>0.20328542094455856</v>
      </c>
      <c r="KG178" s="68"/>
      <c r="KH178" s="15">
        <f t="shared" si="793"/>
        <v>5.6807935076645701E-2</v>
      </c>
      <c r="KI178" s="18"/>
      <c r="KJ178" s="13">
        <v>134</v>
      </c>
      <c r="KK178" s="68">
        <f t="shared" si="794"/>
        <v>7.3976116053538543E-2</v>
      </c>
      <c r="KL178" s="68">
        <f t="shared" si="973"/>
        <v>6.9562262077179166E-2</v>
      </c>
      <c r="KM178" s="68">
        <f t="shared" si="795"/>
        <v>5.3507109004739339</v>
      </c>
      <c r="KN178" s="68"/>
      <c r="KO178" s="15">
        <f t="shared" si="796"/>
        <v>0.99375092992114289</v>
      </c>
      <c r="KQ178" s="13">
        <v>1.85</v>
      </c>
      <c r="KR178" s="68">
        <f t="shared" si="797"/>
        <v>-2.6827985270910012E-2</v>
      </c>
      <c r="KS178" s="68">
        <f t="shared" si="974"/>
        <v>-3.1241839247269396E-2</v>
      </c>
      <c r="KT178" s="68">
        <f t="shared" si="798"/>
        <v>-0.29389312977099236</v>
      </c>
      <c r="KU178" s="68"/>
      <c r="KV178" s="15">
        <f t="shared" si="799"/>
        <v>0.83168316831683176</v>
      </c>
      <c r="KW178" s="18"/>
      <c r="KX178" s="13">
        <v>45.22</v>
      </c>
      <c r="KY178" s="68">
        <f t="shared" si="800"/>
        <v>-5.2793664760229213E-3</v>
      </c>
      <c r="KZ178" s="68">
        <f t="shared" si="975"/>
        <v>-9.6932204523823059E-3</v>
      </c>
      <c r="LA178" s="68">
        <f t="shared" si="801"/>
        <v>-0.37133324065063261</v>
      </c>
      <c r="LB178" s="68"/>
      <c r="LC178" s="15">
        <f t="shared" si="802"/>
        <v>0.90721214677351314</v>
      </c>
      <c r="LD178" s="18"/>
      <c r="LE178" s="13">
        <v>51.8</v>
      </c>
      <c r="LF178" s="68">
        <f t="shared" si="803"/>
        <v>5.0446255335661241E-3</v>
      </c>
      <c r="LG178" s="68">
        <f t="shared" si="976"/>
        <v>6.3077155720673954E-4</v>
      </c>
      <c r="LH178" s="68">
        <f t="shared" si="804"/>
        <v>0.4457158805470276</v>
      </c>
      <c r="LI178" s="68"/>
      <c r="LJ178" s="15">
        <f t="shared" si="805"/>
        <v>0.12340056386900884</v>
      </c>
      <c r="LL178" s="13">
        <v>148.38999999999999</v>
      </c>
      <c r="LM178" s="68">
        <f t="shared" si="806"/>
        <v>-2.4201680672269825E-3</v>
      </c>
      <c r="LN178" s="68">
        <f t="shared" si="977"/>
        <v>-6.8340220435863675E-3</v>
      </c>
      <c r="LO178" s="68">
        <f t="shared" si="807"/>
        <v>0.69588571428571411</v>
      </c>
      <c r="LP178" s="68"/>
      <c r="LQ178" s="15">
        <f t="shared" si="808"/>
        <v>0.89732770745428969</v>
      </c>
      <c r="LS178" s="13">
        <v>21.49</v>
      </c>
      <c r="LT178" s="68">
        <f t="shared" si="809"/>
        <v>-1.5574896930829129E-2</v>
      </c>
      <c r="LU178" s="68">
        <f t="shared" si="978"/>
        <v>-1.9988750907188511E-2</v>
      </c>
      <c r="LV178" s="68"/>
      <c r="LW178" s="68"/>
      <c r="LX178" s="15">
        <f t="shared" si="810"/>
        <v>1.3232432432432431</v>
      </c>
      <c r="LZ178" s="13">
        <v>14.68</v>
      </c>
      <c r="MA178" s="68">
        <f t="shared" si="811"/>
        <v>-1.2113055181695809E-2</v>
      </c>
      <c r="MB178" s="68">
        <f t="shared" si="979"/>
        <v>-1.6526909158055193E-2</v>
      </c>
      <c r="MC178" s="68">
        <f t="shared" si="812"/>
        <v>-0.34022471910112362</v>
      </c>
      <c r="MD178" s="68"/>
      <c r="ME178" s="15">
        <f t="shared" si="813"/>
        <v>8.9020771513353067E-2</v>
      </c>
      <c r="MG178" s="13">
        <v>69.61</v>
      </c>
      <c r="MH178" s="68">
        <f t="shared" si="814"/>
        <v>-3.6539792387543263E-2</v>
      </c>
      <c r="MI178" s="68">
        <f t="shared" si="980"/>
        <v>-4.0953646363902647E-2</v>
      </c>
      <c r="MJ178" s="68">
        <f t="shared" si="815"/>
        <v>8.381401617250674</v>
      </c>
      <c r="MK178" s="68"/>
      <c r="ML178" s="15">
        <f t="shared" si="816"/>
        <v>2.2788506829957607</v>
      </c>
      <c r="MN178" s="13">
        <v>163.79</v>
      </c>
      <c r="MO178" s="68">
        <f t="shared" si="817"/>
        <v>1.8088015912481333E-2</v>
      </c>
      <c r="MP178" s="68">
        <f t="shared" si="981"/>
        <v>1.3674161936121948E-2</v>
      </c>
      <c r="MQ178" s="68">
        <f t="shared" si="818"/>
        <v>0.30095313741064322</v>
      </c>
      <c r="MR178" s="68"/>
      <c r="MS178" s="15">
        <f t="shared" si="819"/>
        <v>0.47041924768830229</v>
      </c>
      <c r="MU178" s="13">
        <v>18.07</v>
      </c>
      <c r="MV178" s="68">
        <f t="shared" si="820"/>
        <v>-5.8854166666666617E-2</v>
      </c>
      <c r="MW178" s="68">
        <f t="shared" si="982"/>
        <v>-6.3268020643026002E-2</v>
      </c>
      <c r="MX178" s="68">
        <f t="shared" si="821"/>
        <v>-0.13416387158600865</v>
      </c>
      <c r="MY178" s="68"/>
      <c r="MZ178" s="15">
        <f t="shared" si="822"/>
        <v>0.69353327085285854</v>
      </c>
      <c r="NB178" s="13">
        <v>282.27</v>
      </c>
      <c r="NC178" s="68">
        <f t="shared" si="823"/>
        <v>2.2643286718353743E-2</v>
      </c>
      <c r="ND178" s="68">
        <f t="shared" si="983"/>
        <v>1.8229432741994359E-2</v>
      </c>
      <c r="NE178" s="68">
        <f t="shared" si="824"/>
        <v>1.0836347530818631</v>
      </c>
      <c r="NF178" s="68"/>
      <c r="NG178" s="15">
        <f t="shared" si="825"/>
        <v>0.69236764794052397</v>
      </c>
      <c r="NI178" s="13">
        <v>8.85</v>
      </c>
      <c r="NJ178" s="68">
        <f t="shared" si="826"/>
        <v>-1.4476614699331935E-2</v>
      </c>
      <c r="NK178" s="68">
        <f t="shared" si="984"/>
        <v>-1.8890468675691319E-2</v>
      </c>
      <c r="NL178" s="68">
        <f t="shared" si="827"/>
        <v>-0.92973402143707828</v>
      </c>
      <c r="NM178" s="68"/>
      <c r="NN178" s="15">
        <f t="shared" si="828"/>
        <v>0.80612244897959162</v>
      </c>
      <c r="NP178" s="13">
        <v>598.80999999999995</v>
      </c>
      <c r="NQ178" s="68">
        <f t="shared" si="829"/>
        <v>3.7798960138648086E-2</v>
      </c>
      <c r="NR178" s="68">
        <f t="shared" si="985"/>
        <v>3.3385106162288701E-2</v>
      </c>
      <c r="NS178" s="68">
        <f t="shared" si="830"/>
        <v>3.5623619047619042</v>
      </c>
      <c r="NT178" s="68"/>
      <c r="NU178" s="15">
        <f t="shared" si="831"/>
        <v>0.82047852126592269</v>
      </c>
      <c r="NW178" s="13">
        <v>232.3</v>
      </c>
      <c r="NX178" s="68">
        <f t="shared" si="832"/>
        <v>7.110032081852141E-3</v>
      </c>
      <c r="NY178" s="68">
        <f t="shared" si="986"/>
        <v>2.6961781054927565E-3</v>
      </c>
      <c r="NZ178" s="68">
        <f t="shared" si="833"/>
        <v>0.32168866636322269</v>
      </c>
      <c r="OA178" s="68"/>
      <c r="OB178" s="15">
        <f t="shared" si="834"/>
        <v>0.22715266772319068</v>
      </c>
      <c r="OD178" s="13">
        <v>2.87</v>
      </c>
      <c r="OE178" s="68">
        <f t="shared" si="835"/>
        <v>-3.4722222222221483E-3</v>
      </c>
      <c r="OF178" s="68">
        <f t="shared" si="987"/>
        <v>-7.886076198581532E-3</v>
      </c>
      <c r="OG178" s="68">
        <f t="shared" si="836"/>
        <v>-0.98728231488456597</v>
      </c>
      <c r="OH178" s="68"/>
      <c r="OI178" s="15">
        <f t="shared" si="837"/>
        <v>0.96575342465753433</v>
      </c>
      <c r="OK178" s="13">
        <v>199.01</v>
      </c>
      <c r="OL178" s="68">
        <f t="shared" si="838"/>
        <v>-8.9636970270405431E-3</v>
      </c>
      <c r="OM178" s="68">
        <f t="shared" si="988"/>
        <v>-1.3377551003399928E-2</v>
      </c>
      <c r="ON178" s="68">
        <f t="shared" si="839"/>
        <v>3.6881036513545347</v>
      </c>
      <c r="OO178" s="68"/>
      <c r="OP178" s="15">
        <f t="shared" si="840"/>
        <v>1.9876895361056894</v>
      </c>
      <c r="OR178" s="13">
        <v>5.12</v>
      </c>
      <c r="OS178" s="68">
        <f t="shared" si="841"/>
        <v>-9.7001763668430302E-2</v>
      </c>
      <c r="OT178" s="68">
        <f t="shared" si="989"/>
        <v>-0.10141561764478968</v>
      </c>
      <c r="OU178" s="68">
        <f t="shared" si="842"/>
        <v>-0.33506493506493507</v>
      </c>
      <c r="OV178" s="68"/>
      <c r="OW178" s="15">
        <f t="shared" si="843"/>
        <v>3.5714285714285712</v>
      </c>
      <c r="OY178" s="13">
        <v>158.68</v>
      </c>
      <c r="OZ178" s="68">
        <f t="shared" si="844"/>
        <v>3.6050850673581248E-3</v>
      </c>
      <c r="PA178" s="68">
        <f t="shared" si="990"/>
        <v>-8.0876890900125975E-4</v>
      </c>
      <c r="PB178" s="68">
        <f t="shared" si="998"/>
        <v>3.8824615384615386</v>
      </c>
      <c r="PC178" s="68"/>
      <c r="PD178" s="15">
        <f t="shared" si="845"/>
        <v>0.38524661719773035</v>
      </c>
      <c r="PE178" s="18"/>
      <c r="PF178" s="13">
        <v>272.99</v>
      </c>
      <c r="PG178" s="68">
        <f t="shared" si="846"/>
        <v>-4.3938339863060504E-4</v>
      </c>
      <c r="PH178" s="68">
        <f t="shared" si="991"/>
        <v>-4.8532373749899894E-3</v>
      </c>
      <c r="PI178" s="68">
        <f t="shared" si="847"/>
        <v>-0.21599655370476734</v>
      </c>
      <c r="PJ178" s="68"/>
      <c r="PK178" s="15">
        <f t="shared" si="848"/>
        <v>0.30536030220437055</v>
      </c>
      <c r="PM178" s="13"/>
      <c r="PN178" s="68">
        <f t="shared" si="849"/>
        <v>0</v>
      </c>
      <c r="PO178" s="68">
        <f t="shared" si="850"/>
        <v>-4.4138539763593845E-3</v>
      </c>
      <c r="PP178" s="68">
        <f t="shared" si="851"/>
        <v>0</v>
      </c>
      <c r="PQ178" s="68"/>
      <c r="PR178" s="15">
        <f t="shared" si="852"/>
        <v>0</v>
      </c>
      <c r="PT178" s="13">
        <v>11.23</v>
      </c>
      <c r="PU178" s="68">
        <f t="shared" si="853"/>
        <v>-1.5775635407537222E-2</v>
      </c>
      <c r="PV178" s="68">
        <f t="shared" si="992"/>
        <v>-2.0189489383896607E-2</v>
      </c>
      <c r="PW178" s="68">
        <f t="shared" si="854"/>
        <v>0.28784403669724767</v>
      </c>
      <c r="PX178" s="68"/>
      <c r="PY178" s="15">
        <f t="shared" si="855"/>
        <v>1.1890838206627681</v>
      </c>
      <c r="QA178" s="13">
        <v>287.29000000000002</v>
      </c>
      <c r="QB178" s="68">
        <f t="shared" si="856"/>
        <v>1.0908195221506819E-2</v>
      </c>
      <c r="QC178" s="68">
        <f t="shared" si="993"/>
        <v>6.4943412451474343E-3</v>
      </c>
      <c r="QD178" s="68">
        <f t="shared" si="857"/>
        <v>-0.1484928421115029</v>
      </c>
      <c r="QE178" s="68"/>
      <c r="QF178" s="15">
        <f t="shared" si="858"/>
        <v>0.49833107332846566</v>
      </c>
      <c r="QH178" s="13">
        <v>1.718</v>
      </c>
      <c r="QI178" s="68">
        <f t="shared" si="859"/>
        <v>-1.1507479861910253E-2</v>
      </c>
      <c r="QJ178" s="68">
        <f t="shared" si="994"/>
        <v>-1.5921333838269637E-2</v>
      </c>
      <c r="QK178" s="68">
        <f t="shared" si="860"/>
        <v>-0.31553784860557765</v>
      </c>
      <c r="QL178" s="68"/>
      <c r="QM178" s="15">
        <f t="shared" si="861"/>
        <v>0.3215384615384615</v>
      </c>
      <c r="QO178" s="13">
        <v>14.11</v>
      </c>
      <c r="QP178" s="68">
        <f t="shared" si="862"/>
        <v>2.5436046511627883E-2</v>
      </c>
      <c r="QQ178" s="68">
        <f t="shared" si="995"/>
        <v>2.1022192535268498E-2</v>
      </c>
      <c r="QR178" s="68">
        <f t="shared" si="863"/>
        <v>-0.98280065335576194</v>
      </c>
      <c r="QS178" s="68"/>
      <c r="QT178" s="15">
        <f t="shared" si="864"/>
        <v>0.22909407665505216</v>
      </c>
      <c r="QV178" s="13">
        <v>2.59</v>
      </c>
      <c r="QW178" s="68">
        <f t="shared" si="865"/>
        <v>-3.7890044576523146E-2</v>
      </c>
      <c r="QX178" s="68">
        <f t="shared" si="996"/>
        <v>-4.2303898552882531E-2</v>
      </c>
      <c r="QY178" s="68">
        <f t="shared" si="866"/>
        <v>-0.26628895184135976</v>
      </c>
      <c r="QZ178" s="68"/>
      <c r="RA178" s="15">
        <f t="shared" si="867"/>
        <v>5.8438904781364848E-2</v>
      </c>
      <c r="RC178" s="432">
        <v>46.07</v>
      </c>
      <c r="RD178" s="68">
        <f t="shared" si="868"/>
        <v>-3.4609560891195458E-3</v>
      </c>
      <c r="RE178" s="68">
        <f t="shared" si="997"/>
        <v>-7.8748100654789308E-3</v>
      </c>
      <c r="RF178" s="68">
        <f t="shared" si="869"/>
        <v>-4.7526463599049228E-3</v>
      </c>
      <c r="RG178" s="68"/>
      <c r="RH178" s="15">
        <f t="shared" si="870"/>
        <v>0.86141414141414141</v>
      </c>
      <c r="RJ178" s="13">
        <v>235.21</v>
      </c>
      <c r="RK178" s="68">
        <f t="shared" si="871"/>
        <v>1.6508924326894082E-2</v>
      </c>
      <c r="RL178" s="68">
        <f t="shared" si="872"/>
        <v>1.2095070350534698E-2</v>
      </c>
      <c r="RM178" s="68">
        <f t="shared" si="873"/>
        <v>9.1056684293533696E-2</v>
      </c>
      <c r="RN178" s="68"/>
      <c r="RO178" s="15">
        <f t="shared" si="874"/>
        <v>0.19565880439202932</v>
      </c>
      <c r="RQ178" s="13">
        <v>17.399999999999999</v>
      </c>
      <c r="RR178" s="68">
        <f t="shared" si="875"/>
        <v>1.8139262726740709E-2</v>
      </c>
      <c r="RS178" s="68">
        <f t="shared" si="876"/>
        <v>1.3725408750381324E-2</v>
      </c>
      <c r="RT178" s="68">
        <f t="shared" si="877"/>
        <v>0.18852459016393427</v>
      </c>
      <c r="RU178" s="68"/>
      <c r="RV178" s="15">
        <f t="shared" si="878"/>
        <v>-0.16506717850287914</v>
      </c>
      <c r="RX178" s="13">
        <v>156.13999999999999</v>
      </c>
      <c r="RY178" s="68">
        <f t="shared" si="879"/>
        <v>8.0051646223368664E-3</v>
      </c>
      <c r="RZ178" s="68">
        <f t="shared" si="880"/>
        <v>3.5913106459774819E-3</v>
      </c>
      <c r="SA178" s="68">
        <f t="shared" si="881"/>
        <v>0.1734555839470914</v>
      </c>
      <c r="SB178" s="68"/>
      <c r="SC178" s="15">
        <f t="shared" si="882"/>
        <v>1.0645246595266429</v>
      </c>
      <c r="SE178" s="13">
        <v>15.12</v>
      </c>
      <c r="SF178" s="68">
        <f t="shared" si="883"/>
        <v>5.3191489361702178E-3</v>
      </c>
      <c r="SG178" s="68">
        <f t="shared" si="884"/>
        <v>9.0529495981083331E-4</v>
      </c>
      <c r="SH178" s="68">
        <f t="shared" si="885"/>
        <v>0.20959999999999993</v>
      </c>
      <c r="SI178" s="68"/>
      <c r="SJ178" s="15">
        <f t="shared" si="886"/>
        <v>-9.1743119266055415E-3</v>
      </c>
      <c r="SL178" s="13">
        <v>1.87</v>
      </c>
      <c r="SM178" s="68">
        <f t="shared" si="887"/>
        <v>3.8888888888888924E-2</v>
      </c>
      <c r="SN178" s="68">
        <f t="shared" si="888"/>
        <v>3.447503491252954E-2</v>
      </c>
      <c r="SO178" s="68">
        <f t="shared" si="889"/>
        <v>0.31690140845070436</v>
      </c>
      <c r="SP178" s="68"/>
      <c r="SQ178" s="15">
        <f t="shared" si="890"/>
        <v>0.85148514851485158</v>
      </c>
      <c r="SS178" s="13">
        <v>15.29</v>
      </c>
      <c r="ST178" s="68">
        <f t="shared" si="891"/>
        <v>-6.5359477124193215E-4</v>
      </c>
      <c r="SU178" s="68">
        <f t="shared" si="892"/>
        <v>-5.0674487476013164E-3</v>
      </c>
      <c r="SV178" s="68">
        <f t="shared" si="893"/>
        <v>-5.2664188351920778E-2</v>
      </c>
      <c r="SW178" s="68"/>
      <c r="SX178" s="15">
        <f t="shared" si="894"/>
        <v>0.8202380952380951</v>
      </c>
      <c r="SZ178" s="13">
        <v>64.180000000000007</v>
      </c>
      <c r="TA178" s="68">
        <f t="shared" si="895"/>
        <v>-2.7428398242157724E-2</v>
      </c>
      <c r="TB178" s="68">
        <f t="shared" si="896"/>
        <v>-3.1842252218517109E-2</v>
      </c>
      <c r="TC178" s="68">
        <f t="shared" si="897"/>
        <v>0.58979440178350284</v>
      </c>
      <c r="TD178" s="68"/>
      <c r="TE178" s="15">
        <f t="shared" si="898"/>
        <v>3.1141025641025646</v>
      </c>
      <c r="TG178" s="417">
        <v>0.24</v>
      </c>
      <c r="TH178" s="68">
        <f t="shared" si="899"/>
        <v>2.1276595744680871E-2</v>
      </c>
      <c r="TI178" s="68">
        <f t="shared" si="900"/>
        <v>1.6862741768321487E-2</v>
      </c>
      <c r="TJ178" s="68">
        <f t="shared" si="901"/>
        <v>9.090909090909087E-2</v>
      </c>
      <c r="TK178" s="68"/>
      <c r="TL178" s="15">
        <f t="shared" si="902"/>
        <v>0.41592920353982288</v>
      </c>
      <c r="TN178" s="13">
        <v>86.92</v>
      </c>
      <c r="TO178" s="68">
        <f t="shared" si="903"/>
        <v>-3.8964015585606624E-3</v>
      </c>
      <c r="TP178" s="68">
        <f t="shared" si="904"/>
        <v>-8.3102555349200465E-3</v>
      </c>
      <c r="TQ178" s="68">
        <f t="shared" si="905"/>
        <v>0.26693534869145058</v>
      </c>
      <c r="TR178" s="68"/>
      <c r="TS178" s="15">
        <f t="shared" si="906"/>
        <v>1.9216806722689077</v>
      </c>
      <c r="TU178" s="417">
        <v>3.62</v>
      </c>
      <c r="TV178" s="68">
        <f t="shared" si="907"/>
        <v>-3.9787798408488041E-2</v>
      </c>
      <c r="TW178" s="68">
        <f t="shared" si="908"/>
        <v>-4.4201652384847426E-2</v>
      </c>
      <c r="TX178" s="68">
        <f t="shared" si="909"/>
        <v>-0.17913832199546487</v>
      </c>
      <c r="TY178" s="68"/>
      <c r="TZ178" s="15">
        <f t="shared" si="910"/>
        <v>1.1169590643274856</v>
      </c>
      <c r="UB178" s="13"/>
      <c r="UC178" s="68">
        <f t="shared" si="911"/>
        <v>0</v>
      </c>
      <c r="UD178" s="68">
        <f t="shared" si="912"/>
        <v>-4.4138539763593845E-3</v>
      </c>
      <c r="UE178" s="68">
        <f t="shared" si="913"/>
        <v>0</v>
      </c>
      <c r="UF178" s="68"/>
      <c r="UG178" s="15">
        <f t="shared" si="914"/>
        <v>0</v>
      </c>
      <c r="UI178" s="417"/>
      <c r="UJ178" s="68">
        <f t="shared" si="915"/>
        <v>0</v>
      </c>
      <c r="UK178" s="68">
        <f t="shared" si="916"/>
        <v>-4.4138539763593845E-3</v>
      </c>
      <c r="UL178" s="68">
        <f t="shared" si="917"/>
        <v>0</v>
      </c>
      <c r="UM178" s="68"/>
      <c r="UN178" s="15">
        <f t="shared" si="918"/>
        <v>0</v>
      </c>
      <c r="UP178" s="417"/>
      <c r="UQ178" s="68">
        <f t="shared" si="919"/>
        <v>0</v>
      </c>
      <c r="UR178" s="68">
        <f t="shared" si="920"/>
        <v>-4.4138539763593845E-3</v>
      </c>
      <c r="US178" s="68">
        <f t="shared" si="921"/>
        <v>0</v>
      </c>
      <c r="UT178" s="68"/>
      <c r="UU178" s="15">
        <f t="shared" si="922"/>
        <v>0</v>
      </c>
      <c r="UW178" s="417"/>
      <c r="UX178" s="68">
        <f t="shared" si="923"/>
        <v>0</v>
      </c>
      <c r="UY178" s="68">
        <f t="shared" si="924"/>
        <v>-4.4138539763593845E-3</v>
      </c>
      <c r="UZ178" s="68">
        <f t="shared" si="925"/>
        <v>0</v>
      </c>
      <c r="VA178" s="68"/>
      <c r="VB178" s="15">
        <f t="shared" si="926"/>
        <v>0</v>
      </c>
      <c r="VD178" s="417"/>
      <c r="VE178" s="68">
        <f t="shared" si="927"/>
        <v>0</v>
      </c>
      <c r="VF178" s="68">
        <f t="shared" si="928"/>
        <v>-4.4138539763593845E-3</v>
      </c>
      <c r="VG178" s="68">
        <f t="shared" si="929"/>
        <v>0</v>
      </c>
      <c r="VH178" s="68"/>
      <c r="VI178" s="15">
        <f t="shared" si="930"/>
        <v>0</v>
      </c>
      <c r="VM178" s="21">
        <f t="shared" si="931"/>
        <v>2.9271720936430061E-3</v>
      </c>
      <c r="VN178" s="49"/>
      <c r="VO178" s="21">
        <f t="shared" si="932"/>
        <v>1.2095264443725997</v>
      </c>
      <c r="VP178" s="14"/>
      <c r="VQ178" s="21">
        <f t="shared" si="933"/>
        <v>0.6822712131004256</v>
      </c>
    </row>
    <row r="179" spans="1:589" ht="15.75" customHeight="1" x14ac:dyDescent="0.2">
      <c r="A179" s="127">
        <v>45905</v>
      </c>
      <c r="B179" s="4">
        <f t="shared" si="666"/>
        <v>45905</v>
      </c>
      <c r="C179" s="13">
        <v>45400.86</v>
      </c>
      <c r="D179" s="138">
        <f t="shared" si="667"/>
        <v>-220.43000000000029</v>
      </c>
      <c r="E179" s="68">
        <f t="shared" si="668"/>
        <v>-4.83173535864506E-3</v>
      </c>
      <c r="F179" s="15">
        <f t="shared" si="669"/>
        <v>6.7145196221719411E-2</v>
      </c>
      <c r="G179" s="13">
        <v>6481.5</v>
      </c>
      <c r="H179" s="138">
        <f t="shared" si="670"/>
        <v>-20.579999999999927</v>
      </c>
      <c r="I179" s="68">
        <f t="shared" si="671"/>
        <v>-3.1651410010335042E-3</v>
      </c>
      <c r="J179" s="15">
        <f t="shared" si="672"/>
        <v>0.10199043462441532</v>
      </c>
      <c r="K179" s="13">
        <v>21700.39</v>
      </c>
      <c r="L179" s="138">
        <f t="shared" si="673"/>
        <v>-7.2999999999992724</v>
      </c>
      <c r="M179" s="68">
        <f t="shared" si="674"/>
        <v>-3.3628635750737514E-4</v>
      </c>
      <c r="N179" s="15">
        <f t="shared" si="675"/>
        <v>0.12374429010931186</v>
      </c>
      <c r="O179" s="13">
        <v>2391.0500000000002</v>
      </c>
      <c r="P179" s="138">
        <f t="shared" si="676"/>
        <v>11.440000000000055</v>
      </c>
      <c r="Q179" s="68">
        <f t="shared" si="677"/>
        <v>4.8075104744054924E-3</v>
      </c>
      <c r="R179" s="15">
        <f t="shared" si="678"/>
        <v>7.2142805897334877E-2</v>
      </c>
      <c r="S179" s="18">
        <f t="shared" si="679"/>
        <v>-1.8884788744082442E-3</v>
      </c>
      <c r="T179" s="121">
        <f t="shared" si="680"/>
        <v>273.71817341197055</v>
      </c>
      <c r="U179" s="121">
        <f t="shared" si="681"/>
        <v>273.71817341197055</v>
      </c>
      <c r="V179" s="134">
        <f t="shared" si="682"/>
        <v>-1.3779695987471516E-3</v>
      </c>
      <c r="W179" s="21">
        <f t="shared" si="934"/>
        <v>5.7972570400918522E-2</v>
      </c>
      <c r="X179" s="18">
        <f t="shared" si="683"/>
        <v>-8.8141306069511175E-4</v>
      </c>
      <c r="Y179" s="353">
        <v>50391.85</v>
      </c>
      <c r="Z179" s="15">
        <v>1.9999999999999999E-6</v>
      </c>
      <c r="AA179" s="21">
        <f t="shared" si="684"/>
        <v>1.3799695987471517E-3</v>
      </c>
      <c r="AC179" s="13">
        <v>252.42</v>
      </c>
      <c r="AD179" s="68">
        <f t="shared" si="685"/>
        <v>-4.2210738096178212E-3</v>
      </c>
      <c r="AE179" s="68">
        <f t="shared" si="935"/>
        <v>-2.8431042108706698E-3</v>
      </c>
      <c r="AF179" s="68">
        <f t="shared" si="686"/>
        <v>0.53195363233598336</v>
      </c>
      <c r="AG179" s="68"/>
      <c r="AH179" s="15">
        <f t="shared" si="687"/>
        <v>0.11115023990843861</v>
      </c>
      <c r="AJ179" s="13">
        <v>24.25</v>
      </c>
      <c r="AK179" s="68">
        <f t="shared" si="688"/>
        <v>-5.3322395406070148E-3</v>
      </c>
      <c r="AL179" s="68">
        <f t="shared" si="936"/>
        <v>-3.9542699418598634E-3</v>
      </c>
      <c r="AM179" s="68">
        <f t="shared" si="689"/>
        <v>0.30376344086021495</v>
      </c>
      <c r="AN179" s="68"/>
      <c r="AO179" s="15">
        <f t="shared" si="690"/>
        <v>0.15311459819305748</v>
      </c>
      <c r="AQ179" s="13">
        <v>23.93</v>
      </c>
      <c r="AR179" s="68">
        <f t="shared" si="691"/>
        <v>-8.3507306889351045E-4</v>
      </c>
      <c r="AS179" s="68">
        <f t="shared" si="937"/>
        <v>5.4289652985364117E-4</v>
      </c>
      <c r="AT179" s="68">
        <f t="shared" si="692"/>
        <v>0.38563983786913725</v>
      </c>
      <c r="AU179" s="68"/>
      <c r="AV179" s="15">
        <f t="shared" si="693"/>
        <v>0.11457848160223573</v>
      </c>
      <c r="AX179" s="13">
        <v>225.6</v>
      </c>
      <c r="AY179" s="68">
        <f t="shared" si="694"/>
        <v>-3.0051263920806382E-3</v>
      </c>
      <c r="AZ179" s="68">
        <f t="shared" si="938"/>
        <v>-1.6271567933334866E-3</v>
      </c>
      <c r="BA179" s="68">
        <f t="shared" si="695"/>
        <v>0.68232662192393734</v>
      </c>
      <c r="BB179" s="68"/>
      <c r="BC179" s="15">
        <f t="shared" si="696"/>
        <v>0.10485332288554776</v>
      </c>
      <c r="BE179" s="13">
        <v>82.06</v>
      </c>
      <c r="BF179" s="68">
        <f t="shared" si="697"/>
        <v>-5.5744062045563958E-3</v>
      </c>
      <c r="BG179" s="68">
        <f t="shared" si="939"/>
        <v>-4.1964366058092444E-3</v>
      </c>
      <c r="BH179" s="68"/>
      <c r="BI179" s="68"/>
      <c r="BJ179" s="15">
        <f t="shared" si="698"/>
        <v>0.11388624949097327</v>
      </c>
      <c r="BL179" s="13">
        <v>76.36</v>
      </c>
      <c r="BM179" s="68">
        <f t="shared" si="699"/>
        <v>-2.742588481128298E-3</v>
      </c>
      <c r="BN179" s="68">
        <f t="shared" si="940"/>
        <v>-1.3646188823811464E-3</v>
      </c>
      <c r="BO179" s="68">
        <f t="shared" si="700"/>
        <v>0.28595486695857186</v>
      </c>
      <c r="BP179" s="68"/>
      <c r="BQ179" s="15">
        <f t="shared" si="701"/>
        <v>0.15051981316860019</v>
      </c>
      <c r="BS179" s="13">
        <v>44.53</v>
      </c>
      <c r="BT179" s="68">
        <f t="shared" si="702"/>
        <v>4.4933722758937601E-4</v>
      </c>
      <c r="BU179" s="68">
        <f t="shared" si="941"/>
        <v>1.8273068263365277E-3</v>
      </c>
      <c r="BV179" s="68">
        <f t="shared" si="703"/>
        <v>0.19511540526033289</v>
      </c>
      <c r="BW179" s="68"/>
      <c r="BX179" s="15">
        <f t="shared" si="704"/>
        <v>0.16418300653594775</v>
      </c>
      <c r="BZ179" s="13"/>
      <c r="CA179" s="68">
        <f t="shared" si="705"/>
        <v>0</v>
      </c>
      <c r="CB179" s="68">
        <f t="shared" si="942"/>
        <v>0</v>
      </c>
      <c r="CC179" s="68">
        <f t="shared" si="706"/>
        <v>0</v>
      </c>
      <c r="CD179" s="68"/>
      <c r="CE179" s="15">
        <f t="shared" si="707"/>
        <v>0</v>
      </c>
      <c r="CG179" s="13">
        <v>30.7</v>
      </c>
      <c r="CH179" s="68">
        <f t="shared" si="708"/>
        <v>9.8684210526316027E-3</v>
      </c>
      <c r="CI179" s="68">
        <f t="shared" si="943"/>
        <v>1.1246390651378755E-2</v>
      </c>
      <c r="CJ179" s="68">
        <f t="shared" si="709"/>
        <v>1.5547469401256992E-2</v>
      </c>
      <c r="CK179" s="68"/>
      <c r="CL179" s="15">
        <f t="shared" si="710"/>
        <v>-0.10651920838183936</v>
      </c>
      <c r="CN179" s="13">
        <v>35.22</v>
      </c>
      <c r="CO179" s="68">
        <f t="shared" si="711"/>
        <v>6.5733066590453523E-3</v>
      </c>
      <c r="CP179" s="68">
        <f t="shared" si="944"/>
        <v>7.9512762577925045E-3</v>
      </c>
      <c r="CQ179" s="68">
        <f t="shared" si="712"/>
        <v>0.12380344607530309</v>
      </c>
      <c r="CR179" s="68"/>
      <c r="CS179" s="15">
        <f t="shared" si="713"/>
        <v>5.2285628921422168E-2</v>
      </c>
      <c r="CU179" s="13">
        <v>40.36</v>
      </c>
      <c r="CV179" s="68">
        <f t="shared" si="714"/>
        <v>4.7298979337813719E-3</v>
      </c>
      <c r="CW179" s="68">
        <f t="shared" si="945"/>
        <v>6.1078675325285233E-3</v>
      </c>
      <c r="CX179" s="68">
        <f t="shared" si="715"/>
        <v>0.25536547433903578</v>
      </c>
      <c r="CY179" s="68"/>
      <c r="CZ179" s="15">
        <f t="shared" si="716"/>
        <v>8.261802575107291E-2</v>
      </c>
      <c r="DB179" s="13">
        <v>22.04</v>
      </c>
      <c r="DC179" s="68">
        <f t="shared" si="717"/>
        <v>5.4744525547444087E-3</v>
      </c>
      <c r="DD179" s="68">
        <f t="shared" si="946"/>
        <v>6.8524221534915601E-3</v>
      </c>
      <c r="DE179" s="68">
        <f t="shared" si="718"/>
        <v>7.7732053040694164E-3</v>
      </c>
      <c r="DF179" s="68"/>
      <c r="DG179" s="15">
        <f t="shared" si="719"/>
        <v>8.2514734774066789E-2</v>
      </c>
      <c r="DI179" s="13">
        <v>50</v>
      </c>
      <c r="DJ179" s="68">
        <f t="shared" si="720"/>
        <v>3.210272873194153E-3</v>
      </c>
      <c r="DK179" s="68">
        <f t="shared" si="947"/>
        <v>4.5882424719413048E-3</v>
      </c>
      <c r="DL179" s="68">
        <f t="shared" si="721"/>
        <v>0.13250283125707818</v>
      </c>
      <c r="DM179" s="68"/>
      <c r="DN179" s="15">
        <f t="shared" si="722"/>
        <v>0.18595825426944981</v>
      </c>
      <c r="DP179" s="13">
        <v>44.61</v>
      </c>
      <c r="DQ179" s="68">
        <f t="shared" si="723"/>
        <v>9.7329108193752768E-3</v>
      </c>
      <c r="DR179" s="68">
        <f t="shared" si="948"/>
        <v>1.1110880418122429E-2</v>
      </c>
      <c r="DS179" s="68"/>
      <c r="DT179" s="68"/>
      <c r="DU179" s="15">
        <f t="shared" si="724"/>
        <v>0.17148109243697482</v>
      </c>
      <c r="DV179" s="18"/>
      <c r="DW179" s="13">
        <v>38.200000000000003</v>
      </c>
      <c r="DX179" s="68">
        <f t="shared" si="725"/>
        <v>1.8395094641429081E-2</v>
      </c>
      <c r="DY179" s="68">
        <f t="shared" si="949"/>
        <v>1.9773064240176233E-2</v>
      </c>
      <c r="DZ179" s="68">
        <f t="shared" si="726"/>
        <v>1.0384204909284955</v>
      </c>
      <c r="EA179" s="68"/>
      <c r="EB179" s="15">
        <f t="shared" si="727"/>
        <v>0.14132058559904404</v>
      </c>
      <c r="ED179" s="13">
        <v>40.200000000000003</v>
      </c>
      <c r="EE179" s="68">
        <f t="shared" si="728"/>
        <v>-2.7288514016372968E-3</v>
      </c>
      <c r="EF179" s="68">
        <f t="shared" si="950"/>
        <v>-1.3508818028901452E-3</v>
      </c>
      <c r="EG179" s="68">
        <f t="shared" si="729"/>
        <v>0.9115549215406562</v>
      </c>
      <c r="EH179" s="68"/>
      <c r="EI179" s="15">
        <f t="shared" si="730"/>
        <v>9.0021691973969628E-2</v>
      </c>
      <c r="EK179" s="13">
        <v>140.15</v>
      </c>
      <c r="EL179" s="68">
        <f t="shared" si="731"/>
        <v>5.1638815176073931E-3</v>
      </c>
      <c r="EM179" s="68">
        <f t="shared" si="951"/>
        <v>6.5418511163545445E-3</v>
      </c>
      <c r="EN179" s="68">
        <f t="shared" si="732"/>
        <v>1.1715215370312984</v>
      </c>
      <c r="EO179" s="68"/>
      <c r="EP179" s="15">
        <f t="shared" si="733"/>
        <v>0.25920934411500457</v>
      </c>
      <c r="ER179" s="13">
        <v>42.13</v>
      </c>
      <c r="ES179" s="68">
        <f t="shared" si="734"/>
        <v>9.3435553425970427E-3</v>
      </c>
      <c r="ET179" s="68">
        <f t="shared" si="952"/>
        <v>1.0721524941344195E-2</v>
      </c>
      <c r="EU179" s="68">
        <f t="shared" si="735"/>
        <v>0.20681753079346912</v>
      </c>
      <c r="EV179" s="68"/>
      <c r="EW179" s="15">
        <f t="shared" si="736"/>
        <v>8.3311905374132217E-2</v>
      </c>
      <c r="EY179" s="13">
        <v>47.45</v>
      </c>
      <c r="EZ179" s="68">
        <f t="shared" si="737"/>
        <v>2.4838012958963408E-2</v>
      </c>
      <c r="FA179" s="68">
        <f t="shared" si="953"/>
        <v>2.6215982557710561E-2</v>
      </c>
      <c r="FB179" s="68"/>
      <c r="FC179" s="68"/>
      <c r="FD179" s="15">
        <f t="shared" si="738"/>
        <v>0.93043124491456497</v>
      </c>
      <c r="FF179" s="13">
        <v>59.87</v>
      </c>
      <c r="FG179" s="68">
        <f t="shared" si="739"/>
        <v>-1.8846279908226904E-2</v>
      </c>
      <c r="FH179" s="68">
        <f t="shared" si="954"/>
        <v>-1.7468310309479752E-2</v>
      </c>
      <c r="FI179" s="68">
        <f t="shared" si="740"/>
        <v>1.3371699390656723E-2</v>
      </c>
      <c r="FJ179" s="68"/>
      <c r="FK179" s="15">
        <f t="shared" si="741"/>
        <v>5.4234900510653251E-2</v>
      </c>
      <c r="FM179" s="13">
        <v>194.33</v>
      </c>
      <c r="FN179" s="68">
        <f t="shared" si="742"/>
        <v>-1.8535353535353471E-2</v>
      </c>
      <c r="FO179" s="68">
        <f t="shared" si="955"/>
        <v>-1.7157383936606319E-2</v>
      </c>
      <c r="FP179" s="68">
        <f t="shared" si="743"/>
        <v>0.67122463020295842</v>
      </c>
      <c r="FQ179" s="68"/>
      <c r="FR179" s="15">
        <f t="shared" si="744"/>
        <v>6.974567874050433E-2</v>
      </c>
      <c r="FT179" s="13">
        <v>92.8</v>
      </c>
      <c r="FU179" s="68">
        <f t="shared" si="745"/>
        <v>-1.2870971173279523E-2</v>
      </c>
      <c r="FV179" s="68">
        <f t="shared" si="956"/>
        <v>-1.1493001574532371E-2</v>
      </c>
      <c r="FW179" s="68">
        <f t="shared" si="746"/>
        <v>5.418607292968302E-2</v>
      </c>
      <c r="FX179" s="68"/>
      <c r="FY179" s="15">
        <f t="shared" si="747"/>
        <v>2.9053005100909184E-2</v>
      </c>
      <c r="GA179" s="13">
        <v>18.760000000000002</v>
      </c>
      <c r="GB179" s="68">
        <f t="shared" si="748"/>
        <v>-2.6581605528972442E-3</v>
      </c>
      <c r="GC179" s="68">
        <f t="shared" si="957"/>
        <v>-1.2801909541500925E-3</v>
      </c>
      <c r="GD179" s="68"/>
      <c r="GE179" s="68"/>
      <c r="GF179" s="15">
        <f t="shared" si="749"/>
        <v>7.6305220883534239E-2</v>
      </c>
      <c r="GG179" s="18"/>
      <c r="GH179" s="13">
        <v>21.16</v>
      </c>
      <c r="GI179" s="68">
        <f t="shared" si="750"/>
        <v>1.5355086372360858E-2</v>
      </c>
      <c r="GJ179" s="68">
        <f t="shared" si="958"/>
        <v>1.673305597110801E-2</v>
      </c>
      <c r="GK179" s="68">
        <f t="shared" si="751"/>
        <v>0.10093652445369414</v>
      </c>
      <c r="GL179" s="68"/>
      <c r="GM179" s="15">
        <f t="shared" si="752"/>
        <v>0.11957671957671967</v>
      </c>
      <c r="GO179" s="13">
        <v>27.28</v>
      </c>
      <c r="GP179" s="68">
        <f t="shared" si="753"/>
        <v>1.1494252873563303E-2</v>
      </c>
      <c r="GQ179" s="68">
        <f t="shared" si="959"/>
        <v>1.2872222472310456E-2</v>
      </c>
      <c r="GR179" s="68"/>
      <c r="GS179" s="68"/>
      <c r="GT179" s="15">
        <f t="shared" si="754"/>
        <v>1.1009174311927023E-3</v>
      </c>
      <c r="GV179" s="13">
        <v>16.18</v>
      </c>
      <c r="GW179" s="68">
        <f t="shared" si="755"/>
        <v>1.2376237623762112E-3</v>
      </c>
      <c r="GX179" s="68">
        <f t="shared" si="960"/>
        <v>2.6155933611233628E-3</v>
      </c>
      <c r="GY179" s="68">
        <f t="shared" si="756"/>
        <v>0.36540084388185656</v>
      </c>
      <c r="GZ179" s="68"/>
      <c r="HA179" s="15">
        <f t="shared" si="757"/>
        <v>0.17930029154518942</v>
      </c>
      <c r="HD179" s="13">
        <v>350.84</v>
      </c>
      <c r="HE179" s="68">
        <f t="shared" si="758"/>
        <v>3.6363099282190656E-2</v>
      </c>
      <c r="HF179" s="68">
        <f t="shared" si="961"/>
        <v>3.7741068880937804E-2</v>
      </c>
      <c r="HG179" s="68">
        <f t="shared" si="759"/>
        <v>0.97090051120723553</v>
      </c>
      <c r="HH179" s="68"/>
      <c r="HI179" s="15">
        <f t="shared" si="760"/>
        <v>-0.13124009508716325</v>
      </c>
      <c r="HK179" s="13">
        <v>64.81</v>
      </c>
      <c r="HL179" s="68">
        <f t="shared" si="761"/>
        <v>1.9185406510457602E-2</v>
      </c>
      <c r="HM179" s="68">
        <f t="shared" si="962"/>
        <v>2.0563376109204754E-2</v>
      </c>
      <c r="HN179" s="68">
        <f t="shared" si="762"/>
        <v>25.133064516129036</v>
      </c>
      <c r="HO179" s="68"/>
      <c r="HP179" s="15">
        <f t="shared" si="763"/>
        <v>1.4567854435178169</v>
      </c>
      <c r="HR179" s="13">
        <v>109.23</v>
      </c>
      <c r="HS179" s="68">
        <f t="shared" si="764"/>
        <v>-2.8202846975088982E-2</v>
      </c>
      <c r="HT179" s="68">
        <f t="shared" si="963"/>
        <v>-2.682487737634183E-2</v>
      </c>
      <c r="HU179" s="68">
        <f t="shared" si="765"/>
        <v>2.0008241758241763</v>
      </c>
      <c r="HV179" s="68"/>
      <c r="HW179" s="15">
        <f t="shared" si="766"/>
        <v>1.5431811843450877E-2</v>
      </c>
      <c r="HY179" s="13">
        <v>167.02</v>
      </c>
      <c r="HZ179" s="68">
        <f t="shared" si="767"/>
        <v>-2.7030175929162219E-2</v>
      </c>
      <c r="IA179" s="68">
        <f t="shared" si="964"/>
        <v>-2.5652206330415067E-2</v>
      </c>
      <c r="IB179" s="68">
        <f t="shared" si="768"/>
        <v>0.57714825306893291</v>
      </c>
      <c r="IC179" s="68"/>
      <c r="ID179" s="15">
        <f t="shared" si="769"/>
        <v>0.24372626405540262</v>
      </c>
      <c r="IF179" s="13">
        <v>334.89</v>
      </c>
      <c r="IG179" s="68">
        <f t="shared" si="770"/>
        <v>9.40542306435804E-2</v>
      </c>
      <c r="IH179" s="68">
        <f t="shared" si="965"/>
        <v>9.5432200242327556E-2</v>
      </c>
      <c r="II179" s="68">
        <f t="shared" si="771"/>
        <v>0.91365714285714283</v>
      </c>
      <c r="IJ179" s="68"/>
      <c r="IK179" s="15">
        <f t="shared" si="772"/>
        <v>0.4444875776397515</v>
      </c>
      <c r="IM179" s="13">
        <v>271.13</v>
      </c>
      <c r="IN179" s="68">
        <f t="shared" si="773"/>
        <v>4.2595747833171979E-3</v>
      </c>
      <c r="IO179" s="68">
        <f t="shared" si="966"/>
        <v>5.6375443820643493E-3</v>
      </c>
      <c r="IP179" s="68">
        <f t="shared" si="774"/>
        <v>4.2944737355985154</v>
      </c>
      <c r="IQ179" s="68"/>
      <c r="IR179" s="15">
        <f t="shared" si="775"/>
        <v>0.44594954935736764</v>
      </c>
      <c r="IT179" s="13">
        <v>75.849999999999994</v>
      </c>
      <c r="IU179" s="68">
        <f t="shared" si="776"/>
        <v>-6.0280435067488923E-3</v>
      </c>
      <c r="IV179" s="68">
        <f t="shared" si="967"/>
        <v>-4.6500739080017409E-3</v>
      </c>
      <c r="IW179" s="68">
        <f t="shared" si="777"/>
        <v>3.1561643835616433</v>
      </c>
      <c r="IX179" s="68"/>
      <c r="IY179" s="15">
        <f t="shared" si="778"/>
        <v>0.47596808717649336</v>
      </c>
      <c r="JA179" s="13">
        <v>752.45</v>
      </c>
      <c r="JB179" s="68">
        <f t="shared" si="779"/>
        <v>5.0758031122688421E-3</v>
      </c>
      <c r="JC179" s="68">
        <f t="shared" si="968"/>
        <v>6.4537727110159935E-3</v>
      </c>
      <c r="JD179" s="68">
        <f t="shared" si="780"/>
        <v>0.52194579288025911</v>
      </c>
      <c r="JE179" s="68"/>
      <c r="JF179" s="15">
        <f t="shared" si="781"/>
        <v>0.28511895612372129</v>
      </c>
      <c r="JH179" s="13">
        <v>495</v>
      </c>
      <c r="JI179" s="68">
        <f t="shared" si="782"/>
        <v>-2.5533003917554239E-2</v>
      </c>
      <c r="JJ179" s="68">
        <f t="shared" si="969"/>
        <v>-2.4155034318807087E-2</v>
      </c>
      <c r="JK179" s="68">
        <f t="shared" si="783"/>
        <v>0.21714327866433894</v>
      </c>
      <c r="JL179" s="68"/>
      <c r="JM179" s="15">
        <f t="shared" si="784"/>
        <v>0.17437722419928825</v>
      </c>
      <c r="JO179" s="13">
        <v>27.84</v>
      </c>
      <c r="JP179" s="68">
        <f t="shared" si="785"/>
        <v>-1.3115916341722829E-2</v>
      </c>
      <c r="JQ179" s="68">
        <f t="shared" si="970"/>
        <v>-1.1737946742975677E-2</v>
      </c>
      <c r="JR179" s="68">
        <f t="shared" si="786"/>
        <v>-6.0570271638265616E-2</v>
      </c>
      <c r="JS179" s="68"/>
      <c r="JT179" s="15">
        <f t="shared" si="787"/>
        <v>1.7320902845927379</v>
      </c>
      <c r="JV179" s="13">
        <v>2.35</v>
      </c>
      <c r="JW179" s="68">
        <f t="shared" si="788"/>
        <v>3.0701754385965039E-2</v>
      </c>
      <c r="JX179" s="68">
        <f t="shared" si="971"/>
        <v>3.2079723984712191E-2</v>
      </c>
      <c r="JY179" s="68">
        <f t="shared" si="789"/>
        <v>-7.1146245059288432E-2</v>
      </c>
      <c r="JZ179" s="68"/>
      <c r="KA179" s="15">
        <f t="shared" si="790"/>
        <v>0.30555555555555558</v>
      </c>
      <c r="KC179" s="13">
        <v>22.75</v>
      </c>
      <c r="KD179" s="68">
        <f t="shared" si="791"/>
        <v>-2.9436860068259438E-2</v>
      </c>
      <c r="KE179" s="68">
        <f t="shared" si="972"/>
        <v>-2.8058890469512286E-2</v>
      </c>
      <c r="KF179" s="68">
        <f t="shared" si="792"/>
        <v>0.16786447638603694</v>
      </c>
      <c r="KG179" s="68"/>
      <c r="KH179" s="15">
        <f t="shared" si="793"/>
        <v>2.5698827772768273E-2</v>
      </c>
      <c r="KI179" s="18"/>
      <c r="KJ179" s="13">
        <v>140.82</v>
      </c>
      <c r="KK179" s="68">
        <f t="shared" si="794"/>
        <v>5.0895522388059652E-2</v>
      </c>
      <c r="KL179" s="68">
        <f t="shared" si="973"/>
        <v>5.2273491986806801E-2</v>
      </c>
      <c r="KM179" s="68">
        <f t="shared" si="795"/>
        <v>5.6739336492890988</v>
      </c>
      <c r="KN179" s="68"/>
      <c r="KO179" s="15">
        <f t="shared" si="796"/>
        <v>1.0952239250111591</v>
      </c>
      <c r="KQ179" s="13">
        <v>1.86</v>
      </c>
      <c r="KR179" s="68">
        <f t="shared" si="797"/>
        <v>5.40540540540541E-3</v>
      </c>
      <c r="KS179" s="68">
        <f t="shared" si="974"/>
        <v>6.7833750041525614E-3</v>
      </c>
      <c r="KT179" s="68">
        <f t="shared" si="798"/>
        <v>-0.29007633587786258</v>
      </c>
      <c r="KU179" s="68"/>
      <c r="KV179" s="15">
        <f t="shared" si="799"/>
        <v>0.84158415841584167</v>
      </c>
      <c r="KW179" s="18"/>
      <c r="KX179" s="13">
        <v>48.25</v>
      </c>
      <c r="KY179" s="68">
        <f t="shared" si="800"/>
        <v>6.70057496682884E-2</v>
      </c>
      <c r="KZ179" s="68">
        <f t="shared" si="975"/>
        <v>6.8383719267035556E-2</v>
      </c>
      <c r="LA179" s="68">
        <f t="shared" si="801"/>
        <v>-0.32920895314889481</v>
      </c>
      <c r="LB179" s="68"/>
      <c r="LC179" s="15">
        <f t="shared" si="802"/>
        <v>1.0350063264445382</v>
      </c>
      <c r="LD179" s="18"/>
      <c r="LE179" s="13">
        <v>51.6</v>
      </c>
      <c r="LF179" s="68">
        <f t="shared" si="803"/>
        <v>-3.8610038610037791E-3</v>
      </c>
      <c r="LG179" s="68">
        <f t="shared" si="976"/>
        <v>-2.4830342622566273E-3</v>
      </c>
      <c r="LH179" s="68">
        <f t="shared" si="804"/>
        <v>0.44013396595032106</v>
      </c>
      <c r="LI179" s="68"/>
      <c r="LJ179" s="15">
        <f t="shared" si="805"/>
        <v>0.11906310995445678</v>
      </c>
      <c r="LL179" s="13">
        <v>151.85</v>
      </c>
      <c r="LM179" s="68">
        <f t="shared" si="806"/>
        <v>2.3316935103443685E-2</v>
      </c>
      <c r="LN179" s="68">
        <f t="shared" si="977"/>
        <v>2.4694904702190837E-2</v>
      </c>
      <c r="LO179" s="68">
        <f t="shared" si="807"/>
        <v>0.73542857142857132</v>
      </c>
      <c r="LP179" s="68"/>
      <c r="LQ179" s="15">
        <f t="shared" si="808"/>
        <v>0.941567574478967</v>
      </c>
      <c r="LS179" s="13">
        <v>22.11</v>
      </c>
      <c r="LT179" s="68">
        <f t="shared" si="809"/>
        <v>2.885062819916245E-2</v>
      </c>
      <c r="LU179" s="68">
        <f t="shared" si="978"/>
        <v>3.0228597797909602E-2</v>
      </c>
      <c r="LV179" s="68"/>
      <c r="LW179" s="68"/>
      <c r="LX179" s="15">
        <f t="shared" si="810"/>
        <v>1.3902702702702703</v>
      </c>
      <c r="LZ179" s="13">
        <v>14.97</v>
      </c>
      <c r="MA179" s="68">
        <f t="shared" si="811"/>
        <v>1.9754768392370635E-2</v>
      </c>
      <c r="MB179" s="68">
        <f t="shared" si="979"/>
        <v>2.1132737991117787E-2</v>
      </c>
      <c r="MC179" s="68">
        <f t="shared" si="812"/>
        <v>-0.32719101123595501</v>
      </c>
      <c r="MD179" s="68"/>
      <c r="ME179" s="15">
        <f t="shared" si="813"/>
        <v>0.11053412462908013</v>
      </c>
      <c r="MG179" s="13">
        <v>69.790000000000006</v>
      </c>
      <c r="MH179" s="68">
        <f t="shared" si="814"/>
        <v>2.5858353684816379E-3</v>
      </c>
      <c r="MI179" s="68">
        <f t="shared" si="980"/>
        <v>3.9638049672287897E-3</v>
      </c>
      <c r="MJ179" s="68">
        <f t="shared" si="815"/>
        <v>8.4056603773584921</v>
      </c>
      <c r="MK179" s="68"/>
      <c r="ML179" s="15">
        <f t="shared" si="816"/>
        <v>2.2873292510598211</v>
      </c>
      <c r="MN179" s="13">
        <v>163.63999999999999</v>
      </c>
      <c r="MO179" s="68">
        <f t="shared" si="817"/>
        <v>-9.158068258135765E-4</v>
      </c>
      <c r="MP179" s="68">
        <f t="shared" si="981"/>
        <v>4.6216277293357512E-4</v>
      </c>
      <c r="MQ179" s="68">
        <f t="shared" si="818"/>
        <v>0.299761715647339</v>
      </c>
      <c r="MR179" s="68"/>
      <c r="MS179" s="15">
        <f t="shared" si="819"/>
        <v>0.46907262770446168</v>
      </c>
      <c r="MU179" s="13">
        <v>18.43</v>
      </c>
      <c r="MV179" s="68">
        <f t="shared" si="820"/>
        <v>1.9922523519645789E-2</v>
      </c>
      <c r="MW179" s="68">
        <f t="shared" si="982"/>
        <v>2.1300493118392941E-2</v>
      </c>
      <c r="MX179" s="68">
        <f t="shared" si="821"/>
        <v>-0.11691423095352185</v>
      </c>
      <c r="MY179" s="68"/>
      <c r="MZ179" s="15">
        <f t="shared" si="822"/>
        <v>0.72727272727272729</v>
      </c>
      <c r="NB179" s="13">
        <v>279.23</v>
      </c>
      <c r="NC179" s="68">
        <f t="shared" si="823"/>
        <v>-1.0769830304318433E-2</v>
      </c>
      <c r="ND179" s="68">
        <f t="shared" si="983"/>
        <v>-9.3918607055712804E-3</v>
      </c>
      <c r="NE179" s="68">
        <f t="shared" si="824"/>
        <v>1.0611943603749909</v>
      </c>
      <c r="NF179" s="68"/>
      <c r="NG179" s="15">
        <f t="shared" si="825"/>
        <v>0.67414113555968602</v>
      </c>
      <c r="NI179" s="13">
        <v>9.02</v>
      </c>
      <c r="NJ179" s="68">
        <f t="shared" si="826"/>
        <v>1.9209039548022593E-2</v>
      </c>
      <c r="NK179" s="68">
        <f t="shared" si="984"/>
        <v>2.0587009146769746E-2</v>
      </c>
      <c r="NL179" s="68">
        <f t="shared" si="827"/>
        <v>-0.92838427947598257</v>
      </c>
      <c r="NM179" s="68"/>
      <c r="NN179" s="15">
        <f t="shared" si="828"/>
        <v>0.840816326530612</v>
      </c>
      <c r="NP179" s="13">
        <v>582.08000000000004</v>
      </c>
      <c r="NQ179" s="68">
        <f t="shared" si="829"/>
        <v>-2.7938745177936083E-2</v>
      </c>
      <c r="NR179" s="68">
        <f t="shared" si="985"/>
        <v>-2.6560775579188931E-2</v>
      </c>
      <c r="NS179" s="68">
        <f t="shared" si="830"/>
        <v>3.4348952380952382</v>
      </c>
      <c r="NT179" s="68"/>
      <c r="NU179" s="15">
        <f t="shared" si="831"/>
        <v>0.76961663575836814</v>
      </c>
      <c r="NW179" s="13">
        <v>235</v>
      </c>
      <c r="NX179" s="68">
        <f t="shared" si="832"/>
        <v>1.162290142057679E-2</v>
      </c>
      <c r="NY179" s="68">
        <f t="shared" si="986"/>
        <v>1.3000871019323942E-2</v>
      </c>
      <c r="NZ179" s="68">
        <f t="shared" si="833"/>
        <v>0.33705052344105607</v>
      </c>
      <c r="OA179" s="68"/>
      <c r="OB179" s="15">
        <f t="shared" si="834"/>
        <v>0.24141574220813516</v>
      </c>
      <c r="OD179" s="13">
        <v>3.07</v>
      </c>
      <c r="OE179" s="68">
        <f t="shared" si="835"/>
        <v>6.9686411149825683E-2</v>
      </c>
      <c r="OF179" s="68">
        <f t="shared" si="987"/>
        <v>7.1064380748572839E-2</v>
      </c>
      <c r="OG179" s="68">
        <f t="shared" si="836"/>
        <v>-0.98639606505073785</v>
      </c>
      <c r="OH179" s="68"/>
      <c r="OI179" s="15">
        <f t="shared" si="837"/>
        <v>1.1027397260273972</v>
      </c>
      <c r="OK179" s="13">
        <v>205.39</v>
      </c>
      <c r="OL179" s="68">
        <f t="shared" si="838"/>
        <v>3.2058690518064398E-2</v>
      </c>
      <c r="OM179" s="68">
        <f t="shared" si="988"/>
        <v>3.3436660116811547E-2</v>
      </c>
      <c r="ON179" s="68">
        <f t="shared" si="839"/>
        <v>3.8383981154299174</v>
      </c>
      <c r="OO179" s="68"/>
      <c r="OP179" s="15">
        <f t="shared" si="840"/>
        <v>2.0834709503077611</v>
      </c>
      <c r="OR179" s="13">
        <v>5.12</v>
      </c>
      <c r="OS179" s="68">
        <f t="shared" si="841"/>
        <v>0</v>
      </c>
      <c r="OT179" s="68">
        <f t="shared" si="989"/>
        <v>1.3779695987471516E-3</v>
      </c>
      <c r="OU179" s="68">
        <f t="shared" si="842"/>
        <v>-0.33506493506493507</v>
      </c>
      <c r="OV179" s="68"/>
      <c r="OW179" s="15">
        <f t="shared" si="843"/>
        <v>3.5714285714285712</v>
      </c>
      <c r="OY179" s="13">
        <v>157.52000000000001</v>
      </c>
      <c r="OZ179" s="68">
        <f t="shared" si="844"/>
        <v>-7.3103100579782997E-3</v>
      </c>
      <c r="PA179" s="68">
        <f t="shared" si="990"/>
        <v>-5.9323404592311483E-3</v>
      </c>
      <c r="PB179" s="68">
        <f t="shared" si="998"/>
        <v>3.8467692307692309</v>
      </c>
      <c r="PC179" s="68"/>
      <c r="PD179" s="15">
        <f t="shared" si="845"/>
        <v>0.37512003491924933</v>
      </c>
      <c r="PE179" s="18"/>
      <c r="PF179" s="13">
        <v>272.39</v>
      </c>
      <c r="PG179" s="68">
        <f t="shared" si="846"/>
        <v>-2.1978827063263225E-3</v>
      </c>
      <c r="PH179" s="68">
        <f t="shared" si="991"/>
        <v>-8.1991310757917085E-4</v>
      </c>
      <c r="PI179" s="68">
        <f t="shared" si="847"/>
        <v>-0.21771970132107984</v>
      </c>
      <c r="PJ179" s="68"/>
      <c r="PK179" s="15">
        <f t="shared" si="848"/>
        <v>0.3024912733706307</v>
      </c>
      <c r="PM179" s="13"/>
      <c r="PN179" s="68">
        <f t="shared" si="849"/>
        <v>0</v>
      </c>
      <c r="PO179" s="68">
        <f t="shared" si="850"/>
        <v>1.3779695987471516E-3</v>
      </c>
      <c r="PP179" s="68">
        <f t="shared" si="851"/>
        <v>0</v>
      </c>
      <c r="PQ179" s="68"/>
      <c r="PR179" s="15">
        <f t="shared" si="852"/>
        <v>0</v>
      </c>
      <c r="PT179" s="13">
        <v>11.56</v>
      </c>
      <c r="PU179" s="68">
        <f t="shared" si="853"/>
        <v>2.9385574354407841E-2</v>
      </c>
      <c r="PV179" s="68">
        <f t="shared" si="992"/>
        <v>3.0763543953154993E-2</v>
      </c>
      <c r="PW179" s="68">
        <f t="shared" si="854"/>
        <v>0.32568807339449535</v>
      </c>
      <c r="PX179" s="68"/>
      <c r="PY179" s="15">
        <f t="shared" si="855"/>
        <v>1.2534113060428851</v>
      </c>
      <c r="QA179" s="13">
        <v>287.20999999999998</v>
      </c>
      <c r="QB179" s="68">
        <f t="shared" si="856"/>
        <v>-2.7846426955355539E-4</v>
      </c>
      <c r="QC179" s="68">
        <f t="shared" si="993"/>
        <v>1.0995053291935962E-3</v>
      </c>
      <c r="QD179" s="68">
        <f t="shared" si="857"/>
        <v>-0.14872995643024395</v>
      </c>
      <c r="QE179" s="68"/>
      <c r="QF179" s="15">
        <f t="shared" si="858"/>
        <v>0.49791384166058184</v>
      </c>
      <c r="QH179" s="13">
        <v>1.76</v>
      </c>
      <c r="QI179" s="68">
        <f t="shared" si="859"/>
        <v>2.4447031431897578E-2</v>
      </c>
      <c r="QJ179" s="68">
        <f t="shared" si="994"/>
        <v>2.582500103064473E-2</v>
      </c>
      <c r="QK179" s="68">
        <f t="shared" si="860"/>
        <v>-0.29880478087649398</v>
      </c>
      <c r="QL179" s="68"/>
      <c r="QM179" s="15">
        <f t="shared" si="861"/>
        <v>0.35384615384615381</v>
      </c>
      <c r="QO179" s="13">
        <v>13.86</v>
      </c>
      <c r="QP179" s="68">
        <f t="shared" si="862"/>
        <v>-1.771793054571226E-2</v>
      </c>
      <c r="QQ179" s="68">
        <f t="shared" si="995"/>
        <v>-1.6339960946965108E-2</v>
      </c>
      <c r="QR179" s="68">
        <f t="shared" si="863"/>
        <v>-0.98310539018503618</v>
      </c>
      <c r="QS179" s="68"/>
      <c r="QT179" s="15">
        <f t="shared" si="864"/>
        <v>0.20731707317073161</v>
      </c>
      <c r="QV179" s="13">
        <v>2.69</v>
      </c>
      <c r="QW179" s="68">
        <f t="shared" si="865"/>
        <v>3.8610038610038644E-2</v>
      </c>
      <c r="QX179" s="68">
        <f t="shared" si="996"/>
        <v>3.9988008208785793E-2</v>
      </c>
      <c r="QY179" s="68">
        <f t="shared" si="866"/>
        <v>-0.23796033994334276</v>
      </c>
      <c r="QZ179" s="68"/>
      <c r="RA179" s="15">
        <f t="shared" si="867"/>
        <v>9.9305271761340366E-2</v>
      </c>
      <c r="RC179" s="13">
        <v>47.7</v>
      </c>
      <c r="RD179" s="68">
        <f t="shared" si="868"/>
        <v>3.5380942044714619E-2</v>
      </c>
      <c r="RE179" s="68">
        <f t="shared" si="997"/>
        <v>3.6758911643461768E-2</v>
      </c>
      <c r="RF179" s="68">
        <f t="shared" si="869"/>
        <v>3.0460142579390878E-2</v>
      </c>
      <c r="RG179" s="68"/>
      <c r="RH179" s="15">
        <f t="shared" si="870"/>
        <v>0.92727272727272736</v>
      </c>
      <c r="RJ179" s="13">
        <v>243.41</v>
      </c>
      <c r="RK179" s="68">
        <f t="shared" si="871"/>
        <v>3.4862463330640657E-2</v>
      </c>
      <c r="RL179" s="68">
        <f t="shared" si="872"/>
        <v>3.6240432929387806E-2</v>
      </c>
      <c r="RM179" s="68">
        <f t="shared" si="873"/>
        <v>0.1290936079413674</v>
      </c>
      <c r="RN179" s="68"/>
      <c r="RO179" s="15">
        <f t="shared" si="874"/>
        <v>0.23734241561610409</v>
      </c>
      <c r="RQ179" s="13">
        <v>19.13</v>
      </c>
      <c r="RR179" s="68">
        <f t="shared" si="875"/>
        <v>9.9425287356321876E-2</v>
      </c>
      <c r="RS179" s="68">
        <f t="shared" si="876"/>
        <v>0.10080325695506903</v>
      </c>
      <c r="RT179" s="68">
        <f t="shared" si="877"/>
        <v>0.30669398907103812</v>
      </c>
      <c r="RU179" s="68"/>
      <c r="RV179" s="15">
        <f t="shared" si="878"/>
        <v>-8.2053742802303306E-2</v>
      </c>
      <c r="RX179" s="13">
        <v>153.11000000000001</v>
      </c>
      <c r="RY179" s="68">
        <f t="shared" si="879"/>
        <v>-1.9405661585756198E-2</v>
      </c>
      <c r="RZ179" s="68">
        <f t="shared" si="880"/>
        <v>-1.8027691987009046E-2</v>
      </c>
      <c r="SA179" s="68">
        <f t="shared" si="881"/>
        <v>0.15068390199909823</v>
      </c>
      <c r="SB179" s="68"/>
      <c r="SC179" s="15">
        <f t="shared" si="882"/>
        <v>1.0244611926484202</v>
      </c>
      <c r="SE179" s="13">
        <v>15.1</v>
      </c>
      <c r="SF179" s="68">
        <f t="shared" si="883"/>
        <v>-1.3227513227512947E-3</v>
      </c>
      <c r="SG179" s="68">
        <f t="shared" si="884"/>
        <v>5.5218275995856918E-5</v>
      </c>
      <c r="SH179" s="68">
        <f t="shared" si="885"/>
        <v>0.20799999999999996</v>
      </c>
      <c r="SI179" s="68"/>
      <c r="SJ179" s="15">
        <f t="shared" si="886"/>
        <v>-1.0484927916120585E-2</v>
      </c>
      <c r="SL179" s="13">
        <v>1.87</v>
      </c>
      <c r="SM179" s="68">
        <f t="shared" si="887"/>
        <v>0</v>
      </c>
      <c r="SN179" s="68">
        <f t="shared" si="888"/>
        <v>1.3779695987471516E-3</v>
      </c>
      <c r="SO179" s="68">
        <f t="shared" si="889"/>
        <v>0.31690140845070436</v>
      </c>
      <c r="SP179" s="68"/>
      <c r="SQ179" s="15">
        <f t="shared" si="890"/>
        <v>0.85148514851485158</v>
      </c>
      <c r="SS179" s="13">
        <v>15.37</v>
      </c>
      <c r="ST179" s="68">
        <f t="shared" si="891"/>
        <v>5.2321778940484023E-3</v>
      </c>
      <c r="SU179" s="68">
        <f t="shared" si="892"/>
        <v>6.6101474927955537E-3</v>
      </c>
      <c r="SV179" s="68">
        <f t="shared" si="893"/>
        <v>-4.7707558859975296E-2</v>
      </c>
      <c r="SW179" s="68"/>
      <c r="SX179" s="15">
        <f t="shared" si="894"/>
        <v>0.82976190476190459</v>
      </c>
      <c r="SZ179" s="13">
        <v>63.05</v>
      </c>
      <c r="TA179" s="68">
        <f t="shared" si="895"/>
        <v>-1.7606731068868956E-2</v>
      </c>
      <c r="TB179" s="68">
        <f t="shared" si="896"/>
        <v>-1.6228761470121804E-2</v>
      </c>
      <c r="TC179" s="68">
        <f t="shared" si="897"/>
        <v>0.56180331929650729</v>
      </c>
      <c r="TD179" s="68"/>
      <c r="TE179" s="15">
        <f t="shared" si="898"/>
        <v>3.0416666666666665</v>
      </c>
      <c r="TG179" s="417">
        <v>0.23499999999999999</v>
      </c>
      <c r="TH179" s="68">
        <f t="shared" si="899"/>
        <v>-2.0833333333333353E-2</v>
      </c>
      <c r="TI179" s="68">
        <f t="shared" si="900"/>
        <v>-1.9455363734586201E-2</v>
      </c>
      <c r="TJ179" s="68">
        <f t="shared" si="901"/>
        <v>6.8181818181818121E-2</v>
      </c>
      <c r="TK179" s="68"/>
      <c r="TL179" s="15">
        <f t="shared" si="902"/>
        <v>0.38643067846607654</v>
      </c>
      <c r="TN179" s="13">
        <v>86.84</v>
      </c>
      <c r="TO179" s="68">
        <f t="shared" si="903"/>
        <v>-9.2038656235616991E-4</v>
      </c>
      <c r="TP179" s="68">
        <f t="shared" si="904"/>
        <v>4.5758303639098171E-4</v>
      </c>
      <c r="TQ179" s="68">
        <f t="shared" si="905"/>
        <v>0.26576927842114095</v>
      </c>
      <c r="TR179" s="68"/>
      <c r="TS179" s="15">
        <f t="shared" si="906"/>
        <v>1.9189915966386555</v>
      </c>
      <c r="TU179" s="417">
        <v>3.72</v>
      </c>
      <c r="TV179" s="68">
        <f t="shared" si="907"/>
        <v>2.7624309392265217E-2</v>
      </c>
      <c r="TW179" s="68">
        <f t="shared" si="908"/>
        <v>2.9002278991012369E-2</v>
      </c>
      <c r="TX179" s="68">
        <f t="shared" si="909"/>
        <v>-0.15646258503401358</v>
      </c>
      <c r="TY179" s="68"/>
      <c r="TZ179" s="15">
        <f t="shared" si="910"/>
        <v>1.1754385964912282</v>
      </c>
      <c r="UB179" s="13"/>
      <c r="UC179" s="68">
        <f t="shared" si="911"/>
        <v>0</v>
      </c>
      <c r="UD179" s="68">
        <f t="shared" si="912"/>
        <v>1.3779695987471516E-3</v>
      </c>
      <c r="UE179" s="68">
        <f t="shared" si="913"/>
        <v>0</v>
      </c>
      <c r="UF179" s="68"/>
      <c r="UG179" s="15">
        <f t="shared" si="914"/>
        <v>0</v>
      </c>
      <c r="UI179" s="417"/>
      <c r="UJ179" s="68">
        <f t="shared" si="915"/>
        <v>0</v>
      </c>
      <c r="UK179" s="68">
        <f t="shared" si="916"/>
        <v>1.3779695987471516E-3</v>
      </c>
      <c r="UL179" s="68">
        <f t="shared" si="917"/>
        <v>0</v>
      </c>
      <c r="UM179" s="68"/>
      <c r="UN179" s="15">
        <f t="shared" si="918"/>
        <v>0</v>
      </c>
      <c r="UP179" s="417"/>
      <c r="UQ179" s="68">
        <f t="shared" si="919"/>
        <v>0</v>
      </c>
      <c r="UR179" s="68">
        <f t="shared" si="920"/>
        <v>1.3779695987471516E-3</v>
      </c>
      <c r="US179" s="68">
        <f t="shared" si="921"/>
        <v>0</v>
      </c>
      <c r="UT179" s="68"/>
      <c r="UU179" s="15">
        <f t="shared" si="922"/>
        <v>0</v>
      </c>
      <c r="UW179" s="417"/>
      <c r="UX179" s="68">
        <f t="shared" si="923"/>
        <v>0</v>
      </c>
      <c r="UY179" s="68">
        <f t="shared" si="924"/>
        <v>1.3779695987471516E-3</v>
      </c>
      <c r="UZ179" s="68">
        <f t="shared" si="925"/>
        <v>0</v>
      </c>
      <c r="VA179" s="68"/>
      <c r="VB179" s="15">
        <f t="shared" si="926"/>
        <v>0</v>
      </c>
      <c r="VD179" s="417"/>
      <c r="VE179" s="68">
        <f t="shared" si="927"/>
        <v>0</v>
      </c>
      <c r="VF179" s="68">
        <f t="shared" si="928"/>
        <v>1.3779695987471516E-3</v>
      </c>
      <c r="VG179" s="68">
        <f t="shared" si="929"/>
        <v>0</v>
      </c>
      <c r="VH179" s="68"/>
      <c r="VI179" s="15">
        <f t="shared" si="930"/>
        <v>0</v>
      </c>
      <c r="VM179" s="21">
        <f t="shared" si="931"/>
        <v>1.053979859298133E-2</v>
      </c>
      <c r="VN179" s="49"/>
      <c r="VO179" s="21">
        <f t="shared" si="932"/>
        <v>1.2327124716695435</v>
      </c>
      <c r="VP179" s="14"/>
      <c r="VQ179" s="21">
        <f t="shared" si="933"/>
        <v>0.70221813548905831</v>
      </c>
    </row>
    <row r="180" spans="1:589" ht="15.75" customHeight="1" x14ac:dyDescent="0.2">
      <c r="A180" s="127">
        <v>45908</v>
      </c>
      <c r="B180" s="4">
        <f t="shared" si="666"/>
        <v>45908</v>
      </c>
      <c r="C180" s="13">
        <v>45514.95</v>
      </c>
      <c r="D180" s="138">
        <f t="shared" si="667"/>
        <v>114.08999999999651</v>
      </c>
      <c r="E180" s="68">
        <f t="shared" si="668"/>
        <v>2.5129479926150407E-3</v>
      </c>
      <c r="F180" s="15">
        <f t="shared" si="669"/>
        <v>6.9826876600393564E-2</v>
      </c>
      <c r="G180" s="13">
        <v>6495.15</v>
      </c>
      <c r="H180" s="138">
        <f t="shared" si="670"/>
        <v>13.649999999999636</v>
      </c>
      <c r="I180" s="68">
        <f t="shared" si="671"/>
        <v>2.1059939828742785E-3</v>
      </c>
      <c r="J180" s="15">
        <f t="shared" si="672"/>
        <v>0.10431121984891935</v>
      </c>
      <c r="K180" s="13">
        <v>21798.7</v>
      </c>
      <c r="L180" s="138">
        <f t="shared" si="673"/>
        <v>98.31000000000131</v>
      </c>
      <c r="M180" s="68">
        <f t="shared" si="674"/>
        <v>4.5303333258066474E-3</v>
      </c>
      <c r="N180" s="15">
        <f t="shared" si="675"/>
        <v>0.12883522631647901</v>
      </c>
      <c r="O180" s="13">
        <v>2394.89</v>
      </c>
      <c r="P180" s="138">
        <f t="shared" si="676"/>
        <v>3.8399999999996908</v>
      </c>
      <c r="Q180" s="68">
        <f t="shared" si="677"/>
        <v>1.6059890006481213E-3</v>
      </c>
      <c r="R180" s="15">
        <f t="shared" si="678"/>
        <v>7.386465545073001E-2</v>
      </c>
      <c r="S180" s="18">
        <f t="shared" si="679"/>
        <v>2.218913060958937E-3</v>
      </c>
      <c r="T180" s="121">
        <f t="shared" si="680"/>
        <v>274.16195602416235</v>
      </c>
      <c r="U180" s="121">
        <f t="shared" si="681"/>
        <v>274.16195602416235</v>
      </c>
      <c r="V180" s="134">
        <f t="shared" si="682"/>
        <v>1.6213121937061286E-3</v>
      </c>
      <c r="W180" s="21">
        <f t="shared" si="934"/>
        <v>5.968787422991615E-2</v>
      </c>
      <c r="X180" s="18">
        <f t="shared" si="683"/>
        <v>2.6888160754860221E-3</v>
      </c>
      <c r="Y180" s="353">
        <v>50391.85</v>
      </c>
      <c r="Z180" s="15">
        <v>1.9999999999999999E-6</v>
      </c>
      <c r="AA180" s="21">
        <f t="shared" si="684"/>
        <v>-1.6193121937061285E-3</v>
      </c>
      <c r="AB180" s="2"/>
      <c r="AC180" s="13">
        <v>254.65</v>
      </c>
      <c r="AD180" s="68">
        <f t="shared" si="685"/>
        <v>8.8344822121861118E-3</v>
      </c>
      <c r="AE180" s="68">
        <f t="shared" si="935"/>
        <v>7.2131700184799828E-3</v>
      </c>
      <c r="AF180" s="68">
        <f t="shared" si="686"/>
        <v>0.54548764945074946</v>
      </c>
      <c r="AG180" s="68"/>
      <c r="AH180" s="15">
        <f t="shared" si="687"/>
        <v>0.12096667693797605</v>
      </c>
      <c r="AJ180" s="13">
        <v>24.32</v>
      </c>
      <c r="AK180" s="68">
        <f t="shared" si="688"/>
        <v>2.8865979381443416E-3</v>
      </c>
      <c r="AL180" s="68">
        <f t="shared" si="936"/>
        <v>1.265285744438213E-3</v>
      </c>
      <c r="AM180" s="68">
        <f t="shared" si="689"/>
        <v>0.30752688172043002</v>
      </c>
      <c r="AN180" s="68"/>
      <c r="AO180" s="15">
        <f t="shared" si="690"/>
        <v>0.1564431764146457</v>
      </c>
      <c r="AQ180" s="13">
        <v>24.03</v>
      </c>
      <c r="AR180" s="68">
        <f t="shared" si="691"/>
        <v>4.1788549937317766E-3</v>
      </c>
      <c r="AS180" s="68">
        <f t="shared" si="937"/>
        <v>2.557542800025648E-3</v>
      </c>
      <c r="AT180" s="68">
        <f t="shared" si="692"/>
        <v>0.39143022582513037</v>
      </c>
      <c r="AU180" s="68"/>
      <c r="AV180" s="15">
        <f t="shared" si="693"/>
        <v>0.11923614345598521</v>
      </c>
      <c r="AX180" s="13">
        <v>226.08</v>
      </c>
      <c r="AY180" s="68">
        <f t="shared" si="694"/>
        <v>2.1276595744681658E-3</v>
      </c>
      <c r="AZ180" s="68">
        <f t="shared" si="938"/>
        <v>5.0634738076203722E-4</v>
      </c>
      <c r="BA180" s="68">
        <f t="shared" si="695"/>
        <v>0.68590604026845658</v>
      </c>
      <c r="BB180" s="68"/>
      <c r="BC180" s="15">
        <f t="shared" si="696"/>
        <v>0.10720407463636816</v>
      </c>
      <c r="BE180" s="13">
        <v>82.04</v>
      </c>
      <c r="BF180" s="68">
        <f t="shared" si="697"/>
        <v>-2.4372410431386816E-4</v>
      </c>
      <c r="BG180" s="68">
        <f t="shared" si="939"/>
        <v>-1.8650362980199967E-3</v>
      </c>
      <c r="BH180" s="68"/>
      <c r="BI180" s="68"/>
      <c r="BJ180" s="15">
        <f t="shared" si="698"/>
        <v>0.11361476856250854</v>
      </c>
      <c r="BL180" s="13">
        <v>76.930000000000007</v>
      </c>
      <c r="BM180" s="68">
        <f t="shared" si="699"/>
        <v>7.4646411733893057E-3</v>
      </c>
      <c r="BN180" s="68">
        <f t="shared" si="940"/>
        <v>5.8433289796831767E-3</v>
      </c>
      <c r="BO180" s="68">
        <f t="shared" si="700"/>
        <v>0.29555405860559114</v>
      </c>
      <c r="BP180" s="68"/>
      <c r="BQ180" s="15">
        <f t="shared" si="701"/>
        <v>0.15910803073677868</v>
      </c>
      <c r="BS180" s="13">
        <v>44.77</v>
      </c>
      <c r="BT180" s="68">
        <f t="shared" si="702"/>
        <v>5.3896249719290815E-3</v>
      </c>
      <c r="BU180" s="68">
        <f t="shared" si="941"/>
        <v>3.7683127782229529E-3</v>
      </c>
      <c r="BV180" s="68">
        <f t="shared" si="703"/>
        <v>0.20155662909286112</v>
      </c>
      <c r="BW180" s="68"/>
      <c r="BX180" s="15">
        <f t="shared" si="704"/>
        <v>0.17045751633986936</v>
      </c>
      <c r="BZ180" s="13"/>
      <c r="CA180" s="68">
        <f t="shared" si="705"/>
        <v>0</v>
      </c>
      <c r="CB180" s="68">
        <f t="shared" si="942"/>
        <v>0</v>
      </c>
      <c r="CC180" s="68">
        <f t="shared" si="706"/>
        <v>0</v>
      </c>
      <c r="CD180" s="68"/>
      <c r="CE180" s="15">
        <f t="shared" si="707"/>
        <v>0</v>
      </c>
      <c r="CG180" s="13">
        <v>30.61</v>
      </c>
      <c r="CH180" s="68">
        <f t="shared" si="708"/>
        <v>-2.9315960912052073E-3</v>
      </c>
      <c r="CI180" s="68">
        <f t="shared" si="943"/>
        <v>-4.5529082849113355E-3</v>
      </c>
      <c r="CJ180" s="68">
        <f t="shared" si="709"/>
        <v>1.2570294409526927E-2</v>
      </c>
      <c r="CK180" s="68"/>
      <c r="CL180" s="15">
        <f t="shared" si="710"/>
        <v>-0.10913853317811409</v>
      </c>
      <c r="CN180" s="13">
        <v>35.409999999999997</v>
      </c>
      <c r="CO180" s="68">
        <f t="shared" si="711"/>
        <v>5.3946621237932349E-3</v>
      </c>
      <c r="CP180" s="68">
        <f t="shared" si="944"/>
        <v>3.7733499300871064E-3</v>
      </c>
      <c r="CQ180" s="68">
        <f t="shared" si="712"/>
        <v>0.12986598596043383</v>
      </c>
      <c r="CR180" s="68"/>
      <c r="CS180" s="15">
        <f t="shared" si="713"/>
        <v>5.796235434717651E-2</v>
      </c>
      <c r="CU180" s="13">
        <v>40.409999999999997</v>
      </c>
      <c r="CV180" s="68">
        <f t="shared" si="714"/>
        <v>1.2388503468780266E-3</v>
      </c>
      <c r="CW180" s="68">
        <f t="shared" si="945"/>
        <v>-3.8246184682810195E-4</v>
      </c>
      <c r="CX180" s="68">
        <f t="shared" si="715"/>
        <v>0.25692068429237941</v>
      </c>
      <c r="CY180" s="68"/>
      <c r="CZ180" s="15">
        <f t="shared" si="716"/>
        <v>8.3959227467811037E-2</v>
      </c>
      <c r="DB180" s="13">
        <v>21.99</v>
      </c>
      <c r="DC180" s="68">
        <f t="shared" si="717"/>
        <v>-2.268602540834878E-3</v>
      </c>
      <c r="DD180" s="68">
        <f t="shared" si="946"/>
        <v>-3.8899147345410065E-3</v>
      </c>
      <c r="DE180" s="68">
        <f t="shared" si="718"/>
        <v>5.4869684499312954E-3</v>
      </c>
      <c r="DF180" s="68"/>
      <c r="DG180" s="15">
        <f t="shared" si="719"/>
        <v>8.0058939096267143E-2</v>
      </c>
      <c r="DI180" s="13">
        <v>50.61</v>
      </c>
      <c r="DJ180" s="68">
        <f t="shared" si="720"/>
        <v>1.2199999999999989E-2</v>
      </c>
      <c r="DK180" s="68">
        <f t="shared" si="947"/>
        <v>1.057868780629386E-2</v>
      </c>
      <c r="DL180" s="68">
        <f t="shared" si="721"/>
        <v>0.14631936579841451</v>
      </c>
      <c r="DM180" s="68"/>
      <c r="DN180" s="15">
        <f t="shared" si="722"/>
        <v>0.2004269449715371</v>
      </c>
      <c r="DP180" s="13">
        <v>44.89</v>
      </c>
      <c r="DQ180" s="68">
        <f t="shared" si="723"/>
        <v>6.2766195920197524E-3</v>
      </c>
      <c r="DR180" s="68">
        <f t="shared" si="948"/>
        <v>4.6553073983136243E-3</v>
      </c>
      <c r="DS180" s="68"/>
      <c r="DT180" s="68"/>
      <c r="DU180" s="15">
        <f t="shared" si="724"/>
        <v>0.17883403361344544</v>
      </c>
      <c r="DV180" s="18"/>
      <c r="DW180" s="13">
        <v>38.880000000000003</v>
      </c>
      <c r="DX180" s="68">
        <f t="shared" si="725"/>
        <v>1.7801047120418838E-2</v>
      </c>
      <c r="DY180" s="68">
        <f t="shared" si="949"/>
        <v>1.6179734926712711E-2</v>
      </c>
      <c r="DZ180" s="68">
        <f t="shared" si="726"/>
        <v>1.074706510138741</v>
      </c>
      <c r="EA180" s="68"/>
      <c r="EB180" s="15">
        <f t="shared" si="727"/>
        <v>0.16163728712279665</v>
      </c>
      <c r="ED180" s="13">
        <v>40.53</v>
      </c>
      <c r="EE180" s="68">
        <f t="shared" si="728"/>
        <v>8.2089552238805534E-3</v>
      </c>
      <c r="EF180" s="68">
        <f t="shared" si="950"/>
        <v>6.5876430301744244E-3</v>
      </c>
      <c r="EG180" s="68">
        <f t="shared" si="729"/>
        <v>0.92724679029957202</v>
      </c>
      <c r="EH180" s="68"/>
      <c r="EI180" s="15">
        <f t="shared" si="730"/>
        <v>9.8969631236442465E-2</v>
      </c>
      <c r="EK180" s="13">
        <v>140.88999999999999</v>
      </c>
      <c r="EL180" s="68">
        <f t="shared" si="731"/>
        <v>5.2800570816980428E-3</v>
      </c>
      <c r="EM180" s="68">
        <f t="shared" si="951"/>
        <v>3.6587448879919142E-3</v>
      </c>
      <c r="EN180" s="68">
        <f t="shared" si="732"/>
        <v>1.1829872947009603</v>
      </c>
      <c r="EO180" s="68"/>
      <c r="EP180" s="15">
        <f t="shared" si="733"/>
        <v>0.26585804132973934</v>
      </c>
      <c r="ER180" s="13">
        <v>42.13</v>
      </c>
      <c r="ES180" s="68">
        <f t="shared" si="734"/>
        <v>0</v>
      </c>
      <c r="ET180" s="68">
        <f t="shared" si="952"/>
        <v>-1.6213121937061286E-3</v>
      </c>
      <c r="EU180" s="68">
        <f t="shared" si="735"/>
        <v>0.20681753079346912</v>
      </c>
      <c r="EV180" s="68"/>
      <c r="EW180" s="15">
        <f t="shared" si="736"/>
        <v>8.3311905374132217E-2</v>
      </c>
      <c r="EY180" s="13">
        <v>48.19</v>
      </c>
      <c r="EZ180" s="68">
        <f t="shared" si="737"/>
        <v>1.5595363540568912E-2</v>
      </c>
      <c r="FA180" s="68">
        <f t="shared" si="953"/>
        <v>1.3974051346862783E-2</v>
      </c>
      <c r="FB180" s="68"/>
      <c r="FC180" s="68"/>
      <c r="FD180" s="15">
        <f t="shared" si="738"/>
        <v>0.96053702196908064</v>
      </c>
      <c r="FF180" s="13">
        <v>59.82</v>
      </c>
      <c r="FG180" s="68">
        <f t="shared" si="739"/>
        <v>-8.3514280942036351E-4</v>
      </c>
      <c r="FH180" s="68">
        <f t="shared" si="954"/>
        <v>-2.4564550031264919E-3</v>
      </c>
      <c r="FI180" s="68">
        <f t="shared" si="740"/>
        <v>1.2525389302640522E-2</v>
      </c>
      <c r="FJ180" s="68"/>
      <c r="FK180" s="15">
        <f t="shared" si="741"/>
        <v>5.3354463814051789E-2</v>
      </c>
      <c r="FM180" s="13">
        <v>197.81</v>
      </c>
      <c r="FN180" s="68">
        <f t="shared" si="742"/>
        <v>1.7907682807595273E-2</v>
      </c>
      <c r="FO180" s="68">
        <f t="shared" si="955"/>
        <v>1.6286370613889146E-2</v>
      </c>
      <c r="FP180" s="68">
        <f t="shared" si="743"/>
        <v>0.70115239078087377</v>
      </c>
      <c r="FQ180" s="68"/>
      <c r="FR180" s="15">
        <f t="shared" si="744"/>
        <v>8.8902345040184988E-2</v>
      </c>
      <c r="FT180" s="13">
        <v>92.78</v>
      </c>
      <c r="FU180" s="68">
        <f t="shared" si="745"/>
        <v>-2.1551724137926746E-4</v>
      </c>
      <c r="FV180" s="68">
        <f t="shared" si="956"/>
        <v>-1.836829435085396E-3</v>
      </c>
      <c r="FW180" s="68">
        <f t="shared" si="746"/>
        <v>5.3958877655344767E-2</v>
      </c>
      <c r="FX180" s="68"/>
      <c r="FY180" s="15">
        <f t="shared" si="747"/>
        <v>2.883122643601679E-2</v>
      </c>
      <c r="GA180" s="13">
        <v>18.86</v>
      </c>
      <c r="GB180" s="68">
        <f t="shared" si="748"/>
        <v>5.3304904051171571E-3</v>
      </c>
      <c r="GC180" s="68">
        <f t="shared" si="957"/>
        <v>3.7091782114110285E-3</v>
      </c>
      <c r="GD180" s="68"/>
      <c r="GE180" s="68"/>
      <c r="GF180" s="15">
        <f t="shared" si="749"/>
        <v>8.2042455536431427E-2</v>
      </c>
      <c r="GG180" s="18"/>
      <c r="GH180" s="13">
        <v>21.01</v>
      </c>
      <c r="GI180" s="68">
        <f t="shared" si="750"/>
        <v>-7.0888468809073048E-3</v>
      </c>
      <c r="GJ180" s="68">
        <f t="shared" si="958"/>
        <v>-8.7101590746134338E-3</v>
      </c>
      <c r="GK180" s="68">
        <f t="shared" si="751"/>
        <v>9.3132154006243639E-2</v>
      </c>
      <c r="GL180" s="68"/>
      <c r="GM180" s="15">
        <f t="shared" si="752"/>
        <v>0.1116402116402118</v>
      </c>
      <c r="GO180" s="13">
        <v>27.33</v>
      </c>
      <c r="GP180" s="68">
        <f t="shared" si="753"/>
        <v>1.8328445747799545E-3</v>
      </c>
      <c r="GQ180" s="68">
        <f t="shared" si="959"/>
        <v>2.1153238107382588E-4</v>
      </c>
      <c r="GR180" s="68"/>
      <c r="GS180" s="68"/>
      <c r="GT180" s="15">
        <f t="shared" si="754"/>
        <v>2.935779816513699E-3</v>
      </c>
      <c r="GV180" s="13">
        <v>16.190000000000001</v>
      </c>
      <c r="GW180" s="68">
        <f t="shared" si="755"/>
        <v>6.1804697156993597E-4</v>
      </c>
      <c r="GX180" s="68">
        <f t="shared" si="960"/>
        <v>-1.0032652221361926E-3</v>
      </c>
      <c r="GY180" s="68">
        <f t="shared" si="756"/>
        <v>0.36624472573839678</v>
      </c>
      <c r="GZ180" s="68"/>
      <c r="HA180" s="15">
        <f t="shared" si="757"/>
        <v>0.18002915451895046</v>
      </c>
      <c r="HD180" s="13">
        <v>346.4</v>
      </c>
      <c r="HE180" s="68">
        <f t="shared" si="758"/>
        <v>-1.2655341466195411E-2</v>
      </c>
      <c r="HF180" s="68">
        <f t="shared" si="961"/>
        <v>-1.427665365990154E-2</v>
      </c>
      <c r="HG180" s="68">
        <f t="shared" si="759"/>
        <v>0.94595809224200889</v>
      </c>
      <c r="HH180" s="68"/>
      <c r="HI180" s="15">
        <f t="shared" si="760"/>
        <v>-0.14223454833597465</v>
      </c>
      <c r="HK180" s="13">
        <v>64.14</v>
      </c>
      <c r="HL180" s="68">
        <f t="shared" si="761"/>
        <v>-1.0337910816232089E-2</v>
      </c>
      <c r="HM180" s="68">
        <f t="shared" si="962"/>
        <v>-1.1959223009938218E-2</v>
      </c>
      <c r="HN180" s="68">
        <f t="shared" si="762"/>
        <v>24.862903225806452</v>
      </c>
      <c r="HO180" s="68"/>
      <c r="HP180" s="15">
        <f t="shared" si="763"/>
        <v>1.4313874147081125</v>
      </c>
      <c r="HR180" s="13">
        <v>109.89</v>
      </c>
      <c r="HS180" s="68">
        <f t="shared" si="764"/>
        <v>6.0422960725075216E-3</v>
      </c>
      <c r="HT180" s="68">
        <f t="shared" si="963"/>
        <v>4.4209838788013926E-3</v>
      </c>
      <c r="HU180" s="68">
        <f t="shared" si="765"/>
        <v>2.0189560439560443</v>
      </c>
      <c r="HV180" s="68"/>
      <c r="HW180" s="15">
        <f t="shared" si="766"/>
        <v>2.1567351492051759E-2</v>
      </c>
      <c r="HY180" s="13">
        <v>168.31</v>
      </c>
      <c r="HZ180" s="68">
        <f t="shared" si="767"/>
        <v>7.7236259130642557E-3</v>
      </c>
      <c r="IA180" s="68">
        <f t="shared" si="964"/>
        <v>6.1023137193581267E-3</v>
      </c>
      <c r="IB180" s="68">
        <f t="shared" si="768"/>
        <v>0.58932955618508021</v>
      </c>
      <c r="IC180" s="68"/>
      <c r="ID180" s="15">
        <f t="shared" si="769"/>
        <v>0.25333234045721953</v>
      </c>
      <c r="IF180" s="13">
        <v>345.65</v>
      </c>
      <c r="IG180" s="68">
        <f t="shared" si="770"/>
        <v>3.2129953118934552E-2</v>
      </c>
      <c r="IH180" s="68">
        <f t="shared" si="965"/>
        <v>3.0508640925228425E-2</v>
      </c>
      <c r="II180" s="68">
        <f t="shared" si="771"/>
        <v>0.97514285714285698</v>
      </c>
      <c r="IJ180" s="68"/>
      <c r="IK180" s="15">
        <f t="shared" si="772"/>
        <v>0.49089889579020002</v>
      </c>
      <c r="IM180" s="13">
        <v>269.82</v>
      </c>
      <c r="IN180" s="68">
        <f t="shared" si="773"/>
        <v>-4.8316305831151195E-3</v>
      </c>
      <c r="IO180" s="68">
        <f t="shared" si="966"/>
        <v>-6.4529427768212477E-3</v>
      </c>
      <c r="IP180" s="68">
        <f t="shared" si="774"/>
        <v>4.2688927943760984</v>
      </c>
      <c r="IQ180" s="68"/>
      <c r="IR180" s="15">
        <f t="shared" si="775"/>
        <v>0.43896325529305108</v>
      </c>
      <c r="IT180" s="13">
        <v>77.23</v>
      </c>
      <c r="IU180" s="68">
        <f t="shared" si="776"/>
        <v>1.8193803559657346E-2</v>
      </c>
      <c r="IV180" s="68">
        <f t="shared" si="967"/>
        <v>1.6572491365951219E-2</v>
      </c>
      <c r="IW180" s="68">
        <f t="shared" si="777"/>
        <v>3.2317808219178086</v>
      </c>
      <c r="IX180" s="68"/>
      <c r="IY180" s="15">
        <f t="shared" si="778"/>
        <v>0.50282156061490568</v>
      </c>
      <c r="JA180" s="13">
        <v>752.3</v>
      </c>
      <c r="JB180" s="68">
        <f t="shared" si="779"/>
        <v>-1.9934879393991752E-4</v>
      </c>
      <c r="JC180" s="68">
        <f t="shared" si="968"/>
        <v>-1.8206609876460461E-3</v>
      </c>
      <c r="JD180" s="68">
        <f t="shared" si="780"/>
        <v>0.52164239482200647</v>
      </c>
      <c r="JE180" s="68"/>
      <c r="JF180" s="15">
        <f t="shared" si="781"/>
        <v>0.28486276920974873</v>
      </c>
      <c r="JH180" s="13">
        <v>498.2</v>
      </c>
      <c r="JI180" s="68">
        <f t="shared" si="782"/>
        <v>6.4646464646464421E-3</v>
      </c>
      <c r="JJ180" s="68">
        <f t="shared" si="969"/>
        <v>4.8433342709403131E-3</v>
      </c>
      <c r="JK180" s="68">
        <f t="shared" si="783"/>
        <v>0.22501167965772453</v>
      </c>
      <c r="JL180" s="68"/>
      <c r="JM180" s="15">
        <f t="shared" si="784"/>
        <v>0.18196915776986949</v>
      </c>
      <c r="JO180" s="13">
        <v>29.17</v>
      </c>
      <c r="JP180" s="68">
        <f t="shared" si="785"/>
        <v>4.7772988505747196E-2</v>
      </c>
      <c r="JQ180" s="68">
        <f t="shared" si="970"/>
        <v>4.6151676312041069E-2</v>
      </c>
      <c r="JR180" s="68">
        <f t="shared" si="786"/>
        <v>-1.5690906023283276E-2</v>
      </c>
      <c r="JS180" s="68"/>
      <c r="JT180" s="15">
        <f t="shared" si="787"/>
        <v>1.8626104023552508</v>
      </c>
      <c r="JV180" s="13">
        <v>2.38</v>
      </c>
      <c r="JW180" s="68">
        <f t="shared" si="788"/>
        <v>1.2765957446808427E-2</v>
      </c>
      <c r="JX180" s="68">
        <f t="shared" si="971"/>
        <v>1.1144645253102298E-2</v>
      </c>
      <c r="JY180" s="68">
        <f t="shared" si="789"/>
        <v>-5.9288537549407085E-2</v>
      </c>
      <c r="JZ180" s="68"/>
      <c r="KA180" s="15">
        <f t="shared" si="790"/>
        <v>0.32222222222222213</v>
      </c>
      <c r="KC180" s="13">
        <v>22.26</v>
      </c>
      <c r="KD180" s="68">
        <f t="shared" si="791"/>
        <v>-2.1538461538461468E-2</v>
      </c>
      <c r="KE180" s="68">
        <f t="shared" si="972"/>
        <v>-2.3159773732167595E-2</v>
      </c>
      <c r="KF180" s="68">
        <f t="shared" si="792"/>
        <v>0.14271047227926084</v>
      </c>
      <c r="KG180" s="68"/>
      <c r="KH180" s="15">
        <f t="shared" si="793"/>
        <v>3.6068530207394884E-3</v>
      </c>
      <c r="KI180" s="18"/>
      <c r="KJ180" s="13">
        <v>147.53</v>
      </c>
      <c r="KK180" s="68">
        <f t="shared" si="794"/>
        <v>4.7649481607726231E-2</v>
      </c>
      <c r="KL180" s="68">
        <f t="shared" si="973"/>
        <v>4.6028169414020104E-2</v>
      </c>
      <c r="KM180" s="68">
        <f t="shared" si="795"/>
        <v>5.9919431279620854</v>
      </c>
      <c r="KN180" s="68"/>
      <c r="KO180" s="15">
        <f t="shared" si="796"/>
        <v>1.1950602588900463</v>
      </c>
      <c r="KQ180" s="13">
        <v>1.83</v>
      </c>
      <c r="KR180" s="68">
        <f t="shared" si="797"/>
        <v>-1.612903225806453E-2</v>
      </c>
      <c r="KS180" s="68">
        <f t="shared" si="974"/>
        <v>-1.7750344451770657E-2</v>
      </c>
      <c r="KT180" s="68">
        <f t="shared" si="798"/>
        <v>-0.30152671755725191</v>
      </c>
      <c r="KU180" s="68"/>
      <c r="KV180" s="15">
        <f t="shared" si="799"/>
        <v>0.81188118811881194</v>
      </c>
      <c r="KW180" s="18"/>
      <c r="KX180" s="13">
        <v>47.6</v>
      </c>
      <c r="KY180" s="68">
        <f t="shared" si="800"/>
        <v>-1.3471502590673546E-2</v>
      </c>
      <c r="KZ180" s="68">
        <f t="shared" si="975"/>
        <v>-1.5092814784379675E-2</v>
      </c>
      <c r="LA180" s="68">
        <f t="shared" si="801"/>
        <v>-0.33824551647435008</v>
      </c>
      <c r="LB180" s="68"/>
      <c r="LC180" s="15">
        <f t="shared" si="802"/>
        <v>1.0075917334458036</v>
      </c>
      <c r="LD180" s="18"/>
      <c r="LE180" s="13">
        <v>50.78</v>
      </c>
      <c r="LF180" s="68">
        <f t="shared" si="803"/>
        <v>-1.5891472868217061E-2</v>
      </c>
      <c r="LG180" s="68">
        <f t="shared" si="976"/>
        <v>-1.7512785061923188E-2</v>
      </c>
      <c r="LH180" s="68">
        <f t="shared" si="804"/>
        <v>0.41724811610382373</v>
      </c>
      <c r="LI180" s="68"/>
      <c r="LJ180" s="15">
        <f t="shared" si="805"/>
        <v>0.10127954890479292</v>
      </c>
      <c r="LL180" s="13">
        <v>154.19999999999999</v>
      </c>
      <c r="LM180" s="68">
        <f t="shared" si="806"/>
        <v>1.5475798485347345E-2</v>
      </c>
      <c r="LN180" s="68">
        <f t="shared" si="977"/>
        <v>1.3854486291641216E-2</v>
      </c>
      <c r="LO180" s="68">
        <f t="shared" si="807"/>
        <v>0.76228571428571412</v>
      </c>
      <c r="LP180" s="68"/>
      <c r="LQ180" s="15">
        <f t="shared" si="808"/>
        <v>0.97161488300728804</v>
      </c>
      <c r="LS180" s="13">
        <v>22.56</v>
      </c>
      <c r="LT180" s="68">
        <f t="shared" si="809"/>
        <v>2.0352781546811367E-2</v>
      </c>
      <c r="LU180" s="68">
        <f t="shared" si="978"/>
        <v>1.873146935310524E-2</v>
      </c>
      <c r="LV180" s="68"/>
      <c r="LW180" s="68"/>
      <c r="LX180" s="15">
        <f t="shared" si="810"/>
        <v>1.4389189189189189</v>
      </c>
      <c r="LZ180" s="13">
        <v>15.34</v>
      </c>
      <c r="MA180" s="68">
        <f t="shared" si="811"/>
        <v>2.4716098864395405E-2</v>
      </c>
      <c r="MB180" s="68">
        <f t="shared" si="979"/>
        <v>2.3094786670689278E-2</v>
      </c>
      <c r="MC180" s="68">
        <f t="shared" si="812"/>
        <v>-0.31056179775280901</v>
      </c>
      <c r="MD180" s="68"/>
      <c r="ME180" s="15">
        <f t="shared" si="813"/>
        <v>0.13798219584569729</v>
      </c>
      <c r="MG180" s="13">
        <v>70.7</v>
      </c>
      <c r="MH180" s="68">
        <f t="shared" si="814"/>
        <v>1.3039117352056118E-2</v>
      </c>
      <c r="MI180" s="68">
        <f t="shared" si="980"/>
        <v>1.1417805158349989E-2</v>
      </c>
      <c r="MJ180" s="68">
        <f t="shared" si="815"/>
        <v>8.5283018867924536</v>
      </c>
      <c r="MK180" s="68"/>
      <c r="ML180" s="15">
        <f t="shared" si="816"/>
        <v>2.330193122939237</v>
      </c>
      <c r="MN180" s="13">
        <v>163.75</v>
      </c>
      <c r="MO180" s="68">
        <f t="shared" si="817"/>
        <v>6.7220728428265489E-4</v>
      </c>
      <c r="MP180" s="68">
        <f t="shared" si="981"/>
        <v>-9.4910490942347369E-4</v>
      </c>
      <c r="MQ180" s="68">
        <f t="shared" si="818"/>
        <v>0.30063542494042883</v>
      </c>
      <c r="MR180" s="68"/>
      <c r="MS180" s="15">
        <f t="shared" si="819"/>
        <v>0.4700601490259449</v>
      </c>
      <c r="MU180" s="13">
        <v>18.059999999999999</v>
      </c>
      <c r="MV180" s="68">
        <f t="shared" si="820"/>
        <v>-2.0075963103635432E-2</v>
      </c>
      <c r="MW180" s="68">
        <f t="shared" si="982"/>
        <v>-2.169727529734156E-2</v>
      </c>
      <c r="MX180" s="68">
        <f t="shared" si="821"/>
        <v>-0.13464302827024446</v>
      </c>
      <c r="MY180" s="68"/>
      <c r="MZ180" s="15">
        <f t="shared" si="822"/>
        <v>0.6925960637300842</v>
      </c>
      <c r="NB180" s="13">
        <v>276.05</v>
      </c>
      <c r="NC180" s="68">
        <f t="shared" si="823"/>
        <v>-1.1388461125237283E-2</v>
      </c>
      <c r="ND180" s="68">
        <f t="shared" si="983"/>
        <v>-1.3009773318943412E-2</v>
      </c>
      <c r="NE180" s="68">
        <f t="shared" si="824"/>
        <v>1.0377205285303019</v>
      </c>
      <c r="NF180" s="68"/>
      <c r="NG180" s="15">
        <f t="shared" si="825"/>
        <v>0.65507524431920394</v>
      </c>
      <c r="NI180" s="13">
        <v>10.119999999999999</v>
      </c>
      <c r="NJ180" s="68">
        <f t="shared" si="826"/>
        <v>0.12195121951219509</v>
      </c>
      <c r="NK180" s="68">
        <f t="shared" si="984"/>
        <v>0.12032990731848896</v>
      </c>
      <c r="NL180" s="68">
        <f t="shared" si="827"/>
        <v>-0.91965065502183407</v>
      </c>
      <c r="NM180" s="68"/>
      <c r="NN180" s="15">
        <f t="shared" si="828"/>
        <v>1.0653061224489793</v>
      </c>
      <c r="NP180" s="13">
        <v>600.23</v>
      </c>
      <c r="NQ180" s="68">
        <f t="shared" si="829"/>
        <v>3.1181280923584347E-2</v>
      </c>
      <c r="NR180" s="68">
        <f t="shared" si="985"/>
        <v>2.9559968729878219E-2</v>
      </c>
      <c r="NS180" s="68">
        <f t="shared" si="830"/>
        <v>3.5731809523809526</v>
      </c>
      <c r="NT180" s="68"/>
      <c r="NU180" s="15">
        <f t="shared" si="831"/>
        <v>0.82479554920499809</v>
      </c>
      <c r="NW180" s="13">
        <v>234.04</v>
      </c>
      <c r="NX180" s="68">
        <f t="shared" si="832"/>
        <v>-4.085106382978757E-3</v>
      </c>
      <c r="NY180" s="68">
        <f t="shared" si="986"/>
        <v>-5.7064185766848852E-3</v>
      </c>
      <c r="NZ180" s="68">
        <f t="shared" si="833"/>
        <v>0.33158852981338188</v>
      </c>
      <c r="OA180" s="68"/>
      <c r="OB180" s="15">
        <f t="shared" si="834"/>
        <v>0.23634442683571039</v>
      </c>
      <c r="OD180" s="13">
        <v>2.95</v>
      </c>
      <c r="OE180" s="68">
        <f t="shared" si="835"/>
        <v>-3.9087947882736049E-2</v>
      </c>
      <c r="OF180" s="68">
        <f t="shared" si="987"/>
        <v>-4.0709260076442176E-2</v>
      </c>
      <c r="OG180" s="68">
        <f t="shared" si="836"/>
        <v>-0.98692781495103477</v>
      </c>
      <c r="OH180" s="68"/>
      <c r="OI180" s="15">
        <f t="shared" si="837"/>
        <v>1.0205479452054795</v>
      </c>
      <c r="OK180" s="13">
        <v>204.68</v>
      </c>
      <c r="OL180" s="68">
        <f t="shared" si="838"/>
        <v>-3.4568382102340891E-3</v>
      </c>
      <c r="OM180" s="68">
        <f t="shared" si="988"/>
        <v>-5.0781504039402181E-3</v>
      </c>
      <c r="ON180" s="68">
        <f t="shared" si="839"/>
        <v>3.8216725559481746</v>
      </c>
      <c r="OO180" s="68"/>
      <c r="OP180" s="15">
        <f t="shared" si="840"/>
        <v>2.0728118901065904</v>
      </c>
      <c r="OR180" s="13">
        <v>5.22</v>
      </c>
      <c r="OS180" s="68">
        <f t="shared" si="841"/>
        <v>1.9531249999999931E-2</v>
      </c>
      <c r="OT180" s="68">
        <f t="shared" si="989"/>
        <v>1.7909937806293803E-2</v>
      </c>
      <c r="OU180" s="68">
        <f t="shared" si="842"/>
        <v>-0.32207792207792213</v>
      </c>
      <c r="OV180" s="68"/>
      <c r="OW180" s="15">
        <f t="shared" si="843"/>
        <v>3.6607142857142851</v>
      </c>
      <c r="OY180" s="13">
        <v>154.22</v>
      </c>
      <c r="OZ180" s="68">
        <f t="shared" si="844"/>
        <v>-2.0949720670391133E-2</v>
      </c>
      <c r="PA180" s="68">
        <f t="shared" si="990"/>
        <v>-2.257103286409726E-2</v>
      </c>
      <c r="PB180" s="68">
        <f t="shared" si="998"/>
        <v>3.7452307692307691</v>
      </c>
      <c r="PC180" s="68"/>
      <c r="PD180" s="15">
        <f t="shared" si="845"/>
        <v>0.34631165429943256</v>
      </c>
      <c r="PE180" s="18"/>
      <c r="PF180" s="13">
        <v>273.89</v>
      </c>
      <c r="PG180" s="68">
        <f t="shared" si="846"/>
        <v>5.5068100884760824E-3</v>
      </c>
      <c r="PH180" s="68">
        <f t="shared" si="991"/>
        <v>3.8854978947699538E-3</v>
      </c>
      <c r="PI180" s="68">
        <f t="shared" si="847"/>
        <v>-0.2134118322802987</v>
      </c>
      <c r="PJ180" s="68"/>
      <c r="PK180" s="15">
        <f t="shared" si="848"/>
        <v>0.3096638454549801</v>
      </c>
      <c r="PM180" s="13"/>
      <c r="PN180" s="68">
        <f t="shared" si="849"/>
        <v>0</v>
      </c>
      <c r="PO180" s="68">
        <f t="shared" si="850"/>
        <v>-1.6213121937061286E-3</v>
      </c>
      <c r="PP180" s="68">
        <f t="shared" si="851"/>
        <v>0</v>
      </c>
      <c r="PQ180" s="68"/>
      <c r="PR180" s="15">
        <f t="shared" si="852"/>
        <v>0</v>
      </c>
      <c r="PT180" s="13">
        <v>11.9</v>
      </c>
      <c r="PU180" s="68">
        <f t="shared" si="853"/>
        <v>2.9411764705882339E-2</v>
      </c>
      <c r="PV180" s="68">
        <f t="shared" si="992"/>
        <v>2.7790452512176211E-2</v>
      </c>
      <c r="PW180" s="68">
        <f t="shared" si="854"/>
        <v>0.36467889908256873</v>
      </c>
      <c r="PX180" s="68"/>
      <c r="PY180" s="15">
        <f t="shared" si="855"/>
        <v>1.3196881091617936</v>
      </c>
      <c r="QA180" s="13">
        <v>299.29000000000002</v>
      </c>
      <c r="QB180" s="68">
        <f t="shared" si="856"/>
        <v>4.2059816858744617E-2</v>
      </c>
      <c r="QC180" s="68">
        <f t="shared" si="993"/>
        <v>4.043850466503849E-2</v>
      </c>
      <c r="QD180" s="68">
        <f t="shared" si="857"/>
        <v>-0.11292569430036446</v>
      </c>
      <c r="QE180" s="68"/>
      <c r="QF180" s="15">
        <f t="shared" si="858"/>
        <v>0.56091582351100455</v>
      </c>
      <c r="QH180" s="13">
        <v>1.8149999999999999</v>
      </c>
      <c r="QI180" s="68">
        <f t="shared" si="859"/>
        <v>3.1249999999999965E-2</v>
      </c>
      <c r="QJ180" s="68">
        <f t="shared" si="994"/>
        <v>2.9628687806293838E-2</v>
      </c>
      <c r="QK180" s="68">
        <f t="shared" si="860"/>
        <v>-0.27689243027888444</v>
      </c>
      <c r="QL180" s="68"/>
      <c r="QM180" s="15">
        <f t="shared" si="861"/>
        <v>0.39615384615384608</v>
      </c>
      <c r="QO180" s="13">
        <v>13.52</v>
      </c>
      <c r="QP180" s="68">
        <f t="shared" si="862"/>
        <v>-2.4531024531024521E-2</v>
      </c>
      <c r="QQ180" s="68">
        <f t="shared" si="995"/>
        <v>-2.6152336724730649E-2</v>
      </c>
      <c r="QR180" s="68">
        <f t="shared" si="863"/>
        <v>-0.98351983227284923</v>
      </c>
      <c r="QS180" s="68"/>
      <c r="QT180" s="15">
        <f t="shared" si="864"/>
        <v>0.17770034843205568</v>
      </c>
      <c r="QV180" s="13">
        <v>2.68</v>
      </c>
      <c r="QW180" s="68">
        <f t="shared" si="865"/>
        <v>-3.7174721189590287E-3</v>
      </c>
      <c r="QX180" s="68">
        <f t="shared" si="996"/>
        <v>-5.3387843126651569E-3</v>
      </c>
      <c r="QY180" s="68">
        <f t="shared" si="866"/>
        <v>-0.2407932011331444</v>
      </c>
      <c r="QZ180" s="68"/>
      <c r="RA180" s="15">
        <f t="shared" si="867"/>
        <v>9.521863506334291E-2</v>
      </c>
      <c r="RC180" s="13">
        <v>47</v>
      </c>
      <c r="RD180" s="68">
        <f t="shared" si="868"/>
        <v>-1.4675052410901526E-2</v>
      </c>
      <c r="RE180" s="68">
        <f t="shared" si="997"/>
        <v>-1.6296364604607653E-2</v>
      </c>
      <c r="RF180" s="68">
        <f t="shared" si="869"/>
        <v>1.5338085979693257E-2</v>
      </c>
      <c r="RG180" s="68"/>
      <c r="RH180" s="15">
        <f t="shared" si="870"/>
        <v>0.89898989898989901</v>
      </c>
      <c r="RJ180" s="13">
        <v>247.19</v>
      </c>
      <c r="RK180" s="68">
        <f t="shared" si="871"/>
        <v>1.5529353765252048E-2</v>
      </c>
      <c r="RL180" s="68">
        <f t="shared" si="872"/>
        <v>1.3908041571545919E-2</v>
      </c>
      <c r="RM180" s="68">
        <f t="shared" si="873"/>
        <v>0.14662770201317368</v>
      </c>
      <c r="RN180" s="68"/>
      <c r="RO180" s="15">
        <f t="shared" si="874"/>
        <v>0.2565575437169581</v>
      </c>
      <c r="RQ180" s="13">
        <v>18.38</v>
      </c>
      <c r="RR180" s="68">
        <f t="shared" si="875"/>
        <v>-3.9205436487192893E-2</v>
      </c>
      <c r="RS180" s="68">
        <f t="shared" si="876"/>
        <v>-4.0826748680899021E-2</v>
      </c>
      <c r="RT180" s="68">
        <f t="shared" si="877"/>
        <v>0.25546448087431683</v>
      </c>
      <c r="RU180" s="68"/>
      <c r="RV180" s="15">
        <f t="shared" si="878"/>
        <v>-0.11804222648752404</v>
      </c>
      <c r="RX180" s="13">
        <v>156.1</v>
      </c>
      <c r="RY180" s="68">
        <f t="shared" si="879"/>
        <v>1.9528443602638498E-2</v>
      </c>
      <c r="RZ180" s="68">
        <f t="shared" si="880"/>
        <v>1.790713140893237E-2</v>
      </c>
      <c r="SA180" s="68">
        <f t="shared" si="881"/>
        <v>0.17315496768375163</v>
      </c>
      <c r="SB180" s="68"/>
      <c r="SC180" s="15">
        <f t="shared" si="882"/>
        <v>1.0639957688747852</v>
      </c>
      <c r="SE180" s="13">
        <v>15.15</v>
      </c>
      <c r="SF180" s="68">
        <f t="shared" si="883"/>
        <v>3.3112582781457426E-3</v>
      </c>
      <c r="SG180" s="68">
        <f t="shared" si="884"/>
        <v>1.6899460844396141E-3</v>
      </c>
      <c r="SH180" s="68">
        <f t="shared" si="885"/>
        <v>0.21200000000000002</v>
      </c>
      <c r="SI180" s="68"/>
      <c r="SJ180" s="15">
        <f t="shared" si="886"/>
        <v>-7.2083879423328594E-3</v>
      </c>
      <c r="SL180" s="13">
        <v>1.83</v>
      </c>
      <c r="SM180" s="68">
        <f t="shared" si="887"/>
        <v>-2.1390374331550818E-2</v>
      </c>
      <c r="SN180" s="68">
        <f t="shared" si="888"/>
        <v>-2.3011686525256946E-2</v>
      </c>
      <c r="SO180" s="68">
        <f t="shared" si="889"/>
        <v>0.2887323943661973</v>
      </c>
      <c r="SP180" s="68"/>
      <c r="SQ180" s="15">
        <f t="shared" si="890"/>
        <v>0.81188118811881194</v>
      </c>
      <c r="SS180" s="13">
        <v>15.42</v>
      </c>
      <c r="ST180" s="68">
        <f t="shared" si="891"/>
        <v>3.2530904359141647E-3</v>
      </c>
      <c r="SU180" s="68">
        <f t="shared" si="892"/>
        <v>1.6317782422080361E-3</v>
      </c>
      <c r="SV180" s="68">
        <f t="shared" si="893"/>
        <v>-4.4609665427509333E-2</v>
      </c>
      <c r="SW180" s="68"/>
      <c r="SX180" s="15">
        <f t="shared" si="894"/>
        <v>0.83571428571428563</v>
      </c>
      <c r="SZ180" s="13">
        <v>62.72</v>
      </c>
      <c r="TA180" s="68">
        <f t="shared" si="895"/>
        <v>-5.2339413164155168E-3</v>
      </c>
      <c r="TB180" s="68">
        <f t="shared" si="896"/>
        <v>-6.855253510121645E-3</v>
      </c>
      <c r="TC180" s="68">
        <f t="shared" si="897"/>
        <v>0.55362893237552646</v>
      </c>
      <c r="TD180" s="68"/>
      <c r="TE180" s="15">
        <f t="shared" si="898"/>
        <v>3.0205128205128204</v>
      </c>
      <c r="TG180" s="417">
        <v>0.23300000000000001</v>
      </c>
      <c r="TH180" s="68">
        <f t="shared" si="899"/>
        <v>-8.5106382978722295E-3</v>
      </c>
      <c r="TI180" s="68">
        <f t="shared" si="900"/>
        <v>-1.0131950491578359E-2</v>
      </c>
      <c r="TJ180" s="68">
        <f t="shared" si="901"/>
        <v>5.9090909090909145E-2</v>
      </c>
      <c r="TK180" s="68"/>
      <c r="TL180" s="15">
        <f t="shared" si="902"/>
        <v>0.37463126843657812</v>
      </c>
      <c r="TN180" s="13">
        <v>84.39</v>
      </c>
      <c r="TO180" s="68">
        <f t="shared" si="903"/>
        <v>-2.8212805158912974E-2</v>
      </c>
      <c r="TP180" s="68">
        <f t="shared" si="904"/>
        <v>-2.9834117352619101E-2</v>
      </c>
      <c r="TQ180" s="68">
        <f t="shared" si="905"/>
        <v>0.23005837639290744</v>
      </c>
      <c r="TR180" s="68"/>
      <c r="TS180" s="15">
        <f t="shared" si="906"/>
        <v>1.836638655462185</v>
      </c>
      <c r="TU180" s="417">
        <v>3.76</v>
      </c>
      <c r="TV180" s="68">
        <f t="shared" si="907"/>
        <v>1.0752688172042901E-2</v>
      </c>
      <c r="TW180" s="68">
        <f t="shared" si="908"/>
        <v>9.1313759783367716E-3</v>
      </c>
      <c r="TX180" s="68">
        <f t="shared" si="909"/>
        <v>-0.14739229024943318</v>
      </c>
      <c r="TY180" s="68"/>
      <c r="TZ180" s="15">
        <f t="shared" si="910"/>
        <v>1.198830409356725</v>
      </c>
      <c r="UB180" s="13"/>
      <c r="UC180" s="68">
        <f t="shared" si="911"/>
        <v>0</v>
      </c>
      <c r="UD180" s="68">
        <f t="shared" si="912"/>
        <v>-1.6213121937061286E-3</v>
      </c>
      <c r="UE180" s="68">
        <f t="shared" si="913"/>
        <v>0</v>
      </c>
      <c r="UF180" s="68"/>
      <c r="UG180" s="15">
        <f t="shared" si="914"/>
        <v>0</v>
      </c>
      <c r="UI180" s="417"/>
      <c r="UJ180" s="68">
        <f t="shared" si="915"/>
        <v>0</v>
      </c>
      <c r="UK180" s="68">
        <f t="shared" si="916"/>
        <v>-1.6213121937061286E-3</v>
      </c>
      <c r="UL180" s="68">
        <f t="shared" si="917"/>
        <v>0</v>
      </c>
      <c r="UM180" s="68"/>
      <c r="UN180" s="15">
        <f t="shared" si="918"/>
        <v>0</v>
      </c>
      <c r="UP180" s="417"/>
      <c r="UQ180" s="68">
        <f t="shared" si="919"/>
        <v>0</v>
      </c>
      <c r="UR180" s="68">
        <f t="shared" si="920"/>
        <v>-1.6213121937061286E-3</v>
      </c>
      <c r="US180" s="68">
        <f t="shared" si="921"/>
        <v>0</v>
      </c>
      <c r="UT180" s="68"/>
      <c r="UU180" s="15">
        <f t="shared" si="922"/>
        <v>0</v>
      </c>
      <c r="UW180" s="417"/>
      <c r="UX180" s="68">
        <f t="shared" si="923"/>
        <v>0</v>
      </c>
      <c r="UY180" s="68">
        <f t="shared" si="924"/>
        <v>-1.6213121937061286E-3</v>
      </c>
      <c r="UZ180" s="68">
        <f t="shared" si="925"/>
        <v>0</v>
      </c>
      <c r="VA180" s="68"/>
      <c r="VB180" s="15">
        <f t="shared" si="926"/>
        <v>0</v>
      </c>
      <c r="VD180" s="417"/>
      <c r="VE180" s="68">
        <f t="shared" si="927"/>
        <v>0</v>
      </c>
      <c r="VF180" s="68">
        <f t="shared" si="928"/>
        <v>-1.6213121937061286E-3</v>
      </c>
      <c r="VG180" s="68">
        <f t="shared" si="929"/>
        <v>0</v>
      </c>
      <c r="VH180" s="68"/>
      <c r="VI180" s="15">
        <f t="shared" si="930"/>
        <v>0</v>
      </c>
      <c r="VM180" s="21">
        <f t="shared" si="931"/>
        <v>5.7272467815940517E-3</v>
      </c>
      <c r="VN180" s="49"/>
      <c r="VO180" s="21">
        <f t="shared" si="932"/>
        <v>1.2413659337464999</v>
      </c>
      <c r="VP180" s="14"/>
      <c r="VQ180" s="21">
        <f t="shared" si="933"/>
        <v>0.71373873203100868</v>
      </c>
    </row>
    <row r="181" spans="1:589" ht="15.75" customHeight="1" x14ac:dyDescent="0.2">
      <c r="A181" s="127">
        <v>45909</v>
      </c>
      <c r="B181" s="4">
        <f t="shared" si="666"/>
        <v>45909</v>
      </c>
      <c r="C181" s="13">
        <v>45711.65</v>
      </c>
      <c r="D181" s="138">
        <f t="shared" si="667"/>
        <v>196.70000000000437</v>
      </c>
      <c r="E181" s="68">
        <f t="shared" si="668"/>
        <v>4.3216569500791361E-3</v>
      </c>
      <c r="F181" s="15">
        <f t="shared" si="669"/>
        <v>7.4450301357035106E-2</v>
      </c>
      <c r="G181" s="13">
        <v>6512.66</v>
      </c>
      <c r="H181" s="138">
        <f t="shared" si="670"/>
        <v>17.510000000000218</v>
      </c>
      <c r="I181" s="68">
        <f t="shared" si="671"/>
        <v>2.6958576784216252E-3</v>
      </c>
      <c r="J181" s="15">
        <f t="shared" si="672"/>
        <v>0.10728828573031621</v>
      </c>
      <c r="K181" s="13">
        <v>21878.51</v>
      </c>
      <c r="L181" s="138">
        <f t="shared" si="673"/>
        <v>79.809999999997672</v>
      </c>
      <c r="M181" s="68">
        <f t="shared" si="674"/>
        <v>3.6612275043923568E-3</v>
      </c>
      <c r="N181" s="15">
        <f t="shared" si="675"/>
        <v>0.13296814889499586</v>
      </c>
      <c r="O181" s="13">
        <v>2381.8200000000002</v>
      </c>
      <c r="P181" s="138">
        <f t="shared" si="676"/>
        <v>-13.069999999999709</v>
      </c>
      <c r="Q181" s="68">
        <f t="shared" si="677"/>
        <v>-5.4574531606878434E-3</v>
      </c>
      <c r="R181" s="15">
        <f t="shared" si="678"/>
        <v>6.8004089392689454E-2</v>
      </c>
      <c r="S181" s="18">
        <f t="shared" si="679"/>
        <v>2.5225344253015547E-3</v>
      </c>
      <c r="T181" s="121">
        <f t="shared" si="680"/>
        <v>274.66646290922267</v>
      </c>
      <c r="U181" s="121">
        <f t="shared" si="681"/>
        <v>274.66646290922267</v>
      </c>
      <c r="V181" s="134">
        <f t="shared" si="682"/>
        <v>1.8401783105744252E-3</v>
      </c>
      <c r="W181" s="21">
        <f t="shared" si="934"/>
        <v>6.1637888872052758E-2</v>
      </c>
      <c r="X181" s="18">
        <f t="shared" si="683"/>
        <v>1.3053222430513187E-3</v>
      </c>
      <c r="Y181" s="353">
        <v>50391.85</v>
      </c>
      <c r="Z181" s="15">
        <v>1.9999999999999999E-6</v>
      </c>
      <c r="AA181" s="21">
        <f t="shared" si="684"/>
        <v>-1.8381783105744251E-3</v>
      </c>
      <c r="AB181" s="1"/>
      <c r="AC181" s="13">
        <v>255.98</v>
      </c>
      <c r="AD181" s="68">
        <f t="shared" si="685"/>
        <v>5.2228548988807544E-3</v>
      </c>
      <c r="AE181" s="68">
        <f t="shared" si="935"/>
        <v>3.3826765883063293E-3</v>
      </c>
      <c r="AF181" s="68">
        <f t="shared" si="686"/>
        <v>0.55355950719184299</v>
      </c>
      <c r="AG181" s="68"/>
      <c r="AH181" s="15">
        <f t="shared" si="687"/>
        <v>0.12682132323810363</v>
      </c>
      <c r="AJ181" s="13">
        <v>24.53</v>
      </c>
      <c r="AK181" s="68">
        <f t="shared" si="688"/>
        <v>8.6348684210526671E-3</v>
      </c>
      <c r="AL181" s="68">
        <f t="shared" si="936"/>
        <v>6.7946901104782419E-3</v>
      </c>
      <c r="AM181" s="68">
        <f t="shared" si="689"/>
        <v>0.31881720430107524</v>
      </c>
      <c r="AN181" s="68"/>
      <c r="AO181" s="15">
        <f t="shared" si="690"/>
        <v>0.16642891107941035</v>
      </c>
      <c r="AQ181" s="13">
        <v>24.24</v>
      </c>
      <c r="AR181" s="68">
        <f t="shared" si="691"/>
        <v>8.7390761548063797E-3</v>
      </c>
      <c r="AS181" s="68">
        <f t="shared" si="937"/>
        <v>6.8988978442319545E-3</v>
      </c>
      <c r="AT181" s="68">
        <f t="shared" si="692"/>
        <v>0.40359004053271563</v>
      </c>
      <c r="AU181" s="68"/>
      <c r="AV181" s="15">
        <f t="shared" si="693"/>
        <v>0.12901723334885887</v>
      </c>
      <c r="AX181" s="13">
        <v>226.7</v>
      </c>
      <c r="AY181" s="68">
        <f t="shared" si="694"/>
        <v>2.7423920736021588E-3</v>
      </c>
      <c r="AZ181" s="68">
        <f t="shared" si="938"/>
        <v>9.0221376302773368E-4</v>
      </c>
      <c r="BA181" s="68">
        <f t="shared" si="695"/>
        <v>0.6905294556301268</v>
      </c>
      <c r="BB181" s="68"/>
      <c r="BC181" s="15">
        <f t="shared" si="696"/>
        <v>0.11024046231451096</v>
      </c>
      <c r="BE181" s="13">
        <v>82.25</v>
      </c>
      <c r="BF181" s="68">
        <f t="shared" si="697"/>
        <v>2.5597269624572615E-3</v>
      </c>
      <c r="BG181" s="68">
        <f t="shared" si="939"/>
        <v>7.1954865188283632E-4</v>
      </c>
      <c r="BH181" s="68"/>
      <c r="BI181" s="68"/>
      <c r="BJ181" s="15">
        <f t="shared" si="698"/>
        <v>0.11646531831138859</v>
      </c>
      <c r="BL181" s="13">
        <v>76.91</v>
      </c>
      <c r="BM181" s="68">
        <f t="shared" si="699"/>
        <v>-2.5997660210594348E-4</v>
      </c>
      <c r="BN181" s="68">
        <f t="shared" si="940"/>
        <v>-2.1001549126803687E-3</v>
      </c>
      <c r="BO181" s="68">
        <f t="shared" si="700"/>
        <v>0.2952172448635903</v>
      </c>
      <c r="BP181" s="68"/>
      <c r="BQ181" s="15">
        <f t="shared" si="701"/>
        <v>0.15880668976947404</v>
      </c>
      <c r="BS181" s="13">
        <v>44.86</v>
      </c>
      <c r="BT181" s="68">
        <f t="shared" si="702"/>
        <v>2.0102747375473819E-3</v>
      </c>
      <c r="BU181" s="68">
        <f t="shared" si="941"/>
        <v>1.7009642697295678E-4</v>
      </c>
      <c r="BV181" s="68">
        <f t="shared" si="703"/>
        <v>0.20397208803005909</v>
      </c>
      <c r="BW181" s="68"/>
      <c r="BX181" s="15">
        <f t="shared" si="704"/>
        <v>0.17281045751633986</v>
      </c>
      <c r="BZ181" s="13"/>
      <c r="CA181" s="68">
        <f t="shared" si="705"/>
        <v>0</v>
      </c>
      <c r="CB181" s="68">
        <f t="shared" si="942"/>
        <v>0</v>
      </c>
      <c r="CC181" s="68">
        <f t="shared" si="706"/>
        <v>0</v>
      </c>
      <c r="CD181" s="68"/>
      <c r="CE181" s="15">
        <f t="shared" si="707"/>
        <v>0</v>
      </c>
      <c r="CG181" s="13">
        <v>30.49</v>
      </c>
      <c r="CH181" s="68">
        <f t="shared" si="708"/>
        <v>-3.9202874877491342E-3</v>
      </c>
      <c r="CI181" s="68">
        <f t="shared" si="943"/>
        <v>-5.7604657983235594E-3</v>
      </c>
      <c r="CJ181" s="68">
        <f t="shared" si="709"/>
        <v>8.6007277538868009E-3</v>
      </c>
      <c r="CK181" s="68"/>
      <c r="CL181" s="15">
        <f t="shared" si="710"/>
        <v>-0.11263096623981377</v>
      </c>
      <c r="CN181" s="13">
        <v>35.21</v>
      </c>
      <c r="CO181" s="68">
        <f t="shared" si="711"/>
        <v>-5.6481219994350676E-3</v>
      </c>
      <c r="CP181" s="68">
        <f t="shared" si="944"/>
        <v>-7.4883003100094927E-3</v>
      </c>
      <c r="CQ181" s="68">
        <f t="shared" si="712"/>
        <v>0.12348436502871733</v>
      </c>
      <c r="CR181" s="68"/>
      <c r="CS181" s="15">
        <f t="shared" si="713"/>
        <v>5.1986853899014106E-2</v>
      </c>
      <c r="CU181" s="13">
        <v>40.08</v>
      </c>
      <c r="CV181" s="68">
        <f t="shared" si="714"/>
        <v>-8.1662954714179243E-3</v>
      </c>
      <c r="CW181" s="68">
        <f t="shared" si="945"/>
        <v>-1.0006473781992349E-2</v>
      </c>
      <c r="CX181" s="68">
        <f t="shared" si="715"/>
        <v>0.24665629860031105</v>
      </c>
      <c r="CY181" s="68"/>
      <c r="CZ181" s="15">
        <f t="shared" si="716"/>
        <v>7.5107296137338977E-2</v>
      </c>
      <c r="DB181" s="13">
        <v>21.71</v>
      </c>
      <c r="DC181" s="68">
        <f t="shared" si="717"/>
        <v>-1.273306048203718E-2</v>
      </c>
      <c r="DD181" s="68">
        <f t="shared" si="946"/>
        <v>-1.4573238792611605E-2</v>
      </c>
      <c r="DE181" s="68">
        <f t="shared" si="718"/>
        <v>-7.3159579332418897E-3</v>
      </c>
      <c r="DF181" s="68"/>
      <c r="DG181" s="15">
        <f t="shared" si="719"/>
        <v>6.6306483300589469E-2</v>
      </c>
      <c r="DI181" s="13">
        <v>50.49</v>
      </c>
      <c r="DJ181" s="68">
        <f t="shared" si="720"/>
        <v>-2.3710729104919471E-3</v>
      </c>
      <c r="DK181" s="68">
        <f t="shared" si="947"/>
        <v>-4.2112512210663727E-3</v>
      </c>
      <c r="DL181" s="68">
        <f t="shared" si="721"/>
        <v>0.1436013590033976</v>
      </c>
      <c r="DM181" s="68"/>
      <c r="DN181" s="15">
        <f t="shared" si="722"/>
        <v>0.19758064516129048</v>
      </c>
      <c r="DP181" s="13">
        <v>45.19</v>
      </c>
      <c r="DQ181" s="68">
        <f t="shared" si="723"/>
        <v>6.6830028959678585E-3</v>
      </c>
      <c r="DR181" s="68">
        <f t="shared" si="948"/>
        <v>4.8428245853934333E-3</v>
      </c>
      <c r="DS181" s="68"/>
      <c r="DT181" s="68"/>
      <c r="DU181" s="15">
        <f t="shared" si="724"/>
        <v>0.18671218487394958</v>
      </c>
      <c r="DV181" s="18"/>
      <c r="DW181" s="13">
        <v>38.9</v>
      </c>
      <c r="DX181" s="68">
        <f t="shared" si="725"/>
        <v>5.1440329218096755E-4</v>
      </c>
      <c r="DY181" s="68">
        <f t="shared" si="949"/>
        <v>-1.3257750183934577E-3</v>
      </c>
      <c r="DZ181" s="68">
        <f t="shared" si="726"/>
        <v>1.0757737459978656</v>
      </c>
      <c r="EA181" s="68"/>
      <c r="EB181" s="15">
        <f t="shared" si="727"/>
        <v>0.16223483716761278</v>
      </c>
      <c r="ED181" s="13">
        <v>40.71</v>
      </c>
      <c r="EE181" s="68">
        <f t="shared" si="728"/>
        <v>4.4411547002220506E-3</v>
      </c>
      <c r="EF181" s="68">
        <f t="shared" si="950"/>
        <v>2.6009763896476254E-3</v>
      </c>
      <c r="EG181" s="68">
        <f t="shared" si="729"/>
        <v>0.93580599144079879</v>
      </c>
      <c r="EH181" s="68"/>
      <c r="EI181" s="15">
        <f t="shared" si="730"/>
        <v>0.10385032537960949</v>
      </c>
      <c r="EK181" s="13">
        <v>142.41999999999999</v>
      </c>
      <c r="EL181" s="68">
        <f t="shared" si="731"/>
        <v>1.0859535808077232E-2</v>
      </c>
      <c r="EM181" s="68">
        <f t="shared" si="951"/>
        <v>9.0193574975028067E-3</v>
      </c>
      <c r="EN181" s="68">
        <f t="shared" si="732"/>
        <v>1.2066935233963429</v>
      </c>
      <c r="EO181" s="68"/>
      <c r="EP181" s="15">
        <f t="shared" si="733"/>
        <v>0.27960467205750217</v>
      </c>
      <c r="ER181" s="13">
        <v>41.57</v>
      </c>
      <c r="ES181" s="68">
        <f t="shared" si="734"/>
        <v>-1.3292190837882797E-2</v>
      </c>
      <c r="ET181" s="68">
        <f t="shared" si="952"/>
        <v>-1.5132369148457222E-2</v>
      </c>
      <c r="EU181" s="68">
        <f t="shared" si="735"/>
        <v>0.19077628186765982</v>
      </c>
      <c r="EV181" s="68"/>
      <c r="EW181" s="15">
        <f t="shared" si="736"/>
        <v>6.8912316790948822E-2</v>
      </c>
      <c r="EY181" s="13">
        <v>47.8</v>
      </c>
      <c r="EZ181" s="68">
        <f t="shared" si="737"/>
        <v>-8.0929653455073785E-3</v>
      </c>
      <c r="FA181" s="68">
        <f t="shared" si="953"/>
        <v>-9.9331436560818036E-3</v>
      </c>
      <c r="FB181" s="68"/>
      <c r="FC181" s="68"/>
      <c r="FD181" s="15">
        <f t="shared" si="738"/>
        <v>0.94467046379170061</v>
      </c>
      <c r="FF181" s="13">
        <v>60.32</v>
      </c>
      <c r="FG181" s="68">
        <f t="shared" si="739"/>
        <v>8.3584085590103652E-3</v>
      </c>
      <c r="FH181" s="68">
        <f t="shared" si="954"/>
        <v>6.5182302484359401E-3</v>
      </c>
      <c r="FI181" s="68">
        <f t="shared" si="740"/>
        <v>2.0988490182803014E-2</v>
      </c>
      <c r="FJ181" s="68"/>
      <c r="FK181" s="15">
        <f t="shared" si="741"/>
        <v>6.2158830780066933E-2</v>
      </c>
      <c r="FM181" s="13">
        <v>197.92</v>
      </c>
      <c r="FN181" s="68">
        <f t="shared" si="742"/>
        <v>5.560891764824085E-4</v>
      </c>
      <c r="FO181" s="68">
        <f t="shared" si="955"/>
        <v>-1.2840891340920165E-3</v>
      </c>
      <c r="FP181" s="68">
        <f t="shared" si="743"/>
        <v>0.70209838321293416</v>
      </c>
      <c r="FQ181" s="68"/>
      <c r="FR181" s="15">
        <f t="shared" si="744"/>
        <v>8.9507871848508155E-2</v>
      </c>
      <c r="FT181" s="13">
        <v>92.33</v>
      </c>
      <c r="FU181" s="68">
        <f t="shared" si="745"/>
        <v>-4.8501832291442427E-3</v>
      </c>
      <c r="FV181" s="68">
        <f t="shared" si="956"/>
        <v>-6.6903615397186679E-3</v>
      </c>
      <c r="FW181" s="68">
        <f t="shared" si="746"/>
        <v>4.8846983982733128E-2</v>
      </c>
      <c r="FX181" s="68"/>
      <c r="FY181" s="15">
        <f t="shared" si="747"/>
        <v>2.3841206475936919E-2</v>
      </c>
      <c r="GA181" s="13">
        <v>18.86</v>
      </c>
      <c r="GB181" s="68">
        <f t="shared" si="748"/>
        <v>0</v>
      </c>
      <c r="GC181" s="68">
        <f t="shared" si="957"/>
        <v>-1.8401783105744252E-3</v>
      </c>
      <c r="GD181" s="68"/>
      <c r="GE181" s="68"/>
      <c r="GF181" s="15">
        <f t="shared" si="749"/>
        <v>8.2042455536431427E-2</v>
      </c>
      <c r="GG181" s="18"/>
      <c r="GH181" s="13">
        <v>21.12</v>
      </c>
      <c r="GI181" s="68">
        <f t="shared" si="750"/>
        <v>5.2356020942408103E-3</v>
      </c>
      <c r="GJ181" s="68">
        <f t="shared" si="958"/>
        <v>3.3954237836663851E-3</v>
      </c>
      <c r="GK181" s="68">
        <f t="shared" si="751"/>
        <v>9.8855359001040699E-2</v>
      </c>
      <c r="GL181" s="68"/>
      <c r="GM181" s="15">
        <f t="shared" si="752"/>
        <v>0.1174603174603176</v>
      </c>
      <c r="GO181" s="13">
        <v>27.46</v>
      </c>
      <c r="GP181" s="68">
        <f t="shared" si="753"/>
        <v>4.7566776436151689E-3</v>
      </c>
      <c r="GQ181" s="68">
        <f t="shared" si="959"/>
        <v>2.9164993330407438E-3</v>
      </c>
      <c r="GR181" s="68"/>
      <c r="GS181" s="68"/>
      <c r="GT181" s="15">
        <f t="shared" si="754"/>
        <v>7.7064220183486552E-3</v>
      </c>
      <c r="GV181" s="13">
        <v>16.25</v>
      </c>
      <c r="GW181" s="68">
        <f t="shared" si="755"/>
        <v>3.7059913526867644E-3</v>
      </c>
      <c r="GX181" s="68">
        <f t="shared" si="960"/>
        <v>1.8658130421123392E-3</v>
      </c>
      <c r="GY181" s="68">
        <f t="shared" si="756"/>
        <v>0.37130801687763715</v>
      </c>
      <c r="GZ181" s="68"/>
      <c r="HA181" s="15">
        <f t="shared" si="757"/>
        <v>0.18440233236151599</v>
      </c>
      <c r="HD181" s="13">
        <v>346.97</v>
      </c>
      <c r="HE181" s="68">
        <f t="shared" si="758"/>
        <v>1.6454965357969112E-3</v>
      </c>
      <c r="HF181" s="68">
        <f t="shared" si="961"/>
        <v>-1.94681774777514E-4</v>
      </c>
      <c r="HG181" s="68">
        <f t="shared" si="759"/>
        <v>0.94916015954159905</v>
      </c>
      <c r="HH181" s="68"/>
      <c r="HI181" s="15">
        <f t="shared" si="760"/>
        <v>-0.14082309825673522</v>
      </c>
      <c r="HK181" s="13">
        <v>64.56</v>
      </c>
      <c r="HL181" s="68">
        <f t="shared" si="761"/>
        <v>6.5481758652946942E-3</v>
      </c>
      <c r="HM181" s="68">
        <f t="shared" si="962"/>
        <v>4.7079975547202691E-3</v>
      </c>
      <c r="HN181" s="68">
        <f t="shared" si="762"/>
        <v>25.032258064516132</v>
      </c>
      <c r="HO181" s="68"/>
      <c r="HP181" s="15">
        <f t="shared" si="763"/>
        <v>1.4473085670962853</v>
      </c>
      <c r="HR181" s="13">
        <v>110.67</v>
      </c>
      <c r="HS181" s="68">
        <f t="shared" si="764"/>
        <v>7.0980070980071084E-3</v>
      </c>
      <c r="HT181" s="68">
        <f t="shared" si="963"/>
        <v>5.2578287874326833E-3</v>
      </c>
      <c r="HU181" s="68">
        <f t="shared" si="765"/>
        <v>2.0403846153846157</v>
      </c>
      <c r="HV181" s="68"/>
      <c r="HW181" s="15">
        <f t="shared" si="766"/>
        <v>2.8818443804034664E-2</v>
      </c>
      <c r="HY181" s="13">
        <v>170.76</v>
      </c>
      <c r="HZ181" s="68">
        <f t="shared" si="767"/>
        <v>1.4556473174499368E-2</v>
      </c>
      <c r="IA181" s="68">
        <f t="shared" si="964"/>
        <v>1.2716294863924943E-2</v>
      </c>
      <c r="IB181" s="68">
        <f t="shared" si="768"/>
        <v>0.61246458923512725</v>
      </c>
      <c r="IC181" s="68"/>
      <c r="ID181" s="15">
        <f t="shared" si="769"/>
        <v>0.27157643904981754</v>
      </c>
      <c r="IF181" s="13">
        <v>336.67</v>
      </c>
      <c r="IG181" s="68">
        <f t="shared" si="770"/>
        <v>-2.5980037610299326E-2</v>
      </c>
      <c r="IH181" s="68">
        <f t="shared" si="965"/>
        <v>-2.7820215920873751E-2</v>
      </c>
      <c r="II181" s="68">
        <f t="shared" si="771"/>
        <v>0.92382857142857155</v>
      </c>
      <c r="IJ181" s="68"/>
      <c r="IK181" s="15">
        <f t="shared" si="772"/>
        <v>0.45216528640441689</v>
      </c>
      <c r="IM181" s="13">
        <v>266.97000000000003</v>
      </c>
      <c r="IN181" s="68">
        <f t="shared" si="773"/>
        <v>-1.056259728708015E-2</v>
      </c>
      <c r="IO181" s="68">
        <f t="shared" si="966"/>
        <v>-1.2402775597654575E-2</v>
      </c>
      <c r="IP181" s="68">
        <f t="shared" si="774"/>
        <v>4.2132396016403053</v>
      </c>
      <c r="IQ181" s="68"/>
      <c r="IR181" s="15">
        <f t="shared" si="775"/>
        <v>0.42376406591648469</v>
      </c>
      <c r="IT181" s="13">
        <v>77.38</v>
      </c>
      <c r="IU181" s="68">
        <f t="shared" si="776"/>
        <v>1.9422504208208139E-3</v>
      </c>
      <c r="IV181" s="68">
        <f t="shared" si="967"/>
        <v>1.0207211024638877E-4</v>
      </c>
      <c r="IW181" s="68">
        <f t="shared" si="777"/>
        <v>3.2399999999999998</v>
      </c>
      <c r="IX181" s="68"/>
      <c r="IY181" s="15">
        <f t="shared" si="778"/>
        <v>0.5057404164234286</v>
      </c>
      <c r="JA181" s="13">
        <v>765.7</v>
      </c>
      <c r="JB181" s="68">
        <f t="shared" si="779"/>
        <v>1.7812043067925151E-2</v>
      </c>
      <c r="JC181" s="68">
        <f t="shared" si="968"/>
        <v>1.5971864757350726E-2</v>
      </c>
      <c r="JD181" s="68">
        <f t="shared" si="780"/>
        <v>0.54874595469255683</v>
      </c>
      <c r="JE181" s="68"/>
      <c r="JF181" s="15">
        <f t="shared" si="781"/>
        <v>0.30774880019128631</v>
      </c>
      <c r="JH181" s="13">
        <v>498.41</v>
      </c>
      <c r="JI181" s="68">
        <f t="shared" si="782"/>
        <v>4.215174628663918E-4</v>
      </c>
      <c r="JJ181" s="68">
        <f t="shared" si="969"/>
        <v>-1.4186608477080333E-3</v>
      </c>
      <c r="JK181" s="68">
        <f t="shared" si="783"/>
        <v>0.22552804347291555</v>
      </c>
      <c r="JL181" s="68"/>
      <c r="JM181" s="15">
        <f t="shared" si="784"/>
        <v>0.18246737841043897</v>
      </c>
      <c r="JO181" s="13">
        <v>27.79</v>
      </c>
      <c r="JP181" s="68">
        <f t="shared" si="785"/>
        <v>-4.7308878985258915E-2</v>
      </c>
      <c r="JQ181" s="68">
        <f t="shared" si="970"/>
        <v>-4.914905729583334E-2</v>
      </c>
      <c r="JR181" s="68">
        <f t="shared" si="786"/>
        <v>-6.2257465834317606E-2</v>
      </c>
      <c r="JS181" s="68"/>
      <c r="JT181" s="15">
        <f t="shared" si="787"/>
        <v>1.7271835132482829</v>
      </c>
      <c r="JV181" s="13">
        <v>2.39</v>
      </c>
      <c r="JW181" s="68">
        <f t="shared" si="788"/>
        <v>4.2016806722690045E-3</v>
      </c>
      <c r="JX181" s="68">
        <f t="shared" si="971"/>
        <v>2.3615023616945794E-3</v>
      </c>
      <c r="JY181" s="68">
        <f t="shared" si="789"/>
        <v>-5.5335968379446515E-2</v>
      </c>
      <c r="JZ181" s="68"/>
      <c r="KA181" s="15">
        <f t="shared" si="790"/>
        <v>0.32777777777777783</v>
      </c>
      <c r="KC181" s="13">
        <v>21.66</v>
      </c>
      <c r="KD181" s="68">
        <f t="shared" si="791"/>
        <v>-2.6954177897574184E-2</v>
      </c>
      <c r="KE181" s="68">
        <f t="shared" si="972"/>
        <v>-2.879435620814861E-2</v>
      </c>
      <c r="KF181" s="68">
        <f t="shared" si="792"/>
        <v>0.11190965092402462</v>
      </c>
      <c r="KG181" s="68"/>
      <c r="KH181" s="15">
        <f t="shared" si="793"/>
        <v>-2.3444544634806112E-2</v>
      </c>
      <c r="KI181" s="18"/>
      <c r="KJ181" s="13">
        <v>149.03</v>
      </c>
      <c r="KK181" s="68">
        <f t="shared" si="794"/>
        <v>1.0167423574866129E-2</v>
      </c>
      <c r="KL181" s="68">
        <f t="shared" si="973"/>
        <v>8.3272452642917036E-3</v>
      </c>
      <c r="KM181" s="68">
        <f t="shared" si="795"/>
        <v>6.0630331753554501</v>
      </c>
      <c r="KN181" s="68"/>
      <c r="KO181" s="15">
        <f t="shared" si="796"/>
        <v>1.2173783663145368</v>
      </c>
      <c r="KQ181" s="13">
        <v>1.855</v>
      </c>
      <c r="KR181" s="68">
        <f t="shared" si="797"/>
        <v>1.3661202185792301E-2</v>
      </c>
      <c r="KS181" s="68">
        <f t="shared" si="974"/>
        <v>1.1821023875217876E-2</v>
      </c>
      <c r="KT181" s="68">
        <f t="shared" si="798"/>
        <v>-0.2919847328244275</v>
      </c>
      <c r="KU181" s="68"/>
      <c r="KV181" s="15">
        <f t="shared" si="799"/>
        <v>0.8366336633663366</v>
      </c>
      <c r="KW181" s="18"/>
      <c r="KX181" s="13">
        <v>48.48</v>
      </c>
      <c r="KY181" s="68">
        <f t="shared" si="800"/>
        <v>1.8487394957983096E-2</v>
      </c>
      <c r="KZ181" s="68">
        <f t="shared" si="975"/>
        <v>1.6647216647408671E-2</v>
      </c>
      <c r="LA181" s="68">
        <f t="shared" si="801"/>
        <v>-0.3260113999721953</v>
      </c>
      <c r="LB181" s="68"/>
      <c r="LC181" s="15">
        <f t="shared" si="802"/>
        <v>1.0447068747363979</v>
      </c>
      <c r="LD181" s="18"/>
      <c r="LE181" s="13">
        <v>50.25</v>
      </c>
      <c r="LF181" s="68">
        <f t="shared" si="803"/>
        <v>-1.0437179992122906E-2</v>
      </c>
      <c r="LG181" s="68">
        <f t="shared" si="976"/>
        <v>-1.2277358302697331E-2</v>
      </c>
      <c r="LH181" s="68">
        <f t="shared" si="804"/>
        <v>0.40245604242255101</v>
      </c>
      <c r="LI181" s="68"/>
      <c r="LJ181" s="15">
        <f t="shared" si="805"/>
        <v>8.9785296031229686E-2</v>
      </c>
      <c r="LL181" s="13">
        <v>152.78</v>
      </c>
      <c r="LM181" s="68">
        <f t="shared" si="806"/>
        <v>-9.208819714656211E-3</v>
      </c>
      <c r="LN181" s="68">
        <f t="shared" si="977"/>
        <v>-1.1048998025230636E-2</v>
      </c>
      <c r="LO181" s="68">
        <f t="shared" si="807"/>
        <v>0.74605714285714286</v>
      </c>
      <c r="LP181" s="68"/>
      <c r="LQ181" s="15">
        <f t="shared" si="808"/>
        <v>0.95345863700294098</v>
      </c>
      <c r="LS181" s="13">
        <v>22.36</v>
      </c>
      <c r="LT181" s="68">
        <f t="shared" si="809"/>
        <v>-8.865248226950324E-3</v>
      </c>
      <c r="LU181" s="68">
        <f t="shared" si="978"/>
        <v>-1.0705426537524749E-2</v>
      </c>
      <c r="LV181" s="68"/>
      <c r="LW181" s="68"/>
      <c r="LX181" s="15">
        <f t="shared" si="810"/>
        <v>1.4172972972972973</v>
      </c>
      <c r="LZ181" s="13">
        <v>15.75</v>
      </c>
      <c r="MA181" s="68">
        <f t="shared" si="811"/>
        <v>2.6727509778357247E-2</v>
      </c>
      <c r="MB181" s="68">
        <f t="shared" si="979"/>
        <v>2.4887331467782822E-2</v>
      </c>
      <c r="MC181" s="68">
        <f t="shared" si="812"/>
        <v>-0.29213483146067415</v>
      </c>
      <c r="MD181" s="68"/>
      <c r="ME181" s="15">
        <f t="shared" si="813"/>
        <v>0.1683976261127596</v>
      </c>
      <c r="MG181" s="13">
        <v>74.02</v>
      </c>
      <c r="MH181" s="68">
        <f t="shared" si="814"/>
        <v>4.6958981612446861E-2</v>
      </c>
      <c r="MI181" s="68">
        <f t="shared" si="980"/>
        <v>4.5118803301872436E-2</v>
      </c>
      <c r="MJ181" s="68">
        <f t="shared" si="815"/>
        <v>8.9757412398921819</v>
      </c>
      <c r="MK181" s="68"/>
      <c r="ML181" s="15">
        <f t="shared" si="816"/>
        <v>2.4865756005652373</v>
      </c>
      <c r="MN181" s="13">
        <v>162.19</v>
      </c>
      <c r="MO181" s="68">
        <f t="shared" si="817"/>
        <v>-9.5267175572519222E-3</v>
      </c>
      <c r="MP181" s="68">
        <f t="shared" si="981"/>
        <v>-1.1366895867826347E-2</v>
      </c>
      <c r="MQ181" s="68">
        <f t="shared" si="818"/>
        <v>0.28824463860206506</v>
      </c>
      <c r="MR181" s="68"/>
      <c r="MS181" s="15">
        <f t="shared" si="819"/>
        <v>0.456055301194003</v>
      </c>
      <c r="MU181" s="13">
        <v>16.71</v>
      </c>
      <c r="MV181" s="68">
        <f t="shared" si="820"/>
        <v>-7.4750830564783946E-2</v>
      </c>
      <c r="MW181" s="68">
        <f t="shared" si="982"/>
        <v>-7.6591008875358371E-2</v>
      </c>
      <c r="MX181" s="68">
        <f t="shared" si="821"/>
        <v>-0.19932918064206995</v>
      </c>
      <c r="MY181" s="68"/>
      <c r="MZ181" s="15">
        <f t="shared" si="822"/>
        <v>0.56607310215557649</v>
      </c>
      <c r="NB181" s="13">
        <v>276.25</v>
      </c>
      <c r="NC181" s="68">
        <f t="shared" si="823"/>
        <v>7.2450642999452499E-4</v>
      </c>
      <c r="ND181" s="68">
        <f t="shared" si="983"/>
        <v>-1.1156718805799002E-3</v>
      </c>
      <c r="NE181" s="68">
        <f t="shared" si="824"/>
        <v>1.0391968701557541</v>
      </c>
      <c r="NF181" s="68"/>
      <c r="NG181" s="15">
        <f t="shared" si="825"/>
        <v>0.65627435697583791</v>
      </c>
      <c r="NI181" s="13">
        <v>10.17</v>
      </c>
      <c r="NJ181" s="68">
        <f t="shared" si="826"/>
        <v>4.9407114624506632E-3</v>
      </c>
      <c r="NK181" s="68">
        <f t="shared" si="984"/>
        <v>3.1005331518762381E-3</v>
      </c>
      <c r="NL181" s="68">
        <f t="shared" si="827"/>
        <v>-0.91925367209210007</v>
      </c>
      <c r="NM181" s="68"/>
      <c r="NN181" s="15">
        <f t="shared" si="828"/>
        <v>1.0755102040816324</v>
      </c>
      <c r="NP181" s="13">
        <v>605.79999999999995</v>
      </c>
      <c r="NQ181" s="68">
        <f t="shared" si="829"/>
        <v>9.2797760858336579E-3</v>
      </c>
      <c r="NR181" s="68">
        <f t="shared" si="985"/>
        <v>7.4395977752592327E-3</v>
      </c>
      <c r="NS181" s="68">
        <f t="shared" si="830"/>
        <v>3.6156190476190471</v>
      </c>
      <c r="NT181" s="68"/>
      <c r="NU181" s="15">
        <f t="shared" si="831"/>
        <v>0.8417292433040463</v>
      </c>
      <c r="NW181" s="13">
        <v>239.63</v>
      </c>
      <c r="NX181" s="68">
        <f t="shared" si="832"/>
        <v>2.3884806016065647E-2</v>
      </c>
      <c r="NY181" s="68">
        <f t="shared" si="986"/>
        <v>2.2044627705491222E-2</v>
      </c>
      <c r="NZ181" s="68">
        <f t="shared" si="833"/>
        <v>0.36339326354119256</v>
      </c>
      <c r="OA181" s="68"/>
      <c r="OB181" s="15">
        <f t="shared" si="834"/>
        <v>0.26587427363972521</v>
      </c>
      <c r="OD181" s="13">
        <v>2.8</v>
      </c>
      <c r="OE181" s="68">
        <f t="shared" si="835"/>
        <v>-5.0847457627118758E-2</v>
      </c>
      <c r="OF181" s="68">
        <f t="shared" si="987"/>
        <v>-5.2687635937693184E-2</v>
      </c>
      <c r="OG181" s="68">
        <f t="shared" si="836"/>
        <v>-0.98759250232640572</v>
      </c>
      <c r="OH181" s="68"/>
      <c r="OI181" s="15">
        <f t="shared" si="837"/>
        <v>0.91780821917808209</v>
      </c>
      <c r="OK181" s="13">
        <v>217.9</v>
      </c>
      <c r="OL181" s="68">
        <f t="shared" si="838"/>
        <v>6.4588626148133668E-2</v>
      </c>
      <c r="OM181" s="68">
        <f t="shared" si="988"/>
        <v>6.2748447837559243E-2</v>
      </c>
      <c r="ON181" s="68">
        <f t="shared" si="839"/>
        <v>4.1330977620730263</v>
      </c>
      <c r="OO181" s="68"/>
      <c r="OP181" s="15">
        <f t="shared" si="840"/>
        <v>2.2712805885002254</v>
      </c>
      <c r="OR181" s="13">
        <v>5.2</v>
      </c>
      <c r="OS181" s="68">
        <f t="shared" si="841"/>
        <v>-3.8314176245209915E-3</v>
      </c>
      <c r="OT181" s="68">
        <f t="shared" si="989"/>
        <v>-5.6715959350954167E-3</v>
      </c>
      <c r="OU181" s="68">
        <f t="shared" si="842"/>
        <v>-0.32467532467532467</v>
      </c>
      <c r="OV181" s="68"/>
      <c r="OW181" s="15">
        <f t="shared" si="843"/>
        <v>3.6428571428571428</v>
      </c>
      <c r="OY181" s="13">
        <v>151.75</v>
      </c>
      <c r="OZ181" s="68">
        <f t="shared" si="844"/>
        <v>-1.6016080923356237E-2</v>
      </c>
      <c r="PA181" s="68">
        <f t="shared" si="990"/>
        <v>-1.7856259233930662E-2</v>
      </c>
      <c r="PB181" s="68">
        <f t="shared" si="998"/>
        <v>3.6692307692307691</v>
      </c>
      <c r="PC181" s="68"/>
      <c r="PD181" s="15">
        <f t="shared" si="845"/>
        <v>0.32474901789611527</v>
      </c>
      <c r="PE181" s="18"/>
      <c r="PF181" s="13">
        <v>270.70999999999998</v>
      </c>
      <c r="PG181" s="68">
        <f t="shared" si="846"/>
        <v>-1.161050056592065E-2</v>
      </c>
      <c r="PH181" s="68">
        <f t="shared" si="991"/>
        <v>-1.3450678876495075E-2</v>
      </c>
      <c r="PI181" s="68">
        <f t="shared" si="847"/>
        <v>-0.22254451464675476</v>
      </c>
      <c r="PJ181" s="68"/>
      <c r="PK181" s="15">
        <f t="shared" si="848"/>
        <v>0.29445799263615924</v>
      </c>
      <c r="PM181" s="13"/>
      <c r="PN181" s="68">
        <f t="shared" si="849"/>
        <v>0</v>
      </c>
      <c r="PO181" s="68">
        <f t="shared" si="850"/>
        <v>-1.8401783105744252E-3</v>
      </c>
      <c r="PP181" s="68">
        <f t="shared" si="851"/>
        <v>0</v>
      </c>
      <c r="PQ181" s="68"/>
      <c r="PR181" s="15">
        <f t="shared" si="852"/>
        <v>0</v>
      </c>
      <c r="PT181" s="13">
        <v>13.08</v>
      </c>
      <c r="PU181" s="68">
        <f t="shared" si="853"/>
        <v>9.9159663865546185E-2</v>
      </c>
      <c r="PV181" s="68">
        <f t="shared" si="992"/>
        <v>9.731948555497176E-2</v>
      </c>
      <c r="PW181" s="68">
        <f t="shared" si="854"/>
        <v>0.49999999999999989</v>
      </c>
      <c r="PX181" s="68"/>
      <c r="PY181" s="15">
        <f t="shared" si="855"/>
        <v>1.5497076023391814</v>
      </c>
      <c r="QA181" s="13">
        <v>305.07</v>
      </c>
      <c r="QB181" s="68">
        <f t="shared" si="856"/>
        <v>1.9312372615189189E-2</v>
      </c>
      <c r="QC181" s="68">
        <f t="shared" si="993"/>
        <v>1.7472194304614764E-2</v>
      </c>
      <c r="QD181" s="68">
        <f t="shared" si="857"/>
        <v>-9.5794184771332863E-2</v>
      </c>
      <c r="QE181" s="68"/>
      <c r="QF181" s="15">
        <f t="shared" si="858"/>
        <v>0.59106081151559398</v>
      </c>
      <c r="QH181" s="13">
        <v>1.782</v>
      </c>
      <c r="QI181" s="68">
        <f t="shared" si="859"/>
        <v>-1.8181818181818136E-2</v>
      </c>
      <c r="QJ181" s="68">
        <f t="shared" si="994"/>
        <v>-2.0021996492392561E-2</v>
      </c>
      <c r="QK181" s="68">
        <f t="shared" si="860"/>
        <v>-0.29003984063745014</v>
      </c>
      <c r="QL181" s="68"/>
      <c r="QM181" s="15">
        <f t="shared" si="861"/>
        <v>0.37076923076923074</v>
      </c>
      <c r="QO181" s="13">
        <v>14.1</v>
      </c>
      <c r="QP181" s="68">
        <f t="shared" si="862"/>
        <v>4.2899408284023673E-2</v>
      </c>
      <c r="QQ181" s="68">
        <f t="shared" si="995"/>
        <v>4.1059229973449247E-2</v>
      </c>
      <c r="QR181" s="68">
        <f t="shared" si="863"/>
        <v>-0.98281284282893289</v>
      </c>
      <c r="QS181" s="68"/>
      <c r="QT181" s="15">
        <f t="shared" si="864"/>
        <v>0.22822299651567937</v>
      </c>
      <c r="QV181" s="13">
        <v>2.524</v>
      </c>
      <c r="QW181" s="68">
        <f t="shared" si="865"/>
        <v>-5.8208955223880643E-2</v>
      </c>
      <c r="QX181" s="68">
        <f t="shared" si="996"/>
        <v>-6.0049133534455068E-2</v>
      </c>
      <c r="QY181" s="68">
        <f t="shared" si="866"/>
        <v>-0.28498583569405095</v>
      </c>
      <c r="QZ181" s="68"/>
      <c r="RA181" s="15">
        <f t="shared" si="867"/>
        <v>3.1467102574581102E-2</v>
      </c>
      <c r="RC181" s="13">
        <v>47.6</v>
      </c>
      <c r="RD181" s="68">
        <f t="shared" si="868"/>
        <v>1.2765957446808541E-2</v>
      </c>
      <c r="RE181" s="68">
        <f t="shared" si="997"/>
        <v>1.0925779136234116E-2</v>
      </c>
      <c r="RF181" s="68">
        <f t="shared" si="869"/>
        <v>2.8299848779434051E-2</v>
      </c>
      <c r="RG181" s="68"/>
      <c r="RH181" s="15">
        <f t="shared" si="870"/>
        <v>0.92323232323232329</v>
      </c>
      <c r="RJ181" s="13">
        <v>250.92</v>
      </c>
      <c r="RK181" s="68">
        <f t="shared" si="871"/>
        <v>1.5089607184756623E-2</v>
      </c>
      <c r="RL181" s="68">
        <f t="shared" si="872"/>
        <v>1.3249428874182198E-2</v>
      </c>
      <c r="RM181" s="68">
        <f t="shared" si="873"/>
        <v>0.16392986362371265</v>
      </c>
      <c r="RN181" s="68"/>
      <c r="RO181" s="15">
        <f t="shared" si="874"/>
        <v>0.27551850345668966</v>
      </c>
      <c r="RQ181" s="13">
        <v>18.5</v>
      </c>
      <c r="RR181" s="68">
        <f t="shared" si="875"/>
        <v>6.5288356909684988E-3</v>
      </c>
      <c r="RS181" s="68">
        <f t="shared" si="876"/>
        <v>4.6886573803940736E-3</v>
      </c>
      <c r="RT181" s="68">
        <f t="shared" si="877"/>
        <v>0.26366120218579231</v>
      </c>
      <c r="RU181" s="68"/>
      <c r="RV181" s="15">
        <f t="shared" si="878"/>
        <v>-0.11228406909788867</v>
      </c>
      <c r="RX181" s="13">
        <v>162.36000000000001</v>
      </c>
      <c r="RY181" s="68">
        <f t="shared" si="879"/>
        <v>4.0102498398462652E-2</v>
      </c>
      <c r="RZ181" s="68">
        <f t="shared" si="880"/>
        <v>3.8262320087888227E-2</v>
      </c>
      <c r="SA181" s="68">
        <f t="shared" si="881"/>
        <v>0.22020141289643777</v>
      </c>
      <c r="SB181" s="68"/>
      <c r="SC181" s="15">
        <f t="shared" si="882"/>
        <v>1.1467671558905199</v>
      </c>
      <c r="SE181" s="13">
        <v>16.5</v>
      </c>
      <c r="SF181" s="68">
        <f t="shared" si="883"/>
        <v>8.9108910891089077E-2</v>
      </c>
      <c r="SG181" s="68">
        <f t="shared" si="884"/>
        <v>8.7268732580514652E-2</v>
      </c>
      <c r="SH181" s="68">
        <f t="shared" si="885"/>
        <v>0.32</v>
      </c>
      <c r="SI181" s="68"/>
      <c r="SJ181" s="15">
        <f t="shared" si="886"/>
        <v>8.1258191349934478E-2</v>
      </c>
      <c r="SL181" s="13">
        <v>2.09</v>
      </c>
      <c r="SM181" s="68">
        <f t="shared" si="887"/>
        <v>0.14207650273224032</v>
      </c>
      <c r="SN181" s="68">
        <f t="shared" si="888"/>
        <v>0.14023632442166589</v>
      </c>
      <c r="SO181" s="68">
        <f t="shared" si="889"/>
        <v>0.47183098591549294</v>
      </c>
      <c r="SP181" s="68"/>
      <c r="SQ181" s="15">
        <f t="shared" si="890"/>
        <v>1.0693069306930691</v>
      </c>
      <c r="SS181" s="13">
        <v>16.149999999999999</v>
      </c>
      <c r="ST181" s="68">
        <f t="shared" si="891"/>
        <v>4.7341115434500564E-2</v>
      </c>
      <c r="SU181" s="68">
        <f t="shared" si="892"/>
        <v>4.5500937123926138E-2</v>
      </c>
      <c r="SV181" s="68">
        <f t="shared" si="893"/>
        <v>6.1957868649306137E-4</v>
      </c>
      <c r="SW181" s="68"/>
      <c r="SX181" s="15">
        <f t="shared" si="894"/>
        <v>0.92261904761904734</v>
      </c>
      <c r="SZ181" s="13">
        <v>63.15</v>
      </c>
      <c r="TA181" s="68">
        <f t="shared" si="895"/>
        <v>6.855867346938771E-3</v>
      </c>
      <c r="TB181" s="68">
        <f t="shared" si="896"/>
        <v>5.0156890363643458E-3</v>
      </c>
      <c r="TC181" s="68">
        <f t="shared" si="897"/>
        <v>0.56428040624225917</v>
      </c>
      <c r="TD181" s="68"/>
      <c r="TE181" s="15">
        <f t="shared" si="898"/>
        <v>3.0480769230769229</v>
      </c>
      <c r="TG181" s="417">
        <v>0.2205</v>
      </c>
      <c r="TH181" s="68">
        <f t="shared" si="899"/>
        <v>-5.364806866952794E-2</v>
      </c>
      <c r="TI181" s="68">
        <f t="shared" si="900"/>
        <v>-5.5488246980102365E-2</v>
      </c>
      <c r="TJ181" s="68">
        <f t="shared" si="901"/>
        <v>2.2727272727272748E-3</v>
      </c>
      <c r="TK181" s="68"/>
      <c r="TL181" s="15">
        <f t="shared" si="902"/>
        <v>0.3008849557522123</v>
      </c>
      <c r="TN181" s="13">
        <v>92.81</v>
      </c>
      <c r="TO181" s="68">
        <f t="shared" si="903"/>
        <v>9.9774854840620944E-2</v>
      </c>
      <c r="TP181" s="68">
        <f t="shared" si="904"/>
        <v>9.7934676530046519E-2</v>
      </c>
      <c r="TQ181" s="68">
        <f t="shared" si="905"/>
        <v>0.35278727234299967</v>
      </c>
      <c r="TR181" s="68"/>
      <c r="TS181" s="15">
        <f t="shared" si="906"/>
        <v>2.1196638655462188</v>
      </c>
      <c r="TU181" s="417">
        <v>3.67</v>
      </c>
      <c r="TV181" s="68">
        <f t="shared" si="907"/>
        <v>-2.3936170212765923E-2</v>
      </c>
      <c r="TW181" s="68">
        <f t="shared" si="908"/>
        <v>-2.5776348523340348E-2</v>
      </c>
      <c r="TX181" s="68">
        <f t="shared" si="909"/>
        <v>-0.16780045351473927</v>
      </c>
      <c r="TY181" s="68"/>
      <c r="TZ181" s="15">
        <f t="shared" si="910"/>
        <v>1.1461988304093567</v>
      </c>
      <c r="UB181" s="13"/>
      <c r="UC181" s="68">
        <f t="shared" si="911"/>
        <v>0</v>
      </c>
      <c r="UD181" s="68">
        <f t="shared" si="912"/>
        <v>-1.8401783105744252E-3</v>
      </c>
      <c r="UE181" s="68">
        <f t="shared" si="913"/>
        <v>0</v>
      </c>
      <c r="UF181" s="68"/>
      <c r="UG181" s="15">
        <f t="shared" si="914"/>
        <v>0</v>
      </c>
      <c r="UI181" s="417"/>
      <c r="UJ181" s="68">
        <f t="shared" si="915"/>
        <v>0</v>
      </c>
      <c r="UK181" s="68">
        <f t="shared" si="916"/>
        <v>-1.8401783105744252E-3</v>
      </c>
      <c r="UL181" s="68">
        <f t="shared" si="917"/>
        <v>0</v>
      </c>
      <c r="UM181" s="68"/>
      <c r="UN181" s="15">
        <f t="shared" si="918"/>
        <v>0</v>
      </c>
      <c r="UP181" s="417"/>
      <c r="UQ181" s="68">
        <f t="shared" si="919"/>
        <v>0</v>
      </c>
      <c r="UR181" s="68">
        <f t="shared" si="920"/>
        <v>-1.8401783105744252E-3</v>
      </c>
      <c r="US181" s="68">
        <f t="shared" si="921"/>
        <v>0</v>
      </c>
      <c r="UT181" s="68"/>
      <c r="UU181" s="15">
        <f t="shared" si="922"/>
        <v>0</v>
      </c>
      <c r="UW181" s="417"/>
      <c r="UX181" s="68">
        <f t="shared" si="923"/>
        <v>0</v>
      </c>
      <c r="UY181" s="68">
        <f t="shared" si="924"/>
        <v>-1.8401783105744252E-3</v>
      </c>
      <c r="UZ181" s="68">
        <f t="shared" si="925"/>
        <v>0</v>
      </c>
      <c r="VA181" s="68"/>
      <c r="VB181" s="15">
        <f t="shared" si="926"/>
        <v>0</v>
      </c>
      <c r="VD181" s="417"/>
      <c r="VE181" s="68">
        <f t="shared" si="927"/>
        <v>0</v>
      </c>
      <c r="VF181" s="68">
        <f t="shared" si="928"/>
        <v>-1.8401783105744252E-3</v>
      </c>
      <c r="VG181" s="68">
        <f t="shared" si="929"/>
        <v>0</v>
      </c>
      <c r="VH181" s="68"/>
      <c r="VI181" s="15">
        <f t="shared" si="930"/>
        <v>0</v>
      </c>
      <c r="VM181" s="21">
        <f t="shared" si="931"/>
        <v>7.4370980941349729E-3</v>
      </c>
      <c r="VN181" s="49"/>
      <c r="VO181" s="21">
        <f t="shared" si="932"/>
        <v>1.2793729259212605</v>
      </c>
      <c r="VP181" s="14"/>
      <c r="VQ181" s="21">
        <f t="shared" si="933"/>
        <v>0.73433659447226385</v>
      </c>
    </row>
    <row r="182" spans="1:589" ht="15.75" customHeight="1" x14ac:dyDescent="0.2">
      <c r="A182" s="127">
        <v>45910</v>
      </c>
      <c r="B182" s="4">
        <f t="shared" si="666"/>
        <v>45910</v>
      </c>
      <c r="C182" s="13">
        <v>45490.92</v>
      </c>
      <c r="D182" s="138">
        <f t="shared" si="667"/>
        <v>-220.7300000000032</v>
      </c>
      <c r="E182" s="68">
        <f t="shared" si="668"/>
        <v>-4.8287471574533667E-3</v>
      </c>
      <c r="F182" s="15">
        <f t="shared" si="669"/>
        <v>6.9262052518532416E-2</v>
      </c>
      <c r="G182" s="13">
        <v>6532.04</v>
      </c>
      <c r="H182" s="138">
        <f t="shared" si="670"/>
        <v>19.380000000000109</v>
      </c>
      <c r="I182" s="68">
        <f t="shared" si="671"/>
        <v>2.9757426305073672E-3</v>
      </c>
      <c r="J182" s="15">
        <f t="shared" si="672"/>
        <v>0.11058329068642533</v>
      </c>
      <c r="K182" s="13">
        <v>21886.06</v>
      </c>
      <c r="L182" s="138">
        <f t="shared" si="673"/>
        <v>7.5500000000029104</v>
      </c>
      <c r="M182" s="68">
        <f t="shared" si="674"/>
        <v>3.4508748539104859E-4</v>
      </c>
      <c r="N182" s="15">
        <f t="shared" si="675"/>
        <v>0.13335912202452621</v>
      </c>
      <c r="O182" s="13">
        <v>2378.0100000000002</v>
      </c>
      <c r="P182" s="138">
        <f t="shared" si="676"/>
        <v>-3.8099999999999454</v>
      </c>
      <c r="Q182" s="68">
        <f t="shared" si="677"/>
        <v>-1.5996170995289086E-3</v>
      </c>
      <c r="R182" s="15">
        <f t="shared" si="678"/>
        <v>6.6295691788930106E-2</v>
      </c>
      <c r="S182" s="18">
        <f t="shared" si="679"/>
        <v>-1.5078499438997191E-3</v>
      </c>
      <c r="T182" s="121">
        <f t="shared" si="680"/>
        <v>274.36489292044274</v>
      </c>
      <c r="U182" s="121">
        <f t="shared" si="681"/>
        <v>274.36489292044274</v>
      </c>
      <c r="V182" s="134">
        <f t="shared" si="682"/>
        <v>-1.0979498027744305E-3</v>
      </c>
      <c r="W182" s="21">
        <f t="shared" si="934"/>
        <v>6.0472263761347823E-2</v>
      </c>
      <c r="X182" s="18">
        <f t="shared" si="683"/>
        <v>-7.7688353527096484E-4</v>
      </c>
      <c r="Y182" s="353">
        <v>50401.75</v>
      </c>
      <c r="Z182" s="15">
        <v>1.9999999999999999E-6</v>
      </c>
      <c r="AA182" s="21">
        <f t="shared" si="684"/>
        <v>1.0999498027744305E-3</v>
      </c>
      <c r="AC182" s="13">
        <v>257.70999999999998</v>
      </c>
      <c r="AD182" s="68">
        <f t="shared" si="685"/>
        <v>6.7583404953511592E-3</v>
      </c>
      <c r="AE182" s="68">
        <f t="shared" si="935"/>
        <v>7.8562902981255903E-3</v>
      </c>
      <c r="AF182" s="68">
        <f t="shared" si="686"/>
        <v>0.56405899132123549</v>
      </c>
      <c r="AG182" s="68"/>
      <c r="AH182" s="15">
        <f t="shared" si="687"/>
        <v>0.1344367654179689</v>
      </c>
      <c r="AJ182" s="13">
        <v>24.55</v>
      </c>
      <c r="AK182" s="68">
        <f t="shared" si="688"/>
        <v>8.1532816958824182E-4</v>
      </c>
      <c r="AL182" s="68">
        <f t="shared" si="936"/>
        <v>1.9132779723626723E-3</v>
      </c>
      <c r="AM182" s="68">
        <f t="shared" si="689"/>
        <v>0.31989247311827951</v>
      </c>
      <c r="AN182" s="68"/>
      <c r="AO182" s="15">
        <f t="shared" si="690"/>
        <v>0.16737993342843555</v>
      </c>
      <c r="AQ182" s="13">
        <v>24.31</v>
      </c>
      <c r="AR182" s="68">
        <f t="shared" si="691"/>
        <v>2.8877887788778998E-3</v>
      </c>
      <c r="AS182" s="68">
        <f t="shared" si="937"/>
        <v>3.9857385816523304E-3</v>
      </c>
      <c r="AT182" s="68">
        <f t="shared" si="692"/>
        <v>0.40764331210191079</v>
      </c>
      <c r="AU182" s="68"/>
      <c r="AV182" s="15">
        <f t="shared" si="693"/>
        <v>0.13227759664648348</v>
      </c>
      <c r="AX182" s="13">
        <v>227.38</v>
      </c>
      <c r="AY182" s="68">
        <f t="shared" si="694"/>
        <v>2.9995588883987953E-3</v>
      </c>
      <c r="AZ182" s="68">
        <f t="shared" si="938"/>
        <v>4.097508691173226E-3</v>
      </c>
      <c r="BA182" s="68">
        <f t="shared" si="695"/>
        <v>0.69560029828486203</v>
      </c>
      <c r="BB182" s="68"/>
      <c r="BC182" s="15">
        <f t="shared" si="696"/>
        <v>0.11357069396150643</v>
      </c>
      <c r="BE182" s="13">
        <v>82.39</v>
      </c>
      <c r="BF182" s="68">
        <f t="shared" si="697"/>
        <v>1.702127659574475E-3</v>
      </c>
      <c r="BG182" s="68">
        <f t="shared" si="939"/>
        <v>2.8000774623489055E-3</v>
      </c>
      <c r="BH182" s="68"/>
      <c r="BI182" s="68"/>
      <c r="BJ182" s="15">
        <f t="shared" si="698"/>
        <v>0.11836568481064204</v>
      </c>
      <c r="BL182" s="13">
        <v>77.209999999999994</v>
      </c>
      <c r="BM182" s="68">
        <f t="shared" si="699"/>
        <v>3.9006631127291272E-3</v>
      </c>
      <c r="BN182" s="68">
        <f t="shared" si="940"/>
        <v>4.9986129155035579E-3</v>
      </c>
      <c r="BO182" s="68">
        <f t="shared" si="700"/>
        <v>0.30026945099360036</v>
      </c>
      <c r="BP182" s="68"/>
      <c r="BQ182" s="15">
        <f t="shared" si="701"/>
        <v>0.16332680427904156</v>
      </c>
      <c r="BS182" s="13">
        <v>45.88</v>
      </c>
      <c r="BT182" s="68">
        <f t="shared" si="702"/>
        <v>2.2737405260811482E-2</v>
      </c>
      <c r="BU182" s="68">
        <f t="shared" si="941"/>
        <v>2.3835355063585913E-2</v>
      </c>
      <c r="BV182" s="68">
        <f t="shared" si="703"/>
        <v>0.23134728931830395</v>
      </c>
      <c r="BW182" s="68"/>
      <c r="BX182" s="15">
        <f t="shared" si="704"/>
        <v>0.19947712418300662</v>
      </c>
      <c r="BZ182" s="13"/>
      <c r="CA182" s="68">
        <f t="shared" si="705"/>
        <v>0</v>
      </c>
      <c r="CB182" s="68">
        <f t="shared" si="942"/>
        <v>0</v>
      </c>
      <c r="CC182" s="68">
        <f t="shared" si="706"/>
        <v>0</v>
      </c>
      <c r="CD182" s="68"/>
      <c r="CE182" s="15">
        <f t="shared" si="707"/>
        <v>0</v>
      </c>
      <c r="CG182" s="13">
        <v>30.07</v>
      </c>
      <c r="CH182" s="68">
        <f t="shared" si="708"/>
        <v>-1.3775008199409583E-2</v>
      </c>
      <c r="CI182" s="68">
        <f t="shared" si="943"/>
        <v>-1.2677058396635152E-2</v>
      </c>
      <c r="CJ182" s="68">
        <f t="shared" si="709"/>
        <v>-5.2927555408534615E-3</v>
      </c>
      <c r="CK182" s="68"/>
      <c r="CL182" s="15">
        <f t="shared" si="710"/>
        <v>-0.12485448195576249</v>
      </c>
      <c r="CN182" s="13">
        <v>35.200000000000003</v>
      </c>
      <c r="CO182" s="68">
        <f t="shared" si="711"/>
        <v>-2.8401022436802076E-4</v>
      </c>
      <c r="CP182" s="68">
        <f t="shared" si="944"/>
        <v>8.1393957840640964E-4</v>
      </c>
      <c r="CQ182" s="68">
        <f t="shared" si="712"/>
        <v>0.12316528398213156</v>
      </c>
      <c r="CR182" s="68"/>
      <c r="CS182" s="15">
        <f t="shared" si="713"/>
        <v>5.1688078876606036E-2</v>
      </c>
      <c r="CU182" s="13">
        <v>40.19</v>
      </c>
      <c r="CV182" s="68">
        <f t="shared" si="714"/>
        <v>2.744510978043898E-3</v>
      </c>
      <c r="CW182" s="68">
        <f t="shared" si="945"/>
        <v>3.8424607808183282E-3</v>
      </c>
      <c r="CX182" s="68">
        <f t="shared" si="715"/>
        <v>0.25007776049766717</v>
      </c>
      <c r="CY182" s="68"/>
      <c r="CZ182" s="15">
        <f t="shared" si="716"/>
        <v>7.8057939914163002E-2</v>
      </c>
      <c r="DB182" s="13">
        <v>21.72</v>
      </c>
      <c r="DC182" s="68">
        <f t="shared" si="717"/>
        <v>4.6061722708420129E-4</v>
      </c>
      <c r="DD182" s="68">
        <f t="shared" si="946"/>
        <v>1.5585670298586317E-3</v>
      </c>
      <c r="DE182" s="68">
        <f t="shared" si="718"/>
        <v>-6.858710562414363E-3</v>
      </c>
      <c r="DF182" s="68"/>
      <c r="DG182" s="15">
        <f t="shared" si="719"/>
        <v>6.6797642436149288E-2</v>
      </c>
      <c r="DI182" s="13">
        <v>50.66</v>
      </c>
      <c r="DJ182" s="68">
        <f t="shared" si="720"/>
        <v>3.3670033670032597E-3</v>
      </c>
      <c r="DK182" s="68">
        <f t="shared" si="947"/>
        <v>4.46495316977769E-3</v>
      </c>
      <c r="DL182" s="68">
        <f t="shared" si="721"/>
        <v>0.14745186862967152</v>
      </c>
      <c r="DM182" s="68"/>
      <c r="DN182" s="15">
        <f t="shared" si="722"/>
        <v>0.20161290322580647</v>
      </c>
      <c r="DP182" s="13">
        <v>45.35</v>
      </c>
      <c r="DQ182" s="68">
        <f t="shared" si="723"/>
        <v>3.5406063288338945E-3</v>
      </c>
      <c r="DR182" s="68">
        <f t="shared" si="948"/>
        <v>4.6385561316083252E-3</v>
      </c>
      <c r="DS182" s="68"/>
      <c r="DT182" s="68"/>
      <c r="DU182" s="15">
        <f t="shared" si="724"/>
        <v>0.19091386554621859</v>
      </c>
      <c r="DV182" s="18"/>
      <c r="DW182" s="13">
        <v>40.130000000000003</v>
      </c>
      <c r="DX182" s="68">
        <f t="shared" si="725"/>
        <v>3.161953727506437E-2</v>
      </c>
      <c r="DY182" s="68">
        <f t="shared" si="949"/>
        <v>3.2717487077838801E-2</v>
      </c>
      <c r="DZ182" s="68">
        <f t="shared" si="726"/>
        <v>1.1414087513340452</v>
      </c>
      <c r="EA182" s="68"/>
      <c r="EB182" s="15">
        <f t="shared" si="727"/>
        <v>0.19898416492381249</v>
      </c>
      <c r="ED182" s="13">
        <v>41.07</v>
      </c>
      <c r="EE182" s="68">
        <f t="shared" si="728"/>
        <v>8.8430361090640983E-3</v>
      </c>
      <c r="EF182" s="68">
        <f t="shared" si="950"/>
        <v>9.9409859118385294E-3</v>
      </c>
      <c r="EG182" s="68">
        <f t="shared" si="729"/>
        <v>0.95292439372325244</v>
      </c>
      <c r="EH182" s="68"/>
      <c r="EI182" s="15">
        <f t="shared" si="730"/>
        <v>0.11361171366594353</v>
      </c>
      <c r="EK182" s="13">
        <v>141.52000000000001</v>
      </c>
      <c r="EL182" s="68">
        <f t="shared" si="731"/>
        <v>-6.3193371717453822E-3</v>
      </c>
      <c r="EM182" s="68">
        <f t="shared" si="951"/>
        <v>-5.221387368970952E-3</v>
      </c>
      <c r="EN182" s="68">
        <f t="shared" si="732"/>
        <v>1.1927486829872946</v>
      </c>
      <c r="EO182" s="68"/>
      <c r="EP182" s="15">
        <f t="shared" si="733"/>
        <v>0.27151841868823012</v>
      </c>
      <c r="ER182" s="13">
        <v>41.63</v>
      </c>
      <c r="ES182" s="68">
        <f t="shared" si="734"/>
        <v>1.4433485686793908E-3</v>
      </c>
      <c r="ET182" s="68">
        <f t="shared" si="952"/>
        <v>2.5412983714538213E-3</v>
      </c>
      <c r="EU182" s="68">
        <f t="shared" si="735"/>
        <v>0.19249498710971089</v>
      </c>
      <c r="EV182" s="68"/>
      <c r="EW182" s="15">
        <f t="shared" si="736"/>
        <v>7.0455129853432816E-2</v>
      </c>
      <c r="EY182" s="13">
        <v>48.77</v>
      </c>
      <c r="EZ182" s="68">
        <f t="shared" si="737"/>
        <v>2.0292887029288827E-2</v>
      </c>
      <c r="FA182" s="68">
        <f t="shared" si="953"/>
        <v>2.1390836832063258E-2</v>
      </c>
      <c r="FB182" s="68"/>
      <c r="FC182" s="68"/>
      <c r="FD182" s="15">
        <f t="shared" si="738"/>
        <v>0.9841334418226203</v>
      </c>
      <c r="FF182" s="13">
        <v>61.5</v>
      </c>
      <c r="FG182" s="68">
        <f t="shared" si="739"/>
        <v>1.9562334217506628E-2</v>
      </c>
      <c r="FH182" s="68">
        <f t="shared" si="954"/>
        <v>2.0660284020281059E-2</v>
      </c>
      <c r="FI182" s="68">
        <f t="shared" si="740"/>
        <v>4.0961408259986488E-2</v>
      </c>
      <c r="FJ182" s="68"/>
      <c r="FK182" s="15">
        <f t="shared" si="741"/>
        <v>8.2937136819862672E-2</v>
      </c>
      <c r="FM182" s="13">
        <v>198.73</v>
      </c>
      <c r="FN182" s="68">
        <f t="shared" si="742"/>
        <v>4.0925626515764067E-3</v>
      </c>
      <c r="FO182" s="68">
        <f t="shared" si="955"/>
        <v>5.1905124543508369E-3</v>
      </c>
      <c r="FP182" s="68">
        <f t="shared" si="743"/>
        <v>0.70906432748538006</v>
      </c>
      <c r="FQ182" s="68"/>
      <c r="FR182" s="15">
        <f t="shared" si="744"/>
        <v>9.3966751073433857E-2</v>
      </c>
      <c r="FT182" s="13">
        <v>92.18</v>
      </c>
      <c r="FU182" s="68">
        <f t="shared" si="745"/>
        <v>-1.6246073865481584E-3</v>
      </c>
      <c r="FV182" s="68">
        <f t="shared" si="956"/>
        <v>-5.2665758377372796E-4</v>
      </c>
      <c r="FW182" s="68">
        <f t="shared" si="746"/>
        <v>4.7143019425196019E-2</v>
      </c>
      <c r="FX182" s="68"/>
      <c r="FY182" s="15">
        <f t="shared" si="747"/>
        <v>2.2177866489243733E-2</v>
      </c>
      <c r="GA182" s="13">
        <v>18.579999999999998</v>
      </c>
      <c r="GB182" s="68">
        <f t="shared" si="748"/>
        <v>-1.4846235418875989E-2</v>
      </c>
      <c r="GC182" s="68">
        <f t="shared" si="957"/>
        <v>-1.3748285616101558E-2</v>
      </c>
      <c r="GD182" s="68"/>
      <c r="GE182" s="68"/>
      <c r="GF182" s="15">
        <f t="shared" si="749"/>
        <v>6.5978198508318917E-2</v>
      </c>
      <c r="GG182" s="18"/>
      <c r="GH182" s="13">
        <v>20.99</v>
      </c>
      <c r="GI182" s="68">
        <f t="shared" si="750"/>
        <v>-6.1553030303031515E-3</v>
      </c>
      <c r="GJ182" s="68">
        <f t="shared" si="958"/>
        <v>-5.0573532275287212E-3</v>
      </c>
      <c r="GK182" s="68">
        <f t="shared" si="751"/>
        <v>9.209157127991674E-2</v>
      </c>
      <c r="GL182" s="68"/>
      <c r="GM182" s="15">
        <f t="shared" si="752"/>
        <v>0.11058201058201059</v>
      </c>
      <c r="GO182" s="13">
        <v>26.99</v>
      </c>
      <c r="GP182" s="68">
        <f t="shared" si="753"/>
        <v>-1.7115804806992076E-2</v>
      </c>
      <c r="GQ182" s="68">
        <f t="shared" si="959"/>
        <v>-1.6017855004217645E-2</v>
      </c>
      <c r="GR182" s="68"/>
      <c r="GS182" s="68"/>
      <c r="GT182" s="15">
        <f t="shared" si="754"/>
        <v>-9.5412844036697822E-3</v>
      </c>
      <c r="GV182" s="13">
        <v>16.63</v>
      </c>
      <c r="GW182" s="68">
        <f t="shared" si="755"/>
        <v>2.3384615384615323E-2</v>
      </c>
      <c r="GX182" s="68">
        <f t="shared" si="960"/>
        <v>2.4482565187389754E-2</v>
      </c>
      <c r="GY182" s="68">
        <f t="shared" si="756"/>
        <v>0.40337552742616029</v>
      </c>
      <c r="GZ182" s="68"/>
      <c r="HA182" s="15">
        <f t="shared" si="757"/>
        <v>0.21209912536443135</v>
      </c>
      <c r="HD182" s="13">
        <v>347.79</v>
      </c>
      <c r="HE182" s="68">
        <f t="shared" si="758"/>
        <v>2.3633167132604926E-3</v>
      </c>
      <c r="HF182" s="68">
        <f t="shared" si="961"/>
        <v>3.4612665160349233E-3</v>
      </c>
      <c r="HG182" s="68">
        <f t="shared" si="759"/>
        <v>0.9537666423234652</v>
      </c>
      <c r="HH182" s="68"/>
      <c r="HI182" s="15">
        <f t="shared" si="760"/>
        <v>-0.13879259112519798</v>
      </c>
      <c r="HK182" s="13">
        <v>65.66</v>
      </c>
      <c r="HL182" s="68">
        <f t="shared" si="761"/>
        <v>1.7038413878562489E-2</v>
      </c>
      <c r="HM182" s="68">
        <f t="shared" si="962"/>
        <v>1.813636368133692E-2</v>
      </c>
      <c r="HN182" s="68">
        <f t="shared" si="762"/>
        <v>25.475806451612904</v>
      </c>
      <c r="HO182" s="68"/>
      <c r="HP182" s="15">
        <f t="shared" si="763"/>
        <v>1.4890068233510236</v>
      </c>
      <c r="HR182" s="13">
        <v>112.54</v>
      </c>
      <c r="HS182" s="68">
        <f t="shared" si="764"/>
        <v>1.6897081413210488E-2</v>
      </c>
      <c r="HT182" s="68">
        <f t="shared" si="963"/>
        <v>1.7995031215984919E-2</v>
      </c>
      <c r="HU182" s="68">
        <f t="shared" si="765"/>
        <v>2.0917582417582423</v>
      </c>
      <c r="HV182" s="68"/>
      <c r="HW182" s="15">
        <f t="shared" si="766"/>
        <v>4.6202472808403956E-2</v>
      </c>
      <c r="HY182" s="13">
        <v>177.33</v>
      </c>
      <c r="HZ182" s="68">
        <f t="shared" si="767"/>
        <v>3.8475052705551779E-2</v>
      </c>
      <c r="IA182" s="68">
        <f t="shared" si="964"/>
        <v>3.957300250832621E-2</v>
      </c>
      <c r="IB182" s="68">
        <f t="shared" si="768"/>
        <v>0.67450424929178476</v>
      </c>
      <c r="IC182" s="68"/>
      <c r="ID182" s="15">
        <f t="shared" si="769"/>
        <v>0.32050040956139714</v>
      </c>
      <c r="IF182" s="13">
        <v>369.57</v>
      </c>
      <c r="IG182" s="68">
        <f t="shared" si="770"/>
        <v>9.772180473460651E-2</v>
      </c>
      <c r="IH182" s="68">
        <f t="shared" si="965"/>
        <v>9.8819754537380941E-2</v>
      </c>
      <c r="II182" s="68">
        <f t="shared" si="771"/>
        <v>1.1118285714285714</v>
      </c>
      <c r="IJ182" s="68"/>
      <c r="IK182" s="15">
        <f t="shared" si="772"/>
        <v>0.59407349896480321</v>
      </c>
      <c r="IM182" s="13">
        <v>271.77999999999997</v>
      </c>
      <c r="IN182" s="68">
        <f t="shared" si="773"/>
        <v>1.801700565606602E-2</v>
      </c>
      <c r="IO182" s="68">
        <f t="shared" si="966"/>
        <v>1.9114955458840451E-2</v>
      </c>
      <c r="IP182" s="68">
        <f t="shared" si="774"/>
        <v>4.3071665690294854</v>
      </c>
      <c r="IQ182" s="68"/>
      <c r="IR182" s="15">
        <f t="shared" si="775"/>
        <v>0.4494160311450055</v>
      </c>
      <c r="IT182" s="13">
        <v>79.47</v>
      </c>
      <c r="IU182" s="68">
        <f t="shared" si="776"/>
        <v>2.700956319462398E-2</v>
      </c>
      <c r="IV182" s="68">
        <f t="shared" si="967"/>
        <v>2.8107512997398412E-2</v>
      </c>
      <c r="IW182" s="68">
        <f t="shared" si="777"/>
        <v>3.3545205479452056</v>
      </c>
      <c r="IX182" s="68"/>
      <c r="IY182" s="15">
        <f t="shared" si="778"/>
        <v>0.54640980735551659</v>
      </c>
      <c r="JA182" s="13">
        <v>751.98</v>
      </c>
      <c r="JB182" s="68">
        <f t="shared" si="779"/>
        <v>-1.7918244743372114E-2</v>
      </c>
      <c r="JC182" s="68">
        <f t="shared" si="968"/>
        <v>-1.6820294940597683E-2</v>
      </c>
      <c r="JD182" s="68">
        <f t="shared" si="780"/>
        <v>0.52099514563106808</v>
      </c>
      <c r="JE182" s="68"/>
      <c r="JF182" s="15">
        <f t="shared" si="781"/>
        <v>0.28431623712660764</v>
      </c>
      <c r="JH182" s="13">
        <v>500.37</v>
      </c>
      <c r="JI182" s="68">
        <f t="shared" si="782"/>
        <v>3.9325053670672327E-3</v>
      </c>
      <c r="JJ182" s="68">
        <f t="shared" si="969"/>
        <v>5.030455169841663E-3</v>
      </c>
      <c r="JK182" s="68">
        <f t="shared" si="783"/>
        <v>0.23034743908136421</v>
      </c>
      <c r="JL182" s="68"/>
      <c r="JM182" s="15">
        <f t="shared" si="784"/>
        <v>0.18711743772241993</v>
      </c>
      <c r="JO182" s="13">
        <v>28.1</v>
      </c>
      <c r="JP182" s="68">
        <f t="shared" si="785"/>
        <v>1.1155091759625847E-2</v>
      </c>
      <c r="JQ182" s="68">
        <f t="shared" si="970"/>
        <v>1.2253041562400278E-2</v>
      </c>
      <c r="JR182" s="68">
        <f t="shared" si="786"/>
        <v>-5.1796861818795344E-2</v>
      </c>
      <c r="JS182" s="68"/>
      <c r="JT182" s="15">
        <f t="shared" si="787"/>
        <v>1.7576054955839062</v>
      </c>
      <c r="JV182" s="13">
        <v>2.4500000000000002</v>
      </c>
      <c r="JW182" s="68">
        <f t="shared" si="788"/>
        <v>2.5104602510460271E-2</v>
      </c>
      <c r="JX182" s="68">
        <f t="shared" si="971"/>
        <v>2.6202552313234703E-2</v>
      </c>
      <c r="JY182" s="68">
        <f t="shared" si="789"/>
        <v>-3.1620553359683647E-2</v>
      </c>
      <c r="JZ182" s="68"/>
      <c r="KA182" s="15">
        <f t="shared" si="790"/>
        <v>0.36111111111111116</v>
      </c>
      <c r="KC182" s="13">
        <v>23.29</v>
      </c>
      <c r="KD182" s="68">
        <f t="shared" si="791"/>
        <v>7.5253924284395146E-2</v>
      </c>
      <c r="KE182" s="68">
        <f t="shared" si="972"/>
        <v>7.6351874087169577E-2</v>
      </c>
      <c r="KF182" s="68">
        <f t="shared" si="792"/>
        <v>0.19558521560574943</v>
      </c>
      <c r="KG182" s="68"/>
      <c r="KH182" s="15">
        <f t="shared" si="793"/>
        <v>5.0045085662759219E-2</v>
      </c>
      <c r="KI182" s="18"/>
      <c r="KJ182" s="13">
        <v>163.96</v>
      </c>
      <c r="KK182" s="68">
        <f t="shared" si="794"/>
        <v>0.10018117157619276</v>
      </c>
      <c r="KL182" s="68">
        <f t="shared" si="973"/>
        <v>0.10127912137896719</v>
      </c>
      <c r="KM182" s="68">
        <f t="shared" si="795"/>
        <v>6.7706161137440759</v>
      </c>
      <c r="KN182" s="68"/>
      <c r="KO182" s="15">
        <f t="shared" si="796"/>
        <v>1.4395179288796314</v>
      </c>
      <c r="KQ182" s="13">
        <v>1.86</v>
      </c>
      <c r="KR182" s="68">
        <f t="shared" si="797"/>
        <v>2.6954177897574746E-3</v>
      </c>
      <c r="KS182" s="68">
        <f t="shared" si="974"/>
        <v>3.7933675925319052E-3</v>
      </c>
      <c r="KT182" s="68">
        <f t="shared" si="798"/>
        <v>-0.29007633587786258</v>
      </c>
      <c r="KU182" s="68"/>
      <c r="KV182" s="15">
        <f t="shared" si="799"/>
        <v>0.84158415841584167</v>
      </c>
      <c r="KW182" s="18"/>
      <c r="KX182" s="13">
        <v>48.89</v>
      </c>
      <c r="KY182" s="68">
        <f t="shared" si="800"/>
        <v>8.4570957095710334E-3</v>
      </c>
      <c r="KZ182" s="68">
        <f t="shared" si="975"/>
        <v>9.5550455123454645E-3</v>
      </c>
      <c r="LA182" s="68">
        <f t="shared" si="801"/>
        <v>-0.32031141387460038</v>
      </c>
      <c r="LB182" s="68"/>
      <c r="LC182" s="15">
        <f t="shared" si="802"/>
        <v>1.0619991564740616</v>
      </c>
      <c r="LD182" s="18"/>
      <c r="LE182" s="13">
        <v>51.15</v>
      </c>
      <c r="LF182" s="68">
        <f t="shared" si="803"/>
        <v>1.7910447761194003E-2</v>
      </c>
      <c r="LG182" s="68">
        <f t="shared" si="976"/>
        <v>1.9008397563968434E-2</v>
      </c>
      <c r="LH182" s="68">
        <f t="shared" si="804"/>
        <v>0.42757465810773099</v>
      </c>
      <c r="LI182" s="68"/>
      <c r="LJ182" s="15">
        <f t="shared" si="805"/>
        <v>0.10930383864671436</v>
      </c>
      <c r="LL182" s="13">
        <v>152.85</v>
      </c>
      <c r="LM182" s="68">
        <f t="shared" si="806"/>
        <v>4.5817515381589986E-4</v>
      </c>
      <c r="LN182" s="68">
        <f t="shared" si="977"/>
        <v>1.5561249565903303E-3</v>
      </c>
      <c r="LO182" s="68">
        <f t="shared" si="807"/>
        <v>0.74685714285714278</v>
      </c>
      <c r="LP182" s="68"/>
      <c r="LQ182" s="15">
        <f t="shared" si="808"/>
        <v>0.95435366321442283</v>
      </c>
      <c r="LS182" s="13">
        <v>22.93</v>
      </c>
      <c r="LT182" s="68">
        <f t="shared" si="809"/>
        <v>2.5491949910554576E-2</v>
      </c>
      <c r="LU182" s="68">
        <f t="shared" si="978"/>
        <v>2.6589899713329007E-2</v>
      </c>
      <c r="LV182" s="68"/>
      <c r="LW182" s="68"/>
      <c r="LX182" s="15">
        <f t="shared" si="810"/>
        <v>1.4789189189189189</v>
      </c>
      <c r="LZ182" s="13">
        <v>16.260000000000002</v>
      </c>
      <c r="MA182" s="68">
        <f t="shared" si="811"/>
        <v>3.2380952380952482E-2</v>
      </c>
      <c r="MB182" s="68">
        <f t="shared" si="979"/>
        <v>3.3478902183726914E-2</v>
      </c>
      <c r="MC182" s="68">
        <f t="shared" si="812"/>
        <v>-0.26921348314606736</v>
      </c>
      <c r="MD182" s="68"/>
      <c r="ME182" s="15">
        <f t="shared" si="813"/>
        <v>0.20623145400593479</v>
      </c>
      <c r="MG182" s="13">
        <v>73.78</v>
      </c>
      <c r="MH182" s="68">
        <f t="shared" si="814"/>
        <v>-3.2423669278572667E-3</v>
      </c>
      <c r="MI182" s="68">
        <f t="shared" si="980"/>
        <v>-2.1444171250828365E-3</v>
      </c>
      <c r="MJ182" s="68">
        <f t="shared" si="815"/>
        <v>8.9433962264150946</v>
      </c>
      <c r="MK182" s="68"/>
      <c r="ML182" s="15">
        <f t="shared" si="816"/>
        <v>2.4752708431464905</v>
      </c>
      <c r="MN182" s="13">
        <v>166.13</v>
      </c>
      <c r="MO182" s="68">
        <f t="shared" si="817"/>
        <v>2.4292496454775249E-2</v>
      </c>
      <c r="MP182" s="68">
        <f t="shared" si="981"/>
        <v>2.539044625754968E-2</v>
      </c>
      <c r="MQ182" s="68">
        <f t="shared" si="818"/>
        <v>0.31953931691818893</v>
      </c>
      <c r="MR182" s="68"/>
      <c r="MS182" s="15">
        <f t="shared" si="819"/>
        <v>0.49142651943621507</v>
      </c>
      <c r="MU182" s="13">
        <v>17.25</v>
      </c>
      <c r="MV182" s="68">
        <f t="shared" si="820"/>
        <v>3.2315978456014312E-2</v>
      </c>
      <c r="MW182" s="68">
        <f t="shared" si="982"/>
        <v>3.3413928258788743E-2</v>
      </c>
      <c r="MX182" s="68">
        <f t="shared" si="821"/>
        <v>-0.17345471969333975</v>
      </c>
      <c r="MY182" s="68"/>
      <c r="MZ182" s="15">
        <f t="shared" si="822"/>
        <v>0.61668228678537962</v>
      </c>
      <c r="NB182" s="13">
        <v>283.43</v>
      </c>
      <c r="NC182" s="68">
        <f t="shared" si="823"/>
        <v>2.5990950226244369E-2</v>
      </c>
      <c r="ND182" s="68">
        <f t="shared" si="983"/>
        <v>2.70889000290188E-2</v>
      </c>
      <c r="NE182" s="68">
        <f t="shared" si="824"/>
        <v>1.0921975345094856</v>
      </c>
      <c r="NF182" s="68"/>
      <c r="NG182" s="15">
        <f t="shared" si="825"/>
        <v>0.69932250134900187</v>
      </c>
      <c r="NI182" s="13">
        <v>10.96</v>
      </c>
      <c r="NJ182" s="68">
        <f t="shared" si="826"/>
        <v>7.7679449360865377E-2</v>
      </c>
      <c r="NK182" s="68">
        <f t="shared" si="984"/>
        <v>7.8777399163639808E-2</v>
      </c>
      <c r="NL182" s="68">
        <f t="shared" si="827"/>
        <v>-0.9129813418023025</v>
      </c>
      <c r="NM182" s="68"/>
      <c r="NN182" s="15">
        <f t="shared" si="828"/>
        <v>1.236734693877551</v>
      </c>
      <c r="NP182" s="13">
        <v>643.55999999999995</v>
      </c>
      <c r="NQ182" s="68">
        <f t="shared" si="829"/>
        <v>6.2330802244965323E-2</v>
      </c>
      <c r="NR182" s="68">
        <f t="shared" si="985"/>
        <v>6.3428752047739748E-2</v>
      </c>
      <c r="NS182" s="68">
        <f t="shared" si="830"/>
        <v>3.9033142857142855</v>
      </c>
      <c r="NT182" s="68"/>
      <c r="NU182" s="15">
        <f t="shared" si="831"/>
        <v>0.95652570455720043</v>
      </c>
      <c r="NW182" s="13">
        <v>239.17</v>
      </c>
      <c r="NX182" s="68">
        <f t="shared" si="832"/>
        <v>-1.9196260902224595E-3</v>
      </c>
      <c r="NY182" s="68">
        <f t="shared" si="986"/>
        <v>-8.2167628744802905E-4</v>
      </c>
      <c r="NZ182" s="68">
        <f t="shared" si="833"/>
        <v>0.36077605826126535</v>
      </c>
      <c r="OA182" s="68"/>
      <c r="OB182" s="15">
        <f t="shared" si="834"/>
        <v>0.26344426835710499</v>
      </c>
      <c r="OD182" s="13">
        <v>2.85</v>
      </c>
      <c r="OE182" s="68">
        <f t="shared" si="835"/>
        <v>1.7857142857142953E-2</v>
      </c>
      <c r="OF182" s="68">
        <f t="shared" si="987"/>
        <v>1.8955092659917384E-2</v>
      </c>
      <c r="OG182" s="68">
        <f t="shared" si="836"/>
        <v>-0.98737093986794877</v>
      </c>
      <c r="OH182" s="68"/>
      <c r="OI182" s="15">
        <f t="shared" si="837"/>
        <v>0.95205479452054809</v>
      </c>
      <c r="OK182" s="13">
        <v>219.3</v>
      </c>
      <c r="OL182" s="68">
        <f t="shared" si="838"/>
        <v>6.4249655805415588E-3</v>
      </c>
      <c r="OM182" s="68">
        <f t="shared" si="988"/>
        <v>7.522915383315989E-3</v>
      </c>
      <c r="ON182" s="68">
        <f t="shared" si="839"/>
        <v>4.1660777385159014</v>
      </c>
      <c r="OO182" s="68"/>
      <c r="OP182" s="15">
        <f t="shared" si="840"/>
        <v>2.2922984536856328</v>
      </c>
      <c r="OR182" s="13">
        <v>5.12</v>
      </c>
      <c r="OS182" s="68">
        <f t="shared" si="841"/>
        <v>-1.5384615384615398E-2</v>
      </c>
      <c r="OT182" s="68">
        <f t="shared" si="989"/>
        <v>-1.4286665581840967E-2</v>
      </c>
      <c r="OU182" s="68">
        <f t="shared" si="842"/>
        <v>-0.33506493506493507</v>
      </c>
      <c r="OV182" s="68"/>
      <c r="OW182" s="15">
        <f t="shared" si="843"/>
        <v>3.5714285714285712</v>
      </c>
      <c r="OY182" s="13">
        <v>155</v>
      </c>
      <c r="OZ182" s="68">
        <f t="shared" si="844"/>
        <v>2.1416803953871501E-2</v>
      </c>
      <c r="PA182" s="68">
        <f t="shared" si="990"/>
        <v>2.2514753756645932E-2</v>
      </c>
      <c r="PB182" s="68">
        <f t="shared" si="998"/>
        <v>3.7692307692307692</v>
      </c>
      <c r="PC182" s="68"/>
      <c r="PD182" s="15">
        <f t="shared" si="845"/>
        <v>0.35312090790048017</v>
      </c>
      <c r="PE182" s="18"/>
      <c r="PF182" s="13">
        <v>275.64</v>
      </c>
      <c r="PG182" s="68">
        <f t="shared" si="846"/>
        <v>1.8211370100845951E-2</v>
      </c>
      <c r="PH182" s="68">
        <f t="shared" si="991"/>
        <v>1.9309319903620382E-2</v>
      </c>
      <c r="PI182" s="68">
        <f t="shared" si="847"/>
        <v>-0.20838598506605402</v>
      </c>
      <c r="PJ182" s="68"/>
      <c r="PK182" s="15">
        <f t="shared" si="848"/>
        <v>0.31803184622005448</v>
      </c>
      <c r="PM182" s="13"/>
      <c r="PN182" s="68">
        <f t="shared" si="849"/>
        <v>0</v>
      </c>
      <c r="PO182" s="68">
        <f t="shared" si="850"/>
        <v>1.0979498027744305E-3</v>
      </c>
      <c r="PP182" s="68">
        <f t="shared" si="851"/>
        <v>0</v>
      </c>
      <c r="PQ182" s="68"/>
      <c r="PR182" s="15">
        <f t="shared" si="852"/>
        <v>0</v>
      </c>
      <c r="PT182" s="13">
        <v>12.63</v>
      </c>
      <c r="PU182" s="68">
        <f t="shared" si="853"/>
        <v>-3.4403669724770589E-2</v>
      </c>
      <c r="PV182" s="68">
        <f t="shared" si="992"/>
        <v>-3.3305719921996157E-2</v>
      </c>
      <c r="PW182" s="68">
        <f t="shared" si="854"/>
        <v>0.44839449541284404</v>
      </c>
      <c r="PX182" s="68"/>
      <c r="PY182" s="15">
        <f t="shared" si="855"/>
        <v>1.4619883040935675</v>
      </c>
      <c r="QA182" s="13">
        <v>297.64</v>
      </c>
      <c r="QB182" s="68">
        <f t="shared" si="856"/>
        <v>-2.4355066050414681E-2</v>
      </c>
      <c r="QC182" s="68">
        <f t="shared" si="993"/>
        <v>-2.325711624764025E-2</v>
      </c>
      <c r="QD182" s="68">
        <f t="shared" si="857"/>
        <v>-0.1178161771243961</v>
      </c>
      <c r="QE182" s="68"/>
      <c r="QF182" s="15">
        <f t="shared" si="858"/>
        <v>0.55231042036090527</v>
      </c>
      <c r="QH182" s="13">
        <v>1.75</v>
      </c>
      <c r="QI182" s="68">
        <f t="shared" si="859"/>
        <v>-1.7957351290684639E-2</v>
      </c>
      <c r="QJ182" s="68">
        <f t="shared" si="994"/>
        <v>-1.6859401487910208E-2</v>
      </c>
      <c r="QK182" s="68">
        <f t="shared" si="860"/>
        <v>-0.3027888446215139</v>
      </c>
      <c r="QL182" s="68"/>
      <c r="QM182" s="15">
        <f t="shared" si="861"/>
        <v>0.34615384615384609</v>
      </c>
      <c r="QO182" s="13">
        <v>13.87</v>
      </c>
      <c r="QP182" s="68">
        <f t="shared" si="862"/>
        <v>-1.6312056737588683E-2</v>
      </c>
      <c r="QQ182" s="68">
        <f t="shared" si="995"/>
        <v>-1.5214106934814252E-2</v>
      </c>
      <c r="QR182" s="68">
        <f t="shared" si="863"/>
        <v>-0.98309320071186523</v>
      </c>
      <c r="QS182" s="68"/>
      <c r="QT182" s="15">
        <f t="shared" si="864"/>
        <v>0.20818815331010443</v>
      </c>
      <c r="QV182" s="13">
        <v>2.48</v>
      </c>
      <c r="QW182" s="68">
        <f t="shared" si="865"/>
        <v>-1.7432646592709999E-2</v>
      </c>
      <c r="QX182" s="68">
        <f t="shared" si="996"/>
        <v>-1.6334696789935568E-2</v>
      </c>
      <c r="QY182" s="68">
        <f t="shared" si="866"/>
        <v>-0.29745042492917845</v>
      </c>
      <c r="QZ182" s="68"/>
      <c r="RA182" s="15">
        <f t="shared" si="867"/>
        <v>1.3485901103391875E-2</v>
      </c>
      <c r="RC182" s="13">
        <v>49.43</v>
      </c>
      <c r="RD182" s="68">
        <f t="shared" si="868"/>
        <v>3.8445378151260465E-2</v>
      </c>
      <c r="RE182" s="68">
        <f t="shared" si="997"/>
        <v>3.9543327954034896E-2</v>
      </c>
      <c r="RF182" s="68">
        <f t="shared" si="869"/>
        <v>6.7833225318643345E-2</v>
      </c>
      <c r="RG182" s="68"/>
      <c r="RH182" s="15">
        <f t="shared" si="870"/>
        <v>0.99717171717171715</v>
      </c>
      <c r="RJ182" s="13">
        <v>260.44</v>
      </c>
      <c r="RK182" s="68">
        <f t="shared" si="871"/>
        <v>3.7940379403794078E-2</v>
      </c>
      <c r="RL182" s="68">
        <f t="shared" si="872"/>
        <v>3.9038329206568509E-2</v>
      </c>
      <c r="RM182" s="68">
        <f t="shared" si="873"/>
        <v>0.20808980424900261</v>
      </c>
      <c r="RN182" s="68"/>
      <c r="RO182" s="15">
        <f t="shared" si="874"/>
        <v>0.32391215941439611</v>
      </c>
      <c r="RQ182" s="13">
        <v>18.52</v>
      </c>
      <c r="RR182" s="68">
        <f t="shared" si="875"/>
        <v>1.0810810810810581E-3</v>
      </c>
      <c r="RS182" s="68">
        <f t="shared" si="876"/>
        <v>2.1790308838554886E-3</v>
      </c>
      <c r="RT182" s="68">
        <f t="shared" si="877"/>
        <v>0.26502732240437149</v>
      </c>
      <c r="RU182" s="68"/>
      <c r="RV182" s="15">
        <f t="shared" si="878"/>
        <v>-0.11132437619961613</v>
      </c>
      <c r="RX182" s="13">
        <v>166.74</v>
      </c>
      <c r="RY182" s="68">
        <f t="shared" si="879"/>
        <v>2.6977087952697678E-2</v>
      </c>
      <c r="RZ182" s="68">
        <f t="shared" si="880"/>
        <v>2.8075037755472109E-2</v>
      </c>
      <c r="SA182" s="68">
        <f t="shared" si="881"/>
        <v>0.25311889373215096</v>
      </c>
      <c r="SB182" s="68"/>
      <c r="SC182" s="15">
        <f t="shared" si="882"/>
        <v>1.2046806822689411</v>
      </c>
      <c r="SE182" s="13">
        <v>16.190000000000001</v>
      </c>
      <c r="SF182" s="68">
        <f t="shared" si="883"/>
        <v>-1.8787878787878711E-2</v>
      </c>
      <c r="SG182" s="68">
        <f t="shared" si="884"/>
        <v>-1.768992898510428E-2</v>
      </c>
      <c r="SH182" s="68">
        <f t="shared" si="885"/>
        <v>0.29520000000000013</v>
      </c>
      <c r="SI182" s="68"/>
      <c r="SJ182" s="15">
        <f t="shared" si="886"/>
        <v>6.0943643512450948E-2</v>
      </c>
      <c r="SL182" s="13">
        <v>2.0299999999999998</v>
      </c>
      <c r="SM182" s="68">
        <f t="shared" si="887"/>
        <v>-2.8708133971291894E-2</v>
      </c>
      <c r="SN182" s="68">
        <f t="shared" si="888"/>
        <v>-2.7610184168517463E-2</v>
      </c>
      <c r="SO182" s="68">
        <f t="shared" si="889"/>
        <v>0.42957746478873232</v>
      </c>
      <c r="SP182" s="68"/>
      <c r="SQ182" s="15">
        <f t="shared" si="890"/>
        <v>1.0099009900990097</v>
      </c>
      <c r="SS182" s="13">
        <v>16.04</v>
      </c>
      <c r="ST182" s="68">
        <f t="shared" si="891"/>
        <v>-6.811145510835879E-3</v>
      </c>
      <c r="SU182" s="68">
        <f t="shared" si="892"/>
        <v>-5.7131957080614488E-3</v>
      </c>
      <c r="SV182" s="68">
        <f t="shared" si="893"/>
        <v>-6.1957868649319342E-3</v>
      </c>
      <c r="SW182" s="68"/>
      <c r="SX182" s="15">
        <f t="shared" si="894"/>
        <v>0.90952380952380929</v>
      </c>
      <c r="SZ182" s="13">
        <v>62.44</v>
      </c>
      <c r="TA182" s="68">
        <f t="shared" si="895"/>
        <v>-1.1243072050673014E-2</v>
      </c>
      <c r="TB182" s="68">
        <f t="shared" si="896"/>
        <v>-1.0145122247898583E-2</v>
      </c>
      <c r="TC182" s="68">
        <f t="shared" si="897"/>
        <v>0.54669308892742141</v>
      </c>
      <c r="TD182" s="68"/>
      <c r="TE182" s="15">
        <f t="shared" si="898"/>
        <v>3.0025641025641026</v>
      </c>
      <c r="TG182" s="417">
        <v>0.2195</v>
      </c>
      <c r="TH182" s="68">
        <f t="shared" si="899"/>
        <v>-4.535147392290253E-3</v>
      </c>
      <c r="TI182" s="68">
        <f t="shared" si="900"/>
        <v>-3.4371975895158228E-3</v>
      </c>
      <c r="TJ182" s="68">
        <f t="shared" si="901"/>
        <v>-2.2727272727272748E-3</v>
      </c>
      <c r="TK182" s="68"/>
      <c r="TL182" s="15">
        <f t="shared" si="902"/>
        <v>0.29498525073746307</v>
      </c>
      <c r="TN182" s="13">
        <v>89.65</v>
      </c>
      <c r="TO182" s="68">
        <f t="shared" si="903"/>
        <v>-3.4048055166469096E-2</v>
      </c>
      <c r="TP182" s="68">
        <f t="shared" si="904"/>
        <v>-3.2950105363694665E-2</v>
      </c>
      <c r="TQ182" s="68">
        <f t="shared" si="905"/>
        <v>0.30672749666576798</v>
      </c>
      <c r="TR182" s="68"/>
      <c r="TS182" s="15">
        <f t="shared" si="906"/>
        <v>2.0134453781512609</v>
      </c>
      <c r="TU182" s="417">
        <v>3.75</v>
      </c>
      <c r="TV182" s="68">
        <f t="shared" si="907"/>
        <v>2.1798365122615824E-2</v>
      </c>
      <c r="TW182" s="68">
        <f t="shared" si="908"/>
        <v>2.2896314925390255E-2</v>
      </c>
      <c r="TX182" s="68">
        <f t="shared" si="909"/>
        <v>-0.14965986394557826</v>
      </c>
      <c r="TY182" s="68"/>
      <c r="TZ182" s="15">
        <f t="shared" si="910"/>
        <v>1.192982456140351</v>
      </c>
      <c r="UB182" s="13"/>
      <c r="UC182" s="68">
        <f t="shared" si="911"/>
        <v>0</v>
      </c>
      <c r="UD182" s="68">
        <f t="shared" si="912"/>
        <v>1.0979498027744305E-3</v>
      </c>
      <c r="UE182" s="68">
        <f t="shared" si="913"/>
        <v>0</v>
      </c>
      <c r="UF182" s="68"/>
      <c r="UG182" s="15">
        <f t="shared" si="914"/>
        <v>0</v>
      </c>
      <c r="UI182" s="417"/>
      <c r="UJ182" s="68">
        <f t="shared" si="915"/>
        <v>0</v>
      </c>
      <c r="UK182" s="68">
        <f t="shared" si="916"/>
        <v>1.0979498027744305E-3</v>
      </c>
      <c r="UL182" s="68">
        <f t="shared" si="917"/>
        <v>0</v>
      </c>
      <c r="UM182" s="68"/>
      <c r="UN182" s="15">
        <f t="shared" si="918"/>
        <v>0</v>
      </c>
      <c r="UP182" s="417"/>
      <c r="UQ182" s="68">
        <f t="shared" si="919"/>
        <v>0</v>
      </c>
      <c r="UR182" s="68">
        <f t="shared" si="920"/>
        <v>1.0979498027744305E-3</v>
      </c>
      <c r="US182" s="68">
        <f t="shared" si="921"/>
        <v>0</v>
      </c>
      <c r="UT182" s="68"/>
      <c r="UU182" s="15">
        <f t="shared" si="922"/>
        <v>0</v>
      </c>
      <c r="UW182" s="417"/>
      <c r="UX182" s="68">
        <f t="shared" si="923"/>
        <v>0</v>
      </c>
      <c r="UY182" s="68">
        <f t="shared" si="924"/>
        <v>1.0979498027744305E-3</v>
      </c>
      <c r="UZ182" s="68">
        <f t="shared" si="925"/>
        <v>0</v>
      </c>
      <c r="VA182" s="68"/>
      <c r="VB182" s="15">
        <f t="shared" si="926"/>
        <v>0</v>
      </c>
      <c r="VD182" s="417"/>
      <c r="VE182" s="68">
        <f t="shared" si="927"/>
        <v>0</v>
      </c>
      <c r="VF182" s="68">
        <f t="shared" si="928"/>
        <v>1.0979498027744305E-3</v>
      </c>
      <c r="VG182" s="68">
        <f t="shared" si="929"/>
        <v>0</v>
      </c>
      <c r="VH182" s="68"/>
      <c r="VI182" s="15">
        <f t="shared" si="930"/>
        <v>0</v>
      </c>
      <c r="VM182" s="21">
        <f t="shared" si="931"/>
        <v>1.5907643326891607E-2</v>
      </c>
      <c r="VN182" s="49"/>
      <c r="VO182" s="21">
        <f t="shared" si="932"/>
        <v>1.3184496396428198</v>
      </c>
      <c r="VP182" s="14"/>
      <c r="VQ182" s="21">
        <f t="shared" si="933"/>
        <v>0.75999581438564534</v>
      </c>
    </row>
    <row r="183" spans="1:589" ht="15.75" customHeight="1" x14ac:dyDescent="0.2">
      <c r="A183" s="127">
        <v>45911</v>
      </c>
      <c r="B183" s="4">
        <f t="shared" si="666"/>
        <v>45911</v>
      </c>
      <c r="C183" s="13">
        <v>46107.79</v>
      </c>
      <c r="D183" s="138">
        <f t="shared" si="667"/>
        <v>616.87000000000262</v>
      </c>
      <c r="E183" s="68">
        <f t="shared" si="668"/>
        <v>1.356028851471904E-2</v>
      </c>
      <c r="F183" s="15">
        <f t="shared" si="669"/>
        <v>8.3761554448524372E-2</v>
      </c>
      <c r="G183" s="13">
        <v>6587.46</v>
      </c>
      <c r="H183" s="138">
        <f t="shared" si="670"/>
        <v>55.420000000000073</v>
      </c>
      <c r="I183" s="68">
        <f t="shared" si="671"/>
        <v>8.4843326127825424E-3</v>
      </c>
      <c r="J183" s="15">
        <f t="shared" si="672"/>
        <v>0.12000584871880753</v>
      </c>
      <c r="K183" s="13">
        <v>22043.07</v>
      </c>
      <c r="L183" s="138">
        <f t="shared" si="673"/>
        <v>157.0099999999984</v>
      </c>
      <c r="M183" s="68">
        <f t="shared" si="674"/>
        <v>7.1739728393323604E-3</v>
      </c>
      <c r="N183" s="15">
        <f t="shared" si="675"/>
        <v>0.14148980958313973</v>
      </c>
      <c r="O183" s="13">
        <v>2421.5300000000002</v>
      </c>
      <c r="P183" s="138">
        <f t="shared" si="676"/>
        <v>43.519999999999982</v>
      </c>
      <c r="Q183" s="68">
        <f t="shared" si="677"/>
        <v>1.8301016396062245E-2</v>
      </c>
      <c r="R183" s="15">
        <f t="shared" si="678"/>
        <v>8.5809986727409859E-2</v>
      </c>
      <c r="S183" s="18">
        <f t="shared" si="679"/>
        <v>7.579250883857319E-3</v>
      </c>
      <c r="T183" s="121">
        <f t="shared" si="680"/>
        <v>275.88074309721418</v>
      </c>
      <c r="U183" s="121">
        <f t="shared" si="681"/>
        <v>275.88074309721418</v>
      </c>
      <c r="V183" s="134">
        <f t="shared" si="682"/>
        <v>5.5249422061115746E-3</v>
      </c>
      <c r="W183" s="21">
        <f t="shared" si="934"/>
        <v>6.6331311729813588E-2</v>
      </c>
      <c r="X183" s="18">
        <f t="shared" si="683"/>
        <v>1.1879902590724047E-2</v>
      </c>
      <c r="Y183" s="353">
        <v>50443.25</v>
      </c>
      <c r="Z183" s="15">
        <v>1.9999999999999999E-6</v>
      </c>
      <c r="AA183" s="21">
        <f t="shared" si="684"/>
        <v>-5.5229422061115743E-3</v>
      </c>
      <c r="AC183" s="13">
        <v>258.02</v>
      </c>
      <c r="AD183" s="68">
        <f t="shared" si="685"/>
        <v>1.2029024872919263E-3</v>
      </c>
      <c r="AE183" s="68">
        <f t="shared" si="935"/>
        <v>-4.3220397188196485E-3</v>
      </c>
      <c r="AF183" s="68">
        <f t="shared" si="686"/>
        <v>0.56594040177216709</v>
      </c>
      <c r="AG183" s="68"/>
      <c r="AH183" s="15">
        <f t="shared" si="687"/>
        <v>0.13580138222476557</v>
      </c>
      <c r="AJ183" s="13">
        <v>24.64</v>
      </c>
      <c r="AK183" s="68">
        <f t="shared" si="688"/>
        <v>3.6659877800407272E-3</v>
      </c>
      <c r="AL183" s="68">
        <f t="shared" si="936"/>
        <v>-1.8589544260708473E-3</v>
      </c>
      <c r="AM183" s="68">
        <f t="shared" si="689"/>
        <v>0.32473118279569885</v>
      </c>
      <c r="AN183" s="68"/>
      <c r="AO183" s="15">
        <f t="shared" si="690"/>
        <v>0.17165953399904893</v>
      </c>
      <c r="AQ183" s="13">
        <v>24.39</v>
      </c>
      <c r="AR183" s="68">
        <f t="shared" si="691"/>
        <v>3.290826820238661E-3</v>
      </c>
      <c r="AS183" s="68">
        <f t="shared" si="937"/>
        <v>-2.2341153858729135E-3</v>
      </c>
      <c r="AT183" s="68">
        <f t="shared" si="692"/>
        <v>0.41227562246670535</v>
      </c>
      <c r="AU183" s="68"/>
      <c r="AV183" s="15">
        <f t="shared" si="693"/>
        <v>0.13600372612948308</v>
      </c>
      <c r="AX183" s="13">
        <v>229.31</v>
      </c>
      <c r="AY183" s="68">
        <f t="shared" si="694"/>
        <v>8.4879936669892114E-3</v>
      </c>
      <c r="AZ183" s="68">
        <f t="shared" si="938"/>
        <v>2.9630514608776368E-3</v>
      </c>
      <c r="BA183" s="68">
        <f t="shared" si="695"/>
        <v>0.70999254287844904</v>
      </c>
      <c r="BB183" s="68"/>
      <c r="BC183" s="15">
        <f t="shared" si="696"/>
        <v>0.12302267495959648</v>
      </c>
      <c r="BE183" s="13">
        <v>83.25</v>
      </c>
      <c r="BF183" s="68">
        <f t="shared" si="697"/>
        <v>1.0438159970870244E-2</v>
      </c>
      <c r="BG183" s="68">
        <f t="shared" si="939"/>
        <v>4.9132177647586697E-3</v>
      </c>
      <c r="BH183" s="68"/>
      <c r="BI183" s="68"/>
      <c r="BJ183" s="15">
        <f t="shared" si="698"/>
        <v>0.13003936473462738</v>
      </c>
      <c r="BL183" s="13">
        <v>78.069999999999993</v>
      </c>
      <c r="BM183" s="68">
        <f t="shared" si="699"/>
        <v>1.1138453568190642E-2</v>
      </c>
      <c r="BN183" s="68">
        <f t="shared" si="940"/>
        <v>5.6135113620790671E-3</v>
      </c>
      <c r="BO183" s="68">
        <f t="shared" si="700"/>
        <v>0.31475244189962931</v>
      </c>
      <c r="BP183" s="68"/>
      <c r="BQ183" s="15">
        <f t="shared" si="701"/>
        <v>0.17628446587313526</v>
      </c>
      <c r="BS183" s="13">
        <v>46.07</v>
      </c>
      <c r="BT183" s="68">
        <f t="shared" si="702"/>
        <v>4.1412380122057045E-3</v>
      </c>
      <c r="BU183" s="68">
        <f t="shared" si="941"/>
        <v>-1.38370419390587E-3</v>
      </c>
      <c r="BV183" s="68">
        <f t="shared" si="703"/>
        <v>0.23644659151905537</v>
      </c>
      <c r="BW183" s="68"/>
      <c r="BX183" s="15">
        <f t="shared" si="704"/>
        <v>0.20444444444444446</v>
      </c>
      <c r="BZ183" s="13"/>
      <c r="CA183" s="68">
        <f t="shared" si="705"/>
        <v>0</v>
      </c>
      <c r="CB183" s="68">
        <f t="shared" si="942"/>
        <v>0</v>
      </c>
      <c r="CC183" s="68">
        <f t="shared" si="706"/>
        <v>0</v>
      </c>
      <c r="CD183" s="68"/>
      <c r="CE183" s="15">
        <f t="shared" si="707"/>
        <v>0</v>
      </c>
      <c r="CG183" s="13">
        <v>30.66</v>
      </c>
      <c r="CH183" s="68">
        <f t="shared" si="708"/>
        <v>1.9620884602593942E-2</v>
      </c>
      <c r="CI183" s="68">
        <f t="shared" si="943"/>
        <v>1.4095942396482368E-2</v>
      </c>
      <c r="CJ183" s="68">
        <f t="shared" si="709"/>
        <v>1.4224280516043656E-2</v>
      </c>
      <c r="CK183" s="68"/>
      <c r="CL183" s="15">
        <f t="shared" si="710"/>
        <v>-0.10768335273573922</v>
      </c>
      <c r="CN183" s="13">
        <v>35.75</v>
      </c>
      <c r="CO183" s="68">
        <f t="shared" si="711"/>
        <v>1.5624999999999918E-2</v>
      </c>
      <c r="CP183" s="68">
        <f t="shared" si="944"/>
        <v>1.0100057793888343E-2</v>
      </c>
      <c r="CQ183" s="68">
        <f t="shared" si="712"/>
        <v>0.14071474154435226</v>
      </c>
      <c r="CR183" s="68"/>
      <c r="CS183" s="15">
        <f t="shared" si="713"/>
        <v>6.8120705109052923E-2</v>
      </c>
      <c r="CU183" s="13">
        <v>40.71</v>
      </c>
      <c r="CV183" s="68">
        <f t="shared" si="714"/>
        <v>1.293854192585228E-2</v>
      </c>
      <c r="CW183" s="68">
        <f t="shared" si="945"/>
        <v>7.4135997197407053E-3</v>
      </c>
      <c r="CX183" s="68">
        <f t="shared" si="715"/>
        <v>0.26625194401244179</v>
      </c>
      <c r="CY183" s="68"/>
      <c r="CZ183" s="15">
        <f t="shared" si="716"/>
        <v>9.2006437768240329E-2</v>
      </c>
      <c r="DB183" s="13">
        <v>22.03</v>
      </c>
      <c r="DC183" s="68">
        <f t="shared" si="717"/>
        <v>1.4272559852670456E-2</v>
      </c>
      <c r="DD183" s="68">
        <f t="shared" si="946"/>
        <v>8.747617646558882E-3</v>
      </c>
      <c r="DE183" s="68">
        <f t="shared" si="718"/>
        <v>7.3159579332418897E-3</v>
      </c>
      <c r="DF183" s="68"/>
      <c r="DG183" s="15">
        <f t="shared" si="719"/>
        <v>8.2023575638506957E-2</v>
      </c>
      <c r="DI183" s="13">
        <v>51.21</v>
      </c>
      <c r="DJ183" s="68">
        <f t="shared" si="720"/>
        <v>1.0856691669956658E-2</v>
      </c>
      <c r="DK183" s="68">
        <f t="shared" si="947"/>
        <v>5.3317494638450832E-3</v>
      </c>
      <c r="DL183" s="68">
        <f t="shared" si="721"/>
        <v>0.15990939977349949</v>
      </c>
      <c r="DM183" s="68"/>
      <c r="DN183" s="15">
        <f t="shared" si="722"/>
        <v>0.21465844402277051</v>
      </c>
      <c r="DP183" s="13">
        <v>45.85</v>
      </c>
      <c r="DQ183" s="68">
        <f t="shared" si="723"/>
        <v>1.1025358324145534E-2</v>
      </c>
      <c r="DR183" s="68">
        <f t="shared" si="948"/>
        <v>5.5004161180339595E-3</v>
      </c>
      <c r="DS183" s="68"/>
      <c r="DT183" s="68"/>
      <c r="DU183" s="15">
        <f t="shared" si="724"/>
        <v>0.2040441176470589</v>
      </c>
      <c r="DV183" s="18"/>
      <c r="DW183" s="13">
        <v>40.35</v>
      </c>
      <c r="DX183" s="68">
        <f t="shared" si="725"/>
        <v>5.4821829055569111E-3</v>
      </c>
      <c r="DY183" s="68">
        <f t="shared" si="949"/>
        <v>-4.2759300554663475E-5</v>
      </c>
      <c r="DZ183" s="68">
        <f t="shared" si="726"/>
        <v>1.1531483457844187</v>
      </c>
      <c r="EA183" s="68"/>
      <c r="EB183" s="15">
        <f t="shared" si="727"/>
        <v>0.20555721541679123</v>
      </c>
      <c r="ED183" s="13">
        <v>41.35</v>
      </c>
      <c r="EE183" s="68">
        <f t="shared" si="728"/>
        <v>6.8176284392500886E-3</v>
      </c>
      <c r="EF183" s="68">
        <f t="shared" si="950"/>
        <v>1.2926862331385141E-3</v>
      </c>
      <c r="EG183" s="68">
        <f t="shared" si="729"/>
        <v>0.96623870660960531</v>
      </c>
      <c r="EH183" s="68"/>
      <c r="EI183" s="15">
        <f t="shared" si="730"/>
        <v>0.12120390455531449</v>
      </c>
      <c r="EK183" s="13">
        <v>142.9</v>
      </c>
      <c r="EL183" s="68">
        <f t="shared" si="731"/>
        <v>9.7512719050310576E-3</v>
      </c>
      <c r="EM183" s="68">
        <f t="shared" si="951"/>
        <v>4.2263296989194831E-3</v>
      </c>
      <c r="EN183" s="68">
        <f t="shared" si="732"/>
        <v>1.2141307716145024</v>
      </c>
      <c r="EO183" s="68"/>
      <c r="EP183" s="15">
        <f t="shared" si="733"/>
        <v>0.28391734052111417</v>
      </c>
      <c r="ER183" s="13">
        <v>41.63</v>
      </c>
      <c r="ES183" s="68">
        <f t="shared" si="734"/>
        <v>0</v>
      </c>
      <c r="ET183" s="68">
        <f t="shared" si="952"/>
        <v>-5.5249422061115746E-3</v>
      </c>
      <c r="EU183" s="68">
        <f t="shared" si="735"/>
        <v>0.19249498710971089</v>
      </c>
      <c r="EV183" s="68"/>
      <c r="EW183" s="15">
        <f t="shared" si="736"/>
        <v>7.0455129853432816E-2</v>
      </c>
      <c r="EY183" s="13">
        <v>49.29</v>
      </c>
      <c r="EZ183" s="68">
        <f t="shared" si="737"/>
        <v>1.0662292392864384E-2</v>
      </c>
      <c r="FA183" s="68">
        <f t="shared" si="953"/>
        <v>5.1373501867528091E-3</v>
      </c>
      <c r="FB183" s="68"/>
      <c r="FC183" s="68"/>
      <c r="FD183" s="15">
        <f t="shared" si="738"/>
        <v>1.0052888527257935</v>
      </c>
      <c r="FF183" s="13">
        <v>61.38</v>
      </c>
      <c r="FG183" s="68">
        <f t="shared" si="739"/>
        <v>-1.9512195121950803E-3</v>
      </c>
      <c r="FH183" s="68">
        <f t="shared" si="954"/>
        <v>-7.4761617183066549E-3</v>
      </c>
      <c r="FI183" s="68">
        <f t="shared" si="740"/>
        <v>3.8930264048747533E-2</v>
      </c>
      <c r="FJ183" s="68"/>
      <c r="FK183" s="15">
        <f t="shared" si="741"/>
        <v>8.0824088748019079E-2</v>
      </c>
      <c r="FM183" s="13">
        <v>203.18</v>
      </c>
      <c r="FN183" s="68">
        <f t="shared" si="742"/>
        <v>2.2392190409097859E-2</v>
      </c>
      <c r="FO183" s="68">
        <f t="shared" si="955"/>
        <v>1.6867248202986285E-2</v>
      </c>
      <c r="FP183" s="68">
        <f t="shared" si="743"/>
        <v>0.74733402132782945</v>
      </c>
      <c r="FQ183" s="68"/>
      <c r="FR183" s="15">
        <f t="shared" si="744"/>
        <v>0.11846306286469234</v>
      </c>
      <c r="FT183" s="13">
        <v>93.95</v>
      </c>
      <c r="FU183" s="68">
        <f t="shared" si="745"/>
        <v>1.9201562160989324E-2</v>
      </c>
      <c r="FV183" s="68">
        <f t="shared" si="956"/>
        <v>1.3676619954877751E-2</v>
      </c>
      <c r="FW183" s="68">
        <f t="shared" si="746"/>
        <v>6.7249801204134971E-2</v>
      </c>
      <c r="FX183" s="68"/>
      <c r="FY183" s="15">
        <f t="shared" si="747"/>
        <v>4.1805278332224395E-2</v>
      </c>
      <c r="GA183" s="13">
        <v>18.73</v>
      </c>
      <c r="GB183" s="68">
        <f t="shared" si="748"/>
        <v>8.0731969860065745E-3</v>
      </c>
      <c r="GC183" s="68">
        <f t="shared" si="957"/>
        <v>2.5482547798949999E-3</v>
      </c>
      <c r="GD183" s="68"/>
      <c r="GE183" s="68"/>
      <c r="GF183" s="15">
        <f t="shared" si="749"/>
        <v>7.4584050487664991E-2</v>
      </c>
      <c r="GG183" s="18"/>
      <c r="GH183" s="13">
        <v>21.38</v>
      </c>
      <c r="GI183" s="68">
        <f t="shared" si="750"/>
        <v>1.8580276322058151E-2</v>
      </c>
      <c r="GJ183" s="68">
        <f t="shared" si="958"/>
        <v>1.3055334115946577E-2</v>
      </c>
      <c r="GK183" s="68">
        <f t="shared" si="751"/>
        <v>0.11238293444328826</v>
      </c>
      <c r="GL183" s="68"/>
      <c r="GM183" s="15">
        <f t="shared" si="752"/>
        <v>0.13121693121693126</v>
      </c>
      <c r="GO183" s="13">
        <v>27.25</v>
      </c>
      <c r="GP183" s="68">
        <f t="shared" si="753"/>
        <v>9.6331974805484097E-3</v>
      </c>
      <c r="GQ183" s="68">
        <f t="shared" si="959"/>
        <v>4.1082552744368351E-3</v>
      </c>
      <c r="GR183" s="68"/>
      <c r="GS183" s="68"/>
      <c r="GT183" s="15">
        <f t="shared" si="754"/>
        <v>0</v>
      </c>
      <c r="GV183" s="13">
        <v>16.68</v>
      </c>
      <c r="GW183" s="68">
        <f t="shared" si="755"/>
        <v>3.0066145520144748E-3</v>
      </c>
      <c r="GX183" s="68">
        <f t="shared" si="960"/>
        <v>-2.5183276540970997E-3</v>
      </c>
      <c r="GY183" s="68">
        <f t="shared" si="756"/>
        <v>0.40759493670886077</v>
      </c>
      <c r="GZ183" s="68"/>
      <c r="HA183" s="15">
        <f t="shared" si="757"/>
        <v>0.21574344023323608</v>
      </c>
      <c r="HD183" s="13">
        <v>368.81</v>
      </c>
      <c r="HE183" s="68">
        <f t="shared" si="758"/>
        <v>6.0438770522441648E-2</v>
      </c>
      <c r="HF183" s="68">
        <f t="shared" si="961"/>
        <v>5.4913828316330071E-2</v>
      </c>
      <c r="HG183" s="68">
        <f t="shared" si="759"/>
        <v>1.0718498960732545</v>
      </c>
      <c r="HH183" s="68"/>
      <c r="HI183" s="15">
        <f t="shared" si="760"/>
        <v>-8.6742274167987257E-2</v>
      </c>
      <c r="HK183" s="13">
        <v>67.67</v>
      </c>
      <c r="HL183" s="68">
        <f t="shared" si="761"/>
        <v>3.0612244897959263E-2</v>
      </c>
      <c r="HM183" s="68">
        <f t="shared" si="962"/>
        <v>2.5087302691847689E-2</v>
      </c>
      <c r="HN183" s="68">
        <f t="shared" si="762"/>
        <v>26.286290322580644</v>
      </c>
      <c r="HO183" s="68"/>
      <c r="HP183" s="15">
        <f t="shared" si="763"/>
        <v>1.5652009097801367</v>
      </c>
      <c r="HR183" s="13">
        <v>112.14</v>
      </c>
      <c r="HS183" s="68">
        <f t="shared" si="764"/>
        <v>-3.5542918073574342E-3</v>
      </c>
      <c r="HT183" s="68">
        <f t="shared" si="963"/>
        <v>-9.0792340134690092E-3</v>
      </c>
      <c r="HU183" s="68">
        <f t="shared" si="765"/>
        <v>2.0807692307692309</v>
      </c>
      <c r="HV183" s="68"/>
      <c r="HW183" s="15">
        <f t="shared" si="766"/>
        <v>4.2483963930463955E-2</v>
      </c>
      <c r="HY183" s="13">
        <v>177.17</v>
      </c>
      <c r="HZ183" s="68">
        <f t="shared" si="767"/>
        <v>-9.0227259910914681E-4</v>
      </c>
      <c r="IA183" s="68">
        <f t="shared" si="964"/>
        <v>-6.4272148052207214E-3</v>
      </c>
      <c r="IB183" s="68">
        <f t="shared" si="768"/>
        <v>0.67299338999055691</v>
      </c>
      <c r="IC183" s="68"/>
      <c r="ID183" s="15">
        <f t="shared" si="769"/>
        <v>0.31930895822473748</v>
      </c>
      <c r="IF183" s="13">
        <v>359.63</v>
      </c>
      <c r="IG183" s="68">
        <f t="shared" si="770"/>
        <v>-2.6896122520767372E-2</v>
      </c>
      <c r="IH183" s="68">
        <f t="shared" si="965"/>
        <v>-3.2421064726878945E-2</v>
      </c>
      <c r="II183" s="68">
        <f t="shared" si="771"/>
        <v>1.0550285714285714</v>
      </c>
      <c r="IJ183" s="68"/>
      <c r="IK183" s="15">
        <f t="shared" si="772"/>
        <v>0.55119910282953755</v>
      </c>
      <c r="IM183" s="13">
        <v>275.72000000000003</v>
      </c>
      <c r="IN183" s="68">
        <f t="shared" si="773"/>
        <v>1.4497019648245107E-2</v>
      </c>
      <c r="IO183" s="68">
        <f t="shared" si="966"/>
        <v>8.9720774421335331E-3</v>
      </c>
      <c r="IP183" s="68">
        <f t="shared" si="774"/>
        <v>4.3841046670572155</v>
      </c>
      <c r="IQ183" s="68"/>
      <c r="IR183" s="15">
        <f t="shared" si="775"/>
        <v>0.47042824382699611</v>
      </c>
      <c r="IT183" s="13">
        <v>79.89</v>
      </c>
      <c r="IU183" s="68">
        <f t="shared" si="776"/>
        <v>5.2850132125330527E-3</v>
      </c>
      <c r="IV183" s="68">
        <f t="shared" si="967"/>
        <v>-2.399289935785219E-4</v>
      </c>
      <c r="IW183" s="68">
        <f t="shared" si="777"/>
        <v>3.3775342465753426</v>
      </c>
      <c r="IX183" s="68"/>
      <c r="IY183" s="15">
        <f t="shared" si="778"/>
        <v>0.55458260361938116</v>
      </c>
      <c r="JA183" s="13">
        <v>750.9</v>
      </c>
      <c r="JB183" s="68">
        <f t="shared" si="779"/>
        <v>-1.4362084097981874E-3</v>
      </c>
      <c r="JC183" s="68">
        <f t="shared" si="968"/>
        <v>-6.9611506159097617E-3</v>
      </c>
      <c r="JD183" s="68">
        <f t="shared" si="780"/>
        <v>0.5188106796116505</v>
      </c>
      <c r="JE183" s="68"/>
      <c r="JF183" s="15">
        <f t="shared" si="781"/>
        <v>0.28247169134600603</v>
      </c>
      <c r="JH183" s="13">
        <v>501.01</v>
      </c>
      <c r="JI183" s="68">
        <f t="shared" si="782"/>
        <v>1.2790535004096695E-3</v>
      </c>
      <c r="JJ183" s="68">
        <f t="shared" si="969"/>
        <v>-4.2458887057019046E-3</v>
      </c>
      <c r="JK183" s="68">
        <f t="shared" si="783"/>
        <v>0.2319211192800413</v>
      </c>
      <c r="JL183" s="68"/>
      <c r="JM183" s="15">
        <f t="shared" si="784"/>
        <v>0.18863582443653615</v>
      </c>
      <c r="JO183" s="13">
        <v>29.38</v>
      </c>
      <c r="JP183" s="68">
        <f t="shared" si="785"/>
        <v>4.5551601423487457E-2</v>
      </c>
      <c r="JQ183" s="68">
        <f t="shared" si="970"/>
        <v>4.002665921737588E-2</v>
      </c>
      <c r="JR183" s="68">
        <f t="shared" si="786"/>
        <v>-8.6046903998651097E-3</v>
      </c>
      <c r="JS183" s="68"/>
      <c r="JT183" s="15">
        <f t="shared" si="787"/>
        <v>1.8832188420019627</v>
      </c>
      <c r="JV183" s="13">
        <v>2.4300000000000002</v>
      </c>
      <c r="JW183" s="68">
        <f t="shared" si="788"/>
        <v>-8.1632653061224549E-3</v>
      </c>
      <c r="JX183" s="68">
        <f t="shared" si="971"/>
        <v>-1.368820751223403E-2</v>
      </c>
      <c r="JY183" s="68">
        <f t="shared" si="789"/>
        <v>-3.9525691699604605E-2</v>
      </c>
      <c r="JZ183" s="68"/>
      <c r="KA183" s="15">
        <f t="shared" si="790"/>
        <v>0.35000000000000003</v>
      </c>
      <c r="KC183" s="13">
        <v>22.98</v>
      </c>
      <c r="KD183" s="68">
        <f t="shared" si="791"/>
        <v>-1.3310433662516047E-2</v>
      </c>
      <c r="KE183" s="68">
        <f t="shared" si="972"/>
        <v>-1.8835375868627623E-2</v>
      </c>
      <c r="KF183" s="68">
        <f t="shared" si="792"/>
        <v>0.17967145790554415</v>
      </c>
      <c r="KG183" s="68"/>
      <c r="KH183" s="15">
        <f t="shared" si="793"/>
        <v>3.6068530207394082E-2</v>
      </c>
      <c r="KI183" s="18"/>
      <c r="KJ183" s="13">
        <v>159.32</v>
      </c>
      <c r="KK183" s="68">
        <f t="shared" si="794"/>
        <v>-2.8299585264698796E-2</v>
      </c>
      <c r="KL183" s="68">
        <f t="shared" si="973"/>
        <v>-3.382452747081037E-2</v>
      </c>
      <c r="KM183" s="68">
        <f t="shared" si="795"/>
        <v>6.5507109004739332</v>
      </c>
      <c r="KN183" s="68"/>
      <c r="KO183" s="15">
        <f t="shared" si="796"/>
        <v>1.3704805832465408</v>
      </c>
      <c r="KQ183" s="13">
        <v>1.84</v>
      </c>
      <c r="KR183" s="68">
        <f t="shared" si="797"/>
        <v>-1.075268817204302E-2</v>
      </c>
      <c r="KS183" s="68">
        <f t="shared" si="974"/>
        <v>-1.6277630378154596E-2</v>
      </c>
      <c r="KT183" s="68">
        <f t="shared" si="798"/>
        <v>-0.29770992366412213</v>
      </c>
      <c r="KU183" s="68"/>
      <c r="KV183" s="15">
        <f t="shared" si="799"/>
        <v>0.82178217821782185</v>
      </c>
      <c r="KW183" s="18"/>
      <c r="KX183" s="13">
        <v>48.91</v>
      </c>
      <c r="KY183" s="68">
        <f t="shared" si="800"/>
        <v>4.0908161178146901E-4</v>
      </c>
      <c r="KZ183" s="68">
        <f t="shared" si="975"/>
        <v>-5.1158605943301058E-3</v>
      </c>
      <c r="LA183" s="68">
        <f t="shared" si="801"/>
        <v>-0.3200333657722787</v>
      </c>
      <c r="LB183" s="68"/>
      <c r="LC183" s="15">
        <f t="shared" si="802"/>
        <v>1.0628426824124839</v>
      </c>
      <c r="LD183" s="18"/>
      <c r="LE183" s="13">
        <v>50.95</v>
      </c>
      <c r="LF183" s="68">
        <f t="shared" si="803"/>
        <v>-3.9100684261973752E-3</v>
      </c>
      <c r="LG183" s="68">
        <f t="shared" si="976"/>
        <v>-9.4350106323089489E-3</v>
      </c>
      <c r="LH183" s="68">
        <f t="shared" si="804"/>
        <v>0.42199274351102445</v>
      </c>
      <c r="LI183" s="68"/>
      <c r="LJ183" s="15">
        <f t="shared" si="805"/>
        <v>0.1049663847321623</v>
      </c>
      <c r="LL183" s="13">
        <v>153.72999999999999</v>
      </c>
      <c r="LM183" s="68">
        <f t="shared" si="806"/>
        <v>5.7572783774942462E-3</v>
      </c>
      <c r="LN183" s="68">
        <f t="shared" si="977"/>
        <v>2.323361713826716E-4</v>
      </c>
      <c r="LO183" s="68">
        <f t="shared" si="807"/>
        <v>0.75691428571428565</v>
      </c>
      <c r="LP183" s="68"/>
      <c r="LQ183" s="15">
        <f t="shared" si="808"/>
        <v>0.96560542130162386</v>
      </c>
      <c r="LS183" s="13">
        <v>23.25</v>
      </c>
      <c r="LT183" s="68">
        <f t="shared" si="809"/>
        <v>1.3955516790231151E-2</v>
      </c>
      <c r="LU183" s="68">
        <f t="shared" si="978"/>
        <v>8.4305745841195753E-3</v>
      </c>
      <c r="LV183" s="68"/>
      <c r="LW183" s="68"/>
      <c r="LX183" s="15">
        <f t="shared" si="810"/>
        <v>1.5135135135135136</v>
      </c>
      <c r="LZ183" s="13">
        <v>16.93</v>
      </c>
      <c r="MA183" s="68">
        <f t="shared" si="811"/>
        <v>4.120541205412042E-2</v>
      </c>
      <c r="MB183" s="68">
        <f t="shared" si="979"/>
        <v>3.5680469848008843E-2</v>
      </c>
      <c r="MC183" s="68">
        <f t="shared" si="812"/>
        <v>-0.23910112359550564</v>
      </c>
      <c r="MD183" s="68"/>
      <c r="ME183" s="15">
        <f t="shared" si="813"/>
        <v>0.25593471810089014</v>
      </c>
      <c r="MG183" s="13">
        <v>79.87</v>
      </c>
      <c r="MH183" s="68">
        <f t="shared" si="814"/>
        <v>8.2542694497153749E-2</v>
      </c>
      <c r="MI183" s="68">
        <f t="shared" si="980"/>
        <v>7.7017752291042171E-2</v>
      </c>
      <c r="MJ183" s="68">
        <f t="shared" si="815"/>
        <v>9.7641509433962277</v>
      </c>
      <c r="MK183" s="68"/>
      <c r="ML183" s="15">
        <f t="shared" si="816"/>
        <v>2.7621290626471975</v>
      </c>
      <c r="MN183" s="13">
        <v>170.1</v>
      </c>
      <c r="MO183" s="68">
        <f t="shared" si="817"/>
        <v>2.3896948173117431E-2</v>
      </c>
      <c r="MP183" s="68">
        <f t="shared" si="981"/>
        <v>1.8372005967005858E-2</v>
      </c>
      <c r="MQ183" s="68">
        <f t="shared" si="818"/>
        <v>0.35107227958697368</v>
      </c>
      <c r="MR183" s="68"/>
      <c r="MS183" s="15">
        <f t="shared" si="819"/>
        <v>0.52706706167519524</v>
      </c>
      <c r="MU183" s="13">
        <v>17.21</v>
      </c>
      <c r="MV183" s="68">
        <f t="shared" si="820"/>
        <v>-2.3188405797100954E-3</v>
      </c>
      <c r="MW183" s="68">
        <f t="shared" si="982"/>
        <v>-7.8437827858216704E-3</v>
      </c>
      <c r="MX183" s="68">
        <f t="shared" si="821"/>
        <v>-0.17537134643028271</v>
      </c>
      <c r="MY183" s="68"/>
      <c r="MZ183" s="15">
        <f t="shared" si="822"/>
        <v>0.61293345829428314</v>
      </c>
      <c r="NB183" s="13">
        <v>281.56</v>
      </c>
      <c r="NC183" s="68">
        <f t="shared" si="823"/>
        <v>-6.5977490032812494E-3</v>
      </c>
      <c r="ND183" s="68">
        <f t="shared" si="983"/>
        <v>-1.2122691209392824E-2</v>
      </c>
      <c r="NE183" s="68">
        <f t="shared" si="824"/>
        <v>1.078393740311508</v>
      </c>
      <c r="NF183" s="68"/>
      <c r="NG183" s="15">
        <f t="shared" si="825"/>
        <v>0.68811079800947306</v>
      </c>
      <c r="NI183" s="13">
        <v>11.15</v>
      </c>
      <c r="NJ183" s="68">
        <f t="shared" si="826"/>
        <v>1.7335766423357619E-2</v>
      </c>
      <c r="NK183" s="68">
        <f t="shared" si="984"/>
        <v>1.1810824217246045E-2</v>
      </c>
      <c r="NL183" s="68">
        <f t="shared" si="827"/>
        <v>-0.91147280666931318</v>
      </c>
      <c r="NM183" s="68"/>
      <c r="NN183" s="15">
        <f t="shared" si="828"/>
        <v>1.2755102040816326</v>
      </c>
      <c r="NP183" s="13">
        <v>634.15</v>
      </c>
      <c r="NQ183" s="68">
        <f t="shared" si="829"/>
        <v>-1.4621791285971734E-2</v>
      </c>
      <c r="NR183" s="68">
        <f t="shared" si="985"/>
        <v>-2.0146733492083308E-2</v>
      </c>
      <c r="NS183" s="68">
        <f t="shared" si="830"/>
        <v>3.8316190476190473</v>
      </c>
      <c r="NT183" s="68"/>
      <c r="NU183" s="15">
        <f t="shared" si="831"/>
        <v>0.92791779405952624</v>
      </c>
      <c r="NW183" s="13">
        <v>240.37</v>
      </c>
      <c r="NX183" s="68">
        <f t="shared" si="832"/>
        <v>5.0173516745411926E-3</v>
      </c>
      <c r="NY183" s="68">
        <f t="shared" si="986"/>
        <v>-5.0759053157038193E-4</v>
      </c>
      <c r="NZ183" s="68">
        <f t="shared" si="833"/>
        <v>0.36760355029585806</v>
      </c>
      <c r="OA183" s="68"/>
      <c r="OB183" s="15">
        <f t="shared" si="834"/>
        <v>0.26978341257263599</v>
      </c>
      <c r="OD183" s="13">
        <v>2.89</v>
      </c>
      <c r="OE183" s="68">
        <f t="shared" si="835"/>
        <v>1.4035087719298258E-2</v>
      </c>
      <c r="OF183" s="68">
        <f t="shared" si="987"/>
        <v>8.5101455131866843E-3</v>
      </c>
      <c r="OG183" s="68">
        <f t="shared" si="836"/>
        <v>-0.98719368990118317</v>
      </c>
      <c r="OH183" s="68"/>
      <c r="OI183" s="15">
        <f t="shared" si="837"/>
        <v>0.97945205479452069</v>
      </c>
      <c r="OK183" s="13">
        <v>224.32</v>
      </c>
      <c r="OL183" s="68">
        <f t="shared" si="838"/>
        <v>2.2891016871864941E-2</v>
      </c>
      <c r="OM183" s="68">
        <f t="shared" si="988"/>
        <v>1.7366074665753368E-2</v>
      </c>
      <c r="ON183" s="68">
        <f t="shared" si="839"/>
        <v>4.2843345111896349</v>
      </c>
      <c r="OO183" s="68"/>
      <c r="OP183" s="15">
        <f t="shared" si="840"/>
        <v>2.3676625131361653</v>
      </c>
      <c r="OR183" s="13">
        <v>5.17</v>
      </c>
      <c r="OS183" s="68">
        <f t="shared" si="841"/>
        <v>9.7656249999999653E-3</v>
      </c>
      <c r="OT183" s="68">
        <f t="shared" si="989"/>
        <v>4.2406827938883907E-3</v>
      </c>
      <c r="OU183" s="68">
        <f t="shared" si="842"/>
        <v>-0.32857142857142857</v>
      </c>
      <c r="OV183" s="68"/>
      <c r="OW183" s="15">
        <f t="shared" si="843"/>
        <v>3.6160714285714279</v>
      </c>
      <c r="OY183" s="13">
        <v>157.65</v>
      </c>
      <c r="OZ183" s="68">
        <f t="shared" si="844"/>
        <v>1.7096774193548422E-2</v>
      </c>
      <c r="PA183" s="68">
        <f t="shared" si="990"/>
        <v>1.1571831987436849E-2</v>
      </c>
      <c r="PB183" s="68">
        <f t="shared" si="998"/>
        <v>3.8507692307692309</v>
      </c>
      <c r="PC183" s="68"/>
      <c r="PD183" s="15">
        <f t="shared" si="845"/>
        <v>0.37625491051942389</v>
      </c>
      <c r="PE183" s="18"/>
      <c r="PF183" s="13">
        <v>280.63</v>
      </c>
      <c r="PG183" s="68">
        <f t="shared" si="846"/>
        <v>1.8103323175156033E-2</v>
      </c>
      <c r="PH183" s="68">
        <f t="shared" si="991"/>
        <v>1.2578380969044459E-2</v>
      </c>
      <c r="PI183" s="68">
        <f t="shared" si="847"/>
        <v>-0.19405514072372199</v>
      </c>
      <c r="PJ183" s="68"/>
      <c r="PK183" s="15">
        <f t="shared" si="848"/>
        <v>0.34189260268732369</v>
      </c>
      <c r="PM183" s="13"/>
      <c r="PN183" s="68">
        <f t="shared" si="849"/>
        <v>0</v>
      </c>
      <c r="PO183" s="68">
        <f t="shared" si="850"/>
        <v>-5.5249422061115746E-3</v>
      </c>
      <c r="PP183" s="68">
        <f t="shared" si="851"/>
        <v>0</v>
      </c>
      <c r="PQ183" s="68"/>
      <c r="PR183" s="15">
        <f t="shared" si="852"/>
        <v>0</v>
      </c>
      <c r="PT183" s="13">
        <v>12.53</v>
      </c>
      <c r="PU183" s="68">
        <f t="shared" si="853"/>
        <v>-7.9176563737134928E-3</v>
      </c>
      <c r="PV183" s="68">
        <f t="shared" si="992"/>
        <v>-1.3442598579825066E-2</v>
      </c>
      <c r="PW183" s="68">
        <f t="shared" si="854"/>
        <v>0.43692660550458695</v>
      </c>
      <c r="PX183" s="68"/>
      <c r="PY183" s="15">
        <f t="shared" si="855"/>
        <v>1.4424951267056529</v>
      </c>
      <c r="QA183" s="13">
        <v>324.2</v>
      </c>
      <c r="QB183" s="68">
        <f t="shared" si="856"/>
        <v>8.9235317833624525E-2</v>
      </c>
      <c r="QC183" s="68">
        <f t="shared" si="993"/>
        <v>8.3710375627512948E-2</v>
      </c>
      <c r="QD183" s="68">
        <f t="shared" si="857"/>
        <v>-3.9094223302409671E-2</v>
      </c>
      <c r="QE183" s="68"/>
      <c r="QF183" s="15">
        <f t="shared" si="858"/>
        <v>0.69083133409825792</v>
      </c>
      <c r="QH183" s="13">
        <v>1.69</v>
      </c>
      <c r="QI183" s="68">
        <f t="shared" si="859"/>
        <v>-3.4285714285714315E-2</v>
      </c>
      <c r="QJ183" s="68">
        <f t="shared" si="994"/>
        <v>-3.9810656491825892E-2</v>
      </c>
      <c r="QK183" s="68">
        <f t="shared" si="860"/>
        <v>-0.32669322709163345</v>
      </c>
      <c r="QL183" s="68"/>
      <c r="QM183" s="15">
        <f t="shared" si="861"/>
        <v>0.29999999999999993</v>
      </c>
      <c r="QO183" s="13">
        <v>14.53</v>
      </c>
      <c r="QP183" s="68">
        <f t="shared" si="862"/>
        <v>4.7584715212689269E-2</v>
      </c>
      <c r="QQ183" s="68">
        <f t="shared" si="995"/>
        <v>4.2059773006577691E-2</v>
      </c>
      <c r="QR183" s="68">
        <f t="shared" si="863"/>
        <v>-0.98228869548258124</v>
      </c>
      <c r="QS183" s="68"/>
      <c r="QT183" s="15">
        <f t="shared" si="864"/>
        <v>0.26567944250871067</v>
      </c>
      <c r="QV183" s="13">
        <v>2.4500000000000002</v>
      </c>
      <c r="QW183" s="68">
        <f t="shared" si="865"/>
        <v>-1.2096774193548309E-2</v>
      </c>
      <c r="QX183" s="68">
        <f t="shared" si="996"/>
        <v>-1.7621716399659884E-2</v>
      </c>
      <c r="QY183" s="68">
        <f t="shared" si="866"/>
        <v>-0.30594900849858347</v>
      </c>
      <c r="QZ183" s="68"/>
      <c r="RA183" s="15">
        <f t="shared" si="867"/>
        <v>1.2259910093993108E-3</v>
      </c>
      <c r="RC183" s="13">
        <v>48.32</v>
      </c>
      <c r="RD183" s="68">
        <f t="shared" si="868"/>
        <v>-2.2455998381549654E-2</v>
      </c>
      <c r="RE183" s="68">
        <f t="shared" si="997"/>
        <v>-2.7980940587661228E-2</v>
      </c>
      <c r="RF183" s="68">
        <f t="shared" si="869"/>
        <v>4.3853964139122945E-2</v>
      </c>
      <c r="RG183" s="68"/>
      <c r="RH183" s="15">
        <f t="shared" si="870"/>
        <v>0.95232323232323235</v>
      </c>
      <c r="RJ183" s="13">
        <v>258.91000000000003</v>
      </c>
      <c r="RK183" s="68">
        <f t="shared" si="871"/>
        <v>-5.8746736292427148E-3</v>
      </c>
      <c r="RL183" s="68">
        <f t="shared" si="872"/>
        <v>-1.1399615835354289E-2</v>
      </c>
      <c r="RM183" s="68">
        <f t="shared" si="873"/>
        <v>0.20099267093422399</v>
      </c>
      <c r="RN183" s="68"/>
      <c r="RO183" s="15">
        <f t="shared" si="874"/>
        <v>0.31613460756405054</v>
      </c>
      <c r="RQ183" s="13">
        <v>18.53</v>
      </c>
      <c r="RR183" s="68">
        <f t="shared" si="875"/>
        <v>5.3995680345580793E-4</v>
      </c>
      <c r="RS183" s="68">
        <f t="shared" si="876"/>
        <v>-4.9849854026557663E-3</v>
      </c>
      <c r="RT183" s="68">
        <f t="shared" si="877"/>
        <v>0.26571038251366125</v>
      </c>
      <c r="RU183" s="68"/>
      <c r="RV183" s="15">
        <f t="shared" si="878"/>
        <v>-0.11084452975047979</v>
      </c>
      <c r="RX183" s="13">
        <v>164.36</v>
      </c>
      <c r="RY183" s="68">
        <f t="shared" si="879"/>
        <v>-1.427371956339208E-2</v>
      </c>
      <c r="RZ183" s="68">
        <f t="shared" si="880"/>
        <v>-1.9798661769503654E-2</v>
      </c>
      <c r="SA183" s="68">
        <f t="shared" si="881"/>
        <v>0.23523222606343011</v>
      </c>
      <c r="SB183" s="68"/>
      <c r="SC183" s="15">
        <f t="shared" si="882"/>
        <v>1.1732116884834063</v>
      </c>
      <c r="SE183" s="13">
        <v>16.690000000000001</v>
      </c>
      <c r="SF183" s="68">
        <f t="shared" si="883"/>
        <v>3.0883261272390362E-2</v>
      </c>
      <c r="SG183" s="68">
        <f t="shared" si="884"/>
        <v>2.5358319066278789E-2</v>
      </c>
      <c r="SH183" s="68">
        <f t="shared" si="885"/>
        <v>0.33520000000000011</v>
      </c>
      <c r="SI183" s="68"/>
      <c r="SJ183" s="15">
        <f t="shared" si="886"/>
        <v>9.370904325032775E-2</v>
      </c>
      <c r="SL183" s="13">
        <v>2.11</v>
      </c>
      <c r="SM183" s="68">
        <f t="shared" si="887"/>
        <v>3.9408866995073934E-2</v>
      </c>
      <c r="SN183" s="68">
        <f t="shared" si="888"/>
        <v>3.3883924788962357E-2</v>
      </c>
      <c r="SO183" s="68">
        <f t="shared" si="889"/>
        <v>0.48591549295774644</v>
      </c>
      <c r="SP183" s="68"/>
      <c r="SQ183" s="15">
        <f t="shared" si="890"/>
        <v>1.089108910891089</v>
      </c>
      <c r="SS183" s="13">
        <v>16.52</v>
      </c>
      <c r="ST183" s="68">
        <f t="shared" si="891"/>
        <v>2.992518703241898E-2</v>
      </c>
      <c r="SU183" s="68">
        <f t="shared" si="892"/>
        <v>2.4400244826307406E-2</v>
      </c>
      <c r="SV183" s="68">
        <f t="shared" si="893"/>
        <v>2.3543990086740952E-2</v>
      </c>
      <c r="SW183" s="68"/>
      <c r="SX183" s="15">
        <f t="shared" si="894"/>
        <v>0.96666666666666656</v>
      </c>
      <c r="SZ183" s="13">
        <v>63.03</v>
      </c>
      <c r="TA183" s="68">
        <f t="shared" si="895"/>
        <v>9.4490711082639879E-3</v>
      </c>
      <c r="TB183" s="68">
        <f t="shared" si="896"/>
        <v>3.9241289021524134E-3</v>
      </c>
      <c r="TC183" s="68">
        <f t="shared" si="897"/>
        <v>0.56130790190735702</v>
      </c>
      <c r="TD183" s="68"/>
      <c r="TE183" s="15">
        <f t="shared" si="898"/>
        <v>3.0403846153846152</v>
      </c>
      <c r="TG183" s="417">
        <v>0.218</v>
      </c>
      <c r="TH183" s="68">
        <f t="shared" si="899"/>
        <v>-6.8337129840546759E-3</v>
      </c>
      <c r="TI183" s="68">
        <f t="shared" si="900"/>
        <v>-1.235865519016625E-2</v>
      </c>
      <c r="TJ183" s="68">
        <f t="shared" si="901"/>
        <v>-9.0909090909090991E-3</v>
      </c>
      <c r="TK183" s="68"/>
      <c r="TL183" s="15">
        <f t="shared" si="902"/>
        <v>0.28613569321533916</v>
      </c>
      <c r="TN183" s="13">
        <v>94.59</v>
      </c>
      <c r="TO183" s="68">
        <f t="shared" si="903"/>
        <v>5.5103179029559371E-2</v>
      </c>
      <c r="TP183" s="68">
        <f t="shared" si="904"/>
        <v>4.9578236823447794E-2</v>
      </c>
      <c r="TQ183" s="68">
        <f t="shared" si="905"/>
        <v>0.37873233585738969</v>
      </c>
      <c r="TR183" s="68"/>
      <c r="TS183" s="15">
        <f t="shared" si="906"/>
        <v>2.1794957983193277</v>
      </c>
      <c r="TU183" s="417">
        <v>3.88</v>
      </c>
      <c r="TV183" s="68">
        <f t="shared" si="907"/>
        <v>3.4666666666666637E-2</v>
      </c>
      <c r="TW183" s="68">
        <f t="shared" si="908"/>
        <v>2.9141724460555064E-2</v>
      </c>
      <c r="TX183" s="68">
        <f t="shared" si="909"/>
        <v>-0.12018140589569166</v>
      </c>
      <c r="TY183" s="68"/>
      <c r="TZ183" s="15">
        <f t="shared" si="910"/>
        <v>1.2690058479532162</v>
      </c>
      <c r="UB183" s="13"/>
      <c r="UC183" s="68">
        <f t="shared" si="911"/>
        <v>0</v>
      </c>
      <c r="UD183" s="68">
        <f t="shared" si="912"/>
        <v>-5.5249422061115746E-3</v>
      </c>
      <c r="UE183" s="68">
        <f t="shared" si="913"/>
        <v>0</v>
      </c>
      <c r="UF183" s="68"/>
      <c r="UG183" s="15">
        <f t="shared" si="914"/>
        <v>0</v>
      </c>
      <c r="UI183" s="417"/>
      <c r="UJ183" s="68">
        <f t="shared" si="915"/>
        <v>0</v>
      </c>
      <c r="UK183" s="68">
        <f t="shared" si="916"/>
        <v>-5.5249422061115746E-3</v>
      </c>
      <c r="UL183" s="68">
        <f t="shared" si="917"/>
        <v>0</v>
      </c>
      <c r="UM183" s="68"/>
      <c r="UN183" s="15">
        <f t="shared" si="918"/>
        <v>0</v>
      </c>
      <c r="UP183" s="417"/>
      <c r="UQ183" s="68">
        <f t="shared" si="919"/>
        <v>0</v>
      </c>
      <c r="UR183" s="68">
        <f t="shared" si="920"/>
        <v>-5.5249422061115746E-3</v>
      </c>
      <c r="US183" s="68">
        <f t="shared" si="921"/>
        <v>0</v>
      </c>
      <c r="UT183" s="68"/>
      <c r="UU183" s="15">
        <f t="shared" si="922"/>
        <v>0</v>
      </c>
      <c r="UW183" s="417"/>
      <c r="UX183" s="68">
        <f t="shared" si="923"/>
        <v>0</v>
      </c>
      <c r="UY183" s="68">
        <f t="shared" si="924"/>
        <v>-5.5249422061115746E-3</v>
      </c>
      <c r="UZ183" s="68">
        <f t="shared" si="925"/>
        <v>0</v>
      </c>
      <c r="VA183" s="68"/>
      <c r="VB183" s="15">
        <f t="shared" si="926"/>
        <v>0</v>
      </c>
      <c r="VD183" s="417"/>
      <c r="VE183" s="68">
        <f t="shared" si="927"/>
        <v>0</v>
      </c>
      <c r="VF183" s="68">
        <f t="shared" si="928"/>
        <v>-5.5249422061115746E-3</v>
      </c>
      <c r="VG183" s="68">
        <f t="shared" si="929"/>
        <v>0</v>
      </c>
      <c r="VH183" s="68"/>
      <c r="VI183" s="15">
        <f t="shared" si="930"/>
        <v>0</v>
      </c>
      <c r="VM183" s="21">
        <f t="shared" si="931"/>
        <v>1.3162322673178035E-2</v>
      </c>
      <c r="VN183" s="49"/>
      <c r="VO183" s="21">
        <f t="shared" si="932"/>
        <v>1.3664851654501624</v>
      </c>
      <c r="VP183" s="14"/>
      <c r="VQ183" s="21">
        <f t="shared" si="933"/>
        <v>0.78847576986487833</v>
      </c>
    </row>
    <row r="184" spans="1:589" ht="15.75" customHeight="1" x14ac:dyDescent="0.2">
      <c r="A184" s="127">
        <v>45912</v>
      </c>
      <c r="B184" s="4">
        <f t="shared" si="666"/>
        <v>45912</v>
      </c>
      <c r="C184" s="13">
        <v>45834.400000000001</v>
      </c>
      <c r="D184" s="138">
        <f t="shared" si="667"/>
        <v>-273.38999999999942</v>
      </c>
      <c r="E184" s="68">
        <f t="shared" si="668"/>
        <v>-5.9293668163232158E-3</v>
      </c>
      <c r="F184" s="15">
        <f t="shared" si="669"/>
        <v>7.7335534650770421E-2</v>
      </c>
      <c r="G184" s="13">
        <v>6584.29</v>
      </c>
      <c r="H184" s="138">
        <f t="shared" si="670"/>
        <v>-3.1700000000000728</v>
      </c>
      <c r="I184" s="68">
        <f t="shared" si="671"/>
        <v>-4.8121734325522626E-4</v>
      </c>
      <c r="J184" s="15">
        <f t="shared" si="672"/>
        <v>0.11946688247985675</v>
      </c>
      <c r="K184" s="13">
        <v>22153.77</v>
      </c>
      <c r="L184" s="138">
        <f t="shared" si="673"/>
        <v>110.70000000000073</v>
      </c>
      <c r="M184" s="68">
        <f t="shared" si="674"/>
        <v>5.0219865018802162E-3</v>
      </c>
      <c r="N184" s="15">
        <f t="shared" si="675"/>
        <v>0.14722235599890007</v>
      </c>
      <c r="O184" s="13">
        <v>2397.06</v>
      </c>
      <c r="P184" s="138">
        <f t="shared" si="676"/>
        <v>-24.470000000000255</v>
      </c>
      <c r="Q184" s="68">
        <f t="shared" si="677"/>
        <v>-1.0105181434878053E-2</v>
      </c>
      <c r="R184" s="15">
        <f t="shared" si="678"/>
        <v>7.4837679807726848E-2</v>
      </c>
      <c r="S184" s="18">
        <f t="shared" si="679"/>
        <v>-1.0646611610327606E-3</v>
      </c>
      <c r="T184" s="121">
        <f t="shared" si="680"/>
        <v>275.66781086500765</v>
      </c>
      <c r="U184" s="121">
        <f t="shared" si="681"/>
        <v>275.66781086500765</v>
      </c>
      <c r="V184" s="134">
        <f t="shared" si="682"/>
        <v>-7.718270938957628E-4</v>
      </c>
      <c r="W184" s="21">
        <f t="shared" si="934"/>
        <v>6.5508288332351103E-2</v>
      </c>
      <c r="X184" s="18">
        <f t="shared" si="683"/>
        <v>-2.8734447731440698E-3</v>
      </c>
      <c r="Y184" s="353">
        <v>50477</v>
      </c>
      <c r="Z184" s="15">
        <v>1.9999999999999999E-6</v>
      </c>
      <c r="AA184" s="21">
        <f t="shared" si="684"/>
        <v>7.7382709389576284E-4</v>
      </c>
      <c r="AB184" s="2"/>
      <c r="AC184" s="13">
        <v>253.23</v>
      </c>
      <c r="AD184" s="68">
        <f t="shared" si="685"/>
        <v>-1.8564452368033457E-2</v>
      </c>
      <c r="AE184" s="68">
        <f t="shared" si="935"/>
        <v>-1.7792625274137695E-2</v>
      </c>
      <c r="AF184" s="68">
        <f t="shared" si="686"/>
        <v>0.53686957577228844</v>
      </c>
      <c r="AG184" s="68"/>
      <c r="AH184" s="15">
        <f t="shared" si="687"/>
        <v>0.11471585156490735</v>
      </c>
      <c r="AJ184" s="13">
        <v>24.61</v>
      </c>
      <c r="AK184" s="68">
        <f t="shared" si="688"/>
        <v>-1.2175324675325137E-3</v>
      </c>
      <c r="AL184" s="68">
        <f t="shared" si="936"/>
        <v>-4.457053736367509E-4</v>
      </c>
      <c r="AM184" s="68">
        <f t="shared" si="689"/>
        <v>0.32311827956989236</v>
      </c>
      <c r="AN184" s="68"/>
      <c r="AO184" s="15">
        <f t="shared" si="690"/>
        <v>0.17023300047551107</v>
      </c>
      <c r="AQ184" s="13">
        <v>23.4</v>
      </c>
      <c r="AR184" s="68">
        <f t="shared" si="691"/>
        <v>-4.0590405904059122E-2</v>
      </c>
      <c r="AS184" s="68">
        <f t="shared" si="937"/>
        <v>-3.981857881016336E-2</v>
      </c>
      <c r="AT184" s="68">
        <f t="shared" si="692"/>
        <v>0.35495078170237399</v>
      </c>
      <c r="AU184" s="68"/>
      <c r="AV184" s="15">
        <f t="shared" si="693"/>
        <v>8.9892873777363755E-2</v>
      </c>
      <c r="AX184" s="13">
        <v>229.21</v>
      </c>
      <c r="AY184" s="68">
        <f t="shared" si="694"/>
        <v>-4.3609088133964637E-4</v>
      </c>
      <c r="AZ184" s="68">
        <f t="shared" si="938"/>
        <v>3.3573621255611642E-4</v>
      </c>
      <c r="BA184" s="68">
        <f t="shared" si="695"/>
        <v>0.70924683072334094</v>
      </c>
      <c r="BB184" s="68"/>
      <c r="BC184" s="15">
        <f t="shared" si="696"/>
        <v>0.12253293501150894</v>
      </c>
      <c r="BE184" s="13">
        <v>82.86</v>
      </c>
      <c r="BF184" s="68">
        <f t="shared" si="697"/>
        <v>-4.6846846846846915E-3</v>
      </c>
      <c r="BG184" s="68">
        <f t="shared" si="939"/>
        <v>-3.9128575907889287E-3</v>
      </c>
      <c r="BH184" s="68"/>
      <c r="BI184" s="68"/>
      <c r="BJ184" s="15">
        <f t="shared" si="698"/>
        <v>0.12474548662956424</v>
      </c>
      <c r="BL184" s="13">
        <v>77.489999999999995</v>
      </c>
      <c r="BM184" s="68">
        <f t="shared" si="699"/>
        <v>-7.4292301780453226E-3</v>
      </c>
      <c r="BN184" s="68">
        <f t="shared" si="940"/>
        <v>-6.6574030841495598E-3</v>
      </c>
      <c r="BO184" s="68">
        <f t="shared" si="700"/>
        <v>0.3049848433816098</v>
      </c>
      <c r="BP184" s="68"/>
      <c r="BQ184" s="15">
        <f t="shared" si="701"/>
        <v>0.16754557782130464</v>
      </c>
      <c r="BS184" s="13">
        <v>44.9</v>
      </c>
      <c r="BT184" s="68">
        <f t="shared" si="702"/>
        <v>-2.5396136314304357E-2</v>
      </c>
      <c r="BU184" s="68">
        <f t="shared" si="941"/>
        <v>-2.4624309220408595E-2</v>
      </c>
      <c r="BV184" s="68">
        <f t="shared" si="703"/>
        <v>0.20504562533548043</v>
      </c>
      <c r="BW184" s="68"/>
      <c r="BX184" s="15">
        <f t="shared" si="704"/>
        <v>0.17385620915032676</v>
      </c>
      <c r="BZ184" s="13"/>
      <c r="CA184" s="68">
        <f t="shared" si="705"/>
        <v>0</v>
      </c>
      <c r="CB184" s="68">
        <f t="shared" si="942"/>
        <v>0</v>
      </c>
      <c r="CC184" s="68">
        <f t="shared" si="706"/>
        <v>0</v>
      </c>
      <c r="CD184" s="68"/>
      <c r="CE184" s="15">
        <f t="shared" si="707"/>
        <v>0</v>
      </c>
      <c r="CG184" s="13">
        <v>30.27</v>
      </c>
      <c r="CH184" s="68">
        <f t="shared" si="708"/>
        <v>-1.2720156555773013E-2</v>
      </c>
      <c r="CI184" s="68">
        <f t="shared" si="943"/>
        <v>-1.1948329461877249E-2</v>
      </c>
      <c r="CJ184" s="68">
        <f t="shared" si="709"/>
        <v>1.3231888852133359E-3</v>
      </c>
      <c r="CK184" s="68"/>
      <c r="CL184" s="15">
        <f t="shared" si="710"/>
        <v>-0.11903376018626309</v>
      </c>
      <c r="CN184" s="13">
        <v>33.9</v>
      </c>
      <c r="CO184" s="68">
        <f t="shared" si="711"/>
        <v>-5.1748251748251789E-2</v>
      </c>
      <c r="CP184" s="68">
        <f t="shared" si="944"/>
        <v>-5.0976424654356027E-2</v>
      </c>
      <c r="CQ184" s="68">
        <f t="shared" si="712"/>
        <v>8.1684747925973161E-2</v>
      </c>
      <c r="CR184" s="68"/>
      <c r="CS184" s="15">
        <f t="shared" si="713"/>
        <v>1.284732596354944E-2</v>
      </c>
      <c r="CU184" s="13">
        <v>40.22</v>
      </c>
      <c r="CV184" s="68">
        <f t="shared" si="714"/>
        <v>-1.2036354704003979E-2</v>
      </c>
      <c r="CW184" s="68">
        <f t="shared" si="945"/>
        <v>-1.1264527610108217E-2</v>
      </c>
      <c r="CX184" s="68">
        <f t="shared" si="715"/>
        <v>0.2510108864696734</v>
      </c>
      <c r="CY184" s="68"/>
      <c r="CZ184" s="15">
        <f t="shared" si="716"/>
        <v>7.8862660944205951E-2</v>
      </c>
      <c r="DB184" s="13">
        <v>20.329999999999998</v>
      </c>
      <c r="DC184" s="68">
        <f t="shared" si="717"/>
        <v>-7.7167498865183967E-2</v>
      </c>
      <c r="DD184" s="68">
        <f t="shared" si="946"/>
        <v>-7.6395671771288198E-2</v>
      </c>
      <c r="DE184" s="68">
        <f t="shared" si="718"/>
        <v>-7.0416095107453253E-2</v>
      </c>
      <c r="DF184" s="68"/>
      <c r="DG184" s="15">
        <f t="shared" si="719"/>
        <v>-1.4734774066798202E-3</v>
      </c>
      <c r="DI184" s="13">
        <v>51.07</v>
      </c>
      <c r="DJ184" s="68">
        <f t="shared" si="720"/>
        <v>-2.7338410466705831E-3</v>
      </c>
      <c r="DK184" s="68">
        <f t="shared" si="947"/>
        <v>-1.9620139527748203E-3</v>
      </c>
      <c r="DL184" s="68">
        <f t="shared" si="721"/>
        <v>0.15673839184597965</v>
      </c>
      <c r="DM184" s="68"/>
      <c r="DN184" s="15">
        <f t="shared" si="722"/>
        <v>0.21133776091081605</v>
      </c>
      <c r="DP184" s="13">
        <v>45.99</v>
      </c>
      <c r="DQ184" s="68">
        <f t="shared" si="723"/>
        <v>3.0534351145038289E-3</v>
      </c>
      <c r="DR184" s="68">
        <f t="shared" si="948"/>
        <v>3.8252622083995917E-3</v>
      </c>
      <c r="DS184" s="68"/>
      <c r="DT184" s="68"/>
      <c r="DU184" s="15">
        <f t="shared" si="724"/>
        <v>0.20772058823529421</v>
      </c>
      <c r="DV184" s="18"/>
      <c r="DW184" s="13">
        <v>40.46</v>
      </c>
      <c r="DX184" s="68">
        <f t="shared" si="725"/>
        <v>2.7261462205699981E-3</v>
      </c>
      <c r="DY184" s="68">
        <f t="shared" si="949"/>
        <v>3.4979733144657609E-3</v>
      </c>
      <c r="DZ184" s="68">
        <f t="shared" si="726"/>
        <v>1.1590181430096054</v>
      </c>
      <c r="EA184" s="68"/>
      <c r="EB184" s="15">
        <f t="shared" si="727"/>
        <v>0.20884374066328062</v>
      </c>
      <c r="ED184" s="13">
        <v>41.44</v>
      </c>
      <c r="EE184" s="68">
        <f t="shared" si="728"/>
        <v>2.1765417170494872E-3</v>
      </c>
      <c r="EF184" s="68">
        <f t="shared" si="950"/>
        <v>2.94836881094525E-3</v>
      </c>
      <c r="EG184" s="68">
        <f t="shared" si="729"/>
        <v>0.97051830718021848</v>
      </c>
      <c r="EH184" s="68"/>
      <c r="EI184" s="15">
        <f t="shared" si="730"/>
        <v>0.12364425162689791</v>
      </c>
      <c r="EK184" s="13">
        <v>143.55000000000001</v>
      </c>
      <c r="EL184" s="68">
        <f t="shared" si="731"/>
        <v>4.5486354093772262E-3</v>
      </c>
      <c r="EM184" s="68">
        <f t="shared" si="951"/>
        <v>5.320462503272989E-3</v>
      </c>
      <c r="EN184" s="68">
        <f t="shared" si="732"/>
        <v>1.22420204524326</v>
      </c>
      <c r="EO184" s="68"/>
      <c r="EP184" s="15">
        <f t="shared" si="733"/>
        <v>0.28975741239892194</v>
      </c>
      <c r="ER184" s="13">
        <v>42.1</v>
      </c>
      <c r="ES184" s="68">
        <f t="shared" si="734"/>
        <v>1.1289935142925747E-2</v>
      </c>
      <c r="ET184" s="68">
        <f t="shared" si="952"/>
        <v>1.206176223682151E-2</v>
      </c>
      <c r="EU184" s="68">
        <f t="shared" si="735"/>
        <v>0.20595817817244358</v>
      </c>
      <c r="EV184" s="68"/>
      <c r="EW184" s="15">
        <f t="shared" si="736"/>
        <v>8.254049884289022E-2</v>
      </c>
      <c r="EY184" s="13">
        <v>49.17</v>
      </c>
      <c r="EZ184" s="68">
        <f t="shared" si="737"/>
        <v>-2.4345709068776108E-3</v>
      </c>
      <c r="FA184" s="68">
        <f t="shared" si="953"/>
        <v>-1.662743812981848E-3</v>
      </c>
      <c r="FB184" s="68"/>
      <c r="FC184" s="68"/>
      <c r="FD184" s="15">
        <f t="shared" si="738"/>
        <v>1.0004068348250612</v>
      </c>
      <c r="FF184" s="13">
        <v>61.18</v>
      </c>
      <c r="FG184" s="68">
        <f t="shared" si="739"/>
        <v>-3.2583903551645947E-3</v>
      </c>
      <c r="FH184" s="68">
        <f t="shared" si="954"/>
        <v>-2.4865632612688319E-3</v>
      </c>
      <c r="FI184" s="68">
        <f t="shared" si="740"/>
        <v>3.5545023696682491E-2</v>
      </c>
      <c r="FJ184" s="68"/>
      <c r="FK184" s="15">
        <f t="shared" si="741"/>
        <v>7.7302341961612966E-2</v>
      </c>
      <c r="FM184" s="13">
        <v>201.58</v>
      </c>
      <c r="FN184" s="68">
        <f t="shared" si="742"/>
        <v>-7.8747908258686595E-3</v>
      </c>
      <c r="FO184" s="68">
        <f t="shared" si="955"/>
        <v>-7.1029637319728967E-3</v>
      </c>
      <c r="FP184" s="68">
        <f t="shared" si="743"/>
        <v>0.73357413140694883</v>
      </c>
      <c r="FQ184" s="68"/>
      <c r="FR184" s="15">
        <f t="shared" si="744"/>
        <v>0.10965540019817251</v>
      </c>
      <c r="FT184" s="13">
        <v>93.52</v>
      </c>
      <c r="FU184" s="68">
        <f t="shared" si="745"/>
        <v>-4.5769026077701631E-3</v>
      </c>
      <c r="FV184" s="68">
        <f t="shared" si="956"/>
        <v>-3.8050755138744003E-3</v>
      </c>
      <c r="FW184" s="68">
        <f t="shared" si="746"/>
        <v>6.2365102805861578E-2</v>
      </c>
      <c r="FX184" s="68"/>
      <c r="FY184" s="15">
        <f t="shared" si="747"/>
        <v>3.7037037037036917E-2</v>
      </c>
      <c r="GA184" s="13">
        <v>18.61</v>
      </c>
      <c r="GB184" s="68">
        <f t="shared" si="748"/>
        <v>-6.4068339562200205E-3</v>
      </c>
      <c r="GC184" s="68">
        <f t="shared" si="957"/>
        <v>-5.6350068623242577E-3</v>
      </c>
      <c r="GD184" s="68"/>
      <c r="GE184" s="68"/>
      <c r="GF184" s="15">
        <f t="shared" si="749"/>
        <v>6.7699368904188165E-2</v>
      </c>
      <c r="GG184" s="18"/>
      <c r="GH184" s="13">
        <v>21.07</v>
      </c>
      <c r="GI184" s="68">
        <f t="shared" si="750"/>
        <v>-1.449953227315242E-2</v>
      </c>
      <c r="GJ184" s="68">
        <f t="shared" si="958"/>
        <v>-1.3727705179256658E-2</v>
      </c>
      <c r="GK184" s="68">
        <f t="shared" si="751"/>
        <v>9.6253902185223811E-2</v>
      </c>
      <c r="GL184" s="68"/>
      <c r="GM184" s="15">
        <f t="shared" si="752"/>
        <v>0.11481481481481491</v>
      </c>
      <c r="GO184" s="13">
        <v>26.9</v>
      </c>
      <c r="GP184" s="68">
        <f t="shared" si="753"/>
        <v>-1.2844036697247759E-2</v>
      </c>
      <c r="GQ184" s="68">
        <f t="shared" si="959"/>
        <v>-1.2072209603351997E-2</v>
      </c>
      <c r="GR184" s="68"/>
      <c r="GS184" s="68"/>
      <c r="GT184" s="15">
        <f t="shared" si="754"/>
        <v>-1.2844036697247759E-2</v>
      </c>
      <c r="GV184" s="13">
        <v>16.73</v>
      </c>
      <c r="GW184" s="68">
        <f t="shared" si="755"/>
        <v>2.9976019184652703E-3</v>
      </c>
      <c r="GX184" s="68">
        <f t="shared" si="960"/>
        <v>3.7694290123610331E-3</v>
      </c>
      <c r="GY184" s="68">
        <f t="shared" si="756"/>
        <v>0.41181434599156125</v>
      </c>
      <c r="GZ184" s="68"/>
      <c r="HA184" s="15">
        <f t="shared" si="757"/>
        <v>0.21938775510204078</v>
      </c>
      <c r="HD184" s="13">
        <v>395.94</v>
      </c>
      <c r="HE184" s="68">
        <f t="shared" si="758"/>
        <v>7.3560912122773228E-2</v>
      </c>
      <c r="HF184" s="68">
        <f t="shared" si="961"/>
        <v>7.4332739216668997E-2</v>
      </c>
      <c r="HG184" s="68">
        <f t="shared" si="759"/>
        <v>1.224257064209876</v>
      </c>
      <c r="HH184" s="68"/>
      <c r="HI184" s="15">
        <f t="shared" si="760"/>
        <v>-1.9562202852614841E-2</v>
      </c>
      <c r="HK184" s="13">
        <v>69.2</v>
      </c>
      <c r="HL184" s="68">
        <f t="shared" si="761"/>
        <v>2.2609723658933073E-2</v>
      </c>
      <c r="HM184" s="68">
        <f t="shared" si="962"/>
        <v>2.3381550752828835E-2</v>
      </c>
      <c r="HN184" s="68">
        <f t="shared" si="762"/>
        <v>26.903225806451612</v>
      </c>
      <c r="HO184" s="68"/>
      <c r="HP184" s="15">
        <f t="shared" si="763"/>
        <v>1.6231993934799094</v>
      </c>
      <c r="HR184" s="13">
        <v>112.19</v>
      </c>
      <c r="HS184" s="68">
        <f t="shared" si="764"/>
        <v>4.4587123238806097E-4</v>
      </c>
      <c r="HT184" s="68">
        <f t="shared" si="963"/>
        <v>1.2176983262838239E-3</v>
      </c>
      <c r="HU184" s="68">
        <f t="shared" si="765"/>
        <v>2.0821428571428569</v>
      </c>
      <c r="HV184" s="68"/>
      <c r="HW184" s="15">
        <f t="shared" si="766"/>
        <v>4.2948777540206422E-2</v>
      </c>
      <c r="HY184" s="13">
        <v>177.82</v>
      </c>
      <c r="HZ184" s="68">
        <f t="shared" si="767"/>
        <v>3.6687926849918481E-3</v>
      </c>
      <c r="IA184" s="68">
        <f t="shared" si="964"/>
        <v>4.4406197788876105E-3</v>
      </c>
      <c r="IB184" s="68">
        <f t="shared" si="768"/>
        <v>0.67913125590179402</v>
      </c>
      <c r="IC184" s="68"/>
      <c r="ID184" s="15">
        <f t="shared" si="769"/>
        <v>0.32414922927991663</v>
      </c>
      <c r="IF184" s="13">
        <v>359.87</v>
      </c>
      <c r="IG184" s="68">
        <f t="shared" si="770"/>
        <v>6.6735255679450847E-4</v>
      </c>
      <c r="IH184" s="68">
        <f t="shared" si="965"/>
        <v>1.4391796506902713E-3</v>
      </c>
      <c r="II184" s="68">
        <f t="shared" si="771"/>
        <v>1.0564</v>
      </c>
      <c r="IJ184" s="68"/>
      <c r="IK184" s="15">
        <f t="shared" si="772"/>
        <v>0.55223429951690817</v>
      </c>
      <c r="IM184" s="13">
        <v>274.73</v>
      </c>
      <c r="IN184" s="68">
        <f t="shared" si="773"/>
        <v>-3.5905991585666944E-3</v>
      </c>
      <c r="IO184" s="68">
        <f t="shared" si="966"/>
        <v>-2.8187720646709316E-3</v>
      </c>
      <c r="IP184" s="68">
        <f t="shared" si="774"/>
        <v>4.3647725053700448</v>
      </c>
      <c r="IQ184" s="68"/>
      <c r="IR184" s="15">
        <f t="shared" si="775"/>
        <v>0.46514852541197821</v>
      </c>
      <c r="IT184" s="13">
        <v>78.099999999999994</v>
      </c>
      <c r="IU184" s="68">
        <f t="shared" si="776"/>
        <v>-2.24058079859808E-2</v>
      </c>
      <c r="IV184" s="68">
        <f t="shared" si="967"/>
        <v>-2.1633980892085038E-2</v>
      </c>
      <c r="IW184" s="68">
        <f t="shared" si="777"/>
        <v>3.2794520547945201</v>
      </c>
      <c r="IX184" s="68"/>
      <c r="IY184" s="15">
        <f t="shared" si="778"/>
        <v>0.51975092430433922</v>
      </c>
      <c r="JA184" s="13">
        <v>755.59</v>
      </c>
      <c r="JB184" s="68">
        <f t="shared" si="779"/>
        <v>6.2458383273405974E-3</v>
      </c>
      <c r="JC184" s="68">
        <f t="shared" si="968"/>
        <v>7.0176654212363602E-3</v>
      </c>
      <c r="JD184" s="68">
        <f t="shared" si="780"/>
        <v>0.52829692556634322</v>
      </c>
      <c r="JE184" s="68"/>
      <c r="JF184" s="15">
        <f t="shared" si="781"/>
        <v>0.29048180218954422</v>
      </c>
      <c r="JH184" s="13">
        <v>509.9</v>
      </c>
      <c r="JI184" s="68">
        <f t="shared" si="782"/>
        <v>1.7744156803257392E-2</v>
      </c>
      <c r="JJ184" s="68">
        <f t="shared" si="969"/>
        <v>1.8515983897153154E-2</v>
      </c>
      <c r="JK184" s="68">
        <f t="shared" si="783"/>
        <v>0.25378052078979069</v>
      </c>
      <c r="JL184" s="68"/>
      <c r="JM184" s="15">
        <f t="shared" si="784"/>
        <v>0.20972716488730719</v>
      </c>
      <c r="JO184" s="13">
        <v>30.31</v>
      </c>
      <c r="JP184" s="68">
        <f t="shared" si="785"/>
        <v>3.1654186521443153E-2</v>
      </c>
      <c r="JQ184" s="68">
        <f t="shared" si="970"/>
        <v>3.2426013615338915E-2</v>
      </c>
      <c r="JR184" s="68">
        <f t="shared" si="786"/>
        <v>2.277712164670144E-2</v>
      </c>
      <c r="JS184" s="68"/>
      <c r="JT184" s="15">
        <f t="shared" si="787"/>
        <v>1.974484789008832</v>
      </c>
      <c r="JV184" s="13">
        <v>2.37</v>
      </c>
      <c r="JW184" s="68">
        <f t="shared" si="788"/>
        <v>-2.4691358024691377E-2</v>
      </c>
      <c r="JX184" s="68">
        <f t="shared" si="971"/>
        <v>-2.3919530930795616E-2</v>
      </c>
      <c r="JY184" s="68">
        <f t="shared" si="789"/>
        <v>-6.3241106719367474E-2</v>
      </c>
      <c r="JZ184" s="68"/>
      <c r="KA184" s="15">
        <f t="shared" si="790"/>
        <v>0.31666666666666671</v>
      </c>
      <c r="KC184" s="13">
        <v>22.84</v>
      </c>
      <c r="KD184" s="68">
        <f t="shared" si="791"/>
        <v>-6.0922541340296156E-3</v>
      </c>
      <c r="KE184" s="68">
        <f t="shared" si="972"/>
        <v>-5.3204270401338528E-3</v>
      </c>
      <c r="KF184" s="68">
        <f t="shared" si="792"/>
        <v>0.17248459958932236</v>
      </c>
      <c r="KG184" s="68"/>
      <c r="KH184" s="15">
        <f t="shared" si="793"/>
        <v>2.9756537421100095E-2</v>
      </c>
      <c r="KI184" s="18"/>
      <c r="KJ184" s="13">
        <v>161.99</v>
      </c>
      <c r="KK184" s="68">
        <f t="shared" si="794"/>
        <v>1.6758724579462817E-2</v>
      </c>
      <c r="KL184" s="68">
        <f t="shared" si="973"/>
        <v>1.7530551673358579E-2</v>
      </c>
      <c r="KM184" s="68">
        <f t="shared" si="795"/>
        <v>6.6772511848341232</v>
      </c>
      <c r="KN184" s="68"/>
      <c r="KO184" s="15">
        <f t="shared" si="796"/>
        <v>1.410206814462134</v>
      </c>
      <c r="KQ184" s="13">
        <v>1.845</v>
      </c>
      <c r="KR184" s="68">
        <f t="shared" si="797"/>
        <v>2.7173913043477679E-3</v>
      </c>
      <c r="KS184" s="68">
        <f t="shared" si="974"/>
        <v>3.4892183982435307E-3</v>
      </c>
      <c r="KT184" s="68">
        <f t="shared" si="798"/>
        <v>-0.29580152671755727</v>
      </c>
      <c r="KU184" s="68"/>
      <c r="KV184" s="15">
        <f t="shared" si="799"/>
        <v>0.82673267326732669</v>
      </c>
      <c r="KW184" s="18"/>
      <c r="KX184" s="13">
        <v>47.75</v>
      </c>
      <c r="KY184" s="68">
        <f t="shared" si="800"/>
        <v>-2.3717031281946365E-2</v>
      </c>
      <c r="KZ184" s="68">
        <f t="shared" si="975"/>
        <v>-2.2945204188050603E-2</v>
      </c>
      <c r="LA184" s="68">
        <f t="shared" si="801"/>
        <v>-0.33616015570693736</v>
      </c>
      <c r="LB184" s="68"/>
      <c r="LC184" s="15">
        <f t="shared" si="802"/>
        <v>1.013918177983973</v>
      </c>
      <c r="LD184" s="18"/>
      <c r="LE184" s="13">
        <v>50.94</v>
      </c>
      <c r="LF184" s="68">
        <f t="shared" si="803"/>
        <v>-1.9627085377831434E-4</v>
      </c>
      <c r="LG184" s="68">
        <f t="shared" si="976"/>
        <v>5.7555624011744846E-4</v>
      </c>
      <c r="LH184" s="68">
        <f t="shared" si="804"/>
        <v>0.42171364778118897</v>
      </c>
      <c r="LI184" s="68"/>
      <c r="LJ184" s="15">
        <f t="shared" si="805"/>
        <v>0.10474951203643458</v>
      </c>
      <c r="LL184" s="13">
        <v>153.26</v>
      </c>
      <c r="LM184" s="68">
        <f t="shared" si="806"/>
        <v>-3.0573082677421383E-3</v>
      </c>
      <c r="LN184" s="68">
        <f t="shared" si="977"/>
        <v>-2.2854811738463755E-3</v>
      </c>
      <c r="LO184" s="68">
        <f t="shared" si="807"/>
        <v>0.75154285714285707</v>
      </c>
      <c r="LP184" s="68"/>
      <c r="LQ184" s="15">
        <f t="shared" si="808"/>
        <v>0.95959595959595967</v>
      </c>
      <c r="LS184" s="13">
        <v>23.28</v>
      </c>
      <c r="LT184" s="68">
        <f t="shared" si="809"/>
        <v>1.2903225806452103E-3</v>
      </c>
      <c r="LU184" s="68">
        <f t="shared" si="978"/>
        <v>2.0621496745409731E-3</v>
      </c>
      <c r="LV184" s="68"/>
      <c r="LW184" s="68"/>
      <c r="LX184" s="15">
        <f t="shared" si="810"/>
        <v>1.5167567567567568</v>
      </c>
      <c r="LZ184" s="13">
        <v>16.91</v>
      </c>
      <c r="MA184" s="68">
        <f t="shared" si="811"/>
        <v>-1.1813349084465194E-3</v>
      </c>
      <c r="MB184" s="68">
        <f t="shared" si="979"/>
        <v>-4.0950781455075663E-4</v>
      </c>
      <c r="MC184" s="68">
        <f t="shared" si="812"/>
        <v>-0.24</v>
      </c>
      <c r="MD184" s="68"/>
      <c r="ME184" s="15">
        <f t="shared" si="813"/>
        <v>0.25445103857566764</v>
      </c>
      <c r="MG184" s="13">
        <v>82.69</v>
      </c>
      <c r="MH184" s="68">
        <f t="shared" si="814"/>
        <v>3.5307374483535658E-2</v>
      </c>
      <c r="MI184" s="68">
        <f t="shared" si="980"/>
        <v>3.607920157743142E-2</v>
      </c>
      <c r="MJ184" s="68">
        <f t="shared" si="815"/>
        <v>10.14420485175202</v>
      </c>
      <c r="MK184" s="68"/>
      <c r="ML184" s="15">
        <f t="shared" si="816"/>
        <v>2.8949599623174751</v>
      </c>
      <c r="MN184" s="13">
        <v>168.35</v>
      </c>
      <c r="MO184" s="68">
        <f t="shared" si="817"/>
        <v>-1.0288065843621399E-2</v>
      </c>
      <c r="MP184" s="68">
        <f t="shared" si="981"/>
        <v>-9.5162387497256355E-3</v>
      </c>
      <c r="MQ184" s="68">
        <f t="shared" si="818"/>
        <v>0.33717235901509124</v>
      </c>
      <c r="MR184" s="68"/>
      <c r="MS184" s="15">
        <f t="shared" si="819"/>
        <v>0.51135649519705528</v>
      </c>
      <c r="MU184" s="13">
        <v>17.32</v>
      </c>
      <c r="MV184" s="68">
        <f t="shared" si="820"/>
        <v>6.391632771644359E-3</v>
      </c>
      <c r="MW184" s="68">
        <f t="shared" si="982"/>
        <v>7.1634598655401218E-3</v>
      </c>
      <c r="MX184" s="68">
        <f t="shared" si="821"/>
        <v>-0.17010062290368952</v>
      </c>
      <c r="MY184" s="68"/>
      <c r="MZ184" s="15">
        <f t="shared" si="822"/>
        <v>0.62324273664479857</v>
      </c>
      <c r="NB184" s="13">
        <v>281.61</v>
      </c>
      <c r="NC184" s="68">
        <f t="shared" si="823"/>
        <v>1.7758204290386194E-4</v>
      </c>
      <c r="ND184" s="68">
        <f t="shared" si="983"/>
        <v>9.494091367996247E-4</v>
      </c>
      <c r="NE184" s="68">
        <f t="shared" si="824"/>
        <v>1.0787628257178712</v>
      </c>
      <c r="NF184" s="68"/>
      <c r="NG184" s="15">
        <f t="shared" si="825"/>
        <v>0.68841057617363166</v>
      </c>
      <c r="NI184" s="13">
        <v>11.2</v>
      </c>
      <c r="NJ184" s="68">
        <f t="shared" si="826"/>
        <v>4.4843049327353305E-3</v>
      </c>
      <c r="NK184" s="68">
        <f t="shared" si="984"/>
        <v>5.2561320266310933E-3</v>
      </c>
      <c r="NL184" s="68">
        <f t="shared" si="827"/>
        <v>-0.91107582373957918</v>
      </c>
      <c r="NM184" s="68"/>
      <c r="NN184" s="15">
        <f t="shared" si="828"/>
        <v>1.2857142857142854</v>
      </c>
      <c r="NP184" s="13">
        <v>625.53</v>
      </c>
      <c r="NQ184" s="68">
        <f t="shared" si="829"/>
        <v>-1.3592998501931727E-2</v>
      </c>
      <c r="NR184" s="68">
        <f t="shared" si="985"/>
        <v>-1.2821171408035965E-2</v>
      </c>
      <c r="NS184" s="68">
        <f t="shared" si="830"/>
        <v>3.765942857142857</v>
      </c>
      <c r="NT184" s="68"/>
      <c r="NU184" s="15">
        <f t="shared" si="831"/>
        <v>0.90171161037302761</v>
      </c>
      <c r="NW184" s="13">
        <v>240.8</v>
      </c>
      <c r="NX184" s="68">
        <f t="shared" si="832"/>
        <v>1.7889087656529801E-3</v>
      </c>
      <c r="NY184" s="68">
        <f t="shared" si="986"/>
        <v>2.5607358595487427E-3</v>
      </c>
      <c r="NZ184" s="68">
        <f t="shared" si="833"/>
        <v>0.37005006827492049</v>
      </c>
      <c r="OA184" s="68"/>
      <c r="OB184" s="15">
        <f t="shared" si="834"/>
        <v>0.2720549392498679</v>
      </c>
      <c r="OD184" s="13">
        <v>2.91</v>
      </c>
      <c r="OE184" s="68">
        <f t="shared" si="835"/>
        <v>6.9204152249135011E-3</v>
      </c>
      <c r="OF184" s="68">
        <f t="shared" si="987"/>
        <v>7.6922423188092639E-3</v>
      </c>
      <c r="OG184" s="68">
        <f t="shared" si="836"/>
        <v>-0.98710506491780037</v>
      </c>
      <c r="OH184" s="68"/>
      <c r="OI184" s="15">
        <f t="shared" si="837"/>
        <v>0.99315068493150704</v>
      </c>
      <c r="OK184" s="13">
        <v>222.17</v>
      </c>
      <c r="OL184" s="68">
        <f t="shared" si="838"/>
        <v>-9.5845221112696409E-3</v>
      </c>
      <c r="OM184" s="68">
        <f t="shared" si="988"/>
        <v>-8.812695017373879E-3</v>
      </c>
      <c r="ON184" s="68">
        <f t="shared" si="839"/>
        <v>4.2336866902237915</v>
      </c>
      <c r="OO184" s="68"/>
      <c r="OP184" s="15">
        <f t="shared" si="840"/>
        <v>2.3353850773157183</v>
      </c>
      <c r="OR184" s="13">
        <v>5.52</v>
      </c>
      <c r="OS184" s="68">
        <f t="shared" si="841"/>
        <v>6.7698259187620818E-2</v>
      </c>
      <c r="OT184" s="68">
        <f t="shared" si="989"/>
        <v>6.8470086281516587E-2</v>
      </c>
      <c r="OU184" s="68">
        <f t="shared" si="842"/>
        <v>-0.28311688311688321</v>
      </c>
      <c r="OV184" s="68"/>
      <c r="OW184" s="15">
        <f t="shared" si="843"/>
        <v>3.9285714285714279</v>
      </c>
      <c r="OY184" s="13">
        <v>155.85</v>
      </c>
      <c r="OZ184" s="68">
        <f t="shared" si="844"/>
        <v>-1.1417697431018149E-2</v>
      </c>
      <c r="PA184" s="68">
        <f t="shared" si="990"/>
        <v>-1.0645870337122387E-2</v>
      </c>
      <c r="PB184" s="68">
        <f t="shared" si="998"/>
        <v>3.7953846153846151</v>
      </c>
      <c r="PC184" s="68"/>
      <c r="PD184" s="15">
        <f t="shared" si="845"/>
        <v>0.36054124836316015</v>
      </c>
      <c r="PE184" s="18"/>
      <c r="PF184" s="13">
        <v>279.2</v>
      </c>
      <c r="PG184" s="68">
        <f t="shared" si="846"/>
        <v>-5.0956775825820718E-3</v>
      </c>
      <c r="PH184" s="68">
        <f t="shared" si="991"/>
        <v>-4.323850488686309E-3</v>
      </c>
      <c r="PI184" s="68">
        <f t="shared" si="847"/>
        <v>-0.19816197587593337</v>
      </c>
      <c r="PJ184" s="68"/>
      <c r="PK184" s="15">
        <f t="shared" si="848"/>
        <v>0.3350547506335772</v>
      </c>
      <c r="PM184" s="13"/>
      <c r="PN184" s="68">
        <f t="shared" si="849"/>
        <v>0</v>
      </c>
      <c r="PO184" s="68">
        <f t="shared" si="850"/>
        <v>7.718270938957628E-4</v>
      </c>
      <c r="PP184" s="68">
        <f t="shared" si="851"/>
        <v>0</v>
      </c>
      <c r="PQ184" s="68"/>
      <c r="PR184" s="15">
        <f t="shared" si="852"/>
        <v>0</v>
      </c>
      <c r="PT184" s="13">
        <v>11.93</v>
      </c>
      <c r="PU184" s="68">
        <f t="shared" si="853"/>
        <v>-4.7885075818036686E-2</v>
      </c>
      <c r="PV184" s="68">
        <f t="shared" si="992"/>
        <v>-4.7113248724140924E-2</v>
      </c>
      <c r="PW184" s="68">
        <f t="shared" si="854"/>
        <v>0.36811926605504575</v>
      </c>
      <c r="PX184" s="68"/>
      <c r="PY184" s="15">
        <f t="shared" si="855"/>
        <v>1.3255360623781676</v>
      </c>
      <c r="QA184" s="13">
        <v>322.20999999999998</v>
      </c>
      <c r="QB184" s="68">
        <f t="shared" si="856"/>
        <v>-6.1381863047501829E-3</v>
      </c>
      <c r="QC184" s="68">
        <f t="shared" si="993"/>
        <v>-5.3663592108544201E-3</v>
      </c>
      <c r="QD184" s="68">
        <f t="shared" si="857"/>
        <v>-4.4992441981090155E-2</v>
      </c>
      <c r="QE184" s="68"/>
      <c r="QF184" s="15">
        <f t="shared" si="858"/>
        <v>0.68045269635965355</v>
      </c>
      <c r="QH184" s="13">
        <v>1.782</v>
      </c>
      <c r="QI184" s="68">
        <f t="shared" si="859"/>
        <v>5.443786982248526E-2</v>
      </c>
      <c r="QJ184" s="68">
        <f t="shared" si="994"/>
        <v>5.5209696916381022E-2</v>
      </c>
      <c r="QK184" s="68">
        <f t="shared" si="860"/>
        <v>-0.29003984063745014</v>
      </c>
      <c r="QL184" s="68"/>
      <c r="QM184" s="15">
        <f t="shared" si="861"/>
        <v>0.37076923076923074</v>
      </c>
      <c r="QO184" s="13">
        <v>14.06</v>
      </c>
      <c r="QP184" s="68">
        <f t="shared" si="862"/>
        <v>-3.2346868547831996E-2</v>
      </c>
      <c r="QQ184" s="68">
        <f t="shared" si="995"/>
        <v>-3.1575041453936234E-2</v>
      </c>
      <c r="QR184" s="68">
        <f t="shared" si="863"/>
        <v>-0.98286160072161688</v>
      </c>
      <c r="QS184" s="68"/>
      <c r="QT184" s="15">
        <f t="shared" si="864"/>
        <v>0.22473867595818814</v>
      </c>
      <c r="QV184" s="13">
        <v>2.46</v>
      </c>
      <c r="QW184" s="68">
        <f t="shared" si="865"/>
        <v>4.0816326530611373E-3</v>
      </c>
      <c r="QX184" s="68">
        <f t="shared" si="996"/>
        <v>4.8534597469569001E-3</v>
      </c>
      <c r="QY184" s="68">
        <f t="shared" si="866"/>
        <v>-0.30311614730878184</v>
      </c>
      <c r="QZ184" s="68"/>
      <c r="RA184" s="15">
        <f t="shared" si="867"/>
        <v>5.3126277073967717E-3</v>
      </c>
      <c r="RC184" s="13">
        <v>46.77</v>
      </c>
      <c r="RD184" s="68">
        <f t="shared" si="868"/>
        <v>-3.2077814569536366E-2</v>
      </c>
      <c r="RE184" s="68">
        <f t="shared" si="997"/>
        <v>-3.1305987475640604E-2</v>
      </c>
      <c r="RF184" s="68">
        <f t="shared" si="869"/>
        <v>1.0369410239792699E-2</v>
      </c>
      <c r="RG184" s="68"/>
      <c r="RH184" s="15">
        <f t="shared" si="870"/>
        <v>0.88969696969696987</v>
      </c>
      <c r="RJ184" s="13">
        <v>259.33</v>
      </c>
      <c r="RK184" s="68">
        <f t="shared" si="871"/>
        <v>1.6221853153603918E-3</v>
      </c>
      <c r="RL184" s="68">
        <f t="shared" si="872"/>
        <v>2.3940124092561546E-3</v>
      </c>
      <c r="RM184" s="68">
        <f t="shared" si="873"/>
        <v>0.20294090360886896</v>
      </c>
      <c r="RN184" s="68"/>
      <c r="RO184" s="15">
        <f t="shared" si="874"/>
        <v>0.31826962179747859</v>
      </c>
      <c r="RQ184" s="13">
        <v>18.41</v>
      </c>
      <c r="RR184" s="68">
        <f t="shared" si="875"/>
        <v>-6.4759848893686444E-3</v>
      </c>
      <c r="RS184" s="68">
        <f t="shared" si="876"/>
        <v>-5.7041577954728816E-3</v>
      </c>
      <c r="RT184" s="68">
        <f t="shared" si="877"/>
        <v>0.25751366120218577</v>
      </c>
      <c r="RU184" s="68"/>
      <c r="RV184" s="15">
        <f t="shared" si="878"/>
        <v>-0.11660268714011515</v>
      </c>
      <c r="RX184" s="13">
        <v>171.43</v>
      </c>
      <c r="RY184" s="68">
        <f t="shared" si="879"/>
        <v>4.3015332197614949E-2</v>
      </c>
      <c r="RZ184" s="68">
        <f t="shared" si="880"/>
        <v>4.3787159291510711E-2</v>
      </c>
      <c r="SA184" s="68">
        <f t="shared" si="881"/>
        <v>0.28836615060874798</v>
      </c>
      <c r="SB184" s="68"/>
      <c r="SC184" s="15">
        <f t="shared" si="882"/>
        <v>1.2666931111992599</v>
      </c>
      <c r="SE184" s="13">
        <v>19.09</v>
      </c>
      <c r="SF184" s="68">
        <f t="shared" si="883"/>
        <v>0.14379868184541633</v>
      </c>
      <c r="SG184" s="68">
        <f t="shared" si="884"/>
        <v>0.14457050893931209</v>
      </c>
      <c r="SH184" s="68">
        <f t="shared" si="885"/>
        <v>0.5272</v>
      </c>
      <c r="SI184" s="68"/>
      <c r="SJ184" s="15">
        <f t="shared" si="886"/>
        <v>0.25098296199213632</v>
      </c>
      <c r="SL184" s="13">
        <v>2.0299999999999998</v>
      </c>
      <c r="SM184" s="68">
        <f t="shared" si="887"/>
        <v>-3.7914691943128E-2</v>
      </c>
      <c r="SN184" s="68">
        <f t="shared" si="888"/>
        <v>-3.7142864849232238E-2</v>
      </c>
      <c r="SO184" s="68">
        <f t="shared" si="889"/>
        <v>0.42957746478873232</v>
      </c>
      <c r="SP184" s="68"/>
      <c r="SQ184" s="15">
        <f t="shared" si="890"/>
        <v>1.0099009900990097</v>
      </c>
      <c r="SS184" s="13">
        <v>17.760000000000002</v>
      </c>
      <c r="ST184" s="68">
        <f t="shared" si="891"/>
        <v>7.5060532687651449E-2</v>
      </c>
      <c r="SU184" s="68">
        <f t="shared" si="892"/>
        <v>7.5832359781547218E-2</v>
      </c>
      <c r="SV184" s="68">
        <f t="shared" si="893"/>
        <v>0.10037174721189597</v>
      </c>
      <c r="SW184" s="68"/>
      <c r="SX184" s="15">
        <f t="shared" si="894"/>
        <v>1.1142857142857143</v>
      </c>
      <c r="SZ184" s="13">
        <v>63.51</v>
      </c>
      <c r="TA184" s="68">
        <f t="shared" si="895"/>
        <v>7.6154212279866233E-3</v>
      </c>
      <c r="TB184" s="68">
        <f t="shared" si="896"/>
        <v>8.3872483218823853E-3</v>
      </c>
      <c r="TC184" s="68">
        <f t="shared" si="897"/>
        <v>0.57319791924696561</v>
      </c>
      <c r="TD184" s="68"/>
      <c r="TE184" s="15">
        <f t="shared" si="898"/>
        <v>3.0711538461538459</v>
      </c>
      <c r="TG184" s="417">
        <v>0.22</v>
      </c>
      <c r="TH184" s="68">
        <f t="shared" si="899"/>
        <v>9.174311926605512E-3</v>
      </c>
      <c r="TI184" s="68">
        <f t="shared" si="900"/>
        <v>9.946139020501274E-3</v>
      </c>
      <c r="TJ184" s="68">
        <f t="shared" si="901"/>
        <v>0</v>
      </c>
      <c r="TK184" s="68"/>
      <c r="TL184" s="15">
        <f t="shared" si="902"/>
        <v>0.29793510324483768</v>
      </c>
      <c r="TN184" s="13">
        <v>94.41</v>
      </c>
      <c r="TO184" s="68">
        <f t="shared" si="903"/>
        <v>-1.9029495718364184E-3</v>
      </c>
      <c r="TP184" s="68">
        <f t="shared" si="904"/>
        <v>-1.1311224779406556E-3</v>
      </c>
      <c r="TQ184" s="68">
        <f t="shared" si="905"/>
        <v>0.37610867774919288</v>
      </c>
      <c r="TR184" s="68"/>
      <c r="TS184" s="15">
        <f t="shared" si="906"/>
        <v>2.1734453781512606</v>
      </c>
      <c r="TU184" s="417">
        <v>3.85</v>
      </c>
      <c r="TV184" s="68">
        <f t="shared" si="907"/>
        <v>-7.7319587628865479E-3</v>
      </c>
      <c r="TW184" s="68">
        <f t="shared" si="908"/>
        <v>-6.9601316689907851E-3</v>
      </c>
      <c r="TX184" s="68">
        <f t="shared" si="909"/>
        <v>-0.126984126984127</v>
      </c>
      <c r="TY184" s="68"/>
      <c r="TZ184" s="15">
        <f t="shared" si="910"/>
        <v>1.2514619883040936</v>
      </c>
      <c r="UB184" s="13"/>
      <c r="UC184" s="68">
        <f t="shared" si="911"/>
        <v>0</v>
      </c>
      <c r="UD184" s="68">
        <f t="shared" si="912"/>
        <v>7.718270938957628E-4</v>
      </c>
      <c r="UE184" s="68">
        <f t="shared" si="913"/>
        <v>0</v>
      </c>
      <c r="UF184" s="68"/>
      <c r="UG184" s="15">
        <f t="shared" si="914"/>
        <v>0</v>
      </c>
      <c r="UI184" s="417"/>
      <c r="UJ184" s="68">
        <f t="shared" si="915"/>
        <v>0</v>
      </c>
      <c r="UK184" s="68">
        <f t="shared" si="916"/>
        <v>7.718270938957628E-4</v>
      </c>
      <c r="UL184" s="68">
        <f t="shared" si="917"/>
        <v>0</v>
      </c>
      <c r="UM184" s="68"/>
      <c r="UN184" s="15">
        <f t="shared" si="918"/>
        <v>0</v>
      </c>
      <c r="UP184" s="417"/>
      <c r="UQ184" s="68">
        <f t="shared" si="919"/>
        <v>0</v>
      </c>
      <c r="UR184" s="68">
        <f t="shared" si="920"/>
        <v>7.718270938957628E-4</v>
      </c>
      <c r="US184" s="68">
        <f t="shared" si="921"/>
        <v>0</v>
      </c>
      <c r="UT184" s="68"/>
      <c r="UU184" s="15">
        <f t="shared" si="922"/>
        <v>0</v>
      </c>
      <c r="UW184" s="417"/>
      <c r="UX184" s="68">
        <f t="shared" si="923"/>
        <v>0</v>
      </c>
      <c r="UY184" s="68">
        <f t="shared" si="924"/>
        <v>7.718270938957628E-4</v>
      </c>
      <c r="UZ184" s="68">
        <f t="shared" si="925"/>
        <v>0</v>
      </c>
      <c r="VA184" s="68"/>
      <c r="VB184" s="15">
        <f t="shared" si="926"/>
        <v>0</v>
      </c>
      <c r="VD184" s="417"/>
      <c r="VE184" s="68">
        <f t="shared" si="927"/>
        <v>0</v>
      </c>
      <c r="VF184" s="68">
        <f t="shared" si="928"/>
        <v>7.718270938957628E-4</v>
      </c>
      <c r="VG184" s="68">
        <f t="shared" si="929"/>
        <v>0</v>
      </c>
      <c r="VH184" s="68"/>
      <c r="VI184" s="15">
        <f t="shared" si="930"/>
        <v>0</v>
      </c>
      <c r="VM184" s="21">
        <f t="shared" si="931"/>
        <v>1.3700041385413101E-3</v>
      </c>
      <c r="VN184" s="40"/>
      <c r="VO184" s="21">
        <f t="shared" si="932"/>
        <v>1.3837495253360046</v>
      </c>
      <c r="VP184" s="14"/>
      <c r="VQ184" s="21">
        <f t="shared" si="933"/>
        <v>0.79274701509285661</v>
      </c>
    </row>
    <row r="185" spans="1:589" ht="15.75" customHeight="1" x14ac:dyDescent="0.2">
      <c r="A185" s="127">
        <v>45915</v>
      </c>
      <c r="B185" s="4">
        <f t="shared" si="666"/>
        <v>45915</v>
      </c>
      <c r="C185" s="13">
        <v>45883.45</v>
      </c>
      <c r="D185" s="138">
        <f t="shared" si="667"/>
        <v>49.049999999995634</v>
      </c>
      <c r="E185" s="68">
        <f t="shared" si="668"/>
        <v>1.0701569127117543E-3</v>
      </c>
      <c r="F185" s="15">
        <f t="shared" si="669"/>
        <v>7.8488452720486962E-2</v>
      </c>
      <c r="G185" s="13">
        <v>6615.28</v>
      </c>
      <c r="H185" s="138">
        <f t="shared" si="670"/>
        <v>30.989999999999782</v>
      </c>
      <c r="I185" s="68">
        <f t="shared" si="671"/>
        <v>4.7066578173196776E-3</v>
      </c>
      <c r="J185" s="15">
        <f t="shared" si="672"/>
        <v>0.12473583003351106</v>
      </c>
      <c r="K185" s="13">
        <v>22348.75</v>
      </c>
      <c r="L185" s="138">
        <f t="shared" si="673"/>
        <v>194.97999999999956</v>
      </c>
      <c r="M185" s="68">
        <f t="shared" si="674"/>
        <v>8.8012108097176942E-3</v>
      </c>
      <c r="N185" s="15">
        <f t="shared" si="675"/>
        <v>0.15731930179966738</v>
      </c>
      <c r="O185" s="13">
        <v>2405.13</v>
      </c>
      <c r="P185" s="138">
        <f t="shared" si="676"/>
        <v>8.0700000000001637</v>
      </c>
      <c r="Q185" s="68">
        <f t="shared" si="677"/>
        <v>3.3666241145403801E-3</v>
      </c>
      <c r="R185" s="15">
        <f t="shared" si="678"/>
        <v>7.8456254259784169E-2</v>
      </c>
      <c r="S185" s="18">
        <f t="shared" si="679"/>
        <v>3.0082384972444963E-3</v>
      </c>
      <c r="T185" s="121">
        <f t="shared" si="680"/>
        <v>276.26945856445656</v>
      </c>
      <c r="U185" s="121">
        <f t="shared" si="681"/>
        <v>276.26945856445656</v>
      </c>
      <c r="V185" s="134">
        <f t="shared" si="682"/>
        <v>2.1825098025083753E-3</v>
      </c>
      <c r="W185" s="21">
        <f t="shared" si="934"/>
        <v>6.7833770616290381E-2</v>
      </c>
      <c r="X185" s="18">
        <f t="shared" si="683"/>
        <v>4.4861624135723761E-3</v>
      </c>
      <c r="Y185" s="353">
        <f>50480.15+26</f>
        <v>50506.15</v>
      </c>
      <c r="Z185" s="15">
        <v>1.9999999999999999E-6</v>
      </c>
      <c r="AA185" s="21">
        <f t="shared" si="684"/>
        <v>-2.1805098025083755E-3</v>
      </c>
      <c r="AC185" s="13">
        <v>255.99</v>
      </c>
      <c r="AD185" s="68">
        <f t="shared" si="685"/>
        <v>1.0899182561307978E-2</v>
      </c>
      <c r="AE185" s="68">
        <f t="shared" si="935"/>
        <v>8.716672758799603E-3</v>
      </c>
      <c r="AF185" s="68">
        <f t="shared" si="686"/>
        <v>0.55362019785155059</v>
      </c>
      <c r="AG185" s="68"/>
      <c r="AH185" s="15">
        <f t="shared" si="687"/>
        <v>0.12686534313509717</v>
      </c>
      <c r="AJ185" s="13">
        <v>24.8</v>
      </c>
      <c r="AK185" s="68">
        <f t="shared" si="688"/>
        <v>7.7204388459976145E-3</v>
      </c>
      <c r="AL185" s="68">
        <f t="shared" si="936"/>
        <v>5.5379290434892387E-3</v>
      </c>
      <c r="AM185" s="68">
        <f t="shared" si="689"/>
        <v>0.33333333333333326</v>
      </c>
      <c r="AN185" s="68"/>
      <c r="AO185" s="15">
        <f t="shared" si="690"/>
        <v>0.17926771279125056</v>
      </c>
      <c r="AQ185" s="13">
        <v>23.67</v>
      </c>
      <c r="AR185" s="68">
        <f t="shared" si="691"/>
        <v>1.1538461538461673E-2</v>
      </c>
      <c r="AS185" s="68">
        <f t="shared" si="937"/>
        <v>9.3559517359532978E-3</v>
      </c>
      <c r="AT185" s="68">
        <f t="shared" si="692"/>
        <v>0.37058482918355545</v>
      </c>
      <c r="AU185" s="68"/>
      <c r="AV185" s="15">
        <f t="shared" si="693"/>
        <v>0.10246856078248733</v>
      </c>
      <c r="AX185" s="13">
        <v>230.34</v>
      </c>
      <c r="AY185" s="68">
        <f t="shared" si="694"/>
        <v>4.929976877099583E-3</v>
      </c>
      <c r="AZ185" s="68">
        <f t="shared" si="938"/>
        <v>2.7474670745912077E-3</v>
      </c>
      <c r="BA185" s="68">
        <f t="shared" si="695"/>
        <v>0.71767337807606268</v>
      </c>
      <c r="BB185" s="68"/>
      <c r="BC185" s="15">
        <f t="shared" si="696"/>
        <v>0.12806699642489841</v>
      </c>
      <c r="BE185" s="13">
        <v>82.94</v>
      </c>
      <c r="BF185" s="68">
        <f t="shared" si="697"/>
        <v>9.6548394882933015E-4</v>
      </c>
      <c r="BG185" s="68">
        <f t="shared" si="939"/>
        <v>-1.217025853679045E-3</v>
      </c>
      <c r="BH185" s="68"/>
      <c r="BI185" s="68"/>
      <c r="BJ185" s="15">
        <f t="shared" si="698"/>
        <v>0.12583141034342332</v>
      </c>
      <c r="BL185" s="13">
        <v>77.89</v>
      </c>
      <c r="BM185" s="68">
        <f t="shared" si="699"/>
        <v>5.1619563814686506E-3</v>
      </c>
      <c r="BN185" s="68">
        <f t="shared" si="940"/>
        <v>2.9794465789602753E-3</v>
      </c>
      <c r="BO185" s="68">
        <f t="shared" si="700"/>
        <v>0.31172111822162341</v>
      </c>
      <c r="BP185" s="68"/>
      <c r="BQ185" s="15">
        <f t="shared" si="701"/>
        <v>0.17357239716739484</v>
      </c>
      <c r="BS185" s="13">
        <v>45.29</v>
      </c>
      <c r="BT185" s="68">
        <f t="shared" si="702"/>
        <v>8.6859688195991217E-3</v>
      </c>
      <c r="BU185" s="68">
        <f t="shared" si="941"/>
        <v>6.5034590170907468E-3</v>
      </c>
      <c r="BV185" s="68">
        <f t="shared" si="703"/>
        <v>0.21551261406333874</v>
      </c>
      <c r="BW185" s="68"/>
      <c r="BX185" s="15">
        <f t="shared" si="704"/>
        <v>0.18405228758169934</v>
      </c>
      <c r="BZ185" s="13"/>
      <c r="CA185" s="68">
        <f t="shared" si="705"/>
        <v>0</v>
      </c>
      <c r="CB185" s="68">
        <f t="shared" si="942"/>
        <v>0</v>
      </c>
      <c r="CC185" s="68">
        <f t="shared" si="706"/>
        <v>0</v>
      </c>
      <c r="CD185" s="68"/>
      <c r="CE185" s="15">
        <f t="shared" si="707"/>
        <v>0</v>
      </c>
      <c r="CG185" s="13">
        <v>30.47</v>
      </c>
      <c r="CH185" s="68">
        <f t="shared" si="708"/>
        <v>6.6072018500164947E-3</v>
      </c>
      <c r="CI185" s="68">
        <f t="shared" si="943"/>
        <v>4.4246920475081199E-3</v>
      </c>
      <c r="CJ185" s="68">
        <f t="shared" si="709"/>
        <v>7.9391333112801329E-3</v>
      </c>
      <c r="CK185" s="68"/>
      <c r="CL185" s="15">
        <f t="shared" si="710"/>
        <v>-0.11321303841676369</v>
      </c>
      <c r="CN185" s="13">
        <v>33.96</v>
      </c>
      <c r="CO185" s="68">
        <f t="shared" si="711"/>
        <v>1.769911504424846E-3</v>
      </c>
      <c r="CP185" s="68">
        <f t="shared" si="944"/>
        <v>-4.1259829808352935E-4</v>
      </c>
      <c r="CQ185" s="68">
        <f t="shared" si="712"/>
        <v>8.3599234205488232E-2</v>
      </c>
      <c r="CR185" s="68"/>
      <c r="CS185" s="15">
        <f t="shared" si="713"/>
        <v>1.4639976097998266E-2</v>
      </c>
      <c r="CU185" s="13">
        <v>40.130000000000003</v>
      </c>
      <c r="CV185" s="68">
        <f t="shared" si="714"/>
        <v>-2.2376926902037868E-3</v>
      </c>
      <c r="CW185" s="68">
        <f t="shared" si="945"/>
        <v>-4.4202024927121625E-3</v>
      </c>
      <c r="CX185" s="68">
        <f t="shared" si="715"/>
        <v>0.24821150855365487</v>
      </c>
      <c r="CY185" s="68"/>
      <c r="CZ185" s="15">
        <f t="shared" si="716"/>
        <v>7.6448497854077285E-2</v>
      </c>
      <c r="DB185" s="13">
        <v>20.3</v>
      </c>
      <c r="DC185" s="68">
        <f t="shared" si="717"/>
        <v>-1.475651746187781E-3</v>
      </c>
      <c r="DD185" s="68">
        <f t="shared" si="946"/>
        <v>-3.6581615486961563E-3</v>
      </c>
      <c r="DE185" s="68">
        <f t="shared" si="718"/>
        <v>-7.1787837219935993E-2</v>
      </c>
      <c r="DF185" s="68"/>
      <c r="DG185" s="15">
        <f t="shared" si="719"/>
        <v>-2.9469548133594656E-3</v>
      </c>
      <c r="DI185" s="13">
        <v>51.46</v>
      </c>
      <c r="DJ185" s="68">
        <f t="shared" si="720"/>
        <v>7.6365772469160088E-3</v>
      </c>
      <c r="DK185" s="68">
        <f t="shared" si="947"/>
        <v>5.4540674444076339E-3</v>
      </c>
      <c r="DL185" s="68">
        <f t="shared" si="721"/>
        <v>0.16557191392978488</v>
      </c>
      <c r="DM185" s="68"/>
      <c r="DN185" s="15">
        <f t="shared" si="722"/>
        <v>0.22058823529411778</v>
      </c>
      <c r="DP185" s="13">
        <v>46.43</v>
      </c>
      <c r="DQ185" s="68">
        <f t="shared" si="723"/>
        <v>9.5672972385300661E-3</v>
      </c>
      <c r="DR185" s="68">
        <f t="shared" si="948"/>
        <v>7.3847874360216913E-3</v>
      </c>
      <c r="DS185" s="68"/>
      <c r="DT185" s="68"/>
      <c r="DU185" s="15">
        <f t="shared" si="724"/>
        <v>0.21927521008403367</v>
      </c>
      <c r="DV185" s="18"/>
      <c r="DW185" s="13">
        <v>40.78</v>
      </c>
      <c r="DX185" s="68">
        <f t="shared" si="725"/>
        <v>7.9090459713297145E-3</v>
      </c>
      <c r="DY185" s="68">
        <f t="shared" si="949"/>
        <v>5.7265361688213397E-3</v>
      </c>
      <c r="DZ185" s="68">
        <f t="shared" si="726"/>
        <v>1.1760939167556033</v>
      </c>
      <c r="EA185" s="68"/>
      <c r="EB185" s="15">
        <f t="shared" si="727"/>
        <v>0.21840454138034068</v>
      </c>
      <c r="ED185" s="13">
        <v>41.84</v>
      </c>
      <c r="EE185" s="68">
        <f t="shared" si="728"/>
        <v>9.6525096525097893E-3</v>
      </c>
      <c r="EF185" s="68">
        <f t="shared" si="950"/>
        <v>7.4699998500014145E-3</v>
      </c>
      <c r="EG185" s="68">
        <f t="shared" si="729"/>
        <v>0.98953875416072279</v>
      </c>
      <c r="EH185" s="68"/>
      <c r="EI185" s="15">
        <f t="shared" si="730"/>
        <v>0.13449023861171369</v>
      </c>
      <c r="EK185" s="13">
        <v>146.28</v>
      </c>
      <c r="EL185" s="68">
        <f t="shared" si="731"/>
        <v>1.9017763845349981E-2</v>
      </c>
      <c r="EM185" s="68">
        <f t="shared" si="951"/>
        <v>1.6835254042841606E-2</v>
      </c>
      <c r="EN185" s="68">
        <f t="shared" si="732"/>
        <v>1.2665013944840406</v>
      </c>
      <c r="EO185" s="68"/>
      <c r="EP185" s="15">
        <f t="shared" si="733"/>
        <v>0.31428571428571433</v>
      </c>
      <c r="ER185" s="13">
        <v>42.07</v>
      </c>
      <c r="ES185" s="68">
        <f t="shared" si="734"/>
        <v>-7.1258907363423122E-4</v>
      </c>
      <c r="ET185" s="68">
        <f t="shared" si="952"/>
        <v>-2.8950988761426064E-3</v>
      </c>
      <c r="EU185" s="68">
        <f t="shared" si="735"/>
        <v>0.20509882555141806</v>
      </c>
      <c r="EV185" s="68"/>
      <c r="EW185" s="15">
        <f t="shared" si="736"/>
        <v>8.1769092311648237E-2</v>
      </c>
      <c r="EY185" s="13">
        <v>49.82</v>
      </c>
      <c r="EZ185" s="68">
        <f t="shared" si="737"/>
        <v>1.3219442749644062E-2</v>
      </c>
      <c r="FA185" s="68">
        <f t="shared" si="953"/>
        <v>1.1036932947135687E-2</v>
      </c>
      <c r="FB185" s="68"/>
      <c r="FC185" s="68"/>
      <c r="FD185" s="15">
        <f t="shared" si="738"/>
        <v>1.0268510984540278</v>
      </c>
      <c r="FF185" s="13">
        <v>61.14</v>
      </c>
      <c r="FG185" s="68">
        <f t="shared" si="739"/>
        <v>-6.5380843412878628E-4</v>
      </c>
      <c r="FH185" s="68">
        <f t="shared" si="954"/>
        <v>-2.8363182366371617E-3</v>
      </c>
      <c r="FI185" s="68">
        <f t="shared" si="740"/>
        <v>3.4867975626269504E-2</v>
      </c>
      <c r="FJ185" s="68"/>
      <c r="FK185" s="15">
        <f t="shared" si="741"/>
        <v>7.6597992604331769E-2</v>
      </c>
      <c r="FM185" s="13">
        <v>200.41</v>
      </c>
      <c r="FN185" s="68">
        <f t="shared" si="742"/>
        <v>-5.8041472368291292E-3</v>
      </c>
      <c r="FO185" s="68">
        <f t="shared" si="955"/>
        <v>-7.9866570393375049E-3</v>
      </c>
      <c r="FP185" s="68">
        <f t="shared" si="743"/>
        <v>0.72351221190230475</v>
      </c>
      <c r="FQ185" s="68"/>
      <c r="FR185" s="15">
        <f t="shared" si="744"/>
        <v>0.10321479687327975</v>
      </c>
      <c r="FT185" s="13">
        <v>92.12</v>
      </c>
      <c r="FU185" s="68">
        <f t="shared" si="745"/>
        <v>-1.4970059880239431E-2</v>
      </c>
      <c r="FV185" s="68">
        <f t="shared" si="956"/>
        <v>-1.7152569682747806E-2</v>
      </c>
      <c r="FW185" s="68">
        <f t="shared" si="746"/>
        <v>4.6461433602181114E-2</v>
      </c>
      <c r="FX185" s="68"/>
      <c r="FY185" s="15">
        <f t="shared" si="747"/>
        <v>2.1512530494566397E-2</v>
      </c>
      <c r="GA185" s="13">
        <v>18.68</v>
      </c>
      <c r="GB185" s="68">
        <f t="shared" si="748"/>
        <v>3.7614185921547708E-3</v>
      </c>
      <c r="GC185" s="68">
        <f t="shared" si="957"/>
        <v>1.5789087896463955E-3</v>
      </c>
      <c r="GD185" s="68"/>
      <c r="GE185" s="68"/>
      <c r="GF185" s="15">
        <f t="shared" si="749"/>
        <v>7.1715433161216299E-2</v>
      </c>
      <c r="GG185" s="18"/>
      <c r="GH185" s="13">
        <v>20.99</v>
      </c>
      <c r="GI185" s="68">
        <f t="shared" si="750"/>
        <v>-3.7968675842430873E-3</v>
      </c>
      <c r="GJ185" s="68">
        <f t="shared" si="958"/>
        <v>-5.9793773867514626E-3</v>
      </c>
      <c r="GK185" s="68">
        <f t="shared" si="751"/>
        <v>9.209157127991674E-2</v>
      </c>
      <c r="GL185" s="68"/>
      <c r="GM185" s="15">
        <f t="shared" si="752"/>
        <v>0.11058201058201059</v>
      </c>
      <c r="GO185" s="13">
        <v>26.6</v>
      </c>
      <c r="GP185" s="68">
        <f t="shared" si="753"/>
        <v>-1.1152416356877219E-2</v>
      </c>
      <c r="GQ185" s="68">
        <f t="shared" si="959"/>
        <v>-1.3334926159385594E-2</v>
      </c>
      <c r="GR185" s="68"/>
      <c r="GS185" s="68"/>
      <c r="GT185" s="15">
        <f t="shared" si="754"/>
        <v>-2.3853211009174261E-2</v>
      </c>
      <c r="GV185" s="13">
        <v>16.82</v>
      </c>
      <c r="GW185" s="68">
        <f t="shared" si="755"/>
        <v>5.3795576808129027E-3</v>
      </c>
      <c r="GX185" s="68">
        <f t="shared" si="960"/>
        <v>3.1970478783045274E-3</v>
      </c>
      <c r="GY185" s="68">
        <f t="shared" si="756"/>
        <v>0.41940928270042199</v>
      </c>
      <c r="GZ185" s="68"/>
      <c r="HA185" s="15">
        <f t="shared" si="757"/>
        <v>0.22594752186588918</v>
      </c>
      <c r="HD185" s="13">
        <v>410.04</v>
      </c>
      <c r="HE185" s="68">
        <f t="shared" si="758"/>
        <v>3.561145628125479E-2</v>
      </c>
      <c r="HF185" s="68">
        <f t="shared" si="961"/>
        <v>3.3428946478746412E-2</v>
      </c>
      <c r="HG185" s="68">
        <f t="shared" si="759"/>
        <v>1.3034660974102581</v>
      </c>
      <c r="HH185" s="68"/>
      <c r="HI185" s="15">
        <f t="shared" si="760"/>
        <v>1.535261489698902E-2</v>
      </c>
      <c r="HK185" s="13">
        <v>70.739999999999995</v>
      </c>
      <c r="HL185" s="68">
        <f t="shared" si="761"/>
        <v>2.2254335260115492E-2</v>
      </c>
      <c r="HM185" s="68">
        <f t="shared" si="962"/>
        <v>2.0071825457607117E-2</v>
      </c>
      <c r="HN185" s="68">
        <f t="shared" si="762"/>
        <v>27.524193548387093</v>
      </c>
      <c r="HO185" s="68"/>
      <c r="HP185" s="15">
        <f t="shared" si="763"/>
        <v>1.6815769522365429</v>
      </c>
      <c r="HR185" s="13">
        <v>112.35</v>
      </c>
      <c r="HS185" s="68">
        <f t="shared" si="764"/>
        <v>1.4261520634637364E-3</v>
      </c>
      <c r="HT185" s="68">
        <f t="shared" si="963"/>
        <v>-7.5635773904463889E-4</v>
      </c>
      <c r="HU185" s="68">
        <f t="shared" si="765"/>
        <v>2.0865384615384612</v>
      </c>
      <c r="HV185" s="68"/>
      <c r="HW185" s="15">
        <f t="shared" si="766"/>
        <v>4.4436181091382372E-2</v>
      </c>
      <c r="HY185" s="13">
        <v>177.75</v>
      </c>
      <c r="HZ185" s="68">
        <f t="shared" si="767"/>
        <v>-3.9365650657964898E-4</v>
      </c>
      <c r="IA185" s="68">
        <f t="shared" si="964"/>
        <v>-2.5761663090880242E-3</v>
      </c>
      <c r="IB185" s="68">
        <f t="shared" si="768"/>
        <v>0.67847025495750701</v>
      </c>
      <c r="IC185" s="68"/>
      <c r="ID185" s="15">
        <f t="shared" si="769"/>
        <v>0.32362796932012816</v>
      </c>
      <c r="IF185" s="13">
        <v>364.09</v>
      </c>
      <c r="IG185" s="68">
        <f t="shared" si="770"/>
        <v>1.1726456776057938E-2</v>
      </c>
      <c r="IH185" s="68">
        <f t="shared" si="965"/>
        <v>9.5439469735495632E-3</v>
      </c>
      <c r="II185" s="68">
        <f t="shared" si="771"/>
        <v>1.0805142857142855</v>
      </c>
      <c r="IJ185" s="68"/>
      <c r="IK185" s="15">
        <f t="shared" si="772"/>
        <v>0.5704365079365078</v>
      </c>
      <c r="IM185" s="13">
        <v>273.02</v>
      </c>
      <c r="IN185" s="68">
        <f t="shared" si="773"/>
        <v>-6.2242929421615269E-3</v>
      </c>
      <c r="IO185" s="68">
        <f t="shared" si="966"/>
        <v>-8.4068027446699018E-3</v>
      </c>
      <c r="IP185" s="68">
        <f t="shared" si="774"/>
        <v>4.3313805897285684</v>
      </c>
      <c r="IQ185" s="68"/>
      <c r="IR185" s="15">
        <f t="shared" si="775"/>
        <v>0.45602901178603805</v>
      </c>
      <c r="IT185" s="13">
        <v>86.32</v>
      </c>
      <c r="IU185" s="68">
        <f t="shared" si="776"/>
        <v>0.10524967989756721</v>
      </c>
      <c r="IV185" s="68">
        <f t="shared" si="967"/>
        <v>0.10306717009505884</v>
      </c>
      <c r="IW185" s="68">
        <f t="shared" si="777"/>
        <v>3.7298630136986297</v>
      </c>
      <c r="IX185" s="68"/>
      <c r="IY185" s="15">
        <f t="shared" si="778"/>
        <v>0.67970422261140284</v>
      </c>
      <c r="JA185" s="13">
        <v>764.7</v>
      </c>
      <c r="JB185" s="68">
        <f t="shared" si="779"/>
        <v>1.2056803292791081E-2</v>
      </c>
      <c r="JC185" s="68">
        <f t="shared" si="968"/>
        <v>9.8742934902827061E-3</v>
      </c>
      <c r="JD185" s="68">
        <f t="shared" si="780"/>
        <v>0.54672330097087396</v>
      </c>
      <c r="JE185" s="68"/>
      <c r="JF185" s="15">
        <f t="shared" si="781"/>
        <v>0.30604088743147012</v>
      </c>
      <c r="JH185" s="13">
        <v>515.36</v>
      </c>
      <c r="JI185" s="68">
        <f t="shared" si="782"/>
        <v>1.0707981957246591E-2</v>
      </c>
      <c r="JJ185" s="68">
        <f t="shared" si="969"/>
        <v>8.5254721547382162E-3</v>
      </c>
      <c r="JK185" s="68">
        <f t="shared" si="783"/>
        <v>0.26720597998475504</v>
      </c>
      <c r="JL185" s="68"/>
      <c r="JM185" s="15">
        <f t="shared" si="784"/>
        <v>0.22268090154211154</v>
      </c>
      <c r="JO185" s="13">
        <v>29.8</v>
      </c>
      <c r="JP185" s="68">
        <f t="shared" si="785"/>
        <v>-1.6826129990102211E-2</v>
      </c>
      <c r="JQ185" s="68">
        <f t="shared" si="970"/>
        <v>-1.9008639792610586E-2</v>
      </c>
      <c r="JR185" s="68">
        <f t="shared" si="786"/>
        <v>5.5677408469714572E-3</v>
      </c>
      <c r="JS185" s="68"/>
      <c r="JT185" s="15">
        <f t="shared" si="787"/>
        <v>1.9244357212953878</v>
      </c>
      <c r="JV185" s="13">
        <v>2.58</v>
      </c>
      <c r="JW185" s="68">
        <f t="shared" si="788"/>
        <v>8.8607594936708847E-2</v>
      </c>
      <c r="JX185" s="68">
        <f t="shared" si="971"/>
        <v>8.6425085134200469E-2</v>
      </c>
      <c r="JY185" s="68">
        <f t="shared" si="789"/>
        <v>1.9762845849802479E-2</v>
      </c>
      <c r="JZ185" s="68"/>
      <c r="KA185" s="15">
        <f t="shared" si="790"/>
        <v>0.43333333333333335</v>
      </c>
      <c r="KC185" s="13">
        <v>22.91</v>
      </c>
      <c r="KD185" s="68">
        <f t="shared" si="791"/>
        <v>3.0647985989492245E-3</v>
      </c>
      <c r="KE185" s="68">
        <f t="shared" si="972"/>
        <v>8.822887964408492E-4</v>
      </c>
      <c r="KF185" s="68">
        <f t="shared" si="792"/>
        <v>0.17607802874743325</v>
      </c>
      <c r="KG185" s="68"/>
      <c r="KH185" s="15">
        <f t="shared" si="793"/>
        <v>3.2912533814247087E-2</v>
      </c>
      <c r="KI185" s="18"/>
      <c r="KJ185" s="13">
        <v>163.98</v>
      </c>
      <c r="KK185" s="68">
        <f t="shared" si="794"/>
        <v>1.2284708932650044E-2</v>
      </c>
      <c r="KL185" s="68">
        <f t="shared" si="973"/>
        <v>1.0102199130141669E-2</v>
      </c>
      <c r="KM185" s="68">
        <f t="shared" si="795"/>
        <v>6.7715639810426538</v>
      </c>
      <c r="KN185" s="68"/>
      <c r="KO185" s="15">
        <f t="shared" si="796"/>
        <v>1.4398155036452909</v>
      </c>
      <c r="KQ185" s="13">
        <v>1.847</v>
      </c>
      <c r="KR185" s="68">
        <f t="shared" si="797"/>
        <v>1.0840108401084022E-3</v>
      </c>
      <c r="KS185" s="68">
        <f t="shared" si="974"/>
        <v>-1.0984989623999731E-3</v>
      </c>
      <c r="KT185" s="68">
        <f t="shared" si="798"/>
        <v>-0.29503816793893134</v>
      </c>
      <c r="KU185" s="68"/>
      <c r="KV185" s="15">
        <f t="shared" si="799"/>
        <v>0.82871287128712867</v>
      </c>
      <c r="KW185" s="18"/>
      <c r="KX185" s="13">
        <v>51.39</v>
      </c>
      <c r="KY185" s="68">
        <f t="shared" si="800"/>
        <v>7.6230366492146609E-2</v>
      </c>
      <c r="KZ185" s="68">
        <f t="shared" si="975"/>
        <v>7.4047856689638231E-2</v>
      </c>
      <c r="LA185" s="68">
        <f t="shared" si="801"/>
        <v>-0.28555540108438765</v>
      </c>
      <c r="LB185" s="68"/>
      <c r="LC185" s="15">
        <f t="shared" si="802"/>
        <v>1.1674398987768873</v>
      </c>
      <c r="LD185" s="18"/>
      <c r="LE185" s="13">
        <v>49.98</v>
      </c>
      <c r="LF185" s="68">
        <f t="shared" si="803"/>
        <v>-1.8845700824499427E-2</v>
      </c>
      <c r="LG185" s="68">
        <f t="shared" si="976"/>
        <v>-2.1028210627007802E-2</v>
      </c>
      <c r="LH185" s="68">
        <f t="shared" si="804"/>
        <v>0.39492045771699691</v>
      </c>
      <c r="LI185" s="68"/>
      <c r="LJ185" s="15">
        <f t="shared" si="805"/>
        <v>8.3929733246584204E-2</v>
      </c>
      <c r="LL185" s="13">
        <v>153.76</v>
      </c>
      <c r="LM185" s="68">
        <f t="shared" si="806"/>
        <v>3.2624298577580584E-3</v>
      </c>
      <c r="LN185" s="68">
        <f t="shared" si="977"/>
        <v>1.0799200552496831E-3</v>
      </c>
      <c r="LO185" s="68">
        <f t="shared" si="807"/>
        <v>0.75725714285714274</v>
      </c>
      <c r="LP185" s="68"/>
      <c r="LQ185" s="15">
        <f t="shared" si="808"/>
        <v>0.96598900396368759</v>
      </c>
      <c r="LS185" s="13">
        <v>23.26</v>
      </c>
      <c r="LT185" s="68">
        <f t="shared" si="809"/>
        <v>-8.5910652920960365E-4</v>
      </c>
      <c r="LU185" s="68">
        <f t="shared" si="978"/>
        <v>-3.0416163317179791E-3</v>
      </c>
      <c r="LV185" s="68"/>
      <c r="LW185" s="68"/>
      <c r="LX185" s="15">
        <f t="shared" si="810"/>
        <v>1.5145945945945947</v>
      </c>
      <c r="LZ185" s="13">
        <v>17.100000000000001</v>
      </c>
      <c r="MA185" s="68">
        <f t="shared" si="811"/>
        <v>1.1235955056179851E-2</v>
      </c>
      <c r="MB185" s="68">
        <f t="shared" si="979"/>
        <v>9.0534452536714764E-3</v>
      </c>
      <c r="MC185" s="68">
        <f t="shared" si="812"/>
        <v>-0.23146067415730331</v>
      </c>
      <c r="MD185" s="68"/>
      <c r="ME185" s="15">
        <f t="shared" si="813"/>
        <v>0.26854599406528196</v>
      </c>
      <c r="MG185" s="13">
        <v>95.68</v>
      </c>
      <c r="MH185" s="68">
        <f t="shared" si="814"/>
        <v>0.15709275607691389</v>
      </c>
      <c r="MI185" s="68">
        <f t="shared" si="980"/>
        <v>0.15491024627440553</v>
      </c>
      <c r="MJ185" s="68">
        <f t="shared" si="815"/>
        <v>11.894878706199462</v>
      </c>
      <c r="MK185" s="68"/>
      <c r="ML185" s="15">
        <f t="shared" si="816"/>
        <v>3.5068299576071595</v>
      </c>
      <c r="MN185" s="13">
        <v>174.3</v>
      </c>
      <c r="MO185" s="68">
        <f t="shared" si="817"/>
        <v>3.5343035343035442E-2</v>
      </c>
      <c r="MP185" s="68">
        <f t="shared" si="981"/>
        <v>3.3160525540527064E-2</v>
      </c>
      <c r="MQ185" s="68">
        <f t="shared" si="818"/>
        <v>0.38443208895949171</v>
      </c>
      <c r="MR185" s="68"/>
      <c r="MS185" s="15">
        <f t="shared" si="819"/>
        <v>0.56477242122273108</v>
      </c>
      <c r="MU185" s="13">
        <v>18.010000000000002</v>
      </c>
      <c r="MV185" s="68">
        <f t="shared" si="820"/>
        <v>3.9838337182448107E-2</v>
      </c>
      <c r="MW185" s="68">
        <f t="shared" si="982"/>
        <v>3.7655827379939728E-2</v>
      </c>
      <c r="MX185" s="68">
        <f t="shared" si="821"/>
        <v>-0.13703881169142307</v>
      </c>
      <c r="MY185" s="68"/>
      <c r="MZ185" s="15">
        <f t="shared" si="822"/>
        <v>0.68791002811621382</v>
      </c>
      <c r="NB185" s="13">
        <v>286.77999999999997</v>
      </c>
      <c r="NC185" s="68">
        <f t="shared" si="823"/>
        <v>1.8358723056709488E-2</v>
      </c>
      <c r="ND185" s="68">
        <f t="shared" si="983"/>
        <v>1.6176213254201113E-2</v>
      </c>
      <c r="NE185" s="68">
        <f t="shared" si="824"/>
        <v>1.1169262567358085</v>
      </c>
      <c r="NF185" s="68"/>
      <c r="NG185" s="15">
        <f t="shared" si="825"/>
        <v>0.71940763834762267</v>
      </c>
      <c r="NI185" s="13">
        <v>11.76</v>
      </c>
      <c r="NJ185" s="68">
        <f t="shared" si="826"/>
        <v>5.0000000000000044E-2</v>
      </c>
      <c r="NK185" s="68">
        <f t="shared" si="984"/>
        <v>4.7817490197491666E-2</v>
      </c>
      <c r="NL185" s="68">
        <f t="shared" si="827"/>
        <v>-0.90662961492655814</v>
      </c>
      <c r="NM185" s="68"/>
      <c r="NN185" s="15">
        <f t="shared" si="828"/>
        <v>1.3999999999999997</v>
      </c>
      <c r="NP185" s="13">
        <v>628.67999999999995</v>
      </c>
      <c r="NQ185" s="68">
        <f t="shared" si="829"/>
        <v>5.0357297012133349E-3</v>
      </c>
      <c r="NR185" s="68">
        <f t="shared" si="985"/>
        <v>2.8532198987049596E-3</v>
      </c>
      <c r="NS185" s="68">
        <f t="shared" si="830"/>
        <v>3.7899428571428566</v>
      </c>
      <c r="NT185" s="68"/>
      <c r="NU185" s="15">
        <f t="shared" si="831"/>
        <v>0.91128811601252524</v>
      </c>
      <c r="NW185" s="13">
        <v>251.61</v>
      </c>
      <c r="NX185" s="68">
        <f t="shared" si="832"/>
        <v>4.4892026578073098E-2</v>
      </c>
      <c r="NY185" s="68">
        <f t="shared" si="986"/>
        <v>4.270951677556472E-2</v>
      </c>
      <c r="NZ185" s="68">
        <f t="shared" si="833"/>
        <v>0.43155439235320908</v>
      </c>
      <c r="OA185" s="68"/>
      <c r="OB185" s="15">
        <f t="shared" si="834"/>
        <v>0.32916006339144216</v>
      </c>
      <c r="OD185" s="13">
        <v>3.07</v>
      </c>
      <c r="OE185" s="68">
        <f t="shared" si="835"/>
        <v>5.4982817869415702E-2</v>
      </c>
      <c r="OF185" s="68">
        <f t="shared" si="987"/>
        <v>5.2800308066907324E-2</v>
      </c>
      <c r="OG185" s="68">
        <f t="shared" si="836"/>
        <v>-0.98639606505073785</v>
      </c>
      <c r="OH185" s="68"/>
      <c r="OI185" s="15">
        <f t="shared" si="837"/>
        <v>1.1027397260273972</v>
      </c>
      <c r="OK185" s="13">
        <v>243.48</v>
      </c>
      <c r="OL185" s="68">
        <f t="shared" si="838"/>
        <v>9.5917540622046202E-2</v>
      </c>
      <c r="OM185" s="68">
        <f t="shared" si="988"/>
        <v>9.3735030819537823E-2</v>
      </c>
      <c r="ON185" s="68">
        <f t="shared" si="839"/>
        <v>4.7356890459363949</v>
      </c>
      <c r="OO185" s="68"/>
      <c r="OP185" s="15">
        <f t="shared" si="840"/>
        <v>2.6553070109593153</v>
      </c>
      <c r="OR185" s="13">
        <v>5.43</v>
      </c>
      <c r="OS185" s="68">
        <f t="shared" si="841"/>
        <v>-1.6304347826086932E-2</v>
      </c>
      <c r="OT185" s="68">
        <f t="shared" si="989"/>
        <v>-1.8486857628595307E-2</v>
      </c>
      <c r="OU185" s="68">
        <f t="shared" si="842"/>
        <v>-0.29480519480519485</v>
      </c>
      <c r="OV185" s="68"/>
      <c r="OW185" s="15">
        <f t="shared" si="843"/>
        <v>3.8482142857142851</v>
      </c>
      <c r="OY185" s="13">
        <v>158.37</v>
      </c>
      <c r="OZ185" s="68">
        <f t="shared" si="844"/>
        <v>1.6169393647738277E-2</v>
      </c>
      <c r="PA185" s="68">
        <f t="shared" si="990"/>
        <v>1.3986883845229902E-2</v>
      </c>
      <c r="PB185" s="68">
        <f t="shared" si="998"/>
        <v>3.8729230769230769</v>
      </c>
      <c r="PC185" s="68"/>
      <c r="PD185" s="15">
        <f t="shared" si="845"/>
        <v>0.38254037538192937</v>
      </c>
      <c r="PE185" s="18"/>
      <c r="PF185" s="13">
        <v>281.89</v>
      </c>
      <c r="PG185" s="68">
        <f t="shared" si="846"/>
        <v>9.6346704871060097E-3</v>
      </c>
      <c r="PH185" s="68">
        <f t="shared" si="991"/>
        <v>7.4521606845976349E-3</v>
      </c>
      <c r="PI185" s="68">
        <f t="shared" si="847"/>
        <v>-0.19043653072946584</v>
      </c>
      <c r="PJ185" s="68"/>
      <c r="PK185" s="15">
        <f t="shared" si="848"/>
        <v>0.34791756323817719</v>
      </c>
      <c r="PM185" s="13"/>
      <c r="PN185" s="68">
        <f t="shared" si="849"/>
        <v>0</v>
      </c>
      <c r="PO185" s="68">
        <f t="shared" si="850"/>
        <v>-2.1825098025083753E-3</v>
      </c>
      <c r="PP185" s="68">
        <f t="shared" si="851"/>
        <v>0</v>
      </c>
      <c r="PQ185" s="68"/>
      <c r="PR185" s="15">
        <f t="shared" si="852"/>
        <v>0</v>
      </c>
      <c r="PT185" s="13">
        <v>13.82</v>
      </c>
      <c r="PU185" s="68">
        <f t="shared" si="853"/>
        <v>0.15842414082145856</v>
      </c>
      <c r="PV185" s="68">
        <f t="shared" si="992"/>
        <v>0.15624163101895019</v>
      </c>
      <c r="PW185" s="68">
        <f t="shared" si="854"/>
        <v>0.5848623853211008</v>
      </c>
      <c r="PX185" s="68"/>
      <c r="PY185" s="15">
        <f t="shared" si="855"/>
        <v>1.6939571150097468</v>
      </c>
      <c r="QA185" s="13">
        <v>328.63</v>
      </c>
      <c r="QB185" s="68">
        <f t="shared" si="856"/>
        <v>1.9924893702864641E-2</v>
      </c>
      <c r="QC185" s="68">
        <f t="shared" si="993"/>
        <v>1.7742383900356266E-2</v>
      </c>
      <c r="QD185" s="68">
        <f t="shared" si="857"/>
        <v>-2.5964017902131039E-2</v>
      </c>
      <c r="QE185" s="68"/>
      <c r="QF185" s="15">
        <f t="shared" si="858"/>
        <v>0.71393553770731188</v>
      </c>
      <c r="QH185" s="13">
        <v>1.778</v>
      </c>
      <c r="QI185" s="68">
        <f t="shared" si="859"/>
        <v>-2.2446689113355799E-3</v>
      </c>
      <c r="QJ185" s="68">
        <f t="shared" si="994"/>
        <v>-4.4271787138439548E-3</v>
      </c>
      <c r="QK185" s="68">
        <f t="shared" si="860"/>
        <v>-0.2916334661354581</v>
      </c>
      <c r="QL185" s="68"/>
      <c r="QM185" s="15">
        <f t="shared" si="861"/>
        <v>0.36769230769230765</v>
      </c>
      <c r="QO185" s="13">
        <v>13.74</v>
      </c>
      <c r="QP185" s="68">
        <f t="shared" si="862"/>
        <v>-2.2759601706970146E-2</v>
      </c>
      <c r="QQ185" s="68">
        <f t="shared" si="995"/>
        <v>-2.4942111509478521E-2</v>
      </c>
      <c r="QR185" s="68">
        <f t="shared" si="863"/>
        <v>-0.98325166386308782</v>
      </c>
      <c r="QS185" s="68"/>
      <c r="QT185" s="15">
        <f t="shared" si="864"/>
        <v>0.1968641114982578</v>
      </c>
      <c r="QV185" s="13">
        <v>2.58</v>
      </c>
      <c r="QW185" s="68">
        <f t="shared" si="865"/>
        <v>4.8780487804878092E-2</v>
      </c>
      <c r="QX185" s="68">
        <f t="shared" si="996"/>
        <v>4.6597978002369714E-2</v>
      </c>
      <c r="QY185" s="68">
        <f t="shared" si="866"/>
        <v>-0.26912181303116139</v>
      </c>
      <c r="QZ185" s="68"/>
      <c r="RA185" s="15">
        <f t="shared" si="867"/>
        <v>5.4352268083367392E-2</v>
      </c>
      <c r="RC185" s="13">
        <v>49.4</v>
      </c>
      <c r="RD185" s="68">
        <f t="shared" si="868"/>
        <v>5.6232627752832914E-2</v>
      </c>
      <c r="RE185" s="68">
        <f t="shared" si="997"/>
        <v>5.4050117950324536E-2</v>
      </c>
      <c r="RF185" s="68">
        <f t="shared" si="869"/>
        <v>6.718513717865629E-2</v>
      </c>
      <c r="RG185" s="68"/>
      <c r="RH185" s="15">
        <f t="shared" si="870"/>
        <v>0.99595959595959593</v>
      </c>
      <c r="RJ185" s="13">
        <v>261.38</v>
      </c>
      <c r="RK185" s="68">
        <f t="shared" si="871"/>
        <v>7.904985925269007E-3</v>
      </c>
      <c r="RL185" s="68">
        <f t="shared" si="872"/>
        <v>5.7224761227606322E-3</v>
      </c>
      <c r="RM185" s="68">
        <f t="shared" si="873"/>
        <v>0.21245013452082745</v>
      </c>
      <c r="RN185" s="68"/>
      <c r="RO185" s="15">
        <f t="shared" si="874"/>
        <v>0.32869052460349735</v>
      </c>
      <c r="RQ185" s="13">
        <v>20.04</v>
      </c>
      <c r="RR185" s="68">
        <f t="shared" si="875"/>
        <v>8.8538837588267194E-2</v>
      </c>
      <c r="RS185" s="68">
        <f t="shared" si="876"/>
        <v>8.6356327785758816E-2</v>
      </c>
      <c r="RT185" s="68">
        <f t="shared" si="877"/>
        <v>0.36885245901639335</v>
      </c>
      <c r="RU185" s="68"/>
      <c r="RV185" s="15">
        <f t="shared" si="878"/>
        <v>-3.8387715930902143E-2</v>
      </c>
      <c r="RX185" s="13">
        <v>171.21</v>
      </c>
      <c r="RY185" s="68">
        <f t="shared" si="879"/>
        <v>-1.2833226389780017E-3</v>
      </c>
      <c r="RZ185" s="68">
        <f t="shared" si="880"/>
        <v>-3.4658324414863773E-3</v>
      </c>
      <c r="SA185" s="68">
        <f t="shared" si="881"/>
        <v>0.2867127611603788</v>
      </c>
      <c r="SB185" s="68"/>
      <c r="SC185" s="15">
        <f t="shared" si="882"/>
        <v>1.2637842126140424</v>
      </c>
      <c r="SE185" s="13">
        <v>19.21</v>
      </c>
      <c r="SF185" s="68">
        <f t="shared" si="883"/>
        <v>6.2860136196962284E-3</v>
      </c>
      <c r="SG185" s="68">
        <f t="shared" si="884"/>
        <v>4.1035038171878535E-3</v>
      </c>
      <c r="SH185" s="68">
        <f t="shared" si="885"/>
        <v>0.53680000000000005</v>
      </c>
      <c r="SI185" s="68"/>
      <c r="SJ185" s="15">
        <f t="shared" si="886"/>
        <v>0.25884665792922679</v>
      </c>
      <c r="SL185" s="13">
        <v>2.4500000000000002</v>
      </c>
      <c r="SM185" s="68">
        <f t="shared" si="887"/>
        <v>0.20689655172413812</v>
      </c>
      <c r="SN185" s="68">
        <f t="shared" si="888"/>
        <v>0.20471404192162976</v>
      </c>
      <c r="SO185" s="68">
        <f t="shared" si="889"/>
        <v>0.72535211267605659</v>
      </c>
      <c r="SP185" s="68"/>
      <c r="SQ185" s="15">
        <f t="shared" si="890"/>
        <v>1.4257425742574259</v>
      </c>
      <c r="SS185" s="13">
        <v>18.32</v>
      </c>
      <c r="ST185" s="68">
        <f t="shared" si="891"/>
        <v>3.1531531531531459E-2</v>
      </c>
      <c r="SU185" s="68">
        <f t="shared" si="892"/>
        <v>2.9349021729023084E-2</v>
      </c>
      <c r="SV185" s="68">
        <f t="shared" si="893"/>
        <v>0.13506815365551422</v>
      </c>
      <c r="SW185" s="68"/>
      <c r="SX185" s="15">
        <f t="shared" si="894"/>
        <v>1.180952380952381</v>
      </c>
      <c r="SZ185" s="13">
        <v>65.94</v>
      </c>
      <c r="TA185" s="68">
        <f t="shared" si="895"/>
        <v>3.8261691072272078E-2</v>
      </c>
      <c r="TB185" s="68">
        <f t="shared" si="896"/>
        <v>3.6079181269763699E-2</v>
      </c>
      <c r="TC185" s="68">
        <f t="shared" si="897"/>
        <v>0.63339113202873421</v>
      </c>
      <c r="TD185" s="68"/>
      <c r="TE185" s="15">
        <f t="shared" si="898"/>
        <v>3.2269230769230766</v>
      </c>
      <c r="TG185" s="417">
        <v>0.2379</v>
      </c>
      <c r="TH185" s="68">
        <f t="shared" si="899"/>
        <v>8.136363636363636E-2</v>
      </c>
      <c r="TI185" s="68">
        <f t="shared" si="900"/>
        <v>7.9181126561127982E-2</v>
      </c>
      <c r="TJ185" s="68">
        <f t="shared" si="901"/>
        <v>8.136363636363636E-2</v>
      </c>
      <c r="TK185" s="68"/>
      <c r="TL185" s="15">
        <f t="shared" si="902"/>
        <v>0.40353982300884944</v>
      </c>
      <c r="TN185" s="13">
        <v>95.53</v>
      </c>
      <c r="TO185" s="68">
        <f t="shared" si="903"/>
        <v>1.1863150090032883E-2</v>
      </c>
      <c r="TP185" s="68">
        <f t="shared" si="904"/>
        <v>9.6806402875245084E-3</v>
      </c>
      <c r="TQ185" s="68">
        <f t="shared" si="905"/>
        <v>0.39243366153352827</v>
      </c>
      <c r="TR185" s="68"/>
      <c r="TS185" s="15">
        <f t="shared" si="906"/>
        <v>2.21109243697479</v>
      </c>
      <c r="TU185" s="417">
        <v>3.99</v>
      </c>
      <c r="TV185" s="68">
        <f t="shared" si="907"/>
        <v>3.6363636363636397E-2</v>
      </c>
      <c r="TW185" s="68">
        <f t="shared" si="908"/>
        <v>3.4181126561128018E-2</v>
      </c>
      <c r="TX185" s="68">
        <f t="shared" si="909"/>
        <v>-9.5238095238095219E-2</v>
      </c>
      <c r="TY185" s="68"/>
      <c r="TZ185" s="15">
        <f t="shared" si="910"/>
        <v>1.3333333333333335</v>
      </c>
      <c r="UB185" s="13"/>
      <c r="UC185" s="68">
        <f t="shared" si="911"/>
        <v>0</v>
      </c>
      <c r="UD185" s="68">
        <f t="shared" si="912"/>
        <v>-2.1825098025083753E-3</v>
      </c>
      <c r="UE185" s="68">
        <f t="shared" si="913"/>
        <v>0</v>
      </c>
      <c r="UF185" s="68"/>
      <c r="UG185" s="15">
        <f t="shared" si="914"/>
        <v>0</v>
      </c>
      <c r="UI185" s="417"/>
      <c r="UJ185" s="68">
        <f t="shared" si="915"/>
        <v>0</v>
      </c>
      <c r="UK185" s="68">
        <f t="shared" si="916"/>
        <v>-2.1825098025083753E-3</v>
      </c>
      <c r="UL185" s="68">
        <f t="shared" si="917"/>
        <v>0</v>
      </c>
      <c r="UM185" s="68"/>
      <c r="UN185" s="15">
        <f t="shared" si="918"/>
        <v>0</v>
      </c>
      <c r="UP185" s="417"/>
      <c r="UQ185" s="68">
        <f t="shared" si="919"/>
        <v>0</v>
      </c>
      <c r="UR185" s="68">
        <f t="shared" si="920"/>
        <v>-2.1825098025083753E-3</v>
      </c>
      <c r="US185" s="68">
        <f t="shared" si="921"/>
        <v>0</v>
      </c>
      <c r="UT185" s="68"/>
      <c r="UU185" s="15">
        <f t="shared" si="922"/>
        <v>0</v>
      </c>
      <c r="UW185" s="417"/>
      <c r="UX185" s="68">
        <f t="shared" si="923"/>
        <v>0</v>
      </c>
      <c r="UY185" s="68">
        <f t="shared" si="924"/>
        <v>-2.1825098025083753E-3</v>
      </c>
      <c r="UZ185" s="68">
        <f t="shared" si="925"/>
        <v>0</v>
      </c>
      <c r="VA185" s="68"/>
      <c r="VB185" s="15">
        <f t="shared" si="926"/>
        <v>0</v>
      </c>
      <c r="VD185" s="417"/>
      <c r="VE185" s="68">
        <f t="shared" si="927"/>
        <v>0</v>
      </c>
      <c r="VF185" s="68">
        <f t="shared" si="928"/>
        <v>-2.1825098025083753E-3</v>
      </c>
      <c r="VG185" s="68">
        <f t="shared" si="929"/>
        <v>0</v>
      </c>
      <c r="VH185" s="68"/>
      <c r="VI185" s="15">
        <f t="shared" si="930"/>
        <v>0</v>
      </c>
      <c r="VM185" s="21">
        <f t="shared" si="931"/>
        <v>3.1038690714048644E-2</v>
      </c>
      <c r="VN185" s="40"/>
      <c r="VO185" s="21">
        <f t="shared" si="932"/>
        <v>1.5020724299298516</v>
      </c>
      <c r="VP185" s="14"/>
      <c r="VQ185" s="21">
        <f t="shared" si="933"/>
        <v>0.86661429202932405</v>
      </c>
    </row>
    <row r="186" spans="1:589" ht="15.75" customHeight="1" x14ac:dyDescent="0.2">
      <c r="A186" s="127">
        <v>45916</v>
      </c>
      <c r="B186" s="4">
        <f t="shared" si="666"/>
        <v>45916</v>
      </c>
      <c r="C186" s="13">
        <v>45757.9</v>
      </c>
      <c r="D186" s="138">
        <f t="shared" si="667"/>
        <v>-125.54999999999563</v>
      </c>
      <c r="E186" s="68">
        <f t="shared" si="668"/>
        <v>-2.7362807286722261E-3</v>
      </c>
      <c r="F186" s="15">
        <f t="shared" si="669"/>
        <v>7.5537405551212369E-2</v>
      </c>
      <c r="G186" s="13">
        <v>6606.76</v>
      </c>
      <c r="H186" s="138">
        <f t="shared" si="670"/>
        <v>-8.5199999999995271</v>
      </c>
      <c r="I186" s="68">
        <f t="shared" si="671"/>
        <v>-1.2879273439672285E-3</v>
      </c>
      <c r="J186" s="15">
        <f t="shared" si="672"/>
        <v>0.12328725200327122</v>
      </c>
      <c r="K186" s="13">
        <v>22333.96</v>
      </c>
      <c r="L186" s="138">
        <f t="shared" si="673"/>
        <v>-14.790000000000873</v>
      </c>
      <c r="M186" s="68">
        <f t="shared" si="674"/>
        <v>-6.6178197885791699E-4</v>
      </c>
      <c r="N186" s="15">
        <f t="shared" si="675"/>
        <v>0.15655340874195195</v>
      </c>
      <c r="O186" s="13">
        <v>2403.0300000000002</v>
      </c>
      <c r="P186" s="138">
        <f t="shared" si="676"/>
        <v>-2.0999999999999091</v>
      </c>
      <c r="Q186" s="68">
        <f t="shared" si="677"/>
        <v>-8.7313367676587501E-4</v>
      </c>
      <c r="R186" s="15">
        <f t="shared" si="678"/>
        <v>7.7514617785271175E-2</v>
      </c>
      <c r="S186" s="18">
        <f t="shared" si="679"/>
        <v>-1.2376602957868037E-3</v>
      </c>
      <c r="T186" s="121">
        <f t="shared" si="680"/>
        <v>276.02192650529918</v>
      </c>
      <c r="U186" s="121">
        <f t="shared" si="681"/>
        <v>276.02192650529918</v>
      </c>
      <c r="V186" s="134">
        <f t="shared" si="682"/>
        <v>-8.9598054176382022E-4</v>
      </c>
      <c r="W186" s="21">
        <f t="shared" si="934"/>
        <v>6.6877012335979896E-2</v>
      </c>
      <c r="X186" s="18">
        <f t="shared" si="683"/>
        <v>-1.3897809320658116E-3</v>
      </c>
      <c r="Y186" s="353">
        <v>50506.15</v>
      </c>
      <c r="Z186" s="15">
        <v>1.9999999999999999E-6</v>
      </c>
      <c r="AA186" s="21">
        <f t="shared" si="684"/>
        <v>8.9798054176382027E-4</v>
      </c>
      <c r="AC186" s="13">
        <v>255.97</v>
      </c>
      <c r="AD186" s="68">
        <f t="shared" si="685"/>
        <v>-7.8128051877066412E-5</v>
      </c>
      <c r="AE186" s="68">
        <f t="shared" si="935"/>
        <v>8.1785248988675376E-4</v>
      </c>
      <c r="AF186" s="68">
        <f t="shared" si="686"/>
        <v>0.55349881653213562</v>
      </c>
      <c r="AG186" s="68"/>
      <c r="AH186" s="15">
        <f t="shared" si="687"/>
        <v>0.12677730334111023</v>
      </c>
      <c r="AJ186" s="13">
        <v>24.82</v>
      </c>
      <c r="AK186" s="68">
        <f t="shared" si="688"/>
        <v>8.0645161290320857E-4</v>
      </c>
      <c r="AL186" s="68">
        <f t="shared" si="936"/>
        <v>1.7024321546670288E-3</v>
      </c>
      <c r="AM186" s="68">
        <f t="shared" si="689"/>
        <v>0.33440860215053753</v>
      </c>
      <c r="AN186" s="68"/>
      <c r="AO186" s="15">
        <f t="shared" si="690"/>
        <v>0.18021873514027575</v>
      </c>
      <c r="AQ186" s="13">
        <v>23.63</v>
      </c>
      <c r="AR186" s="68">
        <f t="shared" si="691"/>
        <v>-1.6899028305873553E-3</v>
      </c>
      <c r="AS186" s="68">
        <f t="shared" si="937"/>
        <v>-7.9392228882353504E-4</v>
      </c>
      <c r="AT186" s="68">
        <f t="shared" si="692"/>
        <v>0.36826867400115804</v>
      </c>
      <c r="AU186" s="68"/>
      <c r="AV186" s="15">
        <f t="shared" si="693"/>
        <v>0.10060549604098744</v>
      </c>
      <c r="AX186" s="13">
        <v>230.05</v>
      </c>
      <c r="AY186" s="68">
        <f t="shared" si="694"/>
        <v>-1.2590084223321699E-3</v>
      </c>
      <c r="AZ186" s="68">
        <f t="shared" si="938"/>
        <v>-3.6302788056834972E-4</v>
      </c>
      <c r="BA186" s="68">
        <f t="shared" si="695"/>
        <v>0.71551081282624918</v>
      </c>
      <c r="BB186" s="68"/>
      <c r="BC186" s="15">
        <f t="shared" si="696"/>
        <v>0.1266467505754445</v>
      </c>
      <c r="BE186" s="13">
        <v>82.78</v>
      </c>
      <c r="BF186" s="68">
        <f t="shared" si="697"/>
        <v>-1.9291053773811983E-3</v>
      </c>
      <c r="BG186" s="68">
        <f t="shared" si="939"/>
        <v>-1.0331248356173781E-3</v>
      </c>
      <c r="BH186" s="68"/>
      <c r="BI186" s="68"/>
      <c r="BJ186" s="15">
        <f t="shared" si="698"/>
        <v>0.12365956291570517</v>
      </c>
      <c r="BL186" s="13">
        <v>77.42</v>
      </c>
      <c r="BM186" s="68">
        <f t="shared" si="699"/>
        <v>-6.0341507253819345E-3</v>
      </c>
      <c r="BN186" s="68">
        <f t="shared" si="940"/>
        <v>-5.1381701836181147E-3</v>
      </c>
      <c r="BO186" s="68">
        <f t="shared" si="700"/>
        <v>0.30380599528460761</v>
      </c>
      <c r="BP186" s="68"/>
      <c r="BQ186" s="15">
        <f t="shared" si="701"/>
        <v>0.16649088443573898</v>
      </c>
      <c r="BS186" s="13">
        <v>45.13</v>
      </c>
      <c r="BT186" s="68">
        <f t="shared" si="702"/>
        <v>-3.5327886950761007E-3</v>
      </c>
      <c r="BU186" s="68">
        <f t="shared" si="941"/>
        <v>-2.6368081533122804E-3</v>
      </c>
      <c r="BV186" s="68">
        <f t="shared" si="703"/>
        <v>0.21121846484165338</v>
      </c>
      <c r="BW186" s="68"/>
      <c r="BX186" s="15">
        <f t="shared" si="704"/>
        <v>0.1798692810457517</v>
      </c>
      <c r="BZ186" s="13"/>
      <c r="CA186" s="68">
        <f t="shared" si="705"/>
        <v>0</v>
      </c>
      <c r="CB186" s="68">
        <f t="shared" si="942"/>
        <v>0</v>
      </c>
      <c r="CC186" s="68">
        <f t="shared" si="706"/>
        <v>0</v>
      </c>
      <c r="CD186" s="68"/>
      <c r="CE186" s="15">
        <f t="shared" si="707"/>
        <v>0</v>
      </c>
      <c r="CG186" s="13">
        <v>30.48</v>
      </c>
      <c r="CH186" s="68">
        <f t="shared" si="708"/>
        <v>3.2819166393178745E-4</v>
      </c>
      <c r="CI186" s="68">
        <f t="shared" si="943"/>
        <v>1.2241722056956076E-3</v>
      </c>
      <c r="CJ186" s="68">
        <f t="shared" si="709"/>
        <v>8.2699305325835259E-3</v>
      </c>
      <c r="CK186" s="68"/>
      <c r="CL186" s="15">
        <f t="shared" si="710"/>
        <v>-0.11292200232828868</v>
      </c>
      <c r="CN186" s="13">
        <v>33.92</v>
      </c>
      <c r="CO186" s="68">
        <f t="shared" si="711"/>
        <v>-1.177856301531188E-3</v>
      </c>
      <c r="CP186" s="68">
        <f t="shared" si="944"/>
        <v>-2.8187575976736773E-4</v>
      </c>
      <c r="CQ186" s="68">
        <f t="shared" si="712"/>
        <v>8.2322910019144921E-2</v>
      </c>
      <c r="CR186" s="68"/>
      <c r="CS186" s="15">
        <f t="shared" si="713"/>
        <v>1.3444876008365785E-2</v>
      </c>
      <c r="CU186" s="13">
        <v>40</v>
      </c>
      <c r="CV186" s="68">
        <f t="shared" si="714"/>
        <v>-3.2394717169200735E-3</v>
      </c>
      <c r="CW186" s="68">
        <f t="shared" si="945"/>
        <v>-2.3434911751562533E-3</v>
      </c>
      <c r="CX186" s="68">
        <f t="shared" si="715"/>
        <v>0.24416796267496119</v>
      </c>
      <c r="CY186" s="68"/>
      <c r="CZ186" s="15">
        <f t="shared" si="716"/>
        <v>7.2961373390557901E-2</v>
      </c>
      <c r="DB186" s="13">
        <v>20.260000000000002</v>
      </c>
      <c r="DC186" s="68">
        <f t="shared" si="717"/>
        <v>-1.9704433497536524E-3</v>
      </c>
      <c r="DD186" s="68">
        <f t="shared" si="946"/>
        <v>-1.0744628079898321E-3</v>
      </c>
      <c r="DE186" s="68">
        <f t="shared" si="718"/>
        <v>-7.361682670324643E-2</v>
      </c>
      <c r="DF186" s="68"/>
      <c r="DG186" s="15">
        <f t="shared" si="719"/>
        <v>-4.9115913555991099E-3</v>
      </c>
      <c r="DI186" s="13">
        <v>51.36</v>
      </c>
      <c r="DJ186" s="68">
        <f t="shared" si="720"/>
        <v>-1.9432568985620175E-3</v>
      </c>
      <c r="DK186" s="68">
        <f t="shared" si="947"/>
        <v>-1.0472763567981973E-3</v>
      </c>
      <c r="DL186" s="68">
        <f t="shared" si="721"/>
        <v>0.16330690826727071</v>
      </c>
      <c r="DM186" s="68"/>
      <c r="DN186" s="15">
        <f t="shared" si="722"/>
        <v>0.21821631878557884</v>
      </c>
      <c r="DP186" s="13">
        <v>47.01</v>
      </c>
      <c r="DQ186" s="68">
        <f t="shared" si="723"/>
        <v>1.2491923325436104E-2</v>
      </c>
      <c r="DR186" s="68">
        <f t="shared" si="948"/>
        <v>1.3387903867199924E-2</v>
      </c>
      <c r="DS186" s="68"/>
      <c r="DT186" s="68"/>
      <c r="DU186" s="15">
        <f t="shared" si="724"/>
        <v>0.2345063025210084</v>
      </c>
      <c r="DV186" s="18"/>
      <c r="DW186" s="13">
        <v>40.82</v>
      </c>
      <c r="DX186" s="68">
        <f t="shared" si="725"/>
        <v>9.8087297694946407E-4</v>
      </c>
      <c r="DY186" s="68">
        <f t="shared" si="949"/>
        <v>1.8768535187132843E-3</v>
      </c>
      <c r="DZ186" s="68">
        <f t="shared" si="726"/>
        <v>1.1782283884738529</v>
      </c>
      <c r="EA186" s="68"/>
      <c r="EB186" s="15">
        <f t="shared" si="727"/>
        <v>0.21959964146997316</v>
      </c>
      <c r="ED186" s="13">
        <v>41.65</v>
      </c>
      <c r="EE186" s="68">
        <f t="shared" si="728"/>
        <v>-4.5411089866157937E-3</v>
      </c>
      <c r="EF186" s="68">
        <f t="shared" si="950"/>
        <v>-3.6451284448519735E-3</v>
      </c>
      <c r="EG186" s="68">
        <f t="shared" si="729"/>
        <v>0.98050404184498319</v>
      </c>
      <c r="EH186" s="68"/>
      <c r="EI186" s="15">
        <f t="shared" si="730"/>
        <v>0.12933839479392614</v>
      </c>
      <c r="EK186" s="13">
        <v>146.44999999999999</v>
      </c>
      <c r="EL186" s="68">
        <f t="shared" si="731"/>
        <v>1.162154771670683E-3</v>
      </c>
      <c r="EM186" s="68">
        <f t="shared" si="951"/>
        <v>2.0581353134345032E-3</v>
      </c>
      <c r="EN186" s="68">
        <f t="shared" si="732"/>
        <v>1.2691354198946385</v>
      </c>
      <c r="EO186" s="68"/>
      <c r="EP186" s="15">
        <f t="shared" si="733"/>
        <v>0.31581311769991011</v>
      </c>
      <c r="ER186" s="13">
        <v>41.94</v>
      </c>
      <c r="ES186" s="68">
        <f t="shared" si="734"/>
        <v>-3.0900879486570609E-3</v>
      </c>
      <c r="ET186" s="68">
        <f t="shared" si="952"/>
        <v>-2.1941074068932407E-3</v>
      </c>
      <c r="EU186" s="68">
        <f t="shared" si="735"/>
        <v>0.20137496419364084</v>
      </c>
      <c r="EV186" s="68"/>
      <c r="EW186" s="15">
        <f t="shared" si="736"/>
        <v>7.8426330676266323E-2</v>
      </c>
      <c r="EY186" s="13">
        <v>48.63</v>
      </c>
      <c r="EZ186" s="68">
        <f t="shared" si="737"/>
        <v>-2.3885989562424683E-2</v>
      </c>
      <c r="FA186" s="68">
        <f t="shared" si="953"/>
        <v>-2.2990009020660864E-2</v>
      </c>
      <c r="FB186" s="68"/>
      <c r="FC186" s="68"/>
      <c r="FD186" s="15">
        <f t="shared" si="738"/>
        <v>0.97843775427176594</v>
      </c>
      <c r="FF186" s="13">
        <v>62.15</v>
      </c>
      <c r="FG186" s="68">
        <f t="shared" si="739"/>
        <v>1.6519463526332972E-2</v>
      </c>
      <c r="FH186" s="68">
        <f t="shared" si="954"/>
        <v>1.7415444068096791E-2</v>
      </c>
      <c r="FI186" s="68">
        <f t="shared" si="740"/>
        <v>5.1963439404197703E-2</v>
      </c>
      <c r="FJ186" s="68"/>
      <c r="FK186" s="15">
        <f t="shared" si="741"/>
        <v>9.4382813875682328E-2</v>
      </c>
      <c r="FM186" s="13">
        <v>200.45</v>
      </c>
      <c r="FN186" s="68">
        <f t="shared" si="742"/>
        <v>1.9959083878046027E-4</v>
      </c>
      <c r="FO186" s="68">
        <f t="shared" si="955"/>
        <v>1.0955713805442806E-3</v>
      </c>
      <c r="FP186" s="68">
        <f t="shared" si="743"/>
        <v>0.72385620915032667</v>
      </c>
      <c r="FQ186" s="68"/>
      <c r="FR186" s="15">
        <f t="shared" si="744"/>
        <v>0.10343498843994271</v>
      </c>
      <c r="FT186" s="13">
        <v>91.22</v>
      </c>
      <c r="FU186" s="68">
        <f t="shared" si="745"/>
        <v>-9.769865392965758E-3</v>
      </c>
      <c r="FV186" s="68">
        <f t="shared" si="956"/>
        <v>-8.8738848512019373E-3</v>
      </c>
      <c r="FW186" s="68">
        <f t="shared" si="746"/>
        <v>3.6237646256957828E-2</v>
      </c>
      <c r="FX186" s="68"/>
      <c r="FY186" s="15">
        <f t="shared" si="747"/>
        <v>1.1532490574406654E-2</v>
      </c>
      <c r="GA186" s="13">
        <v>18.739999999999998</v>
      </c>
      <c r="GB186" s="68">
        <f t="shared" si="748"/>
        <v>3.2119914346894389E-3</v>
      </c>
      <c r="GC186" s="68">
        <f t="shared" si="957"/>
        <v>4.1079719764532587E-3</v>
      </c>
      <c r="GD186" s="68"/>
      <c r="GE186" s="68"/>
      <c r="GF186" s="15">
        <f t="shared" si="749"/>
        <v>7.5157773952954601E-2</v>
      </c>
      <c r="GG186" s="18"/>
      <c r="GH186" s="13">
        <v>20.91</v>
      </c>
      <c r="GI186" s="68">
        <f t="shared" si="750"/>
        <v>-3.8113387327297905E-3</v>
      </c>
      <c r="GJ186" s="68">
        <f t="shared" si="958"/>
        <v>-2.9153581909659703E-3</v>
      </c>
      <c r="GK186" s="68">
        <f t="shared" si="751"/>
        <v>8.7929240374609849E-2</v>
      </c>
      <c r="GL186" s="68"/>
      <c r="GM186" s="15">
        <f t="shared" si="752"/>
        <v>0.10634920634920644</v>
      </c>
      <c r="GO186" s="13">
        <v>26.58</v>
      </c>
      <c r="GP186" s="68">
        <f t="shared" si="753"/>
        <v>-7.5187969924823776E-4</v>
      </c>
      <c r="GQ186" s="68">
        <f t="shared" si="959"/>
        <v>1.4410084251558245E-4</v>
      </c>
      <c r="GR186" s="68"/>
      <c r="GS186" s="68"/>
      <c r="GT186" s="15">
        <f t="shared" si="754"/>
        <v>-2.4587155963302815E-2</v>
      </c>
      <c r="GV186" s="13">
        <v>16.62</v>
      </c>
      <c r="GW186" s="68">
        <f t="shared" si="755"/>
        <v>-1.1890606420927425E-2</v>
      </c>
      <c r="GX186" s="68">
        <f t="shared" si="960"/>
        <v>-1.0994625879163604E-2</v>
      </c>
      <c r="GY186" s="68">
        <f t="shared" si="756"/>
        <v>0.4025316455696204</v>
      </c>
      <c r="GZ186" s="68"/>
      <c r="HA186" s="15">
        <f t="shared" si="757"/>
        <v>0.21137026239067058</v>
      </c>
      <c r="HD186" s="13">
        <v>421.62</v>
      </c>
      <c r="HE186" s="68">
        <f t="shared" si="758"/>
        <v>2.8241147205150675E-2</v>
      </c>
      <c r="HF186" s="68">
        <f t="shared" si="961"/>
        <v>2.9137127746914494E-2</v>
      </c>
      <c r="HG186" s="68">
        <f t="shared" si="759"/>
        <v>1.3685186225492951</v>
      </c>
      <c r="HH186" s="68"/>
      <c r="HI186" s="15">
        <f t="shared" si="760"/>
        <v>4.4027337559429551E-2</v>
      </c>
      <c r="HK186" s="13">
        <v>76.349999999999994</v>
      </c>
      <c r="HL186" s="68">
        <f t="shared" si="761"/>
        <v>7.9304495335029687E-2</v>
      </c>
      <c r="HM186" s="68">
        <f t="shared" si="962"/>
        <v>8.0200475876793506E-2</v>
      </c>
      <c r="HN186" s="68">
        <f t="shared" si="762"/>
        <v>29.786290322580641</v>
      </c>
      <c r="HO186" s="68"/>
      <c r="HP186" s="15">
        <f t="shared" si="763"/>
        <v>1.8942380591357089</v>
      </c>
      <c r="HR186" s="13">
        <v>114.69</v>
      </c>
      <c r="HS186" s="68">
        <f t="shared" si="764"/>
        <v>2.0827770360480672E-2</v>
      </c>
      <c r="HT186" s="68">
        <f t="shared" si="963"/>
        <v>2.1723750902244491E-2</v>
      </c>
      <c r="HU186" s="68">
        <f t="shared" si="765"/>
        <v>2.1508241758241757</v>
      </c>
      <c r="HV186" s="68"/>
      <c r="HW186" s="15">
        <f t="shared" si="766"/>
        <v>6.6189458027331088E-2</v>
      </c>
      <c r="HY186" s="13">
        <v>174.88</v>
      </c>
      <c r="HZ186" s="68">
        <f t="shared" si="767"/>
        <v>-1.6146272855133641E-2</v>
      </c>
      <c r="IA186" s="68">
        <f t="shared" si="964"/>
        <v>-1.525029231336982E-2</v>
      </c>
      <c r="IB186" s="68">
        <f t="shared" si="768"/>
        <v>0.65136921624173738</v>
      </c>
      <c r="IC186" s="68"/>
      <c r="ID186" s="15">
        <f t="shared" si="769"/>
        <v>0.3022563109687989</v>
      </c>
      <c r="IF186" s="13">
        <v>360</v>
      </c>
      <c r="IG186" s="68">
        <f t="shared" si="770"/>
        <v>-1.123348622593308E-2</v>
      </c>
      <c r="IH186" s="68">
        <f t="shared" si="965"/>
        <v>-1.033750568416926E-2</v>
      </c>
      <c r="II186" s="68">
        <f t="shared" si="771"/>
        <v>1.0571428571428572</v>
      </c>
      <c r="IJ186" s="68"/>
      <c r="IK186" s="15">
        <f t="shared" si="772"/>
        <v>0.55279503105590055</v>
      </c>
      <c r="IM186" s="13">
        <v>273.19</v>
      </c>
      <c r="IN186" s="68">
        <f t="shared" si="773"/>
        <v>6.2266500622670839E-4</v>
      </c>
      <c r="IO186" s="68">
        <f t="shared" si="966"/>
        <v>1.5186455479905287E-3</v>
      </c>
      <c r="IP186" s="68">
        <f t="shared" si="774"/>
        <v>4.3347002538566679</v>
      </c>
      <c r="IQ186" s="68"/>
      <c r="IR186" s="15">
        <f t="shared" si="775"/>
        <v>0.4569356300997281</v>
      </c>
      <c r="IT186" s="13">
        <v>80.23</v>
      </c>
      <c r="IU186" s="68">
        <f t="shared" si="776"/>
        <v>-7.0551436515291818E-2</v>
      </c>
      <c r="IV186" s="68">
        <f t="shared" si="967"/>
        <v>-6.9655455973527999E-2</v>
      </c>
      <c r="IW186" s="68">
        <f t="shared" si="777"/>
        <v>3.396164383561644</v>
      </c>
      <c r="IX186" s="68"/>
      <c r="IY186" s="15">
        <f t="shared" si="778"/>
        <v>0.56119867678536683</v>
      </c>
      <c r="JA186" s="13">
        <v>779</v>
      </c>
      <c r="JB186" s="68">
        <f t="shared" si="779"/>
        <v>1.8700143847260303E-2</v>
      </c>
      <c r="JC186" s="68">
        <f t="shared" si="968"/>
        <v>1.9596124389024121E-2</v>
      </c>
      <c r="JD186" s="68">
        <f t="shared" si="780"/>
        <v>0.57564724919093857</v>
      </c>
      <c r="JE186" s="68"/>
      <c r="JF186" s="15">
        <f t="shared" si="781"/>
        <v>0.33046403989684209</v>
      </c>
      <c r="JH186" s="13">
        <v>509.04</v>
      </c>
      <c r="JI186" s="68">
        <f t="shared" si="782"/>
        <v>-1.2263272275690766E-2</v>
      </c>
      <c r="JJ186" s="68">
        <f t="shared" si="969"/>
        <v>-1.1367291733926945E-2</v>
      </c>
      <c r="JK186" s="68">
        <f t="shared" si="783"/>
        <v>0.25166588802281842</v>
      </c>
      <c r="JL186" s="68"/>
      <c r="JM186" s="15">
        <f t="shared" si="784"/>
        <v>0.20768683274021357</v>
      </c>
      <c r="JO186" s="13">
        <v>27.94</v>
      </c>
      <c r="JP186" s="68">
        <f t="shared" si="785"/>
        <v>-6.2416107382550316E-2</v>
      </c>
      <c r="JQ186" s="68">
        <f t="shared" si="970"/>
        <v>-6.1520126840786497E-2</v>
      </c>
      <c r="JR186" s="68">
        <f t="shared" si="786"/>
        <v>-5.7195883246161643E-2</v>
      </c>
      <c r="JS186" s="68"/>
      <c r="JT186" s="15">
        <f t="shared" si="787"/>
        <v>1.7419038272816487</v>
      </c>
      <c r="JV186" s="13">
        <v>2.5</v>
      </c>
      <c r="JW186" s="68">
        <f t="shared" si="788"/>
        <v>-3.1007751937984523E-2</v>
      </c>
      <c r="JX186" s="68">
        <f t="shared" si="971"/>
        <v>-3.0111771396220705E-2</v>
      </c>
      <c r="JY186" s="68">
        <f t="shared" si="789"/>
        <v>-1.1857707509881346E-2</v>
      </c>
      <c r="JZ186" s="68"/>
      <c r="KA186" s="15">
        <f t="shared" si="790"/>
        <v>0.38888888888888884</v>
      </c>
      <c r="KC186" s="13">
        <v>24.51</v>
      </c>
      <c r="KD186" s="68">
        <f t="shared" si="791"/>
        <v>6.9838498472282906E-2</v>
      </c>
      <c r="KE186" s="68">
        <f t="shared" si="972"/>
        <v>7.0734479014046725E-2</v>
      </c>
      <c r="KF186" s="68">
        <f t="shared" si="792"/>
        <v>0.25821355236139637</v>
      </c>
      <c r="KG186" s="68"/>
      <c r="KH186" s="15">
        <f t="shared" si="793"/>
        <v>0.10504959422903525</v>
      </c>
      <c r="KI186" s="18"/>
      <c r="KJ186" s="13">
        <v>164.42</v>
      </c>
      <c r="KK186" s="68">
        <f t="shared" si="794"/>
        <v>2.6832540553725927E-3</v>
      </c>
      <c r="KL186" s="68">
        <f t="shared" si="973"/>
        <v>3.5792345971364129E-3</v>
      </c>
      <c r="KM186" s="68">
        <f t="shared" si="795"/>
        <v>6.7924170616113733</v>
      </c>
      <c r="KN186" s="68"/>
      <c r="KO186" s="15">
        <f t="shared" si="796"/>
        <v>1.4463621484898082</v>
      </c>
      <c r="KQ186" s="13">
        <v>1.85</v>
      </c>
      <c r="KR186" s="68">
        <f t="shared" si="797"/>
        <v>1.6242555495398559E-3</v>
      </c>
      <c r="KS186" s="68">
        <f t="shared" si="974"/>
        <v>2.5202360913036759E-3</v>
      </c>
      <c r="KT186" s="68">
        <f t="shared" si="798"/>
        <v>-0.29389312977099236</v>
      </c>
      <c r="KU186" s="68"/>
      <c r="KV186" s="15">
        <f t="shared" si="799"/>
        <v>0.83168316831683176</v>
      </c>
      <c r="KW186" s="18"/>
      <c r="KX186" s="13">
        <v>51.61</v>
      </c>
      <c r="KY186" s="68">
        <f t="shared" si="800"/>
        <v>4.2809885191671306E-3</v>
      </c>
      <c r="KZ186" s="68">
        <f t="shared" si="975"/>
        <v>5.1769690609309513E-3</v>
      </c>
      <c r="LA186" s="68">
        <f t="shared" si="801"/>
        <v>-0.28249687195884898</v>
      </c>
      <c r="LB186" s="68"/>
      <c r="LC186" s="15">
        <f t="shared" si="802"/>
        <v>1.1767186840995361</v>
      </c>
      <c r="LD186" s="18"/>
      <c r="LE186" s="13">
        <v>49.95</v>
      </c>
      <c r="LF186" s="68">
        <f t="shared" si="803"/>
        <v>-6.0024009603829595E-4</v>
      </c>
      <c r="LG186" s="68">
        <f t="shared" si="976"/>
        <v>2.9574044572552426E-4</v>
      </c>
      <c r="LH186" s="68">
        <f t="shared" si="804"/>
        <v>0.39408317052749109</v>
      </c>
      <c r="LI186" s="68"/>
      <c r="LJ186" s="15">
        <f t="shared" si="805"/>
        <v>8.3279115159401507E-2</v>
      </c>
      <c r="LL186" s="13">
        <v>152.4</v>
      </c>
      <c r="LM186" s="68">
        <f t="shared" si="806"/>
        <v>-8.8449531737772192E-3</v>
      </c>
      <c r="LN186" s="68">
        <f t="shared" si="977"/>
        <v>-7.9489726320133985E-3</v>
      </c>
      <c r="LO186" s="68">
        <f t="shared" si="807"/>
        <v>0.74171428571428577</v>
      </c>
      <c r="LP186" s="68"/>
      <c r="LQ186" s="15">
        <f t="shared" si="808"/>
        <v>0.94859992328346776</v>
      </c>
      <c r="LS186" s="13">
        <v>22.74</v>
      </c>
      <c r="LT186" s="68">
        <f t="shared" si="809"/>
        <v>-2.2355975924333752E-2</v>
      </c>
      <c r="LU186" s="68">
        <f t="shared" si="978"/>
        <v>-2.1459995382569933E-2</v>
      </c>
      <c r="LV186" s="68"/>
      <c r="LW186" s="68"/>
      <c r="LX186" s="15">
        <f t="shared" si="810"/>
        <v>1.4583783783783781</v>
      </c>
      <c r="LZ186" s="13">
        <v>16.98</v>
      </c>
      <c r="MA186" s="68">
        <f t="shared" si="811"/>
        <v>-7.0175438596491802E-3</v>
      </c>
      <c r="MB186" s="68">
        <f t="shared" si="979"/>
        <v>-6.1215633178853604E-3</v>
      </c>
      <c r="MC186" s="68">
        <f t="shared" si="812"/>
        <v>-0.23685393258426965</v>
      </c>
      <c r="MD186" s="68"/>
      <c r="ME186" s="15">
        <f t="shared" si="813"/>
        <v>0.25964391691394656</v>
      </c>
      <c r="MG186" s="13">
        <v>95.83</v>
      </c>
      <c r="MH186" s="68">
        <f t="shared" si="814"/>
        <v>1.5677257525082719E-3</v>
      </c>
      <c r="MI186" s="68">
        <f t="shared" si="980"/>
        <v>2.4637062942720923E-3</v>
      </c>
      <c r="MJ186" s="68">
        <f t="shared" si="815"/>
        <v>11.915094339622641</v>
      </c>
      <c r="MK186" s="68"/>
      <c r="ML186" s="15">
        <f t="shared" si="816"/>
        <v>3.5138954309938764</v>
      </c>
      <c r="MN186" s="13">
        <v>176.65</v>
      </c>
      <c r="MO186" s="68">
        <f t="shared" si="817"/>
        <v>1.348250143430863E-2</v>
      </c>
      <c r="MP186" s="68">
        <f t="shared" si="981"/>
        <v>1.4378481976072451E-2</v>
      </c>
      <c r="MQ186" s="68">
        <f t="shared" si="818"/>
        <v>0.40309769658459094</v>
      </c>
      <c r="MR186" s="68"/>
      <c r="MS186" s="15">
        <f t="shared" si="819"/>
        <v>0.58586946763623304</v>
      </c>
      <c r="MU186" s="13">
        <v>16.920000000000002</v>
      </c>
      <c r="MV186" s="68">
        <f t="shared" si="820"/>
        <v>-6.0521932259855624E-2</v>
      </c>
      <c r="MW186" s="68">
        <f t="shared" si="982"/>
        <v>-5.9625951718091805E-2</v>
      </c>
      <c r="MX186" s="68">
        <f t="shared" si="821"/>
        <v>-0.18926689027311927</v>
      </c>
      <c r="MY186" s="68"/>
      <c r="MZ186" s="15">
        <f t="shared" si="822"/>
        <v>0.58575445173383334</v>
      </c>
      <c r="NB186" s="13">
        <v>292.97000000000003</v>
      </c>
      <c r="NC186" s="68">
        <f t="shared" si="823"/>
        <v>2.1584489852849068E-2</v>
      </c>
      <c r="ND186" s="68">
        <f t="shared" si="983"/>
        <v>2.2480470394612886E-2</v>
      </c>
      <c r="NE186" s="68">
        <f t="shared" si="824"/>
        <v>1.1626190300435524</v>
      </c>
      <c r="NF186" s="68"/>
      <c r="NG186" s="15">
        <f t="shared" si="825"/>
        <v>0.75652017507044811</v>
      </c>
      <c r="NI186" s="13">
        <v>11.35</v>
      </c>
      <c r="NJ186" s="68">
        <f t="shared" si="826"/>
        <v>-3.4863945578231303E-2</v>
      </c>
      <c r="NK186" s="68">
        <f t="shared" si="984"/>
        <v>-3.3967965036467485E-2</v>
      </c>
      <c r="NL186" s="68">
        <f t="shared" si="827"/>
        <v>-0.90988487495037718</v>
      </c>
      <c r="NM186" s="68"/>
      <c r="NN186" s="15">
        <f t="shared" si="828"/>
        <v>1.3163265306122447</v>
      </c>
      <c r="NP186" s="13">
        <v>617.91</v>
      </c>
      <c r="NQ186" s="68">
        <f t="shared" si="829"/>
        <v>-1.7131131895399859E-2</v>
      </c>
      <c r="NR186" s="68">
        <f t="shared" si="985"/>
        <v>-1.623515135363604E-2</v>
      </c>
      <c r="NS186" s="68">
        <f t="shared" si="830"/>
        <v>3.7078857142857142</v>
      </c>
      <c r="NT186" s="68"/>
      <c r="NU186" s="15">
        <f t="shared" si="831"/>
        <v>0.87854558720700437</v>
      </c>
      <c r="NW186" s="13">
        <v>251.16</v>
      </c>
      <c r="NX186" s="68">
        <f t="shared" si="832"/>
        <v>-1.7884821747943922E-3</v>
      </c>
      <c r="NY186" s="68">
        <f t="shared" si="986"/>
        <v>-8.9250163303057194E-4</v>
      </c>
      <c r="NZ186" s="68">
        <f t="shared" si="833"/>
        <v>0.42899408284023677</v>
      </c>
      <c r="OA186" s="68"/>
      <c r="OB186" s="15">
        <f t="shared" si="834"/>
        <v>0.32678288431061797</v>
      </c>
      <c r="OD186" s="13">
        <v>2.94</v>
      </c>
      <c r="OE186" s="68">
        <f t="shared" si="835"/>
        <v>-4.234527687296414E-2</v>
      </c>
      <c r="OF186" s="68">
        <f t="shared" si="987"/>
        <v>-4.1449296331200321E-2</v>
      </c>
      <c r="OG186" s="68">
        <f t="shared" si="836"/>
        <v>-0.98697212744272611</v>
      </c>
      <c r="OH186" s="68"/>
      <c r="OI186" s="15">
        <f t="shared" si="837"/>
        <v>1.0136986301369864</v>
      </c>
      <c r="OK186" s="13">
        <v>233.62</v>
      </c>
      <c r="OL186" s="68">
        <f t="shared" si="838"/>
        <v>-4.0496139313290561E-2</v>
      </c>
      <c r="OM186" s="68">
        <f t="shared" si="988"/>
        <v>-3.9600158771526742E-2</v>
      </c>
      <c r="ON186" s="68">
        <f t="shared" si="839"/>
        <v>4.5034157832744404</v>
      </c>
      <c r="OO186" s="68"/>
      <c r="OP186" s="15">
        <f t="shared" si="840"/>
        <v>2.507281189010659</v>
      </c>
      <c r="OR186" s="13">
        <v>5.67</v>
      </c>
      <c r="OS186" s="68">
        <f t="shared" si="841"/>
        <v>4.4198895027624349E-2</v>
      </c>
      <c r="OT186" s="68">
        <f t="shared" si="989"/>
        <v>4.5094875569388168E-2</v>
      </c>
      <c r="OU186" s="68">
        <f t="shared" si="842"/>
        <v>-0.26363636363636367</v>
      </c>
      <c r="OV186" s="68"/>
      <c r="OW186" s="15">
        <f t="shared" si="843"/>
        <v>4.0624999999999991</v>
      </c>
      <c r="OY186" s="13">
        <v>158.58000000000001</v>
      </c>
      <c r="OZ186" s="68">
        <f t="shared" si="844"/>
        <v>1.3260087137715979E-3</v>
      </c>
      <c r="PA186" s="68">
        <f t="shared" si="990"/>
        <v>2.2219892555354181E-3</v>
      </c>
      <c r="PB186" s="68">
        <f t="shared" si="998"/>
        <v>3.8793846153846157</v>
      </c>
      <c r="PC186" s="68"/>
      <c r="PD186" s="15">
        <f t="shared" si="845"/>
        <v>0.38437363596682683</v>
      </c>
      <c r="PE186" s="18"/>
      <c r="PF186" s="13">
        <v>284.27</v>
      </c>
      <c r="PG186" s="68">
        <f t="shared" si="846"/>
        <v>8.4430096846287404E-3</v>
      </c>
      <c r="PH186" s="68">
        <f t="shared" si="991"/>
        <v>9.3389902263925611E-3</v>
      </c>
      <c r="PI186" s="68">
        <f t="shared" si="847"/>
        <v>-0.18360137851809308</v>
      </c>
      <c r="PJ186" s="68"/>
      <c r="PK186" s="15">
        <f t="shared" si="848"/>
        <v>0.35929804427867829</v>
      </c>
      <c r="PM186" s="13"/>
      <c r="PN186" s="68">
        <f t="shared" si="849"/>
        <v>0</v>
      </c>
      <c r="PO186" s="68">
        <f t="shared" si="850"/>
        <v>8.9598054176382022E-4</v>
      </c>
      <c r="PP186" s="68">
        <f t="shared" si="851"/>
        <v>0</v>
      </c>
      <c r="PQ186" s="68"/>
      <c r="PR186" s="15">
        <f t="shared" si="852"/>
        <v>0</v>
      </c>
      <c r="PT186" s="13">
        <v>13.41</v>
      </c>
      <c r="PU186" s="68">
        <f t="shared" si="853"/>
        <v>-2.9667149059334309E-2</v>
      </c>
      <c r="PV186" s="68">
        <f t="shared" si="992"/>
        <v>-2.877116851757049E-2</v>
      </c>
      <c r="PW186" s="68">
        <f t="shared" si="854"/>
        <v>0.53784403669724756</v>
      </c>
      <c r="PX186" s="68"/>
      <c r="PY186" s="15">
        <f t="shared" si="855"/>
        <v>1.6140350877192986</v>
      </c>
      <c r="QA186" s="13">
        <v>322.88</v>
      </c>
      <c r="QB186" s="68">
        <f t="shared" si="856"/>
        <v>-1.7496880990779905E-2</v>
      </c>
      <c r="QC186" s="68">
        <f t="shared" si="993"/>
        <v>-1.6600900449016086E-2</v>
      </c>
      <c r="QD186" s="68">
        <f t="shared" si="857"/>
        <v>-4.3006609561634879E-2</v>
      </c>
      <c r="QE186" s="68"/>
      <c r="QF186" s="15">
        <f t="shared" si="858"/>
        <v>0.68394701157817872</v>
      </c>
      <c r="QH186" s="13">
        <v>1.738</v>
      </c>
      <c r="QI186" s="68">
        <f t="shared" si="859"/>
        <v>-2.249718785151858E-2</v>
      </c>
      <c r="QJ186" s="68">
        <f t="shared" si="994"/>
        <v>-2.1601207309754761E-2</v>
      </c>
      <c r="QK186" s="68">
        <f t="shared" si="860"/>
        <v>-0.30756972111553782</v>
      </c>
      <c r="QL186" s="68"/>
      <c r="QM186" s="15">
        <f t="shared" si="861"/>
        <v>0.33692307692307688</v>
      </c>
      <c r="QO186" s="13">
        <v>14.92</v>
      </c>
      <c r="QP186" s="68">
        <f t="shared" si="862"/>
        <v>8.5880640465793287E-2</v>
      </c>
      <c r="QQ186" s="68">
        <f t="shared" si="995"/>
        <v>8.6776621007557106E-2</v>
      </c>
      <c r="QR186" s="68">
        <f t="shared" si="863"/>
        <v>-0.98181330602891348</v>
      </c>
      <c r="QS186" s="68"/>
      <c r="QT186" s="15">
        <f t="shared" si="864"/>
        <v>0.2996515679442508</v>
      </c>
      <c r="QV186" s="13">
        <v>2.59</v>
      </c>
      <c r="QW186" s="68">
        <f t="shared" si="865"/>
        <v>3.8759689922479791E-3</v>
      </c>
      <c r="QX186" s="68">
        <f t="shared" si="996"/>
        <v>4.7719495340117993E-3</v>
      </c>
      <c r="QY186" s="68">
        <f t="shared" si="866"/>
        <v>-0.26628895184135976</v>
      </c>
      <c r="QZ186" s="68"/>
      <c r="RA186" s="15">
        <f t="shared" si="867"/>
        <v>5.8438904781364848E-2</v>
      </c>
      <c r="RC186" s="13">
        <v>50.27</v>
      </c>
      <c r="RD186" s="68">
        <f t="shared" si="868"/>
        <v>1.7611336032388757E-2</v>
      </c>
      <c r="RE186" s="68">
        <f t="shared" si="997"/>
        <v>1.8507316574152576E-2</v>
      </c>
      <c r="RF186" s="68">
        <f t="shared" si="869"/>
        <v>8.5979693238280488E-2</v>
      </c>
      <c r="RG186" s="68"/>
      <c r="RH186" s="15">
        <f t="shared" si="870"/>
        <v>1.0311111111111113</v>
      </c>
      <c r="RJ186" s="13">
        <v>262.06</v>
      </c>
      <c r="RK186" s="68">
        <f t="shared" si="871"/>
        <v>2.6015762491392105E-3</v>
      </c>
      <c r="RL186" s="68">
        <f t="shared" si="872"/>
        <v>3.4975567909030308E-3</v>
      </c>
      <c r="RM186" s="68">
        <f t="shared" si="873"/>
        <v>0.21560441599406246</v>
      </c>
      <c r="RN186" s="68"/>
      <c r="RO186" s="15">
        <f t="shared" si="874"/>
        <v>0.33214721431476213</v>
      </c>
      <c r="RQ186" s="13">
        <v>20.5</v>
      </c>
      <c r="RR186" s="68">
        <f t="shared" si="875"/>
        <v>2.295409181636731E-2</v>
      </c>
      <c r="RS186" s="68">
        <f t="shared" si="876"/>
        <v>2.3850072358131129E-2</v>
      </c>
      <c r="RT186" s="68">
        <f t="shared" si="877"/>
        <v>0.40027322404371579</v>
      </c>
      <c r="RU186" s="68"/>
      <c r="RV186" s="15">
        <f t="shared" si="878"/>
        <v>-1.6314779270633392E-2</v>
      </c>
      <c r="RX186" s="13">
        <v>170.26</v>
      </c>
      <c r="RY186" s="68">
        <f t="shared" si="879"/>
        <v>-5.548741311839361E-3</v>
      </c>
      <c r="RZ186" s="68">
        <f t="shared" si="880"/>
        <v>-4.6527607700755404E-3</v>
      </c>
      <c r="SA186" s="68">
        <f t="shared" si="881"/>
        <v>0.27957312490605735</v>
      </c>
      <c r="SB186" s="68"/>
      <c r="SC186" s="15">
        <f t="shared" si="882"/>
        <v>1.251223059632421</v>
      </c>
      <c r="SE186" s="13">
        <v>20</v>
      </c>
      <c r="SF186" s="68">
        <f t="shared" si="883"/>
        <v>4.1124414367516869E-2</v>
      </c>
      <c r="SG186" s="68">
        <f t="shared" si="884"/>
        <v>4.2020394909280688E-2</v>
      </c>
      <c r="SH186" s="68">
        <f t="shared" si="885"/>
        <v>0.6</v>
      </c>
      <c r="SI186" s="68"/>
      <c r="SJ186" s="15">
        <f t="shared" si="886"/>
        <v>0.31061598951507208</v>
      </c>
      <c r="SL186" s="13">
        <v>2.71</v>
      </c>
      <c r="SM186" s="68">
        <f t="shared" si="887"/>
        <v>0.10612244897959174</v>
      </c>
      <c r="SN186" s="68">
        <f t="shared" si="888"/>
        <v>0.10701842952135555</v>
      </c>
      <c r="SO186" s="68">
        <f t="shared" si="889"/>
        <v>0.90845070422535223</v>
      </c>
      <c r="SP186" s="68"/>
      <c r="SQ186" s="15">
        <f t="shared" si="890"/>
        <v>1.6831683168316831</v>
      </c>
      <c r="SS186" s="13">
        <v>18.98</v>
      </c>
      <c r="ST186" s="68">
        <f t="shared" si="891"/>
        <v>3.6026200873362453E-2</v>
      </c>
      <c r="SU186" s="68">
        <f t="shared" si="892"/>
        <v>3.6922181415126272E-2</v>
      </c>
      <c r="SV186" s="68">
        <f t="shared" si="893"/>
        <v>0.17596034696406443</v>
      </c>
      <c r="SW186" s="68"/>
      <c r="SX186" s="15">
        <f t="shared" si="894"/>
        <v>1.2595238095238095</v>
      </c>
      <c r="SZ186" s="13">
        <v>65.98</v>
      </c>
      <c r="TA186" s="68">
        <f t="shared" si="895"/>
        <v>6.0661207158031933E-4</v>
      </c>
      <c r="TB186" s="68">
        <f t="shared" si="896"/>
        <v>1.5025926133441394E-3</v>
      </c>
      <c r="TC186" s="68">
        <f t="shared" si="897"/>
        <v>0.63438196680703518</v>
      </c>
      <c r="TD186" s="68"/>
      <c r="TE186" s="15">
        <f t="shared" si="898"/>
        <v>3.2294871794871796</v>
      </c>
      <c r="TG186" s="417">
        <v>0.2324</v>
      </c>
      <c r="TH186" s="68">
        <f t="shared" si="899"/>
        <v>-2.3118957545187075E-2</v>
      </c>
      <c r="TI186" s="68">
        <f t="shared" si="900"/>
        <v>-2.2222977003423256E-2</v>
      </c>
      <c r="TJ186" s="68">
        <f t="shared" si="901"/>
        <v>5.6363636363636338E-2</v>
      </c>
      <c r="TK186" s="68"/>
      <c r="TL186" s="15">
        <f t="shared" si="902"/>
        <v>0.37109144542772848</v>
      </c>
      <c r="TN186" s="13">
        <v>98.42</v>
      </c>
      <c r="TO186" s="68">
        <f t="shared" si="903"/>
        <v>3.0252276771694762E-2</v>
      </c>
      <c r="TP186" s="68">
        <f t="shared" si="904"/>
        <v>3.1148257313458581E-2</v>
      </c>
      <c r="TQ186" s="68">
        <f t="shared" si="905"/>
        <v>0.43455795004846487</v>
      </c>
      <c r="TR186" s="68"/>
      <c r="TS186" s="15">
        <f t="shared" si="906"/>
        <v>2.3082352941176469</v>
      </c>
      <c r="TU186" s="417">
        <v>3.81</v>
      </c>
      <c r="TV186" s="68">
        <f t="shared" si="907"/>
        <v>-4.5112781954887257E-2</v>
      </c>
      <c r="TW186" s="68">
        <f t="shared" si="908"/>
        <v>-4.4216801413123438E-2</v>
      </c>
      <c r="TX186" s="68">
        <f t="shared" si="909"/>
        <v>-0.1360544217687075</v>
      </c>
      <c r="TY186" s="68"/>
      <c r="TZ186" s="15">
        <f t="shared" si="910"/>
        <v>1.2280701754385965</v>
      </c>
      <c r="UB186" s="13"/>
      <c r="UC186" s="68">
        <f t="shared" si="911"/>
        <v>0</v>
      </c>
      <c r="UD186" s="68">
        <f t="shared" si="912"/>
        <v>8.9598054176382022E-4</v>
      </c>
      <c r="UE186" s="68">
        <f t="shared" si="913"/>
        <v>0</v>
      </c>
      <c r="UF186" s="68"/>
      <c r="UG186" s="15">
        <f t="shared" si="914"/>
        <v>0</v>
      </c>
      <c r="UI186" s="417"/>
      <c r="UJ186" s="68">
        <f t="shared" si="915"/>
        <v>0</v>
      </c>
      <c r="UK186" s="68">
        <f t="shared" si="916"/>
        <v>8.9598054176382022E-4</v>
      </c>
      <c r="UL186" s="68">
        <f t="shared" si="917"/>
        <v>0</v>
      </c>
      <c r="UM186" s="68"/>
      <c r="UN186" s="15">
        <f t="shared" si="918"/>
        <v>0</v>
      </c>
      <c r="UP186" s="417"/>
      <c r="UQ186" s="68">
        <f t="shared" si="919"/>
        <v>0</v>
      </c>
      <c r="UR186" s="68">
        <f t="shared" si="920"/>
        <v>8.9598054176382022E-4</v>
      </c>
      <c r="US186" s="68">
        <f t="shared" si="921"/>
        <v>0</v>
      </c>
      <c r="UT186" s="68"/>
      <c r="UU186" s="15">
        <f t="shared" si="922"/>
        <v>0</v>
      </c>
      <c r="UW186" s="417"/>
      <c r="UX186" s="68">
        <f t="shared" si="923"/>
        <v>0</v>
      </c>
      <c r="UY186" s="68">
        <f t="shared" si="924"/>
        <v>8.9598054176382022E-4</v>
      </c>
      <c r="UZ186" s="68">
        <f t="shared" si="925"/>
        <v>0</v>
      </c>
      <c r="VA186" s="68"/>
      <c r="VB186" s="15">
        <f t="shared" si="926"/>
        <v>0</v>
      </c>
      <c r="VD186" s="417"/>
      <c r="VE186" s="68">
        <f t="shared" si="927"/>
        <v>0</v>
      </c>
      <c r="VF186" s="68">
        <f t="shared" si="928"/>
        <v>8.9598054176382022E-4</v>
      </c>
      <c r="VG186" s="68">
        <f t="shared" si="929"/>
        <v>0</v>
      </c>
      <c r="VH186" s="68"/>
      <c r="VI186" s="15">
        <f t="shared" si="930"/>
        <v>0</v>
      </c>
      <c r="VM186" s="21">
        <f t="shared" si="931"/>
        <v>-4.6724430414431433E-3</v>
      </c>
      <c r="VN186" s="40"/>
      <c r="VO186" s="21">
        <f t="shared" si="932"/>
        <v>1.515740806979202</v>
      </c>
      <c r="VP186" s="14"/>
      <c r="VQ186" s="21">
        <f t="shared" si="933"/>
        <v>0.85127670386607901</v>
      </c>
    </row>
    <row r="187" spans="1:589" ht="15.75" customHeight="1" x14ac:dyDescent="0.2">
      <c r="A187" s="127">
        <v>45917</v>
      </c>
      <c r="B187" s="4">
        <f t="shared" si="666"/>
        <v>45917</v>
      </c>
      <c r="C187" s="13">
        <v>46018.32</v>
      </c>
      <c r="D187" s="138">
        <f t="shared" si="667"/>
        <v>260.41999999999825</v>
      </c>
      <c r="E187" s="68">
        <f t="shared" si="668"/>
        <v>5.6912576844653767E-3</v>
      </c>
      <c r="F187" s="15">
        <f t="shared" si="669"/>
        <v>8.1658566075485661E-2</v>
      </c>
      <c r="G187" s="13">
        <v>6600.35</v>
      </c>
      <c r="H187" s="138">
        <f t="shared" si="670"/>
        <v>-6.4099999999998545</v>
      </c>
      <c r="I187" s="68">
        <f t="shared" si="671"/>
        <v>-9.7021838238408144E-4</v>
      </c>
      <c r="J187" s="15">
        <f t="shared" si="672"/>
        <v>0.12219741806267995</v>
      </c>
      <c r="K187" s="13">
        <v>22261.33</v>
      </c>
      <c r="L187" s="138">
        <f t="shared" si="673"/>
        <v>-72.629999999997381</v>
      </c>
      <c r="M187" s="68">
        <f t="shared" si="674"/>
        <v>-3.2519983021370765E-3</v>
      </c>
      <c r="N187" s="15">
        <f t="shared" si="675"/>
        <v>0.15279229902039226</v>
      </c>
      <c r="O187" s="13">
        <v>2407.34</v>
      </c>
      <c r="P187" s="138">
        <f t="shared" si="676"/>
        <v>4.3099999999999454</v>
      </c>
      <c r="Q187" s="68">
        <f t="shared" si="677"/>
        <v>1.7935689525307404E-3</v>
      </c>
      <c r="R187" s="15">
        <f t="shared" si="678"/>
        <v>7.9447214549628858E-2</v>
      </c>
      <c r="S187" s="18">
        <f t="shared" si="679"/>
        <v>1.1754421536716133E-3</v>
      </c>
      <c r="T187" s="121">
        <f t="shared" si="680"/>
        <v>276.2570149360335</v>
      </c>
      <c r="U187" s="121">
        <f t="shared" si="681"/>
        <v>276.2570149360335</v>
      </c>
      <c r="V187" s="134">
        <f t="shared" si="682"/>
        <v>8.5170201407825058E-4</v>
      </c>
      <c r="W187" s="21">
        <f t="shared" si="934"/>
        <v>6.778567363616024E-2</v>
      </c>
      <c r="X187" s="18">
        <f t="shared" si="683"/>
        <v>8.1565248811873981E-4</v>
      </c>
      <c r="Y187" s="353">
        <v>50506.15</v>
      </c>
      <c r="Z187" s="15">
        <v>1.9999999999999999E-6</v>
      </c>
      <c r="AA187" s="21">
        <f t="shared" si="684"/>
        <v>-8.4970201407825053E-4</v>
      </c>
      <c r="AC187" s="13">
        <v>254.85</v>
      </c>
      <c r="AD187" s="68">
        <f t="shared" si="685"/>
        <v>-4.375512755401041E-3</v>
      </c>
      <c r="AE187" s="68">
        <f t="shared" si="935"/>
        <v>-5.2272147694792919E-3</v>
      </c>
      <c r="AF187" s="68">
        <f t="shared" si="686"/>
        <v>0.54670146264489883</v>
      </c>
      <c r="AG187" s="68"/>
      <c r="AH187" s="15">
        <f t="shared" si="687"/>
        <v>0.12184707487784482</v>
      </c>
      <c r="AJ187" s="13">
        <v>24.75</v>
      </c>
      <c r="AK187" s="68">
        <f t="shared" si="688"/>
        <v>-2.8203062046736616E-3</v>
      </c>
      <c r="AL187" s="68">
        <f t="shared" si="936"/>
        <v>-3.672008218751912E-3</v>
      </c>
      <c r="AM187" s="68">
        <f t="shared" si="689"/>
        <v>0.33064516129032245</v>
      </c>
      <c r="AN187" s="68"/>
      <c r="AO187" s="15">
        <f t="shared" si="690"/>
        <v>0.17689015691868754</v>
      </c>
      <c r="AQ187" s="13">
        <v>23.47</v>
      </c>
      <c r="AR187" s="68">
        <f t="shared" si="691"/>
        <v>-6.7710537452391091E-3</v>
      </c>
      <c r="AS187" s="68">
        <f t="shared" si="937"/>
        <v>-7.62275575931736E-3</v>
      </c>
      <c r="AT187" s="68">
        <f t="shared" si="692"/>
        <v>0.35900405327156915</v>
      </c>
      <c r="AU187" s="68"/>
      <c r="AV187" s="15">
        <f t="shared" si="693"/>
        <v>9.3153237074988363E-2</v>
      </c>
      <c r="AX187" s="13">
        <v>229.83</v>
      </c>
      <c r="AY187" s="68">
        <f t="shared" si="694"/>
        <v>-9.5631384481633926E-4</v>
      </c>
      <c r="AZ187" s="68">
        <f t="shared" si="938"/>
        <v>-1.8080158588945898E-3</v>
      </c>
      <c r="BA187" s="68">
        <f t="shared" si="695"/>
        <v>0.71387024608501137</v>
      </c>
      <c r="BB187" s="68"/>
      <c r="BC187" s="15">
        <f t="shared" si="696"/>
        <v>0.12556932268965187</v>
      </c>
      <c r="BE187" s="13">
        <v>83.06</v>
      </c>
      <c r="BF187" s="68">
        <f t="shared" si="697"/>
        <v>3.3824595312877642E-3</v>
      </c>
      <c r="BG187" s="68">
        <f t="shared" si="939"/>
        <v>2.5307575172095137E-3</v>
      </c>
      <c r="BH187" s="68"/>
      <c r="BI187" s="68"/>
      <c r="BJ187" s="15">
        <f t="shared" si="698"/>
        <v>0.12746029591421204</v>
      </c>
      <c r="BL187" s="13">
        <v>77.22</v>
      </c>
      <c r="BM187" s="68">
        <f t="shared" si="699"/>
        <v>-2.5833118057349887E-3</v>
      </c>
      <c r="BN187" s="68">
        <f t="shared" si="940"/>
        <v>-3.4350138198132392E-3</v>
      </c>
      <c r="BO187" s="68">
        <f t="shared" si="700"/>
        <v>0.30043785786460081</v>
      </c>
      <c r="BP187" s="68"/>
      <c r="BQ187" s="15">
        <f t="shared" si="701"/>
        <v>0.16347747476269389</v>
      </c>
      <c r="BS187" s="13">
        <v>44.9</v>
      </c>
      <c r="BT187" s="68">
        <f t="shared" si="702"/>
        <v>-5.0963882118325718E-3</v>
      </c>
      <c r="BU187" s="68">
        <f t="shared" si="941"/>
        <v>-5.9480902259108227E-3</v>
      </c>
      <c r="BV187" s="68">
        <f t="shared" si="703"/>
        <v>0.20504562533548043</v>
      </c>
      <c r="BW187" s="68"/>
      <c r="BX187" s="15">
        <f t="shared" si="704"/>
        <v>0.17385620915032676</v>
      </c>
      <c r="BZ187" s="13"/>
      <c r="CA187" s="68">
        <f t="shared" si="705"/>
        <v>0</v>
      </c>
      <c r="CB187" s="68">
        <f t="shared" si="942"/>
        <v>0</v>
      </c>
      <c r="CC187" s="68">
        <f t="shared" si="706"/>
        <v>0</v>
      </c>
      <c r="CD187" s="68"/>
      <c r="CE187" s="15">
        <f t="shared" si="707"/>
        <v>0</v>
      </c>
      <c r="CG187" s="13">
        <v>30.34</v>
      </c>
      <c r="CH187" s="68">
        <f t="shared" si="708"/>
        <v>-4.5931758530183917E-3</v>
      </c>
      <c r="CI187" s="68">
        <f t="shared" si="943"/>
        <v>-5.4448778670966426E-3</v>
      </c>
      <c r="CJ187" s="68">
        <f t="shared" si="709"/>
        <v>3.6387694343367328E-3</v>
      </c>
      <c r="CK187" s="68"/>
      <c r="CL187" s="15">
        <f t="shared" si="710"/>
        <v>-0.11699650756693829</v>
      </c>
      <c r="CN187" s="13">
        <v>33.93</v>
      </c>
      <c r="CO187" s="68">
        <f t="shared" si="711"/>
        <v>2.9481132075465831E-4</v>
      </c>
      <c r="CP187" s="68">
        <f t="shared" si="944"/>
        <v>-5.5689069332359232E-4</v>
      </c>
      <c r="CQ187" s="68">
        <f t="shared" si="712"/>
        <v>8.2641991065730697E-2</v>
      </c>
      <c r="CR187" s="68"/>
      <c r="CS187" s="15">
        <f t="shared" si="713"/>
        <v>1.3743651030773853E-2</v>
      </c>
      <c r="CU187" s="13">
        <v>39.979999999999997</v>
      </c>
      <c r="CV187" s="68">
        <f t="shared" si="714"/>
        <v>-5.0000000000007818E-4</v>
      </c>
      <c r="CW187" s="68">
        <f t="shared" si="945"/>
        <v>-1.3517020140783288E-3</v>
      </c>
      <c r="CX187" s="68">
        <f t="shared" si="715"/>
        <v>0.2435458786936236</v>
      </c>
      <c r="CY187" s="68"/>
      <c r="CZ187" s="15">
        <f t="shared" si="716"/>
        <v>7.2424892703862542E-2</v>
      </c>
      <c r="DB187" s="13">
        <v>20.29</v>
      </c>
      <c r="DC187" s="68">
        <f t="shared" si="717"/>
        <v>1.4807502467915885E-3</v>
      </c>
      <c r="DD187" s="68">
        <f t="shared" si="946"/>
        <v>6.2904823271333796E-4</v>
      </c>
      <c r="DE187" s="68">
        <f t="shared" si="718"/>
        <v>-7.2245084590763689E-2</v>
      </c>
      <c r="DF187" s="68"/>
      <c r="DG187" s="15">
        <f t="shared" si="719"/>
        <v>-3.4381139489194639E-3</v>
      </c>
      <c r="DI187" s="13">
        <v>51.02</v>
      </c>
      <c r="DJ187" s="68">
        <f t="shared" si="720"/>
        <v>-6.6199376947039777E-3</v>
      </c>
      <c r="DK187" s="68">
        <f t="shared" si="947"/>
        <v>-7.4716397087822286E-3</v>
      </c>
      <c r="DL187" s="68">
        <f t="shared" si="721"/>
        <v>0.15560588901472264</v>
      </c>
      <c r="DM187" s="68"/>
      <c r="DN187" s="15">
        <f t="shared" si="722"/>
        <v>0.21015180265654665</v>
      </c>
      <c r="DP187" s="13">
        <v>47.18</v>
      </c>
      <c r="DQ187" s="68">
        <f t="shared" si="723"/>
        <v>3.6162518613061414E-3</v>
      </c>
      <c r="DR187" s="68">
        <f t="shared" si="948"/>
        <v>2.764549847227891E-3</v>
      </c>
      <c r="DS187" s="68"/>
      <c r="DT187" s="68"/>
      <c r="DU187" s="15">
        <f t="shared" si="724"/>
        <v>0.23897058823529416</v>
      </c>
      <c r="DV187" s="18"/>
      <c r="DW187" s="13">
        <v>40.520000000000003</v>
      </c>
      <c r="DX187" s="68">
        <f t="shared" si="725"/>
        <v>-7.3493385595295724E-3</v>
      </c>
      <c r="DY187" s="68">
        <f t="shared" si="949"/>
        <v>-8.2010405736078224E-3</v>
      </c>
      <c r="DZ187" s="68">
        <f t="shared" si="726"/>
        <v>1.1622198505869801</v>
      </c>
      <c r="EA187" s="68"/>
      <c r="EB187" s="15">
        <f t="shared" si="727"/>
        <v>0.21063639079772944</v>
      </c>
      <c r="ED187" s="13">
        <v>41.49</v>
      </c>
      <c r="EE187" s="68">
        <f t="shared" si="728"/>
        <v>-3.8415366146457765E-3</v>
      </c>
      <c r="EF187" s="68">
        <f t="shared" si="950"/>
        <v>-4.6932386287240275E-3</v>
      </c>
      <c r="EG187" s="68">
        <f t="shared" si="729"/>
        <v>0.97289586305278175</v>
      </c>
      <c r="EH187" s="68"/>
      <c r="EI187" s="15">
        <f t="shared" si="730"/>
        <v>0.12499999999999997</v>
      </c>
      <c r="EK187" s="13">
        <v>146.37</v>
      </c>
      <c r="EL187" s="68">
        <f t="shared" si="731"/>
        <v>-5.4626152270388585E-4</v>
      </c>
      <c r="EM187" s="68">
        <f t="shared" si="951"/>
        <v>-1.3979635367821364E-3</v>
      </c>
      <c r="EN187" s="68">
        <f t="shared" si="732"/>
        <v>1.2678958785249457</v>
      </c>
      <c r="EO187" s="68"/>
      <c r="EP187" s="15">
        <f t="shared" si="733"/>
        <v>0.31509433962264161</v>
      </c>
      <c r="ER187" s="13">
        <v>41.8</v>
      </c>
      <c r="ES187" s="68">
        <f t="shared" si="734"/>
        <v>-3.3381020505484161E-3</v>
      </c>
      <c r="ET187" s="68">
        <f t="shared" si="952"/>
        <v>-4.189804064626667E-3</v>
      </c>
      <c r="EU187" s="68">
        <f t="shared" si="735"/>
        <v>0.19736465196218853</v>
      </c>
      <c r="EV187" s="68"/>
      <c r="EW187" s="15">
        <f t="shared" si="736"/>
        <v>7.4826433530470471E-2</v>
      </c>
      <c r="EY187" s="13">
        <v>48.47</v>
      </c>
      <c r="EZ187" s="68">
        <f t="shared" si="737"/>
        <v>-3.2901501130989858E-3</v>
      </c>
      <c r="FA187" s="68">
        <f t="shared" si="953"/>
        <v>-4.1418521271772363E-3</v>
      </c>
      <c r="FB187" s="68"/>
      <c r="FC187" s="68"/>
      <c r="FD187" s="15">
        <f t="shared" si="738"/>
        <v>0.97192839707078937</v>
      </c>
      <c r="FF187" s="13">
        <v>62.25</v>
      </c>
      <c r="FG187" s="68">
        <f t="shared" si="739"/>
        <v>1.6090104585680036E-3</v>
      </c>
      <c r="FH187" s="68">
        <f t="shared" si="954"/>
        <v>7.5730844448975299E-4</v>
      </c>
      <c r="FI187" s="68">
        <f t="shared" si="740"/>
        <v>5.3656059580230224E-2</v>
      </c>
      <c r="FJ187" s="68"/>
      <c r="FK187" s="15">
        <f t="shared" si="741"/>
        <v>9.6143687268885378E-2</v>
      </c>
      <c r="FM187" s="13">
        <v>201.09</v>
      </c>
      <c r="FN187" s="68">
        <f t="shared" si="742"/>
        <v>3.1928161636319021E-3</v>
      </c>
      <c r="FO187" s="68">
        <f t="shared" si="955"/>
        <v>2.3411141495536516E-3</v>
      </c>
      <c r="FP187" s="68">
        <f t="shared" si="743"/>
        <v>0.72936016511867907</v>
      </c>
      <c r="FQ187" s="68"/>
      <c r="FR187" s="15">
        <f t="shared" si="744"/>
        <v>0.10695805350655074</v>
      </c>
      <c r="FT187" s="13">
        <v>91.51</v>
      </c>
      <c r="FU187" s="68">
        <f t="shared" si="745"/>
        <v>3.1791273843456069E-3</v>
      </c>
      <c r="FV187" s="68">
        <f t="shared" si="956"/>
        <v>2.3274253702673564E-3</v>
      </c>
      <c r="FW187" s="68">
        <f t="shared" si="746"/>
        <v>3.9531977734863159E-2</v>
      </c>
      <c r="FX187" s="68"/>
      <c r="FY187" s="15">
        <f t="shared" si="747"/>
        <v>1.4748281215347063E-2</v>
      </c>
      <c r="GA187" s="13">
        <v>18.739999999999998</v>
      </c>
      <c r="GB187" s="68">
        <f t="shared" si="748"/>
        <v>0</v>
      </c>
      <c r="GC187" s="68">
        <f t="shared" si="957"/>
        <v>-8.5170201407825058E-4</v>
      </c>
      <c r="GD187" s="68"/>
      <c r="GE187" s="68"/>
      <c r="GF187" s="15">
        <f t="shared" si="749"/>
        <v>7.5157773952954601E-2</v>
      </c>
      <c r="GG187" s="18"/>
      <c r="GH187" s="13">
        <v>20.99</v>
      </c>
      <c r="GI187" s="68">
        <f t="shared" si="750"/>
        <v>3.8259206121472162E-3</v>
      </c>
      <c r="GJ187" s="68">
        <f t="shared" si="958"/>
        <v>2.9742185980689657E-3</v>
      </c>
      <c r="GK187" s="68">
        <f t="shared" si="751"/>
        <v>9.209157127991674E-2</v>
      </c>
      <c r="GL187" s="68"/>
      <c r="GM187" s="15">
        <f t="shared" si="752"/>
        <v>0.11058201058201059</v>
      </c>
      <c r="GO187" s="13">
        <v>26.49</v>
      </c>
      <c r="GP187" s="68">
        <f t="shared" si="753"/>
        <v>-3.386004514672681E-3</v>
      </c>
      <c r="GQ187" s="68">
        <f t="shared" si="959"/>
        <v>-4.2377065287509319E-3</v>
      </c>
      <c r="GR187" s="68"/>
      <c r="GS187" s="68"/>
      <c r="GT187" s="15">
        <f t="shared" si="754"/>
        <v>-2.7889908256880792E-2</v>
      </c>
      <c r="GV187" s="13">
        <v>16.600000000000001</v>
      </c>
      <c r="GW187" s="68">
        <f t="shared" si="755"/>
        <v>-1.2033694344163401E-3</v>
      </c>
      <c r="GX187" s="68">
        <f t="shared" si="960"/>
        <v>-2.0550714484945908E-3</v>
      </c>
      <c r="GY187" s="68">
        <f t="shared" si="756"/>
        <v>0.40084388185654024</v>
      </c>
      <c r="GZ187" s="68"/>
      <c r="HA187" s="15">
        <f t="shared" si="757"/>
        <v>0.20991253644314872</v>
      </c>
      <c r="HD187" s="13">
        <v>425.86</v>
      </c>
      <c r="HE187" s="68">
        <f t="shared" si="758"/>
        <v>1.0056448935060028E-2</v>
      </c>
      <c r="HF187" s="68">
        <f t="shared" si="961"/>
        <v>9.2047469209817784E-3</v>
      </c>
      <c r="HG187" s="68">
        <f t="shared" si="759"/>
        <v>1.3923375091287009</v>
      </c>
      <c r="HH187" s="68"/>
      <c r="HI187" s="15">
        <f t="shared" si="760"/>
        <v>5.4526545166402637E-2</v>
      </c>
      <c r="HK187" s="13">
        <v>75.739999999999995</v>
      </c>
      <c r="HL187" s="68">
        <f t="shared" si="761"/>
        <v>-7.9895219384413813E-3</v>
      </c>
      <c r="HM187" s="68">
        <f t="shared" si="962"/>
        <v>-8.8412239525196314E-3</v>
      </c>
      <c r="HN187" s="68">
        <f t="shared" si="762"/>
        <v>29.540322580645157</v>
      </c>
      <c r="HO187" s="68"/>
      <c r="HP187" s="15">
        <f t="shared" si="763"/>
        <v>1.8711144806671722</v>
      </c>
      <c r="HR187" s="13">
        <v>115.29</v>
      </c>
      <c r="HS187" s="68">
        <f t="shared" si="764"/>
        <v>5.231493591420425E-3</v>
      </c>
      <c r="HT187" s="68">
        <f t="shared" si="963"/>
        <v>4.3797915773421741E-3</v>
      </c>
      <c r="HU187" s="68">
        <f t="shared" si="765"/>
        <v>2.1673076923076926</v>
      </c>
      <c r="HV187" s="68"/>
      <c r="HW187" s="15">
        <f t="shared" si="766"/>
        <v>7.1767221344241086E-2</v>
      </c>
      <c r="HY187" s="13">
        <v>170.29</v>
      </c>
      <c r="HZ187" s="68">
        <f t="shared" si="767"/>
        <v>-2.6246569075937805E-2</v>
      </c>
      <c r="IA187" s="68">
        <f t="shared" si="964"/>
        <v>-2.7098271090016057E-2</v>
      </c>
      <c r="IB187" s="68">
        <f t="shared" si="768"/>
        <v>0.60802644003777129</v>
      </c>
      <c r="IC187" s="68"/>
      <c r="ID187" s="15">
        <f t="shared" si="769"/>
        <v>0.26807655074838038</v>
      </c>
      <c r="IF187" s="13">
        <v>346.17</v>
      </c>
      <c r="IG187" s="68">
        <f t="shared" si="770"/>
        <v>-3.841666666666662E-2</v>
      </c>
      <c r="IH187" s="68">
        <f t="shared" si="965"/>
        <v>-3.9268368680744868E-2</v>
      </c>
      <c r="II187" s="68">
        <f t="shared" si="771"/>
        <v>0.97811428571428582</v>
      </c>
      <c r="IJ187" s="68"/>
      <c r="IK187" s="15">
        <f t="shared" si="772"/>
        <v>0.49314182194616984</v>
      </c>
      <c r="IM187" s="13">
        <v>272.45999999999998</v>
      </c>
      <c r="IN187" s="68">
        <f t="shared" si="773"/>
        <v>-2.6721329477653582E-3</v>
      </c>
      <c r="IO187" s="68">
        <f t="shared" si="966"/>
        <v>-3.5238349618436087E-3</v>
      </c>
      <c r="IP187" s="68">
        <f t="shared" si="774"/>
        <v>4.3204452255418859</v>
      </c>
      <c r="IQ187" s="68"/>
      <c r="IR187" s="15">
        <f t="shared" si="775"/>
        <v>0.45304250439976529</v>
      </c>
      <c r="IT187" s="13">
        <v>81.81</v>
      </c>
      <c r="IU187" s="68">
        <f t="shared" si="776"/>
        <v>1.9693381528106672E-2</v>
      </c>
      <c r="IV187" s="68">
        <f t="shared" si="967"/>
        <v>1.8841679514028421E-2</v>
      </c>
      <c r="IW187" s="68">
        <f t="shared" si="777"/>
        <v>3.4827397260273973</v>
      </c>
      <c r="IX187" s="68"/>
      <c r="IY187" s="15">
        <f t="shared" si="778"/>
        <v>0.59194395796847643</v>
      </c>
      <c r="JA187" s="13">
        <v>775.72</v>
      </c>
      <c r="JB187" s="68">
        <f t="shared" si="779"/>
        <v>-4.2105263157894389E-3</v>
      </c>
      <c r="JC187" s="68">
        <f t="shared" si="968"/>
        <v>-5.0622283298676898E-3</v>
      </c>
      <c r="JD187" s="68">
        <f t="shared" si="780"/>
        <v>0.56901294498381894</v>
      </c>
      <c r="JE187" s="68"/>
      <c r="JF187" s="15">
        <f t="shared" si="781"/>
        <v>0.32486208604464489</v>
      </c>
      <c r="JH187" s="13">
        <v>510.02</v>
      </c>
      <c r="JI187" s="68">
        <f t="shared" si="782"/>
        <v>1.9251925192518492E-3</v>
      </c>
      <c r="JJ187" s="68">
        <f t="shared" si="969"/>
        <v>1.0734905051735986E-3</v>
      </c>
      <c r="JK187" s="68">
        <f t="shared" si="783"/>
        <v>0.25407558582704265</v>
      </c>
      <c r="JL187" s="68"/>
      <c r="JM187" s="15">
        <f t="shared" si="784"/>
        <v>0.21001186239620398</v>
      </c>
      <c r="JO187" s="13">
        <v>28.91</v>
      </c>
      <c r="JP187" s="68">
        <f t="shared" si="785"/>
        <v>3.4717251252684281E-2</v>
      </c>
      <c r="JQ187" s="68">
        <f t="shared" si="970"/>
        <v>3.3865549238606033E-2</v>
      </c>
      <c r="JR187" s="68">
        <f t="shared" si="786"/>
        <v>-2.4464315842753548E-2</v>
      </c>
      <c r="JS187" s="68"/>
      <c r="JT187" s="15">
        <f t="shared" si="787"/>
        <v>1.8370951913640825</v>
      </c>
      <c r="JV187" s="13">
        <v>2.54</v>
      </c>
      <c r="JW187" s="68">
        <f t="shared" si="788"/>
        <v>1.6000000000000014E-2</v>
      </c>
      <c r="JX187" s="68">
        <f t="shared" si="971"/>
        <v>1.5148297985921764E-2</v>
      </c>
      <c r="JY187" s="68">
        <f t="shared" si="789"/>
        <v>3.952569169960566E-3</v>
      </c>
      <c r="JZ187" s="68"/>
      <c r="KA187" s="15">
        <f t="shared" si="790"/>
        <v>0.41111111111111109</v>
      </c>
      <c r="KC187" s="13">
        <v>24.16</v>
      </c>
      <c r="KD187" s="68">
        <f t="shared" si="791"/>
        <v>-1.427988576091397E-2</v>
      </c>
      <c r="KE187" s="68">
        <f t="shared" si="972"/>
        <v>-1.513158777499222E-2</v>
      </c>
      <c r="KF187" s="68">
        <f t="shared" si="792"/>
        <v>0.24024640657084187</v>
      </c>
      <c r="KG187" s="68"/>
      <c r="KH187" s="15">
        <f t="shared" si="793"/>
        <v>8.9269612263300296E-2</v>
      </c>
      <c r="KI187" s="18"/>
      <c r="KJ187" s="13">
        <v>164.44</v>
      </c>
      <c r="KK187" s="68">
        <f t="shared" si="794"/>
        <v>1.2163970319918643E-4</v>
      </c>
      <c r="KL187" s="68">
        <f t="shared" si="973"/>
        <v>-7.300623108790641E-4</v>
      </c>
      <c r="KM187" s="68">
        <f t="shared" si="795"/>
        <v>6.793364928909952</v>
      </c>
      <c r="KN187" s="68"/>
      <c r="KO187" s="15">
        <f t="shared" si="796"/>
        <v>1.4466597232554681</v>
      </c>
      <c r="KQ187" s="13">
        <v>1.83</v>
      </c>
      <c r="KR187" s="68">
        <f t="shared" si="797"/>
        <v>-1.081081081081082E-2</v>
      </c>
      <c r="KS187" s="68">
        <f t="shared" si="974"/>
        <v>-1.166251282488907E-2</v>
      </c>
      <c r="KT187" s="68">
        <f t="shared" si="798"/>
        <v>-0.30152671755725191</v>
      </c>
      <c r="KU187" s="68"/>
      <c r="KV187" s="15">
        <f t="shared" si="799"/>
        <v>0.81188118811881194</v>
      </c>
      <c r="KW187" s="18"/>
      <c r="KX187" s="13">
        <v>49.18</v>
      </c>
      <c r="KY187" s="68">
        <f t="shared" si="800"/>
        <v>-4.7083898469288891E-2</v>
      </c>
      <c r="KZ187" s="68">
        <f t="shared" si="975"/>
        <v>-4.793560048336714E-2</v>
      </c>
      <c r="LA187" s="68">
        <f t="shared" si="801"/>
        <v>-0.31627971639093572</v>
      </c>
      <c r="LB187" s="68"/>
      <c r="LC187" s="15">
        <f t="shared" si="802"/>
        <v>1.0742302825811894</v>
      </c>
      <c r="LD187" s="18"/>
      <c r="LE187" s="13">
        <v>49.99</v>
      </c>
      <c r="LF187" s="68">
        <f t="shared" si="803"/>
        <v>8.0080080080078371E-4</v>
      </c>
      <c r="LG187" s="68">
        <f t="shared" si="976"/>
        <v>-5.0901213277466874E-5</v>
      </c>
      <c r="LH187" s="68">
        <f t="shared" si="804"/>
        <v>0.39519955344683239</v>
      </c>
      <c r="LI187" s="68"/>
      <c r="LJ187" s="15">
        <f t="shared" si="805"/>
        <v>8.4146605942311922E-2</v>
      </c>
      <c r="LL187" s="13">
        <v>153.19999999999999</v>
      </c>
      <c r="LM187" s="68">
        <f t="shared" si="806"/>
        <v>5.2493438320208854E-3</v>
      </c>
      <c r="LN187" s="68">
        <f t="shared" si="977"/>
        <v>4.3976418179426345E-3</v>
      </c>
      <c r="LO187" s="68">
        <f t="shared" si="807"/>
        <v>0.75085714285714278</v>
      </c>
      <c r="LP187" s="68"/>
      <c r="LQ187" s="15">
        <f t="shared" si="808"/>
        <v>0.95882879427183221</v>
      </c>
      <c r="LS187" s="13">
        <v>22.46</v>
      </c>
      <c r="LT187" s="68">
        <f t="shared" si="809"/>
        <v>-1.2313104661389516E-2</v>
      </c>
      <c r="LU187" s="68">
        <f t="shared" si="978"/>
        <v>-1.3164806675467766E-2</v>
      </c>
      <c r="LV187" s="68"/>
      <c r="LW187" s="68"/>
      <c r="LX187" s="15">
        <f t="shared" si="810"/>
        <v>1.4281081081081082</v>
      </c>
      <c r="LZ187" s="13">
        <v>16.71</v>
      </c>
      <c r="MA187" s="68">
        <f t="shared" si="811"/>
        <v>-1.5901060070671352E-2</v>
      </c>
      <c r="MB187" s="68">
        <f t="shared" si="979"/>
        <v>-1.6752762084749604E-2</v>
      </c>
      <c r="MC187" s="68">
        <f t="shared" si="812"/>
        <v>-0.24898876404494377</v>
      </c>
      <c r="MD187" s="68"/>
      <c r="ME187" s="15">
        <f t="shared" si="813"/>
        <v>0.23961424332344217</v>
      </c>
      <c r="MG187" s="13">
        <v>95.29</v>
      </c>
      <c r="MH187" s="68">
        <f t="shared" si="814"/>
        <v>-5.6349786079514979E-3</v>
      </c>
      <c r="MI187" s="68">
        <f t="shared" si="980"/>
        <v>-6.4866806220297488E-3</v>
      </c>
      <c r="MJ187" s="68">
        <f t="shared" si="815"/>
        <v>11.842318059299192</v>
      </c>
      <c r="MK187" s="68"/>
      <c r="ML187" s="15">
        <f t="shared" si="816"/>
        <v>3.4884597268016959</v>
      </c>
      <c r="MN187" s="13">
        <v>168.38</v>
      </c>
      <c r="MO187" s="68">
        <f t="shared" si="817"/>
        <v>-4.6815737333710784E-2</v>
      </c>
      <c r="MP187" s="68">
        <f t="shared" si="981"/>
        <v>-4.7667439347789033E-2</v>
      </c>
      <c r="MQ187" s="68">
        <f t="shared" si="818"/>
        <v>0.33741064336775206</v>
      </c>
      <c r="MR187" s="68"/>
      <c r="MS187" s="15">
        <f t="shared" si="819"/>
        <v>0.51162581919382344</v>
      </c>
      <c r="MU187" s="13">
        <v>16.989999999999998</v>
      </c>
      <c r="MV187" s="68">
        <f t="shared" si="820"/>
        <v>4.1371158392433053E-3</v>
      </c>
      <c r="MW187" s="68">
        <f t="shared" si="982"/>
        <v>3.2854138251650548E-3</v>
      </c>
      <c r="MX187" s="68">
        <f t="shared" si="821"/>
        <v>-0.1859127934834692</v>
      </c>
      <c r="MY187" s="68"/>
      <c r="MZ187" s="15">
        <f t="shared" si="822"/>
        <v>0.59231490159325195</v>
      </c>
      <c r="NB187" s="13">
        <v>289.5</v>
      </c>
      <c r="NC187" s="68">
        <f t="shared" si="823"/>
        <v>-1.1844216131344598E-2</v>
      </c>
      <c r="ND187" s="68">
        <f t="shared" si="983"/>
        <v>-1.2695918145422848E-2</v>
      </c>
      <c r="NE187" s="68">
        <f t="shared" si="824"/>
        <v>1.1370045028419578</v>
      </c>
      <c r="NF187" s="68"/>
      <c r="NG187" s="15">
        <f t="shared" si="825"/>
        <v>0.73571557047784653</v>
      </c>
      <c r="NI187" s="13">
        <v>11.03</v>
      </c>
      <c r="NJ187" s="68">
        <f t="shared" si="826"/>
        <v>-2.8193832599118968E-2</v>
      </c>
      <c r="NK187" s="68">
        <f t="shared" si="984"/>
        <v>-2.904553461319722E-2</v>
      </c>
      <c r="NL187" s="68">
        <f t="shared" si="827"/>
        <v>-0.9124255657006749</v>
      </c>
      <c r="NM187" s="68"/>
      <c r="NN187" s="15">
        <f t="shared" si="828"/>
        <v>1.251020408163265</v>
      </c>
      <c r="NP187" s="13">
        <v>614.79</v>
      </c>
      <c r="NQ187" s="68">
        <f t="shared" si="829"/>
        <v>-5.0492790212166893E-3</v>
      </c>
      <c r="NR187" s="68">
        <f t="shared" si="985"/>
        <v>-5.9009810352949402E-3</v>
      </c>
      <c r="NS187" s="68">
        <f t="shared" si="830"/>
        <v>3.6841142857142852</v>
      </c>
      <c r="NT187" s="68"/>
      <c r="NU187" s="15">
        <f t="shared" si="831"/>
        <v>0.86906028638312083</v>
      </c>
      <c r="NW187" s="13">
        <v>249.53</v>
      </c>
      <c r="NX187" s="68">
        <f t="shared" si="832"/>
        <v>-6.4898869246695157E-3</v>
      </c>
      <c r="NY187" s="68">
        <f t="shared" si="986"/>
        <v>-7.3415889387477666E-3</v>
      </c>
      <c r="NZ187" s="68">
        <f t="shared" si="833"/>
        <v>0.4197200728265818</v>
      </c>
      <c r="OA187" s="68"/>
      <c r="OB187" s="15">
        <f t="shared" si="834"/>
        <v>0.31817221341785518</v>
      </c>
      <c r="OD187" s="13">
        <v>2.91</v>
      </c>
      <c r="OE187" s="68">
        <f t="shared" si="835"/>
        <v>-1.0204081632652994E-2</v>
      </c>
      <c r="OF187" s="68">
        <f t="shared" si="987"/>
        <v>-1.1055783646731245E-2</v>
      </c>
      <c r="OG187" s="68">
        <f t="shared" si="836"/>
        <v>-0.98710506491780037</v>
      </c>
      <c r="OH187" s="68"/>
      <c r="OI187" s="15">
        <f t="shared" si="837"/>
        <v>0.99315068493150704</v>
      </c>
      <c r="OK187" s="13">
        <v>230.15</v>
      </c>
      <c r="OL187" s="68">
        <f t="shared" si="838"/>
        <v>-1.4853180378392256E-2</v>
      </c>
      <c r="OM187" s="68">
        <f t="shared" si="988"/>
        <v>-1.5704882392470507E-2</v>
      </c>
      <c r="ON187" s="68">
        <f t="shared" si="839"/>
        <v>4.4216725559481738</v>
      </c>
      <c r="OO187" s="68"/>
      <c r="OP187" s="15">
        <f t="shared" si="840"/>
        <v>2.455186908872542</v>
      </c>
      <c r="OR187" s="13">
        <v>5.49</v>
      </c>
      <c r="OS187" s="68">
        <f t="shared" si="841"/>
        <v>-3.1746031746031696E-2</v>
      </c>
      <c r="OT187" s="68">
        <f t="shared" si="989"/>
        <v>-3.2597733760109944E-2</v>
      </c>
      <c r="OU187" s="68">
        <f t="shared" si="842"/>
        <v>-0.287012987012987</v>
      </c>
      <c r="OV187" s="68"/>
      <c r="OW187" s="15">
        <f t="shared" si="843"/>
        <v>3.901785714285714</v>
      </c>
      <c r="OY187" s="13">
        <v>158.31</v>
      </c>
      <c r="OZ187" s="68">
        <f t="shared" si="844"/>
        <v>-1.7026106696935944E-3</v>
      </c>
      <c r="PA187" s="68">
        <f t="shared" si="990"/>
        <v>-2.5543126837718451E-3</v>
      </c>
      <c r="PB187" s="68">
        <f t="shared" si="998"/>
        <v>3.8710769230769233</v>
      </c>
      <c r="PC187" s="68"/>
      <c r="PD187" s="15">
        <f t="shared" si="845"/>
        <v>0.38201658664338722</v>
      </c>
      <c r="PE187" s="18"/>
      <c r="PF187" s="13">
        <v>281.86</v>
      </c>
      <c r="PG187" s="68">
        <f t="shared" si="846"/>
        <v>-8.4778555598549552E-3</v>
      </c>
      <c r="PH187" s="68">
        <f t="shared" si="991"/>
        <v>-9.3295575739332053E-3</v>
      </c>
      <c r="PI187" s="68">
        <f t="shared" si="847"/>
        <v>-0.19052268811028139</v>
      </c>
      <c r="PJ187" s="68"/>
      <c r="PK187" s="15">
        <f t="shared" si="848"/>
        <v>0.34777411179649032</v>
      </c>
      <c r="PM187" s="13"/>
      <c r="PN187" s="68">
        <f t="shared" si="849"/>
        <v>0</v>
      </c>
      <c r="PO187" s="68">
        <f t="shared" si="850"/>
        <v>-8.5170201407825058E-4</v>
      </c>
      <c r="PP187" s="68">
        <f t="shared" si="851"/>
        <v>0</v>
      </c>
      <c r="PQ187" s="68"/>
      <c r="PR187" s="15">
        <f t="shared" si="852"/>
        <v>0</v>
      </c>
      <c r="PT187" s="13">
        <v>14.08</v>
      </c>
      <c r="PU187" s="68">
        <f t="shared" si="853"/>
        <v>4.9962714392244589E-2</v>
      </c>
      <c r="PV187" s="68">
        <f t="shared" si="992"/>
        <v>4.9111012378166341E-2</v>
      </c>
      <c r="PW187" s="68">
        <f t="shared" si="854"/>
        <v>0.61467889908256867</v>
      </c>
      <c r="PX187" s="68"/>
      <c r="PY187" s="15">
        <f t="shared" si="855"/>
        <v>1.7446393762183234</v>
      </c>
      <c r="QA187" s="13">
        <v>326.5</v>
      </c>
      <c r="QB187" s="68">
        <f t="shared" si="856"/>
        <v>1.1211595639246794E-2</v>
      </c>
      <c r="QC187" s="68">
        <f t="shared" si="993"/>
        <v>1.0359893625168544E-2</v>
      </c>
      <c r="QD187" s="68">
        <f t="shared" si="857"/>
        <v>-3.2277186638608103E-2</v>
      </c>
      <c r="QE187" s="68"/>
      <c r="QF187" s="15">
        <f t="shared" si="858"/>
        <v>0.70282674454991123</v>
      </c>
      <c r="QH187" s="13">
        <v>1.6850000000000001</v>
      </c>
      <c r="QI187" s="68">
        <f t="shared" si="859"/>
        <v>-3.0494821634062103E-2</v>
      </c>
      <c r="QJ187" s="68">
        <f t="shared" si="994"/>
        <v>-3.1346523648140355E-2</v>
      </c>
      <c r="QK187" s="68">
        <f t="shared" si="860"/>
        <v>-0.32868525896414336</v>
      </c>
      <c r="QL187" s="68"/>
      <c r="QM187" s="15">
        <f t="shared" si="861"/>
        <v>0.29615384615384616</v>
      </c>
      <c r="QO187" s="13">
        <v>15.52</v>
      </c>
      <c r="QP187" s="68">
        <f t="shared" si="862"/>
        <v>4.0214477211796225E-2</v>
      </c>
      <c r="QQ187" s="68">
        <f t="shared" si="995"/>
        <v>3.9362775197717977E-2</v>
      </c>
      <c r="QR187" s="68">
        <f t="shared" si="863"/>
        <v>-0.98108193763865525</v>
      </c>
      <c r="QS187" s="68"/>
      <c r="QT187" s="15">
        <f t="shared" si="864"/>
        <v>0.35191637630662015</v>
      </c>
      <c r="QV187" s="13">
        <v>2.4900000000000002</v>
      </c>
      <c r="QW187" s="68">
        <f t="shared" si="865"/>
        <v>-3.8610038610038477E-2</v>
      </c>
      <c r="QX187" s="68">
        <f t="shared" si="996"/>
        <v>-3.9461740624116726E-2</v>
      </c>
      <c r="QY187" s="68">
        <f t="shared" si="866"/>
        <v>-0.2946175637393767</v>
      </c>
      <c r="QZ187" s="68"/>
      <c r="RA187" s="15">
        <f t="shared" si="867"/>
        <v>1.7572537801389516E-2</v>
      </c>
      <c r="RC187" s="13">
        <v>49.03</v>
      </c>
      <c r="RD187" s="68">
        <f t="shared" si="868"/>
        <v>-2.4666799283867155E-2</v>
      </c>
      <c r="RE187" s="68">
        <f t="shared" si="997"/>
        <v>-2.5518501297945407E-2</v>
      </c>
      <c r="RF187" s="68">
        <f t="shared" si="869"/>
        <v>5.9192050118816203E-2</v>
      </c>
      <c r="RG187" s="68"/>
      <c r="RH187" s="15">
        <f t="shared" si="870"/>
        <v>0.98101010101010111</v>
      </c>
      <c r="RJ187" s="13">
        <v>262.79000000000002</v>
      </c>
      <c r="RK187" s="68">
        <f t="shared" si="871"/>
        <v>2.785621613371053E-3</v>
      </c>
      <c r="RL187" s="68">
        <f t="shared" si="872"/>
        <v>1.9339195992928025E-3</v>
      </c>
      <c r="RM187" s="68">
        <f t="shared" si="873"/>
        <v>0.21899062992856483</v>
      </c>
      <c r="RN187" s="68"/>
      <c r="RO187" s="15">
        <f t="shared" si="874"/>
        <v>0.33585807238714938</v>
      </c>
      <c r="RQ187" s="13">
        <v>21.27</v>
      </c>
      <c r="RR187" s="68">
        <f t="shared" si="875"/>
        <v>3.7560975609756075E-2</v>
      </c>
      <c r="RS187" s="68">
        <f t="shared" si="876"/>
        <v>3.6709273595677827E-2</v>
      </c>
      <c r="RT187" s="68">
        <f t="shared" si="877"/>
        <v>0.45286885245901631</v>
      </c>
      <c r="RU187" s="68"/>
      <c r="RV187" s="15">
        <f t="shared" si="878"/>
        <v>2.0633397312859871E-2</v>
      </c>
      <c r="RX187" s="13">
        <v>168.33</v>
      </c>
      <c r="RY187" s="68">
        <f t="shared" si="879"/>
        <v>-1.1335604369787257E-2</v>
      </c>
      <c r="RZ187" s="68">
        <f t="shared" si="880"/>
        <v>-1.2187306383865507E-2</v>
      </c>
      <c r="SA187" s="68">
        <f t="shared" si="881"/>
        <v>0.26506839019990991</v>
      </c>
      <c r="SB187" s="68"/>
      <c r="SC187" s="15">
        <f t="shared" si="882"/>
        <v>1.2257040856802859</v>
      </c>
      <c r="SE187" s="13">
        <v>21.99</v>
      </c>
      <c r="SF187" s="68">
        <f t="shared" si="883"/>
        <v>9.9499999999999922E-2</v>
      </c>
      <c r="SG187" s="68">
        <f t="shared" si="884"/>
        <v>9.8648297985921674E-2</v>
      </c>
      <c r="SH187" s="68">
        <f t="shared" si="885"/>
        <v>0.75919999999999987</v>
      </c>
      <c r="SI187" s="68"/>
      <c r="SJ187" s="15">
        <f t="shared" si="886"/>
        <v>0.44102228047182168</v>
      </c>
      <c r="SL187" s="13">
        <v>2.54</v>
      </c>
      <c r="SM187" s="68">
        <f t="shared" si="887"/>
        <v>-6.2730627306273032E-2</v>
      </c>
      <c r="SN187" s="68">
        <f t="shared" si="888"/>
        <v>-6.358232932035128E-2</v>
      </c>
      <c r="SO187" s="68">
        <f t="shared" si="889"/>
        <v>0.78873239436619724</v>
      </c>
      <c r="SP187" s="68"/>
      <c r="SQ187" s="15">
        <f t="shared" si="890"/>
        <v>1.5148514851485149</v>
      </c>
      <c r="SS187" s="13">
        <v>22.54</v>
      </c>
      <c r="ST187" s="68">
        <f t="shared" si="891"/>
        <v>0.18756585879873544</v>
      </c>
      <c r="SU187" s="68">
        <f t="shared" si="892"/>
        <v>0.18671415678465719</v>
      </c>
      <c r="SV187" s="68">
        <f t="shared" si="893"/>
        <v>0.39653035935563807</v>
      </c>
      <c r="SW187" s="68"/>
      <c r="SX187" s="15">
        <f t="shared" si="894"/>
        <v>1.6833333333333331</v>
      </c>
      <c r="SZ187" s="13">
        <v>66.81</v>
      </c>
      <c r="TA187" s="68">
        <f t="shared" si="895"/>
        <v>1.2579569566535288E-2</v>
      </c>
      <c r="TB187" s="68">
        <f t="shared" si="896"/>
        <v>1.1727867552457038E-2</v>
      </c>
      <c r="TC187" s="68">
        <f t="shared" si="897"/>
        <v>0.65494178845677498</v>
      </c>
      <c r="TD187" s="68"/>
      <c r="TE187" s="15">
        <f t="shared" si="898"/>
        <v>3.282692307692308</v>
      </c>
      <c r="TG187" s="417">
        <v>0.23499999999999999</v>
      </c>
      <c r="TH187" s="68">
        <f t="shared" si="899"/>
        <v>1.1187607573149703E-2</v>
      </c>
      <c r="TI187" s="68">
        <f t="shared" si="900"/>
        <v>1.0335905559071453E-2</v>
      </c>
      <c r="TJ187" s="68">
        <f t="shared" si="901"/>
        <v>6.8181818181818121E-2</v>
      </c>
      <c r="TK187" s="68"/>
      <c r="TL187" s="15">
        <f t="shared" si="902"/>
        <v>0.38643067846607654</v>
      </c>
      <c r="TN187" s="13">
        <v>101.51</v>
      </c>
      <c r="TO187" s="68">
        <f t="shared" si="903"/>
        <v>3.1396057711847218E-2</v>
      </c>
      <c r="TP187" s="68">
        <f t="shared" si="904"/>
        <v>3.0544355697768966E-2</v>
      </c>
      <c r="TQ187" s="68">
        <f t="shared" si="905"/>
        <v>0.47959741423917573</v>
      </c>
      <c r="TR187" s="68"/>
      <c r="TS187" s="15">
        <f t="shared" si="906"/>
        <v>2.4121008403361346</v>
      </c>
      <c r="TU187" s="417">
        <v>3.75</v>
      </c>
      <c r="TV187" s="68">
        <f t="shared" si="907"/>
        <v>-1.5748031496063006E-2</v>
      </c>
      <c r="TW187" s="68">
        <f t="shared" si="908"/>
        <v>-1.6599733510141258E-2</v>
      </c>
      <c r="TX187" s="68">
        <f t="shared" si="909"/>
        <v>-0.14965986394557826</v>
      </c>
      <c r="TY187" s="68"/>
      <c r="TZ187" s="15">
        <f t="shared" si="910"/>
        <v>1.192982456140351</v>
      </c>
      <c r="UB187" s="13"/>
      <c r="UC187" s="68">
        <f t="shared" si="911"/>
        <v>0</v>
      </c>
      <c r="UD187" s="68">
        <f t="shared" si="912"/>
        <v>-8.5170201407825058E-4</v>
      </c>
      <c r="UE187" s="68">
        <f t="shared" si="913"/>
        <v>0</v>
      </c>
      <c r="UF187" s="68"/>
      <c r="UG187" s="15">
        <f t="shared" si="914"/>
        <v>0</v>
      </c>
      <c r="UI187" s="417"/>
      <c r="UJ187" s="68">
        <f t="shared" si="915"/>
        <v>0</v>
      </c>
      <c r="UK187" s="68">
        <f t="shared" si="916"/>
        <v>-8.5170201407825058E-4</v>
      </c>
      <c r="UL187" s="68">
        <f t="shared" si="917"/>
        <v>0</v>
      </c>
      <c r="UM187" s="68"/>
      <c r="UN187" s="15">
        <f t="shared" si="918"/>
        <v>0</v>
      </c>
      <c r="UP187" s="417"/>
      <c r="UQ187" s="68">
        <f t="shared" si="919"/>
        <v>0</v>
      </c>
      <c r="UR187" s="68">
        <f t="shared" si="920"/>
        <v>-8.5170201407825058E-4</v>
      </c>
      <c r="US187" s="68">
        <f t="shared" si="921"/>
        <v>0</v>
      </c>
      <c r="UT187" s="68"/>
      <c r="UU187" s="15">
        <f t="shared" si="922"/>
        <v>0</v>
      </c>
      <c r="UW187" s="417"/>
      <c r="UX187" s="68">
        <f t="shared" si="923"/>
        <v>0</v>
      </c>
      <c r="UY187" s="68">
        <f t="shared" si="924"/>
        <v>-8.5170201407825058E-4</v>
      </c>
      <c r="UZ187" s="68">
        <f t="shared" si="925"/>
        <v>0</v>
      </c>
      <c r="VA187" s="68"/>
      <c r="VB187" s="15">
        <f t="shared" si="926"/>
        <v>0</v>
      </c>
      <c r="VD187" s="417"/>
      <c r="VE187" s="68">
        <f t="shared" si="927"/>
        <v>0</v>
      </c>
      <c r="VF187" s="68">
        <f t="shared" si="928"/>
        <v>-8.5170201407825058E-4</v>
      </c>
      <c r="VG187" s="68">
        <f t="shared" si="929"/>
        <v>0</v>
      </c>
      <c r="VH187" s="68"/>
      <c r="VI187" s="15">
        <f t="shared" si="930"/>
        <v>0</v>
      </c>
      <c r="VM187" s="21">
        <f t="shared" si="931"/>
        <v>-3.0821590883961473E-3</v>
      </c>
      <c r="VN187" s="40"/>
      <c r="VO187" s="21">
        <f t="shared" si="932"/>
        <v>1.5042564728316161</v>
      </c>
      <c r="VP187" s="14"/>
      <c r="VQ187" s="21">
        <f t="shared" si="933"/>
        <v>0.84639996216106206</v>
      </c>
    </row>
    <row r="188" spans="1:589" ht="15.75" customHeight="1" x14ac:dyDescent="0.2">
      <c r="A188" s="127">
        <v>45918</v>
      </c>
      <c r="B188" s="4">
        <f t="shared" si="666"/>
        <v>45918</v>
      </c>
      <c r="C188" s="13">
        <v>46142.42</v>
      </c>
      <c r="D188" s="138">
        <f t="shared" si="667"/>
        <v>124.09999999999854</v>
      </c>
      <c r="E188" s="68">
        <f t="shared" si="668"/>
        <v>2.6967520761296488E-3</v>
      </c>
      <c r="F188" s="15">
        <f t="shared" si="669"/>
        <v>8.4575531059213144E-2</v>
      </c>
      <c r="G188" s="13">
        <v>6631.96</v>
      </c>
      <c r="H188" s="138">
        <f t="shared" si="670"/>
        <v>31.609999999999673</v>
      </c>
      <c r="I188" s="68">
        <f t="shared" si="671"/>
        <v>4.789139969850034E-3</v>
      </c>
      <c r="J188" s="15">
        <f t="shared" si="672"/>
        <v>0.12757177857158644</v>
      </c>
      <c r="K188" s="13">
        <v>22470.720000000001</v>
      </c>
      <c r="L188" s="138">
        <f t="shared" si="673"/>
        <v>209.38999999999942</v>
      </c>
      <c r="M188" s="68">
        <f t="shared" si="674"/>
        <v>9.4059968564321802E-3</v>
      </c>
      <c r="N188" s="15">
        <f t="shared" si="675"/>
        <v>0.16363545976109731</v>
      </c>
      <c r="O188" s="13">
        <v>2467.6999999999998</v>
      </c>
      <c r="P188" s="138">
        <f t="shared" si="676"/>
        <v>60.359999999999673</v>
      </c>
      <c r="Q188" s="68">
        <f t="shared" si="677"/>
        <v>2.5073317437503496E-2</v>
      </c>
      <c r="R188" s="15">
        <f t="shared" si="678"/>
        <v>0.10651253721706065</v>
      </c>
      <c r="S188" s="18">
        <f t="shared" si="679"/>
        <v>4.2314865446353512E-3</v>
      </c>
      <c r="T188" s="121">
        <f t="shared" si="680"/>
        <v>277.10331224496059</v>
      </c>
      <c r="U188" s="121">
        <f t="shared" si="681"/>
        <v>277.10331224496059</v>
      </c>
      <c r="V188" s="134">
        <f t="shared" si="682"/>
        <v>3.063441879016355E-3</v>
      </c>
      <c r="W188" s="21">
        <f t="shared" si="934"/>
        <v>7.1056772986590938E-2</v>
      </c>
      <c r="X188" s="18">
        <f t="shared" si="683"/>
        <v>1.0491301584978839E-2</v>
      </c>
      <c r="Y188" s="353">
        <v>50506.15</v>
      </c>
      <c r="Z188" s="15">
        <v>1.9999999999999999E-6</v>
      </c>
      <c r="AA188" s="21">
        <f t="shared" si="684"/>
        <v>-3.0614418790163552E-3</v>
      </c>
      <c r="AB188" s="2"/>
      <c r="AC188" s="13">
        <v>257.14999999999998</v>
      </c>
      <c r="AD188" s="68">
        <f t="shared" si="685"/>
        <v>9.0249166176181398E-3</v>
      </c>
      <c r="AE188" s="68">
        <f t="shared" si="935"/>
        <v>5.9614747386017852E-3</v>
      </c>
      <c r="AF188" s="68">
        <f t="shared" si="686"/>
        <v>0.5606603143776171</v>
      </c>
      <c r="AG188" s="68"/>
      <c r="AH188" s="15">
        <f t="shared" si="687"/>
        <v>0.13197165118633619</v>
      </c>
      <c r="AJ188" s="13">
        <v>24.91</v>
      </c>
      <c r="AK188" s="68">
        <f t="shared" si="688"/>
        <v>6.4646464646464707E-3</v>
      </c>
      <c r="AL188" s="68">
        <f t="shared" si="936"/>
        <v>3.4012045856301157E-3</v>
      </c>
      <c r="AM188" s="68">
        <f t="shared" si="689"/>
        <v>0.33924731182795692</v>
      </c>
      <c r="AN188" s="68"/>
      <c r="AO188" s="15">
        <f t="shared" si="690"/>
        <v>0.18449833571088914</v>
      </c>
      <c r="AQ188" s="13">
        <v>23.71</v>
      </c>
      <c r="AR188" s="68">
        <f t="shared" si="691"/>
        <v>1.0225820195994972E-2</v>
      </c>
      <c r="AS188" s="68">
        <f t="shared" si="937"/>
        <v>7.1623783169786175E-3</v>
      </c>
      <c r="AT188" s="68">
        <f t="shared" si="692"/>
        <v>0.37290098436595259</v>
      </c>
      <c r="AU188" s="68"/>
      <c r="AV188" s="15">
        <f t="shared" si="693"/>
        <v>0.10433162552398706</v>
      </c>
      <c r="AX188" s="13">
        <v>230.94</v>
      </c>
      <c r="AY188" s="68">
        <f t="shared" si="694"/>
        <v>4.8296567027802514E-3</v>
      </c>
      <c r="AZ188" s="68">
        <f t="shared" si="938"/>
        <v>1.7662148237638964E-3</v>
      </c>
      <c r="BA188" s="68">
        <f t="shared" si="695"/>
        <v>0.72214765100671141</v>
      </c>
      <c r="BB188" s="68"/>
      <c r="BC188" s="15">
        <f t="shared" si="696"/>
        <v>0.13100543611342377</v>
      </c>
      <c r="BE188" s="13">
        <v>83.26</v>
      </c>
      <c r="BF188" s="68">
        <f t="shared" si="697"/>
        <v>2.4078979051288568E-3</v>
      </c>
      <c r="BG188" s="68">
        <f t="shared" si="939"/>
        <v>-6.5554397388749817E-4</v>
      </c>
      <c r="BH188" s="68"/>
      <c r="BI188" s="68"/>
      <c r="BJ188" s="15">
        <f t="shared" si="698"/>
        <v>0.13017510519885983</v>
      </c>
      <c r="BL188" s="13">
        <v>78.36</v>
      </c>
      <c r="BM188" s="68">
        <f t="shared" si="699"/>
        <v>1.4763014763014771E-2</v>
      </c>
      <c r="BN188" s="68">
        <f t="shared" si="940"/>
        <v>1.1699572883998416E-2</v>
      </c>
      <c r="BO188" s="68">
        <f t="shared" si="700"/>
        <v>0.3196362411586392</v>
      </c>
      <c r="BP188" s="68"/>
      <c r="BQ188" s="15">
        <f t="shared" si="701"/>
        <v>0.1806539098990507</v>
      </c>
      <c r="BS188" s="13">
        <v>45.58</v>
      </c>
      <c r="BT188" s="68">
        <f t="shared" si="702"/>
        <v>1.5144766146993312E-2</v>
      </c>
      <c r="BU188" s="68">
        <f t="shared" si="941"/>
        <v>1.2081324267976958E-2</v>
      </c>
      <c r="BV188" s="68">
        <f t="shared" si="703"/>
        <v>0.22329575952764361</v>
      </c>
      <c r="BW188" s="68"/>
      <c r="BX188" s="15">
        <f t="shared" si="704"/>
        <v>0.19163398692810454</v>
      </c>
      <c r="BZ188" s="13"/>
      <c r="CA188" s="68">
        <f t="shared" si="705"/>
        <v>0</v>
      </c>
      <c r="CB188" s="68">
        <f t="shared" si="942"/>
        <v>0</v>
      </c>
      <c r="CC188" s="68">
        <f t="shared" si="706"/>
        <v>0</v>
      </c>
      <c r="CD188" s="68"/>
      <c r="CE188" s="15">
        <f t="shared" si="707"/>
        <v>0</v>
      </c>
      <c r="CG188" s="13">
        <v>31.28</v>
      </c>
      <c r="CH188" s="68">
        <f t="shared" si="708"/>
        <v>3.0982201713909072E-2</v>
      </c>
      <c r="CI188" s="68">
        <f t="shared" si="943"/>
        <v>2.7918759834892715E-2</v>
      </c>
      <c r="CJ188" s="68">
        <f t="shared" si="709"/>
        <v>3.4733708236850833E-2</v>
      </c>
      <c r="CK188" s="68"/>
      <c r="CL188" s="15">
        <f t="shared" si="710"/>
        <v>-8.9639115250290988E-2</v>
      </c>
      <c r="CN188" s="13">
        <v>34.79</v>
      </c>
      <c r="CO188" s="68">
        <f t="shared" si="711"/>
        <v>2.5346301208370156E-2</v>
      </c>
      <c r="CP188" s="68">
        <f t="shared" si="944"/>
        <v>2.22828593293538E-2</v>
      </c>
      <c r="CQ188" s="68">
        <f t="shared" si="712"/>
        <v>0.1100829610721123</v>
      </c>
      <c r="CR188" s="68"/>
      <c r="CS188" s="15">
        <f t="shared" si="713"/>
        <v>3.9438302957872734E-2</v>
      </c>
      <c r="CU188" s="13">
        <v>40.79</v>
      </c>
      <c r="CV188" s="68">
        <f t="shared" si="714"/>
        <v>2.0260130065032574E-2</v>
      </c>
      <c r="CW188" s="68">
        <f t="shared" si="945"/>
        <v>1.7196688186016218E-2</v>
      </c>
      <c r="CX188" s="68">
        <f t="shared" si="715"/>
        <v>0.26874027993779165</v>
      </c>
      <c r="CY188" s="68"/>
      <c r="CZ188" s="15">
        <f t="shared" si="716"/>
        <v>9.4152360515021405E-2</v>
      </c>
      <c r="DB188" s="13">
        <v>20.6</v>
      </c>
      <c r="DC188" s="68">
        <f t="shared" si="717"/>
        <v>1.5278462296697994E-2</v>
      </c>
      <c r="DD188" s="68">
        <f t="shared" si="946"/>
        <v>1.2215020417681639E-2</v>
      </c>
      <c r="DE188" s="68">
        <f t="shared" si="718"/>
        <v>-5.8070416095107429E-2</v>
      </c>
      <c r="DF188" s="68"/>
      <c r="DG188" s="15">
        <f t="shared" si="719"/>
        <v>1.1787819253438213E-2</v>
      </c>
      <c r="DI188" s="13">
        <v>51.38</v>
      </c>
      <c r="DJ188" s="68">
        <f t="shared" si="720"/>
        <v>7.056056448451576E-3</v>
      </c>
      <c r="DK188" s="68">
        <f t="shared" si="947"/>
        <v>3.9926145694352214E-3</v>
      </c>
      <c r="DL188" s="68">
        <f t="shared" si="721"/>
        <v>0.16375990939977358</v>
      </c>
      <c r="DM188" s="68"/>
      <c r="DN188" s="15">
        <f t="shared" si="722"/>
        <v>0.21869070208728669</v>
      </c>
      <c r="DP188" s="13">
        <v>47.39</v>
      </c>
      <c r="DQ188" s="68">
        <f t="shared" si="723"/>
        <v>4.4510385756676742E-3</v>
      </c>
      <c r="DR188" s="68">
        <f t="shared" si="948"/>
        <v>1.3875966966513192E-3</v>
      </c>
      <c r="DS188" s="68"/>
      <c r="DT188" s="68"/>
      <c r="DU188" s="15">
        <f t="shared" si="724"/>
        <v>0.24448529411764713</v>
      </c>
      <c r="DV188" s="18"/>
      <c r="DW188" s="13">
        <v>41.65</v>
      </c>
      <c r="DX188" s="68">
        <f t="shared" si="725"/>
        <v>2.7887462981243717E-2</v>
      </c>
      <c r="DY188" s="68">
        <f t="shared" si="949"/>
        <v>2.482402110222736E-2</v>
      </c>
      <c r="DZ188" s="68">
        <f t="shared" si="726"/>
        <v>1.2225186766275349</v>
      </c>
      <c r="EA188" s="68"/>
      <c r="EB188" s="15">
        <f t="shared" si="727"/>
        <v>0.24439796832984761</v>
      </c>
      <c r="ED188" s="13">
        <v>42.37</v>
      </c>
      <c r="EE188" s="68">
        <f t="shared" si="728"/>
        <v>2.1209930103639321E-2</v>
      </c>
      <c r="EF188" s="68">
        <f t="shared" si="950"/>
        <v>1.8146488224622965E-2</v>
      </c>
      <c r="EG188" s="68">
        <f t="shared" si="729"/>
        <v>1.0147408464098904</v>
      </c>
      <c r="EH188" s="68"/>
      <c r="EI188" s="15">
        <f t="shared" si="730"/>
        <v>0.14886117136659421</v>
      </c>
      <c r="EK188" s="13">
        <v>147.12</v>
      </c>
      <c r="EL188" s="68">
        <f t="shared" si="731"/>
        <v>5.1240008198401308E-3</v>
      </c>
      <c r="EM188" s="68">
        <f t="shared" si="951"/>
        <v>2.0605589408237758E-3</v>
      </c>
      <c r="EN188" s="68">
        <f t="shared" si="732"/>
        <v>1.2795165788658196</v>
      </c>
      <c r="EO188" s="68"/>
      <c r="EP188" s="15">
        <f t="shared" si="733"/>
        <v>0.32183288409703509</v>
      </c>
      <c r="ER188" s="13">
        <v>42.2</v>
      </c>
      <c r="ES188" s="68">
        <f t="shared" si="734"/>
        <v>9.5693779904307587E-3</v>
      </c>
      <c r="ET188" s="68">
        <f t="shared" si="952"/>
        <v>6.5059361114144041E-3</v>
      </c>
      <c r="EU188" s="68">
        <f t="shared" si="735"/>
        <v>0.20882268690919528</v>
      </c>
      <c r="EV188" s="68"/>
      <c r="EW188" s="15">
        <f t="shared" si="736"/>
        <v>8.5111853947030136E-2</v>
      </c>
      <c r="EY188" s="13">
        <v>48.48</v>
      </c>
      <c r="EZ188" s="68">
        <f t="shared" si="737"/>
        <v>2.0631318341237902E-4</v>
      </c>
      <c r="FA188" s="68">
        <f t="shared" si="953"/>
        <v>-2.8571286956039759E-3</v>
      </c>
      <c r="FB188" s="68"/>
      <c r="FC188" s="68"/>
      <c r="FD188" s="15">
        <f t="shared" si="738"/>
        <v>0.97233523189585025</v>
      </c>
      <c r="FF188" s="13">
        <v>62.03</v>
      </c>
      <c r="FG188" s="68">
        <f t="shared" si="739"/>
        <v>-3.5341365461847205E-3</v>
      </c>
      <c r="FH188" s="68">
        <f t="shared" si="954"/>
        <v>-6.5975784252010755E-3</v>
      </c>
      <c r="FI188" s="68">
        <f t="shared" si="740"/>
        <v>4.9932295192958748E-2</v>
      </c>
      <c r="FJ188" s="68"/>
      <c r="FK188" s="15">
        <f t="shared" si="741"/>
        <v>9.2269765803838735E-2</v>
      </c>
      <c r="FM188" s="13">
        <v>202.75</v>
      </c>
      <c r="FN188" s="68">
        <f t="shared" si="742"/>
        <v>8.2550101944402834E-3</v>
      </c>
      <c r="FO188" s="68">
        <f t="shared" si="955"/>
        <v>5.1915683154239289E-3</v>
      </c>
      <c r="FP188" s="68">
        <f t="shared" si="743"/>
        <v>0.74363605091159268</v>
      </c>
      <c r="FQ188" s="68"/>
      <c r="FR188" s="15">
        <f t="shared" si="744"/>
        <v>0.11609600352306509</v>
      </c>
      <c r="FT188" s="13">
        <v>92.06</v>
      </c>
      <c r="FU188" s="68">
        <f t="shared" si="745"/>
        <v>6.0102721014096503E-3</v>
      </c>
      <c r="FV188" s="68">
        <f t="shared" si="956"/>
        <v>2.9468302223932953E-3</v>
      </c>
      <c r="FW188" s="68">
        <f t="shared" si="746"/>
        <v>4.5779847779166202E-2</v>
      </c>
      <c r="FX188" s="68"/>
      <c r="FY188" s="15">
        <f t="shared" si="747"/>
        <v>2.084719449988906E-2</v>
      </c>
      <c r="GA188" s="13">
        <v>18.690000000000001</v>
      </c>
      <c r="GB188" s="68">
        <f t="shared" si="748"/>
        <v>-2.6680896478120152E-3</v>
      </c>
      <c r="GC188" s="68">
        <f t="shared" si="957"/>
        <v>-5.7315315268283706E-3</v>
      </c>
      <c r="GD188" s="68"/>
      <c r="GE188" s="68"/>
      <c r="GF188" s="15">
        <f t="shared" si="749"/>
        <v>7.2289156626506118E-2</v>
      </c>
      <c r="GG188" s="18"/>
      <c r="GH188" s="13">
        <v>21.45</v>
      </c>
      <c r="GI188" s="68">
        <f t="shared" si="750"/>
        <v>2.1915197713196801E-2</v>
      </c>
      <c r="GJ188" s="68">
        <f t="shared" si="958"/>
        <v>1.8851755834180445E-2</v>
      </c>
      <c r="GK188" s="68">
        <f t="shared" si="751"/>
        <v>0.11602497398543186</v>
      </c>
      <c r="GL188" s="68"/>
      <c r="GM188" s="15">
        <f t="shared" si="752"/>
        <v>0.13492063492063497</v>
      </c>
      <c r="GO188" s="13">
        <v>26.86</v>
      </c>
      <c r="GP188" s="68">
        <f t="shared" si="753"/>
        <v>1.3967534918837336E-2</v>
      </c>
      <c r="GQ188" s="68">
        <f t="shared" si="959"/>
        <v>1.0904093039820982E-2</v>
      </c>
      <c r="GR188" s="68"/>
      <c r="GS188" s="68"/>
      <c r="GT188" s="15">
        <f t="shared" si="754"/>
        <v>-1.4311926605504607E-2</v>
      </c>
      <c r="GV188" s="13">
        <v>16.649999999999999</v>
      </c>
      <c r="GW188" s="68">
        <f t="shared" si="755"/>
        <v>3.0120481927709128E-3</v>
      </c>
      <c r="GX188" s="68">
        <f t="shared" si="960"/>
        <v>-5.1393686245442254E-5</v>
      </c>
      <c r="GY188" s="68">
        <f t="shared" si="756"/>
        <v>0.40506329113924044</v>
      </c>
      <c r="GZ188" s="68"/>
      <c r="HA188" s="15">
        <f t="shared" si="757"/>
        <v>0.21355685131195321</v>
      </c>
      <c r="HD188" s="13">
        <v>416.85</v>
      </c>
      <c r="HE188" s="68">
        <f t="shared" si="758"/>
        <v>-2.1157187808199855E-2</v>
      </c>
      <c r="HF188" s="68">
        <f t="shared" si="961"/>
        <v>-2.4220629687216211E-2</v>
      </c>
      <c r="HG188" s="68">
        <f t="shared" si="759"/>
        <v>1.3417223751474638</v>
      </c>
      <c r="HH188" s="68"/>
      <c r="HI188" s="15">
        <f t="shared" si="760"/>
        <v>3.2215729001584904E-2</v>
      </c>
      <c r="HK188" s="13">
        <v>80.650000000000006</v>
      </c>
      <c r="HL188" s="68">
        <f t="shared" si="761"/>
        <v>6.4827039873250739E-2</v>
      </c>
      <c r="HM188" s="68">
        <f t="shared" si="962"/>
        <v>6.1763597994234386E-2</v>
      </c>
      <c r="HN188" s="68">
        <f t="shared" si="762"/>
        <v>31.52016129032258</v>
      </c>
      <c r="HO188" s="68"/>
      <c r="HP188" s="15">
        <f t="shared" si="763"/>
        <v>2.0572403335860505</v>
      </c>
      <c r="HR188" s="13">
        <v>113.93</v>
      </c>
      <c r="HS188" s="68">
        <f t="shared" si="764"/>
        <v>-1.1796339665192118E-2</v>
      </c>
      <c r="HT188" s="68">
        <f t="shared" si="963"/>
        <v>-1.4859781544208472E-2</v>
      </c>
      <c r="HU188" s="68">
        <f t="shared" si="765"/>
        <v>2.1299450549450549</v>
      </c>
      <c r="HV188" s="68"/>
      <c r="HW188" s="15">
        <f t="shared" si="766"/>
        <v>5.9124291159245272E-2</v>
      </c>
      <c r="HY188" s="13">
        <v>176.24</v>
      </c>
      <c r="HZ188" s="68">
        <f t="shared" si="767"/>
        <v>3.4940395795407933E-2</v>
      </c>
      <c r="IA188" s="68">
        <f t="shared" si="964"/>
        <v>3.187695391639158E-2</v>
      </c>
      <c r="IB188" s="68">
        <f t="shared" si="768"/>
        <v>0.6642115203021719</v>
      </c>
      <c r="IC188" s="68"/>
      <c r="ID188" s="15">
        <f t="shared" si="769"/>
        <v>0.31238364733040447</v>
      </c>
      <c r="IF188" s="13">
        <v>345.35</v>
      </c>
      <c r="IG188" s="68">
        <f t="shared" si="770"/>
        <v>-2.368778345899394E-3</v>
      </c>
      <c r="IH188" s="68">
        <f t="shared" si="965"/>
        <v>-5.432220224915749E-3</v>
      </c>
      <c r="II188" s="68">
        <f t="shared" si="771"/>
        <v>0.97342857142857153</v>
      </c>
      <c r="IJ188" s="68"/>
      <c r="IK188" s="15">
        <f t="shared" si="772"/>
        <v>0.48960489993098694</v>
      </c>
      <c r="IM188" s="13">
        <v>274.69</v>
      </c>
      <c r="IN188" s="68">
        <f t="shared" si="773"/>
        <v>8.1846876605740967E-3</v>
      </c>
      <c r="IO188" s="68">
        <f t="shared" si="966"/>
        <v>5.1212457815577421E-3</v>
      </c>
      <c r="IP188" s="68">
        <f t="shared" si="774"/>
        <v>4.3639914079281388</v>
      </c>
      <c r="IQ188" s="68"/>
      <c r="IR188" s="15">
        <f t="shared" si="775"/>
        <v>0.46493520345581574</v>
      </c>
      <c r="IT188" s="13">
        <v>82.61</v>
      </c>
      <c r="IU188" s="68">
        <f t="shared" si="776"/>
        <v>9.7787556533430776E-3</v>
      </c>
      <c r="IV188" s="68">
        <f t="shared" si="967"/>
        <v>6.7153137743267231E-3</v>
      </c>
      <c r="IW188" s="68">
        <f t="shared" si="777"/>
        <v>3.5265753424657533</v>
      </c>
      <c r="IX188" s="68"/>
      <c r="IY188" s="15">
        <f t="shared" si="778"/>
        <v>0.60751118894726597</v>
      </c>
      <c r="JA188" s="13">
        <v>780.25</v>
      </c>
      <c r="JB188" s="68">
        <f t="shared" si="779"/>
        <v>5.8397359872118448E-3</v>
      </c>
      <c r="JC188" s="68">
        <f t="shared" si="968"/>
        <v>2.7762941081954898E-3</v>
      </c>
      <c r="JD188" s="68">
        <f t="shared" si="780"/>
        <v>0.57817556634304212</v>
      </c>
      <c r="JE188" s="68"/>
      <c r="JF188" s="15">
        <f t="shared" si="781"/>
        <v>0.33259893084661235</v>
      </c>
      <c r="JH188" s="13">
        <v>508.45</v>
      </c>
      <c r="JI188" s="68">
        <f t="shared" si="782"/>
        <v>-3.0783106544841248E-3</v>
      </c>
      <c r="JJ188" s="68">
        <f t="shared" si="969"/>
        <v>-6.1417525335004802E-3</v>
      </c>
      <c r="JK188" s="68">
        <f t="shared" si="783"/>
        <v>0.25021515158966284</v>
      </c>
      <c r="JL188" s="68"/>
      <c r="JM188" s="15">
        <f t="shared" si="784"/>
        <v>0.20628706998813759</v>
      </c>
      <c r="JO188" s="13">
        <v>29.17</v>
      </c>
      <c r="JP188" s="68">
        <f t="shared" si="785"/>
        <v>8.993427879626481E-3</v>
      </c>
      <c r="JQ188" s="68">
        <f t="shared" si="970"/>
        <v>5.9299860006101265E-3</v>
      </c>
      <c r="JR188" s="68">
        <f t="shared" si="786"/>
        <v>-1.5690906023283276E-2</v>
      </c>
      <c r="JS188" s="68"/>
      <c r="JT188" s="15">
        <f t="shared" si="787"/>
        <v>1.8626104023552508</v>
      </c>
      <c r="JV188" s="13">
        <v>2.57</v>
      </c>
      <c r="JW188" s="68">
        <f t="shared" si="788"/>
        <v>1.1811023622047168E-2</v>
      </c>
      <c r="JX188" s="68">
        <f t="shared" si="971"/>
        <v>8.747581743030813E-3</v>
      </c>
      <c r="JY188" s="68">
        <f t="shared" si="789"/>
        <v>1.5810276679841914E-2</v>
      </c>
      <c r="JZ188" s="68"/>
      <c r="KA188" s="15">
        <f t="shared" si="790"/>
        <v>0.42777777777777765</v>
      </c>
      <c r="KC188" s="13">
        <v>23.9</v>
      </c>
      <c r="KD188" s="68">
        <f t="shared" si="791"/>
        <v>-1.0761589403973575E-2</v>
      </c>
      <c r="KE188" s="68">
        <f t="shared" si="972"/>
        <v>-1.382503128298993E-2</v>
      </c>
      <c r="KF188" s="68">
        <f t="shared" si="792"/>
        <v>0.22689938398357279</v>
      </c>
      <c r="KG188" s="68"/>
      <c r="KH188" s="15">
        <f t="shared" si="793"/>
        <v>7.7547339945897159E-2</v>
      </c>
      <c r="KI188" s="18"/>
      <c r="KJ188" s="13">
        <v>172.31</v>
      </c>
      <c r="KK188" s="68">
        <f t="shared" si="794"/>
        <v>4.7859401605448826E-2</v>
      </c>
      <c r="KL188" s="68">
        <f t="shared" si="973"/>
        <v>4.4795959726432473E-2</v>
      </c>
      <c r="KM188" s="68">
        <f t="shared" si="795"/>
        <v>7.166350710900474</v>
      </c>
      <c r="KN188" s="68"/>
      <c r="KO188" s="15">
        <f t="shared" si="796"/>
        <v>1.5637553935426278</v>
      </c>
      <c r="KQ188" s="13">
        <v>1.804</v>
      </c>
      <c r="KR188" s="68">
        <f t="shared" si="797"/>
        <v>-1.4207650273224055E-2</v>
      </c>
      <c r="KS188" s="68">
        <f t="shared" si="974"/>
        <v>-1.727109215224041E-2</v>
      </c>
      <c r="KT188" s="68">
        <f t="shared" si="798"/>
        <v>-0.31145038167938932</v>
      </c>
      <c r="KU188" s="68"/>
      <c r="KV188" s="15">
        <f t="shared" si="799"/>
        <v>0.78613861386138617</v>
      </c>
      <c r="KW188" s="18"/>
      <c r="KX188" s="13">
        <v>51.26</v>
      </c>
      <c r="KY188" s="68">
        <f t="shared" si="800"/>
        <v>4.2293615290768569E-2</v>
      </c>
      <c r="KZ188" s="68">
        <f t="shared" si="975"/>
        <v>3.9230173411752216E-2</v>
      </c>
      <c r="LA188" s="68">
        <f t="shared" si="801"/>
        <v>-0.28736271374947875</v>
      </c>
      <c r="LB188" s="68"/>
      <c r="LC188" s="15">
        <f t="shared" si="802"/>
        <v>1.1619569801771403</v>
      </c>
      <c r="LD188" s="18"/>
      <c r="LE188" s="13">
        <v>49.39</v>
      </c>
      <c r="LF188" s="68">
        <f t="shared" si="803"/>
        <v>-1.2002400480096048E-2</v>
      </c>
      <c r="LG188" s="68">
        <f t="shared" si="976"/>
        <v>-1.5065842359112402E-2</v>
      </c>
      <c r="LH188" s="68">
        <f t="shared" si="804"/>
        <v>0.37845380965671233</v>
      </c>
      <c r="LI188" s="68"/>
      <c r="LJ188" s="15">
        <f t="shared" si="805"/>
        <v>7.1134244198655411E-2</v>
      </c>
      <c r="LL188" s="13">
        <v>154.38</v>
      </c>
      <c r="LM188" s="68">
        <f t="shared" si="806"/>
        <v>7.7023498694517422E-3</v>
      </c>
      <c r="LN188" s="68">
        <f t="shared" si="977"/>
        <v>4.6389079904353876E-3</v>
      </c>
      <c r="LO188" s="68">
        <f t="shared" si="807"/>
        <v>0.7643428571428571</v>
      </c>
      <c r="LP188" s="68"/>
      <c r="LQ188" s="15">
        <f t="shared" si="808"/>
        <v>0.97391637897967021</v>
      </c>
      <c r="LS188" s="13">
        <v>22.26</v>
      </c>
      <c r="LT188" s="68">
        <f t="shared" si="809"/>
        <v>-8.9047195013356763E-3</v>
      </c>
      <c r="LU188" s="68">
        <f t="shared" si="978"/>
        <v>-1.1968161380352031E-2</v>
      </c>
      <c r="LV188" s="68"/>
      <c r="LW188" s="68"/>
      <c r="LX188" s="15">
        <f t="shared" si="810"/>
        <v>1.4064864864864866</v>
      </c>
      <c r="LZ188" s="13">
        <v>16.79</v>
      </c>
      <c r="MA188" s="68">
        <f t="shared" si="811"/>
        <v>4.7875523638538772E-3</v>
      </c>
      <c r="MB188" s="68">
        <f t="shared" si="979"/>
        <v>1.7241104848375222E-3</v>
      </c>
      <c r="MC188" s="68">
        <f t="shared" si="812"/>
        <v>-0.24539325842696633</v>
      </c>
      <c r="MD188" s="68"/>
      <c r="ME188" s="15">
        <f t="shared" si="813"/>
        <v>0.24554896142433225</v>
      </c>
      <c r="MG188" s="13">
        <v>104.97</v>
      </c>
      <c r="MH188" s="68">
        <f t="shared" si="814"/>
        <v>0.10158463637317654</v>
      </c>
      <c r="MI188" s="68">
        <f t="shared" si="980"/>
        <v>9.8521194494160177E-2</v>
      </c>
      <c r="MJ188" s="68">
        <f t="shared" si="815"/>
        <v>13.14690026954178</v>
      </c>
      <c r="MK188" s="68"/>
      <c r="ML188" s="15">
        <f t="shared" si="816"/>
        <v>3.9444182760244932</v>
      </c>
      <c r="MN188" s="13">
        <v>174.03</v>
      </c>
      <c r="MO188" s="68">
        <f t="shared" si="817"/>
        <v>3.3555054044423362E-2</v>
      </c>
      <c r="MP188" s="68">
        <f t="shared" si="981"/>
        <v>3.0491612165407005E-2</v>
      </c>
      <c r="MQ188" s="68">
        <f t="shared" si="818"/>
        <v>0.38228752978554403</v>
      </c>
      <c r="MR188" s="68"/>
      <c r="MS188" s="15">
        <f t="shared" si="819"/>
        <v>0.5623485052518179</v>
      </c>
      <c r="MU188" s="13">
        <v>17.41</v>
      </c>
      <c r="MV188" s="68">
        <f t="shared" si="820"/>
        <v>2.4720423778693452E-2</v>
      </c>
      <c r="MW188" s="68">
        <f t="shared" si="982"/>
        <v>2.1656981899677095E-2</v>
      </c>
      <c r="MX188" s="68">
        <f t="shared" si="821"/>
        <v>-0.16578821274556782</v>
      </c>
      <c r="MY188" s="68"/>
      <c r="MZ188" s="15">
        <f t="shared" si="822"/>
        <v>0.63167760074976576</v>
      </c>
      <c r="NB188" s="13">
        <v>297.08999999999997</v>
      </c>
      <c r="NC188" s="68">
        <f t="shared" si="823"/>
        <v>2.6217616580310795E-2</v>
      </c>
      <c r="ND188" s="68">
        <f t="shared" si="983"/>
        <v>2.3154174701294439E-2</v>
      </c>
      <c r="NE188" s="68">
        <f t="shared" si="824"/>
        <v>1.1930316675278658</v>
      </c>
      <c r="NF188" s="68"/>
      <c r="NG188" s="15">
        <f t="shared" si="825"/>
        <v>0.7812218957971101</v>
      </c>
      <c r="NI188" s="13">
        <v>10.77</v>
      </c>
      <c r="NJ188" s="68">
        <f t="shared" si="826"/>
        <v>-2.3572076155938333E-2</v>
      </c>
      <c r="NK188" s="68">
        <f t="shared" si="984"/>
        <v>-2.6635518034954689E-2</v>
      </c>
      <c r="NL188" s="68">
        <f t="shared" si="827"/>
        <v>-0.91448987693529182</v>
      </c>
      <c r="NM188" s="68"/>
      <c r="NN188" s="15">
        <f t="shared" si="828"/>
        <v>1.1979591836734691</v>
      </c>
      <c r="NP188" s="13">
        <v>611</v>
      </c>
      <c r="NQ188" s="68">
        <f t="shared" si="829"/>
        <v>-6.1647066477983764E-3</v>
      </c>
      <c r="NR188" s="68">
        <f t="shared" si="985"/>
        <v>-9.228148526814731E-3</v>
      </c>
      <c r="NS188" s="68">
        <f t="shared" si="830"/>
        <v>3.6552380952380954</v>
      </c>
      <c r="NT188" s="68"/>
      <c r="NU188" s="15">
        <f t="shared" si="831"/>
        <v>0.85753807801051896</v>
      </c>
      <c r="NW188" s="13">
        <v>252.03</v>
      </c>
      <c r="NX188" s="68">
        <f t="shared" si="832"/>
        <v>1.0018835410571875E-2</v>
      </c>
      <c r="NY188" s="68">
        <f t="shared" si="986"/>
        <v>6.9553935315555208E-3</v>
      </c>
      <c r="NZ188" s="68">
        <f t="shared" si="833"/>
        <v>0.43394401456531639</v>
      </c>
      <c r="OA188" s="68"/>
      <c r="OB188" s="15">
        <f t="shared" si="834"/>
        <v>0.33137876386687792</v>
      </c>
      <c r="OD188" s="13">
        <v>2.96</v>
      </c>
      <c r="OE188" s="68">
        <f t="shared" si="835"/>
        <v>1.7182130584192379E-2</v>
      </c>
      <c r="OF188" s="68">
        <f t="shared" si="987"/>
        <v>1.4118688705176024E-2</v>
      </c>
      <c r="OG188" s="68">
        <f t="shared" si="836"/>
        <v>-0.9868835024593432</v>
      </c>
      <c r="OH188" s="68"/>
      <c r="OI188" s="15">
        <f t="shared" si="837"/>
        <v>1.0273972602739727</v>
      </c>
      <c r="OK188" s="13">
        <v>262.64999999999998</v>
      </c>
      <c r="OL188" s="68">
        <f t="shared" si="838"/>
        <v>0.14121225287855735</v>
      </c>
      <c r="OM188" s="68">
        <f t="shared" si="988"/>
        <v>0.13814881099954099</v>
      </c>
      <c r="ON188" s="68">
        <f t="shared" si="839"/>
        <v>5.1872791519434625</v>
      </c>
      <c r="OO188" s="68"/>
      <c r="OP188" s="15">
        <f t="shared" si="840"/>
        <v>2.9431016363909319</v>
      </c>
      <c r="OR188" s="13">
        <v>5.67</v>
      </c>
      <c r="OS188" s="68">
        <f t="shared" si="841"/>
        <v>3.2786885245901586E-2</v>
      </c>
      <c r="OT188" s="68">
        <f t="shared" si="989"/>
        <v>2.9723443366885229E-2</v>
      </c>
      <c r="OU188" s="68">
        <f t="shared" si="842"/>
        <v>-0.26363636363636367</v>
      </c>
      <c r="OV188" s="68"/>
      <c r="OW188" s="15">
        <f t="shared" si="843"/>
        <v>4.0624999999999991</v>
      </c>
      <c r="OY188" s="13">
        <v>158.19</v>
      </c>
      <c r="OZ188" s="68">
        <f t="shared" si="844"/>
        <v>-7.5800644305479465E-4</v>
      </c>
      <c r="PA188" s="68">
        <f t="shared" si="990"/>
        <v>-3.8214483220711496E-3</v>
      </c>
      <c r="PB188" s="68">
        <f t="shared" si="998"/>
        <v>3.8673846153846152</v>
      </c>
      <c r="PC188" s="68"/>
      <c r="PD188" s="15">
        <f t="shared" si="845"/>
        <v>0.38096900916630294</v>
      </c>
      <c r="PE188" s="18"/>
      <c r="PF188" s="13">
        <v>282.73</v>
      </c>
      <c r="PG188" s="68">
        <f t="shared" si="846"/>
        <v>3.0866387568296476E-3</v>
      </c>
      <c r="PH188" s="68">
        <f t="shared" si="991"/>
        <v>2.3196877813292608E-5</v>
      </c>
      <c r="PI188" s="68">
        <f t="shared" si="847"/>
        <v>-0.1880241240666283</v>
      </c>
      <c r="PJ188" s="68"/>
      <c r="PK188" s="15">
        <f t="shared" si="848"/>
        <v>0.351934203605413</v>
      </c>
      <c r="PM188" s="13"/>
      <c r="PN188" s="68">
        <f t="shared" si="849"/>
        <v>0</v>
      </c>
      <c r="PO188" s="68">
        <f t="shared" si="850"/>
        <v>-3.063441879016355E-3</v>
      </c>
      <c r="PP188" s="68">
        <f t="shared" si="851"/>
        <v>0</v>
      </c>
      <c r="PQ188" s="68"/>
      <c r="PR188" s="15">
        <f t="shared" si="852"/>
        <v>0</v>
      </c>
      <c r="PT188" s="13">
        <v>14.1</v>
      </c>
      <c r="PU188" s="68">
        <f t="shared" si="853"/>
        <v>1.4204545454545151E-3</v>
      </c>
      <c r="PV188" s="68">
        <f t="shared" si="992"/>
        <v>-1.6429873335618399E-3</v>
      </c>
      <c r="PW188" s="68">
        <f t="shared" si="854"/>
        <v>0.61697247706421998</v>
      </c>
      <c r="PX188" s="68"/>
      <c r="PY188" s="15">
        <f t="shared" si="855"/>
        <v>1.7485380116959062</v>
      </c>
      <c r="QA188" s="13">
        <v>338.51</v>
      </c>
      <c r="QB188" s="68">
        <f t="shared" si="856"/>
        <v>3.6784073506891245E-2</v>
      </c>
      <c r="QC188" s="68">
        <f t="shared" si="993"/>
        <v>3.3720631627874892E-2</v>
      </c>
      <c r="QD188" s="68">
        <f t="shared" si="857"/>
        <v>3.3196004623729353E-3</v>
      </c>
      <c r="QE188" s="68"/>
      <c r="QF188" s="15">
        <f t="shared" si="858"/>
        <v>0.76546364869093553</v>
      </c>
      <c r="QH188" s="13">
        <v>1.65</v>
      </c>
      <c r="QI188" s="68">
        <f t="shared" si="859"/>
        <v>-2.0771513353115809E-2</v>
      </c>
      <c r="QJ188" s="68">
        <f t="shared" si="994"/>
        <v>-2.3834955232132166E-2</v>
      </c>
      <c r="QK188" s="68">
        <f t="shared" si="860"/>
        <v>-0.34262948207171312</v>
      </c>
      <c r="QL188" s="68"/>
      <c r="QM188" s="15">
        <f t="shared" si="861"/>
        <v>0.26923076923076911</v>
      </c>
      <c r="QO188" s="13">
        <v>16.399999999999999</v>
      </c>
      <c r="QP188" s="68">
        <f t="shared" si="862"/>
        <v>5.6701030927834989E-2</v>
      </c>
      <c r="QQ188" s="68">
        <f t="shared" si="995"/>
        <v>5.3637589048818636E-2</v>
      </c>
      <c r="QR188" s="68">
        <f t="shared" si="863"/>
        <v>-0.98000926399960997</v>
      </c>
      <c r="QS188" s="68"/>
      <c r="QT188" s="15">
        <f t="shared" si="864"/>
        <v>0.42857142857142838</v>
      </c>
      <c r="QV188" s="13">
        <v>2.5470000000000002</v>
      </c>
      <c r="QW188" s="68">
        <f t="shared" si="865"/>
        <v>2.2891566265060215E-2</v>
      </c>
      <c r="QX188" s="68">
        <f t="shared" si="996"/>
        <v>1.9828124386043859E-2</v>
      </c>
      <c r="QY188" s="68">
        <f t="shared" si="866"/>
        <v>-0.27847025495750699</v>
      </c>
      <c r="QZ188" s="68"/>
      <c r="RA188" s="15">
        <f t="shared" si="867"/>
        <v>4.0866366979975519E-2</v>
      </c>
      <c r="RC188" s="13">
        <v>52.84</v>
      </c>
      <c r="RD188" s="68">
        <f t="shared" si="868"/>
        <v>7.770752600448709E-2</v>
      </c>
      <c r="RE188" s="68">
        <f t="shared" si="997"/>
        <v>7.464408412547073E-2</v>
      </c>
      <c r="RF188" s="68">
        <f t="shared" si="869"/>
        <v>0.14149924389717011</v>
      </c>
      <c r="RG188" s="68"/>
      <c r="RH188" s="15">
        <f t="shared" si="870"/>
        <v>1.1349494949494952</v>
      </c>
      <c r="RJ188" s="13">
        <v>268.64</v>
      </c>
      <c r="RK188" s="68">
        <f t="shared" si="871"/>
        <v>2.2261121047223886E-2</v>
      </c>
      <c r="RL188" s="68">
        <f t="shared" si="872"/>
        <v>1.919767916820753E-2</v>
      </c>
      <c r="RM188" s="68">
        <f t="shared" si="873"/>
        <v>0.24612672789683632</v>
      </c>
      <c r="RN188" s="68"/>
      <c r="RO188" s="15">
        <f t="shared" si="874"/>
        <v>0.36559577063847087</v>
      </c>
      <c r="RQ188" s="13">
        <v>21.79</v>
      </c>
      <c r="RR188" s="68">
        <f t="shared" si="875"/>
        <v>2.4447578749412297E-2</v>
      </c>
      <c r="RS188" s="68">
        <f t="shared" si="876"/>
        <v>2.1384136870395941E-2</v>
      </c>
      <c r="RT188" s="68">
        <f t="shared" si="877"/>
        <v>0.48838797814207641</v>
      </c>
      <c r="RU188" s="68"/>
      <c r="RV188" s="15">
        <f t="shared" si="878"/>
        <v>4.5585412667946225E-2</v>
      </c>
      <c r="RX188" s="13">
        <v>176.97</v>
      </c>
      <c r="RY188" s="68">
        <f t="shared" si="879"/>
        <v>5.1327749064337826E-2</v>
      </c>
      <c r="RZ188" s="68">
        <f t="shared" si="880"/>
        <v>4.8264307185321473E-2</v>
      </c>
      <c r="SA188" s="68">
        <f t="shared" si="881"/>
        <v>0.33000150308131665</v>
      </c>
      <c r="SB188" s="68"/>
      <c r="SC188" s="15">
        <f t="shared" si="882"/>
        <v>1.339944466481555</v>
      </c>
      <c r="SE188" s="13">
        <v>24.74</v>
      </c>
      <c r="SF188" s="68">
        <f t="shared" si="883"/>
        <v>0.12505684402000911</v>
      </c>
      <c r="SG188" s="68">
        <f t="shared" si="884"/>
        <v>0.12199340214099275</v>
      </c>
      <c r="SH188" s="68">
        <f t="shared" si="885"/>
        <v>0.97919999999999985</v>
      </c>
      <c r="SI188" s="68"/>
      <c r="SJ188" s="15">
        <f t="shared" si="886"/>
        <v>0.62123197903014404</v>
      </c>
      <c r="SL188" s="13">
        <v>2.4900000000000002</v>
      </c>
      <c r="SM188" s="68">
        <f t="shared" si="887"/>
        <v>-1.968503937007867E-2</v>
      </c>
      <c r="SN188" s="68">
        <f t="shared" si="888"/>
        <v>-2.2748481249095027E-2</v>
      </c>
      <c r="SO188" s="68">
        <f t="shared" si="889"/>
        <v>0.7535211267605636</v>
      </c>
      <c r="SP188" s="68"/>
      <c r="SQ188" s="15">
        <f t="shared" si="890"/>
        <v>1.4653465346534655</v>
      </c>
      <c r="SS188" s="13">
        <v>24.02</v>
      </c>
      <c r="ST188" s="68">
        <f t="shared" si="891"/>
        <v>6.5661047027506678E-2</v>
      </c>
      <c r="SU188" s="68">
        <f t="shared" si="892"/>
        <v>6.2597605148490318E-2</v>
      </c>
      <c r="SV188" s="68">
        <f t="shared" si="893"/>
        <v>0.48822800495662944</v>
      </c>
      <c r="SW188" s="68"/>
      <c r="SX188" s="15">
        <f t="shared" si="894"/>
        <v>1.8595238095238094</v>
      </c>
      <c r="SZ188" s="13">
        <v>72.13</v>
      </c>
      <c r="TA188" s="68">
        <f t="shared" si="895"/>
        <v>7.9628798084119046E-2</v>
      </c>
      <c r="TB188" s="68">
        <f t="shared" si="896"/>
        <v>7.6565356205102686E-2</v>
      </c>
      <c r="TC188" s="68">
        <f t="shared" si="897"/>
        <v>0.78672281397077037</v>
      </c>
      <c r="TD188" s="68"/>
      <c r="TE188" s="15">
        <f t="shared" si="898"/>
        <v>3.6237179487179483</v>
      </c>
      <c r="TG188" s="417">
        <v>0.23499999999999999</v>
      </c>
      <c r="TH188" s="68">
        <f t="shared" si="899"/>
        <v>0</v>
      </c>
      <c r="TI188" s="68">
        <f t="shared" si="900"/>
        <v>-3.063441879016355E-3</v>
      </c>
      <c r="TJ188" s="68">
        <f t="shared" si="901"/>
        <v>6.8181818181818121E-2</v>
      </c>
      <c r="TK188" s="68"/>
      <c r="TL188" s="15">
        <f t="shared" si="902"/>
        <v>0.38643067846607654</v>
      </c>
      <c r="TN188" s="13">
        <v>106.2</v>
      </c>
      <c r="TO188" s="68">
        <f t="shared" si="903"/>
        <v>4.6202344596591442E-2</v>
      </c>
      <c r="TP188" s="68">
        <f t="shared" si="904"/>
        <v>4.3138902717575089E-2</v>
      </c>
      <c r="TQ188" s="68">
        <f t="shared" si="905"/>
        <v>0.54795828383607981</v>
      </c>
      <c r="TR188" s="68"/>
      <c r="TS188" s="15">
        <f t="shared" si="906"/>
        <v>2.5697478991596641</v>
      </c>
      <c r="TU188" s="417">
        <v>3.7</v>
      </c>
      <c r="TV188" s="68">
        <f t="shared" si="907"/>
        <v>-1.3333333333333286E-2</v>
      </c>
      <c r="TW188" s="68">
        <f t="shared" si="908"/>
        <v>-1.639677521234964E-2</v>
      </c>
      <c r="TX188" s="68">
        <f t="shared" si="909"/>
        <v>-0.16099773242630383</v>
      </c>
      <c r="TY188" s="68"/>
      <c r="TZ188" s="15">
        <f t="shared" si="910"/>
        <v>1.1637426900584797</v>
      </c>
      <c r="UB188" s="13"/>
      <c r="UC188" s="68">
        <f t="shared" si="911"/>
        <v>0</v>
      </c>
      <c r="UD188" s="68">
        <f t="shared" si="912"/>
        <v>-3.063441879016355E-3</v>
      </c>
      <c r="UE188" s="68">
        <f t="shared" si="913"/>
        <v>0</v>
      </c>
      <c r="UF188" s="68"/>
      <c r="UG188" s="15">
        <f t="shared" si="914"/>
        <v>0</v>
      </c>
      <c r="UI188" s="417"/>
      <c r="UJ188" s="68">
        <f t="shared" si="915"/>
        <v>0</v>
      </c>
      <c r="UK188" s="68">
        <f t="shared" si="916"/>
        <v>-3.063441879016355E-3</v>
      </c>
      <c r="UL188" s="68">
        <f t="shared" si="917"/>
        <v>0</v>
      </c>
      <c r="UM188" s="68"/>
      <c r="UN188" s="15">
        <f t="shared" si="918"/>
        <v>0</v>
      </c>
      <c r="UP188" s="417"/>
      <c r="UQ188" s="68">
        <f t="shared" si="919"/>
        <v>0</v>
      </c>
      <c r="UR188" s="68">
        <f t="shared" si="920"/>
        <v>-3.063441879016355E-3</v>
      </c>
      <c r="US188" s="68">
        <f t="shared" si="921"/>
        <v>0</v>
      </c>
      <c r="UT188" s="68"/>
      <c r="UU188" s="15">
        <f t="shared" si="922"/>
        <v>0</v>
      </c>
      <c r="UW188" s="417"/>
      <c r="UX188" s="68">
        <f t="shared" si="923"/>
        <v>0</v>
      </c>
      <c r="UY188" s="68">
        <f t="shared" si="924"/>
        <v>-3.063441879016355E-3</v>
      </c>
      <c r="UZ188" s="68">
        <f t="shared" si="925"/>
        <v>0</v>
      </c>
      <c r="VA188" s="68"/>
      <c r="VB188" s="15">
        <f t="shared" si="926"/>
        <v>0</v>
      </c>
      <c r="VD188" s="417"/>
      <c r="VE188" s="68">
        <f t="shared" si="927"/>
        <v>0</v>
      </c>
      <c r="VF188" s="68">
        <f t="shared" si="928"/>
        <v>-3.063441879016355E-3</v>
      </c>
      <c r="VG188" s="68">
        <f t="shared" si="929"/>
        <v>0</v>
      </c>
      <c r="VH188" s="68"/>
      <c r="VI188" s="15">
        <f t="shared" si="930"/>
        <v>0</v>
      </c>
      <c r="VM188" s="21">
        <f t="shared" si="931"/>
        <v>2.6986174018986987E-2</v>
      </c>
      <c r="VN188" s="40"/>
      <c r="VO188" s="21">
        <f t="shared" si="932"/>
        <v>1.6357543718089302</v>
      </c>
      <c r="VP188" s="14"/>
      <c r="VQ188" s="21">
        <f t="shared" si="933"/>
        <v>0.91884855447921465</v>
      </c>
    </row>
    <row r="189" spans="1:589" ht="15.75" customHeight="1" x14ac:dyDescent="0.2">
      <c r="A189" s="127">
        <v>45919</v>
      </c>
      <c r="B189" s="4">
        <f t="shared" si="666"/>
        <v>45919</v>
      </c>
      <c r="C189" s="13">
        <v>46314.57</v>
      </c>
      <c r="D189" s="138">
        <f t="shared" si="667"/>
        <v>172.15000000000146</v>
      </c>
      <c r="E189" s="68">
        <f t="shared" si="668"/>
        <v>3.73084029836323E-3</v>
      </c>
      <c r="F189" s="15">
        <f t="shared" si="669"/>
        <v>8.8621909157107562E-2</v>
      </c>
      <c r="G189" s="13">
        <v>6664.41</v>
      </c>
      <c r="H189" s="138">
        <f t="shared" si="670"/>
        <v>32.449999999999818</v>
      </c>
      <c r="I189" s="68">
        <f t="shared" si="671"/>
        <v>4.892972816482581E-3</v>
      </c>
      <c r="J189" s="15">
        <f t="shared" si="672"/>
        <v>0.13308895663277012</v>
      </c>
      <c r="K189" s="13">
        <v>22631.48</v>
      </c>
      <c r="L189" s="138">
        <f t="shared" si="673"/>
        <v>160.7599999999984</v>
      </c>
      <c r="M189" s="68">
        <f t="shared" si="674"/>
        <v>7.1541988863729504E-3</v>
      </c>
      <c r="N189" s="15">
        <f t="shared" si="675"/>
        <v>0.17196033927146423</v>
      </c>
      <c r="O189" s="13">
        <v>2448.77</v>
      </c>
      <c r="P189" s="138">
        <f t="shared" si="676"/>
        <v>-18.929999999999836</v>
      </c>
      <c r="Q189" s="68">
        <f t="shared" si="677"/>
        <v>-7.6711107509015832E-3</v>
      </c>
      <c r="R189" s="15">
        <f t="shared" si="678"/>
        <v>9.8024356996807463E-2</v>
      </c>
      <c r="S189" s="18">
        <f t="shared" si="679"/>
        <v>3.2980188444567699E-3</v>
      </c>
      <c r="T189" s="121">
        <f t="shared" si="680"/>
        <v>277.76291601385196</v>
      </c>
      <c r="U189" s="121">
        <f t="shared" si="681"/>
        <v>277.76291601385196</v>
      </c>
      <c r="V189" s="134">
        <f t="shared" si="682"/>
        <v>2.3803532464032034E-3</v>
      </c>
      <c r="W189" s="21">
        <f t="shared" si="934"/>
        <v>7.3606266453251704E-2</v>
      </c>
      <c r="X189" s="18">
        <f t="shared" si="683"/>
        <v>2.0267253125792945E-3</v>
      </c>
      <c r="Y189" s="353">
        <v>50506.15</v>
      </c>
      <c r="Z189" s="15">
        <v>1.9999999999999999E-6</v>
      </c>
      <c r="AA189" s="21">
        <f t="shared" si="684"/>
        <v>-2.3783532464032035E-3</v>
      </c>
      <c r="AC189" s="13">
        <v>258.89</v>
      </c>
      <c r="AD189" s="68">
        <f t="shared" si="685"/>
        <v>6.766478708924788E-3</v>
      </c>
      <c r="AE189" s="68">
        <f t="shared" si="935"/>
        <v>4.3861254625215847E-3</v>
      </c>
      <c r="AF189" s="68">
        <f t="shared" si="686"/>
        <v>0.57122048916671708</v>
      </c>
      <c r="AG189" s="68"/>
      <c r="AH189" s="15">
        <f t="shared" si="687"/>
        <v>0.13963111326319497</v>
      </c>
      <c r="AJ189" s="13">
        <v>25.01</v>
      </c>
      <c r="AK189" s="68">
        <f t="shared" si="688"/>
        <v>4.0144520272983311E-3</v>
      </c>
      <c r="AL189" s="68">
        <f t="shared" si="936"/>
        <v>1.6340987808951277E-3</v>
      </c>
      <c r="AM189" s="68">
        <f t="shared" si="689"/>
        <v>0.34462365591397848</v>
      </c>
      <c r="AN189" s="68"/>
      <c r="AO189" s="15">
        <f t="shared" si="690"/>
        <v>0.18925344745601522</v>
      </c>
      <c r="AQ189" s="13">
        <v>23.87</v>
      </c>
      <c r="AR189" s="68">
        <f t="shared" si="691"/>
        <v>6.7482075073808578E-3</v>
      </c>
      <c r="AS189" s="68">
        <f t="shared" si="937"/>
        <v>4.3678542609776544E-3</v>
      </c>
      <c r="AT189" s="68">
        <f t="shared" si="692"/>
        <v>0.38216560509554148</v>
      </c>
      <c r="AU189" s="68"/>
      <c r="AV189" s="15">
        <f t="shared" si="693"/>
        <v>0.11178388448998614</v>
      </c>
      <c r="AX189" s="13">
        <v>232.07</v>
      </c>
      <c r="AY189" s="68">
        <f t="shared" si="694"/>
        <v>4.893045812765201E-3</v>
      </c>
      <c r="AZ189" s="68">
        <f t="shared" si="938"/>
        <v>2.5126925663619976E-3</v>
      </c>
      <c r="BA189" s="68">
        <f t="shared" si="695"/>
        <v>0.73057419835943327</v>
      </c>
      <c r="BB189" s="68"/>
      <c r="BC189" s="15">
        <f t="shared" si="696"/>
        <v>0.13653949752681324</v>
      </c>
      <c r="BE189" s="13">
        <v>83.22</v>
      </c>
      <c r="BF189" s="68">
        <f t="shared" si="697"/>
        <v>-4.8042277203946972E-4</v>
      </c>
      <c r="BG189" s="68">
        <f t="shared" si="939"/>
        <v>-2.8607760184426729E-3</v>
      </c>
      <c r="BH189" s="68"/>
      <c r="BI189" s="68"/>
      <c r="BJ189" s="15">
        <f t="shared" si="698"/>
        <v>0.12963214334193018</v>
      </c>
      <c r="BL189" s="13">
        <v>78.36</v>
      </c>
      <c r="BM189" s="68">
        <f t="shared" si="699"/>
        <v>0</v>
      </c>
      <c r="BN189" s="68">
        <f t="shared" si="940"/>
        <v>-2.3803532464032034E-3</v>
      </c>
      <c r="BO189" s="68">
        <f t="shared" si="700"/>
        <v>0.3196362411586392</v>
      </c>
      <c r="BP189" s="68"/>
      <c r="BQ189" s="15">
        <f t="shared" si="701"/>
        <v>0.1806539098990507</v>
      </c>
      <c r="BS189" s="13">
        <v>45.71</v>
      </c>
      <c r="BT189" s="68">
        <f t="shared" si="702"/>
        <v>2.8521281263712717E-3</v>
      </c>
      <c r="BU189" s="68">
        <f t="shared" si="941"/>
        <v>4.7177487996806836E-4</v>
      </c>
      <c r="BV189" s="68">
        <f t="shared" si="703"/>
        <v>0.22678475577026311</v>
      </c>
      <c r="BW189" s="68"/>
      <c r="BX189" s="15">
        <f t="shared" si="704"/>
        <v>0.19503267973856211</v>
      </c>
      <c r="BZ189" s="13"/>
      <c r="CA189" s="68">
        <f t="shared" si="705"/>
        <v>0</v>
      </c>
      <c r="CB189" s="68">
        <f t="shared" si="942"/>
        <v>0</v>
      </c>
      <c r="CC189" s="68">
        <f t="shared" si="706"/>
        <v>0</v>
      </c>
      <c r="CD189" s="68"/>
      <c r="CE189" s="15">
        <f t="shared" si="707"/>
        <v>0</v>
      </c>
      <c r="CG189" s="13">
        <v>30.98</v>
      </c>
      <c r="CH189" s="68">
        <f t="shared" si="708"/>
        <v>-9.5907928388747031E-3</v>
      </c>
      <c r="CI189" s="68">
        <f t="shared" si="943"/>
        <v>-1.1971146085277906E-2</v>
      </c>
      <c r="CJ189" s="68">
        <f t="shared" si="709"/>
        <v>2.4809791597750579E-2</v>
      </c>
      <c r="CK189" s="68"/>
      <c r="CL189" s="15">
        <f t="shared" si="710"/>
        <v>-9.837019790454013E-2</v>
      </c>
      <c r="CN189" s="13">
        <v>34.58</v>
      </c>
      <c r="CO189" s="68">
        <f t="shared" si="711"/>
        <v>-6.0362173038229624E-3</v>
      </c>
      <c r="CP189" s="68">
        <f t="shared" si="944"/>
        <v>-8.4165705502261649E-3</v>
      </c>
      <c r="CQ189" s="68">
        <f t="shared" si="712"/>
        <v>0.10338225909380978</v>
      </c>
      <c r="CR189" s="68"/>
      <c r="CS189" s="15">
        <f t="shared" si="713"/>
        <v>3.3164027487302045E-2</v>
      </c>
      <c r="CU189" s="13">
        <v>40.4</v>
      </c>
      <c r="CV189" s="68">
        <f t="shared" si="714"/>
        <v>-9.5611669526844949E-3</v>
      </c>
      <c r="CW189" s="68">
        <f t="shared" si="945"/>
        <v>-1.1941520199087698E-2</v>
      </c>
      <c r="CX189" s="68">
        <f t="shared" si="715"/>
        <v>0.25660964230171074</v>
      </c>
      <c r="CY189" s="68"/>
      <c r="CZ189" s="15">
        <f t="shared" si="716"/>
        <v>8.3690987124463448E-2</v>
      </c>
      <c r="DB189" s="13">
        <v>20.329999999999998</v>
      </c>
      <c r="DC189" s="68">
        <f t="shared" si="717"/>
        <v>-1.3106796116505006E-2</v>
      </c>
      <c r="DD189" s="68">
        <f t="shared" si="946"/>
        <v>-1.5487149362908209E-2</v>
      </c>
      <c r="DE189" s="68">
        <f t="shared" si="718"/>
        <v>-7.0416095107453253E-2</v>
      </c>
      <c r="DF189" s="68"/>
      <c r="DG189" s="15">
        <f t="shared" si="719"/>
        <v>-1.4734774066798202E-3</v>
      </c>
      <c r="DI189" s="13">
        <v>51.08</v>
      </c>
      <c r="DJ189" s="68">
        <f t="shared" si="720"/>
        <v>-5.8388478007007447E-3</v>
      </c>
      <c r="DK189" s="68">
        <f t="shared" si="947"/>
        <v>-8.2192010471039481E-3</v>
      </c>
      <c r="DL189" s="68">
        <f t="shared" si="721"/>
        <v>0.15696489241223102</v>
      </c>
      <c r="DM189" s="68"/>
      <c r="DN189" s="15">
        <f t="shared" si="722"/>
        <v>0.21157495256166989</v>
      </c>
      <c r="DP189" s="13">
        <v>47.2</v>
      </c>
      <c r="DQ189" s="68">
        <f t="shared" si="723"/>
        <v>-4.0092846592107555E-3</v>
      </c>
      <c r="DR189" s="68">
        <f t="shared" si="948"/>
        <v>-6.3896379056139589E-3</v>
      </c>
      <c r="DS189" s="68"/>
      <c r="DT189" s="68"/>
      <c r="DU189" s="15">
        <f t="shared" si="724"/>
        <v>0.23949579831932785</v>
      </c>
      <c r="DV189" s="18"/>
      <c r="DW189" s="13">
        <v>41.38</v>
      </c>
      <c r="DX189" s="68">
        <f t="shared" si="725"/>
        <v>-6.4825930372147903E-3</v>
      </c>
      <c r="DY189" s="68">
        <f t="shared" si="949"/>
        <v>-8.8629462836179937E-3</v>
      </c>
      <c r="DZ189" s="68">
        <f t="shared" si="726"/>
        <v>1.2081109925293494</v>
      </c>
      <c r="EA189" s="68"/>
      <c r="EB189" s="15">
        <f t="shared" si="727"/>
        <v>0.23633104272482833</v>
      </c>
      <c r="ED189" s="13">
        <v>42.64</v>
      </c>
      <c r="EE189" s="68">
        <f t="shared" si="728"/>
        <v>6.3724333254662055E-3</v>
      </c>
      <c r="EF189" s="68">
        <f t="shared" si="950"/>
        <v>3.9920800790630021E-3</v>
      </c>
      <c r="EG189" s="68">
        <f t="shared" si="729"/>
        <v>1.0275796481217307</v>
      </c>
      <c r="EH189" s="68"/>
      <c r="EI189" s="15">
        <f t="shared" si="730"/>
        <v>0.15618221258134485</v>
      </c>
      <c r="EK189" s="13">
        <v>147.81</v>
      </c>
      <c r="EL189" s="68">
        <f t="shared" si="731"/>
        <v>4.6900489396410937E-3</v>
      </c>
      <c r="EM189" s="68">
        <f t="shared" si="951"/>
        <v>2.3096956932378903E-3</v>
      </c>
      <c r="EN189" s="68">
        <f t="shared" si="732"/>
        <v>1.2902076231794235</v>
      </c>
      <c r="EO189" s="68"/>
      <c r="EP189" s="15">
        <f t="shared" si="733"/>
        <v>0.32803234501347717</v>
      </c>
      <c r="ER189" s="13">
        <v>42.07</v>
      </c>
      <c r="ES189" s="68">
        <f t="shared" si="734"/>
        <v>-3.0805687203792073E-3</v>
      </c>
      <c r="ET189" s="68">
        <f t="shared" si="952"/>
        <v>-5.4609219667824107E-3</v>
      </c>
      <c r="EU189" s="68">
        <f t="shared" si="735"/>
        <v>0.20509882555141806</v>
      </c>
      <c r="EV189" s="68"/>
      <c r="EW189" s="15">
        <f t="shared" si="736"/>
        <v>8.1769092311648237E-2</v>
      </c>
      <c r="EY189" s="13">
        <v>50.47</v>
      </c>
      <c r="EZ189" s="68">
        <f t="shared" si="737"/>
        <v>4.1047854785478594E-2</v>
      </c>
      <c r="FA189" s="68">
        <f t="shared" si="953"/>
        <v>3.8667501539075388E-2</v>
      </c>
      <c r="FB189" s="68"/>
      <c r="FC189" s="68"/>
      <c r="FD189" s="15">
        <f t="shared" si="738"/>
        <v>1.0532953620829943</v>
      </c>
      <c r="FF189" s="13">
        <v>61.32</v>
      </c>
      <c r="FG189" s="68">
        <f t="shared" si="739"/>
        <v>-1.1446074480090293E-2</v>
      </c>
      <c r="FH189" s="68">
        <f t="shared" si="954"/>
        <v>-1.3826427726493496E-2</v>
      </c>
      <c r="FI189" s="68">
        <f t="shared" si="740"/>
        <v>3.7914691943128E-2</v>
      </c>
      <c r="FJ189" s="68"/>
      <c r="FK189" s="15">
        <f t="shared" si="741"/>
        <v>7.9767564712097228E-2</v>
      </c>
      <c r="FM189" s="13">
        <v>202.58</v>
      </c>
      <c r="FN189" s="68">
        <f t="shared" si="742"/>
        <v>-8.3847102342780519E-4</v>
      </c>
      <c r="FO189" s="68">
        <f t="shared" si="955"/>
        <v>-3.2188242698310086E-3</v>
      </c>
      <c r="FP189" s="68">
        <f t="shared" si="743"/>
        <v>0.74217406260749919</v>
      </c>
      <c r="FQ189" s="68"/>
      <c r="FR189" s="15">
        <f t="shared" si="744"/>
        <v>0.11516018936474742</v>
      </c>
      <c r="FT189" s="13">
        <v>92.11</v>
      </c>
      <c r="FU189" s="68">
        <f t="shared" si="745"/>
        <v>5.4312404953288243E-4</v>
      </c>
      <c r="FV189" s="68">
        <f t="shared" si="956"/>
        <v>-1.8372291968703209E-3</v>
      </c>
      <c r="FW189" s="68">
        <f t="shared" si="746"/>
        <v>4.6347835965011908E-2</v>
      </c>
      <c r="FX189" s="68"/>
      <c r="FY189" s="15">
        <f t="shared" si="747"/>
        <v>2.1401641162120122E-2</v>
      </c>
      <c r="GA189" s="13">
        <v>18.62</v>
      </c>
      <c r="GB189" s="68">
        <f t="shared" si="748"/>
        <v>-3.7453183520599399E-3</v>
      </c>
      <c r="GC189" s="68">
        <f t="shared" si="957"/>
        <v>-6.1256715984631428E-3</v>
      </c>
      <c r="GD189" s="68"/>
      <c r="GE189" s="68"/>
      <c r="GF189" s="15">
        <f t="shared" si="749"/>
        <v>6.8273092369477983E-2</v>
      </c>
      <c r="GG189" s="18"/>
      <c r="GH189" s="13">
        <v>21.33</v>
      </c>
      <c r="GI189" s="68">
        <f t="shared" si="750"/>
        <v>-5.5944055944056412E-3</v>
      </c>
      <c r="GJ189" s="68">
        <f t="shared" si="958"/>
        <v>-7.9747588408088446E-3</v>
      </c>
      <c r="GK189" s="68">
        <f t="shared" si="751"/>
        <v>0.10978147762747135</v>
      </c>
      <c r="GL189" s="68"/>
      <c r="GM189" s="15">
        <f t="shared" si="752"/>
        <v>0.12857142857142856</v>
      </c>
      <c r="GO189" s="13">
        <v>26.58</v>
      </c>
      <c r="GP189" s="68">
        <f t="shared" si="753"/>
        <v>-1.0424422933730497E-2</v>
      </c>
      <c r="GQ189" s="68">
        <f t="shared" si="959"/>
        <v>-1.28047761801337E-2</v>
      </c>
      <c r="GR189" s="68"/>
      <c r="GS189" s="68"/>
      <c r="GT189" s="15">
        <f t="shared" si="754"/>
        <v>-2.4587155963302815E-2</v>
      </c>
      <c r="GV189" s="13">
        <v>16.7</v>
      </c>
      <c r="GW189" s="68">
        <f t="shared" si="755"/>
        <v>3.0030030030030459E-3</v>
      </c>
      <c r="GX189" s="68">
        <f t="shared" si="960"/>
        <v>6.2264975659984253E-4</v>
      </c>
      <c r="GY189" s="68">
        <f t="shared" si="756"/>
        <v>0.40928270042194093</v>
      </c>
      <c r="GZ189" s="68"/>
      <c r="HA189" s="15">
        <f t="shared" si="757"/>
        <v>0.21720116618075791</v>
      </c>
      <c r="HD189" s="13">
        <v>426.07</v>
      </c>
      <c r="HE189" s="68">
        <f t="shared" si="758"/>
        <v>2.2118267962096604E-2</v>
      </c>
      <c r="HF189" s="68">
        <f t="shared" si="961"/>
        <v>1.9737914715693403E-2</v>
      </c>
      <c r="HG189" s="68">
        <f t="shared" si="759"/>
        <v>1.3935172181338127</v>
      </c>
      <c r="HH189" s="68"/>
      <c r="HI189" s="15">
        <f t="shared" si="760"/>
        <v>5.504655309033285E-2</v>
      </c>
      <c r="HK189" s="13">
        <v>80.77</v>
      </c>
      <c r="HL189" s="68">
        <f t="shared" si="761"/>
        <v>1.4879107253563586E-3</v>
      </c>
      <c r="HM189" s="68">
        <f t="shared" si="962"/>
        <v>-8.9244252104684479E-4</v>
      </c>
      <c r="HN189" s="68">
        <f t="shared" si="762"/>
        <v>31.568548387096772</v>
      </c>
      <c r="HO189" s="68"/>
      <c r="HP189" s="15">
        <f t="shared" si="763"/>
        <v>2.0617892342683852</v>
      </c>
      <c r="HR189" s="13">
        <v>112.84</v>
      </c>
      <c r="HS189" s="68">
        <f t="shared" si="764"/>
        <v>-9.5672781532520259E-3</v>
      </c>
      <c r="HT189" s="68">
        <f t="shared" si="963"/>
        <v>-1.1947631399655229E-2</v>
      </c>
      <c r="HU189" s="68">
        <f t="shared" si="765"/>
        <v>2.1</v>
      </c>
      <c r="HV189" s="68"/>
      <c r="HW189" s="15">
        <f t="shared" si="766"/>
        <v>4.8991354466858886E-2</v>
      </c>
      <c r="HY189" s="13">
        <v>176.6</v>
      </c>
      <c r="HZ189" s="68">
        <f t="shared" si="767"/>
        <v>2.0426690876077236E-3</v>
      </c>
      <c r="IA189" s="68">
        <f t="shared" si="964"/>
        <v>-3.3768415879547979E-4</v>
      </c>
      <c r="IB189" s="68">
        <f t="shared" si="768"/>
        <v>0.66761095372993373</v>
      </c>
      <c r="IC189" s="68"/>
      <c r="ID189" s="15">
        <f t="shared" si="769"/>
        <v>0.31506441283788816</v>
      </c>
      <c r="IF189" s="13">
        <v>344.94</v>
      </c>
      <c r="IG189" s="68">
        <f t="shared" si="770"/>
        <v>-1.1872013898943825E-3</v>
      </c>
      <c r="IH189" s="68">
        <f t="shared" si="965"/>
        <v>-3.5675546362975859E-3</v>
      </c>
      <c r="II189" s="68">
        <f t="shared" si="771"/>
        <v>0.97108571428571422</v>
      </c>
      <c r="IJ189" s="68"/>
      <c r="IK189" s="15">
        <f t="shared" si="772"/>
        <v>0.4878364389233954</v>
      </c>
      <c r="IM189" s="13">
        <v>274.86</v>
      </c>
      <c r="IN189" s="68">
        <f t="shared" si="773"/>
        <v>6.1887946412325136E-4</v>
      </c>
      <c r="IO189" s="68">
        <f t="shared" si="966"/>
        <v>-1.7614737822799521E-3</v>
      </c>
      <c r="IP189" s="68">
        <f t="shared" si="774"/>
        <v>4.3673110720562391</v>
      </c>
      <c r="IQ189" s="68"/>
      <c r="IR189" s="15">
        <f t="shared" si="775"/>
        <v>0.46584182176950578</v>
      </c>
      <c r="IT189" s="13">
        <v>86.24</v>
      </c>
      <c r="IU189" s="68">
        <f t="shared" si="776"/>
        <v>4.3941411451398078E-2</v>
      </c>
      <c r="IV189" s="68">
        <f t="shared" si="967"/>
        <v>4.1561058204994873E-2</v>
      </c>
      <c r="IW189" s="68">
        <f t="shared" si="777"/>
        <v>3.725479452054794</v>
      </c>
      <c r="IX189" s="68"/>
      <c r="IY189" s="15">
        <f t="shared" si="778"/>
        <v>0.67814749951352393</v>
      </c>
      <c r="JA189" s="13">
        <v>778.38</v>
      </c>
      <c r="JB189" s="68">
        <f t="shared" si="779"/>
        <v>-2.3966677347004224E-3</v>
      </c>
      <c r="JC189" s="68">
        <f t="shared" si="968"/>
        <v>-4.7770209811036253E-3</v>
      </c>
      <c r="JD189" s="68">
        <f t="shared" si="780"/>
        <v>0.57439320388349524</v>
      </c>
      <c r="JE189" s="68"/>
      <c r="JF189" s="15">
        <f t="shared" si="781"/>
        <v>0.32940513398575599</v>
      </c>
      <c r="JH189" s="13">
        <v>517.92999999999995</v>
      </c>
      <c r="JI189" s="68">
        <f t="shared" si="782"/>
        <v>1.8644901170223153E-2</v>
      </c>
      <c r="JJ189" s="68">
        <f t="shared" si="969"/>
        <v>1.6264547923819948E-2</v>
      </c>
      <c r="JK189" s="68">
        <f t="shared" si="783"/>
        <v>0.27352528953256766</v>
      </c>
      <c r="JL189" s="68"/>
      <c r="JM189" s="15">
        <f t="shared" si="784"/>
        <v>0.22877817319098445</v>
      </c>
      <c r="JO189" s="13">
        <v>30.91</v>
      </c>
      <c r="JP189" s="68">
        <f t="shared" si="785"/>
        <v>5.9650325677065422E-2</v>
      </c>
      <c r="JQ189" s="68">
        <f t="shared" si="970"/>
        <v>5.7269972430662217E-2</v>
      </c>
      <c r="JR189" s="68">
        <f t="shared" si="786"/>
        <v>4.3023451999325071E-2</v>
      </c>
      <c r="JS189" s="68"/>
      <c r="JT189" s="15">
        <f t="shared" si="787"/>
        <v>2.0333660451422966</v>
      </c>
      <c r="JV189" s="13">
        <v>2.67</v>
      </c>
      <c r="JW189" s="68">
        <f t="shared" si="788"/>
        <v>3.8910505836575911E-2</v>
      </c>
      <c r="JX189" s="68">
        <f t="shared" si="971"/>
        <v>3.6530152590172706E-2</v>
      </c>
      <c r="JY189" s="68">
        <f t="shared" si="789"/>
        <v>5.5335968379446696E-2</v>
      </c>
      <c r="JZ189" s="68"/>
      <c r="KA189" s="15">
        <f t="shared" si="790"/>
        <v>0.48333333333333328</v>
      </c>
      <c r="KC189" s="13">
        <v>23.48</v>
      </c>
      <c r="KD189" s="68">
        <f t="shared" si="791"/>
        <v>-1.7573221757322101E-2</v>
      </c>
      <c r="KE189" s="68">
        <f t="shared" si="972"/>
        <v>-1.9953575003725306E-2</v>
      </c>
      <c r="KF189" s="68">
        <f t="shared" si="792"/>
        <v>0.20533880903490759</v>
      </c>
      <c r="KG189" s="68"/>
      <c r="KH189" s="15">
        <f t="shared" si="793"/>
        <v>5.8611361587015361E-2</v>
      </c>
      <c r="KI189" s="18"/>
      <c r="KJ189" s="13">
        <v>169.56</v>
      </c>
      <c r="KK189" s="68">
        <f t="shared" si="794"/>
        <v>-1.5959607683825663E-2</v>
      </c>
      <c r="KL189" s="68">
        <f t="shared" si="973"/>
        <v>-1.8339960930228869E-2</v>
      </c>
      <c r="KM189" s="68">
        <f t="shared" si="795"/>
        <v>7.0360189573459717</v>
      </c>
      <c r="KN189" s="68"/>
      <c r="KO189" s="15">
        <f t="shared" si="796"/>
        <v>1.5228388632643954</v>
      </c>
      <c r="KQ189" s="13">
        <v>1.86</v>
      </c>
      <c r="KR189" s="68">
        <f t="shared" si="797"/>
        <v>3.1042128603104239E-2</v>
      </c>
      <c r="KS189" s="68">
        <f t="shared" si="974"/>
        <v>2.8661775356701037E-2</v>
      </c>
      <c r="KT189" s="68">
        <f t="shared" si="798"/>
        <v>-0.29007633587786258</v>
      </c>
      <c r="KU189" s="68"/>
      <c r="KV189" s="15">
        <f t="shared" si="799"/>
        <v>0.84158415841584167</v>
      </c>
      <c r="KW189" s="18"/>
      <c r="KX189" s="13">
        <v>57.05</v>
      </c>
      <c r="KY189" s="68">
        <f t="shared" si="800"/>
        <v>0.11295357003511508</v>
      </c>
      <c r="KZ189" s="68">
        <f t="shared" si="975"/>
        <v>0.11057321678871188</v>
      </c>
      <c r="LA189" s="68">
        <f t="shared" si="801"/>
        <v>-0.20686778812734616</v>
      </c>
      <c r="LB189" s="68"/>
      <c r="LC189" s="15">
        <f t="shared" si="802"/>
        <v>1.4061577393504847</v>
      </c>
      <c r="LD189" s="18"/>
      <c r="LE189" s="13">
        <v>49.17</v>
      </c>
      <c r="LF189" s="68">
        <f t="shared" si="803"/>
        <v>-4.4543429844097768E-3</v>
      </c>
      <c r="LG189" s="68">
        <f t="shared" si="976"/>
        <v>-6.8346962308129802E-3</v>
      </c>
      <c r="LH189" s="68">
        <f t="shared" si="804"/>
        <v>0.37231370360033506</v>
      </c>
      <c r="LI189" s="68"/>
      <c r="LJ189" s="15">
        <f t="shared" si="805"/>
        <v>6.6363044892648063E-2</v>
      </c>
      <c r="LL189" s="13">
        <v>161.24</v>
      </c>
      <c r="LM189" s="68">
        <f t="shared" si="806"/>
        <v>4.4435807747117591E-2</v>
      </c>
      <c r="LN189" s="68">
        <f t="shared" si="977"/>
        <v>4.2055454500714386E-2</v>
      </c>
      <c r="LO189" s="68">
        <f t="shared" si="807"/>
        <v>0.84274285714285724</v>
      </c>
      <c r="LP189" s="68"/>
      <c r="LQ189" s="15">
        <f t="shared" si="808"/>
        <v>1.0616289477048975</v>
      </c>
      <c r="LS189" s="13">
        <v>23.47</v>
      </c>
      <c r="LT189" s="68">
        <f t="shared" si="809"/>
        <v>5.4357592093441022E-2</v>
      </c>
      <c r="LU189" s="68">
        <f t="shared" si="978"/>
        <v>5.1977238847037817E-2</v>
      </c>
      <c r="LV189" s="68"/>
      <c r="LW189" s="68"/>
      <c r="LX189" s="15">
        <f t="shared" si="810"/>
        <v>1.5372972972972971</v>
      </c>
      <c r="LZ189" s="13">
        <v>16.97</v>
      </c>
      <c r="MA189" s="68">
        <f t="shared" si="811"/>
        <v>1.0720667063728394E-2</v>
      </c>
      <c r="MB189" s="68">
        <f t="shared" si="979"/>
        <v>8.3403138173251904E-3</v>
      </c>
      <c r="MC189" s="68">
        <f t="shared" si="812"/>
        <v>-0.23730337078651689</v>
      </c>
      <c r="MD189" s="68"/>
      <c r="ME189" s="15">
        <f t="shared" si="813"/>
        <v>0.25890207715133517</v>
      </c>
      <c r="MG189" s="13">
        <v>135.01</v>
      </c>
      <c r="MH189" s="68">
        <f t="shared" si="814"/>
        <v>0.28617700295322468</v>
      </c>
      <c r="MI189" s="68">
        <f t="shared" si="980"/>
        <v>0.2837966497068215</v>
      </c>
      <c r="MJ189" s="68">
        <f t="shared" si="815"/>
        <v>17.195417789757411</v>
      </c>
      <c r="MK189" s="68"/>
      <c r="ML189" s="15">
        <f t="shared" si="816"/>
        <v>5.3593970796043324</v>
      </c>
      <c r="MN189" s="13">
        <v>174.54</v>
      </c>
      <c r="MO189" s="68">
        <f t="shared" si="817"/>
        <v>2.9305292191001029E-3</v>
      </c>
      <c r="MP189" s="68">
        <f t="shared" si="981"/>
        <v>5.5017597269689956E-4</v>
      </c>
      <c r="MQ189" s="68">
        <f t="shared" si="818"/>
        <v>0.38633836378077829</v>
      </c>
      <c r="MR189" s="68"/>
      <c r="MS189" s="15">
        <f t="shared" si="819"/>
        <v>0.56692701319687577</v>
      </c>
      <c r="MU189" s="13">
        <v>18.309999999999999</v>
      </c>
      <c r="MV189" s="68">
        <f t="shared" si="820"/>
        <v>5.1694428489373841E-2</v>
      </c>
      <c r="MW189" s="68">
        <f t="shared" si="982"/>
        <v>4.9314075242970636E-2</v>
      </c>
      <c r="MX189" s="68">
        <f t="shared" si="821"/>
        <v>-0.12266411116435084</v>
      </c>
      <c r="MY189" s="68"/>
      <c r="MZ189" s="15">
        <f t="shared" si="822"/>
        <v>0.71602624179943752</v>
      </c>
      <c r="NB189" s="13">
        <v>301.2</v>
      </c>
      <c r="NC189" s="68">
        <f t="shared" si="823"/>
        <v>1.3834191659093251E-2</v>
      </c>
      <c r="ND189" s="68">
        <f t="shared" si="983"/>
        <v>1.1453838412690048E-2</v>
      </c>
      <c r="NE189" s="68">
        <f t="shared" si="824"/>
        <v>1.2233704879309071</v>
      </c>
      <c r="NF189" s="68"/>
      <c r="NG189" s="15">
        <f t="shared" si="825"/>
        <v>0.80586366089094075</v>
      </c>
      <c r="NI189" s="13">
        <v>10.99</v>
      </c>
      <c r="NJ189" s="68">
        <f t="shared" si="826"/>
        <v>2.0427112349117982E-2</v>
      </c>
      <c r="NK189" s="68">
        <f t="shared" si="984"/>
        <v>1.8046759102714777E-2</v>
      </c>
      <c r="NL189" s="68">
        <f t="shared" si="827"/>
        <v>-0.9127431520444621</v>
      </c>
      <c r="NM189" s="68"/>
      <c r="NN189" s="15">
        <f t="shared" si="828"/>
        <v>1.2428571428571427</v>
      </c>
      <c r="NP189" s="13">
        <v>624.36</v>
      </c>
      <c r="NQ189" s="68">
        <f t="shared" si="829"/>
        <v>2.1865793780687419E-2</v>
      </c>
      <c r="NR189" s="68">
        <f t="shared" si="985"/>
        <v>1.9485440534284214E-2</v>
      </c>
      <c r="NS189" s="68">
        <f t="shared" si="830"/>
        <v>3.7570285714285716</v>
      </c>
      <c r="NT189" s="68"/>
      <c r="NU189" s="15">
        <f t="shared" si="831"/>
        <v>0.89815462256407141</v>
      </c>
      <c r="NW189" s="13">
        <v>254.72</v>
      </c>
      <c r="NX189" s="68">
        <f t="shared" si="832"/>
        <v>1.0673332539777002E-2</v>
      </c>
      <c r="NY189" s="68">
        <f t="shared" si="986"/>
        <v>8.2929792933737981E-3</v>
      </c>
      <c r="NZ189" s="68">
        <f t="shared" si="833"/>
        <v>0.44924897587619489</v>
      </c>
      <c r="OA189" s="68"/>
      <c r="OB189" s="15">
        <f t="shared" si="834"/>
        <v>0.34558901215002635</v>
      </c>
      <c r="OD189" s="13">
        <v>3.0350000000000001</v>
      </c>
      <c r="OE189" s="68">
        <f t="shared" si="835"/>
        <v>2.5337837837837898E-2</v>
      </c>
      <c r="OF189" s="68">
        <f t="shared" si="987"/>
        <v>2.2957484591434693E-2</v>
      </c>
      <c r="OG189" s="68">
        <f t="shared" si="836"/>
        <v>-0.98655115877165778</v>
      </c>
      <c r="OH189" s="68"/>
      <c r="OI189" s="15">
        <f t="shared" si="837"/>
        <v>1.0787671232876714</v>
      </c>
      <c r="OK189" s="13">
        <v>294.97000000000003</v>
      </c>
      <c r="OL189" s="68">
        <f t="shared" si="838"/>
        <v>0.12305349324195718</v>
      </c>
      <c r="OM189" s="68">
        <f t="shared" si="988"/>
        <v>0.12067313999555397</v>
      </c>
      <c r="ON189" s="68">
        <f t="shared" si="839"/>
        <v>5.9486454652532395</v>
      </c>
      <c r="OO189" s="68"/>
      <c r="OP189" s="15">
        <f t="shared" si="840"/>
        <v>3.4283140669569137</v>
      </c>
      <c r="OR189" s="13">
        <v>5.79</v>
      </c>
      <c r="OS189" s="68">
        <f t="shared" si="841"/>
        <v>2.1164021164021184E-2</v>
      </c>
      <c r="OT189" s="68">
        <f t="shared" si="989"/>
        <v>1.8783667917617979E-2</v>
      </c>
      <c r="OU189" s="68">
        <f t="shared" si="842"/>
        <v>-0.24805194805194805</v>
      </c>
      <c r="OV189" s="68"/>
      <c r="OW189" s="15">
        <f t="shared" si="843"/>
        <v>4.1696428571428568</v>
      </c>
      <c r="OY189" s="13">
        <v>158.22</v>
      </c>
      <c r="OZ189" s="68">
        <f t="shared" si="844"/>
        <v>1.8964536317087765E-4</v>
      </c>
      <c r="PA189" s="68">
        <f t="shared" si="990"/>
        <v>-2.1907078832323259E-3</v>
      </c>
      <c r="PB189" s="68">
        <f t="shared" si="998"/>
        <v>3.8683076923076922</v>
      </c>
      <c r="PC189" s="68"/>
      <c r="PD189" s="15">
        <f t="shared" si="845"/>
        <v>0.38123090353557398</v>
      </c>
      <c r="PE189" s="18"/>
      <c r="PF189" s="13">
        <v>283.94</v>
      </c>
      <c r="PG189" s="68">
        <f t="shared" si="846"/>
        <v>4.2797014819792008E-3</v>
      </c>
      <c r="PH189" s="68">
        <f t="shared" si="991"/>
        <v>1.8993482355759974E-3</v>
      </c>
      <c r="PI189" s="68">
        <f t="shared" si="847"/>
        <v>-0.1845491097070649</v>
      </c>
      <c r="PJ189" s="68"/>
      <c r="PK189" s="15">
        <f t="shared" si="848"/>
        <v>0.35772007842012149</v>
      </c>
      <c r="PM189" s="13"/>
      <c r="PN189" s="68">
        <f t="shared" si="849"/>
        <v>0</v>
      </c>
      <c r="PO189" s="68">
        <f t="shared" si="850"/>
        <v>-2.3803532464032034E-3</v>
      </c>
      <c r="PP189" s="68">
        <f t="shared" si="851"/>
        <v>0</v>
      </c>
      <c r="PQ189" s="68"/>
      <c r="PR189" s="15">
        <f t="shared" si="852"/>
        <v>0</v>
      </c>
      <c r="PT189" s="13">
        <v>14.9</v>
      </c>
      <c r="PU189" s="68">
        <f t="shared" si="853"/>
        <v>5.6737588652482324E-2</v>
      </c>
      <c r="PV189" s="68">
        <f t="shared" si="992"/>
        <v>5.4357235406079119E-2</v>
      </c>
      <c r="PW189" s="68">
        <f t="shared" si="854"/>
        <v>0.70871559633027514</v>
      </c>
      <c r="PX189" s="68"/>
      <c r="PY189" s="15">
        <f t="shared" si="855"/>
        <v>1.9044834307992202</v>
      </c>
      <c r="QA189" s="13">
        <v>334.12</v>
      </c>
      <c r="QB189" s="68">
        <f t="shared" si="856"/>
        <v>-1.2968597678059692E-2</v>
      </c>
      <c r="QC189" s="68">
        <f t="shared" si="993"/>
        <v>-1.5348950924462895E-2</v>
      </c>
      <c r="QD189" s="68">
        <f t="shared" si="857"/>
        <v>-9.6920477785351726E-3</v>
      </c>
      <c r="QE189" s="68"/>
      <c r="QF189" s="15">
        <f t="shared" si="858"/>
        <v>0.7425680609158235</v>
      </c>
      <c r="QH189" s="13">
        <v>1.67</v>
      </c>
      <c r="QI189" s="68">
        <f t="shared" si="859"/>
        <v>1.2121212121212133E-2</v>
      </c>
      <c r="QJ189" s="68">
        <f t="shared" si="994"/>
        <v>9.74085887480893E-3</v>
      </c>
      <c r="QK189" s="68">
        <f t="shared" si="860"/>
        <v>-0.33466135458167329</v>
      </c>
      <c r="QL189" s="68"/>
      <c r="QM189" s="15">
        <f t="shared" si="861"/>
        <v>0.28461538461538449</v>
      </c>
      <c r="QO189" s="13">
        <v>16.25</v>
      </c>
      <c r="QP189" s="68">
        <f t="shared" si="862"/>
        <v>-9.1463414634145486E-3</v>
      </c>
      <c r="QQ189" s="68">
        <f t="shared" si="995"/>
        <v>-1.1526694709817752E-2</v>
      </c>
      <c r="QR189" s="68">
        <f t="shared" si="863"/>
        <v>-0.98019210609717444</v>
      </c>
      <c r="QS189" s="68"/>
      <c r="QT189" s="15">
        <f t="shared" si="864"/>
        <v>0.41550522648083621</v>
      </c>
      <c r="QV189" s="13">
        <v>2.84</v>
      </c>
      <c r="QW189" s="68">
        <f t="shared" si="865"/>
        <v>0.1150372987828817</v>
      </c>
      <c r="QX189" s="68">
        <f t="shared" si="996"/>
        <v>0.11265694553647849</v>
      </c>
      <c r="QY189" s="68">
        <f t="shared" si="866"/>
        <v>-0.19546742209631729</v>
      </c>
      <c r="QZ189" s="68"/>
      <c r="RA189" s="15">
        <f t="shared" si="867"/>
        <v>0.16060482223130354</v>
      </c>
      <c r="RC189" s="13">
        <v>52.12</v>
      </c>
      <c r="RD189" s="68">
        <f t="shared" si="868"/>
        <v>-1.3626040878122747E-2</v>
      </c>
      <c r="RE189" s="68">
        <f t="shared" si="997"/>
        <v>-1.6006394124525952E-2</v>
      </c>
      <c r="RF189" s="68">
        <f t="shared" si="869"/>
        <v>0.12594512853748105</v>
      </c>
      <c r="RG189" s="68"/>
      <c r="RH189" s="15">
        <f t="shared" si="870"/>
        <v>1.1058585858585857</v>
      </c>
      <c r="RJ189" s="13">
        <v>264.87</v>
      </c>
      <c r="RK189" s="68">
        <f t="shared" si="871"/>
        <v>-1.4033650982727746E-2</v>
      </c>
      <c r="RL189" s="68">
        <f t="shared" si="872"/>
        <v>-1.641400422913095E-2</v>
      </c>
      <c r="RM189" s="68">
        <f t="shared" si="873"/>
        <v>0.22863902031728356</v>
      </c>
      <c r="RN189" s="68"/>
      <c r="RO189" s="15">
        <f t="shared" si="874"/>
        <v>0.34643147620984144</v>
      </c>
      <c r="RQ189" s="13">
        <v>22.72</v>
      </c>
      <c r="RR189" s="68">
        <f t="shared" si="875"/>
        <v>4.2680128499311597E-2</v>
      </c>
      <c r="RS189" s="68">
        <f t="shared" si="876"/>
        <v>4.0299775252908392E-2</v>
      </c>
      <c r="RT189" s="68">
        <f t="shared" si="877"/>
        <v>0.55191256830601076</v>
      </c>
      <c r="RU189" s="68"/>
      <c r="RV189" s="15">
        <f t="shared" si="878"/>
        <v>9.0211132437619912E-2</v>
      </c>
      <c r="RX189" s="13">
        <v>182.39</v>
      </c>
      <c r="RY189" s="68">
        <f t="shared" si="879"/>
        <v>3.0626659885856288E-2</v>
      </c>
      <c r="RZ189" s="68">
        <f t="shared" si="880"/>
        <v>2.8246306639453087E-2</v>
      </c>
      <c r="SA189" s="68">
        <f t="shared" si="881"/>
        <v>0.37073500676386578</v>
      </c>
      <c r="SB189" s="68"/>
      <c r="SC189" s="15">
        <f t="shared" si="882"/>
        <v>1.411609149808277</v>
      </c>
      <c r="SE189" s="13">
        <v>28.52</v>
      </c>
      <c r="SF189" s="68">
        <f t="shared" si="883"/>
        <v>0.15278900565885212</v>
      </c>
      <c r="SG189" s="68">
        <f t="shared" si="884"/>
        <v>0.15040865241244891</v>
      </c>
      <c r="SH189" s="68">
        <f t="shared" si="885"/>
        <v>1.2816000000000001</v>
      </c>
      <c r="SI189" s="68"/>
      <c r="SJ189" s="15">
        <f t="shared" si="886"/>
        <v>0.86893840104849274</v>
      </c>
      <c r="SL189" s="13">
        <v>2.87</v>
      </c>
      <c r="SM189" s="68">
        <f t="shared" si="887"/>
        <v>0.15261044176706823</v>
      </c>
      <c r="SN189" s="68">
        <f t="shared" si="888"/>
        <v>0.15023008852066502</v>
      </c>
      <c r="SO189" s="68">
        <f t="shared" si="889"/>
        <v>1.0211267605633805</v>
      </c>
      <c r="SP189" s="68"/>
      <c r="SQ189" s="15">
        <f t="shared" si="890"/>
        <v>1.8415841584158417</v>
      </c>
      <c r="SS189" s="13">
        <v>26.88</v>
      </c>
      <c r="ST189" s="68">
        <f t="shared" si="891"/>
        <v>0.11906744379683595</v>
      </c>
      <c r="SU189" s="68">
        <f t="shared" si="892"/>
        <v>0.11668709055043275</v>
      </c>
      <c r="SV189" s="68">
        <f t="shared" si="893"/>
        <v>0.66542750929368022</v>
      </c>
      <c r="SW189" s="68"/>
      <c r="SX189" s="15">
        <f t="shared" si="894"/>
        <v>2.1999999999999997</v>
      </c>
      <c r="SZ189" s="13">
        <v>73.22</v>
      </c>
      <c r="TA189" s="68">
        <f t="shared" si="895"/>
        <v>1.5111604048246271E-2</v>
      </c>
      <c r="TB189" s="68">
        <f t="shared" si="896"/>
        <v>1.2731250801843067E-2</v>
      </c>
      <c r="TC189" s="68">
        <f t="shared" si="897"/>
        <v>0.81372306167946507</v>
      </c>
      <c r="TD189" s="68"/>
      <c r="TE189" s="15">
        <f t="shared" si="898"/>
        <v>3.6935897435897433</v>
      </c>
      <c r="TG189" s="417">
        <v>0.24299999999999999</v>
      </c>
      <c r="TH189" s="68">
        <f t="shared" si="899"/>
        <v>3.4042553191489397E-2</v>
      </c>
      <c r="TI189" s="68">
        <f t="shared" si="900"/>
        <v>3.1662199945086192E-2</v>
      </c>
      <c r="TJ189" s="68">
        <f t="shared" si="901"/>
        <v>0.10454545454545451</v>
      </c>
      <c r="TK189" s="68"/>
      <c r="TL189" s="15">
        <f t="shared" si="902"/>
        <v>0.43362831858407064</v>
      </c>
      <c r="TN189" s="13">
        <v>109.98</v>
      </c>
      <c r="TO189" s="68">
        <f t="shared" si="903"/>
        <v>3.5593220338983059E-2</v>
      </c>
      <c r="TP189" s="68">
        <f t="shared" si="904"/>
        <v>3.3212867092579854E-2</v>
      </c>
      <c r="TQ189" s="68">
        <f t="shared" si="905"/>
        <v>0.6030551041082115</v>
      </c>
      <c r="TR189" s="68"/>
      <c r="TS189" s="15">
        <f t="shared" si="906"/>
        <v>2.6968067226890757</v>
      </c>
      <c r="TU189" s="417">
        <v>3.97</v>
      </c>
      <c r="TV189" s="68">
        <f t="shared" si="907"/>
        <v>7.2972972972972977E-2</v>
      </c>
      <c r="TW189" s="68">
        <f t="shared" si="908"/>
        <v>7.0592619726569772E-2</v>
      </c>
      <c r="TX189" s="68">
        <f t="shared" si="909"/>
        <v>-9.9773242630385478E-2</v>
      </c>
      <c r="TY189" s="68"/>
      <c r="TZ189" s="15">
        <f t="shared" si="910"/>
        <v>1.3216374269005851</v>
      </c>
      <c r="UB189" s="13"/>
      <c r="UC189" s="68">
        <f t="shared" si="911"/>
        <v>0</v>
      </c>
      <c r="UD189" s="68">
        <f t="shared" si="912"/>
        <v>-2.3803532464032034E-3</v>
      </c>
      <c r="UE189" s="68">
        <f t="shared" si="913"/>
        <v>0</v>
      </c>
      <c r="UF189" s="68"/>
      <c r="UG189" s="15">
        <f t="shared" si="914"/>
        <v>0</v>
      </c>
      <c r="UI189" s="417"/>
      <c r="UJ189" s="68">
        <f t="shared" si="915"/>
        <v>0</v>
      </c>
      <c r="UK189" s="68">
        <f t="shared" si="916"/>
        <v>-2.3803532464032034E-3</v>
      </c>
      <c r="UL189" s="68">
        <f t="shared" si="917"/>
        <v>0</v>
      </c>
      <c r="UM189" s="68"/>
      <c r="UN189" s="15">
        <f t="shared" si="918"/>
        <v>0</v>
      </c>
      <c r="UP189" s="417"/>
      <c r="UQ189" s="68">
        <f t="shared" si="919"/>
        <v>0</v>
      </c>
      <c r="UR189" s="68">
        <f t="shared" si="920"/>
        <v>-2.3803532464032034E-3</v>
      </c>
      <c r="US189" s="68">
        <f t="shared" si="921"/>
        <v>0</v>
      </c>
      <c r="UT189" s="68"/>
      <c r="UU189" s="15">
        <f t="shared" si="922"/>
        <v>0</v>
      </c>
      <c r="UW189" s="417"/>
      <c r="UX189" s="68">
        <f t="shared" si="923"/>
        <v>0</v>
      </c>
      <c r="UY189" s="68">
        <f t="shared" si="924"/>
        <v>-2.3803532464032034E-3</v>
      </c>
      <c r="UZ189" s="68">
        <f t="shared" si="925"/>
        <v>0</v>
      </c>
      <c r="VA189" s="68"/>
      <c r="VB189" s="15">
        <f t="shared" si="926"/>
        <v>0</v>
      </c>
      <c r="VD189" s="417"/>
      <c r="VE189" s="68">
        <f t="shared" si="927"/>
        <v>0</v>
      </c>
      <c r="VF189" s="68">
        <f t="shared" si="928"/>
        <v>-2.3803532464032034E-3</v>
      </c>
      <c r="VG189" s="68">
        <f t="shared" si="929"/>
        <v>0</v>
      </c>
      <c r="VH189" s="68"/>
      <c r="VI189" s="15">
        <f t="shared" si="930"/>
        <v>0</v>
      </c>
      <c r="VM189" s="21">
        <f t="shared" si="931"/>
        <v>3.1903927167057734E-2</v>
      </c>
      <c r="VN189" s="40"/>
      <c r="VO189" s="21">
        <f t="shared" si="932"/>
        <v>1.815043331901582</v>
      </c>
      <c r="VP189" s="14"/>
      <c r="VQ189" s="21">
        <f t="shared" si="933"/>
        <v>1.0244579169460308</v>
      </c>
    </row>
    <row r="190" spans="1:589" ht="15.75" customHeight="1" x14ac:dyDescent="0.2">
      <c r="A190" s="127">
        <v>45922</v>
      </c>
      <c r="B190" s="4">
        <f t="shared" si="666"/>
        <v>45922</v>
      </c>
      <c r="C190" s="13">
        <v>46381.54</v>
      </c>
      <c r="D190" s="138">
        <f t="shared" si="667"/>
        <v>66.970000000001164</v>
      </c>
      <c r="E190" s="68">
        <f t="shared" si="668"/>
        <v>1.4459812538473566E-3</v>
      </c>
      <c r="F190" s="15">
        <f t="shared" si="669"/>
        <v>9.0196036030276247E-2</v>
      </c>
      <c r="G190" s="13">
        <v>6693.75</v>
      </c>
      <c r="H190" s="138">
        <f t="shared" si="670"/>
        <v>29.340000000000146</v>
      </c>
      <c r="I190" s="68">
        <f t="shared" si="671"/>
        <v>4.4024902429472598E-3</v>
      </c>
      <c r="J190" s="15">
        <f t="shared" si="672"/>
        <v>0.13807736970873719</v>
      </c>
      <c r="K190" s="13">
        <v>22788.98</v>
      </c>
      <c r="L190" s="138">
        <f t="shared" si="673"/>
        <v>157.5</v>
      </c>
      <c r="M190" s="68">
        <f t="shared" si="674"/>
        <v>6.9593327524315688E-3</v>
      </c>
      <c r="N190" s="15">
        <f t="shared" si="675"/>
        <v>0.18011640124510694</v>
      </c>
      <c r="O190" s="13">
        <v>2463.34</v>
      </c>
      <c r="P190" s="138">
        <f t="shared" si="676"/>
        <v>14.570000000000164</v>
      </c>
      <c r="Q190" s="68">
        <f t="shared" si="677"/>
        <v>5.9499258811567292E-3</v>
      </c>
      <c r="R190" s="15">
        <f t="shared" si="678"/>
        <v>0.10455752053664324</v>
      </c>
      <c r="S190" s="18">
        <f t="shared" si="679"/>
        <v>2.7115755353940372E-3</v>
      </c>
      <c r="T190" s="121">
        <f t="shared" si="680"/>
        <v>278.30523112093078</v>
      </c>
      <c r="U190" s="121">
        <f t="shared" si="681"/>
        <v>278.30523112093078</v>
      </c>
      <c r="V190" s="134">
        <f t="shared" si="682"/>
        <v>1.9524388455504826E-3</v>
      </c>
      <c r="W190" s="21">
        <f t="shared" si="934"/>
        <v>7.5702417032701461E-2</v>
      </c>
      <c r="X190" s="18">
        <f t="shared" si="683"/>
        <v>4.6894325325957283E-3</v>
      </c>
      <c r="Y190" s="353">
        <f>50596.15-27579</f>
        <v>23017.15</v>
      </c>
      <c r="Z190" s="15">
        <v>1.9999999999999999E-6</v>
      </c>
      <c r="AA190" s="21">
        <f t="shared" si="684"/>
        <v>-1.9504388455504826E-3</v>
      </c>
      <c r="AC190" s="13">
        <v>260.63</v>
      </c>
      <c r="AD190" s="68">
        <f t="shared" si="685"/>
        <v>6.7210011974197887E-3</v>
      </c>
      <c r="AE190" s="68">
        <f t="shared" si="935"/>
        <v>4.7685623518693059E-3</v>
      </c>
      <c r="AF190" s="68">
        <f t="shared" si="686"/>
        <v>0.58178066395581707</v>
      </c>
      <c r="AG190" s="68"/>
      <c r="AH190" s="15">
        <f t="shared" si="687"/>
        <v>0.14729057534005374</v>
      </c>
      <c r="AJ190" s="13">
        <v>25.04</v>
      </c>
      <c r="AK190" s="68">
        <f t="shared" si="688"/>
        <v>1.199520191923134E-3</v>
      </c>
      <c r="AL190" s="68">
        <f t="shared" si="936"/>
        <v>-7.5291865362734863E-4</v>
      </c>
      <c r="AM190" s="68">
        <f t="shared" si="689"/>
        <v>0.34623655913978479</v>
      </c>
      <c r="AN190" s="68"/>
      <c r="AO190" s="15">
        <f t="shared" si="690"/>
        <v>0.19067998097955291</v>
      </c>
      <c r="AQ190" s="13">
        <v>24.07</v>
      </c>
      <c r="AR190" s="68">
        <f t="shared" si="691"/>
        <v>8.3787180561373815E-3</v>
      </c>
      <c r="AS190" s="68">
        <f t="shared" si="937"/>
        <v>6.4262792105868986E-3</v>
      </c>
      <c r="AT190" s="68">
        <f t="shared" si="692"/>
        <v>0.39374638100752757</v>
      </c>
      <c r="AU190" s="68"/>
      <c r="AV190" s="15">
        <f t="shared" si="693"/>
        <v>0.12109920819748493</v>
      </c>
      <c r="AX190" s="13">
        <v>233.11</v>
      </c>
      <c r="AY190" s="68">
        <f t="shared" si="694"/>
        <v>4.4814064721852053E-3</v>
      </c>
      <c r="AZ190" s="68">
        <f t="shared" si="938"/>
        <v>2.5289676266347224E-3</v>
      </c>
      <c r="BA190" s="68">
        <f t="shared" si="695"/>
        <v>0.73832960477255793</v>
      </c>
      <c r="BB190" s="68"/>
      <c r="BC190" s="15">
        <f t="shared" si="696"/>
        <v>0.14163279298692402</v>
      </c>
      <c r="BE190" s="13">
        <v>83.18</v>
      </c>
      <c r="BF190" s="68">
        <f t="shared" si="697"/>
        <v>-4.8065368901696761E-4</v>
      </c>
      <c r="BG190" s="68">
        <f t="shared" si="939"/>
        <v>-2.4330925345674502E-3</v>
      </c>
      <c r="BH190" s="68"/>
      <c r="BI190" s="68"/>
      <c r="BJ190" s="15">
        <f t="shared" si="698"/>
        <v>0.12908918148500073</v>
      </c>
      <c r="BL190" s="13">
        <v>78.760000000000005</v>
      </c>
      <c r="BM190" s="68">
        <f t="shared" si="699"/>
        <v>5.1046452271567852E-3</v>
      </c>
      <c r="BN190" s="68">
        <f t="shared" si="940"/>
        <v>3.1522063816063024E-3</v>
      </c>
      <c r="BO190" s="68">
        <f t="shared" si="700"/>
        <v>0.3263725159986528</v>
      </c>
      <c r="BP190" s="68"/>
      <c r="BQ190" s="15">
        <f t="shared" si="701"/>
        <v>0.18668072924514087</v>
      </c>
      <c r="BS190" s="13">
        <v>46.02</v>
      </c>
      <c r="BT190" s="68">
        <f t="shared" si="702"/>
        <v>6.7818858017939677E-3</v>
      </c>
      <c r="BU190" s="68">
        <f t="shared" si="941"/>
        <v>4.8294469562434848E-3</v>
      </c>
      <c r="BV190" s="68">
        <f t="shared" si="703"/>
        <v>0.23510466988727874</v>
      </c>
      <c r="BW190" s="68"/>
      <c r="BX190" s="15">
        <f t="shared" si="704"/>
        <v>0.20313725490196086</v>
      </c>
      <c r="BZ190" s="13"/>
      <c r="CA190" s="68">
        <f t="shared" si="705"/>
        <v>0</v>
      </c>
      <c r="CB190" s="68">
        <f t="shared" si="942"/>
        <v>0</v>
      </c>
      <c r="CC190" s="68">
        <f t="shared" si="706"/>
        <v>0</v>
      </c>
      <c r="CD190" s="68"/>
      <c r="CE190" s="15">
        <f t="shared" si="707"/>
        <v>0</v>
      </c>
      <c r="CG190" s="13">
        <v>31.02</v>
      </c>
      <c r="CH190" s="68">
        <f t="shared" si="708"/>
        <v>1.2911555842478742E-3</v>
      </c>
      <c r="CI190" s="68">
        <f t="shared" si="943"/>
        <v>-6.6128326130260838E-4</v>
      </c>
      <c r="CJ190" s="68">
        <f t="shared" si="709"/>
        <v>2.6132980482963915E-2</v>
      </c>
      <c r="CK190" s="68"/>
      <c r="CL190" s="15">
        <f t="shared" si="710"/>
        <v>-9.720605355064027E-2</v>
      </c>
      <c r="CN190" s="13">
        <v>34.78</v>
      </c>
      <c r="CO190" s="68">
        <f t="shared" si="711"/>
        <v>5.7836899942163922E-3</v>
      </c>
      <c r="CP190" s="68">
        <f t="shared" si="944"/>
        <v>3.8312511486659094E-3</v>
      </c>
      <c r="CQ190" s="68">
        <f t="shared" si="712"/>
        <v>0.10976388002552652</v>
      </c>
      <c r="CR190" s="68"/>
      <c r="CS190" s="15">
        <f t="shared" si="713"/>
        <v>3.9139527935464664E-2</v>
      </c>
      <c r="CU190" s="13">
        <v>40.54</v>
      </c>
      <c r="CV190" s="68">
        <f t="shared" si="714"/>
        <v>3.4653465346534797E-3</v>
      </c>
      <c r="CW190" s="68">
        <f t="shared" si="945"/>
        <v>1.5129076891029971E-3</v>
      </c>
      <c r="CX190" s="68">
        <f t="shared" si="715"/>
        <v>0.26096423017107312</v>
      </c>
      <c r="CY190" s="68"/>
      <c r="CZ190" s="15">
        <f t="shared" si="716"/>
        <v>8.7446351931330421E-2</v>
      </c>
      <c r="DB190" s="13">
        <v>20.239999999999998</v>
      </c>
      <c r="DC190" s="68">
        <f t="shared" si="717"/>
        <v>-4.426955238563692E-3</v>
      </c>
      <c r="DD190" s="68">
        <f t="shared" si="946"/>
        <v>-6.3793940841141749E-3</v>
      </c>
      <c r="DE190" s="68">
        <f t="shared" si="718"/>
        <v>-7.4531321444901807E-2</v>
      </c>
      <c r="DF190" s="68"/>
      <c r="DG190" s="15">
        <f t="shared" si="719"/>
        <v>-5.8939096267191064E-3</v>
      </c>
      <c r="DI190" s="13">
        <v>51.31</v>
      </c>
      <c r="DJ190" s="68">
        <f t="shared" si="720"/>
        <v>4.5027407987471412E-3</v>
      </c>
      <c r="DK190" s="68">
        <f t="shared" si="947"/>
        <v>2.5503019531966584E-3</v>
      </c>
      <c r="DL190" s="68">
        <f t="shared" si="721"/>
        <v>0.16217440543601369</v>
      </c>
      <c r="DM190" s="68"/>
      <c r="DN190" s="15">
        <f t="shared" si="722"/>
        <v>0.21703036053130945</v>
      </c>
      <c r="DP190" s="13">
        <v>47.55</v>
      </c>
      <c r="DQ190" s="68">
        <f t="shared" si="723"/>
        <v>7.4152542372880144E-3</v>
      </c>
      <c r="DR190" s="68">
        <f t="shared" si="948"/>
        <v>5.4628153917375315E-3</v>
      </c>
      <c r="DS190" s="68"/>
      <c r="DT190" s="68"/>
      <c r="DU190" s="15">
        <f t="shared" si="724"/>
        <v>0.24868697478991594</v>
      </c>
      <c r="DV190" s="18"/>
      <c r="DW190" s="13">
        <v>42.04</v>
      </c>
      <c r="DX190" s="68">
        <f t="shared" si="725"/>
        <v>1.5949734171097064E-2</v>
      </c>
      <c r="DY190" s="68">
        <f t="shared" si="949"/>
        <v>1.3997295325546581E-2</v>
      </c>
      <c r="DZ190" s="68">
        <f t="shared" si="726"/>
        <v>1.2433297758804698</v>
      </c>
      <c r="EA190" s="68"/>
      <c r="EB190" s="15">
        <f t="shared" si="727"/>
        <v>0.25605019420376457</v>
      </c>
      <c r="ED190" s="13">
        <v>43.32</v>
      </c>
      <c r="EE190" s="68">
        <f t="shared" si="728"/>
        <v>1.5947467166979354E-2</v>
      </c>
      <c r="EF190" s="68">
        <f t="shared" si="950"/>
        <v>1.3995028321428871E-2</v>
      </c>
      <c r="EG190" s="68">
        <f t="shared" si="729"/>
        <v>1.0599144079885876</v>
      </c>
      <c r="EH190" s="68"/>
      <c r="EI190" s="15">
        <f t="shared" si="730"/>
        <v>0.17462039045553138</v>
      </c>
      <c r="EK190" s="13">
        <v>146.85</v>
      </c>
      <c r="EL190" s="68">
        <f t="shared" si="731"/>
        <v>-6.4948244367769971E-3</v>
      </c>
      <c r="EM190" s="68">
        <f t="shared" si="951"/>
        <v>-8.4472632823274791E-3</v>
      </c>
      <c r="EN190" s="68">
        <f t="shared" si="732"/>
        <v>1.2753331267431047</v>
      </c>
      <c r="EO190" s="68"/>
      <c r="EP190" s="15">
        <f t="shared" si="733"/>
        <v>0.31940700808625333</v>
      </c>
      <c r="ER190" s="13">
        <v>41.86</v>
      </c>
      <c r="ES190" s="68">
        <f t="shared" si="734"/>
        <v>-4.9916805324459433E-3</v>
      </c>
      <c r="ET190" s="68">
        <f t="shared" si="952"/>
        <v>-6.9441193779964262E-3</v>
      </c>
      <c r="EU190" s="68">
        <f t="shared" si="735"/>
        <v>0.19908335720423959</v>
      </c>
      <c r="EV190" s="68"/>
      <c r="EW190" s="15">
        <f t="shared" si="736"/>
        <v>7.6369246592954451E-2</v>
      </c>
      <c r="EY190" s="13">
        <v>51.71</v>
      </c>
      <c r="EZ190" s="68">
        <f t="shared" si="737"/>
        <v>2.4569050921339451E-2</v>
      </c>
      <c r="FA190" s="68">
        <f t="shared" si="953"/>
        <v>2.261661207578897E-2</v>
      </c>
      <c r="FB190" s="68"/>
      <c r="FC190" s="68"/>
      <c r="FD190" s="15">
        <f t="shared" si="738"/>
        <v>1.1037428803905616</v>
      </c>
      <c r="FF190" s="13">
        <v>61.39</v>
      </c>
      <c r="FG190" s="68">
        <f t="shared" si="739"/>
        <v>1.1415525114155298E-3</v>
      </c>
      <c r="FH190" s="68">
        <f t="shared" si="954"/>
        <v>-8.1088633413495281E-4</v>
      </c>
      <c r="FI190" s="68">
        <f t="shared" si="740"/>
        <v>3.9099526066350754E-2</v>
      </c>
      <c r="FJ190" s="68"/>
      <c r="FK190" s="15">
        <f t="shared" si="741"/>
        <v>8.1000176087339351E-2</v>
      </c>
      <c r="FM190" s="13">
        <v>202.19</v>
      </c>
      <c r="FN190" s="68">
        <f t="shared" si="742"/>
        <v>-1.9251653667687568E-3</v>
      </c>
      <c r="FO190" s="68">
        <f t="shared" si="955"/>
        <v>-3.8776042123192392E-3</v>
      </c>
      <c r="FP190" s="68">
        <f t="shared" si="743"/>
        <v>0.73882008943928446</v>
      </c>
      <c r="FQ190" s="68"/>
      <c r="FR190" s="15">
        <f t="shared" si="744"/>
        <v>0.11301332158978313</v>
      </c>
      <c r="FT190" s="13">
        <v>92.32</v>
      </c>
      <c r="FU190" s="68">
        <f t="shared" si="745"/>
        <v>2.2798827488871324E-3</v>
      </c>
      <c r="FV190" s="68">
        <f t="shared" si="956"/>
        <v>3.274439033366498E-4</v>
      </c>
      <c r="FW190" s="68">
        <f t="shared" si="746"/>
        <v>4.8733386345563921E-2</v>
      </c>
      <c r="FX190" s="68"/>
      <c r="FY190" s="15">
        <f t="shared" si="747"/>
        <v>2.3730317143490644E-2</v>
      </c>
      <c r="GA190" s="13">
        <v>18.5</v>
      </c>
      <c r="GB190" s="68">
        <f t="shared" si="748"/>
        <v>-6.4446831364125129E-3</v>
      </c>
      <c r="GC190" s="68">
        <f t="shared" si="957"/>
        <v>-8.3971219819629957E-3</v>
      </c>
      <c r="GD190" s="68"/>
      <c r="GE190" s="68"/>
      <c r="GF190" s="15">
        <f t="shared" si="749"/>
        <v>6.1388410786001164E-2</v>
      </c>
      <c r="GG190" s="18"/>
      <c r="GH190" s="13">
        <v>21.61</v>
      </c>
      <c r="GI190" s="68">
        <f t="shared" si="750"/>
        <v>1.3127051101734701E-2</v>
      </c>
      <c r="GJ190" s="68">
        <f t="shared" si="958"/>
        <v>1.1174612256184218E-2</v>
      </c>
      <c r="GK190" s="68">
        <f t="shared" si="751"/>
        <v>0.12434963579604583</v>
      </c>
      <c r="GL190" s="68"/>
      <c r="GM190" s="15">
        <f t="shared" si="752"/>
        <v>0.14338624338624345</v>
      </c>
      <c r="GO190" s="13">
        <v>26.77</v>
      </c>
      <c r="GP190" s="68">
        <f t="shared" si="753"/>
        <v>7.1482317531979421E-3</v>
      </c>
      <c r="GQ190" s="68">
        <f t="shared" si="959"/>
        <v>5.1957929076474592E-3</v>
      </c>
      <c r="GR190" s="68"/>
      <c r="GS190" s="68"/>
      <c r="GT190" s="15">
        <f t="shared" si="754"/>
        <v>-1.7614678899082584E-2</v>
      </c>
      <c r="GV190" s="13">
        <v>16.91</v>
      </c>
      <c r="GW190" s="68">
        <f t="shared" si="755"/>
        <v>1.2574850299401249E-2</v>
      </c>
      <c r="GX190" s="68">
        <f t="shared" si="960"/>
        <v>1.0622411453850766E-2</v>
      </c>
      <c r="GY190" s="68">
        <f t="shared" si="756"/>
        <v>0.42700421940928274</v>
      </c>
      <c r="GZ190" s="68"/>
      <c r="HA190" s="15">
        <f t="shared" si="757"/>
        <v>0.23250728862973757</v>
      </c>
      <c r="HD190" s="13">
        <v>434.21</v>
      </c>
      <c r="HE190" s="68">
        <f t="shared" si="758"/>
        <v>1.9104841927382793E-2</v>
      </c>
      <c r="HF190" s="68">
        <f t="shared" si="961"/>
        <v>1.7152403081832312E-2</v>
      </c>
      <c r="HG190" s="68">
        <f t="shared" si="759"/>
        <v>1.4392449862367283</v>
      </c>
      <c r="HH190" s="68"/>
      <c r="HI190" s="15">
        <f t="shared" si="760"/>
        <v>7.5203050713153738E-2</v>
      </c>
      <c r="HK190" s="13">
        <v>80.72</v>
      </c>
      <c r="HL190" s="68">
        <f t="shared" si="761"/>
        <v>-6.1904172341212282E-4</v>
      </c>
      <c r="HM190" s="68">
        <f t="shared" si="962"/>
        <v>-2.5714805689626054E-3</v>
      </c>
      <c r="HN190" s="68">
        <f t="shared" si="762"/>
        <v>31.548387096774192</v>
      </c>
      <c r="HO190" s="68"/>
      <c r="HP190" s="15">
        <f t="shared" si="763"/>
        <v>2.0598938589840792</v>
      </c>
      <c r="HR190" s="13">
        <v>112.02</v>
      </c>
      <c r="HS190" s="68">
        <f t="shared" si="764"/>
        <v>-7.2669266217653969E-3</v>
      </c>
      <c r="HT190" s="68">
        <f t="shared" si="963"/>
        <v>-9.2193654673158789E-3</v>
      </c>
      <c r="HU190" s="68">
        <f t="shared" si="765"/>
        <v>2.0774725274725276</v>
      </c>
      <c r="HV190" s="68"/>
      <c r="HW190" s="15">
        <f t="shared" si="766"/>
        <v>4.1368411267081927E-2</v>
      </c>
      <c r="HY190" s="13">
        <v>183.61</v>
      </c>
      <c r="HZ190" s="68">
        <f t="shared" si="767"/>
        <v>3.9694224235560703E-2</v>
      </c>
      <c r="IA190" s="68">
        <f t="shared" si="964"/>
        <v>3.7741785390010218E-2</v>
      </c>
      <c r="IB190" s="68">
        <f t="shared" si="768"/>
        <v>0.733805476864967</v>
      </c>
      <c r="IC190" s="68"/>
      <c r="ID190" s="15">
        <f t="shared" si="769"/>
        <v>0.36726487452528128</v>
      </c>
      <c r="IF190" s="13">
        <v>338.79</v>
      </c>
      <c r="IG190" s="68">
        <f t="shared" si="770"/>
        <v>-1.7829187684814684E-2</v>
      </c>
      <c r="IH190" s="68">
        <f t="shared" si="965"/>
        <v>-1.9781626530365165E-2</v>
      </c>
      <c r="II190" s="68">
        <f t="shared" si="771"/>
        <v>0.9359428571428573</v>
      </c>
      <c r="IJ190" s="68"/>
      <c r="IK190" s="15">
        <f t="shared" si="772"/>
        <v>0.46130952380952389</v>
      </c>
      <c r="IM190" s="13">
        <v>276.16000000000003</v>
      </c>
      <c r="IN190" s="68">
        <f t="shared" si="773"/>
        <v>4.7296805646511366E-3</v>
      </c>
      <c r="IO190" s="68">
        <f t="shared" si="966"/>
        <v>2.7772417191006538E-3</v>
      </c>
      <c r="IP190" s="68">
        <f t="shared" si="774"/>
        <v>4.3926967389181799</v>
      </c>
      <c r="IQ190" s="68"/>
      <c r="IR190" s="15">
        <f t="shared" si="775"/>
        <v>0.47277478534478179</v>
      </c>
      <c r="IT190" s="13">
        <v>86.31</v>
      </c>
      <c r="IU190" s="68">
        <f t="shared" si="776"/>
        <v>8.1168831168839739E-4</v>
      </c>
      <c r="IV190" s="68">
        <f t="shared" si="967"/>
        <v>-1.1407505338620852E-3</v>
      </c>
      <c r="IW190" s="68">
        <f t="shared" si="777"/>
        <v>3.7293150684931509</v>
      </c>
      <c r="IX190" s="68"/>
      <c r="IY190" s="15">
        <f t="shared" si="778"/>
        <v>0.67950963222416816</v>
      </c>
      <c r="JA190" s="13">
        <v>765.16</v>
      </c>
      <c r="JB190" s="68">
        <f t="shared" si="779"/>
        <v>-1.6983992394460325E-2</v>
      </c>
      <c r="JC190" s="68">
        <f t="shared" si="968"/>
        <v>-1.8936431240010806E-2</v>
      </c>
      <c r="JD190" s="68">
        <f t="shared" si="780"/>
        <v>0.54765372168284787</v>
      </c>
      <c r="JE190" s="68"/>
      <c r="JF190" s="15">
        <f t="shared" si="781"/>
        <v>0.30682652730098542</v>
      </c>
      <c r="JH190" s="13">
        <v>514.45000000000005</v>
      </c>
      <c r="JI190" s="68">
        <f t="shared" si="782"/>
        <v>-6.719054698511198E-3</v>
      </c>
      <c r="JJ190" s="68">
        <f t="shared" si="969"/>
        <v>-8.67149354406168E-3</v>
      </c>
      <c r="JK190" s="68">
        <f t="shared" si="783"/>
        <v>0.26496840345226108</v>
      </c>
      <c r="JL190" s="68"/>
      <c r="JM190" s="15">
        <f t="shared" si="784"/>
        <v>0.22052194543297757</v>
      </c>
      <c r="JO190" s="26">
        <v>29.44</v>
      </c>
      <c r="JP190" s="68">
        <f t="shared" si="785"/>
        <v>-4.755742478162403E-2</v>
      </c>
      <c r="JQ190" s="68">
        <f t="shared" si="970"/>
        <v>-4.9509863627174515E-2</v>
      </c>
      <c r="JR190" s="68">
        <f t="shared" si="786"/>
        <v>-6.5800573646026747E-3</v>
      </c>
      <c r="JS190" s="68"/>
      <c r="JT190" s="15">
        <f t="shared" si="787"/>
        <v>1.8891069676153092</v>
      </c>
      <c r="JV190" s="13">
        <v>2.78</v>
      </c>
      <c r="JW190" s="68">
        <f t="shared" si="788"/>
        <v>4.1198501872659131E-2</v>
      </c>
      <c r="JX190" s="68">
        <f t="shared" si="971"/>
        <v>3.9246063027108646E-2</v>
      </c>
      <c r="JY190" s="68">
        <f t="shared" si="789"/>
        <v>9.881422924901187E-2</v>
      </c>
      <c r="JZ190" s="68"/>
      <c r="KA190" s="15">
        <f t="shared" si="790"/>
        <v>0.54444444444444429</v>
      </c>
      <c r="KC190" s="13">
        <v>23.61</v>
      </c>
      <c r="KD190" s="68">
        <f t="shared" si="791"/>
        <v>5.5366269165246593E-3</v>
      </c>
      <c r="KE190" s="68">
        <f t="shared" si="972"/>
        <v>3.5841880709741765E-3</v>
      </c>
      <c r="KF190" s="68">
        <f t="shared" si="792"/>
        <v>0.21201232032854203</v>
      </c>
      <c r="KG190" s="68"/>
      <c r="KH190" s="15">
        <f t="shared" si="793"/>
        <v>6.4472497745716853E-2</v>
      </c>
      <c r="KI190" s="18"/>
      <c r="KJ190" s="13">
        <v>164.1</v>
      </c>
      <c r="KK190" s="68">
        <f t="shared" si="794"/>
        <v>-3.2200990799716958E-2</v>
      </c>
      <c r="KL190" s="68">
        <f t="shared" si="973"/>
        <v>-3.4153429645267443E-2</v>
      </c>
      <c r="KM190" s="68">
        <f t="shared" si="795"/>
        <v>6.7772511848341228</v>
      </c>
      <c r="KN190" s="68"/>
      <c r="KO190" s="15">
        <f t="shared" si="796"/>
        <v>1.4416009522392503</v>
      </c>
      <c r="KQ190" s="13">
        <v>1.92</v>
      </c>
      <c r="KR190" s="68">
        <f t="shared" si="797"/>
        <v>3.2258064516128941E-2</v>
      </c>
      <c r="KS190" s="68">
        <f t="shared" si="974"/>
        <v>3.030562567057846E-2</v>
      </c>
      <c r="KT190" s="68">
        <f t="shared" si="798"/>
        <v>-0.26717557251908403</v>
      </c>
      <c r="KU190" s="68"/>
      <c r="KV190" s="15">
        <f t="shared" si="799"/>
        <v>0.9009900990099009</v>
      </c>
      <c r="KW190" s="18"/>
      <c r="KX190" s="13">
        <v>60.73</v>
      </c>
      <c r="KY190" s="68">
        <f t="shared" si="800"/>
        <v>6.4504820333041196E-2</v>
      </c>
      <c r="KZ190" s="68">
        <f t="shared" si="975"/>
        <v>6.2552381487490719E-2</v>
      </c>
      <c r="LA190" s="68">
        <f t="shared" si="801"/>
        <v>-0.15570693730015306</v>
      </c>
      <c r="LB190" s="68"/>
      <c r="LC190" s="15">
        <f t="shared" si="802"/>
        <v>1.5613665120202445</v>
      </c>
      <c r="LD190" s="18"/>
      <c r="LE190" s="13">
        <v>49.97</v>
      </c>
      <c r="LF190" s="68">
        <f t="shared" si="803"/>
        <v>1.6270083384177285E-2</v>
      </c>
      <c r="LG190" s="68">
        <f t="shared" si="976"/>
        <v>1.4317644538626802E-2</v>
      </c>
      <c r="LH190" s="68">
        <f t="shared" si="804"/>
        <v>0.39464136198716165</v>
      </c>
      <c r="LI190" s="68"/>
      <c r="LJ190" s="15">
        <f t="shared" si="805"/>
        <v>8.3712860550856638E-2</v>
      </c>
      <c r="LL190" s="13">
        <v>161.19</v>
      </c>
      <c r="LM190" s="68">
        <f t="shared" si="806"/>
        <v>-3.1009675018612854E-4</v>
      </c>
      <c r="LN190" s="68">
        <f t="shared" si="977"/>
        <v>-2.2625355957366111E-3</v>
      </c>
      <c r="LO190" s="68">
        <f t="shared" si="807"/>
        <v>0.84217142857142857</v>
      </c>
      <c r="LP190" s="68"/>
      <c r="LQ190" s="15">
        <f t="shared" si="808"/>
        <v>1.0609896432681245</v>
      </c>
      <c r="LS190" s="13">
        <v>24.23</v>
      </c>
      <c r="LT190" s="68">
        <f t="shared" si="809"/>
        <v>3.2381763953983879E-2</v>
      </c>
      <c r="LU190" s="68">
        <f t="shared" si="978"/>
        <v>3.0429325108433398E-2</v>
      </c>
      <c r="LV190" s="68"/>
      <c r="LW190" s="68"/>
      <c r="LX190" s="15">
        <f t="shared" si="810"/>
        <v>1.6194594594594596</v>
      </c>
      <c r="LZ190" s="13">
        <v>17.36</v>
      </c>
      <c r="MA190" s="68">
        <f t="shared" si="811"/>
        <v>2.2981732469063088E-2</v>
      </c>
      <c r="MB190" s="68">
        <f t="shared" si="979"/>
        <v>2.1029293623512607E-2</v>
      </c>
      <c r="MC190" s="68">
        <f t="shared" si="812"/>
        <v>-0.21977528089887644</v>
      </c>
      <c r="MD190" s="68"/>
      <c r="ME190" s="15">
        <f t="shared" si="813"/>
        <v>0.28783382789317496</v>
      </c>
      <c r="MG190" s="13">
        <v>140.30000000000001</v>
      </c>
      <c r="MH190" s="68">
        <f t="shared" si="814"/>
        <v>3.9182282793867276E-2</v>
      </c>
      <c r="MI190" s="68">
        <f t="shared" si="980"/>
        <v>3.7229843948316792E-2</v>
      </c>
      <c r="MJ190" s="68">
        <f t="shared" si="815"/>
        <v>17.90835579514825</v>
      </c>
      <c r="MK190" s="68"/>
      <c r="ML190" s="15">
        <f t="shared" si="816"/>
        <v>5.6085727743758831</v>
      </c>
      <c r="MN190" s="13">
        <v>178.19</v>
      </c>
      <c r="MO190" s="68">
        <f t="shared" si="817"/>
        <v>2.0912111836828267E-2</v>
      </c>
      <c r="MP190" s="68">
        <f t="shared" si="981"/>
        <v>1.8959672991277786E-2</v>
      </c>
      <c r="MQ190" s="68">
        <f t="shared" si="818"/>
        <v>0.4153296266878474</v>
      </c>
      <c r="MR190" s="68"/>
      <c r="MS190" s="15">
        <f t="shared" si="819"/>
        <v>0.59969476613699613</v>
      </c>
      <c r="MU190" s="13">
        <v>18.86</v>
      </c>
      <c r="MV190" s="68">
        <f t="shared" si="820"/>
        <v>3.0038230475150231E-2</v>
      </c>
      <c r="MW190" s="68">
        <f t="shared" si="982"/>
        <v>2.808579162959975E-2</v>
      </c>
      <c r="MX190" s="68">
        <f t="shared" si="821"/>
        <v>-9.6310493531384836E-2</v>
      </c>
      <c r="MY190" s="68"/>
      <c r="MZ190" s="15">
        <f t="shared" si="822"/>
        <v>0.76757263355201499</v>
      </c>
      <c r="NB190" s="13">
        <v>301.02</v>
      </c>
      <c r="NC190" s="68">
        <f t="shared" si="823"/>
        <v>-5.9760956175301068E-4</v>
      </c>
      <c r="ND190" s="68">
        <f t="shared" si="983"/>
        <v>-2.5500484073034931E-3</v>
      </c>
      <c r="NE190" s="68">
        <f t="shared" si="824"/>
        <v>1.2220417804680002</v>
      </c>
      <c r="NF190" s="68"/>
      <c r="NG190" s="15">
        <f t="shared" si="825"/>
        <v>0.80478445949997002</v>
      </c>
      <c r="NI190" s="13">
        <v>11.23</v>
      </c>
      <c r="NJ190" s="68">
        <f t="shared" si="826"/>
        <v>2.1838034576888099E-2</v>
      </c>
      <c r="NK190" s="68">
        <f t="shared" si="984"/>
        <v>1.9885595731337618E-2</v>
      </c>
      <c r="NL190" s="68">
        <f t="shared" si="827"/>
        <v>-0.91083763398173878</v>
      </c>
      <c r="NM190" s="68"/>
      <c r="NN190" s="15">
        <f t="shared" si="828"/>
        <v>1.2918367346938775</v>
      </c>
      <c r="NP190" s="13">
        <v>644.37</v>
      </c>
      <c r="NQ190" s="68">
        <f t="shared" si="829"/>
        <v>3.2048817989621357E-2</v>
      </c>
      <c r="NR190" s="68">
        <f t="shared" si="985"/>
        <v>3.0096379144070876E-2</v>
      </c>
      <c r="NS190" s="68">
        <f t="shared" si="830"/>
        <v>3.9094857142857142</v>
      </c>
      <c r="NT190" s="68"/>
      <c r="NU190" s="15">
        <f t="shared" si="831"/>
        <v>0.95898823457878568</v>
      </c>
      <c r="NW190" s="13">
        <v>252.53</v>
      </c>
      <c r="NX190" s="68">
        <f t="shared" si="832"/>
        <v>-8.5976758793969762E-3</v>
      </c>
      <c r="NY190" s="68">
        <f t="shared" si="986"/>
        <v>-1.0550114724947459E-2</v>
      </c>
      <c r="NZ190" s="68">
        <f t="shared" si="833"/>
        <v>0.43678880291306332</v>
      </c>
      <c r="OA190" s="68"/>
      <c r="OB190" s="15">
        <f t="shared" si="834"/>
        <v>0.33402007395668243</v>
      </c>
      <c r="OD190" s="13">
        <v>3.15</v>
      </c>
      <c r="OE190" s="68">
        <f t="shared" si="835"/>
        <v>3.7891268533772574E-2</v>
      </c>
      <c r="OF190" s="68">
        <f t="shared" si="987"/>
        <v>3.5938829688222089E-2</v>
      </c>
      <c r="OG190" s="68">
        <f t="shared" si="836"/>
        <v>-0.98604156511720653</v>
      </c>
      <c r="OH190" s="68"/>
      <c r="OI190" s="15">
        <f t="shared" si="837"/>
        <v>1.1575342465753424</v>
      </c>
      <c r="OK190" s="13">
        <v>306.22000000000003</v>
      </c>
      <c r="OL190" s="68">
        <f t="shared" si="838"/>
        <v>3.8139471810692611E-2</v>
      </c>
      <c r="OM190" s="68">
        <f t="shared" si="988"/>
        <v>3.6187032965142127E-2</v>
      </c>
      <c r="ON190" s="68">
        <f t="shared" si="839"/>
        <v>6.2136631330977625</v>
      </c>
      <c r="OO190" s="68"/>
      <c r="OP190" s="15">
        <f t="shared" si="840"/>
        <v>3.5972076264825104</v>
      </c>
      <c r="OR190" s="13">
        <v>5.77</v>
      </c>
      <c r="OS190" s="68">
        <f t="shared" si="841"/>
        <v>-3.4542314335061245E-3</v>
      </c>
      <c r="OT190" s="68">
        <f t="shared" si="989"/>
        <v>-5.4066702790566074E-3</v>
      </c>
      <c r="OU190" s="68">
        <f t="shared" si="842"/>
        <v>-0.25064935064935073</v>
      </c>
      <c r="OV190" s="68"/>
      <c r="OW190" s="15">
        <f t="shared" si="843"/>
        <v>4.1517857142857135</v>
      </c>
      <c r="OY190" s="13">
        <v>159.43</v>
      </c>
      <c r="OZ190" s="68">
        <f t="shared" si="844"/>
        <v>7.6475793199343193E-3</v>
      </c>
      <c r="PA190" s="68">
        <f t="shared" si="990"/>
        <v>5.6951404743838365E-3</v>
      </c>
      <c r="PB190" s="68">
        <f t="shared" si="998"/>
        <v>3.9055384615384616</v>
      </c>
      <c r="PC190" s="68"/>
      <c r="PD190" s="15">
        <f t="shared" si="845"/>
        <v>0.39179397642950686</v>
      </c>
      <c r="PE190" s="18"/>
      <c r="PF190" s="13">
        <v>284.32</v>
      </c>
      <c r="PG190" s="68">
        <f t="shared" si="846"/>
        <v>1.3383109107557775E-3</v>
      </c>
      <c r="PH190" s="68">
        <f t="shared" si="991"/>
        <v>-6.1412793479470509E-4</v>
      </c>
      <c r="PI190" s="68">
        <f t="shared" si="847"/>
        <v>-0.18345778288340034</v>
      </c>
      <c r="PJ190" s="68"/>
      <c r="PK190" s="15">
        <f t="shared" si="848"/>
        <v>0.35953713001482329</v>
      </c>
      <c r="PM190" s="13"/>
      <c r="PN190" s="68">
        <f t="shared" si="849"/>
        <v>0</v>
      </c>
      <c r="PO190" s="68">
        <f t="shared" si="850"/>
        <v>-1.9524388455504826E-3</v>
      </c>
      <c r="PP190" s="68">
        <f t="shared" si="851"/>
        <v>0</v>
      </c>
      <c r="PQ190" s="68"/>
      <c r="PR190" s="15">
        <f t="shared" si="852"/>
        <v>0</v>
      </c>
      <c r="PT190" s="13">
        <v>15.57</v>
      </c>
      <c r="PU190" s="68">
        <f t="shared" si="853"/>
        <v>4.496644295302013E-2</v>
      </c>
      <c r="PV190" s="68">
        <f t="shared" si="992"/>
        <v>4.3014004107469646E-2</v>
      </c>
      <c r="PW190" s="68">
        <f t="shared" si="854"/>
        <v>0.78555045871559626</v>
      </c>
      <c r="PX190" s="68"/>
      <c r="PY190" s="15">
        <f t="shared" si="855"/>
        <v>2.0350877192982457</v>
      </c>
      <c r="QA190" s="13">
        <v>345.78</v>
      </c>
      <c r="QB190" s="68">
        <f t="shared" si="856"/>
        <v>3.4897641565904372E-2</v>
      </c>
      <c r="QC190" s="68">
        <f t="shared" si="993"/>
        <v>3.2945202720353887E-2</v>
      </c>
      <c r="QD190" s="68">
        <f t="shared" si="857"/>
        <v>2.4867364177954258E-2</v>
      </c>
      <c r="QE190" s="68"/>
      <c r="QF190" s="15">
        <f t="shared" si="858"/>
        <v>0.80337957650985692</v>
      </c>
      <c r="QH190" s="13">
        <v>1.66</v>
      </c>
      <c r="QI190" s="68">
        <f t="shared" si="859"/>
        <v>-5.988023952095814E-3</v>
      </c>
      <c r="QJ190" s="68">
        <f t="shared" si="994"/>
        <v>-7.9404627976462968E-3</v>
      </c>
      <c r="QK190" s="68">
        <f t="shared" si="860"/>
        <v>-0.3386454183266932</v>
      </c>
      <c r="QL190" s="68"/>
      <c r="QM190" s="15">
        <f t="shared" si="861"/>
        <v>0.27692307692307683</v>
      </c>
      <c r="QO190" s="13">
        <v>16.079999999999998</v>
      </c>
      <c r="QP190" s="68">
        <f t="shared" si="862"/>
        <v>-1.0461538461538567E-2</v>
      </c>
      <c r="QQ190" s="68">
        <f t="shared" si="995"/>
        <v>-1.241397730708905E-2</v>
      </c>
      <c r="QR190" s="68">
        <f t="shared" si="863"/>
        <v>-0.98039932714108091</v>
      </c>
      <c r="QS190" s="68"/>
      <c r="QT190" s="15">
        <f t="shared" si="864"/>
        <v>0.40069686411149807</v>
      </c>
      <c r="QV190" s="13">
        <v>2.9</v>
      </c>
      <c r="QW190" s="68">
        <f t="shared" si="865"/>
        <v>2.1126760563380302E-2</v>
      </c>
      <c r="QX190" s="68">
        <f t="shared" si="996"/>
        <v>1.9174321717829821E-2</v>
      </c>
      <c r="QY190" s="68">
        <f t="shared" si="866"/>
        <v>-0.17847025495750707</v>
      </c>
      <c r="QZ190" s="68"/>
      <c r="RA190" s="15">
        <f t="shared" si="867"/>
        <v>0.18512464241928886</v>
      </c>
      <c r="RC190" s="13">
        <v>54.24</v>
      </c>
      <c r="RD190" s="68">
        <f t="shared" si="868"/>
        <v>4.0675364543361563E-2</v>
      </c>
      <c r="RE190" s="68">
        <f t="shared" si="997"/>
        <v>3.8722925697811078E-2</v>
      </c>
      <c r="RF190" s="68">
        <f t="shared" si="869"/>
        <v>0.17174335709656519</v>
      </c>
      <c r="RG190" s="68"/>
      <c r="RH190" s="15">
        <f t="shared" si="870"/>
        <v>1.1915151515151516</v>
      </c>
      <c r="RJ190" s="13">
        <v>272.63</v>
      </c>
      <c r="RK190" s="68">
        <f t="shared" si="871"/>
        <v>2.9297391173028244E-2</v>
      </c>
      <c r="RL190" s="68">
        <f t="shared" si="872"/>
        <v>2.7344952327477762E-2</v>
      </c>
      <c r="RM190" s="68">
        <f t="shared" si="873"/>
        <v>0.26463493830596518</v>
      </c>
      <c r="RN190" s="68"/>
      <c r="RO190" s="15">
        <f t="shared" si="874"/>
        <v>0.38587840585603905</v>
      </c>
      <c r="RQ190" s="13">
        <v>23.05</v>
      </c>
      <c r="RR190" s="68">
        <f t="shared" si="875"/>
        <v>1.4524647887324025E-2</v>
      </c>
      <c r="RS190" s="68">
        <f t="shared" si="876"/>
        <v>1.2572209041773542E-2</v>
      </c>
      <c r="RT190" s="68">
        <f t="shared" si="877"/>
        <v>0.57445355191256831</v>
      </c>
      <c r="RU190" s="68"/>
      <c r="RV190" s="15">
        <f t="shared" si="878"/>
        <v>0.10604606525911713</v>
      </c>
      <c r="RX190" s="13">
        <v>179.33</v>
      </c>
      <c r="RY190" s="68">
        <f t="shared" si="879"/>
        <v>-1.6777235594056548E-2</v>
      </c>
      <c r="RZ190" s="68">
        <f t="shared" si="880"/>
        <v>-1.872967443960703E-2</v>
      </c>
      <c r="SA190" s="68">
        <f t="shared" si="881"/>
        <v>0.3477378626183677</v>
      </c>
      <c r="SB190" s="68"/>
      <c r="SC190" s="15">
        <f t="shared" si="882"/>
        <v>1.3711490149411611</v>
      </c>
      <c r="SE190" s="13">
        <v>28.37</v>
      </c>
      <c r="SF190" s="68">
        <f t="shared" si="883"/>
        <v>-5.2594670406731622E-3</v>
      </c>
      <c r="SG190" s="68">
        <f t="shared" si="884"/>
        <v>-7.211905886223645E-3</v>
      </c>
      <c r="SH190" s="68">
        <f t="shared" si="885"/>
        <v>1.2696000000000001</v>
      </c>
      <c r="SI190" s="68"/>
      <c r="SJ190" s="15">
        <f t="shared" si="886"/>
        <v>0.85910878112712985</v>
      </c>
      <c r="SL190" s="13">
        <v>2.96</v>
      </c>
      <c r="SM190" s="68">
        <f t="shared" si="887"/>
        <v>3.1358885017421553E-2</v>
      </c>
      <c r="SN190" s="68">
        <f t="shared" si="888"/>
        <v>2.9406446171871072E-2</v>
      </c>
      <c r="SO190" s="68">
        <f t="shared" si="889"/>
        <v>1.0845070422535212</v>
      </c>
      <c r="SP190" s="68"/>
      <c r="SQ190" s="15">
        <f t="shared" si="890"/>
        <v>1.9306930693069306</v>
      </c>
      <c r="SS190" s="13">
        <v>25.67</v>
      </c>
      <c r="ST190" s="68">
        <f t="shared" si="891"/>
        <v>-4.5014880952380855E-2</v>
      </c>
      <c r="SU190" s="68">
        <f t="shared" si="892"/>
        <v>-4.6967319797931339E-2</v>
      </c>
      <c r="SV190" s="68">
        <f t="shared" si="893"/>
        <v>0.59045848822800495</v>
      </c>
      <c r="SW190" s="68"/>
      <c r="SX190" s="15">
        <f t="shared" si="894"/>
        <v>2.0559523809523812</v>
      </c>
      <c r="SZ190" s="13">
        <v>73.22</v>
      </c>
      <c r="TA190" s="68">
        <f t="shared" si="895"/>
        <v>0</v>
      </c>
      <c r="TB190" s="68">
        <f t="shared" si="896"/>
        <v>-1.9524388455504826E-3</v>
      </c>
      <c r="TC190" s="68">
        <f t="shared" si="897"/>
        <v>0.81372306167946507</v>
      </c>
      <c r="TD190" s="68"/>
      <c r="TE190" s="15">
        <f t="shared" si="898"/>
        <v>3.6935897435897433</v>
      </c>
      <c r="TG190" s="417">
        <v>0.2374</v>
      </c>
      <c r="TH190" s="68">
        <f t="shared" si="899"/>
        <v>-2.3045267489711911E-2</v>
      </c>
      <c r="TI190" s="68">
        <f t="shared" si="900"/>
        <v>-2.4997706335262392E-2</v>
      </c>
      <c r="TJ190" s="68">
        <f t="shared" si="901"/>
        <v>7.9090909090909087E-2</v>
      </c>
      <c r="TK190" s="68"/>
      <c r="TL190" s="15">
        <f t="shared" si="902"/>
        <v>0.40058997050147482</v>
      </c>
      <c r="TN190" s="13">
        <v>114.99</v>
      </c>
      <c r="TO190" s="68">
        <f t="shared" si="903"/>
        <v>4.555373704309866E-2</v>
      </c>
      <c r="TP190" s="68">
        <f t="shared" si="904"/>
        <v>4.3601298197548176E-2</v>
      </c>
      <c r="TQ190" s="68">
        <f t="shared" si="905"/>
        <v>0.67608025478635403</v>
      </c>
      <c r="TR190" s="68"/>
      <c r="TS190" s="15">
        <f t="shared" si="906"/>
        <v>2.8652100840336132</v>
      </c>
      <c r="TU190" s="417">
        <v>4.1500000000000004</v>
      </c>
      <c r="TV190" s="68">
        <f t="shared" si="907"/>
        <v>4.5340050377833792E-2</v>
      </c>
      <c r="TW190" s="68">
        <f t="shared" si="908"/>
        <v>4.3387611532283307E-2</v>
      </c>
      <c r="TX190" s="68">
        <f t="shared" si="909"/>
        <v>-5.8956916099773195E-2</v>
      </c>
      <c r="TY190" s="68"/>
      <c r="TZ190" s="15">
        <f t="shared" si="910"/>
        <v>1.426900584795322</v>
      </c>
      <c r="UB190" s="13"/>
      <c r="UC190" s="68">
        <f t="shared" si="911"/>
        <v>0</v>
      </c>
      <c r="UD190" s="68">
        <f t="shared" si="912"/>
        <v>-1.9524388455504826E-3</v>
      </c>
      <c r="UE190" s="68">
        <f t="shared" si="913"/>
        <v>0</v>
      </c>
      <c r="UF190" s="68"/>
      <c r="UG190" s="15">
        <f t="shared" si="914"/>
        <v>0</v>
      </c>
      <c r="UI190" s="417"/>
      <c r="UJ190" s="68">
        <f t="shared" si="915"/>
        <v>0</v>
      </c>
      <c r="UK190" s="68">
        <f t="shared" si="916"/>
        <v>-1.9524388455504826E-3</v>
      </c>
      <c r="UL190" s="68">
        <f t="shared" si="917"/>
        <v>0</v>
      </c>
      <c r="UM190" s="68"/>
      <c r="UN190" s="15">
        <f t="shared" si="918"/>
        <v>0</v>
      </c>
      <c r="UP190" s="417"/>
      <c r="UQ190" s="68">
        <f t="shared" si="919"/>
        <v>0</v>
      </c>
      <c r="UR190" s="68">
        <f t="shared" si="920"/>
        <v>-1.9524388455504826E-3</v>
      </c>
      <c r="US190" s="68">
        <f t="shared" si="921"/>
        <v>0</v>
      </c>
      <c r="UT190" s="68"/>
      <c r="UU190" s="15">
        <f t="shared" si="922"/>
        <v>0</v>
      </c>
      <c r="UW190" s="417"/>
      <c r="UX190" s="68">
        <f t="shared" si="923"/>
        <v>0</v>
      </c>
      <c r="UY190" s="68">
        <f t="shared" si="924"/>
        <v>-1.9524388455504826E-3</v>
      </c>
      <c r="UZ190" s="68">
        <f t="shared" si="925"/>
        <v>0</v>
      </c>
      <c r="VA190" s="68"/>
      <c r="VB190" s="15">
        <f t="shared" si="926"/>
        <v>0</v>
      </c>
      <c r="VD190" s="417"/>
      <c r="VE190" s="68">
        <f t="shared" si="927"/>
        <v>0</v>
      </c>
      <c r="VF190" s="68">
        <f t="shared" si="928"/>
        <v>-1.9524388455504826E-3</v>
      </c>
      <c r="VG190" s="68">
        <f t="shared" si="929"/>
        <v>0</v>
      </c>
      <c r="VH190" s="68"/>
      <c r="VI190" s="15">
        <f t="shared" si="930"/>
        <v>0</v>
      </c>
      <c r="VM190" s="21">
        <f t="shared" si="931"/>
        <v>1.2976307084035211E-2</v>
      </c>
      <c r="VN190" s="40"/>
      <c r="VO190" s="21">
        <f t="shared" si="932"/>
        <v>1.8583168934120029</v>
      </c>
      <c r="VP190" s="14"/>
      <c r="VQ190" s="21">
        <f t="shared" si="933"/>
        <v>1.0579699123453412</v>
      </c>
    </row>
    <row r="191" spans="1:589" ht="15.75" customHeight="1" x14ac:dyDescent="0.2">
      <c r="A191" s="127">
        <v>45923</v>
      </c>
      <c r="B191" s="4">
        <f t="shared" si="666"/>
        <v>45923</v>
      </c>
      <c r="C191" s="13">
        <v>46292.78</v>
      </c>
      <c r="D191" s="138">
        <f t="shared" si="667"/>
        <v>-88.760000000002037</v>
      </c>
      <c r="E191" s="68">
        <f t="shared" si="668"/>
        <v>-1.9136923871006016E-3</v>
      </c>
      <c r="F191" s="15">
        <f t="shared" si="669"/>
        <v>8.8109736175677855E-2</v>
      </c>
      <c r="G191" s="13">
        <v>6656.96</v>
      </c>
      <c r="H191" s="138">
        <f t="shared" si="670"/>
        <v>-36.789999999999964</v>
      </c>
      <c r="I191" s="68">
        <f t="shared" si="671"/>
        <v>-5.4961718020541499E-3</v>
      </c>
      <c r="J191" s="15">
        <f t="shared" si="672"/>
        <v>0.13182230096078806</v>
      </c>
      <c r="K191" s="13">
        <v>22573.47</v>
      </c>
      <c r="L191" s="138">
        <f t="shared" si="673"/>
        <v>-215.5099999999984</v>
      </c>
      <c r="M191" s="68">
        <f t="shared" si="674"/>
        <v>-9.4567637516026776E-3</v>
      </c>
      <c r="N191" s="15">
        <f t="shared" si="675"/>
        <v>0.1689563192391404</v>
      </c>
      <c r="O191" s="13">
        <v>2457.5100000000002</v>
      </c>
      <c r="P191" s="138">
        <f t="shared" si="676"/>
        <v>-5.8299999999999272</v>
      </c>
      <c r="Q191" s="68">
        <f t="shared" si="677"/>
        <v>-2.3667053675091245E-3</v>
      </c>
      <c r="R191" s="15">
        <f t="shared" si="678"/>
        <v>0.1019433583240666</v>
      </c>
      <c r="S191" s="18">
        <f t="shared" si="679"/>
        <v>-3.5025615142915065E-3</v>
      </c>
      <c r="T191" s="121">
        <f t="shared" si="680"/>
        <v>277.60471881807246</v>
      </c>
      <c r="U191" s="121">
        <f t="shared" si="681"/>
        <v>277.60471881807246</v>
      </c>
      <c r="V191" s="134">
        <f t="shared" si="682"/>
        <v>-2.5170648069993977E-3</v>
      </c>
      <c r="W191" s="21">
        <f t="shared" si="934"/>
        <v>7.2994804335984251E-2</v>
      </c>
      <c r="X191" s="18">
        <f t="shared" si="683"/>
        <v>-4.8083333270666391E-3</v>
      </c>
      <c r="Y191" s="353">
        <f>23017.15-3336.95</f>
        <v>19680.2</v>
      </c>
      <c r="Z191" s="15">
        <v>1.9999999999999999E-6</v>
      </c>
      <c r="AA191" s="21">
        <f t="shared" si="684"/>
        <v>2.5190648069993975E-3</v>
      </c>
      <c r="AC191" s="13">
        <v>257.39999999999998</v>
      </c>
      <c r="AD191" s="68">
        <f t="shared" si="685"/>
        <v>-1.2393047615393539E-2</v>
      </c>
      <c r="AE191" s="68">
        <f t="shared" si="935"/>
        <v>-9.8759828083941417E-3</v>
      </c>
      <c r="AF191" s="68">
        <f t="shared" si="686"/>
        <v>0.56217758087030378</v>
      </c>
      <c r="AG191" s="68"/>
      <c r="AH191" s="15">
        <f t="shared" si="687"/>
        <v>0.13307214861117223</v>
      </c>
      <c r="AJ191" s="13">
        <v>24.8</v>
      </c>
      <c r="AK191" s="68">
        <f t="shared" si="688"/>
        <v>-9.5846645367411512E-3</v>
      </c>
      <c r="AL191" s="68">
        <f t="shared" si="936"/>
        <v>-7.0675997297417539E-3</v>
      </c>
      <c r="AM191" s="68">
        <f t="shared" si="689"/>
        <v>0.33333333333333326</v>
      </c>
      <c r="AN191" s="68"/>
      <c r="AO191" s="15">
        <f t="shared" si="690"/>
        <v>0.17926771279125056</v>
      </c>
      <c r="AQ191" s="13">
        <v>23.77</v>
      </c>
      <c r="AR191" s="68">
        <f t="shared" si="691"/>
        <v>-1.2463647694225206E-2</v>
      </c>
      <c r="AS191" s="68">
        <f t="shared" si="937"/>
        <v>-9.9465828872258091E-3</v>
      </c>
      <c r="AT191" s="68">
        <f t="shared" si="692"/>
        <v>0.37637521713954836</v>
      </c>
      <c r="AU191" s="68"/>
      <c r="AV191" s="15">
        <f t="shared" si="693"/>
        <v>0.10712622263623665</v>
      </c>
      <c r="AX191" s="13">
        <v>231.83</v>
      </c>
      <c r="AY191" s="68">
        <f t="shared" si="694"/>
        <v>-5.4909699283600061E-3</v>
      </c>
      <c r="AZ191" s="68">
        <f t="shared" si="938"/>
        <v>-2.9739051213606084E-3</v>
      </c>
      <c r="BA191" s="68">
        <f t="shared" si="695"/>
        <v>0.72878448918717387</v>
      </c>
      <c r="BB191" s="68"/>
      <c r="BC191" s="15">
        <f t="shared" si="696"/>
        <v>0.13536412165140319</v>
      </c>
      <c r="BE191" s="13">
        <v>83.34</v>
      </c>
      <c r="BF191" s="68">
        <f t="shared" si="697"/>
        <v>1.9235393123346546E-3</v>
      </c>
      <c r="BG191" s="68">
        <f t="shared" si="939"/>
        <v>4.4406041193340521E-3</v>
      </c>
      <c r="BH191" s="68"/>
      <c r="BI191" s="68"/>
      <c r="BJ191" s="15">
        <f t="shared" si="698"/>
        <v>0.1312610289127189</v>
      </c>
      <c r="BL191" s="13">
        <v>78.31</v>
      </c>
      <c r="BM191" s="68">
        <f t="shared" si="699"/>
        <v>-5.7135601828339619E-3</v>
      </c>
      <c r="BN191" s="68">
        <f t="shared" si="940"/>
        <v>-3.1964953758345641E-3</v>
      </c>
      <c r="BO191" s="68">
        <f t="shared" si="700"/>
        <v>0.31879420680363757</v>
      </c>
      <c r="BP191" s="68"/>
      <c r="BQ191" s="15">
        <f t="shared" si="701"/>
        <v>0.17990055748078948</v>
      </c>
      <c r="BS191" s="13">
        <v>45.45</v>
      </c>
      <c r="BT191" s="68">
        <f t="shared" si="702"/>
        <v>-1.2385919165580187E-2</v>
      </c>
      <c r="BU191" s="68">
        <f t="shared" si="941"/>
        <v>-9.8688543585807899E-3</v>
      </c>
      <c r="BV191" s="68">
        <f t="shared" si="703"/>
        <v>0.2198067632850243</v>
      </c>
      <c r="BW191" s="68"/>
      <c r="BX191" s="15">
        <f t="shared" si="704"/>
        <v>0.18823529411764714</v>
      </c>
      <c r="BZ191" s="13"/>
      <c r="CA191" s="68">
        <f t="shared" si="705"/>
        <v>0</v>
      </c>
      <c r="CB191" s="68">
        <f t="shared" si="942"/>
        <v>0</v>
      </c>
      <c r="CC191" s="68">
        <f t="shared" si="706"/>
        <v>0</v>
      </c>
      <c r="CD191" s="68"/>
      <c r="CE191" s="15">
        <f t="shared" si="707"/>
        <v>0</v>
      </c>
      <c r="CG191" s="13">
        <v>30.99</v>
      </c>
      <c r="CH191" s="68">
        <f t="shared" si="708"/>
        <v>-9.6711798839462079E-4</v>
      </c>
      <c r="CI191" s="68">
        <f t="shared" si="943"/>
        <v>1.5499468186047768E-3</v>
      </c>
      <c r="CJ191" s="68">
        <f t="shared" si="709"/>
        <v>2.5140588819053854E-2</v>
      </c>
      <c r="CK191" s="68"/>
      <c r="CL191" s="15">
        <f t="shared" si="710"/>
        <v>-9.8079161816065227E-2</v>
      </c>
      <c r="CN191" s="13">
        <v>34.61</v>
      </c>
      <c r="CO191" s="68">
        <f t="shared" si="711"/>
        <v>-4.8878665899942985E-3</v>
      </c>
      <c r="CP191" s="68">
        <f t="shared" si="944"/>
        <v>-2.3708017829949008E-3</v>
      </c>
      <c r="CQ191" s="68">
        <f t="shared" si="712"/>
        <v>0.10433950223356732</v>
      </c>
      <c r="CR191" s="68"/>
      <c r="CS191" s="15">
        <f t="shared" si="713"/>
        <v>3.4060352554526462E-2</v>
      </c>
      <c r="CU191" s="13">
        <v>40.5</v>
      </c>
      <c r="CV191" s="68">
        <f t="shared" si="714"/>
        <v>-9.8667982239761102E-4</v>
      </c>
      <c r="CW191" s="68">
        <f t="shared" si="945"/>
        <v>1.5303849846017867E-3</v>
      </c>
      <c r="CX191" s="68">
        <f t="shared" si="715"/>
        <v>0.25972006220839822</v>
      </c>
      <c r="CY191" s="68"/>
      <c r="CZ191" s="15">
        <f t="shared" si="716"/>
        <v>8.6373390557939883E-2</v>
      </c>
      <c r="DB191" s="13">
        <v>20.28</v>
      </c>
      <c r="DC191" s="68">
        <f t="shared" si="717"/>
        <v>1.9762845849803706E-3</v>
      </c>
      <c r="DD191" s="68">
        <f t="shared" si="946"/>
        <v>4.4933493919797687E-3</v>
      </c>
      <c r="DE191" s="68">
        <f t="shared" si="718"/>
        <v>-7.2702331961591204E-2</v>
      </c>
      <c r="DF191" s="68"/>
      <c r="DG191" s="15">
        <f t="shared" si="719"/>
        <v>-3.9292730844792878E-3</v>
      </c>
      <c r="DI191" s="13">
        <v>51.27</v>
      </c>
      <c r="DJ191" s="68">
        <f t="shared" si="720"/>
        <v>-7.7957513155328683E-4</v>
      </c>
      <c r="DK191" s="68">
        <f t="shared" si="947"/>
        <v>1.737489675446111E-3</v>
      </c>
      <c r="DL191" s="68">
        <f t="shared" si="721"/>
        <v>0.16126840317100805</v>
      </c>
      <c r="DM191" s="68"/>
      <c r="DN191" s="15">
        <f t="shared" si="722"/>
        <v>0.21608159392789392</v>
      </c>
      <c r="DP191" s="13">
        <v>47.6</v>
      </c>
      <c r="DQ191" s="68">
        <f t="shared" si="723"/>
        <v>1.0515247108307943E-3</v>
      </c>
      <c r="DR191" s="68">
        <f t="shared" si="948"/>
        <v>3.568589517830192E-3</v>
      </c>
      <c r="DS191" s="68"/>
      <c r="DT191" s="68"/>
      <c r="DU191" s="15">
        <f t="shared" si="724"/>
        <v>0.25000000000000011</v>
      </c>
      <c r="DV191" s="18"/>
      <c r="DW191" s="13">
        <v>41.65</v>
      </c>
      <c r="DX191" s="68">
        <f t="shared" si="725"/>
        <v>-9.2768791627022024E-3</v>
      </c>
      <c r="DY191" s="68">
        <f t="shared" si="949"/>
        <v>-6.7598143557028052E-3</v>
      </c>
      <c r="DZ191" s="68">
        <f t="shared" si="726"/>
        <v>1.2225186766275349</v>
      </c>
      <c r="EA191" s="68"/>
      <c r="EB191" s="15">
        <f t="shared" si="727"/>
        <v>0.24439796832984761</v>
      </c>
      <c r="ED191" s="13">
        <v>42.74</v>
      </c>
      <c r="EE191" s="68">
        <f t="shared" si="728"/>
        <v>-1.3388734995383155E-2</v>
      </c>
      <c r="EF191" s="68">
        <f t="shared" si="950"/>
        <v>-1.0871670188383758E-2</v>
      </c>
      <c r="EG191" s="68">
        <f t="shared" si="729"/>
        <v>1.0323347598668569</v>
      </c>
      <c r="EH191" s="68"/>
      <c r="EI191" s="15">
        <f t="shared" si="730"/>
        <v>0.15889370932754879</v>
      </c>
      <c r="EK191" s="13">
        <v>145.58000000000001</v>
      </c>
      <c r="EL191" s="68">
        <f t="shared" si="731"/>
        <v>-8.6482805583927951E-3</v>
      </c>
      <c r="EM191" s="68">
        <f t="shared" si="951"/>
        <v>-6.1312157513933978E-3</v>
      </c>
      <c r="EN191" s="68">
        <f t="shared" si="732"/>
        <v>1.2556554074992252</v>
      </c>
      <c r="EO191" s="68"/>
      <c r="EP191" s="15">
        <f t="shared" si="733"/>
        <v>0.30799640610961382</v>
      </c>
      <c r="ER191" s="13">
        <v>41.01</v>
      </c>
      <c r="ES191" s="68">
        <f t="shared" si="734"/>
        <v>-2.0305781175346427E-2</v>
      </c>
      <c r="ET191" s="68">
        <f t="shared" si="952"/>
        <v>-1.778871636834703E-2</v>
      </c>
      <c r="EU191" s="68">
        <f t="shared" si="735"/>
        <v>0.17473503294185053</v>
      </c>
      <c r="EV191" s="68"/>
      <c r="EW191" s="15">
        <f t="shared" si="736"/>
        <v>5.4512728207765426E-2</v>
      </c>
      <c r="EY191" s="13">
        <v>51.82</v>
      </c>
      <c r="EZ191" s="68">
        <f t="shared" si="737"/>
        <v>2.1272481144846149E-3</v>
      </c>
      <c r="FA191" s="68">
        <f t="shared" si="953"/>
        <v>4.6443129214840126E-3</v>
      </c>
      <c r="FB191" s="68"/>
      <c r="FC191" s="68"/>
      <c r="FD191" s="15">
        <f t="shared" si="738"/>
        <v>1.1082180634662329</v>
      </c>
      <c r="FF191" s="13">
        <v>62.16</v>
      </c>
      <c r="FG191" s="68">
        <f t="shared" si="739"/>
        <v>1.254275940706949E-2</v>
      </c>
      <c r="FH191" s="68">
        <f t="shared" si="954"/>
        <v>1.5059824214068887E-2</v>
      </c>
      <c r="FI191" s="68">
        <f t="shared" si="740"/>
        <v>5.2132701421800917E-2</v>
      </c>
      <c r="FJ191" s="68"/>
      <c r="FK191" s="15">
        <f t="shared" si="741"/>
        <v>9.45589012150026E-2</v>
      </c>
      <c r="FM191" s="13">
        <v>201.46</v>
      </c>
      <c r="FN191" s="68">
        <f t="shared" si="742"/>
        <v>-3.610465403828032E-3</v>
      </c>
      <c r="FO191" s="68">
        <f t="shared" si="955"/>
        <v>-1.0934005968286343E-3</v>
      </c>
      <c r="FP191" s="68">
        <f t="shared" si="743"/>
        <v>0.73254213966288273</v>
      </c>
      <c r="FQ191" s="68"/>
      <c r="FR191" s="15">
        <f t="shared" si="744"/>
        <v>0.10899482549818348</v>
      </c>
      <c r="FT191" s="13">
        <v>92.66</v>
      </c>
      <c r="FU191" s="68">
        <f t="shared" si="745"/>
        <v>3.682842287695011E-3</v>
      </c>
      <c r="FV191" s="68">
        <f t="shared" si="956"/>
        <v>6.1999070946944087E-3</v>
      </c>
      <c r="FW191" s="68">
        <f t="shared" si="746"/>
        <v>5.2595706009314951E-2</v>
      </c>
      <c r="FX191" s="68"/>
      <c r="FY191" s="15">
        <f t="shared" si="747"/>
        <v>2.7500554446662117E-2</v>
      </c>
      <c r="GA191" s="13">
        <v>18.399999999999999</v>
      </c>
      <c r="GB191" s="68">
        <f t="shared" si="748"/>
        <v>-5.405405405405482E-3</v>
      </c>
      <c r="GC191" s="68">
        <f t="shared" si="957"/>
        <v>-2.8883405984060843E-3</v>
      </c>
      <c r="GD191" s="68"/>
      <c r="GE191" s="68"/>
      <c r="GF191" s="15">
        <f t="shared" si="749"/>
        <v>5.5651176133103782E-2</v>
      </c>
      <c r="GG191" s="18"/>
      <c r="GH191" s="13">
        <v>21.59</v>
      </c>
      <c r="GI191" s="68">
        <f t="shared" si="750"/>
        <v>-9.2549745488197937E-4</v>
      </c>
      <c r="GJ191" s="68">
        <f t="shared" si="958"/>
        <v>1.5915673521174185E-3</v>
      </c>
      <c r="GK191" s="68">
        <f t="shared" si="751"/>
        <v>0.12330905306971911</v>
      </c>
      <c r="GL191" s="68"/>
      <c r="GM191" s="15">
        <f t="shared" si="752"/>
        <v>0.14232804232804241</v>
      </c>
      <c r="GO191" s="13">
        <v>26.7</v>
      </c>
      <c r="GP191" s="68">
        <f t="shared" si="753"/>
        <v>-2.6148673888681468E-3</v>
      </c>
      <c r="GQ191" s="68">
        <f t="shared" si="959"/>
        <v>-9.7802581868749062E-5</v>
      </c>
      <c r="GR191" s="68"/>
      <c r="GS191" s="68"/>
      <c r="GT191" s="15">
        <f t="shared" si="754"/>
        <v>-2.0183486238532135E-2</v>
      </c>
      <c r="GV191" s="13">
        <v>16.89</v>
      </c>
      <c r="GW191" s="68">
        <f t="shared" si="755"/>
        <v>-1.1827321111767932E-3</v>
      </c>
      <c r="GX191" s="68">
        <f t="shared" si="960"/>
        <v>1.3343326958226045E-3</v>
      </c>
      <c r="GY191" s="68">
        <f t="shared" si="756"/>
        <v>0.42531645569620263</v>
      </c>
      <c r="GZ191" s="68"/>
      <c r="HA191" s="15">
        <f t="shared" si="757"/>
        <v>0.23104956268221571</v>
      </c>
      <c r="HD191" s="13">
        <v>425.85</v>
      </c>
      <c r="HE191" s="68">
        <f t="shared" si="758"/>
        <v>-1.9253356670735258E-2</v>
      </c>
      <c r="HF191" s="68">
        <f t="shared" si="961"/>
        <v>-1.6736291863735861E-2</v>
      </c>
      <c r="HG191" s="68">
        <f t="shared" si="759"/>
        <v>1.3922813325094099</v>
      </c>
      <c r="HH191" s="68"/>
      <c r="HI191" s="15">
        <f t="shared" si="760"/>
        <v>5.4501782884310741E-2</v>
      </c>
      <c r="HK191" s="13">
        <v>83.9</v>
      </c>
      <c r="HL191" s="68">
        <f t="shared" si="761"/>
        <v>3.9395441030723573E-2</v>
      </c>
      <c r="HM191" s="68">
        <f t="shared" si="962"/>
        <v>4.191250583772297E-2</v>
      </c>
      <c r="HN191" s="68">
        <f t="shared" si="762"/>
        <v>32.83064516129032</v>
      </c>
      <c r="HO191" s="68"/>
      <c r="HP191" s="15">
        <f t="shared" si="763"/>
        <v>2.1804397270659597</v>
      </c>
      <c r="HR191" s="13">
        <v>113.97</v>
      </c>
      <c r="HS191" s="68">
        <f t="shared" si="764"/>
        <v>1.7407605784681333E-2</v>
      </c>
      <c r="HT191" s="68">
        <f t="shared" si="963"/>
        <v>1.9924670591680731E-2</v>
      </c>
      <c r="HU191" s="68">
        <f t="shared" si="765"/>
        <v>2.131043956043956</v>
      </c>
      <c r="HV191" s="68"/>
      <c r="HW191" s="15">
        <f t="shared" si="766"/>
        <v>5.9496142047039194E-2</v>
      </c>
      <c r="HY191" s="13">
        <v>178.43</v>
      </c>
      <c r="HZ191" s="68">
        <f t="shared" si="767"/>
        <v>-2.8211971025543306E-2</v>
      </c>
      <c r="IA191" s="68">
        <f t="shared" si="964"/>
        <v>-2.5694906218543909E-2</v>
      </c>
      <c r="IB191" s="68">
        <f t="shared" si="768"/>
        <v>0.68489140698772422</v>
      </c>
      <c r="IC191" s="68"/>
      <c r="ID191" s="15">
        <f t="shared" si="769"/>
        <v>0.32869163750093094</v>
      </c>
      <c r="IF191" s="13">
        <v>338.94</v>
      </c>
      <c r="IG191" s="68">
        <f t="shared" si="770"/>
        <v>4.427521473478475E-4</v>
      </c>
      <c r="IH191" s="68">
        <f t="shared" si="965"/>
        <v>2.959816954347245E-3</v>
      </c>
      <c r="II191" s="68">
        <f t="shared" si="771"/>
        <v>0.93679999999999997</v>
      </c>
      <c r="IJ191" s="68"/>
      <c r="IK191" s="15">
        <f t="shared" si="772"/>
        <v>0.46195652173913038</v>
      </c>
      <c r="IM191" s="13">
        <v>275.99</v>
      </c>
      <c r="IN191" s="68">
        <f t="shared" si="773"/>
        <v>-6.1558516801859761E-4</v>
      </c>
      <c r="IO191" s="68">
        <f t="shared" si="966"/>
        <v>1.9014796389808001E-3</v>
      </c>
      <c r="IP191" s="68">
        <f t="shared" si="774"/>
        <v>4.3893770747900804</v>
      </c>
      <c r="IQ191" s="68"/>
      <c r="IR191" s="15">
        <f t="shared" si="775"/>
        <v>0.4718681670310918</v>
      </c>
      <c r="IT191" s="13">
        <v>86.88</v>
      </c>
      <c r="IU191" s="68">
        <f t="shared" si="776"/>
        <v>6.6041014946123643E-3</v>
      </c>
      <c r="IV191" s="68">
        <f t="shared" si="967"/>
        <v>9.1211663016117616E-3</v>
      </c>
      <c r="IW191" s="68">
        <f t="shared" si="777"/>
        <v>3.7605479452054791</v>
      </c>
      <c r="IX191" s="68"/>
      <c r="IY191" s="15">
        <f t="shared" si="778"/>
        <v>0.69060128429655565</v>
      </c>
      <c r="JA191" s="13">
        <v>755.4</v>
      </c>
      <c r="JB191" s="68">
        <f t="shared" si="779"/>
        <v>-1.2755502117204234E-2</v>
      </c>
      <c r="JC191" s="68">
        <f t="shared" si="968"/>
        <v>-1.0238437310204837E-2</v>
      </c>
      <c r="JD191" s="68">
        <f t="shared" si="780"/>
        <v>0.52791262135922334</v>
      </c>
      <c r="JE191" s="68"/>
      <c r="JF191" s="15">
        <f t="shared" si="781"/>
        <v>0.29015729876517904</v>
      </c>
      <c r="JH191" s="13">
        <v>509.23</v>
      </c>
      <c r="JI191" s="68">
        <f t="shared" si="782"/>
        <v>-1.0146758674312424E-2</v>
      </c>
      <c r="JJ191" s="68">
        <f t="shared" si="969"/>
        <v>-7.6296938673130268E-3</v>
      </c>
      <c r="JK191" s="68">
        <f t="shared" si="783"/>
        <v>0.25213307433180071</v>
      </c>
      <c r="JL191" s="68"/>
      <c r="JM191" s="15">
        <f t="shared" si="784"/>
        <v>0.20813760379596682</v>
      </c>
      <c r="JO191" s="13">
        <v>29.7</v>
      </c>
      <c r="JP191" s="68">
        <f t="shared" si="785"/>
        <v>8.8315217391303664E-3</v>
      </c>
      <c r="JQ191" s="68">
        <f t="shared" si="970"/>
        <v>1.1348586546129764E-2</v>
      </c>
      <c r="JR191" s="68">
        <f t="shared" si="786"/>
        <v>2.1933524548674783E-3</v>
      </c>
      <c r="JS191" s="68"/>
      <c r="JT191" s="15">
        <f t="shared" si="787"/>
        <v>1.9146221786064768</v>
      </c>
      <c r="JV191" s="13">
        <v>2.82</v>
      </c>
      <c r="JW191" s="68">
        <f t="shared" si="788"/>
        <v>1.4388489208633108E-2</v>
      </c>
      <c r="JX191" s="68">
        <f t="shared" si="971"/>
        <v>1.6905554015632505E-2</v>
      </c>
      <c r="JY191" s="68">
        <f t="shared" si="789"/>
        <v>0.11462450592885377</v>
      </c>
      <c r="JZ191" s="68"/>
      <c r="KA191" s="15">
        <f t="shared" si="790"/>
        <v>0.56666666666666654</v>
      </c>
      <c r="KC191" s="13">
        <v>23.99</v>
      </c>
      <c r="KD191" s="68">
        <f t="shared" si="791"/>
        <v>1.6094875052943627E-2</v>
      </c>
      <c r="KE191" s="68">
        <f t="shared" si="972"/>
        <v>1.8611939859943024E-2</v>
      </c>
      <c r="KF191" s="68">
        <f t="shared" si="792"/>
        <v>0.23151950718685821</v>
      </c>
      <c r="KG191" s="68"/>
      <c r="KH191" s="15">
        <f t="shared" si="793"/>
        <v>8.1605049594228984E-2</v>
      </c>
      <c r="KI191" s="18"/>
      <c r="KJ191" s="13">
        <v>162.26</v>
      </c>
      <c r="KK191" s="68">
        <f t="shared" si="794"/>
        <v>-1.1212675198049991E-2</v>
      </c>
      <c r="KL191" s="68">
        <f t="shared" si="973"/>
        <v>-8.6956103910505941E-3</v>
      </c>
      <c r="KM191" s="68">
        <f t="shared" si="795"/>
        <v>6.690047393364928</v>
      </c>
      <c r="KN191" s="68"/>
      <c r="KO191" s="15">
        <f t="shared" si="796"/>
        <v>1.4142240737985419</v>
      </c>
      <c r="KQ191" s="13">
        <v>1.9079999999999999</v>
      </c>
      <c r="KR191" s="68">
        <f t="shared" si="797"/>
        <v>-6.2500000000000056E-3</v>
      </c>
      <c r="KS191" s="68">
        <f t="shared" si="974"/>
        <v>-3.7329351930006078E-3</v>
      </c>
      <c r="KT191" s="68">
        <f t="shared" si="798"/>
        <v>-0.27175572519083974</v>
      </c>
      <c r="KU191" s="68"/>
      <c r="KV191" s="15">
        <f t="shared" si="799"/>
        <v>0.88910891089108901</v>
      </c>
      <c r="KW191" s="18"/>
      <c r="KX191" s="13">
        <v>54.22</v>
      </c>
      <c r="KY191" s="68">
        <f t="shared" si="800"/>
        <v>-0.10719578462045115</v>
      </c>
      <c r="KZ191" s="68">
        <f t="shared" si="975"/>
        <v>-0.10467871981345175</v>
      </c>
      <c r="LA191" s="68">
        <f t="shared" si="801"/>
        <v>-0.24621159460586689</v>
      </c>
      <c r="LB191" s="68"/>
      <c r="LC191" s="15">
        <f t="shared" si="802"/>
        <v>1.2867988190636861</v>
      </c>
      <c r="LD191" s="18"/>
      <c r="LE191" s="13">
        <v>50.94</v>
      </c>
      <c r="LF191" s="68">
        <f t="shared" si="803"/>
        <v>1.9411646988192893E-2</v>
      </c>
      <c r="LG191" s="68">
        <f t="shared" si="976"/>
        <v>2.1928711795192291E-2</v>
      </c>
      <c r="LH191" s="68">
        <f t="shared" si="804"/>
        <v>0.42171364778118897</v>
      </c>
      <c r="LI191" s="68"/>
      <c r="LJ191" s="15">
        <f t="shared" si="805"/>
        <v>0.10474951203643458</v>
      </c>
      <c r="LL191" s="13">
        <v>162.38</v>
      </c>
      <c r="LM191" s="68">
        <f t="shared" si="806"/>
        <v>7.3825919722066988E-3</v>
      </c>
      <c r="LN191" s="68">
        <f t="shared" si="977"/>
        <v>9.8996567792060969E-3</v>
      </c>
      <c r="LO191" s="68">
        <f t="shared" si="807"/>
        <v>0.85577142857142852</v>
      </c>
      <c r="LP191" s="68"/>
      <c r="LQ191" s="15">
        <f t="shared" si="808"/>
        <v>1.0762050888633168</v>
      </c>
      <c r="LS191" s="13">
        <v>24.48</v>
      </c>
      <c r="LT191" s="68">
        <f t="shared" si="809"/>
        <v>1.0317787866281469E-2</v>
      </c>
      <c r="LU191" s="68">
        <f t="shared" si="978"/>
        <v>1.2834852673280866E-2</v>
      </c>
      <c r="LV191" s="68"/>
      <c r="LW191" s="68"/>
      <c r="LX191" s="15">
        <f t="shared" si="810"/>
        <v>1.6464864864864865</v>
      </c>
      <c r="LZ191" s="13">
        <v>17.350000000000001</v>
      </c>
      <c r="MA191" s="68">
        <f t="shared" si="811"/>
        <v>-5.760368663593324E-4</v>
      </c>
      <c r="MB191" s="68">
        <f t="shared" si="979"/>
        <v>1.9410279406400653E-3</v>
      </c>
      <c r="MC191" s="68">
        <f t="shared" si="812"/>
        <v>-0.22022471910112354</v>
      </c>
      <c r="MD191" s="68"/>
      <c r="ME191" s="15">
        <f t="shared" si="813"/>
        <v>0.28709198813056386</v>
      </c>
      <c r="MG191" s="13">
        <v>142.62</v>
      </c>
      <c r="MH191" s="68">
        <f t="shared" si="814"/>
        <v>1.6535994297932951E-2</v>
      </c>
      <c r="MI191" s="68">
        <f t="shared" si="980"/>
        <v>1.9053059104932348E-2</v>
      </c>
      <c r="MJ191" s="68">
        <f t="shared" si="815"/>
        <v>18.22102425876011</v>
      </c>
      <c r="MK191" s="68"/>
      <c r="ML191" s="15">
        <f t="shared" si="816"/>
        <v>5.7178520960904375</v>
      </c>
      <c r="MN191" s="13">
        <v>178.08</v>
      </c>
      <c r="MO191" s="68">
        <f t="shared" si="817"/>
        <v>-6.1731859251352615E-4</v>
      </c>
      <c r="MP191" s="68">
        <f t="shared" si="981"/>
        <v>1.8997462144858717E-3</v>
      </c>
      <c r="MQ191" s="68">
        <f t="shared" si="818"/>
        <v>0.41445591739475779</v>
      </c>
      <c r="MR191" s="68"/>
      <c r="MS191" s="15">
        <f t="shared" si="819"/>
        <v>0.59870724481551318</v>
      </c>
      <c r="MU191" s="13">
        <v>18.95</v>
      </c>
      <c r="MV191" s="68">
        <f t="shared" si="820"/>
        <v>4.7720042417815408E-3</v>
      </c>
      <c r="MW191" s="68">
        <f t="shared" si="982"/>
        <v>7.2890690487809381E-3</v>
      </c>
      <c r="MX191" s="68">
        <f t="shared" si="821"/>
        <v>-9.1998083373263137E-2</v>
      </c>
      <c r="MY191" s="68"/>
      <c r="MZ191" s="15">
        <f t="shared" si="822"/>
        <v>0.77600749765698218</v>
      </c>
      <c r="NB191" s="13">
        <v>305.67</v>
      </c>
      <c r="NC191" s="68">
        <f t="shared" si="823"/>
        <v>1.5447478572852417E-2</v>
      </c>
      <c r="ND191" s="68">
        <f t="shared" si="983"/>
        <v>1.7964543379851816E-2</v>
      </c>
      <c r="NE191" s="68">
        <f t="shared" si="824"/>
        <v>1.2563667232597624</v>
      </c>
      <c r="NF191" s="68"/>
      <c r="NG191" s="15">
        <f t="shared" si="825"/>
        <v>0.83266382876671285</v>
      </c>
      <c r="NI191" s="13">
        <v>11.16</v>
      </c>
      <c r="NJ191" s="68">
        <f t="shared" si="826"/>
        <v>-6.2333036509350202E-3</v>
      </c>
      <c r="NK191" s="68">
        <f t="shared" si="984"/>
        <v>-3.7162388439356225E-3</v>
      </c>
      <c r="NL191" s="68">
        <f t="shared" si="827"/>
        <v>-0.9113934100833665</v>
      </c>
      <c r="NM191" s="68"/>
      <c r="NN191" s="15">
        <f t="shared" si="828"/>
        <v>1.277551020408163</v>
      </c>
      <c r="NP191" s="13">
        <v>633.41</v>
      </c>
      <c r="NQ191" s="68">
        <f t="shared" si="829"/>
        <v>-1.7008861368468482E-2</v>
      </c>
      <c r="NR191" s="68">
        <f t="shared" si="985"/>
        <v>-1.4491796561469084E-2</v>
      </c>
      <c r="NS191" s="68">
        <f t="shared" si="830"/>
        <v>3.8259809523809523</v>
      </c>
      <c r="NT191" s="68"/>
      <c r="NU191" s="15">
        <f t="shared" si="831"/>
        <v>0.92566807527437434</v>
      </c>
      <c r="NW191" s="13">
        <v>251.66</v>
      </c>
      <c r="NX191" s="68">
        <f t="shared" si="832"/>
        <v>-3.4451352314576666E-3</v>
      </c>
      <c r="NY191" s="68">
        <f t="shared" si="986"/>
        <v>-9.280704244582689E-4</v>
      </c>
      <c r="NZ191" s="68">
        <f t="shared" si="833"/>
        <v>0.43183887118798364</v>
      </c>
      <c r="OA191" s="68"/>
      <c r="OB191" s="15">
        <f t="shared" si="834"/>
        <v>0.32942419440042253</v>
      </c>
      <c r="OD191" s="13">
        <v>2.88</v>
      </c>
      <c r="OE191" s="68">
        <f t="shared" si="835"/>
        <v>-8.5714285714285729E-2</v>
      </c>
      <c r="OF191" s="68">
        <f t="shared" si="987"/>
        <v>-8.3197220907286332E-2</v>
      </c>
      <c r="OG191" s="68">
        <f t="shared" si="836"/>
        <v>-0.98723800239287463</v>
      </c>
      <c r="OH191" s="68"/>
      <c r="OI191" s="15">
        <f t="shared" si="837"/>
        <v>0.9726027397260274</v>
      </c>
      <c r="OK191" s="13">
        <v>302.58999999999997</v>
      </c>
      <c r="OL191" s="68">
        <f t="shared" si="838"/>
        <v>-1.1854222454444686E-2</v>
      </c>
      <c r="OM191" s="68">
        <f t="shared" si="988"/>
        <v>-9.3371576474452888E-3</v>
      </c>
      <c r="ON191" s="68">
        <f t="shared" si="839"/>
        <v>6.1281507656065957</v>
      </c>
      <c r="OO191" s="68"/>
      <c r="OP191" s="15">
        <f t="shared" si="840"/>
        <v>3.5427113046089169</v>
      </c>
      <c r="OR191" s="13">
        <v>6.32</v>
      </c>
      <c r="OS191" s="68">
        <f t="shared" si="841"/>
        <v>9.5320623916811217E-2</v>
      </c>
      <c r="OT191" s="68">
        <f t="shared" si="989"/>
        <v>9.7837688723810615E-2</v>
      </c>
      <c r="OU191" s="68">
        <f t="shared" si="842"/>
        <v>-0.1792207792207792</v>
      </c>
      <c r="OV191" s="68"/>
      <c r="OW191" s="15">
        <f t="shared" si="843"/>
        <v>4.6428571428571423</v>
      </c>
      <c r="OY191" s="13">
        <v>160.54</v>
      </c>
      <c r="OZ191" s="68">
        <f t="shared" si="844"/>
        <v>6.9623032051683194E-3</v>
      </c>
      <c r="PA191" s="68">
        <f t="shared" si="990"/>
        <v>9.4793680121677167E-3</v>
      </c>
      <c r="PB191" s="68">
        <f t="shared" si="998"/>
        <v>3.9396923076923076</v>
      </c>
      <c r="PC191" s="68"/>
      <c r="PD191" s="15">
        <f t="shared" si="845"/>
        <v>0.40148406809253595</v>
      </c>
      <c r="PE191" s="18"/>
      <c r="PF191" s="13">
        <v>286.19</v>
      </c>
      <c r="PG191" s="68">
        <f t="shared" si="846"/>
        <v>6.5770962296004664E-3</v>
      </c>
      <c r="PH191" s="68">
        <f t="shared" si="991"/>
        <v>9.0941610365998637E-3</v>
      </c>
      <c r="PI191" s="68">
        <f t="shared" si="847"/>
        <v>-0.17808730614589313</v>
      </c>
      <c r="PJ191" s="68"/>
      <c r="PK191" s="15">
        <f t="shared" si="848"/>
        <v>0.36847893654664565</v>
      </c>
      <c r="PM191" s="13"/>
      <c r="PN191" s="68">
        <f t="shared" si="849"/>
        <v>0</v>
      </c>
      <c r="PO191" s="68">
        <f t="shared" si="850"/>
        <v>2.5170648069993977E-3</v>
      </c>
      <c r="PP191" s="68">
        <f t="shared" si="851"/>
        <v>0</v>
      </c>
      <c r="PQ191" s="68"/>
      <c r="PR191" s="15">
        <f t="shared" si="852"/>
        <v>0</v>
      </c>
      <c r="PT191" s="13">
        <v>16.670000000000002</v>
      </c>
      <c r="PU191" s="68">
        <f t="shared" si="853"/>
        <v>7.0648683365446455E-2</v>
      </c>
      <c r="PV191" s="68">
        <f t="shared" si="992"/>
        <v>7.3165748172445852E-2</v>
      </c>
      <c r="PW191" s="68">
        <f t="shared" si="854"/>
        <v>0.91169724770642202</v>
      </c>
      <c r="PX191" s="68"/>
      <c r="PY191" s="15">
        <f t="shared" si="855"/>
        <v>2.2495126705653026</v>
      </c>
      <c r="QA191" s="13">
        <v>348.51</v>
      </c>
      <c r="QB191" s="68">
        <f t="shared" si="856"/>
        <v>7.8951934756203903E-3</v>
      </c>
      <c r="QC191" s="68">
        <f t="shared" si="993"/>
        <v>1.0412258282619788E-2</v>
      </c>
      <c r="QD191" s="68">
        <f t="shared" si="857"/>
        <v>3.295889030498831E-2</v>
      </c>
      <c r="QE191" s="68"/>
      <c r="QF191" s="15">
        <f t="shared" si="858"/>
        <v>0.81761760717638454</v>
      </c>
      <c r="QH191" s="13">
        <v>1.6060000000000001</v>
      </c>
      <c r="QI191" s="68">
        <f t="shared" si="859"/>
        <v>-3.2530120481927605E-2</v>
      </c>
      <c r="QJ191" s="68">
        <f t="shared" si="994"/>
        <v>-3.0013055674928207E-2</v>
      </c>
      <c r="QK191" s="68">
        <f t="shared" si="860"/>
        <v>-0.36015936254980069</v>
      </c>
      <c r="QL191" s="68"/>
      <c r="QM191" s="15">
        <f t="shared" si="861"/>
        <v>0.23538461538461541</v>
      </c>
      <c r="QO191" s="13">
        <v>17.850000000000001</v>
      </c>
      <c r="QP191" s="68">
        <f t="shared" si="862"/>
        <v>0.11007462686567185</v>
      </c>
      <c r="QQ191" s="68">
        <f t="shared" si="995"/>
        <v>0.11259169167267125</v>
      </c>
      <c r="QR191" s="68">
        <f t="shared" si="863"/>
        <v>-0.97824179038981929</v>
      </c>
      <c r="QS191" s="68"/>
      <c r="QT191" s="15">
        <f t="shared" si="864"/>
        <v>0.55487804878048785</v>
      </c>
      <c r="QV191" s="13">
        <v>2.7719999999999998</v>
      </c>
      <c r="QW191" s="68">
        <f t="shared" si="865"/>
        <v>-4.4137931034482797E-2</v>
      </c>
      <c r="QX191" s="68">
        <f t="shared" si="996"/>
        <v>-4.16208662274834E-2</v>
      </c>
      <c r="QY191" s="68">
        <f t="shared" si="866"/>
        <v>-0.21473087818696884</v>
      </c>
      <c r="QZ191" s="68"/>
      <c r="RA191" s="15">
        <f t="shared" si="867"/>
        <v>0.13281569268492019</v>
      </c>
      <c r="RC191" s="13">
        <v>56.54</v>
      </c>
      <c r="RD191" s="68">
        <f t="shared" si="868"/>
        <v>4.240412979351027E-2</v>
      </c>
      <c r="RE191" s="68">
        <f t="shared" si="997"/>
        <v>4.4921194600509667E-2</v>
      </c>
      <c r="RF191" s="68">
        <f t="shared" si="869"/>
        <v>0.2214301144955714</v>
      </c>
      <c r="RG191" s="68"/>
      <c r="RH191" s="15">
        <f t="shared" si="870"/>
        <v>1.2844444444444445</v>
      </c>
      <c r="RJ191" s="13">
        <v>282.70999999999998</v>
      </c>
      <c r="RK191" s="68">
        <f t="shared" si="871"/>
        <v>3.6973187103400154E-2</v>
      </c>
      <c r="RL191" s="68">
        <f t="shared" si="872"/>
        <v>3.9490251910399551E-2</v>
      </c>
      <c r="RM191" s="68">
        <f t="shared" si="873"/>
        <v>0.31139252249744859</v>
      </c>
      <c r="RN191" s="68"/>
      <c r="RO191" s="15">
        <f t="shared" si="874"/>
        <v>0.4371187474583163</v>
      </c>
      <c r="RQ191" s="13">
        <v>23.85</v>
      </c>
      <c r="RR191" s="68">
        <f t="shared" si="875"/>
        <v>3.4707158351410007E-2</v>
      </c>
      <c r="RS191" s="68">
        <f t="shared" si="876"/>
        <v>3.7224223158409404E-2</v>
      </c>
      <c r="RT191" s="68">
        <f t="shared" si="877"/>
        <v>0.62909836065573776</v>
      </c>
      <c r="RU191" s="68"/>
      <c r="RV191" s="15">
        <f t="shared" si="878"/>
        <v>0.14443378119001926</v>
      </c>
      <c r="RX191" s="13">
        <v>182.55</v>
      </c>
      <c r="RY191" s="68">
        <f t="shared" si="879"/>
        <v>1.7955724084090775E-2</v>
      </c>
      <c r="RZ191" s="68">
        <f t="shared" si="880"/>
        <v>2.0472788891090173E-2</v>
      </c>
      <c r="SA191" s="68">
        <f t="shared" si="881"/>
        <v>0.37193747181722536</v>
      </c>
      <c r="SB191" s="68"/>
      <c r="SC191" s="15">
        <f t="shared" si="882"/>
        <v>1.4137247124157084</v>
      </c>
      <c r="SE191" s="13">
        <v>31.46</v>
      </c>
      <c r="SF191" s="68">
        <f t="shared" si="883"/>
        <v>0.10891787099048289</v>
      </c>
      <c r="SG191" s="68">
        <f t="shared" si="884"/>
        <v>0.11143493579748229</v>
      </c>
      <c r="SH191" s="68">
        <f t="shared" si="885"/>
        <v>1.5168000000000001</v>
      </c>
      <c r="SI191" s="68"/>
      <c r="SJ191" s="15">
        <f t="shared" si="886"/>
        <v>1.0615989515072086</v>
      </c>
      <c r="SL191" s="13">
        <v>2.71</v>
      </c>
      <c r="SM191" s="68">
        <f t="shared" si="887"/>
        <v>-8.4459459459459457E-2</v>
      </c>
      <c r="SN191" s="68">
        <f t="shared" si="888"/>
        <v>-8.194239465246006E-2</v>
      </c>
      <c r="SO191" s="68">
        <f t="shared" si="889"/>
        <v>0.90845070422535223</v>
      </c>
      <c r="SP191" s="68"/>
      <c r="SQ191" s="15">
        <f t="shared" si="890"/>
        <v>1.6831683168316831</v>
      </c>
      <c r="SS191" s="13">
        <v>27.52</v>
      </c>
      <c r="ST191" s="68">
        <f t="shared" si="891"/>
        <v>7.2068562524347402E-2</v>
      </c>
      <c r="SU191" s="68">
        <f t="shared" si="892"/>
        <v>7.4585627331346799E-2</v>
      </c>
      <c r="SV191" s="68">
        <f t="shared" si="893"/>
        <v>0.70508054522924402</v>
      </c>
      <c r="SW191" s="68"/>
      <c r="SX191" s="15">
        <f t="shared" si="894"/>
        <v>2.2761904761904757</v>
      </c>
      <c r="SZ191" s="13">
        <v>74.7</v>
      </c>
      <c r="TA191" s="68">
        <f t="shared" si="895"/>
        <v>2.0213056541928488E-2</v>
      </c>
      <c r="TB191" s="68">
        <f t="shared" si="896"/>
        <v>2.2730121348927886E-2</v>
      </c>
      <c r="TC191" s="68">
        <f t="shared" si="897"/>
        <v>0.85038394847659171</v>
      </c>
      <c r="TD191" s="68"/>
      <c r="TE191" s="15">
        <f t="shared" si="898"/>
        <v>3.7884615384615388</v>
      </c>
      <c r="TG191" s="417">
        <v>0.23899999999999999</v>
      </c>
      <c r="TH191" s="68">
        <f t="shared" si="899"/>
        <v>6.7396798652063616E-3</v>
      </c>
      <c r="TI191" s="68">
        <f t="shared" si="900"/>
        <v>9.2567446722057588E-3</v>
      </c>
      <c r="TJ191" s="68">
        <f t="shared" si="901"/>
        <v>8.6363636363636309E-2</v>
      </c>
      <c r="TK191" s="68"/>
      <c r="TL191" s="15">
        <f t="shared" si="902"/>
        <v>0.41002949852507359</v>
      </c>
      <c r="TN191" s="26">
        <v>115.78</v>
      </c>
      <c r="TO191" s="68">
        <f t="shared" si="903"/>
        <v>6.8701626228368229E-3</v>
      </c>
      <c r="TP191" s="68">
        <f t="shared" si="904"/>
        <v>9.3872274298362202E-3</v>
      </c>
      <c r="TQ191" s="68">
        <f t="shared" si="905"/>
        <v>0.6875951987056621</v>
      </c>
      <c r="TR191" s="68"/>
      <c r="TS191" s="15">
        <f t="shared" si="906"/>
        <v>2.8917647058823528</v>
      </c>
      <c r="TU191" s="417">
        <v>4.0199999999999996</v>
      </c>
      <c r="TV191" s="68">
        <f t="shared" si="907"/>
        <v>-3.132530120481946E-2</v>
      </c>
      <c r="TW191" s="68">
        <f t="shared" si="908"/>
        <v>-2.8808236397820063E-2</v>
      </c>
      <c r="TX191" s="68">
        <f t="shared" si="909"/>
        <v>-8.843537414965999E-2</v>
      </c>
      <c r="TY191" s="68"/>
      <c r="TZ191" s="15">
        <f t="shared" si="910"/>
        <v>1.3508771929824559</v>
      </c>
      <c r="UB191" s="13"/>
      <c r="UC191" s="68">
        <f t="shared" si="911"/>
        <v>0</v>
      </c>
      <c r="UD191" s="68">
        <f t="shared" si="912"/>
        <v>2.5170648069993977E-3</v>
      </c>
      <c r="UE191" s="68">
        <f t="shared" si="913"/>
        <v>0</v>
      </c>
      <c r="UF191" s="68"/>
      <c r="UG191" s="15">
        <f t="shared" si="914"/>
        <v>0</v>
      </c>
      <c r="UI191" s="417"/>
      <c r="UJ191" s="68">
        <f t="shared" si="915"/>
        <v>0</v>
      </c>
      <c r="UK191" s="68">
        <f t="shared" si="916"/>
        <v>2.5170648069993977E-3</v>
      </c>
      <c r="UL191" s="68">
        <f t="shared" si="917"/>
        <v>0</v>
      </c>
      <c r="UM191" s="68"/>
      <c r="UN191" s="15">
        <f t="shared" si="918"/>
        <v>0</v>
      </c>
      <c r="UP191" s="417"/>
      <c r="UQ191" s="68">
        <f t="shared" si="919"/>
        <v>0</v>
      </c>
      <c r="UR191" s="68">
        <f t="shared" si="920"/>
        <v>2.5170648069993977E-3</v>
      </c>
      <c r="US191" s="68">
        <f t="shared" si="921"/>
        <v>0</v>
      </c>
      <c r="UT191" s="68"/>
      <c r="UU191" s="15">
        <f t="shared" si="922"/>
        <v>0</v>
      </c>
      <c r="UW191" s="417"/>
      <c r="UX191" s="68">
        <f t="shared" si="923"/>
        <v>0</v>
      </c>
      <c r="UY191" s="68">
        <f t="shared" si="924"/>
        <v>2.5170648069993977E-3</v>
      </c>
      <c r="UZ191" s="68">
        <f t="shared" si="925"/>
        <v>0</v>
      </c>
      <c r="VA191" s="68"/>
      <c r="VB191" s="15">
        <f t="shared" si="926"/>
        <v>0</v>
      </c>
      <c r="VD191" s="417"/>
      <c r="VE191" s="68">
        <f t="shared" si="927"/>
        <v>0</v>
      </c>
      <c r="VF191" s="68">
        <f t="shared" si="928"/>
        <v>2.5170648069993977E-3</v>
      </c>
      <c r="VG191" s="68">
        <f t="shared" si="929"/>
        <v>0</v>
      </c>
      <c r="VH191" s="68"/>
      <c r="VI191" s="15">
        <f t="shared" si="930"/>
        <v>0</v>
      </c>
      <c r="VM191" s="21">
        <f t="shared" si="931"/>
        <v>7.3105791797122379E-4</v>
      </c>
      <c r="VN191" s="40"/>
      <c r="VO191" s="21">
        <f t="shared" si="932"/>
        <v>1.8827915842597296</v>
      </c>
      <c r="VP191" s="14"/>
      <c r="VQ191" s="21">
        <f t="shared" si="933"/>
        <v>1.0618352518323249</v>
      </c>
    </row>
    <row r="192" spans="1:589" ht="15.75" customHeight="1" x14ac:dyDescent="0.2">
      <c r="A192" s="127">
        <v>45924</v>
      </c>
      <c r="B192" s="4">
        <f t="shared" si="666"/>
        <v>45924</v>
      </c>
      <c r="C192" s="13">
        <v>46121.279999999999</v>
      </c>
      <c r="D192" s="138">
        <f t="shared" si="667"/>
        <v>-171.5</v>
      </c>
      <c r="E192" s="68">
        <f t="shared" si="668"/>
        <v>-3.7046813779600188E-3</v>
      </c>
      <c r="F192" s="15">
        <f t="shared" si="669"/>
        <v>8.4078636298890841E-2</v>
      </c>
      <c r="G192" s="13">
        <v>6637.97</v>
      </c>
      <c r="H192" s="138">
        <f t="shared" si="670"/>
        <v>-18.989999999999782</v>
      </c>
      <c r="I192" s="68">
        <f t="shared" si="671"/>
        <v>-2.85265346344274E-3</v>
      </c>
      <c r="J192" s="15">
        <f t="shared" si="672"/>
        <v>0.12859360415395055</v>
      </c>
      <c r="K192" s="13">
        <v>22497.86</v>
      </c>
      <c r="L192" s="138">
        <f t="shared" si="673"/>
        <v>-75.610000000000582</v>
      </c>
      <c r="M192" s="68">
        <f t="shared" si="674"/>
        <v>-3.3495071869765959E-3</v>
      </c>
      <c r="N192" s="15">
        <f t="shared" si="675"/>
        <v>0.1650408916465872</v>
      </c>
      <c r="O192" s="13">
        <v>2434.98</v>
      </c>
      <c r="P192" s="138">
        <f t="shared" si="676"/>
        <v>-22.5300000000002</v>
      </c>
      <c r="Q192" s="68">
        <f t="shared" si="677"/>
        <v>-9.167816204206777E-3</v>
      </c>
      <c r="R192" s="15">
        <f t="shared" si="678"/>
        <v>9.1840944147505196E-2</v>
      </c>
      <c r="S192" s="18">
        <f t="shared" si="679"/>
        <v>-2.5520559469343574E-3</v>
      </c>
      <c r="T192" s="121">
        <f t="shared" si="680"/>
        <v>277.09430762868561</v>
      </c>
      <c r="U192" s="121">
        <f t="shared" si="681"/>
        <v>277.09430762868561</v>
      </c>
      <c r="V192" s="134">
        <f t="shared" si="682"/>
        <v>-1.8386257681784588E-3</v>
      </c>
      <c r="W192" s="21">
        <f t="shared" si="934"/>
        <v>7.1021968439610519E-2</v>
      </c>
      <c r="X192" s="18">
        <f t="shared" si="683"/>
        <v>-4.768664558146533E-3</v>
      </c>
      <c r="Y192" s="353">
        <v>19680.2</v>
      </c>
      <c r="Z192" s="15">
        <v>1.9999999999999999E-6</v>
      </c>
      <c r="AA192" s="21">
        <f t="shared" si="684"/>
        <v>1.8406257681784588E-3</v>
      </c>
      <c r="AC192" s="13">
        <v>255.94</v>
      </c>
      <c r="AD192" s="68">
        <f t="shared" si="685"/>
        <v>-5.6721056721055927E-3</v>
      </c>
      <c r="AE192" s="68">
        <f t="shared" si="935"/>
        <v>-3.833479903927134E-3</v>
      </c>
      <c r="AF192" s="68">
        <f t="shared" si="686"/>
        <v>0.55331674455301316</v>
      </c>
      <c r="AG192" s="68"/>
      <c r="AH192" s="15">
        <f t="shared" si="687"/>
        <v>0.12664524365012991</v>
      </c>
      <c r="AJ192" s="13">
        <v>24.72</v>
      </c>
      <c r="AK192" s="68">
        <f t="shared" si="688"/>
        <v>-3.2258064516129778E-3</v>
      </c>
      <c r="AL192" s="68">
        <f t="shared" si="936"/>
        <v>-1.3871806834345191E-3</v>
      </c>
      <c r="AM192" s="68">
        <f t="shared" si="689"/>
        <v>0.32903225806451597</v>
      </c>
      <c r="AN192" s="68"/>
      <c r="AO192" s="15">
        <f t="shared" si="690"/>
        <v>0.17546362339514968</v>
      </c>
      <c r="AQ192" s="13">
        <v>23.67</v>
      </c>
      <c r="AR192" s="68">
        <f t="shared" si="691"/>
        <v>-4.2069835927638988E-3</v>
      </c>
      <c r="AS192" s="68">
        <f t="shared" si="937"/>
        <v>-2.36835782458544E-3</v>
      </c>
      <c r="AT192" s="68">
        <f t="shared" si="692"/>
        <v>0.37058482918355545</v>
      </c>
      <c r="AU192" s="68"/>
      <c r="AV192" s="15">
        <f t="shared" si="693"/>
        <v>0.10246856078248733</v>
      </c>
      <c r="AX192" s="13">
        <v>231.17</v>
      </c>
      <c r="AY192" s="68">
        <f t="shared" si="694"/>
        <v>-2.8469136867533321E-3</v>
      </c>
      <c r="AZ192" s="68">
        <f t="shared" si="938"/>
        <v>-1.0082879185748734E-3</v>
      </c>
      <c r="BA192" s="68">
        <f t="shared" si="695"/>
        <v>0.72386278896346012</v>
      </c>
      <c r="BB192" s="68"/>
      <c r="BC192" s="15">
        <f t="shared" si="696"/>
        <v>0.13213183799402511</v>
      </c>
      <c r="BE192" s="13">
        <v>83.15</v>
      </c>
      <c r="BF192" s="68">
        <f t="shared" si="697"/>
        <v>-2.2798176145908053E-3</v>
      </c>
      <c r="BG192" s="68">
        <f t="shared" si="939"/>
        <v>-4.4119184641234653E-4</v>
      </c>
      <c r="BH192" s="68"/>
      <c r="BI192" s="68"/>
      <c r="BJ192" s="15">
        <f t="shared" si="698"/>
        <v>0.12868196009230357</v>
      </c>
      <c r="BL192" s="13">
        <v>76.97</v>
      </c>
      <c r="BM192" s="68">
        <f t="shared" si="699"/>
        <v>-1.7111480015323758E-2</v>
      </c>
      <c r="BN192" s="68">
        <f t="shared" si="940"/>
        <v>-1.52728542471453E-2</v>
      </c>
      <c r="BO192" s="68">
        <f t="shared" si="700"/>
        <v>0.29622768608959238</v>
      </c>
      <c r="BP192" s="68"/>
      <c r="BQ192" s="15">
        <f t="shared" si="701"/>
        <v>0.15971071267138759</v>
      </c>
      <c r="BS192" s="13">
        <v>45.05</v>
      </c>
      <c r="BT192" s="68">
        <f t="shared" si="702"/>
        <v>-8.8008800880089253E-3</v>
      </c>
      <c r="BU192" s="68">
        <f t="shared" si="941"/>
        <v>-6.962254319830467E-3</v>
      </c>
      <c r="BV192" s="68">
        <f t="shared" si="703"/>
        <v>0.20907139023081051</v>
      </c>
      <c r="BW192" s="68"/>
      <c r="BX192" s="15">
        <f t="shared" si="704"/>
        <v>0.1777777777777777</v>
      </c>
      <c r="BZ192" s="13"/>
      <c r="CA192" s="68">
        <f t="shared" si="705"/>
        <v>0</v>
      </c>
      <c r="CB192" s="68">
        <f t="shared" si="942"/>
        <v>0</v>
      </c>
      <c r="CC192" s="68">
        <f t="shared" si="706"/>
        <v>0</v>
      </c>
      <c r="CD192" s="68"/>
      <c r="CE192" s="15">
        <f t="shared" si="707"/>
        <v>0</v>
      </c>
      <c r="CG192" s="13">
        <v>30.7</v>
      </c>
      <c r="CH192" s="68">
        <f t="shared" si="708"/>
        <v>-9.357857373346214E-3</v>
      </c>
      <c r="CI192" s="68">
        <f t="shared" si="943"/>
        <v>-7.5192316051677557E-3</v>
      </c>
      <c r="CJ192" s="68">
        <f t="shared" si="709"/>
        <v>1.5547469401256992E-2</v>
      </c>
      <c r="CK192" s="68"/>
      <c r="CL192" s="15">
        <f t="shared" si="710"/>
        <v>-0.10651920838183936</v>
      </c>
      <c r="CN192" s="13">
        <v>34.08</v>
      </c>
      <c r="CO192" s="68">
        <f t="shared" si="711"/>
        <v>-1.5313493210054931E-2</v>
      </c>
      <c r="CP192" s="68">
        <f t="shared" si="944"/>
        <v>-1.3474867441876473E-2</v>
      </c>
      <c r="CQ192" s="68">
        <f t="shared" si="712"/>
        <v>8.7428206764518138E-2</v>
      </c>
      <c r="CR192" s="68"/>
      <c r="CS192" s="15">
        <f t="shared" si="713"/>
        <v>1.822527636689571E-2</v>
      </c>
      <c r="CU192" s="13">
        <v>40.200000000000003</v>
      </c>
      <c r="CV192" s="68">
        <f t="shared" si="714"/>
        <v>-7.4074074074073374E-3</v>
      </c>
      <c r="CW192" s="68">
        <f t="shared" si="945"/>
        <v>-5.5687816392288782E-3</v>
      </c>
      <c r="CX192" s="68">
        <f t="shared" si="715"/>
        <v>0.25038880248833606</v>
      </c>
      <c r="CY192" s="68"/>
      <c r="CZ192" s="15">
        <f t="shared" si="716"/>
        <v>7.8326180257510772E-2</v>
      </c>
      <c r="DB192" s="13">
        <v>20.22</v>
      </c>
      <c r="DC192" s="68">
        <f t="shared" si="717"/>
        <v>-2.9585798816569166E-3</v>
      </c>
      <c r="DD192" s="68">
        <f t="shared" si="946"/>
        <v>-1.1199541134784578E-3</v>
      </c>
      <c r="DE192" s="68">
        <f t="shared" si="718"/>
        <v>-7.5445816186557019E-2</v>
      </c>
      <c r="DF192" s="68"/>
      <c r="DG192" s="15">
        <f t="shared" si="719"/>
        <v>-6.8762278978389277E-3</v>
      </c>
      <c r="DI192" s="13">
        <v>51.05</v>
      </c>
      <c r="DJ192" s="68">
        <f t="shared" si="720"/>
        <v>-4.291008386971054E-3</v>
      </c>
      <c r="DK192" s="68">
        <f t="shared" si="947"/>
        <v>-2.4523826187925952E-3</v>
      </c>
      <c r="DL192" s="68">
        <f t="shared" si="721"/>
        <v>0.15628539071347675</v>
      </c>
      <c r="DM192" s="68"/>
      <c r="DN192" s="15">
        <f t="shared" si="722"/>
        <v>0.2108633776091082</v>
      </c>
      <c r="DP192" s="13">
        <v>47.73</v>
      </c>
      <c r="DQ192" s="68">
        <f t="shared" si="723"/>
        <v>2.7310924369746943E-3</v>
      </c>
      <c r="DR192" s="68">
        <f t="shared" si="948"/>
        <v>4.5697182051531535E-3</v>
      </c>
      <c r="DS192" s="68"/>
      <c r="DT192" s="68"/>
      <c r="DU192" s="15">
        <f t="shared" si="724"/>
        <v>0.25341386554621848</v>
      </c>
      <c r="DV192" s="18"/>
      <c r="DW192" s="13">
        <v>41.43</v>
      </c>
      <c r="DX192" s="68">
        <f t="shared" si="725"/>
        <v>-5.2821128451380284E-3</v>
      </c>
      <c r="DY192" s="68">
        <f t="shared" si="949"/>
        <v>-3.4434870769595696E-3</v>
      </c>
      <c r="DZ192" s="68">
        <f t="shared" si="726"/>
        <v>1.2107790821771613</v>
      </c>
      <c r="EA192" s="68"/>
      <c r="EB192" s="15">
        <f t="shared" si="727"/>
        <v>0.23782491783686888</v>
      </c>
      <c r="ED192" s="13">
        <v>42.57</v>
      </c>
      <c r="EE192" s="68">
        <f t="shared" si="728"/>
        <v>-3.9775386055217994E-3</v>
      </c>
      <c r="EF192" s="68">
        <f t="shared" si="950"/>
        <v>-2.1389128373433407E-3</v>
      </c>
      <c r="EG192" s="68">
        <f t="shared" si="729"/>
        <v>1.0242510699001426</v>
      </c>
      <c r="EH192" s="68"/>
      <c r="EI192" s="15">
        <f t="shared" si="730"/>
        <v>0.15428416485900209</v>
      </c>
      <c r="EK192" s="13">
        <v>144.65</v>
      </c>
      <c r="EL192" s="68">
        <f t="shared" si="731"/>
        <v>-6.3882401428768153E-3</v>
      </c>
      <c r="EM192" s="68">
        <f t="shared" si="951"/>
        <v>-4.5496143746983561E-3</v>
      </c>
      <c r="EN192" s="68">
        <f t="shared" si="732"/>
        <v>1.2412457390765415</v>
      </c>
      <c r="EO192" s="68"/>
      <c r="EP192" s="15">
        <f t="shared" si="733"/>
        <v>0.29964061096136574</v>
      </c>
      <c r="ER192" s="13">
        <v>40.44</v>
      </c>
      <c r="ES192" s="68">
        <f t="shared" si="734"/>
        <v>-1.3899049012435999E-2</v>
      </c>
      <c r="ET192" s="68">
        <f t="shared" si="952"/>
        <v>-1.206042324425754E-2</v>
      </c>
      <c r="EU192" s="68">
        <f t="shared" si="735"/>
        <v>0.15840733314236613</v>
      </c>
      <c r="EV192" s="68"/>
      <c r="EW192" s="15">
        <f t="shared" si="736"/>
        <v>3.9856004114168092E-2</v>
      </c>
      <c r="EY192" s="13">
        <v>50.49</v>
      </c>
      <c r="EZ192" s="68">
        <f t="shared" si="737"/>
        <v>-2.5665766113469671E-2</v>
      </c>
      <c r="FA192" s="68">
        <f t="shared" si="953"/>
        <v>-2.3827140345291212E-2</v>
      </c>
      <c r="FB192" s="68"/>
      <c r="FC192" s="68"/>
      <c r="FD192" s="15">
        <f t="shared" si="738"/>
        <v>1.0541090317331165</v>
      </c>
      <c r="FF192" s="13">
        <v>62.83</v>
      </c>
      <c r="FG192" s="68">
        <f t="shared" si="739"/>
        <v>1.0778635778635807E-2</v>
      </c>
      <c r="FH192" s="68">
        <f t="shared" si="954"/>
        <v>1.2617261546814265E-2</v>
      </c>
      <c r="FI192" s="68">
        <f t="shared" si="740"/>
        <v>6.3473256601218692E-2</v>
      </c>
      <c r="FJ192" s="68"/>
      <c r="FK192" s="15">
        <f t="shared" si="741"/>
        <v>0.10635675294946292</v>
      </c>
      <c r="FM192" s="13">
        <v>196.62</v>
      </c>
      <c r="FN192" s="68">
        <f t="shared" si="742"/>
        <v>-2.402462027201431E-2</v>
      </c>
      <c r="FO192" s="68">
        <f t="shared" si="955"/>
        <v>-2.2185994503835852E-2</v>
      </c>
      <c r="FP192" s="68">
        <f t="shared" si="743"/>
        <v>0.69091847265221884</v>
      </c>
      <c r="FQ192" s="68"/>
      <c r="FR192" s="15">
        <f t="shared" si="744"/>
        <v>8.2351645931960857E-2</v>
      </c>
      <c r="FT192" s="13">
        <v>93.07</v>
      </c>
      <c r="FU192" s="68">
        <f t="shared" si="745"/>
        <v>4.4247787610619104E-3</v>
      </c>
      <c r="FV192" s="68">
        <f t="shared" si="956"/>
        <v>6.2634045292403687E-3</v>
      </c>
      <c r="FW192" s="68">
        <f t="shared" si="746"/>
        <v>5.7253209133249938E-2</v>
      </c>
      <c r="FX192" s="68"/>
      <c r="FY192" s="15">
        <f t="shared" si="747"/>
        <v>3.2047017076957042E-2</v>
      </c>
      <c r="GA192" s="13">
        <v>18.399999999999999</v>
      </c>
      <c r="GB192" s="68">
        <f t="shared" si="748"/>
        <v>0</v>
      </c>
      <c r="GC192" s="68">
        <f t="shared" si="957"/>
        <v>1.8386257681784588E-3</v>
      </c>
      <c r="GD192" s="68"/>
      <c r="GE192" s="68"/>
      <c r="GF192" s="15">
        <f t="shared" si="749"/>
        <v>5.5651176133103782E-2</v>
      </c>
      <c r="GG192" s="18"/>
      <c r="GH192" s="13">
        <v>21.59</v>
      </c>
      <c r="GI192" s="68">
        <f t="shared" si="750"/>
        <v>0</v>
      </c>
      <c r="GJ192" s="68">
        <f t="shared" si="958"/>
        <v>1.8386257681784588E-3</v>
      </c>
      <c r="GK192" s="68">
        <f t="shared" si="751"/>
        <v>0.12330905306971911</v>
      </c>
      <c r="GL192" s="68"/>
      <c r="GM192" s="15">
        <f t="shared" si="752"/>
        <v>0.14232804232804241</v>
      </c>
      <c r="GO192" s="13">
        <v>26.65</v>
      </c>
      <c r="GP192" s="68">
        <f t="shared" si="753"/>
        <v>-1.8726591760299892E-3</v>
      </c>
      <c r="GQ192" s="68">
        <f t="shared" si="959"/>
        <v>-3.403340785153048E-5</v>
      </c>
      <c r="GR192" s="68"/>
      <c r="GS192" s="68"/>
      <c r="GT192" s="15">
        <f t="shared" si="754"/>
        <v>-2.2018348623853264E-2</v>
      </c>
      <c r="GV192" s="13">
        <v>16.84</v>
      </c>
      <c r="GW192" s="68">
        <f t="shared" si="755"/>
        <v>-2.9603315571344411E-3</v>
      </c>
      <c r="GX192" s="68">
        <f t="shared" si="960"/>
        <v>-1.1217057889559823E-3</v>
      </c>
      <c r="GY192" s="68">
        <f t="shared" si="756"/>
        <v>0.42109704641350215</v>
      </c>
      <c r="GZ192" s="68"/>
      <c r="HA192" s="15">
        <f t="shared" si="757"/>
        <v>0.22740524781341101</v>
      </c>
      <c r="HD192" s="13">
        <v>442.79</v>
      </c>
      <c r="HE192" s="68">
        <f t="shared" si="758"/>
        <v>3.9779264999412929E-2</v>
      </c>
      <c r="HF192" s="68">
        <f t="shared" si="961"/>
        <v>4.1617890767591391E-2</v>
      </c>
      <c r="HG192" s="68">
        <f t="shared" si="759"/>
        <v>1.4874445255884503</v>
      </c>
      <c r="HH192" s="68"/>
      <c r="HI192" s="15">
        <f t="shared" si="760"/>
        <v>9.6449088748019135E-2</v>
      </c>
      <c r="HK192" s="13">
        <v>81.180000000000007</v>
      </c>
      <c r="HL192" s="68">
        <f t="shared" si="761"/>
        <v>-3.2419547079856954E-2</v>
      </c>
      <c r="HM192" s="68">
        <f t="shared" si="962"/>
        <v>-3.0580921311678496E-2</v>
      </c>
      <c r="HN192" s="68">
        <f t="shared" si="762"/>
        <v>31.733870967741936</v>
      </c>
      <c r="HO192" s="68"/>
      <c r="HP192" s="15">
        <f t="shared" si="763"/>
        <v>2.0773313115996972</v>
      </c>
      <c r="HR192" s="13">
        <v>114.54</v>
      </c>
      <c r="HS192" s="68">
        <f t="shared" si="764"/>
        <v>5.001316135825282E-3</v>
      </c>
      <c r="HT192" s="68">
        <f t="shared" si="963"/>
        <v>6.8399419040037403E-3</v>
      </c>
      <c r="HU192" s="68">
        <f t="shared" si="765"/>
        <v>2.1467032967032971</v>
      </c>
      <c r="HV192" s="68"/>
      <c r="HW192" s="15">
        <f t="shared" si="766"/>
        <v>6.4795017198103683E-2</v>
      </c>
      <c r="HY192" s="13">
        <v>176.97</v>
      </c>
      <c r="HZ192" s="68">
        <f t="shared" si="767"/>
        <v>-8.1824805245755087E-3</v>
      </c>
      <c r="IA192" s="68">
        <f t="shared" si="964"/>
        <v>-6.3438547563970504E-3</v>
      </c>
      <c r="IB192" s="68">
        <f t="shared" si="768"/>
        <v>0.6711048158640226</v>
      </c>
      <c r="IC192" s="68"/>
      <c r="ID192" s="15">
        <f t="shared" si="769"/>
        <v>0.31781964405391322</v>
      </c>
      <c r="IF192" s="13">
        <v>339.31</v>
      </c>
      <c r="IG192" s="68">
        <f t="shared" si="770"/>
        <v>1.0916386381070531E-3</v>
      </c>
      <c r="IH192" s="68">
        <f t="shared" si="965"/>
        <v>2.9302644062855119E-3</v>
      </c>
      <c r="II192" s="68">
        <f t="shared" si="771"/>
        <v>0.9389142857142857</v>
      </c>
      <c r="IJ192" s="68"/>
      <c r="IK192" s="15">
        <f t="shared" si="772"/>
        <v>0.46355244996549344</v>
      </c>
      <c r="IM192" s="13">
        <v>277.51</v>
      </c>
      <c r="IN192" s="68">
        <f t="shared" si="773"/>
        <v>5.5074459219536277E-3</v>
      </c>
      <c r="IO192" s="68">
        <f t="shared" si="966"/>
        <v>7.3460716901320861E-3</v>
      </c>
      <c r="IP192" s="68">
        <f t="shared" si="774"/>
        <v>4.419058777582503</v>
      </c>
      <c r="IQ192" s="68"/>
      <c r="IR192" s="15">
        <f t="shared" si="775"/>
        <v>0.47997440136526054</v>
      </c>
      <c r="IT192" s="13">
        <v>83.05</v>
      </c>
      <c r="IU192" s="68">
        <f t="shared" si="776"/>
        <v>-4.4083793738489856E-2</v>
      </c>
      <c r="IV192" s="68">
        <f t="shared" si="967"/>
        <v>-4.2245167970311394E-2</v>
      </c>
      <c r="IW192" s="68">
        <f t="shared" si="777"/>
        <v>3.5506849315068489</v>
      </c>
      <c r="IX192" s="68"/>
      <c r="IY192" s="15">
        <f t="shared" si="778"/>
        <v>0.61607316598560025</v>
      </c>
      <c r="JA192" s="13">
        <v>760.66</v>
      </c>
      <c r="JB192" s="68">
        <f t="shared" si="779"/>
        <v>6.9631983055334808E-3</v>
      </c>
      <c r="JC192" s="68">
        <f t="shared" si="968"/>
        <v>8.8018240737119391E-3</v>
      </c>
      <c r="JD192" s="68">
        <f t="shared" si="780"/>
        <v>0.53855177993527503</v>
      </c>
      <c r="JE192" s="68"/>
      <c r="JF192" s="15">
        <f t="shared" si="781"/>
        <v>0.29914091988181241</v>
      </c>
      <c r="JH192" s="13">
        <v>510.15</v>
      </c>
      <c r="JI192" s="68">
        <f t="shared" si="782"/>
        <v>1.8066492547571019E-3</v>
      </c>
      <c r="JJ192" s="68">
        <f t="shared" si="969"/>
        <v>3.6452750229355605E-3</v>
      </c>
      <c r="JK192" s="68">
        <f t="shared" si="783"/>
        <v>0.25439523961739896</v>
      </c>
      <c r="JL192" s="68"/>
      <c r="JM192" s="15">
        <f t="shared" si="784"/>
        <v>0.21032028469750885</v>
      </c>
      <c r="JO192" s="13">
        <v>30.46</v>
      </c>
      <c r="JP192" s="68">
        <f t="shared" si="785"/>
        <v>2.5589225589225644E-2</v>
      </c>
      <c r="JQ192" s="68">
        <f t="shared" si="970"/>
        <v>2.7427851357404102E-2</v>
      </c>
      <c r="JR192" s="68">
        <f t="shared" si="786"/>
        <v>2.7838704234857407E-2</v>
      </c>
      <c r="JS192" s="68"/>
      <c r="JT192" s="15">
        <f t="shared" si="787"/>
        <v>1.9892051030421987</v>
      </c>
      <c r="JV192" s="13">
        <v>2.75</v>
      </c>
      <c r="JW192" s="68">
        <f t="shared" si="788"/>
        <v>-2.4822695035460939E-2</v>
      </c>
      <c r="JX192" s="68">
        <f t="shared" si="971"/>
        <v>-2.298406926728248E-2</v>
      </c>
      <c r="JY192" s="68">
        <f t="shared" si="789"/>
        <v>8.6956521739130516E-2</v>
      </c>
      <c r="JZ192" s="68"/>
      <c r="KA192" s="15">
        <f t="shared" si="790"/>
        <v>0.52777777777777779</v>
      </c>
      <c r="KC192" s="13">
        <v>24.42</v>
      </c>
      <c r="KD192" s="68">
        <f t="shared" si="791"/>
        <v>1.7924135056273584E-2</v>
      </c>
      <c r="KE192" s="68">
        <f t="shared" si="972"/>
        <v>1.9762760824452042E-2</v>
      </c>
      <c r="KF192" s="68">
        <f t="shared" si="792"/>
        <v>0.25359342915811095</v>
      </c>
      <c r="KG192" s="68"/>
      <c r="KH192" s="15">
        <f t="shared" si="793"/>
        <v>0.10099188458070343</v>
      </c>
      <c r="KI192" s="18"/>
      <c r="KJ192" s="13">
        <v>149.38</v>
      </c>
      <c r="KK192" s="68">
        <f t="shared" si="794"/>
        <v>-7.9378774805867108E-2</v>
      </c>
      <c r="KL192" s="68">
        <f t="shared" si="973"/>
        <v>-7.7540149037688647E-2</v>
      </c>
      <c r="KM192" s="68">
        <f t="shared" si="795"/>
        <v>6.0796208530805682</v>
      </c>
      <c r="KN192" s="68"/>
      <c r="KO192" s="15">
        <f t="shared" si="796"/>
        <v>1.2225859247135844</v>
      </c>
      <c r="KQ192" s="13">
        <v>2.0950000000000002</v>
      </c>
      <c r="KR192" s="68">
        <f t="shared" si="797"/>
        <v>9.8008385744234955E-2</v>
      </c>
      <c r="KS192" s="68">
        <f t="shared" si="974"/>
        <v>9.9847011512413417E-2</v>
      </c>
      <c r="KT192" s="68">
        <f t="shared" si="798"/>
        <v>-0.20038167938931292</v>
      </c>
      <c r="KU192" s="68"/>
      <c r="KV192" s="15">
        <f t="shared" si="799"/>
        <v>1.0742574257425743</v>
      </c>
      <c r="KW192" s="18"/>
      <c r="KX192" s="13">
        <v>53.02</v>
      </c>
      <c r="KY192" s="68">
        <f t="shared" si="800"/>
        <v>-2.2132054592401251E-2</v>
      </c>
      <c r="KZ192" s="68">
        <f t="shared" si="975"/>
        <v>-2.0293428824222793E-2</v>
      </c>
      <c r="LA192" s="68">
        <f t="shared" si="801"/>
        <v>-0.26289448074516897</v>
      </c>
      <c r="LB192" s="68"/>
      <c r="LC192" s="15">
        <f t="shared" si="802"/>
        <v>1.2361872627583299</v>
      </c>
      <c r="LD192" s="18"/>
      <c r="LE192" s="13">
        <v>53.08</v>
      </c>
      <c r="LF192" s="68">
        <f t="shared" si="803"/>
        <v>4.2010208087946616E-2</v>
      </c>
      <c r="LG192" s="68">
        <f t="shared" si="976"/>
        <v>4.3848833856125077E-2</v>
      </c>
      <c r="LH192" s="68">
        <f t="shared" si="804"/>
        <v>0.48144013396595037</v>
      </c>
      <c r="LI192" s="68"/>
      <c r="LJ192" s="15">
        <f t="shared" si="805"/>
        <v>0.15116026892214268</v>
      </c>
      <c r="LL192" s="13">
        <v>157.91999999999999</v>
      </c>
      <c r="LM192" s="68">
        <f t="shared" si="806"/>
        <v>-2.7466436753294791E-2</v>
      </c>
      <c r="LN192" s="68">
        <f t="shared" si="977"/>
        <v>-2.5627810985116333E-2</v>
      </c>
      <c r="LO192" s="68">
        <f t="shared" si="807"/>
        <v>0.80479999999999985</v>
      </c>
      <c r="LP192" s="68"/>
      <c r="LQ192" s="15">
        <f t="shared" si="808"/>
        <v>1.0191791331031836</v>
      </c>
      <c r="LS192" s="13">
        <v>23.28</v>
      </c>
      <c r="LT192" s="68">
        <f t="shared" si="809"/>
        <v>-4.9019607843137226E-2</v>
      </c>
      <c r="LU192" s="68">
        <f t="shared" si="978"/>
        <v>-4.7180982074958765E-2</v>
      </c>
      <c r="LV192" s="68"/>
      <c r="LW192" s="68"/>
      <c r="LX192" s="15">
        <f t="shared" si="810"/>
        <v>1.5167567567567568</v>
      </c>
      <c r="LZ192" s="13">
        <v>18.72</v>
      </c>
      <c r="MA192" s="68">
        <f t="shared" si="811"/>
        <v>7.89625360230546E-2</v>
      </c>
      <c r="MB192" s="68">
        <f t="shared" si="979"/>
        <v>8.0801161791233062E-2</v>
      </c>
      <c r="MC192" s="68">
        <f t="shared" si="812"/>
        <v>-0.15865168539325847</v>
      </c>
      <c r="MD192" s="68"/>
      <c r="ME192" s="15">
        <f t="shared" si="813"/>
        <v>0.38872403560830848</v>
      </c>
      <c r="MG192" s="13">
        <v>131.08000000000001</v>
      </c>
      <c r="MH192" s="68">
        <f t="shared" si="814"/>
        <v>-8.0914317767493985E-2</v>
      </c>
      <c r="MI192" s="68">
        <f t="shared" si="980"/>
        <v>-7.9075691999315523E-2</v>
      </c>
      <c r="MJ192" s="68">
        <f t="shared" si="815"/>
        <v>16.665768194070083</v>
      </c>
      <c r="MK192" s="68"/>
      <c r="ML192" s="15">
        <f t="shared" si="816"/>
        <v>5.1742816768723507</v>
      </c>
      <c r="MN192" s="13">
        <v>175.09</v>
      </c>
      <c r="MO192" s="68">
        <f t="shared" si="817"/>
        <v>-1.6790206648697265E-2</v>
      </c>
      <c r="MP192" s="68">
        <f t="shared" si="981"/>
        <v>-1.4951580880518806E-2</v>
      </c>
      <c r="MQ192" s="68">
        <f t="shared" si="818"/>
        <v>0.39070691024622711</v>
      </c>
      <c r="MR192" s="68"/>
      <c r="MS192" s="15">
        <f t="shared" si="819"/>
        <v>0.57186461980429126</v>
      </c>
      <c r="MU192" s="13">
        <v>18.86</v>
      </c>
      <c r="MV192" s="68">
        <f t="shared" si="820"/>
        <v>-4.7493403693931327E-3</v>
      </c>
      <c r="MW192" s="68">
        <f t="shared" si="982"/>
        <v>-2.910714601214674E-3</v>
      </c>
      <c r="MX192" s="68">
        <f t="shared" si="821"/>
        <v>-9.6310493531384836E-2</v>
      </c>
      <c r="MY192" s="68"/>
      <c r="MZ192" s="15">
        <f t="shared" si="822"/>
        <v>0.76757263355201499</v>
      </c>
      <c r="NB192" s="13">
        <v>300.26</v>
      </c>
      <c r="NC192" s="68">
        <f t="shared" si="823"/>
        <v>-1.7698825530801272E-2</v>
      </c>
      <c r="ND192" s="68">
        <f t="shared" si="983"/>
        <v>-1.5860199762622814E-2</v>
      </c>
      <c r="NE192" s="68">
        <f t="shared" si="824"/>
        <v>1.2164316822912822</v>
      </c>
      <c r="NF192" s="68"/>
      <c r="NG192" s="15">
        <f t="shared" si="825"/>
        <v>0.8002278314047605</v>
      </c>
      <c r="NI192" s="13">
        <v>10.94</v>
      </c>
      <c r="NJ192" s="68">
        <f t="shared" si="826"/>
        <v>-1.9713261648745577E-2</v>
      </c>
      <c r="NK192" s="68">
        <f t="shared" si="984"/>
        <v>-1.7874635880567119E-2</v>
      </c>
      <c r="NL192" s="68">
        <f t="shared" si="827"/>
        <v>-0.9131401349741961</v>
      </c>
      <c r="NM192" s="68"/>
      <c r="NN192" s="15">
        <f t="shared" si="828"/>
        <v>1.2326530612244895</v>
      </c>
      <c r="NP192" s="13">
        <v>628.79999999999995</v>
      </c>
      <c r="NQ192" s="68">
        <f t="shared" si="829"/>
        <v>-7.2780663393378917E-3</v>
      </c>
      <c r="NR192" s="68">
        <f t="shared" si="985"/>
        <v>-5.4394405711594325E-3</v>
      </c>
      <c r="NS192" s="68">
        <f t="shared" si="830"/>
        <v>3.7908571428571425</v>
      </c>
      <c r="NT192" s="68"/>
      <c r="NU192" s="15">
        <f t="shared" si="831"/>
        <v>0.91165293527498237</v>
      </c>
      <c r="NW192" s="13">
        <v>247.14</v>
      </c>
      <c r="NX192" s="68">
        <f t="shared" si="832"/>
        <v>-1.7960740681872409E-2</v>
      </c>
      <c r="NY192" s="68">
        <f t="shared" si="986"/>
        <v>-1.612211491369395E-2</v>
      </c>
      <c r="NZ192" s="68">
        <f t="shared" si="833"/>
        <v>0.40612198452435139</v>
      </c>
      <c r="OA192" s="68"/>
      <c r="OB192" s="15">
        <f t="shared" si="834"/>
        <v>0.30554675118858937</v>
      </c>
      <c r="OD192" s="13">
        <v>3.45</v>
      </c>
      <c r="OE192" s="68">
        <f t="shared" si="835"/>
        <v>0.19791666666666677</v>
      </c>
      <c r="OF192" s="68">
        <f t="shared" si="987"/>
        <v>0.19975529243484522</v>
      </c>
      <c r="OG192" s="68">
        <f t="shared" si="836"/>
        <v>-0.9847121903664644</v>
      </c>
      <c r="OH192" s="68"/>
      <c r="OI192" s="15">
        <f t="shared" si="837"/>
        <v>1.3630136986301371</v>
      </c>
      <c r="OK192" s="13">
        <v>277.48</v>
      </c>
      <c r="OL192" s="68">
        <f t="shared" si="838"/>
        <v>-8.2983575134670542E-2</v>
      </c>
      <c r="OM192" s="68">
        <f t="shared" si="988"/>
        <v>-8.1144949366492081E-2</v>
      </c>
      <c r="ON192" s="68">
        <f t="shared" si="839"/>
        <v>5.5366313309776212</v>
      </c>
      <c r="OO192" s="68"/>
      <c r="OP192" s="15">
        <f t="shared" si="840"/>
        <v>3.1657408797477857</v>
      </c>
      <c r="OR192" s="13">
        <v>6.16</v>
      </c>
      <c r="OS192" s="68">
        <f t="shared" si="841"/>
        <v>-2.5316455696202552E-2</v>
      </c>
      <c r="OT192" s="68">
        <f t="shared" si="989"/>
        <v>-2.3477829928024094E-2</v>
      </c>
      <c r="OU192" s="68">
        <f t="shared" si="842"/>
        <v>-0.2</v>
      </c>
      <c r="OV192" s="68"/>
      <c r="OW192" s="15">
        <f t="shared" si="843"/>
        <v>4.5</v>
      </c>
      <c r="OY192" s="13">
        <v>161.36000000000001</v>
      </c>
      <c r="OZ192" s="68">
        <f t="shared" si="844"/>
        <v>5.1077613055937566E-3</v>
      </c>
      <c r="PA192" s="68">
        <f t="shared" si="990"/>
        <v>6.9463870737722158E-3</v>
      </c>
      <c r="PB192" s="68">
        <f t="shared" si="998"/>
        <v>3.9649230769230774</v>
      </c>
      <c r="PC192" s="68"/>
      <c r="PD192" s="15">
        <f t="shared" si="845"/>
        <v>0.40864251418594516</v>
      </c>
      <c r="PE192" s="18"/>
      <c r="PF192" s="13">
        <v>283.83</v>
      </c>
      <c r="PG192" s="68">
        <f t="shared" si="846"/>
        <v>-8.2462699605157889E-3</v>
      </c>
      <c r="PH192" s="68">
        <f t="shared" si="991"/>
        <v>-6.4076441923373306E-3</v>
      </c>
      <c r="PI192" s="68">
        <f t="shared" si="847"/>
        <v>-0.18486502010338887</v>
      </c>
      <c r="PJ192" s="68"/>
      <c r="PK192" s="15">
        <f t="shared" si="848"/>
        <v>0.35719408980060247</v>
      </c>
      <c r="PM192" s="13"/>
      <c r="PN192" s="68">
        <f t="shared" si="849"/>
        <v>0</v>
      </c>
      <c r="PO192" s="68">
        <f t="shared" si="850"/>
        <v>1.8386257681784588E-3</v>
      </c>
      <c r="PP192" s="68">
        <f t="shared" si="851"/>
        <v>0</v>
      </c>
      <c r="PQ192" s="68"/>
      <c r="PR192" s="15">
        <f t="shared" si="852"/>
        <v>0</v>
      </c>
      <c r="PT192" s="13">
        <v>16.829999999999998</v>
      </c>
      <c r="PU192" s="68">
        <f t="shared" si="853"/>
        <v>9.5980803839230099E-3</v>
      </c>
      <c r="PV192" s="68">
        <f t="shared" si="992"/>
        <v>1.1436706152101468E-2</v>
      </c>
      <c r="PW192" s="68">
        <f t="shared" si="854"/>
        <v>0.9300458715596327</v>
      </c>
      <c r="PX192" s="68"/>
      <c r="PY192" s="15">
        <f t="shared" si="855"/>
        <v>2.2807017543859649</v>
      </c>
      <c r="QA192" s="13">
        <v>345.34</v>
      </c>
      <c r="QB192" s="68">
        <f t="shared" si="856"/>
        <v>-9.0958652549425149E-3</v>
      </c>
      <c r="QC192" s="68">
        <f t="shared" si="993"/>
        <v>-7.2572394867640565E-3</v>
      </c>
      <c r="QD192" s="68">
        <f t="shared" si="857"/>
        <v>2.3563235424879186E-2</v>
      </c>
      <c r="QE192" s="68"/>
      <c r="QF192" s="15">
        <f t="shared" si="858"/>
        <v>0.80108480233649715</v>
      </c>
      <c r="QH192" s="13">
        <v>1.6479999999999999</v>
      </c>
      <c r="QI192" s="68">
        <f t="shared" si="859"/>
        <v>2.6151930261519185E-2</v>
      </c>
      <c r="QJ192" s="68">
        <f t="shared" si="994"/>
        <v>2.7990556029697643E-2</v>
      </c>
      <c r="QK192" s="68">
        <f t="shared" si="860"/>
        <v>-0.34342629482071713</v>
      </c>
      <c r="QL192" s="68"/>
      <c r="QM192" s="15">
        <f t="shared" si="861"/>
        <v>0.26769230769230756</v>
      </c>
      <c r="QO192" s="13">
        <v>16.66</v>
      </c>
      <c r="QP192" s="68">
        <f t="shared" si="862"/>
        <v>-6.6666666666666735E-2</v>
      </c>
      <c r="QQ192" s="68">
        <f t="shared" si="995"/>
        <v>-6.4828040898488273E-2</v>
      </c>
      <c r="QR192" s="68">
        <f t="shared" si="863"/>
        <v>-0.97969233769716479</v>
      </c>
      <c r="QS192" s="68"/>
      <c r="QT192" s="15">
        <f t="shared" si="864"/>
        <v>0.45121951219512191</v>
      </c>
      <c r="QV192" s="13">
        <v>2.956</v>
      </c>
      <c r="QW192" s="68">
        <f t="shared" si="865"/>
        <v>6.6378066378066439E-2</v>
      </c>
      <c r="QX192" s="68">
        <f t="shared" si="996"/>
        <v>6.8216692146244901E-2</v>
      </c>
      <c r="QY192" s="68">
        <f t="shared" si="866"/>
        <v>-0.16260623229461754</v>
      </c>
      <c r="QZ192" s="68"/>
      <c r="RA192" s="15">
        <f t="shared" si="867"/>
        <v>0.20800980792807514</v>
      </c>
      <c r="RC192" s="13">
        <v>54.15</v>
      </c>
      <c r="RD192" s="68">
        <f t="shared" si="868"/>
        <v>-4.2270958613371074E-2</v>
      </c>
      <c r="RE192" s="68">
        <f t="shared" si="997"/>
        <v>-4.0432332845192612E-2</v>
      </c>
      <c r="RF192" s="68">
        <f t="shared" si="869"/>
        <v>0.16979909267660401</v>
      </c>
      <c r="RG192" s="68"/>
      <c r="RH192" s="15">
        <f t="shared" si="870"/>
        <v>1.1878787878787878</v>
      </c>
      <c r="RJ192" s="13">
        <v>280.70999999999998</v>
      </c>
      <c r="RK192" s="68">
        <f t="shared" si="871"/>
        <v>-7.0743871812104283E-3</v>
      </c>
      <c r="RL192" s="68">
        <f t="shared" si="872"/>
        <v>-5.23576141303197E-3</v>
      </c>
      <c r="RM192" s="68">
        <f t="shared" si="873"/>
        <v>0.30211522404675739</v>
      </c>
      <c r="RN192" s="68"/>
      <c r="RO192" s="15">
        <f t="shared" si="874"/>
        <v>0.42695201301342001</v>
      </c>
      <c r="RQ192" s="13">
        <v>25.81</v>
      </c>
      <c r="RR192" s="68">
        <f t="shared" si="875"/>
        <v>8.2180293501048093E-2</v>
      </c>
      <c r="RS192" s="68">
        <f t="shared" si="876"/>
        <v>8.4018919269226555E-2</v>
      </c>
      <c r="RT192" s="68">
        <f t="shared" si="877"/>
        <v>0.76297814207650261</v>
      </c>
      <c r="RU192" s="68"/>
      <c r="RV192" s="15">
        <f t="shared" si="878"/>
        <v>0.23848368522072932</v>
      </c>
      <c r="RX192" s="13">
        <v>179.56</v>
      </c>
      <c r="RY192" s="68">
        <f t="shared" si="879"/>
        <v>-1.6379074226239434E-2</v>
      </c>
      <c r="RZ192" s="68">
        <f t="shared" si="880"/>
        <v>-1.4540448458060976E-2</v>
      </c>
      <c r="SA192" s="68">
        <f t="shared" si="881"/>
        <v>0.34946640613257174</v>
      </c>
      <c r="SB192" s="68"/>
      <c r="SC192" s="15">
        <f t="shared" si="882"/>
        <v>1.3741901361893429</v>
      </c>
      <c r="SE192" s="13">
        <v>31.64</v>
      </c>
      <c r="SF192" s="68">
        <f t="shared" si="883"/>
        <v>5.7215511760966217E-3</v>
      </c>
      <c r="SG192" s="68">
        <f t="shared" si="884"/>
        <v>7.5601769442750801E-3</v>
      </c>
      <c r="SH192" s="68">
        <f t="shared" si="885"/>
        <v>1.5312000000000001</v>
      </c>
      <c r="SI192" s="68"/>
      <c r="SJ192" s="15">
        <f t="shared" si="886"/>
        <v>1.0733944954128443</v>
      </c>
      <c r="SL192" s="13">
        <v>2.89</v>
      </c>
      <c r="SM192" s="68">
        <f t="shared" si="887"/>
        <v>6.6420664206642124E-2</v>
      </c>
      <c r="SN192" s="68">
        <f t="shared" si="888"/>
        <v>6.8259289974820586E-2</v>
      </c>
      <c r="SO192" s="68">
        <f t="shared" si="889"/>
        <v>1.035211267605634</v>
      </c>
      <c r="SP192" s="68"/>
      <c r="SQ192" s="15">
        <f t="shared" si="890"/>
        <v>1.8613861386138615</v>
      </c>
      <c r="SS192" s="13">
        <v>27.72</v>
      </c>
      <c r="ST192" s="68">
        <f t="shared" si="891"/>
        <v>7.2674418604650902E-3</v>
      </c>
      <c r="SU192" s="68">
        <f t="shared" si="892"/>
        <v>9.1060676286435493E-3</v>
      </c>
      <c r="SV192" s="68">
        <f t="shared" si="893"/>
        <v>0.71747211895910767</v>
      </c>
      <c r="SW192" s="68"/>
      <c r="SX192" s="15">
        <f t="shared" si="894"/>
        <v>2.2999999999999998</v>
      </c>
      <c r="SZ192" s="13">
        <v>71.23</v>
      </c>
      <c r="TA192" s="68">
        <f t="shared" si="895"/>
        <v>-4.6452476572958486E-2</v>
      </c>
      <c r="TB192" s="68">
        <f t="shared" si="896"/>
        <v>-4.4613850804780024E-2</v>
      </c>
      <c r="TC192" s="68">
        <f t="shared" si="897"/>
        <v>0.76442903145900443</v>
      </c>
      <c r="TD192" s="68"/>
      <c r="TE192" s="15">
        <f t="shared" si="898"/>
        <v>3.5660256410256412</v>
      </c>
      <c r="TG192" s="417">
        <v>0.26900000000000002</v>
      </c>
      <c r="TH192" s="68">
        <f t="shared" si="899"/>
        <v>0.12552301255230136</v>
      </c>
      <c r="TI192" s="68">
        <f t="shared" si="900"/>
        <v>0.12736163832047981</v>
      </c>
      <c r="TJ192" s="68">
        <f t="shared" si="901"/>
        <v>0.2227272727272728</v>
      </c>
      <c r="TK192" s="68"/>
      <c r="TL192" s="15">
        <f t="shared" si="902"/>
        <v>0.58702064896755157</v>
      </c>
      <c r="TN192" s="13">
        <v>110.87</v>
      </c>
      <c r="TO192" s="68">
        <f t="shared" si="903"/>
        <v>-4.2408015201243709E-2</v>
      </c>
      <c r="TP192" s="68">
        <f t="shared" si="904"/>
        <v>-4.0569389433065248E-2</v>
      </c>
      <c r="TQ192" s="68">
        <f t="shared" si="905"/>
        <v>0.61602763586540643</v>
      </c>
      <c r="TR192" s="68"/>
      <c r="TS192" s="15">
        <f t="shared" si="906"/>
        <v>2.7267226890756304</v>
      </c>
      <c r="TU192" s="417">
        <v>3.91</v>
      </c>
      <c r="TV192" s="68">
        <f t="shared" si="907"/>
        <v>-2.7363184079601852E-2</v>
      </c>
      <c r="TW192" s="68">
        <f t="shared" si="908"/>
        <v>-2.5524558311423393E-2</v>
      </c>
      <c r="TX192" s="68">
        <f t="shared" si="909"/>
        <v>-0.11337868480725623</v>
      </c>
      <c r="TY192" s="68"/>
      <c r="TZ192" s="15">
        <f t="shared" si="910"/>
        <v>1.2865497076023393</v>
      </c>
      <c r="UB192" s="13"/>
      <c r="UC192" s="68">
        <f t="shared" si="911"/>
        <v>0</v>
      </c>
      <c r="UD192" s="68">
        <f t="shared" si="912"/>
        <v>1.8386257681784588E-3</v>
      </c>
      <c r="UE192" s="68">
        <f t="shared" si="913"/>
        <v>0</v>
      </c>
      <c r="UF192" s="68"/>
      <c r="UG192" s="15">
        <f t="shared" si="914"/>
        <v>0</v>
      </c>
      <c r="UI192" s="417"/>
      <c r="UJ192" s="68">
        <f t="shared" si="915"/>
        <v>0</v>
      </c>
      <c r="UK192" s="68">
        <f t="shared" si="916"/>
        <v>1.8386257681784588E-3</v>
      </c>
      <c r="UL192" s="68">
        <f t="shared" si="917"/>
        <v>0</v>
      </c>
      <c r="UM192" s="68"/>
      <c r="UN192" s="15">
        <f t="shared" si="918"/>
        <v>0</v>
      </c>
      <c r="UP192" s="417"/>
      <c r="UQ192" s="68">
        <f t="shared" si="919"/>
        <v>0</v>
      </c>
      <c r="UR192" s="68">
        <f t="shared" si="920"/>
        <v>1.8386257681784588E-3</v>
      </c>
      <c r="US192" s="68">
        <f t="shared" si="921"/>
        <v>0</v>
      </c>
      <c r="UT192" s="68"/>
      <c r="UU192" s="15">
        <f t="shared" si="922"/>
        <v>0</v>
      </c>
      <c r="UW192" s="417"/>
      <c r="UX192" s="68">
        <f t="shared" si="923"/>
        <v>0</v>
      </c>
      <c r="UY192" s="68">
        <f t="shared" si="924"/>
        <v>1.8386257681784588E-3</v>
      </c>
      <c r="UZ192" s="68">
        <f t="shared" si="925"/>
        <v>0</v>
      </c>
      <c r="VA192" s="68"/>
      <c r="VB192" s="15">
        <f t="shared" si="926"/>
        <v>0</v>
      </c>
      <c r="VD192" s="417"/>
      <c r="VE192" s="68">
        <f t="shared" si="927"/>
        <v>0</v>
      </c>
      <c r="VF192" s="68">
        <f t="shared" si="928"/>
        <v>1.8386257681784588E-3</v>
      </c>
      <c r="VG192" s="68">
        <f t="shared" si="929"/>
        <v>0</v>
      </c>
      <c r="VH192" s="68"/>
      <c r="VI192" s="15">
        <f t="shared" si="930"/>
        <v>0</v>
      </c>
      <c r="VM192" s="21">
        <f t="shared" si="931"/>
        <v>-7.4754200353283921E-3</v>
      </c>
      <c r="VN192" s="40"/>
      <c r="VO192" s="21">
        <f t="shared" si="932"/>
        <v>1.776267410733656</v>
      </c>
      <c r="VP192" s="14"/>
      <c r="VQ192" s="21">
        <f t="shared" si="933"/>
        <v>1.0195909366718352</v>
      </c>
    </row>
    <row r="193" spans="1:589" ht="15.75" customHeight="1" x14ac:dyDescent="0.2">
      <c r="A193" s="127">
        <v>45925</v>
      </c>
      <c r="B193" s="4">
        <f t="shared" si="666"/>
        <v>45925</v>
      </c>
      <c r="C193" s="13">
        <v>45947.32</v>
      </c>
      <c r="D193" s="138">
        <f t="shared" si="667"/>
        <v>-173.95999999999913</v>
      </c>
      <c r="E193" s="68">
        <f t="shared" si="668"/>
        <v>-3.7717947116818772E-3</v>
      </c>
      <c r="F193" s="15">
        <f t="shared" si="669"/>
        <v>7.9989714231451375E-2</v>
      </c>
      <c r="G193" s="13">
        <v>6604.72</v>
      </c>
      <c r="H193" s="138">
        <f t="shared" si="670"/>
        <v>-33.25</v>
      </c>
      <c r="I193" s="68">
        <f t="shared" si="671"/>
        <v>-5.0090615052493454E-3</v>
      </c>
      <c r="J193" s="15">
        <f t="shared" si="672"/>
        <v>0.12294040937631237</v>
      </c>
      <c r="K193" s="13">
        <v>22384.7</v>
      </c>
      <c r="L193" s="138">
        <f t="shared" si="673"/>
        <v>-113.15999999999985</v>
      </c>
      <c r="M193" s="68">
        <f t="shared" si="674"/>
        <v>-5.0298117243151056E-3</v>
      </c>
      <c r="N193" s="15">
        <f t="shared" si="675"/>
        <v>0.15918095531047666</v>
      </c>
      <c r="O193" s="13">
        <v>2411.04</v>
      </c>
      <c r="P193" s="138">
        <f t="shared" si="676"/>
        <v>-23.940000000000055</v>
      </c>
      <c r="Q193" s="68">
        <f t="shared" si="677"/>
        <v>-9.8317029297982136E-3</v>
      </c>
      <c r="R193" s="15">
        <f t="shared" si="678"/>
        <v>8.1106288338056512E-2</v>
      </c>
      <c r="S193" s="18">
        <f t="shared" si="679"/>
        <v>-3.1469751425372773E-3</v>
      </c>
      <c r="T193" s="121">
        <f t="shared" si="680"/>
        <v>276.46491260017814</v>
      </c>
      <c r="U193" s="121">
        <f t="shared" si="681"/>
        <v>276.46491260017814</v>
      </c>
      <c r="V193" s="134">
        <f t="shared" si="682"/>
        <v>-2.2714108921749552E-3</v>
      </c>
      <c r="W193" s="21">
        <f t="shared" si="934"/>
        <v>6.8589237474738121E-2</v>
      </c>
      <c r="X193" s="18">
        <f t="shared" si="683"/>
        <v>-5.9105927177611354E-3</v>
      </c>
      <c r="Y193" s="353">
        <f>19680.2+5</f>
        <v>19685.2</v>
      </c>
      <c r="Z193" s="15">
        <v>1.9999999999999999E-6</v>
      </c>
      <c r="AA193" s="21">
        <f t="shared" si="684"/>
        <v>2.273410892174955E-3</v>
      </c>
      <c r="AC193" s="13">
        <v>254.63</v>
      </c>
      <c r="AD193" s="68">
        <f t="shared" si="685"/>
        <v>-5.1183871219817236E-3</v>
      </c>
      <c r="AE193" s="68">
        <f t="shared" si="935"/>
        <v>-2.8469762298067684E-3</v>
      </c>
      <c r="AF193" s="68">
        <f t="shared" si="686"/>
        <v>0.54536626813133449</v>
      </c>
      <c r="AG193" s="68"/>
      <c r="AH193" s="15">
        <f t="shared" si="687"/>
        <v>0.12087863714398912</v>
      </c>
      <c r="AJ193" s="13">
        <v>24.57</v>
      </c>
      <c r="AK193" s="68">
        <f t="shared" si="688"/>
        <v>-6.0679611650484864E-3</v>
      </c>
      <c r="AL193" s="68">
        <f t="shared" si="936"/>
        <v>-3.7965502728735312E-3</v>
      </c>
      <c r="AM193" s="68">
        <f t="shared" si="689"/>
        <v>0.32096774193548377</v>
      </c>
      <c r="AN193" s="68"/>
      <c r="AO193" s="15">
        <f t="shared" si="690"/>
        <v>0.16833095577746071</v>
      </c>
      <c r="AQ193" s="13">
        <v>23.59</v>
      </c>
      <c r="AR193" s="68">
        <f t="shared" si="691"/>
        <v>-3.3798056611745605E-3</v>
      </c>
      <c r="AS193" s="68">
        <f t="shared" si="937"/>
        <v>-1.1083947689996053E-3</v>
      </c>
      <c r="AT193" s="68">
        <f t="shared" si="692"/>
        <v>0.3659525188187609</v>
      </c>
      <c r="AU193" s="68"/>
      <c r="AV193" s="15">
        <f t="shared" si="693"/>
        <v>9.8742431299487704E-2</v>
      </c>
      <c r="AX193" s="13">
        <v>230.01</v>
      </c>
      <c r="AY193" s="68">
        <f t="shared" si="694"/>
        <v>-5.0179521564216664E-3</v>
      </c>
      <c r="AZ193" s="68">
        <f t="shared" si="938"/>
        <v>-2.7465412642467112E-3</v>
      </c>
      <c r="BA193" s="68">
        <f t="shared" si="695"/>
        <v>0.71521252796420587</v>
      </c>
      <c r="BB193" s="68"/>
      <c r="BC193" s="15">
        <f t="shared" si="696"/>
        <v>0.12645085459620939</v>
      </c>
      <c r="BE193" s="13">
        <v>82.66</v>
      </c>
      <c r="BF193" s="68">
        <f t="shared" si="697"/>
        <v>-5.8929645219483956E-3</v>
      </c>
      <c r="BG193" s="68">
        <f t="shared" si="939"/>
        <v>-3.6215536297734404E-3</v>
      </c>
      <c r="BH193" s="68"/>
      <c r="BI193" s="68"/>
      <c r="BJ193" s="15">
        <f t="shared" si="698"/>
        <v>0.12203067734491645</v>
      </c>
      <c r="BL193" s="13">
        <v>76.41</v>
      </c>
      <c r="BM193" s="68">
        <f t="shared" si="699"/>
        <v>-7.2755619072366155E-3</v>
      </c>
      <c r="BN193" s="68">
        <f t="shared" si="940"/>
        <v>-5.0041510150616603E-3</v>
      </c>
      <c r="BO193" s="68">
        <f t="shared" si="700"/>
        <v>0.28679690131357349</v>
      </c>
      <c r="BP193" s="68"/>
      <c r="BQ193" s="15">
        <f t="shared" si="701"/>
        <v>0.15127316558686141</v>
      </c>
      <c r="BS193" s="13">
        <v>44.6</v>
      </c>
      <c r="BT193" s="68">
        <f t="shared" si="702"/>
        <v>-9.9889012208656102E-3</v>
      </c>
      <c r="BU193" s="68">
        <f t="shared" si="941"/>
        <v>-7.717490328690655E-3</v>
      </c>
      <c r="BV193" s="68">
        <f t="shared" si="703"/>
        <v>0.19699409554482028</v>
      </c>
      <c r="BW193" s="68"/>
      <c r="BX193" s="15">
        <f t="shared" si="704"/>
        <v>0.16601307189542489</v>
      </c>
      <c r="BZ193" s="13"/>
      <c r="CA193" s="68">
        <f t="shared" si="705"/>
        <v>0</v>
      </c>
      <c r="CB193" s="68">
        <f t="shared" si="942"/>
        <v>0</v>
      </c>
      <c r="CC193" s="68">
        <f t="shared" si="706"/>
        <v>0</v>
      </c>
      <c r="CD193" s="68"/>
      <c r="CE193" s="15">
        <f t="shared" si="707"/>
        <v>0</v>
      </c>
      <c r="CG193" s="13">
        <v>30.38</v>
      </c>
      <c r="CH193" s="68">
        <f t="shared" si="708"/>
        <v>-1.0423452768729651E-2</v>
      </c>
      <c r="CI193" s="68">
        <f t="shared" si="943"/>
        <v>-8.1520418765546956E-3</v>
      </c>
      <c r="CJ193" s="68">
        <f t="shared" si="709"/>
        <v>4.9619583195500685E-3</v>
      </c>
      <c r="CK193" s="68"/>
      <c r="CL193" s="15">
        <f t="shared" si="710"/>
        <v>-0.11583236321303843</v>
      </c>
      <c r="CN193" s="13">
        <v>33.83</v>
      </c>
      <c r="CO193" s="68">
        <f t="shared" si="711"/>
        <v>-7.335680751173709E-3</v>
      </c>
      <c r="CP193" s="68">
        <f t="shared" si="944"/>
        <v>-5.0642698589987538E-3</v>
      </c>
      <c r="CQ193" s="68">
        <f t="shared" si="712"/>
        <v>7.9451180599872315E-2</v>
      </c>
      <c r="CR193" s="68"/>
      <c r="CS193" s="15">
        <f t="shared" si="713"/>
        <v>1.0755900806692543E-2</v>
      </c>
      <c r="CU193" s="13">
        <v>39.93</v>
      </c>
      <c r="CV193" s="68">
        <f t="shared" si="714"/>
        <v>-6.7164179104478383E-3</v>
      </c>
      <c r="CW193" s="68">
        <f t="shared" si="945"/>
        <v>-4.4450070182728832E-3</v>
      </c>
      <c r="CX193" s="68">
        <f t="shared" si="715"/>
        <v>0.24199066874028</v>
      </c>
      <c r="CY193" s="68"/>
      <c r="CZ193" s="15">
        <f t="shared" si="716"/>
        <v>7.1083690987124429E-2</v>
      </c>
      <c r="DB193" s="13">
        <v>20.059999999999999</v>
      </c>
      <c r="DC193" s="68">
        <f t="shared" si="717"/>
        <v>-7.9129574678536169E-3</v>
      </c>
      <c r="DD193" s="68">
        <f t="shared" si="946"/>
        <v>-5.6415465756786617E-3</v>
      </c>
      <c r="DE193" s="68">
        <f t="shared" si="718"/>
        <v>-8.2761774119798917E-2</v>
      </c>
      <c r="DF193" s="68"/>
      <c r="DG193" s="15">
        <f t="shared" si="719"/>
        <v>-1.4734774066797678E-2</v>
      </c>
      <c r="DI193" s="13">
        <v>50.55</v>
      </c>
      <c r="DJ193" s="68">
        <f t="shared" si="720"/>
        <v>-9.7943192948090115E-3</v>
      </c>
      <c r="DK193" s="68">
        <f t="shared" si="947"/>
        <v>-7.5229084026340563E-3</v>
      </c>
      <c r="DL193" s="68">
        <f t="shared" si="721"/>
        <v>0.14496036240090598</v>
      </c>
      <c r="DM193" s="68"/>
      <c r="DN193" s="15">
        <f t="shared" si="722"/>
        <v>0.19900379506641369</v>
      </c>
      <c r="DP193" s="13">
        <v>47.54</v>
      </c>
      <c r="DQ193" s="68">
        <f t="shared" si="723"/>
        <v>-3.9807249109574221E-3</v>
      </c>
      <c r="DR193" s="68">
        <f t="shared" si="948"/>
        <v>-1.7093140187824669E-3</v>
      </c>
      <c r="DS193" s="68"/>
      <c r="DT193" s="68"/>
      <c r="DU193" s="15">
        <f t="shared" si="724"/>
        <v>0.24842436974789919</v>
      </c>
      <c r="DV193" s="18"/>
      <c r="DW193" s="13">
        <v>41.2</v>
      </c>
      <c r="DX193" s="68">
        <f t="shared" si="725"/>
        <v>-5.5515327057686914E-3</v>
      </c>
      <c r="DY193" s="68">
        <f t="shared" si="949"/>
        <v>-3.2801218135937362E-3</v>
      </c>
      <c r="DZ193" s="68">
        <f t="shared" si="726"/>
        <v>1.1985058697972255</v>
      </c>
      <c r="EA193" s="68"/>
      <c r="EB193" s="15">
        <f t="shared" si="727"/>
        <v>0.23095309232148206</v>
      </c>
      <c r="ED193" s="13">
        <v>42.5</v>
      </c>
      <c r="EE193" s="68">
        <f t="shared" si="728"/>
        <v>-1.6443504815597905E-3</v>
      </c>
      <c r="EF193" s="68">
        <f t="shared" si="950"/>
        <v>6.2706041061516473E-4</v>
      </c>
      <c r="EG193" s="68">
        <f t="shared" si="729"/>
        <v>1.0209224916785544</v>
      </c>
      <c r="EH193" s="68"/>
      <c r="EI193" s="15">
        <f t="shared" si="730"/>
        <v>0.15238611713665937</v>
      </c>
      <c r="EK193" s="13">
        <v>143.47999999999999</v>
      </c>
      <c r="EL193" s="68">
        <f t="shared" si="731"/>
        <v>-8.0884894573108601E-3</v>
      </c>
      <c r="EM193" s="68">
        <f t="shared" si="951"/>
        <v>-5.8170785651359049E-3</v>
      </c>
      <c r="EN193" s="68">
        <f t="shared" si="732"/>
        <v>1.2231174465447781</v>
      </c>
      <c r="EO193" s="68"/>
      <c r="EP193" s="15">
        <f t="shared" si="733"/>
        <v>0.28912848158131171</v>
      </c>
      <c r="ER193" s="26">
        <v>40.15</v>
      </c>
      <c r="ES193" s="68">
        <f t="shared" si="734"/>
        <v>-7.1711177052423136E-3</v>
      </c>
      <c r="ET193" s="68">
        <f t="shared" si="952"/>
        <v>-4.8997068130673584E-3</v>
      </c>
      <c r="EU193" s="68">
        <f t="shared" si="735"/>
        <v>0.15010025780578637</v>
      </c>
      <c r="EV193" s="68"/>
      <c r="EW193" s="15">
        <f t="shared" si="736"/>
        <v>3.2399074312162456E-2</v>
      </c>
      <c r="EY193" s="13">
        <v>50.88</v>
      </c>
      <c r="EZ193" s="68">
        <f t="shared" si="737"/>
        <v>7.7243018419489119E-3</v>
      </c>
      <c r="FA193" s="68">
        <f t="shared" si="953"/>
        <v>9.9957127341238662E-3</v>
      </c>
      <c r="FB193" s="68"/>
      <c r="FC193" s="68"/>
      <c r="FD193" s="15">
        <f t="shared" si="738"/>
        <v>1.0699755899104966</v>
      </c>
      <c r="FF193" s="13">
        <v>63.21</v>
      </c>
      <c r="FG193" s="68">
        <f t="shared" si="739"/>
        <v>6.0480662104090812E-3</v>
      </c>
      <c r="FH193" s="68">
        <f t="shared" si="954"/>
        <v>8.3194771025840372E-3</v>
      </c>
      <c r="FI193" s="68">
        <f t="shared" si="740"/>
        <v>6.9905213270142222E-2</v>
      </c>
      <c r="FJ193" s="68"/>
      <c r="FK193" s="15">
        <f t="shared" si="741"/>
        <v>0.11304807184363447</v>
      </c>
      <c r="FM193" s="13">
        <v>195.35</v>
      </c>
      <c r="FN193" s="68">
        <f t="shared" si="742"/>
        <v>-6.4591598006307101E-3</v>
      </c>
      <c r="FO193" s="68">
        <f t="shared" si="955"/>
        <v>-4.1877489084557549E-3</v>
      </c>
      <c r="FP193" s="68">
        <f t="shared" si="743"/>
        <v>0.67999656002751974</v>
      </c>
      <c r="FQ193" s="68"/>
      <c r="FR193" s="15">
        <f t="shared" si="744"/>
        <v>7.5360563690410651E-2</v>
      </c>
      <c r="FT193" s="13">
        <v>92.73</v>
      </c>
      <c r="FU193" s="68">
        <f t="shared" si="745"/>
        <v>-3.6531642849466986E-3</v>
      </c>
      <c r="FV193" s="68">
        <f t="shared" si="956"/>
        <v>-1.3817533927717434E-3</v>
      </c>
      <c r="FW193" s="68">
        <f t="shared" si="746"/>
        <v>5.3390889469499068E-2</v>
      </c>
      <c r="FX193" s="68"/>
      <c r="FY193" s="15">
        <f t="shared" si="747"/>
        <v>2.8276779773785728E-2</v>
      </c>
      <c r="GA193" s="13">
        <v>18.309999999999999</v>
      </c>
      <c r="GB193" s="68">
        <f t="shared" si="748"/>
        <v>-4.8913043478260795E-3</v>
      </c>
      <c r="GC193" s="68">
        <f t="shared" si="957"/>
        <v>-2.6198934556511243E-3</v>
      </c>
      <c r="GD193" s="68"/>
      <c r="GE193" s="68"/>
      <c r="GF193" s="15">
        <f t="shared" si="749"/>
        <v>5.0487664945496218E-2</v>
      </c>
      <c r="GG193" s="18"/>
      <c r="GH193" s="13">
        <v>21.21</v>
      </c>
      <c r="GI193" s="68">
        <f t="shared" si="750"/>
        <v>-1.7600741083835063E-2</v>
      </c>
      <c r="GJ193" s="68">
        <f t="shared" si="958"/>
        <v>-1.5329330191660108E-2</v>
      </c>
      <c r="GK193" s="68">
        <f t="shared" si="751"/>
        <v>0.10353798126951104</v>
      </c>
      <c r="GL193" s="68"/>
      <c r="GM193" s="15">
        <f t="shared" si="752"/>
        <v>0.12222222222222236</v>
      </c>
      <c r="GO193" s="13">
        <v>26.28</v>
      </c>
      <c r="GP193" s="68">
        <f t="shared" si="753"/>
        <v>-1.388367729831135E-2</v>
      </c>
      <c r="GQ193" s="68">
        <f t="shared" si="959"/>
        <v>-1.1612266406136395E-2</v>
      </c>
      <c r="GR193" s="68"/>
      <c r="GS193" s="68"/>
      <c r="GT193" s="15">
        <f t="shared" si="754"/>
        <v>-3.5596330275229314E-2</v>
      </c>
      <c r="GV193" s="13">
        <v>16.760000000000002</v>
      </c>
      <c r="GW193" s="68">
        <f t="shared" si="755"/>
        <v>-4.7505938242279272E-3</v>
      </c>
      <c r="GX193" s="68">
        <f t="shared" si="960"/>
        <v>-2.479182932052972E-3</v>
      </c>
      <c r="GY193" s="68">
        <f t="shared" si="756"/>
        <v>0.41434599156118163</v>
      </c>
      <c r="GZ193" s="68"/>
      <c r="HA193" s="15">
        <f t="shared" si="757"/>
        <v>0.22157434402332368</v>
      </c>
      <c r="HD193" s="13">
        <v>423.39</v>
      </c>
      <c r="HE193" s="68">
        <f t="shared" si="758"/>
        <v>-4.381309424332084E-2</v>
      </c>
      <c r="HF193" s="68">
        <f t="shared" si="961"/>
        <v>-4.1541683351145886E-2</v>
      </c>
      <c r="HG193" s="68">
        <f t="shared" si="759"/>
        <v>1.378461884163811</v>
      </c>
      <c r="HH193" s="68"/>
      <c r="HI193" s="15">
        <f t="shared" si="760"/>
        <v>4.8410261489698923E-2</v>
      </c>
      <c r="HK193" s="13">
        <v>84.2</v>
      </c>
      <c r="HL193" s="68">
        <f t="shared" si="761"/>
        <v>3.7201281103720077E-2</v>
      </c>
      <c r="HM193" s="68">
        <f t="shared" si="962"/>
        <v>3.947269199589503E-2</v>
      </c>
      <c r="HN193" s="68">
        <f t="shared" si="762"/>
        <v>32.951612903225808</v>
      </c>
      <c r="HO193" s="68"/>
      <c r="HP193" s="15">
        <f t="shared" si="763"/>
        <v>2.1918119787717973</v>
      </c>
      <c r="HR193" s="13">
        <v>115.61</v>
      </c>
      <c r="HS193" s="68">
        <f t="shared" si="764"/>
        <v>9.3417146848262019E-3</v>
      </c>
      <c r="HT193" s="68">
        <f t="shared" si="963"/>
        <v>1.1613125577001157E-2</v>
      </c>
      <c r="HU193" s="68">
        <f t="shared" si="765"/>
        <v>2.1760989010989014</v>
      </c>
      <c r="HV193" s="68"/>
      <c r="HW193" s="15">
        <f t="shared" si="766"/>
        <v>7.4742028446592973E-2</v>
      </c>
      <c r="HY193" s="13">
        <v>177.69</v>
      </c>
      <c r="HZ193" s="68">
        <f t="shared" si="767"/>
        <v>4.0684861840989935E-3</v>
      </c>
      <c r="IA193" s="68">
        <f t="shared" si="964"/>
        <v>6.3398970762739487E-3</v>
      </c>
      <c r="IB193" s="68">
        <f t="shared" si="768"/>
        <v>0.6779036827195466</v>
      </c>
      <c r="IC193" s="68"/>
      <c r="ID193" s="15">
        <f t="shared" si="769"/>
        <v>0.32318117506888083</v>
      </c>
      <c r="IF193" s="13">
        <v>336.1</v>
      </c>
      <c r="IG193" s="68">
        <f t="shared" si="770"/>
        <v>-9.4603754678611873E-3</v>
      </c>
      <c r="IH193" s="68">
        <f t="shared" si="965"/>
        <v>-7.1889645756862321E-3</v>
      </c>
      <c r="II193" s="68">
        <f t="shared" si="771"/>
        <v>0.92057142857142871</v>
      </c>
      <c r="IJ193" s="68"/>
      <c r="IK193" s="15">
        <f t="shared" si="772"/>
        <v>0.44970669427191173</v>
      </c>
      <c r="IM193" s="13">
        <v>271</v>
      </c>
      <c r="IN193" s="68">
        <f t="shared" si="773"/>
        <v>-2.3458614103996221E-2</v>
      </c>
      <c r="IO193" s="68">
        <f t="shared" si="966"/>
        <v>-2.1187203211821264E-2</v>
      </c>
      <c r="IP193" s="68">
        <f t="shared" si="774"/>
        <v>4.291935168912322</v>
      </c>
      <c r="IQ193" s="68"/>
      <c r="IR193" s="15">
        <f t="shared" si="775"/>
        <v>0.44525625299984006</v>
      </c>
      <c r="IT193" s="13">
        <v>85.67</v>
      </c>
      <c r="IU193" s="68">
        <f t="shared" si="776"/>
        <v>3.1547260686333588E-2</v>
      </c>
      <c r="IV193" s="68">
        <f t="shared" si="967"/>
        <v>3.3818671578508541E-2</v>
      </c>
      <c r="IW193" s="68">
        <f t="shared" si="777"/>
        <v>3.6942465753424658</v>
      </c>
      <c r="IX193" s="68"/>
      <c r="IY193" s="15">
        <f t="shared" si="778"/>
        <v>0.66705584744113644</v>
      </c>
      <c r="JA193" s="13">
        <v>748.91</v>
      </c>
      <c r="JB193" s="68">
        <f t="shared" si="779"/>
        <v>-1.5447111718770543E-2</v>
      </c>
      <c r="JC193" s="68">
        <f t="shared" si="968"/>
        <v>-1.3175700826595587E-2</v>
      </c>
      <c r="JD193" s="68">
        <f t="shared" si="780"/>
        <v>0.51478559870550167</v>
      </c>
      <c r="JE193" s="68"/>
      <c r="JF193" s="15">
        <f t="shared" si="781"/>
        <v>0.27907294495397172</v>
      </c>
      <c r="JH193" s="13">
        <v>507.03</v>
      </c>
      <c r="JI193" s="68">
        <f t="shared" si="782"/>
        <v>-6.1158482799176803E-3</v>
      </c>
      <c r="JJ193" s="68">
        <f t="shared" si="969"/>
        <v>-3.8444373877427251E-3</v>
      </c>
      <c r="JK193" s="68">
        <f t="shared" si="783"/>
        <v>0.24672354864884796</v>
      </c>
      <c r="JL193" s="68"/>
      <c r="JM193" s="15">
        <f t="shared" si="784"/>
        <v>0.2029181494661921</v>
      </c>
      <c r="JO193" s="13">
        <v>32.549999999999997</v>
      </c>
      <c r="JP193" s="68">
        <f t="shared" si="785"/>
        <v>6.8614576493762194E-2</v>
      </c>
      <c r="JQ193" s="68">
        <f t="shared" si="970"/>
        <v>7.0885987385937155E-2</v>
      </c>
      <c r="JR193" s="68">
        <f t="shared" si="786"/>
        <v>9.8363421629829445E-2</v>
      </c>
      <c r="JS193" s="68"/>
      <c r="JT193" s="15">
        <f t="shared" si="787"/>
        <v>2.1943081452404321</v>
      </c>
      <c r="JV193" s="13">
        <v>2.86</v>
      </c>
      <c r="JW193" s="68">
        <f t="shared" si="788"/>
        <v>3.9999999999999952E-2</v>
      </c>
      <c r="JX193" s="68">
        <f t="shared" si="971"/>
        <v>4.2271410892174906E-2</v>
      </c>
      <c r="JY193" s="68">
        <f t="shared" si="789"/>
        <v>0.1304347826086957</v>
      </c>
      <c r="JZ193" s="68"/>
      <c r="KA193" s="15">
        <f t="shared" si="790"/>
        <v>0.5888888888888888</v>
      </c>
      <c r="KC193" s="13">
        <v>24.34</v>
      </c>
      <c r="KD193" s="68">
        <f t="shared" si="791"/>
        <v>-3.2760032760033512E-3</v>
      </c>
      <c r="KE193" s="68">
        <f t="shared" si="972"/>
        <v>-1.004592383828396E-3</v>
      </c>
      <c r="KF193" s="68">
        <f t="shared" si="792"/>
        <v>0.24948665297741271</v>
      </c>
      <c r="KG193" s="68"/>
      <c r="KH193" s="15">
        <f t="shared" si="793"/>
        <v>9.7385031559963933E-2</v>
      </c>
      <c r="KI193" s="18"/>
      <c r="KJ193" s="13">
        <v>144.94</v>
      </c>
      <c r="KK193" s="68">
        <f t="shared" si="794"/>
        <v>-2.9722854465122493E-2</v>
      </c>
      <c r="KL193" s="68">
        <f t="shared" si="973"/>
        <v>-2.7451443572947536E-2</v>
      </c>
      <c r="KM193" s="68">
        <f t="shared" si="795"/>
        <v>5.8691943127962087</v>
      </c>
      <c r="KN193" s="68"/>
      <c r="KO193" s="15">
        <f t="shared" si="796"/>
        <v>1.1565243267370928</v>
      </c>
      <c r="KQ193" s="13">
        <v>2.11</v>
      </c>
      <c r="KR193" s="68">
        <f t="shared" si="797"/>
        <v>7.1599045346060521E-3</v>
      </c>
      <c r="KS193" s="68">
        <f t="shared" si="974"/>
        <v>9.4313154267810072E-3</v>
      </c>
      <c r="KT193" s="68">
        <f t="shared" si="798"/>
        <v>-0.19465648854961839</v>
      </c>
      <c r="KU193" s="68"/>
      <c r="KV193" s="15">
        <f t="shared" si="799"/>
        <v>1.089108910891089</v>
      </c>
      <c r="KW193" s="18"/>
      <c r="KX193" s="13">
        <v>51.55</v>
      </c>
      <c r="KY193" s="68">
        <f t="shared" si="800"/>
        <v>-2.7725386646548583E-2</v>
      </c>
      <c r="KZ193" s="68">
        <f t="shared" si="975"/>
        <v>-2.545397575437363E-2</v>
      </c>
      <c r="LA193" s="68">
        <f t="shared" si="801"/>
        <v>-0.28333101626581408</v>
      </c>
      <c r="LB193" s="68"/>
      <c r="LC193" s="15">
        <f t="shared" si="802"/>
        <v>1.1741881062842681</v>
      </c>
      <c r="LD193" s="18"/>
      <c r="LE193" s="13">
        <v>53.93</v>
      </c>
      <c r="LF193" s="68">
        <f t="shared" si="803"/>
        <v>1.6013564431047504E-2</v>
      </c>
      <c r="LG193" s="68">
        <f t="shared" si="976"/>
        <v>1.8284975323222458E-2</v>
      </c>
      <c r="LH193" s="68">
        <f t="shared" si="804"/>
        <v>0.50516327100195368</v>
      </c>
      <c r="LI193" s="68"/>
      <c r="LJ193" s="15">
        <f t="shared" si="805"/>
        <v>0.16959444805898938</v>
      </c>
      <c r="LL193" s="13">
        <v>159.9</v>
      </c>
      <c r="LM193" s="68">
        <f t="shared" si="806"/>
        <v>1.2537993920972761E-2</v>
      </c>
      <c r="LN193" s="68">
        <f t="shared" si="977"/>
        <v>1.4809404813147716E-2</v>
      </c>
      <c r="LO193" s="68">
        <f t="shared" si="807"/>
        <v>0.82742857142857151</v>
      </c>
      <c r="LP193" s="68"/>
      <c r="LQ193" s="15">
        <f t="shared" si="808"/>
        <v>1.0444955887993865</v>
      </c>
      <c r="LS193" s="13">
        <v>23.64</v>
      </c>
      <c r="LT193" s="68">
        <f t="shared" si="809"/>
        <v>1.546391752577317E-2</v>
      </c>
      <c r="LU193" s="68">
        <f t="shared" si="978"/>
        <v>1.7735328417948126E-2</v>
      </c>
      <c r="LV193" s="68"/>
      <c r="LW193" s="68"/>
      <c r="LX193" s="15">
        <f t="shared" si="810"/>
        <v>1.5556756756756758</v>
      </c>
      <c r="LZ193" s="13">
        <v>18.350000000000001</v>
      </c>
      <c r="MA193" s="68">
        <f t="shared" si="811"/>
        <v>-1.9764957264957129E-2</v>
      </c>
      <c r="MB193" s="68">
        <f t="shared" si="979"/>
        <v>-1.7493546372782172E-2</v>
      </c>
      <c r="MC193" s="68">
        <f t="shared" si="812"/>
        <v>-0.17528089887640444</v>
      </c>
      <c r="MD193" s="68"/>
      <c r="ME193" s="15">
        <f t="shared" si="813"/>
        <v>0.36127596439169146</v>
      </c>
      <c r="MG193" s="13">
        <v>119.13</v>
      </c>
      <c r="MH193" s="68">
        <f t="shared" si="814"/>
        <v>-9.1165700335672992E-2</v>
      </c>
      <c r="MI193" s="68">
        <f t="shared" si="980"/>
        <v>-8.8894289443498031E-2</v>
      </c>
      <c r="MJ193" s="68">
        <f t="shared" si="815"/>
        <v>15.055256064690026</v>
      </c>
      <c r="MK193" s="68"/>
      <c r="ML193" s="15">
        <f t="shared" si="816"/>
        <v>4.6113989637305695</v>
      </c>
      <c r="MN193" s="13">
        <v>176.21</v>
      </c>
      <c r="MO193" s="68">
        <f t="shared" si="817"/>
        <v>6.3967102632931892E-3</v>
      </c>
      <c r="MP193" s="68">
        <f t="shared" si="981"/>
        <v>8.6681211554681444E-3</v>
      </c>
      <c r="MQ193" s="68">
        <f t="shared" si="818"/>
        <v>0.39960285941223195</v>
      </c>
      <c r="MR193" s="68"/>
      <c r="MS193" s="15">
        <f t="shared" si="819"/>
        <v>0.58191938235030083</v>
      </c>
      <c r="MU193" s="13">
        <v>19</v>
      </c>
      <c r="MV193" s="68">
        <f t="shared" si="820"/>
        <v>7.4231177094379944E-3</v>
      </c>
      <c r="MW193" s="68">
        <f t="shared" si="982"/>
        <v>9.6945286016129496E-3</v>
      </c>
      <c r="MX193" s="68">
        <f t="shared" si="821"/>
        <v>-8.960229995208438E-2</v>
      </c>
      <c r="MY193" s="68"/>
      <c r="MZ193" s="15">
        <f t="shared" si="822"/>
        <v>0.78069353327085289</v>
      </c>
      <c r="NB193" s="13">
        <v>297.18</v>
      </c>
      <c r="NC193" s="68">
        <f t="shared" si="823"/>
        <v>-1.0257776593618812E-2</v>
      </c>
      <c r="ND193" s="68">
        <f t="shared" si="983"/>
        <v>-7.9863657014438566E-3</v>
      </c>
      <c r="NE193" s="68">
        <f t="shared" si="824"/>
        <v>1.1936960212593195</v>
      </c>
      <c r="NF193" s="68"/>
      <c r="NG193" s="15">
        <f t="shared" si="825"/>
        <v>0.78176149649259563</v>
      </c>
      <c r="NI193" s="13">
        <v>11.53</v>
      </c>
      <c r="NJ193" s="68">
        <f t="shared" si="826"/>
        <v>5.3930530164533808E-2</v>
      </c>
      <c r="NK193" s="68">
        <f t="shared" si="984"/>
        <v>5.6201941056708761E-2</v>
      </c>
      <c r="NL193" s="68">
        <f t="shared" si="827"/>
        <v>-0.90845573640333466</v>
      </c>
      <c r="NM193" s="68"/>
      <c r="NN193" s="15">
        <f t="shared" si="828"/>
        <v>1.3530612244897957</v>
      </c>
      <c r="NP193" s="13">
        <v>607.52</v>
      </c>
      <c r="NQ193" s="68">
        <f t="shared" si="829"/>
        <v>-3.3842239185750599E-2</v>
      </c>
      <c r="NR193" s="68">
        <f t="shared" si="985"/>
        <v>-3.1570828293575645E-2</v>
      </c>
      <c r="NS193" s="68">
        <f t="shared" si="830"/>
        <v>3.6287238095238092</v>
      </c>
      <c r="NT193" s="68"/>
      <c r="NU193" s="15">
        <f t="shared" si="831"/>
        <v>0.84695831939926414</v>
      </c>
      <c r="NW193" s="13">
        <v>245.79</v>
      </c>
      <c r="NX193" s="68">
        <f t="shared" si="832"/>
        <v>-5.4624908958484843E-3</v>
      </c>
      <c r="NY193" s="68">
        <f t="shared" si="986"/>
        <v>-3.1910800036735291E-3</v>
      </c>
      <c r="NZ193" s="68">
        <f t="shared" si="833"/>
        <v>0.39844105598543472</v>
      </c>
      <c r="OA193" s="68"/>
      <c r="OB193" s="15">
        <f t="shared" si="834"/>
        <v>0.29841521394611714</v>
      </c>
      <c r="OD193" s="13">
        <v>3.78</v>
      </c>
      <c r="OE193" s="68">
        <f t="shared" si="835"/>
        <v>9.565217391304337E-2</v>
      </c>
      <c r="OF193" s="68">
        <f t="shared" si="987"/>
        <v>9.7923584805218331E-2</v>
      </c>
      <c r="OG193" s="68">
        <f t="shared" si="836"/>
        <v>-0.98324987814064779</v>
      </c>
      <c r="OH193" s="68"/>
      <c r="OI193" s="15">
        <f t="shared" si="837"/>
        <v>1.5890410958904109</v>
      </c>
      <c r="OK193" s="13">
        <v>312.19</v>
      </c>
      <c r="OL193" s="68">
        <f t="shared" si="838"/>
        <v>0.12509009658353748</v>
      </c>
      <c r="OM193" s="68">
        <f t="shared" si="988"/>
        <v>0.12736150747571243</v>
      </c>
      <c r="ON193" s="68">
        <f t="shared" si="839"/>
        <v>6.3542991755005884</v>
      </c>
      <c r="OO193" s="68"/>
      <c r="OP193" s="15">
        <f t="shared" si="840"/>
        <v>3.6868338087374264</v>
      </c>
      <c r="OR193" s="13">
        <v>6.56</v>
      </c>
      <c r="OS193" s="68">
        <f t="shared" si="841"/>
        <v>6.4935064935064846E-2</v>
      </c>
      <c r="OT193" s="68">
        <f t="shared" si="989"/>
        <v>6.7206475827239806E-2</v>
      </c>
      <c r="OU193" s="68">
        <f t="shared" si="842"/>
        <v>-0.14805194805194813</v>
      </c>
      <c r="OV193" s="68"/>
      <c r="OW193" s="15">
        <f t="shared" si="843"/>
        <v>4.8571428571428559</v>
      </c>
      <c r="OY193" s="13">
        <v>160.51</v>
      </c>
      <c r="OZ193" s="68">
        <f t="shared" si="844"/>
        <v>-5.2677243430839281E-3</v>
      </c>
      <c r="PA193" s="68">
        <f t="shared" si="990"/>
        <v>-2.9963134509089729E-3</v>
      </c>
      <c r="PB193" s="68">
        <f t="shared" si="998"/>
        <v>3.9387692307692306</v>
      </c>
      <c r="PC193" s="68"/>
      <c r="PD193" s="15">
        <f t="shared" si="845"/>
        <v>0.40122217372326491</v>
      </c>
      <c r="PE193" s="18"/>
      <c r="PF193" s="13">
        <v>289.24</v>
      </c>
      <c r="PG193" s="68">
        <f t="shared" si="846"/>
        <v>1.9060705351795177E-2</v>
      </c>
      <c r="PH193" s="68">
        <f t="shared" si="991"/>
        <v>2.1332116243970134E-2</v>
      </c>
      <c r="PI193" s="68">
        <f t="shared" si="847"/>
        <v>-0.1693279724296381</v>
      </c>
      <c r="PJ193" s="68"/>
      <c r="PK193" s="15">
        <f t="shared" si="848"/>
        <v>0.38306316645148958</v>
      </c>
      <c r="PM193" s="13"/>
      <c r="PN193" s="68">
        <f t="shared" si="849"/>
        <v>0</v>
      </c>
      <c r="PO193" s="68">
        <f t="shared" si="850"/>
        <v>2.2714108921749552E-3</v>
      </c>
      <c r="PP193" s="68">
        <f t="shared" si="851"/>
        <v>0</v>
      </c>
      <c r="PQ193" s="68"/>
      <c r="PR193" s="15">
        <f t="shared" si="852"/>
        <v>0</v>
      </c>
      <c r="PT193" s="13">
        <v>17.260000000000002</v>
      </c>
      <c r="PU193" s="68">
        <f t="shared" si="853"/>
        <v>2.5549613784908099E-2</v>
      </c>
      <c r="PV193" s="68">
        <f t="shared" si="992"/>
        <v>2.7821024677083056E-2</v>
      </c>
      <c r="PW193" s="68">
        <f t="shared" si="854"/>
        <v>0.97935779816513768</v>
      </c>
      <c r="PX193" s="68"/>
      <c r="PY193" s="15">
        <f t="shared" si="855"/>
        <v>2.3645224171539967</v>
      </c>
      <c r="QA193" s="13">
        <v>338.24</v>
      </c>
      <c r="QB193" s="68">
        <f t="shared" si="856"/>
        <v>-2.0559448659292195E-2</v>
      </c>
      <c r="QC193" s="68">
        <f t="shared" si="993"/>
        <v>-1.8288037767117238E-2</v>
      </c>
      <c r="QD193" s="68">
        <f t="shared" si="857"/>
        <v>2.519339636622374E-3</v>
      </c>
      <c r="QE193" s="68"/>
      <c r="QF193" s="15">
        <f t="shared" si="858"/>
        <v>0.76405549181182852</v>
      </c>
      <c r="QH193" s="13">
        <v>1.71</v>
      </c>
      <c r="QI193" s="68">
        <f t="shared" si="859"/>
        <v>3.762135922330101E-2</v>
      </c>
      <c r="QJ193" s="68">
        <f t="shared" si="994"/>
        <v>3.9892770115475963E-2</v>
      </c>
      <c r="QK193" s="68">
        <f t="shared" si="860"/>
        <v>-0.31872509960159356</v>
      </c>
      <c r="QL193" s="68"/>
      <c r="QM193" s="15">
        <f t="shared" si="861"/>
        <v>0.31538461538461532</v>
      </c>
      <c r="QO193" s="13">
        <v>18.190000000000001</v>
      </c>
      <c r="QP193" s="68">
        <f t="shared" si="862"/>
        <v>9.1836734693877625E-2</v>
      </c>
      <c r="QQ193" s="68">
        <f t="shared" si="995"/>
        <v>9.4108145586052586E-2</v>
      </c>
      <c r="QR193" s="68">
        <f t="shared" si="863"/>
        <v>-0.97782734830200635</v>
      </c>
      <c r="QS193" s="68"/>
      <c r="QT193" s="15">
        <f t="shared" si="864"/>
        <v>0.58449477351916379</v>
      </c>
      <c r="QV193" s="13">
        <v>3.02</v>
      </c>
      <c r="QW193" s="68">
        <f t="shared" si="865"/>
        <v>2.1650879566982428E-2</v>
      </c>
      <c r="QX193" s="68">
        <f t="shared" si="996"/>
        <v>2.3922290459157385E-2</v>
      </c>
      <c r="QY193" s="68">
        <f t="shared" si="866"/>
        <v>-0.14447592067988663</v>
      </c>
      <c r="QZ193" s="68"/>
      <c r="RA193" s="15">
        <f t="shared" si="867"/>
        <v>0.23416428279525947</v>
      </c>
      <c r="RC193" s="13">
        <v>54.51</v>
      </c>
      <c r="RD193" s="68">
        <f t="shared" si="868"/>
        <v>6.6481994459833688E-3</v>
      </c>
      <c r="RE193" s="68">
        <f t="shared" si="997"/>
        <v>8.919610338158324E-3</v>
      </c>
      <c r="RF193" s="68">
        <f t="shared" si="869"/>
        <v>0.17757615035644844</v>
      </c>
      <c r="RG193" s="68"/>
      <c r="RH193" s="15">
        <f t="shared" si="870"/>
        <v>1.2024242424242424</v>
      </c>
      <c r="RJ193" s="13">
        <v>276.66000000000003</v>
      </c>
      <c r="RK193" s="68">
        <f t="shared" si="871"/>
        <v>-1.4427701186277493E-2</v>
      </c>
      <c r="RL193" s="68">
        <f t="shared" si="872"/>
        <v>-1.2156290294102538E-2</v>
      </c>
      <c r="RM193" s="68">
        <f t="shared" si="873"/>
        <v>0.28332869468410804</v>
      </c>
      <c r="RN193" s="68"/>
      <c r="RO193" s="15">
        <f t="shared" si="874"/>
        <v>0.40636437576250523</v>
      </c>
      <c r="RQ193" s="13">
        <v>24.54</v>
      </c>
      <c r="RR193" s="68">
        <f t="shared" si="875"/>
        <v>-4.92057342115459E-2</v>
      </c>
      <c r="RS193" s="68">
        <f t="shared" si="876"/>
        <v>-4.6934323319370946E-2</v>
      </c>
      <c r="RT193" s="68">
        <f t="shared" si="877"/>
        <v>0.67622950819672123</v>
      </c>
      <c r="RU193" s="68"/>
      <c r="RV193" s="15">
        <f t="shared" si="878"/>
        <v>0.17754318618042222</v>
      </c>
      <c r="RX193" s="13">
        <v>179.12</v>
      </c>
      <c r="RY193" s="68">
        <f t="shared" si="879"/>
        <v>-2.4504343951882251E-3</v>
      </c>
      <c r="RZ193" s="68">
        <f t="shared" si="880"/>
        <v>-1.7902350301326987E-4</v>
      </c>
      <c r="SA193" s="68">
        <f t="shared" si="881"/>
        <v>0.34615962723583349</v>
      </c>
      <c r="SB193" s="68"/>
      <c r="SC193" s="15">
        <f t="shared" si="882"/>
        <v>1.368372339018908</v>
      </c>
      <c r="SE193" s="13">
        <v>32.1</v>
      </c>
      <c r="SF193" s="68">
        <f t="shared" si="883"/>
        <v>1.4538558786346424E-2</v>
      </c>
      <c r="SG193" s="68">
        <f t="shared" si="884"/>
        <v>1.6809969678521379E-2</v>
      </c>
      <c r="SH193" s="68">
        <f t="shared" si="885"/>
        <v>1.5680000000000001</v>
      </c>
      <c r="SI193" s="68"/>
      <c r="SJ193" s="15">
        <f t="shared" si="886"/>
        <v>1.103538663171691</v>
      </c>
      <c r="SL193" s="13">
        <v>2.76</v>
      </c>
      <c r="SM193" s="68">
        <f t="shared" si="887"/>
        <v>-4.498269896193783E-2</v>
      </c>
      <c r="SN193" s="68">
        <f t="shared" si="888"/>
        <v>-4.2711288069762876E-2</v>
      </c>
      <c r="SO193" s="68">
        <f t="shared" si="889"/>
        <v>0.94366197183098588</v>
      </c>
      <c r="SP193" s="68"/>
      <c r="SQ193" s="15">
        <f t="shared" si="890"/>
        <v>1.7326732673267324</v>
      </c>
      <c r="SS193" s="13">
        <v>26.34</v>
      </c>
      <c r="ST193" s="68">
        <f t="shared" si="891"/>
        <v>-4.9783549783549749E-2</v>
      </c>
      <c r="SU193" s="68">
        <f t="shared" si="892"/>
        <v>-4.7512138891374796E-2</v>
      </c>
      <c r="SV193" s="68">
        <f t="shared" si="893"/>
        <v>0.63197026022304825</v>
      </c>
      <c r="SW193" s="68"/>
      <c r="SX193" s="15">
        <f t="shared" si="894"/>
        <v>2.1357142857142852</v>
      </c>
      <c r="SZ193" s="13">
        <v>77.13</v>
      </c>
      <c r="TA193" s="68">
        <f t="shared" si="895"/>
        <v>8.2830268145444211E-2</v>
      </c>
      <c r="TB193" s="68">
        <f t="shared" si="896"/>
        <v>8.5101679037619171E-2</v>
      </c>
      <c r="TC193" s="68">
        <f t="shared" si="897"/>
        <v>0.91057716125836019</v>
      </c>
      <c r="TD193" s="68"/>
      <c r="TE193" s="15">
        <f t="shared" si="898"/>
        <v>3.944230769230769</v>
      </c>
      <c r="TG193" s="417">
        <v>0.26</v>
      </c>
      <c r="TH193" s="68">
        <f t="shared" si="899"/>
        <v>-3.3457249070631995E-2</v>
      </c>
      <c r="TI193" s="68">
        <f t="shared" si="900"/>
        <v>-3.1185838178457041E-2</v>
      </c>
      <c r="TJ193" s="68">
        <f t="shared" si="901"/>
        <v>0.18181818181818185</v>
      </c>
      <c r="TK193" s="68"/>
      <c r="TL193" s="15">
        <f t="shared" si="902"/>
        <v>0.53392330383480824</v>
      </c>
      <c r="TN193" s="13">
        <v>109.59</v>
      </c>
      <c r="TO193" s="68">
        <f t="shared" si="903"/>
        <v>-1.1545052764498973E-2</v>
      </c>
      <c r="TP193" s="68">
        <f t="shared" si="904"/>
        <v>-9.2736418723240177E-3</v>
      </c>
      <c r="TQ193" s="68">
        <f t="shared" si="905"/>
        <v>0.59737051154045184</v>
      </c>
      <c r="TR193" s="68"/>
      <c r="TS193" s="15">
        <f t="shared" si="906"/>
        <v>2.6836974789915966</v>
      </c>
      <c r="TU193" s="417">
        <v>4.07</v>
      </c>
      <c r="TV193" s="68">
        <f t="shared" si="907"/>
        <v>4.0920716112532007E-2</v>
      </c>
      <c r="TW193" s="68">
        <f t="shared" si="908"/>
        <v>4.3192127004706961E-2</v>
      </c>
      <c r="TX193" s="68">
        <f t="shared" si="909"/>
        <v>-7.709750566893421E-2</v>
      </c>
      <c r="TY193" s="68"/>
      <c r="TZ193" s="15">
        <f t="shared" si="910"/>
        <v>1.3801169590643276</v>
      </c>
      <c r="UB193" s="13"/>
      <c r="UC193" s="68">
        <f t="shared" si="911"/>
        <v>0</v>
      </c>
      <c r="UD193" s="68">
        <f t="shared" si="912"/>
        <v>2.2714108921749552E-3</v>
      </c>
      <c r="UE193" s="68">
        <f t="shared" si="913"/>
        <v>0</v>
      </c>
      <c r="UF193" s="68"/>
      <c r="UG193" s="15">
        <f t="shared" si="914"/>
        <v>0</v>
      </c>
      <c r="UI193" s="417"/>
      <c r="UJ193" s="68">
        <f t="shared" si="915"/>
        <v>0</v>
      </c>
      <c r="UK193" s="68">
        <f t="shared" si="916"/>
        <v>2.2714108921749552E-3</v>
      </c>
      <c r="UL193" s="68">
        <f t="shared" si="917"/>
        <v>0</v>
      </c>
      <c r="UM193" s="68"/>
      <c r="UN193" s="15">
        <f t="shared" si="918"/>
        <v>0</v>
      </c>
      <c r="UP193" s="417"/>
      <c r="UQ193" s="68">
        <f t="shared" si="919"/>
        <v>0</v>
      </c>
      <c r="UR193" s="68">
        <f t="shared" si="920"/>
        <v>2.2714108921749552E-3</v>
      </c>
      <c r="US193" s="68">
        <f t="shared" si="921"/>
        <v>0</v>
      </c>
      <c r="UT193" s="68"/>
      <c r="UU193" s="15">
        <f t="shared" si="922"/>
        <v>0</v>
      </c>
      <c r="UW193" s="417"/>
      <c r="UX193" s="68">
        <f t="shared" si="923"/>
        <v>0</v>
      </c>
      <c r="UY193" s="68">
        <f t="shared" si="924"/>
        <v>2.2714108921749552E-3</v>
      </c>
      <c r="UZ193" s="68">
        <f t="shared" si="925"/>
        <v>0</v>
      </c>
      <c r="VA193" s="68"/>
      <c r="VB193" s="15">
        <f t="shared" si="926"/>
        <v>0</v>
      </c>
      <c r="VD193" s="417"/>
      <c r="VE193" s="68">
        <f t="shared" si="927"/>
        <v>0</v>
      </c>
      <c r="VF193" s="68">
        <f t="shared" si="928"/>
        <v>2.2714108921749552E-3</v>
      </c>
      <c r="VG193" s="68">
        <f t="shared" si="929"/>
        <v>0</v>
      </c>
      <c r="VH193" s="68"/>
      <c r="VI193" s="15">
        <f t="shared" si="930"/>
        <v>0</v>
      </c>
      <c r="VM193" s="21">
        <f t="shared" si="931"/>
        <v>9.2808448351423649E-3</v>
      </c>
      <c r="VN193" s="40"/>
      <c r="VO193" s="21">
        <f t="shared" si="932"/>
        <v>1.7869780250987133</v>
      </c>
      <c r="VP193" s="14"/>
      <c r="VQ193" s="21">
        <f t="shared" si="933"/>
        <v>1.0492282929941033</v>
      </c>
    </row>
    <row r="194" spans="1:589" ht="15.75" customHeight="1" x14ac:dyDescent="0.2">
      <c r="A194" s="127">
        <v>45926</v>
      </c>
      <c r="B194" s="4">
        <f t="shared" si="666"/>
        <v>45926</v>
      </c>
      <c r="C194" s="13">
        <v>46247.29</v>
      </c>
      <c r="D194" s="138">
        <f t="shared" si="667"/>
        <v>299.97000000000116</v>
      </c>
      <c r="E194" s="68">
        <f t="shared" si="668"/>
        <v>6.5285635810750477E-3</v>
      </c>
      <c r="F194" s="15">
        <f t="shared" si="669"/>
        <v>8.704049574771848E-2</v>
      </c>
      <c r="G194" s="13">
        <v>6643.7</v>
      </c>
      <c r="H194" s="138">
        <f t="shared" si="670"/>
        <v>38.979999999999563</v>
      </c>
      <c r="I194" s="68">
        <f t="shared" si="671"/>
        <v>5.901839896316507E-3</v>
      </c>
      <c r="J194" s="15">
        <f t="shared" si="672"/>
        <v>0.12956782388555549</v>
      </c>
      <c r="K194" s="13">
        <v>22484.07</v>
      </c>
      <c r="L194" s="138">
        <f t="shared" si="673"/>
        <v>99.369999999998981</v>
      </c>
      <c r="M194" s="68">
        <f t="shared" si="674"/>
        <v>4.4391928415390414E-3</v>
      </c>
      <c r="N194" s="15">
        <f t="shared" si="675"/>
        <v>0.16432678310933932</v>
      </c>
      <c r="O194" s="13">
        <v>2434.3200000000002</v>
      </c>
      <c r="P194" s="138">
        <f t="shared" si="676"/>
        <v>23.2800000000002</v>
      </c>
      <c r="Q194" s="68">
        <f t="shared" si="677"/>
        <v>9.6555843121641279E-3</v>
      </c>
      <c r="R194" s="15">
        <f t="shared" si="678"/>
        <v>9.1545001255515443E-2</v>
      </c>
      <c r="S194" s="18">
        <f t="shared" si="679"/>
        <v>4.0217119913209696E-3</v>
      </c>
      <c r="T194" s="121">
        <f t="shared" si="680"/>
        <v>277.26925499844231</v>
      </c>
      <c r="U194" s="121">
        <f t="shared" si="681"/>
        <v>277.26925499844231</v>
      </c>
      <c r="V194" s="134">
        <f t="shared" si="682"/>
        <v>2.9093832946078171E-3</v>
      </c>
      <c r="W194" s="21">
        <f t="shared" si="934"/>
        <v>7.1698173151044833E-2</v>
      </c>
      <c r="X194" s="18">
        <f t="shared" si="683"/>
        <v>6.631295157773681E-3</v>
      </c>
      <c r="Y194" s="353">
        <v>19685.2</v>
      </c>
      <c r="Z194" s="15">
        <v>1.9999999999999999E-6</v>
      </c>
      <c r="AA194" s="21">
        <f t="shared" si="684"/>
        <v>-2.9073832946078172E-3</v>
      </c>
      <c r="AC194" s="13">
        <v>255.41</v>
      </c>
      <c r="AD194" s="68">
        <f t="shared" si="685"/>
        <v>3.0632682716097911E-3</v>
      </c>
      <c r="AE194" s="68">
        <f t="shared" si="935"/>
        <v>1.5388497700197408E-4</v>
      </c>
      <c r="AF194" s="68">
        <f t="shared" si="686"/>
        <v>0.55010013958851722</v>
      </c>
      <c r="AG194" s="68"/>
      <c r="AH194" s="15">
        <f t="shared" si="687"/>
        <v>0.12431218910947753</v>
      </c>
      <c r="AJ194" s="13">
        <v>24.64</v>
      </c>
      <c r="AK194" s="68">
        <f t="shared" si="688"/>
        <v>2.8490028490028604E-3</v>
      </c>
      <c r="AL194" s="68">
        <f t="shared" si="936"/>
        <v>-6.0380445604956649E-5</v>
      </c>
      <c r="AM194" s="68">
        <f t="shared" si="689"/>
        <v>0.32473118279569885</v>
      </c>
      <c r="AN194" s="68"/>
      <c r="AO194" s="15">
        <f t="shared" si="690"/>
        <v>0.17165953399904893</v>
      </c>
      <c r="AQ194" s="13">
        <v>23.65</v>
      </c>
      <c r="AR194" s="68">
        <f t="shared" si="691"/>
        <v>2.5434506146671779E-3</v>
      </c>
      <c r="AS194" s="68">
        <f t="shared" si="937"/>
        <v>-3.6593267994063918E-4</v>
      </c>
      <c r="AT194" s="68">
        <f t="shared" si="692"/>
        <v>0.36942675159235666</v>
      </c>
      <c r="AU194" s="68"/>
      <c r="AV194" s="15">
        <f t="shared" si="693"/>
        <v>0.1015370284117373</v>
      </c>
      <c r="AX194" s="13">
        <v>231.37</v>
      </c>
      <c r="AY194" s="68">
        <f t="shared" si="694"/>
        <v>5.9127864005913385E-3</v>
      </c>
      <c r="AZ194" s="68">
        <f t="shared" si="938"/>
        <v>3.0034031059835214E-3</v>
      </c>
      <c r="BA194" s="68">
        <f t="shared" si="695"/>
        <v>0.72535421327367644</v>
      </c>
      <c r="BB194" s="68"/>
      <c r="BC194" s="15">
        <f t="shared" si="696"/>
        <v>0.13311131789020034</v>
      </c>
      <c r="BE194" s="13">
        <v>83.21</v>
      </c>
      <c r="BF194" s="68">
        <f t="shared" si="697"/>
        <v>6.6537624001935299E-3</v>
      </c>
      <c r="BG194" s="68">
        <f t="shared" si="939"/>
        <v>3.7443791055857129E-3</v>
      </c>
      <c r="BH194" s="68"/>
      <c r="BI194" s="68"/>
      <c r="BJ194" s="15">
        <f t="shared" si="698"/>
        <v>0.12949640287769773</v>
      </c>
      <c r="BL194" s="13">
        <v>77.099999999999994</v>
      </c>
      <c r="BM194" s="68">
        <f t="shared" si="699"/>
        <v>9.0302316450726044E-3</v>
      </c>
      <c r="BN194" s="68">
        <f t="shared" si="940"/>
        <v>6.1208483504647873E-3</v>
      </c>
      <c r="BO194" s="68">
        <f t="shared" si="700"/>
        <v>0.29841697541259671</v>
      </c>
      <c r="BP194" s="68"/>
      <c r="BQ194" s="15">
        <f t="shared" si="701"/>
        <v>0.1616694289588668</v>
      </c>
      <c r="BS194" s="13">
        <v>44.93</v>
      </c>
      <c r="BT194" s="68">
        <f t="shared" si="702"/>
        <v>7.3991031390134143E-3</v>
      </c>
      <c r="BU194" s="68">
        <f t="shared" si="941"/>
        <v>4.4897198444055972E-3</v>
      </c>
      <c r="BV194" s="68">
        <f t="shared" si="703"/>
        <v>0.20585077831454648</v>
      </c>
      <c r="BW194" s="68"/>
      <c r="BX194" s="15">
        <f t="shared" si="704"/>
        <v>0.17464052287581699</v>
      </c>
      <c r="BZ194" s="13"/>
      <c r="CA194" s="68">
        <f t="shared" si="705"/>
        <v>0</v>
      </c>
      <c r="CB194" s="68">
        <f t="shared" si="942"/>
        <v>0</v>
      </c>
      <c r="CC194" s="68">
        <f t="shared" si="706"/>
        <v>0</v>
      </c>
      <c r="CD194" s="68"/>
      <c r="CE194" s="15">
        <f t="shared" si="707"/>
        <v>0</v>
      </c>
      <c r="CG194" s="13">
        <v>30.63</v>
      </c>
      <c r="CH194" s="68">
        <f t="shared" si="708"/>
        <v>8.2290980908492437E-3</v>
      </c>
      <c r="CI194" s="68">
        <f t="shared" si="943"/>
        <v>5.3197147962414267E-3</v>
      </c>
      <c r="CJ194" s="68">
        <f t="shared" si="709"/>
        <v>1.3231888852133595E-2</v>
      </c>
      <c r="CK194" s="68"/>
      <c r="CL194" s="15">
        <f t="shared" si="710"/>
        <v>-0.10855646100116416</v>
      </c>
      <c r="CN194" s="13">
        <v>34.31</v>
      </c>
      <c r="CO194" s="68">
        <f t="shared" si="711"/>
        <v>1.4188590008867987E-2</v>
      </c>
      <c r="CP194" s="68">
        <f t="shared" si="944"/>
        <v>1.127920671426017E-2</v>
      </c>
      <c r="CQ194" s="68">
        <f t="shared" si="712"/>
        <v>9.4767070835992423E-2</v>
      </c>
      <c r="CR194" s="68"/>
      <c r="CS194" s="15">
        <f t="shared" si="713"/>
        <v>2.5097101882282744E-2</v>
      </c>
      <c r="CU194" s="13">
        <v>40.46</v>
      </c>
      <c r="CV194" s="68">
        <f t="shared" si="714"/>
        <v>1.3273228149261235E-2</v>
      </c>
      <c r="CW194" s="68">
        <f t="shared" si="945"/>
        <v>1.0363844854653418E-2</v>
      </c>
      <c r="CX194" s="68">
        <f t="shared" si="715"/>
        <v>0.25847589424572326</v>
      </c>
      <c r="CY194" s="68"/>
      <c r="CZ194" s="15">
        <f t="shared" si="716"/>
        <v>8.5300429184549345E-2</v>
      </c>
      <c r="DB194" s="13">
        <v>20.25</v>
      </c>
      <c r="DC194" s="68">
        <f t="shared" si="717"/>
        <v>9.471585244267262E-3</v>
      </c>
      <c r="DD194" s="68">
        <f t="shared" si="946"/>
        <v>6.562201949659445E-3</v>
      </c>
      <c r="DE194" s="68">
        <f t="shared" si="718"/>
        <v>-7.4074074074074112E-2</v>
      </c>
      <c r="DF194" s="68"/>
      <c r="DG194" s="15">
        <f t="shared" si="719"/>
        <v>-5.4027504911591077E-3</v>
      </c>
      <c r="DI194" s="13">
        <v>50.99</v>
      </c>
      <c r="DJ194" s="68">
        <f t="shared" si="720"/>
        <v>8.7042532146390673E-3</v>
      </c>
      <c r="DK194" s="68">
        <f t="shared" si="947"/>
        <v>5.7948699200312502E-3</v>
      </c>
      <c r="DL194" s="68">
        <f t="shared" si="721"/>
        <v>0.15492638731596836</v>
      </c>
      <c r="DM194" s="68"/>
      <c r="DN194" s="15">
        <f t="shared" si="722"/>
        <v>0.20944022770398496</v>
      </c>
      <c r="DP194" s="13">
        <v>47.19</v>
      </c>
      <c r="DQ194" s="68">
        <f t="shared" si="723"/>
        <v>-7.3622212873370096E-3</v>
      </c>
      <c r="DR194" s="68">
        <f t="shared" si="948"/>
        <v>-1.0271604581944826E-2</v>
      </c>
      <c r="DS194" s="68"/>
      <c r="DT194" s="68"/>
      <c r="DU194" s="15">
        <f t="shared" si="724"/>
        <v>0.23923319327731091</v>
      </c>
      <c r="DV194" s="18"/>
      <c r="DW194" s="13">
        <v>41.24</v>
      </c>
      <c r="DX194" s="68">
        <f t="shared" si="725"/>
        <v>9.7087378640774624E-4</v>
      </c>
      <c r="DY194" s="68">
        <f t="shared" si="949"/>
        <v>-1.9385095082000707E-3</v>
      </c>
      <c r="DZ194" s="68">
        <f t="shared" si="726"/>
        <v>1.2006403415154752</v>
      </c>
      <c r="EA194" s="68"/>
      <c r="EB194" s="15">
        <f t="shared" si="727"/>
        <v>0.23214819241111453</v>
      </c>
      <c r="ED194" s="13">
        <v>42.65</v>
      </c>
      <c r="EE194" s="68">
        <f t="shared" si="728"/>
        <v>3.5294117647058491E-3</v>
      </c>
      <c r="EF194" s="68">
        <f t="shared" si="950"/>
        <v>6.2002847009803201E-4</v>
      </c>
      <c r="EG194" s="68">
        <f t="shared" si="729"/>
        <v>1.0280551592962432</v>
      </c>
      <c r="EH194" s="68"/>
      <c r="EI194" s="15">
        <f t="shared" si="730"/>
        <v>0.15645336225596518</v>
      </c>
      <c r="EK194" s="13">
        <v>143.97999999999999</v>
      </c>
      <c r="EL194" s="68">
        <f t="shared" si="731"/>
        <v>3.484806244772791E-3</v>
      </c>
      <c r="EM194" s="68">
        <f t="shared" si="951"/>
        <v>5.7542295016497396E-4</v>
      </c>
      <c r="EN194" s="68">
        <f t="shared" si="732"/>
        <v>1.2308645801053606</v>
      </c>
      <c r="EO194" s="68"/>
      <c r="EP194" s="15">
        <f t="shared" si="733"/>
        <v>0.29362084456424076</v>
      </c>
      <c r="ER194" s="13">
        <v>40.5</v>
      </c>
      <c r="ES194" s="68">
        <f t="shared" si="734"/>
        <v>8.7173100871731357E-3</v>
      </c>
      <c r="ET194" s="68">
        <f t="shared" si="952"/>
        <v>5.8079267925653186E-3</v>
      </c>
      <c r="EU194" s="68">
        <f t="shared" si="735"/>
        <v>0.16012603838441719</v>
      </c>
      <c r="EV194" s="68"/>
      <c r="EW194" s="15">
        <f t="shared" si="736"/>
        <v>4.1398817176652079E-2</v>
      </c>
      <c r="EY194" s="13">
        <v>52.01</v>
      </c>
      <c r="EZ194" s="68">
        <f t="shared" si="737"/>
        <v>2.2209119496855254E-2</v>
      </c>
      <c r="FA194" s="68">
        <f t="shared" si="953"/>
        <v>1.9299736202247439E-2</v>
      </c>
      <c r="FB194" s="68"/>
      <c r="FC194" s="68"/>
      <c r="FD194" s="15">
        <f t="shared" si="738"/>
        <v>1.1159479251423923</v>
      </c>
      <c r="FF194" s="13">
        <v>63.84</v>
      </c>
      <c r="FG194" s="68">
        <f t="shared" si="739"/>
        <v>9.9667774086379148E-3</v>
      </c>
      <c r="FH194" s="68">
        <f t="shared" si="954"/>
        <v>7.0573941140300977E-3</v>
      </c>
      <c r="FI194" s="68">
        <f t="shared" si="740"/>
        <v>8.0568720379147002E-2</v>
      </c>
      <c r="FJ194" s="68"/>
      <c r="FK194" s="15">
        <f t="shared" si="741"/>
        <v>0.12414157422081359</v>
      </c>
      <c r="FM194" s="13">
        <v>196.48</v>
      </c>
      <c r="FN194" s="68">
        <f t="shared" si="742"/>
        <v>5.7844893780393935E-3</v>
      </c>
      <c r="FO194" s="68">
        <f t="shared" si="955"/>
        <v>2.8751060834315764E-3</v>
      </c>
      <c r="FP194" s="68">
        <f t="shared" si="743"/>
        <v>0.68971448228414167</v>
      </c>
      <c r="FQ194" s="68"/>
      <c r="FR194" s="15">
        <f t="shared" si="744"/>
        <v>8.1580975448640278E-2</v>
      </c>
      <c r="FT194" s="13">
        <v>93.82</v>
      </c>
      <c r="FU194" s="68">
        <f t="shared" si="745"/>
        <v>1.1754556238541887E-2</v>
      </c>
      <c r="FV194" s="68">
        <f t="shared" si="956"/>
        <v>8.8451729439340699E-3</v>
      </c>
      <c r="FW194" s="68">
        <f t="shared" si="746"/>
        <v>6.5773031920935948E-2</v>
      </c>
      <c r="FX194" s="68"/>
      <c r="FY194" s="15">
        <f t="shared" si="747"/>
        <v>4.036371701042344E-2</v>
      </c>
      <c r="GA194" s="13">
        <v>18.329999999999998</v>
      </c>
      <c r="GB194" s="68">
        <f t="shared" si="748"/>
        <v>1.0922992900054382E-3</v>
      </c>
      <c r="GC194" s="68">
        <f t="shared" si="957"/>
        <v>-1.8170840046023789E-3</v>
      </c>
      <c r="GD194" s="68"/>
      <c r="GE194" s="68"/>
      <c r="GF194" s="15">
        <f t="shared" si="749"/>
        <v>5.1635111876075654E-2</v>
      </c>
      <c r="GG194" s="18"/>
      <c r="GH194" s="13">
        <v>21.67</v>
      </c>
      <c r="GI194" s="68">
        <f t="shared" si="750"/>
        <v>2.1687883074021728E-2</v>
      </c>
      <c r="GJ194" s="68">
        <f t="shared" si="958"/>
        <v>1.8778499779413912E-2</v>
      </c>
      <c r="GK194" s="68">
        <f t="shared" si="751"/>
        <v>0.12747138397502616</v>
      </c>
      <c r="GL194" s="68"/>
      <c r="GM194" s="15">
        <f t="shared" si="752"/>
        <v>0.14656084656084672</v>
      </c>
      <c r="GO194" s="13">
        <v>26.71</v>
      </c>
      <c r="GP194" s="68">
        <f t="shared" si="753"/>
        <v>1.6362252663622515E-2</v>
      </c>
      <c r="GQ194" s="68">
        <f t="shared" si="959"/>
        <v>1.3452869369014698E-2</v>
      </c>
      <c r="GR194" s="68"/>
      <c r="GS194" s="68"/>
      <c r="GT194" s="15">
        <f t="shared" si="754"/>
        <v>-1.9816513761467858E-2</v>
      </c>
      <c r="GV194" s="13">
        <v>16.899999999999999</v>
      </c>
      <c r="GW194" s="68">
        <f t="shared" si="755"/>
        <v>8.3532219570403941E-3</v>
      </c>
      <c r="GX194" s="68">
        <f t="shared" si="960"/>
        <v>5.443838662432577E-3</v>
      </c>
      <c r="GY194" s="68">
        <f t="shared" si="756"/>
        <v>0.42616033755274252</v>
      </c>
      <c r="GZ194" s="68"/>
      <c r="HA194" s="15">
        <f t="shared" si="757"/>
        <v>0.23177842565597651</v>
      </c>
      <c r="HD194" s="13">
        <v>440.4</v>
      </c>
      <c r="HE194" s="68">
        <f t="shared" si="758"/>
        <v>4.0175724509317633E-2</v>
      </c>
      <c r="HF194" s="68">
        <f t="shared" si="961"/>
        <v>3.7266341214709814E-2</v>
      </c>
      <c r="HG194" s="68">
        <f t="shared" si="759"/>
        <v>1.4740183135778888</v>
      </c>
      <c r="HH194" s="68"/>
      <c r="HI194" s="15">
        <f t="shared" si="760"/>
        <v>9.0530903328050721E-2</v>
      </c>
      <c r="HK194" s="13">
        <v>86.28</v>
      </c>
      <c r="HL194" s="68">
        <f t="shared" si="761"/>
        <v>2.4703087885985728E-2</v>
      </c>
      <c r="HM194" s="68">
        <f t="shared" si="962"/>
        <v>2.1793704591377909E-2</v>
      </c>
      <c r="HN194" s="68">
        <f t="shared" si="762"/>
        <v>33.79032258064516</v>
      </c>
      <c r="HO194" s="68"/>
      <c r="HP194" s="15">
        <f t="shared" si="763"/>
        <v>2.2706595905989388</v>
      </c>
      <c r="HR194" s="13">
        <v>117.22</v>
      </c>
      <c r="HS194" s="68">
        <f t="shared" si="764"/>
        <v>1.392613095752962E-2</v>
      </c>
      <c r="HT194" s="68">
        <f t="shared" si="963"/>
        <v>1.1016747662921803E-2</v>
      </c>
      <c r="HU194" s="68">
        <f t="shared" si="765"/>
        <v>2.2203296703296704</v>
      </c>
      <c r="HV194" s="68"/>
      <c r="HW194" s="15">
        <f t="shared" si="766"/>
        <v>8.9709026680301257E-2</v>
      </c>
      <c r="HY194" s="13">
        <v>178.19</v>
      </c>
      <c r="HZ194" s="68">
        <f t="shared" si="767"/>
        <v>2.8138893578704485E-3</v>
      </c>
      <c r="IA194" s="68">
        <f t="shared" si="964"/>
        <v>-9.5493936737368543E-5</v>
      </c>
      <c r="IB194" s="68">
        <f t="shared" si="768"/>
        <v>0.68262511803588277</v>
      </c>
      <c r="IC194" s="68"/>
      <c r="ID194" s="15">
        <f t="shared" si="769"/>
        <v>0.32690446049594168</v>
      </c>
      <c r="IF194" s="13">
        <v>334.53</v>
      </c>
      <c r="IG194" s="68">
        <f t="shared" si="770"/>
        <v>-4.6712288009522459E-3</v>
      </c>
      <c r="IH194" s="68">
        <f t="shared" si="965"/>
        <v>-7.5806120955600629E-3</v>
      </c>
      <c r="II194" s="68">
        <f t="shared" si="771"/>
        <v>0.91159999999999985</v>
      </c>
      <c r="IJ194" s="68"/>
      <c r="IK194" s="15">
        <f t="shared" si="772"/>
        <v>0.44293478260869551</v>
      </c>
      <c r="IM194" s="13">
        <v>278.77</v>
      </c>
      <c r="IN194" s="68">
        <f t="shared" si="773"/>
        <v>2.867158671586709E-2</v>
      </c>
      <c r="IO194" s="68">
        <f t="shared" si="966"/>
        <v>2.5762203421259275E-2</v>
      </c>
      <c r="IP194" s="68">
        <f t="shared" si="774"/>
        <v>4.4436633470025377</v>
      </c>
      <c r="IQ194" s="68"/>
      <c r="IR194" s="15">
        <f t="shared" si="775"/>
        <v>0.48669404298437413</v>
      </c>
      <c r="IT194" s="13">
        <v>85.58</v>
      </c>
      <c r="IU194" s="68">
        <f t="shared" si="776"/>
        <v>-1.0505427804365986E-3</v>
      </c>
      <c r="IV194" s="68">
        <f t="shared" si="967"/>
        <v>-3.9599260750444159E-3</v>
      </c>
      <c r="IW194" s="68">
        <f t="shared" si="777"/>
        <v>3.6893150684931504</v>
      </c>
      <c r="IX194" s="68"/>
      <c r="IY194" s="15">
        <f t="shared" si="778"/>
        <v>0.66530453395602251</v>
      </c>
      <c r="JA194" s="13">
        <v>743.75</v>
      </c>
      <c r="JB194" s="68">
        <f t="shared" si="779"/>
        <v>-6.8900134862666653E-3</v>
      </c>
      <c r="JC194" s="68">
        <f t="shared" si="968"/>
        <v>-9.7993967808744815E-3</v>
      </c>
      <c r="JD194" s="68">
        <f t="shared" si="780"/>
        <v>0.50434870550161814</v>
      </c>
      <c r="JE194" s="68"/>
      <c r="JF194" s="15">
        <f t="shared" si="781"/>
        <v>0.27026011511332004</v>
      </c>
      <c r="JH194" s="13">
        <v>511.46</v>
      </c>
      <c r="JI194" s="68">
        <f t="shared" si="782"/>
        <v>8.7371555923712735E-3</v>
      </c>
      <c r="JJ194" s="68">
        <f t="shared" si="969"/>
        <v>5.8277722977634564E-3</v>
      </c>
      <c r="JK194" s="68">
        <f t="shared" si="783"/>
        <v>0.2576163662740662</v>
      </c>
      <c r="JL194" s="68"/>
      <c r="JM194" s="15">
        <f t="shared" si="784"/>
        <v>0.21342823250296555</v>
      </c>
      <c r="JO194" s="13">
        <v>33.56</v>
      </c>
      <c r="JP194" s="68">
        <f t="shared" si="785"/>
        <v>3.1029185867895704E-2</v>
      </c>
      <c r="JQ194" s="68">
        <f t="shared" si="970"/>
        <v>2.8119802573287889E-2</v>
      </c>
      <c r="JR194" s="68">
        <f t="shared" si="786"/>
        <v>0.13244474439007931</v>
      </c>
      <c r="JS194" s="68"/>
      <c r="JT194" s="15">
        <f t="shared" si="787"/>
        <v>2.2934249263984303</v>
      </c>
      <c r="JV194" s="13">
        <v>2.77</v>
      </c>
      <c r="JW194" s="68">
        <f t="shared" si="788"/>
        <v>-3.1468531468531423E-2</v>
      </c>
      <c r="JX194" s="68">
        <f t="shared" si="971"/>
        <v>-3.4377914763139242E-2</v>
      </c>
      <c r="JY194" s="68">
        <f t="shared" si="789"/>
        <v>9.4861660079051474E-2</v>
      </c>
      <c r="JZ194" s="68"/>
      <c r="KA194" s="15">
        <f t="shared" si="790"/>
        <v>0.53888888888888886</v>
      </c>
      <c r="KC194" s="13">
        <v>24.69</v>
      </c>
      <c r="KD194" s="68">
        <f t="shared" si="791"/>
        <v>1.4379622021364068E-2</v>
      </c>
      <c r="KE194" s="68">
        <f t="shared" si="972"/>
        <v>1.1470238726756251E-2</v>
      </c>
      <c r="KF194" s="68">
        <f t="shared" si="792"/>
        <v>0.26745379876796721</v>
      </c>
      <c r="KG194" s="68"/>
      <c r="KH194" s="15">
        <f t="shared" si="793"/>
        <v>0.1131650135256989</v>
      </c>
      <c r="KI194" s="18"/>
      <c r="KJ194" s="13">
        <v>142.93</v>
      </c>
      <c r="KK194" s="68">
        <f t="shared" si="794"/>
        <v>-1.3867807368566241E-2</v>
      </c>
      <c r="KL194" s="68">
        <f t="shared" si="973"/>
        <v>-1.6777190663174058E-2</v>
      </c>
      <c r="KM194" s="68">
        <f t="shared" si="795"/>
        <v>5.7739336492890994</v>
      </c>
      <c r="KN194" s="68"/>
      <c r="KO194" s="15">
        <f t="shared" si="796"/>
        <v>1.1266180627882758</v>
      </c>
      <c r="KQ194" s="13">
        <v>2.1579999999999999</v>
      </c>
      <c r="KR194" s="68">
        <f t="shared" si="797"/>
        <v>2.27488151658768E-2</v>
      </c>
      <c r="KS194" s="68">
        <f t="shared" si="974"/>
        <v>1.9839431871268985E-2</v>
      </c>
      <c r="KT194" s="68">
        <f t="shared" si="798"/>
        <v>-0.1763358778625955</v>
      </c>
      <c r="KU194" s="68"/>
      <c r="KV194" s="15">
        <f t="shared" si="799"/>
        <v>1.1366336633663365</v>
      </c>
      <c r="KW194" s="18"/>
      <c r="KX194" s="13">
        <v>52.14</v>
      </c>
      <c r="KY194" s="68">
        <f t="shared" si="800"/>
        <v>1.1445198836081541E-2</v>
      </c>
      <c r="KZ194" s="68">
        <f t="shared" si="975"/>
        <v>8.5358155414737239E-3</v>
      </c>
      <c r="LA194" s="68">
        <f t="shared" si="801"/>
        <v>-0.27512859724732386</v>
      </c>
      <c r="LB194" s="68"/>
      <c r="LC194" s="15">
        <f t="shared" si="802"/>
        <v>1.1990721214677351</v>
      </c>
      <c r="LD194" s="18"/>
      <c r="LE194" s="13">
        <v>54.06</v>
      </c>
      <c r="LF194" s="68">
        <f t="shared" si="803"/>
        <v>2.410532171333257E-3</v>
      </c>
      <c r="LG194" s="68">
        <f t="shared" si="976"/>
        <v>-4.9885112327456007E-4</v>
      </c>
      <c r="LH194" s="68">
        <f t="shared" si="804"/>
        <v>0.50879151548981316</v>
      </c>
      <c r="LI194" s="68"/>
      <c r="LJ194" s="15">
        <f t="shared" si="805"/>
        <v>0.17241379310344834</v>
      </c>
      <c r="LL194" s="13">
        <v>163.41999999999999</v>
      </c>
      <c r="LM194" s="68">
        <f t="shared" si="806"/>
        <v>2.2013758599124338E-2</v>
      </c>
      <c r="LN194" s="68">
        <f t="shared" si="977"/>
        <v>1.9104375304516523E-2</v>
      </c>
      <c r="LO194" s="68">
        <f t="shared" si="807"/>
        <v>0.86765714285714268</v>
      </c>
      <c r="LP194" s="68"/>
      <c r="LQ194" s="15">
        <f t="shared" si="808"/>
        <v>1.0895026211481909</v>
      </c>
      <c r="LS194" s="13">
        <v>24.11</v>
      </c>
      <c r="LT194" s="68">
        <f t="shared" si="809"/>
        <v>1.9881556683587091E-2</v>
      </c>
      <c r="LU194" s="68">
        <f t="shared" si="978"/>
        <v>1.6972173388979273E-2</v>
      </c>
      <c r="LV194" s="68"/>
      <c r="LW194" s="68"/>
      <c r="LX194" s="15">
        <f t="shared" si="810"/>
        <v>1.6064864864864865</v>
      </c>
      <c r="LZ194" s="13">
        <v>18.64</v>
      </c>
      <c r="MA194" s="68">
        <f t="shared" si="811"/>
        <v>1.580381471389641E-2</v>
      </c>
      <c r="MB194" s="68">
        <f t="shared" si="979"/>
        <v>1.2894431419288593E-2</v>
      </c>
      <c r="MC194" s="68">
        <f t="shared" si="812"/>
        <v>-0.16224719101123594</v>
      </c>
      <c r="MD194" s="68"/>
      <c r="ME194" s="15">
        <f t="shared" si="813"/>
        <v>0.3827893175074184</v>
      </c>
      <c r="MG194" s="13">
        <v>110.53</v>
      </c>
      <c r="MH194" s="68">
        <f t="shared" si="814"/>
        <v>-7.2190044489213415E-2</v>
      </c>
      <c r="MI194" s="68">
        <f t="shared" si="980"/>
        <v>-7.5099427783821227E-2</v>
      </c>
      <c r="MJ194" s="68">
        <f t="shared" si="815"/>
        <v>13.89622641509434</v>
      </c>
      <c r="MK194" s="68"/>
      <c r="ML194" s="15">
        <f t="shared" si="816"/>
        <v>4.2063118228921335</v>
      </c>
      <c r="MN194" s="13">
        <v>180.62</v>
      </c>
      <c r="MO194" s="68">
        <f t="shared" si="817"/>
        <v>2.5026956472390876E-2</v>
      </c>
      <c r="MP194" s="68">
        <f t="shared" si="981"/>
        <v>2.2117573177783061E-2</v>
      </c>
      <c r="MQ194" s="68">
        <f t="shared" si="818"/>
        <v>0.43463065925337568</v>
      </c>
      <c r="MR194" s="68"/>
      <c r="MS194" s="15">
        <f t="shared" si="819"/>
        <v>0.62151000987521321</v>
      </c>
      <c r="MU194" s="13">
        <v>21.16</v>
      </c>
      <c r="MV194" s="68">
        <f t="shared" si="820"/>
        <v>0.11368421052631579</v>
      </c>
      <c r="MW194" s="68">
        <f t="shared" si="982"/>
        <v>0.11077482723170798</v>
      </c>
      <c r="MX194" s="68">
        <f t="shared" si="821"/>
        <v>1.3895543842836566E-2</v>
      </c>
      <c r="MY194" s="68"/>
      <c r="MZ194" s="15">
        <f t="shared" si="822"/>
        <v>0.98313027179006562</v>
      </c>
      <c r="NB194" s="13">
        <v>294.98</v>
      </c>
      <c r="NC194" s="68">
        <f t="shared" si="823"/>
        <v>-7.4029207887475216E-3</v>
      </c>
      <c r="ND194" s="68">
        <f t="shared" si="983"/>
        <v>-1.0312304083355338E-2</v>
      </c>
      <c r="NE194" s="68">
        <f t="shared" si="824"/>
        <v>1.1774562633793462</v>
      </c>
      <c r="NF194" s="68"/>
      <c r="NG194" s="15">
        <f t="shared" si="825"/>
        <v>0.76857125726962072</v>
      </c>
      <c r="NI194" s="13">
        <v>11.67</v>
      </c>
      <c r="NJ194" s="68">
        <f t="shared" si="826"/>
        <v>1.2142237640936736E-2</v>
      </c>
      <c r="NK194" s="68">
        <f t="shared" si="984"/>
        <v>9.2328543463289191E-3</v>
      </c>
      <c r="NL194" s="68">
        <f t="shared" si="827"/>
        <v>-0.90734418420007934</v>
      </c>
      <c r="NM194" s="68"/>
      <c r="NN194" s="15">
        <f t="shared" si="828"/>
        <v>1.3816326530612244</v>
      </c>
      <c r="NP194" s="13">
        <v>605.16999999999996</v>
      </c>
      <c r="NQ194" s="68">
        <f t="shared" si="829"/>
        <v>-3.86818540953388E-3</v>
      </c>
      <c r="NR194" s="68">
        <f t="shared" si="985"/>
        <v>-6.7775687041416975E-3</v>
      </c>
      <c r="NS194" s="68">
        <f t="shared" si="830"/>
        <v>3.6108190476190472</v>
      </c>
      <c r="NT194" s="68"/>
      <c r="NU194" s="15">
        <f t="shared" si="831"/>
        <v>0.83981394217614669</v>
      </c>
      <c r="NW194" s="13">
        <v>246.54</v>
      </c>
      <c r="NX194" s="68">
        <f t="shared" si="832"/>
        <v>3.0513853289393386E-3</v>
      </c>
      <c r="NY194" s="68">
        <f t="shared" si="986"/>
        <v>1.4200203433152158E-4</v>
      </c>
      <c r="NZ194" s="68">
        <f t="shared" si="833"/>
        <v>0.40270823850705512</v>
      </c>
      <c r="OA194" s="68"/>
      <c r="OB194" s="15">
        <f t="shared" si="834"/>
        <v>0.30237717908082395</v>
      </c>
      <c r="OD194" s="13">
        <v>3.75</v>
      </c>
      <c r="OE194" s="68">
        <f t="shared" si="835"/>
        <v>-7.9365079365078858E-3</v>
      </c>
      <c r="OF194" s="68">
        <f t="shared" si="987"/>
        <v>-1.0845891231115703E-2</v>
      </c>
      <c r="OG194" s="68">
        <f t="shared" si="836"/>
        <v>-0.98338281561572205</v>
      </c>
      <c r="OH194" s="68"/>
      <c r="OI194" s="15">
        <f t="shared" si="837"/>
        <v>1.5684931506849316</v>
      </c>
      <c r="OK194" s="13">
        <v>305.35000000000002</v>
      </c>
      <c r="OL194" s="68">
        <f t="shared" si="838"/>
        <v>-2.190973445658085E-2</v>
      </c>
      <c r="OM194" s="68">
        <f t="shared" si="988"/>
        <v>-2.4819117751188668E-2</v>
      </c>
      <c r="ON194" s="68">
        <f t="shared" si="839"/>
        <v>6.1931684334511194</v>
      </c>
      <c r="OO194" s="68"/>
      <c r="OP194" s="15">
        <f t="shared" si="840"/>
        <v>3.5841465245458641</v>
      </c>
      <c r="OR194" s="13">
        <v>6.36</v>
      </c>
      <c r="OS194" s="68">
        <f t="shared" si="841"/>
        <v>-3.0487804878048672E-2</v>
      </c>
      <c r="OT194" s="68">
        <f t="shared" si="989"/>
        <v>-3.3397188172656488E-2</v>
      </c>
      <c r="OU194" s="68">
        <f t="shared" si="842"/>
        <v>-0.174025974025974</v>
      </c>
      <c r="OV194" s="68"/>
      <c r="OW194" s="15">
        <f t="shared" si="843"/>
        <v>4.6785714285714279</v>
      </c>
      <c r="OY194" s="13">
        <v>163.35</v>
      </c>
      <c r="OZ194" s="68">
        <f t="shared" si="844"/>
        <v>1.7693601644757358E-2</v>
      </c>
      <c r="PA194" s="68">
        <f t="shared" si="990"/>
        <v>1.4784218350149541E-2</v>
      </c>
      <c r="PB194" s="68">
        <f t="shared" si="998"/>
        <v>4.0261538461538464</v>
      </c>
      <c r="PC194" s="68"/>
      <c r="PD194" s="15">
        <f t="shared" si="845"/>
        <v>0.42601484068092532</v>
      </c>
      <c r="PE194" s="18"/>
      <c r="PF194" s="13">
        <v>293.56</v>
      </c>
      <c r="PG194" s="68">
        <f t="shared" si="846"/>
        <v>1.4935693541695454E-2</v>
      </c>
      <c r="PH194" s="68">
        <f t="shared" si="991"/>
        <v>1.2026310247087637E-2</v>
      </c>
      <c r="PI194" s="68">
        <f t="shared" si="847"/>
        <v>-0.15692130959218836</v>
      </c>
      <c r="PJ194" s="68"/>
      <c r="PK194" s="15">
        <f t="shared" si="848"/>
        <v>0.40372017405441596</v>
      </c>
      <c r="PM194" s="13"/>
      <c r="PN194" s="68">
        <f t="shared" si="849"/>
        <v>0</v>
      </c>
      <c r="PO194" s="68">
        <f t="shared" si="850"/>
        <v>-2.9093832946078171E-3</v>
      </c>
      <c r="PP194" s="68">
        <f t="shared" si="851"/>
        <v>0</v>
      </c>
      <c r="PQ194" s="68"/>
      <c r="PR194" s="15">
        <f t="shared" si="852"/>
        <v>0</v>
      </c>
      <c r="PT194" s="13">
        <v>16.71</v>
      </c>
      <c r="PU194" s="68">
        <f t="shared" si="853"/>
        <v>-3.186558516801858E-2</v>
      </c>
      <c r="PV194" s="68">
        <f t="shared" si="992"/>
        <v>-3.4774968462626399E-2</v>
      </c>
      <c r="PW194" s="68">
        <f t="shared" si="854"/>
        <v>0.91628440366972475</v>
      </c>
      <c r="PX194" s="68"/>
      <c r="PY194" s="15">
        <f t="shared" si="855"/>
        <v>2.257309941520468</v>
      </c>
      <c r="QA194" s="13">
        <v>344.34</v>
      </c>
      <c r="QB194" s="68">
        <f t="shared" si="856"/>
        <v>1.8034531693471991E-2</v>
      </c>
      <c r="QC194" s="68">
        <f t="shared" si="993"/>
        <v>1.5125148398864174E-2</v>
      </c>
      <c r="QD194" s="68">
        <f t="shared" si="857"/>
        <v>2.0599306440617651E-2</v>
      </c>
      <c r="QE194" s="68"/>
      <c r="QF194" s="15">
        <f t="shared" si="858"/>
        <v>0.79586940648795224</v>
      </c>
      <c r="QH194" s="13">
        <v>1.8089999999999999</v>
      </c>
      <c r="QI194" s="68">
        <f t="shared" si="859"/>
        <v>5.7894736842105249E-2</v>
      </c>
      <c r="QJ194" s="68">
        <f t="shared" si="994"/>
        <v>5.498535354749743E-2</v>
      </c>
      <c r="QK194" s="68">
        <f t="shared" si="860"/>
        <v>-0.2792828685258964</v>
      </c>
      <c r="QL194" s="68"/>
      <c r="QM194" s="15">
        <f t="shared" si="861"/>
        <v>0.39153846153846145</v>
      </c>
      <c r="QO194" s="13">
        <v>17.329999999999998</v>
      </c>
      <c r="QP194" s="68">
        <f t="shared" si="862"/>
        <v>-4.7278724573941888E-2</v>
      </c>
      <c r="QQ194" s="68">
        <f t="shared" si="995"/>
        <v>-5.0188107868549707E-2</v>
      </c>
      <c r="QR194" s="68">
        <f t="shared" si="863"/>
        <v>-0.97887564299470975</v>
      </c>
      <c r="QS194" s="68"/>
      <c r="QT194" s="15">
        <f t="shared" si="864"/>
        <v>0.5095818815331008</v>
      </c>
      <c r="QV194" s="13">
        <v>3.0009999999999999</v>
      </c>
      <c r="QW194" s="68">
        <f t="shared" si="865"/>
        <v>-6.2913907284768639E-3</v>
      </c>
      <c r="QX194" s="68">
        <f t="shared" si="996"/>
        <v>-9.2007740230846818E-3</v>
      </c>
      <c r="QY194" s="68">
        <f t="shared" si="866"/>
        <v>-0.14985835694050989</v>
      </c>
      <c r="QZ194" s="68"/>
      <c r="RA194" s="15">
        <f t="shared" si="867"/>
        <v>0.22639967306906408</v>
      </c>
      <c r="RC194" s="13">
        <v>55.78</v>
      </c>
      <c r="RD194" s="68">
        <f t="shared" si="868"/>
        <v>2.3298477343606735E-2</v>
      </c>
      <c r="RE194" s="68">
        <f t="shared" si="997"/>
        <v>2.0389094048998919E-2</v>
      </c>
      <c r="RF194" s="68">
        <f t="shared" si="869"/>
        <v>0.20501188161589981</v>
      </c>
      <c r="RG194" s="68"/>
      <c r="RH194" s="15">
        <f t="shared" si="870"/>
        <v>1.2537373737373738</v>
      </c>
      <c r="RJ194" s="13">
        <v>273.36</v>
      </c>
      <c r="RK194" s="68">
        <f t="shared" si="871"/>
        <v>-1.1927998265018475E-2</v>
      </c>
      <c r="RL194" s="68">
        <f t="shared" si="872"/>
        <v>-1.4837381559626292E-2</v>
      </c>
      <c r="RM194" s="68">
        <f t="shared" si="873"/>
        <v>0.26802115224046758</v>
      </c>
      <c r="RN194" s="68"/>
      <c r="RO194" s="15">
        <f t="shared" si="874"/>
        <v>0.38958926392842624</v>
      </c>
      <c r="RQ194" s="13">
        <v>24.53</v>
      </c>
      <c r="RR194" s="68">
        <f t="shared" si="875"/>
        <v>-4.0749796251010639E-4</v>
      </c>
      <c r="RS194" s="68">
        <f t="shared" si="876"/>
        <v>-3.3168812571179236E-3</v>
      </c>
      <c r="RT194" s="68">
        <f t="shared" si="877"/>
        <v>0.67554644808743169</v>
      </c>
      <c r="RU194" s="68"/>
      <c r="RV194" s="15">
        <f t="shared" si="878"/>
        <v>0.17706333973128605</v>
      </c>
      <c r="RX194" s="13">
        <v>177.57</v>
      </c>
      <c r="RY194" s="68">
        <f t="shared" si="879"/>
        <v>-8.6534167038857263E-3</v>
      </c>
      <c r="RZ194" s="68">
        <f t="shared" si="880"/>
        <v>-1.1562799998493543E-2</v>
      </c>
      <c r="SA194" s="68">
        <f t="shared" si="881"/>
        <v>0.33451074703141431</v>
      </c>
      <c r="SB194" s="68"/>
      <c r="SC194" s="15">
        <f t="shared" si="882"/>
        <v>1.3478778262594209</v>
      </c>
      <c r="SE194" s="13">
        <v>31.18</v>
      </c>
      <c r="SF194" s="68">
        <f t="shared" si="883"/>
        <v>-2.8660436137071702E-2</v>
      </c>
      <c r="SG194" s="68">
        <f t="shared" si="884"/>
        <v>-3.1569819431679517E-2</v>
      </c>
      <c r="SH194" s="68">
        <f t="shared" si="885"/>
        <v>1.4944</v>
      </c>
      <c r="SI194" s="68"/>
      <c r="SJ194" s="15">
        <f t="shared" si="886"/>
        <v>1.0432503276539973</v>
      </c>
      <c r="SL194" s="13">
        <v>2.78</v>
      </c>
      <c r="SM194" s="68">
        <f t="shared" si="887"/>
        <v>7.2463768115942099E-3</v>
      </c>
      <c r="SN194" s="68">
        <f t="shared" si="888"/>
        <v>4.3369935169863929E-3</v>
      </c>
      <c r="SO194" s="68">
        <f t="shared" si="889"/>
        <v>0.95774647887323938</v>
      </c>
      <c r="SP194" s="68"/>
      <c r="SQ194" s="15">
        <f t="shared" si="890"/>
        <v>1.7524752475247523</v>
      </c>
      <c r="SS194" s="13">
        <v>26.76</v>
      </c>
      <c r="ST194" s="68">
        <f t="shared" si="891"/>
        <v>1.5945330296127627E-2</v>
      </c>
      <c r="SU194" s="68">
        <f t="shared" si="892"/>
        <v>1.3035947001519809E-2</v>
      </c>
      <c r="SV194" s="68">
        <f t="shared" si="893"/>
        <v>0.65799256505576209</v>
      </c>
      <c r="SW194" s="68"/>
      <c r="SX194" s="15">
        <f t="shared" si="894"/>
        <v>2.1857142857142855</v>
      </c>
      <c r="SZ194" s="13">
        <v>68.63</v>
      </c>
      <c r="TA194" s="68">
        <f t="shared" si="895"/>
        <v>-0.11020355244392585</v>
      </c>
      <c r="TB194" s="68">
        <f t="shared" si="896"/>
        <v>-0.11311293573853366</v>
      </c>
      <c r="TC194" s="68">
        <f t="shared" si="897"/>
        <v>0.70002477086945747</v>
      </c>
      <c r="TD194" s="68"/>
      <c r="TE194" s="15">
        <f t="shared" si="898"/>
        <v>3.3993589743589743</v>
      </c>
      <c r="TG194" s="417">
        <v>0.25819999999999999</v>
      </c>
      <c r="TH194" s="68">
        <f t="shared" si="899"/>
        <v>-6.9230769230770144E-3</v>
      </c>
      <c r="TI194" s="68">
        <f t="shared" si="900"/>
        <v>-9.8324602176848314E-3</v>
      </c>
      <c r="TJ194" s="68">
        <f t="shared" si="901"/>
        <v>0.17363636363636356</v>
      </c>
      <c r="TK194" s="68"/>
      <c r="TL194" s="15">
        <f t="shared" si="902"/>
        <v>0.52330383480825937</v>
      </c>
      <c r="TN194" s="13">
        <v>103.71</v>
      </c>
      <c r="TO194" s="68">
        <f t="shared" si="903"/>
        <v>-5.3654530522858013E-2</v>
      </c>
      <c r="TP194" s="68">
        <f t="shared" si="904"/>
        <v>-5.6563913817465832E-2</v>
      </c>
      <c r="TQ194" s="68">
        <f t="shared" si="905"/>
        <v>0.51166434667269134</v>
      </c>
      <c r="TR194" s="68"/>
      <c r="TS194" s="15">
        <f t="shared" si="906"/>
        <v>2.4860504201680671</v>
      </c>
      <c r="TU194" s="417">
        <v>4.25</v>
      </c>
      <c r="TV194" s="68">
        <f t="shared" si="907"/>
        <v>4.4226044226044155E-2</v>
      </c>
      <c r="TW194" s="68">
        <f t="shared" si="908"/>
        <v>4.1316660931436336E-2</v>
      </c>
      <c r="TX194" s="68">
        <f t="shared" si="909"/>
        <v>-3.6281179138322024E-2</v>
      </c>
      <c r="TY194" s="68"/>
      <c r="TZ194" s="15">
        <f t="shared" si="910"/>
        <v>1.4853801169590644</v>
      </c>
      <c r="UB194" s="13"/>
      <c r="UC194" s="68">
        <f t="shared" si="911"/>
        <v>0</v>
      </c>
      <c r="UD194" s="68">
        <f t="shared" si="912"/>
        <v>-2.9093832946078171E-3</v>
      </c>
      <c r="UE194" s="68">
        <f t="shared" si="913"/>
        <v>0</v>
      </c>
      <c r="UF194" s="68"/>
      <c r="UG194" s="15">
        <f t="shared" si="914"/>
        <v>0</v>
      </c>
      <c r="UI194" s="417"/>
      <c r="UJ194" s="68">
        <f t="shared" si="915"/>
        <v>0</v>
      </c>
      <c r="UK194" s="68">
        <f t="shared" si="916"/>
        <v>-2.9093832946078171E-3</v>
      </c>
      <c r="UL194" s="68">
        <f t="shared" si="917"/>
        <v>0</v>
      </c>
      <c r="UM194" s="68"/>
      <c r="UN194" s="15">
        <f t="shared" si="918"/>
        <v>0</v>
      </c>
      <c r="UP194" s="417"/>
      <c r="UQ194" s="68">
        <f t="shared" si="919"/>
        <v>0</v>
      </c>
      <c r="UR194" s="68">
        <f t="shared" si="920"/>
        <v>-2.9093832946078171E-3</v>
      </c>
      <c r="US194" s="68">
        <f t="shared" si="921"/>
        <v>0</v>
      </c>
      <c r="UT194" s="68"/>
      <c r="UU194" s="15">
        <f t="shared" si="922"/>
        <v>0</v>
      </c>
      <c r="UW194" s="417"/>
      <c r="UX194" s="68">
        <f t="shared" si="923"/>
        <v>0</v>
      </c>
      <c r="UY194" s="68">
        <f t="shared" si="924"/>
        <v>-2.9093832946078171E-3</v>
      </c>
      <c r="UZ194" s="68">
        <f t="shared" si="925"/>
        <v>0</v>
      </c>
      <c r="VA194" s="68"/>
      <c r="VB194" s="15">
        <f t="shared" si="926"/>
        <v>0</v>
      </c>
      <c r="VD194" s="417"/>
      <c r="VE194" s="68">
        <f t="shared" si="927"/>
        <v>0</v>
      </c>
      <c r="VF194" s="68">
        <f t="shared" si="928"/>
        <v>-2.9093832946078171E-3</v>
      </c>
      <c r="VG194" s="68">
        <f t="shared" si="929"/>
        <v>0</v>
      </c>
      <c r="VH194" s="68"/>
      <c r="VI194" s="15">
        <f t="shared" si="930"/>
        <v>0</v>
      </c>
      <c r="VM194" s="21">
        <f t="shared" si="931"/>
        <v>3.4899916447289838E-3</v>
      </c>
      <c r="VN194" s="40"/>
      <c r="VO194" s="21">
        <f t="shared" si="932"/>
        <v>1.7622340310784415</v>
      </c>
      <c r="VP194" s="14"/>
      <c r="VQ194" s="21">
        <f t="shared" si="933"/>
        <v>1.0376492026214661</v>
      </c>
    </row>
    <row r="195" spans="1:589" ht="15.75" customHeight="1" x14ac:dyDescent="0.2">
      <c r="A195" s="127">
        <v>45929</v>
      </c>
      <c r="B195" s="4">
        <f t="shared" si="666"/>
        <v>45929</v>
      </c>
      <c r="C195" s="13">
        <v>46316.07</v>
      </c>
      <c r="D195" s="138">
        <f t="shared" si="667"/>
        <v>68.779999999998836</v>
      </c>
      <c r="E195" s="68">
        <f t="shared" si="668"/>
        <v>1.4872222783215803E-3</v>
      </c>
      <c r="F195" s="15">
        <f t="shared" si="669"/>
        <v>8.8657166590432226E-2</v>
      </c>
      <c r="G195" s="13">
        <v>6661.21</v>
      </c>
      <c r="H195" s="138">
        <f t="shared" si="670"/>
        <v>17.510000000000218</v>
      </c>
      <c r="I195" s="68">
        <f t="shared" si="671"/>
        <v>2.6355795716242786E-3</v>
      </c>
      <c r="J195" s="15">
        <f t="shared" si="672"/>
        <v>0.13254488976695233</v>
      </c>
      <c r="K195" s="13">
        <v>22591.15</v>
      </c>
      <c r="L195" s="138">
        <f t="shared" si="673"/>
        <v>107.08000000000175</v>
      </c>
      <c r="M195" s="68">
        <f t="shared" si="674"/>
        <v>4.7624829490391088E-3</v>
      </c>
      <c r="N195" s="15">
        <f t="shared" si="675"/>
        <v>0.16987186956100711</v>
      </c>
      <c r="O195" s="13">
        <v>2435.25</v>
      </c>
      <c r="P195" s="138">
        <f t="shared" si="676"/>
        <v>0.92999999999983629</v>
      </c>
      <c r="Q195" s="68">
        <f t="shared" si="677"/>
        <v>3.8203687272003528E-4</v>
      </c>
      <c r="R195" s="15">
        <f t="shared" si="678"/>
        <v>9.1962011694228282E-2</v>
      </c>
      <c r="S195" s="18">
        <f t="shared" si="679"/>
        <v>1.9258461940596403E-3</v>
      </c>
      <c r="T195" s="121">
        <f t="shared" si="680"/>
        <v>277.65442423725426</v>
      </c>
      <c r="U195" s="121">
        <f t="shared" si="681"/>
        <v>277.65442423725426</v>
      </c>
      <c r="V195" s="134">
        <f t="shared" si="682"/>
        <v>1.3891523559441108E-3</v>
      </c>
      <c r="W195" s="21">
        <f t="shared" si="934"/>
        <v>7.3186925193138602E-2</v>
      </c>
      <c r="X195" s="18">
        <f t="shared" si="683"/>
        <v>2.3168304179262511E-3</v>
      </c>
      <c r="Y195" s="353">
        <v>19700.95</v>
      </c>
      <c r="Z195" s="15">
        <v>1.9999999999999999E-6</v>
      </c>
      <c r="AA195" s="21">
        <f t="shared" si="684"/>
        <v>-1.3871523559441108E-3</v>
      </c>
      <c r="AC195" s="13">
        <v>257.05</v>
      </c>
      <c r="AD195" s="68">
        <f t="shared" si="685"/>
        <v>6.4210485102384985E-3</v>
      </c>
      <c r="AE195" s="68">
        <f t="shared" si="935"/>
        <v>5.0318961542943873E-3</v>
      </c>
      <c r="AF195" s="68">
        <f t="shared" si="686"/>
        <v>0.56005340778054258</v>
      </c>
      <c r="AG195" s="68"/>
      <c r="AH195" s="15">
        <f t="shared" si="687"/>
        <v>0.13153145221640192</v>
      </c>
      <c r="AJ195" s="13">
        <v>24.71</v>
      </c>
      <c r="AK195" s="68">
        <f t="shared" si="688"/>
        <v>2.8409090909091023E-3</v>
      </c>
      <c r="AL195" s="68">
        <f t="shared" si="936"/>
        <v>1.4517567349649914E-3</v>
      </c>
      <c r="AM195" s="68">
        <f t="shared" si="689"/>
        <v>0.32849462365591392</v>
      </c>
      <c r="AN195" s="68"/>
      <c r="AO195" s="15">
        <f t="shared" si="690"/>
        <v>0.17498811222063715</v>
      </c>
      <c r="AQ195" s="13">
        <v>23.74</v>
      </c>
      <c r="AR195" s="68">
        <f t="shared" si="691"/>
        <v>3.8054968287526371E-3</v>
      </c>
      <c r="AS195" s="68">
        <f t="shared" si="937"/>
        <v>2.4163444728085262E-3</v>
      </c>
      <c r="AT195" s="68">
        <f t="shared" si="692"/>
        <v>0.37463810075275039</v>
      </c>
      <c r="AU195" s="68"/>
      <c r="AV195" s="15">
        <f t="shared" si="693"/>
        <v>0.10572892408011177</v>
      </c>
      <c r="AX195" s="13">
        <v>231.99</v>
      </c>
      <c r="AY195" s="68">
        <f t="shared" si="694"/>
        <v>2.6796905389635845E-3</v>
      </c>
      <c r="AZ195" s="68">
        <f t="shared" si="938"/>
        <v>1.2905381830194736E-3</v>
      </c>
      <c r="BA195" s="68">
        <f t="shared" si="695"/>
        <v>0.72997762863534688</v>
      </c>
      <c r="BB195" s="68"/>
      <c r="BC195" s="15">
        <f t="shared" si="696"/>
        <v>0.13614770556834327</v>
      </c>
      <c r="BE195" s="13">
        <v>83.18</v>
      </c>
      <c r="BF195" s="68">
        <f t="shared" si="697"/>
        <v>-3.6053358971261783E-4</v>
      </c>
      <c r="BG195" s="68">
        <f t="shared" si="939"/>
        <v>-1.7496859456567287E-3</v>
      </c>
      <c r="BH195" s="68"/>
      <c r="BI195" s="68"/>
      <c r="BJ195" s="15">
        <f t="shared" si="698"/>
        <v>0.12908918148500073</v>
      </c>
      <c r="BL195" s="13">
        <v>77.540000000000006</v>
      </c>
      <c r="BM195" s="68">
        <f t="shared" si="699"/>
        <v>5.7068741893646167E-3</v>
      </c>
      <c r="BN195" s="68">
        <f t="shared" si="940"/>
        <v>4.3177218334205063E-3</v>
      </c>
      <c r="BO195" s="68">
        <f t="shared" si="700"/>
        <v>0.30582687773661171</v>
      </c>
      <c r="BP195" s="68"/>
      <c r="BQ195" s="15">
        <f t="shared" si="701"/>
        <v>0.16829893023956607</v>
      </c>
      <c r="BS195" s="13">
        <v>45</v>
      </c>
      <c r="BT195" s="68">
        <f t="shared" si="702"/>
        <v>1.5579790785666657E-3</v>
      </c>
      <c r="BU195" s="68">
        <f t="shared" si="941"/>
        <v>1.6882672262255485E-4</v>
      </c>
      <c r="BV195" s="68">
        <f t="shared" si="703"/>
        <v>0.20772946859903388</v>
      </c>
      <c r="BW195" s="68"/>
      <c r="BX195" s="15">
        <f t="shared" si="704"/>
        <v>0.17647058823529413</v>
      </c>
      <c r="BZ195" s="13"/>
      <c r="CA195" s="68">
        <f t="shared" si="705"/>
        <v>0</v>
      </c>
      <c r="CB195" s="68">
        <f t="shared" si="942"/>
        <v>0</v>
      </c>
      <c r="CC195" s="68">
        <f t="shared" si="706"/>
        <v>0</v>
      </c>
      <c r="CD195" s="68"/>
      <c r="CE195" s="15">
        <f t="shared" si="707"/>
        <v>0</v>
      </c>
      <c r="CG195" s="13">
        <v>30.63</v>
      </c>
      <c r="CH195" s="68">
        <f t="shared" si="708"/>
        <v>0</v>
      </c>
      <c r="CI195" s="68">
        <f t="shared" si="943"/>
        <v>-1.3891523559441108E-3</v>
      </c>
      <c r="CJ195" s="68">
        <f t="shared" si="709"/>
        <v>1.3231888852133595E-2</v>
      </c>
      <c r="CK195" s="68"/>
      <c r="CL195" s="15">
        <f t="shared" si="710"/>
        <v>-0.10855646100116416</v>
      </c>
      <c r="CN195" s="13">
        <v>34.520000000000003</v>
      </c>
      <c r="CO195" s="68">
        <f t="shared" si="711"/>
        <v>6.1206645292917758E-3</v>
      </c>
      <c r="CP195" s="68">
        <f t="shared" si="944"/>
        <v>4.7315121733476646E-3</v>
      </c>
      <c r="CQ195" s="68">
        <f t="shared" si="712"/>
        <v>0.10146777281429493</v>
      </c>
      <c r="CR195" s="68"/>
      <c r="CS195" s="15">
        <f t="shared" si="713"/>
        <v>3.1371377352853433E-2</v>
      </c>
      <c r="CU195" s="13">
        <v>40.380000000000003</v>
      </c>
      <c r="CV195" s="68">
        <f t="shared" si="714"/>
        <v>-1.9772614928323848E-3</v>
      </c>
      <c r="CW195" s="68">
        <f t="shared" si="945"/>
        <v>-3.3664138487764957E-3</v>
      </c>
      <c r="CX195" s="68">
        <f t="shared" si="715"/>
        <v>0.2559875583203734</v>
      </c>
      <c r="CY195" s="68"/>
      <c r="CZ195" s="15">
        <f t="shared" si="716"/>
        <v>8.3154506437768269E-2</v>
      </c>
      <c r="DB195" s="13">
        <v>20.22</v>
      </c>
      <c r="DC195" s="68">
        <f t="shared" si="717"/>
        <v>-1.4814814814815376E-3</v>
      </c>
      <c r="DD195" s="68">
        <f t="shared" si="946"/>
        <v>-2.8706338374256484E-3</v>
      </c>
      <c r="DE195" s="68">
        <f t="shared" si="718"/>
        <v>-7.5445816186557019E-2</v>
      </c>
      <c r="DF195" s="68"/>
      <c r="DG195" s="15">
        <f t="shared" si="719"/>
        <v>-6.8762278978389277E-3</v>
      </c>
      <c r="DI195" s="13">
        <v>51.16</v>
      </c>
      <c r="DJ195" s="68">
        <f t="shared" si="720"/>
        <v>3.3339870562854403E-3</v>
      </c>
      <c r="DK195" s="68">
        <f t="shared" si="947"/>
        <v>1.9448347003413295E-3</v>
      </c>
      <c r="DL195" s="68">
        <f t="shared" si="721"/>
        <v>0.15877689694224231</v>
      </c>
      <c r="DM195" s="68"/>
      <c r="DN195" s="15">
        <f t="shared" si="722"/>
        <v>0.21347248576850097</v>
      </c>
      <c r="DP195" s="13">
        <v>47.77</v>
      </c>
      <c r="DQ195" s="68">
        <f t="shared" si="723"/>
        <v>1.229073956346695E-2</v>
      </c>
      <c r="DR195" s="68">
        <f t="shared" si="948"/>
        <v>1.090158720752284E-2</v>
      </c>
      <c r="DS195" s="68"/>
      <c r="DT195" s="68"/>
      <c r="DU195" s="15">
        <f t="shared" si="724"/>
        <v>0.25446428571428586</v>
      </c>
      <c r="DV195" s="18"/>
      <c r="DW195" s="13">
        <v>41.58</v>
      </c>
      <c r="DX195" s="68">
        <f t="shared" si="725"/>
        <v>8.2444228903975816E-3</v>
      </c>
      <c r="DY195" s="68">
        <f t="shared" si="949"/>
        <v>6.8552705344534712E-3</v>
      </c>
      <c r="DZ195" s="68">
        <f t="shared" si="726"/>
        <v>1.2187833511205977</v>
      </c>
      <c r="EA195" s="68"/>
      <c r="EB195" s="15">
        <f t="shared" si="727"/>
        <v>0.24230654317299072</v>
      </c>
      <c r="ED195" s="13">
        <v>43.21</v>
      </c>
      <c r="EE195" s="68">
        <f t="shared" si="728"/>
        <v>1.3130128956623735E-2</v>
      </c>
      <c r="EF195" s="68">
        <f t="shared" si="950"/>
        <v>1.1740976600679624E-2</v>
      </c>
      <c r="EG195" s="68">
        <f t="shared" si="729"/>
        <v>1.054683785068949</v>
      </c>
      <c r="EH195" s="68"/>
      <c r="EI195" s="15">
        <f t="shared" si="730"/>
        <v>0.17163774403470711</v>
      </c>
      <c r="EK195" s="13">
        <v>144.47</v>
      </c>
      <c r="EL195" s="68">
        <f t="shared" si="731"/>
        <v>3.4032504514516539E-3</v>
      </c>
      <c r="EM195" s="68">
        <f t="shared" si="951"/>
        <v>2.014098095507543E-3</v>
      </c>
      <c r="EN195" s="68">
        <f t="shared" si="732"/>
        <v>1.2384567709947316</v>
      </c>
      <c r="EO195" s="68"/>
      <c r="EP195" s="15">
        <f t="shared" si="733"/>
        <v>0.29802336028751125</v>
      </c>
      <c r="ER195" s="13">
        <v>40.630000000000003</v>
      </c>
      <c r="ES195" s="68">
        <f t="shared" si="734"/>
        <v>3.2098765432099397E-3</v>
      </c>
      <c r="ET195" s="68">
        <f t="shared" si="952"/>
        <v>1.8207241872658288E-3</v>
      </c>
      <c r="EU195" s="68">
        <f t="shared" si="735"/>
        <v>0.16384989974219441</v>
      </c>
      <c r="EV195" s="68"/>
      <c r="EW195" s="15">
        <f t="shared" si="736"/>
        <v>4.4741578812033993E-2</v>
      </c>
      <c r="EY195" s="13">
        <v>52.64</v>
      </c>
      <c r="EZ195" s="68">
        <f t="shared" si="737"/>
        <v>1.2113055181695878E-2</v>
      </c>
      <c r="FA195" s="68">
        <f t="shared" si="953"/>
        <v>1.0723902825751768E-2</v>
      </c>
      <c r="FB195" s="68"/>
      <c r="FC195" s="68"/>
      <c r="FD195" s="15">
        <f t="shared" si="738"/>
        <v>1.1415785191212369</v>
      </c>
      <c r="FF195" s="13">
        <v>62.55</v>
      </c>
      <c r="FG195" s="68">
        <f t="shared" si="739"/>
        <v>-2.0206766917293329E-2</v>
      </c>
      <c r="FH195" s="68">
        <f t="shared" si="954"/>
        <v>-2.1595919273237441E-2</v>
      </c>
      <c r="FI195" s="68">
        <f t="shared" si="740"/>
        <v>5.8733920108327675E-2</v>
      </c>
      <c r="FJ195" s="68"/>
      <c r="FK195" s="15">
        <f t="shared" si="741"/>
        <v>0.10142630744849442</v>
      </c>
      <c r="FM195" s="13">
        <v>199.31</v>
      </c>
      <c r="FN195" s="68">
        <f t="shared" si="742"/>
        <v>1.4403501628664559E-2</v>
      </c>
      <c r="FO195" s="68">
        <f t="shared" si="955"/>
        <v>1.3014349272720448E-2</v>
      </c>
      <c r="FP195" s="68">
        <f t="shared" si="743"/>
        <v>0.71405228758169936</v>
      </c>
      <c r="FQ195" s="68"/>
      <c r="FR195" s="15">
        <f t="shared" si="744"/>
        <v>9.715952879004737E-2</v>
      </c>
      <c r="FT195" s="13">
        <v>93.59</v>
      </c>
      <c r="FU195" s="68">
        <f t="shared" si="745"/>
        <v>-2.4515028778510956E-3</v>
      </c>
      <c r="FV195" s="68">
        <f t="shared" si="956"/>
        <v>-3.8406552337952064E-3</v>
      </c>
      <c r="FW195" s="68">
        <f t="shared" si="746"/>
        <v>6.3160286266045695E-2</v>
      </c>
      <c r="FX195" s="68"/>
      <c r="FY195" s="15">
        <f t="shared" si="747"/>
        <v>3.7813262364160528E-2</v>
      </c>
      <c r="GA195" s="13">
        <v>18.440000000000001</v>
      </c>
      <c r="GB195" s="68">
        <f t="shared" si="748"/>
        <v>6.0010911074742492E-3</v>
      </c>
      <c r="GC195" s="68">
        <f t="shared" si="957"/>
        <v>4.6119387515301379E-3</v>
      </c>
      <c r="GD195" s="68"/>
      <c r="GE195" s="68"/>
      <c r="GF195" s="15">
        <f t="shared" si="749"/>
        <v>5.7946069994262855E-2</v>
      </c>
      <c r="GG195" s="18"/>
      <c r="GH195" s="13">
        <v>21.97</v>
      </c>
      <c r="GI195" s="68">
        <f t="shared" si="750"/>
        <v>1.3844023996308128E-2</v>
      </c>
      <c r="GJ195" s="68">
        <f t="shared" si="958"/>
        <v>1.2454871640364018E-2</v>
      </c>
      <c r="GK195" s="68">
        <f t="shared" si="751"/>
        <v>0.14308012486992716</v>
      </c>
      <c r="GL195" s="68"/>
      <c r="GM195" s="15">
        <f t="shared" si="752"/>
        <v>0.16243386243386246</v>
      </c>
      <c r="GO195" s="13">
        <v>26.94</v>
      </c>
      <c r="GP195" s="68">
        <f t="shared" si="753"/>
        <v>8.6110071134406739E-3</v>
      </c>
      <c r="GQ195" s="68">
        <f t="shared" si="959"/>
        <v>7.2218547574965635E-3</v>
      </c>
      <c r="GR195" s="68"/>
      <c r="GS195" s="68"/>
      <c r="GT195" s="15">
        <f t="shared" si="754"/>
        <v>-1.1376146788990779E-2</v>
      </c>
      <c r="GV195" s="13">
        <v>16.91</v>
      </c>
      <c r="GW195" s="68">
        <f t="shared" si="755"/>
        <v>5.9171597633145355E-4</v>
      </c>
      <c r="GX195" s="68">
        <f t="shared" si="960"/>
        <v>-7.9743637961265728E-4</v>
      </c>
      <c r="GY195" s="68">
        <f t="shared" si="756"/>
        <v>0.42700421940928274</v>
      </c>
      <c r="GZ195" s="68"/>
      <c r="HA195" s="15">
        <f t="shared" si="757"/>
        <v>0.23250728862973757</v>
      </c>
      <c r="HD195" s="13">
        <v>443.21</v>
      </c>
      <c r="HE195" s="68">
        <f t="shared" si="758"/>
        <v>6.38056312443234E-3</v>
      </c>
      <c r="HF195" s="68">
        <f t="shared" si="961"/>
        <v>4.9914107684882296E-3</v>
      </c>
      <c r="HG195" s="68">
        <f t="shared" si="759"/>
        <v>1.4898039435986743</v>
      </c>
      <c r="HH195" s="68"/>
      <c r="HI195" s="15">
        <f t="shared" si="760"/>
        <v>9.7489104595879575E-2</v>
      </c>
      <c r="HK195" s="13">
        <v>88.08</v>
      </c>
      <c r="HL195" s="68">
        <f t="shared" si="761"/>
        <v>2.0862308762169646E-2</v>
      </c>
      <c r="HM195" s="68">
        <f t="shared" si="962"/>
        <v>1.9473156406225534E-2</v>
      </c>
      <c r="HN195" s="68">
        <f t="shared" si="762"/>
        <v>34.516129032258064</v>
      </c>
      <c r="HO195" s="68"/>
      <c r="HP195" s="15">
        <f t="shared" si="763"/>
        <v>2.3388931008339653</v>
      </c>
      <c r="HR195" s="13">
        <v>114.22</v>
      </c>
      <c r="HS195" s="68">
        <f t="shared" si="764"/>
        <v>-2.5592902235113461E-2</v>
      </c>
      <c r="HT195" s="68">
        <f t="shared" si="963"/>
        <v>-2.6982054591057573E-2</v>
      </c>
      <c r="HU195" s="68">
        <f t="shared" si="765"/>
        <v>2.1379120879120879</v>
      </c>
      <c r="HV195" s="68"/>
      <c r="HW195" s="15">
        <f t="shared" si="766"/>
        <v>6.1820210095751657E-2</v>
      </c>
      <c r="HY195" s="13">
        <v>181.85</v>
      </c>
      <c r="HZ195" s="68">
        <f t="shared" si="767"/>
        <v>2.0539873169089156E-2</v>
      </c>
      <c r="IA195" s="68">
        <f t="shared" si="964"/>
        <v>1.9150720813145044E-2</v>
      </c>
      <c r="IB195" s="68">
        <f t="shared" si="768"/>
        <v>0.71718602455146352</v>
      </c>
      <c r="IC195" s="68"/>
      <c r="ID195" s="15">
        <f t="shared" si="769"/>
        <v>0.35415890982202697</v>
      </c>
      <c r="IF195" s="13">
        <v>327.9</v>
      </c>
      <c r="IG195" s="68">
        <f t="shared" si="770"/>
        <v>-1.9818850327324892E-2</v>
      </c>
      <c r="IH195" s="68">
        <f t="shared" si="965"/>
        <v>-2.1208002683269004E-2</v>
      </c>
      <c r="II195" s="68">
        <f t="shared" si="771"/>
        <v>0.87371428571428555</v>
      </c>
      <c r="IJ195" s="68"/>
      <c r="IK195" s="15">
        <f t="shared" si="772"/>
        <v>0.4143374741200827</v>
      </c>
      <c r="IM195" s="13">
        <v>279.52999999999997</v>
      </c>
      <c r="IN195" s="68">
        <f t="shared" si="773"/>
        <v>2.7262617928758151E-3</v>
      </c>
      <c r="IO195" s="68">
        <f t="shared" si="966"/>
        <v>1.3371094369317043E-3</v>
      </c>
      <c r="IP195" s="68">
        <f t="shared" si="774"/>
        <v>4.4585041983987495</v>
      </c>
      <c r="IQ195" s="68"/>
      <c r="IR195" s="15">
        <f t="shared" si="775"/>
        <v>0.49074716015145853</v>
      </c>
      <c r="IT195" s="13">
        <v>84.46</v>
      </c>
      <c r="IU195" s="68">
        <f t="shared" si="776"/>
        <v>-1.3087169899509284E-2</v>
      </c>
      <c r="IV195" s="68">
        <f t="shared" si="967"/>
        <v>-1.4476322255453394E-2</v>
      </c>
      <c r="IW195" s="68">
        <f t="shared" si="777"/>
        <v>3.6279452054794517</v>
      </c>
      <c r="IX195" s="68"/>
      <c r="IY195" s="15">
        <f t="shared" si="778"/>
        <v>0.6435104105857169</v>
      </c>
      <c r="JA195" s="13">
        <v>743.4</v>
      </c>
      <c r="JB195" s="68">
        <f t="shared" si="779"/>
        <v>-4.7058823529414823E-4</v>
      </c>
      <c r="JC195" s="68">
        <f t="shared" si="968"/>
        <v>-1.859740591238259E-3</v>
      </c>
      <c r="JD195" s="68">
        <f t="shared" si="780"/>
        <v>0.50364077669902918</v>
      </c>
      <c r="JE195" s="68"/>
      <c r="JF195" s="15">
        <f t="shared" si="781"/>
        <v>0.26966234564738434</v>
      </c>
      <c r="JH195" s="13">
        <v>514.6</v>
      </c>
      <c r="JI195" s="68">
        <f t="shared" si="782"/>
        <v>6.1392875298166881E-3</v>
      </c>
      <c r="JJ195" s="68">
        <f t="shared" si="969"/>
        <v>4.7501351738725769E-3</v>
      </c>
      <c r="JK195" s="68">
        <f t="shared" si="783"/>
        <v>0.26533723474882592</v>
      </c>
      <c r="JL195" s="68"/>
      <c r="JM195" s="15">
        <f t="shared" si="784"/>
        <v>0.2208778173190985</v>
      </c>
      <c r="JO195" s="13">
        <v>34.19</v>
      </c>
      <c r="JP195" s="68">
        <f t="shared" si="785"/>
        <v>1.8772348033372927E-2</v>
      </c>
      <c r="JQ195" s="68">
        <f t="shared" si="970"/>
        <v>1.7383195677428815E-2</v>
      </c>
      <c r="JR195" s="68">
        <f t="shared" si="786"/>
        <v>0.15370339126033392</v>
      </c>
      <c r="JS195" s="68"/>
      <c r="JT195" s="15">
        <f t="shared" si="787"/>
        <v>2.3552502453385675</v>
      </c>
      <c r="JV195" s="13">
        <v>2.79</v>
      </c>
      <c r="JW195" s="68">
        <f t="shared" si="788"/>
        <v>7.2202166064982013E-3</v>
      </c>
      <c r="JX195" s="68">
        <f t="shared" si="971"/>
        <v>5.83106425055409E-3</v>
      </c>
      <c r="JY195" s="68">
        <f t="shared" si="789"/>
        <v>0.10276679841897243</v>
      </c>
      <c r="JZ195" s="68"/>
      <c r="KA195" s="15">
        <f t="shared" si="790"/>
        <v>0.54999999999999993</v>
      </c>
      <c r="KC195" s="13">
        <v>24.34</v>
      </c>
      <c r="KD195" s="68">
        <f t="shared" si="791"/>
        <v>-1.4175779667881791E-2</v>
      </c>
      <c r="KE195" s="68">
        <f t="shared" si="972"/>
        <v>-1.5564932023825901E-2</v>
      </c>
      <c r="KF195" s="68">
        <f t="shared" si="792"/>
        <v>0.24948665297741271</v>
      </c>
      <c r="KG195" s="68"/>
      <c r="KH195" s="15">
        <f t="shared" si="793"/>
        <v>9.7385031559963933E-2</v>
      </c>
      <c r="KI195" s="18"/>
      <c r="KJ195" s="13">
        <v>146.01</v>
      </c>
      <c r="KK195" s="68">
        <f t="shared" si="794"/>
        <v>2.1549010004897388E-2</v>
      </c>
      <c r="KL195" s="68">
        <f t="shared" si="973"/>
        <v>2.0159857648953276E-2</v>
      </c>
      <c r="KM195" s="68">
        <f t="shared" si="795"/>
        <v>5.919905213270142</v>
      </c>
      <c r="KN195" s="68"/>
      <c r="KO195" s="15">
        <f t="shared" si="796"/>
        <v>1.1724445766998959</v>
      </c>
      <c r="KQ195" s="13">
        <v>2.2320000000000002</v>
      </c>
      <c r="KR195" s="68">
        <f t="shared" si="797"/>
        <v>3.4291010194624785E-2</v>
      </c>
      <c r="KS195" s="68">
        <f t="shared" si="974"/>
        <v>3.2901857838680673E-2</v>
      </c>
      <c r="KT195" s="68">
        <f t="shared" si="798"/>
        <v>-0.14809160305343508</v>
      </c>
      <c r="KU195" s="68"/>
      <c r="KV195" s="15">
        <f t="shared" si="799"/>
        <v>1.2099009900990101</v>
      </c>
      <c r="KW195" s="18"/>
      <c r="KX195" s="13">
        <v>53.73</v>
      </c>
      <c r="KY195" s="68">
        <f t="shared" si="800"/>
        <v>3.0494821634062069E-2</v>
      </c>
      <c r="KZ195" s="68">
        <f t="shared" si="975"/>
        <v>2.9105669278117956E-2</v>
      </c>
      <c r="LA195" s="68">
        <f t="shared" si="801"/>
        <v>-0.2530237731127486</v>
      </c>
      <c r="LB195" s="68"/>
      <c r="LC195" s="15">
        <f t="shared" si="802"/>
        <v>1.2661324335723321</v>
      </c>
      <c r="LD195" s="18"/>
      <c r="LE195" s="13">
        <v>54.46</v>
      </c>
      <c r="LF195" s="68">
        <f t="shared" si="803"/>
        <v>7.3991860895301249E-3</v>
      </c>
      <c r="LG195" s="68">
        <f t="shared" si="976"/>
        <v>6.0100337335860145E-3</v>
      </c>
      <c r="LH195" s="68">
        <f t="shared" si="804"/>
        <v>0.51995534468322646</v>
      </c>
      <c r="LI195" s="68"/>
      <c r="LJ195" s="15">
        <f t="shared" si="805"/>
        <v>0.18108870093255264</v>
      </c>
      <c r="LL195" s="13">
        <v>166.77</v>
      </c>
      <c r="LM195" s="68">
        <f t="shared" si="806"/>
        <v>2.0499326887773974E-2</v>
      </c>
      <c r="LN195" s="68">
        <f t="shared" si="977"/>
        <v>1.9110174531829862E-2</v>
      </c>
      <c r="LO195" s="68">
        <f t="shared" si="807"/>
        <v>0.90594285714285727</v>
      </c>
      <c r="LP195" s="68"/>
      <c r="LQ195" s="15">
        <f t="shared" si="808"/>
        <v>1.1323360184119682</v>
      </c>
      <c r="LS195" s="13">
        <v>24.37</v>
      </c>
      <c r="LT195" s="68">
        <f t="shared" si="809"/>
        <v>1.0783907092492807E-2</v>
      </c>
      <c r="LU195" s="68">
        <f t="shared" si="978"/>
        <v>9.394754736548697E-3</v>
      </c>
      <c r="LV195" s="68"/>
      <c r="LW195" s="68"/>
      <c r="LX195" s="15">
        <f t="shared" si="810"/>
        <v>1.6345945945945948</v>
      </c>
      <c r="LZ195" s="13">
        <v>19.97</v>
      </c>
      <c r="MA195" s="68">
        <f t="shared" si="811"/>
        <v>7.1351931330472004E-2</v>
      </c>
      <c r="MB195" s="68">
        <f t="shared" si="979"/>
        <v>6.9962778974527892E-2</v>
      </c>
      <c r="MC195" s="68">
        <f t="shared" si="812"/>
        <v>-0.10247191011235961</v>
      </c>
      <c r="MD195" s="68"/>
      <c r="ME195" s="15">
        <f t="shared" si="813"/>
        <v>0.48145400593471799</v>
      </c>
      <c r="MG195" s="13">
        <v>116.51</v>
      </c>
      <c r="MH195" s="68">
        <f t="shared" si="814"/>
        <v>5.4102958472812844E-2</v>
      </c>
      <c r="MI195" s="68">
        <f t="shared" si="980"/>
        <v>5.2713806116868732E-2</v>
      </c>
      <c r="MJ195" s="68">
        <f t="shared" si="815"/>
        <v>14.702156334231807</v>
      </c>
      <c r="MK195" s="68"/>
      <c r="ML195" s="15">
        <f t="shared" si="816"/>
        <v>4.4879886952425814</v>
      </c>
      <c r="MN195" s="13">
        <v>181.96</v>
      </c>
      <c r="MO195" s="68">
        <f t="shared" si="817"/>
        <v>7.4188904883180345E-3</v>
      </c>
      <c r="MP195" s="68">
        <f t="shared" si="981"/>
        <v>6.0297381323739241E-3</v>
      </c>
      <c r="MQ195" s="68">
        <f t="shared" si="818"/>
        <v>0.44527402700555996</v>
      </c>
      <c r="MR195" s="68"/>
      <c r="MS195" s="15">
        <f t="shared" si="819"/>
        <v>0.63353981506418899</v>
      </c>
      <c r="MU195" s="13">
        <v>20.6</v>
      </c>
      <c r="MV195" s="68">
        <f t="shared" si="820"/>
        <v>-2.6465028355387464E-2</v>
      </c>
      <c r="MW195" s="68">
        <f t="shared" si="982"/>
        <v>-2.7854180711331576E-2</v>
      </c>
      <c r="MX195" s="68">
        <f t="shared" si="821"/>
        <v>-1.2937230474365097E-2</v>
      </c>
      <c r="MY195" s="68"/>
      <c r="MZ195" s="15">
        <f t="shared" si="822"/>
        <v>0.93064667291471426</v>
      </c>
      <c r="NB195" s="13">
        <v>293.63</v>
      </c>
      <c r="NC195" s="68">
        <f t="shared" si="823"/>
        <v>-4.5765814631501213E-3</v>
      </c>
      <c r="ND195" s="68">
        <f t="shared" si="983"/>
        <v>-5.9657338190942325E-3</v>
      </c>
      <c r="NE195" s="68">
        <f t="shared" si="824"/>
        <v>1.167490957407544</v>
      </c>
      <c r="NF195" s="68"/>
      <c r="NG195" s="15">
        <f t="shared" si="825"/>
        <v>0.76047724683734041</v>
      </c>
      <c r="NI195" s="13">
        <v>11.89</v>
      </c>
      <c r="NJ195" s="68">
        <f t="shared" si="826"/>
        <v>1.8851756640959779E-2</v>
      </c>
      <c r="NK195" s="68">
        <f t="shared" si="984"/>
        <v>1.7462604285015667E-2</v>
      </c>
      <c r="NL195" s="68">
        <f t="shared" si="827"/>
        <v>-0.90559745930924973</v>
      </c>
      <c r="NM195" s="68"/>
      <c r="NN195" s="15">
        <f t="shared" si="828"/>
        <v>1.426530612244898</v>
      </c>
      <c r="NP195" s="13">
        <v>602.42999999999995</v>
      </c>
      <c r="NQ195" s="68">
        <f t="shared" si="829"/>
        <v>-4.5276533866516998E-3</v>
      </c>
      <c r="NR195" s="68">
        <f t="shared" si="985"/>
        <v>-5.9168057425958102E-3</v>
      </c>
      <c r="NS195" s="68">
        <f t="shared" si="830"/>
        <v>3.5899428571428569</v>
      </c>
      <c r="NT195" s="68"/>
      <c r="NU195" s="15">
        <f t="shared" si="831"/>
        <v>0.83148390235004388</v>
      </c>
      <c r="NW195" s="13">
        <v>244.05</v>
      </c>
      <c r="NX195" s="68">
        <f t="shared" si="832"/>
        <v>-1.0099780968605422E-2</v>
      </c>
      <c r="NY195" s="68">
        <f t="shared" si="986"/>
        <v>-1.1488933324549533E-2</v>
      </c>
      <c r="NZ195" s="68">
        <f t="shared" si="833"/>
        <v>0.38854119253527553</v>
      </c>
      <c r="OA195" s="68"/>
      <c r="OB195" s="15">
        <f t="shared" si="834"/>
        <v>0.28922345483359746</v>
      </c>
      <c r="OD195" s="13">
        <v>3.39</v>
      </c>
      <c r="OE195" s="68">
        <f t="shared" si="835"/>
        <v>-9.599999999999996E-2</v>
      </c>
      <c r="OF195" s="68">
        <f t="shared" si="987"/>
        <v>-9.7389152355944072E-2</v>
      </c>
      <c r="OG195" s="68">
        <f t="shared" si="836"/>
        <v>-0.98497806531661281</v>
      </c>
      <c r="OH195" s="68"/>
      <c r="OI195" s="15">
        <f t="shared" si="837"/>
        <v>1.3219178082191783</v>
      </c>
      <c r="OK195" s="13">
        <v>315.62</v>
      </c>
      <c r="OL195" s="68">
        <f t="shared" si="838"/>
        <v>3.3633535287375081E-2</v>
      </c>
      <c r="OM195" s="68">
        <f t="shared" si="988"/>
        <v>3.2244382931430969E-2</v>
      </c>
      <c r="ON195" s="68">
        <f t="shared" si="839"/>
        <v>6.4351001177856304</v>
      </c>
      <c r="OO195" s="68"/>
      <c r="OP195" s="15">
        <f t="shared" si="840"/>
        <v>3.7383275784416754</v>
      </c>
      <c r="OR195" s="13">
        <v>6.47</v>
      </c>
      <c r="OS195" s="68">
        <f t="shared" si="841"/>
        <v>1.7295597484276639E-2</v>
      </c>
      <c r="OT195" s="68">
        <f t="shared" si="989"/>
        <v>1.5906445128332527E-2</v>
      </c>
      <c r="OU195" s="68">
        <f t="shared" si="842"/>
        <v>-0.15974025974025979</v>
      </c>
      <c r="OV195" s="68"/>
      <c r="OW195" s="15">
        <f t="shared" si="843"/>
        <v>4.7767857142857135</v>
      </c>
      <c r="OY195" s="13">
        <v>163.63</v>
      </c>
      <c r="OZ195" s="68">
        <f t="shared" si="844"/>
        <v>1.714110805019903E-3</v>
      </c>
      <c r="PA195" s="68">
        <f t="shared" si="990"/>
        <v>3.2495844907579215E-4</v>
      </c>
      <c r="PB195" s="68">
        <f t="shared" si="998"/>
        <v>4.0347692307692302</v>
      </c>
      <c r="PC195" s="68"/>
      <c r="PD195" s="15">
        <f t="shared" si="845"/>
        <v>0.42845918812745526</v>
      </c>
      <c r="PE195" s="18"/>
      <c r="PF195" s="13">
        <v>296.95</v>
      </c>
      <c r="PG195" s="68">
        <f t="shared" si="846"/>
        <v>1.1547894808556978E-2</v>
      </c>
      <c r="PH195" s="68">
        <f t="shared" si="991"/>
        <v>1.0158742452612867E-2</v>
      </c>
      <c r="PI195" s="68">
        <f t="shared" si="847"/>
        <v>-0.14718552556002298</v>
      </c>
      <c r="PJ195" s="68"/>
      <c r="PK195" s="15">
        <f t="shared" si="848"/>
        <v>0.41993018696504564</v>
      </c>
      <c r="PM195" s="13"/>
      <c r="PN195" s="68">
        <f t="shared" si="849"/>
        <v>0</v>
      </c>
      <c r="PO195" s="68">
        <f t="shared" si="850"/>
        <v>-1.3891523559441108E-3</v>
      </c>
      <c r="PP195" s="68">
        <f t="shared" si="851"/>
        <v>0</v>
      </c>
      <c r="PQ195" s="68"/>
      <c r="PR195" s="15">
        <f t="shared" si="852"/>
        <v>0</v>
      </c>
      <c r="PT195" s="13">
        <v>16.52</v>
      </c>
      <c r="PU195" s="68">
        <f t="shared" si="853"/>
        <v>-1.1370436864153278E-2</v>
      </c>
      <c r="PV195" s="68">
        <f t="shared" si="992"/>
        <v>-1.2759589220097388E-2</v>
      </c>
      <c r="PW195" s="68">
        <f t="shared" si="854"/>
        <v>0.89449541284403655</v>
      </c>
      <c r="PX195" s="68"/>
      <c r="PY195" s="15">
        <f t="shared" si="855"/>
        <v>2.2202729044834308</v>
      </c>
      <c r="QA195" s="13">
        <v>347.92</v>
      </c>
      <c r="QB195" s="68">
        <f t="shared" si="856"/>
        <v>1.0396700935122382E-2</v>
      </c>
      <c r="QC195" s="68">
        <f t="shared" si="993"/>
        <v>9.007548579178272E-3</v>
      </c>
      <c r="QD195" s="68">
        <f t="shared" si="857"/>
        <v>3.1210172204274075E-2</v>
      </c>
      <c r="QE195" s="68"/>
      <c r="QF195" s="15">
        <f t="shared" si="858"/>
        <v>0.81454052362574314</v>
      </c>
      <c r="QH195" s="13">
        <v>1.8240000000000001</v>
      </c>
      <c r="QI195" s="68">
        <f t="shared" si="859"/>
        <v>8.2918739635158244E-3</v>
      </c>
      <c r="QJ195" s="68">
        <f t="shared" si="994"/>
        <v>6.902721607571714E-3</v>
      </c>
      <c r="QK195" s="68">
        <f t="shared" si="860"/>
        <v>-0.27330677290836647</v>
      </c>
      <c r="QL195" s="68"/>
      <c r="QM195" s="15">
        <f t="shared" si="861"/>
        <v>0.40307692307692305</v>
      </c>
      <c r="QO195" s="13">
        <v>17.54</v>
      </c>
      <c r="QP195" s="68">
        <f t="shared" si="862"/>
        <v>1.2117714945181816E-2</v>
      </c>
      <c r="QQ195" s="68">
        <f t="shared" si="995"/>
        <v>1.0728562589237706E-2</v>
      </c>
      <c r="QR195" s="68">
        <f t="shared" si="863"/>
        <v>-0.9786196640581194</v>
      </c>
      <c r="QS195" s="68"/>
      <c r="QT195" s="15">
        <f t="shared" si="864"/>
        <v>0.5278745644599302</v>
      </c>
      <c r="QV195" s="13">
        <v>2.968</v>
      </c>
      <c r="QW195" s="68">
        <f t="shared" si="865"/>
        <v>-1.0996334555148257E-2</v>
      </c>
      <c r="QX195" s="68">
        <f t="shared" si="996"/>
        <v>-1.2385486911092368E-2</v>
      </c>
      <c r="QY195" s="68">
        <f t="shared" si="866"/>
        <v>-0.15920679886685549</v>
      </c>
      <c r="QZ195" s="68"/>
      <c r="RA195" s="15">
        <f t="shared" si="867"/>
        <v>0.21291377196567221</v>
      </c>
      <c r="RC195" s="13">
        <v>57.75</v>
      </c>
      <c r="RD195" s="68">
        <f t="shared" si="868"/>
        <v>3.5317318035138018E-2</v>
      </c>
      <c r="RE195" s="68">
        <f t="shared" si="997"/>
        <v>3.3928165679193906E-2</v>
      </c>
      <c r="RF195" s="68">
        <f t="shared" si="869"/>
        <v>0.24756966947504863</v>
      </c>
      <c r="RG195" s="68"/>
      <c r="RH195" s="15">
        <f t="shared" si="870"/>
        <v>1.3333333333333333</v>
      </c>
      <c r="RJ195" s="13">
        <v>273.23</v>
      </c>
      <c r="RK195" s="68">
        <f t="shared" si="871"/>
        <v>-4.7556335967221045E-4</v>
      </c>
      <c r="RL195" s="68">
        <f t="shared" si="872"/>
        <v>-1.8647157156163213E-3</v>
      </c>
      <c r="RM195" s="68">
        <f t="shared" si="873"/>
        <v>0.26741812784117264</v>
      </c>
      <c r="RN195" s="68"/>
      <c r="RO195" s="15">
        <f t="shared" si="874"/>
        <v>0.38892842618950801</v>
      </c>
      <c r="RQ195" s="13">
        <v>26.81</v>
      </c>
      <c r="RR195" s="68">
        <f t="shared" si="875"/>
        <v>9.2947411333061461E-2</v>
      </c>
      <c r="RS195" s="68">
        <f t="shared" si="876"/>
        <v>9.1558258977117349E-2</v>
      </c>
      <c r="RT195" s="68">
        <f t="shared" si="877"/>
        <v>0.83128415300546432</v>
      </c>
      <c r="RU195" s="68"/>
      <c r="RV195" s="15">
        <f t="shared" si="878"/>
        <v>0.28646833013435696</v>
      </c>
      <c r="RX195" s="13">
        <v>178.86</v>
      </c>
      <c r="RY195" s="68">
        <f t="shared" si="879"/>
        <v>7.2647406656530973E-3</v>
      </c>
      <c r="RZ195" s="68">
        <f t="shared" si="880"/>
        <v>5.8755883097089869E-3</v>
      </c>
      <c r="SA195" s="68">
        <f t="shared" si="881"/>
        <v>0.34420562152412454</v>
      </c>
      <c r="SB195" s="68"/>
      <c r="SC195" s="15">
        <f t="shared" si="882"/>
        <v>1.3649345497818328</v>
      </c>
      <c r="SE195" s="13">
        <v>29.65</v>
      </c>
      <c r="SF195" s="68">
        <f t="shared" si="883"/>
        <v>-4.9069916613213638E-2</v>
      </c>
      <c r="SG195" s="68">
        <f t="shared" si="884"/>
        <v>-5.045906896915775E-2</v>
      </c>
      <c r="SH195" s="68">
        <f t="shared" si="885"/>
        <v>1.3719999999999999</v>
      </c>
      <c r="SI195" s="68"/>
      <c r="SJ195" s="15">
        <f t="shared" si="886"/>
        <v>0.94298820445609433</v>
      </c>
      <c r="SL195" s="13">
        <v>3.01</v>
      </c>
      <c r="SM195" s="68">
        <f t="shared" si="887"/>
        <v>8.2733812949640287E-2</v>
      </c>
      <c r="SN195" s="68">
        <f t="shared" si="888"/>
        <v>8.1344660593696175E-2</v>
      </c>
      <c r="SO195" s="68">
        <f t="shared" si="889"/>
        <v>1.119718309859155</v>
      </c>
      <c r="SP195" s="68"/>
      <c r="SQ195" s="15">
        <f t="shared" si="890"/>
        <v>1.98019801980198</v>
      </c>
      <c r="SS195" s="13">
        <v>25.31</v>
      </c>
      <c r="ST195" s="68">
        <f t="shared" si="891"/>
        <v>-5.418535127055317E-2</v>
      </c>
      <c r="SU195" s="68">
        <f t="shared" si="892"/>
        <v>-5.5574503626497282E-2</v>
      </c>
      <c r="SV195" s="68">
        <f t="shared" si="893"/>
        <v>0.56815365551425012</v>
      </c>
      <c r="SW195" s="68"/>
      <c r="SX195" s="15">
        <f t="shared" si="894"/>
        <v>2.0130952380952376</v>
      </c>
      <c r="SZ195" s="13">
        <v>68.180000000000007</v>
      </c>
      <c r="TA195" s="68">
        <f t="shared" si="895"/>
        <v>-6.5568993151681283E-3</v>
      </c>
      <c r="TB195" s="68">
        <f t="shared" si="896"/>
        <v>-7.9460516711122395E-3</v>
      </c>
      <c r="TC195" s="68">
        <f t="shared" si="897"/>
        <v>0.68887787961357472</v>
      </c>
      <c r="TD195" s="68"/>
      <c r="TE195" s="15">
        <f t="shared" si="898"/>
        <v>3.370512820512821</v>
      </c>
      <c r="TG195" s="417">
        <v>0.2641</v>
      </c>
      <c r="TH195" s="68">
        <f t="shared" si="899"/>
        <v>2.2850503485670089E-2</v>
      </c>
      <c r="TI195" s="68">
        <f t="shared" si="900"/>
        <v>2.1461351129725977E-2</v>
      </c>
      <c r="TJ195" s="68">
        <f t="shared" si="901"/>
        <v>0.20045454545454547</v>
      </c>
      <c r="TK195" s="68"/>
      <c r="TL195" s="15">
        <f t="shared" si="902"/>
        <v>0.55811209439528009</v>
      </c>
      <c r="TN195" s="13">
        <v>103.08</v>
      </c>
      <c r="TO195" s="68">
        <f t="shared" si="903"/>
        <v>-6.0746311831066961E-3</v>
      </c>
      <c r="TP195" s="68">
        <f t="shared" si="904"/>
        <v>-7.4637835390508073E-3</v>
      </c>
      <c r="TQ195" s="68">
        <f t="shared" si="905"/>
        <v>0.50248154329400285</v>
      </c>
      <c r="TR195" s="68"/>
      <c r="TS195" s="15">
        <f t="shared" si="906"/>
        <v>2.464873949579832</v>
      </c>
      <c r="TU195" s="417">
        <v>4.42</v>
      </c>
      <c r="TV195" s="68">
        <f t="shared" si="907"/>
        <v>3.999999999999998E-2</v>
      </c>
      <c r="TW195" s="68">
        <f t="shared" si="908"/>
        <v>3.8610847644055868E-2</v>
      </c>
      <c r="TX195" s="68">
        <f t="shared" si="909"/>
        <v>2.2675736961450762E-3</v>
      </c>
      <c r="TY195" s="68"/>
      <c r="TZ195" s="15">
        <f t="shared" si="910"/>
        <v>1.5847953216374269</v>
      </c>
      <c r="UB195" s="13"/>
      <c r="UC195" s="68">
        <f t="shared" si="911"/>
        <v>0</v>
      </c>
      <c r="UD195" s="68">
        <f t="shared" si="912"/>
        <v>-1.3891523559441108E-3</v>
      </c>
      <c r="UE195" s="68">
        <f t="shared" si="913"/>
        <v>0</v>
      </c>
      <c r="UF195" s="68"/>
      <c r="UG195" s="15">
        <f t="shared" si="914"/>
        <v>0</v>
      </c>
      <c r="UI195" s="417"/>
      <c r="UJ195" s="68">
        <f t="shared" si="915"/>
        <v>0</v>
      </c>
      <c r="UK195" s="68">
        <f t="shared" si="916"/>
        <v>-1.3891523559441108E-3</v>
      </c>
      <c r="UL195" s="68">
        <f t="shared" si="917"/>
        <v>0</v>
      </c>
      <c r="UM195" s="68"/>
      <c r="UN195" s="15">
        <f t="shared" si="918"/>
        <v>0</v>
      </c>
      <c r="UP195" s="417"/>
      <c r="UQ195" s="68">
        <f t="shared" si="919"/>
        <v>0</v>
      </c>
      <c r="UR195" s="68">
        <f t="shared" si="920"/>
        <v>-1.3891523559441108E-3</v>
      </c>
      <c r="US195" s="68">
        <f t="shared" si="921"/>
        <v>0</v>
      </c>
      <c r="UT195" s="68"/>
      <c r="UU195" s="15">
        <f t="shared" si="922"/>
        <v>0</v>
      </c>
      <c r="UW195" s="417"/>
      <c r="UX195" s="68">
        <f t="shared" si="923"/>
        <v>0</v>
      </c>
      <c r="UY195" s="68">
        <f t="shared" si="924"/>
        <v>-1.3891523559441108E-3</v>
      </c>
      <c r="UZ195" s="68">
        <f t="shared" si="925"/>
        <v>0</v>
      </c>
      <c r="VA195" s="68"/>
      <c r="VB195" s="15">
        <f t="shared" si="926"/>
        <v>0</v>
      </c>
      <c r="VD195" s="417"/>
      <c r="VE195" s="68">
        <f t="shared" si="927"/>
        <v>0</v>
      </c>
      <c r="VF195" s="68">
        <f t="shared" si="928"/>
        <v>-1.3891523559441108E-3</v>
      </c>
      <c r="VG195" s="68">
        <f t="shared" si="929"/>
        <v>0</v>
      </c>
      <c r="VH195" s="68"/>
      <c r="VI195" s="15">
        <f t="shared" si="930"/>
        <v>0</v>
      </c>
      <c r="VM195" s="21">
        <f t="shared" si="931"/>
        <v>4.9567898990866312E-3</v>
      </c>
      <c r="VN195" s="40"/>
      <c r="VO195" s="21">
        <f t="shared" si="932"/>
        <v>1.8126323349780182</v>
      </c>
      <c r="VP195" s="14"/>
      <c r="VQ195" s="21">
        <f t="shared" si="933"/>
        <v>1.0553343445935488</v>
      </c>
    </row>
    <row r="196" spans="1:589" ht="15.75" customHeight="1" x14ac:dyDescent="0.2">
      <c r="A196" s="127">
        <v>45930</v>
      </c>
      <c r="B196" s="4">
        <f t="shared" si="666"/>
        <v>45930</v>
      </c>
      <c r="C196" s="13">
        <v>46397.89</v>
      </c>
      <c r="D196" s="138">
        <f t="shared" si="667"/>
        <v>81.819999999999709</v>
      </c>
      <c r="E196" s="68">
        <f t="shared" si="668"/>
        <v>1.7665574821006988E-3</v>
      </c>
      <c r="F196" s="15">
        <f t="shared" si="669"/>
        <v>9.0580342053515103E-2</v>
      </c>
      <c r="G196" s="13">
        <v>6688.46</v>
      </c>
      <c r="H196" s="138">
        <f t="shared" si="670"/>
        <v>27.25</v>
      </c>
      <c r="I196" s="68">
        <f t="shared" si="671"/>
        <v>4.0908483593821545E-3</v>
      </c>
      <c r="J196" s="15">
        <f t="shared" si="672"/>
        <v>0.13717795917118211</v>
      </c>
      <c r="K196" s="13">
        <v>22660.01</v>
      </c>
      <c r="L196" s="138">
        <f t="shared" si="673"/>
        <v>68.859999999996944</v>
      </c>
      <c r="M196" s="68">
        <f t="shared" si="674"/>
        <v>3.0480962677861437E-3</v>
      </c>
      <c r="N196" s="15">
        <f t="shared" si="675"/>
        <v>0.17343775164040401</v>
      </c>
      <c r="O196" s="13">
        <v>2436.48</v>
      </c>
      <c r="P196" s="138">
        <f t="shared" si="676"/>
        <v>1.2300000000000182</v>
      </c>
      <c r="Q196" s="68">
        <f t="shared" si="677"/>
        <v>5.0508161379735886E-4</v>
      </c>
      <c r="R196" s="15">
        <f t="shared" si="678"/>
        <v>9.2513541629300214E-2</v>
      </c>
      <c r="S196" s="18">
        <f t="shared" si="679"/>
        <v>1.6626157425957307E-3</v>
      </c>
      <c r="T196" s="121">
        <f t="shared" si="680"/>
        <v>277.98694738577342</v>
      </c>
      <c r="U196" s="121">
        <f t="shared" si="681"/>
        <v>277.98694738577342</v>
      </c>
      <c r="V196" s="134">
        <f t="shared" si="682"/>
        <v>1.1976151629228811E-3</v>
      </c>
      <c r="W196" s="21">
        <f t="shared" si="934"/>
        <v>7.4472190127400487E-2</v>
      </c>
      <c r="X196" s="18">
        <f t="shared" si="683"/>
        <v>2.3526459307665888E-3</v>
      </c>
      <c r="Y196" s="353">
        <v>19742.25</v>
      </c>
      <c r="Z196" s="15">
        <v>1.9999999999999999E-6</v>
      </c>
      <c r="AA196" s="21">
        <f t="shared" si="684"/>
        <v>-1.195615162922881E-3</v>
      </c>
      <c r="AC196" s="13">
        <v>258</v>
      </c>
      <c r="AD196" s="68">
        <f t="shared" si="685"/>
        <v>3.69577903131682E-3</v>
      </c>
      <c r="AE196" s="68">
        <f t="shared" si="935"/>
        <v>2.4981638683939386E-3</v>
      </c>
      <c r="AF196" s="68">
        <f t="shared" si="686"/>
        <v>0.56581902045275223</v>
      </c>
      <c r="AG196" s="68"/>
      <c r="AH196" s="15">
        <f t="shared" si="687"/>
        <v>0.13571334243077879</v>
      </c>
      <c r="AJ196" s="13">
        <v>24.76</v>
      </c>
      <c r="AK196" s="68">
        <f t="shared" si="688"/>
        <v>2.023472278429814E-3</v>
      </c>
      <c r="AL196" s="68">
        <f t="shared" si="936"/>
        <v>8.2585711550693295E-4</v>
      </c>
      <c r="AM196" s="68">
        <f t="shared" si="689"/>
        <v>0.33118279569892473</v>
      </c>
      <c r="AN196" s="68"/>
      <c r="AO196" s="15">
        <f t="shared" si="690"/>
        <v>0.1773656680932002</v>
      </c>
      <c r="AQ196" s="13">
        <v>23.83</v>
      </c>
      <c r="AR196" s="68">
        <f t="shared" si="691"/>
        <v>3.7910699241785958E-3</v>
      </c>
      <c r="AS196" s="68">
        <f t="shared" si="937"/>
        <v>2.593454761255715E-3</v>
      </c>
      <c r="AT196" s="68">
        <f t="shared" si="692"/>
        <v>0.37984944991314412</v>
      </c>
      <c r="AU196" s="68"/>
      <c r="AV196" s="15">
        <f t="shared" si="693"/>
        <v>0.10992081974848623</v>
      </c>
      <c r="AX196" s="13">
        <v>232.96</v>
      </c>
      <c r="AY196" s="68">
        <f t="shared" si="694"/>
        <v>4.1812147075304916E-3</v>
      </c>
      <c r="AZ196" s="68">
        <f t="shared" si="938"/>
        <v>2.9835995446076107E-3</v>
      </c>
      <c r="BA196" s="68">
        <f t="shared" si="695"/>
        <v>0.73721103653989573</v>
      </c>
      <c r="BB196" s="68"/>
      <c r="BC196" s="15">
        <f t="shared" si="696"/>
        <v>0.14089818306479265</v>
      </c>
      <c r="BE196" s="13">
        <v>83.54</v>
      </c>
      <c r="BF196" s="68">
        <f t="shared" si="697"/>
        <v>4.3279634527530588E-3</v>
      </c>
      <c r="BG196" s="68">
        <f t="shared" si="939"/>
        <v>3.1303482898301779E-3</v>
      </c>
      <c r="BH196" s="68"/>
      <c r="BI196" s="68"/>
      <c r="BJ196" s="15">
        <f t="shared" si="698"/>
        <v>0.13397583819736669</v>
      </c>
      <c r="BL196" s="13">
        <v>77.42</v>
      </c>
      <c r="BM196" s="68">
        <f t="shared" si="699"/>
        <v>-1.5475883415012191E-3</v>
      </c>
      <c r="BN196" s="68">
        <f t="shared" si="940"/>
        <v>-2.7452035044241005E-3</v>
      </c>
      <c r="BO196" s="68">
        <f t="shared" si="700"/>
        <v>0.30380599528460761</v>
      </c>
      <c r="BP196" s="68"/>
      <c r="BQ196" s="15">
        <f t="shared" si="701"/>
        <v>0.16649088443573898</v>
      </c>
      <c r="BS196" s="13">
        <v>45.08</v>
      </c>
      <c r="BT196" s="68">
        <f t="shared" si="702"/>
        <v>1.7777777777777399E-3</v>
      </c>
      <c r="BU196" s="68">
        <f t="shared" si="941"/>
        <v>5.8016261485485882E-4</v>
      </c>
      <c r="BV196" s="68">
        <f t="shared" si="703"/>
        <v>0.20987654320987656</v>
      </c>
      <c r="BW196" s="68"/>
      <c r="BX196" s="15">
        <f t="shared" si="704"/>
        <v>0.17856209150326793</v>
      </c>
      <c r="BZ196" s="13"/>
      <c r="CA196" s="68">
        <f t="shared" si="705"/>
        <v>0</v>
      </c>
      <c r="CB196" s="68">
        <f t="shared" si="942"/>
        <v>0</v>
      </c>
      <c r="CC196" s="68">
        <f t="shared" si="706"/>
        <v>0</v>
      </c>
      <c r="CD196" s="68"/>
      <c r="CE196" s="15">
        <f t="shared" si="707"/>
        <v>0</v>
      </c>
      <c r="CG196" s="13">
        <v>30.63</v>
      </c>
      <c r="CH196" s="68">
        <f t="shared" si="708"/>
        <v>0</v>
      </c>
      <c r="CI196" s="68">
        <f t="shared" si="943"/>
        <v>-1.1976151629228811E-3</v>
      </c>
      <c r="CJ196" s="68">
        <f t="shared" si="709"/>
        <v>1.3231888852133595E-2</v>
      </c>
      <c r="CK196" s="68"/>
      <c r="CL196" s="15">
        <f t="shared" si="710"/>
        <v>-0.10855646100116416</v>
      </c>
      <c r="CN196" s="13">
        <v>34.619999999999997</v>
      </c>
      <c r="CO196" s="68">
        <f t="shared" si="711"/>
        <v>2.8968713789106113E-3</v>
      </c>
      <c r="CP196" s="68">
        <f t="shared" si="944"/>
        <v>1.6992562159877302E-3</v>
      </c>
      <c r="CQ196" s="68">
        <f t="shared" si="712"/>
        <v>0.10465858328015308</v>
      </c>
      <c r="CR196" s="68"/>
      <c r="CS196" s="15">
        <f t="shared" si="713"/>
        <v>3.4359127576934524E-2</v>
      </c>
      <c r="CU196" s="13">
        <v>40.479999999999997</v>
      </c>
      <c r="CV196" s="68">
        <f t="shared" si="714"/>
        <v>2.4764735017333904E-3</v>
      </c>
      <c r="CW196" s="68">
        <f t="shared" si="945"/>
        <v>1.2788583388105093E-3</v>
      </c>
      <c r="CX196" s="68">
        <f t="shared" si="715"/>
        <v>0.2590979782270606</v>
      </c>
      <c r="CY196" s="68"/>
      <c r="CZ196" s="15">
        <f t="shared" si="716"/>
        <v>8.5836909871244524E-2</v>
      </c>
      <c r="DB196" s="13">
        <v>20.28</v>
      </c>
      <c r="DC196" s="68">
        <f t="shared" si="717"/>
        <v>2.9673590504452163E-3</v>
      </c>
      <c r="DD196" s="68">
        <f t="shared" si="946"/>
        <v>1.7697438875223352E-3</v>
      </c>
      <c r="DE196" s="68">
        <f t="shared" si="718"/>
        <v>-7.2702331961591204E-2</v>
      </c>
      <c r="DF196" s="68"/>
      <c r="DG196" s="15">
        <f t="shared" si="719"/>
        <v>-3.9292730844792878E-3</v>
      </c>
      <c r="DI196" s="13">
        <v>51.6</v>
      </c>
      <c r="DJ196" s="68">
        <f t="shared" si="720"/>
        <v>8.6004691164973581E-3</v>
      </c>
      <c r="DK196" s="68">
        <f t="shared" si="947"/>
        <v>7.4028539535744772E-3</v>
      </c>
      <c r="DL196" s="68">
        <f t="shared" si="721"/>
        <v>0.16874292185730472</v>
      </c>
      <c r="DM196" s="68"/>
      <c r="DN196" s="15">
        <f t="shared" si="722"/>
        <v>0.22390891840607224</v>
      </c>
      <c r="DP196" s="13">
        <v>47.95</v>
      </c>
      <c r="DQ196" s="68">
        <f t="shared" si="723"/>
        <v>3.7680552648105443E-3</v>
      </c>
      <c r="DR196" s="68">
        <f t="shared" si="948"/>
        <v>2.5704401018876635E-3</v>
      </c>
      <c r="DS196" s="68"/>
      <c r="DT196" s="68"/>
      <c r="DU196" s="15">
        <f t="shared" si="724"/>
        <v>0.25919117647058837</v>
      </c>
      <c r="DV196" s="18"/>
      <c r="DW196" s="13">
        <v>42.21</v>
      </c>
      <c r="DX196" s="68">
        <f t="shared" si="725"/>
        <v>1.5151515151515214E-2</v>
      </c>
      <c r="DY196" s="68">
        <f t="shared" si="949"/>
        <v>1.3953899988592334E-2</v>
      </c>
      <c r="DZ196" s="68">
        <f t="shared" si="726"/>
        <v>1.2524012806830311</v>
      </c>
      <c r="EA196" s="68"/>
      <c r="EB196" s="15">
        <f t="shared" si="727"/>
        <v>0.26112936958470279</v>
      </c>
      <c r="ED196" s="13">
        <v>43.52</v>
      </c>
      <c r="EE196" s="68">
        <f t="shared" si="728"/>
        <v>7.1742652163851485E-3</v>
      </c>
      <c r="EF196" s="68">
        <f t="shared" si="950"/>
        <v>5.9766500534622676E-3</v>
      </c>
      <c r="EG196" s="68">
        <f t="shared" si="729"/>
        <v>1.0694246314788398</v>
      </c>
      <c r="EH196" s="68"/>
      <c r="EI196" s="15">
        <f t="shared" si="730"/>
        <v>0.18004338394793926</v>
      </c>
      <c r="EK196" s="13">
        <v>143.54</v>
      </c>
      <c r="EL196" s="68">
        <f t="shared" si="731"/>
        <v>-6.4373226275351754E-3</v>
      </c>
      <c r="EM196" s="68">
        <f t="shared" si="951"/>
        <v>-7.6349377904580563E-3</v>
      </c>
      <c r="EN196" s="68">
        <f t="shared" si="732"/>
        <v>1.2240471025720481</v>
      </c>
      <c r="EO196" s="68"/>
      <c r="EP196" s="15">
        <f t="shared" si="733"/>
        <v>0.28966756513926323</v>
      </c>
      <c r="ER196" s="13">
        <v>40.57</v>
      </c>
      <c r="ES196" s="68">
        <f t="shared" si="734"/>
        <v>-1.4767413241447765E-3</v>
      </c>
      <c r="ET196" s="68">
        <f t="shared" si="952"/>
        <v>-2.6743564870676576E-3</v>
      </c>
      <c r="EU196" s="68">
        <f t="shared" si="735"/>
        <v>0.16213119450014335</v>
      </c>
      <c r="EV196" s="68"/>
      <c r="EW196" s="15">
        <f t="shared" si="736"/>
        <v>4.3198765749550005E-2</v>
      </c>
      <c r="EY196" s="13">
        <v>53.05</v>
      </c>
      <c r="EZ196" s="68">
        <f t="shared" si="737"/>
        <v>7.7887537993920324E-3</v>
      </c>
      <c r="FA196" s="68">
        <f t="shared" si="953"/>
        <v>6.5911386364691515E-3</v>
      </c>
      <c r="FB196" s="68"/>
      <c r="FC196" s="68"/>
      <c r="FD196" s="15">
        <f t="shared" si="738"/>
        <v>1.1582587469487389</v>
      </c>
      <c r="FF196" s="13">
        <v>61.82</v>
      </c>
      <c r="FG196" s="68">
        <f t="shared" si="739"/>
        <v>-1.167066346922457E-2</v>
      </c>
      <c r="FH196" s="68">
        <f t="shared" si="954"/>
        <v>-1.2868278632147451E-2</v>
      </c>
      <c r="FI196" s="68">
        <f t="shared" si="740"/>
        <v>4.6377792823290485E-2</v>
      </c>
      <c r="FJ196" s="68"/>
      <c r="FK196" s="15">
        <f t="shared" si="741"/>
        <v>8.8571931678112364E-2</v>
      </c>
      <c r="FM196" s="13">
        <v>196.86</v>
      </c>
      <c r="FN196" s="68">
        <f t="shared" si="742"/>
        <v>-1.2292408810395809E-2</v>
      </c>
      <c r="FO196" s="68">
        <f t="shared" si="955"/>
        <v>-1.349002397331869E-2</v>
      </c>
      <c r="FP196" s="68">
        <f t="shared" si="743"/>
        <v>0.69298245614035103</v>
      </c>
      <c r="FQ196" s="68"/>
      <c r="FR196" s="15">
        <f t="shared" si="744"/>
        <v>8.3672795331938887E-2</v>
      </c>
      <c r="FT196" s="13">
        <v>94.43</v>
      </c>
      <c r="FU196" s="68">
        <f t="shared" si="745"/>
        <v>8.9753178758414723E-3</v>
      </c>
      <c r="FV196" s="68">
        <f t="shared" si="956"/>
        <v>7.7777027129185914E-3</v>
      </c>
      <c r="FW196" s="68">
        <f t="shared" si="746"/>
        <v>7.2702487788254069E-2</v>
      </c>
      <c r="FX196" s="68"/>
      <c r="FY196" s="15">
        <f t="shared" si="747"/>
        <v>4.7127966289642935E-2</v>
      </c>
      <c r="GA196" s="13">
        <v>18.37</v>
      </c>
      <c r="GB196" s="68">
        <f t="shared" si="748"/>
        <v>-3.7960954446854813E-3</v>
      </c>
      <c r="GC196" s="68">
        <f t="shared" si="957"/>
        <v>-4.9937106076083622E-3</v>
      </c>
      <c r="GD196" s="68"/>
      <c r="GE196" s="68"/>
      <c r="GF196" s="15">
        <f t="shared" si="749"/>
        <v>5.3930005737234728E-2</v>
      </c>
      <c r="GG196" s="18"/>
      <c r="GH196" s="13">
        <v>22.28</v>
      </c>
      <c r="GI196" s="68">
        <f t="shared" si="750"/>
        <v>1.4110150204824866E-2</v>
      </c>
      <c r="GJ196" s="68">
        <f t="shared" si="958"/>
        <v>1.2912535041901985E-2</v>
      </c>
      <c r="GK196" s="68">
        <f t="shared" si="751"/>
        <v>0.1592091571279918</v>
      </c>
      <c r="GL196" s="68"/>
      <c r="GM196" s="15">
        <f t="shared" si="752"/>
        <v>0.17883597883597899</v>
      </c>
      <c r="GO196" s="13">
        <v>27.43</v>
      </c>
      <c r="GP196" s="68">
        <f t="shared" si="753"/>
        <v>1.8188567186339957E-2</v>
      </c>
      <c r="GQ196" s="68">
        <f t="shared" si="959"/>
        <v>1.6990952023417074E-2</v>
      </c>
      <c r="GR196" s="68"/>
      <c r="GS196" s="68"/>
      <c r="GT196" s="15">
        <f t="shared" si="754"/>
        <v>6.6055045871559531E-3</v>
      </c>
      <c r="GV196" s="13">
        <v>16.98</v>
      </c>
      <c r="GW196" s="68">
        <f t="shared" si="755"/>
        <v>4.1395623891188815E-3</v>
      </c>
      <c r="GX196" s="68">
        <f t="shared" si="960"/>
        <v>2.9419472261960006E-3</v>
      </c>
      <c r="GY196" s="68">
        <f t="shared" si="756"/>
        <v>0.43291139240506338</v>
      </c>
      <c r="GZ196" s="68"/>
      <c r="HA196" s="15">
        <f t="shared" si="757"/>
        <v>0.23760932944606411</v>
      </c>
      <c r="HD196" s="13">
        <v>444.72</v>
      </c>
      <c r="HE196" s="68">
        <f t="shared" si="758"/>
        <v>3.4069628392862251E-3</v>
      </c>
      <c r="HF196" s="68">
        <f t="shared" si="961"/>
        <v>2.2093476763633442E-3</v>
      </c>
      <c r="HG196" s="68">
        <f t="shared" si="759"/>
        <v>1.4982866131116233</v>
      </c>
      <c r="HH196" s="68"/>
      <c r="HI196" s="15">
        <f t="shared" si="760"/>
        <v>0.10122820919175925</v>
      </c>
      <c r="HK196" s="13">
        <v>91.37</v>
      </c>
      <c r="HL196" s="68">
        <f t="shared" si="761"/>
        <v>3.7352406902815695E-2</v>
      </c>
      <c r="HM196" s="68">
        <f t="shared" si="962"/>
        <v>3.6154791739892812E-2</v>
      </c>
      <c r="HN196" s="68">
        <f t="shared" si="762"/>
        <v>35.842741935483872</v>
      </c>
      <c r="HO196" s="68"/>
      <c r="HP196" s="15">
        <f t="shared" si="763"/>
        <v>2.4636087945413196</v>
      </c>
      <c r="HR196" s="13">
        <v>112.73</v>
      </c>
      <c r="HS196" s="68">
        <f t="shared" si="764"/>
        <v>-1.304500087550337E-2</v>
      </c>
      <c r="HT196" s="68">
        <f t="shared" si="963"/>
        <v>-1.4242616038426251E-2</v>
      </c>
      <c r="HU196" s="68">
        <f t="shared" si="765"/>
        <v>2.0969780219780225</v>
      </c>
      <c r="HV196" s="68"/>
      <c r="HW196" s="15">
        <f t="shared" si="766"/>
        <v>4.7968764525425409E-2</v>
      </c>
      <c r="HY196" s="13">
        <v>186.57</v>
      </c>
      <c r="HZ196" s="68">
        <f t="shared" si="767"/>
        <v>2.5955457794885891E-2</v>
      </c>
      <c r="IA196" s="68">
        <f t="shared" si="964"/>
        <v>2.4757842631963008E-2</v>
      </c>
      <c r="IB196" s="68">
        <f t="shared" si="768"/>
        <v>0.76175637393767692</v>
      </c>
      <c r="IC196" s="68"/>
      <c r="ID196" s="15">
        <f t="shared" si="769"/>
        <v>0.38930672425348128</v>
      </c>
      <c r="IF196" s="13">
        <v>329.91</v>
      </c>
      <c r="IG196" s="68">
        <f t="shared" si="770"/>
        <v>6.1299176578226526E-3</v>
      </c>
      <c r="IH196" s="68">
        <f t="shared" si="965"/>
        <v>4.9323024948997717E-3</v>
      </c>
      <c r="II196" s="68">
        <f t="shared" si="771"/>
        <v>0.8852000000000001</v>
      </c>
      <c r="IJ196" s="68"/>
      <c r="IK196" s="15">
        <f t="shared" si="772"/>
        <v>0.4230072463768117</v>
      </c>
      <c r="IM196" s="13">
        <v>287.83999999999997</v>
      </c>
      <c r="IN196" s="68">
        <f t="shared" si="773"/>
        <v>2.9728472793617868E-2</v>
      </c>
      <c r="IO196" s="68">
        <f t="shared" si="966"/>
        <v>2.8530857630694986E-2</v>
      </c>
      <c r="IP196" s="68">
        <f t="shared" si="774"/>
        <v>4.6207771919546961</v>
      </c>
      <c r="IQ196" s="68"/>
      <c r="IR196" s="15">
        <f t="shared" si="775"/>
        <v>0.53506479654418426</v>
      </c>
      <c r="IT196" s="13">
        <v>83.87</v>
      </c>
      <c r="IU196" s="68">
        <f t="shared" si="776"/>
        <v>-6.9855552924460006E-3</v>
      </c>
      <c r="IV196" s="68">
        <f t="shared" si="967"/>
        <v>-8.1831704553688815E-3</v>
      </c>
      <c r="IW196" s="68">
        <f t="shared" si="777"/>
        <v>3.5956164383561648</v>
      </c>
      <c r="IX196" s="68"/>
      <c r="IY196" s="15">
        <f t="shared" si="778"/>
        <v>0.63202957773885982</v>
      </c>
      <c r="JA196" s="13">
        <v>734.38</v>
      </c>
      <c r="JB196" s="68">
        <f t="shared" si="779"/>
        <v>-1.2133440947000244E-2</v>
      </c>
      <c r="JC196" s="68">
        <f t="shared" si="968"/>
        <v>-1.3331056109923125E-2</v>
      </c>
      <c r="JD196" s="68">
        <f t="shared" si="780"/>
        <v>0.48539644012944988</v>
      </c>
      <c r="JE196" s="68"/>
      <c r="JF196" s="15">
        <f t="shared" si="781"/>
        <v>0.25425697255384194</v>
      </c>
      <c r="JH196" s="13">
        <v>517.95000000000005</v>
      </c>
      <c r="JI196" s="68">
        <f t="shared" si="782"/>
        <v>6.5099106101827097E-3</v>
      </c>
      <c r="JJ196" s="68">
        <f t="shared" si="969"/>
        <v>5.3122954472598289E-3</v>
      </c>
      <c r="JK196" s="68">
        <f t="shared" si="783"/>
        <v>0.27357446703877658</v>
      </c>
      <c r="JL196" s="68"/>
      <c r="JM196" s="15">
        <f t="shared" si="784"/>
        <v>0.22882562277580082</v>
      </c>
      <c r="JO196" s="13">
        <v>33.79</v>
      </c>
      <c r="JP196" s="68">
        <f t="shared" si="785"/>
        <v>-1.1699327288680859E-2</v>
      </c>
      <c r="JQ196" s="68">
        <f t="shared" si="970"/>
        <v>-1.289694245160374E-2</v>
      </c>
      <c r="JR196" s="68">
        <f t="shared" si="786"/>
        <v>0.14020583769191824</v>
      </c>
      <c r="JS196" s="68"/>
      <c r="JT196" s="15">
        <f t="shared" si="787"/>
        <v>2.3159960745829249</v>
      </c>
      <c r="JV196" s="13">
        <v>2.75</v>
      </c>
      <c r="JW196" s="68">
        <f t="shared" si="788"/>
        <v>-1.4336917562724026E-2</v>
      </c>
      <c r="JX196" s="68">
        <f t="shared" si="971"/>
        <v>-1.5534532725646907E-2</v>
      </c>
      <c r="JY196" s="68">
        <f t="shared" si="789"/>
        <v>8.6956521739130516E-2</v>
      </c>
      <c r="JZ196" s="68"/>
      <c r="KA196" s="15">
        <f t="shared" si="790"/>
        <v>0.52777777777777779</v>
      </c>
      <c r="KC196" s="13">
        <v>24.28</v>
      </c>
      <c r="KD196" s="68">
        <f t="shared" si="791"/>
        <v>-2.4650780608052062E-3</v>
      </c>
      <c r="KE196" s="68">
        <f t="shared" si="972"/>
        <v>-3.6626932237280871E-3</v>
      </c>
      <c r="KF196" s="68">
        <f t="shared" si="792"/>
        <v>0.24640657084188916</v>
      </c>
      <c r="KG196" s="68"/>
      <c r="KH196" s="15">
        <f t="shared" si="793"/>
        <v>9.4679891794409443E-2</v>
      </c>
      <c r="KI196" s="18"/>
      <c r="KJ196" s="13">
        <v>145.61000000000001</v>
      </c>
      <c r="KK196" s="68">
        <f t="shared" si="794"/>
        <v>-2.7395383877815032E-3</v>
      </c>
      <c r="KL196" s="68">
        <f t="shared" si="973"/>
        <v>-3.9371535507043845E-3</v>
      </c>
      <c r="KM196" s="68">
        <f t="shared" si="795"/>
        <v>5.9009478672985791</v>
      </c>
      <c r="KN196" s="68"/>
      <c r="KO196" s="15">
        <f t="shared" si="796"/>
        <v>1.1664930813866987</v>
      </c>
      <c r="KQ196" s="13">
        <v>2.2000000000000002</v>
      </c>
      <c r="KR196" s="68">
        <f t="shared" si="797"/>
        <v>-1.4336917562724026E-2</v>
      </c>
      <c r="KS196" s="68">
        <f t="shared" si="974"/>
        <v>-1.5534532725646907E-2</v>
      </c>
      <c r="KT196" s="68">
        <f t="shared" si="798"/>
        <v>-0.16030534351145034</v>
      </c>
      <c r="KU196" s="68"/>
      <c r="KV196" s="15">
        <f t="shared" si="799"/>
        <v>1.1782178217821784</v>
      </c>
      <c r="KW196" s="18"/>
      <c r="KX196" s="13">
        <v>53.9</v>
      </c>
      <c r="KY196" s="68">
        <f t="shared" si="800"/>
        <v>3.1639679880886232E-3</v>
      </c>
      <c r="KZ196" s="68">
        <f t="shared" si="975"/>
        <v>1.9663528251657424E-3</v>
      </c>
      <c r="LA196" s="68">
        <f t="shared" si="801"/>
        <v>-0.25066036424301413</v>
      </c>
      <c r="LB196" s="68"/>
      <c r="LC196" s="15">
        <f t="shared" si="802"/>
        <v>1.2733024040489243</v>
      </c>
      <c r="LD196" s="18"/>
      <c r="LE196" s="13">
        <v>54.41</v>
      </c>
      <c r="LF196" s="68">
        <f t="shared" si="803"/>
        <v>-9.1810503121564932E-4</v>
      </c>
      <c r="LG196" s="68">
        <f t="shared" si="976"/>
        <v>-2.1157201941385305E-3</v>
      </c>
      <c r="LH196" s="68">
        <f t="shared" si="804"/>
        <v>0.51855986603404969</v>
      </c>
      <c r="LI196" s="68"/>
      <c r="LJ196" s="15">
        <f t="shared" si="805"/>
        <v>0.1800043374539145</v>
      </c>
      <c r="LL196" s="13">
        <v>168.6</v>
      </c>
      <c r="LM196" s="68">
        <f t="shared" si="806"/>
        <v>1.0973196618096684E-2</v>
      </c>
      <c r="LN196" s="68">
        <f t="shared" si="977"/>
        <v>9.7755814551738034E-3</v>
      </c>
      <c r="LO196" s="68">
        <f t="shared" si="807"/>
        <v>0.92685714285714282</v>
      </c>
      <c r="LP196" s="68"/>
      <c r="LQ196" s="15">
        <f t="shared" si="808"/>
        <v>1.155734560797852</v>
      </c>
      <c r="LS196" s="13">
        <v>24.85</v>
      </c>
      <c r="LT196" s="68">
        <f t="shared" si="809"/>
        <v>1.9696347968814133E-2</v>
      </c>
      <c r="LU196" s="68">
        <f t="shared" si="978"/>
        <v>1.849873280589125E-2</v>
      </c>
      <c r="LV196" s="68"/>
      <c r="LW196" s="68"/>
      <c r="LX196" s="15">
        <f t="shared" si="810"/>
        <v>1.6864864864864866</v>
      </c>
      <c r="LZ196" s="13">
        <v>20.23</v>
      </c>
      <c r="MA196" s="68">
        <f t="shared" si="811"/>
        <v>1.301952929394099E-2</v>
      </c>
      <c r="MB196" s="68">
        <f t="shared" si="979"/>
        <v>1.1821914131018109E-2</v>
      </c>
      <c r="MC196" s="68">
        <f t="shared" si="812"/>
        <v>-9.0786516853932561E-2</v>
      </c>
      <c r="MD196" s="68"/>
      <c r="ME196" s="15">
        <f t="shared" si="813"/>
        <v>0.50074183976261122</v>
      </c>
      <c r="MG196" s="13">
        <v>111.63</v>
      </c>
      <c r="MH196" s="68">
        <f t="shared" si="814"/>
        <v>-4.188481675392678E-2</v>
      </c>
      <c r="MI196" s="68">
        <f t="shared" si="980"/>
        <v>-4.3082431916849663E-2</v>
      </c>
      <c r="MJ196" s="68">
        <f t="shared" si="815"/>
        <v>14.044474393530997</v>
      </c>
      <c r="MK196" s="68"/>
      <c r="ML196" s="15">
        <f t="shared" si="816"/>
        <v>4.2581252943947243</v>
      </c>
      <c r="MN196" s="13">
        <v>184.37</v>
      </c>
      <c r="MO196" s="68">
        <f t="shared" si="817"/>
        <v>1.3244669158056697E-2</v>
      </c>
      <c r="MP196" s="68">
        <f t="shared" si="981"/>
        <v>1.2047053995133816E-2</v>
      </c>
      <c r="MQ196" s="68">
        <f t="shared" si="818"/>
        <v>0.46441620333598088</v>
      </c>
      <c r="MR196" s="68"/>
      <c r="MS196" s="15">
        <f t="shared" si="819"/>
        <v>0.65517550947122727</v>
      </c>
      <c r="MU196" s="13">
        <v>20.23</v>
      </c>
      <c r="MV196" s="68">
        <f t="shared" si="820"/>
        <v>-1.7961165048543736E-2</v>
      </c>
      <c r="MW196" s="68">
        <f t="shared" si="982"/>
        <v>-1.9158780211466619E-2</v>
      </c>
      <c r="MX196" s="68">
        <f t="shared" si="821"/>
        <v>-3.0666027791087711E-2</v>
      </c>
      <c r="MY196" s="68"/>
      <c r="MZ196" s="15">
        <f t="shared" si="822"/>
        <v>0.89597000937207127</v>
      </c>
      <c r="NB196" s="13">
        <v>300.82</v>
      </c>
      <c r="NC196" s="68">
        <f t="shared" si="823"/>
        <v>2.4486598780778523E-2</v>
      </c>
      <c r="ND196" s="68">
        <f t="shared" si="983"/>
        <v>2.3288983617855641E-2</v>
      </c>
      <c r="NE196" s="68">
        <f t="shared" si="824"/>
        <v>1.2205654388425482</v>
      </c>
      <c r="NF196" s="68"/>
      <c r="NG196" s="15">
        <f t="shared" si="825"/>
        <v>0.80358534684333593</v>
      </c>
      <c r="NI196" s="13">
        <v>12.1</v>
      </c>
      <c r="NJ196" s="68">
        <f t="shared" si="826"/>
        <v>1.7661900756938527E-2</v>
      </c>
      <c r="NK196" s="68">
        <f t="shared" si="984"/>
        <v>1.6464285594015644E-2</v>
      </c>
      <c r="NL196" s="68">
        <f t="shared" si="827"/>
        <v>-0.90393013100436681</v>
      </c>
      <c r="NM196" s="68"/>
      <c r="NN196" s="15">
        <f t="shared" si="828"/>
        <v>1.4693877551020407</v>
      </c>
      <c r="NP196" s="13">
        <v>614.9</v>
      </c>
      <c r="NQ196" s="68">
        <f t="shared" si="829"/>
        <v>2.0699500356887984E-2</v>
      </c>
      <c r="NR196" s="68">
        <f t="shared" si="985"/>
        <v>1.9501885193965101E-2</v>
      </c>
      <c r="NS196" s="68">
        <f t="shared" si="830"/>
        <v>3.6849523809523808</v>
      </c>
      <c r="NT196" s="68"/>
      <c r="NU196" s="15">
        <f t="shared" si="831"/>
        <v>0.86939470404037322</v>
      </c>
      <c r="NW196" s="13">
        <v>243.1</v>
      </c>
      <c r="NX196" s="68">
        <f t="shared" si="832"/>
        <v>-3.8926449498054377E-3</v>
      </c>
      <c r="NY196" s="68">
        <f t="shared" si="986"/>
        <v>-5.090260112728319E-3</v>
      </c>
      <c r="NZ196" s="68">
        <f t="shared" si="833"/>
        <v>0.38313609467455623</v>
      </c>
      <c r="OA196" s="68"/>
      <c r="OB196" s="15">
        <f t="shared" si="834"/>
        <v>0.28420496566296871</v>
      </c>
      <c r="OD196" s="13">
        <v>3.37</v>
      </c>
      <c r="OE196" s="68">
        <f t="shared" si="835"/>
        <v>-5.8997050147492677E-3</v>
      </c>
      <c r="OF196" s="68">
        <f t="shared" si="987"/>
        <v>-7.0973201776721485E-3</v>
      </c>
      <c r="OG196" s="68">
        <f t="shared" si="836"/>
        <v>-0.9850666902999955</v>
      </c>
      <c r="OH196" s="68"/>
      <c r="OI196" s="15">
        <f t="shared" si="837"/>
        <v>1.3082191780821919</v>
      </c>
      <c r="OK196" s="13">
        <v>310.07</v>
      </c>
      <c r="OL196" s="68">
        <f t="shared" si="838"/>
        <v>-1.7584436981179934E-2</v>
      </c>
      <c r="OM196" s="68">
        <f t="shared" si="988"/>
        <v>-1.8782052144102817E-2</v>
      </c>
      <c r="ON196" s="68">
        <f t="shared" si="839"/>
        <v>6.3043580683156648</v>
      </c>
      <c r="OO196" s="68"/>
      <c r="OP196" s="15">
        <f t="shared" si="840"/>
        <v>3.6550067557423809</v>
      </c>
      <c r="OR196" s="13">
        <v>6.37</v>
      </c>
      <c r="OS196" s="68">
        <f t="shared" si="841"/>
        <v>-1.5455950540958215E-2</v>
      </c>
      <c r="OT196" s="68">
        <f t="shared" si="989"/>
        <v>-1.6653565703881098E-2</v>
      </c>
      <c r="OU196" s="68">
        <f t="shared" si="842"/>
        <v>-0.17272727272727273</v>
      </c>
      <c r="OV196" s="68"/>
      <c r="OW196" s="15">
        <f t="shared" si="843"/>
        <v>4.6874999999999991</v>
      </c>
      <c r="OY196" s="13">
        <v>167.33</v>
      </c>
      <c r="OZ196" s="68">
        <f t="shared" si="844"/>
        <v>2.2611990466296018E-2</v>
      </c>
      <c r="PA196" s="68">
        <f t="shared" si="990"/>
        <v>2.1414375303373135E-2</v>
      </c>
      <c r="PB196" s="68">
        <f t="shared" si="998"/>
        <v>4.1486153846153853</v>
      </c>
      <c r="PC196" s="68"/>
      <c r="PD196" s="15">
        <f t="shared" si="845"/>
        <v>0.4607594936708862</v>
      </c>
      <c r="PE196" s="18"/>
      <c r="PF196" s="13">
        <v>305.41000000000003</v>
      </c>
      <c r="PG196" s="68">
        <f t="shared" si="846"/>
        <v>2.8489644721333682E-2</v>
      </c>
      <c r="PH196" s="68">
        <f t="shared" si="991"/>
        <v>2.7292029558410799E-2</v>
      </c>
      <c r="PI196" s="68">
        <f t="shared" si="847"/>
        <v>-0.12288914417001713</v>
      </c>
      <c r="PJ196" s="68"/>
      <c r="PK196" s="15">
        <f t="shared" si="848"/>
        <v>0.46038349352077668</v>
      </c>
      <c r="PM196" s="13"/>
      <c r="PN196" s="68">
        <f t="shared" si="849"/>
        <v>0</v>
      </c>
      <c r="PO196" s="68">
        <f t="shared" si="850"/>
        <v>-1.1976151629228811E-3</v>
      </c>
      <c r="PP196" s="68">
        <f t="shared" si="851"/>
        <v>0</v>
      </c>
      <c r="PQ196" s="68"/>
      <c r="PR196" s="15">
        <f t="shared" si="852"/>
        <v>0</v>
      </c>
      <c r="PT196" s="13">
        <v>15.35</v>
      </c>
      <c r="PU196" s="68">
        <f t="shared" si="853"/>
        <v>-7.0823244552058115E-2</v>
      </c>
      <c r="PV196" s="68">
        <f t="shared" si="992"/>
        <v>-7.2020859714980998E-2</v>
      </c>
      <c r="PW196" s="68">
        <f t="shared" si="854"/>
        <v>0.76032110091743099</v>
      </c>
      <c r="PX196" s="68"/>
      <c r="PY196" s="15">
        <f t="shared" si="855"/>
        <v>1.9922027290448341</v>
      </c>
      <c r="QA196" s="13">
        <v>344.52</v>
      </c>
      <c r="QB196" s="68">
        <f t="shared" si="856"/>
        <v>-9.772361462405248E-3</v>
      </c>
      <c r="QC196" s="68">
        <f t="shared" si="993"/>
        <v>-1.0969976625328129E-2</v>
      </c>
      <c r="QD196" s="68">
        <f t="shared" si="857"/>
        <v>2.1132813657784747E-2</v>
      </c>
      <c r="QE196" s="68"/>
      <c r="QF196" s="15">
        <f t="shared" si="858"/>
        <v>0.79680817774069035</v>
      </c>
      <c r="QH196" s="13">
        <v>1.8</v>
      </c>
      <c r="QI196" s="68">
        <f t="shared" si="859"/>
        <v>-1.3157894736842117E-2</v>
      </c>
      <c r="QJ196" s="68">
        <f t="shared" si="994"/>
        <v>-1.4355509899764998E-2</v>
      </c>
      <c r="QK196" s="68">
        <f t="shared" si="860"/>
        <v>-0.28286852589641426</v>
      </c>
      <c r="QL196" s="68"/>
      <c r="QM196" s="15">
        <f t="shared" si="861"/>
        <v>0.38461538461538458</v>
      </c>
      <c r="QO196" s="13">
        <v>17.190000000000001</v>
      </c>
      <c r="QP196" s="68">
        <f t="shared" si="862"/>
        <v>-1.9954389965792355E-2</v>
      </c>
      <c r="QQ196" s="68">
        <f t="shared" si="995"/>
        <v>-2.1152005128715238E-2</v>
      </c>
      <c r="QR196" s="68">
        <f t="shared" si="863"/>
        <v>-0.97904629561910328</v>
      </c>
      <c r="QS196" s="68"/>
      <c r="QT196" s="15">
        <f t="shared" si="864"/>
        <v>0.49738675958188161</v>
      </c>
      <c r="QV196" s="13">
        <v>2.8620000000000001</v>
      </c>
      <c r="QW196" s="68">
        <f t="shared" si="865"/>
        <v>-3.5714285714285671E-2</v>
      </c>
      <c r="QX196" s="68">
        <f t="shared" si="996"/>
        <v>-3.6911900877208553E-2</v>
      </c>
      <c r="QY196" s="68">
        <f t="shared" si="866"/>
        <v>-0.18923512747875346</v>
      </c>
      <c r="QZ196" s="68"/>
      <c r="RA196" s="15">
        <f t="shared" si="867"/>
        <v>0.16959542296689825</v>
      </c>
      <c r="RC196" s="13">
        <v>57.6</v>
      </c>
      <c r="RD196" s="68">
        <f t="shared" si="868"/>
        <v>-2.5974025974025727E-3</v>
      </c>
      <c r="RE196" s="68">
        <f t="shared" si="997"/>
        <v>-3.795017760325454E-3</v>
      </c>
      <c r="RF196" s="68">
        <f t="shared" si="869"/>
        <v>0.24432922877511348</v>
      </c>
      <c r="RG196" s="68"/>
      <c r="RH196" s="15">
        <f t="shared" si="870"/>
        <v>1.3272727272727274</v>
      </c>
      <c r="RJ196" s="13">
        <v>279.29000000000002</v>
      </c>
      <c r="RK196" s="68">
        <f t="shared" si="871"/>
        <v>2.2179116495260411E-2</v>
      </c>
      <c r="RL196" s="68">
        <f t="shared" si="872"/>
        <v>2.0981501332337529E-2</v>
      </c>
      <c r="RM196" s="68">
        <f t="shared" si="873"/>
        <v>0.29552834214676688</v>
      </c>
      <c r="RN196" s="68"/>
      <c r="RO196" s="15">
        <f t="shared" si="874"/>
        <v>0.41973363155754384</v>
      </c>
      <c r="RQ196" s="13">
        <v>26.52</v>
      </c>
      <c r="RR196" s="68">
        <f t="shared" si="875"/>
        <v>-1.0816859380828018E-2</v>
      </c>
      <c r="RS196" s="68">
        <f t="shared" si="876"/>
        <v>-1.2014474543750899E-2</v>
      </c>
      <c r="RT196" s="68">
        <f t="shared" si="877"/>
        <v>0.81147540983606548</v>
      </c>
      <c r="RU196" s="68"/>
      <c r="RV196" s="15">
        <f t="shared" si="878"/>
        <v>0.27255278310940501</v>
      </c>
      <c r="RX196" s="13">
        <v>182.42</v>
      </c>
      <c r="RY196" s="68">
        <f t="shared" si="879"/>
        <v>1.9903835401990234E-2</v>
      </c>
      <c r="RZ196" s="68">
        <f t="shared" si="880"/>
        <v>1.8706220239067352E-2</v>
      </c>
      <c r="SA196" s="68">
        <f t="shared" si="881"/>
        <v>0.37096046896137069</v>
      </c>
      <c r="SB196" s="68"/>
      <c r="SC196" s="15">
        <f t="shared" si="882"/>
        <v>1.4120058177971704</v>
      </c>
      <c r="SE196" s="13">
        <v>29.79</v>
      </c>
      <c r="SF196" s="68">
        <f t="shared" si="883"/>
        <v>4.7217537942664612E-3</v>
      </c>
      <c r="SG196" s="68">
        <f t="shared" si="884"/>
        <v>3.5241386313435803E-3</v>
      </c>
      <c r="SH196" s="68">
        <f t="shared" si="885"/>
        <v>1.3832</v>
      </c>
      <c r="SI196" s="68"/>
      <c r="SJ196" s="15">
        <f t="shared" si="886"/>
        <v>0.95216251638269989</v>
      </c>
      <c r="SL196" s="13">
        <v>2.7</v>
      </c>
      <c r="SM196" s="68">
        <f t="shared" si="887"/>
        <v>-0.10299003322259125</v>
      </c>
      <c r="SN196" s="68">
        <f t="shared" si="888"/>
        <v>-0.10418764838551413</v>
      </c>
      <c r="SO196" s="68">
        <f t="shared" si="889"/>
        <v>0.90140845070422559</v>
      </c>
      <c r="SP196" s="68"/>
      <c r="SQ196" s="15">
        <f t="shared" si="890"/>
        <v>1.6732673267326734</v>
      </c>
      <c r="SS196" s="13">
        <v>24.71</v>
      </c>
      <c r="ST196" s="68">
        <f t="shared" si="891"/>
        <v>-2.3706045041485494E-2</v>
      </c>
      <c r="SU196" s="68">
        <f t="shared" si="892"/>
        <v>-2.4903660204408377E-2</v>
      </c>
      <c r="SV196" s="68">
        <f t="shared" si="893"/>
        <v>0.53097893432465926</v>
      </c>
      <c r="SW196" s="68"/>
      <c r="SX196" s="15">
        <f t="shared" si="894"/>
        <v>1.9416666666666669</v>
      </c>
      <c r="SZ196" s="13">
        <v>68.180000000000007</v>
      </c>
      <c r="TA196" s="68">
        <f t="shared" si="895"/>
        <v>0</v>
      </c>
      <c r="TB196" s="68">
        <f t="shared" si="896"/>
        <v>-1.1976151629228811E-3</v>
      </c>
      <c r="TC196" s="68">
        <f t="shared" si="897"/>
        <v>0.68887787961357472</v>
      </c>
      <c r="TD196" s="68"/>
      <c r="TE196" s="15">
        <f t="shared" si="898"/>
        <v>3.370512820512821</v>
      </c>
      <c r="TG196" s="417">
        <v>0.27</v>
      </c>
      <c r="TH196" s="68">
        <f t="shared" si="899"/>
        <v>2.2340022718667234E-2</v>
      </c>
      <c r="TI196" s="68">
        <f t="shared" si="900"/>
        <v>2.1142407555744352E-2</v>
      </c>
      <c r="TJ196" s="68">
        <f t="shared" si="901"/>
        <v>0.22727272727272735</v>
      </c>
      <c r="TK196" s="68"/>
      <c r="TL196" s="15">
        <f t="shared" si="902"/>
        <v>0.59292035398230092</v>
      </c>
      <c r="TN196" s="13">
        <v>98.22</v>
      </c>
      <c r="TO196" s="68">
        <f t="shared" si="903"/>
        <v>-4.7147846332945283E-2</v>
      </c>
      <c r="TP196" s="68">
        <f t="shared" si="904"/>
        <v>-4.8345461495868165E-2</v>
      </c>
      <c r="TQ196" s="68">
        <f t="shared" si="905"/>
        <v>0.43164277437269066</v>
      </c>
      <c r="TR196" s="68"/>
      <c r="TS196" s="15">
        <f t="shared" si="906"/>
        <v>2.3015126050420167</v>
      </c>
      <c r="TU196" s="417">
        <v>4.32</v>
      </c>
      <c r="TV196" s="68">
        <f t="shared" si="907"/>
        <v>-2.2624434389140191E-2</v>
      </c>
      <c r="TW196" s="68">
        <f t="shared" si="908"/>
        <v>-2.3822049552063074E-2</v>
      </c>
      <c r="TX196" s="68">
        <f t="shared" si="909"/>
        <v>-2.040816326530609E-2</v>
      </c>
      <c r="TY196" s="68"/>
      <c r="TZ196" s="15">
        <f t="shared" si="910"/>
        <v>1.5263157894736845</v>
      </c>
      <c r="UB196" s="13"/>
      <c r="UC196" s="68">
        <f t="shared" si="911"/>
        <v>0</v>
      </c>
      <c r="UD196" s="68">
        <f t="shared" si="912"/>
        <v>-1.1976151629228811E-3</v>
      </c>
      <c r="UE196" s="68">
        <f t="shared" si="913"/>
        <v>0</v>
      </c>
      <c r="UF196" s="68"/>
      <c r="UG196" s="15">
        <f t="shared" si="914"/>
        <v>0</v>
      </c>
      <c r="UI196" s="417"/>
      <c r="UJ196" s="68">
        <f t="shared" si="915"/>
        <v>0</v>
      </c>
      <c r="UK196" s="68">
        <f t="shared" si="916"/>
        <v>-1.1976151629228811E-3</v>
      </c>
      <c r="UL196" s="68">
        <f t="shared" si="917"/>
        <v>0</v>
      </c>
      <c r="UM196" s="68"/>
      <c r="UN196" s="15">
        <f t="shared" si="918"/>
        <v>0</v>
      </c>
      <c r="UP196" s="417"/>
      <c r="UQ196" s="68">
        <f t="shared" si="919"/>
        <v>0</v>
      </c>
      <c r="UR196" s="68">
        <f t="shared" si="920"/>
        <v>-1.1976151629228811E-3</v>
      </c>
      <c r="US196" s="68">
        <f t="shared" si="921"/>
        <v>0</v>
      </c>
      <c r="UT196" s="68"/>
      <c r="UU196" s="15">
        <f t="shared" si="922"/>
        <v>0</v>
      </c>
      <c r="UW196" s="417"/>
      <c r="UX196" s="68">
        <f t="shared" si="923"/>
        <v>0</v>
      </c>
      <c r="UY196" s="68">
        <f t="shared" si="924"/>
        <v>-1.1976151629228811E-3</v>
      </c>
      <c r="UZ196" s="68">
        <f t="shared" si="925"/>
        <v>0</v>
      </c>
      <c r="VA196" s="68"/>
      <c r="VB196" s="15">
        <f t="shared" si="926"/>
        <v>0</v>
      </c>
      <c r="VD196" s="417"/>
      <c r="VE196" s="68">
        <f t="shared" si="927"/>
        <v>0</v>
      </c>
      <c r="VF196" s="68">
        <f t="shared" si="928"/>
        <v>-1.1976151629228811E-3</v>
      </c>
      <c r="VG196" s="68">
        <f t="shared" si="929"/>
        <v>0</v>
      </c>
      <c r="VH196" s="68"/>
      <c r="VI196" s="15">
        <f t="shared" si="930"/>
        <v>0</v>
      </c>
      <c r="VM196" s="21">
        <f t="shared" si="931"/>
        <v>-1.4781592481354113E-4</v>
      </c>
      <c r="VN196" s="40"/>
      <c r="VO196" s="21">
        <f t="shared" si="932"/>
        <v>1.8079384623974166</v>
      </c>
      <c r="VP196" s="14"/>
      <c r="VQ196" s="21">
        <f t="shared" si="933"/>
        <v>1.0437697911816688</v>
      </c>
    </row>
    <row r="197" spans="1:589" ht="15.75" customHeight="1" x14ac:dyDescent="0.2">
      <c r="A197" s="127">
        <v>45931</v>
      </c>
      <c r="B197" s="4">
        <f t="shared" si="666"/>
        <v>45931</v>
      </c>
      <c r="C197" s="13">
        <v>46441.1</v>
      </c>
      <c r="D197" s="138">
        <f t="shared" si="667"/>
        <v>43.209999999999127</v>
      </c>
      <c r="E197" s="68">
        <f t="shared" si="668"/>
        <v>9.3129234971674635E-4</v>
      </c>
      <c r="F197" s="15">
        <f t="shared" si="669"/>
        <v>9.159599118282101E-2</v>
      </c>
      <c r="G197" s="13">
        <v>6711.2</v>
      </c>
      <c r="H197" s="138">
        <f t="shared" si="670"/>
        <v>22.739999999999782</v>
      </c>
      <c r="I197" s="68">
        <f t="shared" si="671"/>
        <v>3.3998857734067007E-3</v>
      </c>
      <c r="J197" s="15">
        <f t="shared" si="672"/>
        <v>0.1410442343363999</v>
      </c>
      <c r="K197" s="13">
        <v>22755.16</v>
      </c>
      <c r="L197" s="138">
        <f t="shared" si="673"/>
        <v>95.150000000001455</v>
      </c>
      <c r="M197" s="68">
        <f t="shared" si="674"/>
        <v>4.1990272731566077E-3</v>
      </c>
      <c r="N197" s="15">
        <f t="shared" si="675"/>
        <v>0.17836504876289364</v>
      </c>
      <c r="O197" s="13">
        <v>2442.35</v>
      </c>
      <c r="P197" s="138">
        <f t="shared" si="676"/>
        <v>5.8699999999998909</v>
      </c>
      <c r="Q197" s="68">
        <f t="shared" si="677"/>
        <v>2.4092132913054449E-3</v>
      </c>
      <c r="R197" s="15">
        <f t="shared" si="678"/>
        <v>9.5145639774724719E-2</v>
      </c>
      <c r="S197" s="18">
        <f t="shared" si="679"/>
        <v>1.6706470833180939E-3</v>
      </c>
      <c r="T197" s="121">
        <f t="shared" si="680"/>
        <v>278.32107680243706</v>
      </c>
      <c r="U197" s="121">
        <f t="shared" si="681"/>
        <v>278.32107680243706</v>
      </c>
      <c r="V197" s="134">
        <f t="shared" si="682"/>
        <v>1.2019608107713003E-3</v>
      </c>
      <c r="W197" s="21">
        <f t="shared" si="934"/>
        <v>7.5763663592197231E-2</v>
      </c>
      <c r="X197" s="18">
        <f t="shared" si="683"/>
        <v>2.734854671896375E-3</v>
      </c>
      <c r="Y197" s="353">
        <v>19891.55</v>
      </c>
      <c r="Z197" s="15">
        <v>1.9999999999999999E-6</v>
      </c>
      <c r="AA197" s="21">
        <f t="shared" si="684"/>
        <v>-1.1999608107713003E-3</v>
      </c>
      <c r="AC197" s="13">
        <v>258.49</v>
      </c>
      <c r="AD197" s="68">
        <f t="shared" si="685"/>
        <v>1.8992248062015857E-3</v>
      </c>
      <c r="AE197" s="68">
        <f t="shared" si="935"/>
        <v>6.9726399543028534E-4</v>
      </c>
      <c r="AF197" s="68">
        <f t="shared" si="686"/>
        <v>0.56879286277841834</v>
      </c>
      <c r="AG197" s="68"/>
      <c r="AH197" s="15">
        <f t="shared" si="687"/>
        <v>0.13787031738345742</v>
      </c>
      <c r="AJ197" s="13">
        <v>24.69</v>
      </c>
      <c r="AK197" s="68">
        <f t="shared" si="688"/>
        <v>-2.8271405492730321E-3</v>
      </c>
      <c r="AL197" s="68">
        <f t="shared" si="936"/>
        <v>-4.0291013600443322E-3</v>
      </c>
      <c r="AM197" s="68">
        <f t="shared" si="689"/>
        <v>0.32741935483870965</v>
      </c>
      <c r="AN197" s="68"/>
      <c r="AO197" s="15">
        <f t="shared" si="690"/>
        <v>0.17403708987161198</v>
      </c>
      <c r="AQ197" s="13">
        <v>23.9</v>
      </c>
      <c r="AR197" s="68">
        <f t="shared" si="691"/>
        <v>2.9374737725556144E-3</v>
      </c>
      <c r="AS197" s="68">
        <f t="shared" si="937"/>
        <v>1.7355129617843141E-3</v>
      </c>
      <c r="AT197" s="68">
        <f t="shared" si="692"/>
        <v>0.38390272148233928</v>
      </c>
      <c r="AU197" s="68"/>
      <c r="AV197" s="15">
        <f t="shared" si="693"/>
        <v>0.11318118304611084</v>
      </c>
      <c r="AX197" s="13">
        <v>233.76</v>
      </c>
      <c r="AY197" s="68">
        <f t="shared" si="694"/>
        <v>3.4340659340658607E-3</v>
      </c>
      <c r="AZ197" s="68">
        <f t="shared" si="938"/>
        <v>2.2321051232945602E-3</v>
      </c>
      <c r="BA197" s="68">
        <f t="shared" si="695"/>
        <v>0.74317673378076066</v>
      </c>
      <c r="BB197" s="68"/>
      <c r="BC197" s="15">
        <f t="shared" si="696"/>
        <v>0.1448161026494931</v>
      </c>
      <c r="BE197" s="13">
        <v>83.73</v>
      </c>
      <c r="BF197" s="68">
        <f t="shared" si="697"/>
        <v>2.2743595882211841E-3</v>
      </c>
      <c r="BG197" s="68">
        <f t="shared" si="939"/>
        <v>1.0723987774498838E-3</v>
      </c>
      <c r="BH197" s="68"/>
      <c r="BI197" s="68"/>
      <c r="BJ197" s="15">
        <f t="shared" si="698"/>
        <v>0.13655490701778203</v>
      </c>
      <c r="BL197" s="13">
        <v>77.14</v>
      </c>
      <c r="BM197" s="68">
        <f t="shared" si="699"/>
        <v>-3.6166365280289477E-3</v>
      </c>
      <c r="BN197" s="68">
        <f t="shared" si="940"/>
        <v>-4.8185973388002483E-3</v>
      </c>
      <c r="BO197" s="68">
        <f t="shared" si="700"/>
        <v>0.29909060289659811</v>
      </c>
      <c r="BP197" s="68"/>
      <c r="BQ197" s="15">
        <f t="shared" si="701"/>
        <v>0.1622721108934759</v>
      </c>
      <c r="BS197" s="13">
        <v>45.43</v>
      </c>
      <c r="BT197" s="68">
        <f t="shared" si="702"/>
        <v>7.7639751552795351E-3</v>
      </c>
      <c r="BU197" s="68">
        <f t="shared" si="941"/>
        <v>6.562014344508235E-3</v>
      </c>
      <c r="BV197" s="68">
        <f t="shared" si="703"/>
        <v>0.21926999463231353</v>
      </c>
      <c r="BW197" s="68"/>
      <c r="BX197" s="15">
        <f t="shared" si="704"/>
        <v>0.18771241830065358</v>
      </c>
      <c r="BZ197" s="13"/>
      <c r="CA197" s="68">
        <f t="shared" si="705"/>
        <v>0</v>
      </c>
      <c r="CB197" s="68">
        <f t="shared" si="942"/>
        <v>0</v>
      </c>
      <c r="CC197" s="68">
        <f t="shared" si="706"/>
        <v>0</v>
      </c>
      <c r="CD197" s="68"/>
      <c r="CE197" s="15">
        <f t="shared" si="707"/>
        <v>0</v>
      </c>
      <c r="CG197" s="13">
        <v>30.56</v>
      </c>
      <c r="CH197" s="68">
        <f t="shared" si="708"/>
        <v>-2.2853411687887787E-3</v>
      </c>
      <c r="CI197" s="68">
        <f t="shared" si="943"/>
        <v>-3.4873019795600788E-3</v>
      </c>
      <c r="CJ197" s="68">
        <f t="shared" si="709"/>
        <v>1.0916308303010198E-2</v>
      </c>
      <c r="CK197" s="68"/>
      <c r="CL197" s="15">
        <f t="shared" si="710"/>
        <v>-0.11059371362048896</v>
      </c>
      <c r="CN197" s="13">
        <v>34.630000000000003</v>
      </c>
      <c r="CO197" s="68">
        <f t="shared" si="711"/>
        <v>2.8885037550563597E-4</v>
      </c>
      <c r="CP197" s="68">
        <f t="shared" si="944"/>
        <v>-9.131104352656644E-4</v>
      </c>
      <c r="CQ197" s="68">
        <f t="shared" si="712"/>
        <v>0.10497766432673908</v>
      </c>
      <c r="CR197" s="68"/>
      <c r="CS197" s="15">
        <f t="shared" si="713"/>
        <v>3.4657902599342809E-2</v>
      </c>
      <c r="CU197" s="13">
        <v>40.47</v>
      </c>
      <c r="CV197" s="68">
        <f t="shared" si="714"/>
        <v>-2.4703557312248051E-4</v>
      </c>
      <c r="CW197" s="68">
        <f t="shared" si="945"/>
        <v>-1.4489963838937808E-3</v>
      </c>
      <c r="CX197" s="68">
        <f t="shared" si="715"/>
        <v>0.25878693623639193</v>
      </c>
      <c r="CY197" s="68"/>
      <c r="CZ197" s="15">
        <f t="shared" si="716"/>
        <v>8.5568669527896934E-2</v>
      </c>
      <c r="DB197" s="13">
        <v>20.28</v>
      </c>
      <c r="DC197" s="68">
        <f t="shared" si="717"/>
        <v>0</v>
      </c>
      <c r="DD197" s="68">
        <f t="shared" si="946"/>
        <v>-1.2019608107713003E-3</v>
      </c>
      <c r="DE197" s="68">
        <f t="shared" si="718"/>
        <v>-7.2702331961591204E-2</v>
      </c>
      <c r="DF197" s="68"/>
      <c r="DG197" s="15">
        <f t="shared" si="719"/>
        <v>-3.9292730844792878E-3</v>
      </c>
      <c r="DI197" s="13">
        <v>51.77</v>
      </c>
      <c r="DJ197" s="68">
        <f t="shared" si="720"/>
        <v>3.2945736434108856E-3</v>
      </c>
      <c r="DK197" s="68">
        <f t="shared" si="947"/>
        <v>2.0926128326395855E-3</v>
      </c>
      <c r="DL197" s="68">
        <f t="shared" si="721"/>
        <v>0.17259343148357881</v>
      </c>
      <c r="DM197" s="68"/>
      <c r="DN197" s="15">
        <f t="shared" si="722"/>
        <v>0.2279411764705884</v>
      </c>
      <c r="DP197" s="13">
        <v>48.28</v>
      </c>
      <c r="DQ197" s="68">
        <f t="shared" si="723"/>
        <v>6.8821689259645101E-3</v>
      </c>
      <c r="DR197" s="68">
        <f t="shared" si="948"/>
        <v>5.68020811519321E-3</v>
      </c>
      <c r="DS197" s="68"/>
      <c r="DT197" s="68"/>
      <c r="DU197" s="15">
        <f t="shared" si="724"/>
        <v>0.26785714285714296</v>
      </c>
      <c r="DV197" s="18"/>
      <c r="DW197" s="13">
        <v>42.74</v>
      </c>
      <c r="DX197" s="68">
        <f t="shared" si="725"/>
        <v>1.2556266287609598E-2</v>
      </c>
      <c r="DY197" s="68">
        <f t="shared" si="949"/>
        <v>1.1354305476838297E-2</v>
      </c>
      <c r="DZ197" s="68">
        <f t="shared" si="726"/>
        <v>1.2806830309498403</v>
      </c>
      <c r="EA197" s="68"/>
      <c r="EB197" s="15">
        <f t="shared" si="727"/>
        <v>0.27696444577233353</v>
      </c>
      <c r="ED197" s="13">
        <v>43.79</v>
      </c>
      <c r="EE197" s="68">
        <f t="shared" si="728"/>
        <v>6.2040441176469665E-3</v>
      </c>
      <c r="EF197" s="68">
        <f t="shared" si="950"/>
        <v>5.0020833068756664E-3</v>
      </c>
      <c r="EG197" s="68">
        <f t="shared" si="729"/>
        <v>1.0822634331906797</v>
      </c>
      <c r="EH197" s="68"/>
      <c r="EI197" s="15">
        <f t="shared" si="730"/>
        <v>0.1873644251626897</v>
      </c>
      <c r="EK197" s="13">
        <v>142.24</v>
      </c>
      <c r="EL197" s="68">
        <f t="shared" si="731"/>
        <v>-9.0567089313082286E-3</v>
      </c>
      <c r="EM197" s="68">
        <f t="shared" si="951"/>
        <v>-1.025866974207953E-2</v>
      </c>
      <c r="EN197" s="68">
        <f t="shared" si="732"/>
        <v>1.2039045553145336</v>
      </c>
      <c r="EO197" s="68"/>
      <c r="EP197" s="15">
        <f t="shared" si="733"/>
        <v>0.2779874213836479</v>
      </c>
      <c r="ER197" s="13">
        <v>40.659999999999997</v>
      </c>
      <c r="ES197" s="68">
        <f t="shared" si="734"/>
        <v>2.218387971407353E-3</v>
      </c>
      <c r="ET197" s="68">
        <f t="shared" si="952"/>
        <v>1.0164271606360527E-3</v>
      </c>
      <c r="EU197" s="68">
        <f t="shared" si="735"/>
        <v>0.16470925236321973</v>
      </c>
      <c r="EV197" s="68"/>
      <c r="EW197" s="15">
        <f t="shared" si="736"/>
        <v>4.5512985343275802E-2</v>
      </c>
      <c r="EY197" s="13">
        <v>53.56</v>
      </c>
      <c r="EZ197" s="68">
        <f t="shared" si="737"/>
        <v>9.6135721017908612E-3</v>
      </c>
      <c r="FA197" s="68">
        <f t="shared" si="953"/>
        <v>8.4116112910195603E-3</v>
      </c>
      <c r="FB197" s="68"/>
      <c r="FC197" s="68"/>
      <c r="FD197" s="15">
        <f t="shared" si="738"/>
        <v>1.1790073230268514</v>
      </c>
      <c r="FF197" s="13">
        <v>61.81</v>
      </c>
      <c r="FG197" s="68">
        <f t="shared" si="739"/>
        <v>-1.6175994823678437E-4</v>
      </c>
      <c r="FH197" s="68">
        <f t="shared" si="954"/>
        <v>-1.3637207590080848E-3</v>
      </c>
      <c r="FI197" s="68">
        <f t="shared" si="740"/>
        <v>4.6208530805687272E-2</v>
      </c>
      <c r="FJ197" s="68"/>
      <c r="FK197" s="15">
        <f t="shared" si="741"/>
        <v>8.8395844338792093E-2</v>
      </c>
      <c r="FM197" s="13">
        <v>192.81</v>
      </c>
      <c r="FN197" s="68">
        <f t="shared" si="742"/>
        <v>-2.057299603779341E-2</v>
      </c>
      <c r="FO197" s="68">
        <f t="shared" si="955"/>
        <v>-2.177495684856471E-2</v>
      </c>
      <c r="FP197" s="68">
        <f t="shared" si="743"/>
        <v>0.65815273477812175</v>
      </c>
      <c r="FQ197" s="68"/>
      <c r="FR197" s="15">
        <f t="shared" si="744"/>
        <v>6.1378399207310391E-2</v>
      </c>
      <c r="FT197" s="13">
        <v>94.26</v>
      </c>
      <c r="FU197" s="68">
        <f t="shared" si="745"/>
        <v>-1.8002753362279117E-3</v>
      </c>
      <c r="FV197" s="68">
        <f t="shared" si="956"/>
        <v>-3.002236146999212E-3</v>
      </c>
      <c r="FW197" s="68">
        <f t="shared" si="746"/>
        <v>7.0771327956378555E-2</v>
      </c>
      <c r="FX197" s="68"/>
      <c r="FY197" s="15">
        <f t="shared" si="747"/>
        <v>4.5242847638057193E-2</v>
      </c>
      <c r="GA197" s="13">
        <v>18.34</v>
      </c>
      <c r="GB197" s="68">
        <f t="shared" si="748"/>
        <v>-1.6330974414807368E-3</v>
      </c>
      <c r="GC197" s="68">
        <f t="shared" si="957"/>
        <v>-2.8350582522520371E-3</v>
      </c>
      <c r="GD197" s="68"/>
      <c r="GE197" s="68"/>
      <c r="GF197" s="15">
        <f t="shared" si="749"/>
        <v>5.2208835341365473E-2</v>
      </c>
      <c r="GG197" s="18"/>
      <c r="GH197" s="13">
        <v>22.68</v>
      </c>
      <c r="GI197" s="68">
        <f t="shared" si="750"/>
        <v>1.7953321364452358E-2</v>
      </c>
      <c r="GJ197" s="68">
        <f t="shared" si="958"/>
        <v>1.6751360553681059E-2</v>
      </c>
      <c r="GK197" s="68">
        <f t="shared" si="751"/>
        <v>0.1800208116545266</v>
      </c>
      <c r="GL197" s="68"/>
      <c r="GM197" s="15">
        <f t="shared" si="752"/>
        <v>0.20000000000000007</v>
      </c>
      <c r="GO197" s="13">
        <v>27.76</v>
      </c>
      <c r="GP197" s="68">
        <f t="shared" si="753"/>
        <v>1.2030623405031056E-2</v>
      </c>
      <c r="GQ197" s="68">
        <f t="shared" si="959"/>
        <v>1.0828662594259755E-2</v>
      </c>
      <c r="GR197" s="68"/>
      <c r="GS197" s="68"/>
      <c r="GT197" s="15">
        <f t="shared" si="754"/>
        <v>1.8715596330275287E-2</v>
      </c>
      <c r="GV197" s="13">
        <v>17.12</v>
      </c>
      <c r="GW197" s="68">
        <f t="shared" si="755"/>
        <v>8.2449941107185249E-3</v>
      </c>
      <c r="GX197" s="68">
        <f t="shared" si="960"/>
        <v>7.0430332999472248E-3</v>
      </c>
      <c r="GY197" s="68">
        <f t="shared" si="756"/>
        <v>0.4447257383966246</v>
      </c>
      <c r="GZ197" s="68"/>
      <c r="HA197" s="15">
        <f t="shared" si="757"/>
        <v>0.24781341107871721</v>
      </c>
      <c r="HD197" s="13">
        <v>459.46</v>
      </c>
      <c r="HE197" s="68">
        <f t="shared" si="758"/>
        <v>3.3144450440726642E-2</v>
      </c>
      <c r="HF197" s="68">
        <f t="shared" si="961"/>
        <v>3.1942489629955342E-2</v>
      </c>
      <c r="HG197" s="68">
        <f t="shared" si="759"/>
        <v>1.5810909499466321</v>
      </c>
      <c r="HH197" s="68"/>
      <c r="HI197" s="15">
        <f t="shared" si="760"/>
        <v>0.13772781299524567</v>
      </c>
      <c r="HK197" s="13">
        <v>92.96</v>
      </c>
      <c r="HL197" s="68">
        <f t="shared" si="761"/>
        <v>1.7401773010834946E-2</v>
      </c>
      <c r="HM197" s="68">
        <f t="shared" si="962"/>
        <v>1.6199812200063647E-2</v>
      </c>
      <c r="HN197" s="68">
        <f t="shared" si="762"/>
        <v>36.483870967741929</v>
      </c>
      <c r="HO197" s="68"/>
      <c r="HP197" s="15">
        <f t="shared" si="763"/>
        <v>2.5238817285822592</v>
      </c>
      <c r="HR197" s="13">
        <v>111.99</v>
      </c>
      <c r="HS197" s="68">
        <f t="shared" si="764"/>
        <v>-6.5643573139360333E-3</v>
      </c>
      <c r="HT197" s="68">
        <f t="shared" si="963"/>
        <v>-7.7663181247073334E-3</v>
      </c>
      <c r="HU197" s="68">
        <f t="shared" si="765"/>
        <v>2.0766483516483518</v>
      </c>
      <c r="HV197" s="68"/>
      <c r="HW197" s="15">
        <f t="shared" si="766"/>
        <v>4.1089523101236425E-2</v>
      </c>
      <c r="HY197" s="13">
        <v>187.24</v>
      </c>
      <c r="HZ197" s="68">
        <f t="shared" si="767"/>
        <v>3.5911454145897835E-3</v>
      </c>
      <c r="IA197" s="68">
        <f t="shared" si="964"/>
        <v>2.389184603818483E-3</v>
      </c>
      <c r="IB197" s="68">
        <f t="shared" si="768"/>
        <v>0.76808309726156754</v>
      </c>
      <c r="IC197" s="68"/>
      <c r="ID197" s="15">
        <f t="shared" si="769"/>
        <v>0.39429592672574293</v>
      </c>
      <c r="IF197" s="13">
        <v>333.39</v>
      </c>
      <c r="IG197" s="68">
        <f t="shared" si="770"/>
        <v>1.054833136309891E-2</v>
      </c>
      <c r="IH197" s="68">
        <f t="shared" si="965"/>
        <v>9.3463705523276087E-3</v>
      </c>
      <c r="II197" s="68">
        <f t="shared" si="771"/>
        <v>0.90508571428571416</v>
      </c>
      <c r="IJ197" s="68"/>
      <c r="IK197" s="15">
        <f t="shared" si="772"/>
        <v>0.4380175983436852</v>
      </c>
      <c r="IM197" s="13">
        <v>286.01</v>
      </c>
      <c r="IN197" s="68">
        <f t="shared" si="773"/>
        <v>-6.3576987215118964E-3</v>
      </c>
      <c r="IO197" s="68">
        <f t="shared" si="966"/>
        <v>-7.5596595322831965E-3</v>
      </c>
      <c r="IP197" s="68">
        <f t="shared" si="774"/>
        <v>4.5850419839875016</v>
      </c>
      <c r="IQ197" s="68"/>
      <c r="IR197" s="15">
        <f t="shared" si="775"/>
        <v>0.52530531704975736</v>
      </c>
      <c r="IT197" s="13">
        <v>83.49</v>
      </c>
      <c r="IU197" s="68">
        <f t="shared" si="776"/>
        <v>-4.5308215094790709E-3</v>
      </c>
      <c r="IV197" s="68">
        <f t="shared" si="967"/>
        <v>-5.732782320250371E-3</v>
      </c>
      <c r="IW197" s="68">
        <f t="shared" si="777"/>
        <v>3.574794520547945</v>
      </c>
      <c r="IX197" s="68"/>
      <c r="IY197" s="15">
        <f t="shared" si="778"/>
        <v>0.62463514302393452</v>
      </c>
      <c r="JA197" s="13">
        <v>717.34</v>
      </c>
      <c r="JB197" s="68">
        <f t="shared" si="779"/>
        <v>-2.3203246275769987E-2</v>
      </c>
      <c r="JC197" s="68">
        <f t="shared" si="968"/>
        <v>-2.4405207086541286E-2</v>
      </c>
      <c r="JD197" s="68">
        <f t="shared" si="780"/>
        <v>0.45093042071197426</v>
      </c>
      <c r="JE197" s="68"/>
      <c r="JF197" s="15">
        <f t="shared" si="781"/>
        <v>0.22515413912657348</v>
      </c>
      <c r="JH197" s="13">
        <v>519.71</v>
      </c>
      <c r="JI197" s="68">
        <f t="shared" si="782"/>
        <v>3.3980113910608953E-3</v>
      </c>
      <c r="JJ197" s="68">
        <f t="shared" si="969"/>
        <v>2.1960505802895948E-3</v>
      </c>
      <c r="JK197" s="68">
        <f t="shared" si="783"/>
        <v>0.27790208758513868</v>
      </c>
      <c r="JL197" s="68"/>
      <c r="JM197" s="15">
        <f t="shared" si="784"/>
        <v>0.23300118623962049</v>
      </c>
      <c r="JO197" s="13">
        <v>34.229999999999997</v>
      </c>
      <c r="JP197" s="68">
        <f t="shared" si="785"/>
        <v>1.3021604024859358E-2</v>
      </c>
      <c r="JQ197" s="68">
        <f t="shared" si="970"/>
        <v>1.1819643214088058E-2</v>
      </c>
      <c r="JR197" s="68">
        <f t="shared" si="786"/>
        <v>0.15505314661717548</v>
      </c>
      <c r="JS197" s="68"/>
      <c r="JT197" s="15">
        <f t="shared" si="787"/>
        <v>2.3591756624141316</v>
      </c>
      <c r="JV197" s="13">
        <v>2.77</v>
      </c>
      <c r="JW197" s="68">
        <f t="shared" si="788"/>
        <v>7.2727272727272788E-3</v>
      </c>
      <c r="JX197" s="68">
        <f t="shared" si="971"/>
        <v>6.0707664619559787E-3</v>
      </c>
      <c r="JY197" s="68">
        <f t="shared" si="789"/>
        <v>9.4861660079051474E-2</v>
      </c>
      <c r="JZ197" s="68"/>
      <c r="KA197" s="15">
        <f t="shared" si="790"/>
        <v>0.53888888888888886</v>
      </c>
      <c r="KC197" s="13">
        <v>25.06</v>
      </c>
      <c r="KD197" s="68">
        <f t="shared" si="791"/>
        <v>3.2125205930807151E-2</v>
      </c>
      <c r="KE197" s="68">
        <f t="shared" si="972"/>
        <v>3.0923245120035851E-2</v>
      </c>
      <c r="KF197" s="68">
        <f t="shared" si="792"/>
        <v>0.28644763860369599</v>
      </c>
      <c r="KG197" s="68"/>
      <c r="KH197" s="15">
        <f t="shared" si="793"/>
        <v>0.12984670874661852</v>
      </c>
      <c r="KI197" s="18"/>
      <c r="KJ197" s="13">
        <v>144.91</v>
      </c>
      <c r="KK197" s="68">
        <f t="shared" si="794"/>
        <v>-4.8073621317218391E-3</v>
      </c>
      <c r="KL197" s="68">
        <f t="shared" si="973"/>
        <v>-6.0093229424931392E-3</v>
      </c>
      <c r="KM197" s="68">
        <f t="shared" si="795"/>
        <v>5.867772511848341</v>
      </c>
      <c r="KN197" s="68"/>
      <c r="KO197" s="15">
        <f t="shared" si="796"/>
        <v>1.156077964588603</v>
      </c>
      <c r="KQ197" s="13">
        <v>2.2240000000000002</v>
      </c>
      <c r="KR197" s="68">
        <f t="shared" si="797"/>
        <v>1.0909090909090919E-2</v>
      </c>
      <c r="KS197" s="68">
        <f t="shared" si="974"/>
        <v>9.7071300983196177E-3</v>
      </c>
      <c r="KT197" s="68">
        <f t="shared" si="798"/>
        <v>-0.15114503816793889</v>
      </c>
      <c r="KU197" s="68"/>
      <c r="KV197" s="15">
        <f t="shared" si="799"/>
        <v>1.2019801980198022</v>
      </c>
      <c r="KW197" s="18"/>
      <c r="KX197" s="13">
        <v>58.1</v>
      </c>
      <c r="KY197" s="68">
        <f t="shared" si="800"/>
        <v>7.7922077922077976E-2</v>
      </c>
      <c r="KZ197" s="68">
        <f t="shared" si="975"/>
        <v>7.6720117111306677E-2</v>
      </c>
      <c r="LA197" s="68">
        <f t="shared" si="801"/>
        <v>-0.19227026275545675</v>
      </c>
      <c r="LB197" s="68"/>
      <c r="LC197" s="15">
        <f t="shared" si="802"/>
        <v>1.4504428511176719</v>
      </c>
      <c r="LD197" s="18"/>
      <c r="LE197" s="13">
        <v>56.16</v>
      </c>
      <c r="LF197" s="68">
        <f t="shared" si="803"/>
        <v>3.2163205293144648E-2</v>
      </c>
      <c r="LG197" s="68">
        <f t="shared" si="976"/>
        <v>3.0961244482373348E-2</v>
      </c>
      <c r="LH197" s="68">
        <f t="shared" si="804"/>
        <v>0.56740161875523298</v>
      </c>
      <c r="LI197" s="68"/>
      <c r="LJ197" s="15">
        <f t="shared" si="805"/>
        <v>0.21795705920624586</v>
      </c>
      <c r="LL197" s="13">
        <v>170.19</v>
      </c>
      <c r="LM197" s="68">
        <f t="shared" si="806"/>
        <v>9.430604982206426E-3</v>
      </c>
      <c r="LN197" s="68">
        <f t="shared" si="977"/>
        <v>8.228644171435125E-3</v>
      </c>
      <c r="LO197" s="68">
        <f t="shared" si="807"/>
        <v>0.94502857142857144</v>
      </c>
      <c r="LP197" s="68"/>
      <c r="LQ197" s="15">
        <f t="shared" si="808"/>
        <v>1.1760644418872268</v>
      </c>
      <c r="LS197" s="13">
        <v>25.45</v>
      </c>
      <c r="LT197" s="68">
        <f t="shared" si="809"/>
        <v>2.4144869215291662E-2</v>
      </c>
      <c r="LU197" s="68">
        <f t="shared" si="978"/>
        <v>2.2942908404520363E-2</v>
      </c>
      <c r="LV197" s="68"/>
      <c r="LW197" s="68"/>
      <c r="LX197" s="15">
        <f t="shared" si="810"/>
        <v>1.7513513513513512</v>
      </c>
      <c r="LZ197" s="13">
        <v>20.65</v>
      </c>
      <c r="MA197" s="68">
        <f t="shared" si="811"/>
        <v>2.0761245674740393E-2</v>
      </c>
      <c r="MB197" s="68">
        <f t="shared" si="979"/>
        <v>1.9559284863969094E-2</v>
      </c>
      <c r="MC197" s="68">
        <f t="shared" si="812"/>
        <v>-7.1910112359550624E-2</v>
      </c>
      <c r="MD197" s="68"/>
      <c r="ME197" s="15">
        <f t="shared" si="813"/>
        <v>0.53189910979228472</v>
      </c>
      <c r="MG197" s="13">
        <v>115.93</v>
      </c>
      <c r="MH197" s="68">
        <f t="shared" si="814"/>
        <v>3.8520111081250662E-2</v>
      </c>
      <c r="MI197" s="68">
        <f t="shared" si="980"/>
        <v>3.7318150270479362E-2</v>
      </c>
      <c r="MJ197" s="68">
        <f t="shared" si="815"/>
        <v>14.623989218328841</v>
      </c>
      <c r="MK197" s="68"/>
      <c r="ML197" s="15">
        <f t="shared" si="816"/>
        <v>4.4606688648139423</v>
      </c>
      <c r="MN197" s="13">
        <v>187.18</v>
      </c>
      <c r="MO197" s="68">
        <f t="shared" si="817"/>
        <v>1.5241091283831438E-2</v>
      </c>
      <c r="MP197" s="68">
        <f t="shared" si="981"/>
        <v>1.4039130473060137E-2</v>
      </c>
      <c r="MQ197" s="68">
        <f t="shared" si="818"/>
        <v>0.48673550436854646</v>
      </c>
      <c r="MR197" s="68"/>
      <c r="MS197" s="15">
        <f t="shared" si="819"/>
        <v>0.68040219050184048</v>
      </c>
      <c r="MU197" s="13">
        <v>20.67</v>
      </c>
      <c r="MV197" s="68">
        <f t="shared" si="820"/>
        <v>2.174987642115676E-2</v>
      </c>
      <c r="MW197" s="68">
        <f t="shared" si="982"/>
        <v>2.0547915610385461E-2</v>
      </c>
      <c r="MX197" s="68">
        <f t="shared" si="821"/>
        <v>-9.583133684714867E-3</v>
      </c>
      <c r="MY197" s="68"/>
      <c r="MZ197" s="15">
        <f t="shared" si="822"/>
        <v>0.93720712277413321</v>
      </c>
      <c r="NB197" s="13">
        <v>300.88</v>
      </c>
      <c r="NC197" s="68">
        <f t="shared" si="823"/>
        <v>1.9945482348248877E-4</v>
      </c>
      <c r="ND197" s="68">
        <f t="shared" si="983"/>
        <v>-1.0025059872888116E-3</v>
      </c>
      <c r="NE197" s="68">
        <f t="shared" si="824"/>
        <v>1.2210083413301838</v>
      </c>
      <c r="NF197" s="68"/>
      <c r="NG197" s="15">
        <f t="shared" si="825"/>
        <v>0.80394508064032622</v>
      </c>
      <c r="NI197" s="13">
        <v>12.26</v>
      </c>
      <c r="NJ197" s="68">
        <f t="shared" si="826"/>
        <v>1.322314049586778E-2</v>
      </c>
      <c r="NK197" s="68">
        <f t="shared" si="984"/>
        <v>1.2021179685096479E-2</v>
      </c>
      <c r="NL197" s="68">
        <f t="shared" si="827"/>
        <v>-0.90265978562921789</v>
      </c>
      <c r="NM197" s="68"/>
      <c r="NN197" s="15">
        <f t="shared" si="828"/>
        <v>1.5020408163265304</v>
      </c>
      <c r="NP197" s="13">
        <v>606.15</v>
      </c>
      <c r="NQ197" s="68">
        <f t="shared" si="829"/>
        <v>-1.4229956090421207E-2</v>
      </c>
      <c r="NR197" s="68">
        <f t="shared" si="985"/>
        <v>-1.5431916901192508E-2</v>
      </c>
      <c r="NS197" s="68">
        <f t="shared" si="830"/>
        <v>3.6182857142857143</v>
      </c>
      <c r="NT197" s="68"/>
      <c r="NU197" s="15">
        <f t="shared" si="831"/>
        <v>0.84279329948621273</v>
      </c>
      <c r="NW197" s="13">
        <v>244.9</v>
      </c>
      <c r="NX197" s="68">
        <f t="shared" si="832"/>
        <v>7.4043603455368635E-3</v>
      </c>
      <c r="NY197" s="68">
        <f t="shared" si="986"/>
        <v>6.2023995347655634E-3</v>
      </c>
      <c r="NZ197" s="68">
        <f t="shared" si="833"/>
        <v>0.39337733272644526</v>
      </c>
      <c r="OA197" s="68"/>
      <c r="OB197" s="15">
        <f t="shared" si="834"/>
        <v>0.29371368198626513</v>
      </c>
      <c r="OD197" s="13">
        <v>3.81</v>
      </c>
      <c r="OE197" s="68">
        <f t="shared" si="835"/>
        <v>0.13056379821958455</v>
      </c>
      <c r="OF197" s="68">
        <f t="shared" si="987"/>
        <v>0.12936183740881324</v>
      </c>
      <c r="OG197" s="68">
        <f t="shared" si="836"/>
        <v>-0.98311694066557365</v>
      </c>
      <c r="OH197" s="68"/>
      <c r="OI197" s="15">
        <f t="shared" si="837"/>
        <v>1.6095890410958904</v>
      </c>
      <c r="OK197" s="13">
        <v>331.11</v>
      </c>
      <c r="OL197" s="68">
        <f t="shared" si="838"/>
        <v>6.7855645499403427E-2</v>
      </c>
      <c r="OM197" s="68">
        <f t="shared" si="988"/>
        <v>6.6653684688632128E-2</v>
      </c>
      <c r="ON197" s="68">
        <f t="shared" si="839"/>
        <v>6.8</v>
      </c>
      <c r="OO197" s="68"/>
      <c r="OP197" s="15">
        <f t="shared" si="840"/>
        <v>3.9708752439573636</v>
      </c>
      <c r="OR197" s="13">
        <v>6.94</v>
      </c>
      <c r="OS197" s="68">
        <f t="shared" si="841"/>
        <v>8.9481946624803813E-2</v>
      </c>
      <c r="OT197" s="68">
        <f t="shared" si="989"/>
        <v>8.8279985814032513E-2</v>
      </c>
      <c r="OU197" s="68">
        <f t="shared" si="842"/>
        <v>-9.8701298701298665E-2</v>
      </c>
      <c r="OV197" s="68"/>
      <c r="OW197" s="15">
        <f t="shared" si="843"/>
        <v>5.1964285714285712</v>
      </c>
      <c r="OY197" s="13">
        <v>167.2</v>
      </c>
      <c r="OZ197" s="68">
        <f t="shared" si="844"/>
        <v>-7.7690790653214522E-4</v>
      </c>
      <c r="PA197" s="68">
        <f t="shared" si="990"/>
        <v>-1.9788687173034458E-3</v>
      </c>
      <c r="PB197" s="68">
        <f t="shared" si="998"/>
        <v>4.1446153846153839</v>
      </c>
      <c r="PC197" s="68"/>
      <c r="PD197" s="15">
        <f t="shared" si="845"/>
        <v>0.45962461807071142</v>
      </c>
      <c r="PE197" s="18"/>
      <c r="PF197" s="13">
        <v>300.47000000000003</v>
      </c>
      <c r="PG197" s="68">
        <f t="shared" si="846"/>
        <v>-1.6174977898562579E-2</v>
      </c>
      <c r="PH197" s="68">
        <f t="shared" si="991"/>
        <v>-1.7376938709333878E-2</v>
      </c>
      <c r="PI197" s="68">
        <f t="shared" si="847"/>
        <v>-0.13707639287765641</v>
      </c>
      <c r="PJ197" s="68"/>
      <c r="PK197" s="15">
        <f t="shared" si="848"/>
        <v>0.43676182278965253</v>
      </c>
      <c r="PM197" s="13"/>
      <c r="PN197" s="68">
        <f t="shared" si="849"/>
        <v>0</v>
      </c>
      <c r="PO197" s="68">
        <f t="shared" si="850"/>
        <v>-1.2019608107713003E-3</v>
      </c>
      <c r="PP197" s="68">
        <f t="shared" si="851"/>
        <v>0</v>
      </c>
      <c r="PQ197" s="68"/>
      <c r="PR197" s="15">
        <f t="shared" si="852"/>
        <v>0</v>
      </c>
      <c r="PT197" s="13">
        <v>15.71</v>
      </c>
      <c r="PU197" s="68">
        <f t="shared" si="853"/>
        <v>2.3452768729641773E-2</v>
      </c>
      <c r="PV197" s="68">
        <f t="shared" si="992"/>
        <v>2.2250807918870474E-2</v>
      </c>
      <c r="PW197" s="68">
        <f t="shared" si="854"/>
        <v>0.80160550458715596</v>
      </c>
      <c r="PX197" s="68"/>
      <c r="PY197" s="15">
        <f t="shared" si="855"/>
        <v>2.062378167641326</v>
      </c>
      <c r="QA197" s="13">
        <v>347.67</v>
      </c>
      <c r="QB197" s="68">
        <f t="shared" si="856"/>
        <v>9.1431556948799331E-3</v>
      </c>
      <c r="QC197" s="68">
        <f t="shared" si="993"/>
        <v>7.9411948841086322E-3</v>
      </c>
      <c r="QD197" s="68">
        <f t="shared" si="857"/>
        <v>3.046918995820869E-2</v>
      </c>
      <c r="QE197" s="68"/>
      <c r="QF197" s="15">
        <f t="shared" si="858"/>
        <v>0.81323667466360694</v>
      </c>
      <c r="QH197" s="13">
        <v>1.865</v>
      </c>
      <c r="QI197" s="68">
        <f t="shared" si="859"/>
        <v>3.611111111111108E-2</v>
      </c>
      <c r="QJ197" s="68">
        <f t="shared" si="994"/>
        <v>3.4909150300339781E-2</v>
      </c>
      <c r="QK197" s="68">
        <f t="shared" si="860"/>
        <v>-0.2569721115537848</v>
      </c>
      <c r="QL197" s="68"/>
      <c r="QM197" s="15">
        <f t="shared" si="861"/>
        <v>0.43461538461538457</v>
      </c>
      <c r="QO197" s="13">
        <v>18.41</v>
      </c>
      <c r="QP197" s="68">
        <f t="shared" si="862"/>
        <v>7.0971495055264622E-2</v>
      </c>
      <c r="QQ197" s="68">
        <f t="shared" si="995"/>
        <v>6.9769534244493323E-2</v>
      </c>
      <c r="QR197" s="68">
        <f t="shared" si="863"/>
        <v>-0.97755917989224506</v>
      </c>
      <c r="QS197" s="68"/>
      <c r="QT197" s="15">
        <f t="shared" si="864"/>
        <v>0.60365853658536583</v>
      </c>
      <c r="QV197" s="13">
        <v>2.9620000000000002</v>
      </c>
      <c r="QW197" s="68">
        <f t="shared" si="865"/>
        <v>3.4940600978336858E-2</v>
      </c>
      <c r="QX197" s="68">
        <f t="shared" si="996"/>
        <v>3.3738640167565559E-2</v>
      </c>
      <c r="QY197" s="68">
        <f t="shared" si="866"/>
        <v>-0.16090651558073643</v>
      </c>
      <c r="QZ197" s="68"/>
      <c r="RA197" s="15">
        <f t="shared" si="867"/>
        <v>0.21046178994687376</v>
      </c>
      <c r="RC197" s="13">
        <v>59.07</v>
      </c>
      <c r="RD197" s="68">
        <f t="shared" si="868"/>
        <v>2.5520833333333312E-2</v>
      </c>
      <c r="RE197" s="68">
        <f t="shared" si="997"/>
        <v>2.4318872522562013E-2</v>
      </c>
      <c r="RF197" s="68">
        <f t="shared" si="869"/>
        <v>0.27608554763447835</v>
      </c>
      <c r="RG197" s="68"/>
      <c r="RH197" s="15">
        <f t="shared" si="870"/>
        <v>1.3866666666666667</v>
      </c>
      <c r="RJ197" s="13">
        <v>288.47000000000003</v>
      </c>
      <c r="RK197" s="68">
        <f t="shared" si="871"/>
        <v>3.2869060832826119E-2</v>
      </c>
      <c r="RL197" s="68">
        <f t="shared" si="872"/>
        <v>3.166710002205482E-2</v>
      </c>
      <c r="RM197" s="68">
        <f t="shared" si="873"/>
        <v>0.33811114203543935</v>
      </c>
      <c r="RN197" s="68"/>
      <c r="RO197" s="15">
        <f t="shared" si="874"/>
        <v>0.4663989426596179</v>
      </c>
      <c r="RQ197" s="13">
        <v>28.28</v>
      </c>
      <c r="RR197" s="68">
        <f t="shared" si="875"/>
        <v>6.6365007541478185E-2</v>
      </c>
      <c r="RS197" s="68">
        <f t="shared" si="876"/>
        <v>6.5163046730706886E-2</v>
      </c>
      <c r="RT197" s="68">
        <f t="shared" si="877"/>
        <v>0.93169398907103829</v>
      </c>
      <c r="RU197" s="68"/>
      <c r="RV197" s="15">
        <f t="shared" si="878"/>
        <v>0.35700575815738972</v>
      </c>
      <c r="RX197" s="13">
        <v>184.95</v>
      </c>
      <c r="RY197" s="68">
        <f t="shared" si="879"/>
        <v>1.3869093301173124E-2</v>
      </c>
      <c r="RZ197" s="68">
        <f t="shared" si="880"/>
        <v>1.2667132490401823E-2</v>
      </c>
      <c r="SA197" s="68">
        <f t="shared" si="881"/>
        <v>0.38997444761761602</v>
      </c>
      <c r="SB197" s="68"/>
      <c r="SC197" s="15">
        <f t="shared" si="882"/>
        <v>1.4454581515271718</v>
      </c>
      <c r="SE197" s="13">
        <v>29.85</v>
      </c>
      <c r="SF197" s="68">
        <f t="shared" si="883"/>
        <v>2.0140986908359273E-3</v>
      </c>
      <c r="SG197" s="68">
        <f t="shared" si="884"/>
        <v>8.1213788006462696E-4</v>
      </c>
      <c r="SH197" s="68">
        <f t="shared" si="885"/>
        <v>1.3880000000000001</v>
      </c>
      <c r="SI197" s="68"/>
      <c r="SJ197" s="15">
        <f t="shared" si="886"/>
        <v>0.95609436435124517</v>
      </c>
      <c r="SL197" s="13">
        <v>2.62</v>
      </c>
      <c r="SM197" s="68">
        <f t="shared" si="887"/>
        <v>-2.9629629629629655E-2</v>
      </c>
      <c r="SN197" s="68">
        <f t="shared" si="888"/>
        <v>-3.0831590440400954E-2</v>
      </c>
      <c r="SO197" s="68">
        <f t="shared" si="889"/>
        <v>0.84507042253521147</v>
      </c>
      <c r="SP197" s="68"/>
      <c r="SQ197" s="15">
        <f t="shared" si="890"/>
        <v>1.5940594059405941</v>
      </c>
      <c r="SS197" s="13">
        <v>25.63</v>
      </c>
      <c r="ST197" s="68">
        <f t="shared" si="891"/>
        <v>3.7231889923107976E-2</v>
      </c>
      <c r="SU197" s="68">
        <f t="shared" si="892"/>
        <v>3.6029929112336677E-2</v>
      </c>
      <c r="SV197" s="68">
        <f t="shared" si="893"/>
        <v>0.58798017348203213</v>
      </c>
      <c r="SW197" s="68"/>
      <c r="SX197" s="15">
        <f t="shared" si="894"/>
        <v>2.0511904761904756</v>
      </c>
      <c r="SZ197" s="13">
        <v>67.63</v>
      </c>
      <c r="TA197" s="68">
        <f t="shared" si="895"/>
        <v>-8.0668817835143937E-3</v>
      </c>
      <c r="TB197" s="68">
        <f t="shared" si="896"/>
        <v>-9.2688425942856947E-3</v>
      </c>
      <c r="TC197" s="68">
        <f t="shared" si="897"/>
        <v>0.67525390141193953</v>
      </c>
      <c r="TD197" s="68"/>
      <c r="TE197" s="15">
        <f t="shared" si="898"/>
        <v>3.33525641025641</v>
      </c>
      <c r="TG197" s="417">
        <v>0.2878</v>
      </c>
      <c r="TH197" s="68">
        <f t="shared" si="899"/>
        <v>6.592592592592586E-2</v>
      </c>
      <c r="TI197" s="68">
        <f t="shared" si="900"/>
        <v>6.4723965115154561E-2</v>
      </c>
      <c r="TJ197" s="68">
        <f t="shared" si="901"/>
        <v>0.30818181818181817</v>
      </c>
      <c r="TK197" s="68"/>
      <c r="TL197" s="15">
        <f t="shared" si="902"/>
        <v>0.69793510324483765</v>
      </c>
      <c r="TN197" s="13">
        <v>92.2</v>
      </c>
      <c r="TO197" s="68">
        <f t="shared" si="903"/>
        <v>-6.1290979433923802E-2</v>
      </c>
      <c r="TP197" s="68">
        <f t="shared" si="904"/>
        <v>-6.2492940244695101E-2</v>
      </c>
      <c r="TQ197" s="68">
        <f t="shared" si="905"/>
        <v>0.34389598653188846</v>
      </c>
      <c r="TR197" s="68"/>
      <c r="TS197" s="15">
        <f t="shared" si="906"/>
        <v>2.0991596638655463</v>
      </c>
      <c r="TU197" s="417">
        <v>4.47</v>
      </c>
      <c r="TV197" s="68">
        <f t="shared" si="907"/>
        <v>3.4722222222222099E-2</v>
      </c>
      <c r="TW197" s="68">
        <f t="shared" si="908"/>
        <v>3.35202614114508E-2</v>
      </c>
      <c r="TX197" s="68">
        <f t="shared" si="909"/>
        <v>1.3605442176870659E-2</v>
      </c>
      <c r="TY197" s="68"/>
      <c r="TZ197" s="15">
        <f t="shared" si="910"/>
        <v>1.6140350877192982</v>
      </c>
      <c r="UB197" s="13"/>
      <c r="UC197" s="68">
        <f t="shared" si="911"/>
        <v>0</v>
      </c>
      <c r="UD197" s="68">
        <f t="shared" si="912"/>
        <v>-1.2019608107713003E-3</v>
      </c>
      <c r="UE197" s="68">
        <f t="shared" si="913"/>
        <v>0</v>
      </c>
      <c r="UF197" s="68"/>
      <c r="UG197" s="15">
        <f t="shared" si="914"/>
        <v>0</v>
      </c>
      <c r="UI197" s="417"/>
      <c r="UJ197" s="68">
        <f t="shared" si="915"/>
        <v>0</v>
      </c>
      <c r="UK197" s="68">
        <f t="shared" si="916"/>
        <v>-1.2019608107713003E-3</v>
      </c>
      <c r="UL197" s="68">
        <f t="shared" si="917"/>
        <v>0</v>
      </c>
      <c r="UM197" s="68"/>
      <c r="UN197" s="15">
        <f t="shared" si="918"/>
        <v>0</v>
      </c>
      <c r="UP197" s="417"/>
      <c r="UQ197" s="68">
        <f t="shared" si="919"/>
        <v>0</v>
      </c>
      <c r="UR197" s="68">
        <f t="shared" si="920"/>
        <v>-1.2019608107713003E-3</v>
      </c>
      <c r="US197" s="68">
        <f t="shared" si="921"/>
        <v>0</v>
      </c>
      <c r="UT197" s="68"/>
      <c r="UU197" s="15">
        <f t="shared" si="922"/>
        <v>0</v>
      </c>
      <c r="UW197" s="417"/>
      <c r="UX197" s="68">
        <f t="shared" si="923"/>
        <v>0</v>
      </c>
      <c r="UY197" s="68">
        <f t="shared" si="924"/>
        <v>-1.2019608107713003E-3</v>
      </c>
      <c r="UZ197" s="68">
        <f t="shared" si="925"/>
        <v>0</v>
      </c>
      <c r="VA197" s="68"/>
      <c r="VB197" s="15">
        <f t="shared" si="926"/>
        <v>0</v>
      </c>
      <c r="VD197" s="417"/>
      <c r="VE197" s="68">
        <f t="shared" si="927"/>
        <v>0</v>
      </c>
      <c r="VF197" s="68">
        <f t="shared" si="928"/>
        <v>-1.2019608107713003E-3</v>
      </c>
      <c r="VG197" s="68">
        <f t="shared" si="929"/>
        <v>0</v>
      </c>
      <c r="VH197" s="68"/>
      <c r="VI197" s="15">
        <f t="shared" si="930"/>
        <v>0</v>
      </c>
      <c r="VM197" s="21">
        <f t="shared" si="931"/>
        <v>1.8395361526952189E-2</v>
      </c>
      <c r="VN197" s="40"/>
      <c r="VO197" s="21">
        <f t="shared" si="932"/>
        <v>1.8695065298044897</v>
      </c>
      <c r="VP197" s="14"/>
      <c r="VQ197" s="21">
        <f t="shared" si="933"/>
        <v>1.093546306262515</v>
      </c>
    </row>
    <row r="198" spans="1:589" ht="15.75" customHeight="1" x14ac:dyDescent="0.2">
      <c r="A198" s="127">
        <v>45932</v>
      </c>
      <c r="B198" s="4">
        <f t="shared" si="666"/>
        <v>45932</v>
      </c>
      <c r="C198" s="13">
        <v>46519.72</v>
      </c>
      <c r="D198" s="138">
        <f t="shared" si="667"/>
        <v>78.620000000002619</v>
      </c>
      <c r="E198" s="68">
        <f t="shared" si="668"/>
        <v>1.6928970244030098E-3</v>
      </c>
      <c r="F198" s="15">
        <f t="shared" si="669"/>
        <v>9.3443950788144658E-2</v>
      </c>
      <c r="G198" s="13">
        <v>6715.35</v>
      </c>
      <c r="H198" s="138">
        <f t="shared" si="670"/>
        <v>4.1500000000005457</v>
      </c>
      <c r="I198" s="68">
        <f t="shared" si="671"/>
        <v>6.1836929312202677E-4</v>
      </c>
      <c r="J198" s="15">
        <f t="shared" si="672"/>
        <v>0.14174982105300746</v>
      </c>
      <c r="K198" s="13">
        <v>22844.05</v>
      </c>
      <c r="L198" s="138">
        <f t="shared" si="673"/>
        <v>88.889999999999418</v>
      </c>
      <c r="M198" s="68">
        <f t="shared" si="674"/>
        <v>3.9063667317654292E-3</v>
      </c>
      <c r="N198" s="15">
        <f t="shared" si="675"/>
        <v>0.18296817478725616</v>
      </c>
      <c r="O198" s="13">
        <v>2458.4899999999998</v>
      </c>
      <c r="P198" s="138">
        <f t="shared" si="676"/>
        <v>16.139999999999873</v>
      </c>
      <c r="Q198" s="68">
        <f t="shared" si="677"/>
        <v>6.608389460969916E-3</v>
      </c>
      <c r="R198" s="15">
        <f t="shared" si="678"/>
        <v>0.10238278867883915</v>
      </c>
      <c r="S198" s="18">
        <f t="shared" si="679"/>
        <v>1.8034315052195076E-3</v>
      </c>
      <c r="T198" s="121">
        <f t="shared" si="680"/>
        <v>278.68176310348099</v>
      </c>
      <c r="U198" s="121">
        <f t="shared" si="681"/>
        <v>278.68176310348099</v>
      </c>
      <c r="V198" s="134">
        <f t="shared" si="682"/>
        <v>1.295935993018437E-3</v>
      </c>
      <c r="W198" s="21">
        <f t="shared" si="934"/>
        <v>7.7157784443827745E-2</v>
      </c>
      <c r="X198" s="18">
        <f t="shared" si="683"/>
        <v>3.2065056275650955E-3</v>
      </c>
      <c r="Y198" s="353">
        <f>23264.59-3600</f>
        <v>19664.59</v>
      </c>
      <c r="Z198" s="15">
        <v>1.9999999999999999E-6</v>
      </c>
      <c r="AA198" s="21">
        <f t="shared" si="684"/>
        <v>-1.293935993018437E-3</v>
      </c>
      <c r="AC198" s="13">
        <v>259.64</v>
      </c>
      <c r="AD198" s="68">
        <f t="shared" si="685"/>
        <v>4.4489148516382729E-3</v>
      </c>
      <c r="AE198" s="68">
        <f t="shared" si="935"/>
        <v>3.1529788586198357E-3</v>
      </c>
      <c r="AF198" s="68">
        <f t="shared" si="686"/>
        <v>0.57577228864477736</v>
      </c>
      <c r="AG198" s="68"/>
      <c r="AH198" s="15">
        <f t="shared" si="687"/>
        <v>0.14293260553770304</v>
      </c>
      <c r="AJ198" s="13">
        <v>24.77</v>
      </c>
      <c r="AK198" s="68">
        <f t="shared" si="688"/>
        <v>3.2401782098014698E-3</v>
      </c>
      <c r="AL198" s="68">
        <f t="shared" si="936"/>
        <v>1.9442422167830328E-3</v>
      </c>
      <c r="AM198" s="68">
        <f t="shared" si="689"/>
        <v>0.33172043010752678</v>
      </c>
      <c r="AN198" s="68"/>
      <c r="AO198" s="15">
        <f t="shared" si="690"/>
        <v>0.1778411792677127</v>
      </c>
      <c r="AQ198" s="13">
        <v>24.02</v>
      </c>
      <c r="AR198" s="68">
        <f t="shared" si="691"/>
        <v>5.0209205020920918E-3</v>
      </c>
      <c r="AS198" s="68">
        <f t="shared" si="937"/>
        <v>3.7249845090736545E-3</v>
      </c>
      <c r="AT198" s="68">
        <f t="shared" si="692"/>
        <v>0.39085118702953098</v>
      </c>
      <c r="AU198" s="68"/>
      <c r="AV198" s="15">
        <f t="shared" si="693"/>
        <v>0.1187703772706102</v>
      </c>
      <c r="AX198" s="13">
        <v>233.91</v>
      </c>
      <c r="AY198" s="68">
        <f t="shared" si="694"/>
        <v>6.4168377823411061E-4</v>
      </c>
      <c r="AZ198" s="68">
        <f t="shared" si="938"/>
        <v>-6.5425221478432642E-4</v>
      </c>
      <c r="BA198" s="68">
        <f t="shared" si="695"/>
        <v>0.74429530201342287</v>
      </c>
      <c r="BB198" s="68"/>
      <c r="BC198" s="15">
        <f t="shared" si="696"/>
        <v>0.14555071257162447</v>
      </c>
      <c r="BE198" s="13">
        <v>83.59</v>
      </c>
      <c r="BF198" s="68">
        <f t="shared" si="697"/>
        <v>-1.6720410844380815E-3</v>
      </c>
      <c r="BG198" s="68">
        <f t="shared" si="939"/>
        <v>-2.9679770774565187E-3</v>
      </c>
      <c r="BH198" s="68"/>
      <c r="BI198" s="68"/>
      <c r="BJ198" s="15">
        <f t="shared" si="698"/>
        <v>0.1346545405185286</v>
      </c>
      <c r="BL198" s="13">
        <v>77.900000000000006</v>
      </c>
      <c r="BM198" s="68">
        <f t="shared" si="699"/>
        <v>9.8522167487685389E-3</v>
      </c>
      <c r="BN198" s="68">
        <f t="shared" si="940"/>
        <v>8.5562807557501026E-3</v>
      </c>
      <c r="BO198" s="68">
        <f t="shared" si="700"/>
        <v>0.3118895250926238</v>
      </c>
      <c r="BP198" s="68"/>
      <c r="BQ198" s="15">
        <f t="shared" si="701"/>
        <v>0.17372306765104717</v>
      </c>
      <c r="BS198" s="13">
        <v>45.57</v>
      </c>
      <c r="BT198" s="68">
        <f t="shared" si="702"/>
        <v>3.0816640986132638E-3</v>
      </c>
      <c r="BU198" s="68">
        <f t="shared" si="941"/>
        <v>1.7857281055948268E-3</v>
      </c>
      <c r="BV198" s="68">
        <f t="shared" si="703"/>
        <v>0.22302737520128832</v>
      </c>
      <c r="BW198" s="68"/>
      <c r="BX198" s="15">
        <f t="shared" si="704"/>
        <v>0.19137254901960785</v>
      </c>
      <c r="BZ198" s="13"/>
      <c r="CA198" s="68">
        <f t="shared" si="705"/>
        <v>0</v>
      </c>
      <c r="CB198" s="68">
        <f t="shared" si="942"/>
        <v>0</v>
      </c>
      <c r="CC198" s="68">
        <f t="shared" si="706"/>
        <v>0</v>
      </c>
      <c r="CD198" s="68"/>
      <c r="CE198" s="15">
        <f t="shared" si="707"/>
        <v>0</v>
      </c>
      <c r="CG198" s="13">
        <v>30.64</v>
      </c>
      <c r="CH198" s="68">
        <f t="shared" si="708"/>
        <v>2.6178010471204793E-3</v>
      </c>
      <c r="CI198" s="68">
        <f t="shared" si="943"/>
        <v>1.3218650541020423E-3</v>
      </c>
      <c r="CJ198" s="68">
        <f t="shared" si="709"/>
        <v>1.3562686073436988E-2</v>
      </c>
      <c r="CK198" s="68"/>
      <c r="CL198" s="15">
        <f t="shared" si="710"/>
        <v>-0.10826542491268915</v>
      </c>
      <c r="CN198" s="13">
        <v>34.75</v>
      </c>
      <c r="CO198" s="68">
        <f t="shared" si="711"/>
        <v>3.4652035807102928E-3</v>
      </c>
      <c r="CP198" s="68">
        <f t="shared" si="944"/>
        <v>2.169267587691856E-3</v>
      </c>
      <c r="CQ198" s="68">
        <f t="shared" si="712"/>
        <v>0.10880663688576898</v>
      </c>
      <c r="CR198" s="68"/>
      <c r="CS198" s="15">
        <f t="shared" si="713"/>
        <v>3.8243202868240248E-2</v>
      </c>
      <c r="CU198" s="13">
        <v>40.450000000000003</v>
      </c>
      <c r="CV198" s="68">
        <f t="shared" si="714"/>
        <v>-4.9419322955265681E-4</v>
      </c>
      <c r="CW198" s="68">
        <f t="shared" si="945"/>
        <v>-1.7901292225710938E-3</v>
      </c>
      <c r="CX198" s="68">
        <f t="shared" si="715"/>
        <v>0.25816485225505459</v>
      </c>
      <c r="CY198" s="68"/>
      <c r="CZ198" s="15">
        <f t="shared" si="716"/>
        <v>8.5032188841201756E-2</v>
      </c>
      <c r="DB198" s="13">
        <v>20.27</v>
      </c>
      <c r="DC198" s="68">
        <f t="shared" si="717"/>
        <v>-4.9309664694287779E-4</v>
      </c>
      <c r="DD198" s="68">
        <f t="shared" si="946"/>
        <v>-1.7890326399613147E-3</v>
      </c>
      <c r="DE198" s="68">
        <f t="shared" si="718"/>
        <v>-7.31595793324189E-2</v>
      </c>
      <c r="DF198" s="68"/>
      <c r="DG198" s="15">
        <f t="shared" si="719"/>
        <v>-4.4204322200392856E-3</v>
      </c>
      <c r="DI198" s="13">
        <v>51.97</v>
      </c>
      <c r="DJ198" s="68">
        <f t="shared" si="720"/>
        <v>3.863241259416568E-3</v>
      </c>
      <c r="DK198" s="68">
        <f t="shared" si="947"/>
        <v>2.5673052663981307E-3</v>
      </c>
      <c r="DL198" s="68">
        <f t="shared" si="721"/>
        <v>0.17712344280860703</v>
      </c>
      <c r="DM198" s="68"/>
      <c r="DN198" s="15">
        <f t="shared" si="722"/>
        <v>0.2326850094876661</v>
      </c>
      <c r="DP198" s="13">
        <v>48.74</v>
      </c>
      <c r="DQ198" s="68">
        <f t="shared" si="723"/>
        <v>9.5277547638774E-3</v>
      </c>
      <c r="DR198" s="68">
        <f t="shared" si="948"/>
        <v>8.2318187708589636E-3</v>
      </c>
      <c r="DS198" s="68"/>
      <c r="DT198" s="68"/>
      <c r="DU198" s="15">
        <f t="shared" si="724"/>
        <v>0.27993697478991608</v>
      </c>
      <c r="DV198" s="18"/>
      <c r="DW198" s="13">
        <v>43.4</v>
      </c>
      <c r="DX198" s="68">
        <f t="shared" si="725"/>
        <v>1.544220870379028E-2</v>
      </c>
      <c r="DY198" s="68">
        <f t="shared" si="949"/>
        <v>1.4146272710771844E-2</v>
      </c>
      <c r="DZ198" s="68">
        <f t="shared" si="726"/>
        <v>1.3159018143009606</v>
      </c>
      <c r="EA198" s="68"/>
      <c r="EB198" s="15">
        <f t="shared" si="727"/>
        <v>0.2966835972512698</v>
      </c>
      <c r="ED198" s="13">
        <v>44.16</v>
      </c>
      <c r="EE198" s="68">
        <f t="shared" si="728"/>
        <v>8.4494176752682674E-3</v>
      </c>
      <c r="EF198" s="68">
        <f t="shared" si="950"/>
        <v>7.1534816822498301E-3</v>
      </c>
      <c r="EG198" s="68">
        <f t="shared" si="729"/>
        <v>1.099857346647646</v>
      </c>
      <c r="EH198" s="68"/>
      <c r="EI198" s="15">
        <f t="shared" si="730"/>
        <v>0.19739696312364408</v>
      </c>
      <c r="EK198" s="13">
        <v>142.84</v>
      </c>
      <c r="EL198" s="68">
        <f t="shared" si="731"/>
        <v>4.2182227221596895E-3</v>
      </c>
      <c r="EM198" s="68">
        <f t="shared" si="951"/>
        <v>2.9222867291412522E-3</v>
      </c>
      <c r="EN198" s="68">
        <f t="shared" si="732"/>
        <v>1.2132011155872326</v>
      </c>
      <c r="EO198" s="68"/>
      <c r="EP198" s="15">
        <f t="shared" si="733"/>
        <v>0.28337825696316271</v>
      </c>
      <c r="ER198" s="13">
        <v>40.67</v>
      </c>
      <c r="ES198" s="68">
        <f t="shared" si="734"/>
        <v>2.4594195769810914E-4</v>
      </c>
      <c r="ET198" s="68">
        <f t="shared" si="952"/>
        <v>-1.0499940353203279E-3</v>
      </c>
      <c r="EU198" s="68">
        <f t="shared" si="735"/>
        <v>0.16499570323689502</v>
      </c>
      <c r="EV198" s="68"/>
      <c r="EW198" s="15">
        <f t="shared" si="736"/>
        <v>4.5770120853689922E-2</v>
      </c>
      <c r="EY198" s="13">
        <v>53.29</v>
      </c>
      <c r="EZ198" s="68">
        <f t="shared" si="737"/>
        <v>-5.0410754294250024E-3</v>
      </c>
      <c r="FA198" s="68">
        <f t="shared" si="953"/>
        <v>-6.3370114224434396E-3</v>
      </c>
      <c r="FB198" s="68"/>
      <c r="FC198" s="68"/>
      <c r="FD198" s="15">
        <f t="shared" si="738"/>
        <v>1.1680227827502034</v>
      </c>
      <c r="FF198" s="13">
        <v>61.11</v>
      </c>
      <c r="FG198" s="68">
        <f t="shared" si="739"/>
        <v>-1.1325028312570828E-2</v>
      </c>
      <c r="FH198" s="68">
        <f t="shared" si="954"/>
        <v>-1.2620964305589264E-2</v>
      </c>
      <c r="FI198" s="68">
        <f t="shared" si="740"/>
        <v>3.4360189573459737E-2</v>
      </c>
      <c r="FJ198" s="68"/>
      <c r="FK198" s="15">
        <f t="shared" si="741"/>
        <v>7.6069730586370843E-2</v>
      </c>
      <c r="FM198" s="13">
        <v>193.72</v>
      </c>
      <c r="FN198" s="68">
        <f t="shared" si="742"/>
        <v>4.7196722161713424E-3</v>
      </c>
      <c r="FO198" s="68">
        <f t="shared" si="955"/>
        <v>3.4237362231529051E-3</v>
      </c>
      <c r="FP198" s="68">
        <f t="shared" si="743"/>
        <v>0.66597867217062257</v>
      </c>
      <c r="FQ198" s="68"/>
      <c r="FR198" s="15">
        <f t="shared" si="744"/>
        <v>6.6387757348893545E-2</v>
      </c>
      <c r="FT198" s="13">
        <v>94.28</v>
      </c>
      <c r="FU198" s="68">
        <f t="shared" si="745"/>
        <v>2.1217907914275428E-4</v>
      </c>
      <c r="FV198" s="68">
        <f t="shared" si="956"/>
        <v>-1.0837569138756828E-3</v>
      </c>
      <c r="FW198" s="68">
        <f t="shared" si="746"/>
        <v>7.0998523230716801E-2</v>
      </c>
      <c r="FX198" s="68"/>
      <c r="FY198" s="15">
        <f t="shared" si="747"/>
        <v>4.546462630294959E-2</v>
      </c>
      <c r="GA198" s="13">
        <v>18.46</v>
      </c>
      <c r="GB198" s="68">
        <f t="shared" si="748"/>
        <v>6.5430752453653762E-3</v>
      </c>
      <c r="GC198" s="68">
        <f t="shared" si="957"/>
        <v>5.247139252346939E-3</v>
      </c>
      <c r="GD198" s="68"/>
      <c r="GE198" s="68"/>
      <c r="GF198" s="15">
        <f t="shared" si="749"/>
        <v>5.9093516924842292E-2</v>
      </c>
      <c r="GG198" s="18"/>
      <c r="GH198" s="13">
        <v>22.72</v>
      </c>
      <c r="GI198" s="68">
        <f t="shared" si="750"/>
        <v>1.7636684303350594E-3</v>
      </c>
      <c r="GJ198" s="68">
        <f t="shared" si="958"/>
        <v>4.6773243731662237E-4</v>
      </c>
      <c r="GK198" s="68">
        <f t="shared" si="751"/>
        <v>0.18210197710718004</v>
      </c>
      <c r="GL198" s="68"/>
      <c r="GM198" s="15">
        <f t="shared" si="752"/>
        <v>0.20211640211640214</v>
      </c>
      <c r="GO198" s="13">
        <v>27.84</v>
      </c>
      <c r="GP198" s="68">
        <f t="shared" si="753"/>
        <v>2.8818443804033964E-3</v>
      </c>
      <c r="GQ198" s="68">
        <f t="shared" si="959"/>
        <v>1.5859083873849594E-3</v>
      </c>
      <c r="GR198" s="68"/>
      <c r="GS198" s="68"/>
      <c r="GT198" s="15">
        <f t="shared" si="754"/>
        <v>2.1651376146788987E-2</v>
      </c>
      <c r="GV198" s="13">
        <v>17.16</v>
      </c>
      <c r="GW198" s="68">
        <f t="shared" si="755"/>
        <v>2.3364485981307911E-3</v>
      </c>
      <c r="GX198" s="68">
        <f t="shared" si="960"/>
        <v>1.0405126051123541E-3</v>
      </c>
      <c r="GY198" s="68">
        <f t="shared" si="756"/>
        <v>0.44810126582278487</v>
      </c>
      <c r="GZ198" s="68"/>
      <c r="HA198" s="15">
        <f t="shared" si="757"/>
        <v>0.2507288629737609</v>
      </c>
      <c r="HD198" s="13">
        <v>436</v>
      </c>
      <c r="HE198" s="68">
        <f t="shared" si="758"/>
        <v>-5.1059939929482392E-2</v>
      </c>
      <c r="HF198" s="68">
        <f t="shared" si="961"/>
        <v>-5.2355875922500829E-2</v>
      </c>
      <c r="HG198" s="68">
        <f t="shared" si="759"/>
        <v>1.4493006010898266</v>
      </c>
      <c r="HH198" s="68"/>
      <c r="HI198" s="15">
        <f t="shared" si="760"/>
        <v>7.9635499207607041E-2</v>
      </c>
      <c r="HK198" s="13">
        <v>95.03</v>
      </c>
      <c r="HL198" s="68">
        <f t="shared" si="761"/>
        <v>2.226764199655774E-2</v>
      </c>
      <c r="HM198" s="68">
        <f t="shared" si="962"/>
        <v>2.0971706003539304E-2</v>
      </c>
      <c r="HN198" s="68">
        <f t="shared" si="762"/>
        <v>37.318548387096776</v>
      </c>
      <c r="HO198" s="68"/>
      <c r="HP198" s="15">
        <f t="shared" si="763"/>
        <v>2.6023502653525403</v>
      </c>
      <c r="HR198" s="13">
        <v>111.31</v>
      </c>
      <c r="HS198" s="68">
        <f t="shared" si="764"/>
        <v>-6.0719707116706195E-3</v>
      </c>
      <c r="HT198" s="68">
        <f t="shared" si="963"/>
        <v>-7.3679067046890567E-3</v>
      </c>
      <c r="HU198" s="68">
        <f t="shared" si="765"/>
        <v>2.0579670329670328</v>
      </c>
      <c r="HV198" s="68"/>
      <c r="HW198" s="15">
        <f t="shared" si="766"/>
        <v>3.4768058008738584E-2</v>
      </c>
      <c r="HY198" s="13">
        <v>188.94</v>
      </c>
      <c r="HZ198" s="68">
        <f t="shared" si="767"/>
        <v>9.0792565691091027E-3</v>
      </c>
      <c r="IA198" s="68">
        <f t="shared" si="964"/>
        <v>7.7833205760906654E-3</v>
      </c>
      <c r="IB198" s="68">
        <f t="shared" si="768"/>
        <v>0.78413597733711038</v>
      </c>
      <c r="IC198" s="68"/>
      <c r="ID198" s="15">
        <f t="shared" si="769"/>
        <v>0.40695509717774969</v>
      </c>
      <c r="IF198" s="13">
        <v>338.18</v>
      </c>
      <c r="IG198" s="68">
        <f t="shared" si="770"/>
        <v>1.4367557515222474E-2</v>
      </c>
      <c r="IH198" s="68">
        <f t="shared" si="965"/>
        <v>1.3071621522204037E-2</v>
      </c>
      <c r="II198" s="68">
        <f t="shared" si="771"/>
        <v>0.93245714285714287</v>
      </c>
      <c r="IJ198" s="68"/>
      <c r="IK198" s="15">
        <f t="shared" si="772"/>
        <v>0.45867839889579021</v>
      </c>
      <c r="IM198" s="13">
        <v>282.17</v>
      </c>
      <c r="IN198" s="68">
        <f t="shared" si="773"/>
        <v>-1.3426103982378151E-2</v>
      </c>
      <c r="IO198" s="68">
        <f t="shared" si="966"/>
        <v>-1.4722039975396587E-2</v>
      </c>
      <c r="IP198" s="68">
        <f t="shared" si="774"/>
        <v>4.5100566295645379</v>
      </c>
      <c r="IQ198" s="68"/>
      <c r="IR198" s="15">
        <f t="shared" si="775"/>
        <v>0.50482640925817301</v>
      </c>
      <c r="IT198" s="13">
        <v>84.18</v>
      </c>
      <c r="IU198" s="68">
        <f t="shared" si="776"/>
        <v>8.2644628099174996E-3</v>
      </c>
      <c r="IV198" s="68">
        <f t="shared" si="967"/>
        <v>6.9685268168990623E-3</v>
      </c>
      <c r="IW198" s="68">
        <f t="shared" si="777"/>
        <v>3.6126027397260279</v>
      </c>
      <c r="IX198" s="68"/>
      <c r="IY198" s="15">
        <f t="shared" si="778"/>
        <v>0.63806187974314077</v>
      </c>
      <c r="JA198" s="13">
        <v>727.05</v>
      </c>
      <c r="JB198" s="68">
        <f t="shared" si="779"/>
        <v>1.3536119552792152E-2</v>
      </c>
      <c r="JC198" s="68">
        <f t="shared" si="968"/>
        <v>1.2240183559773715E-2</v>
      </c>
      <c r="JD198" s="68">
        <f t="shared" si="780"/>
        <v>0.47057038834951453</v>
      </c>
      <c r="JE198" s="68"/>
      <c r="JF198" s="15">
        <f t="shared" si="781"/>
        <v>0.24173797202438893</v>
      </c>
      <c r="JH198" s="13">
        <v>515.74</v>
      </c>
      <c r="JI198" s="68">
        <f t="shared" si="782"/>
        <v>-7.6388755267361164E-3</v>
      </c>
      <c r="JJ198" s="68">
        <f t="shared" si="969"/>
        <v>-8.9348115197545527E-3</v>
      </c>
      <c r="JK198" s="68">
        <f t="shared" si="783"/>
        <v>0.26814035260271957</v>
      </c>
      <c r="JL198" s="68"/>
      <c r="JM198" s="15">
        <f t="shared" si="784"/>
        <v>0.22358244365361804</v>
      </c>
      <c r="JO198" s="13">
        <v>34.72</v>
      </c>
      <c r="JP198" s="68">
        <f t="shared" si="785"/>
        <v>1.4314928425357932E-2</v>
      </c>
      <c r="JQ198" s="68">
        <f t="shared" si="970"/>
        <v>1.3018992432339496E-2</v>
      </c>
      <c r="JR198" s="68">
        <f t="shared" si="786"/>
        <v>0.17158764973848481</v>
      </c>
      <c r="JS198" s="68"/>
      <c r="JT198" s="15">
        <f t="shared" si="787"/>
        <v>2.4072620215897942</v>
      </c>
      <c r="JV198" s="13">
        <v>2.77</v>
      </c>
      <c r="JW198" s="68">
        <f t="shared" si="788"/>
        <v>0</v>
      </c>
      <c r="JX198" s="68">
        <f t="shared" si="971"/>
        <v>-1.295935993018437E-3</v>
      </c>
      <c r="JY198" s="68">
        <f t="shared" si="789"/>
        <v>9.4861660079051474E-2</v>
      </c>
      <c r="JZ198" s="68"/>
      <c r="KA198" s="15">
        <f t="shared" si="790"/>
        <v>0.53888888888888886</v>
      </c>
      <c r="KC198" s="13">
        <v>23.88</v>
      </c>
      <c r="KD198" s="68">
        <f t="shared" si="791"/>
        <v>-4.7086991221069421E-2</v>
      </c>
      <c r="KE198" s="68">
        <f t="shared" si="972"/>
        <v>-4.8382927214087858E-2</v>
      </c>
      <c r="KF198" s="68">
        <f t="shared" si="792"/>
        <v>0.22587268993839829</v>
      </c>
      <c r="KG198" s="68"/>
      <c r="KH198" s="15">
        <f t="shared" si="793"/>
        <v>7.6645626690712329E-2</v>
      </c>
      <c r="KI198" s="18"/>
      <c r="KJ198" s="13">
        <v>149.63</v>
      </c>
      <c r="KK198" s="68">
        <f t="shared" si="794"/>
        <v>3.2571941204885782E-2</v>
      </c>
      <c r="KL198" s="68">
        <f t="shared" si="973"/>
        <v>3.1276005211867346E-2</v>
      </c>
      <c r="KM198" s="68">
        <f t="shared" si="795"/>
        <v>6.0914691943127961</v>
      </c>
      <c r="KN198" s="68"/>
      <c r="KO198" s="15">
        <f t="shared" si="796"/>
        <v>1.2263056092843327</v>
      </c>
      <c r="KQ198" s="13">
        <v>2.1760000000000002</v>
      </c>
      <c r="KR198" s="68">
        <f t="shared" si="797"/>
        <v>-2.1582733812949659E-2</v>
      </c>
      <c r="KS198" s="68">
        <f t="shared" si="974"/>
        <v>-2.2878669805968095E-2</v>
      </c>
      <c r="KT198" s="68">
        <f t="shared" si="798"/>
        <v>-0.16946564885496179</v>
      </c>
      <c r="KU198" s="68"/>
      <c r="KV198" s="15">
        <f t="shared" si="799"/>
        <v>1.1544554455445546</v>
      </c>
      <c r="KW198" s="18"/>
      <c r="KX198" s="13">
        <v>63.62</v>
      </c>
      <c r="KY198" s="68">
        <f t="shared" si="800"/>
        <v>9.5008605851979275E-2</v>
      </c>
      <c r="KZ198" s="68">
        <f t="shared" si="975"/>
        <v>9.3712669858960831E-2</v>
      </c>
      <c r="LA198" s="68">
        <f t="shared" si="801"/>
        <v>-0.11552898651466716</v>
      </c>
      <c r="LB198" s="68"/>
      <c r="LC198" s="15">
        <f t="shared" si="802"/>
        <v>1.6832560101223111</v>
      </c>
      <c r="LD198" s="18"/>
      <c r="LE198" s="13">
        <v>55.76</v>
      </c>
      <c r="LF198" s="68">
        <f t="shared" si="803"/>
        <v>-7.1225071225070975E-3</v>
      </c>
      <c r="LG198" s="68">
        <f t="shared" si="976"/>
        <v>-8.4184431155255347E-3</v>
      </c>
      <c r="LH198" s="68">
        <f t="shared" si="804"/>
        <v>0.55623778956181968</v>
      </c>
      <c r="LI198" s="68"/>
      <c r="LJ198" s="15">
        <f t="shared" si="805"/>
        <v>0.2092821513771416</v>
      </c>
      <c r="LL198" s="13">
        <v>168.2</v>
      </c>
      <c r="LM198" s="68">
        <f t="shared" si="806"/>
        <v>-1.1692813913861032E-2</v>
      </c>
      <c r="LN198" s="68">
        <f t="shared" si="977"/>
        <v>-1.2988749906879468E-2</v>
      </c>
      <c r="LO198" s="68">
        <f t="shared" si="807"/>
        <v>0.92228571428571415</v>
      </c>
      <c r="LP198" s="68"/>
      <c r="LQ198" s="15">
        <f t="shared" si="808"/>
        <v>1.1506201253036696</v>
      </c>
      <c r="LS198" s="13">
        <v>24.93</v>
      </c>
      <c r="LT198" s="68">
        <f t="shared" si="809"/>
        <v>-2.0432220039292716E-2</v>
      </c>
      <c r="LU198" s="68">
        <f t="shared" si="978"/>
        <v>-2.1728156032311152E-2</v>
      </c>
      <c r="LV198" s="68"/>
      <c r="LW198" s="68"/>
      <c r="LX198" s="15">
        <f t="shared" si="810"/>
        <v>1.6951351351351351</v>
      </c>
      <c r="LZ198" s="13">
        <v>20.89</v>
      </c>
      <c r="MA198" s="68">
        <f t="shared" si="811"/>
        <v>1.1622276029055786E-2</v>
      </c>
      <c r="MB198" s="68">
        <f t="shared" si="979"/>
        <v>1.032634003603735E-2</v>
      </c>
      <c r="MC198" s="68">
        <f t="shared" si="812"/>
        <v>-6.1123595505617953E-2</v>
      </c>
      <c r="MD198" s="68"/>
      <c r="ME198" s="15">
        <f t="shared" si="813"/>
        <v>0.54970326409495551</v>
      </c>
      <c r="MG198" s="13">
        <v>128.88</v>
      </c>
      <c r="MH198" s="68">
        <f t="shared" si="814"/>
        <v>0.11170533942896566</v>
      </c>
      <c r="MI198" s="68">
        <f t="shared" si="980"/>
        <v>0.11040940343594721</v>
      </c>
      <c r="MJ198" s="68">
        <f t="shared" si="815"/>
        <v>16.369272237196764</v>
      </c>
      <c r="MK198" s="68"/>
      <c r="ML198" s="15">
        <f t="shared" si="816"/>
        <v>5.070654733867169</v>
      </c>
      <c r="MN198" s="13">
        <v>185.74</v>
      </c>
      <c r="MO198" s="68">
        <f t="shared" si="817"/>
        <v>-7.6931296078640759E-3</v>
      </c>
      <c r="MP198" s="68">
        <f t="shared" si="981"/>
        <v>-8.9890656008825131E-3</v>
      </c>
      <c r="MQ198" s="68">
        <f t="shared" si="818"/>
        <v>0.47529785544082603</v>
      </c>
      <c r="MR198" s="68"/>
      <c r="MS198" s="15">
        <f t="shared" si="819"/>
        <v>0.6674746386569711</v>
      </c>
      <c r="MU198" s="13">
        <v>21.01</v>
      </c>
      <c r="MV198" s="68">
        <f t="shared" si="820"/>
        <v>1.6448959845186253E-2</v>
      </c>
      <c r="MW198" s="68">
        <f t="shared" si="982"/>
        <v>1.5153023852167817E-2</v>
      </c>
      <c r="MX198" s="68">
        <f t="shared" si="821"/>
        <v>6.7081935793004577E-3</v>
      </c>
      <c r="MY198" s="68"/>
      <c r="MZ198" s="15">
        <f t="shared" si="822"/>
        <v>0.96907216494845372</v>
      </c>
      <c r="NB198" s="13">
        <v>299.48</v>
      </c>
      <c r="NC198" s="68">
        <f t="shared" si="823"/>
        <v>-4.6530178144109854E-3</v>
      </c>
      <c r="ND198" s="68">
        <f t="shared" si="983"/>
        <v>-5.9489538074294227E-3</v>
      </c>
      <c r="NE198" s="68">
        <f t="shared" si="824"/>
        <v>1.2106739499520192</v>
      </c>
      <c r="NF198" s="68"/>
      <c r="NG198" s="15">
        <f t="shared" si="825"/>
        <v>0.79555129204388775</v>
      </c>
      <c r="NI198" s="13">
        <v>12.08</v>
      </c>
      <c r="NJ198" s="68">
        <f t="shared" si="826"/>
        <v>-1.4681892332789537E-2</v>
      </c>
      <c r="NK198" s="68">
        <f t="shared" si="984"/>
        <v>-1.5977828325807974E-2</v>
      </c>
      <c r="NL198" s="68">
        <f t="shared" si="827"/>
        <v>-0.90408892417626041</v>
      </c>
      <c r="NM198" s="68"/>
      <c r="NN198" s="15">
        <f t="shared" si="828"/>
        <v>1.4653061224489794</v>
      </c>
      <c r="NP198" s="13">
        <v>606.24</v>
      </c>
      <c r="NQ198" s="68">
        <f t="shared" si="829"/>
        <v>1.4847809948037919E-4</v>
      </c>
      <c r="NR198" s="68">
        <f t="shared" si="985"/>
        <v>-1.1474578935380579E-3</v>
      </c>
      <c r="NS198" s="68">
        <f t="shared" si="830"/>
        <v>3.6189714285714287</v>
      </c>
      <c r="NT198" s="68"/>
      <c r="NU198" s="15">
        <f t="shared" si="831"/>
        <v>0.84306691393305566</v>
      </c>
      <c r="NW198" s="13">
        <v>245.69</v>
      </c>
      <c r="NX198" s="68">
        <f t="shared" si="832"/>
        <v>3.2258064516128707E-3</v>
      </c>
      <c r="NY198" s="68">
        <f t="shared" si="986"/>
        <v>1.9298704585944337E-3</v>
      </c>
      <c r="NZ198" s="68">
        <f t="shared" si="833"/>
        <v>0.39787209831588538</v>
      </c>
      <c r="OA198" s="68"/>
      <c r="OB198" s="15">
        <f t="shared" si="834"/>
        <v>0.29788695192815628</v>
      </c>
      <c r="OD198" s="13">
        <v>3.7949999999999999</v>
      </c>
      <c r="OE198" s="68">
        <f t="shared" si="835"/>
        <v>-3.9370078740157809E-3</v>
      </c>
      <c r="OF198" s="68">
        <f t="shared" si="987"/>
        <v>-5.2329438670342182E-3</v>
      </c>
      <c r="OG198" s="68">
        <f t="shared" si="836"/>
        <v>-0.98318340940311078</v>
      </c>
      <c r="OH198" s="68"/>
      <c r="OI198" s="15">
        <f t="shared" si="837"/>
        <v>1.5993150684931507</v>
      </c>
      <c r="OK198" s="13">
        <v>348.65</v>
      </c>
      <c r="OL198" s="68">
        <f t="shared" si="838"/>
        <v>5.2973332125275475E-2</v>
      </c>
      <c r="OM198" s="68">
        <f t="shared" si="988"/>
        <v>5.1677396132257039E-2</v>
      </c>
      <c r="ON198" s="68">
        <f t="shared" si="839"/>
        <v>7.2131919905771484</v>
      </c>
      <c r="OO198" s="68"/>
      <c r="OP198" s="15">
        <f t="shared" si="840"/>
        <v>4.2341990692088274</v>
      </c>
      <c r="OR198" s="13">
        <v>7.12</v>
      </c>
      <c r="OS198" s="68">
        <f t="shared" si="841"/>
        <v>2.5936599423631083E-2</v>
      </c>
      <c r="OT198" s="68">
        <f t="shared" si="989"/>
        <v>2.4640663430612646E-2</v>
      </c>
      <c r="OU198" s="68">
        <f t="shared" si="842"/>
        <v>-7.5324675324675336E-2</v>
      </c>
      <c r="OV198" s="68"/>
      <c r="OW198" s="15">
        <f t="shared" si="843"/>
        <v>5.3571428571428568</v>
      </c>
      <c r="OY198" s="13">
        <v>166.63</v>
      </c>
      <c r="OZ198" s="68">
        <f t="shared" si="844"/>
        <v>-3.4090909090908686E-3</v>
      </c>
      <c r="PA198" s="68">
        <f t="shared" si="990"/>
        <v>-4.7050269021093058E-3</v>
      </c>
      <c r="PB198" s="68">
        <f t="shared" si="998"/>
        <v>4.1270769230769231</v>
      </c>
      <c r="PC198" s="68"/>
      <c r="PD198" s="15">
        <f t="shared" si="845"/>
        <v>0.45464862505456133</v>
      </c>
      <c r="PE198" s="18"/>
      <c r="PF198" s="13">
        <v>296.10000000000002</v>
      </c>
      <c r="PG198" s="68">
        <f t="shared" si="846"/>
        <v>-1.4543881252704111E-2</v>
      </c>
      <c r="PH198" s="68">
        <f t="shared" si="991"/>
        <v>-1.5839817245722549E-2</v>
      </c>
      <c r="PI198" s="68">
        <f t="shared" si="847"/>
        <v>-0.14962665134979888</v>
      </c>
      <c r="PJ198" s="68"/>
      <c r="PK198" s="15">
        <f t="shared" si="848"/>
        <v>0.41586572945058115</v>
      </c>
      <c r="PM198" s="13"/>
      <c r="PN198" s="68">
        <f t="shared" si="849"/>
        <v>0</v>
      </c>
      <c r="PO198" s="68">
        <f t="shared" si="850"/>
        <v>-1.295935993018437E-3</v>
      </c>
      <c r="PP198" s="68">
        <f t="shared" si="851"/>
        <v>0</v>
      </c>
      <c r="PQ198" s="68"/>
      <c r="PR198" s="15">
        <f t="shared" si="852"/>
        <v>0</v>
      </c>
      <c r="PT198" s="13">
        <v>16.82</v>
      </c>
      <c r="PU198" s="68">
        <f t="shared" si="853"/>
        <v>7.0655633354551203E-2</v>
      </c>
      <c r="PV198" s="68">
        <f t="shared" si="992"/>
        <v>6.935969736153276E-2</v>
      </c>
      <c r="PW198" s="68">
        <f t="shared" si="854"/>
        <v>0.92889908256880727</v>
      </c>
      <c r="PX198" s="68"/>
      <c r="PY198" s="15">
        <f t="shared" si="855"/>
        <v>2.2787524366471739</v>
      </c>
      <c r="QA198" s="13">
        <v>355.37</v>
      </c>
      <c r="QB198" s="68">
        <f t="shared" si="856"/>
        <v>2.2147438663100032E-2</v>
      </c>
      <c r="QC198" s="68">
        <f t="shared" si="993"/>
        <v>2.0851502670081595E-2</v>
      </c>
      <c r="QD198" s="68">
        <f t="shared" si="857"/>
        <v>5.3291443137022491E-2</v>
      </c>
      <c r="QE198" s="68"/>
      <c r="QF198" s="15">
        <f t="shared" si="858"/>
        <v>0.85339522269740264</v>
      </c>
      <c r="QH198" s="13">
        <v>1.875</v>
      </c>
      <c r="QI198" s="68">
        <f t="shared" si="859"/>
        <v>5.3619302949061707E-3</v>
      </c>
      <c r="QJ198" s="68">
        <f t="shared" si="994"/>
        <v>4.0659943018877334E-3</v>
      </c>
      <c r="QK198" s="68">
        <f t="shared" si="860"/>
        <v>-0.25298804780876488</v>
      </c>
      <c r="QL198" s="68"/>
      <c r="QM198" s="15">
        <f t="shared" si="861"/>
        <v>0.44230769230769224</v>
      </c>
      <c r="QO198" s="13">
        <v>22.71</v>
      </c>
      <c r="QP198" s="68">
        <f t="shared" si="862"/>
        <v>0.23356871265616516</v>
      </c>
      <c r="QQ198" s="68">
        <f t="shared" si="995"/>
        <v>0.23227277666314672</v>
      </c>
      <c r="QR198" s="68">
        <f t="shared" si="863"/>
        <v>-0.97231770642872806</v>
      </c>
      <c r="QS198" s="68"/>
      <c r="QT198" s="15">
        <f t="shared" si="864"/>
        <v>0.97822299651567945</v>
      </c>
      <c r="QV198" s="13">
        <v>2.9220000000000002</v>
      </c>
      <c r="QW198" s="68">
        <f t="shared" si="865"/>
        <v>-1.3504388926401092E-2</v>
      </c>
      <c r="QX198" s="68">
        <f t="shared" si="996"/>
        <v>-1.4800324919419528E-2</v>
      </c>
      <c r="QY198" s="68">
        <f t="shared" si="866"/>
        <v>-0.17223796033994326</v>
      </c>
      <c r="QZ198" s="68"/>
      <c r="RA198" s="15">
        <f t="shared" si="867"/>
        <v>0.19411524315488357</v>
      </c>
      <c r="RC198" s="13">
        <v>60.28</v>
      </c>
      <c r="RD198" s="68">
        <f t="shared" si="868"/>
        <v>2.0484171322160162E-2</v>
      </c>
      <c r="RE198" s="68">
        <f t="shared" si="997"/>
        <v>1.9188235329141726E-2</v>
      </c>
      <c r="RF198" s="68">
        <f t="shared" si="869"/>
        <v>0.30222510261395552</v>
      </c>
      <c r="RG198" s="68"/>
      <c r="RH198" s="15">
        <f t="shared" si="870"/>
        <v>1.4355555555555557</v>
      </c>
      <c r="RJ198" s="13">
        <v>288.11</v>
      </c>
      <c r="RK198" s="68">
        <f t="shared" si="871"/>
        <v>-1.2479633930738503E-3</v>
      </c>
      <c r="RL198" s="68">
        <f t="shared" si="872"/>
        <v>-2.5438993860922871E-3</v>
      </c>
      <c r="RM198" s="68">
        <f t="shared" si="873"/>
        <v>0.33644122831431483</v>
      </c>
      <c r="RN198" s="68"/>
      <c r="RO198" s="15">
        <f t="shared" si="874"/>
        <v>0.46456893045953646</v>
      </c>
      <c r="RQ198" s="13">
        <v>29.31</v>
      </c>
      <c r="RR198" s="68">
        <f t="shared" si="875"/>
        <v>3.6421499292786333E-2</v>
      </c>
      <c r="RS198" s="68">
        <f t="shared" si="876"/>
        <v>3.5125563299767897E-2</v>
      </c>
      <c r="RT198" s="68">
        <f t="shared" si="877"/>
        <v>1.0020491803278686</v>
      </c>
      <c r="RU198" s="68"/>
      <c r="RV198" s="15">
        <f t="shared" si="878"/>
        <v>0.40642994241842606</v>
      </c>
      <c r="RX198" s="13">
        <v>187.05</v>
      </c>
      <c r="RY198" s="68">
        <f t="shared" si="879"/>
        <v>1.1354420113544325E-2</v>
      </c>
      <c r="RZ198" s="68">
        <f t="shared" si="880"/>
        <v>1.0058484120525889E-2</v>
      </c>
      <c r="SA198" s="68">
        <f t="shared" si="881"/>
        <v>0.40575680144295811</v>
      </c>
      <c r="SB198" s="68"/>
      <c r="SC198" s="15">
        <f t="shared" si="882"/>
        <v>1.4732249107497029</v>
      </c>
      <c r="SE198" s="13">
        <v>35.4</v>
      </c>
      <c r="SF198" s="68">
        <f t="shared" si="883"/>
        <v>0.18592964824120592</v>
      </c>
      <c r="SG198" s="68">
        <f t="shared" si="884"/>
        <v>0.18463371224818748</v>
      </c>
      <c r="SH198" s="68">
        <f t="shared" si="885"/>
        <v>1.8319999999999999</v>
      </c>
      <c r="SI198" s="68"/>
      <c r="SJ198" s="15">
        <f t="shared" si="886"/>
        <v>1.3197903014416776</v>
      </c>
      <c r="SL198" s="13">
        <v>3.08</v>
      </c>
      <c r="SM198" s="68">
        <f t="shared" si="887"/>
        <v>0.17557251908396945</v>
      </c>
      <c r="SN198" s="68">
        <f t="shared" si="888"/>
        <v>0.17427658309095101</v>
      </c>
      <c r="SO198" s="68">
        <f t="shared" si="889"/>
        <v>1.1690140845070425</v>
      </c>
      <c r="SP198" s="68"/>
      <c r="SQ198" s="15">
        <f t="shared" si="890"/>
        <v>2.0495049504950495</v>
      </c>
      <c r="SS198" s="13">
        <v>29.21</v>
      </c>
      <c r="ST198" s="68">
        <f t="shared" si="891"/>
        <v>0.13968006242684361</v>
      </c>
      <c r="SU198" s="68">
        <f t="shared" si="892"/>
        <v>0.13838412643382517</v>
      </c>
      <c r="SV198" s="68">
        <f t="shared" si="893"/>
        <v>0.80978934324659235</v>
      </c>
      <c r="SW198" s="68"/>
      <c r="SX198" s="15">
        <f t="shared" si="894"/>
        <v>2.4773809523809525</v>
      </c>
      <c r="SZ198" s="13">
        <v>70.959999999999994</v>
      </c>
      <c r="TA198" s="68">
        <f t="shared" si="895"/>
        <v>4.9238503622652648E-2</v>
      </c>
      <c r="TB198" s="68">
        <f t="shared" si="896"/>
        <v>4.7942567629634211E-2</v>
      </c>
      <c r="TC198" s="68">
        <f t="shared" si="897"/>
        <v>0.75774089670547429</v>
      </c>
      <c r="TD198" s="68"/>
      <c r="TE198" s="15">
        <f t="shared" si="898"/>
        <v>3.5487179487179481</v>
      </c>
      <c r="TG198" s="417">
        <v>0.30499999999999999</v>
      </c>
      <c r="TH198" s="68">
        <f t="shared" si="899"/>
        <v>5.9763724808895038E-2</v>
      </c>
      <c r="TI198" s="68">
        <f t="shared" si="900"/>
        <v>5.8467788815876602E-2</v>
      </c>
      <c r="TJ198" s="68">
        <f t="shared" si="901"/>
        <v>0.38636363636363635</v>
      </c>
      <c r="TK198" s="68"/>
      <c r="TL198" s="15">
        <f t="shared" si="902"/>
        <v>0.79941002949852491</v>
      </c>
      <c r="TN198" s="13">
        <v>96.39</v>
      </c>
      <c r="TO198" s="68">
        <f t="shared" si="903"/>
        <v>4.5444685466377414E-2</v>
      </c>
      <c r="TP198" s="68">
        <f t="shared" si="904"/>
        <v>4.4148749473358978E-2</v>
      </c>
      <c r="TQ198" s="68">
        <f t="shared" si="905"/>
        <v>0.4049689169393571</v>
      </c>
      <c r="TR198" s="68"/>
      <c r="TS198" s="15">
        <f t="shared" si="906"/>
        <v>2.2400000000000002</v>
      </c>
      <c r="TU198" s="417">
        <v>4.3600000000000003</v>
      </c>
      <c r="TV198" s="68">
        <f t="shared" si="907"/>
        <v>-2.4608501118568108E-2</v>
      </c>
      <c r="TW198" s="68">
        <f t="shared" si="908"/>
        <v>-2.5904437111586544E-2</v>
      </c>
      <c r="TX198" s="68">
        <f t="shared" si="909"/>
        <v>-1.1337868480725584E-2</v>
      </c>
      <c r="TY198" s="68"/>
      <c r="TZ198" s="15">
        <f t="shared" si="910"/>
        <v>1.5497076023391816</v>
      </c>
      <c r="UB198" s="13"/>
      <c r="UC198" s="68">
        <f t="shared" si="911"/>
        <v>0</v>
      </c>
      <c r="UD198" s="68">
        <f t="shared" si="912"/>
        <v>-1.295935993018437E-3</v>
      </c>
      <c r="UE198" s="68">
        <f t="shared" si="913"/>
        <v>0</v>
      </c>
      <c r="UF198" s="68"/>
      <c r="UG198" s="15">
        <f t="shared" si="914"/>
        <v>0</v>
      </c>
      <c r="UI198" s="417"/>
      <c r="UJ198" s="68">
        <f t="shared" si="915"/>
        <v>0</v>
      </c>
      <c r="UK198" s="68">
        <f t="shared" si="916"/>
        <v>-1.295935993018437E-3</v>
      </c>
      <c r="UL198" s="68">
        <f t="shared" si="917"/>
        <v>0</v>
      </c>
      <c r="UM198" s="68"/>
      <c r="UN198" s="15">
        <f t="shared" si="918"/>
        <v>0</v>
      </c>
      <c r="UP198" s="417"/>
      <c r="UQ198" s="68">
        <f t="shared" si="919"/>
        <v>0</v>
      </c>
      <c r="UR198" s="68">
        <f t="shared" si="920"/>
        <v>-1.295935993018437E-3</v>
      </c>
      <c r="US198" s="68">
        <f t="shared" si="921"/>
        <v>0</v>
      </c>
      <c r="UT198" s="68"/>
      <c r="UU198" s="15">
        <f t="shared" si="922"/>
        <v>0</v>
      </c>
      <c r="UW198" s="417"/>
      <c r="UX198" s="68">
        <f t="shared" si="923"/>
        <v>0</v>
      </c>
      <c r="UY198" s="68">
        <f t="shared" si="924"/>
        <v>-1.295935993018437E-3</v>
      </c>
      <c r="UZ198" s="68">
        <f t="shared" si="925"/>
        <v>0</v>
      </c>
      <c r="VA198" s="68"/>
      <c r="VB198" s="15">
        <f t="shared" si="926"/>
        <v>0</v>
      </c>
      <c r="VD198" s="417"/>
      <c r="VE198" s="68">
        <f t="shared" si="927"/>
        <v>0</v>
      </c>
      <c r="VF198" s="68">
        <f t="shared" si="928"/>
        <v>-1.295935993018437E-3</v>
      </c>
      <c r="VG198" s="68">
        <f t="shared" si="929"/>
        <v>0</v>
      </c>
      <c r="VH198" s="68"/>
      <c r="VI198" s="15">
        <f t="shared" si="930"/>
        <v>0</v>
      </c>
      <c r="VM198" s="21">
        <f t="shared" si="931"/>
        <v>1.7989720573686262E-2</v>
      </c>
      <c r="VN198" s="40"/>
      <c r="VO198" s="21">
        <f t="shared" si="932"/>
        <v>1.9724683224981334</v>
      </c>
      <c r="VP198" s="14"/>
      <c r="VQ198" s="21">
        <f t="shared" si="933"/>
        <v>1.1567418446591851</v>
      </c>
    </row>
    <row r="199" spans="1:589" ht="15.75" customHeight="1" x14ac:dyDescent="0.2">
      <c r="A199" s="127">
        <v>45933</v>
      </c>
      <c r="B199" s="4">
        <f t="shared" si="666"/>
        <v>45933</v>
      </c>
      <c r="C199" s="13">
        <v>46758.28</v>
      </c>
      <c r="D199" s="138">
        <f t="shared" si="667"/>
        <v>238.55999999999767</v>
      </c>
      <c r="E199" s="68">
        <f t="shared" si="668"/>
        <v>5.1281478048448631E-3</v>
      </c>
      <c r="F199" s="15">
        <f t="shared" si="669"/>
        <v>9.9051292984099787E-2</v>
      </c>
      <c r="G199" s="13">
        <v>6715.79</v>
      </c>
      <c r="H199" s="138">
        <f t="shared" si="670"/>
        <v>0.43999999999959982</v>
      </c>
      <c r="I199" s="68">
        <f t="shared" si="671"/>
        <v>6.5521529034167953E-5</v>
      </c>
      <c r="J199" s="15">
        <f t="shared" si="672"/>
        <v>0.14182463024705733</v>
      </c>
      <c r="K199" s="13">
        <v>22780.51</v>
      </c>
      <c r="L199" s="138">
        <f t="shared" si="673"/>
        <v>-63.540000000000873</v>
      </c>
      <c r="M199" s="68">
        <f t="shared" si="674"/>
        <v>-2.7814682597875977E-3</v>
      </c>
      <c r="N199" s="15">
        <f t="shared" si="675"/>
        <v>0.17967778635674653</v>
      </c>
      <c r="O199" s="13">
        <v>2476.1799999999998</v>
      </c>
      <c r="P199" s="138">
        <f t="shared" si="676"/>
        <v>17.690000000000055</v>
      </c>
      <c r="Q199" s="68">
        <f t="shared" si="677"/>
        <v>7.1954736443914993E-3</v>
      </c>
      <c r="R199" s="15">
        <f t="shared" si="678"/>
        <v>0.11031495498080855</v>
      </c>
      <c r="S199" s="18">
        <f t="shared" si="679"/>
        <v>1.2650862750136272E-3</v>
      </c>
      <c r="T199" s="121">
        <f t="shared" si="680"/>
        <v>278.93478035848369</v>
      </c>
      <c r="U199" s="121">
        <f t="shared" si="681"/>
        <v>278.93478035848369</v>
      </c>
      <c r="V199" s="134">
        <f t="shared" si="682"/>
        <v>9.0790747189564767E-4</v>
      </c>
      <c r="W199" s="21">
        <f t="shared" si="934"/>
        <v>7.8135744044734848E-2</v>
      </c>
      <c r="X199" s="18">
        <f t="shared" si="683"/>
        <v>2.4019186796207332E-3</v>
      </c>
      <c r="Y199" s="353">
        <f>19664.59-5800</f>
        <v>13864.59</v>
      </c>
      <c r="Z199" s="15">
        <v>1.9999999999999999E-6</v>
      </c>
      <c r="AA199" s="21">
        <f t="shared" si="684"/>
        <v>-9.0590747189564762E-4</v>
      </c>
      <c r="AC199" s="13">
        <v>258.41000000000003</v>
      </c>
      <c r="AD199" s="68">
        <f t="shared" si="685"/>
        <v>-4.7373286088428649E-3</v>
      </c>
      <c r="AE199" s="68">
        <f t="shared" si="935"/>
        <v>-5.6452360807385128E-3</v>
      </c>
      <c r="AF199" s="68">
        <f t="shared" si="686"/>
        <v>0.56830733750075868</v>
      </c>
      <c r="AG199" s="68"/>
      <c r="AH199" s="15">
        <f t="shared" si="687"/>
        <v>0.13751815820750996</v>
      </c>
      <c r="AJ199" s="13">
        <v>24.69</v>
      </c>
      <c r="AK199" s="68">
        <f t="shared" si="688"/>
        <v>-3.2297133629389705E-3</v>
      </c>
      <c r="AL199" s="68">
        <f t="shared" si="936"/>
        <v>-4.1376208348346179E-3</v>
      </c>
      <c r="AM199" s="68">
        <f t="shared" si="689"/>
        <v>0.32741935483870965</v>
      </c>
      <c r="AN199" s="68"/>
      <c r="AO199" s="15">
        <f t="shared" si="690"/>
        <v>0.17403708987161198</v>
      </c>
      <c r="AQ199" s="13">
        <v>23.97</v>
      </c>
      <c r="AR199" s="68">
        <f t="shared" si="691"/>
        <v>-2.0815986677768824E-3</v>
      </c>
      <c r="AS199" s="68">
        <f t="shared" si="937"/>
        <v>-2.9895061396725299E-3</v>
      </c>
      <c r="AT199" s="68">
        <f t="shared" si="692"/>
        <v>0.38795599305153444</v>
      </c>
      <c r="AU199" s="68"/>
      <c r="AV199" s="15">
        <f t="shared" si="693"/>
        <v>0.11644154634373545</v>
      </c>
      <c r="AX199" s="13">
        <v>233.28</v>
      </c>
      <c r="AY199" s="68">
        <f t="shared" si="694"/>
        <v>-2.6933435936898611E-3</v>
      </c>
      <c r="AZ199" s="68">
        <f t="shared" si="938"/>
        <v>-3.601251065585509E-3</v>
      </c>
      <c r="BA199" s="68">
        <f t="shared" si="695"/>
        <v>0.73959731543624174</v>
      </c>
      <c r="BB199" s="68"/>
      <c r="BC199" s="15">
        <f t="shared" si="696"/>
        <v>0.14246535089867282</v>
      </c>
      <c r="BE199" s="13">
        <v>83.71</v>
      </c>
      <c r="BF199" s="68">
        <f t="shared" si="697"/>
        <v>1.4355784184709934E-3</v>
      </c>
      <c r="BG199" s="68">
        <f t="shared" si="939"/>
        <v>5.2767094657534572E-4</v>
      </c>
      <c r="BH199" s="68"/>
      <c r="BI199" s="68"/>
      <c r="BJ199" s="15">
        <f t="shared" si="698"/>
        <v>0.13628342608931712</v>
      </c>
      <c r="BL199" s="13">
        <v>77.59</v>
      </c>
      <c r="BM199" s="68">
        <f t="shared" si="699"/>
        <v>-3.9794608472400799E-3</v>
      </c>
      <c r="BN199" s="68">
        <f t="shared" si="940"/>
        <v>-4.8873683191357278E-3</v>
      </c>
      <c r="BO199" s="68">
        <f t="shared" si="700"/>
        <v>0.30666891209161334</v>
      </c>
      <c r="BP199" s="68"/>
      <c r="BQ199" s="15">
        <f t="shared" si="701"/>
        <v>0.16905228265782729</v>
      </c>
      <c r="BS199" s="13">
        <v>45.52</v>
      </c>
      <c r="BT199" s="68">
        <f t="shared" si="702"/>
        <v>-1.0972130787798367E-3</v>
      </c>
      <c r="BU199" s="68">
        <f t="shared" si="941"/>
        <v>-2.0051205506754844E-3</v>
      </c>
      <c r="BV199" s="68">
        <f t="shared" si="703"/>
        <v>0.22168545356951169</v>
      </c>
      <c r="BW199" s="68"/>
      <c r="BX199" s="15">
        <f t="shared" si="704"/>
        <v>0.19006535947712427</v>
      </c>
      <c r="BZ199" s="13"/>
      <c r="CA199" s="68">
        <f t="shared" si="705"/>
        <v>0</v>
      </c>
      <c r="CB199" s="68">
        <f t="shared" si="942"/>
        <v>0</v>
      </c>
      <c r="CC199" s="68">
        <f t="shared" si="706"/>
        <v>0</v>
      </c>
      <c r="CD199" s="68"/>
      <c r="CE199" s="15">
        <f t="shared" si="707"/>
        <v>0</v>
      </c>
      <c r="CG199" s="13">
        <v>30.82</v>
      </c>
      <c r="CH199" s="68">
        <f t="shared" si="708"/>
        <v>5.8746736292428102E-3</v>
      </c>
      <c r="CI199" s="68">
        <f t="shared" si="943"/>
        <v>4.9667661573471623E-3</v>
      </c>
      <c r="CJ199" s="68">
        <f t="shared" si="709"/>
        <v>1.9517036056897117E-2</v>
      </c>
      <c r="CK199" s="68"/>
      <c r="CL199" s="15">
        <f t="shared" si="710"/>
        <v>-0.10302677532013968</v>
      </c>
      <c r="CN199" s="13">
        <v>34.840000000000003</v>
      </c>
      <c r="CO199" s="68">
        <f t="shared" si="711"/>
        <v>2.5899280575540549E-3</v>
      </c>
      <c r="CP199" s="68">
        <f t="shared" si="944"/>
        <v>1.6820205856584072E-3</v>
      </c>
      <c r="CQ199" s="68">
        <f t="shared" si="712"/>
        <v>0.11167836630504159</v>
      </c>
      <c r="CR199" s="68"/>
      <c r="CS199" s="15">
        <f t="shared" si="713"/>
        <v>4.0932178069913491E-2</v>
      </c>
      <c r="CU199" s="13">
        <v>40.520000000000003</v>
      </c>
      <c r="CV199" s="68">
        <f t="shared" si="714"/>
        <v>1.7305315203955569E-3</v>
      </c>
      <c r="CW199" s="68">
        <f t="shared" si="945"/>
        <v>8.2262404849990927E-4</v>
      </c>
      <c r="CX199" s="68">
        <f t="shared" si="715"/>
        <v>0.26034214618973578</v>
      </c>
      <c r="CY199" s="68"/>
      <c r="CZ199" s="15">
        <f t="shared" si="716"/>
        <v>8.6909871244635242E-2</v>
      </c>
      <c r="DB199" s="13">
        <v>20.41</v>
      </c>
      <c r="DC199" s="68">
        <f t="shared" si="717"/>
        <v>6.9067587567834517E-3</v>
      </c>
      <c r="DD199" s="68">
        <f t="shared" si="946"/>
        <v>5.9988512848878038E-3</v>
      </c>
      <c r="DE199" s="68">
        <f t="shared" si="718"/>
        <v>-6.6758116140832227E-2</v>
      </c>
      <c r="DF199" s="68"/>
      <c r="DG199" s="15">
        <f t="shared" si="719"/>
        <v>2.4557956777996421E-3</v>
      </c>
      <c r="DI199" s="13">
        <v>52.37</v>
      </c>
      <c r="DJ199" s="68">
        <f t="shared" si="720"/>
        <v>7.6967481239176173E-3</v>
      </c>
      <c r="DK199" s="68">
        <f t="shared" si="947"/>
        <v>6.7888406520219694E-3</v>
      </c>
      <c r="DL199" s="68">
        <f t="shared" si="721"/>
        <v>0.18618346545866363</v>
      </c>
      <c r="DM199" s="68"/>
      <c r="DN199" s="15">
        <f t="shared" si="722"/>
        <v>0.24217267552182167</v>
      </c>
      <c r="DP199" s="13">
        <v>48.99</v>
      </c>
      <c r="DQ199" s="68">
        <f t="shared" si="723"/>
        <v>5.1292572835453425E-3</v>
      </c>
      <c r="DR199" s="68">
        <f t="shared" si="948"/>
        <v>4.2213498116496946E-3</v>
      </c>
      <c r="DS199" s="68"/>
      <c r="DT199" s="68"/>
      <c r="DU199" s="15">
        <f t="shared" si="724"/>
        <v>0.28650210084033623</v>
      </c>
      <c r="DV199" s="18"/>
      <c r="DW199" s="13">
        <v>43.39</v>
      </c>
      <c r="DX199" s="68">
        <f t="shared" si="725"/>
        <v>-2.3041474654373297E-4</v>
      </c>
      <c r="DY199" s="68">
        <f t="shared" si="949"/>
        <v>-1.1383222184393807E-3</v>
      </c>
      <c r="DZ199" s="68">
        <f t="shared" si="726"/>
        <v>1.3153681963713983</v>
      </c>
      <c r="EA199" s="68"/>
      <c r="EB199" s="15">
        <f t="shared" si="727"/>
        <v>0.29638482222886176</v>
      </c>
      <c r="ED199" s="13">
        <v>44.18</v>
      </c>
      <c r="EE199" s="68">
        <f t="shared" si="728"/>
        <v>4.5289855072470854E-4</v>
      </c>
      <c r="EF199" s="68">
        <f t="shared" si="950"/>
        <v>-4.5500892117093913E-4</v>
      </c>
      <c r="EG199" s="68">
        <f t="shared" si="729"/>
        <v>1.1008083689966712</v>
      </c>
      <c r="EH199" s="68"/>
      <c r="EI199" s="15">
        <f t="shared" si="730"/>
        <v>0.19793926247288493</v>
      </c>
      <c r="EK199" s="13">
        <v>141.69</v>
      </c>
      <c r="EL199" s="68">
        <f t="shared" si="731"/>
        <v>-8.0509661159339514E-3</v>
      </c>
      <c r="EM199" s="68">
        <f t="shared" si="951"/>
        <v>-8.9588735878295984E-3</v>
      </c>
      <c r="EN199" s="68">
        <f t="shared" si="732"/>
        <v>1.1953827083978925</v>
      </c>
      <c r="EO199" s="68"/>
      <c r="EP199" s="15">
        <f t="shared" si="733"/>
        <v>0.27304582210242589</v>
      </c>
      <c r="ER199" s="13">
        <v>40.630000000000003</v>
      </c>
      <c r="ES199" s="68">
        <f t="shared" si="734"/>
        <v>-9.8352594049665957E-4</v>
      </c>
      <c r="ET199" s="68">
        <f t="shared" si="952"/>
        <v>-1.8914334123923072E-3</v>
      </c>
      <c r="EU199" s="68">
        <f t="shared" si="735"/>
        <v>0.16384989974219441</v>
      </c>
      <c r="EV199" s="68"/>
      <c r="EW199" s="15">
        <f t="shared" si="736"/>
        <v>4.4741578812033993E-2</v>
      </c>
      <c r="EY199" s="13">
        <v>53.47</v>
      </c>
      <c r="EZ199" s="68">
        <f t="shared" si="737"/>
        <v>3.3777444173390828E-3</v>
      </c>
      <c r="FA199" s="68">
        <f t="shared" si="953"/>
        <v>2.4698369454434349E-3</v>
      </c>
      <c r="FB199" s="68"/>
      <c r="FC199" s="68"/>
      <c r="FD199" s="15">
        <f t="shared" si="738"/>
        <v>1.1753458096013021</v>
      </c>
      <c r="FF199" s="13">
        <v>61.49</v>
      </c>
      <c r="FG199" s="68">
        <f t="shared" si="739"/>
        <v>6.2182948780887346E-3</v>
      </c>
      <c r="FH199" s="68">
        <f t="shared" si="954"/>
        <v>5.3103874061930867E-3</v>
      </c>
      <c r="FI199" s="68">
        <f t="shared" si="740"/>
        <v>4.0792146242383275E-2</v>
      </c>
      <c r="FJ199" s="68"/>
      <c r="FK199" s="15">
        <f t="shared" si="741"/>
        <v>8.2761049480542401E-2</v>
      </c>
      <c r="FM199" s="13">
        <v>195.41</v>
      </c>
      <c r="FN199" s="68">
        <f t="shared" si="742"/>
        <v>8.7239314474499164E-3</v>
      </c>
      <c r="FO199" s="68">
        <f t="shared" si="955"/>
        <v>7.8160239755542694E-3</v>
      </c>
      <c r="FP199" s="68">
        <f t="shared" si="743"/>
        <v>0.68051255589955273</v>
      </c>
      <c r="FQ199" s="68"/>
      <c r="FR199" s="15">
        <f t="shared" si="744"/>
        <v>7.5690851040405155E-2</v>
      </c>
      <c r="FT199" s="13">
        <v>95.2</v>
      </c>
      <c r="FU199" s="68">
        <f t="shared" si="745"/>
        <v>9.758167161646179E-3</v>
      </c>
      <c r="FV199" s="68">
        <f t="shared" si="956"/>
        <v>8.8502596897505319E-3</v>
      </c>
      <c r="FW199" s="68">
        <f t="shared" si="746"/>
        <v>8.1449505850278339E-2</v>
      </c>
      <c r="FX199" s="68"/>
      <c r="FY199" s="15">
        <f t="shared" si="747"/>
        <v>5.5666444888001723E-2</v>
      </c>
      <c r="GA199" s="13">
        <v>18.43</v>
      </c>
      <c r="GB199" s="68">
        <f t="shared" si="748"/>
        <v>-1.625135427952391E-3</v>
      </c>
      <c r="GC199" s="68">
        <f t="shared" si="957"/>
        <v>-2.5330428998480386E-3</v>
      </c>
      <c r="GD199" s="68"/>
      <c r="GE199" s="68"/>
      <c r="GF199" s="15">
        <f t="shared" si="749"/>
        <v>5.7372346528973037E-2</v>
      </c>
      <c r="GG199" s="18"/>
      <c r="GH199" s="13">
        <v>22.94</v>
      </c>
      <c r="GI199" s="68">
        <f t="shared" si="750"/>
        <v>9.6830985915494026E-3</v>
      </c>
      <c r="GJ199" s="68">
        <f t="shared" si="958"/>
        <v>8.7751911196537555E-3</v>
      </c>
      <c r="GK199" s="68">
        <f t="shared" si="751"/>
        <v>0.19354838709677433</v>
      </c>
      <c r="GL199" s="68"/>
      <c r="GM199" s="15">
        <f t="shared" si="752"/>
        <v>0.21375661375661392</v>
      </c>
      <c r="GO199" s="13">
        <v>28.17</v>
      </c>
      <c r="GP199" s="68">
        <f t="shared" si="753"/>
        <v>1.1853448275862136E-2</v>
      </c>
      <c r="GQ199" s="68">
        <f t="shared" si="959"/>
        <v>1.0945540803966489E-2</v>
      </c>
      <c r="GR199" s="68"/>
      <c r="GS199" s="68"/>
      <c r="GT199" s="15">
        <f t="shared" si="754"/>
        <v>3.3761467889908317E-2</v>
      </c>
      <c r="GV199" s="13">
        <v>17.21</v>
      </c>
      <c r="GW199" s="68">
        <f t="shared" si="755"/>
        <v>2.9137529137529552E-3</v>
      </c>
      <c r="GX199" s="68">
        <f t="shared" si="960"/>
        <v>2.0058454418573077E-3</v>
      </c>
      <c r="GY199" s="68">
        <f t="shared" si="756"/>
        <v>0.45232067510548535</v>
      </c>
      <c r="GZ199" s="68"/>
      <c r="HA199" s="15">
        <f t="shared" si="757"/>
        <v>0.25437317784256558</v>
      </c>
      <c r="HD199" s="13">
        <v>429.83</v>
      </c>
      <c r="HE199" s="68">
        <f t="shared" si="758"/>
        <v>-1.4151376146789027E-2</v>
      </c>
      <c r="HF199" s="68">
        <f t="shared" si="961"/>
        <v>-1.5059283618684674E-2</v>
      </c>
      <c r="HG199" s="68">
        <f t="shared" si="759"/>
        <v>1.4146396269872479</v>
      </c>
      <c r="HH199" s="68"/>
      <c r="HI199" s="15">
        <f t="shared" si="760"/>
        <v>6.435717115689385E-2</v>
      </c>
      <c r="HK199" s="13">
        <v>96.19</v>
      </c>
      <c r="HL199" s="68">
        <f t="shared" si="761"/>
        <v>1.2206671577396576E-2</v>
      </c>
      <c r="HM199" s="68">
        <f t="shared" si="962"/>
        <v>1.1298764105500929E-2</v>
      </c>
      <c r="HN199" s="68">
        <f t="shared" si="762"/>
        <v>37.786290322580641</v>
      </c>
      <c r="HO199" s="68"/>
      <c r="HP199" s="15">
        <f t="shared" si="763"/>
        <v>2.6463229719484458</v>
      </c>
      <c r="HR199" s="13">
        <v>113.26</v>
      </c>
      <c r="HS199" s="68">
        <f t="shared" si="764"/>
        <v>1.7518641631479676E-2</v>
      </c>
      <c r="HT199" s="68">
        <f t="shared" si="963"/>
        <v>1.6610734159584029E-2</v>
      </c>
      <c r="HU199" s="68">
        <f t="shared" si="765"/>
        <v>2.111538461538462</v>
      </c>
      <c r="HV199" s="68"/>
      <c r="HW199" s="15">
        <f t="shared" si="766"/>
        <v>5.2895788788695844E-2</v>
      </c>
      <c r="HY199" s="13">
        <v>187.62</v>
      </c>
      <c r="HZ199" s="68">
        <f t="shared" si="767"/>
        <v>-6.9863448713877061E-3</v>
      </c>
      <c r="IA199" s="68">
        <f t="shared" si="964"/>
        <v>-7.894252343283354E-3</v>
      </c>
      <c r="IB199" s="68">
        <f t="shared" si="768"/>
        <v>0.77167138810198299</v>
      </c>
      <c r="IC199" s="68"/>
      <c r="ID199" s="15">
        <f t="shared" si="769"/>
        <v>0.39712562365030912</v>
      </c>
      <c r="IF199" s="13">
        <v>338.37</v>
      </c>
      <c r="IG199" s="68">
        <f t="shared" si="770"/>
        <v>5.6183097758589421E-4</v>
      </c>
      <c r="IH199" s="68">
        <f t="shared" si="965"/>
        <v>-3.4607649430975346E-4</v>
      </c>
      <c r="II199" s="68">
        <f t="shared" si="771"/>
        <v>0.93354285714285712</v>
      </c>
      <c r="IJ199" s="68"/>
      <c r="IK199" s="15">
        <f t="shared" si="772"/>
        <v>0.45949792960662528</v>
      </c>
      <c r="IM199" s="13">
        <v>284.24</v>
      </c>
      <c r="IN199" s="68">
        <f t="shared" si="773"/>
        <v>7.3360031186872916E-3</v>
      </c>
      <c r="IO199" s="68">
        <f t="shared" si="966"/>
        <v>6.4280956467916437E-3</v>
      </c>
      <c r="IP199" s="68">
        <f t="shared" si="774"/>
        <v>4.5504784221831676</v>
      </c>
      <c r="IQ199" s="68"/>
      <c r="IR199" s="15">
        <f t="shared" si="775"/>
        <v>0.51586582048957397</v>
      </c>
      <c r="IT199" s="13">
        <v>84.17</v>
      </c>
      <c r="IU199" s="68">
        <f t="shared" si="776"/>
        <v>-1.1879306248521162E-4</v>
      </c>
      <c r="IV199" s="68">
        <f t="shared" si="967"/>
        <v>-1.0267005343808592E-3</v>
      </c>
      <c r="IW199" s="68">
        <f t="shared" si="777"/>
        <v>3.6120547945205481</v>
      </c>
      <c r="IX199" s="68"/>
      <c r="IY199" s="15">
        <f t="shared" si="778"/>
        <v>0.63786728935590586</v>
      </c>
      <c r="JA199" s="13">
        <v>710.56</v>
      </c>
      <c r="JB199" s="68">
        <f t="shared" si="779"/>
        <v>-2.2680695963138726E-2</v>
      </c>
      <c r="JC199" s="68">
        <f t="shared" si="968"/>
        <v>-2.3588603435034373E-2</v>
      </c>
      <c r="JD199" s="68">
        <f t="shared" si="780"/>
        <v>0.43721682847896437</v>
      </c>
      <c r="JE199" s="68"/>
      <c r="JF199" s="15">
        <f t="shared" si="781"/>
        <v>0.21357449061501932</v>
      </c>
      <c r="JH199" s="13">
        <v>517.35</v>
      </c>
      <c r="JI199" s="68">
        <f t="shared" si="782"/>
        <v>3.1217280024818969E-3</v>
      </c>
      <c r="JJ199" s="68">
        <f t="shared" si="969"/>
        <v>2.2138205305862494E-3</v>
      </c>
      <c r="JK199" s="68">
        <f t="shared" si="783"/>
        <v>0.27209914185251671</v>
      </c>
      <c r="JL199" s="68"/>
      <c r="JM199" s="15">
        <f t="shared" si="784"/>
        <v>0.22740213523131678</v>
      </c>
      <c r="JO199" s="13">
        <v>35.03</v>
      </c>
      <c r="JP199" s="68">
        <f t="shared" si="785"/>
        <v>8.928571428571494E-3</v>
      </c>
      <c r="JQ199" s="68">
        <f t="shared" si="970"/>
        <v>8.020663956675847E-3</v>
      </c>
      <c r="JR199" s="68">
        <f t="shared" si="786"/>
        <v>0.18204825375400707</v>
      </c>
      <c r="JS199" s="68"/>
      <c r="JT199" s="15">
        <f t="shared" si="787"/>
        <v>2.4376840039254177</v>
      </c>
      <c r="JV199" s="13">
        <v>2.8</v>
      </c>
      <c r="JW199" s="68">
        <f t="shared" si="788"/>
        <v>1.0830324909747223E-2</v>
      </c>
      <c r="JX199" s="68">
        <f t="shared" si="971"/>
        <v>9.9224174378515755E-3</v>
      </c>
      <c r="JY199" s="68">
        <f t="shared" si="789"/>
        <v>0.10671936758893281</v>
      </c>
      <c r="JZ199" s="68"/>
      <c r="KA199" s="15">
        <f t="shared" si="790"/>
        <v>0.55555555555555547</v>
      </c>
      <c r="KC199" s="13">
        <v>24.54</v>
      </c>
      <c r="KD199" s="68">
        <f t="shared" si="791"/>
        <v>2.7638190954773878E-2</v>
      </c>
      <c r="KE199" s="68">
        <f t="shared" si="972"/>
        <v>2.6730283482878231E-2</v>
      </c>
      <c r="KF199" s="68">
        <f t="shared" si="792"/>
        <v>0.25975359342915805</v>
      </c>
      <c r="KG199" s="68"/>
      <c r="KH199" s="15">
        <f t="shared" si="793"/>
        <v>0.10640216411181241</v>
      </c>
      <c r="KI199" s="18"/>
      <c r="KJ199" s="13">
        <v>143.87</v>
      </c>
      <c r="KK199" s="68">
        <f t="shared" si="794"/>
        <v>-3.8494954220410285E-2</v>
      </c>
      <c r="KL199" s="68">
        <f t="shared" si="973"/>
        <v>-3.9402861692305932E-2</v>
      </c>
      <c r="KM199" s="68">
        <f t="shared" si="795"/>
        <v>5.8184834123222746</v>
      </c>
      <c r="KN199" s="68"/>
      <c r="KO199" s="15">
        <f t="shared" si="796"/>
        <v>1.1406040767742898</v>
      </c>
      <c r="KQ199" s="13">
        <v>2.1339999999999999</v>
      </c>
      <c r="KR199" s="68">
        <f t="shared" si="797"/>
        <v>-1.9301470588235413E-2</v>
      </c>
      <c r="KS199" s="68">
        <f t="shared" si="974"/>
        <v>-2.020937806013106E-2</v>
      </c>
      <c r="KT199" s="68">
        <f t="shared" si="798"/>
        <v>-0.18549618320610695</v>
      </c>
      <c r="KU199" s="68"/>
      <c r="KV199" s="15">
        <f t="shared" si="799"/>
        <v>1.1128712871287127</v>
      </c>
      <c r="KW199" s="18"/>
      <c r="KX199" s="13">
        <v>63.1</v>
      </c>
      <c r="KY199" s="68">
        <f t="shared" si="800"/>
        <v>-8.1735303363721472E-3</v>
      </c>
      <c r="KZ199" s="68">
        <f t="shared" si="975"/>
        <v>-9.0814378082677942E-3</v>
      </c>
      <c r="LA199" s="68">
        <f t="shared" si="801"/>
        <v>-0.12275823717503134</v>
      </c>
      <c r="LB199" s="68"/>
      <c r="LC199" s="15">
        <f t="shared" si="802"/>
        <v>1.6613243357233234</v>
      </c>
      <c r="LD199" s="18"/>
      <c r="LE199" s="13">
        <v>56.03</v>
      </c>
      <c r="LF199" s="68">
        <f t="shared" si="803"/>
        <v>4.84218077474898E-3</v>
      </c>
      <c r="LG199" s="68">
        <f t="shared" si="976"/>
        <v>3.9342733028533321E-3</v>
      </c>
      <c r="LH199" s="68">
        <f t="shared" si="804"/>
        <v>0.56377337426737384</v>
      </c>
      <c r="LI199" s="68"/>
      <c r="LJ199" s="15">
        <f t="shared" si="805"/>
        <v>0.21513771416178706</v>
      </c>
      <c r="LL199" s="13">
        <v>169.42</v>
      </c>
      <c r="LM199" s="68">
        <f t="shared" si="806"/>
        <v>7.2532699167657489E-3</v>
      </c>
      <c r="LN199" s="68">
        <f t="shared" si="977"/>
        <v>6.3453624448701011E-3</v>
      </c>
      <c r="LO199" s="68">
        <f t="shared" si="807"/>
        <v>0.9362285714285713</v>
      </c>
      <c r="LP199" s="68"/>
      <c r="LQ199" s="15">
        <f t="shared" si="808"/>
        <v>1.1662191535609256</v>
      </c>
      <c r="LS199" s="13">
        <v>25.03</v>
      </c>
      <c r="LT199" s="68">
        <f t="shared" si="809"/>
        <v>4.0112314480546096E-3</v>
      </c>
      <c r="LU199" s="68">
        <f t="shared" si="978"/>
        <v>3.1033239761589617E-3</v>
      </c>
      <c r="LV199" s="68"/>
      <c r="LW199" s="68"/>
      <c r="LX199" s="15">
        <f t="shared" si="810"/>
        <v>1.7059459459459461</v>
      </c>
      <c r="LZ199" s="13">
        <v>21.44</v>
      </c>
      <c r="MA199" s="68">
        <f t="shared" si="811"/>
        <v>2.6328386787936846E-2</v>
      </c>
      <c r="MB199" s="68">
        <f t="shared" si="979"/>
        <v>2.5420479316041199E-2</v>
      </c>
      <c r="MC199" s="68">
        <f t="shared" si="812"/>
        <v>-3.6404494382022416E-2</v>
      </c>
      <c r="MD199" s="68"/>
      <c r="ME199" s="15">
        <f t="shared" si="813"/>
        <v>0.59050445103857574</v>
      </c>
      <c r="MG199" s="13">
        <v>127.36</v>
      </c>
      <c r="MH199" s="68">
        <f t="shared" si="814"/>
        <v>-1.1793916821849753E-2</v>
      </c>
      <c r="MI199" s="68">
        <f t="shared" si="980"/>
        <v>-1.27018242937454E-2</v>
      </c>
      <c r="MJ199" s="68">
        <f t="shared" si="815"/>
        <v>16.164420485175203</v>
      </c>
      <c r="MK199" s="68"/>
      <c r="ML199" s="15">
        <f t="shared" si="816"/>
        <v>4.9990579368817709</v>
      </c>
      <c r="MN199" s="13">
        <v>186.64</v>
      </c>
      <c r="MO199" s="68">
        <f t="shared" si="817"/>
        <v>4.8454829331322129E-3</v>
      </c>
      <c r="MP199" s="68">
        <f t="shared" si="981"/>
        <v>3.937575461236565E-3</v>
      </c>
      <c r="MQ199" s="68">
        <f t="shared" si="818"/>
        <v>0.48244638602065115</v>
      </c>
      <c r="MR199" s="68"/>
      <c r="MS199" s="15">
        <f t="shared" si="819"/>
        <v>0.67555435856001422</v>
      </c>
      <c r="MU199" s="13">
        <v>21.84</v>
      </c>
      <c r="MV199" s="68">
        <f t="shared" si="820"/>
        <v>3.9504997620180782E-2</v>
      </c>
      <c r="MW199" s="68">
        <f t="shared" si="982"/>
        <v>3.8597090148285135E-2</v>
      </c>
      <c r="MX199" s="68">
        <f t="shared" si="821"/>
        <v>4.6478198370867217E-2</v>
      </c>
      <c r="MY199" s="68"/>
      <c r="MZ199" s="15">
        <f t="shared" si="822"/>
        <v>1.0468603561387066</v>
      </c>
      <c r="NB199" s="13">
        <v>297</v>
      </c>
      <c r="NC199" s="68">
        <f t="shared" si="823"/>
        <v>-8.2810204354214576E-3</v>
      </c>
      <c r="ND199" s="68">
        <f t="shared" si="983"/>
        <v>-9.1889279073171046E-3</v>
      </c>
      <c r="NE199" s="68">
        <f t="shared" si="824"/>
        <v>1.1923673137964126</v>
      </c>
      <c r="NF199" s="68"/>
      <c r="NG199" s="15">
        <f t="shared" si="825"/>
        <v>0.7806822951016249</v>
      </c>
      <c r="NI199" s="13">
        <v>11.9</v>
      </c>
      <c r="NJ199" s="68">
        <f t="shared" si="826"/>
        <v>-1.4900662251655606E-2</v>
      </c>
      <c r="NK199" s="68">
        <f t="shared" si="984"/>
        <v>-1.5808569723551255E-2</v>
      </c>
      <c r="NL199" s="68">
        <f t="shared" si="827"/>
        <v>-0.90551806272330282</v>
      </c>
      <c r="NM199" s="68"/>
      <c r="NN199" s="15">
        <f t="shared" si="828"/>
        <v>1.4285714285714284</v>
      </c>
      <c r="NP199" s="13">
        <v>594.99</v>
      </c>
      <c r="NQ199" s="68">
        <f t="shared" si="829"/>
        <v>-1.8557007125890736E-2</v>
      </c>
      <c r="NR199" s="68">
        <f t="shared" si="985"/>
        <v>-1.9464914597786383E-2</v>
      </c>
      <c r="NS199" s="68">
        <f t="shared" si="830"/>
        <v>3.5332571428571429</v>
      </c>
      <c r="NT199" s="68"/>
      <c r="NU199" s="15">
        <f t="shared" si="831"/>
        <v>0.80886510807770651</v>
      </c>
      <c r="NW199" s="13">
        <v>245.35</v>
      </c>
      <c r="NX199" s="68">
        <f t="shared" si="832"/>
        <v>-1.3838577068663901E-3</v>
      </c>
      <c r="NY199" s="68">
        <f t="shared" si="986"/>
        <v>-2.2917651787620376E-3</v>
      </c>
      <c r="NZ199" s="68">
        <f t="shared" si="833"/>
        <v>0.39593764223941741</v>
      </c>
      <c r="OA199" s="68"/>
      <c r="OB199" s="15">
        <f t="shared" si="834"/>
        <v>0.29609086106708915</v>
      </c>
      <c r="OD199" s="13">
        <v>4.0999999999999996</v>
      </c>
      <c r="OE199" s="68">
        <f t="shared" si="835"/>
        <v>8.0368906455862907E-2</v>
      </c>
      <c r="OF199" s="68">
        <f t="shared" si="987"/>
        <v>7.946099898396726E-2</v>
      </c>
      <c r="OG199" s="68">
        <f t="shared" si="836"/>
        <v>-0.98183187840652286</v>
      </c>
      <c r="OH199" s="68"/>
      <c r="OI199" s="15">
        <f t="shared" si="837"/>
        <v>1.8082191780821917</v>
      </c>
      <c r="OK199" s="13">
        <v>343.49</v>
      </c>
      <c r="OL199" s="68">
        <f t="shared" si="838"/>
        <v>-1.4799942635881165E-2</v>
      </c>
      <c r="OM199" s="68">
        <f t="shared" si="988"/>
        <v>-1.5707850107776814E-2</v>
      </c>
      <c r="ON199" s="68">
        <f t="shared" si="839"/>
        <v>7.0916372202591287</v>
      </c>
      <c r="OO199" s="68"/>
      <c r="OP199" s="15">
        <f t="shared" si="840"/>
        <v>4.1567332232397538</v>
      </c>
      <c r="OR199" s="13">
        <v>7.41</v>
      </c>
      <c r="OS199" s="68">
        <f t="shared" si="841"/>
        <v>4.0730337078651688E-2</v>
      </c>
      <c r="OT199" s="68">
        <f t="shared" si="989"/>
        <v>3.9822429606756041E-2</v>
      </c>
      <c r="OU199" s="68">
        <f t="shared" si="842"/>
        <v>-3.7662337662337668E-2</v>
      </c>
      <c r="OV199" s="68"/>
      <c r="OW199" s="15">
        <f t="shared" si="843"/>
        <v>5.6160714285714279</v>
      </c>
      <c r="OY199" s="13">
        <v>166.58</v>
      </c>
      <c r="OZ199" s="68">
        <f t="shared" si="844"/>
        <v>-3.0006601452309278E-4</v>
      </c>
      <c r="PA199" s="68">
        <f t="shared" si="990"/>
        <v>-1.2079734864187406E-3</v>
      </c>
      <c r="PB199" s="68">
        <f t="shared" si="998"/>
        <v>4.1255384615384623</v>
      </c>
      <c r="PC199" s="68"/>
      <c r="PD199" s="15">
        <f t="shared" si="845"/>
        <v>0.45421213443910968</v>
      </c>
      <c r="PE199" s="18"/>
      <c r="PF199" s="13">
        <v>297.39</v>
      </c>
      <c r="PG199" s="68">
        <f t="shared" si="846"/>
        <v>4.3566362715297654E-3</v>
      </c>
      <c r="PH199" s="68">
        <f t="shared" si="991"/>
        <v>3.4487287996341175E-3</v>
      </c>
      <c r="PI199" s="68">
        <f t="shared" si="847"/>
        <v>-0.14592188397472719</v>
      </c>
      <c r="PJ199" s="68"/>
      <c r="PK199" s="15">
        <f t="shared" si="848"/>
        <v>0.42203414144312146</v>
      </c>
      <c r="PM199" s="13"/>
      <c r="PN199" s="68">
        <f t="shared" si="849"/>
        <v>0</v>
      </c>
      <c r="PO199" s="68">
        <f t="shared" si="850"/>
        <v>-9.0790747189564767E-4</v>
      </c>
      <c r="PP199" s="68">
        <f t="shared" si="851"/>
        <v>0</v>
      </c>
      <c r="PQ199" s="68"/>
      <c r="PR199" s="15">
        <f t="shared" si="852"/>
        <v>0</v>
      </c>
      <c r="PT199" s="13">
        <v>16.52</v>
      </c>
      <c r="PU199" s="68">
        <f t="shared" si="853"/>
        <v>-1.7835909631391242E-2</v>
      </c>
      <c r="PV199" s="68">
        <f t="shared" si="992"/>
        <v>-1.8743817103286889E-2</v>
      </c>
      <c r="PW199" s="68">
        <f t="shared" si="854"/>
        <v>0.89449541284403655</v>
      </c>
      <c r="PX199" s="68"/>
      <c r="PY199" s="15">
        <f t="shared" si="855"/>
        <v>2.2202729044834308</v>
      </c>
      <c r="QA199" s="13">
        <v>338.4</v>
      </c>
      <c r="QB199" s="68">
        <f t="shared" si="856"/>
        <v>-4.7753046120944442E-2</v>
      </c>
      <c r="QC199" s="68">
        <f t="shared" si="993"/>
        <v>-4.8660953592840089E-2</v>
      </c>
      <c r="QD199" s="68">
        <f t="shared" si="857"/>
        <v>2.9935682741041255E-3</v>
      </c>
      <c r="QE199" s="68"/>
      <c r="QF199" s="15">
        <f t="shared" si="858"/>
        <v>0.7648899551475955</v>
      </c>
      <c r="QH199" s="13">
        <v>1.877</v>
      </c>
      <c r="QI199" s="68">
        <f t="shared" si="859"/>
        <v>1.0666666666666676E-3</v>
      </c>
      <c r="QJ199" s="68">
        <f t="shared" si="994"/>
        <v>1.5875919477101991E-4</v>
      </c>
      <c r="QK199" s="68">
        <f t="shared" si="860"/>
        <v>-0.25219123505976088</v>
      </c>
      <c r="QL199" s="68"/>
      <c r="QM199" s="15">
        <f t="shared" si="861"/>
        <v>0.44384615384615378</v>
      </c>
      <c r="QO199" s="13">
        <v>25.96</v>
      </c>
      <c r="QP199" s="68">
        <f t="shared" si="862"/>
        <v>0.1431087626596213</v>
      </c>
      <c r="QQ199" s="68">
        <f t="shared" si="995"/>
        <v>0.14220085518772566</v>
      </c>
      <c r="QR199" s="68">
        <f t="shared" si="863"/>
        <v>-0.96835612764816303</v>
      </c>
      <c r="QS199" s="68"/>
      <c r="QT199" s="15">
        <f t="shared" si="864"/>
        <v>1.2613240418118468</v>
      </c>
      <c r="QV199" s="13">
        <v>2.9089999999999998</v>
      </c>
      <c r="QW199" s="68">
        <f t="shared" si="865"/>
        <v>-4.449007529089782E-3</v>
      </c>
      <c r="QX199" s="68">
        <f t="shared" si="996"/>
        <v>-5.3569150009854299E-3</v>
      </c>
      <c r="QY199" s="68">
        <f t="shared" si="866"/>
        <v>-0.17592067988668555</v>
      </c>
      <c r="QZ199" s="68"/>
      <c r="RA199" s="15">
        <f t="shared" si="867"/>
        <v>0.18880261544748661</v>
      </c>
      <c r="RC199" s="13">
        <v>59.18</v>
      </c>
      <c r="RD199" s="68">
        <f t="shared" si="868"/>
        <v>-1.8248175182481775E-2</v>
      </c>
      <c r="RE199" s="68">
        <f t="shared" si="997"/>
        <v>-1.9156082654377422E-2</v>
      </c>
      <c r="RF199" s="68">
        <f t="shared" si="869"/>
        <v>0.2784618708144308</v>
      </c>
      <c r="RG199" s="68"/>
      <c r="RH199" s="15">
        <f t="shared" si="870"/>
        <v>1.3911111111111112</v>
      </c>
      <c r="RJ199" s="13">
        <v>292.19</v>
      </c>
      <c r="RK199" s="68">
        <f t="shared" si="871"/>
        <v>1.4161257852903349E-2</v>
      </c>
      <c r="RL199" s="68">
        <f t="shared" si="872"/>
        <v>1.3253350381007702E-2</v>
      </c>
      <c r="RM199" s="68">
        <f t="shared" si="873"/>
        <v>0.35536691715372476</v>
      </c>
      <c r="RN199" s="68"/>
      <c r="RO199" s="15">
        <f t="shared" si="874"/>
        <v>0.48530906872712487</v>
      </c>
      <c r="RQ199" s="13">
        <v>32</v>
      </c>
      <c r="RR199" s="68">
        <f t="shared" si="875"/>
        <v>9.1777550324121507E-2</v>
      </c>
      <c r="RS199" s="68">
        <f t="shared" si="876"/>
        <v>9.086964285222586E-2</v>
      </c>
      <c r="RT199" s="68">
        <f t="shared" si="877"/>
        <v>1.1857923497267759</v>
      </c>
      <c r="RU199" s="68"/>
      <c r="RV199" s="15">
        <f t="shared" si="878"/>
        <v>0.53550863723608444</v>
      </c>
      <c r="RX199" s="13">
        <v>173.07</v>
      </c>
      <c r="RY199" s="68">
        <f t="shared" si="879"/>
        <v>-7.4739374498797209E-2</v>
      </c>
      <c r="RZ199" s="68">
        <f t="shared" si="880"/>
        <v>-7.5647281970692856E-2</v>
      </c>
      <c r="SA199" s="68">
        <f t="shared" si="881"/>
        <v>0.30069141740568156</v>
      </c>
      <c r="SB199" s="68"/>
      <c r="SC199" s="15">
        <f t="shared" si="882"/>
        <v>1.2883776279254264</v>
      </c>
      <c r="SE199" s="13">
        <v>40.06</v>
      </c>
      <c r="SF199" s="68">
        <f t="shared" si="883"/>
        <v>0.13163841807909615</v>
      </c>
      <c r="SG199" s="68">
        <f t="shared" si="884"/>
        <v>0.13073051060720051</v>
      </c>
      <c r="SH199" s="68">
        <f t="shared" si="885"/>
        <v>2.2048000000000001</v>
      </c>
      <c r="SI199" s="68"/>
      <c r="SJ199" s="15">
        <f t="shared" si="886"/>
        <v>1.6251638269986897</v>
      </c>
      <c r="SL199" s="13">
        <v>3.7</v>
      </c>
      <c r="SM199" s="68">
        <f t="shared" si="887"/>
        <v>0.20129870129870134</v>
      </c>
      <c r="SN199" s="68">
        <f t="shared" si="888"/>
        <v>0.20039079382680569</v>
      </c>
      <c r="SO199" s="68">
        <f t="shared" si="889"/>
        <v>1.6056338028169017</v>
      </c>
      <c r="SP199" s="68"/>
      <c r="SQ199" s="15">
        <f t="shared" si="890"/>
        <v>2.6633663366336635</v>
      </c>
      <c r="SS199" s="13">
        <v>32.700000000000003</v>
      </c>
      <c r="ST199" s="68">
        <f t="shared" si="891"/>
        <v>0.11947963026360842</v>
      </c>
      <c r="SU199" s="68">
        <f t="shared" si="892"/>
        <v>0.11857172279171277</v>
      </c>
      <c r="SV199" s="68">
        <f t="shared" si="893"/>
        <v>1.0260223048327139</v>
      </c>
      <c r="SW199" s="68"/>
      <c r="SX199" s="15">
        <f t="shared" si="894"/>
        <v>2.8928571428571432</v>
      </c>
      <c r="SZ199" s="13">
        <v>71.5</v>
      </c>
      <c r="TA199" s="68">
        <f t="shared" si="895"/>
        <v>7.6099210822999763E-3</v>
      </c>
      <c r="TB199" s="68">
        <f t="shared" si="896"/>
        <v>6.7020136104043284E-3</v>
      </c>
      <c r="TC199" s="68">
        <f t="shared" si="897"/>
        <v>0.77111716621253412</v>
      </c>
      <c r="TD199" s="68"/>
      <c r="TE199" s="15">
        <f t="shared" si="898"/>
        <v>3.5833333333333335</v>
      </c>
      <c r="TG199" s="416">
        <v>0.28599999999999998</v>
      </c>
      <c r="TH199" s="68">
        <f t="shared" si="899"/>
        <v>-6.2295081967213173E-2</v>
      </c>
      <c r="TI199" s="68">
        <f t="shared" si="900"/>
        <v>-6.320298943910882E-2</v>
      </c>
      <c r="TJ199" s="68">
        <f t="shared" si="901"/>
        <v>0.29999999999999988</v>
      </c>
      <c r="TK199" s="68"/>
      <c r="TL199" s="15">
        <f t="shared" si="902"/>
        <v>0.68731563421828878</v>
      </c>
      <c r="TN199" s="13">
        <v>92.28</v>
      </c>
      <c r="TO199" s="68">
        <f t="shared" si="903"/>
        <v>-4.2639277933395572E-2</v>
      </c>
      <c r="TP199" s="68">
        <f t="shared" si="904"/>
        <v>-4.3547185405291219E-2</v>
      </c>
      <c r="TQ199" s="68">
        <f t="shared" si="905"/>
        <v>0.34506205680219809</v>
      </c>
      <c r="TR199" s="68"/>
      <c r="TS199" s="15">
        <f t="shared" si="906"/>
        <v>2.1018487394957983</v>
      </c>
      <c r="TU199" s="417">
        <v>4.42</v>
      </c>
      <c r="TV199" s="68">
        <f t="shared" si="907"/>
        <v>1.3761467889908166E-2</v>
      </c>
      <c r="TW199" s="68">
        <f t="shared" si="908"/>
        <v>1.2853560418012519E-2</v>
      </c>
      <c r="TX199" s="68">
        <f t="shared" si="909"/>
        <v>2.2675736961450762E-3</v>
      </c>
      <c r="TY199" s="68"/>
      <c r="TZ199" s="15">
        <f t="shared" si="910"/>
        <v>1.5847953216374269</v>
      </c>
      <c r="UB199" s="13"/>
      <c r="UC199" s="68">
        <f t="shared" si="911"/>
        <v>0</v>
      </c>
      <c r="UD199" s="68">
        <f t="shared" si="912"/>
        <v>-9.0790747189564767E-4</v>
      </c>
      <c r="UE199" s="68">
        <f t="shared" si="913"/>
        <v>0</v>
      </c>
      <c r="UF199" s="68"/>
      <c r="UG199" s="15">
        <f t="shared" si="914"/>
        <v>0</v>
      </c>
      <c r="UI199" s="417"/>
      <c r="UJ199" s="68">
        <f t="shared" si="915"/>
        <v>0</v>
      </c>
      <c r="UK199" s="68">
        <f t="shared" si="916"/>
        <v>-9.0790747189564767E-4</v>
      </c>
      <c r="UL199" s="68">
        <f t="shared" si="917"/>
        <v>0</v>
      </c>
      <c r="UM199" s="68"/>
      <c r="UN199" s="15">
        <f t="shared" si="918"/>
        <v>0</v>
      </c>
      <c r="UP199" s="417"/>
      <c r="UQ199" s="68">
        <f t="shared" si="919"/>
        <v>0</v>
      </c>
      <c r="UR199" s="68">
        <f t="shared" si="920"/>
        <v>-9.0790747189564767E-4</v>
      </c>
      <c r="US199" s="68">
        <f t="shared" si="921"/>
        <v>0</v>
      </c>
      <c r="UT199" s="68"/>
      <c r="UU199" s="15">
        <f t="shared" si="922"/>
        <v>0</v>
      </c>
      <c r="UW199" s="417"/>
      <c r="UX199" s="68">
        <f t="shared" si="923"/>
        <v>0</v>
      </c>
      <c r="UY199" s="68">
        <f t="shared" si="924"/>
        <v>-9.0790747189564767E-4</v>
      </c>
      <c r="UZ199" s="68">
        <f t="shared" si="925"/>
        <v>0</v>
      </c>
      <c r="VA199" s="68"/>
      <c r="VB199" s="15">
        <f t="shared" si="926"/>
        <v>0</v>
      </c>
      <c r="VD199" s="417"/>
      <c r="VE199" s="68">
        <f t="shared" si="927"/>
        <v>0</v>
      </c>
      <c r="VF199" s="68">
        <f t="shared" si="928"/>
        <v>-9.0790747189564767E-4</v>
      </c>
      <c r="VG199" s="68">
        <f t="shared" si="929"/>
        <v>0</v>
      </c>
      <c r="VH199" s="68"/>
      <c r="VI199" s="15">
        <f t="shared" si="930"/>
        <v>0</v>
      </c>
      <c r="VM199" s="21">
        <f t="shared" si="931"/>
        <v>3.5404939688439348E-3</v>
      </c>
      <c r="VN199" s="40"/>
      <c r="VO199" s="21">
        <f t="shared" si="932"/>
        <v>1.9670398711556185</v>
      </c>
      <c r="VP199" s="14"/>
      <c r="VQ199" s="21">
        <f t="shared" si="933"/>
        <v>1.1634197031144631</v>
      </c>
    </row>
    <row r="200" spans="1:589" ht="15.75" customHeight="1" x14ac:dyDescent="0.2">
      <c r="A200" s="127">
        <v>45936</v>
      </c>
      <c r="B200" s="4">
        <f t="shared" si="666"/>
        <v>45936</v>
      </c>
      <c r="C200" s="13">
        <v>46694.97</v>
      </c>
      <c r="D200" s="138">
        <f t="shared" si="667"/>
        <v>-63.309999999997672</v>
      </c>
      <c r="E200" s="68">
        <f t="shared" si="668"/>
        <v>-1.3539847915705555E-3</v>
      </c>
      <c r="F200" s="15">
        <f t="shared" si="669"/>
        <v>9.7563194248243348E-2</v>
      </c>
      <c r="G200" s="13">
        <v>6740.28</v>
      </c>
      <c r="H200" s="138">
        <f t="shared" si="670"/>
        <v>24.489999999999782</v>
      </c>
      <c r="I200" s="68">
        <f t="shared" si="671"/>
        <v>3.6466298082578194E-3</v>
      </c>
      <c r="J200" s="15">
        <f t="shared" si="672"/>
        <v>0.14598844197951921</v>
      </c>
      <c r="K200" s="13">
        <v>22941.67</v>
      </c>
      <c r="L200" s="138">
        <f t="shared" si="673"/>
        <v>161.15999999999985</v>
      </c>
      <c r="M200" s="68">
        <f t="shared" si="674"/>
        <v>7.0744684820489038E-3</v>
      </c>
      <c r="N200" s="15">
        <f t="shared" si="675"/>
        <v>0.18802337967530056</v>
      </c>
      <c r="O200" s="13">
        <v>2486.35</v>
      </c>
      <c r="P200" s="138">
        <f t="shared" si="676"/>
        <v>10.170000000000073</v>
      </c>
      <c r="Q200" s="68">
        <f t="shared" si="677"/>
        <v>4.1071327609463262E-3</v>
      </c>
      <c r="R200" s="15">
        <f t="shared" si="678"/>
        <v>0.11487516590737888</v>
      </c>
      <c r="S200" s="18">
        <f t="shared" si="679"/>
        <v>1.66440383752198E-3</v>
      </c>
      <c r="T200" s="121">
        <f t="shared" si="680"/>
        <v>279.26766112598807</v>
      </c>
      <c r="U200" s="121">
        <f t="shared" si="681"/>
        <v>279.26766112598807</v>
      </c>
      <c r="V200" s="134">
        <f t="shared" si="682"/>
        <v>1.1934000022391013E-3</v>
      </c>
      <c r="W200" s="21">
        <f t="shared" si="934"/>
        <v>7.9422391244091894E-2</v>
      </c>
      <c r="X200" s="18">
        <f t="shared" si="683"/>
        <v>3.3685615649206241E-3</v>
      </c>
      <c r="Y200" s="353">
        <f>13864.59+16243</f>
        <v>30107.59</v>
      </c>
      <c r="Z200" s="15">
        <v>1.9999999999999999E-6</v>
      </c>
      <c r="AA200" s="21">
        <f t="shared" si="684"/>
        <v>-1.1914000022391013E-3</v>
      </c>
      <c r="AC200" s="13">
        <v>259.06</v>
      </c>
      <c r="AD200" s="68">
        <f t="shared" si="685"/>
        <v>2.5153825316356843E-3</v>
      </c>
      <c r="AE200" s="68">
        <f t="shared" si="935"/>
        <v>1.321982529396583E-3</v>
      </c>
      <c r="AF200" s="68">
        <f t="shared" si="686"/>
        <v>0.57225223038174422</v>
      </c>
      <c r="AG200" s="68"/>
      <c r="AH200" s="15">
        <f t="shared" si="687"/>
        <v>0.14037945151208353</v>
      </c>
      <c r="AJ200" s="13">
        <v>24.79</v>
      </c>
      <c r="AK200" s="68">
        <f t="shared" si="688"/>
        <v>4.0502227622518372E-3</v>
      </c>
      <c r="AL200" s="68">
        <f t="shared" si="936"/>
        <v>2.8568227600127361E-3</v>
      </c>
      <c r="AM200" s="68">
        <f t="shared" si="689"/>
        <v>0.33279569892473104</v>
      </c>
      <c r="AN200" s="68"/>
      <c r="AO200" s="15">
        <f t="shared" si="690"/>
        <v>0.17879220161673789</v>
      </c>
      <c r="AQ200" s="13">
        <v>24.13</v>
      </c>
      <c r="AR200" s="68">
        <f t="shared" si="691"/>
        <v>6.6750104297038024E-3</v>
      </c>
      <c r="AS200" s="68">
        <f t="shared" si="937"/>
        <v>5.4816104274647013E-3</v>
      </c>
      <c r="AT200" s="68">
        <f t="shared" si="692"/>
        <v>0.39722061378112333</v>
      </c>
      <c r="AU200" s="68"/>
      <c r="AV200" s="15">
        <f t="shared" si="693"/>
        <v>0.12389380530973453</v>
      </c>
      <c r="AX200" s="13">
        <v>234.14</v>
      </c>
      <c r="AY200" s="68">
        <f t="shared" si="694"/>
        <v>3.6865569272976047E-3</v>
      </c>
      <c r="AZ200" s="68">
        <f t="shared" si="938"/>
        <v>2.4931569250585036E-3</v>
      </c>
      <c r="BA200" s="68">
        <f t="shared" si="695"/>
        <v>0.74601043997017147</v>
      </c>
      <c r="BB200" s="68"/>
      <c r="BC200" s="15">
        <f t="shared" si="696"/>
        <v>0.14667711445222581</v>
      </c>
      <c r="BE200" s="13">
        <v>83.74</v>
      </c>
      <c r="BF200" s="68">
        <f t="shared" si="697"/>
        <v>3.5838012184925502E-4</v>
      </c>
      <c r="BG200" s="68">
        <f t="shared" si="939"/>
        <v>-8.3501988038984631E-4</v>
      </c>
      <c r="BH200" s="68"/>
      <c r="BI200" s="68"/>
      <c r="BJ200" s="15">
        <f t="shared" si="698"/>
        <v>0.13669064748201429</v>
      </c>
      <c r="BL200" s="13">
        <v>77.87</v>
      </c>
      <c r="BM200" s="68">
        <f t="shared" si="699"/>
        <v>3.6087124629462703E-3</v>
      </c>
      <c r="BN200" s="68">
        <f t="shared" si="940"/>
        <v>2.4153124607071688E-3</v>
      </c>
      <c r="BO200" s="68">
        <f t="shared" si="700"/>
        <v>0.31138430447962279</v>
      </c>
      <c r="BP200" s="68"/>
      <c r="BQ200" s="15">
        <f t="shared" si="701"/>
        <v>0.1732710562000904</v>
      </c>
      <c r="BS200" s="13">
        <v>45.75</v>
      </c>
      <c r="BT200" s="68">
        <f t="shared" si="702"/>
        <v>5.0527240773285773E-3</v>
      </c>
      <c r="BU200" s="68">
        <f t="shared" si="941"/>
        <v>3.8593240750894762E-3</v>
      </c>
      <c r="BV200" s="68">
        <f t="shared" si="703"/>
        <v>0.22785829307568445</v>
      </c>
      <c r="BW200" s="68"/>
      <c r="BX200" s="15">
        <f t="shared" si="704"/>
        <v>0.19607843137254902</v>
      </c>
      <c r="BZ200" s="13"/>
      <c r="CA200" s="68">
        <f t="shared" si="705"/>
        <v>0</v>
      </c>
      <c r="CB200" s="68">
        <f t="shared" si="942"/>
        <v>0</v>
      </c>
      <c r="CC200" s="68">
        <f t="shared" si="706"/>
        <v>0</v>
      </c>
      <c r="CD200" s="68"/>
      <c r="CE200" s="15">
        <f t="shared" si="707"/>
        <v>0</v>
      </c>
      <c r="CG200" s="13">
        <v>30.87</v>
      </c>
      <c r="CH200" s="68">
        <f t="shared" si="708"/>
        <v>1.6223231667748445E-3</v>
      </c>
      <c r="CI200" s="68">
        <f t="shared" si="943"/>
        <v>4.2892316453574321E-4</v>
      </c>
      <c r="CJ200" s="68">
        <f t="shared" si="709"/>
        <v>2.1171022163413846E-2</v>
      </c>
      <c r="CK200" s="68"/>
      <c r="CL200" s="15">
        <f t="shared" si="710"/>
        <v>-0.10157159487776479</v>
      </c>
      <c r="CN200" s="13">
        <v>35.07</v>
      </c>
      <c r="CO200" s="68">
        <f t="shared" si="711"/>
        <v>6.6016073478759145E-3</v>
      </c>
      <c r="CP200" s="68">
        <f t="shared" si="944"/>
        <v>5.4082073456368134E-3</v>
      </c>
      <c r="CQ200" s="68">
        <f t="shared" si="712"/>
        <v>0.11901723037651565</v>
      </c>
      <c r="CR200" s="68"/>
      <c r="CS200" s="15">
        <f t="shared" si="713"/>
        <v>4.7804003585300313E-2</v>
      </c>
      <c r="CU200" s="13">
        <v>40.6</v>
      </c>
      <c r="CV200" s="68">
        <f t="shared" si="714"/>
        <v>1.9743336623889015E-3</v>
      </c>
      <c r="CW200" s="68">
        <f t="shared" si="945"/>
        <v>7.8093366014980021E-4</v>
      </c>
      <c r="CX200" s="68">
        <f t="shared" si="715"/>
        <v>0.26283048211508564</v>
      </c>
      <c r="CY200" s="68"/>
      <c r="CZ200" s="15">
        <f t="shared" si="716"/>
        <v>8.9055793991416318E-2</v>
      </c>
      <c r="DB200" s="13">
        <v>20.5</v>
      </c>
      <c r="DC200" s="68">
        <f t="shared" si="717"/>
        <v>4.4096031357177788E-3</v>
      </c>
      <c r="DD200" s="68">
        <f t="shared" si="946"/>
        <v>3.2162031334786777E-3</v>
      </c>
      <c r="DE200" s="68">
        <f t="shared" si="718"/>
        <v>-6.2642889803383672E-2</v>
      </c>
      <c r="DF200" s="68"/>
      <c r="DG200" s="15">
        <f t="shared" si="719"/>
        <v>6.8762278978389277E-3</v>
      </c>
      <c r="DI200" s="13">
        <v>52.7</v>
      </c>
      <c r="DJ200" s="68">
        <f t="shared" si="720"/>
        <v>6.3013175482147304E-3</v>
      </c>
      <c r="DK200" s="68">
        <f t="shared" si="947"/>
        <v>5.1079175459756293E-3</v>
      </c>
      <c r="DL200" s="68">
        <f t="shared" si="721"/>
        <v>0.19365798414496047</v>
      </c>
      <c r="DM200" s="68"/>
      <c r="DN200" s="15">
        <f t="shared" si="722"/>
        <v>0.25000000000000017</v>
      </c>
      <c r="DP200" s="13">
        <v>49.28</v>
      </c>
      <c r="DQ200" s="68">
        <f t="shared" si="723"/>
        <v>5.9195754235558101E-3</v>
      </c>
      <c r="DR200" s="68">
        <f t="shared" si="948"/>
        <v>4.7261754213167089E-3</v>
      </c>
      <c r="DS200" s="68"/>
      <c r="DT200" s="68"/>
      <c r="DU200" s="15">
        <f t="shared" si="724"/>
        <v>0.29411764705882359</v>
      </c>
      <c r="DV200" s="18"/>
      <c r="DW200" s="13">
        <v>43.91</v>
      </c>
      <c r="DX200" s="68">
        <f t="shared" si="725"/>
        <v>1.1984328186217931E-2</v>
      </c>
      <c r="DY200" s="68">
        <f t="shared" si="949"/>
        <v>1.0790928183978829E-2</v>
      </c>
      <c r="DZ200" s="68">
        <f t="shared" si="726"/>
        <v>1.3431163287086447</v>
      </c>
      <c r="EA200" s="68"/>
      <c r="EB200" s="15">
        <f t="shared" si="727"/>
        <v>0.31192112339408418</v>
      </c>
      <c r="ED200" s="13">
        <v>44.48</v>
      </c>
      <c r="EE200" s="68">
        <f t="shared" si="728"/>
        <v>6.7904028972385049E-3</v>
      </c>
      <c r="EF200" s="68">
        <f t="shared" si="950"/>
        <v>5.5970028949994038E-3</v>
      </c>
      <c r="EG200" s="68">
        <f t="shared" si="729"/>
        <v>1.1150737042320491</v>
      </c>
      <c r="EH200" s="68"/>
      <c r="EI200" s="15">
        <f t="shared" si="730"/>
        <v>0.20607375271149658</v>
      </c>
      <c r="EK200" s="13">
        <v>142.91999999999999</v>
      </c>
      <c r="EL200" s="68">
        <f t="shared" si="731"/>
        <v>8.6809231420706453E-3</v>
      </c>
      <c r="EM200" s="68">
        <f t="shared" si="951"/>
        <v>7.4875231398315442E-3</v>
      </c>
      <c r="EN200" s="68">
        <f t="shared" si="732"/>
        <v>1.2144406569569255</v>
      </c>
      <c r="EO200" s="68"/>
      <c r="EP200" s="15">
        <f t="shared" si="733"/>
        <v>0.28409703504043121</v>
      </c>
      <c r="ER200" s="13">
        <v>40.31</v>
      </c>
      <c r="ES200" s="68">
        <f t="shared" si="734"/>
        <v>-7.8759537287718499E-3</v>
      </c>
      <c r="ET200" s="68">
        <f t="shared" si="952"/>
        <v>-9.0693537310109519E-3</v>
      </c>
      <c r="EU200" s="68">
        <f t="shared" si="735"/>
        <v>0.15468347178458913</v>
      </c>
      <c r="EV200" s="68"/>
      <c r="EW200" s="15">
        <f t="shared" si="736"/>
        <v>3.6513242478786366E-2</v>
      </c>
      <c r="EY200" s="13">
        <v>54.5</v>
      </c>
      <c r="EZ200" s="68">
        <f t="shared" si="737"/>
        <v>1.9263138208341149E-2</v>
      </c>
      <c r="FA200" s="68">
        <f t="shared" si="953"/>
        <v>1.8069738206102047E-2</v>
      </c>
      <c r="FB200" s="68"/>
      <c r="FC200" s="68"/>
      <c r="FD200" s="15">
        <f t="shared" si="738"/>
        <v>1.2172497965825877</v>
      </c>
      <c r="FF200" s="13">
        <v>61.9</v>
      </c>
      <c r="FG200" s="68">
        <f t="shared" si="739"/>
        <v>6.6677508537973098E-3</v>
      </c>
      <c r="FH200" s="68">
        <f t="shared" si="954"/>
        <v>5.4743508515582087E-3</v>
      </c>
      <c r="FI200" s="68">
        <f t="shared" si="740"/>
        <v>4.773188896411646E-2</v>
      </c>
      <c r="FJ200" s="68"/>
      <c r="FK200" s="15">
        <f t="shared" si="741"/>
        <v>8.998063039267476E-2</v>
      </c>
      <c r="FM200" s="13">
        <v>194.37</v>
      </c>
      <c r="FN200" s="68">
        <f t="shared" si="742"/>
        <v>-5.3221431861214478E-3</v>
      </c>
      <c r="FO200" s="68">
        <f t="shared" si="955"/>
        <v>-6.5155431883605489E-3</v>
      </c>
      <c r="FP200" s="68">
        <f t="shared" si="743"/>
        <v>0.67156862745098045</v>
      </c>
      <c r="FQ200" s="68"/>
      <c r="FR200" s="15">
        <f t="shared" si="744"/>
        <v>6.9965870307167277E-2</v>
      </c>
      <c r="FT200" s="13">
        <v>94.99</v>
      </c>
      <c r="FU200" s="68">
        <f t="shared" si="745"/>
        <v>-2.2058823529412601E-3</v>
      </c>
      <c r="FV200" s="68">
        <f t="shared" si="956"/>
        <v>-3.3992823551803617E-3</v>
      </c>
      <c r="FW200" s="68">
        <f t="shared" si="746"/>
        <v>7.9063955469726152E-2</v>
      </c>
      <c r="FX200" s="68"/>
      <c r="FY200" s="15">
        <f t="shared" si="747"/>
        <v>5.3337768906631049E-2</v>
      </c>
      <c r="GA200" s="13">
        <v>18.38</v>
      </c>
      <c r="GB200" s="68">
        <f t="shared" si="748"/>
        <v>-2.7129679869777922E-3</v>
      </c>
      <c r="GC200" s="68">
        <f t="shared" si="957"/>
        <v>-3.9063679892168933E-3</v>
      </c>
      <c r="GD200" s="68"/>
      <c r="GE200" s="68"/>
      <c r="GF200" s="15">
        <f t="shared" si="749"/>
        <v>5.4503729202524345E-2</v>
      </c>
      <c r="GG200" s="18"/>
      <c r="GH200" s="13">
        <v>22.9</v>
      </c>
      <c r="GI200" s="68">
        <f t="shared" si="750"/>
        <v>-1.7436791630341193E-3</v>
      </c>
      <c r="GJ200" s="68">
        <f t="shared" si="958"/>
        <v>-2.9370791652732209E-3</v>
      </c>
      <c r="GK200" s="68">
        <f t="shared" si="751"/>
        <v>0.19146722164412069</v>
      </c>
      <c r="GL200" s="68"/>
      <c r="GM200" s="15">
        <f t="shared" si="752"/>
        <v>0.21164021164021166</v>
      </c>
      <c r="GO200" s="13">
        <v>28.15</v>
      </c>
      <c r="GP200" s="68">
        <f t="shared" si="753"/>
        <v>-7.0997515086983047E-4</v>
      </c>
      <c r="GQ200" s="68">
        <f t="shared" si="959"/>
        <v>-1.9033751531089319E-3</v>
      </c>
      <c r="GR200" s="68"/>
      <c r="GS200" s="68"/>
      <c r="GT200" s="15">
        <f t="shared" si="754"/>
        <v>3.3027522935779763E-2</v>
      </c>
      <c r="GV200" s="13">
        <v>17.36</v>
      </c>
      <c r="GW200" s="68">
        <f t="shared" si="755"/>
        <v>8.7158628704240883E-3</v>
      </c>
      <c r="GX200" s="68">
        <f t="shared" si="960"/>
        <v>7.5224628681849872E-3</v>
      </c>
      <c r="GY200" s="68">
        <f t="shared" si="756"/>
        <v>0.46497890295358651</v>
      </c>
      <c r="GZ200" s="68"/>
      <c r="HA200" s="15">
        <f t="shared" si="757"/>
        <v>0.2653061224489795</v>
      </c>
      <c r="HD200" s="13">
        <v>453.25</v>
      </c>
      <c r="HE200" s="68">
        <f t="shared" si="758"/>
        <v>5.4486657515762087E-2</v>
      </c>
      <c r="HF200" s="68">
        <f t="shared" si="961"/>
        <v>5.3293257513522985E-2</v>
      </c>
      <c r="HG200" s="68">
        <f t="shared" si="759"/>
        <v>1.5462052693668897</v>
      </c>
      <c r="HH200" s="68"/>
      <c r="HI200" s="15">
        <f t="shared" si="760"/>
        <v>0.12235043581616489</v>
      </c>
      <c r="HK200" s="13">
        <v>100.25</v>
      </c>
      <c r="HL200" s="68">
        <f t="shared" si="761"/>
        <v>4.2208129743216576E-2</v>
      </c>
      <c r="HM200" s="68">
        <f t="shared" si="962"/>
        <v>4.1014729740977474E-2</v>
      </c>
      <c r="HN200" s="68">
        <f t="shared" si="762"/>
        <v>39.423387096774192</v>
      </c>
      <c r="HO200" s="68"/>
      <c r="HP200" s="15">
        <f t="shared" si="763"/>
        <v>2.8002274450341171</v>
      </c>
      <c r="HR200" s="13">
        <v>114.22</v>
      </c>
      <c r="HS200" s="68">
        <f t="shared" si="764"/>
        <v>8.4760727529577407E-3</v>
      </c>
      <c r="HT200" s="68">
        <f t="shared" si="963"/>
        <v>7.2826727507186396E-3</v>
      </c>
      <c r="HU200" s="68">
        <f t="shared" si="765"/>
        <v>2.1379120879120879</v>
      </c>
      <c r="HV200" s="68"/>
      <c r="HW200" s="15">
        <f t="shared" si="766"/>
        <v>6.1820210095751657E-2</v>
      </c>
      <c r="HY200" s="13">
        <v>185.51</v>
      </c>
      <c r="HZ200" s="68">
        <f t="shared" si="767"/>
        <v>-1.1246135806417298E-2</v>
      </c>
      <c r="IA200" s="68">
        <f t="shared" si="964"/>
        <v>-1.24395358086564E-2</v>
      </c>
      <c r="IB200" s="68">
        <f t="shared" si="768"/>
        <v>0.75174693106704416</v>
      </c>
      <c r="IC200" s="68"/>
      <c r="ID200" s="15">
        <f t="shared" si="769"/>
        <v>0.38141335914811231</v>
      </c>
      <c r="IF200" s="13">
        <v>335.49</v>
      </c>
      <c r="IG200" s="68">
        <f t="shared" si="770"/>
        <v>-8.5113928539764031E-3</v>
      </c>
      <c r="IH200" s="68">
        <f t="shared" si="965"/>
        <v>-9.704792856215505E-3</v>
      </c>
      <c r="II200" s="68">
        <f t="shared" si="771"/>
        <v>0.91708571428571439</v>
      </c>
      <c r="IJ200" s="68"/>
      <c r="IK200" s="15">
        <f t="shared" si="772"/>
        <v>0.44707556935817805</v>
      </c>
      <c r="IM200" s="13">
        <v>288.5</v>
      </c>
      <c r="IN200" s="68">
        <f t="shared" si="773"/>
        <v>1.4987334646777338E-2</v>
      </c>
      <c r="IO200" s="68">
        <f t="shared" si="966"/>
        <v>1.3793934644538236E-2</v>
      </c>
      <c r="IP200" s="68">
        <f t="shared" si="774"/>
        <v>4.6336652997461432</v>
      </c>
      <c r="IQ200" s="68"/>
      <c r="IR200" s="15">
        <f t="shared" si="775"/>
        <v>0.53858460882086301</v>
      </c>
      <c r="IT200" s="13">
        <v>85.32</v>
      </c>
      <c r="IU200" s="68">
        <f t="shared" si="776"/>
        <v>1.3662825234644072E-2</v>
      </c>
      <c r="IV200" s="68">
        <f t="shared" si="967"/>
        <v>1.246942523240497E-2</v>
      </c>
      <c r="IW200" s="68">
        <f t="shared" si="777"/>
        <v>3.6750684931506847</v>
      </c>
      <c r="IX200" s="68"/>
      <c r="IY200" s="15">
        <f t="shared" si="778"/>
        <v>0.66024518388791575</v>
      </c>
      <c r="JA200" s="13">
        <v>715.66</v>
      </c>
      <c r="JB200" s="68">
        <f t="shared" si="779"/>
        <v>7.1774375140734393E-3</v>
      </c>
      <c r="JC200" s="68">
        <f t="shared" si="968"/>
        <v>5.9840375118343381E-3</v>
      </c>
      <c r="JD200" s="68">
        <f t="shared" si="780"/>
        <v>0.44753236245954692</v>
      </c>
      <c r="JE200" s="68"/>
      <c r="JF200" s="15">
        <f t="shared" si="781"/>
        <v>0.22228484569008211</v>
      </c>
      <c r="JH200" s="13">
        <v>528.57000000000005</v>
      </c>
      <c r="JI200" s="68">
        <f t="shared" si="782"/>
        <v>2.1687445636416405E-2</v>
      </c>
      <c r="JJ200" s="68">
        <f t="shared" si="969"/>
        <v>2.0494045634177303E-2</v>
      </c>
      <c r="JK200" s="68">
        <f t="shared" si="783"/>
        <v>0.29968772283557515</v>
      </c>
      <c r="JL200" s="68"/>
      <c r="JM200" s="15">
        <f t="shared" si="784"/>
        <v>0.25402135231316736</v>
      </c>
      <c r="JO200" s="13">
        <v>40.44</v>
      </c>
      <c r="JP200" s="68">
        <f t="shared" si="785"/>
        <v>0.15443905224093624</v>
      </c>
      <c r="JQ200" s="68">
        <f t="shared" si="970"/>
        <v>0.15324565223869713</v>
      </c>
      <c r="JR200" s="68">
        <f t="shared" si="786"/>
        <v>0.36460266576682959</v>
      </c>
      <c r="JS200" s="68"/>
      <c r="JT200" s="15">
        <f t="shared" si="787"/>
        <v>2.9685966633954859</v>
      </c>
      <c r="JV200" s="13">
        <v>2.81</v>
      </c>
      <c r="JW200" s="68">
        <f t="shared" si="788"/>
        <v>3.5714285714286542E-3</v>
      </c>
      <c r="JX200" s="68">
        <f t="shared" si="971"/>
        <v>2.378028569189553E-3</v>
      </c>
      <c r="JY200" s="68">
        <f t="shared" si="789"/>
        <v>0.11067193675889339</v>
      </c>
      <c r="JZ200" s="68"/>
      <c r="KA200" s="15">
        <f t="shared" si="790"/>
        <v>0.56111111111111112</v>
      </c>
      <c r="KC200" s="13">
        <v>25.12</v>
      </c>
      <c r="KD200" s="68">
        <f t="shared" si="791"/>
        <v>2.363488182559095E-2</v>
      </c>
      <c r="KE200" s="68">
        <f t="shared" si="972"/>
        <v>2.2441481823351848E-2</v>
      </c>
      <c r="KF200" s="68">
        <f t="shared" si="792"/>
        <v>0.28952772073921973</v>
      </c>
      <c r="KG200" s="68"/>
      <c r="KH200" s="15">
        <f t="shared" si="793"/>
        <v>0.13255184851217319</v>
      </c>
      <c r="KI200" s="18"/>
      <c r="KJ200" s="13">
        <v>147.41999999999999</v>
      </c>
      <c r="KK200" s="68">
        <f t="shared" si="794"/>
        <v>2.4675053868075225E-2</v>
      </c>
      <c r="KL200" s="68">
        <f t="shared" si="973"/>
        <v>2.3481653865836123E-2</v>
      </c>
      <c r="KM200" s="68">
        <f t="shared" si="795"/>
        <v>5.9867298578199044</v>
      </c>
      <c r="KN200" s="68"/>
      <c r="KO200" s="15">
        <f t="shared" si="796"/>
        <v>1.1934235976789169</v>
      </c>
      <c r="KQ200" s="13">
        <v>2.1960000000000002</v>
      </c>
      <c r="KR200" s="68">
        <f t="shared" si="797"/>
        <v>2.9053420805998258E-2</v>
      </c>
      <c r="KS200" s="68">
        <f t="shared" si="974"/>
        <v>2.7860020803759156E-2</v>
      </c>
      <c r="KT200" s="68">
        <f t="shared" si="798"/>
        <v>-0.16183206106870227</v>
      </c>
      <c r="KU200" s="68"/>
      <c r="KV200" s="15">
        <f t="shared" si="799"/>
        <v>1.1742574257425744</v>
      </c>
      <c r="KW200" s="18"/>
      <c r="KX200" s="13">
        <v>67.84</v>
      </c>
      <c r="KY200" s="68">
        <f t="shared" si="800"/>
        <v>7.5118858954041232E-2</v>
      </c>
      <c r="KZ200" s="68">
        <f t="shared" si="975"/>
        <v>7.3925458951802137E-2</v>
      </c>
      <c r="LA200" s="68">
        <f t="shared" si="801"/>
        <v>-5.6860836924788029E-2</v>
      </c>
      <c r="LB200" s="68"/>
      <c r="LC200" s="15">
        <f t="shared" si="802"/>
        <v>1.8612399831294812</v>
      </c>
      <c r="LD200" s="18"/>
      <c r="LE200" s="13">
        <v>57.19</v>
      </c>
      <c r="LF200" s="68">
        <f t="shared" si="803"/>
        <v>2.0703194717115771E-2</v>
      </c>
      <c r="LG200" s="68">
        <f t="shared" si="976"/>
        <v>1.9509794714876669E-2</v>
      </c>
      <c r="LH200" s="68">
        <f t="shared" si="804"/>
        <v>0.59614847892827239</v>
      </c>
      <c r="LI200" s="68"/>
      <c r="LJ200" s="15">
        <f t="shared" si="805"/>
        <v>0.24029494686618952</v>
      </c>
      <c r="LL200" s="13">
        <v>170.43</v>
      </c>
      <c r="LM200" s="68">
        <f t="shared" si="806"/>
        <v>5.9615157596506867E-3</v>
      </c>
      <c r="LN200" s="68">
        <f t="shared" si="977"/>
        <v>4.7681157574115856E-3</v>
      </c>
      <c r="LO200" s="68">
        <f t="shared" si="807"/>
        <v>0.9477714285714286</v>
      </c>
      <c r="LP200" s="68"/>
      <c r="LQ200" s="15">
        <f t="shared" si="808"/>
        <v>1.1791331031837364</v>
      </c>
      <c r="LS200" s="13">
        <v>25.34</v>
      </c>
      <c r="LT200" s="68">
        <f t="shared" si="809"/>
        <v>1.2385137834598429E-2</v>
      </c>
      <c r="LU200" s="68">
        <f t="shared" si="978"/>
        <v>1.1191737832359328E-2</v>
      </c>
      <c r="LV200" s="68"/>
      <c r="LW200" s="68"/>
      <c r="LX200" s="15">
        <f t="shared" si="810"/>
        <v>1.7394594594594595</v>
      </c>
      <c r="LZ200" s="13">
        <v>21.64</v>
      </c>
      <c r="MA200" s="68">
        <f t="shared" si="811"/>
        <v>9.3283582089551901E-3</v>
      </c>
      <c r="MB200" s="68">
        <f t="shared" si="979"/>
        <v>8.1349582067160881E-3</v>
      </c>
      <c r="MC200" s="68">
        <f t="shared" si="812"/>
        <v>-2.7415730337078625E-2</v>
      </c>
      <c r="MD200" s="68"/>
      <c r="ME200" s="15">
        <f t="shared" si="813"/>
        <v>0.60534124629080122</v>
      </c>
      <c r="MG200" s="13">
        <v>138.55000000000001</v>
      </c>
      <c r="MH200" s="68">
        <f t="shared" si="814"/>
        <v>8.7861180904522704E-2</v>
      </c>
      <c r="MI200" s="68">
        <f t="shared" si="980"/>
        <v>8.6667780902283609E-2</v>
      </c>
      <c r="MJ200" s="68">
        <f t="shared" si="815"/>
        <v>17.672506738544477</v>
      </c>
      <c r="MK200" s="68"/>
      <c r="ML200" s="15">
        <f t="shared" si="816"/>
        <v>5.5261422515308531</v>
      </c>
      <c r="MN200" s="13">
        <v>191.42</v>
      </c>
      <c r="MO200" s="68">
        <f t="shared" si="817"/>
        <v>2.5610801543077589E-2</v>
      </c>
      <c r="MP200" s="68">
        <f t="shared" si="981"/>
        <v>2.4417401540838487E-2</v>
      </c>
      <c r="MQ200" s="68">
        <f t="shared" si="818"/>
        <v>0.52041302621127861</v>
      </c>
      <c r="MR200" s="68"/>
      <c r="MS200" s="15">
        <f t="shared" si="819"/>
        <v>0.71846664871173338</v>
      </c>
      <c r="MU200" s="13">
        <v>23.58</v>
      </c>
      <c r="MV200" s="68">
        <f t="shared" si="820"/>
        <v>7.9670329670329595E-2</v>
      </c>
      <c r="MW200" s="68">
        <f t="shared" si="982"/>
        <v>7.84769296680905E-2</v>
      </c>
      <c r="MX200" s="68">
        <f t="shared" si="821"/>
        <v>0.12985146142788678</v>
      </c>
      <c r="MY200" s="68"/>
      <c r="MZ200" s="15">
        <f t="shared" si="822"/>
        <v>1.2099343955014057</v>
      </c>
      <c r="NB200" s="13">
        <v>298.38</v>
      </c>
      <c r="NC200" s="68">
        <f t="shared" si="823"/>
        <v>4.6464646464646313E-3</v>
      </c>
      <c r="ND200" s="68">
        <f t="shared" si="983"/>
        <v>3.4530646442255302E-3</v>
      </c>
      <c r="NE200" s="68">
        <f t="shared" si="824"/>
        <v>1.2025540710120322</v>
      </c>
      <c r="NF200" s="68"/>
      <c r="NG200" s="15">
        <f t="shared" si="825"/>
        <v>0.78895617243240013</v>
      </c>
      <c r="NI200" s="13">
        <v>12.48</v>
      </c>
      <c r="NJ200" s="68">
        <f t="shared" si="826"/>
        <v>4.8739495798319335E-2</v>
      </c>
      <c r="NK200" s="68">
        <f t="shared" si="984"/>
        <v>4.7546095796080233E-2</v>
      </c>
      <c r="NL200" s="68">
        <f t="shared" si="827"/>
        <v>-0.90091306073838817</v>
      </c>
      <c r="NM200" s="68"/>
      <c r="NN200" s="15">
        <f t="shared" si="828"/>
        <v>1.546938775510204</v>
      </c>
      <c r="NP200" s="13">
        <v>603.22</v>
      </c>
      <c r="NQ200" s="68">
        <f t="shared" si="829"/>
        <v>1.3832165246474761E-2</v>
      </c>
      <c r="NR200" s="68">
        <f t="shared" si="985"/>
        <v>1.2638765244235659E-2</v>
      </c>
      <c r="NS200" s="68">
        <f t="shared" si="830"/>
        <v>3.5959619047619049</v>
      </c>
      <c r="NT200" s="68"/>
      <c r="NU200" s="15">
        <f t="shared" si="831"/>
        <v>0.83388562916121978</v>
      </c>
      <c r="NW200" s="13">
        <v>250.43</v>
      </c>
      <c r="NX200" s="68">
        <f t="shared" si="832"/>
        <v>2.070511514163445E-2</v>
      </c>
      <c r="NY200" s="68">
        <f t="shared" si="986"/>
        <v>1.9511715139395348E-2</v>
      </c>
      <c r="NZ200" s="68">
        <f t="shared" si="833"/>
        <v>0.42484069185252626</v>
      </c>
      <c r="OA200" s="68"/>
      <c r="OB200" s="15">
        <f t="shared" si="834"/>
        <v>0.32292657157950339</v>
      </c>
      <c r="OD200" s="13">
        <v>4.18</v>
      </c>
      <c r="OE200" s="68">
        <f t="shared" si="835"/>
        <v>1.9512195121951237E-2</v>
      </c>
      <c r="OF200" s="68">
        <f t="shared" si="987"/>
        <v>1.8318795119712135E-2</v>
      </c>
      <c r="OG200" s="68">
        <f t="shared" si="836"/>
        <v>-0.98147737847299155</v>
      </c>
      <c r="OH200" s="68"/>
      <c r="OI200" s="15">
        <f t="shared" si="837"/>
        <v>1.8630136986301369</v>
      </c>
      <c r="OK200" s="13">
        <v>356.28</v>
      </c>
      <c r="OL200" s="68">
        <f t="shared" si="838"/>
        <v>3.7235436257241732E-2</v>
      </c>
      <c r="OM200" s="68">
        <f t="shared" si="988"/>
        <v>3.604203625500263E-2</v>
      </c>
      <c r="ON200" s="68">
        <f t="shared" si="839"/>
        <v>7.3929328621908121</v>
      </c>
      <c r="OO200" s="68"/>
      <c r="OP200" s="15">
        <f t="shared" si="840"/>
        <v>4.3487464344692981</v>
      </c>
      <c r="OR200" s="13">
        <v>7.72</v>
      </c>
      <c r="OS200" s="68">
        <f t="shared" si="841"/>
        <v>4.1835357624831253E-2</v>
      </c>
      <c r="OT200" s="68">
        <f t="shared" si="989"/>
        <v>4.0641957622592151E-2</v>
      </c>
      <c r="OU200" s="68">
        <f t="shared" si="842"/>
        <v>2.5974025974025419E-3</v>
      </c>
      <c r="OV200" s="68"/>
      <c r="OW200" s="15">
        <f t="shared" si="843"/>
        <v>5.8928571428571423</v>
      </c>
      <c r="OY200" s="13">
        <v>168.8</v>
      </c>
      <c r="OZ200" s="68">
        <f t="shared" si="844"/>
        <v>1.3326930003601864E-2</v>
      </c>
      <c r="PA200" s="68">
        <f t="shared" si="990"/>
        <v>1.2133530001362762E-2</v>
      </c>
      <c r="PB200" s="68">
        <f t="shared" si="998"/>
        <v>4.1938461538461542</v>
      </c>
      <c r="PC200" s="68"/>
      <c r="PD200" s="15">
        <f t="shared" si="845"/>
        <v>0.47359231776516819</v>
      </c>
      <c r="PE200" s="18"/>
      <c r="PF200" s="13">
        <v>303.01</v>
      </c>
      <c r="PG200" s="68">
        <f t="shared" si="846"/>
        <v>1.8897743703554272E-2</v>
      </c>
      <c r="PH200" s="68">
        <f t="shared" si="991"/>
        <v>1.770434370131517E-2</v>
      </c>
      <c r="PI200" s="68">
        <f t="shared" si="847"/>
        <v>-0.1297817346352671</v>
      </c>
      <c r="PJ200" s="68"/>
      <c r="PK200" s="15">
        <f t="shared" si="848"/>
        <v>0.44890737818581744</v>
      </c>
      <c r="PM200" s="13"/>
      <c r="PN200" s="68">
        <f t="shared" si="849"/>
        <v>0</v>
      </c>
      <c r="PO200" s="68">
        <f t="shared" si="850"/>
        <v>-1.1934000022391013E-3</v>
      </c>
      <c r="PP200" s="68">
        <f t="shared" si="851"/>
        <v>0</v>
      </c>
      <c r="PQ200" s="68"/>
      <c r="PR200" s="15">
        <f t="shared" si="852"/>
        <v>0</v>
      </c>
      <c r="PT200" s="13">
        <v>16.91</v>
      </c>
      <c r="PU200" s="68">
        <f t="shared" si="853"/>
        <v>2.3607748184019405E-2</v>
      </c>
      <c r="PV200" s="68">
        <f t="shared" si="992"/>
        <v>2.2414348181780303E-2</v>
      </c>
      <c r="PW200" s="68">
        <f t="shared" si="854"/>
        <v>0.93922018348623837</v>
      </c>
      <c r="PX200" s="68"/>
      <c r="PY200" s="15">
        <f t="shared" si="855"/>
        <v>2.2962962962962967</v>
      </c>
      <c r="QA200" s="13">
        <v>336.63</v>
      </c>
      <c r="QB200" s="68">
        <f t="shared" si="856"/>
        <v>-5.2304964539006561E-3</v>
      </c>
      <c r="QC200" s="68">
        <f t="shared" si="993"/>
        <v>-6.4238964561397572E-3</v>
      </c>
      <c r="QD200" s="68">
        <f t="shared" si="857"/>
        <v>-2.2525860280387415E-3</v>
      </c>
      <c r="QE200" s="68"/>
      <c r="QF200" s="15">
        <f t="shared" si="858"/>
        <v>0.75565870449567107</v>
      </c>
      <c r="QH200" s="13">
        <v>1.8939999999999999</v>
      </c>
      <c r="QI200" s="68">
        <f t="shared" si="859"/>
        <v>9.0570058604155061E-3</v>
      </c>
      <c r="QJ200" s="68">
        <f t="shared" si="994"/>
        <v>7.8636058581764041E-3</v>
      </c>
      <c r="QK200" s="68">
        <f t="shared" si="860"/>
        <v>-0.24541832669322705</v>
      </c>
      <c r="QL200" s="68"/>
      <c r="QM200" s="15">
        <f t="shared" si="861"/>
        <v>0.45692307692307682</v>
      </c>
      <c r="QO200" s="13">
        <v>26.32</v>
      </c>
      <c r="QP200" s="68">
        <f t="shared" si="862"/>
        <v>1.3867488443759608E-2</v>
      </c>
      <c r="QQ200" s="68">
        <f t="shared" si="995"/>
        <v>1.2674088441520506E-2</v>
      </c>
      <c r="QR200" s="68">
        <f t="shared" si="863"/>
        <v>-0.9679173066140081</v>
      </c>
      <c r="QS200" s="68"/>
      <c r="QT200" s="15">
        <f t="shared" si="864"/>
        <v>1.2926829268292683</v>
      </c>
      <c r="QV200" s="13">
        <v>2.91</v>
      </c>
      <c r="QW200" s="68">
        <f t="shared" si="865"/>
        <v>3.4376074252331868E-4</v>
      </c>
      <c r="QX200" s="68">
        <f t="shared" si="996"/>
        <v>-8.4963925971578264E-4</v>
      </c>
      <c r="QY200" s="68">
        <f t="shared" si="866"/>
        <v>-0.17563739376770529</v>
      </c>
      <c r="QZ200" s="68"/>
      <c r="RA200" s="15">
        <f t="shared" si="867"/>
        <v>0.1892112791172865</v>
      </c>
      <c r="RC200" s="13">
        <v>59.88</v>
      </c>
      <c r="RD200" s="68">
        <f t="shared" si="868"/>
        <v>1.1828320378506301E-2</v>
      </c>
      <c r="RE200" s="68">
        <f t="shared" si="997"/>
        <v>1.0634920376267199E-2</v>
      </c>
      <c r="RF200" s="68">
        <f t="shared" si="869"/>
        <v>0.29358392741412842</v>
      </c>
      <c r="RG200" s="68"/>
      <c r="RH200" s="15">
        <f t="shared" si="870"/>
        <v>1.4193939393939394</v>
      </c>
      <c r="RJ200" s="13">
        <v>302.39999999999998</v>
      </c>
      <c r="RK200" s="68">
        <f t="shared" si="871"/>
        <v>3.4943016530339779E-2</v>
      </c>
      <c r="RL200" s="68">
        <f t="shared" si="872"/>
        <v>3.3749616528100677E-2</v>
      </c>
      <c r="RM200" s="68">
        <f t="shared" si="873"/>
        <v>0.40272752574450299</v>
      </c>
      <c r="RN200" s="68"/>
      <c r="RO200" s="15">
        <f t="shared" si="874"/>
        <v>0.5372102480683203</v>
      </c>
      <c r="RQ200" s="13">
        <v>31.28</v>
      </c>
      <c r="RR200" s="68">
        <f t="shared" si="875"/>
        <v>-2.2499999999999964E-2</v>
      </c>
      <c r="RS200" s="68">
        <f t="shared" si="876"/>
        <v>-2.3693400002239066E-2</v>
      </c>
      <c r="RT200" s="68">
        <f t="shared" si="877"/>
        <v>1.1366120218579234</v>
      </c>
      <c r="RU200" s="68"/>
      <c r="RV200" s="15">
        <f t="shared" si="878"/>
        <v>0.50095969289827258</v>
      </c>
      <c r="RX200" s="13">
        <v>179.53</v>
      </c>
      <c r="RY200" s="68">
        <f t="shared" si="879"/>
        <v>3.7325937481943773E-2</v>
      </c>
      <c r="RZ200" s="68">
        <f t="shared" si="880"/>
        <v>3.6132537479704671E-2</v>
      </c>
      <c r="SA200" s="68">
        <f t="shared" si="881"/>
        <v>0.34924094393506688</v>
      </c>
      <c r="SB200" s="68"/>
      <c r="SC200" s="15">
        <f t="shared" si="882"/>
        <v>1.3737934682004498</v>
      </c>
      <c r="SE200" s="13">
        <v>41.71</v>
      </c>
      <c r="SF200" s="68">
        <f t="shared" si="883"/>
        <v>4.1188217673489728E-2</v>
      </c>
      <c r="SG200" s="68">
        <f t="shared" si="884"/>
        <v>3.9994817671250626E-2</v>
      </c>
      <c r="SH200" s="68">
        <f t="shared" si="885"/>
        <v>2.3368000000000002</v>
      </c>
      <c r="SI200" s="68"/>
      <c r="SJ200" s="15">
        <f t="shared" si="886"/>
        <v>1.7332896461336831</v>
      </c>
      <c r="SL200" s="13">
        <v>3.82</v>
      </c>
      <c r="SM200" s="68">
        <f t="shared" si="887"/>
        <v>3.2432432432432337E-2</v>
      </c>
      <c r="SN200" s="68">
        <f t="shared" si="888"/>
        <v>3.1239032430193235E-2</v>
      </c>
      <c r="SO200" s="68">
        <f t="shared" si="889"/>
        <v>1.6901408450704225</v>
      </c>
      <c r="SP200" s="68"/>
      <c r="SQ200" s="15">
        <f t="shared" si="890"/>
        <v>2.782178217821782</v>
      </c>
      <c r="SS200" s="13">
        <v>35.020000000000003</v>
      </c>
      <c r="ST200" s="68">
        <f t="shared" si="891"/>
        <v>7.0948012232415911E-2</v>
      </c>
      <c r="SU200" s="68">
        <f t="shared" si="892"/>
        <v>6.9754612230176816E-2</v>
      </c>
      <c r="SV200" s="68">
        <f t="shared" si="893"/>
        <v>1.1697645600991327</v>
      </c>
      <c r="SW200" s="68"/>
      <c r="SX200" s="15">
        <f t="shared" si="894"/>
        <v>3.1690476190476193</v>
      </c>
      <c r="SZ200" s="13">
        <v>74.33</v>
      </c>
      <c r="TA200" s="68">
        <f t="shared" si="895"/>
        <v>3.9580419580419558E-2</v>
      </c>
      <c r="TB200" s="68">
        <f t="shared" si="896"/>
        <v>3.8387019578180456E-2</v>
      </c>
      <c r="TC200" s="68">
        <f t="shared" si="897"/>
        <v>0.84121872677730991</v>
      </c>
      <c r="TD200" s="68"/>
      <c r="TE200" s="15">
        <f t="shared" si="898"/>
        <v>3.7647435897435897</v>
      </c>
      <c r="TG200" s="417">
        <v>0.27560000000000001</v>
      </c>
      <c r="TH200" s="68">
        <f t="shared" si="899"/>
        <v>-3.6363636363636244E-2</v>
      </c>
      <c r="TI200" s="68">
        <f t="shared" si="900"/>
        <v>-3.7557036365875346E-2</v>
      </c>
      <c r="TJ200" s="68">
        <f t="shared" si="901"/>
        <v>0.2527272727272728</v>
      </c>
      <c r="TK200" s="68"/>
      <c r="TL200" s="15">
        <f t="shared" si="902"/>
        <v>0.62595870206489668</v>
      </c>
      <c r="TN200" s="26">
        <v>84.58</v>
      </c>
      <c r="TO200" s="68">
        <f t="shared" si="903"/>
        <v>-8.3441699176419623E-2</v>
      </c>
      <c r="TP200" s="68">
        <f t="shared" si="904"/>
        <v>-8.4635099178658718E-2</v>
      </c>
      <c r="TQ200" s="68">
        <f t="shared" si="905"/>
        <v>0.23282779328489286</v>
      </c>
      <c r="TR200" s="68"/>
      <c r="TS200" s="15">
        <f t="shared" si="906"/>
        <v>1.8430252100840336</v>
      </c>
      <c r="TU200" s="417">
        <v>4.5999999999999996</v>
      </c>
      <c r="TV200" s="68">
        <f t="shared" si="907"/>
        <v>4.0723981900452427E-2</v>
      </c>
      <c r="TW200" s="68">
        <f t="shared" si="908"/>
        <v>3.9530581898213325E-2</v>
      </c>
      <c r="TX200" s="68">
        <f t="shared" si="909"/>
        <v>4.3083900226757253E-2</v>
      </c>
      <c r="TY200" s="68"/>
      <c r="TZ200" s="15">
        <f t="shared" si="910"/>
        <v>1.6900584795321636</v>
      </c>
      <c r="UB200" s="13"/>
      <c r="UC200" s="68">
        <f t="shared" si="911"/>
        <v>0</v>
      </c>
      <c r="UD200" s="68">
        <f t="shared" si="912"/>
        <v>-1.1934000022391013E-3</v>
      </c>
      <c r="UE200" s="68">
        <f t="shared" si="913"/>
        <v>0</v>
      </c>
      <c r="UF200" s="68"/>
      <c r="UG200" s="15">
        <f t="shared" si="914"/>
        <v>0</v>
      </c>
      <c r="UI200" s="417"/>
      <c r="UJ200" s="68">
        <f t="shared" si="915"/>
        <v>0</v>
      </c>
      <c r="UK200" s="68">
        <f t="shared" si="916"/>
        <v>-1.1934000022391013E-3</v>
      </c>
      <c r="UL200" s="68">
        <f t="shared" si="917"/>
        <v>0</v>
      </c>
      <c r="UM200" s="68"/>
      <c r="UN200" s="15">
        <f t="shared" si="918"/>
        <v>0</v>
      </c>
      <c r="UP200" s="417"/>
      <c r="UQ200" s="68">
        <f t="shared" si="919"/>
        <v>0</v>
      </c>
      <c r="UR200" s="68">
        <f t="shared" si="920"/>
        <v>-1.1934000022391013E-3</v>
      </c>
      <c r="US200" s="68">
        <f t="shared" si="921"/>
        <v>0</v>
      </c>
      <c r="UT200" s="68"/>
      <c r="UU200" s="15">
        <f t="shared" si="922"/>
        <v>0</v>
      </c>
      <c r="UW200" s="417"/>
      <c r="UX200" s="68">
        <f t="shared" si="923"/>
        <v>0</v>
      </c>
      <c r="UY200" s="68">
        <f t="shared" si="924"/>
        <v>-1.1934000022391013E-3</v>
      </c>
      <c r="UZ200" s="68">
        <f t="shared" si="925"/>
        <v>0</v>
      </c>
      <c r="VA200" s="68"/>
      <c r="VB200" s="15">
        <f t="shared" si="926"/>
        <v>0</v>
      </c>
      <c r="VD200" s="417"/>
      <c r="VE200" s="68">
        <f t="shared" si="927"/>
        <v>0</v>
      </c>
      <c r="VF200" s="68">
        <f t="shared" si="928"/>
        <v>-1.1934000022391013E-3</v>
      </c>
      <c r="VG200" s="68">
        <f t="shared" si="929"/>
        <v>0</v>
      </c>
      <c r="VH200" s="68"/>
      <c r="VI200" s="15">
        <f t="shared" si="930"/>
        <v>0</v>
      </c>
      <c r="VM200" s="21">
        <f t="shared" si="931"/>
        <v>2.3484489411919857E-2</v>
      </c>
      <c r="VN200" s="40"/>
      <c r="VO200" s="21">
        <f t="shared" si="932"/>
        <v>2.0772982888676732</v>
      </c>
      <c r="VP200" s="14"/>
      <c r="VQ200" s="21">
        <f t="shared" si="933"/>
        <v>1.2362019984989576</v>
      </c>
    </row>
    <row r="201" spans="1:589" ht="15.75" customHeight="1" x14ac:dyDescent="0.2">
      <c r="A201" s="127">
        <v>45937</v>
      </c>
      <c r="B201" s="4">
        <f t="shared" si="666"/>
        <v>45937</v>
      </c>
      <c r="C201" s="13">
        <v>46602.98</v>
      </c>
      <c r="D201" s="138">
        <f t="shared" si="667"/>
        <v>-91.989999999997963</v>
      </c>
      <c r="E201" s="68">
        <f t="shared" si="668"/>
        <v>-1.9700194689063503E-3</v>
      </c>
      <c r="F201" s="15">
        <f t="shared" si="669"/>
        <v>9.5400973387219271E-2</v>
      </c>
      <c r="G201" s="13">
        <v>6714.59</v>
      </c>
      <c r="H201" s="138">
        <f t="shared" si="670"/>
        <v>-25.6899999999996</v>
      </c>
      <c r="I201" s="68">
        <f t="shared" si="671"/>
        <v>-3.8114143626080225E-3</v>
      </c>
      <c r="J201" s="15">
        <f t="shared" si="672"/>
        <v>0.14162060517237568</v>
      </c>
      <c r="K201" s="13">
        <v>22788.36</v>
      </c>
      <c r="L201" s="138">
        <f t="shared" si="673"/>
        <v>-153.30999999999767</v>
      </c>
      <c r="M201" s="68">
        <f t="shared" si="674"/>
        <v>-6.6825998281728263E-3</v>
      </c>
      <c r="N201" s="15">
        <f t="shared" si="675"/>
        <v>0.18008429484241709</v>
      </c>
      <c r="O201" s="13">
        <v>2458.42</v>
      </c>
      <c r="P201" s="138">
        <f t="shared" si="676"/>
        <v>-27.929999999999836</v>
      </c>
      <c r="Q201" s="68">
        <f t="shared" si="677"/>
        <v>-1.1233334003659919E-2</v>
      </c>
      <c r="R201" s="15">
        <f t="shared" si="678"/>
        <v>0.10235140079635552</v>
      </c>
      <c r="S201" s="18">
        <f t="shared" si="679"/>
        <v>-2.9034599088250393E-3</v>
      </c>
      <c r="T201" s="121">
        <f t="shared" si="680"/>
        <v>278.68696914422304</v>
      </c>
      <c r="U201" s="121">
        <f t="shared" si="681"/>
        <v>278.68696914422304</v>
      </c>
      <c r="V201" s="134">
        <f t="shared" si="682"/>
        <v>-2.0793384361931415E-3</v>
      </c>
      <c r="W201" s="21">
        <f t="shared" si="934"/>
        <v>7.7177906777090549E-2</v>
      </c>
      <c r="X201" s="18">
        <f t="shared" si="683"/>
        <v>-5.9243419158367793E-3</v>
      </c>
      <c r="Y201" s="353">
        <v>30107.59</v>
      </c>
      <c r="Z201" s="15">
        <v>1.9999999999999999E-6</v>
      </c>
      <c r="AA201" s="21">
        <f t="shared" si="684"/>
        <v>2.0813384361931414E-3</v>
      </c>
      <c r="AC201" s="13">
        <v>257.76</v>
      </c>
      <c r="AD201" s="68">
        <f t="shared" si="685"/>
        <v>-5.0181425152474772E-3</v>
      </c>
      <c r="AE201" s="68">
        <f t="shared" si="935"/>
        <v>-2.9388040790543357E-3</v>
      </c>
      <c r="AF201" s="68">
        <f t="shared" si="686"/>
        <v>0.56436244461977292</v>
      </c>
      <c r="AG201" s="68"/>
      <c r="AH201" s="15">
        <f t="shared" si="687"/>
        <v>0.13465686490293616</v>
      </c>
      <c r="AJ201" s="13">
        <v>24.73</v>
      </c>
      <c r="AK201" s="68">
        <f t="shared" si="688"/>
        <v>-2.4203307785396824E-3</v>
      </c>
      <c r="AL201" s="68">
        <f t="shared" si="936"/>
        <v>-3.409923423465409E-4</v>
      </c>
      <c r="AM201" s="68">
        <f t="shared" si="689"/>
        <v>0.32956989247311819</v>
      </c>
      <c r="AN201" s="68"/>
      <c r="AO201" s="15">
        <f t="shared" si="690"/>
        <v>0.17593913456966234</v>
      </c>
      <c r="AQ201" s="13">
        <v>24</v>
      </c>
      <c r="AR201" s="68">
        <f t="shared" si="691"/>
        <v>-5.3874844591794034E-3</v>
      </c>
      <c r="AS201" s="68">
        <f t="shared" si="937"/>
        <v>-3.3081460229862619E-3</v>
      </c>
      <c r="AT201" s="68">
        <f t="shared" si="692"/>
        <v>0.38969310943833241</v>
      </c>
      <c r="AU201" s="68"/>
      <c r="AV201" s="15">
        <f t="shared" si="693"/>
        <v>0.11783884489986032</v>
      </c>
      <c r="AX201" s="13">
        <v>233.25</v>
      </c>
      <c r="AY201" s="68">
        <f t="shared" si="694"/>
        <v>-3.8011446143332468E-3</v>
      </c>
      <c r="AZ201" s="68">
        <f t="shared" si="938"/>
        <v>-1.7218061781401053E-3</v>
      </c>
      <c r="BA201" s="68">
        <f t="shared" si="695"/>
        <v>0.73937360178970923</v>
      </c>
      <c r="BB201" s="68"/>
      <c r="BC201" s="15">
        <f t="shared" si="696"/>
        <v>0.14231842891424654</v>
      </c>
      <c r="BE201" s="13">
        <v>83.6</v>
      </c>
      <c r="BF201" s="68">
        <f t="shared" si="697"/>
        <v>-1.671841413900174E-3</v>
      </c>
      <c r="BG201" s="68">
        <f t="shared" si="939"/>
        <v>4.0749702229296754E-4</v>
      </c>
      <c r="BH201" s="68"/>
      <c r="BI201" s="68"/>
      <c r="BJ201" s="15">
        <f t="shared" si="698"/>
        <v>0.13479028098276086</v>
      </c>
      <c r="BL201" s="13">
        <v>77.5</v>
      </c>
      <c r="BM201" s="68">
        <f t="shared" si="699"/>
        <v>-4.751508925131688E-3</v>
      </c>
      <c r="BN201" s="68">
        <f t="shared" si="940"/>
        <v>-2.6721704889385465E-3</v>
      </c>
      <c r="BO201" s="68">
        <f t="shared" si="700"/>
        <v>0.30515325025261025</v>
      </c>
      <c r="BP201" s="68"/>
      <c r="BQ201" s="15">
        <f t="shared" si="701"/>
        <v>0.16769624830495697</v>
      </c>
      <c r="BS201" s="13">
        <v>45.31</v>
      </c>
      <c r="BT201" s="68">
        <f t="shared" si="702"/>
        <v>-9.6174863387977639E-3</v>
      </c>
      <c r="BU201" s="68">
        <f t="shared" si="941"/>
        <v>-7.5381479026046224E-3</v>
      </c>
      <c r="BV201" s="68">
        <f t="shared" si="703"/>
        <v>0.21604938271604951</v>
      </c>
      <c r="BW201" s="68"/>
      <c r="BX201" s="15">
        <f t="shared" si="704"/>
        <v>0.18457516339869287</v>
      </c>
      <c r="BZ201" s="13"/>
      <c r="CA201" s="68">
        <f t="shared" si="705"/>
        <v>0</v>
      </c>
      <c r="CB201" s="68">
        <f t="shared" si="942"/>
        <v>0</v>
      </c>
      <c r="CC201" s="68">
        <f t="shared" si="706"/>
        <v>0</v>
      </c>
      <c r="CD201" s="68"/>
      <c r="CE201" s="15">
        <f t="shared" si="707"/>
        <v>0</v>
      </c>
      <c r="CG201" s="13">
        <v>30.44</v>
      </c>
      <c r="CH201" s="68">
        <f t="shared" si="708"/>
        <v>-1.3929381276320043E-2</v>
      </c>
      <c r="CI201" s="68">
        <f t="shared" si="943"/>
        <v>-1.18500428401269E-2</v>
      </c>
      <c r="CJ201" s="68">
        <f t="shared" si="709"/>
        <v>6.9467416473701898E-3</v>
      </c>
      <c r="CK201" s="68"/>
      <c r="CL201" s="15">
        <f t="shared" si="710"/>
        <v>-0.11408614668218854</v>
      </c>
      <c r="CN201" s="13">
        <v>34.69</v>
      </c>
      <c r="CO201" s="68">
        <f t="shared" si="711"/>
        <v>-1.0835471913316297E-2</v>
      </c>
      <c r="CP201" s="68">
        <f t="shared" si="944"/>
        <v>-8.7561334771231562E-3</v>
      </c>
      <c r="CQ201" s="68">
        <f t="shared" si="712"/>
        <v>0.10689215060625393</v>
      </c>
      <c r="CR201" s="68"/>
      <c r="CS201" s="15">
        <f t="shared" si="713"/>
        <v>3.6450552733791421E-2</v>
      </c>
      <c r="CU201" s="13">
        <v>40.119999999999997</v>
      </c>
      <c r="CV201" s="68">
        <f t="shared" si="714"/>
        <v>-1.1822660098522265E-2</v>
      </c>
      <c r="CW201" s="68">
        <f t="shared" si="945"/>
        <v>-9.7433216623291248E-3</v>
      </c>
      <c r="CX201" s="68">
        <f t="shared" si="715"/>
        <v>0.24790046656298598</v>
      </c>
      <c r="CY201" s="68"/>
      <c r="CZ201" s="15">
        <f t="shared" si="716"/>
        <v>7.6180257510729515E-2</v>
      </c>
      <c r="DB201" s="13">
        <v>20.27</v>
      </c>
      <c r="DC201" s="68">
        <f t="shared" si="717"/>
        <v>-1.1219512195121972E-2</v>
      </c>
      <c r="DD201" s="68">
        <f t="shared" si="946"/>
        <v>-9.1401737589288309E-3</v>
      </c>
      <c r="DE201" s="68">
        <f t="shared" si="718"/>
        <v>-7.31595793324189E-2</v>
      </c>
      <c r="DF201" s="68"/>
      <c r="DG201" s="15">
        <f t="shared" si="719"/>
        <v>-4.4204322200392856E-3</v>
      </c>
      <c r="DI201" s="13">
        <v>52.12</v>
      </c>
      <c r="DJ201" s="68">
        <f t="shared" si="720"/>
        <v>-1.1005692599620595E-2</v>
      </c>
      <c r="DK201" s="68">
        <f t="shared" si="947"/>
        <v>-8.9263541634274531E-3</v>
      </c>
      <c r="DL201" s="68">
        <f t="shared" si="721"/>
        <v>0.18052095130237825</v>
      </c>
      <c r="DM201" s="68"/>
      <c r="DN201" s="15">
        <f t="shared" si="722"/>
        <v>0.23624288425047443</v>
      </c>
      <c r="DP201" s="13">
        <v>48.97</v>
      </c>
      <c r="DQ201" s="68">
        <f t="shared" si="723"/>
        <v>-6.2905844155844619E-3</v>
      </c>
      <c r="DR201" s="68">
        <f t="shared" si="948"/>
        <v>-4.2112459793913204E-3</v>
      </c>
      <c r="DS201" s="68"/>
      <c r="DT201" s="68"/>
      <c r="DU201" s="15">
        <f t="shared" si="724"/>
        <v>0.28597689075630256</v>
      </c>
      <c r="DV201" s="18"/>
      <c r="DW201" s="13">
        <v>42.9</v>
      </c>
      <c r="DX201" s="68">
        <f t="shared" si="725"/>
        <v>-2.3001594169892919E-2</v>
      </c>
      <c r="DY201" s="68">
        <f t="shared" si="949"/>
        <v>-2.0922255733699779E-2</v>
      </c>
      <c r="DZ201" s="68">
        <f t="shared" si="726"/>
        <v>1.2892209178228389</v>
      </c>
      <c r="EA201" s="68"/>
      <c r="EB201" s="15">
        <f t="shared" si="727"/>
        <v>0.28174484613086348</v>
      </c>
      <c r="ED201" s="13">
        <v>43.88</v>
      </c>
      <c r="EE201" s="68">
        <f t="shared" si="728"/>
        <v>-1.3489208633093398E-2</v>
      </c>
      <c r="EF201" s="68">
        <f t="shared" si="950"/>
        <v>-1.1409870196900256E-2</v>
      </c>
      <c r="EG201" s="68">
        <f t="shared" si="729"/>
        <v>1.0865430337612934</v>
      </c>
      <c r="EH201" s="68"/>
      <c r="EI201" s="15">
        <f t="shared" si="730"/>
        <v>0.18980477223427331</v>
      </c>
      <c r="EK201" s="13">
        <v>141.59</v>
      </c>
      <c r="EL201" s="68">
        <f t="shared" si="731"/>
        <v>-9.3059054016231754E-3</v>
      </c>
      <c r="EM201" s="68">
        <f t="shared" si="951"/>
        <v>-7.2265669654300339E-3</v>
      </c>
      <c r="EN201" s="68">
        <f t="shared" si="732"/>
        <v>1.1938332816857762</v>
      </c>
      <c r="EO201" s="68"/>
      <c r="EP201" s="15">
        <f t="shared" si="733"/>
        <v>0.27214734950584013</v>
      </c>
      <c r="ER201" s="13">
        <v>39.74</v>
      </c>
      <c r="ES201" s="68">
        <f t="shared" si="734"/>
        <v>-1.4140411808484254E-2</v>
      </c>
      <c r="ET201" s="68">
        <f t="shared" si="952"/>
        <v>-1.2061073372291113E-2</v>
      </c>
      <c r="EU201" s="68">
        <f t="shared" si="735"/>
        <v>0.13835577198510474</v>
      </c>
      <c r="EV201" s="68"/>
      <c r="EW201" s="15">
        <f t="shared" si="736"/>
        <v>2.1856518385189032E-2</v>
      </c>
      <c r="EY201" s="13">
        <v>53.55</v>
      </c>
      <c r="EZ201" s="68">
        <f t="shared" si="737"/>
        <v>-1.7431192660550512E-2</v>
      </c>
      <c r="FA201" s="68">
        <f t="shared" si="953"/>
        <v>-1.5351854224357371E-2</v>
      </c>
      <c r="FB201" s="68"/>
      <c r="FC201" s="68"/>
      <c r="FD201" s="15">
        <f t="shared" si="738"/>
        <v>1.1786004882017902</v>
      </c>
      <c r="FF201" s="13">
        <v>61.95</v>
      </c>
      <c r="FG201" s="68">
        <f t="shared" si="739"/>
        <v>8.0775444264950347E-4</v>
      </c>
      <c r="FH201" s="68">
        <f t="shared" si="954"/>
        <v>2.8870928788426449E-3</v>
      </c>
      <c r="FI201" s="68">
        <f t="shared" si="740"/>
        <v>4.857819905213278E-2</v>
      </c>
      <c r="FJ201" s="68"/>
      <c r="FK201" s="15">
        <f t="shared" si="741"/>
        <v>9.0861067089276354E-2</v>
      </c>
      <c r="FM201" s="13">
        <v>193.62</v>
      </c>
      <c r="FN201" s="68">
        <f t="shared" si="742"/>
        <v>-3.8586201574317023E-3</v>
      </c>
      <c r="FO201" s="68">
        <f t="shared" si="955"/>
        <v>-1.7792817212385608E-3</v>
      </c>
      <c r="FP201" s="68">
        <f t="shared" si="743"/>
        <v>0.66511867905056765</v>
      </c>
      <c r="FQ201" s="68"/>
      <c r="FR201" s="15">
        <f t="shared" si="744"/>
        <v>6.5837278432236093E-2</v>
      </c>
      <c r="FT201" s="13">
        <v>95.55</v>
      </c>
      <c r="FU201" s="68">
        <f t="shared" si="745"/>
        <v>5.8953574060427658E-3</v>
      </c>
      <c r="FV201" s="68">
        <f t="shared" si="956"/>
        <v>7.9746958422359064E-3</v>
      </c>
      <c r="FW201" s="68">
        <f t="shared" si="746"/>
        <v>8.5425423151198415E-2</v>
      </c>
      <c r="FX201" s="68"/>
      <c r="FY201" s="15">
        <f t="shared" si="747"/>
        <v>5.9547571523619315E-2</v>
      </c>
      <c r="GA201" s="13">
        <v>18.34</v>
      </c>
      <c r="GB201" s="68">
        <f t="shared" si="748"/>
        <v>-2.1762785636561016E-3</v>
      </c>
      <c r="GC201" s="68">
        <f t="shared" si="957"/>
        <v>-9.6940127462960112E-5</v>
      </c>
      <c r="GD201" s="68"/>
      <c r="GE201" s="68"/>
      <c r="GF201" s="15">
        <f t="shared" si="749"/>
        <v>5.2208835341365473E-2</v>
      </c>
      <c r="GG201" s="18"/>
      <c r="GH201" s="13">
        <v>23.06</v>
      </c>
      <c r="GI201" s="68">
        <f t="shared" si="750"/>
        <v>6.9868995633187835E-3</v>
      </c>
      <c r="GJ201" s="68">
        <f t="shared" si="958"/>
        <v>9.0662379995119259E-3</v>
      </c>
      <c r="GK201" s="68">
        <f t="shared" si="751"/>
        <v>0.19979188345473464</v>
      </c>
      <c r="GL201" s="68"/>
      <c r="GM201" s="15">
        <f t="shared" si="752"/>
        <v>0.22010582010582014</v>
      </c>
      <c r="GO201" s="13">
        <v>28.13</v>
      </c>
      <c r="GP201" s="68">
        <f t="shared" si="753"/>
        <v>-7.1047957371224066E-4</v>
      </c>
      <c r="GQ201" s="68">
        <f t="shared" si="959"/>
        <v>1.3688588624809009E-3</v>
      </c>
      <c r="GR201" s="68"/>
      <c r="GS201" s="68"/>
      <c r="GT201" s="15">
        <f t="shared" si="754"/>
        <v>3.229357798165134E-2</v>
      </c>
      <c r="GV201" s="13">
        <v>17.36</v>
      </c>
      <c r="GW201" s="68">
        <f t="shared" si="755"/>
        <v>0</v>
      </c>
      <c r="GX201" s="68">
        <f t="shared" si="960"/>
        <v>2.0793384361931415E-3</v>
      </c>
      <c r="GY201" s="68">
        <f t="shared" si="756"/>
        <v>0.46497890295358651</v>
      </c>
      <c r="GZ201" s="68"/>
      <c r="HA201" s="15">
        <f t="shared" si="757"/>
        <v>0.2653061224489795</v>
      </c>
      <c r="HD201" s="13">
        <v>433.09</v>
      </c>
      <c r="HE201" s="68">
        <f t="shared" si="758"/>
        <v>-4.4478764478764532E-2</v>
      </c>
      <c r="HF201" s="68">
        <f t="shared" si="961"/>
        <v>-4.2399426042571388E-2</v>
      </c>
      <c r="HG201" s="68">
        <f t="shared" si="759"/>
        <v>1.4329532048761306</v>
      </c>
      <c r="HH201" s="68"/>
      <c r="HI201" s="15">
        <f t="shared" si="760"/>
        <v>7.2429675118858963E-2</v>
      </c>
      <c r="HK201" s="13">
        <v>103.69</v>
      </c>
      <c r="HL201" s="68">
        <f t="shared" si="761"/>
        <v>3.4314214463840378E-2</v>
      </c>
      <c r="HM201" s="68">
        <f t="shared" si="962"/>
        <v>3.6393552900033523E-2</v>
      </c>
      <c r="HN201" s="68">
        <f t="shared" si="762"/>
        <v>40.810483870967737</v>
      </c>
      <c r="HO201" s="68"/>
      <c r="HP201" s="15">
        <f t="shared" si="763"/>
        <v>2.9306292645943901</v>
      </c>
      <c r="HR201" s="13">
        <v>114.25</v>
      </c>
      <c r="HS201" s="68">
        <f t="shared" si="764"/>
        <v>2.6265102433900485E-4</v>
      </c>
      <c r="HT201" s="68">
        <f t="shared" si="963"/>
        <v>2.3419894605321463E-3</v>
      </c>
      <c r="HU201" s="68">
        <f t="shared" si="765"/>
        <v>2.1387362637362637</v>
      </c>
      <c r="HV201" s="68"/>
      <c r="HW201" s="15">
        <f t="shared" si="766"/>
        <v>6.2099098261597166E-2</v>
      </c>
      <c r="HY201" s="13">
        <v>185.04</v>
      </c>
      <c r="HZ201" s="68">
        <f t="shared" si="767"/>
        <v>-2.5335561425260033E-3</v>
      </c>
      <c r="IA201" s="68">
        <f t="shared" si="964"/>
        <v>-4.5421770633286181E-4</v>
      </c>
      <c r="IB201" s="68">
        <f t="shared" si="768"/>
        <v>0.74730878186968819</v>
      </c>
      <c r="IC201" s="68"/>
      <c r="ID201" s="15">
        <f t="shared" si="769"/>
        <v>0.37791347084667515</v>
      </c>
      <c r="IF201" s="13">
        <v>336.41</v>
      </c>
      <c r="IG201" s="68">
        <f t="shared" si="770"/>
        <v>2.7422575933709376E-3</v>
      </c>
      <c r="IH201" s="68">
        <f t="shared" si="965"/>
        <v>4.8215960295640795E-3</v>
      </c>
      <c r="II201" s="68">
        <f t="shared" si="771"/>
        <v>0.92234285714285724</v>
      </c>
      <c r="IJ201" s="68"/>
      <c r="IK201" s="15">
        <f t="shared" si="772"/>
        <v>0.45104382332643211</v>
      </c>
      <c r="IM201" s="13">
        <v>285.17</v>
      </c>
      <c r="IN201" s="68">
        <f t="shared" si="773"/>
        <v>-1.1542461005199251E-2</v>
      </c>
      <c r="IO201" s="68">
        <f t="shared" si="966"/>
        <v>-9.4631225690061105E-3</v>
      </c>
      <c r="IP201" s="68">
        <f t="shared" si="774"/>
        <v>4.5686389377074788</v>
      </c>
      <c r="IQ201" s="68"/>
      <c r="IR201" s="15">
        <f t="shared" si="775"/>
        <v>0.52082555597034841</v>
      </c>
      <c r="IT201" s="13">
        <v>86.49</v>
      </c>
      <c r="IU201" s="68">
        <f t="shared" si="776"/>
        <v>1.3713080168776393E-2</v>
      </c>
      <c r="IV201" s="68">
        <f t="shared" si="967"/>
        <v>1.5792418604969535E-2</v>
      </c>
      <c r="IW201" s="68">
        <f t="shared" si="777"/>
        <v>3.7391780821917804</v>
      </c>
      <c r="IX201" s="68"/>
      <c r="IY201" s="15">
        <f t="shared" si="778"/>
        <v>0.68301225919439568</v>
      </c>
      <c r="JA201" s="13">
        <v>713.08</v>
      </c>
      <c r="JB201" s="68">
        <f t="shared" si="779"/>
        <v>-3.6050638571387631E-3</v>
      </c>
      <c r="JC201" s="68">
        <f t="shared" si="968"/>
        <v>-1.5257254209456216E-3</v>
      </c>
      <c r="JD201" s="68">
        <f t="shared" si="780"/>
        <v>0.44231391585760532</v>
      </c>
      <c r="JE201" s="68"/>
      <c r="JF201" s="15">
        <f t="shared" si="781"/>
        <v>0.21787843076975638</v>
      </c>
      <c r="JH201" s="13">
        <v>523.98</v>
      </c>
      <c r="JI201" s="68">
        <f t="shared" si="782"/>
        <v>-8.6838072535331771E-3</v>
      </c>
      <c r="JJ201" s="68">
        <f t="shared" si="969"/>
        <v>-6.6044688173400356E-3</v>
      </c>
      <c r="JK201" s="68">
        <f t="shared" si="783"/>
        <v>0.28840148516068753</v>
      </c>
      <c r="JL201" s="68"/>
      <c r="JM201" s="15">
        <f t="shared" si="784"/>
        <v>0.24313167259786481</v>
      </c>
      <c r="JO201" s="13">
        <v>38.229999999999997</v>
      </c>
      <c r="JP201" s="68">
        <f t="shared" si="785"/>
        <v>-5.4648862512364019E-2</v>
      </c>
      <c r="JQ201" s="68">
        <f t="shared" si="970"/>
        <v>-5.2569524076170875E-2</v>
      </c>
      <c r="JR201" s="68">
        <f t="shared" si="786"/>
        <v>0.29002868230133272</v>
      </c>
      <c r="JS201" s="68"/>
      <c r="JT201" s="15">
        <f t="shared" si="787"/>
        <v>2.7517173699705593</v>
      </c>
      <c r="JV201" s="13">
        <v>2.85</v>
      </c>
      <c r="JW201" s="68">
        <f t="shared" si="788"/>
        <v>1.4234875444839871E-2</v>
      </c>
      <c r="JX201" s="68">
        <f t="shared" si="971"/>
        <v>1.6314213881033011E-2</v>
      </c>
      <c r="JY201" s="68">
        <f t="shared" si="789"/>
        <v>0.12648221343873531</v>
      </c>
      <c r="JZ201" s="68"/>
      <c r="KA201" s="15">
        <f t="shared" si="790"/>
        <v>0.58333333333333337</v>
      </c>
      <c r="KC201" s="13">
        <v>25.08</v>
      </c>
      <c r="KD201" s="68">
        <f t="shared" si="791"/>
        <v>-1.5923566878981966E-3</v>
      </c>
      <c r="KE201" s="68">
        <f t="shared" si="972"/>
        <v>4.8698174829494493E-4</v>
      </c>
      <c r="KF201" s="68">
        <f t="shared" si="792"/>
        <v>0.28747433264887051</v>
      </c>
      <c r="KG201" s="68"/>
      <c r="KH201" s="15">
        <f t="shared" si="793"/>
        <v>0.13074842200180337</v>
      </c>
      <c r="KI201" s="18"/>
      <c r="KJ201" s="13">
        <v>137.19999999999999</v>
      </c>
      <c r="KK201" s="68">
        <f t="shared" si="794"/>
        <v>-6.9325735992402659E-2</v>
      </c>
      <c r="KL201" s="68">
        <f t="shared" si="973"/>
        <v>-6.7246397556209522E-2</v>
      </c>
      <c r="KM201" s="68">
        <f t="shared" si="795"/>
        <v>5.5023696682464447</v>
      </c>
      <c r="KN201" s="68"/>
      <c r="KO201" s="15">
        <f t="shared" si="796"/>
        <v>1.0413628924267222</v>
      </c>
      <c r="KQ201" s="13">
        <v>2.242</v>
      </c>
      <c r="KR201" s="68">
        <f t="shared" si="797"/>
        <v>2.0947176684881517E-2</v>
      </c>
      <c r="KS201" s="68">
        <f t="shared" si="974"/>
        <v>2.3026515121074658E-2</v>
      </c>
      <c r="KT201" s="68">
        <f t="shared" si="798"/>
        <v>-0.14427480916030538</v>
      </c>
      <c r="KU201" s="68"/>
      <c r="KV201" s="15">
        <f t="shared" si="799"/>
        <v>1.2198019801980198</v>
      </c>
      <c r="KW201" s="18"/>
      <c r="KX201" s="13">
        <v>68.42</v>
      </c>
      <c r="KY201" s="68">
        <f t="shared" si="800"/>
        <v>8.5495283018867663E-3</v>
      </c>
      <c r="KZ201" s="68">
        <f t="shared" si="975"/>
        <v>1.0628866738079907E-2</v>
      </c>
      <c r="LA201" s="68">
        <f t="shared" si="801"/>
        <v>-4.8797441957458706E-2</v>
      </c>
      <c r="LB201" s="68"/>
      <c r="LC201" s="15">
        <f t="shared" si="802"/>
        <v>1.8857022353437367</v>
      </c>
      <c r="LD201" s="18"/>
      <c r="LE201" s="13">
        <v>57.14</v>
      </c>
      <c r="LF201" s="68">
        <f t="shared" si="803"/>
        <v>-8.7427872005590415E-4</v>
      </c>
      <c r="LG201" s="68">
        <f t="shared" si="976"/>
        <v>1.2050597161372373E-3</v>
      </c>
      <c r="LH201" s="68">
        <f t="shared" si="804"/>
        <v>0.59475300027909583</v>
      </c>
      <c r="LI201" s="68"/>
      <c r="LJ201" s="15">
        <f t="shared" si="805"/>
        <v>0.23921058338755152</v>
      </c>
      <c r="LL201" s="13">
        <v>166.31</v>
      </c>
      <c r="LM201" s="68">
        <f t="shared" si="806"/>
        <v>-2.4174147743941821E-2</v>
      </c>
      <c r="LN201" s="68">
        <f t="shared" si="977"/>
        <v>-2.2094809307748681E-2</v>
      </c>
      <c r="LO201" s="68">
        <f t="shared" si="807"/>
        <v>0.90068571428571431</v>
      </c>
      <c r="LP201" s="68"/>
      <c r="LQ201" s="15">
        <f t="shared" si="808"/>
        <v>1.1264544175936584</v>
      </c>
      <c r="LS201" s="13">
        <v>25.25</v>
      </c>
      <c r="LT201" s="68">
        <f t="shared" si="809"/>
        <v>-3.5516969218626622E-3</v>
      </c>
      <c r="LU201" s="68">
        <f t="shared" si="978"/>
        <v>-1.4723584856695207E-3</v>
      </c>
      <c r="LV201" s="68"/>
      <c r="LW201" s="68"/>
      <c r="LX201" s="15">
        <f t="shared" si="810"/>
        <v>1.7297297297297298</v>
      </c>
      <c r="LZ201" s="13">
        <v>21.84</v>
      </c>
      <c r="MA201" s="68">
        <f t="shared" si="811"/>
        <v>9.242144177449136E-3</v>
      </c>
      <c r="MB201" s="68">
        <f t="shared" si="979"/>
        <v>1.1321482613642277E-2</v>
      </c>
      <c r="MC201" s="68">
        <f t="shared" si="812"/>
        <v>-1.8426966292134837E-2</v>
      </c>
      <c r="MD201" s="68"/>
      <c r="ME201" s="15">
        <f t="shared" si="813"/>
        <v>0.62017804154302669</v>
      </c>
      <c r="MG201" s="13">
        <v>134.16</v>
      </c>
      <c r="MH201" s="68">
        <f t="shared" si="814"/>
        <v>-3.1685312161674591E-2</v>
      </c>
      <c r="MI201" s="68">
        <f t="shared" si="980"/>
        <v>-2.960597372548145E-2</v>
      </c>
      <c r="MJ201" s="68">
        <f t="shared" si="815"/>
        <v>17.080862533692724</v>
      </c>
      <c r="MK201" s="68"/>
      <c r="ML201" s="15">
        <f t="shared" si="816"/>
        <v>5.3193593970796043</v>
      </c>
      <c r="MN201" s="13">
        <v>191.4</v>
      </c>
      <c r="MO201" s="68">
        <f t="shared" si="817"/>
        <v>-1.0448229025170731E-4</v>
      </c>
      <c r="MP201" s="68">
        <f t="shared" si="981"/>
        <v>1.9748561459414344E-3</v>
      </c>
      <c r="MQ201" s="68">
        <f t="shared" si="818"/>
        <v>0.52025416997617158</v>
      </c>
      <c r="MR201" s="68"/>
      <c r="MS201" s="15">
        <f t="shared" si="819"/>
        <v>0.71828709938055479</v>
      </c>
      <c r="MU201" s="13">
        <v>23.6</v>
      </c>
      <c r="MV201" s="68">
        <f t="shared" si="820"/>
        <v>8.4817642069563736E-4</v>
      </c>
      <c r="MW201" s="68">
        <f t="shared" si="982"/>
        <v>2.9275148568887787E-3</v>
      </c>
      <c r="MX201" s="68">
        <f t="shared" si="821"/>
        <v>0.13080977479635841</v>
      </c>
      <c r="MY201" s="68"/>
      <c r="MZ201" s="15">
        <f t="shared" si="822"/>
        <v>1.2118088097469542</v>
      </c>
      <c r="NB201" s="13">
        <v>301.74</v>
      </c>
      <c r="NC201" s="68">
        <f t="shared" si="823"/>
        <v>1.1260808365171975E-2</v>
      </c>
      <c r="ND201" s="68">
        <f t="shared" si="983"/>
        <v>1.3340146801365117E-2</v>
      </c>
      <c r="NE201" s="68">
        <f t="shared" si="824"/>
        <v>1.2273566103196281</v>
      </c>
      <c r="NF201" s="68"/>
      <c r="NG201" s="15">
        <f t="shared" si="825"/>
        <v>0.80910126506385294</v>
      </c>
      <c r="NI201" s="13">
        <v>11.95</v>
      </c>
      <c r="NJ201" s="68">
        <f t="shared" si="826"/>
        <v>-4.246794871794881E-2</v>
      </c>
      <c r="NK201" s="68">
        <f t="shared" si="984"/>
        <v>-4.0388610281755666E-2</v>
      </c>
      <c r="NL201" s="68">
        <f t="shared" si="827"/>
        <v>-0.90512107979356882</v>
      </c>
      <c r="NM201" s="68"/>
      <c r="NN201" s="15">
        <f t="shared" si="828"/>
        <v>1.4387755102040813</v>
      </c>
      <c r="NP201" s="13">
        <v>606.12</v>
      </c>
      <c r="NQ201" s="68">
        <f t="shared" si="829"/>
        <v>4.8075329067338241E-3</v>
      </c>
      <c r="NR201" s="68">
        <f t="shared" si="985"/>
        <v>6.8868713429269656E-3</v>
      </c>
      <c r="NS201" s="68">
        <f t="shared" si="830"/>
        <v>3.6180571428571429</v>
      </c>
      <c r="NT201" s="68"/>
      <c r="NU201" s="15">
        <f t="shared" si="831"/>
        <v>0.84270209467059853</v>
      </c>
      <c r="NW201" s="13">
        <v>245.76</v>
      </c>
      <c r="NX201" s="68">
        <f t="shared" si="832"/>
        <v>-1.8647925568023062E-2</v>
      </c>
      <c r="NY201" s="68">
        <f t="shared" si="986"/>
        <v>-1.6568587131829921E-2</v>
      </c>
      <c r="NZ201" s="68">
        <f t="shared" si="833"/>
        <v>0.39827036868456989</v>
      </c>
      <c r="OA201" s="68"/>
      <c r="OB201" s="15">
        <f t="shared" si="834"/>
        <v>0.29825673534072888</v>
      </c>
      <c r="OD201" s="13">
        <v>4.16</v>
      </c>
      <c r="OE201" s="68">
        <f t="shared" si="835"/>
        <v>-4.7846889952152093E-3</v>
      </c>
      <c r="OF201" s="68">
        <f t="shared" si="987"/>
        <v>-2.7053505590220678E-3</v>
      </c>
      <c r="OG201" s="68">
        <f t="shared" si="836"/>
        <v>-0.98156600345637435</v>
      </c>
      <c r="OH201" s="68"/>
      <c r="OI201" s="15">
        <f t="shared" si="837"/>
        <v>1.8493150684931507</v>
      </c>
      <c r="OK201" s="13">
        <v>370.07</v>
      </c>
      <c r="OL201" s="68">
        <f t="shared" si="838"/>
        <v>3.870551251824414E-2</v>
      </c>
      <c r="OM201" s="68">
        <f t="shared" si="988"/>
        <v>4.0784850954437284E-2</v>
      </c>
      <c r="ON201" s="68">
        <f t="shared" si="839"/>
        <v>7.7177856301531209</v>
      </c>
      <c r="OO201" s="68"/>
      <c r="OP201" s="15">
        <f t="shared" si="840"/>
        <v>4.5557724065455636</v>
      </c>
      <c r="OR201" s="13">
        <v>9.2799999999999994</v>
      </c>
      <c r="OS201" s="68">
        <f t="shared" si="841"/>
        <v>0.2020725388601036</v>
      </c>
      <c r="OT201" s="68">
        <f t="shared" si="989"/>
        <v>0.20415187729629675</v>
      </c>
      <c r="OU201" s="68">
        <f t="shared" si="842"/>
        <v>0.2051948051948051</v>
      </c>
      <c r="OV201" s="68"/>
      <c r="OW201" s="15">
        <f t="shared" si="843"/>
        <v>7.2857142857142856</v>
      </c>
      <c r="OY201" s="13">
        <v>169.27</v>
      </c>
      <c r="OZ201" s="68">
        <f t="shared" si="844"/>
        <v>2.7843601895734529E-3</v>
      </c>
      <c r="PA201" s="68">
        <f t="shared" si="990"/>
        <v>4.8636986257665944E-3</v>
      </c>
      <c r="PB201" s="68">
        <f t="shared" si="998"/>
        <v>4.2083076923076925</v>
      </c>
      <c r="PC201" s="68"/>
      <c r="PD201" s="15">
        <f t="shared" si="845"/>
        <v>0.47769532955041477</v>
      </c>
      <c r="PE201" s="18"/>
      <c r="PF201" s="13">
        <v>301.43</v>
      </c>
      <c r="PG201" s="68">
        <f t="shared" si="846"/>
        <v>-5.2143493614071621E-3</v>
      </c>
      <c r="PH201" s="68">
        <f t="shared" si="991"/>
        <v>-3.1350109252140206E-3</v>
      </c>
      <c r="PI201" s="68">
        <f t="shared" si="847"/>
        <v>-0.13431935669155654</v>
      </c>
      <c r="PJ201" s="68"/>
      <c r="PK201" s="15">
        <f t="shared" si="848"/>
        <v>0.4413522689236361</v>
      </c>
      <c r="PM201" s="13"/>
      <c r="PN201" s="68">
        <f t="shared" si="849"/>
        <v>0</v>
      </c>
      <c r="PO201" s="68">
        <f t="shared" si="850"/>
        <v>2.0793384361931415E-3</v>
      </c>
      <c r="PP201" s="68">
        <f t="shared" si="851"/>
        <v>0</v>
      </c>
      <c r="PQ201" s="68"/>
      <c r="PR201" s="15">
        <f t="shared" si="852"/>
        <v>0</v>
      </c>
      <c r="PT201" s="13">
        <v>17.59</v>
      </c>
      <c r="PU201" s="68">
        <f t="shared" si="853"/>
        <v>4.0212891780011813E-2</v>
      </c>
      <c r="PV201" s="68">
        <f t="shared" si="992"/>
        <v>4.2292230216204957E-2</v>
      </c>
      <c r="PW201" s="68">
        <f t="shared" si="854"/>
        <v>1.0172018348623852</v>
      </c>
      <c r="PX201" s="68"/>
      <c r="PY201" s="15">
        <f t="shared" si="855"/>
        <v>2.4288499025341133</v>
      </c>
      <c r="QA201" s="13">
        <v>340.17</v>
      </c>
      <c r="QB201" s="68">
        <f t="shared" si="856"/>
        <v>1.0515996791729853E-2</v>
      </c>
      <c r="QC201" s="68">
        <f t="shared" si="993"/>
        <v>1.2595335227922996E-2</v>
      </c>
      <c r="QD201" s="68">
        <f t="shared" si="857"/>
        <v>8.2397225762471608E-3</v>
      </c>
      <c r="QE201" s="68"/>
      <c r="QF201" s="15">
        <f t="shared" si="858"/>
        <v>0.77412120579952015</v>
      </c>
      <c r="QH201" s="13">
        <v>1.8779999999999999</v>
      </c>
      <c r="QI201" s="68">
        <f t="shared" si="859"/>
        <v>-8.4477296726504832E-3</v>
      </c>
      <c r="QJ201" s="68">
        <f t="shared" si="994"/>
        <v>-6.3683912364573417E-3</v>
      </c>
      <c r="QK201" s="68">
        <f t="shared" si="860"/>
        <v>-0.25179282868525893</v>
      </c>
      <c r="QL201" s="68"/>
      <c r="QM201" s="15">
        <f t="shared" si="861"/>
        <v>0.44461538461538447</v>
      </c>
      <c r="QO201" s="13">
        <v>28.27</v>
      </c>
      <c r="QP201" s="68">
        <f t="shared" si="862"/>
        <v>7.4088145896656507E-2</v>
      </c>
      <c r="QQ201" s="68">
        <f t="shared" si="995"/>
        <v>7.6167484332849644E-2</v>
      </c>
      <c r="QR201" s="68">
        <f t="shared" si="863"/>
        <v>-0.96554035934566906</v>
      </c>
      <c r="QS201" s="68"/>
      <c r="QT201" s="15">
        <f t="shared" si="864"/>
        <v>1.4625435540069684</v>
      </c>
      <c r="QV201" s="13">
        <v>2.8279999999999998</v>
      </c>
      <c r="QW201" s="68">
        <f t="shared" si="865"/>
        <v>-2.8178694158075702E-2</v>
      </c>
      <c r="QX201" s="68">
        <f t="shared" si="996"/>
        <v>-2.6099355721882562E-2</v>
      </c>
      <c r="QY201" s="68">
        <f t="shared" si="866"/>
        <v>-0.19886685552407932</v>
      </c>
      <c r="QZ201" s="68"/>
      <c r="RA201" s="15">
        <f t="shared" si="867"/>
        <v>0.15570085819370649</v>
      </c>
      <c r="RC201" s="13">
        <v>58.01</v>
      </c>
      <c r="RD201" s="68">
        <f t="shared" si="868"/>
        <v>-3.1229124916499741E-2</v>
      </c>
      <c r="RE201" s="68">
        <f t="shared" si="997"/>
        <v>-2.91497864803066E-2</v>
      </c>
      <c r="RF201" s="68">
        <f t="shared" si="869"/>
        <v>0.25318643335493624</v>
      </c>
      <c r="RG201" s="68"/>
      <c r="RH201" s="15">
        <f t="shared" si="870"/>
        <v>1.3438383838383838</v>
      </c>
      <c r="RJ201" s="13">
        <v>294.02999999999997</v>
      </c>
      <c r="RK201" s="68">
        <f t="shared" si="871"/>
        <v>-2.7678571428571445E-2</v>
      </c>
      <c r="RL201" s="68">
        <f t="shared" si="872"/>
        <v>-2.5599232992378304E-2</v>
      </c>
      <c r="RM201" s="68">
        <f t="shared" si="873"/>
        <v>0.3639020317283605</v>
      </c>
      <c r="RN201" s="68"/>
      <c r="RO201" s="15">
        <f t="shared" si="874"/>
        <v>0.4946624644164293</v>
      </c>
      <c r="RQ201" s="13">
        <v>32.4</v>
      </c>
      <c r="RR201" s="68">
        <f t="shared" si="875"/>
        <v>3.5805626598465388E-2</v>
      </c>
      <c r="RS201" s="68">
        <f t="shared" si="876"/>
        <v>3.7884965034658533E-2</v>
      </c>
      <c r="RT201" s="68">
        <f t="shared" si="877"/>
        <v>1.2131147540983604</v>
      </c>
      <c r="RU201" s="68"/>
      <c r="RV201" s="15">
        <f t="shared" si="878"/>
        <v>0.55470249520153547</v>
      </c>
      <c r="RX201" s="13">
        <v>182.17</v>
      </c>
      <c r="RY201" s="68">
        <f t="shared" si="879"/>
        <v>1.4705063220631573E-2</v>
      </c>
      <c r="RZ201" s="68">
        <f t="shared" si="880"/>
        <v>1.6784401656824714E-2</v>
      </c>
      <c r="SA201" s="68">
        <f t="shared" si="881"/>
        <v>0.36908161731549666</v>
      </c>
      <c r="SB201" s="68"/>
      <c r="SC201" s="15">
        <f t="shared" si="882"/>
        <v>1.4087002512230595</v>
      </c>
      <c r="SE201" s="13">
        <v>43.91</v>
      </c>
      <c r="SF201" s="68">
        <f t="shared" si="883"/>
        <v>5.2745145049148782E-2</v>
      </c>
      <c r="SG201" s="68">
        <f t="shared" si="884"/>
        <v>5.4824483485341927E-2</v>
      </c>
      <c r="SH201" s="68">
        <f t="shared" si="885"/>
        <v>2.5127999999999999</v>
      </c>
      <c r="SI201" s="68"/>
      <c r="SJ201" s="15">
        <f t="shared" si="886"/>
        <v>1.8774574049803407</v>
      </c>
      <c r="SL201" s="13">
        <v>3.89</v>
      </c>
      <c r="SM201" s="68">
        <f t="shared" si="887"/>
        <v>1.8324607329843007E-2</v>
      </c>
      <c r="SN201" s="68">
        <f t="shared" si="888"/>
        <v>2.0403945766036147E-2</v>
      </c>
      <c r="SO201" s="68">
        <f t="shared" si="889"/>
        <v>1.73943661971831</v>
      </c>
      <c r="SP201" s="68"/>
      <c r="SQ201" s="15">
        <f t="shared" si="890"/>
        <v>2.8514851485148514</v>
      </c>
      <c r="SS201" s="13">
        <v>35.72</v>
      </c>
      <c r="ST201" s="68">
        <f t="shared" si="891"/>
        <v>1.9988577955453904E-2</v>
      </c>
      <c r="SU201" s="68">
        <f t="shared" si="892"/>
        <v>2.2067916391647045E-2</v>
      </c>
      <c r="SV201" s="68">
        <f t="shared" si="893"/>
        <v>1.2131350681536555</v>
      </c>
      <c r="SW201" s="68"/>
      <c r="SX201" s="15">
        <f t="shared" si="894"/>
        <v>3.2523809523809524</v>
      </c>
      <c r="SZ201" s="13">
        <v>73.77</v>
      </c>
      <c r="TA201" s="68">
        <f t="shared" si="895"/>
        <v>-7.5339701331898603E-3</v>
      </c>
      <c r="TB201" s="68">
        <f t="shared" si="896"/>
        <v>-5.4546316969967187E-3</v>
      </c>
      <c r="TC201" s="68">
        <f t="shared" si="897"/>
        <v>0.82734703988109981</v>
      </c>
      <c r="TD201" s="68"/>
      <c r="TE201" s="15">
        <f t="shared" si="898"/>
        <v>3.7288461538461535</v>
      </c>
      <c r="TG201" s="417">
        <v>0.2828</v>
      </c>
      <c r="TH201" s="68">
        <f t="shared" si="899"/>
        <v>2.6124818577648708E-2</v>
      </c>
      <c r="TI201" s="68">
        <f t="shared" si="900"/>
        <v>2.8204157013841848E-2</v>
      </c>
      <c r="TJ201" s="68">
        <f t="shared" si="901"/>
        <v>0.28545454545454541</v>
      </c>
      <c r="TK201" s="68"/>
      <c r="TL201" s="15">
        <f t="shared" si="902"/>
        <v>0.66843657817109126</v>
      </c>
      <c r="TN201" s="13">
        <v>84.36</v>
      </c>
      <c r="TO201" s="68">
        <f t="shared" si="903"/>
        <v>-2.6010877275951627E-3</v>
      </c>
      <c r="TP201" s="68">
        <f t="shared" si="904"/>
        <v>-5.2174929140202117E-4</v>
      </c>
      <c r="TQ201" s="68">
        <f t="shared" si="905"/>
        <v>0.22962110004154129</v>
      </c>
      <c r="TR201" s="68"/>
      <c r="TS201" s="15">
        <f t="shared" si="906"/>
        <v>1.8356302521008403</v>
      </c>
      <c r="TU201" s="417">
        <v>4.47</v>
      </c>
      <c r="TV201" s="68">
        <f t="shared" si="907"/>
        <v>-2.826086956521737E-2</v>
      </c>
      <c r="TW201" s="68">
        <f t="shared" si="908"/>
        <v>-2.618153112902423E-2</v>
      </c>
      <c r="TX201" s="68">
        <f t="shared" si="909"/>
        <v>1.3605442176870659E-2</v>
      </c>
      <c r="TY201" s="68"/>
      <c r="TZ201" s="15">
        <f t="shared" si="910"/>
        <v>1.6140350877192982</v>
      </c>
      <c r="UB201" s="13"/>
      <c r="UC201" s="68">
        <f t="shared" si="911"/>
        <v>0</v>
      </c>
      <c r="UD201" s="68">
        <f t="shared" si="912"/>
        <v>2.0793384361931415E-3</v>
      </c>
      <c r="UE201" s="68">
        <f t="shared" si="913"/>
        <v>0</v>
      </c>
      <c r="UF201" s="68"/>
      <c r="UG201" s="15">
        <f t="shared" si="914"/>
        <v>0</v>
      </c>
      <c r="UI201" s="417"/>
      <c r="UJ201" s="68">
        <f t="shared" si="915"/>
        <v>0</v>
      </c>
      <c r="UK201" s="68">
        <f t="shared" si="916"/>
        <v>2.0793384361931415E-3</v>
      </c>
      <c r="UL201" s="68">
        <f t="shared" si="917"/>
        <v>0</v>
      </c>
      <c r="UM201" s="68"/>
      <c r="UN201" s="15">
        <f t="shared" si="918"/>
        <v>0</v>
      </c>
      <c r="UP201" s="417"/>
      <c r="UQ201" s="68">
        <f t="shared" si="919"/>
        <v>0</v>
      </c>
      <c r="UR201" s="68">
        <f t="shared" si="920"/>
        <v>2.0793384361931415E-3</v>
      </c>
      <c r="US201" s="68">
        <f t="shared" si="921"/>
        <v>0</v>
      </c>
      <c r="UT201" s="68"/>
      <c r="UU201" s="15">
        <f t="shared" si="922"/>
        <v>0</v>
      </c>
      <c r="UW201" s="417"/>
      <c r="UX201" s="68">
        <f t="shared" si="923"/>
        <v>0</v>
      </c>
      <c r="UY201" s="68">
        <f t="shared" si="924"/>
        <v>2.0793384361931415E-3</v>
      </c>
      <c r="UZ201" s="68">
        <f t="shared" si="925"/>
        <v>0</v>
      </c>
      <c r="VA201" s="68"/>
      <c r="VB201" s="15">
        <f t="shared" si="926"/>
        <v>0</v>
      </c>
      <c r="VD201" s="417"/>
      <c r="VE201" s="68">
        <f t="shared" si="927"/>
        <v>0</v>
      </c>
      <c r="VF201" s="68">
        <f t="shared" si="928"/>
        <v>2.0793384361931415E-3</v>
      </c>
      <c r="VG201" s="68">
        <f t="shared" si="929"/>
        <v>0</v>
      </c>
      <c r="VH201" s="68"/>
      <c r="VI201" s="15">
        <f t="shared" si="930"/>
        <v>0</v>
      </c>
      <c r="VM201" s="21">
        <f t="shared" si="931"/>
        <v>-2.5292889631107428E-3</v>
      </c>
      <c r="VN201" s="40"/>
      <c r="VO201" s="21">
        <f t="shared" si="932"/>
        <v>2.0887659023122591</v>
      </c>
      <c r="VP201" s="14"/>
      <c r="VQ201" s="21">
        <f t="shared" si="933"/>
        <v>1.2353023205071263</v>
      </c>
    </row>
    <row r="202" spans="1:589" ht="15.75" customHeight="1" x14ac:dyDescent="0.2">
      <c r="A202" s="127">
        <v>45938</v>
      </c>
      <c r="B202" s="4">
        <f t="shared" si="666"/>
        <v>45938</v>
      </c>
      <c r="C202" s="13">
        <v>46601.78</v>
      </c>
      <c r="D202" s="138">
        <f t="shared" si="667"/>
        <v>-1.2000000000043656</v>
      </c>
      <c r="E202" s="68">
        <f t="shared" si="668"/>
        <v>-2.5749426324333024E-5</v>
      </c>
      <c r="F202" s="15">
        <f t="shared" si="669"/>
        <v>9.5372767440559433E-2</v>
      </c>
      <c r="G202" s="13">
        <v>6753.72</v>
      </c>
      <c r="H202" s="138">
        <f t="shared" si="670"/>
        <v>39.130000000000109</v>
      </c>
      <c r="I202" s="68">
        <f t="shared" si="671"/>
        <v>5.8276082381798601E-3</v>
      </c>
      <c r="J202" s="15">
        <f t="shared" si="672"/>
        <v>0.1482735228159541</v>
      </c>
      <c r="K202" s="13">
        <v>23043.38</v>
      </c>
      <c r="L202" s="138">
        <f t="shared" si="673"/>
        <v>255.02000000000044</v>
      </c>
      <c r="M202" s="68">
        <f t="shared" si="674"/>
        <v>1.1190800917661491E-2</v>
      </c>
      <c r="N202" s="15">
        <f t="shared" si="675"/>
        <v>0.19329038325205752</v>
      </c>
      <c r="O202" s="13">
        <v>2483.9899999999998</v>
      </c>
      <c r="P202" s="138">
        <f t="shared" si="676"/>
        <v>25.569999999999709</v>
      </c>
      <c r="Q202" s="68">
        <f t="shared" si="677"/>
        <v>1.0400989253260105E-2</v>
      </c>
      <c r="R202" s="15">
        <f t="shared" si="678"/>
        <v>0.11381694586935465</v>
      </c>
      <c r="S202" s="18">
        <f t="shared" si="679"/>
        <v>3.4866175431114829E-3</v>
      </c>
      <c r="T202" s="121">
        <f t="shared" si="680"/>
        <v>279.38429265284532</v>
      </c>
      <c r="U202" s="121">
        <f t="shared" si="681"/>
        <v>279.38429265284532</v>
      </c>
      <c r="V202" s="134">
        <f t="shared" si="682"/>
        <v>2.5021747904596303E-3</v>
      </c>
      <c r="W202" s="21">
        <f t="shared" si="934"/>
        <v>7.9873194180268253E-2</v>
      </c>
      <c r="X202" s="18">
        <f t="shared" si="683"/>
        <v>6.8484122456942808E-3</v>
      </c>
      <c r="Y202" s="353">
        <v>30107.59</v>
      </c>
      <c r="Z202" s="15">
        <v>1.9999999999999999E-6</v>
      </c>
      <c r="AA202" s="21">
        <f t="shared" si="684"/>
        <v>-2.5001747904596304E-3</v>
      </c>
      <c r="AC202" s="13">
        <v>261.08</v>
      </c>
      <c r="AD202" s="68">
        <f t="shared" si="685"/>
        <v>1.2880198634388553E-2</v>
      </c>
      <c r="AE202" s="68">
        <f t="shared" si="935"/>
        <v>1.0378023843928923E-2</v>
      </c>
      <c r="AF202" s="68">
        <f t="shared" si="686"/>
        <v>0.58451174364265324</v>
      </c>
      <c r="AG202" s="68"/>
      <c r="AH202" s="15">
        <f t="shared" si="687"/>
        <v>0.14927147070475855</v>
      </c>
      <c r="AJ202" s="13">
        <v>24.91</v>
      </c>
      <c r="AK202" s="68">
        <f t="shared" si="688"/>
        <v>7.2786089769510598E-3</v>
      </c>
      <c r="AL202" s="68">
        <f t="shared" si="936"/>
        <v>4.7764341864914295E-3</v>
      </c>
      <c r="AM202" s="68">
        <f t="shared" si="689"/>
        <v>0.33924731182795692</v>
      </c>
      <c r="AN202" s="68"/>
      <c r="AO202" s="15">
        <f t="shared" si="690"/>
        <v>0.18449833571088914</v>
      </c>
      <c r="AQ202" s="13">
        <v>24.27</v>
      </c>
      <c r="AR202" s="68">
        <f t="shared" si="691"/>
        <v>1.1249999999999982E-2</v>
      </c>
      <c r="AS202" s="68">
        <f t="shared" si="937"/>
        <v>8.7478252095403511E-3</v>
      </c>
      <c r="AT202" s="68">
        <f t="shared" si="692"/>
        <v>0.4053271569195136</v>
      </c>
      <c r="AU202" s="68"/>
      <c r="AV202" s="15">
        <f t="shared" si="693"/>
        <v>0.13041453190498373</v>
      </c>
      <c r="AX202" s="13">
        <v>234.61</v>
      </c>
      <c r="AY202" s="68">
        <f t="shared" si="694"/>
        <v>5.8306538049303904E-3</v>
      </c>
      <c r="AZ202" s="68">
        <f t="shared" si="938"/>
        <v>3.3284790144707602E-3</v>
      </c>
      <c r="BA202" s="68">
        <f t="shared" si="695"/>
        <v>0.74951528709917992</v>
      </c>
      <c r="BB202" s="68"/>
      <c r="BC202" s="15">
        <f t="shared" si="696"/>
        <v>0.14897889220823751</v>
      </c>
      <c r="BE202" s="13">
        <v>83.67</v>
      </c>
      <c r="BF202" s="68">
        <f t="shared" si="697"/>
        <v>8.3732057416276791E-4</v>
      </c>
      <c r="BG202" s="68">
        <f t="shared" si="939"/>
        <v>-1.6648542162968623E-3</v>
      </c>
      <c r="BH202" s="68"/>
      <c r="BI202" s="68"/>
      <c r="BJ202" s="15">
        <f t="shared" si="698"/>
        <v>0.13574046423238767</v>
      </c>
      <c r="BL202" s="13">
        <v>78.33</v>
      </c>
      <c r="BM202" s="68">
        <f t="shared" si="699"/>
        <v>1.0709677419354817E-2</v>
      </c>
      <c r="BN202" s="68">
        <f t="shared" si="940"/>
        <v>8.2075026288951879E-3</v>
      </c>
      <c r="BO202" s="68">
        <f t="shared" si="700"/>
        <v>0.31913102054563819</v>
      </c>
      <c r="BP202" s="68"/>
      <c r="BQ202" s="15">
        <f t="shared" si="701"/>
        <v>0.18020189844809392</v>
      </c>
      <c r="BS202" s="13">
        <v>46.26</v>
      </c>
      <c r="BT202" s="68">
        <f t="shared" si="702"/>
        <v>2.0966674023394298E-2</v>
      </c>
      <c r="BU202" s="68">
        <f t="shared" si="941"/>
        <v>1.8464499232934667E-2</v>
      </c>
      <c r="BV202" s="68">
        <f t="shared" si="703"/>
        <v>0.24154589371980678</v>
      </c>
      <c r="BW202" s="68"/>
      <c r="BX202" s="15">
        <f t="shared" si="704"/>
        <v>0.2094117647058823</v>
      </c>
      <c r="BZ202" s="13"/>
      <c r="CA202" s="68">
        <f t="shared" si="705"/>
        <v>0</v>
      </c>
      <c r="CB202" s="68">
        <f t="shared" si="942"/>
        <v>0</v>
      </c>
      <c r="CC202" s="68">
        <f t="shared" si="706"/>
        <v>0</v>
      </c>
      <c r="CD202" s="68"/>
      <c r="CE202" s="15">
        <f t="shared" si="707"/>
        <v>0</v>
      </c>
      <c r="CG202" s="13">
        <v>30.83</v>
      </c>
      <c r="CH202" s="68">
        <f t="shared" si="708"/>
        <v>1.2812089356110282E-2</v>
      </c>
      <c r="CI202" s="68">
        <f t="shared" si="943"/>
        <v>1.0309914565650651E-2</v>
      </c>
      <c r="CJ202" s="68">
        <f t="shared" si="709"/>
        <v>1.9847833278200392E-2</v>
      </c>
      <c r="CK202" s="68"/>
      <c r="CL202" s="15">
        <f t="shared" si="710"/>
        <v>-0.10273573923166476</v>
      </c>
      <c r="CN202" s="13">
        <v>35.17</v>
      </c>
      <c r="CO202" s="68">
        <f t="shared" si="711"/>
        <v>1.383684058806584E-2</v>
      </c>
      <c r="CP202" s="68">
        <f t="shared" si="944"/>
        <v>1.1334665797606211E-2</v>
      </c>
      <c r="CQ202" s="68">
        <f t="shared" si="712"/>
        <v>0.12220804084237402</v>
      </c>
      <c r="CR202" s="68"/>
      <c r="CS202" s="15">
        <f t="shared" si="713"/>
        <v>5.0791753809381619E-2</v>
      </c>
      <c r="CU202" s="13">
        <v>40.47</v>
      </c>
      <c r="CV202" s="68">
        <f t="shared" si="714"/>
        <v>8.7238285144566659E-3</v>
      </c>
      <c r="CW202" s="68">
        <f t="shared" si="945"/>
        <v>6.2216537239970357E-3</v>
      </c>
      <c r="CX202" s="68">
        <f t="shared" si="715"/>
        <v>0.25878693623639193</v>
      </c>
      <c r="CY202" s="68"/>
      <c r="CZ202" s="15">
        <f t="shared" si="716"/>
        <v>8.5568669527896934E-2</v>
      </c>
      <c r="DB202" s="13">
        <v>20.41</v>
      </c>
      <c r="DC202" s="68">
        <f t="shared" si="717"/>
        <v>6.9067587567834517E-3</v>
      </c>
      <c r="DD202" s="68">
        <f t="shared" si="946"/>
        <v>4.4045839663238214E-3</v>
      </c>
      <c r="DE202" s="68">
        <f t="shared" si="718"/>
        <v>-6.6758116140832227E-2</v>
      </c>
      <c r="DF202" s="68"/>
      <c r="DG202" s="15">
        <f t="shared" si="719"/>
        <v>2.4557956777996421E-3</v>
      </c>
      <c r="DI202" s="13">
        <v>52.54</v>
      </c>
      <c r="DJ202" s="68">
        <f t="shared" si="720"/>
        <v>8.0583269378357962E-3</v>
      </c>
      <c r="DK202" s="68">
        <f t="shared" si="947"/>
        <v>5.5561521473761659E-3</v>
      </c>
      <c r="DL202" s="68">
        <f t="shared" si="721"/>
        <v>0.19003397508493775</v>
      </c>
      <c r="DM202" s="68"/>
      <c r="DN202" s="15">
        <f t="shared" si="722"/>
        <v>0.24620493358633785</v>
      </c>
      <c r="DP202" s="13">
        <v>49.44</v>
      </c>
      <c r="DQ202" s="68">
        <f t="shared" si="723"/>
        <v>9.597712885440042E-3</v>
      </c>
      <c r="DR202" s="68">
        <f t="shared" si="948"/>
        <v>7.0955380949804117E-3</v>
      </c>
      <c r="DS202" s="68"/>
      <c r="DT202" s="68"/>
      <c r="DU202" s="15">
        <f t="shared" si="724"/>
        <v>0.29831932773109243</v>
      </c>
      <c r="DV202" s="18"/>
      <c r="DW202" s="13">
        <v>44.33</v>
      </c>
      <c r="DX202" s="68">
        <f t="shared" si="725"/>
        <v>3.3333333333333326E-2</v>
      </c>
      <c r="DY202" s="68">
        <f t="shared" si="949"/>
        <v>3.0831158542873695E-2</v>
      </c>
      <c r="DZ202" s="68">
        <f t="shared" si="726"/>
        <v>1.365528281750267</v>
      </c>
      <c r="EA202" s="68"/>
      <c r="EB202" s="15">
        <f t="shared" si="727"/>
        <v>0.32446967433522556</v>
      </c>
      <c r="ED202" s="13">
        <v>44.98</v>
      </c>
      <c r="EE202" s="68">
        <f t="shared" si="728"/>
        <v>2.5068368277119286E-2</v>
      </c>
      <c r="EF202" s="68">
        <f t="shared" si="950"/>
        <v>2.2566193486659655E-2</v>
      </c>
      <c r="EG202" s="68">
        <f t="shared" si="729"/>
        <v>1.1388492629576792</v>
      </c>
      <c r="EH202" s="68"/>
      <c r="EI202" s="15">
        <f t="shared" si="730"/>
        <v>0.21963123644251609</v>
      </c>
      <c r="EK202" s="13">
        <v>141.87</v>
      </c>
      <c r="EL202" s="68">
        <f t="shared" si="731"/>
        <v>1.9775407867787353E-3</v>
      </c>
      <c r="EM202" s="68">
        <f t="shared" si="951"/>
        <v>-5.2463400368089495E-4</v>
      </c>
      <c r="EN202" s="68">
        <f t="shared" si="732"/>
        <v>1.1981716764797024</v>
      </c>
      <c r="EO202" s="68"/>
      <c r="EP202" s="15">
        <f t="shared" si="733"/>
        <v>0.27466307277628038</v>
      </c>
      <c r="ER202" s="13">
        <v>39.74</v>
      </c>
      <c r="ES202" s="68">
        <f t="shared" si="734"/>
        <v>0</v>
      </c>
      <c r="ET202" s="68">
        <f t="shared" si="952"/>
        <v>-2.5021747904596303E-3</v>
      </c>
      <c r="EU202" s="68">
        <f t="shared" si="735"/>
        <v>0.13835577198510474</v>
      </c>
      <c r="EV202" s="68"/>
      <c r="EW202" s="15">
        <f t="shared" si="736"/>
        <v>2.1856518385189032E-2</v>
      </c>
      <c r="EY202" s="13">
        <v>54.55</v>
      </c>
      <c r="EZ202" s="68">
        <f t="shared" si="737"/>
        <v>1.8674136321195144E-2</v>
      </c>
      <c r="FA202" s="68">
        <f t="shared" si="953"/>
        <v>1.6171961530735513E-2</v>
      </c>
      <c r="FB202" s="68"/>
      <c r="FC202" s="68"/>
      <c r="FD202" s="15">
        <f t="shared" si="738"/>
        <v>1.2192839707078926</v>
      </c>
      <c r="FF202" s="13">
        <v>61.9</v>
      </c>
      <c r="FG202" s="68">
        <f t="shared" si="739"/>
        <v>-8.0710250201782507E-4</v>
      </c>
      <c r="FH202" s="68">
        <f t="shared" si="954"/>
        <v>-3.3092772924774552E-3</v>
      </c>
      <c r="FI202" s="68">
        <f t="shared" si="740"/>
        <v>4.773188896411646E-2</v>
      </c>
      <c r="FJ202" s="68"/>
      <c r="FK202" s="15">
        <f t="shared" si="741"/>
        <v>8.998063039267476E-2</v>
      </c>
      <c r="FM202" s="13">
        <v>194.23</v>
      </c>
      <c r="FN202" s="68">
        <f t="shared" si="742"/>
        <v>3.1505009813035077E-3</v>
      </c>
      <c r="FO202" s="68">
        <f t="shared" si="955"/>
        <v>6.4832619084387744E-4</v>
      </c>
      <c r="FP202" s="68">
        <f t="shared" si="743"/>
        <v>0.67036463708290328</v>
      </c>
      <c r="FQ202" s="68"/>
      <c r="FR202" s="15">
        <f t="shared" si="744"/>
        <v>6.9195199823846712E-2</v>
      </c>
      <c r="FT202" s="13">
        <v>95.08</v>
      </c>
      <c r="FU202" s="68">
        <f t="shared" si="745"/>
        <v>-4.9188906331763356E-3</v>
      </c>
      <c r="FV202" s="68">
        <f t="shared" si="956"/>
        <v>-7.4210654236359658E-3</v>
      </c>
      <c r="FW202" s="68">
        <f t="shared" si="746"/>
        <v>8.0086334204248516E-2</v>
      </c>
      <c r="FX202" s="68"/>
      <c r="FY202" s="15">
        <f t="shared" si="747"/>
        <v>5.433577289864705E-2</v>
      </c>
      <c r="GA202" s="13">
        <v>18.43</v>
      </c>
      <c r="GB202" s="68">
        <f t="shared" si="748"/>
        <v>4.9073064340239836E-3</v>
      </c>
      <c r="GC202" s="68">
        <f t="shared" si="957"/>
        <v>2.4051316435643533E-3</v>
      </c>
      <c r="GD202" s="68"/>
      <c r="GE202" s="68"/>
      <c r="GF202" s="15">
        <f t="shared" si="749"/>
        <v>5.7372346528973037E-2</v>
      </c>
      <c r="GG202" s="18"/>
      <c r="GH202" s="13">
        <v>23.27</v>
      </c>
      <c r="GI202" s="68">
        <f t="shared" si="750"/>
        <v>9.1066782307025525E-3</v>
      </c>
      <c r="GJ202" s="68">
        <f t="shared" si="958"/>
        <v>6.6045034402429223E-3</v>
      </c>
      <c r="GK202" s="68">
        <f t="shared" si="751"/>
        <v>0.21071800208116551</v>
      </c>
      <c r="GL202" s="68"/>
      <c r="GM202" s="15">
        <f t="shared" si="752"/>
        <v>0.23121693121693129</v>
      </c>
      <c r="GO202" s="13">
        <v>28.42</v>
      </c>
      <c r="GP202" s="68">
        <f t="shared" si="753"/>
        <v>1.0309278350515561E-2</v>
      </c>
      <c r="GQ202" s="68">
        <f t="shared" si="959"/>
        <v>7.8071035600559306E-3</v>
      </c>
      <c r="GR202" s="68"/>
      <c r="GS202" s="68"/>
      <c r="GT202" s="15">
        <f t="shared" si="754"/>
        <v>4.2935779816513822E-2</v>
      </c>
      <c r="GV202" s="13">
        <v>17.61</v>
      </c>
      <c r="GW202" s="68">
        <f t="shared" si="755"/>
        <v>1.4400921658986175E-2</v>
      </c>
      <c r="GX202" s="68">
        <f t="shared" si="960"/>
        <v>1.1898746868526544E-2</v>
      </c>
      <c r="GY202" s="68">
        <f t="shared" si="756"/>
        <v>0.48607594936708859</v>
      </c>
      <c r="GZ202" s="68"/>
      <c r="HA202" s="15">
        <f t="shared" si="757"/>
        <v>0.28352769679300283</v>
      </c>
      <c r="HD202" s="13">
        <v>438.69</v>
      </c>
      <c r="HE202" s="68">
        <f t="shared" si="758"/>
        <v>1.2930337805075211E-2</v>
      </c>
      <c r="HF202" s="68">
        <f t="shared" si="961"/>
        <v>1.042816301461558E-2</v>
      </c>
      <c r="HG202" s="68">
        <f t="shared" si="759"/>
        <v>1.4644121116791193</v>
      </c>
      <c r="HH202" s="68"/>
      <c r="HI202" s="15">
        <f t="shared" si="760"/>
        <v>8.6296553090332864E-2</v>
      </c>
      <c r="HK202" s="13">
        <v>105.67</v>
      </c>
      <c r="HL202" s="68">
        <f t="shared" si="761"/>
        <v>1.9095380460989526E-2</v>
      </c>
      <c r="HM202" s="68">
        <f t="shared" si="962"/>
        <v>1.6593205670529895E-2</v>
      </c>
      <c r="HN202" s="68">
        <f t="shared" si="762"/>
        <v>41.608870967741936</v>
      </c>
      <c r="HO202" s="68"/>
      <c r="HP202" s="15">
        <f t="shared" si="763"/>
        <v>3.0056861258529191</v>
      </c>
      <c r="HR202" s="13">
        <v>114.05</v>
      </c>
      <c r="HS202" s="68">
        <f t="shared" si="764"/>
        <v>-1.7505470459518847E-3</v>
      </c>
      <c r="HT202" s="68">
        <f t="shared" si="963"/>
        <v>-4.2527218364115148E-3</v>
      </c>
      <c r="HU202" s="68">
        <f t="shared" si="765"/>
        <v>2.1332417582417587</v>
      </c>
      <c r="HV202" s="68"/>
      <c r="HW202" s="15">
        <f t="shared" si="766"/>
        <v>6.0239843822627169E-2</v>
      </c>
      <c r="HY202" s="13">
        <v>189.11</v>
      </c>
      <c r="HZ202" s="68">
        <f t="shared" si="767"/>
        <v>2.1995244271508979E-2</v>
      </c>
      <c r="IA202" s="68">
        <f t="shared" si="964"/>
        <v>1.9493069481049348E-2</v>
      </c>
      <c r="IB202" s="68">
        <f t="shared" si="768"/>
        <v>0.78574126534466482</v>
      </c>
      <c r="IC202" s="68"/>
      <c r="ID202" s="15">
        <f t="shared" si="769"/>
        <v>0.40822101422295054</v>
      </c>
      <c r="IF202" s="13">
        <v>345.5</v>
      </c>
      <c r="IG202" s="68">
        <f t="shared" si="770"/>
        <v>2.7020599863262013E-2</v>
      </c>
      <c r="IH202" s="68">
        <f t="shared" si="965"/>
        <v>2.4518425072802382E-2</v>
      </c>
      <c r="II202" s="68">
        <f t="shared" si="771"/>
        <v>0.97428571428571431</v>
      </c>
      <c r="IJ202" s="68"/>
      <c r="IK202" s="15">
        <f t="shared" si="772"/>
        <v>0.49025189786059348</v>
      </c>
      <c r="IM202" s="13">
        <v>290.61</v>
      </c>
      <c r="IN202" s="68">
        <f t="shared" si="773"/>
        <v>1.9076340428516313E-2</v>
      </c>
      <c r="IO202" s="68">
        <f t="shared" si="966"/>
        <v>1.6574165638056682E-2</v>
      </c>
      <c r="IP202" s="68">
        <f t="shared" si="774"/>
        <v>4.6748681898066788</v>
      </c>
      <c r="IQ202" s="68"/>
      <c r="IR202" s="15">
        <f t="shared" si="775"/>
        <v>0.54983734200842638</v>
      </c>
      <c r="IT202" s="13">
        <v>86.23</v>
      </c>
      <c r="IU202" s="68">
        <f t="shared" si="776"/>
        <v>-3.0061278760549304E-3</v>
      </c>
      <c r="IV202" s="68">
        <f t="shared" si="967"/>
        <v>-5.5083026665145602E-3</v>
      </c>
      <c r="IW202" s="68">
        <f t="shared" si="777"/>
        <v>3.7249315068493152</v>
      </c>
      <c r="IX202" s="68"/>
      <c r="IY202" s="15">
        <f t="shared" si="778"/>
        <v>0.67795290912628925</v>
      </c>
      <c r="JA202" s="13">
        <v>717.84</v>
      </c>
      <c r="JB202" s="68">
        <f t="shared" si="779"/>
        <v>6.6752678521343894E-3</v>
      </c>
      <c r="JC202" s="68">
        <f t="shared" si="968"/>
        <v>4.1730930616747592E-3</v>
      </c>
      <c r="JD202" s="68">
        <f t="shared" si="780"/>
        <v>0.45194174757281569</v>
      </c>
      <c r="JE202" s="68"/>
      <c r="JF202" s="15">
        <f t="shared" si="781"/>
        <v>0.2260080955064816</v>
      </c>
      <c r="JH202" s="13">
        <v>524.85</v>
      </c>
      <c r="JI202" s="68">
        <f t="shared" si="782"/>
        <v>1.6603687163632287E-3</v>
      </c>
      <c r="JJ202" s="68">
        <f t="shared" si="969"/>
        <v>-8.4180607409640161E-4</v>
      </c>
      <c r="JK202" s="68">
        <f t="shared" si="783"/>
        <v>0.29054070668076426</v>
      </c>
      <c r="JL202" s="68"/>
      <c r="JM202" s="15">
        <f t="shared" si="784"/>
        <v>0.2451957295373666</v>
      </c>
      <c r="JO202" s="13">
        <v>42.49</v>
      </c>
      <c r="JP202" s="68">
        <f t="shared" si="785"/>
        <v>0.1114308134972536</v>
      </c>
      <c r="JQ202" s="68">
        <f t="shared" si="970"/>
        <v>0.10892863870679398</v>
      </c>
      <c r="JR202" s="68">
        <f t="shared" si="786"/>
        <v>0.43377762780496032</v>
      </c>
      <c r="JS202" s="68"/>
      <c r="JT202" s="15">
        <f t="shared" si="787"/>
        <v>3.1697742885181555</v>
      </c>
      <c r="JV202" s="13">
        <v>2.86</v>
      </c>
      <c r="JW202" s="68">
        <f t="shared" si="788"/>
        <v>3.5087719298244864E-3</v>
      </c>
      <c r="JX202" s="68">
        <f t="shared" si="971"/>
        <v>1.0065971393648562E-3</v>
      </c>
      <c r="JY202" s="68">
        <f t="shared" si="789"/>
        <v>0.1304347826086957</v>
      </c>
      <c r="JZ202" s="68"/>
      <c r="KA202" s="15">
        <f t="shared" si="790"/>
        <v>0.5888888888888888</v>
      </c>
      <c r="KC202" s="13">
        <v>24.6</v>
      </c>
      <c r="KD202" s="68">
        <f t="shared" si="791"/>
        <v>-1.9138755980861122E-2</v>
      </c>
      <c r="KE202" s="68">
        <f t="shared" si="972"/>
        <v>-2.1640930771320753E-2</v>
      </c>
      <c r="KF202" s="68">
        <f t="shared" si="792"/>
        <v>0.26283367556468179</v>
      </c>
      <c r="KG202" s="68"/>
      <c r="KH202" s="15">
        <f t="shared" si="793"/>
        <v>0.10910730387736707</v>
      </c>
      <c r="KI202" s="18"/>
      <c r="KJ202" s="13">
        <v>148.87</v>
      </c>
      <c r="KK202" s="68">
        <f t="shared" si="794"/>
        <v>8.5058309037901E-2</v>
      </c>
      <c r="KL202" s="68">
        <f t="shared" si="973"/>
        <v>8.2556134247441376E-2</v>
      </c>
      <c r="KM202" s="68">
        <f t="shared" si="795"/>
        <v>6.0554502369668244</v>
      </c>
      <c r="KN202" s="68"/>
      <c r="KO202" s="15">
        <f t="shared" si="796"/>
        <v>1.2149977681892579</v>
      </c>
      <c r="KQ202" s="13">
        <v>2.4319999999999999</v>
      </c>
      <c r="KR202" s="68">
        <f t="shared" si="797"/>
        <v>8.4745762711864389E-2</v>
      </c>
      <c r="KS202" s="68">
        <f t="shared" si="974"/>
        <v>8.2243587921404765E-2</v>
      </c>
      <c r="KT202" s="68">
        <f t="shared" si="798"/>
        <v>-7.1755725190839753E-2</v>
      </c>
      <c r="KU202" s="68"/>
      <c r="KV202" s="15">
        <f t="shared" si="799"/>
        <v>1.4079207920792078</v>
      </c>
      <c r="KW202" s="18"/>
      <c r="KX202" s="13">
        <v>68.83</v>
      </c>
      <c r="KY202" s="68">
        <f t="shared" si="800"/>
        <v>5.9923998830750738E-3</v>
      </c>
      <c r="KZ202" s="68">
        <f t="shared" si="975"/>
        <v>3.4902250926154435E-3</v>
      </c>
      <c r="LA202" s="68">
        <f t="shared" si="801"/>
        <v>-4.3097455859863874E-2</v>
      </c>
      <c r="LB202" s="68"/>
      <c r="LC202" s="15">
        <f t="shared" si="802"/>
        <v>1.9029945170814</v>
      </c>
      <c r="LD202" s="18"/>
      <c r="LE202" s="13">
        <v>56.42</v>
      </c>
      <c r="LF202" s="68">
        <f t="shared" si="803"/>
        <v>-1.2600630031501555E-2</v>
      </c>
      <c r="LG202" s="68">
        <f t="shared" si="976"/>
        <v>-1.5102804821961184E-2</v>
      </c>
      <c r="LH202" s="68">
        <f t="shared" si="804"/>
        <v>0.57465810773095183</v>
      </c>
      <c r="LI202" s="68"/>
      <c r="LJ202" s="15">
        <f t="shared" si="805"/>
        <v>0.22359574929516379</v>
      </c>
      <c r="LL202" s="13">
        <v>169.58</v>
      </c>
      <c r="LM202" s="68">
        <f t="shared" si="806"/>
        <v>1.9662076844447179E-2</v>
      </c>
      <c r="LN202" s="68">
        <f t="shared" si="977"/>
        <v>1.7159902053987548E-2</v>
      </c>
      <c r="LO202" s="68">
        <f t="shared" si="807"/>
        <v>0.93805714285714303</v>
      </c>
      <c r="LP202" s="68"/>
      <c r="LQ202" s="15">
        <f t="shared" si="808"/>
        <v>1.168264927758599</v>
      </c>
      <c r="LS202" s="13">
        <v>25.3</v>
      </c>
      <c r="LT202" s="68">
        <f t="shared" si="809"/>
        <v>1.9801980198020084E-3</v>
      </c>
      <c r="LU202" s="68">
        <f t="shared" si="978"/>
        <v>-5.2197677065762187E-4</v>
      </c>
      <c r="LV202" s="68"/>
      <c r="LW202" s="68"/>
      <c r="LX202" s="15">
        <f t="shared" si="810"/>
        <v>1.7351351351351352</v>
      </c>
      <c r="LZ202" s="13">
        <v>23.42</v>
      </c>
      <c r="MA202" s="68">
        <f t="shared" si="811"/>
        <v>7.2344322344322434E-2</v>
      </c>
      <c r="MB202" s="68">
        <f t="shared" si="979"/>
        <v>6.984214755386281E-2</v>
      </c>
      <c r="MC202" s="68">
        <f t="shared" si="812"/>
        <v>5.2584269662921422E-2</v>
      </c>
      <c r="MD202" s="68"/>
      <c r="ME202" s="15">
        <f t="shared" si="813"/>
        <v>0.7373887240356084</v>
      </c>
      <c r="MG202" s="13">
        <v>134.75</v>
      </c>
      <c r="MH202" s="68">
        <f t="shared" si="814"/>
        <v>4.3977340488968652E-3</v>
      </c>
      <c r="MI202" s="68">
        <f t="shared" si="980"/>
        <v>1.8955592584372349E-3</v>
      </c>
      <c r="MJ202" s="68">
        <f t="shared" si="815"/>
        <v>17.160377358490567</v>
      </c>
      <c r="MK202" s="68"/>
      <c r="ML202" s="15">
        <f t="shared" si="816"/>
        <v>5.347150259067357</v>
      </c>
      <c r="MN202" s="13">
        <v>197.01</v>
      </c>
      <c r="MO202" s="68">
        <f t="shared" si="817"/>
        <v>2.931034482758613E-2</v>
      </c>
      <c r="MP202" s="68">
        <f t="shared" si="981"/>
        <v>2.6808170037126499E-2</v>
      </c>
      <c r="MQ202" s="68">
        <f t="shared" si="818"/>
        <v>0.56481334392374882</v>
      </c>
      <c r="MR202" s="68"/>
      <c r="MS202" s="15">
        <f t="shared" si="819"/>
        <v>0.76865068677619164</v>
      </c>
      <c r="MU202" s="13">
        <v>24.34</v>
      </c>
      <c r="MV202" s="68">
        <f t="shared" si="820"/>
        <v>3.1355932203389759E-2</v>
      </c>
      <c r="MW202" s="68">
        <f t="shared" si="982"/>
        <v>2.8853757412930128E-2</v>
      </c>
      <c r="MX202" s="68">
        <f t="shared" si="821"/>
        <v>0.1662673694298035</v>
      </c>
      <c r="MY202" s="68"/>
      <c r="MZ202" s="15">
        <f t="shared" si="822"/>
        <v>1.2811621368322399</v>
      </c>
      <c r="NB202" s="13">
        <v>302.56</v>
      </c>
      <c r="NC202" s="68">
        <f t="shared" si="823"/>
        <v>2.7175714191025159E-3</v>
      </c>
      <c r="ND202" s="68">
        <f t="shared" si="983"/>
        <v>2.1539662864288565E-4</v>
      </c>
      <c r="NE202" s="68">
        <f t="shared" si="824"/>
        <v>1.2334096109839818</v>
      </c>
      <c r="NF202" s="68"/>
      <c r="NG202" s="15">
        <f t="shared" si="825"/>
        <v>0.81401762695605262</v>
      </c>
      <c r="NI202" s="13">
        <v>13.34</v>
      </c>
      <c r="NJ202" s="68">
        <f t="shared" si="826"/>
        <v>0.11631799163179922</v>
      </c>
      <c r="NK202" s="68">
        <f t="shared" si="984"/>
        <v>0.1138158168413396</v>
      </c>
      <c r="NL202" s="68">
        <f t="shared" si="827"/>
        <v>-0.894084954346963</v>
      </c>
      <c r="NM202" s="68"/>
      <c r="NN202" s="15">
        <f t="shared" si="828"/>
        <v>1.7224489795918365</v>
      </c>
      <c r="NP202" s="13">
        <v>625.45000000000005</v>
      </c>
      <c r="NQ202" s="68">
        <f t="shared" si="829"/>
        <v>3.1891374645284833E-2</v>
      </c>
      <c r="NR202" s="68">
        <f t="shared" si="985"/>
        <v>2.9389199854825201E-2</v>
      </c>
      <c r="NS202" s="68">
        <f t="shared" si="830"/>
        <v>3.7653333333333339</v>
      </c>
      <c r="NT202" s="68"/>
      <c r="NU202" s="15">
        <f t="shared" si="831"/>
        <v>0.90146839753138974</v>
      </c>
      <c r="NW202" s="13">
        <v>244.62</v>
      </c>
      <c r="NX202" s="68">
        <f t="shared" si="832"/>
        <v>-4.6386718749999445E-3</v>
      </c>
      <c r="NY202" s="68">
        <f t="shared" si="986"/>
        <v>-7.1408466654595748E-3</v>
      </c>
      <c r="NZ202" s="68">
        <f t="shared" si="833"/>
        <v>0.39178425125170696</v>
      </c>
      <c r="OA202" s="68"/>
      <c r="OB202" s="15">
        <f t="shared" si="834"/>
        <v>0.29223454833597456</v>
      </c>
      <c r="OD202" s="13">
        <v>4.51</v>
      </c>
      <c r="OE202" s="68">
        <f t="shared" si="835"/>
        <v>8.4134615384615294E-2</v>
      </c>
      <c r="OF202" s="68">
        <f t="shared" si="987"/>
        <v>8.163244059415567E-2</v>
      </c>
      <c r="OG202" s="68">
        <f t="shared" si="836"/>
        <v>-0.98001506624717516</v>
      </c>
      <c r="OH202" s="68"/>
      <c r="OI202" s="15">
        <f t="shared" si="837"/>
        <v>2.0890410958904111</v>
      </c>
      <c r="OK202" s="13">
        <v>364.22</v>
      </c>
      <c r="OL202" s="68">
        <f t="shared" si="838"/>
        <v>-1.5807820142135179E-2</v>
      </c>
      <c r="OM202" s="68">
        <f t="shared" si="988"/>
        <v>-1.830999493259481E-2</v>
      </c>
      <c r="ON202" s="68">
        <f t="shared" si="839"/>
        <v>7.5799764428739698</v>
      </c>
      <c r="OO202" s="68"/>
      <c r="OP202" s="15">
        <f t="shared" si="840"/>
        <v>4.4679477555922533</v>
      </c>
      <c r="OR202" s="13">
        <v>9.1199999999999992</v>
      </c>
      <c r="OS202" s="68">
        <f t="shared" si="841"/>
        <v>-1.7241379310344845E-2</v>
      </c>
      <c r="OT202" s="68">
        <f t="shared" si="989"/>
        <v>-1.9743554100804476E-2</v>
      </c>
      <c r="OU202" s="68">
        <f t="shared" si="842"/>
        <v>0.18441558441558428</v>
      </c>
      <c r="OV202" s="68"/>
      <c r="OW202" s="15">
        <f t="shared" si="843"/>
        <v>7.1428571428571415</v>
      </c>
      <c r="OY202" s="13">
        <v>168.57</v>
      </c>
      <c r="OZ202" s="68">
        <f t="shared" si="844"/>
        <v>-4.1354049743015124E-3</v>
      </c>
      <c r="PA202" s="68">
        <f t="shared" si="990"/>
        <v>-6.6375797647611427E-3</v>
      </c>
      <c r="PB202" s="68">
        <f t="shared" si="998"/>
        <v>4.1867692307692304</v>
      </c>
      <c r="PC202" s="68"/>
      <c r="PD202" s="15">
        <f t="shared" si="845"/>
        <v>0.4715844609340899</v>
      </c>
      <c r="PE202" s="18"/>
      <c r="PF202" s="13">
        <v>306.76</v>
      </c>
      <c r="PG202" s="68">
        <f t="shared" si="846"/>
        <v>1.7682380652224345E-2</v>
      </c>
      <c r="PH202" s="68">
        <f t="shared" si="991"/>
        <v>1.5180205861764714E-2</v>
      </c>
      <c r="PI202" s="68">
        <f t="shared" si="847"/>
        <v>-0.11901206203331419</v>
      </c>
      <c r="PJ202" s="68"/>
      <c r="PK202" s="15">
        <f t="shared" si="848"/>
        <v>0.46683880839669106</v>
      </c>
      <c r="PM202" s="13"/>
      <c r="PN202" s="68">
        <f t="shared" si="849"/>
        <v>0</v>
      </c>
      <c r="PO202" s="68">
        <f t="shared" si="850"/>
        <v>-2.5021747904596303E-3</v>
      </c>
      <c r="PP202" s="68">
        <f t="shared" si="851"/>
        <v>0</v>
      </c>
      <c r="PQ202" s="68"/>
      <c r="PR202" s="15">
        <f t="shared" si="852"/>
        <v>0</v>
      </c>
      <c r="PT202" s="13">
        <v>18</v>
      </c>
      <c r="PU202" s="68">
        <f t="shared" si="853"/>
        <v>2.330869812393406E-2</v>
      </c>
      <c r="PV202" s="68">
        <f t="shared" si="992"/>
        <v>2.0806523333474429E-2</v>
      </c>
      <c r="PW202" s="68">
        <f t="shared" si="854"/>
        <v>1.0642201834862384</v>
      </c>
      <c r="PX202" s="68"/>
      <c r="PY202" s="15">
        <f t="shared" si="855"/>
        <v>2.5087719298245617</v>
      </c>
      <c r="QA202" s="13">
        <v>350.43</v>
      </c>
      <c r="QB202" s="68">
        <f t="shared" si="856"/>
        <v>3.016138989328862E-2</v>
      </c>
      <c r="QC202" s="68">
        <f t="shared" si="993"/>
        <v>2.7659215102828989E-2</v>
      </c>
      <c r="QD202" s="68">
        <f t="shared" si="857"/>
        <v>3.8649633954770508E-2</v>
      </c>
      <c r="QE202" s="68"/>
      <c r="QF202" s="15">
        <f t="shared" si="858"/>
        <v>0.82763116720559082</v>
      </c>
      <c r="QH202" s="13">
        <v>2.1800000000000002</v>
      </c>
      <c r="QI202" s="68">
        <f t="shared" si="859"/>
        <v>0.16080937167199164</v>
      </c>
      <c r="QJ202" s="68">
        <f t="shared" si="994"/>
        <v>0.158307196881532</v>
      </c>
      <c r="QK202" s="68">
        <f t="shared" si="860"/>
        <v>-0.13147410358565723</v>
      </c>
      <c r="QL202" s="68"/>
      <c r="QM202" s="15">
        <f t="shared" si="861"/>
        <v>0.67692307692307696</v>
      </c>
      <c r="QO202" s="13">
        <v>27.02</v>
      </c>
      <c r="QP202" s="68">
        <f t="shared" si="862"/>
        <v>-4.421648390519986E-2</v>
      </c>
      <c r="QQ202" s="68">
        <f t="shared" si="995"/>
        <v>-4.6718658695659492E-2</v>
      </c>
      <c r="QR202" s="68">
        <f t="shared" si="863"/>
        <v>-0.96706404349204034</v>
      </c>
      <c r="QS202" s="68"/>
      <c r="QT202" s="15">
        <f t="shared" si="864"/>
        <v>1.3536585365853657</v>
      </c>
      <c r="QV202" s="13">
        <v>2.8889999999999998</v>
      </c>
      <c r="QW202" s="68">
        <f t="shared" si="865"/>
        <v>2.1570014144271552E-2</v>
      </c>
      <c r="QX202" s="68">
        <f t="shared" si="996"/>
        <v>1.906783935381192E-2</v>
      </c>
      <c r="QY202" s="68">
        <f t="shared" si="866"/>
        <v>-0.18158640226628897</v>
      </c>
      <c r="QZ202" s="68"/>
      <c r="RA202" s="15">
        <f t="shared" si="867"/>
        <v>0.1806293420514915</v>
      </c>
      <c r="RC202" s="13">
        <v>58.53</v>
      </c>
      <c r="RD202" s="68">
        <f t="shared" si="868"/>
        <v>8.9639717290122926E-3</v>
      </c>
      <c r="RE202" s="68">
        <f t="shared" si="997"/>
        <v>6.4617969385526624E-3</v>
      </c>
      <c r="RF202" s="68">
        <f t="shared" si="869"/>
        <v>0.26441996111471167</v>
      </c>
      <c r="RG202" s="68"/>
      <c r="RH202" s="15">
        <f t="shared" si="870"/>
        <v>1.364848484848485</v>
      </c>
      <c r="RJ202" s="13">
        <v>304.52</v>
      </c>
      <c r="RK202" s="68">
        <f t="shared" si="871"/>
        <v>3.5676631636227633E-2</v>
      </c>
      <c r="RL202" s="68">
        <f t="shared" si="872"/>
        <v>3.3174456845768002E-2</v>
      </c>
      <c r="RM202" s="68">
        <f t="shared" si="873"/>
        <v>0.41256146210223565</v>
      </c>
      <c r="RN202" s="68"/>
      <c r="RO202" s="15">
        <f t="shared" si="874"/>
        <v>0.54798698657991041</v>
      </c>
      <c r="RQ202" s="13">
        <v>31.74</v>
      </c>
      <c r="RR202" s="68">
        <f t="shared" si="875"/>
        <v>-2.0370370370370375E-2</v>
      </c>
      <c r="RS202" s="68">
        <f t="shared" si="876"/>
        <v>-2.2872545160830007E-2</v>
      </c>
      <c r="RT202" s="68">
        <f t="shared" si="877"/>
        <v>1.1680327868852458</v>
      </c>
      <c r="RU202" s="68"/>
      <c r="RV202" s="15">
        <f t="shared" si="878"/>
        <v>0.52303262955854124</v>
      </c>
      <c r="RX202" s="13">
        <v>183.56</v>
      </c>
      <c r="RY202" s="68">
        <f t="shared" si="879"/>
        <v>7.6302354943185756E-3</v>
      </c>
      <c r="RZ202" s="68">
        <f t="shared" si="880"/>
        <v>5.1280607038589453E-3</v>
      </c>
      <c r="SA202" s="68">
        <f t="shared" si="881"/>
        <v>0.37952803246655642</v>
      </c>
      <c r="SB202" s="68"/>
      <c r="SC202" s="15">
        <f t="shared" si="882"/>
        <v>1.4270792013751159</v>
      </c>
      <c r="SE202" s="13">
        <v>43.23</v>
      </c>
      <c r="SF202" s="68">
        <f t="shared" si="883"/>
        <v>-1.5486221817353672E-2</v>
      </c>
      <c r="SG202" s="68">
        <f t="shared" si="884"/>
        <v>-1.7988396607813303E-2</v>
      </c>
      <c r="SH202" s="68">
        <f t="shared" si="885"/>
        <v>2.4583999999999997</v>
      </c>
      <c r="SI202" s="68"/>
      <c r="SJ202" s="15">
        <f t="shared" si="886"/>
        <v>1.8328964613368282</v>
      </c>
      <c r="SL202" s="13">
        <v>3.82</v>
      </c>
      <c r="SM202" s="68">
        <f t="shared" si="887"/>
        <v>-1.7994858611825267E-2</v>
      </c>
      <c r="SN202" s="68">
        <f t="shared" si="888"/>
        <v>-2.0497033402284898E-2</v>
      </c>
      <c r="SO202" s="68">
        <f t="shared" si="889"/>
        <v>1.6901408450704225</v>
      </c>
      <c r="SP202" s="68"/>
      <c r="SQ202" s="15">
        <f t="shared" si="890"/>
        <v>2.782178217821782</v>
      </c>
      <c r="SS202" s="13">
        <v>34.25</v>
      </c>
      <c r="ST202" s="68">
        <f t="shared" si="891"/>
        <v>-4.1153415453527402E-2</v>
      </c>
      <c r="SU202" s="68">
        <f t="shared" si="892"/>
        <v>-4.3655590243987033E-2</v>
      </c>
      <c r="SV202" s="68">
        <f t="shared" si="893"/>
        <v>1.1220570012391573</v>
      </c>
      <c r="SW202" s="68"/>
      <c r="SX202" s="15">
        <f t="shared" si="894"/>
        <v>3.0773809523809526</v>
      </c>
      <c r="SZ202" s="13">
        <v>70.59</v>
      </c>
      <c r="TA202" s="68">
        <f t="shared" si="895"/>
        <v>-4.310695404636021E-2</v>
      </c>
      <c r="TB202" s="68">
        <f t="shared" si="896"/>
        <v>-4.5609128836819841E-2</v>
      </c>
      <c r="TC202" s="68">
        <f t="shared" si="897"/>
        <v>0.74857567500619293</v>
      </c>
      <c r="TD202" s="68"/>
      <c r="TE202" s="15">
        <f t="shared" si="898"/>
        <v>3.5250000000000004</v>
      </c>
      <c r="TG202" s="417">
        <v>0.27489999999999998</v>
      </c>
      <c r="TH202" s="68">
        <f t="shared" si="899"/>
        <v>-2.7934936350778001E-2</v>
      </c>
      <c r="TI202" s="68">
        <f t="shared" si="900"/>
        <v>-3.0437111141237632E-2</v>
      </c>
      <c r="TJ202" s="68">
        <f t="shared" si="901"/>
        <v>0.24954545454545443</v>
      </c>
      <c r="TK202" s="68"/>
      <c r="TL202" s="15">
        <f t="shared" si="902"/>
        <v>0.62182890855457207</v>
      </c>
      <c r="TN202" s="13">
        <v>87.91</v>
      </c>
      <c r="TO202" s="68">
        <f t="shared" si="903"/>
        <v>4.2081555239449946E-2</v>
      </c>
      <c r="TP202" s="68">
        <f t="shared" si="904"/>
        <v>3.9579380448990314E-2</v>
      </c>
      <c r="TQ202" s="68">
        <f t="shared" si="905"/>
        <v>0.28136546828653264</v>
      </c>
      <c r="TR202" s="68"/>
      <c r="TS202" s="15">
        <f t="shared" si="906"/>
        <v>1.9549579831932773</v>
      </c>
      <c r="TU202" s="417">
        <v>4.74</v>
      </c>
      <c r="TV202" s="68">
        <f t="shared" si="907"/>
        <v>6.0402684563758496E-2</v>
      </c>
      <c r="TW202" s="68">
        <f t="shared" si="908"/>
        <v>5.7900509773298865E-2</v>
      </c>
      <c r="TX202" s="68">
        <f t="shared" si="909"/>
        <v>7.4829931972789129E-2</v>
      </c>
      <c r="TY202" s="68"/>
      <c r="TZ202" s="15">
        <f t="shared" si="910"/>
        <v>1.7719298245614037</v>
      </c>
      <c r="UB202" s="13"/>
      <c r="UC202" s="68">
        <f t="shared" si="911"/>
        <v>0</v>
      </c>
      <c r="UD202" s="68">
        <f t="shared" si="912"/>
        <v>-2.5021747904596303E-3</v>
      </c>
      <c r="UE202" s="68">
        <f t="shared" si="913"/>
        <v>0</v>
      </c>
      <c r="UF202" s="68"/>
      <c r="UG202" s="15">
        <f t="shared" si="914"/>
        <v>0</v>
      </c>
      <c r="UI202" s="417"/>
      <c r="UJ202" s="68">
        <f t="shared" si="915"/>
        <v>0</v>
      </c>
      <c r="UK202" s="68">
        <f t="shared" si="916"/>
        <v>-2.5021747904596303E-3</v>
      </c>
      <c r="UL202" s="68">
        <f t="shared" si="917"/>
        <v>0</v>
      </c>
      <c r="UM202" s="68"/>
      <c r="UN202" s="15">
        <f t="shared" si="918"/>
        <v>0</v>
      </c>
      <c r="UP202" s="417"/>
      <c r="UQ202" s="68">
        <f t="shared" si="919"/>
        <v>0</v>
      </c>
      <c r="UR202" s="68">
        <f t="shared" si="920"/>
        <v>-2.5021747904596303E-3</v>
      </c>
      <c r="US202" s="68">
        <f t="shared" si="921"/>
        <v>0</v>
      </c>
      <c r="UT202" s="68"/>
      <c r="UU202" s="15">
        <f t="shared" si="922"/>
        <v>0</v>
      </c>
      <c r="UW202" s="417"/>
      <c r="UX202" s="68">
        <f t="shared" si="923"/>
        <v>0</v>
      </c>
      <c r="UY202" s="68">
        <f t="shared" si="924"/>
        <v>-2.5021747904596303E-3</v>
      </c>
      <c r="UZ202" s="68">
        <f t="shared" si="925"/>
        <v>0</v>
      </c>
      <c r="VA202" s="68"/>
      <c r="VB202" s="15">
        <f t="shared" si="926"/>
        <v>0</v>
      </c>
      <c r="VD202" s="417"/>
      <c r="VE202" s="68">
        <f t="shared" si="927"/>
        <v>0</v>
      </c>
      <c r="VF202" s="68">
        <f t="shared" si="928"/>
        <v>-2.5021747904596303E-3</v>
      </c>
      <c r="VG202" s="68">
        <f t="shared" si="929"/>
        <v>0</v>
      </c>
      <c r="VH202" s="68"/>
      <c r="VI202" s="15">
        <f t="shared" si="930"/>
        <v>0</v>
      </c>
      <c r="VM202" s="21">
        <f t="shared" si="931"/>
        <v>1.6442862666432443E-2</v>
      </c>
      <c r="VN202" s="40"/>
      <c r="VO202" s="21">
        <f t="shared" si="932"/>
        <v>2.1187187850593459</v>
      </c>
      <c r="VP202" s="14"/>
      <c r="VQ202" s="21">
        <f t="shared" si="933"/>
        <v>1.2695607459733445</v>
      </c>
    </row>
    <row r="203" spans="1:589" ht="15.75" customHeight="1" x14ac:dyDescent="0.2">
      <c r="A203" s="127">
        <v>45939</v>
      </c>
      <c r="B203" s="4">
        <f t="shared" ref="B203:B266" si="999">A203</f>
        <v>45939</v>
      </c>
      <c r="C203" s="13">
        <v>46358.42</v>
      </c>
      <c r="D203" s="138">
        <f t="shared" ref="D203:D266" si="1000">IF(C203&gt;0,C203-C202,0)</f>
        <v>-243.36000000000058</v>
      </c>
      <c r="E203" s="68">
        <f t="shared" ref="E203:E266" si="1001">IF(C203&gt;0,D203/C202,0)</f>
        <v>-5.2221181251016716E-3</v>
      </c>
      <c r="F203" s="15">
        <f t="shared" ref="F203:F260" si="1002">IF(C203&gt;0,(C203-C$10)/C$10,0)</f>
        <v>8.9652601457965317E-2</v>
      </c>
      <c r="G203" s="13">
        <v>6735.11</v>
      </c>
      <c r="H203" s="138">
        <f t="shared" ref="H203:H266" si="1003">IF(G203&gt;0,G203-G202,0)</f>
        <v>-18.610000000000582</v>
      </c>
      <c r="I203" s="68">
        <f t="shared" ref="I203:I266" si="1004">IF(G203&gt;0,H203/G202,0)</f>
        <v>-2.755518440207853E-3</v>
      </c>
      <c r="J203" s="15">
        <f t="shared" ref="J203:J260" si="1005">IF(G203&gt;0,(G203-G$10)/G$10,0)</f>
        <v>0.14510943394943232</v>
      </c>
      <c r="K203" s="13">
        <v>23024.62</v>
      </c>
      <c r="L203" s="138">
        <f t="shared" ref="L203:L266" si="1006">IF(K203&gt;0,K203-K202,0)</f>
        <v>-18.760000000002037</v>
      </c>
      <c r="M203" s="68">
        <f t="shared" ref="M203:M266" si="1007">IF(K203&gt;0,L203/K202,0)</f>
        <v>-8.141166790636633E-4</v>
      </c>
      <c r="N203" s="15">
        <f t="shared" ref="N203:N260" si="1008">IF(K203&gt;0,(K203-K$10)/K$10,0)</f>
        <v>0.19231890564808576</v>
      </c>
      <c r="O203" s="13">
        <v>2468.85</v>
      </c>
      <c r="P203" s="138">
        <f t="shared" ref="P203:P266" si="1009">IF(O203&gt;0,O203-O202,0)</f>
        <v>-15.139999999999873</v>
      </c>
      <c r="Q203" s="68">
        <f t="shared" ref="Q203:Q266" si="1010">IF(O203&gt;0,P203/O202,0)</f>
        <v>-6.0950325886979717E-3</v>
      </c>
      <c r="R203" s="15">
        <f t="shared" ref="R203:R260" si="1011">IF(O203&gt;0,(O203-O$10)/O$10,0)</f>
        <v>0.10702819528643688</v>
      </c>
      <c r="S203" s="18">
        <f t="shared" ref="S203:S260" si="1012">IF(O203&gt;0,(((O203*0.7)*Q203)+((K203*0.9)*M203)+((G203*0.65)*I203)+((C203*0.6)*E203))/(O203+K203+G203+C203),0)</f>
        <v>-2.3505199889250297E-3</v>
      </c>
      <c r="T203" s="121">
        <f t="shared" ref="T203:T266" si="1013">IF(O203&gt;0,(S203*200)+T202,0)</f>
        <v>278.91418865506029</v>
      </c>
      <c r="U203" s="121">
        <f t="shared" ref="U203:U266" si="1014">T203</f>
        <v>278.91418865506029</v>
      </c>
      <c r="V203" s="134">
        <f t="shared" ref="V203:V260" si="1015">IF(T203&gt;0,(T203-T202)/T202,0)</f>
        <v>-1.6826429049437248E-3</v>
      </c>
      <c r="W203" s="21">
        <f t="shared" si="934"/>
        <v>7.8056153211841908E-2</v>
      </c>
      <c r="X203" s="18">
        <f t="shared" ref="X203:X260" si="1016">IF(T203&gt;0,((Q203+M203+I203+E203)/4),0)</f>
        <v>-3.7216964582677896E-3</v>
      </c>
      <c r="Y203" s="353">
        <v>30107.59</v>
      </c>
      <c r="Z203" s="15">
        <v>1.9999999999999999E-6</v>
      </c>
      <c r="AA203" s="21">
        <f t="shared" ref="AA203:AA266" si="1017">Z203-$V203</f>
        <v>1.6846429049437249E-3</v>
      </c>
      <c r="AC203" s="13">
        <v>261.17</v>
      </c>
      <c r="AD203" s="68">
        <f t="shared" ref="AD203:AD266" si="1018">IF(AC203&gt;0,((AC203-AC202)/AC202),0)</f>
        <v>3.4472192431450832E-4</v>
      </c>
      <c r="AE203" s="68">
        <f t="shared" si="935"/>
        <v>2.0273648292582331E-3</v>
      </c>
      <c r="AF203" s="68">
        <f t="shared" ref="AF203:AF236" si="1019">IF(AC203&gt;0,(AC203-AF$10)/AF$10,0)</f>
        <v>0.5850579595800206</v>
      </c>
      <c r="AG203" s="68"/>
      <c r="AH203" s="15">
        <f t="shared" ref="AH203:AH236" si="1020">IF(AC203&gt;0,(AC203-AC$10)/AC$10,0)</f>
        <v>0.14966764977769964</v>
      </c>
      <c r="AJ203" s="13">
        <v>24.97</v>
      </c>
      <c r="AK203" s="68">
        <f t="shared" ref="AK203:AK266" si="1021">IF(AJ203&gt;0,((AJ203-AJ202)/AJ202),0)</f>
        <v>2.4086712163789129E-3</v>
      </c>
      <c r="AL203" s="68">
        <f t="shared" si="936"/>
        <v>4.0913141213226381E-3</v>
      </c>
      <c r="AM203" s="68">
        <f t="shared" ref="AM203:AM236" si="1022">IF(AJ203&gt;0,(AJ203-AM$10)/AM$10,0)</f>
        <v>0.34247311827956972</v>
      </c>
      <c r="AN203" s="68"/>
      <c r="AO203" s="15">
        <f t="shared" ref="AO203:AO236" si="1023">IF(AJ203&gt;0,(AJ203-AJ$10)/AJ$10,0)</f>
        <v>0.18735140275796469</v>
      </c>
      <c r="AQ203" s="13">
        <v>24.28</v>
      </c>
      <c r="AR203" s="68">
        <f t="shared" ref="AR203:AR266" si="1024">IF(AQ203&gt;0,((AQ203-AQ202)/AQ202),0)</f>
        <v>4.1203131437995727E-4</v>
      </c>
      <c r="AS203" s="68">
        <f t="shared" si="937"/>
        <v>2.094674219323682E-3</v>
      </c>
      <c r="AT203" s="68">
        <f t="shared" ref="AT203:AT236" si="1025">IF(AQ203&gt;0,(AQ203-AT$10)/AT$10,0)</f>
        <v>0.40590619571511299</v>
      </c>
      <c r="AU203" s="68"/>
      <c r="AV203" s="15">
        <f t="shared" ref="AV203:AV236" si="1026">IF(AQ203&gt;0,(AQ203-AQ$10)/AQ$10,0)</f>
        <v>0.13088029809035875</v>
      </c>
      <c r="AX203" s="13">
        <v>233.97</v>
      </c>
      <c r="AY203" s="68">
        <f t="shared" ref="AY203:AY266" si="1027">IF(AX203&gt;0,((AX203-AX202)/AX202),0)</f>
        <v>-2.7279314607221122E-3</v>
      </c>
      <c r="AZ203" s="68">
        <f t="shared" si="938"/>
        <v>-1.0452885557783874E-3</v>
      </c>
      <c r="BA203" s="68">
        <f t="shared" ref="BA203:BA236" si="1028">IF(AX203&gt;0,(AX203-BA$10)/BA$10,0)</f>
        <v>0.74474272930648777</v>
      </c>
      <c r="BB203" s="68"/>
      <c r="BC203" s="15">
        <f t="shared" ref="BC203:BC236" si="1029">IF(AX203&gt;0,(AX203-AX$10)/AX$10,0)</f>
        <v>0.14584455654047701</v>
      </c>
      <c r="BE203" s="13">
        <v>83.17</v>
      </c>
      <c r="BF203" s="68">
        <f t="shared" ref="BF203:BF266" si="1030">IF(BE203&gt;0,((BE203-BE202)/BE202),0)</f>
        <v>-5.9758575355563521E-3</v>
      </c>
      <c r="BG203" s="68">
        <f t="shared" si="939"/>
        <v>-4.2932146306126273E-3</v>
      </c>
      <c r="BH203" s="68"/>
      <c r="BI203" s="68"/>
      <c r="BJ203" s="15">
        <f t="shared" ref="BJ203:BJ236" si="1031">IF(BE203&gt;0,(BE203-BE$10)/BE$10,0)</f>
        <v>0.12895344102076828</v>
      </c>
      <c r="BL203" s="13">
        <v>78.069999999999993</v>
      </c>
      <c r="BM203" s="68">
        <f t="shared" ref="BM203:BM266" si="1032">IF(BL203&gt;0,((BL203-BL202)/BL202),0)</f>
        <v>-3.3192901825610252E-3</v>
      </c>
      <c r="BN203" s="68">
        <f t="shared" si="940"/>
        <v>-1.6366472776173004E-3</v>
      </c>
      <c r="BO203" s="68">
        <f t="shared" ref="BO203:BO236" si="1033">IF(BL203&gt;0,(BL203-BO$10)/BO$10,0)</f>
        <v>0.31475244189962931</v>
      </c>
      <c r="BP203" s="68"/>
      <c r="BQ203" s="15">
        <f t="shared" ref="BQ203:BQ236" si="1034">IF(BL203&gt;0,(BL203-BL$10)/BL$10,0)</f>
        <v>0.17628446587313526</v>
      </c>
      <c r="BS203" s="13">
        <v>46.13</v>
      </c>
      <c r="BT203" s="68">
        <f t="shared" ref="BT203:BT266" si="1035">IF(BS203&gt;0,((BS203-BS202)/BS202),0)</f>
        <v>-2.8102031993081597E-3</v>
      </c>
      <c r="BU203" s="68">
        <f t="shared" si="941"/>
        <v>-1.1275602943644348E-3</v>
      </c>
      <c r="BV203" s="68">
        <f t="shared" ref="BV203:BV236" si="1036">IF(BS203&gt;0,(BS203-BV$10)/BV$10,0)</f>
        <v>0.23805689747718747</v>
      </c>
      <c r="BW203" s="68"/>
      <c r="BX203" s="15">
        <f t="shared" ref="BX203:BX236" si="1037">IF(BS203&gt;0,(BS203-BS$10)/BS$10,0)</f>
        <v>0.20601307189542489</v>
      </c>
      <c r="BZ203" s="13"/>
      <c r="CA203" s="68">
        <f t="shared" ref="CA203:CA266" si="1038">IF(BZ203&gt;0,((BZ203-BZ202)/BZ202),0)</f>
        <v>0</v>
      </c>
      <c r="CB203" s="68">
        <f t="shared" si="942"/>
        <v>0</v>
      </c>
      <c r="CC203" s="68">
        <f t="shared" ref="CC203:CC236" si="1039">IF(BZ203&gt;0,(BZ203-CC$10)/CC$10,0)</f>
        <v>0</v>
      </c>
      <c r="CD203" s="68"/>
      <c r="CE203" s="15">
        <f t="shared" ref="CE203:CE236" si="1040">IF(BZ203&gt;0,(BZ203-BZ$10)/BZ$10,0)</f>
        <v>0</v>
      </c>
      <c r="CG203" s="13">
        <v>30.91</v>
      </c>
      <c r="CH203" s="68">
        <f t="shared" ref="CH203:CH266" si="1041">IF(CG203&gt;0,((CG203-CG202)/CG202),0)</f>
        <v>2.5948751216348315E-3</v>
      </c>
      <c r="CI203" s="68">
        <f t="shared" si="943"/>
        <v>4.2775180265785563E-3</v>
      </c>
      <c r="CJ203" s="68">
        <f t="shared" ref="CJ203:CJ236" si="1042">IF(CG203&gt;0,(CG203-CJ$10)/CJ$10,0)</f>
        <v>2.2494211048627182E-2</v>
      </c>
      <c r="CK203" s="68"/>
      <c r="CL203" s="15">
        <f t="shared" ref="CL203:CL236" si="1043">IF(CG203&gt;0,(CG203-CG$10)/CG$10,0)</f>
        <v>-0.10040745052386495</v>
      </c>
      <c r="CN203" s="13">
        <v>35.07</v>
      </c>
      <c r="CO203" s="68">
        <f t="shared" ref="CO203:CO266" si="1044">IF(CN203&gt;0,((CN203-CN202)/CN202),0)</f>
        <v>-2.8433323855559119E-3</v>
      </c>
      <c r="CP203" s="68">
        <f t="shared" si="944"/>
        <v>-1.1606894806121871E-3</v>
      </c>
      <c r="CQ203" s="68">
        <f t="shared" ref="CQ203:CQ236" si="1045">IF(CN203&gt;0,(CN203-CQ$10)/CQ$10,0)</f>
        <v>0.11901723037651565</v>
      </c>
      <c r="CR203" s="68"/>
      <c r="CS203" s="15">
        <f t="shared" ref="CS203:CS236" si="1046">IF(CN203&gt;0,(CN203-CN$10)/CN$10,0)</f>
        <v>4.7804003585300313E-2</v>
      </c>
      <c r="CU203" s="13">
        <v>40.22</v>
      </c>
      <c r="CV203" s="68">
        <f t="shared" ref="CV203:CV266" si="1047">IF(CU203&gt;0,((CU203-CU202)/CU202),0)</f>
        <v>-6.1774153694094391E-3</v>
      </c>
      <c r="CW203" s="68">
        <f t="shared" si="945"/>
        <v>-4.4947724644657143E-3</v>
      </c>
      <c r="CX203" s="68">
        <f t="shared" ref="CX203:CX236" si="1048">IF(CU203&gt;0,(CU203-CX$10)/CX$10,0)</f>
        <v>0.2510108864696734</v>
      </c>
      <c r="CY203" s="68"/>
      <c r="CZ203" s="15">
        <f t="shared" ref="CZ203:CZ236" si="1049">IF(CU203&gt;0,(CU203-CU$10)/CU$10,0)</f>
        <v>7.8862660944205951E-2</v>
      </c>
      <c r="DB203" s="13">
        <v>20.18</v>
      </c>
      <c r="DC203" s="68">
        <f t="shared" ref="DC203:DC266" si="1050">IF(DB203&gt;0,((DB203-DB202)/DB202),0)</f>
        <v>-1.1268985791278805E-2</v>
      </c>
      <c r="DD203" s="68">
        <f t="shared" si="946"/>
        <v>-9.5863428863350794E-3</v>
      </c>
      <c r="DE203" s="68">
        <f t="shared" ref="DE203:DE236" si="1051">IF(DB203&gt;0,(DB203-DE$10)/DE$10,0)</f>
        <v>-7.7274805669867455E-2</v>
      </c>
      <c r="DF203" s="68"/>
      <c r="DG203" s="15">
        <f t="shared" ref="DG203:DG236" si="1052">IF(DB203&gt;0,(DB203-DB$10)/DB$10,0)</f>
        <v>-8.8408644400785712E-3</v>
      </c>
      <c r="DI203" s="13">
        <v>52.04</v>
      </c>
      <c r="DJ203" s="68">
        <f t="shared" ref="DJ203:DJ266" si="1053">IF(DI203&gt;0,((DI203-DI202)/DI202),0)</f>
        <v>-9.5165588123334605E-3</v>
      </c>
      <c r="DK203" s="68">
        <f t="shared" si="947"/>
        <v>-7.8339159073897366E-3</v>
      </c>
      <c r="DL203" s="68">
        <f t="shared" ref="DL203:DL236" si="1054">IF(DI203&gt;0,(DI203-DL$10)/DL$10,0)</f>
        <v>0.17870894677236696</v>
      </c>
      <c r="DM203" s="68"/>
      <c r="DN203" s="15">
        <f t="shared" ref="DN203:DN236" si="1055">IF(DI203&gt;0,(DI203-DI$10)/DI$10,0)</f>
        <v>0.23434535104364335</v>
      </c>
      <c r="DP203" s="13">
        <v>49.01</v>
      </c>
      <c r="DQ203" s="68">
        <f t="shared" ref="DQ203:DQ266" si="1056">IF(DP203&gt;0,((DP203-DP202)/DP202),0)</f>
        <v>-8.6974110032362398E-3</v>
      </c>
      <c r="DR203" s="68">
        <f t="shared" si="948"/>
        <v>-7.014768098292515E-3</v>
      </c>
      <c r="DS203" s="68"/>
      <c r="DT203" s="68"/>
      <c r="DU203" s="15">
        <f t="shared" ref="DU203:DU236" si="1057">IF(DP203&gt;0,(DP203-DP$10)/DP$10,0)</f>
        <v>0.28702731092436973</v>
      </c>
      <c r="DV203" s="18"/>
      <c r="DW203" s="13">
        <v>44.22</v>
      </c>
      <c r="DX203" s="68">
        <f t="shared" ref="DX203:DX266" si="1058">IF(DW203&gt;0,((DW203-DW202)/DW202),0)</f>
        <v>-2.4813895781637591E-3</v>
      </c>
      <c r="DY203" s="68">
        <f t="shared" si="949"/>
        <v>-7.9874667322003432E-4</v>
      </c>
      <c r="DZ203" s="68">
        <f t="shared" ref="DZ203:DZ236" si="1059">IF(DW203&gt;0,(DW203-DZ$10)/DZ$10,0)</f>
        <v>1.3596584845250801</v>
      </c>
      <c r="EA203" s="68"/>
      <c r="EB203" s="15">
        <f t="shared" ref="EB203:EB236" si="1060">IF(DW203&gt;0,(DW203-DW$10)/DW$10,0)</f>
        <v>0.32118314908873619</v>
      </c>
      <c r="ED203" s="13">
        <v>44.91</v>
      </c>
      <c r="EE203" s="68">
        <f t="shared" ref="EE203:EE266" si="1061">IF(ED203&gt;0,((ED203-ED202)/ED202),0)</f>
        <v>-1.5562472209871118E-3</v>
      </c>
      <c r="EF203" s="68">
        <f t="shared" si="950"/>
        <v>1.2639568395661298E-4</v>
      </c>
      <c r="EG203" s="68">
        <f t="shared" ref="EG203:EG236" si="1062">IF(ED203&gt;0,(ED203-EG$10)/EG$10,0)</f>
        <v>1.135520684736091</v>
      </c>
      <c r="EH203" s="68"/>
      <c r="EI203" s="15">
        <f t="shared" ref="EI203:EI236" si="1063">IF(ED203&gt;0,(ED203-ED$10)/ED$10,0)</f>
        <v>0.21773318872017336</v>
      </c>
      <c r="EK203" s="13">
        <v>141.84</v>
      </c>
      <c r="EL203" s="68">
        <f t="shared" ref="EL203:EL266" si="1064">IF(EK203&gt;0,((EK203-EK202)/EK202),0)</f>
        <v>-2.114611968703823E-4</v>
      </c>
      <c r="EM203" s="68">
        <f t="shared" si="951"/>
        <v>1.4711817080733426E-3</v>
      </c>
      <c r="EN203" s="68">
        <f t="shared" ref="EN203:EN236" si="1065">IF(EK203&gt;0,(EK203-EN$10)/EN$10,0)</f>
        <v>1.1977068484660673</v>
      </c>
      <c r="EO203" s="68"/>
      <c r="EP203" s="15">
        <f t="shared" ref="EP203:EP236" si="1066">IF(EK203&gt;0,(EK203-EK$10)/EK$10,0)</f>
        <v>0.27439353099730462</v>
      </c>
      <c r="ER203" s="13">
        <v>39.43</v>
      </c>
      <c r="ES203" s="68">
        <f t="shared" ref="ES203:ES266" si="1067">IF(ER203&gt;0,((ER203-ER202)/ER202),0)</f>
        <v>-7.8007045797685521E-3</v>
      </c>
      <c r="ET203" s="68">
        <f t="shared" si="952"/>
        <v>-6.1180616748248273E-3</v>
      </c>
      <c r="EU203" s="68">
        <f t="shared" ref="EU203:EU236" si="1068">IF(ER203&gt;0,(ER203-EU$10)/EU$10,0)</f>
        <v>0.12947579490117456</v>
      </c>
      <c r="EV203" s="68"/>
      <c r="EW203" s="15">
        <f t="shared" ref="EW203:EW236" si="1069">IF(ER203&gt;0,(ER203-ER$10)/ER$10,0)</f>
        <v>1.3885317562355339E-2</v>
      </c>
      <c r="EY203" s="13">
        <v>52.14</v>
      </c>
      <c r="EZ203" s="68">
        <f t="shared" ref="EZ203:EZ266" si="1070">IF(EY203&gt;0,((EY203-EY202)/EY202),0)</f>
        <v>-4.4179651695691963E-2</v>
      </c>
      <c r="FA203" s="68">
        <f t="shared" si="953"/>
        <v>-4.2497008790748241E-2</v>
      </c>
      <c r="FB203" s="68"/>
      <c r="FC203" s="68"/>
      <c r="FD203" s="15">
        <f t="shared" ref="FD203:FD236" si="1071">IF(EY203&gt;0,(EY203-EY$10)/EY$10,0)</f>
        <v>1.1212367778681858</v>
      </c>
      <c r="FF203" s="13">
        <v>61.26</v>
      </c>
      <c r="FG203" s="68">
        <f t="shared" ref="FG203:FG266" si="1072">IF(FF203&gt;0,((FF203-FF202)/FF202),0)</f>
        <v>-1.0339256865912772E-2</v>
      </c>
      <c r="FH203" s="68">
        <f t="shared" si="954"/>
        <v>-8.6566139609690479E-3</v>
      </c>
      <c r="FI203" s="68">
        <f t="shared" ref="FI203:FI236" si="1073">IF(FF203&gt;0,(FF203-FI$10)/FI$10,0)</f>
        <v>3.6899119837508459E-2</v>
      </c>
      <c r="FJ203" s="68"/>
      <c r="FK203" s="15">
        <f t="shared" ref="FK203:FK236" si="1074">IF(FF203&gt;0,(FF203-FF$10)/FF$10,0)</f>
        <v>7.8711040676175362E-2</v>
      </c>
      <c r="FM203" s="13">
        <v>193.97</v>
      </c>
      <c r="FN203" s="68">
        <f t="shared" ref="FN203:FN266" si="1075">IF(FM203&gt;0,((FM203-FM202)/FM202),0)</f>
        <v>-1.3386191628481229E-3</v>
      </c>
      <c r="FO203" s="68">
        <f t="shared" si="955"/>
        <v>3.4402374209560192E-4</v>
      </c>
      <c r="FP203" s="68">
        <f t="shared" ref="FP203:FP236" si="1076">IF(FM203&gt;0,(FM203-FP$10)/FP$10,0)</f>
        <v>0.66812865497076024</v>
      </c>
      <c r="FQ203" s="68"/>
      <c r="FR203" s="15">
        <f t="shared" ref="FR203:FR236" si="1077">IF(FM203&gt;0,(FM203-FM$10)/FM$10,0)</f>
        <v>6.7763954640537277E-2</v>
      </c>
      <c r="FT203" s="13">
        <v>93.86</v>
      </c>
      <c r="FU203" s="68">
        <f t="shared" ref="FU203:FU266" si="1078">IF(FT203&gt;0,((FT203-FT202)/FT202),0)</f>
        <v>-1.2831299957930153E-2</v>
      </c>
      <c r="FV203" s="68">
        <f t="shared" si="956"/>
        <v>-1.1148657052986427E-2</v>
      </c>
      <c r="FW203" s="68">
        <f t="shared" ref="FW203:FW236" si="1079">IF(FT203&gt;0,(FT203-FW$10)/FW$10,0)</f>
        <v>6.6227422469612607E-2</v>
      </c>
      <c r="FX203" s="68"/>
      <c r="FY203" s="15">
        <f t="shared" ref="FY203:FY236" si="1080">IF(FT203&gt;0,(FT203-FT$10)/FT$10,0)</f>
        <v>4.0807274340208387E-2</v>
      </c>
      <c r="GA203" s="13">
        <v>18.37</v>
      </c>
      <c r="GB203" s="68">
        <f t="shared" ref="GB203:GB266" si="1081">IF(GA203&gt;0,((GA203-GA202)/GA202),0)</f>
        <v>-3.2555615843732353E-3</v>
      </c>
      <c r="GC203" s="68">
        <f t="shared" si="957"/>
        <v>-1.5729186794295105E-3</v>
      </c>
      <c r="GD203" s="68"/>
      <c r="GE203" s="68"/>
      <c r="GF203" s="15">
        <f t="shared" ref="GF203:GF236" si="1082">IF(GA203&gt;0,(GA203-GA$10)/GA$10,0)</f>
        <v>5.3930005737234728E-2</v>
      </c>
      <c r="GG203" s="18"/>
      <c r="GH203" s="13">
        <v>23.52</v>
      </c>
      <c r="GI203" s="68">
        <f t="shared" ref="GI203:GI266" si="1083">IF(GH203&gt;0,((GH203-GH202)/GH202),0)</f>
        <v>1.0743446497636443E-2</v>
      </c>
      <c r="GJ203" s="68">
        <f t="shared" si="958"/>
        <v>1.2426089402580168E-2</v>
      </c>
      <c r="GK203" s="68">
        <f t="shared" ref="GK203:GK236" si="1084">IF(GH203&gt;0,(GH203-GK$10)/GK$10,0)</f>
        <v>0.22372528616024978</v>
      </c>
      <c r="GL203" s="68"/>
      <c r="GM203" s="15">
        <f t="shared" ref="GM203:GM236" si="1085">IF(GH203&gt;0,(GH203-GH$10)/GH$10,0)</f>
        <v>0.24444444444444452</v>
      </c>
      <c r="GO203" s="13">
        <v>28.62</v>
      </c>
      <c r="GP203" s="68">
        <f t="shared" ref="GP203:GP266" si="1086">IF(GO203&gt;0,((GO203-GO202)/GO202),0)</f>
        <v>7.0372976776917409E-3</v>
      </c>
      <c r="GQ203" s="68">
        <f t="shared" si="959"/>
        <v>8.7199405826354666E-3</v>
      </c>
      <c r="GR203" s="68"/>
      <c r="GS203" s="68"/>
      <c r="GT203" s="15">
        <f t="shared" ref="GT203:GT236" si="1087">IF(GO203&gt;0,(GO203-GO$10)/GO$10,0)</f>
        <v>5.0275229357798198E-2</v>
      </c>
      <c r="GV203" s="13">
        <v>17.57</v>
      </c>
      <c r="GW203" s="68">
        <f t="shared" ref="GW203:GW266" si="1088">IF(GV203&gt;0,((GV203-GV202)/GV202),0)</f>
        <v>-2.2714366837023933E-3</v>
      </c>
      <c r="GX203" s="68">
        <f t="shared" si="960"/>
        <v>-5.8879377875866844E-4</v>
      </c>
      <c r="GY203" s="68">
        <f t="shared" ref="GY203:GY236" si="1089">IF(GV203&gt;0,(GV203-GY$10)/GY$10,0)</f>
        <v>0.48270042194092833</v>
      </c>
      <c r="GZ203" s="68"/>
      <c r="HA203" s="15">
        <f t="shared" ref="HA203:HA236" si="1090">IF(GV203&gt;0,(GV203-GV$10)/GV$10,0)</f>
        <v>0.28061224489795916</v>
      </c>
      <c r="HD203" s="13">
        <v>435.54</v>
      </c>
      <c r="HE203" s="68">
        <f t="shared" ref="HE203:HE266" si="1091">IF(HD203&gt;0,((HD203-HD202)/HD202),0)</f>
        <v>-7.1804691239827148E-3</v>
      </c>
      <c r="HF203" s="68">
        <f t="shared" si="961"/>
        <v>-5.49782621903899E-3</v>
      </c>
      <c r="HG203" s="68">
        <f t="shared" ref="HG203:HG236" si="1092">IF(HD203&gt;0,(HD203-HG$10)/HG$10,0)</f>
        <v>1.4467164766024383</v>
      </c>
      <c r="HH203" s="68"/>
      <c r="HI203" s="15">
        <f t="shared" ref="HI203:HI236" si="1093">IF(HD203&gt;0,(HD203-HD$10)/HD$10,0)</f>
        <v>7.8496434231378878E-2</v>
      </c>
      <c r="HK203" s="13">
        <v>98.55</v>
      </c>
      <c r="HL203" s="68">
        <f t="shared" ref="HL203:HL266" si="1094">IF(HK203&gt;0,((HK203-HK202)/HK202),0)</f>
        <v>-6.7379577931295578E-2</v>
      </c>
      <c r="HM203" s="68">
        <f t="shared" si="962"/>
        <v>-6.5696935026351849E-2</v>
      </c>
      <c r="HN203" s="68">
        <f t="shared" ref="HN203:HN236" si="1095">IF(HK203&gt;0,(HK203-HN$10)/HN$10,0)</f>
        <v>38.737903225806448</v>
      </c>
      <c r="HO203" s="68"/>
      <c r="HP203" s="15">
        <f t="shared" ref="HP203:HP236" si="1096">IF(HK203&gt;0,(HK203-HK$10)/HK$10,0)</f>
        <v>2.7357846853677028</v>
      </c>
      <c r="HR203" s="13">
        <v>112.93</v>
      </c>
      <c r="HS203" s="68">
        <f t="shared" ref="HS203:HS266" si="1097">IF(HR203&gt;0,((HR203-HR202)/HR202),0)</f>
        <v>-9.8202542744409496E-3</v>
      </c>
      <c r="HT203" s="68">
        <f t="shared" si="963"/>
        <v>-8.1376113694972239E-3</v>
      </c>
      <c r="HU203" s="68">
        <f t="shared" ref="HU203:HU236" si="1098">IF(HR203&gt;0,(HR203-HU$10)/HU$10,0)</f>
        <v>2.1024725274725276</v>
      </c>
      <c r="HV203" s="68"/>
      <c r="HW203" s="15">
        <f t="shared" ref="HW203:HW236" si="1099">IF(HR203&gt;0,(HR203-HR$10)/HR$10,0)</f>
        <v>4.9828018964395406E-2</v>
      </c>
      <c r="HY203" s="13">
        <v>192.5</v>
      </c>
      <c r="HZ203" s="68">
        <f t="shared" ref="HZ203:HZ266" si="1100">IF(HY203&gt;0,((HY203-HY202)/HY202),0)</f>
        <v>1.7926074771297054E-2</v>
      </c>
      <c r="IA203" s="68">
        <f t="shared" si="964"/>
        <v>1.960871767624078E-2</v>
      </c>
      <c r="IB203" s="68">
        <f t="shared" ref="IB203:IB236" si="1101">IF(HY203&gt;0,(HY203-IB$10)/IB$10,0)</f>
        <v>0.81775259678942391</v>
      </c>
      <c r="IC203" s="68"/>
      <c r="ID203" s="15">
        <f t="shared" ref="ID203:ID236" si="1102">IF(HY203&gt;0,(HY203-HY$10)/HY$10,0)</f>
        <v>0.43346488941842293</v>
      </c>
      <c r="IF203" s="13">
        <v>345.02</v>
      </c>
      <c r="IG203" s="68">
        <f t="shared" ref="IG203:IG266" si="1103">IF(IF203&gt;0,((IF203-IF202)/IF202),0)</f>
        <v>-1.3892908827786343E-3</v>
      </c>
      <c r="IH203" s="68">
        <f t="shared" si="965"/>
        <v>2.9335202216509049E-4</v>
      </c>
      <c r="II203" s="68">
        <f t="shared" ref="II203:II236" si="1104">IF(IF203&gt;0,(IF203-II$10)/II$10,0)</f>
        <v>0.97154285714285704</v>
      </c>
      <c r="IJ203" s="68"/>
      <c r="IK203" s="15">
        <f t="shared" ref="IK203:IK236" si="1105">IF(IF203&gt;0,(IF203-IF$10)/IF$10,0)</f>
        <v>0.48818150448585224</v>
      </c>
      <c r="IM203" s="13">
        <v>286.26</v>
      </c>
      <c r="IN203" s="68">
        <f t="shared" ref="IN203:IN266" si="1106">IF(IM203&gt;0,((IM203-IM202)/IM202),0)</f>
        <v>-1.4968514503974475E-2</v>
      </c>
      <c r="IO203" s="68">
        <f t="shared" si="966"/>
        <v>-1.328587159903075E-2</v>
      </c>
      <c r="IP203" s="68">
        <f t="shared" ref="IP203:IP236" si="1107">IF(IM203&gt;0,(IM203-IP$10)/IP$10,0)</f>
        <v>4.589923842999414</v>
      </c>
      <c r="IQ203" s="68"/>
      <c r="IR203" s="15">
        <f t="shared" ref="IR203:IR236" si="1108">IF(IM203&gt;0,(IM203-IM$10)/IM$10,0)</f>
        <v>0.52663857927577196</v>
      </c>
      <c r="IT203" s="13">
        <v>86.74</v>
      </c>
      <c r="IU203" s="68">
        <f t="shared" ref="IU203:IU266" si="1109">IF(IT203&gt;0,((IT203-IT202)/IT202),0)</f>
        <v>5.9144149367968326E-3</v>
      </c>
      <c r="IV203" s="68">
        <f t="shared" si="967"/>
        <v>7.5970578417405574E-3</v>
      </c>
      <c r="IW203" s="68">
        <f t="shared" ref="IW203:IW236" si="1110">IF(IT203&gt;0,(IT203-IW$10)/IW$10,0)</f>
        <v>3.7528767123287667</v>
      </c>
      <c r="IX203" s="68"/>
      <c r="IY203" s="15">
        <f t="shared" ref="IY203:IY236" si="1111">IF(IT203&gt;0,(IT203-IT$10)/IT$10,0)</f>
        <v>0.68787701887526742</v>
      </c>
      <c r="JA203" s="13">
        <v>733.51</v>
      </c>
      <c r="JB203" s="68">
        <f t="shared" ref="JB203:JB266" si="1112">IF(JA203&gt;0,((JA203-JA202)/JA202),0)</f>
        <v>2.1829377019948679E-2</v>
      </c>
      <c r="JC203" s="68">
        <f t="shared" si="968"/>
        <v>2.3512019924892404E-2</v>
      </c>
      <c r="JD203" s="68">
        <f t="shared" ref="JD203:JD236" si="1113">IF(JA203&gt;0,(JA203-JD$10)/JD$10,0)</f>
        <v>0.48363673139158581</v>
      </c>
      <c r="JE203" s="68"/>
      <c r="JF203" s="15">
        <f t="shared" ref="JF203:JF236" si="1114">IF(JA203&gt;0,(JA203-JA$10)/JA$10,0)</f>
        <v>0.25277108845280183</v>
      </c>
      <c r="JH203" s="13">
        <v>522.4</v>
      </c>
      <c r="JI203" s="68">
        <f t="shared" ref="JI203:JI266" si="1115">IF(JH203&gt;0,((JH203-JH202)/JH202),0)</f>
        <v>-4.6680003810613416E-3</v>
      </c>
      <c r="JJ203" s="68">
        <f t="shared" si="969"/>
        <v>-2.9853574761176168E-3</v>
      </c>
      <c r="JK203" s="68">
        <f t="shared" ref="JK203:JK236" si="1116">IF(JH203&gt;0,(JH203-JK$10)/JK$10,0)</f>
        <v>0.28451646217020332</v>
      </c>
      <c r="JL203" s="68"/>
      <c r="JM203" s="15">
        <f t="shared" ref="JM203:JM236" si="1117">IF(JH203&gt;0,(JH203-JH$10)/JH$10,0)</f>
        <v>0.23938315539739022</v>
      </c>
      <c r="JO203" s="13">
        <v>41.28</v>
      </c>
      <c r="JP203" s="68">
        <f t="shared" ref="JP203:JP266" si="1118">IF(JO203&gt;0,((JO203-JO202)/JO202),0)</f>
        <v>-2.8477288773829153E-2</v>
      </c>
      <c r="JQ203" s="68">
        <f t="shared" si="970"/>
        <v>-2.6794645868885428E-2</v>
      </c>
      <c r="JR203" s="68">
        <f t="shared" ref="JR203:JR236" si="1119">IF(JO203&gt;0,(JO203-JR$10)/JR$10,0)</f>
        <v>0.39294752826050278</v>
      </c>
      <c r="JS203" s="68"/>
      <c r="JT203" s="15">
        <f t="shared" ref="JT203:JT236" si="1120">IF(JO203&gt;0,(JO203-JO$10)/JO$10,0)</f>
        <v>3.0510304219823361</v>
      </c>
      <c r="JV203" s="13">
        <v>2.83</v>
      </c>
      <c r="JW203" s="68">
        <f t="shared" ref="JW203:JW266" si="1121">IF(JV203&gt;0,((JV203-JV202)/JV202),0)</f>
        <v>-1.0489510489510422E-2</v>
      </c>
      <c r="JX203" s="68">
        <f t="shared" si="971"/>
        <v>-8.8068675845666966E-3</v>
      </c>
      <c r="JY203" s="68">
        <f t="shared" ref="JY203:JY236" si="1122">IF(JV203&gt;0,(JV203-JY$10)/JY$10,0)</f>
        <v>0.11857707509881435</v>
      </c>
      <c r="JZ203" s="68"/>
      <c r="KA203" s="15">
        <f t="shared" ref="KA203:KA236" si="1123">IF(JV203&gt;0,(JV203-JV$10)/JV$10,0)</f>
        <v>0.57222222222222219</v>
      </c>
      <c r="KC203" s="13">
        <v>23.66</v>
      </c>
      <c r="KD203" s="68">
        <f t="shared" ref="KD203:KD266" si="1124">IF(KC203&gt;0,((KC203-KC202)/KC202),0)</f>
        <v>-3.8211382113821191E-2</v>
      </c>
      <c r="KE203" s="68">
        <f t="shared" si="972"/>
        <v>-3.6528739208877468E-2</v>
      </c>
      <c r="KF203" s="68">
        <f t="shared" ref="KF203:KF236" si="1125">IF(KC203&gt;0,(KC203-KF$10)/KF$10,0)</f>
        <v>0.21457905544147843</v>
      </c>
      <c r="KG203" s="68"/>
      <c r="KH203" s="15">
        <f t="shared" ref="KH203:KH236" si="1126">IF(KC203&gt;0,(KC203-KC$10)/KC$10,0)</f>
        <v>6.6726780883679004E-2</v>
      </c>
      <c r="KI203" s="18"/>
      <c r="KJ203" s="13">
        <v>151.15</v>
      </c>
      <c r="KK203" s="68">
        <f t="shared" ref="KK203:KK266" si="1127">IF(KJ203&gt;0,((KJ203-KJ202)/KJ202),0)</f>
        <v>1.5315375831262181E-2</v>
      </c>
      <c r="KL203" s="68">
        <f t="shared" si="973"/>
        <v>1.6998018736205905E-2</v>
      </c>
      <c r="KM203" s="68">
        <f t="shared" ref="KM203:KM236" si="1128">IF(KJ203&gt;0,(KJ203-KM$10)/KM$10,0)</f>
        <v>6.1635071090047395</v>
      </c>
      <c r="KN203" s="68"/>
      <c r="KO203" s="15">
        <f t="shared" ref="KO203:KO236" si="1129">IF(KJ203&gt;0,(KJ203-KJ$10)/KJ$10,0)</f>
        <v>1.2489212914744832</v>
      </c>
      <c r="KQ203" s="13">
        <v>2.4159999999999999</v>
      </c>
      <c r="KR203" s="68">
        <f t="shared" ref="KR203:KR266" si="1130">IF(KQ203&gt;0,((KQ203-KQ202)/KQ202),0)</f>
        <v>-6.5789473684210583E-3</v>
      </c>
      <c r="KS203" s="68">
        <f t="shared" si="974"/>
        <v>-4.8963044634773335E-3</v>
      </c>
      <c r="KT203" s="68">
        <f t="shared" ref="KT203:KT236" si="1131">IF(KQ203&gt;0,(KQ203-KT$10)/KT$10,0)</f>
        <v>-7.78625954198474E-2</v>
      </c>
      <c r="KU203" s="68"/>
      <c r="KV203" s="15">
        <f t="shared" ref="KV203:KV236" si="1132">IF(KQ203&gt;0,(KQ203-KQ$10)/KQ$10,0)</f>
        <v>1.392079207920792</v>
      </c>
      <c r="KW203" s="18"/>
      <c r="KX203" s="13">
        <v>67.14</v>
      </c>
      <c r="KY203" s="68">
        <f t="shared" ref="KY203:KY266" si="1133">IF(KX203&gt;0,((KX203-KX202)/KX202),0)</f>
        <v>-2.4553247130611619E-2</v>
      </c>
      <c r="KZ203" s="68">
        <f t="shared" si="975"/>
        <v>-2.2870604225667893E-2</v>
      </c>
      <c r="LA203" s="68">
        <f t="shared" ref="LA203:LA236" si="1134">IF(KX203&gt;0,(KX203-LA$10)/LA$10,0)</f>
        <v>-6.6592520506047623E-2</v>
      </c>
      <c r="LB203" s="68"/>
      <c r="LC203" s="15">
        <f t="shared" ref="LC203:LC236" si="1135">IF(KX203&gt;0,(KX203-KX$10)/KX$10,0)</f>
        <v>1.83171657528469</v>
      </c>
      <c r="LD203" s="18"/>
      <c r="LE203" s="13">
        <v>54.9</v>
      </c>
      <c r="LF203" s="68">
        <f t="shared" ref="LF203:LF266" si="1136">IF(LE203&gt;0,((LE203-LE202)/LE202),0)</f>
        <v>-2.6940801134349577E-2</v>
      </c>
      <c r="LG203" s="68">
        <f t="shared" si="976"/>
        <v>-2.5258158229405851E-2</v>
      </c>
      <c r="LH203" s="68">
        <f t="shared" ref="LH203:LH236" si="1137">IF(LE203&gt;0,(LE203-LH$10)/LH$10,0)</f>
        <v>0.532235556795981</v>
      </c>
      <c r="LI203" s="68"/>
      <c r="LJ203" s="15">
        <f t="shared" ref="LJ203:LJ236" si="1138">IF(LE203&gt;0,(LE203-LE$10)/LE$10,0)</f>
        <v>0.19063109954456733</v>
      </c>
      <c r="LL203" s="13">
        <v>161.72999999999999</v>
      </c>
      <c r="LM203" s="68">
        <f t="shared" ref="LM203:LM266" si="1139">IF(LL203&gt;0,((LL203-LL202)/LL202),0)</f>
        <v>-4.6290836183512339E-2</v>
      </c>
      <c r="LN203" s="68">
        <f t="shared" si="977"/>
        <v>-4.4608193278568617E-2</v>
      </c>
      <c r="LO203" s="68">
        <f t="shared" ref="LO203:LO236" si="1140">IF(LL203&gt;0,(LL203-LO$10)/LO$10,0)</f>
        <v>0.84834285714285707</v>
      </c>
      <c r="LP203" s="68"/>
      <c r="LQ203" s="15">
        <f t="shared" ref="LQ203:LQ236" si="1141">IF(LL203&gt;0,(LL203-LL$10)/LL$10,0)</f>
        <v>1.0678941311852705</v>
      </c>
      <c r="LS203" s="13">
        <v>24.28</v>
      </c>
      <c r="LT203" s="68">
        <f t="shared" ref="LT203:LT266" si="1142">IF(LS203&gt;0,((LS203-LS202)/LS202),0)</f>
        <v>-4.031620553359682E-2</v>
      </c>
      <c r="LU203" s="68">
        <f t="shared" si="978"/>
        <v>-3.8633562628653098E-2</v>
      </c>
      <c r="LV203" s="68"/>
      <c r="LW203" s="68"/>
      <c r="LX203" s="15">
        <f t="shared" ref="LX203:LX236" si="1143">IF(LS203&gt;0,(LS203-LS$10)/LS$10,0)</f>
        <v>1.6248648648648649</v>
      </c>
      <c r="LZ203" s="13">
        <v>22.56</v>
      </c>
      <c r="MA203" s="68">
        <f t="shared" ref="MA203:MA266" si="1144">IF(LZ203&gt;0,((LZ203-LZ202)/LZ202),0)</f>
        <v>-3.6720751494449311E-2</v>
      </c>
      <c r="MB203" s="68">
        <f t="shared" si="979"/>
        <v>-3.5038108589505589E-2</v>
      </c>
      <c r="MC203" s="68">
        <f t="shared" ref="MC203:MC236" si="1145">IF(LZ203&gt;0,(LZ203-MC$10)/MC$10,0)</f>
        <v>1.3932584269662865E-2</v>
      </c>
      <c r="MD203" s="68"/>
      <c r="ME203" s="15">
        <f t="shared" ref="ME203:ME236" si="1146">IF(LZ203&gt;0,(LZ203-LZ$10)/LZ$10,0)</f>
        <v>0.67359050445103841</v>
      </c>
      <c r="MG203" s="13">
        <v>138.07</v>
      </c>
      <c r="MH203" s="68">
        <f t="shared" ref="MH203:MH266" si="1147">IF(MG203&gt;0,((MG203-MG202)/MG202),0)</f>
        <v>2.4638218923933159E-2</v>
      </c>
      <c r="MI203" s="68">
        <f t="shared" si="980"/>
        <v>2.6320861828876885E-2</v>
      </c>
      <c r="MJ203" s="68">
        <f t="shared" ref="MJ203:MJ236" si="1148">IF(MG203&gt;0,(MG203-MJ$10)/MJ$10,0)</f>
        <v>17.607816711590296</v>
      </c>
      <c r="MK203" s="68"/>
      <c r="ML203" s="15">
        <f t="shared" ref="ML203:ML236" si="1149">IF(MG203&gt;0,(MG203-MG$10)/MG$10,0)</f>
        <v>5.5035327366933577</v>
      </c>
      <c r="MN203" s="13">
        <v>195.55</v>
      </c>
      <c r="MO203" s="68">
        <f t="shared" ref="MO203:MO266" si="1150">IF(MN203&gt;0,((MN203-MN202)/MN202),0)</f>
        <v>-7.4107913303892168E-3</v>
      </c>
      <c r="MP203" s="68">
        <f t="shared" si="981"/>
        <v>-5.728148425445492E-3</v>
      </c>
      <c r="MQ203" s="68">
        <f t="shared" ref="MQ203:MQ236" si="1151">IF(MN203&gt;0,(MN203-MQ$10)/MQ$10,0)</f>
        <v>0.55321683876092143</v>
      </c>
      <c r="MR203" s="68"/>
      <c r="MS203" s="15">
        <f t="shared" ref="MS203:MS236" si="1152">IF(MN203&gt;0,(MN203-MN$10)/MN$10,0)</f>
        <v>0.75554358560014379</v>
      </c>
      <c r="MU203" s="13">
        <v>23.94</v>
      </c>
      <c r="MV203" s="68">
        <f t="shared" ref="MV203:MV266" si="1153">IF(MU203&gt;0,((MU203-MU202)/MU202),0)</f>
        <v>-1.6433853738701668E-2</v>
      </c>
      <c r="MW203" s="68">
        <f t="shared" si="982"/>
        <v>-1.4751210833757942E-2</v>
      </c>
      <c r="MX203" s="68">
        <f t="shared" ref="MX203:MX236" si="1154">IF(MU203&gt;0,(MU203-MX$10)/MX$10,0)</f>
        <v>0.14710110206037375</v>
      </c>
      <c r="MY203" s="68"/>
      <c r="MZ203" s="15">
        <f t="shared" ref="MZ203:MZ236" si="1155">IF(MU203&gt;0,(MU203-MU$10)/MU$10,0)</f>
        <v>1.2436738519212747</v>
      </c>
      <c r="NB203" s="13">
        <v>299.32</v>
      </c>
      <c r="NC203" s="68">
        <f t="shared" ref="NC203:NC266" si="1156">IF(NB203&gt;0,((NB203-NB202)/NB202),0)</f>
        <v>-1.0708619777895324E-2</v>
      </c>
      <c r="ND203" s="68">
        <f t="shared" si="983"/>
        <v>-9.025976872951598E-3</v>
      </c>
      <c r="NE203" s="68">
        <f t="shared" ref="NE203:NE236" si="1157">IF(NB203&gt;0,(NB203-NE$10)/NE$10,0)</f>
        <v>1.2094928766516571</v>
      </c>
      <c r="NF203" s="68"/>
      <c r="NG203" s="15">
        <f t="shared" ref="NG203:NG236" si="1158">IF(NB203&gt;0,(NB203-NB$10)/NB$10,0)</f>
        <v>0.79459200191858026</v>
      </c>
      <c r="NI203" s="13">
        <v>12.79</v>
      </c>
      <c r="NJ203" s="68">
        <f t="shared" ref="NJ203:NJ266" si="1159">IF(NI203&gt;0,((NI203-NI202)/NI202),0)</f>
        <v>-4.1229385307346378E-2</v>
      </c>
      <c r="NK203" s="68">
        <f t="shared" si="984"/>
        <v>-3.9546742402402656E-2</v>
      </c>
      <c r="NL203" s="68">
        <f t="shared" ref="NL203:NL236" si="1160">IF(NI203&gt;0,(NI203-NL$10)/NL$10,0)</f>
        <v>-0.89845176657403725</v>
      </c>
      <c r="NM203" s="68"/>
      <c r="NN203" s="15">
        <f t="shared" ref="NN203:NN236" si="1161">IF(NI203&gt;0,(NI203-NI$10)/NI$10,0)</f>
        <v>1.6102040816326526</v>
      </c>
      <c r="NP203" s="13">
        <v>634.44000000000005</v>
      </c>
      <c r="NQ203" s="68">
        <f t="shared" ref="NQ203:NQ266" si="1162">IF(NP203&gt;0,((NP203-NP202)/NP202),0)</f>
        <v>1.4373650971300677E-2</v>
      </c>
      <c r="NR203" s="68">
        <f t="shared" si="985"/>
        <v>1.6056293876244403E-2</v>
      </c>
      <c r="NS203" s="68">
        <f t="shared" ref="NS203:NS236" si="1163">IF(NP203&gt;0,(NP203-NS$10)/NS$10,0)</f>
        <v>3.833828571428572</v>
      </c>
      <c r="NT203" s="68"/>
      <c r="NU203" s="15">
        <f t="shared" ref="NU203:NU236" si="1164">IF(NP203&gt;0,(NP203-NP$10)/NP$10,0)</f>
        <v>0.92879944061046438</v>
      </c>
      <c r="NW203" s="13">
        <v>241.53</v>
      </c>
      <c r="NX203" s="68">
        <f t="shared" ref="NX203:NX266" si="1165">IF(NW203&gt;0,((NW203-NW202)/NW202),0)</f>
        <v>-1.2631837135148406E-2</v>
      </c>
      <c r="NY203" s="68">
        <f t="shared" si="986"/>
        <v>-1.0949194230204681E-2</v>
      </c>
      <c r="NZ203" s="68">
        <f t="shared" ref="NZ203:NZ236" si="1166">IF(NW203&gt;0,(NW203-NZ$10)/NZ$10,0)</f>
        <v>0.37420345926263093</v>
      </c>
      <c r="OA203" s="68"/>
      <c r="OB203" s="15">
        <f t="shared" ref="OB203:OB236" si="1167">IF(NW203&gt;0,(NW203-NW$10)/NW$10,0)</f>
        <v>0.27591125198098249</v>
      </c>
      <c r="OD203" s="13">
        <v>4.41</v>
      </c>
      <c r="OE203" s="68">
        <f t="shared" ref="OE203:OE266" si="1168">IF(OD203&gt;0,((OD203-OD202)/OD202),0)</f>
        <v>-2.2172949002217217E-2</v>
      </c>
      <c r="OF203" s="68">
        <f t="shared" si="987"/>
        <v>-2.0490306097273491E-2</v>
      </c>
      <c r="OG203" s="68">
        <f t="shared" ref="OG203:OG236" si="1169">IF(OD203&gt;0,(OD203-OG$10)/OG$10,0)</f>
        <v>-0.98045819116408917</v>
      </c>
      <c r="OH203" s="68"/>
      <c r="OI203" s="15">
        <f t="shared" ref="OI203:OI236" si="1170">IF(OD203&gt;0,(OD203-OD$10)/OD$10,0)</f>
        <v>2.0205479452054798</v>
      </c>
      <c r="OK203" s="13">
        <v>371.09</v>
      </c>
      <c r="OL203" s="68">
        <f t="shared" ref="OL203:OL266" si="1171">IF(OK203&gt;0,((OK203-OK202)/OK202),0)</f>
        <v>1.8862226127065913E-2</v>
      </c>
      <c r="OM203" s="68">
        <f t="shared" si="988"/>
        <v>2.0544869032009638E-2</v>
      </c>
      <c r="ON203" s="68">
        <f t="shared" ref="ON203:ON236" si="1172">IF(OK203&gt;0,(OK203-ON$10)/ON$10,0)</f>
        <v>7.7418138987043577</v>
      </c>
      <c r="OO203" s="68"/>
      <c r="OP203" s="15">
        <f t="shared" ref="OP203:OP236" si="1173">IF(OK203&gt;0,(OK203-OK$10)/OK$10,0)</f>
        <v>4.571085422609217</v>
      </c>
      <c r="OR203" s="13">
        <v>9.3800000000000008</v>
      </c>
      <c r="OS203" s="68">
        <f t="shared" ref="OS203:OS266" si="1174">IF(OR203&gt;0,((OR203-OR202)/OR202),0)</f>
        <v>2.8508771929824737E-2</v>
      </c>
      <c r="OT203" s="68">
        <f t="shared" si="989"/>
        <v>3.0191414834768462E-2</v>
      </c>
      <c r="OU203" s="68">
        <f t="shared" ref="OU203:OU236" si="1175">IF(OR203&gt;0,(OR203-OU$10)/OU$10,0)</f>
        <v>0.21818181818181825</v>
      </c>
      <c r="OV203" s="68"/>
      <c r="OW203" s="15">
        <f t="shared" ref="OW203:OW236" si="1176">IF(OR203&gt;0,(OR203-OR$10)/OR$10,0)</f>
        <v>7.3750000000000009</v>
      </c>
      <c r="OY203" s="13">
        <v>162.18</v>
      </c>
      <c r="OZ203" s="68">
        <f t="shared" ref="OZ203:OZ266" si="1177">IF(OY203&gt;0,((OY203-OY202)/OY202),0)</f>
        <v>-3.790710090763473E-2</v>
      </c>
      <c r="PA203" s="68">
        <f t="shared" si="990"/>
        <v>-3.6224458002691008E-2</v>
      </c>
      <c r="PB203" s="68">
        <f t="shared" si="998"/>
        <v>3.9901538461538464</v>
      </c>
      <c r="PC203" s="68"/>
      <c r="PD203" s="15">
        <f t="shared" ref="PD203:PD236" si="1178">IF(OY203&gt;0,(OY203-OY$10)/OY$10,0)</f>
        <v>0.41580096027935409</v>
      </c>
      <c r="PE203" s="18"/>
      <c r="PF203" s="13">
        <v>298.2</v>
      </c>
      <c r="PG203" s="68">
        <f t="shared" ref="PG203:PG266" si="1179">IF(PF203&gt;0,((PF203-PF202)/PF202),0)</f>
        <v>-2.7904550788890346E-2</v>
      </c>
      <c r="PH203" s="68">
        <f t="shared" si="991"/>
        <v>-2.622190788394662E-2</v>
      </c>
      <c r="PI203" s="68">
        <f t="shared" ref="PI203:PI236" si="1180">IF(PF203&gt;0,(PF203-PI$10)/PI$10,0)</f>
        <v>-0.14359563469270534</v>
      </c>
      <c r="PJ203" s="68"/>
      <c r="PK203" s="15">
        <f t="shared" ref="PK203:PK236" si="1181">IF(PF203&gt;0,(PF203-PF$10)/PF$10,0)</f>
        <v>0.42590733036867018</v>
      </c>
      <c r="PM203" s="13"/>
      <c r="PN203" s="68">
        <f t="shared" ref="PN203:PN266" si="1182">IF(PM203&gt;0,((PM203-PM202)/PM202),0)</f>
        <v>0</v>
      </c>
      <c r="PO203" s="68">
        <f t="shared" ref="PO203:PO266" si="1183">PN203-$V203</f>
        <v>1.6826429049437248E-3</v>
      </c>
      <c r="PP203" s="68">
        <f t="shared" ref="PP203:PP236" si="1184">IF(PM203&gt;0,(PM203-PP$10)/PP$10,0)</f>
        <v>0</v>
      </c>
      <c r="PQ203" s="68"/>
      <c r="PR203" s="15">
        <f t="shared" ref="PR203:PR236" si="1185">IF(PM203&gt;0,(PM203-PM$10)/PM$10,0)</f>
        <v>0</v>
      </c>
      <c r="PT203" s="13">
        <v>19.7</v>
      </c>
      <c r="PU203" s="68">
        <f t="shared" ref="PU203:PU266" si="1186">IF(PT203&gt;0,((PT203-PT202)/PT202),0)</f>
        <v>9.44444444444444E-2</v>
      </c>
      <c r="PV203" s="68">
        <f t="shared" si="992"/>
        <v>9.6127087349388129E-2</v>
      </c>
      <c r="PW203" s="68">
        <f t="shared" ref="PW203:PW236" si="1187">IF(PT203&gt;0,(PT203-PW$10)/PW$10,0)</f>
        <v>1.2591743119266052</v>
      </c>
      <c r="PX203" s="68"/>
      <c r="PY203" s="15">
        <f t="shared" ref="PY203:PY236" si="1188">IF(PT203&gt;0,(PT203-PT$10)/PT$10,0)</f>
        <v>2.8401559454191032</v>
      </c>
      <c r="QA203" s="13">
        <v>348.32</v>
      </c>
      <c r="QB203" s="68">
        <f t="shared" ref="QB203:QB266" si="1189">IF(QA203&gt;0,((QA203-QA202)/QA202),0)</f>
        <v>-6.0211739862455083E-3</v>
      </c>
      <c r="QC203" s="68">
        <f t="shared" si="993"/>
        <v>-4.3385310813017835E-3</v>
      </c>
      <c r="QD203" s="68">
        <f t="shared" ref="QD203:QD236" si="1190">IF(QA203&gt;0,(QA203-QD$10)/QD$10,0)</f>
        <v>3.2395743797978625E-2</v>
      </c>
      <c r="QE203" s="68"/>
      <c r="QF203" s="15">
        <f t="shared" ref="QF203:QF236" si="1191">IF(QA203&gt;0,(QA203-QA$10)/QA$10,0)</f>
        <v>0.81662668196516108</v>
      </c>
      <c r="QH203" s="13">
        <v>2.1920000000000002</v>
      </c>
      <c r="QI203" s="68">
        <f t="shared" ref="QI203:QI266" si="1192">IF(QH203&gt;0,((QH203-QH202)/QH202),0)</f>
        <v>5.5045871559633074E-3</v>
      </c>
      <c r="QJ203" s="68">
        <f t="shared" si="994"/>
        <v>7.1872300609070322E-3</v>
      </c>
      <c r="QK203" s="68">
        <f t="shared" ref="QK203:QK236" si="1193">IF(QH203&gt;0,(QH203-QK$10)/QK$10,0)</f>
        <v>-0.12669322709163333</v>
      </c>
      <c r="QL203" s="68"/>
      <c r="QM203" s="15">
        <f t="shared" ref="QM203:QM236" si="1194">IF(QH203&gt;0,(QH203-QH$10)/QH$10,0)</f>
        <v>0.68615384615384623</v>
      </c>
      <c r="QO203" s="13">
        <v>31.07</v>
      </c>
      <c r="QP203" s="68">
        <f t="shared" ref="QP203:QP266" si="1195">IF(QO203&gt;0,((QO203-QO202)/QO202),0)</f>
        <v>0.14988897113249447</v>
      </c>
      <c r="QQ203" s="68">
        <f t="shared" si="995"/>
        <v>0.15157161403743818</v>
      </c>
      <c r="QR203" s="68">
        <f t="shared" ref="QR203:QR236" si="1196">IF(QO203&gt;0,(QO203-QR$10)/QR$10,0)</f>
        <v>-0.96212730685779757</v>
      </c>
      <c r="QS203" s="68"/>
      <c r="QT203" s="15">
        <f t="shared" ref="QT203:QT236" si="1197">IF(QO203&gt;0,(QO203-QO$10)/QO$10,0)</f>
        <v>1.7064459930313589</v>
      </c>
      <c r="QV203" s="13">
        <v>2.8490000000000002</v>
      </c>
      <c r="QW203" s="68">
        <f t="shared" ref="QW203:QW266" si="1198">IF(QV203&gt;0,((QV203-QV202)/QV202),0)</f>
        <v>-1.3845621322256696E-2</v>
      </c>
      <c r="QX203" s="68">
        <f t="shared" si="996"/>
        <v>-1.216297841731297E-2</v>
      </c>
      <c r="QY203" s="68">
        <f t="shared" ref="QY203:QY236" si="1199">IF(QV203&gt;0,(QV203-QY$10)/QY$10,0)</f>
        <v>-0.19291784702549564</v>
      </c>
      <c r="QZ203" s="68"/>
      <c r="RA203" s="15">
        <f t="shared" ref="RA203:RA236" si="1200">IF(QV203&gt;0,(QV203-QV$10)/QV$10,0)</f>
        <v>0.16428279525950149</v>
      </c>
      <c r="RC203" s="13">
        <v>56.52</v>
      </c>
      <c r="RD203" s="68">
        <f t="shared" ref="RD203:RD266" si="1201">IF(RC203&gt;0,((RC203-RC202)/RC202),0)</f>
        <v>-3.4341363403382848E-2</v>
      </c>
      <c r="RE203" s="68">
        <f t="shared" si="997"/>
        <v>-3.2658720498439126E-2</v>
      </c>
      <c r="RF203" s="68">
        <f t="shared" ref="RF203:RF236" si="1202">IF(RC203&gt;0,(RC203-RF$10)/RF$10,0)</f>
        <v>0.22099805573558012</v>
      </c>
      <c r="RG203" s="68"/>
      <c r="RH203" s="15">
        <f t="shared" ref="RH203:RH236" si="1203">IF(RC203&gt;0,(RC203-RC$10)/RC$10,0)</f>
        <v>1.2836363636363637</v>
      </c>
      <c r="RJ203" s="13">
        <v>299.88</v>
      </c>
      <c r="RK203" s="68">
        <f t="shared" ref="RK203:RK266" si="1204">IF(RJ203&gt;0,((RJ203-RJ202)/RJ202),0)</f>
        <v>-1.5237094443714655E-2</v>
      </c>
      <c r="RL203" s="68">
        <f t="shared" ref="RL203:RL266" si="1205">RK203-$V203</f>
        <v>-1.3554451538770929E-2</v>
      </c>
      <c r="RM203" s="68">
        <f t="shared" ref="RM203:RM236" si="1206">IF(RJ203&gt;0,(RJ203-RM$10)/RM$10,0)</f>
        <v>0.39103812969663226</v>
      </c>
      <c r="RN203" s="68"/>
      <c r="RO203" s="15">
        <f t="shared" ref="RO203:RO236" si="1207">IF(RJ203&gt;0,(RJ203-RJ$10)/RJ$10,0)</f>
        <v>0.52440016266775114</v>
      </c>
      <c r="RQ203" s="13">
        <v>31.84</v>
      </c>
      <c r="RR203" s="68">
        <f t="shared" ref="RR203:RR266" si="1208">IF(RQ203&gt;0,((RQ203-RQ202)/RQ202),0)</f>
        <v>3.1505986137366549E-3</v>
      </c>
      <c r="RS203" s="68">
        <f t="shared" ref="RS203:RS266" si="1209">RR203-$V203</f>
        <v>4.8332415186803802E-3</v>
      </c>
      <c r="RT203" s="68">
        <f t="shared" ref="RT203:RT236" si="1210">IF(RQ203&gt;0,(RQ203-RT$10)/RT$10,0)</f>
        <v>1.174863387978142</v>
      </c>
      <c r="RU203" s="68"/>
      <c r="RV203" s="15">
        <f t="shared" ref="RV203:RV236" si="1211">IF(RQ203&gt;0,(RQ203-RQ$10)/RQ$10,0)</f>
        <v>0.52783109404990403</v>
      </c>
      <c r="RX203" s="13">
        <v>185.47</v>
      </c>
      <c r="RY203" s="68">
        <f t="shared" ref="RY203:RY266" si="1212">IF(RX203&gt;0,((RX203-RX202)/RX202),0)</f>
        <v>1.040531706254084E-2</v>
      </c>
      <c r="RZ203" s="68">
        <f t="shared" ref="RZ203:RZ266" si="1213">RY203-$V203</f>
        <v>1.2087959967484564E-2</v>
      </c>
      <c r="SA203" s="68">
        <f t="shared" ref="SA203:SA236" si="1214">IF(RX203&gt;0,(RX203-SA$10)/SA$10,0)</f>
        <v>0.39388245904103408</v>
      </c>
      <c r="SB203" s="68"/>
      <c r="SC203" s="15">
        <f t="shared" ref="SC203:SC236" si="1215">IF(RX203&gt;0,(RX203-RX$10)/RX$10,0)</f>
        <v>1.4523337300013224</v>
      </c>
      <c r="SE203" s="13">
        <v>47.11</v>
      </c>
      <c r="SF203" s="68">
        <f t="shared" ref="SF203:SF266" si="1216">IF(SE203&gt;0,((SE203-SE202)/SE202),0)</f>
        <v>8.9752486699051656E-2</v>
      </c>
      <c r="SG203" s="68">
        <f t="shared" ref="SG203:SG266" si="1217">SF203-$V203</f>
        <v>9.1435129603995385E-2</v>
      </c>
      <c r="SH203" s="68">
        <f t="shared" ref="SH203:SH236" si="1218">IF(SE203&gt;0,(SE203-SH$10)/SH$10,0)</f>
        <v>2.7688000000000001</v>
      </c>
      <c r="SI203" s="68"/>
      <c r="SJ203" s="15">
        <f t="shared" ref="SJ203:SJ236" si="1219">IF(SE203&gt;0,(SE203-SE$10)/SE$10,0)</f>
        <v>2.0871559633027523</v>
      </c>
      <c r="SL203" s="13">
        <v>4.04</v>
      </c>
      <c r="SM203" s="68">
        <f t="shared" ref="SM203:SM266" si="1220">IF(SL203&gt;0,((SL203-SL202)/SL202),0)</f>
        <v>5.7591623036649268E-2</v>
      </c>
      <c r="SN203" s="68">
        <f t="shared" ref="SN203:SN266" si="1221">SM203-$V203</f>
        <v>5.9274265941592991E-2</v>
      </c>
      <c r="SO203" s="68">
        <f t="shared" ref="SO203:SO236" si="1222">IF(SL203&gt;0,(SL203-SO$10)/SO$10,0)</f>
        <v>1.8450704225352115</v>
      </c>
      <c r="SP203" s="68"/>
      <c r="SQ203" s="15">
        <f t="shared" ref="SQ203:SQ236" si="1223">IF(SL203&gt;0,(SL203-SL$10)/SL$10,0)</f>
        <v>3</v>
      </c>
      <c r="SS203" s="13">
        <v>35.07</v>
      </c>
      <c r="ST203" s="68">
        <f t="shared" ref="ST203:ST266" si="1224">IF(SS203&gt;0,((SS203-SS202)/SS202),0)</f>
        <v>2.3941605839416066E-2</v>
      </c>
      <c r="SU203" s="68">
        <f t="shared" ref="SU203:SU266" si="1225">ST203-$V203</f>
        <v>2.5624248744359791E-2</v>
      </c>
      <c r="SV203" s="68">
        <f t="shared" ref="SV203:SV236" si="1226">IF(SS203&gt;0,(SS203-SV$10)/SV$10,0)</f>
        <v>1.1728624535315983</v>
      </c>
      <c r="SW203" s="68"/>
      <c r="SX203" s="15">
        <f t="shared" ref="SX203:SX236" si="1227">IF(SS203&gt;0,(SS203-SS$10)/SS$10,0)</f>
        <v>3.1750000000000003</v>
      </c>
      <c r="SZ203" s="13">
        <v>72.290000000000006</v>
      </c>
      <c r="TA203" s="68">
        <f t="shared" ref="TA203:TA266" si="1228">IF(SZ203&gt;0,((SZ203-SZ202)/SZ202),0)</f>
        <v>2.4082731265051747E-2</v>
      </c>
      <c r="TB203" s="68">
        <f t="shared" ref="TB203:TB266" si="1229">TA203-$V203</f>
        <v>2.5765374169995473E-2</v>
      </c>
      <c r="TC203" s="68">
        <f t="shared" ref="TC203:TC236" si="1230">IF(SZ203&gt;0,(SZ203-TC$10)/TC$10,0)</f>
        <v>0.7906861530839735</v>
      </c>
      <c r="TD203" s="68"/>
      <c r="TE203" s="15">
        <f t="shared" ref="TE203:TE236" si="1231">IF(SZ203&gt;0,(SZ203-SZ$10)/SZ$10,0)</f>
        <v>3.6339743589743594</v>
      </c>
      <c r="TG203" s="417">
        <v>0.30599999999999999</v>
      </c>
      <c r="TH203" s="68">
        <f t="shared" ref="TH203:TH266" si="1232">IF(TG203&gt;0,((TG203-TG202)/TG202),0)</f>
        <v>0.11313204801746096</v>
      </c>
      <c r="TI203" s="68">
        <f t="shared" ref="TI203:TI266" si="1233">TH203-$V203</f>
        <v>0.11481469092240469</v>
      </c>
      <c r="TJ203" s="68">
        <f t="shared" ref="TJ203:TJ236" si="1234">IF(TG203&gt;0,(TG203-TJ$10)/TJ$10,0)</f>
        <v>0.39090909090909087</v>
      </c>
      <c r="TK203" s="68"/>
      <c r="TL203" s="15">
        <f t="shared" ref="TL203:TL236" si="1235">IF(TG203&gt;0,(TG203-TG$10)/TG$10,0)</f>
        <v>0.80530973451327414</v>
      </c>
      <c r="TN203" s="13">
        <v>91.18</v>
      </c>
      <c r="TO203" s="68">
        <f t="shared" ref="TO203:TO266" si="1236">IF(TN203&gt;0,((TN203-TN202)/TN202),0)</f>
        <v>3.7197133431919126E-2</v>
      </c>
      <c r="TP203" s="68">
        <f t="shared" ref="TP203:TP266" si="1237">TO203-$V203</f>
        <v>3.8879776336862848E-2</v>
      </c>
      <c r="TQ203" s="68">
        <f t="shared" ref="TQ203:TQ236" si="1238">IF(TN203&gt;0,(TN203-TQ$10)/TQ$10,0)</f>
        <v>0.32902859058544032</v>
      </c>
      <c r="TR203" s="68"/>
      <c r="TS203" s="15">
        <f t="shared" ref="TS203:TS236" si="1239">IF(TN203&gt;0,(TN203-TN$10)/TN$10,0)</f>
        <v>2.0648739495798321</v>
      </c>
      <c r="TU203" s="417">
        <v>4.5</v>
      </c>
      <c r="TV203" s="68">
        <f t="shared" ref="TV203:TV266" si="1240">IF(TU203&gt;0,((TU203-TU202)/TU202),0)</f>
        <v>-5.0632911392405104E-2</v>
      </c>
      <c r="TW203" s="68">
        <f t="shared" ref="TW203:TW266" si="1241">TV203-$V203</f>
        <v>-4.8950268487461382E-2</v>
      </c>
      <c r="TX203" s="68">
        <f t="shared" ref="TX203:TX236" si="1242">IF(TU203&gt;0,(TU203-TX$10)/TX$10,0)</f>
        <v>2.040816326530609E-2</v>
      </c>
      <c r="TY203" s="68"/>
      <c r="TZ203" s="15">
        <f t="shared" ref="TZ203:TZ236" si="1243">IF(TU203&gt;0,(TU203-TU$10)/TU$10,0)</f>
        <v>1.631578947368421</v>
      </c>
      <c r="UB203" s="13"/>
      <c r="UC203" s="68">
        <f t="shared" ref="UC203:UC266" si="1244">IF(UB203&gt;0,((UB203-UB202)/UB202),0)</f>
        <v>0</v>
      </c>
      <c r="UD203" s="68">
        <f t="shared" ref="UD203:UD266" si="1245">UC203-$V203</f>
        <v>1.6826429049437248E-3</v>
      </c>
      <c r="UE203" s="68">
        <f t="shared" ref="UE203:UE260" si="1246">IF(UB203&gt;0,(UB203-UE$10)/UE$10,0)</f>
        <v>0</v>
      </c>
      <c r="UF203" s="68"/>
      <c r="UG203" s="15">
        <f t="shared" ref="UG203:UG260" si="1247">IF(UB203&gt;0,(UB203-UB$10)/UB$10,0)</f>
        <v>0</v>
      </c>
      <c r="UI203" s="417"/>
      <c r="UJ203" s="68">
        <f t="shared" ref="UJ203:UJ266" si="1248">IF(UI203&gt;0,((UI203-UI202)/UI202),0)</f>
        <v>0</v>
      </c>
      <c r="UK203" s="68">
        <f t="shared" ref="UK203:UK266" si="1249">UJ203-$V203</f>
        <v>1.6826429049437248E-3</v>
      </c>
      <c r="UL203" s="68">
        <f t="shared" ref="UL203:UL260" si="1250">IF(UI203&gt;0,(UI203-UL$10)/UL$10,0)</f>
        <v>0</v>
      </c>
      <c r="UM203" s="68"/>
      <c r="UN203" s="15">
        <f t="shared" ref="UN203:UN260" si="1251">IF(UI203&gt;0,(UI203-UI$10)/UI$10,0)</f>
        <v>0</v>
      </c>
      <c r="UP203" s="417"/>
      <c r="UQ203" s="68">
        <f t="shared" ref="UQ203:UQ266" si="1252">IF(UP203&gt;0,((UP203-UP202)/UP202),0)</f>
        <v>0</v>
      </c>
      <c r="UR203" s="68">
        <f t="shared" ref="UR203:UR266" si="1253">UQ203-$V203</f>
        <v>1.6826429049437248E-3</v>
      </c>
      <c r="US203" s="68">
        <f t="shared" ref="US203:US260" si="1254">IF(UP203&gt;0,(UP203-US$10)/US$10,0)</f>
        <v>0</v>
      </c>
      <c r="UT203" s="68"/>
      <c r="UU203" s="15">
        <f t="shared" ref="UU203:UU260" si="1255">IF(UP203&gt;0,(UP203-UP$10)/UP$10,0)</f>
        <v>0</v>
      </c>
      <c r="UW203" s="417"/>
      <c r="UX203" s="68">
        <f t="shared" ref="UX203:UX266" si="1256">IF(UW203&gt;0,((UW203-UW202)/UW202),0)</f>
        <v>0</v>
      </c>
      <c r="UY203" s="68">
        <f t="shared" ref="UY203:UY266" si="1257">UX203-$V203</f>
        <v>1.6826429049437248E-3</v>
      </c>
      <c r="UZ203" s="68">
        <f t="shared" ref="UZ203:UZ260" si="1258">IF(UW203&gt;0,(UW203-UZ$10)/UZ$10,0)</f>
        <v>0</v>
      </c>
      <c r="VA203" s="68"/>
      <c r="VB203" s="15">
        <f t="shared" ref="VB203:VB260" si="1259">IF(UW203&gt;0,(UW203-UW$10)/UW$10,0)</f>
        <v>0</v>
      </c>
      <c r="VD203" s="417"/>
      <c r="VE203" s="68">
        <f t="shared" ref="VE203:VE266" si="1260">IF(VD203&gt;0,((VD203-VD202)/VD202),0)</f>
        <v>0</v>
      </c>
      <c r="VF203" s="68">
        <f t="shared" ref="VF203:VF266" si="1261">VE203-$V203</f>
        <v>1.6826429049437248E-3</v>
      </c>
      <c r="VG203" s="68">
        <f t="shared" ref="VG203:VG260" si="1262">IF(VD203&gt;0,(VD203-VG$10)/VG$10,0)</f>
        <v>0</v>
      </c>
      <c r="VH203" s="68"/>
      <c r="VI203" s="15">
        <f t="shared" ref="VI203:VI260" si="1263">IF(VD203&gt;0,(VD203-VD$10)/VD$10,0)</f>
        <v>0</v>
      </c>
      <c r="VM203" s="21">
        <f t="shared" ref="VM203:VM263" si="1264">IF($C203&gt;0,(($IK$5*IG203)+($GT$5*GP203)+($JM$5*JI203)+($JF$5*JB203)+($IY$5*IU203)+($IR$5*IN203)+($ID$5*HZ203)+($HW$5*HS203)+($HP$5*HL203)+($HI$5*HE203)+($GF$5*GB203)+($FY$5*FU203)+($FR$5*FN203)+($FK$5*FG203)+($FD$5*EZ203)+($EW$5*ES203)+($EP$5*EL203)+($EI$5*EE203)+($EB$5*DX203)+($DU$5*DQ203)+($DN$5*DJ203)+($DG$5*DC203)+($CZ$5*CV203)+($CS$5*CO203)+($CL$5*CH203)+($CE$5*CA203)+($BX$5*BT203)+($BQ$5*BM203)+($BJ$5*BF203)+($BC$5*AY203)+($AV$5*AR203)+($AO$5*AK203)+($AH$5*AD203)+($JT$5*JP203)+($KA$5*JW203)+($KO$5*KK203)+($PR$5*PN203)+($GM$5*GI203)+($HA$5*GW203)+($KV$5*KR203)+($KH$5*KD203)+($LC$5*KY203)+($MS$5*MO203)+($ML$5*MH203)+($ME$5*MA203)+($LX$5*LT203)+($LQ$5*LM203)+($LJ$5*LF203)+(MV203*$MZ$5)+(NC203*$NG$5)+(NJ203*$NN$5)+($OI$5*OE203)+($NU$5*NQ203)+($OB$5*NX203)+($PK$5*PG203)+($OP$5*OL203)+($OW$5*OS203)+($PD$5*OZ203)+(PU203*$PY$5)+(QB203*$QF$5)+(QI203*$QM$5)+(QP203*$QT$5)+(QW203*$RA$5)+(RD203*$RH$5)+(RK203*$RO$5)+(RR203*$RV$5)+(RY203*$SC$5)+(SF203*$SJ$5)+(SM203*$SQ$5)+(ST203*$SX$5)+(TA203*$TE$5))+(TH203*$TL$5)+(TO203*$TS$5))/$VM$5</f>
        <v>-1.9866772888299804E-3</v>
      </c>
      <c r="VN203" s="40"/>
      <c r="VO203" s="21">
        <f t="shared" ref="VO203:VO263" si="1265">IF($C203&gt;0,(($IK$5*II203)+($GT$5*GR203)+($JM$5*JK203)+($JF$5*JD203)+($IY$5*IW203)+($IR$5*IP203)+($ID$5*IB203)+($HW$5*HU203)+($HP$5*HN203)+($HI$5*HG203)+($GF$5*GD203)+($FY$5*FW203)+($FR$5*FP203)+($FK$5*FI203)+($FD$5*FB203)+($EW$5*EU203)+($EP$5*EN203)+($EI$5*EG203)+($EB$5*DZ203)+($DU$5*DS203)+($DN$5*DL203)+($DG$5*DE203)+($CZ$5*CX203)+($CS$5*CQ203)+($CL$5*CJ203)+($CE$5*CC203)+($BX$5*BV203)+($BQ$5*BO203)+($BJ$5*BH203)+($BC$5*BA203)+($AV$5*AT203)+($AO$5*AM203)+($AH$5*AF203)+($KO$5*KM203)+($KH$5*KF203)+($KA$5*JY203)+($JT$5*JR203)+($PR$5*PP203)+($GM$5*GK203)+($HA$5*GY203)+($KV$5*KT203)+($LC$5*LA203)+($MS$5*MQ203)+($ML$5*MJ203)+($ME$5*MC203)+($LX$5*LV203)+($LQ$5*LO203)+($LJ$5*LH203)+(MX203*$MZ$5)+(NE203*$NG$5)+(NL203*$NN$5)+($OI$5*OG203)+($NU$5*NS203)+($OB$5*NZ203)+($PD$5*PB203)+($OW$5*OU203)+($OP$5*ON203)+($PK$5*PI203)+($PY$5*PW203)+($QF$5*QD203)+($QM$5*QK203)+($QT$5*QR203)+($RA$5*QY203)+($RH$5*RF203)+($RO$5*RM203)+(RT203*$RV$5)+(SA203*$SC$5)+(SH203*$SJ$5)+(SO203*$SQ$5)+(SV203*$SX$5)+(TC203*$TE$5)+(TJ203*$TL$5)+(TQ203*$TS$5))/$VM$5,0)</f>
        <v>2.1036689238743342</v>
      </c>
      <c r="VP203" s="14"/>
      <c r="VQ203" s="21">
        <f t="shared" ref="VQ203:VQ263" si="1266">IF($C203&gt;0,(($IK$5*IK203)+($GT$5*GT203)+($JM$5*JM203)+($JF$5*JF203)+($IY$5*IY203)+($IR$5*IR203)+($ID$5*ID203)+($HW$5*HW203)+($HP$5*HP203)+($HI$5*HI203)+($GF$5*GF203)+($FY$5*FY203)+($FR$5*FR203)+($FK$5*FK203)+($FD$5*FD203)+($EW$5*EW203)+($EP$5*EP203)+($EI$5*EI203)+($EB$5*EB203)+($DU$5*DU203)+($DN$5*DN203)+($DG$5*DG203)+($CZ$5*CZ203)+($CS$5*CS203)+($CL$5*CL203)+($CE$5*CE203)+($BX$5*BX203)+($BQ$5*BQ203)+($BJ$5*BJ203)+($BC$5*BC203)+($AV$5*AV203)+($AO$5*AO203)+($AH$5*AH203)+($KO$5*KO203)+($PR$5*PR203)+($GM$5*GM203)+($HA$5*HA203)+($KH$5*KH203)+($KA$5*KA203)+($JT$5*JT203)+($KV$5*KV203)+($LC$5*LC203)+($MS$5*MS203)+($ML$5*ML203)+($ME$5*ME203)+($LX$5*LX203)+($LQ$5*LQ203)+($LJ$5*LJ203)+($OI$5*OI203)+($NU$5*NU203)+($NN$5*NN203)+($NG$5*NG203)+($MZ$5*MZ203)+(OB203*$OB$5)+($PD$5*PD203)+($OW$5*OW203)+($OP$5*OP203)+($PK$5*PK203)+(PY203*$PY$5)+(QF203*$QF$5)+(QM203*$QM$5)+(QT203*$QT$5)+(RA203*$RA$5)+(RH203*$RH$5)+(RO203*$RO$5)+(RV203*$RV$5)+(SC203*$SC$5)+(SJ203*$SJ$5)+(SQ203*$SQ$5)+(SX203*$SX$5)+(TE203*$TE$5)+(TL203*$TL$5)+(TS203*$TS$5))/$VM$5,0)</f>
        <v>1.2738118675775112</v>
      </c>
    </row>
    <row r="204" spans="1:589" ht="15.75" customHeight="1" x14ac:dyDescent="0.2">
      <c r="A204" s="127">
        <v>45940</v>
      </c>
      <c r="B204" s="4">
        <f t="shared" si="999"/>
        <v>45940</v>
      </c>
      <c r="C204" s="13">
        <v>45479.6</v>
      </c>
      <c r="D204" s="138">
        <f t="shared" si="1000"/>
        <v>-878.81999999999971</v>
      </c>
      <c r="E204" s="68">
        <f t="shared" si="1001"/>
        <v>-1.8957074033152978E-2</v>
      </c>
      <c r="F204" s="15">
        <f t="shared" si="1002"/>
        <v>6.8995976421708932E-2</v>
      </c>
      <c r="G204" s="13">
        <v>6552.5</v>
      </c>
      <c r="H204" s="138">
        <f t="shared" si="1003"/>
        <v>-182.60999999999967</v>
      </c>
      <c r="I204" s="68">
        <f t="shared" si="1004"/>
        <v>-2.7113142918229943E-2</v>
      </c>
      <c r="J204" s="15">
        <f t="shared" si="1005"/>
        <v>0.11406191820974795</v>
      </c>
      <c r="K204" s="13">
        <v>22204.43</v>
      </c>
      <c r="L204" s="138">
        <f t="shared" si="1006"/>
        <v>-820.18999999999869</v>
      </c>
      <c r="M204" s="68">
        <f t="shared" si="1007"/>
        <v>-3.5622303429980545E-2</v>
      </c>
      <c r="N204" s="15">
        <f t="shared" si="1008"/>
        <v>0.14984575980578729</v>
      </c>
      <c r="O204" s="13">
        <v>2394.59</v>
      </c>
      <c r="P204" s="138">
        <f t="shared" si="1009"/>
        <v>-74.259999999999764</v>
      </c>
      <c r="Q204" s="68">
        <f t="shared" si="1010"/>
        <v>-3.0078781618972303E-2</v>
      </c>
      <c r="R204" s="15">
        <f t="shared" si="1011"/>
        <v>7.3730135954371126E-2</v>
      </c>
      <c r="S204" s="18">
        <f t="shared" si="1012"/>
        <v>-1.820498571310436E-2</v>
      </c>
      <c r="T204" s="121">
        <f t="shared" si="1013"/>
        <v>275.27319151243944</v>
      </c>
      <c r="U204" s="121">
        <f t="shared" si="1014"/>
        <v>275.27319151243944</v>
      </c>
      <c r="V204" s="134">
        <f t="shared" si="1015"/>
        <v>-1.3054184013290747E-2</v>
      </c>
      <c r="W204" s="21">
        <f t="shared" ref="W204:W260" si="1267">IF(T204&gt;0,(T204-T$11)/T$11,0)</f>
        <v>6.3983009811154165E-2</v>
      </c>
      <c r="X204" s="18">
        <f t="shared" si="1016"/>
        <v>-2.7942825500083944E-2</v>
      </c>
      <c r="Y204" s="353">
        <v>30140.06</v>
      </c>
      <c r="Z204" s="15">
        <v>1.9999999999999999E-6</v>
      </c>
      <c r="AA204" s="21">
        <f t="shared" si="1017"/>
        <v>1.3056184013290747E-2</v>
      </c>
      <c r="AC204" s="13">
        <v>251.69</v>
      </c>
      <c r="AD204" s="68">
        <f t="shared" si="1018"/>
        <v>-3.629819657694229E-2</v>
      </c>
      <c r="AE204" s="68">
        <f t="shared" ref="AE204:AE267" si="1268">IF(AC204&gt;0,AD204-$V204,0)</f>
        <v>-2.3244012563651544E-2</v>
      </c>
      <c r="AF204" s="68">
        <f t="shared" si="1019"/>
        <v>0.52752321417733805</v>
      </c>
      <c r="AG204" s="68"/>
      <c r="AH204" s="15">
        <f t="shared" si="1020"/>
        <v>0.10793678742791747</v>
      </c>
      <c r="AJ204" s="13">
        <v>24.25</v>
      </c>
      <c r="AK204" s="68">
        <f t="shared" si="1021"/>
        <v>-2.8834601521826146E-2</v>
      </c>
      <c r="AL204" s="68">
        <f t="shared" ref="AL204:AL267" si="1269">IF(AJ204&gt;0,AK204-$V204,0)</f>
        <v>-1.5780417508535399E-2</v>
      </c>
      <c r="AM204" s="68">
        <f t="shared" si="1022"/>
        <v>0.30376344086021495</v>
      </c>
      <c r="AN204" s="68"/>
      <c r="AO204" s="15">
        <f t="shared" si="1023"/>
        <v>0.15311459819305748</v>
      </c>
      <c r="AQ204" s="13">
        <v>23.44</v>
      </c>
      <c r="AR204" s="68">
        <f t="shared" si="1024"/>
        <v>-3.4596375617792413E-2</v>
      </c>
      <c r="AS204" s="68">
        <f t="shared" ref="AS204:AS267" si="1270">IF(AQ204&gt;0,AR204-$V204,0)</f>
        <v>-2.1542191604501666E-2</v>
      </c>
      <c r="AT204" s="68">
        <f t="shared" si="1025"/>
        <v>0.3572669368847714</v>
      </c>
      <c r="AU204" s="68"/>
      <c r="AV204" s="15">
        <f t="shared" si="1026"/>
        <v>9.1755938518863642E-2</v>
      </c>
      <c r="AX204" s="13">
        <v>227.66</v>
      </c>
      <c r="AY204" s="68">
        <f t="shared" si="1027"/>
        <v>-2.6969269564474086E-2</v>
      </c>
      <c r="AZ204" s="68">
        <f t="shared" ref="AZ204:AZ267" si="1271">IF(AX204&gt;0,AY204-$V204,0)</f>
        <v>-1.3915085551183339E-2</v>
      </c>
      <c r="BA204" s="68">
        <f t="shared" si="1028"/>
        <v>0.69768829231916485</v>
      </c>
      <c r="BB204" s="68"/>
      <c r="BC204" s="15">
        <f t="shared" si="1029"/>
        <v>0.11494196581615163</v>
      </c>
      <c r="BE204" s="13">
        <v>81.69</v>
      </c>
      <c r="BF204" s="68">
        <f t="shared" si="1030"/>
        <v>-1.7794877960803222E-2</v>
      </c>
      <c r="BG204" s="68">
        <f t="shared" ref="BG204:BG267" si="1272">IF(BE204&gt;0,BF204-$V204,0)</f>
        <v>-4.7406939475124754E-3</v>
      </c>
      <c r="BH204" s="68"/>
      <c r="BI204" s="68"/>
      <c r="BJ204" s="15">
        <f t="shared" si="1031"/>
        <v>0.10886385231437486</v>
      </c>
      <c r="BL204" s="13">
        <v>75.819999999999993</v>
      </c>
      <c r="BM204" s="68">
        <f t="shared" si="1032"/>
        <v>-2.8820289483796595E-2</v>
      </c>
      <c r="BN204" s="68">
        <f t="shared" ref="BN204:BN267" si="1273">IF(BL204&gt;0,BM204-$V204,0)</f>
        <v>-1.5766105470505849E-2</v>
      </c>
      <c r="BO204" s="68">
        <f t="shared" si="1033"/>
        <v>0.27686089592455354</v>
      </c>
      <c r="BP204" s="68"/>
      <c r="BQ204" s="15">
        <f t="shared" si="1034"/>
        <v>0.14238360705137845</v>
      </c>
      <c r="BS204" s="13">
        <v>44.48</v>
      </c>
      <c r="BT204" s="68">
        <f t="shared" si="1035"/>
        <v>-3.5768480381530576E-2</v>
      </c>
      <c r="BU204" s="68">
        <f t="shared" ref="BU204:BU267" si="1274">IF(BS204&gt;0,BT204-$V204,0)</f>
        <v>-2.2714296368239829E-2</v>
      </c>
      <c r="BV204" s="68">
        <f t="shared" si="1036"/>
        <v>0.19377348362855606</v>
      </c>
      <c r="BW204" s="68"/>
      <c r="BX204" s="15">
        <f t="shared" si="1037"/>
        <v>0.16287581699346398</v>
      </c>
      <c r="BZ204" s="13"/>
      <c r="CA204" s="68">
        <f t="shared" si="1038"/>
        <v>0</v>
      </c>
      <c r="CB204" s="68">
        <f t="shared" ref="CB204:CB267" si="1275">IF(BZ204&gt;0,CA204-$V204,0)</f>
        <v>0</v>
      </c>
      <c r="CC204" s="68">
        <f t="shared" si="1039"/>
        <v>0</v>
      </c>
      <c r="CD204" s="68"/>
      <c r="CE204" s="15">
        <f t="shared" si="1040"/>
        <v>0</v>
      </c>
      <c r="CG204" s="13">
        <v>29.87</v>
      </c>
      <c r="CH204" s="68">
        <f t="shared" si="1041"/>
        <v>-3.3646069233257817E-2</v>
      </c>
      <c r="CI204" s="68">
        <f t="shared" ref="CI204:CI267" si="1276">IF(CG204&gt;0,CH204-$V204,0)</f>
        <v>-2.059188521996707E-2</v>
      </c>
      <c r="CJ204" s="68">
        <f t="shared" si="1042"/>
        <v>-1.1908699966920259E-2</v>
      </c>
      <c r="CK204" s="68"/>
      <c r="CL204" s="15">
        <f t="shared" si="1043"/>
        <v>-0.1306752037252619</v>
      </c>
      <c r="CN204" s="13">
        <v>34</v>
      </c>
      <c r="CO204" s="68">
        <f t="shared" si="1044"/>
        <v>-3.0510407755916746E-2</v>
      </c>
      <c r="CP204" s="68">
        <f t="shared" ref="CP204:CP267" si="1277">IF(CN204&gt;0,CO204-$V204,0)</f>
        <v>-1.7456223742625999E-2</v>
      </c>
      <c r="CQ204" s="68">
        <f t="shared" si="1045"/>
        <v>8.4875558391831529E-2</v>
      </c>
      <c r="CR204" s="68"/>
      <c r="CS204" s="15">
        <f t="shared" si="1046"/>
        <v>1.5835076187630748E-2</v>
      </c>
      <c r="CU204" s="13">
        <v>39.130000000000003</v>
      </c>
      <c r="CV204" s="68">
        <f t="shared" si="1047"/>
        <v>-2.7100944803580218E-2</v>
      </c>
      <c r="CW204" s="68">
        <f t="shared" ref="CW204:CW267" si="1278">IF(CU204&gt;0,CV204-$V204,0)</f>
        <v>-1.4046760790289471E-2</v>
      </c>
      <c r="CX204" s="68">
        <f t="shared" si="1048"/>
        <v>0.21710730948678084</v>
      </c>
      <c r="CY204" s="68"/>
      <c r="CZ204" s="15">
        <f t="shared" si="1049"/>
        <v>4.9624463519313343E-2</v>
      </c>
      <c r="DB204" s="13">
        <v>19.63</v>
      </c>
      <c r="DC204" s="68">
        <f t="shared" si="1050"/>
        <v>-2.7254707631318171E-2</v>
      </c>
      <c r="DD204" s="68">
        <f t="shared" ref="DD204:DD267" si="1279">IF(DB204&gt;0,DC204-$V204,0)</f>
        <v>-1.4200523618027424E-2</v>
      </c>
      <c r="DE204" s="68">
        <f t="shared" si="1051"/>
        <v>-0.10242341106538647</v>
      </c>
      <c r="DF204" s="68"/>
      <c r="DG204" s="15">
        <f t="shared" si="1052"/>
        <v>-3.5854616895874283E-2</v>
      </c>
      <c r="DI204" s="13">
        <v>50.79</v>
      </c>
      <c r="DJ204" s="68">
        <f t="shared" si="1053"/>
        <v>-2.4019984627209837E-2</v>
      </c>
      <c r="DK204" s="68">
        <f t="shared" ref="DK204:DK267" si="1280">IF(DI204&gt;0,DJ204-$V204,0)</f>
        <v>-1.096580061391909E-2</v>
      </c>
      <c r="DL204" s="68">
        <f t="shared" si="1054"/>
        <v>0.15039637599094</v>
      </c>
      <c r="DM204" s="68"/>
      <c r="DN204" s="15">
        <f t="shared" si="1055"/>
        <v>0.20469639468690709</v>
      </c>
      <c r="DP204" s="13">
        <v>47.12</v>
      </c>
      <c r="DQ204" s="68">
        <f t="shared" si="1056"/>
        <v>-3.8563558457457674E-2</v>
      </c>
      <c r="DR204" s="68">
        <f t="shared" ref="DR204:DR267" si="1281">IF(DP204&gt;0,DQ204-$V204,0)</f>
        <v>-2.5509374444166927E-2</v>
      </c>
      <c r="DS204" s="68"/>
      <c r="DT204" s="68"/>
      <c r="DU204" s="15">
        <f t="shared" si="1057"/>
        <v>0.23739495798319327</v>
      </c>
      <c r="DV204" s="18"/>
      <c r="DW204" s="13">
        <v>41.51</v>
      </c>
      <c r="DX204" s="68">
        <f t="shared" si="1058"/>
        <v>-6.1284486657621005E-2</v>
      </c>
      <c r="DY204" s="68">
        <f t="shared" ref="DY204:DY267" si="1282">IF(DW204&gt;0,DX204-$V204,0)</f>
        <v>-4.8230302644330258E-2</v>
      </c>
      <c r="DZ204" s="68">
        <f t="shared" si="1059"/>
        <v>1.2150480256136607</v>
      </c>
      <c r="EA204" s="68"/>
      <c r="EB204" s="15">
        <f t="shared" si="1060"/>
        <v>0.24021511801613382</v>
      </c>
      <c r="ED204" s="13">
        <v>42.96</v>
      </c>
      <c r="EE204" s="68">
        <f t="shared" si="1061"/>
        <v>-4.3420173680694632E-2</v>
      </c>
      <c r="EF204" s="68">
        <f t="shared" ref="EF204:EF267" si="1283">IF(ED204&gt;0,EE204-$V204,0)</f>
        <v>-3.0365989667403885E-2</v>
      </c>
      <c r="EG204" s="68">
        <f t="shared" si="1062"/>
        <v>1.0427960057061341</v>
      </c>
      <c r="EH204" s="68"/>
      <c r="EI204" s="15">
        <f t="shared" si="1063"/>
        <v>0.16485900216919733</v>
      </c>
      <c r="EK204" s="13">
        <v>137.77000000000001</v>
      </c>
      <c r="EL204" s="68">
        <f t="shared" si="1064"/>
        <v>-2.8694303440496286E-2</v>
      </c>
      <c r="EM204" s="68">
        <f t="shared" ref="EM204:EM267" si="1284">IF(EK204&gt;0,EL204-$V204,0)</f>
        <v>-1.5640119427205539E-2</v>
      </c>
      <c r="EN204" s="68">
        <f t="shared" si="1065"/>
        <v>1.1346451812829252</v>
      </c>
      <c r="EO204" s="68"/>
      <c r="EP204" s="15">
        <f t="shared" si="1066"/>
        <v>0.23782569631626246</v>
      </c>
      <c r="ER204" s="13">
        <v>38.54</v>
      </c>
      <c r="ES204" s="68">
        <f t="shared" si="1067"/>
        <v>-2.2571645954856723E-2</v>
      </c>
      <c r="ET204" s="68">
        <f t="shared" ref="ET204:ET267" si="1285">IF(ER204&gt;0,ES204-$V204,0)</f>
        <v>-9.5174619415659759E-3</v>
      </c>
      <c r="EU204" s="68">
        <f t="shared" si="1068"/>
        <v>0.10398166714408487</v>
      </c>
      <c r="EV204" s="68"/>
      <c r="EW204" s="15">
        <f t="shared" si="1069"/>
        <v>-8.9997428644896221E-3</v>
      </c>
      <c r="EY204" s="13">
        <v>52.33</v>
      </c>
      <c r="EZ204" s="68">
        <f t="shared" si="1070"/>
        <v>3.644035289604866E-3</v>
      </c>
      <c r="FA204" s="68">
        <f t="shared" ref="FA204:FA267" si="1286">IF(EY204&gt;0,EZ204-$V204,0)</f>
        <v>1.6698219302895612E-2</v>
      </c>
      <c r="FB204" s="68"/>
      <c r="FC204" s="68"/>
      <c r="FD204" s="15">
        <f t="shared" si="1071"/>
        <v>1.1289666395443452</v>
      </c>
      <c r="FF204" s="13">
        <v>59.4</v>
      </c>
      <c r="FG204" s="68">
        <f t="shared" si="1072"/>
        <v>-3.0362389813907924E-2</v>
      </c>
      <c r="FH204" s="68">
        <f t="shared" ref="FH204:FH267" si="1287">IF(FF204&gt;0,FG204-$V204,0)</f>
        <v>-1.7308205800617177E-2</v>
      </c>
      <c r="FI204" s="68">
        <f t="shared" si="1073"/>
        <v>5.4163845633039996E-3</v>
      </c>
      <c r="FJ204" s="68"/>
      <c r="FK204" s="15">
        <f t="shared" si="1074"/>
        <v>4.595879556259904E-2</v>
      </c>
      <c r="FM204" s="13">
        <v>187.25</v>
      </c>
      <c r="FN204" s="68">
        <f t="shared" si="1075"/>
        <v>-3.4644532659689635E-2</v>
      </c>
      <c r="FO204" s="68">
        <f t="shared" ref="FO204:FO267" si="1288">IF(FM204&gt;0,FN204-$V204,0)</f>
        <v>-2.1590348646398888E-2</v>
      </c>
      <c r="FP204" s="68">
        <f t="shared" si="1076"/>
        <v>0.6103371173030615</v>
      </c>
      <c r="FQ204" s="68"/>
      <c r="FR204" s="15">
        <f t="shared" si="1077"/>
        <v>3.0771771441153822E-2</v>
      </c>
      <c r="FT204" s="13">
        <v>92.89</v>
      </c>
      <c r="FU204" s="68">
        <f t="shared" si="1078"/>
        <v>-1.0334540805454921E-2</v>
      </c>
      <c r="FV204" s="68">
        <f t="shared" ref="FV204:FV267" si="1289">IF(FT204&gt;0,FU204-$V204,0)</f>
        <v>2.7196432078358257E-3</v>
      </c>
      <c r="FW204" s="68">
        <f t="shared" si="1079"/>
        <v>5.5208451664205377E-2</v>
      </c>
      <c r="FX204" s="68"/>
      <c r="FY204" s="15">
        <f t="shared" si="1080"/>
        <v>3.0051009092925188E-2</v>
      </c>
      <c r="GA204" s="13">
        <v>17.91</v>
      </c>
      <c r="GB204" s="68">
        <f t="shared" si="1081"/>
        <v>-2.5040827436037062E-2</v>
      </c>
      <c r="GC204" s="68">
        <f t="shared" ref="GC204:GC267" si="1290">IF(GA204&gt;0,GB204-$V204,0)</f>
        <v>-1.1986643422746315E-2</v>
      </c>
      <c r="GD204" s="68"/>
      <c r="GE204" s="68"/>
      <c r="GF204" s="15">
        <f t="shared" si="1082"/>
        <v>2.7538726333907082E-2</v>
      </c>
      <c r="GG204" s="18"/>
      <c r="GH204" s="13">
        <v>23.21</v>
      </c>
      <c r="GI204" s="68">
        <f t="shared" si="1083"/>
        <v>-1.3180272108843483E-2</v>
      </c>
      <c r="GJ204" s="68">
        <f t="shared" ref="GJ204:GJ267" si="1291">IF(GH204&gt;0,GI204-$V204,0)</f>
        <v>-1.2608809555273576E-4</v>
      </c>
      <c r="GK204" s="68">
        <f t="shared" si="1084"/>
        <v>0.20759625390218533</v>
      </c>
      <c r="GL204" s="68"/>
      <c r="GM204" s="15">
        <f t="shared" si="1085"/>
        <v>0.22804232804232819</v>
      </c>
      <c r="GO204" s="13">
        <v>28.14</v>
      </c>
      <c r="GP204" s="68">
        <f t="shared" si="1086"/>
        <v>-1.6771488469601692E-2</v>
      </c>
      <c r="GQ204" s="68">
        <f t="shared" ref="GQ204:GQ267" si="1292">IF(GO204&gt;0,GP204-$V204,0)</f>
        <v>-3.717304456310945E-3</v>
      </c>
      <c r="GR204" s="68"/>
      <c r="GS204" s="68"/>
      <c r="GT204" s="15">
        <f t="shared" si="1087"/>
        <v>3.2660550458715618E-2</v>
      </c>
      <c r="GV204" s="13">
        <v>17.190000000000001</v>
      </c>
      <c r="GW204" s="68">
        <f t="shared" si="1088"/>
        <v>-2.1627774615822368E-2</v>
      </c>
      <c r="GX204" s="68">
        <f t="shared" ref="GX204:GX267" si="1293">IF(GV204&gt;0,GW204-$V204,0)</f>
        <v>-8.5735906025316208E-3</v>
      </c>
      <c r="GY204" s="68">
        <f t="shared" si="1089"/>
        <v>0.45063291139240519</v>
      </c>
      <c r="GZ204" s="68"/>
      <c r="HA204" s="15">
        <f t="shared" si="1090"/>
        <v>0.25291545189504377</v>
      </c>
      <c r="HD204" s="13">
        <v>413.49</v>
      </c>
      <c r="HE204" s="68">
        <f t="shared" si="1091"/>
        <v>-5.0626808100289321E-2</v>
      </c>
      <c r="HF204" s="68">
        <f t="shared" ref="HF204:HF267" si="1294">IF(HD204&gt;0,HE204-$V204,0)</f>
        <v>-3.7572624086998574E-2</v>
      </c>
      <c r="HG204" s="68">
        <f t="shared" si="1092"/>
        <v>1.3228470310656706</v>
      </c>
      <c r="HH204" s="68"/>
      <c r="HI204" s="15">
        <f t="shared" si="1093"/>
        <v>2.3895602218700563E-2</v>
      </c>
      <c r="HK204" s="13">
        <v>94.63</v>
      </c>
      <c r="HL204" s="68">
        <f t="shared" si="1094"/>
        <v>-3.9776763064434319E-2</v>
      </c>
      <c r="HM204" s="68">
        <f t="shared" ref="HM204:HM267" si="1295">IF(HK204&gt;0,HL204-$V204,0)</f>
        <v>-2.6722579051143572E-2</v>
      </c>
      <c r="HN204" s="68">
        <f t="shared" si="1095"/>
        <v>37.157258064516128</v>
      </c>
      <c r="HO204" s="68"/>
      <c r="HP204" s="15">
        <f t="shared" si="1096"/>
        <v>2.5871872630780897</v>
      </c>
      <c r="HR204" s="13">
        <v>110.75</v>
      </c>
      <c r="HS204" s="68">
        <f t="shared" si="1097"/>
        <v>-1.9303993624369138E-2</v>
      </c>
      <c r="HT204" s="68">
        <f t="shared" ref="HT204:HT267" si="1296">IF(HR204&gt;0,HS204-$V204,0)</f>
        <v>-6.2498096110783913E-3</v>
      </c>
      <c r="HU204" s="68">
        <f t="shared" si="1098"/>
        <v>2.0425824175824174</v>
      </c>
      <c r="HV204" s="68"/>
      <c r="HW204" s="15">
        <f t="shared" si="1099"/>
        <v>2.9562145579622636E-2</v>
      </c>
      <c r="HY204" s="13">
        <v>183.04</v>
      </c>
      <c r="HZ204" s="68">
        <f t="shared" si="1100"/>
        <v>-4.9142857142857183E-2</v>
      </c>
      <c r="IA204" s="68">
        <f t="shared" ref="IA204:IA267" si="1297">IF(HY204&gt;0,HZ204-$V204,0)</f>
        <v>-3.6088673129566436E-2</v>
      </c>
      <c r="IB204" s="68">
        <f t="shared" si="1101"/>
        <v>0.7284230406043436</v>
      </c>
      <c r="IC204" s="68"/>
      <c r="ID204" s="15">
        <f t="shared" si="1102"/>
        <v>0.3630203291384318</v>
      </c>
      <c r="IF204" s="13">
        <v>324.63</v>
      </c>
      <c r="IG204" s="68">
        <f t="shared" si="1103"/>
        <v>-5.9098023302996891E-2</v>
      </c>
      <c r="IH204" s="68">
        <f t="shared" ref="IH204:IH267" si="1298">IF(IF204&gt;0,IG204-$V204,0)</f>
        <v>-4.6043839289706144E-2</v>
      </c>
      <c r="II204" s="68">
        <f t="shared" si="1104"/>
        <v>0.85502857142857136</v>
      </c>
      <c r="IJ204" s="68"/>
      <c r="IK204" s="15">
        <f t="shared" si="1105"/>
        <v>0.40023291925465837</v>
      </c>
      <c r="IM204" s="13">
        <v>283.12</v>
      </c>
      <c r="IN204" s="68">
        <f t="shared" si="1106"/>
        <v>-1.0969049116188033E-2</v>
      </c>
      <c r="IO204" s="68">
        <f t="shared" ref="IO204:IO267" si="1299">IF(IM204&gt;0,IN204-$V204,0)</f>
        <v>2.0851348971027139E-3</v>
      </c>
      <c r="IP204" s="68">
        <f t="shared" si="1107"/>
        <v>4.5286076938098025</v>
      </c>
      <c r="IQ204" s="68"/>
      <c r="IR204" s="15">
        <f t="shared" si="1108"/>
        <v>0.50989280571702855</v>
      </c>
      <c r="IT204" s="13">
        <v>86.68</v>
      </c>
      <c r="IU204" s="68">
        <f t="shared" si="1109"/>
        <v>-6.9172238874784487E-4</v>
      </c>
      <c r="IV204" s="68">
        <f t="shared" ref="IV204:IV267" si="1300">IF(IT204&gt;0,IU204-$V204,0)</f>
        <v>1.2362461624542902E-2</v>
      </c>
      <c r="IW204" s="68">
        <f t="shared" si="1110"/>
        <v>3.749589041095891</v>
      </c>
      <c r="IX204" s="68"/>
      <c r="IY204" s="15">
        <f t="shared" si="1111"/>
        <v>0.68670947655185843</v>
      </c>
      <c r="JA204" s="13">
        <v>705.3</v>
      </c>
      <c r="JB204" s="68">
        <f t="shared" si="1112"/>
        <v>-3.8458916715518585E-2</v>
      </c>
      <c r="JC204" s="68">
        <f t="shared" ref="JC204:JC267" si="1301">IF(JA204&gt;0,JB204-$V204,0)</f>
        <v>-2.5404732702227838E-2</v>
      </c>
      <c r="JD204" s="68">
        <f t="shared" si="1113"/>
        <v>0.42657766990291257</v>
      </c>
      <c r="JE204" s="68"/>
      <c r="JF204" s="15">
        <f t="shared" si="1114"/>
        <v>0.20459086949838595</v>
      </c>
      <c r="JH204" s="13">
        <v>510.96</v>
      </c>
      <c r="JI204" s="68">
        <f t="shared" si="1115"/>
        <v>-2.1898928024502294E-2</v>
      </c>
      <c r="JJ204" s="68">
        <f t="shared" ref="JJ204:JJ267" si="1302">IF(JH204&gt;0,JI204-$V204,0)</f>
        <v>-8.8447440112115472E-3</v>
      </c>
      <c r="JK204" s="68">
        <f t="shared" si="1116"/>
        <v>0.25638692861884971</v>
      </c>
      <c r="JL204" s="68"/>
      <c r="JM204" s="15">
        <f t="shared" si="1117"/>
        <v>0.21224199288256224</v>
      </c>
      <c r="JO204" s="13">
        <v>43.98</v>
      </c>
      <c r="JP204" s="68">
        <f t="shared" si="1118"/>
        <v>6.5406976744185941E-2</v>
      </c>
      <c r="JQ204" s="68">
        <f t="shared" ref="JQ204:JQ267" si="1303">IF(JO204&gt;0,JP204-$V204,0)</f>
        <v>7.8461160757476694E-2</v>
      </c>
      <c r="JR204" s="68">
        <f t="shared" si="1119"/>
        <v>0.48405601484730876</v>
      </c>
      <c r="JS204" s="68"/>
      <c r="JT204" s="15">
        <f t="shared" si="1120"/>
        <v>3.3159960745829244</v>
      </c>
      <c r="JV204" s="13">
        <v>2.88</v>
      </c>
      <c r="JW204" s="68">
        <f t="shared" si="1121"/>
        <v>1.7667844522968136E-2</v>
      </c>
      <c r="JX204" s="68">
        <f t="shared" ref="JX204:JX267" si="1304">IF(JV204&gt;0,JW204-$V204,0)</f>
        <v>3.0722028536258883E-2</v>
      </c>
      <c r="JY204" s="68">
        <f t="shared" si="1122"/>
        <v>0.13833992094861663</v>
      </c>
      <c r="JZ204" s="68"/>
      <c r="KA204" s="15">
        <f t="shared" si="1123"/>
        <v>0.59999999999999987</v>
      </c>
      <c r="KC204" s="13">
        <v>21.94</v>
      </c>
      <c r="KD204" s="68">
        <f t="shared" si="1124"/>
        <v>-7.2696534234995724E-2</v>
      </c>
      <c r="KE204" s="68">
        <f t="shared" ref="KE204:KE267" si="1305">IF(KC204&gt;0,KD204-$V204,0)</f>
        <v>-5.9642350221704978E-2</v>
      </c>
      <c r="KF204" s="68">
        <f t="shared" si="1125"/>
        <v>0.12628336755646821</v>
      </c>
      <c r="KG204" s="68"/>
      <c r="KH204" s="15">
        <f t="shared" si="1126"/>
        <v>-1.0820559062218144E-2</v>
      </c>
      <c r="KI204" s="18"/>
      <c r="KJ204" s="13">
        <v>138.83000000000001</v>
      </c>
      <c r="KK204" s="68">
        <f t="shared" si="1127"/>
        <v>-8.1508435329143189E-2</v>
      </c>
      <c r="KL204" s="68">
        <f t="shared" ref="KL204:KL267" si="1306">IF(KJ204&gt;0,KK204-$V204,0)</f>
        <v>-6.8454251315852449E-2</v>
      </c>
      <c r="KM204" s="68">
        <f t="shared" si="1128"/>
        <v>5.5796208530805691</v>
      </c>
      <c r="KN204" s="68"/>
      <c r="KO204" s="15">
        <f t="shared" si="1129"/>
        <v>1.0656152358280022</v>
      </c>
      <c r="KQ204" s="13">
        <v>2.33</v>
      </c>
      <c r="KR204" s="68">
        <f t="shared" si="1130"/>
        <v>-3.5596026490066164E-2</v>
      </c>
      <c r="KS204" s="68">
        <f t="shared" ref="KS204:KS267" si="1307">IF(KQ204&gt;0,KR204-$V204,0)</f>
        <v>-2.2541842476775417E-2</v>
      </c>
      <c r="KT204" s="68">
        <f t="shared" si="1131"/>
        <v>-0.11068702290076336</v>
      </c>
      <c r="KU204" s="68"/>
      <c r="KV204" s="15">
        <f t="shared" si="1132"/>
        <v>1.306930693069307</v>
      </c>
      <c r="KW204" s="18"/>
      <c r="KX204" s="13">
        <v>63.76</v>
      </c>
      <c r="KY204" s="68">
        <f t="shared" si="1133"/>
        <v>-5.0342567768841266E-2</v>
      </c>
      <c r="KZ204" s="68">
        <f t="shared" ref="KZ204:KZ267" si="1308">IF(KX204&gt;0,KY204-$V204,0)</f>
        <v>-3.7288383755550519E-2</v>
      </c>
      <c r="LA204" s="68">
        <f t="shared" si="1134"/>
        <v>-0.11358264979841524</v>
      </c>
      <c r="LB204" s="68"/>
      <c r="LC204" s="15">
        <f t="shared" si="1135"/>
        <v>1.6891606916912694</v>
      </c>
      <c r="LD204" s="18"/>
      <c r="LE204" s="13">
        <v>53.12</v>
      </c>
      <c r="LF204" s="68">
        <f t="shared" si="1136"/>
        <v>-3.2422586520947198E-2</v>
      </c>
      <c r="LG204" s="68">
        <f t="shared" ref="LG204:LG267" si="1309">IF(LE204&gt;0,LF204-$V204,0)</f>
        <v>-1.9368402507656451E-2</v>
      </c>
      <c r="LH204" s="68">
        <f t="shared" si="1137"/>
        <v>0.48255651688529166</v>
      </c>
      <c r="LI204" s="68"/>
      <c r="LJ204" s="15">
        <f t="shared" si="1138"/>
        <v>0.15202775970505308</v>
      </c>
      <c r="LL204" s="13">
        <v>164.34</v>
      </c>
      <c r="LM204" s="68">
        <f t="shared" si="1139"/>
        <v>1.6138007790762469E-2</v>
      </c>
      <c r="LN204" s="68">
        <f t="shared" ref="LN204:LN267" si="1310">IF(LL204&gt;0,LM204-$V204,0)</f>
        <v>2.9192191804053216E-2</v>
      </c>
      <c r="LO204" s="68">
        <f t="shared" si="1140"/>
        <v>0.8781714285714286</v>
      </c>
      <c r="LP204" s="68"/>
      <c r="LQ204" s="15">
        <f t="shared" si="1141"/>
        <v>1.1012658227848104</v>
      </c>
      <c r="LS204" s="13">
        <v>24.26</v>
      </c>
      <c r="LT204" s="68">
        <f t="shared" si="1142"/>
        <v>-8.2372322899504011E-4</v>
      </c>
      <c r="LU204" s="68">
        <f t="shared" ref="LU204:LU267" si="1311">IF(LS204&gt;0,LT204-$V204,0)</f>
        <v>1.2230460784295707E-2</v>
      </c>
      <c r="LV204" s="68"/>
      <c r="LW204" s="68"/>
      <c r="LX204" s="15">
        <f t="shared" si="1143"/>
        <v>1.6227027027027028</v>
      </c>
      <c r="LZ204" s="13">
        <v>21.34</v>
      </c>
      <c r="MA204" s="68">
        <f t="shared" si="1144"/>
        <v>-5.4078014184397116E-2</v>
      </c>
      <c r="MB204" s="68">
        <f t="shared" ref="MB204:MB267" si="1312">IF(LZ204&gt;0,MA204-$V204,0)</f>
        <v>-4.1023830171106369E-2</v>
      </c>
      <c r="MC204" s="68">
        <f t="shared" si="1145"/>
        <v>-4.089887640449439E-2</v>
      </c>
      <c r="MD204" s="68"/>
      <c r="ME204" s="15">
        <f t="shared" si="1146"/>
        <v>0.58308605341246289</v>
      </c>
      <c r="MG204" s="13">
        <v>147.13</v>
      </c>
      <c r="MH204" s="68">
        <f t="shared" si="1147"/>
        <v>6.5618888969363381E-2</v>
      </c>
      <c r="MI204" s="68">
        <f t="shared" ref="MI204:MI267" si="1313">IF(MG204&gt;0,MH204-$V204,0)</f>
        <v>7.8673072982654135E-2</v>
      </c>
      <c r="MJ204" s="68">
        <f t="shared" si="1148"/>
        <v>18.828840970350406</v>
      </c>
      <c r="MK204" s="68"/>
      <c r="ML204" s="15">
        <f t="shared" si="1149"/>
        <v>5.9302873292510592</v>
      </c>
      <c r="MN204" s="13">
        <v>189.98</v>
      </c>
      <c r="MO204" s="68">
        <f t="shared" si="1150"/>
        <v>-2.848376374328827E-2</v>
      </c>
      <c r="MP204" s="68">
        <f t="shared" ref="MP204:MP267" si="1314">IF(MN204&gt;0,MO204-$V204,0)</f>
        <v>-1.5429579729997523E-2</v>
      </c>
      <c r="MQ204" s="68">
        <f t="shared" si="1151"/>
        <v>0.50897537728355824</v>
      </c>
      <c r="MR204" s="68"/>
      <c r="MS204" s="15">
        <f t="shared" si="1152"/>
        <v>0.70553909686686411</v>
      </c>
      <c r="MU204" s="13">
        <v>25.79</v>
      </c>
      <c r="MV204" s="68">
        <f t="shared" si="1153"/>
        <v>7.727652464494561E-2</v>
      </c>
      <c r="MW204" s="68">
        <f t="shared" ref="MW204:MW267" si="1315">IF(MU204&gt;0,MV204-$V204,0)</f>
        <v>9.0330708658236364E-2</v>
      </c>
      <c r="MX204" s="68">
        <f t="shared" si="1154"/>
        <v>0.23574508864398649</v>
      </c>
      <c r="MY204" s="68"/>
      <c r="MZ204" s="15">
        <f t="shared" si="1155"/>
        <v>1.4170571696344891</v>
      </c>
      <c r="NB204" s="13">
        <v>291.49</v>
      </c>
      <c r="NC204" s="68">
        <f t="shared" si="1156"/>
        <v>-2.6159294400641402E-2</v>
      </c>
      <c r="ND204" s="68">
        <f t="shared" ref="ND204:ND267" si="1316">IF(NB204&gt;0,NC204-$V204,0)</f>
        <v>-1.3105110387350655E-2</v>
      </c>
      <c r="NE204" s="68">
        <f t="shared" si="1157"/>
        <v>1.1516941020152065</v>
      </c>
      <c r="NF204" s="68"/>
      <c r="NG204" s="15">
        <f t="shared" si="1158"/>
        <v>0.74764674141135579</v>
      </c>
      <c r="NI204" s="13">
        <v>12.54</v>
      </c>
      <c r="NJ204" s="68">
        <f t="shared" si="1159"/>
        <v>-1.9546520719311965E-2</v>
      </c>
      <c r="NK204" s="68">
        <f t="shared" ref="NK204:NK267" si="1317">IF(NI204&gt;0,NJ204-$V204,0)</f>
        <v>-6.4923367060212185E-3</v>
      </c>
      <c r="NL204" s="68">
        <f t="shared" si="1160"/>
        <v>-0.90043668122270737</v>
      </c>
      <c r="NM204" s="68"/>
      <c r="NN204" s="15">
        <f t="shared" si="1161"/>
        <v>1.5591836734693874</v>
      </c>
      <c r="NP204" s="13">
        <v>604.55999999999995</v>
      </c>
      <c r="NQ204" s="68">
        <f t="shared" si="1162"/>
        <v>-4.7096652165689597E-2</v>
      </c>
      <c r="NR204" s="68">
        <f t="shared" ref="NR204:NR267" si="1318">IF(NP204&gt;0,NQ204-$V204,0)</f>
        <v>-3.404246815239885E-2</v>
      </c>
      <c r="NS204" s="68">
        <f t="shared" si="1163"/>
        <v>3.6061714285714284</v>
      </c>
      <c r="NT204" s="68"/>
      <c r="NU204" s="15">
        <f t="shared" si="1164"/>
        <v>0.83795944425865665</v>
      </c>
      <c r="NW204" s="13">
        <v>236.57</v>
      </c>
      <c r="NX204" s="68">
        <f t="shared" si="1165"/>
        <v>-2.0535751252432444E-2</v>
      </c>
      <c r="NY204" s="68">
        <f t="shared" ref="NY204:NY267" si="1319">IF(NW204&gt;0,NX204-$V204,0)</f>
        <v>-7.4815672391416975E-3</v>
      </c>
      <c r="NZ204" s="68">
        <f t="shared" si="1166"/>
        <v>0.34598315885298137</v>
      </c>
      <c r="OA204" s="68"/>
      <c r="OB204" s="15">
        <f t="shared" si="1167"/>
        <v>0.24970945589012139</v>
      </c>
      <c r="OD204" s="13">
        <v>4.51</v>
      </c>
      <c r="OE204" s="68">
        <f t="shared" si="1168"/>
        <v>2.2675736961451167E-2</v>
      </c>
      <c r="OF204" s="68">
        <f t="shared" ref="OF204:OF267" si="1320">IF(OD204&gt;0,OE204-$V204,0)</f>
        <v>3.5729920974741911E-2</v>
      </c>
      <c r="OG204" s="68">
        <f t="shared" si="1169"/>
        <v>-0.98001506624717516</v>
      </c>
      <c r="OH204" s="68"/>
      <c r="OI204" s="15">
        <f t="shared" si="1170"/>
        <v>2.0890410958904111</v>
      </c>
      <c r="OK204" s="13">
        <v>363.71</v>
      </c>
      <c r="OL204" s="68">
        <f t="shared" si="1171"/>
        <v>-1.9887358861731645E-2</v>
      </c>
      <c r="OM204" s="68">
        <f t="shared" ref="OM204:OM267" si="1321">IF(OK204&gt;0,OL204-$V204,0)</f>
        <v>-6.8331748484408983E-3</v>
      </c>
      <c r="ON204" s="68">
        <f t="shared" si="1172"/>
        <v>7.5679623085983501</v>
      </c>
      <c r="OO204" s="68"/>
      <c r="OP204" s="15">
        <f t="shared" si="1173"/>
        <v>4.4602912475604262</v>
      </c>
      <c r="OR204" s="13">
        <v>8.89</v>
      </c>
      <c r="OS204" s="68">
        <f t="shared" si="1174"/>
        <v>-5.2238805970149273E-2</v>
      </c>
      <c r="OT204" s="68">
        <f t="shared" ref="OT204:OT267" si="1322">IF(OR204&gt;0,OS204-$V204,0)</f>
        <v>-3.9184621956858526E-2</v>
      </c>
      <c r="OU204" s="68">
        <f t="shared" si="1175"/>
        <v>0.1545454545454546</v>
      </c>
      <c r="OV204" s="68"/>
      <c r="OW204" s="15">
        <f t="shared" si="1176"/>
        <v>6.9375</v>
      </c>
      <c r="OY204" s="13">
        <v>157.69999999999999</v>
      </c>
      <c r="OZ204" s="68">
        <f t="shared" si="1177"/>
        <v>-2.7623628067579346E-2</v>
      </c>
      <c r="PA204" s="68">
        <f t="shared" ref="PA204:PA267" si="1323">IF(OY204&gt;0,OZ204-$V204,0)</f>
        <v>-1.4569444054288599E-2</v>
      </c>
      <c r="PB204" s="68">
        <f t="shared" si="998"/>
        <v>3.8523076923076918</v>
      </c>
      <c r="PC204" s="68"/>
      <c r="PD204" s="15">
        <f t="shared" si="1178"/>
        <v>0.37669140113487554</v>
      </c>
      <c r="PE204" s="18"/>
      <c r="PF204" s="13">
        <v>292.33999999999997</v>
      </c>
      <c r="PG204" s="68">
        <f t="shared" si="1179"/>
        <v>-1.9651240778001389E-2</v>
      </c>
      <c r="PH204" s="68">
        <f t="shared" ref="PH204:PH267" si="1324">IF(PF204&gt;0,PG204-$V204,0)</f>
        <v>-6.5970567647106425E-3</v>
      </c>
      <c r="PI204" s="68">
        <f t="shared" si="1180"/>
        <v>-0.16042504307869046</v>
      </c>
      <c r="PJ204" s="68"/>
      <c r="PK204" s="15">
        <f t="shared" si="1181"/>
        <v>0.39788648209247829</v>
      </c>
      <c r="PM204" s="13"/>
      <c r="PN204" s="68">
        <f t="shared" si="1182"/>
        <v>0</v>
      </c>
      <c r="PO204" s="68">
        <f t="shared" si="1183"/>
        <v>1.3054184013290747E-2</v>
      </c>
      <c r="PP204" s="68">
        <f t="shared" si="1184"/>
        <v>0</v>
      </c>
      <c r="PQ204" s="68"/>
      <c r="PR204" s="15">
        <f t="shared" si="1185"/>
        <v>0</v>
      </c>
      <c r="PT204" s="13">
        <v>20.34</v>
      </c>
      <c r="PU204" s="68">
        <f t="shared" si="1186"/>
        <v>3.248730964467008E-2</v>
      </c>
      <c r="PV204" s="68">
        <f t="shared" ref="PV204:PV267" si="1325">IF(PT204&gt;0,PU204-$V204,0)</f>
        <v>4.5541493657960827E-2</v>
      </c>
      <c r="PW204" s="68">
        <f t="shared" si="1187"/>
        <v>1.3325688073394493</v>
      </c>
      <c r="PX204" s="68"/>
      <c r="PY204" s="15">
        <f t="shared" si="1188"/>
        <v>2.9649122807017547</v>
      </c>
      <c r="QA204" s="13">
        <v>339.9</v>
      </c>
      <c r="QB204" s="68">
        <f t="shared" si="1189"/>
        <v>-2.4173174092788286E-2</v>
      </c>
      <c r="QC204" s="68">
        <f t="shared" ref="QC204:QC267" si="1326">IF(QA204&gt;0,QB204-$V204,0)</f>
        <v>-1.1118990079497539E-2</v>
      </c>
      <c r="QD204" s="68">
        <f t="shared" si="1190"/>
        <v>7.4394617504964311E-3</v>
      </c>
      <c r="QE204" s="68"/>
      <c r="QF204" s="15">
        <f t="shared" si="1191"/>
        <v>0.77271304892041281</v>
      </c>
      <c r="QH204" s="13">
        <v>2.5499999999999998</v>
      </c>
      <c r="QI204" s="68">
        <f t="shared" si="1192"/>
        <v>0.16332116788321152</v>
      </c>
      <c r="QJ204" s="68">
        <f t="shared" ref="QJ204:QJ267" si="1327">IF(QH204&gt;0,QI204-$V204,0)</f>
        <v>0.17637535189650227</v>
      </c>
      <c r="QK204" s="68">
        <f t="shared" si="1193"/>
        <v>1.5936254980079698E-2</v>
      </c>
      <c r="QL204" s="68"/>
      <c r="QM204" s="15">
        <f t="shared" si="1194"/>
        <v>0.96153846153846134</v>
      </c>
      <c r="QO204" s="13">
        <v>32.61</v>
      </c>
      <c r="QP204" s="68">
        <f t="shared" si="1195"/>
        <v>4.9565497264242003E-2</v>
      </c>
      <c r="QQ204" s="68">
        <f t="shared" ref="QQ204:QQ267" si="1328">IF(QO204&gt;0,QP204-$V204,0)</f>
        <v>6.2619681277532757E-2</v>
      </c>
      <c r="QR204" s="68">
        <f t="shared" si="1196"/>
        <v>-0.96025012798946829</v>
      </c>
      <c r="QS204" s="68"/>
      <c r="QT204" s="15">
        <f t="shared" si="1197"/>
        <v>1.8405923344947734</v>
      </c>
      <c r="QV204" s="13">
        <v>2.7839999999999998</v>
      </c>
      <c r="QW204" s="68">
        <f t="shared" si="1198"/>
        <v>-2.2815022815022949E-2</v>
      </c>
      <c r="QX204" s="68">
        <f t="shared" ref="QX204:QX267" si="1329">IF(QV204&gt;0,QW204-$V204,0)</f>
        <v>-9.7608388017322023E-3</v>
      </c>
      <c r="QY204" s="68">
        <f t="shared" si="1199"/>
        <v>-0.21133144475920682</v>
      </c>
      <c r="QZ204" s="68"/>
      <c r="RA204" s="15">
        <f t="shared" si="1200"/>
        <v>0.13771965672251726</v>
      </c>
      <c r="RC204" s="13">
        <v>53.58</v>
      </c>
      <c r="RD204" s="68">
        <f t="shared" si="1201"/>
        <v>-5.2016985138004332E-2</v>
      </c>
      <c r="RE204" s="68">
        <f t="shared" ref="RE204:RE267" si="1330">IF(RC204&gt;0,RD204-$V204,0)</f>
        <v>-3.8962801124713585E-2</v>
      </c>
      <c r="RF204" s="68">
        <f t="shared" si="1202"/>
        <v>0.15748541801685029</v>
      </c>
      <c r="RG204" s="68"/>
      <c r="RH204" s="15">
        <f t="shared" si="1203"/>
        <v>1.1648484848484848</v>
      </c>
      <c r="RJ204" s="13">
        <v>280.66000000000003</v>
      </c>
      <c r="RK204" s="68">
        <f t="shared" si="1204"/>
        <v>-6.4092303588101807E-2</v>
      </c>
      <c r="RL204" s="68">
        <f t="shared" si="1205"/>
        <v>-5.103811957481106E-2</v>
      </c>
      <c r="RM204" s="68">
        <f t="shared" si="1206"/>
        <v>0.30188329158549032</v>
      </c>
      <c r="RN204" s="68"/>
      <c r="RO204" s="15">
        <f t="shared" si="1207"/>
        <v>0.42669784465229782</v>
      </c>
      <c r="RQ204" s="13">
        <v>30.89</v>
      </c>
      <c r="RR204" s="68">
        <f t="shared" si="1208"/>
        <v>-2.9836683417085404E-2</v>
      </c>
      <c r="RS204" s="68">
        <f t="shared" si="1209"/>
        <v>-1.6782499403794657E-2</v>
      </c>
      <c r="RT204" s="68">
        <f t="shared" si="1210"/>
        <v>1.1099726775956285</v>
      </c>
      <c r="RU204" s="68"/>
      <c r="RV204" s="15">
        <f t="shared" si="1211"/>
        <v>0.48224568138195784</v>
      </c>
      <c r="RX204" s="13">
        <v>175.44</v>
      </c>
      <c r="RY204" s="68">
        <f t="shared" si="1212"/>
        <v>-5.4078826764436302E-2</v>
      </c>
      <c r="RZ204" s="68">
        <f t="shared" si="1213"/>
        <v>-4.1024642751145556E-2</v>
      </c>
      <c r="SA204" s="68">
        <f t="shared" si="1214"/>
        <v>0.31850293100856752</v>
      </c>
      <c r="SB204" s="68"/>
      <c r="SC204" s="15">
        <f t="shared" si="1215"/>
        <v>1.3197143990479969</v>
      </c>
      <c r="SE204" s="13">
        <v>43.92</v>
      </c>
      <c r="SF204" s="68">
        <f t="shared" si="1216"/>
        <v>-6.7713861175971085E-2</v>
      </c>
      <c r="SG204" s="68">
        <f t="shared" si="1217"/>
        <v>-5.4659677162680338E-2</v>
      </c>
      <c r="SH204" s="68">
        <f t="shared" si="1218"/>
        <v>2.5136000000000003</v>
      </c>
      <c r="SI204" s="68"/>
      <c r="SJ204" s="15">
        <f t="shared" si="1219"/>
        <v>1.8781127129750985</v>
      </c>
      <c r="SL204" s="13">
        <v>4.08</v>
      </c>
      <c r="SM204" s="68">
        <f t="shared" si="1220"/>
        <v>9.9009900990099098E-3</v>
      </c>
      <c r="SN204" s="68">
        <f t="shared" si="1221"/>
        <v>2.2955174112300657E-2</v>
      </c>
      <c r="SO204" s="68">
        <f t="shared" si="1222"/>
        <v>1.8732394366197185</v>
      </c>
      <c r="SP204" s="68"/>
      <c r="SQ204" s="15">
        <f t="shared" si="1223"/>
        <v>3.0396039603960396</v>
      </c>
      <c r="SS204" s="13">
        <v>33.020000000000003</v>
      </c>
      <c r="ST204" s="68">
        <f t="shared" si="1224"/>
        <v>-5.8454519532363761E-2</v>
      </c>
      <c r="SU204" s="68">
        <f t="shared" si="1225"/>
        <v>-4.5400335519073014E-2</v>
      </c>
      <c r="SV204" s="68">
        <f t="shared" si="1226"/>
        <v>1.0458488228004958</v>
      </c>
      <c r="SW204" s="68"/>
      <c r="SX204" s="15">
        <f t="shared" si="1227"/>
        <v>2.9309523809523812</v>
      </c>
      <c r="SZ204" s="13">
        <v>78.430000000000007</v>
      </c>
      <c r="TA204" s="68">
        <f t="shared" si="1228"/>
        <v>8.493567575044958E-2</v>
      </c>
      <c r="TB204" s="68">
        <f t="shared" si="1229"/>
        <v>9.7989859763740333E-2</v>
      </c>
      <c r="TC204" s="68">
        <f t="shared" si="1230"/>
        <v>0.94277929155313378</v>
      </c>
      <c r="TD204" s="68"/>
      <c r="TE204" s="15">
        <f t="shared" si="1231"/>
        <v>4.0275641025641029</v>
      </c>
      <c r="TG204" s="417">
        <v>0.4</v>
      </c>
      <c r="TH204" s="68">
        <f t="shared" si="1232"/>
        <v>0.30718954248366021</v>
      </c>
      <c r="TI204" s="68">
        <f t="shared" si="1233"/>
        <v>0.32024372649695093</v>
      </c>
      <c r="TJ204" s="68">
        <f t="shared" si="1234"/>
        <v>0.81818181818181823</v>
      </c>
      <c r="TK204" s="68"/>
      <c r="TL204" s="15">
        <f t="shared" si="1235"/>
        <v>1.359882005899705</v>
      </c>
      <c r="TN204" s="13">
        <v>85.72</v>
      </c>
      <c r="TO204" s="68">
        <f t="shared" si="1236"/>
        <v>-5.98815529721431E-2</v>
      </c>
      <c r="TP204" s="68">
        <f t="shared" si="1237"/>
        <v>-4.6827368958852353E-2</v>
      </c>
      <c r="TQ204" s="68">
        <f t="shared" si="1238"/>
        <v>0.24944429463680559</v>
      </c>
      <c r="TR204" s="68"/>
      <c r="TS204" s="15">
        <f t="shared" si="1239"/>
        <v>1.8813445378151261</v>
      </c>
      <c r="TU204" s="417">
        <v>4.5199999999999996</v>
      </c>
      <c r="TV204" s="68">
        <f t="shared" si="1240"/>
        <v>4.4444444444443499E-3</v>
      </c>
      <c r="TW204" s="68">
        <f t="shared" si="1241"/>
        <v>1.7498628457735095E-2</v>
      </c>
      <c r="TX204" s="68">
        <f t="shared" si="1242"/>
        <v>2.4943310657596241E-2</v>
      </c>
      <c r="TY204" s="68"/>
      <c r="TZ204" s="15">
        <f t="shared" si="1243"/>
        <v>1.6432748538011694</v>
      </c>
      <c r="UB204" s="13"/>
      <c r="UC204" s="68">
        <f t="shared" si="1244"/>
        <v>0</v>
      </c>
      <c r="UD204" s="68">
        <f t="shared" si="1245"/>
        <v>1.3054184013290747E-2</v>
      </c>
      <c r="UE204" s="68">
        <f t="shared" si="1246"/>
        <v>0</v>
      </c>
      <c r="UF204" s="68"/>
      <c r="UG204" s="15">
        <f t="shared" si="1247"/>
        <v>0</v>
      </c>
      <c r="UI204" s="417"/>
      <c r="UJ204" s="68">
        <f t="shared" si="1248"/>
        <v>0</v>
      </c>
      <c r="UK204" s="68">
        <f t="shared" si="1249"/>
        <v>1.3054184013290747E-2</v>
      </c>
      <c r="UL204" s="68">
        <f t="shared" si="1250"/>
        <v>0</v>
      </c>
      <c r="UM204" s="68"/>
      <c r="UN204" s="15">
        <f t="shared" si="1251"/>
        <v>0</v>
      </c>
      <c r="UP204" s="417"/>
      <c r="UQ204" s="68">
        <f t="shared" si="1252"/>
        <v>0</v>
      </c>
      <c r="UR204" s="68">
        <f t="shared" si="1253"/>
        <v>1.3054184013290747E-2</v>
      </c>
      <c r="US204" s="68">
        <f t="shared" si="1254"/>
        <v>0</v>
      </c>
      <c r="UT204" s="68"/>
      <c r="UU204" s="15">
        <f t="shared" si="1255"/>
        <v>0</v>
      </c>
      <c r="UW204" s="417"/>
      <c r="UX204" s="68">
        <f t="shared" si="1256"/>
        <v>0</v>
      </c>
      <c r="UY204" s="68">
        <f t="shared" si="1257"/>
        <v>1.3054184013290747E-2</v>
      </c>
      <c r="UZ204" s="68">
        <f t="shared" si="1258"/>
        <v>0</v>
      </c>
      <c r="VA204" s="68"/>
      <c r="VB204" s="15">
        <f t="shared" si="1259"/>
        <v>0</v>
      </c>
      <c r="VD204" s="417"/>
      <c r="VE204" s="68">
        <f t="shared" si="1260"/>
        <v>0</v>
      </c>
      <c r="VF204" s="68">
        <f t="shared" si="1261"/>
        <v>1.3054184013290747E-2</v>
      </c>
      <c r="VG204" s="68">
        <f t="shared" si="1262"/>
        <v>0</v>
      </c>
      <c r="VH204" s="68"/>
      <c r="VI204" s="15">
        <f t="shared" si="1263"/>
        <v>0</v>
      </c>
      <c r="VM204" s="21">
        <f t="shared" si="1264"/>
        <v>-1.4434055048459217E-2</v>
      </c>
      <c r="VN204" s="40"/>
      <c r="VO204" s="21">
        <f t="shared" si="1265"/>
        <v>2.0703502206940811</v>
      </c>
      <c r="VP204" s="14"/>
      <c r="VQ204" s="21">
        <f t="shared" si="1266"/>
        <v>1.2622176308283477</v>
      </c>
    </row>
    <row r="205" spans="1:589" ht="15.75" customHeight="1" x14ac:dyDescent="0.2">
      <c r="A205" s="127">
        <v>45943</v>
      </c>
      <c r="B205" s="4">
        <f t="shared" si="999"/>
        <v>45943</v>
      </c>
      <c r="C205" s="13">
        <v>46067.65</v>
      </c>
      <c r="D205" s="138">
        <f t="shared" si="1000"/>
        <v>588.05000000000291</v>
      </c>
      <c r="E205" s="68">
        <f t="shared" si="1001"/>
        <v>1.292997299888308E-2</v>
      </c>
      <c r="F205" s="15">
        <f t="shared" si="1002"/>
        <v>8.281806553275628E-2</v>
      </c>
      <c r="G205" s="13">
        <v>6654.69</v>
      </c>
      <c r="H205" s="138">
        <f t="shared" si="1003"/>
        <v>102.1899999999996</v>
      </c>
      <c r="I205" s="68">
        <f t="shared" si="1004"/>
        <v>1.5595574208317375E-2</v>
      </c>
      <c r="J205" s="15">
        <f t="shared" si="1005"/>
        <v>0.13143635352784849</v>
      </c>
      <c r="K205" s="13">
        <v>22694.61</v>
      </c>
      <c r="L205" s="138">
        <f t="shared" si="1006"/>
        <v>490.18000000000029</v>
      </c>
      <c r="M205" s="68">
        <f t="shared" si="1007"/>
        <v>2.2075774969229127E-2</v>
      </c>
      <c r="N205" s="15">
        <f t="shared" si="1008"/>
        <v>0.17522949604858215</v>
      </c>
      <c r="O205" s="13">
        <v>2461.42</v>
      </c>
      <c r="P205" s="138">
        <f t="shared" si="1009"/>
        <v>66.829999999999927</v>
      </c>
      <c r="Q205" s="68">
        <f t="shared" si="1010"/>
        <v>2.790874429443033E-2</v>
      </c>
      <c r="R205" s="15">
        <f t="shared" si="1011"/>
        <v>0.10369659575994558</v>
      </c>
      <c r="S205" s="18">
        <f t="shared" si="1012"/>
        <v>1.1862588893430059E-2</v>
      </c>
      <c r="T205" s="121">
        <f t="shared" si="1013"/>
        <v>277.64570929112546</v>
      </c>
      <c r="U205" s="121">
        <f t="shared" si="1014"/>
        <v>277.64570929112546</v>
      </c>
      <c r="V205" s="134">
        <f t="shared" si="1015"/>
        <v>8.6187752815689803E-3</v>
      </c>
      <c r="W205" s="21">
        <f t="shared" si="1267"/>
        <v>7.3153240276123896E-2</v>
      </c>
      <c r="X205" s="18">
        <f t="shared" si="1016"/>
        <v>1.9627516617714981E-2</v>
      </c>
      <c r="Y205" s="353">
        <v>30140.06</v>
      </c>
      <c r="Z205" s="15">
        <v>1.9999999999999999E-6</v>
      </c>
      <c r="AA205" s="21">
        <f t="shared" si="1017"/>
        <v>-8.6167752815689801E-3</v>
      </c>
      <c r="AC205" s="13">
        <v>257.32</v>
      </c>
      <c r="AD205" s="68">
        <f t="shared" si="1018"/>
        <v>2.2368786999880787E-2</v>
      </c>
      <c r="AE205" s="68">
        <f t="shared" si="1268"/>
        <v>1.3750011718311807E-2</v>
      </c>
      <c r="AF205" s="68">
        <f t="shared" si="1019"/>
        <v>0.56169205559264412</v>
      </c>
      <c r="AG205" s="68"/>
      <c r="AH205" s="15">
        <f t="shared" si="1020"/>
        <v>0.13271998943522476</v>
      </c>
      <c r="AJ205" s="13">
        <v>24.65</v>
      </c>
      <c r="AK205" s="68">
        <f t="shared" si="1021"/>
        <v>1.6494845360824684E-2</v>
      </c>
      <c r="AL205" s="68">
        <f t="shared" si="1269"/>
        <v>7.8760700792557033E-3</v>
      </c>
      <c r="AM205" s="68">
        <f t="shared" si="1022"/>
        <v>0.3252688172043009</v>
      </c>
      <c r="AN205" s="68"/>
      <c r="AO205" s="15">
        <f t="shared" si="1023"/>
        <v>0.17213504517356146</v>
      </c>
      <c r="AQ205" s="13">
        <v>23.98</v>
      </c>
      <c r="AR205" s="68">
        <f t="shared" si="1024"/>
        <v>2.3037542662116002E-2</v>
      </c>
      <c r="AS205" s="68">
        <f t="shared" si="1270"/>
        <v>1.4418767380547022E-2</v>
      </c>
      <c r="AT205" s="68">
        <f t="shared" si="1025"/>
        <v>0.38853503184713384</v>
      </c>
      <c r="AU205" s="68"/>
      <c r="AV205" s="15">
        <f t="shared" si="1026"/>
        <v>0.11690731252911046</v>
      </c>
      <c r="AX205" s="13">
        <v>231.21</v>
      </c>
      <c r="AY205" s="68">
        <f t="shared" si="1027"/>
        <v>1.5593428797329402E-2</v>
      </c>
      <c r="AZ205" s="68">
        <f t="shared" si="1271"/>
        <v>6.9746535157604213E-3</v>
      </c>
      <c r="BA205" s="68">
        <f t="shared" si="1028"/>
        <v>0.72416107382550354</v>
      </c>
      <c r="BB205" s="68"/>
      <c r="BC205" s="15">
        <f t="shared" si="1029"/>
        <v>0.13232773397326025</v>
      </c>
      <c r="BE205" s="13">
        <v>82.72</v>
      </c>
      <c r="BF205" s="68">
        <f t="shared" si="1030"/>
        <v>1.2608642428693856E-2</v>
      </c>
      <c r="BG205" s="68">
        <f t="shared" si="1272"/>
        <v>3.9898671471248759E-3</v>
      </c>
      <c r="BH205" s="68"/>
      <c r="BI205" s="68"/>
      <c r="BJ205" s="15">
        <f t="shared" si="1031"/>
        <v>0.12284512013031081</v>
      </c>
      <c r="BL205" s="13">
        <v>77.23</v>
      </c>
      <c r="BM205" s="68">
        <f t="shared" si="1032"/>
        <v>1.8596676338697059E-2</v>
      </c>
      <c r="BN205" s="68">
        <f t="shared" si="1273"/>
        <v>9.9779010571280791E-3</v>
      </c>
      <c r="BO205" s="68">
        <f t="shared" si="1033"/>
        <v>0.3006062647356012</v>
      </c>
      <c r="BP205" s="68"/>
      <c r="BQ205" s="15">
        <f t="shared" si="1034"/>
        <v>0.16362814524634622</v>
      </c>
      <c r="BS205" s="13">
        <v>45.74</v>
      </c>
      <c r="BT205" s="68">
        <f t="shared" si="1035"/>
        <v>2.8327338129496518E-2</v>
      </c>
      <c r="BU205" s="68">
        <f t="shared" si="1274"/>
        <v>1.970856284792754E-2</v>
      </c>
      <c r="BV205" s="68">
        <f t="shared" si="1036"/>
        <v>0.22758990874932916</v>
      </c>
      <c r="BW205" s="68"/>
      <c r="BX205" s="15">
        <f t="shared" si="1037"/>
        <v>0.19581699346405235</v>
      </c>
      <c r="BZ205" s="13"/>
      <c r="CA205" s="68">
        <f t="shared" si="1038"/>
        <v>0</v>
      </c>
      <c r="CB205" s="68">
        <f t="shared" si="1275"/>
        <v>0</v>
      </c>
      <c r="CC205" s="68">
        <f t="shared" si="1039"/>
        <v>0</v>
      </c>
      <c r="CD205" s="68"/>
      <c r="CE205" s="15">
        <f t="shared" si="1040"/>
        <v>0</v>
      </c>
      <c r="CG205" s="13">
        <v>30.54</v>
      </c>
      <c r="CH205" s="68">
        <f t="shared" si="1041"/>
        <v>2.243053230666214E-2</v>
      </c>
      <c r="CI205" s="68">
        <f t="shared" si="1276"/>
        <v>1.3811757025093159E-2</v>
      </c>
      <c r="CJ205" s="68">
        <f t="shared" si="1042"/>
        <v>1.025471386040353E-2</v>
      </c>
      <c r="CK205" s="68"/>
      <c r="CL205" s="15">
        <f t="shared" si="1043"/>
        <v>-0.11117578579743889</v>
      </c>
      <c r="CN205" s="13">
        <v>34.86</v>
      </c>
      <c r="CO205" s="68">
        <f t="shared" si="1044"/>
        <v>2.5294117647058807E-2</v>
      </c>
      <c r="CP205" s="68">
        <f t="shared" si="1277"/>
        <v>1.6675342365489829E-2</v>
      </c>
      <c r="CQ205" s="68">
        <f t="shared" si="1045"/>
        <v>0.11231652839821313</v>
      </c>
      <c r="CR205" s="68"/>
      <c r="CS205" s="15">
        <f t="shared" si="1046"/>
        <v>4.152972811472963E-2</v>
      </c>
      <c r="CU205" s="13">
        <v>39.869999999999997</v>
      </c>
      <c r="CV205" s="68">
        <f t="shared" si="1047"/>
        <v>1.8911321236902499E-2</v>
      </c>
      <c r="CW205" s="68">
        <f t="shared" si="1278"/>
        <v>1.0292545955333519E-2</v>
      </c>
      <c r="CX205" s="68">
        <f t="shared" si="1048"/>
        <v>0.24012441679626748</v>
      </c>
      <c r="CY205" s="68"/>
      <c r="CZ205" s="15">
        <f t="shared" si="1049"/>
        <v>6.9474248927038532E-2</v>
      </c>
      <c r="DB205" s="13">
        <v>19.95</v>
      </c>
      <c r="DC205" s="68">
        <f t="shared" si="1050"/>
        <v>1.6301579215486514E-2</v>
      </c>
      <c r="DD205" s="68">
        <f t="shared" si="1279"/>
        <v>7.6828039339175338E-3</v>
      </c>
      <c r="DE205" s="68">
        <f t="shared" si="1051"/>
        <v>-8.7791495198902683E-2</v>
      </c>
      <c r="DF205" s="68"/>
      <c r="DG205" s="15">
        <f t="shared" si="1052"/>
        <v>-2.0137524557956785E-2</v>
      </c>
      <c r="DI205" s="13">
        <v>51.61</v>
      </c>
      <c r="DJ205" s="68">
        <f t="shared" si="1053"/>
        <v>1.6144910415436114E-2</v>
      </c>
      <c r="DK205" s="68">
        <f t="shared" si="1280"/>
        <v>7.5261351338671342E-3</v>
      </c>
      <c r="DL205" s="68">
        <f t="shared" si="1054"/>
        <v>0.16896942242355609</v>
      </c>
      <c r="DM205" s="68"/>
      <c r="DN205" s="15">
        <f t="shared" si="1055"/>
        <v>0.22414611005692608</v>
      </c>
      <c r="DP205" s="13">
        <v>48.4</v>
      </c>
      <c r="DQ205" s="68">
        <f t="shared" si="1056"/>
        <v>2.7164685908319209E-2</v>
      </c>
      <c r="DR205" s="68">
        <f t="shared" si="1281"/>
        <v>1.8545910626750227E-2</v>
      </c>
      <c r="DS205" s="68"/>
      <c r="DT205" s="68"/>
      <c r="DU205" s="15">
        <f t="shared" si="1057"/>
        <v>0.27100840336134457</v>
      </c>
      <c r="DV205" s="18"/>
      <c r="DW205" s="13">
        <v>43.75</v>
      </c>
      <c r="DX205" s="68">
        <f t="shared" si="1058"/>
        <v>5.3962900505902245E-2</v>
      </c>
      <c r="DY205" s="68">
        <f t="shared" si="1282"/>
        <v>4.5344125224333266E-2</v>
      </c>
      <c r="DZ205" s="68">
        <f t="shared" si="1059"/>
        <v>1.3345784418356459</v>
      </c>
      <c r="EA205" s="68"/>
      <c r="EB205" s="15">
        <f t="shared" si="1060"/>
        <v>0.30714072303555429</v>
      </c>
      <c r="ED205" s="13">
        <v>44.12</v>
      </c>
      <c r="EE205" s="68">
        <f t="shared" si="1061"/>
        <v>2.7001862197392843E-2</v>
      </c>
      <c r="EF205" s="68">
        <f t="shared" si="1283"/>
        <v>1.8383086915823861E-2</v>
      </c>
      <c r="EG205" s="68">
        <f t="shared" si="1062"/>
        <v>1.0979553019495956</v>
      </c>
      <c r="EH205" s="68"/>
      <c r="EI205" s="15">
        <f t="shared" si="1063"/>
        <v>0.19631236442516253</v>
      </c>
      <c r="EK205" s="13">
        <v>140.56</v>
      </c>
      <c r="EL205" s="68">
        <f t="shared" si="1064"/>
        <v>2.0251143209697262E-2</v>
      </c>
      <c r="EM205" s="68">
        <f t="shared" si="1284"/>
        <v>1.1632367928128282E-2</v>
      </c>
      <c r="EN205" s="68">
        <f t="shared" si="1065"/>
        <v>1.1778741865509759</v>
      </c>
      <c r="EO205" s="68"/>
      <c r="EP205" s="15">
        <f t="shared" si="1066"/>
        <v>0.26289308176100634</v>
      </c>
      <c r="ER205" s="13">
        <v>38.94</v>
      </c>
      <c r="ES205" s="68">
        <f t="shared" si="1067"/>
        <v>1.0378827192527208E-2</v>
      </c>
      <c r="ET205" s="68">
        <f t="shared" si="1285"/>
        <v>1.7600519109582276E-3</v>
      </c>
      <c r="EU205" s="68">
        <f t="shared" si="1068"/>
        <v>0.11543970209109142</v>
      </c>
      <c r="EV205" s="68"/>
      <c r="EW205" s="15">
        <f t="shared" si="1069"/>
        <v>1.2856775520698677E-3</v>
      </c>
      <c r="EY205" s="13">
        <v>54.18</v>
      </c>
      <c r="EZ205" s="68">
        <f t="shared" si="1070"/>
        <v>3.5352570227403048E-2</v>
      </c>
      <c r="FA205" s="68">
        <f t="shared" si="1286"/>
        <v>2.6733794945834069E-2</v>
      </c>
      <c r="FB205" s="68"/>
      <c r="FC205" s="68"/>
      <c r="FD205" s="15">
        <f t="shared" si="1071"/>
        <v>1.2042310821806348</v>
      </c>
      <c r="FF205" s="13">
        <v>60.3</v>
      </c>
      <c r="FG205" s="68">
        <f t="shared" si="1072"/>
        <v>1.5151515151515128E-2</v>
      </c>
      <c r="FH205" s="68">
        <f t="shared" si="1287"/>
        <v>6.5327398699461473E-3</v>
      </c>
      <c r="FI205" s="68">
        <f t="shared" si="1073"/>
        <v>2.0649966147596462E-2</v>
      </c>
      <c r="FJ205" s="68"/>
      <c r="FK205" s="15">
        <f t="shared" si="1074"/>
        <v>6.1806656101426272E-2</v>
      </c>
      <c r="FM205" s="13">
        <v>189.75</v>
      </c>
      <c r="FN205" s="68">
        <f t="shared" si="1075"/>
        <v>1.335113484646195E-2</v>
      </c>
      <c r="FO205" s="68">
        <f t="shared" si="1288"/>
        <v>4.7323595648929694E-3</v>
      </c>
      <c r="FP205" s="68">
        <f t="shared" si="1076"/>
        <v>0.63183694530443757</v>
      </c>
      <c r="FQ205" s="68"/>
      <c r="FR205" s="15">
        <f t="shared" si="1077"/>
        <v>4.4533744357591123E-2</v>
      </c>
      <c r="FT205" s="13">
        <v>92.65</v>
      </c>
      <c r="FU205" s="68">
        <f t="shared" si="1078"/>
        <v>-2.5837011519000419E-3</v>
      </c>
      <c r="FV205" s="68">
        <f t="shared" si="1289"/>
        <v>-1.1202476433469022E-2</v>
      </c>
      <c r="FW205" s="68">
        <f t="shared" si="1079"/>
        <v>5.2482108372145911E-2</v>
      </c>
      <c r="FX205" s="68"/>
      <c r="FY205" s="15">
        <f t="shared" si="1080"/>
        <v>2.7389665114215998E-2</v>
      </c>
      <c r="GA205" s="13">
        <v>18.170000000000002</v>
      </c>
      <c r="GB205" s="68">
        <f t="shared" si="1081"/>
        <v>1.4517029592406564E-2</v>
      </c>
      <c r="GC205" s="68">
        <f t="shared" si="1290"/>
        <v>5.8982543108375834E-3</v>
      </c>
      <c r="GD205" s="68"/>
      <c r="GE205" s="68"/>
      <c r="GF205" s="15">
        <f t="shared" si="1082"/>
        <v>4.2455536431440163E-2</v>
      </c>
      <c r="GG205" s="18"/>
      <c r="GH205" s="13">
        <v>23.3</v>
      </c>
      <c r="GI205" s="68">
        <f t="shared" si="1083"/>
        <v>3.87763894872899E-3</v>
      </c>
      <c r="GJ205" s="68">
        <f t="shared" si="1291"/>
        <v>-4.7411363328399899E-3</v>
      </c>
      <c r="GK205" s="68">
        <f t="shared" si="1084"/>
        <v>0.21227887617065569</v>
      </c>
      <c r="GL205" s="68"/>
      <c r="GM205" s="15">
        <f t="shared" si="1085"/>
        <v>0.23280423280423293</v>
      </c>
      <c r="GO205" s="13">
        <v>28.24</v>
      </c>
      <c r="GP205" s="68">
        <f t="shared" si="1086"/>
        <v>3.5536602700781046E-3</v>
      </c>
      <c r="GQ205" s="68">
        <f t="shared" si="1292"/>
        <v>-5.0651150114908762E-3</v>
      </c>
      <c r="GR205" s="68"/>
      <c r="GS205" s="68"/>
      <c r="GT205" s="15">
        <f t="shared" si="1087"/>
        <v>3.6330275229357743E-2</v>
      </c>
      <c r="GV205" s="13">
        <v>17.54</v>
      </c>
      <c r="GW205" s="68">
        <f t="shared" si="1088"/>
        <v>2.0360674810936466E-2</v>
      </c>
      <c r="GX205" s="68">
        <f t="shared" si="1293"/>
        <v>1.1741899529367486E-2</v>
      </c>
      <c r="GY205" s="68">
        <f t="shared" si="1089"/>
        <v>0.480168776371308</v>
      </c>
      <c r="GZ205" s="68"/>
      <c r="HA205" s="15">
        <f t="shared" si="1090"/>
        <v>0.27842565597667629</v>
      </c>
      <c r="HD205" s="13">
        <v>435.9</v>
      </c>
      <c r="HE205" s="68">
        <f t="shared" si="1091"/>
        <v>5.4197199448596016E-2</v>
      </c>
      <c r="HF205" s="68">
        <f t="shared" si="1294"/>
        <v>4.5578424167027037E-2</v>
      </c>
      <c r="HG205" s="68">
        <f t="shared" si="1092"/>
        <v>1.4487388348969159</v>
      </c>
      <c r="HH205" s="68"/>
      <c r="HI205" s="15">
        <f t="shared" si="1093"/>
        <v>7.9387876386687803E-2</v>
      </c>
      <c r="HK205" s="13">
        <v>96.28</v>
      </c>
      <c r="HL205" s="68">
        <f t="shared" si="1094"/>
        <v>1.7436330973264354E-2</v>
      </c>
      <c r="HM205" s="68">
        <f t="shared" si="1295"/>
        <v>8.8175556916953741E-3</v>
      </c>
      <c r="HN205" s="68">
        <f t="shared" si="1095"/>
        <v>37.822580645161288</v>
      </c>
      <c r="HO205" s="68"/>
      <c r="HP205" s="15">
        <f t="shared" si="1096"/>
        <v>2.6497346474601975</v>
      </c>
      <c r="HR205" s="13">
        <v>112.22</v>
      </c>
      <c r="HS205" s="68">
        <f t="shared" si="1097"/>
        <v>1.327313769751692E-2</v>
      </c>
      <c r="HT205" s="68">
        <f t="shared" si="1296"/>
        <v>4.6543624159479397E-3</v>
      </c>
      <c r="HU205" s="68">
        <f t="shared" si="1098"/>
        <v>2.0829670329670327</v>
      </c>
      <c r="HV205" s="68"/>
      <c r="HW205" s="15">
        <f t="shared" si="1099"/>
        <v>4.3227665706051931E-2</v>
      </c>
      <c r="HY205" s="13">
        <v>188.32</v>
      </c>
      <c r="HZ205" s="68">
        <f t="shared" si="1100"/>
        <v>2.8846153846153855E-2</v>
      </c>
      <c r="IA205" s="68">
        <f t="shared" si="1297"/>
        <v>2.0227378564584876E-2</v>
      </c>
      <c r="IB205" s="68">
        <f t="shared" si="1101"/>
        <v>0.77828139754485348</v>
      </c>
      <c r="IC205" s="68"/>
      <c r="ID205" s="15">
        <f t="shared" si="1102"/>
        <v>0.40233822324819424</v>
      </c>
      <c r="IF205" s="13">
        <v>356.7</v>
      </c>
      <c r="IG205" s="68">
        <f t="shared" si="1103"/>
        <v>9.8789390998983442E-2</v>
      </c>
      <c r="IH205" s="68">
        <f t="shared" si="1298"/>
        <v>9.0170615717414457E-2</v>
      </c>
      <c r="II205" s="68">
        <f t="shared" si="1104"/>
        <v>1.0382857142857143</v>
      </c>
      <c r="IJ205" s="68"/>
      <c r="IK205" s="15">
        <f t="shared" si="1105"/>
        <v>0.53856107660455477</v>
      </c>
      <c r="IM205" s="13">
        <v>287.93</v>
      </c>
      <c r="IN205" s="68">
        <f t="shared" si="1106"/>
        <v>1.6989262503532079E-2</v>
      </c>
      <c r="IO205" s="68">
        <f t="shared" si="1299"/>
        <v>8.3704872219630983E-3</v>
      </c>
      <c r="IP205" s="68">
        <f t="shared" si="1107"/>
        <v>4.6225346611989844</v>
      </c>
      <c r="IQ205" s="68"/>
      <c r="IR205" s="15">
        <f t="shared" si="1108"/>
        <v>0.53554477094554964</v>
      </c>
      <c r="IT205" s="13">
        <v>92.14</v>
      </c>
      <c r="IU205" s="68">
        <f t="shared" si="1109"/>
        <v>6.2990309183202503E-2</v>
      </c>
      <c r="IV205" s="68">
        <f t="shared" si="1300"/>
        <v>5.4371533901633524E-2</v>
      </c>
      <c r="IW205" s="68">
        <f t="shared" si="1110"/>
        <v>4.0487671232876714</v>
      </c>
      <c r="IX205" s="68"/>
      <c r="IY205" s="15">
        <f t="shared" si="1111"/>
        <v>0.79295582798209763</v>
      </c>
      <c r="JA205" s="13">
        <v>715.7</v>
      </c>
      <c r="JB205" s="68">
        <f t="shared" si="1112"/>
        <v>1.4745498369488292E-2</v>
      </c>
      <c r="JC205" s="68">
        <f t="shared" si="1301"/>
        <v>6.1267230879193113E-3</v>
      </c>
      <c r="JD205" s="68">
        <f t="shared" si="1113"/>
        <v>0.44761326860841438</v>
      </c>
      <c r="JE205" s="68"/>
      <c r="JF205" s="15">
        <f t="shared" si="1114"/>
        <v>0.22235316220047491</v>
      </c>
      <c r="JH205" s="13">
        <v>514.04999999999995</v>
      </c>
      <c r="JI205" s="68">
        <f t="shared" si="1115"/>
        <v>6.0474401127289324E-3</v>
      </c>
      <c r="JJ205" s="68">
        <f t="shared" si="1302"/>
        <v>-2.571335168840048E-3</v>
      </c>
      <c r="JK205" s="68">
        <f t="shared" si="1116"/>
        <v>0.26398485332808763</v>
      </c>
      <c r="JL205" s="68"/>
      <c r="JM205" s="15">
        <f t="shared" si="1117"/>
        <v>0.2195729537366547</v>
      </c>
      <c r="JO205" s="13">
        <v>48.89</v>
      </c>
      <c r="JP205" s="68">
        <f t="shared" si="1118"/>
        <v>0.11164165529786275</v>
      </c>
      <c r="JQ205" s="68">
        <f t="shared" si="1303"/>
        <v>0.10302288001629377</v>
      </c>
      <c r="JR205" s="68">
        <f t="shared" si="1119"/>
        <v>0.64973848489961183</v>
      </c>
      <c r="JS205" s="68"/>
      <c r="JT205" s="15">
        <f t="shared" si="1120"/>
        <v>3.7978410206084403</v>
      </c>
      <c r="JV205" s="13">
        <v>3.08</v>
      </c>
      <c r="JW205" s="68">
        <f t="shared" si="1121"/>
        <v>6.9444444444444503E-2</v>
      </c>
      <c r="JX205" s="68">
        <f t="shared" si="1304"/>
        <v>6.0825669162875524E-2</v>
      </c>
      <c r="JY205" s="68">
        <f t="shared" si="1122"/>
        <v>0.21739130434782622</v>
      </c>
      <c r="JZ205" s="68"/>
      <c r="KA205" s="15">
        <f t="shared" si="1123"/>
        <v>0.71111111111111114</v>
      </c>
      <c r="KC205" s="13">
        <v>22.82</v>
      </c>
      <c r="KD205" s="68">
        <f t="shared" si="1124"/>
        <v>4.0109389243391018E-2</v>
      </c>
      <c r="KE205" s="68">
        <f t="shared" si="1305"/>
        <v>3.1490613961822039E-2</v>
      </c>
      <c r="KF205" s="68">
        <f t="shared" si="1125"/>
        <v>0.17145790554414783</v>
      </c>
      <c r="KG205" s="68"/>
      <c r="KH205" s="15">
        <f t="shared" si="1126"/>
        <v>2.8854824165915265E-2</v>
      </c>
      <c r="KI205" s="18"/>
      <c r="KJ205" s="13">
        <v>149.9</v>
      </c>
      <c r="KK205" s="68">
        <f t="shared" si="1127"/>
        <v>7.9737808830944265E-2</v>
      </c>
      <c r="KL205" s="68">
        <f t="shared" si="1306"/>
        <v>7.111903354937528E-2</v>
      </c>
      <c r="KM205" s="68">
        <f t="shared" si="1128"/>
        <v>6.1042654028436019</v>
      </c>
      <c r="KN205" s="68"/>
      <c r="KO205" s="15">
        <f t="shared" si="1129"/>
        <v>1.2303228686207413</v>
      </c>
      <c r="KQ205" s="13">
        <v>2.4950000000000001</v>
      </c>
      <c r="KR205" s="68">
        <f t="shared" si="1130"/>
        <v>7.0815450643776839E-2</v>
      </c>
      <c r="KS205" s="68">
        <f t="shared" si="1307"/>
        <v>6.2196675362207861E-2</v>
      </c>
      <c r="KT205" s="68">
        <f t="shared" si="1131"/>
        <v>-4.7709923664122134E-2</v>
      </c>
      <c r="KU205" s="68"/>
      <c r="KV205" s="15">
        <f t="shared" si="1132"/>
        <v>1.4702970297029703</v>
      </c>
      <c r="KW205" s="18"/>
      <c r="KX205" s="13">
        <v>70.510000000000005</v>
      </c>
      <c r="KY205" s="68">
        <f t="shared" si="1133"/>
        <v>0.10586574654956096</v>
      </c>
      <c r="KZ205" s="68">
        <f t="shared" si="1308"/>
        <v>9.7246971267991977E-2</v>
      </c>
      <c r="LA205" s="68">
        <f t="shared" si="1134"/>
        <v>-1.9741415264840839E-2</v>
      </c>
      <c r="LB205" s="68"/>
      <c r="LC205" s="15">
        <f t="shared" si="1135"/>
        <v>1.9738506959088993</v>
      </c>
      <c r="LD205" s="18"/>
      <c r="LE205" s="13">
        <v>53.66</v>
      </c>
      <c r="LF205" s="68">
        <f t="shared" si="1136"/>
        <v>1.0165662650602394E-2</v>
      </c>
      <c r="LG205" s="68">
        <f t="shared" si="1309"/>
        <v>1.5468873690334135E-3</v>
      </c>
      <c r="LH205" s="68">
        <f t="shared" si="1137"/>
        <v>0.49762768629639964</v>
      </c>
      <c r="LI205" s="68"/>
      <c r="LJ205" s="15">
        <f t="shared" si="1138"/>
        <v>0.16373888527434391</v>
      </c>
      <c r="LL205" s="13">
        <v>172.07</v>
      </c>
      <c r="LM205" s="68">
        <f t="shared" si="1139"/>
        <v>4.703663137398071E-2</v>
      </c>
      <c r="LN205" s="68">
        <f t="shared" si="1310"/>
        <v>3.8417856092411731E-2</v>
      </c>
      <c r="LO205" s="68">
        <f t="shared" si="1140"/>
        <v>0.96651428571428566</v>
      </c>
      <c r="LP205" s="68"/>
      <c r="LQ205" s="15">
        <f t="shared" si="1141"/>
        <v>1.2001022887098838</v>
      </c>
      <c r="LS205" s="13">
        <v>25.51</v>
      </c>
      <c r="LT205" s="68">
        <f t="shared" si="1142"/>
        <v>5.1525144270403951E-2</v>
      </c>
      <c r="LU205" s="68">
        <f t="shared" si="1311"/>
        <v>4.2906368988834973E-2</v>
      </c>
      <c r="LV205" s="68"/>
      <c r="LW205" s="68"/>
      <c r="LX205" s="15">
        <f t="shared" si="1143"/>
        <v>1.7578378378378381</v>
      </c>
      <c r="LZ205" s="13">
        <v>22.71</v>
      </c>
      <c r="MA205" s="68">
        <f t="shared" si="1144"/>
        <v>6.4198687910028168E-2</v>
      </c>
      <c r="MB205" s="68">
        <f t="shared" si="1312"/>
        <v>5.557991262845919E-2</v>
      </c>
      <c r="MC205" s="68">
        <f t="shared" si="1145"/>
        <v>2.0674157303370824E-2</v>
      </c>
      <c r="MD205" s="68"/>
      <c r="ME205" s="15">
        <f t="shared" si="1146"/>
        <v>0.68471810089020768</v>
      </c>
      <c r="MG205" s="13">
        <v>171</v>
      </c>
      <c r="MH205" s="68">
        <f t="shared" si="1147"/>
        <v>0.16223747706110248</v>
      </c>
      <c r="MI205" s="68">
        <f t="shared" si="1313"/>
        <v>0.15361870177953349</v>
      </c>
      <c r="MJ205" s="68">
        <f t="shared" si="1148"/>
        <v>22.045822102425877</v>
      </c>
      <c r="MK205" s="68"/>
      <c r="ML205" s="15">
        <f t="shared" si="1149"/>
        <v>7.0546396608572781</v>
      </c>
      <c r="MN205" s="13">
        <v>197.36</v>
      </c>
      <c r="MO205" s="68">
        <f t="shared" si="1150"/>
        <v>3.8846194336246045E-2</v>
      </c>
      <c r="MP205" s="68">
        <f t="shared" si="1314"/>
        <v>3.0227419054677067E-2</v>
      </c>
      <c r="MQ205" s="68">
        <f t="shared" si="1151"/>
        <v>0.56759332803812557</v>
      </c>
      <c r="MR205" s="68"/>
      <c r="MS205" s="15">
        <f t="shared" si="1152"/>
        <v>0.77179280007181983</v>
      </c>
      <c r="MU205" s="13">
        <v>27.39</v>
      </c>
      <c r="MV205" s="68">
        <f t="shared" si="1153"/>
        <v>6.2039550213261012E-2</v>
      </c>
      <c r="MW205" s="68">
        <f t="shared" si="1315"/>
        <v>5.3420774931692033E-2</v>
      </c>
      <c r="MX205" s="68">
        <f t="shared" si="1154"/>
        <v>0.31241015812170575</v>
      </c>
      <c r="MY205" s="68"/>
      <c r="MZ205" s="15">
        <f t="shared" si="1155"/>
        <v>1.5670103092783505</v>
      </c>
      <c r="NB205" s="13">
        <v>297.55</v>
      </c>
      <c r="NC205" s="68">
        <f t="shared" si="1156"/>
        <v>2.0789735496929578E-2</v>
      </c>
      <c r="ND205" s="68">
        <f t="shared" si="1316"/>
        <v>1.2170960215360597E-2</v>
      </c>
      <c r="NE205" s="68">
        <f t="shared" si="1157"/>
        <v>1.196427253266406</v>
      </c>
      <c r="NF205" s="68"/>
      <c r="NG205" s="15">
        <f t="shared" si="1158"/>
        <v>0.78397985490736866</v>
      </c>
      <c r="NI205" s="13">
        <v>13.48</v>
      </c>
      <c r="NJ205" s="68">
        <f t="shared" si="1159"/>
        <v>7.4960127591706643E-2</v>
      </c>
      <c r="NK205" s="68">
        <f t="shared" si="1317"/>
        <v>6.6341352310137658E-2</v>
      </c>
      <c r="NL205" s="68">
        <f t="shared" si="1160"/>
        <v>-0.8929734021437078</v>
      </c>
      <c r="NM205" s="68"/>
      <c r="NN205" s="15">
        <f t="shared" si="1161"/>
        <v>1.7510204081632652</v>
      </c>
      <c r="NP205" s="13">
        <v>648.25</v>
      </c>
      <c r="NQ205" s="68">
        <f t="shared" si="1162"/>
        <v>7.2267434166997588E-2</v>
      </c>
      <c r="NR205" s="68">
        <f t="shared" si="1318"/>
        <v>6.3648658885428602E-2</v>
      </c>
      <c r="NS205" s="68">
        <f t="shared" si="1163"/>
        <v>3.9390476190476189</v>
      </c>
      <c r="NT205" s="68"/>
      <c r="NU205" s="15">
        <f t="shared" si="1164"/>
        <v>0.97078405739823059</v>
      </c>
      <c r="NW205" s="13">
        <v>244.15</v>
      </c>
      <c r="NX205" s="68">
        <f t="shared" si="1165"/>
        <v>3.2041256287779568E-2</v>
      </c>
      <c r="NY205" s="68">
        <f t="shared" si="1319"/>
        <v>2.342248100621059E-2</v>
      </c>
      <c r="NZ205" s="68">
        <f t="shared" si="1166"/>
        <v>0.38911015020482487</v>
      </c>
      <c r="OA205" s="68"/>
      <c r="OB205" s="15">
        <f t="shared" si="1167"/>
        <v>0.28975171685155832</v>
      </c>
      <c r="OD205" s="13">
        <v>5.26</v>
      </c>
      <c r="OE205" s="68">
        <f t="shared" si="1168"/>
        <v>0.16629711751662973</v>
      </c>
      <c r="OF205" s="68">
        <f t="shared" si="1320"/>
        <v>0.15767834223506075</v>
      </c>
      <c r="OG205" s="68">
        <f t="shared" si="1169"/>
        <v>-0.9766916293703195</v>
      </c>
      <c r="OH205" s="68"/>
      <c r="OI205" s="15">
        <f t="shared" si="1170"/>
        <v>2.602739726027397</v>
      </c>
      <c r="OK205" s="13">
        <v>400.74</v>
      </c>
      <c r="OL205" s="68">
        <f t="shared" si="1171"/>
        <v>0.10181188309367362</v>
      </c>
      <c r="OM205" s="68">
        <f t="shared" si="1321"/>
        <v>9.3193107812104631E-2</v>
      </c>
      <c r="ON205" s="68">
        <f t="shared" si="1172"/>
        <v>8.4402826855123667</v>
      </c>
      <c r="OO205" s="68"/>
      <c r="OP205" s="15">
        <f t="shared" si="1173"/>
        <v>5.0162137817144572</v>
      </c>
      <c r="OR205" s="13">
        <v>10.69</v>
      </c>
      <c r="OS205" s="68">
        <f t="shared" si="1174"/>
        <v>0.20247469066366691</v>
      </c>
      <c r="OT205" s="68">
        <f t="shared" si="1322"/>
        <v>0.19385591538209793</v>
      </c>
      <c r="OU205" s="68">
        <f t="shared" si="1175"/>
        <v>0.38831168831168822</v>
      </c>
      <c r="OV205" s="68"/>
      <c r="OW205" s="15">
        <f t="shared" si="1176"/>
        <v>8.5446428571428559</v>
      </c>
      <c r="OY205" s="13">
        <v>158.85</v>
      </c>
      <c r="OZ205" s="68">
        <f t="shared" si="1177"/>
        <v>7.2923272035510826E-3</v>
      </c>
      <c r="PA205" s="68">
        <f t="shared" si="1323"/>
        <v>-1.3264480780178977E-3</v>
      </c>
      <c r="PB205" s="68">
        <f t="shared" si="998"/>
        <v>3.8876923076923076</v>
      </c>
      <c r="PC205" s="68"/>
      <c r="PD205" s="15">
        <f t="shared" si="1178"/>
        <v>0.38673068529026622</v>
      </c>
      <c r="PE205" s="18"/>
      <c r="PF205" s="13">
        <v>293.42</v>
      </c>
      <c r="PG205" s="68">
        <f t="shared" si="1179"/>
        <v>3.6943285215845969E-3</v>
      </c>
      <c r="PH205" s="68">
        <f t="shared" si="1324"/>
        <v>-4.9244467599843834E-3</v>
      </c>
      <c r="PI205" s="68">
        <f t="shared" si="1180"/>
        <v>-0.15732337736932789</v>
      </c>
      <c r="PJ205" s="68"/>
      <c r="PK205" s="15">
        <f t="shared" si="1181"/>
        <v>0.40305073399321006</v>
      </c>
      <c r="PM205" s="13"/>
      <c r="PN205" s="68">
        <f t="shared" si="1182"/>
        <v>0</v>
      </c>
      <c r="PO205" s="68">
        <f t="shared" si="1183"/>
        <v>-8.6187752815689803E-3</v>
      </c>
      <c r="PP205" s="68">
        <f t="shared" si="1184"/>
        <v>0</v>
      </c>
      <c r="PQ205" s="68"/>
      <c r="PR205" s="15">
        <f t="shared" si="1185"/>
        <v>0</v>
      </c>
      <c r="PT205" s="13">
        <v>23.77</v>
      </c>
      <c r="PU205" s="68">
        <f t="shared" si="1186"/>
        <v>0.16863323500491642</v>
      </c>
      <c r="PV205" s="68">
        <f t="shared" si="1325"/>
        <v>0.16001445972334744</v>
      </c>
      <c r="PW205" s="68">
        <f t="shared" si="1187"/>
        <v>1.7259174311926604</v>
      </c>
      <c r="PX205" s="68"/>
      <c r="PY205" s="15">
        <f t="shared" si="1188"/>
        <v>3.6335282651072127</v>
      </c>
      <c r="QA205" s="13">
        <v>356.72</v>
      </c>
      <c r="QB205" s="68">
        <f t="shared" si="1189"/>
        <v>4.9485142689026332E-2</v>
      </c>
      <c r="QC205" s="68">
        <f t="shared" si="1326"/>
        <v>4.0866367407457353E-2</v>
      </c>
      <c r="QD205" s="68">
        <f t="shared" si="1190"/>
        <v>5.7292747265775636E-2</v>
      </c>
      <c r="QE205" s="68"/>
      <c r="QF205" s="15">
        <f t="shared" si="1191"/>
        <v>0.86043600709293844</v>
      </c>
      <c r="QH205" s="13">
        <v>2.66</v>
      </c>
      <c r="QI205" s="68">
        <f t="shared" si="1192"/>
        <v>4.3137254901960916E-2</v>
      </c>
      <c r="QJ205" s="68">
        <f t="shared" si="1327"/>
        <v>3.4518479620391937E-2</v>
      </c>
      <c r="QK205" s="68">
        <f t="shared" si="1193"/>
        <v>5.9760956175298953E-2</v>
      </c>
      <c r="QL205" s="68"/>
      <c r="QM205" s="15">
        <f t="shared" si="1194"/>
        <v>1.0461538461538462</v>
      </c>
      <c r="QO205" s="13">
        <v>38.68</v>
      </c>
      <c r="QP205" s="68">
        <f t="shared" si="1195"/>
        <v>0.18613922109782277</v>
      </c>
      <c r="QQ205" s="68">
        <f t="shared" si="1328"/>
        <v>0.17752044581625379</v>
      </c>
      <c r="QR205" s="68">
        <f t="shared" si="1196"/>
        <v>-0.95285111777468989</v>
      </c>
      <c r="QS205" s="68"/>
      <c r="QT205" s="15">
        <f t="shared" si="1197"/>
        <v>2.3693379790940763</v>
      </c>
      <c r="QV205" s="13">
        <v>2.97</v>
      </c>
      <c r="QW205" s="68">
        <f t="shared" si="1198"/>
        <v>6.6810344827586354E-2</v>
      </c>
      <c r="QX205" s="68">
        <f t="shared" si="1329"/>
        <v>5.8191569546017376E-2</v>
      </c>
      <c r="QY205" s="68">
        <f t="shared" si="1199"/>
        <v>-0.15864022662889507</v>
      </c>
      <c r="QZ205" s="68"/>
      <c r="RA205" s="15">
        <f t="shared" si="1200"/>
        <v>0.21373109930527182</v>
      </c>
      <c r="RC205" s="13">
        <v>55.53</v>
      </c>
      <c r="RD205" s="68">
        <f t="shared" si="1201"/>
        <v>3.6394176931690982E-2</v>
      </c>
      <c r="RE205" s="68">
        <f t="shared" si="1330"/>
        <v>2.7775401650122003E-2</v>
      </c>
      <c r="RF205" s="68">
        <f t="shared" si="1202"/>
        <v>0.19961114711600783</v>
      </c>
      <c r="RG205" s="68"/>
      <c r="RH205" s="15">
        <f t="shared" si="1203"/>
        <v>1.2436363636363637</v>
      </c>
      <c r="RJ205" s="13">
        <v>302.89</v>
      </c>
      <c r="RK205" s="68">
        <f t="shared" si="1204"/>
        <v>7.9206156915841083E-2</v>
      </c>
      <c r="RL205" s="68">
        <f t="shared" si="1205"/>
        <v>7.0587381634272098E-2</v>
      </c>
      <c r="RM205" s="68">
        <f t="shared" si="1206"/>
        <v>0.40500046386492239</v>
      </c>
      <c r="RN205" s="68"/>
      <c r="RO205" s="15">
        <f t="shared" si="1207"/>
        <v>0.53970109800732002</v>
      </c>
      <c r="RQ205" s="13">
        <v>33.42</v>
      </c>
      <c r="RR205" s="68">
        <f t="shared" si="1208"/>
        <v>8.1903528650048602E-2</v>
      </c>
      <c r="RS205" s="68">
        <f t="shared" si="1209"/>
        <v>7.3284753368479616E-2</v>
      </c>
      <c r="RT205" s="68">
        <f t="shared" si="1210"/>
        <v>1.2827868852459017</v>
      </c>
      <c r="RU205" s="68"/>
      <c r="RV205" s="15">
        <f t="shared" si="1211"/>
        <v>0.6036468330134358</v>
      </c>
      <c r="RX205" s="13">
        <v>177.21</v>
      </c>
      <c r="RY205" s="68">
        <f t="shared" si="1212"/>
        <v>1.008891928864575E-2</v>
      </c>
      <c r="RZ205" s="68">
        <f t="shared" si="1213"/>
        <v>1.4701440070767693E-3</v>
      </c>
      <c r="SA205" s="68">
        <f t="shared" si="1214"/>
        <v>0.33180520066135583</v>
      </c>
      <c r="SB205" s="68"/>
      <c r="SC205" s="15">
        <f t="shared" si="1215"/>
        <v>1.3431178103927015</v>
      </c>
      <c r="SE205" s="13">
        <v>54.91</v>
      </c>
      <c r="SF205" s="68">
        <f t="shared" si="1216"/>
        <v>0.25022768670309642</v>
      </c>
      <c r="SG205" s="68">
        <f t="shared" si="1217"/>
        <v>0.24160891142152743</v>
      </c>
      <c r="SH205" s="68">
        <f t="shared" si="1218"/>
        <v>3.3927999999999998</v>
      </c>
      <c r="SI205" s="68"/>
      <c r="SJ205" s="15">
        <f t="shared" si="1219"/>
        <v>2.5982961992136304</v>
      </c>
      <c r="SL205" s="13">
        <v>4.9800000000000004</v>
      </c>
      <c r="SM205" s="68">
        <f t="shared" si="1220"/>
        <v>0.22058823529411772</v>
      </c>
      <c r="SN205" s="68">
        <f t="shared" si="1221"/>
        <v>0.21196946001254874</v>
      </c>
      <c r="SO205" s="68">
        <f t="shared" si="1222"/>
        <v>2.5070422535211274</v>
      </c>
      <c r="SP205" s="68"/>
      <c r="SQ205" s="15">
        <f t="shared" si="1223"/>
        <v>3.9306930693069311</v>
      </c>
      <c r="SS205" s="13">
        <v>40.619999999999997</v>
      </c>
      <c r="ST205" s="68">
        <f t="shared" si="1224"/>
        <v>0.23016353725015123</v>
      </c>
      <c r="SU205" s="68">
        <f t="shared" si="1225"/>
        <v>0.22154476196858225</v>
      </c>
      <c r="SV205" s="68">
        <f t="shared" si="1226"/>
        <v>1.5167286245353158</v>
      </c>
      <c r="SW205" s="68"/>
      <c r="SX205" s="15">
        <f t="shared" si="1227"/>
        <v>3.8357142857142854</v>
      </c>
      <c r="SZ205" s="13">
        <v>95.06</v>
      </c>
      <c r="TA205" s="68">
        <f t="shared" si="1228"/>
        <v>0.21203621063368602</v>
      </c>
      <c r="TB205" s="68">
        <f t="shared" si="1229"/>
        <v>0.20341743535211704</v>
      </c>
      <c r="TC205" s="68">
        <f t="shared" si="1230"/>
        <v>1.3547188506316574</v>
      </c>
      <c r="TD205" s="68"/>
      <c r="TE205" s="15">
        <f t="shared" si="1231"/>
        <v>5.0935897435897441</v>
      </c>
      <c r="TG205" s="417">
        <v>0.69399999999999995</v>
      </c>
      <c r="TH205" s="68">
        <f t="shared" si="1232"/>
        <v>0.73499999999999976</v>
      </c>
      <c r="TI205" s="68">
        <f t="shared" si="1233"/>
        <v>0.72638122471843081</v>
      </c>
      <c r="TJ205" s="68">
        <f t="shared" si="1234"/>
        <v>2.1545454545454543</v>
      </c>
      <c r="TK205" s="68"/>
      <c r="TL205" s="15">
        <f t="shared" si="1235"/>
        <v>3.0943952802359878</v>
      </c>
      <c r="TN205" s="13">
        <v>94.96</v>
      </c>
      <c r="TO205" s="68">
        <f t="shared" si="1236"/>
        <v>0.10779281381241244</v>
      </c>
      <c r="TP205" s="68">
        <f t="shared" si="1237"/>
        <v>9.9174038530843459E-2</v>
      </c>
      <c r="TQ205" s="68">
        <f t="shared" si="1238"/>
        <v>0.38412541085757179</v>
      </c>
      <c r="TR205" s="68"/>
      <c r="TS205" s="15">
        <f t="shared" si="1239"/>
        <v>2.1919327731092433</v>
      </c>
      <c r="TU205" s="417">
        <v>4.8499999999999996</v>
      </c>
      <c r="TV205" s="68">
        <f t="shared" si="1240"/>
        <v>7.300884955752214E-2</v>
      </c>
      <c r="TW205" s="68">
        <f t="shared" si="1241"/>
        <v>6.4390074275953155E-2</v>
      </c>
      <c r="TX205" s="68">
        <f t="shared" si="1242"/>
        <v>9.9773242630385367E-2</v>
      </c>
      <c r="TY205" s="68"/>
      <c r="TZ205" s="15">
        <f t="shared" si="1243"/>
        <v>1.8362573099415203</v>
      </c>
      <c r="UB205" s="13"/>
      <c r="UC205" s="68">
        <f t="shared" si="1244"/>
        <v>0</v>
      </c>
      <c r="UD205" s="68">
        <f t="shared" si="1245"/>
        <v>-8.6187752815689803E-3</v>
      </c>
      <c r="UE205" s="68">
        <f t="shared" si="1246"/>
        <v>0</v>
      </c>
      <c r="UF205" s="68"/>
      <c r="UG205" s="15">
        <f t="shared" si="1247"/>
        <v>0</v>
      </c>
      <c r="UI205" s="417"/>
      <c r="UJ205" s="68">
        <f t="shared" si="1248"/>
        <v>0</v>
      </c>
      <c r="UK205" s="68">
        <f t="shared" si="1249"/>
        <v>-8.6187752815689803E-3</v>
      </c>
      <c r="UL205" s="68">
        <f t="shared" si="1250"/>
        <v>0</v>
      </c>
      <c r="UM205" s="68"/>
      <c r="UN205" s="15">
        <f t="shared" si="1251"/>
        <v>0</v>
      </c>
      <c r="UP205" s="417"/>
      <c r="UQ205" s="68">
        <f t="shared" si="1252"/>
        <v>0</v>
      </c>
      <c r="UR205" s="68">
        <f t="shared" si="1253"/>
        <v>-8.6187752815689803E-3</v>
      </c>
      <c r="US205" s="68">
        <f t="shared" si="1254"/>
        <v>0</v>
      </c>
      <c r="UT205" s="68"/>
      <c r="UU205" s="15">
        <f t="shared" si="1255"/>
        <v>0</v>
      </c>
      <c r="UW205" s="417"/>
      <c r="UX205" s="68">
        <f t="shared" si="1256"/>
        <v>0</v>
      </c>
      <c r="UY205" s="68">
        <f t="shared" si="1257"/>
        <v>-8.6187752815689803E-3</v>
      </c>
      <c r="UZ205" s="68">
        <f t="shared" si="1258"/>
        <v>0</v>
      </c>
      <c r="VA205" s="68"/>
      <c r="VB205" s="15">
        <f t="shared" si="1259"/>
        <v>0</v>
      </c>
      <c r="VD205" s="417"/>
      <c r="VE205" s="68">
        <f t="shared" si="1260"/>
        <v>0</v>
      </c>
      <c r="VF205" s="68">
        <f t="shared" si="1261"/>
        <v>-8.6187752815689803E-3</v>
      </c>
      <c r="VG205" s="68">
        <f t="shared" si="1262"/>
        <v>0</v>
      </c>
      <c r="VH205" s="68"/>
      <c r="VI205" s="15">
        <f t="shared" si="1263"/>
        <v>0</v>
      </c>
      <c r="VM205" s="21">
        <f t="shared" si="1264"/>
        <v>6.8297400424690152E-2</v>
      </c>
      <c r="VN205" s="40"/>
      <c r="VO205" s="21">
        <f t="shared" si="1265"/>
        <v>2.3192777340730681</v>
      </c>
      <c r="VP205" s="14"/>
      <c r="VQ205" s="21">
        <f t="shared" si="1266"/>
        <v>1.4784476355634193</v>
      </c>
    </row>
    <row r="206" spans="1:589" ht="15.75" customHeight="1" x14ac:dyDescent="0.2">
      <c r="A206" s="127">
        <v>45944</v>
      </c>
      <c r="B206" s="4">
        <f t="shared" si="999"/>
        <v>45944</v>
      </c>
      <c r="C206" s="13">
        <v>46270.46</v>
      </c>
      <c r="D206" s="138">
        <f t="shared" si="1000"/>
        <v>202.80999999999767</v>
      </c>
      <c r="E206" s="68">
        <f t="shared" si="1001"/>
        <v>4.4024385875988392E-3</v>
      </c>
      <c r="F206" s="15">
        <f t="shared" si="1002"/>
        <v>8.7585105567806812E-2</v>
      </c>
      <c r="G206" s="13">
        <v>6644.31</v>
      </c>
      <c r="H206" s="138">
        <f t="shared" si="1003"/>
        <v>-10.3799999999992</v>
      </c>
      <c r="I206" s="68">
        <f t="shared" si="1004"/>
        <v>-1.5598021846245582E-3</v>
      </c>
      <c r="J206" s="15">
        <f t="shared" si="1005"/>
        <v>0.1296715366318521</v>
      </c>
      <c r="K206" s="13">
        <v>22521.7</v>
      </c>
      <c r="L206" s="138">
        <f t="shared" si="1006"/>
        <v>-172.90999999999985</v>
      </c>
      <c r="M206" s="68">
        <f t="shared" si="1007"/>
        <v>-7.6189897072476611E-3</v>
      </c>
      <c r="N206" s="15">
        <f t="shared" si="1008"/>
        <v>0.16627543461453415</v>
      </c>
      <c r="O206" s="13">
        <v>2495.5</v>
      </c>
      <c r="P206" s="138">
        <f t="shared" si="1009"/>
        <v>34.079999999999927</v>
      </c>
      <c r="Q206" s="68">
        <f t="shared" si="1010"/>
        <v>1.384566632269175E-2</v>
      </c>
      <c r="R206" s="15">
        <f t="shared" si="1011"/>
        <v>0.11897801054632859</v>
      </c>
      <c r="S206" s="18">
        <f t="shared" si="1012"/>
        <v>-1.8941904198808653E-4</v>
      </c>
      <c r="T206" s="121">
        <f t="shared" si="1013"/>
        <v>277.60782548272783</v>
      </c>
      <c r="U206" s="121">
        <f t="shared" si="1014"/>
        <v>277.60782548272783</v>
      </c>
      <c r="V206" s="134">
        <f t="shared" si="1015"/>
        <v>-1.3644658328899412E-4</v>
      </c>
      <c r="W206" s="21">
        <f t="shared" si="1267"/>
        <v>7.3006812183142714E-2</v>
      </c>
      <c r="X206" s="18">
        <f t="shared" si="1016"/>
        <v>2.2673282546045925E-3</v>
      </c>
      <c r="Y206" s="353">
        <v>30140.06</v>
      </c>
      <c r="Z206" s="15">
        <v>1.9999999999999999E-6</v>
      </c>
      <c r="AA206" s="21">
        <f t="shared" si="1017"/>
        <v>1.3844658328899411E-4</v>
      </c>
      <c r="AC206" s="13">
        <v>254.09</v>
      </c>
      <c r="AD206" s="68">
        <f t="shared" si="1018"/>
        <v>-1.2552463858230957E-2</v>
      </c>
      <c r="AE206" s="68">
        <f t="shared" si="1268"/>
        <v>-1.2416017274941963E-2</v>
      </c>
      <c r="AF206" s="68">
        <f t="shared" si="1019"/>
        <v>0.54208897250713106</v>
      </c>
      <c r="AG206" s="68"/>
      <c r="AH206" s="15">
        <f t="shared" si="1020"/>
        <v>0.11850156270634335</v>
      </c>
      <c r="AJ206" s="13">
        <v>24.5</v>
      </c>
      <c r="AK206" s="68">
        <f t="shared" si="1021"/>
        <v>-6.0851926977687053E-3</v>
      </c>
      <c r="AL206" s="68">
        <f t="shared" si="1269"/>
        <v>-5.9487461144797108E-3</v>
      </c>
      <c r="AM206" s="68">
        <f t="shared" si="1022"/>
        <v>0.3172043010752687</v>
      </c>
      <c r="AN206" s="68"/>
      <c r="AO206" s="15">
        <f t="shared" si="1023"/>
        <v>0.16500237755587249</v>
      </c>
      <c r="AQ206" s="13">
        <v>23.72</v>
      </c>
      <c r="AR206" s="68">
        <f t="shared" si="1024"/>
        <v>-1.0842368640533843E-2</v>
      </c>
      <c r="AS206" s="68">
        <f t="shared" si="1270"/>
        <v>-1.0705922057244849E-2</v>
      </c>
      <c r="AT206" s="68">
        <f t="shared" si="1025"/>
        <v>0.37348002316155177</v>
      </c>
      <c r="AU206" s="68"/>
      <c r="AV206" s="15">
        <f t="shared" si="1026"/>
        <v>0.10479739170936191</v>
      </c>
      <c r="AX206" s="13">
        <v>230.85</v>
      </c>
      <c r="AY206" s="68">
        <f t="shared" si="1027"/>
        <v>-1.557026080186902E-3</v>
      </c>
      <c r="AZ206" s="68">
        <f t="shared" si="1271"/>
        <v>-1.420579496897908E-3</v>
      </c>
      <c r="BA206" s="68">
        <f t="shared" si="1028"/>
        <v>0.72147651006711411</v>
      </c>
      <c r="BB206" s="68"/>
      <c r="BC206" s="15">
        <f t="shared" si="1029"/>
        <v>0.13056467016014495</v>
      </c>
      <c r="BE206" s="13">
        <v>83.4</v>
      </c>
      <c r="BF206" s="68">
        <f t="shared" si="1030"/>
        <v>8.220502901354048E-3</v>
      </c>
      <c r="BG206" s="68">
        <f t="shared" si="1272"/>
        <v>8.3569494846430416E-3</v>
      </c>
      <c r="BH206" s="68"/>
      <c r="BI206" s="68"/>
      <c r="BJ206" s="15">
        <f t="shared" si="1031"/>
        <v>0.13207547169811326</v>
      </c>
      <c r="BL206" s="13">
        <v>77.5</v>
      </c>
      <c r="BM206" s="68">
        <f t="shared" si="1032"/>
        <v>3.4960507574776124E-3</v>
      </c>
      <c r="BN206" s="68">
        <f t="shared" si="1273"/>
        <v>3.6324973407666065E-3</v>
      </c>
      <c r="BO206" s="68">
        <f t="shared" si="1033"/>
        <v>0.30515325025261025</v>
      </c>
      <c r="BP206" s="68"/>
      <c r="BQ206" s="15">
        <f t="shared" si="1034"/>
        <v>0.16769624830495697</v>
      </c>
      <c r="BS206" s="13">
        <v>45.74</v>
      </c>
      <c r="BT206" s="68">
        <f t="shared" si="1035"/>
        <v>0</v>
      </c>
      <c r="BU206" s="68">
        <f t="shared" si="1274"/>
        <v>1.3644658328899412E-4</v>
      </c>
      <c r="BV206" s="68">
        <f t="shared" si="1036"/>
        <v>0.22758990874932916</v>
      </c>
      <c r="BW206" s="68"/>
      <c r="BX206" s="15">
        <f t="shared" si="1037"/>
        <v>0.19581699346405235</v>
      </c>
      <c r="BZ206" s="13"/>
      <c r="CA206" s="68">
        <f t="shared" si="1038"/>
        <v>0</v>
      </c>
      <c r="CB206" s="68">
        <f t="shared" si="1275"/>
        <v>0</v>
      </c>
      <c r="CC206" s="68">
        <f t="shared" si="1039"/>
        <v>0</v>
      </c>
      <c r="CD206" s="68"/>
      <c r="CE206" s="15">
        <f t="shared" si="1040"/>
        <v>0</v>
      </c>
      <c r="CG206" s="13">
        <v>30.68</v>
      </c>
      <c r="CH206" s="68">
        <f t="shared" si="1041"/>
        <v>4.5841519318926185E-3</v>
      </c>
      <c r="CI206" s="68">
        <f t="shared" si="1276"/>
        <v>4.720598515181613E-3</v>
      </c>
      <c r="CJ206" s="68">
        <f t="shared" si="1042"/>
        <v>1.4885874958650324E-2</v>
      </c>
      <c r="CK206" s="68"/>
      <c r="CL206" s="15">
        <f t="shared" si="1043"/>
        <v>-0.10710128055878929</v>
      </c>
      <c r="CN206" s="13">
        <v>35.04</v>
      </c>
      <c r="CO206" s="68">
        <f t="shared" si="1044"/>
        <v>5.1635111876075649E-3</v>
      </c>
      <c r="CP206" s="68">
        <f t="shared" si="1277"/>
        <v>5.2999577708965594E-3</v>
      </c>
      <c r="CQ206" s="68">
        <f t="shared" si="1045"/>
        <v>0.11805998723675812</v>
      </c>
      <c r="CR206" s="68"/>
      <c r="CS206" s="15">
        <f t="shared" si="1046"/>
        <v>4.6907678518075896E-2</v>
      </c>
      <c r="CU206" s="13">
        <v>40.409999999999997</v>
      </c>
      <c r="CV206" s="68">
        <f t="shared" si="1047"/>
        <v>1.3544018058690724E-2</v>
      </c>
      <c r="CW206" s="68">
        <f t="shared" si="1278"/>
        <v>1.3680464641979717E-2</v>
      </c>
      <c r="CX206" s="68">
        <f t="shared" si="1048"/>
        <v>0.25692068429237941</v>
      </c>
      <c r="CY206" s="68"/>
      <c r="CZ206" s="15">
        <f t="shared" si="1049"/>
        <v>8.3959227467811037E-2</v>
      </c>
      <c r="DB206" s="13">
        <v>20.27</v>
      </c>
      <c r="DC206" s="68">
        <f t="shared" si="1050"/>
        <v>1.604010025062658E-2</v>
      </c>
      <c r="DD206" s="68">
        <f t="shared" si="1279"/>
        <v>1.6176546833915575E-2</v>
      </c>
      <c r="DE206" s="68">
        <f t="shared" si="1051"/>
        <v>-7.31595793324189E-2</v>
      </c>
      <c r="DF206" s="68"/>
      <c r="DG206" s="15">
        <f t="shared" si="1052"/>
        <v>-4.4204322200392856E-3</v>
      </c>
      <c r="DI206" s="13">
        <v>51.66</v>
      </c>
      <c r="DJ206" s="68">
        <f t="shared" si="1053"/>
        <v>9.6880449525280294E-4</v>
      </c>
      <c r="DK206" s="68">
        <f t="shared" si="1280"/>
        <v>1.105251078541797E-3</v>
      </c>
      <c r="DL206" s="68">
        <f t="shared" si="1054"/>
        <v>0.1701019252548131</v>
      </c>
      <c r="DM206" s="68"/>
      <c r="DN206" s="15">
        <f t="shared" si="1055"/>
        <v>0.22533206831119545</v>
      </c>
      <c r="DP206" s="13">
        <v>47.78</v>
      </c>
      <c r="DQ206" s="68">
        <f t="shared" si="1056"/>
        <v>-1.2809917355371849E-2</v>
      </c>
      <c r="DR206" s="68">
        <f t="shared" si="1281"/>
        <v>-1.2673470772082855E-2</v>
      </c>
      <c r="DS206" s="68"/>
      <c r="DT206" s="68"/>
      <c r="DU206" s="15">
        <f t="shared" si="1057"/>
        <v>0.25472689075630262</v>
      </c>
      <c r="DV206" s="18"/>
      <c r="DW206" s="13">
        <v>42.45</v>
      </c>
      <c r="DX206" s="68">
        <f t="shared" si="1058"/>
        <v>-2.9714285714285648E-2</v>
      </c>
      <c r="DY206" s="68">
        <f t="shared" si="1282"/>
        <v>-2.9577839130996653E-2</v>
      </c>
      <c r="DZ206" s="68">
        <f t="shared" si="1059"/>
        <v>1.2652081109925297</v>
      </c>
      <c r="EA206" s="68"/>
      <c r="EB206" s="15">
        <f t="shared" si="1060"/>
        <v>0.2682999701224979</v>
      </c>
      <c r="ED206" s="13">
        <v>43.2</v>
      </c>
      <c r="EE206" s="68">
        <f t="shared" si="1061"/>
        <v>-2.0852221214868419E-2</v>
      </c>
      <c r="EF206" s="68">
        <f t="shared" si="1283"/>
        <v>-2.0715774631579423E-2</v>
      </c>
      <c r="EG206" s="68">
        <f t="shared" si="1062"/>
        <v>1.0542082738944365</v>
      </c>
      <c r="EH206" s="68"/>
      <c r="EI206" s="15">
        <f t="shared" si="1063"/>
        <v>0.17136659436008678</v>
      </c>
      <c r="EK206" s="13">
        <v>140.6</v>
      </c>
      <c r="EL206" s="68">
        <f t="shared" si="1064"/>
        <v>2.8457598178708053E-4</v>
      </c>
      <c r="EM206" s="68">
        <f t="shared" si="1284"/>
        <v>4.2102256507607465E-4</v>
      </c>
      <c r="EN206" s="68">
        <f t="shared" si="1065"/>
        <v>1.1784939572358224</v>
      </c>
      <c r="EO206" s="68"/>
      <c r="EP206" s="15">
        <f t="shared" si="1066"/>
        <v>0.26325247079964059</v>
      </c>
      <c r="ER206" s="13">
        <v>38.94</v>
      </c>
      <c r="ES206" s="68">
        <f t="shared" si="1067"/>
        <v>0</v>
      </c>
      <c r="ET206" s="68">
        <f t="shared" si="1285"/>
        <v>1.3644658328899412E-4</v>
      </c>
      <c r="EU206" s="68">
        <f t="shared" si="1068"/>
        <v>0.11543970209109142</v>
      </c>
      <c r="EV206" s="68"/>
      <c r="EW206" s="15">
        <f t="shared" si="1069"/>
        <v>1.2856775520698677E-3</v>
      </c>
      <c r="EY206" s="13">
        <v>54.52</v>
      </c>
      <c r="EZ206" s="68">
        <f t="shared" si="1070"/>
        <v>6.2753783684016875E-3</v>
      </c>
      <c r="FA206" s="68">
        <f t="shared" si="1286"/>
        <v>6.411824951690682E-3</v>
      </c>
      <c r="FB206" s="68"/>
      <c r="FC206" s="68"/>
      <c r="FD206" s="15">
        <f t="shared" si="1071"/>
        <v>1.2180634662327099</v>
      </c>
      <c r="FF206" s="13">
        <v>60.01</v>
      </c>
      <c r="FG206" s="68">
        <f t="shared" si="1072"/>
        <v>-4.8092868988391241E-3</v>
      </c>
      <c r="FH206" s="68">
        <f t="shared" si="1287"/>
        <v>-4.6728403155501296E-3</v>
      </c>
      <c r="FI206" s="68">
        <f t="shared" si="1073"/>
        <v>1.5741367637102231E-2</v>
      </c>
      <c r="FJ206" s="68"/>
      <c r="FK206" s="15">
        <f t="shared" si="1074"/>
        <v>5.6700123261137506E-2</v>
      </c>
      <c r="FM206" s="13">
        <v>191.6</v>
      </c>
      <c r="FN206" s="68">
        <f t="shared" si="1075"/>
        <v>9.7496706192358069E-3</v>
      </c>
      <c r="FO206" s="68">
        <f t="shared" si="1288"/>
        <v>9.8861172025248006E-3</v>
      </c>
      <c r="FP206" s="68">
        <f t="shared" si="1076"/>
        <v>0.64774681802545575</v>
      </c>
      <c r="FQ206" s="68"/>
      <c r="FR206" s="15">
        <f t="shared" si="1077"/>
        <v>5.4717604315754696E-2</v>
      </c>
      <c r="FT206" s="13">
        <v>94.14</v>
      </c>
      <c r="FU206" s="68">
        <f t="shared" si="1078"/>
        <v>1.6082029141931947E-2</v>
      </c>
      <c r="FV206" s="68">
        <f t="shared" si="1289"/>
        <v>1.6218475725220942E-2</v>
      </c>
      <c r="FW206" s="68">
        <f t="shared" si="1079"/>
        <v>6.9408156310348731E-2</v>
      </c>
      <c r="FX206" s="68"/>
      <c r="FY206" s="15">
        <f t="shared" si="1080"/>
        <v>4.391217564870252E-2</v>
      </c>
      <c r="GA206" s="13">
        <v>18.21</v>
      </c>
      <c r="GB206" s="68">
        <f t="shared" si="1081"/>
        <v>2.2014309301045206E-3</v>
      </c>
      <c r="GC206" s="68">
        <f t="shared" si="1290"/>
        <v>2.3378775133935147E-3</v>
      </c>
      <c r="GD206" s="68"/>
      <c r="GE206" s="68"/>
      <c r="GF206" s="15">
        <f t="shared" si="1082"/>
        <v>4.4750430292599036E-2</v>
      </c>
      <c r="GG206" s="18"/>
      <c r="GH206" s="13">
        <v>23.32</v>
      </c>
      <c r="GI206" s="68">
        <f t="shared" si="1083"/>
        <v>8.5836909871242798E-4</v>
      </c>
      <c r="GJ206" s="68">
        <f t="shared" si="1291"/>
        <v>9.9481568200142216E-4</v>
      </c>
      <c r="GK206" s="68">
        <f t="shared" si="1084"/>
        <v>0.21331945889698239</v>
      </c>
      <c r="GL206" s="68"/>
      <c r="GM206" s="15">
        <f t="shared" si="1085"/>
        <v>0.23386243386243397</v>
      </c>
      <c r="GO206" s="13">
        <v>28.37</v>
      </c>
      <c r="GP206" s="68">
        <f t="shared" si="1086"/>
        <v>4.6033994334278528E-3</v>
      </c>
      <c r="GQ206" s="68">
        <f t="shared" si="1292"/>
        <v>4.7398460167168473E-3</v>
      </c>
      <c r="GR206" s="68"/>
      <c r="GS206" s="68"/>
      <c r="GT206" s="15">
        <f t="shared" si="1087"/>
        <v>4.11009174311927E-2</v>
      </c>
      <c r="GV206" s="13">
        <v>17.559999999999999</v>
      </c>
      <c r="GW206" s="68">
        <f t="shared" si="1088"/>
        <v>1.1402508551881171E-3</v>
      </c>
      <c r="GX206" s="68">
        <f t="shared" si="1293"/>
        <v>1.2766974384771112E-3</v>
      </c>
      <c r="GY206" s="68">
        <f t="shared" si="1089"/>
        <v>0.48185654008438811</v>
      </c>
      <c r="GZ206" s="68"/>
      <c r="HA206" s="15">
        <f t="shared" si="1090"/>
        <v>0.27988338192419809</v>
      </c>
      <c r="HD206" s="13">
        <v>429.24</v>
      </c>
      <c r="HE206" s="68">
        <f t="shared" si="1091"/>
        <v>-1.5278733654507843E-2</v>
      </c>
      <c r="HF206" s="68">
        <f t="shared" si="1294"/>
        <v>-1.5142287071218849E-2</v>
      </c>
      <c r="HG206" s="68">
        <f t="shared" si="1092"/>
        <v>1.411325206449076</v>
      </c>
      <c r="HH206" s="68"/>
      <c r="HI206" s="15">
        <f t="shared" si="1093"/>
        <v>6.2896196513470767E-2</v>
      </c>
      <c r="HK206" s="13">
        <v>95.3</v>
      </c>
      <c r="HL206" s="68">
        <f t="shared" si="1094"/>
        <v>-1.0178645616950602E-2</v>
      </c>
      <c r="HM206" s="68">
        <f t="shared" si="1295"/>
        <v>-1.0042199033661608E-2</v>
      </c>
      <c r="HN206" s="68">
        <f t="shared" si="1095"/>
        <v>37.427419354838705</v>
      </c>
      <c r="HO206" s="68"/>
      <c r="HP206" s="15">
        <f t="shared" si="1096"/>
        <v>2.6125852918877941</v>
      </c>
      <c r="HR206" s="13">
        <v>112.31</v>
      </c>
      <c r="HS206" s="68">
        <f t="shared" si="1097"/>
        <v>8.0199607913031018E-4</v>
      </c>
      <c r="HT206" s="68">
        <f t="shared" si="1296"/>
        <v>9.3844266241930436E-4</v>
      </c>
      <c r="HU206" s="68">
        <f t="shared" si="1098"/>
        <v>2.0854395604395606</v>
      </c>
      <c r="HV206" s="68"/>
      <c r="HW206" s="15">
        <f t="shared" si="1099"/>
        <v>4.406433020358845E-2</v>
      </c>
      <c r="HY206" s="13">
        <v>180.01</v>
      </c>
      <c r="HZ206" s="68">
        <f t="shared" si="1100"/>
        <v>-4.4127017841971129E-2</v>
      </c>
      <c r="IA206" s="68">
        <f t="shared" si="1297"/>
        <v>-4.3990571258682137E-2</v>
      </c>
      <c r="IB206" s="68">
        <f t="shared" si="1101"/>
        <v>0.69981114258734634</v>
      </c>
      <c r="IC206" s="68"/>
      <c r="ID206" s="15">
        <f t="shared" si="1102"/>
        <v>0.3404572194504431</v>
      </c>
      <c r="IF206" s="13">
        <v>344.13</v>
      </c>
      <c r="IG206" s="68">
        <f t="shared" si="1103"/>
        <v>-3.5239697224558435E-2</v>
      </c>
      <c r="IH206" s="68">
        <f t="shared" si="1298"/>
        <v>-3.5103250641269443E-2</v>
      </c>
      <c r="II206" s="68">
        <f t="shared" si="1104"/>
        <v>0.96645714285714279</v>
      </c>
      <c r="IJ206" s="68"/>
      <c r="IK206" s="15">
        <f t="shared" si="1105"/>
        <v>0.48434265010351962</v>
      </c>
      <c r="IM206" s="13">
        <v>291.88</v>
      </c>
      <c r="IN206" s="68">
        <f t="shared" si="1106"/>
        <v>1.371861216267839E-2</v>
      </c>
      <c r="IO206" s="68">
        <f t="shared" si="1299"/>
        <v>1.3855058745967383E-2</v>
      </c>
      <c r="IP206" s="68">
        <f t="shared" si="1107"/>
        <v>4.6996680335871899</v>
      </c>
      <c r="IQ206" s="68"/>
      <c r="IR206" s="15">
        <f t="shared" si="1108"/>
        <v>0.55661031411658046</v>
      </c>
      <c r="IT206" s="13">
        <v>93.21</v>
      </c>
      <c r="IU206" s="68">
        <f t="shared" si="1109"/>
        <v>1.161276318645532E-2</v>
      </c>
      <c r="IV206" s="68">
        <f t="shared" si="1300"/>
        <v>1.1749209769744313E-2</v>
      </c>
      <c r="IW206" s="68">
        <f t="shared" si="1110"/>
        <v>4.1073972602739719</v>
      </c>
      <c r="IX206" s="68"/>
      <c r="IY206" s="15">
        <f t="shared" si="1111"/>
        <v>0.81377699941622872</v>
      </c>
      <c r="JA206" s="13">
        <v>708.65</v>
      </c>
      <c r="JB206" s="68">
        <f t="shared" si="1112"/>
        <v>-9.8504960178846836E-3</v>
      </c>
      <c r="JC206" s="68">
        <f t="shared" si="1301"/>
        <v>-9.7140494345956899E-3</v>
      </c>
      <c r="JD206" s="68">
        <f t="shared" si="1113"/>
        <v>0.43335355987055019</v>
      </c>
      <c r="JE206" s="68"/>
      <c r="JF206" s="15">
        <f t="shared" si="1114"/>
        <v>0.21031237724377036</v>
      </c>
      <c r="JH206" s="13">
        <v>513.57000000000005</v>
      </c>
      <c r="JI206" s="68">
        <f t="shared" si="1115"/>
        <v>-9.3376130726564453E-4</v>
      </c>
      <c r="JJ206" s="68">
        <f t="shared" si="1302"/>
        <v>-7.9731472397665047E-4</v>
      </c>
      <c r="JK206" s="68">
        <f t="shared" si="1116"/>
        <v>0.26280459317908</v>
      </c>
      <c r="JL206" s="68"/>
      <c r="JM206" s="15">
        <f t="shared" si="1117"/>
        <v>0.21843416370106775</v>
      </c>
      <c r="JO206" s="13">
        <v>52.83</v>
      </c>
      <c r="JP206" s="68">
        <f t="shared" si="1118"/>
        <v>8.0589077520965391E-2</v>
      </c>
      <c r="JQ206" s="68">
        <f t="shared" si="1303"/>
        <v>8.072552410425439E-2</v>
      </c>
      <c r="JR206" s="68">
        <f t="shared" si="1119"/>
        <v>0.7826893875485067</v>
      </c>
      <c r="JS206" s="68"/>
      <c r="JT206" s="15">
        <f t="shared" si="1120"/>
        <v>4.1844946025515215</v>
      </c>
      <c r="JV206" s="13">
        <v>3.19</v>
      </c>
      <c r="JW206" s="68">
        <f t="shared" si="1121"/>
        <v>3.5714285714285671E-2</v>
      </c>
      <c r="JX206" s="68">
        <f t="shared" si="1304"/>
        <v>3.5850732297574663E-2</v>
      </c>
      <c r="JY206" s="68">
        <f t="shared" si="1122"/>
        <v>0.26086956521739141</v>
      </c>
      <c r="JZ206" s="68"/>
      <c r="KA206" s="15">
        <f t="shared" si="1123"/>
        <v>0.77222222222222214</v>
      </c>
      <c r="KC206" s="13">
        <v>22.91</v>
      </c>
      <c r="KD206" s="68">
        <f t="shared" si="1124"/>
        <v>3.9439088518843056E-3</v>
      </c>
      <c r="KE206" s="68">
        <f t="shared" si="1305"/>
        <v>4.0803554351733001E-3</v>
      </c>
      <c r="KF206" s="68">
        <f t="shared" si="1125"/>
        <v>0.17607802874743325</v>
      </c>
      <c r="KG206" s="68"/>
      <c r="KH206" s="15">
        <f t="shared" si="1126"/>
        <v>3.2912533814247087E-2</v>
      </c>
      <c r="KI206" s="18"/>
      <c r="KJ206" s="13">
        <v>129.75</v>
      </c>
      <c r="KK206" s="68">
        <f t="shared" si="1127"/>
        <v>-0.13442294863242166</v>
      </c>
      <c r="KL206" s="68">
        <f t="shared" si="1306"/>
        <v>-0.13428650204913267</v>
      </c>
      <c r="KM206" s="68">
        <f t="shared" si="1128"/>
        <v>5.1492890995260661</v>
      </c>
      <c r="KN206" s="68"/>
      <c r="KO206" s="15">
        <f t="shared" si="1129"/>
        <v>0.93051629221842003</v>
      </c>
      <c r="KQ206" s="13">
        <v>2.38</v>
      </c>
      <c r="KR206" s="68">
        <f t="shared" si="1130"/>
        <v>-4.6092184368737556E-2</v>
      </c>
      <c r="KS206" s="68">
        <f t="shared" si="1307"/>
        <v>-4.5955737785448564E-2</v>
      </c>
      <c r="KT206" s="68">
        <f t="shared" si="1131"/>
        <v>-9.1603053435114587E-2</v>
      </c>
      <c r="KU206" s="68"/>
      <c r="KV206" s="15">
        <f t="shared" si="1132"/>
        <v>1.3564356435643563</v>
      </c>
      <c r="KW206" s="18"/>
      <c r="KX206" s="13">
        <v>73.64</v>
      </c>
      <c r="KY206" s="68">
        <f t="shared" si="1133"/>
        <v>4.4390866543752593E-2</v>
      </c>
      <c r="KZ206" s="68">
        <f t="shared" si="1308"/>
        <v>4.4527313127041585E-2</v>
      </c>
      <c r="LA206" s="68">
        <f t="shared" si="1134"/>
        <v>2.3773112748505403E-2</v>
      </c>
      <c r="LB206" s="68"/>
      <c r="LC206" s="15">
        <f t="shared" si="1135"/>
        <v>2.1058625052720372</v>
      </c>
      <c r="LD206" s="18"/>
      <c r="LE206" s="13">
        <v>53.29</v>
      </c>
      <c r="LF206" s="68">
        <f t="shared" si="1136"/>
        <v>-6.8952664927319695E-3</v>
      </c>
      <c r="LG206" s="68">
        <f t="shared" si="1309"/>
        <v>-6.758819909442975E-3</v>
      </c>
      <c r="LH206" s="68">
        <f t="shared" si="1137"/>
        <v>0.48730114429249238</v>
      </c>
      <c r="LI206" s="68"/>
      <c r="LJ206" s="15">
        <f t="shared" si="1138"/>
        <v>0.15571459553242245</v>
      </c>
      <c r="LL206" s="13">
        <v>171.19</v>
      </c>
      <c r="LM206" s="68">
        <f t="shared" si="1139"/>
        <v>-5.1141977102341805E-3</v>
      </c>
      <c r="LN206" s="68">
        <f t="shared" si="1310"/>
        <v>-4.977751126945186E-3</v>
      </c>
      <c r="LO206" s="68">
        <f t="shared" si="1140"/>
        <v>0.95645714285714278</v>
      </c>
      <c r="LP206" s="68"/>
      <c r="LQ206" s="15">
        <f t="shared" si="1141"/>
        <v>1.1888505306226826</v>
      </c>
      <c r="LS206" s="13">
        <v>25.44</v>
      </c>
      <c r="LT206" s="68">
        <f t="shared" si="1142"/>
        <v>-2.7440219521756284E-3</v>
      </c>
      <c r="LU206" s="68">
        <f t="shared" si="1311"/>
        <v>-2.6075753688866343E-3</v>
      </c>
      <c r="LV206" s="68"/>
      <c r="LW206" s="68"/>
      <c r="LX206" s="15">
        <f t="shared" si="1143"/>
        <v>1.7502702702702704</v>
      </c>
      <c r="LZ206" s="13">
        <v>23.56</v>
      </c>
      <c r="MA206" s="68">
        <f t="shared" si="1144"/>
        <v>3.7428445618670092E-2</v>
      </c>
      <c r="MB206" s="68">
        <f t="shared" si="1312"/>
        <v>3.7564892201959084E-2</v>
      </c>
      <c r="MC206" s="68">
        <f t="shared" si="1145"/>
        <v>5.8876404494381966E-2</v>
      </c>
      <c r="MD206" s="68"/>
      <c r="ME206" s="15">
        <f t="shared" si="1146"/>
        <v>0.74777448071216601</v>
      </c>
      <c r="MG206" s="13">
        <v>174.14</v>
      </c>
      <c r="MH206" s="68">
        <f t="shared" si="1147"/>
        <v>1.8362573099415126E-2</v>
      </c>
      <c r="MI206" s="68">
        <f t="shared" si="1313"/>
        <v>1.8499019682704121E-2</v>
      </c>
      <c r="MJ206" s="68">
        <f t="shared" si="1148"/>
        <v>22.469002695417789</v>
      </c>
      <c r="MK206" s="68"/>
      <c r="ML206" s="15">
        <f t="shared" si="1149"/>
        <v>7.202543570419218</v>
      </c>
      <c r="MN206" s="13">
        <v>202.46</v>
      </c>
      <c r="MO206" s="68">
        <f t="shared" si="1150"/>
        <v>2.5841102553708927E-2</v>
      </c>
      <c r="MP206" s="68">
        <f t="shared" si="1314"/>
        <v>2.5977549136997923E-2</v>
      </c>
      <c r="MQ206" s="68">
        <f t="shared" si="1151"/>
        <v>0.60810166799046861</v>
      </c>
      <c r="MR206" s="68"/>
      <c r="MS206" s="15">
        <f t="shared" si="1152"/>
        <v>0.8175778795223988</v>
      </c>
      <c r="MU206" s="13">
        <v>27.19</v>
      </c>
      <c r="MV206" s="68">
        <f t="shared" si="1153"/>
        <v>-7.3019350127783598E-3</v>
      </c>
      <c r="MW206" s="68">
        <f t="shared" si="1315"/>
        <v>-7.1654884294893653E-3</v>
      </c>
      <c r="MX206" s="68">
        <f t="shared" si="1154"/>
        <v>0.30282702443699089</v>
      </c>
      <c r="MY206" s="68"/>
      <c r="MZ206" s="15">
        <f t="shared" si="1155"/>
        <v>1.5482661668228681</v>
      </c>
      <c r="NB206" s="13">
        <v>300.08</v>
      </c>
      <c r="NC206" s="68">
        <f t="shared" si="1156"/>
        <v>8.5027726432531422E-3</v>
      </c>
      <c r="ND206" s="68">
        <f t="shared" si="1316"/>
        <v>8.6392192265421358E-3</v>
      </c>
      <c r="NE206" s="68">
        <f t="shared" si="1157"/>
        <v>1.2151029748283753</v>
      </c>
      <c r="NF206" s="68"/>
      <c r="NG206" s="15">
        <f t="shared" si="1158"/>
        <v>0.79914863001378977</v>
      </c>
      <c r="NI206" s="13">
        <v>13.29</v>
      </c>
      <c r="NJ206" s="68">
        <f t="shared" si="1159"/>
        <v>-1.4094955489614338E-2</v>
      </c>
      <c r="NK206" s="68">
        <f t="shared" si="1317"/>
        <v>-1.3958508906325344E-2</v>
      </c>
      <c r="NL206" s="68">
        <f t="shared" si="1160"/>
        <v>-0.894481937276697</v>
      </c>
      <c r="NM206" s="68"/>
      <c r="NN206" s="15">
        <f t="shared" si="1161"/>
        <v>1.7122448979591833</v>
      </c>
      <c r="NP206" s="13">
        <v>644.41</v>
      </c>
      <c r="NQ206" s="68">
        <f t="shared" si="1162"/>
        <v>-5.9236405707675001E-3</v>
      </c>
      <c r="NR206" s="68">
        <f t="shared" si="1318"/>
        <v>-5.7871939874785056E-3</v>
      </c>
      <c r="NS206" s="68">
        <f t="shared" si="1163"/>
        <v>3.909790476190476</v>
      </c>
      <c r="NT206" s="68"/>
      <c r="NU206" s="15">
        <f t="shared" si="1164"/>
        <v>0.95910984099960461</v>
      </c>
      <c r="NW206" s="13">
        <v>245.45</v>
      </c>
      <c r="NX206" s="68">
        <f t="shared" si="1165"/>
        <v>5.3245955355313655E-3</v>
      </c>
      <c r="NY206" s="68">
        <f t="shared" si="1319"/>
        <v>5.46104211882036E-3</v>
      </c>
      <c r="NZ206" s="68">
        <f t="shared" si="1166"/>
        <v>0.39650659990896681</v>
      </c>
      <c r="OA206" s="68"/>
      <c r="OB206" s="15">
        <f t="shared" si="1167"/>
        <v>0.29661912308505006</v>
      </c>
      <c r="OD206" s="13">
        <v>5.21</v>
      </c>
      <c r="OE206" s="68">
        <f t="shared" si="1168"/>
        <v>-9.5057034220531987E-3</v>
      </c>
      <c r="OF206" s="68">
        <f t="shared" si="1320"/>
        <v>-9.3692568387642051E-3</v>
      </c>
      <c r="OG206" s="68">
        <f t="shared" si="1169"/>
        <v>-0.97691319182877645</v>
      </c>
      <c r="OH206" s="68"/>
      <c r="OI206" s="15">
        <f t="shared" si="1170"/>
        <v>2.5684931506849318</v>
      </c>
      <c r="OK206" s="13">
        <v>396.16</v>
      </c>
      <c r="OL206" s="68">
        <f t="shared" si="1171"/>
        <v>-1.1428856615261726E-2</v>
      </c>
      <c r="OM206" s="68">
        <f t="shared" si="1321"/>
        <v>-1.1292410031972733E-2</v>
      </c>
      <c r="ON206" s="68">
        <f t="shared" si="1172"/>
        <v>8.3323910482921093</v>
      </c>
      <c r="OO206" s="68"/>
      <c r="OP206" s="15">
        <f t="shared" si="1173"/>
        <v>4.9474553370364811</v>
      </c>
      <c r="OR206" s="13">
        <v>10.69</v>
      </c>
      <c r="OS206" s="68">
        <f t="shared" si="1174"/>
        <v>0</v>
      </c>
      <c r="OT206" s="68">
        <f t="shared" si="1322"/>
        <v>1.3644658328899412E-4</v>
      </c>
      <c r="OU206" s="68">
        <f t="shared" si="1175"/>
        <v>0.38831168831168822</v>
      </c>
      <c r="OV206" s="68"/>
      <c r="OW206" s="15">
        <f t="shared" si="1176"/>
        <v>8.5446428571428559</v>
      </c>
      <c r="OY206" s="13">
        <v>159.4</v>
      </c>
      <c r="OZ206" s="68">
        <f t="shared" si="1177"/>
        <v>3.4623858986465935E-3</v>
      </c>
      <c r="PA206" s="68">
        <f t="shared" si="1323"/>
        <v>3.5988324819355875E-3</v>
      </c>
      <c r="PB206" s="68">
        <f t="shared" si="998"/>
        <v>3.9046153846153846</v>
      </c>
      <c r="PC206" s="68"/>
      <c r="PD206" s="15">
        <f t="shared" si="1178"/>
        <v>0.39153208206023576</v>
      </c>
      <c r="PE206" s="18"/>
      <c r="PF206" s="13">
        <v>299.99</v>
      </c>
      <c r="PG206" s="68">
        <f t="shared" si="1179"/>
        <v>2.2391111716992682E-2</v>
      </c>
      <c r="PH206" s="68">
        <f t="shared" si="1324"/>
        <v>2.2527558300281678E-2</v>
      </c>
      <c r="PI206" s="68">
        <f t="shared" si="1180"/>
        <v>-0.13845491097070645</v>
      </c>
      <c r="PJ206" s="68"/>
      <c r="PK206" s="15">
        <f t="shared" si="1181"/>
        <v>0.43446659972266061</v>
      </c>
      <c r="PM206" s="13"/>
      <c r="PN206" s="68">
        <f t="shared" si="1182"/>
        <v>0</v>
      </c>
      <c r="PO206" s="68">
        <f t="shared" si="1183"/>
        <v>1.3644658328899412E-4</v>
      </c>
      <c r="PP206" s="68">
        <f t="shared" si="1184"/>
        <v>0</v>
      </c>
      <c r="PQ206" s="68"/>
      <c r="PR206" s="15">
        <f t="shared" si="1185"/>
        <v>0</v>
      </c>
      <c r="PT206" s="13">
        <v>26.23</v>
      </c>
      <c r="PU206" s="68">
        <f t="shared" si="1186"/>
        <v>0.10349179638199414</v>
      </c>
      <c r="PV206" s="68">
        <f t="shared" si="1325"/>
        <v>0.10362824296528314</v>
      </c>
      <c r="PW206" s="68">
        <f t="shared" si="1187"/>
        <v>2.0080275229357794</v>
      </c>
      <c r="PX206" s="68"/>
      <c r="PY206" s="15">
        <f t="shared" si="1188"/>
        <v>4.1130604288499031</v>
      </c>
      <c r="QA206" s="13">
        <v>358.26</v>
      </c>
      <c r="QB206" s="68">
        <f t="shared" si="1189"/>
        <v>4.3171114599685001E-3</v>
      </c>
      <c r="QC206" s="68">
        <f t="shared" si="1326"/>
        <v>4.4535580432574946E-3</v>
      </c>
      <c r="QD206" s="68">
        <f t="shared" si="1190"/>
        <v>6.1857197901538298E-2</v>
      </c>
      <c r="QE206" s="68"/>
      <c r="QF206" s="15">
        <f t="shared" si="1191"/>
        <v>0.86846771669969736</v>
      </c>
      <c r="QH206" s="13">
        <v>2.4329999999999998</v>
      </c>
      <c r="QI206" s="68">
        <f t="shared" si="1192"/>
        <v>-8.5338345864661769E-2</v>
      </c>
      <c r="QJ206" s="68">
        <f t="shared" si="1327"/>
        <v>-8.520189928137277E-2</v>
      </c>
      <c r="QK206" s="68">
        <f t="shared" si="1193"/>
        <v>-3.0677290836653371E-2</v>
      </c>
      <c r="QL206" s="68"/>
      <c r="QM206" s="15">
        <f t="shared" si="1194"/>
        <v>0.87153846153846137</v>
      </c>
      <c r="QO206" s="13">
        <v>37.54</v>
      </c>
      <c r="QP206" s="68">
        <f t="shared" si="1195"/>
        <v>-2.9472595656670129E-2</v>
      </c>
      <c r="QQ206" s="68">
        <f t="shared" si="1328"/>
        <v>-2.9336149073381133E-2</v>
      </c>
      <c r="QR206" s="68">
        <f t="shared" si="1196"/>
        <v>-0.95424071771618035</v>
      </c>
      <c r="QS206" s="68"/>
      <c r="QT206" s="15">
        <f t="shared" si="1197"/>
        <v>2.2700348432055746</v>
      </c>
      <c r="QV206" s="13">
        <v>3.04</v>
      </c>
      <c r="QW206" s="68">
        <f t="shared" si="1198"/>
        <v>2.3569023569023514E-2</v>
      </c>
      <c r="QX206" s="68">
        <f t="shared" si="1329"/>
        <v>2.3705470152312509E-2</v>
      </c>
      <c r="QY206" s="68">
        <f t="shared" si="1199"/>
        <v>-0.13881019830028324</v>
      </c>
      <c r="QZ206" s="68"/>
      <c r="RA206" s="15">
        <f t="shared" si="1200"/>
        <v>0.24233755619125458</v>
      </c>
      <c r="RC206" s="13">
        <v>55.25</v>
      </c>
      <c r="RD206" s="68">
        <f t="shared" si="1201"/>
        <v>-5.0423194669548194E-3</v>
      </c>
      <c r="RE206" s="68">
        <f t="shared" si="1330"/>
        <v>-4.9058728836658249E-3</v>
      </c>
      <c r="RF206" s="68">
        <f t="shared" si="1202"/>
        <v>0.19356232447612878</v>
      </c>
      <c r="RG206" s="68"/>
      <c r="RH206" s="15">
        <f t="shared" si="1203"/>
        <v>1.2323232323232323</v>
      </c>
      <c r="RJ206" s="13">
        <v>295.94</v>
      </c>
      <c r="RK206" s="68">
        <f t="shared" si="1204"/>
        <v>-2.2945623823830398E-2</v>
      </c>
      <c r="RL206" s="68">
        <f t="shared" si="1205"/>
        <v>-2.2809177240541403E-2</v>
      </c>
      <c r="RM206" s="68">
        <f t="shared" si="1206"/>
        <v>0.37276185174877069</v>
      </c>
      <c r="RN206" s="68"/>
      <c r="RO206" s="15">
        <f t="shared" si="1207"/>
        <v>0.50437169581130536</v>
      </c>
      <c r="RQ206" s="13">
        <v>34.880000000000003</v>
      </c>
      <c r="RR206" s="68">
        <f t="shared" si="1208"/>
        <v>4.3686415320167586E-2</v>
      </c>
      <c r="RS206" s="68">
        <f t="shared" si="1209"/>
        <v>4.3822861903456578E-2</v>
      </c>
      <c r="RT206" s="68">
        <f t="shared" si="1210"/>
        <v>1.3825136612021858</v>
      </c>
      <c r="RU206" s="68"/>
      <c r="RV206" s="15">
        <f t="shared" si="1211"/>
        <v>0.67370441458733221</v>
      </c>
      <c r="RX206" s="13">
        <v>179.74</v>
      </c>
      <c r="RY206" s="68">
        <f t="shared" si="1212"/>
        <v>1.4276846679081322E-2</v>
      </c>
      <c r="RZ206" s="68">
        <f t="shared" si="1213"/>
        <v>1.4413293262370315E-2</v>
      </c>
      <c r="SA206" s="68">
        <f t="shared" si="1214"/>
        <v>0.35081917931760115</v>
      </c>
      <c r="SB206" s="68"/>
      <c r="SC206" s="15">
        <f t="shared" si="1215"/>
        <v>1.376570144122703</v>
      </c>
      <c r="SE206" s="13">
        <v>56.12</v>
      </c>
      <c r="SF206" s="68">
        <f t="shared" si="1216"/>
        <v>2.203605900564562E-2</v>
      </c>
      <c r="SG206" s="68">
        <f t="shared" si="1217"/>
        <v>2.2172505588934615E-2</v>
      </c>
      <c r="SH206" s="68">
        <f t="shared" si="1218"/>
        <v>3.4895999999999998</v>
      </c>
      <c r="SI206" s="68"/>
      <c r="SJ206" s="15">
        <f t="shared" si="1219"/>
        <v>2.6775884665792922</v>
      </c>
      <c r="SL206" s="13">
        <v>6.81</v>
      </c>
      <c r="SM206" s="68">
        <f t="shared" si="1220"/>
        <v>0.36746987951807208</v>
      </c>
      <c r="SN206" s="68">
        <f t="shared" si="1221"/>
        <v>0.36760632610136107</v>
      </c>
      <c r="SO206" s="68">
        <f t="shared" si="1222"/>
        <v>3.795774647887324</v>
      </c>
      <c r="SP206" s="68"/>
      <c r="SQ206" s="15">
        <f t="shared" si="1223"/>
        <v>5.7425742574257423</v>
      </c>
      <c r="SS206" s="13">
        <v>43.06</v>
      </c>
      <c r="ST206" s="68">
        <f t="shared" si="1224"/>
        <v>6.0068931560807608E-2</v>
      </c>
      <c r="SU206" s="68">
        <f t="shared" si="1225"/>
        <v>6.02053781440966E-2</v>
      </c>
      <c r="SV206" s="68">
        <f t="shared" si="1226"/>
        <v>1.6679058240396532</v>
      </c>
      <c r="SW206" s="68"/>
      <c r="SX206" s="15">
        <f t="shared" si="1227"/>
        <v>4.1261904761904766</v>
      </c>
      <c r="SZ206" s="13">
        <v>98.65</v>
      </c>
      <c r="TA206" s="68">
        <f t="shared" si="1228"/>
        <v>3.7765621712602601E-2</v>
      </c>
      <c r="TB206" s="68">
        <f t="shared" si="1229"/>
        <v>3.7902068295891593E-2</v>
      </c>
      <c r="TC206" s="68">
        <f t="shared" si="1230"/>
        <v>1.443646271984147</v>
      </c>
      <c r="TD206" s="68"/>
      <c r="TE206" s="15">
        <f t="shared" si="1231"/>
        <v>5.3237179487179498</v>
      </c>
      <c r="TG206" s="417">
        <v>0.58009999999999995</v>
      </c>
      <c r="TH206" s="68">
        <f t="shared" si="1232"/>
        <v>-0.16412103746397697</v>
      </c>
      <c r="TI206" s="68">
        <f t="shared" si="1233"/>
        <v>-0.16398459088068798</v>
      </c>
      <c r="TJ206" s="68">
        <f t="shared" si="1234"/>
        <v>1.6368181818181817</v>
      </c>
      <c r="TK206" s="68"/>
      <c r="TL206" s="15">
        <f t="shared" si="1235"/>
        <v>2.422418879056047</v>
      </c>
      <c r="TN206" s="13">
        <v>91.91</v>
      </c>
      <c r="TO206" s="68">
        <f t="shared" si="1236"/>
        <v>-3.2118786857624232E-2</v>
      </c>
      <c r="TP206" s="68">
        <f t="shared" si="1237"/>
        <v>-3.198234027433524E-2</v>
      </c>
      <c r="TQ206" s="68">
        <f t="shared" si="1238"/>
        <v>0.33966898180201588</v>
      </c>
      <c r="TR206" s="68"/>
      <c r="TS206" s="15">
        <f t="shared" si="1239"/>
        <v>2.0894117647058823</v>
      </c>
      <c r="TU206" s="417">
        <v>4.7300000000000004</v>
      </c>
      <c r="TV206" s="68">
        <f t="shared" si="1240"/>
        <v>-2.4742268041236953E-2</v>
      </c>
      <c r="TW206" s="68">
        <f t="shared" si="1241"/>
        <v>-2.4605821457947957E-2</v>
      </c>
      <c r="TX206" s="68">
        <f t="shared" si="1242"/>
        <v>7.2562358276644048E-2</v>
      </c>
      <c r="TY206" s="68"/>
      <c r="TZ206" s="15">
        <f t="shared" si="1243"/>
        <v>1.7660818713450295</v>
      </c>
      <c r="UB206" s="13"/>
      <c r="UC206" s="68">
        <f t="shared" si="1244"/>
        <v>0</v>
      </c>
      <c r="UD206" s="68">
        <f t="shared" si="1245"/>
        <v>1.3644658328899412E-4</v>
      </c>
      <c r="UE206" s="68">
        <f t="shared" si="1246"/>
        <v>0</v>
      </c>
      <c r="UF206" s="68"/>
      <c r="UG206" s="15">
        <f t="shared" si="1247"/>
        <v>0</v>
      </c>
      <c r="UI206" s="417"/>
      <c r="UJ206" s="68">
        <f t="shared" si="1248"/>
        <v>0</v>
      </c>
      <c r="UK206" s="68">
        <f t="shared" si="1249"/>
        <v>1.3644658328899412E-4</v>
      </c>
      <c r="UL206" s="68">
        <f t="shared" si="1250"/>
        <v>0</v>
      </c>
      <c r="UM206" s="68"/>
      <c r="UN206" s="15">
        <f t="shared" si="1251"/>
        <v>0</v>
      </c>
      <c r="UP206" s="417"/>
      <c r="UQ206" s="68">
        <f t="shared" si="1252"/>
        <v>0</v>
      </c>
      <c r="UR206" s="68">
        <f t="shared" si="1253"/>
        <v>1.3644658328899412E-4</v>
      </c>
      <c r="US206" s="68">
        <f t="shared" si="1254"/>
        <v>0</v>
      </c>
      <c r="UT206" s="68"/>
      <c r="UU206" s="15">
        <f t="shared" si="1255"/>
        <v>0</v>
      </c>
      <c r="UW206" s="417"/>
      <c r="UX206" s="68">
        <f t="shared" si="1256"/>
        <v>0</v>
      </c>
      <c r="UY206" s="68">
        <f t="shared" si="1257"/>
        <v>1.3644658328899412E-4</v>
      </c>
      <c r="UZ206" s="68">
        <f t="shared" si="1258"/>
        <v>0</v>
      </c>
      <c r="VA206" s="68"/>
      <c r="VB206" s="15">
        <f t="shared" si="1259"/>
        <v>0</v>
      </c>
      <c r="VD206" s="417"/>
      <c r="VE206" s="68">
        <f t="shared" si="1260"/>
        <v>0</v>
      </c>
      <c r="VF206" s="68">
        <f t="shared" si="1261"/>
        <v>1.3644658328899412E-4</v>
      </c>
      <c r="VG206" s="68">
        <f t="shared" si="1262"/>
        <v>0</v>
      </c>
      <c r="VH206" s="68"/>
      <c r="VI206" s="15">
        <f t="shared" si="1263"/>
        <v>0</v>
      </c>
      <c r="VM206" s="21">
        <f t="shared" si="1264"/>
        <v>4.5573874538372998E-3</v>
      </c>
      <c r="VN206" s="40"/>
      <c r="VO206" s="21">
        <f t="shared" si="1265"/>
        <v>2.3241872917821298</v>
      </c>
      <c r="VP206" s="14"/>
      <c r="VQ206" s="21">
        <f t="shared" si="1266"/>
        <v>1.5083380594725146</v>
      </c>
    </row>
    <row r="207" spans="1:589" ht="15.75" customHeight="1" x14ac:dyDescent="0.2">
      <c r="A207" s="127">
        <v>45945</v>
      </c>
      <c r="B207" s="4">
        <f t="shared" si="999"/>
        <v>45945</v>
      </c>
      <c r="C207" s="13">
        <v>46253.31</v>
      </c>
      <c r="D207" s="138">
        <f t="shared" si="1000"/>
        <v>-17.150000000001455</v>
      </c>
      <c r="E207" s="68">
        <f t="shared" si="1001"/>
        <v>-3.7064684466075017E-4</v>
      </c>
      <c r="F207" s="15">
        <f t="shared" si="1002"/>
        <v>8.7181995580128069E-2</v>
      </c>
      <c r="G207" s="13">
        <v>6671.06</v>
      </c>
      <c r="H207" s="138">
        <f t="shared" si="1003"/>
        <v>26.75</v>
      </c>
      <c r="I207" s="68">
        <f t="shared" si="1004"/>
        <v>4.0260011950074576E-3</v>
      </c>
      <c r="J207" s="15">
        <f t="shared" si="1005"/>
        <v>0.13421959558829785</v>
      </c>
      <c r="K207" s="13">
        <v>22670.080000000002</v>
      </c>
      <c r="L207" s="138">
        <f t="shared" si="1006"/>
        <v>148.38000000000102</v>
      </c>
      <c r="M207" s="68">
        <f t="shared" si="1007"/>
        <v>6.5883126051763862E-3</v>
      </c>
      <c r="N207" s="15">
        <f t="shared" si="1008"/>
        <v>0.17395922176151266</v>
      </c>
      <c r="O207" s="13">
        <v>2519.75</v>
      </c>
      <c r="P207" s="138">
        <f t="shared" si="1009"/>
        <v>24.25</v>
      </c>
      <c r="Q207" s="68">
        <f t="shared" si="1010"/>
        <v>9.7174914846724098E-3</v>
      </c>
      <c r="R207" s="15">
        <f t="shared" si="1011"/>
        <v>0.12985166983534821</v>
      </c>
      <c r="S207" s="18">
        <f t="shared" si="1012"/>
        <v>2.032064425055657E-3</v>
      </c>
      <c r="T207" s="121">
        <f t="shared" si="1013"/>
        <v>278.01423836773898</v>
      </c>
      <c r="U207" s="121">
        <f t="shared" si="1014"/>
        <v>278.01423836773898</v>
      </c>
      <c r="V207" s="134">
        <f t="shared" si="1015"/>
        <v>1.4639820916591427E-3</v>
      </c>
      <c r="W207" s="21">
        <f t="shared" si="1267"/>
        <v>7.4577674940407096E-2</v>
      </c>
      <c r="X207" s="18">
        <f t="shared" si="1016"/>
        <v>4.9902896100488753E-3</v>
      </c>
      <c r="Y207" s="353">
        <v>30140.06</v>
      </c>
      <c r="Z207" s="15">
        <v>1.9999999999999999E-6</v>
      </c>
      <c r="AA207" s="21">
        <f t="shared" si="1017"/>
        <v>-1.4619820916591426E-3</v>
      </c>
      <c r="AC207" s="13">
        <v>256.02</v>
      </c>
      <c r="AD207" s="68">
        <f t="shared" si="1018"/>
        <v>7.5957337951118829E-3</v>
      </c>
      <c r="AE207" s="68">
        <f t="shared" si="1268"/>
        <v>6.13175170345274E-3</v>
      </c>
      <c r="AF207" s="68">
        <f t="shared" si="1019"/>
        <v>0.55380226983067282</v>
      </c>
      <c r="AG207" s="68"/>
      <c r="AH207" s="15">
        <f t="shared" si="1020"/>
        <v>0.12699740282607738</v>
      </c>
      <c r="AJ207" s="13">
        <v>24.62</v>
      </c>
      <c r="AK207" s="68">
        <f t="shared" si="1021"/>
        <v>4.8979591836735099E-3</v>
      </c>
      <c r="AL207" s="68">
        <f t="shared" si="1269"/>
        <v>3.433977092014367E-3</v>
      </c>
      <c r="AM207" s="68">
        <f t="shared" si="1022"/>
        <v>0.32365591397849458</v>
      </c>
      <c r="AN207" s="68"/>
      <c r="AO207" s="15">
        <f t="shared" si="1023"/>
        <v>0.17070851165002376</v>
      </c>
      <c r="AQ207" s="13">
        <v>23.89</v>
      </c>
      <c r="AR207" s="68">
        <f t="shared" si="1024"/>
        <v>7.1669477234402069E-3</v>
      </c>
      <c r="AS207" s="68">
        <f t="shared" si="1270"/>
        <v>5.702965631781064E-3</v>
      </c>
      <c r="AT207" s="68">
        <f t="shared" si="1025"/>
        <v>0.38332368268674005</v>
      </c>
      <c r="AU207" s="68"/>
      <c r="AV207" s="15">
        <f t="shared" si="1026"/>
        <v>0.112715416860736</v>
      </c>
      <c r="AX207" s="13">
        <v>231.8</v>
      </c>
      <c r="AY207" s="68">
        <f t="shared" si="1027"/>
        <v>4.1152263374486337E-3</v>
      </c>
      <c r="AZ207" s="68">
        <f t="shared" si="1271"/>
        <v>2.6512442457894908E-3</v>
      </c>
      <c r="BA207" s="68">
        <f t="shared" si="1028"/>
        <v>0.72856077554064147</v>
      </c>
      <c r="BB207" s="68"/>
      <c r="BC207" s="15">
        <f t="shared" si="1029"/>
        <v>0.1352171996669769</v>
      </c>
      <c r="BE207" s="13">
        <v>83.59</v>
      </c>
      <c r="BF207" s="68">
        <f t="shared" si="1030"/>
        <v>2.2781774580335457E-3</v>
      </c>
      <c r="BG207" s="68">
        <f t="shared" si="1272"/>
        <v>8.1419536637440302E-4</v>
      </c>
      <c r="BH207" s="68"/>
      <c r="BI207" s="68"/>
      <c r="BJ207" s="15">
        <f t="shared" si="1031"/>
        <v>0.1346545405185286</v>
      </c>
      <c r="BL207" s="13">
        <v>77.44</v>
      </c>
      <c r="BM207" s="68">
        <f t="shared" si="1032"/>
        <v>-7.7419354838712613E-4</v>
      </c>
      <c r="BN207" s="68">
        <f t="shared" si="1273"/>
        <v>-2.2381756400462688E-3</v>
      </c>
      <c r="BO207" s="68">
        <f t="shared" si="1033"/>
        <v>0.30414280902660817</v>
      </c>
      <c r="BP207" s="68"/>
      <c r="BQ207" s="15">
        <f t="shared" si="1034"/>
        <v>0.16679222540304342</v>
      </c>
      <c r="BS207" s="13">
        <v>46.15</v>
      </c>
      <c r="BT207" s="68">
        <f t="shared" si="1035"/>
        <v>8.9637079142981316E-3</v>
      </c>
      <c r="BU207" s="68">
        <f t="shared" si="1274"/>
        <v>7.4997258226389887E-3</v>
      </c>
      <c r="BV207" s="68">
        <f t="shared" si="1036"/>
        <v>0.23859366612989805</v>
      </c>
      <c r="BW207" s="68"/>
      <c r="BX207" s="15">
        <f t="shared" si="1037"/>
        <v>0.20653594771241826</v>
      </c>
      <c r="BZ207" s="13"/>
      <c r="CA207" s="68">
        <f t="shared" si="1038"/>
        <v>0</v>
      </c>
      <c r="CB207" s="68">
        <f t="shared" si="1275"/>
        <v>0</v>
      </c>
      <c r="CC207" s="68">
        <f t="shared" si="1039"/>
        <v>0</v>
      </c>
      <c r="CD207" s="68"/>
      <c r="CE207" s="15">
        <f t="shared" si="1040"/>
        <v>0</v>
      </c>
      <c r="CG207" s="13">
        <v>30.87</v>
      </c>
      <c r="CH207" s="68">
        <f t="shared" si="1041"/>
        <v>6.1929595827901326E-3</v>
      </c>
      <c r="CI207" s="68">
        <f t="shared" si="1276"/>
        <v>4.7289774911309897E-3</v>
      </c>
      <c r="CJ207" s="68">
        <f t="shared" si="1042"/>
        <v>2.1171022163413846E-2</v>
      </c>
      <c r="CK207" s="68"/>
      <c r="CL207" s="15">
        <f t="shared" si="1043"/>
        <v>-0.10157159487776479</v>
      </c>
      <c r="CN207" s="13">
        <v>35.47</v>
      </c>
      <c r="CO207" s="68">
        <f t="shared" si="1044"/>
        <v>1.2271689497716887E-2</v>
      </c>
      <c r="CP207" s="68">
        <f t="shared" si="1277"/>
        <v>1.0807707406057744E-2</v>
      </c>
      <c r="CQ207" s="68">
        <f t="shared" si="1045"/>
        <v>0.1317804722399489</v>
      </c>
      <c r="CR207" s="68"/>
      <c r="CS207" s="15">
        <f t="shared" si="1046"/>
        <v>5.9755004481625337E-2</v>
      </c>
      <c r="CU207" s="13">
        <v>40.75</v>
      </c>
      <c r="CV207" s="68">
        <f t="shared" si="1047"/>
        <v>8.4137589705519291E-3</v>
      </c>
      <c r="CW207" s="68">
        <f t="shared" si="1278"/>
        <v>6.9497768788927862E-3</v>
      </c>
      <c r="CX207" s="68">
        <f t="shared" si="1048"/>
        <v>0.26749611197511669</v>
      </c>
      <c r="CY207" s="68"/>
      <c r="CZ207" s="15">
        <f t="shared" si="1049"/>
        <v>9.3079399141630867E-2</v>
      </c>
      <c r="DB207" s="13">
        <v>20.260000000000002</v>
      </c>
      <c r="DC207" s="68">
        <f t="shared" si="1050"/>
        <v>-4.933399111987178E-4</v>
      </c>
      <c r="DD207" s="68">
        <f t="shared" si="1279"/>
        <v>-1.9573220028578607E-3</v>
      </c>
      <c r="DE207" s="68">
        <f t="shared" si="1051"/>
        <v>-7.361682670324643E-2</v>
      </c>
      <c r="DF207" s="68"/>
      <c r="DG207" s="15">
        <f t="shared" si="1052"/>
        <v>-4.9115913555991099E-3</v>
      </c>
      <c r="DI207" s="13">
        <v>51.79</v>
      </c>
      <c r="DJ207" s="68">
        <f t="shared" si="1053"/>
        <v>2.516453735965981E-3</v>
      </c>
      <c r="DK207" s="68">
        <f t="shared" si="1280"/>
        <v>1.0524716443068383E-3</v>
      </c>
      <c r="DL207" s="68">
        <f t="shared" si="1054"/>
        <v>0.17304643261608155</v>
      </c>
      <c r="DM207" s="68"/>
      <c r="DN207" s="15">
        <f t="shared" si="1055"/>
        <v>0.22841555977229611</v>
      </c>
      <c r="DP207" s="13">
        <v>48.63</v>
      </c>
      <c r="DQ207" s="68">
        <f t="shared" si="1056"/>
        <v>1.7789870238593582E-2</v>
      </c>
      <c r="DR207" s="68">
        <f t="shared" si="1281"/>
        <v>1.6325888146934441E-2</v>
      </c>
      <c r="DS207" s="68"/>
      <c r="DT207" s="68"/>
      <c r="DU207" s="15">
        <f t="shared" si="1057"/>
        <v>0.27704831932773122</v>
      </c>
      <c r="DV207" s="18"/>
      <c r="DW207" s="13">
        <v>43.28</v>
      </c>
      <c r="DX207" s="68">
        <f t="shared" si="1058"/>
        <v>1.9552414605418098E-2</v>
      </c>
      <c r="DY207" s="68">
        <f t="shared" si="1282"/>
        <v>1.8088432513758957E-2</v>
      </c>
      <c r="DZ207" s="68">
        <f t="shared" si="1059"/>
        <v>1.3094983991462115</v>
      </c>
      <c r="EA207" s="68"/>
      <c r="EB207" s="15">
        <f t="shared" si="1060"/>
        <v>0.29309829698237233</v>
      </c>
      <c r="ED207" s="13">
        <v>43.52</v>
      </c>
      <c r="EE207" s="68">
        <f t="shared" si="1061"/>
        <v>7.4074074074074138E-3</v>
      </c>
      <c r="EF207" s="68">
        <f t="shared" si="1283"/>
        <v>5.9434253157482709E-3</v>
      </c>
      <c r="EG207" s="68">
        <f t="shared" si="1062"/>
        <v>1.0694246314788398</v>
      </c>
      <c r="EH207" s="68"/>
      <c r="EI207" s="15">
        <f t="shared" si="1063"/>
        <v>0.18004338394793926</v>
      </c>
      <c r="EK207" s="13">
        <v>142.9</v>
      </c>
      <c r="EL207" s="68">
        <f t="shared" si="1064"/>
        <v>1.6358463726884861E-2</v>
      </c>
      <c r="EM207" s="68">
        <f t="shared" si="1284"/>
        <v>1.4894481635225719E-2</v>
      </c>
      <c r="EN207" s="68">
        <f t="shared" si="1065"/>
        <v>1.2141307716145024</v>
      </c>
      <c r="EO207" s="68"/>
      <c r="EP207" s="15">
        <f t="shared" si="1066"/>
        <v>0.28391734052111417</v>
      </c>
      <c r="ER207" s="13">
        <v>39.93</v>
      </c>
      <c r="ES207" s="68">
        <f t="shared" si="1067"/>
        <v>2.5423728813559376E-2</v>
      </c>
      <c r="ET207" s="68">
        <f t="shared" si="1285"/>
        <v>2.3959746721900235E-2</v>
      </c>
      <c r="EU207" s="68">
        <f t="shared" si="1068"/>
        <v>0.14379833858493279</v>
      </c>
      <c r="EV207" s="68"/>
      <c r="EW207" s="15">
        <f t="shared" si="1069"/>
        <v>2.6742093083054749E-2</v>
      </c>
      <c r="EY207" s="13">
        <v>56.37</v>
      </c>
      <c r="EZ207" s="68">
        <f t="shared" si="1070"/>
        <v>3.393250183418918E-2</v>
      </c>
      <c r="FA207" s="68">
        <f t="shared" si="1286"/>
        <v>3.2468519742530039E-2</v>
      </c>
      <c r="FB207" s="68"/>
      <c r="FC207" s="68"/>
      <c r="FD207" s="15">
        <f t="shared" si="1071"/>
        <v>1.2933279088689993</v>
      </c>
      <c r="FF207" s="13">
        <v>60.05</v>
      </c>
      <c r="FG207" s="68">
        <f t="shared" si="1072"/>
        <v>6.6655557407097402E-4</v>
      </c>
      <c r="FH207" s="68">
        <f t="shared" si="1287"/>
        <v>-7.9742651758816867E-4</v>
      </c>
      <c r="FI207" s="68">
        <f t="shared" si="1073"/>
        <v>1.6418415707515215E-2</v>
      </c>
      <c r="FJ207" s="68"/>
      <c r="FK207" s="15">
        <f t="shared" si="1074"/>
        <v>5.7404472618418703E-2</v>
      </c>
      <c r="FM207" s="13">
        <v>191.75</v>
      </c>
      <c r="FN207" s="68">
        <f t="shared" si="1075"/>
        <v>7.8288100208771241E-4</v>
      </c>
      <c r="FO207" s="68">
        <f t="shared" si="1288"/>
        <v>-6.8110108957143028E-4</v>
      </c>
      <c r="FP207" s="68">
        <f t="shared" si="1076"/>
        <v>0.64903680770553829</v>
      </c>
      <c r="FQ207" s="68"/>
      <c r="FR207" s="15">
        <f t="shared" si="1077"/>
        <v>5.5543322690740964E-2</v>
      </c>
      <c r="FT207" s="13">
        <v>91.86</v>
      </c>
      <c r="FU207" s="68">
        <f t="shared" si="1078"/>
        <v>-2.4219247928616964E-2</v>
      </c>
      <c r="FV207" s="68">
        <f t="shared" si="1289"/>
        <v>-2.5683230020276105E-2</v>
      </c>
      <c r="FW207" s="68">
        <f t="shared" si="1079"/>
        <v>4.3507895035783235E-2</v>
      </c>
      <c r="FX207" s="68"/>
      <c r="FY207" s="15">
        <f t="shared" si="1080"/>
        <v>1.8629407850964654E-2</v>
      </c>
      <c r="GA207" s="13">
        <v>18.260000000000002</v>
      </c>
      <c r="GB207" s="68">
        <f t="shared" si="1081"/>
        <v>2.7457440966502313E-3</v>
      </c>
      <c r="GC207" s="68">
        <f t="shared" si="1290"/>
        <v>1.2817620049910886E-3</v>
      </c>
      <c r="GD207" s="68"/>
      <c r="GE207" s="68"/>
      <c r="GF207" s="15">
        <f t="shared" si="1082"/>
        <v>4.7619047619047727E-2</v>
      </c>
      <c r="GG207" s="18"/>
      <c r="GH207" s="13">
        <v>23.73</v>
      </c>
      <c r="GI207" s="68">
        <f t="shared" si="1083"/>
        <v>1.7581475128644945E-2</v>
      </c>
      <c r="GJ207" s="68">
        <f t="shared" si="1291"/>
        <v>1.6117493036985803E-2</v>
      </c>
      <c r="GK207" s="68">
        <f t="shared" si="1084"/>
        <v>0.23465140478668065</v>
      </c>
      <c r="GL207" s="68"/>
      <c r="GM207" s="15">
        <f t="shared" si="1085"/>
        <v>0.25555555555555565</v>
      </c>
      <c r="GO207" s="13">
        <v>28.7</v>
      </c>
      <c r="GP207" s="68">
        <f t="shared" si="1086"/>
        <v>1.1632005639760249E-2</v>
      </c>
      <c r="GQ207" s="68">
        <f t="shared" si="1292"/>
        <v>1.0168023548101106E-2</v>
      </c>
      <c r="GR207" s="68"/>
      <c r="GS207" s="68"/>
      <c r="GT207" s="15">
        <f t="shared" si="1087"/>
        <v>5.3211009174311902E-2</v>
      </c>
      <c r="GV207" s="13">
        <v>17.82</v>
      </c>
      <c r="GW207" s="68">
        <f t="shared" si="1088"/>
        <v>1.480637813211854E-2</v>
      </c>
      <c r="GX207" s="68">
        <f t="shared" si="1293"/>
        <v>1.3342396040459397E-2</v>
      </c>
      <c r="GY207" s="68">
        <f t="shared" si="1089"/>
        <v>0.5037974683544304</v>
      </c>
      <c r="GZ207" s="68"/>
      <c r="HA207" s="15">
        <f t="shared" si="1090"/>
        <v>0.29883381924198249</v>
      </c>
      <c r="HD207" s="13">
        <v>435.15</v>
      </c>
      <c r="HE207" s="68">
        <f t="shared" si="1091"/>
        <v>1.3768521107072891E-2</v>
      </c>
      <c r="HF207" s="68">
        <f t="shared" si="1294"/>
        <v>1.2304539015413748E-2</v>
      </c>
      <c r="HG207" s="68">
        <f t="shared" si="1092"/>
        <v>1.4445255884500872</v>
      </c>
      <c r="HH207" s="68"/>
      <c r="HI207" s="15">
        <f t="shared" si="1093"/>
        <v>7.7530705229793995E-2</v>
      </c>
      <c r="HK207" s="13">
        <v>90.58</v>
      </c>
      <c r="HL207" s="68">
        <f t="shared" si="1094"/>
        <v>-4.9527806925498415E-2</v>
      </c>
      <c r="HM207" s="68">
        <f t="shared" si="1295"/>
        <v>-5.0991789017157556E-2</v>
      </c>
      <c r="HN207" s="68">
        <f t="shared" si="1095"/>
        <v>35.524193548387096</v>
      </c>
      <c r="HO207" s="68"/>
      <c r="HP207" s="15">
        <f t="shared" si="1096"/>
        <v>2.4336618650492801</v>
      </c>
      <c r="HR207" s="13">
        <v>111.61</v>
      </c>
      <c r="HS207" s="68">
        <f t="shared" si="1097"/>
        <v>-6.2327486421512139E-3</v>
      </c>
      <c r="HT207" s="68">
        <f t="shared" si="1296"/>
        <v>-7.6967307338103568E-3</v>
      </c>
      <c r="HU207" s="68">
        <f t="shared" si="1098"/>
        <v>2.0662087912087914</v>
      </c>
      <c r="HV207" s="68"/>
      <c r="HW207" s="15">
        <f t="shared" si="1099"/>
        <v>3.7556939667193513E-2</v>
      </c>
      <c r="HY207" s="13">
        <v>179.83</v>
      </c>
      <c r="HZ207" s="68">
        <f t="shared" si="1100"/>
        <v>-9.9994444753057272E-4</v>
      </c>
      <c r="IA207" s="68">
        <f t="shared" si="1297"/>
        <v>-2.4639265391897154E-3</v>
      </c>
      <c r="IB207" s="68">
        <f t="shared" si="1101"/>
        <v>0.69811142587346553</v>
      </c>
      <c r="IC207" s="68"/>
      <c r="ID207" s="15">
        <f t="shared" si="1102"/>
        <v>0.33911683669670134</v>
      </c>
      <c r="IF207" s="13">
        <v>351.33</v>
      </c>
      <c r="IG207" s="68">
        <f t="shared" si="1103"/>
        <v>2.0922325865225317E-2</v>
      </c>
      <c r="IH207" s="68">
        <f t="shared" si="1298"/>
        <v>1.9458343773566176E-2</v>
      </c>
      <c r="II207" s="68">
        <f t="shared" si="1104"/>
        <v>1.0075999999999998</v>
      </c>
      <c r="IJ207" s="68"/>
      <c r="IK207" s="15">
        <f t="shared" si="1105"/>
        <v>0.51539855072463758</v>
      </c>
      <c r="IM207" s="13">
        <v>284.95999999999998</v>
      </c>
      <c r="IN207" s="68">
        <f t="shared" si="1106"/>
        <v>-2.370837330409763E-2</v>
      </c>
      <c r="IO207" s="68">
        <f t="shared" si="1299"/>
        <v>-2.5172355395756772E-2</v>
      </c>
      <c r="IP207" s="68">
        <f t="shared" si="1107"/>
        <v>4.5645381761374724</v>
      </c>
      <c r="IQ207" s="68"/>
      <c r="IR207" s="15">
        <f t="shared" si="1108"/>
        <v>0.51970561570049589</v>
      </c>
      <c r="IT207" s="13">
        <v>93.46</v>
      </c>
      <c r="IU207" s="68">
        <f t="shared" si="1109"/>
        <v>2.6821156528269502E-3</v>
      </c>
      <c r="IV207" s="68">
        <f t="shared" si="1300"/>
        <v>1.2181335611678075E-3</v>
      </c>
      <c r="IW207" s="68">
        <f t="shared" si="1110"/>
        <v>4.1210958904109587</v>
      </c>
      <c r="IX207" s="68"/>
      <c r="IY207" s="15">
        <f t="shared" si="1111"/>
        <v>0.81864175909710046</v>
      </c>
      <c r="JA207" s="13">
        <v>717.55</v>
      </c>
      <c r="JB207" s="68">
        <f t="shared" si="1112"/>
        <v>1.2559091229803115E-2</v>
      </c>
      <c r="JC207" s="68">
        <f t="shared" si="1301"/>
        <v>1.1095109138143973E-2</v>
      </c>
      <c r="JD207" s="68">
        <f t="shared" si="1113"/>
        <v>0.45135517799352748</v>
      </c>
      <c r="JE207" s="68"/>
      <c r="JF207" s="15">
        <f t="shared" si="1114"/>
        <v>0.22551280080613476</v>
      </c>
      <c r="JH207" s="13">
        <v>513.42999999999995</v>
      </c>
      <c r="JI207" s="68">
        <f t="shared" si="1115"/>
        <v>-2.7260159277235825E-4</v>
      </c>
      <c r="JJ207" s="68">
        <f t="shared" si="1302"/>
        <v>-1.7365836844315009E-3</v>
      </c>
      <c r="JK207" s="68">
        <f t="shared" si="1116"/>
        <v>0.26246035063561918</v>
      </c>
      <c r="JL207" s="68"/>
      <c r="JM207" s="15">
        <f t="shared" si="1117"/>
        <v>0.21810201660735457</v>
      </c>
      <c r="JO207" s="13">
        <v>46.94</v>
      </c>
      <c r="JP207" s="68">
        <f t="shared" si="1118"/>
        <v>-0.1114896838917282</v>
      </c>
      <c r="JQ207" s="68">
        <f t="shared" si="1303"/>
        <v>-0.11295366598338734</v>
      </c>
      <c r="JR207" s="68">
        <f t="shared" si="1119"/>
        <v>0.58393791125358507</v>
      </c>
      <c r="JS207" s="68"/>
      <c r="JT207" s="15">
        <f t="shared" si="1120"/>
        <v>3.6064769381746813</v>
      </c>
      <c r="JV207" s="13">
        <v>3.17</v>
      </c>
      <c r="JW207" s="68">
        <f t="shared" si="1121"/>
        <v>-6.269592476489034E-3</v>
      </c>
      <c r="JX207" s="68">
        <f t="shared" si="1304"/>
        <v>-7.7335745681481769E-3</v>
      </c>
      <c r="JY207" s="68">
        <f t="shared" si="1122"/>
        <v>0.25296442687747045</v>
      </c>
      <c r="JZ207" s="68"/>
      <c r="KA207" s="15">
        <f t="shared" si="1123"/>
        <v>0.76111111111111107</v>
      </c>
      <c r="KC207" s="13">
        <v>23.24</v>
      </c>
      <c r="KD207" s="68">
        <f t="shared" si="1124"/>
        <v>1.4404190309908263E-2</v>
      </c>
      <c r="KE207" s="68">
        <f t="shared" si="1305"/>
        <v>1.294020821824912E-2</v>
      </c>
      <c r="KF207" s="68">
        <f t="shared" si="1125"/>
        <v>0.19301848049281303</v>
      </c>
      <c r="KG207" s="68"/>
      <c r="KH207" s="15">
        <f t="shared" si="1126"/>
        <v>4.779080252479706E-2</v>
      </c>
      <c r="KI207" s="18"/>
      <c r="KJ207" s="13">
        <v>131.41</v>
      </c>
      <c r="KK207" s="68">
        <f t="shared" si="1127"/>
        <v>1.2793834296724444E-2</v>
      </c>
      <c r="KL207" s="68">
        <f t="shared" si="1306"/>
        <v>1.1329852205065301E-2</v>
      </c>
      <c r="KM207" s="68">
        <f t="shared" si="1128"/>
        <v>5.2279620853080564</v>
      </c>
      <c r="KN207" s="68"/>
      <c r="KO207" s="15">
        <f t="shared" si="1129"/>
        <v>0.95521499776818941</v>
      </c>
      <c r="KQ207" s="13">
        <v>2.323</v>
      </c>
      <c r="KR207" s="68">
        <f t="shared" si="1130"/>
        <v>-2.394957983193275E-2</v>
      </c>
      <c r="KS207" s="68">
        <f t="shared" si="1307"/>
        <v>-2.5413561923591892E-2</v>
      </c>
      <c r="KT207" s="68">
        <f t="shared" si="1131"/>
        <v>-0.11335877862595425</v>
      </c>
      <c r="KU207" s="68"/>
      <c r="KV207" s="15">
        <f t="shared" si="1132"/>
        <v>1.3</v>
      </c>
      <c r="KW207" s="18"/>
      <c r="KX207" s="13">
        <v>75.36</v>
      </c>
      <c r="KY207" s="68">
        <f t="shared" si="1133"/>
        <v>2.3356871265616499E-2</v>
      </c>
      <c r="KZ207" s="68">
        <f t="shared" si="1308"/>
        <v>2.1892889173957358E-2</v>
      </c>
      <c r="LA207" s="68">
        <f t="shared" si="1134"/>
        <v>4.7685249548171729E-2</v>
      </c>
      <c r="LB207" s="68"/>
      <c r="LC207" s="15">
        <f t="shared" si="1135"/>
        <v>2.1784057359763813</v>
      </c>
      <c r="LD207" s="18"/>
      <c r="LE207" s="13">
        <v>55.44</v>
      </c>
      <c r="LF207" s="68">
        <f t="shared" si="1136"/>
        <v>4.034528054043908E-2</v>
      </c>
      <c r="LG207" s="68">
        <f t="shared" si="1309"/>
        <v>3.8881298448779938E-2</v>
      </c>
      <c r="LH207" s="68">
        <f t="shared" si="1137"/>
        <v>0.54730672620708909</v>
      </c>
      <c r="LI207" s="68"/>
      <c r="LJ207" s="15">
        <f t="shared" si="1138"/>
        <v>0.20234222511385813</v>
      </c>
      <c r="LL207" s="13">
        <v>178.74</v>
      </c>
      <c r="LM207" s="68">
        <f t="shared" si="1139"/>
        <v>4.4103043402067943E-2</v>
      </c>
      <c r="LN207" s="68">
        <f t="shared" si="1310"/>
        <v>4.2639061310408802E-2</v>
      </c>
      <c r="LO207" s="68">
        <f t="shared" si="1140"/>
        <v>1.0427428571428572</v>
      </c>
      <c r="LP207" s="68"/>
      <c r="LQ207" s="15">
        <f t="shared" si="1141"/>
        <v>1.2853855005753743</v>
      </c>
      <c r="LS207" s="13">
        <v>26.9</v>
      </c>
      <c r="LT207" s="68">
        <f t="shared" si="1142"/>
        <v>5.7389937106918129E-2</v>
      </c>
      <c r="LU207" s="68">
        <f t="shared" si="1311"/>
        <v>5.5925955015258988E-2</v>
      </c>
      <c r="LV207" s="68"/>
      <c r="LW207" s="68"/>
      <c r="LX207" s="15">
        <f t="shared" si="1143"/>
        <v>1.9081081081081079</v>
      </c>
      <c r="LZ207" s="13">
        <v>24.16</v>
      </c>
      <c r="MA207" s="68">
        <f t="shared" si="1144"/>
        <v>2.5466893039049299E-2</v>
      </c>
      <c r="MB207" s="68">
        <f t="shared" si="1312"/>
        <v>2.4002910947390158E-2</v>
      </c>
      <c r="MC207" s="68">
        <f t="shared" si="1145"/>
        <v>8.5842696629213483E-2</v>
      </c>
      <c r="MD207" s="68"/>
      <c r="ME207" s="15">
        <f t="shared" si="1146"/>
        <v>0.79228486646884266</v>
      </c>
      <c r="MG207" s="13">
        <v>171.56</v>
      </c>
      <c r="MH207" s="68">
        <f t="shared" si="1147"/>
        <v>-1.4815665556448743E-2</v>
      </c>
      <c r="MI207" s="68">
        <f t="shared" si="1313"/>
        <v>-1.6279647648107885E-2</v>
      </c>
      <c r="MJ207" s="68">
        <f t="shared" si="1148"/>
        <v>22.121293800539085</v>
      </c>
      <c r="MK207" s="68"/>
      <c r="ML207" s="15">
        <f t="shared" si="1149"/>
        <v>7.0810174281676881</v>
      </c>
      <c r="MN207" s="13">
        <v>203.82</v>
      </c>
      <c r="MO207" s="68">
        <f t="shared" si="1150"/>
        <v>6.7173762718560955E-3</v>
      </c>
      <c r="MP207" s="68">
        <f t="shared" si="1314"/>
        <v>5.2533941801969526E-3</v>
      </c>
      <c r="MQ207" s="68">
        <f t="shared" si="1151"/>
        <v>0.61890389197775997</v>
      </c>
      <c r="MR207" s="68"/>
      <c r="MS207" s="15">
        <f t="shared" si="1152"/>
        <v>0.82978723404255317</v>
      </c>
      <c r="MU207" s="13">
        <v>27.5</v>
      </c>
      <c r="MV207" s="68">
        <f t="shared" si="1153"/>
        <v>1.1401250459727794E-2</v>
      </c>
      <c r="MW207" s="68">
        <f t="shared" si="1315"/>
        <v>9.937268368068651E-3</v>
      </c>
      <c r="MX207" s="68">
        <f t="shared" si="1154"/>
        <v>0.31768088164829894</v>
      </c>
      <c r="MY207" s="68"/>
      <c r="MZ207" s="15">
        <f t="shared" si="1155"/>
        <v>1.5773195876288659</v>
      </c>
      <c r="NB207" s="13">
        <v>300.12</v>
      </c>
      <c r="NC207" s="68">
        <f t="shared" si="1156"/>
        <v>1.3329778725679973E-4</v>
      </c>
      <c r="ND207" s="68">
        <f t="shared" si="1316"/>
        <v>-1.3306843044023429E-3</v>
      </c>
      <c r="NE207" s="68">
        <f t="shared" si="1157"/>
        <v>1.2153982431534658</v>
      </c>
      <c r="NF207" s="68"/>
      <c r="NG207" s="15">
        <f t="shared" si="1158"/>
        <v>0.7993884525451167</v>
      </c>
      <c r="NI207" s="13">
        <v>14.16</v>
      </c>
      <c r="NJ207" s="68">
        <f t="shared" si="1159"/>
        <v>6.5462753950338681E-2</v>
      </c>
      <c r="NK207" s="68">
        <f t="shared" si="1317"/>
        <v>6.399877185867954E-2</v>
      </c>
      <c r="NL207" s="68">
        <f t="shared" si="1160"/>
        <v>-0.88757443429932514</v>
      </c>
      <c r="NM207" s="68"/>
      <c r="NN207" s="15">
        <f t="shared" si="1161"/>
        <v>1.8897959183673467</v>
      </c>
      <c r="NP207" s="13">
        <v>615.95000000000005</v>
      </c>
      <c r="NQ207" s="68">
        <f t="shared" si="1162"/>
        <v>-4.4164429478127161E-2</v>
      </c>
      <c r="NR207" s="68">
        <f t="shared" si="1318"/>
        <v>-4.5628411569786302E-2</v>
      </c>
      <c r="NS207" s="68">
        <f t="shared" si="1163"/>
        <v>3.6929523809523812</v>
      </c>
      <c r="NT207" s="68"/>
      <c r="NU207" s="15">
        <f t="shared" si="1164"/>
        <v>0.87258687258687273</v>
      </c>
      <c r="NW207" s="13">
        <v>251.03</v>
      </c>
      <c r="NX207" s="68">
        <f t="shared" si="1165"/>
        <v>2.2733754328783919E-2</v>
      </c>
      <c r="NY207" s="68">
        <f t="shared" si="1319"/>
        <v>2.1269772237124777E-2</v>
      </c>
      <c r="NZ207" s="68">
        <f t="shared" si="1166"/>
        <v>0.42825443786982259</v>
      </c>
      <c r="OA207" s="68"/>
      <c r="OB207" s="15">
        <f t="shared" si="1167"/>
        <v>0.3260961436872688</v>
      </c>
      <c r="OD207" s="13">
        <v>5.12</v>
      </c>
      <c r="OE207" s="68">
        <f t="shared" si="1168"/>
        <v>-1.7274472168905923E-2</v>
      </c>
      <c r="OF207" s="68">
        <f t="shared" si="1320"/>
        <v>-1.8738454260565064E-2</v>
      </c>
      <c r="OG207" s="68">
        <f t="shared" si="1169"/>
        <v>-0.97731200425399922</v>
      </c>
      <c r="OH207" s="68"/>
      <c r="OI207" s="15">
        <f t="shared" si="1170"/>
        <v>2.5068493150684934</v>
      </c>
      <c r="OK207" s="13">
        <v>436</v>
      </c>
      <c r="OL207" s="68">
        <f t="shared" si="1171"/>
        <v>0.10056542810985454</v>
      </c>
      <c r="OM207" s="68">
        <f t="shared" si="1321"/>
        <v>9.9101446018195399E-2</v>
      </c>
      <c r="ON207" s="68">
        <f t="shared" si="1172"/>
        <v>9.2709069493521792</v>
      </c>
      <c r="OO207" s="68"/>
      <c r="OP207" s="15">
        <f t="shared" si="1173"/>
        <v>5.5455637291697943</v>
      </c>
      <c r="OR207" s="13">
        <v>9.61</v>
      </c>
      <c r="OS207" s="68">
        <f t="shared" si="1174"/>
        <v>-0.10102899906454632</v>
      </c>
      <c r="OT207" s="68">
        <f t="shared" si="1322"/>
        <v>-0.10249298115620546</v>
      </c>
      <c r="OU207" s="68">
        <f t="shared" si="1175"/>
        <v>0.24805194805194794</v>
      </c>
      <c r="OV207" s="68"/>
      <c r="OW207" s="15">
        <f t="shared" si="1176"/>
        <v>7.5803571428571406</v>
      </c>
      <c r="OY207" s="13">
        <v>157</v>
      </c>
      <c r="OZ207" s="68">
        <f t="shared" si="1177"/>
        <v>-1.5056461731493134E-2</v>
      </c>
      <c r="PA207" s="68">
        <f t="shared" si="1323"/>
        <v>-1.6520443823152275E-2</v>
      </c>
      <c r="PB207" s="68">
        <f t="shared" ref="PB207:PB236" si="1331">IF(OY207&gt;0,(OY207-PB$10)/PB$10,0)</f>
        <v>3.8307692307692309</v>
      </c>
      <c r="PC207" s="68"/>
      <c r="PD207" s="15">
        <f t="shared" si="1178"/>
        <v>0.37058053251855089</v>
      </c>
      <c r="PE207" s="18"/>
      <c r="PF207" s="13">
        <v>289.72000000000003</v>
      </c>
      <c r="PG207" s="68">
        <f t="shared" si="1179"/>
        <v>-3.4234474482482687E-2</v>
      </c>
      <c r="PH207" s="68">
        <f t="shared" si="1324"/>
        <v>-3.5698456574141828E-2</v>
      </c>
      <c r="PI207" s="68">
        <f t="shared" si="1180"/>
        <v>-0.16794945433658806</v>
      </c>
      <c r="PJ207" s="68"/>
      <c r="PK207" s="15">
        <f t="shared" si="1181"/>
        <v>0.3853583895184815</v>
      </c>
      <c r="PM207" s="13"/>
      <c r="PN207" s="68">
        <f t="shared" si="1182"/>
        <v>0</v>
      </c>
      <c r="PO207" s="68">
        <f t="shared" si="1183"/>
        <v>-1.4639820916591427E-3</v>
      </c>
      <c r="PP207" s="68">
        <f t="shared" si="1184"/>
        <v>0</v>
      </c>
      <c r="PQ207" s="68"/>
      <c r="PR207" s="15">
        <f t="shared" si="1185"/>
        <v>0</v>
      </c>
      <c r="PT207" s="13">
        <v>24.99</v>
      </c>
      <c r="PU207" s="68">
        <f t="shared" si="1186"/>
        <v>-4.7274113610369879E-2</v>
      </c>
      <c r="PV207" s="68">
        <f t="shared" si="1325"/>
        <v>-4.873809570202902E-2</v>
      </c>
      <c r="PW207" s="68">
        <f t="shared" si="1187"/>
        <v>1.8658256880733939</v>
      </c>
      <c r="PX207" s="68"/>
      <c r="PY207" s="15">
        <f t="shared" si="1188"/>
        <v>3.871345029239766</v>
      </c>
      <c r="QA207" s="13">
        <v>364.69</v>
      </c>
      <c r="QB207" s="68">
        <f t="shared" si="1189"/>
        <v>1.79478590967454E-2</v>
      </c>
      <c r="QC207" s="68">
        <f t="shared" si="1326"/>
        <v>1.6483877005086259E-2</v>
      </c>
      <c r="QD207" s="68">
        <f t="shared" si="1190"/>
        <v>8.0915261270340003E-2</v>
      </c>
      <c r="QE207" s="68"/>
      <c r="QF207" s="15">
        <f t="shared" si="1191"/>
        <v>0.90200271200584115</v>
      </c>
      <c r="QH207" s="13">
        <v>2.4500000000000002</v>
      </c>
      <c r="QI207" s="68">
        <f t="shared" si="1192"/>
        <v>6.9872585285657004E-3</v>
      </c>
      <c r="QJ207" s="68">
        <f t="shared" si="1327"/>
        <v>5.5232764369065575E-3</v>
      </c>
      <c r="QK207" s="68">
        <f t="shared" si="1193"/>
        <v>-2.3904382470119369E-2</v>
      </c>
      <c r="QL207" s="68"/>
      <c r="QM207" s="15">
        <f t="shared" si="1194"/>
        <v>0.88461538461538469</v>
      </c>
      <c r="QO207" s="13">
        <v>33.68</v>
      </c>
      <c r="QP207" s="68">
        <f t="shared" si="1195"/>
        <v>-0.10282365476824719</v>
      </c>
      <c r="QQ207" s="68">
        <f t="shared" si="1328"/>
        <v>-0.10428763685990633</v>
      </c>
      <c r="QR207" s="68">
        <f t="shared" si="1196"/>
        <v>-0.95894585436017465</v>
      </c>
      <c r="QS207" s="68"/>
      <c r="QT207" s="15">
        <f t="shared" si="1197"/>
        <v>1.9337979094076654</v>
      </c>
      <c r="QV207" s="13">
        <v>3</v>
      </c>
      <c r="QW207" s="68">
        <f t="shared" si="1198"/>
        <v>-1.3157894736842117E-2</v>
      </c>
      <c r="QX207" s="68">
        <f t="shared" si="1329"/>
        <v>-1.462187682850126E-2</v>
      </c>
      <c r="QY207" s="68">
        <f t="shared" si="1199"/>
        <v>-0.15014164305949004</v>
      </c>
      <c r="QZ207" s="68"/>
      <c r="RA207" s="15">
        <f t="shared" si="1200"/>
        <v>0.22599100939926436</v>
      </c>
      <c r="RC207" s="13">
        <v>58.21</v>
      </c>
      <c r="RD207" s="68">
        <f t="shared" si="1201"/>
        <v>5.3574660633484178E-2</v>
      </c>
      <c r="RE207" s="68">
        <f t="shared" si="1330"/>
        <v>5.2110678541825037E-2</v>
      </c>
      <c r="RF207" s="68">
        <f t="shared" si="1202"/>
        <v>0.2575070209548499</v>
      </c>
      <c r="RG207" s="68"/>
      <c r="RH207" s="15">
        <f t="shared" si="1203"/>
        <v>1.351919191919192</v>
      </c>
      <c r="RJ207" s="13">
        <v>304.70999999999998</v>
      </c>
      <c r="RK207" s="68">
        <f t="shared" si="1204"/>
        <v>2.9634385348381368E-2</v>
      </c>
      <c r="RL207" s="68">
        <f t="shared" si="1205"/>
        <v>2.8170403256722227E-2</v>
      </c>
      <c r="RM207" s="68">
        <f t="shared" si="1206"/>
        <v>0.4134428054550513</v>
      </c>
      <c r="RN207" s="68"/>
      <c r="RO207" s="15">
        <f t="shared" si="1207"/>
        <v>0.54895282635217557</v>
      </c>
      <c r="RQ207" s="13">
        <v>32.93</v>
      </c>
      <c r="RR207" s="68">
        <f t="shared" si="1208"/>
        <v>-5.5905963302752368E-2</v>
      </c>
      <c r="RS207" s="68">
        <f t="shared" si="1209"/>
        <v>-5.7369945394411509E-2</v>
      </c>
      <c r="RT207" s="68">
        <f t="shared" si="1210"/>
        <v>1.2493169398907102</v>
      </c>
      <c r="RU207" s="68"/>
      <c r="RV207" s="15">
        <f t="shared" si="1211"/>
        <v>0.58013435700575811</v>
      </c>
      <c r="RX207" s="13">
        <v>179.62</v>
      </c>
      <c r="RY207" s="68">
        <f t="shared" si="1212"/>
        <v>-6.6763102258820823E-4</v>
      </c>
      <c r="RZ207" s="68">
        <f t="shared" si="1213"/>
        <v>-2.1316131142473508E-3</v>
      </c>
      <c r="SA207" s="68">
        <f t="shared" si="1214"/>
        <v>0.34991733052758156</v>
      </c>
      <c r="SB207" s="68"/>
      <c r="SC207" s="15">
        <f t="shared" si="1215"/>
        <v>1.3749834721671297</v>
      </c>
      <c r="SE207" s="13">
        <v>56.34</v>
      </c>
      <c r="SF207" s="68">
        <f t="shared" si="1216"/>
        <v>3.9201710620100855E-3</v>
      </c>
      <c r="SG207" s="68">
        <f t="shared" si="1217"/>
        <v>2.4561889703509426E-3</v>
      </c>
      <c r="SH207" s="68">
        <f t="shared" si="1218"/>
        <v>3.5072000000000001</v>
      </c>
      <c r="SI207" s="68"/>
      <c r="SJ207" s="15">
        <f t="shared" si="1219"/>
        <v>2.6920052424639587</v>
      </c>
      <c r="SL207" s="13">
        <v>5.01</v>
      </c>
      <c r="SM207" s="68">
        <f t="shared" si="1220"/>
        <v>-0.26431718061674009</v>
      </c>
      <c r="SN207" s="68">
        <f t="shared" si="1221"/>
        <v>-0.26578116270839924</v>
      </c>
      <c r="SO207" s="68">
        <f t="shared" si="1222"/>
        <v>2.528169014084507</v>
      </c>
      <c r="SP207" s="68"/>
      <c r="SQ207" s="15">
        <f t="shared" si="1223"/>
        <v>3.9603960396039604</v>
      </c>
      <c r="SS207" s="13">
        <v>44.78</v>
      </c>
      <c r="ST207" s="68">
        <f t="shared" si="1224"/>
        <v>3.9944263817928441E-2</v>
      </c>
      <c r="SU207" s="68">
        <f t="shared" si="1225"/>
        <v>3.84802817262693E-2</v>
      </c>
      <c r="SV207" s="68">
        <f t="shared" si="1226"/>
        <v>1.7744733581164807</v>
      </c>
      <c r="SW207" s="68"/>
      <c r="SX207" s="15">
        <f t="shared" si="1227"/>
        <v>4.3309523809523807</v>
      </c>
      <c r="SZ207" s="13">
        <v>89.85</v>
      </c>
      <c r="TA207" s="68">
        <f t="shared" si="1228"/>
        <v>-8.92042574759251E-2</v>
      </c>
      <c r="TB207" s="68">
        <f t="shared" si="1229"/>
        <v>-9.0668239567584241E-2</v>
      </c>
      <c r="TC207" s="68">
        <f t="shared" si="1230"/>
        <v>1.2256626207579886</v>
      </c>
      <c r="TD207" s="68"/>
      <c r="TE207" s="15">
        <f t="shared" si="1231"/>
        <v>4.759615384615385</v>
      </c>
      <c r="TG207" s="417">
        <v>0.50660000000000005</v>
      </c>
      <c r="TH207" s="68">
        <f t="shared" si="1232"/>
        <v>-0.12670229270815361</v>
      </c>
      <c r="TI207" s="68">
        <f t="shared" si="1233"/>
        <v>-0.12816627479981277</v>
      </c>
      <c r="TJ207" s="68">
        <f t="shared" si="1234"/>
        <v>1.3027272727272732</v>
      </c>
      <c r="TK207" s="68"/>
      <c r="TL207" s="15">
        <f t="shared" si="1235"/>
        <v>1.9887905604719767</v>
      </c>
      <c r="TN207" s="13">
        <v>93.24</v>
      </c>
      <c r="TO207" s="68">
        <f t="shared" si="1236"/>
        <v>1.4470677837014452E-2</v>
      </c>
      <c r="TP207" s="68">
        <f t="shared" si="1237"/>
        <v>1.3006695745355309E-2</v>
      </c>
      <c r="TQ207" s="68">
        <f t="shared" si="1238"/>
        <v>0.359054900045914</v>
      </c>
      <c r="TR207" s="68"/>
      <c r="TS207" s="15">
        <f t="shared" si="1239"/>
        <v>2.1341176470588232</v>
      </c>
      <c r="TU207" s="417">
        <v>4.92</v>
      </c>
      <c r="TV207" s="68">
        <f t="shared" si="1240"/>
        <v>4.0169133192388899E-2</v>
      </c>
      <c r="TW207" s="68">
        <f t="shared" si="1241"/>
        <v>3.8705151100729758E-2</v>
      </c>
      <c r="TX207" s="68">
        <f t="shared" si="1242"/>
        <v>0.11564625850340131</v>
      </c>
      <c r="TY207" s="68"/>
      <c r="TZ207" s="15">
        <f t="shared" si="1243"/>
        <v>1.8771929824561404</v>
      </c>
      <c r="UB207" s="13"/>
      <c r="UC207" s="68">
        <f t="shared" si="1244"/>
        <v>0</v>
      </c>
      <c r="UD207" s="68">
        <f t="shared" si="1245"/>
        <v>-1.4639820916591427E-3</v>
      </c>
      <c r="UE207" s="68">
        <f t="shared" si="1246"/>
        <v>0</v>
      </c>
      <c r="UF207" s="68"/>
      <c r="UG207" s="15">
        <f t="shared" si="1247"/>
        <v>0</v>
      </c>
      <c r="UI207" s="417"/>
      <c r="UJ207" s="68">
        <f t="shared" si="1248"/>
        <v>0</v>
      </c>
      <c r="UK207" s="68">
        <f t="shared" si="1249"/>
        <v>-1.4639820916591427E-3</v>
      </c>
      <c r="UL207" s="68">
        <f t="shared" si="1250"/>
        <v>0</v>
      </c>
      <c r="UM207" s="68"/>
      <c r="UN207" s="15">
        <f t="shared" si="1251"/>
        <v>0</v>
      </c>
      <c r="UP207" s="417"/>
      <c r="UQ207" s="68">
        <f t="shared" si="1252"/>
        <v>0</v>
      </c>
      <c r="UR207" s="68">
        <f t="shared" si="1253"/>
        <v>-1.4639820916591427E-3</v>
      </c>
      <c r="US207" s="68">
        <f t="shared" si="1254"/>
        <v>0</v>
      </c>
      <c r="UT207" s="68"/>
      <c r="UU207" s="15">
        <f t="shared" si="1255"/>
        <v>0</v>
      </c>
      <c r="UW207" s="417"/>
      <c r="UX207" s="68">
        <f t="shared" si="1256"/>
        <v>0</v>
      </c>
      <c r="UY207" s="68">
        <f t="shared" si="1257"/>
        <v>-1.4639820916591427E-3</v>
      </c>
      <c r="UZ207" s="68">
        <f t="shared" si="1258"/>
        <v>0</v>
      </c>
      <c r="VA207" s="68"/>
      <c r="VB207" s="15">
        <f t="shared" si="1259"/>
        <v>0</v>
      </c>
      <c r="VD207" s="417"/>
      <c r="VE207" s="68">
        <f t="shared" si="1260"/>
        <v>0</v>
      </c>
      <c r="VF207" s="68">
        <f t="shared" si="1261"/>
        <v>-1.4639820916591427E-3</v>
      </c>
      <c r="VG207" s="68">
        <f t="shared" si="1262"/>
        <v>0</v>
      </c>
      <c r="VH207" s="68"/>
      <c r="VI207" s="15">
        <f t="shared" si="1263"/>
        <v>0</v>
      </c>
      <c r="VM207" s="21">
        <f t="shared" si="1264"/>
        <v>4.9289713161936961E-3</v>
      </c>
      <c r="VN207" s="40"/>
      <c r="VO207" s="21">
        <f t="shared" si="1265"/>
        <v>2.3229960884276695</v>
      </c>
      <c r="VP207" s="14"/>
      <c r="VQ207" s="21">
        <f t="shared" si="1266"/>
        <v>1.5076355613712686</v>
      </c>
    </row>
    <row r="208" spans="1:589" ht="15.75" customHeight="1" x14ac:dyDescent="0.2">
      <c r="A208" s="127">
        <v>45946</v>
      </c>
      <c r="B208" s="4">
        <f t="shared" si="999"/>
        <v>45946</v>
      </c>
      <c r="C208" s="13">
        <v>45952.24</v>
      </c>
      <c r="D208" s="138">
        <f t="shared" si="1000"/>
        <v>-301.06999999999971</v>
      </c>
      <c r="E208" s="68">
        <f t="shared" si="1001"/>
        <v>-6.5091557771757248E-3</v>
      </c>
      <c r="F208" s="15">
        <f t="shared" si="1002"/>
        <v>8.010535861275625E-2</v>
      </c>
      <c r="G208" s="13">
        <v>6629.07</v>
      </c>
      <c r="H208" s="138">
        <f t="shared" si="1003"/>
        <v>-41.990000000000691</v>
      </c>
      <c r="I208" s="68">
        <f t="shared" si="1004"/>
        <v>-6.2943520220175939E-3</v>
      </c>
      <c r="J208" s="15">
        <f t="shared" si="1005"/>
        <v>0.12708041818339466</v>
      </c>
      <c r="K208" s="13">
        <v>22562.54</v>
      </c>
      <c r="L208" s="138">
        <f t="shared" si="1006"/>
        <v>-107.54000000000087</v>
      </c>
      <c r="M208" s="68">
        <f t="shared" si="1007"/>
        <v>-4.7436974196827216E-3</v>
      </c>
      <c r="N208" s="15">
        <f t="shared" si="1008"/>
        <v>0.16839031443042982</v>
      </c>
      <c r="O208" s="13">
        <v>2467.0100000000002</v>
      </c>
      <c r="P208" s="138">
        <f t="shared" si="1009"/>
        <v>-52.739999999999782</v>
      </c>
      <c r="Q208" s="68">
        <f t="shared" si="1010"/>
        <v>-2.0930647881734214E-2</v>
      </c>
      <c r="R208" s="15">
        <f t="shared" si="1011"/>
        <v>0.10620314237543511</v>
      </c>
      <c r="S208" s="18">
        <f t="shared" si="1012"/>
        <v>-4.3687189786097988E-3</v>
      </c>
      <c r="T208" s="121">
        <f t="shared" si="1013"/>
        <v>277.14049457201702</v>
      </c>
      <c r="U208" s="121">
        <f t="shared" si="1014"/>
        <v>277.14049457201702</v>
      </c>
      <c r="V208" s="134">
        <f t="shared" si="1015"/>
        <v>-3.1428023285851752E-3</v>
      </c>
      <c r="W208" s="21">
        <f t="shared" si="1267"/>
        <v>7.1200489721358742E-2</v>
      </c>
      <c r="X208" s="18">
        <f t="shared" si="1016"/>
        <v>-9.6194632751525622E-3</v>
      </c>
      <c r="Y208" s="353">
        <v>30140.06</v>
      </c>
      <c r="Z208" s="15">
        <v>1.9999999999999999E-6</v>
      </c>
      <c r="AA208" s="21">
        <f t="shared" si="1017"/>
        <v>3.1448023285851751E-3</v>
      </c>
      <c r="AC208" s="13">
        <v>255.41</v>
      </c>
      <c r="AD208" s="68">
        <f t="shared" si="1018"/>
        <v>-2.3826263573157773E-3</v>
      </c>
      <c r="AE208" s="68">
        <f t="shared" si="1268"/>
        <v>7.601759712693979E-4</v>
      </c>
      <c r="AF208" s="68">
        <f t="shared" si="1019"/>
        <v>0.55010013958851722</v>
      </c>
      <c r="AG208" s="68"/>
      <c r="AH208" s="15">
        <f t="shared" si="1020"/>
        <v>0.12431218910947753</v>
      </c>
      <c r="AJ208" s="13">
        <v>24.49</v>
      </c>
      <c r="AK208" s="68">
        <f t="shared" si="1021"/>
        <v>-5.2802599512592422E-3</v>
      </c>
      <c r="AL208" s="68">
        <f t="shared" si="1269"/>
        <v>-2.137457622674067E-3</v>
      </c>
      <c r="AM208" s="68">
        <f t="shared" si="1022"/>
        <v>0.31666666666666649</v>
      </c>
      <c r="AN208" s="68"/>
      <c r="AO208" s="15">
        <f t="shared" si="1023"/>
        <v>0.16452686638135983</v>
      </c>
      <c r="AQ208" s="13">
        <v>23.87</v>
      </c>
      <c r="AR208" s="68">
        <f t="shared" si="1024"/>
        <v>-8.3717036416909054E-4</v>
      </c>
      <c r="AS208" s="68">
        <f t="shared" si="1270"/>
        <v>2.3056319644160846E-3</v>
      </c>
      <c r="AT208" s="68">
        <f t="shared" si="1025"/>
        <v>0.38216560509554148</v>
      </c>
      <c r="AU208" s="68"/>
      <c r="AV208" s="15">
        <f t="shared" si="1026"/>
        <v>0.11178388448998614</v>
      </c>
      <c r="AX208" s="13">
        <v>230.34</v>
      </c>
      <c r="AY208" s="68">
        <f t="shared" si="1027"/>
        <v>-6.2985332182916645E-3</v>
      </c>
      <c r="AZ208" s="68">
        <f t="shared" si="1271"/>
        <v>-3.1557308897064893E-3</v>
      </c>
      <c r="BA208" s="68">
        <f t="shared" si="1028"/>
        <v>0.71767337807606268</v>
      </c>
      <c r="BB208" s="68"/>
      <c r="BC208" s="15">
        <f t="shared" si="1029"/>
        <v>0.12806699642489841</v>
      </c>
      <c r="BE208" s="13">
        <v>82.73</v>
      </c>
      <c r="BF208" s="68">
        <f t="shared" si="1030"/>
        <v>-1.028831199904294E-2</v>
      </c>
      <c r="BG208" s="68">
        <f t="shared" si="1272"/>
        <v>-7.1455096704577652E-3</v>
      </c>
      <c r="BH208" s="68"/>
      <c r="BI208" s="68"/>
      <c r="BJ208" s="15">
        <f t="shared" si="1031"/>
        <v>0.12298086059454326</v>
      </c>
      <c r="BL208" s="13">
        <v>76.56</v>
      </c>
      <c r="BM208" s="68">
        <f t="shared" si="1032"/>
        <v>-1.1363636363636305E-2</v>
      </c>
      <c r="BN208" s="68">
        <f t="shared" si="1273"/>
        <v>-8.2208340350511302E-3</v>
      </c>
      <c r="BO208" s="68">
        <f t="shared" si="1033"/>
        <v>0.28932300437857861</v>
      </c>
      <c r="BP208" s="68"/>
      <c r="BQ208" s="15">
        <f t="shared" si="1034"/>
        <v>0.15353322284164528</v>
      </c>
      <c r="BS208" s="13">
        <v>45.62</v>
      </c>
      <c r="BT208" s="68">
        <f t="shared" si="1035"/>
        <v>-1.1484290357529819E-2</v>
      </c>
      <c r="BU208" s="68">
        <f t="shared" si="1274"/>
        <v>-8.3414880289446446E-3</v>
      </c>
      <c r="BV208" s="68">
        <f t="shared" si="1036"/>
        <v>0.22436929683306495</v>
      </c>
      <c r="BW208" s="68"/>
      <c r="BX208" s="15">
        <f t="shared" si="1037"/>
        <v>0.19267973856209145</v>
      </c>
      <c r="BZ208" s="13"/>
      <c r="CA208" s="68">
        <f t="shared" si="1038"/>
        <v>0</v>
      </c>
      <c r="CB208" s="68">
        <f t="shared" si="1275"/>
        <v>0</v>
      </c>
      <c r="CC208" s="68">
        <f t="shared" si="1039"/>
        <v>0</v>
      </c>
      <c r="CD208" s="68"/>
      <c r="CE208" s="15">
        <f t="shared" si="1040"/>
        <v>0</v>
      </c>
      <c r="CG208" s="13">
        <v>30.7</v>
      </c>
      <c r="CH208" s="68">
        <f t="shared" si="1041"/>
        <v>-5.5069646906382155E-3</v>
      </c>
      <c r="CI208" s="68">
        <f t="shared" si="1276"/>
        <v>-2.3641623620530403E-3</v>
      </c>
      <c r="CJ208" s="68">
        <f t="shared" si="1042"/>
        <v>1.5547469401256992E-2</v>
      </c>
      <c r="CK208" s="68"/>
      <c r="CL208" s="15">
        <f t="shared" si="1043"/>
        <v>-0.10651920838183936</v>
      </c>
      <c r="CN208" s="13">
        <v>35.090000000000003</v>
      </c>
      <c r="CO208" s="68">
        <f t="shared" si="1044"/>
        <v>-1.0713278827177769E-2</v>
      </c>
      <c r="CP208" s="68">
        <f t="shared" si="1277"/>
        <v>-7.5704764985925939E-3</v>
      </c>
      <c r="CQ208" s="68">
        <f t="shared" si="1045"/>
        <v>0.11965539246968741</v>
      </c>
      <c r="CR208" s="68"/>
      <c r="CS208" s="15">
        <f t="shared" si="1046"/>
        <v>4.840155363011666E-2</v>
      </c>
      <c r="CU208" s="13">
        <v>40.200000000000003</v>
      </c>
      <c r="CV208" s="68">
        <f t="shared" si="1047"/>
        <v>-1.3496932515337354E-2</v>
      </c>
      <c r="CW208" s="68">
        <f t="shared" si="1278"/>
        <v>-1.0354130186752179E-2</v>
      </c>
      <c r="CX208" s="68">
        <f t="shared" si="1048"/>
        <v>0.25038880248833606</v>
      </c>
      <c r="CY208" s="68"/>
      <c r="CZ208" s="15">
        <f t="shared" si="1049"/>
        <v>7.8326180257510772E-2</v>
      </c>
      <c r="DB208" s="13">
        <v>19.899999999999999</v>
      </c>
      <c r="DC208" s="68">
        <f t="shared" si="1050"/>
        <v>-1.7769002961500639E-2</v>
      </c>
      <c r="DD208" s="68">
        <f t="shared" si="1279"/>
        <v>-1.4626200632915464E-2</v>
      </c>
      <c r="DE208" s="68">
        <f t="shared" si="1051"/>
        <v>-9.0077732053040802E-2</v>
      </c>
      <c r="DF208" s="68"/>
      <c r="DG208" s="15">
        <f t="shared" si="1052"/>
        <v>-2.2593320235756428E-2</v>
      </c>
      <c r="DI208" s="13">
        <v>51.97</v>
      </c>
      <c r="DJ208" s="68">
        <f t="shared" si="1053"/>
        <v>3.4755744352191489E-3</v>
      </c>
      <c r="DK208" s="68">
        <f t="shared" si="1280"/>
        <v>6.6183767638043241E-3</v>
      </c>
      <c r="DL208" s="68">
        <f t="shared" si="1054"/>
        <v>0.17712344280860703</v>
      </c>
      <c r="DM208" s="68"/>
      <c r="DN208" s="15">
        <f t="shared" si="1055"/>
        <v>0.2326850094876661</v>
      </c>
      <c r="DP208" s="13">
        <v>48.8</v>
      </c>
      <c r="DQ208" s="68">
        <f t="shared" si="1056"/>
        <v>3.4957844951674808E-3</v>
      </c>
      <c r="DR208" s="68">
        <f t="shared" si="1281"/>
        <v>6.6385868237526565E-3</v>
      </c>
      <c r="DS208" s="68"/>
      <c r="DT208" s="68"/>
      <c r="DU208" s="15">
        <f t="shared" si="1057"/>
        <v>0.28151260504201681</v>
      </c>
      <c r="DV208" s="18"/>
      <c r="DW208" s="13">
        <v>43.7</v>
      </c>
      <c r="DX208" s="68">
        <f t="shared" si="1058"/>
        <v>9.7042513863216662E-3</v>
      </c>
      <c r="DY208" s="68">
        <f t="shared" si="1282"/>
        <v>1.2847053714906841E-2</v>
      </c>
      <c r="DZ208" s="68">
        <f t="shared" si="1059"/>
        <v>1.3319103521878339</v>
      </c>
      <c r="EA208" s="68"/>
      <c r="EB208" s="15">
        <f t="shared" si="1060"/>
        <v>0.30564684792351371</v>
      </c>
      <c r="ED208" s="13">
        <v>43.63</v>
      </c>
      <c r="EE208" s="68">
        <f t="shared" si="1061"/>
        <v>2.5275735294117514E-3</v>
      </c>
      <c r="EF208" s="68">
        <f t="shared" si="1283"/>
        <v>5.670375857996927E-3</v>
      </c>
      <c r="EG208" s="68">
        <f t="shared" si="1062"/>
        <v>1.0746552543984784</v>
      </c>
      <c r="EH208" s="68"/>
      <c r="EI208" s="15">
        <f t="shared" si="1063"/>
        <v>0.18302603036876355</v>
      </c>
      <c r="EK208" s="13">
        <v>141.78</v>
      </c>
      <c r="EL208" s="68">
        <f t="shared" si="1064"/>
        <v>-7.8376487053884152E-3</v>
      </c>
      <c r="EM208" s="68">
        <f t="shared" si="1284"/>
        <v>-4.6948463768032404E-3</v>
      </c>
      <c r="EN208" s="68">
        <f t="shared" si="1065"/>
        <v>1.1967771924387975</v>
      </c>
      <c r="EO208" s="68"/>
      <c r="EP208" s="15">
        <f t="shared" si="1066"/>
        <v>0.27385444743935317</v>
      </c>
      <c r="ER208" s="13">
        <v>39.39</v>
      </c>
      <c r="ES208" s="68">
        <f t="shared" si="1067"/>
        <v>-1.3523666416228378E-2</v>
      </c>
      <c r="ET208" s="68">
        <f t="shared" si="1285"/>
        <v>-1.0380864087643204E-2</v>
      </c>
      <c r="EU208" s="68">
        <f t="shared" si="1068"/>
        <v>0.12832999140647391</v>
      </c>
      <c r="EV208" s="68"/>
      <c r="EW208" s="15">
        <f t="shared" si="1069"/>
        <v>1.2856775520699408E-2</v>
      </c>
      <c r="EY208" s="13">
        <v>58.1</v>
      </c>
      <c r="EZ208" s="68">
        <f t="shared" si="1070"/>
        <v>3.0690083377683235E-2</v>
      </c>
      <c r="FA208" s="68">
        <f t="shared" si="1286"/>
        <v>3.3832885706268412E-2</v>
      </c>
      <c r="FB208" s="68"/>
      <c r="FC208" s="68"/>
      <c r="FD208" s="15">
        <f t="shared" si="1071"/>
        <v>1.3637103336045568</v>
      </c>
      <c r="FF208" s="13">
        <v>59.28</v>
      </c>
      <c r="FG208" s="68">
        <f t="shared" si="1072"/>
        <v>-1.2822647793505346E-2</v>
      </c>
      <c r="FH208" s="68">
        <f t="shared" si="1287"/>
        <v>-9.6798454649201712E-3</v>
      </c>
      <c r="FI208" s="68">
        <f t="shared" si="1073"/>
        <v>3.3852403520650449E-3</v>
      </c>
      <c r="FJ208" s="68"/>
      <c r="FK208" s="15">
        <f t="shared" si="1074"/>
        <v>4.3845747490755448E-2</v>
      </c>
      <c r="FM208" s="13">
        <v>185.87</v>
      </c>
      <c r="FN208" s="68">
        <f t="shared" si="1075"/>
        <v>-3.0664928292046912E-2</v>
      </c>
      <c r="FO208" s="68">
        <f t="shared" si="1288"/>
        <v>-2.7522125963461735E-2</v>
      </c>
      <c r="FP208" s="68">
        <f t="shared" si="1076"/>
        <v>0.59846921224630201</v>
      </c>
      <c r="FQ208" s="68"/>
      <c r="FR208" s="15">
        <f t="shared" si="1077"/>
        <v>2.3175162391280459E-2</v>
      </c>
      <c r="FT208" s="13">
        <v>88.54</v>
      </c>
      <c r="FU208" s="68">
        <f t="shared" si="1078"/>
        <v>-3.6141955149139919E-2</v>
      </c>
      <c r="FV208" s="68">
        <f t="shared" si="1289"/>
        <v>-3.2999152820554746E-2</v>
      </c>
      <c r="FW208" s="68">
        <f t="shared" si="1079"/>
        <v>5.7934794956265492E-3</v>
      </c>
      <c r="FX208" s="68"/>
      <c r="FY208" s="15">
        <f t="shared" si="1080"/>
        <v>-1.8185850521179867E-2</v>
      </c>
      <c r="GA208" s="13">
        <v>18.23</v>
      </c>
      <c r="GB208" s="68">
        <f t="shared" si="1081"/>
        <v>-1.6429353778751991E-3</v>
      </c>
      <c r="GC208" s="68">
        <f t="shared" si="1290"/>
        <v>1.4998669507099761E-3</v>
      </c>
      <c r="GD208" s="68"/>
      <c r="GE208" s="68"/>
      <c r="GF208" s="15">
        <f t="shared" si="1082"/>
        <v>4.5897877223178472E-2</v>
      </c>
      <c r="GG208" s="18"/>
      <c r="GH208" s="13">
        <v>23.51</v>
      </c>
      <c r="GI208" s="68">
        <f t="shared" si="1083"/>
        <v>-9.2709650231773653E-3</v>
      </c>
      <c r="GJ208" s="68">
        <f t="shared" si="1291"/>
        <v>-6.1281626945921906E-3</v>
      </c>
      <c r="GK208" s="68">
        <f t="shared" si="1084"/>
        <v>0.22320499479708653</v>
      </c>
      <c r="GL208" s="68"/>
      <c r="GM208" s="15">
        <f t="shared" si="1085"/>
        <v>0.24391534391534408</v>
      </c>
      <c r="GO208" s="13">
        <v>28.68</v>
      </c>
      <c r="GP208" s="68">
        <f t="shared" si="1086"/>
        <v>-6.9686411149824299E-4</v>
      </c>
      <c r="GQ208" s="68">
        <f t="shared" si="1292"/>
        <v>2.4459382170869321E-3</v>
      </c>
      <c r="GR208" s="68"/>
      <c r="GS208" s="68"/>
      <c r="GT208" s="15">
        <f t="shared" si="1087"/>
        <v>5.2477064220183472E-2</v>
      </c>
      <c r="GV208" s="13">
        <v>17.68</v>
      </c>
      <c r="GW208" s="68">
        <f t="shared" si="1088"/>
        <v>-7.8563411896745549E-3</v>
      </c>
      <c r="GX208" s="68">
        <f t="shared" si="1293"/>
        <v>-4.7135388610893801E-3</v>
      </c>
      <c r="GY208" s="68">
        <f t="shared" si="1089"/>
        <v>0.49198312236286923</v>
      </c>
      <c r="GZ208" s="68"/>
      <c r="HA208" s="15">
        <f t="shared" si="1090"/>
        <v>0.28862973760932936</v>
      </c>
      <c r="HD208" s="13">
        <v>428.75</v>
      </c>
      <c r="HE208" s="68">
        <f t="shared" si="1091"/>
        <v>-1.4707572101574118E-2</v>
      </c>
      <c r="HF208" s="68">
        <f t="shared" si="1294"/>
        <v>-1.1564769772988943E-2</v>
      </c>
      <c r="HG208" s="68">
        <f t="shared" si="1092"/>
        <v>1.4085725521038146</v>
      </c>
      <c r="HH208" s="68"/>
      <c r="HI208" s="15">
        <f t="shared" si="1093"/>
        <v>6.1682844690966784E-2</v>
      </c>
      <c r="HK208" s="13">
        <v>88.62</v>
      </c>
      <c r="HL208" s="68">
        <f t="shared" si="1094"/>
        <v>-2.1638330757341506E-2</v>
      </c>
      <c r="HM208" s="68">
        <f t="shared" si="1295"/>
        <v>-1.849552842875633E-2</v>
      </c>
      <c r="HN208" s="68">
        <f t="shared" si="1095"/>
        <v>34.733870967741936</v>
      </c>
      <c r="HO208" s="68"/>
      <c r="HP208" s="15">
        <f t="shared" si="1096"/>
        <v>2.3593631539044737</v>
      </c>
      <c r="HR208" s="13">
        <v>110.64</v>
      </c>
      <c r="HS208" s="68">
        <f t="shared" si="1097"/>
        <v>-8.6909775109757087E-3</v>
      </c>
      <c r="HT208" s="68">
        <f t="shared" si="1296"/>
        <v>-5.5481751823905339E-3</v>
      </c>
      <c r="HU208" s="68">
        <f t="shared" si="1098"/>
        <v>2.0395604395604399</v>
      </c>
      <c r="HV208" s="68"/>
      <c r="HW208" s="15">
        <f t="shared" si="1099"/>
        <v>2.8539555638189155E-2</v>
      </c>
      <c r="HY208" s="13">
        <v>181.81</v>
      </c>
      <c r="HZ208" s="68">
        <f t="shared" si="1100"/>
        <v>1.1010398709892618E-2</v>
      </c>
      <c r="IA208" s="68">
        <f t="shared" si="1297"/>
        <v>1.4153201038477793E-2</v>
      </c>
      <c r="IB208" s="68">
        <f t="shared" si="1101"/>
        <v>0.71680830972615672</v>
      </c>
      <c r="IC208" s="68"/>
      <c r="ID208" s="15">
        <f t="shared" si="1102"/>
        <v>0.35386104698786219</v>
      </c>
      <c r="IF208" s="13">
        <v>354.15</v>
      </c>
      <c r="IG208" s="68">
        <f t="shared" si="1103"/>
        <v>8.026641618990674E-3</v>
      </c>
      <c r="IH208" s="68">
        <f t="shared" si="1298"/>
        <v>1.1169443947575849E-2</v>
      </c>
      <c r="II208" s="68">
        <f t="shared" si="1104"/>
        <v>1.0237142857142856</v>
      </c>
      <c r="IJ208" s="68"/>
      <c r="IK208" s="15">
        <f t="shared" si="1105"/>
        <v>0.52756211180124213</v>
      </c>
      <c r="IM208" s="13">
        <v>282.66000000000003</v>
      </c>
      <c r="IN208" s="68">
        <f t="shared" si="1106"/>
        <v>-8.071308253789846E-3</v>
      </c>
      <c r="IO208" s="68">
        <f t="shared" si="1299"/>
        <v>-4.9285059252046712E-3</v>
      </c>
      <c r="IP208" s="68">
        <f t="shared" si="1107"/>
        <v>4.5196250732278855</v>
      </c>
      <c r="IQ208" s="68"/>
      <c r="IR208" s="15">
        <f t="shared" si="1108"/>
        <v>0.50743960322116177</v>
      </c>
      <c r="IT208" s="13">
        <v>91.13</v>
      </c>
      <c r="IU208" s="68">
        <f t="shared" si="1109"/>
        <v>-2.4930451530066323E-2</v>
      </c>
      <c r="IV208" s="68">
        <f t="shared" si="1300"/>
        <v>-2.1787649201481147E-2</v>
      </c>
      <c r="IW208" s="68">
        <f t="shared" si="1110"/>
        <v>3.9934246575342462</v>
      </c>
      <c r="IX208" s="68"/>
      <c r="IY208" s="15">
        <f t="shared" si="1111"/>
        <v>0.77330219887137563</v>
      </c>
      <c r="JA208" s="13">
        <v>712.07</v>
      </c>
      <c r="JB208" s="68">
        <f t="shared" si="1112"/>
        <v>-7.6370984600374952E-3</v>
      </c>
      <c r="JC208" s="68">
        <f t="shared" si="1301"/>
        <v>-4.4942961314523196E-3</v>
      </c>
      <c r="JD208" s="68">
        <f t="shared" si="1113"/>
        <v>0.44027103559870567</v>
      </c>
      <c r="JE208" s="68"/>
      <c r="JF208" s="15">
        <f t="shared" si="1114"/>
        <v>0.21615343888234198</v>
      </c>
      <c r="JH208" s="13">
        <v>511.61</v>
      </c>
      <c r="JI208" s="68">
        <f t="shared" si="1115"/>
        <v>-3.5447870206258623E-3</v>
      </c>
      <c r="JJ208" s="68">
        <f t="shared" si="1302"/>
        <v>-4.019846920406871E-4</v>
      </c>
      <c r="JK208" s="68">
        <f t="shared" si="1116"/>
        <v>0.25798519757063121</v>
      </c>
      <c r="JL208" s="68"/>
      <c r="JM208" s="15">
        <f t="shared" si="1117"/>
        <v>0.21378410438908663</v>
      </c>
      <c r="JO208" s="13">
        <v>44.05</v>
      </c>
      <c r="JP208" s="68">
        <f t="shared" si="1118"/>
        <v>-6.1567959096719228E-2</v>
      </c>
      <c r="JQ208" s="68">
        <f t="shared" si="1303"/>
        <v>-5.8425156768134055E-2</v>
      </c>
      <c r="JR208" s="68">
        <f t="shared" si="1119"/>
        <v>0.4864180867217815</v>
      </c>
      <c r="JS208" s="68"/>
      <c r="JT208" s="15">
        <f t="shared" si="1120"/>
        <v>3.322865554465162</v>
      </c>
      <c r="JV208" s="13">
        <v>3.09</v>
      </c>
      <c r="JW208" s="68">
        <f t="shared" si="1121"/>
        <v>-2.5236593059936932E-2</v>
      </c>
      <c r="JX208" s="68">
        <f t="shared" si="1304"/>
        <v>-2.2093790731351756E-2</v>
      </c>
      <c r="JY208" s="68">
        <f t="shared" si="1122"/>
        <v>0.22134387351778659</v>
      </c>
      <c r="JZ208" s="68"/>
      <c r="KA208" s="15">
        <f t="shared" si="1123"/>
        <v>0.71666666666666656</v>
      </c>
      <c r="KC208" s="13">
        <v>23</v>
      </c>
      <c r="KD208" s="68">
        <f t="shared" si="1124"/>
        <v>-1.0327022375215079E-2</v>
      </c>
      <c r="KE208" s="68">
        <f t="shared" si="1305"/>
        <v>-7.1842200466299046E-3</v>
      </c>
      <c r="KF208" s="68">
        <f t="shared" si="1125"/>
        <v>0.18069815195071867</v>
      </c>
      <c r="KG208" s="68"/>
      <c r="KH208" s="15">
        <f t="shared" si="1126"/>
        <v>3.6970243462578913E-2</v>
      </c>
      <c r="KI208" s="18"/>
      <c r="KJ208" s="13">
        <v>136.53</v>
      </c>
      <c r="KK208" s="68">
        <f t="shared" si="1127"/>
        <v>3.8962027242980021E-2</v>
      </c>
      <c r="KL208" s="68">
        <f t="shared" si="1306"/>
        <v>4.2104829571565194E-2</v>
      </c>
      <c r="KM208" s="68">
        <f t="shared" si="1128"/>
        <v>5.4706161137440761</v>
      </c>
      <c r="KN208" s="68"/>
      <c r="KO208" s="15">
        <f t="shared" si="1129"/>
        <v>1.0313941377771167</v>
      </c>
      <c r="KQ208" s="13">
        <v>2.31</v>
      </c>
      <c r="KR208" s="68">
        <f t="shared" si="1130"/>
        <v>-5.5962117950925103E-3</v>
      </c>
      <c r="KS208" s="68">
        <f t="shared" si="1307"/>
        <v>-2.4534094665073351E-3</v>
      </c>
      <c r="KT208" s="68">
        <f t="shared" si="1131"/>
        <v>-0.11832061068702292</v>
      </c>
      <c r="KU208" s="68"/>
      <c r="KV208" s="15">
        <f t="shared" si="1132"/>
        <v>1.2871287128712872</v>
      </c>
      <c r="KW208" s="18"/>
      <c r="KX208" s="13">
        <v>72.19</v>
      </c>
      <c r="KY208" s="68">
        <f t="shared" si="1133"/>
        <v>-4.2064755838641214E-2</v>
      </c>
      <c r="KZ208" s="68">
        <f t="shared" si="1308"/>
        <v>-3.8921953510056041E-2</v>
      </c>
      <c r="LA208" s="68">
        <f t="shared" si="1134"/>
        <v>3.6146253301819948E-3</v>
      </c>
      <c r="LB208" s="68"/>
      <c r="LC208" s="15">
        <f t="shared" si="1135"/>
        <v>2.0447068747363981</v>
      </c>
      <c r="LD208" s="18"/>
      <c r="LE208" s="13">
        <v>53.24</v>
      </c>
      <c r="LF208" s="68">
        <f t="shared" si="1136"/>
        <v>-3.9682539682539604E-2</v>
      </c>
      <c r="LG208" s="68">
        <f t="shared" si="1309"/>
        <v>-3.6539737353954431E-2</v>
      </c>
      <c r="LH208" s="68">
        <f t="shared" si="1137"/>
        <v>0.48590566564331578</v>
      </c>
      <c r="LI208" s="68"/>
      <c r="LJ208" s="15">
        <f t="shared" si="1138"/>
        <v>0.15463023205378448</v>
      </c>
      <c r="LL208" s="13">
        <v>185.52</v>
      </c>
      <c r="LM208" s="68">
        <f t="shared" si="1139"/>
        <v>3.7932192010741862E-2</v>
      </c>
      <c r="LN208" s="68">
        <f t="shared" si="1310"/>
        <v>4.1074994339327035E-2</v>
      </c>
      <c r="LO208" s="68">
        <f t="shared" si="1140"/>
        <v>1.1202285714285716</v>
      </c>
      <c r="LP208" s="68"/>
      <c r="LQ208" s="15">
        <f t="shared" si="1141"/>
        <v>1.3720751822017647</v>
      </c>
      <c r="LS208" s="13">
        <v>27.58</v>
      </c>
      <c r="LT208" s="68">
        <f t="shared" si="1142"/>
        <v>2.5278810408921923E-2</v>
      </c>
      <c r="LU208" s="68">
        <f t="shared" si="1311"/>
        <v>2.8421612737507099E-2</v>
      </c>
      <c r="LV208" s="68"/>
      <c r="LW208" s="68"/>
      <c r="LX208" s="15">
        <f t="shared" si="1143"/>
        <v>1.9816216216216214</v>
      </c>
      <c r="LZ208" s="13">
        <v>22.77</v>
      </c>
      <c r="MA208" s="68">
        <f t="shared" si="1144"/>
        <v>-5.753311258278148E-2</v>
      </c>
      <c r="MB208" s="68">
        <f t="shared" si="1312"/>
        <v>-5.4390310254196307E-2</v>
      </c>
      <c r="MC208" s="68">
        <f t="shared" si="1145"/>
        <v>2.3370786516853915E-2</v>
      </c>
      <c r="MD208" s="68"/>
      <c r="ME208" s="15">
        <f t="shared" si="1146"/>
        <v>0.68916913946587532</v>
      </c>
      <c r="MG208" s="13">
        <v>162.13999999999999</v>
      </c>
      <c r="MH208" s="68">
        <f t="shared" si="1147"/>
        <v>-5.4907903940312516E-2</v>
      </c>
      <c r="MI208" s="68">
        <f t="shared" si="1313"/>
        <v>-5.1765101611727343E-2</v>
      </c>
      <c r="MJ208" s="68">
        <f t="shared" si="1148"/>
        <v>20.851752021563343</v>
      </c>
      <c r="MK208" s="68"/>
      <c r="ML208" s="15">
        <f t="shared" si="1149"/>
        <v>6.6373056994818649</v>
      </c>
      <c r="MN208" s="13">
        <v>209.01</v>
      </c>
      <c r="MO208" s="68">
        <f t="shared" si="1150"/>
        <v>2.5463644392110674E-2</v>
      </c>
      <c r="MP208" s="68">
        <f t="shared" si="1314"/>
        <v>2.8606446720695851E-2</v>
      </c>
      <c r="MQ208" s="68">
        <f t="shared" si="1151"/>
        <v>0.66012708498808559</v>
      </c>
      <c r="MR208" s="68"/>
      <c r="MS208" s="15">
        <f t="shared" si="1152"/>
        <v>0.87638028548343649</v>
      </c>
      <c r="MU208" s="13">
        <v>28</v>
      </c>
      <c r="MV208" s="68">
        <f t="shared" si="1153"/>
        <v>1.8181818181818181E-2</v>
      </c>
      <c r="MW208" s="68">
        <f t="shared" si="1315"/>
        <v>2.1324620510403357E-2</v>
      </c>
      <c r="MX208" s="68">
        <f t="shared" si="1154"/>
        <v>0.34163871586008621</v>
      </c>
      <c r="MY208" s="68"/>
      <c r="MZ208" s="15">
        <f t="shared" si="1155"/>
        <v>1.6241799437675726</v>
      </c>
      <c r="NB208" s="13">
        <v>299.83999999999997</v>
      </c>
      <c r="NC208" s="68">
        <f t="shared" si="1156"/>
        <v>-9.3296014927372233E-4</v>
      </c>
      <c r="ND208" s="68">
        <f t="shared" si="1316"/>
        <v>2.2098421793114529E-3</v>
      </c>
      <c r="NE208" s="68">
        <f t="shared" si="1157"/>
        <v>1.2133313648778326</v>
      </c>
      <c r="NF208" s="68"/>
      <c r="NG208" s="15">
        <f t="shared" si="1158"/>
        <v>0.79770969482582887</v>
      </c>
      <c r="NI208" s="13">
        <v>15.24</v>
      </c>
      <c r="NJ208" s="68">
        <f t="shared" si="1159"/>
        <v>7.6271186440677971E-2</v>
      </c>
      <c r="NK208" s="68">
        <f t="shared" si="1317"/>
        <v>7.9413988769263144E-2</v>
      </c>
      <c r="NL208" s="68">
        <f t="shared" si="1160"/>
        <v>-0.87899960301707036</v>
      </c>
      <c r="NM208" s="68"/>
      <c r="NN208" s="15">
        <f t="shared" si="1161"/>
        <v>2.1102040816326531</v>
      </c>
      <c r="NP208" s="13">
        <v>602</v>
      </c>
      <c r="NQ208" s="68">
        <f t="shared" si="1162"/>
        <v>-2.2647942203100974E-2</v>
      </c>
      <c r="NR208" s="68">
        <f t="shared" si="1318"/>
        <v>-1.9505139874515798E-2</v>
      </c>
      <c r="NS208" s="68">
        <f t="shared" si="1163"/>
        <v>3.5866666666666664</v>
      </c>
      <c r="NT208" s="68"/>
      <c r="NU208" s="15">
        <f t="shared" si="1164"/>
        <v>0.83017663332623959</v>
      </c>
      <c r="NW208" s="13">
        <v>251.46</v>
      </c>
      <c r="NX208" s="68">
        <f t="shared" si="1165"/>
        <v>1.7129426761741896E-3</v>
      </c>
      <c r="NY208" s="68">
        <f t="shared" si="1319"/>
        <v>4.8557450047593646E-3</v>
      </c>
      <c r="NZ208" s="68">
        <f t="shared" si="1166"/>
        <v>0.43070095584888496</v>
      </c>
      <c r="OA208" s="68"/>
      <c r="OB208" s="15">
        <f t="shared" si="1167"/>
        <v>0.32836767036450076</v>
      </c>
      <c r="OD208" s="13">
        <v>5.39</v>
      </c>
      <c r="OE208" s="68">
        <f t="shared" si="1168"/>
        <v>5.2734374999999917E-2</v>
      </c>
      <c r="OF208" s="68">
        <f t="shared" si="1320"/>
        <v>5.587717732858509E-2</v>
      </c>
      <c r="OG208" s="68">
        <f t="shared" si="1169"/>
        <v>-0.97611556697833124</v>
      </c>
      <c r="OH208" s="68"/>
      <c r="OI208" s="15">
        <f t="shared" si="1170"/>
        <v>2.6917808219178081</v>
      </c>
      <c r="OK208" s="13">
        <v>415.43</v>
      </c>
      <c r="OL208" s="68">
        <f t="shared" si="1171"/>
        <v>-4.7178899082568788E-2</v>
      </c>
      <c r="OM208" s="68">
        <f t="shared" si="1321"/>
        <v>-4.4036096753983615E-2</v>
      </c>
      <c r="ON208" s="68">
        <f t="shared" si="1172"/>
        <v>8.7863368669022375</v>
      </c>
      <c r="OO208" s="68"/>
      <c r="OP208" s="15">
        <f t="shared" si="1173"/>
        <v>5.2367512385527695</v>
      </c>
      <c r="OR208" s="13">
        <v>8.69</v>
      </c>
      <c r="OS208" s="68">
        <f t="shared" si="1174"/>
        <v>-9.5733610822060347E-2</v>
      </c>
      <c r="OT208" s="68">
        <f t="shared" si="1322"/>
        <v>-9.2590808493475174E-2</v>
      </c>
      <c r="OU208" s="68">
        <f t="shared" si="1175"/>
        <v>0.12857142857142848</v>
      </c>
      <c r="OV208" s="68"/>
      <c r="OW208" s="15">
        <f t="shared" si="1176"/>
        <v>6.7589285714285703</v>
      </c>
      <c r="OY208" s="13">
        <v>157.05000000000001</v>
      </c>
      <c r="OZ208" s="68">
        <f t="shared" si="1177"/>
        <v>3.1847133757969024E-4</v>
      </c>
      <c r="PA208" s="68">
        <f t="shared" si="1323"/>
        <v>3.4612736661648654E-3</v>
      </c>
      <c r="PB208" s="68">
        <f t="shared" si="1331"/>
        <v>3.8323076923076926</v>
      </c>
      <c r="PC208" s="68"/>
      <c r="PD208" s="15">
        <f t="shared" si="1178"/>
        <v>0.37101702313400275</v>
      </c>
      <c r="PE208" s="18"/>
      <c r="PF208" s="13">
        <v>284.29000000000002</v>
      </c>
      <c r="PG208" s="68">
        <f t="shared" si="1179"/>
        <v>-1.8742233880988564E-2</v>
      </c>
      <c r="PH208" s="68">
        <f t="shared" si="1324"/>
        <v>-1.5599431552403389E-2</v>
      </c>
      <c r="PI208" s="68">
        <f t="shared" si="1180"/>
        <v>-0.18354394026421589</v>
      </c>
      <c r="PJ208" s="68"/>
      <c r="PK208" s="15">
        <f t="shared" si="1181"/>
        <v>0.35939367857313648</v>
      </c>
      <c r="PM208" s="13"/>
      <c r="PN208" s="68">
        <f t="shared" si="1182"/>
        <v>0</v>
      </c>
      <c r="PO208" s="68">
        <f t="shared" si="1183"/>
        <v>3.1428023285851752E-3</v>
      </c>
      <c r="PP208" s="68">
        <f t="shared" si="1184"/>
        <v>0</v>
      </c>
      <c r="PQ208" s="68"/>
      <c r="PR208" s="15">
        <f t="shared" si="1185"/>
        <v>0</v>
      </c>
      <c r="PT208" s="13">
        <v>21.69</v>
      </c>
      <c r="PU208" s="68">
        <f t="shared" si="1186"/>
        <v>-0.13205282112845126</v>
      </c>
      <c r="PV208" s="68">
        <f t="shared" si="1325"/>
        <v>-0.12891001879986608</v>
      </c>
      <c r="PW208" s="68">
        <f t="shared" si="1187"/>
        <v>1.4873853211009174</v>
      </c>
      <c r="PX208" s="68"/>
      <c r="PY208" s="15">
        <f t="shared" si="1188"/>
        <v>3.2280701754385972</v>
      </c>
      <c r="QA208" s="13">
        <v>367.38</v>
      </c>
      <c r="QB208" s="68">
        <f t="shared" si="1189"/>
        <v>7.3761276700759484E-3</v>
      </c>
      <c r="QC208" s="68">
        <f t="shared" si="1326"/>
        <v>1.0518929998661124E-2</v>
      </c>
      <c r="QD208" s="68">
        <f t="shared" si="1190"/>
        <v>8.8888230238003532E-2</v>
      </c>
      <c r="QE208" s="68"/>
      <c r="QF208" s="15">
        <f t="shared" si="1191"/>
        <v>0.91603212683842694</v>
      </c>
      <c r="QH208" s="13">
        <v>2.31</v>
      </c>
      <c r="QI208" s="68">
        <f t="shared" si="1192"/>
        <v>-5.714285714285719E-2</v>
      </c>
      <c r="QJ208" s="68">
        <f t="shared" si="1327"/>
        <v>-5.4000054814272017E-2</v>
      </c>
      <c r="QK208" s="68">
        <f t="shared" si="1193"/>
        <v>-7.9681274900398308E-2</v>
      </c>
      <c r="QL208" s="68"/>
      <c r="QM208" s="15">
        <f t="shared" si="1194"/>
        <v>0.77692307692307694</v>
      </c>
      <c r="QO208" s="13">
        <v>28.54</v>
      </c>
      <c r="QP208" s="68">
        <f t="shared" si="1195"/>
        <v>-0.15261282660332542</v>
      </c>
      <c r="QQ208" s="68">
        <f t="shared" si="1328"/>
        <v>-0.14947002427474024</v>
      </c>
      <c r="QR208" s="68">
        <f t="shared" si="1196"/>
        <v>-0.96521124357005295</v>
      </c>
      <c r="QS208" s="68"/>
      <c r="QT208" s="15">
        <f t="shared" si="1197"/>
        <v>1.4860627177700347</v>
      </c>
      <c r="QV208" s="13">
        <v>2.94</v>
      </c>
      <c r="QW208" s="68">
        <f t="shared" si="1198"/>
        <v>-2.0000000000000018E-2</v>
      </c>
      <c r="QX208" s="68">
        <f t="shared" si="1329"/>
        <v>-1.6857197671414841E-2</v>
      </c>
      <c r="QY208" s="68">
        <f t="shared" si="1199"/>
        <v>-0.16713881019830026</v>
      </c>
      <c r="QZ208" s="68"/>
      <c r="RA208" s="15">
        <f t="shared" si="1200"/>
        <v>0.20147118921127907</v>
      </c>
      <c r="RC208" s="13">
        <v>58.45</v>
      </c>
      <c r="RD208" s="68">
        <f t="shared" si="1201"/>
        <v>4.1230029204604359E-3</v>
      </c>
      <c r="RE208" s="68">
        <f t="shared" si="1330"/>
        <v>7.2658052490456107E-3</v>
      </c>
      <c r="RF208" s="68">
        <f t="shared" si="1202"/>
        <v>0.26269172607474622</v>
      </c>
      <c r="RG208" s="68"/>
      <c r="RH208" s="15">
        <f t="shared" si="1203"/>
        <v>1.3616161616161617</v>
      </c>
      <c r="RJ208" s="13">
        <v>299.83999999999997</v>
      </c>
      <c r="RK208" s="68">
        <f t="shared" si="1204"/>
        <v>-1.5982409504118687E-2</v>
      </c>
      <c r="RL208" s="68">
        <f t="shared" si="1205"/>
        <v>-1.2839607175533512E-2</v>
      </c>
      <c r="RM208" s="68">
        <f t="shared" si="1206"/>
        <v>0.39085258372761833</v>
      </c>
      <c r="RN208" s="68"/>
      <c r="RO208" s="15">
        <f t="shared" si="1207"/>
        <v>0.52419682797885303</v>
      </c>
      <c r="RQ208" s="13">
        <v>33.15</v>
      </c>
      <c r="RR208" s="68">
        <f t="shared" si="1208"/>
        <v>6.6808381415122643E-3</v>
      </c>
      <c r="RS208" s="68">
        <f t="shared" si="1209"/>
        <v>9.8236404700974399E-3</v>
      </c>
      <c r="RT208" s="68">
        <f t="shared" si="1210"/>
        <v>1.2643442622950818</v>
      </c>
      <c r="RU208" s="68"/>
      <c r="RV208" s="15">
        <f t="shared" si="1211"/>
        <v>0.59069097888675615</v>
      </c>
      <c r="RX208" s="13">
        <v>178.12</v>
      </c>
      <c r="RY208" s="68">
        <f t="shared" si="1212"/>
        <v>-8.350963144415989E-3</v>
      </c>
      <c r="RZ208" s="68">
        <f t="shared" si="1213"/>
        <v>-5.2081608158308142E-3</v>
      </c>
      <c r="SA208" s="68">
        <f t="shared" si="1214"/>
        <v>0.33864422065233729</v>
      </c>
      <c r="SB208" s="68"/>
      <c r="SC208" s="15">
        <f t="shared" si="1215"/>
        <v>1.3551500727224648</v>
      </c>
      <c r="SE208" s="13">
        <v>47.97</v>
      </c>
      <c r="SF208" s="68">
        <f t="shared" si="1216"/>
        <v>-0.14856230031948889</v>
      </c>
      <c r="SG208" s="68">
        <f t="shared" si="1217"/>
        <v>-0.1454194979909037</v>
      </c>
      <c r="SH208" s="68">
        <f t="shared" si="1218"/>
        <v>2.8376000000000001</v>
      </c>
      <c r="SI208" s="68"/>
      <c r="SJ208" s="15">
        <f t="shared" si="1219"/>
        <v>2.1435124508519006</v>
      </c>
      <c r="SL208" s="13">
        <v>4.25</v>
      </c>
      <c r="SM208" s="68">
        <f t="shared" si="1220"/>
        <v>-0.1516966067864271</v>
      </c>
      <c r="SN208" s="68">
        <f t="shared" si="1221"/>
        <v>-0.14855380445784191</v>
      </c>
      <c r="SO208" s="68">
        <f t="shared" si="1222"/>
        <v>1.9929577464788735</v>
      </c>
      <c r="SP208" s="68"/>
      <c r="SQ208" s="15">
        <f t="shared" si="1223"/>
        <v>3.2079207920792081</v>
      </c>
      <c r="SS208" s="13">
        <v>40.46</v>
      </c>
      <c r="ST208" s="68">
        <f t="shared" si="1224"/>
        <v>-9.647163912460921E-2</v>
      </c>
      <c r="SU208" s="68">
        <f t="shared" si="1225"/>
        <v>-9.3328836796024037E-2</v>
      </c>
      <c r="SV208" s="68">
        <f t="shared" si="1226"/>
        <v>1.5068153655514249</v>
      </c>
      <c r="SW208" s="68"/>
      <c r="SX208" s="15">
        <f t="shared" si="1227"/>
        <v>3.8166666666666669</v>
      </c>
      <c r="SZ208" s="13">
        <v>83.84</v>
      </c>
      <c r="TA208" s="68">
        <f t="shared" si="1228"/>
        <v>-6.6889259877573631E-2</v>
      </c>
      <c r="TB208" s="68">
        <f t="shared" si="1229"/>
        <v>-6.3746457548988458E-2</v>
      </c>
      <c r="TC208" s="68">
        <f t="shared" si="1230"/>
        <v>1.0767896953183058</v>
      </c>
      <c r="TD208" s="68"/>
      <c r="TE208" s="15">
        <f t="shared" si="1231"/>
        <v>4.3743589743589748</v>
      </c>
      <c r="TG208" s="417">
        <v>0.39029999999999998</v>
      </c>
      <c r="TH208" s="68">
        <f t="shared" si="1232"/>
        <v>-0.22956968022108185</v>
      </c>
      <c r="TI208" s="68">
        <f t="shared" si="1233"/>
        <v>-0.22642687789249666</v>
      </c>
      <c r="TJ208" s="68">
        <f t="shared" si="1234"/>
        <v>0.77409090909090894</v>
      </c>
      <c r="TK208" s="68"/>
      <c r="TL208" s="15">
        <f t="shared" si="1235"/>
        <v>1.3026548672566369</v>
      </c>
      <c r="TN208" s="13">
        <v>88.78</v>
      </c>
      <c r="TO208" s="68">
        <f t="shared" si="1236"/>
        <v>-4.783354783354777E-2</v>
      </c>
      <c r="TP208" s="68">
        <f t="shared" si="1237"/>
        <v>-4.4690745504962597E-2</v>
      </c>
      <c r="TQ208" s="68">
        <f t="shared" si="1238"/>
        <v>0.29404648247615028</v>
      </c>
      <c r="TR208" s="68"/>
      <c r="TS208" s="15">
        <f t="shared" si="1239"/>
        <v>1.9842016806722689</v>
      </c>
      <c r="TU208" s="417">
        <v>4.87</v>
      </c>
      <c r="TV208" s="68">
        <f t="shared" si="1240"/>
        <v>-1.0162601626016224E-2</v>
      </c>
      <c r="TW208" s="68">
        <f t="shared" si="1241"/>
        <v>-7.0197992974310487E-3</v>
      </c>
      <c r="TX208" s="68">
        <f t="shared" si="1242"/>
        <v>0.10430839002267572</v>
      </c>
      <c r="TY208" s="68"/>
      <c r="TZ208" s="15">
        <f t="shared" si="1243"/>
        <v>1.8479532163742691</v>
      </c>
      <c r="UB208" s="13"/>
      <c r="UC208" s="68">
        <f t="shared" si="1244"/>
        <v>0</v>
      </c>
      <c r="UD208" s="68">
        <f t="shared" si="1245"/>
        <v>3.1428023285851752E-3</v>
      </c>
      <c r="UE208" s="68">
        <f t="shared" si="1246"/>
        <v>0</v>
      </c>
      <c r="UF208" s="68"/>
      <c r="UG208" s="15">
        <f t="shared" si="1247"/>
        <v>0</v>
      </c>
      <c r="UI208" s="417"/>
      <c r="UJ208" s="68">
        <f t="shared" si="1248"/>
        <v>0</v>
      </c>
      <c r="UK208" s="68">
        <f t="shared" si="1249"/>
        <v>3.1428023285851752E-3</v>
      </c>
      <c r="UL208" s="68">
        <f t="shared" si="1250"/>
        <v>0</v>
      </c>
      <c r="UM208" s="68"/>
      <c r="UN208" s="15">
        <f t="shared" si="1251"/>
        <v>0</v>
      </c>
      <c r="UP208" s="417"/>
      <c r="UQ208" s="68">
        <f t="shared" si="1252"/>
        <v>0</v>
      </c>
      <c r="UR208" s="68">
        <f t="shared" si="1253"/>
        <v>3.1428023285851752E-3</v>
      </c>
      <c r="US208" s="68">
        <f t="shared" si="1254"/>
        <v>0</v>
      </c>
      <c r="UT208" s="68"/>
      <c r="UU208" s="15">
        <f t="shared" si="1255"/>
        <v>0</v>
      </c>
      <c r="UW208" s="417"/>
      <c r="UX208" s="68">
        <f t="shared" si="1256"/>
        <v>0</v>
      </c>
      <c r="UY208" s="68">
        <f t="shared" si="1257"/>
        <v>3.1428023285851752E-3</v>
      </c>
      <c r="UZ208" s="68">
        <f t="shared" si="1258"/>
        <v>0</v>
      </c>
      <c r="VA208" s="68"/>
      <c r="VB208" s="15">
        <f t="shared" si="1259"/>
        <v>0</v>
      </c>
      <c r="VD208" s="417"/>
      <c r="VE208" s="68">
        <f t="shared" si="1260"/>
        <v>0</v>
      </c>
      <c r="VF208" s="68">
        <f t="shared" si="1261"/>
        <v>3.1428023285851752E-3</v>
      </c>
      <c r="VG208" s="68">
        <f t="shared" si="1262"/>
        <v>0</v>
      </c>
      <c r="VH208" s="68"/>
      <c r="VI208" s="15">
        <f t="shared" si="1263"/>
        <v>0</v>
      </c>
      <c r="VM208" s="21">
        <f t="shared" si="1264"/>
        <v>-1.4710041287376645E-2</v>
      </c>
      <c r="VN208" s="40"/>
      <c r="VO208" s="21">
        <f t="shared" si="1265"/>
        <v>2.2157608503056654</v>
      </c>
      <c r="VP208" s="14"/>
      <c r="VQ208" s="21">
        <f t="shared" si="1266"/>
        <v>1.4339449392015255</v>
      </c>
    </row>
    <row r="209" spans="1:589" ht="15.75" customHeight="1" x14ac:dyDescent="0.2">
      <c r="A209" s="127">
        <v>45947</v>
      </c>
      <c r="B209" s="4">
        <f t="shared" si="999"/>
        <v>45947</v>
      </c>
      <c r="C209" s="13">
        <v>46190.61</v>
      </c>
      <c r="D209" s="138">
        <f t="shared" si="1000"/>
        <v>238.37000000000262</v>
      </c>
      <c r="E209" s="68">
        <f t="shared" si="1001"/>
        <v>5.1873423363040108E-3</v>
      </c>
      <c r="F209" s="15">
        <f t="shared" si="1002"/>
        <v>8.5708234867157021E-2</v>
      </c>
      <c r="G209" s="13">
        <v>6664.01</v>
      </c>
      <c r="H209" s="138">
        <f t="shared" si="1003"/>
        <v>34.940000000000509</v>
      </c>
      <c r="I209" s="68">
        <f t="shared" si="1004"/>
        <v>5.2707242494045943E-3</v>
      </c>
      <c r="J209" s="15">
        <f t="shared" si="1005"/>
        <v>0.13302094827454294</v>
      </c>
      <c r="K209" s="13">
        <v>22679.97</v>
      </c>
      <c r="L209" s="138">
        <f t="shared" si="1006"/>
        <v>117.43000000000029</v>
      </c>
      <c r="M209" s="68">
        <f t="shared" si="1007"/>
        <v>5.2046445125415973E-3</v>
      </c>
      <c r="N209" s="15">
        <f t="shared" si="1008"/>
        <v>0.17447137066893692</v>
      </c>
      <c r="O209" s="13">
        <v>2452.17</v>
      </c>
      <c r="P209" s="138">
        <f t="shared" si="1009"/>
        <v>-14.840000000000146</v>
      </c>
      <c r="Q209" s="68">
        <f t="shared" si="1010"/>
        <v>-6.0153789404988811E-3</v>
      </c>
      <c r="R209" s="15">
        <f t="shared" si="1011"/>
        <v>9.9548911288876232E-2</v>
      </c>
      <c r="S209" s="18">
        <f t="shared" si="1012"/>
        <v>3.3660349335590299E-3</v>
      </c>
      <c r="T209" s="121">
        <f t="shared" si="1013"/>
        <v>277.81370155872884</v>
      </c>
      <c r="U209" s="121">
        <f t="shared" si="1014"/>
        <v>277.81370155872884</v>
      </c>
      <c r="V209" s="134">
        <f t="shared" si="1015"/>
        <v>2.4291180823337983E-3</v>
      </c>
      <c r="W209" s="21">
        <f t="shared" si="1267"/>
        <v>7.3802562200745714E-2</v>
      </c>
      <c r="X209" s="18">
        <f t="shared" si="1016"/>
        <v>2.4118330394378301E-3</v>
      </c>
      <c r="Y209" s="353">
        <v>30140.06</v>
      </c>
      <c r="Z209" s="15">
        <v>1.9999999999999999E-6</v>
      </c>
      <c r="AA209" s="21">
        <f t="shared" si="1017"/>
        <v>-2.4271180823337984E-3</v>
      </c>
      <c r="AC209" s="13">
        <v>255.87</v>
      </c>
      <c r="AD209" s="68">
        <f t="shared" si="1018"/>
        <v>1.8010258016522766E-3</v>
      </c>
      <c r="AE209" s="68">
        <f t="shared" si="1268"/>
        <v>-6.2809228068152166E-4</v>
      </c>
      <c r="AF209" s="68">
        <f t="shared" si="1019"/>
        <v>0.55289190993506088</v>
      </c>
      <c r="AG209" s="68"/>
      <c r="AH209" s="15">
        <f t="shared" si="1020"/>
        <v>0.12633710437117585</v>
      </c>
      <c r="AJ209" s="13">
        <v>24.57</v>
      </c>
      <c r="AK209" s="68">
        <f t="shared" si="1021"/>
        <v>3.26663944467137E-3</v>
      </c>
      <c r="AL209" s="68">
        <f t="shared" si="1269"/>
        <v>8.3752136233757176E-4</v>
      </c>
      <c r="AM209" s="68">
        <f t="shared" si="1022"/>
        <v>0.32096774193548377</v>
      </c>
      <c r="AN209" s="68"/>
      <c r="AO209" s="15">
        <f t="shared" si="1023"/>
        <v>0.16833095577746071</v>
      </c>
      <c r="AQ209" s="13">
        <v>23.96</v>
      </c>
      <c r="AR209" s="68">
        <f t="shared" si="1024"/>
        <v>3.7704231252618289E-3</v>
      </c>
      <c r="AS209" s="68">
        <f t="shared" si="1270"/>
        <v>1.3413050429280306E-3</v>
      </c>
      <c r="AT209" s="68">
        <f t="shared" si="1025"/>
        <v>0.38737695425593521</v>
      </c>
      <c r="AU209" s="68"/>
      <c r="AV209" s="15">
        <f t="shared" si="1026"/>
        <v>0.1159757801583606</v>
      </c>
      <c r="AX209" s="13">
        <v>231.56</v>
      </c>
      <c r="AY209" s="68">
        <f t="shared" si="1027"/>
        <v>5.2965181905009935E-3</v>
      </c>
      <c r="AZ209" s="68">
        <f t="shared" si="1271"/>
        <v>2.8674001081671952E-3</v>
      </c>
      <c r="BA209" s="68">
        <f t="shared" si="1028"/>
        <v>0.72677106636838185</v>
      </c>
      <c r="BB209" s="68"/>
      <c r="BC209" s="15">
        <f t="shared" si="1029"/>
        <v>0.13404182379156671</v>
      </c>
      <c r="BE209" s="13">
        <v>83.13</v>
      </c>
      <c r="BF209" s="68">
        <f t="shared" si="1030"/>
        <v>4.8350054393810158E-3</v>
      </c>
      <c r="BG209" s="68">
        <f t="shared" si="1272"/>
        <v>2.4058873570472175E-3</v>
      </c>
      <c r="BH209" s="68"/>
      <c r="BI209" s="68"/>
      <c r="BJ209" s="15">
        <f t="shared" si="1031"/>
        <v>0.12841047916383866</v>
      </c>
      <c r="BL209" s="13">
        <v>76.48</v>
      </c>
      <c r="BM209" s="68">
        <f t="shared" si="1032"/>
        <v>-1.0449320794148158E-3</v>
      </c>
      <c r="BN209" s="68">
        <f t="shared" si="1273"/>
        <v>-3.4740501617486139E-3</v>
      </c>
      <c r="BO209" s="68">
        <f t="shared" si="1033"/>
        <v>0.28797574941057597</v>
      </c>
      <c r="BP209" s="68"/>
      <c r="BQ209" s="15">
        <f t="shared" si="1034"/>
        <v>0.15232785897242729</v>
      </c>
      <c r="BS209" s="13">
        <v>45.44</v>
      </c>
      <c r="BT209" s="68">
        <f t="shared" si="1035"/>
        <v>-3.9456378781236243E-3</v>
      </c>
      <c r="BU209" s="68">
        <f t="shared" si="1274"/>
        <v>-6.374755960457423E-3</v>
      </c>
      <c r="BV209" s="68">
        <f t="shared" si="1036"/>
        <v>0.21953837895866882</v>
      </c>
      <c r="BW209" s="68"/>
      <c r="BX209" s="15">
        <f t="shared" si="1037"/>
        <v>0.18797385620915028</v>
      </c>
      <c r="BZ209" s="13"/>
      <c r="CA209" s="68">
        <f t="shared" si="1038"/>
        <v>0</v>
      </c>
      <c r="CB209" s="68">
        <f t="shared" si="1275"/>
        <v>0</v>
      </c>
      <c r="CC209" s="68">
        <f t="shared" si="1039"/>
        <v>0</v>
      </c>
      <c r="CD209" s="68"/>
      <c r="CE209" s="15">
        <f t="shared" si="1040"/>
        <v>0</v>
      </c>
      <c r="CG209" s="13">
        <v>30.63</v>
      </c>
      <c r="CH209" s="68">
        <f t="shared" si="1041"/>
        <v>-2.2801302931596185E-3</v>
      </c>
      <c r="CI209" s="68">
        <f t="shared" si="1276"/>
        <v>-4.7092483754934168E-3</v>
      </c>
      <c r="CJ209" s="68">
        <f t="shared" si="1042"/>
        <v>1.3231888852133595E-2</v>
      </c>
      <c r="CK209" s="68"/>
      <c r="CL209" s="15">
        <f t="shared" si="1043"/>
        <v>-0.10855646100116416</v>
      </c>
      <c r="CN209" s="13">
        <v>34.86</v>
      </c>
      <c r="CO209" s="68">
        <f t="shared" si="1044"/>
        <v>-6.5545739526931875E-3</v>
      </c>
      <c r="CP209" s="68">
        <f t="shared" si="1277"/>
        <v>-8.9836920350269862E-3</v>
      </c>
      <c r="CQ209" s="68">
        <f t="shared" si="1045"/>
        <v>0.11231652839821313</v>
      </c>
      <c r="CR209" s="68"/>
      <c r="CS209" s="15">
        <f t="shared" si="1046"/>
        <v>4.152972811472963E-2</v>
      </c>
      <c r="CU209" s="13">
        <v>40.28</v>
      </c>
      <c r="CV209" s="68">
        <f t="shared" si="1047"/>
        <v>1.9900497512437385E-3</v>
      </c>
      <c r="CW209" s="68">
        <f t="shared" si="1278"/>
        <v>-4.3906833109005981E-4</v>
      </c>
      <c r="CX209" s="68">
        <f t="shared" si="1048"/>
        <v>0.25287713841368592</v>
      </c>
      <c r="CY209" s="68"/>
      <c r="CZ209" s="15">
        <f t="shared" si="1049"/>
        <v>8.0472103004291848E-2</v>
      </c>
      <c r="DB209" s="13">
        <v>19.920000000000002</v>
      </c>
      <c r="DC209" s="68">
        <f t="shared" si="1050"/>
        <v>1.0050251256282978E-3</v>
      </c>
      <c r="DD209" s="68">
        <f t="shared" si="1279"/>
        <v>-1.4240929567055005E-3</v>
      </c>
      <c r="DE209" s="68">
        <f t="shared" si="1051"/>
        <v>-8.9163237311385424E-2</v>
      </c>
      <c r="DF209" s="68"/>
      <c r="DG209" s="15">
        <f t="shared" si="1052"/>
        <v>-2.1611001964636431E-2</v>
      </c>
      <c r="DI209" s="13">
        <v>51.85</v>
      </c>
      <c r="DJ209" s="68">
        <f t="shared" si="1053"/>
        <v>-2.3090244371752442E-3</v>
      </c>
      <c r="DK209" s="68">
        <f t="shared" si="1280"/>
        <v>-4.7381425195090424E-3</v>
      </c>
      <c r="DL209" s="68">
        <f t="shared" si="1054"/>
        <v>0.1744054360135901</v>
      </c>
      <c r="DM209" s="68"/>
      <c r="DN209" s="15">
        <f t="shared" si="1055"/>
        <v>0.22983870967741948</v>
      </c>
      <c r="DP209" s="13">
        <v>48.82</v>
      </c>
      <c r="DQ209" s="68">
        <f t="shared" si="1056"/>
        <v>4.0983606557383457E-4</v>
      </c>
      <c r="DR209" s="68">
        <f t="shared" si="1281"/>
        <v>-2.0192820167599639E-3</v>
      </c>
      <c r="DS209" s="68"/>
      <c r="DT209" s="68"/>
      <c r="DU209" s="15">
        <f t="shared" si="1057"/>
        <v>0.28203781512605047</v>
      </c>
      <c r="DV209" s="18"/>
      <c r="DW209" s="13">
        <v>43.49</v>
      </c>
      <c r="DX209" s="68">
        <f t="shared" si="1058"/>
        <v>-4.805491990846701E-3</v>
      </c>
      <c r="DY209" s="68">
        <f t="shared" si="1282"/>
        <v>-7.2346100731804988E-3</v>
      </c>
      <c r="DZ209" s="68">
        <f t="shared" si="1059"/>
        <v>1.3207043756670227</v>
      </c>
      <c r="EA209" s="68"/>
      <c r="EB209" s="15">
        <f t="shared" si="1060"/>
        <v>0.29937257245294302</v>
      </c>
      <c r="ED209" s="13">
        <v>43.78</v>
      </c>
      <c r="EE209" s="68">
        <f t="shared" si="1061"/>
        <v>3.4380013752005173E-3</v>
      </c>
      <c r="EF209" s="68">
        <f t="shared" si="1283"/>
        <v>1.0088832928667191E-3</v>
      </c>
      <c r="EG209" s="68">
        <f t="shared" si="1062"/>
        <v>1.0817879220161672</v>
      </c>
      <c r="EH209" s="68"/>
      <c r="EI209" s="15">
        <f t="shared" si="1063"/>
        <v>0.18709327548806937</v>
      </c>
      <c r="EK209" s="13">
        <v>142.04</v>
      </c>
      <c r="EL209" s="68">
        <f t="shared" si="1064"/>
        <v>1.8338270560021928E-3</v>
      </c>
      <c r="EM209" s="68">
        <f t="shared" si="1284"/>
        <v>-5.9529102633160548E-4</v>
      </c>
      <c r="EN209" s="68">
        <f t="shared" si="1065"/>
        <v>1.2008057018903002</v>
      </c>
      <c r="EO209" s="68"/>
      <c r="EP209" s="15">
        <f t="shared" si="1066"/>
        <v>0.27619047619047615</v>
      </c>
      <c r="ER209" s="13">
        <v>39.57</v>
      </c>
      <c r="ES209" s="68">
        <f t="shared" si="1067"/>
        <v>4.5696877380045622E-3</v>
      </c>
      <c r="ET209" s="68">
        <f t="shared" si="1285"/>
        <v>2.1405696556707639E-3</v>
      </c>
      <c r="EU209" s="68">
        <f t="shared" si="1068"/>
        <v>0.13348610713262687</v>
      </c>
      <c r="EV209" s="68"/>
      <c r="EW209" s="15">
        <f t="shared" si="1069"/>
        <v>1.7485214708151189E-2</v>
      </c>
      <c r="EY209" s="13">
        <v>54.28</v>
      </c>
      <c r="EZ209" s="68">
        <f t="shared" si="1070"/>
        <v>-6.5748709122203097E-2</v>
      </c>
      <c r="FA209" s="68">
        <f t="shared" si="1286"/>
        <v>-6.8177827204536898E-2</v>
      </c>
      <c r="FB209" s="68"/>
      <c r="FC209" s="68"/>
      <c r="FD209" s="15">
        <f t="shared" si="1071"/>
        <v>1.2082994304312451</v>
      </c>
      <c r="FF209" s="13">
        <v>59.52</v>
      </c>
      <c r="FG209" s="68">
        <f t="shared" si="1072"/>
        <v>4.0485829959514509E-3</v>
      </c>
      <c r="FH209" s="68">
        <f t="shared" si="1287"/>
        <v>1.6194649136176526E-3</v>
      </c>
      <c r="FI209" s="68">
        <f t="shared" si="1073"/>
        <v>7.4475287745430748E-3</v>
      </c>
      <c r="FJ209" s="68"/>
      <c r="FK209" s="15">
        <f t="shared" si="1074"/>
        <v>4.8071843634442751E-2</v>
      </c>
      <c r="FM209" s="13">
        <v>186.46</v>
      </c>
      <c r="FN209" s="68">
        <f t="shared" si="1075"/>
        <v>3.1742615806746835E-3</v>
      </c>
      <c r="FO209" s="68">
        <f t="shared" si="1288"/>
        <v>7.4514349834088524E-4</v>
      </c>
      <c r="FP209" s="68">
        <f t="shared" si="1076"/>
        <v>0.60354317165462679</v>
      </c>
      <c r="FQ209" s="68"/>
      <c r="FR209" s="15">
        <f t="shared" si="1077"/>
        <v>2.642298799955968E-2</v>
      </c>
      <c r="FT209" s="13">
        <v>89.17</v>
      </c>
      <c r="FU209" s="68">
        <f t="shared" si="1078"/>
        <v>7.1154280551162796E-3</v>
      </c>
      <c r="FV209" s="68">
        <f t="shared" si="1289"/>
        <v>4.6863099727824809E-3</v>
      </c>
      <c r="FW209" s="68">
        <f t="shared" si="1079"/>
        <v>1.2950130637282752E-2</v>
      </c>
      <c r="FX209" s="68"/>
      <c r="FY209" s="15">
        <f t="shared" si="1080"/>
        <v>-1.1199822577068141E-2</v>
      </c>
      <c r="GA209" s="13">
        <v>18.36</v>
      </c>
      <c r="GB209" s="68">
        <f t="shared" si="1081"/>
        <v>7.1311025781678004E-3</v>
      </c>
      <c r="GC209" s="68">
        <f t="shared" si="1290"/>
        <v>4.7019844958340017E-3</v>
      </c>
      <c r="GD209" s="68"/>
      <c r="GE209" s="68"/>
      <c r="GF209" s="15">
        <f t="shared" si="1082"/>
        <v>5.3356282271944909E-2</v>
      </c>
      <c r="GG209" s="18"/>
      <c r="GH209" s="13">
        <v>23.63</v>
      </c>
      <c r="GI209" s="68">
        <f t="shared" si="1083"/>
        <v>5.1042109740534851E-3</v>
      </c>
      <c r="GJ209" s="68">
        <f t="shared" si="1291"/>
        <v>2.6750928917196868E-3</v>
      </c>
      <c r="GK209" s="68">
        <f t="shared" si="1084"/>
        <v>0.22944849115504684</v>
      </c>
      <c r="GL209" s="68"/>
      <c r="GM209" s="15">
        <f t="shared" si="1085"/>
        <v>0.2502645502645503</v>
      </c>
      <c r="GO209" s="13">
        <v>28.71</v>
      </c>
      <c r="GP209" s="68">
        <f t="shared" si="1086"/>
        <v>1.0460251046025501E-3</v>
      </c>
      <c r="GQ209" s="68">
        <f t="shared" si="1292"/>
        <v>-1.3830929777312482E-3</v>
      </c>
      <c r="GR209" s="68"/>
      <c r="GS209" s="68"/>
      <c r="GT209" s="15">
        <f t="shared" si="1087"/>
        <v>5.3577981651376179E-2</v>
      </c>
      <c r="GV209" s="13">
        <v>17.59</v>
      </c>
      <c r="GW209" s="68">
        <f t="shared" si="1088"/>
        <v>-5.0904977375565534E-3</v>
      </c>
      <c r="GX209" s="68">
        <f t="shared" si="1293"/>
        <v>-7.5196158198903521E-3</v>
      </c>
      <c r="GY209" s="68">
        <f t="shared" si="1089"/>
        <v>0.48438818565400849</v>
      </c>
      <c r="GZ209" s="68"/>
      <c r="HA209" s="15">
        <f t="shared" si="1090"/>
        <v>0.28206997084548097</v>
      </c>
      <c r="HD209" s="13">
        <v>439.31</v>
      </c>
      <c r="HE209" s="68">
        <f t="shared" si="1091"/>
        <v>2.462973760932945E-2</v>
      </c>
      <c r="HF209" s="68">
        <f t="shared" si="1294"/>
        <v>2.2200619526995653E-2</v>
      </c>
      <c r="HG209" s="68">
        <f t="shared" si="1092"/>
        <v>1.4678950620751645</v>
      </c>
      <c r="HH209" s="68"/>
      <c r="HI209" s="15">
        <f t="shared" si="1093"/>
        <v>8.7831814580031767E-2</v>
      </c>
      <c r="HK209" s="13">
        <v>83.12</v>
      </c>
      <c r="HL209" s="68">
        <f t="shared" si="1094"/>
        <v>-6.206273978785827E-2</v>
      </c>
      <c r="HM209" s="68">
        <f t="shared" si="1295"/>
        <v>-6.4491857870192071E-2</v>
      </c>
      <c r="HN209" s="68">
        <f t="shared" si="1095"/>
        <v>32.516129032258064</v>
      </c>
      <c r="HO209" s="68"/>
      <c r="HP209" s="15">
        <f t="shared" si="1096"/>
        <v>2.1508718726307814</v>
      </c>
      <c r="HR209" s="13">
        <v>112.24</v>
      </c>
      <c r="HS209" s="68">
        <f t="shared" si="1097"/>
        <v>1.4461315979754107E-2</v>
      </c>
      <c r="HT209" s="68">
        <f t="shared" si="1296"/>
        <v>1.2032197897420308E-2</v>
      </c>
      <c r="HU209" s="68">
        <f t="shared" si="1098"/>
        <v>2.0835164835164837</v>
      </c>
      <c r="HV209" s="68"/>
      <c r="HW209" s="15">
        <f t="shared" si="1099"/>
        <v>4.3413591149948888E-2</v>
      </c>
      <c r="HY209" s="13">
        <v>183.22</v>
      </c>
      <c r="HZ209" s="68">
        <f t="shared" si="1100"/>
        <v>7.7553489907045631E-3</v>
      </c>
      <c r="IA209" s="68">
        <f t="shared" si="1297"/>
        <v>5.3262309083707653E-3</v>
      </c>
      <c r="IB209" s="68">
        <f t="shared" si="1101"/>
        <v>0.73012275731822462</v>
      </c>
      <c r="IC209" s="68"/>
      <c r="ID209" s="15">
        <f t="shared" si="1102"/>
        <v>0.36436071189217373</v>
      </c>
      <c r="IF209" s="13">
        <v>349.33</v>
      </c>
      <c r="IG209" s="68">
        <f t="shared" si="1103"/>
        <v>-1.3610052237752347E-2</v>
      </c>
      <c r="IH209" s="68">
        <f t="shared" si="1298"/>
        <v>-1.6039170320086144E-2</v>
      </c>
      <c r="II209" s="68">
        <f t="shared" si="1104"/>
        <v>0.99617142857142849</v>
      </c>
      <c r="IJ209" s="68"/>
      <c r="IK209" s="15">
        <f t="shared" si="1105"/>
        <v>0.50677191166321589</v>
      </c>
      <c r="IM209" s="13">
        <v>280.02</v>
      </c>
      <c r="IN209" s="68">
        <f t="shared" si="1106"/>
        <v>-9.3398429208237568E-3</v>
      </c>
      <c r="IO209" s="68">
        <f t="shared" si="1299"/>
        <v>-1.1768961003157555E-2</v>
      </c>
      <c r="IP209" s="68">
        <f t="shared" si="1107"/>
        <v>4.4680726420620971</v>
      </c>
      <c r="IQ209" s="68"/>
      <c r="IR209" s="15">
        <f t="shared" si="1108"/>
        <v>0.49336035411444723</v>
      </c>
      <c r="IT209" s="13">
        <v>86.59</v>
      </c>
      <c r="IU209" s="68">
        <f t="shared" si="1109"/>
        <v>-4.9818939975858581E-2</v>
      </c>
      <c r="IV209" s="68">
        <f t="shared" si="1300"/>
        <v>-5.2248058058192381E-2</v>
      </c>
      <c r="IW209" s="68">
        <f t="shared" si="1110"/>
        <v>3.7446575342465755</v>
      </c>
      <c r="IX209" s="68"/>
      <c r="IY209" s="15">
        <f t="shared" si="1111"/>
        <v>0.68495816306674451</v>
      </c>
      <c r="JA209" s="13">
        <v>716.91</v>
      </c>
      <c r="JB209" s="68">
        <f t="shared" si="1112"/>
        <v>6.797084556293507E-3</v>
      </c>
      <c r="JC209" s="68">
        <f t="shared" si="1301"/>
        <v>4.3679664739597092E-3</v>
      </c>
      <c r="JD209" s="68">
        <f t="shared" si="1113"/>
        <v>0.45006067961165047</v>
      </c>
      <c r="JE209" s="68"/>
      <c r="JF209" s="15">
        <f t="shared" si="1114"/>
        <v>0.2244197366398524</v>
      </c>
      <c r="JH209" s="13">
        <v>513.58000000000004</v>
      </c>
      <c r="JI209" s="68">
        <f t="shared" si="1115"/>
        <v>3.8505893160806614E-3</v>
      </c>
      <c r="JJ209" s="68">
        <f t="shared" si="1302"/>
        <v>1.4214712337468631E-3</v>
      </c>
      <c r="JK209" s="68">
        <f t="shared" si="1116"/>
        <v>0.26282918193218435</v>
      </c>
      <c r="JL209" s="68"/>
      <c r="JM209" s="15">
        <f t="shared" si="1117"/>
        <v>0.21845788849347578</v>
      </c>
      <c r="JO209" s="13">
        <v>39.340000000000003</v>
      </c>
      <c r="JP209" s="68">
        <f t="shared" si="1118"/>
        <v>-0.10692395005675355</v>
      </c>
      <c r="JQ209" s="68">
        <f t="shared" si="1303"/>
        <v>-0.10935306813908735</v>
      </c>
      <c r="JR209" s="68">
        <f t="shared" si="1119"/>
        <v>0.32748439345368657</v>
      </c>
      <c r="JS209" s="68"/>
      <c r="JT209" s="15">
        <f t="shared" si="1120"/>
        <v>2.860647693817469</v>
      </c>
      <c r="JV209" s="13">
        <v>2.92</v>
      </c>
      <c r="JW209" s="68">
        <f t="shared" si="1121"/>
        <v>-5.5016181229773441E-2</v>
      </c>
      <c r="JX209" s="68">
        <f t="shared" si="1304"/>
        <v>-5.7445299312107241E-2</v>
      </c>
      <c r="JY209" s="68">
        <f t="shared" si="1122"/>
        <v>0.15415019762845855</v>
      </c>
      <c r="JZ209" s="68"/>
      <c r="KA209" s="15">
        <f t="shared" si="1123"/>
        <v>0.62222222222222212</v>
      </c>
      <c r="KC209" s="13">
        <v>22.52</v>
      </c>
      <c r="KD209" s="68">
        <f t="shared" si="1124"/>
        <v>-2.0869565217391323E-2</v>
      </c>
      <c r="KE209" s="68">
        <f t="shared" si="1305"/>
        <v>-2.329868329972512E-2</v>
      </c>
      <c r="KF209" s="68">
        <f t="shared" si="1125"/>
        <v>0.15605749486652973</v>
      </c>
      <c r="KG209" s="68"/>
      <c r="KH209" s="15">
        <f t="shared" si="1126"/>
        <v>1.5329125338142464E-2</v>
      </c>
      <c r="KI209" s="18"/>
      <c r="KJ209" s="13">
        <v>143.61000000000001</v>
      </c>
      <c r="KK209" s="68">
        <f t="shared" si="1127"/>
        <v>5.1856734783564146E-2</v>
      </c>
      <c r="KL209" s="68">
        <f t="shared" si="1306"/>
        <v>4.9427616701230345E-2</v>
      </c>
      <c r="KM209" s="68">
        <f t="shared" si="1128"/>
        <v>5.8061611374407587</v>
      </c>
      <c r="KN209" s="68"/>
      <c r="KO209" s="15">
        <f t="shared" si="1129"/>
        <v>1.1367356048207116</v>
      </c>
      <c r="KQ209" s="13">
        <v>2.2280000000000002</v>
      </c>
      <c r="KR209" s="68">
        <f t="shared" si="1130"/>
        <v>-3.5497835497835431E-2</v>
      </c>
      <c r="KS209" s="68">
        <f t="shared" si="1307"/>
        <v>-3.7926953580169231E-2</v>
      </c>
      <c r="KT209" s="68">
        <f t="shared" si="1131"/>
        <v>-0.14961832061068697</v>
      </c>
      <c r="KU209" s="68"/>
      <c r="KV209" s="15">
        <f t="shared" si="1132"/>
        <v>1.2059405940594061</v>
      </c>
      <c r="KW209" s="18"/>
      <c r="KX209" s="13">
        <v>68.52</v>
      </c>
      <c r="KY209" s="68">
        <f t="shared" si="1133"/>
        <v>-5.083806621415711E-2</v>
      </c>
      <c r="KZ209" s="68">
        <f t="shared" si="1308"/>
        <v>-5.326718429649091E-2</v>
      </c>
      <c r="LA209" s="68">
        <f t="shared" si="1134"/>
        <v>-4.7407201445850276E-2</v>
      </c>
      <c r="LB209" s="68"/>
      <c r="LC209" s="15">
        <f t="shared" si="1135"/>
        <v>1.8899198650358495</v>
      </c>
      <c r="LD209" s="18"/>
      <c r="LE209" s="13">
        <v>54.08</v>
      </c>
      <c r="LF209" s="68">
        <f t="shared" si="1136"/>
        <v>1.5777610818933065E-2</v>
      </c>
      <c r="LG209" s="68">
        <f t="shared" si="1309"/>
        <v>1.3348492736599266E-2</v>
      </c>
      <c r="LH209" s="68">
        <f t="shared" si="1137"/>
        <v>0.50934970694948367</v>
      </c>
      <c r="LI209" s="68"/>
      <c r="LJ209" s="15">
        <f t="shared" si="1138"/>
        <v>0.17284753849490347</v>
      </c>
      <c r="LL209" s="13">
        <v>174.49</v>
      </c>
      <c r="LM209" s="68">
        <f t="shared" si="1139"/>
        <v>-5.9454506252695133E-2</v>
      </c>
      <c r="LN209" s="68">
        <f t="shared" si="1310"/>
        <v>-6.1883624335028933E-2</v>
      </c>
      <c r="LO209" s="68">
        <f t="shared" si="1140"/>
        <v>0.99417142857142871</v>
      </c>
      <c r="LP209" s="68"/>
      <c r="LQ209" s="15">
        <f t="shared" si="1141"/>
        <v>1.231044623449687</v>
      </c>
      <c r="LS209" s="13">
        <v>25.1</v>
      </c>
      <c r="LT209" s="68">
        <f t="shared" si="1142"/>
        <v>-8.9920232052211641E-2</v>
      </c>
      <c r="LU209" s="68">
        <f t="shared" si="1311"/>
        <v>-9.2349350134545441E-2</v>
      </c>
      <c r="LV209" s="68"/>
      <c r="LW209" s="68"/>
      <c r="LX209" s="15">
        <f t="shared" si="1143"/>
        <v>1.7135135135135138</v>
      </c>
      <c r="LZ209" s="13">
        <v>22.08</v>
      </c>
      <c r="MA209" s="68">
        <f t="shared" si="1144"/>
        <v>-3.0303030303030359E-2</v>
      </c>
      <c r="MB209" s="68">
        <f t="shared" si="1312"/>
        <v>-3.273214838536416E-2</v>
      </c>
      <c r="MC209" s="68">
        <f t="shared" si="1145"/>
        <v>-7.6404494382023239E-3</v>
      </c>
      <c r="MD209" s="68"/>
      <c r="ME209" s="15">
        <f t="shared" si="1146"/>
        <v>0.63798219584569715</v>
      </c>
      <c r="MG209" s="13">
        <v>163.38999999999999</v>
      </c>
      <c r="MH209" s="68">
        <f t="shared" si="1147"/>
        <v>7.7093869495497725E-3</v>
      </c>
      <c r="MI209" s="68">
        <f t="shared" si="1313"/>
        <v>5.2802688672159738E-3</v>
      </c>
      <c r="MJ209" s="68">
        <f t="shared" si="1148"/>
        <v>21.020215633423181</v>
      </c>
      <c r="MK209" s="68"/>
      <c r="ML209" s="15">
        <f t="shared" si="1149"/>
        <v>6.696184644371173</v>
      </c>
      <c r="MN209" s="13">
        <v>203.12</v>
      </c>
      <c r="MO209" s="68">
        <f t="shared" si="1150"/>
        <v>-2.818046983397917E-2</v>
      </c>
      <c r="MP209" s="68">
        <f t="shared" si="1314"/>
        <v>-3.0609587916312967E-2</v>
      </c>
      <c r="MQ209" s="68">
        <f t="shared" si="1151"/>
        <v>0.61334392374900715</v>
      </c>
      <c r="MR209" s="68"/>
      <c r="MS209" s="15">
        <f t="shared" si="1152"/>
        <v>0.82350300745129723</v>
      </c>
      <c r="MU209" s="13">
        <v>25.32</v>
      </c>
      <c r="MV209" s="68">
        <f t="shared" si="1153"/>
        <v>-9.571428571428571E-2</v>
      </c>
      <c r="MW209" s="68">
        <f t="shared" si="1315"/>
        <v>-9.8143403796619511E-2</v>
      </c>
      <c r="MX209" s="68">
        <f t="shared" si="1154"/>
        <v>0.21322472448490651</v>
      </c>
      <c r="MY209" s="68"/>
      <c r="MZ209" s="15">
        <f t="shared" si="1155"/>
        <v>1.373008434864105</v>
      </c>
      <c r="NB209" s="13">
        <v>300.14</v>
      </c>
      <c r="NC209" s="68">
        <f t="shared" si="1156"/>
        <v>1.0005336179296003E-3</v>
      </c>
      <c r="ND209" s="68">
        <f t="shared" si="1316"/>
        <v>-1.4285844644041979E-3</v>
      </c>
      <c r="NE209" s="68">
        <f t="shared" si="1157"/>
        <v>1.2155458773160108</v>
      </c>
      <c r="NF209" s="68"/>
      <c r="NG209" s="15">
        <f t="shared" si="1158"/>
        <v>0.79950836381078005</v>
      </c>
      <c r="NI209" s="13">
        <v>13.93</v>
      </c>
      <c r="NJ209" s="68">
        <f t="shared" si="1159"/>
        <v>-8.5958005249343869E-2</v>
      </c>
      <c r="NK209" s="68">
        <f t="shared" si="1317"/>
        <v>-8.8387123331677669E-2</v>
      </c>
      <c r="NL209" s="68">
        <f t="shared" si="1160"/>
        <v>-0.88940055577610166</v>
      </c>
      <c r="NM209" s="68"/>
      <c r="NN209" s="15">
        <f t="shared" si="1161"/>
        <v>1.8428571428571425</v>
      </c>
      <c r="NP209" s="13">
        <v>600</v>
      </c>
      <c r="NQ209" s="68">
        <f t="shared" si="1162"/>
        <v>-3.3222591362126247E-3</v>
      </c>
      <c r="NR209" s="68">
        <f t="shared" si="1318"/>
        <v>-5.7513772185464225E-3</v>
      </c>
      <c r="NS209" s="68">
        <f t="shared" si="1163"/>
        <v>3.5714285714285716</v>
      </c>
      <c r="NT209" s="68"/>
      <c r="NU209" s="15">
        <f t="shared" si="1164"/>
        <v>0.82409631228528868</v>
      </c>
      <c r="NW209" s="13">
        <v>253.3</v>
      </c>
      <c r="NX209" s="68">
        <f t="shared" si="1165"/>
        <v>7.3172671597868579E-3</v>
      </c>
      <c r="NY209" s="68">
        <f t="shared" si="1319"/>
        <v>4.8881490774530592E-3</v>
      </c>
      <c r="NZ209" s="68">
        <f t="shared" si="1166"/>
        <v>0.44116977696859366</v>
      </c>
      <c r="OA209" s="68"/>
      <c r="OB209" s="15">
        <f t="shared" si="1167"/>
        <v>0.33808769149498147</v>
      </c>
      <c r="OD209" s="13">
        <v>4.3</v>
      </c>
      <c r="OE209" s="68">
        <f t="shared" si="1168"/>
        <v>-0.20222634508348791</v>
      </c>
      <c r="OF209" s="68">
        <f t="shared" si="1320"/>
        <v>-0.2046554631658217</v>
      </c>
      <c r="OG209" s="68">
        <f t="shared" si="1169"/>
        <v>-0.98094562857269463</v>
      </c>
      <c r="OH209" s="68"/>
      <c r="OI209" s="15">
        <f t="shared" si="1170"/>
        <v>1.9452054794520548</v>
      </c>
      <c r="OK209" s="13">
        <v>380.18</v>
      </c>
      <c r="OL209" s="68">
        <f t="shared" si="1171"/>
        <v>-8.4851840261897307E-2</v>
      </c>
      <c r="OM209" s="68">
        <f t="shared" si="1321"/>
        <v>-8.7280958344231108E-2</v>
      </c>
      <c r="ON209" s="68">
        <f t="shared" si="1172"/>
        <v>7.9559481743227325</v>
      </c>
      <c r="OO209" s="68"/>
      <c r="OP209" s="15">
        <f t="shared" si="1173"/>
        <v>4.7075514187058998</v>
      </c>
      <c r="OR209" s="13">
        <v>8.19</v>
      </c>
      <c r="OS209" s="68">
        <f t="shared" si="1174"/>
        <v>-5.7537399309551214E-2</v>
      </c>
      <c r="OT209" s="68">
        <f t="shared" si="1322"/>
        <v>-5.9966517391885014E-2</v>
      </c>
      <c r="OU209" s="68">
        <f t="shared" si="1175"/>
        <v>6.3636363636363547E-2</v>
      </c>
      <c r="OV209" s="68"/>
      <c r="OW209" s="15">
        <f t="shared" si="1176"/>
        <v>6.3124999999999991</v>
      </c>
      <c r="OY209" s="13">
        <v>157.94999999999999</v>
      </c>
      <c r="OZ209" s="68">
        <f t="shared" si="1177"/>
        <v>5.7306590257878206E-3</v>
      </c>
      <c r="PA209" s="68">
        <f t="shared" si="1323"/>
        <v>3.3015409434540223E-3</v>
      </c>
      <c r="PB209" s="68">
        <f t="shared" si="1331"/>
        <v>3.8599999999999994</v>
      </c>
      <c r="PC209" s="68"/>
      <c r="PD209" s="15">
        <f t="shared" si="1178"/>
        <v>0.37887385421213438</v>
      </c>
      <c r="PE209" s="18"/>
      <c r="PF209" s="13">
        <v>283.87</v>
      </c>
      <c r="PG209" s="68">
        <f t="shared" si="1179"/>
        <v>-1.4773646628443346E-3</v>
      </c>
      <c r="PH209" s="68">
        <f t="shared" si="1324"/>
        <v>-3.9064827451781329E-3</v>
      </c>
      <c r="PI209" s="68">
        <f t="shared" si="1180"/>
        <v>-0.18475014359563466</v>
      </c>
      <c r="PJ209" s="68"/>
      <c r="PK209" s="15">
        <f t="shared" si="1181"/>
        <v>0.35738535838951851</v>
      </c>
      <c r="PM209" s="13"/>
      <c r="PN209" s="68">
        <f t="shared" si="1182"/>
        <v>0</v>
      </c>
      <c r="PO209" s="68">
        <f t="shared" si="1183"/>
        <v>-2.4291180823337983E-3</v>
      </c>
      <c r="PP209" s="68">
        <f t="shared" si="1184"/>
        <v>0</v>
      </c>
      <c r="PQ209" s="68"/>
      <c r="PR209" s="15">
        <f t="shared" si="1185"/>
        <v>0</v>
      </c>
      <c r="PT209" s="13">
        <v>21.06</v>
      </c>
      <c r="PU209" s="68">
        <f t="shared" si="1186"/>
        <v>-2.9045643153527086E-2</v>
      </c>
      <c r="PV209" s="68">
        <f t="shared" si="1325"/>
        <v>-3.1474761235860883E-2</v>
      </c>
      <c r="PW209" s="68">
        <f t="shared" si="1187"/>
        <v>1.4151376146788988</v>
      </c>
      <c r="PX209" s="68"/>
      <c r="PY209" s="15">
        <f t="shared" si="1188"/>
        <v>3.1052631578947367</v>
      </c>
      <c r="QA209" s="13">
        <v>366.85</v>
      </c>
      <c r="QB209" s="68">
        <f t="shared" si="1189"/>
        <v>-1.4426479394631518E-3</v>
      </c>
      <c r="QC209" s="68">
        <f t="shared" si="1326"/>
        <v>-3.8717660217969501E-3</v>
      </c>
      <c r="QD209" s="68">
        <f t="shared" si="1190"/>
        <v>8.7317347876345E-2</v>
      </c>
      <c r="QE209" s="68"/>
      <c r="QF209" s="15">
        <f t="shared" si="1191"/>
        <v>0.91326796703869828</v>
      </c>
      <c r="QH209" s="13">
        <v>2.33</v>
      </c>
      <c r="QI209" s="68">
        <f t="shared" si="1192"/>
        <v>8.6580086580086649E-3</v>
      </c>
      <c r="QJ209" s="68">
        <f t="shared" si="1327"/>
        <v>6.2288905756748662E-3</v>
      </c>
      <c r="QK209" s="68">
        <f t="shared" si="1193"/>
        <v>-7.171314741035846E-2</v>
      </c>
      <c r="QL209" s="68"/>
      <c r="QM209" s="15">
        <f t="shared" si="1194"/>
        <v>0.79230769230769227</v>
      </c>
      <c r="QO209" s="13">
        <v>27.73</v>
      </c>
      <c r="QP209" s="68">
        <f t="shared" si="1195"/>
        <v>-2.8381219341275358E-2</v>
      </c>
      <c r="QQ209" s="68">
        <f t="shared" si="1328"/>
        <v>-3.0810337423609155E-2</v>
      </c>
      <c r="QR209" s="68">
        <f t="shared" si="1196"/>
        <v>-0.96619859089690141</v>
      </c>
      <c r="QS209" s="68"/>
      <c r="QT209" s="15">
        <f t="shared" si="1197"/>
        <v>1.4155052264808361</v>
      </c>
      <c r="QV209" s="13">
        <v>2.766</v>
      </c>
      <c r="QW209" s="68">
        <f t="shared" si="1198"/>
        <v>-5.9183673469387736E-2</v>
      </c>
      <c r="QX209" s="68">
        <f t="shared" si="1329"/>
        <v>-6.1612791551721537E-2</v>
      </c>
      <c r="QY209" s="68">
        <f t="shared" si="1199"/>
        <v>-0.21643059490084982</v>
      </c>
      <c r="QZ209" s="68"/>
      <c r="RA209" s="15">
        <f t="shared" si="1200"/>
        <v>0.13036371066612176</v>
      </c>
      <c r="RC209" s="13">
        <v>57.16</v>
      </c>
      <c r="RD209" s="68">
        <f t="shared" si="1201"/>
        <v>-2.2070145423438943E-2</v>
      </c>
      <c r="RE209" s="68">
        <f t="shared" si="1330"/>
        <v>-2.449926350577274E-2</v>
      </c>
      <c r="RF209" s="68">
        <f t="shared" si="1202"/>
        <v>0.23482393605530347</v>
      </c>
      <c r="RG209" s="68"/>
      <c r="RH209" s="15">
        <f t="shared" si="1203"/>
        <v>1.3094949494949493</v>
      </c>
      <c r="RJ209" s="13">
        <v>295.08</v>
      </c>
      <c r="RK209" s="68">
        <f t="shared" si="1204"/>
        <v>-1.587513340448236E-2</v>
      </c>
      <c r="RL209" s="68">
        <f t="shared" si="1205"/>
        <v>-1.8304251486816157E-2</v>
      </c>
      <c r="RM209" s="68">
        <f t="shared" si="1206"/>
        <v>0.36877261341497342</v>
      </c>
      <c r="RN209" s="68"/>
      <c r="RO209" s="15">
        <f t="shared" si="1207"/>
        <v>0.49999999999999994</v>
      </c>
      <c r="RQ209" s="13">
        <v>31.31</v>
      </c>
      <c r="RR209" s="68">
        <f t="shared" si="1208"/>
        <v>-5.5505279034690796E-2</v>
      </c>
      <c r="RS209" s="68">
        <f t="shared" si="1209"/>
        <v>-5.7934397117024597E-2</v>
      </c>
      <c r="RT209" s="68">
        <f t="shared" si="1210"/>
        <v>1.1386612021857923</v>
      </c>
      <c r="RU209" s="68"/>
      <c r="RV209" s="15">
        <f t="shared" si="1211"/>
        <v>0.50239923224568128</v>
      </c>
      <c r="RX209" s="13">
        <v>178.15</v>
      </c>
      <c r="RY209" s="68">
        <f t="shared" si="1212"/>
        <v>1.6842578037278878E-4</v>
      </c>
      <c r="RZ209" s="68">
        <f t="shared" si="1213"/>
        <v>-2.2606923019610095E-3</v>
      </c>
      <c r="SA209" s="68">
        <f t="shared" si="1214"/>
        <v>0.3388696828498422</v>
      </c>
      <c r="SB209" s="68"/>
      <c r="SC209" s="15">
        <f t="shared" si="1215"/>
        <v>1.3555467407113582</v>
      </c>
      <c r="SE209" s="13">
        <v>46.38</v>
      </c>
      <c r="SF209" s="68">
        <f t="shared" si="1216"/>
        <v>-3.3145716072545267E-2</v>
      </c>
      <c r="SG209" s="68">
        <f t="shared" si="1217"/>
        <v>-3.5574834154879068E-2</v>
      </c>
      <c r="SH209" s="68">
        <f t="shared" si="1218"/>
        <v>2.7104000000000004</v>
      </c>
      <c r="SI209" s="68"/>
      <c r="SJ209" s="15">
        <f t="shared" si="1219"/>
        <v>2.0393184796854524</v>
      </c>
      <c r="SL209" s="13">
        <v>4</v>
      </c>
      <c r="SM209" s="68">
        <f t="shared" si="1220"/>
        <v>-5.8823529411764705E-2</v>
      </c>
      <c r="SN209" s="68">
        <f t="shared" si="1221"/>
        <v>-6.1252647494098506E-2</v>
      </c>
      <c r="SO209" s="68">
        <f t="shared" si="1222"/>
        <v>1.8169014084507045</v>
      </c>
      <c r="SP209" s="68"/>
      <c r="SQ209" s="15">
        <f t="shared" si="1223"/>
        <v>2.9603960396039604</v>
      </c>
      <c r="SS209" s="13">
        <v>38.33</v>
      </c>
      <c r="ST209" s="68">
        <f t="shared" si="1224"/>
        <v>-5.2644587246663432E-2</v>
      </c>
      <c r="SU209" s="68">
        <f t="shared" si="1225"/>
        <v>-5.5073705328997233E-2</v>
      </c>
      <c r="SV209" s="68">
        <f t="shared" si="1226"/>
        <v>1.3748451053283766</v>
      </c>
      <c r="SW209" s="68"/>
      <c r="SX209" s="15">
        <f t="shared" si="1227"/>
        <v>3.5630952380952379</v>
      </c>
      <c r="SZ209" s="13">
        <v>80.790000000000006</v>
      </c>
      <c r="TA209" s="68">
        <f t="shared" si="1228"/>
        <v>-3.6378816793893091E-2</v>
      </c>
      <c r="TB209" s="68">
        <f t="shared" si="1229"/>
        <v>-3.8807934876226892E-2</v>
      </c>
      <c r="TC209" s="68">
        <f t="shared" si="1230"/>
        <v>1.0012385434728761</v>
      </c>
      <c r="TD209" s="68"/>
      <c r="TE209" s="15">
        <f t="shared" si="1231"/>
        <v>4.1788461538461545</v>
      </c>
      <c r="TG209" s="417">
        <v>0.39900000000000002</v>
      </c>
      <c r="TH209" s="68">
        <f t="shared" si="1232"/>
        <v>2.2290545734050836E-2</v>
      </c>
      <c r="TI209" s="68">
        <f t="shared" si="1233"/>
        <v>1.9861427651717039E-2</v>
      </c>
      <c r="TJ209" s="68">
        <f t="shared" si="1234"/>
        <v>0.81363636363636371</v>
      </c>
      <c r="TK209" s="68"/>
      <c r="TL209" s="15">
        <f t="shared" si="1235"/>
        <v>1.3539823008849556</v>
      </c>
      <c r="TN209" s="13">
        <v>87.06</v>
      </c>
      <c r="TO209" s="68">
        <f t="shared" si="1236"/>
        <v>-1.9373732822707802E-2</v>
      </c>
      <c r="TP209" s="68">
        <f t="shared" si="1237"/>
        <v>-2.1802850905041599E-2</v>
      </c>
      <c r="TQ209" s="68">
        <f t="shared" si="1238"/>
        <v>0.2689759716644925</v>
      </c>
      <c r="TR209" s="68"/>
      <c r="TS209" s="15">
        <f t="shared" si="1239"/>
        <v>1.9263865546218488</v>
      </c>
      <c r="TU209" s="417">
        <v>4.53</v>
      </c>
      <c r="TV209" s="68">
        <f t="shared" si="1240"/>
        <v>-6.9815195071868549E-2</v>
      </c>
      <c r="TW209" s="68">
        <f t="shared" si="1241"/>
        <v>-7.224431315420235E-2</v>
      </c>
      <c r="TX209" s="68">
        <f t="shared" si="1242"/>
        <v>2.721088435374152E-2</v>
      </c>
      <c r="TY209" s="68"/>
      <c r="TZ209" s="15">
        <f t="shared" si="1243"/>
        <v>1.6491228070175441</v>
      </c>
      <c r="UB209" s="13"/>
      <c r="UC209" s="68">
        <f t="shared" si="1244"/>
        <v>0</v>
      </c>
      <c r="UD209" s="68">
        <f t="shared" si="1245"/>
        <v>-2.4291180823337983E-3</v>
      </c>
      <c r="UE209" s="68">
        <f t="shared" si="1246"/>
        <v>0</v>
      </c>
      <c r="UF209" s="68"/>
      <c r="UG209" s="15">
        <f t="shared" si="1247"/>
        <v>0</v>
      </c>
      <c r="UI209" s="417"/>
      <c r="UJ209" s="68">
        <f t="shared" si="1248"/>
        <v>0</v>
      </c>
      <c r="UK209" s="68">
        <f t="shared" si="1249"/>
        <v>-2.4291180823337983E-3</v>
      </c>
      <c r="UL209" s="68">
        <f t="shared" si="1250"/>
        <v>0</v>
      </c>
      <c r="UM209" s="68"/>
      <c r="UN209" s="15">
        <f t="shared" si="1251"/>
        <v>0</v>
      </c>
      <c r="UP209" s="417"/>
      <c r="UQ209" s="68">
        <f t="shared" si="1252"/>
        <v>0</v>
      </c>
      <c r="UR209" s="68">
        <f t="shared" si="1253"/>
        <v>-2.4291180823337983E-3</v>
      </c>
      <c r="US209" s="68">
        <f t="shared" si="1254"/>
        <v>0</v>
      </c>
      <c r="UT209" s="68"/>
      <c r="UU209" s="15">
        <f t="shared" si="1255"/>
        <v>0</v>
      </c>
      <c r="UW209" s="417"/>
      <c r="UX209" s="68">
        <f t="shared" si="1256"/>
        <v>0</v>
      </c>
      <c r="UY209" s="68">
        <f t="shared" si="1257"/>
        <v>-2.4291180823337983E-3</v>
      </c>
      <c r="UZ209" s="68">
        <f t="shared" si="1258"/>
        <v>0</v>
      </c>
      <c r="VA209" s="68"/>
      <c r="VB209" s="15">
        <f t="shared" si="1259"/>
        <v>0</v>
      </c>
      <c r="VD209" s="417"/>
      <c r="VE209" s="68">
        <f t="shared" si="1260"/>
        <v>0</v>
      </c>
      <c r="VF209" s="68">
        <f t="shared" si="1261"/>
        <v>-2.4291180823337983E-3</v>
      </c>
      <c r="VG209" s="68">
        <f t="shared" si="1262"/>
        <v>0</v>
      </c>
      <c r="VH209" s="68"/>
      <c r="VI209" s="15">
        <f t="shared" si="1263"/>
        <v>0</v>
      </c>
      <c r="VM209" s="21">
        <f t="shared" si="1264"/>
        <v>-2.8459939146257572E-2</v>
      </c>
      <c r="VN209" s="40"/>
      <c r="VO209" s="21">
        <f t="shared" si="1265"/>
        <v>2.1248545828805789</v>
      </c>
      <c r="VP209" s="14"/>
      <c r="VQ209" s="21">
        <f t="shared" si="1266"/>
        <v>1.326685721490606</v>
      </c>
    </row>
    <row r="210" spans="1:589" ht="15.75" customHeight="1" x14ac:dyDescent="0.2">
      <c r="A210" s="127">
        <v>45950</v>
      </c>
      <c r="B210" s="4">
        <f t="shared" si="999"/>
        <v>45950</v>
      </c>
      <c r="C210" s="13">
        <v>46716.68</v>
      </c>
      <c r="D210" s="138">
        <f t="shared" si="1000"/>
        <v>526.06999999999971</v>
      </c>
      <c r="E210" s="68">
        <f t="shared" si="1001"/>
        <v>1.138911133669808E-2</v>
      </c>
      <c r="F210" s="15">
        <f t="shared" si="1002"/>
        <v>9.8073486833229029E-2</v>
      </c>
      <c r="G210" s="13">
        <v>6735.14</v>
      </c>
      <c r="H210" s="138">
        <f t="shared" si="1003"/>
        <v>71.130000000000109</v>
      </c>
      <c r="I210" s="68">
        <f t="shared" si="1004"/>
        <v>1.0673753490766087E-2</v>
      </c>
      <c r="J210" s="15">
        <f t="shared" si="1005"/>
        <v>0.14511453457629947</v>
      </c>
      <c r="K210" s="13">
        <v>22990.54</v>
      </c>
      <c r="L210" s="138">
        <f t="shared" si="1006"/>
        <v>310.56999999999971</v>
      </c>
      <c r="M210" s="68">
        <f t="shared" si="1007"/>
        <v>1.3693580723431279E-2</v>
      </c>
      <c r="N210" s="15">
        <f t="shared" si="1008"/>
        <v>0.19055408919055097</v>
      </c>
      <c r="O210" s="13">
        <v>2499.91</v>
      </c>
      <c r="P210" s="138">
        <f t="shared" si="1009"/>
        <v>47.739999999999782</v>
      </c>
      <c r="Q210" s="68">
        <f t="shared" si="1010"/>
        <v>1.9468470783020664E-2</v>
      </c>
      <c r="R210" s="15">
        <f t="shared" si="1011"/>
        <v>0.1209554471428059</v>
      </c>
      <c r="S210" s="18">
        <f t="shared" si="1012"/>
        <v>8.6566298222952257E-3</v>
      </c>
      <c r="T210" s="121">
        <f t="shared" si="1013"/>
        <v>279.54502752318785</v>
      </c>
      <c r="U210" s="121">
        <f t="shared" si="1014"/>
        <v>279.54502752318785</v>
      </c>
      <c r="V210" s="134">
        <f t="shared" si="1015"/>
        <v>6.2319675190426896E-3</v>
      </c>
      <c r="W210" s="21">
        <f t="shared" si="1267"/>
        <v>8.0494464890245587E-2</v>
      </c>
      <c r="X210" s="18">
        <f t="shared" si="1016"/>
        <v>1.3806229083479027E-2</v>
      </c>
      <c r="Y210" s="353">
        <f>30140.06+20744.5</f>
        <v>50884.56</v>
      </c>
      <c r="Z210" s="15">
        <v>1.9999999999999999E-6</v>
      </c>
      <c r="AA210" s="21">
        <f t="shared" si="1017"/>
        <v>-6.2299675190426894E-3</v>
      </c>
      <c r="AC210" s="13">
        <v>258.24</v>
      </c>
      <c r="AD210" s="68">
        <f t="shared" si="1018"/>
        <v>9.2625161214679504E-3</v>
      </c>
      <c r="AE210" s="68">
        <f t="shared" si="1268"/>
        <v>3.0305486024252608E-3</v>
      </c>
      <c r="AF210" s="68">
        <f t="shared" si="1019"/>
        <v>0.56727559628573154</v>
      </c>
      <c r="AG210" s="68"/>
      <c r="AH210" s="15">
        <f t="shared" si="1020"/>
        <v>0.13676981995862139</v>
      </c>
      <c r="AJ210" s="13">
        <v>24.83</v>
      </c>
      <c r="AK210" s="68">
        <f t="shared" si="1021"/>
        <v>1.0582010582010502E-2</v>
      </c>
      <c r="AL210" s="68">
        <f t="shared" si="1269"/>
        <v>4.350043062967812E-3</v>
      </c>
      <c r="AM210" s="68">
        <f t="shared" si="1022"/>
        <v>0.33494623655913958</v>
      </c>
      <c r="AN210" s="68"/>
      <c r="AO210" s="15">
        <f t="shared" si="1023"/>
        <v>0.18069424631478825</v>
      </c>
      <c r="AQ210" s="13">
        <v>24.26</v>
      </c>
      <c r="AR210" s="68">
        <f t="shared" si="1024"/>
        <v>1.2520868113522567E-2</v>
      </c>
      <c r="AS210" s="68">
        <f t="shared" si="1270"/>
        <v>6.2889005944798777E-3</v>
      </c>
      <c r="AT210" s="68">
        <f t="shared" si="1025"/>
        <v>0.40474811812391442</v>
      </c>
      <c r="AU210" s="68"/>
      <c r="AV210" s="15">
        <f t="shared" si="1026"/>
        <v>0.12994876571960889</v>
      </c>
      <c r="AX210" s="13">
        <v>234.03</v>
      </c>
      <c r="AY210" s="68">
        <f t="shared" si="1027"/>
        <v>1.0666781827604072E-2</v>
      </c>
      <c r="AZ210" s="68">
        <f t="shared" si="1271"/>
        <v>4.4348143085613826E-3</v>
      </c>
      <c r="BA210" s="68">
        <f t="shared" si="1028"/>
        <v>0.74519015659955268</v>
      </c>
      <c r="BB210" s="68"/>
      <c r="BC210" s="15">
        <f t="shared" si="1029"/>
        <v>0.14613840050932955</v>
      </c>
      <c r="BE210" s="13">
        <v>83.63</v>
      </c>
      <c r="BF210" s="68">
        <f t="shared" si="1030"/>
        <v>6.0146758089738963E-3</v>
      </c>
      <c r="BG210" s="68">
        <f t="shared" si="1272"/>
        <v>-2.1729171006879336E-4</v>
      </c>
      <c r="BH210" s="68"/>
      <c r="BI210" s="68"/>
      <c r="BJ210" s="15">
        <f t="shared" si="1031"/>
        <v>0.13519750237545802</v>
      </c>
      <c r="BL210" s="13">
        <v>77.48</v>
      </c>
      <c r="BM210" s="68">
        <f t="shared" si="1032"/>
        <v>1.307531380753138E-2</v>
      </c>
      <c r="BN210" s="68">
        <f t="shared" si="1273"/>
        <v>6.8433462884886906E-3</v>
      </c>
      <c r="BO210" s="68">
        <f t="shared" si="1033"/>
        <v>0.30481643651060963</v>
      </c>
      <c r="BP210" s="68"/>
      <c r="BQ210" s="15">
        <f t="shared" si="1034"/>
        <v>0.16739490733765253</v>
      </c>
      <c r="BS210" s="13">
        <v>45.78</v>
      </c>
      <c r="BT210" s="68">
        <f t="shared" si="1035"/>
        <v>7.4823943661972581E-3</v>
      </c>
      <c r="BU210" s="68">
        <f t="shared" si="1274"/>
        <v>1.2504268471545685E-3</v>
      </c>
      <c r="BV210" s="68">
        <f t="shared" si="1036"/>
        <v>0.2286634460547505</v>
      </c>
      <c r="BW210" s="68"/>
      <c r="BX210" s="15">
        <f t="shared" si="1037"/>
        <v>0.19686274509803925</v>
      </c>
      <c r="BZ210" s="13"/>
      <c r="CA210" s="68">
        <f t="shared" si="1038"/>
        <v>0</v>
      </c>
      <c r="CB210" s="68">
        <f t="shared" si="1275"/>
        <v>0</v>
      </c>
      <c r="CC210" s="68">
        <f t="shared" si="1039"/>
        <v>0</v>
      </c>
      <c r="CD210" s="68"/>
      <c r="CE210" s="15">
        <f t="shared" si="1040"/>
        <v>0</v>
      </c>
      <c r="CG210" s="13">
        <v>31.25</v>
      </c>
      <c r="CH210" s="68">
        <f t="shared" si="1041"/>
        <v>2.0241593209271987E-2</v>
      </c>
      <c r="CI210" s="68">
        <f t="shared" si="1276"/>
        <v>1.4009625690229299E-2</v>
      </c>
      <c r="CJ210" s="68">
        <f t="shared" si="1042"/>
        <v>3.3741316572940772E-2</v>
      </c>
      <c r="CK210" s="68"/>
      <c r="CL210" s="15">
        <f t="shared" si="1043"/>
        <v>-9.0512223515715931E-2</v>
      </c>
      <c r="CN210" s="13">
        <v>35.5</v>
      </c>
      <c r="CO210" s="68">
        <f t="shared" si="1044"/>
        <v>1.8359150889271387E-2</v>
      </c>
      <c r="CP210" s="68">
        <f t="shared" si="1277"/>
        <v>1.2127183370228698E-2</v>
      </c>
      <c r="CQ210" s="68">
        <f t="shared" si="1045"/>
        <v>0.13273771537970644</v>
      </c>
      <c r="CR210" s="68"/>
      <c r="CS210" s="15">
        <f t="shared" si="1046"/>
        <v>6.0651329548849754E-2</v>
      </c>
      <c r="CU210" s="13">
        <v>40.93</v>
      </c>
      <c r="CV210" s="68">
        <f t="shared" si="1047"/>
        <v>1.6137040714994999E-2</v>
      </c>
      <c r="CW210" s="68">
        <f t="shared" si="1278"/>
        <v>9.9050731959523103E-3</v>
      </c>
      <c r="CX210" s="68">
        <f t="shared" si="1048"/>
        <v>0.27309486780715403</v>
      </c>
      <c r="CY210" s="68"/>
      <c r="CZ210" s="15">
        <f t="shared" si="1049"/>
        <v>9.7907725321888364E-2</v>
      </c>
      <c r="DB210" s="13">
        <v>20.22</v>
      </c>
      <c r="DC210" s="68">
        <f t="shared" si="1050"/>
        <v>1.5060240963855278E-2</v>
      </c>
      <c r="DD210" s="68">
        <f t="shared" si="1279"/>
        <v>8.8282734448125871E-3</v>
      </c>
      <c r="DE210" s="68">
        <f t="shared" si="1051"/>
        <v>-7.5445816186557019E-2</v>
      </c>
      <c r="DF210" s="68"/>
      <c r="DG210" s="15">
        <f t="shared" si="1052"/>
        <v>-6.8762278978389277E-3</v>
      </c>
      <c r="DI210" s="13">
        <v>52.27</v>
      </c>
      <c r="DJ210" s="68">
        <f t="shared" si="1053"/>
        <v>8.1002892960463195E-3</v>
      </c>
      <c r="DK210" s="68">
        <f t="shared" si="1280"/>
        <v>1.8683217770036299E-3</v>
      </c>
      <c r="DL210" s="68">
        <f t="shared" si="1054"/>
        <v>0.1839184597961496</v>
      </c>
      <c r="DM210" s="68"/>
      <c r="DN210" s="15">
        <f t="shared" si="1055"/>
        <v>0.2398007590132829</v>
      </c>
      <c r="DP210" s="13">
        <v>49.63</v>
      </c>
      <c r="DQ210" s="68">
        <f t="shared" si="1056"/>
        <v>1.659156083572311E-2</v>
      </c>
      <c r="DR210" s="68">
        <f t="shared" si="1281"/>
        <v>1.0359593316680422E-2</v>
      </c>
      <c r="DS210" s="68"/>
      <c r="DT210" s="68"/>
      <c r="DU210" s="15">
        <f t="shared" si="1057"/>
        <v>0.30330882352941191</v>
      </c>
      <c r="DV210" s="18"/>
      <c r="DW210" s="13">
        <v>43.82</v>
      </c>
      <c r="DX210" s="68">
        <f t="shared" si="1058"/>
        <v>7.587951253161607E-3</v>
      </c>
      <c r="DY210" s="68">
        <f t="shared" si="1282"/>
        <v>1.3559837341189174E-3</v>
      </c>
      <c r="DZ210" s="68">
        <f t="shared" si="1059"/>
        <v>1.3383137673425829</v>
      </c>
      <c r="EA210" s="68"/>
      <c r="EB210" s="15">
        <f t="shared" si="1060"/>
        <v>0.30923214819241118</v>
      </c>
      <c r="ED210" s="13">
        <v>44.24</v>
      </c>
      <c r="EE210" s="68">
        <f t="shared" si="1061"/>
        <v>1.0507080858839671E-2</v>
      </c>
      <c r="EF210" s="68">
        <f t="shared" si="1283"/>
        <v>4.2751133397969819E-3</v>
      </c>
      <c r="EG210" s="68">
        <f t="shared" si="1062"/>
        <v>1.1036614360437471</v>
      </c>
      <c r="EH210" s="68"/>
      <c r="EI210" s="15">
        <f t="shared" si="1063"/>
        <v>0.19956616052060736</v>
      </c>
      <c r="EK210" s="13">
        <v>144.04</v>
      </c>
      <c r="EL210" s="68">
        <f t="shared" si="1064"/>
        <v>1.4080540692762603E-2</v>
      </c>
      <c r="EM210" s="68">
        <f t="shared" si="1284"/>
        <v>7.8485731737199145E-3</v>
      </c>
      <c r="EN210" s="68">
        <f t="shared" si="1065"/>
        <v>1.2317942361326306</v>
      </c>
      <c r="EO210" s="68"/>
      <c r="EP210" s="15">
        <f t="shared" si="1066"/>
        <v>0.29415992812219222</v>
      </c>
      <c r="ER210" s="13">
        <v>40.03</v>
      </c>
      <c r="ES210" s="68">
        <f t="shared" si="1067"/>
        <v>1.162496841041195E-2</v>
      </c>
      <c r="ET210" s="68">
        <f t="shared" si="1285"/>
        <v>5.3930008913692607E-3</v>
      </c>
      <c r="EU210" s="68">
        <f t="shared" si="1068"/>
        <v>0.14666284732168447</v>
      </c>
      <c r="EV210" s="68"/>
      <c r="EW210" s="15">
        <f t="shared" si="1069"/>
        <v>2.9313448187194665E-2</v>
      </c>
      <c r="EY210" s="13">
        <v>55.54</v>
      </c>
      <c r="EZ210" s="68">
        <f t="shared" si="1070"/>
        <v>2.3212969786293256E-2</v>
      </c>
      <c r="FA210" s="68">
        <f t="shared" si="1286"/>
        <v>1.6981002267250567E-2</v>
      </c>
      <c r="FB210" s="68"/>
      <c r="FC210" s="68"/>
      <c r="FD210" s="15">
        <f t="shared" si="1071"/>
        <v>1.2595606183889343</v>
      </c>
      <c r="FF210" s="13">
        <v>60.13</v>
      </c>
      <c r="FG210" s="68">
        <f t="shared" si="1072"/>
        <v>1.0248655913978484E-2</v>
      </c>
      <c r="FH210" s="68">
        <f t="shared" si="1287"/>
        <v>4.0166883949357942E-3</v>
      </c>
      <c r="FI210" s="68">
        <f t="shared" si="1073"/>
        <v>1.7772511848341305E-2</v>
      </c>
      <c r="FJ210" s="68"/>
      <c r="FK210" s="15">
        <f t="shared" si="1074"/>
        <v>5.8813171332981216E-2</v>
      </c>
      <c r="FM210" s="13">
        <v>189.49</v>
      </c>
      <c r="FN210" s="68">
        <f t="shared" si="1075"/>
        <v>1.6250134077013843E-2</v>
      </c>
      <c r="FO210" s="68">
        <f t="shared" si="1288"/>
        <v>1.0018166557971154E-2</v>
      </c>
      <c r="FP210" s="68">
        <f t="shared" si="1076"/>
        <v>0.62960096319229453</v>
      </c>
      <c r="FQ210" s="68"/>
      <c r="FR210" s="15">
        <f t="shared" si="1077"/>
        <v>4.3102499174281696E-2</v>
      </c>
      <c r="FT210" s="13">
        <v>89.04</v>
      </c>
      <c r="FU210" s="68">
        <f t="shared" si="1078"/>
        <v>-1.457889424694353E-3</v>
      </c>
      <c r="FV210" s="68">
        <f t="shared" si="1289"/>
        <v>-7.6898569437370426E-3</v>
      </c>
      <c r="FW210" s="68">
        <f t="shared" si="1079"/>
        <v>1.1473361354083894E-2</v>
      </c>
      <c r="FX210" s="68"/>
      <c r="FY210" s="15">
        <f t="shared" si="1080"/>
        <v>-1.2641383898868935E-2</v>
      </c>
      <c r="GA210" s="13">
        <v>18.48</v>
      </c>
      <c r="GB210" s="68">
        <f t="shared" si="1081"/>
        <v>6.5359477124183546E-3</v>
      </c>
      <c r="GC210" s="68">
        <f t="shared" si="1290"/>
        <v>3.0398019337566501E-4</v>
      </c>
      <c r="GD210" s="68"/>
      <c r="GE210" s="68"/>
      <c r="GF210" s="15">
        <f t="shared" si="1082"/>
        <v>6.0240963855421728E-2</v>
      </c>
      <c r="GG210" s="18"/>
      <c r="GH210" s="13">
        <v>24.02</v>
      </c>
      <c r="GI210" s="68">
        <f t="shared" si="1083"/>
        <v>1.6504443504020336E-2</v>
      </c>
      <c r="GJ210" s="68">
        <f t="shared" si="1291"/>
        <v>1.0272475984977648E-2</v>
      </c>
      <c r="GK210" s="68">
        <f t="shared" si="1084"/>
        <v>0.24973985431841836</v>
      </c>
      <c r="GL210" s="68"/>
      <c r="GM210" s="15">
        <f t="shared" si="1085"/>
        <v>0.27089947089947097</v>
      </c>
      <c r="GO210" s="13">
        <v>29.1</v>
      </c>
      <c r="GP210" s="68">
        <f t="shared" si="1086"/>
        <v>1.3584117032392914E-2</v>
      </c>
      <c r="GQ210" s="68">
        <f t="shared" si="1292"/>
        <v>7.3521495133502248E-3</v>
      </c>
      <c r="GR210" s="68"/>
      <c r="GS210" s="68"/>
      <c r="GT210" s="15">
        <f t="shared" si="1087"/>
        <v>6.7889908256880779E-2</v>
      </c>
      <c r="GV210" s="13">
        <v>17.600000000000001</v>
      </c>
      <c r="GW210" s="68">
        <f t="shared" si="1088"/>
        <v>5.6850483229116335E-4</v>
      </c>
      <c r="GX210" s="68">
        <f t="shared" si="1293"/>
        <v>-5.6634626867515265E-3</v>
      </c>
      <c r="GY210" s="68">
        <f t="shared" si="1089"/>
        <v>0.4852320675105487</v>
      </c>
      <c r="GZ210" s="68"/>
      <c r="HA210" s="15">
        <f t="shared" si="1090"/>
        <v>0.28279883381924203</v>
      </c>
      <c r="HD210" s="13">
        <v>447.43</v>
      </c>
      <c r="HE210" s="68">
        <f t="shared" si="1091"/>
        <v>1.8483530991782578E-2</v>
      </c>
      <c r="HF210" s="68">
        <f t="shared" si="1294"/>
        <v>1.2251563472739889E-2</v>
      </c>
      <c r="HG210" s="68">
        <f t="shared" si="1092"/>
        <v>1.513510476939498</v>
      </c>
      <c r="HH210" s="68"/>
      <c r="HI210" s="15">
        <f t="shared" si="1093"/>
        <v>0.10793878763866886</v>
      </c>
      <c r="HK210" s="13">
        <v>86.65</v>
      </c>
      <c r="HL210" s="68">
        <f t="shared" si="1094"/>
        <v>4.2468719923002898E-2</v>
      </c>
      <c r="HM210" s="68">
        <f t="shared" si="1295"/>
        <v>3.623675240396021E-2</v>
      </c>
      <c r="HN210" s="68">
        <f t="shared" si="1095"/>
        <v>33.939516129032256</v>
      </c>
      <c r="HO210" s="68"/>
      <c r="HP210" s="15">
        <f t="shared" si="1096"/>
        <v>2.2846853677028056</v>
      </c>
      <c r="HR210" s="13">
        <v>112.71</v>
      </c>
      <c r="HS210" s="68">
        <f t="shared" si="1097"/>
        <v>4.1874554526015583E-3</v>
      </c>
      <c r="HT210" s="68">
        <f t="shared" si="1296"/>
        <v>-2.0445120664411313E-3</v>
      </c>
      <c r="HU210" s="68">
        <f t="shared" si="1098"/>
        <v>2.0964285714285715</v>
      </c>
      <c r="HV210" s="68"/>
      <c r="HW210" s="15">
        <f t="shared" si="1099"/>
        <v>4.7782839081528312E-2</v>
      </c>
      <c r="HY210" s="13">
        <v>182.64</v>
      </c>
      <c r="HZ210" s="68">
        <f t="shared" si="1100"/>
        <v>-3.1655932758433169E-3</v>
      </c>
      <c r="IA210" s="68">
        <f t="shared" si="1297"/>
        <v>-9.397560794886007E-3</v>
      </c>
      <c r="IB210" s="68">
        <f t="shared" si="1101"/>
        <v>0.72464589235127452</v>
      </c>
      <c r="IC210" s="68"/>
      <c r="ID210" s="15">
        <f t="shared" si="1102"/>
        <v>0.36004170079678305</v>
      </c>
      <c r="IF210" s="13">
        <v>349.24</v>
      </c>
      <c r="IG210" s="68">
        <f t="shared" si="1103"/>
        <v>-2.5763604614540688E-4</v>
      </c>
      <c r="IH210" s="68">
        <f t="shared" si="1298"/>
        <v>-6.4896035651880969E-3</v>
      </c>
      <c r="II210" s="68">
        <f t="shared" si="1104"/>
        <v>0.99565714285714291</v>
      </c>
      <c r="IJ210" s="68"/>
      <c r="IK210" s="15">
        <f t="shared" si="1105"/>
        <v>0.50638371290545203</v>
      </c>
      <c r="IM210" s="13">
        <v>285.64</v>
      </c>
      <c r="IN210" s="68">
        <f t="shared" si="1106"/>
        <v>2.0069995000357135E-2</v>
      </c>
      <c r="IO210" s="68">
        <f t="shared" si="1299"/>
        <v>1.3838027481314446E-2</v>
      </c>
      <c r="IP210" s="68">
        <f t="shared" si="1107"/>
        <v>4.5778168326498729</v>
      </c>
      <c r="IQ210" s="68"/>
      <c r="IR210" s="15">
        <f t="shared" si="1108"/>
        <v>0.52333208895525574</v>
      </c>
      <c r="IT210" s="13">
        <v>85.9</v>
      </c>
      <c r="IU210" s="68">
        <f t="shared" si="1109"/>
        <v>-7.9685875967201482E-3</v>
      </c>
      <c r="IV210" s="68">
        <f t="shared" si="1300"/>
        <v>-1.4200555115762837E-2</v>
      </c>
      <c r="IW210" s="68">
        <f t="shared" si="1110"/>
        <v>3.7068493150684936</v>
      </c>
      <c r="IX210" s="68"/>
      <c r="IY210" s="15">
        <f t="shared" si="1111"/>
        <v>0.67153142634753848</v>
      </c>
      <c r="JA210" s="13">
        <v>732.17</v>
      </c>
      <c r="JB210" s="68">
        <f t="shared" si="1112"/>
        <v>2.128579598554908E-2</v>
      </c>
      <c r="JC210" s="68">
        <f t="shared" si="1301"/>
        <v>1.5053828466506391E-2</v>
      </c>
      <c r="JD210" s="68">
        <f t="shared" si="1113"/>
        <v>0.4809263754045307</v>
      </c>
      <c r="JE210" s="68"/>
      <c r="JF210" s="15">
        <f t="shared" si="1114"/>
        <v>0.25048248535464801</v>
      </c>
      <c r="JH210" s="13">
        <v>516.79</v>
      </c>
      <c r="JI210" s="68">
        <f t="shared" si="1115"/>
        <v>6.2502433895399402E-3</v>
      </c>
      <c r="JJ210" s="68">
        <f t="shared" si="1302"/>
        <v>1.827587049725056E-5</v>
      </c>
      <c r="JK210" s="68">
        <f t="shared" si="1116"/>
        <v>0.27072217167867407</v>
      </c>
      <c r="JL210" s="68"/>
      <c r="JM210" s="15">
        <f t="shared" si="1117"/>
        <v>0.22607354685646491</v>
      </c>
      <c r="JO210" s="13">
        <v>39.99</v>
      </c>
      <c r="JP210" s="68">
        <f t="shared" si="1118"/>
        <v>1.6522623284189082E-2</v>
      </c>
      <c r="JQ210" s="68">
        <f t="shared" si="1303"/>
        <v>1.0290655765146393E-2</v>
      </c>
      <c r="JR210" s="68">
        <f t="shared" si="1119"/>
        <v>0.34941791800236205</v>
      </c>
      <c r="JS210" s="68"/>
      <c r="JT210" s="15">
        <f t="shared" si="1120"/>
        <v>2.9244357212953882</v>
      </c>
      <c r="JV210" s="13">
        <v>2.93</v>
      </c>
      <c r="JW210" s="68">
        <f t="shared" si="1121"/>
        <v>3.4246575342466545E-3</v>
      </c>
      <c r="JX210" s="68">
        <f t="shared" si="1304"/>
        <v>-2.8073099847960351E-3</v>
      </c>
      <c r="JY210" s="68">
        <f t="shared" si="1122"/>
        <v>0.15810276679841911</v>
      </c>
      <c r="JZ210" s="68"/>
      <c r="KA210" s="15">
        <f t="shared" si="1123"/>
        <v>0.62777777777777788</v>
      </c>
      <c r="KC210" s="13">
        <v>22.49</v>
      </c>
      <c r="KD210" s="68">
        <f t="shared" si="1124"/>
        <v>-1.3321492007105301E-3</v>
      </c>
      <c r="KE210" s="68">
        <f t="shared" si="1305"/>
        <v>-7.5641167197532198E-3</v>
      </c>
      <c r="KF210" s="68">
        <f t="shared" si="1125"/>
        <v>0.15451745379876786</v>
      </c>
      <c r="KG210" s="68"/>
      <c r="KH210" s="15">
        <f t="shared" si="1126"/>
        <v>1.3976555455365136E-2</v>
      </c>
      <c r="KI210" s="18"/>
      <c r="KJ210" s="13">
        <v>151.66</v>
      </c>
      <c r="KK210" s="68">
        <f t="shared" si="1127"/>
        <v>5.6054592298586323E-2</v>
      </c>
      <c r="KL210" s="68">
        <f t="shared" si="1306"/>
        <v>4.9822624779543634E-2</v>
      </c>
      <c r="KM210" s="68">
        <f t="shared" si="1128"/>
        <v>6.1876777251184834</v>
      </c>
      <c r="KN210" s="68"/>
      <c r="KO210" s="15">
        <f t="shared" si="1129"/>
        <v>1.2565094479988099</v>
      </c>
      <c r="KQ210" s="13">
        <v>2.5550000000000002</v>
      </c>
      <c r="KR210" s="68">
        <f t="shared" si="1130"/>
        <v>0.14676840215439854</v>
      </c>
      <c r="KS210" s="68">
        <f t="shared" si="1307"/>
        <v>0.14053643463535584</v>
      </c>
      <c r="KT210" s="68">
        <f t="shared" si="1131"/>
        <v>-2.480916030534349E-2</v>
      </c>
      <c r="KU210" s="68"/>
      <c r="KV210" s="15">
        <f t="shared" si="1132"/>
        <v>1.5297029702970297</v>
      </c>
      <c r="KW210" s="18"/>
      <c r="KX210" s="13">
        <v>70.48</v>
      </c>
      <c r="KY210" s="68">
        <f t="shared" si="1133"/>
        <v>2.8604786923526096E-2</v>
      </c>
      <c r="KZ210" s="68">
        <f t="shared" si="1308"/>
        <v>2.2372819404483407E-2</v>
      </c>
      <c r="LA210" s="68">
        <f t="shared" si="1134"/>
        <v>-2.0158487418323406E-2</v>
      </c>
      <c r="LB210" s="68"/>
      <c r="LC210" s="15">
        <f t="shared" si="1135"/>
        <v>1.9725854070012654</v>
      </c>
      <c r="LD210" s="18"/>
      <c r="LE210" s="13">
        <v>56.44</v>
      </c>
      <c r="LF210" s="68">
        <f t="shared" si="1136"/>
        <v>4.3639053254437864E-2</v>
      </c>
      <c r="LG210" s="68">
        <f t="shared" si="1309"/>
        <v>3.7407085735395175E-2</v>
      </c>
      <c r="LH210" s="68">
        <f t="shared" si="1137"/>
        <v>0.57521629919062245</v>
      </c>
      <c r="LI210" s="68"/>
      <c r="LJ210" s="15">
        <f t="shared" si="1138"/>
        <v>0.22402949468661892</v>
      </c>
      <c r="LL210" s="13">
        <v>178.51</v>
      </c>
      <c r="LM210" s="68">
        <f t="shared" si="1139"/>
        <v>2.303856954553259E-2</v>
      </c>
      <c r="LN210" s="68">
        <f t="shared" si="1310"/>
        <v>1.6806602026489901E-2</v>
      </c>
      <c r="LO210" s="68">
        <f t="shared" si="1140"/>
        <v>1.0401142857142855</v>
      </c>
      <c r="LP210" s="68"/>
      <c r="LQ210" s="15">
        <f t="shared" si="1141"/>
        <v>1.2824447001662191</v>
      </c>
      <c r="LS210" s="13">
        <v>25.92</v>
      </c>
      <c r="LT210" s="68">
        <f t="shared" si="1142"/>
        <v>3.2669322709163354E-2</v>
      </c>
      <c r="LU210" s="68">
        <f t="shared" si="1311"/>
        <v>2.6437355190120665E-2</v>
      </c>
      <c r="LV210" s="68"/>
      <c r="LW210" s="68"/>
      <c r="LX210" s="15">
        <f t="shared" si="1143"/>
        <v>1.8021621621621624</v>
      </c>
      <c r="LZ210" s="13">
        <v>22.69</v>
      </c>
      <c r="MA210" s="68">
        <f t="shared" si="1144"/>
        <v>2.7626811594203035E-2</v>
      </c>
      <c r="MB210" s="68">
        <f t="shared" si="1312"/>
        <v>2.1394844075160346E-2</v>
      </c>
      <c r="MC210" s="68">
        <f t="shared" si="1145"/>
        <v>1.9775280898876462E-2</v>
      </c>
      <c r="MD210" s="68"/>
      <c r="ME210" s="15">
        <f t="shared" si="1146"/>
        <v>0.68323442136498524</v>
      </c>
      <c r="MG210" s="13">
        <v>159.04</v>
      </c>
      <c r="MH210" s="68">
        <f t="shared" si="1147"/>
        <v>-2.6623416365750625E-2</v>
      </c>
      <c r="MI210" s="68">
        <f t="shared" si="1313"/>
        <v>-3.2855383884793317E-2</v>
      </c>
      <c r="MJ210" s="68">
        <f t="shared" si="1148"/>
        <v>20.433962264150946</v>
      </c>
      <c r="MK210" s="68"/>
      <c r="ML210" s="15">
        <f t="shared" si="1149"/>
        <v>6.4912859161563823</v>
      </c>
      <c r="MN210" s="13">
        <v>207.75</v>
      </c>
      <c r="MO210" s="68">
        <f t="shared" si="1150"/>
        <v>2.2794407246947593E-2</v>
      </c>
      <c r="MP210" s="68">
        <f t="shared" si="1314"/>
        <v>1.6562439727904905E-2</v>
      </c>
      <c r="MQ210" s="68">
        <f t="shared" si="1151"/>
        <v>0.65011914217633038</v>
      </c>
      <c r="MR210" s="68"/>
      <c r="MS210" s="15">
        <f t="shared" si="1152"/>
        <v>0.86506867761917583</v>
      </c>
      <c r="MU210" s="13">
        <v>27.27</v>
      </c>
      <c r="MV210" s="68">
        <f t="shared" si="1153"/>
        <v>7.7014218009478649E-2</v>
      </c>
      <c r="MW210" s="68">
        <f t="shared" si="1315"/>
        <v>7.0782250490435961E-2</v>
      </c>
      <c r="MX210" s="68">
        <f t="shared" si="1154"/>
        <v>0.3066602779108768</v>
      </c>
      <c r="MY210" s="68"/>
      <c r="MZ210" s="15">
        <f t="shared" si="1155"/>
        <v>1.5557638238050611</v>
      </c>
      <c r="NB210" s="13">
        <v>302.89999999999998</v>
      </c>
      <c r="NC210" s="68">
        <f t="shared" si="1156"/>
        <v>9.1957086692876361E-3</v>
      </c>
      <c r="ND210" s="68">
        <f t="shared" si="1316"/>
        <v>2.9637411502449465E-3</v>
      </c>
      <c r="NE210" s="68">
        <f t="shared" si="1157"/>
        <v>1.2359193917472502</v>
      </c>
      <c r="NF210" s="68"/>
      <c r="NG210" s="15">
        <f t="shared" si="1158"/>
        <v>0.81605611847233039</v>
      </c>
      <c r="NI210" s="13">
        <v>14.47</v>
      </c>
      <c r="NJ210" s="68">
        <f t="shared" si="1159"/>
        <v>3.8765254845656925E-2</v>
      </c>
      <c r="NK210" s="68">
        <f t="shared" si="1317"/>
        <v>3.2533287326614237E-2</v>
      </c>
      <c r="NL210" s="68">
        <f t="shared" si="1160"/>
        <v>-0.88511314013497422</v>
      </c>
      <c r="NM210" s="68"/>
      <c r="NN210" s="15">
        <f t="shared" si="1161"/>
        <v>1.9530612244897958</v>
      </c>
      <c r="NP210" s="13">
        <v>594.07000000000005</v>
      </c>
      <c r="NQ210" s="68">
        <f t="shared" si="1162"/>
        <v>-9.8833333333332492E-3</v>
      </c>
      <c r="NR210" s="68">
        <f t="shared" si="1318"/>
        <v>-1.611530085237594E-2</v>
      </c>
      <c r="NS210" s="68">
        <f t="shared" si="1163"/>
        <v>3.5262476190476195</v>
      </c>
      <c r="NT210" s="68"/>
      <c r="NU210" s="15">
        <f t="shared" si="1164"/>
        <v>0.80606816039886919</v>
      </c>
      <c r="NW210" s="13">
        <v>256.55</v>
      </c>
      <c r="NX210" s="68">
        <f t="shared" si="1165"/>
        <v>1.2830635609948677E-2</v>
      </c>
      <c r="NY210" s="68">
        <f t="shared" si="1319"/>
        <v>6.598668090905987E-3</v>
      </c>
      <c r="NZ210" s="68">
        <f t="shared" si="1166"/>
        <v>0.4596609012289487</v>
      </c>
      <c r="OA210" s="68"/>
      <c r="OB210" s="15">
        <f t="shared" si="1167"/>
        <v>0.35525620707871103</v>
      </c>
      <c r="OD210" s="13">
        <v>4.3099999999999996</v>
      </c>
      <c r="OE210" s="68">
        <f t="shared" si="1168"/>
        <v>2.3255813953487877E-3</v>
      </c>
      <c r="OF210" s="68">
        <f t="shared" si="1320"/>
        <v>-3.9063861236939019E-3</v>
      </c>
      <c r="OG210" s="68">
        <f t="shared" si="1169"/>
        <v>-0.98090131608100317</v>
      </c>
      <c r="OH210" s="68"/>
      <c r="OI210" s="15">
        <f t="shared" si="1170"/>
        <v>1.9520547945205478</v>
      </c>
      <c r="OK210" s="13">
        <v>399.87</v>
      </c>
      <c r="OL210" s="68">
        <f t="shared" si="1171"/>
        <v>5.1791256773107468E-2</v>
      </c>
      <c r="OM210" s="68">
        <f t="shared" si="1321"/>
        <v>4.5559289254064779E-2</v>
      </c>
      <c r="ON210" s="68">
        <f t="shared" si="1172"/>
        <v>8.4197879858657245</v>
      </c>
      <c r="OO210" s="68"/>
      <c r="OP210" s="15">
        <f t="shared" si="1173"/>
        <v>5.003152679777811</v>
      </c>
      <c r="OR210" s="13">
        <v>8.3800000000000008</v>
      </c>
      <c r="OS210" s="68">
        <f t="shared" si="1174"/>
        <v>2.3199023199023356E-2</v>
      </c>
      <c r="OT210" s="68">
        <f t="shared" si="1322"/>
        <v>1.6967055679980667E-2</v>
      </c>
      <c r="OU210" s="68">
        <f t="shared" si="1175"/>
        <v>8.8311688311688383E-2</v>
      </c>
      <c r="OV210" s="68"/>
      <c r="OW210" s="15">
        <f t="shared" si="1176"/>
        <v>6.4821428571428568</v>
      </c>
      <c r="OY210" s="13">
        <v>160.71</v>
      </c>
      <c r="OZ210" s="68">
        <f t="shared" si="1177"/>
        <v>1.7473884140550931E-2</v>
      </c>
      <c r="PA210" s="68">
        <f t="shared" si="1323"/>
        <v>1.1241916621508242E-2</v>
      </c>
      <c r="PB210" s="68">
        <f t="shared" si="1331"/>
        <v>3.944923076923077</v>
      </c>
      <c r="PC210" s="68"/>
      <c r="PD210" s="15">
        <f t="shared" si="1178"/>
        <v>0.4029681361850721</v>
      </c>
      <c r="PE210" s="18"/>
      <c r="PF210" s="13">
        <v>290.56</v>
      </c>
      <c r="PG210" s="68">
        <f t="shared" si="1179"/>
        <v>2.3567125797019754E-2</v>
      </c>
      <c r="PH210" s="68">
        <f t="shared" si="1324"/>
        <v>1.7335158277977065E-2</v>
      </c>
      <c r="PI210" s="68">
        <f t="shared" si="1180"/>
        <v>-0.16553704767375069</v>
      </c>
      <c r="PJ210" s="68"/>
      <c r="PK210" s="15">
        <f t="shared" si="1181"/>
        <v>0.38937502988571704</v>
      </c>
      <c r="PM210" s="13"/>
      <c r="PN210" s="68">
        <f t="shared" si="1182"/>
        <v>0</v>
      </c>
      <c r="PO210" s="68">
        <f t="shared" si="1183"/>
        <v>-6.2319675190426896E-3</v>
      </c>
      <c r="PP210" s="68">
        <f t="shared" si="1184"/>
        <v>0</v>
      </c>
      <c r="PQ210" s="68"/>
      <c r="PR210" s="15">
        <f t="shared" si="1185"/>
        <v>0</v>
      </c>
      <c r="PT210" s="13">
        <v>22.58</v>
      </c>
      <c r="PU210" s="68">
        <f t="shared" si="1186"/>
        <v>7.2174738841405489E-2</v>
      </c>
      <c r="PV210" s="68">
        <f t="shared" si="1325"/>
        <v>6.59427713223628E-2</v>
      </c>
      <c r="PW210" s="68">
        <f t="shared" si="1187"/>
        <v>1.5894495412844032</v>
      </c>
      <c r="PX210" s="68"/>
      <c r="PY210" s="15">
        <f t="shared" si="1188"/>
        <v>3.401559454191033</v>
      </c>
      <c r="QA210" s="13">
        <v>371</v>
      </c>
      <c r="QB210" s="68">
        <f t="shared" si="1189"/>
        <v>1.1312525555404053E-2</v>
      </c>
      <c r="QC210" s="68">
        <f t="shared" si="1326"/>
        <v>5.0805580363613633E-3</v>
      </c>
      <c r="QD210" s="68">
        <f t="shared" si="1190"/>
        <v>9.9617653161030301E-2</v>
      </c>
      <c r="QE210" s="68"/>
      <c r="QF210" s="15">
        <f t="shared" si="1191"/>
        <v>0.93491185981015945</v>
      </c>
      <c r="QH210" s="13">
        <v>2.36</v>
      </c>
      <c r="QI210" s="68">
        <f t="shared" si="1192"/>
        <v>1.287553648068661E-2</v>
      </c>
      <c r="QJ210" s="68">
        <f t="shared" si="1327"/>
        <v>6.6435689616439206E-3</v>
      </c>
      <c r="QK210" s="68">
        <f t="shared" si="1193"/>
        <v>-5.9760956175298773E-2</v>
      </c>
      <c r="QL210" s="68"/>
      <c r="QM210" s="15">
        <f t="shared" si="1194"/>
        <v>0.81538461538461526</v>
      </c>
      <c r="QO210" s="13">
        <v>31.59</v>
      </c>
      <c r="QP210" s="68">
        <f t="shared" si="1195"/>
        <v>0.13919942300757301</v>
      </c>
      <c r="QQ210" s="68">
        <f t="shared" si="1328"/>
        <v>0.13296745548853031</v>
      </c>
      <c r="QR210" s="68">
        <f t="shared" si="1196"/>
        <v>-0.96149345425290711</v>
      </c>
      <c r="QS210" s="68"/>
      <c r="QT210" s="15">
        <f t="shared" si="1197"/>
        <v>1.7517421602787455</v>
      </c>
      <c r="QV210" s="13">
        <v>2.9380000000000002</v>
      </c>
      <c r="QW210" s="68">
        <f t="shared" si="1198"/>
        <v>6.218365871294293E-2</v>
      </c>
      <c r="QX210" s="68">
        <f t="shared" si="1329"/>
        <v>5.5951691193900241E-2</v>
      </c>
      <c r="QY210" s="68">
        <f t="shared" si="1199"/>
        <v>-0.16770538243626054</v>
      </c>
      <c r="QZ210" s="68"/>
      <c r="RA210" s="15">
        <f t="shared" si="1200"/>
        <v>0.20065386187167963</v>
      </c>
      <c r="RC210" s="13">
        <v>57.95</v>
      </c>
      <c r="RD210" s="68">
        <f t="shared" si="1201"/>
        <v>1.3820853743876947E-2</v>
      </c>
      <c r="RE210" s="68">
        <f t="shared" si="1330"/>
        <v>7.5888862248342575E-3</v>
      </c>
      <c r="RF210" s="68">
        <f t="shared" si="1202"/>
        <v>0.25189025707496226</v>
      </c>
      <c r="RG210" s="68"/>
      <c r="RH210" s="15">
        <f t="shared" si="1203"/>
        <v>1.3414141414141416</v>
      </c>
      <c r="RJ210" s="13">
        <v>297.7</v>
      </c>
      <c r="RK210" s="68">
        <f t="shared" si="1204"/>
        <v>8.8789480818761181E-3</v>
      </c>
      <c r="RL210" s="68">
        <f t="shared" si="1205"/>
        <v>2.6469805628334285E-3</v>
      </c>
      <c r="RM210" s="68">
        <f t="shared" si="1206"/>
        <v>0.38092587438537884</v>
      </c>
      <c r="RN210" s="68"/>
      <c r="RO210" s="15">
        <f t="shared" si="1207"/>
        <v>0.51331842212281409</v>
      </c>
      <c r="RQ210" s="13">
        <v>31.93</v>
      </c>
      <c r="RR210" s="68">
        <f t="shared" si="1208"/>
        <v>1.9801980198019833E-2</v>
      </c>
      <c r="RS210" s="68">
        <f t="shared" si="1209"/>
        <v>1.3570012678977145E-2</v>
      </c>
      <c r="RT210" s="68">
        <f t="shared" si="1210"/>
        <v>1.1810109289617485</v>
      </c>
      <c r="RU210" s="68"/>
      <c r="RV210" s="15">
        <f t="shared" si="1211"/>
        <v>0.53214971209213047</v>
      </c>
      <c r="RX210" s="13">
        <v>181.59</v>
      </c>
      <c r="RY210" s="68">
        <f t="shared" si="1212"/>
        <v>1.9309570586584324E-2</v>
      </c>
      <c r="RZ210" s="68">
        <f t="shared" si="1213"/>
        <v>1.3077603067541636E-2</v>
      </c>
      <c r="SA210" s="68">
        <f t="shared" si="1214"/>
        <v>0.36472268149706899</v>
      </c>
      <c r="SB210" s="68"/>
      <c r="SC210" s="15">
        <f t="shared" si="1215"/>
        <v>1.4010313367711227</v>
      </c>
      <c r="SE210" s="13">
        <v>43.31</v>
      </c>
      <c r="SF210" s="68">
        <f t="shared" si="1216"/>
        <v>-6.6192324277705911E-2</v>
      </c>
      <c r="SG210" s="68">
        <f t="shared" si="1217"/>
        <v>-7.2424291796748599E-2</v>
      </c>
      <c r="SH210" s="68">
        <f t="shared" si="1218"/>
        <v>2.4648000000000003</v>
      </c>
      <c r="SI210" s="68"/>
      <c r="SJ210" s="15">
        <f t="shared" si="1219"/>
        <v>1.838138925294889</v>
      </c>
      <c r="SL210" s="13">
        <v>4.7300000000000004</v>
      </c>
      <c r="SM210" s="68">
        <f t="shared" si="1220"/>
        <v>0.18250000000000011</v>
      </c>
      <c r="SN210" s="68">
        <f t="shared" si="1221"/>
        <v>0.1762680324809574</v>
      </c>
      <c r="SO210" s="68">
        <f t="shared" si="1222"/>
        <v>2.3309859154929584</v>
      </c>
      <c r="SP210" s="68"/>
      <c r="SQ210" s="15">
        <f t="shared" si="1223"/>
        <v>3.6831683168316838</v>
      </c>
      <c r="SS210" s="13">
        <v>34.4</v>
      </c>
      <c r="ST210" s="68">
        <f t="shared" si="1224"/>
        <v>-0.10253065483955126</v>
      </c>
      <c r="SU210" s="68">
        <f t="shared" si="1225"/>
        <v>-0.10876262235859395</v>
      </c>
      <c r="SV210" s="68">
        <f t="shared" si="1226"/>
        <v>1.131350681536555</v>
      </c>
      <c r="SW210" s="68"/>
      <c r="SX210" s="15">
        <f t="shared" si="1227"/>
        <v>3.0952380952380949</v>
      </c>
      <c r="SZ210" s="13">
        <v>82.9</v>
      </c>
      <c r="TA210" s="68">
        <f t="shared" si="1228"/>
        <v>2.6117093699715301E-2</v>
      </c>
      <c r="TB210" s="68">
        <f t="shared" si="1229"/>
        <v>1.9885126180672612E-2</v>
      </c>
      <c r="TC210" s="68">
        <f t="shared" si="1230"/>
        <v>1.0535050780282391</v>
      </c>
      <c r="TD210" s="68"/>
      <c r="TE210" s="15">
        <f t="shared" si="1231"/>
        <v>4.3141025641025648</v>
      </c>
      <c r="TG210" s="417">
        <v>0.39989999999999998</v>
      </c>
      <c r="TH210" s="68">
        <f t="shared" si="1232"/>
        <v>2.2556390977442513E-3</v>
      </c>
      <c r="TI210" s="68">
        <f t="shared" si="1233"/>
        <v>-3.9763284212984383E-3</v>
      </c>
      <c r="TJ210" s="68">
        <f t="shared" si="1234"/>
        <v>0.81772727272727264</v>
      </c>
      <c r="TK210" s="68"/>
      <c r="TL210" s="15">
        <f t="shared" si="1235"/>
        <v>1.3592920353982298</v>
      </c>
      <c r="TN210" s="13">
        <v>83.64</v>
      </c>
      <c r="TO210" s="68">
        <f t="shared" si="1236"/>
        <v>-3.9283252929014488E-2</v>
      </c>
      <c r="TP210" s="68">
        <f t="shared" si="1237"/>
        <v>-4.5515220448057177E-2</v>
      </c>
      <c r="TQ210" s="68">
        <f t="shared" si="1238"/>
        <v>0.21912646760875434</v>
      </c>
      <c r="TR210" s="68"/>
      <c r="TS210" s="15">
        <f t="shared" si="1239"/>
        <v>1.8114285714285714</v>
      </c>
      <c r="TU210" s="417">
        <v>4.6900000000000004</v>
      </c>
      <c r="TV210" s="68">
        <f t="shared" si="1240"/>
        <v>3.5320088300220778E-2</v>
      </c>
      <c r="TW210" s="68">
        <f t="shared" si="1241"/>
        <v>2.908812078117809E-2</v>
      </c>
      <c r="TX210" s="68">
        <f t="shared" si="1242"/>
        <v>6.3492063492063544E-2</v>
      </c>
      <c r="TY210" s="68"/>
      <c r="TZ210" s="15">
        <f t="shared" si="1243"/>
        <v>1.7426900584795324</v>
      </c>
      <c r="UB210" s="13"/>
      <c r="UC210" s="68">
        <f t="shared" si="1244"/>
        <v>0</v>
      </c>
      <c r="UD210" s="68">
        <f t="shared" si="1245"/>
        <v>-6.2319675190426896E-3</v>
      </c>
      <c r="UE210" s="68">
        <f t="shared" si="1246"/>
        <v>0</v>
      </c>
      <c r="UF210" s="68"/>
      <c r="UG210" s="15">
        <f t="shared" si="1247"/>
        <v>0</v>
      </c>
      <c r="UI210" s="417"/>
      <c r="UJ210" s="68">
        <f t="shared" si="1248"/>
        <v>0</v>
      </c>
      <c r="UK210" s="68">
        <f t="shared" si="1249"/>
        <v>-6.2319675190426896E-3</v>
      </c>
      <c r="UL210" s="68">
        <f t="shared" si="1250"/>
        <v>0</v>
      </c>
      <c r="UM210" s="68"/>
      <c r="UN210" s="15">
        <f t="shared" si="1251"/>
        <v>0</v>
      </c>
      <c r="UP210" s="417"/>
      <c r="UQ210" s="68">
        <f t="shared" si="1252"/>
        <v>0</v>
      </c>
      <c r="UR210" s="68">
        <f t="shared" si="1253"/>
        <v>-6.2319675190426896E-3</v>
      </c>
      <c r="US210" s="68">
        <f t="shared" si="1254"/>
        <v>0</v>
      </c>
      <c r="UT210" s="68"/>
      <c r="UU210" s="15">
        <f t="shared" si="1255"/>
        <v>0</v>
      </c>
      <c r="UW210" s="417"/>
      <c r="UX210" s="68">
        <f t="shared" si="1256"/>
        <v>0</v>
      </c>
      <c r="UY210" s="68">
        <f t="shared" si="1257"/>
        <v>-6.2319675190426896E-3</v>
      </c>
      <c r="UZ210" s="68">
        <f t="shared" si="1258"/>
        <v>0</v>
      </c>
      <c r="VA210" s="68"/>
      <c r="VB210" s="15">
        <f t="shared" si="1259"/>
        <v>0</v>
      </c>
      <c r="VD210" s="417"/>
      <c r="VE210" s="68">
        <f t="shared" si="1260"/>
        <v>0</v>
      </c>
      <c r="VF210" s="68">
        <f t="shared" si="1261"/>
        <v>-6.2319675190426896E-3</v>
      </c>
      <c r="VG210" s="68">
        <f t="shared" si="1262"/>
        <v>0</v>
      </c>
      <c r="VH210" s="68"/>
      <c r="VI210" s="15">
        <f t="shared" si="1263"/>
        <v>0</v>
      </c>
      <c r="VM210" s="21">
        <f t="shared" si="1264"/>
        <v>1.7487089428963983E-2</v>
      </c>
      <c r="VN210" s="40"/>
      <c r="VO210" s="21">
        <f t="shared" si="1265"/>
        <v>2.1749350085851846</v>
      </c>
      <c r="VP210" s="14"/>
      <c r="VQ210" s="21">
        <f t="shared" si="1266"/>
        <v>1.371109977137275</v>
      </c>
    </row>
    <row r="211" spans="1:589" ht="15.75" customHeight="1" x14ac:dyDescent="0.2">
      <c r="A211" s="127">
        <v>45951</v>
      </c>
      <c r="B211" s="4">
        <f t="shared" si="999"/>
        <v>45951</v>
      </c>
      <c r="C211" s="13">
        <v>46924.74</v>
      </c>
      <c r="D211" s="138">
        <f t="shared" si="1000"/>
        <v>208.05999999999767</v>
      </c>
      <c r="E211" s="68">
        <f t="shared" si="1001"/>
        <v>4.4536555251785369E-3</v>
      </c>
      <c r="F211" s="15">
        <f t="shared" si="1002"/>
        <v>0.1029639278849159</v>
      </c>
      <c r="G211" s="13">
        <v>6735.35</v>
      </c>
      <c r="H211" s="138">
        <f t="shared" si="1003"/>
        <v>0.21000000000003638</v>
      </c>
      <c r="I211" s="68">
        <f t="shared" si="1004"/>
        <v>3.1179752759413519E-5</v>
      </c>
      <c r="J211" s="15">
        <f t="shared" si="1005"/>
        <v>0.14515023896436877</v>
      </c>
      <c r="K211" s="13">
        <v>22953.67</v>
      </c>
      <c r="L211" s="138">
        <f t="shared" si="1006"/>
        <v>-36.870000000002619</v>
      </c>
      <c r="M211" s="68">
        <f t="shared" si="1007"/>
        <v>-1.6037030883138291E-3</v>
      </c>
      <c r="N211" s="15">
        <f t="shared" si="1008"/>
        <v>0.18864479392091144</v>
      </c>
      <c r="O211" s="13">
        <v>2487.69</v>
      </c>
      <c r="P211" s="138">
        <f t="shared" si="1009"/>
        <v>-12.2199999999998</v>
      </c>
      <c r="Q211" s="68">
        <f t="shared" si="1010"/>
        <v>-4.8881759743349962E-3</v>
      </c>
      <c r="R211" s="15">
        <f t="shared" si="1011"/>
        <v>0.11547601965778249</v>
      </c>
      <c r="S211" s="18">
        <f t="shared" si="1012"/>
        <v>1.0604926955705338E-3</v>
      </c>
      <c r="T211" s="121">
        <f t="shared" si="1013"/>
        <v>279.75712606230195</v>
      </c>
      <c r="U211" s="121">
        <f t="shared" si="1014"/>
        <v>279.75712606230195</v>
      </c>
      <c r="V211" s="134">
        <f t="shared" si="1015"/>
        <v>7.5872764038523827E-4</v>
      </c>
      <c r="W211" s="21">
        <f t="shared" si="1267"/>
        <v>8.1314265906041072E-2</v>
      </c>
      <c r="X211" s="18">
        <f t="shared" si="1016"/>
        <v>-5.0176094617771861E-4</v>
      </c>
      <c r="Y211" s="353">
        <v>50884.56</v>
      </c>
      <c r="Z211" s="15">
        <v>1.9999999999999999E-6</v>
      </c>
      <c r="AA211" s="21">
        <f t="shared" si="1017"/>
        <v>-7.5672764038523823E-4</v>
      </c>
      <c r="AC211" s="13">
        <v>257.79000000000002</v>
      </c>
      <c r="AD211" s="68">
        <f t="shared" si="1018"/>
        <v>-1.7425650557620377E-3</v>
      </c>
      <c r="AE211" s="68">
        <f t="shared" si="1268"/>
        <v>-2.5012926961472761E-3</v>
      </c>
      <c r="AF211" s="68">
        <f t="shared" si="1019"/>
        <v>0.56454451659889548</v>
      </c>
      <c r="AG211" s="68"/>
      <c r="AH211" s="15">
        <f t="shared" si="1020"/>
        <v>0.13478892459391661</v>
      </c>
      <c r="AJ211" s="13">
        <v>24.77</v>
      </c>
      <c r="AK211" s="68">
        <f t="shared" si="1021"/>
        <v>-2.4164317358034123E-3</v>
      </c>
      <c r="AL211" s="68">
        <f t="shared" si="1269"/>
        <v>-3.1751593761886504E-3</v>
      </c>
      <c r="AM211" s="68">
        <f t="shared" si="1022"/>
        <v>0.33172043010752678</v>
      </c>
      <c r="AN211" s="68"/>
      <c r="AO211" s="15">
        <f t="shared" si="1023"/>
        <v>0.1778411792677127</v>
      </c>
      <c r="AQ211" s="13">
        <v>24.14</v>
      </c>
      <c r="AR211" s="68">
        <f t="shared" si="1024"/>
        <v>-4.9464138499588205E-3</v>
      </c>
      <c r="AS211" s="68">
        <f t="shared" si="1270"/>
        <v>-5.7051414903440591E-3</v>
      </c>
      <c r="AT211" s="68">
        <f t="shared" si="1025"/>
        <v>0.39779965257672273</v>
      </c>
      <c r="AU211" s="68"/>
      <c r="AV211" s="15">
        <f t="shared" si="1026"/>
        <v>0.12435957149510954</v>
      </c>
      <c r="AX211" s="13">
        <v>234.04</v>
      </c>
      <c r="AY211" s="68">
        <f t="shared" si="1027"/>
        <v>4.2729564585698007E-5</v>
      </c>
      <c r="AZ211" s="68">
        <f t="shared" si="1271"/>
        <v>-7.1599807579954028E-4</v>
      </c>
      <c r="BA211" s="68">
        <f t="shared" si="1028"/>
        <v>0.74526472781506337</v>
      </c>
      <c r="BB211" s="68"/>
      <c r="BC211" s="15">
        <f t="shared" si="1029"/>
        <v>0.14618737450413827</v>
      </c>
      <c r="BE211" s="13">
        <v>83.55</v>
      </c>
      <c r="BF211" s="68">
        <f t="shared" si="1030"/>
        <v>-9.5659452349633261E-4</v>
      </c>
      <c r="BG211" s="68">
        <f t="shared" si="1272"/>
        <v>-1.7153221638815709E-3</v>
      </c>
      <c r="BH211" s="68"/>
      <c r="BI211" s="68"/>
      <c r="BJ211" s="15">
        <f t="shared" si="1031"/>
        <v>0.13411157866159895</v>
      </c>
      <c r="BL211" s="13">
        <v>77.91</v>
      </c>
      <c r="BM211" s="68">
        <f t="shared" si="1032"/>
        <v>5.5498193082084745E-3</v>
      </c>
      <c r="BN211" s="68">
        <f t="shared" si="1273"/>
        <v>4.7910916678232359E-3</v>
      </c>
      <c r="BO211" s="68">
        <f t="shared" si="1033"/>
        <v>0.31205793196362402</v>
      </c>
      <c r="BP211" s="68"/>
      <c r="BQ211" s="15">
        <f t="shared" si="1034"/>
        <v>0.17387373813469928</v>
      </c>
      <c r="BS211" s="13">
        <v>45.69</v>
      </c>
      <c r="BT211" s="68">
        <f t="shared" si="1035"/>
        <v>-1.9659239842726825E-3</v>
      </c>
      <c r="BU211" s="68">
        <f t="shared" si="1274"/>
        <v>-2.7246516246579207E-3</v>
      </c>
      <c r="BV211" s="68">
        <f t="shared" si="1036"/>
        <v>0.22624798711755234</v>
      </c>
      <c r="BW211" s="68"/>
      <c r="BX211" s="15">
        <f t="shared" si="1037"/>
        <v>0.19450980392156858</v>
      </c>
      <c r="BZ211" s="13"/>
      <c r="CA211" s="68">
        <f t="shared" si="1038"/>
        <v>0</v>
      </c>
      <c r="CB211" s="68">
        <f t="shared" si="1275"/>
        <v>0</v>
      </c>
      <c r="CC211" s="68">
        <f t="shared" si="1039"/>
        <v>0</v>
      </c>
      <c r="CD211" s="68"/>
      <c r="CE211" s="15">
        <f t="shared" si="1040"/>
        <v>0</v>
      </c>
      <c r="CG211" s="13">
        <v>31.54</v>
      </c>
      <c r="CH211" s="68">
        <f t="shared" si="1041"/>
        <v>9.2799999999999723E-3</v>
      </c>
      <c r="CI211" s="68">
        <f t="shared" si="1276"/>
        <v>8.5212723596147337E-3</v>
      </c>
      <c r="CJ211" s="68">
        <f t="shared" si="1042"/>
        <v>4.3334435990737635E-2</v>
      </c>
      <c r="CK211" s="68"/>
      <c r="CL211" s="15">
        <f t="shared" si="1043"/>
        <v>-8.2072176949941802E-2</v>
      </c>
      <c r="CN211" s="13">
        <v>35.450000000000003</v>
      </c>
      <c r="CO211" s="68">
        <f t="shared" si="1044"/>
        <v>-1.408450704225272E-3</v>
      </c>
      <c r="CP211" s="68">
        <f t="shared" si="1277"/>
        <v>-2.1671783446105103E-3</v>
      </c>
      <c r="CQ211" s="68">
        <f t="shared" si="1045"/>
        <v>0.13114231014677738</v>
      </c>
      <c r="CR211" s="68"/>
      <c r="CS211" s="15">
        <f t="shared" si="1046"/>
        <v>5.9157454436809205E-2</v>
      </c>
      <c r="CU211" s="13">
        <v>41.02</v>
      </c>
      <c r="CV211" s="68">
        <f t="shared" si="1047"/>
        <v>2.1988761299780945E-3</v>
      </c>
      <c r="CW211" s="68">
        <f t="shared" si="1278"/>
        <v>1.4401484895928563E-3</v>
      </c>
      <c r="CX211" s="68">
        <f t="shared" si="1048"/>
        <v>0.27589424572317278</v>
      </c>
      <c r="CY211" s="68"/>
      <c r="CZ211" s="15">
        <f t="shared" si="1049"/>
        <v>0.10032188841201722</v>
      </c>
      <c r="DB211" s="13">
        <v>20.23</v>
      </c>
      <c r="DC211" s="68">
        <f t="shared" si="1050"/>
        <v>4.9455984174092793E-4</v>
      </c>
      <c r="DD211" s="68">
        <f t="shared" si="1279"/>
        <v>-2.6416779864431035E-4</v>
      </c>
      <c r="DE211" s="68">
        <f t="shared" si="1051"/>
        <v>-7.4988568815729337E-2</v>
      </c>
      <c r="DF211" s="68"/>
      <c r="DG211" s="15">
        <f t="shared" si="1052"/>
        <v>-6.3850687622789299E-3</v>
      </c>
      <c r="DI211" s="13">
        <v>51.9</v>
      </c>
      <c r="DJ211" s="68">
        <f t="shared" si="1053"/>
        <v>-7.0786301894012731E-3</v>
      </c>
      <c r="DK211" s="68">
        <f t="shared" si="1280"/>
        <v>-7.8373578297865117E-3</v>
      </c>
      <c r="DL211" s="68">
        <f t="shared" si="1054"/>
        <v>0.17553793884484711</v>
      </c>
      <c r="DM211" s="68"/>
      <c r="DN211" s="15">
        <f t="shared" si="1055"/>
        <v>0.23102466793168888</v>
      </c>
      <c r="DP211" s="13">
        <v>49.42</v>
      </c>
      <c r="DQ211" s="68">
        <f t="shared" si="1056"/>
        <v>-4.2313117066290718E-3</v>
      </c>
      <c r="DR211" s="68">
        <f t="shared" si="1281"/>
        <v>-4.9900393470143104E-3</v>
      </c>
      <c r="DS211" s="68"/>
      <c r="DT211" s="68"/>
      <c r="DU211" s="15">
        <f t="shared" si="1057"/>
        <v>0.29779411764705893</v>
      </c>
      <c r="DV211" s="18"/>
      <c r="DW211" s="13">
        <v>43.48</v>
      </c>
      <c r="DX211" s="68">
        <f t="shared" si="1058"/>
        <v>-7.7590141487905847E-3</v>
      </c>
      <c r="DY211" s="68">
        <f t="shared" si="1282"/>
        <v>-8.5177417891758225E-3</v>
      </c>
      <c r="DZ211" s="68">
        <f t="shared" si="1059"/>
        <v>1.32017075773746</v>
      </c>
      <c r="EA211" s="68"/>
      <c r="EB211" s="15">
        <f t="shared" si="1060"/>
        <v>0.29907379743053475</v>
      </c>
      <c r="ED211" s="13">
        <v>44.19</v>
      </c>
      <c r="EE211" s="68">
        <f t="shared" si="1061"/>
        <v>-1.1301989150091379E-3</v>
      </c>
      <c r="EF211" s="68">
        <f t="shared" si="1283"/>
        <v>-1.8889265553943763E-3</v>
      </c>
      <c r="EG211" s="68">
        <f t="shared" si="1062"/>
        <v>1.1012838801711837</v>
      </c>
      <c r="EH211" s="68"/>
      <c r="EI211" s="15">
        <f t="shared" si="1063"/>
        <v>0.19821041214750529</v>
      </c>
      <c r="EK211" s="13">
        <v>143.65</v>
      </c>
      <c r="EL211" s="68">
        <f t="shared" si="1064"/>
        <v>-2.7075812274367284E-3</v>
      </c>
      <c r="EM211" s="68">
        <f t="shared" si="1284"/>
        <v>-3.4663088678219666E-3</v>
      </c>
      <c r="EN211" s="68">
        <f t="shared" si="1065"/>
        <v>1.2257514719553764</v>
      </c>
      <c r="EO211" s="68"/>
      <c r="EP211" s="15">
        <f t="shared" si="1066"/>
        <v>0.29065588499550771</v>
      </c>
      <c r="ER211" s="13">
        <v>40.28</v>
      </c>
      <c r="ES211" s="68">
        <f t="shared" si="1067"/>
        <v>6.2453160129902572E-3</v>
      </c>
      <c r="ET211" s="68">
        <f t="shared" si="1285"/>
        <v>5.4865883726050186E-3</v>
      </c>
      <c r="EU211" s="68">
        <f t="shared" si="1068"/>
        <v>0.15382411916356359</v>
      </c>
      <c r="EV211" s="68"/>
      <c r="EW211" s="15">
        <f t="shared" si="1069"/>
        <v>3.5741835947544369E-2</v>
      </c>
      <c r="EY211" s="13">
        <v>50.49</v>
      </c>
      <c r="EZ211" s="68">
        <f t="shared" si="1070"/>
        <v>-9.0925459128555944E-2</v>
      </c>
      <c r="FA211" s="68">
        <f t="shared" si="1286"/>
        <v>-9.1684186768941175E-2</v>
      </c>
      <c r="FB211" s="68"/>
      <c r="FC211" s="68"/>
      <c r="FD211" s="15">
        <f t="shared" si="1071"/>
        <v>1.0541090317331165</v>
      </c>
      <c r="FF211" s="13">
        <v>59.89</v>
      </c>
      <c r="FG211" s="68">
        <f t="shared" si="1072"/>
        <v>-3.9913520705139195E-3</v>
      </c>
      <c r="FH211" s="68">
        <f t="shared" si="1287"/>
        <v>-4.7500797108991581E-3</v>
      </c>
      <c r="FI211" s="68">
        <f t="shared" si="1073"/>
        <v>1.3710223425863276E-2</v>
      </c>
      <c r="FJ211" s="68"/>
      <c r="FK211" s="15">
        <f t="shared" si="1074"/>
        <v>5.4587075189293913E-2</v>
      </c>
      <c r="FM211" s="13">
        <v>190.59</v>
      </c>
      <c r="FN211" s="68">
        <f t="shared" si="1075"/>
        <v>5.8050556757612238E-3</v>
      </c>
      <c r="FO211" s="68">
        <f t="shared" si="1288"/>
        <v>5.0463280353759852E-3</v>
      </c>
      <c r="FP211" s="68">
        <f t="shared" si="1076"/>
        <v>0.63906088751289991</v>
      </c>
      <c r="FQ211" s="68"/>
      <c r="FR211" s="15">
        <f t="shared" si="1077"/>
        <v>4.9157767257514078E-2</v>
      </c>
      <c r="FT211" s="13">
        <v>89.52</v>
      </c>
      <c r="FU211" s="68">
        <f t="shared" si="1078"/>
        <v>5.3908355795147097E-3</v>
      </c>
      <c r="FV211" s="68">
        <f t="shared" si="1289"/>
        <v>4.6321079391294711E-3</v>
      </c>
      <c r="FW211" s="68">
        <f t="shared" si="1079"/>
        <v>1.6926047938202828E-2</v>
      </c>
      <c r="FX211" s="68"/>
      <c r="FY211" s="15">
        <f t="shared" si="1080"/>
        <v>-7.3186959414505513E-3</v>
      </c>
      <c r="GA211" s="13">
        <v>18.600000000000001</v>
      </c>
      <c r="GB211" s="68">
        <f t="shared" si="1081"/>
        <v>6.4935064935065468E-3</v>
      </c>
      <c r="GC211" s="68">
        <f t="shared" si="1290"/>
        <v>5.7347788531213082E-3</v>
      </c>
      <c r="GD211" s="68"/>
      <c r="GE211" s="68"/>
      <c r="GF211" s="15">
        <f t="shared" si="1082"/>
        <v>6.7125645438898554E-2</v>
      </c>
      <c r="GG211" s="18"/>
      <c r="GH211" s="13">
        <v>23.77</v>
      </c>
      <c r="GI211" s="68">
        <f t="shared" si="1083"/>
        <v>-1.0407993338884263E-2</v>
      </c>
      <c r="GJ211" s="68">
        <f t="shared" si="1291"/>
        <v>-1.1166720979269502E-2</v>
      </c>
      <c r="GK211" s="68">
        <f t="shared" si="1084"/>
        <v>0.23673257023933408</v>
      </c>
      <c r="GL211" s="68"/>
      <c r="GM211" s="15">
        <f t="shared" si="1085"/>
        <v>0.25767195767195772</v>
      </c>
      <c r="GO211" s="13">
        <v>29.12</v>
      </c>
      <c r="GP211" s="68">
        <f t="shared" si="1086"/>
        <v>6.872852233676829E-4</v>
      </c>
      <c r="GQ211" s="68">
        <f t="shared" si="1292"/>
        <v>-7.1442417017555373E-5</v>
      </c>
      <c r="GR211" s="68"/>
      <c r="GS211" s="68"/>
      <c r="GT211" s="15">
        <f t="shared" si="1087"/>
        <v>6.8623853211009209E-2</v>
      </c>
      <c r="GV211" s="13">
        <v>17.399999999999999</v>
      </c>
      <c r="GW211" s="68">
        <f t="shared" si="1088"/>
        <v>-1.1363636363636524E-2</v>
      </c>
      <c r="GX211" s="68">
        <f t="shared" si="1293"/>
        <v>-1.2122364004021762E-2</v>
      </c>
      <c r="GY211" s="68">
        <f t="shared" si="1089"/>
        <v>0.46835443037974678</v>
      </c>
      <c r="GZ211" s="68"/>
      <c r="HA211" s="15">
        <f t="shared" si="1090"/>
        <v>0.26822157434402316</v>
      </c>
      <c r="HD211" s="13">
        <v>442.6</v>
      </c>
      <c r="HE211" s="68">
        <f t="shared" si="1091"/>
        <v>-1.0794984690342587E-2</v>
      </c>
      <c r="HF211" s="68">
        <f t="shared" si="1294"/>
        <v>-1.1553712330727826E-2</v>
      </c>
      <c r="HG211" s="68">
        <f t="shared" si="1092"/>
        <v>1.4863771698219204</v>
      </c>
      <c r="HH211" s="68"/>
      <c r="HI211" s="15">
        <f t="shared" si="1093"/>
        <v>9.5978605388272714E-2</v>
      </c>
      <c r="HK211" s="13">
        <v>90.62</v>
      </c>
      <c r="HL211" s="68">
        <f t="shared" si="1094"/>
        <v>4.5816503173687233E-2</v>
      </c>
      <c r="HM211" s="68">
        <f t="shared" si="1295"/>
        <v>4.5057775533301994E-2</v>
      </c>
      <c r="HN211" s="68">
        <f t="shared" si="1095"/>
        <v>35.54032258064516</v>
      </c>
      <c r="HO211" s="68"/>
      <c r="HP211" s="15">
        <f t="shared" si="1096"/>
        <v>2.4351781652767253</v>
      </c>
      <c r="HR211" s="13">
        <v>112.71</v>
      </c>
      <c r="HS211" s="68">
        <f t="shared" si="1097"/>
        <v>0</v>
      </c>
      <c r="HT211" s="68">
        <f t="shared" si="1296"/>
        <v>-7.5872764038523827E-4</v>
      </c>
      <c r="HU211" s="68">
        <f t="shared" si="1098"/>
        <v>2.0964285714285715</v>
      </c>
      <c r="HV211" s="68"/>
      <c r="HW211" s="15">
        <f t="shared" si="1099"/>
        <v>4.7782839081528312E-2</v>
      </c>
      <c r="HY211" s="13">
        <v>181.16</v>
      </c>
      <c r="HZ211" s="68">
        <f t="shared" si="1100"/>
        <v>-8.1033727551466806E-3</v>
      </c>
      <c r="IA211" s="68">
        <f t="shared" si="1297"/>
        <v>-8.8621003955319192E-3</v>
      </c>
      <c r="IB211" s="68">
        <f t="shared" si="1101"/>
        <v>0.71067044381491962</v>
      </c>
      <c r="IC211" s="68"/>
      <c r="ID211" s="15">
        <f t="shared" si="1102"/>
        <v>0.34902077593268305</v>
      </c>
      <c r="IF211" s="13">
        <v>342.66</v>
      </c>
      <c r="IG211" s="68">
        <f t="shared" si="1103"/>
        <v>-1.8840911693963989E-2</v>
      </c>
      <c r="IH211" s="68">
        <f t="shared" si="1298"/>
        <v>-1.9599639334349227E-2</v>
      </c>
      <c r="II211" s="68">
        <f t="shared" si="1104"/>
        <v>0.95805714285714305</v>
      </c>
      <c r="IJ211" s="68"/>
      <c r="IK211" s="15">
        <f t="shared" si="1105"/>
        <v>0.47800207039337483</v>
      </c>
      <c r="IM211" s="13">
        <v>287.52999999999997</v>
      </c>
      <c r="IN211" s="68">
        <f t="shared" si="1106"/>
        <v>6.6167203472902482E-3</v>
      </c>
      <c r="IO211" s="68">
        <f t="shared" si="1299"/>
        <v>5.8579927069050096E-3</v>
      </c>
      <c r="IP211" s="68">
        <f t="shared" si="1107"/>
        <v>4.6147236867799251</v>
      </c>
      <c r="IQ211" s="68"/>
      <c r="IR211" s="15">
        <f t="shared" si="1108"/>
        <v>0.53341155138392615</v>
      </c>
      <c r="IT211" s="13">
        <v>82.77</v>
      </c>
      <c r="IU211" s="68">
        <f t="shared" si="1109"/>
        <v>-3.6437718277066468E-2</v>
      </c>
      <c r="IV211" s="68">
        <f t="shared" si="1300"/>
        <v>-3.7196445917451706E-2</v>
      </c>
      <c r="IW211" s="68">
        <f t="shared" si="1110"/>
        <v>3.5353424657534243</v>
      </c>
      <c r="IX211" s="68"/>
      <c r="IY211" s="15">
        <f t="shared" si="1111"/>
        <v>0.61062463514302379</v>
      </c>
      <c r="JA211" s="13">
        <v>733.27</v>
      </c>
      <c r="JB211" s="68">
        <f t="shared" si="1112"/>
        <v>1.5023833262767154E-3</v>
      </c>
      <c r="JC211" s="68">
        <f t="shared" si="1301"/>
        <v>7.4365568589147715E-4</v>
      </c>
      <c r="JD211" s="68">
        <f t="shared" si="1113"/>
        <v>0.4831512944983819</v>
      </c>
      <c r="JE211" s="68"/>
      <c r="JF211" s="15">
        <f t="shared" si="1114"/>
        <v>0.25236118939044594</v>
      </c>
      <c r="JH211" s="13">
        <v>517.66</v>
      </c>
      <c r="JI211" s="68">
        <f t="shared" si="1115"/>
        <v>1.6834691073743776E-3</v>
      </c>
      <c r="JJ211" s="68">
        <f t="shared" si="1302"/>
        <v>9.2474146698913928E-4</v>
      </c>
      <c r="JK211" s="68">
        <f t="shared" si="1116"/>
        <v>0.2728613931987508</v>
      </c>
      <c r="JL211" s="68"/>
      <c r="JM211" s="15">
        <f t="shared" si="1117"/>
        <v>0.2281376037959667</v>
      </c>
      <c r="JO211" s="13">
        <v>37.39</v>
      </c>
      <c r="JP211" s="68">
        <f t="shared" si="1118"/>
        <v>-6.501625406351591E-2</v>
      </c>
      <c r="JQ211" s="68">
        <f t="shared" si="1303"/>
        <v>-6.5774981703901142E-2</v>
      </c>
      <c r="JR211" s="68">
        <f t="shared" si="1119"/>
        <v>0.26168381980765981</v>
      </c>
      <c r="JS211" s="68"/>
      <c r="JT211" s="15">
        <f t="shared" si="1120"/>
        <v>2.66928361138371</v>
      </c>
      <c r="JV211" s="13">
        <v>2.72</v>
      </c>
      <c r="JW211" s="68">
        <f t="shared" si="1121"/>
        <v>-7.1672354948805445E-2</v>
      </c>
      <c r="JX211" s="68">
        <f t="shared" si="1304"/>
        <v>-7.2431082589190676E-2</v>
      </c>
      <c r="JY211" s="68">
        <f t="shared" si="1122"/>
        <v>7.5098814229249175E-2</v>
      </c>
      <c r="JZ211" s="68"/>
      <c r="KA211" s="15">
        <f t="shared" si="1123"/>
        <v>0.51111111111111118</v>
      </c>
      <c r="KC211" s="13">
        <v>22.58</v>
      </c>
      <c r="KD211" s="68">
        <f t="shared" si="1124"/>
        <v>4.001778568252551E-3</v>
      </c>
      <c r="KE211" s="68">
        <f t="shared" si="1305"/>
        <v>3.2430509278673129E-3</v>
      </c>
      <c r="KF211" s="68">
        <f t="shared" si="1125"/>
        <v>0.15913757700205328</v>
      </c>
      <c r="KG211" s="68"/>
      <c r="KH211" s="15">
        <f t="shared" si="1126"/>
        <v>1.8034265103696961E-2</v>
      </c>
      <c r="KI211" s="18"/>
      <c r="KJ211" s="13">
        <v>144.16999999999999</v>
      </c>
      <c r="KK211" s="68">
        <f t="shared" si="1127"/>
        <v>-4.9386786232361923E-2</v>
      </c>
      <c r="KL211" s="68">
        <f t="shared" si="1306"/>
        <v>-5.0145513872747162E-2</v>
      </c>
      <c r="KM211" s="68">
        <f t="shared" si="1128"/>
        <v>5.8327014218009472</v>
      </c>
      <c r="KN211" s="68"/>
      <c r="KO211" s="15">
        <f t="shared" si="1129"/>
        <v>1.1450676982591876</v>
      </c>
      <c r="KQ211" s="13">
        <v>2.4</v>
      </c>
      <c r="KR211" s="68">
        <f t="shared" si="1130"/>
        <v>-6.0665362035225143E-2</v>
      </c>
      <c r="KS211" s="68">
        <f t="shared" si="1307"/>
        <v>-6.1424089675610381E-2</v>
      </c>
      <c r="KT211" s="68">
        <f t="shared" si="1131"/>
        <v>-8.3969465648855032E-2</v>
      </c>
      <c r="KU211" s="68"/>
      <c r="KV211" s="15">
        <f t="shared" si="1132"/>
        <v>1.3762376237623761</v>
      </c>
      <c r="KW211" s="18"/>
      <c r="KX211" s="13">
        <v>69.89</v>
      </c>
      <c r="KY211" s="68">
        <f t="shared" si="1133"/>
        <v>-8.3711691259932379E-3</v>
      </c>
      <c r="KZ211" s="68">
        <f t="shared" si="1308"/>
        <v>-9.1298967663784765E-3</v>
      </c>
      <c r="LA211" s="68">
        <f t="shared" si="1134"/>
        <v>-2.8360906436813653E-2</v>
      </c>
      <c r="LB211" s="68"/>
      <c r="LC211" s="15">
        <f t="shared" si="1135"/>
        <v>1.9477013918177983</v>
      </c>
      <c r="LD211" s="18"/>
      <c r="LE211" s="13">
        <v>55.71</v>
      </c>
      <c r="LF211" s="68">
        <f t="shared" si="1136"/>
        <v>-1.2934089298369896E-2</v>
      </c>
      <c r="LG211" s="68">
        <f t="shared" si="1309"/>
        <v>-1.3692816938755134E-2</v>
      </c>
      <c r="LH211" s="68">
        <f t="shared" si="1137"/>
        <v>0.55484231091264313</v>
      </c>
      <c r="LI211" s="68"/>
      <c r="LJ211" s="15">
        <f t="shared" si="1138"/>
        <v>0.2081977878985036</v>
      </c>
      <c r="LL211" s="13">
        <v>163.19999999999999</v>
      </c>
      <c r="LM211" s="68">
        <f t="shared" si="1139"/>
        <v>-8.5765503333146614E-2</v>
      </c>
      <c r="LN211" s="68">
        <f t="shared" si="1310"/>
        <v>-8.6524230973531846E-2</v>
      </c>
      <c r="LO211" s="68">
        <f t="shared" si="1140"/>
        <v>0.86514285714285699</v>
      </c>
      <c r="LP211" s="68"/>
      <c r="LQ211" s="15">
        <f t="shared" si="1141"/>
        <v>1.0866896816263905</v>
      </c>
      <c r="LS211" s="13">
        <v>23.07</v>
      </c>
      <c r="LT211" s="68">
        <f t="shared" si="1142"/>
        <v>-0.10995370370370375</v>
      </c>
      <c r="LU211" s="68">
        <f t="shared" si="1311"/>
        <v>-0.11071243134408898</v>
      </c>
      <c r="LV211" s="68"/>
      <c r="LW211" s="68"/>
      <c r="LX211" s="15">
        <f t="shared" si="1143"/>
        <v>1.4940540540540541</v>
      </c>
      <c r="LZ211" s="13">
        <v>20.73</v>
      </c>
      <c r="MA211" s="68">
        <f t="shared" si="1144"/>
        <v>-8.6381665932128718E-2</v>
      </c>
      <c r="MB211" s="68">
        <f t="shared" si="1312"/>
        <v>-8.7140393572513949E-2</v>
      </c>
      <c r="MC211" s="68">
        <f t="shared" si="1145"/>
        <v>-6.8314606741573011E-2</v>
      </c>
      <c r="MD211" s="68"/>
      <c r="ME211" s="15">
        <f t="shared" si="1146"/>
        <v>0.53783382789317502</v>
      </c>
      <c r="MG211" s="13">
        <v>139.44</v>
      </c>
      <c r="MH211" s="68">
        <f t="shared" si="1147"/>
        <v>-0.12323943661971828</v>
      </c>
      <c r="MI211" s="68">
        <f t="shared" si="1313"/>
        <v>-0.12399816426010352</v>
      </c>
      <c r="MJ211" s="68">
        <f t="shared" si="1148"/>
        <v>17.79245283018868</v>
      </c>
      <c r="MK211" s="68"/>
      <c r="ML211" s="15">
        <f t="shared" si="1149"/>
        <v>5.5680640602920395</v>
      </c>
      <c r="MN211" s="13">
        <v>205.24</v>
      </c>
      <c r="MO211" s="68">
        <f t="shared" si="1150"/>
        <v>-1.208182912154027E-2</v>
      </c>
      <c r="MP211" s="68">
        <f t="shared" si="1314"/>
        <v>-1.2840556761925508E-2</v>
      </c>
      <c r="MQ211" s="68">
        <f t="shared" si="1151"/>
        <v>0.63018268467037331</v>
      </c>
      <c r="MR211" s="68"/>
      <c r="MS211" s="15">
        <f t="shared" si="1152"/>
        <v>0.84253523655624385</v>
      </c>
      <c r="MU211" s="13">
        <v>23.71</v>
      </c>
      <c r="MV211" s="68">
        <f t="shared" si="1153"/>
        <v>-0.1305463879721305</v>
      </c>
      <c r="MW211" s="68">
        <f t="shared" si="1315"/>
        <v>-0.13130511561251573</v>
      </c>
      <c r="MX211" s="68">
        <f t="shared" si="1154"/>
        <v>0.1360804983229516</v>
      </c>
      <c r="MY211" s="68"/>
      <c r="MZ211" s="15">
        <f t="shared" si="1155"/>
        <v>1.2221180880974696</v>
      </c>
      <c r="NB211" s="13">
        <v>306.63</v>
      </c>
      <c r="NC211" s="68">
        <f t="shared" si="1156"/>
        <v>1.2314295146913234E-2</v>
      </c>
      <c r="ND211" s="68">
        <f t="shared" si="1316"/>
        <v>1.1555567506527996E-2</v>
      </c>
      <c r="NE211" s="68">
        <f t="shared" si="1157"/>
        <v>1.2634531630619326</v>
      </c>
      <c r="NF211" s="68"/>
      <c r="NG211" s="15">
        <f t="shared" si="1158"/>
        <v>0.83841956951855634</v>
      </c>
      <c r="NI211" s="13">
        <v>12.81</v>
      </c>
      <c r="NJ211" s="68">
        <f t="shared" si="1159"/>
        <v>-0.11472011057360056</v>
      </c>
      <c r="NK211" s="68">
        <f t="shared" si="1317"/>
        <v>-0.11547883821398579</v>
      </c>
      <c r="NL211" s="68">
        <f t="shared" si="1160"/>
        <v>-0.89829297340214365</v>
      </c>
      <c r="NM211" s="68"/>
      <c r="NN211" s="15">
        <f t="shared" si="1161"/>
        <v>1.6142857142857141</v>
      </c>
      <c r="NP211" s="13">
        <v>585.33000000000004</v>
      </c>
      <c r="NQ211" s="68">
        <f t="shared" si="1162"/>
        <v>-1.471207096806775E-2</v>
      </c>
      <c r="NR211" s="68">
        <f t="shared" si="1318"/>
        <v>-1.5470798608452989E-2</v>
      </c>
      <c r="NS211" s="68">
        <f t="shared" si="1163"/>
        <v>3.459657142857143</v>
      </c>
      <c r="NT211" s="68"/>
      <c r="NU211" s="15">
        <f t="shared" si="1164"/>
        <v>0.77949715744991344</v>
      </c>
      <c r="NW211" s="13">
        <v>250.46</v>
      </c>
      <c r="NX211" s="68">
        <f t="shared" si="1165"/>
        <v>-2.3738062755798102E-2</v>
      </c>
      <c r="NY211" s="68">
        <f t="shared" si="1319"/>
        <v>-2.4496790396183341E-2</v>
      </c>
      <c r="NZ211" s="68">
        <f t="shared" si="1166"/>
        <v>0.4250113791533911</v>
      </c>
      <c r="OA211" s="68"/>
      <c r="OB211" s="15">
        <f t="shared" si="1167"/>
        <v>0.32308505018489164</v>
      </c>
      <c r="OD211" s="13">
        <v>4.21</v>
      </c>
      <c r="OE211" s="68">
        <f t="shared" si="1168"/>
        <v>-2.3201856148491799E-2</v>
      </c>
      <c r="OF211" s="68">
        <f t="shared" si="1320"/>
        <v>-2.3960583788877037E-2</v>
      </c>
      <c r="OG211" s="68">
        <f t="shared" si="1169"/>
        <v>-0.98134444099791729</v>
      </c>
      <c r="OH211" s="68"/>
      <c r="OI211" s="15">
        <f t="shared" si="1170"/>
        <v>1.8835616438356164</v>
      </c>
      <c r="OK211" s="13">
        <v>377.01</v>
      </c>
      <c r="OL211" s="68">
        <f t="shared" si="1171"/>
        <v>-5.7168579788431276E-2</v>
      </c>
      <c r="OM211" s="68">
        <f t="shared" si="1321"/>
        <v>-5.7927307428816514E-2</v>
      </c>
      <c r="ON211" s="68">
        <f t="shared" si="1172"/>
        <v>7.8812720848056532</v>
      </c>
      <c r="OO211" s="68"/>
      <c r="OP211" s="15">
        <f t="shared" si="1173"/>
        <v>4.6599609668217985</v>
      </c>
      <c r="OR211" s="13">
        <v>7.81</v>
      </c>
      <c r="OS211" s="68">
        <f t="shared" si="1174"/>
        <v>-6.8019093078759085E-2</v>
      </c>
      <c r="OT211" s="68">
        <f t="shared" si="1322"/>
        <v>-6.8777820719144317E-2</v>
      </c>
      <c r="OU211" s="68">
        <f t="shared" si="1175"/>
        <v>1.4285714285714212E-2</v>
      </c>
      <c r="OV211" s="68"/>
      <c r="OW211" s="15">
        <f t="shared" si="1176"/>
        <v>5.9732142857142847</v>
      </c>
      <c r="OY211" s="13">
        <v>173.04</v>
      </c>
      <c r="OZ211" s="68">
        <f t="shared" si="1177"/>
        <v>7.672204592122446E-2</v>
      </c>
      <c r="PA211" s="68">
        <f t="shared" si="1323"/>
        <v>7.5963318280839229E-2</v>
      </c>
      <c r="PB211" s="68">
        <f t="shared" si="1331"/>
        <v>4.3243076923076922</v>
      </c>
      <c r="PC211" s="68"/>
      <c r="PD211" s="15">
        <f t="shared" si="1178"/>
        <v>0.51060672195547796</v>
      </c>
      <c r="PE211" s="18"/>
      <c r="PF211" s="13">
        <v>292.3</v>
      </c>
      <c r="PG211" s="68">
        <f t="shared" si="1179"/>
        <v>5.9884361233480485E-3</v>
      </c>
      <c r="PH211" s="68">
        <f t="shared" si="1324"/>
        <v>5.2297084829628099E-3</v>
      </c>
      <c r="PI211" s="68">
        <f t="shared" si="1180"/>
        <v>-0.16053991958644451</v>
      </c>
      <c r="PJ211" s="68"/>
      <c r="PK211" s="15">
        <f t="shared" si="1181"/>
        <v>0.39769521350356246</v>
      </c>
      <c r="PM211" s="13"/>
      <c r="PN211" s="68">
        <f t="shared" si="1182"/>
        <v>0</v>
      </c>
      <c r="PO211" s="68">
        <f t="shared" si="1183"/>
        <v>-7.5872764038523827E-4</v>
      </c>
      <c r="PP211" s="68">
        <f t="shared" si="1184"/>
        <v>0</v>
      </c>
      <c r="PQ211" s="68"/>
      <c r="PR211" s="15">
        <f t="shared" si="1185"/>
        <v>0</v>
      </c>
      <c r="PT211" s="13">
        <v>20.63</v>
      </c>
      <c r="PU211" s="68">
        <f t="shared" si="1186"/>
        <v>-8.6359610274579252E-2</v>
      </c>
      <c r="PV211" s="68">
        <f t="shared" si="1325"/>
        <v>-8.7118337914964483E-2</v>
      </c>
      <c r="PW211" s="68">
        <f t="shared" si="1187"/>
        <v>1.3658256880733941</v>
      </c>
      <c r="PX211" s="68"/>
      <c r="PY211" s="15">
        <f t="shared" si="1188"/>
        <v>3.0214424951267058</v>
      </c>
      <c r="QA211" s="13">
        <v>372.17</v>
      </c>
      <c r="QB211" s="68">
        <f t="shared" si="1189"/>
        <v>3.1536388140162154E-3</v>
      </c>
      <c r="QC211" s="68">
        <f t="shared" si="1326"/>
        <v>2.3949111736309772E-3</v>
      </c>
      <c r="QD211" s="68">
        <f t="shared" si="1190"/>
        <v>0.10308545007261635</v>
      </c>
      <c r="QE211" s="68"/>
      <c r="QF211" s="15">
        <f t="shared" si="1191"/>
        <v>0.94101387295295713</v>
      </c>
      <c r="QH211" s="13">
        <v>2.2599999999999998</v>
      </c>
      <c r="QI211" s="68">
        <f t="shared" si="1192"/>
        <v>-4.2372881355932243E-2</v>
      </c>
      <c r="QJ211" s="68">
        <f t="shared" si="1327"/>
        <v>-4.3131608996317482E-2</v>
      </c>
      <c r="QK211" s="68">
        <f t="shared" si="1193"/>
        <v>-9.9601593625498017E-2</v>
      </c>
      <c r="QL211" s="68"/>
      <c r="QM211" s="15">
        <f t="shared" si="1194"/>
        <v>0.73846153846153828</v>
      </c>
      <c r="QO211" s="13">
        <v>26.73</v>
      </c>
      <c r="QP211" s="68">
        <f t="shared" si="1195"/>
        <v>-0.15384615384615383</v>
      </c>
      <c r="QQ211" s="68">
        <f t="shared" si="1328"/>
        <v>-0.15460488148653906</v>
      </c>
      <c r="QR211" s="68">
        <f t="shared" si="1196"/>
        <v>-0.96741753821399834</v>
      </c>
      <c r="QS211" s="68"/>
      <c r="QT211" s="15">
        <f t="shared" si="1197"/>
        <v>1.3283972125435539</v>
      </c>
      <c r="QV211" s="13">
        <v>2.58</v>
      </c>
      <c r="QW211" s="68">
        <f t="shared" si="1198"/>
        <v>-0.12185159972770594</v>
      </c>
      <c r="QX211" s="68">
        <f t="shared" si="1329"/>
        <v>-0.12261032736809117</v>
      </c>
      <c r="QY211" s="68">
        <f t="shared" si="1199"/>
        <v>-0.26912181303116139</v>
      </c>
      <c r="QZ211" s="68"/>
      <c r="RA211" s="15">
        <f t="shared" si="1200"/>
        <v>5.4352268083367392E-2</v>
      </c>
      <c r="RC211" s="13">
        <v>56.69</v>
      </c>
      <c r="RD211" s="68">
        <f t="shared" si="1201"/>
        <v>-2.1742881794650649E-2</v>
      </c>
      <c r="RE211" s="68">
        <f t="shared" si="1330"/>
        <v>-2.2501609435035888E-2</v>
      </c>
      <c r="RF211" s="68">
        <f t="shared" si="1202"/>
        <v>0.22467055519550655</v>
      </c>
      <c r="RG211" s="68"/>
      <c r="RH211" s="15">
        <f t="shared" si="1203"/>
        <v>1.2905050505050504</v>
      </c>
      <c r="RJ211" s="13">
        <v>294.51</v>
      </c>
      <c r="RK211" s="68">
        <f t="shared" si="1204"/>
        <v>-1.0715485387974464E-2</v>
      </c>
      <c r="RL211" s="68">
        <f t="shared" si="1205"/>
        <v>-1.1474213028359702E-2</v>
      </c>
      <c r="RM211" s="68">
        <f t="shared" si="1206"/>
        <v>0.36612858335652648</v>
      </c>
      <c r="RN211" s="68"/>
      <c r="RO211" s="15">
        <f t="shared" si="1207"/>
        <v>0.49710248068320451</v>
      </c>
      <c r="RQ211" s="13">
        <v>28.86</v>
      </c>
      <c r="RR211" s="68">
        <f t="shared" si="1208"/>
        <v>-9.6147823363607901E-2</v>
      </c>
      <c r="RS211" s="68">
        <f t="shared" si="1209"/>
        <v>-9.6906551003993133E-2</v>
      </c>
      <c r="RT211" s="68">
        <f t="shared" si="1210"/>
        <v>0.97131147540983598</v>
      </c>
      <c r="RU211" s="68"/>
      <c r="RV211" s="15">
        <f t="shared" si="1211"/>
        <v>0.38483685220729363</v>
      </c>
      <c r="RX211" s="13">
        <v>181.51</v>
      </c>
      <c r="RY211" s="68">
        <f t="shared" si="1212"/>
        <v>-4.4055289388189052E-4</v>
      </c>
      <c r="RZ211" s="68">
        <f t="shared" si="1213"/>
        <v>-1.1992805342671289E-3</v>
      </c>
      <c r="SA211" s="68">
        <f t="shared" si="1214"/>
        <v>0.36412144897038923</v>
      </c>
      <c r="SB211" s="68"/>
      <c r="SC211" s="15">
        <f t="shared" si="1215"/>
        <v>1.3999735554674071</v>
      </c>
      <c r="SE211" s="13">
        <v>40</v>
      </c>
      <c r="SF211" s="68">
        <f t="shared" si="1216"/>
        <v>-7.6425767721080631E-2</v>
      </c>
      <c r="SG211" s="68">
        <f t="shared" si="1217"/>
        <v>-7.7184495361465863E-2</v>
      </c>
      <c r="SH211" s="68">
        <f t="shared" si="1218"/>
        <v>2.2000000000000002</v>
      </c>
      <c r="SI211" s="68"/>
      <c r="SJ211" s="15">
        <f t="shared" si="1219"/>
        <v>1.6212319790301444</v>
      </c>
      <c r="SL211" s="13">
        <v>4.2300000000000004</v>
      </c>
      <c r="SM211" s="68">
        <f t="shared" si="1220"/>
        <v>-0.10570824524312895</v>
      </c>
      <c r="SN211" s="68">
        <f t="shared" si="1221"/>
        <v>-0.10646697288351419</v>
      </c>
      <c r="SO211" s="68">
        <f t="shared" si="1222"/>
        <v>1.9788732394366202</v>
      </c>
      <c r="SP211" s="68"/>
      <c r="SQ211" s="15">
        <f t="shared" si="1223"/>
        <v>3.1881188118811887</v>
      </c>
      <c r="SS211" s="13">
        <v>32.19</v>
      </c>
      <c r="ST211" s="68">
        <f t="shared" si="1224"/>
        <v>-6.424418604651165E-2</v>
      </c>
      <c r="SU211" s="68">
        <f t="shared" si="1225"/>
        <v>-6.5002913686896882E-2</v>
      </c>
      <c r="SV211" s="68">
        <f t="shared" si="1226"/>
        <v>0.99442379182156115</v>
      </c>
      <c r="SW211" s="68"/>
      <c r="SX211" s="15">
        <f t="shared" si="1227"/>
        <v>2.8321428571428569</v>
      </c>
      <c r="SZ211" s="13">
        <v>74.11</v>
      </c>
      <c r="TA211" s="68">
        <f t="shared" si="1228"/>
        <v>-0.10603136308805797</v>
      </c>
      <c r="TB211" s="68">
        <f t="shared" si="1229"/>
        <v>-0.1067900907284432</v>
      </c>
      <c r="TC211" s="68">
        <f t="shared" si="1230"/>
        <v>0.83576913549665599</v>
      </c>
      <c r="TD211" s="68"/>
      <c r="TE211" s="15">
        <f t="shared" si="1231"/>
        <v>3.7506410256410256</v>
      </c>
      <c r="TG211" s="417">
        <v>0.36799999999999999</v>
      </c>
      <c r="TH211" s="68">
        <f t="shared" si="1232"/>
        <v>-7.9769942485621373E-2</v>
      </c>
      <c r="TI211" s="68">
        <f t="shared" si="1233"/>
        <v>-8.0528670126006605E-2</v>
      </c>
      <c r="TJ211" s="68">
        <f t="shared" si="1234"/>
        <v>0.67272727272727273</v>
      </c>
      <c r="TK211" s="68"/>
      <c r="TL211" s="15">
        <f t="shared" si="1235"/>
        <v>1.1710914454277284</v>
      </c>
      <c r="TN211" s="13">
        <v>81.33</v>
      </c>
      <c r="TO211" s="68">
        <f t="shared" si="1236"/>
        <v>-2.7618364418938335E-2</v>
      </c>
      <c r="TP211" s="68">
        <f t="shared" si="1237"/>
        <v>-2.8377092059323573E-2</v>
      </c>
      <c r="TQ211" s="68">
        <f t="shared" si="1238"/>
        <v>0.18545618855356275</v>
      </c>
      <c r="TR211" s="68"/>
      <c r="TS211" s="15">
        <f t="shared" si="1239"/>
        <v>1.733781512605042</v>
      </c>
      <c r="TU211" s="417">
        <v>4.12</v>
      </c>
      <c r="TV211" s="68">
        <f t="shared" si="1240"/>
        <v>-0.12153518123667383</v>
      </c>
      <c r="TW211" s="68">
        <f t="shared" si="1241"/>
        <v>-0.12229390887705906</v>
      </c>
      <c r="TX211" s="68">
        <f t="shared" si="1242"/>
        <v>-6.5759637188208625E-2</v>
      </c>
      <c r="TY211" s="68"/>
      <c r="TZ211" s="15">
        <f t="shared" si="1243"/>
        <v>1.4093567251461989</v>
      </c>
      <c r="UB211" s="13"/>
      <c r="UC211" s="68">
        <f t="shared" si="1244"/>
        <v>0</v>
      </c>
      <c r="UD211" s="68">
        <f t="shared" si="1245"/>
        <v>-7.5872764038523827E-4</v>
      </c>
      <c r="UE211" s="68">
        <f t="shared" si="1246"/>
        <v>0</v>
      </c>
      <c r="UF211" s="68"/>
      <c r="UG211" s="15">
        <f t="shared" si="1247"/>
        <v>0</v>
      </c>
      <c r="UI211" s="417"/>
      <c r="UJ211" s="68">
        <f t="shared" si="1248"/>
        <v>0</v>
      </c>
      <c r="UK211" s="68">
        <f t="shared" si="1249"/>
        <v>-7.5872764038523827E-4</v>
      </c>
      <c r="UL211" s="68">
        <f t="shared" si="1250"/>
        <v>0</v>
      </c>
      <c r="UM211" s="68"/>
      <c r="UN211" s="15">
        <f t="shared" si="1251"/>
        <v>0</v>
      </c>
      <c r="UP211" s="417"/>
      <c r="UQ211" s="68">
        <f t="shared" si="1252"/>
        <v>0</v>
      </c>
      <c r="UR211" s="68">
        <f t="shared" si="1253"/>
        <v>-7.5872764038523827E-4</v>
      </c>
      <c r="US211" s="68">
        <f t="shared" si="1254"/>
        <v>0</v>
      </c>
      <c r="UT211" s="68"/>
      <c r="UU211" s="15">
        <f t="shared" si="1255"/>
        <v>0</v>
      </c>
      <c r="UW211" s="417"/>
      <c r="UX211" s="68">
        <f t="shared" si="1256"/>
        <v>0</v>
      </c>
      <c r="UY211" s="68">
        <f t="shared" si="1257"/>
        <v>-7.5872764038523827E-4</v>
      </c>
      <c r="UZ211" s="68">
        <f t="shared" si="1258"/>
        <v>0</v>
      </c>
      <c r="VA211" s="68"/>
      <c r="VB211" s="15">
        <f t="shared" si="1259"/>
        <v>0</v>
      </c>
      <c r="VD211" s="417"/>
      <c r="VE211" s="68">
        <f t="shared" si="1260"/>
        <v>0</v>
      </c>
      <c r="VF211" s="68">
        <f t="shared" si="1261"/>
        <v>-7.5872764038523827E-4</v>
      </c>
      <c r="VG211" s="68">
        <f t="shared" si="1262"/>
        <v>0</v>
      </c>
      <c r="VH211" s="68"/>
      <c r="VI211" s="15">
        <f t="shared" si="1263"/>
        <v>0</v>
      </c>
      <c r="VM211" s="21">
        <f t="shared" si="1264"/>
        <v>-3.1328072517016844E-2</v>
      </c>
      <c r="VN211" s="40"/>
      <c r="VO211" s="21">
        <f t="shared" si="1265"/>
        <v>2.0590425216966812</v>
      </c>
      <c r="VP211" s="14"/>
      <c r="VQ211" s="21">
        <f t="shared" si="1266"/>
        <v>1.2530591656134547</v>
      </c>
    </row>
    <row r="212" spans="1:589" ht="15.75" customHeight="1" x14ac:dyDescent="0.2">
      <c r="A212" s="127">
        <v>45952</v>
      </c>
      <c r="B212" s="4">
        <f t="shared" si="999"/>
        <v>45952</v>
      </c>
      <c r="C212" s="13">
        <v>46590.41</v>
      </c>
      <c r="D212" s="138">
        <f t="shared" si="1000"/>
        <v>-334.32999999999447</v>
      </c>
      <c r="E212" s="68">
        <f t="shared" si="1001"/>
        <v>-7.1248130517077872E-3</v>
      </c>
      <c r="F212" s="15">
        <f t="shared" si="1002"/>
        <v>9.5105516095958562E-2</v>
      </c>
      <c r="G212" s="13">
        <v>6699.4</v>
      </c>
      <c r="H212" s="138">
        <f t="shared" si="1003"/>
        <v>-35.950000000000728</v>
      </c>
      <c r="I212" s="68">
        <f t="shared" si="1004"/>
        <v>-5.3375103001329889E-3</v>
      </c>
      <c r="J212" s="15">
        <f t="shared" si="1005"/>
        <v>0.13903798776869669</v>
      </c>
      <c r="K212" s="13">
        <v>22740.400000000001</v>
      </c>
      <c r="L212" s="138">
        <f t="shared" si="1006"/>
        <v>-213.2699999999968</v>
      </c>
      <c r="M212" s="68">
        <f t="shared" si="1007"/>
        <v>-9.2913246552728517E-3</v>
      </c>
      <c r="N212" s="15">
        <f t="shared" si="1008"/>
        <v>0.17760070924079235</v>
      </c>
      <c r="O212" s="13">
        <v>2451.5500000000002</v>
      </c>
      <c r="P212" s="138">
        <f t="shared" si="1009"/>
        <v>-36.139999999999873</v>
      </c>
      <c r="Q212" s="68">
        <f t="shared" si="1010"/>
        <v>-1.4527533575324849E-2</v>
      </c>
      <c r="R212" s="15">
        <f t="shared" si="1011"/>
        <v>9.9270904329734344E-2</v>
      </c>
      <c r="S212" s="18">
        <f t="shared" si="1012"/>
        <v>-5.5745644619439429E-3</v>
      </c>
      <c r="T212" s="121">
        <f t="shared" si="1013"/>
        <v>278.64221316991313</v>
      </c>
      <c r="U212" s="121">
        <f t="shared" si="1014"/>
        <v>278.64221316991313</v>
      </c>
      <c r="V212" s="134">
        <f t="shared" si="1015"/>
        <v>-3.9852886254648058E-3</v>
      </c>
      <c r="W212" s="21">
        <f t="shared" si="1267"/>
        <v>7.7004916461572898E-2</v>
      </c>
      <c r="X212" s="18">
        <f t="shared" si="1016"/>
        <v>-9.0702953956096188E-3</v>
      </c>
      <c r="Y212" s="353">
        <v>50884.56</v>
      </c>
      <c r="Z212" s="15">
        <v>1.9999999999999999E-6</v>
      </c>
      <c r="AA212" s="21">
        <f t="shared" si="1017"/>
        <v>3.9872886254648061E-3</v>
      </c>
      <c r="AC212" s="13">
        <v>255.16</v>
      </c>
      <c r="AD212" s="68">
        <f t="shared" si="1018"/>
        <v>-1.0202102486520127E-2</v>
      </c>
      <c r="AE212" s="68">
        <f t="shared" si="1268"/>
        <v>-6.2168138610553215E-3</v>
      </c>
      <c r="AF212" s="68">
        <f t="shared" si="1019"/>
        <v>0.54858287309583043</v>
      </c>
      <c r="AG212" s="68"/>
      <c r="AH212" s="15">
        <f t="shared" si="1020"/>
        <v>0.12321169168464151</v>
      </c>
      <c r="AJ212" s="13">
        <v>24.64</v>
      </c>
      <c r="AK212" s="68">
        <f t="shared" si="1021"/>
        <v>-5.2482842147758982E-3</v>
      </c>
      <c r="AL212" s="68">
        <f t="shared" si="1269"/>
        <v>-1.2629955893110924E-3</v>
      </c>
      <c r="AM212" s="68">
        <f t="shared" si="1022"/>
        <v>0.32473118279569885</v>
      </c>
      <c r="AN212" s="68"/>
      <c r="AO212" s="15">
        <f t="shared" si="1023"/>
        <v>0.17165953399904893</v>
      </c>
      <c r="AQ212" s="13">
        <v>23.9</v>
      </c>
      <c r="AR212" s="68">
        <f t="shared" si="1024"/>
        <v>-9.9420049710025674E-3</v>
      </c>
      <c r="AS212" s="68">
        <f t="shared" si="1270"/>
        <v>-5.9567163455377615E-3</v>
      </c>
      <c r="AT212" s="68">
        <f t="shared" si="1025"/>
        <v>0.38390272148233928</v>
      </c>
      <c r="AU212" s="68"/>
      <c r="AV212" s="15">
        <f t="shared" si="1026"/>
        <v>0.11318118304611084</v>
      </c>
      <c r="AX212" s="13">
        <v>232.8</v>
      </c>
      <c r="AY212" s="68">
        <f t="shared" si="1027"/>
        <v>-5.2982396171593771E-3</v>
      </c>
      <c r="AZ212" s="68">
        <f t="shared" si="1271"/>
        <v>-1.3129509916945713E-3</v>
      </c>
      <c r="BA212" s="68">
        <f t="shared" si="1028"/>
        <v>0.73601789709172272</v>
      </c>
      <c r="BB212" s="68"/>
      <c r="BC212" s="15">
        <f t="shared" si="1029"/>
        <v>0.14011459914785257</v>
      </c>
      <c r="BE212" s="13">
        <v>83.26</v>
      </c>
      <c r="BF212" s="68">
        <f t="shared" si="1030"/>
        <v>-3.4709754637940399E-3</v>
      </c>
      <c r="BG212" s="68">
        <f t="shared" si="1272"/>
        <v>5.1431316167076593E-4</v>
      </c>
      <c r="BH212" s="68"/>
      <c r="BI212" s="68"/>
      <c r="BJ212" s="15">
        <f t="shared" si="1031"/>
        <v>0.13017510519885983</v>
      </c>
      <c r="BL212" s="13">
        <v>76.61</v>
      </c>
      <c r="BM212" s="68">
        <f t="shared" si="1032"/>
        <v>-1.6685919650879184E-2</v>
      </c>
      <c r="BN212" s="68">
        <f t="shared" si="1273"/>
        <v>-1.2700631025414379E-2</v>
      </c>
      <c r="BO212" s="68">
        <f t="shared" si="1033"/>
        <v>0.29016503873358024</v>
      </c>
      <c r="BP212" s="68"/>
      <c r="BQ212" s="15">
        <f t="shared" si="1034"/>
        <v>0.15428657525990649</v>
      </c>
      <c r="BS212" s="13">
        <v>45.07</v>
      </c>
      <c r="BT212" s="68">
        <f t="shared" si="1035"/>
        <v>-1.3569708907857244E-2</v>
      </c>
      <c r="BU212" s="68">
        <f t="shared" si="1274"/>
        <v>-9.584420282392439E-3</v>
      </c>
      <c r="BV212" s="68">
        <f t="shared" si="1036"/>
        <v>0.20960815888352127</v>
      </c>
      <c r="BW212" s="68"/>
      <c r="BX212" s="15">
        <f t="shared" si="1037"/>
        <v>0.17830065359477124</v>
      </c>
      <c r="BZ212" s="13"/>
      <c r="CA212" s="68">
        <f t="shared" si="1038"/>
        <v>0</v>
      </c>
      <c r="CB212" s="68">
        <f t="shared" si="1275"/>
        <v>0</v>
      </c>
      <c r="CC212" s="68">
        <f t="shared" si="1039"/>
        <v>0</v>
      </c>
      <c r="CD212" s="68"/>
      <c r="CE212" s="15">
        <f t="shared" si="1040"/>
        <v>0</v>
      </c>
      <c r="CG212" s="13">
        <v>31.01</v>
      </c>
      <c r="CH212" s="68">
        <f t="shared" si="1041"/>
        <v>-1.6804058338617551E-2</v>
      </c>
      <c r="CI212" s="68">
        <f t="shared" si="1276"/>
        <v>-1.2818769713152746E-2</v>
      </c>
      <c r="CJ212" s="68">
        <f t="shared" si="1042"/>
        <v>2.580218326166064E-2</v>
      </c>
      <c r="CK212" s="68"/>
      <c r="CL212" s="15">
        <f t="shared" si="1043"/>
        <v>-9.7497089639115186E-2</v>
      </c>
      <c r="CN212" s="13">
        <v>34.700000000000003</v>
      </c>
      <c r="CO212" s="68">
        <f t="shared" si="1044"/>
        <v>-2.1156558533145273E-2</v>
      </c>
      <c r="CP212" s="68">
        <f t="shared" si="1277"/>
        <v>-1.7171269907680468E-2</v>
      </c>
      <c r="CQ212" s="68">
        <f t="shared" si="1045"/>
        <v>0.10721123165283991</v>
      </c>
      <c r="CR212" s="68"/>
      <c r="CS212" s="15">
        <f t="shared" si="1046"/>
        <v>3.6749327756199698E-2</v>
      </c>
      <c r="CU212" s="13">
        <v>40.51</v>
      </c>
      <c r="CV212" s="68">
        <f t="shared" si="1047"/>
        <v>-1.2432959531935765E-2</v>
      </c>
      <c r="CW212" s="68">
        <f t="shared" si="1278"/>
        <v>-8.4476709064709582E-3</v>
      </c>
      <c r="CX212" s="68">
        <f t="shared" si="1048"/>
        <v>0.26003110419906689</v>
      </c>
      <c r="CY212" s="68"/>
      <c r="CZ212" s="15">
        <f t="shared" si="1049"/>
        <v>8.6641630901287472E-2</v>
      </c>
      <c r="DB212" s="13">
        <v>20.100000000000001</v>
      </c>
      <c r="DC212" s="68">
        <f t="shared" si="1050"/>
        <v>-6.4260998517053384E-3</v>
      </c>
      <c r="DD212" s="68">
        <f t="shared" si="1279"/>
        <v>-2.4408112262405326E-3</v>
      </c>
      <c r="DE212" s="68">
        <f t="shared" si="1051"/>
        <v>-8.0932784636488314E-2</v>
      </c>
      <c r="DF212" s="68"/>
      <c r="DG212" s="15">
        <f t="shared" si="1052"/>
        <v>-1.277013752455786E-2</v>
      </c>
      <c r="DI212" s="13">
        <v>51.74</v>
      </c>
      <c r="DJ212" s="68">
        <f t="shared" si="1053"/>
        <v>-3.0828516377648671E-3</v>
      </c>
      <c r="DK212" s="68">
        <f t="shared" si="1280"/>
        <v>9.0243698769993871E-4</v>
      </c>
      <c r="DL212" s="68">
        <f t="shared" si="1054"/>
        <v>0.17191392978482453</v>
      </c>
      <c r="DM212" s="68"/>
      <c r="DN212" s="15">
        <f t="shared" si="1055"/>
        <v>0.22722960151802671</v>
      </c>
      <c r="DP212" s="13">
        <v>49.09</v>
      </c>
      <c r="DQ212" s="68">
        <f t="shared" si="1056"/>
        <v>-6.6774585188182573E-3</v>
      </c>
      <c r="DR212" s="68">
        <f t="shared" si="1281"/>
        <v>-2.6921698933534514E-3</v>
      </c>
      <c r="DS212" s="68"/>
      <c r="DT212" s="68"/>
      <c r="DU212" s="15">
        <f t="shared" si="1057"/>
        <v>0.28912815126050434</v>
      </c>
      <c r="DV212" s="18"/>
      <c r="DW212" s="13">
        <v>42.7</v>
      </c>
      <c r="DX212" s="68">
        <f t="shared" si="1058"/>
        <v>-1.7939282428702717E-2</v>
      </c>
      <c r="DY212" s="68">
        <f t="shared" si="1282"/>
        <v>-1.3953993803237912E-2</v>
      </c>
      <c r="DZ212" s="68">
        <f t="shared" si="1059"/>
        <v>1.2785485592315906</v>
      </c>
      <c r="EA212" s="68"/>
      <c r="EB212" s="15">
        <f t="shared" si="1060"/>
        <v>0.27576934568270106</v>
      </c>
      <c r="ED212" s="13">
        <v>43.61</v>
      </c>
      <c r="EE212" s="68">
        <f t="shared" si="1061"/>
        <v>-1.3125141434713699E-2</v>
      </c>
      <c r="EF212" s="68">
        <f t="shared" si="1283"/>
        <v>-9.139852809248894E-3</v>
      </c>
      <c r="EG212" s="68">
        <f t="shared" si="1062"/>
        <v>1.073704232049453</v>
      </c>
      <c r="EH212" s="68"/>
      <c r="EI212" s="15">
        <f t="shared" si="1063"/>
        <v>0.18248373101952267</v>
      </c>
      <c r="EK212" s="13">
        <v>142.01</v>
      </c>
      <c r="EL212" s="68">
        <f t="shared" si="1064"/>
        <v>-1.1416637660981655E-2</v>
      </c>
      <c r="EM212" s="68">
        <f t="shared" si="1284"/>
        <v>-7.4313490355168493E-3</v>
      </c>
      <c r="EN212" s="68">
        <f t="shared" si="1065"/>
        <v>1.2003408738766652</v>
      </c>
      <c r="EO212" s="68"/>
      <c r="EP212" s="15">
        <f t="shared" si="1066"/>
        <v>0.2759209344115004</v>
      </c>
      <c r="ER212" s="13">
        <v>40.19</v>
      </c>
      <c r="ES212" s="68">
        <f t="shared" si="1067"/>
        <v>-2.2343594836147819E-3</v>
      </c>
      <c r="ET212" s="68">
        <f t="shared" si="1285"/>
        <v>1.7509291418500239E-3</v>
      </c>
      <c r="EU212" s="68">
        <f t="shared" si="1068"/>
        <v>0.15124606130048701</v>
      </c>
      <c r="EV212" s="68"/>
      <c r="EW212" s="15">
        <f t="shared" si="1069"/>
        <v>3.3427616353818392E-2</v>
      </c>
      <c r="EY212" s="13">
        <v>50.62</v>
      </c>
      <c r="EZ212" s="68">
        <f t="shared" si="1070"/>
        <v>2.5747672806495435E-3</v>
      </c>
      <c r="FA212" s="68">
        <f t="shared" si="1286"/>
        <v>6.5600559061143489E-3</v>
      </c>
      <c r="FB212" s="68"/>
      <c r="FC212" s="68"/>
      <c r="FD212" s="15">
        <f t="shared" si="1071"/>
        <v>1.0593978844589098</v>
      </c>
      <c r="FF212" s="13">
        <v>60.72</v>
      </c>
      <c r="FG212" s="68">
        <f t="shared" si="1072"/>
        <v>1.3858741025212862E-2</v>
      </c>
      <c r="FH212" s="68">
        <f t="shared" si="1287"/>
        <v>1.7844029650677669E-2</v>
      </c>
      <c r="FI212" s="68">
        <f t="shared" si="1073"/>
        <v>2.7758970886932983E-2</v>
      </c>
      <c r="FJ212" s="68"/>
      <c r="FK212" s="15">
        <f t="shared" si="1074"/>
        <v>6.9202324352879027E-2</v>
      </c>
      <c r="FM212" s="13">
        <v>189.04</v>
      </c>
      <c r="FN212" s="68">
        <f t="shared" si="1075"/>
        <v>-8.1326407471536358E-3</v>
      </c>
      <c r="FO212" s="68">
        <f t="shared" si="1288"/>
        <v>-4.14735212168883E-3</v>
      </c>
      <c r="FP212" s="68">
        <f t="shared" si="1076"/>
        <v>0.62573099415204669</v>
      </c>
      <c r="FQ212" s="68"/>
      <c r="FR212" s="15">
        <f t="shared" si="1077"/>
        <v>4.0625344049322887E-2</v>
      </c>
      <c r="FT212" s="13">
        <v>89.82</v>
      </c>
      <c r="FU212" s="68">
        <f t="shared" si="1078"/>
        <v>3.3512064343163223E-3</v>
      </c>
      <c r="FV212" s="68">
        <f t="shared" si="1289"/>
        <v>7.3364950597811281E-3</v>
      </c>
      <c r="FW212" s="68">
        <f t="shared" si="1079"/>
        <v>2.0333977053277202E-2</v>
      </c>
      <c r="FX212" s="68"/>
      <c r="FY212" s="15">
        <f t="shared" si="1080"/>
        <v>-3.9920159680640228E-3</v>
      </c>
      <c r="GA212" s="13">
        <v>18.5</v>
      </c>
      <c r="GB212" s="68">
        <f t="shared" si="1081"/>
        <v>-5.3763440860215813E-3</v>
      </c>
      <c r="GC212" s="68">
        <f t="shared" si="1290"/>
        <v>-1.3910554605567754E-3</v>
      </c>
      <c r="GD212" s="68"/>
      <c r="GE212" s="68"/>
      <c r="GF212" s="15">
        <f t="shared" si="1082"/>
        <v>6.1388410786001164E-2</v>
      </c>
      <c r="GG212" s="18"/>
      <c r="GH212" s="13">
        <v>23.26</v>
      </c>
      <c r="GI212" s="68">
        <f t="shared" si="1083"/>
        <v>-2.1455616323096255E-2</v>
      </c>
      <c r="GJ212" s="68">
        <f t="shared" si="1291"/>
        <v>-1.747032769763145E-2</v>
      </c>
      <c r="GK212" s="68">
        <f t="shared" si="1084"/>
        <v>0.21019771071800222</v>
      </c>
      <c r="GL212" s="68"/>
      <c r="GM212" s="15">
        <f t="shared" si="1085"/>
        <v>0.23068783068783086</v>
      </c>
      <c r="GO212" s="13">
        <v>28.94</v>
      </c>
      <c r="GP212" s="68">
        <f t="shared" si="1086"/>
        <v>-6.1813186813186715E-3</v>
      </c>
      <c r="GQ212" s="68">
        <f t="shared" si="1292"/>
        <v>-2.1960300558538657E-3</v>
      </c>
      <c r="GR212" s="68"/>
      <c r="GS212" s="68"/>
      <c r="GT212" s="15">
        <f t="shared" si="1087"/>
        <v>6.2018348623853255E-2</v>
      </c>
      <c r="GV212" s="13">
        <v>17.27</v>
      </c>
      <c r="GW212" s="68">
        <f t="shared" si="1088"/>
        <v>-7.4712643678160355E-3</v>
      </c>
      <c r="GX212" s="68">
        <f t="shared" si="1293"/>
        <v>-3.4859757423512296E-3</v>
      </c>
      <c r="GY212" s="68">
        <f t="shared" si="1089"/>
        <v>0.45738396624472577</v>
      </c>
      <c r="GZ212" s="68"/>
      <c r="HA212" s="15">
        <f t="shared" si="1090"/>
        <v>0.2587463556851311</v>
      </c>
      <c r="HD212" s="13">
        <v>438.97</v>
      </c>
      <c r="HE212" s="68">
        <f t="shared" si="1091"/>
        <v>-8.2015363759602236E-3</v>
      </c>
      <c r="HF212" s="68">
        <f t="shared" si="1294"/>
        <v>-4.2162477504954178E-3</v>
      </c>
      <c r="HG212" s="68">
        <f t="shared" si="1092"/>
        <v>1.465985057019269</v>
      </c>
      <c r="HH212" s="68"/>
      <c r="HI212" s="15">
        <f t="shared" si="1093"/>
        <v>8.6989896988906634E-2</v>
      </c>
      <c r="HK212" s="13">
        <v>84.3</v>
      </c>
      <c r="HL212" s="68">
        <f t="shared" si="1094"/>
        <v>-6.9741778856764594E-2</v>
      </c>
      <c r="HM212" s="68">
        <f t="shared" si="1295"/>
        <v>-6.5756490231299786E-2</v>
      </c>
      <c r="HN212" s="68">
        <f t="shared" si="1095"/>
        <v>32.991935483870968</v>
      </c>
      <c r="HO212" s="68"/>
      <c r="HP212" s="15">
        <f t="shared" si="1096"/>
        <v>2.1956027293404095</v>
      </c>
      <c r="HR212" s="13">
        <v>114.73</v>
      </c>
      <c r="HS212" s="68">
        <f t="shared" si="1097"/>
        <v>1.7922100967083757E-2</v>
      </c>
      <c r="HT212" s="68">
        <f t="shared" si="1296"/>
        <v>2.1907389592548562E-2</v>
      </c>
      <c r="HU212" s="68">
        <f t="shared" si="1098"/>
        <v>2.1519230769230773</v>
      </c>
      <c r="HV212" s="68"/>
      <c r="HW212" s="15">
        <f t="shared" si="1099"/>
        <v>6.6561308915125142E-2</v>
      </c>
      <c r="HY212" s="13">
        <v>180.28</v>
      </c>
      <c r="HZ212" s="68">
        <f t="shared" si="1100"/>
        <v>-4.8575844557297168E-3</v>
      </c>
      <c r="IA212" s="68">
        <f t="shared" si="1297"/>
        <v>-8.72295830264911E-4</v>
      </c>
      <c r="IB212" s="68">
        <f t="shared" si="1101"/>
        <v>0.70236071765816799</v>
      </c>
      <c r="IC212" s="68"/>
      <c r="ID212" s="15">
        <f t="shared" si="1102"/>
        <v>0.342467793581056</v>
      </c>
      <c r="IF212" s="13">
        <v>340.3</v>
      </c>
      <c r="IG212" s="68">
        <f t="shared" si="1103"/>
        <v>-6.8872935271114613E-3</v>
      </c>
      <c r="IH212" s="68">
        <f t="shared" si="1298"/>
        <v>-2.9020049016466555E-3</v>
      </c>
      <c r="II212" s="68">
        <f t="shared" si="1104"/>
        <v>0.94457142857142862</v>
      </c>
      <c r="IJ212" s="68"/>
      <c r="IK212" s="15">
        <f t="shared" si="1105"/>
        <v>0.46782263630089721</v>
      </c>
      <c r="IM212" s="13">
        <v>283.55</v>
      </c>
      <c r="IN212" s="68">
        <f t="shared" si="1106"/>
        <v>-1.3842033874725983E-2</v>
      </c>
      <c r="IO212" s="68">
        <f t="shared" si="1299"/>
        <v>-9.8567452492611778E-3</v>
      </c>
      <c r="IP212" s="68">
        <f t="shared" si="1107"/>
        <v>4.5370044913102907</v>
      </c>
      <c r="IQ212" s="68"/>
      <c r="IR212" s="15">
        <f t="shared" si="1108"/>
        <v>0.51218601674577369</v>
      </c>
      <c r="IT212" s="13">
        <v>83.55</v>
      </c>
      <c r="IU212" s="68">
        <f t="shared" si="1109"/>
        <v>9.4237042406669219E-3</v>
      </c>
      <c r="IV212" s="68">
        <f t="shared" si="1300"/>
        <v>1.3408992866131727E-2</v>
      </c>
      <c r="IW212" s="68">
        <f t="shared" si="1110"/>
        <v>3.5780821917808217</v>
      </c>
      <c r="IX212" s="68"/>
      <c r="IY212" s="15">
        <f t="shared" si="1111"/>
        <v>0.62580268534734373</v>
      </c>
      <c r="JA212" s="13">
        <v>733.41</v>
      </c>
      <c r="JB212" s="68">
        <f t="shared" si="1112"/>
        <v>1.9092557993643047E-4</v>
      </c>
      <c r="JC212" s="68">
        <f t="shared" si="1301"/>
        <v>4.1762142054012361E-3</v>
      </c>
      <c r="JD212" s="68">
        <f t="shared" si="1113"/>
        <v>0.48343446601941747</v>
      </c>
      <c r="JE212" s="68"/>
      <c r="JF212" s="15">
        <f t="shared" si="1114"/>
        <v>0.2526002971768202</v>
      </c>
      <c r="JH212" s="13">
        <v>520.54</v>
      </c>
      <c r="JI212" s="68">
        <f t="shared" si="1115"/>
        <v>5.5634972762044496E-3</v>
      </c>
      <c r="JJ212" s="68">
        <f t="shared" si="1302"/>
        <v>9.5487859016692555E-3</v>
      </c>
      <c r="JK212" s="68">
        <f t="shared" si="1116"/>
        <v>0.27994295409279785</v>
      </c>
      <c r="JL212" s="68"/>
      <c r="JM212" s="15">
        <f t="shared" si="1117"/>
        <v>0.23497034400948982</v>
      </c>
      <c r="JO212" s="13">
        <v>35.42</v>
      </c>
      <c r="JP212" s="68">
        <f t="shared" si="1118"/>
        <v>-5.268788446108582E-2</v>
      </c>
      <c r="JQ212" s="68">
        <f t="shared" si="1303"/>
        <v>-4.8702595835621011E-2</v>
      </c>
      <c r="JR212" s="68">
        <f t="shared" si="1119"/>
        <v>0.19520836848321241</v>
      </c>
      <c r="JS212" s="68"/>
      <c r="JT212" s="15">
        <f t="shared" si="1120"/>
        <v>2.4759568204121694</v>
      </c>
      <c r="JV212" s="13">
        <v>2.72</v>
      </c>
      <c r="JW212" s="68">
        <f t="shared" si="1121"/>
        <v>0</v>
      </c>
      <c r="JX212" s="68">
        <f t="shared" si="1304"/>
        <v>3.9852886254648058E-3</v>
      </c>
      <c r="JY212" s="68">
        <f t="shared" si="1122"/>
        <v>7.5098814229249175E-2</v>
      </c>
      <c r="JZ212" s="68"/>
      <c r="KA212" s="15">
        <f t="shared" si="1123"/>
        <v>0.51111111111111118</v>
      </c>
      <c r="KC212" s="13">
        <v>22.89</v>
      </c>
      <c r="KD212" s="68">
        <f t="shared" si="1124"/>
        <v>1.3728963684676807E-2</v>
      </c>
      <c r="KE212" s="68">
        <f t="shared" si="1305"/>
        <v>1.7714252310141614E-2</v>
      </c>
      <c r="KF212" s="68">
        <f t="shared" si="1125"/>
        <v>0.17505133470225873</v>
      </c>
      <c r="KG212" s="68"/>
      <c r="KH212" s="15">
        <f t="shared" si="1126"/>
        <v>3.2010820559062257E-2</v>
      </c>
      <c r="KI212" s="18"/>
      <c r="KJ212" s="13">
        <v>137.19999999999999</v>
      </c>
      <c r="KK212" s="68">
        <f t="shared" si="1127"/>
        <v>-4.834570298952625E-2</v>
      </c>
      <c r="KL212" s="68">
        <f t="shared" si="1306"/>
        <v>-4.4360414364061442E-2</v>
      </c>
      <c r="KM212" s="68">
        <f t="shared" si="1128"/>
        <v>5.5023696682464447</v>
      </c>
      <c r="KN212" s="68"/>
      <c r="KO212" s="15">
        <f t="shared" si="1129"/>
        <v>1.0413628924267222</v>
      </c>
      <c r="KQ212" s="13">
        <v>2.34</v>
      </c>
      <c r="KR212" s="68">
        <f t="shared" si="1130"/>
        <v>-2.5000000000000022E-2</v>
      </c>
      <c r="KS212" s="68">
        <f t="shared" si="1307"/>
        <v>-2.1014711374535217E-2</v>
      </c>
      <c r="KT212" s="68">
        <f t="shared" si="1131"/>
        <v>-0.10687022900763368</v>
      </c>
      <c r="KU212" s="68"/>
      <c r="KV212" s="15">
        <f t="shared" si="1132"/>
        <v>1.3168316831683167</v>
      </c>
      <c r="KW212" s="18"/>
      <c r="KX212" s="13">
        <v>64.44</v>
      </c>
      <c r="KY212" s="68">
        <f t="shared" si="1133"/>
        <v>-7.7979682357991173E-2</v>
      </c>
      <c r="KZ212" s="68">
        <f t="shared" si="1308"/>
        <v>-7.3994393732526365E-2</v>
      </c>
      <c r="LA212" s="68">
        <f t="shared" si="1134"/>
        <v>-0.10412901431947738</v>
      </c>
      <c r="LB212" s="68"/>
      <c r="LC212" s="15">
        <f t="shared" si="1135"/>
        <v>1.7178405735976379</v>
      </c>
      <c r="LD212" s="18"/>
      <c r="LE212" s="13">
        <v>53.49</v>
      </c>
      <c r="LF212" s="68">
        <f t="shared" si="1136"/>
        <v>-3.984921917070542E-2</v>
      </c>
      <c r="LG212" s="68">
        <f t="shared" si="1309"/>
        <v>-3.5863930545240612E-2</v>
      </c>
      <c r="LH212" s="68">
        <f t="shared" si="1137"/>
        <v>0.49288305888919914</v>
      </c>
      <c r="LI212" s="68"/>
      <c r="LJ212" s="15">
        <f t="shared" si="1138"/>
        <v>0.16005204944697468</v>
      </c>
      <c r="LL212" s="13">
        <v>163.5</v>
      </c>
      <c r="LM212" s="68">
        <f t="shared" si="1139"/>
        <v>1.8382352941177169E-3</v>
      </c>
      <c r="LN212" s="68">
        <f t="shared" si="1310"/>
        <v>5.8235239195825227E-3</v>
      </c>
      <c r="LO212" s="68">
        <f t="shared" si="1140"/>
        <v>0.86857142857142855</v>
      </c>
      <c r="LP212" s="68"/>
      <c r="LQ212" s="15">
        <f t="shared" si="1141"/>
        <v>1.0905255082470273</v>
      </c>
      <c r="LS212" s="13">
        <v>23.56</v>
      </c>
      <c r="LT212" s="68">
        <f t="shared" si="1142"/>
        <v>2.1239705244906738E-2</v>
      </c>
      <c r="LU212" s="68">
        <f t="shared" si="1311"/>
        <v>2.5224993870371543E-2</v>
      </c>
      <c r="LV212" s="68"/>
      <c r="LW212" s="68"/>
      <c r="LX212" s="15">
        <f t="shared" si="1143"/>
        <v>1.547027027027027</v>
      </c>
      <c r="LZ212" s="13">
        <v>20.53</v>
      </c>
      <c r="MA212" s="68">
        <f t="shared" si="1144"/>
        <v>-9.6478533526290055E-3</v>
      </c>
      <c r="MB212" s="68">
        <f t="shared" si="1312"/>
        <v>-5.6625647271641997E-3</v>
      </c>
      <c r="MC212" s="68">
        <f t="shared" si="1145"/>
        <v>-7.7303370786516806E-2</v>
      </c>
      <c r="MD212" s="68"/>
      <c r="ME212" s="15">
        <f t="shared" si="1146"/>
        <v>0.52299703264094954</v>
      </c>
      <c r="MG212" s="13">
        <v>120.12</v>
      </c>
      <c r="MH212" s="68">
        <f t="shared" si="1147"/>
        <v>-0.13855421686746983</v>
      </c>
      <c r="MI212" s="68">
        <f t="shared" si="1313"/>
        <v>-0.13456892824200503</v>
      </c>
      <c r="MJ212" s="68">
        <f t="shared" si="1148"/>
        <v>15.188679245283019</v>
      </c>
      <c r="MK212" s="68"/>
      <c r="ML212" s="15">
        <f t="shared" si="1149"/>
        <v>4.6580310880829012</v>
      </c>
      <c r="MN212" s="13">
        <v>191.17</v>
      </c>
      <c r="MO212" s="68">
        <f t="shared" si="1150"/>
        <v>-6.8553888130968729E-2</v>
      </c>
      <c r="MP212" s="68">
        <f t="shared" si="1314"/>
        <v>-6.4568599505503921E-2</v>
      </c>
      <c r="MQ212" s="68">
        <f t="shared" si="1151"/>
        <v>0.51842732327243823</v>
      </c>
      <c r="MR212" s="68"/>
      <c r="MS212" s="15">
        <f t="shared" si="1152"/>
        <v>0.71622228207199912</v>
      </c>
      <c r="MU212" s="13">
        <v>23.65</v>
      </c>
      <c r="MV212" s="68">
        <f t="shared" si="1153"/>
        <v>-2.5305778152679152E-3</v>
      </c>
      <c r="MW212" s="68">
        <f t="shared" si="1315"/>
        <v>1.4547108101968906E-3</v>
      </c>
      <c r="MX212" s="68">
        <f t="shared" si="1154"/>
        <v>0.13320555821753702</v>
      </c>
      <c r="MY212" s="68"/>
      <c r="MZ212" s="15">
        <f t="shared" si="1155"/>
        <v>1.2164948453608246</v>
      </c>
      <c r="NB212" s="13">
        <v>297.89</v>
      </c>
      <c r="NC212" s="68">
        <f t="shared" si="1156"/>
        <v>-2.8503408016175878E-2</v>
      </c>
      <c r="ND212" s="68">
        <f t="shared" si="1316"/>
        <v>-2.4518119390711073E-2</v>
      </c>
      <c r="NE212" s="68">
        <f t="shared" si="1157"/>
        <v>1.1989370340296743</v>
      </c>
      <c r="NF212" s="68"/>
      <c r="NG212" s="15">
        <f t="shared" si="1158"/>
        <v>0.78601834642364654</v>
      </c>
      <c r="NI212" s="13">
        <v>12.99</v>
      </c>
      <c r="NJ212" s="68">
        <f t="shared" si="1159"/>
        <v>1.4051522248243537E-2</v>
      </c>
      <c r="NK212" s="68">
        <f t="shared" si="1317"/>
        <v>1.8036810873708342E-2</v>
      </c>
      <c r="NL212" s="68">
        <f t="shared" si="1160"/>
        <v>-0.89686383485510124</v>
      </c>
      <c r="NM212" s="68"/>
      <c r="NN212" s="15">
        <f t="shared" si="1161"/>
        <v>1.6510204081632651</v>
      </c>
      <c r="NP212" s="13">
        <v>576</v>
      </c>
      <c r="NQ212" s="68">
        <f t="shared" si="1162"/>
        <v>-1.5939726308236448E-2</v>
      </c>
      <c r="NR212" s="68">
        <f t="shared" si="1318"/>
        <v>-1.1954437682771643E-2</v>
      </c>
      <c r="NS212" s="68">
        <f t="shared" si="1163"/>
        <v>3.3885714285714288</v>
      </c>
      <c r="NT212" s="68"/>
      <c r="NU212" s="15">
        <f t="shared" si="1164"/>
        <v>0.75113245979387711</v>
      </c>
      <c r="NW212" s="13">
        <v>251.69</v>
      </c>
      <c r="NX212" s="68">
        <f t="shared" si="1165"/>
        <v>4.9109638265590902E-3</v>
      </c>
      <c r="NY212" s="68">
        <f t="shared" si="1319"/>
        <v>8.8962524520238961E-3</v>
      </c>
      <c r="NZ212" s="68">
        <f t="shared" si="1166"/>
        <v>0.43200955848884848</v>
      </c>
      <c r="OA212" s="68"/>
      <c r="OB212" s="15">
        <f t="shared" si="1167"/>
        <v>0.32958267300581079</v>
      </c>
      <c r="OD212" s="13">
        <v>4.2300000000000004</v>
      </c>
      <c r="OE212" s="68">
        <f t="shared" si="1168"/>
        <v>4.750593824228138E-3</v>
      </c>
      <c r="OF212" s="68">
        <f t="shared" si="1320"/>
        <v>8.735882449692943E-3</v>
      </c>
      <c r="OG212" s="68">
        <f t="shared" si="1169"/>
        <v>-0.98125581601453449</v>
      </c>
      <c r="OH212" s="68"/>
      <c r="OI212" s="15">
        <f t="shared" si="1170"/>
        <v>1.897260273972603</v>
      </c>
      <c r="OK212" s="13">
        <v>314.83</v>
      </c>
      <c r="OL212" s="68">
        <f t="shared" si="1171"/>
        <v>-0.16492931221983503</v>
      </c>
      <c r="OM212" s="68">
        <f t="shared" si="1321"/>
        <v>-0.16094402359437024</v>
      </c>
      <c r="ON212" s="68">
        <f t="shared" si="1172"/>
        <v>6.4164899882214366</v>
      </c>
      <c r="OO212" s="68"/>
      <c r="OP212" s="15">
        <f t="shared" si="1173"/>
        <v>3.7264674973727665</v>
      </c>
      <c r="OR212" s="13">
        <v>7.26</v>
      </c>
      <c r="OS212" s="68">
        <f t="shared" si="1174"/>
        <v>-7.0422535211267581E-2</v>
      </c>
      <c r="OT212" s="68">
        <f t="shared" si="1322"/>
        <v>-6.6437246585802773E-2</v>
      </c>
      <c r="OU212" s="68">
        <f t="shared" si="1175"/>
        <v>-5.714285714285719E-2</v>
      </c>
      <c r="OV212" s="68"/>
      <c r="OW212" s="15">
        <f t="shared" si="1176"/>
        <v>5.4821428571428568</v>
      </c>
      <c r="OY212" s="13">
        <v>177.98</v>
      </c>
      <c r="OZ212" s="68">
        <f t="shared" si="1177"/>
        <v>2.8548312528895042E-2</v>
      </c>
      <c r="PA212" s="68">
        <f t="shared" si="1323"/>
        <v>3.2533601154359847E-2</v>
      </c>
      <c r="PB212" s="68">
        <f t="shared" si="1331"/>
        <v>4.4763076923076923</v>
      </c>
      <c r="PC212" s="68"/>
      <c r="PD212" s="15">
        <f t="shared" si="1178"/>
        <v>0.55373199476211254</v>
      </c>
      <c r="PE212" s="18"/>
      <c r="PF212" s="13">
        <v>288.97000000000003</v>
      </c>
      <c r="PG212" s="68">
        <f t="shared" si="1179"/>
        <v>-1.1392405063291084E-2</v>
      </c>
      <c r="PH212" s="68">
        <f t="shared" si="1324"/>
        <v>-7.4071164378262779E-3</v>
      </c>
      <c r="PI212" s="68">
        <f t="shared" si="1180"/>
        <v>-0.17010338885697865</v>
      </c>
      <c r="PJ212" s="68"/>
      <c r="PK212" s="15">
        <f t="shared" si="1181"/>
        <v>0.38177210347630675</v>
      </c>
      <c r="PM212" s="13"/>
      <c r="PN212" s="68">
        <f t="shared" si="1182"/>
        <v>0</v>
      </c>
      <c r="PO212" s="68">
        <f t="shared" si="1183"/>
        <v>3.9852886254648058E-3</v>
      </c>
      <c r="PP212" s="68">
        <f t="shared" si="1184"/>
        <v>0</v>
      </c>
      <c r="PQ212" s="68"/>
      <c r="PR212" s="15">
        <f t="shared" si="1185"/>
        <v>0</v>
      </c>
      <c r="PT212" s="13">
        <v>22.74</v>
      </c>
      <c r="PU212" s="68">
        <f t="shared" si="1186"/>
        <v>0.10227823557925349</v>
      </c>
      <c r="PV212" s="68">
        <f t="shared" si="1325"/>
        <v>0.1062635242047183</v>
      </c>
      <c r="PW212" s="68">
        <f t="shared" si="1187"/>
        <v>1.6077981651376143</v>
      </c>
      <c r="PX212" s="68"/>
      <c r="PY212" s="15">
        <f t="shared" si="1188"/>
        <v>3.4327485380116958</v>
      </c>
      <c r="QA212" s="13">
        <v>363.91</v>
      </c>
      <c r="QB212" s="68">
        <f t="shared" si="1189"/>
        <v>-2.2194158583443025E-2</v>
      </c>
      <c r="QC212" s="68">
        <f t="shared" si="1326"/>
        <v>-1.820886995797822E-2</v>
      </c>
      <c r="QD212" s="68">
        <f t="shared" si="1190"/>
        <v>7.8603396662616079E-2</v>
      </c>
      <c r="QE212" s="68"/>
      <c r="QF212" s="15">
        <f t="shared" si="1191"/>
        <v>0.89793470324397628</v>
      </c>
      <c r="QH212" s="13">
        <v>2.2240000000000002</v>
      </c>
      <c r="QI212" s="68">
        <f t="shared" si="1192"/>
        <v>-1.5929203539822828E-2</v>
      </c>
      <c r="QJ212" s="68">
        <f t="shared" si="1327"/>
        <v>-1.1943914914358023E-2</v>
      </c>
      <c r="QK212" s="68">
        <f t="shared" si="1193"/>
        <v>-0.11394422310756956</v>
      </c>
      <c r="QL212" s="68"/>
      <c r="QM212" s="15">
        <f t="shared" si="1194"/>
        <v>0.71076923076923082</v>
      </c>
      <c r="QO212" s="13">
        <v>24.46</v>
      </c>
      <c r="QP212" s="68">
        <f t="shared" si="1195"/>
        <v>-8.4923307145529356E-2</v>
      </c>
      <c r="QQ212" s="68">
        <f t="shared" si="1328"/>
        <v>-8.0938018520064547E-2</v>
      </c>
      <c r="QR212" s="68">
        <f t="shared" si="1196"/>
        <v>-0.97018454862380843</v>
      </c>
      <c r="QS212" s="68"/>
      <c r="QT212" s="15">
        <f t="shared" si="1197"/>
        <v>1.1306620209059233</v>
      </c>
      <c r="QV212" s="13">
        <v>2.48</v>
      </c>
      <c r="QW212" s="68">
        <f t="shared" si="1198"/>
        <v>-3.8759689922480654E-2</v>
      </c>
      <c r="QX212" s="68">
        <f t="shared" si="1329"/>
        <v>-3.4774401297015846E-2</v>
      </c>
      <c r="QY212" s="68">
        <f t="shared" si="1199"/>
        <v>-0.29745042492917845</v>
      </c>
      <c r="QZ212" s="68"/>
      <c r="RA212" s="15">
        <f t="shared" si="1200"/>
        <v>1.3485901103391875E-2</v>
      </c>
      <c r="RC212" s="13">
        <v>55.69</v>
      </c>
      <c r="RD212" s="68">
        <f t="shared" si="1201"/>
        <v>-1.763979537837361E-2</v>
      </c>
      <c r="RE212" s="68">
        <f t="shared" si="1330"/>
        <v>-1.3654506752908805E-2</v>
      </c>
      <c r="RF212" s="68">
        <f t="shared" si="1202"/>
        <v>0.20306761719593863</v>
      </c>
      <c r="RG212" s="68"/>
      <c r="RH212" s="15">
        <f t="shared" si="1203"/>
        <v>1.2501010101010099</v>
      </c>
      <c r="RJ212" s="13">
        <v>288.88</v>
      </c>
      <c r="RK212" s="68">
        <f t="shared" si="1204"/>
        <v>-1.9116498590879751E-2</v>
      </c>
      <c r="RL212" s="68">
        <f t="shared" si="1205"/>
        <v>-1.5131209965414946E-2</v>
      </c>
      <c r="RM212" s="68">
        <f t="shared" si="1206"/>
        <v>0.34001298821783088</v>
      </c>
      <c r="RN212" s="68"/>
      <c r="RO212" s="15">
        <f t="shared" si="1207"/>
        <v>0.46848312322082147</v>
      </c>
      <c r="RQ212" s="13">
        <v>28.32</v>
      </c>
      <c r="RR212" s="68">
        <f t="shared" si="1208"/>
        <v>-1.8711018711018681E-2</v>
      </c>
      <c r="RS212" s="68">
        <f t="shared" si="1209"/>
        <v>-1.4725730085553876E-2</v>
      </c>
      <c r="RT212" s="68">
        <f t="shared" si="1210"/>
        <v>0.93442622950819665</v>
      </c>
      <c r="RU212" s="68"/>
      <c r="RV212" s="15">
        <f t="shared" si="1211"/>
        <v>0.35892514395393477</v>
      </c>
      <c r="RX212" s="13">
        <v>175.49</v>
      </c>
      <c r="RY212" s="68">
        <f t="shared" si="1212"/>
        <v>-3.316621673736974E-2</v>
      </c>
      <c r="RZ212" s="68">
        <f t="shared" si="1213"/>
        <v>-2.9180928111904935E-2</v>
      </c>
      <c r="SA212" s="68">
        <f t="shared" si="1214"/>
        <v>0.31887870133774243</v>
      </c>
      <c r="SB212" s="68"/>
      <c r="SC212" s="15">
        <f t="shared" si="1215"/>
        <v>1.3203755123628191</v>
      </c>
      <c r="SE212" s="13">
        <v>36.06</v>
      </c>
      <c r="SF212" s="68">
        <f t="shared" si="1216"/>
        <v>-9.8499999999999949E-2</v>
      </c>
      <c r="SG212" s="68">
        <f t="shared" si="1217"/>
        <v>-9.451471137453514E-2</v>
      </c>
      <c r="SH212" s="68">
        <f t="shared" si="1218"/>
        <v>1.8848000000000003</v>
      </c>
      <c r="SI212" s="68"/>
      <c r="SJ212" s="15">
        <f t="shared" si="1219"/>
        <v>1.3630406290956754</v>
      </c>
      <c r="SL212" s="13">
        <v>3.72</v>
      </c>
      <c r="SM212" s="68">
        <f t="shared" si="1220"/>
        <v>-0.12056737588652487</v>
      </c>
      <c r="SN212" s="68">
        <f t="shared" si="1221"/>
        <v>-0.11658208726106006</v>
      </c>
      <c r="SO212" s="68">
        <f t="shared" si="1222"/>
        <v>1.6197183098591552</v>
      </c>
      <c r="SP212" s="68"/>
      <c r="SQ212" s="15">
        <f t="shared" si="1223"/>
        <v>2.6831683168316833</v>
      </c>
      <c r="SS212" s="13">
        <v>27.29</v>
      </c>
      <c r="ST212" s="68">
        <f t="shared" si="1224"/>
        <v>-0.1522211867039453</v>
      </c>
      <c r="SU212" s="68">
        <f t="shared" si="1225"/>
        <v>-0.1482358980784805</v>
      </c>
      <c r="SV212" s="68">
        <f t="shared" si="1226"/>
        <v>0.69083023543990074</v>
      </c>
      <c r="SW212" s="68"/>
      <c r="SX212" s="15">
        <f t="shared" si="1227"/>
        <v>2.2488095238095238</v>
      </c>
      <c r="SZ212" s="13">
        <v>69.8</v>
      </c>
      <c r="TA212" s="68">
        <f t="shared" si="1228"/>
        <v>-5.8156793954931889E-2</v>
      </c>
      <c r="TB212" s="68">
        <f t="shared" si="1229"/>
        <v>-5.417150532946708E-2</v>
      </c>
      <c r="TC212" s="68">
        <f t="shared" si="1230"/>
        <v>0.72900668813475356</v>
      </c>
      <c r="TD212" s="68"/>
      <c r="TE212" s="15">
        <f t="shared" si="1231"/>
        <v>3.474358974358974</v>
      </c>
      <c r="TG212" s="417">
        <v>0.34649999999999997</v>
      </c>
      <c r="TH212" s="68">
        <f t="shared" si="1232"/>
        <v>-5.8423913043478312E-2</v>
      </c>
      <c r="TI212" s="68">
        <f t="shared" si="1233"/>
        <v>-5.4438624418013504E-2</v>
      </c>
      <c r="TJ212" s="68">
        <f t="shared" si="1234"/>
        <v>0.57499999999999984</v>
      </c>
      <c r="TK212" s="68"/>
      <c r="TL212" s="15">
        <f t="shared" si="1235"/>
        <v>1.0442477876106191</v>
      </c>
      <c r="TN212" s="13">
        <v>77.569999999999993</v>
      </c>
      <c r="TO212" s="68">
        <f t="shared" si="1236"/>
        <v>-4.6231402926349502E-2</v>
      </c>
      <c r="TP212" s="68">
        <f t="shared" si="1237"/>
        <v>-4.2246114300884693E-2</v>
      </c>
      <c r="TQ212" s="68">
        <f t="shared" si="1238"/>
        <v>0.13065088584900841</v>
      </c>
      <c r="TR212" s="68"/>
      <c r="TS212" s="15">
        <f t="shared" si="1239"/>
        <v>1.607394957983193</v>
      </c>
      <c r="TU212" s="417">
        <v>4.08</v>
      </c>
      <c r="TV212" s="68">
        <f t="shared" si="1240"/>
        <v>-9.7087378640776777E-3</v>
      </c>
      <c r="TW212" s="68">
        <f t="shared" si="1241"/>
        <v>-5.7234492386128719E-3</v>
      </c>
      <c r="TX212" s="68">
        <f t="shared" si="1242"/>
        <v>-7.4829931972789129E-2</v>
      </c>
      <c r="TY212" s="68"/>
      <c r="TZ212" s="15">
        <f t="shared" si="1243"/>
        <v>1.3859649122807018</v>
      </c>
      <c r="UB212" s="13"/>
      <c r="UC212" s="68">
        <f t="shared" si="1244"/>
        <v>0</v>
      </c>
      <c r="UD212" s="68">
        <f t="shared" si="1245"/>
        <v>3.9852886254648058E-3</v>
      </c>
      <c r="UE212" s="68">
        <f t="shared" si="1246"/>
        <v>0</v>
      </c>
      <c r="UF212" s="68"/>
      <c r="UG212" s="15">
        <f t="shared" si="1247"/>
        <v>0</v>
      </c>
      <c r="UI212" s="417"/>
      <c r="UJ212" s="68">
        <f t="shared" si="1248"/>
        <v>0</v>
      </c>
      <c r="UK212" s="68">
        <f t="shared" si="1249"/>
        <v>3.9852886254648058E-3</v>
      </c>
      <c r="UL212" s="68">
        <f t="shared" si="1250"/>
        <v>0</v>
      </c>
      <c r="UM212" s="68"/>
      <c r="UN212" s="15">
        <f t="shared" si="1251"/>
        <v>0</v>
      </c>
      <c r="UP212" s="417"/>
      <c r="UQ212" s="68">
        <f t="shared" si="1252"/>
        <v>0</v>
      </c>
      <c r="UR212" s="68">
        <f t="shared" si="1253"/>
        <v>3.9852886254648058E-3</v>
      </c>
      <c r="US212" s="68">
        <f t="shared" si="1254"/>
        <v>0</v>
      </c>
      <c r="UT212" s="68"/>
      <c r="UU212" s="15">
        <f t="shared" si="1255"/>
        <v>0</v>
      </c>
      <c r="UW212" s="417"/>
      <c r="UX212" s="68">
        <f t="shared" si="1256"/>
        <v>0</v>
      </c>
      <c r="UY212" s="68">
        <f t="shared" si="1257"/>
        <v>3.9852886254648058E-3</v>
      </c>
      <c r="UZ212" s="68">
        <f t="shared" si="1258"/>
        <v>0</v>
      </c>
      <c r="VA212" s="68"/>
      <c r="VB212" s="15">
        <f t="shared" si="1259"/>
        <v>0</v>
      </c>
      <c r="VD212" s="417"/>
      <c r="VE212" s="68">
        <f t="shared" si="1260"/>
        <v>0</v>
      </c>
      <c r="VF212" s="68">
        <f t="shared" si="1261"/>
        <v>3.9852886254648058E-3</v>
      </c>
      <c r="VG212" s="68">
        <f t="shared" si="1262"/>
        <v>0</v>
      </c>
      <c r="VH212" s="68"/>
      <c r="VI212" s="15">
        <f t="shared" si="1263"/>
        <v>0</v>
      </c>
      <c r="VM212" s="21">
        <f t="shared" si="1264"/>
        <v>-3.0740340153398053E-2</v>
      </c>
      <c r="VN212" s="40"/>
      <c r="VO212" s="21">
        <f t="shared" si="1265"/>
        <v>1.8381707547582025</v>
      </c>
      <c r="VP212" s="14"/>
      <c r="VQ212" s="21">
        <f t="shared" si="1266"/>
        <v>1.1327250529618584</v>
      </c>
    </row>
    <row r="213" spans="1:589" ht="15.75" customHeight="1" x14ac:dyDescent="0.2">
      <c r="A213" s="127">
        <v>45953</v>
      </c>
      <c r="B213" s="4">
        <f t="shared" si="999"/>
        <v>45953</v>
      </c>
      <c r="C213" s="13">
        <v>46734.61</v>
      </c>
      <c r="D213" s="138">
        <f t="shared" si="1000"/>
        <v>144.19999999999709</v>
      </c>
      <c r="E213" s="68">
        <f t="shared" si="1001"/>
        <v>3.0950575451041767E-3</v>
      </c>
      <c r="F213" s="15">
        <f t="shared" si="1002"/>
        <v>9.8494930686236562E-2</v>
      </c>
      <c r="G213" s="13">
        <v>6738.44</v>
      </c>
      <c r="H213" s="138">
        <f t="shared" si="1003"/>
        <v>39.039999999999964</v>
      </c>
      <c r="I213" s="68">
        <f t="shared" si="1004"/>
        <v>5.8273875272412401E-3</v>
      </c>
      <c r="J213" s="15">
        <f t="shared" si="1005"/>
        <v>0.14567560353167394</v>
      </c>
      <c r="K213" s="13">
        <v>22941.8</v>
      </c>
      <c r="L213" s="138">
        <f t="shared" si="1006"/>
        <v>201.39999999999782</v>
      </c>
      <c r="M213" s="68">
        <f t="shared" si="1007"/>
        <v>8.8564844945558472E-3</v>
      </c>
      <c r="N213" s="15">
        <f t="shared" si="1008"/>
        <v>0.18803011166296138</v>
      </c>
      <c r="O213" s="13">
        <v>2482.66</v>
      </c>
      <c r="P213" s="138">
        <f t="shared" si="1009"/>
        <v>31.109999999999673</v>
      </c>
      <c r="Q213" s="68">
        <f t="shared" si="1010"/>
        <v>1.2689930860067986E-2</v>
      </c>
      <c r="R213" s="15">
        <f t="shared" si="1011"/>
        <v>0.11322057610216309</v>
      </c>
      <c r="S213" s="18">
        <f t="shared" si="1012"/>
        <v>4.0207902019786506E-3</v>
      </c>
      <c r="T213" s="121">
        <f t="shared" si="1013"/>
        <v>279.44637121030888</v>
      </c>
      <c r="U213" s="121">
        <f t="shared" si="1014"/>
        <v>279.44637121030888</v>
      </c>
      <c r="V213" s="134">
        <f t="shared" si="1015"/>
        <v>2.8859878452995955E-3</v>
      </c>
      <c r="W213" s="21">
        <f t="shared" si="1267"/>
        <v>8.0113139559808907E-2</v>
      </c>
      <c r="X213" s="18">
        <f t="shared" si="1016"/>
        <v>7.6172151067423121E-3</v>
      </c>
      <c r="Y213" s="353">
        <v>50884.56</v>
      </c>
      <c r="Z213" s="15">
        <v>1.9999999999999999E-6</v>
      </c>
      <c r="AA213" s="21">
        <f t="shared" si="1017"/>
        <v>-2.8839878452995957E-3</v>
      </c>
      <c r="AC213" s="13">
        <v>257.94</v>
      </c>
      <c r="AD213" s="68">
        <f t="shared" si="1018"/>
        <v>1.0895124627684594E-2</v>
      </c>
      <c r="AE213" s="68">
        <f t="shared" si="1268"/>
        <v>8.0091367823849988E-3</v>
      </c>
      <c r="AF213" s="68">
        <f t="shared" si="1019"/>
        <v>0.56545487649450743</v>
      </c>
      <c r="AG213" s="68"/>
      <c r="AH213" s="15">
        <f t="shared" si="1020"/>
        <v>0.13544922304881812</v>
      </c>
      <c r="AJ213" s="13">
        <v>24.83</v>
      </c>
      <c r="AK213" s="68">
        <f t="shared" si="1021"/>
        <v>7.7110389610388682E-3</v>
      </c>
      <c r="AL213" s="68">
        <f t="shared" si="1269"/>
        <v>4.8250511157392727E-3</v>
      </c>
      <c r="AM213" s="68">
        <f t="shared" si="1022"/>
        <v>0.33494623655913958</v>
      </c>
      <c r="AN213" s="68"/>
      <c r="AO213" s="15">
        <f t="shared" si="1023"/>
        <v>0.18069424631478825</v>
      </c>
      <c r="AQ213" s="13">
        <v>24.08</v>
      </c>
      <c r="AR213" s="68">
        <f t="shared" si="1024"/>
        <v>7.5313807531380639E-3</v>
      </c>
      <c r="AS213" s="68">
        <f t="shared" si="1270"/>
        <v>4.6453929078384684E-3</v>
      </c>
      <c r="AT213" s="68">
        <f t="shared" si="1025"/>
        <v>0.39432541980312674</v>
      </c>
      <c r="AU213" s="68"/>
      <c r="AV213" s="15">
        <f t="shared" si="1026"/>
        <v>0.12156497438285978</v>
      </c>
      <c r="AX213" s="13">
        <v>234.16</v>
      </c>
      <c r="AY213" s="68">
        <f t="shared" si="1027"/>
        <v>5.8419243986253654E-3</v>
      </c>
      <c r="AZ213" s="68">
        <f t="shared" si="1271"/>
        <v>2.9559365533257699E-3</v>
      </c>
      <c r="BA213" s="68">
        <f t="shared" si="1028"/>
        <v>0.74615958240119318</v>
      </c>
      <c r="BB213" s="68"/>
      <c r="BC213" s="15">
        <f t="shared" si="1029"/>
        <v>0.14677506244184338</v>
      </c>
      <c r="BE213" s="13">
        <v>83.52</v>
      </c>
      <c r="BF213" s="68">
        <f t="shared" si="1030"/>
        <v>3.1227480182559561E-3</v>
      </c>
      <c r="BG213" s="68">
        <f t="shared" si="1272"/>
        <v>2.3676017295636053E-4</v>
      </c>
      <c r="BH213" s="68"/>
      <c r="BI213" s="68"/>
      <c r="BJ213" s="15">
        <f t="shared" si="1031"/>
        <v>0.13370435726890179</v>
      </c>
      <c r="BL213" s="13">
        <v>77.88</v>
      </c>
      <c r="BM213" s="68">
        <f t="shared" si="1032"/>
        <v>1.6577470304137788E-2</v>
      </c>
      <c r="BN213" s="68">
        <f t="shared" si="1273"/>
        <v>1.3691482458838193E-2</v>
      </c>
      <c r="BO213" s="68">
        <f t="shared" si="1033"/>
        <v>0.31155271135062296</v>
      </c>
      <c r="BP213" s="68"/>
      <c r="BQ213" s="15">
        <f t="shared" si="1034"/>
        <v>0.17342172668374251</v>
      </c>
      <c r="BS213" s="13">
        <v>45.84</v>
      </c>
      <c r="BT213" s="68">
        <f t="shared" si="1035"/>
        <v>1.7084535167517265E-2</v>
      </c>
      <c r="BU213" s="68">
        <f t="shared" si="1274"/>
        <v>1.419854732221767E-2</v>
      </c>
      <c r="BV213" s="68">
        <f t="shared" si="1036"/>
        <v>0.23027375201288261</v>
      </c>
      <c r="BW213" s="68"/>
      <c r="BX213" s="15">
        <f t="shared" si="1037"/>
        <v>0.19843137254901969</v>
      </c>
      <c r="BZ213" s="13"/>
      <c r="CA213" s="68">
        <f t="shared" si="1038"/>
        <v>0</v>
      </c>
      <c r="CB213" s="68">
        <f t="shared" si="1275"/>
        <v>0</v>
      </c>
      <c r="CC213" s="68">
        <f t="shared" si="1039"/>
        <v>0</v>
      </c>
      <c r="CD213" s="68"/>
      <c r="CE213" s="15">
        <f t="shared" si="1040"/>
        <v>0</v>
      </c>
      <c r="CG213" s="13">
        <v>31.4</v>
      </c>
      <c r="CH213" s="68">
        <f t="shared" si="1041"/>
        <v>1.2576588197355595E-2</v>
      </c>
      <c r="CI213" s="68">
        <f t="shared" si="1276"/>
        <v>9.6906003520559995E-3</v>
      </c>
      <c r="CJ213" s="68">
        <f t="shared" si="1042"/>
        <v>3.8703274892490841E-2</v>
      </c>
      <c r="CK213" s="68"/>
      <c r="CL213" s="15">
        <f t="shared" si="1043"/>
        <v>-8.6146682188591409E-2</v>
      </c>
      <c r="CN213" s="13">
        <v>35.36</v>
      </c>
      <c r="CO213" s="68">
        <f t="shared" si="1044"/>
        <v>1.9020172910662724E-2</v>
      </c>
      <c r="CP213" s="68">
        <f t="shared" si="1277"/>
        <v>1.6134185065363127E-2</v>
      </c>
      <c r="CQ213" s="68">
        <f t="shared" si="1045"/>
        <v>0.12827058072750477</v>
      </c>
      <c r="CR213" s="68"/>
      <c r="CS213" s="15">
        <f t="shared" si="1046"/>
        <v>5.6468479235135961E-2</v>
      </c>
      <c r="CU213" s="13">
        <v>40.98</v>
      </c>
      <c r="CV213" s="68">
        <f t="shared" si="1047"/>
        <v>1.1602073562083409E-2</v>
      </c>
      <c r="CW213" s="68">
        <f t="shared" si="1278"/>
        <v>8.716085716783813E-3</v>
      </c>
      <c r="CX213" s="68">
        <f t="shared" si="1048"/>
        <v>0.2746500777604976</v>
      </c>
      <c r="CY213" s="68"/>
      <c r="CZ213" s="15">
        <f t="shared" si="1049"/>
        <v>9.9248927038626492E-2</v>
      </c>
      <c r="DB213" s="13">
        <v>20.2</v>
      </c>
      <c r="DC213" s="68">
        <f t="shared" si="1050"/>
        <v>4.975124378109346E-3</v>
      </c>
      <c r="DD213" s="68">
        <f t="shared" si="1279"/>
        <v>2.0891365328097504E-3</v>
      </c>
      <c r="DE213" s="68">
        <f t="shared" si="1051"/>
        <v>-7.6360310928212244E-2</v>
      </c>
      <c r="DF213" s="68"/>
      <c r="DG213" s="15">
        <f t="shared" si="1052"/>
        <v>-7.858546168958749E-3</v>
      </c>
      <c r="DI213" s="13">
        <v>52.09</v>
      </c>
      <c r="DJ213" s="68">
        <f t="shared" si="1053"/>
        <v>6.7645921917278973E-3</v>
      </c>
      <c r="DK213" s="68">
        <f t="shared" si="1280"/>
        <v>3.8786043464283017E-3</v>
      </c>
      <c r="DL213" s="68">
        <f t="shared" si="1054"/>
        <v>0.17984144960362414</v>
      </c>
      <c r="DM213" s="68"/>
      <c r="DN213" s="15">
        <f t="shared" si="1055"/>
        <v>0.23553130929791288</v>
      </c>
      <c r="DP213" s="13">
        <v>49.6</v>
      </c>
      <c r="DQ213" s="68">
        <f t="shared" si="1056"/>
        <v>1.0389081279282909E-2</v>
      </c>
      <c r="DR213" s="68">
        <f t="shared" si="1281"/>
        <v>7.5030934339833134E-3</v>
      </c>
      <c r="DS213" s="68"/>
      <c r="DT213" s="68"/>
      <c r="DU213" s="15">
        <f t="shared" si="1057"/>
        <v>0.30252100840336144</v>
      </c>
      <c r="DV213" s="18"/>
      <c r="DW213" s="13">
        <v>43.7</v>
      </c>
      <c r="DX213" s="68">
        <f t="shared" si="1058"/>
        <v>2.3419203747072598E-2</v>
      </c>
      <c r="DY213" s="68">
        <f t="shared" si="1282"/>
        <v>2.0533215901773004E-2</v>
      </c>
      <c r="DZ213" s="68">
        <f t="shared" si="1059"/>
        <v>1.3319103521878339</v>
      </c>
      <c r="EA213" s="68"/>
      <c r="EB213" s="15">
        <f t="shared" si="1060"/>
        <v>0.30564684792351371</v>
      </c>
      <c r="ED213" s="13">
        <v>44.2</v>
      </c>
      <c r="EE213" s="68">
        <f t="shared" si="1061"/>
        <v>1.352900710846144E-2</v>
      </c>
      <c r="EF213" s="68">
        <f t="shared" si="1283"/>
        <v>1.0643019263161845E-2</v>
      </c>
      <c r="EG213" s="68">
        <f t="shared" si="1062"/>
        <v>1.1017593913456967</v>
      </c>
      <c r="EH213" s="68"/>
      <c r="EI213" s="15">
        <f t="shared" si="1063"/>
        <v>0.19848156182212581</v>
      </c>
      <c r="EK213" s="13">
        <v>142.88</v>
      </c>
      <c r="EL213" s="68">
        <f t="shared" si="1064"/>
        <v>6.1263291317513171E-3</v>
      </c>
      <c r="EM213" s="68">
        <f t="shared" si="1284"/>
        <v>3.2403412864517216E-3</v>
      </c>
      <c r="EN213" s="68">
        <f t="shared" si="1065"/>
        <v>1.213820886272079</v>
      </c>
      <c r="EO213" s="68"/>
      <c r="EP213" s="15">
        <f t="shared" si="1066"/>
        <v>0.28373764600179696</v>
      </c>
      <c r="ER213" s="13">
        <v>40.42</v>
      </c>
      <c r="ES213" s="68">
        <f t="shared" si="1067"/>
        <v>5.7228166210501119E-3</v>
      </c>
      <c r="ET213" s="68">
        <f t="shared" si="1285"/>
        <v>2.8368287757505163E-3</v>
      </c>
      <c r="EU213" s="68">
        <f t="shared" si="1068"/>
        <v>0.15783443139501591</v>
      </c>
      <c r="EV213" s="68"/>
      <c r="EW213" s="15">
        <f t="shared" si="1069"/>
        <v>3.9341733093340221E-2</v>
      </c>
      <c r="EY213" s="13">
        <v>51.19</v>
      </c>
      <c r="EZ213" s="68">
        <f t="shared" si="1070"/>
        <v>1.1260371394705657E-2</v>
      </c>
      <c r="FA213" s="68">
        <f t="shared" si="1286"/>
        <v>8.3743835494060614E-3</v>
      </c>
      <c r="FB213" s="68"/>
      <c r="FC213" s="68"/>
      <c r="FD213" s="15">
        <f t="shared" si="1071"/>
        <v>1.0825874694873883</v>
      </c>
      <c r="FF213" s="13">
        <v>62.05</v>
      </c>
      <c r="FG213" s="68">
        <f t="shared" si="1072"/>
        <v>2.1903820816864268E-2</v>
      </c>
      <c r="FH213" s="68">
        <f t="shared" si="1287"/>
        <v>1.9017832971564674E-2</v>
      </c>
      <c r="FI213" s="68">
        <f t="shared" si="1073"/>
        <v>5.0270819228165183E-2</v>
      </c>
      <c r="FJ213" s="68"/>
      <c r="FK213" s="15">
        <f t="shared" si="1074"/>
        <v>9.2621940482479279E-2</v>
      </c>
      <c r="FM213" s="13">
        <v>188.83</v>
      </c>
      <c r="FN213" s="68">
        <f t="shared" si="1075"/>
        <v>-1.110876005078182E-3</v>
      </c>
      <c r="FO213" s="68">
        <f t="shared" si="1288"/>
        <v>-3.9968638503777775E-3</v>
      </c>
      <c r="FP213" s="68">
        <f t="shared" si="1076"/>
        <v>0.62392500859993127</v>
      </c>
      <c r="FQ213" s="68"/>
      <c r="FR213" s="15">
        <f t="shared" si="1077"/>
        <v>3.9469338324342268E-2</v>
      </c>
      <c r="FT213" s="13">
        <v>89.72</v>
      </c>
      <c r="FU213" s="68">
        <f t="shared" si="1078"/>
        <v>-1.1133377866844169E-3</v>
      </c>
      <c r="FV213" s="68">
        <f t="shared" si="1289"/>
        <v>-3.9993256319840126E-3</v>
      </c>
      <c r="FW213" s="68">
        <f t="shared" si="1079"/>
        <v>1.9198000681585798E-2</v>
      </c>
      <c r="FX213" s="68"/>
      <c r="FY213" s="15">
        <f t="shared" si="1080"/>
        <v>-5.1009092925261472E-3</v>
      </c>
      <c r="GA213" s="13">
        <v>18.54</v>
      </c>
      <c r="GB213" s="68">
        <f t="shared" si="1081"/>
        <v>2.1621621621621162E-3</v>
      </c>
      <c r="GC213" s="68">
        <f t="shared" si="1290"/>
        <v>-7.238256831374793E-4</v>
      </c>
      <c r="GD213" s="68"/>
      <c r="GE213" s="68"/>
      <c r="GF213" s="15">
        <f t="shared" si="1082"/>
        <v>6.3683304647160044E-2</v>
      </c>
      <c r="GG213" s="18"/>
      <c r="GH213" s="13">
        <v>23.24</v>
      </c>
      <c r="GI213" s="68">
        <f t="shared" si="1083"/>
        <v>-8.5984522785911973E-4</v>
      </c>
      <c r="GJ213" s="68">
        <f t="shared" si="1291"/>
        <v>-3.7458330731587153E-3</v>
      </c>
      <c r="GK213" s="68">
        <f t="shared" si="1084"/>
        <v>0.20915712799167532</v>
      </c>
      <c r="GL213" s="68"/>
      <c r="GM213" s="15">
        <f t="shared" si="1085"/>
        <v>0.22962962962962963</v>
      </c>
      <c r="GO213" s="13">
        <v>28.97</v>
      </c>
      <c r="GP213" s="68">
        <f t="shared" si="1086"/>
        <v>1.0366275051830541E-3</v>
      </c>
      <c r="GQ213" s="68">
        <f t="shared" si="1292"/>
        <v>-1.8493603401165415E-3</v>
      </c>
      <c r="GR213" s="68"/>
      <c r="GS213" s="68"/>
      <c r="GT213" s="15">
        <f t="shared" si="1087"/>
        <v>6.3119266055045836E-2</v>
      </c>
      <c r="GV213" s="13">
        <v>17.399999999999999</v>
      </c>
      <c r="GW213" s="68">
        <f t="shared" si="1088"/>
        <v>7.5275043427909093E-3</v>
      </c>
      <c r="GX213" s="68">
        <f t="shared" si="1293"/>
        <v>4.6415164974913138E-3</v>
      </c>
      <c r="GY213" s="68">
        <f t="shared" si="1089"/>
        <v>0.46835443037974678</v>
      </c>
      <c r="GZ213" s="68"/>
      <c r="HA213" s="15">
        <f t="shared" si="1090"/>
        <v>0.26822157434402316</v>
      </c>
      <c r="HD213" s="13">
        <v>448.98</v>
      </c>
      <c r="HE213" s="68">
        <f t="shared" si="1091"/>
        <v>2.2803380641046062E-2</v>
      </c>
      <c r="HF213" s="68">
        <f t="shared" si="1294"/>
        <v>1.9917392795746468E-2</v>
      </c>
      <c r="HG213" s="68">
        <f t="shared" si="1092"/>
        <v>1.5222178529296109</v>
      </c>
      <c r="HH213" s="68"/>
      <c r="HI213" s="15">
        <f t="shared" si="1093"/>
        <v>0.11177694136291612</v>
      </c>
      <c r="HK213" s="13">
        <v>89.32</v>
      </c>
      <c r="HL213" s="68">
        <f t="shared" si="1094"/>
        <v>5.954922894424669E-2</v>
      </c>
      <c r="HM213" s="68">
        <f t="shared" si="1295"/>
        <v>5.6663241098947097E-2</v>
      </c>
      <c r="HN213" s="68">
        <f t="shared" si="1095"/>
        <v>35.016129032258057</v>
      </c>
      <c r="HO213" s="68"/>
      <c r="HP213" s="15">
        <f t="shared" si="1096"/>
        <v>2.3858984078847612</v>
      </c>
      <c r="HR213" s="13">
        <v>115.96</v>
      </c>
      <c r="HS213" s="68">
        <f t="shared" si="1097"/>
        <v>1.0720822801359624E-2</v>
      </c>
      <c r="HT213" s="68">
        <f t="shared" si="1296"/>
        <v>7.8348349560600286E-3</v>
      </c>
      <c r="HU213" s="68">
        <f t="shared" si="1098"/>
        <v>2.1857142857142859</v>
      </c>
      <c r="HV213" s="68"/>
      <c r="HW213" s="15">
        <f t="shared" si="1099"/>
        <v>7.7995723714790383E-2</v>
      </c>
      <c r="HY213" s="13">
        <v>182.16</v>
      </c>
      <c r="HZ213" s="68">
        <f t="shared" si="1100"/>
        <v>1.0428222764588393E-2</v>
      </c>
      <c r="IA213" s="68">
        <f t="shared" si="1297"/>
        <v>7.542234919288798E-3</v>
      </c>
      <c r="IB213" s="68">
        <f t="shared" si="1101"/>
        <v>0.72011331444759197</v>
      </c>
      <c r="IC213" s="68"/>
      <c r="ID213" s="15">
        <f t="shared" si="1102"/>
        <v>0.35646734678680475</v>
      </c>
      <c r="IF213" s="13">
        <v>344.29</v>
      </c>
      <c r="IG213" s="68">
        <f t="shared" si="1103"/>
        <v>1.1724948574786979E-2</v>
      </c>
      <c r="IH213" s="68">
        <f t="shared" si="1298"/>
        <v>8.8389607294873836E-3</v>
      </c>
      <c r="II213" s="68">
        <f t="shared" si="1104"/>
        <v>0.96737142857142866</v>
      </c>
      <c r="IJ213" s="68"/>
      <c r="IK213" s="15">
        <f t="shared" si="1105"/>
        <v>0.48503278122843346</v>
      </c>
      <c r="IM213" s="13">
        <v>290.01</v>
      </c>
      <c r="IN213" s="68">
        <f t="shared" si="1106"/>
        <v>2.2782578028566317E-2</v>
      </c>
      <c r="IO213" s="68">
        <f t="shared" si="1299"/>
        <v>1.989659018326672E-2</v>
      </c>
      <c r="IP213" s="68">
        <f t="shared" si="1107"/>
        <v>4.6631517281780894</v>
      </c>
      <c r="IQ213" s="68"/>
      <c r="IR213" s="15">
        <f t="shared" si="1108"/>
        <v>0.54663751266599114</v>
      </c>
      <c r="IT213" s="13">
        <v>86.29</v>
      </c>
      <c r="IU213" s="68">
        <f t="shared" si="1109"/>
        <v>3.2794733692399873E-2</v>
      </c>
      <c r="IV213" s="68">
        <f t="shared" si="1300"/>
        <v>2.9908745847100279E-2</v>
      </c>
      <c r="IW213" s="68">
        <f t="shared" si="1110"/>
        <v>3.7282191780821923</v>
      </c>
      <c r="IX213" s="68"/>
      <c r="IY213" s="15">
        <f t="shared" si="1111"/>
        <v>0.67912045144969846</v>
      </c>
      <c r="JA213" s="13">
        <v>734</v>
      </c>
      <c r="JB213" s="68">
        <f t="shared" si="1112"/>
        <v>8.0446135176781314E-4</v>
      </c>
      <c r="JC213" s="68">
        <f t="shared" si="1301"/>
        <v>-2.0815264935317825E-3</v>
      </c>
      <c r="JD213" s="68">
        <f t="shared" si="1113"/>
        <v>0.4846278317152104</v>
      </c>
      <c r="JE213" s="68"/>
      <c r="JF213" s="15">
        <f t="shared" si="1114"/>
        <v>0.25360796570511179</v>
      </c>
      <c r="JH213" s="13">
        <v>520.55999999999995</v>
      </c>
      <c r="JI213" s="68">
        <f t="shared" si="1115"/>
        <v>3.8421639067087664E-5</v>
      </c>
      <c r="JJ213" s="68">
        <f t="shared" si="1302"/>
        <v>-2.8475662062325078E-3</v>
      </c>
      <c r="JK213" s="68">
        <f t="shared" si="1116"/>
        <v>0.27999213159900649</v>
      </c>
      <c r="JL213" s="68"/>
      <c r="JM213" s="15">
        <f t="shared" si="1117"/>
        <v>0.23501779359430591</v>
      </c>
      <c r="JO213" s="13">
        <v>34.53</v>
      </c>
      <c r="JP213" s="68">
        <f t="shared" si="1118"/>
        <v>-2.5127046866177317E-2</v>
      </c>
      <c r="JQ213" s="68">
        <f t="shared" si="1303"/>
        <v>-2.8013034711476911E-2</v>
      </c>
      <c r="JR213" s="68">
        <f t="shared" si="1119"/>
        <v>0.16517631179348741</v>
      </c>
      <c r="JS213" s="68"/>
      <c r="JT213" s="15">
        <f t="shared" si="1120"/>
        <v>2.3886162904808641</v>
      </c>
      <c r="JV213" s="13">
        <v>2.73</v>
      </c>
      <c r="JW213" s="68">
        <f t="shared" si="1121"/>
        <v>3.6764705882352156E-3</v>
      </c>
      <c r="JX213" s="68">
        <f t="shared" si="1304"/>
        <v>7.9048274293562005E-4</v>
      </c>
      <c r="JY213" s="68">
        <f t="shared" si="1122"/>
        <v>7.9051383399209557E-2</v>
      </c>
      <c r="JZ213" s="68"/>
      <c r="KA213" s="15">
        <f t="shared" si="1123"/>
        <v>0.51666666666666661</v>
      </c>
      <c r="KC213" s="13">
        <v>24.62</v>
      </c>
      <c r="KD213" s="68">
        <f t="shared" si="1124"/>
        <v>7.5578855395369168E-2</v>
      </c>
      <c r="KE213" s="68">
        <f t="shared" si="1305"/>
        <v>7.2692867550069568E-2</v>
      </c>
      <c r="KF213" s="68">
        <f t="shared" si="1125"/>
        <v>0.26386036960985626</v>
      </c>
      <c r="KG213" s="68"/>
      <c r="KH213" s="15">
        <f t="shared" si="1126"/>
        <v>0.11000901713255191</v>
      </c>
      <c r="KI213" s="18"/>
      <c r="KJ213" s="13">
        <v>150.97</v>
      </c>
      <c r="KK213" s="68">
        <f t="shared" si="1127"/>
        <v>0.10036443148688055</v>
      </c>
      <c r="KL213" s="68">
        <f t="shared" si="1306"/>
        <v>9.7478443641580953E-2</v>
      </c>
      <c r="KM213" s="68">
        <f t="shared" si="1128"/>
        <v>6.1549763033175351</v>
      </c>
      <c r="KN213" s="68"/>
      <c r="KO213" s="15">
        <f t="shared" si="1129"/>
        <v>1.2462431185835443</v>
      </c>
      <c r="KQ213" s="13">
        <v>2.39</v>
      </c>
      <c r="KR213" s="68">
        <f t="shared" si="1130"/>
        <v>2.1367521367521482E-2</v>
      </c>
      <c r="KS213" s="68">
        <f t="shared" si="1307"/>
        <v>1.8481533522221885E-2</v>
      </c>
      <c r="KT213" s="68">
        <f t="shared" si="1131"/>
        <v>-8.7786259541984726E-2</v>
      </c>
      <c r="KU213" s="68"/>
      <c r="KV213" s="15">
        <f t="shared" si="1132"/>
        <v>1.3663366336633664</v>
      </c>
      <c r="KW213" s="18"/>
      <c r="KX213" s="13">
        <v>67.86</v>
      </c>
      <c r="KY213" s="68">
        <f t="shared" si="1133"/>
        <v>5.307262569832405E-2</v>
      </c>
      <c r="KZ213" s="68">
        <f t="shared" si="1308"/>
        <v>5.0186637853024456E-2</v>
      </c>
      <c r="LA213" s="68">
        <f t="shared" si="1134"/>
        <v>-5.6582788822466382E-2</v>
      </c>
      <c r="LB213" s="68"/>
      <c r="LC213" s="15">
        <f t="shared" si="1135"/>
        <v>1.8620835090679038</v>
      </c>
      <c r="LD213" s="18"/>
      <c r="LE213" s="13">
        <v>53.56</v>
      </c>
      <c r="LF213" s="68">
        <f t="shared" si="1136"/>
        <v>1.3086558235184198E-3</v>
      </c>
      <c r="LG213" s="68">
        <f t="shared" si="1309"/>
        <v>-1.5773320217811757E-3</v>
      </c>
      <c r="LH213" s="68">
        <f t="shared" si="1137"/>
        <v>0.49483672899804648</v>
      </c>
      <c r="LI213" s="68"/>
      <c r="LJ213" s="15">
        <f t="shared" si="1138"/>
        <v>0.16157015831706795</v>
      </c>
      <c r="LL213" s="13">
        <v>164.67</v>
      </c>
      <c r="LM213" s="68">
        <f t="shared" si="1139"/>
        <v>7.155963302752217E-3</v>
      </c>
      <c r="LN213" s="68">
        <f t="shared" si="1310"/>
        <v>4.2699754574526214E-3</v>
      </c>
      <c r="LO213" s="68">
        <f t="shared" si="1140"/>
        <v>0.88194285714285703</v>
      </c>
      <c r="LP213" s="68"/>
      <c r="LQ213" s="15">
        <f t="shared" si="1141"/>
        <v>1.1054852320675106</v>
      </c>
      <c r="LS213" s="13">
        <v>23.92</v>
      </c>
      <c r="LT213" s="68">
        <f t="shared" si="1142"/>
        <v>1.5280135823429668E-2</v>
      </c>
      <c r="LU213" s="68">
        <f t="shared" si="1311"/>
        <v>1.2394147978130073E-2</v>
      </c>
      <c r="LV213" s="68"/>
      <c r="LW213" s="68"/>
      <c r="LX213" s="15">
        <f t="shared" si="1143"/>
        <v>1.5859459459459462</v>
      </c>
      <c r="LZ213" s="13">
        <v>20.54</v>
      </c>
      <c r="MA213" s="68">
        <f t="shared" si="1144"/>
        <v>4.8709206039931858E-4</v>
      </c>
      <c r="MB213" s="68">
        <f t="shared" si="1312"/>
        <v>-2.398895784900277E-3</v>
      </c>
      <c r="MC213" s="68">
        <f t="shared" si="1145"/>
        <v>-7.6853932584269702E-2</v>
      </c>
      <c r="MD213" s="68"/>
      <c r="ME213" s="15">
        <f t="shared" si="1146"/>
        <v>0.52373887240356076</v>
      </c>
      <c r="MG213" s="13">
        <v>124.7</v>
      </c>
      <c r="MH213" s="68">
        <f t="shared" si="1147"/>
        <v>3.8128538128538114E-2</v>
      </c>
      <c r="MI213" s="68">
        <f t="shared" si="1313"/>
        <v>3.524255028323852E-2</v>
      </c>
      <c r="MJ213" s="68">
        <f t="shared" si="1148"/>
        <v>15.805929919137467</v>
      </c>
      <c r="MK213" s="68"/>
      <c r="ML213" s="15">
        <f t="shared" si="1149"/>
        <v>4.8737635421573247</v>
      </c>
      <c r="MN213" s="13">
        <v>199.92</v>
      </c>
      <c r="MO213" s="68">
        <f t="shared" si="1150"/>
        <v>4.5770779934090081E-2</v>
      </c>
      <c r="MP213" s="68">
        <f t="shared" si="1314"/>
        <v>4.2884792088790487E-2</v>
      </c>
      <c r="MQ213" s="68">
        <f t="shared" si="1151"/>
        <v>0.58792692613185049</v>
      </c>
      <c r="MR213" s="68"/>
      <c r="MS213" s="15">
        <f t="shared" si="1152"/>
        <v>0.79477511446269855</v>
      </c>
      <c r="MU213" s="13">
        <v>23.42</v>
      </c>
      <c r="MV213" s="68">
        <f t="shared" si="1153"/>
        <v>-9.7251585623677334E-3</v>
      </c>
      <c r="MW213" s="68">
        <f t="shared" si="1315"/>
        <v>-1.2611146407667329E-2</v>
      </c>
      <c r="MX213" s="68">
        <f t="shared" si="1154"/>
        <v>0.12218495448011503</v>
      </c>
      <c r="MY213" s="68"/>
      <c r="MZ213" s="15">
        <f t="shared" si="1155"/>
        <v>1.1949390815370198</v>
      </c>
      <c r="NB213" s="13">
        <v>306.39</v>
      </c>
      <c r="NC213" s="68">
        <f t="shared" si="1156"/>
        <v>2.8534022625801472E-2</v>
      </c>
      <c r="ND213" s="68">
        <f t="shared" si="1316"/>
        <v>2.5648034780501879E-2</v>
      </c>
      <c r="NE213" s="68">
        <f t="shared" si="1157"/>
        <v>1.2616815531113899</v>
      </c>
      <c r="NF213" s="68"/>
      <c r="NG213" s="15">
        <f t="shared" si="1158"/>
        <v>0.83698063433059533</v>
      </c>
      <c r="NI213" s="13">
        <v>12.93</v>
      </c>
      <c r="NJ213" s="68">
        <f t="shared" si="1159"/>
        <v>-4.6189376443418395E-3</v>
      </c>
      <c r="NK213" s="68">
        <f t="shared" si="1317"/>
        <v>-7.504925489641435E-3</v>
      </c>
      <c r="NL213" s="68">
        <f t="shared" si="1160"/>
        <v>-0.89734021437078215</v>
      </c>
      <c r="NM213" s="68"/>
      <c r="NN213" s="15">
        <f t="shared" si="1161"/>
        <v>1.6387755102040813</v>
      </c>
      <c r="NP213" s="13">
        <v>595.15</v>
      </c>
      <c r="NQ213" s="68">
        <f t="shared" si="1162"/>
        <v>3.3246527777777736E-2</v>
      </c>
      <c r="NR213" s="68">
        <f t="shared" si="1318"/>
        <v>3.0360539932478142E-2</v>
      </c>
      <c r="NS213" s="68">
        <f t="shared" si="1163"/>
        <v>3.5344761904761901</v>
      </c>
      <c r="NT213" s="68"/>
      <c r="NU213" s="15">
        <f t="shared" si="1164"/>
        <v>0.80935153376098246</v>
      </c>
      <c r="NW213" s="13">
        <v>253.08</v>
      </c>
      <c r="NX213" s="68">
        <f t="shared" si="1165"/>
        <v>5.5226667726171672E-3</v>
      </c>
      <c r="NY213" s="68">
        <f t="shared" si="1319"/>
        <v>2.6366789273175716E-3</v>
      </c>
      <c r="NZ213" s="68">
        <f t="shared" si="1166"/>
        <v>0.43991807009558503</v>
      </c>
      <c r="OA213" s="68"/>
      <c r="OB213" s="15">
        <f t="shared" si="1167"/>
        <v>0.33692551505546747</v>
      </c>
      <c r="OD213" s="13">
        <v>4.1100000000000003</v>
      </c>
      <c r="OE213" s="68">
        <f t="shared" si="1168"/>
        <v>-2.8368794326241158E-2</v>
      </c>
      <c r="OF213" s="68">
        <f t="shared" si="1320"/>
        <v>-3.1254782171540756E-2</v>
      </c>
      <c r="OG213" s="68">
        <f t="shared" si="1169"/>
        <v>-0.9817875659148313</v>
      </c>
      <c r="OH213" s="68"/>
      <c r="OI213" s="15">
        <f t="shared" si="1170"/>
        <v>1.8150684931506853</v>
      </c>
      <c r="OK213" s="13">
        <v>344.23</v>
      </c>
      <c r="OL213" s="68">
        <f t="shared" si="1171"/>
        <v>9.3383730902391882E-2</v>
      </c>
      <c r="OM213" s="68">
        <f t="shared" si="1321"/>
        <v>9.0497743057092281E-2</v>
      </c>
      <c r="ON213" s="68">
        <f t="shared" si="1172"/>
        <v>7.1090694935217904</v>
      </c>
      <c r="OO213" s="68"/>
      <c r="OP213" s="15">
        <f t="shared" si="1173"/>
        <v>4.1678426662663268</v>
      </c>
      <c r="OR213" s="13">
        <v>7.15</v>
      </c>
      <c r="OS213" s="68">
        <f t="shared" si="1174"/>
        <v>-1.5151515151515074E-2</v>
      </c>
      <c r="OT213" s="68">
        <f t="shared" si="1322"/>
        <v>-1.8037502996814669E-2</v>
      </c>
      <c r="OU213" s="68">
        <f t="shared" si="1175"/>
        <v>-7.1428571428571411E-2</v>
      </c>
      <c r="OV213" s="68"/>
      <c r="OW213" s="15">
        <f t="shared" si="1176"/>
        <v>5.3839285714285712</v>
      </c>
      <c r="OY213" s="13">
        <v>179.44</v>
      </c>
      <c r="OZ213" s="68">
        <f t="shared" si="1177"/>
        <v>8.2031688953815487E-3</v>
      </c>
      <c r="PA213" s="68">
        <f t="shared" si="1323"/>
        <v>5.3171810500819532E-3</v>
      </c>
      <c r="PB213" s="68">
        <f t="shared" si="1331"/>
        <v>4.5212307692307689</v>
      </c>
      <c r="PC213" s="68"/>
      <c r="PD213" s="15">
        <f t="shared" si="1178"/>
        <v>0.56647752073330426</v>
      </c>
      <c r="PE213" s="18"/>
      <c r="PF213" s="13">
        <v>293.27999999999997</v>
      </c>
      <c r="PG213" s="68">
        <f t="shared" si="1179"/>
        <v>1.4915043084056978E-2</v>
      </c>
      <c r="PH213" s="68">
        <f t="shared" si="1324"/>
        <v>1.2029055238757382E-2</v>
      </c>
      <c r="PI213" s="68">
        <f t="shared" si="1180"/>
        <v>-0.15772544514646761</v>
      </c>
      <c r="PJ213" s="68"/>
      <c r="PK213" s="15">
        <f t="shared" si="1181"/>
        <v>0.40238129393200389</v>
      </c>
      <c r="PM213" s="13"/>
      <c r="PN213" s="68">
        <f t="shared" si="1182"/>
        <v>0</v>
      </c>
      <c r="PO213" s="68">
        <f t="shared" si="1183"/>
        <v>-2.8859878452995955E-3</v>
      </c>
      <c r="PP213" s="68">
        <f t="shared" si="1184"/>
        <v>0</v>
      </c>
      <c r="PQ213" s="68"/>
      <c r="PR213" s="15">
        <f t="shared" si="1185"/>
        <v>0</v>
      </c>
      <c r="PT213" s="13">
        <v>21.26</v>
      </c>
      <c r="PU213" s="68">
        <f t="shared" si="1186"/>
        <v>-6.508355321020215E-2</v>
      </c>
      <c r="PV213" s="68">
        <f t="shared" si="1325"/>
        <v>-6.796954105550175E-2</v>
      </c>
      <c r="PW213" s="68">
        <f t="shared" si="1187"/>
        <v>1.4380733944954129</v>
      </c>
      <c r="PX213" s="68"/>
      <c r="PY213" s="15">
        <f t="shared" si="1188"/>
        <v>3.1442495126705658</v>
      </c>
      <c r="QA213" s="13">
        <v>374.28</v>
      </c>
      <c r="QB213" s="68">
        <f t="shared" si="1189"/>
        <v>2.849605671732007E-2</v>
      </c>
      <c r="QC213" s="68">
        <f t="shared" si="1326"/>
        <v>2.5610068872020476E-2</v>
      </c>
      <c r="QD213" s="68">
        <f t="shared" si="1190"/>
        <v>0.10933934022940807</v>
      </c>
      <c r="QE213" s="68"/>
      <c r="QF213" s="15">
        <f t="shared" si="1191"/>
        <v>0.95201835819338665</v>
      </c>
      <c r="QH213" s="13">
        <v>2.4060000000000001</v>
      </c>
      <c r="QI213" s="68">
        <f t="shared" si="1192"/>
        <v>8.1834532374100682E-2</v>
      </c>
      <c r="QJ213" s="68">
        <f t="shared" si="1327"/>
        <v>7.8948544528801082E-2</v>
      </c>
      <c r="QK213" s="68">
        <f t="shared" si="1193"/>
        <v>-4.1434262948207033E-2</v>
      </c>
      <c r="QL213" s="68"/>
      <c r="QM213" s="15">
        <f t="shared" si="1194"/>
        <v>0.85076923076923083</v>
      </c>
      <c r="QO213" s="13">
        <v>24.05</v>
      </c>
      <c r="QP213" s="68">
        <f t="shared" si="1195"/>
        <v>-1.6762060506950126E-2</v>
      </c>
      <c r="QQ213" s="68">
        <f t="shared" si="1328"/>
        <v>-1.9648048352249724E-2</v>
      </c>
      <c r="QR213" s="68">
        <f t="shared" si="1196"/>
        <v>-0.9706843170238183</v>
      </c>
      <c r="QS213" s="68"/>
      <c r="QT213" s="15">
        <f t="shared" si="1197"/>
        <v>1.0949477351916377</v>
      </c>
      <c r="QV213" s="13">
        <v>2.57</v>
      </c>
      <c r="QW213" s="68">
        <f t="shared" si="1198"/>
        <v>3.6290322580645101E-2</v>
      </c>
      <c r="QX213" s="68">
        <f t="shared" si="1329"/>
        <v>3.3404334735345508E-2</v>
      </c>
      <c r="QY213" s="68">
        <f t="shared" si="1199"/>
        <v>-0.2719546742209632</v>
      </c>
      <c r="QZ213" s="68"/>
      <c r="RA213" s="15">
        <f t="shared" si="1200"/>
        <v>5.0265631385369748E-2</v>
      </c>
      <c r="RC213" s="13">
        <v>58.4</v>
      </c>
      <c r="RD213" s="68">
        <f t="shared" si="1201"/>
        <v>4.8662237385527045E-2</v>
      </c>
      <c r="RE213" s="68">
        <f t="shared" si="1330"/>
        <v>4.5776249540227451E-2</v>
      </c>
      <c r="RF213" s="68">
        <f t="shared" si="1202"/>
        <v>0.26161157917476774</v>
      </c>
      <c r="RG213" s="68"/>
      <c r="RH213" s="15">
        <f t="shared" si="1203"/>
        <v>1.3595959595959595</v>
      </c>
      <c r="RJ213" s="13">
        <v>290.73</v>
      </c>
      <c r="RK213" s="68">
        <f t="shared" si="1204"/>
        <v>6.4040432013293506E-3</v>
      </c>
      <c r="RL213" s="68">
        <f t="shared" si="1205"/>
        <v>3.5180553560297551E-3</v>
      </c>
      <c r="RM213" s="68">
        <f t="shared" si="1206"/>
        <v>0.34859448928472031</v>
      </c>
      <c r="RN213" s="68"/>
      <c r="RO213" s="15">
        <f t="shared" si="1207"/>
        <v>0.47788735258235066</v>
      </c>
      <c r="RQ213" s="13">
        <v>29.06</v>
      </c>
      <c r="RR213" s="68">
        <f t="shared" si="1208"/>
        <v>2.6129943502824802E-2</v>
      </c>
      <c r="RS213" s="68">
        <f t="shared" si="1209"/>
        <v>2.3243955657525205E-2</v>
      </c>
      <c r="RT213" s="68">
        <f t="shared" si="1210"/>
        <v>0.98497267759562823</v>
      </c>
      <c r="RU213" s="68"/>
      <c r="RV213" s="15">
        <f t="shared" si="1211"/>
        <v>0.39443378119001915</v>
      </c>
      <c r="RX213" s="13">
        <v>180.48</v>
      </c>
      <c r="RY213" s="68">
        <f t="shared" si="1212"/>
        <v>2.8434668642087758E-2</v>
      </c>
      <c r="RZ213" s="68">
        <f t="shared" si="1213"/>
        <v>2.554868079678816E-2</v>
      </c>
      <c r="SA213" s="68">
        <f t="shared" si="1214"/>
        <v>0.35638058018938812</v>
      </c>
      <c r="SB213" s="68"/>
      <c r="SC213" s="15">
        <f t="shared" si="1215"/>
        <v>1.3863546211820705</v>
      </c>
      <c r="SE213" s="13">
        <v>39.6</v>
      </c>
      <c r="SF213" s="68">
        <f t="shared" si="1216"/>
        <v>9.816971713810313E-2</v>
      </c>
      <c r="SG213" s="68">
        <f t="shared" si="1217"/>
        <v>9.5283729292803529E-2</v>
      </c>
      <c r="SH213" s="68">
        <f t="shared" si="1218"/>
        <v>2.1680000000000001</v>
      </c>
      <c r="SI213" s="68"/>
      <c r="SJ213" s="15">
        <f t="shared" si="1219"/>
        <v>1.5950196592398429</v>
      </c>
      <c r="SL213" s="13">
        <v>3.63</v>
      </c>
      <c r="SM213" s="68">
        <f t="shared" si="1220"/>
        <v>-2.4193548387096853E-2</v>
      </c>
      <c r="SN213" s="68">
        <f t="shared" si="1221"/>
        <v>-2.7079536232396451E-2</v>
      </c>
      <c r="SO213" s="68">
        <f t="shared" si="1222"/>
        <v>1.5563380281690142</v>
      </c>
      <c r="SP213" s="68"/>
      <c r="SQ213" s="15">
        <f t="shared" si="1223"/>
        <v>2.5940594059405941</v>
      </c>
      <c r="SS213" s="13">
        <v>31.06</v>
      </c>
      <c r="ST213" s="68">
        <f t="shared" si="1224"/>
        <v>0.1381458409673873</v>
      </c>
      <c r="SU213" s="68">
        <f t="shared" si="1225"/>
        <v>0.13525985312208771</v>
      </c>
      <c r="SV213" s="68">
        <f t="shared" si="1226"/>
        <v>0.92441140024783131</v>
      </c>
      <c r="SW213" s="68"/>
      <c r="SX213" s="15">
        <f t="shared" si="1227"/>
        <v>2.6976190476190469</v>
      </c>
      <c r="SZ213" s="13">
        <v>68.45</v>
      </c>
      <c r="TA213" s="68">
        <f t="shared" si="1228"/>
        <v>-1.9340974212034304E-2</v>
      </c>
      <c r="TB213" s="68">
        <f t="shared" si="1229"/>
        <v>-2.2226962057333897E-2</v>
      </c>
      <c r="TC213" s="68">
        <f t="shared" si="1230"/>
        <v>0.69556601436710441</v>
      </c>
      <c r="TD213" s="68"/>
      <c r="TE213" s="15">
        <f t="shared" si="1231"/>
        <v>3.3878205128205128</v>
      </c>
      <c r="TG213" s="417">
        <v>0.33939999999999998</v>
      </c>
      <c r="TH213" s="68">
        <f t="shared" si="1232"/>
        <v>-2.0490620490620479E-2</v>
      </c>
      <c r="TI213" s="68">
        <f t="shared" si="1233"/>
        <v>-2.3376608335920077E-2</v>
      </c>
      <c r="TJ213" s="68">
        <f t="shared" si="1234"/>
        <v>0.54272727272727261</v>
      </c>
      <c r="TK213" s="68"/>
      <c r="TL213" s="15">
        <f t="shared" si="1235"/>
        <v>1.0023598820058994</v>
      </c>
      <c r="TN213" s="13">
        <v>80.52</v>
      </c>
      <c r="TO213" s="68">
        <f t="shared" si="1236"/>
        <v>3.8030166301405224E-2</v>
      </c>
      <c r="TP213" s="68">
        <f t="shared" si="1237"/>
        <v>3.5144178456105631E-2</v>
      </c>
      <c r="TQ213" s="68">
        <f t="shared" si="1238"/>
        <v>0.17364972706667736</v>
      </c>
      <c r="TR213" s="68"/>
      <c r="TS213" s="15">
        <f t="shared" si="1239"/>
        <v>1.7065546218487393</v>
      </c>
      <c r="TU213" s="417">
        <v>4.09</v>
      </c>
      <c r="TV213" s="68">
        <f t="shared" si="1240"/>
        <v>2.4509803921568107E-3</v>
      </c>
      <c r="TW213" s="68">
        <f t="shared" si="1241"/>
        <v>-4.3500745314278486E-4</v>
      </c>
      <c r="TX213" s="68">
        <f t="shared" si="1242"/>
        <v>-7.2562358276644048E-2</v>
      </c>
      <c r="TY213" s="68"/>
      <c r="TZ213" s="15">
        <f t="shared" si="1243"/>
        <v>1.3918128654970761</v>
      </c>
      <c r="UB213" s="13"/>
      <c r="UC213" s="68">
        <f t="shared" si="1244"/>
        <v>0</v>
      </c>
      <c r="UD213" s="68">
        <f t="shared" si="1245"/>
        <v>-2.8859878452995955E-3</v>
      </c>
      <c r="UE213" s="68">
        <f t="shared" si="1246"/>
        <v>0</v>
      </c>
      <c r="UF213" s="68"/>
      <c r="UG213" s="15">
        <f t="shared" si="1247"/>
        <v>0</v>
      </c>
      <c r="UI213" s="417"/>
      <c r="UJ213" s="68">
        <f t="shared" si="1248"/>
        <v>0</v>
      </c>
      <c r="UK213" s="68">
        <f t="shared" si="1249"/>
        <v>-2.8859878452995955E-3</v>
      </c>
      <c r="UL213" s="68">
        <f t="shared" si="1250"/>
        <v>0</v>
      </c>
      <c r="UM213" s="68"/>
      <c r="UN213" s="15">
        <f t="shared" si="1251"/>
        <v>0</v>
      </c>
      <c r="UP213" s="417"/>
      <c r="UQ213" s="68">
        <f t="shared" si="1252"/>
        <v>0</v>
      </c>
      <c r="UR213" s="68">
        <f t="shared" si="1253"/>
        <v>-2.8859878452995955E-3</v>
      </c>
      <c r="US213" s="68">
        <f t="shared" si="1254"/>
        <v>0</v>
      </c>
      <c r="UT213" s="68"/>
      <c r="UU213" s="15">
        <f t="shared" si="1255"/>
        <v>0</v>
      </c>
      <c r="UW213" s="417"/>
      <c r="UX213" s="68">
        <f t="shared" si="1256"/>
        <v>0</v>
      </c>
      <c r="UY213" s="68">
        <f t="shared" si="1257"/>
        <v>-2.8859878452995955E-3</v>
      </c>
      <c r="UZ213" s="68">
        <f t="shared" si="1258"/>
        <v>0</v>
      </c>
      <c r="VA213" s="68"/>
      <c r="VB213" s="15">
        <f t="shared" si="1259"/>
        <v>0</v>
      </c>
      <c r="VD213" s="417"/>
      <c r="VE213" s="68">
        <f t="shared" si="1260"/>
        <v>0</v>
      </c>
      <c r="VF213" s="68">
        <f t="shared" si="1261"/>
        <v>-2.8859878452995955E-3</v>
      </c>
      <c r="VG213" s="68">
        <f t="shared" si="1262"/>
        <v>0</v>
      </c>
      <c r="VH213" s="68"/>
      <c r="VI213" s="15">
        <f t="shared" si="1263"/>
        <v>0</v>
      </c>
      <c r="VM213" s="21">
        <f t="shared" si="1264"/>
        <v>2.1727563414928618E-2</v>
      </c>
      <c r="VN213" s="40"/>
      <c r="VO213" s="21">
        <f t="shared" si="1265"/>
        <v>1.9555659535223129</v>
      </c>
      <c r="VP213" s="14"/>
      <c r="VQ213" s="21">
        <f t="shared" si="1266"/>
        <v>1.1884541538504696</v>
      </c>
    </row>
    <row r="214" spans="1:589" ht="15.75" customHeight="1" x14ac:dyDescent="0.2">
      <c r="A214" s="127">
        <v>45954</v>
      </c>
      <c r="B214" s="4">
        <f t="shared" si="999"/>
        <v>45954</v>
      </c>
      <c r="C214" s="13">
        <v>47207.12</v>
      </c>
      <c r="D214" s="138">
        <f t="shared" si="1000"/>
        <v>472.51000000000204</v>
      </c>
      <c r="E214" s="68">
        <f t="shared" si="1001"/>
        <v>1.011049412844147E-2</v>
      </c>
      <c r="F214" s="15">
        <f t="shared" si="1002"/>
        <v>0.10960125723306248</v>
      </c>
      <c r="G214" s="13">
        <v>6791.69</v>
      </c>
      <c r="H214" s="138">
        <f t="shared" si="1003"/>
        <v>53.25</v>
      </c>
      <c r="I214" s="68">
        <f t="shared" si="1004"/>
        <v>7.9024225191587378E-3</v>
      </c>
      <c r="J214" s="15">
        <f t="shared" si="1005"/>
        <v>0.15472921622067343</v>
      </c>
      <c r="K214" s="13">
        <v>23204.87</v>
      </c>
      <c r="L214" s="138">
        <f t="shared" si="1006"/>
        <v>263.06999999999971</v>
      </c>
      <c r="M214" s="68">
        <f t="shared" si="1007"/>
        <v>1.1466842183263725E-2</v>
      </c>
      <c r="N214" s="15">
        <f t="shared" si="1008"/>
        <v>0.20165306546236575</v>
      </c>
      <c r="O214" s="13">
        <v>2513.4699999999998</v>
      </c>
      <c r="P214" s="138">
        <f t="shared" si="1009"/>
        <v>30.809999999999945</v>
      </c>
      <c r="Q214" s="68">
        <f t="shared" si="1010"/>
        <v>1.2410076289141463E-2</v>
      </c>
      <c r="R214" s="15">
        <f t="shared" si="1011"/>
        <v>0.12703572837823293</v>
      </c>
      <c r="S214" s="18">
        <f t="shared" si="1012"/>
        <v>7.3079755161717056E-3</v>
      </c>
      <c r="T214" s="121">
        <f t="shared" si="1013"/>
        <v>280.90796631354323</v>
      </c>
      <c r="U214" s="121">
        <f t="shared" si="1014"/>
        <v>280.90796631354323</v>
      </c>
      <c r="V214" s="134">
        <f t="shared" si="1015"/>
        <v>5.2303241473633626E-3</v>
      </c>
      <c r="W214" s="21">
        <f t="shared" si="1267"/>
        <v>8.5762481395533025E-2</v>
      </c>
      <c r="X214" s="18">
        <f t="shared" si="1016"/>
        <v>1.0472458780001349E-2</v>
      </c>
      <c r="Y214" s="353">
        <v>50884.56</v>
      </c>
      <c r="Z214" s="15">
        <v>1.9999999999999999E-6</v>
      </c>
      <c r="AA214" s="21">
        <f t="shared" si="1017"/>
        <v>-5.2283241473633623E-3</v>
      </c>
      <c r="AC214" s="13">
        <v>261.14999999999998</v>
      </c>
      <c r="AD214" s="68">
        <f t="shared" si="1018"/>
        <v>1.244475459409157E-2</v>
      </c>
      <c r="AE214" s="68">
        <f t="shared" si="1268"/>
        <v>7.2144304467282074E-3</v>
      </c>
      <c r="AF214" s="68">
        <f t="shared" si="1019"/>
        <v>0.58493657826060541</v>
      </c>
      <c r="AG214" s="68"/>
      <c r="AH214" s="15">
        <f t="shared" si="1020"/>
        <v>0.14957960998371261</v>
      </c>
      <c r="AJ214" s="13">
        <v>25.04</v>
      </c>
      <c r="AK214" s="68">
        <f t="shared" si="1021"/>
        <v>8.4575110753121567E-3</v>
      </c>
      <c r="AL214" s="68">
        <f t="shared" si="1269"/>
        <v>3.2271869279487941E-3</v>
      </c>
      <c r="AM214" s="68">
        <f t="shared" si="1022"/>
        <v>0.34623655913978479</v>
      </c>
      <c r="AN214" s="68"/>
      <c r="AO214" s="15">
        <f t="shared" si="1023"/>
        <v>0.19067998097955291</v>
      </c>
      <c r="AQ214" s="13">
        <v>24.43</v>
      </c>
      <c r="AR214" s="68">
        <f t="shared" si="1024"/>
        <v>1.4534883720930293E-2</v>
      </c>
      <c r="AS214" s="68">
        <f t="shared" si="1270"/>
        <v>9.3045595735669305E-3</v>
      </c>
      <c r="AT214" s="68">
        <f t="shared" si="1025"/>
        <v>0.41459177764910249</v>
      </c>
      <c r="AU214" s="68"/>
      <c r="AV214" s="15">
        <f t="shared" si="1026"/>
        <v>0.1378667908709828</v>
      </c>
      <c r="AX214" s="13">
        <v>236.02</v>
      </c>
      <c r="AY214" s="68">
        <f t="shared" si="1027"/>
        <v>7.9432866416126301E-3</v>
      </c>
      <c r="AZ214" s="68">
        <f t="shared" si="1271"/>
        <v>2.7129624942492676E-3</v>
      </c>
      <c r="BA214" s="68">
        <f t="shared" si="1028"/>
        <v>0.76002982848620448</v>
      </c>
      <c r="BB214" s="68"/>
      <c r="BC214" s="15">
        <f t="shared" si="1029"/>
        <v>0.15588422547627218</v>
      </c>
      <c r="BE214" s="13">
        <v>83.95</v>
      </c>
      <c r="BF214" s="68">
        <f t="shared" si="1030"/>
        <v>5.1484674329502732E-3</v>
      </c>
      <c r="BG214" s="68">
        <f t="shared" si="1272"/>
        <v>-8.1856714413089393E-5</v>
      </c>
      <c r="BH214" s="68"/>
      <c r="BI214" s="68"/>
      <c r="BJ214" s="15">
        <f t="shared" si="1031"/>
        <v>0.13954119723089453</v>
      </c>
      <c r="BL214" s="13">
        <v>78.83</v>
      </c>
      <c r="BM214" s="68">
        <f t="shared" si="1032"/>
        <v>1.219825372367749E-2</v>
      </c>
      <c r="BN214" s="68">
        <f t="shared" si="1273"/>
        <v>6.9679295763141278E-3</v>
      </c>
      <c r="BO214" s="68">
        <f t="shared" si="1033"/>
        <v>0.327551364095655</v>
      </c>
      <c r="BP214" s="68"/>
      <c r="BQ214" s="15">
        <f t="shared" si="1034"/>
        <v>0.18773542263070653</v>
      </c>
      <c r="BS214" s="13">
        <v>46.81</v>
      </c>
      <c r="BT214" s="68">
        <f t="shared" si="1035"/>
        <v>2.1160558464223361E-2</v>
      </c>
      <c r="BU214" s="68">
        <f t="shared" si="1274"/>
        <v>1.5930234316859998E-2</v>
      </c>
      <c r="BV214" s="68">
        <f t="shared" si="1036"/>
        <v>0.25630703166935065</v>
      </c>
      <c r="BW214" s="68"/>
      <c r="BX214" s="15">
        <f t="shared" si="1037"/>
        <v>0.22379084967320267</v>
      </c>
      <c r="BZ214" s="13"/>
      <c r="CA214" s="68">
        <f t="shared" si="1038"/>
        <v>0</v>
      </c>
      <c r="CB214" s="68">
        <f t="shared" si="1275"/>
        <v>0</v>
      </c>
      <c r="CC214" s="68">
        <f t="shared" si="1039"/>
        <v>0</v>
      </c>
      <c r="CD214" s="68"/>
      <c r="CE214" s="15">
        <f t="shared" si="1040"/>
        <v>0</v>
      </c>
      <c r="CG214" s="13">
        <v>31.52</v>
      </c>
      <c r="CH214" s="68">
        <f t="shared" si="1041"/>
        <v>3.8216560509554457E-3</v>
      </c>
      <c r="CI214" s="68">
        <f t="shared" si="1276"/>
        <v>-1.4086680964079169E-3</v>
      </c>
      <c r="CJ214" s="68">
        <f t="shared" si="1042"/>
        <v>4.2672841548130967E-2</v>
      </c>
      <c r="CK214" s="68"/>
      <c r="CL214" s="15">
        <f t="shared" si="1043"/>
        <v>-8.2654249126891732E-2</v>
      </c>
      <c r="CN214" s="13">
        <v>35.86</v>
      </c>
      <c r="CO214" s="68">
        <f t="shared" si="1044"/>
        <v>1.414027149321267E-2</v>
      </c>
      <c r="CP214" s="68">
        <f t="shared" si="1277"/>
        <v>8.9099473458493072E-3</v>
      </c>
      <c r="CQ214" s="68">
        <f t="shared" si="1045"/>
        <v>0.14422463305679642</v>
      </c>
      <c r="CR214" s="68"/>
      <c r="CS214" s="15">
        <f t="shared" si="1046"/>
        <v>7.1407230355542292E-2</v>
      </c>
      <c r="CU214" s="13">
        <v>41.39</v>
      </c>
      <c r="CV214" s="68">
        <f t="shared" si="1047"/>
        <v>1.0004880429477885E-2</v>
      </c>
      <c r="CW214" s="68">
        <f t="shared" si="1278"/>
        <v>4.774556282114522E-3</v>
      </c>
      <c r="CX214" s="68">
        <f t="shared" si="1048"/>
        <v>0.28740279937791607</v>
      </c>
      <c r="CY214" s="68"/>
      <c r="CZ214" s="15">
        <f t="shared" si="1049"/>
        <v>0.11024678111587981</v>
      </c>
      <c r="DB214" s="13">
        <v>20.27</v>
      </c>
      <c r="DC214" s="68">
        <f t="shared" si="1050"/>
        <v>3.4653465346534797E-3</v>
      </c>
      <c r="DD214" s="68">
        <f t="shared" si="1279"/>
        <v>-1.7649776127098829E-3</v>
      </c>
      <c r="DE214" s="68">
        <f t="shared" si="1051"/>
        <v>-7.31595793324189E-2</v>
      </c>
      <c r="DF214" s="68"/>
      <c r="DG214" s="15">
        <f t="shared" si="1052"/>
        <v>-4.4204322200392856E-3</v>
      </c>
      <c r="DI214" s="13">
        <v>52.35</v>
      </c>
      <c r="DJ214" s="68">
        <f t="shared" si="1053"/>
        <v>4.9913611057784222E-3</v>
      </c>
      <c r="DK214" s="68">
        <f t="shared" si="1280"/>
        <v>-2.3896304158494037E-4</v>
      </c>
      <c r="DL214" s="68">
        <f t="shared" si="1054"/>
        <v>0.18573046432616089</v>
      </c>
      <c r="DM214" s="68"/>
      <c r="DN214" s="15">
        <f t="shared" si="1055"/>
        <v>0.24169829222011399</v>
      </c>
      <c r="DP214" s="13">
        <v>50.06</v>
      </c>
      <c r="DQ214" s="68">
        <f t="shared" si="1056"/>
        <v>9.2741935483871135E-3</v>
      </c>
      <c r="DR214" s="68">
        <f t="shared" si="1281"/>
        <v>4.0438694010237509E-3</v>
      </c>
      <c r="DS214" s="68"/>
      <c r="DT214" s="68"/>
      <c r="DU214" s="15">
        <f t="shared" si="1057"/>
        <v>0.31460084033613456</v>
      </c>
      <c r="DV214" s="18"/>
      <c r="DW214" s="13">
        <v>44.52</v>
      </c>
      <c r="DX214" s="68">
        <f t="shared" si="1058"/>
        <v>1.8764302059496574E-2</v>
      </c>
      <c r="DY214" s="68">
        <f t="shared" si="1282"/>
        <v>1.3533977912133212E-2</v>
      </c>
      <c r="DZ214" s="68">
        <f t="shared" si="1059"/>
        <v>1.3756670224119534</v>
      </c>
      <c r="EA214" s="68"/>
      <c r="EB214" s="15">
        <f t="shared" si="1060"/>
        <v>0.33014639976098015</v>
      </c>
      <c r="ED214" s="13">
        <v>44.78</v>
      </c>
      <c r="EE214" s="68">
        <f t="shared" si="1061"/>
        <v>1.3122171945701318E-2</v>
      </c>
      <c r="EF214" s="68">
        <f t="shared" si="1283"/>
        <v>7.8918477983379552E-3</v>
      </c>
      <c r="EG214" s="68">
        <f t="shared" si="1062"/>
        <v>1.1293390394674274</v>
      </c>
      <c r="EH214" s="68"/>
      <c r="EI214" s="15">
        <f t="shared" si="1063"/>
        <v>0.2142082429501084</v>
      </c>
      <c r="EK214" s="13">
        <v>144.61000000000001</v>
      </c>
      <c r="EL214" s="68">
        <f t="shared" si="1064"/>
        <v>1.2108062709966533E-2</v>
      </c>
      <c r="EM214" s="68">
        <f t="shared" si="1284"/>
        <v>6.8777385626031702E-3</v>
      </c>
      <c r="EN214" s="68">
        <f t="shared" si="1065"/>
        <v>1.2406259683916951</v>
      </c>
      <c r="EO214" s="68"/>
      <c r="EP214" s="15">
        <f t="shared" si="1066"/>
        <v>0.29928122192273149</v>
      </c>
      <c r="ER214" s="13">
        <v>40.65</v>
      </c>
      <c r="ES214" s="68">
        <f t="shared" si="1067"/>
        <v>5.690252350321545E-3</v>
      </c>
      <c r="ET214" s="68">
        <f t="shared" si="1285"/>
        <v>4.5992820295818245E-4</v>
      </c>
      <c r="EU214" s="68">
        <f t="shared" si="1068"/>
        <v>0.16442280148954461</v>
      </c>
      <c r="EV214" s="68"/>
      <c r="EW214" s="15">
        <f t="shared" si="1069"/>
        <v>4.5255849832861864E-2</v>
      </c>
      <c r="EY214" s="13">
        <v>50.55</v>
      </c>
      <c r="EZ214" s="68">
        <f t="shared" si="1070"/>
        <v>-1.250244188318032E-2</v>
      </c>
      <c r="FA214" s="68">
        <f t="shared" si="1286"/>
        <v>-1.7732766030543683E-2</v>
      </c>
      <c r="FB214" s="68"/>
      <c r="FC214" s="68"/>
      <c r="FD214" s="15">
        <f t="shared" si="1071"/>
        <v>1.0565500406834825</v>
      </c>
      <c r="FF214" s="13">
        <v>61.65</v>
      </c>
      <c r="FG214" s="68">
        <f t="shared" si="1072"/>
        <v>-6.4464141821111778E-3</v>
      </c>
      <c r="FH214" s="68">
        <f t="shared" si="1287"/>
        <v>-1.167673832947454E-2</v>
      </c>
      <c r="FI214" s="68">
        <f t="shared" si="1073"/>
        <v>4.3500338524035211E-2</v>
      </c>
      <c r="FJ214" s="68"/>
      <c r="FK214" s="15">
        <f t="shared" si="1074"/>
        <v>8.5578446909667191E-2</v>
      </c>
      <c r="FM214" s="13">
        <v>191.47</v>
      </c>
      <c r="FN214" s="68">
        <f t="shared" si="1075"/>
        <v>1.3980829317375343E-2</v>
      </c>
      <c r="FO214" s="68">
        <f t="shared" si="1288"/>
        <v>8.7505051700119806E-3</v>
      </c>
      <c r="FP214" s="68">
        <f t="shared" si="1076"/>
        <v>0.64662882696938417</v>
      </c>
      <c r="FQ214" s="68"/>
      <c r="FR214" s="15">
        <f t="shared" si="1077"/>
        <v>5.4001981724099979E-2</v>
      </c>
      <c r="FT214" s="13">
        <v>89.45</v>
      </c>
      <c r="FU214" s="68">
        <f t="shared" si="1078"/>
        <v>-3.0093624609897015E-3</v>
      </c>
      <c r="FV214" s="68">
        <f t="shared" si="1289"/>
        <v>-8.2396866083530636E-3</v>
      </c>
      <c r="FW214" s="68">
        <f t="shared" si="1079"/>
        <v>1.6130864478018876E-2</v>
      </c>
      <c r="FX214" s="68"/>
      <c r="FY214" s="15">
        <f t="shared" si="1080"/>
        <v>-8.0949212685740065E-3</v>
      </c>
      <c r="GA214" s="13">
        <v>18.59</v>
      </c>
      <c r="GB214" s="68">
        <f t="shared" si="1081"/>
        <v>2.6968716289105022E-3</v>
      </c>
      <c r="GC214" s="68">
        <f t="shared" si="1290"/>
        <v>-2.5334525184528603E-3</v>
      </c>
      <c r="GD214" s="68"/>
      <c r="GE214" s="68"/>
      <c r="GF214" s="15">
        <f t="shared" si="1082"/>
        <v>6.6551921973608735E-2</v>
      </c>
      <c r="GG214" s="18"/>
      <c r="GH214" s="13">
        <v>23.3</v>
      </c>
      <c r="GI214" s="68">
        <f t="shared" si="1083"/>
        <v>2.5817555938038848E-3</v>
      </c>
      <c r="GJ214" s="68">
        <f t="shared" si="1291"/>
        <v>-2.6485685535594778E-3</v>
      </c>
      <c r="GK214" s="68">
        <f t="shared" si="1084"/>
        <v>0.21227887617065569</v>
      </c>
      <c r="GL214" s="68"/>
      <c r="GM214" s="15">
        <f t="shared" si="1085"/>
        <v>0.23280423280423293</v>
      </c>
      <c r="GO214" s="13">
        <v>29.04</v>
      </c>
      <c r="GP214" s="68">
        <f t="shared" si="1086"/>
        <v>2.4162927166033925E-3</v>
      </c>
      <c r="GQ214" s="68">
        <f t="shared" si="1292"/>
        <v>-2.8140314307599701E-3</v>
      </c>
      <c r="GR214" s="68"/>
      <c r="GS214" s="68"/>
      <c r="GT214" s="15">
        <f t="shared" si="1087"/>
        <v>6.568807339449538E-2</v>
      </c>
      <c r="GV214" s="13">
        <v>17.72</v>
      </c>
      <c r="GW214" s="68">
        <f t="shared" si="1088"/>
        <v>1.8390804597701167E-2</v>
      </c>
      <c r="GX214" s="68">
        <f t="shared" si="1293"/>
        <v>1.3160480450337804E-2</v>
      </c>
      <c r="GY214" s="68">
        <f t="shared" si="1089"/>
        <v>0.49535864978902949</v>
      </c>
      <c r="GZ214" s="68"/>
      <c r="HA214" s="15">
        <f t="shared" si="1090"/>
        <v>0.29154518950437303</v>
      </c>
      <c r="HD214" s="13">
        <v>433.72</v>
      </c>
      <c r="HE214" s="68">
        <f t="shared" si="1091"/>
        <v>-3.3988150919862778E-2</v>
      </c>
      <c r="HF214" s="68">
        <f t="shared" si="1294"/>
        <v>-3.9218475067226144E-2</v>
      </c>
      <c r="HG214" s="68">
        <f t="shared" si="1092"/>
        <v>1.4364923318914671</v>
      </c>
      <c r="HH214" s="68"/>
      <c r="HI214" s="15">
        <f t="shared" si="1093"/>
        <v>7.3989698890649894E-2</v>
      </c>
      <c r="HK214" s="13">
        <v>91.18</v>
      </c>
      <c r="HL214" s="68">
        <f t="shared" si="1094"/>
        <v>2.0824003582624425E-2</v>
      </c>
      <c r="HM214" s="68">
        <f t="shared" si="1295"/>
        <v>1.5593679435261062E-2</v>
      </c>
      <c r="HN214" s="68">
        <f t="shared" si="1095"/>
        <v>35.766129032258064</v>
      </c>
      <c r="HO214" s="68"/>
      <c r="HP214" s="15">
        <f t="shared" si="1096"/>
        <v>2.4564063684609558</v>
      </c>
      <c r="HR214" s="13">
        <v>115.39</v>
      </c>
      <c r="HS214" s="68">
        <f t="shared" si="1097"/>
        <v>-4.915488099344543E-3</v>
      </c>
      <c r="HT214" s="68">
        <f t="shared" si="1296"/>
        <v>-1.0145812246707905E-2</v>
      </c>
      <c r="HU214" s="68">
        <f t="shared" si="1098"/>
        <v>2.1700549450549453</v>
      </c>
      <c r="HV214" s="68"/>
      <c r="HW214" s="15">
        <f t="shared" si="1099"/>
        <v>7.2696848563726019E-2</v>
      </c>
      <c r="HY214" s="13">
        <v>186.26</v>
      </c>
      <c r="HZ214" s="68">
        <f t="shared" si="1100"/>
        <v>2.2507685551163781E-2</v>
      </c>
      <c r="IA214" s="68">
        <f t="shared" si="1297"/>
        <v>1.7277361403800418E-2</v>
      </c>
      <c r="IB214" s="68">
        <f t="shared" si="1101"/>
        <v>0.75882908404154847</v>
      </c>
      <c r="IC214" s="68"/>
      <c r="ID214" s="15">
        <f t="shared" si="1102"/>
        <v>0.38699828728870356</v>
      </c>
      <c r="IF214" s="13">
        <v>354.13</v>
      </c>
      <c r="IG214" s="68">
        <f t="shared" si="1103"/>
        <v>2.8580557088500897E-2</v>
      </c>
      <c r="IH214" s="68">
        <f t="shared" si="1298"/>
        <v>2.3350232941137535E-2</v>
      </c>
      <c r="II214" s="68">
        <f t="shared" si="1104"/>
        <v>1.0236000000000001</v>
      </c>
      <c r="IJ214" s="68"/>
      <c r="IK214" s="15">
        <f t="shared" si="1105"/>
        <v>0.52747584541062797</v>
      </c>
      <c r="IM214" s="13">
        <v>299.86</v>
      </c>
      <c r="IN214" s="68">
        <f t="shared" si="1106"/>
        <v>3.3964346057032593E-2</v>
      </c>
      <c r="IO214" s="68">
        <f t="shared" si="1299"/>
        <v>2.8734021909669231E-2</v>
      </c>
      <c r="IP214" s="68">
        <f t="shared" si="1107"/>
        <v>4.8554969732474129</v>
      </c>
      <c r="IQ214" s="68"/>
      <c r="IR214" s="15">
        <f t="shared" si="1108"/>
        <v>0.59916804437096705</v>
      </c>
      <c r="IT214" s="13">
        <v>88.13</v>
      </c>
      <c r="IU214" s="68">
        <f t="shared" si="1109"/>
        <v>2.1323444199791274E-2</v>
      </c>
      <c r="IV214" s="68">
        <f t="shared" si="1300"/>
        <v>1.6093120052427912E-2</v>
      </c>
      <c r="IW214" s="68">
        <f t="shared" si="1110"/>
        <v>3.8290410958904109</v>
      </c>
      <c r="IX214" s="68"/>
      <c r="IY214" s="15">
        <f t="shared" si="1111"/>
        <v>0.71492508270091448</v>
      </c>
      <c r="JA214" s="13">
        <v>738.36</v>
      </c>
      <c r="JB214" s="68">
        <f t="shared" si="1112"/>
        <v>5.9400544959128249E-3</v>
      </c>
      <c r="JC214" s="68">
        <f t="shared" si="1301"/>
        <v>7.0973034854946229E-4</v>
      </c>
      <c r="JD214" s="68">
        <f t="shared" si="1113"/>
        <v>0.49344660194174766</v>
      </c>
      <c r="JE214" s="68"/>
      <c r="JF214" s="15">
        <f t="shared" si="1114"/>
        <v>0.2610544653379106</v>
      </c>
      <c r="JH214" s="13">
        <v>523.61</v>
      </c>
      <c r="JI214" s="68">
        <f t="shared" si="1115"/>
        <v>5.8590748424774634E-3</v>
      </c>
      <c r="JJ214" s="68">
        <f t="shared" si="1302"/>
        <v>6.287506951141008E-4</v>
      </c>
      <c r="JK214" s="68">
        <f t="shared" si="1116"/>
        <v>0.28749170129582735</v>
      </c>
      <c r="JL214" s="68"/>
      <c r="JM214" s="15">
        <f t="shared" si="1117"/>
        <v>0.24225385527876633</v>
      </c>
      <c r="JO214" s="13">
        <v>34.61</v>
      </c>
      <c r="JP214" s="68">
        <f t="shared" si="1118"/>
        <v>2.3168259484505731E-3</v>
      </c>
      <c r="JQ214" s="68">
        <f t="shared" si="1303"/>
        <v>-2.9134981989127895E-3</v>
      </c>
      <c r="JR214" s="68">
        <f t="shared" si="1119"/>
        <v>0.16787582250717051</v>
      </c>
      <c r="JS214" s="68"/>
      <c r="JT214" s="15">
        <f t="shared" si="1120"/>
        <v>2.3964671246319926</v>
      </c>
      <c r="JV214" s="13">
        <v>2.81</v>
      </c>
      <c r="JW214" s="68">
        <f t="shared" si="1121"/>
        <v>2.9304029304029332E-2</v>
      </c>
      <c r="JX214" s="68">
        <f t="shared" si="1304"/>
        <v>2.4073705156665969E-2</v>
      </c>
      <c r="JY214" s="68">
        <f t="shared" si="1122"/>
        <v>0.11067193675889339</v>
      </c>
      <c r="JZ214" s="68"/>
      <c r="KA214" s="15">
        <f t="shared" si="1123"/>
        <v>0.56111111111111112</v>
      </c>
      <c r="KC214" s="13">
        <v>23.83</v>
      </c>
      <c r="KD214" s="68">
        <f t="shared" si="1124"/>
        <v>-3.2087733549959488E-2</v>
      </c>
      <c r="KE214" s="68">
        <f t="shared" si="1305"/>
        <v>-3.7318057697322854E-2</v>
      </c>
      <c r="KF214" s="68">
        <f t="shared" si="1125"/>
        <v>0.22330595482546189</v>
      </c>
      <c r="KG214" s="68"/>
      <c r="KH214" s="15">
        <f t="shared" si="1126"/>
        <v>7.4391343552750164E-2</v>
      </c>
      <c r="KI214" s="18"/>
      <c r="KJ214" s="13">
        <v>155.55000000000001</v>
      </c>
      <c r="KK214" s="68">
        <f t="shared" si="1127"/>
        <v>3.0337153076770304E-2</v>
      </c>
      <c r="KL214" s="68">
        <f t="shared" si="1306"/>
        <v>2.5106828929406941E-2</v>
      </c>
      <c r="KM214" s="68">
        <f t="shared" si="1128"/>
        <v>6.3720379146919433</v>
      </c>
      <c r="KN214" s="68"/>
      <c r="KO214" s="15">
        <f t="shared" si="1129"/>
        <v>1.3143877399196553</v>
      </c>
      <c r="KQ214" s="13">
        <v>2.36</v>
      </c>
      <c r="KR214" s="68">
        <f t="shared" si="1130"/>
        <v>-1.2552301255230229E-2</v>
      </c>
      <c r="KS214" s="68">
        <f t="shared" si="1307"/>
        <v>-1.7782625402593594E-2</v>
      </c>
      <c r="KT214" s="68">
        <f t="shared" si="1131"/>
        <v>-9.9236641221374128E-2</v>
      </c>
      <c r="KU214" s="68"/>
      <c r="KV214" s="15">
        <f t="shared" si="1132"/>
        <v>1.3366336633663365</v>
      </c>
      <c r="KW214" s="18"/>
      <c r="KX214" s="13">
        <v>65.099999999999994</v>
      </c>
      <c r="KY214" s="68">
        <f t="shared" si="1133"/>
        <v>-4.0671971706454542E-2</v>
      </c>
      <c r="KZ214" s="68">
        <f t="shared" si="1308"/>
        <v>-4.5902295853817901E-2</v>
      </c>
      <c r="LA214" s="68">
        <f t="shared" si="1134"/>
        <v>-9.4953426942861283E-2</v>
      </c>
      <c r="LB214" s="68"/>
      <c r="LC214" s="15">
        <f t="shared" si="1135"/>
        <v>1.7456769295655838</v>
      </c>
      <c r="LD214" s="18"/>
      <c r="LE214" s="13">
        <v>53.71</v>
      </c>
      <c r="LF214" s="68">
        <f t="shared" si="1136"/>
        <v>2.800597460791609E-3</v>
      </c>
      <c r="LG214" s="68">
        <f t="shared" si="1309"/>
        <v>-2.4297266865717536E-3</v>
      </c>
      <c r="LH214" s="68">
        <f t="shared" si="1137"/>
        <v>0.49902316494557641</v>
      </c>
      <c r="LI214" s="68"/>
      <c r="LJ214" s="15">
        <f t="shared" si="1138"/>
        <v>0.16482324875298204</v>
      </c>
      <c r="LL214" s="13">
        <v>163.34</v>
      </c>
      <c r="LM214" s="68">
        <f t="shared" si="1139"/>
        <v>-8.0767595797654954E-3</v>
      </c>
      <c r="LN214" s="68">
        <f t="shared" si="1310"/>
        <v>-1.3307083727128858E-2</v>
      </c>
      <c r="LO214" s="68">
        <f t="shared" si="1140"/>
        <v>0.86674285714285715</v>
      </c>
      <c r="LP214" s="68"/>
      <c r="LQ214" s="15">
        <f t="shared" si="1141"/>
        <v>1.0884797340493546</v>
      </c>
      <c r="LS214" s="13">
        <v>23.95</v>
      </c>
      <c r="LT214" s="68">
        <f t="shared" si="1142"/>
        <v>1.2541806020065879E-3</v>
      </c>
      <c r="LU214" s="68">
        <f t="shared" si="1311"/>
        <v>-3.9761435453567751E-3</v>
      </c>
      <c r="LV214" s="68"/>
      <c r="LW214" s="68"/>
      <c r="LX214" s="15">
        <f t="shared" si="1143"/>
        <v>1.5891891891891892</v>
      </c>
      <c r="LZ214" s="13">
        <v>20.79</v>
      </c>
      <c r="MA214" s="68">
        <f t="shared" si="1144"/>
        <v>1.2171372930866602E-2</v>
      </c>
      <c r="MB214" s="68">
        <f t="shared" si="1312"/>
        <v>6.9410487835032397E-3</v>
      </c>
      <c r="MC214" s="68">
        <f t="shared" si="1145"/>
        <v>-6.5617977528089927E-2</v>
      </c>
      <c r="MD214" s="68"/>
      <c r="ME214" s="15">
        <f t="shared" si="1146"/>
        <v>0.54228486646884266</v>
      </c>
      <c r="MG214" s="13">
        <v>136.06</v>
      </c>
      <c r="MH214" s="68">
        <f t="shared" si="1147"/>
        <v>9.1098636728147553E-2</v>
      </c>
      <c r="MI214" s="68">
        <f t="shared" si="1313"/>
        <v>8.5868312580784187E-2</v>
      </c>
      <c r="MJ214" s="68">
        <f t="shared" si="1148"/>
        <v>17.33692722371968</v>
      </c>
      <c r="MK214" s="68"/>
      <c r="ML214" s="15">
        <f t="shared" si="1149"/>
        <v>5.4088553933113515</v>
      </c>
      <c r="MN214" s="13">
        <v>203.28</v>
      </c>
      <c r="MO214" s="68">
        <f t="shared" si="1150"/>
        <v>1.6806722689075699E-2</v>
      </c>
      <c r="MP214" s="68">
        <f t="shared" si="1314"/>
        <v>1.1576398541712336E-2</v>
      </c>
      <c r="MQ214" s="68">
        <f t="shared" si="1151"/>
        <v>0.61461477362986494</v>
      </c>
      <c r="MR214" s="68"/>
      <c r="MS214" s="15">
        <f t="shared" si="1152"/>
        <v>0.82493940210072714</v>
      </c>
      <c r="MU214" s="13">
        <v>23.3</v>
      </c>
      <c r="MV214" s="68">
        <f t="shared" si="1153"/>
        <v>-5.1238257899231844E-3</v>
      </c>
      <c r="MW214" s="68">
        <f t="shared" si="1315"/>
        <v>-1.0354149937286547E-2</v>
      </c>
      <c r="MX214" s="68">
        <f t="shared" si="1154"/>
        <v>0.11643507426928604</v>
      </c>
      <c r="MY214" s="68"/>
      <c r="MZ214" s="15">
        <f t="shared" si="1155"/>
        <v>1.1836925960637301</v>
      </c>
      <c r="NB214" s="13">
        <v>303.87</v>
      </c>
      <c r="NC214" s="68">
        <f t="shared" si="1156"/>
        <v>-8.2248115147360613E-3</v>
      </c>
      <c r="ND214" s="68">
        <f t="shared" si="1316"/>
        <v>-1.3455135662099424E-2</v>
      </c>
      <c r="NE214" s="68">
        <f t="shared" si="1157"/>
        <v>1.2430796486306932</v>
      </c>
      <c r="NF214" s="68"/>
      <c r="NG214" s="15">
        <f t="shared" si="1158"/>
        <v>0.82187181485700589</v>
      </c>
      <c r="NI214" s="13">
        <v>12.95</v>
      </c>
      <c r="NJ214" s="68">
        <f t="shared" si="1159"/>
        <v>1.5467904098994257E-3</v>
      </c>
      <c r="NK214" s="68">
        <f t="shared" si="1317"/>
        <v>-3.6835337374639368E-3</v>
      </c>
      <c r="NL214" s="68">
        <f t="shared" si="1160"/>
        <v>-0.89718142119888844</v>
      </c>
      <c r="NM214" s="68"/>
      <c r="NN214" s="15">
        <f t="shared" si="1161"/>
        <v>1.6428571428571426</v>
      </c>
      <c r="NP214" s="13">
        <v>584.39</v>
      </c>
      <c r="NQ214" s="68">
        <f t="shared" si="1162"/>
        <v>-1.8079475762412821E-2</v>
      </c>
      <c r="NR214" s="68">
        <f t="shared" si="1318"/>
        <v>-2.3309799909776184E-2</v>
      </c>
      <c r="NS214" s="68">
        <f t="shared" si="1163"/>
        <v>3.4524952380952381</v>
      </c>
      <c r="NT214" s="68"/>
      <c r="NU214" s="15">
        <f t="shared" si="1164"/>
        <v>0.77663940656066632</v>
      </c>
      <c r="NW214" s="13">
        <v>259.92</v>
      </c>
      <c r="NX214" s="68">
        <f t="shared" si="1165"/>
        <v>2.7027027027027039E-2</v>
      </c>
      <c r="NY214" s="68">
        <f t="shared" si="1319"/>
        <v>2.1796702879663676E-2</v>
      </c>
      <c r="NZ214" s="68">
        <f t="shared" si="1166"/>
        <v>0.47883477469276303</v>
      </c>
      <c r="OA214" s="68"/>
      <c r="OB214" s="15">
        <f t="shared" si="1167"/>
        <v>0.37305863708399367</v>
      </c>
      <c r="OD214" s="13">
        <v>4.22</v>
      </c>
      <c r="OE214" s="68">
        <f t="shared" si="1168"/>
        <v>2.6763990267639762E-2</v>
      </c>
      <c r="OF214" s="68">
        <f t="shared" si="1320"/>
        <v>2.15336661202764E-2</v>
      </c>
      <c r="OG214" s="68">
        <f t="shared" si="1169"/>
        <v>-0.98130012850622594</v>
      </c>
      <c r="OH214" s="68"/>
      <c r="OI214" s="15">
        <f t="shared" si="1170"/>
        <v>1.8904109589041096</v>
      </c>
      <c r="OK214" s="13">
        <v>383</v>
      </c>
      <c r="OL214" s="68">
        <f t="shared" si="1171"/>
        <v>0.11262818464398797</v>
      </c>
      <c r="OM214" s="68">
        <f t="shared" si="1321"/>
        <v>0.1073978604966246</v>
      </c>
      <c r="ON214" s="68">
        <f t="shared" si="1172"/>
        <v>8.0223792697290932</v>
      </c>
      <c r="OO214" s="68"/>
      <c r="OP214" s="15">
        <f t="shared" si="1173"/>
        <v>4.7498874042936494</v>
      </c>
      <c r="OR214" s="13">
        <v>7.13</v>
      </c>
      <c r="OS214" s="68">
        <f t="shared" si="1174"/>
        <v>-2.7972027972028618E-3</v>
      </c>
      <c r="OT214" s="68">
        <f t="shared" si="1322"/>
        <v>-8.027526944566224E-3</v>
      </c>
      <c r="OU214" s="68">
        <f t="shared" si="1175"/>
        <v>-7.4025974025974065E-2</v>
      </c>
      <c r="OV214" s="68"/>
      <c r="OW214" s="15">
        <f t="shared" si="1176"/>
        <v>5.3660714285714279</v>
      </c>
      <c r="OY214" s="13">
        <v>178.65</v>
      </c>
      <c r="OZ214" s="68">
        <f t="shared" si="1177"/>
        <v>-4.4025858225590284E-3</v>
      </c>
      <c r="PA214" s="68">
        <f t="shared" si="1323"/>
        <v>-9.6329099699223909E-3</v>
      </c>
      <c r="PB214" s="68">
        <f t="shared" si="1331"/>
        <v>4.4969230769230775</v>
      </c>
      <c r="PC214" s="68"/>
      <c r="PD214" s="15">
        <f t="shared" si="1178"/>
        <v>0.55958096900916643</v>
      </c>
      <c r="PE214" s="18"/>
      <c r="PF214" s="13">
        <v>293.2</v>
      </c>
      <c r="PG214" s="68">
        <f t="shared" si="1179"/>
        <v>-2.7277686852149514E-4</v>
      </c>
      <c r="PH214" s="68">
        <f t="shared" si="1324"/>
        <v>-5.5031010158848575E-3</v>
      </c>
      <c r="PI214" s="68">
        <f t="shared" si="1180"/>
        <v>-0.15795519816197587</v>
      </c>
      <c r="PJ214" s="68"/>
      <c r="PK214" s="15">
        <f t="shared" si="1181"/>
        <v>0.40199875675417202</v>
      </c>
      <c r="PM214" s="13"/>
      <c r="PN214" s="68">
        <f t="shared" si="1182"/>
        <v>0</v>
      </c>
      <c r="PO214" s="68">
        <f t="shared" si="1183"/>
        <v>-5.2303241473633626E-3</v>
      </c>
      <c r="PP214" s="68">
        <f t="shared" si="1184"/>
        <v>0</v>
      </c>
      <c r="PQ214" s="68"/>
      <c r="PR214" s="15">
        <f t="shared" si="1185"/>
        <v>0</v>
      </c>
      <c r="PT214" s="13">
        <v>21.37</v>
      </c>
      <c r="PU214" s="68">
        <f t="shared" si="1186"/>
        <v>5.1740357478833217E-3</v>
      </c>
      <c r="PV214" s="68">
        <f t="shared" si="1325"/>
        <v>-5.6288399480040885E-5</v>
      </c>
      <c r="PW214" s="68">
        <f t="shared" si="1187"/>
        <v>1.4506880733944953</v>
      </c>
      <c r="PX214" s="68"/>
      <c r="PY214" s="15">
        <f t="shared" si="1188"/>
        <v>3.1656920077972712</v>
      </c>
      <c r="QA214" s="13">
        <v>378.62</v>
      </c>
      <c r="QB214" s="68">
        <f t="shared" si="1189"/>
        <v>1.1595596879341755E-2</v>
      </c>
      <c r="QC214" s="68">
        <f t="shared" si="1326"/>
        <v>6.3652727319783928E-3</v>
      </c>
      <c r="QD214" s="68">
        <f t="shared" si="1190"/>
        <v>0.12220279202110323</v>
      </c>
      <c r="QE214" s="68"/>
      <c r="QF214" s="15">
        <f t="shared" si="1191"/>
        <v>0.97465317617607172</v>
      </c>
      <c r="QH214" s="13">
        <v>2.48</v>
      </c>
      <c r="QI214" s="68">
        <f t="shared" si="1192"/>
        <v>3.0756442227763858E-2</v>
      </c>
      <c r="QJ214" s="68">
        <f t="shared" si="1327"/>
        <v>2.5526118080400496E-2</v>
      </c>
      <c r="QK214" s="68">
        <f t="shared" si="1193"/>
        <v>-1.1952191235059684E-2</v>
      </c>
      <c r="QL214" s="68"/>
      <c r="QM214" s="15">
        <f t="shared" si="1194"/>
        <v>0.90769230769230758</v>
      </c>
      <c r="QO214" s="13">
        <v>23.57</v>
      </c>
      <c r="QP214" s="68">
        <f t="shared" si="1195"/>
        <v>-1.9958419958419977E-2</v>
      </c>
      <c r="QQ214" s="68">
        <f t="shared" si="1328"/>
        <v>-2.5188744105783339E-2</v>
      </c>
      <c r="QR214" s="68">
        <f t="shared" si="1196"/>
        <v>-0.97126941173602466</v>
      </c>
      <c r="QS214" s="68"/>
      <c r="QT214" s="15">
        <f t="shared" si="1197"/>
        <v>1.0531358885017421</v>
      </c>
      <c r="QV214" s="13">
        <v>2.66</v>
      </c>
      <c r="QW214" s="68">
        <f t="shared" si="1198"/>
        <v>3.5019455252918406E-2</v>
      </c>
      <c r="QX214" s="68">
        <f t="shared" si="1329"/>
        <v>2.9789131105555044E-2</v>
      </c>
      <c r="QY214" s="68">
        <f t="shared" si="1199"/>
        <v>-0.24645892351274779</v>
      </c>
      <c r="QZ214" s="68"/>
      <c r="RA214" s="15">
        <f t="shared" si="1200"/>
        <v>8.7045361667347804E-2</v>
      </c>
      <c r="RC214" s="13">
        <v>58.75</v>
      </c>
      <c r="RD214" s="68">
        <f t="shared" si="1201"/>
        <v>5.9931506849315317E-3</v>
      </c>
      <c r="RE214" s="68">
        <f t="shared" si="1330"/>
        <v>7.628265375681691E-4</v>
      </c>
      <c r="RF214" s="68">
        <f t="shared" si="1202"/>
        <v>0.26917260747461658</v>
      </c>
      <c r="RG214" s="68"/>
      <c r="RH214" s="15">
        <f t="shared" si="1203"/>
        <v>1.3737373737373737</v>
      </c>
      <c r="RJ214" s="13">
        <v>294.95999999999998</v>
      </c>
      <c r="RK214" s="68">
        <f t="shared" si="1204"/>
        <v>1.4549582086471851E-2</v>
      </c>
      <c r="RL214" s="68">
        <f t="shared" si="1205"/>
        <v>9.3192579391084881E-3</v>
      </c>
      <c r="RM214" s="68">
        <f t="shared" si="1206"/>
        <v>0.36821597550793189</v>
      </c>
      <c r="RN214" s="68"/>
      <c r="RO214" s="15">
        <f t="shared" si="1207"/>
        <v>0.49938999593330613</v>
      </c>
      <c r="RQ214" s="13">
        <v>29</v>
      </c>
      <c r="RR214" s="68">
        <f t="shared" si="1208"/>
        <v>-2.06469373709562E-3</v>
      </c>
      <c r="RS214" s="68">
        <f t="shared" si="1209"/>
        <v>-7.2950178844589826E-3</v>
      </c>
      <c r="RT214" s="68">
        <f t="shared" si="1210"/>
        <v>0.98087431693989058</v>
      </c>
      <c r="RU214" s="68"/>
      <c r="RV214" s="15">
        <f t="shared" si="1211"/>
        <v>0.39155470249520152</v>
      </c>
      <c r="RX214" s="13">
        <v>184.63</v>
      </c>
      <c r="RY214" s="68">
        <f t="shared" si="1212"/>
        <v>2.2994237588652516E-2</v>
      </c>
      <c r="RZ214" s="68">
        <f t="shared" si="1213"/>
        <v>1.7763913441289154E-2</v>
      </c>
      <c r="SA214" s="68">
        <f t="shared" si="1214"/>
        <v>0.3875695175108973</v>
      </c>
      <c r="SB214" s="68"/>
      <c r="SC214" s="15">
        <f t="shared" si="1215"/>
        <v>1.4412270263123099</v>
      </c>
      <c r="SE214" s="13">
        <v>38.840000000000003</v>
      </c>
      <c r="SF214" s="68">
        <f t="shared" si="1216"/>
        <v>-1.9191919191919142E-2</v>
      </c>
      <c r="SG214" s="68">
        <f t="shared" si="1217"/>
        <v>-2.4422243339282505E-2</v>
      </c>
      <c r="SH214" s="68">
        <f t="shared" si="1218"/>
        <v>2.1072000000000002</v>
      </c>
      <c r="SI214" s="68"/>
      <c r="SJ214" s="15">
        <f t="shared" si="1219"/>
        <v>1.5452162516382704</v>
      </c>
      <c r="SL214" s="13">
        <v>3.875</v>
      </c>
      <c r="SM214" s="68">
        <f t="shared" si="1220"/>
        <v>6.7493112947658432E-2</v>
      </c>
      <c r="SN214" s="68">
        <f t="shared" si="1221"/>
        <v>6.2262788800295066E-2</v>
      </c>
      <c r="SO214" s="68">
        <f t="shared" si="1222"/>
        <v>1.7288732394366197</v>
      </c>
      <c r="SP214" s="68"/>
      <c r="SQ214" s="15">
        <f t="shared" si="1223"/>
        <v>2.8366336633663369</v>
      </c>
      <c r="SS214" s="13">
        <v>32.65</v>
      </c>
      <c r="ST214" s="68">
        <f t="shared" si="1224"/>
        <v>5.1191242755956212E-2</v>
      </c>
      <c r="SU214" s="68">
        <f t="shared" si="1225"/>
        <v>4.5960918608592846E-2</v>
      </c>
      <c r="SV214" s="68">
        <f t="shared" si="1226"/>
        <v>1.0229244114002476</v>
      </c>
      <c r="SW214" s="68"/>
      <c r="SX214" s="15">
        <f t="shared" si="1227"/>
        <v>2.8869047619047619</v>
      </c>
      <c r="SZ214" s="13">
        <v>70.81</v>
      </c>
      <c r="TA214" s="68">
        <f t="shared" si="1228"/>
        <v>3.4477720964207439E-2</v>
      </c>
      <c r="TB214" s="68">
        <f t="shared" si="1229"/>
        <v>2.9247396816844077E-2</v>
      </c>
      <c r="TC214" s="68">
        <f t="shared" si="1230"/>
        <v>0.75402526628684685</v>
      </c>
      <c r="TD214" s="68"/>
      <c r="TE214" s="15">
        <f t="shared" si="1231"/>
        <v>3.5391025641025644</v>
      </c>
      <c r="TG214" s="417">
        <v>0.33</v>
      </c>
      <c r="TH214" s="68">
        <f t="shared" si="1232"/>
        <v>-2.7695934001178445E-2</v>
      </c>
      <c r="TI214" s="68">
        <f t="shared" si="1233"/>
        <v>-3.2926258148541804E-2</v>
      </c>
      <c r="TJ214" s="68">
        <f t="shared" si="1234"/>
        <v>0.50000000000000011</v>
      </c>
      <c r="TK214" s="68"/>
      <c r="TL214" s="15">
        <f t="shared" si="1235"/>
        <v>0.94690265486725655</v>
      </c>
      <c r="TN214" s="13">
        <v>83.56</v>
      </c>
      <c r="TO214" s="68">
        <f t="shared" si="1236"/>
        <v>3.7754595131644392E-2</v>
      </c>
      <c r="TP214" s="68">
        <f t="shared" si="1237"/>
        <v>3.2524270984281026E-2</v>
      </c>
      <c r="TQ214" s="68">
        <f t="shared" si="1238"/>
        <v>0.21796039733844469</v>
      </c>
      <c r="TR214" s="68"/>
      <c r="TS214" s="15">
        <f t="shared" si="1239"/>
        <v>1.8087394957983194</v>
      </c>
      <c r="TU214" s="417">
        <v>4.1100000000000003</v>
      </c>
      <c r="TV214" s="68">
        <f t="shared" si="1240"/>
        <v>4.8899755501223621E-3</v>
      </c>
      <c r="TW214" s="68">
        <f t="shared" si="1241"/>
        <v>-3.4034859724100044E-4</v>
      </c>
      <c r="TX214" s="68">
        <f t="shared" si="1242"/>
        <v>-6.8027210884353692E-2</v>
      </c>
      <c r="TY214" s="68"/>
      <c r="TZ214" s="15">
        <f t="shared" si="1243"/>
        <v>1.4035087719298247</v>
      </c>
      <c r="UB214" s="13"/>
      <c r="UC214" s="68">
        <f t="shared" si="1244"/>
        <v>0</v>
      </c>
      <c r="UD214" s="68">
        <f t="shared" si="1245"/>
        <v>-5.2303241473633626E-3</v>
      </c>
      <c r="UE214" s="68">
        <f t="shared" si="1246"/>
        <v>0</v>
      </c>
      <c r="UF214" s="68"/>
      <c r="UG214" s="15">
        <f t="shared" si="1247"/>
        <v>0</v>
      </c>
      <c r="UI214" s="417"/>
      <c r="UJ214" s="68">
        <f t="shared" si="1248"/>
        <v>0</v>
      </c>
      <c r="UK214" s="68">
        <f t="shared" si="1249"/>
        <v>-5.2303241473633626E-3</v>
      </c>
      <c r="UL214" s="68">
        <f t="shared" si="1250"/>
        <v>0</v>
      </c>
      <c r="UM214" s="68"/>
      <c r="UN214" s="15">
        <f t="shared" si="1251"/>
        <v>0</v>
      </c>
      <c r="UP214" s="417"/>
      <c r="UQ214" s="68">
        <f t="shared" si="1252"/>
        <v>0</v>
      </c>
      <c r="UR214" s="68">
        <f t="shared" si="1253"/>
        <v>-5.2303241473633626E-3</v>
      </c>
      <c r="US214" s="68">
        <f t="shared" si="1254"/>
        <v>0</v>
      </c>
      <c r="UT214" s="68"/>
      <c r="UU214" s="15">
        <f t="shared" si="1255"/>
        <v>0</v>
      </c>
      <c r="UW214" s="417"/>
      <c r="UX214" s="68">
        <f t="shared" si="1256"/>
        <v>0</v>
      </c>
      <c r="UY214" s="68">
        <f t="shared" si="1257"/>
        <v>-5.2303241473633626E-3</v>
      </c>
      <c r="UZ214" s="68">
        <f t="shared" si="1258"/>
        <v>0</v>
      </c>
      <c r="VA214" s="68"/>
      <c r="VB214" s="15">
        <f t="shared" si="1259"/>
        <v>0</v>
      </c>
      <c r="VD214" s="417"/>
      <c r="VE214" s="68">
        <f t="shared" si="1260"/>
        <v>0</v>
      </c>
      <c r="VF214" s="68">
        <f t="shared" si="1261"/>
        <v>-5.2303241473633626E-3</v>
      </c>
      <c r="VG214" s="68">
        <f t="shared" si="1262"/>
        <v>0</v>
      </c>
      <c r="VH214" s="68"/>
      <c r="VI214" s="15">
        <f t="shared" si="1263"/>
        <v>0</v>
      </c>
      <c r="VM214" s="21">
        <f t="shared" si="1264"/>
        <v>1.5950471103019156E-2</v>
      </c>
      <c r="VN214" s="40"/>
      <c r="VO214" s="21">
        <f t="shared" si="1265"/>
        <v>2.073664265658508</v>
      </c>
      <c r="VP214" s="14"/>
      <c r="VQ214" s="21">
        <f t="shared" si="1266"/>
        <v>1.2520538423912311</v>
      </c>
    </row>
    <row r="215" spans="1:589" ht="15.75" customHeight="1" x14ac:dyDescent="0.2">
      <c r="A215" s="127">
        <v>45957</v>
      </c>
      <c r="B215" s="4">
        <f t="shared" si="999"/>
        <v>45957</v>
      </c>
      <c r="C215" s="13">
        <v>47544.59</v>
      </c>
      <c r="D215" s="138">
        <f t="shared" si="1000"/>
        <v>337.46999999999389</v>
      </c>
      <c r="E215" s="68">
        <f t="shared" si="1001"/>
        <v>7.1487097708988366E-3</v>
      </c>
      <c r="F215" s="15">
        <f t="shared" si="1002"/>
        <v>0.1175334745824461</v>
      </c>
      <c r="G215" s="13">
        <v>6875.16</v>
      </c>
      <c r="H215" s="138">
        <f t="shared" si="1003"/>
        <v>83.470000000000255</v>
      </c>
      <c r="I215" s="68">
        <f t="shared" si="1004"/>
        <v>1.2290019126314696E-2</v>
      </c>
      <c r="J215" s="15">
        <f t="shared" si="1005"/>
        <v>0.16892086037373988</v>
      </c>
      <c r="K215" s="13">
        <v>23637.46</v>
      </c>
      <c r="L215" s="138">
        <f t="shared" si="1006"/>
        <v>432.59000000000015</v>
      </c>
      <c r="M215" s="68">
        <f t="shared" si="1007"/>
        <v>1.8642207433181058E-2</v>
      </c>
      <c r="N215" s="15">
        <f t="shared" si="1008"/>
        <v>0.22405453117143306</v>
      </c>
      <c r="O215" s="13">
        <v>2520.44</v>
      </c>
      <c r="P215" s="138">
        <f t="shared" si="1009"/>
        <v>6.9700000000002547</v>
      </c>
      <c r="Q215" s="68">
        <f t="shared" si="1010"/>
        <v>2.773058759404431E-3</v>
      </c>
      <c r="R215" s="15">
        <f t="shared" si="1011"/>
        <v>0.13016106467697394</v>
      </c>
      <c r="S215" s="18">
        <f t="shared" si="1012"/>
        <v>8.1949933412105054E-3</v>
      </c>
      <c r="T215" s="121">
        <f t="shared" si="1013"/>
        <v>282.54696498178532</v>
      </c>
      <c r="U215" s="121">
        <f t="shared" si="1014"/>
        <v>282.54696498178532</v>
      </c>
      <c r="V215" s="134">
        <f t="shared" si="1015"/>
        <v>5.8346464493380778E-3</v>
      </c>
      <c r="W215" s="21">
        <f t="shared" si="1267"/>
        <v>9.2097521602431967E-2</v>
      </c>
      <c r="X215" s="18">
        <f t="shared" si="1016"/>
        <v>1.0213498772449755E-2</v>
      </c>
      <c r="Y215" s="353">
        <f>50909.76-20156.45</f>
        <v>30753.31</v>
      </c>
      <c r="Z215" s="15">
        <v>1.9999999999999999E-6</v>
      </c>
      <c r="AA215" s="21">
        <f t="shared" si="1017"/>
        <v>-5.8326464493380775E-3</v>
      </c>
      <c r="AC215" s="13">
        <v>266.05</v>
      </c>
      <c r="AD215" s="68">
        <f t="shared" si="1018"/>
        <v>1.8763162933180297E-2</v>
      </c>
      <c r="AE215" s="68">
        <f t="shared" si="1268"/>
        <v>1.2928516483842219E-2</v>
      </c>
      <c r="AF215" s="68">
        <f t="shared" si="1019"/>
        <v>0.61467500151726651</v>
      </c>
      <c r="AG215" s="68"/>
      <c r="AH215" s="15">
        <f t="shared" si="1020"/>
        <v>0.17114935951049887</v>
      </c>
      <c r="AJ215" s="13">
        <v>25.35</v>
      </c>
      <c r="AK215" s="68">
        <f t="shared" si="1021"/>
        <v>1.2380191693290826E-2</v>
      </c>
      <c r="AL215" s="68">
        <f t="shared" si="1269"/>
        <v>6.5455452439527485E-3</v>
      </c>
      <c r="AM215" s="68">
        <f t="shared" si="1022"/>
        <v>0.36290322580645157</v>
      </c>
      <c r="AN215" s="68"/>
      <c r="AO215" s="15">
        <f t="shared" si="1023"/>
        <v>0.20542082738944364</v>
      </c>
      <c r="AQ215" s="13">
        <v>24.94</v>
      </c>
      <c r="AR215" s="68">
        <f t="shared" si="1024"/>
        <v>2.0875972165370512E-2</v>
      </c>
      <c r="AS215" s="68">
        <f t="shared" si="1270"/>
        <v>1.5041325716032434E-2</v>
      </c>
      <c r="AT215" s="68">
        <f t="shared" si="1025"/>
        <v>0.44412275622466718</v>
      </c>
      <c r="AU215" s="68"/>
      <c r="AV215" s="15">
        <f t="shared" si="1026"/>
        <v>0.16162086632510492</v>
      </c>
      <c r="AX215" s="13">
        <v>238.92</v>
      </c>
      <c r="AY215" s="68">
        <f t="shared" si="1027"/>
        <v>1.2287094314041087E-2</v>
      </c>
      <c r="AZ215" s="68">
        <f t="shared" si="1271"/>
        <v>6.4524478647030089E-3</v>
      </c>
      <c r="BA215" s="68">
        <f t="shared" si="1028"/>
        <v>0.78165548098434001</v>
      </c>
      <c r="BB215" s="68"/>
      <c r="BC215" s="15">
        <f t="shared" si="1029"/>
        <v>0.17008668397081145</v>
      </c>
      <c r="BE215" s="13">
        <v>84.46</v>
      </c>
      <c r="BF215" s="68">
        <f t="shared" si="1030"/>
        <v>6.0750446694459899E-3</v>
      </c>
      <c r="BG215" s="68">
        <f t="shared" si="1272"/>
        <v>2.4039822010791211E-4</v>
      </c>
      <c r="BH215" s="68"/>
      <c r="BI215" s="68"/>
      <c r="BJ215" s="15">
        <f t="shared" si="1031"/>
        <v>0.14646396090674618</v>
      </c>
      <c r="BL215" s="13">
        <v>79.61</v>
      </c>
      <c r="BM215" s="68">
        <f t="shared" si="1032"/>
        <v>9.8947101357351411E-3</v>
      </c>
      <c r="BN215" s="68">
        <f t="shared" si="1273"/>
        <v>4.0600636863970634E-3</v>
      </c>
      <c r="BO215" s="68">
        <f t="shared" si="1033"/>
        <v>0.3406871000336813</v>
      </c>
      <c r="BP215" s="68"/>
      <c r="BQ215" s="15">
        <f t="shared" si="1034"/>
        <v>0.19948772035558224</v>
      </c>
      <c r="BS215" s="13">
        <v>47.32</v>
      </c>
      <c r="BT215" s="68">
        <f t="shared" si="1035"/>
        <v>1.0895107882930955E-2</v>
      </c>
      <c r="BU215" s="68">
        <f t="shared" si="1274"/>
        <v>5.0604614335928774E-3</v>
      </c>
      <c r="BV215" s="68">
        <f t="shared" si="1036"/>
        <v>0.26999463231347298</v>
      </c>
      <c r="BW215" s="68"/>
      <c r="BX215" s="15">
        <f t="shared" si="1037"/>
        <v>0.23712418300653595</v>
      </c>
      <c r="BZ215" s="13"/>
      <c r="CA215" s="68">
        <f t="shared" si="1038"/>
        <v>0</v>
      </c>
      <c r="CB215" s="68">
        <f t="shared" si="1275"/>
        <v>0</v>
      </c>
      <c r="CC215" s="68">
        <f t="shared" si="1039"/>
        <v>0</v>
      </c>
      <c r="CD215" s="68"/>
      <c r="CE215" s="15">
        <f t="shared" si="1040"/>
        <v>0</v>
      </c>
      <c r="CG215" s="13">
        <v>32.08</v>
      </c>
      <c r="CH215" s="68">
        <f t="shared" si="1041"/>
        <v>1.7766497461928894E-2</v>
      </c>
      <c r="CI215" s="68">
        <f t="shared" si="1276"/>
        <v>1.1931851012590816E-2</v>
      </c>
      <c r="CJ215" s="68">
        <f t="shared" si="1042"/>
        <v>6.1197485941118027E-2</v>
      </c>
      <c r="CK215" s="68"/>
      <c r="CL215" s="15">
        <f t="shared" si="1043"/>
        <v>-6.6356228172293405E-2</v>
      </c>
      <c r="CN215" s="13">
        <v>36.28</v>
      </c>
      <c r="CO215" s="68">
        <f t="shared" si="1044"/>
        <v>1.1712214166201943E-2</v>
      </c>
      <c r="CP215" s="68">
        <f t="shared" si="1277"/>
        <v>5.8775677168638654E-3</v>
      </c>
      <c r="CQ215" s="68">
        <f t="shared" si="1045"/>
        <v>0.15762603701340144</v>
      </c>
      <c r="CR215" s="68"/>
      <c r="CS215" s="15">
        <f t="shared" si="1046"/>
        <v>8.3955781296683671E-2</v>
      </c>
      <c r="CU215" s="13">
        <v>41.63</v>
      </c>
      <c r="CV215" s="68">
        <f t="shared" si="1047"/>
        <v>5.7985020536361924E-3</v>
      </c>
      <c r="CW215" s="68">
        <f t="shared" si="1278"/>
        <v>-3.6144395701885428E-5</v>
      </c>
      <c r="CX215" s="68">
        <f t="shared" si="1048"/>
        <v>0.29486780715396593</v>
      </c>
      <c r="CY215" s="68"/>
      <c r="CZ215" s="15">
        <f t="shared" si="1049"/>
        <v>0.11668454935622322</v>
      </c>
      <c r="DB215" s="13">
        <v>20.3</v>
      </c>
      <c r="DC215" s="68">
        <f t="shared" si="1050"/>
        <v>1.480019733596504E-3</v>
      </c>
      <c r="DD215" s="68">
        <f t="shared" si="1279"/>
        <v>-4.354626715741574E-3</v>
      </c>
      <c r="DE215" s="68">
        <f t="shared" si="1051"/>
        <v>-7.1787837219935993E-2</v>
      </c>
      <c r="DF215" s="68"/>
      <c r="DG215" s="15">
        <f t="shared" si="1052"/>
        <v>-2.9469548133594656E-3</v>
      </c>
      <c r="DI215" s="13">
        <v>52.94</v>
      </c>
      <c r="DJ215" s="68">
        <f t="shared" si="1053"/>
        <v>1.1270296084049595E-2</v>
      </c>
      <c r="DK215" s="68">
        <f t="shared" si="1280"/>
        <v>5.4356496347115167E-3</v>
      </c>
      <c r="DL215" s="68">
        <f t="shared" si="1054"/>
        <v>0.19909399773499434</v>
      </c>
      <c r="DM215" s="68"/>
      <c r="DN215" s="15">
        <f t="shared" si="1055"/>
        <v>0.2556925996204934</v>
      </c>
      <c r="DP215" s="13">
        <v>50.74</v>
      </c>
      <c r="DQ215" s="68">
        <f t="shared" si="1056"/>
        <v>1.358369956052736E-2</v>
      </c>
      <c r="DR215" s="68">
        <f t="shared" si="1281"/>
        <v>7.7490531111892823E-3</v>
      </c>
      <c r="DS215" s="68"/>
      <c r="DT215" s="68"/>
      <c r="DU215" s="15">
        <f t="shared" si="1057"/>
        <v>0.33245798319327741</v>
      </c>
      <c r="DV215" s="18"/>
      <c r="DW215" s="13">
        <v>45.61</v>
      </c>
      <c r="DX215" s="68">
        <f t="shared" si="1058"/>
        <v>2.4483378256963079E-2</v>
      </c>
      <c r="DY215" s="68">
        <f t="shared" si="1282"/>
        <v>1.8648731807625003E-2</v>
      </c>
      <c r="DZ215" s="68">
        <f t="shared" si="1059"/>
        <v>1.4338313767342585</v>
      </c>
      <c r="EA215" s="68"/>
      <c r="EB215" s="15">
        <f t="shared" si="1060"/>
        <v>0.36271287720346584</v>
      </c>
      <c r="ED215" s="13">
        <v>45.59</v>
      </c>
      <c r="EE215" s="68">
        <f t="shared" si="1061"/>
        <v>1.8088432335864275E-2</v>
      </c>
      <c r="EF215" s="68">
        <f t="shared" si="1283"/>
        <v>1.2253785886526198E-2</v>
      </c>
      <c r="EG215" s="68">
        <f t="shared" si="1062"/>
        <v>1.1678554446029483</v>
      </c>
      <c r="EH215" s="68"/>
      <c r="EI215" s="15">
        <f t="shared" si="1063"/>
        <v>0.23617136659436008</v>
      </c>
      <c r="EK215" s="13">
        <v>147.65</v>
      </c>
      <c r="EL215" s="68">
        <f t="shared" si="1064"/>
        <v>2.1022059331996346E-2</v>
      </c>
      <c r="EM215" s="68">
        <f t="shared" si="1284"/>
        <v>1.5187412882658268E-2</v>
      </c>
      <c r="EN215" s="68">
        <f t="shared" si="1065"/>
        <v>1.2877285404400372</v>
      </c>
      <c r="EO215" s="68"/>
      <c r="EP215" s="15">
        <f t="shared" si="1066"/>
        <v>0.32659478885893989</v>
      </c>
      <c r="ER215" s="13">
        <v>40.74</v>
      </c>
      <c r="ES215" s="68">
        <f t="shared" si="1067"/>
        <v>2.2140221402214863E-3</v>
      </c>
      <c r="ET215" s="68">
        <f t="shared" si="1285"/>
        <v>-3.6206243091165915E-3</v>
      </c>
      <c r="EU215" s="68">
        <f t="shared" si="1068"/>
        <v>0.16700085935262118</v>
      </c>
      <c r="EV215" s="68"/>
      <c r="EW215" s="15">
        <f t="shared" si="1069"/>
        <v>4.7570069426587848E-2</v>
      </c>
      <c r="EY215" s="13">
        <v>48.47</v>
      </c>
      <c r="EZ215" s="68">
        <f t="shared" si="1070"/>
        <v>-4.1147378832838741E-2</v>
      </c>
      <c r="FA215" s="68">
        <f t="shared" si="1286"/>
        <v>-4.698202528217682E-2</v>
      </c>
      <c r="FB215" s="68"/>
      <c r="FC215" s="68"/>
      <c r="FD215" s="15">
        <f t="shared" si="1071"/>
        <v>0.97192839707078937</v>
      </c>
      <c r="FF215" s="13">
        <v>61.86</v>
      </c>
      <c r="FG215" s="68">
        <f t="shared" si="1072"/>
        <v>3.4063260340632742E-3</v>
      </c>
      <c r="FH215" s="68">
        <f t="shared" si="1287"/>
        <v>-2.4283204152748036E-3</v>
      </c>
      <c r="FI215" s="68">
        <f t="shared" si="1073"/>
        <v>4.7054840893703473E-2</v>
      </c>
      <c r="FJ215" s="68"/>
      <c r="FK215" s="15">
        <f t="shared" si="1074"/>
        <v>8.9276281035393562E-2</v>
      </c>
      <c r="FM215" s="13">
        <v>193.28</v>
      </c>
      <c r="FN215" s="68">
        <f t="shared" si="1075"/>
        <v>9.453178043557749E-3</v>
      </c>
      <c r="FO215" s="68">
        <f t="shared" si="1288"/>
        <v>3.6185315942196712E-3</v>
      </c>
      <c r="FP215" s="68">
        <f t="shared" si="1076"/>
        <v>0.66219470244238043</v>
      </c>
      <c r="FQ215" s="68"/>
      <c r="FR215" s="15">
        <f t="shared" si="1077"/>
        <v>6.3965650115600597E-2</v>
      </c>
      <c r="FT215" s="13">
        <v>89.21</v>
      </c>
      <c r="FU215" s="68">
        <f t="shared" si="1078"/>
        <v>-2.6830631637787487E-3</v>
      </c>
      <c r="FV215" s="68">
        <f t="shared" si="1289"/>
        <v>-8.5177096131168265E-3</v>
      </c>
      <c r="FW215" s="68">
        <f t="shared" si="1079"/>
        <v>1.3404521185959247E-2</v>
      </c>
      <c r="FX215" s="68"/>
      <c r="FY215" s="15">
        <f t="shared" si="1080"/>
        <v>-1.0756265247283356E-2</v>
      </c>
      <c r="GA215" s="13">
        <v>18.72</v>
      </c>
      <c r="GB215" s="68">
        <f t="shared" si="1081"/>
        <v>6.9930069930069392E-3</v>
      </c>
      <c r="GC215" s="68">
        <f t="shared" si="1290"/>
        <v>1.1583605436688614E-3</v>
      </c>
      <c r="GD215" s="68"/>
      <c r="GE215" s="68"/>
      <c r="GF215" s="15">
        <f t="shared" si="1082"/>
        <v>7.4010327022375172E-2</v>
      </c>
      <c r="GG215" s="18"/>
      <c r="GH215" s="13">
        <v>23.83</v>
      </c>
      <c r="GI215" s="68">
        <f t="shared" si="1083"/>
        <v>2.2746781115879723E-2</v>
      </c>
      <c r="GJ215" s="68">
        <f t="shared" si="1291"/>
        <v>1.6912134666541644E-2</v>
      </c>
      <c r="GK215" s="68">
        <f t="shared" si="1084"/>
        <v>0.23985431841831423</v>
      </c>
      <c r="GL215" s="68"/>
      <c r="GM215" s="15">
        <f t="shared" si="1085"/>
        <v>0.26084656084656083</v>
      </c>
      <c r="GO215" s="13">
        <v>29.49</v>
      </c>
      <c r="GP215" s="68">
        <f t="shared" si="1086"/>
        <v>1.5495867768595017E-2</v>
      </c>
      <c r="GQ215" s="68">
        <f t="shared" si="1292"/>
        <v>9.6612213192569397E-3</v>
      </c>
      <c r="GR215" s="68"/>
      <c r="GS215" s="68"/>
      <c r="GT215" s="15">
        <f t="shared" si="1087"/>
        <v>8.2201834862385262E-2</v>
      </c>
      <c r="GV215" s="13">
        <v>17.829999999999998</v>
      </c>
      <c r="GW215" s="68">
        <f t="shared" si="1088"/>
        <v>6.2076749435665598E-3</v>
      </c>
      <c r="GX215" s="68">
        <f t="shared" si="1293"/>
        <v>3.73028494228482E-4</v>
      </c>
      <c r="GY215" s="68">
        <f t="shared" si="1089"/>
        <v>0.50464135021097034</v>
      </c>
      <c r="GZ215" s="68"/>
      <c r="HA215" s="15">
        <f t="shared" si="1090"/>
        <v>0.29956268221574328</v>
      </c>
      <c r="HD215" s="13">
        <v>452.42</v>
      </c>
      <c r="HE215" s="68">
        <f t="shared" si="1091"/>
        <v>4.3115373973992406E-2</v>
      </c>
      <c r="HF215" s="68">
        <f t="shared" si="1294"/>
        <v>3.7280727524654327E-2</v>
      </c>
      <c r="HG215" s="68">
        <f t="shared" si="1092"/>
        <v>1.5415426099657326</v>
      </c>
      <c r="HH215" s="68"/>
      <c r="HI215" s="15">
        <f t="shared" si="1093"/>
        <v>0.12029516640253576</v>
      </c>
      <c r="HK215" s="26">
        <v>90.68</v>
      </c>
      <c r="HL215" s="68">
        <f t="shared" si="1094"/>
        <v>-5.4836586970826934E-3</v>
      </c>
      <c r="HM215" s="68">
        <f t="shared" si="1295"/>
        <v>-1.1318305146420772E-2</v>
      </c>
      <c r="HN215" s="68">
        <f t="shared" si="1095"/>
        <v>35.564516129032256</v>
      </c>
      <c r="HO215" s="68"/>
      <c r="HP215" s="15">
        <f t="shared" si="1096"/>
        <v>2.4374526156178931</v>
      </c>
      <c r="HR215" s="13">
        <v>115.92</v>
      </c>
      <c r="HS215" s="68">
        <f t="shared" si="1097"/>
        <v>4.5931189877805798E-3</v>
      </c>
      <c r="HT215" s="68">
        <f t="shared" si="1296"/>
        <v>-1.241527461557498E-3</v>
      </c>
      <c r="HU215" s="68">
        <f t="shared" si="1098"/>
        <v>2.1846153846153848</v>
      </c>
      <c r="HV215" s="68"/>
      <c r="HW215" s="15">
        <f t="shared" si="1099"/>
        <v>7.7623872826996454E-2</v>
      </c>
      <c r="HY215" s="13">
        <v>191.49</v>
      </c>
      <c r="HZ215" s="68">
        <f t="shared" si="1100"/>
        <v>2.8079029313862441E-2</v>
      </c>
      <c r="IA215" s="68">
        <f t="shared" si="1297"/>
        <v>2.2244382864524362E-2</v>
      </c>
      <c r="IB215" s="68">
        <f t="shared" si="1101"/>
        <v>0.80821529745042486</v>
      </c>
      <c r="IC215" s="68"/>
      <c r="ID215" s="15">
        <f t="shared" si="1102"/>
        <v>0.42594385285576009</v>
      </c>
      <c r="IF215" s="13">
        <v>362.05</v>
      </c>
      <c r="IG215" s="68">
        <f t="shared" si="1103"/>
        <v>2.236466834213429E-2</v>
      </c>
      <c r="IH215" s="68">
        <f t="shared" si="1298"/>
        <v>1.6530021892796211E-2</v>
      </c>
      <c r="II215" s="68">
        <f t="shared" si="1104"/>
        <v>1.068857142857143</v>
      </c>
      <c r="IJ215" s="68"/>
      <c r="IK215" s="15">
        <f t="shared" si="1105"/>
        <v>0.56163733609385791</v>
      </c>
      <c r="IM215" s="13">
        <v>301.92</v>
      </c>
      <c r="IN215" s="68">
        <f t="shared" si="1106"/>
        <v>6.8698726072167083E-3</v>
      </c>
      <c r="IO215" s="68">
        <f t="shared" si="1299"/>
        <v>1.0352261578786305E-3</v>
      </c>
      <c r="IP215" s="68">
        <f t="shared" si="1107"/>
        <v>4.8957234915055654</v>
      </c>
      <c r="IQ215" s="68"/>
      <c r="IR215" s="15">
        <f t="shared" si="1108"/>
        <v>0.61015412511332745</v>
      </c>
      <c r="IT215" s="13">
        <v>86.64</v>
      </c>
      <c r="IU215" s="68">
        <f t="shared" si="1109"/>
        <v>-1.690684216498349E-2</v>
      </c>
      <c r="IV215" s="68">
        <f t="shared" si="1300"/>
        <v>-2.274148861432157E-2</v>
      </c>
      <c r="IW215" s="68">
        <f t="shared" si="1110"/>
        <v>3.7473972602739725</v>
      </c>
      <c r="IX215" s="68"/>
      <c r="IY215" s="15">
        <f t="shared" si="1111"/>
        <v>0.68593111500291881</v>
      </c>
      <c r="JA215" s="13">
        <v>750.82</v>
      </c>
      <c r="JB215" s="68">
        <f t="shared" si="1112"/>
        <v>1.6875237011755834E-2</v>
      </c>
      <c r="JC215" s="68">
        <f t="shared" si="1301"/>
        <v>1.1040590562417756E-2</v>
      </c>
      <c r="JD215" s="68">
        <f t="shared" si="1113"/>
        <v>0.51864886731391602</v>
      </c>
      <c r="JE215" s="68"/>
      <c r="JF215" s="15">
        <f t="shared" si="1114"/>
        <v>0.28233505832522088</v>
      </c>
      <c r="JH215" s="13">
        <v>531.52</v>
      </c>
      <c r="JI215" s="68">
        <f t="shared" si="1115"/>
        <v>1.5106663356314753E-2</v>
      </c>
      <c r="JJ215" s="68">
        <f t="shared" si="1302"/>
        <v>9.2720169069766753E-3</v>
      </c>
      <c r="JK215" s="68">
        <f t="shared" si="1116"/>
        <v>0.30694140500135236</v>
      </c>
      <c r="JL215" s="68"/>
      <c r="JM215" s="15">
        <f t="shared" si="1117"/>
        <v>0.26102016607354683</v>
      </c>
      <c r="JO215" s="13">
        <v>30.57</v>
      </c>
      <c r="JP215" s="68">
        <f t="shared" si="1118"/>
        <v>-0.11672926899739958</v>
      </c>
      <c r="JQ215" s="68">
        <f t="shared" si="1303"/>
        <v>-0.12256391544673766</v>
      </c>
      <c r="JR215" s="68">
        <f t="shared" si="1119"/>
        <v>3.1550531466171712E-2</v>
      </c>
      <c r="JS215" s="68"/>
      <c r="JT215" s="15">
        <f t="shared" si="1120"/>
        <v>2.0000000000000004</v>
      </c>
      <c r="JV215" s="13">
        <v>2.78</v>
      </c>
      <c r="JW215" s="68">
        <f t="shared" si="1121"/>
        <v>-1.0676156583629982E-2</v>
      </c>
      <c r="JX215" s="68">
        <f t="shared" si="1304"/>
        <v>-1.651080303296806E-2</v>
      </c>
      <c r="JY215" s="68">
        <f t="shared" si="1122"/>
        <v>9.881422924901187E-2</v>
      </c>
      <c r="JZ215" s="68"/>
      <c r="KA215" s="15">
        <f t="shared" si="1123"/>
        <v>0.54444444444444429</v>
      </c>
      <c r="KC215" s="13">
        <v>23.34</v>
      </c>
      <c r="KD215" s="68">
        <f t="shared" si="1124"/>
        <v>-2.056231640788915E-2</v>
      </c>
      <c r="KE215" s="68">
        <f t="shared" si="1305"/>
        <v>-2.639696285722723E-2</v>
      </c>
      <c r="KF215" s="68">
        <f t="shared" si="1125"/>
        <v>0.1981519507186858</v>
      </c>
      <c r="KG215" s="68"/>
      <c r="KH215" s="15">
        <f t="shared" si="1126"/>
        <v>5.2299368800721377E-2</v>
      </c>
      <c r="KI215" s="18"/>
      <c r="KJ215" s="26">
        <v>154.96</v>
      </c>
      <c r="KK215" s="68">
        <f t="shared" si="1127"/>
        <v>-3.7929926068788387E-3</v>
      </c>
      <c r="KL215" s="68">
        <f t="shared" si="1306"/>
        <v>-9.6276390562169169E-3</v>
      </c>
      <c r="KM215" s="68">
        <f t="shared" si="1128"/>
        <v>6.3440758293838861</v>
      </c>
      <c r="KN215" s="68"/>
      <c r="KO215" s="15">
        <f t="shared" si="1129"/>
        <v>1.305609284332689</v>
      </c>
      <c r="KQ215" s="13">
        <v>2.4039999999999999</v>
      </c>
      <c r="KR215" s="68">
        <f t="shared" si="1130"/>
        <v>1.8644067796610188E-2</v>
      </c>
      <c r="KS215" s="68">
        <f t="shared" si="1307"/>
        <v>1.280942134727211E-2</v>
      </c>
      <c r="KT215" s="68">
        <f t="shared" si="1131"/>
        <v>-8.2442748091603124E-2</v>
      </c>
      <c r="KU215" s="68"/>
      <c r="KV215" s="15">
        <f t="shared" si="1132"/>
        <v>1.3801980198019801</v>
      </c>
      <c r="KW215" s="18"/>
      <c r="KX215" s="26">
        <v>70.69</v>
      </c>
      <c r="KY215" s="68">
        <f t="shared" si="1133"/>
        <v>8.5867895545314959E-2</v>
      </c>
      <c r="KZ215" s="68">
        <f t="shared" si="1308"/>
        <v>8.003324909597688E-2</v>
      </c>
      <c r="LA215" s="68">
        <f t="shared" si="1134"/>
        <v>-1.7238982343945629E-2</v>
      </c>
      <c r="LB215" s="68"/>
      <c r="LC215" s="15">
        <f t="shared" si="1135"/>
        <v>1.9814424293547024</v>
      </c>
      <c r="LD215" s="18"/>
      <c r="LE215" s="13">
        <v>53.75</v>
      </c>
      <c r="LF215" s="68">
        <f t="shared" si="1136"/>
        <v>7.4474027183018328E-4</v>
      </c>
      <c r="LG215" s="68">
        <f t="shared" si="1309"/>
        <v>-5.0899061775078946E-3</v>
      </c>
      <c r="LH215" s="68">
        <f t="shared" si="1137"/>
        <v>0.50013954786491777</v>
      </c>
      <c r="LI215" s="68"/>
      <c r="LJ215" s="15">
        <f t="shared" si="1138"/>
        <v>0.16569073953589245</v>
      </c>
      <c r="LL215" s="13">
        <v>155.16999999999999</v>
      </c>
      <c r="LM215" s="68">
        <f t="shared" si="1139"/>
        <v>-5.0018366597281837E-2</v>
      </c>
      <c r="LN215" s="68">
        <f t="shared" si="1310"/>
        <v>-5.5853013046619916E-2</v>
      </c>
      <c r="LO215" s="68">
        <f t="shared" si="1140"/>
        <v>0.77337142857142838</v>
      </c>
      <c r="LP215" s="68"/>
      <c r="LQ215" s="15">
        <f t="shared" si="1141"/>
        <v>0.98401738908068026</v>
      </c>
      <c r="LS215" s="13">
        <v>22.78</v>
      </c>
      <c r="LT215" s="68">
        <f t="shared" si="1142"/>
        <v>-4.885177453027132E-2</v>
      </c>
      <c r="LU215" s="68">
        <f t="shared" si="1311"/>
        <v>-5.46864209796094E-2</v>
      </c>
      <c r="LV215" s="68"/>
      <c r="LW215" s="68"/>
      <c r="LX215" s="15">
        <f t="shared" si="1143"/>
        <v>1.4627027027027029</v>
      </c>
      <c r="LZ215" s="13">
        <v>20.54</v>
      </c>
      <c r="MA215" s="68">
        <f t="shared" si="1144"/>
        <v>-1.2025012025012025E-2</v>
      </c>
      <c r="MB215" s="68">
        <f t="shared" si="1312"/>
        <v>-1.7859658474350101E-2</v>
      </c>
      <c r="MC215" s="68">
        <f t="shared" si="1145"/>
        <v>-7.6853932584269702E-2</v>
      </c>
      <c r="MD215" s="68"/>
      <c r="ME215" s="15">
        <f t="shared" si="1146"/>
        <v>0.52373887240356076</v>
      </c>
      <c r="MG215" s="13">
        <v>137.43</v>
      </c>
      <c r="MH215" s="68">
        <f t="shared" si="1147"/>
        <v>1.0069087167426169E-2</v>
      </c>
      <c r="MI215" s="68">
        <f t="shared" si="1313"/>
        <v>4.2344407180880915E-3</v>
      </c>
      <c r="MJ215" s="68">
        <f t="shared" si="1148"/>
        <v>17.521563342318061</v>
      </c>
      <c r="MK215" s="68"/>
      <c r="ML215" s="15">
        <f t="shared" si="1149"/>
        <v>5.4733867169100332</v>
      </c>
      <c r="MN215" s="13">
        <v>204.03</v>
      </c>
      <c r="MO215" s="68">
        <f t="shared" si="1150"/>
        <v>3.6894923258559624E-3</v>
      </c>
      <c r="MP215" s="68">
        <f t="shared" si="1314"/>
        <v>-2.1451541234821154E-3</v>
      </c>
      <c r="MQ215" s="68">
        <f t="shared" si="1151"/>
        <v>0.62057188244638595</v>
      </c>
      <c r="MR215" s="68"/>
      <c r="MS215" s="15">
        <f t="shared" si="1152"/>
        <v>0.83167250201992993</v>
      </c>
      <c r="MU215" s="13">
        <v>24.84</v>
      </c>
      <c r="MV215" s="68">
        <f t="shared" si="1153"/>
        <v>6.6094420600858336E-2</v>
      </c>
      <c r="MW215" s="68">
        <f t="shared" si="1315"/>
        <v>6.0259774151520257E-2</v>
      </c>
      <c r="MX215" s="68">
        <f t="shared" si="1154"/>
        <v>0.19022520364159073</v>
      </c>
      <c r="MY215" s="68"/>
      <c r="MZ215" s="15">
        <f t="shared" si="1155"/>
        <v>1.3280224929709465</v>
      </c>
      <c r="NB215" s="13">
        <v>312.83999999999997</v>
      </c>
      <c r="NC215" s="68">
        <f t="shared" si="1156"/>
        <v>2.9519202290453055E-2</v>
      </c>
      <c r="ND215" s="68">
        <f t="shared" si="1316"/>
        <v>2.3684555841114979E-2</v>
      </c>
      <c r="NE215" s="68">
        <f t="shared" si="1157"/>
        <v>1.3092935705322211</v>
      </c>
      <c r="NF215" s="68"/>
      <c r="NG215" s="15">
        <f t="shared" si="1158"/>
        <v>0.87565201750704469</v>
      </c>
      <c r="NI215" s="13">
        <v>12.36</v>
      </c>
      <c r="NJ215" s="68">
        <f t="shared" si="1159"/>
        <v>-4.5559845559845553E-2</v>
      </c>
      <c r="NK215" s="68">
        <f t="shared" si="1317"/>
        <v>-5.1394492009183633E-2</v>
      </c>
      <c r="NL215" s="68">
        <f t="shared" si="1160"/>
        <v>-0.90186581976974989</v>
      </c>
      <c r="NM215" s="68"/>
      <c r="NN215" s="15">
        <f t="shared" si="1161"/>
        <v>1.5224489795918363</v>
      </c>
      <c r="NP215" s="13">
        <v>584.39</v>
      </c>
      <c r="NQ215" s="68">
        <f t="shared" si="1162"/>
        <v>0</v>
      </c>
      <c r="NR215" s="68">
        <f t="shared" si="1318"/>
        <v>-5.8346464493380778E-3</v>
      </c>
      <c r="NS215" s="68">
        <f t="shared" si="1163"/>
        <v>3.4524952380952381</v>
      </c>
      <c r="NT215" s="68"/>
      <c r="NU215" s="15">
        <f t="shared" si="1164"/>
        <v>0.77663940656066632</v>
      </c>
      <c r="NW215" s="13">
        <v>269.27</v>
      </c>
      <c r="NX215" s="68">
        <f t="shared" si="1165"/>
        <v>3.5972606955986322E-2</v>
      </c>
      <c r="NY215" s="68">
        <f t="shared" si="1319"/>
        <v>3.0137960506648243E-2</v>
      </c>
      <c r="NZ215" s="68">
        <f t="shared" si="1166"/>
        <v>0.53203231679563034</v>
      </c>
      <c r="OA215" s="68"/>
      <c r="OB215" s="15">
        <f t="shared" si="1167"/>
        <v>0.42245113576333843</v>
      </c>
      <c r="OD215" s="13">
        <v>3.92</v>
      </c>
      <c r="OE215" s="68">
        <f t="shared" si="1168"/>
        <v>-7.1090047393364886E-2</v>
      </c>
      <c r="OF215" s="68">
        <f t="shared" si="1320"/>
        <v>-7.6924693842702965E-2</v>
      </c>
      <c r="OG215" s="68">
        <f t="shared" si="1169"/>
        <v>-0.98262950325696818</v>
      </c>
      <c r="OH215" s="68"/>
      <c r="OI215" s="15">
        <f t="shared" si="1170"/>
        <v>1.6849315068493151</v>
      </c>
      <c r="OK215" s="13">
        <v>359.73</v>
      </c>
      <c r="OL215" s="68">
        <f t="shared" si="1171"/>
        <v>-6.0757180156657917E-2</v>
      </c>
      <c r="OM215" s="68">
        <f t="shared" si="1321"/>
        <v>-6.6591826605995996E-2</v>
      </c>
      <c r="ON215" s="68">
        <f t="shared" si="1172"/>
        <v>7.4742049469964664</v>
      </c>
      <c r="OO215" s="68"/>
      <c r="OP215" s="15">
        <f t="shared" si="1173"/>
        <v>4.4005404593904824</v>
      </c>
      <c r="OR215" s="13">
        <v>6.88</v>
      </c>
      <c r="OS215" s="68">
        <f t="shared" si="1174"/>
        <v>-3.5063113604488078E-2</v>
      </c>
      <c r="OT215" s="68">
        <f t="shared" si="1322"/>
        <v>-4.0897760053826157E-2</v>
      </c>
      <c r="OU215" s="68">
        <f t="shared" si="1175"/>
        <v>-0.10649350649350653</v>
      </c>
      <c r="OV215" s="68"/>
      <c r="OW215" s="15">
        <f t="shared" si="1176"/>
        <v>5.1428571428571423</v>
      </c>
      <c r="OY215" s="13">
        <v>179.24</v>
      </c>
      <c r="OZ215" s="68">
        <f t="shared" si="1177"/>
        <v>3.3025468793730947E-3</v>
      </c>
      <c r="PA215" s="68">
        <f t="shared" si="1323"/>
        <v>-2.5320995699649831E-3</v>
      </c>
      <c r="PB215" s="68">
        <f t="shared" si="1331"/>
        <v>4.515076923076923</v>
      </c>
      <c r="PC215" s="68"/>
      <c r="PD215" s="15">
        <f t="shared" si="1178"/>
        <v>0.56473155827149724</v>
      </c>
      <c r="PE215" s="18"/>
      <c r="PF215" s="13">
        <v>291.14</v>
      </c>
      <c r="PG215" s="68">
        <f t="shared" si="1179"/>
        <v>-7.0259208731241552E-3</v>
      </c>
      <c r="PH215" s="68">
        <f t="shared" si="1324"/>
        <v>-1.2860567322462234E-2</v>
      </c>
      <c r="PI215" s="68">
        <f t="shared" si="1180"/>
        <v>-0.16387133831131534</v>
      </c>
      <c r="PJ215" s="68"/>
      <c r="PK215" s="15">
        <f t="shared" si="1181"/>
        <v>0.39214842442499875</v>
      </c>
      <c r="PM215" s="13"/>
      <c r="PN215" s="68">
        <f t="shared" si="1182"/>
        <v>0</v>
      </c>
      <c r="PO215" s="68">
        <f t="shared" si="1183"/>
        <v>-5.8346464493380778E-3</v>
      </c>
      <c r="PP215" s="68">
        <f t="shared" si="1184"/>
        <v>0</v>
      </c>
      <c r="PQ215" s="68"/>
      <c r="PR215" s="15">
        <f t="shared" si="1185"/>
        <v>0</v>
      </c>
      <c r="PT215" s="13">
        <v>19.100000000000001</v>
      </c>
      <c r="PU215" s="68">
        <f t="shared" si="1186"/>
        <v>-0.10622367805334579</v>
      </c>
      <c r="PV215" s="68">
        <f t="shared" si="1325"/>
        <v>-0.11205832450268387</v>
      </c>
      <c r="PW215" s="68">
        <f t="shared" si="1187"/>
        <v>1.1903669724770642</v>
      </c>
      <c r="PX215" s="68"/>
      <c r="PY215" s="15">
        <f t="shared" si="1188"/>
        <v>2.7231968810916185</v>
      </c>
      <c r="QA215" s="13">
        <v>386.83</v>
      </c>
      <c r="QB215" s="68">
        <f t="shared" si="1189"/>
        <v>2.1684010353388568E-2</v>
      </c>
      <c r="QC215" s="68">
        <f t="shared" si="1326"/>
        <v>1.5849363904050492E-2</v>
      </c>
      <c r="QD215" s="68">
        <f t="shared" si="1190"/>
        <v>0.14653664898189039</v>
      </c>
      <c r="QE215" s="68"/>
      <c r="QF215" s="15">
        <f t="shared" si="1191"/>
        <v>1.0174715760926252</v>
      </c>
      <c r="QH215" s="13">
        <v>2.63</v>
      </c>
      <c r="QI215" s="68">
        <f t="shared" si="1192"/>
        <v>6.0483870967741903E-2</v>
      </c>
      <c r="QJ215" s="68">
        <f t="shared" si="1327"/>
        <v>5.4649224518403823E-2</v>
      </c>
      <c r="QK215" s="68">
        <f t="shared" si="1193"/>
        <v>4.7808764940239092E-2</v>
      </c>
      <c r="QL215" s="68"/>
      <c r="QM215" s="15">
        <f t="shared" si="1194"/>
        <v>1.023076923076923</v>
      </c>
      <c r="QO215" s="13">
        <v>21.6</v>
      </c>
      <c r="QP215" s="68">
        <f t="shared" si="1195"/>
        <v>-8.3580823080186634E-2</v>
      </c>
      <c r="QQ215" s="68">
        <f t="shared" si="1328"/>
        <v>-8.9415469529524713E-2</v>
      </c>
      <c r="QR215" s="68">
        <f t="shared" si="1196"/>
        <v>-0.97367073795070569</v>
      </c>
      <c r="QS215" s="68"/>
      <c r="QT215" s="15">
        <f t="shared" si="1197"/>
        <v>0.88153310104529625</v>
      </c>
      <c r="QV215" s="13">
        <v>2.5750000000000002</v>
      </c>
      <c r="QW215" s="68">
        <f t="shared" si="1198"/>
        <v>-3.1954887218045097E-2</v>
      </c>
      <c r="QX215" s="68">
        <f t="shared" si="1329"/>
        <v>-3.7789533667383177E-2</v>
      </c>
      <c r="QY215" s="68">
        <f t="shared" si="1199"/>
        <v>-0.27053824362606221</v>
      </c>
      <c r="QZ215" s="68"/>
      <c r="RA215" s="15">
        <f t="shared" si="1200"/>
        <v>5.2308949734368657E-2</v>
      </c>
      <c r="RC215" s="13">
        <v>58.9</v>
      </c>
      <c r="RD215" s="68">
        <f t="shared" si="1201"/>
        <v>2.5531914893616781E-3</v>
      </c>
      <c r="RE215" s="68">
        <f t="shared" si="1330"/>
        <v>-3.2814549599763996E-3</v>
      </c>
      <c r="RF215" s="68">
        <f t="shared" si="1202"/>
        <v>0.27241304817455175</v>
      </c>
      <c r="RG215" s="68"/>
      <c r="RH215" s="15">
        <f t="shared" si="1203"/>
        <v>1.3797979797979798</v>
      </c>
      <c r="RJ215" s="13">
        <v>298.25</v>
      </c>
      <c r="RK215" s="68">
        <f t="shared" si="1204"/>
        <v>1.1154054787089845E-2</v>
      </c>
      <c r="RL215" s="68">
        <f t="shared" si="1205"/>
        <v>5.319408337751767E-3</v>
      </c>
      <c r="RM215" s="68">
        <f t="shared" si="1206"/>
        <v>0.38347713145931894</v>
      </c>
      <c r="RN215" s="68"/>
      <c r="RO215" s="15">
        <f t="shared" si="1207"/>
        <v>0.51611427409516064</v>
      </c>
      <c r="RQ215" s="13">
        <v>28.35</v>
      </c>
      <c r="RR215" s="68">
        <f t="shared" si="1208"/>
        <v>-2.2413793103448227E-2</v>
      </c>
      <c r="RS215" s="68">
        <f t="shared" si="1209"/>
        <v>-2.8248439552786303E-2</v>
      </c>
      <c r="RT215" s="68">
        <f t="shared" si="1210"/>
        <v>0.93647540983606559</v>
      </c>
      <c r="RU215" s="68"/>
      <c r="RV215" s="15">
        <f t="shared" si="1211"/>
        <v>0.36036468330134364</v>
      </c>
      <c r="RX215" s="13">
        <v>189.18</v>
      </c>
      <c r="RY215" s="68">
        <f t="shared" si="1212"/>
        <v>2.4643882359313283E-2</v>
      </c>
      <c r="RZ215" s="68">
        <f t="shared" si="1213"/>
        <v>1.8809235909975207E-2</v>
      </c>
      <c r="SA215" s="68">
        <f t="shared" si="1214"/>
        <v>0.4217646174658049</v>
      </c>
      <c r="SB215" s="68"/>
      <c r="SC215" s="15">
        <f t="shared" si="1215"/>
        <v>1.5013883379611268</v>
      </c>
      <c r="SE215" s="13">
        <v>40.24</v>
      </c>
      <c r="SF215" s="68">
        <f t="shared" si="1216"/>
        <v>3.6045314109165769E-2</v>
      </c>
      <c r="SG215" s="68">
        <f t="shared" si="1217"/>
        <v>3.0210667659827689E-2</v>
      </c>
      <c r="SH215" s="68">
        <f t="shared" si="1218"/>
        <v>2.2192000000000003</v>
      </c>
      <c r="SI215" s="68"/>
      <c r="SJ215" s="15">
        <f t="shared" si="1219"/>
        <v>1.6369593709043253</v>
      </c>
      <c r="SL215" s="13">
        <v>3.44</v>
      </c>
      <c r="SM215" s="68">
        <f t="shared" si="1220"/>
        <v>-0.11225806451612905</v>
      </c>
      <c r="SN215" s="68">
        <f t="shared" si="1221"/>
        <v>-0.11809271096546713</v>
      </c>
      <c r="SO215" s="68">
        <f t="shared" si="1222"/>
        <v>1.4225352112676057</v>
      </c>
      <c r="SP215" s="68"/>
      <c r="SQ215" s="15">
        <f t="shared" si="1223"/>
        <v>2.4059405940594059</v>
      </c>
      <c r="SS215" s="13">
        <v>35.04</v>
      </c>
      <c r="ST215" s="68">
        <f t="shared" si="1224"/>
        <v>7.3200612557427283E-2</v>
      </c>
      <c r="SU215" s="68">
        <f t="shared" si="1225"/>
        <v>6.7365966108089204E-2</v>
      </c>
      <c r="SV215" s="68">
        <f t="shared" si="1226"/>
        <v>1.1710037174721188</v>
      </c>
      <c r="SW215" s="68"/>
      <c r="SX215" s="15">
        <f t="shared" si="1227"/>
        <v>3.1714285714285713</v>
      </c>
      <c r="SZ215" s="13">
        <v>65.569999999999993</v>
      </c>
      <c r="TA215" s="68">
        <f t="shared" si="1228"/>
        <v>-7.4000847337946749E-2</v>
      </c>
      <c r="TB215" s="68">
        <f t="shared" si="1229"/>
        <v>-7.9835493787284828E-2</v>
      </c>
      <c r="TC215" s="68">
        <f t="shared" si="1230"/>
        <v>0.62422591032945252</v>
      </c>
      <c r="TD215" s="68"/>
      <c r="TE215" s="15">
        <f t="shared" si="1231"/>
        <v>3.2032051282051279</v>
      </c>
      <c r="TG215" s="417">
        <v>0.29299999999999998</v>
      </c>
      <c r="TH215" s="68">
        <f t="shared" si="1232"/>
        <v>-0.11212121212121222</v>
      </c>
      <c r="TI215" s="68">
        <f t="shared" si="1233"/>
        <v>-0.1179558585705503</v>
      </c>
      <c r="TJ215" s="68">
        <f t="shared" si="1234"/>
        <v>0.33181818181818173</v>
      </c>
      <c r="TK215" s="68"/>
      <c r="TL215" s="15">
        <f t="shared" si="1235"/>
        <v>0.72861356932153365</v>
      </c>
      <c r="TN215" s="13">
        <v>82.07</v>
      </c>
      <c r="TO215" s="68">
        <f t="shared" si="1236"/>
        <v>-1.7831498324557313E-2</v>
      </c>
      <c r="TP215" s="68">
        <f t="shared" si="1237"/>
        <v>-2.3666144773895392E-2</v>
      </c>
      <c r="TQ215" s="68">
        <f t="shared" si="1238"/>
        <v>0.19624233855392706</v>
      </c>
      <c r="TR215" s="68"/>
      <c r="TS215" s="15">
        <f t="shared" si="1239"/>
        <v>1.7586554621848738</v>
      </c>
      <c r="TU215" s="417">
        <v>3.97</v>
      </c>
      <c r="TV215" s="68">
        <f t="shared" si="1240"/>
        <v>-3.4063260340632631E-2</v>
      </c>
      <c r="TW215" s="68">
        <f t="shared" si="1241"/>
        <v>-3.9897906789970711E-2</v>
      </c>
      <c r="TX215" s="68">
        <f t="shared" si="1242"/>
        <v>-9.9773242630385478E-2</v>
      </c>
      <c r="TY215" s="68"/>
      <c r="TZ215" s="15">
        <f t="shared" si="1243"/>
        <v>1.3216374269005851</v>
      </c>
      <c r="UB215" s="13"/>
      <c r="UC215" s="68">
        <f t="shared" si="1244"/>
        <v>0</v>
      </c>
      <c r="UD215" s="68">
        <f t="shared" si="1245"/>
        <v>-5.8346464493380778E-3</v>
      </c>
      <c r="UE215" s="68">
        <f t="shared" si="1246"/>
        <v>0</v>
      </c>
      <c r="UF215" s="68"/>
      <c r="UG215" s="15">
        <f t="shared" si="1247"/>
        <v>0</v>
      </c>
      <c r="UI215" s="417"/>
      <c r="UJ215" s="68">
        <f t="shared" si="1248"/>
        <v>0</v>
      </c>
      <c r="UK215" s="68">
        <f t="shared" si="1249"/>
        <v>-5.8346464493380778E-3</v>
      </c>
      <c r="UL215" s="68">
        <f t="shared" si="1250"/>
        <v>0</v>
      </c>
      <c r="UM215" s="68"/>
      <c r="UN215" s="15">
        <f t="shared" si="1251"/>
        <v>0</v>
      </c>
      <c r="UP215" s="417"/>
      <c r="UQ215" s="68">
        <f t="shared" si="1252"/>
        <v>0</v>
      </c>
      <c r="UR215" s="68">
        <f t="shared" si="1253"/>
        <v>-5.8346464493380778E-3</v>
      </c>
      <c r="US215" s="68">
        <f t="shared" si="1254"/>
        <v>0</v>
      </c>
      <c r="UT215" s="68"/>
      <c r="UU215" s="15">
        <f t="shared" si="1255"/>
        <v>0</v>
      </c>
      <c r="UW215" s="417"/>
      <c r="UX215" s="68">
        <f t="shared" si="1256"/>
        <v>0</v>
      </c>
      <c r="UY215" s="68">
        <f t="shared" si="1257"/>
        <v>-5.8346464493380778E-3</v>
      </c>
      <c r="UZ215" s="68">
        <f t="shared" si="1258"/>
        <v>0</v>
      </c>
      <c r="VA215" s="68"/>
      <c r="VB215" s="15">
        <f t="shared" si="1259"/>
        <v>0</v>
      </c>
      <c r="VD215" s="417"/>
      <c r="VE215" s="68">
        <f t="shared" si="1260"/>
        <v>0</v>
      </c>
      <c r="VF215" s="68">
        <f t="shared" si="1261"/>
        <v>-5.8346464493380778E-3</v>
      </c>
      <c r="VG215" s="68">
        <f t="shared" si="1262"/>
        <v>0</v>
      </c>
      <c r="VH215" s="68"/>
      <c r="VI215" s="15">
        <f t="shared" si="1263"/>
        <v>0</v>
      </c>
      <c r="VM215" s="21">
        <f t="shared" si="1264"/>
        <v>-7.2859667643981191E-3</v>
      </c>
      <c r="VN215" s="40"/>
      <c r="VO215" s="21">
        <f t="shared" si="1265"/>
        <v>2.0463293674546867</v>
      </c>
      <c r="VP215" s="14"/>
      <c r="VQ215" s="21">
        <f t="shared" si="1266"/>
        <v>1.2099542588818071</v>
      </c>
    </row>
    <row r="216" spans="1:589" ht="15.75" customHeight="1" x14ac:dyDescent="0.2">
      <c r="A216" s="127">
        <v>45958</v>
      </c>
      <c r="B216" s="4">
        <f t="shared" si="999"/>
        <v>45958</v>
      </c>
      <c r="C216" s="13">
        <v>47706.65</v>
      </c>
      <c r="D216" s="138">
        <f t="shared" si="1000"/>
        <v>162.06000000000495</v>
      </c>
      <c r="E216" s="68">
        <f t="shared" si="1001"/>
        <v>3.408589704948659E-3</v>
      </c>
      <c r="F216" s="15">
        <f t="shared" si="1002"/>
        <v>0.12134268767884333</v>
      </c>
      <c r="G216" s="13">
        <v>6890.91</v>
      </c>
      <c r="H216" s="138">
        <f t="shared" si="1003"/>
        <v>15.75</v>
      </c>
      <c r="I216" s="68">
        <f t="shared" si="1004"/>
        <v>2.2908557764473847E-3</v>
      </c>
      <c r="J216" s="15">
        <f t="shared" si="1005"/>
        <v>0.17159868947893692</v>
      </c>
      <c r="K216" s="13">
        <v>23827.49</v>
      </c>
      <c r="L216" s="138">
        <f t="shared" si="1006"/>
        <v>190.03000000000247</v>
      </c>
      <c r="M216" s="68">
        <f t="shared" si="1007"/>
        <v>8.0393578667082872E-3</v>
      </c>
      <c r="N216" s="15">
        <f t="shared" si="1008"/>
        <v>0.23389514359588606</v>
      </c>
      <c r="O216" s="13">
        <v>2506.65</v>
      </c>
      <c r="P216" s="138">
        <f t="shared" si="1009"/>
        <v>-13.789999999999964</v>
      </c>
      <c r="Q216" s="68">
        <f t="shared" si="1010"/>
        <v>-5.4712669216485862E-3</v>
      </c>
      <c r="R216" s="15">
        <f t="shared" si="1011"/>
        <v>0.12397765182767168</v>
      </c>
      <c r="S216" s="18">
        <f t="shared" si="1012"/>
        <v>3.3439326204939617E-3</v>
      </c>
      <c r="T216" s="121">
        <f t="shared" si="1013"/>
        <v>283.2157515058841</v>
      </c>
      <c r="U216" s="121">
        <f t="shared" si="1014"/>
        <v>283.2157515058841</v>
      </c>
      <c r="V216" s="134">
        <f t="shared" si="1015"/>
        <v>2.3669924189130527E-3</v>
      </c>
      <c r="W216" s="21">
        <f t="shared" si="1267"/>
        <v>9.4682508156778658E-2</v>
      </c>
      <c r="X216" s="18">
        <f t="shared" si="1016"/>
        <v>2.0668841066139362E-3</v>
      </c>
      <c r="Y216" s="353">
        <f>30753.31-21075</f>
        <v>9678.3100000000013</v>
      </c>
      <c r="Z216" s="15">
        <v>1.9999999999999999E-6</v>
      </c>
      <c r="AA216" s="21">
        <f t="shared" si="1017"/>
        <v>-2.3649924189130529E-3</v>
      </c>
      <c r="AC216" s="13">
        <v>268.7</v>
      </c>
      <c r="AD216" s="68">
        <f t="shared" si="1018"/>
        <v>9.9605337342603909E-3</v>
      </c>
      <c r="AE216" s="68">
        <f t="shared" si="1268"/>
        <v>7.5935413153473382E-3</v>
      </c>
      <c r="AF216" s="68">
        <f t="shared" si="1019"/>
        <v>0.63075802633974609</v>
      </c>
      <c r="AG216" s="68"/>
      <c r="AH216" s="15">
        <f t="shared" si="1020"/>
        <v>0.18281463221376063</v>
      </c>
      <c r="AJ216" s="13">
        <v>25.46</v>
      </c>
      <c r="AK216" s="68">
        <f t="shared" si="1021"/>
        <v>4.3392504930966245E-3</v>
      </c>
      <c r="AL216" s="68">
        <f t="shared" si="1269"/>
        <v>1.9722580741835718E-3</v>
      </c>
      <c r="AM216" s="68">
        <f t="shared" si="1022"/>
        <v>0.36881720430107523</v>
      </c>
      <c r="AN216" s="68"/>
      <c r="AO216" s="15">
        <f t="shared" si="1023"/>
        <v>0.21065145030908225</v>
      </c>
      <c r="AQ216" s="13">
        <v>25.15</v>
      </c>
      <c r="AR216" s="68">
        <f t="shared" si="1024"/>
        <v>8.4202085004008529E-3</v>
      </c>
      <c r="AS216" s="68">
        <f t="shared" si="1270"/>
        <v>6.0532160814878002E-3</v>
      </c>
      <c r="AT216" s="68">
        <f t="shared" si="1025"/>
        <v>0.45628257093225244</v>
      </c>
      <c r="AU216" s="68"/>
      <c r="AV216" s="15">
        <f t="shared" si="1026"/>
        <v>0.17140195621797857</v>
      </c>
      <c r="AX216" s="13">
        <v>239.47</v>
      </c>
      <c r="AY216" s="68">
        <f t="shared" si="1027"/>
        <v>2.302025782688814E-3</v>
      </c>
      <c r="AZ216" s="68">
        <f t="shared" si="1271"/>
        <v>-6.4966636224238726E-5</v>
      </c>
      <c r="BA216" s="68">
        <f t="shared" si="1028"/>
        <v>0.78575689783743485</v>
      </c>
      <c r="BB216" s="68"/>
      <c r="BC216" s="15">
        <f t="shared" si="1029"/>
        <v>0.17278025368529312</v>
      </c>
      <c r="BE216" s="13">
        <v>83.86</v>
      </c>
      <c r="BF216" s="68">
        <f t="shared" si="1030"/>
        <v>-7.1039545346909113E-3</v>
      </c>
      <c r="BG216" s="68">
        <f t="shared" si="1272"/>
        <v>-9.4709469536039641E-3</v>
      </c>
      <c r="BH216" s="68"/>
      <c r="BI216" s="68"/>
      <c r="BJ216" s="15">
        <f t="shared" si="1031"/>
        <v>0.13831953305280301</v>
      </c>
      <c r="BL216" s="13">
        <v>79</v>
      </c>
      <c r="BM216" s="68">
        <f t="shared" si="1032"/>
        <v>-7.662353975631195E-3</v>
      </c>
      <c r="BN216" s="68">
        <f t="shared" si="1273"/>
        <v>-1.0029346394544248E-2</v>
      </c>
      <c r="BO216" s="68">
        <f t="shared" si="1033"/>
        <v>0.33041428090266078</v>
      </c>
      <c r="BP216" s="68"/>
      <c r="BQ216" s="15">
        <f t="shared" si="1034"/>
        <v>0.19029682085279487</v>
      </c>
      <c r="BS216" s="13">
        <v>47.2</v>
      </c>
      <c r="BT216" s="68">
        <f t="shared" si="1035"/>
        <v>-2.5359256128486356E-3</v>
      </c>
      <c r="BU216" s="68">
        <f t="shared" si="1274"/>
        <v>-4.9029180317616879E-3</v>
      </c>
      <c r="BV216" s="68">
        <f t="shared" si="1036"/>
        <v>0.26677402039720893</v>
      </c>
      <c r="BW216" s="68"/>
      <c r="BX216" s="15">
        <f t="shared" si="1037"/>
        <v>0.23398692810457525</v>
      </c>
      <c r="BZ216" s="13"/>
      <c r="CA216" s="68">
        <f t="shared" si="1038"/>
        <v>0</v>
      </c>
      <c r="CB216" s="68">
        <f t="shared" si="1275"/>
        <v>0</v>
      </c>
      <c r="CC216" s="68">
        <f t="shared" si="1039"/>
        <v>0</v>
      </c>
      <c r="CD216" s="68"/>
      <c r="CE216" s="15">
        <f t="shared" si="1040"/>
        <v>0</v>
      </c>
      <c r="CG216" s="13">
        <v>31.9</v>
      </c>
      <c r="CH216" s="68">
        <f t="shared" si="1041"/>
        <v>-5.610972568578545E-3</v>
      </c>
      <c r="CI216" s="68">
        <f t="shared" si="1276"/>
        <v>-7.9779649874915978E-3</v>
      </c>
      <c r="CJ216" s="68">
        <f t="shared" si="1042"/>
        <v>5.5243135957657896E-2</v>
      </c>
      <c r="CK216" s="68"/>
      <c r="CL216" s="15">
        <f t="shared" si="1043"/>
        <v>-7.1594877764842871E-2</v>
      </c>
      <c r="CN216" s="13">
        <v>36.159999999999997</v>
      </c>
      <c r="CO216" s="68">
        <f t="shared" si="1044"/>
        <v>-3.3076074972437858E-3</v>
      </c>
      <c r="CP216" s="68">
        <f t="shared" si="1277"/>
        <v>-5.6745999161568385E-3</v>
      </c>
      <c r="CQ216" s="68">
        <f t="shared" si="1045"/>
        <v>0.1537970644543713</v>
      </c>
      <c r="CR216" s="68"/>
      <c r="CS216" s="15">
        <f t="shared" si="1046"/>
        <v>8.0370481027786017E-2</v>
      </c>
      <c r="CU216" s="13">
        <v>41.53</v>
      </c>
      <c r="CV216" s="68">
        <f t="shared" si="1047"/>
        <v>-2.4021138601970074E-3</v>
      </c>
      <c r="CW216" s="68">
        <f t="shared" si="1278"/>
        <v>-4.7691062791100601E-3</v>
      </c>
      <c r="CX216" s="68">
        <f t="shared" si="1048"/>
        <v>0.29175738724727845</v>
      </c>
      <c r="CY216" s="68"/>
      <c r="CZ216" s="15">
        <f t="shared" si="1049"/>
        <v>0.11400214592274678</v>
      </c>
      <c r="DB216" s="13">
        <v>20.18</v>
      </c>
      <c r="DC216" s="68">
        <f t="shared" si="1050"/>
        <v>-5.9113300492611327E-3</v>
      </c>
      <c r="DD216" s="68">
        <f t="shared" si="1279"/>
        <v>-8.2783224681741846E-3</v>
      </c>
      <c r="DE216" s="68">
        <f t="shared" si="1051"/>
        <v>-7.7274805669867455E-2</v>
      </c>
      <c r="DF216" s="68"/>
      <c r="DG216" s="15">
        <f t="shared" si="1052"/>
        <v>-8.8408644400785712E-3</v>
      </c>
      <c r="DI216" s="13">
        <v>52.93</v>
      </c>
      <c r="DJ216" s="68">
        <f t="shared" si="1053"/>
        <v>-1.8889308651299605E-4</v>
      </c>
      <c r="DK216" s="68">
        <f t="shared" si="1280"/>
        <v>-2.5558855054260486E-3</v>
      </c>
      <c r="DL216" s="68">
        <f t="shared" si="1054"/>
        <v>0.19886749716874294</v>
      </c>
      <c r="DM216" s="68"/>
      <c r="DN216" s="15">
        <f t="shared" si="1055"/>
        <v>0.25545540796963956</v>
      </c>
      <c r="DP216" s="13">
        <v>50.93</v>
      </c>
      <c r="DQ216" s="68">
        <f t="shared" si="1056"/>
        <v>3.7445802128497777E-3</v>
      </c>
      <c r="DR216" s="68">
        <f t="shared" si="1281"/>
        <v>1.377587793936725E-3</v>
      </c>
      <c r="DS216" s="68"/>
      <c r="DT216" s="68"/>
      <c r="DU216" s="15">
        <f t="shared" si="1057"/>
        <v>0.33744747899159672</v>
      </c>
      <c r="DV216" s="18"/>
      <c r="DW216" s="13">
        <v>46.08</v>
      </c>
      <c r="DX216" s="68">
        <f t="shared" si="1058"/>
        <v>1.0304757728568271E-2</v>
      </c>
      <c r="DY216" s="68">
        <f t="shared" si="1282"/>
        <v>7.9377653096552175E-3</v>
      </c>
      <c r="DZ216" s="68">
        <f t="shared" si="1059"/>
        <v>1.4589114194236927</v>
      </c>
      <c r="EA216" s="68"/>
      <c r="EB216" s="15">
        <f t="shared" si="1060"/>
        <v>0.37675530325664774</v>
      </c>
      <c r="ED216" s="13">
        <v>46.19</v>
      </c>
      <c r="EE216" s="68">
        <f t="shared" si="1061"/>
        <v>1.3160780872998339E-2</v>
      </c>
      <c r="EF216" s="68">
        <f t="shared" si="1283"/>
        <v>1.0793788454085285E-2</v>
      </c>
      <c r="EG216" s="68">
        <f t="shared" si="1062"/>
        <v>1.1963861150737041</v>
      </c>
      <c r="EH216" s="68"/>
      <c r="EI216" s="15">
        <f t="shared" si="1063"/>
        <v>0.25244034707158336</v>
      </c>
      <c r="EK216" s="13">
        <v>147.24</v>
      </c>
      <c r="EL216" s="68">
        <f t="shared" si="1064"/>
        <v>-2.7768371147984866E-3</v>
      </c>
      <c r="EM216" s="68">
        <f t="shared" si="1284"/>
        <v>-5.1438295337115393E-3</v>
      </c>
      <c r="EN216" s="68">
        <f t="shared" si="1065"/>
        <v>1.2813758909203594</v>
      </c>
      <c r="EO216" s="68"/>
      <c r="EP216" s="15">
        <f t="shared" si="1066"/>
        <v>0.32291105121293812</v>
      </c>
      <c r="ER216" s="13">
        <v>40.74</v>
      </c>
      <c r="ES216" s="68">
        <f t="shared" si="1067"/>
        <v>0</v>
      </c>
      <c r="ET216" s="68">
        <f t="shared" si="1285"/>
        <v>-2.3669924189130527E-3</v>
      </c>
      <c r="EU216" s="68">
        <f t="shared" si="1068"/>
        <v>0.16700085935262118</v>
      </c>
      <c r="EV216" s="68"/>
      <c r="EW216" s="15">
        <f t="shared" si="1069"/>
        <v>4.7570069426587848E-2</v>
      </c>
      <c r="EY216" s="13">
        <v>48.87</v>
      </c>
      <c r="EZ216" s="68">
        <f t="shared" si="1070"/>
        <v>8.2525273364967722E-3</v>
      </c>
      <c r="FA216" s="68">
        <f t="shared" si="1286"/>
        <v>5.8855349175837195E-3</v>
      </c>
      <c r="FB216" s="68"/>
      <c r="FC216" s="68"/>
      <c r="FD216" s="15">
        <f t="shared" si="1071"/>
        <v>0.98820179007323028</v>
      </c>
      <c r="FF216" s="13">
        <v>61.16</v>
      </c>
      <c r="FG216" s="68">
        <f t="shared" si="1072"/>
        <v>-1.1315874555447832E-2</v>
      </c>
      <c r="FH216" s="68">
        <f t="shared" si="1287"/>
        <v>-1.3682866974360886E-2</v>
      </c>
      <c r="FI216" s="68">
        <f t="shared" si="1073"/>
        <v>3.5206499661475939E-2</v>
      </c>
      <c r="FJ216" s="68"/>
      <c r="FK216" s="15">
        <f t="shared" si="1074"/>
        <v>7.6950167282972312E-2</v>
      </c>
      <c r="FM216" s="13">
        <v>191.76</v>
      </c>
      <c r="FN216" s="68">
        <f t="shared" si="1075"/>
        <v>-7.8642384105960788E-3</v>
      </c>
      <c r="FO216" s="68">
        <f t="shared" si="1288"/>
        <v>-1.0231230829509132E-2</v>
      </c>
      <c r="FP216" s="68">
        <f t="shared" si="1076"/>
        <v>0.64912280701754377</v>
      </c>
      <c r="FQ216" s="68"/>
      <c r="FR216" s="15">
        <f t="shared" si="1077"/>
        <v>5.5598370582406666E-2</v>
      </c>
      <c r="FT216" s="13">
        <v>87.21</v>
      </c>
      <c r="FU216" s="68">
        <f t="shared" si="1078"/>
        <v>-2.2419011321600717E-2</v>
      </c>
      <c r="FV216" s="68">
        <f t="shared" si="1289"/>
        <v>-2.4786003740513769E-2</v>
      </c>
      <c r="FW216" s="68">
        <f t="shared" si="1079"/>
        <v>-9.3150062478701279E-3</v>
      </c>
      <c r="FX216" s="68"/>
      <c r="FY216" s="15">
        <f t="shared" si="1080"/>
        <v>-3.2934131736527088E-2</v>
      </c>
      <c r="GA216" s="13">
        <v>18.71</v>
      </c>
      <c r="GB216" s="68">
        <f t="shared" si="1081"/>
        <v>-5.3418803418792799E-4</v>
      </c>
      <c r="GC216" s="68">
        <f t="shared" si="1290"/>
        <v>-2.9011804531009809E-3</v>
      </c>
      <c r="GD216" s="68"/>
      <c r="GE216" s="68"/>
      <c r="GF216" s="15">
        <f t="shared" si="1082"/>
        <v>7.3436603557085547E-2</v>
      </c>
      <c r="GG216" s="18"/>
      <c r="GH216" s="13">
        <v>23.86</v>
      </c>
      <c r="GI216" s="68">
        <f t="shared" si="1083"/>
        <v>1.2589173310953059E-3</v>
      </c>
      <c r="GJ216" s="68">
        <f t="shared" si="1291"/>
        <v>-1.1080750878177468E-3</v>
      </c>
      <c r="GK216" s="68">
        <f t="shared" si="1084"/>
        <v>0.24141519250780441</v>
      </c>
      <c r="GL216" s="68"/>
      <c r="GM216" s="15">
        <f t="shared" si="1085"/>
        <v>0.26243386243386252</v>
      </c>
      <c r="GO216" s="13">
        <v>29.33</v>
      </c>
      <c r="GP216" s="68">
        <f t="shared" si="1086"/>
        <v>-5.4255679891488688E-3</v>
      </c>
      <c r="GQ216" s="68">
        <f t="shared" si="1292"/>
        <v>-7.7925604080619215E-3</v>
      </c>
      <c r="GR216" s="68"/>
      <c r="GS216" s="68"/>
      <c r="GT216" s="15">
        <f t="shared" si="1087"/>
        <v>7.633027522935773E-2</v>
      </c>
      <c r="GV216" s="13">
        <v>17.8</v>
      </c>
      <c r="GW216" s="68">
        <f t="shared" si="1088"/>
        <v>-1.6825574873806834E-3</v>
      </c>
      <c r="GX216" s="68">
        <f t="shared" si="1293"/>
        <v>-4.0495499062937357E-3</v>
      </c>
      <c r="GY216" s="68">
        <f t="shared" si="1089"/>
        <v>0.5021097046413503</v>
      </c>
      <c r="GZ216" s="68"/>
      <c r="HA216" s="15">
        <f t="shared" si="1090"/>
        <v>0.29737609329446063</v>
      </c>
      <c r="HD216" s="13">
        <v>460.55</v>
      </c>
      <c r="HE216" s="68">
        <f t="shared" si="1091"/>
        <v>1.7970027850227655E-2</v>
      </c>
      <c r="HF216" s="68">
        <f t="shared" si="1294"/>
        <v>1.5603035431314603E-2</v>
      </c>
      <c r="HG216" s="68">
        <f t="shared" si="1092"/>
        <v>1.5872142014493569</v>
      </c>
      <c r="HH216" s="68"/>
      <c r="HI216" s="15">
        <f t="shared" si="1093"/>
        <v>0.14042690174326475</v>
      </c>
      <c r="HK216" s="13">
        <v>89.78</v>
      </c>
      <c r="HL216" s="68">
        <f t="shared" si="1094"/>
        <v>-9.9250110277900924E-3</v>
      </c>
      <c r="HM216" s="68">
        <f t="shared" si="1295"/>
        <v>-1.2292003446703146E-2</v>
      </c>
      <c r="HN216" s="68">
        <f t="shared" si="1095"/>
        <v>35.201612903225808</v>
      </c>
      <c r="HO216" s="68"/>
      <c r="HP216" s="15">
        <f t="shared" si="1096"/>
        <v>2.4033358605003792</v>
      </c>
      <c r="HR216" s="13">
        <v>115.05</v>
      </c>
      <c r="HS216" s="68">
        <f t="shared" si="1097"/>
        <v>-7.505175983436892E-3</v>
      </c>
      <c r="HT216" s="68">
        <f t="shared" si="1296"/>
        <v>-9.8721684023499456E-3</v>
      </c>
      <c r="HU216" s="68">
        <f t="shared" si="1098"/>
        <v>2.160714285714286</v>
      </c>
      <c r="HV216" s="68"/>
      <c r="HW216" s="15">
        <f t="shared" si="1099"/>
        <v>6.9536116017477029E-2</v>
      </c>
      <c r="HY216" s="13">
        <v>201.03</v>
      </c>
      <c r="HZ216" s="68">
        <f t="shared" si="1100"/>
        <v>4.9819833933886844E-2</v>
      </c>
      <c r="IA216" s="68">
        <f t="shared" si="1297"/>
        <v>4.7452841514973788E-2</v>
      </c>
      <c r="IB216" s="68">
        <f t="shared" si="1101"/>
        <v>0.89830028328611888</v>
      </c>
      <c r="IC216" s="68"/>
      <c r="ID216" s="15">
        <f t="shared" si="1102"/>
        <v>0.49698413880408082</v>
      </c>
      <c r="IF216" s="13">
        <v>372.97</v>
      </c>
      <c r="IG216" s="68">
        <f t="shared" si="1103"/>
        <v>3.0161579892280115E-2</v>
      </c>
      <c r="IH216" s="68">
        <f t="shared" si="1298"/>
        <v>2.7794587473367063E-2</v>
      </c>
      <c r="II216" s="68">
        <f t="shared" si="1104"/>
        <v>1.131257142857143</v>
      </c>
      <c r="IJ216" s="68"/>
      <c r="IK216" s="15">
        <f t="shared" si="1105"/>
        <v>0.60873878536922021</v>
      </c>
      <c r="IM216" s="13">
        <v>299.25</v>
      </c>
      <c r="IN216" s="68">
        <f t="shared" si="1106"/>
        <v>-8.8434022257552185E-3</v>
      </c>
      <c r="IO216" s="68">
        <f t="shared" si="1299"/>
        <v>-1.1210394644668272E-2</v>
      </c>
      <c r="IP216" s="68">
        <f t="shared" si="1107"/>
        <v>4.8435852372583481</v>
      </c>
      <c r="IQ216" s="68"/>
      <c r="IR216" s="15">
        <f t="shared" si="1108"/>
        <v>0.59591488453949126</v>
      </c>
      <c r="IT216" s="13">
        <v>106.89</v>
      </c>
      <c r="IU216" s="68">
        <f t="shared" si="1109"/>
        <v>0.23372576177285317</v>
      </c>
      <c r="IV216" s="68">
        <f t="shared" si="1300"/>
        <v>0.23135876935394012</v>
      </c>
      <c r="IW216" s="68">
        <f t="shared" si="1110"/>
        <v>4.8569863013698633</v>
      </c>
      <c r="IX216" s="68"/>
      <c r="IY216" s="15">
        <f t="shared" si="1111"/>
        <v>1.0799766491535319</v>
      </c>
      <c r="JA216" s="13">
        <v>751.44</v>
      </c>
      <c r="JB216" s="68">
        <f t="shared" si="1112"/>
        <v>8.257638315441844E-4</v>
      </c>
      <c r="JC216" s="68">
        <f t="shared" si="1301"/>
        <v>-1.5412285873688683E-3</v>
      </c>
      <c r="JD216" s="68">
        <f t="shared" si="1113"/>
        <v>0.51990291262135946</v>
      </c>
      <c r="JE216" s="68"/>
      <c r="JF216" s="15">
        <f t="shared" si="1114"/>
        <v>0.28339396423630692</v>
      </c>
      <c r="JH216" s="13">
        <v>542.07000000000005</v>
      </c>
      <c r="JI216" s="68">
        <f t="shared" si="1115"/>
        <v>1.9848735701384838E-2</v>
      </c>
      <c r="JJ216" s="68">
        <f t="shared" si="1302"/>
        <v>1.7481743282471787E-2</v>
      </c>
      <c r="JK216" s="68">
        <f t="shared" si="1116"/>
        <v>0.33288253952642077</v>
      </c>
      <c r="JL216" s="68"/>
      <c r="JM216" s="15">
        <f t="shared" si="1117"/>
        <v>0.28604982206405705</v>
      </c>
      <c r="JO216" s="13">
        <v>30.35</v>
      </c>
      <c r="JP216" s="68">
        <f t="shared" si="1118"/>
        <v>-7.1965979718678066E-3</v>
      </c>
      <c r="JQ216" s="68">
        <f t="shared" si="1303"/>
        <v>-9.5635903907808593E-3</v>
      </c>
      <c r="JR216" s="68">
        <f t="shared" si="1119"/>
        <v>2.4126877003543101E-2</v>
      </c>
      <c r="JS216" s="68"/>
      <c r="JT216" s="15">
        <f t="shared" si="1120"/>
        <v>1.9784102060843969</v>
      </c>
      <c r="JV216" s="13">
        <v>3.07</v>
      </c>
      <c r="JW216" s="68">
        <f t="shared" si="1121"/>
        <v>0.10431654676258995</v>
      </c>
      <c r="JX216" s="68">
        <f t="shared" si="1304"/>
        <v>0.10194955434367689</v>
      </c>
      <c r="JY216" s="68">
        <f t="shared" si="1122"/>
        <v>0.21343873517786563</v>
      </c>
      <c r="JZ216" s="68"/>
      <c r="KA216" s="15">
        <f t="shared" si="1123"/>
        <v>0.70555555555555538</v>
      </c>
      <c r="KC216" s="13">
        <v>22.73</v>
      </c>
      <c r="KD216" s="68">
        <f t="shared" si="1124"/>
        <v>-2.6135389888603231E-2</v>
      </c>
      <c r="KE216" s="68">
        <f t="shared" si="1305"/>
        <v>-2.8502382307516283E-2</v>
      </c>
      <c r="KF216" s="68">
        <f t="shared" si="1125"/>
        <v>0.16683778234086241</v>
      </c>
      <c r="KG216" s="68"/>
      <c r="KH216" s="15">
        <f t="shared" si="1126"/>
        <v>2.479711451758344E-2</v>
      </c>
      <c r="KI216" s="18"/>
      <c r="KJ216" s="13">
        <v>162.18</v>
      </c>
      <c r="KK216" s="68">
        <f t="shared" si="1127"/>
        <v>4.659266907589054E-2</v>
      </c>
      <c r="KL216" s="68">
        <f t="shared" si="1306"/>
        <v>4.4225676656977485E-2</v>
      </c>
      <c r="KM216" s="68">
        <f t="shared" si="1128"/>
        <v>6.6862559241706165</v>
      </c>
      <c r="KN216" s="68"/>
      <c r="KO216" s="15">
        <f t="shared" si="1129"/>
        <v>1.4130337747359027</v>
      </c>
      <c r="KQ216" s="13">
        <v>2.64</v>
      </c>
      <c r="KR216" s="68">
        <f t="shared" si="1130"/>
        <v>9.8169717138103255E-2</v>
      </c>
      <c r="KS216" s="68">
        <f t="shared" si="1307"/>
        <v>9.5802724719190199E-2</v>
      </c>
      <c r="KT216" s="68">
        <f t="shared" si="1131"/>
        <v>7.6335877862595486E-3</v>
      </c>
      <c r="KU216" s="68"/>
      <c r="KV216" s="15">
        <f t="shared" si="1132"/>
        <v>1.613861386138614</v>
      </c>
      <c r="KW216" s="18"/>
      <c r="KX216" s="26">
        <v>68.599999999999994</v>
      </c>
      <c r="KY216" s="68">
        <f t="shared" si="1133"/>
        <v>-2.9565709435563779E-2</v>
      </c>
      <c r="KZ216" s="68">
        <f t="shared" si="1308"/>
        <v>-3.193270185447683E-2</v>
      </c>
      <c r="LA216" s="68">
        <f t="shared" si="1134"/>
        <v>-4.6295009036563493E-2</v>
      </c>
      <c r="LB216" s="68"/>
      <c r="LC216" s="15">
        <f t="shared" si="1135"/>
        <v>1.89329396878954</v>
      </c>
      <c r="LD216" s="18"/>
      <c r="LE216" s="13">
        <v>52.18</v>
      </c>
      <c r="LF216" s="68">
        <f t="shared" si="1136"/>
        <v>-2.9209302325581402E-2</v>
      </c>
      <c r="LG216" s="68">
        <f t="shared" si="1309"/>
        <v>-3.1576294744494457E-2</v>
      </c>
      <c r="LH216" s="68">
        <f t="shared" si="1137"/>
        <v>0.45632151828077039</v>
      </c>
      <c r="LI216" s="68"/>
      <c r="LJ216" s="15">
        <f t="shared" si="1138"/>
        <v>0.13164172630665799</v>
      </c>
      <c r="LL216" s="13">
        <v>156.79</v>
      </c>
      <c r="LM216" s="68">
        <f t="shared" si="1139"/>
        <v>1.0440162402526291E-2</v>
      </c>
      <c r="LN216" s="68">
        <f t="shared" si="1310"/>
        <v>8.0731699836132376E-3</v>
      </c>
      <c r="LO216" s="68">
        <f t="shared" si="1140"/>
        <v>0.79188571428571419</v>
      </c>
      <c r="LP216" s="68"/>
      <c r="LQ216" s="15">
        <f t="shared" si="1141"/>
        <v>1.0047308528321186</v>
      </c>
      <c r="LS216" s="13">
        <v>23.08</v>
      </c>
      <c r="LT216" s="68">
        <f t="shared" si="1142"/>
        <v>1.3169446883230778E-2</v>
      </c>
      <c r="LU216" s="68">
        <f t="shared" si="1311"/>
        <v>1.0802454464317726E-2</v>
      </c>
      <c r="LV216" s="68"/>
      <c r="LW216" s="68"/>
      <c r="LX216" s="15">
        <f t="shared" si="1143"/>
        <v>1.495135135135135</v>
      </c>
      <c r="LZ216" s="13">
        <v>20.81</v>
      </c>
      <c r="MA216" s="68">
        <f t="shared" si="1144"/>
        <v>1.314508276533591E-2</v>
      </c>
      <c r="MB216" s="68">
        <f t="shared" si="1312"/>
        <v>1.0778090346422856E-2</v>
      </c>
      <c r="MC216" s="68">
        <f t="shared" si="1145"/>
        <v>-6.4719101123595565E-2</v>
      </c>
      <c r="MD216" s="68"/>
      <c r="ME216" s="15">
        <f t="shared" si="1146"/>
        <v>0.5437685459940651</v>
      </c>
      <c r="MG216" s="13">
        <v>132.21</v>
      </c>
      <c r="MH216" s="68">
        <f t="shared" si="1147"/>
        <v>-3.7982973149967243E-2</v>
      </c>
      <c r="MI216" s="68">
        <f t="shared" si="1313"/>
        <v>-4.0349965568880299E-2</v>
      </c>
      <c r="MJ216" s="68">
        <f t="shared" si="1148"/>
        <v>16.818059299191376</v>
      </c>
      <c r="MK216" s="68"/>
      <c r="ML216" s="15">
        <f t="shared" si="1149"/>
        <v>5.2275082430522843</v>
      </c>
      <c r="MN216" s="13">
        <v>207.62</v>
      </c>
      <c r="MO216" s="68">
        <f t="shared" si="1150"/>
        <v>1.759545164926728E-2</v>
      </c>
      <c r="MP216" s="68">
        <f t="shared" si="1314"/>
        <v>1.5228459230354228E-2</v>
      </c>
      <c r="MQ216" s="68">
        <f t="shared" si="1151"/>
        <v>0.64908657664813341</v>
      </c>
      <c r="MR216" s="68"/>
      <c r="MS216" s="15">
        <f t="shared" si="1152"/>
        <v>0.86390160696651408</v>
      </c>
      <c r="MU216" s="13">
        <v>25.38</v>
      </c>
      <c r="MV216" s="68">
        <f t="shared" si="1153"/>
        <v>2.1739130434782573E-2</v>
      </c>
      <c r="MW216" s="68">
        <f t="shared" si="1315"/>
        <v>1.9372138015869522E-2</v>
      </c>
      <c r="MX216" s="68">
        <f t="shared" si="1154"/>
        <v>0.21609966459032093</v>
      </c>
      <c r="MY216" s="68"/>
      <c r="MZ216" s="15">
        <f t="shared" si="1155"/>
        <v>1.3786316776007497</v>
      </c>
      <c r="NB216" s="13">
        <v>309.68</v>
      </c>
      <c r="NC216" s="68">
        <f t="shared" si="1156"/>
        <v>-1.010101010101E-2</v>
      </c>
      <c r="ND216" s="68">
        <f t="shared" si="1316"/>
        <v>-1.2468002519923051E-2</v>
      </c>
      <c r="NE216" s="68">
        <f t="shared" si="1157"/>
        <v>1.2859673728500776</v>
      </c>
      <c r="NF216" s="68"/>
      <c r="NG216" s="15">
        <f t="shared" si="1158"/>
        <v>0.85670603753222629</v>
      </c>
      <c r="NI216" s="13">
        <v>12.75</v>
      </c>
      <c r="NJ216" s="68">
        <f t="shared" si="1159"/>
        <v>3.1553398058252476E-2</v>
      </c>
      <c r="NK216" s="68">
        <f t="shared" si="1317"/>
        <v>2.9186405639339424E-2</v>
      </c>
      <c r="NL216" s="68">
        <f t="shared" si="1160"/>
        <v>-0.89876935291782456</v>
      </c>
      <c r="NM216" s="68"/>
      <c r="NN216" s="15">
        <f t="shared" si="1161"/>
        <v>1.6020408163265305</v>
      </c>
      <c r="NP216" s="13">
        <v>570.9</v>
      </c>
      <c r="NQ216" s="68">
        <f t="shared" si="1162"/>
        <v>-2.3083899450709301E-2</v>
      </c>
      <c r="NR216" s="68">
        <f t="shared" si="1318"/>
        <v>-2.5450891869622353E-2</v>
      </c>
      <c r="NS216" s="68">
        <f t="shared" si="1163"/>
        <v>3.3497142857142856</v>
      </c>
      <c r="NT216" s="68"/>
      <c r="NU216" s="15">
        <f t="shared" si="1164"/>
        <v>0.735627641139452</v>
      </c>
      <c r="NW216" s="13">
        <v>267.47000000000003</v>
      </c>
      <c r="NX216" s="68">
        <f t="shared" si="1165"/>
        <v>-6.6847402235672548E-3</v>
      </c>
      <c r="NY216" s="68">
        <f t="shared" si="1319"/>
        <v>-9.0517326424803084E-3</v>
      </c>
      <c r="NZ216" s="68">
        <f t="shared" si="1166"/>
        <v>0.52179107874374175</v>
      </c>
      <c r="OA216" s="68"/>
      <c r="OB216" s="15">
        <f t="shared" si="1167"/>
        <v>0.41294241944004234</v>
      </c>
      <c r="OD216" s="13">
        <v>3.835</v>
      </c>
      <c r="OE216" s="68">
        <f t="shared" si="1168"/>
        <v>-2.1683673469387748E-2</v>
      </c>
      <c r="OF216" s="68">
        <f t="shared" si="1320"/>
        <v>-2.40506658883008E-2</v>
      </c>
      <c r="OG216" s="68">
        <f t="shared" si="1169"/>
        <v>-0.98300615943634506</v>
      </c>
      <c r="OH216" s="68"/>
      <c r="OI216" s="15">
        <f t="shared" si="1170"/>
        <v>1.6267123287671232</v>
      </c>
      <c r="OK216" s="13">
        <v>362.63</v>
      </c>
      <c r="OL216" s="68">
        <f t="shared" si="1171"/>
        <v>8.0616017568731473E-3</v>
      </c>
      <c r="OM216" s="68">
        <f t="shared" si="1321"/>
        <v>5.6946093379600946E-3</v>
      </c>
      <c r="ON216" s="68">
        <f t="shared" si="1172"/>
        <v>7.5425206124852764</v>
      </c>
      <c r="OO216" s="68"/>
      <c r="OP216" s="15">
        <f t="shared" si="1173"/>
        <v>4.444077465845969</v>
      </c>
      <c r="OR216" s="13">
        <v>6.99</v>
      </c>
      <c r="OS216" s="68">
        <f t="shared" si="1174"/>
        <v>1.5988372093023302E-2</v>
      </c>
      <c r="OT216" s="68">
        <f t="shared" si="1322"/>
        <v>1.362137967411025E-2</v>
      </c>
      <c r="OU216" s="68">
        <f t="shared" si="1175"/>
        <v>-9.2207792207792197E-2</v>
      </c>
      <c r="OV216" s="68"/>
      <c r="OW216" s="15">
        <f t="shared" si="1176"/>
        <v>5.2410714285714279</v>
      </c>
      <c r="OY216" s="13">
        <v>178.67</v>
      </c>
      <c r="OZ216" s="68">
        <f t="shared" si="1177"/>
        <v>-3.180093729078451E-3</v>
      </c>
      <c r="PA216" s="68">
        <f t="shared" si="1323"/>
        <v>-5.5470861479915042E-3</v>
      </c>
      <c r="PB216" s="68">
        <f t="shared" si="1331"/>
        <v>4.4975384615384613</v>
      </c>
      <c r="PC216" s="68"/>
      <c r="PD216" s="15">
        <f t="shared" si="1178"/>
        <v>0.55975556525534698</v>
      </c>
      <c r="PE216" s="18"/>
      <c r="PF216" s="13">
        <v>287.38</v>
      </c>
      <c r="PG216" s="68">
        <f t="shared" si="1179"/>
        <v>-1.2914748918046269E-2</v>
      </c>
      <c r="PH216" s="68">
        <f t="shared" si="1324"/>
        <v>-1.5281741336959323E-2</v>
      </c>
      <c r="PI216" s="68">
        <f t="shared" si="1180"/>
        <v>-0.17466973004020678</v>
      </c>
      <c r="PJ216" s="68"/>
      <c r="PK216" s="15">
        <f t="shared" si="1181"/>
        <v>0.37416917706689617</v>
      </c>
      <c r="PM216" s="13"/>
      <c r="PN216" s="68">
        <f t="shared" si="1182"/>
        <v>0</v>
      </c>
      <c r="PO216" s="68">
        <f t="shared" si="1183"/>
        <v>-2.3669924189130527E-3</v>
      </c>
      <c r="PP216" s="68">
        <f t="shared" si="1184"/>
        <v>0</v>
      </c>
      <c r="PQ216" s="68"/>
      <c r="PR216" s="15">
        <f t="shared" si="1185"/>
        <v>0</v>
      </c>
      <c r="PT216" s="13">
        <v>20.03</v>
      </c>
      <c r="PU216" s="68">
        <f t="shared" si="1186"/>
        <v>4.8691099476439771E-2</v>
      </c>
      <c r="PV216" s="68">
        <f t="shared" si="1325"/>
        <v>4.6324107057526716E-2</v>
      </c>
      <c r="PW216" s="68">
        <f t="shared" si="1187"/>
        <v>1.2970183486238531</v>
      </c>
      <c r="PX216" s="68"/>
      <c r="PY216" s="15">
        <f t="shared" si="1188"/>
        <v>2.9044834307992207</v>
      </c>
      <c r="QA216" s="13">
        <v>372.48</v>
      </c>
      <c r="QB216" s="68">
        <f t="shared" si="1189"/>
        <v>-3.7096398934932572E-2</v>
      </c>
      <c r="QC216" s="68">
        <f t="shared" si="1326"/>
        <v>-3.9463391353845627E-2</v>
      </c>
      <c r="QD216" s="68">
        <f t="shared" si="1190"/>
        <v>0.10400426805773744</v>
      </c>
      <c r="QE216" s="68"/>
      <c r="QF216" s="15">
        <f t="shared" si="1191"/>
        <v>0.94263064566600607</v>
      </c>
      <c r="QH216" s="13">
        <v>2.69</v>
      </c>
      <c r="QI216" s="68">
        <f t="shared" si="1192"/>
        <v>2.2813688212927778E-2</v>
      </c>
      <c r="QJ216" s="68">
        <f t="shared" si="1327"/>
        <v>2.0446695794014726E-2</v>
      </c>
      <c r="QK216" s="68">
        <f t="shared" si="1193"/>
        <v>7.1713147410358641E-2</v>
      </c>
      <c r="QL216" s="68"/>
      <c r="QM216" s="15">
        <f t="shared" si="1194"/>
        <v>1.0692307692307692</v>
      </c>
      <c r="QO216" s="13">
        <v>20.13</v>
      </c>
      <c r="QP216" s="68">
        <f t="shared" si="1195"/>
        <v>-6.8055555555555661E-2</v>
      </c>
      <c r="QQ216" s="68">
        <f t="shared" si="1328"/>
        <v>-7.0422547974468716E-2</v>
      </c>
      <c r="QR216" s="68">
        <f t="shared" si="1196"/>
        <v>-0.97546259050683826</v>
      </c>
      <c r="QS216" s="68"/>
      <c r="QT216" s="15">
        <f t="shared" si="1197"/>
        <v>0.75348432055749115</v>
      </c>
      <c r="QV216" s="13">
        <v>2.4900000000000002</v>
      </c>
      <c r="QW216" s="68">
        <f t="shared" si="1198"/>
        <v>-3.300970873786406E-2</v>
      </c>
      <c r="QX216" s="68">
        <f t="shared" si="1329"/>
        <v>-3.5376701156777116E-2</v>
      </c>
      <c r="QY216" s="68">
        <f t="shared" si="1199"/>
        <v>-0.2946175637393767</v>
      </c>
      <c r="QZ216" s="68"/>
      <c r="RA216" s="15">
        <f t="shared" si="1200"/>
        <v>1.7572537801389516E-2</v>
      </c>
      <c r="RC216" s="13">
        <v>59.21</v>
      </c>
      <c r="RD216" s="68">
        <f t="shared" si="1201"/>
        <v>5.263157894736881E-3</v>
      </c>
      <c r="RE216" s="68">
        <f t="shared" si="1330"/>
        <v>2.8961654758238283E-3</v>
      </c>
      <c r="RF216" s="68">
        <f t="shared" si="1202"/>
        <v>0.27910995895441787</v>
      </c>
      <c r="RG216" s="68"/>
      <c r="RH216" s="15">
        <f t="shared" si="1203"/>
        <v>1.3923232323232324</v>
      </c>
      <c r="RJ216" s="13">
        <v>301.52999999999997</v>
      </c>
      <c r="RK216" s="68">
        <f t="shared" si="1204"/>
        <v>1.099748533109798E-2</v>
      </c>
      <c r="RL216" s="68">
        <f t="shared" si="1205"/>
        <v>8.6304929121849283E-3</v>
      </c>
      <c r="RM216" s="68">
        <f t="shared" si="1206"/>
        <v>0.39869190091845236</v>
      </c>
      <c r="RN216" s="68"/>
      <c r="RO216" s="15">
        <f t="shared" si="1207"/>
        <v>0.53278771858479046</v>
      </c>
      <c r="RQ216" s="13">
        <v>27.47</v>
      </c>
      <c r="RR216" s="68">
        <f t="shared" si="1208"/>
        <v>-3.1040564373897794E-2</v>
      </c>
      <c r="RS216" s="68">
        <f t="shared" si="1209"/>
        <v>-3.340755679281085E-2</v>
      </c>
      <c r="RT216" s="68">
        <f t="shared" si="1210"/>
        <v>0.87636612021857907</v>
      </c>
      <c r="RU216" s="68"/>
      <c r="RV216" s="15">
        <f t="shared" si="1211"/>
        <v>0.3181381957773512</v>
      </c>
      <c r="RX216" s="13">
        <v>189.6</v>
      </c>
      <c r="RY216" s="68">
        <f t="shared" si="1212"/>
        <v>2.2201078338090047E-3</v>
      </c>
      <c r="RZ216" s="68">
        <f t="shared" si="1213"/>
        <v>-1.4688458510404801E-4</v>
      </c>
      <c r="SA216" s="68">
        <f t="shared" si="1214"/>
        <v>0.42492108823087321</v>
      </c>
      <c r="SB216" s="68"/>
      <c r="SC216" s="15">
        <f t="shared" si="1215"/>
        <v>1.5069416898056327</v>
      </c>
      <c r="SE216" s="13">
        <v>37.07</v>
      </c>
      <c r="SF216" s="68">
        <f t="shared" si="1216"/>
        <v>-7.8777335984095462E-2</v>
      </c>
      <c r="SG216" s="68">
        <f t="shared" si="1217"/>
        <v>-8.1144328403008517E-2</v>
      </c>
      <c r="SH216" s="68">
        <f t="shared" si="1218"/>
        <v>1.9656</v>
      </c>
      <c r="SI216" s="68"/>
      <c r="SJ216" s="15">
        <f t="shared" si="1219"/>
        <v>1.4292267365661864</v>
      </c>
      <c r="SL216" s="13">
        <v>3.45</v>
      </c>
      <c r="SM216" s="68">
        <f t="shared" si="1220"/>
        <v>2.9069767441861137E-3</v>
      </c>
      <c r="SN216" s="68">
        <f t="shared" si="1221"/>
        <v>5.3998432527306095E-4</v>
      </c>
      <c r="SO216" s="68">
        <f t="shared" si="1222"/>
        <v>1.4295774647887327</v>
      </c>
      <c r="SP216" s="68"/>
      <c r="SQ216" s="15">
        <f t="shared" si="1223"/>
        <v>2.4158415841584162</v>
      </c>
      <c r="SS216" s="13">
        <v>32</v>
      </c>
      <c r="ST216" s="68">
        <f t="shared" si="1224"/>
        <v>-8.675799086757989E-2</v>
      </c>
      <c r="SU216" s="68">
        <f t="shared" si="1225"/>
        <v>-8.9124983286492945E-2</v>
      </c>
      <c r="SV216" s="68">
        <f t="shared" si="1226"/>
        <v>0.98265179677819081</v>
      </c>
      <c r="SW216" s="68"/>
      <c r="SX216" s="15">
        <f t="shared" si="1227"/>
        <v>2.8095238095238098</v>
      </c>
      <c r="SZ216" s="13">
        <v>64.94</v>
      </c>
      <c r="TA216" s="68">
        <f t="shared" si="1228"/>
        <v>-9.6080524630165545E-3</v>
      </c>
      <c r="TB216" s="68">
        <f t="shared" si="1229"/>
        <v>-1.1975044881929606E-2</v>
      </c>
      <c r="TC216" s="68">
        <f t="shared" si="1230"/>
        <v>0.60862026257121626</v>
      </c>
      <c r="TD216" s="68"/>
      <c r="TE216" s="15">
        <f t="shared" si="1231"/>
        <v>3.1628205128205127</v>
      </c>
      <c r="TG216" s="417">
        <v>0.309</v>
      </c>
      <c r="TH216" s="68">
        <f t="shared" si="1232"/>
        <v>5.4607508532423257E-2</v>
      </c>
      <c r="TI216" s="68">
        <f t="shared" si="1233"/>
        <v>5.2240516113510202E-2</v>
      </c>
      <c r="TJ216" s="68">
        <f t="shared" si="1234"/>
        <v>0.40454545454545454</v>
      </c>
      <c r="TK216" s="68"/>
      <c r="TL216" s="15">
        <f t="shared" si="1235"/>
        <v>0.82300884955752196</v>
      </c>
      <c r="TN216" s="13">
        <v>81.22</v>
      </c>
      <c r="TO216" s="68">
        <f t="shared" si="1236"/>
        <v>-1.0357012306567496E-2</v>
      </c>
      <c r="TP216" s="68">
        <f t="shared" si="1237"/>
        <v>-1.2724004725480548E-2</v>
      </c>
      <c r="TQ216" s="68">
        <f t="shared" si="1238"/>
        <v>0.18385284193188695</v>
      </c>
      <c r="TR216" s="68"/>
      <c r="TS216" s="15">
        <f t="shared" si="1239"/>
        <v>1.7300840336134453</v>
      </c>
      <c r="TU216" s="417">
        <v>4.0999999999999996</v>
      </c>
      <c r="TV216" s="68">
        <f t="shared" si="1240"/>
        <v>3.2745591939546459E-2</v>
      </c>
      <c r="TW216" s="68">
        <f t="shared" si="1241"/>
        <v>3.0378599520633407E-2</v>
      </c>
      <c r="TX216" s="68">
        <f t="shared" si="1242"/>
        <v>-7.0294784580498981E-2</v>
      </c>
      <c r="TY216" s="68"/>
      <c r="TZ216" s="15">
        <f t="shared" si="1243"/>
        <v>1.39766081871345</v>
      </c>
      <c r="UB216" s="13"/>
      <c r="UC216" s="68">
        <f t="shared" si="1244"/>
        <v>0</v>
      </c>
      <c r="UD216" s="68">
        <f t="shared" si="1245"/>
        <v>-2.3669924189130527E-3</v>
      </c>
      <c r="UE216" s="68">
        <f t="shared" si="1246"/>
        <v>0</v>
      </c>
      <c r="UF216" s="68"/>
      <c r="UG216" s="15">
        <f t="shared" si="1247"/>
        <v>0</v>
      </c>
      <c r="UI216" s="417"/>
      <c r="UJ216" s="68">
        <f t="shared" si="1248"/>
        <v>0</v>
      </c>
      <c r="UK216" s="68">
        <f t="shared" si="1249"/>
        <v>-2.3669924189130527E-3</v>
      </c>
      <c r="UL216" s="68">
        <f t="shared" si="1250"/>
        <v>0</v>
      </c>
      <c r="UM216" s="68"/>
      <c r="UN216" s="15">
        <f t="shared" si="1251"/>
        <v>0</v>
      </c>
      <c r="UP216" s="417"/>
      <c r="UQ216" s="68">
        <f t="shared" si="1252"/>
        <v>0</v>
      </c>
      <c r="UR216" s="68">
        <f t="shared" si="1253"/>
        <v>-2.3669924189130527E-3</v>
      </c>
      <c r="US216" s="68">
        <f t="shared" si="1254"/>
        <v>0</v>
      </c>
      <c r="UT216" s="68"/>
      <c r="UU216" s="15">
        <f t="shared" si="1255"/>
        <v>0</v>
      </c>
      <c r="UW216" s="417"/>
      <c r="UX216" s="68">
        <f t="shared" si="1256"/>
        <v>0</v>
      </c>
      <c r="UY216" s="68">
        <f t="shared" si="1257"/>
        <v>-2.3669924189130527E-3</v>
      </c>
      <c r="UZ216" s="68">
        <f t="shared" si="1258"/>
        <v>0</v>
      </c>
      <c r="VA216" s="68"/>
      <c r="VB216" s="15">
        <f t="shared" si="1259"/>
        <v>0</v>
      </c>
      <c r="VD216" s="417"/>
      <c r="VE216" s="68">
        <f t="shared" si="1260"/>
        <v>0</v>
      </c>
      <c r="VF216" s="68">
        <f t="shared" si="1261"/>
        <v>-2.3669924189130527E-3</v>
      </c>
      <c r="VG216" s="68">
        <f t="shared" si="1262"/>
        <v>0</v>
      </c>
      <c r="VH216" s="68"/>
      <c r="VI216" s="15">
        <f t="shared" si="1263"/>
        <v>0</v>
      </c>
      <c r="VM216" s="21">
        <f t="shared" si="1264"/>
        <v>4.6482629692588253E-3</v>
      </c>
      <c r="VN216" s="40"/>
      <c r="VO216" s="21">
        <f t="shared" si="1265"/>
        <v>2.0507086532180123</v>
      </c>
      <c r="VP216" s="14"/>
      <c r="VQ216" s="21">
        <f t="shared" si="1266"/>
        <v>1.2120579795168638</v>
      </c>
    </row>
    <row r="217" spans="1:589" ht="15.75" customHeight="1" x14ac:dyDescent="0.2">
      <c r="A217" s="127">
        <v>45959</v>
      </c>
      <c r="B217" s="4">
        <f t="shared" si="999"/>
        <v>45959</v>
      </c>
      <c r="C217" s="13">
        <v>47632.65</v>
      </c>
      <c r="D217" s="138">
        <f t="shared" si="1000"/>
        <v>-74</v>
      </c>
      <c r="E217" s="68">
        <f t="shared" si="1001"/>
        <v>-1.5511464334636786E-3</v>
      </c>
      <c r="F217" s="15">
        <f t="shared" si="1002"/>
        <v>0.11960332096815972</v>
      </c>
      <c r="G217" s="13">
        <v>6890.73</v>
      </c>
      <c r="H217" s="138">
        <f t="shared" si="1003"/>
        <v>-0.18000000000029104</v>
      </c>
      <c r="I217" s="68">
        <f t="shared" si="1004"/>
        <v>-2.6121368585613663E-5</v>
      </c>
      <c r="J217" s="15">
        <f t="shared" si="1005"/>
        <v>0.1715680857177346</v>
      </c>
      <c r="K217" s="13">
        <v>23958.47</v>
      </c>
      <c r="L217" s="138">
        <f t="shared" si="1006"/>
        <v>130.97999999999956</v>
      </c>
      <c r="M217" s="68">
        <f t="shared" si="1007"/>
        <v>5.4970120646362476E-3</v>
      </c>
      <c r="N217" s="15">
        <f t="shared" si="1008"/>
        <v>0.24067788008672872</v>
      </c>
      <c r="O217" s="13">
        <v>2484.81</v>
      </c>
      <c r="P217" s="138">
        <f t="shared" si="1009"/>
        <v>-21.840000000000146</v>
      </c>
      <c r="Q217" s="68">
        <f t="shared" si="1010"/>
        <v>-8.7128238884567628E-3</v>
      </c>
      <c r="R217" s="15">
        <f t="shared" si="1011"/>
        <v>0.114184632492736</v>
      </c>
      <c r="S217" s="18">
        <f t="shared" si="1012"/>
        <v>7.2779430923364523E-4</v>
      </c>
      <c r="T217" s="121">
        <f t="shared" si="1013"/>
        <v>283.36131036773082</v>
      </c>
      <c r="U217" s="121">
        <f t="shared" si="1014"/>
        <v>283.36131036773082</v>
      </c>
      <c r="V217" s="134">
        <f t="shared" si="1015"/>
        <v>5.1395044616259287E-4</v>
      </c>
      <c r="W217" s="21">
        <f t="shared" si="1267"/>
        <v>9.5245120720252222E-2</v>
      </c>
      <c r="X217" s="18">
        <f t="shared" si="1016"/>
        <v>-1.1982699064674517E-3</v>
      </c>
      <c r="Y217" s="353">
        <v>9678.31</v>
      </c>
      <c r="Z217" s="15">
        <v>1.9999999999999999E-6</v>
      </c>
      <c r="AA217" s="21">
        <f t="shared" si="1017"/>
        <v>-5.1195044616259282E-4</v>
      </c>
      <c r="AC217" s="13">
        <v>270.93</v>
      </c>
      <c r="AD217" s="68">
        <f t="shared" si="1018"/>
        <v>8.2992184592482997E-3</v>
      </c>
      <c r="AE217" s="68">
        <f t="shared" si="1268"/>
        <v>7.7852680130857067E-3</v>
      </c>
      <c r="AF217" s="68">
        <f t="shared" si="1019"/>
        <v>0.6442920434545123</v>
      </c>
      <c r="AG217" s="68"/>
      <c r="AH217" s="15">
        <f t="shared" si="1020"/>
        <v>0.19263106924329806</v>
      </c>
      <c r="AJ217" s="13">
        <v>25.54</v>
      </c>
      <c r="AK217" s="68">
        <f t="shared" si="1021"/>
        <v>3.1421838177532716E-3</v>
      </c>
      <c r="AL217" s="68">
        <f t="shared" si="1269"/>
        <v>2.6282333715906786E-3</v>
      </c>
      <c r="AM217" s="68">
        <f t="shared" si="1022"/>
        <v>0.3731182795698923</v>
      </c>
      <c r="AN217" s="68"/>
      <c r="AO217" s="15">
        <f t="shared" si="1023"/>
        <v>0.21445553970518297</v>
      </c>
      <c r="AQ217" s="13">
        <v>25.43</v>
      </c>
      <c r="AR217" s="68">
        <f t="shared" si="1024"/>
        <v>1.1133200795228674E-2</v>
      </c>
      <c r="AS217" s="68">
        <f t="shared" si="1270"/>
        <v>1.0619250349066082E-2</v>
      </c>
      <c r="AT217" s="68">
        <f t="shared" si="1025"/>
        <v>0.47249565720903303</v>
      </c>
      <c r="AU217" s="68"/>
      <c r="AV217" s="15">
        <f t="shared" si="1026"/>
        <v>0.184443409408477</v>
      </c>
      <c r="AX217" s="13">
        <v>239.46</v>
      </c>
      <c r="AY217" s="68">
        <f t="shared" si="1027"/>
        <v>-4.1758884202576129E-5</v>
      </c>
      <c r="AZ217" s="68">
        <f t="shared" si="1271"/>
        <v>-5.5570933036516897E-4</v>
      </c>
      <c r="BA217" s="68">
        <f t="shared" si="1028"/>
        <v>0.78568232662192405</v>
      </c>
      <c r="BB217" s="68"/>
      <c r="BC217" s="15">
        <f t="shared" si="1029"/>
        <v>0.17273127969048441</v>
      </c>
      <c r="BE217" s="13">
        <v>83.59</v>
      </c>
      <c r="BF217" s="68">
        <f t="shared" si="1030"/>
        <v>-3.2196518006200338E-3</v>
      </c>
      <c r="BG217" s="68">
        <f t="shared" si="1272"/>
        <v>-3.7336022467826268E-3</v>
      </c>
      <c r="BH217" s="68"/>
      <c r="BI217" s="68"/>
      <c r="BJ217" s="15">
        <f t="shared" si="1031"/>
        <v>0.1346545405185286</v>
      </c>
      <c r="BL217" s="13">
        <v>78.91</v>
      </c>
      <c r="BM217" s="68">
        <f t="shared" si="1032"/>
        <v>-1.1392405063291571E-3</v>
      </c>
      <c r="BN217" s="68">
        <f t="shared" si="1273"/>
        <v>-1.6531909524917501E-3</v>
      </c>
      <c r="BO217" s="68">
        <f t="shared" si="1033"/>
        <v>0.32889861906365769</v>
      </c>
      <c r="BP217" s="68"/>
      <c r="BQ217" s="15">
        <f t="shared" si="1034"/>
        <v>0.18894078649992455</v>
      </c>
      <c r="BS217" s="13">
        <v>47.53</v>
      </c>
      <c r="BT217" s="68">
        <f t="shared" si="1035"/>
        <v>6.9915254237287771E-3</v>
      </c>
      <c r="BU217" s="68">
        <f t="shared" si="1274"/>
        <v>6.4775749775661841E-3</v>
      </c>
      <c r="BV217" s="68">
        <f t="shared" si="1036"/>
        <v>0.27563070316693516</v>
      </c>
      <c r="BW217" s="68"/>
      <c r="BX217" s="15">
        <f t="shared" si="1037"/>
        <v>0.24261437908496736</v>
      </c>
      <c r="BZ217" s="13"/>
      <c r="CA217" s="68">
        <f t="shared" si="1038"/>
        <v>0</v>
      </c>
      <c r="CB217" s="68">
        <f t="shared" si="1275"/>
        <v>0</v>
      </c>
      <c r="CC217" s="68">
        <f t="shared" si="1039"/>
        <v>0</v>
      </c>
      <c r="CD217" s="68"/>
      <c r="CE217" s="15">
        <f t="shared" si="1040"/>
        <v>0</v>
      </c>
      <c r="CG217" s="13">
        <v>31.39</v>
      </c>
      <c r="CH217" s="68">
        <f t="shared" si="1041"/>
        <v>-1.5987460815046959E-2</v>
      </c>
      <c r="CI217" s="68">
        <f t="shared" si="1276"/>
        <v>-1.6501411261209551E-2</v>
      </c>
      <c r="CJ217" s="68">
        <f t="shared" si="1042"/>
        <v>3.8372477671187566E-2</v>
      </c>
      <c r="CK217" s="68"/>
      <c r="CL217" s="15">
        <f t="shared" si="1043"/>
        <v>-8.6437718277066325E-2</v>
      </c>
      <c r="CN217" s="13">
        <v>36.01</v>
      </c>
      <c r="CO217" s="68">
        <f t="shared" si="1044"/>
        <v>-4.1482300884955366E-3</v>
      </c>
      <c r="CP217" s="68">
        <f t="shared" si="1277"/>
        <v>-4.6621805346581295E-3</v>
      </c>
      <c r="CQ217" s="68">
        <f t="shared" si="1045"/>
        <v>0.14901084875558385</v>
      </c>
      <c r="CR217" s="68"/>
      <c r="CS217" s="15">
        <f t="shared" si="1046"/>
        <v>7.5888855691664148E-2</v>
      </c>
      <c r="CU217" s="13">
        <v>41.19</v>
      </c>
      <c r="CV217" s="68">
        <f t="shared" si="1047"/>
        <v>-8.1868528774380785E-3</v>
      </c>
      <c r="CW217" s="68">
        <f t="shared" si="1278"/>
        <v>-8.7008033236006706E-3</v>
      </c>
      <c r="CX217" s="68">
        <f t="shared" si="1048"/>
        <v>0.28118195956454117</v>
      </c>
      <c r="CY217" s="68"/>
      <c r="CZ217" s="15">
        <f t="shared" si="1049"/>
        <v>0.10488197424892694</v>
      </c>
      <c r="DB217" s="13">
        <v>19.97</v>
      </c>
      <c r="DC217" s="68">
        <f t="shared" si="1050"/>
        <v>-1.0406342913776059E-2</v>
      </c>
      <c r="DD217" s="68">
        <f t="shared" si="1279"/>
        <v>-1.0920293359938651E-2</v>
      </c>
      <c r="DE217" s="68">
        <f t="shared" si="1051"/>
        <v>-8.6877000457247458E-2</v>
      </c>
      <c r="DF217" s="68"/>
      <c r="DG217" s="15">
        <f t="shared" si="1052"/>
        <v>-1.9155206286836965E-2</v>
      </c>
      <c r="DI217" s="13">
        <v>52.72</v>
      </c>
      <c r="DJ217" s="68">
        <f t="shared" si="1053"/>
        <v>-3.967504250897428E-3</v>
      </c>
      <c r="DK217" s="68">
        <f t="shared" si="1280"/>
        <v>-4.481454697060021E-3</v>
      </c>
      <c r="DL217" s="68">
        <f t="shared" si="1054"/>
        <v>0.1941109852774632</v>
      </c>
      <c r="DM217" s="68"/>
      <c r="DN217" s="15">
        <f t="shared" si="1055"/>
        <v>0.25047438330170785</v>
      </c>
      <c r="DP217" s="13">
        <v>51.28</v>
      </c>
      <c r="DQ217" s="68">
        <f t="shared" si="1056"/>
        <v>6.8721774985274183E-3</v>
      </c>
      <c r="DR217" s="68">
        <f t="shared" si="1281"/>
        <v>6.3582270523648253E-3</v>
      </c>
      <c r="DS217" s="68"/>
      <c r="DT217" s="68"/>
      <c r="DU217" s="15">
        <f t="shared" si="1057"/>
        <v>0.34663865546218497</v>
      </c>
      <c r="DV217" s="18"/>
      <c r="DW217" s="13">
        <v>47.05</v>
      </c>
      <c r="DX217" s="68">
        <f t="shared" si="1058"/>
        <v>2.1050347222222199E-2</v>
      </c>
      <c r="DY217" s="68">
        <f t="shared" si="1282"/>
        <v>2.0536396776059607E-2</v>
      </c>
      <c r="DZ217" s="68">
        <f t="shared" si="1059"/>
        <v>1.5106723585912487</v>
      </c>
      <c r="EA217" s="68"/>
      <c r="EB217" s="15">
        <f t="shared" si="1060"/>
        <v>0.40573648043023597</v>
      </c>
      <c r="ED217" s="13">
        <v>46.61</v>
      </c>
      <c r="EE217" s="68">
        <f t="shared" si="1061"/>
        <v>9.0928772461572136E-3</v>
      </c>
      <c r="EF217" s="68">
        <f t="shared" si="1283"/>
        <v>8.5789267999946215E-3</v>
      </c>
      <c r="EG217" s="68">
        <f t="shared" si="1062"/>
        <v>1.2163575844032333</v>
      </c>
      <c r="EH217" s="68"/>
      <c r="EI217" s="15">
        <f t="shared" si="1063"/>
        <v>0.26382863340563983</v>
      </c>
      <c r="EK217" s="13">
        <v>148.30000000000001</v>
      </c>
      <c r="EL217" s="68">
        <f t="shared" si="1064"/>
        <v>7.1991306710133263E-3</v>
      </c>
      <c r="EM217" s="68">
        <f t="shared" si="1284"/>
        <v>6.6851802248507333E-3</v>
      </c>
      <c r="EN217" s="68">
        <f t="shared" si="1065"/>
        <v>1.2977998140687945</v>
      </c>
      <c r="EO217" s="68"/>
      <c r="EP217" s="15">
        <f t="shared" si="1066"/>
        <v>0.33243486073674766</v>
      </c>
      <c r="ER217" s="13">
        <v>39.450000000000003</v>
      </c>
      <c r="ES217" s="68">
        <f t="shared" si="1067"/>
        <v>-3.1664212076583188E-2</v>
      </c>
      <c r="ET217" s="68">
        <f t="shared" si="1285"/>
        <v>-3.217816252274578E-2</v>
      </c>
      <c r="EU217" s="68">
        <f t="shared" si="1068"/>
        <v>0.13004869664852498</v>
      </c>
      <c r="EV217" s="68"/>
      <c r="EW217" s="15">
        <f t="shared" si="1069"/>
        <v>1.4399588583183395E-2</v>
      </c>
      <c r="EY217" s="13">
        <v>48.99</v>
      </c>
      <c r="EZ217" s="68">
        <f t="shared" si="1070"/>
        <v>2.4554941682014436E-3</v>
      </c>
      <c r="FA217" s="68">
        <f t="shared" si="1286"/>
        <v>1.9415437220388506E-3</v>
      </c>
      <c r="FB217" s="68"/>
      <c r="FC217" s="68"/>
      <c r="FD217" s="15">
        <f t="shared" si="1071"/>
        <v>0.99308380797396278</v>
      </c>
      <c r="FF217" s="13">
        <v>61.9</v>
      </c>
      <c r="FG217" s="68">
        <f t="shared" si="1072"/>
        <v>1.2099411379986953E-2</v>
      </c>
      <c r="FH217" s="68">
        <f t="shared" si="1287"/>
        <v>1.158546093382436E-2</v>
      </c>
      <c r="FI217" s="68">
        <f t="shared" si="1073"/>
        <v>4.773188896411646E-2</v>
      </c>
      <c r="FJ217" s="68"/>
      <c r="FK217" s="15">
        <f t="shared" si="1074"/>
        <v>8.998063039267476E-2</v>
      </c>
      <c r="FM217" s="13">
        <v>188.29</v>
      </c>
      <c r="FN217" s="68">
        <f t="shared" si="1075"/>
        <v>-1.8095536086775131E-2</v>
      </c>
      <c r="FO217" s="68">
        <f t="shared" si="1288"/>
        <v>-1.8609486532937723E-2</v>
      </c>
      <c r="FP217" s="68">
        <f t="shared" si="1076"/>
        <v>0.6192810457516339</v>
      </c>
      <c r="FQ217" s="68"/>
      <c r="FR217" s="15">
        <f t="shared" si="1077"/>
        <v>3.6496752174391696E-2</v>
      </c>
      <c r="FT217" s="13">
        <v>86.77</v>
      </c>
      <c r="FU217" s="68">
        <f t="shared" si="1078"/>
        <v>-5.0452929709895395E-3</v>
      </c>
      <c r="FV217" s="68">
        <f t="shared" si="1289"/>
        <v>-5.5592434171521325E-3</v>
      </c>
      <c r="FW217" s="68">
        <f t="shared" si="1079"/>
        <v>-1.4313302283312564E-2</v>
      </c>
      <c r="FX217" s="68"/>
      <c r="FY217" s="15">
        <f t="shared" si="1080"/>
        <v>-3.7813262364160688E-2</v>
      </c>
      <c r="GA217" s="13">
        <v>18.57</v>
      </c>
      <c r="GB217" s="68">
        <f t="shared" si="1081"/>
        <v>-7.4826296098343429E-3</v>
      </c>
      <c r="GC217" s="68">
        <f t="shared" si="1290"/>
        <v>-7.9965800559969359E-3</v>
      </c>
      <c r="GD217" s="68"/>
      <c r="GE217" s="68"/>
      <c r="GF217" s="15">
        <f t="shared" si="1082"/>
        <v>6.5404475043029292E-2</v>
      </c>
      <c r="GG217" s="18"/>
      <c r="GH217" s="13">
        <v>23.72</v>
      </c>
      <c r="GI217" s="68">
        <f t="shared" si="1083"/>
        <v>-5.8675607711651543E-3</v>
      </c>
      <c r="GJ217" s="68">
        <f t="shared" si="1291"/>
        <v>-6.3815112173277472E-3</v>
      </c>
      <c r="GK217" s="68">
        <f t="shared" si="1084"/>
        <v>0.2341311134235172</v>
      </c>
      <c r="GL217" s="68"/>
      <c r="GM217" s="15">
        <f t="shared" si="1085"/>
        <v>0.25502645502645505</v>
      </c>
      <c r="GO217" s="13">
        <v>29.07</v>
      </c>
      <c r="GP217" s="68">
        <f t="shared" si="1086"/>
        <v>-8.8646437095123778E-3</v>
      </c>
      <c r="GQ217" s="68">
        <f t="shared" si="1292"/>
        <v>-9.37859415567497E-3</v>
      </c>
      <c r="GR217" s="68"/>
      <c r="GS217" s="68"/>
      <c r="GT217" s="15">
        <f t="shared" si="1087"/>
        <v>6.678899082568808E-2</v>
      </c>
      <c r="GV217" s="13">
        <v>17.940000000000001</v>
      </c>
      <c r="GW217" s="68">
        <f t="shared" si="1088"/>
        <v>7.8651685393258744E-3</v>
      </c>
      <c r="GX217" s="68">
        <f t="shared" si="1293"/>
        <v>7.3512180931632814E-3</v>
      </c>
      <c r="GY217" s="68">
        <f t="shared" si="1089"/>
        <v>0.51392405063291158</v>
      </c>
      <c r="GZ217" s="68"/>
      <c r="HA217" s="15">
        <f t="shared" si="1090"/>
        <v>0.30758017492711376</v>
      </c>
      <c r="HD217" s="13">
        <v>461.45</v>
      </c>
      <c r="HE217" s="68">
        <f t="shared" si="1091"/>
        <v>1.9541852133318363E-3</v>
      </c>
      <c r="HF217" s="68">
        <f t="shared" si="1294"/>
        <v>1.4402347671692434E-3</v>
      </c>
      <c r="HG217" s="68">
        <f t="shared" si="1092"/>
        <v>1.5922700971855515</v>
      </c>
      <c r="HH217" s="68"/>
      <c r="HI217" s="15">
        <f t="shared" si="1093"/>
        <v>0.1426555071315373</v>
      </c>
      <c r="HK217" s="13">
        <v>91.21</v>
      </c>
      <c r="HL217" s="68">
        <f t="shared" si="1094"/>
        <v>1.5927823568723465E-2</v>
      </c>
      <c r="HM217" s="68">
        <f t="shared" si="1295"/>
        <v>1.5413873122560873E-2</v>
      </c>
      <c r="HN217" s="68">
        <f t="shared" si="1095"/>
        <v>35.778225806451609</v>
      </c>
      <c r="HO217" s="68"/>
      <c r="HP217" s="15">
        <f t="shared" si="1096"/>
        <v>2.4575435936315393</v>
      </c>
      <c r="HR217" s="13">
        <v>116.66</v>
      </c>
      <c r="HS217" s="68">
        <f t="shared" si="1097"/>
        <v>1.3993915688830939E-2</v>
      </c>
      <c r="HT217" s="68">
        <f t="shared" si="1296"/>
        <v>1.3479965242668347E-2</v>
      </c>
      <c r="HU217" s="68">
        <f t="shared" si="1098"/>
        <v>2.2049450549450547</v>
      </c>
      <c r="HV217" s="68"/>
      <c r="HW217" s="15">
        <f t="shared" si="1099"/>
        <v>8.4503114251185313E-2</v>
      </c>
      <c r="HY217" s="13">
        <v>207.04</v>
      </c>
      <c r="HZ217" s="68">
        <f t="shared" si="1100"/>
        <v>2.9896035417599318E-2</v>
      </c>
      <c r="IA217" s="68">
        <f t="shared" si="1297"/>
        <v>2.9382084971436725E-2</v>
      </c>
      <c r="IB217" s="68">
        <f t="shared" si="1101"/>
        <v>0.95505193578847947</v>
      </c>
      <c r="IC217" s="68"/>
      <c r="ID217" s="15">
        <f t="shared" si="1102"/>
        <v>0.54173802963735207</v>
      </c>
      <c r="IF217" s="13">
        <v>385.98</v>
      </c>
      <c r="IG217" s="68">
        <f t="shared" si="1103"/>
        <v>3.4882162104190657E-2</v>
      </c>
      <c r="IH217" s="68">
        <f t="shared" si="1298"/>
        <v>3.4368211658028065E-2</v>
      </c>
      <c r="II217" s="68">
        <f t="shared" si="1104"/>
        <v>1.2056</v>
      </c>
      <c r="IJ217" s="68"/>
      <c r="IK217" s="15">
        <f t="shared" si="1105"/>
        <v>0.66485507246376818</v>
      </c>
      <c r="IM217" s="13">
        <v>298.31</v>
      </c>
      <c r="IN217" s="68">
        <f t="shared" si="1106"/>
        <v>-3.1411862990810284E-3</v>
      </c>
      <c r="IO217" s="68">
        <f t="shared" si="1299"/>
        <v>-3.6551367452436214E-3</v>
      </c>
      <c r="IP217" s="68">
        <f t="shared" si="1107"/>
        <v>4.8252294473735597</v>
      </c>
      <c r="IQ217" s="68"/>
      <c r="IR217" s="15">
        <f t="shared" si="1108"/>
        <v>0.59090181856967638</v>
      </c>
      <c r="IT217" s="13">
        <v>106.63</v>
      </c>
      <c r="IU217" s="68">
        <f t="shared" si="1109"/>
        <v>-2.4324071475348968E-3</v>
      </c>
      <c r="IV217" s="68">
        <f t="shared" si="1300"/>
        <v>-2.9463575936974898E-3</v>
      </c>
      <c r="IW217" s="68">
        <f t="shared" si="1110"/>
        <v>4.8427397260273972</v>
      </c>
      <c r="IX217" s="68"/>
      <c r="IY217" s="15">
        <f t="shared" si="1111"/>
        <v>1.074917299085425</v>
      </c>
      <c r="JA217" s="13">
        <v>751.67</v>
      </c>
      <c r="JB217" s="68">
        <f t="shared" si="1112"/>
        <v>3.0607899499614672E-4</v>
      </c>
      <c r="JC217" s="68">
        <f t="shared" si="1301"/>
        <v>-2.0787145116644615E-4</v>
      </c>
      <c r="JD217" s="68">
        <f t="shared" si="1113"/>
        <v>0.52036812297734625</v>
      </c>
      <c r="JE217" s="68"/>
      <c r="JF217" s="15">
        <f t="shared" si="1114"/>
        <v>0.28378678417106451</v>
      </c>
      <c r="JH217" s="13">
        <v>541.54999999999995</v>
      </c>
      <c r="JI217" s="68">
        <f t="shared" si="1115"/>
        <v>-9.5928570110888898E-4</v>
      </c>
      <c r="JJ217" s="68">
        <f t="shared" si="1302"/>
        <v>-1.4732361472714818E-3</v>
      </c>
      <c r="JK217" s="68">
        <f t="shared" si="1116"/>
        <v>0.33160392436499536</v>
      </c>
      <c r="JL217" s="68"/>
      <c r="JM217" s="15">
        <f t="shared" si="1117"/>
        <v>0.28481613285883739</v>
      </c>
      <c r="JO217" s="13">
        <v>29.29</v>
      </c>
      <c r="JP217" s="68">
        <f t="shared" si="1118"/>
        <v>-3.4925864909390515E-2</v>
      </c>
      <c r="JQ217" s="68">
        <f t="shared" si="1303"/>
        <v>-3.5439815355553107E-2</v>
      </c>
      <c r="JR217" s="68">
        <f t="shared" si="1119"/>
        <v>-1.1641639952758643E-2</v>
      </c>
      <c r="JS217" s="68"/>
      <c r="JT217" s="15">
        <f t="shared" si="1120"/>
        <v>1.8743866535819433</v>
      </c>
      <c r="JV217" s="13">
        <v>3.17</v>
      </c>
      <c r="JW217" s="68">
        <f t="shared" si="1121"/>
        <v>3.2573289902280159E-2</v>
      </c>
      <c r="JX217" s="68">
        <f t="shared" si="1304"/>
        <v>3.2059339456117567E-2</v>
      </c>
      <c r="JY217" s="68">
        <f t="shared" si="1122"/>
        <v>0.25296442687747045</v>
      </c>
      <c r="JZ217" s="68"/>
      <c r="KA217" s="15">
        <f t="shared" si="1123"/>
        <v>0.76111111111111107</v>
      </c>
      <c r="KC217" s="13">
        <v>22.54</v>
      </c>
      <c r="KD217" s="68">
        <f t="shared" si="1124"/>
        <v>-8.3589969203696126E-3</v>
      </c>
      <c r="KE217" s="68">
        <f t="shared" si="1305"/>
        <v>-8.8729473665322047E-3</v>
      </c>
      <c r="KF217" s="68">
        <f t="shared" si="1125"/>
        <v>0.15708418891170425</v>
      </c>
      <c r="KG217" s="68"/>
      <c r="KH217" s="15">
        <f t="shared" si="1126"/>
        <v>1.6230838593327298E-2</v>
      </c>
      <c r="KI217" s="18"/>
      <c r="KJ217" s="13">
        <v>171.52</v>
      </c>
      <c r="KK217" s="68">
        <f t="shared" si="1127"/>
        <v>5.7590331730176365E-2</v>
      </c>
      <c r="KL217" s="68">
        <f t="shared" si="1306"/>
        <v>5.7076381284013773E-2</v>
      </c>
      <c r="KM217" s="68">
        <f t="shared" si="1128"/>
        <v>7.1289099526066355</v>
      </c>
      <c r="KN217" s="68"/>
      <c r="KO217" s="15">
        <f t="shared" si="1129"/>
        <v>1.5520011902990631</v>
      </c>
      <c r="KQ217" s="13">
        <v>2.665</v>
      </c>
      <c r="KR217" s="68">
        <f t="shared" si="1130"/>
        <v>9.4696969696969353E-3</v>
      </c>
      <c r="KS217" s="68">
        <f t="shared" si="1307"/>
        <v>8.9557465235343432E-3</v>
      </c>
      <c r="KT217" s="68">
        <f t="shared" si="1131"/>
        <v>1.7175572519083943E-2</v>
      </c>
      <c r="KU217" s="68"/>
      <c r="KV217" s="15">
        <f t="shared" si="1132"/>
        <v>1.6386138613861385</v>
      </c>
      <c r="KW217" s="18"/>
      <c r="KX217" s="13">
        <v>77.739999999999995</v>
      </c>
      <c r="KY217" s="68">
        <f t="shared" si="1133"/>
        <v>0.13323615160349855</v>
      </c>
      <c r="KZ217" s="68">
        <f t="shared" si="1308"/>
        <v>0.13272220115733596</v>
      </c>
      <c r="LA217" s="68">
        <f t="shared" si="1134"/>
        <v>8.0772973724454161E-2</v>
      </c>
      <c r="LB217" s="68"/>
      <c r="LC217" s="15">
        <f t="shared" si="1135"/>
        <v>2.278785322648671</v>
      </c>
      <c r="LD217" s="18"/>
      <c r="LE217" s="13">
        <v>51.8</v>
      </c>
      <c r="LF217" s="68">
        <f t="shared" si="1136"/>
        <v>-7.2824837102338554E-3</v>
      </c>
      <c r="LG217" s="68">
        <f t="shared" si="1309"/>
        <v>-7.7964341563964484E-3</v>
      </c>
      <c r="LH217" s="68">
        <f t="shared" si="1137"/>
        <v>0.4457158805470276</v>
      </c>
      <c r="LI217" s="68"/>
      <c r="LJ217" s="15">
        <f t="shared" si="1138"/>
        <v>0.12340056386900884</v>
      </c>
      <c r="LL217" s="13">
        <v>156.80000000000001</v>
      </c>
      <c r="LM217" s="68">
        <f t="shared" si="1139"/>
        <v>6.3779577779318367E-5</v>
      </c>
      <c r="LN217" s="68">
        <f t="shared" si="1310"/>
        <v>-4.5017086838327453E-4</v>
      </c>
      <c r="LO217" s="68">
        <f t="shared" si="1140"/>
        <v>0.79200000000000015</v>
      </c>
      <c r="LP217" s="68"/>
      <c r="LQ217" s="15">
        <f t="shared" si="1141"/>
        <v>1.0048587137194736</v>
      </c>
      <c r="LS217" s="13">
        <v>23.1</v>
      </c>
      <c r="LT217" s="68">
        <f t="shared" si="1142"/>
        <v>8.6655112651659995E-4</v>
      </c>
      <c r="LU217" s="68">
        <f t="shared" si="1311"/>
        <v>3.5260068035400708E-4</v>
      </c>
      <c r="LV217" s="68"/>
      <c r="LW217" s="68"/>
      <c r="LX217" s="15">
        <f t="shared" si="1143"/>
        <v>1.4972972972972975</v>
      </c>
      <c r="LZ217" s="13">
        <v>21.44</v>
      </c>
      <c r="MA217" s="68">
        <f t="shared" si="1144"/>
        <v>3.0273906775588784E-2</v>
      </c>
      <c r="MB217" s="68">
        <f t="shared" si="1312"/>
        <v>2.9759956329426192E-2</v>
      </c>
      <c r="MC217" s="68">
        <f t="shared" si="1145"/>
        <v>-3.6404494382022416E-2</v>
      </c>
      <c r="MD217" s="68"/>
      <c r="ME217" s="15">
        <f t="shared" si="1146"/>
        <v>0.59050445103857574</v>
      </c>
      <c r="MG217" s="13">
        <v>143.43</v>
      </c>
      <c r="MH217" s="68">
        <f t="shared" si="1147"/>
        <v>8.4864987519854759E-2</v>
      </c>
      <c r="MI217" s="68">
        <f t="shared" si="1313"/>
        <v>8.4351037073692167E-2</v>
      </c>
      <c r="MJ217" s="68">
        <f t="shared" si="1148"/>
        <v>18.330188679245285</v>
      </c>
      <c r="MK217" s="68"/>
      <c r="ML217" s="15">
        <f t="shared" si="1149"/>
        <v>5.7560056523787093</v>
      </c>
      <c r="MN217" s="13">
        <v>213.66</v>
      </c>
      <c r="MO217" s="68">
        <f t="shared" si="1150"/>
        <v>2.909160967151523E-2</v>
      </c>
      <c r="MP217" s="68">
        <f t="shared" si="1314"/>
        <v>2.8577659225352638E-2</v>
      </c>
      <c r="MQ217" s="68">
        <f t="shared" si="1151"/>
        <v>0.69706115965051618</v>
      </c>
      <c r="MR217" s="68"/>
      <c r="MS217" s="15">
        <f t="shared" si="1152"/>
        <v>0.9181255049824939</v>
      </c>
      <c r="MU217" s="13">
        <v>23.51</v>
      </c>
      <c r="MV217" s="68">
        <f t="shared" si="1153"/>
        <v>-7.3680063041765068E-2</v>
      </c>
      <c r="MW217" s="68">
        <f t="shared" si="1315"/>
        <v>-7.419401348792766E-2</v>
      </c>
      <c r="MX217" s="68">
        <f t="shared" si="1154"/>
        <v>0.12649736463823671</v>
      </c>
      <c r="MY217" s="68"/>
      <c r="MZ217" s="15">
        <f t="shared" si="1155"/>
        <v>1.203373945641987</v>
      </c>
      <c r="NB217" s="13">
        <v>314.27999999999997</v>
      </c>
      <c r="NC217" s="68">
        <f t="shared" si="1156"/>
        <v>1.4854042882975864E-2</v>
      </c>
      <c r="ND217" s="68">
        <f t="shared" si="1316"/>
        <v>1.4340092436813272E-2</v>
      </c>
      <c r="NE217" s="68">
        <f t="shared" si="1157"/>
        <v>1.3199232302354762</v>
      </c>
      <c r="NF217" s="68"/>
      <c r="NG217" s="15">
        <f t="shared" si="1158"/>
        <v>0.88428562863481019</v>
      </c>
      <c r="NI217" s="13">
        <v>12.53</v>
      </c>
      <c r="NJ217" s="68">
        <f t="shared" si="1159"/>
        <v>-1.7254901960784365E-2</v>
      </c>
      <c r="NK217" s="68">
        <f t="shared" si="1317"/>
        <v>-1.7768852406946957E-2</v>
      </c>
      <c r="NL217" s="68">
        <f t="shared" si="1160"/>
        <v>-0.90051607780865417</v>
      </c>
      <c r="NM217" s="68"/>
      <c r="NN217" s="15">
        <f t="shared" si="1161"/>
        <v>1.5571428571428567</v>
      </c>
      <c r="NP217" s="13">
        <v>577.97</v>
      </c>
      <c r="NQ217" s="68">
        <f t="shared" si="1162"/>
        <v>1.238395515852172E-2</v>
      </c>
      <c r="NR217" s="68">
        <f t="shared" si="1318"/>
        <v>1.1870004712359128E-2</v>
      </c>
      <c r="NS217" s="68">
        <f t="shared" si="1163"/>
        <v>3.4035809523809526</v>
      </c>
      <c r="NT217" s="68"/>
      <c r="NU217" s="15">
        <f t="shared" si="1164"/>
        <v>0.75712157601921382</v>
      </c>
      <c r="NW217" s="13">
        <v>274.57</v>
      </c>
      <c r="NX217" s="68">
        <f t="shared" si="1165"/>
        <v>2.6545033087822804E-2</v>
      </c>
      <c r="NY217" s="68">
        <f t="shared" si="1319"/>
        <v>2.6031082641660212E-2</v>
      </c>
      <c r="NZ217" s="68">
        <f t="shared" si="1166"/>
        <v>0.56218707328174788</v>
      </c>
      <c r="OA217" s="68"/>
      <c r="OB217" s="15">
        <f t="shared" si="1167"/>
        <v>0.45044902271526666</v>
      </c>
      <c r="OD217" s="13">
        <v>3.8</v>
      </c>
      <c r="OE217" s="68">
        <f t="shared" si="1168"/>
        <v>-9.1264667535854351E-3</v>
      </c>
      <c r="OF217" s="68">
        <f t="shared" si="1320"/>
        <v>-9.6404171997480272E-3</v>
      </c>
      <c r="OG217" s="68">
        <f t="shared" si="1169"/>
        <v>-0.98316125315726499</v>
      </c>
      <c r="OH217" s="68"/>
      <c r="OI217" s="15">
        <f t="shared" si="1170"/>
        <v>1.6027397260273972</v>
      </c>
      <c r="OK217" s="13">
        <v>390.82</v>
      </c>
      <c r="OL217" s="68">
        <f t="shared" si="1171"/>
        <v>7.7737638915699195E-2</v>
      </c>
      <c r="OM217" s="68">
        <f t="shared" si="1321"/>
        <v>7.7223688469536603E-2</v>
      </c>
      <c r="ON217" s="68">
        <f t="shared" si="1172"/>
        <v>8.2065959952885752</v>
      </c>
      <c r="OO217" s="68"/>
      <c r="OP217" s="15">
        <f t="shared" si="1173"/>
        <v>4.8672871941149971</v>
      </c>
      <c r="OR217" s="13">
        <v>6.88</v>
      </c>
      <c r="OS217" s="68">
        <f t="shared" si="1174"/>
        <v>-1.5736766809728228E-2</v>
      </c>
      <c r="OT217" s="68">
        <f t="shared" si="1322"/>
        <v>-1.625071725589082E-2</v>
      </c>
      <c r="OU217" s="68">
        <f t="shared" si="1175"/>
        <v>-0.10649350649350653</v>
      </c>
      <c r="OV217" s="68"/>
      <c r="OW217" s="15">
        <f t="shared" si="1176"/>
        <v>5.1428571428571423</v>
      </c>
      <c r="OY217" s="13">
        <v>176.36</v>
      </c>
      <c r="OZ217" s="68">
        <f t="shared" si="1177"/>
        <v>-1.2928863267476208E-2</v>
      </c>
      <c r="PA217" s="68">
        <f t="shared" si="1323"/>
        <v>-1.34428137136388E-2</v>
      </c>
      <c r="PB217" s="68">
        <f t="shared" si="1331"/>
        <v>4.4264615384615391</v>
      </c>
      <c r="PC217" s="68"/>
      <c r="PD217" s="15">
        <f t="shared" si="1178"/>
        <v>0.53958969882147545</v>
      </c>
      <c r="PE217" s="18"/>
      <c r="PF217" s="13">
        <v>286.87</v>
      </c>
      <c r="PG217" s="68">
        <f t="shared" si="1179"/>
        <v>-1.7746537685294416E-3</v>
      </c>
      <c r="PH217" s="68">
        <f t="shared" si="1324"/>
        <v>-2.2886042146920346E-3</v>
      </c>
      <c r="PI217" s="68">
        <f t="shared" si="1180"/>
        <v>-0.17613440551407233</v>
      </c>
      <c r="PJ217" s="68"/>
      <c r="PK217" s="15">
        <f t="shared" si="1181"/>
        <v>0.37173050255821743</v>
      </c>
      <c r="PM217" s="13"/>
      <c r="PN217" s="68">
        <f t="shared" si="1182"/>
        <v>0</v>
      </c>
      <c r="PO217" s="68">
        <f t="shared" si="1183"/>
        <v>-5.1395044616259287E-4</v>
      </c>
      <c r="PP217" s="68">
        <f t="shared" si="1184"/>
        <v>0</v>
      </c>
      <c r="PQ217" s="68"/>
      <c r="PR217" s="15">
        <f t="shared" si="1185"/>
        <v>0</v>
      </c>
      <c r="PT217" s="13">
        <v>20.399999999999999</v>
      </c>
      <c r="PU217" s="68">
        <f t="shared" si="1186"/>
        <v>1.8472291562655889E-2</v>
      </c>
      <c r="PV217" s="68">
        <f t="shared" si="1325"/>
        <v>1.7958341116493297E-2</v>
      </c>
      <c r="PW217" s="68">
        <f t="shared" si="1187"/>
        <v>1.3394495412844034</v>
      </c>
      <c r="PX217" s="68"/>
      <c r="PY217" s="15">
        <f t="shared" si="1188"/>
        <v>2.9766081871345027</v>
      </c>
      <c r="QA217" s="13">
        <v>382.87</v>
      </c>
      <c r="QB217" s="68">
        <f t="shared" si="1189"/>
        <v>2.7894115120274877E-2</v>
      </c>
      <c r="QC217" s="68">
        <f t="shared" si="1326"/>
        <v>2.7380164674112285E-2</v>
      </c>
      <c r="QD217" s="68">
        <f t="shared" si="1190"/>
        <v>0.13479949020421478</v>
      </c>
      <c r="QE217" s="68"/>
      <c r="QF217" s="15">
        <f t="shared" si="1191"/>
        <v>0.99681860853238757</v>
      </c>
      <c r="QH217" s="13">
        <v>2.64</v>
      </c>
      <c r="QI217" s="68">
        <f t="shared" si="1192"/>
        <v>-1.8587360594795474E-2</v>
      </c>
      <c r="QJ217" s="68">
        <f t="shared" si="1327"/>
        <v>-1.9101311040958066E-2</v>
      </c>
      <c r="QK217" s="68">
        <f t="shared" si="1193"/>
        <v>5.1792828685259105E-2</v>
      </c>
      <c r="QL217" s="68"/>
      <c r="QM217" s="15">
        <f t="shared" si="1194"/>
        <v>1.0307692307692309</v>
      </c>
      <c r="QO217" s="13">
        <v>20.100000000000001</v>
      </c>
      <c r="QP217" s="68">
        <f t="shared" si="1195"/>
        <v>-1.4903129657226819E-3</v>
      </c>
      <c r="QQ217" s="68">
        <f t="shared" si="1328"/>
        <v>-2.0042634118852746E-3</v>
      </c>
      <c r="QR217" s="68">
        <f t="shared" si="1196"/>
        <v>-0.9754991589263512</v>
      </c>
      <c r="QS217" s="68"/>
      <c r="QT217" s="15">
        <f t="shared" si="1197"/>
        <v>0.75087108013937287</v>
      </c>
      <c r="QV217" s="13">
        <v>2.468</v>
      </c>
      <c r="QW217" s="68">
        <f t="shared" si="1198"/>
        <v>-8.8353413654619437E-3</v>
      </c>
      <c r="QX217" s="68">
        <f t="shared" si="1329"/>
        <v>-9.3492918116245358E-3</v>
      </c>
      <c r="QY217" s="68">
        <f t="shared" si="1199"/>
        <v>-0.3008498583569405</v>
      </c>
      <c r="QZ217" s="68"/>
      <c r="RA217" s="15">
        <f t="shared" si="1200"/>
        <v>8.5819370657948136E-3</v>
      </c>
      <c r="RC217" s="13">
        <v>63.53</v>
      </c>
      <c r="RD217" s="68">
        <f t="shared" si="1201"/>
        <v>7.296064853909813E-2</v>
      </c>
      <c r="RE217" s="68">
        <f t="shared" si="1330"/>
        <v>7.2446698092935538E-2</v>
      </c>
      <c r="RF217" s="68">
        <f t="shared" si="1202"/>
        <v>0.37243465111255136</v>
      </c>
      <c r="RG217" s="68"/>
      <c r="RH217" s="15">
        <f t="shared" si="1203"/>
        <v>1.566868686868687</v>
      </c>
      <c r="RJ217" s="13">
        <v>305.08999999999997</v>
      </c>
      <c r="RK217" s="68">
        <f t="shared" si="1204"/>
        <v>1.1806453752528779E-2</v>
      </c>
      <c r="RL217" s="68">
        <f t="shared" si="1205"/>
        <v>1.1292503306366187E-2</v>
      </c>
      <c r="RM217" s="68">
        <f t="shared" si="1206"/>
        <v>0.41520549216068259</v>
      </c>
      <c r="RN217" s="68"/>
      <c r="RO217" s="15">
        <f t="shared" si="1207"/>
        <v>0.5508845058967059</v>
      </c>
      <c r="RQ217" s="13">
        <v>27</v>
      </c>
      <c r="RR217" s="68">
        <f t="shared" si="1208"/>
        <v>-1.7109574080815395E-2</v>
      </c>
      <c r="RS217" s="68">
        <f t="shared" si="1209"/>
        <v>-1.7623524526977987E-2</v>
      </c>
      <c r="RT217" s="68">
        <f t="shared" si="1210"/>
        <v>0.84426229508196715</v>
      </c>
      <c r="RU217" s="68"/>
      <c r="RV217" s="15">
        <f t="shared" si="1211"/>
        <v>0.29558541266794625</v>
      </c>
      <c r="RX217" s="13">
        <v>198.81</v>
      </c>
      <c r="RY217" s="68">
        <f t="shared" si="1212"/>
        <v>4.8575949367088651E-2</v>
      </c>
      <c r="RZ217" s="68">
        <f t="shared" si="1213"/>
        <v>4.8061998920926059E-2</v>
      </c>
      <c r="SA217" s="68">
        <f t="shared" si="1214"/>
        <v>0.49413798286487298</v>
      </c>
      <c r="SB217" s="68"/>
      <c r="SC217" s="15">
        <f t="shared" si="1215"/>
        <v>1.6287187623958748</v>
      </c>
      <c r="SE217" s="13">
        <v>39.409999999999997</v>
      </c>
      <c r="SF217" s="68">
        <f t="shared" si="1216"/>
        <v>6.3123819800377567E-2</v>
      </c>
      <c r="SG217" s="68">
        <f t="shared" si="1217"/>
        <v>6.2609869354214975E-2</v>
      </c>
      <c r="SH217" s="68">
        <f t="shared" si="1218"/>
        <v>2.1527999999999996</v>
      </c>
      <c r="SI217" s="68"/>
      <c r="SJ217" s="15">
        <f t="shared" si="1219"/>
        <v>1.5825688073394495</v>
      </c>
      <c r="SL217" s="13">
        <v>3.78</v>
      </c>
      <c r="SM217" s="68">
        <f t="shared" si="1220"/>
        <v>9.565217391304337E-2</v>
      </c>
      <c r="SN217" s="68">
        <f t="shared" si="1221"/>
        <v>9.5138223466880778E-2</v>
      </c>
      <c r="SO217" s="68">
        <f t="shared" si="1222"/>
        <v>1.6619718309859155</v>
      </c>
      <c r="SP217" s="68"/>
      <c r="SQ217" s="15">
        <f t="shared" si="1223"/>
        <v>2.7425742574257423</v>
      </c>
      <c r="SS217" s="13">
        <v>34.26</v>
      </c>
      <c r="ST217" s="68">
        <f t="shared" si="1224"/>
        <v>7.0624999999999938E-2</v>
      </c>
      <c r="SU217" s="68">
        <f t="shared" si="1225"/>
        <v>7.0111049553837346E-2</v>
      </c>
      <c r="SV217" s="68">
        <f t="shared" si="1226"/>
        <v>1.1226765799256504</v>
      </c>
      <c r="SW217" s="68"/>
      <c r="SX217" s="15">
        <f t="shared" si="1227"/>
        <v>3.0785714285714283</v>
      </c>
      <c r="SZ217" s="13">
        <v>64.290000000000006</v>
      </c>
      <c r="TA217" s="68">
        <f t="shared" si="1228"/>
        <v>-1.0009239297813236E-2</v>
      </c>
      <c r="TB217" s="68">
        <f t="shared" si="1229"/>
        <v>-1.0523189743975828E-2</v>
      </c>
      <c r="TC217" s="68">
        <f t="shared" si="1230"/>
        <v>0.59251919742382986</v>
      </c>
      <c r="TD217" s="68"/>
      <c r="TE217" s="15">
        <f t="shared" si="1231"/>
        <v>3.1211538461538466</v>
      </c>
      <c r="TG217" s="417">
        <v>0.29799999999999999</v>
      </c>
      <c r="TH217" s="68">
        <f t="shared" si="1232"/>
        <v>-3.5598705501618158E-2</v>
      </c>
      <c r="TI217" s="68">
        <f t="shared" si="1233"/>
        <v>-3.611265594778075E-2</v>
      </c>
      <c r="TJ217" s="68">
        <f t="shared" si="1234"/>
        <v>0.3545454545454545</v>
      </c>
      <c r="TK217" s="68"/>
      <c r="TL217" s="15">
        <f t="shared" si="1235"/>
        <v>0.75811209439528005</v>
      </c>
      <c r="TN217" s="13">
        <v>88.05</v>
      </c>
      <c r="TO217" s="68">
        <f t="shared" si="1236"/>
        <v>8.4092588032504287E-2</v>
      </c>
      <c r="TP217" s="68">
        <f t="shared" si="1237"/>
        <v>8.3578637586341695E-2</v>
      </c>
      <c r="TQ217" s="68">
        <f t="shared" si="1238"/>
        <v>0.28340609125957456</v>
      </c>
      <c r="TR217" s="68"/>
      <c r="TS217" s="15">
        <f t="shared" si="1239"/>
        <v>1.9596638655462184</v>
      </c>
      <c r="TU217" s="417">
        <v>4.17</v>
      </c>
      <c r="TV217" s="68">
        <f t="shared" si="1240"/>
        <v>1.7073170731707388E-2</v>
      </c>
      <c r="TW217" s="68">
        <f t="shared" si="1241"/>
        <v>1.6559220285544796E-2</v>
      </c>
      <c r="TX217" s="68">
        <f t="shared" si="1242"/>
        <v>-5.442176870748304E-2</v>
      </c>
      <c r="TY217" s="68"/>
      <c r="TZ217" s="15">
        <f t="shared" si="1243"/>
        <v>1.4385964912280702</v>
      </c>
      <c r="UB217" s="13"/>
      <c r="UC217" s="68">
        <f t="shared" si="1244"/>
        <v>0</v>
      </c>
      <c r="UD217" s="68">
        <f t="shared" si="1245"/>
        <v>-5.1395044616259287E-4</v>
      </c>
      <c r="UE217" s="68">
        <f t="shared" si="1246"/>
        <v>0</v>
      </c>
      <c r="UF217" s="68"/>
      <c r="UG217" s="15">
        <f t="shared" si="1247"/>
        <v>0</v>
      </c>
      <c r="UI217" s="417"/>
      <c r="UJ217" s="68">
        <f t="shared" si="1248"/>
        <v>0</v>
      </c>
      <c r="UK217" s="68">
        <f t="shared" si="1249"/>
        <v>-5.1395044616259287E-4</v>
      </c>
      <c r="UL217" s="68">
        <f t="shared" si="1250"/>
        <v>0</v>
      </c>
      <c r="UM217" s="68"/>
      <c r="UN217" s="15">
        <f t="shared" si="1251"/>
        <v>0</v>
      </c>
      <c r="UP217" s="417"/>
      <c r="UQ217" s="68">
        <f t="shared" si="1252"/>
        <v>0</v>
      </c>
      <c r="UR217" s="68">
        <f t="shared" si="1253"/>
        <v>-5.1395044616259287E-4</v>
      </c>
      <c r="US217" s="68">
        <f t="shared" si="1254"/>
        <v>0</v>
      </c>
      <c r="UT217" s="68"/>
      <c r="UU217" s="15">
        <f t="shared" si="1255"/>
        <v>0</v>
      </c>
      <c r="UW217" s="417"/>
      <c r="UX217" s="68">
        <f t="shared" si="1256"/>
        <v>0</v>
      </c>
      <c r="UY217" s="68">
        <f t="shared" si="1257"/>
        <v>-5.1395044616259287E-4</v>
      </c>
      <c r="UZ217" s="68">
        <f t="shared" si="1258"/>
        <v>0</v>
      </c>
      <c r="VA217" s="68"/>
      <c r="VB217" s="15">
        <f t="shared" si="1259"/>
        <v>0</v>
      </c>
      <c r="VD217" s="417"/>
      <c r="VE217" s="68">
        <f t="shared" si="1260"/>
        <v>0</v>
      </c>
      <c r="VF217" s="68">
        <f t="shared" si="1261"/>
        <v>-5.1395044616259287E-4</v>
      </c>
      <c r="VG217" s="68">
        <f t="shared" si="1262"/>
        <v>0</v>
      </c>
      <c r="VH217" s="68"/>
      <c r="VI217" s="15">
        <f t="shared" si="1263"/>
        <v>0</v>
      </c>
      <c r="VM217" s="21">
        <f t="shared" si="1264"/>
        <v>1.825679265421953E-2</v>
      </c>
      <c r="VN217" s="40"/>
      <c r="VO217" s="21">
        <f t="shared" si="1265"/>
        <v>2.1633844517713694</v>
      </c>
      <c r="VP217" s="14"/>
      <c r="VQ217" s="21">
        <f t="shared" si="1266"/>
        <v>1.2790535533604914</v>
      </c>
    </row>
    <row r="218" spans="1:589" ht="15.75" customHeight="1" x14ac:dyDescent="0.2">
      <c r="A218" s="127">
        <v>45960</v>
      </c>
      <c r="B218" s="4">
        <f t="shared" si="999"/>
        <v>45960</v>
      </c>
      <c r="C218" s="13">
        <v>47522.12</v>
      </c>
      <c r="D218" s="138">
        <f t="shared" si="1000"/>
        <v>-110.52999999999884</v>
      </c>
      <c r="E218" s="68">
        <f t="shared" si="1001"/>
        <v>-2.320467158556134E-3</v>
      </c>
      <c r="F218" s="15">
        <f t="shared" si="1002"/>
        <v>0.11700531823124273</v>
      </c>
      <c r="G218" s="13">
        <v>6822.34</v>
      </c>
      <c r="H218" s="138">
        <f t="shared" si="1003"/>
        <v>-68.389999999999418</v>
      </c>
      <c r="I218" s="68">
        <f t="shared" si="1004"/>
        <v>-9.9249281280792342E-3</v>
      </c>
      <c r="J218" s="15">
        <f t="shared" si="1005"/>
        <v>0.15994035666983472</v>
      </c>
      <c r="K218" s="13">
        <v>23581.14</v>
      </c>
      <c r="L218" s="138">
        <f t="shared" si="1006"/>
        <v>-377.33000000000175</v>
      </c>
      <c r="M218" s="68">
        <f t="shared" si="1007"/>
        <v>-1.5749336247264611E-2</v>
      </c>
      <c r="N218" s="15">
        <f t="shared" si="1008"/>
        <v>0.22113802697869939</v>
      </c>
      <c r="O218" s="13">
        <v>2465.9499999999998</v>
      </c>
      <c r="P218" s="138">
        <f t="shared" si="1009"/>
        <v>-18.860000000000127</v>
      </c>
      <c r="Q218" s="68">
        <f t="shared" si="1010"/>
        <v>-7.5901175542597331E-3</v>
      </c>
      <c r="R218" s="15">
        <f t="shared" si="1011"/>
        <v>0.10572784015496645</v>
      </c>
      <c r="S218" s="18">
        <f t="shared" si="1012"/>
        <v>-5.6912297547804993E-3</v>
      </c>
      <c r="T218" s="121">
        <f t="shared" si="1013"/>
        <v>282.22306441677472</v>
      </c>
      <c r="U218" s="121">
        <f t="shared" si="1014"/>
        <v>282.22306441677472</v>
      </c>
      <c r="V218" s="134">
        <f t="shared" si="1015"/>
        <v>-4.0169420076401792E-3</v>
      </c>
      <c r="W218" s="21">
        <f t="shared" si="1267"/>
        <v>9.0845584586168107E-2</v>
      </c>
      <c r="X218" s="18">
        <f t="shared" si="1016"/>
        <v>-8.8962122720399276E-3</v>
      </c>
      <c r="Y218" s="353">
        <v>9678.31</v>
      </c>
      <c r="Z218" s="15">
        <v>1.9999999999999999E-6</v>
      </c>
      <c r="AA218" s="21">
        <f t="shared" si="1017"/>
        <v>4.0189420076401795E-3</v>
      </c>
      <c r="AC218" s="13">
        <v>265.45999999999998</v>
      </c>
      <c r="AD218" s="68">
        <f t="shared" si="1018"/>
        <v>-2.0189716901044652E-2</v>
      </c>
      <c r="AE218" s="68">
        <f t="shared" si="1268"/>
        <v>-1.6172774893404473E-2</v>
      </c>
      <c r="AF218" s="68">
        <f t="shared" si="1019"/>
        <v>0.61109425259452543</v>
      </c>
      <c r="AG218" s="68"/>
      <c r="AH218" s="15">
        <f t="shared" si="1020"/>
        <v>0.16855218558788571</v>
      </c>
      <c r="AJ218" s="13">
        <v>24.96</v>
      </c>
      <c r="AK218" s="68">
        <f t="shared" si="1021"/>
        <v>-2.2709475332811209E-2</v>
      </c>
      <c r="AL218" s="68">
        <f t="shared" si="1269"/>
        <v>-1.869253332517103E-2</v>
      </c>
      <c r="AM218" s="68">
        <f t="shared" si="1022"/>
        <v>0.34193548387096767</v>
      </c>
      <c r="AN218" s="68"/>
      <c r="AO218" s="15">
        <f t="shared" si="1023"/>
        <v>0.18687589158345219</v>
      </c>
      <c r="AQ218" s="13">
        <v>24.99</v>
      </c>
      <c r="AR218" s="68">
        <f t="shared" si="1024"/>
        <v>-1.7302398741643778E-2</v>
      </c>
      <c r="AS218" s="68">
        <f t="shared" si="1270"/>
        <v>-1.3285456734003599E-2</v>
      </c>
      <c r="AT218" s="68">
        <f t="shared" si="1025"/>
        <v>0.44701795020266355</v>
      </c>
      <c r="AU218" s="68"/>
      <c r="AV218" s="15">
        <f t="shared" si="1026"/>
        <v>0.1639496972519795</v>
      </c>
      <c r="AX218" s="13">
        <v>237.09</v>
      </c>
      <c r="AY218" s="68">
        <f t="shared" si="1027"/>
        <v>-9.8972688549235962E-3</v>
      </c>
      <c r="AZ218" s="68">
        <f t="shared" si="1271"/>
        <v>-5.880326847283417E-3</v>
      </c>
      <c r="BA218" s="68">
        <f t="shared" si="1028"/>
        <v>0.76800894854586144</v>
      </c>
      <c r="BB218" s="68"/>
      <c r="BC218" s="15">
        <f t="shared" si="1029"/>
        <v>0.16112444292080907</v>
      </c>
      <c r="BE218" s="13">
        <v>83.43</v>
      </c>
      <c r="BF218" s="68">
        <f t="shared" si="1030"/>
        <v>-1.9141045579614377E-3</v>
      </c>
      <c r="BG218" s="68">
        <f t="shared" si="1272"/>
        <v>2.1028374496787415E-3</v>
      </c>
      <c r="BH218" s="68"/>
      <c r="BI218" s="68"/>
      <c r="BJ218" s="15">
        <f t="shared" si="1031"/>
        <v>0.13248269309081043</v>
      </c>
      <c r="BL218" s="13">
        <v>77.180000000000007</v>
      </c>
      <c r="BM218" s="68">
        <f t="shared" si="1032"/>
        <v>-2.1923710556329867E-2</v>
      </c>
      <c r="BN218" s="68">
        <f t="shared" si="1273"/>
        <v>-1.7906768548689687E-2</v>
      </c>
      <c r="BO218" s="68">
        <f t="shared" si="1033"/>
        <v>0.29976423038059957</v>
      </c>
      <c r="BP218" s="68"/>
      <c r="BQ218" s="15">
        <f t="shared" si="1034"/>
        <v>0.16287479282808501</v>
      </c>
      <c r="BS218" s="13">
        <v>46.25</v>
      </c>
      <c r="BT218" s="68">
        <f t="shared" si="1035"/>
        <v>-2.6930359772775112E-2</v>
      </c>
      <c r="BU218" s="68">
        <f t="shared" si="1274"/>
        <v>-2.2913417765134933E-2</v>
      </c>
      <c r="BV218" s="68">
        <f t="shared" si="1036"/>
        <v>0.24127750939345149</v>
      </c>
      <c r="BW218" s="68"/>
      <c r="BX218" s="15">
        <f t="shared" si="1037"/>
        <v>0.20915032679738563</v>
      </c>
      <c r="BZ218" s="13"/>
      <c r="CA218" s="68">
        <f t="shared" si="1038"/>
        <v>0</v>
      </c>
      <c r="CB218" s="68">
        <f t="shared" si="1275"/>
        <v>0</v>
      </c>
      <c r="CC218" s="68">
        <f t="shared" si="1039"/>
        <v>0</v>
      </c>
      <c r="CD218" s="68"/>
      <c r="CE218" s="15">
        <f t="shared" si="1040"/>
        <v>0</v>
      </c>
      <c r="CG218" s="13">
        <v>30.99</v>
      </c>
      <c r="CH218" s="68">
        <f t="shared" si="1041"/>
        <v>-1.2742911755336163E-2</v>
      </c>
      <c r="CI218" s="68">
        <f t="shared" si="1276"/>
        <v>-8.7259697476959833E-3</v>
      </c>
      <c r="CJ218" s="68">
        <f t="shared" si="1042"/>
        <v>2.5140588819053854E-2</v>
      </c>
      <c r="CK218" s="68"/>
      <c r="CL218" s="15">
        <f t="shared" si="1043"/>
        <v>-9.8079161816065227E-2</v>
      </c>
      <c r="CN218" s="13">
        <v>35.590000000000003</v>
      </c>
      <c r="CO218" s="68">
        <f t="shared" si="1044"/>
        <v>-1.166342682588155E-2</v>
      </c>
      <c r="CP218" s="68">
        <f t="shared" si="1277"/>
        <v>-7.6464848182413708E-3</v>
      </c>
      <c r="CQ218" s="68">
        <f t="shared" si="1045"/>
        <v>0.13560944479897905</v>
      </c>
      <c r="CR218" s="68"/>
      <c r="CS218" s="15">
        <f t="shared" si="1046"/>
        <v>6.3340304750522991E-2</v>
      </c>
      <c r="CU218" s="13">
        <v>40.83</v>
      </c>
      <c r="CV218" s="68">
        <f t="shared" si="1047"/>
        <v>-8.7399854333575985E-3</v>
      </c>
      <c r="CW218" s="68">
        <f t="shared" si="1278"/>
        <v>-4.7230434257174193E-3</v>
      </c>
      <c r="CX218" s="68">
        <f t="shared" si="1048"/>
        <v>0.26998444790046655</v>
      </c>
      <c r="CY218" s="68"/>
      <c r="CZ218" s="15">
        <f t="shared" si="1049"/>
        <v>9.5225321888411943E-2</v>
      </c>
      <c r="DB218" s="13">
        <v>19.72</v>
      </c>
      <c r="DC218" s="68">
        <f t="shared" si="1050"/>
        <v>-1.2518778167250878E-2</v>
      </c>
      <c r="DD218" s="68">
        <f t="shared" si="1279"/>
        <v>-8.5018361596106984E-3</v>
      </c>
      <c r="DE218" s="68">
        <f t="shared" si="1051"/>
        <v>-9.8308184727937911E-2</v>
      </c>
      <c r="DF218" s="68"/>
      <c r="DG218" s="15">
        <f t="shared" si="1052"/>
        <v>-3.1434184675834996E-2</v>
      </c>
      <c r="DI218" s="13">
        <v>52.53</v>
      </c>
      <c r="DJ218" s="68">
        <f t="shared" si="1053"/>
        <v>-3.6039453717753743E-3</v>
      </c>
      <c r="DK218" s="68">
        <f t="shared" si="1280"/>
        <v>4.1299663586480493E-4</v>
      </c>
      <c r="DL218" s="68">
        <f t="shared" si="1054"/>
        <v>0.18980747451868635</v>
      </c>
      <c r="DM218" s="68"/>
      <c r="DN218" s="15">
        <f t="shared" si="1055"/>
        <v>0.24596774193548399</v>
      </c>
      <c r="DP218" s="13">
        <v>50.77</v>
      </c>
      <c r="DQ218" s="68">
        <f t="shared" si="1056"/>
        <v>-9.9453978159125978E-3</v>
      </c>
      <c r="DR218" s="68">
        <f t="shared" si="1281"/>
        <v>-5.9284558082724186E-3</v>
      </c>
      <c r="DS218" s="68"/>
      <c r="DT218" s="68"/>
      <c r="DU218" s="15">
        <f t="shared" si="1057"/>
        <v>0.33324579831932788</v>
      </c>
      <c r="DV218" s="18"/>
      <c r="DW218" s="13">
        <v>46.43</v>
      </c>
      <c r="DX218" s="68">
        <f t="shared" si="1058"/>
        <v>-1.3177470775770403E-2</v>
      </c>
      <c r="DY218" s="68">
        <f t="shared" si="1282"/>
        <v>-9.1605287681302237E-3</v>
      </c>
      <c r="DZ218" s="68">
        <f t="shared" si="1059"/>
        <v>1.477588046958378</v>
      </c>
      <c r="EA218" s="68"/>
      <c r="EB218" s="15">
        <f t="shared" si="1060"/>
        <v>0.38721242904093223</v>
      </c>
      <c r="ED218" s="13">
        <v>46.17</v>
      </c>
      <c r="EE218" s="68">
        <f t="shared" si="1061"/>
        <v>-9.4400343273975049E-3</v>
      </c>
      <c r="EF218" s="68">
        <f t="shared" si="1283"/>
        <v>-5.4230923197573257E-3</v>
      </c>
      <c r="EG218" s="68">
        <f t="shared" si="1062"/>
        <v>1.1954350927246791</v>
      </c>
      <c r="EH218" s="68"/>
      <c r="EI218" s="15">
        <f t="shared" si="1063"/>
        <v>0.2518980477223427</v>
      </c>
      <c r="EK218" s="13">
        <v>143.32</v>
      </c>
      <c r="EL218" s="68">
        <f t="shared" si="1064"/>
        <v>-3.3580579905596881E-2</v>
      </c>
      <c r="EM218" s="68">
        <f t="shared" si="1284"/>
        <v>-2.9563637897956702E-2</v>
      </c>
      <c r="EN218" s="68">
        <f t="shared" si="1065"/>
        <v>1.2206383638053917</v>
      </c>
      <c r="EO218" s="68"/>
      <c r="EP218" s="15">
        <f t="shared" si="1066"/>
        <v>0.28769092542677444</v>
      </c>
      <c r="ER218" s="13">
        <v>39.29</v>
      </c>
      <c r="ES218" s="68">
        <f t="shared" si="1067"/>
        <v>-4.0557667934094724E-3</v>
      </c>
      <c r="ET218" s="68">
        <f t="shared" si="1285"/>
        <v>-3.8824785769293185E-5</v>
      </c>
      <c r="EU218" s="68">
        <f t="shared" si="1068"/>
        <v>0.12546548266972224</v>
      </c>
      <c r="EV218" s="68"/>
      <c r="EW218" s="15">
        <f t="shared" si="1069"/>
        <v>1.028542041655949E-2</v>
      </c>
      <c r="EY218" s="13">
        <v>50.24</v>
      </c>
      <c r="EZ218" s="68">
        <f t="shared" si="1070"/>
        <v>2.551541130843029E-2</v>
      </c>
      <c r="FA218" s="68">
        <f t="shared" si="1286"/>
        <v>2.9532353316070469E-2</v>
      </c>
      <c r="FB218" s="68"/>
      <c r="FC218" s="68"/>
      <c r="FD218" s="15">
        <f t="shared" si="1071"/>
        <v>1.043938161106591</v>
      </c>
      <c r="FF218" s="13">
        <v>61.29</v>
      </c>
      <c r="FG218" s="68">
        <f t="shared" si="1072"/>
        <v>-9.8546042003230926E-3</v>
      </c>
      <c r="FH218" s="68">
        <f t="shared" si="1287"/>
        <v>-5.8376621926829134E-3</v>
      </c>
      <c r="FI218" s="68">
        <f t="shared" si="1073"/>
        <v>3.7406905890318226E-2</v>
      </c>
      <c r="FJ218" s="68"/>
      <c r="FK218" s="15">
        <f t="shared" si="1074"/>
        <v>7.9239302694136288E-2</v>
      </c>
      <c r="FM218" s="13">
        <v>186.34</v>
      </c>
      <c r="FN218" s="68">
        <f t="shared" si="1075"/>
        <v>-1.0356365181369105E-2</v>
      </c>
      <c r="FO218" s="68">
        <f t="shared" si="1288"/>
        <v>-6.3394231737289256E-3</v>
      </c>
      <c r="FP218" s="68">
        <f t="shared" si="1076"/>
        <v>0.60251117991056069</v>
      </c>
      <c r="FQ218" s="68"/>
      <c r="FR218" s="15">
        <f t="shared" si="1077"/>
        <v>2.5762413299570665E-2</v>
      </c>
      <c r="FT218" s="13">
        <v>87.01</v>
      </c>
      <c r="FU218" s="68">
        <f t="shared" si="1078"/>
        <v>2.7659329261266463E-3</v>
      </c>
      <c r="FV218" s="68">
        <f t="shared" si="1289"/>
        <v>6.7828749337668255E-3</v>
      </c>
      <c r="FW218" s="68">
        <f t="shared" si="1079"/>
        <v>-1.1586958991252937E-2</v>
      </c>
      <c r="FX218" s="68"/>
      <c r="FY218" s="15">
        <f t="shared" si="1080"/>
        <v>-3.5151918385451335E-2</v>
      </c>
      <c r="GA218" s="13">
        <v>18.329999999999998</v>
      </c>
      <c r="GB218" s="68">
        <f t="shared" si="1081"/>
        <v>-1.292407108239106E-2</v>
      </c>
      <c r="GC218" s="68">
        <f t="shared" si="1290"/>
        <v>-8.9071290747508806E-3</v>
      </c>
      <c r="GD218" s="68"/>
      <c r="GE218" s="68"/>
      <c r="GF218" s="15">
        <f t="shared" si="1082"/>
        <v>5.1635111876075654E-2</v>
      </c>
      <c r="GG218" s="18"/>
      <c r="GH218" s="13">
        <v>23.93</v>
      </c>
      <c r="GI218" s="68">
        <f t="shared" si="1083"/>
        <v>8.8532883642496139E-3</v>
      </c>
      <c r="GJ218" s="68">
        <f t="shared" si="1291"/>
        <v>1.2870230371889793E-2</v>
      </c>
      <c r="GK218" s="68">
        <f t="shared" si="1084"/>
        <v>0.24505723204994803</v>
      </c>
      <c r="GL218" s="68"/>
      <c r="GM218" s="15">
        <f t="shared" si="1085"/>
        <v>0.26613756613756623</v>
      </c>
      <c r="GO218" s="13">
        <v>28.98</v>
      </c>
      <c r="GP218" s="68">
        <f t="shared" si="1086"/>
        <v>-3.0959752321981374E-3</v>
      </c>
      <c r="GQ218" s="68">
        <f t="shared" si="1292"/>
        <v>9.209667754420418E-4</v>
      </c>
      <c r="GR218" s="68"/>
      <c r="GS218" s="68"/>
      <c r="GT218" s="15">
        <f t="shared" si="1087"/>
        <v>6.3486238532110106E-2</v>
      </c>
      <c r="GV218" s="13">
        <v>17.73</v>
      </c>
      <c r="GW218" s="68">
        <f t="shared" si="1088"/>
        <v>-1.1705685618729143E-2</v>
      </c>
      <c r="GX218" s="68">
        <f t="shared" si="1293"/>
        <v>-7.6887436110889638E-3</v>
      </c>
      <c r="GY218" s="68">
        <f t="shared" si="1089"/>
        <v>0.49620253164556971</v>
      </c>
      <c r="GZ218" s="68"/>
      <c r="HA218" s="15">
        <f t="shared" si="1090"/>
        <v>0.29227405247813409</v>
      </c>
      <c r="HD218" s="13">
        <v>440.1</v>
      </c>
      <c r="HE218" s="68">
        <f t="shared" si="1091"/>
        <v>-4.626720121356586E-2</v>
      </c>
      <c r="HF218" s="68">
        <f t="shared" si="1294"/>
        <v>-4.2250259205925678E-2</v>
      </c>
      <c r="HG218" s="68">
        <f t="shared" si="1092"/>
        <v>1.4723330149991576</v>
      </c>
      <c r="HH218" s="68"/>
      <c r="HI218" s="15">
        <f t="shared" si="1093"/>
        <v>8.9788034865293312E-2</v>
      </c>
      <c r="HK218" s="13">
        <v>88.3</v>
      </c>
      <c r="HL218" s="68">
        <f t="shared" si="1094"/>
        <v>-3.1904396447757888E-2</v>
      </c>
      <c r="HM218" s="68">
        <f t="shared" si="1295"/>
        <v>-2.7887454440117709E-2</v>
      </c>
      <c r="HN218" s="68">
        <f t="shared" si="1095"/>
        <v>34.604838709677416</v>
      </c>
      <c r="HO218" s="68"/>
      <c r="HP218" s="15">
        <f t="shared" si="1096"/>
        <v>2.347232752084913</v>
      </c>
      <c r="HR218" s="13">
        <v>114.69</v>
      </c>
      <c r="HS218" s="68">
        <f t="shared" si="1097"/>
        <v>-1.6886679238813637E-2</v>
      </c>
      <c r="HT218" s="68">
        <f t="shared" si="1296"/>
        <v>-1.2869737231173458E-2</v>
      </c>
      <c r="HU218" s="68">
        <f t="shared" si="1098"/>
        <v>2.1508241758241757</v>
      </c>
      <c r="HV218" s="68"/>
      <c r="HW218" s="15">
        <f t="shared" si="1099"/>
        <v>6.6189458027331088E-2</v>
      </c>
      <c r="HY218" s="13">
        <v>202.81</v>
      </c>
      <c r="HZ218" s="68">
        <f t="shared" si="1100"/>
        <v>-2.0430834621329164E-2</v>
      </c>
      <c r="IA218" s="68">
        <f t="shared" si="1297"/>
        <v>-1.6413892613688984E-2</v>
      </c>
      <c r="IB218" s="68">
        <f t="shared" si="1101"/>
        <v>0.91510859301227565</v>
      </c>
      <c r="IC218" s="68"/>
      <c r="ID218" s="15">
        <f t="shared" si="1102"/>
        <v>0.51023903492441747</v>
      </c>
      <c r="IF218" s="13">
        <v>376.47</v>
      </c>
      <c r="IG218" s="68">
        <f t="shared" si="1103"/>
        <v>-2.4638582309964224E-2</v>
      </c>
      <c r="IH218" s="68">
        <f t="shared" si="1298"/>
        <v>-2.0621640302324044E-2</v>
      </c>
      <c r="II218" s="68">
        <f t="shared" si="1104"/>
        <v>1.151257142857143</v>
      </c>
      <c r="IJ218" s="68"/>
      <c r="IK218" s="15">
        <f t="shared" si="1105"/>
        <v>0.6238354037267082</v>
      </c>
      <c r="IM218" s="13">
        <v>319.08</v>
      </c>
      <c r="IN218" s="68">
        <f t="shared" si="1106"/>
        <v>6.9625557306157965E-2</v>
      </c>
      <c r="IO218" s="68">
        <f t="shared" si="1299"/>
        <v>7.364249931379814E-2</v>
      </c>
      <c r="IP218" s="68">
        <f t="shared" si="1107"/>
        <v>5.2308142940831868</v>
      </c>
      <c r="IQ218" s="68"/>
      <c r="IR218" s="15">
        <f t="shared" si="1108"/>
        <v>0.70166924430697031</v>
      </c>
      <c r="IT218" s="13">
        <v>104.72</v>
      </c>
      <c r="IU218" s="68">
        <f t="shared" si="1109"/>
        <v>-1.7912407390040293E-2</v>
      </c>
      <c r="IV218" s="68">
        <f t="shared" si="1300"/>
        <v>-1.3895465382400114E-2</v>
      </c>
      <c r="IW218" s="68">
        <f t="shared" si="1110"/>
        <v>4.7380821917808218</v>
      </c>
      <c r="IX218" s="68"/>
      <c r="IY218" s="15">
        <f t="shared" si="1111"/>
        <v>1.0377505351235647</v>
      </c>
      <c r="JA218" s="13">
        <v>666.47</v>
      </c>
      <c r="JB218" s="68">
        <f t="shared" si="1112"/>
        <v>-0.11334761264916776</v>
      </c>
      <c r="JC218" s="68">
        <f t="shared" si="1301"/>
        <v>-0.10933067064152759</v>
      </c>
      <c r="JD218" s="68">
        <f t="shared" si="1113"/>
        <v>0.34803802588996774</v>
      </c>
      <c r="JE218" s="68"/>
      <c r="JF218" s="15">
        <f t="shared" si="1114"/>
        <v>0.13827261703472193</v>
      </c>
      <c r="JH218" s="13">
        <v>525.76</v>
      </c>
      <c r="JI218" s="68">
        <f t="shared" si="1115"/>
        <v>-2.915704921059914E-2</v>
      </c>
      <c r="JJ218" s="68">
        <f t="shared" si="1302"/>
        <v>-2.514010720295896E-2</v>
      </c>
      <c r="JK218" s="68">
        <f t="shared" si="1116"/>
        <v>0.29277828321325822</v>
      </c>
      <c r="JL218" s="68"/>
      <c r="JM218" s="15">
        <f t="shared" si="1117"/>
        <v>0.24735468564650057</v>
      </c>
      <c r="JO218" s="13">
        <v>34.96</v>
      </c>
      <c r="JP218" s="68">
        <f t="shared" si="1118"/>
        <v>0.19358142710822812</v>
      </c>
      <c r="JQ218" s="68">
        <f t="shared" si="1303"/>
        <v>0.19759836911586831</v>
      </c>
      <c r="JR218" s="68">
        <f t="shared" si="1119"/>
        <v>0.17968618187953431</v>
      </c>
      <c r="JS218" s="68"/>
      <c r="JT218" s="15">
        <f t="shared" si="1120"/>
        <v>2.4308145240431802</v>
      </c>
      <c r="JV218" s="13">
        <v>3.22</v>
      </c>
      <c r="JW218" s="68">
        <f t="shared" si="1121"/>
        <v>1.5772870662460654E-2</v>
      </c>
      <c r="JX218" s="68">
        <f t="shared" si="1304"/>
        <v>1.9789812670100833E-2</v>
      </c>
      <c r="JY218" s="68">
        <f t="shared" si="1122"/>
        <v>0.27272727272727293</v>
      </c>
      <c r="JZ218" s="68"/>
      <c r="KA218" s="15">
        <f t="shared" si="1123"/>
        <v>0.78888888888888897</v>
      </c>
      <c r="KC218" s="13">
        <v>22.4</v>
      </c>
      <c r="KD218" s="68">
        <f t="shared" si="1124"/>
        <v>-6.2111801242236281E-3</v>
      </c>
      <c r="KE218" s="68">
        <f t="shared" si="1305"/>
        <v>-2.1942381165834489E-3</v>
      </c>
      <c r="KF218" s="68">
        <f t="shared" si="1125"/>
        <v>0.14989733059548244</v>
      </c>
      <c r="KG218" s="68"/>
      <c r="KH218" s="15">
        <f t="shared" si="1126"/>
        <v>9.9188458070333125E-3</v>
      </c>
      <c r="KI218" s="18"/>
      <c r="KJ218" s="13">
        <v>166.62</v>
      </c>
      <c r="KK218" s="68">
        <f t="shared" si="1127"/>
        <v>-2.8568097014925405E-2</v>
      </c>
      <c r="KL218" s="68">
        <f t="shared" si="1306"/>
        <v>-2.4551155007285226E-2</v>
      </c>
      <c r="KM218" s="68">
        <f t="shared" si="1128"/>
        <v>6.896682464454976</v>
      </c>
      <c r="KN218" s="68"/>
      <c r="KO218" s="15">
        <f t="shared" si="1129"/>
        <v>1.4790953727123943</v>
      </c>
      <c r="KQ218" s="13">
        <v>2.6019999999999999</v>
      </c>
      <c r="KR218" s="68">
        <f t="shared" si="1130"/>
        <v>-2.3639774859287116E-2</v>
      </c>
      <c r="KS218" s="68">
        <f t="shared" si="1307"/>
        <v>-1.9622832851646937E-2</v>
      </c>
      <c r="KT218" s="68">
        <f t="shared" si="1131"/>
        <v>-6.8702290076336787E-3</v>
      </c>
      <c r="KU218" s="68"/>
      <c r="KV218" s="15">
        <f t="shared" si="1132"/>
        <v>1.5762376237623761</v>
      </c>
      <c r="KW218" s="18"/>
      <c r="KX218" s="13">
        <v>77.260000000000005</v>
      </c>
      <c r="KY218" s="68">
        <f t="shared" si="1133"/>
        <v>-6.1744275791097225E-3</v>
      </c>
      <c r="KZ218" s="68">
        <f t="shared" si="1308"/>
        <v>-2.1574855714695433E-3</v>
      </c>
      <c r="LA218" s="68">
        <f t="shared" si="1134"/>
        <v>7.4099819268733463E-2</v>
      </c>
      <c r="LB218" s="68"/>
      <c r="LC218" s="15">
        <f t="shared" si="1135"/>
        <v>2.2585407001265292</v>
      </c>
      <c r="LD218" s="18"/>
      <c r="LE218" s="13">
        <v>52.45</v>
      </c>
      <c r="LF218" s="68">
        <f t="shared" si="1136"/>
        <v>1.2548262548262658E-2</v>
      </c>
      <c r="LG218" s="68">
        <f t="shared" si="1309"/>
        <v>1.6565204555902838E-2</v>
      </c>
      <c r="LH218" s="68">
        <f t="shared" si="1137"/>
        <v>0.46385710298632443</v>
      </c>
      <c r="LI218" s="68"/>
      <c r="LJ218" s="15">
        <f t="shared" si="1138"/>
        <v>0.13749728909130349</v>
      </c>
      <c r="LL218" s="13">
        <v>162.61000000000001</v>
      </c>
      <c r="LM218" s="68">
        <f t="shared" si="1139"/>
        <v>3.7053571428571443E-2</v>
      </c>
      <c r="LN218" s="68">
        <f t="shared" si="1310"/>
        <v>4.1070513436211625E-2</v>
      </c>
      <c r="LO218" s="68">
        <f t="shared" si="1140"/>
        <v>0.85840000000000016</v>
      </c>
      <c r="LP218" s="68"/>
      <c r="LQ218" s="15">
        <f t="shared" si="1141"/>
        <v>1.0791458892724719</v>
      </c>
      <c r="LS218" s="13">
        <v>23.84</v>
      </c>
      <c r="LT218" s="68">
        <f t="shared" si="1142"/>
        <v>3.2034632034631964E-2</v>
      </c>
      <c r="LU218" s="68">
        <f t="shared" si="1311"/>
        <v>3.6051574042272147E-2</v>
      </c>
      <c r="LV218" s="68"/>
      <c r="LW218" s="68"/>
      <c r="LX218" s="15">
        <f t="shared" si="1143"/>
        <v>1.5772972972972972</v>
      </c>
      <c r="LZ218" s="13">
        <v>21.49</v>
      </c>
      <c r="MA218" s="68">
        <f t="shared" si="1144"/>
        <v>2.3320895522386731E-3</v>
      </c>
      <c r="MB218" s="68">
        <f t="shared" si="1312"/>
        <v>6.3490315598788523E-3</v>
      </c>
      <c r="MC218" s="68">
        <f t="shared" si="1145"/>
        <v>-3.4157303370786589E-2</v>
      </c>
      <c r="MD218" s="68"/>
      <c r="ME218" s="15">
        <f t="shared" si="1146"/>
        <v>0.59421364985163183</v>
      </c>
      <c r="MG218" s="13">
        <v>137.38999999999999</v>
      </c>
      <c r="MH218" s="68">
        <f t="shared" si="1147"/>
        <v>-4.211113435125162E-2</v>
      </c>
      <c r="MI218" s="68">
        <f t="shared" si="1313"/>
        <v>-3.8094192343611444E-2</v>
      </c>
      <c r="MJ218" s="68">
        <f t="shared" si="1148"/>
        <v>17.516172506738545</v>
      </c>
      <c r="MK218" s="68"/>
      <c r="ML218" s="15">
        <f t="shared" si="1149"/>
        <v>5.4715025906735741</v>
      </c>
      <c r="MN218" s="13">
        <v>213.8</v>
      </c>
      <c r="MO218" s="68">
        <f t="shared" si="1150"/>
        <v>6.5524665356180283E-4</v>
      </c>
      <c r="MP218" s="68">
        <f t="shared" si="1314"/>
        <v>4.6721886612019819E-3</v>
      </c>
      <c r="MQ218" s="68">
        <f t="shared" si="1151"/>
        <v>0.69817315329626695</v>
      </c>
      <c r="MR218" s="68"/>
      <c r="MS218" s="15">
        <f t="shared" si="1152"/>
        <v>0.91938235030074522</v>
      </c>
      <c r="MU218" s="13">
        <v>25.2</v>
      </c>
      <c r="MV218" s="68">
        <f t="shared" si="1153"/>
        <v>7.1884304551254677E-2</v>
      </c>
      <c r="MW218" s="68">
        <f t="shared" si="1315"/>
        <v>7.5901246558894853E-2</v>
      </c>
      <c r="MX218" s="68">
        <f t="shared" si="1154"/>
        <v>0.20747484427407753</v>
      </c>
      <c r="MY218" s="68"/>
      <c r="MZ218" s="15">
        <f t="shared" si="1155"/>
        <v>1.3617619493908153</v>
      </c>
      <c r="NB218" s="13">
        <v>310.75</v>
      </c>
      <c r="NC218" s="68">
        <f t="shared" si="1156"/>
        <v>-1.1232022400407195E-2</v>
      </c>
      <c r="ND218" s="68">
        <f t="shared" si="1316"/>
        <v>-7.2150803927670155E-3</v>
      </c>
      <c r="NE218" s="68">
        <f t="shared" si="1157"/>
        <v>1.2938658005462464</v>
      </c>
      <c r="NF218" s="68"/>
      <c r="NG218" s="15">
        <f t="shared" si="1158"/>
        <v>0.86312129024521866</v>
      </c>
      <c r="NI218" s="13">
        <v>12.9</v>
      </c>
      <c r="NJ218" s="68">
        <f t="shared" si="1159"/>
        <v>2.9529130087789388E-2</v>
      </c>
      <c r="NK218" s="68">
        <f t="shared" si="1317"/>
        <v>3.3546072095429563E-2</v>
      </c>
      <c r="NL218" s="68">
        <f t="shared" si="1160"/>
        <v>-0.89757840412862244</v>
      </c>
      <c r="NM218" s="68"/>
      <c r="NN218" s="15">
        <f t="shared" si="1161"/>
        <v>1.6326530612244896</v>
      </c>
      <c r="NP218" s="13">
        <v>574.07000000000005</v>
      </c>
      <c r="NQ218" s="68">
        <f t="shared" si="1162"/>
        <v>-6.7477550737927178E-3</v>
      </c>
      <c r="NR218" s="68">
        <f t="shared" si="1318"/>
        <v>-2.7308130661525386E-3</v>
      </c>
      <c r="NS218" s="68">
        <f t="shared" si="1163"/>
        <v>3.3738666666666672</v>
      </c>
      <c r="NT218" s="68"/>
      <c r="NU218" s="15">
        <f t="shared" si="1164"/>
        <v>0.74526494998935955</v>
      </c>
      <c r="NW218" s="13">
        <v>281.48</v>
      </c>
      <c r="NX218" s="68">
        <f t="shared" si="1165"/>
        <v>2.5166624175984358E-2</v>
      </c>
      <c r="NY218" s="68">
        <f t="shared" si="1319"/>
        <v>2.9183566183624537E-2</v>
      </c>
      <c r="NZ218" s="68">
        <f t="shared" si="1166"/>
        <v>0.60150204824761055</v>
      </c>
      <c r="OA218" s="68"/>
      <c r="OB218" s="15">
        <f t="shared" si="1167"/>
        <v>0.48695192815636557</v>
      </c>
      <c r="OD218" s="13">
        <v>3.82</v>
      </c>
      <c r="OE218" s="68">
        <f t="shared" si="1168"/>
        <v>5.2631578947368472E-3</v>
      </c>
      <c r="OF218" s="68">
        <f t="shared" si="1320"/>
        <v>9.2800999023770273E-3</v>
      </c>
      <c r="OG218" s="68">
        <f t="shared" si="1169"/>
        <v>-0.9830726281738823</v>
      </c>
      <c r="OH218" s="68"/>
      <c r="OI218" s="15">
        <f t="shared" si="1170"/>
        <v>1.6164383561643836</v>
      </c>
      <c r="OK218" s="13">
        <v>383.31</v>
      </c>
      <c r="OL218" s="68">
        <f t="shared" si="1171"/>
        <v>-1.921600736912131E-2</v>
      </c>
      <c r="OM218" s="68">
        <f t="shared" si="1321"/>
        <v>-1.5199065361481131E-2</v>
      </c>
      <c r="ON218" s="68">
        <f t="shared" si="1172"/>
        <v>8.0296819787985871</v>
      </c>
      <c r="OO218" s="68"/>
      <c r="OP218" s="15">
        <f t="shared" si="1173"/>
        <v>4.7545413601561322</v>
      </c>
      <c r="OR218" s="13">
        <v>7.12</v>
      </c>
      <c r="OS218" s="68">
        <f t="shared" si="1174"/>
        <v>3.4883720930232592E-2</v>
      </c>
      <c r="OT218" s="68">
        <f t="shared" si="1322"/>
        <v>3.8900662937872768E-2</v>
      </c>
      <c r="OU218" s="68">
        <f t="shared" si="1175"/>
        <v>-7.5324675324675336E-2</v>
      </c>
      <c r="OV218" s="68"/>
      <c r="OW218" s="15">
        <f t="shared" si="1176"/>
        <v>5.3571428571428568</v>
      </c>
      <c r="OY218" s="13">
        <v>177.42</v>
      </c>
      <c r="OZ218" s="68">
        <f t="shared" si="1177"/>
        <v>6.0104332048081981E-3</v>
      </c>
      <c r="PA218" s="68">
        <f t="shared" si="1323"/>
        <v>1.0027375212448376E-2</v>
      </c>
      <c r="PB218" s="68">
        <f t="shared" si="1331"/>
        <v>4.4590769230769229</v>
      </c>
      <c r="PC218" s="68"/>
      <c r="PD218" s="15">
        <f t="shared" si="1178"/>
        <v>0.54884329986905278</v>
      </c>
      <c r="PE218" s="18"/>
      <c r="PF218" s="13">
        <v>295.89999999999998</v>
      </c>
      <c r="PG218" s="68">
        <f t="shared" si="1179"/>
        <v>3.1477672813469422E-2</v>
      </c>
      <c r="PH218" s="68">
        <f t="shared" si="1324"/>
        <v>3.5494614821109605E-2</v>
      </c>
      <c r="PI218" s="68">
        <f t="shared" si="1180"/>
        <v>-0.15020103388856981</v>
      </c>
      <c r="PJ218" s="68"/>
      <c r="PK218" s="15">
        <f t="shared" si="1181"/>
        <v>0.41490938650600095</v>
      </c>
      <c r="PM218" s="13"/>
      <c r="PN218" s="68">
        <f t="shared" si="1182"/>
        <v>0</v>
      </c>
      <c r="PO218" s="68">
        <f t="shared" si="1183"/>
        <v>4.0169420076401792E-3</v>
      </c>
      <c r="PP218" s="68">
        <f t="shared" si="1184"/>
        <v>0</v>
      </c>
      <c r="PQ218" s="68"/>
      <c r="PR218" s="15">
        <f t="shared" si="1185"/>
        <v>0</v>
      </c>
      <c r="PT218" s="13">
        <v>21.82</v>
      </c>
      <c r="PU218" s="68">
        <f t="shared" si="1186"/>
        <v>6.9607843137254988E-2</v>
      </c>
      <c r="PV218" s="68">
        <f t="shared" si="1325"/>
        <v>7.3624785144895163E-2</v>
      </c>
      <c r="PW218" s="68">
        <f t="shared" si="1187"/>
        <v>1.5022935779816513</v>
      </c>
      <c r="PX218" s="68"/>
      <c r="PY218" s="15">
        <f t="shared" si="1188"/>
        <v>3.2534113060428851</v>
      </c>
      <c r="QA218" s="13">
        <v>396.37</v>
      </c>
      <c r="QB218" s="68">
        <f t="shared" si="1189"/>
        <v>3.5260009925039831E-2</v>
      </c>
      <c r="QC218" s="68">
        <f t="shared" si="1326"/>
        <v>3.9276951932680007E-2</v>
      </c>
      <c r="QD218" s="68">
        <f t="shared" si="1190"/>
        <v>0.17481253149174553</v>
      </c>
      <c r="QE218" s="68"/>
      <c r="QF218" s="15">
        <f t="shared" si="1191"/>
        <v>1.0672264524877437</v>
      </c>
      <c r="QH218" s="13">
        <v>2.73</v>
      </c>
      <c r="QI218" s="68">
        <f t="shared" si="1192"/>
        <v>3.4090909090909033E-2</v>
      </c>
      <c r="QJ218" s="68">
        <f t="shared" si="1327"/>
        <v>3.8107851098549209E-2</v>
      </c>
      <c r="QK218" s="68">
        <f t="shared" si="1193"/>
        <v>8.7649402390438336E-2</v>
      </c>
      <c r="QL218" s="68"/>
      <c r="QM218" s="15">
        <f t="shared" si="1194"/>
        <v>1.0999999999999999</v>
      </c>
      <c r="QO218" s="13">
        <v>19.68</v>
      </c>
      <c r="QP218" s="68">
        <f t="shared" si="1195"/>
        <v>-2.0895522388059785E-2</v>
      </c>
      <c r="QQ218" s="68">
        <f t="shared" si="1328"/>
        <v>-1.6878580380419606E-2</v>
      </c>
      <c r="QR218" s="68">
        <f t="shared" si="1196"/>
        <v>-0.97601111679953201</v>
      </c>
      <c r="QS218" s="68"/>
      <c r="QT218" s="15">
        <f t="shared" si="1197"/>
        <v>0.71428571428571419</v>
      </c>
      <c r="QV218" s="13">
        <v>2.4900000000000002</v>
      </c>
      <c r="QW218" s="68">
        <f t="shared" si="1198"/>
        <v>8.9141004862237604E-3</v>
      </c>
      <c r="QX218" s="68">
        <f t="shared" si="1329"/>
        <v>1.293104249386394E-2</v>
      </c>
      <c r="QY218" s="68">
        <f t="shared" si="1199"/>
        <v>-0.2946175637393767</v>
      </c>
      <c r="QZ218" s="68"/>
      <c r="RA218" s="15">
        <f t="shared" si="1200"/>
        <v>1.7572537801389516E-2</v>
      </c>
      <c r="RC218" s="13">
        <v>61.98</v>
      </c>
      <c r="RD218" s="68">
        <f t="shared" si="1201"/>
        <v>-2.4397922241460795E-2</v>
      </c>
      <c r="RE218" s="68">
        <f t="shared" si="1330"/>
        <v>-2.0380980233820616E-2</v>
      </c>
      <c r="RF218" s="68">
        <f t="shared" si="1202"/>
        <v>0.33895009721322095</v>
      </c>
      <c r="RG218" s="68"/>
      <c r="RH218" s="15">
        <f t="shared" si="1203"/>
        <v>1.5042424242424242</v>
      </c>
      <c r="RJ218" s="13">
        <v>303.22000000000003</v>
      </c>
      <c r="RK218" s="68">
        <f t="shared" si="1204"/>
        <v>-6.1293388836079444E-3</v>
      </c>
      <c r="RL218" s="68">
        <f t="shared" si="1205"/>
        <v>-2.1123968759677652E-3</v>
      </c>
      <c r="RM218" s="68">
        <f t="shared" si="1206"/>
        <v>0.40653121810928661</v>
      </c>
      <c r="RN218" s="68"/>
      <c r="RO218" s="15">
        <f t="shared" si="1207"/>
        <v>0.54137860919072811</v>
      </c>
      <c r="RQ218" s="13">
        <v>25.87</v>
      </c>
      <c r="RR218" s="68">
        <f t="shared" si="1208"/>
        <v>-4.1851851851851814E-2</v>
      </c>
      <c r="RS218" s="68">
        <f t="shared" si="1209"/>
        <v>-3.7834909844211631E-2</v>
      </c>
      <c r="RT218" s="68">
        <f t="shared" si="1210"/>
        <v>0.76707650273224048</v>
      </c>
      <c r="RU218" s="68"/>
      <c r="RV218" s="15">
        <f t="shared" si="1211"/>
        <v>0.24136276391554709</v>
      </c>
      <c r="RX218" s="13">
        <v>194.55</v>
      </c>
      <c r="RY218" s="68">
        <f t="shared" si="1212"/>
        <v>-2.1427493586841661E-2</v>
      </c>
      <c r="RZ218" s="68">
        <f t="shared" si="1213"/>
        <v>-1.7410551579201482E-2</v>
      </c>
      <c r="SA218" s="68">
        <f t="shared" si="1214"/>
        <v>0.46212235081917935</v>
      </c>
      <c r="SB218" s="68"/>
      <c r="SC218" s="15">
        <f t="shared" si="1215"/>
        <v>1.5723919079730269</v>
      </c>
      <c r="SE218" s="13">
        <v>42.52</v>
      </c>
      <c r="SF218" s="68">
        <f t="shared" si="1216"/>
        <v>7.8913981223040011E-2</v>
      </c>
      <c r="SG218" s="68">
        <f t="shared" si="1217"/>
        <v>8.2930923230680187E-2</v>
      </c>
      <c r="SH218" s="68">
        <f t="shared" si="1218"/>
        <v>2.4016000000000002</v>
      </c>
      <c r="SI218" s="68"/>
      <c r="SJ218" s="15">
        <f t="shared" si="1219"/>
        <v>1.7863695937090436</v>
      </c>
      <c r="SL218" s="13">
        <v>3.63</v>
      </c>
      <c r="SM218" s="68">
        <f t="shared" si="1220"/>
        <v>-3.968253968253966E-2</v>
      </c>
      <c r="SN218" s="68">
        <f t="shared" si="1221"/>
        <v>-3.5665597674899477E-2</v>
      </c>
      <c r="SO218" s="68">
        <f t="shared" si="1222"/>
        <v>1.5563380281690142</v>
      </c>
      <c r="SP218" s="68"/>
      <c r="SQ218" s="15">
        <f t="shared" si="1223"/>
        <v>2.5940594059405941</v>
      </c>
      <c r="SS218" s="13">
        <v>36.11</v>
      </c>
      <c r="ST218" s="68">
        <f t="shared" si="1224"/>
        <v>5.3998832457676636E-2</v>
      </c>
      <c r="SU218" s="68">
        <f t="shared" si="1225"/>
        <v>5.8015774465316819E-2</v>
      </c>
      <c r="SV218" s="68">
        <f t="shared" si="1226"/>
        <v>1.2372986369268897</v>
      </c>
      <c r="SW218" s="68"/>
      <c r="SX218" s="15">
        <f t="shared" si="1227"/>
        <v>3.2988095238095236</v>
      </c>
      <c r="SZ218" s="13">
        <v>64.92</v>
      </c>
      <c r="TA218" s="68">
        <f t="shared" si="1228"/>
        <v>9.7993467102192467E-3</v>
      </c>
      <c r="TB218" s="68">
        <f t="shared" si="1229"/>
        <v>1.3816288717859426E-2</v>
      </c>
      <c r="TC218" s="68">
        <f t="shared" si="1230"/>
        <v>0.608124845182066</v>
      </c>
      <c r="TD218" s="68"/>
      <c r="TE218" s="15">
        <f t="shared" si="1231"/>
        <v>3.1615384615384614</v>
      </c>
      <c r="TG218" s="417">
        <v>0.315</v>
      </c>
      <c r="TH218" s="68">
        <f t="shared" si="1232"/>
        <v>5.7046979865771869E-2</v>
      </c>
      <c r="TI218" s="68">
        <f t="shared" si="1233"/>
        <v>6.1063921873412044E-2</v>
      </c>
      <c r="TJ218" s="68">
        <f t="shared" si="1234"/>
        <v>0.43181818181818182</v>
      </c>
      <c r="TK218" s="68"/>
      <c r="TL218" s="15">
        <f t="shared" si="1235"/>
        <v>0.85840707964601759</v>
      </c>
      <c r="TN218" s="13">
        <v>82.95</v>
      </c>
      <c r="TO218" s="68">
        <f t="shared" si="1236"/>
        <v>-5.79216354344122E-2</v>
      </c>
      <c r="TP218" s="68">
        <f t="shared" si="1237"/>
        <v>-5.3904693426772024E-2</v>
      </c>
      <c r="TQ218" s="68">
        <f t="shared" si="1238"/>
        <v>0.20906911152733351</v>
      </c>
      <c r="TR218" s="68"/>
      <c r="TS218" s="15">
        <f t="shared" si="1239"/>
        <v>1.7882352941176471</v>
      </c>
      <c r="TU218" s="417">
        <v>4.16</v>
      </c>
      <c r="TV218" s="68">
        <f t="shared" si="1240"/>
        <v>-2.3980815347721313E-3</v>
      </c>
      <c r="TW218" s="68">
        <f t="shared" si="1241"/>
        <v>1.6188604728680478E-3</v>
      </c>
      <c r="TX218" s="68">
        <f t="shared" si="1242"/>
        <v>-5.6689342403628114E-2</v>
      </c>
      <c r="TY218" s="68"/>
      <c r="TZ218" s="15">
        <f t="shared" si="1243"/>
        <v>1.432748538011696</v>
      </c>
      <c r="UB218" s="13"/>
      <c r="UC218" s="68">
        <f t="shared" si="1244"/>
        <v>0</v>
      </c>
      <c r="UD218" s="68">
        <f t="shared" si="1245"/>
        <v>4.0169420076401792E-3</v>
      </c>
      <c r="UE218" s="68">
        <f t="shared" si="1246"/>
        <v>0</v>
      </c>
      <c r="UF218" s="68"/>
      <c r="UG218" s="15">
        <f t="shared" si="1247"/>
        <v>0</v>
      </c>
      <c r="UI218" s="417"/>
      <c r="UJ218" s="68">
        <f t="shared" si="1248"/>
        <v>0</v>
      </c>
      <c r="UK218" s="68">
        <f t="shared" si="1249"/>
        <v>4.0169420076401792E-3</v>
      </c>
      <c r="UL218" s="68">
        <f t="shared" si="1250"/>
        <v>0</v>
      </c>
      <c r="UM218" s="68"/>
      <c r="UN218" s="15">
        <f t="shared" si="1251"/>
        <v>0</v>
      </c>
      <c r="UP218" s="417"/>
      <c r="UQ218" s="68">
        <f t="shared" si="1252"/>
        <v>0</v>
      </c>
      <c r="UR218" s="68">
        <f t="shared" si="1253"/>
        <v>4.0169420076401792E-3</v>
      </c>
      <c r="US218" s="68">
        <f t="shared" si="1254"/>
        <v>0</v>
      </c>
      <c r="UT218" s="68"/>
      <c r="UU218" s="15">
        <f t="shared" si="1255"/>
        <v>0</v>
      </c>
      <c r="UW218" s="417"/>
      <c r="UX218" s="68">
        <f t="shared" si="1256"/>
        <v>0</v>
      </c>
      <c r="UY218" s="68">
        <f t="shared" si="1257"/>
        <v>4.0169420076401792E-3</v>
      </c>
      <c r="UZ218" s="68">
        <f t="shared" si="1258"/>
        <v>0</v>
      </c>
      <c r="VA218" s="68"/>
      <c r="VB218" s="15">
        <f t="shared" si="1259"/>
        <v>0</v>
      </c>
      <c r="VD218" s="417"/>
      <c r="VE218" s="68">
        <f t="shared" si="1260"/>
        <v>0</v>
      </c>
      <c r="VF218" s="68">
        <f t="shared" si="1261"/>
        <v>4.0169420076401792E-3</v>
      </c>
      <c r="VG218" s="68">
        <f t="shared" si="1262"/>
        <v>0</v>
      </c>
      <c r="VH218" s="68"/>
      <c r="VI218" s="15">
        <f t="shared" si="1263"/>
        <v>0</v>
      </c>
      <c r="VM218" s="21">
        <f t="shared" si="1264"/>
        <v>3.8627788254008847E-3</v>
      </c>
      <c r="VN218" s="40"/>
      <c r="VO218" s="21">
        <f t="shared" si="1265"/>
        <v>2.1155272650004147</v>
      </c>
      <c r="VP218" s="14"/>
      <c r="VQ218" s="21">
        <f t="shared" si="1266"/>
        <v>1.2870084757356763</v>
      </c>
    </row>
    <row r="219" spans="1:589" ht="15.75" customHeight="1" x14ac:dyDescent="0.2">
      <c r="A219" s="127">
        <v>45961</v>
      </c>
      <c r="B219" s="4">
        <f t="shared" si="999"/>
        <v>45961</v>
      </c>
      <c r="C219" s="13">
        <v>47562.87</v>
      </c>
      <c r="D219" s="138">
        <f t="shared" si="1000"/>
        <v>40.75</v>
      </c>
      <c r="E219" s="68">
        <f t="shared" si="1001"/>
        <v>8.5749541476684956E-4</v>
      </c>
      <c r="F219" s="15">
        <f t="shared" si="1002"/>
        <v>0.1179631451698962</v>
      </c>
      <c r="G219" s="13">
        <v>6840.2</v>
      </c>
      <c r="H219" s="138">
        <f t="shared" si="1003"/>
        <v>17.859999999999673</v>
      </c>
      <c r="I219" s="68">
        <f t="shared" si="1004"/>
        <v>2.6178701149458502E-3</v>
      </c>
      <c r="J219" s="15">
        <f t="shared" si="1005"/>
        <v>0.16297692986468032</v>
      </c>
      <c r="K219" s="13">
        <v>23724.959999999999</v>
      </c>
      <c r="L219" s="138">
        <f t="shared" si="1006"/>
        <v>143.81999999999971</v>
      </c>
      <c r="M219" s="68">
        <f t="shared" si="1007"/>
        <v>6.0989417814405799E-3</v>
      </c>
      <c r="N219" s="15">
        <f t="shared" si="1008"/>
        <v>0.2285856767123457</v>
      </c>
      <c r="O219" s="13">
        <v>2479.38</v>
      </c>
      <c r="P219" s="138">
        <f t="shared" si="1009"/>
        <v>13.430000000000291</v>
      </c>
      <c r="Q219" s="68">
        <f t="shared" si="1010"/>
        <v>5.4461769297837722E-3</v>
      </c>
      <c r="R219" s="15">
        <f t="shared" si="1011"/>
        <v>0.11174982960863807</v>
      </c>
      <c r="S219" s="18">
        <f t="shared" si="1012"/>
        <v>2.1808167630330533E-3</v>
      </c>
      <c r="T219" s="121">
        <f t="shared" si="1013"/>
        <v>282.65922776938135</v>
      </c>
      <c r="U219" s="121">
        <f t="shared" si="1014"/>
        <v>282.65922776938135</v>
      </c>
      <c r="V219" s="134">
        <f t="shared" si="1015"/>
        <v>1.5454560863336104E-3</v>
      </c>
      <c r="W219" s="21">
        <f t="shared" si="1267"/>
        <v>9.2531438534116939E-2</v>
      </c>
      <c r="X219" s="18">
        <f t="shared" si="1016"/>
        <v>3.755121060234263E-3</v>
      </c>
      <c r="Y219" s="353">
        <v>9678.31</v>
      </c>
      <c r="Z219" s="15">
        <v>1.9999999999999999E-6</v>
      </c>
      <c r="AA219" s="21">
        <f t="shared" si="1017"/>
        <v>-1.5434560863336103E-3</v>
      </c>
      <c r="AC219" s="13">
        <v>267.67</v>
      </c>
      <c r="AD219" s="68">
        <f t="shared" si="1018"/>
        <v>8.3251714005877966E-3</v>
      </c>
      <c r="AE219" s="68">
        <f t="shared" si="1268"/>
        <v>6.7797153142541864E-3</v>
      </c>
      <c r="AF219" s="68">
        <f t="shared" si="1019"/>
        <v>0.62450688838987678</v>
      </c>
      <c r="AG219" s="68"/>
      <c r="AH219" s="15">
        <f t="shared" si="1020"/>
        <v>0.17828058282343634</v>
      </c>
      <c r="AJ219" s="13">
        <v>25.01</v>
      </c>
      <c r="AK219" s="68">
        <f t="shared" si="1021"/>
        <v>2.0032051282051567E-3</v>
      </c>
      <c r="AL219" s="68">
        <f t="shared" si="1269"/>
        <v>4.5774904187154629E-4</v>
      </c>
      <c r="AM219" s="68">
        <f t="shared" si="1022"/>
        <v>0.34462365591397848</v>
      </c>
      <c r="AN219" s="68"/>
      <c r="AO219" s="15">
        <f t="shared" si="1023"/>
        <v>0.18925344745601522</v>
      </c>
      <c r="AQ219" s="13">
        <v>25.11</v>
      </c>
      <c r="AR219" s="68">
        <f t="shared" si="1024"/>
        <v>4.8019207683073634E-3</v>
      </c>
      <c r="AS219" s="68">
        <f t="shared" si="1270"/>
        <v>3.2564646819737532E-3</v>
      </c>
      <c r="AT219" s="68">
        <f t="shared" si="1025"/>
        <v>0.45396641574985525</v>
      </c>
      <c r="AU219" s="68"/>
      <c r="AV219" s="15">
        <f t="shared" si="1026"/>
        <v>0.16953889147647885</v>
      </c>
      <c r="AX219" s="13">
        <v>237.72</v>
      </c>
      <c r="AY219" s="68">
        <f t="shared" si="1027"/>
        <v>2.6572187776793431E-3</v>
      </c>
      <c r="AZ219" s="68">
        <f t="shared" si="1271"/>
        <v>1.1117626913457327E-3</v>
      </c>
      <c r="BA219" s="68">
        <f t="shared" si="1028"/>
        <v>0.77270693512304256</v>
      </c>
      <c r="BB219" s="68"/>
      <c r="BC219" s="15">
        <f t="shared" si="1029"/>
        <v>0.16420980459376072</v>
      </c>
      <c r="BE219" s="13">
        <v>83.37</v>
      </c>
      <c r="BF219" s="68">
        <f t="shared" si="1030"/>
        <v>-7.1916576770948422E-4</v>
      </c>
      <c r="BG219" s="68">
        <f t="shared" si="1272"/>
        <v>-2.2646218540430946E-3</v>
      </c>
      <c r="BH219" s="68"/>
      <c r="BI219" s="68"/>
      <c r="BJ219" s="15">
        <f t="shared" si="1031"/>
        <v>0.13166825030541607</v>
      </c>
      <c r="BL219" s="13">
        <v>78.05</v>
      </c>
      <c r="BM219" s="68">
        <f t="shared" si="1032"/>
        <v>1.1272350349831437E-2</v>
      </c>
      <c r="BN219" s="68">
        <f t="shared" si="1273"/>
        <v>9.7268942634978258E-3</v>
      </c>
      <c r="BO219" s="68">
        <f t="shared" si="1033"/>
        <v>0.31441562815762875</v>
      </c>
      <c r="BP219" s="68"/>
      <c r="BQ219" s="15">
        <f t="shared" si="1034"/>
        <v>0.17598312490583082</v>
      </c>
      <c r="BS219" s="13">
        <v>46.28</v>
      </c>
      <c r="BT219" s="68">
        <f t="shared" si="1035"/>
        <v>6.4864864864867323E-4</v>
      </c>
      <c r="BU219" s="68">
        <f t="shared" si="1274"/>
        <v>-8.9680743768493713E-4</v>
      </c>
      <c r="BV219" s="68">
        <f t="shared" si="1036"/>
        <v>0.24208266237251755</v>
      </c>
      <c r="BW219" s="68"/>
      <c r="BX219" s="15">
        <f t="shared" si="1037"/>
        <v>0.20993464052287586</v>
      </c>
      <c r="BZ219" s="13"/>
      <c r="CA219" s="68">
        <f t="shared" si="1038"/>
        <v>0</v>
      </c>
      <c r="CB219" s="68">
        <f t="shared" si="1275"/>
        <v>0</v>
      </c>
      <c r="CC219" s="68">
        <f t="shared" si="1039"/>
        <v>0</v>
      </c>
      <c r="CD219" s="68"/>
      <c r="CE219" s="15">
        <f t="shared" si="1040"/>
        <v>0</v>
      </c>
      <c r="CG219" s="13">
        <v>31.37</v>
      </c>
      <c r="CH219" s="68">
        <f t="shared" si="1041"/>
        <v>1.2262020006453779E-2</v>
      </c>
      <c r="CI219" s="68">
        <f t="shared" si="1276"/>
        <v>1.0716563920120168E-2</v>
      </c>
      <c r="CJ219" s="68">
        <f t="shared" si="1042"/>
        <v>3.7710883228580898E-2</v>
      </c>
      <c r="CK219" s="68"/>
      <c r="CL219" s="15">
        <f t="shared" si="1043"/>
        <v>-8.7019790454016255E-2</v>
      </c>
      <c r="CN219" s="13">
        <v>35.79</v>
      </c>
      <c r="CO219" s="68">
        <f t="shared" si="1044"/>
        <v>5.6195560550715293E-3</v>
      </c>
      <c r="CP219" s="68">
        <f t="shared" si="1277"/>
        <v>4.0740999687379192E-3</v>
      </c>
      <c r="CQ219" s="68">
        <f t="shared" si="1045"/>
        <v>0.14199106573069559</v>
      </c>
      <c r="CR219" s="68"/>
      <c r="CS219" s="15">
        <f t="shared" si="1046"/>
        <v>6.9315805198685396E-2</v>
      </c>
      <c r="CU219" s="13">
        <v>40.96</v>
      </c>
      <c r="CV219" s="68">
        <f t="shared" si="1047"/>
        <v>3.1839333823169866E-3</v>
      </c>
      <c r="CW219" s="68">
        <f t="shared" si="1278"/>
        <v>1.6384772959833762E-3</v>
      </c>
      <c r="CX219" s="68">
        <f t="shared" si="1048"/>
        <v>0.27402799377916026</v>
      </c>
      <c r="CY219" s="68"/>
      <c r="CZ219" s="15">
        <f t="shared" si="1049"/>
        <v>9.8712446351931327E-2</v>
      </c>
      <c r="DB219" s="13">
        <v>19.829999999999998</v>
      </c>
      <c r="DC219" s="68">
        <f t="shared" si="1050"/>
        <v>5.5780933062880038E-3</v>
      </c>
      <c r="DD219" s="68">
        <f t="shared" si="1279"/>
        <v>4.0326372199543936E-3</v>
      </c>
      <c r="DE219" s="68">
        <f t="shared" si="1051"/>
        <v>-9.3278463648834145E-2</v>
      </c>
      <c r="DF219" s="68"/>
      <c r="DG219" s="15">
        <f t="shared" si="1052"/>
        <v>-2.6031434184675892E-2</v>
      </c>
      <c r="DI219" s="13">
        <v>52.63</v>
      </c>
      <c r="DJ219" s="68">
        <f t="shared" si="1053"/>
        <v>1.9036740909956485E-3</v>
      </c>
      <c r="DK219" s="68">
        <f t="shared" si="1280"/>
        <v>3.5821800466203811E-4</v>
      </c>
      <c r="DL219" s="68">
        <f t="shared" si="1054"/>
        <v>0.19207248018120054</v>
      </c>
      <c r="DM219" s="68"/>
      <c r="DN219" s="15">
        <f t="shared" si="1055"/>
        <v>0.24833965844402292</v>
      </c>
      <c r="DP219" s="13">
        <v>50.4</v>
      </c>
      <c r="DQ219" s="68">
        <f t="shared" si="1056"/>
        <v>-7.287768367146041E-3</v>
      </c>
      <c r="DR219" s="68">
        <f t="shared" si="1281"/>
        <v>-8.833224453479652E-3</v>
      </c>
      <c r="DS219" s="68"/>
      <c r="DT219" s="68"/>
      <c r="DU219" s="15">
        <f t="shared" si="1057"/>
        <v>0.3235294117647059</v>
      </c>
      <c r="DV219" s="18"/>
      <c r="DW219" s="13">
        <v>46.45</v>
      </c>
      <c r="DX219" s="68">
        <f t="shared" si="1058"/>
        <v>4.3075597673924461E-4</v>
      </c>
      <c r="DY219" s="68">
        <f t="shared" si="1282"/>
        <v>-1.1147001095943659E-3</v>
      </c>
      <c r="DZ219" s="68">
        <f t="shared" si="1059"/>
        <v>1.478655282817503</v>
      </c>
      <c r="EA219" s="68"/>
      <c r="EB219" s="15">
        <f t="shared" si="1060"/>
        <v>0.38780997908574855</v>
      </c>
      <c r="ED219" s="13">
        <v>46.48</v>
      </c>
      <c r="EE219" s="68">
        <f t="shared" si="1061"/>
        <v>6.7143166558370189E-3</v>
      </c>
      <c r="EF219" s="68">
        <f t="shared" si="1283"/>
        <v>5.1688605695034088E-3</v>
      </c>
      <c r="EG219" s="68">
        <f t="shared" si="1062"/>
        <v>1.2101759391345694</v>
      </c>
      <c r="EH219" s="68"/>
      <c r="EI219" s="15">
        <f t="shared" si="1063"/>
        <v>0.26030368763557465</v>
      </c>
      <c r="EK219" s="13">
        <v>144.28</v>
      </c>
      <c r="EL219" s="68">
        <f t="shared" si="1064"/>
        <v>6.6982975160480599E-3</v>
      </c>
      <c r="EM219" s="68">
        <f t="shared" si="1284"/>
        <v>5.1528414297144498E-3</v>
      </c>
      <c r="EN219" s="68">
        <f t="shared" si="1065"/>
        <v>1.2355128602417105</v>
      </c>
      <c r="EO219" s="68"/>
      <c r="EP219" s="15">
        <f t="shared" si="1066"/>
        <v>0.29631626235399827</v>
      </c>
      <c r="ER219" s="13">
        <v>39.36</v>
      </c>
      <c r="ES219" s="68">
        <f t="shared" si="1067"/>
        <v>1.7816238228556957E-3</v>
      </c>
      <c r="ET219" s="68">
        <f t="shared" si="1285"/>
        <v>2.3616773652208531E-4</v>
      </c>
      <c r="EU219" s="68">
        <f t="shared" si="1068"/>
        <v>0.1274706387854484</v>
      </c>
      <c r="EV219" s="68"/>
      <c r="EW219" s="15">
        <f t="shared" si="1069"/>
        <v>1.2085368989457414E-2</v>
      </c>
      <c r="EY219" s="13">
        <v>49.57</v>
      </c>
      <c r="EZ219" s="68">
        <f t="shared" si="1070"/>
        <v>-1.333598726114653E-2</v>
      </c>
      <c r="FA219" s="68">
        <f t="shared" si="1286"/>
        <v>-1.4881443347480141E-2</v>
      </c>
      <c r="FB219" s="68"/>
      <c r="FC219" s="68"/>
      <c r="FD219" s="15">
        <f t="shared" si="1071"/>
        <v>1.0166802278275022</v>
      </c>
      <c r="FF219" s="13">
        <v>61.37</v>
      </c>
      <c r="FG219" s="68">
        <f t="shared" si="1072"/>
        <v>1.3052700277369604E-3</v>
      </c>
      <c r="FH219" s="68">
        <f t="shared" si="1287"/>
        <v>-2.4018605859664997E-4</v>
      </c>
      <c r="FI219" s="68">
        <f t="shared" si="1073"/>
        <v>3.8761002031144201E-2</v>
      </c>
      <c r="FJ219" s="68"/>
      <c r="FK219" s="15">
        <f t="shared" si="1074"/>
        <v>8.0648001408698683E-2</v>
      </c>
      <c r="FM219" s="13">
        <v>187.59</v>
      </c>
      <c r="FN219" s="68">
        <f t="shared" si="1075"/>
        <v>6.7081678651926581E-3</v>
      </c>
      <c r="FO219" s="68">
        <f t="shared" si="1288"/>
        <v>5.162711778859048E-3</v>
      </c>
      <c r="FP219" s="68">
        <f t="shared" si="1076"/>
        <v>0.61326109391124872</v>
      </c>
      <c r="FQ219" s="68"/>
      <c r="FR219" s="15">
        <f t="shared" si="1077"/>
        <v>3.2643399757789314E-2</v>
      </c>
      <c r="FT219" s="13">
        <v>86.63</v>
      </c>
      <c r="FU219" s="68">
        <f t="shared" si="1078"/>
        <v>-4.3673141018274872E-3</v>
      </c>
      <c r="FV219" s="68">
        <f t="shared" si="1289"/>
        <v>-5.9127701881610973E-3</v>
      </c>
      <c r="FW219" s="68">
        <f t="shared" si="1079"/>
        <v>-1.5903669203680627E-2</v>
      </c>
      <c r="FX219" s="68"/>
      <c r="FY219" s="15">
        <f t="shared" si="1080"/>
        <v>-3.9365713018407751E-2</v>
      </c>
      <c r="GA219" s="13">
        <v>18.649999999999999</v>
      </c>
      <c r="GB219" s="68">
        <f t="shared" si="1081"/>
        <v>1.7457719585379176E-2</v>
      </c>
      <c r="GC219" s="68">
        <f t="shared" si="1290"/>
        <v>1.5912263499045565E-2</v>
      </c>
      <c r="GD219" s="68"/>
      <c r="GE219" s="68"/>
      <c r="GF219" s="15">
        <f t="shared" si="1082"/>
        <v>6.9994262765347037E-2</v>
      </c>
      <c r="GG219" s="18"/>
      <c r="GH219" s="13">
        <v>23.92</v>
      </c>
      <c r="GI219" s="68">
        <f t="shared" si="1083"/>
        <v>-4.1788549937308862E-4</v>
      </c>
      <c r="GJ219" s="68">
        <f t="shared" si="1291"/>
        <v>-1.9633415857066988E-3</v>
      </c>
      <c r="GK219" s="68">
        <f t="shared" si="1084"/>
        <v>0.24453694068678475</v>
      </c>
      <c r="GL219" s="68"/>
      <c r="GM219" s="15">
        <f t="shared" si="1085"/>
        <v>0.26560846560846579</v>
      </c>
      <c r="GO219" s="13">
        <v>29</v>
      </c>
      <c r="GP219" s="68">
        <f t="shared" si="1086"/>
        <v>6.9013112491371888E-4</v>
      </c>
      <c r="GQ219" s="68">
        <f t="shared" si="1292"/>
        <v>-8.5532496141989148E-4</v>
      </c>
      <c r="GR219" s="68"/>
      <c r="GS219" s="68"/>
      <c r="GT219" s="15">
        <f t="shared" si="1087"/>
        <v>6.4220183486238536E-2</v>
      </c>
      <c r="GV219" s="13">
        <v>17.71</v>
      </c>
      <c r="GW219" s="68">
        <f t="shared" si="1088"/>
        <v>-1.1280315848843528E-3</v>
      </c>
      <c r="GX219" s="68">
        <f t="shared" si="1293"/>
        <v>-2.6734876712179632E-3</v>
      </c>
      <c r="GY219" s="68">
        <f t="shared" si="1089"/>
        <v>0.49451476793248955</v>
      </c>
      <c r="GZ219" s="68"/>
      <c r="HA219" s="15">
        <f t="shared" si="1090"/>
        <v>0.29081632653061223</v>
      </c>
      <c r="HD219" s="13">
        <v>456.56</v>
      </c>
      <c r="HE219" s="68">
        <f t="shared" si="1091"/>
        <v>3.7400590774823855E-2</v>
      </c>
      <c r="HF219" s="68">
        <f t="shared" si="1294"/>
        <v>3.5855134688490248E-2</v>
      </c>
      <c r="HG219" s="68">
        <f t="shared" si="1092"/>
        <v>1.5647997303522276</v>
      </c>
      <c r="HH219" s="68"/>
      <c r="HI219" s="15">
        <f t="shared" si="1093"/>
        <v>0.1305467511885896</v>
      </c>
      <c r="HK219" s="13">
        <v>90.6</v>
      </c>
      <c r="HL219" s="68">
        <f t="shared" si="1094"/>
        <v>2.6047565118912767E-2</v>
      </c>
      <c r="HM219" s="68">
        <f t="shared" si="1295"/>
        <v>2.4502109032579156E-2</v>
      </c>
      <c r="HN219" s="68">
        <f t="shared" si="1095"/>
        <v>35.532258064516128</v>
      </c>
      <c r="HO219" s="68"/>
      <c r="HP219" s="15">
        <f t="shared" si="1096"/>
        <v>2.4344200151630022</v>
      </c>
      <c r="HR219" s="13">
        <v>114.36</v>
      </c>
      <c r="HS219" s="68">
        <f t="shared" si="1097"/>
        <v>-2.8773214752811781E-3</v>
      </c>
      <c r="HT219" s="68">
        <f t="shared" si="1296"/>
        <v>-4.4227775616147887E-3</v>
      </c>
      <c r="HU219" s="68">
        <f t="shared" si="1098"/>
        <v>2.1417582417582421</v>
      </c>
      <c r="HV219" s="68"/>
      <c r="HW219" s="15">
        <f t="shared" si="1099"/>
        <v>6.3121688203030643E-2</v>
      </c>
      <c r="HY219" s="13">
        <v>202.49</v>
      </c>
      <c r="HZ219" s="68">
        <f t="shared" si="1100"/>
        <v>-1.5778314678763039E-3</v>
      </c>
      <c r="IA219" s="68">
        <f t="shared" si="1297"/>
        <v>-3.1232875542099143E-3</v>
      </c>
      <c r="IB219" s="68">
        <f t="shared" si="1101"/>
        <v>0.91208687440982061</v>
      </c>
      <c r="IC219" s="68"/>
      <c r="ID219" s="15">
        <f t="shared" si="1102"/>
        <v>0.50785613225109849</v>
      </c>
      <c r="IF219" s="13">
        <v>369.63</v>
      </c>
      <c r="IG219" s="68">
        <f t="shared" si="1103"/>
        <v>-1.8168778388716316E-2</v>
      </c>
      <c r="IH219" s="68">
        <f t="shared" si="1298"/>
        <v>-1.9714234475049927E-2</v>
      </c>
      <c r="II219" s="68">
        <f t="shared" si="1104"/>
        <v>1.1121714285714286</v>
      </c>
      <c r="IJ219" s="68"/>
      <c r="IK219" s="15">
        <f t="shared" si="1105"/>
        <v>0.5943322981366459</v>
      </c>
      <c r="IM219" s="13">
        <v>322.02</v>
      </c>
      <c r="IN219" s="68">
        <f t="shared" si="1106"/>
        <v>9.2139902218879213E-3</v>
      </c>
      <c r="IO219" s="68">
        <f t="shared" si="1299"/>
        <v>7.6685341355543111E-3</v>
      </c>
      <c r="IP219" s="68">
        <f t="shared" si="1107"/>
        <v>5.288224956063269</v>
      </c>
      <c r="IQ219" s="68"/>
      <c r="IR219" s="15">
        <f t="shared" si="1108"/>
        <v>0.71734840808490208</v>
      </c>
      <c r="IT219" s="13">
        <v>102.21</v>
      </c>
      <c r="IU219" s="68">
        <f t="shared" si="1109"/>
        <v>-2.3968678380443136E-2</v>
      </c>
      <c r="IV219" s="68">
        <f t="shared" si="1300"/>
        <v>-2.5514134466776747E-2</v>
      </c>
      <c r="IW219" s="68">
        <f t="shared" si="1110"/>
        <v>4.6005479452054789</v>
      </c>
      <c r="IX219" s="68"/>
      <c r="IY219" s="15">
        <f t="shared" si="1111"/>
        <v>0.98890834792761229</v>
      </c>
      <c r="JA219" s="13">
        <v>648.35</v>
      </c>
      <c r="JB219" s="68">
        <f t="shared" si="1112"/>
        <v>-2.7188020466037487E-2</v>
      </c>
      <c r="JC219" s="68">
        <f t="shared" si="1301"/>
        <v>-2.8733476552371098E-2</v>
      </c>
      <c r="JD219" s="68">
        <f t="shared" si="1113"/>
        <v>0.31138754045307454</v>
      </c>
      <c r="JE219" s="68"/>
      <c r="JF219" s="15">
        <f t="shared" si="1114"/>
        <v>0.10732523782685185</v>
      </c>
      <c r="JH219" s="13">
        <v>517.80999999999995</v>
      </c>
      <c r="JI219" s="68">
        <f t="shared" si="1115"/>
        <v>-1.5120967741935571E-2</v>
      </c>
      <c r="JJ219" s="68">
        <f t="shared" si="1302"/>
        <v>-1.6666423828269182E-2</v>
      </c>
      <c r="JK219" s="68">
        <f t="shared" si="1116"/>
        <v>0.2732302244953157</v>
      </c>
      <c r="JL219" s="68"/>
      <c r="JM219" s="15">
        <f t="shared" si="1117"/>
        <v>0.22849347568208767</v>
      </c>
      <c r="JO219" s="13">
        <v>33.06</v>
      </c>
      <c r="JP219" s="68">
        <f t="shared" si="1118"/>
        <v>-5.4347826086956479E-2</v>
      </c>
      <c r="JQ219" s="68">
        <f t="shared" si="1303"/>
        <v>-5.5893282173290086E-2</v>
      </c>
      <c r="JR219" s="68">
        <f t="shared" si="1119"/>
        <v>0.11557280242955965</v>
      </c>
      <c r="JS219" s="68"/>
      <c r="JT219" s="15">
        <f t="shared" si="1120"/>
        <v>2.2443572129538767</v>
      </c>
      <c r="JV219" s="13">
        <v>3.17</v>
      </c>
      <c r="JW219" s="68">
        <f t="shared" si="1121"/>
        <v>-1.5527950310559088E-2</v>
      </c>
      <c r="JX219" s="68">
        <f t="shared" si="1304"/>
        <v>-1.7073406396892699E-2</v>
      </c>
      <c r="JY219" s="68">
        <f t="shared" si="1122"/>
        <v>0.25296442687747045</v>
      </c>
      <c r="JZ219" s="68"/>
      <c r="KA219" s="15">
        <f t="shared" si="1123"/>
        <v>0.76111111111111107</v>
      </c>
      <c r="KC219" s="13">
        <v>22.65</v>
      </c>
      <c r="KD219" s="68">
        <f t="shared" si="1124"/>
        <v>1.1160714285714286E-2</v>
      </c>
      <c r="KE219" s="68">
        <f t="shared" si="1305"/>
        <v>9.615258199380675E-3</v>
      </c>
      <c r="KF219" s="68">
        <f t="shared" si="1125"/>
        <v>0.16273100616016417</v>
      </c>
      <c r="KG219" s="68"/>
      <c r="KH219" s="15">
        <f t="shared" si="1126"/>
        <v>2.1190261496843953E-2</v>
      </c>
      <c r="KI219" s="18"/>
      <c r="KJ219" s="13">
        <v>187.62</v>
      </c>
      <c r="KK219" s="68">
        <f t="shared" si="1127"/>
        <v>0.12603528988116672</v>
      </c>
      <c r="KL219" s="68">
        <f t="shared" si="1306"/>
        <v>0.12448983379483311</v>
      </c>
      <c r="KM219" s="68">
        <f t="shared" si="1128"/>
        <v>7.8919431279620849</v>
      </c>
      <c r="KN219" s="68"/>
      <c r="KO219" s="15">
        <f t="shared" si="1129"/>
        <v>1.7915488766552599</v>
      </c>
      <c r="KQ219" s="13">
        <v>2.83</v>
      </c>
      <c r="KR219" s="68">
        <f t="shared" si="1130"/>
        <v>8.7624903920061573E-2</v>
      </c>
      <c r="KS219" s="68">
        <f t="shared" si="1307"/>
        <v>8.6079447833727965E-2</v>
      </c>
      <c r="KT219" s="68">
        <f t="shared" si="1131"/>
        <v>8.0152671755725172E-2</v>
      </c>
      <c r="KU219" s="68"/>
      <c r="KV219" s="15">
        <f t="shared" si="1132"/>
        <v>1.801980198019802</v>
      </c>
      <c r="KW219" s="18"/>
      <c r="KX219" s="13">
        <v>80.95</v>
      </c>
      <c r="KY219" s="68">
        <f t="shared" si="1133"/>
        <v>4.7760807662438488E-2</v>
      </c>
      <c r="KZ219" s="68">
        <f t="shared" si="1308"/>
        <v>4.6215351576104881E-2</v>
      </c>
      <c r="LA219" s="68">
        <f t="shared" si="1134"/>
        <v>0.12539969414708738</v>
      </c>
      <c r="LB219" s="68"/>
      <c r="LC219" s="15">
        <f t="shared" si="1135"/>
        <v>2.4141712357654996</v>
      </c>
      <c r="LD219" s="18"/>
      <c r="LE219" s="13">
        <v>53.58</v>
      </c>
      <c r="LF219" s="68">
        <f t="shared" si="1136"/>
        <v>2.1544327931363114E-2</v>
      </c>
      <c r="LG219" s="68">
        <f t="shared" si="1309"/>
        <v>1.9998871845029503E-2</v>
      </c>
      <c r="LH219" s="68">
        <f t="shared" si="1137"/>
        <v>0.49539492045771705</v>
      </c>
      <c r="LI219" s="68"/>
      <c r="LJ219" s="15">
        <f t="shared" si="1138"/>
        <v>0.16200390370852308</v>
      </c>
      <c r="LL219" s="13">
        <v>160.81</v>
      </c>
      <c r="LM219" s="68">
        <f t="shared" si="1139"/>
        <v>-1.1069429924358965E-2</v>
      </c>
      <c r="LN219" s="68">
        <f t="shared" si="1310"/>
        <v>-1.2614886010692576E-2</v>
      </c>
      <c r="LO219" s="68">
        <f t="shared" si="1140"/>
        <v>0.83782857142857148</v>
      </c>
      <c r="LP219" s="68"/>
      <c r="LQ219" s="15">
        <f t="shared" si="1141"/>
        <v>1.0561309295486512</v>
      </c>
      <c r="LS219" s="13">
        <v>23.24</v>
      </c>
      <c r="LT219" s="68">
        <f t="shared" si="1142"/>
        <v>-2.516778523489939E-2</v>
      </c>
      <c r="LU219" s="68">
        <f t="shared" si="1311"/>
        <v>-2.6713241321233001E-2</v>
      </c>
      <c r="LV219" s="68"/>
      <c r="LW219" s="68"/>
      <c r="LX219" s="15">
        <f t="shared" si="1143"/>
        <v>1.5124324324324323</v>
      </c>
      <c r="LZ219" s="13">
        <v>21.35</v>
      </c>
      <c r="MA219" s="68">
        <f t="shared" si="1144"/>
        <v>-6.5146579804558876E-3</v>
      </c>
      <c r="MB219" s="68">
        <f t="shared" si="1312"/>
        <v>-8.0601140667894977E-3</v>
      </c>
      <c r="MC219" s="68">
        <f t="shared" si="1145"/>
        <v>-4.0449438202247126E-2</v>
      </c>
      <c r="MD219" s="68"/>
      <c r="ME219" s="15">
        <f t="shared" si="1146"/>
        <v>0.58382789317507422</v>
      </c>
      <c r="MG219" s="13">
        <v>132.77000000000001</v>
      </c>
      <c r="MH219" s="68">
        <f t="shared" si="1147"/>
        <v>-3.3626901521216807E-2</v>
      </c>
      <c r="MI219" s="68">
        <f t="shared" si="1313"/>
        <v>-3.5172357607550414E-2</v>
      </c>
      <c r="MJ219" s="68">
        <f t="shared" si="1148"/>
        <v>16.893530997304584</v>
      </c>
      <c r="MK219" s="68"/>
      <c r="ML219" s="15">
        <f t="shared" si="1149"/>
        <v>5.2538860103626943</v>
      </c>
      <c r="MN219" s="13">
        <v>213.61</v>
      </c>
      <c r="MO219" s="68">
        <f t="shared" si="1150"/>
        <v>-8.8868101028997991E-4</v>
      </c>
      <c r="MP219" s="68">
        <f t="shared" si="1314"/>
        <v>-2.4341370966235905E-3</v>
      </c>
      <c r="MQ219" s="68">
        <f t="shared" si="1151"/>
        <v>0.69666401906274822</v>
      </c>
      <c r="MR219" s="68"/>
      <c r="MS219" s="15">
        <f t="shared" si="1152"/>
        <v>0.91767663165454716</v>
      </c>
      <c r="MU219" s="13">
        <v>24.03</v>
      </c>
      <c r="MV219" s="68">
        <f t="shared" si="1153"/>
        <v>-4.6428571428571354E-2</v>
      </c>
      <c r="MW219" s="68">
        <f t="shared" si="1315"/>
        <v>-4.7974027514904961E-2</v>
      </c>
      <c r="MX219" s="68">
        <f t="shared" si="1154"/>
        <v>0.15141351221849544</v>
      </c>
      <c r="MY219" s="68"/>
      <c r="MZ219" s="15">
        <f t="shared" si="1155"/>
        <v>1.2521087160262419</v>
      </c>
      <c r="NB219" s="13">
        <v>308.95</v>
      </c>
      <c r="NC219" s="68">
        <f t="shared" si="1156"/>
        <v>-5.7924376508447671E-3</v>
      </c>
      <c r="ND219" s="68">
        <f t="shared" si="1316"/>
        <v>-7.3378937371783772E-3</v>
      </c>
      <c r="NE219" s="68">
        <f t="shared" si="1157"/>
        <v>1.2805787259171773</v>
      </c>
      <c r="NF219" s="68"/>
      <c r="NG219" s="15">
        <f t="shared" si="1158"/>
        <v>0.8523292763355117</v>
      </c>
      <c r="NI219" s="13">
        <v>12.87</v>
      </c>
      <c r="NJ219" s="68">
        <f t="shared" si="1159"/>
        <v>-2.3255813953489252E-3</v>
      </c>
      <c r="NK219" s="68">
        <f t="shared" si="1317"/>
        <v>-3.8710374816825358E-3</v>
      </c>
      <c r="NL219" s="68">
        <f t="shared" si="1160"/>
        <v>-0.89781659388646284</v>
      </c>
      <c r="NM219" s="68"/>
      <c r="NN219" s="15">
        <f t="shared" si="1161"/>
        <v>1.6265306122448977</v>
      </c>
      <c r="NP219" s="13">
        <v>585.14</v>
      </c>
      <c r="NQ219" s="68">
        <f t="shared" si="1162"/>
        <v>1.9283362656121964E-2</v>
      </c>
      <c r="NR219" s="68">
        <f t="shared" si="1318"/>
        <v>1.7737906569788353E-2</v>
      </c>
      <c r="NS219" s="68">
        <f t="shared" si="1163"/>
        <v>3.4582095238095238</v>
      </c>
      <c r="NT219" s="68"/>
      <c r="NU219" s="15">
        <f t="shared" si="1164"/>
        <v>0.77891952695102296</v>
      </c>
      <c r="NW219" s="13">
        <v>281.19</v>
      </c>
      <c r="NX219" s="68">
        <f t="shared" si="1165"/>
        <v>-1.0302685803610218E-3</v>
      </c>
      <c r="NY219" s="68">
        <f t="shared" si="1319"/>
        <v>-2.5757246666946324E-3</v>
      </c>
      <c r="NZ219" s="68">
        <f t="shared" si="1166"/>
        <v>0.5998520710059172</v>
      </c>
      <c r="OA219" s="68"/>
      <c r="OB219" s="15">
        <f t="shared" si="1167"/>
        <v>0.4854199683042788</v>
      </c>
      <c r="OD219" s="13">
        <v>3.78</v>
      </c>
      <c r="OE219" s="68">
        <f t="shared" si="1168"/>
        <v>-1.0471204188481685E-2</v>
      </c>
      <c r="OF219" s="68">
        <f t="shared" si="1320"/>
        <v>-1.2016660274815296E-2</v>
      </c>
      <c r="OG219" s="68">
        <f t="shared" si="1169"/>
        <v>-0.98324987814064779</v>
      </c>
      <c r="OH219" s="68"/>
      <c r="OI219" s="15">
        <f t="shared" si="1170"/>
        <v>1.5890410958904109</v>
      </c>
      <c r="OK219" s="13">
        <v>367.46</v>
      </c>
      <c r="OL219" s="68">
        <f t="shared" si="1171"/>
        <v>-4.1350343064360501E-2</v>
      </c>
      <c r="OM219" s="68">
        <f t="shared" si="1321"/>
        <v>-4.2895799150694108E-2</v>
      </c>
      <c r="ON219" s="68">
        <f t="shared" si="1172"/>
        <v>7.6563015312131917</v>
      </c>
      <c r="OO219" s="68"/>
      <c r="OP219" s="15">
        <f t="shared" si="1173"/>
        <v>4.5165891007356249</v>
      </c>
      <c r="OR219" s="13">
        <v>7.07</v>
      </c>
      <c r="OS219" s="68">
        <f t="shared" si="1174"/>
        <v>-7.0224719101123342E-3</v>
      </c>
      <c r="OT219" s="68">
        <f t="shared" si="1322"/>
        <v>-8.5679279964459443E-3</v>
      </c>
      <c r="OU219" s="68">
        <f t="shared" si="1175"/>
        <v>-8.1818181818181804E-2</v>
      </c>
      <c r="OV219" s="68"/>
      <c r="OW219" s="15">
        <f t="shared" si="1176"/>
        <v>5.3125</v>
      </c>
      <c r="OY219" s="13">
        <v>178.5</v>
      </c>
      <c r="OZ219" s="68">
        <f t="shared" si="1177"/>
        <v>6.0872505918161002E-3</v>
      </c>
      <c r="PA219" s="68">
        <f t="shared" si="1323"/>
        <v>4.5417945054824901E-3</v>
      </c>
      <c r="PB219" s="68">
        <f t="shared" si="1331"/>
        <v>4.4923076923076923</v>
      </c>
      <c r="PC219" s="68"/>
      <c r="PD219" s="15">
        <f t="shared" si="1178"/>
        <v>0.55827149716281099</v>
      </c>
      <c r="PE219" s="18"/>
      <c r="PF219" s="13">
        <v>289.10000000000002</v>
      </c>
      <c r="PG219" s="68">
        <f t="shared" si="1179"/>
        <v>-2.2980736735383422E-2</v>
      </c>
      <c r="PH219" s="68">
        <f t="shared" si="1324"/>
        <v>-2.4526192821717033E-2</v>
      </c>
      <c r="PI219" s="68">
        <f t="shared" si="1180"/>
        <v>-0.16973004020677762</v>
      </c>
      <c r="PJ219" s="68"/>
      <c r="PK219" s="15">
        <f t="shared" si="1181"/>
        <v>0.38239372639028368</v>
      </c>
      <c r="PM219" s="13"/>
      <c r="PN219" s="68">
        <f t="shared" si="1182"/>
        <v>0</v>
      </c>
      <c r="PO219" s="68">
        <f t="shared" si="1183"/>
        <v>-1.5454560863336104E-3</v>
      </c>
      <c r="PP219" s="68">
        <f t="shared" si="1184"/>
        <v>0</v>
      </c>
      <c r="PQ219" s="68"/>
      <c r="PR219" s="15">
        <f t="shared" si="1185"/>
        <v>0</v>
      </c>
      <c r="PT219" s="13">
        <v>20.51</v>
      </c>
      <c r="PU219" s="68">
        <f t="shared" si="1186"/>
        <v>-6.0036663611365663E-2</v>
      </c>
      <c r="PV219" s="68">
        <f t="shared" si="1325"/>
        <v>-6.1582119697699271E-2</v>
      </c>
      <c r="PW219" s="68">
        <f t="shared" si="1187"/>
        <v>1.3520642201834863</v>
      </c>
      <c r="PX219" s="68"/>
      <c r="PY219" s="15">
        <f t="shared" si="1188"/>
        <v>2.998050682261209</v>
      </c>
      <c r="QA219" s="13">
        <v>361.96</v>
      </c>
      <c r="QB219" s="68">
        <f t="shared" si="1189"/>
        <v>-8.6812826399576215E-2</v>
      </c>
      <c r="QC219" s="68">
        <f t="shared" si="1326"/>
        <v>-8.8358282485909823E-2</v>
      </c>
      <c r="QD219" s="68">
        <f t="shared" si="1190"/>
        <v>7.2823735143305951E-2</v>
      </c>
      <c r="QE219" s="68"/>
      <c r="QF219" s="15">
        <f t="shared" si="1191"/>
        <v>0.88776468133931341</v>
      </c>
      <c r="QH219" s="13">
        <v>2.72</v>
      </c>
      <c r="QI219" s="68">
        <f t="shared" si="1192"/>
        <v>-3.6630036630035849E-3</v>
      </c>
      <c r="QJ219" s="68">
        <f t="shared" si="1327"/>
        <v>-5.2084597493371951E-3</v>
      </c>
      <c r="QK219" s="68">
        <f t="shared" si="1193"/>
        <v>8.3665338645418502E-2</v>
      </c>
      <c r="QL219" s="68"/>
      <c r="QM219" s="15">
        <f t="shared" si="1194"/>
        <v>1.0923076923076924</v>
      </c>
      <c r="QO219" s="13">
        <v>19.45</v>
      </c>
      <c r="QP219" s="68">
        <f t="shared" si="1195"/>
        <v>-1.1686991869918721E-2</v>
      </c>
      <c r="QQ219" s="68">
        <f t="shared" si="1328"/>
        <v>-1.3232447956252332E-2</v>
      </c>
      <c r="QR219" s="68">
        <f t="shared" si="1196"/>
        <v>-0.97629147468246413</v>
      </c>
      <c r="QS219" s="68"/>
      <c r="QT219" s="15">
        <f t="shared" si="1197"/>
        <v>0.69425087108013928</v>
      </c>
      <c r="QV219" s="13">
        <v>2.68</v>
      </c>
      <c r="QW219" s="68">
        <f t="shared" si="1198"/>
        <v>7.6305220883534114E-2</v>
      </c>
      <c r="QX219" s="68">
        <f t="shared" si="1329"/>
        <v>7.4759764797200506E-2</v>
      </c>
      <c r="QY219" s="68">
        <f t="shared" si="1199"/>
        <v>-0.2407932011331444</v>
      </c>
      <c r="QZ219" s="68"/>
      <c r="RA219" s="15">
        <f t="shared" si="1200"/>
        <v>9.521863506334291E-2</v>
      </c>
      <c r="RC219" s="13">
        <v>67.2</v>
      </c>
      <c r="RD219" s="68">
        <f t="shared" si="1201"/>
        <v>8.4220716360116271E-2</v>
      </c>
      <c r="RE219" s="68">
        <f t="shared" si="1330"/>
        <v>8.2675260273782664E-2</v>
      </c>
      <c r="RF219" s="68">
        <f t="shared" si="1202"/>
        <v>0.45171743357096572</v>
      </c>
      <c r="RG219" s="68"/>
      <c r="RH219" s="15">
        <f t="shared" si="1203"/>
        <v>1.7151515151515153</v>
      </c>
      <c r="RJ219" s="13">
        <v>300.43</v>
      </c>
      <c r="RK219" s="68">
        <f t="shared" si="1204"/>
        <v>-9.2012400237452014E-3</v>
      </c>
      <c r="RL219" s="68">
        <f t="shared" si="1205"/>
        <v>-1.0746696110078812E-2</v>
      </c>
      <c r="RM219" s="68">
        <f t="shared" si="1206"/>
        <v>0.39358938677057237</v>
      </c>
      <c r="RN219" s="68"/>
      <c r="RO219" s="15">
        <f t="shared" si="1207"/>
        <v>0.52719601464009769</v>
      </c>
      <c r="RQ219" s="13">
        <v>27.42</v>
      </c>
      <c r="RR219" s="68">
        <f t="shared" si="1208"/>
        <v>5.9914959412446872E-2</v>
      </c>
      <c r="RS219" s="68">
        <f t="shared" si="1209"/>
        <v>5.8369503326113265E-2</v>
      </c>
      <c r="RT219" s="68">
        <f t="shared" si="1210"/>
        <v>0.87295081967213117</v>
      </c>
      <c r="RU219" s="68"/>
      <c r="RV219" s="15">
        <f t="shared" si="1211"/>
        <v>0.31573896353166997</v>
      </c>
      <c r="RX219" s="13">
        <v>200.47</v>
      </c>
      <c r="RY219" s="68">
        <f t="shared" si="1212"/>
        <v>3.0429195579542469E-2</v>
      </c>
      <c r="RZ219" s="68">
        <f t="shared" si="1213"/>
        <v>2.8883739493208858E-2</v>
      </c>
      <c r="SA219" s="68">
        <f t="shared" si="1214"/>
        <v>0.50661355779347661</v>
      </c>
      <c r="SB219" s="68"/>
      <c r="SC219" s="15">
        <f t="shared" si="1215"/>
        <v>1.6506677244479706</v>
      </c>
      <c r="SE219" s="13">
        <v>44.27</v>
      </c>
      <c r="SF219" s="68">
        <f t="shared" si="1216"/>
        <v>4.1157102539981186E-2</v>
      </c>
      <c r="SG219" s="68">
        <f t="shared" si="1217"/>
        <v>3.9611646453647578E-2</v>
      </c>
      <c r="SH219" s="68">
        <f t="shared" si="1218"/>
        <v>2.5416000000000003</v>
      </c>
      <c r="SI219" s="68"/>
      <c r="SJ219" s="15">
        <f t="shared" si="1219"/>
        <v>1.9010484927916125</v>
      </c>
      <c r="SL219" s="13">
        <v>3.85</v>
      </c>
      <c r="SM219" s="68">
        <f t="shared" si="1220"/>
        <v>6.0606060606060663E-2</v>
      </c>
      <c r="SN219" s="68">
        <f t="shared" si="1221"/>
        <v>5.9060604519727056E-2</v>
      </c>
      <c r="SO219" s="68">
        <f t="shared" si="1222"/>
        <v>1.711267605633803</v>
      </c>
      <c r="SP219" s="68"/>
      <c r="SQ219" s="15">
        <f t="shared" si="1223"/>
        <v>2.8118811881188117</v>
      </c>
      <c r="SS219" s="13">
        <v>37.06</v>
      </c>
      <c r="ST219" s="68">
        <f t="shared" si="1224"/>
        <v>2.6308501800055464E-2</v>
      </c>
      <c r="SU219" s="68">
        <f t="shared" si="1225"/>
        <v>2.4763045713721853E-2</v>
      </c>
      <c r="SV219" s="68">
        <f t="shared" si="1226"/>
        <v>1.2961586121437423</v>
      </c>
      <c r="SW219" s="68"/>
      <c r="SX219" s="15">
        <f t="shared" si="1227"/>
        <v>3.4119047619047622</v>
      </c>
      <c r="SZ219" s="13">
        <v>63.09</v>
      </c>
      <c r="TA219" s="68">
        <f t="shared" si="1228"/>
        <v>-2.8188539741219935E-2</v>
      </c>
      <c r="TB219" s="68">
        <f t="shared" si="1229"/>
        <v>-2.9733995827553546E-2</v>
      </c>
      <c r="TC219" s="68">
        <f t="shared" si="1230"/>
        <v>0.56279415407480826</v>
      </c>
      <c r="TD219" s="68"/>
      <c r="TE219" s="15">
        <f t="shared" si="1231"/>
        <v>3.0442307692307695</v>
      </c>
      <c r="TG219" s="417">
        <v>0.31850000000000001</v>
      </c>
      <c r="TH219" s="68">
        <f t="shared" si="1232"/>
        <v>1.111111111111112E-2</v>
      </c>
      <c r="TI219" s="68">
        <f t="shared" si="1233"/>
        <v>9.5656550247775092E-3</v>
      </c>
      <c r="TJ219" s="68">
        <f t="shared" si="1234"/>
        <v>0.44772727272727275</v>
      </c>
      <c r="TK219" s="68"/>
      <c r="TL219" s="15">
        <f t="shared" si="1235"/>
        <v>0.87905604719763997</v>
      </c>
      <c r="TN219" s="13">
        <v>85.62</v>
      </c>
      <c r="TO219" s="68">
        <f t="shared" si="1236"/>
        <v>3.2188065099457527E-2</v>
      </c>
      <c r="TP219" s="68">
        <f t="shared" si="1237"/>
        <v>3.0642609013123916E-2</v>
      </c>
      <c r="TQ219" s="68">
        <f t="shared" si="1238"/>
        <v>0.2479867067989186</v>
      </c>
      <c r="TR219" s="68"/>
      <c r="TS219" s="15">
        <f t="shared" si="1239"/>
        <v>1.877983193277311</v>
      </c>
      <c r="TU219" s="417">
        <v>4.1100000000000003</v>
      </c>
      <c r="TV219" s="68">
        <f t="shared" si="1240"/>
        <v>-1.2019230769230727E-2</v>
      </c>
      <c r="TW219" s="68">
        <f t="shared" si="1241"/>
        <v>-1.3564686855564338E-2</v>
      </c>
      <c r="TX219" s="68">
        <f t="shared" si="1242"/>
        <v>-6.8027210884353692E-2</v>
      </c>
      <c r="TY219" s="68"/>
      <c r="TZ219" s="15">
        <f t="shared" si="1243"/>
        <v>1.4035087719298247</v>
      </c>
      <c r="UB219" s="13"/>
      <c r="UC219" s="68">
        <f t="shared" si="1244"/>
        <v>0</v>
      </c>
      <c r="UD219" s="68">
        <f t="shared" si="1245"/>
        <v>-1.5454560863336104E-3</v>
      </c>
      <c r="UE219" s="68">
        <f t="shared" si="1246"/>
        <v>0</v>
      </c>
      <c r="UF219" s="68"/>
      <c r="UG219" s="15">
        <f t="shared" si="1247"/>
        <v>0</v>
      </c>
      <c r="UI219" s="417"/>
      <c r="UJ219" s="68">
        <f t="shared" si="1248"/>
        <v>0</v>
      </c>
      <c r="UK219" s="68">
        <f t="shared" si="1249"/>
        <v>-1.5454560863336104E-3</v>
      </c>
      <c r="UL219" s="68">
        <f t="shared" si="1250"/>
        <v>0</v>
      </c>
      <c r="UM219" s="68"/>
      <c r="UN219" s="15">
        <f t="shared" si="1251"/>
        <v>0</v>
      </c>
      <c r="UP219" s="417"/>
      <c r="UQ219" s="68">
        <f t="shared" si="1252"/>
        <v>0</v>
      </c>
      <c r="UR219" s="68">
        <f t="shared" si="1253"/>
        <v>-1.5454560863336104E-3</v>
      </c>
      <c r="US219" s="68">
        <f t="shared" si="1254"/>
        <v>0</v>
      </c>
      <c r="UT219" s="68"/>
      <c r="UU219" s="15">
        <f t="shared" si="1255"/>
        <v>0</v>
      </c>
      <c r="UW219" s="417"/>
      <c r="UX219" s="68">
        <f t="shared" si="1256"/>
        <v>0</v>
      </c>
      <c r="UY219" s="68">
        <f t="shared" si="1257"/>
        <v>-1.5454560863336104E-3</v>
      </c>
      <c r="UZ219" s="68">
        <f t="shared" si="1258"/>
        <v>0</v>
      </c>
      <c r="VA219" s="68"/>
      <c r="VB219" s="15">
        <f t="shared" si="1259"/>
        <v>0</v>
      </c>
      <c r="VD219" s="417"/>
      <c r="VE219" s="68">
        <f t="shared" si="1260"/>
        <v>0</v>
      </c>
      <c r="VF219" s="68">
        <f t="shared" si="1261"/>
        <v>-1.5454560863336104E-3</v>
      </c>
      <c r="VG219" s="68">
        <f t="shared" si="1262"/>
        <v>0</v>
      </c>
      <c r="VH219" s="68"/>
      <c r="VI219" s="15">
        <f t="shared" si="1263"/>
        <v>0</v>
      </c>
      <c r="VM219" s="21">
        <f t="shared" si="1264"/>
        <v>-1.8328166859673883E-3</v>
      </c>
      <c r="VN219" s="40"/>
      <c r="VO219" s="21">
        <f t="shared" si="1265"/>
        <v>2.1062024114056888</v>
      </c>
      <c r="VP219" s="14"/>
      <c r="VQ219" s="21">
        <f t="shared" si="1266"/>
        <v>1.2686463225126621</v>
      </c>
    </row>
    <row r="220" spans="1:589" ht="15.75" customHeight="1" x14ac:dyDescent="0.2">
      <c r="A220" s="127">
        <v>45964</v>
      </c>
      <c r="B220" s="4">
        <f t="shared" si="999"/>
        <v>45964</v>
      </c>
      <c r="C220" s="13">
        <v>47336.68</v>
      </c>
      <c r="D220" s="138">
        <f t="shared" si="1000"/>
        <v>-226.19000000000233</v>
      </c>
      <c r="E220" s="68">
        <f t="shared" si="1001"/>
        <v>-4.7556003243707182E-3</v>
      </c>
      <c r="F220" s="15">
        <f t="shared" si="1002"/>
        <v>0.11264655927409173</v>
      </c>
      <c r="G220" s="13">
        <v>6851.97</v>
      </c>
      <c r="H220" s="138">
        <f t="shared" si="1003"/>
        <v>11.770000000000437</v>
      </c>
      <c r="I220" s="68">
        <f t="shared" si="1004"/>
        <v>1.7207099207626148E-3</v>
      </c>
      <c r="J220" s="15">
        <f t="shared" si="1005"/>
        <v>0.16497807580551652</v>
      </c>
      <c r="K220" s="13">
        <v>23834.720000000001</v>
      </c>
      <c r="L220" s="138">
        <f t="shared" si="1006"/>
        <v>109.76000000000204</v>
      </c>
      <c r="M220" s="68">
        <f t="shared" si="1007"/>
        <v>4.6263513194543656E-3</v>
      </c>
      <c r="N220" s="15">
        <f t="shared" si="1008"/>
        <v>0.2342695456788666</v>
      </c>
      <c r="O220" s="13">
        <v>2471.2399999999998</v>
      </c>
      <c r="P220" s="138">
        <f t="shared" si="1009"/>
        <v>-8.1400000000003274</v>
      </c>
      <c r="Q220" s="68">
        <f t="shared" si="1010"/>
        <v>-3.2830788342248173E-3</v>
      </c>
      <c r="R220" s="15">
        <f t="shared" si="1011"/>
        <v>0.1080998672740969</v>
      </c>
      <c r="S220" s="18">
        <f t="shared" si="1012"/>
        <v>-4.2044079341946783E-4</v>
      </c>
      <c r="T220" s="121">
        <f t="shared" si="1013"/>
        <v>282.57513961069748</v>
      </c>
      <c r="U220" s="121">
        <f t="shared" si="1014"/>
        <v>282.57513961069748</v>
      </c>
      <c r="V220" s="134">
        <f t="shared" si="1015"/>
        <v>-2.9748952244529488E-4</v>
      </c>
      <c r="W220" s="21">
        <f t="shared" si="1267"/>
        <v>9.2206421878210959E-2</v>
      </c>
      <c r="X220" s="18">
        <f t="shared" si="1016"/>
        <v>-4.2290447959463873E-4</v>
      </c>
      <c r="Y220" s="353">
        <f>13262.71+26853.67</f>
        <v>40116.379999999997</v>
      </c>
      <c r="Z220" s="15">
        <v>1.9999999999999999E-6</v>
      </c>
      <c r="AA220" s="21">
        <f t="shared" si="1017"/>
        <v>2.9948952244529488E-4</v>
      </c>
      <c r="AC220" s="13">
        <v>269.06</v>
      </c>
      <c r="AD220" s="68">
        <f t="shared" si="1018"/>
        <v>5.1929614824223341E-3</v>
      </c>
      <c r="AE220" s="68">
        <f t="shared" si="1268"/>
        <v>5.4904510048676292E-3</v>
      </c>
      <c r="AF220" s="68">
        <f t="shared" si="1019"/>
        <v>0.63294289008921523</v>
      </c>
      <c r="AG220" s="68"/>
      <c r="AH220" s="15">
        <f t="shared" si="1020"/>
        <v>0.18439934850552459</v>
      </c>
      <c r="AJ220" s="13">
        <v>25.05</v>
      </c>
      <c r="AK220" s="68">
        <f t="shared" si="1021"/>
        <v>1.5993602558976067E-3</v>
      </c>
      <c r="AL220" s="68">
        <f t="shared" si="1269"/>
        <v>1.8968497783429016E-3</v>
      </c>
      <c r="AM220" s="68">
        <f t="shared" si="1022"/>
        <v>0.34677419354838701</v>
      </c>
      <c r="AN220" s="68"/>
      <c r="AO220" s="15">
        <f t="shared" si="1023"/>
        <v>0.1911554921540656</v>
      </c>
      <c r="AQ220" s="13">
        <v>25.23</v>
      </c>
      <c r="AR220" s="68">
        <f t="shared" si="1024"/>
        <v>4.7789725209080444E-3</v>
      </c>
      <c r="AS220" s="68">
        <f t="shared" si="1270"/>
        <v>5.0764620433533395E-3</v>
      </c>
      <c r="AT220" s="68">
        <f t="shared" si="1025"/>
        <v>0.46091488129704694</v>
      </c>
      <c r="AU220" s="68"/>
      <c r="AV220" s="15">
        <f t="shared" si="1026"/>
        <v>0.17512808570097818</v>
      </c>
      <c r="AX220" s="13">
        <v>238.15</v>
      </c>
      <c r="AY220" s="68">
        <f t="shared" si="1027"/>
        <v>1.8088507487801061E-3</v>
      </c>
      <c r="AZ220" s="68">
        <f t="shared" si="1271"/>
        <v>2.106340271225401E-3</v>
      </c>
      <c r="BA220" s="68">
        <f t="shared" si="1028"/>
        <v>0.77591349739000759</v>
      </c>
      <c r="BB220" s="68"/>
      <c r="BC220" s="15">
        <f t="shared" si="1029"/>
        <v>0.16631568637053729</v>
      </c>
      <c r="BE220" s="13">
        <v>83.16</v>
      </c>
      <c r="BF220" s="68">
        <f t="shared" si="1030"/>
        <v>-2.5188916876575261E-3</v>
      </c>
      <c r="BG220" s="68">
        <f t="shared" si="1272"/>
        <v>-2.221402165212231E-3</v>
      </c>
      <c r="BH220" s="68"/>
      <c r="BI220" s="68"/>
      <c r="BJ220" s="15">
        <f t="shared" si="1031"/>
        <v>0.12881770055653582</v>
      </c>
      <c r="BL220" s="13">
        <v>77.790000000000006</v>
      </c>
      <c r="BM220" s="68">
        <f t="shared" si="1032"/>
        <v>-3.3311979500319144E-3</v>
      </c>
      <c r="BN220" s="68">
        <f t="shared" si="1273"/>
        <v>-3.0337084275866193E-3</v>
      </c>
      <c r="BO220" s="68">
        <f t="shared" si="1033"/>
        <v>0.31003704951162014</v>
      </c>
      <c r="BP220" s="68"/>
      <c r="BQ220" s="15">
        <f t="shared" si="1034"/>
        <v>0.17206569233087241</v>
      </c>
      <c r="BS220" s="13">
        <v>46.39</v>
      </c>
      <c r="BT220" s="68">
        <f t="shared" si="1035"/>
        <v>2.3768366464995555E-3</v>
      </c>
      <c r="BU220" s="68">
        <f t="shared" si="1274"/>
        <v>2.6743261689448506E-3</v>
      </c>
      <c r="BV220" s="68">
        <f t="shared" si="1036"/>
        <v>0.24503488996242628</v>
      </c>
      <c r="BW220" s="68"/>
      <c r="BX220" s="15">
        <f t="shared" si="1037"/>
        <v>0.2128104575163399</v>
      </c>
      <c r="BZ220" s="13"/>
      <c r="CA220" s="68">
        <f t="shared" si="1038"/>
        <v>0</v>
      </c>
      <c r="CB220" s="68">
        <f t="shared" si="1275"/>
        <v>0</v>
      </c>
      <c r="CC220" s="68">
        <f t="shared" si="1039"/>
        <v>0</v>
      </c>
      <c r="CD220" s="68"/>
      <c r="CE220" s="15">
        <f t="shared" si="1040"/>
        <v>0</v>
      </c>
      <c r="CG220" s="13">
        <v>31.46</v>
      </c>
      <c r="CH220" s="68">
        <f t="shared" si="1041"/>
        <v>2.8689831048772665E-3</v>
      </c>
      <c r="CI220" s="68">
        <f t="shared" si="1276"/>
        <v>3.1664726273225611E-3</v>
      </c>
      <c r="CJ220" s="68">
        <f t="shared" si="1042"/>
        <v>4.0688058220310963E-2</v>
      </c>
      <c r="CK220" s="68"/>
      <c r="CL220" s="15">
        <f t="shared" si="1043"/>
        <v>-8.4400465657741522E-2</v>
      </c>
      <c r="CN220" s="13">
        <v>35.619999999999997</v>
      </c>
      <c r="CO220" s="68">
        <f t="shared" si="1044"/>
        <v>-4.7499301480861053E-3</v>
      </c>
      <c r="CP220" s="68">
        <f t="shared" si="1277"/>
        <v>-4.4524406256408102E-3</v>
      </c>
      <c r="CQ220" s="68">
        <f t="shared" si="1045"/>
        <v>0.13656668793873636</v>
      </c>
      <c r="CR220" s="68"/>
      <c r="CS220" s="15">
        <f t="shared" si="1046"/>
        <v>6.4236629817747193E-2</v>
      </c>
      <c r="CU220" s="13">
        <v>40.75</v>
      </c>
      <c r="CV220" s="68">
        <f t="shared" si="1047"/>
        <v>-5.1269531250000208E-3</v>
      </c>
      <c r="CW220" s="68">
        <f t="shared" si="1278"/>
        <v>-4.8294636025547257E-3</v>
      </c>
      <c r="CX220" s="68">
        <f t="shared" si="1048"/>
        <v>0.26749611197511669</v>
      </c>
      <c r="CY220" s="68"/>
      <c r="CZ220" s="15">
        <f t="shared" si="1049"/>
        <v>9.3079399141630867E-2</v>
      </c>
      <c r="DB220" s="13">
        <v>19.88</v>
      </c>
      <c r="DC220" s="68">
        <f t="shared" si="1050"/>
        <v>2.5214321734745694E-3</v>
      </c>
      <c r="DD220" s="68">
        <f t="shared" si="1279"/>
        <v>2.8189216959198645E-3</v>
      </c>
      <c r="DE220" s="68">
        <f t="shared" si="1051"/>
        <v>-9.0992226794696013E-2</v>
      </c>
      <c r="DF220" s="68"/>
      <c r="DG220" s="15">
        <f t="shared" si="1052"/>
        <v>-2.3575638506876249E-2</v>
      </c>
      <c r="DI220" s="13">
        <v>52.83</v>
      </c>
      <c r="DJ220" s="68">
        <f t="shared" si="1053"/>
        <v>3.8001140034200215E-3</v>
      </c>
      <c r="DK220" s="68">
        <f t="shared" si="1280"/>
        <v>4.0976035258653166E-3</v>
      </c>
      <c r="DL220" s="68">
        <f t="shared" si="1054"/>
        <v>0.19660249150622877</v>
      </c>
      <c r="DM220" s="68"/>
      <c r="DN220" s="15">
        <f t="shared" si="1055"/>
        <v>0.25308349146110065</v>
      </c>
      <c r="DP220" s="13">
        <v>50.95</v>
      </c>
      <c r="DQ220" s="68">
        <f t="shared" si="1056"/>
        <v>1.0912698412698497E-2</v>
      </c>
      <c r="DR220" s="68">
        <f t="shared" si="1281"/>
        <v>1.1210187935143792E-2</v>
      </c>
      <c r="DS220" s="68"/>
      <c r="DT220" s="68"/>
      <c r="DU220" s="15">
        <f t="shared" si="1057"/>
        <v>0.33797268907563038</v>
      </c>
      <c r="DV220" s="18"/>
      <c r="DW220" s="13">
        <v>46.79</v>
      </c>
      <c r="DX220" s="68">
        <f t="shared" si="1058"/>
        <v>7.3196986006457757E-3</v>
      </c>
      <c r="DY220" s="68">
        <f t="shared" si="1282"/>
        <v>7.6171881230910708E-3</v>
      </c>
      <c r="DZ220" s="68">
        <f t="shared" si="1059"/>
        <v>1.4967982924226255</v>
      </c>
      <c r="EA220" s="68"/>
      <c r="EB220" s="15">
        <f t="shared" si="1060"/>
        <v>0.39796832984762476</v>
      </c>
      <c r="ED220" s="13">
        <v>46.87</v>
      </c>
      <c r="EE220" s="68">
        <f t="shared" si="1061"/>
        <v>8.3907056798623193E-3</v>
      </c>
      <c r="EF220" s="68">
        <f t="shared" si="1283"/>
        <v>8.6881952023076144E-3</v>
      </c>
      <c r="EG220" s="68">
        <f t="shared" si="1062"/>
        <v>1.2287208749405609</v>
      </c>
      <c r="EH220" s="68"/>
      <c r="EI220" s="15">
        <f t="shared" si="1063"/>
        <v>0.27087852494576992</v>
      </c>
      <c r="EK220" s="13">
        <v>143.97999999999999</v>
      </c>
      <c r="EL220" s="68">
        <f t="shared" si="1064"/>
        <v>-2.0792902689216203E-3</v>
      </c>
      <c r="EM220" s="68">
        <f t="shared" si="1284"/>
        <v>-1.7818007464763255E-3</v>
      </c>
      <c r="EN220" s="68">
        <f t="shared" si="1065"/>
        <v>1.2308645801053606</v>
      </c>
      <c r="EO220" s="68"/>
      <c r="EP220" s="15">
        <f t="shared" si="1066"/>
        <v>0.29362084456424076</v>
      </c>
      <c r="ER220" s="13">
        <v>39.22</v>
      </c>
      <c r="ES220" s="68">
        <f t="shared" si="1067"/>
        <v>-3.5569105691057056E-3</v>
      </c>
      <c r="ET220" s="68">
        <f t="shared" si="1285"/>
        <v>-3.259421046660411E-3</v>
      </c>
      <c r="EU220" s="68">
        <f t="shared" si="1068"/>
        <v>0.12346032655399607</v>
      </c>
      <c r="EV220" s="68"/>
      <c r="EW220" s="15">
        <f t="shared" si="1069"/>
        <v>8.4854718436615656E-3</v>
      </c>
      <c r="EY220" s="13">
        <v>49.62</v>
      </c>
      <c r="EZ220" s="68">
        <f t="shared" si="1070"/>
        <v>1.008674601573475E-3</v>
      </c>
      <c r="FA220" s="68">
        <f t="shared" si="1286"/>
        <v>1.3061641240187699E-3</v>
      </c>
      <c r="FB220" s="68"/>
      <c r="FC220" s="68"/>
      <c r="FD220" s="15">
        <f t="shared" si="1071"/>
        <v>1.0187144019528072</v>
      </c>
      <c r="FF220" s="13">
        <v>61.48</v>
      </c>
      <c r="FG220" s="68">
        <f t="shared" si="1072"/>
        <v>1.7924067133778627E-3</v>
      </c>
      <c r="FH220" s="68">
        <f t="shared" si="1287"/>
        <v>2.0898962358231578E-3</v>
      </c>
      <c r="FI220" s="68">
        <f t="shared" si="1073"/>
        <v>4.0622884224779936E-2</v>
      </c>
      <c r="FJ220" s="68"/>
      <c r="FK220" s="15">
        <f t="shared" si="1074"/>
        <v>8.2584962141222004E-2</v>
      </c>
      <c r="FM220" s="13">
        <v>188.2</v>
      </c>
      <c r="FN220" s="68">
        <f t="shared" si="1075"/>
        <v>3.2517724825416343E-3</v>
      </c>
      <c r="FO220" s="68">
        <f t="shared" si="1288"/>
        <v>3.5492620049869293E-3</v>
      </c>
      <c r="FP220" s="68">
        <f t="shared" si="1076"/>
        <v>0.61850705194358435</v>
      </c>
      <c r="FQ220" s="68"/>
      <c r="FR220" s="15">
        <f t="shared" si="1077"/>
        <v>3.6001321149399933E-2</v>
      </c>
      <c r="FT220" s="13">
        <v>86.01</v>
      </c>
      <c r="FU220" s="68">
        <f t="shared" si="1078"/>
        <v>-7.1568740621030863E-3</v>
      </c>
      <c r="FV220" s="68">
        <f t="shared" si="1289"/>
        <v>-6.8593845396577912E-3</v>
      </c>
      <c r="FW220" s="68">
        <f t="shared" si="1079"/>
        <v>-2.2946722708167624E-2</v>
      </c>
      <c r="FX220" s="68"/>
      <c r="FY220" s="15">
        <f t="shared" si="1080"/>
        <v>-4.6240851630073201E-2</v>
      </c>
      <c r="GA220" s="13">
        <v>18.78</v>
      </c>
      <c r="GB220" s="68">
        <f t="shared" si="1081"/>
        <v>6.9705093833781536E-3</v>
      </c>
      <c r="GC220" s="68">
        <f t="shared" si="1290"/>
        <v>7.2679989058234487E-3</v>
      </c>
      <c r="GD220" s="68"/>
      <c r="GE220" s="68"/>
      <c r="GF220" s="15">
        <f t="shared" si="1082"/>
        <v>7.7452667814113682E-2</v>
      </c>
      <c r="GG220" s="18"/>
      <c r="GH220" s="13">
        <v>23.35</v>
      </c>
      <c r="GI220" s="68">
        <f t="shared" si="1083"/>
        <v>-2.3829431438127102E-2</v>
      </c>
      <c r="GJ220" s="68">
        <f t="shared" si="1291"/>
        <v>-2.3531941915681809E-2</v>
      </c>
      <c r="GK220" s="68">
        <f t="shared" si="1084"/>
        <v>0.21488033298647258</v>
      </c>
      <c r="GL220" s="68"/>
      <c r="GM220" s="15">
        <f t="shared" si="1085"/>
        <v>0.23544973544973563</v>
      </c>
      <c r="GO220" s="13">
        <v>28.69</v>
      </c>
      <c r="GP220" s="68">
        <f t="shared" si="1086"/>
        <v>-1.0689655172413749E-2</v>
      </c>
      <c r="GQ220" s="68">
        <f t="shared" si="1292"/>
        <v>-1.0392165649968454E-2</v>
      </c>
      <c r="GR220" s="68"/>
      <c r="GS220" s="68"/>
      <c r="GT220" s="15">
        <f t="shared" si="1087"/>
        <v>5.2844036697247757E-2</v>
      </c>
      <c r="GV220" s="13">
        <v>17.78</v>
      </c>
      <c r="GW220" s="68">
        <f t="shared" si="1088"/>
        <v>3.9525691699604905E-3</v>
      </c>
      <c r="GX220" s="68">
        <f t="shared" si="1293"/>
        <v>4.2500586924057856E-3</v>
      </c>
      <c r="GY220" s="68">
        <f t="shared" si="1089"/>
        <v>0.50042194092827019</v>
      </c>
      <c r="GZ220" s="68"/>
      <c r="HA220" s="15">
        <f t="shared" si="1090"/>
        <v>0.29591836734693877</v>
      </c>
      <c r="HD220" s="13">
        <v>468.37</v>
      </c>
      <c r="HE220" s="68">
        <f t="shared" si="1091"/>
        <v>2.5867355878745404E-2</v>
      </c>
      <c r="HF220" s="68">
        <f t="shared" si="1294"/>
        <v>2.6164845401190698E-2</v>
      </c>
      <c r="HG220" s="68">
        <f t="shared" si="1092"/>
        <v>1.6311443177349589</v>
      </c>
      <c r="HH220" s="68"/>
      <c r="HI220" s="15">
        <f t="shared" si="1093"/>
        <v>0.15979100633914431</v>
      </c>
      <c r="HK220" s="13">
        <v>91.1</v>
      </c>
      <c r="HL220" s="68">
        <f t="shared" si="1094"/>
        <v>5.5187637969094927E-3</v>
      </c>
      <c r="HM220" s="68">
        <f t="shared" si="1295"/>
        <v>5.8162533193547878E-3</v>
      </c>
      <c r="HN220" s="68">
        <f t="shared" si="1095"/>
        <v>35.733870967741929</v>
      </c>
      <c r="HO220" s="68"/>
      <c r="HP220" s="15">
        <f t="shared" si="1096"/>
        <v>2.4533737680060654</v>
      </c>
      <c r="HR220" s="13">
        <v>113.76</v>
      </c>
      <c r="HS220" s="68">
        <f t="shared" si="1097"/>
        <v>-5.2465897166841056E-3</v>
      </c>
      <c r="HT220" s="68">
        <f t="shared" si="1296"/>
        <v>-4.9491001942388105E-3</v>
      </c>
      <c r="HU220" s="68">
        <f t="shared" si="1098"/>
        <v>2.1252747252747257</v>
      </c>
      <c r="HV220" s="68"/>
      <c r="HW220" s="15">
        <f t="shared" si="1099"/>
        <v>5.7543924886120777E-2</v>
      </c>
      <c r="HY220" s="13">
        <v>206.88</v>
      </c>
      <c r="HZ220" s="68">
        <f t="shared" si="1100"/>
        <v>2.1680082967060033E-2</v>
      </c>
      <c r="IA220" s="68">
        <f t="shared" si="1297"/>
        <v>2.1977572489505326E-2</v>
      </c>
      <c r="IB220" s="68">
        <f t="shared" si="1101"/>
        <v>0.95354107648725195</v>
      </c>
      <c r="IC220" s="68"/>
      <c r="ID220" s="15">
        <f t="shared" si="1102"/>
        <v>0.54054657830069264</v>
      </c>
      <c r="IF220" s="13">
        <v>362.55</v>
      </c>
      <c r="IG220" s="68">
        <f t="shared" si="1103"/>
        <v>-1.9154289424559653E-2</v>
      </c>
      <c r="IH220" s="68">
        <f t="shared" si="1298"/>
        <v>-1.8856799902114359E-2</v>
      </c>
      <c r="II220" s="68">
        <f t="shared" si="1104"/>
        <v>1.0717142857142858</v>
      </c>
      <c r="IJ220" s="68"/>
      <c r="IK220" s="15">
        <f t="shared" si="1105"/>
        <v>0.5637939958592133</v>
      </c>
      <c r="IM220" s="13">
        <v>317.54000000000002</v>
      </c>
      <c r="IN220" s="68">
        <f t="shared" si="1106"/>
        <v>-1.3912179367741015E-2</v>
      </c>
      <c r="IO220" s="68">
        <f t="shared" si="1299"/>
        <v>-1.361468984529572E-2</v>
      </c>
      <c r="IP220" s="68">
        <f t="shared" si="1107"/>
        <v>5.2007420425698117</v>
      </c>
      <c r="IQ220" s="68"/>
      <c r="IR220" s="15">
        <f t="shared" si="1108"/>
        <v>0.69345634899472053</v>
      </c>
      <c r="IT220" s="13">
        <v>100.85</v>
      </c>
      <c r="IU220" s="68">
        <f t="shared" si="1109"/>
        <v>-1.3305938753546616E-2</v>
      </c>
      <c r="IV220" s="68">
        <f t="shared" si="1300"/>
        <v>-1.300844923110132E-2</v>
      </c>
      <c r="IW220" s="68">
        <f t="shared" si="1110"/>
        <v>4.5260273972602736</v>
      </c>
      <c r="IX220" s="68"/>
      <c r="IY220" s="15">
        <f t="shared" si="1111"/>
        <v>0.96244405526366983</v>
      </c>
      <c r="JA220" s="26">
        <v>637.71</v>
      </c>
      <c r="JB220" s="68">
        <f t="shared" si="1112"/>
        <v>-1.6410889180226707E-2</v>
      </c>
      <c r="JC220" s="68">
        <f t="shared" si="1301"/>
        <v>-1.6113399657781413E-2</v>
      </c>
      <c r="JD220" s="68">
        <f t="shared" si="1113"/>
        <v>0.28986650485436904</v>
      </c>
      <c r="JE220" s="68"/>
      <c r="JF220" s="15">
        <f t="shared" si="1114"/>
        <v>8.9153046062407218E-2</v>
      </c>
      <c r="JH220" s="13">
        <v>517.03</v>
      </c>
      <c r="JI220" s="68">
        <f t="shared" si="1115"/>
        <v>-1.5063440258009169E-3</v>
      </c>
      <c r="JJ220" s="68">
        <f t="shared" si="1302"/>
        <v>-1.208854503355622E-3</v>
      </c>
      <c r="JK220" s="68">
        <f t="shared" si="1116"/>
        <v>0.27131230175317805</v>
      </c>
      <c r="JL220" s="68"/>
      <c r="JM220" s="15">
        <f t="shared" si="1117"/>
        <v>0.22664294187425854</v>
      </c>
      <c r="JO220" s="13">
        <v>32.21</v>
      </c>
      <c r="JP220" s="68">
        <f t="shared" si="1118"/>
        <v>-2.5710828796128293E-2</v>
      </c>
      <c r="JQ220" s="68">
        <f t="shared" si="1303"/>
        <v>-2.5413339273683E-2</v>
      </c>
      <c r="JR220" s="68">
        <f t="shared" si="1119"/>
        <v>8.6890501096676204E-2</v>
      </c>
      <c r="JS220" s="68"/>
      <c r="JT220" s="15">
        <f t="shared" si="1120"/>
        <v>2.1609421000981359</v>
      </c>
      <c r="JV220" s="13">
        <v>2.92</v>
      </c>
      <c r="JW220" s="68">
        <f t="shared" si="1121"/>
        <v>-7.8864353312302835E-2</v>
      </c>
      <c r="JX220" s="68">
        <f t="shared" si="1304"/>
        <v>-7.8566863789857541E-2</v>
      </c>
      <c r="JY220" s="68">
        <f t="shared" si="1122"/>
        <v>0.15415019762845855</v>
      </c>
      <c r="JZ220" s="68"/>
      <c r="KA220" s="15">
        <f t="shared" si="1123"/>
        <v>0.62222222222222212</v>
      </c>
      <c r="KC220" s="13">
        <v>22.49</v>
      </c>
      <c r="KD220" s="68">
        <f t="shared" si="1124"/>
        <v>-7.064017660044157E-3</v>
      </c>
      <c r="KE220" s="68">
        <f t="shared" si="1305"/>
        <v>-6.7665281375988619E-3</v>
      </c>
      <c r="KF220" s="68">
        <f t="shared" si="1125"/>
        <v>0.15451745379876786</v>
      </c>
      <c r="KG220" s="68"/>
      <c r="KH220" s="15">
        <f t="shared" si="1126"/>
        <v>1.3976555455365136E-2</v>
      </c>
      <c r="KI220" s="18"/>
      <c r="KJ220" s="26">
        <v>180.64</v>
      </c>
      <c r="KK220" s="68">
        <f t="shared" si="1127"/>
        <v>-3.7202856838290256E-2</v>
      </c>
      <c r="KL220" s="68">
        <f t="shared" si="1306"/>
        <v>-3.6905367315844963E-2</v>
      </c>
      <c r="KM220" s="68">
        <f t="shared" si="1128"/>
        <v>7.5611374407582925</v>
      </c>
      <c r="KN220" s="68"/>
      <c r="KO220" s="15">
        <f t="shared" si="1129"/>
        <v>1.6876952834399643</v>
      </c>
      <c r="KQ220" s="13">
        <v>2.6309999999999998</v>
      </c>
      <c r="KR220" s="68">
        <f t="shared" si="1130"/>
        <v>-7.0318021201413533E-2</v>
      </c>
      <c r="KS220" s="68">
        <f t="shared" si="1307"/>
        <v>-7.002053167896824E-2</v>
      </c>
      <c r="KT220" s="68">
        <f t="shared" si="1131"/>
        <v>4.1984732824426243E-3</v>
      </c>
      <c r="KU220" s="68"/>
      <c r="KV220" s="15">
        <f t="shared" si="1132"/>
        <v>1.6049504950495048</v>
      </c>
      <c r="KW220" s="18"/>
      <c r="KX220" s="26">
        <v>81.83</v>
      </c>
      <c r="KY220" s="68">
        <f t="shared" si="1133"/>
        <v>1.0870907967881352E-2</v>
      </c>
      <c r="KZ220" s="68">
        <f t="shared" si="1308"/>
        <v>1.1168397490326647E-2</v>
      </c>
      <c r="LA220" s="68">
        <f t="shared" si="1134"/>
        <v>0.13763381064924218</v>
      </c>
      <c r="LB220" s="68"/>
      <c r="LC220" s="15">
        <f t="shared" si="1135"/>
        <v>2.4512863770560944</v>
      </c>
      <c r="LD220" s="18"/>
      <c r="LE220" s="13">
        <v>55.86</v>
      </c>
      <c r="LF220" s="68">
        <f t="shared" si="1136"/>
        <v>4.2553191489361722E-2</v>
      </c>
      <c r="LG220" s="68">
        <f t="shared" si="1309"/>
        <v>4.2850681011807015E-2</v>
      </c>
      <c r="LH220" s="68">
        <f t="shared" si="1137"/>
        <v>0.55902874686017312</v>
      </c>
      <c r="LI220" s="68"/>
      <c r="LJ220" s="15">
        <f t="shared" si="1138"/>
        <v>0.2114508783344177</v>
      </c>
      <c r="LL220" s="13">
        <v>162.51</v>
      </c>
      <c r="LM220" s="68">
        <f t="shared" si="1139"/>
        <v>1.0571481873017777E-2</v>
      </c>
      <c r="LN220" s="68">
        <f t="shared" si="1310"/>
        <v>1.0868971395463072E-2</v>
      </c>
      <c r="LO220" s="68">
        <f t="shared" si="1140"/>
        <v>0.85725714285714272</v>
      </c>
      <c r="LP220" s="68"/>
      <c r="LQ220" s="15">
        <f t="shared" si="1141"/>
        <v>1.077867280398926</v>
      </c>
      <c r="LS220" s="13">
        <v>23.4</v>
      </c>
      <c r="LT220" s="68">
        <f t="shared" si="1142"/>
        <v>6.8846815834767705E-3</v>
      </c>
      <c r="LU220" s="68">
        <f t="shared" si="1311"/>
        <v>7.1821711059220656E-3</v>
      </c>
      <c r="LV220" s="68"/>
      <c r="LW220" s="68"/>
      <c r="LX220" s="15">
        <f t="shared" si="1143"/>
        <v>1.5297297297297296</v>
      </c>
      <c r="LZ220" s="13">
        <v>20.61</v>
      </c>
      <c r="MA220" s="68">
        <f t="shared" si="1144"/>
        <v>-3.4660421545667536E-2</v>
      </c>
      <c r="MB220" s="68">
        <f t="shared" si="1312"/>
        <v>-3.4362932023222242E-2</v>
      </c>
      <c r="MC220" s="68">
        <f t="shared" si="1145"/>
        <v>-7.3707865168539347E-2</v>
      </c>
      <c r="MD220" s="68"/>
      <c r="ME220" s="15">
        <f t="shared" si="1146"/>
        <v>0.52893175074183962</v>
      </c>
      <c r="MG220" s="13">
        <v>126.67</v>
      </c>
      <c r="MH220" s="68">
        <f t="shared" si="1147"/>
        <v>-4.5944113881147913E-2</v>
      </c>
      <c r="MI220" s="68">
        <f t="shared" si="1313"/>
        <v>-4.564662435870262E-2</v>
      </c>
      <c r="MJ220" s="68">
        <f t="shared" si="1148"/>
        <v>16.071428571428573</v>
      </c>
      <c r="MK220" s="68"/>
      <c r="ML220" s="15">
        <f t="shared" si="1149"/>
        <v>4.9665567593028728</v>
      </c>
      <c r="MN220" s="13">
        <v>215.86</v>
      </c>
      <c r="MO220" s="68">
        <f t="shared" si="1150"/>
        <v>1.0533214737137774E-2</v>
      </c>
      <c r="MP220" s="68">
        <f t="shared" si="1314"/>
        <v>1.0830704259583069E-2</v>
      </c>
      <c r="MQ220" s="68">
        <f t="shared" si="1151"/>
        <v>0.71453534551231135</v>
      </c>
      <c r="MR220" s="68"/>
      <c r="MS220" s="15">
        <f t="shared" si="1152"/>
        <v>0.93787593141215564</v>
      </c>
      <c r="MU220" s="13">
        <v>22.65</v>
      </c>
      <c r="MV220" s="68">
        <f t="shared" si="1153"/>
        <v>-5.7428214731585624E-2</v>
      </c>
      <c r="MW220" s="68">
        <f t="shared" si="1315"/>
        <v>-5.713072520914033E-2</v>
      </c>
      <c r="MX220" s="68">
        <f t="shared" si="1154"/>
        <v>8.5289889793962501E-2</v>
      </c>
      <c r="MY220" s="68"/>
      <c r="MZ220" s="15">
        <f t="shared" si="1155"/>
        <v>1.1227741330834113</v>
      </c>
      <c r="NB220" s="13">
        <v>308.62</v>
      </c>
      <c r="NC220" s="68">
        <f t="shared" si="1156"/>
        <v>-1.0681340022656873E-3</v>
      </c>
      <c r="ND220" s="68">
        <f t="shared" si="1316"/>
        <v>-7.7064447982039242E-4</v>
      </c>
      <c r="NE220" s="68">
        <f t="shared" si="1157"/>
        <v>1.2781427622351813</v>
      </c>
      <c r="NF220" s="68"/>
      <c r="NG220" s="15">
        <f t="shared" si="1158"/>
        <v>0.8503507404520656</v>
      </c>
      <c r="NI220" s="13">
        <v>12.76</v>
      </c>
      <c r="NJ220" s="68">
        <f t="shared" si="1159"/>
        <v>-8.5470085470085028E-3</v>
      </c>
      <c r="NK220" s="68">
        <f t="shared" si="1317"/>
        <v>-8.2495190245632077E-3</v>
      </c>
      <c r="NL220" s="68">
        <f t="shared" si="1160"/>
        <v>-0.89868995633187765</v>
      </c>
      <c r="NM220" s="68"/>
      <c r="NN220" s="15">
        <f t="shared" si="1161"/>
        <v>1.6040816326530609</v>
      </c>
      <c r="NP220" s="26">
        <v>581.26</v>
      </c>
      <c r="NQ220" s="68">
        <f t="shared" si="1162"/>
        <v>-6.6308917524011274E-3</v>
      </c>
      <c r="NR220" s="68">
        <f t="shared" si="1318"/>
        <v>-6.3334022299558323E-3</v>
      </c>
      <c r="NS220" s="68">
        <f t="shared" si="1163"/>
        <v>3.4286476190476192</v>
      </c>
      <c r="NT220" s="68"/>
      <c r="NU220" s="15">
        <f t="shared" si="1164"/>
        <v>0.76712370413157804</v>
      </c>
      <c r="NW220" s="26">
        <v>283.72000000000003</v>
      </c>
      <c r="NX220" s="68">
        <f t="shared" si="1165"/>
        <v>8.997475016892598E-3</v>
      </c>
      <c r="NY220" s="68">
        <f t="shared" si="1319"/>
        <v>9.2949645393378931E-3</v>
      </c>
      <c r="NZ220" s="68">
        <f t="shared" si="1166"/>
        <v>0.61424670004551685</v>
      </c>
      <c r="OA220" s="68"/>
      <c r="OB220" s="15">
        <f t="shared" si="1167"/>
        <v>0.49878499735868997</v>
      </c>
      <c r="OD220" s="13">
        <v>3.58</v>
      </c>
      <c r="OE220" s="68">
        <f t="shared" si="1168"/>
        <v>-5.2910052910052845E-2</v>
      </c>
      <c r="OF220" s="68">
        <f t="shared" si="1320"/>
        <v>-5.2612563387607551E-2</v>
      </c>
      <c r="OG220" s="68">
        <f t="shared" si="1169"/>
        <v>-0.98413612797447592</v>
      </c>
      <c r="OH220" s="68"/>
      <c r="OI220" s="15">
        <f t="shared" si="1170"/>
        <v>1.452054794520548</v>
      </c>
      <c r="OK220" s="13">
        <v>342.99</v>
      </c>
      <c r="OL220" s="68">
        <f t="shared" si="1171"/>
        <v>-6.6592282153159446E-2</v>
      </c>
      <c r="OM220" s="68">
        <f t="shared" si="1321"/>
        <v>-6.6294792630714153E-2</v>
      </c>
      <c r="ON220" s="68">
        <f t="shared" si="1172"/>
        <v>7.0798586572438165</v>
      </c>
      <c r="OO220" s="68"/>
      <c r="OP220" s="15">
        <f t="shared" si="1173"/>
        <v>4.1492268428163941</v>
      </c>
      <c r="OR220" s="13">
        <v>6.39</v>
      </c>
      <c r="OS220" s="68">
        <f t="shared" si="1174"/>
        <v>-9.6181046676096268E-2</v>
      </c>
      <c r="OT220" s="68">
        <f t="shared" si="1322"/>
        <v>-9.5883557153650975E-2</v>
      </c>
      <c r="OU220" s="68">
        <f t="shared" si="1175"/>
        <v>-0.17012987012987019</v>
      </c>
      <c r="OV220" s="68"/>
      <c r="OW220" s="15">
        <f t="shared" si="1176"/>
        <v>4.7053571428571423</v>
      </c>
      <c r="OY220" s="13">
        <v>177.04</v>
      </c>
      <c r="OZ220" s="68">
        <f t="shared" si="1177"/>
        <v>-8.1792717086835182E-3</v>
      </c>
      <c r="PA220" s="68">
        <f t="shared" si="1323"/>
        <v>-7.8817821862382231E-3</v>
      </c>
      <c r="PB220" s="68">
        <f t="shared" si="1331"/>
        <v>4.4473846153846148</v>
      </c>
      <c r="PC220" s="68"/>
      <c r="PD220" s="15">
        <f t="shared" si="1178"/>
        <v>0.54552597119161939</v>
      </c>
      <c r="PE220" s="18"/>
      <c r="PF220" s="13">
        <v>288.58999999999997</v>
      </c>
      <c r="PG220" s="68">
        <f t="shared" si="1179"/>
        <v>-1.764095468696118E-3</v>
      </c>
      <c r="PH220" s="68">
        <f t="shared" si="1324"/>
        <v>-1.4666059462508231E-3</v>
      </c>
      <c r="PI220" s="68">
        <f t="shared" si="1180"/>
        <v>-0.17119471568064334</v>
      </c>
      <c r="PJ220" s="68"/>
      <c r="PK220" s="15">
        <f t="shared" si="1181"/>
        <v>0.37995505188160467</v>
      </c>
      <c r="PM220" s="13"/>
      <c r="PN220" s="68">
        <f t="shared" si="1182"/>
        <v>0</v>
      </c>
      <c r="PO220" s="68">
        <f t="shared" si="1183"/>
        <v>2.9748952244529488E-4</v>
      </c>
      <c r="PP220" s="68">
        <f t="shared" si="1184"/>
        <v>0</v>
      </c>
      <c r="PQ220" s="68"/>
      <c r="PR220" s="15">
        <f t="shared" si="1185"/>
        <v>0</v>
      </c>
      <c r="PT220" s="13">
        <v>17.8</v>
      </c>
      <c r="PU220" s="68">
        <f t="shared" si="1186"/>
        <v>-0.13213066796684547</v>
      </c>
      <c r="PV220" s="68">
        <f t="shared" si="1325"/>
        <v>-0.13183317844440018</v>
      </c>
      <c r="PW220" s="68">
        <f t="shared" si="1187"/>
        <v>1.0412844036697246</v>
      </c>
      <c r="PX220" s="68"/>
      <c r="PY220" s="15">
        <f t="shared" si="1188"/>
        <v>2.4697855750487334</v>
      </c>
      <c r="QA220" s="13">
        <v>396.54</v>
      </c>
      <c r="QB220" s="68">
        <f t="shared" si="1189"/>
        <v>9.553541827826291E-2</v>
      </c>
      <c r="QC220" s="68">
        <f t="shared" si="1326"/>
        <v>9.5832907800708203E-2</v>
      </c>
      <c r="QD220" s="68">
        <f t="shared" si="1190"/>
        <v>0.17531639941907004</v>
      </c>
      <c r="QE220" s="68"/>
      <c r="QF220" s="15">
        <f t="shared" si="1191"/>
        <v>1.0681130697819965</v>
      </c>
      <c r="QH220" s="13">
        <v>2.65</v>
      </c>
      <c r="QI220" s="68">
        <f t="shared" si="1192"/>
        <v>-2.5735294117647162E-2</v>
      </c>
      <c r="QJ220" s="68">
        <f t="shared" si="1327"/>
        <v>-2.5437804595201868E-2</v>
      </c>
      <c r="QK220" s="68">
        <f t="shared" si="1193"/>
        <v>5.5776892430278939E-2</v>
      </c>
      <c r="QL220" s="68"/>
      <c r="QM220" s="15">
        <f t="shared" si="1194"/>
        <v>1.0384615384615383</v>
      </c>
      <c r="QO220" s="13">
        <v>16.91</v>
      </c>
      <c r="QP220" s="68">
        <f t="shared" si="1195"/>
        <v>-0.13059125964010279</v>
      </c>
      <c r="QQ220" s="68">
        <f t="shared" si="1328"/>
        <v>-0.1302937701176575</v>
      </c>
      <c r="QR220" s="68">
        <f t="shared" si="1196"/>
        <v>-0.97938760086789056</v>
      </c>
      <c r="QS220" s="68"/>
      <c r="QT220" s="15">
        <f t="shared" si="1197"/>
        <v>0.47299651567944245</v>
      </c>
      <c r="QV220" s="13">
        <v>2.68</v>
      </c>
      <c r="QW220" s="68">
        <f t="shared" si="1198"/>
        <v>0</v>
      </c>
      <c r="QX220" s="68">
        <f t="shared" si="1329"/>
        <v>2.9748952244529488E-4</v>
      </c>
      <c r="QY220" s="68">
        <f t="shared" si="1199"/>
        <v>-0.2407932011331444</v>
      </c>
      <c r="QZ220" s="68"/>
      <c r="RA220" s="15">
        <f t="shared" si="1200"/>
        <v>9.521863506334291E-2</v>
      </c>
      <c r="RC220" s="13">
        <v>69.87</v>
      </c>
      <c r="RD220" s="68">
        <f t="shared" si="1201"/>
        <v>3.9732142857142883E-2</v>
      </c>
      <c r="RE220" s="68">
        <f t="shared" si="1330"/>
        <v>4.0029632379588176E-2</v>
      </c>
      <c r="RF220" s="68">
        <f t="shared" si="1202"/>
        <v>0.50939727802981216</v>
      </c>
      <c r="RG220" s="68"/>
      <c r="RH220" s="15">
        <f t="shared" si="1203"/>
        <v>1.8230303030303032</v>
      </c>
      <c r="RJ220" s="13">
        <v>304.86</v>
      </c>
      <c r="RK220" s="68">
        <f t="shared" si="1204"/>
        <v>1.4745531404986209E-2</v>
      </c>
      <c r="RL220" s="68">
        <f t="shared" si="1205"/>
        <v>1.5043020927431504E-2</v>
      </c>
      <c r="RM220" s="68">
        <f t="shared" si="1206"/>
        <v>0.41413860283885329</v>
      </c>
      <c r="RN220" s="68"/>
      <c r="RO220" s="15">
        <f t="shared" si="1207"/>
        <v>0.54971533143554296</v>
      </c>
      <c r="RQ220" s="13">
        <v>29.94</v>
      </c>
      <c r="RR220" s="68">
        <f t="shared" si="1208"/>
        <v>9.190371991247262E-2</v>
      </c>
      <c r="RS220" s="68">
        <f t="shared" si="1209"/>
        <v>9.2201209434917913E-2</v>
      </c>
      <c r="RT220" s="68">
        <f t="shared" si="1210"/>
        <v>1.0450819672131149</v>
      </c>
      <c r="RU220" s="68"/>
      <c r="RV220" s="15">
        <f t="shared" si="1211"/>
        <v>0.43666026871401159</v>
      </c>
      <c r="RX220" s="13">
        <v>207.18</v>
      </c>
      <c r="RY220" s="68">
        <f t="shared" si="1212"/>
        <v>3.3471342345488146E-2</v>
      </c>
      <c r="RZ220" s="68">
        <f t="shared" si="1213"/>
        <v>3.376883186793344E-2</v>
      </c>
      <c r="SA220" s="68">
        <f t="shared" si="1214"/>
        <v>0.55704193596873597</v>
      </c>
      <c r="SB220" s="68"/>
      <c r="SC220" s="15">
        <f t="shared" si="1215"/>
        <v>1.7393891312971046</v>
      </c>
      <c r="SE220" s="13">
        <v>39.119999999999997</v>
      </c>
      <c r="SF220" s="68">
        <f t="shared" si="1216"/>
        <v>-0.11633160153602903</v>
      </c>
      <c r="SG220" s="68">
        <f t="shared" si="1217"/>
        <v>-0.11603411201358374</v>
      </c>
      <c r="SH220" s="68">
        <f t="shared" si="1218"/>
        <v>2.1295999999999999</v>
      </c>
      <c r="SI220" s="68"/>
      <c r="SJ220" s="15">
        <f t="shared" si="1219"/>
        <v>1.563564875491481</v>
      </c>
      <c r="SL220" s="13">
        <v>4</v>
      </c>
      <c r="SM220" s="68">
        <f t="shared" si="1220"/>
        <v>3.8961038961038939E-2</v>
      </c>
      <c r="SN220" s="68">
        <f t="shared" si="1221"/>
        <v>3.9258528483484233E-2</v>
      </c>
      <c r="SO220" s="68">
        <f t="shared" si="1222"/>
        <v>1.8169014084507045</v>
      </c>
      <c r="SP220" s="68"/>
      <c r="SQ220" s="15">
        <f t="shared" si="1223"/>
        <v>2.9603960396039604</v>
      </c>
      <c r="SS220" s="13">
        <v>33.090000000000003</v>
      </c>
      <c r="ST220" s="68">
        <f t="shared" si="1224"/>
        <v>-0.10712358337830541</v>
      </c>
      <c r="SU220" s="68">
        <f t="shared" si="1225"/>
        <v>-0.10682609385586012</v>
      </c>
      <c r="SV220" s="68">
        <f t="shared" si="1226"/>
        <v>1.0501858736059482</v>
      </c>
      <c r="SW220" s="68"/>
      <c r="SX220" s="15">
        <f t="shared" si="1227"/>
        <v>2.9392857142857149</v>
      </c>
      <c r="SZ220" s="13">
        <v>57.66</v>
      </c>
      <c r="TA220" s="68">
        <f t="shared" si="1228"/>
        <v>-8.6067522586780895E-2</v>
      </c>
      <c r="TB220" s="68">
        <f t="shared" si="1229"/>
        <v>-8.5770033064335602E-2</v>
      </c>
      <c r="TC220" s="68">
        <f t="shared" si="1230"/>
        <v>0.42828833292048551</v>
      </c>
      <c r="TD220" s="68"/>
      <c r="TE220" s="15">
        <f t="shared" si="1231"/>
        <v>2.6961538461538459</v>
      </c>
      <c r="TG220" s="417">
        <v>0.3</v>
      </c>
      <c r="TH220" s="68">
        <f t="shared" si="1232"/>
        <v>-5.8084772370486704E-2</v>
      </c>
      <c r="TI220" s="68">
        <f t="shared" si="1233"/>
        <v>-5.778728284804141E-2</v>
      </c>
      <c r="TJ220" s="68">
        <f t="shared" si="1234"/>
        <v>0.36363636363636359</v>
      </c>
      <c r="TK220" s="68"/>
      <c r="TL220" s="15">
        <f t="shared" si="1235"/>
        <v>0.76991150442477863</v>
      </c>
      <c r="TN220" s="13">
        <v>89.07</v>
      </c>
      <c r="TO220" s="68">
        <f t="shared" si="1236"/>
        <v>4.0294323756131609E-2</v>
      </c>
      <c r="TP220" s="68">
        <f t="shared" si="1237"/>
        <v>4.0591813278576902E-2</v>
      </c>
      <c r="TQ220" s="68">
        <f t="shared" si="1238"/>
        <v>0.2982734872060227</v>
      </c>
      <c r="TR220" s="68"/>
      <c r="TS220" s="15">
        <f t="shared" si="1239"/>
        <v>1.9939495798319324</v>
      </c>
      <c r="TU220" s="417">
        <v>4.12</v>
      </c>
      <c r="TV220" s="68">
        <f t="shared" si="1240"/>
        <v>2.4330900243308483E-3</v>
      </c>
      <c r="TW220" s="68">
        <f t="shared" si="1241"/>
        <v>2.7305795467761429E-3</v>
      </c>
      <c r="TX220" s="68">
        <f t="shared" si="1242"/>
        <v>-6.5759637188208625E-2</v>
      </c>
      <c r="TY220" s="68"/>
      <c r="TZ220" s="15">
        <f t="shared" si="1243"/>
        <v>1.4093567251461989</v>
      </c>
      <c r="UB220" s="13"/>
      <c r="UC220" s="68">
        <f t="shared" si="1244"/>
        <v>0</v>
      </c>
      <c r="UD220" s="68">
        <f t="shared" si="1245"/>
        <v>2.9748952244529488E-4</v>
      </c>
      <c r="UE220" s="68">
        <f t="shared" si="1246"/>
        <v>0</v>
      </c>
      <c r="UF220" s="68"/>
      <c r="UG220" s="15">
        <f t="shared" si="1247"/>
        <v>0</v>
      </c>
      <c r="UI220" s="417"/>
      <c r="UJ220" s="68">
        <f t="shared" si="1248"/>
        <v>0</v>
      </c>
      <c r="UK220" s="68">
        <f t="shared" si="1249"/>
        <v>2.9748952244529488E-4</v>
      </c>
      <c r="UL220" s="68">
        <f t="shared" si="1250"/>
        <v>0</v>
      </c>
      <c r="UM220" s="68"/>
      <c r="UN220" s="15">
        <f t="shared" si="1251"/>
        <v>0</v>
      </c>
      <c r="UP220" s="417"/>
      <c r="UQ220" s="68">
        <f t="shared" si="1252"/>
        <v>0</v>
      </c>
      <c r="UR220" s="68">
        <f t="shared" si="1253"/>
        <v>2.9748952244529488E-4</v>
      </c>
      <c r="US220" s="68">
        <f t="shared" si="1254"/>
        <v>0</v>
      </c>
      <c r="UT220" s="68"/>
      <c r="UU220" s="15">
        <f t="shared" si="1255"/>
        <v>0</v>
      </c>
      <c r="UW220" s="417"/>
      <c r="UX220" s="68">
        <f t="shared" si="1256"/>
        <v>0</v>
      </c>
      <c r="UY220" s="68">
        <f t="shared" si="1257"/>
        <v>2.9748952244529488E-4</v>
      </c>
      <c r="UZ220" s="68">
        <f t="shared" si="1258"/>
        <v>0</v>
      </c>
      <c r="VA220" s="68"/>
      <c r="VB220" s="15">
        <f t="shared" si="1259"/>
        <v>0</v>
      </c>
      <c r="VD220" s="417"/>
      <c r="VE220" s="68">
        <f t="shared" si="1260"/>
        <v>0</v>
      </c>
      <c r="VF220" s="68">
        <f t="shared" si="1261"/>
        <v>2.9748952244529488E-4</v>
      </c>
      <c r="VG220" s="68">
        <f t="shared" si="1262"/>
        <v>0</v>
      </c>
      <c r="VH220" s="68"/>
      <c r="VI220" s="15">
        <f t="shared" si="1263"/>
        <v>0</v>
      </c>
      <c r="VM220" s="21">
        <f t="shared" si="1264"/>
        <v>-9.940556152430665E-3</v>
      </c>
      <c r="VN220" s="40"/>
      <c r="VO220" s="21">
        <f t="shared" si="1265"/>
        <v>2.0394756959502831</v>
      </c>
      <c r="VP220" s="14"/>
      <c r="VQ220" s="21">
        <f t="shared" si="1266"/>
        <v>1.2177386664919068</v>
      </c>
    </row>
    <row r="221" spans="1:589" ht="15.75" customHeight="1" x14ac:dyDescent="0.2">
      <c r="A221" s="127">
        <v>45965</v>
      </c>
      <c r="B221" s="4">
        <f t="shared" si="999"/>
        <v>45965</v>
      </c>
      <c r="C221" s="13">
        <v>47085.24</v>
      </c>
      <c r="D221" s="138">
        <f t="shared" si="1000"/>
        <v>-251.44000000000233</v>
      </c>
      <c r="E221" s="68">
        <f t="shared" si="1001"/>
        <v>-5.3117371137984823E-3</v>
      </c>
      <c r="F221" s="15">
        <f t="shared" si="1002"/>
        <v>0.10673647325065536</v>
      </c>
      <c r="G221" s="13">
        <v>6771.55</v>
      </c>
      <c r="H221" s="138">
        <f t="shared" si="1003"/>
        <v>-80.420000000000073</v>
      </c>
      <c r="I221" s="68">
        <f t="shared" si="1004"/>
        <v>-1.1736770592982759E-2</v>
      </c>
      <c r="J221" s="15">
        <f t="shared" si="1005"/>
        <v>0.15130499538393269</v>
      </c>
      <c r="K221" s="13">
        <v>23348.639999999999</v>
      </c>
      <c r="L221" s="138">
        <f t="shared" si="1006"/>
        <v>-486.08000000000175</v>
      </c>
      <c r="M221" s="68">
        <f t="shared" si="1007"/>
        <v>-2.0393778487853086E-2</v>
      </c>
      <c r="N221" s="15">
        <f t="shared" si="1008"/>
        <v>0.20909812596998872</v>
      </c>
      <c r="O221" s="13">
        <v>2427.34</v>
      </c>
      <c r="P221" s="138">
        <f t="shared" si="1009"/>
        <v>-43.899999999999636</v>
      </c>
      <c r="Q221" s="68">
        <f t="shared" si="1010"/>
        <v>-1.7764361211375521E-2</v>
      </c>
      <c r="R221" s="15">
        <f t="shared" si="1011"/>
        <v>8.8415180973562574E-2</v>
      </c>
      <c r="S221" s="18">
        <f t="shared" si="1012"/>
        <v>-8.2937781518864166E-3</v>
      </c>
      <c r="T221" s="121">
        <f t="shared" si="1013"/>
        <v>280.91638398032018</v>
      </c>
      <c r="U221" s="121">
        <f t="shared" si="1014"/>
        <v>280.91638398032018</v>
      </c>
      <c r="V221" s="134">
        <f t="shared" si="1015"/>
        <v>-5.8701400012136952E-3</v>
      </c>
      <c r="W221" s="21">
        <f t="shared" si="1267"/>
        <v>8.5795017271561191E-2</v>
      </c>
      <c r="X221" s="18">
        <f t="shared" si="1016"/>
        <v>-1.3801661851502462E-2</v>
      </c>
      <c r="Y221" s="353">
        <v>40116.379999999997</v>
      </c>
      <c r="Z221" s="15">
        <v>1.9999999999999999E-6</v>
      </c>
      <c r="AA221" s="21">
        <f t="shared" si="1017"/>
        <v>5.8721400012136955E-3</v>
      </c>
      <c r="AC221" s="13">
        <v>263.27</v>
      </c>
      <c r="AD221" s="68">
        <f t="shared" si="1018"/>
        <v>-2.1519363710696574E-2</v>
      </c>
      <c r="AE221" s="68">
        <f t="shared" si="1268"/>
        <v>-1.5649223709482879E-2</v>
      </c>
      <c r="AF221" s="68">
        <f t="shared" si="1019"/>
        <v>0.59780299811858939</v>
      </c>
      <c r="AG221" s="68"/>
      <c r="AH221" s="15">
        <f t="shared" si="1020"/>
        <v>0.15891182814632213</v>
      </c>
      <c r="AJ221" s="13">
        <v>24.73</v>
      </c>
      <c r="AK221" s="68">
        <f t="shared" si="1021"/>
        <v>-1.2774451097804403E-2</v>
      </c>
      <c r="AL221" s="68">
        <f t="shared" si="1269"/>
        <v>-6.9043110965907074E-3</v>
      </c>
      <c r="AM221" s="68">
        <f t="shared" si="1022"/>
        <v>0.32956989247311819</v>
      </c>
      <c r="AN221" s="68"/>
      <c r="AO221" s="15">
        <f t="shared" si="1023"/>
        <v>0.17593913456966234</v>
      </c>
      <c r="AQ221" s="13">
        <v>24.68</v>
      </c>
      <c r="AR221" s="68">
        <f t="shared" si="1024"/>
        <v>-2.1799445105033718E-2</v>
      </c>
      <c r="AS221" s="68">
        <f t="shared" si="1270"/>
        <v>-1.5929305103820023E-2</v>
      </c>
      <c r="AT221" s="68">
        <f t="shared" si="1025"/>
        <v>0.42906774753908516</v>
      </c>
      <c r="AU221" s="68"/>
      <c r="AV221" s="15">
        <f t="shared" si="1026"/>
        <v>0.14951094550535635</v>
      </c>
      <c r="AX221" s="13">
        <v>235.36</v>
      </c>
      <c r="AY221" s="68">
        <f t="shared" si="1027"/>
        <v>-1.1715305479739627E-2</v>
      </c>
      <c r="AZ221" s="68">
        <f t="shared" si="1271"/>
        <v>-5.8451654785259318E-3</v>
      </c>
      <c r="BA221" s="68">
        <f t="shared" si="1028"/>
        <v>0.75510812826249085</v>
      </c>
      <c r="BB221" s="68"/>
      <c r="BC221" s="15">
        <f t="shared" si="1029"/>
        <v>0.15265194181889424</v>
      </c>
      <c r="BE221" s="13">
        <v>82.87</v>
      </c>
      <c r="BF221" s="68">
        <f t="shared" si="1030"/>
        <v>-3.4872534872533918E-3</v>
      </c>
      <c r="BG221" s="68">
        <f t="shared" si="1272"/>
        <v>2.3828865139603034E-3</v>
      </c>
      <c r="BH221" s="68"/>
      <c r="BI221" s="68"/>
      <c r="BJ221" s="15">
        <f t="shared" si="1031"/>
        <v>0.12488122709379669</v>
      </c>
      <c r="BL221" s="13">
        <v>76.33</v>
      </c>
      <c r="BM221" s="68">
        <f t="shared" si="1032"/>
        <v>-1.8768479238976832E-2</v>
      </c>
      <c r="BN221" s="68">
        <f t="shared" si="1273"/>
        <v>-1.2898339237763137E-2</v>
      </c>
      <c r="BO221" s="68">
        <f t="shared" si="1033"/>
        <v>0.2854496463455708</v>
      </c>
      <c r="BP221" s="68"/>
      <c r="BQ221" s="15">
        <f t="shared" si="1034"/>
        <v>0.15006780171764342</v>
      </c>
      <c r="BS221" s="13">
        <v>45.45</v>
      </c>
      <c r="BT221" s="68">
        <f t="shared" si="1035"/>
        <v>-2.0262987712869104E-2</v>
      </c>
      <c r="BU221" s="68">
        <f t="shared" si="1274"/>
        <v>-1.4392847711655408E-2</v>
      </c>
      <c r="BV221" s="68">
        <f t="shared" si="1036"/>
        <v>0.2198067632850243</v>
      </c>
      <c r="BW221" s="68"/>
      <c r="BX221" s="15">
        <f t="shared" si="1037"/>
        <v>0.18823529411764714</v>
      </c>
      <c r="BZ221" s="13"/>
      <c r="CA221" s="68">
        <f t="shared" si="1038"/>
        <v>0</v>
      </c>
      <c r="CB221" s="68">
        <f t="shared" si="1275"/>
        <v>0</v>
      </c>
      <c r="CC221" s="68">
        <f t="shared" si="1039"/>
        <v>0</v>
      </c>
      <c r="CD221" s="68"/>
      <c r="CE221" s="15">
        <f t="shared" si="1040"/>
        <v>0</v>
      </c>
      <c r="CG221" s="13">
        <v>31.05</v>
      </c>
      <c r="CH221" s="68">
        <f t="shared" si="1041"/>
        <v>-1.3032422123331219E-2</v>
      </c>
      <c r="CI221" s="68">
        <f t="shared" si="1276"/>
        <v>-7.1622821221175234E-3</v>
      </c>
      <c r="CJ221" s="68">
        <f t="shared" si="1042"/>
        <v>2.7125372146873977E-2</v>
      </c>
      <c r="CK221" s="68"/>
      <c r="CL221" s="15">
        <f t="shared" si="1043"/>
        <v>-9.6332945285215327E-2</v>
      </c>
      <c r="CN221" s="13">
        <v>35.090000000000003</v>
      </c>
      <c r="CO221" s="68">
        <f t="shared" si="1044"/>
        <v>-1.4879281302638801E-2</v>
      </c>
      <c r="CP221" s="68">
        <f t="shared" si="1277"/>
        <v>-9.0091413014251054E-3</v>
      </c>
      <c r="CQ221" s="68">
        <f t="shared" si="1045"/>
        <v>0.11965539246968741</v>
      </c>
      <c r="CR221" s="68"/>
      <c r="CS221" s="15">
        <f t="shared" si="1046"/>
        <v>4.840155363011666E-2</v>
      </c>
      <c r="CU221" s="13">
        <v>40.369999999999997</v>
      </c>
      <c r="CV221" s="68">
        <f t="shared" si="1047"/>
        <v>-9.3251533742331923E-3</v>
      </c>
      <c r="CW221" s="68">
        <f t="shared" si="1278"/>
        <v>-3.4550133730194971E-3</v>
      </c>
      <c r="CX221" s="68">
        <f t="shared" si="1048"/>
        <v>0.25567651632970451</v>
      </c>
      <c r="CY221" s="68"/>
      <c r="CZ221" s="15">
        <f t="shared" si="1049"/>
        <v>8.2886266094420499E-2</v>
      </c>
      <c r="DB221" s="13">
        <v>19.850000000000001</v>
      </c>
      <c r="DC221" s="68">
        <f t="shared" si="1050"/>
        <v>-1.5090543259556129E-3</v>
      </c>
      <c r="DD221" s="68">
        <f t="shared" si="1279"/>
        <v>4.3610856752580827E-3</v>
      </c>
      <c r="DE221" s="68">
        <f t="shared" si="1051"/>
        <v>-9.2363968907178753E-2</v>
      </c>
      <c r="DF221" s="68"/>
      <c r="DG221" s="15">
        <f t="shared" si="1052"/>
        <v>-2.5049115913555894E-2</v>
      </c>
      <c r="DI221" s="13">
        <v>52.07</v>
      </c>
      <c r="DJ221" s="68">
        <f t="shared" si="1053"/>
        <v>-1.4385765663448761E-2</v>
      </c>
      <c r="DK221" s="68">
        <f t="shared" si="1280"/>
        <v>-8.515625662235066E-3</v>
      </c>
      <c r="DL221" s="68">
        <f t="shared" si="1054"/>
        <v>0.17938844847112123</v>
      </c>
      <c r="DM221" s="68"/>
      <c r="DN221" s="15">
        <f t="shared" si="1055"/>
        <v>0.23505692599620504</v>
      </c>
      <c r="DP221" s="13">
        <v>50.09</v>
      </c>
      <c r="DQ221" s="68">
        <f t="shared" si="1056"/>
        <v>-1.6879293424926386E-2</v>
      </c>
      <c r="DR221" s="68">
        <f t="shared" si="1281"/>
        <v>-1.1009153423712691E-2</v>
      </c>
      <c r="DS221" s="68"/>
      <c r="DT221" s="68"/>
      <c r="DU221" s="15">
        <f t="shared" si="1057"/>
        <v>0.31538865546218503</v>
      </c>
      <c r="DV221" s="18"/>
      <c r="DW221" s="13">
        <v>44.93</v>
      </c>
      <c r="DX221" s="68">
        <f t="shared" si="1058"/>
        <v>-3.9752083778585155E-2</v>
      </c>
      <c r="DY221" s="68">
        <f t="shared" si="1282"/>
        <v>-3.3881943777371457E-2</v>
      </c>
      <c r="DZ221" s="68">
        <f t="shared" si="1059"/>
        <v>1.3975453575240131</v>
      </c>
      <c r="EA221" s="68"/>
      <c r="EB221" s="15">
        <f t="shared" si="1060"/>
        <v>0.3423961756797132</v>
      </c>
      <c r="ED221" s="13">
        <v>45.5</v>
      </c>
      <c r="EE221" s="68">
        <f t="shared" si="1061"/>
        <v>-2.9229784510347717E-2</v>
      </c>
      <c r="EF221" s="68">
        <f t="shared" si="1283"/>
        <v>-2.3359644509134022E-2</v>
      </c>
      <c r="EG221" s="68">
        <f t="shared" si="1062"/>
        <v>1.1635758440323347</v>
      </c>
      <c r="EH221" s="68"/>
      <c r="EI221" s="15">
        <f t="shared" si="1063"/>
        <v>0.2337310195227765</v>
      </c>
      <c r="EK221" s="13">
        <v>141.03</v>
      </c>
      <c r="EL221" s="68">
        <f t="shared" si="1064"/>
        <v>-2.0488956799555418E-2</v>
      </c>
      <c r="EM221" s="68">
        <f t="shared" si="1284"/>
        <v>-1.4618816798341722E-2</v>
      </c>
      <c r="EN221" s="68">
        <f t="shared" si="1065"/>
        <v>1.1851564920979236</v>
      </c>
      <c r="EO221" s="68"/>
      <c r="EP221" s="15">
        <f t="shared" si="1066"/>
        <v>0.26711590296495963</v>
      </c>
      <c r="ER221" s="13">
        <v>39.01</v>
      </c>
      <c r="ES221" s="68">
        <f t="shared" si="1067"/>
        <v>-5.3544110147883952E-3</v>
      </c>
      <c r="ET221" s="68">
        <f t="shared" si="1285"/>
        <v>5.1572898642529997E-4</v>
      </c>
      <c r="EU221" s="68">
        <f t="shared" si="1068"/>
        <v>0.11744485820681758</v>
      </c>
      <c r="EV221" s="68"/>
      <c r="EW221" s="15">
        <f t="shared" si="1069"/>
        <v>3.0856261249677924E-3</v>
      </c>
      <c r="EY221" s="13">
        <v>47.53</v>
      </c>
      <c r="EZ221" s="68">
        <f t="shared" si="1070"/>
        <v>-4.2120112857718592E-2</v>
      </c>
      <c r="FA221" s="68">
        <f t="shared" si="1286"/>
        <v>-3.62499728565049E-2</v>
      </c>
      <c r="FB221" s="68"/>
      <c r="FC221" s="68"/>
      <c r="FD221" s="15">
        <f t="shared" si="1071"/>
        <v>0.93368592351505308</v>
      </c>
      <c r="FF221" s="13">
        <v>60.62</v>
      </c>
      <c r="FG221" s="68">
        <f t="shared" si="1072"/>
        <v>-1.3988288874430701E-2</v>
      </c>
      <c r="FH221" s="68">
        <f t="shared" si="1287"/>
        <v>-8.118148873217006E-3</v>
      </c>
      <c r="FI221" s="68">
        <f t="shared" si="1073"/>
        <v>2.6066350710900459E-2</v>
      </c>
      <c r="FJ221" s="68"/>
      <c r="FK221" s="15">
        <f t="shared" si="1074"/>
        <v>6.7441450959675964E-2</v>
      </c>
      <c r="FM221" s="13">
        <v>186.73</v>
      </c>
      <c r="FN221" s="68">
        <f t="shared" si="1075"/>
        <v>-7.8108395324123217E-3</v>
      </c>
      <c r="FO221" s="68">
        <f t="shared" si="1288"/>
        <v>-1.9406995311986265E-3</v>
      </c>
      <c r="FP221" s="68">
        <f t="shared" si="1076"/>
        <v>0.60586515307877531</v>
      </c>
      <c r="FQ221" s="68"/>
      <c r="FR221" s="15">
        <f t="shared" si="1077"/>
        <v>2.790928107453481E-2</v>
      </c>
      <c r="FT221" s="13">
        <v>87.99</v>
      </c>
      <c r="FU221" s="68">
        <f t="shared" si="1078"/>
        <v>2.3020579002441456E-2</v>
      </c>
      <c r="FV221" s="68">
        <f t="shared" si="1289"/>
        <v>2.8890719003655151E-2</v>
      </c>
      <c r="FW221" s="68">
        <f t="shared" si="1079"/>
        <v>-4.5439054867665857E-4</v>
      </c>
      <c r="FX221" s="68"/>
      <c r="FY221" s="15">
        <f t="shared" si="1080"/>
        <v>-2.4284763805722021E-2</v>
      </c>
      <c r="GA221" s="13">
        <v>18.690000000000001</v>
      </c>
      <c r="GB221" s="68">
        <f t="shared" si="1081"/>
        <v>-4.792332268370599E-3</v>
      </c>
      <c r="GC221" s="68">
        <f t="shared" si="1290"/>
        <v>1.0778077328430962E-3</v>
      </c>
      <c r="GD221" s="68"/>
      <c r="GE221" s="68"/>
      <c r="GF221" s="15">
        <f t="shared" si="1082"/>
        <v>7.2289156626506118E-2</v>
      </c>
      <c r="GG221" s="18"/>
      <c r="GH221" s="13">
        <v>23.24</v>
      </c>
      <c r="GI221" s="68">
        <f t="shared" si="1083"/>
        <v>-4.7109207708780718E-3</v>
      </c>
      <c r="GJ221" s="68">
        <f t="shared" si="1291"/>
        <v>1.1592192303356234E-3</v>
      </c>
      <c r="GK221" s="68">
        <f t="shared" si="1084"/>
        <v>0.20915712799167532</v>
      </c>
      <c r="GL221" s="68"/>
      <c r="GM221" s="15">
        <f t="shared" si="1085"/>
        <v>0.22962962962962963</v>
      </c>
      <c r="GO221" s="13">
        <v>28.69</v>
      </c>
      <c r="GP221" s="68">
        <f t="shared" si="1086"/>
        <v>0</v>
      </c>
      <c r="GQ221" s="68">
        <f t="shared" si="1292"/>
        <v>5.8701400012136952E-3</v>
      </c>
      <c r="GR221" s="68"/>
      <c r="GS221" s="68"/>
      <c r="GT221" s="15">
        <f t="shared" si="1087"/>
        <v>5.2844036697247757E-2</v>
      </c>
      <c r="GV221" s="13">
        <v>17.45</v>
      </c>
      <c r="GW221" s="68">
        <f t="shared" si="1088"/>
        <v>-1.8560179977502915E-2</v>
      </c>
      <c r="GX221" s="68">
        <f t="shared" si="1293"/>
        <v>-1.269003997628922E-2</v>
      </c>
      <c r="GY221" s="68">
        <f t="shared" si="1089"/>
        <v>0.47257383966244726</v>
      </c>
      <c r="GZ221" s="68"/>
      <c r="HA221" s="15">
        <f t="shared" si="1090"/>
        <v>0.27186588921282789</v>
      </c>
      <c r="HD221" s="13">
        <v>444.26</v>
      </c>
      <c r="HE221" s="68">
        <f t="shared" si="1091"/>
        <v>-5.1476396865725846E-2</v>
      </c>
      <c r="HF221" s="68">
        <f t="shared" si="1294"/>
        <v>-4.5606256864512154E-2</v>
      </c>
      <c r="HG221" s="68">
        <f t="shared" si="1092"/>
        <v>1.4957024886242347</v>
      </c>
      <c r="HH221" s="68"/>
      <c r="HI221" s="15">
        <f t="shared" si="1093"/>
        <v>0.10008914421553095</v>
      </c>
      <c r="HK221" s="13">
        <v>90.22</v>
      </c>
      <c r="HL221" s="68">
        <f t="shared" si="1094"/>
        <v>-9.6597145993413333E-3</v>
      </c>
      <c r="HM221" s="68">
        <f t="shared" si="1295"/>
        <v>-3.7895745981276381E-3</v>
      </c>
      <c r="HN221" s="68">
        <f t="shared" si="1095"/>
        <v>35.379032258064512</v>
      </c>
      <c r="HO221" s="68"/>
      <c r="HP221" s="15">
        <f t="shared" si="1096"/>
        <v>2.4200151630022746</v>
      </c>
      <c r="HR221" s="13">
        <v>114.14</v>
      </c>
      <c r="HS221" s="68">
        <f t="shared" si="1097"/>
        <v>3.3403656821377938E-3</v>
      </c>
      <c r="HT221" s="68">
        <f t="shared" si="1296"/>
        <v>9.210505683351489E-3</v>
      </c>
      <c r="HU221" s="68">
        <f t="shared" si="1098"/>
        <v>2.1357142857142861</v>
      </c>
      <c r="HV221" s="68"/>
      <c r="HW221" s="15">
        <f t="shared" si="1099"/>
        <v>6.1076508320163689E-2</v>
      </c>
      <c r="HY221" s="13">
        <v>198.69</v>
      </c>
      <c r="HZ221" s="68">
        <f t="shared" si="1100"/>
        <v>-3.9588167053364258E-2</v>
      </c>
      <c r="IA221" s="68">
        <f t="shared" si="1297"/>
        <v>-3.3718027052150559E-2</v>
      </c>
      <c r="IB221" s="68">
        <f t="shared" si="1101"/>
        <v>0.87620396600566564</v>
      </c>
      <c r="IC221" s="68"/>
      <c r="ID221" s="15">
        <f t="shared" si="1102"/>
        <v>0.47955916300543605</v>
      </c>
      <c r="IF221" s="13">
        <v>351.94</v>
      </c>
      <c r="IG221" s="68">
        <f t="shared" si="1103"/>
        <v>-2.9264928975313787E-2</v>
      </c>
      <c r="IH221" s="68">
        <f t="shared" si="1298"/>
        <v>-2.3394788974100092E-2</v>
      </c>
      <c r="II221" s="68">
        <f t="shared" si="1104"/>
        <v>1.0110857142857144</v>
      </c>
      <c r="IJ221" s="68"/>
      <c r="IK221" s="15">
        <f t="shared" si="1105"/>
        <v>0.51802967563837121</v>
      </c>
      <c r="IM221" s="13">
        <v>315.89999999999998</v>
      </c>
      <c r="IN221" s="68">
        <f t="shared" si="1106"/>
        <v>-5.1647036593816305E-3</v>
      </c>
      <c r="IO221" s="68">
        <f t="shared" si="1299"/>
        <v>7.0543634183206465E-4</v>
      </c>
      <c r="IP221" s="68">
        <f t="shared" si="1107"/>
        <v>5.1687170474516693</v>
      </c>
      <c r="IQ221" s="68"/>
      <c r="IR221" s="15">
        <f t="shared" si="1108"/>
        <v>0.68471014879206438</v>
      </c>
      <c r="IT221" s="13">
        <v>96.95</v>
      </c>
      <c r="IU221" s="68">
        <f t="shared" si="1109"/>
        <v>-3.8671294000991487E-2</v>
      </c>
      <c r="IV221" s="68">
        <f t="shared" si="1300"/>
        <v>-3.2801153999777788E-2</v>
      </c>
      <c r="IW221" s="68">
        <f t="shared" si="1110"/>
        <v>4.3123287671232875</v>
      </c>
      <c r="IX221" s="68"/>
      <c r="IY221" s="15">
        <f t="shared" si="1111"/>
        <v>0.88655380424207053</v>
      </c>
      <c r="JA221" s="13">
        <v>627.32000000000005</v>
      </c>
      <c r="JB221" s="68">
        <f t="shared" si="1112"/>
        <v>-1.6292672217779219E-2</v>
      </c>
      <c r="JC221" s="68">
        <f t="shared" si="1301"/>
        <v>-1.0422532216565524E-2</v>
      </c>
      <c r="JD221" s="68">
        <f t="shared" si="1113"/>
        <v>0.26885113268608429</v>
      </c>
      <c r="JE221" s="68"/>
      <c r="JF221" s="15">
        <f t="shared" si="1114"/>
        <v>7.1407832487916614E-2</v>
      </c>
      <c r="JH221" s="13">
        <v>514.33000000000004</v>
      </c>
      <c r="JI221" s="68">
        <f t="shared" si="1115"/>
        <v>-5.2221341121403628E-3</v>
      </c>
      <c r="JJ221" s="68">
        <f t="shared" si="1302"/>
        <v>6.4800588907333243E-4</v>
      </c>
      <c r="JK221" s="68">
        <f t="shared" si="1116"/>
        <v>0.26467333841500906</v>
      </c>
      <c r="JL221" s="68"/>
      <c r="JM221" s="15">
        <f t="shared" si="1117"/>
        <v>0.22023724792408075</v>
      </c>
      <c r="JO221" s="13">
        <v>30.95</v>
      </c>
      <c r="JP221" s="68">
        <f t="shared" si="1118"/>
        <v>-3.9118286246507344E-2</v>
      </c>
      <c r="JQ221" s="68">
        <f t="shared" si="1303"/>
        <v>-3.3248146245293653E-2</v>
      </c>
      <c r="JR221" s="68">
        <f t="shared" si="1119"/>
        <v>4.4373207356166615E-2</v>
      </c>
      <c r="JS221" s="68"/>
      <c r="JT221" s="15">
        <f t="shared" si="1120"/>
        <v>2.0372914622178606</v>
      </c>
      <c r="JV221" s="13">
        <v>2.74</v>
      </c>
      <c r="JW221" s="68">
        <f t="shared" si="1121"/>
        <v>-6.1643835616438263E-2</v>
      </c>
      <c r="JX221" s="68">
        <f t="shared" si="1304"/>
        <v>-5.5773695615224564E-2</v>
      </c>
      <c r="JY221" s="68">
        <f t="shared" si="1122"/>
        <v>8.3003952569170134E-2</v>
      </c>
      <c r="JZ221" s="68"/>
      <c r="KA221" s="15">
        <f t="shared" si="1123"/>
        <v>0.52222222222222225</v>
      </c>
      <c r="KC221" s="13">
        <v>22.09</v>
      </c>
      <c r="KD221" s="68">
        <f t="shared" si="1124"/>
        <v>-1.7785682525566858E-2</v>
      </c>
      <c r="KE221" s="68">
        <f t="shared" si="1305"/>
        <v>-1.1915542524353163E-2</v>
      </c>
      <c r="KF221" s="68">
        <f t="shared" si="1125"/>
        <v>0.13398357289527718</v>
      </c>
      <c r="KG221" s="68"/>
      <c r="KH221" s="15">
        <f t="shared" si="1126"/>
        <v>-4.0577096483318245E-3</v>
      </c>
      <c r="KI221" s="18"/>
      <c r="KJ221" s="13">
        <v>164.23</v>
      </c>
      <c r="KK221" s="68">
        <f t="shared" si="1127"/>
        <v>-9.0843666961913191E-2</v>
      </c>
      <c r="KL221" s="68">
        <f t="shared" si="1306"/>
        <v>-8.49735269606995E-2</v>
      </c>
      <c r="KM221" s="68">
        <f t="shared" si="1128"/>
        <v>6.7834123222748808</v>
      </c>
      <c r="KN221" s="68"/>
      <c r="KO221" s="15">
        <f t="shared" si="1129"/>
        <v>1.4435351882160394</v>
      </c>
      <c r="KQ221" s="13">
        <v>2.4980000000000002</v>
      </c>
      <c r="KR221" s="68">
        <f t="shared" si="1130"/>
        <v>-5.0551121246674109E-2</v>
      </c>
      <c r="KS221" s="68">
        <f t="shared" si="1307"/>
        <v>-4.4680981245460411E-2</v>
      </c>
      <c r="KT221" s="68">
        <f t="shared" si="1131"/>
        <v>-4.6564885496183157E-2</v>
      </c>
      <c r="KU221" s="68"/>
      <c r="KV221" s="15">
        <f t="shared" si="1132"/>
        <v>1.4732673267326735</v>
      </c>
      <c r="KW221" s="18"/>
      <c r="KX221" s="13">
        <v>75.599999999999994</v>
      </c>
      <c r="KY221" s="68">
        <f t="shared" si="1133"/>
        <v>-7.6133447390932474E-2</v>
      </c>
      <c r="KZ221" s="68">
        <f t="shared" si="1308"/>
        <v>-7.0263307389718782E-2</v>
      </c>
      <c r="LA221" s="68">
        <f t="shared" si="1134"/>
        <v>5.1021826776032078E-2</v>
      </c>
      <c r="LB221" s="68"/>
      <c r="LC221" s="15">
        <f t="shared" si="1135"/>
        <v>2.188528047237452</v>
      </c>
      <c r="LD221" s="18"/>
      <c r="LE221" s="13">
        <v>55.85</v>
      </c>
      <c r="LF221" s="68">
        <f t="shared" si="1136"/>
        <v>-1.7901897601142161E-4</v>
      </c>
      <c r="LG221" s="68">
        <f t="shared" si="1309"/>
        <v>5.6911210252022738E-3</v>
      </c>
      <c r="LH221" s="68">
        <f t="shared" si="1137"/>
        <v>0.55874965113033781</v>
      </c>
      <c r="LI221" s="68"/>
      <c r="LJ221" s="15">
        <f t="shared" si="1138"/>
        <v>0.21123400563869013</v>
      </c>
      <c r="LL221" s="13">
        <v>155.91</v>
      </c>
      <c r="LM221" s="68">
        <f t="shared" si="1139"/>
        <v>-4.0612885360900838E-2</v>
      </c>
      <c r="LN221" s="68">
        <f t="shared" si="1310"/>
        <v>-3.4742745359687147E-2</v>
      </c>
      <c r="LO221" s="68">
        <f t="shared" si="1140"/>
        <v>0.78182857142857143</v>
      </c>
      <c r="LP221" s="68"/>
      <c r="LQ221" s="15">
        <f t="shared" si="1141"/>
        <v>0.99347909474491769</v>
      </c>
      <c r="LS221" s="13">
        <v>22.47</v>
      </c>
      <c r="LT221" s="68">
        <f t="shared" si="1142"/>
        <v>-3.9743589743589734E-2</v>
      </c>
      <c r="LU221" s="68">
        <f t="shared" si="1311"/>
        <v>-3.3873449742376036E-2</v>
      </c>
      <c r="LV221" s="68"/>
      <c r="LW221" s="68"/>
      <c r="LX221" s="15">
        <f t="shared" si="1143"/>
        <v>1.429189189189189</v>
      </c>
      <c r="LZ221" s="13">
        <v>19.89</v>
      </c>
      <c r="MA221" s="68">
        <f t="shared" si="1144"/>
        <v>-3.4934497816593829E-2</v>
      </c>
      <c r="MB221" s="68">
        <f t="shared" si="1312"/>
        <v>-2.9064357815380134E-2</v>
      </c>
      <c r="MC221" s="68">
        <f t="shared" si="1145"/>
        <v>-0.10606741573033705</v>
      </c>
      <c r="MD221" s="68"/>
      <c r="ME221" s="15">
        <f t="shared" si="1146"/>
        <v>0.47551928783382791</v>
      </c>
      <c r="MG221" s="13">
        <v>112.23</v>
      </c>
      <c r="MH221" s="68">
        <f t="shared" si="1147"/>
        <v>-0.11399700007894527</v>
      </c>
      <c r="MI221" s="68">
        <f t="shared" si="1313"/>
        <v>-0.10812686007773158</v>
      </c>
      <c r="MJ221" s="68">
        <f t="shared" si="1148"/>
        <v>14.125336927223721</v>
      </c>
      <c r="MK221" s="68"/>
      <c r="ML221" s="15">
        <f t="shared" si="1149"/>
        <v>4.2863871879415916</v>
      </c>
      <c r="MN221" s="13">
        <v>200.39</v>
      </c>
      <c r="MO221" s="68">
        <f t="shared" si="1150"/>
        <v>-7.166682108774218E-2</v>
      </c>
      <c r="MP221" s="68">
        <f t="shared" si="1314"/>
        <v>-6.5796681086528488E-2</v>
      </c>
      <c r="MQ221" s="68">
        <f t="shared" si="1151"/>
        <v>0.5916600476568703</v>
      </c>
      <c r="MR221" s="68"/>
      <c r="MS221" s="15">
        <f t="shared" si="1152"/>
        <v>0.79899452374539892</v>
      </c>
      <c r="MU221" s="13">
        <v>21.31</v>
      </c>
      <c r="MV221" s="68">
        <f t="shared" si="1153"/>
        <v>-5.9161147902869755E-2</v>
      </c>
      <c r="MW221" s="68">
        <f t="shared" si="1315"/>
        <v>-5.3291007901656057E-2</v>
      </c>
      <c r="MX221" s="68">
        <f t="shared" si="1154"/>
        <v>2.1082894106372672E-2</v>
      </c>
      <c r="MY221" s="68"/>
      <c r="MZ221" s="15">
        <f t="shared" si="1155"/>
        <v>0.99718837863167753</v>
      </c>
      <c r="NB221" s="13">
        <v>304.2</v>
      </c>
      <c r="NC221" s="68">
        <f t="shared" si="1156"/>
        <v>-1.4321819713563657E-2</v>
      </c>
      <c r="ND221" s="68">
        <f t="shared" si="1316"/>
        <v>-8.4516797123499621E-3</v>
      </c>
      <c r="NE221" s="68">
        <f t="shared" si="1157"/>
        <v>1.2455156123126891</v>
      </c>
      <c r="NF221" s="68"/>
      <c r="NG221" s="15">
        <f t="shared" si="1158"/>
        <v>0.8238503507404521</v>
      </c>
      <c r="NI221" s="13">
        <v>11.97</v>
      </c>
      <c r="NJ221" s="68">
        <f t="shared" si="1159"/>
        <v>-6.1912225705329088E-2</v>
      </c>
      <c r="NK221" s="68">
        <f t="shared" si="1317"/>
        <v>-5.6042085704115396E-2</v>
      </c>
      <c r="NL221" s="68">
        <f t="shared" si="1160"/>
        <v>-0.90496228662167533</v>
      </c>
      <c r="NM221" s="68"/>
      <c r="NN221" s="15">
        <f t="shared" si="1161"/>
        <v>1.4428571428571428</v>
      </c>
      <c r="NP221" s="13">
        <v>547.96</v>
      </c>
      <c r="NQ221" s="68">
        <f t="shared" si="1162"/>
        <v>-5.7289336957643662E-2</v>
      </c>
      <c r="NR221" s="68">
        <f t="shared" si="1318"/>
        <v>-5.1419196956429963E-2</v>
      </c>
      <c r="NS221" s="68">
        <f t="shared" si="1163"/>
        <v>3.1749333333333336</v>
      </c>
      <c r="NT221" s="68"/>
      <c r="NU221" s="15">
        <f t="shared" si="1164"/>
        <v>0.66588635879974467</v>
      </c>
      <c r="NW221" s="13">
        <v>277.54000000000002</v>
      </c>
      <c r="NX221" s="68">
        <f t="shared" si="1165"/>
        <v>-2.1782038629634872E-2</v>
      </c>
      <c r="NY221" s="68">
        <f t="shared" si="1319"/>
        <v>-1.5911898628421177E-2</v>
      </c>
      <c r="NZ221" s="68">
        <f t="shared" si="1166"/>
        <v>0.57908511606736479</v>
      </c>
      <c r="OA221" s="68"/>
      <c r="OB221" s="15">
        <f t="shared" si="1167"/>
        <v>0.46613840464870576</v>
      </c>
      <c r="OD221" s="13">
        <v>3.24</v>
      </c>
      <c r="OE221" s="68">
        <f t="shared" si="1168"/>
        <v>-9.4972067039106101E-2</v>
      </c>
      <c r="OF221" s="68">
        <f t="shared" si="1320"/>
        <v>-8.9101927037892409E-2</v>
      </c>
      <c r="OG221" s="68">
        <f t="shared" si="1169"/>
        <v>-0.98564275269198387</v>
      </c>
      <c r="OH221" s="68"/>
      <c r="OI221" s="15">
        <f t="shared" si="1170"/>
        <v>1.219178082191781</v>
      </c>
      <c r="OK221" s="13">
        <v>327.2</v>
      </c>
      <c r="OL221" s="68">
        <f t="shared" si="1171"/>
        <v>-4.6036327589725708E-2</v>
      </c>
      <c r="OM221" s="68">
        <f t="shared" si="1321"/>
        <v>-4.0166187588512009E-2</v>
      </c>
      <c r="ON221" s="68">
        <f t="shared" si="1172"/>
        <v>6.7078916372202588</v>
      </c>
      <c r="OO221" s="68"/>
      <c r="OP221" s="15">
        <f t="shared" si="1173"/>
        <v>3.9121753490466893</v>
      </c>
      <c r="OR221" s="13">
        <v>5.99</v>
      </c>
      <c r="OS221" s="68">
        <f t="shared" si="1174"/>
        <v>-6.2597809076682234E-2</v>
      </c>
      <c r="OT221" s="68">
        <f t="shared" si="1322"/>
        <v>-5.6727669075468543E-2</v>
      </c>
      <c r="OU221" s="68">
        <f t="shared" si="1175"/>
        <v>-0.22207792207792207</v>
      </c>
      <c r="OV221" s="68"/>
      <c r="OW221" s="15">
        <f t="shared" si="1176"/>
        <v>4.3482142857142856</v>
      </c>
      <c r="OY221" s="13">
        <v>175.61</v>
      </c>
      <c r="OZ221" s="68">
        <f t="shared" si="1177"/>
        <v>-8.07727067329405E-3</v>
      </c>
      <c r="PA221" s="68">
        <f t="shared" si="1323"/>
        <v>-2.2071306720803548E-3</v>
      </c>
      <c r="PB221" s="68">
        <f t="shared" si="1331"/>
        <v>4.4033846153846161</v>
      </c>
      <c r="PC221" s="68"/>
      <c r="PD221" s="15">
        <f t="shared" si="1178"/>
        <v>0.53304233958969893</v>
      </c>
      <c r="PE221" s="18"/>
      <c r="PF221" s="13">
        <v>291.12</v>
      </c>
      <c r="PG221" s="68">
        <f t="shared" si="1179"/>
        <v>8.7667625350844793E-3</v>
      </c>
      <c r="PH221" s="68">
        <f t="shared" si="1324"/>
        <v>1.4636902536298175E-2</v>
      </c>
      <c r="PI221" s="68">
        <f t="shared" si="1180"/>
        <v>-0.16392877656519239</v>
      </c>
      <c r="PJ221" s="68"/>
      <c r="PK221" s="15">
        <f t="shared" si="1181"/>
        <v>0.39205279013054084</v>
      </c>
      <c r="PM221" s="13"/>
      <c r="PN221" s="68">
        <f t="shared" si="1182"/>
        <v>0</v>
      </c>
      <c r="PO221" s="68">
        <f t="shared" si="1183"/>
        <v>5.8701400012136952E-3</v>
      </c>
      <c r="PP221" s="68">
        <f t="shared" si="1184"/>
        <v>0</v>
      </c>
      <c r="PQ221" s="68"/>
      <c r="PR221" s="15">
        <f t="shared" si="1185"/>
        <v>0</v>
      </c>
      <c r="PT221" s="13">
        <v>17.010000000000002</v>
      </c>
      <c r="PU221" s="68">
        <f t="shared" si="1186"/>
        <v>-4.438202247191006E-2</v>
      </c>
      <c r="PV221" s="68">
        <f t="shared" si="1325"/>
        <v>-3.8511882470696368E-2</v>
      </c>
      <c r="PW221" s="68">
        <f t="shared" si="1187"/>
        <v>0.95068807339449546</v>
      </c>
      <c r="PX221" s="68"/>
      <c r="PY221" s="15">
        <f t="shared" si="1188"/>
        <v>2.3157894736842111</v>
      </c>
      <c r="QA221" s="13">
        <v>381.52</v>
      </c>
      <c r="QB221" s="68">
        <f t="shared" si="1189"/>
        <v>-3.7877641599838696E-2</v>
      </c>
      <c r="QC221" s="68">
        <f t="shared" si="1326"/>
        <v>-3.2007501598625004E-2</v>
      </c>
      <c r="QD221" s="68">
        <f t="shared" si="1190"/>
        <v>0.13079818607546162</v>
      </c>
      <c r="QE221" s="68"/>
      <c r="QF221" s="15">
        <f t="shared" si="1191"/>
        <v>0.98977782413685178</v>
      </c>
      <c r="QH221" s="13">
        <v>2.5</v>
      </c>
      <c r="QI221" s="68">
        <f t="shared" si="1192"/>
        <v>-5.6603773584905627E-2</v>
      </c>
      <c r="QJ221" s="68">
        <f t="shared" si="1327"/>
        <v>-5.0733633583691928E-2</v>
      </c>
      <c r="QK221" s="68">
        <f t="shared" si="1193"/>
        <v>-3.9840637450198361E-3</v>
      </c>
      <c r="QL221" s="68"/>
      <c r="QM221" s="15">
        <f t="shared" si="1194"/>
        <v>0.92307692307692302</v>
      </c>
      <c r="QO221" s="13">
        <v>16.34</v>
      </c>
      <c r="QP221" s="68">
        <f t="shared" si="1195"/>
        <v>-3.3707865168539346E-2</v>
      </c>
      <c r="QQ221" s="68">
        <f t="shared" si="1328"/>
        <v>-2.7837725167325651E-2</v>
      </c>
      <c r="QR221" s="68">
        <f t="shared" si="1196"/>
        <v>-0.98008240083863574</v>
      </c>
      <c r="QS221" s="68"/>
      <c r="QT221" s="15">
        <f t="shared" si="1197"/>
        <v>0.42334494773519155</v>
      </c>
      <c r="QV221" s="13">
        <v>2.35</v>
      </c>
      <c r="QW221" s="68">
        <f t="shared" si="1198"/>
        <v>-0.12313432835820898</v>
      </c>
      <c r="QX221" s="68">
        <f t="shared" si="1329"/>
        <v>-0.11726418835699529</v>
      </c>
      <c r="QY221" s="68">
        <f t="shared" si="1199"/>
        <v>-0.33427762039660053</v>
      </c>
      <c r="QZ221" s="68"/>
      <c r="RA221" s="15">
        <f t="shared" si="1200"/>
        <v>-3.9640375970576201E-2</v>
      </c>
      <c r="RC221" s="13">
        <v>66.290000000000006</v>
      </c>
      <c r="RD221" s="68">
        <f t="shared" si="1201"/>
        <v>-5.123801345355658E-2</v>
      </c>
      <c r="RE221" s="68">
        <f t="shared" si="1330"/>
        <v>-4.5367873452342888E-2</v>
      </c>
      <c r="RF221" s="68">
        <f t="shared" si="1202"/>
        <v>0.43205875999135901</v>
      </c>
      <c r="RG221" s="68"/>
      <c r="RH221" s="15">
        <f t="shared" si="1203"/>
        <v>1.6783838383838385</v>
      </c>
      <c r="RJ221" s="13">
        <v>294.05</v>
      </c>
      <c r="RK221" s="68">
        <f t="shared" si="1204"/>
        <v>-3.5458899166830683E-2</v>
      </c>
      <c r="RL221" s="68">
        <f t="shared" si="1205"/>
        <v>-2.9588759165616988E-2</v>
      </c>
      <c r="RM221" s="68">
        <f t="shared" si="1206"/>
        <v>0.3639948047128676</v>
      </c>
      <c r="RN221" s="68"/>
      <c r="RO221" s="15">
        <f t="shared" si="1207"/>
        <v>0.49476413176087847</v>
      </c>
      <c r="RQ221" s="13">
        <v>29.4</v>
      </c>
      <c r="RR221" s="68">
        <f t="shared" si="1208"/>
        <v>-1.8036072144288668E-2</v>
      </c>
      <c r="RS221" s="68">
        <f t="shared" si="1209"/>
        <v>-1.2165932143074973E-2</v>
      </c>
      <c r="RT221" s="68">
        <f t="shared" si="1210"/>
        <v>1.0081967213114753</v>
      </c>
      <c r="RU221" s="68"/>
      <c r="RV221" s="15">
        <f t="shared" si="1211"/>
        <v>0.41074856046065256</v>
      </c>
      <c r="RX221" s="13">
        <v>190.74</v>
      </c>
      <c r="RY221" s="68">
        <f t="shared" si="1212"/>
        <v>-7.9351288734433811E-2</v>
      </c>
      <c r="RZ221" s="68">
        <f t="shared" si="1213"/>
        <v>-7.348114873322012E-2</v>
      </c>
      <c r="SA221" s="68">
        <f t="shared" si="1214"/>
        <v>0.43348865173605894</v>
      </c>
      <c r="SB221" s="68"/>
      <c r="SC221" s="15">
        <f t="shared" si="1215"/>
        <v>1.5220150733835782</v>
      </c>
      <c r="SE221" s="13">
        <v>35.18</v>
      </c>
      <c r="SF221" s="68">
        <f t="shared" si="1216"/>
        <v>-0.10071574642126785</v>
      </c>
      <c r="SG221" s="68">
        <f t="shared" si="1217"/>
        <v>-9.4845606420054157E-2</v>
      </c>
      <c r="SH221" s="68">
        <f t="shared" si="1218"/>
        <v>1.8144</v>
      </c>
      <c r="SI221" s="68"/>
      <c r="SJ221" s="15">
        <f t="shared" si="1219"/>
        <v>1.305373525557012</v>
      </c>
      <c r="SL221" s="13">
        <v>3.95</v>
      </c>
      <c r="SM221" s="68">
        <f t="shared" si="1220"/>
        <v>-1.2499999999999956E-2</v>
      </c>
      <c r="SN221" s="68">
        <f t="shared" si="1221"/>
        <v>-6.6298599987862604E-3</v>
      </c>
      <c r="SO221" s="68">
        <f t="shared" si="1222"/>
        <v>1.7816901408450707</v>
      </c>
      <c r="SP221" s="68"/>
      <c r="SQ221" s="15">
        <f t="shared" si="1223"/>
        <v>2.9108910891089113</v>
      </c>
      <c r="SS221" s="13">
        <v>29.74</v>
      </c>
      <c r="ST221" s="68">
        <f t="shared" si="1224"/>
        <v>-0.10123904502870971</v>
      </c>
      <c r="SU221" s="68">
        <f t="shared" si="1225"/>
        <v>-9.5368905027496023E-2</v>
      </c>
      <c r="SV221" s="68">
        <f t="shared" si="1226"/>
        <v>0.84262701363073089</v>
      </c>
      <c r="SW221" s="68"/>
      <c r="SX221" s="15">
        <f t="shared" si="1227"/>
        <v>2.5404761904761899</v>
      </c>
      <c r="SZ221" s="13">
        <v>54.9</v>
      </c>
      <c r="TA221" s="68">
        <f t="shared" si="1228"/>
        <v>-4.7866805411030146E-2</v>
      </c>
      <c r="TB221" s="68">
        <f t="shared" si="1229"/>
        <v>-4.1996665409816447E-2</v>
      </c>
      <c r="TC221" s="68">
        <f t="shared" si="1230"/>
        <v>0.35992073321773599</v>
      </c>
      <c r="TD221" s="68"/>
      <c r="TE221" s="15">
        <f t="shared" si="1231"/>
        <v>2.5192307692307692</v>
      </c>
      <c r="TG221" s="417">
        <v>0.28799999999999998</v>
      </c>
      <c r="TH221" s="68">
        <f t="shared" si="1232"/>
        <v>-4.0000000000000036E-2</v>
      </c>
      <c r="TI221" s="68">
        <f t="shared" si="1233"/>
        <v>-3.4129859998786344E-2</v>
      </c>
      <c r="TJ221" s="68">
        <f t="shared" si="1234"/>
        <v>0.30909090909090897</v>
      </c>
      <c r="TK221" s="68"/>
      <c r="TL221" s="15">
        <f t="shared" si="1235"/>
        <v>0.69911504424778736</v>
      </c>
      <c r="TN221" s="13">
        <v>84.07</v>
      </c>
      <c r="TO221" s="68">
        <f t="shared" si="1236"/>
        <v>-5.613562366677894E-2</v>
      </c>
      <c r="TP221" s="68">
        <f t="shared" si="1237"/>
        <v>-5.0265483665565242E-2</v>
      </c>
      <c r="TQ221" s="68">
        <f t="shared" si="1238"/>
        <v>0.22539409531166868</v>
      </c>
      <c r="TR221" s="68"/>
      <c r="TS221" s="15">
        <f t="shared" si="1239"/>
        <v>1.8258823529411763</v>
      </c>
      <c r="TU221" s="417">
        <v>3.81</v>
      </c>
      <c r="TV221" s="68">
        <f t="shared" si="1240"/>
        <v>-7.524271844660195E-2</v>
      </c>
      <c r="TW221" s="68">
        <f t="shared" si="1241"/>
        <v>-6.9372578445388258E-2</v>
      </c>
      <c r="TX221" s="68">
        <f t="shared" si="1242"/>
        <v>-0.1360544217687075</v>
      </c>
      <c r="TY221" s="68"/>
      <c r="TZ221" s="15">
        <f t="shared" si="1243"/>
        <v>1.2280701754385965</v>
      </c>
      <c r="UB221" s="13"/>
      <c r="UC221" s="68">
        <f t="shared" si="1244"/>
        <v>0</v>
      </c>
      <c r="UD221" s="68">
        <f t="shared" si="1245"/>
        <v>5.8701400012136952E-3</v>
      </c>
      <c r="UE221" s="68">
        <f t="shared" si="1246"/>
        <v>0</v>
      </c>
      <c r="UF221" s="68"/>
      <c r="UG221" s="15">
        <f t="shared" si="1247"/>
        <v>0</v>
      </c>
      <c r="UI221" s="417"/>
      <c r="UJ221" s="68">
        <f t="shared" si="1248"/>
        <v>0</v>
      </c>
      <c r="UK221" s="68">
        <f t="shared" si="1249"/>
        <v>5.8701400012136952E-3</v>
      </c>
      <c r="UL221" s="68">
        <f t="shared" si="1250"/>
        <v>0</v>
      </c>
      <c r="UM221" s="68"/>
      <c r="UN221" s="15">
        <f t="shared" si="1251"/>
        <v>0</v>
      </c>
      <c r="UP221" s="417"/>
      <c r="UQ221" s="68">
        <f t="shared" si="1252"/>
        <v>0</v>
      </c>
      <c r="UR221" s="68">
        <f t="shared" si="1253"/>
        <v>5.8701400012136952E-3</v>
      </c>
      <c r="US221" s="68">
        <f t="shared" si="1254"/>
        <v>0</v>
      </c>
      <c r="UT221" s="68"/>
      <c r="UU221" s="15">
        <f t="shared" si="1255"/>
        <v>0</v>
      </c>
      <c r="UW221" s="417"/>
      <c r="UX221" s="68">
        <f t="shared" si="1256"/>
        <v>0</v>
      </c>
      <c r="UY221" s="68">
        <f t="shared" si="1257"/>
        <v>5.8701400012136952E-3</v>
      </c>
      <c r="UZ221" s="68">
        <f t="shared" si="1258"/>
        <v>0</v>
      </c>
      <c r="VA221" s="68"/>
      <c r="VB221" s="15">
        <f t="shared" si="1259"/>
        <v>0</v>
      </c>
      <c r="VD221" s="417"/>
      <c r="VE221" s="68">
        <f t="shared" si="1260"/>
        <v>0</v>
      </c>
      <c r="VF221" s="68">
        <f t="shared" si="1261"/>
        <v>5.8701400012136952E-3</v>
      </c>
      <c r="VG221" s="68">
        <f t="shared" si="1262"/>
        <v>0</v>
      </c>
      <c r="VH221" s="68"/>
      <c r="VI221" s="15">
        <f t="shared" si="1263"/>
        <v>0</v>
      </c>
      <c r="VM221" s="21">
        <f t="shared" si="1264"/>
        <v>-4.0346792416795743E-2</v>
      </c>
      <c r="VN221" s="40"/>
      <c r="VO221" s="21">
        <f t="shared" si="1265"/>
        <v>1.8959101529733391</v>
      </c>
      <c r="VP221" s="14"/>
      <c r="VQ221" s="21">
        <f t="shared" si="1266"/>
        <v>1.1059659181242141</v>
      </c>
    </row>
    <row r="222" spans="1:589" ht="15.75" customHeight="1" x14ac:dyDescent="0.2">
      <c r="A222" s="127">
        <v>45966</v>
      </c>
      <c r="B222" s="4">
        <f t="shared" si="999"/>
        <v>45966</v>
      </c>
      <c r="C222" s="13">
        <v>47311</v>
      </c>
      <c r="D222" s="138">
        <f t="shared" si="1000"/>
        <v>225.76000000000204</v>
      </c>
      <c r="E222" s="68">
        <f t="shared" si="1001"/>
        <v>4.7947084903889638E-3</v>
      </c>
      <c r="F222" s="15">
        <f t="shared" si="1002"/>
        <v>0.11204295201557342</v>
      </c>
      <c r="G222" s="13">
        <v>6796.29</v>
      </c>
      <c r="H222" s="138">
        <f t="shared" si="1003"/>
        <v>24.739999999999782</v>
      </c>
      <c r="I222" s="68">
        <f t="shared" si="1004"/>
        <v>3.6535209811638077E-3</v>
      </c>
      <c r="J222" s="15">
        <f t="shared" si="1005"/>
        <v>0.15551131234028659</v>
      </c>
      <c r="K222" s="13">
        <v>23499.8</v>
      </c>
      <c r="L222" s="138">
        <f t="shared" si="1006"/>
        <v>151.15999999999985</v>
      </c>
      <c r="M222" s="68">
        <f t="shared" si="1007"/>
        <v>6.4740387448690741E-3</v>
      </c>
      <c r="N222" s="15">
        <f t="shared" si="1008"/>
        <v>0.21692587408386702</v>
      </c>
      <c r="O222" s="13">
        <v>2464.7800000000002</v>
      </c>
      <c r="P222" s="138">
        <f t="shared" si="1009"/>
        <v>37.440000000000055</v>
      </c>
      <c r="Q222" s="68">
        <f t="shared" si="1010"/>
        <v>1.5424291611393564E-2</v>
      </c>
      <c r="R222" s="15">
        <f t="shared" si="1011"/>
        <v>0.1052032141191665</v>
      </c>
      <c r="S222" s="18">
        <f t="shared" si="1012"/>
        <v>3.9437347755926222E-3</v>
      </c>
      <c r="T222" s="121">
        <f t="shared" si="1013"/>
        <v>281.70513093543872</v>
      </c>
      <c r="U222" s="121">
        <f t="shared" si="1014"/>
        <v>281.70513093543872</v>
      </c>
      <c r="V222" s="134">
        <f t="shared" si="1015"/>
        <v>2.8077641607895561E-3</v>
      </c>
      <c r="W222" s="21">
        <f t="shared" si="1267"/>
        <v>8.8843673607020154E-2</v>
      </c>
      <c r="X222" s="18">
        <f t="shared" si="1016"/>
        <v>7.5866399569538522E-3</v>
      </c>
      <c r="Y222" s="353">
        <v>40116.379999999997</v>
      </c>
      <c r="Z222" s="15">
        <v>1.9999999999999999E-6</v>
      </c>
      <c r="AA222" s="21">
        <f t="shared" si="1017"/>
        <v>-2.8057641607895562E-3</v>
      </c>
      <c r="AC222" s="13">
        <v>264.74</v>
      </c>
      <c r="AD222" s="68">
        <f t="shared" si="1018"/>
        <v>5.5836213772933775E-3</v>
      </c>
      <c r="AE222" s="68">
        <f t="shared" si="1268"/>
        <v>2.7758572165038214E-3</v>
      </c>
      <c r="AF222" s="68">
        <f t="shared" si="1019"/>
        <v>0.60672452509558772</v>
      </c>
      <c r="AG222" s="68"/>
      <c r="AH222" s="15">
        <f t="shared" si="1020"/>
        <v>0.16538275300435806</v>
      </c>
      <c r="AJ222" s="13">
        <v>24.82</v>
      </c>
      <c r="AK222" s="68">
        <f t="shared" si="1021"/>
        <v>3.6393044884755299E-3</v>
      </c>
      <c r="AL222" s="68">
        <f t="shared" si="1269"/>
        <v>8.3154032768597381E-4</v>
      </c>
      <c r="AM222" s="68">
        <f t="shared" si="1022"/>
        <v>0.33440860215053753</v>
      </c>
      <c r="AN222" s="68"/>
      <c r="AO222" s="15">
        <f t="shared" si="1023"/>
        <v>0.18021873514027575</v>
      </c>
      <c r="AQ222" s="13">
        <v>24.8</v>
      </c>
      <c r="AR222" s="68">
        <f t="shared" si="1024"/>
        <v>4.862236628849311E-3</v>
      </c>
      <c r="AS222" s="68">
        <f t="shared" si="1270"/>
        <v>2.0544724680597549E-3</v>
      </c>
      <c r="AT222" s="68">
        <f t="shared" si="1025"/>
        <v>0.43601621308627686</v>
      </c>
      <c r="AU222" s="68"/>
      <c r="AV222" s="15">
        <f t="shared" si="1026"/>
        <v>0.1551001397298557</v>
      </c>
      <c r="AX222" s="13">
        <v>236.22</v>
      </c>
      <c r="AY222" s="68">
        <f t="shared" si="1027"/>
        <v>3.6539768864717248E-3</v>
      </c>
      <c r="AZ222" s="68">
        <f t="shared" si="1271"/>
        <v>8.462127256821687E-4</v>
      </c>
      <c r="BA222" s="68">
        <f t="shared" si="1028"/>
        <v>0.76152125279642069</v>
      </c>
      <c r="BB222" s="68"/>
      <c r="BC222" s="15">
        <f t="shared" si="1029"/>
        <v>0.15686370537244723</v>
      </c>
      <c r="BE222" s="13">
        <v>83.22</v>
      </c>
      <c r="BF222" s="68">
        <f t="shared" si="1030"/>
        <v>4.2234825630504923E-3</v>
      </c>
      <c r="BG222" s="68">
        <f t="shared" si="1272"/>
        <v>1.4157184022609362E-3</v>
      </c>
      <c r="BH222" s="68"/>
      <c r="BI222" s="68"/>
      <c r="BJ222" s="15">
        <f t="shared" si="1031"/>
        <v>0.12963214334193018</v>
      </c>
      <c r="BL222" s="13">
        <v>76.790000000000006</v>
      </c>
      <c r="BM222" s="68">
        <f t="shared" si="1032"/>
        <v>6.0264640377310098E-3</v>
      </c>
      <c r="BN222" s="68">
        <f t="shared" si="1273"/>
        <v>3.2186998769414537E-3</v>
      </c>
      <c r="BO222" s="68">
        <f t="shared" si="1033"/>
        <v>0.29319636241158642</v>
      </c>
      <c r="BP222" s="68"/>
      <c r="BQ222" s="15">
        <f t="shared" si="1034"/>
        <v>0.15699864396564714</v>
      </c>
      <c r="BS222" s="13">
        <v>45.83</v>
      </c>
      <c r="BT222" s="68">
        <f t="shared" si="1035"/>
        <v>8.3608360836082609E-3</v>
      </c>
      <c r="BU222" s="68">
        <f t="shared" si="1274"/>
        <v>5.5530719228187048E-3</v>
      </c>
      <c r="BV222" s="68">
        <f t="shared" si="1036"/>
        <v>0.23000536768652713</v>
      </c>
      <c r="BW222" s="68"/>
      <c r="BX222" s="15">
        <f t="shared" si="1037"/>
        <v>0.19816993464052282</v>
      </c>
      <c r="BZ222" s="13"/>
      <c r="CA222" s="68">
        <f t="shared" si="1038"/>
        <v>0</v>
      </c>
      <c r="CB222" s="68">
        <f t="shared" si="1275"/>
        <v>0</v>
      </c>
      <c r="CC222" s="68">
        <f t="shared" si="1039"/>
        <v>0</v>
      </c>
      <c r="CD222" s="68"/>
      <c r="CE222" s="15">
        <f t="shared" si="1040"/>
        <v>0</v>
      </c>
      <c r="CG222" s="13">
        <v>31.04</v>
      </c>
      <c r="CH222" s="68">
        <f t="shared" si="1041"/>
        <v>-3.2206119162645933E-4</v>
      </c>
      <c r="CI222" s="68">
        <f t="shared" si="1276"/>
        <v>-3.1298253524160153E-3</v>
      </c>
      <c r="CJ222" s="68">
        <f t="shared" si="1042"/>
        <v>2.6794574925570584E-2</v>
      </c>
      <c r="CK222" s="68"/>
      <c r="CL222" s="15">
        <f t="shared" si="1043"/>
        <v>-9.6623981373690354E-2</v>
      </c>
      <c r="CN222" s="13">
        <v>35.67</v>
      </c>
      <c r="CO222" s="68">
        <f t="shared" si="1044"/>
        <v>1.6528925619834659E-2</v>
      </c>
      <c r="CP222" s="68">
        <f t="shared" si="1277"/>
        <v>1.3721161459045103E-2</v>
      </c>
      <c r="CQ222" s="68">
        <f t="shared" si="1045"/>
        <v>0.13816209317166567</v>
      </c>
      <c r="CR222" s="68"/>
      <c r="CS222" s="15">
        <f t="shared" si="1046"/>
        <v>6.573050492978795E-2</v>
      </c>
      <c r="CU222" s="13">
        <v>41.02</v>
      </c>
      <c r="CV222" s="68">
        <f t="shared" si="1047"/>
        <v>1.6101065147386816E-2</v>
      </c>
      <c r="CW222" s="68">
        <f t="shared" si="1278"/>
        <v>1.329330098659726E-2</v>
      </c>
      <c r="CX222" s="68">
        <f t="shared" si="1048"/>
        <v>0.27589424572317278</v>
      </c>
      <c r="CY222" s="68"/>
      <c r="CZ222" s="15">
        <f t="shared" si="1049"/>
        <v>0.10032188841201722</v>
      </c>
      <c r="DB222" s="13">
        <v>20.12</v>
      </c>
      <c r="DC222" s="68">
        <f t="shared" si="1050"/>
        <v>1.3602015113350104E-2</v>
      </c>
      <c r="DD222" s="68">
        <f t="shared" si="1279"/>
        <v>1.0794250952560548E-2</v>
      </c>
      <c r="DE222" s="68">
        <f t="shared" si="1051"/>
        <v>-8.0018289894833103E-2</v>
      </c>
      <c r="DF222" s="68"/>
      <c r="DG222" s="15">
        <f t="shared" si="1052"/>
        <v>-1.1787819253438038E-2</v>
      </c>
      <c r="DI222" s="13">
        <v>52.45</v>
      </c>
      <c r="DJ222" s="68">
        <f t="shared" si="1053"/>
        <v>7.2978682542731432E-3</v>
      </c>
      <c r="DK222" s="68">
        <f t="shared" si="1280"/>
        <v>4.4901040934835872E-3</v>
      </c>
      <c r="DL222" s="68">
        <f t="shared" si="1054"/>
        <v>0.18799546998867508</v>
      </c>
      <c r="DM222" s="68"/>
      <c r="DN222" s="15">
        <f t="shared" si="1055"/>
        <v>0.24407020872865293</v>
      </c>
      <c r="DP222" s="13">
        <v>50.29</v>
      </c>
      <c r="DQ222" s="68">
        <f t="shared" si="1056"/>
        <v>3.9928129367138299E-3</v>
      </c>
      <c r="DR222" s="68">
        <f t="shared" si="1281"/>
        <v>1.1850487759242738E-3</v>
      </c>
      <c r="DS222" s="68"/>
      <c r="DT222" s="68"/>
      <c r="DU222" s="15">
        <f t="shared" si="1057"/>
        <v>0.32064075630252103</v>
      </c>
      <c r="DV222" s="18"/>
      <c r="DW222" s="13">
        <v>46.05</v>
      </c>
      <c r="DX222" s="68">
        <f t="shared" si="1058"/>
        <v>2.4927665257066491E-2</v>
      </c>
      <c r="DY222" s="68">
        <f t="shared" si="1282"/>
        <v>2.2119901096276935E-2</v>
      </c>
      <c r="DZ222" s="68">
        <f t="shared" si="1059"/>
        <v>1.4573105656350054</v>
      </c>
      <c r="EA222" s="68"/>
      <c r="EB222" s="15">
        <f t="shared" si="1060"/>
        <v>0.37585897818942332</v>
      </c>
      <c r="ED222" s="13">
        <v>45.67</v>
      </c>
      <c r="EE222" s="68">
        <f t="shared" si="1061"/>
        <v>3.7362637362637736E-3</v>
      </c>
      <c r="EF222" s="68">
        <f t="shared" si="1283"/>
        <v>9.2849957547421749E-4</v>
      </c>
      <c r="EG222" s="68">
        <f t="shared" si="1062"/>
        <v>1.171659533999049</v>
      </c>
      <c r="EH222" s="68"/>
      <c r="EI222" s="15">
        <f t="shared" si="1063"/>
        <v>0.23834056399132317</v>
      </c>
      <c r="EK222" s="13">
        <v>142.33000000000001</v>
      </c>
      <c r="EL222" s="68">
        <f t="shared" si="1064"/>
        <v>9.2178969013685837E-3</v>
      </c>
      <c r="EM222" s="68">
        <f t="shared" si="1284"/>
        <v>6.4101327405790276E-3</v>
      </c>
      <c r="EN222" s="68">
        <f t="shared" si="1065"/>
        <v>1.2052990393554384</v>
      </c>
      <c r="EO222" s="68"/>
      <c r="EP222" s="15">
        <f t="shared" si="1066"/>
        <v>0.27879604672057517</v>
      </c>
      <c r="ER222" s="13">
        <v>38.89</v>
      </c>
      <c r="ES222" s="68">
        <f t="shared" si="1067"/>
        <v>-3.0761343245321059E-3</v>
      </c>
      <c r="ET222" s="68">
        <f t="shared" si="1285"/>
        <v>-5.8838984853216616E-3</v>
      </c>
      <c r="EU222" s="68">
        <f t="shared" si="1068"/>
        <v>0.11400744772271568</v>
      </c>
      <c r="EV222" s="68"/>
      <c r="EW222" s="15">
        <f t="shared" si="1069"/>
        <v>0</v>
      </c>
      <c r="EY222" s="13">
        <v>49.14</v>
      </c>
      <c r="EZ222" s="68">
        <f t="shared" si="1070"/>
        <v>3.3873343151693658E-2</v>
      </c>
      <c r="FA222" s="68">
        <f t="shared" si="1286"/>
        <v>3.1065578990904102E-2</v>
      </c>
      <c r="FB222" s="68"/>
      <c r="FC222" s="68"/>
      <c r="FD222" s="15">
        <f t="shared" si="1071"/>
        <v>0.99918633034987814</v>
      </c>
      <c r="FF222" s="13">
        <v>60.81</v>
      </c>
      <c r="FG222" s="68">
        <f t="shared" si="1072"/>
        <v>3.1342791158034452E-3</v>
      </c>
      <c r="FH222" s="68">
        <f t="shared" si="1287"/>
        <v>3.2651495501388912E-4</v>
      </c>
      <c r="FI222" s="68">
        <f t="shared" si="1073"/>
        <v>2.928232904536229E-2</v>
      </c>
      <c r="FJ222" s="68"/>
      <c r="FK222" s="15">
        <f t="shared" si="1074"/>
        <v>7.0787110406761805E-2</v>
      </c>
      <c r="FM222" s="13">
        <v>188.27</v>
      </c>
      <c r="FN222" s="68">
        <f t="shared" si="1075"/>
        <v>8.2472018422322102E-3</v>
      </c>
      <c r="FO222" s="68">
        <f t="shared" si="1288"/>
        <v>5.4394376814426541E-3</v>
      </c>
      <c r="FP222" s="68">
        <f t="shared" si="1076"/>
        <v>0.61910904712762305</v>
      </c>
      <c r="FQ222" s="68"/>
      <c r="FR222" s="15">
        <f t="shared" si="1077"/>
        <v>3.6386656391060299E-2</v>
      </c>
      <c r="FT222" s="13">
        <v>87.71</v>
      </c>
      <c r="FU222" s="68">
        <f t="shared" si="1078"/>
        <v>-3.1821797931583266E-3</v>
      </c>
      <c r="FV222" s="68">
        <f t="shared" si="1289"/>
        <v>-5.9899439539478827E-3</v>
      </c>
      <c r="FW222" s="68">
        <f t="shared" si="1079"/>
        <v>-3.6351243894127841E-3</v>
      </c>
      <c r="FX222" s="68"/>
      <c r="FY222" s="15">
        <f t="shared" si="1080"/>
        <v>-2.7389665114216154E-2</v>
      </c>
      <c r="GA222" s="13">
        <v>18.73</v>
      </c>
      <c r="GB222" s="68">
        <f t="shared" si="1081"/>
        <v>2.1401819154627686E-3</v>
      </c>
      <c r="GC222" s="68">
        <f t="shared" si="1290"/>
        <v>-6.6758224532678743E-4</v>
      </c>
      <c r="GD222" s="68"/>
      <c r="GE222" s="68"/>
      <c r="GF222" s="15">
        <f t="shared" si="1082"/>
        <v>7.4584050487664991E-2</v>
      </c>
      <c r="GG222" s="18"/>
      <c r="GH222" s="13">
        <v>23.33</v>
      </c>
      <c r="GI222" s="68">
        <f t="shared" si="1083"/>
        <v>3.8726333907056739E-3</v>
      </c>
      <c r="GJ222" s="68">
        <f t="shared" si="1291"/>
        <v>1.0648692299161178E-3</v>
      </c>
      <c r="GK222" s="68">
        <f t="shared" si="1084"/>
        <v>0.21383975026014568</v>
      </c>
      <c r="GL222" s="68"/>
      <c r="GM222" s="15">
        <f t="shared" si="1085"/>
        <v>0.2343915343915344</v>
      </c>
      <c r="GO222" s="13">
        <v>28.59</v>
      </c>
      <c r="GP222" s="68">
        <f t="shared" si="1086"/>
        <v>-3.4855350296270973E-3</v>
      </c>
      <c r="GQ222" s="68">
        <f t="shared" si="1292"/>
        <v>-6.2932991904166534E-3</v>
      </c>
      <c r="GR222" s="68"/>
      <c r="GS222" s="68"/>
      <c r="GT222" s="15">
        <f t="shared" si="1087"/>
        <v>4.9174311926605499E-2</v>
      </c>
      <c r="GV222" s="13">
        <v>17.63</v>
      </c>
      <c r="GW222" s="68">
        <f t="shared" si="1088"/>
        <v>1.0315186246418322E-2</v>
      </c>
      <c r="GX222" s="68">
        <f t="shared" si="1293"/>
        <v>7.5074220856287659E-3</v>
      </c>
      <c r="GY222" s="68">
        <f t="shared" si="1089"/>
        <v>0.48776371308016875</v>
      </c>
      <c r="GZ222" s="68"/>
      <c r="HA222" s="15">
        <f t="shared" si="1090"/>
        <v>0.28498542274052463</v>
      </c>
      <c r="HD222" s="13">
        <v>462.07</v>
      </c>
      <c r="HE222" s="68">
        <f t="shared" si="1091"/>
        <v>4.0089136991851626E-2</v>
      </c>
      <c r="HF222" s="68">
        <f t="shared" si="1294"/>
        <v>3.7281372831062073E-2</v>
      </c>
      <c r="HG222" s="68">
        <f t="shared" si="1092"/>
        <v>1.5957530475815966</v>
      </c>
      <c r="HH222" s="68"/>
      <c r="HI222" s="15">
        <f t="shared" si="1093"/>
        <v>0.1441907686212362</v>
      </c>
      <c r="HK222" s="13">
        <v>77.41</v>
      </c>
      <c r="HL222" s="68">
        <f t="shared" si="1094"/>
        <v>-0.14198625581910887</v>
      </c>
      <c r="HM222" s="68">
        <f t="shared" si="1295"/>
        <v>-0.14479401997989844</v>
      </c>
      <c r="HN222" s="68">
        <f t="shared" si="1095"/>
        <v>30.213709677419352</v>
      </c>
      <c r="HO222" s="68"/>
      <c r="HP222" s="15">
        <f t="shared" si="1096"/>
        <v>1.9344200151630024</v>
      </c>
      <c r="HR222" s="13">
        <v>113.68</v>
      </c>
      <c r="HS222" s="68">
        <f t="shared" si="1097"/>
        <v>-4.0301384264937248E-3</v>
      </c>
      <c r="HT222" s="68">
        <f t="shared" si="1296"/>
        <v>-6.8379025872832809E-3</v>
      </c>
      <c r="HU222" s="68">
        <f t="shared" si="1098"/>
        <v>2.1230769230769231</v>
      </c>
      <c r="HV222" s="68"/>
      <c r="HW222" s="15">
        <f t="shared" si="1099"/>
        <v>5.6800223110532809E-2</v>
      </c>
      <c r="HY222" s="13">
        <v>195.21</v>
      </c>
      <c r="HZ222" s="68">
        <f t="shared" si="1100"/>
        <v>-1.7514721425335899E-2</v>
      </c>
      <c r="IA222" s="68">
        <f t="shared" si="1297"/>
        <v>-2.0322485586125455E-2</v>
      </c>
      <c r="IB222" s="68">
        <f t="shared" si="1101"/>
        <v>0.84334277620396603</v>
      </c>
      <c r="IC222" s="68"/>
      <c r="ID222" s="15">
        <f t="shared" si="1102"/>
        <v>0.4536450964330927</v>
      </c>
      <c r="IF222" s="13">
        <v>358.98</v>
      </c>
      <c r="IG222" s="68">
        <f t="shared" si="1103"/>
        <v>2.0003409672103258E-2</v>
      </c>
      <c r="IH222" s="68">
        <f t="shared" si="1298"/>
        <v>1.7195645511313702E-2</v>
      </c>
      <c r="II222" s="68">
        <f t="shared" si="1104"/>
        <v>1.0513142857142859</v>
      </c>
      <c r="IJ222" s="68"/>
      <c r="IK222" s="15">
        <f t="shared" si="1105"/>
        <v>0.54839544513457561</v>
      </c>
      <c r="IM222" s="13">
        <v>306.68</v>
      </c>
      <c r="IN222" s="68">
        <f t="shared" si="1106"/>
        <v>-2.9186451408673538E-2</v>
      </c>
      <c r="IO222" s="68">
        <f t="shared" si="1299"/>
        <v>-3.1994215569463094E-2</v>
      </c>
      <c r="IP222" s="68">
        <f t="shared" si="1107"/>
        <v>4.9886740870923649</v>
      </c>
      <c r="IQ222" s="68"/>
      <c r="IR222" s="15">
        <f t="shared" si="1108"/>
        <v>0.63553943789664558</v>
      </c>
      <c r="IT222" s="13">
        <v>95.24</v>
      </c>
      <c r="IU222" s="68">
        <f t="shared" si="1109"/>
        <v>-1.7637957710159958E-2</v>
      </c>
      <c r="IV222" s="68">
        <f t="shared" si="1300"/>
        <v>-2.0445721870949514E-2</v>
      </c>
      <c r="IW222" s="68">
        <f t="shared" si="1110"/>
        <v>4.2186301369863015</v>
      </c>
      <c r="IX222" s="68"/>
      <c r="IY222" s="15">
        <f t="shared" si="1111"/>
        <v>0.8532788480249075</v>
      </c>
      <c r="JA222" s="13">
        <v>635.95000000000005</v>
      </c>
      <c r="JB222" s="68">
        <f t="shared" si="1112"/>
        <v>1.3756934260026773E-2</v>
      </c>
      <c r="JC222" s="68">
        <f t="shared" si="1301"/>
        <v>1.0949170099237217E-2</v>
      </c>
      <c r="JD222" s="68">
        <f t="shared" si="1113"/>
        <v>0.28630663430420727</v>
      </c>
      <c r="JE222" s="68"/>
      <c r="JF222" s="15">
        <f t="shared" si="1114"/>
        <v>8.6147119605130662E-2</v>
      </c>
      <c r="JH222" s="13">
        <v>507.16</v>
      </c>
      <c r="JI222" s="68">
        <f t="shared" si="1115"/>
        <v>-1.3940466237629567E-2</v>
      </c>
      <c r="JJ222" s="68">
        <f t="shared" si="1302"/>
        <v>-1.6748230398419123E-2</v>
      </c>
      <c r="JK222" s="68">
        <f t="shared" si="1116"/>
        <v>0.24704320243920438</v>
      </c>
      <c r="JL222" s="68"/>
      <c r="JM222" s="15">
        <f t="shared" si="1117"/>
        <v>0.20322657176749709</v>
      </c>
      <c r="JO222" s="13">
        <v>30.32</v>
      </c>
      <c r="JP222" s="68">
        <f t="shared" si="1118"/>
        <v>-2.0355411954765718E-2</v>
      </c>
      <c r="JQ222" s="68">
        <f t="shared" si="1303"/>
        <v>-2.3163176115555274E-2</v>
      </c>
      <c r="JR222" s="68">
        <f t="shared" si="1119"/>
        <v>2.3114560485911883E-2</v>
      </c>
      <c r="JS222" s="68"/>
      <c r="JT222" s="15">
        <f t="shared" si="1120"/>
        <v>1.9754661432777236</v>
      </c>
      <c r="JV222" s="13">
        <v>2.67</v>
      </c>
      <c r="JW222" s="68">
        <f t="shared" si="1121"/>
        <v>-2.5547445255474553E-2</v>
      </c>
      <c r="JX222" s="68">
        <f t="shared" si="1304"/>
        <v>-2.8355209416264109E-2</v>
      </c>
      <c r="JY222" s="68">
        <f t="shared" si="1122"/>
        <v>5.5335968379446696E-2</v>
      </c>
      <c r="JZ222" s="68"/>
      <c r="KA222" s="15">
        <f t="shared" si="1123"/>
        <v>0.48333333333333328</v>
      </c>
      <c r="KC222" s="13">
        <v>21.66</v>
      </c>
      <c r="KD222" s="68">
        <f t="shared" si="1124"/>
        <v>-1.9465821638750554E-2</v>
      </c>
      <c r="KE222" s="68">
        <f t="shared" si="1305"/>
        <v>-2.227358579954011E-2</v>
      </c>
      <c r="KF222" s="68">
        <f t="shared" si="1125"/>
        <v>0.11190965092402462</v>
      </c>
      <c r="KG222" s="68"/>
      <c r="KH222" s="15">
        <f t="shared" si="1126"/>
        <v>-2.3444544634806112E-2</v>
      </c>
      <c r="KI222" s="18"/>
      <c r="KJ222" s="13">
        <v>173.16</v>
      </c>
      <c r="KK222" s="68">
        <f t="shared" si="1127"/>
        <v>5.4374961943615706E-2</v>
      </c>
      <c r="KL222" s="68">
        <f t="shared" si="1306"/>
        <v>5.1567197782826146E-2</v>
      </c>
      <c r="KM222" s="68">
        <f t="shared" si="1128"/>
        <v>7.2066350710900471</v>
      </c>
      <c r="KN222" s="68"/>
      <c r="KO222" s="15">
        <f t="shared" si="1129"/>
        <v>1.5764023210831724</v>
      </c>
      <c r="KQ222" s="13">
        <v>2.4900000000000002</v>
      </c>
      <c r="KR222" s="68">
        <f t="shared" si="1130"/>
        <v>-3.2025620496397142E-3</v>
      </c>
      <c r="KS222" s="68">
        <f t="shared" si="1307"/>
        <v>-6.0103262104292702E-3</v>
      </c>
      <c r="KT222" s="68">
        <f t="shared" si="1131"/>
        <v>-4.9618320610686981E-2</v>
      </c>
      <c r="KU222" s="68"/>
      <c r="KV222" s="15">
        <f t="shared" si="1132"/>
        <v>1.4653465346534655</v>
      </c>
      <c r="KW222" s="18"/>
      <c r="KX222" s="13">
        <v>78.069999999999993</v>
      </c>
      <c r="KY222" s="68">
        <f t="shared" si="1133"/>
        <v>3.2671957671957658E-2</v>
      </c>
      <c r="KZ222" s="68">
        <f t="shared" si="1308"/>
        <v>2.9864193511168102E-2</v>
      </c>
      <c r="LA222" s="68">
        <f t="shared" si="1134"/>
        <v>8.5360767412762203E-2</v>
      </c>
      <c r="LB222" s="68"/>
      <c r="LC222" s="15">
        <f t="shared" si="1135"/>
        <v>2.2927035006326442</v>
      </c>
      <c r="LD222" s="18"/>
      <c r="LE222" s="13">
        <v>55.99</v>
      </c>
      <c r="LF222" s="68">
        <f t="shared" si="1136"/>
        <v>2.5067144136078886E-3</v>
      </c>
      <c r="LG222" s="68">
        <f t="shared" si="1309"/>
        <v>-3.0104974718166751E-4</v>
      </c>
      <c r="LH222" s="68">
        <f t="shared" si="1137"/>
        <v>0.56265699134803249</v>
      </c>
      <c r="LI222" s="68"/>
      <c r="LJ222" s="15">
        <f t="shared" si="1138"/>
        <v>0.21427022337887666</v>
      </c>
      <c r="LL222" s="13">
        <v>159.68</v>
      </c>
      <c r="LM222" s="68">
        <f t="shared" si="1139"/>
        <v>2.4180617022641335E-2</v>
      </c>
      <c r="LN222" s="68">
        <f t="shared" si="1310"/>
        <v>2.1372852861851779E-2</v>
      </c>
      <c r="LO222" s="68">
        <f t="shared" si="1140"/>
        <v>0.82491428571428582</v>
      </c>
      <c r="LP222" s="68"/>
      <c r="LQ222" s="15">
        <f t="shared" si="1141"/>
        <v>1.0416826492775861</v>
      </c>
      <c r="LS222" s="13">
        <v>24.07</v>
      </c>
      <c r="LT222" s="68">
        <f t="shared" si="1142"/>
        <v>7.1206052514463797E-2</v>
      </c>
      <c r="LU222" s="68">
        <f t="shared" si="1311"/>
        <v>6.8398288353674244E-2</v>
      </c>
      <c r="LV222" s="68"/>
      <c r="LW222" s="68"/>
      <c r="LX222" s="15">
        <f t="shared" si="1143"/>
        <v>1.6021621621621622</v>
      </c>
      <c r="LZ222" s="13">
        <v>20.66</v>
      </c>
      <c r="MA222" s="68">
        <f t="shared" si="1144"/>
        <v>3.8712921065862223E-2</v>
      </c>
      <c r="MB222" s="68">
        <f t="shared" si="1312"/>
        <v>3.5905156905072663E-2</v>
      </c>
      <c r="MC222" s="68">
        <f t="shared" si="1145"/>
        <v>-7.1460674157303367E-2</v>
      </c>
      <c r="MD222" s="68"/>
      <c r="ME222" s="15">
        <f t="shared" si="1146"/>
        <v>0.53264094955489616</v>
      </c>
      <c r="MG222" s="13">
        <v>121.23</v>
      </c>
      <c r="MH222" s="68">
        <f t="shared" si="1147"/>
        <v>8.0192461908580592E-2</v>
      </c>
      <c r="MI222" s="68">
        <f t="shared" si="1313"/>
        <v>7.738469774779104E-2</v>
      </c>
      <c r="MJ222" s="68">
        <f t="shared" si="1148"/>
        <v>15.338274932614556</v>
      </c>
      <c r="MK222" s="68"/>
      <c r="ML222" s="15">
        <f t="shared" si="1149"/>
        <v>4.7103155911446066</v>
      </c>
      <c r="MN222" s="13">
        <v>198.12</v>
      </c>
      <c r="MO222" s="68">
        <f t="shared" si="1150"/>
        <v>-1.1327910574379868E-2</v>
      </c>
      <c r="MP222" s="68">
        <f t="shared" si="1314"/>
        <v>-1.4135674735169424E-2</v>
      </c>
      <c r="MQ222" s="68">
        <f t="shared" si="1151"/>
        <v>0.57362986497220014</v>
      </c>
      <c r="MR222" s="68"/>
      <c r="MS222" s="15">
        <f t="shared" si="1152"/>
        <v>0.77861567465661197</v>
      </c>
      <c r="MU222" s="13">
        <v>21.42</v>
      </c>
      <c r="MV222" s="68">
        <f t="shared" si="1153"/>
        <v>5.1618958235571562E-3</v>
      </c>
      <c r="MW222" s="68">
        <f t="shared" si="1315"/>
        <v>2.3541316627676001E-3</v>
      </c>
      <c r="MX222" s="68">
        <f t="shared" si="1154"/>
        <v>2.6353617632966012E-2</v>
      </c>
      <c r="MY222" s="68"/>
      <c r="MZ222" s="15">
        <f t="shared" si="1155"/>
        <v>1.0074976569821932</v>
      </c>
      <c r="NB222" s="13">
        <v>305.11</v>
      </c>
      <c r="NC222" s="68">
        <f t="shared" si="1156"/>
        <v>2.9914529914530736E-3</v>
      </c>
      <c r="ND222" s="68">
        <f t="shared" si="1316"/>
        <v>1.8368883066351756E-4</v>
      </c>
      <c r="NE222" s="68">
        <f t="shared" si="1157"/>
        <v>1.2522329667084964</v>
      </c>
      <c r="NF222" s="68"/>
      <c r="NG222" s="15">
        <f t="shared" si="1158"/>
        <v>0.82930631332813731</v>
      </c>
      <c r="NI222" s="13">
        <v>12.11</v>
      </c>
      <c r="NJ222" s="68">
        <f t="shared" si="1159"/>
        <v>1.1695906432748437E-2</v>
      </c>
      <c r="NK222" s="68">
        <f t="shared" si="1317"/>
        <v>8.8881422719588807E-3</v>
      </c>
      <c r="NL222" s="68">
        <f t="shared" si="1160"/>
        <v>-0.90385073441842001</v>
      </c>
      <c r="NM222" s="68"/>
      <c r="NN222" s="15">
        <f t="shared" si="1161"/>
        <v>1.4714285714285711</v>
      </c>
      <c r="NP222" s="13">
        <v>559.70000000000005</v>
      </c>
      <c r="NQ222" s="68">
        <f t="shared" si="1162"/>
        <v>2.1424921527118782E-2</v>
      </c>
      <c r="NR222" s="68">
        <f t="shared" si="1318"/>
        <v>1.8617157366329226E-2</v>
      </c>
      <c r="NS222" s="68">
        <f t="shared" si="1163"/>
        <v>3.2643809523809528</v>
      </c>
      <c r="NT222" s="68"/>
      <c r="NU222" s="15">
        <f t="shared" si="1164"/>
        <v>0.70157784331012685</v>
      </c>
      <c r="NW222" s="13">
        <v>284.31</v>
      </c>
      <c r="NX222" s="68">
        <f t="shared" si="1165"/>
        <v>2.4392880305541476E-2</v>
      </c>
      <c r="NY222" s="68">
        <f t="shared" si="1319"/>
        <v>2.158511614475192E-2</v>
      </c>
      <c r="NZ222" s="68">
        <f t="shared" si="1166"/>
        <v>0.61760355029585812</v>
      </c>
      <c r="OA222" s="68"/>
      <c r="OB222" s="15">
        <f t="shared" si="1167"/>
        <v>0.50190174326465919</v>
      </c>
      <c r="OD222" s="13">
        <v>3.29</v>
      </c>
      <c r="OE222" s="68">
        <f t="shared" si="1168"/>
        <v>1.5432098765432042E-2</v>
      </c>
      <c r="OF222" s="68">
        <f t="shared" si="1320"/>
        <v>1.2624334604642486E-2</v>
      </c>
      <c r="OG222" s="68">
        <f t="shared" si="1169"/>
        <v>-0.98542119023352681</v>
      </c>
      <c r="OH222" s="68"/>
      <c r="OI222" s="15">
        <f t="shared" si="1170"/>
        <v>1.2534246575342467</v>
      </c>
      <c r="OK222" s="13">
        <v>325.73</v>
      </c>
      <c r="OL222" s="68">
        <f t="shared" si="1171"/>
        <v>-4.4926650366747265E-3</v>
      </c>
      <c r="OM222" s="68">
        <f t="shared" si="1321"/>
        <v>-7.3004291974642825E-3</v>
      </c>
      <c r="ON222" s="68">
        <f t="shared" si="1172"/>
        <v>6.673262661955242</v>
      </c>
      <c r="OO222" s="68"/>
      <c r="OP222" s="15">
        <f t="shared" si="1173"/>
        <v>3.890106590602012</v>
      </c>
      <c r="OR222" s="13">
        <v>6</v>
      </c>
      <c r="OS222" s="68">
        <f t="shared" si="1174"/>
        <v>1.6694490818029693E-3</v>
      </c>
      <c r="OT222" s="68">
        <f t="shared" si="1322"/>
        <v>-1.1383150789865868E-3</v>
      </c>
      <c r="OU222" s="68">
        <f t="shared" si="1175"/>
        <v>-0.2207792207792208</v>
      </c>
      <c r="OV222" s="68"/>
      <c r="OW222" s="15">
        <f t="shared" si="1176"/>
        <v>4.3571428571428568</v>
      </c>
      <c r="OY222" s="13">
        <v>174</v>
      </c>
      <c r="OZ222" s="68">
        <f t="shared" si="1177"/>
        <v>-9.1680428221628234E-3</v>
      </c>
      <c r="PA222" s="68">
        <f t="shared" si="1323"/>
        <v>-1.197580698295238E-2</v>
      </c>
      <c r="PB222" s="68">
        <f t="shared" si="1331"/>
        <v>4.3538461538461535</v>
      </c>
      <c r="PC222" s="68"/>
      <c r="PD222" s="15">
        <f t="shared" si="1178"/>
        <v>0.51898734177215189</v>
      </c>
      <c r="PE222" s="18"/>
      <c r="PF222" s="13">
        <v>287.10000000000002</v>
      </c>
      <c r="PG222" s="68">
        <f t="shared" si="1179"/>
        <v>-1.3808738664468198E-2</v>
      </c>
      <c r="PH222" s="68">
        <f t="shared" si="1324"/>
        <v>-1.6616502825257756E-2</v>
      </c>
      <c r="PI222" s="68">
        <f t="shared" si="1180"/>
        <v>-0.17547386559448583</v>
      </c>
      <c r="PJ222" s="68"/>
      <c r="PK222" s="15">
        <f t="shared" si="1181"/>
        <v>0.37283029694448444</v>
      </c>
      <c r="PM222" s="13"/>
      <c r="PN222" s="68">
        <f t="shared" si="1182"/>
        <v>0</v>
      </c>
      <c r="PO222" s="68">
        <f t="shared" si="1183"/>
        <v>-2.8077641607895561E-3</v>
      </c>
      <c r="PP222" s="68">
        <f t="shared" si="1184"/>
        <v>0</v>
      </c>
      <c r="PQ222" s="68"/>
      <c r="PR222" s="15">
        <f t="shared" si="1185"/>
        <v>0</v>
      </c>
      <c r="PT222" s="13">
        <v>16.21</v>
      </c>
      <c r="PU222" s="68">
        <f t="shared" si="1186"/>
        <v>-4.703115814226929E-2</v>
      </c>
      <c r="PV222" s="68">
        <f t="shared" si="1325"/>
        <v>-4.983892230305885E-2</v>
      </c>
      <c r="PW222" s="68">
        <f t="shared" si="1187"/>
        <v>0.8589449541284403</v>
      </c>
      <c r="PX222" s="68"/>
      <c r="PY222" s="15">
        <f t="shared" si="1188"/>
        <v>2.1598440545808972</v>
      </c>
      <c r="QA222" s="13">
        <v>385.82</v>
      </c>
      <c r="QB222" s="68">
        <f t="shared" si="1189"/>
        <v>1.1270706647095858E-2</v>
      </c>
      <c r="QC222" s="68">
        <f t="shared" si="1326"/>
        <v>8.4629424863063019E-3</v>
      </c>
      <c r="QD222" s="68">
        <f t="shared" si="1190"/>
        <v>0.14354308070778626</v>
      </c>
      <c r="QE222" s="68"/>
      <c r="QF222" s="15">
        <f t="shared" si="1191"/>
        <v>1.0122040262855949</v>
      </c>
      <c r="QH222" s="13">
        <v>2.4820000000000002</v>
      </c>
      <c r="QI222" s="68">
        <f t="shared" si="1192"/>
        <v>-7.1999999999999174E-3</v>
      </c>
      <c r="QJ222" s="68">
        <f t="shared" si="1327"/>
        <v>-1.0007764160789474E-2</v>
      </c>
      <c r="QK222" s="68">
        <f t="shared" si="1193"/>
        <v>-1.1155378486055611E-2</v>
      </c>
      <c r="QL222" s="68"/>
      <c r="QM222" s="15">
        <f t="shared" si="1194"/>
        <v>0.90923076923076929</v>
      </c>
      <c r="QO222" s="13">
        <v>16.87</v>
      </c>
      <c r="QP222" s="68">
        <f t="shared" si="1195"/>
        <v>3.243574051407596E-2</v>
      </c>
      <c r="QQ222" s="68">
        <f t="shared" si="1328"/>
        <v>2.9627976353286404E-2</v>
      </c>
      <c r="QR222" s="68">
        <f t="shared" si="1196"/>
        <v>-0.97943635876057433</v>
      </c>
      <c r="QS222" s="68"/>
      <c r="QT222" s="15">
        <f t="shared" si="1197"/>
        <v>0.46951219512195125</v>
      </c>
      <c r="QV222" s="13">
        <v>2.38</v>
      </c>
      <c r="QW222" s="68">
        <f t="shared" si="1198"/>
        <v>1.2765957446808427E-2</v>
      </c>
      <c r="QX222" s="68">
        <f t="shared" si="1329"/>
        <v>9.9581932860188706E-3</v>
      </c>
      <c r="QY222" s="68">
        <f t="shared" si="1199"/>
        <v>-0.32577903682719545</v>
      </c>
      <c r="QZ222" s="68"/>
      <c r="RA222" s="15">
        <f t="shared" si="1200"/>
        <v>-2.7380465876583642E-2</v>
      </c>
      <c r="RC222" s="13">
        <v>70.06</v>
      </c>
      <c r="RD222" s="68">
        <f t="shared" si="1201"/>
        <v>5.6871322974807598E-2</v>
      </c>
      <c r="RE222" s="68">
        <f t="shared" si="1330"/>
        <v>5.4063558814018045E-2</v>
      </c>
      <c r="RF222" s="68">
        <f t="shared" si="1202"/>
        <v>0.51350183624973</v>
      </c>
      <c r="RG222" s="68"/>
      <c r="RH222" s="15">
        <f t="shared" si="1203"/>
        <v>1.8307070707070707</v>
      </c>
      <c r="RJ222" s="13">
        <v>293.64</v>
      </c>
      <c r="RK222" s="68">
        <f t="shared" si="1204"/>
        <v>-1.3943206937596497E-3</v>
      </c>
      <c r="RL222" s="68">
        <f t="shared" si="1205"/>
        <v>-4.2020848545492057E-3</v>
      </c>
      <c r="RM222" s="68">
        <f t="shared" si="1206"/>
        <v>0.36209295853047579</v>
      </c>
      <c r="RN222" s="68"/>
      <c r="RO222" s="15">
        <f t="shared" si="1207"/>
        <v>0.49267995119967462</v>
      </c>
      <c r="RQ222" s="13">
        <v>29.06</v>
      </c>
      <c r="RR222" s="68">
        <f t="shared" si="1208"/>
        <v>-1.1564625850340132E-2</v>
      </c>
      <c r="RS222" s="68">
        <f t="shared" si="1209"/>
        <v>-1.4372390011129688E-2</v>
      </c>
      <c r="RT222" s="68">
        <f t="shared" si="1210"/>
        <v>0.98497267759562823</v>
      </c>
      <c r="RU222" s="68"/>
      <c r="RV222" s="15">
        <f t="shared" si="1211"/>
        <v>0.39443378119001915</v>
      </c>
      <c r="RX222" s="13">
        <v>187.9</v>
      </c>
      <c r="RY222" s="68">
        <f t="shared" si="1212"/>
        <v>-1.4889378211177536E-2</v>
      </c>
      <c r="RZ222" s="68">
        <f t="shared" si="1213"/>
        <v>-1.7697142371967092E-2</v>
      </c>
      <c r="SA222" s="68">
        <f t="shared" si="1214"/>
        <v>0.41214489703892981</v>
      </c>
      <c r="SB222" s="68"/>
      <c r="SC222" s="15">
        <f t="shared" si="1215"/>
        <v>1.4844638371016794</v>
      </c>
      <c r="SE222" s="13">
        <v>37.29</v>
      </c>
      <c r="SF222" s="68">
        <f t="shared" si="1216"/>
        <v>5.9977259806708344E-2</v>
      </c>
      <c r="SG222" s="68">
        <f t="shared" si="1217"/>
        <v>5.7169495645918791E-2</v>
      </c>
      <c r="SH222" s="68">
        <f t="shared" si="1218"/>
        <v>1.9831999999999999</v>
      </c>
      <c r="SI222" s="68"/>
      <c r="SJ222" s="15">
        <f t="shared" si="1219"/>
        <v>1.443643512450852</v>
      </c>
      <c r="SL222" s="13">
        <v>3.71</v>
      </c>
      <c r="SM222" s="68">
        <f t="shared" si="1220"/>
        <v>-6.0759493670886129E-2</v>
      </c>
      <c r="SN222" s="68">
        <f t="shared" si="1221"/>
        <v>-6.3567257831675689E-2</v>
      </c>
      <c r="SO222" s="68">
        <f t="shared" si="1222"/>
        <v>1.6126760563380282</v>
      </c>
      <c r="SP222" s="68"/>
      <c r="SQ222" s="15">
        <f t="shared" si="1223"/>
        <v>2.6732673267326734</v>
      </c>
      <c r="SS222" s="13">
        <v>31.02</v>
      </c>
      <c r="ST222" s="68">
        <f t="shared" si="1224"/>
        <v>4.3039677202421023E-2</v>
      </c>
      <c r="SU222" s="68">
        <f t="shared" si="1225"/>
        <v>4.023191304163147E-2</v>
      </c>
      <c r="SV222" s="68">
        <f t="shared" si="1226"/>
        <v>0.9219330855018586</v>
      </c>
      <c r="SW222" s="68"/>
      <c r="SX222" s="15">
        <f t="shared" si="1227"/>
        <v>2.6928571428571426</v>
      </c>
      <c r="SZ222" s="13">
        <v>54.93</v>
      </c>
      <c r="TA222" s="68">
        <f t="shared" si="1228"/>
        <v>5.464480874317147E-4</v>
      </c>
      <c r="TB222" s="68">
        <f t="shared" si="1229"/>
        <v>-2.2613160733578413E-3</v>
      </c>
      <c r="TC222" s="68">
        <f t="shared" si="1230"/>
        <v>0.36066385930146155</v>
      </c>
      <c r="TD222" s="68"/>
      <c r="TE222" s="15">
        <f t="shared" si="1231"/>
        <v>2.5211538461538461</v>
      </c>
      <c r="TG222" s="417">
        <v>0.28110000000000002</v>
      </c>
      <c r="TH222" s="68">
        <f t="shared" si="1232"/>
        <v>-2.3958333333333203E-2</v>
      </c>
      <c r="TI222" s="68">
        <f t="shared" si="1233"/>
        <v>-2.6766097494122759E-2</v>
      </c>
      <c r="TJ222" s="68">
        <f t="shared" si="1234"/>
        <v>0.27772727272727282</v>
      </c>
      <c r="TK222" s="68"/>
      <c r="TL222" s="15">
        <f t="shared" si="1235"/>
        <v>0.65840707964601763</v>
      </c>
      <c r="TN222" s="13">
        <v>88.55</v>
      </c>
      <c r="TO222" s="68">
        <f t="shared" si="1236"/>
        <v>5.3288925895087477E-2</v>
      </c>
      <c r="TP222" s="68">
        <f t="shared" si="1237"/>
        <v>5.0481161734297925E-2</v>
      </c>
      <c r="TQ222" s="68">
        <f t="shared" si="1238"/>
        <v>0.29069403044900993</v>
      </c>
      <c r="TR222" s="68"/>
      <c r="TS222" s="15">
        <f t="shared" si="1239"/>
        <v>1.976470588235294</v>
      </c>
      <c r="TU222" s="417">
        <v>3.82</v>
      </c>
      <c r="TV222" s="68">
        <f t="shared" si="1240"/>
        <v>2.6246719160104427E-3</v>
      </c>
      <c r="TW222" s="68">
        <f t="shared" si="1241"/>
        <v>-1.8309224477911336E-4</v>
      </c>
      <c r="TX222" s="68">
        <f t="shared" si="1242"/>
        <v>-0.13378684807256241</v>
      </c>
      <c r="TY222" s="68"/>
      <c r="TZ222" s="15">
        <f t="shared" si="1243"/>
        <v>1.2339181286549707</v>
      </c>
      <c r="UB222" s="13"/>
      <c r="UC222" s="68">
        <f t="shared" si="1244"/>
        <v>0</v>
      </c>
      <c r="UD222" s="68">
        <f t="shared" si="1245"/>
        <v>-2.8077641607895561E-3</v>
      </c>
      <c r="UE222" s="68">
        <f t="shared" si="1246"/>
        <v>0</v>
      </c>
      <c r="UF222" s="68"/>
      <c r="UG222" s="15">
        <f t="shared" si="1247"/>
        <v>0</v>
      </c>
      <c r="UI222" s="417"/>
      <c r="UJ222" s="68">
        <f t="shared" si="1248"/>
        <v>0</v>
      </c>
      <c r="UK222" s="68">
        <f t="shared" si="1249"/>
        <v>-2.8077641607895561E-3</v>
      </c>
      <c r="UL222" s="68">
        <f t="shared" si="1250"/>
        <v>0</v>
      </c>
      <c r="UM222" s="68"/>
      <c r="UN222" s="15">
        <f t="shared" si="1251"/>
        <v>0</v>
      </c>
      <c r="UP222" s="417"/>
      <c r="UQ222" s="68">
        <f t="shared" si="1252"/>
        <v>0</v>
      </c>
      <c r="UR222" s="68">
        <f t="shared" si="1253"/>
        <v>-2.8077641607895561E-3</v>
      </c>
      <c r="US222" s="68">
        <f t="shared" si="1254"/>
        <v>0</v>
      </c>
      <c r="UT222" s="68"/>
      <c r="UU222" s="15">
        <f t="shared" si="1255"/>
        <v>0</v>
      </c>
      <c r="UW222" s="417"/>
      <c r="UX222" s="68">
        <f t="shared" si="1256"/>
        <v>0</v>
      </c>
      <c r="UY222" s="68">
        <f t="shared" si="1257"/>
        <v>-2.8077641607895561E-3</v>
      </c>
      <c r="UZ222" s="68">
        <f t="shared" si="1258"/>
        <v>0</v>
      </c>
      <c r="VA222" s="68"/>
      <c r="VB222" s="15">
        <f t="shared" si="1259"/>
        <v>0</v>
      </c>
      <c r="VD222" s="417"/>
      <c r="VE222" s="68">
        <f t="shared" si="1260"/>
        <v>0</v>
      </c>
      <c r="VF222" s="68">
        <f t="shared" si="1261"/>
        <v>-2.8077641607895561E-3</v>
      </c>
      <c r="VG222" s="68">
        <f t="shared" si="1262"/>
        <v>0</v>
      </c>
      <c r="VH222" s="68"/>
      <c r="VI222" s="15">
        <f t="shared" si="1263"/>
        <v>0</v>
      </c>
      <c r="VM222" s="21">
        <f t="shared" si="1264"/>
        <v>7.7639694957037167E-3</v>
      </c>
      <c r="VN222" s="40"/>
      <c r="VO222" s="21">
        <f t="shared" si="1265"/>
        <v>1.8669509329762282</v>
      </c>
      <c r="VP222" s="14"/>
      <c r="VQ222" s="21">
        <f t="shared" si="1266"/>
        <v>1.1253318915679662</v>
      </c>
    </row>
    <row r="223" spans="1:589" ht="15.75" customHeight="1" x14ac:dyDescent="0.2">
      <c r="A223" s="127">
        <v>45967</v>
      </c>
      <c r="B223" s="4">
        <f t="shared" si="999"/>
        <v>45967</v>
      </c>
      <c r="C223" s="13">
        <v>46912.3</v>
      </c>
      <c r="D223" s="138">
        <f t="shared" si="1000"/>
        <v>-398.69999999999709</v>
      </c>
      <c r="E223" s="68">
        <f t="shared" si="1001"/>
        <v>-8.4272156580921364E-3</v>
      </c>
      <c r="F223" s="15">
        <f t="shared" si="1002"/>
        <v>0.10267152623787677</v>
      </c>
      <c r="G223" s="13">
        <v>6720.32</v>
      </c>
      <c r="H223" s="138">
        <f t="shared" si="1003"/>
        <v>-75.970000000000255</v>
      </c>
      <c r="I223" s="68">
        <f t="shared" si="1004"/>
        <v>-1.1178157494750851E-2</v>
      </c>
      <c r="J223" s="15">
        <f t="shared" si="1005"/>
        <v>0.14259482490398062</v>
      </c>
      <c r="K223" s="13">
        <v>23053.99</v>
      </c>
      <c r="L223" s="138">
        <f t="shared" si="1006"/>
        <v>-445.80999999999767</v>
      </c>
      <c r="M223" s="68">
        <f t="shared" si="1007"/>
        <v>-1.8970799751487147E-2</v>
      </c>
      <c r="N223" s="15">
        <f t="shared" si="1008"/>
        <v>0.19383981701421851</v>
      </c>
      <c r="O223" s="13">
        <v>2418.8200000000002</v>
      </c>
      <c r="P223" s="138">
        <f t="shared" si="1009"/>
        <v>-45.960000000000036</v>
      </c>
      <c r="Q223" s="68">
        <f t="shared" si="1010"/>
        <v>-1.8646694634003858E-2</v>
      </c>
      <c r="R223" s="15">
        <f t="shared" si="1011"/>
        <v>8.4594827276966822E-2</v>
      </c>
      <c r="S223" s="18">
        <f t="shared" si="1012"/>
        <v>-8.9908116546593992E-3</v>
      </c>
      <c r="T223" s="121">
        <f t="shared" si="1013"/>
        <v>279.90696860450686</v>
      </c>
      <c r="U223" s="121">
        <f t="shared" si="1014"/>
        <v>279.90696860450686</v>
      </c>
      <c r="V223" s="134">
        <f t="shared" si="1015"/>
        <v>-6.3831365973378833E-3</v>
      </c>
      <c r="W223" s="21">
        <f t="shared" si="1267"/>
        <v>8.1893435705239367E-2</v>
      </c>
      <c r="X223" s="18">
        <f t="shared" si="1016"/>
        <v>-1.4305716884583498E-2</v>
      </c>
      <c r="Y223" s="353">
        <v>40116.379999999997</v>
      </c>
      <c r="Z223" s="15">
        <v>1.9999999999999999E-6</v>
      </c>
      <c r="AA223" s="21">
        <f t="shared" si="1017"/>
        <v>6.3851365973378836E-3</v>
      </c>
      <c r="AC223" s="13">
        <v>260.2</v>
      </c>
      <c r="AD223" s="68">
        <f t="shared" si="1018"/>
        <v>-1.7148900808340334E-2</v>
      </c>
      <c r="AE223" s="68">
        <f t="shared" si="1268"/>
        <v>-1.076576421100245E-2</v>
      </c>
      <c r="AF223" s="68">
        <f t="shared" si="1019"/>
        <v>0.57917096558839576</v>
      </c>
      <c r="AG223" s="68"/>
      <c r="AH223" s="15">
        <f t="shared" si="1020"/>
        <v>0.14539771976933574</v>
      </c>
      <c r="AJ223" s="13">
        <v>24.49</v>
      </c>
      <c r="AK223" s="68">
        <f t="shared" si="1021"/>
        <v>-1.3295729250604425E-2</v>
      </c>
      <c r="AL223" s="68">
        <f t="shared" si="1269"/>
        <v>-6.9125926532665419E-3</v>
      </c>
      <c r="AM223" s="68">
        <f t="shared" si="1022"/>
        <v>0.31666666666666649</v>
      </c>
      <c r="AN223" s="68"/>
      <c r="AO223" s="15">
        <f t="shared" si="1023"/>
        <v>0.16452686638135983</v>
      </c>
      <c r="AQ223" s="13">
        <v>24.47</v>
      </c>
      <c r="AR223" s="68">
        <f t="shared" si="1024"/>
        <v>-1.33064516129033E-2</v>
      </c>
      <c r="AS223" s="68">
        <f t="shared" si="1270"/>
        <v>-6.9233150155654163E-3</v>
      </c>
      <c r="AT223" s="68">
        <f t="shared" si="1025"/>
        <v>0.41690793283149968</v>
      </c>
      <c r="AU223" s="68"/>
      <c r="AV223" s="15">
        <f t="shared" si="1026"/>
        <v>0.13972985561248255</v>
      </c>
      <c r="AX223" s="13">
        <v>233.58</v>
      </c>
      <c r="AY223" s="68">
        <f t="shared" si="1027"/>
        <v>-1.1176022352044646E-2</v>
      </c>
      <c r="AZ223" s="68">
        <f t="shared" si="1271"/>
        <v>-4.7928857547067626E-3</v>
      </c>
      <c r="BA223" s="68">
        <f t="shared" si="1028"/>
        <v>0.74183445190156616</v>
      </c>
      <c r="BB223" s="68"/>
      <c r="BC223" s="15">
        <f t="shared" si="1029"/>
        <v>0.14393457074293559</v>
      </c>
      <c r="BE223" s="13">
        <v>82.86</v>
      </c>
      <c r="BF223" s="68">
        <f t="shared" si="1030"/>
        <v>-4.3258832011535617E-3</v>
      </c>
      <c r="BG223" s="68">
        <f t="shared" si="1272"/>
        <v>2.0572533961843217E-3</v>
      </c>
      <c r="BH223" s="68"/>
      <c r="BI223" s="68"/>
      <c r="BJ223" s="15">
        <f t="shared" si="1031"/>
        <v>0.12474548662956424</v>
      </c>
      <c r="BL223" s="13">
        <v>75.47</v>
      </c>
      <c r="BM223" s="68">
        <f t="shared" si="1032"/>
        <v>-1.7189738247167696E-2</v>
      </c>
      <c r="BN223" s="68">
        <f t="shared" si="1273"/>
        <v>-1.0806601649829812E-2</v>
      </c>
      <c r="BO223" s="68">
        <f t="shared" si="1033"/>
        <v>0.27096665543954185</v>
      </c>
      <c r="BP223" s="68"/>
      <c r="BQ223" s="15">
        <f t="shared" si="1034"/>
        <v>0.13711014012354969</v>
      </c>
      <c r="BS223" s="13">
        <v>45.06</v>
      </c>
      <c r="BT223" s="68">
        <f t="shared" si="1035"/>
        <v>-1.6801221907047699E-2</v>
      </c>
      <c r="BU223" s="68">
        <f t="shared" si="1274"/>
        <v>-1.0418085309709816E-2</v>
      </c>
      <c r="BV223" s="68">
        <f t="shared" si="1036"/>
        <v>0.20933977455716599</v>
      </c>
      <c r="BW223" s="68"/>
      <c r="BX223" s="15">
        <f t="shared" si="1037"/>
        <v>0.17803921568627457</v>
      </c>
      <c r="BZ223" s="13"/>
      <c r="CA223" s="68">
        <f t="shared" si="1038"/>
        <v>0</v>
      </c>
      <c r="CB223" s="68">
        <f t="shared" si="1275"/>
        <v>0</v>
      </c>
      <c r="CC223" s="68">
        <f t="shared" si="1039"/>
        <v>0</v>
      </c>
      <c r="CD223" s="68"/>
      <c r="CE223" s="15">
        <f t="shared" si="1040"/>
        <v>0</v>
      </c>
      <c r="CG223" s="13">
        <v>30.6</v>
      </c>
      <c r="CH223" s="68">
        <f t="shared" si="1041"/>
        <v>-1.417525773195869E-2</v>
      </c>
      <c r="CI223" s="68">
        <f t="shared" si="1276"/>
        <v>-7.7921211346208066E-3</v>
      </c>
      <c r="CJ223" s="68">
        <f t="shared" si="1042"/>
        <v>1.2239497188223652E-2</v>
      </c>
      <c r="CK223" s="68"/>
      <c r="CL223" s="15">
        <f t="shared" si="1043"/>
        <v>-0.10942956926658901</v>
      </c>
      <c r="CN223" s="13">
        <v>35.03</v>
      </c>
      <c r="CO223" s="68">
        <f t="shared" si="1044"/>
        <v>-1.7942248388001136E-2</v>
      </c>
      <c r="CP223" s="68">
        <f t="shared" si="1277"/>
        <v>-1.1559111790663252E-2</v>
      </c>
      <c r="CQ223" s="68">
        <f t="shared" si="1045"/>
        <v>0.11774090619017234</v>
      </c>
      <c r="CR223" s="68"/>
      <c r="CS223" s="15">
        <f t="shared" si="1046"/>
        <v>4.6608903495667833E-2</v>
      </c>
      <c r="CU223" s="13">
        <v>40.74</v>
      </c>
      <c r="CV223" s="68">
        <f t="shared" si="1047"/>
        <v>-6.825938566552928E-3</v>
      </c>
      <c r="CW223" s="68">
        <f t="shared" si="1278"/>
        <v>-4.4280196921504464E-4</v>
      </c>
      <c r="CX223" s="68">
        <f t="shared" si="1048"/>
        <v>0.26718506998444802</v>
      </c>
      <c r="CY223" s="68"/>
      <c r="CZ223" s="15">
        <f t="shared" si="1049"/>
        <v>9.2811158798283278E-2</v>
      </c>
      <c r="DB223" s="13">
        <v>19.93</v>
      </c>
      <c r="DC223" s="68">
        <f t="shared" si="1050"/>
        <v>-9.4433399602386319E-3</v>
      </c>
      <c r="DD223" s="68">
        <f t="shared" si="1279"/>
        <v>-3.0602033629007486E-3</v>
      </c>
      <c r="DE223" s="68">
        <f t="shared" si="1051"/>
        <v>-8.8705989940557894E-2</v>
      </c>
      <c r="DF223" s="68"/>
      <c r="DG223" s="15">
        <f t="shared" si="1052"/>
        <v>-2.1119842829076606E-2</v>
      </c>
      <c r="DI223" s="13">
        <v>52.19</v>
      </c>
      <c r="DJ223" s="68">
        <f t="shared" si="1053"/>
        <v>-4.957102001906675E-3</v>
      </c>
      <c r="DK223" s="68">
        <f t="shared" si="1280"/>
        <v>1.4260345954312083E-3</v>
      </c>
      <c r="DL223" s="68">
        <f t="shared" si="1054"/>
        <v>0.18210645526613814</v>
      </c>
      <c r="DM223" s="68"/>
      <c r="DN223" s="15">
        <f t="shared" si="1055"/>
        <v>0.23790322580645165</v>
      </c>
      <c r="DP223" s="13">
        <v>49.82</v>
      </c>
      <c r="DQ223" s="68">
        <f t="shared" si="1056"/>
        <v>-9.3457943925233412E-3</v>
      </c>
      <c r="DR223" s="68">
        <f t="shared" si="1281"/>
        <v>-2.9626577951854579E-3</v>
      </c>
      <c r="DS223" s="68"/>
      <c r="DT223" s="68"/>
      <c r="DU223" s="15">
        <f t="shared" si="1057"/>
        <v>0.30829831932773116</v>
      </c>
      <c r="DV223" s="18"/>
      <c r="DW223" s="13">
        <v>45.03</v>
      </c>
      <c r="DX223" s="68">
        <f t="shared" si="1058"/>
        <v>-2.2149837133550402E-2</v>
      </c>
      <c r="DY223" s="68">
        <f t="shared" si="1282"/>
        <v>-1.576670053621252E-2</v>
      </c>
      <c r="DZ223" s="68">
        <f t="shared" si="1059"/>
        <v>1.4028815368196375</v>
      </c>
      <c r="EA223" s="68"/>
      <c r="EB223" s="15">
        <f t="shared" si="1060"/>
        <v>0.34538392590379452</v>
      </c>
      <c r="ED223" s="13">
        <v>44.91</v>
      </c>
      <c r="EE223" s="68">
        <f t="shared" si="1061"/>
        <v>-1.6641121086052223E-2</v>
      </c>
      <c r="EF223" s="68">
        <f t="shared" si="1283"/>
        <v>-1.0257984488714339E-2</v>
      </c>
      <c r="EG223" s="68">
        <f t="shared" si="1062"/>
        <v>1.135520684736091</v>
      </c>
      <c r="EH223" s="68"/>
      <c r="EI223" s="15">
        <f t="shared" si="1063"/>
        <v>0.21773318872017336</v>
      </c>
      <c r="EK223" s="13">
        <v>140.58000000000001</v>
      </c>
      <c r="EL223" s="68">
        <f t="shared" si="1064"/>
        <v>-1.2295369914986299E-2</v>
      </c>
      <c r="EM223" s="68">
        <f t="shared" si="1284"/>
        <v>-5.9122333176484156E-3</v>
      </c>
      <c r="EN223" s="68">
        <f t="shared" si="1065"/>
        <v>1.1781840718933994</v>
      </c>
      <c r="EO223" s="68"/>
      <c r="EP223" s="15">
        <f t="shared" si="1066"/>
        <v>0.26307277628032361</v>
      </c>
      <c r="ER223" s="13">
        <v>38.93</v>
      </c>
      <c r="ES223" s="68">
        <f t="shared" si="1067"/>
        <v>1.0285420416559308E-3</v>
      </c>
      <c r="ET223" s="68">
        <f t="shared" si="1285"/>
        <v>7.4116786389938141E-3</v>
      </c>
      <c r="EU223" s="68">
        <f t="shared" si="1068"/>
        <v>0.11515325121741632</v>
      </c>
      <c r="EV223" s="68"/>
      <c r="EW223" s="15">
        <f t="shared" si="1069"/>
        <v>1.0285420416559308E-3</v>
      </c>
      <c r="EY223" s="13">
        <v>49.26</v>
      </c>
      <c r="EZ223" s="68">
        <f t="shared" si="1070"/>
        <v>2.44200244200239E-3</v>
      </c>
      <c r="FA223" s="68">
        <f t="shared" si="1286"/>
        <v>8.8251390393402733E-3</v>
      </c>
      <c r="FB223" s="68"/>
      <c r="FC223" s="68"/>
      <c r="FD223" s="15">
        <f t="shared" si="1071"/>
        <v>1.0040683482506103</v>
      </c>
      <c r="FF223" s="13">
        <v>61.27</v>
      </c>
      <c r="FG223" s="68">
        <f t="shared" si="1072"/>
        <v>7.5645453050485253E-3</v>
      </c>
      <c r="FH223" s="68">
        <f t="shared" si="1287"/>
        <v>1.3947681902386409E-2</v>
      </c>
      <c r="FI223" s="68">
        <f t="shared" si="1073"/>
        <v>3.7068381855111798E-2</v>
      </c>
      <c r="FJ223" s="68"/>
      <c r="FK223" s="15">
        <f t="shared" si="1074"/>
        <v>7.8887128015495758E-2</v>
      </c>
      <c r="FM223" s="13">
        <v>185.52</v>
      </c>
      <c r="FN223" s="68">
        <f t="shared" si="1075"/>
        <v>-1.4606681893025972E-2</v>
      </c>
      <c r="FO223" s="68">
        <f t="shared" si="1288"/>
        <v>-8.2235452956880891E-3</v>
      </c>
      <c r="FP223" s="68">
        <f t="shared" si="1076"/>
        <v>0.59545923632610942</v>
      </c>
      <c r="FQ223" s="68"/>
      <c r="FR223" s="15">
        <f t="shared" si="1077"/>
        <v>2.1248486182979268E-2</v>
      </c>
      <c r="FT223" s="13">
        <v>87.7</v>
      </c>
      <c r="FU223" s="68">
        <f t="shared" si="1078"/>
        <v>-1.140120852809361E-4</v>
      </c>
      <c r="FV223" s="68">
        <f t="shared" si="1289"/>
        <v>6.2691245120569472E-3</v>
      </c>
      <c r="FW223" s="68">
        <f t="shared" si="1079"/>
        <v>-3.7487220265818278E-3</v>
      </c>
      <c r="FX223" s="68"/>
      <c r="FY223" s="15">
        <f t="shared" si="1080"/>
        <v>-2.7500554446662273E-2</v>
      </c>
      <c r="GA223" s="13">
        <v>18.46</v>
      </c>
      <c r="GB223" s="68">
        <f t="shared" si="1081"/>
        <v>-1.4415376401494906E-2</v>
      </c>
      <c r="GC223" s="68">
        <f t="shared" si="1290"/>
        <v>-8.0322398041570223E-3</v>
      </c>
      <c r="GD223" s="68"/>
      <c r="GE223" s="68"/>
      <c r="GF223" s="15">
        <f t="shared" si="1082"/>
        <v>5.9093516924842292E-2</v>
      </c>
      <c r="GG223" s="18"/>
      <c r="GH223" s="13">
        <v>23.43</v>
      </c>
      <c r="GI223" s="68">
        <f t="shared" si="1083"/>
        <v>4.2863266180883592E-3</v>
      </c>
      <c r="GJ223" s="68">
        <f t="shared" si="1291"/>
        <v>1.0669463215426243E-2</v>
      </c>
      <c r="GK223" s="68">
        <f t="shared" si="1084"/>
        <v>0.21904266389177945</v>
      </c>
      <c r="GL223" s="68"/>
      <c r="GM223" s="15">
        <f t="shared" si="1085"/>
        <v>0.23968253968253975</v>
      </c>
      <c r="GO223" s="13">
        <v>28.86</v>
      </c>
      <c r="GP223" s="68">
        <f t="shared" si="1086"/>
        <v>9.4438614900314646E-3</v>
      </c>
      <c r="GQ223" s="68">
        <f t="shared" si="1292"/>
        <v>1.582699808736935E-2</v>
      </c>
      <c r="GR223" s="68"/>
      <c r="GS223" s="68"/>
      <c r="GT223" s="15">
        <f t="shared" si="1087"/>
        <v>5.9082568807339426E-2</v>
      </c>
      <c r="GV223" s="13">
        <v>17.399999999999999</v>
      </c>
      <c r="GW223" s="68">
        <f t="shared" si="1088"/>
        <v>-1.3045944412932527E-2</v>
      </c>
      <c r="GX223" s="68">
        <f t="shared" si="1293"/>
        <v>-6.6628078155946437E-3</v>
      </c>
      <c r="GY223" s="68">
        <f t="shared" si="1089"/>
        <v>0.46835443037974678</v>
      </c>
      <c r="GZ223" s="68"/>
      <c r="HA223" s="15">
        <f t="shared" si="1090"/>
        <v>0.26822157434402316</v>
      </c>
      <c r="HD223" s="13">
        <v>445.91</v>
      </c>
      <c r="HE223" s="68">
        <f t="shared" si="1091"/>
        <v>-3.4973056030471503E-2</v>
      </c>
      <c r="HF223" s="68">
        <f t="shared" si="1294"/>
        <v>-2.8589919433133618E-2</v>
      </c>
      <c r="HG223" s="68">
        <f t="shared" si="1092"/>
        <v>1.5049716308072583</v>
      </c>
      <c r="HH223" s="68"/>
      <c r="HI223" s="15">
        <f t="shared" si="1093"/>
        <v>0.10417492076069744</v>
      </c>
      <c r="HK223" s="13">
        <v>72.41</v>
      </c>
      <c r="HL223" s="68">
        <f t="shared" si="1094"/>
        <v>-6.4591138095853248E-2</v>
      </c>
      <c r="HM223" s="68">
        <f t="shared" si="1295"/>
        <v>-5.8208001498515363E-2</v>
      </c>
      <c r="HN223" s="68">
        <f t="shared" si="1095"/>
        <v>28.197580645161288</v>
      </c>
      <c r="HO223" s="68"/>
      <c r="HP223" s="15">
        <f t="shared" si="1096"/>
        <v>1.7448824867323731</v>
      </c>
      <c r="HR223" s="13">
        <v>114.5</v>
      </c>
      <c r="HS223" s="68">
        <f t="shared" si="1097"/>
        <v>7.2132301196339999E-3</v>
      </c>
      <c r="HT223" s="68">
        <f t="shared" si="1296"/>
        <v>1.3596366716971883E-2</v>
      </c>
      <c r="HU223" s="68">
        <f t="shared" si="1098"/>
        <v>2.1456043956043955</v>
      </c>
      <c r="HV223" s="68"/>
      <c r="HW223" s="15">
        <f t="shared" si="1099"/>
        <v>6.4423166310309629E-2</v>
      </c>
      <c r="HY223" s="13">
        <v>188.08</v>
      </c>
      <c r="HZ223" s="68">
        <f t="shared" si="1100"/>
        <v>-3.6524768198350467E-2</v>
      </c>
      <c r="IA223" s="68">
        <f t="shared" si="1297"/>
        <v>-3.0141631601012582E-2</v>
      </c>
      <c r="IB223" s="68">
        <f t="shared" si="1101"/>
        <v>0.77601510859301226</v>
      </c>
      <c r="IC223" s="68"/>
      <c r="ID223" s="15">
        <f t="shared" si="1102"/>
        <v>0.4005510462432052</v>
      </c>
      <c r="IF223" s="13">
        <v>355.59</v>
      </c>
      <c r="IG223" s="68">
        <f t="shared" si="1103"/>
        <v>-9.4434230319239039E-3</v>
      </c>
      <c r="IH223" s="68">
        <f t="shared" si="1298"/>
        <v>-3.0602864345860206E-3</v>
      </c>
      <c r="II223" s="68">
        <f t="shared" si="1104"/>
        <v>1.0319428571428571</v>
      </c>
      <c r="IJ223" s="68"/>
      <c r="IK223" s="15">
        <f t="shared" si="1105"/>
        <v>0.53377329192546574</v>
      </c>
      <c r="IM223" s="13">
        <v>305.43</v>
      </c>
      <c r="IN223" s="68">
        <f t="shared" si="1106"/>
        <v>-4.0759097430546499E-3</v>
      </c>
      <c r="IO223" s="68">
        <f t="shared" si="1299"/>
        <v>2.3072268542832335E-3</v>
      </c>
      <c r="IP223" s="68">
        <f t="shared" si="1107"/>
        <v>4.9642647920328056</v>
      </c>
      <c r="IQ223" s="68"/>
      <c r="IR223" s="15">
        <f t="shared" si="1108"/>
        <v>0.62887312676657259</v>
      </c>
      <c r="IT223" s="13">
        <v>90.24</v>
      </c>
      <c r="IU223" s="68">
        <f t="shared" si="1109"/>
        <v>-5.249895002099958E-2</v>
      </c>
      <c r="IV223" s="68">
        <f t="shared" si="1300"/>
        <v>-4.6115813423661695E-2</v>
      </c>
      <c r="IW223" s="68">
        <f t="shared" si="1110"/>
        <v>3.9446575342465753</v>
      </c>
      <c r="IX223" s="68"/>
      <c r="IY223" s="15">
        <f t="shared" si="1111"/>
        <v>0.75598365440747217</v>
      </c>
      <c r="JA223" s="13">
        <v>618.94000000000005</v>
      </c>
      <c r="JB223" s="68">
        <f t="shared" si="1112"/>
        <v>-2.6747385800770483E-2</v>
      </c>
      <c r="JC223" s="68">
        <f t="shared" si="1301"/>
        <v>-2.0364249203432598E-2</v>
      </c>
      <c r="JD223" s="68">
        <f t="shared" si="1113"/>
        <v>0.25190129449838206</v>
      </c>
      <c r="JE223" s="68"/>
      <c r="JF223" s="15">
        <f t="shared" si="1114"/>
        <v>5.7095523560656634E-2</v>
      </c>
      <c r="JH223" s="13">
        <v>497.1</v>
      </c>
      <c r="JI223" s="68">
        <f t="shared" si="1115"/>
        <v>-1.9835949207350739E-2</v>
      </c>
      <c r="JJ223" s="68">
        <f t="shared" si="1302"/>
        <v>-1.3452812610012856E-2</v>
      </c>
      <c r="JK223" s="68">
        <f t="shared" si="1116"/>
        <v>0.22230691681624831</v>
      </c>
      <c r="JL223" s="68"/>
      <c r="JM223" s="15">
        <f t="shared" si="1117"/>
        <v>0.17935943060498227</v>
      </c>
      <c r="JO223" s="13">
        <v>28.85</v>
      </c>
      <c r="JP223" s="68">
        <f t="shared" si="1118"/>
        <v>-4.8482849604221598E-2</v>
      </c>
      <c r="JQ223" s="68">
        <f t="shared" si="1303"/>
        <v>-4.2099713006883713E-2</v>
      </c>
      <c r="JR223" s="68">
        <f t="shared" si="1119"/>
        <v>-2.6488948878015863E-2</v>
      </c>
      <c r="JS223" s="68"/>
      <c r="JT223" s="15">
        <f t="shared" si="1120"/>
        <v>1.8312070657507364</v>
      </c>
      <c r="JV223" s="13">
        <v>2.56</v>
      </c>
      <c r="JW223" s="68">
        <f t="shared" si="1121"/>
        <v>-4.1198501872659131E-2</v>
      </c>
      <c r="JX223" s="68">
        <f t="shared" si="1304"/>
        <v>-3.4815365275321246E-2</v>
      </c>
      <c r="JY223" s="68">
        <f t="shared" si="1122"/>
        <v>1.1857707509881523E-2</v>
      </c>
      <c r="JZ223" s="68"/>
      <c r="KA223" s="15">
        <f t="shared" si="1123"/>
        <v>0.42222222222222222</v>
      </c>
      <c r="KC223" s="13">
        <v>23.64</v>
      </c>
      <c r="KD223" s="68">
        <f t="shared" si="1124"/>
        <v>9.1412742382271484E-2</v>
      </c>
      <c r="KE223" s="68">
        <f t="shared" si="1305"/>
        <v>9.7795878979609369E-2</v>
      </c>
      <c r="KF223" s="68">
        <f t="shared" si="1125"/>
        <v>0.2135523613963039</v>
      </c>
      <c r="KG223" s="68"/>
      <c r="KH223" s="15">
        <f t="shared" si="1126"/>
        <v>6.5825067628494174E-2</v>
      </c>
      <c r="KI223" s="18"/>
      <c r="KJ223" s="13">
        <v>162.74</v>
      </c>
      <c r="KK223" s="68">
        <f t="shared" si="1127"/>
        <v>-6.0175560175560104E-2</v>
      </c>
      <c r="KL223" s="68">
        <f t="shared" si="1306"/>
        <v>-5.3792423578222219E-2</v>
      </c>
      <c r="KM223" s="68">
        <f t="shared" si="1128"/>
        <v>6.7127962085308059</v>
      </c>
      <c r="KN223" s="68"/>
      <c r="KO223" s="15">
        <f t="shared" si="1129"/>
        <v>1.4213658681743793</v>
      </c>
      <c r="KQ223" s="13">
        <v>2.516</v>
      </c>
      <c r="KR223" s="68">
        <f t="shared" si="1130"/>
        <v>1.0441767068273012E-2</v>
      </c>
      <c r="KS223" s="68">
        <f t="shared" si="1307"/>
        <v>1.6824903665610895E-2</v>
      </c>
      <c r="KT223" s="68">
        <f t="shared" si="1131"/>
        <v>-3.9694656488549654E-2</v>
      </c>
      <c r="KU223" s="68"/>
      <c r="KV223" s="15">
        <f t="shared" si="1132"/>
        <v>1.4910891089108911</v>
      </c>
      <c r="KW223" s="18"/>
      <c r="KX223" s="13">
        <v>70.180000000000007</v>
      </c>
      <c r="KY223" s="68">
        <f t="shared" si="1133"/>
        <v>-0.10106314845651322</v>
      </c>
      <c r="KZ223" s="68">
        <f t="shared" si="1308"/>
        <v>-9.4680011859175336E-2</v>
      </c>
      <c r="LA223" s="68">
        <f t="shared" si="1134"/>
        <v>-2.4329208953148891E-2</v>
      </c>
      <c r="LB223" s="68"/>
      <c r="LC223" s="15">
        <f t="shared" si="1135"/>
        <v>1.9599325179249263</v>
      </c>
      <c r="LD223" s="18"/>
      <c r="LE223" s="13">
        <v>56.28</v>
      </c>
      <c r="LF223" s="68">
        <f t="shared" si="1136"/>
        <v>5.1794963386318834E-3</v>
      </c>
      <c r="LG223" s="68">
        <f t="shared" si="1309"/>
        <v>1.1562632935969767E-2</v>
      </c>
      <c r="LH223" s="68">
        <f t="shared" si="1137"/>
        <v>0.57075076751325715</v>
      </c>
      <c r="LI223" s="68"/>
      <c r="LJ223" s="15">
        <f t="shared" si="1138"/>
        <v>0.22055953155497726</v>
      </c>
      <c r="LL223" s="13">
        <v>159.29</v>
      </c>
      <c r="LM223" s="68">
        <f t="shared" si="1139"/>
        <v>-2.4423847695391708E-3</v>
      </c>
      <c r="LN223" s="68">
        <f t="shared" si="1310"/>
        <v>3.9407518277987125E-3</v>
      </c>
      <c r="LO223" s="68">
        <f t="shared" si="1140"/>
        <v>0.82045714285714277</v>
      </c>
      <c r="LP223" s="68"/>
      <c r="LQ223" s="15">
        <f t="shared" si="1141"/>
        <v>1.0366960746707583</v>
      </c>
      <c r="LS223" s="13">
        <v>23.77</v>
      </c>
      <c r="LT223" s="68">
        <f t="shared" si="1142"/>
        <v>-1.2463647694225206E-2</v>
      </c>
      <c r="LU223" s="68">
        <f t="shared" si="1311"/>
        <v>-6.0805110968873231E-3</v>
      </c>
      <c r="LV223" s="68"/>
      <c r="LW223" s="68"/>
      <c r="LX223" s="15">
        <f t="shared" si="1143"/>
        <v>1.5697297297297297</v>
      </c>
      <c r="LZ223" s="13">
        <v>21.68</v>
      </c>
      <c r="MA223" s="68">
        <f t="shared" si="1144"/>
        <v>4.9370764762826695E-2</v>
      </c>
      <c r="MB223" s="68">
        <f t="shared" si="1312"/>
        <v>5.575390136016458E-2</v>
      </c>
      <c r="MC223" s="68">
        <f t="shared" si="1145"/>
        <v>-2.5617977528089902E-2</v>
      </c>
      <c r="MD223" s="68"/>
      <c r="ME223" s="15">
        <f t="shared" si="1146"/>
        <v>0.6083086053412462</v>
      </c>
      <c r="MG223" s="13">
        <v>106.75</v>
      </c>
      <c r="MH223" s="68">
        <f t="shared" si="1147"/>
        <v>-0.11944238224861836</v>
      </c>
      <c r="MI223" s="68">
        <f t="shared" si="1313"/>
        <v>-0.11305924565128048</v>
      </c>
      <c r="MJ223" s="68">
        <f t="shared" si="1148"/>
        <v>13.386792452830189</v>
      </c>
      <c r="MK223" s="68"/>
      <c r="ML223" s="15">
        <f t="shared" si="1149"/>
        <v>4.0282618935468673</v>
      </c>
      <c r="MN223" s="13">
        <v>193.93</v>
      </c>
      <c r="MO223" s="68">
        <f t="shared" si="1150"/>
        <v>-2.1148798707853814E-2</v>
      </c>
      <c r="MP223" s="68">
        <f t="shared" si="1314"/>
        <v>-1.476566211051593E-2</v>
      </c>
      <c r="MQ223" s="68">
        <f t="shared" si="1151"/>
        <v>0.5403494837172359</v>
      </c>
      <c r="MR223" s="68"/>
      <c r="MS223" s="15">
        <f t="shared" si="1152"/>
        <v>0.74100008977466569</v>
      </c>
      <c r="MU223" s="13">
        <v>20.85</v>
      </c>
      <c r="MV223" s="68">
        <f t="shared" si="1153"/>
        <v>-2.6610644257703091E-2</v>
      </c>
      <c r="MW223" s="68">
        <f t="shared" si="1315"/>
        <v>-2.0227507660365206E-2</v>
      </c>
      <c r="MX223" s="68">
        <f t="shared" si="1154"/>
        <v>-9.5831336847146972E-4</v>
      </c>
      <c r="MY223" s="68"/>
      <c r="MZ223" s="15">
        <f t="shared" si="1155"/>
        <v>0.95407685098406758</v>
      </c>
      <c r="NB223" s="13">
        <v>305.27</v>
      </c>
      <c r="NC223" s="68">
        <f t="shared" si="1156"/>
        <v>5.2440103569194112E-4</v>
      </c>
      <c r="ND223" s="68">
        <f t="shared" si="1316"/>
        <v>6.9075376330298248E-3</v>
      </c>
      <c r="NE223" s="68">
        <f t="shared" si="1157"/>
        <v>1.253414040008858</v>
      </c>
      <c r="NF223" s="68"/>
      <c r="NG223" s="15">
        <f t="shared" si="1158"/>
        <v>0.83026560345344447</v>
      </c>
      <c r="NI223" s="13">
        <v>13.55</v>
      </c>
      <c r="NJ223" s="68">
        <f t="shared" si="1159"/>
        <v>0.11890999174236179</v>
      </c>
      <c r="NK223" s="68">
        <f t="shared" si="1317"/>
        <v>0.12529312833969966</v>
      </c>
      <c r="NL223" s="68">
        <f t="shared" si="1160"/>
        <v>-0.89241762604208019</v>
      </c>
      <c r="NM223" s="68"/>
      <c r="NN223" s="15">
        <f t="shared" si="1161"/>
        <v>1.7653061224489794</v>
      </c>
      <c r="NP223" s="13">
        <v>550.16999999999996</v>
      </c>
      <c r="NQ223" s="68">
        <f t="shared" si="1162"/>
        <v>-1.7026978738610123E-2</v>
      </c>
      <c r="NR223" s="68">
        <f t="shared" si="1318"/>
        <v>-1.0643842141272239E-2</v>
      </c>
      <c r="NS223" s="68">
        <f t="shared" si="1163"/>
        <v>3.1917714285714283</v>
      </c>
      <c r="NT223" s="68"/>
      <c r="NU223" s="15">
        <f t="shared" si="1164"/>
        <v>0.6726051135499953</v>
      </c>
      <c r="NW223" s="13">
        <v>284.75</v>
      </c>
      <c r="NX223" s="68">
        <f t="shared" si="1165"/>
        <v>1.5476064858780828E-3</v>
      </c>
      <c r="NY223" s="68">
        <f t="shared" si="1319"/>
        <v>7.9307430832159659E-3</v>
      </c>
      <c r="NZ223" s="68">
        <f t="shared" si="1166"/>
        <v>0.62010696404187537</v>
      </c>
      <c r="OA223" s="68"/>
      <c r="OB223" s="15">
        <f t="shared" si="1167"/>
        <v>0.50422609614368719</v>
      </c>
      <c r="OD223" s="13">
        <v>3.29</v>
      </c>
      <c r="OE223" s="68">
        <f t="shared" si="1168"/>
        <v>0</v>
      </c>
      <c r="OF223" s="68">
        <f t="shared" si="1320"/>
        <v>6.3831365973378833E-3</v>
      </c>
      <c r="OG223" s="68">
        <f t="shared" si="1169"/>
        <v>-0.98542119023352681</v>
      </c>
      <c r="OH223" s="68"/>
      <c r="OI223" s="15">
        <f t="shared" si="1170"/>
        <v>1.2534246575342467</v>
      </c>
      <c r="OK223" s="13">
        <v>277.77999999999997</v>
      </c>
      <c r="OL223" s="68">
        <f t="shared" si="1171"/>
        <v>-0.14720781014951045</v>
      </c>
      <c r="OM223" s="68">
        <f t="shared" si="1321"/>
        <v>-0.14082467355217257</v>
      </c>
      <c r="ON223" s="68">
        <f t="shared" si="1172"/>
        <v>5.5436984687868076</v>
      </c>
      <c r="OO223" s="68"/>
      <c r="OP223" s="15">
        <f t="shared" si="1173"/>
        <v>3.170244708001801</v>
      </c>
      <c r="OR223" s="13">
        <v>5.53</v>
      </c>
      <c r="OS223" s="68">
        <f t="shared" si="1174"/>
        <v>-7.8333333333333297E-2</v>
      </c>
      <c r="OT223" s="68">
        <f t="shared" si="1322"/>
        <v>-7.1950196735995411E-2</v>
      </c>
      <c r="OU223" s="68">
        <f t="shared" si="1175"/>
        <v>-0.2818181818181818</v>
      </c>
      <c r="OV223" s="68"/>
      <c r="OW223" s="15">
        <f t="shared" si="1176"/>
        <v>3.9374999999999996</v>
      </c>
      <c r="OY223" s="13">
        <v>175.1</v>
      </c>
      <c r="OZ223" s="68">
        <f t="shared" si="1177"/>
        <v>6.3218390804597371E-3</v>
      </c>
      <c r="PA223" s="68">
        <f t="shared" si="1323"/>
        <v>1.270497567779762E-2</v>
      </c>
      <c r="PB223" s="68">
        <f t="shared" si="1331"/>
        <v>4.3876923076923076</v>
      </c>
      <c r="PC223" s="68"/>
      <c r="PD223" s="15">
        <f t="shared" si="1178"/>
        <v>0.52859013531209076</v>
      </c>
      <c r="PE223" s="18"/>
      <c r="PF223" s="13">
        <v>285.02</v>
      </c>
      <c r="PG223" s="68">
        <f t="shared" si="1179"/>
        <v>-7.2448624172763527E-3</v>
      </c>
      <c r="PH223" s="68">
        <f t="shared" si="1324"/>
        <v>-8.6172581993846937E-4</v>
      </c>
      <c r="PI223" s="68">
        <f t="shared" si="1180"/>
        <v>-0.18144744399770249</v>
      </c>
      <c r="PJ223" s="68"/>
      <c r="PK223" s="15">
        <f t="shared" si="1181"/>
        <v>0.36288433032085299</v>
      </c>
      <c r="PM223" s="13"/>
      <c r="PN223" s="68">
        <f t="shared" si="1182"/>
        <v>0</v>
      </c>
      <c r="PO223" s="68">
        <f t="shared" si="1183"/>
        <v>6.3831365973378833E-3</v>
      </c>
      <c r="PP223" s="68">
        <f t="shared" si="1184"/>
        <v>0</v>
      </c>
      <c r="PQ223" s="68"/>
      <c r="PR223" s="15">
        <f t="shared" si="1185"/>
        <v>0</v>
      </c>
      <c r="PT223" s="13">
        <v>15.12</v>
      </c>
      <c r="PU223" s="68">
        <f t="shared" si="1186"/>
        <v>-6.7242442936459076E-2</v>
      </c>
      <c r="PV223" s="68">
        <f t="shared" si="1325"/>
        <v>-6.0859306339121191E-2</v>
      </c>
      <c r="PW223" s="68">
        <f t="shared" si="1187"/>
        <v>0.73394495412844019</v>
      </c>
      <c r="PX223" s="68"/>
      <c r="PY223" s="15">
        <f t="shared" si="1188"/>
        <v>1.9473684210526314</v>
      </c>
      <c r="QA223" s="13">
        <v>380.77</v>
      </c>
      <c r="QB223" s="68">
        <f t="shared" si="1189"/>
        <v>-1.3089005235602124E-2</v>
      </c>
      <c r="QC223" s="68">
        <f t="shared" si="1326"/>
        <v>-6.7058686382642403E-3</v>
      </c>
      <c r="QD223" s="68">
        <f t="shared" si="1190"/>
        <v>0.12857523933726547</v>
      </c>
      <c r="QE223" s="68"/>
      <c r="QF223" s="15">
        <f t="shared" si="1191"/>
        <v>0.98586627725044307</v>
      </c>
      <c r="QH223" s="13">
        <v>2.5299999999999998</v>
      </c>
      <c r="QI223" s="68">
        <f t="shared" si="1192"/>
        <v>1.933924254633344E-2</v>
      </c>
      <c r="QJ223" s="68">
        <f t="shared" si="1327"/>
        <v>2.5722379143671321E-2</v>
      </c>
      <c r="QK223" s="68">
        <f t="shared" si="1193"/>
        <v>7.9681274900398492E-3</v>
      </c>
      <c r="QL223" s="68"/>
      <c r="QM223" s="15">
        <f t="shared" si="1194"/>
        <v>0.9461538461538459</v>
      </c>
      <c r="QO223" s="13">
        <v>15.82</v>
      </c>
      <c r="QP223" s="68">
        <f t="shared" si="1195"/>
        <v>-6.2240663900414973E-2</v>
      </c>
      <c r="QQ223" s="68">
        <f t="shared" si="1328"/>
        <v>-5.5857527303077088E-2</v>
      </c>
      <c r="QR223" s="68">
        <f t="shared" si="1196"/>
        <v>-0.98071625344352609</v>
      </c>
      <c r="QS223" s="68"/>
      <c r="QT223" s="15">
        <f t="shared" si="1197"/>
        <v>0.37804878048780483</v>
      </c>
      <c r="QV223" s="13">
        <v>2.2629999999999999</v>
      </c>
      <c r="QW223" s="68">
        <f t="shared" si="1198"/>
        <v>-4.9159663865546217E-2</v>
      </c>
      <c r="QX223" s="68">
        <f t="shared" si="1329"/>
        <v>-4.2776527268208332E-2</v>
      </c>
      <c r="QY223" s="68">
        <f t="shared" si="1199"/>
        <v>-0.35892351274787537</v>
      </c>
      <c r="QZ223" s="68"/>
      <c r="RA223" s="15">
        <f t="shared" si="1200"/>
        <v>-7.5194115243154946E-2</v>
      </c>
      <c r="RC223" s="13">
        <v>68.11</v>
      </c>
      <c r="RD223" s="68">
        <f t="shared" si="1201"/>
        <v>-2.7833285755067126E-2</v>
      </c>
      <c r="RE223" s="68">
        <f t="shared" si="1330"/>
        <v>-2.1450149157729241E-2</v>
      </c>
      <c r="RF223" s="68">
        <f t="shared" si="1202"/>
        <v>0.47137610715057249</v>
      </c>
      <c r="RG223" s="68"/>
      <c r="RH223" s="15">
        <f t="shared" si="1203"/>
        <v>1.7519191919191919</v>
      </c>
      <c r="RJ223" s="13">
        <v>289.24</v>
      </c>
      <c r="RK223" s="68">
        <f t="shared" si="1204"/>
        <v>-1.4984334559324266E-2</v>
      </c>
      <c r="RL223" s="68">
        <f t="shared" si="1205"/>
        <v>-8.6011979619863826E-3</v>
      </c>
      <c r="RM223" s="68">
        <f t="shared" si="1206"/>
        <v>0.34168290193895534</v>
      </c>
      <c r="RN223" s="68"/>
      <c r="RO223" s="15">
        <f t="shared" si="1207"/>
        <v>0.47031313542090286</v>
      </c>
      <c r="RQ223" s="13">
        <v>29.72</v>
      </c>
      <c r="RR223" s="68">
        <f t="shared" si="1208"/>
        <v>2.2711631108052313E-2</v>
      </c>
      <c r="RS223" s="68">
        <f t="shared" si="1209"/>
        <v>2.9094767705390198E-2</v>
      </c>
      <c r="RT223" s="68">
        <f t="shared" si="1210"/>
        <v>1.0300546448087431</v>
      </c>
      <c r="RU223" s="68"/>
      <c r="RV223" s="15">
        <f t="shared" si="1211"/>
        <v>0.42610364683301338</v>
      </c>
      <c r="RX223" s="13">
        <v>175.05</v>
      </c>
      <c r="RY223" s="68">
        <f t="shared" si="1212"/>
        <v>-6.8387440127727489E-2</v>
      </c>
      <c r="RZ223" s="68">
        <f t="shared" si="1213"/>
        <v>-6.2004303530389604E-2</v>
      </c>
      <c r="SA223" s="68">
        <f t="shared" si="1214"/>
        <v>0.31557192244100413</v>
      </c>
      <c r="SB223" s="68"/>
      <c r="SC223" s="15">
        <f t="shared" si="1215"/>
        <v>1.3145577151923842</v>
      </c>
      <c r="SE223" s="13">
        <v>34.36</v>
      </c>
      <c r="SF223" s="68">
        <f t="shared" si="1216"/>
        <v>-7.8573344060069716E-2</v>
      </c>
      <c r="SG223" s="68">
        <f t="shared" si="1217"/>
        <v>-7.2190207462731831E-2</v>
      </c>
      <c r="SH223" s="68">
        <f t="shared" si="1218"/>
        <v>1.7487999999999999</v>
      </c>
      <c r="SI223" s="68"/>
      <c r="SJ223" s="15">
        <f t="shared" si="1219"/>
        <v>1.251638269986894</v>
      </c>
      <c r="SL223" s="13">
        <v>3.61</v>
      </c>
      <c r="SM223" s="68">
        <f t="shared" si="1220"/>
        <v>-2.695417789757415E-2</v>
      </c>
      <c r="SN223" s="68">
        <f t="shared" si="1221"/>
        <v>-2.0571041300236265E-2</v>
      </c>
      <c r="SO223" s="68">
        <f t="shared" si="1222"/>
        <v>1.5422535211267605</v>
      </c>
      <c r="SP223" s="68"/>
      <c r="SQ223" s="15">
        <f t="shared" si="1223"/>
        <v>2.5742574257425739</v>
      </c>
      <c r="SS223" s="13">
        <v>28.39</v>
      </c>
      <c r="ST223" s="68">
        <f t="shared" si="1224"/>
        <v>-8.4784010315925182E-2</v>
      </c>
      <c r="SU223" s="68">
        <f t="shared" si="1225"/>
        <v>-7.8400873718587297E-2</v>
      </c>
      <c r="SV223" s="68">
        <f t="shared" si="1226"/>
        <v>0.7589838909541512</v>
      </c>
      <c r="SW223" s="68"/>
      <c r="SX223" s="15">
        <f t="shared" si="1227"/>
        <v>2.3797619047619047</v>
      </c>
      <c r="SZ223" s="13">
        <v>51.95</v>
      </c>
      <c r="TA223" s="68">
        <f t="shared" si="1228"/>
        <v>-5.4250864736937868E-2</v>
      </c>
      <c r="TB223" s="68">
        <f t="shared" si="1229"/>
        <v>-4.7867728139599983E-2</v>
      </c>
      <c r="TC223" s="68">
        <f t="shared" si="1230"/>
        <v>0.28684666831805811</v>
      </c>
      <c r="TD223" s="68"/>
      <c r="TE223" s="15">
        <f t="shared" si="1231"/>
        <v>2.3301282051282053</v>
      </c>
      <c r="TG223" s="417">
        <v>0.2792</v>
      </c>
      <c r="TH223" s="68">
        <f t="shared" si="1232"/>
        <v>-6.7591604411241998E-3</v>
      </c>
      <c r="TI223" s="68">
        <f t="shared" si="1233"/>
        <v>-3.7602384378631649E-4</v>
      </c>
      <c r="TJ223" s="68">
        <f t="shared" si="1234"/>
        <v>0.2690909090909091</v>
      </c>
      <c r="TK223" s="68"/>
      <c r="TL223" s="15">
        <f t="shared" si="1235"/>
        <v>0.64719764011799397</v>
      </c>
      <c r="TN223" s="13">
        <v>81.239999999999995</v>
      </c>
      <c r="TO223" s="68">
        <f t="shared" si="1236"/>
        <v>-8.2552230378317368E-2</v>
      </c>
      <c r="TP223" s="68">
        <f t="shared" si="1237"/>
        <v>-7.6169093780979483E-2</v>
      </c>
      <c r="TQ223" s="68">
        <f t="shared" si="1238"/>
        <v>0.18414435949946431</v>
      </c>
      <c r="TR223" s="68"/>
      <c r="TS223" s="15">
        <f t="shared" si="1239"/>
        <v>1.7307563025210082</v>
      </c>
      <c r="TU223" s="417">
        <v>3.82</v>
      </c>
      <c r="TV223" s="68">
        <f t="shared" si="1240"/>
        <v>0</v>
      </c>
      <c r="TW223" s="68">
        <f t="shared" si="1241"/>
        <v>6.3831365973378833E-3</v>
      </c>
      <c r="TX223" s="68">
        <f t="shared" si="1242"/>
        <v>-0.13378684807256241</v>
      </c>
      <c r="TY223" s="68"/>
      <c r="TZ223" s="15">
        <f t="shared" si="1243"/>
        <v>1.2339181286549707</v>
      </c>
      <c r="UB223" s="13"/>
      <c r="UC223" s="68">
        <f t="shared" si="1244"/>
        <v>0</v>
      </c>
      <c r="UD223" s="68">
        <f t="shared" si="1245"/>
        <v>6.3831365973378833E-3</v>
      </c>
      <c r="UE223" s="68">
        <f t="shared" si="1246"/>
        <v>0</v>
      </c>
      <c r="UF223" s="68"/>
      <c r="UG223" s="15">
        <f t="shared" si="1247"/>
        <v>0</v>
      </c>
      <c r="UI223" s="417"/>
      <c r="UJ223" s="68">
        <f t="shared" si="1248"/>
        <v>0</v>
      </c>
      <c r="UK223" s="68">
        <f t="shared" si="1249"/>
        <v>6.3831365973378833E-3</v>
      </c>
      <c r="UL223" s="68">
        <f t="shared" si="1250"/>
        <v>0</v>
      </c>
      <c r="UM223" s="68"/>
      <c r="UN223" s="15">
        <f t="shared" si="1251"/>
        <v>0</v>
      </c>
      <c r="UP223" s="417"/>
      <c r="UQ223" s="68">
        <f t="shared" si="1252"/>
        <v>0</v>
      </c>
      <c r="UR223" s="68">
        <f t="shared" si="1253"/>
        <v>6.3831365973378833E-3</v>
      </c>
      <c r="US223" s="68">
        <f t="shared" si="1254"/>
        <v>0</v>
      </c>
      <c r="UT223" s="68"/>
      <c r="UU223" s="15">
        <f t="shared" si="1255"/>
        <v>0</v>
      </c>
      <c r="UW223" s="417"/>
      <c r="UX223" s="68">
        <f t="shared" si="1256"/>
        <v>0</v>
      </c>
      <c r="UY223" s="68">
        <f t="shared" si="1257"/>
        <v>6.3831365973378833E-3</v>
      </c>
      <c r="UZ223" s="68">
        <f t="shared" si="1258"/>
        <v>0</v>
      </c>
      <c r="VA223" s="68"/>
      <c r="VB223" s="15">
        <f t="shared" si="1259"/>
        <v>0</v>
      </c>
      <c r="VD223" s="417"/>
      <c r="VE223" s="68">
        <f t="shared" si="1260"/>
        <v>0</v>
      </c>
      <c r="VF223" s="68">
        <f t="shared" si="1261"/>
        <v>6.3831365973378833E-3</v>
      </c>
      <c r="VG223" s="68">
        <f t="shared" si="1262"/>
        <v>0</v>
      </c>
      <c r="VH223" s="68"/>
      <c r="VI223" s="15">
        <f t="shared" si="1263"/>
        <v>0</v>
      </c>
      <c r="VM223" s="21">
        <f t="shared" si="1264"/>
        <v>-2.8506979835915724E-2</v>
      </c>
      <c r="VN223" s="40"/>
      <c r="VO223" s="21">
        <f t="shared" si="1265"/>
        <v>1.682743597254774</v>
      </c>
      <c r="VP223" s="14"/>
      <c r="VQ223" s="21">
        <f t="shared" si="1266"/>
        <v>1.0230954651374937</v>
      </c>
    </row>
    <row r="224" spans="1:589" ht="15.75" customHeight="1" x14ac:dyDescent="0.2">
      <c r="A224" s="127">
        <v>45968</v>
      </c>
      <c r="B224" s="4">
        <f t="shared" si="999"/>
        <v>45968</v>
      </c>
      <c r="C224" s="13">
        <v>46987.1</v>
      </c>
      <c r="D224" s="138">
        <f t="shared" si="1000"/>
        <v>74.799999999995634</v>
      </c>
      <c r="E224" s="68">
        <f t="shared" si="1001"/>
        <v>1.5944645647302655E-3</v>
      </c>
      <c r="F224" s="15">
        <f t="shared" si="1002"/>
        <v>0.10442969691300011</v>
      </c>
      <c r="G224" s="13">
        <v>6728.8</v>
      </c>
      <c r="H224" s="138">
        <f t="shared" si="1003"/>
        <v>8.4800000000004729</v>
      </c>
      <c r="I224" s="68">
        <f t="shared" si="1004"/>
        <v>1.2618446740632102E-3</v>
      </c>
      <c r="J224" s="15">
        <f t="shared" si="1005"/>
        <v>0.14403660209839791</v>
      </c>
      <c r="K224" s="13">
        <v>23004.54</v>
      </c>
      <c r="L224" s="138">
        <f t="shared" si="1006"/>
        <v>-49.450000000000728</v>
      </c>
      <c r="M224" s="68">
        <f t="shared" si="1007"/>
        <v>-2.1449649279799603E-3</v>
      </c>
      <c r="N224" s="15">
        <f t="shared" si="1008"/>
        <v>0.191279072477097</v>
      </c>
      <c r="O224" s="13">
        <v>2432.8200000000002</v>
      </c>
      <c r="P224" s="138">
        <f t="shared" si="1009"/>
        <v>14</v>
      </c>
      <c r="Q224" s="68">
        <f t="shared" si="1010"/>
        <v>5.7879461886374342E-3</v>
      </c>
      <c r="R224" s="15">
        <f t="shared" si="1011"/>
        <v>9.0872403773720412E-2</v>
      </c>
      <c r="S224" s="18">
        <f t="shared" si="1012"/>
        <v>2.010997196359816E-4</v>
      </c>
      <c r="T224" s="121">
        <f t="shared" si="1013"/>
        <v>279.94718854843404</v>
      </c>
      <c r="U224" s="121">
        <f t="shared" si="1014"/>
        <v>279.94718854843404</v>
      </c>
      <c r="V224" s="134">
        <f t="shared" si="1015"/>
        <v>1.4369039873391842E-4</v>
      </c>
      <c r="W224" s="21">
        <f t="shared" si="1267"/>
        <v>8.2048893404403453E-2</v>
      </c>
      <c r="X224" s="18">
        <f t="shared" si="1016"/>
        <v>1.6248226248627374E-3</v>
      </c>
      <c r="Y224" s="353">
        <v>40116.379999999997</v>
      </c>
      <c r="Z224" s="15">
        <v>1.9999999999999999E-6</v>
      </c>
      <c r="AA224" s="21">
        <f t="shared" si="1017"/>
        <v>-1.4169039873391842E-4</v>
      </c>
      <c r="AC224" s="13">
        <v>259.88</v>
      </c>
      <c r="AD224" s="68">
        <f t="shared" si="1018"/>
        <v>-1.2298232129131176E-3</v>
      </c>
      <c r="AE224" s="68">
        <f t="shared" si="1268"/>
        <v>-1.373513611647036E-3</v>
      </c>
      <c r="AF224" s="68">
        <f t="shared" si="1019"/>
        <v>0.57722886447775679</v>
      </c>
      <c r="AG224" s="68"/>
      <c r="AH224" s="15">
        <f t="shared" si="1020"/>
        <v>0.14398908306554567</v>
      </c>
      <c r="AJ224" s="13">
        <v>24.55</v>
      </c>
      <c r="AK224" s="68">
        <f t="shared" si="1021"/>
        <v>2.4499795835035637E-3</v>
      </c>
      <c r="AL224" s="68">
        <f t="shared" si="1269"/>
        <v>2.3062891847696453E-3</v>
      </c>
      <c r="AM224" s="68">
        <f t="shared" si="1022"/>
        <v>0.31989247311827951</v>
      </c>
      <c r="AN224" s="68"/>
      <c r="AO224" s="15">
        <f t="shared" si="1023"/>
        <v>0.16737993342843555</v>
      </c>
      <c r="AQ224" s="13">
        <v>24.4</v>
      </c>
      <c r="AR224" s="68">
        <f t="shared" si="1024"/>
        <v>-2.8606456885982953E-3</v>
      </c>
      <c r="AS224" s="68">
        <f t="shared" si="1270"/>
        <v>-3.0043360873322138E-3</v>
      </c>
      <c r="AT224" s="68">
        <f t="shared" si="1025"/>
        <v>0.41285466126230452</v>
      </c>
      <c r="AU224" s="68"/>
      <c r="AV224" s="15">
        <f t="shared" si="1026"/>
        <v>0.13646949231485794</v>
      </c>
      <c r="AX224" s="13">
        <v>233.9</v>
      </c>
      <c r="AY224" s="68">
        <f t="shared" si="1027"/>
        <v>1.3699803065330644E-3</v>
      </c>
      <c r="AZ224" s="68">
        <f t="shared" si="1271"/>
        <v>1.2262899077991459E-3</v>
      </c>
      <c r="BA224" s="68">
        <f t="shared" si="1028"/>
        <v>0.74422073079791218</v>
      </c>
      <c r="BB224" s="68"/>
      <c r="BC224" s="15">
        <f t="shared" si="1029"/>
        <v>0.14550173857681575</v>
      </c>
      <c r="BE224" s="13">
        <v>83.39</v>
      </c>
      <c r="BF224" s="68">
        <f t="shared" si="1030"/>
        <v>6.3963311609944624E-3</v>
      </c>
      <c r="BG224" s="68">
        <f t="shared" si="1272"/>
        <v>6.252640762260544E-3</v>
      </c>
      <c r="BH224" s="68"/>
      <c r="BI224" s="68"/>
      <c r="BJ224" s="15">
        <f t="shared" si="1031"/>
        <v>0.13193973123388081</v>
      </c>
      <c r="BL224" s="13">
        <v>76.400000000000006</v>
      </c>
      <c r="BM224" s="68">
        <f t="shared" si="1032"/>
        <v>1.2322777262488496E-2</v>
      </c>
      <c r="BN224" s="68">
        <f t="shared" si="1273"/>
        <v>1.2179086863754577E-2</v>
      </c>
      <c r="BO224" s="68">
        <f t="shared" si="1033"/>
        <v>0.28662849444257332</v>
      </c>
      <c r="BP224" s="68"/>
      <c r="BQ224" s="15">
        <f t="shared" si="1034"/>
        <v>0.1511224951032093</v>
      </c>
      <c r="BS224" s="13">
        <v>45.22</v>
      </c>
      <c r="BT224" s="68">
        <f t="shared" si="1035"/>
        <v>3.550821127385632E-3</v>
      </c>
      <c r="BU224" s="68">
        <f t="shared" si="1274"/>
        <v>3.4071307286517136E-3</v>
      </c>
      <c r="BV224" s="68">
        <f t="shared" si="1036"/>
        <v>0.21363392377885135</v>
      </c>
      <c r="BW224" s="68"/>
      <c r="BX224" s="15">
        <f t="shared" si="1037"/>
        <v>0.1822222222222222</v>
      </c>
      <c r="BZ224" s="13"/>
      <c r="CA224" s="68">
        <f t="shared" si="1038"/>
        <v>0</v>
      </c>
      <c r="CB224" s="68">
        <f t="shared" si="1275"/>
        <v>0</v>
      </c>
      <c r="CC224" s="68">
        <f t="shared" si="1039"/>
        <v>0</v>
      </c>
      <c r="CD224" s="68"/>
      <c r="CE224" s="15">
        <f t="shared" si="1040"/>
        <v>0</v>
      </c>
      <c r="CG224" s="13">
        <v>30.94</v>
      </c>
      <c r="CH224" s="68">
        <f t="shared" si="1041"/>
        <v>1.1111111111111106E-2</v>
      </c>
      <c r="CI224" s="68">
        <f t="shared" si="1276"/>
        <v>1.0967420712377187E-2</v>
      </c>
      <c r="CJ224" s="68">
        <f t="shared" si="1042"/>
        <v>2.3486602712537243E-2</v>
      </c>
      <c r="CK224" s="68"/>
      <c r="CL224" s="15">
        <f t="shared" si="1043"/>
        <v>-9.953434225843999E-2</v>
      </c>
      <c r="CN224" s="13">
        <v>35.06</v>
      </c>
      <c r="CO224" s="68">
        <f t="shared" si="1044"/>
        <v>8.564087924636351E-4</v>
      </c>
      <c r="CP224" s="68">
        <f t="shared" si="1277"/>
        <v>7.1271839372971668E-4</v>
      </c>
      <c r="CQ224" s="68">
        <f t="shared" si="1045"/>
        <v>0.11869814932992988</v>
      </c>
      <c r="CR224" s="68"/>
      <c r="CS224" s="15">
        <f t="shared" si="1046"/>
        <v>4.7505228562892243E-2</v>
      </c>
      <c r="CU224" s="13">
        <v>41</v>
      </c>
      <c r="CV224" s="68">
        <f t="shared" si="1047"/>
        <v>6.3819342169857138E-3</v>
      </c>
      <c r="CW224" s="68">
        <f t="shared" si="1278"/>
        <v>6.2382438182517954E-3</v>
      </c>
      <c r="CX224" s="68">
        <f t="shared" si="1048"/>
        <v>0.27527216174183522</v>
      </c>
      <c r="CY224" s="68"/>
      <c r="CZ224" s="15">
        <f t="shared" si="1049"/>
        <v>9.9785407725321851E-2</v>
      </c>
      <c r="DB224" s="13">
        <v>20.079999999999998</v>
      </c>
      <c r="DC224" s="68">
        <f t="shared" si="1050"/>
        <v>7.5263421976918508E-3</v>
      </c>
      <c r="DD224" s="68">
        <f t="shared" si="1279"/>
        <v>7.3826517989579324E-3</v>
      </c>
      <c r="DE224" s="68">
        <f t="shared" si="1051"/>
        <v>-8.1847279378143692E-2</v>
      </c>
      <c r="DF224" s="68"/>
      <c r="DG224" s="15">
        <f t="shared" si="1052"/>
        <v>-1.3752455795677855E-2</v>
      </c>
      <c r="DI224" s="13">
        <v>52.26</v>
      </c>
      <c r="DJ224" s="68">
        <f t="shared" si="1053"/>
        <v>1.3412531136233049E-3</v>
      </c>
      <c r="DK224" s="68">
        <f t="shared" si="1280"/>
        <v>1.1975627148893865E-3</v>
      </c>
      <c r="DL224" s="68">
        <f t="shared" si="1054"/>
        <v>0.18369195922989806</v>
      </c>
      <c r="DM224" s="68"/>
      <c r="DN224" s="15">
        <f t="shared" si="1055"/>
        <v>0.2395635673624289</v>
      </c>
      <c r="DP224" s="13">
        <v>49.73</v>
      </c>
      <c r="DQ224" s="68">
        <f t="shared" si="1056"/>
        <v>-1.8065034122842917E-3</v>
      </c>
      <c r="DR224" s="68">
        <f t="shared" si="1281"/>
        <v>-1.9501938110182101E-3</v>
      </c>
      <c r="DS224" s="68"/>
      <c r="DT224" s="68"/>
      <c r="DU224" s="15">
        <f t="shared" si="1057"/>
        <v>0.3059348739495798</v>
      </c>
      <c r="DV224" s="18"/>
      <c r="DW224" s="13">
        <v>44.68</v>
      </c>
      <c r="DX224" s="68">
        <f t="shared" si="1058"/>
        <v>-7.7725960470797556E-3</v>
      </c>
      <c r="DY224" s="68">
        <f t="shared" si="1282"/>
        <v>-7.916286445813674E-3</v>
      </c>
      <c r="DZ224" s="68">
        <f t="shared" si="1059"/>
        <v>1.3842049092849522</v>
      </c>
      <c r="EA224" s="68"/>
      <c r="EB224" s="15">
        <f t="shared" si="1060"/>
        <v>0.33492680011951004</v>
      </c>
      <c r="ED224" s="13">
        <v>44.83</v>
      </c>
      <c r="EE224" s="68">
        <f t="shared" si="1061"/>
        <v>-1.7813404586951302E-3</v>
      </c>
      <c r="EF224" s="68">
        <f t="shared" si="1283"/>
        <v>-1.9250308574290487E-3</v>
      </c>
      <c r="EG224" s="68">
        <f t="shared" si="1062"/>
        <v>1.1317165953399904</v>
      </c>
      <c r="EH224" s="68"/>
      <c r="EI224" s="15">
        <f t="shared" si="1063"/>
        <v>0.21556399132321027</v>
      </c>
      <c r="EK224" s="13">
        <v>140.04</v>
      </c>
      <c r="EL224" s="68">
        <f t="shared" si="1064"/>
        <v>-3.8412291933420145E-3</v>
      </c>
      <c r="EM224" s="68">
        <f t="shared" si="1284"/>
        <v>-3.9849195920759334E-3</v>
      </c>
      <c r="EN224" s="68">
        <f t="shared" si="1065"/>
        <v>1.1698171676479698</v>
      </c>
      <c r="EO224" s="68"/>
      <c r="EP224" s="15">
        <f t="shared" si="1066"/>
        <v>0.25822102425876009</v>
      </c>
      <c r="ER224" s="13">
        <v>38.93</v>
      </c>
      <c r="ES224" s="68">
        <f t="shared" si="1067"/>
        <v>0</v>
      </c>
      <c r="ET224" s="68">
        <f t="shared" si="1285"/>
        <v>-1.4369039873391842E-4</v>
      </c>
      <c r="EU224" s="68">
        <f t="shared" si="1068"/>
        <v>0.11515325121741632</v>
      </c>
      <c r="EV224" s="68"/>
      <c r="EW224" s="15">
        <f t="shared" si="1069"/>
        <v>1.0285420416559308E-3</v>
      </c>
      <c r="EY224" s="13">
        <v>50.28</v>
      </c>
      <c r="EZ224" s="68">
        <f t="shared" si="1070"/>
        <v>2.0706455542021988E-2</v>
      </c>
      <c r="FA224" s="68">
        <f t="shared" si="1286"/>
        <v>2.0562765143288069E-2</v>
      </c>
      <c r="FB224" s="68"/>
      <c r="FC224" s="68"/>
      <c r="FD224" s="15">
        <f t="shared" si="1071"/>
        <v>1.0455655004068349</v>
      </c>
      <c r="FF224" s="13">
        <v>62.24</v>
      </c>
      <c r="FG224" s="68">
        <f t="shared" si="1072"/>
        <v>1.5831565203198936E-2</v>
      </c>
      <c r="FH224" s="68">
        <f t="shared" si="1287"/>
        <v>1.5687874804465016E-2</v>
      </c>
      <c r="FI224" s="68">
        <f t="shared" si="1073"/>
        <v>5.348679756262701E-2</v>
      </c>
      <c r="FJ224" s="68"/>
      <c r="FK224" s="15">
        <f t="shared" si="1074"/>
        <v>9.596759992956512E-2</v>
      </c>
      <c r="FM224" s="13">
        <v>188.28</v>
      </c>
      <c r="FN224" s="68">
        <f t="shared" si="1075"/>
        <v>1.4877102199223754E-2</v>
      </c>
      <c r="FO224" s="68">
        <f t="shared" si="1288"/>
        <v>1.4733411800489836E-2</v>
      </c>
      <c r="FP224" s="68">
        <f t="shared" si="1076"/>
        <v>0.61919504643962853</v>
      </c>
      <c r="FQ224" s="68"/>
      <c r="FR224" s="15">
        <f t="shared" si="1077"/>
        <v>3.6441704282726001E-2</v>
      </c>
      <c r="FT224" s="13">
        <v>89.07</v>
      </c>
      <c r="FU224" s="68">
        <f t="shared" si="1078"/>
        <v>1.5621436716077427E-2</v>
      </c>
      <c r="FV224" s="68">
        <f t="shared" si="1289"/>
        <v>1.547774631734351E-2</v>
      </c>
      <c r="FW224" s="68">
        <f t="shared" si="1079"/>
        <v>1.1814154265591185E-2</v>
      </c>
      <c r="FX224" s="68"/>
      <c r="FY224" s="15">
        <f t="shared" si="1080"/>
        <v>-1.2308715901530423E-2</v>
      </c>
      <c r="GA224" s="13">
        <v>18.57</v>
      </c>
      <c r="GB224" s="68">
        <f t="shared" si="1081"/>
        <v>5.9588299024918431E-3</v>
      </c>
      <c r="GC224" s="68">
        <f t="shared" si="1290"/>
        <v>5.8151395037579247E-3</v>
      </c>
      <c r="GD224" s="68"/>
      <c r="GE224" s="68"/>
      <c r="GF224" s="15">
        <f t="shared" si="1082"/>
        <v>6.5404475043029292E-2</v>
      </c>
      <c r="GG224" s="18"/>
      <c r="GH224" s="13">
        <v>23.35</v>
      </c>
      <c r="GI224" s="68">
        <f t="shared" si="1083"/>
        <v>-3.4144259496371445E-3</v>
      </c>
      <c r="GJ224" s="68">
        <f t="shared" si="1291"/>
        <v>-3.558116348371063E-3</v>
      </c>
      <c r="GK224" s="68">
        <f t="shared" si="1084"/>
        <v>0.21488033298647258</v>
      </c>
      <c r="GL224" s="68"/>
      <c r="GM224" s="15">
        <f t="shared" si="1085"/>
        <v>0.23544973544973563</v>
      </c>
      <c r="GO224" s="13">
        <v>28.84</v>
      </c>
      <c r="GP224" s="68">
        <f t="shared" si="1086"/>
        <v>-6.9300069300067826E-4</v>
      </c>
      <c r="GQ224" s="68">
        <f t="shared" si="1292"/>
        <v>-8.3669109173459667E-4</v>
      </c>
      <c r="GR224" s="68"/>
      <c r="GS224" s="68"/>
      <c r="GT224" s="15">
        <f t="shared" si="1087"/>
        <v>5.8348623853211004E-2</v>
      </c>
      <c r="GV224" s="13">
        <v>17.53</v>
      </c>
      <c r="GW224" s="68">
        <f t="shared" si="1088"/>
        <v>7.4712643678162393E-3</v>
      </c>
      <c r="GX224" s="68">
        <f t="shared" si="1293"/>
        <v>7.3275739690823209E-3</v>
      </c>
      <c r="GY224" s="68">
        <f t="shared" si="1089"/>
        <v>0.47932489451476806</v>
      </c>
      <c r="GZ224" s="68"/>
      <c r="HA224" s="15">
        <f t="shared" si="1090"/>
        <v>0.2776967930029155</v>
      </c>
      <c r="HD224" s="13">
        <v>429.52</v>
      </c>
      <c r="HE224" s="68">
        <f t="shared" si="1091"/>
        <v>-3.6756296113565609E-2</v>
      </c>
      <c r="HF224" s="68">
        <f t="shared" si="1294"/>
        <v>-3.6899986512299525E-2</v>
      </c>
      <c r="HG224" s="68">
        <f t="shared" si="1092"/>
        <v>1.4128981517892254</v>
      </c>
      <c r="HH224" s="68"/>
      <c r="HI224" s="15">
        <f t="shared" si="1093"/>
        <v>6.3589540412044399E-2</v>
      </c>
      <c r="HK224" s="13">
        <v>77.88</v>
      </c>
      <c r="HL224" s="68">
        <f t="shared" si="1094"/>
        <v>7.5542052202734411E-2</v>
      </c>
      <c r="HM224" s="68">
        <f t="shared" si="1295"/>
        <v>7.5398361804000488E-2</v>
      </c>
      <c r="HN224" s="68">
        <f t="shared" si="1095"/>
        <v>30.403225806451609</v>
      </c>
      <c r="HO224" s="68"/>
      <c r="HP224" s="15">
        <f t="shared" si="1096"/>
        <v>1.9522365428354815</v>
      </c>
      <c r="HR224" s="13">
        <v>117.22</v>
      </c>
      <c r="HS224" s="68">
        <f t="shared" si="1097"/>
        <v>2.3755458515283833E-2</v>
      </c>
      <c r="HT224" s="68">
        <f t="shared" si="1296"/>
        <v>2.3611768116549914E-2</v>
      </c>
      <c r="HU224" s="68">
        <f t="shared" si="1098"/>
        <v>2.2203296703296704</v>
      </c>
      <c r="HV224" s="68"/>
      <c r="HW224" s="15">
        <f t="shared" si="1099"/>
        <v>8.9709026680301257E-2</v>
      </c>
      <c r="HY224" s="13">
        <v>188.15</v>
      </c>
      <c r="HZ224" s="68">
        <f t="shared" si="1100"/>
        <v>3.721820501913716E-4</v>
      </c>
      <c r="IA224" s="68">
        <f t="shared" si="1297"/>
        <v>2.2849165145745319E-4</v>
      </c>
      <c r="IB224" s="68">
        <f t="shared" si="1101"/>
        <v>0.77667610953729926</v>
      </c>
      <c r="IC224" s="68"/>
      <c r="ID224" s="15">
        <f t="shared" si="1102"/>
        <v>0.40107230620299367</v>
      </c>
      <c r="IF224" s="13">
        <v>349.43</v>
      </c>
      <c r="IG224" s="68">
        <f t="shared" si="1103"/>
        <v>-1.7323321803200228E-2</v>
      </c>
      <c r="IH224" s="68">
        <f t="shared" si="1298"/>
        <v>-1.7467012201934147E-2</v>
      </c>
      <c r="II224" s="68">
        <f t="shared" si="1104"/>
        <v>0.99674285714285715</v>
      </c>
      <c r="IJ224" s="68"/>
      <c r="IK224" s="15">
        <f t="shared" si="1105"/>
        <v>0.5072032436162871</v>
      </c>
      <c r="IM224" s="13">
        <v>309.56</v>
      </c>
      <c r="IN224" s="68">
        <f t="shared" si="1106"/>
        <v>1.3521919916183726E-2</v>
      </c>
      <c r="IO224" s="68">
        <f t="shared" si="1299"/>
        <v>1.3378229517449807E-2</v>
      </c>
      <c r="IP224" s="68">
        <f t="shared" si="1107"/>
        <v>5.0449131029095886</v>
      </c>
      <c r="IQ224" s="68"/>
      <c r="IR224" s="15">
        <f t="shared" si="1108"/>
        <v>0.65089861874033395</v>
      </c>
      <c r="IT224" s="13">
        <v>92.26</v>
      </c>
      <c r="IU224" s="68">
        <f t="shared" si="1109"/>
        <v>2.2384751773049761E-2</v>
      </c>
      <c r="IV224" s="68">
        <f t="shared" si="1300"/>
        <v>2.2241061374315842E-2</v>
      </c>
      <c r="IW224" s="68">
        <f t="shared" si="1110"/>
        <v>4.0553424657534247</v>
      </c>
      <c r="IX224" s="68"/>
      <c r="IY224" s="15">
        <f t="shared" si="1111"/>
        <v>0.79529091262891616</v>
      </c>
      <c r="JA224" s="13">
        <v>621.71</v>
      </c>
      <c r="JB224" s="68">
        <f t="shared" si="1112"/>
        <v>4.4753934145474227E-3</v>
      </c>
      <c r="JC224" s="68">
        <f t="shared" si="1301"/>
        <v>4.3317030158135043E-3</v>
      </c>
      <c r="JD224" s="68">
        <f t="shared" si="1113"/>
        <v>0.25750404530744347</v>
      </c>
      <c r="JE224" s="68"/>
      <c r="JF224" s="15">
        <f t="shared" si="1114"/>
        <v>6.1826441905347557E-2</v>
      </c>
      <c r="JH224" s="13">
        <v>496.82</v>
      </c>
      <c r="JI224" s="68">
        <f t="shared" si="1115"/>
        <v>-5.6326694830020028E-4</v>
      </c>
      <c r="JJ224" s="68">
        <f t="shared" si="1302"/>
        <v>-7.069573470341187E-4</v>
      </c>
      <c r="JK224" s="68">
        <f t="shared" si="1116"/>
        <v>0.22161843172932699</v>
      </c>
      <c r="JL224" s="68"/>
      <c r="JM224" s="15">
        <f t="shared" si="1117"/>
        <v>0.17869513641755633</v>
      </c>
      <c r="JO224" s="13">
        <v>31.68</v>
      </c>
      <c r="JP224" s="68">
        <f t="shared" si="1118"/>
        <v>9.8093587521663708E-2</v>
      </c>
      <c r="JQ224" s="68">
        <f t="shared" si="1303"/>
        <v>9.7949897122929785E-2</v>
      </c>
      <c r="JR224" s="68">
        <f t="shared" si="1119"/>
        <v>6.9006242618525324E-2</v>
      </c>
      <c r="JS224" s="68"/>
      <c r="JT224" s="15">
        <f t="shared" si="1120"/>
        <v>2.1089303238469088</v>
      </c>
      <c r="JV224" s="13">
        <v>2.5499999999999998</v>
      </c>
      <c r="JW224" s="68">
        <f t="shared" si="1121"/>
        <v>-3.9062500000000902E-3</v>
      </c>
      <c r="JX224" s="68">
        <f t="shared" si="1304"/>
        <v>-4.0499403987340086E-3</v>
      </c>
      <c r="JY224" s="68">
        <f t="shared" si="1122"/>
        <v>7.9051383399209568E-3</v>
      </c>
      <c r="JZ224" s="68"/>
      <c r="KA224" s="15">
        <f t="shared" si="1123"/>
        <v>0.41666666666666652</v>
      </c>
      <c r="KC224" s="13">
        <v>23.83</v>
      </c>
      <c r="KD224" s="68">
        <f t="shared" si="1124"/>
        <v>8.0372250423010883E-3</v>
      </c>
      <c r="KE224" s="68">
        <f t="shared" si="1305"/>
        <v>7.893534643567169E-3</v>
      </c>
      <c r="KF224" s="68">
        <f t="shared" si="1125"/>
        <v>0.22330595482546189</v>
      </c>
      <c r="KG224" s="68"/>
      <c r="KH224" s="15">
        <f t="shared" si="1126"/>
        <v>7.4391343552750164E-2</v>
      </c>
      <c r="KI224" s="18"/>
      <c r="KJ224" s="13">
        <v>163.61000000000001</v>
      </c>
      <c r="KK224" s="68">
        <f t="shared" si="1127"/>
        <v>5.3459505960427953E-3</v>
      </c>
      <c r="KL224" s="68">
        <f t="shared" si="1306"/>
        <v>5.2022601973088769E-3</v>
      </c>
      <c r="KM224" s="68">
        <f t="shared" si="1128"/>
        <v>6.7540284360189577</v>
      </c>
      <c r="KN224" s="68"/>
      <c r="KO224" s="15">
        <f t="shared" si="1129"/>
        <v>1.4343103704805837</v>
      </c>
      <c r="KQ224" s="13">
        <v>2.5299999999999998</v>
      </c>
      <c r="KR224" s="68">
        <f t="shared" si="1130"/>
        <v>5.5643879173290101E-3</v>
      </c>
      <c r="KS224" s="68">
        <f t="shared" si="1307"/>
        <v>5.4206975185950917E-3</v>
      </c>
      <c r="KT224" s="68">
        <f t="shared" si="1131"/>
        <v>-3.4351145038168052E-2</v>
      </c>
      <c r="KU224" s="68"/>
      <c r="KV224" s="15">
        <f t="shared" si="1132"/>
        <v>1.5049504950495047</v>
      </c>
      <c r="KW224" s="18"/>
      <c r="KX224" s="13">
        <v>69.8</v>
      </c>
      <c r="KY224" s="68">
        <f t="shared" si="1133"/>
        <v>-5.4146480478770255E-3</v>
      </c>
      <c r="KZ224" s="68">
        <f t="shared" si="1308"/>
        <v>-5.5583384466109439E-3</v>
      </c>
      <c r="LA224" s="68">
        <f t="shared" si="1134"/>
        <v>-2.9612122897261357E-2</v>
      </c>
      <c r="LB224" s="68"/>
      <c r="LC224" s="15">
        <f t="shared" si="1135"/>
        <v>1.9439055250948964</v>
      </c>
      <c r="LD224" s="18"/>
      <c r="LE224" s="13">
        <v>57.97</v>
      </c>
      <c r="LF224" s="68">
        <f t="shared" si="1136"/>
        <v>3.0028429282160585E-2</v>
      </c>
      <c r="LG224" s="68">
        <f t="shared" si="1309"/>
        <v>2.9884738883426666E-2</v>
      </c>
      <c r="LH224" s="68">
        <f t="shared" si="1137"/>
        <v>0.61791794585542847</v>
      </c>
      <c r="LI224" s="68"/>
      <c r="LJ224" s="15">
        <f t="shared" si="1138"/>
        <v>0.25721101713294298</v>
      </c>
      <c r="LL224" s="13">
        <v>161.41</v>
      </c>
      <c r="LM224" s="68">
        <f t="shared" si="1139"/>
        <v>1.3309058949086601E-2</v>
      </c>
      <c r="LN224" s="68">
        <f t="shared" si="1310"/>
        <v>1.3165368550352684E-2</v>
      </c>
      <c r="LO224" s="68">
        <f t="shared" si="1140"/>
        <v>0.84468571428571426</v>
      </c>
      <c r="LP224" s="68"/>
      <c r="LQ224" s="15">
        <f t="shared" si="1141"/>
        <v>1.0638025827899247</v>
      </c>
      <c r="LS224" s="13">
        <v>24.33</v>
      </c>
      <c r="LT224" s="68">
        <f t="shared" si="1142"/>
        <v>2.355910811947828E-2</v>
      </c>
      <c r="LU224" s="68">
        <f t="shared" si="1311"/>
        <v>2.3415417720744361E-2</v>
      </c>
      <c r="LV224" s="68"/>
      <c r="LW224" s="68"/>
      <c r="LX224" s="15">
        <f t="shared" si="1143"/>
        <v>1.63027027027027</v>
      </c>
      <c r="LZ224" s="13">
        <v>21.63</v>
      </c>
      <c r="MA224" s="68">
        <f t="shared" si="1144"/>
        <v>-2.3062730627306603E-3</v>
      </c>
      <c r="MB224" s="68">
        <f t="shared" si="1312"/>
        <v>-2.4499634614645787E-3</v>
      </c>
      <c r="MC224" s="68">
        <f t="shared" si="1145"/>
        <v>-2.7865168539325889E-2</v>
      </c>
      <c r="MD224" s="68"/>
      <c r="ME224" s="15">
        <f t="shared" si="1146"/>
        <v>0.60459940652818978</v>
      </c>
      <c r="MG224" s="13">
        <v>112.65</v>
      </c>
      <c r="MH224" s="68">
        <f t="shared" si="1147"/>
        <v>5.5269320843091385E-2</v>
      </c>
      <c r="MI224" s="68">
        <f t="shared" si="1313"/>
        <v>5.5125630444357469E-2</v>
      </c>
      <c r="MJ224" s="68">
        <f t="shared" si="1148"/>
        <v>14.181940700808626</v>
      </c>
      <c r="MK224" s="68"/>
      <c r="ML224" s="15">
        <f t="shared" si="1149"/>
        <v>4.3061705134243997</v>
      </c>
      <c r="MN224" s="13">
        <v>193.55</v>
      </c>
      <c r="MO224" s="68">
        <f t="shared" si="1150"/>
        <v>-1.9594699118238306E-3</v>
      </c>
      <c r="MP224" s="68">
        <f t="shared" si="1314"/>
        <v>-2.103160310557749E-3</v>
      </c>
      <c r="MQ224" s="68">
        <f t="shared" si="1151"/>
        <v>0.53733121525019856</v>
      </c>
      <c r="MR224" s="68"/>
      <c r="MS224" s="15">
        <f t="shared" si="1152"/>
        <v>0.73758865248226957</v>
      </c>
      <c r="MU224" s="13">
        <v>22.28</v>
      </c>
      <c r="MV224" s="68">
        <f t="shared" si="1153"/>
        <v>6.8585131894484397E-2</v>
      </c>
      <c r="MW224" s="68">
        <f t="shared" si="1315"/>
        <v>6.8441441495750474E-2</v>
      </c>
      <c r="MX224" s="68">
        <f t="shared" si="1154"/>
        <v>6.7561092477240056E-2</v>
      </c>
      <c r="MY224" s="68"/>
      <c r="MZ224" s="15">
        <f t="shared" si="1155"/>
        <v>1.0880974695407686</v>
      </c>
      <c r="NB224" s="13">
        <v>307.27</v>
      </c>
      <c r="NC224" s="68">
        <f t="shared" si="1156"/>
        <v>6.5515772922331052E-3</v>
      </c>
      <c r="ND224" s="68">
        <f t="shared" si="1316"/>
        <v>6.4078868934991868E-3</v>
      </c>
      <c r="NE224" s="68">
        <f t="shared" si="1157"/>
        <v>1.2681774562633792</v>
      </c>
      <c r="NF224" s="68"/>
      <c r="NG224" s="15">
        <f t="shared" si="1158"/>
        <v>0.84225673001978529</v>
      </c>
      <c r="NI224" s="13">
        <v>13.88</v>
      </c>
      <c r="NJ224" s="68">
        <f t="shared" si="1159"/>
        <v>2.4354243542435428E-2</v>
      </c>
      <c r="NK224" s="68">
        <f t="shared" si="1317"/>
        <v>2.4210553143701508E-2</v>
      </c>
      <c r="NL224" s="68">
        <f t="shared" si="1160"/>
        <v>-0.88979753870583567</v>
      </c>
      <c r="NM224" s="68"/>
      <c r="NN224" s="15">
        <f t="shared" si="1161"/>
        <v>1.8326530612244898</v>
      </c>
      <c r="NP224" s="13">
        <v>575.13</v>
      </c>
      <c r="NQ224" s="68">
        <f t="shared" si="1162"/>
        <v>4.536779540869193E-2</v>
      </c>
      <c r="NR224" s="68">
        <f t="shared" si="1318"/>
        <v>4.5224105009958014E-2</v>
      </c>
      <c r="NS224" s="68">
        <f t="shared" si="1163"/>
        <v>3.3819428571428571</v>
      </c>
      <c r="NT224" s="68"/>
      <c r="NU224" s="15">
        <f t="shared" si="1164"/>
        <v>0.74848752014106334</v>
      </c>
      <c r="NW224" s="13">
        <v>278.83</v>
      </c>
      <c r="NX224" s="68">
        <f t="shared" si="1165"/>
        <v>-2.0790166812993911E-2</v>
      </c>
      <c r="NY224" s="68">
        <f t="shared" si="1319"/>
        <v>-2.093385721172783E-2</v>
      </c>
      <c r="NZ224" s="68">
        <f t="shared" si="1166"/>
        <v>0.58642467000455167</v>
      </c>
      <c r="OA224" s="68"/>
      <c r="OB224" s="15">
        <f t="shared" si="1167"/>
        <v>0.47295298468040131</v>
      </c>
      <c r="OD224" s="13">
        <v>3.33</v>
      </c>
      <c r="OE224" s="68">
        <f t="shared" si="1168"/>
        <v>1.2158054711246211E-2</v>
      </c>
      <c r="OF224" s="68">
        <f t="shared" si="1320"/>
        <v>1.2014364312512293E-2</v>
      </c>
      <c r="OG224" s="68">
        <f t="shared" si="1169"/>
        <v>-0.9852439402667611</v>
      </c>
      <c r="OH224" s="68"/>
      <c r="OI224" s="15">
        <f t="shared" si="1170"/>
        <v>1.2808219178082192</v>
      </c>
      <c r="OK224" s="13">
        <v>294.16000000000003</v>
      </c>
      <c r="OL224" s="68">
        <f t="shared" si="1171"/>
        <v>5.8967528259774117E-2</v>
      </c>
      <c r="OM224" s="68">
        <f t="shared" si="1321"/>
        <v>5.8823837861040201E-2</v>
      </c>
      <c r="ON224" s="68">
        <f t="shared" si="1172"/>
        <v>5.9295641931684342</v>
      </c>
      <c r="OO224" s="68"/>
      <c r="OP224" s="15">
        <f t="shared" si="1173"/>
        <v>3.4161537306710708</v>
      </c>
      <c r="OR224" s="13">
        <v>5.73</v>
      </c>
      <c r="OS224" s="68">
        <f t="shared" si="1174"/>
        <v>3.616636528028936E-2</v>
      </c>
      <c r="OT224" s="68">
        <f t="shared" si="1322"/>
        <v>3.6022674881555444E-2</v>
      </c>
      <c r="OU224" s="68">
        <f t="shared" si="1175"/>
        <v>-0.25584415584415582</v>
      </c>
      <c r="OV224" s="68"/>
      <c r="OW224" s="15">
        <f t="shared" si="1176"/>
        <v>4.1160714285714288</v>
      </c>
      <c r="OY224" s="13">
        <v>176.97</v>
      </c>
      <c r="OZ224" s="68">
        <f t="shared" si="1177"/>
        <v>1.0679611650485463E-2</v>
      </c>
      <c r="PA224" s="68">
        <f t="shared" si="1323"/>
        <v>1.0535921251751543E-2</v>
      </c>
      <c r="PB224" s="68">
        <f t="shared" si="1331"/>
        <v>4.4452307692307693</v>
      </c>
      <c r="PC224" s="68"/>
      <c r="PD224" s="15">
        <f t="shared" si="1178"/>
        <v>0.54491488432998691</v>
      </c>
      <c r="PE224" s="18"/>
      <c r="PF224" s="13">
        <v>290.66000000000003</v>
      </c>
      <c r="PG224" s="68">
        <f t="shared" si="1179"/>
        <v>1.9788085046663545E-2</v>
      </c>
      <c r="PH224" s="68">
        <f t="shared" si="1324"/>
        <v>1.9644394647929626E-2</v>
      </c>
      <c r="PI224" s="68">
        <f t="shared" si="1180"/>
        <v>-0.16524985640436521</v>
      </c>
      <c r="PJ224" s="68"/>
      <c r="PK224" s="15">
        <f t="shared" si="1181"/>
        <v>0.38985320135800711</v>
      </c>
      <c r="PM224" s="13"/>
      <c r="PN224" s="68">
        <f t="shared" si="1182"/>
        <v>0</v>
      </c>
      <c r="PO224" s="68">
        <f t="shared" si="1183"/>
        <v>-1.4369039873391842E-4</v>
      </c>
      <c r="PP224" s="68">
        <f t="shared" si="1184"/>
        <v>0</v>
      </c>
      <c r="PQ224" s="68"/>
      <c r="PR224" s="15">
        <f t="shared" si="1185"/>
        <v>0</v>
      </c>
      <c r="PT224" s="13">
        <v>15.65</v>
      </c>
      <c r="PU224" s="68">
        <f t="shared" si="1186"/>
        <v>3.5052910052910127E-2</v>
      </c>
      <c r="PV224" s="68">
        <f t="shared" si="1325"/>
        <v>3.4909219654176211E-2</v>
      </c>
      <c r="PW224" s="68">
        <f t="shared" si="1187"/>
        <v>0.79472477064220171</v>
      </c>
      <c r="PX224" s="68"/>
      <c r="PY224" s="15">
        <f t="shared" si="1188"/>
        <v>2.0506822612085771</v>
      </c>
      <c r="QA224" s="13">
        <v>370.07</v>
      </c>
      <c r="QB224" s="68">
        <f t="shared" si="1189"/>
        <v>-2.8100953331407382E-2</v>
      </c>
      <c r="QC224" s="68">
        <f t="shared" si="1326"/>
        <v>-2.8244643730141301E-2</v>
      </c>
      <c r="QD224" s="68">
        <f t="shared" si="1190"/>
        <v>9.6861199205667062E-2</v>
      </c>
      <c r="QE224" s="68"/>
      <c r="QF224" s="15">
        <f t="shared" si="1191"/>
        <v>0.93006154167101274</v>
      </c>
      <c r="QH224" s="13">
        <v>2.56</v>
      </c>
      <c r="QI224" s="68">
        <f t="shared" si="1192"/>
        <v>1.1857707509881523E-2</v>
      </c>
      <c r="QJ224" s="68">
        <f t="shared" si="1327"/>
        <v>1.1714017111147605E-2</v>
      </c>
      <c r="QK224" s="68">
        <f t="shared" si="1193"/>
        <v>1.9920318725099709E-2</v>
      </c>
      <c r="QL224" s="68"/>
      <c r="QM224" s="15">
        <f t="shared" si="1194"/>
        <v>0.96923076923076923</v>
      </c>
      <c r="QO224" s="13">
        <v>17.36</v>
      </c>
      <c r="QP224" s="68">
        <f t="shared" si="1195"/>
        <v>9.7345132743362775E-2</v>
      </c>
      <c r="QQ224" s="68">
        <f t="shared" si="1328"/>
        <v>9.7201442344628852E-2</v>
      </c>
      <c r="QR224" s="68">
        <f t="shared" si="1196"/>
        <v>-0.97883907457519681</v>
      </c>
      <c r="QS224" s="68"/>
      <c r="QT224" s="15">
        <f t="shared" si="1197"/>
        <v>0.51219512195121941</v>
      </c>
      <c r="QV224" s="13">
        <v>2.238</v>
      </c>
      <c r="QW224" s="68">
        <f t="shared" si="1198"/>
        <v>-1.1047282368537302E-2</v>
      </c>
      <c r="QX224" s="68">
        <f t="shared" si="1329"/>
        <v>-1.1190972767271219E-2</v>
      </c>
      <c r="QY224" s="68">
        <f t="shared" si="1199"/>
        <v>-0.36600566572237958</v>
      </c>
      <c r="QZ224" s="68"/>
      <c r="RA224" s="15">
        <f t="shared" si="1200"/>
        <v>-8.5410706988148788E-2</v>
      </c>
      <c r="RC224" s="13">
        <v>66.72</v>
      </c>
      <c r="RD224" s="68">
        <f t="shared" si="1201"/>
        <v>-2.0408163265306131E-2</v>
      </c>
      <c r="RE224" s="68">
        <f t="shared" si="1330"/>
        <v>-2.0551853664040051E-2</v>
      </c>
      <c r="RF224" s="68">
        <f t="shared" si="1202"/>
        <v>0.44134802333117307</v>
      </c>
      <c r="RG224" s="68"/>
      <c r="RH224" s="15">
        <f t="shared" si="1203"/>
        <v>1.6957575757575758</v>
      </c>
      <c r="RJ224" s="13">
        <v>286.5</v>
      </c>
      <c r="RK224" s="68">
        <f t="shared" si="1204"/>
        <v>-9.4731019222791066E-3</v>
      </c>
      <c r="RL224" s="68">
        <f t="shared" si="1205"/>
        <v>-9.6167923210130242E-3</v>
      </c>
      <c r="RM224" s="68">
        <f t="shared" si="1206"/>
        <v>0.3289730030615084</v>
      </c>
      <c r="RN224" s="68"/>
      <c r="RO224" s="15">
        <f t="shared" si="1207"/>
        <v>0.4563847092313949</v>
      </c>
      <c r="RQ224" s="13">
        <v>30.39</v>
      </c>
      <c r="RR224" s="68">
        <f t="shared" si="1208"/>
        <v>2.2543741588156183E-2</v>
      </c>
      <c r="RS224" s="68">
        <f t="shared" si="1209"/>
        <v>2.2400051189422263E-2</v>
      </c>
      <c r="RT224" s="68">
        <f t="shared" si="1210"/>
        <v>1.0758196721311475</v>
      </c>
      <c r="RU224" s="68"/>
      <c r="RV224" s="15">
        <f t="shared" si="1211"/>
        <v>0.45825335892514402</v>
      </c>
      <c r="RX224" s="13">
        <v>177.93</v>
      </c>
      <c r="RY224" s="68">
        <f t="shared" si="1212"/>
        <v>1.6452442159383008E-2</v>
      </c>
      <c r="RZ224" s="68">
        <f t="shared" si="1213"/>
        <v>1.6308751760649089E-2</v>
      </c>
      <c r="SA224" s="68">
        <f t="shared" si="1214"/>
        <v>0.33721629340147302</v>
      </c>
      <c r="SB224" s="68"/>
      <c r="SC224" s="15">
        <f t="shared" si="1215"/>
        <v>1.3526378421261407</v>
      </c>
      <c r="SE224" s="13">
        <v>33.770000000000003</v>
      </c>
      <c r="SF224" s="68">
        <f t="shared" si="1216"/>
        <v>-1.7171129220023177E-2</v>
      </c>
      <c r="SG224" s="68">
        <f t="shared" si="1217"/>
        <v>-1.7314819618757096E-2</v>
      </c>
      <c r="SH224" s="68">
        <f t="shared" si="1218"/>
        <v>1.7016000000000002</v>
      </c>
      <c r="SI224" s="68"/>
      <c r="SJ224" s="15">
        <f t="shared" si="1219"/>
        <v>1.2129750982961995</v>
      </c>
      <c r="SL224" s="13">
        <v>4.01</v>
      </c>
      <c r="SM224" s="68">
        <f t="shared" si="1220"/>
        <v>0.11080332409972297</v>
      </c>
      <c r="SN224" s="68">
        <f t="shared" si="1221"/>
        <v>0.11065963370098905</v>
      </c>
      <c r="SO224" s="68">
        <f t="shared" si="1222"/>
        <v>1.823943661971831</v>
      </c>
      <c r="SP224" s="68"/>
      <c r="SQ224" s="15">
        <f t="shared" si="1223"/>
        <v>2.9702970297029703</v>
      </c>
      <c r="SS224" s="13">
        <v>29.5</v>
      </c>
      <c r="ST224" s="68">
        <f t="shared" si="1224"/>
        <v>3.9098274040154965E-2</v>
      </c>
      <c r="SU224" s="68">
        <f t="shared" si="1225"/>
        <v>3.8954583641421049E-2</v>
      </c>
      <c r="SV224" s="68">
        <f t="shared" si="1226"/>
        <v>0.82775712515489464</v>
      </c>
      <c r="SW224" s="68"/>
      <c r="SX224" s="15">
        <f t="shared" si="1227"/>
        <v>2.5119047619047619</v>
      </c>
      <c r="SZ224" s="13">
        <v>58.6</v>
      </c>
      <c r="TA224" s="68">
        <f t="shared" si="1228"/>
        <v>0.1280076997112608</v>
      </c>
      <c r="TB224" s="68">
        <f t="shared" si="1229"/>
        <v>0.12786400931252689</v>
      </c>
      <c r="TC224" s="68">
        <f t="shared" si="1230"/>
        <v>0.45157295021055249</v>
      </c>
      <c r="TD224" s="68"/>
      <c r="TE224" s="15">
        <f t="shared" si="1231"/>
        <v>2.7564102564102564</v>
      </c>
      <c r="TG224" s="417">
        <v>0.27500000000000002</v>
      </c>
      <c r="TH224" s="68">
        <f t="shared" si="1232"/>
        <v>-1.5042979942693343E-2</v>
      </c>
      <c r="TI224" s="68">
        <f t="shared" si="1233"/>
        <v>-1.5186670341427261E-2</v>
      </c>
      <c r="TJ224" s="68">
        <f t="shared" si="1234"/>
        <v>0.25000000000000011</v>
      </c>
      <c r="TK224" s="68"/>
      <c r="TL224" s="15">
        <f t="shared" si="1235"/>
        <v>0.6224188790560472</v>
      </c>
      <c r="TN224" s="13">
        <v>65.69</v>
      </c>
      <c r="TO224" s="68">
        <f t="shared" si="1236"/>
        <v>-0.19140817331363857</v>
      </c>
      <c r="TP224" s="68">
        <f t="shared" si="1237"/>
        <v>-0.19155186371237248</v>
      </c>
      <c r="TQ224" s="68">
        <f t="shared" si="1238"/>
        <v>-4.2510549291976701E-2</v>
      </c>
      <c r="TR224" s="68"/>
      <c r="TS224" s="15">
        <f t="shared" si="1239"/>
        <v>1.2080672268907562</v>
      </c>
      <c r="TU224" s="417">
        <v>3.92</v>
      </c>
      <c r="TV224" s="68">
        <f t="shared" si="1240"/>
        <v>2.6178010471204213E-2</v>
      </c>
      <c r="TW224" s="68">
        <f t="shared" si="1241"/>
        <v>2.6034320072470293E-2</v>
      </c>
      <c r="TX224" s="68">
        <f t="shared" si="1242"/>
        <v>-0.11111111111111116</v>
      </c>
      <c r="TY224" s="68"/>
      <c r="TZ224" s="15">
        <f t="shared" si="1243"/>
        <v>1.2923976608187135</v>
      </c>
      <c r="UB224" s="13"/>
      <c r="UC224" s="68">
        <f t="shared" si="1244"/>
        <v>0</v>
      </c>
      <c r="UD224" s="68">
        <f t="shared" si="1245"/>
        <v>-1.4369039873391842E-4</v>
      </c>
      <c r="UE224" s="68">
        <f t="shared" si="1246"/>
        <v>0</v>
      </c>
      <c r="UF224" s="68"/>
      <c r="UG224" s="15">
        <f t="shared" si="1247"/>
        <v>0</v>
      </c>
      <c r="UI224" s="417"/>
      <c r="UJ224" s="68">
        <f t="shared" si="1248"/>
        <v>0</v>
      </c>
      <c r="UK224" s="68">
        <f t="shared" si="1249"/>
        <v>-1.4369039873391842E-4</v>
      </c>
      <c r="UL224" s="68">
        <f t="shared" si="1250"/>
        <v>0</v>
      </c>
      <c r="UM224" s="68"/>
      <c r="UN224" s="15">
        <f t="shared" si="1251"/>
        <v>0</v>
      </c>
      <c r="UP224" s="417"/>
      <c r="UQ224" s="68">
        <f t="shared" si="1252"/>
        <v>0</v>
      </c>
      <c r="UR224" s="68">
        <f t="shared" si="1253"/>
        <v>-1.4369039873391842E-4</v>
      </c>
      <c r="US224" s="68">
        <f t="shared" si="1254"/>
        <v>0</v>
      </c>
      <c r="UT224" s="68"/>
      <c r="UU224" s="15">
        <f t="shared" si="1255"/>
        <v>0</v>
      </c>
      <c r="UW224" s="417"/>
      <c r="UX224" s="68">
        <f t="shared" si="1256"/>
        <v>0</v>
      </c>
      <c r="UY224" s="68">
        <f t="shared" si="1257"/>
        <v>-1.4369039873391842E-4</v>
      </c>
      <c r="UZ224" s="68">
        <f t="shared" si="1258"/>
        <v>0</v>
      </c>
      <c r="VA224" s="68"/>
      <c r="VB224" s="15">
        <f t="shared" si="1259"/>
        <v>0</v>
      </c>
      <c r="VD224" s="417"/>
      <c r="VE224" s="68">
        <f t="shared" si="1260"/>
        <v>0</v>
      </c>
      <c r="VF224" s="68">
        <f t="shared" si="1261"/>
        <v>-1.4369039873391842E-4</v>
      </c>
      <c r="VG224" s="68">
        <f t="shared" si="1262"/>
        <v>0</v>
      </c>
      <c r="VH224" s="68"/>
      <c r="VI224" s="15">
        <f t="shared" si="1263"/>
        <v>0</v>
      </c>
      <c r="VM224" s="21">
        <f t="shared" si="1264"/>
        <v>1.4620188583606196E-2</v>
      </c>
      <c r="VN224" s="40"/>
      <c r="VO224" s="21">
        <f t="shared" si="1265"/>
        <v>1.7696896984873749</v>
      </c>
      <c r="VP224" s="14"/>
      <c r="VQ224" s="21">
        <f t="shared" si="1266"/>
        <v>1.0696546227753838</v>
      </c>
    </row>
    <row r="225" spans="1:589" ht="15.75" customHeight="1" x14ac:dyDescent="0.2">
      <c r="A225" s="127">
        <v>45971</v>
      </c>
      <c r="B225" s="4">
        <f t="shared" si="999"/>
        <v>45971</v>
      </c>
      <c r="C225" s="13">
        <v>47368.63</v>
      </c>
      <c r="D225" s="138">
        <f t="shared" si="1000"/>
        <v>381.52999999999884</v>
      </c>
      <c r="E225" s="68">
        <f t="shared" si="1001"/>
        <v>8.1198882246403554E-3</v>
      </c>
      <c r="F225" s="15">
        <f t="shared" si="1002"/>
        <v>0.11339754260390709</v>
      </c>
      <c r="G225" s="13">
        <v>6832.43</v>
      </c>
      <c r="H225" s="138">
        <f t="shared" si="1003"/>
        <v>103.63000000000011</v>
      </c>
      <c r="I225" s="68">
        <f t="shared" si="1004"/>
        <v>1.5400963024610645E-2</v>
      </c>
      <c r="J225" s="15">
        <f t="shared" si="1005"/>
        <v>0.16165586750611652</v>
      </c>
      <c r="K225" s="13">
        <v>23527.17</v>
      </c>
      <c r="L225" s="138">
        <f t="shared" si="1006"/>
        <v>522.62999999999738</v>
      </c>
      <c r="M225" s="68">
        <f t="shared" si="1007"/>
        <v>2.2718559032260475E-2</v>
      </c>
      <c r="N225" s="15">
        <f t="shared" si="1008"/>
        <v>0.21834321640906443</v>
      </c>
      <c r="O225" s="13">
        <v>2455.65</v>
      </c>
      <c r="P225" s="138">
        <f t="shared" si="1009"/>
        <v>22.829999999999927</v>
      </c>
      <c r="Q225" s="68">
        <f t="shared" si="1010"/>
        <v>9.3841714553480841E-3</v>
      </c>
      <c r="R225" s="15">
        <f t="shared" si="1011"/>
        <v>0.10110933744664072</v>
      </c>
      <c r="S225" s="18">
        <f t="shared" si="1012"/>
        <v>9.9316436002076288E-3</v>
      </c>
      <c r="T225" s="121">
        <f t="shared" si="1013"/>
        <v>281.93351726847555</v>
      </c>
      <c r="U225" s="121">
        <f t="shared" si="1014"/>
        <v>281.93351726847555</v>
      </c>
      <c r="V225" s="134">
        <f t="shared" si="1015"/>
        <v>7.0953694171422459E-3</v>
      </c>
      <c r="W225" s="21">
        <f t="shared" si="1267"/>
        <v>8.9726430030517668E-2</v>
      </c>
      <c r="X225" s="18">
        <f t="shared" si="1016"/>
        <v>1.3905895434214889E-2</v>
      </c>
      <c r="Y225" s="353">
        <f>40116.38-20581.95</f>
        <v>19534.429999999997</v>
      </c>
      <c r="Z225" s="15">
        <v>1.9999999999999999E-6</v>
      </c>
      <c r="AA225" s="21">
        <f t="shared" si="1017"/>
        <v>-7.0933694171422456E-3</v>
      </c>
      <c r="AC225" s="13">
        <v>266.57</v>
      </c>
      <c r="AD225" s="68">
        <f t="shared" si="1018"/>
        <v>2.5742650454055709E-2</v>
      </c>
      <c r="AE225" s="68">
        <f t="shared" si="1268"/>
        <v>1.8647281036913464E-2</v>
      </c>
      <c r="AF225" s="68">
        <f t="shared" si="1019"/>
        <v>0.61783091582205485</v>
      </c>
      <c r="AG225" s="68"/>
      <c r="AH225" s="15">
        <f t="shared" si="1020"/>
        <v>0.17343839415415771</v>
      </c>
      <c r="AJ225" s="13">
        <v>25</v>
      </c>
      <c r="AK225" s="68">
        <f t="shared" si="1021"/>
        <v>1.8329938900203638E-2</v>
      </c>
      <c r="AL225" s="68">
        <f t="shared" si="1269"/>
        <v>1.1234569483061393E-2</v>
      </c>
      <c r="AM225" s="68">
        <f t="shared" si="1022"/>
        <v>0.34408602150537626</v>
      </c>
      <c r="AN225" s="68"/>
      <c r="AO225" s="15">
        <f t="shared" si="1023"/>
        <v>0.18877793628150255</v>
      </c>
      <c r="AQ225" s="13">
        <v>25.03</v>
      </c>
      <c r="AR225" s="68">
        <f t="shared" si="1024"/>
        <v>2.5819672131147647E-2</v>
      </c>
      <c r="AS225" s="68">
        <f t="shared" si="1270"/>
        <v>1.8724302714005402E-2</v>
      </c>
      <c r="AT225" s="68">
        <f t="shared" si="1025"/>
        <v>0.44933410538506091</v>
      </c>
      <c r="AU225" s="68"/>
      <c r="AV225" s="15">
        <f t="shared" si="1026"/>
        <v>0.16581276199347939</v>
      </c>
      <c r="AX225" s="13">
        <v>237.53</v>
      </c>
      <c r="AY225" s="68">
        <f t="shared" si="1027"/>
        <v>1.5519452757588693E-2</v>
      </c>
      <c r="AZ225" s="68">
        <f t="shared" si="1271"/>
        <v>8.4240833404464477E-3</v>
      </c>
      <c r="BA225" s="68">
        <f t="shared" si="1028"/>
        <v>0.77129008202833715</v>
      </c>
      <c r="BB225" s="68"/>
      <c r="BC225" s="15">
        <f t="shared" si="1029"/>
        <v>0.16327929869239435</v>
      </c>
      <c r="BE225" s="13">
        <v>83.93</v>
      </c>
      <c r="BF225" s="68">
        <f t="shared" si="1030"/>
        <v>6.4755965943159403E-3</v>
      </c>
      <c r="BG225" s="68">
        <f t="shared" si="1272"/>
        <v>-6.1977282282630556E-4</v>
      </c>
      <c r="BH225" s="68"/>
      <c r="BI225" s="68"/>
      <c r="BJ225" s="15">
        <f t="shared" si="1031"/>
        <v>0.13926971630242982</v>
      </c>
      <c r="BL225" s="13">
        <v>77.37</v>
      </c>
      <c r="BM225" s="68">
        <f t="shared" si="1032"/>
        <v>1.2696335078534016E-2</v>
      </c>
      <c r="BN225" s="68">
        <f t="shared" si="1273"/>
        <v>5.6009656613917698E-3</v>
      </c>
      <c r="BO225" s="68">
        <f t="shared" si="1033"/>
        <v>0.30296396092960592</v>
      </c>
      <c r="BP225" s="68"/>
      <c r="BQ225" s="15">
        <f t="shared" si="1034"/>
        <v>0.16573753201747776</v>
      </c>
      <c r="BS225" s="13">
        <v>45.9</v>
      </c>
      <c r="BT225" s="68">
        <f t="shared" si="1035"/>
        <v>1.50375939849624E-2</v>
      </c>
      <c r="BU225" s="68">
        <f t="shared" si="1274"/>
        <v>7.9422245678201532E-3</v>
      </c>
      <c r="BV225" s="68">
        <f t="shared" si="1036"/>
        <v>0.23188405797101452</v>
      </c>
      <c r="BW225" s="68"/>
      <c r="BX225" s="15">
        <f t="shared" si="1037"/>
        <v>0.19999999999999996</v>
      </c>
      <c r="BZ225" s="13"/>
      <c r="CA225" s="68">
        <f t="shared" si="1038"/>
        <v>0</v>
      </c>
      <c r="CB225" s="68">
        <f t="shared" si="1275"/>
        <v>0</v>
      </c>
      <c r="CC225" s="68">
        <f t="shared" si="1039"/>
        <v>0</v>
      </c>
      <c r="CD225" s="68"/>
      <c r="CE225" s="15">
        <f t="shared" si="1040"/>
        <v>0</v>
      </c>
      <c r="CG225" s="13">
        <v>31.38</v>
      </c>
      <c r="CH225" s="68">
        <f t="shared" si="1041"/>
        <v>1.4221073044602382E-2</v>
      </c>
      <c r="CI225" s="68">
        <f t="shared" si="1276"/>
        <v>7.1257036274601357E-3</v>
      </c>
      <c r="CJ225" s="68">
        <f t="shared" si="1042"/>
        <v>3.8041680449884173E-2</v>
      </c>
      <c r="CK225" s="68"/>
      <c r="CL225" s="15">
        <f t="shared" si="1043"/>
        <v>-8.6728754365541338E-2</v>
      </c>
      <c r="CN225" s="13">
        <v>35.729999999999997</v>
      </c>
      <c r="CO225" s="68">
        <f t="shared" si="1044"/>
        <v>1.9110096976611368E-2</v>
      </c>
      <c r="CP225" s="68">
        <f t="shared" si="1277"/>
        <v>1.2014727559469123E-2</v>
      </c>
      <c r="CQ225" s="68">
        <f t="shared" si="1045"/>
        <v>0.14007657945118052</v>
      </c>
      <c r="CR225" s="68"/>
      <c r="CS225" s="15">
        <f t="shared" si="1046"/>
        <v>6.7523155064236576E-2</v>
      </c>
      <c r="CU225" s="13">
        <v>41.56</v>
      </c>
      <c r="CV225" s="68">
        <f t="shared" si="1047"/>
        <v>1.3658536585365909E-2</v>
      </c>
      <c r="CW225" s="68">
        <f t="shared" si="1278"/>
        <v>6.5631671682236633E-3</v>
      </c>
      <c r="CX225" s="68">
        <f t="shared" si="1048"/>
        <v>0.29269051321928474</v>
      </c>
      <c r="CY225" s="68"/>
      <c r="CZ225" s="15">
        <f t="shared" si="1049"/>
        <v>0.11480686695278973</v>
      </c>
      <c r="DB225" s="13">
        <v>20.239999999999998</v>
      </c>
      <c r="DC225" s="68">
        <f t="shared" si="1050"/>
        <v>7.9681274900398492E-3</v>
      </c>
      <c r="DD225" s="68">
        <f t="shared" si="1279"/>
        <v>8.7275807289760327E-4</v>
      </c>
      <c r="DE225" s="68">
        <f t="shared" si="1051"/>
        <v>-7.4531321444901807E-2</v>
      </c>
      <c r="DF225" s="68"/>
      <c r="DG225" s="15">
        <f t="shared" si="1052"/>
        <v>-5.8939096267191064E-3</v>
      </c>
      <c r="DI225" s="13">
        <v>52.83</v>
      </c>
      <c r="DJ225" s="68">
        <f t="shared" si="1053"/>
        <v>1.0907003444316884E-2</v>
      </c>
      <c r="DK225" s="68">
        <f t="shared" si="1280"/>
        <v>3.8116340271746379E-3</v>
      </c>
      <c r="DL225" s="68">
        <f t="shared" si="1054"/>
        <v>0.19660249150622877</v>
      </c>
      <c r="DM225" s="68"/>
      <c r="DN225" s="15">
        <f t="shared" si="1055"/>
        <v>0.25308349146110065</v>
      </c>
      <c r="DP225" s="13">
        <v>50.38</v>
      </c>
      <c r="DQ225" s="68">
        <f t="shared" si="1056"/>
        <v>1.3070581138146103E-2</v>
      </c>
      <c r="DR225" s="68">
        <f t="shared" si="1281"/>
        <v>5.9752117210038575E-3</v>
      </c>
      <c r="DS225" s="68"/>
      <c r="DT225" s="68"/>
      <c r="DU225" s="15">
        <f t="shared" si="1057"/>
        <v>0.3230042016806724</v>
      </c>
      <c r="DV225" s="18"/>
      <c r="DW225" s="13">
        <v>46.43</v>
      </c>
      <c r="DX225" s="68">
        <f t="shared" si="1058"/>
        <v>3.9167412712623098E-2</v>
      </c>
      <c r="DY225" s="68">
        <f t="shared" si="1282"/>
        <v>3.207204329548085E-2</v>
      </c>
      <c r="DZ225" s="68">
        <f t="shared" si="1059"/>
        <v>1.477588046958378</v>
      </c>
      <c r="EA225" s="68"/>
      <c r="EB225" s="15">
        <f t="shared" si="1060"/>
        <v>0.38721242904093223</v>
      </c>
      <c r="ED225" s="13">
        <v>46.16</v>
      </c>
      <c r="EE225" s="68">
        <f t="shared" si="1061"/>
        <v>2.9667633281284817E-2</v>
      </c>
      <c r="EF225" s="68">
        <f t="shared" si="1283"/>
        <v>2.2572263864142572E-2</v>
      </c>
      <c r="EG225" s="68">
        <f t="shared" si="1062"/>
        <v>1.1949595815501661</v>
      </c>
      <c r="EH225" s="68"/>
      <c r="EI225" s="15">
        <f t="shared" si="1063"/>
        <v>0.25162689804772215</v>
      </c>
      <c r="EK225" s="13">
        <v>142.69999999999999</v>
      </c>
      <c r="EL225" s="68">
        <f t="shared" si="1064"/>
        <v>1.8994572979148791E-2</v>
      </c>
      <c r="EM225" s="68">
        <f t="shared" si="1284"/>
        <v>1.1899203562006546E-2</v>
      </c>
      <c r="EN225" s="68">
        <f t="shared" si="1065"/>
        <v>1.2110319181902691</v>
      </c>
      <c r="EO225" s="68"/>
      <c r="EP225" s="15">
        <f t="shared" si="1066"/>
        <v>0.28212039532794242</v>
      </c>
      <c r="ER225" s="13">
        <v>39.61</v>
      </c>
      <c r="ES225" s="68">
        <f t="shared" si="1067"/>
        <v>1.7467248908296935E-2</v>
      </c>
      <c r="ET225" s="68">
        <f t="shared" si="1285"/>
        <v>1.037187949115469E-2</v>
      </c>
      <c r="EU225" s="68">
        <f t="shared" si="1068"/>
        <v>0.13463191062732752</v>
      </c>
      <c r="EV225" s="68"/>
      <c r="EW225" s="15">
        <f t="shared" si="1069"/>
        <v>1.8513756749807118E-2</v>
      </c>
      <c r="EY225" s="13">
        <v>52.62</v>
      </c>
      <c r="EZ225" s="68">
        <f t="shared" si="1070"/>
        <v>4.653937947494026E-2</v>
      </c>
      <c r="FA225" s="68">
        <f t="shared" si="1286"/>
        <v>3.9444010057798011E-2</v>
      </c>
      <c r="FB225" s="68"/>
      <c r="FC225" s="68"/>
      <c r="FD225" s="15">
        <f t="shared" si="1071"/>
        <v>1.1407648494711147</v>
      </c>
      <c r="FF225" s="13">
        <v>62.97</v>
      </c>
      <c r="FG225" s="68">
        <f t="shared" si="1072"/>
        <v>1.172879177377887E-2</v>
      </c>
      <c r="FH225" s="68">
        <f t="shared" si="1287"/>
        <v>4.6334223566366238E-3</v>
      </c>
      <c r="FI225" s="68">
        <f t="shared" si="1073"/>
        <v>6.58429248476642E-2</v>
      </c>
      <c r="FJ225" s="68"/>
      <c r="FK225" s="15">
        <f t="shared" si="1074"/>
        <v>0.10882197569994717</v>
      </c>
      <c r="FM225" s="13">
        <v>188.62</v>
      </c>
      <c r="FN225" s="68">
        <f t="shared" si="1075"/>
        <v>1.8058211174846156E-3</v>
      </c>
      <c r="FO225" s="68">
        <f t="shared" si="1288"/>
        <v>-5.2895482996576301E-3</v>
      </c>
      <c r="FP225" s="68">
        <f t="shared" si="1076"/>
        <v>0.62211902304781563</v>
      </c>
      <c r="FQ225" s="68"/>
      <c r="FR225" s="15">
        <f t="shared" si="1077"/>
        <v>3.831333259936149E-2</v>
      </c>
      <c r="FT225" s="13">
        <v>89.14</v>
      </c>
      <c r="FU225" s="68">
        <f t="shared" si="1078"/>
        <v>7.8589873133498816E-4</v>
      </c>
      <c r="FV225" s="68">
        <f t="shared" si="1289"/>
        <v>-6.3094706858072575E-3</v>
      </c>
      <c r="FW225" s="68">
        <f t="shared" si="1079"/>
        <v>1.2609337725775297E-2</v>
      </c>
      <c r="FX225" s="68"/>
      <c r="FY225" s="15">
        <f t="shared" si="1080"/>
        <v>-1.153249057440681E-2</v>
      </c>
      <c r="GA225" s="13">
        <v>18.670000000000002</v>
      </c>
      <c r="GB225" s="68">
        <f t="shared" si="1081"/>
        <v>5.3850296176629732E-3</v>
      </c>
      <c r="GC225" s="68">
        <f t="shared" si="1290"/>
        <v>-1.7103397994792727E-3</v>
      </c>
      <c r="GD225" s="68"/>
      <c r="GE225" s="68"/>
      <c r="GF225" s="15">
        <f t="shared" si="1082"/>
        <v>7.1141709695926675E-2</v>
      </c>
      <c r="GG225" s="18"/>
      <c r="GH225" s="13">
        <v>23.62</v>
      </c>
      <c r="GI225" s="68">
        <f t="shared" si="1083"/>
        <v>1.1563169164882208E-2</v>
      </c>
      <c r="GJ225" s="68">
        <f t="shared" si="1291"/>
        <v>4.4677997477399626E-3</v>
      </c>
      <c r="GK225" s="68">
        <f t="shared" si="1084"/>
        <v>0.22892819979188359</v>
      </c>
      <c r="GL225" s="68"/>
      <c r="GM225" s="15">
        <f t="shared" si="1085"/>
        <v>0.24973544973544989</v>
      </c>
      <c r="GO225" s="13">
        <v>29.24</v>
      </c>
      <c r="GP225" s="68">
        <f t="shared" si="1086"/>
        <v>1.3869625520110907E-2</v>
      </c>
      <c r="GQ225" s="68">
        <f t="shared" si="1292"/>
        <v>6.7742561029686616E-3</v>
      </c>
      <c r="GR225" s="68"/>
      <c r="GS225" s="68"/>
      <c r="GT225" s="15">
        <f t="shared" si="1087"/>
        <v>7.3027522935779757E-2</v>
      </c>
      <c r="GV225" s="13">
        <v>17.72</v>
      </c>
      <c r="GW225" s="68">
        <f t="shared" si="1088"/>
        <v>1.0838562464346703E-2</v>
      </c>
      <c r="GX225" s="68">
        <f t="shared" si="1293"/>
        <v>3.7431930472044571E-3</v>
      </c>
      <c r="GY225" s="68">
        <f t="shared" si="1089"/>
        <v>0.49535864978902949</v>
      </c>
      <c r="GZ225" s="68"/>
      <c r="HA225" s="15">
        <f t="shared" si="1090"/>
        <v>0.29154518950437303</v>
      </c>
      <c r="HD225" s="13">
        <v>445.23</v>
      </c>
      <c r="HE225" s="68">
        <f t="shared" si="1091"/>
        <v>3.6575712423170134E-2</v>
      </c>
      <c r="HF225" s="68">
        <f t="shared" si="1294"/>
        <v>2.9480343006027889E-2</v>
      </c>
      <c r="HG225" s="68">
        <f t="shared" si="1092"/>
        <v>1.5011516206954667</v>
      </c>
      <c r="HH225" s="68"/>
      <c r="HI225" s="15">
        <f t="shared" si="1093"/>
        <v>0.10249108557844702</v>
      </c>
      <c r="HK225" s="13">
        <v>79.180000000000007</v>
      </c>
      <c r="HL225" s="68">
        <f t="shared" si="1094"/>
        <v>1.6692347200821925E-2</v>
      </c>
      <c r="HM225" s="68">
        <f t="shared" si="1295"/>
        <v>9.5969777836796798E-3</v>
      </c>
      <c r="HN225" s="68">
        <f t="shared" si="1095"/>
        <v>30.927419354838712</v>
      </c>
      <c r="HO225" s="68"/>
      <c r="HP225" s="15">
        <f t="shared" si="1096"/>
        <v>2.0015163002274456</v>
      </c>
      <c r="HR225" s="13">
        <v>118.23</v>
      </c>
      <c r="HS225" s="68">
        <f t="shared" si="1097"/>
        <v>8.6162770858215759E-3</v>
      </c>
      <c r="HT225" s="68">
        <f t="shared" si="1296"/>
        <v>1.52090766867933E-3</v>
      </c>
      <c r="HU225" s="68">
        <f t="shared" si="1098"/>
        <v>2.2480769230769235</v>
      </c>
      <c r="HV225" s="68"/>
      <c r="HW225" s="15">
        <f t="shared" si="1099"/>
        <v>9.9098261597099668E-2</v>
      </c>
      <c r="HY225" s="13">
        <v>199.05</v>
      </c>
      <c r="HZ225" s="68">
        <f t="shared" si="1100"/>
        <v>5.7932500664363569E-2</v>
      </c>
      <c r="IA225" s="68">
        <f t="shared" si="1297"/>
        <v>5.083713124722132E-2</v>
      </c>
      <c r="IB225" s="68">
        <f t="shared" si="1101"/>
        <v>0.8796033994334278</v>
      </c>
      <c r="IC225" s="68"/>
      <c r="ID225" s="15">
        <f t="shared" si="1102"/>
        <v>0.48223992851291997</v>
      </c>
      <c r="IF225" s="13">
        <v>358.39</v>
      </c>
      <c r="IG225" s="68">
        <f t="shared" si="1103"/>
        <v>2.5641759436797012E-2</v>
      </c>
      <c r="IH225" s="68">
        <f t="shared" si="1298"/>
        <v>1.8546390019654767E-2</v>
      </c>
      <c r="II225" s="68">
        <f t="shared" si="1104"/>
        <v>1.0479428571428571</v>
      </c>
      <c r="IJ225" s="68"/>
      <c r="IK225" s="15">
        <f t="shared" si="1105"/>
        <v>0.54585058661145613</v>
      </c>
      <c r="IM225" s="13">
        <v>318.66000000000003</v>
      </c>
      <c r="IN225" s="68">
        <f t="shared" si="1106"/>
        <v>2.9396562863419119E-2</v>
      </c>
      <c r="IO225" s="68">
        <f t="shared" si="1299"/>
        <v>2.2301193446276873E-2</v>
      </c>
      <c r="IP225" s="68">
        <f t="shared" si="1107"/>
        <v>5.2226127709431758</v>
      </c>
      <c r="IQ225" s="68"/>
      <c r="IR225" s="15">
        <f t="shared" si="1108"/>
        <v>0.69942936376726594</v>
      </c>
      <c r="IT225" s="13">
        <v>94.25</v>
      </c>
      <c r="IU225" s="68">
        <f t="shared" si="1109"/>
        <v>2.1569477563407703E-2</v>
      </c>
      <c r="IV225" s="68">
        <f t="shared" si="1300"/>
        <v>1.4474108146265457E-2</v>
      </c>
      <c r="IW225" s="68">
        <f t="shared" si="1110"/>
        <v>4.1643835616438354</v>
      </c>
      <c r="IX225" s="68"/>
      <c r="IY225" s="15">
        <f t="shared" si="1111"/>
        <v>0.83401439968865532</v>
      </c>
      <c r="JA225" s="13">
        <v>631.76</v>
      </c>
      <c r="JB225" s="68">
        <f t="shared" si="1112"/>
        <v>1.6165093049814148E-2</v>
      </c>
      <c r="JC225" s="68">
        <f t="shared" si="1301"/>
        <v>9.0697236326719027E-3</v>
      </c>
      <c r="JD225" s="68">
        <f t="shared" si="1113"/>
        <v>0.27783171521035605</v>
      </c>
      <c r="JE225" s="68"/>
      <c r="JF225" s="15">
        <f t="shared" si="1114"/>
        <v>7.8990965141500571E-2</v>
      </c>
      <c r="JH225" s="13">
        <v>506</v>
      </c>
      <c r="JI225" s="68">
        <f t="shared" si="1115"/>
        <v>1.8477517008171986E-2</v>
      </c>
      <c r="JJ225" s="68">
        <f t="shared" si="1302"/>
        <v>1.1382147591029741E-2</v>
      </c>
      <c r="JK225" s="68">
        <f t="shared" si="1116"/>
        <v>0.24419090707910202</v>
      </c>
      <c r="JL225" s="68"/>
      <c r="JM225" s="15">
        <f t="shared" si="1117"/>
        <v>0.20047449584816132</v>
      </c>
      <c r="JO225" s="13">
        <v>33.090000000000003</v>
      </c>
      <c r="JP225" s="68">
        <f t="shared" si="1118"/>
        <v>4.4507575757575878E-2</v>
      </c>
      <c r="JQ225" s="68">
        <f t="shared" si="1303"/>
        <v>3.7412206340433629E-2</v>
      </c>
      <c r="JR225" s="68">
        <f t="shared" si="1119"/>
        <v>0.11658511894719088</v>
      </c>
      <c r="JS225" s="68"/>
      <c r="JT225" s="15">
        <f t="shared" si="1120"/>
        <v>2.2473012757605502</v>
      </c>
      <c r="JV225" s="13">
        <v>2.64</v>
      </c>
      <c r="JW225" s="68">
        <f t="shared" si="1121"/>
        <v>3.5294117647058941E-2</v>
      </c>
      <c r="JX225" s="68">
        <f t="shared" si="1304"/>
        <v>2.8198748229916696E-2</v>
      </c>
      <c r="JY225" s="68">
        <f t="shared" si="1122"/>
        <v>4.3478260869565348E-2</v>
      </c>
      <c r="JZ225" s="68"/>
      <c r="KA225" s="15">
        <f t="shared" si="1123"/>
        <v>0.46666666666666667</v>
      </c>
      <c r="KC225" s="13">
        <v>24.35</v>
      </c>
      <c r="KD225" s="68">
        <f t="shared" si="1124"/>
        <v>2.1821233738984605E-2</v>
      </c>
      <c r="KE225" s="68">
        <f t="shared" si="1305"/>
        <v>1.472586432184236E-2</v>
      </c>
      <c r="KF225" s="68">
        <f t="shared" si="1125"/>
        <v>0.25000000000000006</v>
      </c>
      <c r="KG225" s="68"/>
      <c r="KH225" s="15">
        <f t="shared" si="1126"/>
        <v>9.7835888187556438E-2</v>
      </c>
      <c r="KI225" s="18"/>
      <c r="KJ225" s="13">
        <v>170.16</v>
      </c>
      <c r="KK225" s="68">
        <f t="shared" si="1127"/>
        <v>4.0034227736690804E-2</v>
      </c>
      <c r="KL225" s="68">
        <f t="shared" si="1306"/>
        <v>3.2938858319548556E-2</v>
      </c>
      <c r="KM225" s="68">
        <f t="shared" si="1128"/>
        <v>7.0644549763033169</v>
      </c>
      <c r="KN225" s="68"/>
      <c r="KO225" s="15">
        <f t="shared" si="1129"/>
        <v>1.5317661062341916</v>
      </c>
      <c r="KQ225" s="13">
        <v>2.5619999999999998</v>
      </c>
      <c r="KR225" s="68">
        <f t="shared" si="1130"/>
        <v>1.264822134387353E-2</v>
      </c>
      <c r="KS225" s="68">
        <f t="shared" si="1307"/>
        <v>5.5528519267312839E-3</v>
      </c>
      <c r="KT225" s="68">
        <f t="shared" si="1131"/>
        <v>-2.2137404580152776E-2</v>
      </c>
      <c r="KU225" s="68"/>
      <c r="KV225" s="15">
        <f t="shared" si="1132"/>
        <v>1.5366336633663364</v>
      </c>
      <c r="KW225" s="18"/>
      <c r="KX225" s="13">
        <v>70.72</v>
      </c>
      <c r="KY225" s="68">
        <f t="shared" si="1133"/>
        <v>1.3180515759312346E-2</v>
      </c>
      <c r="KZ225" s="68">
        <f t="shared" si="1308"/>
        <v>6.0851463421701E-3</v>
      </c>
      <c r="LA225" s="68">
        <f t="shared" si="1134"/>
        <v>-1.6821910190463057E-2</v>
      </c>
      <c r="LB225" s="68"/>
      <c r="LC225" s="15">
        <f t="shared" si="1135"/>
        <v>1.9827077182623365</v>
      </c>
      <c r="LD225" s="18"/>
      <c r="LE225" s="13">
        <v>58.96</v>
      </c>
      <c r="LF225" s="68">
        <f t="shared" si="1136"/>
        <v>1.7077798861480111E-2</v>
      </c>
      <c r="LG225" s="68">
        <f t="shared" si="1309"/>
        <v>9.9824294443378661E-3</v>
      </c>
      <c r="LH225" s="68">
        <f t="shared" si="1137"/>
        <v>0.64554842310912652</v>
      </c>
      <c r="LI225" s="68"/>
      <c r="LJ225" s="15">
        <f t="shared" si="1138"/>
        <v>0.2786814140099762</v>
      </c>
      <c r="LL225" s="13">
        <v>167.92</v>
      </c>
      <c r="LM225" s="68">
        <f t="shared" si="1139"/>
        <v>4.0332073601387713E-2</v>
      </c>
      <c r="LN225" s="68">
        <f t="shared" si="1310"/>
        <v>3.3236704184245465E-2</v>
      </c>
      <c r="LO225" s="68">
        <f t="shared" si="1140"/>
        <v>0.91908571428571417</v>
      </c>
      <c r="LP225" s="68"/>
      <c r="LQ225" s="15">
        <f t="shared" si="1141"/>
        <v>1.147040020457742</v>
      </c>
      <c r="LS225" s="13">
        <v>25.44</v>
      </c>
      <c r="LT225" s="68">
        <f t="shared" si="1142"/>
        <v>4.5622688039457585E-2</v>
      </c>
      <c r="LU225" s="68">
        <f t="shared" si="1311"/>
        <v>3.8527318622315336E-2</v>
      </c>
      <c r="LV225" s="68"/>
      <c r="LW225" s="68"/>
      <c r="LX225" s="15">
        <f t="shared" si="1143"/>
        <v>1.7502702702702704</v>
      </c>
      <c r="LZ225" s="13">
        <v>22.11</v>
      </c>
      <c r="MA225" s="68">
        <f t="shared" si="1144"/>
        <v>2.2191400832177553E-2</v>
      </c>
      <c r="MB225" s="68">
        <f t="shared" si="1312"/>
        <v>1.5096031415035308E-2</v>
      </c>
      <c r="MC225" s="68">
        <f t="shared" si="1145"/>
        <v>-6.2921348314606993E-3</v>
      </c>
      <c r="MD225" s="68"/>
      <c r="ME225" s="15">
        <f t="shared" si="1146"/>
        <v>0.64020771513353103</v>
      </c>
      <c r="MG225" s="13">
        <v>111.52</v>
      </c>
      <c r="MH225" s="68">
        <f t="shared" si="1147"/>
        <v>-1.003106968486471E-2</v>
      </c>
      <c r="MI225" s="68">
        <f t="shared" si="1313"/>
        <v>-1.7126439102006955E-2</v>
      </c>
      <c r="MJ225" s="68">
        <f t="shared" si="1148"/>
        <v>14.029649595687331</v>
      </c>
      <c r="MK225" s="68"/>
      <c r="ML225" s="15">
        <f t="shared" si="1149"/>
        <v>4.2529439472444652</v>
      </c>
      <c r="MN225" s="13">
        <v>198.79</v>
      </c>
      <c r="MO225" s="68">
        <f t="shared" si="1150"/>
        <v>2.7073107724102197E-2</v>
      </c>
      <c r="MP225" s="68">
        <f t="shared" si="1314"/>
        <v>1.9977738306959952E-2</v>
      </c>
      <c r="MQ225" s="68">
        <f t="shared" si="1151"/>
        <v>0.57895154884829214</v>
      </c>
      <c r="MR225" s="68"/>
      <c r="MS225" s="15">
        <f t="shared" si="1152"/>
        <v>0.78463057725109964</v>
      </c>
      <c r="MU225" s="13">
        <v>22.93</v>
      </c>
      <c r="MV225" s="68">
        <f t="shared" si="1153"/>
        <v>2.9174147217235123E-2</v>
      </c>
      <c r="MW225" s="68">
        <f t="shared" si="1315"/>
        <v>2.2078777800092878E-2</v>
      </c>
      <c r="MX225" s="68">
        <f t="shared" si="1154"/>
        <v>9.8706276952563426E-2</v>
      </c>
      <c r="MY225" s="68"/>
      <c r="MZ225" s="15">
        <f t="shared" si="1155"/>
        <v>1.1490159325210871</v>
      </c>
      <c r="NB225" s="13">
        <v>311.94</v>
      </c>
      <c r="NC225" s="68">
        <f t="shared" si="1156"/>
        <v>1.5198359748755219E-2</v>
      </c>
      <c r="ND225" s="68">
        <f t="shared" si="1316"/>
        <v>8.1029903316129741E-3</v>
      </c>
      <c r="NE225" s="68">
        <f t="shared" si="1157"/>
        <v>1.3026500332176865</v>
      </c>
      <c r="NF225" s="68"/>
      <c r="NG225" s="15">
        <f t="shared" si="1158"/>
        <v>0.87025601055219148</v>
      </c>
      <c r="NI225" s="13">
        <v>15.02</v>
      </c>
      <c r="NJ225" s="68">
        <f t="shared" si="1159"/>
        <v>8.2132564841498473E-2</v>
      </c>
      <c r="NK225" s="68">
        <f t="shared" si="1317"/>
        <v>7.5037195424356232E-2</v>
      </c>
      <c r="NL225" s="68">
        <f t="shared" si="1160"/>
        <v>-0.88074632790789997</v>
      </c>
      <c r="NM225" s="68"/>
      <c r="NN225" s="15">
        <f t="shared" si="1161"/>
        <v>2.0653061224489795</v>
      </c>
      <c r="NP225" s="13">
        <v>579.79999999999995</v>
      </c>
      <c r="NQ225" s="68">
        <f t="shared" si="1162"/>
        <v>8.1199033262044397E-3</v>
      </c>
      <c r="NR225" s="68">
        <f t="shared" si="1318"/>
        <v>1.0245339090621938E-3</v>
      </c>
      <c r="NS225" s="68">
        <f t="shared" si="1163"/>
        <v>3.417523809523809</v>
      </c>
      <c r="NT225" s="68"/>
      <c r="NU225" s="15">
        <f t="shared" si="1164"/>
        <v>0.76268506977168382</v>
      </c>
      <c r="NW225" s="13">
        <v>290.10000000000002</v>
      </c>
      <c r="NX225" s="68">
        <f t="shared" si="1165"/>
        <v>4.0418893232435672E-2</v>
      </c>
      <c r="NY225" s="68">
        <f t="shared" si="1319"/>
        <v>3.3323523815293424E-2</v>
      </c>
      <c r="NZ225" s="68">
        <f t="shared" si="1166"/>
        <v>0.65054619936276759</v>
      </c>
      <c r="OA225" s="68"/>
      <c r="OB225" s="15">
        <f t="shared" si="1167"/>
        <v>0.53248811410459596</v>
      </c>
      <c r="OD225" s="13">
        <v>3.56</v>
      </c>
      <c r="OE225" s="68">
        <f t="shared" si="1168"/>
        <v>6.9069069069069067E-2</v>
      </c>
      <c r="OF225" s="68">
        <f t="shared" si="1320"/>
        <v>6.1973699651926818E-2</v>
      </c>
      <c r="OG225" s="68">
        <f t="shared" si="1169"/>
        <v>-0.98422475295785883</v>
      </c>
      <c r="OH225" s="68"/>
      <c r="OI225" s="15">
        <f t="shared" si="1170"/>
        <v>1.4383561643835618</v>
      </c>
      <c r="OK225" s="13">
        <v>290.2</v>
      </c>
      <c r="OL225" s="68">
        <f t="shared" si="1171"/>
        <v>-1.3462061463149429E-2</v>
      </c>
      <c r="OM225" s="68">
        <f t="shared" si="1321"/>
        <v>-2.0557430880291674E-2</v>
      </c>
      <c r="ON225" s="68">
        <f t="shared" si="1172"/>
        <v>5.8362779740871611</v>
      </c>
      <c r="OO225" s="68"/>
      <c r="OP225" s="15">
        <f t="shared" si="1173"/>
        <v>3.3567031977180601</v>
      </c>
      <c r="OR225" s="13">
        <v>5.91</v>
      </c>
      <c r="OS225" s="68">
        <f t="shared" si="1174"/>
        <v>3.1413612565444976E-2</v>
      </c>
      <c r="OT225" s="68">
        <f t="shared" si="1322"/>
        <v>2.4318243148302731E-2</v>
      </c>
      <c r="OU225" s="68">
        <f t="shared" si="1175"/>
        <v>-0.23246753246753246</v>
      </c>
      <c r="OV225" s="68"/>
      <c r="OW225" s="15">
        <f t="shared" si="1176"/>
        <v>4.2767857142857135</v>
      </c>
      <c r="OY225" s="13">
        <v>179.03</v>
      </c>
      <c r="OZ225" s="68">
        <f t="shared" si="1177"/>
        <v>1.1640391026727707E-2</v>
      </c>
      <c r="PA225" s="68">
        <f t="shared" si="1323"/>
        <v>4.5450216095854609E-3</v>
      </c>
      <c r="PB225" s="68">
        <f t="shared" si="1331"/>
        <v>4.5086153846153847</v>
      </c>
      <c r="PC225" s="68"/>
      <c r="PD225" s="15">
        <f t="shared" si="1178"/>
        <v>0.56289829768659982</v>
      </c>
      <c r="PE225" s="18"/>
      <c r="PF225" s="13">
        <v>297</v>
      </c>
      <c r="PG225" s="68">
        <f t="shared" si="1179"/>
        <v>2.1812426890524924E-2</v>
      </c>
      <c r="PH225" s="68">
        <f t="shared" si="1324"/>
        <v>1.4717057473382679E-2</v>
      </c>
      <c r="PI225" s="68">
        <f t="shared" si="1180"/>
        <v>-0.14704192992533024</v>
      </c>
      <c r="PJ225" s="68"/>
      <c r="PK225" s="15">
        <f t="shared" si="1181"/>
        <v>0.4201692727011907</v>
      </c>
      <c r="PM225" s="13"/>
      <c r="PN225" s="68">
        <f t="shared" si="1182"/>
        <v>0</v>
      </c>
      <c r="PO225" s="68">
        <f t="shared" si="1183"/>
        <v>-7.0953694171422459E-3</v>
      </c>
      <c r="PP225" s="68">
        <f t="shared" si="1184"/>
        <v>0</v>
      </c>
      <c r="PQ225" s="68"/>
      <c r="PR225" s="15">
        <f t="shared" si="1185"/>
        <v>0</v>
      </c>
      <c r="PT225" s="13">
        <v>16.489999999999998</v>
      </c>
      <c r="PU225" s="68">
        <f t="shared" si="1186"/>
        <v>5.3674121405750674E-2</v>
      </c>
      <c r="PV225" s="68">
        <f t="shared" si="1325"/>
        <v>4.6578751988608426E-2</v>
      </c>
      <c r="PW225" s="68">
        <f t="shared" si="1187"/>
        <v>0.89105504587155937</v>
      </c>
      <c r="PX225" s="68"/>
      <c r="PY225" s="15">
        <f t="shared" si="1188"/>
        <v>2.2144249512670564</v>
      </c>
      <c r="QA225" s="13">
        <v>365</v>
      </c>
      <c r="QB225" s="68">
        <f t="shared" si="1189"/>
        <v>-1.3700110789850551E-2</v>
      </c>
      <c r="QC225" s="68">
        <f t="shared" si="1326"/>
        <v>-2.0795480206992796E-2</v>
      </c>
      <c r="QD225" s="68">
        <f t="shared" si="1190"/>
        <v>8.1834079255461087E-2</v>
      </c>
      <c r="QE225" s="68"/>
      <c r="QF225" s="15">
        <f t="shared" si="1191"/>
        <v>0.90361948471889009</v>
      </c>
      <c r="QH225" s="13">
        <v>2.64</v>
      </c>
      <c r="QI225" s="68">
        <f t="shared" si="1192"/>
        <v>3.1250000000000028E-2</v>
      </c>
      <c r="QJ225" s="68">
        <f t="shared" si="1327"/>
        <v>2.4154630582857783E-2</v>
      </c>
      <c r="QK225" s="68">
        <f t="shared" si="1193"/>
        <v>5.1792828685259105E-2</v>
      </c>
      <c r="QL225" s="68"/>
      <c r="QM225" s="15">
        <f t="shared" si="1194"/>
        <v>1.0307692307692309</v>
      </c>
      <c r="QO225" s="13">
        <v>17.23</v>
      </c>
      <c r="QP225" s="68">
        <f t="shared" si="1195"/>
        <v>-7.4884792626727543E-3</v>
      </c>
      <c r="QQ225" s="68">
        <f t="shared" si="1328"/>
        <v>-1.4583848679814999E-2</v>
      </c>
      <c r="QR225" s="68">
        <f t="shared" si="1196"/>
        <v>-0.9789975377264194</v>
      </c>
      <c r="QS225" s="68"/>
      <c r="QT225" s="15">
        <f t="shared" si="1197"/>
        <v>0.50087108013937276</v>
      </c>
      <c r="QV225" s="13">
        <v>2.556</v>
      </c>
      <c r="QW225" s="68">
        <f t="shared" si="1198"/>
        <v>0.14209115281501344</v>
      </c>
      <c r="QX225" s="68">
        <f t="shared" si="1329"/>
        <v>0.13499578339787119</v>
      </c>
      <c r="QY225" s="68">
        <f t="shared" si="1199"/>
        <v>-0.2759206798866855</v>
      </c>
      <c r="QZ225" s="68"/>
      <c r="RA225" s="15">
        <f t="shared" si="1200"/>
        <v>4.4544340008173269E-2</v>
      </c>
      <c r="RC225" s="13">
        <v>69.89</v>
      </c>
      <c r="RD225" s="68">
        <f t="shared" si="1201"/>
        <v>4.7511990407673885E-2</v>
      </c>
      <c r="RE225" s="68">
        <f t="shared" si="1330"/>
        <v>4.0416620990531636E-2</v>
      </c>
      <c r="RF225" s="68">
        <f t="shared" si="1202"/>
        <v>0.50982933678980347</v>
      </c>
      <c r="RG225" s="68"/>
      <c r="RH225" s="15">
        <f t="shared" si="1203"/>
        <v>1.8238383838383838</v>
      </c>
      <c r="RJ225" s="13">
        <v>295.27</v>
      </c>
      <c r="RK225" s="68">
        <f t="shared" si="1204"/>
        <v>3.0610820244328034E-2</v>
      </c>
      <c r="RL225" s="68">
        <f t="shared" si="1205"/>
        <v>2.3515450827185789E-2</v>
      </c>
      <c r="RM225" s="68">
        <f t="shared" si="1206"/>
        <v>0.36965395676778906</v>
      </c>
      <c r="RN225" s="68"/>
      <c r="RO225" s="15">
        <f t="shared" si="1207"/>
        <v>0.50096583977226505</v>
      </c>
      <c r="RQ225" s="13">
        <v>30.07</v>
      </c>
      <c r="RR225" s="68">
        <f t="shared" si="1208"/>
        <v>-1.0529779532741042E-2</v>
      </c>
      <c r="RS225" s="68">
        <f t="shared" si="1209"/>
        <v>-1.7625148949883287E-2</v>
      </c>
      <c r="RT225" s="68">
        <f t="shared" si="1210"/>
        <v>1.0539617486338797</v>
      </c>
      <c r="RU225" s="68"/>
      <c r="RV225" s="15">
        <f t="shared" si="1211"/>
        <v>0.44289827255278313</v>
      </c>
      <c r="RX225" s="13">
        <v>193.61</v>
      </c>
      <c r="RY225" s="68">
        <f t="shared" si="1212"/>
        <v>8.8124543359748245E-2</v>
      </c>
      <c r="RZ225" s="68">
        <f t="shared" si="1213"/>
        <v>8.1029173942606003E-2</v>
      </c>
      <c r="SA225" s="68">
        <f t="shared" si="1214"/>
        <v>0.45505786863069297</v>
      </c>
      <c r="SB225" s="68"/>
      <c r="SC225" s="15">
        <f t="shared" si="1215"/>
        <v>1.5599629776543702</v>
      </c>
      <c r="SE225" s="13">
        <v>33.08</v>
      </c>
      <c r="SF225" s="68">
        <f t="shared" si="1216"/>
        <v>-2.0432336393248585E-2</v>
      </c>
      <c r="SG225" s="68">
        <f t="shared" si="1217"/>
        <v>-2.752770581039083E-2</v>
      </c>
      <c r="SH225" s="68">
        <f t="shared" si="1218"/>
        <v>1.6463999999999999</v>
      </c>
      <c r="SI225" s="68"/>
      <c r="SJ225" s="15">
        <f t="shared" si="1219"/>
        <v>1.1677588466579292</v>
      </c>
      <c r="SL225" s="13">
        <v>4.1500000000000004</v>
      </c>
      <c r="SM225" s="68">
        <f t="shared" si="1220"/>
        <v>3.4912718204488921E-2</v>
      </c>
      <c r="SN225" s="68">
        <f t="shared" si="1221"/>
        <v>2.7817348787346676E-2</v>
      </c>
      <c r="SO225" s="68">
        <f t="shared" si="1222"/>
        <v>1.922535211267606</v>
      </c>
      <c r="SP225" s="68"/>
      <c r="SQ225" s="15">
        <f t="shared" si="1223"/>
        <v>3.1089108910891095</v>
      </c>
      <c r="SS225" s="13">
        <v>29.37</v>
      </c>
      <c r="ST225" s="68">
        <f t="shared" si="1224"/>
        <v>-4.4067796610169152E-3</v>
      </c>
      <c r="SU225" s="68">
        <f t="shared" si="1225"/>
        <v>-1.1502149078159161E-2</v>
      </c>
      <c r="SV225" s="68">
        <f t="shared" si="1226"/>
        <v>0.8197026022304833</v>
      </c>
      <c r="SW225" s="68"/>
      <c r="SX225" s="15">
        <f t="shared" si="1227"/>
        <v>2.496428571428571</v>
      </c>
      <c r="SZ225" s="13">
        <v>64.180000000000007</v>
      </c>
      <c r="TA225" s="68">
        <f t="shared" si="1228"/>
        <v>9.5221843003413062E-2</v>
      </c>
      <c r="TB225" s="68">
        <f t="shared" si="1229"/>
        <v>8.812647358627082E-2</v>
      </c>
      <c r="TC225" s="68">
        <f t="shared" si="1230"/>
        <v>0.58979440178350284</v>
      </c>
      <c r="TD225" s="68"/>
      <c r="TE225" s="15">
        <f t="shared" si="1231"/>
        <v>3.1141025641025646</v>
      </c>
      <c r="TG225" s="417">
        <v>0.29110000000000003</v>
      </c>
      <c r="TH225" s="68">
        <f t="shared" si="1232"/>
        <v>5.8545454545454553E-2</v>
      </c>
      <c r="TI225" s="68">
        <f t="shared" si="1233"/>
        <v>5.1450085128312305E-2</v>
      </c>
      <c r="TJ225" s="68">
        <f t="shared" si="1234"/>
        <v>0.32318181818181829</v>
      </c>
      <c r="TK225" s="68"/>
      <c r="TL225" s="15">
        <f t="shared" si="1235"/>
        <v>0.71740412979351031</v>
      </c>
      <c r="TN225" s="26">
        <v>64.95</v>
      </c>
      <c r="TO225" s="68">
        <f t="shared" si="1236"/>
        <v>-1.1265032729486906E-2</v>
      </c>
      <c r="TP225" s="68">
        <f t="shared" si="1237"/>
        <v>-1.8360402146629151E-2</v>
      </c>
      <c r="TQ225" s="68">
        <f t="shared" si="1238"/>
        <v>-5.3296699292341022E-2</v>
      </c>
      <c r="TR225" s="68"/>
      <c r="TS225" s="15">
        <f t="shared" si="1239"/>
        <v>1.1831932773109244</v>
      </c>
      <c r="TU225" s="417">
        <v>4.22</v>
      </c>
      <c r="TV225" s="68">
        <f t="shared" si="1240"/>
        <v>7.6530612244897919E-2</v>
      </c>
      <c r="TW225" s="68">
        <f t="shared" si="1241"/>
        <v>6.9435242827755678E-2</v>
      </c>
      <c r="TX225" s="68">
        <f t="shared" si="1242"/>
        <v>-4.3083900226757454E-2</v>
      </c>
      <c r="TY225" s="68"/>
      <c r="TZ225" s="15">
        <f t="shared" si="1243"/>
        <v>1.4678362573099415</v>
      </c>
      <c r="UB225" s="13"/>
      <c r="UC225" s="68">
        <f t="shared" si="1244"/>
        <v>0</v>
      </c>
      <c r="UD225" s="68">
        <f t="shared" si="1245"/>
        <v>-7.0953694171422459E-3</v>
      </c>
      <c r="UE225" s="68">
        <f t="shared" si="1246"/>
        <v>0</v>
      </c>
      <c r="UF225" s="68"/>
      <c r="UG225" s="15">
        <f t="shared" si="1247"/>
        <v>0</v>
      </c>
      <c r="UI225" s="417"/>
      <c r="UJ225" s="68">
        <f t="shared" si="1248"/>
        <v>0</v>
      </c>
      <c r="UK225" s="68">
        <f t="shared" si="1249"/>
        <v>-7.0953694171422459E-3</v>
      </c>
      <c r="UL225" s="68">
        <f t="shared" si="1250"/>
        <v>0</v>
      </c>
      <c r="UM225" s="68"/>
      <c r="UN225" s="15">
        <f t="shared" si="1251"/>
        <v>0</v>
      </c>
      <c r="UP225" s="417"/>
      <c r="UQ225" s="68">
        <f t="shared" si="1252"/>
        <v>0</v>
      </c>
      <c r="UR225" s="68">
        <f t="shared" si="1253"/>
        <v>-7.0953694171422459E-3</v>
      </c>
      <c r="US225" s="68">
        <f t="shared" si="1254"/>
        <v>0</v>
      </c>
      <c r="UT225" s="68"/>
      <c r="UU225" s="15">
        <f t="shared" si="1255"/>
        <v>0</v>
      </c>
      <c r="UW225" s="417"/>
      <c r="UX225" s="68">
        <f t="shared" si="1256"/>
        <v>0</v>
      </c>
      <c r="UY225" s="68">
        <f t="shared" si="1257"/>
        <v>-7.0953694171422459E-3</v>
      </c>
      <c r="UZ225" s="68">
        <f t="shared" si="1258"/>
        <v>0</v>
      </c>
      <c r="VA225" s="68"/>
      <c r="VB225" s="15">
        <f t="shared" si="1259"/>
        <v>0</v>
      </c>
      <c r="VD225" s="417"/>
      <c r="VE225" s="68">
        <f t="shared" si="1260"/>
        <v>0</v>
      </c>
      <c r="VF225" s="68">
        <f t="shared" si="1261"/>
        <v>-7.0953694171422459E-3</v>
      </c>
      <c r="VG225" s="68">
        <f t="shared" si="1262"/>
        <v>0</v>
      </c>
      <c r="VH225" s="68"/>
      <c r="VI225" s="15">
        <f t="shared" si="1263"/>
        <v>0</v>
      </c>
      <c r="VM225" s="21">
        <f t="shared" si="1264"/>
        <v>2.5119172634411054E-2</v>
      </c>
      <c r="VN225" s="40"/>
      <c r="VO225" s="21">
        <f t="shared" si="1265"/>
        <v>1.8049784659783494</v>
      </c>
      <c r="VP225" s="14"/>
      <c r="VQ225" s="21">
        <f t="shared" si="1266"/>
        <v>1.1199993186302424</v>
      </c>
    </row>
    <row r="226" spans="1:589" ht="15.75" customHeight="1" x14ac:dyDescent="0.2">
      <c r="A226" s="127">
        <v>45972</v>
      </c>
      <c r="B226" s="4">
        <f t="shared" si="999"/>
        <v>45972</v>
      </c>
      <c r="C226" s="13">
        <v>47927.96</v>
      </c>
      <c r="D226" s="138">
        <f t="shared" si="1000"/>
        <v>559.33000000000175</v>
      </c>
      <c r="E226" s="68">
        <f t="shared" si="1001"/>
        <v>1.1808025691264488E-2</v>
      </c>
      <c r="F226" s="15">
        <f t="shared" si="1002"/>
        <v>0.12654456939156478</v>
      </c>
      <c r="G226" s="13">
        <v>6846.61</v>
      </c>
      <c r="H226" s="138">
        <f t="shared" si="1003"/>
        <v>14.179999999999382</v>
      </c>
      <c r="I226" s="68">
        <f t="shared" si="1004"/>
        <v>2.0753963084875191E-3</v>
      </c>
      <c r="J226" s="15">
        <f t="shared" si="1005"/>
        <v>0.1640667638052716</v>
      </c>
      <c r="K226" s="13">
        <v>23468.3</v>
      </c>
      <c r="L226" s="138">
        <f t="shared" si="1006"/>
        <v>-58.869999999998981</v>
      </c>
      <c r="M226" s="68">
        <f t="shared" si="1007"/>
        <v>-2.5022133983814876E-3</v>
      </c>
      <c r="N226" s="15">
        <f t="shared" si="1008"/>
        <v>0.21529466168913847</v>
      </c>
      <c r="O226" s="13">
        <v>2458.2800000000002</v>
      </c>
      <c r="P226" s="138">
        <f t="shared" si="1009"/>
        <v>2.6300000000001091</v>
      </c>
      <c r="Q226" s="68">
        <f t="shared" si="1010"/>
        <v>1.0709995316922644E-3</v>
      </c>
      <c r="R226" s="15">
        <f t="shared" si="1011"/>
        <v>0.10228862503138804</v>
      </c>
      <c r="S226" s="18">
        <f t="shared" si="1012"/>
        <v>3.6900270345136131E-3</v>
      </c>
      <c r="T226" s="121">
        <f t="shared" si="1013"/>
        <v>282.6715226753783</v>
      </c>
      <c r="U226" s="121">
        <f t="shared" si="1014"/>
        <v>282.6715226753783</v>
      </c>
      <c r="V226" s="134">
        <f t="shared" si="1015"/>
        <v>2.617657574214444E-3</v>
      </c>
      <c r="W226" s="21">
        <f t="shared" si="1267"/>
        <v>9.2578960673908722E-2</v>
      </c>
      <c r="X226" s="18">
        <f t="shared" si="1016"/>
        <v>3.113052033265696E-3</v>
      </c>
      <c r="Y226" s="353">
        <f>40116.38-20581.95</f>
        <v>19534.429999999997</v>
      </c>
      <c r="Z226" s="15">
        <v>1.9999999999999999E-6</v>
      </c>
      <c r="AA226" s="21">
        <f t="shared" si="1017"/>
        <v>-2.6156575742144442E-3</v>
      </c>
      <c r="AC226" s="13">
        <v>264.92</v>
      </c>
      <c r="AD226" s="68">
        <f t="shared" si="1018"/>
        <v>-6.1897437821209341E-3</v>
      </c>
      <c r="AE226" s="68">
        <f t="shared" si="1268"/>
        <v>-8.8074013563353773E-3</v>
      </c>
      <c r="AF226" s="68">
        <f t="shared" si="1019"/>
        <v>0.60781695697032223</v>
      </c>
      <c r="AG226" s="68"/>
      <c r="AH226" s="15">
        <f t="shared" si="1020"/>
        <v>0.16617511115024003</v>
      </c>
      <c r="AJ226" s="13">
        <v>24.97</v>
      </c>
      <c r="AK226" s="68">
        <f t="shared" si="1021"/>
        <v>-1.2000000000000454E-3</v>
      </c>
      <c r="AL226" s="68">
        <f t="shared" si="1269"/>
        <v>-3.8176575742144897E-3</v>
      </c>
      <c r="AM226" s="68">
        <f t="shared" si="1022"/>
        <v>0.34247311827956972</v>
      </c>
      <c r="AN226" s="68"/>
      <c r="AO226" s="15">
        <f t="shared" si="1023"/>
        <v>0.18735140275796469</v>
      </c>
      <c r="AQ226" s="13">
        <v>24.95</v>
      </c>
      <c r="AR226" s="68">
        <f t="shared" si="1024"/>
        <v>-3.1961646024771012E-3</v>
      </c>
      <c r="AS226" s="68">
        <f t="shared" si="1270"/>
        <v>-5.8138221766915448E-3</v>
      </c>
      <c r="AT226" s="68">
        <f t="shared" si="1025"/>
        <v>0.44470179502026635</v>
      </c>
      <c r="AU226" s="68"/>
      <c r="AV226" s="15">
        <f t="shared" si="1026"/>
        <v>0.16208663251047978</v>
      </c>
      <c r="AX226" s="13">
        <v>238.02</v>
      </c>
      <c r="AY226" s="68">
        <f t="shared" si="1027"/>
        <v>2.0628973182335248E-3</v>
      </c>
      <c r="AZ226" s="68">
        <f t="shared" si="1271"/>
        <v>-5.5476025598091925E-4</v>
      </c>
      <c r="BA226" s="68">
        <f t="shared" si="1028"/>
        <v>0.77494407158836709</v>
      </c>
      <c r="BB226" s="68"/>
      <c r="BC226" s="15">
        <f t="shared" si="1029"/>
        <v>0.16567902443802346</v>
      </c>
      <c r="BE226" s="13">
        <v>84.56</v>
      </c>
      <c r="BF226" s="68">
        <f t="shared" si="1030"/>
        <v>7.5062552126771761E-3</v>
      </c>
      <c r="BG226" s="68">
        <f t="shared" si="1272"/>
        <v>4.8885976384627321E-3</v>
      </c>
      <c r="BH226" s="68"/>
      <c r="BI226" s="68"/>
      <c r="BJ226" s="15">
        <f t="shared" si="1031"/>
        <v>0.14782136554907019</v>
      </c>
      <c r="BL226" s="13">
        <v>76.790000000000006</v>
      </c>
      <c r="BM226" s="68">
        <f t="shared" si="1032"/>
        <v>-7.496445650769009E-3</v>
      </c>
      <c r="BN226" s="68">
        <f t="shared" si="1273"/>
        <v>-1.0114103224983453E-2</v>
      </c>
      <c r="BO226" s="68">
        <f t="shared" si="1033"/>
        <v>0.29319636241158642</v>
      </c>
      <c r="BP226" s="68"/>
      <c r="BQ226" s="15">
        <f t="shared" si="1034"/>
        <v>0.15699864396564714</v>
      </c>
      <c r="BS226" s="13">
        <v>45.31</v>
      </c>
      <c r="BT226" s="68">
        <f t="shared" si="1035"/>
        <v>-1.2854030501089244E-2</v>
      </c>
      <c r="BU226" s="68">
        <f t="shared" si="1274"/>
        <v>-1.5471688075303688E-2</v>
      </c>
      <c r="BV226" s="68">
        <f t="shared" si="1036"/>
        <v>0.21604938271604951</v>
      </c>
      <c r="BW226" s="68"/>
      <c r="BX226" s="15">
        <f t="shared" si="1037"/>
        <v>0.18457516339869287</v>
      </c>
      <c r="BZ226" s="13"/>
      <c r="CA226" s="68">
        <f t="shared" si="1038"/>
        <v>0</v>
      </c>
      <c r="CB226" s="68">
        <f t="shared" si="1275"/>
        <v>0</v>
      </c>
      <c r="CC226" s="68">
        <f t="shared" si="1039"/>
        <v>0</v>
      </c>
      <c r="CD226" s="68"/>
      <c r="CE226" s="15">
        <f t="shared" si="1040"/>
        <v>0</v>
      </c>
      <c r="CG226" s="13">
        <v>31.58</v>
      </c>
      <c r="CH226" s="68">
        <f t="shared" si="1041"/>
        <v>6.3734862970044387E-3</v>
      </c>
      <c r="CI226" s="68">
        <f t="shared" si="1276"/>
        <v>3.7558287227899946E-3</v>
      </c>
      <c r="CJ226" s="68">
        <f t="shared" si="1042"/>
        <v>4.4657624875950971E-2</v>
      </c>
      <c r="CK226" s="68"/>
      <c r="CL226" s="15">
        <f t="shared" si="1043"/>
        <v>-8.0908032596041943E-2</v>
      </c>
      <c r="CN226" s="13">
        <v>35.71</v>
      </c>
      <c r="CO226" s="68">
        <f t="shared" si="1044"/>
        <v>-5.5975370836820661E-4</v>
      </c>
      <c r="CP226" s="68">
        <f t="shared" si="1277"/>
        <v>-3.1774112825826506E-3</v>
      </c>
      <c r="CQ226" s="68">
        <f t="shared" si="1045"/>
        <v>0.13943841735800896</v>
      </c>
      <c r="CR226" s="68"/>
      <c r="CS226" s="15">
        <f t="shared" si="1046"/>
        <v>6.6925605019420437E-2</v>
      </c>
      <c r="CU226" s="13">
        <v>41.67</v>
      </c>
      <c r="CV226" s="68">
        <f t="shared" si="1047"/>
        <v>2.6467757459095144E-3</v>
      </c>
      <c r="CW226" s="68">
        <f t="shared" si="1278"/>
        <v>2.911817169507034E-5</v>
      </c>
      <c r="CX226" s="68">
        <f t="shared" si="1048"/>
        <v>0.29611197511664084</v>
      </c>
      <c r="CY226" s="68"/>
      <c r="CZ226" s="15">
        <f t="shared" si="1049"/>
        <v>0.11775751072961374</v>
      </c>
      <c r="DB226" s="13">
        <v>20.28</v>
      </c>
      <c r="DC226" s="68">
        <f t="shared" si="1050"/>
        <v>1.9762845849803706E-3</v>
      </c>
      <c r="DD226" s="68">
        <f t="shared" si="1279"/>
        <v>-6.4137298923407342E-4</v>
      </c>
      <c r="DE226" s="68">
        <f t="shared" si="1051"/>
        <v>-7.2702331961591204E-2</v>
      </c>
      <c r="DF226" s="68"/>
      <c r="DG226" s="15">
        <f t="shared" si="1052"/>
        <v>-3.9292730844792878E-3</v>
      </c>
      <c r="DI226" s="13">
        <v>53.03</v>
      </c>
      <c r="DJ226" s="68">
        <f t="shared" si="1053"/>
        <v>3.7857278061707903E-3</v>
      </c>
      <c r="DK226" s="68">
        <f t="shared" si="1280"/>
        <v>1.1680702319563463E-3</v>
      </c>
      <c r="DL226" s="68">
        <f t="shared" si="1054"/>
        <v>0.20113250283125714</v>
      </c>
      <c r="DM226" s="68"/>
      <c r="DN226" s="15">
        <f t="shared" si="1055"/>
        <v>0.25782732447817852</v>
      </c>
      <c r="DP226" s="13">
        <v>50.2</v>
      </c>
      <c r="DQ226" s="68">
        <f t="shared" si="1056"/>
        <v>-3.572846367606187E-3</v>
      </c>
      <c r="DR226" s="68">
        <f t="shared" si="1281"/>
        <v>-6.190503941820631E-3</v>
      </c>
      <c r="DS226" s="68"/>
      <c r="DT226" s="68"/>
      <c r="DU226" s="15">
        <f t="shared" si="1057"/>
        <v>0.31827731092436989</v>
      </c>
      <c r="DV226" s="18"/>
      <c r="DW226" s="13">
        <v>45.16</v>
      </c>
      <c r="DX226" s="68">
        <f t="shared" si="1058"/>
        <v>-2.7353004522937822E-2</v>
      </c>
      <c r="DY226" s="68">
        <f t="shared" si="1282"/>
        <v>-2.9970662097152267E-2</v>
      </c>
      <c r="DZ226" s="68">
        <f t="shared" si="1059"/>
        <v>1.4098185699039487</v>
      </c>
      <c r="EA226" s="68"/>
      <c r="EB226" s="15">
        <f t="shared" si="1060"/>
        <v>0.34926800119510004</v>
      </c>
      <c r="ED226" s="13">
        <v>42.74</v>
      </c>
      <c r="EE226" s="68">
        <f t="shared" si="1061"/>
        <v>-7.4090121317157601E-2</v>
      </c>
      <c r="EF226" s="68">
        <f t="shared" si="1283"/>
        <v>-7.670777889137205E-2</v>
      </c>
      <c r="EG226" s="68">
        <f t="shared" si="1062"/>
        <v>1.0323347598668569</v>
      </c>
      <c r="EH226" s="68"/>
      <c r="EI226" s="15">
        <f t="shared" si="1063"/>
        <v>0.15889370932754879</v>
      </c>
      <c r="EK226" s="13">
        <v>143.04</v>
      </c>
      <c r="EL226" s="68">
        <f t="shared" si="1064"/>
        <v>2.3826208829712927E-3</v>
      </c>
      <c r="EM226" s="68">
        <f t="shared" si="1284"/>
        <v>-2.3503669124315136E-4</v>
      </c>
      <c r="EN226" s="68">
        <f t="shared" si="1065"/>
        <v>1.2162999690114653</v>
      </c>
      <c r="EO226" s="68"/>
      <c r="EP226" s="15">
        <f t="shared" si="1066"/>
        <v>0.28517520215633418</v>
      </c>
      <c r="ER226" s="13">
        <v>39.85</v>
      </c>
      <c r="ES226" s="68">
        <f t="shared" si="1067"/>
        <v>6.0590759909114359E-3</v>
      </c>
      <c r="ET226" s="68">
        <f t="shared" si="1285"/>
        <v>3.4414184166969919E-3</v>
      </c>
      <c r="EU226" s="68">
        <f t="shared" si="1068"/>
        <v>0.14150673159553151</v>
      </c>
      <c r="EV226" s="68"/>
      <c r="EW226" s="15">
        <f t="shared" si="1069"/>
        <v>2.4685008999742887E-2</v>
      </c>
      <c r="EY226" s="13">
        <v>53.12</v>
      </c>
      <c r="EZ226" s="68">
        <f t="shared" si="1070"/>
        <v>9.5020904599011791E-3</v>
      </c>
      <c r="FA226" s="68">
        <f t="shared" si="1286"/>
        <v>6.8844328856867351E-3</v>
      </c>
      <c r="FB226" s="68"/>
      <c r="FC226" s="68"/>
      <c r="FD226" s="15">
        <f t="shared" si="1071"/>
        <v>1.161106590724166</v>
      </c>
      <c r="FF226" s="13">
        <v>62.81</v>
      </c>
      <c r="FG226" s="68">
        <f t="shared" si="1072"/>
        <v>-2.5408924884865267E-3</v>
      </c>
      <c r="FH226" s="68">
        <f t="shared" si="1287"/>
        <v>-5.1585500627009707E-3</v>
      </c>
      <c r="FI226" s="68">
        <f t="shared" si="1073"/>
        <v>6.313473256601225E-2</v>
      </c>
      <c r="FJ226" s="68"/>
      <c r="FK226" s="15">
        <f t="shared" si="1074"/>
        <v>0.10600457827082238</v>
      </c>
      <c r="FM226" s="13">
        <v>189.56</v>
      </c>
      <c r="FN226" s="68">
        <f t="shared" si="1075"/>
        <v>4.9835648393595465E-3</v>
      </c>
      <c r="FO226" s="68">
        <f t="shared" si="1288"/>
        <v>2.3659072651451025E-3</v>
      </c>
      <c r="FP226" s="68">
        <f t="shared" si="1076"/>
        <v>0.630202958376333</v>
      </c>
      <c r="FQ226" s="68"/>
      <c r="FR226" s="15">
        <f t="shared" si="1077"/>
        <v>4.3487834415941902E-2</v>
      </c>
      <c r="FT226" s="13">
        <v>89.78</v>
      </c>
      <c r="FU226" s="68">
        <f t="shared" si="1078"/>
        <v>7.1797172986313726E-3</v>
      </c>
      <c r="FV226" s="68">
        <f t="shared" si="1289"/>
        <v>4.5620597244169286E-3</v>
      </c>
      <c r="FW226" s="68">
        <f t="shared" si="1079"/>
        <v>1.9879586504600703E-2</v>
      </c>
      <c r="FX226" s="68"/>
      <c r="FY226" s="15">
        <f t="shared" si="1080"/>
        <v>-4.4355732978488098E-3</v>
      </c>
      <c r="GA226" s="13">
        <v>18.829999999999998</v>
      </c>
      <c r="GB226" s="68">
        <f t="shared" si="1081"/>
        <v>8.5698982324583055E-3</v>
      </c>
      <c r="GC226" s="68">
        <f t="shared" si="1290"/>
        <v>5.9522406582438615E-3</v>
      </c>
      <c r="GD226" s="68"/>
      <c r="GE226" s="68"/>
      <c r="GF226" s="15">
        <f t="shared" si="1082"/>
        <v>8.0321285140562165E-2</v>
      </c>
      <c r="GG226" s="18"/>
      <c r="GH226" s="13">
        <v>24.37</v>
      </c>
      <c r="GI226" s="68">
        <f t="shared" si="1083"/>
        <v>3.1752751905165112E-2</v>
      </c>
      <c r="GJ226" s="68">
        <f t="shared" si="1291"/>
        <v>2.913509433095067E-2</v>
      </c>
      <c r="GK226" s="68">
        <f t="shared" si="1084"/>
        <v>0.26795005202913647</v>
      </c>
      <c r="GL226" s="68"/>
      <c r="GM226" s="15">
        <f t="shared" si="1085"/>
        <v>0.28941798941798957</v>
      </c>
      <c r="GO226" s="13">
        <v>29.91</v>
      </c>
      <c r="GP226" s="68">
        <f t="shared" si="1086"/>
        <v>2.2913816689466543E-2</v>
      </c>
      <c r="GQ226" s="68">
        <f t="shared" si="1292"/>
        <v>2.0296159115252101E-2</v>
      </c>
      <c r="GR226" s="68"/>
      <c r="GS226" s="68"/>
      <c r="GT226" s="15">
        <f t="shared" si="1087"/>
        <v>9.7614678899082569E-2</v>
      </c>
      <c r="GV226" s="13">
        <v>17.600000000000001</v>
      </c>
      <c r="GW226" s="68">
        <f t="shared" si="1088"/>
        <v>-6.7720090293452283E-3</v>
      </c>
      <c r="GX226" s="68">
        <f t="shared" si="1293"/>
        <v>-9.3896666035596724E-3</v>
      </c>
      <c r="GY226" s="68">
        <f t="shared" si="1089"/>
        <v>0.4852320675105487</v>
      </c>
      <c r="GZ226" s="68"/>
      <c r="HA226" s="15">
        <f t="shared" si="1090"/>
        <v>0.28279883381924203</v>
      </c>
      <c r="HD226" s="13">
        <v>439.62</v>
      </c>
      <c r="HE226" s="68">
        <f t="shared" si="1091"/>
        <v>-1.2600229095074486E-2</v>
      </c>
      <c r="HF226" s="68">
        <f t="shared" si="1294"/>
        <v>-1.521788666928893E-2</v>
      </c>
      <c r="HG226" s="68">
        <f t="shared" si="1092"/>
        <v>1.469636537273187</v>
      </c>
      <c r="HH226" s="68"/>
      <c r="HI226" s="15">
        <f t="shared" si="1093"/>
        <v>8.8599445324881218E-2</v>
      </c>
      <c r="HK226" s="13">
        <v>76.59</v>
      </c>
      <c r="HL226" s="68">
        <f t="shared" si="1094"/>
        <v>-3.2710280373831814E-2</v>
      </c>
      <c r="HM226" s="68">
        <f t="shared" si="1295"/>
        <v>-3.5327937948046256E-2</v>
      </c>
      <c r="HN226" s="68">
        <f t="shared" si="1095"/>
        <v>29.883064516129032</v>
      </c>
      <c r="HO226" s="68"/>
      <c r="HP226" s="15">
        <f t="shared" si="1096"/>
        <v>1.9033358605003794</v>
      </c>
      <c r="HR226" s="13">
        <v>119.78</v>
      </c>
      <c r="HS226" s="68">
        <f t="shared" si="1097"/>
        <v>1.3110039753023743E-2</v>
      </c>
      <c r="HT226" s="68">
        <f t="shared" si="1296"/>
        <v>1.0492382178809299E-2</v>
      </c>
      <c r="HU226" s="68">
        <f t="shared" si="1098"/>
        <v>2.2906593406593405</v>
      </c>
      <c r="HV226" s="68"/>
      <c r="HW226" s="15">
        <f t="shared" si="1099"/>
        <v>0.11350748349911693</v>
      </c>
      <c r="HY226" s="13">
        <v>193.16</v>
      </c>
      <c r="HZ226" s="68">
        <f t="shared" si="1100"/>
        <v>-2.959055513690035E-2</v>
      </c>
      <c r="IA226" s="68">
        <f t="shared" si="1297"/>
        <v>-3.2208212711114792E-2</v>
      </c>
      <c r="IB226" s="68">
        <f t="shared" si="1101"/>
        <v>0.82398489140698761</v>
      </c>
      <c r="IC226" s="68"/>
      <c r="ID226" s="15">
        <f t="shared" si="1102"/>
        <v>0.43837962618214316</v>
      </c>
      <c r="IF226" s="13">
        <v>351.96</v>
      </c>
      <c r="IG226" s="68">
        <f t="shared" si="1103"/>
        <v>-1.7941348809955654E-2</v>
      </c>
      <c r="IH226" s="68">
        <f t="shared" si="1298"/>
        <v>-2.0559006384170096E-2</v>
      </c>
      <c r="II226" s="68">
        <f t="shared" si="1104"/>
        <v>1.0111999999999999</v>
      </c>
      <c r="IJ226" s="68"/>
      <c r="IK226" s="15">
        <f t="shared" si="1105"/>
        <v>0.51811594202898537</v>
      </c>
      <c r="IM226" s="13">
        <v>324.19</v>
      </c>
      <c r="IN226" s="68">
        <f t="shared" si="1106"/>
        <v>1.7353919538065563E-2</v>
      </c>
      <c r="IO226" s="68">
        <f t="shared" si="1299"/>
        <v>1.4736261963851119E-2</v>
      </c>
      <c r="IP226" s="68">
        <f t="shared" si="1107"/>
        <v>5.3305994922866633</v>
      </c>
      <c r="IQ226" s="68"/>
      <c r="IR226" s="15">
        <f t="shared" si="1108"/>
        <v>0.72892112420670907</v>
      </c>
      <c r="IT226" s="13">
        <v>92.52</v>
      </c>
      <c r="IU226" s="68">
        <f t="shared" si="1109"/>
        <v>-1.8355437665782535E-2</v>
      </c>
      <c r="IV226" s="68">
        <f t="shared" si="1300"/>
        <v>-2.0973095239996978E-2</v>
      </c>
      <c r="IW226" s="68">
        <f t="shared" si="1110"/>
        <v>4.0695890410958899</v>
      </c>
      <c r="IX226" s="68"/>
      <c r="IY226" s="15">
        <f t="shared" si="1111"/>
        <v>0.8003502626970227</v>
      </c>
      <c r="JA226" s="13">
        <v>627.08000000000004</v>
      </c>
      <c r="JB226" s="68">
        <f t="shared" si="1112"/>
        <v>-7.4078764087627423E-3</v>
      </c>
      <c r="JC226" s="68">
        <f t="shared" si="1301"/>
        <v>-1.0025533982977185E-2</v>
      </c>
      <c r="JD226" s="68">
        <f t="shared" si="1113"/>
        <v>0.26836569579288039</v>
      </c>
      <c r="JE226" s="68"/>
      <c r="JF226" s="15">
        <f t="shared" si="1114"/>
        <v>7.0997933425560711E-2</v>
      </c>
      <c r="JH226" s="13">
        <v>508.68</v>
      </c>
      <c r="JI226" s="68">
        <f t="shared" si="1115"/>
        <v>5.2964426877470487E-3</v>
      </c>
      <c r="JJ226" s="68">
        <f t="shared" si="1302"/>
        <v>2.6787851135326047E-3</v>
      </c>
      <c r="JK226" s="68">
        <f t="shared" si="1116"/>
        <v>0.25078069291106253</v>
      </c>
      <c r="JL226" s="68"/>
      <c r="JM226" s="15">
        <f t="shared" si="1117"/>
        <v>0.20683274021352316</v>
      </c>
      <c r="JO226" s="13">
        <v>32</v>
      </c>
      <c r="JP226" s="68">
        <f t="shared" si="1118"/>
        <v>-3.2940465397401128E-2</v>
      </c>
      <c r="JQ226" s="68">
        <f t="shared" si="1303"/>
        <v>-3.555812297161557E-2</v>
      </c>
      <c r="JR226" s="68">
        <f t="shared" si="1119"/>
        <v>7.9804285473257922E-2</v>
      </c>
      <c r="JS226" s="68"/>
      <c r="JT226" s="15">
        <f t="shared" si="1120"/>
        <v>2.1403336604514234</v>
      </c>
      <c r="JV226" s="13">
        <v>2.59</v>
      </c>
      <c r="JW226" s="68">
        <f t="shared" si="1121"/>
        <v>-1.8939393939394041E-2</v>
      </c>
      <c r="JX226" s="68">
        <f t="shared" si="1304"/>
        <v>-2.1557051513608483E-2</v>
      </c>
      <c r="JY226" s="68">
        <f t="shared" si="1122"/>
        <v>2.3715415019762869E-2</v>
      </c>
      <c r="JZ226" s="68"/>
      <c r="KA226" s="15">
        <f t="shared" si="1123"/>
        <v>0.43888888888888877</v>
      </c>
      <c r="KC226" s="13">
        <v>24.59</v>
      </c>
      <c r="KD226" s="68">
        <f t="shared" si="1124"/>
        <v>9.8562628336754995E-3</v>
      </c>
      <c r="KE226" s="68">
        <f t="shared" si="1305"/>
        <v>7.2386052594610555E-3</v>
      </c>
      <c r="KF226" s="68">
        <f t="shared" si="1125"/>
        <v>0.26232032854209442</v>
      </c>
      <c r="KG226" s="68"/>
      <c r="KH226" s="15">
        <f t="shared" si="1126"/>
        <v>0.10865644724977458</v>
      </c>
      <c r="KI226" s="18"/>
      <c r="KJ226" s="13">
        <v>158.5</v>
      </c>
      <c r="KK226" s="68">
        <f t="shared" si="1127"/>
        <v>-6.8523742360131618E-2</v>
      </c>
      <c r="KL226" s="68">
        <f t="shared" si="1306"/>
        <v>-7.1141399934346067E-2</v>
      </c>
      <c r="KM226" s="68">
        <f t="shared" si="1128"/>
        <v>6.511848341232227</v>
      </c>
      <c r="KN226" s="68"/>
      <c r="KO226" s="15">
        <f t="shared" si="1129"/>
        <v>1.3582800178544863</v>
      </c>
      <c r="KQ226" s="13">
        <v>2.59</v>
      </c>
      <c r="KR226" s="68">
        <f t="shared" si="1130"/>
        <v>1.092896174863389E-2</v>
      </c>
      <c r="KS226" s="68">
        <f t="shared" si="1307"/>
        <v>8.3113041744194462E-3</v>
      </c>
      <c r="KT226" s="68">
        <f t="shared" si="1131"/>
        <v>-1.1450381679389407E-2</v>
      </c>
      <c r="KU226" s="68"/>
      <c r="KV226" s="15">
        <f t="shared" si="1132"/>
        <v>1.5643564356435642</v>
      </c>
      <c r="KW226" s="18"/>
      <c r="KX226" s="13">
        <v>66.180000000000007</v>
      </c>
      <c r="KY226" s="68">
        <f t="shared" si="1133"/>
        <v>-6.4196832579185403E-2</v>
      </c>
      <c r="KZ226" s="68">
        <f t="shared" si="1308"/>
        <v>-6.6814490153399853E-2</v>
      </c>
      <c r="LA226" s="68">
        <f t="shared" si="1134"/>
        <v>-7.9938829417489213E-2</v>
      </c>
      <c r="LB226" s="68"/>
      <c r="LC226" s="15">
        <f t="shared" si="1135"/>
        <v>1.7912273302404051</v>
      </c>
      <c r="LD226" s="18"/>
      <c r="LE226" s="13">
        <v>60.69</v>
      </c>
      <c r="LF226" s="68">
        <f t="shared" si="1136"/>
        <v>2.9341926729986378E-2</v>
      </c>
      <c r="LG226" s="68">
        <f t="shared" si="1309"/>
        <v>2.6724269155771932E-2</v>
      </c>
      <c r="LH226" s="68">
        <f t="shared" si="1137"/>
        <v>0.6938319843706392</v>
      </c>
      <c r="LI226" s="68"/>
      <c r="LJ226" s="15">
        <f t="shared" si="1138"/>
        <v>0.31620039037085229</v>
      </c>
      <c r="LL226" s="13">
        <v>167.84</v>
      </c>
      <c r="LM226" s="68">
        <f t="shared" si="1139"/>
        <v>-4.7641734159113919E-4</v>
      </c>
      <c r="LN226" s="68">
        <f t="shared" si="1310"/>
        <v>-3.0940749158055833E-3</v>
      </c>
      <c r="LO226" s="68">
        <f t="shared" si="1140"/>
        <v>0.91817142857142864</v>
      </c>
      <c r="LP226" s="68"/>
      <c r="LQ226" s="15">
        <f t="shared" si="1141"/>
        <v>1.1460171333589058</v>
      </c>
      <c r="LS226" s="13">
        <v>25.35</v>
      </c>
      <c r="LT226" s="68">
        <f t="shared" si="1142"/>
        <v>-3.5377358490565982E-3</v>
      </c>
      <c r="LU226" s="68">
        <f t="shared" si="1311"/>
        <v>-6.1553934232710418E-3</v>
      </c>
      <c r="LV226" s="68"/>
      <c r="LW226" s="68"/>
      <c r="LX226" s="15">
        <f t="shared" si="1143"/>
        <v>1.7405405405405407</v>
      </c>
      <c r="LZ226" s="13">
        <v>22.28</v>
      </c>
      <c r="MA226" s="68">
        <f t="shared" si="1144"/>
        <v>7.6888285843510502E-3</v>
      </c>
      <c r="MB226" s="68">
        <f t="shared" si="1312"/>
        <v>5.0711710101366061E-3</v>
      </c>
      <c r="MC226" s="68">
        <f t="shared" si="1145"/>
        <v>1.3483146067416242E-3</v>
      </c>
      <c r="MD226" s="68"/>
      <c r="ME226" s="15">
        <f t="shared" si="1146"/>
        <v>0.65281899109792285</v>
      </c>
      <c r="MG226" s="13">
        <v>104.22</v>
      </c>
      <c r="MH226" s="68">
        <f t="shared" si="1147"/>
        <v>-6.5459110473457649E-2</v>
      </c>
      <c r="MI226" s="68">
        <f t="shared" si="1313"/>
        <v>-6.8076768047672098E-2</v>
      </c>
      <c r="MJ226" s="68">
        <f t="shared" si="1148"/>
        <v>13.045822102425875</v>
      </c>
      <c r="MK226" s="68"/>
      <c r="ML226" s="15">
        <f t="shared" si="1149"/>
        <v>3.9090909090909087</v>
      </c>
      <c r="MN226" s="13">
        <v>195.65</v>
      </c>
      <c r="MO226" s="68">
        <f t="shared" si="1150"/>
        <v>-1.579556315710039E-2</v>
      </c>
      <c r="MP226" s="68">
        <f t="shared" si="1314"/>
        <v>-1.8413220731314836E-2</v>
      </c>
      <c r="MQ226" s="68">
        <f t="shared" si="1151"/>
        <v>0.55401111993645746</v>
      </c>
      <c r="MR226" s="68"/>
      <c r="MS226" s="15">
        <f t="shared" si="1152"/>
        <v>0.75644133225603738</v>
      </c>
      <c r="MU226" s="13">
        <v>22.93</v>
      </c>
      <c r="MV226" s="68">
        <f t="shared" si="1153"/>
        <v>0</v>
      </c>
      <c r="MW226" s="68">
        <f t="shared" si="1315"/>
        <v>-2.617657574214444E-3</v>
      </c>
      <c r="MX226" s="68">
        <f t="shared" si="1154"/>
        <v>9.8706276952563426E-2</v>
      </c>
      <c r="MY226" s="68"/>
      <c r="MZ226" s="15">
        <f t="shared" si="1155"/>
        <v>1.1490159325210871</v>
      </c>
      <c r="NB226" s="13">
        <v>310.72000000000003</v>
      </c>
      <c r="NC226" s="68">
        <f t="shared" si="1156"/>
        <v>-3.9110085272807925E-3</v>
      </c>
      <c r="ND226" s="68">
        <f t="shared" si="1316"/>
        <v>-6.5286661014952365E-3</v>
      </c>
      <c r="NE226" s="68">
        <f t="shared" si="1157"/>
        <v>1.2936443493024288</v>
      </c>
      <c r="NF226" s="68"/>
      <c r="NG226" s="15">
        <f t="shared" si="1158"/>
        <v>0.86294142334672364</v>
      </c>
      <c r="NI226" s="13">
        <v>14.77</v>
      </c>
      <c r="NJ226" s="68">
        <f t="shared" si="1159"/>
        <v>-1.6644474034620507E-2</v>
      </c>
      <c r="NK226" s="68">
        <f t="shared" si="1317"/>
        <v>-1.926213160883495E-2</v>
      </c>
      <c r="NL226" s="68">
        <f t="shared" si="1160"/>
        <v>-0.88273124255657009</v>
      </c>
      <c r="NM226" s="68"/>
      <c r="NN226" s="15">
        <f t="shared" si="1161"/>
        <v>2.0142857142857138</v>
      </c>
      <c r="NP226" s="13">
        <v>576.08000000000004</v>
      </c>
      <c r="NQ226" s="68">
        <f t="shared" si="1162"/>
        <v>-6.4160055191443844E-3</v>
      </c>
      <c r="NR226" s="68">
        <f t="shared" si="1318"/>
        <v>-9.0336630933588284E-3</v>
      </c>
      <c r="NS226" s="68">
        <f t="shared" si="1163"/>
        <v>3.3891809523809528</v>
      </c>
      <c r="NT226" s="68"/>
      <c r="NU226" s="15">
        <f t="shared" si="1164"/>
        <v>0.75137567263551519</v>
      </c>
      <c r="NW226" s="13">
        <v>291.31</v>
      </c>
      <c r="NX226" s="68">
        <f t="shared" si="1165"/>
        <v>4.1709755256807285E-3</v>
      </c>
      <c r="NY226" s="68">
        <f t="shared" si="1319"/>
        <v>1.5533179514662845E-3</v>
      </c>
      <c r="NZ226" s="68">
        <f t="shared" si="1166"/>
        <v>0.65743058716431513</v>
      </c>
      <c r="OA226" s="68"/>
      <c r="OB226" s="15">
        <f t="shared" si="1167"/>
        <v>0.53888008452192282</v>
      </c>
      <c r="OD226" s="13">
        <v>3.19</v>
      </c>
      <c r="OE226" s="68">
        <f t="shared" si="1168"/>
        <v>-0.10393258426966295</v>
      </c>
      <c r="OF226" s="68">
        <f t="shared" si="1320"/>
        <v>-0.1065502418438774</v>
      </c>
      <c r="OG226" s="68">
        <f t="shared" si="1169"/>
        <v>-0.98586431515044093</v>
      </c>
      <c r="OH226" s="68"/>
      <c r="OI226" s="15">
        <f t="shared" si="1170"/>
        <v>1.1849315068493151</v>
      </c>
      <c r="OK226" s="13">
        <v>275.54000000000002</v>
      </c>
      <c r="OL226" s="68">
        <f t="shared" si="1171"/>
        <v>-5.0516884906960609E-2</v>
      </c>
      <c r="OM226" s="68">
        <f t="shared" si="1321"/>
        <v>-5.3134542481175051E-2</v>
      </c>
      <c r="ON226" s="68">
        <f t="shared" si="1172"/>
        <v>5.4909305064782101</v>
      </c>
      <c r="OO226" s="68"/>
      <c r="OP226" s="15">
        <f t="shared" si="1173"/>
        <v>3.1366161237051493</v>
      </c>
      <c r="OR226" s="13">
        <v>5.83</v>
      </c>
      <c r="OS226" s="68">
        <f t="shared" si="1174"/>
        <v>-1.3536379018612533E-2</v>
      </c>
      <c r="OT226" s="68">
        <f t="shared" si="1322"/>
        <v>-1.6154036592826979E-2</v>
      </c>
      <c r="OU226" s="68">
        <f t="shared" si="1175"/>
        <v>-0.24285714285714285</v>
      </c>
      <c r="OV226" s="68"/>
      <c r="OW226" s="15">
        <f t="shared" si="1176"/>
        <v>4.2053571428571423</v>
      </c>
      <c r="OY226" s="13">
        <v>179.22</v>
      </c>
      <c r="OZ226" s="68">
        <f t="shared" si="1177"/>
        <v>1.0612746467072432E-3</v>
      </c>
      <c r="PA226" s="68">
        <f t="shared" si="1323"/>
        <v>-1.5563829275072009E-3</v>
      </c>
      <c r="PB226" s="68">
        <f t="shared" si="1331"/>
        <v>4.5144615384615383</v>
      </c>
      <c r="PC226" s="68"/>
      <c r="PD226" s="15">
        <f t="shared" si="1178"/>
        <v>0.56455696202531647</v>
      </c>
      <c r="PE226" s="18"/>
      <c r="PF226" s="13">
        <v>301.68</v>
      </c>
      <c r="PG226" s="68">
        <f t="shared" si="1179"/>
        <v>1.5757575757575779E-2</v>
      </c>
      <c r="PH226" s="68">
        <f t="shared" si="1324"/>
        <v>1.3139918183361335E-2</v>
      </c>
      <c r="PI226" s="68">
        <f t="shared" si="1180"/>
        <v>-0.13360137851809301</v>
      </c>
      <c r="PJ226" s="68"/>
      <c r="PK226" s="15">
        <f t="shared" si="1181"/>
        <v>0.44254769760436097</v>
      </c>
      <c r="PM226" s="13"/>
      <c r="PN226" s="68">
        <f t="shared" si="1182"/>
        <v>0</v>
      </c>
      <c r="PO226" s="68">
        <f t="shared" si="1183"/>
        <v>-2.617657574214444E-3</v>
      </c>
      <c r="PP226" s="68">
        <f t="shared" si="1184"/>
        <v>0</v>
      </c>
      <c r="PQ226" s="68"/>
      <c r="PR226" s="15">
        <f t="shared" si="1185"/>
        <v>0</v>
      </c>
      <c r="PT226" s="13">
        <v>15.68</v>
      </c>
      <c r="PU226" s="68">
        <f t="shared" si="1186"/>
        <v>-4.9120679199514787E-2</v>
      </c>
      <c r="PV226" s="68">
        <f t="shared" si="1325"/>
        <v>-5.1738336773729229E-2</v>
      </c>
      <c r="PW226" s="68">
        <f t="shared" si="1187"/>
        <v>0.79816513761467878</v>
      </c>
      <c r="PX226" s="68"/>
      <c r="PY226" s="15">
        <f t="shared" si="1188"/>
        <v>2.0565302144249515</v>
      </c>
      <c r="QA226" s="13">
        <v>371.63</v>
      </c>
      <c r="QB226" s="68">
        <f t="shared" si="1189"/>
        <v>1.8164383561643824E-2</v>
      </c>
      <c r="QC226" s="68">
        <f t="shared" si="1326"/>
        <v>1.554672598742938E-2</v>
      </c>
      <c r="QD226" s="68">
        <f t="shared" si="1190"/>
        <v>0.10148492842111506</v>
      </c>
      <c r="QE226" s="68"/>
      <c r="QF226" s="15">
        <f t="shared" si="1191"/>
        <v>0.93819755919474279</v>
      </c>
      <c r="QH226" s="13">
        <v>2.6</v>
      </c>
      <c r="QI226" s="68">
        <f t="shared" si="1192"/>
        <v>-1.5151515151515164E-2</v>
      </c>
      <c r="QJ226" s="68">
        <f t="shared" si="1327"/>
        <v>-1.7769172725729608E-2</v>
      </c>
      <c r="QK226" s="68">
        <f t="shared" si="1193"/>
        <v>3.5856573705179404E-2</v>
      </c>
      <c r="QL226" s="68"/>
      <c r="QM226" s="15">
        <f t="shared" si="1194"/>
        <v>1</v>
      </c>
      <c r="QO226" s="13">
        <v>17.77</v>
      </c>
      <c r="QP226" s="68">
        <f t="shared" si="1195"/>
        <v>3.1340684852002268E-2</v>
      </c>
      <c r="QQ226" s="68">
        <f t="shared" si="1328"/>
        <v>2.8723027277787826E-2</v>
      </c>
      <c r="QR226" s="68">
        <f t="shared" si="1196"/>
        <v>-0.97833930617518716</v>
      </c>
      <c r="QS226" s="68"/>
      <c r="QT226" s="15">
        <f t="shared" si="1197"/>
        <v>0.54790940766550511</v>
      </c>
      <c r="QV226" s="13">
        <v>2.64</v>
      </c>
      <c r="QW226" s="68">
        <f t="shared" si="1198"/>
        <v>3.2863849765258246E-2</v>
      </c>
      <c r="QX226" s="68">
        <f t="shared" si="1329"/>
        <v>3.0246192191043804E-2</v>
      </c>
      <c r="QY226" s="68">
        <f t="shared" si="1199"/>
        <v>-0.25212464589235117</v>
      </c>
      <c r="QZ226" s="68"/>
      <c r="RA226" s="15">
        <f t="shared" si="1200"/>
        <v>7.8872088271352697E-2</v>
      </c>
      <c r="RC226" s="13">
        <v>67.87</v>
      </c>
      <c r="RD226" s="68">
        <f t="shared" si="1201"/>
        <v>-2.8902561167548947E-2</v>
      </c>
      <c r="RE226" s="68">
        <f t="shared" si="1330"/>
        <v>-3.1520218741763389E-2</v>
      </c>
      <c r="RF226" s="68">
        <f t="shared" si="1202"/>
        <v>0.46619140203067627</v>
      </c>
      <c r="RG226" s="68"/>
      <c r="RH226" s="15">
        <f t="shared" si="1203"/>
        <v>1.7422222222222223</v>
      </c>
      <c r="RJ226" s="13">
        <v>291.17</v>
      </c>
      <c r="RK226" s="68">
        <f t="shared" si="1204"/>
        <v>-1.3885596233955248E-2</v>
      </c>
      <c r="RL226" s="68">
        <f t="shared" si="1205"/>
        <v>-1.6503253808169693E-2</v>
      </c>
      <c r="RM226" s="68">
        <f t="shared" si="1206"/>
        <v>0.35063549494387236</v>
      </c>
      <c r="RN226" s="68"/>
      <c r="RO226" s="15">
        <f t="shared" si="1207"/>
        <v>0.48012403416022781</v>
      </c>
      <c r="RQ226" s="13">
        <v>29.38</v>
      </c>
      <c r="RR226" s="68">
        <f t="shared" si="1208"/>
        <v>-2.294645826405059E-2</v>
      </c>
      <c r="RS226" s="68">
        <f t="shared" si="1209"/>
        <v>-2.5564115838265032E-2</v>
      </c>
      <c r="RT226" s="68">
        <f t="shared" si="1210"/>
        <v>1.006830601092896</v>
      </c>
      <c r="RU226" s="68"/>
      <c r="RV226" s="15">
        <f t="shared" si="1211"/>
        <v>0.40978886756237998</v>
      </c>
      <c r="RX226" s="13">
        <v>190.96</v>
      </c>
      <c r="RY226" s="68">
        <f t="shared" si="1212"/>
        <v>-1.3687309539796527E-2</v>
      </c>
      <c r="RZ226" s="68">
        <f t="shared" si="1213"/>
        <v>-1.6304967114010971E-2</v>
      </c>
      <c r="SA226" s="68">
        <f t="shared" si="1214"/>
        <v>0.43514204118442812</v>
      </c>
      <c r="SB226" s="68"/>
      <c r="SC226" s="15">
        <f t="shared" si="1215"/>
        <v>1.5249239719687957</v>
      </c>
      <c r="SE226" s="13">
        <v>31.4</v>
      </c>
      <c r="SF226" s="68">
        <f t="shared" si="1216"/>
        <v>-5.0785973397823453E-2</v>
      </c>
      <c r="SG226" s="68">
        <f t="shared" si="1217"/>
        <v>-5.3403630972037895E-2</v>
      </c>
      <c r="SH226" s="68">
        <f t="shared" si="1218"/>
        <v>1.5119999999999998</v>
      </c>
      <c r="SI226" s="68"/>
      <c r="SJ226" s="15">
        <f t="shared" si="1219"/>
        <v>1.0576671035386633</v>
      </c>
      <c r="SL226" s="13">
        <v>3.84</v>
      </c>
      <c r="SM226" s="68">
        <f t="shared" si="1220"/>
        <v>-7.4698795180723004E-2</v>
      </c>
      <c r="SN226" s="68">
        <f t="shared" si="1221"/>
        <v>-7.7316452754937454E-2</v>
      </c>
      <c r="SO226" s="68">
        <f t="shared" si="1222"/>
        <v>1.704225352112676</v>
      </c>
      <c r="SP226" s="68"/>
      <c r="SQ226" s="15">
        <f t="shared" si="1223"/>
        <v>2.8019801980198018</v>
      </c>
      <c r="SS226" s="13">
        <v>28.99</v>
      </c>
      <c r="ST226" s="68">
        <f t="shared" si="1224"/>
        <v>-1.2938372488934374E-2</v>
      </c>
      <c r="SU226" s="68">
        <f t="shared" si="1225"/>
        <v>-1.5556030063148818E-2</v>
      </c>
      <c r="SV226" s="68">
        <f t="shared" si="1226"/>
        <v>0.79615861214374206</v>
      </c>
      <c r="SW226" s="68"/>
      <c r="SX226" s="15">
        <f t="shared" si="1227"/>
        <v>2.4511904761904755</v>
      </c>
      <c r="SZ226" s="13">
        <v>61.95</v>
      </c>
      <c r="TA226" s="68">
        <f t="shared" si="1228"/>
        <v>-3.4746026799626108E-2</v>
      </c>
      <c r="TB226" s="68">
        <f t="shared" si="1229"/>
        <v>-3.736368437384055E-2</v>
      </c>
      <c r="TC226" s="68">
        <f t="shared" si="1230"/>
        <v>0.53455536289323768</v>
      </c>
      <c r="TD226" s="68"/>
      <c r="TE226" s="15">
        <f t="shared" si="1231"/>
        <v>2.9711538461538463</v>
      </c>
      <c r="TG226" s="417">
        <v>0.3044</v>
      </c>
      <c r="TH226" s="68">
        <f t="shared" si="1232"/>
        <v>4.5688766746822318E-2</v>
      </c>
      <c r="TI226" s="68">
        <f t="shared" si="1233"/>
        <v>4.3071109172607876E-2</v>
      </c>
      <c r="TJ226" s="68">
        <f t="shared" si="1234"/>
        <v>0.38363636363636366</v>
      </c>
      <c r="TK226" s="68"/>
      <c r="TL226" s="15">
        <f t="shared" si="1235"/>
        <v>0.79587020648967544</v>
      </c>
      <c r="TN226" s="13">
        <v>61.94</v>
      </c>
      <c r="TO226" s="68">
        <f t="shared" si="1236"/>
        <v>-4.6343341031562818E-2</v>
      </c>
      <c r="TP226" s="68">
        <f t="shared" si="1237"/>
        <v>-4.896099860577726E-2</v>
      </c>
      <c r="TQ226" s="68">
        <f t="shared" si="1238"/>
        <v>-9.7170093212742226E-2</v>
      </c>
      <c r="TR226" s="68"/>
      <c r="TS226" s="15">
        <f t="shared" si="1239"/>
        <v>1.082016806722689</v>
      </c>
      <c r="TU226" s="417">
        <v>4.22</v>
      </c>
      <c r="TV226" s="68">
        <f t="shared" si="1240"/>
        <v>0</v>
      </c>
      <c r="TW226" s="68">
        <f t="shared" si="1241"/>
        <v>-2.617657574214444E-3</v>
      </c>
      <c r="TX226" s="68">
        <f t="shared" si="1242"/>
        <v>-4.3083900226757454E-2</v>
      </c>
      <c r="TY226" s="68"/>
      <c r="TZ226" s="15">
        <f t="shared" si="1243"/>
        <v>1.4678362573099415</v>
      </c>
      <c r="UB226" s="13"/>
      <c r="UC226" s="68">
        <f t="shared" si="1244"/>
        <v>0</v>
      </c>
      <c r="UD226" s="68">
        <f t="shared" si="1245"/>
        <v>-2.617657574214444E-3</v>
      </c>
      <c r="UE226" s="68">
        <f t="shared" si="1246"/>
        <v>0</v>
      </c>
      <c r="UF226" s="68"/>
      <c r="UG226" s="15">
        <f t="shared" si="1247"/>
        <v>0</v>
      </c>
      <c r="UI226" s="417"/>
      <c r="UJ226" s="68">
        <f t="shared" si="1248"/>
        <v>0</v>
      </c>
      <c r="UK226" s="68">
        <f t="shared" si="1249"/>
        <v>-2.617657574214444E-3</v>
      </c>
      <c r="UL226" s="68">
        <f t="shared" si="1250"/>
        <v>0</v>
      </c>
      <c r="UM226" s="68"/>
      <c r="UN226" s="15">
        <f t="shared" si="1251"/>
        <v>0</v>
      </c>
      <c r="UP226" s="417"/>
      <c r="UQ226" s="68">
        <f t="shared" si="1252"/>
        <v>0</v>
      </c>
      <c r="UR226" s="68">
        <f t="shared" si="1253"/>
        <v>-2.617657574214444E-3</v>
      </c>
      <c r="US226" s="68">
        <f t="shared" si="1254"/>
        <v>0</v>
      </c>
      <c r="UT226" s="68"/>
      <c r="UU226" s="15">
        <f t="shared" si="1255"/>
        <v>0</v>
      </c>
      <c r="UW226" s="417"/>
      <c r="UX226" s="68">
        <f t="shared" si="1256"/>
        <v>0</v>
      </c>
      <c r="UY226" s="68">
        <f t="shared" si="1257"/>
        <v>-2.617657574214444E-3</v>
      </c>
      <c r="UZ226" s="68">
        <f t="shared" si="1258"/>
        <v>0</v>
      </c>
      <c r="VA226" s="68"/>
      <c r="VB226" s="15">
        <f t="shared" si="1259"/>
        <v>0</v>
      </c>
      <c r="VD226" s="417"/>
      <c r="VE226" s="68">
        <f t="shared" si="1260"/>
        <v>0</v>
      </c>
      <c r="VF226" s="68">
        <f t="shared" si="1261"/>
        <v>-2.617657574214444E-3</v>
      </c>
      <c r="VG226" s="68">
        <f t="shared" si="1262"/>
        <v>0</v>
      </c>
      <c r="VH226" s="68"/>
      <c r="VI226" s="15">
        <f t="shared" si="1263"/>
        <v>0</v>
      </c>
      <c r="VM226" s="21">
        <f t="shared" si="1264"/>
        <v>-1.7772345285371607E-2</v>
      </c>
      <c r="VN226" s="40"/>
      <c r="VO226" s="21">
        <f t="shared" si="1265"/>
        <v>1.7183451561560443</v>
      </c>
      <c r="VP226" s="14"/>
      <c r="VQ226" s="21">
        <f t="shared" si="1266"/>
        <v>1.0631918438378289</v>
      </c>
    </row>
    <row r="227" spans="1:589" ht="15.75" customHeight="1" x14ac:dyDescent="0.2">
      <c r="A227" s="127">
        <v>45973</v>
      </c>
      <c r="B227" s="4">
        <f t="shared" si="999"/>
        <v>45973</v>
      </c>
      <c r="C227" s="13">
        <v>48254.82</v>
      </c>
      <c r="D227" s="138">
        <f t="shared" si="1000"/>
        <v>326.86000000000058</v>
      </c>
      <c r="E227" s="68">
        <f t="shared" si="1001"/>
        <v>6.8198187446325814E-3</v>
      </c>
      <c r="F227" s="15">
        <f t="shared" si="1002"/>
        <v>0.1342273991625654</v>
      </c>
      <c r="G227" s="13">
        <v>6850.92</v>
      </c>
      <c r="H227" s="138">
        <f t="shared" si="1003"/>
        <v>4.3100000000004002</v>
      </c>
      <c r="I227" s="68">
        <f t="shared" si="1004"/>
        <v>6.2950861813370414E-4</v>
      </c>
      <c r="J227" s="15">
        <f t="shared" si="1005"/>
        <v>0.16479955386517001</v>
      </c>
      <c r="K227" s="13">
        <v>23406.46</v>
      </c>
      <c r="L227" s="138">
        <f t="shared" si="1006"/>
        <v>-61.840000000000146</v>
      </c>
      <c r="M227" s="68">
        <f t="shared" si="1007"/>
        <v>-2.6350438676853521E-3</v>
      </c>
      <c r="N227" s="15">
        <f t="shared" si="1008"/>
        <v>0.21209230694342376</v>
      </c>
      <c r="O227" s="13">
        <v>2450.8000000000002</v>
      </c>
      <c r="P227" s="138">
        <f t="shared" si="1009"/>
        <v>-7.4800000000000182</v>
      </c>
      <c r="Q227" s="68">
        <f t="shared" si="1010"/>
        <v>-3.0427778772149703E-3</v>
      </c>
      <c r="R227" s="15">
        <f t="shared" si="1011"/>
        <v>9.8934605588836835E-2</v>
      </c>
      <c r="S227" s="18">
        <f t="shared" si="1012"/>
        <v>1.7233468019685722E-3</v>
      </c>
      <c r="T227" s="121">
        <f t="shared" si="1013"/>
        <v>283.01619203577201</v>
      </c>
      <c r="U227" s="121">
        <f t="shared" si="1014"/>
        <v>283.01619203577201</v>
      </c>
      <c r="V227" s="134">
        <f t="shared" si="1015"/>
        <v>1.2193282051603394E-3</v>
      </c>
      <c r="W227" s="21">
        <f t="shared" si="1267"/>
        <v>9.3911173017023189E-2</v>
      </c>
      <c r="X227" s="18">
        <f t="shared" si="1016"/>
        <v>4.4287640446649072E-4</v>
      </c>
      <c r="Y227" s="353">
        <v>19534.43</v>
      </c>
      <c r="Z227" s="15">
        <v>1.9999999999999999E-6</v>
      </c>
      <c r="AA227" s="21">
        <f t="shared" si="1017"/>
        <v>-1.2173282051603394E-3</v>
      </c>
      <c r="AC227" s="13">
        <v>264.43</v>
      </c>
      <c r="AD227" s="68">
        <f t="shared" si="1018"/>
        <v>-1.8496149781066324E-3</v>
      </c>
      <c r="AE227" s="68">
        <f t="shared" si="1268"/>
        <v>-3.0689431832669721E-3</v>
      </c>
      <c r="AF227" s="68">
        <f t="shared" si="1019"/>
        <v>0.60484311464465612</v>
      </c>
      <c r="AG227" s="68"/>
      <c r="AH227" s="15">
        <f t="shared" si="1020"/>
        <v>0.16401813619756139</v>
      </c>
      <c r="AJ227" s="13">
        <v>24.91</v>
      </c>
      <c r="AK227" s="68">
        <f t="shared" si="1021"/>
        <v>-2.4028834601521314E-3</v>
      </c>
      <c r="AL227" s="68">
        <f t="shared" si="1269"/>
        <v>-3.6222116653124711E-3</v>
      </c>
      <c r="AM227" s="68">
        <f t="shared" si="1022"/>
        <v>0.33924731182795692</v>
      </c>
      <c r="AN227" s="68"/>
      <c r="AO227" s="15">
        <f t="shared" si="1023"/>
        <v>0.18449833571088914</v>
      </c>
      <c r="AQ227" s="13">
        <v>24.83</v>
      </c>
      <c r="AR227" s="68">
        <f t="shared" si="1024"/>
        <v>-4.8096192384769936E-3</v>
      </c>
      <c r="AS227" s="68">
        <f t="shared" si="1270"/>
        <v>-6.0289474436373332E-3</v>
      </c>
      <c r="AT227" s="68">
        <f t="shared" si="1025"/>
        <v>0.43775332947307466</v>
      </c>
      <c r="AU227" s="68"/>
      <c r="AV227" s="15">
        <f t="shared" si="1026"/>
        <v>0.15649743828598042</v>
      </c>
      <c r="AX227" s="13">
        <v>238.18</v>
      </c>
      <c r="AY227" s="68">
        <f t="shared" si="1027"/>
        <v>6.72212419124429E-4</v>
      </c>
      <c r="AZ227" s="68">
        <f t="shared" si="1271"/>
        <v>-5.4711578603591044E-4</v>
      </c>
      <c r="BA227" s="68">
        <f t="shared" si="1028"/>
        <v>0.77613721103653999</v>
      </c>
      <c r="BB227" s="68"/>
      <c r="BC227" s="15">
        <f t="shared" si="1029"/>
        <v>0.16646260835496357</v>
      </c>
      <c r="BE227" s="13">
        <v>84.84</v>
      </c>
      <c r="BF227" s="68">
        <f t="shared" si="1030"/>
        <v>3.3112582781457088E-3</v>
      </c>
      <c r="BG227" s="68">
        <f t="shared" si="1272"/>
        <v>2.0919300729853691E-3</v>
      </c>
      <c r="BH227" s="68"/>
      <c r="BI227" s="68"/>
      <c r="BJ227" s="15">
        <f t="shared" si="1031"/>
        <v>0.15162209854757705</v>
      </c>
      <c r="BL227" s="13">
        <v>76.680000000000007</v>
      </c>
      <c r="BM227" s="68">
        <f t="shared" si="1032"/>
        <v>-1.4324781872639592E-3</v>
      </c>
      <c r="BN227" s="68">
        <f t="shared" si="1273"/>
        <v>-2.6518063924242984E-3</v>
      </c>
      <c r="BO227" s="68">
        <f t="shared" si="1033"/>
        <v>0.29134388683058277</v>
      </c>
      <c r="BP227" s="68"/>
      <c r="BQ227" s="15">
        <f t="shared" si="1034"/>
        <v>0.15534126864547237</v>
      </c>
      <c r="BS227" s="13">
        <v>45.28</v>
      </c>
      <c r="BT227" s="68">
        <f t="shared" si="1035"/>
        <v>-6.6210549547563748E-4</v>
      </c>
      <c r="BU227" s="68">
        <f t="shared" si="1274"/>
        <v>-1.8814337006359768E-3</v>
      </c>
      <c r="BV227" s="68">
        <f t="shared" si="1036"/>
        <v>0.21524422973698346</v>
      </c>
      <c r="BW227" s="68"/>
      <c r="BX227" s="15">
        <f t="shared" si="1037"/>
        <v>0.18379084967320264</v>
      </c>
      <c r="BZ227" s="13"/>
      <c r="CA227" s="68">
        <f t="shared" si="1038"/>
        <v>0</v>
      </c>
      <c r="CB227" s="68">
        <f t="shared" si="1275"/>
        <v>0</v>
      </c>
      <c r="CC227" s="68">
        <f t="shared" si="1039"/>
        <v>0</v>
      </c>
      <c r="CD227" s="68"/>
      <c r="CE227" s="15">
        <f t="shared" si="1040"/>
        <v>0</v>
      </c>
      <c r="CG227" s="13">
        <v>31.56</v>
      </c>
      <c r="CH227" s="68">
        <f t="shared" si="1041"/>
        <v>-6.3331222292588904E-4</v>
      </c>
      <c r="CI227" s="68">
        <f t="shared" si="1276"/>
        <v>-1.8526404280862284E-3</v>
      </c>
      <c r="CJ227" s="68">
        <f t="shared" si="1042"/>
        <v>4.3996030433344303E-2</v>
      </c>
      <c r="CK227" s="68"/>
      <c r="CL227" s="15">
        <f t="shared" si="1043"/>
        <v>-8.1490104772991873E-2</v>
      </c>
      <c r="CN227" s="13">
        <v>35.729999999999997</v>
      </c>
      <c r="CO227" s="68">
        <f t="shared" si="1044"/>
        <v>5.6006720806485639E-4</v>
      </c>
      <c r="CP227" s="68">
        <f t="shared" si="1277"/>
        <v>-6.5926099709548306E-4</v>
      </c>
      <c r="CQ227" s="68">
        <f t="shared" si="1045"/>
        <v>0.14007657945118052</v>
      </c>
      <c r="CR227" s="68"/>
      <c r="CS227" s="15">
        <f t="shared" si="1046"/>
        <v>6.7523155064236576E-2</v>
      </c>
      <c r="CU227" s="13">
        <v>41.74</v>
      </c>
      <c r="CV227" s="68">
        <f t="shared" si="1047"/>
        <v>1.6798656107511467E-3</v>
      </c>
      <c r="CW227" s="68">
        <f t="shared" si="1278"/>
        <v>4.6053740559080726E-4</v>
      </c>
      <c r="CX227" s="68">
        <f t="shared" si="1048"/>
        <v>0.29828926905132203</v>
      </c>
      <c r="CY227" s="68"/>
      <c r="CZ227" s="15">
        <f t="shared" si="1049"/>
        <v>0.11963519313304723</v>
      </c>
      <c r="DB227" s="13">
        <v>20.32</v>
      </c>
      <c r="DC227" s="68">
        <f t="shared" si="1050"/>
        <v>1.9723865877711612E-3</v>
      </c>
      <c r="DD227" s="68">
        <f t="shared" si="1279"/>
        <v>7.5305838261082174E-4</v>
      </c>
      <c r="DE227" s="68">
        <f t="shared" si="1051"/>
        <v>-7.0873342478280782E-2</v>
      </c>
      <c r="DF227" s="68"/>
      <c r="DG227" s="15">
        <f t="shared" si="1052"/>
        <v>-1.9646365422396439E-3</v>
      </c>
      <c r="DI227" s="13">
        <v>53.3</v>
      </c>
      <c r="DJ227" s="68">
        <f t="shared" si="1053"/>
        <v>5.0914576654722994E-3</v>
      </c>
      <c r="DK227" s="68">
        <f t="shared" si="1280"/>
        <v>3.8721294603119598E-3</v>
      </c>
      <c r="DL227" s="68">
        <f t="shared" si="1054"/>
        <v>0.20724801812004529</v>
      </c>
      <c r="DM227" s="68"/>
      <c r="DN227" s="15">
        <f t="shared" si="1055"/>
        <v>0.26423149905123344</v>
      </c>
      <c r="DP227" s="13">
        <v>50.17</v>
      </c>
      <c r="DQ227" s="68">
        <f t="shared" si="1056"/>
        <v>-5.9760956175301068E-4</v>
      </c>
      <c r="DR227" s="68">
        <f t="shared" si="1281"/>
        <v>-1.8169377669133501E-3</v>
      </c>
      <c r="DS227" s="68"/>
      <c r="DT227" s="68"/>
      <c r="DU227" s="15">
        <f t="shared" si="1057"/>
        <v>0.31748949579831942</v>
      </c>
      <c r="DV227" s="18"/>
      <c r="DW227" s="13">
        <v>45.42</v>
      </c>
      <c r="DX227" s="68">
        <f t="shared" si="1058"/>
        <v>5.7573073516387317E-3</v>
      </c>
      <c r="DY227" s="68">
        <f t="shared" si="1282"/>
        <v>4.5379791464783921E-3</v>
      </c>
      <c r="DZ227" s="68">
        <f t="shared" si="1059"/>
        <v>1.4236926360725723</v>
      </c>
      <c r="EA227" s="68"/>
      <c r="EB227" s="15">
        <f t="shared" si="1060"/>
        <v>0.35703615177771147</v>
      </c>
      <c r="ED227" s="13">
        <v>42.73</v>
      </c>
      <c r="EE227" s="68">
        <f t="shared" si="1061"/>
        <v>-2.3397285914845847E-4</v>
      </c>
      <c r="EF227" s="68">
        <f t="shared" si="1283"/>
        <v>-1.453301064308798E-3</v>
      </c>
      <c r="EG227" s="68">
        <f t="shared" si="1062"/>
        <v>1.0318592486923439</v>
      </c>
      <c r="EH227" s="68"/>
      <c r="EI227" s="15">
        <f t="shared" si="1063"/>
        <v>0.15862255965292826</v>
      </c>
      <c r="EK227" s="13">
        <v>141.01</v>
      </c>
      <c r="EL227" s="68">
        <f t="shared" si="1064"/>
        <v>-1.4191834451901576E-2</v>
      </c>
      <c r="EM227" s="68">
        <f t="shared" si="1284"/>
        <v>-1.5411162657061914E-2</v>
      </c>
      <c r="EN227" s="68">
        <f t="shared" si="1065"/>
        <v>1.1848466067555001</v>
      </c>
      <c r="EO227" s="68"/>
      <c r="EP227" s="15">
        <f t="shared" si="1066"/>
        <v>0.26693620844564236</v>
      </c>
      <c r="ER227" s="13">
        <v>39.72</v>
      </c>
      <c r="ES227" s="68">
        <f t="shared" si="1067"/>
        <v>-3.2622333751569023E-3</v>
      </c>
      <c r="ET227" s="68">
        <f t="shared" si="1285"/>
        <v>-4.4815615803172415E-3</v>
      </c>
      <c r="EU227" s="68">
        <f t="shared" si="1068"/>
        <v>0.13778287023775429</v>
      </c>
      <c r="EV227" s="68"/>
      <c r="EW227" s="15">
        <f t="shared" si="1069"/>
        <v>2.1342247364360974E-2</v>
      </c>
      <c r="EY227" s="13">
        <v>55.15</v>
      </c>
      <c r="EZ227" s="68">
        <f t="shared" si="1070"/>
        <v>3.8215361445783157E-2</v>
      </c>
      <c r="FA227" s="68">
        <f t="shared" si="1286"/>
        <v>3.6996033240622818E-2</v>
      </c>
      <c r="FB227" s="68"/>
      <c r="FC227" s="68"/>
      <c r="FD227" s="15">
        <f t="shared" si="1071"/>
        <v>1.2436940602115543</v>
      </c>
      <c r="FF227" s="13">
        <v>61.98</v>
      </c>
      <c r="FG227" s="68">
        <f t="shared" si="1072"/>
        <v>-1.3214456296768116E-2</v>
      </c>
      <c r="FH227" s="68">
        <f t="shared" si="1287"/>
        <v>-1.4433784501928455E-2</v>
      </c>
      <c r="FI227" s="68">
        <f t="shared" si="1073"/>
        <v>4.9085985104942428E-2</v>
      </c>
      <c r="FJ227" s="68"/>
      <c r="FK227" s="15">
        <f t="shared" si="1074"/>
        <v>9.1389329107237155E-2</v>
      </c>
      <c r="FM227" s="13">
        <v>190.92</v>
      </c>
      <c r="FN227" s="68">
        <f t="shared" si="1075"/>
        <v>7.1745093901666238E-3</v>
      </c>
      <c r="FO227" s="68">
        <f t="shared" si="1288"/>
        <v>5.9551811850062841E-3</v>
      </c>
      <c r="FP227" s="68">
        <f t="shared" si="1076"/>
        <v>0.64189886480908143</v>
      </c>
      <c r="FQ227" s="68"/>
      <c r="FR227" s="15">
        <f t="shared" si="1077"/>
        <v>5.0974347682483712E-2</v>
      </c>
      <c r="FT227" s="13">
        <v>90.45</v>
      </c>
      <c r="FU227" s="68">
        <f t="shared" si="1078"/>
        <v>7.462686567164198E-3</v>
      </c>
      <c r="FV227" s="68">
        <f t="shared" si="1289"/>
        <v>6.2433583620038584E-3</v>
      </c>
      <c r="FW227" s="68">
        <f t="shared" si="1079"/>
        <v>2.7490628194933565E-2</v>
      </c>
      <c r="FX227" s="68"/>
      <c r="FY227" s="15">
        <f t="shared" si="1080"/>
        <v>2.9940119760478597E-3</v>
      </c>
      <c r="GA227" s="13">
        <v>18.77</v>
      </c>
      <c r="GB227" s="68">
        <f t="shared" si="1081"/>
        <v>-3.1864046733934533E-3</v>
      </c>
      <c r="GC227" s="68">
        <f t="shared" si="1290"/>
        <v>-4.405732878553793E-3</v>
      </c>
      <c r="GD227" s="68"/>
      <c r="GE227" s="68"/>
      <c r="GF227" s="15">
        <f t="shared" si="1082"/>
        <v>7.6878944348823863E-2</v>
      </c>
      <c r="GG227" s="18"/>
      <c r="GH227" s="13">
        <v>24.58</v>
      </c>
      <c r="GI227" s="68">
        <f t="shared" si="1083"/>
        <v>8.6171522363560644E-3</v>
      </c>
      <c r="GJ227" s="68">
        <f t="shared" si="1291"/>
        <v>7.3978240311957247E-3</v>
      </c>
      <c r="GK227" s="68">
        <f t="shared" si="1084"/>
        <v>0.27887617065556708</v>
      </c>
      <c r="GL227" s="68"/>
      <c r="GM227" s="15">
        <f t="shared" si="1085"/>
        <v>0.30052910052910053</v>
      </c>
      <c r="GO227" s="13">
        <v>30.24</v>
      </c>
      <c r="GP227" s="68">
        <f t="shared" si="1086"/>
        <v>1.1033099297893624E-2</v>
      </c>
      <c r="GQ227" s="68">
        <f t="shared" si="1292"/>
        <v>9.8137710927332852E-3</v>
      </c>
      <c r="GR227" s="68"/>
      <c r="GS227" s="68"/>
      <c r="GT227" s="15">
        <f t="shared" si="1087"/>
        <v>0.10972477064220178</v>
      </c>
      <c r="GV227" s="13">
        <v>17.7</v>
      </c>
      <c r="GW227" s="68">
        <f t="shared" si="1088"/>
        <v>5.6818181818180605E-3</v>
      </c>
      <c r="GX227" s="68">
        <f t="shared" si="1293"/>
        <v>4.4624899766577209E-3</v>
      </c>
      <c r="GY227" s="68">
        <f t="shared" si="1089"/>
        <v>0.49367088607594933</v>
      </c>
      <c r="GZ227" s="68"/>
      <c r="HA227" s="15">
        <f t="shared" si="1090"/>
        <v>0.29008746355685122</v>
      </c>
      <c r="HD227" s="13">
        <v>430.6</v>
      </c>
      <c r="HE227" s="68">
        <f t="shared" si="1091"/>
        <v>-2.0517719848960423E-2</v>
      </c>
      <c r="HF227" s="68">
        <f t="shared" si="1294"/>
        <v>-2.1737048054120762E-2</v>
      </c>
      <c r="HG227" s="68">
        <f t="shared" si="1092"/>
        <v>1.4189652266726591</v>
      </c>
      <c r="HH227" s="68"/>
      <c r="HI227" s="15">
        <f t="shared" si="1093"/>
        <v>6.6263866877971603E-2</v>
      </c>
      <c r="HK227" s="13">
        <v>76.7</v>
      </c>
      <c r="HL227" s="68">
        <f t="shared" si="1094"/>
        <v>1.4362188275231678E-3</v>
      </c>
      <c r="HM227" s="68">
        <f t="shared" si="1295"/>
        <v>2.1689062236282834E-4</v>
      </c>
      <c r="HN227" s="68">
        <f t="shared" si="1095"/>
        <v>29.927419354838708</v>
      </c>
      <c r="HO227" s="68"/>
      <c r="HP227" s="15">
        <f t="shared" si="1096"/>
        <v>1.9075056861258533</v>
      </c>
      <c r="HR227" s="13">
        <v>118.12</v>
      </c>
      <c r="HS227" s="68">
        <f t="shared" si="1097"/>
        <v>-1.3858741025212862E-2</v>
      </c>
      <c r="HT227" s="68">
        <f t="shared" si="1296"/>
        <v>-1.5078069230373201E-2</v>
      </c>
      <c r="HU227" s="68">
        <f t="shared" si="1098"/>
        <v>2.2450549450549451</v>
      </c>
      <c r="HV227" s="68"/>
      <c r="HW227" s="15">
        <f t="shared" si="1099"/>
        <v>9.8075671655666191E-2</v>
      </c>
      <c r="HY227" s="13">
        <v>193.8</v>
      </c>
      <c r="HZ227" s="68">
        <f t="shared" si="1100"/>
        <v>3.3133153862084015E-3</v>
      </c>
      <c r="IA227" s="68">
        <f t="shared" si="1297"/>
        <v>2.0939871810480622E-3</v>
      </c>
      <c r="IB227" s="68">
        <f t="shared" si="1101"/>
        <v>0.83002832861189801</v>
      </c>
      <c r="IC227" s="68"/>
      <c r="ID227" s="15">
        <f t="shared" si="1102"/>
        <v>0.44314543152878116</v>
      </c>
      <c r="IF227" s="13">
        <v>355.22</v>
      </c>
      <c r="IG227" s="68">
        <f t="shared" si="1103"/>
        <v>9.2624161836573696E-3</v>
      </c>
      <c r="IH227" s="68">
        <f t="shared" si="1298"/>
        <v>8.0430879784970308E-3</v>
      </c>
      <c r="II227" s="68">
        <f t="shared" si="1104"/>
        <v>1.0298285714285715</v>
      </c>
      <c r="IJ227" s="68"/>
      <c r="IK227" s="15">
        <f t="shared" si="1105"/>
        <v>0.53217736369910296</v>
      </c>
      <c r="IM227" s="13">
        <v>317.89</v>
      </c>
      <c r="IN227" s="68">
        <f t="shared" si="1106"/>
        <v>-1.9433048520929121E-2</v>
      </c>
      <c r="IO227" s="68">
        <f t="shared" si="1299"/>
        <v>-2.0652376726089459E-2</v>
      </c>
      <c r="IP227" s="68">
        <f t="shared" si="1107"/>
        <v>5.2075766451864869</v>
      </c>
      <c r="IQ227" s="68"/>
      <c r="IR227" s="15">
        <f t="shared" si="1108"/>
        <v>0.69532291611114072</v>
      </c>
      <c r="IT227" s="13">
        <v>92.57</v>
      </c>
      <c r="IU227" s="68">
        <f t="shared" si="1109"/>
        <v>5.4042369217463429E-4</v>
      </c>
      <c r="IV227" s="68">
        <f t="shared" si="1300"/>
        <v>-6.7890451298570516E-4</v>
      </c>
      <c r="IW227" s="68">
        <f t="shared" si="1110"/>
        <v>4.0723287671232873</v>
      </c>
      <c r="IX227" s="68"/>
      <c r="IY227" s="15">
        <f t="shared" si="1111"/>
        <v>0.801323214633197</v>
      </c>
      <c r="JA227" s="13">
        <v>609.01</v>
      </c>
      <c r="JB227" s="68">
        <f t="shared" si="1112"/>
        <v>-2.8816100019136391E-2</v>
      </c>
      <c r="JC227" s="68">
        <f t="shared" si="1301"/>
        <v>-3.003542822429673E-2</v>
      </c>
      <c r="JD227" s="68">
        <f t="shared" si="1113"/>
        <v>0.23181634304207124</v>
      </c>
      <c r="JE227" s="68"/>
      <c r="JF227" s="15">
        <f t="shared" si="1114"/>
        <v>4.013594985568137E-2</v>
      </c>
      <c r="JH227" s="13">
        <v>511.14</v>
      </c>
      <c r="JI227" s="68">
        <f t="shared" si="1115"/>
        <v>4.8360462373200821E-3</v>
      </c>
      <c r="JJ227" s="68">
        <f t="shared" si="1302"/>
        <v>3.6167180321597424E-3</v>
      </c>
      <c r="JK227" s="68">
        <f t="shared" si="1116"/>
        <v>0.25682952617472765</v>
      </c>
      <c r="JL227" s="68"/>
      <c r="JM227" s="15">
        <f t="shared" si="1117"/>
        <v>0.21266903914590743</v>
      </c>
      <c r="JO227" s="13">
        <v>33.56</v>
      </c>
      <c r="JP227" s="68">
        <f t="shared" si="1118"/>
        <v>4.8750000000000071E-2</v>
      </c>
      <c r="JQ227" s="68">
        <f t="shared" si="1303"/>
        <v>4.7530671794839732E-2</v>
      </c>
      <c r="JR227" s="68">
        <f t="shared" si="1119"/>
        <v>0.13244474439007931</v>
      </c>
      <c r="JS227" s="68"/>
      <c r="JT227" s="15">
        <f t="shared" si="1120"/>
        <v>2.2934249263984303</v>
      </c>
      <c r="JV227" s="13">
        <v>2.59</v>
      </c>
      <c r="JW227" s="68">
        <f t="shared" si="1121"/>
        <v>0</v>
      </c>
      <c r="JX227" s="68">
        <f t="shared" si="1304"/>
        <v>-1.2193282051603394E-3</v>
      </c>
      <c r="JY227" s="68">
        <f t="shared" si="1122"/>
        <v>2.3715415019762869E-2</v>
      </c>
      <c r="JZ227" s="68"/>
      <c r="KA227" s="15">
        <f t="shared" si="1123"/>
        <v>0.43888888888888877</v>
      </c>
      <c r="KC227" s="13">
        <v>23.89</v>
      </c>
      <c r="KD227" s="68">
        <f t="shared" si="1124"/>
        <v>-2.846685644570961E-2</v>
      </c>
      <c r="KE227" s="68">
        <f t="shared" si="1305"/>
        <v>-2.9686184650869949E-2</v>
      </c>
      <c r="KF227" s="68">
        <f t="shared" si="1125"/>
        <v>0.22638603696098564</v>
      </c>
      <c r="KG227" s="68"/>
      <c r="KH227" s="15">
        <f t="shared" si="1126"/>
        <v>7.709648331830482E-2</v>
      </c>
      <c r="KI227" s="18"/>
      <c r="KJ227" s="13">
        <v>160.34</v>
      </c>
      <c r="KK227" s="68">
        <f t="shared" si="1127"/>
        <v>1.1608832807570999E-2</v>
      </c>
      <c r="KL227" s="68">
        <f t="shared" si="1306"/>
        <v>1.038950460241066E-2</v>
      </c>
      <c r="KM227" s="68">
        <f t="shared" si="1128"/>
        <v>6.5990521327014218</v>
      </c>
      <c r="KN227" s="68"/>
      <c r="KO227" s="15">
        <f t="shared" si="1129"/>
        <v>1.3856568962951945</v>
      </c>
      <c r="KQ227" s="13">
        <v>2.58</v>
      </c>
      <c r="KR227" s="68">
        <f t="shared" si="1130"/>
        <v>-3.8610038610037791E-3</v>
      </c>
      <c r="KS227" s="68">
        <f t="shared" si="1307"/>
        <v>-5.0803320661641184E-3</v>
      </c>
      <c r="KT227" s="68">
        <f t="shared" si="1131"/>
        <v>-1.5267175572519097E-2</v>
      </c>
      <c r="KU227" s="68"/>
      <c r="KV227" s="15">
        <f t="shared" si="1132"/>
        <v>1.5544554455445545</v>
      </c>
      <c r="KW227" s="18"/>
      <c r="KX227" s="13">
        <v>63.11</v>
      </c>
      <c r="KY227" s="68">
        <f t="shared" si="1133"/>
        <v>-4.6388637050468529E-2</v>
      </c>
      <c r="KZ227" s="68">
        <f t="shared" si="1308"/>
        <v>-4.7607965255628867E-2</v>
      </c>
      <c r="LA227" s="68">
        <f t="shared" si="1134"/>
        <v>-0.12261921312387052</v>
      </c>
      <c r="LB227" s="68"/>
      <c r="LC227" s="15">
        <f t="shared" si="1135"/>
        <v>1.6617460986925348</v>
      </c>
      <c r="LD227" s="18"/>
      <c r="LE227" s="13">
        <v>60.84</v>
      </c>
      <c r="LF227" s="68">
        <f t="shared" si="1136"/>
        <v>2.4715768660406277E-3</v>
      </c>
      <c r="LG227" s="68">
        <f t="shared" si="1309"/>
        <v>1.2522486608802883E-3</v>
      </c>
      <c r="LH227" s="68">
        <f t="shared" si="1137"/>
        <v>0.6980184203181693</v>
      </c>
      <c r="LI227" s="68"/>
      <c r="LJ227" s="15">
        <f t="shared" si="1138"/>
        <v>0.3194534808067665</v>
      </c>
      <c r="LL227" s="13">
        <v>173.1</v>
      </c>
      <c r="LM227" s="68">
        <f t="shared" si="1139"/>
        <v>3.1339370829361245E-2</v>
      </c>
      <c r="LN227" s="68">
        <f t="shared" si="1310"/>
        <v>3.0120042624200906E-2</v>
      </c>
      <c r="LO227" s="68">
        <f t="shared" si="1140"/>
        <v>0.9782857142857142</v>
      </c>
      <c r="LP227" s="68"/>
      <c r="LQ227" s="15">
        <f t="shared" si="1141"/>
        <v>1.2132719601074033</v>
      </c>
      <c r="LS227" s="13">
        <v>26.03</v>
      </c>
      <c r="LT227" s="68">
        <f t="shared" si="1142"/>
        <v>2.6824457593688351E-2</v>
      </c>
      <c r="LU227" s="68">
        <f t="shared" si="1311"/>
        <v>2.5605129388528013E-2</v>
      </c>
      <c r="LV227" s="68"/>
      <c r="LW227" s="68"/>
      <c r="LX227" s="15">
        <f t="shared" si="1143"/>
        <v>1.8140540540540542</v>
      </c>
      <c r="LZ227" s="13">
        <v>22.78</v>
      </c>
      <c r="MA227" s="68">
        <f t="shared" si="1144"/>
        <v>2.244165170556553E-2</v>
      </c>
      <c r="MB227" s="68">
        <f t="shared" si="1312"/>
        <v>2.1222323500405191E-2</v>
      </c>
      <c r="MC227" s="68">
        <f t="shared" si="1145"/>
        <v>2.3820224719101175E-2</v>
      </c>
      <c r="MD227" s="68"/>
      <c r="ME227" s="15">
        <f t="shared" si="1146"/>
        <v>0.68991097922848665</v>
      </c>
      <c r="MG227" s="13">
        <v>111.17</v>
      </c>
      <c r="MH227" s="68">
        <f t="shared" si="1147"/>
        <v>6.6685856841297284E-2</v>
      </c>
      <c r="MI227" s="68">
        <f t="shared" si="1313"/>
        <v>6.5466528636136945E-2</v>
      </c>
      <c r="MJ227" s="68">
        <f t="shared" si="1148"/>
        <v>13.982479784366577</v>
      </c>
      <c r="MK227" s="68"/>
      <c r="ML227" s="15">
        <f t="shared" si="1149"/>
        <v>4.2364578426754589</v>
      </c>
      <c r="MN227" s="13">
        <v>196.77</v>
      </c>
      <c r="MO227" s="68">
        <f t="shared" si="1150"/>
        <v>5.7245080500894687E-3</v>
      </c>
      <c r="MP227" s="68">
        <f t="shared" si="1314"/>
        <v>4.505179844929129E-3</v>
      </c>
      <c r="MQ227" s="68">
        <f t="shared" si="1151"/>
        <v>0.56290706910246224</v>
      </c>
      <c r="MR227" s="68"/>
      <c r="MS227" s="15">
        <f t="shared" si="1152"/>
        <v>0.76649609480204695</v>
      </c>
      <c r="MU227" s="13">
        <v>23.09</v>
      </c>
      <c r="MV227" s="68">
        <f t="shared" si="1153"/>
        <v>6.9777583951155754E-3</v>
      </c>
      <c r="MW227" s="68">
        <f t="shared" si="1315"/>
        <v>5.7584301899552357E-3</v>
      </c>
      <c r="MX227" s="68">
        <f t="shared" si="1154"/>
        <v>0.10637278390033535</v>
      </c>
      <c r="MY227" s="68"/>
      <c r="MZ227" s="15">
        <f t="shared" si="1155"/>
        <v>1.1640112464854733</v>
      </c>
      <c r="NB227" s="13">
        <v>309.02</v>
      </c>
      <c r="NC227" s="68">
        <f t="shared" si="1156"/>
        <v>-5.4711637487128133E-3</v>
      </c>
      <c r="ND227" s="68">
        <f t="shared" si="1316"/>
        <v>-6.690491953873153E-3</v>
      </c>
      <c r="NE227" s="68">
        <f t="shared" si="1157"/>
        <v>1.2810954454860854</v>
      </c>
      <c r="NF227" s="68"/>
      <c r="NG227" s="15">
        <f t="shared" si="1158"/>
        <v>0.85274896576533366</v>
      </c>
      <c r="NI227" s="13">
        <v>15.53</v>
      </c>
      <c r="NJ227" s="68">
        <f t="shared" si="1159"/>
        <v>5.1455653351387937E-2</v>
      </c>
      <c r="NK227" s="68">
        <f t="shared" si="1317"/>
        <v>5.0236325146227598E-2</v>
      </c>
      <c r="NL227" s="68">
        <f t="shared" si="1160"/>
        <v>-0.87669710202461293</v>
      </c>
      <c r="NM227" s="68"/>
      <c r="NN227" s="15">
        <f t="shared" si="1161"/>
        <v>2.1693877551020404</v>
      </c>
      <c r="NP227" s="13">
        <v>575.4</v>
      </c>
      <c r="NQ227" s="68">
        <f t="shared" si="1162"/>
        <v>-1.1803916122761831E-3</v>
      </c>
      <c r="NR227" s="68">
        <f t="shared" si="1318"/>
        <v>-2.3997198174365228E-3</v>
      </c>
      <c r="NS227" s="68">
        <f t="shared" si="1163"/>
        <v>3.3839999999999999</v>
      </c>
      <c r="NT227" s="68"/>
      <c r="NU227" s="15">
        <f t="shared" si="1164"/>
        <v>0.74930836348159169</v>
      </c>
      <c r="NW227" s="13">
        <v>286.70999999999998</v>
      </c>
      <c r="NX227" s="68">
        <f t="shared" si="1165"/>
        <v>-1.5790738388658208E-2</v>
      </c>
      <c r="NY227" s="68">
        <f t="shared" si="1319"/>
        <v>-1.7010066593818547E-2</v>
      </c>
      <c r="NZ227" s="68">
        <f t="shared" si="1166"/>
        <v>0.6312585343650432</v>
      </c>
      <c r="OA227" s="68"/>
      <c r="OB227" s="15">
        <f t="shared" si="1167"/>
        <v>0.51458003169572086</v>
      </c>
      <c r="OD227" s="13">
        <v>3.37</v>
      </c>
      <c r="OE227" s="68">
        <f t="shared" si="1168"/>
        <v>5.6426332288401305E-2</v>
      </c>
      <c r="OF227" s="68">
        <f t="shared" si="1320"/>
        <v>5.5207004083240967E-2</v>
      </c>
      <c r="OG227" s="68">
        <f t="shared" si="1169"/>
        <v>-0.9850666902999955</v>
      </c>
      <c r="OH227" s="68"/>
      <c r="OI227" s="15">
        <f t="shared" si="1170"/>
        <v>1.3082191780821919</v>
      </c>
      <c r="OK227" s="13">
        <v>275.60000000000002</v>
      </c>
      <c r="OL227" s="68">
        <f t="shared" si="1171"/>
        <v>2.1775422806126976E-4</v>
      </c>
      <c r="OM227" s="68">
        <f t="shared" si="1321"/>
        <v>-1.0015739770990696E-3</v>
      </c>
      <c r="ON227" s="68">
        <f t="shared" si="1172"/>
        <v>5.4923439340400479</v>
      </c>
      <c r="OO227" s="68"/>
      <c r="OP227" s="15">
        <f t="shared" si="1173"/>
        <v>3.1375168893559526</v>
      </c>
      <c r="OR227" s="13">
        <v>5.64</v>
      </c>
      <c r="OS227" s="68">
        <f t="shared" si="1174"/>
        <v>-3.2590051457976055E-2</v>
      </c>
      <c r="OT227" s="68">
        <f t="shared" si="1322"/>
        <v>-3.3809379663136394E-2</v>
      </c>
      <c r="OU227" s="68">
        <f t="shared" si="1175"/>
        <v>-0.26753246753246757</v>
      </c>
      <c r="OV227" s="68"/>
      <c r="OW227" s="15">
        <f t="shared" si="1176"/>
        <v>4.0357142857142847</v>
      </c>
      <c r="OY227" s="13">
        <v>177.69</v>
      </c>
      <c r="OZ227" s="68">
        <f t="shared" si="1177"/>
        <v>-8.5369936391027842E-3</v>
      </c>
      <c r="PA227" s="68">
        <f t="shared" si="1323"/>
        <v>-9.756321844263123E-3</v>
      </c>
      <c r="PB227" s="68">
        <f t="shared" si="1331"/>
        <v>4.4673846153846153</v>
      </c>
      <c r="PC227" s="68"/>
      <c r="PD227" s="15">
        <f t="shared" si="1178"/>
        <v>0.55120034919249239</v>
      </c>
      <c r="PE227" s="18"/>
      <c r="PF227" s="13">
        <v>300.24</v>
      </c>
      <c r="PG227" s="68">
        <f t="shared" si="1179"/>
        <v>-4.7732696897374626E-3</v>
      </c>
      <c r="PH227" s="68">
        <f t="shared" si="1324"/>
        <v>-5.9925978948978022E-3</v>
      </c>
      <c r="PI227" s="68">
        <f t="shared" si="1180"/>
        <v>-0.13773693279724292</v>
      </c>
      <c r="PJ227" s="68"/>
      <c r="PK227" s="15">
        <f t="shared" si="1181"/>
        <v>0.43566202840338553</v>
      </c>
      <c r="PM227" s="13"/>
      <c r="PN227" s="68">
        <f t="shared" si="1182"/>
        <v>0</v>
      </c>
      <c r="PO227" s="68">
        <f t="shared" si="1183"/>
        <v>-1.2193282051603394E-3</v>
      </c>
      <c r="PP227" s="68">
        <f t="shared" si="1184"/>
        <v>0</v>
      </c>
      <c r="PQ227" s="68"/>
      <c r="PR227" s="15">
        <f t="shared" si="1185"/>
        <v>0</v>
      </c>
      <c r="PT227" s="13">
        <v>15.82</v>
      </c>
      <c r="PU227" s="68">
        <f t="shared" si="1186"/>
        <v>8.9285714285714645E-3</v>
      </c>
      <c r="PV227" s="68">
        <f t="shared" si="1325"/>
        <v>7.7092432234111248E-3</v>
      </c>
      <c r="PW227" s="68">
        <f t="shared" si="1187"/>
        <v>0.81422018348623848</v>
      </c>
      <c r="PX227" s="68"/>
      <c r="PY227" s="15">
        <f t="shared" si="1188"/>
        <v>2.0838206627680314</v>
      </c>
      <c r="QA227" s="13">
        <v>354.63</v>
      </c>
      <c r="QB227" s="68">
        <f t="shared" si="1189"/>
        <v>-4.5744423216640205E-2</v>
      </c>
      <c r="QC227" s="68">
        <f t="shared" si="1326"/>
        <v>-4.6963751421800544E-2</v>
      </c>
      <c r="QD227" s="68">
        <f t="shared" si="1190"/>
        <v>5.109813568866893E-2</v>
      </c>
      <c r="QE227" s="68"/>
      <c r="QF227" s="15">
        <f t="shared" si="1191"/>
        <v>0.84953582976947939</v>
      </c>
      <c r="QH227" s="13">
        <v>2.66</v>
      </c>
      <c r="QI227" s="68">
        <f t="shared" si="1192"/>
        <v>2.3076923076923096E-2</v>
      </c>
      <c r="QJ227" s="68">
        <f t="shared" si="1327"/>
        <v>2.1857594871762757E-2</v>
      </c>
      <c r="QK227" s="68">
        <f t="shared" si="1193"/>
        <v>5.9760956175298953E-2</v>
      </c>
      <c r="QL227" s="68"/>
      <c r="QM227" s="15">
        <f t="shared" si="1194"/>
        <v>1.0461538461538462</v>
      </c>
      <c r="QO227" s="13">
        <v>16.920000000000002</v>
      </c>
      <c r="QP227" s="68">
        <f t="shared" si="1195"/>
        <v>-4.7833427124366792E-2</v>
      </c>
      <c r="QQ227" s="68">
        <f t="shared" si="1328"/>
        <v>-4.9052755329527131E-2</v>
      </c>
      <c r="QR227" s="68">
        <f t="shared" si="1196"/>
        <v>-0.97937541139471962</v>
      </c>
      <c r="QS227" s="68"/>
      <c r="QT227" s="15">
        <f t="shared" si="1197"/>
        <v>0.47386759581881543</v>
      </c>
      <c r="QV227" s="13">
        <v>2.786</v>
      </c>
      <c r="QW227" s="68">
        <f t="shared" si="1198"/>
        <v>5.5303030303030264E-2</v>
      </c>
      <c r="QX227" s="68">
        <f t="shared" si="1329"/>
        <v>5.4083702097869925E-2</v>
      </c>
      <c r="QY227" s="68">
        <f t="shared" si="1199"/>
        <v>-0.2107648725212464</v>
      </c>
      <c r="QZ227" s="68"/>
      <c r="RA227" s="15">
        <f t="shared" si="1200"/>
        <v>0.13853698406211687</v>
      </c>
      <c r="RC227" s="13">
        <v>70.5</v>
      </c>
      <c r="RD227" s="68">
        <f t="shared" si="1201"/>
        <v>3.8750552526889574E-2</v>
      </c>
      <c r="RE227" s="68">
        <f t="shared" si="1330"/>
        <v>3.7531224321729235E-2</v>
      </c>
      <c r="RF227" s="68">
        <f t="shared" si="1202"/>
        <v>0.52300712896953994</v>
      </c>
      <c r="RG227" s="68"/>
      <c r="RH227" s="15">
        <f t="shared" si="1203"/>
        <v>1.8484848484848484</v>
      </c>
      <c r="RJ227" s="13">
        <v>290.62</v>
      </c>
      <c r="RK227" s="68">
        <f t="shared" si="1204"/>
        <v>-1.8889308651303751E-3</v>
      </c>
      <c r="RL227" s="68">
        <f t="shared" si="1205"/>
        <v>-3.1082590702907146E-3</v>
      </c>
      <c r="RM227" s="68">
        <f t="shared" si="1206"/>
        <v>0.3480842378699322</v>
      </c>
      <c r="RN227" s="68"/>
      <c r="RO227" s="15">
        <f t="shared" si="1207"/>
        <v>0.47732818218788131</v>
      </c>
      <c r="RQ227" s="13">
        <v>30.39</v>
      </c>
      <c r="RR227" s="68">
        <f t="shared" si="1208"/>
        <v>3.4377127297481332E-2</v>
      </c>
      <c r="RS227" s="68">
        <f t="shared" si="1209"/>
        <v>3.3157799092320993E-2</v>
      </c>
      <c r="RT227" s="68">
        <f t="shared" si="1210"/>
        <v>1.0758196721311475</v>
      </c>
      <c r="RU227" s="68"/>
      <c r="RV227" s="15">
        <f t="shared" si="1211"/>
        <v>0.45825335892514402</v>
      </c>
      <c r="RX227" s="13">
        <v>184.17</v>
      </c>
      <c r="RY227" s="68">
        <f t="shared" si="1212"/>
        <v>-3.5557184750733245E-2</v>
      </c>
      <c r="RZ227" s="68">
        <f t="shared" si="1213"/>
        <v>-3.6776512955893584E-2</v>
      </c>
      <c r="SA227" s="68">
        <f t="shared" si="1214"/>
        <v>0.384112430482489</v>
      </c>
      <c r="SB227" s="68"/>
      <c r="SC227" s="15">
        <f t="shared" si="1215"/>
        <v>1.4351447838159461</v>
      </c>
      <c r="SE227" s="13">
        <v>28.3</v>
      </c>
      <c r="SF227" s="68">
        <f t="shared" si="1216"/>
        <v>-9.8726114649681465E-2</v>
      </c>
      <c r="SG227" s="68">
        <f t="shared" si="1217"/>
        <v>-9.9945442854841804E-2</v>
      </c>
      <c r="SH227" s="68">
        <f t="shared" si="1218"/>
        <v>1.264</v>
      </c>
      <c r="SI227" s="68"/>
      <c r="SJ227" s="15">
        <f t="shared" si="1219"/>
        <v>0.85452162516382713</v>
      </c>
      <c r="SL227" s="13">
        <v>3.67</v>
      </c>
      <c r="SM227" s="68">
        <f t="shared" si="1220"/>
        <v>-4.4270833333333315E-2</v>
      </c>
      <c r="SN227" s="68">
        <f t="shared" si="1221"/>
        <v>-4.5490161538493654E-2</v>
      </c>
      <c r="SO227" s="68">
        <f t="shared" si="1222"/>
        <v>1.5845070422535212</v>
      </c>
      <c r="SP227" s="68"/>
      <c r="SQ227" s="15">
        <f t="shared" si="1223"/>
        <v>2.6336633663366338</v>
      </c>
      <c r="SS227" s="13">
        <v>26.4</v>
      </c>
      <c r="ST227" s="68">
        <f t="shared" si="1224"/>
        <v>-8.9341152121421186E-2</v>
      </c>
      <c r="SU227" s="68">
        <f t="shared" si="1225"/>
        <v>-9.0560480326581524E-2</v>
      </c>
      <c r="SV227" s="68">
        <f t="shared" si="1226"/>
        <v>0.63568773234200726</v>
      </c>
      <c r="SW227" s="68"/>
      <c r="SX227" s="15">
        <f t="shared" si="1227"/>
        <v>2.1428571428571428</v>
      </c>
      <c r="SZ227" s="13">
        <v>59.72</v>
      </c>
      <c r="TA227" s="68">
        <f t="shared" si="1228"/>
        <v>-3.599677158999199E-2</v>
      </c>
      <c r="TB227" s="68">
        <f t="shared" si="1229"/>
        <v>-3.7216099795152328E-2</v>
      </c>
      <c r="TC227" s="68">
        <f t="shared" si="1230"/>
        <v>0.47931632400297258</v>
      </c>
      <c r="TD227" s="68"/>
      <c r="TE227" s="15">
        <f t="shared" si="1231"/>
        <v>2.8282051282051279</v>
      </c>
      <c r="TG227" s="417">
        <v>0.27210000000000001</v>
      </c>
      <c r="TH227" s="68">
        <f t="shared" si="1232"/>
        <v>-0.10611038107752956</v>
      </c>
      <c r="TI227" s="68">
        <f t="shared" si="1233"/>
        <v>-0.10732970928268989</v>
      </c>
      <c r="TJ227" s="68">
        <f t="shared" si="1234"/>
        <v>0.23681818181818184</v>
      </c>
      <c r="TK227" s="68"/>
      <c r="TL227" s="15">
        <f t="shared" si="1235"/>
        <v>0.6053097345132743</v>
      </c>
      <c r="TN227" s="13">
        <v>64.63</v>
      </c>
      <c r="TO227" s="68">
        <f t="shared" si="1236"/>
        <v>4.3429124959638327E-2</v>
      </c>
      <c r="TP227" s="68">
        <f t="shared" si="1237"/>
        <v>4.2209796754477988E-2</v>
      </c>
      <c r="TQ227" s="68">
        <f t="shared" si="1238"/>
        <v>-5.7960980373579787E-2</v>
      </c>
      <c r="TR227" s="68"/>
      <c r="TS227" s="15">
        <f t="shared" si="1239"/>
        <v>1.1724369747899157</v>
      </c>
      <c r="TU227" s="417">
        <v>4.74</v>
      </c>
      <c r="TV227" s="68">
        <f t="shared" si="1240"/>
        <v>0.123222748815166</v>
      </c>
      <c r="TW227" s="68">
        <f t="shared" si="1241"/>
        <v>0.12200342061000566</v>
      </c>
      <c r="TX227" s="68">
        <f t="shared" si="1242"/>
        <v>7.4829931972789129E-2</v>
      </c>
      <c r="TY227" s="68"/>
      <c r="TZ227" s="15">
        <f t="shared" si="1243"/>
        <v>1.7719298245614037</v>
      </c>
      <c r="UB227" s="13"/>
      <c r="UC227" s="68">
        <f t="shared" si="1244"/>
        <v>0</v>
      </c>
      <c r="UD227" s="68">
        <f t="shared" si="1245"/>
        <v>-1.2193282051603394E-3</v>
      </c>
      <c r="UE227" s="68">
        <f t="shared" si="1246"/>
        <v>0</v>
      </c>
      <c r="UF227" s="68"/>
      <c r="UG227" s="15">
        <f t="shared" si="1247"/>
        <v>0</v>
      </c>
      <c r="UI227" s="417"/>
      <c r="UJ227" s="68">
        <f t="shared" si="1248"/>
        <v>0</v>
      </c>
      <c r="UK227" s="68">
        <f t="shared" si="1249"/>
        <v>-1.2193282051603394E-3</v>
      </c>
      <c r="UL227" s="68">
        <f t="shared" si="1250"/>
        <v>0</v>
      </c>
      <c r="UM227" s="68"/>
      <c r="UN227" s="15">
        <f t="shared" si="1251"/>
        <v>0</v>
      </c>
      <c r="UP227" s="417"/>
      <c r="UQ227" s="68">
        <f t="shared" si="1252"/>
        <v>0</v>
      </c>
      <c r="UR227" s="68">
        <f t="shared" si="1253"/>
        <v>-1.2193282051603394E-3</v>
      </c>
      <c r="US227" s="68">
        <f t="shared" si="1254"/>
        <v>0</v>
      </c>
      <c r="UT227" s="68"/>
      <c r="UU227" s="15">
        <f t="shared" si="1255"/>
        <v>0</v>
      </c>
      <c r="UW227" s="417"/>
      <c r="UX227" s="68">
        <f t="shared" si="1256"/>
        <v>0</v>
      </c>
      <c r="UY227" s="68">
        <f t="shared" si="1257"/>
        <v>-1.2193282051603394E-3</v>
      </c>
      <c r="UZ227" s="68">
        <f t="shared" si="1258"/>
        <v>0</v>
      </c>
      <c r="VA227" s="68"/>
      <c r="VB227" s="15">
        <f t="shared" si="1259"/>
        <v>0</v>
      </c>
      <c r="VD227" s="417"/>
      <c r="VE227" s="68">
        <f t="shared" si="1260"/>
        <v>0</v>
      </c>
      <c r="VF227" s="68">
        <f t="shared" si="1261"/>
        <v>-1.2193282051603394E-3</v>
      </c>
      <c r="VG227" s="68">
        <f t="shared" si="1262"/>
        <v>0</v>
      </c>
      <c r="VH227" s="68"/>
      <c r="VI227" s="15">
        <f t="shared" si="1263"/>
        <v>0</v>
      </c>
      <c r="VM227" s="21">
        <f t="shared" si="1264"/>
        <v>2.1060090588812977E-3</v>
      </c>
      <c r="VN227" s="40"/>
      <c r="VO227" s="21">
        <f t="shared" si="1265"/>
        <v>1.7384373745745507</v>
      </c>
      <c r="VP227" s="14"/>
      <c r="VQ227" s="21">
        <f t="shared" si="1266"/>
        <v>1.0741779498794561</v>
      </c>
    </row>
    <row r="228" spans="1:589" ht="15.75" customHeight="1" x14ac:dyDescent="0.2">
      <c r="A228" s="127">
        <v>45974</v>
      </c>
      <c r="B228" s="4">
        <f t="shared" si="999"/>
        <v>45974</v>
      </c>
      <c r="C228" s="13">
        <v>47457.22</v>
      </c>
      <c r="D228" s="138">
        <f t="shared" si="1000"/>
        <v>-797.59999999999854</v>
      </c>
      <c r="E228" s="68">
        <f t="shared" si="1001"/>
        <v>-1.6528918769150906E-2</v>
      </c>
      <c r="F228" s="15">
        <f t="shared" si="1002"/>
        <v>0.11547984661606206</v>
      </c>
      <c r="G228" s="13">
        <v>6737.49</v>
      </c>
      <c r="H228" s="138">
        <f t="shared" si="1003"/>
        <v>-113.43000000000029</v>
      </c>
      <c r="I228" s="68">
        <f t="shared" si="1004"/>
        <v>-1.6556900387101336E-2</v>
      </c>
      <c r="J228" s="15">
        <f t="shared" si="1005"/>
        <v>0.14551408368088431</v>
      </c>
      <c r="K228" s="13">
        <v>22870.36</v>
      </c>
      <c r="L228" s="138">
        <f t="shared" si="1006"/>
        <v>-536.09999999999854</v>
      </c>
      <c r="M228" s="68">
        <f t="shared" si="1007"/>
        <v>-2.2903933358568471E-2</v>
      </c>
      <c r="N228" s="15">
        <f t="shared" si="1008"/>
        <v>0.18433062552075807</v>
      </c>
      <c r="O228" s="13">
        <v>2382.98</v>
      </c>
      <c r="P228" s="138">
        <f t="shared" si="1009"/>
        <v>-67.820000000000164</v>
      </c>
      <c r="Q228" s="68">
        <f t="shared" si="1010"/>
        <v>-2.7672596703117416E-2</v>
      </c>
      <c r="R228" s="15">
        <f t="shared" si="1011"/>
        <v>6.8524231445277542E-2</v>
      </c>
      <c r="S228" s="18">
        <f t="shared" si="1012"/>
        <v>-1.335159316036936E-2</v>
      </c>
      <c r="T228" s="121">
        <f t="shared" si="1013"/>
        <v>280.34587340369814</v>
      </c>
      <c r="U228" s="121">
        <f t="shared" si="1014"/>
        <v>280.34587340369814</v>
      </c>
      <c r="V228" s="134">
        <f t="shared" si="1015"/>
        <v>-9.435215041464327E-3</v>
      </c>
      <c r="W228" s="21">
        <f t="shared" si="1267"/>
        <v>8.3589885863347091E-2</v>
      </c>
      <c r="X228" s="18">
        <f t="shared" si="1016"/>
        <v>-2.0915587304484534E-2</v>
      </c>
      <c r="Y228" s="353">
        <v>19534.43</v>
      </c>
      <c r="Z228" s="15">
        <v>1.9999999999999999E-6</v>
      </c>
      <c r="AA228" s="21">
        <f t="shared" si="1017"/>
        <v>9.4372150414643273E-3</v>
      </c>
      <c r="AC228" s="13">
        <v>257.95</v>
      </c>
      <c r="AD228" s="68">
        <f t="shared" si="1018"/>
        <v>-2.4505540218583435E-2</v>
      </c>
      <c r="AE228" s="68">
        <f t="shared" si="1268"/>
        <v>-1.5070325177119108E-2</v>
      </c>
      <c r="AF228" s="68">
        <f t="shared" si="1019"/>
        <v>0.5655155671542148</v>
      </c>
      <c r="AG228" s="68"/>
      <c r="AH228" s="15">
        <f t="shared" si="1020"/>
        <v>0.13549324294581153</v>
      </c>
      <c r="AJ228" s="13">
        <v>24.51</v>
      </c>
      <c r="AK228" s="68">
        <f t="shared" si="1021"/>
        <v>-1.6057808109193036E-2</v>
      </c>
      <c r="AL228" s="68">
        <f t="shared" si="1269"/>
        <v>-6.6225930677287093E-3</v>
      </c>
      <c r="AM228" s="68">
        <f t="shared" si="1022"/>
        <v>0.31774193548387097</v>
      </c>
      <c r="AN228" s="68"/>
      <c r="AO228" s="15">
        <f t="shared" si="1023"/>
        <v>0.16547788873038519</v>
      </c>
      <c r="AQ228" s="13">
        <v>24.27</v>
      </c>
      <c r="AR228" s="68">
        <f t="shared" si="1024"/>
        <v>-2.2553362867498945E-2</v>
      </c>
      <c r="AS228" s="68">
        <f t="shared" si="1270"/>
        <v>-1.3118147826034618E-2</v>
      </c>
      <c r="AT228" s="68">
        <f t="shared" si="1025"/>
        <v>0.4053271569195136</v>
      </c>
      <c r="AU228" s="68"/>
      <c r="AV228" s="15">
        <f t="shared" si="1026"/>
        <v>0.13041453190498373</v>
      </c>
      <c r="AX228" s="13">
        <v>234.24</v>
      </c>
      <c r="AY228" s="68">
        <f t="shared" si="1027"/>
        <v>-1.6542111008480971E-2</v>
      </c>
      <c r="AZ228" s="68">
        <f t="shared" si="1271"/>
        <v>-7.1068959670166441E-3</v>
      </c>
      <c r="BA228" s="68">
        <f t="shared" si="1028"/>
        <v>0.74675615212527979</v>
      </c>
      <c r="BB228" s="68"/>
      <c r="BC228" s="15">
        <f t="shared" si="1029"/>
        <v>0.14716685440031349</v>
      </c>
      <c r="BE228" s="13">
        <v>83.98</v>
      </c>
      <c r="BF228" s="68">
        <f t="shared" si="1030"/>
        <v>-1.0136727958510129E-2</v>
      </c>
      <c r="BG228" s="68">
        <f t="shared" si="1272"/>
        <v>-7.0151291704580176E-4</v>
      </c>
      <c r="BH228" s="68"/>
      <c r="BI228" s="68"/>
      <c r="BJ228" s="15">
        <f t="shared" si="1031"/>
        <v>0.13994841862359172</v>
      </c>
      <c r="BL228" s="13">
        <v>74.209999999999994</v>
      </c>
      <c r="BM228" s="68">
        <f t="shared" si="1032"/>
        <v>-3.2211789254042944E-2</v>
      </c>
      <c r="BN228" s="68">
        <f t="shared" si="1273"/>
        <v>-2.2776574212578615E-2</v>
      </c>
      <c r="BO228" s="68">
        <f t="shared" si="1033"/>
        <v>0.24974738969349933</v>
      </c>
      <c r="BP228" s="68"/>
      <c r="BQ228" s="15">
        <f t="shared" si="1034"/>
        <v>0.1181256591833658</v>
      </c>
      <c r="BS228" s="13">
        <v>43.95</v>
      </c>
      <c r="BT228" s="68">
        <f t="shared" si="1035"/>
        <v>-2.9372791519434591E-2</v>
      </c>
      <c r="BU228" s="68">
        <f t="shared" si="1274"/>
        <v>-1.9937576477970266E-2</v>
      </c>
      <c r="BV228" s="68">
        <f t="shared" si="1036"/>
        <v>0.17954911433172316</v>
      </c>
      <c r="BW228" s="68"/>
      <c r="BX228" s="15">
        <f t="shared" si="1037"/>
        <v>0.14901960784313734</v>
      </c>
      <c r="BZ228" s="13"/>
      <c r="CA228" s="68">
        <f t="shared" si="1038"/>
        <v>0</v>
      </c>
      <c r="CB228" s="68">
        <f t="shared" si="1275"/>
        <v>0</v>
      </c>
      <c r="CC228" s="68">
        <f t="shared" si="1039"/>
        <v>0</v>
      </c>
      <c r="CD228" s="68"/>
      <c r="CE228" s="15">
        <f t="shared" si="1040"/>
        <v>0</v>
      </c>
      <c r="CG228" s="13">
        <v>30.82</v>
      </c>
      <c r="CH228" s="68">
        <f t="shared" si="1041"/>
        <v>-2.3447401774397924E-2</v>
      </c>
      <c r="CI228" s="68">
        <f t="shared" si="1276"/>
        <v>-1.4012186732933597E-2</v>
      </c>
      <c r="CJ228" s="68">
        <f t="shared" si="1042"/>
        <v>1.9517036056897117E-2</v>
      </c>
      <c r="CK228" s="68"/>
      <c r="CL228" s="15">
        <f t="shared" si="1043"/>
        <v>-0.10302677532013968</v>
      </c>
      <c r="CN228" s="13">
        <v>34.33</v>
      </c>
      <c r="CO228" s="68">
        <f t="shared" si="1044"/>
        <v>-3.9182759585782219E-2</v>
      </c>
      <c r="CP228" s="68">
        <f t="shared" si="1277"/>
        <v>-2.974754454431789E-2</v>
      </c>
      <c r="CQ228" s="68">
        <f t="shared" si="1045"/>
        <v>9.5405232929163961E-2</v>
      </c>
      <c r="CR228" s="68"/>
      <c r="CS228" s="15">
        <f t="shared" si="1046"/>
        <v>2.5694651927098879E-2</v>
      </c>
      <c r="CU228" s="13">
        <v>40.74</v>
      </c>
      <c r="CV228" s="68">
        <f t="shared" si="1047"/>
        <v>-2.3957834211787252E-2</v>
      </c>
      <c r="CW228" s="68">
        <f t="shared" si="1278"/>
        <v>-1.4522619170322925E-2</v>
      </c>
      <c r="CX228" s="68">
        <f t="shared" si="1048"/>
        <v>0.26718506998444802</v>
      </c>
      <c r="CY228" s="68"/>
      <c r="CZ228" s="15">
        <f t="shared" si="1049"/>
        <v>9.2811158798283278E-2</v>
      </c>
      <c r="DB228" s="13">
        <v>19.98</v>
      </c>
      <c r="DC228" s="68">
        <f t="shared" si="1050"/>
        <v>-1.673228346456692E-2</v>
      </c>
      <c r="DD228" s="68">
        <f t="shared" si="1279"/>
        <v>-7.2970684231025932E-3</v>
      </c>
      <c r="DE228" s="68">
        <f t="shared" si="1051"/>
        <v>-8.6419753086419776E-2</v>
      </c>
      <c r="DF228" s="68"/>
      <c r="DG228" s="15">
        <f t="shared" si="1052"/>
        <v>-1.8664047151276966E-2</v>
      </c>
      <c r="DI228" s="13">
        <v>52.6</v>
      </c>
      <c r="DJ228" s="68">
        <f t="shared" si="1053"/>
        <v>-1.3133208255159396E-2</v>
      </c>
      <c r="DK228" s="68">
        <f t="shared" si="1280"/>
        <v>-3.6979932136950687E-3</v>
      </c>
      <c r="DL228" s="68">
        <f t="shared" si="1054"/>
        <v>0.19139297848244627</v>
      </c>
      <c r="DM228" s="68"/>
      <c r="DN228" s="15">
        <f t="shared" si="1055"/>
        <v>0.24762808349146123</v>
      </c>
      <c r="DP228" s="13">
        <v>49.45</v>
      </c>
      <c r="DQ228" s="68">
        <f t="shared" si="1056"/>
        <v>-1.435120589994018E-2</v>
      </c>
      <c r="DR228" s="68">
        <f t="shared" si="1281"/>
        <v>-4.9159908584758532E-3</v>
      </c>
      <c r="DS228" s="68"/>
      <c r="DT228" s="68"/>
      <c r="DU228" s="15">
        <f t="shared" si="1057"/>
        <v>0.2985819327731094</v>
      </c>
      <c r="DV228" s="18"/>
      <c r="DW228" s="13">
        <v>43.75</v>
      </c>
      <c r="DX228" s="68">
        <f t="shared" si="1058"/>
        <v>-3.6767943637164284E-2</v>
      </c>
      <c r="DY228" s="68">
        <f t="shared" si="1282"/>
        <v>-2.7332728595699955E-2</v>
      </c>
      <c r="DZ228" s="68">
        <f t="shared" si="1059"/>
        <v>1.3345784418356459</v>
      </c>
      <c r="EA228" s="68"/>
      <c r="EB228" s="15">
        <f t="shared" si="1060"/>
        <v>0.30714072303555429</v>
      </c>
      <c r="ED228" s="13">
        <v>41.69</v>
      </c>
      <c r="EE228" s="68">
        <f t="shared" si="1061"/>
        <v>-2.4338871986894436E-2</v>
      </c>
      <c r="EF228" s="68">
        <f t="shared" si="1283"/>
        <v>-1.4903656945430109E-2</v>
      </c>
      <c r="EG228" s="68">
        <f t="shared" si="1062"/>
        <v>0.98240608654303352</v>
      </c>
      <c r="EH228" s="68"/>
      <c r="EI228" s="15">
        <f t="shared" si="1063"/>
        <v>0.13042299349240766</v>
      </c>
      <c r="EK228" s="13">
        <v>138.16</v>
      </c>
      <c r="EL228" s="68">
        <f t="shared" si="1064"/>
        <v>-2.021133252960779E-2</v>
      </c>
      <c r="EM228" s="68">
        <f t="shared" si="1284"/>
        <v>-1.0776117488143463E-2</v>
      </c>
      <c r="EN228" s="68">
        <f t="shared" si="1065"/>
        <v>1.1406879454601795</v>
      </c>
      <c r="EO228" s="68"/>
      <c r="EP228" s="15">
        <f t="shared" si="1066"/>
        <v>0.241329739442947</v>
      </c>
      <c r="ER228" s="13">
        <v>38.86</v>
      </c>
      <c r="ES228" s="68">
        <f t="shared" si="1067"/>
        <v>-2.1651560926485385E-2</v>
      </c>
      <c r="ET228" s="68">
        <f t="shared" si="1285"/>
        <v>-1.2216345885021058E-2</v>
      </c>
      <c r="EU228" s="68">
        <f t="shared" si="1068"/>
        <v>0.11314809510169015</v>
      </c>
      <c r="EV228" s="68"/>
      <c r="EW228" s="15">
        <f t="shared" si="1069"/>
        <v>-7.7140653124199373E-4</v>
      </c>
      <c r="EY228" s="13">
        <v>53.83</v>
      </c>
      <c r="EZ228" s="68">
        <f t="shared" si="1070"/>
        <v>-2.393472348141433E-2</v>
      </c>
      <c r="FA228" s="68">
        <f t="shared" si="1286"/>
        <v>-1.4499508439950003E-2</v>
      </c>
      <c r="FB228" s="68"/>
      <c r="FC228" s="68"/>
      <c r="FD228" s="15">
        <f t="shared" si="1071"/>
        <v>1.1899918633034989</v>
      </c>
      <c r="FF228" s="13">
        <v>62.13</v>
      </c>
      <c r="FG228" s="68">
        <f t="shared" si="1072"/>
        <v>2.4201355275896368E-3</v>
      </c>
      <c r="FH228" s="68">
        <f t="shared" si="1287"/>
        <v>1.1855350569053964E-2</v>
      </c>
      <c r="FI228" s="68">
        <f t="shared" si="1073"/>
        <v>5.1624915368991275E-2</v>
      </c>
      <c r="FJ228" s="68"/>
      <c r="FK228" s="15">
        <f t="shared" si="1074"/>
        <v>9.4030639197041799E-2</v>
      </c>
      <c r="FM228" s="13">
        <v>186.15</v>
      </c>
      <c r="FN228" s="68">
        <f t="shared" si="1075"/>
        <v>-2.4984286612193495E-2</v>
      </c>
      <c r="FO228" s="68">
        <f t="shared" si="1288"/>
        <v>-1.5549071570729168E-2</v>
      </c>
      <c r="FP228" s="68">
        <f t="shared" si="1076"/>
        <v>0.60087719298245612</v>
      </c>
      <c r="FQ228" s="68"/>
      <c r="FR228" s="15">
        <f t="shared" si="1077"/>
        <v>2.4716503357921443E-2</v>
      </c>
      <c r="FT228" s="13">
        <v>90.68</v>
      </c>
      <c r="FU228" s="68">
        <f t="shared" si="1078"/>
        <v>2.5428413488115418E-3</v>
      </c>
      <c r="FV228" s="68">
        <f t="shared" si="1289"/>
        <v>1.1978056390275868E-2</v>
      </c>
      <c r="FW228" s="68">
        <f t="shared" si="1079"/>
        <v>3.0103373849823988E-2</v>
      </c>
      <c r="FX228" s="68"/>
      <c r="FY228" s="15">
        <f t="shared" si="1080"/>
        <v>5.5444666223109333E-3</v>
      </c>
      <c r="GA228" s="13">
        <v>18.54</v>
      </c>
      <c r="GB228" s="68">
        <f t="shared" si="1081"/>
        <v>-1.2253596164091659E-2</v>
      </c>
      <c r="GC228" s="68">
        <f t="shared" si="1290"/>
        <v>-2.8183811226273319E-3</v>
      </c>
      <c r="GD228" s="68"/>
      <c r="GE228" s="68"/>
      <c r="GF228" s="15">
        <f t="shared" si="1082"/>
        <v>6.3683304647160044E-2</v>
      </c>
      <c r="GG228" s="18"/>
      <c r="GH228" s="13">
        <v>24.34</v>
      </c>
      <c r="GI228" s="68">
        <f t="shared" si="1083"/>
        <v>-9.7640358014645431E-3</v>
      </c>
      <c r="GJ228" s="68">
        <f t="shared" si="1291"/>
        <v>-3.2882076000021604E-4</v>
      </c>
      <c r="GK228" s="68">
        <f t="shared" si="1084"/>
        <v>0.26638917793964628</v>
      </c>
      <c r="GL228" s="68"/>
      <c r="GM228" s="15">
        <f t="shared" si="1085"/>
        <v>0.28783068783068794</v>
      </c>
      <c r="GO228" s="13">
        <v>29.98</v>
      </c>
      <c r="GP228" s="68">
        <f t="shared" si="1086"/>
        <v>-8.5978835978835332E-3</v>
      </c>
      <c r="GQ228" s="68">
        <f t="shared" si="1292"/>
        <v>8.3733144358079381E-4</v>
      </c>
      <c r="GR228" s="68"/>
      <c r="GS228" s="68"/>
      <c r="GT228" s="15">
        <f t="shared" si="1087"/>
        <v>0.10018348623853213</v>
      </c>
      <c r="GV228" s="13">
        <v>17.29</v>
      </c>
      <c r="GW228" s="68">
        <f t="shared" si="1088"/>
        <v>-2.3163841807909615E-2</v>
      </c>
      <c r="GX228" s="68">
        <f t="shared" si="1293"/>
        <v>-1.3728626766445288E-2</v>
      </c>
      <c r="GY228" s="68">
        <f t="shared" si="1089"/>
        <v>0.45907172995780587</v>
      </c>
      <c r="GZ228" s="68"/>
      <c r="HA228" s="15">
        <f t="shared" si="1090"/>
        <v>0.26020408163265296</v>
      </c>
      <c r="HD228" s="13">
        <v>401.99</v>
      </c>
      <c r="HE228" s="68">
        <f t="shared" si="1091"/>
        <v>-6.6442173711100824E-2</v>
      </c>
      <c r="HF228" s="68">
        <f t="shared" si="1294"/>
        <v>-5.7006958669636495E-2</v>
      </c>
      <c r="HG228" s="68">
        <f t="shared" si="1092"/>
        <v>1.258243918880962</v>
      </c>
      <c r="HH228" s="68"/>
      <c r="HI228" s="15">
        <f t="shared" si="1093"/>
        <v>-4.5810221870046701E-3</v>
      </c>
      <c r="HK228" s="13">
        <v>71.69</v>
      </c>
      <c r="HL228" s="68">
        <f t="shared" si="1094"/>
        <v>-6.5319426336375552E-2</v>
      </c>
      <c r="HM228" s="68">
        <f t="shared" si="1295"/>
        <v>-5.5884211294911224E-2</v>
      </c>
      <c r="HN228" s="68">
        <f t="shared" si="1095"/>
        <v>27.907258064516128</v>
      </c>
      <c r="HO228" s="68"/>
      <c r="HP228" s="15">
        <f t="shared" si="1096"/>
        <v>1.7175890826383626</v>
      </c>
      <c r="HR228" s="13">
        <v>118.79</v>
      </c>
      <c r="HS228" s="68">
        <f t="shared" si="1097"/>
        <v>5.6721977649847755E-3</v>
      </c>
      <c r="HT228" s="68">
        <f t="shared" si="1296"/>
        <v>1.5107412806449103E-2</v>
      </c>
      <c r="HU228" s="68">
        <f t="shared" si="1098"/>
        <v>2.2634615384615389</v>
      </c>
      <c r="HV228" s="68"/>
      <c r="HW228" s="15">
        <f t="shared" si="1099"/>
        <v>0.10430417402621561</v>
      </c>
      <c r="HY228" s="13">
        <v>186.86</v>
      </c>
      <c r="HZ228" s="68">
        <f t="shared" si="1100"/>
        <v>-3.5810113519091837E-2</v>
      </c>
      <c r="IA228" s="68">
        <f t="shared" si="1297"/>
        <v>-2.6374898477627508E-2</v>
      </c>
      <c r="IB228" s="68">
        <f t="shared" si="1101"/>
        <v>0.76449480642115208</v>
      </c>
      <c r="IC228" s="68"/>
      <c r="ID228" s="15">
        <f t="shared" si="1102"/>
        <v>0.39146622980117673</v>
      </c>
      <c r="IF228" s="13">
        <v>339.98</v>
      </c>
      <c r="IG228" s="68">
        <f t="shared" si="1103"/>
        <v>-4.2902989696526117E-2</v>
      </c>
      <c r="IH228" s="68">
        <f t="shared" si="1298"/>
        <v>-3.3467774655061788E-2</v>
      </c>
      <c r="II228" s="68">
        <f t="shared" si="1104"/>
        <v>0.94274285714285722</v>
      </c>
      <c r="IJ228" s="68"/>
      <c r="IK228" s="15">
        <f t="shared" si="1105"/>
        <v>0.46644237405106975</v>
      </c>
      <c r="IM228" s="13">
        <v>312.67</v>
      </c>
      <c r="IN228" s="68">
        <f t="shared" si="1106"/>
        <v>-1.6420774481738874E-2</v>
      </c>
      <c r="IO228" s="68">
        <f t="shared" si="1299"/>
        <v>-6.9855594402745465E-3</v>
      </c>
      <c r="IP228" s="68">
        <f t="shared" si="1107"/>
        <v>5.1056434290177704</v>
      </c>
      <c r="IQ228" s="68"/>
      <c r="IR228" s="15">
        <f t="shared" si="1108"/>
        <v>0.66748440083195582</v>
      </c>
      <c r="IT228" s="13">
        <v>85.98</v>
      </c>
      <c r="IU228" s="68">
        <f t="shared" si="1109"/>
        <v>-7.1189370206330232E-2</v>
      </c>
      <c r="IV228" s="68">
        <f t="shared" si="1300"/>
        <v>-6.1754155164865904E-2</v>
      </c>
      <c r="IW228" s="68">
        <f t="shared" si="1110"/>
        <v>3.7112328767123288</v>
      </c>
      <c r="IX228" s="68"/>
      <c r="IY228" s="15">
        <f t="shared" si="1111"/>
        <v>0.67308814944541751</v>
      </c>
      <c r="JA228" s="13">
        <v>609.89</v>
      </c>
      <c r="JB228" s="68">
        <f t="shared" si="1112"/>
        <v>1.4449680629217837E-3</v>
      </c>
      <c r="JC228" s="68">
        <f t="shared" si="1301"/>
        <v>1.0880183104386111E-2</v>
      </c>
      <c r="JD228" s="68">
        <f t="shared" si="1113"/>
        <v>0.23359627831715213</v>
      </c>
      <c r="JE228" s="68"/>
      <c r="JF228" s="15">
        <f t="shared" si="1114"/>
        <v>4.1638913084319648E-2</v>
      </c>
      <c r="JH228" s="13">
        <v>503.29</v>
      </c>
      <c r="JI228" s="68">
        <f t="shared" si="1115"/>
        <v>-1.535782760104857E-2</v>
      </c>
      <c r="JJ228" s="68">
        <f t="shared" si="1302"/>
        <v>-5.9226125595842425E-3</v>
      </c>
      <c r="JK228" s="68">
        <f t="shared" si="1116"/>
        <v>0.23752735498782862</v>
      </c>
      <c r="JL228" s="68"/>
      <c r="JM228" s="15">
        <f t="shared" si="1117"/>
        <v>0.19404507710557536</v>
      </c>
      <c r="JO228" s="13">
        <v>32.159999999999997</v>
      </c>
      <c r="JP228" s="68">
        <f t="shared" si="1118"/>
        <v>-4.171632896305142E-2</v>
      </c>
      <c r="JQ228" s="68">
        <f t="shared" si="1303"/>
        <v>-3.2281113921587092E-2</v>
      </c>
      <c r="JR228" s="68">
        <f t="shared" si="1119"/>
        <v>8.5203306900624096E-2</v>
      </c>
      <c r="JS228" s="68"/>
      <c r="JT228" s="15">
        <f t="shared" si="1120"/>
        <v>2.15603532875368</v>
      </c>
      <c r="JV228" s="13">
        <v>2.4900000000000002</v>
      </c>
      <c r="JW228" s="68">
        <f t="shared" si="1121"/>
        <v>-3.8610038610038477E-2</v>
      </c>
      <c r="JX228" s="68">
        <f t="shared" si="1304"/>
        <v>-2.9174823568574149E-2</v>
      </c>
      <c r="JY228" s="68">
        <f t="shared" si="1122"/>
        <v>-1.5810276679841737E-2</v>
      </c>
      <c r="JZ228" s="68"/>
      <c r="KA228" s="15">
        <f t="shared" si="1123"/>
        <v>0.38333333333333341</v>
      </c>
      <c r="KC228" s="13">
        <v>24.69</v>
      </c>
      <c r="KD228" s="68">
        <f t="shared" si="1124"/>
        <v>3.3486814566764368E-2</v>
      </c>
      <c r="KE228" s="68">
        <f t="shared" si="1305"/>
        <v>4.2922029608228697E-2</v>
      </c>
      <c r="KF228" s="68">
        <f t="shared" si="1125"/>
        <v>0.26745379876796721</v>
      </c>
      <c r="KG228" s="68"/>
      <c r="KH228" s="15">
        <f t="shared" si="1126"/>
        <v>0.1131650135256989</v>
      </c>
      <c r="KI228" s="18"/>
      <c r="KJ228" s="13">
        <v>142.94999999999999</v>
      </c>
      <c r="KK228" s="68">
        <f t="shared" si="1127"/>
        <v>-0.10845702881377083</v>
      </c>
      <c r="KL228" s="68">
        <f t="shared" si="1306"/>
        <v>-9.9021813772306497E-2</v>
      </c>
      <c r="KM228" s="68">
        <f t="shared" si="1128"/>
        <v>5.7748815165876772</v>
      </c>
      <c r="KN228" s="68"/>
      <c r="KO228" s="15">
        <f t="shared" si="1129"/>
        <v>1.1269156375539355</v>
      </c>
      <c r="KQ228" s="13">
        <v>2.4009999999999998</v>
      </c>
      <c r="KR228" s="68">
        <f t="shared" si="1130"/>
        <v>-6.9379844961240417E-2</v>
      </c>
      <c r="KS228" s="68">
        <f t="shared" si="1307"/>
        <v>-5.9944629919776088E-2</v>
      </c>
      <c r="KT228" s="68">
        <f t="shared" si="1131"/>
        <v>-8.3587786259542093E-2</v>
      </c>
      <c r="KU228" s="68"/>
      <c r="KV228" s="15">
        <f t="shared" si="1132"/>
        <v>1.3772277227722771</v>
      </c>
      <c r="KW228" s="18"/>
      <c r="KX228" s="13">
        <v>59.52</v>
      </c>
      <c r="KY228" s="68">
        <f t="shared" si="1133"/>
        <v>-5.6884804309934978E-2</v>
      </c>
      <c r="KZ228" s="68">
        <f t="shared" si="1308"/>
        <v>-4.7449589268470649E-2</v>
      </c>
      <c r="LA228" s="68">
        <f t="shared" si="1134"/>
        <v>-0.17252884749061592</v>
      </c>
      <c r="LB228" s="68"/>
      <c r="LC228" s="15">
        <f t="shared" si="1135"/>
        <v>1.5103331927456769</v>
      </c>
      <c r="LD228" s="18"/>
      <c r="LE228" s="13">
        <v>60.25</v>
      </c>
      <c r="LF228" s="68">
        <f t="shared" si="1136"/>
        <v>-9.6975673898751381E-3</v>
      </c>
      <c r="LG228" s="68">
        <f t="shared" si="1309"/>
        <v>-2.6235234841081104E-4</v>
      </c>
      <c r="LH228" s="68">
        <f t="shared" si="1137"/>
        <v>0.68155177225788455</v>
      </c>
      <c r="LI228" s="68"/>
      <c r="LJ228" s="15">
        <f t="shared" si="1138"/>
        <v>0.30665799175883757</v>
      </c>
      <c r="LL228" s="13">
        <v>168.87</v>
      </c>
      <c r="LM228" s="68">
        <f t="shared" si="1139"/>
        <v>-2.4436741767764239E-2</v>
      </c>
      <c r="LN228" s="68">
        <f t="shared" si="1310"/>
        <v>-1.5001526726299912E-2</v>
      </c>
      <c r="LO228" s="68">
        <f t="shared" si="1140"/>
        <v>0.92994285714285718</v>
      </c>
      <c r="LP228" s="68"/>
      <c r="LQ228" s="15">
        <f t="shared" si="1141"/>
        <v>1.1591868047564253</v>
      </c>
      <c r="LS228" s="13">
        <v>25.51</v>
      </c>
      <c r="LT228" s="68">
        <f t="shared" si="1142"/>
        <v>-1.9976949673453689E-2</v>
      </c>
      <c r="LU228" s="68">
        <f t="shared" si="1311"/>
        <v>-1.0541734631989362E-2</v>
      </c>
      <c r="LV228" s="68"/>
      <c r="LW228" s="68"/>
      <c r="LX228" s="15">
        <f t="shared" si="1143"/>
        <v>1.7578378378378381</v>
      </c>
      <c r="LZ228" s="13">
        <v>22.04</v>
      </c>
      <c r="MA228" s="68">
        <f t="shared" si="1144"/>
        <v>-3.2484635645302982E-2</v>
      </c>
      <c r="MB228" s="68">
        <f t="shared" si="1312"/>
        <v>-2.3049420603838654E-2</v>
      </c>
      <c r="MC228" s="68">
        <f t="shared" si="1145"/>
        <v>-9.4382022471910503E-3</v>
      </c>
      <c r="MD228" s="68"/>
      <c r="ME228" s="15">
        <f t="shared" si="1146"/>
        <v>0.63501483679525206</v>
      </c>
      <c r="MG228" s="13">
        <v>101.64</v>
      </c>
      <c r="MH228" s="68">
        <f t="shared" si="1147"/>
        <v>-8.5724565980030587E-2</v>
      </c>
      <c r="MI228" s="68">
        <f t="shared" si="1313"/>
        <v>-7.6289350938566258E-2</v>
      </c>
      <c r="MJ228" s="68">
        <f t="shared" si="1148"/>
        <v>12.69811320754717</v>
      </c>
      <c r="MK228" s="68"/>
      <c r="ML228" s="15">
        <f t="shared" si="1149"/>
        <v>3.7875647668393779</v>
      </c>
      <c r="MN228" s="13">
        <v>177.88</v>
      </c>
      <c r="MO228" s="68">
        <f t="shared" si="1150"/>
        <v>-9.6000406566041641E-2</v>
      </c>
      <c r="MP228" s="68">
        <f t="shared" si="1314"/>
        <v>-8.6565191524577312E-2</v>
      </c>
      <c r="MQ228" s="68">
        <f t="shared" si="1151"/>
        <v>0.41286735504368538</v>
      </c>
      <c r="MR228" s="68"/>
      <c r="MS228" s="15">
        <f t="shared" si="1152"/>
        <v>0.59691175150372555</v>
      </c>
      <c r="MU228" s="13">
        <v>21.99</v>
      </c>
      <c r="MV228" s="68">
        <f t="shared" si="1153"/>
        <v>-4.7639670853183255E-2</v>
      </c>
      <c r="MW228" s="68">
        <f t="shared" si="1315"/>
        <v>-3.8204455811718926E-2</v>
      </c>
      <c r="MX228" s="68">
        <f t="shared" si="1154"/>
        <v>5.3665548634403322E-2</v>
      </c>
      <c r="MY228" s="68"/>
      <c r="MZ228" s="15">
        <f t="shared" si="1155"/>
        <v>1.0609184629803186</v>
      </c>
      <c r="NB228" s="13">
        <v>304.17</v>
      </c>
      <c r="NC228" s="68">
        <f t="shared" si="1156"/>
        <v>-1.569477703708487E-2</v>
      </c>
      <c r="ND228" s="68">
        <f t="shared" si="1316"/>
        <v>-6.2595619956205429E-3</v>
      </c>
      <c r="NE228" s="68">
        <f t="shared" si="1157"/>
        <v>1.2452941610688715</v>
      </c>
      <c r="NF228" s="68"/>
      <c r="NG228" s="15">
        <f t="shared" si="1158"/>
        <v>0.82367048384195718</v>
      </c>
      <c r="NI228" s="13">
        <v>14.84</v>
      </c>
      <c r="NJ228" s="68">
        <f t="shared" si="1159"/>
        <v>-4.4430135222150648E-2</v>
      </c>
      <c r="NK228" s="68">
        <f t="shared" si="1317"/>
        <v>-3.4994920180686319E-2</v>
      </c>
      <c r="NL228" s="68">
        <f t="shared" si="1160"/>
        <v>-0.88217546645494238</v>
      </c>
      <c r="NM228" s="68"/>
      <c r="NN228" s="15">
        <f t="shared" si="1161"/>
        <v>2.0285714285714285</v>
      </c>
      <c r="NP228" s="13">
        <v>558.16999999999996</v>
      </c>
      <c r="NQ228" s="68">
        <f t="shared" si="1162"/>
        <v>-2.9944386513729611E-2</v>
      </c>
      <c r="NR228" s="68">
        <f t="shared" si="1318"/>
        <v>-2.0509171472265282E-2</v>
      </c>
      <c r="NS228" s="68">
        <f t="shared" si="1163"/>
        <v>3.2527238095238094</v>
      </c>
      <c r="NT228" s="68"/>
      <c r="NU228" s="15">
        <f t="shared" si="1164"/>
        <v>0.69692639771379916</v>
      </c>
      <c r="NW228" s="13">
        <v>278.57</v>
      </c>
      <c r="NX228" s="68">
        <f t="shared" si="1165"/>
        <v>-2.8391057165777219E-2</v>
      </c>
      <c r="NY228" s="68">
        <f t="shared" si="1319"/>
        <v>-1.8955842124312894E-2</v>
      </c>
      <c r="NZ228" s="68">
        <f t="shared" si="1166"/>
        <v>0.58494538006372332</v>
      </c>
      <c r="OA228" s="68"/>
      <c r="OB228" s="15">
        <f t="shared" si="1167"/>
        <v>0.47157950343370297</v>
      </c>
      <c r="OD228" s="13">
        <v>3.18</v>
      </c>
      <c r="OE228" s="68">
        <f t="shared" si="1168"/>
        <v>-5.6379821958456956E-2</v>
      </c>
      <c r="OF228" s="68">
        <f t="shared" si="1320"/>
        <v>-4.6944606916992627E-2</v>
      </c>
      <c r="OG228" s="68">
        <f t="shared" si="1169"/>
        <v>-0.98590862764213227</v>
      </c>
      <c r="OH228" s="68"/>
      <c r="OI228" s="15">
        <f t="shared" si="1170"/>
        <v>1.1780821917808222</v>
      </c>
      <c r="OK228" s="13">
        <v>253.85</v>
      </c>
      <c r="OL228" s="68">
        <f t="shared" si="1171"/>
        <v>-7.8918722786647411E-2</v>
      </c>
      <c r="OM228" s="68">
        <f t="shared" si="1321"/>
        <v>-6.9483507745183082E-2</v>
      </c>
      <c r="ON228" s="68">
        <f t="shared" si="1172"/>
        <v>4.9799764428739683</v>
      </c>
      <c r="OO228" s="68"/>
      <c r="OP228" s="15">
        <f t="shared" si="1173"/>
        <v>2.8109893409397988</v>
      </c>
      <c r="OR228" s="13">
        <v>5.17</v>
      </c>
      <c r="OS228" s="68">
        <f t="shared" si="1174"/>
        <v>-8.3333333333333287E-2</v>
      </c>
      <c r="OT228" s="68">
        <f t="shared" si="1322"/>
        <v>-7.3898118291868958E-2</v>
      </c>
      <c r="OU228" s="68">
        <f t="shared" si="1175"/>
        <v>-0.32857142857142857</v>
      </c>
      <c r="OV228" s="68"/>
      <c r="OW228" s="15">
        <f t="shared" si="1176"/>
        <v>3.6160714285714279</v>
      </c>
      <c r="OY228" s="13">
        <v>173.96</v>
      </c>
      <c r="OZ228" s="68">
        <f t="shared" si="1177"/>
        <v>-2.099161460971349E-2</v>
      </c>
      <c r="PA228" s="68">
        <f t="shared" si="1323"/>
        <v>-1.1556399568249163E-2</v>
      </c>
      <c r="PB228" s="68">
        <f t="shared" si="1331"/>
        <v>4.352615384615385</v>
      </c>
      <c r="PC228" s="68"/>
      <c r="PD228" s="15">
        <f t="shared" si="1178"/>
        <v>0.51863814927979057</v>
      </c>
      <c r="PE228" s="18"/>
      <c r="PF228" s="13">
        <v>288.37</v>
      </c>
      <c r="PG228" s="68">
        <f t="shared" si="1179"/>
        <v>-3.9535038635758073E-2</v>
      </c>
      <c r="PH228" s="68">
        <f t="shared" si="1324"/>
        <v>-3.0099823594293744E-2</v>
      </c>
      <c r="PI228" s="68">
        <f t="shared" si="1180"/>
        <v>-0.17182653647329116</v>
      </c>
      <c r="PJ228" s="68"/>
      <c r="PK228" s="15">
        <f t="shared" si="1181"/>
        <v>0.37890307464256689</v>
      </c>
      <c r="PM228" s="13"/>
      <c r="PN228" s="68">
        <f t="shared" si="1182"/>
        <v>0</v>
      </c>
      <c r="PO228" s="68">
        <f t="shared" si="1183"/>
        <v>9.435215041464327E-3</v>
      </c>
      <c r="PP228" s="68">
        <f t="shared" si="1184"/>
        <v>0</v>
      </c>
      <c r="PQ228" s="68"/>
      <c r="PR228" s="15">
        <f t="shared" si="1185"/>
        <v>0</v>
      </c>
      <c r="PT228" s="13">
        <v>15.48</v>
      </c>
      <c r="PU228" s="68">
        <f t="shared" si="1186"/>
        <v>-2.1491782553729449E-2</v>
      </c>
      <c r="PV228" s="68">
        <f t="shared" si="1325"/>
        <v>-1.2056567512265122E-2</v>
      </c>
      <c r="PW228" s="68">
        <f t="shared" si="1187"/>
        <v>0.77522935779816504</v>
      </c>
      <c r="PX228" s="68"/>
      <c r="PY228" s="15">
        <f t="shared" si="1188"/>
        <v>2.0175438596491233</v>
      </c>
      <c r="QA228" s="13">
        <v>345.88</v>
      </c>
      <c r="QB228" s="68">
        <f t="shared" si="1189"/>
        <v>-2.4673603474043369E-2</v>
      </c>
      <c r="QC228" s="68">
        <f t="shared" si="1326"/>
        <v>-1.5238388432579042E-2</v>
      </c>
      <c r="QD228" s="68">
        <f t="shared" si="1190"/>
        <v>2.5163757076380477E-2</v>
      </c>
      <c r="QE228" s="68"/>
      <c r="QF228" s="15">
        <f t="shared" si="1191"/>
        <v>0.80390111609471149</v>
      </c>
      <c r="QH228" s="13">
        <v>2.5179999999999998</v>
      </c>
      <c r="QI228" s="68">
        <f t="shared" si="1192"/>
        <v>-5.3383458646616672E-2</v>
      </c>
      <c r="QJ228" s="68">
        <f t="shared" si="1327"/>
        <v>-4.3948243605152343E-2</v>
      </c>
      <c r="QK228" s="68">
        <f t="shared" si="1193"/>
        <v>3.1872509960159394E-3</v>
      </c>
      <c r="QL228" s="68"/>
      <c r="QM228" s="15">
        <f t="shared" si="1194"/>
        <v>0.93692307692307675</v>
      </c>
      <c r="QO228" s="13">
        <v>14.85</v>
      </c>
      <c r="QP228" s="68">
        <f t="shared" si="1195"/>
        <v>-0.122340425531915</v>
      </c>
      <c r="QQ228" s="68">
        <f t="shared" si="1328"/>
        <v>-0.11290521049045067</v>
      </c>
      <c r="QR228" s="68">
        <f t="shared" si="1196"/>
        <v>-0.98189863234111019</v>
      </c>
      <c r="QS228" s="68"/>
      <c r="QT228" s="15">
        <f t="shared" si="1197"/>
        <v>0.29355400696864103</v>
      </c>
      <c r="QV228" s="13">
        <v>2.6190000000000002</v>
      </c>
      <c r="QW228" s="68">
        <f t="shared" si="1198"/>
        <v>-5.9942569992821181E-2</v>
      </c>
      <c r="QX228" s="68">
        <f t="shared" si="1329"/>
        <v>-5.0507354951356852E-2</v>
      </c>
      <c r="QY228" s="68">
        <f t="shared" si="1199"/>
        <v>-0.25807365439093471</v>
      </c>
      <c r="QZ228" s="68"/>
      <c r="RA228" s="15">
        <f t="shared" si="1200"/>
        <v>7.0290151205557885E-2</v>
      </c>
      <c r="RC228" s="13">
        <v>63.1</v>
      </c>
      <c r="RD228" s="68">
        <f t="shared" si="1201"/>
        <v>-0.10496453900709218</v>
      </c>
      <c r="RE228" s="68">
        <f t="shared" si="1330"/>
        <v>-9.5529323965627855E-2</v>
      </c>
      <c r="RF228" s="68">
        <f t="shared" si="1202"/>
        <v>0.36314538777273714</v>
      </c>
      <c r="RG228" s="68"/>
      <c r="RH228" s="15">
        <f t="shared" si="1203"/>
        <v>1.5494949494949495</v>
      </c>
      <c r="RJ228" s="13">
        <v>282.2</v>
      </c>
      <c r="RK228" s="68">
        <f t="shared" si="1204"/>
        <v>-2.8972541463078989E-2</v>
      </c>
      <c r="RL228" s="68">
        <f t="shared" si="1205"/>
        <v>-1.9537326421614661E-2</v>
      </c>
      <c r="RM228" s="68">
        <f t="shared" si="1206"/>
        <v>0.30902681139252236</v>
      </c>
      <c r="RN228" s="68"/>
      <c r="RO228" s="15">
        <f t="shared" si="1207"/>
        <v>0.4345262301748678</v>
      </c>
      <c r="RQ228" s="13">
        <v>29.07</v>
      </c>
      <c r="RR228" s="68">
        <f t="shared" si="1208"/>
        <v>-4.3435340572556769E-2</v>
      </c>
      <c r="RS228" s="68">
        <f t="shared" si="1209"/>
        <v>-3.400012553109244E-2</v>
      </c>
      <c r="RT228" s="68">
        <f t="shared" si="1210"/>
        <v>0.98565573770491799</v>
      </c>
      <c r="RU228" s="68"/>
      <c r="RV228" s="15">
        <f t="shared" si="1211"/>
        <v>0.3949136276391555</v>
      </c>
      <c r="RX228" s="13">
        <v>172.14</v>
      </c>
      <c r="RY228" s="68">
        <f t="shared" si="1212"/>
        <v>-6.532008470434926E-2</v>
      </c>
      <c r="RZ228" s="68">
        <f t="shared" si="1213"/>
        <v>-5.5884869662884931E-2</v>
      </c>
      <c r="SA228" s="68">
        <f t="shared" si="1214"/>
        <v>0.2937020892830301</v>
      </c>
      <c r="SB228" s="68"/>
      <c r="SC228" s="15">
        <f t="shared" si="1215"/>
        <v>1.2760809202697343</v>
      </c>
      <c r="SE228" s="13">
        <v>25.2</v>
      </c>
      <c r="SF228" s="68">
        <f t="shared" si="1216"/>
        <v>-0.10954063604240287</v>
      </c>
      <c r="SG228" s="68">
        <f t="shared" si="1217"/>
        <v>-0.10010542100093854</v>
      </c>
      <c r="SH228" s="68">
        <f t="shared" si="1218"/>
        <v>1.016</v>
      </c>
      <c r="SI228" s="68"/>
      <c r="SJ228" s="15">
        <f t="shared" si="1219"/>
        <v>0.65137614678899081</v>
      </c>
      <c r="SL228" s="13">
        <v>3.3</v>
      </c>
      <c r="SM228" s="68">
        <f t="shared" si="1220"/>
        <v>-0.10081743869209812</v>
      </c>
      <c r="SN228" s="68">
        <f t="shared" si="1221"/>
        <v>-9.1382223650633795E-2</v>
      </c>
      <c r="SO228" s="68">
        <f t="shared" si="1222"/>
        <v>1.323943661971831</v>
      </c>
      <c r="SP228" s="68"/>
      <c r="SQ228" s="15">
        <f t="shared" si="1223"/>
        <v>2.2673267326732671</v>
      </c>
      <c r="SS228" s="13">
        <v>23.39</v>
      </c>
      <c r="ST228" s="68">
        <f t="shared" si="1224"/>
        <v>-0.11401515151515144</v>
      </c>
      <c r="SU228" s="68">
        <f t="shared" si="1225"/>
        <v>-0.10457993647368712</v>
      </c>
      <c r="SV228" s="68">
        <f t="shared" si="1226"/>
        <v>0.44919454770755884</v>
      </c>
      <c r="SW228" s="68"/>
      <c r="SX228" s="15">
        <f t="shared" si="1227"/>
        <v>1.7845238095238094</v>
      </c>
      <c r="SZ228" s="13">
        <v>57.54</v>
      </c>
      <c r="TA228" s="68">
        <f t="shared" si="1228"/>
        <v>-3.6503683858004017E-2</v>
      </c>
      <c r="TB228" s="68">
        <f t="shared" si="1229"/>
        <v>-2.7068468816539688E-2</v>
      </c>
      <c r="TC228" s="68">
        <f t="shared" si="1230"/>
        <v>0.42531582858558342</v>
      </c>
      <c r="TD228" s="68"/>
      <c r="TE228" s="15">
        <f t="shared" si="1231"/>
        <v>2.6884615384615382</v>
      </c>
      <c r="TG228" s="417">
        <v>0.27700000000000002</v>
      </c>
      <c r="TH228" s="68">
        <f t="shared" si="1232"/>
        <v>1.8008085262771097E-2</v>
      </c>
      <c r="TI228" s="68">
        <f t="shared" si="1233"/>
        <v>2.7443300304235425E-2</v>
      </c>
      <c r="TJ228" s="68">
        <f t="shared" si="1234"/>
        <v>0.2590909090909092</v>
      </c>
      <c r="TK228" s="68"/>
      <c r="TL228" s="15">
        <f t="shared" si="1235"/>
        <v>0.63421828908554578</v>
      </c>
      <c r="TN228" s="13">
        <v>58.26</v>
      </c>
      <c r="TO228" s="68">
        <f t="shared" si="1236"/>
        <v>-9.8561039764815075E-2</v>
      </c>
      <c r="TP228" s="68">
        <f t="shared" si="1237"/>
        <v>-8.9125824723350747E-2</v>
      </c>
      <c r="TQ228" s="68">
        <f t="shared" si="1238"/>
        <v>-0.15080932564698679</v>
      </c>
      <c r="TR228" s="68"/>
      <c r="TS228" s="15">
        <f t="shared" si="1239"/>
        <v>0.95831932773109241</v>
      </c>
      <c r="TU228" s="417">
        <v>4.68</v>
      </c>
      <c r="TV228" s="68">
        <f t="shared" si="1240"/>
        <v>-1.265822784810137E-2</v>
      </c>
      <c r="TW228" s="68">
        <f t="shared" si="1241"/>
        <v>-3.2230128066370427E-3</v>
      </c>
      <c r="TX228" s="68">
        <f t="shared" si="1242"/>
        <v>6.1224489795918269E-2</v>
      </c>
      <c r="TY228" s="68"/>
      <c r="TZ228" s="15">
        <f t="shared" si="1243"/>
        <v>1.7368421052631577</v>
      </c>
      <c r="UB228" s="13"/>
      <c r="UC228" s="68">
        <f t="shared" si="1244"/>
        <v>0</v>
      </c>
      <c r="UD228" s="68">
        <f t="shared" si="1245"/>
        <v>9.435215041464327E-3</v>
      </c>
      <c r="UE228" s="68">
        <f t="shared" si="1246"/>
        <v>0</v>
      </c>
      <c r="UF228" s="68"/>
      <c r="UG228" s="15">
        <f t="shared" si="1247"/>
        <v>0</v>
      </c>
      <c r="UI228" s="417"/>
      <c r="UJ228" s="68">
        <f t="shared" si="1248"/>
        <v>0</v>
      </c>
      <c r="UK228" s="68">
        <f t="shared" si="1249"/>
        <v>9.435215041464327E-3</v>
      </c>
      <c r="UL228" s="68">
        <f t="shared" si="1250"/>
        <v>0</v>
      </c>
      <c r="UM228" s="68"/>
      <c r="UN228" s="15">
        <f t="shared" si="1251"/>
        <v>0</v>
      </c>
      <c r="UP228" s="417"/>
      <c r="UQ228" s="68">
        <f t="shared" si="1252"/>
        <v>0</v>
      </c>
      <c r="UR228" s="68">
        <f t="shared" si="1253"/>
        <v>9.435215041464327E-3</v>
      </c>
      <c r="US228" s="68">
        <f t="shared" si="1254"/>
        <v>0</v>
      </c>
      <c r="UT228" s="68"/>
      <c r="UU228" s="15">
        <f t="shared" si="1255"/>
        <v>0</v>
      </c>
      <c r="UW228" s="417"/>
      <c r="UX228" s="68">
        <f t="shared" si="1256"/>
        <v>0</v>
      </c>
      <c r="UY228" s="68">
        <f t="shared" si="1257"/>
        <v>9.435215041464327E-3</v>
      </c>
      <c r="UZ228" s="68">
        <f t="shared" si="1258"/>
        <v>0</v>
      </c>
      <c r="VA228" s="68"/>
      <c r="VB228" s="15">
        <f t="shared" si="1259"/>
        <v>0</v>
      </c>
      <c r="VD228" s="417"/>
      <c r="VE228" s="68">
        <f t="shared" si="1260"/>
        <v>0</v>
      </c>
      <c r="VF228" s="68">
        <f t="shared" si="1261"/>
        <v>9.435215041464327E-3</v>
      </c>
      <c r="VG228" s="68">
        <f t="shared" si="1262"/>
        <v>0</v>
      </c>
      <c r="VH228" s="68"/>
      <c r="VI228" s="15">
        <f t="shared" si="1263"/>
        <v>0</v>
      </c>
      <c r="VM228" s="21">
        <f t="shared" si="1264"/>
        <v>-4.4818506110170096E-2</v>
      </c>
      <c r="VN228" s="40"/>
      <c r="VO228" s="21">
        <f t="shared" si="1265"/>
        <v>1.5770253976317927</v>
      </c>
      <c r="VP228" s="14"/>
      <c r="VQ228" s="21">
        <f t="shared" si="1266"/>
        <v>0.96335285986933727</v>
      </c>
    </row>
    <row r="229" spans="1:589" ht="15.75" customHeight="1" x14ac:dyDescent="0.2">
      <c r="A229" s="127">
        <v>45975</v>
      </c>
      <c r="B229" s="4">
        <f t="shared" si="999"/>
        <v>45975</v>
      </c>
      <c r="C229" s="13">
        <v>47147.48</v>
      </c>
      <c r="D229" s="138">
        <f t="shared" si="1000"/>
        <v>-309.73999999999796</v>
      </c>
      <c r="E229" s="68">
        <f t="shared" si="1001"/>
        <v>-6.5267202756503218E-3</v>
      </c>
      <c r="F229" s="15">
        <f t="shared" si="1002"/>
        <v>0.1081994216840737</v>
      </c>
      <c r="G229" s="13">
        <v>6734.11</v>
      </c>
      <c r="H229" s="138">
        <f t="shared" si="1003"/>
        <v>-3.3800000000001091</v>
      </c>
      <c r="I229" s="68">
        <f t="shared" si="1004"/>
        <v>-5.0167050340707141E-4</v>
      </c>
      <c r="J229" s="15">
        <f t="shared" si="1005"/>
        <v>0.14493941305386424</v>
      </c>
      <c r="K229" s="13">
        <v>22900.59</v>
      </c>
      <c r="L229" s="138">
        <f t="shared" si="1006"/>
        <v>30.229999999999563</v>
      </c>
      <c r="M229" s="68">
        <f t="shared" si="1007"/>
        <v>1.321798170208058E-3</v>
      </c>
      <c r="N229" s="15">
        <f t="shared" si="1008"/>
        <v>0.18589607157449275</v>
      </c>
      <c r="O229" s="13">
        <v>2388.23</v>
      </c>
      <c r="P229" s="138">
        <f t="shared" si="1009"/>
        <v>5.25</v>
      </c>
      <c r="Q229" s="68">
        <f t="shared" si="1010"/>
        <v>2.2031238197550967E-3</v>
      </c>
      <c r="R229" s="15">
        <f t="shared" si="1011"/>
        <v>7.0878322631560145E-2</v>
      </c>
      <c r="S229" s="18">
        <f t="shared" si="1012"/>
        <v>-1.9691812557765058E-3</v>
      </c>
      <c r="T229" s="121">
        <f t="shared" si="1013"/>
        <v>279.95203715254286</v>
      </c>
      <c r="U229" s="121">
        <f t="shared" si="1014"/>
        <v>279.95203715254286</v>
      </c>
      <c r="V229" s="134">
        <f t="shared" si="1015"/>
        <v>-1.4048227155038372E-3</v>
      </c>
      <c r="W229" s="21">
        <f t="shared" si="1267"/>
        <v>8.2067634177396043E-2</v>
      </c>
      <c r="X229" s="18">
        <f t="shared" si="1016"/>
        <v>-8.7586719727355958E-4</v>
      </c>
      <c r="Y229" s="353">
        <v>19534.43</v>
      </c>
      <c r="Z229" s="15">
        <v>1.9999999999999999E-6</v>
      </c>
      <c r="AA229" s="21">
        <f t="shared" si="1017"/>
        <v>1.4068227155038372E-3</v>
      </c>
      <c r="AC229" s="13">
        <v>258.33</v>
      </c>
      <c r="AD229" s="68">
        <f t="shared" si="1018"/>
        <v>1.4731537119596644E-3</v>
      </c>
      <c r="AE229" s="68">
        <f t="shared" si="1268"/>
        <v>2.8779764274635016E-3</v>
      </c>
      <c r="AF229" s="68">
        <f t="shared" si="1019"/>
        <v>0.56782181222309869</v>
      </c>
      <c r="AG229" s="68"/>
      <c r="AH229" s="15">
        <f t="shared" si="1020"/>
        <v>0.13716599903156226</v>
      </c>
      <c r="AJ229" s="13">
        <v>24.47</v>
      </c>
      <c r="AK229" s="68">
        <f t="shared" si="1021"/>
        <v>-1.6319869441045573E-3</v>
      </c>
      <c r="AL229" s="68">
        <f t="shared" si="1269"/>
        <v>-2.2716422860072014E-4</v>
      </c>
      <c r="AM229" s="68">
        <f t="shared" si="1022"/>
        <v>0.31559139784946222</v>
      </c>
      <c r="AN229" s="68"/>
      <c r="AO229" s="15">
        <f t="shared" si="1023"/>
        <v>0.16357584403233463</v>
      </c>
      <c r="AQ229" s="13">
        <v>24.34</v>
      </c>
      <c r="AR229" s="68">
        <f t="shared" si="1024"/>
        <v>2.8842192006592617E-3</v>
      </c>
      <c r="AS229" s="68">
        <f t="shared" si="1270"/>
        <v>4.2890419161630989E-3</v>
      </c>
      <c r="AT229" s="68">
        <f t="shared" si="1025"/>
        <v>0.40938042848870876</v>
      </c>
      <c r="AU229" s="68"/>
      <c r="AV229" s="15">
        <f t="shared" si="1026"/>
        <v>0.13367489520260833</v>
      </c>
      <c r="AX229" s="13">
        <v>234.18</v>
      </c>
      <c r="AY229" s="68">
        <f t="shared" si="1027"/>
        <v>-2.5614754098361627E-4</v>
      </c>
      <c r="AZ229" s="68">
        <f t="shared" si="1271"/>
        <v>1.1486751745202208E-3</v>
      </c>
      <c r="BA229" s="68">
        <f t="shared" si="1028"/>
        <v>0.74630872483221489</v>
      </c>
      <c r="BB229" s="68"/>
      <c r="BC229" s="15">
        <f t="shared" si="1029"/>
        <v>0.14687301043146095</v>
      </c>
      <c r="BE229" s="13">
        <v>83.83</v>
      </c>
      <c r="BF229" s="68">
        <f t="shared" si="1030"/>
        <v>-1.7861395570374573E-3</v>
      </c>
      <c r="BG229" s="68">
        <f t="shared" si="1272"/>
        <v>-3.8131684153362017E-4</v>
      </c>
      <c r="BH229" s="68"/>
      <c r="BI229" s="68"/>
      <c r="BJ229" s="15">
        <f t="shared" si="1031"/>
        <v>0.13791231166010584</v>
      </c>
      <c r="BL229" s="13">
        <v>74.209999999999994</v>
      </c>
      <c r="BM229" s="68">
        <f t="shared" si="1032"/>
        <v>0</v>
      </c>
      <c r="BN229" s="68">
        <f t="shared" si="1273"/>
        <v>1.4048227155038372E-3</v>
      </c>
      <c r="BO229" s="68">
        <f t="shared" si="1033"/>
        <v>0.24974738969349933</v>
      </c>
      <c r="BP229" s="68"/>
      <c r="BQ229" s="15">
        <f t="shared" si="1034"/>
        <v>0.1181256591833658</v>
      </c>
      <c r="BS229" s="13">
        <v>44.02</v>
      </c>
      <c r="BT229" s="68">
        <f t="shared" si="1035"/>
        <v>1.5927189988623499E-3</v>
      </c>
      <c r="BU229" s="68">
        <f t="shared" si="1274"/>
        <v>2.9975417143661871E-3</v>
      </c>
      <c r="BV229" s="68">
        <f t="shared" si="1036"/>
        <v>0.18142780461621055</v>
      </c>
      <c r="BW229" s="68"/>
      <c r="BX229" s="15">
        <f t="shared" si="1037"/>
        <v>0.15084967320261447</v>
      </c>
      <c r="BZ229" s="13"/>
      <c r="CA229" s="68">
        <f t="shared" si="1038"/>
        <v>0</v>
      </c>
      <c r="CB229" s="68">
        <f t="shared" si="1275"/>
        <v>0</v>
      </c>
      <c r="CC229" s="68">
        <f t="shared" si="1039"/>
        <v>0</v>
      </c>
      <c r="CD229" s="68"/>
      <c r="CE229" s="15">
        <f t="shared" si="1040"/>
        <v>0</v>
      </c>
      <c r="CG229" s="13">
        <v>31</v>
      </c>
      <c r="CH229" s="68">
        <f t="shared" si="1041"/>
        <v>5.8403634003893479E-3</v>
      </c>
      <c r="CI229" s="68">
        <f t="shared" si="1276"/>
        <v>7.2451861158931846E-3</v>
      </c>
      <c r="CJ229" s="68">
        <f t="shared" si="1042"/>
        <v>2.5471386040357247E-2</v>
      </c>
      <c r="CK229" s="68"/>
      <c r="CL229" s="15">
        <f t="shared" si="1043"/>
        <v>-9.77881257275902E-2</v>
      </c>
      <c r="CN229" s="13">
        <v>34.67</v>
      </c>
      <c r="CO229" s="68">
        <f t="shared" si="1044"/>
        <v>9.9038741625401515E-3</v>
      </c>
      <c r="CP229" s="68">
        <f t="shared" si="1277"/>
        <v>1.1308696878043988E-2</v>
      </c>
      <c r="CQ229" s="68">
        <f t="shared" si="1045"/>
        <v>0.10625398851308238</v>
      </c>
      <c r="CR229" s="68"/>
      <c r="CS229" s="15">
        <f t="shared" si="1046"/>
        <v>3.5853002688975288E-2</v>
      </c>
      <c r="CU229" s="13">
        <v>40.97</v>
      </c>
      <c r="CV229" s="68">
        <f t="shared" si="1047"/>
        <v>5.6455571919488672E-3</v>
      </c>
      <c r="CW229" s="68">
        <f t="shared" si="1278"/>
        <v>7.050379907452704E-3</v>
      </c>
      <c r="CX229" s="68">
        <f t="shared" si="1048"/>
        <v>0.27433903576982893</v>
      </c>
      <c r="CY229" s="68"/>
      <c r="CZ229" s="15">
        <f t="shared" si="1049"/>
        <v>9.8980686695278902E-2</v>
      </c>
      <c r="DB229" s="13">
        <v>20.010000000000002</v>
      </c>
      <c r="DC229" s="68">
        <f t="shared" si="1050"/>
        <v>1.5015015015015583E-3</v>
      </c>
      <c r="DD229" s="68">
        <f t="shared" si="1279"/>
        <v>2.9063242170053955E-3</v>
      </c>
      <c r="DE229" s="68">
        <f t="shared" si="1051"/>
        <v>-8.5048010973936869E-2</v>
      </c>
      <c r="DF229" s="68"/>
      <c r="DG229" s="15">
        <f t="shared" si="1052"/>
        <v>-1.7190569744597144E-2</v>
      </c>
      <c r="DI229" s="13">
        <v>52.3</v>
      </c>
      <c r="DJ229" s="68">
        <f t="shared" si="1053"/>
        <v>-5.70342205323202E-3</v>
      </c>
      <c r="DK229" s="68">
        <f t="shared" si="1280"/>
        <v>-4.2985993377281824E-3</v>
      </c>
      <c r="DL229" s="68">
        <f t="shared" si="1054"/>
        <v>0.18459796149490371</v>
      </c>
      <c r="DM229" s="68"/>
      <c r="DN229" s="15">
        <f t="shared" si="1055"/>
        <v>0.24051233396584443</v>
      </c>
      <c r="DP229" s="13">
        <v>49.43</v>
      </c>
      <c r="DQ229" s="68">
        <f t="shared" si="1056"/>
        <v>-4.0444893832160012E-4</v>
      </c>
      <c r="DR229" s="68">
        <f t="shared" si="1281"/>
        <v>1.0003737771822371E-3</v>
      </c>
      <c r="DS229" s="68"/>
      <c r="DT229" s="68"/>
      <c r="DU229" s="15">
        <f t="shared" si="1057"/>
        <v>0.29805672268907568</v>
      </c>
      <c r="DV229" s="18"/>
      <c r="DW229" s="13">
        <v>43.8</v>
      </c>
      <c r="DX229" s="68">
        <f t="shared" si="1058"/>
        <v>1.1428571428570779E-3</v>
      </c>
      <c r="DY229" s="68">
        <f t="shared" si="1282"/>
        <v>2.5476798583609151E-3</v>
      </c>
      <c r="DZ229" s="68">
        <f t="shared" si="1059"/>
        <v>1.3372465314834578</v>
      </c>
      <c r="EA229" s="68"/>
      <c r="EB229" s="15">
        <f t="shared" si="1060"/>
        <v>0.30863459814759481</v>
      </c>
      <c r="ED229" s="13">
        <v>41.9</v>
      </c>
      <c r="EE229" s="68">
        <f t="shared" si="1061"/>
        <v>5.0371791796594116E-3</v>
      </c>
      <c r="EF229" s="68">
        <f t="shared" si="1283"/>
        <v>6.4420018951632484E-3</v>
      </c>
      <c r="EG229" s="68">
        <f t="shared" si="1062"/>
        <v>0.99239182120779823</v>
      </c>
      <c r="EH229" s="68"/>
      <c r="EI229" s="15">
        <f t="shared" si="1063"/>
        <v>0.13611713665943589</v>
      </c>
      <c r="EK229" s="13">
        <v>137.34</v>
      </c>
      <c r="EL229" s="68">
        <f t="shared" si="1064"/>
        <v>-5.9351476548928283E-3</v>
      </c>
      <c r="EM229" s="68">
        <f t="shared" si="1284"/>
        <v>-4.5303249393889907E-3</v>
      </c>
      <c r="EN229" s="68">
        <f t="shared" si="1065"/>
        <v>1.1279826464208242</v>
      </c>
      <c r="EO229" s="68"/>
      <c r="EP229" s="15">
        <f t="shared" si="1066"/>
        <v>0.23396226415094346</v>
      </c>
      <c r="ER229" s="13">
        <v>38.86</v>
      </c>
      <c r="ES229" s="68">
        <f t="shared" si="1067"/>
        <v>0</v>
      </c>
      <c r="ET229" s="68">
        <f t="shared" si="1285"/>
        <v>1.4048227155038372E-3</v>
      </c>
      <c r="EU229" s="68">
        <f t="shared" si="1068"/>
        <v>0.11314809510169015</v>
      </c>
      <c r="EV229" s="68"/>
      <c r="EW229" s="15">
        <f t="shared" si="1069"/>
        <v>-7.7140653124199373E-4</v>
      </c>
      <c r="EY229" s="13">
        <v>53.4</v>
      </c>
      <c r="EZ229" s="68">
        <f t="shared" si="1070"/>
        <v>-7.9881107189299604E-3</v>
      </c>
      <c r="FA229" s="68">
        <f t="shared" si="1286"/>
        <v>-6.5832880034261236E-3</v>
      </c>
      <c r="FB229" s="68"/>
      <c r="FC229" s="68"/>
      <c r="FD229" s="15">
        <f t="shared" si="1071"/>
        <v>1.1724979658258747</v>
      </c>
      <c r="FF229" s="13">
        <v>63.13</v>
      </c>
      <c r="FG229" s="68">
        <f t="shared" si="1072"/>
        <v>1.6095284081764041E-2</v>
      </c>
      <c r="FH229" s="68">
        <f t="shared" si="1287"/>
        <v>1.7500106797267878E-2</v>
      </c>
      <c r="FI229" s="68">
        <f t="shared" si="1073"/>
        <v>6.8551117129316261E-2</v>
      </c>
      <c r="FJ229" s="68"/>
      <c r="FK229" s="15">
        <f t="shared" si="1074"/>
        <v>0.11163937312907209</v>
      </c>
      <c r="FM229" s="13">
        <v>185.24</v>
      </c>
      <c r="FN229" s="68">
        <f t="shared" si="1075"/>
        <v>-4.8885307547676419E-3</v>
      </c>
      <c r="FO229" s="68">
        <f t="shared" si="1288"/>
        <v>-3.4837080392638047E-3</v>
      </c>
      <c r="FP229" s="68">
        <f t="shared" si="1076"/>
        <v>0.59305125558995531</v>
      </c>
      <c r="FQ229" s="68"/>
      <c r="FR229" s="15">
        <f t="shared" si="1077"/>
        <v>1.9707145216338283E-2</v>
      </c>
      <c r="FT229" s="13">
        <v>90.6</v>
      </c>
      <c r="FU229" s="68">
        <f t="shared" si="1078"/>
        <v>-8.8222320247036286E-4</v>
      </c>
      <c r="FV229" s="68">
        <f t="shared" si="1289"/>
        <v>5.2259951303347432E-4</v>
      </c>
      <c r="FW229" s="68">
        <f t="shared" si="1079"/>
        <v>2.9194592752470671E-2</v>
      </c>
      <c r="FX229" s="68"/>
      <c r="FY229" s="15">
        <f t="shared" si="1080"/>
        <v>4.6573519627410454E-3</v>
      </c>
      <c r="GA229" s="13">
        <v>18.63</v>
      </c>
      <c r="GB229" s="68">
        <f t="shared" si="1081"/>
        <v>4.8543689320388276E-3</v>
      </c>
      <c r="GC229" s="68">
        <f t="shared" si="1290"/>
        <v>6.2591916475426643E-3</v>
      </c>
      <c r="GD229" s="68"/>
      <c r="GE229" s="68"/>
      <c r="GF229" s="15">
        <f t="shared" si="1082"/>
        <v>6.8846815834767608E-2</v>
      </c>
      <c r="GG229" s="18"/>
      <c r="GH229" s="13">
        <v>24.69</v>
      </c>
      <c r="GI229" s="68">
        <f t="shared" si="1083"/>
        <v>1.4379622021364068E-2</v>
      </c>
      <c r="GJ229" s="68">
        <f t="shared" si="1291"/>
        <v>1.5784444736867905E-2</v>
      </c>
      <c r="GK229" s="68">
        <f t="shared" si="1084"/>
        <v>0.28459937565036436</v>
      </c>
      <c r="GL229" s="68"/>
      <c r="GM229" s="15">
        <f t="shared" si="1085"/>
        <v>0.30634920634920654</v>
      </c>
      <c r="GO229" s="13">
        <v>30.11</v>
      </c>
      <c r="GP229" s="68">
        <f t="shared" si="1086"/>
        <v>4.3362241494329223E-3</v>
      </c>
      <c r="GQ229" s="68">
        <f t="shared" si="1292"/>
        <v>5.741046864936759E-3</v>
      </c>
      <c r="GR229" s="68"/>
      <c r="GS229" s="68"/>
      <c r="GT229" s="15">
        <f t="shared" si="1087"/>
        <v>0.10495412844036694</v>
      </c>
      <c r="GV229" s="13">
        <v>17.38</v>
      </c>
      <c r="GW229" s="68">
        <f t="shared" si="1088"/>
        <v>5.2053209947946714E-3</v>
      </c>
      <c r="GX229" s="68">
        <f t="shared" si="1293"/>
        <v>6.6101437102985081E-3</v>
      </c>
      <c r="GY229" s="68">
        <f t="shared" si="1089"/>
        <v>0.46666666666666662</v>
      </c>
      <c r="GZ229" s="68"/>
      <c r="HA229" s="15">
        <f t="shared" si="1090"/>
        <v>0.2667638483965013</v>
      </c>
      <c r="HD229" s="13">
        <v>404.35</v>
      </c>
      <c r="HE229" s="68">
        <f t="shared" si="1091"/>
        <v>5.8707928057912225E-3</v>
      </c>
      <c r="HF229" s="68">
        <f t="shared" si="1294"/>
        <v>7.2756155212950601E-3</v>
      </c>
      <c r="HG229" s="68">
        <f t="shared" si="1092"/>
        <v>1.27150160103365</v>
      </c>
      <c r="HH229" s="68"/>
      <c r="HI229" s="15">
        <f t="shared" si="1093"/>
        <v>1.2628763866879154E-3</v>
      </c>
      <c r="HK229" s="13">
        <v>72.45</v>
      </c>
      <c r="HL229" s="68">
        <f t="shared" si="1094"/>
        <v>1.0601199609429559E-2</v>
      </c>
      <c r="HM229" s="68">
        <f t="shared" si="1295"/>
        <v>1.2006022324933396E-2</v>
      </c>
      <c r="HN229" s="68">
        <f t="shared" si="1095"/>
        <v>28.213709677419356</v>
      </c>
      <c r="HO229" s="68"/>
      <c r="HP229" s="15">
        <f t="shared" si="1096"/>
        <v>1.7463987869598183</v>
      </c>
      <c r="HR229" s="13">
        <v>119.27</v>
      </c>
      <c r="HS229" s="68">
        <f t="shared" si="1097"/>
        <v>4.0407441703846263E-3</v>
      </c>
      <c r="HT229" s="68">
        <f t="shared" si="1296"/>
        <v>5.4455668858884639E-3</v>
      </c>
      <c r="HU229" s="68">
        <f t="shared" si="1098"/>
        <v>2.276648351648352</v>
      </c>
      <c r="HV229" s="68"/>
      <c r="HW229" s="15">
        <f t="shared" si="1099"/>
        <v>0.10876638467974345</v>
      </c>
      <c r="HY229" s="13">
        <v>190.17</v>
      </c>
      <c r="HZ229" s="68">
        <f t="shared" si="1100"/>
        <v>1.7713796425130972E-2</v>
      </c>
      <c r="IA229" s="68">
        <f t="shared" si="1297"/>
        <v>1.9118619140634809E-2</v>
      </c>
      <c r="IB229" s="68">
        <f t="shared" si="1101"/>
        <v>0.79575070821529725</v>
      </c>
      <c r="IC229" s="68"/>
      <c r="ID229" s="15">
        <f t="shared" si="1102"/>
        <v>0.41611437932831929</v>
      </c>
      <c r="IF229" s="13">
        <v>342.46</v>
      </c>
      <c r="IG229" s="68">
        <f t="shared" si="1103"/>
        <v>7.2945467380432999E-3</v>
      </c>
      <c r="IH229" s="68">
        <f t="shared" si="1298"/>
        <v>8.6993694535471375E-3</v>
      </c>
      <c r="II229" s="68">
        <f t="shared" si="1104"/>
        <v>0.95691428571428561</v>
      </c>
      <c r="IJ229" s="68"/>
      <c r="IK229" s="15">
        <f t="shared" si="1105"/>
        <v>0.47713940648723246</v>
      </c>
      <c r="IM229" s="13">
        <v>313.87</v>
      </c>
      <c r="IN229" s="68">
        <f t="shared" si="1106"/>
        <v>3.8379121757763411E-3</v>
      </c>
      <c r="IO229" s="68">
        <f t="shared" si="1299"/>
        <v>5.2427348912801788E-3</v>
      </c>
      <c r="IP229" s="68">
        <f t="shared" si="1107"/>
        <v>5.1290763522749465</v>
      </c>
      <c r="IQ229" s="68"/>
      <c r="IR229" s="15">
        <f t="shared" si="1108"/>
        <v>0.67388405951682584</v>
      </c>
      <c r="IT229" s="13">
        <v>84.76</v>
      </c>
      <c r="IU229" s="68">
        <f t="shared" si="1109"/>
        <v>-1.4189346359618502E-2</v>
      </c>
      <c r="IV229" s="68">
        <f t="shared" si="1300"/>
        <v>-1.2784523644114665E-2</v>
      </c>
      <c r="IW229" s="68">
        <f t="shared" si="1110"/>
        <v>3.6443835616438358</v>
      </c>
      <c r="IX229" s="68"/>
      <c r="IY229" s="15">
        <f t="shared" si="1111"/>
        <v>0.64934812220276328</v>
      </c>
      <c r="JA229" s="13">
        <v>609.46</v>
      </c>
      <c r="JB229" s="68">
        <f t="shared" si="1112"/>
        <v>-7.0504517208012918E-4</v>
      </c>
      <c r="JC229" s="68">
        <f t="shared" si="1301"/>
        <v>6.99777543423708E-4</v>
      </c>
      <c r="JD229" s="68">
        <f t="shared" si="1113"/>
        <v>0.23272653721682862</v>
      </c>
      <c r="JE229" s="68"/>
      <c r="JF229" s="15">
        <f t="shared" si="1114"/>
        <v>4.0904510597598753E-2</v>
      </c>
      <c r="JH229" s="13">
        <v>510.18</v>
      </c>
      <c r="JI229" s="68">
        <f t="shared" si="1115"/>
        <v>1.3689920324266299E-2</v>
      </c>
      <c r="JJ229" s="68">
        <f t="shared" si="1302"/>
        <v>1.5094743039770136E-2</v>
      </c>
      <c r="JK229" s="68">
        <f t="shared" si="1116"/>
        <v>0.25446900587671201</v>
      </c>
      <c r="JL229" s="68"/>
      <c r="JM229" s="15">
        <f t="shared" si="1117"/>
        <v>0.21039145907473311</v>
      </c>
      <c r="JO229" s="13">
        <v>35.130000000000003</v>
      </c>
      <c r="JP229" s="68">
        <f t="shared" si="1118"/>
        <v>9.2350746268656914E-2</v>
      </c>
      <c r="JQ229" s="68">
        <f t="shared" si="1303"/>
        <v>9.375556898416075E-2</v>
      </c>
      <c r="JR229" s="68">
        <f t="shared" si="1119"/>
        <v>0.18542264214611104</v>
      </c>
      <c r="JS229" s="68"/>
      <c r="JT229" s="15">
        <f t="shared" si="1120"/>
        <v>2.4474975466143283</v>
      </c>
      <c r="JV229" s="13">
        <v>2.48</v>
      </c>
      <c r="JW229" s="68">
        <f t="shared" si="1121"/>
        <v>-4.0160642570282049E-3</v>
      </c>
      <c r="JX229" s="68">
        <f t="shared" si="1304"/>
        <v>-2.6112415415243677E-3</v>
      </c>
      <c r="JY229" s="68">
        <f t="shared" si="1122"/>
        <v>-1.9762845849802303E-2</v>
      </c>
      <c r="JZ229" s="68"/>
      <c r="KA229" s="15">
        <f t="shared" si="1123"/>
        <v>0.37777777777777771</v>
      </c>
      <c r="KC229" s="13">
        <v>24.79</v>
      </c>
      <c r="KD229" s="68">
        <f t="shared" si="1124"/>
        <v>4.0502227622518372E-3</v>
      </c>
      <c r="KE229" s="68">
        <f t="shared" si="1305"/>
        <v>5.4550454777556739E-3</v>
      </c>
      <c r="KF229" s="68">
        <f t="shared" si="1125"/>
        <v>0.27258726899383978</v>
      </c>
      <c r="KG229" s="68"/>
      <c r="KH229" s="15">
        <f t="shared" si="1126"/>
        <v>0.11767357980162306</v>
      </c>
      <c r="KI229" s="18"/>
      <c r="KJ229" s="13">
        <v>145.52000000000001</v>
      </c>
      <c r="KK229" s="68">
        <f t="shared" si="1127"/>
        <v>1.7978314095837857E-2</v>
      </c>
      <c r="KL229" s="68">
        <f t="shared" si="1306"/>
        <v>1.9383136811341694E-2</v>
      </c>
      <c r="KM229" s="68">
        <f t="shared" si="1128"/>
        <v>5.8966824644549769</v>
      </c>
      <c r="KN229" s="68"/>
      <c r="KO229" s="15">
        <f t="shared" si="1129"/>
        <v>1.1651539949412293</v>
      </c>
      <c r="KQ229" s="13">
        <v>2.4689999999999999</v>
      </c>
      <c r="KR229" s="68">
        <f t="shared" si="1130"/>
        <v>2.8321532694710563E-2</v>
      </c>
      <c r="KS229" s="68">
        <f t="shared" si="1307"/>
        <v>2.97263554102144E-2</v>
      </c>
      <c r="KT229" s="68">
        <f t="shared" si="1131"/>
        <v>-5.7633587786259634E-2</v>
      </c>
      <c r="KU229" s="68"/>
      <c r="KV229" s="15">
        <f t="shared" si="1132"/>
        <v>1.4445544554455445</v>
      </c>
      <c r="KW229" s="18"/>
      <c r="KX229" s="13">
        <v>58.18</v>
      </c>
      <c r="KY229" s="68">
        <f t="shared" si="1133"/>
        <v>-2.251344086021511E-2</v>
      </c>
      <c r="KZ229" s="68">
        <f t="shared" si="1308"/>
        <v>-2.1108618144711273E-2</v>
      </c>
      <c r="LA229" s="68">
        <f t="shared" si="1134"/>
        <v>-0.19115807034616997</v>
      </c>
      <c r="LB229" s="68"/>
      <c r="LC229" s="15">
        <f t="shared" si="1135"/>
        <v>1.4538169548713622</v>
      </c>
      <c r="LD229" s="18"/>
      <c r="LE229" s="13">
        <v>59.9</v>
      </c>
      <c r="LF229" s="68">
        <f t="shared" si="1136"/>
        <v>-5.8091286307054178E-3</v>
      </c>
      <c r="LG229" s="68">
        <f t="shared" si="1309"/>
        <v>-4.4043059152015802E-3</v>
      </c>
      <c r="LH229" s="68">
        <f t="shared" si="1137"/>
        <v>0.6717834217136478</v>
      </c>
      <c r="LI229" s="68"/>
      <c r="LJ229" s="15">
        <f t="shared" si="1138"/>
        <v>0.29906744740837127</v>
      </c>
      <c r="LL229" s="13">
        <v>168.15</v>
      </c>
      <c r="LM229" s="68">
        <f t="shared" si="1139"/>
        <v>-4.2636347486231943E-3</v>
      </c>
      <c r="LN229" s="68">
        <f t="shared" si="1310"/>
        <v>-2.8588120331193572E-3</v>
      </c>
      <c r="LO229" s="68">
        <f t="shared" si="1140"/>
        <v>0.92171428571428582</v>
      </c>
      <c r="LP229" s="68"/>
      <c r="LQ229" s="15">
        <f t="shared" si="1141"/>
        <v>1.1499808208668971</v>
      </c>
      <c r="LS229" s="13">
        <v>25.44</v>
      </c>
      <c r="LT229" s="68">
        <f t="shared" si="1142"/>
        <v>-2.7440219521756284E-3</v>
      </c>
      <c r="LU229" s="68">
        <f t="shared" si="1311"/>
        <v>-1.3391992366717912E-3</v>
      </c>
      <c r="LV229" s="68"/>
      <c r="LW229" s="68"/>
      <c r="LX229" s="15">
        <f t="shared" si="1143"/>
        <v>1.7502702702702704</v>
      </c>
      <c r="LZ229" s="13">
        <v>21.52</v>
      </c>
      <c r="MA229" s="68">
        <f t="shared" si="1144"/>
        <v>-2.3593466424682377E-2</v>
      </c>
      <c r="MB229" s="68">
        <f t="shared" si="1312"/>
        <v>-2.218864370917854E-2</v>
      </c>
      <c r="MC229" s="68">
        <f t="shared" si="1145"/>
        <v>-3.2808988764044963E-2</v>
      </c>
      <c r="MD229" s="68"/>
      <c r="ME229" s="15">
        <f t="shared" si="1146"/>
        <v>0.59643916913946582</v>
      </c>
      <c r="MG229" s="13">
        <v>97.68</v>
      </c>
      <c r="MH229" s="68">
        <f t="shared" si="1147"/>
        <v>-3.8961038961038898E-2</v>
      </c>
      <c r="MI229" s="68">
        <f t="shared" si="1313"/>
        <v>-3.7556216245535061E-2</v>
      </c>
      <c r="MJ229" s="68">
        <f t="shared" si="1148"/>
        <v>12.164420485175203</v>
      </c>
      <c r="MK229" s="68"/>
      <c r="ML229" s="15">
        <f t="shared" si="1149"/>
        <v>3.6010362694300517</v>
      </c>
      <c r="MN229" s="13">
        <v>178.14</v>
      </c>
      <c r="MO229" s="68">
        <f t="shared" si="1150"/>
        <v>1.4616595457611363E-3</v>
      </c>
      <c r="MP229" s="68">
        <f t="shared" si="1314"/>
        <v>2.8664822612649733E-3</v>
      </c>
      <c r="MQ229" s="68">
        <f t="shared" si="1151"/>
        <v>0.41493248610007927</v>
      </c>
      <c r="MR229" s="68"/>
      <c r="MS229" s="15">
        <f t="shared" si="1152"/>
        <v>0.59924589280904916</v>
      </c>
      <c r="MU229" s="13">
        <v>21.58</v>
      </c>
      <c r="MV229" s="68">
        <f t="shared" si="1153"/>
        <v>-1.8644838562983181E-2</v>
      </c>
      <c r="MW229" s="68">
        <f t="shared" si="1315"/>
        <v>-1.7240015847479345E-2</v>
      </c>
      <c r="MX229" s="68">
        <f t="shared" si="1154"/>
        <v>3.4020124580737769E-2</v>
      </c>
      <c r="MY229" s="68"/>
      <c r="MZ229" s="15">
        <f t="shared" si="1155"/>
        <v>1.0224929709465791</v>
      </c>
      <c r="NB229" s="13">
        <v>304.88</v>
      </c>
      <c r="NC229" s="68">
        <f t="shared" si="1156"/>
        <v>2.3342209948383455E-3</v>
      </c>
      <c r="ND229" s="68">
        <f t="shared" si="1316"/>
        <v>3.7390437103421827E-3</v>
      </c>
      <c r="NE229" s="68">
        <f t="shared" si="1157"/>
        <v>1.2505351738392263</v>
      </c>
      <c r="NF229" s="68"/>
      <c r="NG229" s="15">
        <f t="shared" si="1158"/>
        <v>0.82792733377300809</v>
      </c>
      <c r="NI229" s="13">
        <v>14.61</v>
      </c>
      <c r="NJ229" s="68">
        <f t="shared" si="1159"/>
        <v>-1.549865229110515E-2</v>
      </c>
      <c r="NK229" s="68">
        <f t="shared" si="1317"/>
        <v>-1.4093829575601314E-2</v>
      </c>
      <c r="NL229" s="68">
        <f t="shared" si="1160"/>
        <v>-0.8840015879317189</v>
      </c>
      <c r="NM229" s="68"/>
      <c r="NN229" s="15">
        <f t="shared" si="1161"/>
        <v>1.981632653061224</v>
      </c>
      <c r="NP229" s="13">
        <v>578.46</v>
      </c>
      <c r="NQ229" s="68">
        <f t="shared" si="1162"/>
        <v>3.6350932511600549E-2</v>
      </c>
      <c r="NR229" s="68">
        <f t="shared" si="1318"/>
        <v>3.7755755227104386E-2</v>
      </c>
      <c r="NS229" s="68">
        <f t="shared" si="1163"/>
        <v>3.407314285714286</v>
      </c>
      <c r="NT229" s="68"/>
      <c r="NU229" s="15">
        <f t="shared" si="1164"/>
        <v>0.75861125467424684</v>
      </c>
      <c r="NW229" s="13">
        <v>276.41000000000003</v>
      </c>
      <c r="NX229" s="68">
        <f t="shared" si="1165"/>
        <v>-7.7538859173635647E-3</v>
      </c>
      <c r="NY229" s="68">
        <f t="shared" si="1319"/>
        <v>-6.3490632018597271E-3</v>
      </c>
      <c r="NZ229" s="68">
        <f t="shared" si="1166"/>
        <v>0.5726558944014567</v>
      </c>
      <c r="OA229" s="68"/>
      <c r="OB229" s="15">
        <f t="shared" si="1167"/>
        <v>0.46016904384574753</v>
      </c>
      <c r="OD229" s="13">
        <v>3.26</v>
      </c>
      <c r="OE229" s="68">
        <f t="shared" si="1168"/>
        <v>2.5157232704402396E-2</v>
      </c>
      <c r="OF229" s="68">
        <f t="shared" si="1320"/>
        <v>2.6562055419906232E-2</v>
      </c>
      <c r="OG229" s="68">
        <f t="shared" si="1169"/>
        <v>-0.98555412770860107</v>
      </c>
      <c r="OH229" s="68"/>
      <c r="OI229" s="15">
        <f t="shared" si="1170"/>
        <v>1.2328767123287669</v>
      </c>
      <c r="OK229" s="13">
        <v>250.07</v>
      </c>
      <c r="OL229" s="68">
        <f t="shared" si="1171"/>
        <v>-1.4890683474492815E-2</v>
      </c>
      <c r="OM229" s="68">
        <f t="shared" si="1321"/>
        <v>-1.3485860758988978E-2</v>
      </c>
      <c r="ON229" s="68">
        <f t="shared" si="1172"/>
        <v>4.8909305064782096</v>
      </c>
      <c r="OO229" s="68"/>
      <c r="OP229" s="15">
        <f t="shared" si="1173"/>
        <v>2.7542411049391982</v>
      </c>
      <c r="OR229" s="13">
        <v>5.08</v>
      </c>
      <c r="OS229" s="68">
        <f t="shared" si="1174"/>
        <v>-1.7408123791102487E-2</v>
      </c>
      <c r="OT229" s="68">
        <f t="shared" si="1322"/>
        <v>-1.600330107559865E-2</v>
      </c>
      <c r="OU229" s="68">
        <f t="shared" si="1175"/>
        <v>-0.34025974025974026</v>
      </c>
      <c r="OV229" s="68"/>
      <c r="OW229" s="15">
        <f t="shared" si="1176"/>
        <v>3.5357142857142851</v>
      </c>
      <c r="OY229" s="13">
        <v>175.59</v>
      </c>
      <c r="OZ229" s="68">
        <f t="shared" si="1177"/>
        <v>9.3699701080707937E-3</v>
      </c>
      <c r="PA229" s="68">
        <f t="shared" si="1323"/>
        <v>1.077479282357463E-2</v>
      </c>
      <c r="PB229" s="68">
        <f t="shared" si="1331"/>
        <v>4.4027692307692305</v>
      </c>
      <c r="PC229" s="68"/>
      <c r="PD229" s="15">
        <f t="shared" si="1178"/>
        <v>0.53286774334351816</v>
      </c>
      <c r="PE229" s="18"/>
      <c r="PF229" s="13">
        <v>289.38</v>
      </c>
      <c r="PG229" s="68">
        <f t="shared" si="1179"/>
        <v>3.5024447758088251E-3</v>
      </c>
      <c r="PH229" s="68">
        <f t="shared" si="1324"/>
        <v>4.9072674913126623E-3</v>
      </c>
      <c r="PI229" s="68">
        <f t="shared" si="1180"/>
        <v>-0.16892590465249854</v>
      </c>
      <c r="PJ229" s="68"/>
      <c r="PK229" s="15">
        <f t="shared" si="1181"/>
        <v>0.38373260651269547</v>
      </c>
      <c r="PM229" s="13"/>
      <c r="PN229" s="68">
        <f t="shared" si="1182"/>
        <v>0</v>
      </c>
      <c r="PO229" s="68">
        <f t="shared" si="1183"/>
        <v>1.4048227155038372E-3</v>
      </c>
      <c r="PP229" s="68">
        <f t="shared" si="1184"/>
        <v>0</v>
      </c>
      <c r="PQ229" s="68"/>
      <c r="PR229" s="15">
        <f t="shared" si="1185"/>
        <v>0</v>
      </c>
      <c r="PT229" s="13">
        <v>15.54</v>
      </c>
      <c r="PU229" s="68">
        <f t="shared" si="1186"/>
        <v>3.8759689922479791E-3</v>
      </c>
      <c r="PV229" s="68">
        <f t="shared" si="1325"/>
        <v>5.2807917077518163E-3</v>
      </c>
      <c r="PW229" s="68">
        <f t="shared" si="1187"/>
        <v>0.78211009174311907</v>
      </c>
      <c r="PX229" s="68"/>
      <c r="PY229" s="15">
        <f t="shared" si="1188"/>
        <v>2.0292397660818713</v>
      </c>
      <c r="QA229" s="13">
        <v>348.44</v>
      </c>
      <c r="QB229" s="68">
        <f t="shared" si="1189"/>
        <v>7.4014108939516659E-3</v>
      </c>
      <c r="QC229" s="68">
        <f t="shared" si="1326"/>
        <v>8.8062336094555035E-3</v>
      </c>
      <c r="QD229" s="68">
        <f t="shared" si="1190"/>
        <v>3.2751415276090018E-2</v>
      </c>
      <c r="QE229" s="68"/>
      <c r="QF229" s="15">
        <f t="shared" si="1191"/>
        <v>0.81725252946698645</v>
      </c>
      <c r="QH229" s="13">
        <v>2.4380000000000002</v>
      </c>
      <c r="QI229" s="68">
        <f t="shared" si="1192"/>
        <v>-3.1771247021445445E-2</v>
      </c>
      <c r="QJ229" s="68">
        <f t="shared" si="1327"/>
        <v>-3.0366424305941608E-2</v>
      </c>
      <c r="QK229" s="68">
        <f t="shared" si="1193"/>
        <v>-2.8685258964143277E-2</v>
      </c>
      <c r="QL229" s="68"/>
      <c r="QM229" s="15">
        <f t="shared" si="1194"/>
        <v>0.87538461538461543</v>
      </c>
      <c r="QO229" s="13">
        <v>14.49</v>
      </c>
      <c r="QP229" s="68">
        <f t="shared" si="1195"/>
        <v>-2.4242424242424204E-2</v>
      </c>
      <c r="QQ229" s="68">
        <f t="shared" si="1328"/>
        <v>-2.2837601526920367E-2</v>
      </c>
      <c r="QR229" s="68">
        <f t="shared" si="1196"/>
        <v>-0.98233745337526512</v>
      </c>
      <c r="QS229" s="68"/>
      <c r="QT229" s="15">
        <f t="shared" si="1197"/>
        <v>0.26219512195121947</v>
      </c>
      <c r="QV229" s="13">
        <v>2.5499999999999998</v>
      </c>
      <c r="QW229" s="68">
        <f t="shared" si="1198"/>
        <v>-2.6345933562428557E-2</v>
      </c>
      <c r="QX229" s="68">
        <f t="shared" si="1329"/>
        <v>-2.494111084692472E-2</v>
      </c>
      <c r="QY229" s="68">
        <f t="shared" si="1199"/>
        <v>-0.27762039660056659</v>
      </c>
      <c r="QZ229" s="68"/>
      <c r="RA229" s="15">
        <f t="shared" si="1200"/>
        <v>4.2092357989374642E-2</v>
      </c>
      <c r="RC229" s="13">
        <v>67.989999999999995</v>
      </c>
      <c r="RD229" s="68">
        <f t="shared" si="1201"/>
        <v>7.7496038034865183E-2</v>
      </c>
      <c r="RE229" s="68">
        <f t="shared" si="1330"/>
        <v>7.890086075036902E-2</v>
      </c>
      <c r="RF229" s="68">
        <f t="shared" si="1202"/>
        <v>0.46878375459062427</v>
      </c>
      <c r="RG229" s="68"/>
      <c r="RH229" s="15">
        <f t="shared" si="1203"/>
        <v>1.7470707070707068</v>
      </c>
      <c r="RJ229" s="13">
        <v>284.87</v>
      </c>
      <c r="RK229" s="68">
        <f t="shared" si="1204"/>
        <v>9.4613749114104036E-3</v>
      </c>
      <c r="RL229" s="68">
        <f t="shared" si="1205"/>
        <v>1.086619762691424E-2</v>
      </c>
      <c r="RM229" s="68">
        <f t="shared" si="1206"/>
        <v>0.32141200482419513</v>
      </c>
      <c r="RN229" s="68"/>
      <c r="RO229" s="15">
        <f t="shared" si="1207"/>
        <v>0.44809882065880441</v>
      </c>
      <c r="RQ229" s="13">
        <v>28.89</v>
      </c>
      <c r="RR229" s="68">
        <f t="shared" si="1208"/>
        <v>-6.1919504643962748E-3</v>
      </c>
      <c r="RS229" s="68">
        <f t="shared" si="1209"/>
        <v>-4.787127748892438E-3</v>
      </c>
      <c r="RT229" s="68">
        <f t="shared" si="1210"/>
        <v>0.97336065573770492</v>
      </c>
      <c r="RU229" s="68"/>
      <c r="RV229" s="15">
        <f t="shared" si="1211"/>
        <v>0.38627639155470256</v>
      </c>
      <c r="RX229" s="13">
        <v>174.01</v>
      </c>
      <c r="RY229" s="68">
        <f t="shared" si="1212"/>
        <v>1.0863250842337659E-2</v>
      </c>
      <c r="RZ229" s="68">
        <f t="shared" si="1213"/>
        <v>1.2268073557841496E-2</v>
      </c>
      <c r="SA229" s="68">
        <f t="shared" si="1214"/>
        <v>0.30775589959416794</v>
      </c>
      <c r="SB229" s="68"/>
      <c r="SC229" s="15">
        <f t="shared" si="1215"/>
        <v>1.3008065582440831</v>
      </c>
      <c r="SE229" s="13">
        <v>25.48</v>
      </c>
      <c r="SF229" s="68">
        <f t="shared" si="1216"/>
        <v>1.1111111111111157E-2</v>
      </c>
      <c r="SG229" s="68">
        <f t="shared" si="1217"/>
        <v>1.2515933826614993E-2</v>
      </c>
      <c r="SH229" s="68">
        <f t="shared" si="1218"/>
        <v>1.0384</v>
      </c>
      <c r="SI229" s="68"/>
      <c r="SJ229" s="15">
        <f t="shared" si="1219"/>
        <v>0.66972477064220193</v>
      </c>
      <c r="SL229" s="13">
        <v>3.02</v>
      </c>
      <c r="SM229" s="68">
        <f t="shared" si="1220"/>
        <v>-8.4848484848484798E-2</v>
      </c>
      <c r="SN229" s="68">
        <f t="shared" si="1221"/>
        <v>-8.3443662132980961E-2</v>
      </c>
      <c r="SO229" s="68">
        <f t="shared" si="1222"/>
        <v>1.1267605633802817</v>
      </c>
      <c r="SP229" s="68"/>
      <c r="SQ229" s="15">
        <f t="shared" si="1223"/>
        <v>1.9900990099009899</v>
      </c>
      <c r="SS229" s="13">
        <v>23.61</v>
      </c>
      <c r="ST229" s="68">
        <f t="shared" si="1224"/>
        <v>9.4057289439931115E-3</v>
      </c>
      <c r="SU229" s="68">
        <f t="shared" si="1225"/>
        <v>1.0810551659496948E-2</v>
      </c>
      <c r="SV229" s="68">
        <f t="shared" si="1226"/>
        <v>0.46282527881040886</v>
      </c>
      <c r="SW229" s="68"/>
      <c r="SX229" s="15">
        <f t="shared" si="1227"/>
        <v>1.8107142857142855</v>
      </c>
      <c r="SZ229" s="13">
        <v>58.64</v>
      </c>
      <c r="TA229" s="68">
        <f t="shared" si="1228"/>
        <v>1.9117135905457099E-2</v>
      </c>
      <c r="TB229" s="68">
        <f t="shared" si="1229"/>
        <v>2.0521958620960935E-2</v>
      </c>
      <c r="TC229" s="68">
        <f t="shared" si="1230"/>
        <v>0.45256378498885319</v>
      </c>
      <c r="TD229" s="68"/>
      <c r="TE229" s="15">
        <f t="shared" si="1231"/>
        <v>2.7589743589743589</v>
      </c>
      <c r="TG229" s="417">
        <v>0.30180000000000001</v>
      </c>
      <c r="TH229" s="68">
        <f t="shared" si="1232"/>
        <v>8.9530685920577571E-2</v>
      </c>
      <c r="TI229" s="68">
        <f t="shared" si="1233"/>
        <v>9.0935508636081408E-2</v>
      </c>
      <c r="TJ229" s="68">
        <f t="shared" si="1234"/>
        <v>0.37181818181818188</v>
      </c>
      <c r="TK229" s="68"/>
      <c r="TL229" s="15">
        <f t="shared" si="1235"/>
        <v>0.78053097345132738</v>
      </c>
      <c r="TN229" s="13">
        <v>58.25</v>
      </c>
      <c r="TO229" s="68">
        <f t="shared" si="1236"/>
        <v>-1.7164435290075542E-4</v>
      </c>
      <c r="TP229" s="68">
        <f t="shared" si="1237"/>
        <v>1.2331783626030818E-3</v>
      </c>
      <c r="TQ229" s="68">
        <f t="shared" si="1238"/>
        <v>-0.15095508443077546</v>
      </c>
      <c r="TR229" s="68"/>
      <c r="TS229" s="15">
        <f t="shared" si="1239"/>
        <v>0.95798319327731096</v>
      </c>
      <c r="TU229" s="417">
        <v>4.5999999999999996</v>
      </c>
      <c r="TV229" s="68">
        <f t="shared" si="1240"/>
        <v>-1.709401709401711E-2</v>
      </c>
      <c r="TW229" s="68">
        <f t="shared" si="1241"/>
        <v>-1.5689194378513273E-2</v>
      </c>
      <c r="TX229" s="68">
        <f t="shared" si="1242"/>
        <v>4.3083900226757253E-2</v>
      </c>
      <c r="TY229" s="68"/>
      <c r="TZ229" s="15">
        <f t="shared" si="1243"/>
        <v>1.6900584795321636</v>
      </c>
      <c r="UB229" s="13"/>
      <c r="UC229" s="68">
        <f t="shared" si="1244"/>
        <v>0</v>
      </c>
      <c r="UD229" s="68">
        <f t="shared" si="1245"/>
        <v>1.4048227155038372E-3</v>
      </c>
      <c r="UE229" s="68">
        <f t="shared" si="1246"/>
        <v>0</v>
      </c>
      <c r="UF229" s="68"/>
      <c r="UG229" s="15">
        <f t="shared" si="1247"/>
        <v>0</v>
      </c>
      <c r="UI229" s="417"/>
      <c r="UJ229" s="68">
        <f t="shared" si="1248"/>
        <v>0</v>
      </c>
      <c r="UK229" s="68">
        <f t="shared" si="1249"/>
        <v>1.4048227155038372E-3</v>
      </c>
      <c r="UL229" s="68">
        <f t="shared" si="1250"/>
        <v>0</v>
      </c>
      <c r="UM229" s="68"/>
      <c r="UN229" s="15">
        <f t="shared" si="1251"/>
        <v>0</v>
      </c>
      <c r="UP229" s="417"/>
      <c r="UQ229" s="68">
        <f t="shared" si="1252"/>
        <v>0</v>
      </c>
      <c r="UR229" s="68">
        <f t="shared" si="1253"/>
        <v>1.4048227155038372E-3</v>
      </c>
      <c r="US229" s="68">
        <f t="shared" si="1254"/>
        <v>0</v>
      </c>
      <c r="UT229" s="68"/>
      <c r="UU229" s="15">
        <f t="shared" si="1255"/>
        <v>0</v>
      </c>
      <c r="UW229" s="417"/>
      <c r="UX229" s="68">
        <f t="shared" si="1256"/>
        <v>0</v>
      </c>
      <c r="UY229" s="68">
        <f t="shared" si="1257"/>
        <v>1.4048227155038372E-3</v>
      </c>
      <c r="UZ229" s="68">
        <f t="shared" si="1258"/>
        <v>0</v>
      </c>
      <c r="VA229" s="68"/>
      <c r="VB229" s="15">
        <f t="shared" si="1259"/>
        <v>0</v>
      </c>
      <c r="VD229" s="417"/>
      <c r="VE229" s="68">
        <f t="shared" si="1260"/>
        <v>0</v>
      </c>
      <c r="VF229" s="68">
        <f t="shared" si="1261"/>
        <v>1.4048227155038372E-3</v>
      </c>
      <c r="VG229" s="68">
        <f t="shared" si="1262"/>
        <v>0</v>
      </c>
      <c r="VH229" s="68"/>
      <c r="VI229" s="15">
        <f t="shared" si="1263"/>
        <v>0</v>
      </c>
      <c r="VM229" s="21">
        <f t="shared" si="1264"/>
        <v>4.9300560744984694E-3</v>
      </c>
      <c r="VN229" s="40"/>
      <c r="VO229" s="21">
        <f t="shared" si="1265"/>
        <v>1.5723352550854108</v>
      </c>
      <c r="VP229" s="14"/>
      <c r="VQ229" s="21">
        <f t="shared" si="1266"/>
        <v>0.97038990636519717</v>
      </c>
    </row>
    <row r="230" spans="1:589" ht="15.75" customHeight="1" x14ac:dyDescent="0.2">
      <c r="A230" s="127">
        <v>45978</v>
      </c>
      <c r="B230" s="4">
        <f t="shared" si="999"/>
        <v>45978</v>
      </c>
      <c r="C230" s="13">
        <v>46590.239999999998</v>
      </c>
      <c r="D230" s="138">
        <f t="shared" si="1000"/>
        <v>-557.24000000000524</v>
      </c>
      <c r="E230" s="68">
        <f t="shared" si="1001"/>
        <v>-1.1819083437757547E-2</v>
      </c>
      <c r="F230" s="15">
        <f t="shared" si="1002"/>
        <v>9.5101520253514968E-2</v>
      </c>
      <c r="G230" s="13">
        <v>6672.41</v>
      </c>
      <c r="H230" s="138">
        <f t="shared" si="1003"/>
        <v>-61.699999999999818</v>
      </c>
      <c r="I230" s="68">
        <f t="shared" si="1004"/>
        <v>-9.1623094959838534E-3</v>
      </c>
      <c r="J230" s="15">
        <f t="shared" si="1005"/>
        <v>0.13444912379731463</v>
      </c>
      <c r="K230" s="13">
        <v>22708.07</v>
      </c>
      <c r="L230" s="138">
        <f t="shared" si="1006"/>
        <v>-192.52000000000044</v>
      </c>
      <c r="M230" s="68">
        <f t="shared" si="1007"/>
        <v>-8.4067703059179013E-3</v>
      </c>
      <c r="N230" s="15">
        <f t="shared" si="1008"/>
        <v>0.17592651569407564</v>
      </c>
      <c r="O230" s="13">
        <v>2341.38</v>
      </c>
      <c r="P230" s="138">
        <f t="shared" si="1009"/>
        <v>-46.849999999999909</v>
      </c>
      <c r="Q230" s="68">
        <f t="shared" si="1010"/>
        <v>-1.9617038559937655E-2</v>
      </c>
      <c r="R230" s="15">
        <f t="shared" si="1011"/>
        <v>4.9870861283495473E-2</v>
      </c>
      <c r="S230" s="18">
        <f t="shared" si="1012"/>
        <v>-7.3308331776036429E-3</v>
      </c>
      <c r="T230" s="121">
        <f t="shared" si="1013"/>
        <v>278.48587051702214</v>
      </c>
      <c r="U230" s="121">
        <f t="shared" si="1014"/>
        <v>278.48587051702214</v>
      </c>
      <c r="V230" s="134">
        <f t="shared" si="1015"/>
        <v>-5.2372065244941342E-3</v>
      </c>
      <c r="W230" s="21">
        <f t="shared" si="1267"/>
        <v>7.6400622503738261E-2</v>
      </c>
      <c r="X230" s="18">
        <f t="shared" si="1016"/>
        <v>-1.2251300449899239E-2</v>
      </c>
      <c r="Y230" s="353">
        <v>19551.93</v>
      </c>
      <c r="Z230" s="15">
        <v>1.9999999999999999E-6</v>
      </c>
      <c r="AA230" s="21">
        <f t="shared" si="1017"/>
        <v>5.2392065244941345E-3</v>
      </c>
      <c r="AC230" s="13">
        <v>255.83</v>
      </c>
      <c r="AD230" s="68">
        <f t="shared" si="1018"/>
        <v>-9.6775442263770054E-3</v>
      </c>
      <c r="AE230" s="68">
        <f t="shared" si="1268"/>
        <v>-4.4403377018828712E-3</v>
      </c>
      <c r="AF230" s="68">
        <f t="shared" si="1019"/>
        <v>0.55264914729623105</v>
      </c>
      <c r="AG230" s="68"/>
      <c r="AH230" s="15">
        <f t="shared" si="1020"/>
        <v>0.12616102478320212</v>
      </c>
      <c r="AJ230" s="13">
        <v>24.24</v>
      </c>
      <c r="AK230" s="68">
        <f t="shared" si="1021"/>
        <v>-9.3992644053943787E-3</v>
      </c>
      <c r="AL230" s="68">
        <f t="shared" si="1269"/>
        <v>-4.1620578809002445E-3</v>
      </c>
      <c r="AM230" s="68">
        <f t="shared" si="1022"/>
        <v>0.30322580645161273</v>
      </c>
      <c r="AN230" s="68"/>
      <c r="AO230" s="15">
        <f t="shared" si="1023"/>
        <v>0.15263908701854481</v>
      </c>
      <c r="AQ230" s="13">
        <v>24.23</v>
      </c>
      <c r="AR230" s="68">
        <f t="shared" si="1024"/>
        <v>-4.5193097781429511E-3</v>
      </c>
      <c r="AS230" s="68">
        <f t="shared" si="1270"/>
        <v>7.178967463511831E-4</v>
      </c>
      <c r="AT230" s="68">
        <f t="shared" si="1025"/>
        <v>0.40301100173711646</v>
      </c>
      <c r="AU230" s="68"/>
      <c r="AV230" s="15">
        <f t="shared" si="1026"/>
        <v>0.12855146716348401</v>
      </c>
      <c r="AX230" s="13">
        <v>232.05</v>
      </c>
      <c r="AY230" s="68">
        <f t="shared" si="1027"/>
        <v>-9.0955675121701055E-3</v>
      </c>
      <c r="AZ230" s="68">
        <f t="shared" si="1271"/>
        <v>-3.8583609876759713E-3</v>
      </c>
      <c r="BA230" s="68">
        <f t="shared" si="1028"/>
        <v>0.73042505592841178</v>
      </c>
      <c r="BB230" s="68"/>
      <c r="BC230" s="15">
        <f t="shared" si="1029"/>
        <v>0.13644154953719581</v>
      </c>
      <c r="BE230" s="13">
        <v>83.12</v>
      </c>
      <c r="BF230" s="68">
        <f t="shared" si="1030"/>
        <v>-8.4695216509602031E-3</v>
      </c>
      <c r="BG230" s="68">
        <f t="shared" si="1272"/>
        <v>-3.2323151264660689E-3</v>
      </c>
      <c r="BH230" s="68"/>
      <c r="BI230" s="68"/>
      <c r="BJ230" s="15">
        <f t="shared" si="1031"/>
        <v>0.1282747386996064</v>
      </c>
      <c r="BL230" s="13">
        <v>73.02</v>
      </c>
      <c r="BM230" s="68">
        <f t="shared" si="1032"/>
        <v>-1.6035574720388059E-2</v>
      </c>
      <c r="BN230" s="68">
        <f t="shared" si="1273"/>
        <v>-1.0798368195893925E-2</v>
      </c>
      <c r="BO230" s="68">
        <f t="shared" si="1033"/>
        <v>0.22970697204445931</v>
      </c>
      <c r="BP230" s="68"/>
      <c r="BQ230" s="15">
        <f t="shared" si="1034"/>
        <v>0.1001958716287478</v>
      </c>
      <c r="BS230" s="13">
        <v>43.35</v>
      </c>
      <c r="BT230" s="68">
        <f t="shared" si="1035"/>
        <v>-1.5220354384370778E-2</v>
      </c>
      <c r="BU230" s="68">
        <f t="shared" si="1274"/>
        <v>-9.9831478598766434E-3</v>
      </c>
      <c r="BV230" s="68">
        <f t="shared" si="1036"/>
        <v>0.16344605475040266</v>
      </c>
      <c r="BW230" s="68"/>
      <c r="BX230" s="15">
        <f t="shared" si="1037"/>
        <v>0.13333333333333336</v>
      </c>
      <c r="BZ230" s="13"/>
      <c r="CA230" s="68">
        <f t="shared" si="1038"/>
        <v>0</v>
      </c>
      <c r="CB230" s="68">
        <f t="shared" si="1275"/>
        <v>0</v>
      </c>
      <c r="CC230" s="68">
        <f t="shared" si="1039"/>
        <v>0</v>
      </c>
      <c r="CD230" s="68"/>
      <c r="CE230" s="15">
        <f t="shared" si="1040"/>
        <v>0</v>
      </c>
      <c r="CG230" s="13">
        <v>30.48</v>
      </c>
      <c r="CH230" s="68">
        <f t="shared" si="1041"/>
        <v>-1.6774193548387082E-2</v>
      </c>
      <c r="CI230" s="68">
        <f t="shared" si="1276"/>
        <v>-1.1536987023892949E-2</v>
      </c>
      <c r="CJ230" s="68">
        <f t="shared" si="1042"/>
        <v>8.2699305325835259E-3</v>
      </c>
      <c r="CK230" s="68"/>
      <c r="CL230" s="15">
        <f t="shared" si="1043"/>
        <v>-0.11292200232828868</v>
      </c>
      <c r="CN230" s="13">
        <v>34.21</v>
      </c>
      <c r="CO230" s="68">
        <f t="shared" si="1044"/>
        <v>-1.3267955004326532E-2</v>
      </c>
      <c r="CP230" s="68">
        <f t="shared" si="1277"/>
        <v>-8.0307484798323968E-3</v>
      </c>
      <c r="CQ230" s="68">
        <f t="shared" si="1045"/>
        <v>9.1576260370134041E-2</v>
      </c>
      <c r="CR230" s="68"/>
      <c r="CS230" s="15">
        <f t="shared" si="1046"/>
        <v>2.2109351658201434E-2</v>
      </c>
      <c r="CU230" s="13">
        <v>40.340000000000003</v>
      </c>
      <c r="CV230" s="68">
        <f t="shared" si="1047"/>
        <v>-1.5377105198925933E-2</v>
      </c>
      <c r="CW230" s="68">
        <f t="shared" si="1278"/>
        <v>-1.01398986744318E-2</v>
      </c>
      <c r="CX230" s="68">
        <f t="shared" si="1048"/>
        <v>0.25474339035769844</v>
      </c>
      <c r="CY230" s="68"/>
      <c r="CZ230" s="15">
        <f t="shared" si="1049"/>
        <v>8.2081545064377745E-2</v>
      </c>
      <c r="DB230" s="13">
        <v>19.61</v>
      </c>
      <c r="DC230" s="68">
        <f t="shared" si="1050"/>
        <v>-1.9990004997501355E-2</v>
      </c>
      <c r="DD230" s="68">
        <f t="shared" si="1279"/>
        <v>-1.4752798473007221E-2</v>
      </c>
      <c r="DE230" s="68">
        <f t="shared" si="1051"/>
        <v>-0.10333790580704168</v>
      </c>
      <c r="DF230" s="68"/>
      <c r="DG230" s="15">
        <f t="shared" si="1052"/>
        <v>-3.6836935166994107E-2</v>
      </c>
      <c r="DI230" s="13">
        <v>51.69</v>
      </c>
      <c r="DJ230" s="68">
        <f t="shared" si="1053"/>
        <v>-1.1663479923518153E-2</v>
      </c>
      <c r="DK230" s="68">
        <f t="shared" si="1280"/>
        <v>-6.4262733990240193E-3</v>
      </c>
      <c r="DL230" s="68">
        <f t="shared" si="1054"/>
        <v>0.17078142695356738</v>
      </c>
      <c r="DM230" s="68"/>
      <c r="DN230" s="15">
        <f t="shared" si="1055"/>
        <v>0.22604364326375717</v>
      </c>
      <c r="DP230" s="13">
        <v>49.03</v>
      </c>
      <c r="DQ230" s="68">
        <f t="shared" si="1056"/>
        <v>-8.0922516690268773E-3</v>
      </c>
      <c r="DR230" s="68">
        <f t="shared" si="1281"/>
        <v>-2.855045144532743E-3</v>
      </c>
      <c r="DS230" s="68"/>
      <c r="DT230" s="68"/>
      <c r="DU230" s="15">
        <f t="shared" si="1057"/>
        <v>0.28755252100840345</v>
      </c>
      <c r="DV230" s="18"/>
      <c r="DW230" s="13">
        <v>43.09</v>
      </c>
      <c r="DX230" s="68">
        <f t="shared" si="1058"/>
        <v>-1.6210045662100315E-2</v>
      </c>
      <c r="DY230" s="68">
        <f t="shared" si="1282"/>
        <v>-1.0972839137606182E-2</v>
      </c>
      <c r="DZ230" s="68">
        <f t="shared" si="1059"/>
        <v>1.2993596584845255</v>
      </c>
      <c r="EA230" s="68"/>
      <c r="EB230" s="15">
        <f t="shared" si="1060"/>
        <v>0.28742157155661802</v>
      </c>
      <c r="ED230" s="13">
        <v>41.04</v>
      </c>
      <c r="EE230" s="68">
        <f t="shared" si="1061"/>
        <v>-2.052505966587111E-2</v>
      </c>
      <c r="EF230" s="68">
        <f t="shared" si="1283"/>
        <v>-1.5287853141376977E-2</v>
      </c>
      <c r="EG230" s="68">
        <f t="shared" si="1062"/>
        <v>0.9514978601997145</v>
      </c>
      <c r="EH230" s="68"/>
      <c r="EI230" s="15">
        <f t="shared" si="1063"/>
        <v>0.11279826464208233</v>
      </c>
      <c r="EK230" s="13">
        <v>137.27000000000001</v>
      </c>
      <c r="EL230" s="68">
        <f t="shared" si="1064"/>
        <v>-5.0968399592247831E-4</v>
      </c>
      <c r="EM230" s="68">
        <f t="shared" si="1284"/>
        <v>4.7275225285716557E-3</v>
      </c>
      <c r="EN230" s="68">
        <f t="shared" si="1065"/>
        <v>1.1268980477223427</v>
      </c>
      <c r="EO230" s="68"/>
      <c r="EP230" s="15">
        <f t="shared" si="1066"/>
        <v>0.23333333333333345</v>
      </c>
      <c r="ER230" s="13">
        <v>38.81</v>
      </c>
      <c r="ES230" s="68">
        <f t="shared" si="1067"/>
        <v>-1.2866700977868543E-3</v>
      </c>
      <c r="ET230" s="68">
        <f t="shared" si="1285"/>
        <v>3.9505364267072799E-3</v>
      </c>
      <c r="EU230" s="68">
        <f t="shared" si="1068"/>
        <v>0.11171584073331441</v>
      </c>
      <c r="EV230" s="68"/>
      <c r="EW230" s="15">
        <f t="shared" si="1069"/>
        <v>-2.0570840833118616E-3</v>
      </c>
      <c r="EY230" s="13">
        <v>52.57</v>
      </c>
      <c r="EZ230" s="68">
        <f t="shared" si="1070"/>
        <v>-1.5543071161048657E-2</v>
      </c>
      <c r="FA230" s="68">
        <f t="shared" si="1286"/>
        <v>-1.0305864636554522E-2</v>
      </c>
      <c r="FB230" s="68"/>
      <c r="FC230" s="68"/>
      <c r="FD230" s="15">
        <f t="shared" si="1071"/>
        <v>1.1387306753458097</v>
      </c>
      <c r="FF230" s="13">
        <v>62.1</v>
      </c>
      <c r="FG230" s="68">
        <f t="shared" si="1072"/>
        <v>-1.6315539363218771E-2</v>
      </c>
      <c r="FH230" s="68">
        <f t="shared" si="1287"/>
        <v>-1.1078332838724638E-2</v>
      </c>
      <c r="FI230" s="68">
        <f t="shared" si="1073"/>
        <v>5.1117129316181502E-2</v>
      </c>
      <c r="FJ230" s="68"/>
      <c r="FK230" s="15">
        <f t="shared" si="1074"/>
        <v>9.3502377179080859E-2</v>
      </c>
      <c r="FM230" s="13">
        <v>179.46</v>
      </c>
      <c r="FN230" s="68">
        <f t="shared" si="1075"/>
        <v>-3.1202763981861375E-2</v>
      </c>
      <c r="FO230" s="68">
        <f t="shared" si="1288"/>
        <v>-2.5965557457367242E-2</v>
      </c>
      <c r="FP230" s="68">
        <f t="shared" si="1076"/>
        <v>0.54334365325077405</v>
      </c>
      <c r="FQ230" s="68"/>
      <c r="FR230" s="15">
        <f t="shared" si="1077"/>
        <v>-1.2110536166464762E-2</v>
      </c>
      <c r="FT230" s="13">
        <v>89.68</v>
      </c>
      <c r="FU230" s="68">
        <f t="shared" si="1078"/>
        <v>-1.0154525386313328E-2</v>
      </c>
      <c r="FV230" s="68">
        <f t="shared" si="1289"/>
        <v>-4.9173188618191936E-3</v>
      </c>
      <c r="FW230" s="68">
        <f t="shared" si="1079"/>
        <v>1.8743610132909299E-2</v>
      </c>
      <c r="FX230" s="68"/>
      <c r="FY230" s="15">
        <f t="shared" si="1080"/>
        <v>-5.5444666223109333E-3</v>
      </c>
      <c r="GA230" s="13">
        <v>18.63</v>
      </c>
      <c r="GB230" s="68">
        <f t="shared" si="1081"/>
        <v>0</v>
      </c>
      <c r="GC230" s="68">
        <f t="shared" si="1290"/>
        <v>5.2372065244941342E-3</v>
      </c>
      <c r="GD230" s="68"/>
      <c r="GE230" s="68"/>
      <c r="GF230" s="15">
        <f t="shared" si="1082"/>
        <v>6.8846815834767608E-2</v>
      </c>
      <c r="GG230" s="18"/>
      <c r="GH230" s="13">
        <v>25</v>
      </c>
      <c r="GI230" s="68">
        <f t="shared" si="1083"/>
        <v>1.2555690562980911E-2</v>
      </c>
      <c r="GJ230" s="68">
        <f t="shared" si="1291"/>
        <v>1.7792897087475047E-2</v>
      </c>
      <c r="GK230" s="68">
        <f t="shared" si="1084"/>
        <v>0.30072840790842881</v>
      </c>
      <c r="GL230" s="68"/>
      <c r="GM230" s="15">
        <f t="shared" si="1085"/>
        <v>0.32275132275132284</v>
      </c>
      <c r="GO230" s="13">
        <v>30.13</v>
      </c>
      <c r="GP230" s="68">
        <f t="shared" si="1086"/>
        <v>6.6423115244103532E-4</v>
      </c>
      <c r="GQ230" s="68">
        <f t="shared" si="1292"/>
        <v>5.9014376769351692E-3</v>
      </c>
      <c r="GR230" s="68"/>
      <c r="GS230" s="68"/>
      <c r="GT230" s="15">
        <f t="shared" si="1087"/>
        <v>0.10568807339449537</v>
      </c>
      <c r="GV230" s="13">
        <v>17.350000000000001</v>
      </c>
      <c r="GW230" s="68">
        <f t="shared" si="1088"/>
        <v>-1.7261219792863974E-3</v>
      </c>
      <c r="GX230" s="68">
        <f t="shared" si="1293"/>
        <v>3.5110845452077368E-3</v>
      </c>
      <c r="GY230" s="68">
        <f t="shared" si="1089"/>
        <v>0.46413502109704657</v>
      </c>
      <c r="GZ230" s="68"/>
      <c r="HA230" s="15">
        <f t="shared" si="1090"/>
        <v>0.26457725947521871</v>
      </c>
      <c r="HD230" s="13">
        <v>408.92</v>
      </c>
      <c r="HE230" s="68">
        <f t="shared" si="1091"/>
        <v>1.1302089773710876E-2</v>
      </c>
      <c r="HF230" s="68">
        <f t="shared" si="1294"/>
        <v>1.6539296298205011E-2</v>
      </c>
      <c r="HG230" s="68">
        <f t="shared" si="1092"/>
        <v>1.2971743160496603</v>
      </c>
      <c r="HH230" s="68"/>
      <c r="HI230" s="15">
        <f t="shared" si="1093"/>
        <v>1.2579239302694238E-2</v>
      </c>
      <c r="HK230" s="13">
        <v>70.239999999999995</v>
      </c>
      <c r="HL230" s="68">
        <f t="shared" si="1094"/>
        <v>-3.0503795721187135E-2</v>
      </c>
      <c r="HM230" s="68">
        <f t="shared" si="1295"/>
        <v>-2.5266589196693001E-2</v>
      </c>
      <c r="HN230" s="68">
        <f t="shared" si="1095"/>
        <v>27.322580645161288</v>
      </c>
      <c r="HO230" s="68"/>
      <c r="HP230" s="15">
        <f t="shared" si="1096"/>
        <v>1.6626231993934799</v>
      </c>
      <c r="HR230" s="13">
        <v>117.68</v>
      </c>
      <c r="HS230" s="68">
        <f t="shared" si="1097"/>
        <v>-1.3331097509851507E-2</v>
      </c>
      <c r="HT230" s="68">
        <f t="shared" si="1296"/>
        <v>-8.0938909853573715E-3</v>
      </c>
      <c r="HU230" s="68">
        <f t="shared" si="1098"/>
        <v>2.232967032967033</v>
      </c>
      <c r="HV230" s="68"/>
      <c r="HW230" s="15">
        <f t="shared" si="1099"/>
        <v>9.3985311889932269E-2</v>
      </c>
      <c r="HY230" s="13">
        <v>186.6</v>
      </c>
      <c r="HZ230" s="68">
        <f t="shared" si="1100"/>
        <v>-1.87726770784035E-2</v>
      </c>
      <c r="IA230" s="68">
        <f t="shared" si="1297"/>
        <v>-1.3535470553909367E-2</v>
      </c>
      <c r="IB230" s="68">
        <f t="shared" si="1101"/>
        <v>0.76203966005665713</v>
      </c>
      <c r="IC230" s="68"/>
      <c r="ID230" s="15">
        <f t="shared" si="1102"/>
        <v>0.38953012137910498</v>
      </c>
      <c r="IF230" s="13">
        <v>342.65</v>
      </c>
      <c r="IG230" s="68">
        <f t="shared" si="1103"/>
        <v>5.5480932079658273E-4</v>
      </c>
      <c r="IH230" s="68">
        <f t="shared" si="1298"/>
        <v>5.7920158452907169E-3</v>
      </c>
      <c r="II230" s="68">
        <f t="shared" si="1104"/>
        <v>0.95799999999999985</v>
      </c>
      <c r="IJ230" s="68"/>
      <c r="IK230" s="15">
        <f t="shared" si="1105"/>
        <v>0.47795893719806753</v>
      </c>
      <c r="IM230" s="13">
        <v>309.74</v>
      </c>
      <c r="IN230" s="68">
        <f t="shared" si="1106"/>
        <v>-1.3158313951636013E-2</v>
      </c>
      <c r="IO230" s="68">
        <f t="shared" si="1299"/>
        <v>-7.9211074271418776E-3</v>
      </c>
      <c r="IP230" s="68">
        <f t="shared" si="1107"/>
        <v>5.0484280413981653</v>
      </c>
      <c r="IQ230" s="68"/>
      <c r="IR230" s="15">
        <f t="shared" si="1108"/>
        <v>0.65185856754306448</v>
      </c>
      <c r="IT230" s="13">
        <v>83.03</v>
      </c>
      <c r="IU230" s="68">
        <f t="shared" si="1109"/>
        <v>-2.0410571024068003E-2</v>
      </c>
      <c r="IV230" s="68">
        <f t="shared" si="1300"/>
        <v>-1.517336449957387E-2</v>
      </c>
      <c r="IW230" s="68">
        <f t="shared" si="1110"/>
        <v>3.5495890410958904</v>
      </c>
      <c r="IX230" s="68"/>
      <c r="IY230" s="15">
        <f t="shared" si="1111"/>
        <v>0.61568398521113055</v>
      </c>
      <c r="JA230" s="13">
        <v>602.01</v>
      </c>
      <c r="JB230" s="68">
        <f t="shared" si="1112"/>
        <v>-1.2223935943294137E-2</v>
      </c>
      <c r="JC230" s="68">
        <f t="shared" si="1301"/>
        <v>-6.986729418800003E-3</v>
      </c>
      <c r="JD230" s="68">
        <f t="shared" si="1113"/>
        <v>0.2176577669902913</v>
      </c>
      <c r="JE230" s="68"/>
      <c r="JF230" s="15">
        <f t="shared" si="1114"/>
        <v>2.8180560536967773E-2</v>
      </c>
      <c r="JH230" s="13">
        <v>507.49</v>
      </c>
      <c r="JI230" s="68">
        <f t="shared" si="1115"/>
        <v>-5.2726488690266133E-3</v>
      </c>
      <c r="JJ230" s="68">
        <f t="shared" si="1302"/>
        <v>-3.5442344532479048E-5</v>
      </c>
      <c r="JK230" s="68">
        <f t="shared" si="1116"/>
        <v>0.24785463129164723</v>
      </c>
      <c r="JL230" s="68"/>
      <c r="JM230" s="15">
        <f t="shared" si="1117"/>
        <v>0.20400948991696324</v>
      </c>
      <c r="JO230" s="13">
        <v>35.68</v>
      </c>
      <c r="JP230" s="68">
        <f t="shared" si="1118"/>
        <v>1.5656134358098411E-2</v>
      </c>
      <c r="JQ230" s="68">
        <f t="shared" si="1303"/>
        <v>2.0893340882592544E-2</v>
      </c>
      <c r="JR230" s="68">
        <f t="shared" si="1119"/>
        <v>0.20398177830268258</v>
      </c>
      <c r="JS230" s="68"/>
      <c r="JT230" s="15">
        <f t="shared" si="1120"/>
        <v>2.501472031403337</v>
      </c>
      <c r="JV230" s="13">
        <v>2.39</v>
      </c>
      <c r="JW230" s="68">
        <f t="shared" si="1121"/>
        <v>-3.6290322580645101E-2</v>
      </c>
      <c r="JX230" s="68">
        <f t="shared" si="1304"/>
        <v>-3.1053116056150968E-2</v>
      </c>
      <c r="JY230" s="68">
        <f t="shared" si="1122"/>
        <v>-5.5335968379446515E-2</v>
      </c>
      <c r="JZ230" s="68"/>
      <c r="KA230" s="15">
        <f t="shared" si="1123"/>
        <v>0.32777777777777783</v>
      </c>
      <c r="KC230" s="13">
        <v>24.38</v>
      </c>
      <c r="KD230" s="68">
        <f t="shared" si="1124"/>
        <v>-1.6538926986688188E-2</v>
      </c>
      <c r="KE230" s="68">
        <f t="shared" si="1305"/>
        <v>-1.1301720462194055E-2</v>
      </c>
      <c r="KF230" s="68">
        <f t="shared" si="1125"/>
        <v>0.25154004106776173</v>
      </c>
      <c r="KG230" s="68"/>
      <c r="KH230" s="15">
        <f t="shared" si="1126"/>
        <v>9.9188458070333607E-2</v>
      </c>
      <c r="KI230" s="18"/>
      <c r="KJ230" s="13">
        <v>145.58000000000001</v>
      </c>
      <c r="KK230" s="68">
        <f t="shared" si="1127"/>
        <v>4.1231445849369342E-4</v>
      </c>
      <c r="KL230" s="68">
        <f t="shared" si="1306"/>
        <v>5.6495209829878273E-3</v>
      </c>
      <c r="KM230" s="68">
        <f t="shared" si="1128"/>
        <v>5.8995260663507114</v>
      </c>
      <c r="KN230" s="68"/>
      <c r="KO230" s="15">
        <f t="shared" si="1129"/>
        <v>1.1660467192382089</v>
      </c>
      <c r="KQ230" s="13">
        <v>2.42</v>
      </c>
      <c r="KR230" s="68">
        <f t="shared" si="1130"/>
        <v>-1.9846091535034402E-2</v>
      </c>
      <c r="KS230" s="68">
        <f t="shared" si="1307"/>
        <v>-1.4608885010540269E-2</v>
      </c>
      <c r="KT230" s="68">
        <f t="shared" si="1131"/>
        <v>-7.6335877862595491E-2</v>
      </c>
      <c r="KU230" s="68"/>
      <c r="KV230" s="15">
        <f t="shared" si="1132"/>
        <v>1.3960396039603959</v>
      </c>
      <c r="KW230" s="18"/>
      <c r="KX230" s="13">
        <v>56.89</v>
      </c>
      <c r="KY230" s="68">
        <f t="shared" si="1133"/>
        <v>-2.2172567892746634E-2</v>
      </c>
      <c r="KZ230" s="68">
        <f t="shared" si="1308"/>
        <v>-1.6935361368252501E-2</v>
      </c>
      <c r="LA230" s="68">
        <f t="shared" si="1134"/>
        <v>-0.20909217294591972</v>
      </c>
      <c r="LB230" s="68"/>
      <c r="LC230" s="15">
        <f t="shared" si="1135"/>
        <v>1.3994095318431041</v>
      </c>
      <c r="LD230" s="18"/>
      <c r="LE230" s="13">
        <v>59.04</v>
      </c>
      <c r="LF230" s="68">
        <f t="shared" si="1136"/>
        <v>-1.4357262103505833E-2</v>
      </c>
      <c r="LG230" s="68">
        <f t="shared" si="1309"/>
        <v>-9.1200555790116981E-3</v>
      </c>
      <c r="LH230" s="68">
        <f t="shared" si="1137"/>
        <v>0.64778118894780912</v>
      </c>
      <c r="LI230" s="68"/>
      <c r="LJ230" s="15">
        <f t="shared" si="1138"/>
        <v>0.28041639557579701</v>
      </c>
      <c r="LL230" s="13">
        <v>164.94</v>
      </c>
      <c r="LM230" s="68">
        <f t="shared" si="1139"/>
        <v>-1.9090098126672662E-2</v>
      </c>
      <c r="LN230" s="68">
        <f t="shared" si="1310"/>
        <v>-1.3852891602178528E-2</v>
      </c>
      <c r="LO230" s="68">
        <f t="shared" si="1140"/>
        <v>0.88502857142857139</v>
      </c>
      <c r="LP230" s="68"/>
      <c r="LQ230" s="15">
        <f t="shared" si="1141"/>
        <v>1.1089374760260837</v>
      </c>
      <c r="LS230" s="13">
        <v>24.94</v>
      </c>
      <c r="LT230" s="68">
        <f t="shared" si="1142"/>
        <v>-1.9654088050314465E-2</v>
      </c>
      <c r="LU230" s="68">
        <f t="shared" si="1311"/>
        <v>-1.4416881525820331E-2</v>
      </c>
      <c r="LV230" s="68"/>
      <c r="LW230" s="68"/>
      <c r="LX230" s="15">
        <f t="shared" si="1143"/>
        <v>1.6962162162162164</v>
      </c>
      <c r="LZ230" s="13">
        <v>21.5</v>
      </c>
      <c r="MA230" s="68">
        <f t="shared" si="1144"/>
        <v>-9.2936802973975718E-4</v>
      </c>
      <c r="MB230" s="68">
        <f t="shared" si="1312"/>
        <v>4.3078384947543768E-3</v>
      </c>
      <c r="MC230" s="68">
        <f t="shared" si="1145"/>
        <v>-3.3707865168539325E-2</v>
      </c>
      <c r="MD230" s="68"/>
      <c r="ME230" s="15">
        <f t="shared" si="1146"/>
        <v>0.59495548961424327</v>
      </c>
      <c r="MG230" s="13">
        <v>95.36</v>
      </c>
      <c r="MH230" s="68">
        <f t="shared" si="1147"/>
        <v>-2.3751023751023826E-2</v>
      </c>
      <c r="MI230" s="68">
        <f t="shared" si="1313"/>
        <v>-1.8513817226529693E-2</v>
      </c>
      <c r="MJ230" s="68">
        <f t="shared" si="1148"/>
        <v>11.851752021563343</v>
      </c>
      <c r="MK230" s="68"/>
      <c r="ML230" s="15">
        <f t="shared" si="1149"/>
        <v>3.4917569477154968</v>
      </c>
      <c r="MN230" s="13">
        <v>176.18</v>
      </c>
      <c r="MO230" s="68">
        <f t="shared" si="1150"/>
        <v>-1.1002582238688557E-2</v>
      </c>
      <c r="MP230" s="68">
        <f t="shared" si="1314"/>
        <v>-5.7653757141944229E-3</v>
      </c>
      <c r="MQ230" s="68">
        <f t="shared" si="1151"/>
        <v>0.39936457505957107</v>
      </c>
      <c r="MR230" s="68"/>
      <c r="MS230" s="15">
        <f t="shared" si="1152"/>
        <v>0.58165005835353267</v>
      </c>
      <c r="MU230" s="13">
        <v>22.62</v>
      </c>
      <c r="MV230" s="68">
        <f t="shared" si="1153"/>
        <v>4.8192771084337477E-2</v>
      </c>
      <c r="MW230" s="68">
        <f t="shared" si="1315"/>
        <v>5.3429977608831614E-2</v>
      </c>
      <c r="MX230" s="68">
        <f t="shared" si="1154"/>
        <v>8.3852419741255388E-2</v>
      </c>
      <c r="MY230" s="68"/>
      <c r="MZ230" s="15">
        <f t="shared" si="1155"/>
        <v>1.1199625117150891</v>
      </c>
      <c r="NB230" s="13">
        <v>300.13</v>
      </c>
      <c r="NC230" s="68">
        <f t="shared" si="1156"/>
        <v>-1.5579900288638152E-2</v>
      </c>
      <c r="ND230" s="68">
        <f t="shared" si="1316"/>
        <v>-1.0342693764144019E-2</v>
      </c>
      <c r="NE230" s="68">
        <f t="shared" si="1157"/>
        <v>1.2154720602347382</v>
      </c>
      <c r="NF230" s="68"/>
      <c r="NG230" s="15">
        <f t="shared" si="1158"/>
        <v>0.79944840817794838</v>
      </c>
      <c r="NI230" s="13">
        <v>13.98</v>
      </c>
      <c r="NJ230" s="68">
        <f t="shared" si="1159"/>
        <v>-4.3121149897330527E-2</v>
      </c>
      <c r="NK230" s="68">
        <f t="shared" si="1317"/>
        <v>-3.788394337283639E-2</v>
      </c>
      <c r="NL230" s="68">
        <f t="shared" si="1160"/>
        <v>-0.88900357284636755</v>
      </c>
      <c r="NM230" s="68"/>
      <c r="NN230" s="15">
        <f t="shared" si="1161"/>
        <v>1.8530612244897957</v>
      </c>
      <c r="NP230" s="13">
        <v>577.02</v>
      </c>
      <c r="NQ230" s="68">
        <f t="shared" si="1162"/>
        <v>-2.4893683227881869E-3</v>
      </c>
      <c r="NR230" s="68">
        <f t="shared" si="1318"/>
        <v>2.7478382017059474E-3</v>
      </c>
      <c r="NS230" s="68">
        <f t="shared" si="1163"/>
        <v>3.3963428571428569</v>
      </c>
      <c r="NT230" s="68"/>
      <c r="NU230" s="15">
        <f t="shared" si="1164"/>
        <v>0.75423342352476197</v>
      </c>
      <c r="NW230" s="13">
        <v>285.02</v>
      </c>
      <c r="NX230" s="68">
        <f t="shared" si="1165"/>
        <v>3.1149379544878824E-2</v>
      </c>
      <c r="NY230" s="68">
        <f t="shared" si="1319"/>
        <v>3.6386586069372957E-2</v>
      </c>
      <c r="NZ230" s="68">
        <f t="shared" si="1166"/>
        <v>0.62164314974965862</v>
      </c>
      <c r="OA230" s="68"/>
      <c r="OB230" s="15">
        <f t="shared" si="1167"/>
        <v>0.50565240359218155</v>
      </c>
      <c r="OD230" s="13">
        <v>3.44</v>
      </c>
      <c r="OE230" s="68">
        <f t="shared" si="1168"/>
        <v>5.5214723926380424E-2</v>
      </c>
      <c r="OF230" s="68">
        <f t="shared" si="1320"/>
        <v>6.0451930450874561E-2</v>
      </c>
      <c r="OG230" s="68">
        <f t="shared" si="1169"/>
        <v>-0.98475650285815575</v>
      </c>
      <c r="OH230" s="68"/>
      <c r="OI230" s="15">
        <f t="shared" si="1170"/>
        <v>1.3561643835616439</v>
      </c>
      <c r="OK230" s="13">
        <v>245.64</v>
      </c>
      <c r="OL230" s="68">
        <f t="shared" si="1171"/>
        <v>-1.7715039788859147E-2</v>
      </c>
      <c r="OM230" s="68">
        <f t="shared" si="1321"/>
        <v>-1.2477833264365013E-2</v>
      </c>
      <c r="ON230" s="68">
        <f t="shared" si="1172"/>
        <v>4.7865724381625441</v>
      </c>
      <c r="OO230" s="68"/>
      <c r="OP230" s="15">
        <f t="shared" si="1173"/>
        <v>2.6877345743882297</v>
      </c>
      <c r="OR230" s="13">
        <v>4.8849999999999998</v>
      </c>
      <c r="OS230" s="68">
        <f t="shared" si="1174"/>
        <v>-3.83858267716536E-2</v>
      </c>
      <c r="OT230" s="68">
        <f t="shared" si="1322"/>
        <v>-3.3148620247159463E-2</v>
      </c>
      <c r="OU230" s="68">
        <f t="shared" si="1175"/>
        <v>-0.36558441558441562</v>
      </c>
      <c r="OV230" s="68"/>
      <c r="OW230" s="15">
        <f t="shared" si="1176"/>
        <v>3.3616071428571423</v>
      </c>
      <c r="OY230" s="13">
        <v>175.63</v>
      </c>
      <c r="OZ230" s="68">
        <f t="shared" si="1177"/>
        <v>2.2780340566086932E-4</v>
      </c>
      <c r="PA230" s="68">
        <f t="shared" si="1323"/>
        <v>5.4650099301550032E-3</v>
      </c>
      <c r="PB230" s="68">
        <f t="shared" si="1331"/>
        <v>4.4039999999999999</v>
      </c>
      <c r="PC230" s="68"/>
      <c r="PD230" s="15">
        <f t="shared" si="1178"/>
        <v>0.53321693583587948</v>
      </c>
      <c r="PE230" s="18"/>
      <c r="PF230" s="13">
        <v>287.69</v>
      </c>
      <c r="PG230" s="68">
        <f t="shared" si="1179"/>
        <v>-5.8400718778077194E-3</v>
      </c>
      <c r="PH230" s="68">
        <f t="shared" si="1324"/>
        <v>-6.0286535331358516E-4</v>
      </c>
      <c r="PI230" s="68">
        <f t="shared" si="1180"/>
        <v>-0.17377943710511198</v>
      </c>
      <c r="PJ230" s="68"/>
      <c r="PK230" s="15">
        <f t="shared" si="1181"/>
        <v>0.37565150863099511</v>
      </c>
      <c r="PM230" s="13"/>
      <c r="PN230" s="68">
        <f t="shared" si="1182"/>
        <v>0</v>
      </c>
      <c r="PO230" s="68">
        <f t="shared" si="1183"/>
        <v>5.2372065244941342E-3</v>
      </c>
      <c r="PP230" s="68">
        <f t="shared" si="1184"/>
        <v>0</v>
      </c>
      <c r="PQ230" s="68"/>
      <c r="PR230" s="15">
        <f t="shared" si="1185"/>
        <v>0</v>
      </c>
      <c r="PT230" s="13">
        <v>14.96</v>
      </c>
      <c r="PU230" s="68">
        <f t="shared" si="1186"/>
        <v>-3.7323037323037218E-2</v>
      </c>
      <c r="PV230" s="68">
        <f t="shared" si="1325"/>
        <v>-3.2085830798543082E-2</v>
      </c>
      <c r="PW230" s="68">
        <f t="shared" si="1187"/>
        <v>0.71559633027522929</v>
      </c>
      <c r="PX230" s="68"/>
      <c r="PY230" s="15">
        <f t="shared" si="1188"/>
        <v>1.9161793372319693</v>
      </c>
      <c r="QA230" s="13">
        <v>339.12</v>
      </c>
      <c r="QB230" s="68">
        <f t="shared" si="1189"/>
        <v>-2.6747790150384552E-2</v>
      </c>
      <c r="QC230" s="68">
        <f t="shared" si="1326"/>
        <v>-2.1510583625890419E-2</v>
      </c>
      <c r="QD230" s="68">
        <f t="shared" si="1190"/>
        <v>5.1275971427725137E-3</v>
      </c>
      <c r="QE230" s="68"/>
      <c r="QF230" s="15">
        <f t="shared" si="1191"/>
        <v>0.76864504015854795</v>
      </c>
      <c r="QH230" s="13">
        <v>2.35</v>
      </c>
      <c r="QI230" s="68">
        <f t="shared" si="1192"/>
        <v>-3.6095159967186249E-2</v>
      </c>
      <c r="QJ230" s="68">
        <f t="shared" si="1327"/>
        <v>-3.0857953442692116E-2</v>
      </c>
      <c r="QK230" s="68">
        <f t="shared" si="1193"/>
        <v>-6.3745019920318613E-2</v>
      </c>
      <c r="QL230" s="68"/>
      <c r="QM230" s="15">
        <f t="shared" si="1194"/>
        <v>0.80769230769230771</v>
      </c>
      <c r="QO230" s="13">
        <v>14.45</v>
      </c>
      <c r="QP230" s="68">
        <f t="shared" si="1195"/>
        <v>-2.7605244996549982E-3</v>
      </c>
      <c r="QQ230" s="68">
        <f t="shared" si="1328"/>
        <v>2.476682024839136E-3</v>
      </c>
      <c r="QR230" s="68">
        <f t="shared" si="1196"/>
        <v>-0.98238621126794889</v>
      </c>
      <c r="QS230" s="68"/>
      <c r="QT230" s="15">
        <f t="shared" si="1197"/>
        <v>0.2587108013937281</v>
      </c>
      <c r="QV230" s="13">
        <v>2.69</v>
      </c>
      <c r="QW230" s="68">
        <f t="shared" si="1198"/>
        <v>5.490196078431378E-2</v>
      </c>
      <c r="QX230" s="68">
        <f t="shared" si="1329"/>
        <v>6.0139167308807917E-2</v>
      </c>
      <c r="QY230" s="68">
        <f t="shared" si="1199"/>
        <v>-0.23796033994334276</v>
      </c>
      <c r="QZ230" s="68"/>
      <c r="RA230" s="15">
        <f t="shared" si="1200"/>
        <v>9.9305271761340366E-2</v>
      </c>
      <c r="RC230" s="13">
        <v>64.34</v>
      </c>
      <c r="RD230" s="68">
        <f t="shared" si="1201"/>
        <v>-5.3684365347845153E-2</v>
      </c>
      <c r="RE230" s="68">
        <f t="shared" si="1330"/>
        <v>-4.8447158823351016E-2</v>
      </c>
      <c r="RF230" s="68">
        <f t="shared" si="1202"/>
        <v>0.38993303089220144</v>
      </c>
      <c r="RG230" s="68"/>
      <c r="RH230" s="15">
        <f t="shared" si="1203"/>
        <v>1.5995959595959597</v>
      </c>
      <c r="RJ230" s="13">
        <v>282.01</v>
      </c>
      <c r="RK230" s="68">
        <f t="shared" si="1204"/>
        <v>-1.0039667216625175E-2</v>
      </c>
      <c r="RL230" s="68">
        <f t="shared" si="1205"/>
        <v>-4.8024606921310406E-3</v>
      </c>
      <c r="RM230" s="68">
        <f t="shared" si="1206"/>
        <v>0.30814546803970672</v>
      </c>
      <c r="RN230" s="68"/>
      <c r="RO230" s="15">
        <f t="shared" si="1207"/>
        <v>0.43356039040260264</v>
      </c>
      <c r="RQ230" s="13">
        <v>28.43</v>
      </c>
      <c r="RR230" s="68">
        <f t="shared" si="1208"/>
        <v>-1.592246452059539E-2</v>
      </c>
      <c r="RS230" s="68">
        <f t="shared" si="1209"/>
        <v>-1.0685257996101257E-2</v>
      </c>
      <c r="RT230" s="68">
        <f t="shared" si="1210"/>
        <v>0.94193989071038242</v>
      </c>
      <c r="RU230" s="68"/>
      <c r="RV230" s="15">
        <f t="shared" si="1211"/>
        <v>0.36420345489443379</v>
      </c>
      <c r="RX230" s="13">
        <v>171.25</v>
      </c>
      <c r="RY230" s="68">
        <f t="shared" si="1212"/>
        <v>-1.5861157404746803E-2</v>
      </c>
      <c r="RZ230" s="68">
        <f t="shared" si="1213"/>
        <v>-1.0623950880252669E-2</v>
      </c>
      <c r="SA230" s="68">
        <f t="shared" si="1214"/>
        <v>0.28701337742371857</v>
      </c>
      <c r="SB230" s="68"/>
      <c r="SC230" s="15">
        <f t="shared" si="1215"/>
        <v>1.2643131032658999</v>
      </c>
      <c r="SE230" s="13">
        <v>24.69</v>
      </c>
      <c r="SF230" s="68">
        <f t="shared" si="1216"/>
        <v>-3.1004709576138115E-2</v>
      </c>
      <c r="SG230" s="68">
        <f t="shared" si="1217"/>
        <v>-2.5767503051643981E-2</v>
      </c>
      <c r="SH230" s="68">
        <f t="shared" si="1218"/>
        <v>0.97520000000000007</v>
      </c>
      <c r="SI230" s="68"/>
      <c r="SJ230" s="15">
        <f t="shared" si="1219"/>
        <v>0.61795543905635664</v>
      </c>
      <c r="SL230" s="13">
        <v>3.13</v>
      </c>
      <c r="SM230" s="68">
        <f t="shared" si="1220"/>
        <v>3.6423841059602606E-2</v>
      </c>
      <c r="SN230" s="68">
        <f t="shared" si="1221"/>
        <v>4.1661047584096743E-2</v>
      </c>
      <c r="SO230" s="68">
        <f t="shared" si="1222"/>
        <v>1.204225352112676</v>
      </c>
      <c r="SP230" s="68"/>
      <c r="SQ230" s="15">
        <f t="shared" si="1223"/>
        <v>2.0990099009900991</v>
      </c>
      <c r="SS230" s="13">
        <v>22.83</v>
      </c>
      <c r="ST230" s="68">
        <f t="shared" si="1224"/>
        <v>-3.3036848792884418E-2</v>
      </c>
      <c r="SU230" s="68">
        <f t="shared" si="1225"/>
        <v>-2.7799642268390285E-2</v>
      </c>
      <c r="SV230" s="68">
        <f t="shared" si="1226"/>
        <v>0.41449814126394036</v>
      </c>
      <c r="SW230" s="68"/>
      <c r="SX230" s="15">
        <f t="shared" si="1227"/>
        <v>1.7178571428571425</v>
      </c>
      <c r="SZ230" s="13">
        <v>56.98</v>
      </c>
      <c r="TA230" s="68">
        <f t="shared" si="1228"/>
        <v>-2.8308321964529395E-2</v>
      </c>
      <c r="TB230" s="68">
        <f t="shared" si="1229"/>
        <v>-2.3071115440035261E-2</v>
      </c>
      <c r="TC230" s="68">
        <f t="shared" si="1230"/>
        <v>0.41144414168937332</v>
      </c>
      <c r="TD230" s="68"/>
      <c r="TE230" s="15">
        <f t="shared" si="1231"/>
        <v>2.6525641025641025</v>
      </c>
      <c r="TG230" s="417">
        <v>0.28100000000000003</v>
      </c>
      <c r="TH230" s="68">
        <f t="shared" si="1232"/>
        <v>-6.8919814446653363E-2</v>
      </c>
      <c r="TI230" s="68">
        <f t="shared" si="1233"/>
        <v>-6.3682607922159226E-2</v>
      </c>
      <c r="TJ230" s="68">
        <f t="shared" si="1234"/>
        <v>0.27727272727272739</v>
      </c>
      <c r="TK230" s="68"/>
      <c r="TL230" s="15">
        <f t="shared" si="1235"/>
        <v>0.65781710914454283</v>
      </c>
      <c r="TN230" s="13">
        <v>54.56</v>
      </c>
      <c r="TO230" s="68">
        <f t="shared" si="1236"/>
        <v>-6.3347639484978499E-2</v>
      </c>
      <c r="TP230" s="68">
        <f t="shared" si="1237"/>
        <v>-5.8110432960484362E-2</v>
      </c>
      <c r="TQ230" s="68">
        <f t="shared" si="1238"/>
        <v>-0.20474007564880872</v>
      </c>
      <c r="TR230" s="68"/>
      <c r="TS230" s="15">
        <f t="shared" si="1239"/>
        <v>0.83394957983193285</v>
      </c>
      <c r="TU230" s="417">
        <v>4.5199999999999996</v>
      </c>
      <c r="TV230" s="68">
        <f t="shared" si="1240"/>
        <v>-1.7391304347826105E-2</v>
      </c>
      <c r="TW230" s="68">
        <f t="shared" si="1241"/>
        <v>-1.2154097823331971E-2</v>
      </c>
      <c r="TX230" s="68">
        <f t="shared" si="1242"/>
        <v>2.4943310657596241E-2</v>
      </c>
      <c r="TY230" s="68"/>
      <c r="TZ230" s="15">
        <f t="shared" si="1243"/>
        <v>1.6432748538011694</v>
      </c>
      <c r="UB230" s="13"/>
      <c r="UC230" s="68">
        <f t="shared" si="1244"/>
        <v>0</v>
      </c>
      <c r="UD230" s="68">
        <f t="shared" si="1245"/>
        <v>5.2372065244941342E-3</v>
      </c>
      <c r="UE230" s="68">
        <f t="shared" si="1246"/>
        <v>0</v>
      </c>
      <c r="UF230" s="68"/>
      <c r="UG230" s="15">
        <f t="shared" si="1247"/>
        <v>0</v>
      </c>
      <c r="UI230" s="417"/>
      <c r="UJ230" s="68">
        <f t="shared" si="1248"/>
        <v>0</v>
      </c>
      <c r="UK230" s="68">
        <f t="shared" si="1249"/>
        <v>5.2372065244941342E-3</v>
      </c>
      <c r="UL230" s="68">
        <f t="shared" si="1250"/>
        <v>0</v>
      </c>
      <c r="UM230" s="68"/>
      <c r="UN230" s="15">
        <f t="shared" si="1251"/>
        <v>0</v>
      </c>
      <c r="UP230" s="417"/>
      <c r="UQ230" s="68">
        <f t="shared" si="1252"/>
        <v>0</v>
      </c>
      <c r="UR230" s="68">
        <f t="shared" si="1253"/>
        <v>5.2372065244941342E-3</v>
      </c>
      <c r="US230" s="68">
        <f t="shared" si="1254"/>
        <v>0</v>
      </c>
      <c r="UT230" s="68"/>
      <c r="UU230" s="15">
        <f t="shared" si="1255"/>
        <v>0</v>
      </c>
      <c r="UW230" s="417"/>
      <c r="UX230" s="68">
        <f t="shared" si="1256"/>
        <v>0</v>
      </c>
      <c r="UY230" s="68">
        <f t="shared" si="1257"/>
        <v>5.2372065244941342E-3</v>
      </c>
      <c r="UZ230" s="68">
        <f t="shared" si="1258"/>
        <v>0</v>
      </c>
      <c r="VA230" s="68"/>
      <c r="VB230" s="15">
        <f t="shared" si="1259"/>
        <v>0</v>
      </c>
      <c r="VD230" s="417"/>
      <c r="VE230" s="68">
        <f t="shared" si="1260"/>
        <v>0</v>
      </c>
      <c r="VF230" s="68">
        <f t="shared" si="1261"/>
        <v>5.2372065244941342E-3</v>
      </c>
      <c r="VG230" s="68">
        <f t="shared" si="1262"/>
        <v>0</v>
      </c>
      <c r="VH230" s="68"/>
      <c r="VI230" s="15">
        <f t="shared" si="1263"/>
        <v>0</v>
      </c>
      <c r="VM230" s="21">
        <f t="shared" si="1264"/>
        <v>-1.0309864969573711E-2</v>
      </c>
      <c r="VN230" s="40"/>
      <c r="VO230" s="21">
        <f t="shared" si="1265"/>
        <v>1.5320686492893025</v>
      </c>
      <c r="VP230" s="14"/>
      <c r="VQ230" s="21">
        <f t="shared" si="1266"/>
        <v>0.94592281876821005</v>
      </c>
    </row>
    <row r="231" spans="1:589" ht="15.75" customHeight="1" x14ac:dyDescent="0.2">
      <c r="A231" s="127">
        <v>45979</v>
      </c>
      <c r="B231" s="4">
        <f t="shared" si="999"/>
        <v>45979</v>
      </c>
      <c r="C231" s="13">
        <v>46091.68</v>
      </c>
      <c r="D231" s="138">
        <f t="shared" si="1000"/>
        <v>-498.55999999999767</v>
      </c>
      <c r="E231" s="68">
        <f t="shared" si="1001"/>
        <v>-1.0700953676134694E-2</v>
      </c>
      <c r="F231" s="15">
        <f t="shared" si="1002"/>
        <v>8.3382889614617428E-2</v>
      </c>
      <c r="G231" s="13">
        <v>6617.33</v>
      </c>
      <c r="H231" s="138">
        <f t="shared" si="1003"/>
        <v>-55.079999999999927</v>
      </c>
      <c r="I231" s="68">
        <f t="shared" si="1004"/>
        <v>-8.2548884136316465E-3</v>
      </c>
      <c r="J231" s="15">
        <f t="shared" si="1005"/>
        <v>0.12508437286942561</v>
      </c>
      <c r="K231" s="13">
        <v>22432.85</v>
      </c>
      <c r="L231" s="138">
        <f t="shared" si="1006"/>
        <v>-275.22000000000116</v>
      </c>
      <c r="M231" s="68">
        <f t="shared" si="1007"/>
        <v>-1.2119920363113252E-2</v>
      </c>
      <c r="N231" s="15">
        <f t="shared" si="1008"/>
        <v>0.16167437997099018</v>
      </c>
      <c r="O231" s="13">
        <v>2348.7399999999998</v>
      </c>
      <c r="P231" s="138">
        <f t="shared" si="1009"/>
        <v>7.3599999999996726</v>
      </c>
      <c r="Q231" s="68">
        <f t="shared" si="1010"/>
        <v>3.1434453185726673E-3</v>
      </c>
      <c r="R231" s="15">
        <f t="shared" si="1011"/>
        <v>5.3171072927502928E-2</v>
      </c>
      <c r="S231" s="18">
        <f t="shared" si="1012"/>
        <v>-7.3682374757940575E-3</v>
      </c>
      <c r="T231" s="121">
        <f t="shared" si="1013"/>
        <v>277.01222302186335</v>
      </c>
      <c r="U231" s="121">
        <f t="shared" si="1014"/>
        <v>277.01222302186335</v>
      </c>
      <c r="V231" s="134">
        <f t="shared" si="1015"/>
        <v>-5.2916418790759133E-3</v>
      </c>
      <c r="W231" s="21">
        <f t="shared" si="1267"/>
        <v>7.0704695891034092E-2</v>
      </c>
      <c r="X231" s="18">
        <f t="shared" si="1016"/>
        <v>-6.9830792835767312E-3</v>
      </c>
      <c r="Y231" s="353">
        <v>19551.93</v>
      </c>
      <c r="Z231" s="15">
        <v>1.9999999999999999E-6</v>
      </c>
      <c r="AA231" s="21">
        <f t="shared" si="1017"/>
        <v>5.2936418790759136E-3</v>
      </c>
      <c r="AC231" s="13">
        <v>252.38</v>
      </c>
      <c r="AD231" s="68">
        <f t="shared" si="1018"/>
        <v>-1.3485517726615397E-2</v>
      </c>
      <c r="AE231" s="68">
        <f t="shared" si="1268"/>
        <v>-8.1938758475394828E-3</v>
      </c>
      <c r="AF231" s="68">
        <f t="shared" si="1019"/>
        <v>0.53171086969715353</v>
      </c>
      <c r="AG231" s="68"/>
      <c r="AH231" s="15">
        <f t="shared" si="1020"/>
        <v>0.11097416032046489</v>
      </c>
      <c r="AJ231" s="13">
        <v>24.03</v>
      </c>
      <c r="AK231" s="68">
        <f t="shared" si="1021"/>
        <v>-8.6633663366335531E-3</v>
      </c>
      <c r="AL231" s="68">
        <f t="shared" si="1269"/>
        <v>-3.3717244575576398E-3</v>
      </c>
      <c r="AM231" s="68">
        <f t="shared" si="1022"/>
        <v>0.29193548387096768</v>
      </c>
      <c r="AN231" s="68"/>
      <c r="AO231" s="15">
        <f t="shared" si="1023"/>
        <v>0.14265335235378029</v>
      </c>
      <c r="AQ231" s="13">
        <v>23.89</v>
      </c>
      <c r="AR231" s="68">
        <f t="shared" si="1024"/>
        <v>-1.4032191498142792E-2</v>
      </c>
      <c r="AS231" s="68">
        <f t="shared" si="1270"/>
        <v>-8.7405496190668779E-3</v>
      </c>
      <c r="AT231" s="68">
        <f t="shared" si="1025"/>
        <v>0.38332368268674005</v>
      </c>
      <c r="AU231" s="68"/>
      <c r="AV231" s="15">
        <f t="shared" si="1026"/>
        <v>0.112715416860736</v>
      </c>
      <c r="AX231" s="13">
        <v>230.15</v>
      </c>
      <c r="AY231" s="68">
        <f t="shared" si="1027"/>
        <v>-8.187890540831742E-3</v>
      </c>
      <c r="AZ231" s="68">
        <f t="shared" si="1271"/>
        <v>-2.8962486617558287E-3</v>
      </c>
      <c r="BA231" s="68">
        <f t="shared" si="1028"/>
        <v>0.71625652498135728</v>
      </c>
      <c r="BB231" s="68"/>
      <c r="BC231" s="15">
        <f t="shared" si="1029"/>
        <v>0.12713649052353204</v>
      </c>
      <c r="BE231" s="13">
        <v>83.08</v>
      </c>
      <c r="BF231" s="68">
        <f t="shared" si="1030"/>
        <v>-4.8123195380180765E-4</v>
      </c>
      <c r="BG231" s="68">
        <f t="shared" si="1272"/>
        <v>4.8104099252741055E-3</v>
      </c>
      <c r="BH231" s="68"/>
      <c r="BI231" s="68"/>
      <c r="BJ231" s="15">
        <f t="shared" si="1031"/>
        <v>0.12773177684267675</v>
      </c>
      <c r="BL231" s="13">
        <v>72.8</v>
      </c>
      <c r="BM231" s="68">
        <f t="shared" si="1032"/>
        <v>-3.0128731854286344E-3</v>
      </c>
      <c r="BN231" s="68">
        <f t="shared" si="1273"/>
        <v>2.278768693647279E-3</v>
      </c>
      <c r="BO231" s="68">
        <f t="shared" si="1033"/>
        <v>0.22600202088245192</v>
      </c>
      <c r="BP231" s="68"/>
      <c r="BQ231" s="15">
        <f t="shared" si="1034"/>
        <v>9.6881120988398253E-2</v>
      </c>
      <c r="BS231" s="13">
        <v>43.08</v>
      </c>
      <c r="BT231" s="68">
        <f t="shared" si="1035"/>
        <v>-6.2283737024222173E-3</v>
      </c>
      <c r="BU231" s="68">
        <f t="shared" si="1274"/>
        <v>-9.36731823346304E-4</v>
      </c>
      <c r="BV231" s="68">
        <f t="shared" si="1036"/>
        <v>0.1561996779388084</v>
      </c>
      <c r="BW231" s="68"/>
      <c r="BX231" s="15">
        <f t="shared" si="1037"/>
        <v>0.12627450980392152</v>
      </c>
      <c r="BZ231" s="13"/>
      <c r="CA231" s="68">
        <f t="shared" si="1038"/>
        <v>0</v>
      </c>
      <c r="CB231" s="68">
        <f t="shared" si="1275"/>
        <v>0</v>
      </c>
      <c r="CC231" s="68">
        <f t="shared" si="1039"/>
        <v>0</v>
      </c>
      <c r="CD231" s="68"/>
      <c r="CE231" s="15">
        <f t="shared" si="1040"/>
        <v>0</v>
      </c>
      <c r="CG231" s="13">
        <v>30.59</v>
      </c>
      <c r="CH231" s="68">
        <f t="shared" si="1041"/>
        <v>3.608923884514417E-3</v>
      </c>
      <c r="CI231" s="68">
        <f t="shared" si="1276"/>
        <v>8.9005657635903308E-3</v>
      </c>
      <c r="CJ231" s="68">
        <f t="shared" si="1042"/>
        <v>1.1908699966920259E-2</v>
      </c>
      <c r="CK231" s="68"/>
      <c r="CL231" s="15">
        <f t="shared" si="1043"/>
        <v>-0.10972060535506402</v>
      </c>
      <c r="CN231" s="13">
        <v>34.15</v>
      </c>
      <c r="CO231" s="68">
        <f t="shared" si="1044"/>
        <v>-1.7538731365098589E-3</v>
      </c>
      <c r="CP231" s="68">
        <f t="shared" si="1277"/>
        <v>3.5377687425660544E-3</v>
      </c>
      <c r="CQ231" s="68">
        <f t="shared" si="1045"/>
        <v>8.966177409061897E-2</v>
      </c>
      <c r="CR231" s="68"/>
      <c r="CS231" s="15">
        <f t="shared" si="1046"/>
        <v>2.0316701523752607E-2</v>
      </c>
      <c r="CU231" s="13">
        <v>40.44</v>
      </c>
      <c r="CV231" s="68">
        <f t="shared" si="1047"/>
        <v>2.4789291026275236E-3</v>
      </c>
      <c r="CW231" s="68">
        <f t="shared" si="1278"/>
        <v>7.7705709817034365E-3</v>
      </c>
      <c r="CX231" s="68">
        <f t="shared" si="1048"/>
        <v>0.2578538102643857</v>
      </c>
      <c r="CY231" s="68"/>
      <c r="CZ231" s="15">
        <f t="shared" si="1049"/>
        <v>8.4763948497853986E-2</v>
      </c>
      <c r="DB231" s="13">
        <v>19.670000000000002</v>
      </c>
      <c r="DC231" s="68">
        <f t="shared" si="1050"/>
        <v>3.0596634370220438E-3</v>
      </c>
      <c r="DD231" s="68">
        <f t="shared" si="1279"/>
        <v>8.3513053160979567E-3</v>
      </c>
      <c r="DE231" s="68">
        <f t="shared" si="1051"/>
        <v>-0.10059442158207586</v>
      </c>
      <c r="DF231" s="68"/>
      <c r="DG231" s="15">
        <f t="shared" si="1052"/>
        <v>-3.3889980353634469E-2</v>
      </c>
      <c r="DI231" s="13">
        <v>50.96</v>
      </c>
      <c r="DJ231" s="68">
        <f t="shared" si="1053"/>
        <v>-1.412265428516148E-2</v>
      </c>
      <c r="DK231" s="68">
        <f t="shared" si="1280"/>
        <v>-8.8310124060855671E-3</v>
      </c>
      <c r="DL231" s="68">
        <f t="shared" si="1054"/>
        <v>0.15424688561721409</v>
      </c>
      <c r="DM231" s="68"/>
      <c r="DN231" s="15">
        <f t="shared" si="1055"/>
        <v>0.20872865275142327</v>
      </c>
      <c r="DP231" s="13">
        <v>48.63</v>
      </c>
      <c r="DQ231" s="68">
        <f t="shared" si="1056"/>
        <v>-8.1582704466652781E-3</v>
      </c>
      <c r="DR231" s="68">
        <f t="shared" si="1281"/>
        <v>-2.8666285675893648E-3</v>
      </c>
      <c r="DS231" s="68"/>
      <c r="DT231" s="68"/>
      <c r="DU231" s="15">
        <f t="shared" si="1057"/>
        <v>0.27704831932773122</v>
      </c>
      <c r="DV231" s="18"/>
      <c r="DW231" s="13">
        <v>41.94</v>
      </c>
      <c r="DX231" s="68">
        <f t="shared" si="1058"/>
        <v>-2.6688326757948608E-2</v>
      </c>
      <c r="DY231" s="68">
        <f t="shared" si="1282"/>
        <v>-2.1396684878872696E-2</v>
      </c>
      <c r="DZ231" s="68">
        <f t="shared" si="1059"/>
        <v>1.2379935965848454</v>
      </c>
      <c r="EA231" s="68"/>
      <c r="EB231" s="15">
        <f t="shared" si="1060"/>
        <v>0.25306244397968325</v>
      </c>
      <c r="ED231" s="13">
        <v>40.409999999999997</v>
      </c>
      <c r="EE231" s="68">
        <f t="shared" si="1061"/>
        <v>-1.5350877192982519E-2</v>
      </c>
      <c r="EF231" s="68">
        <f t="shared" si="1283"/>
        <v>-1.0059235313906605E-2</v>
      </c>
      <c r="EG231" s="68">
        <f t="shared" si="1062"/>
        <v>0.92154065620542058</v>
      </c>
      <c r="EH231" s="68"/>
      <c r="EI231" s="15">
        <f t="shared" si="1063"/>
        <v>9.5715835140997657E-2</v>
      </c>
      <c r="EK231" s="13">
        <v>137.19999999999999</v>
      </c>
      <c r="EL231" s="68">
        <f t="shared" si="1064"/>
        <v>-5.0994390617047861E-4</v>
      </c>
      <c r="EM231" s="68">
        <f t="shared" si="1284"/>
        <v>4.7816979729054347E-3</v>
      </c>
      <c r="EN231" s="68">
        <f t="shared" si="1065"/>
        <v>1.1258134490238607</v>
      </c>
      <c r="EO231" s="68"/>
      <c r="EP231" s="15">
        <f t="shared" si="1066"/>
        <v>0.23270440251572319</v>
      </c>
      <c r="ER231" s="13">
        <v>38.270000000000003</v>
      </c>
      <c r="ES231" s="68">
        <f t="shared" si="1067"/>
        <v>-1.3913939706261249E-2</v>
      </c>
      <c r="ET231" s="68">
        <f t="shared" si="1285"/>
        <v>-8.6222978271853351E-3</v>
      </c>
      <c r="EU231" s="68">
        <f t="shared" si="1068"/>
        <v>9.624749355485554E-2</v>
      </c>
      <c r="EV231" s="68"/>
      <c r="EW231" s="15">
        <f t="shared" si="1069"/>
        <v>-1.5942401645667202E-2</v>
      </c>
      <c r="EY231" s="13">
        <v>53.05</v>
      </c>
      <c r="EZ231" s="68">
        <f t="shared" si="1070"/>
        <v>9.1306828989917606E-3</v>
      </c>
      <c r="FA231" s="68">
        <f t="shared" si="1286"/>
        <v>1.4422324778067673E-2</v>
      </c>
      <c r="FB231" s="68"/>
      <c r="FC231" s="68"/>
      <c r="FD231" s="15">
        <f t="shared" si="1071"/>
        <v>1.1582587469487389</v>
      </c>
      <c r="FF231" s="13">
        <v>63.06</v>
      </c>
      <c r="FG231" s="68">
        <f t="shared" si="1072"/>
        <v>1.5458937198067646E-2</v>
      </c>
      <c r="FH231" s="68">
        <f t="shared" si="1287"/>
        <v>2.0750579077143561E-2</v>
      </c>
      <c r="FI231" s="68">
        <f t="shared" si="1073"/>
        <v>6.73662830060935E-2</v>
      </c>
      <c r="FJ231" s="68"/>
      <c r="FK231" s="15">
        <f t="shared" si="1074"/>
        <v>0.11040676175382996</v>
      </c>
      <c r="FM231" s="13">
        <v>179.58</v>
      </c>
      <c r="FN231" s="68">
        <f t="shared" si="1075"/>
        <v>6.6867268472085449E-4</v>
      </c>
      <c r="FO231" s="68">
        <f t="shared" si="1288"/>
        <v>5.9603145637967675E-3</v>
      </c>
      <c r="FP231" s="68">
        <f t="shared" si="1076"/>
        <v>0.54437564499484015</v>
      </c>
      <c r="FQ231" s="68"/>
      <c r="FR231" s="15">
        <f t="shared" si="1077"/>
        <v>-1.1449961466475747E-2</v>
      </c>
      <c r="FT231" s="13">
        <v>89.88</v>
      </c>
      <c r="FU231" s="68">
        <f t="shared" si="1078"/>
        <v>2.2301516503120942E-3</v>
      </c>
      <c r="FV231" s="68">
        <f t="shared" si="1289"/>
        <v>7.521793529388008E-3</v>
      </c>
      <c r="FW231" s="68">
        <f t="shared" si="1079"/>
        <v>2.101556287629211E-2</v>
      </c>
      <c r="FX231" s="68"/>
      <c r="FY231" s="15">
        <f t="shared" si="1080"/>
        <v>-3.3266799733866858E-3</v>
      </c>
      <c r="GA231" s="13">
        <v>18.63</v>
      </c>
      <c r="GB231" s="68">
        <f t="shared" si="1081"/>
        <v>0</v>
      </c>
      <c r="GC231" s="68">
        <f t="shared" si="1290"/>
        <v>5.2916418790759133E-3</v>
      </c>
      <c r="GD231" s="68"/>
      <c r="GE231" s="68"/>
      <c r="GF231" s="15">
        <f t="shared" si="1082"/>
        <v>6.8846815834767608E-2</v>
      </c>
      <c r="GG231" s="18"/>
      <c r="GH231" s="13">
        <v>25.07</v>
      </c>
      <c r="GI231" s="68">
        <f t="shared" si="1083"/>
        <v>2.8000000000000112E-3</v>
      </c>
      <c r="GJ231" s="68">
        <f t="shared" si="1291"/>
        <v>8.091641879075925E-3</v>
      </c>
      <c r="GK231" s="68">
        <f t="shared" si="1084"/>
        <v>0.3043704474505724</v>
      </c>
      <c r="GL231" s="68"/>
      <c r="GM231" s="15">
        <f t="shared" si="1085"/>
        <v>0.32645502645502655</v>
      </c>
      <c r="GO231" s="13">
        <v>30.12</v>
      </c>
      <c r="GP231" s="68">
        <f t="shared" si="1086"/>
        <v>-3.3189512114165321E-4</v>
      </c>
      <c r="GQ231" s="68">
        <f t="shared" si="1292"/>
        <v>4.9597467579342597E-3</v>
      </c>
      <c r="GR231" s="68"/>
      <c r="GS231" s="68"/>
      <c r="GT231" s="15">
        <f t="shared" si="1087"/>
        <v>0.10532110091743123</v>
      </c>
      <c r="GV231" s="13">
        <v>17.23</v>
      </c>
      <c r="GW231" s="68">
        <f t="shared" si="1088"/>
        <v>-6.9164265129683569E-3</v>
      </c>
      <c r="GX231" s="68">
        <f t="shared" si="1293"/>
        <v>-1.6247846338924435E-3</v>
      </c>
      <c r="GY231" s="68">
        <f t="shared" si="1089"/>
        <v>0.45400843881856551</v>
      </c>
      <c r="GZ231" s="68"/>
      <c r="HA231" s="15">
        <f t="shared" si="1090"/>
        <v>0.25583090379008744</v>
      </c>
      <c r="HD231" s="13">
        <v>401.25</v>
      </c>
      <c r="HE231" s="68">
        <f t="shared" si="1091"/>
        <v>-1.8756725031791096E-2</v>
      </c>
      <c r="HF231" s="68">
        <f t="shared" si="1294"/>
        <v>-1.3465083152715183E-2</v>
      </c>
      <c r="HG231" s="68">
        <f t="shared" si="1092"/>
        <v>1.254086849053424</v>
      </c>
      <c r="HH231" s="68"/>
      <c r="HI231" s="15">
        <f t="shared" si="1093"/>
        <v>-6.4134310618065944E-3</v>
      </c>
      <c r="HK231" s="13">
        <v>70.36</v>
      </c>
      <c r="HL231" s="68">
        <f t="shared" si="1094"/>
        <v>1.7084282460137323E-3</v>
      </c>
      <c r="HM231" s="68">
        <f t="shared" si="1295"/>
        <v>7.0000701250896458E-3</v>
      </c>
      <c r="HN231" s="68">
        <f t="shared" si="1095"/>
        <v>27.370967741935484</v>
      </c>
      <c r="HO231" s="68"/>
      <c r="HP231" s="15">
        <f t="shared" si="1096"/>
        <v>1.6671721000758153</v>
      </c>
      <c r="HR231" s="13">
        <v>119.03</v>
      </c>
      <c r="HS231" s="68">
        <f t="shared" si="1097"/>
        <v>1.1471787899388122E-2</v>
      </c>
      <c r="HT231" s="68">
        <f t="shared" si="1296"/>
        <v>1.6763429778464036E-2</v>
      </c>
      <c r="HU231" s="68">
        <f t="shared" si="1098"/>
        <v>2.270054945054945</v>
      </c>
      <c r="HV231" s="68"/>
      <c r="HW231" s="15">
        <f t="shared" si="1099"/>
        <v>0.10653527935297953</v>
      </c>
      <c r="HY231" s="13">
        <v>181.36</v>
      </c>
      <c r="HZ231" s="68">
        <f t="shared" si="1100"/>
        <v>-2.8081457663451131E-2</v>
      </c>
      <c r="IA231" s="68">
        <f t="shared" si="1297"/>
        <v>-2.2789815784375219E-2</v>
      </c>
      <c r="IB231" s="68">
        <f t="shared" si="1101"/>
        <v>0.71255901794145426</v>
      </c>
      <c r="IC231" s="68"/>
      <c r="ID231" s="15">
        <f t="shared" si="1102"/>
        <v>0.35051009010350753</v>
      </c>
      <c r="IF231" s="13">
        <v>340.5</v>
      </c>
      <c r="IG231" s="68">
        <f t="shared" si="1103"/>
        <v>-6.274624252152276E-3</v>
      </c>
      <c r="IH231" s="68">
        <f t="shared" si="1298"/>
        <v>-9.8298237307636264E-4</v>
      </c>
      <c r="II231" s="68">
        <f t="shared" si="1104"/>
        <v>0.94571428571428573</v>
      </c>
      <c r="IJ231" s="68"/>
      <c r="IK231" s="15">
        <f t="shared" si="1105"/>
        <v>0.4686853002070393</v>
      </c>
      <c r="IM231" s="13">
        <v>309.14999999999998</v>
      </c>
      <c r="IN231" s="68">
        <f t="shared" si="1106"/>
        <v>-1.9048234002712978E-3</v>
      </c>
      <c r="IO231" s="68">
        <f t="shared" si="1299"/>
        <v>3.3868184788046155E-3</v>
      </c>
      <c r="IP231" s="68">
        <f t="shared" si="1107"/>
        <v>5.036906854130053</v>
      </c>
      <c r="IQ231" s="68"/>
      <c r="IR231" s="15">
        <f t="shared" si="1108"/>
        <v>0.6487120686896698</v>
      </c>
      <c r="IT231" s="13">
        <v>83.29</v>
      </c>
      <c r="IU231" s="68">
        <f t="shared" si="1109"/>
        <v>3.1313982897748418E-3</v>
      </c>
      <c r="IV231" s="68">
        <f t="shared" si="1300"/>
        <v>8.423040168850756E-3</v>
      </c>
      <c r="IW231" s="68">
        <f t="shared" si="1110"/>
        <v>3.5638356164383564</v>
      </c>
      <c r="IX231" s="68"/>
      <c r="IY231" s="15">
        <f t="shared" si="1111"/>
        <v>0.62074333527923731</v>
      </c>
      <c r="JA231" s="13">
        <v>597.69000000000005</v>
      </c>
      <c r="JB231" s="68">
        <f t="shared" si="1112"/>
        <v>-7.175960532216967E-3</v>
      </c>
      <c r="JC231" s="68">
        <f t="shared" si="1301"/>
        <v>-1.8843186531410537E-3</v>
      </c>
      <c r="JD231" s="68">
        <f t="shared" si="1113"/>
        <v>0.20891990291262152</v>
      </c>
      <c r="JE231" s="68"/>
      <c r="JF231" s="15">
        <f t="shared" si="1114"/>
        <v>2.0802377414561774E-2</v>
      </c>
      <c r="JH231" s="13">
        <v>493.79</v>
      </c>
      <c r="JI231" s="68">
        <f t="shared" si="1115"/>
        <v>-2.6995605824745292E-2</v>
      </c>
      <c r="JJ231" s="68">
        <f t="shared" si="1302"/>
        <v>-2.1703963945669379E-2</v>
      </c>
      <c r="JK231" s="68">
        <f t="shared" si="1116"/>
        <v>0.21416803953871505</v>
      </c>
      <c r="JL231" s="68"/>
      <c r="JM231" s="15">
        <f t="shared" si="1117"/>
        <v>0.17150652431791227</v>
      </c>
      <c r="JO231" s="13">
        <v>33.79</v>
      </c>
      <c r="JP231" s="68">
        <f t="shared" si="1118"/>
        <v>-5.2970852017937234E-2</v>
      </c>
      <c r="JQ231" s="68">
        <f t="shared" si="1303"/>
        <v>-4.7679210138861318E-2</v>
      </c>
      <c r="JR231" s="68">
        <f t="shared" si="1119"/>
        <v>0.14020583769191824</v>
      </c>
      <c r="JS231" s="68"/>
      <c r="JT231" s="15">
        <f t="shared" si="1120"/>
        <v>2.3159960745829249</v>
      </c>
      <c r="JV231" s="13">
        <v>2.38</v>
      </c>
      <c r="JW231" s="68">
        <f t="shared" si="1121"/>
        <v>-4.1841004184101386E-3</v>
      </c>
      <c r="JX231" s="68">
        <f t="shared" si="1304"/>
        <v>1.1075414606657747E-3</v>
      </c>
      <c r="JY231" s="68">
        <f t="shared" si="1122"/>
        <v>-5.9288537549407085E-2</v>
      </c>
      <c r="JZ231" s="68"/>
      <c r="KA231" s="15">
        <f t="shared" si="1123"/>
        <v>0.32222222222222213</v>
      </c>
      <c r="KC231" s="13">
        <v>24.92</v>
      </c>
      <c r="KD231" s="68">
        <f t="shared" si="1124"/>
        <v>2.2149302707137108E-2</v>
      </c>
      <c r="KE231" s="68">
        <f t="shared" si="1305"/>
        <v>2.7440944586213021E-2</v>
      </c>
      <c r="KF231" s="68">
        <f t="shared" si="1125"/>
        <v>0.27926078028747442</v>
      </c>
      <c r="KG231" s="68"/>
      <c r="KH231" s="15">
        <f t="shared" si="1126"/>
        <v>0.12353471596032471</v>
      </c>
      <c r="KI231" s="18"/>
      <c r="KJ231" s="13">
        <v>139.56</v>
      </c>
      <c r="KK231" s="68">
        <f t="shared" si="1127"/>
        <v>-4.1351834043137858E-2</v>
      </c>
      <c r="KL231" s="68">
        <f t="shared" si="1306"/>
        <v>-3.6060192164061942E-2</v>
      </c>
      <c r="KM231" s="68">
        <f t="shared" si="1128"/>
        <v>5.6142180094786731</v>
      </c>
      <c r="KN231" s="68"/>
      <c r="KO231" s="15">
        <f t="shared" si="1129"/>
        <v>1.0764767147745873</v>
      </c>
      <c r="KQ231" s="13">
        <v>2.41</v>
      </c>
      <c r="KR231" s="68">
        <f t="shared" si="1130"/>
        <v>-4.1322314049585893E-3</v>
      </c>
      <c r="KS231" s="68">
        <f t="shared" si="1307"/>
        <v>1.159410474117324E-3</v>
      </c>
      <c r="KT231" s="68">
        <f t="shared" si="1131"/>
        <v>-8.0152671755725172E-2</v>
      </c>
      <c r="KU231" s="68"/>
      <c r="KV231" s="15">
        <f t="shared" si="1132"/>
        <v>1.3861386138613863</v>
      </c>
      <c r="KW231" s="18"/>
      <c r="KX231" s="13">
        <v>52.94</v>
      </c>
      <c r="KY231" s="68">
        <f t="shared" si="1133"/>
        <v>-6.9432237651608414E-2</v>
      </c>
      <c r="KZ231" s="68">
        <f t="shared" si="1308"/>
        <v>-6.4140595772532505E-2</v>
      </c>
      <c r="LA231" s="68">
        <f t="shared" si="1134"/>
        <v>-0.26400667315445581</v>
      </c>
      <c r="LB231" s="68"/>
      <c r="LC231" s="15">
        <f t="shared" si="1135"/>
        <v>1.2328131590046392</v>
      </c>
      <c r="LD231" s="18"/>
      <c r="LE231" s="13">
        <v>58.74</v>
      </c>
      <c r="LF231" s="68">
        <f t="shared" si="1136"/>
        <v>-5.0813008130080823E-3</v>
      </c>
      <c r="LG231" s="68">
        <f t="shared" si="1309"/>
        <v>2.1034106606783107E-4</v>
      </c>
      <c r="LH231" s="68">
        <f t="shared" si="1137"/>
        <v>0.63940831705274925</v>
      </c>
      <c r="LI231" s="68"/>
      <c r="LJ231" s="15">
        <f t="shared" si="1138"/>
        <v>0.27391021470396881</v>
      </c>
      <c r="LL231" s="13">
        <v>166.51</v>
      </c>
      <c r="LM231" s="68">
        <f t="shared" si="1139"/>
        <v>9.5186128289074402E-3</v>
      </c>
      <c r="LN231" s="68">
        <f t="shared" si="1310"/>
        <v>1.4810254707983354E-2</v>
      </c>
      <c r="LO231" s="68">
        <f t="shared" si="1140"/>
        <v>0.90297142857142842</v>
      </c>
      <c r="LP231" s="68"/>
      <c r="LQ231" s="15">
        <f t="shared" si="1141"/>
        <v>1.1290116353407493</v>
      </c>
      <c r="LS231" s="13">
        <v>25.37</v>
      </c>
      <c r="LT231" s="68">
        <f t="shared" si="1142"/>
        <v>1.7241379310344817E-2</v>
      </c>
      <c r="LU231" s="68">
        <f t="shared" si="1311"/>
        <v>2.2533021189420729E-2</v>
      </c>
      <c r="LV231" s="68"/>
      <c r="LW231" s="68"/>
      <c r="LX231" s="15">
        <f t="shared" si="1143"/>
        <v>1.7427027027027029</v>
      </c>
      <c r="LZ231" s="13">
        <v>21.24</v>
      </c>
      <c r="MA231" s="68">
        <f t="shared" si="1144"/>
        <v>-1.2093023255814026E-2</v>
      </c>
      <c r="MB231" s="68">
        <f t="shared" si="1312"/>
        <v>-6.8013813767381125E-3</v>
      </c>
      <c r="MC231" s="68">
        <f t="shared" si="1145"/>
        <v>-4.5393258426966364E-2</v>
      </c>
      <c r="MD231" s="68"/>
      <c r="ME231" s="15">
        <f t="shared" si="1146"/>
        <v>0.57566765578634993</v>
      </c>
      <c r="MG231" s="13">
        <v>96.66</v>
      </c>
      <c r="MH231" s="68">
        <f t="shared" si="1147"/>
        <v>1.363255033557044E-2</v>
      </c>
      <c r="MI231" s="68">
        <f t="shared" si="1313"/>
        <v>1.8924192214646352E-2</v>
      </c>
      <c r="MJ231" s="68">
        <f t="shared" si="1148"/>
        <v>12.026954177897574</v>
      </c>
      <c r="MK231" s="68"/>
      <c r="ML231" s="15">
        <f t="shared" si="1149"/>
        <v>3.5529910504003763</v>
      </c>
      <c r="MN231" s="13">
        <v>175.87</v>
      </c>
      <c r="MO231" s="68">
        <f t="shared" si="1150"/>
        <v>-1.7595640821886835E-3</v>
      </c>
      <c r="MP231" s="68">
        <f t="shared" si="1314"/>
        <v>3.5320777968872296E-3</v>
      </c>
      <c r="MQ231" s="68">
        <f t="shared" si="1151"/>
        <v>0.39690230341540905</v>
      </c>
      <c r="MR231" s="68"/>
      <c r="MS231" s="15">
        <f t="shared" si="1152"/>
        <v>0.57886704372026221</v>
      </c>
      <c r="MU231" s="13">
        <v>23.3</v>
      </c>
      <c r="MV231" s="68">
        <f t="shared" si="1153"/>
        <v>3.0061892130857634E-2</v>
      </c>
      <c r="MW231" s="68">
        <f t="shared" si="1315"/>
        <v>3.5353534009933546E-2</v>
      </c>
      <c r="MX231" s="68">
        <f t="shared" si="1154"/>
        <v>0.11643507426928604</v>
      </c>
      <c r="MY231" s="68"/>
      <c r="MZ231" s="15">
        <f t="shared" si="1155"/>
        <v>1.1836925960637301</v>
      </c>
      <c r="NB231" s="13">
        <v>295.93</v>
      </c>
      <c r="NC231" s="68">
        <f t="shared" si="1156"/>
        <v>-1.3993935961083493E-2</v>
      </c>
      <c r="ND231" s="68">
        <f t="shared" si="1316"/>
        <v>-8.7022940820075806E-3</v>
      </c>
      <c r="NE231" s="68">
        <f t="shared" si="1157"/>
        <v>1.1844688861002437</v>
      </c>
      <c r="NF231" s="68"/>
      <c r="NG231" s="15">
        <f t="shared" si="1158"/>
        <v>0.77426704238863253</v>
      </c>
      <c r="NI231" s="13">
        <v>14.06</v>
      </c>
      <c r="NJ231" s="68">
        <f t="shared" si="1159"/>
        <v>5.7224606580829809E-3</v>
      </c>
      <c r="NK231" s="68">
        <f t="shared" si="1317"/>
        <v>1.1014102537158895E-2</v>
      </c>
      <c r="NL231" s="68">
        <f t="shared" si="1160"/>
        <v>-0.88836840015879315</v>
      </c>
      <c r="NM231" s="68"/>
      <c r="NN231" s="15">
        <f t="shared" si="1161"/>
        <v>1.8693877551020408</v>
      </c>
      <c r="NP231" s="13">
        <v>554.59</v>
      </c>
      <c r="NQ231" s="68">
        <f t="shared" si="1162"/>
        <v>-3.8872136147793751E-2</v>
      </c>
      <c r="NR231" s="68">
        <f t="shared" si="1318"/>
        <v>-3.3580494268717835E-2</v>
      </c>
      <c r="NS231" s="68">
        <f t="shared" si="1163"/>
        <v>3.2254476190476193</v>
      </c>
      <c r="NT231" s="68"/>
      <c r="NU231" s="15">
        <f t="shared" si="1164"/>
        <v>0.68604262305049712</v>
      </c>
      <c r="NW231" s="13">
        <v>284.27999999999997</v>
      </c>
      <c r="NX231" s="68">
        <f t="shared" si="1165"/>
        <v>-2.5963090309452288E-3</v>
      </c>
      <c r="NY231" s="68">
        <f t="shared" si="1319"/>
        <v>2.6953328481306845E-3</v>
      </c>
      <c r="NZ231" s="68">
        <f t="shared" si="1166"/>
        <v>0.61743286299499311</v>
      </c>
      <c r="OA231" s="68"/>
      <c r="OB231" s="15">
        <f t="shared" si="1167"/>
        <v>0.50174326465927077</v>
      </c>
      <c r="OD231" s="13">
        <v>3.67</v>
      </c>
      <c r="OE231" s="68">
        <f t="shared" si="1168"/>
        <v>6.6860465116279064E-2</v>
      </c>
      <c r="OF231" s="68">
        <f t="shared" si="1320"/>
        <v>7.2152106995354973E-2</v>
      </c>
      <c r="OG231" s="68">
        <f t="shared" si="1169"/>
        <v>-0.98373731554925337</v>
      </c>
      <c r="OH231" s="68"/>
      <c r="OI231" s="15">
        <f t="shared" si="1170"/>
        <v>1.5136986301369864</v>
      </c>
      <c r="OK231" s="13">
        <v>246.72</v>
      </c>
      <c r="OL231" s="68">
        <f t="shared" si="1171"/>
        <v>4.3966780654617022E-3</v>
      </c>
      <c r="OM231" s="68">
        <f t="shared" si="1321"/>
        <v>9.6883199445376156E-3</v>
      </c>
      <c r="ON231" s="68">
        <f t="shared" si="1172"/>
        <v>4.8120141342756177</v>
      </c>
      <c r="OO231" s="68"/>
      <c r="OP231" s="15">
        <f t="shared" si="1173"/>
        <v>2.7039483561026874</v>
      </c>
      <c r="OR231" s="13">
        <v>5.42</v>
      </c>
      <c r="OS231" s="68">
        <f t="shared" si="1174"/>
        <v>0.10951893551688847</v>
      </c>
      <c r="OT231" s="68">
        <f t="shared" si="1322"/>
        <v>0.11481057739596438</v>
      </c>
      <c r="OU231" s="68">
        <f t="shared" si="1175"/>
        <v>-0.29610389610389615</v>
      </c>
      <c r="OV231" s="68"/>
      <c r="OW231" s="15">
        <f t="shared" si="1176"/>
        <v>3.839285714285714</v>
      </c>
      <c r="OY231" s="13">
        <v>174.7</v>
      </c>
      <c r="OZ231" s="68">
        <f t="shared" si="1177"/>
        <v>-5.2952229118032618E-3</v>
      </c>
      <c r="PA231" s="68">
        <f t="shared" si="1323"/>
        <v>-3.5810327273485057E-6</v>
      </c>
      <c r="PB231" s="68">
        <f t="shared" si="1331"/>
        <v>4.3753846153846148</v>
      </c>
      <c r="PC231" s="68"/>
      <c r="PD231" s="15">
        <f t="shared" si="1178"/>
        <v>0.52509821038847659</v>
      </c>
      <c r="PE231" s="18"/>
      <c r="PF231" s="13">
        <v>285.45</v>
      </c>
      <c r="PG231" s="68">
        <f t="shared" si="1179"/>
        <v>-7.7861587125030735E-3</v>
      </c>
      <c r="PH231" s="68">
        <f t="shared" si="1324"/>
        <v>-2.4945168334271602E-3</v>
      </c>
      <c r="PI231" s="68">
        <f t="shared" si="1180"/>
        <v>-0.18021252153934522</v>
      </c>
      <c r="PJ231" s="68"/>
      <c r="PK231" s="15">
        <f t="shared" si="1181"/>
        <v>0.36494046765169985</v>
      </c>
      <c r="PM231" s="13"/>
      <c r="PN231" s="68">
        <f t="shared" si="1182"/>
        <v>0</v>
      </c>
      <c r="PO231" s="68">
        <f t="shared" si="1183"/>
        <v>5.2916418790759133E-3</v>
      </c>
      <c r="PP231" s="68">
        <f t="shared" si="1184"/>
        <v>0</v>
      </c>
      <c r="PQ231" s="68"/>
      <c r="PR231" s="15">
        <f t="shared" si="1185"/>
        <v>0</v>
      </c>
      <c r="PT231" s="13">
        <v>15.03</v>
      </c>
      <c r="PU231" s="68">
        <f t="shared" si="1186"/>
        <v>4.6791443850266378E-3</v>
      </c>
      <c r="PV231" s="68">
        <f t="shared" si="1325"/>
        <v>9.9707862641025512E-3</v>
      </c>
      <c r="PW231" s="68">
        <f t="shared" si="1187"/>
        <v>0.72362385321100897</v>
      </c>
      <c r="PX231" s="68"/>
      <c r="PY231" s="15">
        <f t="shared" si="1188"/>
        <v>1.9298245614035086</v>
      </c>
      <c r="QA231" s="13">
        <v>335.94</v>
      </c>
      <c r="QB231" s="68">
        <f t="shared" si="1189"/>
        <v>-9.3772116065109889E-3</v>
      </c>
      <c r="QC231" s="68">
        <f t="shared" si="1326"/>
        <v>-4.0855697274350756E-3</v>
      </c>
      <c r="QD231" s="68">
        <f t="shared" si="1190"/>
        <v>-4.2976970271791952E-3</v>
      </c>
      <c r="QE231" s="68"/>
      <c r="QF231" s="15">
        <f t="shared" si="1191"/>
        <v>0.7520600813601751</v>
      </c>
      <c r="QH231" s="13">
        <v>2.4780000000000002</v>
      </c>
      <c r="QI231" s="68">
        <f t="shared" si="1192"/>
        <v>5.4468085106383027E-2</v>
      </c>
      <c r="QJ231" s="68">
        <f t="shared" si="1327"/>
        <v>5.9759726985458943E-2</v>
      </c>
      <c r="QK231" s="68">
        <f t="shared" si="1193"/>
        <v>-1.2749003984063581E-2</v>
      </c>
      <c r="QL231" s="68"/>
      <c r="QM231" s="15">
        <f t="shared" si="1194"/>
        <v>0.9061538461538462</v>
      </c>
      <c r="QO231" s="13">
        <v>15.26</v>
      </c>
      <c r="QP231" s="68">
        <f t="shared" si="1195"/>
        <v>5.6055363321799348E-2</v>
      </c>
      <c r="QQ231" s="68">
        <f t="shared" si="1328"/>
        <v>6.1347005200875264E-2</v>
      </c>
      <c r="QR231" s="68">
        <f t="shared" si="1196"/>
        <v>-0.98139886394110043</v>
      </c>
      <c r="QS231" s="68"/>
      <c r="QT231" s="15">
        <f t="shared" si="1197"/>
        <v>0.32926829268292679</v>
      </c>
      <c r="QV231" s="13">
        <v>2.8879999999999999</v>
      </c>
      <c r="QW231" s="68">
        <f t="shared" si="1198"/>
        <v>7.3605947955390313E-2</v>
      </c>
      <c r="QX231" s="68">
        <f t="shared" si="1329"/>
        <v>7.8897589834466222E-2</v>
      </c>
      <c r="QY231" s="68">
        <f t="shared" si="1199"/>
        <v>-0.1818696883852691</v>
      </c>
      <c r="QZ231" s="68"/>
      <c r="RA231" s="15">
        <f t="shared" si="1200"/>
        <v>0.18022067838169178</v>
      </c>
      <c r="RC231" s="13">
        <v>63.34</v>
      </c>
      <c r="RD231" s="68">
        <f t="shared" si="1201"/>
        <v>-1.5542430836182779E-2</v>
      </c>
      <c r="RE231" s="68">
        <f t="shared" si="1330"/>
        <v>-1.0250788957106866E-2</v>
      </c>
      <c r="RF231" s="68">
        <f t="shared" si="1202"/>
        <v>0.36833009289263352</v>
      </c>
      <c r="RG231" s="68"/>
      <c r="RH231" s="15">
        <f t="shared" si="1203"/>
        <v>1.5591919191919192</v>
      </c>
      <c r="RJ231" s="13">
        <v>277.91000000000003</v>
      </c>
      <c r="RK231" s="68">
        <f t="shared" si="1204"/>
        <v>-1.453849154285297E-2</v>
      </c>
      <c r="RL231" s="68">
        <f t="shared" si="1205"/>
        <v>-9.2468496637770556E-3</v>
      </c>
      <c r="RM231" s="68">
        <f t="shared" si="1206"/>
        <v>0.28912700621579002</v>
      </c>
      <c r="RN231" s="68"/>
      <c r="RO231" s="15">
        <f t="shared" si="1207"/>
        <v>0.41271858479056539</v>
      </c>
      <c r="RQ231" s="13">
        <v>28.87</v>
      </c>
      <c r="RR231" s="68">
        <f t="shared" si="1208"/>
        <v>1.5476609215617351E-2</v>
      </c>
      <c r="RS231" s="68">
        <f t="shared" si="1209"/>
        <v>2.0768251094693265E-2</v>
      </c>
      <c r="RT231" s="68">
        <f t="shared" si="1210"/>
        <v>0.97199453551912562</v>
      </c>
      <c r="RU231" s="68"/>
      <c r="RV231" s="15">
        <f t="shared" si="1211"/>
        <v>0.38531669865642998</v>
      </c>
      <c r="RX231" s="13">
        <v>167.33</v>
      </c>
      <c r="RY231" s="68">
        <f t="shared" si="1212"/>
        <v>-2.2890510948905037E-2</v>
      </c>
      <c r="RZ231" s="68">
        <f t="shared" si="1213"/>
        <v>-1.7598869069829125E-2</v>
      </c>
      <c r="SA231" s="68">
        <f t="shared" si="1214"/>
        <v>0.25755298361641371</v>
      </c>
      <c r="SB231" s="68"/>
      <c r="SC231" s="15">
        <f t="shared" si="1215"/>
        <v>1.2124818193838427</v>
      </c>
      <c r="SE231" s="13">
        <v>25.71</v>
      </c>
      <c r="SF231" s="68">
        <f t="shared" si="1216"/>
        <v>4.1312272174969605E-2</v>
      </c>
      <c r="SG231" s="68">
        <f t="shared" si="1217"/>
        <v>4.6603914054045521E-2</v>
      </c>
      <c r="SH231" s="68">
        <f t="shared" si="1218"/>
        <v>1.0568</v>
      </c>
      <c r="SI231" s="68"/>
      <c r="SJ231" s="15">
        <f t="shared" si="1219"/>
        <v>0.6847968545216252</v>
      </c>
      <c r="SL231" s="13">
        <v>3.54</v>
      </c>
      <c r="SM231" s="68">
        <f t="shared" si="1220"/>
        <v>0.13099041533546329</v>
      </c>
      <c r="SN231" s="68">
        <f t="shared" si="1221"/>
        <v>0.1362820572145392</v>
      </c>
      <c r="SO231" s="68">
        <f t="shared" si="1222"/>
        <v>1.4929577464788735</v>
      </c>
      <c r="SP231" s="68"/>
      <c r="SQ231" s="15">
        <f t="shared" si="1223"/>
        <v>2.504950495049505</v>
      </c>
      <c r="SS231" s="13">
        <v>22.93</v>
      </c>
      <c r="ST231" s="68">
        <f t="shared" si="1224"/>
        <v>4.3802014892685686E-3</v>
      </c>
      <c r="SU231" s="68">
        <f t="shared" si="1225"/>
        <v>9.6718433683444828E-3</v>
      </c>
      <c r="SV231" s="68">
        <f t="shared" si="1226"/>
        <v>0.4206939281288723</v>
      </c>
      <c r="SW231" s="68"/>
      <c r="SX231" s="15">
        <f t="shared" si="1227"/>
        <v>1.7297619047619046</v>
      </c>
      <c r="SZ231" s="13">
        <v>58.51</v>
      </c>
      <c r="TA231" s="68">
        <f t="shared" si="1228"/>
        <v>2.6851526851526874E-2</v>
      </c>
      <c r="TB231" s="68">
        <f t="shared" si="1229"/>
        <v>3.2143168730602786E-2</v>
      </c>
      <c r="TC231" s="68">
        <f t="shared" si="1230"/>
        <v>0.4493435719593758</v>
      </c>
      <c r="TD231" s="68"/>
      <c r="TE231" s="15">
        <f t="shared" si="1231"/>
        <v>2.7506410256410256</v>
      </c>
      <c r="TG231" s="417">
        <v>0.28000000000000003</v>
      </c>
      <c r="TH231" s="68">
        <f t="shared" si="1232"/>
        <v>-3.5587188612099673E-3</v>
      </c>
      <c r="TI231" s="68">
        <f t="shared" si="1233"/>
        <v>1.7329230178659461E-3</v>
      </c>
      <c r="TJ231" s="68">
        <f t="shared" si="1234"/>
        <v>0.27272727272727282</v>
      </c>
      <c r="TK231" s="68"/>
      <c r="TL231" s="15">
        <f t="shared" si="1235"/>
        <v>0.6519174041297936</v>
      </c>
      <c r="TN231" s="13">
        <v>53.05</v>
      </c>
      <c r="TO231" s="68">
        <f t="shared" si="1236"/>
        <v>-2.7675953079178979E-2</v>
      </c>
      <c r="TP231" s="68">
        <f t="shared" si="1237"/>
        <v>-2.2384311200103067E-2</v>
      </c>
      <c r="TQ231" s="68">
        <f t="shared" si="1238"/>
        <v>-0.22674965200090372</v>
      </c>
      <c r="TR231" s="68"/>
      <c r="TS231" s="15">
        <f t="shared" si="1239"/>
        <v>0.78319327731092425</v>
      </c>
      <c r="TU231" s="417">
        <v>4.54</v>
      </c>
      <c r="TV231" s="68">
        <f t="shared" si="1240"/>
        <v>4.4247787610620492E-3</v>
      </c>
      <c r="TW231" s="68">
        <f t="shared" si="1241"/>
        <v>9.7164206401379634E-3</v>
      </c>
      <c r="TX231" s="68">
        <f t="shared" si="1242"/>
        <v>2.9478458049886597E-2</v>
      </c>
      <c r="TY231" s="68"/>
      <c r="TZ231" s="15">
        <f t="shared" si="1243"/>
        <v>1.6549707602339183</v>
      </c>
      <c r="UB231" s="13"/>
      <c r="UC231" s="68">
        <f t="shared" si="1244"/>
        <v>0</v>
      </c>
      <c r="UD231" s="68">
        <f t="shared" si="1245"/>
        <v>5.2916418790759133E-3</v>
      </c>
      <c r="UE231" s="68">
        <f t="shared" si="1246"/>
        <v>0</v>
      </c>
      <c r="UF231" s="68"/>
      <c r="UG231" s="15">
        <f t="shared" si="1247"/>
        <v>0</v>
      </c>
      <c r="UI231" s="417"/>
      <c r="UJ231" s="68">
        <f t="shared" si="1248"/>
        <v>0</v>
      </c>
      <c r="UK231" s="68">
        <f t="shared" si="1249"/>
        <v>5.2916418790759133E-3</v>
      </c>
      <c r="UL231" s="68">
        <f t="shared" si="1250"/>
        <v>0</v>
      </c>
      <c r="UM231" s="68"/>
      <c r="UN231" s="15">
        <f t="shared" si="1251"/>
        <v>0</v>
      </c>
      <c r="UP231" s="417"/>
      <c r="UQ231" s="68">
        <f t="shared" si="1252"/>
        <v>0</v>
      </c>
      <c r="UR231" s="68">
        <f t="shared" si="1253"/>
        <v>5.2916418790759133E-3</v>
      </c>
      <c r="US231" s="68">
        <f t="shared" si="1254"/>
        <v>0</v>
      </c>
      <c r="UT231" s="68"/>
      <c r="UU231" s="15">
        <f t="shared" si="1255"/>
        <v>0</v>
      </c>
      <c r="UW231" s="417"/>
      <c r="UX231" s="68">
        <f t="shared" si="1256"/>
        <v>0</v>
      </c>
      <c r="UY231" s="68">
        <f t="shared" si="1257"/>
        <v>5.2916418790759133E-3</v>
      </c>
      <c r="UZ231" s="68">
        <f t="shared" si="1258"/>
        <v>0</v>
      </c>
      <c r="VA231" s="68"/>
      <c r="VB231" s="15">
        <f t="shared" si="1259"/>
        <v>0</v>
      </c>
      <c r="VD231" s="417"/>
      <c r="VE231" s="68">
        <f t="shared" si="1260"/>
        <v>0</v>
      </c>
      <c r="VF231" s="68">
        <f t="shared" si="1261"/>
        <v>5.2916418790759133E-3</v>
      </c>
      <c r="VG231" s="68">
        <f t="shared" si="1262"/>
        <v>0</v>
      </c>
      <c r="VH231" s="68"/>
      <c r="VI231" s="15">
        <f t="shared" si="1263"/>
        <v>0</v>
      </c>
      <c r="VM231" s="21">
        <f t="shared" si="1264"/>
        <v>-1.705654974862583E-3</v>
      </c>
      <c r="VN231" s="40"/>
      <c r="VO231" s="21">
        <f t="shared" si="1265"/>
        <v>1.5270964571909513</v>
      </c>
      <c r="VP231" s="14"/>
      <c r="VQ231" s="21">
        <f t="shared" si="1266"/>
        <v>0.94525574142461399</v>
      </c>
    </row>
    <row r="232" spans="1:589" ht="15.75" customHeight="1" x14ac:dyDescent="0.2">
      <c r="A232" s="127">
        <v>45980</v>
      </c>
      <c r="B232" s="4">
        <f t="shared" si="999"/>
        <v>45980</v>
      </c>
      <c r="C232" s="13">
        <v>46138.77</v>
      </c>
      <c r="D232" s="138">
        <f t="shared" si="1000"/>
        <v>47.089999999996508</v>
      </c>
      <c r="E232" s="68">
        <f t="shared" si="1001"/>
        <v>1.021659440488967E-3</v>
      </c>
      <c r="F232" s="15">
        <f t="shared" si="1002"/>
        <v>8.4489737971456411E-2</v>
      </c>
      <c r="G232" s="13">
        <v>6642.19</v>
      </c>
      <c r="H232" s="138">
        <f t="shared" si="1003"/>
        <v>24.859999999999673</v>
      </c>
      <c r="I232" s="68">
        <f t="shared" si="1004"/>
        <v>3.7568022147905079E-3</v>
      </c>
      <c r="J232" s="15">
        <f t="shared" si="1005"/>
        <v>0.12931109233324767</v>
      </c>
      <c r="K232" s="13">
        <v>22564.23</v>
      </c>
      <c r="L232" s="138">
        <f t="shared" si="1006"/>
        <v>131.38000000000102</v>
      </c>
      <c r="M232" s="68">
        <f t="shared" si="1007"/>
        <v>5.8565897779373115E-3</v>
      </c>
      <c r="N232" s="15">
        <f t="shared" si="1008"/>
        <v>0.16847783027001995</v>
      </c>
      <c r="O232" s="13">
        <v>2347.89</v>
      </c>
      <c r="P232" s="138">
        <f t="shared" si="1009"/>
        <v>-0.84999999999990905</v>
      </c>
      <c r="Q232" s="68">
        <f t="shared" si="1010"/>
        <v>-3.6189616560364669E-4</v>
      </c>
      <c r="R232" s="15">
        <f t="shared" si="1011"/>
        <v>5.2789934354485792E-2</v>
      </c>
      <c r="S232" s="18">
        <f t="shared" si="1012"/>
        <v>2.095968937639755E-3</v>
      </c>
      <c r="T232" s="121">
        <f t="shared" si="1013"/>
        <v>277.43141680939129</v>
      </c>
      <c r="U232" s="121">
        <f t="shared" si="1014"/>
        <v>277.43141680939129</v>
      </c>
      <c r="V232" s="134">
        <f t="shared" si="1015"/>
        <v>1.5132681978977508E-3</v>
      </c>
      <c r="W232" s="21">
        <f t="shared" si="1267"/>
        <v>7.232495925666578E-2</v>
      </c>
      <c r="X232" s="18">
        <f t="shared" si="1016"/>
        <v>2.5682888169032852E-3</v>
      </c>
      <c r="Y232" s="353">
        <f>19551.93+48838.22</f>
        <v>68390.149999999994</v>
      </c>
      <c r="Z232" s="15">
        <v>1.9999999999999999E-6</v>
      </c>
      <c r="AA232" s="21">
        <f t="shared" si="1017"/>
        <v>-1.5112681978977508E-3</v>
      </c>
      <c r="AC232" s="13">
        <v>254.89</v>
      </c>
      <c r="AD232" s="68">
        <f t="shared" si="1018"/>
        <v>9.9453205483793928E-3</v>
      </c>
      <c r="AE232" s="68">
        <f t="shared" si="1268"/>
        <v>8.4320523504816426E-3</v>
      </c>
      <c r="AF232" s="68">
        <f t="shared" si="1019"/>
        <v>0.54694422528372866</v>
      </c>
      <c r="AG232" s="68"/>
      <c r="AH232" s="15">
        <f t="shared" si="1020"/>
        <v>0.12202315446581855</v>
      </c>
      <c r="AJ232" s="13">
        <v>24.16</v>
      </c>
      <c r="AK232" s="68">
        <f t="shared" si="1021"/>
        <v>5.409904286308739E-3</v>
      </c>
      <c r="AL232" s="68">
        <f t="shared" si="1269"/>
        <v>3.8966360884109879E-3</v>
      </c>
      <c r="AM232" s="68">
        <f t="shared" si="1022"/>
        <v>0.29892473118279561</v>
      </c>
      <c r="AN232" s="68"/>
      <c r="AO232" s="15">
        <f t="shared" si="1023"/>
        <v>0.14883499762244407</v>
      </c>
      <c r="AQ232" s="13">
        <v>24.12</v>
      </c>
      <c r="AR232" s="68">
        <f t="shared" si="1024"/>
        <v>9.6274591879447636E-3</v>
      </c>
      <c r="AS232" s="68">
        <f t="shared" si="1270"/>
        <v>8.1141909900470134E-3</v>
      </c>
      <c r="AT232" s="68">
        <f t="shared" si="1025"/>
        <v>0.3966415749855241</v>
      </c>
      <c r="AU232" s="68"/>
      <c r="AV232" s="15">
        <f t="shared" si="1026"/>
        <v>0.12342803912435968</v>
      </c>
      <c r="AX232" s="13">
        <v>231.02</v>
      </c>
      <c r="AY232" s="68">
        <f t="shared" si="1027"/>
        <v>3.7801433847490964E-3</v>
      </c>
      <c r="AZ232" s="68">
        <f t="shared" si="1271"/>
        <v>2.2668751868513458E-3</v>
      </c>
      <c r="BA232" s="68">
        <f t="shared" si="1028"/>
        <v>0.72274422073079803</v>
      </c>
      <c r="BB232" s="68"/>
      <c r="BC232" s="15">
        <f t="shared" si="1029"/>
        <v>0.13139722807189388</v>
      </c>
      <c r="BE232" s="13">
        <v>83.15</v>
      </c>
      <c r="BF232" s="68">
        <f t="shared" si="1030"/>
        <v>8.4256138661539955E-4</v>
      </c>
      <c r="BG232" s="68">
        <f t="shared" si="1272"/>
        <v>-6.7070681128235127E-4</v>
      </c>
      <c r="BH232" s="68"/>
      <c r="BI232" s="68"/>
      <c r="BJ232" s="15">
        <f t="shared" si="1031"/>
        <v>0.12868196009230357</v>
      </c>
      <c r="BL232" s="13">
        <v>73.03</v>
      </c>
      <c r="BM232" s="68">
        <f t="shared" si="1032"/>
        <v>3.159340659340714E-3</v>
      </c>
      <c r="BN232" s="68">
        <f t="shared" si="1273"/>
        <v>1.6460724614429632E-3</v>
      </c>
      <c r="BO232" s="68">
        <f t="shared" si="1033"/>
        <v>0.22987537891545973</v>
      </c>
      <c r="BP232" s="68"/>
      <c r="BQ232" s="15">
        <f t="shared" si="1034"/>
        <v>0.10034654211240013</v>
      </c>
      <c r="BS232" s="13">
        <v>43.45</v>
      </c>
      <c r="BT232" s="68">
        <f t="shared" si="1035"/>
        <v>8.5886722376974124E-3</v>
      </c>
      <c r="BU232" s="68">
        <f t="shared" si="1274"/>
        <v>7.0754040397996614E-3</v>
      </c>
      <c r="BV232" s="68">
        <f t="shared" si="1036"/>
        <v>0.16612989801395611</v>
      </c>
      <c r="BW232" s="68"/>
      <c r="BX232" s="15">
        <f t="shared" si="1037"/>
        <v>0.13594771241830073</v>
      </c>
      <c r="BZ232" s="13"/>
      <c r="CA232" s="68">
        <f t="shared" si="1038"/>
        <v>0</v>
      </c>
      <c r="CB232" s="68">
        <f t="shared" si="1275"/>
        <v>0</v>
      </c>
      <c r="CC232" s="68">
        <f t="shared" si="1039"/>
        <v>0</v>
      </c>
      <c r="CD232" s="68"/>
      <c r="CE232" s="15">
        <f t="shared" si="1040"/>
        <v>0</v>
      </c>
      <c r="CG232" s="13">
        <v>31.03</v>
      </c>
      <c r="CH232" s="68">
        <f t="shared" si="1041"/>
        <v>1.4383785550833647E-2</v>
      </c>
      <c r="CI232" s="68">
        <f t="shared" si="1276"/>
        <v>1.2870517352935897E-2</v>
      </c>
      <c r="CJ232" s="68">
        <f t="shared" si="1042"/>
        <v>2.6463777704267308E-2</v>
      </c>
      <c r="CK232" s="68"/>
      <c r="CL232" s="15">
        <f t="shared" si="1043"/>
        <v>-9.6915017462165257E-2</v>
      </c>
      <c r="CN232" s="13">
        <v>34.340000000000003</v>
      </c>
      <c r="CO232" s="68">
        <f t="shared" si="1044"/>
        <v>5.563689604685354E-3</v>
      </c>
      <c r="CP232" s="68">
        <f t="shared" si="1277"/>
        <v>4.050421406787603E-3</v>
      </c>
      <c r="CQ232" s="68">
        <f t="shared" si="1045"/>
        <v>9.5724313975749958E-2</v>
      </c>
      <c r="CR232" s="68"/>
      <c r="CS232" s="15">
        <f t="shared" si="1046"/>
        <v>2.5993426949507157E-2</v>
      </c>
      <c r="CU232" s="13">
        <v>40.630000000000003</v>
      </c>
      <c r="CV232" s="68">
        <f t="shared" si="1047"/>
        <v>4.6983184965382011E-3</v>
      </c>
      <c r="CW232" s="68">
        <f t="shared" si="1278"/>
        <v>3.1850502986404501E-3</v>
      </c>
      <c r="CX232" s="68">
        <f t="shared" si="1048"/>
        <v>0.26376360808709187</v>
      </c>
      <c r="CY232" s="68"/>
      <c r="CZ232" s="15">
        <f t="shared" si="1049"/>
        <v>8.9860515021459267E-2</v>
      </c>
      <c r="DB232" s="13">
        <v>19.670000000000002</v>
      </c>
      <c r="DC232" s="68">
        <f t="shared" si="1050"/>
        <v>0</v>
      </c>
      <c r="DD232" s="68">
        <f t="shared" si="1279"/>
        <v>-1.5132681978977508E-3</v>
      </c>
      <c r="DE232" s="68">
        <f t="shared" si="1051"/>
        <v>-0.10059442158207586</v>
      </c>
      <c r="DF232" s="68"/>
      <c r="DG232" s="15">
        <f t="shared" si="1052"/>
        <v>-3.3889980353634469E-2</v>
      </c>
      <c r="DI232" s="13">
        <v>50.71</v>
      </c>
      <c r="DJ232" s="68">
        <f t="shared" si="1053"/>
        <v>-4.9058084772370487E-3</v>
      </c>
      <c r="DK232" s="68">
        <f t="shared" si="1280"/>
        <v>-6.4190766751347998E-3</v>
      </c>
      <c r="DL232" s="68">
        <f t="shared" si="1054"/>
        <v>0.1485843714609287</v>
      </c>
      <c r="DM232" s="68"/>
      <c r="DN232" s="15">
        <f t="shared" si="1055"/>
        <v>0.20279886148007603</v>
      </c>
      <c r="DP232" s="13">
        <v>48.66</v>
      </c>
      <c r="DQ232" s="68">
        <f t="shared" si="1056"/>
        <v>6.1690314620592294E-4</v>
      </c>
      <c r="DR232" s="68">
        <f t="shared" si="1281"/>
        <v>-8.9636505169182789E-4</v>
      </c>
      <c r="DS232" s="68"/>
      <c r="DT232" s="68"/>
      <c r="DU232" s="15">
        <f t="shared" si="1057"/>
        <v>0.27783613445378147</v>
      </c>
      <c r="DV232" s="18"/>
      <c r="DW232" s="13">
        <v>42.81</v>
      </c>
      <c r="DX232" s="68">
        <f t="shared" si="1058"/>
        <v>2.0743919885550896E-2</v>
      </c>
      <c r="DY232" s="68">
        <f t="shared" si="1282"/>
        <v>1.9230651687653144E-2</v>
      </c>
      <c r="DZ232" s="68">
        <f t="shared" si="1059"/>
        <v>1.2844183564567773</v>
      </c>
      <c r="EA232" s="68"/>
      <c r="EB232" s="15">
        <f t="shared" si="1060"/>
        <v>0.27905587092919043</v>
      </c>
      <c r="ED232" s="13">
        <v>40.799999999999997</v>
      </c>
      <c r="EE232" s="68">
        <f t="shared" si="1061"/>
        <v>9.6510764662212471E-3</v>
      </c>
      <c r="EF232" s="68">
        <f t="shared" si="1283"/>
        <v>8.1378082683234969E-3</v>
      </c>
      <c r="EG232" s="68">
        <f t="shared" si="1062"/>
        <v>0.94008559201141206</v>
      </c>
      <c r="EH232" s="68"/>
      <c r="EI232" s="15">
        <f t="shared" si="1063"/>
        <v>0.10629067245119291</v>
      </c>
      <c r="EK232" s="13">
        <v>137.32</v>
      </c>
      <c r="EL232" s="68">
        <f t="shared" si="1064"/>
        <v>8.746355685131528E-4</v>
      </c>
      <c r="EM232" s="68">
        <f t="shared" si="1284"/>
        <v>-6.3863262938459802E-4</v>
      </c>
      <c r="EN232" s="68">
        <f t="shared" si="1065"/>
        <v>1.1276727610784008</v>
      </c>
      <c r="EO232" s="68"/>
      <c r="EP232" s="15">
        <f t="shared" si="1066"/>
        <v>0.23378256963162622</v>
      </c>
      <c r="ER232" s="13">
        <v>38.31</v>
      </c>
      <c r="ES232" s="68">
        <f t="shared" si="1067"/>
        <v>1.0452051215050729E-3</v>
      </c>
      <c r="ET232" s="68">
        <f t="shared" si="1285"/>
        <v>-4.6806307639267789E-4</v>
      </c>
      <c r="EU232" s="68">
        <f t="shared" si="1068"/>
        <v>9.7393297049556168E-2</v>
      </c>
      <c r="EV232" s="68"/>
      <c r="EW232" s="15">
        <f t="shared" si="1069"/>
        <v>-1.491385960401127E-2</v>
      </c>
      <c r="EY232" s="13">
        <v>53.62</v>
      </c>
      <c r="EZ232" s="68">
        <f t="shared" si="1070"/>
        <v>1.0744580584354388E-2</v>
      </c>
      <c r="FA232" s="68">
        <f t="shared" si="1286"/>
        <v>9.2313123864566377E-3</v>
      </c>
      <c r="FB232" s="68"/>
      <c r="FC232" s="68"/>
      <c r="FD232" s="15">
        <f t="shared" si="1071"/>
        <v>1.1814483319772173</v>
      </c>
      <c r="FF232" s="13">
        <v>62.49</v>
      </c>
      <c r="FG232" s="68">
        <f t="shared" si="1072"/>
        <v>-9.0390104662226491E-3</v>
      </c>
      <c r="FH232" s="68">
        <f t="shared" si="1287"/>
        <v>-1.0552278664120399E-2</v>
      </c>
      <c r="FI232" s="68">
        <f t="shared" si="1073"/>
        <v>5.771834800270826E-2</v>
      </c>
      <c r="FJ232" s="68"/>
      <c r="FK232" s="15">
        <f t="shared" si="1074"/>
        <v>0.10036978341257269</v>
      </c>
      <c r="FM232" s="13">
        <v>180.99</v>
      </c>
      <c r="FN232" s="68">
        <f t="shared" si="1075"/>
        <v>7.8516538590043244E-3</v>
      </c>
      <c r="FO232" s="68">
        <f t="shared" si="1288"/>
        <v>6.3383856611065733E-3</v>
      </c>
      <c r="FP232" s="68">
        <f t="shared" si="1076"/>
        <v>0.5565015479876162</v>
      </c>
      <c r="FQ232" s="68"/>
      <c r="FR232" s="15">
        <f t="shared" si="1077"/>
        <v>-3.6882087416051277E-3</v>
      </c>
      <c r="FT232" s="13">
        <v>88.94</v>
      </c>
      <c r="FU232" s="68">
        <f t="shared" si="1078"/>
        <v>-1.0458388963061836E-2</v>
      </c>
      <c r="FV232" s="68">
        <f t="shared" si="1289"/>
        <v>-1.1971657160959586E-2</v>
      </c>
      <c r="FW232" s="68">
        <f t="shared" si="1079"/>
        <v>1.0337384982392327E-2</v>
      </c>
      <c r="FX232" s="68"/>
      <c r="FY232" s="15">
        <f t="shared" si="1080"/>
        <v>-1.3750277223331215E-2</v>
      </c>
      <c r="GA232" s="13">
        <v>18.63</v>
      </c>
      <c r="GB232" s="68">
        <f t="shared" si="1081"/>
        <v>0</v>
      </c>
      <c r="GC232" s="68">
        <f t="shared" si="1290"/>
        <v>-1.5132681978977508E-3</v>
      </c>
      <c r="GD232" s="68"/>
      <c r="GE232" s="68"/>
      <c r="GF232" s="15">
        <f t="shared" si="1082"/>
        <v>6.8846815834767608E-2</v>
      </c>
      <c r="GG232" s="18"/>
      <c r="GH232" s="13">
        <v>25.05</v>
      </c>
      <c r="GI232" s="68">
        <f t="shared" si="1083"/>
        <v>-7.9776625448741822E-4</v>
      </c>
      <c r="GJ232" s="68">
        <f t="shared" si="1291"/>
        <v>-2.3110344523851693E-3</v>
      </c>
      <c r="GK232" s="68">
        <f t="shared" si="1084"/>
        <v>0.30332986472424567</v>
      </c>
      <c r="GL232" s="68"/>
      <c r="GM232" s="15">
        <f t="shared" si="1085"/>
        <v>0.32539682539682552</v>
      </c>
      <c r="GO232" s="13">
        <v>30.27</v>
      </c>
      <c r="GP232" s="68">
        <f t="shared" si="1086"/>
        <v>4.9800796812748535E-3</v>
      </c>
      <c r="GQ232" s="68">
        <f t="shared" si="1292"/>
        <v>3.4668114833771024E-3</v>
      </c>
      <c r="GR232" s="68"/>
      <c r="GS232" s="68"/>
      <c r="GT232" s="15">
        <f t="shared" si="1087"/>
        <v>0.11082568807339448</v>
      </c>
      <c r="GV232" s="13">
        <v>17.309999999999999</v>
      </c>
      <c r="GW232" s="68">
        <f t="shared" si="1088"/>
        <v>4.6430644225187636E-3</v>
      </c>
      <c r="GX232" s="68">
        <f t="shared" si="1293"/>
        <v>3.1297962246210126E-3</v>
      </c>
      <c r="GY232" s="68">
        <f t="shared" si="1089"/>
        <v>0.46075949367088603</v>
      </c>
      <c r="GZ232" s="68"/>
      <c r="HA232" s="15">
        <f t="shared" si="1090"/>
        <v>0.26166180758017477</v>
      </c>
      <c r="HD232" s="13">
        <v>403.99</v>
      </c>
      <c r="HE232" s="68">
        <f t="shared" si="1091"/>
        <v>6.8286604361370946E-3</v>
      </c>
      <c r="HF232" s="68">
        <f t="shared" si="1294"/>
        <v>5.3153922382393436E-3</v>
      </c>
      <c r="HG232" s="68">
        <f t="shared" si="1092"/>
        <v>1.2694792427391721</v>
      </c>
      <c r="HH232" s="68"/>
      <c r="HI232" s="15">
        <f t="shared" si="1093"/>
        <v>3.7143423137884834E-4</v>
      </c>
      <c r="HK232" s="13">
        <v>70.67</v>
      </c>
      <c r="HL232" s="68">
        <f t="shared" si="1094"/>
        <v>4.4059124502558592E-3</v>
      </c>
      <c r="HM232" s="68">
        <f t="shared" si="1295"/>
        <v>2.8926442523581081E-3</v>
      </c>
      <c r="HN232" s="68">
        <f t="shared" si="1095"/>
        <v>27.495967741935484</v>
      </c>
      <c r="HO232" s="68"/>
      <c r="HP232" s="15">
        <f t="shared" si="1096"/>
        <v>1.6789234268385143</v>
      </c>
      <c r="HR232" s="13">
        <v>117.34</v>
      </c>
      <c r="HS232" s="68">
        <f t="shared" si="1097"/>
        <v>-1.4198101318995193E-2</v>
      </c>
      <c r="HT232" s="68">
        <f t="shared" si="1296"/>
        <v>-1.5711369516892944E-2</v>
      </c>
      <c r="HU232" s="68">
        <f t="shared" si="1098"/>
        <v>2.2236263736263737</v>
      </c>
      <c r="HV232" s="68"/>
      <c r="HW232" s="15">
        <f t="shared" si="1099"/>
        <v>9.0824579343683279E-2</v>
      </c>
      <c r="HY232" s="13">
        <v>186.52</v>
      </c>
      <c r="HZ232" s="68">
        <f t="shared" si="1100"/>
        <v>2.8451698279664733E-2</v>
      </c>
      <c r="IA232" s="68">
        <f t="shared" si="1297"/>
        <v>2.6938430081766981E-2</v>
      </c>
      <c r="IB232" s="68">
        <f t="shared" si="1101"/>
        <v>0.76128423040604343</v>
      </c>
      <c r="IC232" s="68"/>
      <c r="ID232" s="15">
        <f t="shared" si="1102"/>
        <v>0.38893439571077537</v>
      </c>
      <c r="IF232" s="13">
        <v>354.42</v>
      </c>
      <c r="IG232" s="68">
        <f t="shared" si="1103"/>
        <v>4.0881057268722515E-2</v>
      </c>
      <c r="IH232" s="68">
        <f t="shared" si="1298"/>
        <v>3.9367789070824763E-2</v>
      </c>
      <c r="II232" s="68">
        <f t="shared" si="1104"/>
        <v>1.0252571428571429</v>
      </c>
      <c r="IJ232" s="68"/>
      <c r="IK232" s="15">
        <f t="shared" si="1105"/>
        <v>0.52872670807453426</v>
      </c>
      <c r="IM232" s="13">
        <v>309.93</v>
      </c>
      <c r="IN232" s="68">
        <f t="shared" si="1106"/>
        <v>2.5230470645318764E-3</v>
      </c>
      <c r="IO232" s="68">
        <f t="shared" si="1299"/>
        <v>1.0097788666341256E-3</v>
      </c>
      <c r="IP232" s="68">
        <f t="shared" si="1107"/>
        <v>5.0521382542472182</v>
      </c>
      <c r="IQ232" s="68"/>
      <c r="IR232" s="15">
        <f t="shared" si="1108"/>
        <v>0.65287184683483557</v>
      </c>
      <c r="IT232" s="13">
        <v>86.23</v>
      </c>
      <c r="IU232" s="68">
        <f t="shared" si="1109"/>
        <v>3.5298355144675199E-2</v>
      </c>
      <c r="IV232" s="68">
        <f t="shared" si="1300"/>
        <v>3.3785086946777447E-2</v>
      </c>
      <c r="IW232" s="68">
        <f t="shared" si="1110"/>
        <v>3.7249315068493152</v>
      </c>
      <c r="IX232" s="68"/>
      <c r="IY232" s="15">
        <f t="shared" si="1111"/>
        <v>0.67795290912628925</v>
      </c>
      <c r="JA232" s="13">
        <v>590.32000000000005</v>
      </c>
      <c r="JB232" s="68">
        <f t="shared" si="1112"/>
        <v>-1.2330806940052542E-2</v>
      </c>
      <c r="JC232" s="68">
        <f t="shared" si="1301"/>
        <v>-1.3844075137950293E-2</v>
      </c>
      <c r="JD232" s="68">
        <f t="shared" si="1113"/>
        <v>0.19401294498381894</v>
      </c>
      <c r="JE232" s="68"/>
      <c r="JF232" s="15">
        <f t="shared" si="1114"/>
        <v>8.2150603747161606E-3</v>
      </c>
      <c r="JH232" s="13">
        <v>487.12</v>
      </c>
      <c r="JI232" s="68">
        <f t="shared" si="1115"/>
        <v>-1.3507766459426104E-2</v>
      </c>
      <c r="JJ232" s="68">
        <f t="shared" si="1302"/>
        <v>-1.5021034657323854E-2</v>
      </c>
      <c r="JK232" s="68">
        <f t="shared" si="1116"/>
        <v>0.19776734121812684</v>
      </c>
      <c r="JL232" s="68"/>
      <c r="JM232" s="15">
        <f t="shared" si="1117"/>
        <v>0.15568208778173193</v>
      </c>
      <c r="JO232" s="13">
        <v>34.01</v>
      </c>
      <c r="JP232" s="68">
        <f t="shared" si="1118"/>
        <v>6.5108020124296792E-3</v>
      </c>
      <c r="JQ232" s="68">
        <f t="shared" si="1303"/>
        <v>4.9975338145319282E-3</v>
      </c>
      <c r="JR232" s="68">
        <f t="shared" si="1119"/>
        <v>0.14762949215454685</v>
      </c>
      <c r="JS232" s="68"/>
      <c r="JT232" s="15">
        <f t="shared" si="1120"/>
        <v>2.337585868498528</v>
      </c>
      <c r="JV232" s="13">
        <v>2.4300000000000002</v>
      </c>
      <c r="JW232" s="68">
        <f t="shared" si="1121"/>
        <v>2.1008403361344651E-2</v>
      </c>
      <c r="JX232" s="68">
        <f t="shared" si="1304"/>
        <v>1.9495135163446899E-2</v>
      </c>
      <c r="JY232" s="68">
        <f t="shared" si="1122"/>
        <v>-3.9525691699604605E-2</v>
      </c>
      <c r="JZ232" s="68"/>
      <c r="KA232" s="15">
        <f t="shared" si="1123"/>
        <v>0.35000000000000003</v>
      </c>
      <c r="KC232" s="13">
        <v>24.05</v>
      </c>
      <c r="KD232" s="68">
        <f t="shared" si="1124"/>
        <v>-3.4911717495987198E-2</v>
      </c>
      <c r="KE232" s="68">
        <f t="shared" si="1305"/>
        <v>-3.642498569388495E-2</v>
      </c>
      <c r="KF232" s="68">
        <f t="shared" si="1125"/>
        <v>0.23459958932238195</v>
      </c>
      <c r="KG232" s="68"/>
      <c r="KH232" s="15">
        <f t="shared" si="1126"/>
        <v>8.4310189359783641E-2</v>
      </c>
      <c r="KI232" s="18"/>
      <c r="KJ232" s="13">
        <v>141.88</v>
      </c>
      <c r="KK232" s="68">
        <f t="shared" si="1127"/>
        <v>1.6623674405273667E-2</v>
      </c>
      <c r="KL232" s="68">
        <f t="shared" si="1306"/>
        <v>1.5110406207375917E-2</v>
      </c>
      <c r="KM232" s="68">
        <f t="shared" si="1128"/>
        <v>5.724170616113744</v>
      </c>
      <c r="KN232" s="68"/>
      <c r="KO232" s="15">
        <f t="shared" si="1129"/>
        <v>1.1109953875911325</v>
      </c>
      <c r="KQ232" s="13">
        <v>2.5</v>
      </c>
      <c r="KR232" s="68">
        <f t="shared" si="1130"/>
        <v>3.7344398340248899E-2</v>
      </c>
      <c r="KS232" s="68">
        <f t="shared" si="1307"/>
        <v>3.5831130142351147E-2</v>
      </c>
      <c r="KT232" s="68">
        <f t="shared" si="1131"/>
        <v>-4.5801526717557293E-2</v>
      </c>
      <c r="KU232" s="68"/>
      <c r="KV232" s="15">
        <f t="shared" si="1132"/>
        <v>1.4752475247524752</v>
      </c>
      <c r="KW232" s="18"/>
      <c r="KX232" s="13">
        <v>53.96</v>
      </c>
      <c r="KY232" s="68">
        <f t="shared" si="1133"/>
        <v>1.9267094824329489E-2</v>
      </c>
      <c r="KZ232" s="68">
        <f t="shared" si="1308"/>
        <v>1.7753826626431737E-2</v>
      </c>
      <c r="LA232" s="68">
        <f t="shared" si="1134"/>
        <v>-0.249826219936049</v>
      </c>
      <c r="LB232" s="68"/>
      <c r="LC232" s="15">
        <f t="shared" si="1135"/>
        <v>1.2758329818641923</v>
      </c>
      <c r="LD232" s="18"/>
      <c r="LE232" s="13">
        <v>58.88</v>
      </c>
      <c r="LF232" s="68">
        <f t="shared" si="1136"/>
        <v>2.3833844058563257E-3</v>
      </c>
      <c r="LG232" s="68">
        <f t="shared" si="1309"/>
        <v>8.7011620795857483E-4</v>
      </c>
      <c r="LH232" s="68">
        <f t="shared" si="1137"/>
        <v>0.64331565727044393</v>
      </c>
      <c r="LI232" s="68"/>
      <c r="LJ232" s="15">
        <f t="shared" si="1138"/>
        <v>0.27694643244415534</v>
      </c>
      <c r="LL232" s="13">
        <v>167.65</v>
      </c>
      <c r="LM232" s="68">
        <f t="shared" si="1139"/>
        <v>6.846435649510629E-3</v>
      </c>
      <c r="LN232" s="68">
        <f t="shared" si="1310"/>
        <v>5.3331674516128779E-3</v>
      </c>
      <c r="LO232" s="68">
        <f t="shared" si="1140"/>
        <v>0.91600000000000004</v>
      </c>
      <c r="LP232" s="68"/>
      <c r="LQ232" s="15">
        <f t="shared" si="1141"/>
        <v>1.1435877764991691</v>
      </c>
      <c r="LS232" s="13">
        <v>25.55</v>
      </c>
      <c r="LT232" s="68">
        <f t="shared" si="1142"/>
        <v>7.0949940875049159E-3</v>
      </c>
      <c r="LU232" s="68">
        <f t="shared" si="1311"/>
        <v>5.5817258896071649E-3</v>
      </c>
      <c r="LV232" s="68"/>
      <c r="LW232" s="68"/>
      <c r="LX232" s="15">
        <f t="shared" si="1143"/>
        <v>1.7621621621621621</v>
      </c>
      <c r="LZ232" s="13">
        <v>21.96</v>
      </c>
      <c r="MA232" s="68">
        <f t="shared" si="1144"/>
        <v>3.3898305084745881E-2</v>
      </c>
      <c r="MB232" s="68">
        <f t="shared" si="1312"/>
        <v>3.2385036886848129E-2</v>
      </c>
      <c r="MC232" s="68">
        <f t="shared" si="1145"/>
        <v>-1.3033707865168501E-2</v>
      </c>
      <c r="MD232" s="68"/>
      <c r="ME232" s="15">
        <f t="shared" si="1146"/>
        <v>0.62908011869436198</v>
      </c>
      <c r="MG232" s="26">
        <v>102.88</v>
      </c>
      <c r="MH232" s="68">
        <f t="shared" si="1147"/>
        <v>6.4349265466583899E-2</v>
      </c>
      <c r="MI232" s="68">
        <f t="shared" si="1313"/>
        <v>6.2835997268686147E-2</v>
      </c>
      <c r="MJ232" s="68">
        <f t="shared" si="1148"/>
        <v>12.865229110512129</v>
      </c>
      <c r="MK232" s="68"/>
      <c r="ML232" s="15">
        <f t="shared" si="1149"/>
        <v>3.8459726801695711</v>
      </c>
      <c r="MN232" s="13">
        <v>179.95</v>
      </c>
      <c r="MO232" s="68">
        <f t="shared" si="1150"/>
        <v>2.3198953772672906E-2</v>
      </c>
      <c r="MP232" s="68">
        <f t="shared" si="1314"/>
        <v>2.1685685574775154E-2</v>
      </c>
      <c r="MQ232" s="68">
        <f t="shared" si="1151"/>
        <v>0.42930897537728341</v>
      </c>
      <c r="MR232" s="68"/>
      <c r="MS232" s="15">
        <f t="shared" si="1152"/>
        <v>0.61549510728072532</v>
      </c>
      <c r="MU232" s="13">
        <v>23.89</v>
      </c>
      <c r="MV232" s="68">
        <f t="shared" si="1153"/>
        <v>2.5321888412017161E-2</v>
      </c>
      <c r="MW232" s="68">
        <f t="shared" si="1315"/>
        <v>2.3808620214119409E-2</v>
      </c>
      <c r="MX232" s="68">
        <f t="shared" si="1154"/>
        <v>0.144705318639195</v>
      </c>
      <c r="MY232" s="68"/>
      <c r="MZ232" s="15">
        <f t="shared" si="1155"/>
        <v>1.238987816307404</v>
      </c>
      <c r="NB232" s="13">
        <v>300.77999999999997</v>
      </c>
      <c r="NC232" s="68">
        <f t="shared" si="1156"/>
        <v>1.6389010914743235E-2</v>
      </c>
      <c r="ND232" s="68">
        <f t="shared" si="1316"/>
        <v>1.4875742716845485E-2</v>
      </c>
      <c r="NE232" s="68">
        <f t="shared" si="1157"/>
        <v>1.2202701705174575</v>
      </c>
      <c r="NF232" s="68"/>
      <c r="NG232" s="15">
        <f t="shared" si="1158"/>
        <v>0.80334552431200901</v>
      </c>
      <c r="NI232" s="13">
        <v>14.11</v>
      </c>
      <c r="NJ232" s="68">
        <f t="shared" si="1159"/>
        <v>3.5561877667140067E-3</v>
      </c>
      <c r="NK232" s="68">
        <f t="shared" si="1317"/>
        <v>2.0429195688162561E-3</v>
      </c>
      <c r="NL232" s="68">
        <f t="shared" si="1160"/>
        <v>-0.88797141722905915</v>
      </c>
      <c r="NM232" s="68"/>
      <c r="NN232" s="15">
        <f t="shared" si="1161"/>
        <v>1.8795918367346935</v>
      </c>
      <c r="NP232" s="13">
        <v>595.39</v>
      </c>
      <c r="NQ232" s="68">
        <f t="shared" si="1162"/>
        <v>7.3567860942317667E-2</v>
      </c>
      <c r="NR232" s="68">
        <f t="shared" si="1318"/>
        <v>7.2054592744419915E-2</v>
      </c>
      <c r="NS232" s="68">
        <f t="shared" si="1163"/>
        <v>3.5363047619047618</v>
      </c>
      <c r="NT232" s="68"/>
      <c r="NU232" s="15">
        <f t="shared" si="1164"/>
        <v>0.8100811722858966</v>
      </c>
      <c r="NW232" s="13">
        <v>292.81</v>
      </c>
      <c r="NX232" s="68">
        <f t="shared" si="1165"/>
        <v>3.0005628253834356E-2</v>
      </c>
      <c r="NY232" s="68">
        <f t="shared" si="1319"/>
        <v>2.8492360055936604E-2</v>
      </c>
      <c r="NZ232" s="68">
        <f t="shared" si="1166"/>
        <v>0.6659649522075558</v>
      </c>
      <c r="OA232" s="68"/>
      <c r="OB232" s="15">
        <f t="shared" si="1167"/>
        <v>0.54680401479133645</v>
      </c>
      <c r="OD232" s="13">
        <v>4.05</v>
      </c>
      <c r="OE232" s="68">
        <f t="shared" si="1168"/>
        <v>0.10354223433242504</v>
      </c>
      <c r="OF232" s="68">
        <f t="shared" si="1320"/>
        <v>0.10202896613452729</v>
      </c>
      <c r="OG232" s="68">
        <f t="shared" si="1169"/>
        <v>-0.98205344086497981</v>
      </c>
      <c r="OH232" s="68"/>
      <c r="OI232" s="15">
        <f t="shared" si="1170"/>
        <v>1.773972602739726</v>
      </c>
      <c r="OK232" s="13">
        <v>264.25</v>
      </c>
      <c r="OL232" s="68">
        <f t="shared" si="1171"/>
        <v>7.1052204928664084E-2</v>
      </c>
      <c r="OM232" s="68">
        <f t="shared" si="1321"/>
        <v>6.9538936730766332E-2</v>
      </c>
      <c r="ON232" s="68">
        <f t="shared" si="1172"/>
        <v>5.2249705535924615</v>
      </c>
      <c r="OO232" s="68"/>
      <c r="OP232" s="15">
        <f t="shared" si="1173"/>
        <v>2.9671220537456837</v>
      </c>
      <c r="OR232" s="13">
        <v>5.35</v>
      </c>
      <c r="OS232" s="68">
        <f t="shared" si="1174"/>
        <v>-1.2915129151291565E-2</v>
      </c>
      <c r="OT232" s="68">
        <f t="shared" si="1322"/>
        <v>-1.4428397349189315E-2</v>
      </c>
      <c r="OU232" s="68">
        <f t="shared" si="1175"/>
        <v>-0.30519480519480524</v>
      </c>
      <c r="OV232" s="68"/>
      <c r="OW232" s="15">
        <f t="shared" si="1176"/>
        <v>3.7767857142857135</v>
      </c>
      <c r="OY232" s="13">
        <v>173.77</v>
      </c>
      <c r="OZ232" s="68">
        <f t="shared" si="1177"/>
        <v>-5.3234115626787544E-3</v>
      </c>
      <c r="PA232" s="68">
        <f t="shared" si="1323"/>
        <v>-6.8366797605765054E-3</v>
      </c>
      <c r="PB232" s="68">
        <f t="shared" si="1331"/>
        <v>4.3467692307692314</v>
      </c>
      <c r="PC232" s="68"/>
      <c r="PD232" s="15">
        <f t="shared" si="1178"/>
        <v>0.51697948494107393</v>
      </c>
      <c r="PE232" s="18"/>
      <c r="PF232" s="13">
        <v>285.25</v>
      </c>
      <c r="PG232" s="68">
        <f t="shared" si="1179"/>
        <v>-7.0064809949199028E-4</v>
      </c>
      <c r="PH232" s="68">
        <f t="shared" si="1324"/>
        <v>-2.2139162973897411E-3</v>
      </c>
      <c r="PI232" s="68">
        <f t="shared" si="1180"/>
        <v>-0.18078690407811601</v>
      </c>
      <c r="PJ232" s="68"/>
      <c r="PK232" s="15">
        <f t="shared" si="1181"/>
        <v>0.36398412470711999</v>
      </c>
      <c r="PM232" s="13"/>
      <c r="PN232" s="68">
        <f t="shared" si="1182"/>
        <v>0</v>
      </c>
      <c r="PO232" s="68">
        <f t="shared" si="1183"/>
        <v>-1.5132681978977508E-3</v>
      </c>
      <c r="PP232" s="68">
        <f t="shared" si="1184"/>
        <v>0</v>
      </c>
      <c r="PQ232" s="68"/>
      <c r="PR232" s="15">
        <f t="shared" si="1185"/>
        <v>0</v>
      </c>
      <c r="PT232" s="26">
        <v>15.49</v>
      </c>
      <c r="PU232" s="68">
        <f t="shared" si="1186"/>
        <v>3.0605455755156413E-2</v>
      </c>
      <c r="PV232" s="68">
        <f t="shared" si="1325"/>
        <v>2.9092187557258661E-2</v>
      </c>
      <c r="PW232" s="68">
        <f t="shared" si="1187"/>
        <v>0.7763761467889907</v>
      </c>
      <c r="PX232" s="68"/>
      <c r="PY232" s="15">
        <f t="shared" si="1188"/>
        <v>2.0194931773879143</v>
      </c>
      <c r="QA232" s="26">
        <v>336.25</v>
      </c>
      <c r="QB232" s="68">
        <f t="shared" si="1189"/>
        <v>9.2278383044591976E-4</v>
      </c>
      <c r="QC232" s="68">
        <f t="shared" si="1326"/>
        <v>-5.9048436745183107E-4</v>
      </c>
      <c r="QD232" s="68">
        <f t="shared" si="1190"/>
        <v>-3.3788790420581122E-3</v>
      </c>
      <c r="QE232" s="68"/>
      <c r="QF232" s="15">
        <f t="shared" si="1191"/>
        <v>0.75367685407322405</v>
      </c>
      <c r="QH232" s="13">
        <v>2.59</v>
      </c>
      <c r="QI232" s="68">
        <f t="shared" si="1192"/>
        <v>4.5197740112994204E-2</v>
      </c>
      <c r="QJ232" s="68">
        <f t="shared" si="1327"/>
        <v>4.3684471915096452E-2</v>
      </c>
      <c r="QK232" s="68">
        <f t="shared" si="1193"/>
        <v>3.1872509960159397E-2</v>
      </c>
      <c r="QL232" s="68"/>
      <c r="QM232" s="15">
        <f t="shared" si="1194"/>
        <v>0.99230769230769211</v>
      </c>
      <c r="QO232" s="13">
        <v>14.3</v>
      </c>
      <c r="QP232" s="68">
        <f t="shared" si="1195"/>
        <v>-6.2909567496723398E-2</v>
      </c>
      <c r="QQ232" s="68">
        <f t="shared" si="1328"/>
        <v>-6.442283569462115E-2</v>
      </c>
      <c r="QR232" s="68">
        <f t="shared" si="1196"/>
        <v>-0.98256905336551359</v>
      </c>
      <c r="QS232" s="68"/>
      <c r="QT232" s="15">
        <f t="shared" si="1197"/>
        <v>0.2456445993031359</v>
      </c>
      <c r="QV232" s="13">
        <v>3.24</v>
      </c>
      <c r="QW232" s="68">
        <f t="shared" si="1198"/>
        <v>0.1218836565096954</v>
      </c>
      <c r="QX232" s="68">
        <f t="shared" si="1329"/>
        <v>0.12037038831179765</v>
      </c>
      <c r="QY232" s="68">
        <f t="shared" si="1199"/>
        <v>-8.2152974504249174E-2</v>
      </c>
      <c r="QZ232" s="68"/>
      <c r="RA232" s="15">
        <f t="shared" si="1200"/>
        <v>0.32407029015120559</v>
      </c>
      <c r="RC232" s="13">
        <v>64.27</v>
      </c>
      <c r="RD232" s="68">
        <f t="shared" si="1201"/>
        <v>1.4682664982633289E-2</v>
      </c>
      <c r="RE232" s="68">
        <f t="shared" si="1330"/>
        <v>1.3169396784735539E-2</v>
      </c>
      <c r="RF232" s="68">
        <f t="shared" si="1202"/>
        <v>0.38842082523223154</v>
      </c>
      <c r="RG232" s="68"/>
      <c r="RH232" s="15">
        <f t="shared" si="1203"/>
        <v>1.5967676767676766</v>
      </c>
      <c r="RJ232" s="13">
        <v>282.37</v>
      </c>
      <c r="RK232" s="68">
        <f t="shared" si="1204"/>
        <v>1.6048360980173364E-2</v>
      </c>
      <c r="RL232" s="68">
        <f t="shared" si="1205"/>
        <v>1.4535092782275614E-2</v>
      </c>
      <c r="RM232" s="68">
        <f t="shared" si="1206"/>
        <v>0.30981538176083118</v>
      </c>
      <c r="RN232" s="68"/>
      <c r="RO232" s="15">
        <f t="shared" si="1207"/>
        <v>0.43539040260268402</v>
      </c>
      <c r="RQ232" s="13">
        <v>27.67</v>
      </c>
      <c r="RR232" s="68">
        <f t="shared" si="1208"/>
        <v>-4.1565639071700702E-2</v>
      </c>
      <c r="RS232" s="68">
        <f t="shared" si="1209"/>
        <v>-4.3078907269598454E-2</v>
      </c>
      <c r="RT232" s="68">
        <f t="shared" si="1210"/>
        <v>0.89002732240437166</v>
      </c>
      <c r="RU232" s="68"/>
      <c r="RV232" s="15">
        <f t="shared" si="1211"/>
        <v>0.32773512476007688</v>
      </c>
      <c r="RX232" s="13">
        <v>165.42</v>
      </c>
      <c r="RY232" s="68">
        <f t="shared" si="1212"/>
        <v>-1.1414570011354956E-2</v>
      </c>
      <c r="RZ232" s="68">
        <f t="shared" si="1213"/>
        <v>-1.2927838209252706E-2</v>
      </c>
      <c r="SA232" s="68">
        <f t="shared" si="1214"/>
        <v>0.24319855704193585</v>
      </c>
      <c r="SB232" s="68"/>
      <c r="SC232" s="15">
        <f t="shared" si="1215"/>
        <v>1.1872272907576358</v>
      </c>
      <c r="SE232" s="13">
        <v>25.46</v>
      </c>
      <c r="SF232" s="68">
        <f t="shared" si="1216"/>
        <v>-9.723842862699339E-3</v>
      </c>
      <c r="SG232" s="68">
        <f t="shared" si="1217"/>
        <v>-1.1237111060597089E-2</v>
      </c>
      <c r="SH232" s="68">
        <f t="shared" si="1218"/>
        <v>1.0368000000000002</v>
      </c>
      <c r="SI232" s="68"/>
      <c r="SJ232" s="15">
        <f t="shared" si="1219"/>
        <v>0.66841415465268683</v>
      </c>
      <c r="SL232" s="13">
        <v>3.08</v>
      </c>
      <c r="SM232" s="68">
        <f t="shared" si="1220"/>
        <v>-0.12994350282485875</v>
      </c>
      <c r="SN232" s="68">
        <f t="shared" si="1221"/>
        <v>-0.13145677102275649</v>
      </c>
      <c r="SO232" s="68">
        <f t="shared" si="1222"/>
        <v>1.1690140845070425</v>
      </c>
      <c r="SP232" s="68"/>
      <c r="SQ232" s="15">
        <f t="shared" si="1223"/>
        <v>2.0495049504950495</v>
      </c>
      <c r="SS232" s="13">
        <v>23.44</v>
      </c>
      <c r="ST232" s="68">
        <f t="shared" si="1224"/>
        <v>2.2241604884430943E-2</v>
      </c>
      <c r="SU232" s="68">
        <f t="shared" si="1225"/>
        <v>2.0728336686533191E-2</v>
      </c>
      <c r="SV232" s="68">
        <f t="shared" si="1226"/>
        <v>0.45229244114002481</v>
      </c>
      <c r="SW232" s="68"/>
      <c r="SX232" s="15">
        <f t="shared" si="1227"/>
        <v>1.7904761904761906</v>
      </c>
      <c r="SZ232" s="13">
        <v>63.55</v>
      </c>
      <c r="TA232" s="68">
        <f t="shared" si="1228"/>
        <v>8.6139121517689266E-2</v>
      </c>
      <c r="TB232" s="68">
        <f t="shared" si="1229"/>
        <v>8.4625853319791514E-2</v>
      </c>
      <c r="TC232" s="68">
        <f t="shared" si="1230"/>
        <v>0.57418875402526637</v>
      </c>
      <c r="TD232" s="68"/>
      <c r="TE232" s="15">
        <f t="shared" si="1231"/>
        <v>3.0737179487179485</v>
      </c>
      <c r="TG232" s="417">
        <v>0.28999999999999998</v>
      </c>
      <c r="TH232" s="68">
        <f t="shared" si="1232"/>
        <v>3.5714285714285546E-2</v>
      </c>
      <c r="TI232" s="68">
        <f t="shared" si="1233"/>
        <v>3.4201017516387794E-2</v>
      </c>
      <c r="TJ232" s="68">
        <f t="shared" si="1234"/>
        <v>0.31818181818181807</v>
      </c>
      <c r="TK232" s="68"/>
      <c r="TL232" s="15">
        <f t="shared" si="1235"/>
        <v>0.71091445427728595</v>
      </c>
      <c r="TN232" s="13">
        <v>52.24</v>
      </c>
      <c r="TO232" s="68">
        <f t="shared" si="1236"/>
        <v>-1.5268614514608769E-2</v>
      </c>
      <c r="TP232" s="68">
        <f t="shared" si="1237"/>
        <v>-1.678188271250652E-2</v>
      </c>
      <c r="TQ232" s="68">
        <f t="shared" si="1238"/>
        <v>-0.23855611348778899</v>
      </c>
      <c r="TR232" s="68"/>
      <c r="TS232" s="15">
        <f t="shared" si="1239"/>
        <v>0.75596638655462189</v>
      </c>
      <c r="TU232" s="417">
        <v>4.67</v>
      </c>
      <c r="TV232" s="68">
        <f t="shared" si="1240"/>
        <v>2.8634361233480152E-2</v>
      </c>
      <c r="TW232" s="68">
        <f t="shared" si="1241"/>
        <v>2.7121093035582401E-2</v>
      </c>
      <c r="TX232" s="68">
        <f t="shared" si="1242"/>
        <v>5.8956916099773195E-2</v>
      </c>
      <c r="TY232" s="68"/>
      <c r="TZ232" s="15">
        <f t="shared" si="1243"/>
        <v>1.7309941520467838</v>
      </c>
      <c r="UB232" s="13"/>
      <c r="UC232" s="68">
        <f t="shared" si="1244"/>
        <v>0</v>
      </c>
      <c r="UD232" s="68">
        <f t="shared" si="1245"/>
        <v>-1.5132681978977508E-3</v>
      </c>
      <c r="UE232" s="68">
        <f t="shared" si="1246"/>
        <v>0</v>
      </c>
      <c r="UF232" s="68"/>
      <c r="UG232" s="15">
        <f t="shared" si="1247"/>
        <v>0</v>
      </c>
      <c r="UI232" s="417"/>
      <c r="UJ232" s="68">
        <f t="shared" si="1248"/>
        <v>0</v>
      </c>
      <c r="UK232" s="68">
        <f t="shared" si="1249"/>
        <v>-1.5132681978977508E-3</v>
      </c>
      <c r="UL232" s="68">
        <f t="shared" si="1250"/>
        <v>0</v>
      </c>
      <c r="UM232" s="68"/>
      <c r="UN232" s="15">
        <f t="shared" si="1251"/>
        <v>0</v>
      </c>
      <c r="UP232" s="417"/>
      <c r="UQ232" s="68">
        <f t="shared" si="1252"/>
        <v>0</v>
      </c>
      <c r="UR232" s="68">
        <f t="shared" si="1253"/>
        <v>-1.5132681978977508E-3</v>
      </c>
      <c r="US232" s="68">
        <f t="shared" si="1254"/>
        <v>0</v>
      </c>
      <c r="UT232" s="68"/>
      <c r="UU232" s="15">
        <f t="shared" si="1255"/>
        <v>0</v>
      </c>
      <c r="UW232" s="417"/>
      <c r="UX232" s="68">
        <f t="shared" si="1256"/>
        <v>0</v>
      </c>
      <c r="UY232" s="68">
        <f t="shared" si="1257"/>
        <v>-1.5132681978977508E-3</v>
      </c>
      <c r="UZ232" s="68">
        <f t="shared" si="1258"/>
        <v>0</v>
      </c>
      <c r="VA232" s="68"/>
      <c r="VB232" s="15">
        <f t="shared" si="1259"/>
        <v>0</v>
      </c>
      <c r="VD232" s="417"/>
      <c r="VE232" s="68">
        <f t="shared" si="1260"/>
        <v>0</v>
      </c>
      <c r="VF232" s="68">
        <f t="shared" si="1261"/>
        <v>-1.5132681978977508E-3</v>
      </c>
      <c r="VG232" s="68">
        <f t="shared" si="1262"/>
        <v>0</v>
      </c>
      <c r="VH232" s="68"/>
      <c r="VI232" s="15">
        <f t="shared" si="1263"/>
        <v>0</v>
      </c>
      <c r="VM232" s="21">
        <f t="shared" si="1264"/>
        <v>1.7957562111338907E-2</v>
      </c>
      <c r="VN232" s="40"/>
      <c r="VO232" s="21">
        <f t="shared" si="1265"/>
        <v>1.5948971998141777</v>
      </c>
      <c r="VP232" s="14"/>
      <c r="VQ232" s="21">
        <f t="shared" si="1266"/>
        <v>0.99325378396290009</v>
      </c>
    </row>
    <row r="233" spans="1:589" ht="15.75" customHeight="1" x14ac:dyDescent="0.2">
      <c r="A233" s="127">
        <v>45981</v>
      </c>
      <c r="B233" s="4">
        <f t="shared" si="999"/>
        <v>45981</v>
      </c>
      <c r="C233" s="13">
        <v>45752.26</v>
      </c>
      <c r="D233" s="138">
        <f t="shared" si="1000"/>
        <v>-386.50999999999476</v>
      </c>
      <c r="E233" s="68">
        <f t="shared" si="1001"/>
        <v>-8.3771197194895917E-3</v>
      </c>
      <c r="F233" s="15">
        <f t="shared" si="1002"/>
        <v>7.5404837601911634E-2</v>
      </c>
      <c r="G233" s="13">
        <v>6538.76</v>
      </c>
      <c r="H233" s="138">
        <f t="shared" si="1003"/>
        <v>-103.42999999999938</v>
      </c>
      <c r="I233" s="68">
        <f t="shared" si="1004"/>
        <v>-1.5571671391513851E-2</v>
      </c>
      <c r="J233" s="15">
        <f t="shared" si="1005"/>
        <v>0.11172583110464278</v>
      </c>
      <c r="K233" s="13">
        <v>22078.05</v>
      </c>
      <c r="L233" s="138">
        <f t="shared" si="1006"/>
        <v>-486.18000000000029</v>
      </c>
      <c r="M233" s="68">
        <f t="shared" si="1007"/>
        <v>-2.1546491947653446E-2</v>
      </c>
      <c r="N233" s="15">
        <f t="shared" si="1008"/>
        <v>0.1433012321090954</v>
      </c>
      <c r="O233" s="13">
        <v>2305.11</v>
      </c>
      <c r="P233" s="138">
        <f t="shared" si="1009"/>
        <v>-42.779999999999745</v>
      </c>
      <c r="Q233" s="68">
        <f t="shared" si="1010"/>
        <v>-1.8220615105477577E-2</v>
      </c>
      <c r="R233" s="15">
        <f t="shared" si="1011"/>
        <v>3.3607454173691695E-2</v>
      </c>
      <c r="S233" s="18">
        <f t="shared" si="1012"/>
        <v>-9.8296500770267796E-3</v>
      </c>
      <c r="T233" s="121">
        <f t="shared" si="1013"/>
        <v>275.46548679398592</v>
      </c>
      <c r="U233" s="121">
        <f t="shared" si="1014"/>
        <v>275.46548679398592</v>
      </c>
      <c r="V233" s="134">
        <f t="shared" si="1015"/>
        <v>-7.0861838144166099E-3</v>
      </c>
      <c r="W233" s="21">
        <f t="shared" si="1267"/>
        <v>6.4726267486586234E-2</v>
      </c>
      <c r="X233" s="18">
        <f t="shared" si="1016"/>
        <v>-1.5928974541033616E-2</v>
      </c>
      <c r="Y233" s="353">
        <f>68390.15-20273.51</f>
        <v>48116.639999999999</v>
      </c>
      <c r="Z233" s="15">
        <v>1.9999999999999999E-6</v>
      </c>
      <c r="AA233" s="21">
        <f t="shared" si="1017"/>
        <v>7.0881838144166102E-3</v>
      </c>
      <c r="AC233" s="13">
        <v>249.02</v>
      </c>
      <c r="AD233" s="68">
        <f t="shared" si="1018"/>
        <v>-2.3029542155439509E-2</v>
      </c>
      <c r="AE233" s="68">
        <f t="shared" si="1268"/>
        <v>-1.5943358341022899E-2</v>
      </c>
      <c r="AF233" s="68">
        <f t="shared" si="1019"/>
        <v>0.51131880803544327</v>
      </c>
      <c r="AG233" s="68"/>
      <c r="AH233" s="15">
        <f t="shared" si="1020"/>
        <v>9.6183474930668769E-2</v>
      </c>
      <c r="AJ233" s="13">
        <v>23.76</v>
      </c>
      <c r="AK233" s="68">
        <f t="shared" si="1021"/>
        <v>-1.6556291390728419E-2</v>
      </c>
      <c r="AL233" s="68">
        <f t="shared" si="1269"/>
        <v>-9.4701075763118092E-3</v>
      </c>
      <c r="AM233" s="68">
        <f t="shared" si="1022"/>
        <v>0.27741935483870966</v>
      </c>
      <c r="AN233" s="68"/>
      <c r="AO233" s="15">
        <f t="shared" si="1023"/>
        <v>0.12981455064194009</v>
      </c>
      <c r="AQ233" s="13">
        <v>23.56</v>
      </c>
      <c r="AR233" s="68">
        <f t="shared" si="1024"/>
        <v>-2.3217247097844205E-2</v>
      </c>
      <c r="AS233" s="68">
        <f t="shared" si="1270"/>
        <v>-1.6131063283427595E-2</v>
      </c>
      <c r="AT233" s="68">
        <f t="shared" si="1025"/>
        <v>0.36421540243196288</v>
      </c>
      <c r="AU233" s="68"/>
      <c r="AV233" s="15">
        <f t="shared" si="1026"/>
        <v>9.7345132743362831E-2</v>
      </c>
      <c r="AX233" s="13">
        <v>227.46</v>
      </c>
      <c r="AY233" s="68">
        <f t="shared" si="1027"/>
        <v>-1.5409921218942092E-2</v>
      </c>
      <c r="AZ233" s="68">
        <f t="shared" si="1271"/>
        <v>-8.323737404525482E-3</v>
      </c>
      <c r="BA233" s="68">
        <f t="shared" si="1028"/>
        <v>0.69619686800894864</v>
      </c>
      <c r="BB233" s="68"/>
      <c r="BC233" s="15">
        <f t="shared" si="1029"/>
        <v>0.11396248591997654</v>
      </c>
      <c r="BE233" s="13">
        <v>82.56</v>
      </c>
      <c r="BF233" s="68">
        <f t="shared" si="1030"/>
        <v>-7.0956103427540999E-3</v>
      </c>
      <c r="BG233" s="68">
        <f t="shared" si="1272"/>
        <v>-9.4265283374899561E-6</v>
      </c>
      <c r="BH233" s="68"/>
      <c r="BI233" s="68"/>
      <c r="BJ233" s="15">
        <f t="shared" si="1031"/>
        <v>0.12067327270259265</v>
      </c>
      <c r="BL233" s="13">
        <v>71.14</v>
      </c>
      <c r="BM233" s="68">
        <f t="shared" si="1032"/>
        <v>-2.5879775434752849E-2</v>
      </c>
      <c r="BN233" s="68">
        <f t="shared" si="1273"/>
        <v>-1.8793591620336239E-2</v>
      </c>
      <c r="BO233" s="68">
        <f t="shared" si="1033"/>
        <v>0.19804648029639604</v>
      </c>
      <c r="BP233" s="68"/>
      <c r="BQ233" s="15">
        <f t="shared" si="1034"/>
        <v>7.1869820702124387E-2</v>
      </c>
      <c r="BS233" s="13">
        <v>42.38</v>
      </c>
      <c r="BT233" s="68">
        <f t="shared" si="1035"/>
        <v>-2.4626006904487921E-2</v>
      </c>
      <c r="BU233" s="68">
        <f t="shared" si="1274"/>
        <v>-1.7539823090071311E-2</v>
      </c>
      <c r="BV233" s="68">
        <f t="shared" si="1036"/>
        <v>0.13741277509393465</v>
      </c>
      <c r="BW233" s="68"/>
      <c r="BX233" s="15">
        <f t="shared" si="1037"/>
        <v>0.1079738562091504</v>
      </c>
      <c r="BZ233" s="13"/>
      <c r="CA233" s="68">
        <f t="shared" si="1038"/>
        <v>0</v>
      </c>
      <c r="CB233" s="68">
        <f t="shared" si="1275"/>
        <v>0</v>
      </c>
      <c r="CC233" s="68">
        <f t="shared" si="1039"/>
        <v>0</v>
      </c>
      <c r="CD233" s="68"/>
      <c r="CE233" s="15">
        <f t="shared" si="1040"/>
        <v>0</v>
      </c>
      <c r="CG233" s="13">
        <v>30.8</v>
      </c>
      <c r="CH233" s="68">
        <f t="shared" si="1041"/>
        <v>-7.4121817595875095E-3</v>
      </c>
      <c r="CI233" s="68">
        <f t="shared" si="1276"/>
        <v>-3.2599794517089963E-4</v>
      </c>
      <c r="CJ233" s="68">
        <f t="shared" si="1042"/>
        <v>1.8855441614290449E-2</v>
      </c>
      <c r="CK233" s="68"/>
      <c r="CL233" s="15">
        <f t="shared" si="1043"/>
        <v>-0.10360884749708961</v>
      </c>
      <c r="CN233" s="13">
        <v>33.47</v>
      </c>
      <c r="CO233" s="68">
        <f t="shared" si="1044"/>
        <v>-2.5334886429819584E-2</v>
      </c>
      <c r="CP233" s="68">
        <f t="shared" si="1277"/>
        <v>-1.8248702615402974E-2</v>
      </c>
      <c r="CQ233" s="68">
        <f t="shared" si="1045"/>
        <v>6.7964262922782362E-2</v>
      </c>
      <c r="CR233" s="68"/>
      <c r="CS233" s="15">
        <f t="shared" si="1046"/>
        <v>0</v>
      </c>
      <c r="CU233" s="13">
        <v>39.96</v>
      </c>
      <c r="CV233" s="68">
        <f t="shared" si="1047"/>
        <v>-1.6490278119616088E-2</v>
      </c>
      <c r="CW233" s="68">
        <f t="shared" si="1278"/>
        <v>-9.4040943051994785E-3</v>
      </c>
      <c r="CX233" s="68">
        <f t="shared" si="1048"/>
        <v>0.24292379471228623</v>
      </c>
      <c r="CY233" s="68"/>
      <c r="CZ233" s="15">
        <f t="shared" si="1049"/>
        <v>7.1888412017167377E-2</v>
      </c>
      <c r="DB233" s="13">
        <v>19.5</v>
      </c>
      <c r="DC233" s="68">
        <f t="shared" si="1050"/>
        <v>-8.6426029486528569E-3</v>
      </c>
      <c r="DD233" s="68">
        <f t="shared" si="1279"/>
        <v>-1.556419134236247E-3</v>
      </c>
      <c r="DE233" s="68">
        <f t="shared" si="1051"/>
        <v>-0.10836762688614544</v>
      </c>
      <c r="DF233" s="68"/>
      <c r="DG233" s="15">
        <f t="shared" si="1052"/>
        <v>-4.2239685658153212E-2</v>
      </c>
      <c r="DI233" s="13">
        <v>49.91</v>
      </c>
      <c r="DJ233" s="68">
        <f t="shared" si="1053"/>
        <v>-1.57759810688228E-2</v>
      </c>
      <c r="DK233" s="68">
        <f t="shared" si="1280"/>
        <v>-8.6897972544061897E-3</v>
      </c>
      <c r="DL233" s="68">
        <f t="shared" si="1054"/>
        <v>0.13046432616081535</v>
      </c>
      <c r="DM233" s="68"/>
      <c r="DN233" s="15">
        <f t="shared" si="1055"/>
        <v>0.18382352941176472</v>
      </c>
      <c r="DP233" s="13">
        <v>47.82</v>
      </c>
      <c r="DQ233" s="68">
        <f t="shared" si="1056"/>
        <v>-1.7262638717632478E-2</v>
      </c>
      <c r="DR233" s="68">
        <f t="shared" si="1281"/>
        <v>-1.0176454903215868E-2</v>
      </c>
      <c r="DS233" s="68"/>
      <c r="DT233" s="68"/>
      <c r="DU233" s="15">
        <f t="shared" si="1057"/>
        <v>0.25577731092436984</v>
      </c>
      <c r="DV233" s="18"/>
      <c r="DW233" s="13">
        <v>41</v>
      </c>
      <c r="DX233" s="68">
        <f t="shared" si="1058"/>
        <v>-4.2279841158607855E-2</v>
      </c>
      <c r="DY233" s="68">
        <f t="shared" si="1282"/>
        <v>-3.5193657344191248E-2</v>
      </c>
      <c r="DZ233" s="68">
        <f t="shared" si="1059"/>
        <v>1.1878335112059768</v>
      </c>
      <c r="EA233" s="68"/>
      <c r="EB233" s="15">
        <f t="shared" si="1060"/>
        <v>0.22497759187331942</v>
      </c>
      <c r="ED233" s="13">
        <v>39.450000000000003</v>
      </c>
      <c r="EE233" s="68">
        <f t="shared" si="1061"/>
        <v>-3.3088235294117509E-2</v>
      </c>
      <c r="EF233" s="68">
        <f t="shared" si="1283"/>
        <v>-2.6002051479700899E-2</v>
      </c>
      <c r="EG233" s="68">
        <f t="shared" si="1062"/>
        <v>0.87589158345221119</v>
      </c>
      <c r="EH233" s="68"/>
      <c r="EI233" s="15">
        <f t="shared" si="1063"/>
        <v>6.9685466377440344E-2</v>
      </c>
      <c r="EK233" s="13">
        <v>134.88</v>
      </c>
      <c r="EL233" s="68">
        <f t="shared" si="1064"/>
        <v>-1.776871540926302E-2</v>
      </c>
      <c r="EM233" s="68">
        <f t="shared" si="1284"/>
        <v>-1.068253159484641E-2</v>
      </c>
      <c r="EN233" s="68">
        <f t="shared" si="1065"/>
        <v>1.0898667493027576</v>
      </c>
      <c r="EO233" s="68"/>
      <c r="EP233" s="15">
        <f t="shared" si="1066"/>
        <v>0.2118598382749326</v>
      </c>
      <c r="ER233" s="13">
        <v>38.14</v>
      </c>
      <c r="ES233" s="68">
        <f t="shared" si="1067"/>
        <v>-4.4374836857217883E-3</v>
      </c>
      <c r="ET233" s="68">
        <f t="shared" si="1285"/>
        <v>2.6487001286948217E-3</v>
      </c>
      <c r="EU233" s="68">
        <f t="shared" si="1068"/>
        <v>9.252363219707832E-2</v>
      </c>
      <c r="EV233" s="68"/>
      <c r="EW233" s="15">
        <f t="shared" si="1069"/>
        <v>-1.9285163281049112E-2</v>
      </c>
      <c r="EY233" s="13">
        <v>50.91</v>
      </c>
      <c r="EZ233" s="68">
        <f t="shared" si="1070"/>
        <v>-5.0540842969041419E-2</v>
      </c>
      <c r="FA233" s="68">
        <f t="shared" si="1286"/>
        <v>-4.3454659154624806E-2</v>
      </c>
      <c r="FB233" s="68"/>
      <c r="FC233" s="68"/>
      <c r="FD233" s="15">
        <f t="shared" si="1071"/>
        <v>1.0711960943856793</v>
      </c>
      <c r="FF233" s="13">
        <v>61.61</v>
      </c>
      <c r="FG233" s="68">
        <f t="shared" si="1072"/>
        <v>-1.4082253160505721E-2</v>
      </c>
      <c r="FH233" s="68">
        <f t="shared" si="1287"/>
        <v>-6.9960693460891111E-3</v>
      </c>
      <c r="FI233" s="68">
        <f t="shared" si="1073"/>
        <v>4.282329045362223E-2</v>
      </c>
      <c r="FJ233" s="68"/>
      <c r="FK233" s="15">
        <f t="shared" si="1074"/>
        <v>8.4874097552385994E-2</v>
      </c>
      <c r="FM233" s="13">
        <v>177.47</v>
      </c>
      <c r="FN233" s="68">
        <f t="shared" si="1075"/>
        <v>-1.944858831979673E-2</v>
      </c>
      <c r="FO233" s="68">
        <f t="shared" si="1288"/>
        <v>-1.236240450538012E-2</v>
      </c>
      <c r="FP233" s="68">
        <f t="shared" si="1076"/>
        <v>0.5262297901616787</v>
      </c>
      <c r="FQ233" s="68"/>
      <c r="FR233" s="15">
        <f t="shared" si="1077"/>
        <v>-2.3065066607948905E-2</v>
      </c>
      <c r="FT233" s="13">
        <v>89.19</v>
      </c>
      <c r="FU233" s="68">
        <f t="shared" si="1078"/>
        <v>2.8108837418484374E-3</v>
      </c>
      <c r="FV233" s="68">
        <f t="shared" si="1289"/>
        <v>9.8970675562650469E-3</v>
      </c>
      <c r="FW233" s="68">
        <f t="shared" si="1079"/>
        <v>1.3177325911620999E-2</v>
      </c>
      <c r="FX233" s="68"/>
      <c r="FY233" s="15">
        <f t="shared" si="1080"/>
        <v>-1.0978043912175748E-2</v>
      </c>
      <c r="GA233" s="13">
        <v>12.16</v>
      </c>
      <c r="GB233" s="68">
        <f t="shared" si="1081"/>
        <v>-0.34728931830381099</v>
      </c>
      <c r="GC233" s="68">
        <f t="shared" si="1290"/>
        <v>-0.34020313448939438</v>
      </c>
      <c r="GD233" s="68"/>
      <c r="GE233" s="68"/>
      <c r="GF233" s="15">
        <f t="shared" si="1082"/>
        <v>-0.30235226620768785</v>
      </c>
      <c r="GG233" s="18"/>
      <c r="GH233" s="13">
        <v>24.73</v>
      </c>
      <c r="GI233" s="68">
        <f t="shared" si="1083"/>
        <v>-1.2774451097804403E-2</v>
      </c>
      <c r="GJ233" s="68">
        <f t="shared" si="1291"/>
        <v>-5.6882672833877927E-3</v>
      </c>
      <c r="GK233" s="68">
        <f t="shared" si="1084"/>
        <v>0.28668054110301777</v>
      </c>
      <c r="GL233" s="68"/>
      <c r="GM233" s="15">
        <f t="shared" si="1085"/>
        <v>0.30846560846560861</v>
      </c>
      <c r="GO233" s="13">
        <v>30.07</v>
      </c>
      <c r="GP233" s="68">
        <f t="shared" si="1086"/>
        <v>-6.6072018500164947E-3</v>
      </c>
      <c r="GQ233" s="68">
        <f t="shared" si="1292"/>
        <v>4.7898196440011517E-4</v>
      </c>
      <c r="GR233" s="68"/>
      <c r="GS233" s="68"/>
      <c r="GT233" s="15">
        <f t="shared" si="1087"/>
        <v>0.1034862385321101</v>
      </c>
      <c r="GV233" s="13">
        <v>17.04</v>
      </c>
      <c r="GW233" s="68">
        <f t="shared" si="1088"/>
        <v>-1.5597920277296336E-2</v>
      </c>
      <c r="GX233" s="68">
        <f t="shared" si="1293"/>
        <v>-8.5117364628797265E-3</v>
      </c>
      <c r="GY233" s="68">
        <f t="shared" si="1089"/>
        <v>0.43797468354430374</v>
      </c>
      <c r="GZ233" s="68"/>
      <c r="HA233" s="15">
        <f t="shared" si="1090"/>
        <v>0.24198250728862961</v>
      </c>
      <c r="HD233" s="13">
        <v>395.05</v>
      </c>
      <c r="HE233" s="68">
        <f t="shared" si="1091"/>
        <v>-2.2129260625262995E-2</v>
      </c>
      <c r="HF233" s="68">
        <f t="shared" si="1294"/>
        <v>-1.5043076810846386E-2</v>
      </c>
      <c r="HG233" s="68">
        <f t="shared" si="1092"/>
        <v>1.2192573450929725</v>
      </c>
      <c r="HH233" s="68"/>
      <c r="HI233" s="15">
        <f t="shared" si="1093"/>
        <v>-2.1766045958795475E-2</v>
      </c>
      <c r="HK233" s="13">
        <v>67.31</v>
      </c>
      <c r="HL233" s="68">
        <f t="shared" si="1094"/>
        <v>-4.7544927126078947E-2</v>
      </c>
      <c r="HM233" s="68">
        <f t="shared" si="1295"/>
        <v>-4.045874331166234E-2</v>
      </c>
      <c r="HN233" s="68">
        <f t="shared" si="1095"/>
        <v>26.141129032258064</v>
      </c>
      <c r="HO233" s="68"/>
      <c r="HP233" s="15">
        <f t="shared" si="1096"/>
        <v>1.5515542077331315</v>
      </c>
      <c r="HR233" s="13">
        <v>117.01</v>
      </c>
      <c r="HS233" s="68">
        <f t="shared" si="1097"/>
        <v>-2.812340207942716E-3</v>
      </c>
      <c r="HT233" s="68">
        <f t="shared" si="1296"/>
        <v>4.2738436064738939E-3</v>
      </c>
      <c r="HU233" s="68">
        <f t="shared" si="1098"/>
        <v>2.2145604395604401</v>
      </c>
      <c r="HV233" s="68"/>
      <c r="HW233" s="15">
        <f t="shared" si="1099"/>
        <v>8.7756809519382847E-2</v>
      </c>
      <c r="HY233" s="13">
        <v>180.64</v>
      </c>
      <c r="HZ233" s="68">
        <f t="shared" si="1100"/>
        <v>-3.1524769461720052E-2</v>
      </c>
      <c r="IA233" s="68">
        <f t="shared" si="1297"/>
        <v>-2.4438585647303442E-2</v>
      </c>
      <c r="IB233" s="68">
        <f t="shared" si="1101"/>
        <v>0.70576015108592993</v>
      </c>
      <c r="IC233" s="68"/>
      <c r="ID233" s="15">
        <f t="shared" si="1102"/>
        <v>0.3451485590885397</v>
      </c>
      <c r="IF233" s="13">
        <v>346.82</v>
      </c>
      <c r="IG233" s="68">
        <f t="shared" si="1103"/>
        <v>-2.1443485130636031E-2</v>
      </c>
      <c r="IH233" s="68">
        <f t="shared" si="1298"/>
        <v>-1.4357301316219422E-2</v>
      </c>
      <c r="II233" s="68">
        <f t="shared" si="1104"/>
        <v>0.98182857142857138</v>
      </c>
      <c r="IJ233" s="68"/>
      <c r="IK233" s="15">
        <f t="shared" si="1105"/>
        <v>0.49594547964113178</v>
      </c>
      <c r="IM233" s="13">
        <v>301.77999999999997</v>
      </c>
      <c r="IN233" s="68">
        <f t="shared" si="1106"/>
        <v>-2.629626044590725E-2</v>
      </c>
      <c r="IO233" s="68">
        <f t="shared" si="1299"/>
        <v>-1.9210076631490641E-2</v>
      </c>
      <c r="IP233" s="68">
        <f t="shared" si="1107"/>
        <v>4.8929896504588939</v>
      </c>
      <c r="IQ233" s="68"/>
      <c r="IR233" s="15">
        <f t="shared" si="1108"/>
        <v>0.609407498266759</v>
      </c>
      <c r="IT233" s="13">
        <v>81.97</v>
      </c>
      <c r="IU233" s="68">
        <f t="shared" si="1109"/>
        <v>-4.9402760060303898E-2</v>
      </c>
      <c r="IV233" s="68">
        <f t="shared" si="1300"/>
        <v>-4.2316576245887291E-2</v>
      </c>
      <c r="IW233" s="68">
        <f t="shared" si="1110"/>
        <v>3.4915068493150683</v>
      </c>
      <c r="IX233" s="68"/>
      <c r="IY233" s="15">
        <f t="shared" si="1111"/>
        <v>0.59505740416423425</v>
      </c>
      <c r="JA233" s="13">
        <v>589.22</v>
      </c>
      <c r="JB233" s="68">
        <f t="shared" si="1112"/>
        <v>-1.8633961241361001E-3</v>
      </c>
      <c r="JC233" s="68">
        <f t="shared" si="1301"/>
        <v>5.2227876902805094E-3</v>
      </c>
      <c r="JD233" s="68">
        <f t="shared" si="1113"/>
        <v>0.19178802588996774</v>
      </c>
      <c r="JE233" s="68"/>
      <c r="JF233" s="15">
        <f t="shared" si="1114"/>
        <v>6.3363563389182706E-3</v>
      </c>
      <c r="JH233" s="13">
        <v>478.43</v>
      </c>
      <c r="JI233" s="68">
        <f t="shared" si="1115"/>
        <v>-1.7839546723599928E-2</v>
      </c>
      <c r="JJ233" s="68">
        <f t="shared" si="1302"/>
        <v>-1.0753362909183318E-2</v>
      </c>
      <c r="JK233" s="68">
        <f t="shared" si="1116"/>
        <v>0.17639971477046401</v>
      </c>
      <c r="JL233" s="68"/>
      <c r="JM233" s="15">
        <f t="shared" si="1117"/>
        <v>0.13506524317912219</v>
      </c>
      <c r="JO233" s="13">
        <v>31.63</v>
      </c>
      <c r="JP233" s="68">
        <f t="shared" si="1118"/>
        <v>-6.9979417818288717E-2</v>
      </c>
      <c r="JQ233" s="68">
        <f t="shared" si="1303"/>
        <v>-6.2893234003872103E-2</v>
      </c>
      <c r="JR233" s="68">
        <f t="shared" si="1119"/>
        <v>6.731904842247334E-2</v>
      </c>
      <c r="JS233" s="68"/>
      <c r="JT233" s="15">
        <f t="shared" si="1120"/>
        <v>2.1040235525024533</v>
      </c>
      <c r="JV233" s="26">
        <v>2.3149999999999999</v>
      </c>
      <c r="JW233" s="68">
        <f t="shared" si="1121"/>
        <v>-4.7325102880658519E-2</v>
      </c>
      <c r="JX233" s="68">
        <f t="shared" si="1304"/>
        <v>-4.0238919066241913E-2</v>
      </c>
      <c r="JY233" s="68">
        <f t="shared" si="1122"/>
        <v>-8.4980237154150151E-2</v>
      </c>
      <c r="JZ233" s="68"/>
      <c r="KA233" s="15">
        <f t="shared" si="1123"/>
        <v>0.28611111111111104</v>
      </c>
      <c r="KC233" s="13">
        <v>23.38</v>
      </c>
      <c r="KD233" s="68">
        <f t="shared" si="1124"/>
        <v>-2.785862785862793E-2</v>
      </c>
      <c r="KE233" s="68">
        <f t="shared" si="1305"/>
        <v>-2.077244404421132E-2</v>
      </c>
      <c r="KF233" s="68">
        <f t="shared" si="1125"/>
        <v>0.20020533880903482</v>
      </c>
      <c r="KG233" s="68"/>
      <c r="KH233" s="15">
        <f t="shared" si="1126"/>
        <v>5.4102795311091044E-2</v>
      </c>
      <c r="KI233" s="18"/>
      <c r="KJ233" s="13">
        <v>134.72999999999999</v>
      </c>
      <c r="KK233" s="68">
        <f t="shared" si="1127"/>
        <v>-5.0394699746264489E-2</v>
      </c>
      <c r="KL233" s="68">
        <f t="shared" si="1306"/>
        <v>-4.3308515931847882E-2</v>
      </c>
      <c r="KM233" s="68">
        <f t="shared" si="1128"/>
        <v>5.3853080568720371</v>
      </c>
      <c r="KN233" s="68"/>
      <c r="KO233" s="15">
        <f t="shared" si="1129"/>
        <v>1.004612408867728</v>
      </c>
      <c r="KQ233" s="26">
        <v>2.46</v>
      </c>
      <c r="KR233" s="68">
        <f t="shared" si="1130"/>
        <v>-1.6000000000000014E-2</v>
      </c>
      <c r="KS233" s="68">
        <f t="shared" si="1307"/>
        <v>-8.9138161855834043E-3</v>
      </c>
      <c r="KT233" s="68">
        <f t="shared" si="1131"/>
        <v>-6.1068702290076389E-2</v>
      </c>
      <c r="KU233" s="68"/>
      <c r="KV233" s="15">
        <f t="shared" si="1132"/>
        <v>1.4356435643564356</v>
      </c>
      <c r="KW233" s="18"/>
      <c r="KX233" s="13">
        <v>54.72</v>
      </c>
      <c r="KY233" s="68">
        <f t="shared" si="1133"/>
        <v>1.4084507042253483E-2</v>
      </c>
      <c r="KZ233" s="68">
        <f t="shared" si="1308"/>
        <v>2.1170690856670095E-2</v>
      </c>
      <c r="LA233" s="68">
        <f t="shared" si="1134"/>
        <v>-0.23926039204782437</v>
      </c>
      <c r="LB233" s="68"/>
      <c r="LC233" s="15">
        <f t="shared" si="1135"/>
        <v>1.3078869675242513</v>
      </c>
      <c r="LD233" s="18"/>
      <c r="LE233" s="13">
        <v>56.35</v>
      </c>
      <c r="LF233" s="68">
        <f t="shared" si="1136"/>
        <v>-4.2968750000000021E-2</v>
      </c>
      <c r="LG233" s="68">
        <f t="shared" si="1309"/>
        <v>-3.5882566185583414E-2</v>
      </c>
      <c r="LH233" s="68">
        <f t="shared" si="1137"/>
        <v>0.57270443762210455</v>
      </c>
      <c r="LI233" s="68"/>
      <c r="LJ233" s="15">
        <f t="shared" si="1138"/>
        <v>0.22207764042507053</v>
      </c>
      <c r="LL233" s="13">
        <v>158.56</v>
      </c>
      <c r="LM233" s="68">
        <f t="shared" si="1139"/>
        <v>-5.4220101401729816E-2</v>
      </c>
      <c r="LN233" s="68">
        <f t="shared" si="1310"/>
        <v>-4.7133917587313209E-2</v>
      </c>
      <c r="LO233" s="68">
        <f t="shared" si="1140"/>
        <v>0.81211428571428579</v>
      </c>
      <c r="LP233" s="68"/>
      <c r="LQ233" s="15">
        <f t="shared" si="1141"/>
        <v>1.0273622298938756</v>
      </c>
      <c r="LS233" s="13">
        <v>24.2</v>
      </c>
      <c r="LT233" s="68">
        <f t="shared" si="1142"/>
        <v>-5.2837573385518644E-2</v>
      </c>
      <c r="LU233" s="68">
        <f t="shared" si="1311"/>
        <v>-4.575138957110203E-2</v>
      </c>
      <c r="LV233" s="68"/>
      <c r="LW233" s="68"/>
      <c r="LX233" s="15">
        <f t="shared" si="1143"/>
        <v>1.6162162162162161</v>
      </c>
      <c r="LZ233" s="26">
        <v>20.94</v>
      </c>
      <c r="MA233" s="68">
        <f t="shared" si="1144"/>
        <v>-4.6448087431693971E-2</v>
      </c>
      <c r="MB233" s="68">
        <f t="shared" si="1312"/>
        <v>-3.9361903617277358E-2</v>
      </c>
      <c r="MC233" s="68">
        <f t="shared" si="1145"/>
        <v>-5.8876404494381966E-2</v>
      </c>
      <c r="MD233" s="68"/>
      <c r="ME233" s="15">
        <f t="shared" si="1146"/>
        <v>0.55341246290801194</v>
      </c>
      <c r="MG233" s="13">
        <v>88</v>
      </c>
      <c r="MH233" s="68">
        <f t="shared" si="1147"/>
        <v>-0.14463452566096419</v>
      </c>
      <c r="MI233" s="68">
        <f t="shared" si="1313"/>
        <v>-0.13754834184654757</v>
      </c>
      <c r="MJ233" s="68">
        <f t="shared" si="1148"/>
        <v>10.859838274932615</v>
      </c>
      <c r="MK233" s="68"/>
      <c r="ML233" s="15">
        <f t="shared" si="1149"/>
        <v>3.1450777202072535</v>
      </c>
      <c r="MN233" s="13">
        <v>175.28</v>
      </c>
      <c r="MO233" s="68">
        <f t="shared" si="1150"/>
        <v>-2.5951653237010212E-2</v>
      </c>
      <c r="MP233" s="68">
        <f t="shared" si="1314"/>
        <v>-1.8865469422593602E-2</v>
      </c>
      <c r="MQ233" s="68">
        <f t="shared" si="1151"/>
        <v>0.39221604447974578</v>
      </c>
      <c r="MR233" s="68"/>
      <c r="MS233" s="15">
        <f t="shared" si="1152"/>
        <v>0.57357033845048933</v>
      </c>
      <c r="MU233" s="26">
        <v>22.05</v>
      </c>
      <c r="MV233" s="68">
        <f t="shared" si="1153"/>
        <v>-7.701967350355797E-2</v>
      </c>
      <c r="MW233" s="68">
        <f t="shared" si="1315"/>
        <v>-6.9933489689141357E-2</v>
      </c>
      <c r="MX233" s="68">
        <f t="shared" si="1154"/>
        <v>5.6540488739817901E-2</v>
      </c>
      <c r="MY233" s="68"/>
      <c r="MZ233" s="15">
        <f t="shared" si="1155"/>
        <v>1.0665417057169635</v>
      </c>
      <c r="NB233" s="13">
        <v>290.62</v>
      </c>
      <c r="NC233" s="68">
        <f t="shared" si="1156"/>
        <v>-3.3778841678302973E-2</v>
      </c>
      <c r="ND233" s="68">
        <f t="shared" si="1316"/>
        <v>-2.6692657863886363E-2</v>
      </c>
      <c r="NE233" s="68">
        <f t="shared" si="1157"/>
        <v>1.1452720159444896</v>
      </c>
      <c r="NF233" s="68"/>
      <c r="NG233" s="15">
        <f t="shared" si="1158"/>
        <v>0.74243060135499739</v>
      </c>
      <c r="NI233" s="13">
        <v>13.21</v>
      </c>
      <c r="NJ233" s="68">
        <f t="shared" si="1159"/>
        <v>-6.3784549964564036E-2</v>
      </c>
      <c r="NK233" s="68">
        <f t="shared" si="1317"/>
        <v>-5.6698366150147422E-2</v>
      </c>
      <c r="NL233" s="68">
        <f t="shared" si="1160"/>
        <v>-0.89511710996427163</v>
      </c>
      <c r="NM233" s="68"/>
      <c r="NN233" s="15">
        <f t="shared" si="1161"/>
        <v>1.6959183673469387</v>
      </c>
      <c r="NP233" s="13">
        <v>558.03</v>
      </c>
      <c r="NQ233" s="68">
        <f t="shared" si="1162"/>
        <v>-6.2748786509682755E-2</v>
      </c>
      <c r="NR233" s="68">
        <f t="shared" si="1318"/>
        <v>-5.5662602695266142E-2</v>
      </c>
      <c r="NS233" s="68">
        <f t="shared" si="1163"/>
        <v>3.2516571428571428</v>
      </c>
      <c r="NT233" s="68"/>
      <c r="NU233" s="15">
        <f t="shared" si="1164"/>
        <v>0.69650077524093257</v>
      </c>
      <c r="NW233" s="13">
        <v>289.45</v>
      </c>
      <c r="NX233" s="68">
        <f t="shared" si="1165"/>
        <v>-1.1475017929715562E-2</v>
      </c>
      <c r="NY233" s="68">
        <f t="shared" si="1319"/>
        <v>-4.3888341152989521E-3</v>
      </c>
      <c r="NZ233" s="68">
        <f t="shared" si="1166"/>
        <v>0.64684797451069642</v>
      </c>
      <c r="OA233" s="68"/>
      <c r="OB233" s="15">
        <f t="shared" si="1167"/>
        <v>0.52905441098784978</v>
      </c>
      <c r="OD233" s="13">
        <v>3.84</v>
      </c>
      <c r="OE233" s="68">
        <f t="shared" si="1168"/>
        <v>-5.1851851851851843E-2</v>
      </c>
      <c r="OF233" s="68">
        <f t="shared" si="1320"/>
        <v>-4.476566803743523E-2</v>
      </c>
      <c r="OG233" s="68">
        <f t="shared" si="1169"/>
        <v>-0.98298400319049939</v>
      </c>
      <c r="OH233" s="68"/>
      <c r="OI233" s="15">
        <f t="shared" si="1170"/>
        <v>1.6301369863013699</v>
      </c>
      <c r="OK233" s="13">
        <v>241.31</v>
      </c>
      <c r="OL233" s="68">
        <f t="shared" si="1171"/>
        <v>-8.6811731315042565E-2</v>
      </c>
      <c r="OM233" s="68">
        <f t="shared" si="1321"/>
        <v>-7.9725547500625951E-2</v>
      </c>
      <c r="ON233" s="68">
        <f t="shared" si="1172"/>
        <v>4.684570082449941</v>
      </c>
      <c r="OO233" s="68"/>
      <c r="OP233" s="15">
        <f t="shared" si="1173"/>
        <v>2.6227293199219335</v>
      </c>
      <c r="OR233" s="13">
        <v>5.21</v>
      </c>
      <c r="OS233" s="68">
        <f t="shared" si="1174"/>
        <v>-2.6168224299065363E-2</v>
      </c>
      <c r="OT233" s="68">
        <f t="shared" si="1322"/>
        <v>-1.9082040484648753E-2</v>
      </c>
      <c r="OU233" s="68">
        <f t="shared" si="1175"/>
        <v>-0.32337662337662337</v>
      </c>
      <c r="OV233" s="68"/>
      <c r="OW233" s="15">
        <f t="shared" si="1176"/>
        <v>3.651785714285714</v>
      </c>
      <c r="OY233" s="13">
        <v>172.73</v>
      </c>
      <c r="OZ233" s="68">
        <f t="shared" si="1177"/>
        <v>-5.984922598837661E-3</v>
      </c>
      <c r="PA233" s="68">
        <f t="shared" si="1323"/>
        <v>1.1012612155789489E-3</v>
      </c>
      <c r="PB233" s="68">
        <f t="shared" si="1331"/>
        <v>4.3147692307692305</v>
      </c>
      <c r="PC233" s="68"/>
      <c r="PD233" s="15">
        <f t="shared" si="1178"/>
        <v>0.50790048013967692</v>
      </c>
      <c r="PE233" s="18"/>
      <c r="PF233" s="13">
        <v>284.22000000000003</v>
      </c>
      <c r="PG233" s="68">
        <f t="shared" si="1179"/>
        <v>-3.6108676599473188E-3</v>
      </c>
      <c r="PH233" s="68">
        <f t="shared" si="1324"/>
        <v>3.4753161544692911E-3</v>
      </c>
      <c r="PI233" s="68">
        <f t="shared" si="1180"/>
        <v>-0.18374497415278565</v>
      </c>
      <c r="PJ233" s="68"/>
      <c r="PK233" s="15">
        <f t="shared" si="1181"/>
        <v>0.3590589585425335</v>
      </c>
      <c r="PM233" s="13"/>
      <c r="PN233" s="68">
        <f t="shared" si="1182"/>
        <v>0</v>
      </c>
      <c r="PO233" s="68">
        <f t="shared" si="1183"/>
        <v>7.0861838144166099E-3</v>
      </c>
      <c r="PP233" s="68">
        <f t="shared" si="1184"/>
        <v>0</v>
      </c>
      <c r="PQ233" s="68"/>
      <c r="PR233" s="15">
        <f t="shared" si="1185"/>
        <v>0</v>
      </c>
      <c r="PT233" s="13">
        <v>13.21</v>
      </c>
      <c r="PU233" s="68">
        <f t="shared" si="1186"/>
        <v>-0.14719173660426077</v>
      </c>
      <c r="PV233" s="68">
        <f t="shared" si="1325"/>
        <v>-0.14010555278984416</v>
      </c>
      <c r="PW233" s="68">
        <f t="shared" si="1187"/>
        <v>0.51490825688073394</v>
      </c>
      <c r="PX233" s="68"/>
      <c r="PY233" s="15">
        <f t="shared" si="1188"/>
        <v>1.5750487329434701</v>
      </c>
      <c r="QA233" s="13">
        <v>327.37</v>
      </c>
      <c r="QB233" s="68">
        <f t="shared" si="1189"/>
        <v>-2.6408921933085489E-2</v>
      </c>
      <c r="QC233" s="68">
        <f t="shared" si="1326"/>
        <v>-1.9322738118668879E-2</v>
      </c>
      <c r="QD233" s="68">
        <f t="shared" si="1190"/>
        <v>-2.969856842230055E-2</v>
      </c>
      <c r="QE233" s="68"/>
      <c r="QF233" s="15">
        <f t="shared" si="1191"/>
        <v>0.70736413893814531</v>
      </c>
      <c r="QH233" s="26">
        <v>2.56</v>
      </c>
      <c r="QI233" s="68">
        <f t="shared" si="1192"/>
        <v>-1.1583011583011508E-2</v>
      </c>
      <c r="QJ233" s="68">
        <f t="shared" si="1327"/>
        <v>-4.4968277685948979E-3</v>
      </c>
      <c r="QK233" s="68">
        <f t="shared" si="1193"/>
        <v>1.9920318725099709E-2</v>
      </c>
      <c r="QL233" s="68"/>
      <c r="QM233" s="15">
        <f t="shared" si="1194"/>
        <v>0.96923076923076923</v>
      </c>
      <c r="QO233" s="13">
        <v>12.2</v>
      </c>
      <c r="QP233" s="68">
        <f t="shared" si="1195"/>
        <v>-0.14685314685314693</v>
      </c>
      <c r="QQ233" s="68">
        <f t="shared" si="1328"/>
        <v>-0.13976696303873032</v>
      </c>
      <c r="QR233" s="68">
        <f t="shared" si="1196"/>
        <v>-0.9851288427314171</v>
      </c>
      <c r="QS233" s="68"/>
      <c r="QT233" s="15">
        <f t="shared" si="1197"/>
        <v>6.2717770034843107E-2</v>
      </c>
      <c r="QV233" s="26">
        <v>3.3</v>
      </c>
      <c r="QW233" s="68">
        <f t="shared" si="1198"/>
        <v>1.8518518518518396E-2</v>
      </c>
      <c r="QX233" s="68">
        <f t="shared" si="1329"/>
        <v>2.5604702332935006E-2</v>
      </c>
      <c r="QY233" s="68">
        <f t="shared" si="1199"/>
        <v>-6.5155807365439092E-2</v>
      </c>
      <c r="QZ233" s="68"/>
      <c r="RA233" s="15">
        <f t="shared" si="1200"/>
        <v>0.34859011033919074</v>
      </c>
      <c r="RC233" s="13">
        <v>58.45</v>
      </c>
      <c r="RD233" s="68">
        <f t="shared" si="1201"/>
        <v>-9.0555469114672368E-2</v>
      </c>
      <c r="RE233" s="68">
        <f t="shared" si="1330"/>
        <v>-8.3469285300255755E-2</v>
      </c>
      <c r="RF233" s="68">
        <f t="shared" si="1202"/>
        <v>0.26269172607474622</v>
      </c>
      <c r="RG233" s="68"/>
      <c r="RH233" s="15">
        <f t="shared" si="1203"/>
        <v>1.3616161616161617</v>
      </c>
      <c r="RJ233" s="13">
        <v>277.5</v>
      </c>
      <c r="RK233" s="68">
        <f t="shared" si="1204"/>
        <v>-1.7246874667988826E-2</v>
      </c>
      <c r="RL233" s="68">
        <f t="shared" si="1205"/>
        <v>-1.0160690853572216E-2</v>
      </c>
      <c r="RM233" s="68">
        <f t="shared" si="1206"/>
        <v>0.28722516003339821</v>
      </c>
      <c r="RN233" s="68"/>
      <c r="RO233" s="15">
        <f t="shared" si="1207"/>
        <v>0.41063440422936154</v>
      </c>
      <c r="RQ233" s="13">
        <v>26</v>
      </c>
      <c r="RR233" s="68">
        <f t="shared" si="1208"/>
        <v>-6.0354174195880073E-2</v>
      </c>
      <c r="RS233" s="68">
        <f t="shared" si="1209"/>
        <v>-5.3267990381463459E-2</v>
      </c>
      <c r="RT233" s="68">
        <f t="shared" si="1210"/>
        <v>0.77595628415300544</v>
      </c>
      <c r="RU233" s="68"/>
      <c r="RV233" s="15">
        <f t="shared" si="1211"/>
        <v>0.24760076775431863</v>
      </c>
      <c r="RX233" s="13">
        <v>155.74</v>
      </c>
      <c r="RY233" s="68">
        <f t="shared" si="1212"/>
        <v>-5.851771248942074E-2</v>
      </c>
      <c r="RZ233" s="68">
        <f t="shared" si="1213"/>
        <v>-5.1431528675004126E-2</v>
      </c>
      <c r="SA233" s="68">
        <f t="shared" si="1214"/>
        <v>0.17044942131369312</v>
      </c>
      <c r="SB233" s="68"/>
      <c r="SC233" s="15">
        <f t="shared" si="1215"/>
        <v>1.0592357530080658</v>
      </c>
      <c r="SE233" s="13">
        <v>22.8</v>
      </c>
      <c r="SF233" s="68">
        <f t="shared" si="1216"/>
        <v>-0.1044776119402985</v>
      </c>
      <c r="SG233" s="68">
        <f t="shared" si="1217"/>
        <v>-9.739142812588189E-2</v>
      </c>
      <c r="SH233" s="68">
        <f t="shared" si="1218"/>
        <v>0.82400000000000007</v>
      </c>
      <c r="SI233" s="68"/>
      <c r="SJ233" s="15">
        <f t="shared" si="1219"/>
        <v>0.49410222804718223</v>
      </c>
      <c r="SL233" s="13">
        <v>2.5499999999999998</v>
      </c>
      <c r="SM233" s="68">
        <f t="shared" si="1220"/>
        <v>-0.17207792207792216</v>
      </c>
      <c r="SN233" s="68">
        <f t="shared" si="1221"/>
        <v>-0.16499173826350555</v>
      </c>
      <c r="SO233" s="68">
        <f t="shared" si="1222"/>
        <v>0.79577464788732388</v>
      </c>
      <c r="SP233" s="68"/>
      <c r="SQ233" s="15">
        <f t="shared" si="1223"/>
        <v>1.5247524752475246</v>
      </c>
      <c r="SS233" s="13">
        <v>20.51</v>
      </c>
      <c r="ST233" s="68">
        <f t="shared" si="1224"/>
        <v>-0.12499999999999999</v>
      </c>
      <c r="SU233" s="68">
        <f t="shared" si="1225"/>
        <v>-0.11791381618558337</v>
      </c>
      <c r="SV233" s="68">
        <f t="shared" si="1226"/>
        <v>0.27075588599752176</v>
      </c>
      <c r="SW233" s="68"/>
      <c r="SX233" s="15">
        <f t="shared" si="1227"/>
        <v>1.4416666666666667</v>
      </c>
      <c r="SZ233" s="26">
        <v>56.68</v>
      </c>
      <c r="TA233" s="68">
        <f t="shared" si="1228"/>
        <v>-0.10810385523210067</v>
      </c>
      <c r="TB233" s="68">
        <f t="shared" si="1229"/>
        <v>-0.10101767141768406</v>
      </c>
      <c r="TC233" s="68">
        <f t="shared" si="1230"/>
        <v>0.40401288085211801</v>
      </c>
      <c r="TD233" s="68"/>
      <c r="TE233" s="15">
        <f t="shared" si="1231"/>
        <v>2.6333333333333333</v>
      </c>
      <c r="TG233" s="417">
        <v>0.27300000000000002</v>
      </c>
      <c r="TH233" s="68">
        <f t="shared" si="1232"/>
        <v>-5.8620689655172281E-2</v>
      </c>
      <c r="TI233" s="68">
        <f t="shared" si="1233"/>
        <v>-5.1534505840755668E-2</v>
      </c>
      <c r="TJ233" s="68">
        <f t="shared" si="1234"/>
        <v>0.24090909090909099</v>
      </c>
      <c r="TK233" s="68"/>
      <c r="TL233" s="15">
        <f t="shared" si="1235"/>
        <v>0.61061946902654873</v>
      </c>
      <c r="TN233" s="13">
        <v>51.46</v>
      </c>
      <c r="TO233" s="68">
        <f t="shared" si="1236"/>
        <v>-1.4931087289433405E-2</v>
      </c>
      <c r="TP233" s="68">
        <f t="shared" si="1237"/>
        <v>-7.8449034750167953E-3</v>
      </c>
      <c r="TQ233" s="68">
        <f t="shared" si="1238"/>
        <v>-0.24992529862330823</v>
      </c>
      <c r="TR233" s="68"/>
      <c r="TS233" s="15">
        <f t="shared" si="1239"/>
        <v>0.72974789915966387</v>
      </c>
      <c r="TU233" s="417">
        <v>3.99</v>
      </c>
      <c r="TV233" s="68">
        <f t="shared" si="1240"/>
        <v>-0.14561027837259094</v>
      </c>
      <c r="TW233" s="68">
        <f t="shared" si="1241"/>
        <v>-0.13852409455817433</v>
      </c>
      <c r="TX233" s="68">
        <f t="shared" si="1242"/>
        <v>-9.5238095238095219E-2</v>
      </c>
      <c r="TY233" s="68"/>
      <c r="TZ233" s="15">
        <f t="shared" si="1243"/>
        <v>1.3333333333333335</v>
      </c>
      <c r="UB233" s="13"/>
      <c r="UC233" s="68">
        <f t="shared" si="1244"/>
        <v>0</v>
      </c>
      <c r="UD233" s="68">
        <f t="shared" si="1245"/>
        <v>7.0861838144166099E-3</v>
      </c>
      <c r="UE233" s="68">
        <f t="shared" si="1246"/>
        <v>0</v>
      </c>
      <c r="UF233" s="68"/>
      <c r="UG233" s="15">
        <f t="shared" si="1247"/>
        <v>0</v>
      </c>
      <c r="UI233" s="417"/>
      <c r="UJ233" s="68">
        <f t="shared" si="1248"/>
        <v>0</v>
      </c>
      <c r="UK233" s="68">
        <f t="shared" si="1249"/>
        <v>7.0861838144166099E-3</v>
      </c>
      <c r="UL233" s="68">
        <f t="shared" si="1250"/>
        <v>0</v>
      </c>
      <c r="UM233" s="68"/>
      <c r="UN233" s="15">
        <f t="shared" si="1251"/>
        <v>0</v>
      </c>
      <c r="UP233" s="417"/>
      <c r="UQ233" s="68">
        <f t="shared" si="1252"/>
        <v>0</v>
      </c>
      <c r="UR233" s="68">
        <f t="shared" si="1253"/>
        <v>7.0861838144166099E-3</v>
      </c>
      <c r="US233" s="68">
        <f t="shared" si="1254"/>
        <v>0</v>
      </c>
      <c r="UT233" s="68"/>
      <c r="UU233" s="15">
        <f t="shared" si="1255"/>
        <v>0</v>
      </c>
      <c r="UW233" s="417"/>
      <c r="UX233" s="68">
        <f t="shared" si="1256"/>
        <v>0</v>
      </c>
      <c r="UY233" s="68">
        <f t="shared" si="1257"/>
        <v>7.0861838144166099E-3</v>
      </c>
      <c r="UZ233" s="68">
        <f t="shared" si="1258"/>
        <v>0</v>
      </c>
      <c r="VA233" s="68"/>
      <c r="VB233" s="15">
        <f t="shared" si="1259"/>
        <v>0</v>
      </c>
      <c r="VD233" s="417"/>
      <c r="VE233" s="68">
        <f t="shared" si="1260"/>
        <v>0</v>
      </c>
      <c r="VF233" s="68">
        <f t="shared" si="1261"/>
        <v>7.0861838144166099E-3</v>
      </c>
      <c r="VG233" s="68">
        <f t="shared" si="1262"/>
        <v>0</v>
      </c>
      <c r="VH233" s="68"/>
      <c r="VI233" s="15">
        <f t="shared" si="1263"/>
        <v>0</v>
      </c>
      <c r="VM233" s="21">
        <f t="shared" si="1264"/>
        <v>-4.4930782762947541E-2</v>
      </c>
      <c r="VN233" s="40"/>
      <c r="VO233" s="21">
        <f t="shared" si="1265"/>
        <v>1.4331287241720982</v>
      </c>
      <c r="VP233" s="14"/>
      <c r="VQ233" s="21">
        <f t="shared" si="1266"/>
        <v>0.87400371223640205</v>
      </c>
    </row>
    <row r="234" spans="1:589" ht="15.75" customHeight="1" x14ac:dyDescent="0.2">
      <c r="A234" s="127">
        <v>45982</v>
      </c>
      <c r="B234" s="4">
        <f t="shared" si="999"/>
        <v>45982</v>
      </c>
      <c r="C234" s="13">
        <v>46245.41</v>
      </c>
      <c r="D234" s="138">
        <f t="shared" si="1000"/>
        <v>493.15000000000146</v>
      </c>
      <c r="E234" s="68">
        <f t="shared" si="1001"/>
        <v>1.0778702516553312E-2</v>
      </c>
      <c r="F234" s="15">
        <f t="shared" si="1002"/>
        <v>8.6996306431284962E-2</v>
      </c>
      <c r="G234" s="13">
        <v>6602.99</v>
      </c>
      <c r="H234" s="138">
        <f t="shared" si="1003"/>
        <v>64.229999999999563</v>
      </c>
      <c r="I234" s="68">
        <f t="shared" si="1004"/>
        <v>9.8229633753188009E-3</v>
      </c>
      <c r="J234" s="15">
        <f t="shared" si="1005"/>
        <v>0.12264627322697953</v>
      </c>
      <c r="K234" s="13">
        <v>22273.08</v>
      </c>
      <c r="L234" s="138">
        <f t="shared" si="1006"/>
        <v>195.03000000000247</v>
      </c>
      <c r="M234" s="68">
        <f t="shared" si="1007"/>
        <v>8.8336605814373324E-3</v>
      </c>
      <c r="N234" s="15">
        <f t="shared" si="1008"/>
        <v>0.15340076713588624</v>
      </c>
      <c r="O234" s="13">
        <v>2369.59</v>
      </c>
      <c r="P234" s="138">
        <f t="shared" si="1009"/>
        <v>64.480000000000018</v>
      </c>
      <c r="Q234" s="68">
        <f t="shared" si="1010"/>
        <v>2.7972634711575593E-2</v>
      </c>
      <c r="R234" s="15">
        <f t="shared" si="1011"/>
        <v>6.2520177924453982E-2</v>
      </c>
      <c r="S234" s="18">
        <f t="shared" si="1012"/>
        <v>7.2874852918960002E-3</v>
      </c>
      <c r="T234" s="121">
        <f t="shared" si="1013"/>
        <v>276.92298385236512</v>
      </c>
      <c r="U234" s="121">
        <f t="shared" si="1014"/>
        <v>276.92298385236512</v>
      </c>
      <c r="V234" s="134">
        <f t="shared" si="1015"/>
        <v>5.2910332809468471E-3</v>
      </c>
      <c r="W234" s="21">
        <f t="shared" si="1267"/>
        <v>7.0359769602956077E-2</v>
      </c>
      <c r="X234" s="18">
        <f t="shared" si="1016"/>
        <v>1.4351990296221258E-2</v>
      </c>
      <c r="Y234" s="353">
        <v>48291.64</v>
      </c>
      <c r="Z234" s="15">
        <v>1.9999999999999999E-6</v>
      </c>
      <c r="AA234" s="21">
        <f t="shared" si="1017"/>
        <v>-5.2890332809468468E-3</v>
      </c>
      <c r="AC234" s="13">
        <v>250.57</v>
      </c>
      <c r="AD234" s="68">
        <f t="shared" si="1018"/>
        <v>6.2243996466146614E-3</v>
      </c>
      <c r="AE234" s="68">
        <f t="shared" si="1268"/>
        <v>9.3336636566781431E-4</v>
      </c>
      <c r="AF234" s="68">
        <f t="shared" si="1019"/>
        <v>0.52072586029010126</v>
      </c>
      <c r="AG234" s="68"/>
      <c r="AH234" s="15">
        <f t="shared" si="1020"/>
        <v>0.10300655896465205</v>
      </c>
      <c r="AJ234" s="13">
        <v>23.94</v>
      </c>
      <c r="AK234" s="68">
        <f t="shared" si="1021"/>
        <v>7.575757575757563E-3</v>
      </c>
      <c r="AL234" s="68">
        <f t="shared" si="1269"/>
        <v>2.2847242948107159E-3</v>
      </c>
      <c r="AM234" s="68">
        <f t="shared" si="1022"/>
        <v>0.28709677419354834</v>
      </c>
      <c r="AN234" s="68"/>
      <c r="AO234" s="15">
        <f t="shared" si="1023"/>
        <v>0.13837375178316691</v>
      </c>
      <c r="AQ234" s="13">
        <v>23.69</v>
      </c>
      <c r="AR234" s="68">
        <f t="shared" si="1024"/>
        <v>5.5178268251274429E-3</v>
      </c>
      <c r="AS234" s="68">
        <f t="shared" si="1270"/>
        <v>2.2679354418059586E-4</v>
      </c>
      <c r="AT234" s="68">
        <f t="shared" si="1025"/>
        <v>0.37174290677475402</v>
      </c>
      <c r="AU234" s="68"/>
      <c r="AV234" s="15">
        <f t="shared" si="1026"/>
        <v>0.1034000931532372</v>
      </c>
      <c r="AX234" s="13">
        <v>229.71</v>
      </c>
      <c r="AY234" s="68">
        <f t="shared" si="1027"/>
        <v>9.8918491163281445E-3</v>
      </c>
      <c r="AZ234" s="68">
        <f t="shared" si="1271"/>
        <v>4.6008158353812974E-3</v>
      </c>
      <c r="BA234" s="68">
        <f t="shared" si="1028"/>
        <v>0.71297539149888156</v>
      </c>
      <c r="BB234" s="68"/>
      <c r="BC234" s="15">
        <f t="shared" si="1029"/>
        <v>0.12498163475194676</v>
      </c>
      <c r="BE234" s="13">
        <v>83.52</v>
      </c>
      <c r="BF234" s="68">
        <f t="shared" si="1030"/>
        <v>1.162790697674411E-2</v>
      </c>
      <c r="BG234" s="68">
        <f t="shared" si="1272"/>
        <v>6.3368736957972625E-3</v>
      </c>
      <c r="BH234" s="68"/>
      <c r="BI234" s="68"/>
      <c r="BJ234" s="15">
        <f t="shared" si="1031"/>
        <v>0.13370435726890179</v>
      </c>
      <c r="BL234" s="13">
        <v>72.02</v>
      </c>
      <c r="BM234" s="68">
        <f t="shared" si="1032"/>
        <v>1.2369974697778964E-2</v>
      </c>
      <c r="BN234" s="68">
        <f t="shared" si="1273"/>
        <v>7.0789414168321166E-3</v>
      </c>
      <c r="BO234" s="68">
        <f t="shared" si="1033"/>
        <v>0.21286628494442561</v>
      </c>
      <c r="BP234" s="68"/>
      <c r="BQ234" s="15">
        <f t="shared" si="1034"/>
        <v>8.5128823263522543E-2</v>
      </c>
      <c r="BS234" s="13">
        <v>42.82</v>
      </c>
      <c r="BT234" s="68">
        <f t="shared" si="1035"/>
        <v>1.0382255781028733E-2</v>
      </c>
      <c r="BU234" s="68">
        <f t="shared" si="1274"/>
        <v>5.0912225000818859E-3</v>
      </c>
      <c r="BV234" s="68">
        <f t="shared" si="1036"/>
        <v>0.14922168545356959</v>
      </c>
      <c r="BW234" s="68"/>
      <c r="BX234" s="15">
        <f t="shared" si="1037"/>
        <v>0.11947712418300654</v>
      </c>
      <c r="BZ234" s="13"/>
      <c r="CA234" s="68">
        <f t="shared" si="1038"/>
        <v>0</v>
      </c>
      <c r="CB234" s="68">
        <f t="shared" si="1275"/>
        <v>0</v>
      </c>
      <c r="CC234" s="68">
        <f t="shared" si="1039"/>
        <v>0</v>
      </c>
      <c r="CD234" s="68"/>
      <c r="CE234" s="15">
        <f t="shared" si="1040"/>
        <v>0</v>
      </c>
      <c r="CG234" s="13">
        <v>31.67</v>
      </c>
      <c r="CH234" s="68">
        <f t="shared" si="1041"/>
        <v>2.8246753246753277E-2</v>
      </c>
      <c r="CI234" s="68">
        <f t="shared" si="1276"/>
        <v>2.2955719965806431E-2</v>
      </c>
      <c r="CJ234" s="68">
        <f t="shared" si="1042"/>
        <v>4.7634799867681155E-2</v>
      </c>
      <c r="CK234" s="68"/>
      <c r="CL234" s="15">
        <f t="shared" si="1043"/>
        <v>-7.8288707799767113E-2</v>
      </c>
      <c r="CN234" s="13">
        <v>34.299999999999997</v>
      </c>
      <c r="CO234" s="68">
        <f t="shared" si="1044"/>
        <v>2.4798326859874466E-2</v>
      </c>
      <c r="CP234" s="68">
        <f t="shared" si="1277"/>
        <v>1.950729357892762E-2</v>
      </c>
      <c r="CQ234" s="68">
        <f t="shared" si="1045"/>
        <v>9.4447989789406425E-2</v>
      </c>
      <c r="CR234" s="68"/>
      <c r="CS234" s="15">
        <f t="shared" si="1046"/>
        <v>2.4798326859874466E-2</v>
      </c>
      <c r="CU234" s="13">
        <v>41.02</v>
      </c>
      <c r="CV234" s="68">
        <f t="shared" si="1047"/>
        <v>2.6526526526526584E-2</v>
      </c>
      <c r="CW234" s="68">
        <f t="shared" si="1278"/>
        <v>2.1235493245579738E-2</v>
      </c>
      <c r="CX234" s="68">
        <f t="shared" si="1048"/>
        <v>0.27589424572317278</v>
      </c>
      <c r="CY234" s="68"/>
      <c r="CZ234" s="15">
        <f t="shared" si="1049"/>
        <v>0.10032188841201722</v>
      </c>
      <c r="DB234" s="13">
        <v>20.059999999999999</v>
      </c>
      <c r="DC234" s="68">
        <f t="shared" si="1050"/>
        <v>2.8717948717948652E-2</v>
      </c>
      <c r="DD234" s="68">
        <f t="shared" si="1279"/>
        <v>2.3426915437001806E-2</v>
      </c>
      <c r="DE234" s="68">
        <f t="shared" si="1051"/>
        <v>-8.2761774119798917E-2</v>
      </c>
      <c r="DF234" s="68"/>
      <c r="DG234" s="15">
        <f t="shared" si="1052"/>
        <v>-1.4734774066797678E-2</v>
      </c>
      <c r="DI234" s="13">
        <v>50.58</v>
      </c>
      <c r="DJ234" s="68">
        <f t="shared" si="1053"/>
        <v>1.3424163494289756E-2</v>
      </c>
      <c r="DK234" s="68">
        <f t="shared" si="1280"/>
        <v>8.1331302133429081E-3</v>
      </c>
      <c r="DL234" s="68">
        <f t="shared" si="1054"/>
        <v>0.14563986409966026</v>
      </c>
      <c r="DM234" s="68"/>
      <c r="DN234" s="15">
        <f t="shared" si="1055"/>
        <v>0.19971537001897538</v>
      </c>
      <c r="DP234" s="13">
        <v>47.7</v>
      </c>
      <c r="DQ234" s="68">
        <f t="shared" si="1056"/>
        <v>-2.5094102885821297E-3</v>
      </c>
      <c r="DR234" s="68">
        <f t="shared" si="1281"/>
        <v>-7.8004435695289767E-3</v>
      </c>
      <c r="DS234" s="68"/>
      <c r="DT234" s="68"/>
      <c r="DU234" s="15">
        <f t="shared" si="1057"/>
        <v>0.25262605042016822</v>
      </c>
      <c r="DV234" s="18"/>
      <c r="DW234" s="13">
        <v>41.36</v>
      </c>
      <c r="DX234" s="68">
        <f t="shared" si="1058"/>
        <v>8.7804878048780358E-3</v>
      </c>
      <c r="DY234" s="68">
        <f t="shared" si="1282"/>
        <v>3.4894545239311887E-3</v>
      </c>
      <c r="DZ234" s="68">
        <f t="shared" si="1059"/>
        <v>1.2070437566702243</v>
      </c>
      <c r="EA234" s="68"/>
      <c r="EB234" s="15">
        <f t="shared" si="1060"/>
        <v>0.23573349268001198</v>
      </c>
      <c r="ED234" s="13">
        <v>39.590000000000003</v>
      </c>
      <c r="EE234" s="68">
        <f t="shared" si="1061"/>
        <v>3.5487959442332207E-3</v>
      </c>
      <c r="EF234" s="68">
        <f t="shared" si="1283"/>
        <v>-1.7422373367136264E-3</v>
      </c>
      <c r="EG234" s="68">
        <f t="shared" si="1062"/>
        <v>0.88254873989538762</v>
      </c>
      <c r="EH234" s="68"/>
      <c r="EI234" s="15">
        <f t="shared" si="1063"/>
        <v>7.3481561822125827E-2</v>
      </c>
      <c r="EK234" s="13">
        <v>137.26</v>
      </c>
      <c r="EL234" s="68">
        <f t="shared" si="1064"/>
        <v>1.7645314353499374E-2</v>
      </c>
      <c r="EM234" s="68">
        <f t="shared" si="1284"/>
        <v>1.2354281072552528E-2</v>
      </c>
      <c r="EN234" s="68">
        <f t="shared" si="1065"/>
        <v>1.1267431050511307</v>
      </c>
      <c r="EO234" s="68"/>
      <c r="EP234" s="15">
        <f t="shared" si="1066"/>
        <v>0.23324348607367471</v>
      </c>
      <c r="ER234" s="13">
        <v>39.090000000000003</v>
      </c>
      <c r="ES234" s="68">
        <f t="shared" si="1067"/>
        <v>2.4908232826429021E-2</v>
      </c>
      <c r="ET234" s="68">
        <f t="shared" si="1285"/>
        <v>1.9617199545482175E-2</v>
      </c>
      <c r="EU234" s="68">
        <f t="shared" si="1068"/>
        <v>0.11973646519621906</v>
      </c>
      <c r="EV234" s="68"/>
      <c r="EW234" s="15">
        <f t="shared" si="1069"/>
        <v>5.1427102082798361E-3</v>
      </c>
      <c r="EY234" s="13">
        <v>51.25</v>
      </c>
      <c r="EZ234" s="68">
        <f t="shared" si="1070"/>
        <v>6.6784521704970233E-3</v>
      </c>
      <c r="FA234" s="68">
        <f t="shared" si="1286"/>
        <v>1.3874188895501762E-3</v>
      </c>
      <c r="FB234" s="68"/>
      <c r="FC234" s="68"/>
      <c r="FD234" s="15">
        <f t="shared" si="1071"/>
        <v>1.0850284784377544</v>
      </c>
      <c r="FF234" s="13">
        <v>61.76</v>
      </c>
      <c r="FG234" s="68">
        <f t="shared" si="1072"/>
        <v>2.4346696964778216E-3</v>
      </c>
      <c r="FH234" s="68">
        <f t="shared" si="1287"/>
        <v>-2.8563635844690255E-3</v>
      </c>
      <c r="FI234" s="68">
        <f t="shared" si="1073"/>
        <v>4.5362220717670952E-2</v>
      </c>
      <c r="FJ234" s="68"/>
      <c r="FK234" s="15">
        <f t="shared" si="1074"/>
        <v>8.7515407642190512E-2</v>
      </c>
      <c r="FM234" s="13">
        <v>179.94</v>
      </c>
      <c r="FN234" s="68">
        <f t="shared" si="1075"/>
        <v>1.3917845269623029E-2</v>
      </c>
      <c r="FO234" s="68">
        <f t="shared" si="1288"/>
        <v>8.6268119886761807E-3</v>
      </c>
      <c r="FP234" s="68">
        <f t="shared" si="1076"/>
        <v>0.5474716202270381</v>
      </c>
      <c r="FQ234" s="68"/>
      <c r="FR234" s="15">
        <f t="shared" si="1077"/>
        <v>-9.4682373665088571E-3</v>
      </c>
      <c r="FT234" s="13">
        <v>90</v>
      </c>
      <c r="FU234" s="68">
        <f t="shared" si="1078"/>
        <v>9.0817356205852937E-3</v>
      </c>
      <c r="FV234" s="68">
        <f t="shared" si="1289"/>
        <v>3.7907023396384467E-3</v>
      </c>
      <c r="FW234" s="68">
        <f t="shared" si="1079"/>
        <v>2.2378734522321923E-2</v>
      </c>
      <c r="FX234" s="68"/>
      <c r="FY234" s="15">
        <f t="shared" si="1080"/>
        <v>-1.9960079840320114E-3</v>
      </c>
      <c r="GA234" s="13">
        <v>12.14</v>
      </c>
      <c r="GB234" s="68">
        <f t="shared" si="1081"/>
        <v>-1.6447368421052282E-3</v>
      </c>
      <c r="GC234" s="68">
        <f t="shared" si="1290"/>
        <v>-6.9357701230520754E-3</v>
      </c>
      <c r="GD234" s="68"/>
      <c r="GE234" s="68"/>
      <c r="GF234" s="15">
        <f t="shared" si="1082"/>
        <v>-0.30349971313826729</v>
      </c>
      <c r="GG234" s="18"/>
      <c r="GH234" s="13">
        <v>25.19</v>
      </c>
      <c r="GI234" s="68">
        <f t="shared" si="1083"/>
        <v>1.8600889607763883E-2</v>
      </c>
      <c r="GJ234" s="68">
        <f t="shared" si="1291"/>
        <v>1.3309856326817037E-2</v>
      </c>
      <c r="GK234" s="68">
        <f t="shared" si="1084"/>
        <v>0.31061394380853291</v>
      </c>
      <c r="GL234" s="68"/>
      <c r="GM234" s="15">
        <f t="shared" si="1085"/>
        <v>0.33280423280423299</v>
      </c>
      <c r="GO234" s="13">
        <v>30.63</v>
      </c>
      <c r="GP234" s="68">
        <f t="shared" si="1086"/>
        <v>1.8623212504156925E-2</v>
      </c>
      <c r="GQ234" s="68">
        <f t="shared" si="1292"/>
        <v>1.3332179223210078E-2</v>
      </c>
      <c r="GR234" s="68"/>
      <c r="GS234" s="68"/>
      <c r="GT234" s="15">
        <f t="shared" si="1087"/>
        <v>0.12403669724770638</v>
      </c>
      <c r="GV234" s="13">
        <v>17.010000000000002</v>
      </c>
      <c r="GW234" s="68">
        <f t="shared" si="1088"/>
        <v>-1.7605633802815484E-3</v>
      </c>
      <c r="GX234" s="68">
        <f t="shared" si="1293"/>
        <v>-7.0515966612283952E-3</v>
      </c>
      <c r="GY234" s="68">
        <f t="shared" si="1089"/>
        <v>0.4354430379746837</v>
      </c>
      <c r="GZ234" s="68"/>
      <c r="HA234" s="15">
        <f t="shared" si="1090"/>
        <v>0.23979591836734698</v>
      </c>
      <c r="HD234" s="13">
        <v>391.09</v>
      </c>
      <c r="HE234" s="68">
        <f t="shared" si="1091"/>
        <v>-1.0024047588912888E-2</v>
      </c>
      <c r="HF234" s="68">
        <f t="shared" si="1294"/>
        <v>-1.5315080869859735E-2</v>
      </c>
      <c r="HG234" s="68">
        <f t="shared" si="1092"/>
        <v>1.1970114038537161</v>
      </c>
      <c r="HH234" s="68"/>
      <c r="HI234" s="15">
        <f t="shared" si="1093"/>
        <v>-3.1571909667194933E-2</v>
      </c>
      <c r="HK234" s="13">
        <v>69.14</v>
      </c>
      <c r="HL234" s="68">
        <f t="shared" si="1094"/>
        <v>2.7187639280938914E-2</v>
      </c>
      <c r="HM234" s="68">
        <f t="shared" si="1295"/>
        <v>2.1896605999992068E-2</v>
      </c>
      <c r="HN234" s="68">
        <f t="shared" si="1095"/>
        <v>26.879032258064516</v>
      </c>
      <c r="HO234" s="68"/>
      <c r="HP234" s="15">
        <f t="shared" si="1096"/>
        <v>1.6209249431387418</v>
      </c>
      <c r="HR234" s="13">
        <v>117.08</v>
      </c>
      <c r="HS234" s="68">
        <f t="shared" si="1097"/>
        <v>5.9823946671218851E-4</v>
      </c>
      <c r="HT234" s="68">
        <f t="shared" si="1296"/>
        <v>-4.6927938142346587E-3</v>
      </c>
      <c r="HU234" s="68">
        <f t="shared" si="1098"/>
        <v>2.2164835164835166</v>
      </c>
      <c r="HV234" s="68"/>
      <c r="HW234" s="15">
        <f t="shared" si="1099"/>
        <v>8.8407548573022271E-2</v>
      </c>
      <c r="HY234" s="13">
        <v>178.88</v>
      </c>
      <c r="HZ234" s="68">
        <f t="shared" si="1100"/>
        <v>-9.7431355181576123E-3</v>
      </c>
      <c r="IA234" s="68">
        <f t="shared" si="1297"/>
        <v>-1.503416879910446E-2</v>
      </c>
      <c r="IB234" s="68">
        <f t="shared" si="1101"/>
        <v>0.68914069877242667</v>
      </c>
      <c r="IC234" s="68"/>
      <c r="ID234" s="15">
        <f t="shared" si="1102"/>
        <v>0.33204259438528561</v>
      </c>
      <c r="IF234" s="13">
        <v>340.2</v>
      </c>
      <c r="IG234" s="68">
        <f t="shared" si="1103"/>
        <v>-1.9087711204659491E-2</v>
      </c>
      <c r="IH234" s="68">
        <f t="shared" si="1298"/>
        <v>-2.4378744485606337E-2</v>
      </c>
      <c r="II234" s="68">
        <f t="shared" si="1104"/>
        <v>0.94399999999999995</v>
      </c>
      <c r="IJ234" s="68"/>
      <c r="IK234" s="15">
        <f t="shared" si="1105"/>
        <v>0.467391304347826</v>
      </c>
      <c r="IM234" s="13">
        <v>305.49</v>
      </c>
      <c r="IN234" s="68">
        <f t="shared" si="1106"/>
        <v>1.2293723904831456E-2</v>
      </c>
      <c r="IO234" s="68">
        <f t="shared" si="1299"/>
        <v>7.0026906238846087E-3</v>
      </c>
      <c r="IP234" s="68">
        <f t="shared" si="1107"/>
        <v>4.965436438195665</v>
      </c>
      <c r="IQ234" s="68"/>
      <c r="IR234" s="15">
        <f t="shared" si="1108"/>
        <v>0.6291931097008161</v>
      </c>
      <c r="IT234" s="13">
        <v>79.44</v>
      </c>
      <c r="IU234" s="68">
        <f t="shared" si="1109"/>
        <v>-3.0864950591679898E-2</v>
      </c>
      <c r="IV234" s="68">
        <f t="shared" si="1300"/>
        <v>-3.6155983872626744E-2</v>
      </c>
      <c r="IW234" s="68">
        <f t="shared" si="1110"/>
        <v>3.3528767123287668</v>
      </c>
      <c r="IX234" s="68"/>
      <c r="IY234" s="15">
        <f t="shared" si="1111"/>
        <v>0.54582603619381198</v>
      </c>
      <c r="JA234" s="13">
        <v>594.25</v>
      </c>
      <c r="JB234" s="68">
        <f t="shared" si="1112"/>
        <v>8.5367095482162397E-3</v>
      </c>
      <c r="JC234" s="68">
        <f t="shared" si="1301"/>
        <v>3.2456762672693927E-3</v>
      </c>
      <c r="JD234" s="68">
        <f t="shared" si="1113"/>
        <v>0.20196197411003242</v>
      </c>
      <c r="JE234" s="68"/>
      <c r="JF234" s="15">
        <f t="shared" si="1114"/>
        <v>1.4927157520793854E-2</v>
      </c>
      <c r="JH234" s="13">
        <v>472.12</v>
      </c>
      <c r="JI234" s="68">
        <f t="shared" si="1115"/>
        <v>-1.3188972263445023E-2</v>
      </c>
      <c r="JJ234" s="68">
        <f t="shared" si="1302"/>
        <v>-1.8480005544391869E-2</v>
      </c>
      <c r="JK234" s="68">
        <f t="shared" si="1116"/>
        <v>0.16088421156163174</v>
      </c>
      <c r="JL234" s="68"/>
      <c r="JM234" s="15">
        <f t="shared" si="1117"/>
        <v>0.12009489916963227</v>
      </c>
      <c r="JO234" s="13">
        <v>33.28</v>
      </c>
      <c r="JP234" s="68">
        <f t="shared" si="1118"/>
        <v>5.2165665507429723E-2</v>
      </c>
      <c r="JQ234" s="68">
        <f t="shared" si="1303"/>
        <v>4.6874632226482874E-2</v>
      </c>
      <c r="JR234" s="68">
        <f t="shared" si="1119"/>
        <v>0.12299645689218827</v>
      </c>
      <c r="JS234" s="68"/>
      <c r="JT234" s="15">
        <f t="shared" si="1120"/>
        <v>2.2659470068694803</v>
      </c>
      <c r="JV234" s="13">
        <v>2.27</v>
      </c>
      <c r="JW234" s="68">
        <f t="shared" si="1121"/>
        <v>-1.9438444924406016E-2</v>
      </c>
      <c r="JX234" s="68">
        <f t="shared" si="1304"/>
        <v>-2.4729478205352862E-2</v>
      </c>
      <c r="JY234" s="68">
        <f t="shared" si="1122"/>
        <v>-0.10276679841897225</v>
      </c>
      <c r="JZ234" s="68"/>
      <c r="KA234" s="15">
        <f t="shared" si="1123"/>
        <v>0.26111111111111107</v>
      </c>
      <c r="KC234" s="13">
        <v>23.95</v>
      </c>
      <c r="KD234" s="68">
        <f t="shared" si="1124"/>
        <v>2.4379811804961519E-2</v>
      </c>
      <c r="KE234" s="68">
        <f t="shared" si="1305"/>
        <v>1.9088778524014673E-2</v>
      </c>
      <c r="KF234" s="68">
        <f t="shared" si="1125"/>
        <v>0.22946611909650919</v>
      </c>
      <c r="KG234" s="68"/>
      <c r="KH234" s="15">
        <f t="shared" si="1126"/>
        <v>7.980162308385931E-2</v>
      </c>
      <c r="KI234" s="18"/>
      <c r="KJ234" s="13">
        <v>133.49</v>
      </c>
      <c r="KK234" s="68">
        <f t="shared" si="1127"/>
        <v>-9.2035923699248928E-3</v>
      </c>
      <c r="KL234" s="68">
        <f t="shared" si="1306"/>
        <v>-1.4494625650871739E-2</v>
      </c>
      <c r="KM234" s="68">
        <f t="shared" si="1128"/>
        <v>5.3265402843601901</v>
      </c>
      <c r="KN234" s="68"/>
      <c r="KO234" s="15">
        <f t="shared" si="1129"/>
        <v>0.98616277339681624</v>
      </c>
      <c r="KQ234" s="13">
        <v>2.5</v>
      </c>
      <c r="KR234" s="68">
        <f t="shared" si="1130"/>
        <v>1.6260162601626032E-2</v>
      </c>
      <c r="KS234" s="68">
        <f t="shared" si="1307"/>
        <v>1.0969129320679186E-2</v>
      </c>
      <c r="KT234" s="68">
        <f t="shared" si="1131"/>
        <v>-4.5801526717557293E-2</v>
      </c>
      <c r="KU234" s="68"/>
      <c r="KV234" s="15">
        <f t="shared" si="1132"/>
        <v>1.4752475247524752</v>
      </c>
      <c r="KW234" s="18"/>
      <c r="KX234" s="13">
        <v>53.64</v>
      </c>
      <c r="KY234" s="68">
        <f t="shared" si="1133"/>
        <v>-1.9736842105263126E-2</v>
      </c>
      <c r="KZ234" s="68">
        <f t="shared" si="1308"/>
        <v>-2.5027875386209972E-2</v>
      </c>
      <c r="LA234" s="68">
        <f t="shared" si="1134"/>
        <v>-0.25427498957319622</v>
      </c>
      <c r="LB234" s="68"/>
      <c r="LC234" s="15">
        <f t="shared" si="1135"/>
        <v>1.2623365668494306</v>
      </c>
      <c r="LD234" s="18"/>
      <c r="LE234" s="13">
        <v>57.03</v>
      </c>
      <c r="LF234" s="68">
        <f t="shared" si="1136"/>
        <v>1.2067435669920136E-2</v>
      </c>
      <c r="LG234" s="68">
        <f t="shared" si="1309"/>
        <v>6.7764023889732893E-3</v>
      </c>
      <c r="LH234" s="68">
        <f t="shared" si="1137"/>
        <v>0.5916829472509072</v>
      </c>
      <c r="LI234" s="68"/>
      <c r="LJ234" s="15">
        <f t="shared" si="1138"/>
        <v>0.23682498373454786</v>
      </c>
      <c r="LL234" s="13">
        <v>160</v>
      </c>
      <c r="LM234" s="68">
        <f t="shared" si="1139"/>
        <v>9.0817356205852521E-3</v>
      </c>
      <c r="LN234" s="68">
        <f t="shared" si="1310"/>
        <v>3.790702339638405E-3</v>
      </c>
      <c r="LO234" s="68">
        <f t="shared" si="1140"/>
        <v>0.82857142857142863</v>
      </c>
      <c r="LP234" s="68"/>
      <c r="LQ234" s="15">
        <f t="shared" si="1141"/>
        <v>1.045774197672932</v>
      </c>
      <c r="LS234" s="13">
        <v>24.39</v>
      </c>
      <c r="LT234" s="68">
        <f t="shared" si="1142"/>
        <v>7.8512396694215402E-3</v>
      </c>
      <c r="LU234" s="68">
        <f t="shared" si="1311"/>
        <v>2.5602063884746932E-3</v>
      </c>
      <c r="LV234" s="68"/>
      <c r="LW234" s="68"/>
      <c r="LX234" s="15">
        <f t="shared" si="1143"/>
        <v>1.6367567567567569</v>
      </c>
      <c r="LZ234" s="13">
        <v>21.6</v>
      </c>
      <c r="MA234" s="68">
        <f t="shared" si="1144"/>
        <v>3.1518624641833817E-2</v>
      </c>
      <c r="MB234" s="68">
        <f t="shared" si="1312"/>
        <v>2.6227591360886971E-2</v>
      </c>
      <c r="MC234" s="68">
        <f t="shared" si="1145"/>
        <v>-2.9213483146067351E-2</v>
      </c>
      <c r="MD234" s="68"/>
      <c r="ME234" s="15">
        <f t="shared" si="1146"/>
        <v>0.60237388724035612</v>
      </c>
      <c r="MG234" s="13">
        <v>88.17</v>
      </c>
      <c r="MH234" s="68">
        <f t="shared" si="1147"/>
        <v>1.9318181818182012E-3</v>
      </c>
      <c r="MI234" s="68">
        <f t="shared" si="1313"/>
        <v>-3.3592150991286459E-3</v>
      </c>
      <c r="MJ234" s="68">
        <f t="shared" si="1148"/>
        <v>10.882749326145552</v>
      </c>
      <c r="MK234" s="68"/>
      <c r="ML234" s="15">
        <f t="shared" si="1149"/>
        <v>3.1530852567121994</v>
      </c>
      <c r="MN234" s="13">
        <v>169.81</v>
      </c>
      <c r="MO234" s="68">
        <f t="shared" si="1150"/>
        <v>-3.12072113190324E-2</v>
      </c>
      <c r="MP234" s="68">
        <f t="shared" si="1314"/>
        <v>-3.6498244599979246E-2</v>
      </c>
      <c r="MQ234" s="68">
        <f t="shared" si="1151"/>
        <v>0.34876886417791891</v>
      </c>
      <c r="MR234" s="68"/>
      <c r="MS234" s="15">
        <f t="shared" si="1152"/>
        <v>0.52446359637310347</v>
      </c>
      <c r="MU234" s="13">
        <v>22.13</v>
      </c>
      <c r="MV234" s="68">
        <f t="shared" si="1153"/>
        <v>3.6281179138321221E-3</v>
      </c>
      <c r="MW234" s="68">
        <f t="shared" si="1315"/>
        <v>-1.662915367114725E-3</v>
      </c>
      <c r="MX234" s="68">
        <f t="shared" si="1154"/>
        <v>6.0373742213703785E-2</v>
      </c>
      <c r="MY234" s="68"/>
      <c r="MZ234" s="15">
        <f t="shared" si="1155"/>
        <v>1.0740393626991565</v>
      </c>
      <c r="NB234" s="13">
        <v>287.44</v>
      </c>
      <c r="NC234" s="68">
        <f t="shared" si="1156"/>
        <v>-1.0942123735462139E-2</v>
      </c>
      <c r="ND234" s="68">
        <f t="shared" si="1316"/>
        <v>-1.6233157016408987E-2</v>
      </c>
      <c r="NE234" s="68">
        <f t="shared" si="1157"/>
        <v>1.1217981840998006</v>
      </c>
      <c r="NF234" s="68"/>
      <c r="NG234" s="15">
        <f t="shared" si="1158"/>
        <v>0.72336471011451531</v>
      </c>
      <c r="NI234" s="13">
        <v>13.38</v>
      </c>
      <c r="NJ234" s="68">
        <f t="shared" si="1159"/>
        <v>1.2869038607115815E-2</v>
      </c>
      <c r="NK234" s="68">
        <f t="shared" si="1317"/>
        <v>7.5780053261689682E-3</v>
      </c>
      <c r="NL234" s="68">
        <f t="shared" si="1160"/>
        <v>-0.89376736800317591</v>
      </c>
      <c r="NM234" s="68"/>
      <c r="NN234" s="15">
        <f t="shared" si="1161"/>
        <v>1.7306122448979591</v>
      </c>
      <c r="NP234" s="13">
        <v>555.84</v>
      </c>
      <c r="NQ234" s="68">
        <f t="shared" si="1162"/>
        <v>-3.92452018708661E-3</v>
      </c>
      <c r="NR234" s="68">
        <f t="shared" si="1318"/>
        <v>-9.2155534680334571E-3</v>
      </c>
      <c r="NS234" s="68">
        <f t="shared" si="1163"/>
        <v>3.2349714285714288</v>
      </c>
      <c r="NT234" s="68"/>
      <c r="NU234" s="15">
        <f t="shared" si="1164"/>
        <v>0.68984282370109151</v>
      </c>
      <c r="NW234" s="13">
        <v>299.66000000000003</v>
      </c>
      <c r="NX234" s="68">
        <f t="shared" si="1165"/>
        <v>3.5273795128692477E-2</v>
      </c>
      <c r="NY234" s="68">
        <f t="shared" si="1319"/>
        <v>2.9982761847745631E-2</v>
      </c>
      <c r="NZ234" s="68">
        <f t="shared" si="1166"/>
        <v>0.70493855257168891</v>
      </c>
      <c r="OA234" s="68"/>
      <c r="OB234" s="15">
        <f t="shared" si="1167"/>
        <v>0.58298996302165873</v>
      </c>
      <c r="OD234" s="13">
        <v>3.78</v>
      </c>
      <c r="OE234" s="68">
        <f t="shared" si="1168"/>
        <v>-1.5625000000000014E-2</v>
      </c>
      <c r="OF234" s="68">
        <f t="shared" si="1320"/>
        <v>-2.091603328094686E-2</v>
      </c>
      <c r="OG234" s="68">
        <f t="shared" si="1169"/>
        <v>-0.98324987814064779</v>
      </c>
      <c r="OH234" s="68"/>
      <c r="OI234" s="15">
        <f t="shared" si="1170"/>
        <v>1.5890410958904109</v>
      </c>
      <c r="OK234" s="13">
        <v>241.73</v>
      </c>
      <c r="OL234" s="68">
        <f t="shared" si="1171"/>
        <v>1.740499772077359E-3</v>
      </c>
      <c r="OM234" s="68">
        <f t="shared" si="1321"/>
        <v>-3.550533508869488E-3</v>
      </c>
      <c r="ON234" s="68">
        <f t="shared" si="1172"/>
        <v>4.6944640753828022</v>
      </c>
      <c r="OO234" s="68"/>
      <c r="OP234" s="15">
        <f t="shared" si="1173"/>
        <v>2.6290346794775559</v>
      </c>
      <c r="OR234" s="13">
        <v>5.17</v>
      </c>
      <c r="OS234" s="68">
        <f t="shared" si="1174"/>
        <v>-7.6775431861804289E-3</v>
      </c>
      <c r="OT234" s="68">
        <f t="shared" si="1322"/>
        <v>-1.2968576467127277E-2</v>
      </c>
      <c r="OU234" s="68">
        <f t="shared" si="1175"/>
        <v>-0.32857142857142857</v>
      </c>
      <c r="OV234" s="68"/>
      <c r="OW234" s="15">
        <f t="shared" si="1176"/>
        <v>3.6160714285714279</v>
      </c>
      <c r="OY234" s="13">
        <v>169.68</v>
      </c>
      <c r="OZ234" s="68">
        <f t="shared" si="1177"/>
        <v>-1.7657615932379918E-2</v>
      </c>
      <c r="PA234" s="68">
        <f t="shared" si="1323"/>
        <v>-2.2948649213326764E-2</v>
      </c>
      <c r="PB234" s="68">
        <f t="shared" si="1331"/>
        <v>4.2209230769230768</v>
      </c>
      <c r="PC234" s="68"/>
      <c r="PD234" s="15">
        <f t="shared" si="1178"/>
        <v>0.48127455259711927</v>
      </c>
      <c r="PE234" s="18"/>
      <c r="PF234" s="13">
        <v>277.77999999999997</v>
      </c>
      <c r="PG234" s="68">
        <f t="shared" si="1179"/>
        <v>-2.2658503975793588E-2</v>
      </c>
      <c r="PH234" s="68">
        <f t="shared" si="1324"/>
        <v>-2.7949537256740434E-2</v>
      </c>
      <c r="PI234" s="68">
        <f t="shared" si="1180"/>
        <v>-0.20224009190120626</v>
      </c>
      <c r="PJ234" s="68"/>
      <c r="PK234" s="15">
        <f t="shared" si="1181"/>
        <v>0.32826471572705962</v>
      </c>
      <c r="PM234" s="13"/>
      <c r="PN234" s="68">
        <f t="shared" si="1182"/>
        <v>0</v>
      </c>
      <c r="PO234" s="68">
        <f t="shared" si="1183"/>
        <v>-5.2910332809468471E-3</v>
      </c>
      <c r="PP234" s="68">
        <f t="shared" si="1184"/>
        <v>0</v>
      </c>
      <c r="PQ234" s="68"/>
      <c r="PR234" s="15">
        <f t="shared" si="1185"/>
        <v>0</v>
      </c>
      <c r="PT234" s="13">
        <v>12.78</v>
      </c>
      <c r="PU234" s="68">
        <f t="shared" si="1186"/>
        <v>-3.2551097653293073E-2</v>
      </c>
      <c r="PV234" s="68">
        <f t="shared" si="1325"/>
        <v>-3.7842130934239923E-2</v>
      </c>
      <c r="PW234" s="68">
        <f t="shared" si="1187"/>
        <v>0.46559633027522918</v>
      </c>
      <c r="PX234" s="68"/>
      <c r="PY234" s="15">
        <f t="shared" si="1188"/>
        <v>1.4912280701754386</v>
      </c>
      <c r="QA234" s="13">
        <v>327.63</v>
      </c>
      <c r="QB234" s="68">
        <f t="shared" si="1189"/>
        <v>7.9420838806240916E-4</v>
      </c>
      <c r="QC234" s="68">
        <f t="shared" si="1326"/>
        <v>-4.4968248928844382E-3</v>
      </c>
      <c r="QD234" s="68">
        <f t="shared" si="1190"/>
        <v>-2.8927946886392577E-2</v>
      </c>
      <c r="QE234" s="68"/>
      <c r="QF234" s="15">
        <f t="shared" si="1191"/>
        <v>0.70872014185876697</v>
      </c>
      <c r="QH234" s="13">
        <v>2.61</v>
      </c>
      <c r="QI234" s="68">
        <f t="shared" si="1192"/>
        <v>1.9531249999999931E-2</v>
      </c>
      <c r="QJ234" s="68">
        <f t="shared" si="1327"/>
        <v>1.4240216719053084E-2</v>
      </c>
      <c r="QK234" s="68">
        <f t="shared" si="1193"/>
        <v>3.9840637450199244E-2</v>
      </c>
      <c r="QL234" s="68"/>
      <c r="QM234" s="15">
        <f t="shared" si="1194"/>
        <v>1.0076923076923074</v>
      </c>
      <c r="QO234" s="13">
        <v>12.24</v>
      </c>
      <c r="QP234" s="68">
        <f t="shared" si="1195"/>
        <v>3.2786885245902398E-3</v>
      </c>
      <c r="QQ234" s="68">
        <f t="shared" si="1328"/>
        <v>-2.0123447563566072E-3</v>
      </c>
      <c r="QR234" s="68">
        <f t="shared" si="1196"/>
        <v>-0.98508008483873322</v>
      </c>
      <c r="QS234" s="68"/>
      <c r="QT234" s="15">
        <f t="shared" si="1197"/>
        <v>6.6202090592334478E-2</v>
      </c>
      <c r="QV234" s="13">
        <v>3.24</v>
      </c>
      <c r="QW234" s="68">
        <f t="shared" si="1198"/>
        <v>-1.8181818181818063E-2</v>
      </c>
      <c r="QX234" s="68">
        <f t="shared" si="1329"/>
        <v>-2.3472851462764909E-2</v>
      </c>
      <c r="QY234" s="68">
        <f t="shared" si="1199"/>
        <v>-8.2152974504249174E-2</v>
      </c>
      <c r="QZ234" s="68"/>
      <c r="RA234" s="15">
        <f t="shared" si="1200"/>
        <v>0.32407029015120559</v>
      </c>
      <c r="RC234" s="13">
        <v>58.79</v>
      </c>
      <c r="RD234" s="68">
        <f t="shared" si="1201"/>
        <v>5.8169375534644361E-3</v>
      </c>
      <c r="RE234" s="68">
        <f t="shared" si="1330"/>
        <v>5.2590427251758901E-4</v>
      </c>
      <c r="RF234" s="68">
        <f t="shared" si="1202"/>
        <v>0.2700367249945993</v>
      </c>
      <c r="RG234" s="68"/>
      <c r="RH234" s="15">
        <f t="shared" si="1203"/>
        <v>1.3753535353535353</v>
      </c>
      <c r="RJ234" s="13">
        <v>275.06</v>
      </c>
      <c r="RK234" s="68">
        <f t="shared" si="1204"/>
        <v>-8.7927927927927852E-3</v>
      </c>
      <c r="RL234" s="68">
        <f t="shared" si="1205"/>
        <v>-1.4083826073739633E-2</v>
      </c>
      <c r="RM234" s="68">
        <f t="shared" si="1206"/>
        <v>0.27590685592355502</v>
      </c>
      <c r="RN234" s="68"/>
      <c r="RO234" s="15">
        <f t="shared" si="1207"/>
        <v>0.39823098820658809</v>
      </c>
      <c r="RQ234" s="13">
        <v>26.36</v>
      </c>
      <c r="RR234" s="68">
        <f t="shared" si="1208"/>
        <v>1.3846153846153824E-2</v>
      </c>
      <c r="RS234" s="68">
        <f t="shared" si="1209"/>
        <v>8.5551205652069778E-3</v>
      </c>
      <c r="RT234" s="68">
        <f t="shared" si="1210"/>
        <v>0.80054644808743158</v>
      </c>
      <c r="RU234" s="68"/>
      <c r="RV234" s="15">
        <f t="shared" si="1211"/>
        <v>0.26487523992322454</v>
      </c>
      <c r="RX234" s="13">
        <v>154.85</v>
      </c>
      <c r="RY234" s="68">
        <f t="shared" si="1212"/>
        <v>-5.7146526261719196E-3</v>
      </c>
      <c r="RZ234" s="68">
        <f t="shared" si="1213"/>
        <v>-1.1005685907118767E-2</v>
      </c>
      <c r="SA234" s="68">
        <f t="shared" si="1214"/>
        <v>0.16376070945438143</v>
      </c>
      <c r="SB234" s="68"/>
      <c r="SC234" s="15">
        <f t="shared" si="1215"/>
        <v>1.0474679360042312</v>
      </c>
      <c r="SE234" s="13">
        <v>23.59</v>
      </c>
      <c r="SF234" s="68">
        <f t="shared" si="1216"/>
        <v>3.4649122807017506E-2</v>
      </c>
      <c r="SG234" s="68">
        <f t="shared" si="1217"/>
        <v>2.935808952607066E-2</v>
      </c>
      <c r="SH234" s="68">
        <f t="shared" si="1218"/>
        <v>0.88719999999999999</v>
      </c>
      <c r="SI234" s="68"/>
      <c r="SJ234" s="15">
        <f t="shared" si="1219"/>
        <v>0.54587155963302758</v>
      </c>
      <c r="SL234" s="13">
        <v>2.6749999999999998</v>
      </c>
      <c r="SM234" s="68">
        <f t="shared" si="1220"/>
        <v>4.9019607843137261E-2</v>
      </c>
      <c r="SN234" s="68">
        <f t="shared" si="1221"/>
        <v>4.3728574562190412E-2</v>
      </c>
      <c r="SO234" s="68">
        <f t="shared" si="1222"/>
        <v>0.88380281690140838</v>
      </c>
      <c r="SP234" s="68"/>
      <c r="SQ234" s="15">
        <f t="shared" si="1223"/>
        <v>1.6485148514851484</v>
      </c>
      <c r="SS234" s="13">
        <v>20.41</v>
      </c>
      <c r="ST234" s="68">
        <f t="shared" si="1224"/>
        <v>-4.8756704046807129E-3</v>
      </c>
      <c r="SU234" s="68">
        <f t="shared" si="1225"/>
        <v>-1.0166703685627561E-2</v>
      </c>
      <c r="SV234" s="68">
        <f t="shared" si="1226"/>
        <v>0.26456009913258982</v>
      </c>
      <c r="SW234" s="68"/>
      <c r="SX234" s="15">
        <f t="shared" si="1227"/>
        <v>1.4297619047619046</v>
      </c>
      <c r="SZ234" s="13">
        <v>55.27</v>
      </c>
      <c r="TA234" s="68">
        <f t="shared" si="1228"/>
        <v>-2.4876499647141788E-2</v>
      </c>
      <c r="TB234" s="68">
        <f t="shared" si="1229"/>
        <v>-3.0167532928088634E-2</v>
      </c>
      <c r="TC234" s="68">
        <f t="shared" si="1230"/>
        <v>0.36908595491701773</v>
      </c>
      <c r="TD234" s="68"/>
      <c r="TE234" s="15">
        <f t="shared" si="1231"/>
        <v>2.5429487179487182</v>
      </c>
      <c r="TG234" s="417">
        <v>0.26490000000000002</v>
      </c>
      <c r="TH234" s="68">
        <f t="shared" si="1232"/>
        <v>-2.9670329670329655E-2</v>
      </c>
      <c r="TI234" s="68">
        <f t="shared" si="1233"/>
        <v>-3.4961362951276505E-2</v>
      </c>
      <c r="TJ234" s="68">
        <f t="shared" si="1234"/>
        <v>0.20409090909090918</v>
      </c>
      <c r="TK234" s="68"/>
      <c r="TL234" s="15">
        <f t="shared" si="1235"/>
        <v>0.56283185840707972</v>
      </c>
      <c r="TN234" s="13">
        <v>52.15</v>
      </c>
      <c r="TO234" s="68">
        <f t="shared" si="1236"/>
        <v>1.3408472600077687E-2</v>
      </c>
      <c r="TP234" s="68">
        <f t="shared" si="1237"/>
        <v>8.1174393191308404E-3</v>
      </c>
      <c r="TQ234" s="68">
        <f t="shared" si="1238"/>
        <v>-0.23986794254188742</v>
      </c>
      <c r="TR234" s="68"/>
      <c r="TS234" s="15">
        <f t="shared" si="1239"/>
        <v>0.75294117647058822</v>
      </c>
      <c r="TU234" s="417">
        <v>4.03</v>
      </c>
      <c r="TV234" s="68">
        <f t="shared" si="1240"/>
        <v>1.0025062656641612E-2</v>
      </c>
      <c r="TW234" s="68">
        <f t="shared" si="1241"/>
        <v>4.7340293756947651E-3</v>
      </c>
      <c r="TX234" s="68">
        <f t="shared" si="1242"/>
        <v>-8.6167800453514715E-2</v>
      </c>
      <c r="TY234" s="68"/>
      <c r="TZ234" s="15">
        <f t="shared" si="1243"/>
        <v>1.3567251461988306</v>
      </c>
      <c r="UB234" s="13"/>
      <c r="UC234" s="68">
        <f t="shared" si="1244"/>
        <v>0</v>
      </c>
      <c r="UD234" s="68">
        <f t="shared" si="1245"/>
        <v>-5.2910332809468471E-3</v>
      </c>
      <c r="UE234" s="68">
        <f t="shared" si="1246"/>
        <v>0</v>
      </c>
      <c r="UF234" s="68"/>
      <c r="UG234" s="15">
        <f t="shared" si="1247"/>
        <v>0</v>
      </c>
      <c r="UI234" s="417"/>
      <c r="UJ234" s="68">
        <f t="shared" si="1248"/>
        <v>0</v>
      </c>
      <c r="UK234" s="68">
        <f t="shared" si="1249"/>
        <v>-5.2910332809468471E-3</v>
      </c>
      <c r="UL234" s="68">
        <f t="shared" si="1250"/>
        <v>0</v>
      </c>
      <c r="UM234" s="68"/>
      <c r="UN234" s="15">
        <f t="shared" si="1251"/>
        <v>0</v>
      </c>
      <c r="UP234" s="417"/>
      <c r="UQ234" s="68">
        <f t="shared" si="1252"/>
        <v>0</v>
      </c>
      <c r="UR234" s="68">
        <f t="shared" si="1253"/>
        <v>-5.2910332809468471E-3</v>
      </c>
      <c r="US234" s="68">
        <f t="shared" si="1254"/>
        <v>0</v>
      </c>
      <c r="UT234" s="68"/>
      <c r="UU234" s="15">
        <f t="shared" si="1255"/>
        <v>0</v>
      </c>
      <c r="UW234" s="417"/>
      <c r="UX234" s="68">
        <f t="shared" si="1256"/>
        <v>0</v>
      </c>
      <c r="UY234" s="68">
        <f t="shared" si="1257"/>
        <v>-5.2910332809468471E-3</v>
      </c>
      <c r="UZ234" s="68">
        <f t="shared" si="1258"/>
        <v>0</v>
      </c>
      <c r="VA234" s="68"/>
      <c r="VB234" s="15">
        <f t="shared" si="1259"/>
        <v>0</v>
      </c>
      <c r="VD234" s="417"/>
      <c r="VE234" s="68">
        <f t="shared" si="1260"/>
        <v>0</v>
      </c>
      <c r="VF234" s="68">
        <f t="shared" si="1261"/>
        <v>-5.2910332809468471E-3</v>
      </c>
      <c r="VG234" s="68">
        <f t="shared" si="1262"/>
        <v>0</v>
      </c>
      <c r="VH234" s="68"/>
      <c r="VI234" s="15">
        <f t="shared" si="1263"/>
        <v>0</v>
      </c>
      <c r="VM234" s="21">
        <f t="shared" si="1264"/>
        <v>6.6642218015171967E-4</v>
      </c>
      <c r="VN234" s="40"/>
      <c r="VO234" s="21">
        <f t="shared" si="1265"/>
        <v>1.4405401735952692</v>
      </c>
      <c r="VP234" s="14"/>
      <c r="VQ234" s="21">
        <f t="shared" si="1266"/>
        <v>0.87572345707248123</v>
      </c>
    </row>
    <row r="235" spans="1:589" ht="15.75" customHeight="1" x14ac:dyDescent="0.2">
      <c r="A235" s="127">
        <v>45985</v>
      </c>
      <c r="B235" s="4">
        <f t="shared" si="999"/>
        <v>45985</v>
      </c>
      <c r="C235" s="13">
        <v>46448.27</v>
      </c>
      <c r="D235" s="138">
        <f t="shared" si="1000"/>
        <v>202.85999999999331</v>
      </c>
      <c r="E235" s="68">
        <f t="shared" si="1001"/>
        <v>4.3865975023249506E-3</v>
      </c>
      <c r="F235" s="15">
        <f t="shared" si="1002"/>
        <v>9.1764521714112882E-2</v>
      </c>
      <c r="G235" s="13">
        <v>6705.12</v>
      </c>
      <c r="H235" s="138">
        <f t="shared" si="1003"/>
        <v>102.13000000000011</v>
      </c>
      <c r="I235" s="68">
        <f t="shared" si="1004"/>
        <v>1.546723529794837E-2</v>
      </c>
      <c r="J235" s="15">
        <f t="shared" si="1005"/>
        <v>0.14001050729134606</v>
      </c>
      <c r="K235" s="13">
        <v>22872.01</v>
      </c>
      <c r="L235" s="138">
        <f t="shared" si="1006"/>
        <v>598.92999999999665</v>
      </c>
      <c r="M235" s="68">
        <f t="shared" si="1007"/>
        <v>2.6890308839190476E-2</v>
      </c>
      <c r="N235" s="15">
        <f t="shared" si="1008"/>
        <v>0.18441606997952945</v>
      </c>
      <c r="O235" s="13">
        <v>2414.2800000000002</v>
      </c>
      <c r="P235" s="138">
        <f t="shared" si="1009"/>
        <v>44.690000000000055</v>
      </c>
      <c r="Q235" s="68">
        <f t="shared" si="1010"/>
        <v>1.8859802750686848E-2</v>
      </c>
      <c r="R235" s="15">
        <f t="shared" si="1011"/>
        <v>8.255909889873389E-2</v>
      </c>
      <c r="S235" s="18">
        <f t="shared" si="1012"/>
        <v>9.8810457462144546E-3</v>
      </c>
      <c r="T235" s="121">
        <f t="shared" si="1013"/>
        <v>278.89919300160801</v>
      </c>
      <c r="U235" s="121">
        <f t="shared" si="1014"/>
        <v>278.89919300160801</v>
      </c>
      <c r="V235" s="134">
        <f t="shared" si="1015"/>
        <v>7.1363132151445385E-3</v>
      </c>
      <c r="W235" s="21">
        <f t="shared" si="1267"/>
        <v>7.7998192171732719E-2</v>
      </c>
      <c r="X235" s="18">
        <f t="shared" si="1016"/>
        <v>1.6400986097537661E-2</v>
      </c>
      <c r="Y235" s="353">
        <v>48291.64</v>
      </c>
      <c r="Z235" s="15">
        <v>1.9999999999999999E-6</v>
      </c>
      <c r="AA235" s="21">
        <f t="shared" si="1017"/>
        <v>-7.1343132151445382E-3</v>
      </c>
      <c r="AC235" s="13">
        <v>257.58999999999997</v>
      </c>
      <c r="AD235" s="68">
        <f t="shared" si="1018"/>
        <v>2.8016123239014975E-2</v>
      </c>
      <c r="AE235" s="68">
        <f t="shared" si="1268"/>
        <v>2.0879810023870436E-2</v>
      </c>
      <c r="AF235" s="68">
        <f t="shared" si="1019"/>
        <v>0.56333070340474578</v>
      </c>
      <c r="AG235" s="68"/>
      <c r="AH235" s="15">
        <f t="shared" si="1020"/>
        <v>0.13390852665404759</v>
      </c>
      <c r="AJ235" s="13">
        <v>24.42</v>
      </c>
      <c r="AK235" s="68">
        <f t="shared" si="1021"/>
        <v>2.0050125313283224E-2</v>
      </c>
      <c r="AL235" s="68">
        <f t="shared" si="1269"/>
        <v>1.2913812098138685E-2</v>
      </c>
      <c r="AM235" s="68">
        <f t="shared" si="1022"/>
        <v>0.31290322580645158</v>
      </c>
      <c r="AN235" s="68"/>
      <c r="AO235" s="15">
        <f t="shared" si="1023"/>
        <v>0.16119828815977177</v>
      </c>
      <c r="AQ235" s="13">
        <v>24.39</v>
      </c>
      <c r="AR235" s="68">
        <f t="shared" si="1024"/>
        <v>2.9548332629801572E-2</v>
      </c>
      <c r="AS235" s="68">
        <f t="shared" si="1270"/>
        <v>2.2412019414657033E-2</v>
      </c>
      <c r="AT235" s="68">
        <f t="shared" si="1025"/>
        <v>0.41227562246670535</v>
      </c>
      <c r="AU235" s="68"/>
      <c r="AV235" s="15">
        <f t="shared" si="1026"/>
        <v>0.13600372612948308</v>
      </c>
      <c r="AX235" s="13">
        <v>233.27</v>
      </c>
      <c r="AY235" s="68">
        <f t="shared" si="1027"/>
        <v>1.5497801575900057E-2</v>
      </c>
      <c r="AZ235" s="68">
        <f t="shared" si="1271"/>
        <v>8.3614883607555195E-3</v>
      </c>
      <c r="BA235" s="68">
        <f t="shared" si="1028"/>
        <v>0.73952274422073094</v>
      </c>
      <c r="BB235" s="68"/>
      <c r="BC235" s="15">
        <f t="shared" si="1029"/>
        <v>0.14241637690386411</v>
      </c>
      <c r="BE235" s="13">
        <v>83.67</v>
      </c>
      <c r="BF235" s="68">
        <f t="shared" si="1030"/>
        <v>1.7959770114943209E-3</v>
      </c>
      <c r="BG235" s="68">
        <f t="shared" si="1272"/>
        <v>-5.3403362036502176E-3</v>
      </c>
      <c r="BH235" s="68"/>
      <c r="BI235" s="68"/>
      <c r="BJ235" s="15">
        <f t="shared" si="1031"/>
        <v>0.13574046423238767</v>
      </c>
      <c r="BL235" s="13">
        <v>73.23</v>
      </c>
      <c r="BM235" s="68">
        <f t="shared" si="1032"/>
        <v>1.6800888642043987E-2</v>
      </c>
      <c r="BN235" s="68">
        <f t="shared" si="1273"/>
        <v>9.664575426899448E-3</v>
      </c>
      <c r="BO235" s="68">
        <f t="shared" si="1033"/>
        <v>0.2332435163354665</v>
      </c>
      <c r="BP235" s="68"/>
      <c r="BQ235" s="15">
        <f t="shared" si="1034"/>
        <v>0.10335995178544521</v>
      </c>
      <c r="BS235" s="13">
        <v>43.91</v>
      </c>
      <c r="BT235" s="68">
        <f t="shared" si="1035"/>
        <v>2.5455394675385247E-2</v>
      </c>
      <c r="BU235" s="68">
        <f t="shared" si="1274"/>
        <v>1.8319081460240708E-2</v>
      </c>
      <c r="BV235" s="68">
        <f t="shared" si="1036"/>
        <v>0.17847557702630162</v>
      </c>
      <c r="BW235" s="68"/>
      <c r="BX235" s="15">
        <f t="shared" si="1037"/>
        <v>0.14797385620915024</v>
      </c>
      <c r="BZ235" s="13"/>
      <c r="CA235" s="68">
        <f t="shared" si="1038"/>
        <v>0</v>
      </c>
      <c r="CB235" s="68">
        <f t="shared" si="1275"/>
        <v>0</v>
      </c>
      <c r="CC235" s="68">
        <f t="shared" si="1039"/>
        <v>0</v>
      </c>
      <c r="CD235" s="68"/>
      <c r="CE235" s="15">
        <f t="shared" si="1040"/>
        <v>0</v>
      </c>
      <c r="CG235" s="13">
        <v>32.380000000000003</v>
      </c>
      <c r="CH235" s="68">
        <f t="shared" si="1041"/>
        <v>2.2418692769182218E-2</v>
      </c>
      <c r="CI235" s="68">
        <f t="shared" si="1276"/>
        <v>1.5282379554037679E-2</v>
      </c>
      <c r="CJ235" s="68">
        <f t="shared" si="1042"/>
        <v>7.1121402580218401E-2</v>
      </c>
      <c r="CK235" s="68"/>
      <c r="CL235" s="15">
        <f t="shared" si="1043"/>
        <v>-5.7625145518044145E-2</v>
      </c>
      <c r="CN235" s="13">
        <v>35.18</v>
      </c>
      <c r="CO235" s="68">
        <f t="shared" si="1044"/>
        <v>2.5655976676384917E-2</v>
      </c>
      <c r="CP235" s="68">
        <f t="shared" si="1277"/>
        <v>1.8519663461240378E-2</v>
      </c>
      <c r="CQ235" s="68">
        <f t="shared" si="1045"/>
        <v>0.1225271218889598</v>
      </c>
      <c r="CR235" s="68"/>
      <c r="CS235" s="15">
        <f t="shared" si="1046"/>
        <v>5.1090528831789689E-2</v>
      </c>
      <c r="CU235" s="13">
        <v>41.7</v>
      </c>
      <c r="CV235" s="68">
        <f t="shared" si="1047"/>
        <v>1.6577279375914179E-2</v>
      </c>
      <c r="CW235" s="68">
        <f t="shared" si="1278"/>
        <v>9.4409661607696392E-3</v>
      </c>
      <c r="CX235" s="68">
        <f t="shared" si="1048"/>
        <v>0.29704510108864712</v>
      </c>
      <c r="CY235" s="68"/>
      <c r="CZ235" s="15">
        <f t="shared" si="1049"/>
        <v>0.11856223175965669</v>
      </c>
      <c r="DB235" s="13">
        <v>20.22</v>
      </c>
      <c r="DC235" s="68">
        <f t="shared" si="1050"/>
        <v>7.9760717846460698E-3</v>
      </c>
      <c r="DD235" s="68">
        <f t="shared" si="1279"/>
        <v>8.3975856950153135E-4</v>
      </c>
      <c r="DE235" s="68">
        <f t="shared" si="1051"/>
        <v>-7.5445816186557019E-2</v>
      </c>
      <c r="DF235" s="68"/>
      <c r="DG235" s="15">
        <f t="shared" si="1052"/>
        <v>-6.8762278978389277E-3</v>
      </c>
      <c r="DI235" s="13">
        <v>50.74</v>
      </c>
      <c r="DJ235" s="68">
        <f t="shared" si="1053"/>
        <v>3.1633056544089306E-3</v>
      </c>
      <c r="DK235" s="68">
        <f t="shared" si="1280"/>
        <v>-3.9730075607356079E-3</v>
      </c>
      <c r="DL235" s="68">
        <f t="shared" si="1054"/>
        <v>0.14926387315968298</v>
      </c>
      <c r="DM235" s="68"/>
      <c r="DN235" s="15">
        <f t="shared" si="1055"/>
        <v>0.20351043643263772</v>
      </c>
      <c r="DP235" s="13">
        <v>48.27</v>
      </c>
      <c r="DQ235" s="68">
        <f t="shared" si="1056"/>
        <v>1.1949685534591201E-2</v>
      </c>
      <c r="DR235" s="68">
        <f t="shared" si="1281"/>
        <v>4.8133723194466625E-3</v>
      </c>
      <c r="DS235" s="68"/>
      <c r="DT235" s="68"/>
      <c r="DU235" s="15">
        <f t="shared" si="1057"/>
        <v>0.26759453781512621</v>
      </c>
      <c r="DV235" s="18"/>
      <c r="DW235" s="13">
        <v>43.28</v>
      </c>
      <c r="DX235" s="68">
        <f t="shared" si="1058"/>
        <v>4.6421663442940082E-2</v>
      </c>
      <c r="DY235" s="68">
        <f t="shared" si="1282"/>
        <v>3.9285350227795543E-2</v>
      </c>
      <c r="DZ235" s="68">
        <f t="shared" si="1059"/>
        <v>1.3094983991462115</v>
      </c>
      <c r="EA235" s="68"/>
      <c r="EB235" s="15">
        <f t="shared" si="1060"/>
        <v>0.29309829698237233</v>
      </c>
      <c r="ED235" s="13">
        <v>40.47</v>
      </c>
      <c r="EE235" s="68">
        <f t="shared" si="1061"/>
        <v>2.2227835311947344E-2</v>
      </c>
      <c r="EF235" s="68">
        <f t="shared" si="1283"/>
        <v>1.5091522096802805E-2</v>
      </c>
      <c r="EG235" s="68">
        <f t="shared" si="1062"/>
        <v>0.92439372325249625</v>
      </c>
      <c r="EH235" s="68"/>
      <c r="EI235" s="15">
        <f t="shared" si="1063"/>
        <v>9.7342733188720068E-2</v>
      </c>
      <c r="EK235" s="13">
        <v>141.35</v>
      </c>
      <c r="EL235" s="68">
        <f t="shared" si="1064"/>
        <v>2.9797464665598163E-2</v>
      </c>
      <c r="EM235" s="68">
        <f t="shared" si="1284"/>
        <v>2.2661151450453623E-2</v>
      </c>
      <c r="EN235" s="68">
        <f t="shared" si="1065"/>
        <v>1.1901146575766963</v>
      </c>
      <c r="EO235" s="68"/>
      <c r="EP235" s="15">
        <f t="shared" si="1066"/>
        <v>0.26999101527403413</v>
      </c>
      <c r="ER235" s="13">
        <v>39.32</v>
      </c>
      <c r="ES235" s="68">
        <f t="shared" si="1067"/>
        <v>5.8838577641339689E-3</v>
      </c>
      <c r="ET235" s="68">
        <f t="shared" si="1285"/>
        <v>-1.2524554510105696E-3</v>
      </c>
      <c r="EU235" s="68">
        <f t="shared" si="1068"/>
        <v>0.12632483529074776</v>
      </c>
      <c r="EV235" s="68"/>
      <c r="EW235" s="15">
        <f t="shared" si="1069"/>
        <v>1.1056826947801484E-2</v>
      </c>
      <c r="EY235" s="13">
        <v>53.96</v>
      </c>
      <c r="EZ235" s="68">
        <f t="shared" si="1070"/>
        <v>5.2878048780487824E-2</v>
      </c>
      <c r="FA235" s="68">
        <f t="shared" si="1286"/>
        <v>4.5741735565343285E-2</v>
      </c>
      <c r="FB235" s="68"/>
      <c r="FC235" s="68"/>
      <c r="FD235" s="15">
        <f t="shared" si="1071"/>
        <v>1.1952807160292922</v>
      </c>
      <c r="FF235" s="13">
        <v>61.77</v>
      </c>
      <c r="FG235" s="68">
        <f t="shared" si="1072"/>
        <v>1.6191709844567869E-4</v>
      </c>
      <c r="FH235" s="68">
        <f t="shared" si="1287"/>
        <v>-6.9743961166988597E-3</v>
      </c>
      <c r="FI235" s="68">
        <f t="shared" si="1073"/>
        <v>4.5531482735274291E-2</v>
      </c>
      <c r="FJ235" s="68"/>
      <c r="FK235" s="15">
        <f t="shared" si="1074"/>
        <v>8.7691494981510895E-2</v>
      </c>
      <c r="FM235" s="13">
        <v>181.13</v>
      </c>
      <c r="FN235" s="68">
        <f t="shared" si="1075"/>
        <v>6.613315549627641E-3</v>
      </c>
      <c r="FO235" s="68">
        <f t="shared" si="1288"/>
        <v>-5.2299766551689754E-4</v>
      </c>
      <c r="FP235" s="68">
        <f t="shared" si="1076"/>
        <v>0.55770553835569314</v>
      </c>
      <c r="FQ235" s="68"/>
      <c r="FR235" s="15">
        <f t="shared" si="1077"/>
        <v>-2.9175382582847138E-3</v>
      </c>
      <c r="FT235" s="13">
        <v>89.63</v>
      </c>
      <c r="FU235" s="68">
        <f t="shared" si="1078"/>
        <v>-4.1111111111111617E-3</v>
      </c>
      <c r="FV235" s="68">
        <f t="shared" si="1289"/>
        <v>-1.12474243262557E-2</v>
      </c>
      <c r="FW235" s="68">
        <f t="shared" si="1079"/>
        <v>1.8175621947063438E-2</v>
      </c>
      <c r="FX235" s="68"/>
      <c r="FY235" s="15">
        <f t="shared" si="1080"/>
        <v>-6.0989132845421529E-3</v>
      </c>
      <c r="GA235" s="26"/>
      <c r="GB235" s="68">
        <f t="shared" si="1081"/>
        <v>0</v>
      </c>
      <c r="GC235" s="68">
        <f t="shared" si="1290"/>
        <v>0</v>
      </c>
      <c r="GD235" s="68"/>
      <c r="GE235" s="68"/>
      <c r="GF235" s="15">
        <f t="shared" si="1082"/>
        <v>0</v>
      </c>
      <c r="GG235" s="18"/>
      <c r="GH235" s="13">
        <v>25.43</v>
      </c>
      <c r="GI235" s="68">
        <f t="shared" si="1083"/>
        <v>9.5275903136164512E-3</v>
      </c>
      <c r="GJ235" s="68">
        <f t="shared" si="1291"/>
        <v>2.3912770984719127E-3</v>
      </c>
      <c r="GK235" s="68">
        <f t="shared" si="1084"/>
        <v>0.32310093652445376</v>
      </c>
      <c r="GL235" s="68"/>
      <c r="GM235" s="15">
        <f t="shared" si="1085"/>
        <v>0.34550264550264559</v>
      </c>
      <c r="GO235" s="13">
        <v>30.95</v>
      </c>
      <c r="GP235" s="68">
        <f t="shared" si="1086"/>
        <v>1.0447273914462955E-2</v>
      </c>
      <c r="GQ235" s="68">
        <f t="shared" si="1292"/>
        <v>3.3109606993184165E-3</v>
      </c>
      <c r="GR235" s="68"/>
      <c r="GS235" s="68"/>
      <c r="GT235" s="15">
        <f t="shared" si="1087"/>
        <v>0.13577981651376145</v>
      </c>
      <c r="GV235" s="13">
        <v>17.350000000000001</v>
      </c>
      <c r="GW235" s="68">
        <f t="shared" si="1088"/>
        <v>1.9988242210464423E-2</v>
      </c>
      <c r="GX235" s="68">
        <f t="shared" si="1293"/>
        <v>1.2851928995319884E-2</v>
      </c>
      <c r="GY235" s="68">
        <f t="shared" si="1089"/>
        <v>0.46413502109704657</v>
      </c>
      <c r="GZ235" s="68"/>
      <c r="HA235" s="15">
        <f t="shared" si="1090"/>
        <v>0.26457725947521871</v>
      </c>
      <c r="HD235" s="13">
        <v>417.78</v>
      </c>
      <c r="HE235" s="68">
        <f t="shared" si="1091"/>
        <v>6.8245160960392751E-2</v>
      </c>
      <c r="HF235" s="68">
        <f t="shared" si="1294"/>
        <v>6.1108847745248211E-2</v>
      </c>
      <c r="HG235" s="68">
        <f t="shared" si="1092"/>
        <v>1.3469468007415313</v>
      </c>
      <c r="HH235" s="68"/>
      <c r="HI235" s="15">
        <f t="shared" si="1093"/>
        <v>3.4518621236133119E-2</v>
      </c>
      <c r="HK235" s="13">
        <v>74.11</v>
      </c>
      <c r="HL235" s="68">
        <f t="shared" si="1094"/>
        <v>7.1883135666763076E-2</v>
      </c>
      <c r="HM235" s="68">
        <f t="shared" si="1295"/>
        <v>6.4746822451618544E-2</v>
      </c>
      <c r="HN235" s="68">
        <f t="shared" si="1095"/>
        <v>28.883064516129032</v>
      </c>
      <c r="HO235" s="68"/>
      <c r="HP235" s="15">
        <f t="shared" si="1096"/>
        <v>1.8093252463987872</v>
      </c>
      <c r="HR235" s="13">
        <v>115.97</v>
      </c>
      <c r="HS235" s="68">
        <f t="shared" si="1097"/>
        <v>-9.4806969593440333E-3</v>
      </c>
      <c r="HT235" s="68">
        <f t="shared" si="1296"/>
        <v>-1.6617010174488571E-2</v>
      </c>
      <c r="HU235" s="68">
        <f t="shared" si="1098"/>
        <v>2.1859890109890108</v>
      </c>
      <c r="HV235" s="68"/>
      <c r="HW235" s="15">
        <f t="shared" si="1099"/>
        <v>7.8088686436738927E-2</v>
      </c>
      <c r="HY235" s="13">
        <v>182.55</v>
      </c>
      <c r="HZ235" s="68">
        <f t="shared" si="1100"/>
        <v>2.0516547406082379E-2</v>
      </c>
      <c r="IA235" s="68">
        <f t="shared" si="1297"/>
        <v>1.338023419093784E-2</v>
      </c>
      <c r="IB235" s="68">
        <f t="shared" si="1101"/>
        <v>0.72379603399433434</v>
      </c>
      <c r="IC235" s="68"/>
      <c r="ID235" s="15">
        <f t="shared" si="1102"/>
        <v>0.35937150941991231</v>
      </c>
      <c r="IF235" s="13">
        <v>377.96</v>
      </c>
      <c r="IG235" s="68">
        <f t="shared" si="1103"/>
        <v>0.11099353321575542</v>
      </c>
      <c r="IH235" s="68">
        <f t="shared" si="1298"/>
        <v>0.10385722000061089</v>
      </c>
      <c r="II235" s="68">
        <f t="shared" si="1104"/>
        <v>1.1597714285714285</v>
      </c>
      <c r="IJ235" s="68"/>
      <c r="IK235" s="15">
        <f t="shared" si="1105"/>
        <v>0.63026224982746715</v>
      </c>
      <c r="IM235" s="13">
        <v>309.92</v>
      </c>
      <c r="IN235" s="68">
        <f t="shared" si="1106"/>
        <v>1.4501293004681027E-2</v>
      </c>
      <c r="IO235" s="68">
        <f t="shared" si="1299"/>
        <v>7.3649797895364881E-3</v>
      </c>
      <c r="IP235" s="68">
        <f t="shared" si="1107"/>
        <v>5.0519429798867419</v>
      </c>
      <c r="IQ235" s="68"/>
      <c r="IR235" s="15">
        <f t="shared" si="1108"/>
        <v>0.65281851634579502</v>
      </c>
      <c r="IT235" s="13">
        <v>83.34</v>
      </c>
      <c r="IU235" s="68">
        <f t="shared" si="1109"/>
        <v>4.9093655589123937E-2</v>
      </c>
      <c r="IV235" s="68">
        <f t="shared" si="1300"/>
        <v>4.1957342373979398E-2</v>
      </c>
      <c r="IW235" s="68">
        <f t="shared" si="1110"/>
        <v>3.5665753424657538</v>
      </c>
      <c r="IX235" s="68"/>
      <c r="IY235" s="15">
        <f t="shared" si="1111"/>
        <v>0.62171628721541161</v>
      </c>
      <c r="JA235" s="13">
        <v>613.04999999999995</v>
      </c>
      <c r="JB235" s="68">
        <f t="shared" si="1112"/>
        <v>3.1636516617585111E-2</v>
      </c>
      <c r="JC235" s="68">
        <f t="shared" si="1301"/>
        <v>2.4500203402440572E-2</v>
      </c>
      <c r="JD235" s="68">
        <f t="shared" si="1113"/>
        <v>0.23998786407766987</v>
      </c>
      <c r="JE235" s="68"/>
      <c r="JF235" s="15">
        <f t="shared" si="1114"/>
        <v>4.7035917405338877E-2</v>
      </c>
      <c r="JH235" s="13">
        <v>474</v>
      </c>
      <c r="JI235" s="68">
        <f t="shared" si="1115"/>
        <v>3.9820384647970761E-3</v>
      </c>
      <c r="JJ235" s="68">
        <f t="shared" si="1302"/>
        <v>-3.1542747503474624E-3</v>
      </c>
      <c r="JK235" s="68">
        <f t="shared" si="1116"/>
        <v>0.16550689714524577</v>
      </c>
      <c r="JL235" s="68"/>
      <c r="JM235" s="15">
        <f t="shared" si="1117"/>
        <v>0.12455516014234876</v>
      </c>
      <c r="JO235" s="13">
        <v>35.6</v>
      </c>
      <c r="JP235" s="68">
        <f t="shared" si="1118"/>
        <v>6.9711538461538464E-2</v>
      </c>
      <c r="JQ235" s="68">
        <f t="shared" si="1303"/>
        <v>6.2575225246393931E-2</v>
      </c>
      <c r="JR235" s="68">
        <f t="shared" si="1119"/>
        <v>0.20128226758899948</v>
      </c>
      <c r="JS235" s="68"/>
      <c r="JT235" s="15">
        <f t="shared" si="1120"/>
        <v>2.4936211972522084</v>
      </c>
      <c r="JV235" s="13">
        <v>2.3199999999999998</v>
      </c>
      <c r="JW235" s="68">
        <f t="shared" si="1121"/>
        <v>2.2026431718061595E-2</v>
      </c>
      <c r="JX235" s="68">
        <f t="shared" si="1304"/>
        <v>1.4890118502917056E-2</v>
      </c>
      <c r="JY235" s="68">
        <f t="shared" si="1122"/>
        <v>-8.3003952569169953E-2</v>
      </c>
      <c r="JZ235" s="68"/>
      <c r="KA235" s="15">
        <f t="shared" si="1123"/>
        <v>0.28888888888888875</v>
      </c>
      <c r="KC235" s="13">
        <v>24.41</v>
      </c>
      <c r="KD235" s="68">
        <f t="shared" si="1124"/>
        <v>1.9206680584551186E-2</v>
      </c>
      <c r="KE235" s="68">
        <f t="shared" si="1305"/>
        <v>1.2070367369406646E-2</v>
      </c>
      <c r="KF235" s="68">
        <f t="shared" si="1125"/>
        <v>0.25308008213552358</v>
      </c>
      <c r="KG235" s="68"/>
      <c r="KH235" s="15">
        <f t="shared" si="1126"/>
        <v>0.10054102795311093</v>
      </c>
      <c r="KI235" s="18"/>
      <c r="KJ235" s="13">
        <v>150.85</v>
      </c>
      <c r="KK235" s="68">
        <f t="shared" si="1127"/>
        <v>0.13004719454640784</v>
      </c>
      <c r="KL235" s="68">
        <f t="shared" si="1306"/>
        <v>0.12291088133126331</v>
      </c>
      <c r="KM235" s="68">
        <f t="shared" si="1128"/>
        <v>6.1492890995260661</v>
      </c>
      <c r="KN235" s="68"/>
      <c r="KO235" s="15">
        <f t="shared" si="1129"/>
        <v>1.2444576699895851</v>
      </c>
      <c r="KQ235" s="13">
        <v>2.57</v>
      </c>
      <c r="KR235" s="68">
        <f t="shared" si="1130"/>
        <v>2.7999999999999935E-2</v>
      </c>
      <c r="KS235" s="68">
        <f t="shared" si="1307"/>
        <v>2.0863686784855395E-2</v>
      </c>
      <c r="KT235" s="68">
        <f t="shared" si="1131"/>
        <v>-1.9083969465648956E-2</v>
      </c>
      <c r="KU235" s="68"/>
      <c r="KV235" s="15">
        <f t="shared" si="1132"/>
        <v>1.5445544554455444</v>
      </c>
      <c r="KW235" s="18"/>
      <c r="KX235" s="13">
        <v>55.46</v>
      </c>
      <c r="KY235" s="68">
        <f t="shared" si="1133"/>
        <v>3.3929903057419844E-2</v>
      </c>
      <c r="KZ235" s="68">
        <f t="shared" si="1308"/>
        <v>2.6793589842275305E-2</v>
      </c>
      <c r="LA235" s="68">
        <f t="shared" si="1134"/>
        <v>-0.22897261226192137</v>
      </c>
      <c r="LB235" s="68"/>
      <c r="LC235" s="15">
        <f t="shared" si="1135"/>
        <v>1.3390974272458878</v>
      </c>
      <c r="LD235" s="18"/>
      <c r="LE235" s="13">
        <v>57.54</v>
      </c>
      <c r="LF235" s="68">
        <f t="shared" si="1136"/>
        <v>8.9426617569699808E-3</v>
      </c>
      <c r="LG235" s="68">
        <f t="shared" si="1309"/>
        <v>1.8063485418254423E-3</v>
      </c>
      <c r="LH235" s="68">
        <f t="shared" si="1137"/>
        <v>0.60591682947250913</v>
      </c>
      <c r="LI235" s="68"/>
      <c r="LJ235" s="15">
        <f t="shared" si="1138"/>
        <v>0.24788549121665582</v>
      </c>
      <c r="LL235" s="13">
        <v>166.2</v>
      </c>
      <c r="LM235" s="68">
        <f t="shared" si="1139"/>
        <v>3.874999999999993E-2</v>
      </c>
      <c r="LN235" s="68">
        <f t="shared" si="1310"/>
        <v>3.1613686784855391E-2</v>
      </c>
      <c r="LO235" s="68">
        <f t="shared" si="1140"/>
        <v>0.89942857142857124</v>
      </c>
      <c r="LP235" s="68"/>
      <c r="LQ235" s="15">
        <f t="shared" si="1141"/>
        <v>1.125047947832758</v>
      </c>
      <c r="LS235" s="13">
        <v>25.97</v>
      </c>
      <c r="LT235" s="68">
        <f t="shared" si="1142"/>
        <v>6.4780647806477992E-2</v>
      </c>
      <c r="LU235" s="68">
        <f t="shared" si="1311"/>
        <v>5.7644334591333453E-2</v>
      </c>
      <c r="LV235" s="68"/>
      <c r="LW235" s="68"/>
      <c r="LX235" s="15">
        <f t="shared" si="1143"/>
        <v>1.8075675675675675</v>
      </c>
      <c r="LZ235" s="13">
        <v>22.96</v>
      </c>
      <c r="MA235" s="68">
        <f t="shared" si="1144"/>
        <v>6.2962962962962929E-2</v>
      </c>
      <c r="MB235" s="68">
        <f t="shared" si="1312"/>
        <v>5.582664974781839E-2</v>
      </c>
      <c r="MC235" s="68">
        <f t="shared" si="1145"/>
        <v>3.1910112359550602E-2</v>
      </c>
      <c r="MD235" s="68"/>
      <c r="ME235" s="15">
        <f t="shared" si="1146"/>
        <v>0.70326409495548958</v>
      </c>
      <c r="MG235" s="13">
        <v>89.55</v>
      </c>
      <c r="MH235" s="68">
        <f t="shared" si="1147"/>
        <v>1.5651582170806345E-2</v>
      </c>
      <c r="MI235" s="68">
        <f t="shared" si="1313"/>
        <v>8.5152689556618061E-3</v>
      </c>
      <c r="MJ235" s="68">
        <f t="shared" si="1148"/>
        <v>11.068733153638814</v>
      </c>
      <c r="MK235" s="68"/>
      <c r="ML235" s="15">
        <f t="shared" si="1149"/>
        <v>3.2180876118699948</v>
      </c>
      <c r="MN235" s="13">
        <v>174.62</v>
      </c>
      <c r="MO235" s="68">
        <f t="shared" si="1150"/>
        <v>2.8325775867145648E-2</v>
      </c>
      <c r="MP235" s="68">
        <f t="shared" si="1314"/>
        <v>2.1189462652001109E-2</v>
      </c>
      <c r="MQ235" s="68">
        <f t="shared" si="1151"/>
        <v>0.3869737887212073</v>
      </c>
      <c r="MR235" s="68"/>
      <c r="MS235" s="15">
        <f t="shared" si="1152"/>
        <v>0.56764521052159089</v>
      </c>
      <c r="MU235" s="13">
        <v>23.73</v>
      </c>
      <c r="MV235" s="68">
        <f t="shared" si="1153"/>
        <v>7.2300045187528306E-2</v>
      </c>
      <c r="MW235" s="68">
        <f t="shared" si="1315"/>
        <v>6.5163731972383773E-2</v>
      </c>
      <c r="MX235" s="68">
        <f t="shared" si="1154"/>
        <v>0.13703881169142307</v>
      </c>
      <c r="MY235" s="68"/>
      <c r="MZ235" s="15">
        <f t="shared" si="1155"/>
        <v>1.2239925023430178</v>
      </c>
      <c r="NB235" s="13">
        <v>294.05</v>
      </c>
      <c r="NC235" s="68">
        <f t="shared" si="1156"/>
        <v>2.2996103534650758E-2</v>
      </c>
      <c r="ND235" s="68">
        <f t="shared" si="1316"/>
        <v>1.5859790319506219E-2</v>
      </c>
      <c r="NE235" s="68">
        <f t="shared" si="1157"/>
        <v>1.1705912748209937</v>
      </c>
      <c r="NF235" s="68"/>
      <c r="NG235" s="15">
        <f t="shared" si="1158"/>
        <v>0.76299538341627215</v>
      </c>
      <c r="NI235" s="13">
        <v>14.46</v>
      </c>
      <c r="NJ235" s="68">
        <f t="shared" si="1159"/>
        <v>8.0717488789237665E-2</v>
      </c>
      <c r="NK235" s="68">
        <f t="shared" si="1317"/>
        <v>7.3581175574093133E-2</v>
      </c>
      <c r="NL235" s="68">
        <f t="shared" si="1160"/>
        <v>-0.88519253672092102</v>
      </c>
      <c r="NM235" s="68"/>
      <c r="NN235" s="15">
        <f t="shared" si="1161"/>
        <v>1.9510204081632652</v>
      </c>
      <c r="NP235" s="13">
        <v>580.49</v>
      </c>
      <c r="NQ235" s="68">
        <f t="shared" si="1162"/>
        <v>4.4347294185377042E-2</v>
      </c>
      <c r="NR235" s="68">
        <f t="shared" si="1318"/>
        <v>3.7210980970232503E-2</v>
      </c>
      <c r="NS235" s="68">
        <f t="shared" si="1163"/>
        <v>3.4227809523809523</v>
      </c>
      <c r="NT235" s="68"/>
      <c r="NU235" s="15">
        <f t="shared" si="1164"/>
        <v>0.76478278053081206</v>
      </c>
      <c r="NW235" s="13">
        <v>318.58</v>
      </c>
      <c r="NX235" s="68">
        <f t="shared" si="1165"/>
        <v>6.3138223319762252E-2</v>
      </c>
      <c r="NY235" s="68">
        <f t="shared" si="1319"/>
        <v>5.6001910104617712E-2</v>
      </c>
      <c r="NZ235" s="68">
        <f t="shared" si="1166"/>
        <v>0.81258534365043245</v>
      </c>
      <c r="OA235" s="68"/>
      <c r="OB235" s="15">
        <f t="shared" si="1167"/>
        <v>0.68293713681986246</v>
      </c>
      <c r="OD235" s="13">
        <v>3.93</v>
      </c>
      <c r="OE235" s="68">
        <f t="shared" si="1168"/>
        <v>3.9682539682539777E-2</v>
      </c>
      <c r="OF235" s="68">
        <f t="shared" si="1320"/>
        <v>3.2546226467395238E-2</v>
      </c>
      <c r="OG235" s="68">
        <f t="shared" si="1169"/>
        <v>-0.98258519076527673</v>
      </c>
      <c r="OH235" s="68"/>
      <c r="OI235" s="15">
        <f t="shared" si="1170"/>
        <v>1.6917808219178083</v>
      </c>
      <c r="OK235" s="13">
        <v>249.84</v>
      </c>
      <c r="OL235" s="68">
        <f t="shared" si="1171"/>
        <v>3.3549828320853903E-2</v>
      </c>
      <c r="OM235" s="68">
        <f t="shared" si="1321"/>
        <v>2.6413515105709363E-2</v>
      </c>
      <c r="ON235" s="68">
        <f t="shared" si="1172"/>
        <v>4.8855123674911658</v>
      </c>
      <c r="OO235" s="68"/>
      <c r="OP235" s="15">
        <f t="shared" si="1173"/>
        <v>2.7507881699444532</v>
      </c>
      <c r="OR235" s="13">
        <v>5.34</v>
      </c>
      <c r="OS235" s="68">
        <f t="shared" si="1174"/>
        <v>3.2882011605415845E-2</v>
      </c>
      <c r="OT235" s="68">
        <f t="shared" si="1322"/>
        <v>2.5745698390271306E-2</v>
      </c>
      <c r="OU235" s="68">
        <f t="shared" si="1175"/>
        <v>-0.30649350649350654</v>
      </c>
      <c r="OV235" s="68"/>
      <c r="OW235" s="15">
        <f t="shared" si="1176"/>
        <v>3.7678571428571423</v>
      </c>
      <c r="OY235" s="13">
        <v>173.21</v>
      </c>
      <c r="OZ235" s="68">
        <f t="shared" si="1177"/>
        <v>2.080386610089581E-2</v>
      </c>
      <c r="PA235" s="68">
        <f t="shared" si="1323"/>
        <v>1.366755288575127E-2</v>
      </c>
      <c r="PB235" s="68">
        <f t="shared" si="1331"/>
        <v>4.329538461538462</v>
      </c>
      <c r="PC235" s="68"/>
      <c r="PD235" s="15">
        <f t="shared" si="1178"/>
        <v>0.51209079004801406</v>
      </c>
      <c r="PE235" s="18"/>
      <c r="PF235" s="13">
        <v>275.39999999999998</v>
      </c>
      <c r="PG235" s="68">
        <f t="shared" si="1179"/>
        <v>-8.5679314565483312E-3</v>
      </c>
      <c r="PH235" s="68">
        <f t="shared" si="1324"/>
        <v>-1.5704244671692871E-2</v>
      </c>
      <c r="PI235" s="68">
        <f t="shared" si="1180"/>
        <v>-0.20907524411257902</v>
      </c>
      <c r="PJ235" s="68"/>
      <c r="PK235" s="15">
        <f t="shared" si="1181"/>
        <v>0.31688423468655852</v>
      </c>
      <c r="PM235" s="13"/>
      <c r="PN235" s="68">
        <f t="shared" si="1182"/>
        <v>0</v>
      </c>
      <c r="PO235" s="68">
        <f t="shared" si="1183"/>
        <v>-7.1363132151445385E-3</v>
      </c>
      <c r="PP235" s="68">
        <f t="shared" si="1184"/>
        <v>0</v>
      </c>
      <c r="PQ235" s="68"/>
      <c r="PR235" s="15">
        <f t="shared" si="1185"/>
        <v>0</v>
      </c>
      <c r="PT235" s="13">
        <v>13.97</v>
      </c>
      <c r="PU235" s="68">
        <f t="shared" si="1186"/>
        <v>9.3114241001565054E-2</v>
      </c>
      <c r="PV235" s="68">
        <f t="shared" si="1325"/>
        <v>8.5977927786420522E-2</v>
      </c>
      <c r="PW235" s="68">
        <f t="shared" si="1187"/>
        <v>0.60206422018348615</v>
      </c>
      <c r="PX235" s="68"/>
      <c r="PY235" s="15">
        <f t="shared" si="1188"/>
        <v>1.7231968810916178</v>
      </c>
      <c r="QA235" s="13">
        <v>345.64</v>
      </c>
      <c r="QB235" s="68">
        <f t="shared" si="1189"/>
        <v>5.4970546042792147E-2</v>
      </c>
      <c r="QC235" s="68">
        <f t="shared" si="1326"/>
        <v>4.7834232827647608E-2</v>
      </c>
      <c r="QD235" s="68">
        <f t="shared" si="1190"/>
        <v>2.4452414120157681E-2</v>
      </c>
      <c r="QE235" s="68"/>
      <c r="QF235" s="15">
        <f t="shared" si="1191"/>
        <v>0.80264942109106063</v>
      </c>
      <c r="QH235" s="13">
        <v>2.2200000000000002</v>
      </c>
      <c r="QI235" s="68">
        <f t="shared" si="1192"/>
        <v>-0.14942528735632171</v>
      </c>
      <c r="QJ235" s="68">
        <f t="shared" si="1327"/>
        <v>-0.15656160057146626</v>
      </c>
      <c r="QK235" s="68">
        <f t="shared" si="1193"/>
        <v>-0.11553784860557753</v>
      </c>
      <c r="QL235" s="68"/>
      <c r="QM235" s="15">
        <f t="shared" si="1194"/>
        <v>0.70769230769230773</v>
      </c>
      <c r="QO235" s="13">
        <v>12.37</v>
      </c>
      <c r="QP235" s="68">
        <f t="shared" si="1195"/>
        <v>1.0620915032679657E-2</v>
      </c>
      <c r="QQ235" s="68">
        <f t="shared" si="1328"/>
        <v>3.484601817535119E-3</v>
      </c>
      <c r="QR235" s="68">
        <f t="shared" si="1196"/>
        <v>-0.98492162168751063</v>
      </c>
      <c r="QS235" s="68"/>
      <c r="QT235" s="15">
        <f t="shared" si="1197"/>
        <v>7.7526132404181075E-2</v>
      </c>
      <c r="QV235" s="13">
        <v>3.19</v>
      </c>
      <c r="QW235" s="68">
        <f t="shared" si="1198"/>
        <v>-1.5432098765432179E-2</v>
      </c>
      <c r="QX235" s="68">
        <f t="shared" si="1329"/>
        <v>-2.2568411980576717E-2</v>
      </c>
      <c r="QY235" s="68">
        <f t="shared" si="1199"/>
        <v>-9.6317280453257756E-2</v>
      </c>
      <c r="QZ235" s="68"/>
      <c r="RA235" s="15">
        <f t="shared" si="1200"/>
        <v>0.30363710666121774</v>
      </c>
      <c r="RC235" s="13">
        <v>64.94</v>
      </c>
      <c r="RD235" s="68">
        <f t="shared" si="1201"/>
        <v>0.10460962748766794</v>
      </c>
      <c r="RE235" s="68">
        <f t="shared" si="1330"/>
        <v>9.7473314272523412E-2</v>
      </c>
      <c r="RF235" s="68">
        <f t="shared" si="1202"/>
        <v>0.40289479369194209</v>
      </c>
      <c r="RG235" s="68"/>
      <c r="RH235" s="15">
        <f t="shared" si="1203"/>
        <v>1.6238383838383836</v>
      </c>
      <c r="RJ235" s="13">
        <v>284.64</v>
      </c>
      <c r="RK235" s="68">
        <f t="shared" si="1204"/>
        <v>3.4828764633170889E-2</v>
      </c>
      <c r="RL235" s="68">
        <f t="shared" si="1205"/>
        <v>2.769245141802635E-2</v>
      </c>
      <c r="RM235" s="68">
        <f t="shared" si="1206"/>
        <v>0.32034511550236555</v>
      </c>
      <c r="RN235" s="68"/>
      <c r="RO235" s="15">
        <f t="shared" si="1207"/>
        <v>0.44692964619764125</v>
      </c>
      <c r="RQ235" s="13">
        <v>26.11</v>
      </c>
      <c r="RR235" s="68">
        <f t="shared" si="1208"/>
        <v>-9.4840667678300454E-3</v>
      </c>
      <c r="RS235" s="68">
        <f t="shared" si="1209"/>
        <v>-1.6620379982974585E-2</v>
      </c>
      <c r="RT235" s="68">
        <f t="shared" si="1210"/>
        <v>0.7834699453551911</v>
      </c>
      <c r="RU235" s="68"/>
      <c r="RV235" s="15">
        <f t="shared" si="1211"/>
        <v>0.25287907869481763</v>
      </c>
      <c r="RX235" s="13">
        <v>162.25</v>
      </c>
      <c r="RY235" s="68">
        <f t="shared" si="1212"/>
        <v>4.7788182111721061E-2</v>
      </c>
      <c r="RZ235" s="68">
        <f t="shared" si="1213"/>
        <v>4.0651868896576522E-2</v>
      </c>
      <c r="SA235" s="68">
        <f t="shared" si="1214"/>
        <v>0.2193747181722531</v>
      </c>
      <c r="SB235" s="68"/>
      <c r="SC235" s="15">
        <f t="shared" si="1215"/>
        <v>1.145312706597911</v>
      </c>
      <c r="SE235" s="13">
        <v>26.57</v>
      </c>
      <c r="SF235" s="68">
        <f t="shared" si="1216"/>
        <v>0.12632471386180588</v>
      </c>
      <c r="SG235" s="68">
        <f t="shared" si="1217"/>
        <v>0.11918840064666135</v>
      </c>
      <c r="SH235" s="68">
        <f t="shared" si="1218"/>
        <v>1.1255999999999999</v>
      </c>
      <c r="SI235" s="68"/>
      <c r="SJ235" s="15">
        <f t="shared" si="1219"/>
        <v>0.74115334207077332</v>
      </c>
      <c r="SL235" s="13">
        <v>2.84</v>
      </c>
      <c r="SM235" s="68">
        <f t="shared" si="1220"/>
        <v>6.1682242990654224E-2</v>
      </c>
      <c r="SN235" s="68">
        <f t="shared" si="1221"/>
        <v>5.4545929775509684E-2</v>
      </c>
      <c r="SO235" s="68">
        <f t="shared" si="1222"/>
        <v>1</v>
      </c>
      <c r="SP235" s="68"/>
      <c r="SQ235" s="15">
        <f t="shared" si="1223"/>
        <v>1.8118811881188117</v>
      </c>
      <c r="SS235" s="13">
        <v>23.11</v>
      </c>
      <c r="ST235" s="68">
        <f t="shared" si="1224"/>
        <v>0.13228809407153352</v>
      </c>
      <c r="SU235" s="68">
        <f t="shared" si="1225"/>
        <v>0.12515178085638898</v>
      </c>
      <c r="SV235" s="68">
        <f t="shared" si="1226"/>
        <v>0.4318463444857496</v>
      </c>
      <c r="SW235" s="68"/>
      <c r="SX235" s="15">
        <f t="shared" si="1227"/>
        <v>1.751190476190476</v>
      </c>
      <c r="SZ235" s="13">
        <v>59.04</v>
      </c>
      <c r="TA235" s="68">
        <f t="shared" si="1228"/>
        <v>6.8210602496833653E-2</v>
      </c>
      <c r="TB235" s="68">
        <f t="shared" si="1229"/>
        <v>6.1074289281689113E-2</v>
      </c>
      <c r="TC235" s="68">
        <f t="shared" si="1230"/>
        <v>0.46247213277186039</v>
      </c>
      <c r="TD235" s="68"/>
      <c r="TE235" s="15">
        <f t="shared" si="1231"/>
        <v>2.7846153846153845</v>
      </c>
      <c r="TG235" s="417">
        <v>0.26</v>
      </c>
      <c r="TH235" s="68">
        <f t="shared" si="1232"/>
        <v>-1.8497546243865667E-2</v>
      </c>
      <c r="TI235" s="68">
        <f t="shared" si="1233"/>
        <v>-2.5633859459010207E-2</v>
      </c>
      <c r="TJ235" s="68">
        <f t="shared" si="1234"/>
        <v>0.18181818181818185</v>
      </c>
      <c r="TK235" s="68"/>
      <c r="TL235" s="15">
        <f t="shared" si="1235"/>
        <v>0.53392330383480824</v>
      </c>
      <c r="TN235" s="13">
        <v>55.02</v>
      </c>
      <c r="TO235" s="68">
        <f t="shared" si="1236"/>
        <v>5.5033557046979951E-2</v>
      </c>
      <c r="TP235" s="68">
        <f t="shared" si="1237"/>
        <v>4.7897243831835412E-2</v>
      </c>
      <c r="TQ235" s="68">
        <f t="shared" si="1238"/>
        <v>-0.19803517159452813</v>
      </c>
      <c r="TR235" s="68"/>
      <c r="TS235" s="15">
        <f t="shared" si="1239"/>
        <v>0.84941176470588242</v>
      </c>
      <c r="TU235" s="417">
        <v>4.29</v>
      </c>
      <c r="TV235" s="68">
        <f t="shared" si="1240"/>
        <v>6.4516129032258007E-2</v>
      </c>
      <c r="TW235" s="68">
        <f t="shared" si="1241"/>
        <v>5.7379815817113468E-2</v>
      </c>
      <c r="TX235" s="68">
        <f t="shared" si="1242"/>
        <v>-2.721088435374152E-2</v>
      </c>
      <c r="TY235" s="68"/>
      <c r="TZ235" s="15">
        <f t="shared" si="1243"/>
        <v>1.5087719298245614</v>
      </c>
      <c r="UB235" s="13"/>
      <c r="UC235" s="68">
        <f t="shared" si="1244"/>
        <v>0</v>
      </c>
      <c r="UD235" s="68">
        <f t="shared" si="1245"/>
        <v>-7.1363132151445385E-3</v>
      </c>
      <c r="UE235" s="68">
        <f t="shared" si="1246"/>
        <v>0</v>
      </c>
      <c r="UF235" s="68"/>
      <c r="UG235" s="15">
        <f t="shared" si="1247"/>
        <v>0</v>
      </c>
      <c r="UI235" s="417"/>
      <c r="UJ235" s="68">
        <f t="shared" si="1248"/>
        <v>0</v>
      </c>
      <c r="UK235" s="68">
        <f t="shared" si="1249"/>
        <v>-7.1363132151445385E-3</v>
      </c>
      <c r="UL235" s="68">
        <f t="shared" si="1250"/>
        <v>0</v>
      </c>
      <c r="UM235" s="68"/>
      <c r="UN235" s="15">
        <f t="shared" si="1251"/>
        <v>0</v>
      </c>
      <c r="UP235" s="417"/>
      <c r="UQ235" s="68">
        <f t="shared" si="1252"/>
        <v>0</v>
      </c>
      <c r="UR235" s="68">
        <f t="shared" si="1253"/>
        <v>-7.1363132151445385E-3</v>
      </c>
      <c r="US235" s="68">
        <f t="shared" si="1254"/>
        <v>0</v>
      </c>
      <c r="UT235" s="68"/>
      <c r="UU235" s="15">
        <f t="shared" si="1255"/>
        <v>0</v>
      </c>
      <c r="UW235" s="417"/>
      <c r="UX235" s="68">
        <f t="shared" si="1256"/>
        <v>0</v>
      </c>
      <c r="UY235" s="68">
        <f t="shared" si="1257"/>
        <v>-7.1363132151445385E-3</v>
      </c>
      <c r="UZ235" s="68">
        <f t="shared" si="1258"/>
        <v>0</v>
      </c>
      <c r="VA235" s="68"/>
      <c r="VB235" s="15">
        <f t="shared" si="1259"/>
        <v>0</v>
      </c>
      <c r="VD235" s="417"/>
      <c r="VE235" s="68">
        <f t="shared" si="1260"/>
        <v>0</v>
      </c>
      <c r="VF235" s="68">
        <f t="shared" si="1261"/>
        <v>-7.1363132151445385E-3</v>
      </c>
      <c r="VG235" s="68">
        <f t="shared" si="1262"/>
        <v>0</v>
      </c>
      <c r="VH235" s="68"/>
      <c r="VI235" s="15">
        <f t="shared" si="1263"/>
        <v>0</v>
      </c>
      <c r="VM235" s="21">
        <f t="shared" si="1264"/>
        <v>4.0167243895680001E-2</v>
      </c>
      <c r="VN235" s="40"/>
      <c r="VO235" s="21">
        <f t="shared" si="1265"/>
        <v>1.5450507714361834</v>
      </c>
      <c r="VP235" s="14"/>
      <c r="VQ235" s="21">
        <f t="shared" si="1266"/>
        <v>0.96058666663541847</v>
      </c>
    </row>
    <row r="236" spans="1:589" ht="15.75" customHeight="1" x14ac:dyDescent="0.2">
      <c r="A236" s="127">
        <v>45986</v>
      </c>
      <c r="B236" s="4">
        <f t="shared" si="999"/>
        <v>45986</v>
      </c>
      <c r="C236" s="13">
        <v>47112.45</v>
      </c>
      <c r="D236" s="138">
        <f t="shared" si="1000"/>
        <v>664.18000000000029</v>
      </c>
      <c r="E236" s="68">
        <f t="shared" si="1001"/>
        <v>1.4299348501031369E-2</v>
      </c>
      <c r="F236" s="15">
        <f t="shared" si="1002"/>
        <v>0.10737604309116482</v>
      </c>
      <c r="G236" s="13">
        <v>6765.88</v>
      </c>
      <c r="H236" s="138">
        <f t="shared" si="1003"/>
        <v>60.760000000000218</v>
      </c>
      <c r="I236" s="68">
        <f t="shared" si="1004"/>
        <v>9.0617319302264861E-3</v>
      </c>
      <c r="J236" s="15">
        <f t="shared" si="1005"/>
        <v>0.15034097690606174</v>
      </c>
      <c r="K236" s="13">
        <v>23025.59</v>
      </c>
      <c r="L236" s="138">
        <f t="shared" si="1006"/>
        <v>153.58000000000175</v>
      </c>
      <c r="M236" s="68">
        <f t="shared" si="1007"/>
        <v>6.7147574699382238E-3</v>
      </c>
      <c r="N236" s="15">
        <f t="shared" si="1008"/>
        <v>0.19236913663293936</v>
      </c>
      <c r="O236" s="13">
        <v>2465.98</v>
      </c>
      <c r="P236" s="138">
        <f t="shared" si="1009"/>
        <v>51.699999999999818</v>
      </c>
      <c r="Q236" s="68">
        <f t="shared" si="1010"/>
        <v>2.1414251868051681E-2</v>
      </c>
      <c r="R236" s="15">
        <f t="shared" si="1011"/>
        <v>0.10574129210460244</v>
      </c>
      <c r="S236" s="18">
        <f t="shared" si="1012"/>
        <v>7.8137102074642625E-3</v>
      </c>
      <c r="T236" s="121">
        <f t="shared" si="1013"/>
        <v>280.46193504310088</v>
      </c>
      <c r="U236" s="121">
        <f t="shared" si="1014"/>
        <v>280.46193504310088</v>
      </c>
      <c r="V236" s="134">
        <f t="shared" si="1015"/>
        <v>5.6032504959017855E-3</v>
      </c>
      <c r="W236" s="21">
        <f t="shared" si="1267"/>
        <v>8.4038486076600208E-2</v>
      </c>
      <c r="X236" s="18">
        <f t="shared" si="1016"/>
        <v>1.2872522442311941E-2</v>
      </c>
      <c r="Y236" s="353">
        <f>48291.64+23319.1</f>
        <v>71610.739999999991</v>
      </c>
      <c r="Z236" s="15">
        <v>1.9999999999999999E-6</v>
      </c>
      <c r="AA236" s="21">
        <f t="shared" si="1017"/>
        <v>-5.6012504959017852E-3</v>
      </c>
      <c r="AC236" s="13">
        <v>259.25</v>
      </c>
      <c r="AD236" s="68">
        <f t="shared" si="1018"/>
        <v>6.4443495477309876E-3</v>
      </c>
      <c r="AE236" s="68">
        <f t="shared" si="1268"/>
        <v>8.4109905182920205E-4</v>
      </c>
      <c r="AF236" s="68">
        <f t="shared" si="1019"/>
        <v>0.57340535291618611</v>
      </c>
      <c r="AG236" s="68"/>
      <c r="AH236" s="15">
        <f t="shared" si="1020"/>
        <v>0.1412158295549589</v>
      </c>
      <c r="AJ236" s="13">
        <v>24.68</v>
      </c>
      <c r="AK236" s="68">
        <f t="shared" si="1021"/>
        <v>1.0647010647010565E-2</v>
      </c>
      <c r="AL236" s="68">
        <f t="shared" si="1269"/>
        <v>5.0437601511087796E-3</v>
      </c>
      <c r="AM236" s="68">
        <f t="shared" si="1022"/>
        <v>0.32688172043010744</v>
      </c>
      <c r="AN236" s="68"/>
      <c r="AO236" s="15">
        <f t="shared" si="1023"/>
        <v>0.17356157869709932</v>
      </c>
      <c r="AQ236" s="13">
        <v>24.51</v>
      </c>
      <c r="AR236" s="68">
        <f t="shared" si="1024"/>
        <v>4.9200492004920458E-3</v>
      </c>
      <c r="AS236" s="68">
        <f t="shared" si="1270"/>
        <v>-6.8320129540973967E-4</v>
      </c>
      <c r="AT236" s="68">
        <f t="shared" si="1025"/>
        <v>0.41922408801389704</v>
      </c>
      <c r="AU236" s="68"/>
      <c r="AV236" s="15">
        <f t="shared" si="1026"/>
        <v>0.14159292035398244</v>
      </c>
      <c r="AX236" s="13">
        <v>235.4</v>
      </c>
      <c r="AY236" s="68">
        <f t="shared" si="1027"/>
        <v>9.1310498563895708E-3</v>
      </c>
      <c r="AZ236" s="68">
        <f t="shared" si="1271"/>
        <v>3.5277993604877853E-3</v>
      </c>
      <c r="BA236" s="68">
        <f t="shared" si="1028"/>
        <v>0.75540641312453405</v>
      </c>
      <c r="BB236" s="68"/>
      <c r="BC236" s="15">
        <f t="shared" si="1029"/>
        <v>0.15284783779812924</v>
      </c>
      <c r="BE236" s="13">
        <v>84.56</v>
      </c>
      <c r="BF236" s="68">
        <f t="shared" si="1030"/>
        <v>1.0637026413290314E-2</v>
      </c>
      <c r="BG236" s="68">
        <f t="shared" si="1272"/>
        <v>5.0337759173885287E-3</v>
      </c>
      <c r="BH236" s="68"/>
      <c r="BI236" s="68"/>
      <c r="BJ236" s="15">
        <f t="shared" si="1031"/>
        <v>0.14782136554907019</v>
      </c>
      <c r="BL236" s="13">
        <v>74.44</v>
      </c>
      <c r="BM236" s="68">
        <f t="shared" si="1032"/>
        <v>1.6523282807592431E-2</v>
      </c>
      <c r="BN236" s="68">
        <f t="shared" si="1273"/>
        <v>1.0920032311690645E-2</v>
      </c>
      <c r="BO236" s="68">
        <f t="shared" si="1033"/>
        <v>0.25362074772650717</v>
      </c>
      <c r="BP236" s="68"/>
      <c r="BQ236" s="15">
        <f t="shared" si="1034"/>
        <v>0.12159108030736768</v>
      </c>
      <c r="BS236" s="13">
        <v>44.31</v>
      </c>
      <c r="BT236" s="68">
        <f t="shared" si="1035"/>
        <v>9.1095422455022938E-3</v>
      </c>
      <c r="BU236" s="68">
        <f t="shared" si="1274"/>
        <v>3.5062917496005083E-3</v>
      </c>
      <c r="BV236" s="68">
        <f t="shared" si="1036"/>
        <v>0.18921095008051542</v>
      </c>
      <c r="BW236" s="68"/>
      <c r="BX236" s="15">
        <f t="shared" si="1037"/>
        <v>0.15843137254901968</v>
      </c>
      <c r="BZ236" s="13"/>
      <c r="CA236" s="68">
        <f t="shared" si="1038"/>
        <v>0</v>
      </c>
      <c r="CB236" s="68">
        <f t="shared" si="1275"/>
        <v>0</v>
      </c>
      <c r="CC236" s="68">
        <f t="shared" si="1039"/>
        <v>0</v>
      </c>
      <c r="CD236" s="68"/>
      <c r="CE236" s="15">
        <f t="shared" si="1040"/>
        <v>0</v>
      </c>
      <c r="CG236" s="13">
        <v>33.409999999999997</v>
      </c>
      <c r="CH236" s="68">
        <f t="shared" si="1041"/>
        <v>3.1809759110561886E-2</v>
      </c>
      <c r="CI236" s="68">
        <f t="shared" si="1276"/>
        <v>2.62065086146601E-2</v>
      </c>
      <c r="CJ236" s="68">
        <f t="shared" si="1042"/>
        <v>0.10519351637446232</v>
      </c>
      <c r="CK236" s="68"/>
      <c r="CL236" s="15">
        <f t="shared" si="1043"/>
        <v>-2.7648428405122317E-2</v>
      </c>
      <c r="CN236" s="13">
        <v>35.880000000000003</v>
      </c>
      <c r="CO236" s="68">
        <f t="shared" si="1044"/>
        <v>1.9897669130187687E-2</v>
      </c>
      <c r="CP236" s="68">
        <f t="shared" si="1277"/>
        <v>1.4294418634285901E-2</v>
      </c>
      <c r="CQ236" s="68">
        <f t="shared" si="1045"/>
        <v>0.14486279514996817</v>
      </c>
      <c r="CR236" s="68"/>
      <c r="CS236" s="15">
        <f t="shared" si="1046"/>
        <v>7.2004780400358639E-2</v>
      </c>
      <c r="CU236" s="13">
        <v>42.54</v>
      </c>
      <c r="CV236" s="68">
        <f t="shared" si="1047"/>
        <v>2.0143884892086242E-2</v>
      </c>
      <c r="CW236" s="68">
        <f t="shared" si="1278"/>
        <v>1.4540634396184457E-2</v>
      </c>
      <c r="CX236" s="68">
        <f t="shared" si="1048"/>
        <v>0.32317262830482119</v>
      </c>
      <c r="CY236" s="68"/>
      <c r="CZ236" s="15">
        <f t="shared" si="1049"/>
        <v>0.14109442060085831</v>
      </c>
      <c r="DB236" s="13">
        <v>20.65</v>
      </c>
      <c r="DC236" s="68">
        <f t="shared" si="1050"/>
        <v>2.1266073194856565E-2</v>
      </c>
      <c r="DD236" s="68">
        <f t="shared" si="1279"/>
        <v>1.5662822698954779E-2</v>
      </c>
      <c r="DE236" s="68">
        <f t="shared" si="1051"/>
        <v>-5.578417924096947E-2</v>
      </c>
      <c r="DF236" s="68"/>
      <c r="DG236" s="15">
        <f t="shared" si="1052"/>
        <v>1.4243614931237679E-2</v>
      </c>
      <c r="DI236" s="13">
        <v>51.43</v>
      </c>
      <c r="DJ236" s="68">
        <f t="shared" si="1053"/>
        <v>1.3598738667717731E-2</v>
      </c>
      <c r="DK236" s="68">
        <f t="shared" si="1280"/>
        <v>7.9954881718159454E-3</v>
      </c>
      <c r="DL236" s="68">
        <f t="shared" si="1054"/>
        <v>0.1648924122310306</v>
      </c>
      <c r="DM236" s="68"/>
      <c r="DN236" s="15">
        <f t="shared" si="1055"/>
        <v>0.21987666034155606</v>
      </c>
      <c r="DP236" s="13">
        <v>48.53</v>
      </c>
      <c r="DQ236" s="68">
        <f t="shared" si="1056"/>
        <v>5.3863683447275329E-3</v>
      </c>
      <c r="DR236" s="68">
        <f t="shared" si="1281"/>
        <v>-2.1688215117425264E-4</v>
      </c>
      <c r="DS236" s="68"/>
      <c r="DT236" s="68"/>
      <c r="DU236" s="15">
        <f t="shared" si="1057"/>
        <v>0.2744222689075631</v>
      </c>
      <c r="DV236" s="18"/>
      <c r="DW236" s="13">
        <v>43.21</v>
      </c>
      <c r="DX236" s="68">
        <f t="shared" si="1058"/>
        <v>-1.617375231053611E-3</v>
      </c>
      <c r="DY236" s="68">
        <f t="shared" si="1282"/>
        <v>-7.2206257269553965E-3</v>
      </c>
      <c r="DZ236" s="68">
        <f t="shared" si="1059"/>
        <v>1.3057630736392745</v>
      </c>
      <c r="EA236" s="68"/>
      <c r="EB236" s="15">
        <f t="shared" si="1060"/>
        <v>0.29100687182551543</v>
      </c>
      <c r="ED236" s="13">
        <v>40.409999999999997</v>
      </c>
      <c r="EE236" s="68">
        <f t="shared" si="1061"/>
        <v>-1.4825796886583217E-3</v>
      </c>
      <c r="EF236" s="68">
        <f t="shared" si="1283"/>
        <v>-7.0858301845601072E-3</v>
      </c>
      <c r="EG236" s="68">
        <f t="shared" si="1062"/>
        <v>0.92154065620542058</v>
      </c>
      <c r="EH236" s="68"/>
      <c r="EI236" s="15">
        <f t="shared" si="1063"/>
        <v>9.5715835140997657E-2</v>
      </c>
      <c r="EK236" s="13">
        <v>143.83000000000001</v>
      </c>
      <c r="EL236" s="68">
        <f t="shared" si="1064"/>
        <v>1.7545100813583434E-2</v>
      </c>
      <c r="EM236" s="68">
        <f t="shared" si="1284"/>
        <v>1.1941850317681649E-2</v>
      </c>
      <c r="EN236" s="68">
        <f t="shared" si="1065"/>
        <v>1.2285404400371862</v>
      </c>
      <c r="EO236" s="68"/>
      <c r="EP236" s="15">
        <f t="shared" si="1066"/>
        <v>0.29227313566936225</v>
      </c>
      <c r="ER236" s="13">
        <v>40.299999999999997</v>
      </c>
      <c r="ES236" s="68">
        <f t="shared" si="1067"/>
        <v>2.4923702950152515E-2</v>
      </c>
      <c r="ET236" s="68">
        <f t="shared" si="1285"/>
        <v>1.9320452454250729E-2</v>
      </c>
      <c r="EU236" s="68">
        <f t="shared" si="1068"/>
        <v>0.15439702091091381</v>
      </c>
      <c r="EV236" s="68"/>
      <c r="EW236" s="15">
        <f t="shared" si="1069"/>
        <v>3.6256106968372247E-2</v>
      </c>
      <c r="EY236" s="13">
        <v>54.12</v>
      </c>
      <c r="EZ236" s="68">
        <f t="shared" si="1070"/>
        <v>2.9651593773164673E-3</v>
      </c>
      <c r="FA236" s="68">
        <f t="shared" si="1286"/>
        <v>-2.6380911185853182E-3</v>
      </c>
      <c r="FB236" s="68"/>
      <c r="FC236" s="68"/>
      <c r="FD236" s="15">
        <f t="shared" si="1071"/>
        <v>1.2017900732302687</v>
      </c>
      <c r="FF236" s="13">
        <v>61.37</v>
      </c>
      <c r="FG236" s="68">
        <f t="shared" si="1072"/>
        <v>-6.4756354217258482E-3</v>
      </c>
      <c r="FH236" s="68">
        <f t="shared" si="1287"/>
        <v>-1.2078885917627635E-2</v>
      </c>
      <c r="FI236" s="68">
        <f t="shared" si="1073"/>
        <v>3.8761002031144201E-2</v>
      </c>
      <c r="FJ236" s="68"/>
      <c r="FK236" s="15">
        <f t="shared" si="1074"/>
        <v>8.0648001408698683E-2</v>
      </c>
      <c r="FM236" s="13">
        <v>183.35</v>
      </c>
      <c r="FN236" s="68">
        <f t="shared" si="1075"/>
        <v>1.2256390437807093E-2</v>
      </c>
      <c r="FO236" s="68">
        <f t="shared" si="1288"/>
        <v>6.6531399419053078E-3</v>
      </c>
      <c r="FP236" s="68">
        <f t="shared" si="1076"/>
        <v>0.57679738562091498</v>
      </c>
      <c r="FQ236" s="68"/>
      <c r="FR236" s="15">
        <f t="shared" si="1077"/>
        <v>9.3030936915116033E-3</v>
      </c>
      <c r="FT236" s="13">
        <v>90.55</v>
      </c>
      <c r="FU236" s="68">
        <f t="shared" si="1078"/>
        <v>1.0264420394957065E-2</v>
      </c>
      <c r="FV236" s="68">
        <f t="shared" si="1289"/>
        <v>4.6611698990552796E-3</v>
      </c>
      <c r="FW236" s="68">
        <f t="shared" si="1079"/>
        <v>2.8626604566624969E-2</v>
      </c>
      <c r="FX236" s="68"/>
      <c r="FY236" s="15">
        <f t="shared" si="1080"/>
        <v>4.1029053005099837E-3</v>
      </c>
      <c r="GA236" s="13"/>
      <c r="GB236" s="68">
        <f t="shared" si="1081"/>
        <v>0</v>
      </c>
      <c r="GC236" s="68">
        <f t="shared" si="1290"/>
        <v>0</v>
      </c>
      <c r="GD236" s="68"/>
      <c r="GE236" s="68"/>
      <c r="GF236" s="15">
        <f t="shared" si="1082"/>
        <v>0</v>
      </c>
      <c r="GG236" s="18"/>
      <c r="GH236" s="13">
        <v>25.66</v>
      </c>
      <c r="GI236" s="68">
        <f t="shared" si="1083"/>
        <v>9.0444357058592391E-3</v>
      </c>
      <c r="GJ236" s="68">
        <f t="shared" si="1291"/>
        <v>3.4411852099574536E-3</v>
      </c>
      <c r="GK236" s="68">
        <f t="shared" si="1084"/>
        <v>0.33506763787721133</v>
      </c>
      <c r="GL236" s="68"/>
      <c r="GM236" s="15">
        <f t="shared" si="1085"/>
        <v>0.35767195767195781</v>
      </c>
      <c r="GO236" s="13">
        <v>31.42</v>
      </c>
      <c r="GP236" s="68">
        <f t="shared" si="1086"/>
        <v>1.5185783521809448E-2</v>
      </c>
      <c r="GQ236" s="68">
        <f t="shared" si="1292"/>
        <v>9.5825330259076621E-3</v>
      </c>
      <c r="GR236" s="68"/>
      <c r="GS236" s="68"/>
      <c r="GT236" s="15">
        <f t="shared" si="1087"/>
        <v>0.15302752293577987</v>
      </c>
      <c r="GV236" s="13">
        <v>17.329999999999998</v>
      </c>
      <c r="GW236" s="68">
        <f t="shared" si="1088"/>
        <v>-1.1527377521615633E-3</v>
      </c>
      <c r="GX236" s="68">
        <f t="shared" si="1293"/>
        <v>-6.7559882480633486E-3</v>
      </c>
      <c r="GY236" s="68">
        <f t="shared" si="1089"/>
        <v>0.46244725738396614</v>
      </c>
      <c r="GZ236" s="68"/>
      <c r="HA236" s="15">
        <f t="shared" si="1090"/>
        <v>0.26311953352769663</v>
      </c>
      <c r="HD236" s="13">
        <v>419.4</v>
      </c>
      <c r="HE236" s="68">
        <f t="shared" si="1091"/>
        <v>3.8776389487290073E-3</v>
      </c>
      <c r="HF236" s="68">
        <f t="shared" si="1294"/>
        <v>-1.7256115471727782E-3</v>
      </c>
      <c r="HG236" s="68">
        <f t="shared" si="1092"/>
        <v>1.3560474130666818</v>
      </c>
      <c r="HH236" s="68"/>
      <c r="HI236" s="15">
        <f t="shared" si="1093"/>
        <v>3.853011093502378E-2</v>
      </c>
      <c r="HK236" s="13">
        <v>75.05</v>
      </c>
      <c r="HL236" s="68">
        <f t="shared" si="1094"/>
        <v>1.2683848333558194E-2</v>
      </c>
      <c r="HM236" s="68">
        <f t="shared" si="1295"/>
        <v>7.0805978376564088E-3</v>
      </c>
      <c r="HN236" s="68">
        <f t="shared" si="1095"/>
        <v>29.262096774193544</v>
      </c>
      <c r="HO236" s="68"/>
      <c r="HP236" s="15">
        <f t="shared" si="1096"/>
        <v>1.8449583017437454</v>
      </c>
      <c r="HR236" s="13">
        <v>114.51</v>
      </c>
      <c r="HS236" s="68">
        <f t="shared" si="1097"/>
        <v>-1.2589462792101352E-2</v>
      </c>
      <c r="HT236" s="68">
        <f t="shared" si="1296"/>
        <v>-1.8192713288003138E-2</v>
      </c>
      <c r="HU236" s="68">
        <f t="shared" si="1098"/>
        <v>2.1458791208791212</v>
      </c>
      <c r="HV236" s="68"/>
      <c r="HW236" s="15">
        <f t="shared" si="1099"/>
        <v>6.4516129032258174E-2</v>
      </c>
      <c r="HY236" s="13">
        <v>177.82</v>
      </c>
      <c r="HZ236" s="68">
        <f t="shared" si="1100"/>
        <v>-2.5910709394686485E-2</v>
      </c>
      <c r="IA236" s="68">
        <f t="shared" si="1297"/>
        <v>-3.1513959890588271E-2</v>
      </c>
      <c r="IB236" s="68">
        <f t="shared" si="1101"/>
        <v>0.67913125590179402</v>
      </c>
      <c r="IC236" s="68"/>
      <c r="ID236" s="15">
        <f t="shared" si="1102"/>
        <v>0.32414922927991663</v>
      </c>
      <c r="IF236" s="13">
        <v>385.03</v>
      </c>
      <c r="IG236" s="68">
        <f t="shared" si="1103"/>
        <v>1.8705683141073112E-2</v>
      </c>
      <c r="IH236" s="68">
        <f t="shared" si="1298"/>
        <v>1.3102432645171327E-2</v>
      </c>
      <c r="II236" s="68">
        <f t="shared" si="1104"/>
        <v>1.2001714285714284</v>
      </c>
      <c r="IJ236" s="68"/>
      <c r="IK236" s="15">
        <f t="shared" si="1105"/>
        <v>0.66075741890959272</v>
      </c>
      <c r="IM236" s="13">
        <v>314.73</v>
      </c>
      <c r="IN236" s="68">
        <f t="shared" si="1106"/>
        <v>1.5520134228187927E-2</v>
      </c>
      <c r="IO236" s="68">
        <f t="shared" si="1299"/>
        <v>9.916883732286141E-3</v>
      </c>
      <c r="IP236" s="68">
        <f t="shared" si="1107"/>
        <v>5.1458699472759237</v>
      </c>
      <c r="IQ236" s="68"/>
      <c r="IR236" s="15">
        <f t="shared" si="1108"/>
        <v>0.67847048157431622</v>
      </c>
      <c r="IT236" s="13">
        <v>87.35</v>
      </c>
      <c r="IU236" s="68">
        <f t="shared" si="1109"/>
        <v>4.8116150707943256E-2</v>
      </c>
      <c r="IV236" s="68">
        <f t="shared" si="1300"/>
        <v>4.2512900212041474E-2</v>
      </c>
      <c r="IW236" s="68">
        <f t="shared" si="1110"/>
        <v>3.7863013698630135</v>
      </c>
      <c r="IX236" s="68"/>
      <c r="IY236" s="15">
        <f t="shared" si="1111"/>
        <v>0.69974703249659453</v>
      </c>
      <c r="JA236" s="13">
        <v>636.22</v>
      </c>
      <c r="JB236" s="68">
        <f t="shared" si="1112"/>
        <v>3.7794633390425048E-2</v>
      </c>
      <c r="JC236" s="68">
        <f t="shared" si="1301"/>
        <v>3.2191382894523266E-2</v>
      </c>
      <c r="JD236" s="68">
        <f t="shared" si="1113"/>
        <v>0.28685275080906159</v>
      </c>
      <c r="JE236" s="68"/>
      <c r="JF236" s="15">
        <f t="shared" si="1114"/>
        <v>8.660825605028101E-2</v>
      </c>
      <c r="JH236" s="13">
        <v>476.99</v>
      </c>
      <c r="JI236" s="68">
        <f t="shared" si="1115"/>
        <v>6.3080168776371501E-3</v>
      </c>
      <c r="JJ236" s="68">
        <f t="shared" si="1302"/>
        <v>7.0476638173536457E-4</v>
      </c>
      <c r="JK236" s="68">
        <f t="shared" si="1116"/>
        <v>0.17285893432344049</v>
      </c>
      <c r="JL236" s="68"/>
      <c r="JM236" s="15">
        <f t="shared" si="1117"/>
        <v>0.13164887307236064</v>
      </c>
      <c r="JO236" s="13">
        <v>37.270000000000003</v>
      </c>
      <c r="JP236" s="68">
        <f t="shared" si="1118"/>
        <v>4.6910112359550608E-2</v>
      </c>
      <c r="JQ236" s="68">
        <f t="shared" si="1303"/>
        <v>4.1306861863648819E-2</v>
      </c>
      <c r="JR236" s="68">
        <f t="shared" si="1119"/>
        <v>0.25763455373713517</v>
      </c>
      <c r="JS236" s="68"/>
      <c r="JT236" s="15">
        <f t="shared" si="1120"/>
        <v>2.6575073601570174</v>
      </c>
      <c r="JV236" s="13">
        <v>2.4700000000000002</v>
      </c>
      <c r="JW236" s="68">
        <f t="shared" si="1121"/>
        <v>6.465517241379326E-2</v>
      </c>
      <c r="JX236" s="68">
        <f t="shared" si="1304"/>
        <v>5.9051921917891478E-2</v>
      </c>
      <c r="JY236" s="68">
        <f t="shared" si="1122"/>
        <v>-2.3715415019762692E-2</v>
      </c>
      <c r="JZ236" s="68"/>
      <c r="KA236" s="15">
        <f t="shared" si="1123"/>
        <v>0.37222222222222229</v>
      </c>
      <c r="KC236" s="13">
        <v>24.08</v>
      </c>
      <c r="KD236" s="68">
        <f t="shared" si="1124"/>
        <v>-1.3519049569848498E-2</v>
      </c>
      <c r="KE236" s="68">
        <f t="shared" si="1305"/>
        <v>-1.9122300065750282E-2</v>
      </c>
      <c r="KF236" s="68">
        <f t="shared" si="1125"/>
        <v>0.23613963039014363</v>
      </c>
      <c r="KG236" s="68"/>
      <c r="KH236" s="15">
        <f t="shared" si="1126"/>
        <v>8.5662759242560796E-2</v>
      </c>
      <c r="KI236" s="18"/>
      <c r="KJ236" s="13">
        <v>154.18</v>
      </c>
      <c r="KK236" s="68">
        <f t="shared" si="1127"/>
        <v>2.207490884985093E-2</v>
      </c>
      <c r="KL236" s="68">
        <f t="shared" si="1306"/>
        <v>1.6471658353949144E-2</v>
      </c>
      <c r="KM236" s="68">
        <f t="shared" si="1128"/>
        <v>6.3071090047393366</v>
      </c>
      <c r="KN236" s="68"/>
      <c r="KO236" s="15">
        <f t="shared" si="1129"/>
        <v>1.2940038684719539</v>
      </c>
      <c r="KQ236" s="13">
        <v>2.59</v>
      </c>
      <c r="KR236" s="68">
        <f t="shared" si="1130"/>
        <v>7.7821011673151821E-3</v>
      </c>
      <c r="KS236" s="68">
        <f t="shared" si="1307"/>
        <v>2.1788506714133966E-3</v>
      </c>
      <c r="KT236" s="68">
        <f t="shared" si="1131"/>
        <v>-1.1450381679389407E-2</v>
      </c>
      <c r="KU236" s="68"/>
      <c r="KV236" s="15">
        <f t="shared" si="1132"/>
        <v>1.5643564356435642</v>
      </c>
      <c r="KW236" s="18"/>
      <c r="KX236" s="13">
        <v>77.290000000000006</v>
      </c>
      <c r="KY236" s="68">
        <f t="shared" si="1133"/>
        <v>0.39361702127659581</v>
      </c>
      <c r="KZ236" s="68">
        <f t="shared" si="1308"/>
        <v>0.38801377078069405</v>
      </c>
      <c r="LA236" s="68">
        <f t="shared" si="1134"/>
        <v>7.4516891422216028E-2</v>
      </c>
      <c r="LB236" s="68"/>
      <c r="LC236" s="15">
        <f t="shared" si="1135"/>
        <v>2.2598059890341631</v>
      </c>
      <c r="LD236" s="18"/>
      <c r="LE236" s="13">
        <v>56.76</v>
      </c>
      <c r="LF236" s="68">
        <f t="shared" si="1136"/>
        <v>-1.3555787278415036E-2</v>
      </c>
      <c r="LG236" s="68">
        <f t="shared" si="1309"/>
        <v>-1.9159037774316823E-2</v>
      </c>
      <c r="LH236" s="68">
        <f t="shared" si="1137"/>
        <v>0.58414736254535304</v>
      </c>
      <c r="LI236" s="68"/>
      <c r="LJ236" s="15">
        <f t="shared" si="1138"/>
        <v>0.23096942094990239</v>
      </c>
      <c r="LL236" s="13">
        <v>165.87</v>
      </c>
      <c r="LM236" s="68">
        <f t="shared" si="1139"/>
        <v>-1.9855595667869078E-3</v>
      </c>
      <c r="LN236" s="68">
        <f t="shared" si="1310"/>
        <v>-7.5888100626886933E-3</v>
      </c>
      <c r="LO236" s="68">
        <f t="shared" si="1140"/>
        <v>0.89565714285714293</v>
      </c>
      <c r="LP236" s="68"/>
      <c r="LQ236" s="15">
        <f t="shared" si="1141"/>
        <v>1.1208285385500578</v>
      </c>
      <c r="LS236" s="13">
        <v>26.09</v>
      </c>
      <c r="LT236" s="68">
        <f t="shared" si="1142"/>
        <v>4.6207162110127459E-3</v>
      </c>
      <c r="LU236" s="68">
        <f t="shared" si="1311"/>
        <v>-9.8253428488903963E-4</v>
      </c>
      <c r="LV236" s="68"/>
      <c r="LW236" s="68"/>
      <c r="LX236" s="15">
        <f t="shared" si="1143"/>
        <v>1.8205405405405406</v>
      </c>
      <c r="LZ236" s="13">
        <v>23.47</v>
      </c>
      <c r="MA236" s="68">
        <f t="shared" si="1144"/>
        <v>2.221254355400688E-2</v>
      </c>
      <c r="MB236" s="68">
        <f t="shared" si="1312"/>
        <v>1.6609293058105094E-2</v>
      </c>
      <c r="MC236" s="68">
        <f t="shared" si="1145"/>
        <v>5.4831460674157249E-2</v>
      </c>
      <c r="MD236" s="68"/>
      <c r="ME236" s="15">
        <f t="shared" si="1146"/>
        <v>0.7410979228486646</v>
      </c>
      <c r="MG236" s="13">
        <v>85.77</v>
      </c>
      <c r="MH236" s="68">
        <f t="shared" si="1147"/>
        <v>-4.2211055276381922E-2</v>
      </c>
      <c r="MI236" s="68">
        <f t="shared" si="1313"/>
        <v>-4.7814305772283711E-2</v>
      </c>
      <c r="MJ236" s="68">
        <f t="shared" si="1148"/>
        <v>10.559299191374663</v>
      </c>
      <c r="MK236" s="68"/>
      <c r="ML236" s="15">
        <f t="shared" si="1149"/>
        <v>3.0400376825247286</v>
      </c>
      <c r="MN236" s="13">
        <v>175.26</v>
      </c>
      <c r="MO236" s="68">
        <f t="shared" si="1150"/>
        <v>3.6651013629594911E-3</v>
      </c>
      <c r="MP236" s="68">
        <f t="shared" si="1314"/>
        <v>-1.9381491329422944E-3</v>
      </c>
      <c r="MQ236" s="68">
        <f t="shared" si="1151"/>
        <v>0.39205718824463848</v>
      </c>
      <c r="MR236" s="68"/>
      <c r="MS236" s="15">
        <f t="shared" si="1152"/>
        <v>0.57339078911931041</v>
      </c>
      <c r="MU236" s="13">
        <v>24.03</v>
      </c>
      <c r="MV236" s="68">
        <f t="shared" si="1153"/>
        <v>1.2642225031605593E-2</v>
      </c>
      <c r="MW236" s="68">
        <f t="shared" si="1315"/>
        <v>7.0389745357038076E-3</v>
      </c>
      <c r="MX236" s="68">
        <f t="shared" si="1154"/>
        <v>0.15141351221849544</v>
      </c>
      <c r="MY236" s="68"/>
      <c r="MZ236" s="15">
        <f t="shared" si="1155"/>
        <v>1.2521087160262419</v>
      </c>
      <c r="NB236" s="13">
        <v>293.44</v>
      </c>
      <c r="NC236" s="68">
        <f t="shared" si="1156"/>
        <v>-2.0744771297398863E-3</v>
      </c>
      <c r="ND236" s="68">
        <f t="shared" si="1316"/>
        <v>-7.6777276256416718E-3</v>
      </c>
      <c r="NE236" s="68">
        <f t="shared" si="1157"/>
        <v>1.1660884328633645</v>
      </c>
      <c r="NF236" s="68"/>
      <c r="NG236" s="15">
        <f t="shared" si="1158"/>
        <v>0.75933808981353801</v>
      </c>
      <c r="NI236" s="13">
        <v>14.98</v>
      </c>
      <c r="NJ236" s="68">
        <f t="shared" si="1159"/>
        <v>3.5961272475795267E-2</v>
      </c>
      <c r="NK236" s="68">
        <f t="shared" si="1317"/>
        <v>3.0358021979893481E-2</v>
      </c>
      <c r="NL236" s="68">
        <f t="shared" si="1160"/>
        <v>-0.88106391425168717</v>
      </c>
      <c r="NM236" s="68"/>
      <c r="NN236" s="15">
        <f t="shared" si="1161"/>
        <v>2.0571428571428569</v>
      </c>
      <c r="NP236" s="13">
        <v>572.55999999999995</v>
      </c>
      <c r="NQ236" s="68">
        <f t="shared" si="1162"/>
        <v>-1.3660872710985657E-2</v>
      </c>
      <c r="NR236" s="68">
        <f t="shared" si="1318"/>
        <v>-1.9264123206887442E-2</v>
      </c>
      <c r="NS236" s="68">
        <f t="shared" si="1163"/>
        <v>3.3623619047619044</v>
      </c>
      <c r="NT236" s="68"/>
      <c r="NU236" s="15">
        <f t="shared" si="1164"/>
        <v>0.74067430760344122</v>
      </c>
      <c r="NW236" s="13">
        <v>323.44</v>
      </c>
      <c r="NX236" s="68">
        <f t="shared" si="1165"/>
        <v>1.5255194927490784E-2</v>
      </c>
      <c r="NY236" s="68">
        <f t="shared" si="1319"/>
        <v>9.651944431588998E-3</v>
      </c>
      <c r="NZ236" s="68">
        <f t="shared" si="1166"/>
        <v>0.84023668639053262</v>
      </c>
      <c r="OA236" s="68"/>
      <c r="OB236" s="15">
        <f t="shared" si="1167"/>
        <v>0.70861067089276275</v>
      </c>
      <c r="OD236" s="13">
        <v>3.98</v>
      </c>
      <c r="OE236" s="68">
        <f t="shared" si="1168"/>
        <v>1.2722646310432524E-2</v>
      </c>
      <c r="OF236" s="68">
        <f t="shared" si="1320"/>
        <v>7.1193958145307386E-3</v>
      </c>
      <c r="OG236" s="68">
        <f t="shared" si="1169"/>
        <v>-0.98236362830681978</v>
      </c>
      <c r="OH236" s="68"/>
      <c r="OI236" s="15">
        <f t="shared" si="1170"/>
        <v>1.726027397260274</v>
      </c>
      <c r="OK236" s="13">
        <v>248.98</v>
      </c>
      <c r="OL236" s="68">
        <f t="shared" si="1171"/>
        <v>-3.4422030099264074E-3</v>
      </c>
      <c r="OM236" s="68">
        <f t="shared" si="1321"/>
        <v>-9.0454535058281937E-3</v>
      </c>
      <c r="ON236" s="68">
        <f t="shared" si="1172"/>
        <v>4.8652532391048284</v>
      </c>
      <c r="OO236" s="68"/>
      <c r="OP236" s="15">
        <f t="shared" si="1173"/>
        <v>2.737877195616274</v>
      </c>
      <c r="OR236" s="26">
        <v>5.43</v>
      </c>
      <c r="OS236" s="68">
        <f t="shared" si="1174"/>
        <v>1.6853932584269638E-2</v>
      </c>
      <c r="OT236" s="68">
        <f t="shared" si="1322"/>
        <v>1.1250682088367853E-2</v>
      </c>
      <c r="OU236" s="68">
        <f t="shared" si="1175"/>
        <v>-0.29480519480519485</v>
      </c>
      <c r="OV236" s="68"/>
      <c r="OW236" s="15">
        <f t="shared" si="1176"/>
        <v>3.8482142857142851</v>
      </c>
      <c r="OY236" s="13">
        <v>172.15</v>
      </c>
      <c r="OZ236" s="68">
        <f t="shared" si="1177"/>
        <v>-6.1197390450897886E-3</v>
      </c>
      <c r="PA236" s="68">
        <f t="shared" si="1323"/>
        <v>-1.1722989540991574E-2</v>
      </c>
      <c r="PB236" s="68">
        <f t="shared" si="1331"/>
        <v>4.2969230769230773</v>
      </c>
      <c r="PC236" s="68"/>
      <c r="PD236" s="15">
        <f t="shared" si="1178"/>
        <v>0.50283718900043661</v>
      </c>
      <c r="PE236" s="18"/>
      <c r="PF236" s="13">
        <v>276.33</v>
      </c>
      <c r="PG236" s="68">
        <f t="shared" si="1179"/>
        <v>3.3769063180828138E-3</v>
      </c>
      <c r="PH236" s="68">
        <f t="shared" si="1324"/>
        <v>-2.2263441778189717E-3</v>
      </c>
      <c r="PI236" s="68">
        <f t="shared" si="1180"/>
        <v>-0.20640436530729467</v>
      </c>
      <c r="PJ236" s="68"/>
      <c r="PK236" s="15">
        <f t="shared" si="1181"/>
        <v>0.32133122937885522</v>
      </c>
      <c r="PM236" s="13"/>
      <c r="PN236" s="68">
        <f t="shared" si="1182"/>
        <v>0</v>
      </c>
      <c r="PO236" s="68">
        <f t="shared" si="1183"/>
        <v>-5.6032504959017855E-3</v>
      </c>
      <c r="PP236" s="68">
        <f t="shared" si="1184"/>
        <v>0</v>
      </c>
      <c r="PQ236" s="68"/>
      <c r="PR236" s="15">
        <f t="shared" si="1185"/>
        <v>0</v>
      </c>
      <c r="PT236" s="13">
        <v>14.5</v>
      </c>
      <c r="PU236" s="68">
        <f t="shared" si="1186"/>
        <v>3.7938439513242612E-2</v>
      </c>
      <c r="PV236" s="68">
        <f t="shared" si="1325"/>
        <v>3.2335189017340824E-2</v>
      </c>
      <c r="PW236" s="68">
        <f t="shared" si="1187"/>
        <v>0.66284403669724756</v>
      </c>
      <c r="PX236" s="68"/>
      <c r="PY236" s="15">
        <f t="shared" si="1188"/>
        <v>1.8265107212475635</v>
      </c>
      <c r="QA236" s="13">
        <v>357.57</v>
      </c>
      <c r="QB236" s="68">
        <f t="shared" si="1189"/>
        <v>3.4515681055433421E-2</v>
      </c>
      <c r="QC236" s="68">
        <f t="shared" si="1326"/>
        <v>2.8912430559531636E-2</v>
      </c>
      <c r="QD236" s="68">
        <f t="shared" si="1190"/>
        <v>5.9812086902397844E-2</v>
      </c>
      <c r="QE236" s="68"/>
      <c r="QF236" s="15">
        <f t="shared" si="1191"/>
        <v>0.86486909356420139</v>
      </c>
      <c r="QH236" s="13">
        <v>2.14</v>
      </c>
      <c r="QI236" s="68">
        <f t="shared" si="1192"/>
        <v>-3.6036036036036063E-2</v>
      </c>
      <c r="QJ236" s="68">
        <f t="shared" si="1327"/>
        <v>-4.1639286531937852E-2</v>
      </c>
      <c r="QK236" s="68">
        <f t="shared" si="1193"/>
        <v>-0.14741035856573692</v>
      </c>
      <c r="QL236" s="68"/>
      <c r="QM236" s="15">
        <f t="shared" si="1194"/>
        <v>0.64615384615384619</v>
      </c>
      <c r="QO236" s="13">
        <v>2.14</v>
      </c>
      <c r="QP236" s="68">
        <f t="shared" si="1195"/>
        <v>-0.82700080840743728</v>
      </c>
      <c r="QQ236" s="68">
        <f t="shared" si="1328"/>
        <v>-0.83260405890333911</v>
      </c>
      <c r="QR236" s="68">
        <f t="shared" si="1196"/>
        <v>-0.9973914527414125</v>
      </c>
      <c r="QS236" s="68"/>
      <c r="QT236" s="15">
        <f t="shared" si="1197"/>
        <v>-0.81358885017421601</v>
      </c>
      <c r="QV236" s="13">
        <v>3.45</v>
      </c>
      <c r="QW236" s="68">
        <f t="shared" si="1198"/>
        <v>8.1504702194357445E-2</v>
      </c>
      <c r="QX236" s="68">
        <f t="shared" si="1329"/>
        <v>7.5901451698455663E-2</v>
      </c>
      <c r="QY236" s="68">
        <f t="shared" si="1199"/>
        <v>-2.2662889518413495E-2</v>
      </c>
      <c r="QZ236" s="68"/>
      <c r="RA236" s="15">
        <f t="shared" si="1200"/>
        <v>0.40988966080915412</v>
      </c>
      <c r="RC236" s="13">
        <v>68.510000000000005</v>
      </c>
      <c r="RD236" s="68">
        <f t="shared" si="1201"/>
        <v>5.4973821989528909E-2</v>
      </c>
      <c r="RE236" s="68">
        <f t="shared" si="1330"/>
        <v>4.9370571493627127E-2</v>
      </c>
      <c r="RF236" s="68">
        <f t="shared" si="1202"/>
        <v>0.48001728235039981</v>
      </c>
      <c r="RG236" s="68"/>
      <c r="RH236" s="15">
        <f t="shared" si="1203"/>
        <v>1.7680808080808084</v>
      </c>
      <c r="RJ236" s="13">
        <v>284.68</v>
      </c>
      <c r="RK236" s="68">
        <f t="shared" si="1204"/>
        <v>1.405283867341922E-4</v>
      </c>
      <c r="RL236" s="68">
        <f t="shared" si="1205"/>
        <v>-5.4627221091675931E-3</v>
      </c>
      <c r="RM236" s="68">
        <f t="shared" si="1206"/>
        <v>0.32053066147137949</v>
      </c>
      <c r="RN236" s="68"/>
      <c r="RO236" s="15">
        <f t="shared" si="1207"/>
        <v>0.4471329808865393</v>
      </c>
      <c r="RQ236" s="13">
        <v>26.58</v>
      </c>
      <c r="RR236" s="68">
        <f t="shared" si="1208"/>
        <v>1.8000765990042085E-2</v>
      </c>
      <c r="RS236" s="68">
        <f t="shared" si="1209"/>
        <v>1.2397515494140299E-2</v>
      </c>
      <c r="RT236" s="68">
        <f t="shared" si="1210"/>
        <v>0.81557377049180313</v>
      </c>
      <c r="RU236" s="68"/>
      <c r="RV236" s="15">
        <f t="shared" si="1211"/>
        <v>0.27543186180422258</v>
      </c>
      <c r="RX236" s="13">
        <v>163.55000000000001</v>
      </c>
      <c r="RY236" s="68">
        <f t="shared" si="1212"/>
        <v>8.0123266563945222E-3</v>
      </c>
      <c r="RZ236" s="68">
        <f t="shared" si="1213"/>
        <v>2.4090761604927367E-3</v>
      </c>
      <c r="SA236" s="68">
        <f t="shared" si="1214"/>
        <v>0.22914474673079821</v>
      </c>
      <c r="SB236" s="68"/>
      <c r="SC236" s="15">
        <f t="shared" si="1215"/>
        <v>1.1625016527832874</v>
      </c>
      <c r="SE236" s="13">
        <v>26.08</v>
      </c>
      <c r="SF236" s="68">
        <f t="shared" si="1216"/>
        <v>-1.8441851712457734E-2</v>
      </c>
      <c r="SG236" s="68">
        <f t="shared" si="1217"/>
        <v>-2.4045102208359519E-2</v>
      </c>
      <c r="SH236" s="68">
        <f t="shared" si="1218"/>
        <v>1.0863999999999998</v>
      </c>
      <c r="SI236" s="68"/>
      <c r="SJ236" s="15">
        <f t="shared" si="1219"/>
        <v>0.70904325032765392</v>
      </c>
      <c r="SL236" s="13">
        <v>2.65</v>
      </c>
      <c r="SM236" s="68">
        <f t="shared" si="1220"/>
        <v>-6.6901408450704206E-2</v>
      </c>
      <c r="SN236" s="68">
        <f t="shared" si="1221"/>
        <v>-7.2504658946605988E-2</v>
      </c>
      <c r="SO236" s="68">
        <f t="shared" si="1222"/>
        <v>0.86619718309859162</v>
      </c>
      <c r="SP236" s="68"/>
      <c r="SQ236" s="15">
        <f t="shared" si="1223"/>
        <v>1.6237623762376237</v>
      </c>
      <c r="SS236" s="13">
        <v>22.59</v>
      </c>
      <c r="ST236" s="68">
        <f t="shared" si="1224"/>
        <v>-2.2501081782778001E-2</v>
      </c>
      <c r="SU236" s="68">
        <f t="shared" si="1225"/>
        <v>-2.8104332278679787E-2</v>
      </c>
      <c r="SV236" s="68">
        <f t="shared" si="1226"/>
        <v>0.39962825278810404</v>
      </c>
      <c r="SW236" s="68"/>
      <c r="SX236" s="15">
        <f t="shared" si="1227"/>
        <v>1.6892857142857141</v>
      </c>
      <c r="SZ236" s="13">
        <v>58.21</v>
      </c>
      <c r="TA236" s="68">
        <f t="shared" si="1228"/>
        <v>-1.4058265582655797E-2</v>
      </c>
      <c r="TB236" s="68">
        <f t="shared" si="1229"/>
        <v>-1.9661516078557581E-2</v>
      </c>
      <c r="TC236" s="68">
        <f t="shared" si="1230"/>
        <v>0.44191231112212048</v>
      </c>
      <c r="TD236" s="68"/>
      <c r="TE236" s="15">
        <f t="shared" si="1231"/>
        <v>2.7314102564102565</v>
      </c>
      <c r="TG236" s="417">
        <v>0.26</v>
      </c>
      <c r="TH236" s="68">
        <f t="shared" si="1232"/>
        <v>0</v>
      </c>
      <c r="TI236" s="68">
        <f t="shared" si="1233"/>
        <v>-5.6032504959017855E-3</v>
      </c>
      <c r="TJ236" s="68">
        <f t="shared" si="1234"/>
        <v>0.18181818181818185</v>
      </c>
      <c r="TK236" s="68"/>
      <c r="TL236" s="15">
        <f t="shared" si="1235"/>
        <v>0.53392330383480824</v>
      </c>
      <c r="TN236" s="13">
        <v>54.3</v>
      </c>
      <c r="TO236" s="68">
        <f t="shared" si="1236"/>
        <v>-1.3086150490730751E-2</v>
      </c>
      <c r="TP236" s="68">
        <f t="shared" si="1237"/>
        <v>-1.8689400986632534E-2</v>
      </c>
      <c r="TQ236" s="68">
        <f t="shared" si="1238"/>
        <v>-0.20852980402731519</v>
      </c>
      <c r="TR236" s="68"/>
      <c r="TS236" s="15">
        <f t="shared" si="1239"/>
        <v>0.8252100840336134</v>
      </c>
      <c r="TU236" s="416">
        <v>4.4400000000000004</v>
      </c>
      <c r="TV236" s="68">
        <f t="shared" si="1240"/>
        <v>3.4965034965035051E-2</v>
      </c>
      <c r="TW236" s="68">
        <f t="shared" si="1241"/>
        <v>2.9361784469133265E-2</v>
      </c>
      <c r="TX236" s="68">
        <f t="shared" si="1242"/>
        <v>6.8027210884354303E-3</v>
      </c>
      <c r="TY236" s="68"/>
      <c r="TZ236" s="15">
        <f t="shared" si="1243"/>
        <v>1.5964912280701757</v>
      </c>
      <c r="UB236" s="13"/>
      <c r="UC236" s="68">
        <f t="shared" si="1244"/>
        <v>0</v>
      </c>
      <c r="UD236" s="68">
        <f t="shared" si="1245"/>
        <v>-5.6032504959017855E-3</v>
      </c>
      <c r="UE236" s="68">
        <f t="shared" si="1246"/>
        <v>0</v>
      </c>
      <c r="UF236" s="68"/>
      <c r="UG236" s="15">
        <f t="shared" si="1247"/>
        <v>0</v>
      </c>
      <c r="UI236" s="417"/>
      <c r="UJ236" s="68">
        <f t="shared" si="1248"/>
        <v>0</v>
      </c>
      <c r="UK236" s="68">
        <f t="shared" si="1249"/>
        <v>-5.6032504959017855E-3</v>
      </c>
      <c r="UL236" s="68">
        <f t="shared" si="1250"/>
        <v>0</v>
      </c>
      <c r="UM236" s="68"/>
      <c r="UN236" s="15">
        <f t="shared" si="1251"/>
        <v>0</v>
      </c>
      <c r="UP236" s="417"/>
      <c r="UQ236" s="68">
        <f t="shared" si="1252"/>
        <v>0</v>
      </c>
      <c r="UR236" s="68">
        <f t="shared" si="1253"/>
        <v>-5.6032504959017855E-3</v>
      </c>
      <c r="US236" s="68">
        <f t="shared" si="1254"/>
        <v>0</v>
      </c>
      <c r="UT236" s="68"/>
      <c r="UU236" s="15">
        <f t="shared" si="1255"/>
        <v>0</v>
      </c>
      <c r="UW236" s="417"/>
      <c r="UX236" s="68">
        <f t="shared" si="1256"/>
        <v>0</v>
      </c>
      <c r="UY236" s="68">
        <f t="shared" si="1257"/>
        <v>-5.6032504959017855E-3</v>
      </c>
      <c r="UZ236" s="68">
        <f t="shared" si="1258"/>
        <v>0</v>
      </c>
      <c r="VA236" s="68"/>
      <c r="VB236" s="15">
        <f t="shared" si="1259"/>
        <v>0</v>
      </c>
      <c r="VD236" s="417"/>
      <c r="VE236" s="68">
        <f t="shared" si="1260"/>
        <v>0</v>
      </c>
      <c r="VF236" s="68">
        <f t="shared" si="1261"/>
        <v>-5.6032504959017855E-3</v>
      </c>
      <c r="VG236" s="68">
        <f t="shared" si="1262"/>
        <v>0</v>
      </c>
      <c r="VH236" s="68"/>
      <c r="VI236" s="15">
        <f t="shared" si="1263"/>
        <v>0</v>
      </c>
      <c r="VM236" s="21">
        <f t="shared" si="1264"/>
        <v>7.4733997159734554E-3</v>
      </c>
      <c r="VN236" s="40"/>
      <c r="VO236" s="21">
        <f t="shared" si="1265"/>
        <v>1.5523891694302376</v>
      </c>
      <c r="VP236" s="14"/>
      <c r="VQ236" s="21">
        <f t="shared" si="1266"/>
        <v>0.98286430634522259</v>
      </c>
    </row>
    <row r="237" spans="1:589" ht="15.75" customHeight="1" x14ac:dyDescent="0.2">
      <c r="A237" s="127">
        <v>45987</v>
      </c>
      <c r="B237" s="4">
        <f t="shared" si="999"/>
        <v>45987</v>
      </c>
      <c r="C237" s="13"/>
      <c r="D237" s="138">
        <f t="shared" si="1000"/>
        <v>0</v>
      </c>
      <c r="E237" s="68">
        <f t="shared" si="1001"/>
        <v>0</v>
      </c>
      <c r="F237" s="15">
        <f t="shared" si="1002"/>
        <v>0</v>
      </c>
      <c r="G237" s="13"/>
      <c r="H237" s="138">
        <f t="shared" si="1003"/>
        <v>0</v>
      </c>
      <c r="I237" s="68">
        <f t="shared" si="1004"/>
        <v>0</v>
      </c>
      <c r="J237" s="15">
        <f t="shared" si="1005"/>
        <v>0</v>
      </c>
      <c r="K237" s="13"/>
      <c r="L237" s="138">
        <f t="shared" si="1006"/>
        <v>0</v>
      </c>
      <c r="M237" s="68">
        <f t="shared" si="1007"/>
        <v>0</v>
      </c>
      <c r="N237" s="15">
        <f t="shared" si="1008"/>
        <v>0</v>
      </c>
      <c r="O237" s="13"/>
      <c r="P237" s="138">
        <f t="shared" si="1009"/>
        <v>0</v>
      </c>
      <c r="Q237" s="68">
        <f t="shared" si="1010"/>
        <v>0</v>
      </c>
      <c r="R237" s="15">
        <f t="shared" si="1011"/>
        <v>0</v>
      </c>
      <c r="S237" s="18">
        <f t="shared" si="1012"/>
        <v>0</v>
      </c>
      <c r="T237" s="121">
        <f t="shared" si="1013"/>
        <v>0</v>
      </c>
      <c r="U237" s="121">
        <f t="shared" si="1014"/>
        <v>0</v>
      </c>
      <c r="V237" s="134">
        <f t="shared" si="1015"/>
        <v>0</v>
      </c>
      <c r="W237" s="21">
        <f t="shared" si="1267"/>
        <v>0</v>
      </c>
      <c r="X237" s="18">
        <f t="shared" si="1016"/>
        <v>0</v>
      </c>
      <c r="Y237" s="353"/>
      <c r="Z237" s="15">
        <v>1.9999999999999999E-6</v>
      </c>
      <c r="AA237" s="21">
        <f t="shared" si="1017"/>
        <v>1.9999999999999999E-6</v>
      </c>
      <c r="AC237" s="13"/>
      <c r="AD237" s="68"/>
      <c r="AE237" s="68"/>
      <c r="AF237" s="68"/>
      <c r="AG237" s="68"/>
      <c r="AH237" s="15"/>
      <c r="AJ237" s="13"/>
      <c r="AK237" s="68"/>
      <c r="AL237" s="68"/>
      <c r="AM237" s="68"/>
      <c r="AN237" s="68"/>
      <c r="AO237" s="15"/>
      <c r="AQ237" s="13"/>
      <c r="AR237" s="68"/>
      <c r="AS237" s="68"/>
      <c r="AT237" s="68"/>
      <c r="AU237" s="68"/>
      <c r="AV237" s="15"/>
      <c r="AX237" s="13"/>
      <c r="AY237" s="68"/>
      <c r="AZ237" s="68"/>
      <c r="BA237" s="68"/>
      <c r="BB237" s="68"/>
      <c r="BC237" s="15"/>
      <c r="BE237" s="13"/>
      <c r="BF237" s="68"/>
      <c r="BG237" s="68"/>
      <c r="BH237" s="68"/>
      <c r="BI237" s="68"/>
      <c r="BJ237" s="15"/>
      <c r="BL237" s="13"/>
      <c r="BM237" s="68"/>
      <c r="BN237" s="68"/>
      <c r="BO237" s="68"/>
      <c r="BP237" s="68"/>
      <c r="BQ237" s="15"/>
      <c r="BS237" s="13"/>
      <c r="BT237" s="68"/>
      <c r="BU237" s="68"/>
      <c r="BV237" s="68"/>
      <c r="BW237" s="68"/>
      <c r="BX237" s="15"/>
      <c r="BZ237" s="13"/>
      <c r="CA237" s="68"/>
      <c r="CB237" s="68"/>
      <c r="CC237" s="68"/>
      <c r="CD237" s="68"/>
      <c r="CE237" s="15"/>
      <c r="CG237" s="13"/>
      <c r="CH237" s="68"/>
      <c r="CI237" s="68"/>
      <c r="CJ237" s="68"/>
      <c r="CK237" s="68"/>
      <c r="CL237" s="15"/>
      <c r="CN237" s="13"/>
      <c r="CO237" s="68"/>
      <c r="CP237" s="68"/>
      <c r="CQ237" s="68"/>
      <c r="CR237" s="68"/>
      <c r="CS237" s="15"/>
      <c r="CU237" s="13"/>
      <c r="CV237" s="68"/>
      <c r="CW237" s="68"/>
      <c r="CX237" s="68"/>
      <c r="CY237" s="68"/>
      <c r="CZ237" s="15"/>
      <c r="DB237" s="13"/>
      <c r="DC237" s="68"/>
      <c r="DD237" s="68"/>
      <c r="DE237" s="68"/>
      <c r="DF237" s="68"/>
      <c r="DG237" s="15"/>
      <c r="DI237" s="13"/>
      <c r="DJ237" s="68"/>
      <c r="DK237" s="68"/>
      <c r="DL237" s="68"/>
      <c r="DM237" s="68"/>
      <c r="DN237" s="15"/>
      <c r="DP237" s="13"/>
      <c r="DQ237" s="68"/>
      <c r="DR237" s="68"/>
      <c r="DS237" s="68"/>
      <c r="DT237" s="68"/>
      <c r="DU237" s="15"/>
      <c r="DV237" s="18"/>
      <c r="DW237" s="13"/>
      <c r="DX237" s="68"/>
      <c r="DY237" s="68"/>
      <c r="DZ237" s="68"/>
      <c r="EA237" s="68"/>
      <c r="EB237" s="15"/>
      <c r="ED237" s="13"/>
      <c r="EE237" s="68"/>
      <c r="EF237" s="68"/>
      <c r="EG237" s="68"/>
      <c r="EH237" s="68"/>
      <c r="EI237" s="15"/>
      <c r="EK237" s="13"/>
      <c r="EL237" s="68"/>
      <c r="EM237" s="68"/>
      <c r="EN237" s="68"/>
      <c r="EO237" s="68"/>
      <c r="EP237" s="15"/>
      <c r="ER237" s="13"/>
      <c r="ES237" s="68"/>
      <c r="ET237" s="68"/>
      <c r="EU237" s="68"/>
      <c r="EV237" s="68"/>
      <c r="EW237" s="15"/>
      <c r="EY237" s="13"/>
      <c r="EZ237" s="68"/>
      <c r="FA237" s="68"/>
      <c r="FB237" s="68"/>
      <c r="FC237" s="68"/>
      <c r="FD237" s="15"/>
      <c r="FF237" s="13"/>
      <c r="FG237" s="68"/>
      <c r="FH237" s="68"/>
      <c r="FI237" s="68"/>
      <c r="FJ237" s="68"/>
      <c r="FK237" s="15"/>
      <c r="FM237" s="13"/>
      <c r="FN237" s="68"/>
      <c r="FO237" s="68"/>
      <c r="FP237" s="68"/>
      <c r="FQ237" s="68"/>
      <c r="FR237" s="15"/>
      <c r="FT237" s="13"/>
      <c r="FU237" s="68"/>
      <c r="FV237" s="68"/>
      <c r="FW237" s="68"/>
      <c r="FX237" s="68"/>
      <c r="FY237" s="15"/>
      <c r="GA237" s="13"/>
      <c r="GB237" s="68"/>
      <c r="GC237" s="68"/>
      <c r="GD237" s="68"/>
      <c r="GE237" s="68"/>
      <c r="GF237" s="15"/>
      <c r="GG237" s="18"/>
      <c r="GH237" s="13"/>
      <c r="GI237" s="68"/>
      <c r="GJ237" s="68"/>
      <c r="GK237" s="68"/>
      <c r="GL237" s="68"/>
      <c r="GM237" s="15"/>
      <c r="GO237" s="13"/>
      <c r="GP237" s="68"/>
      <c r="GQ237" s="68"/>
      <c r="GR237" s="68"/>
      <c r="GS237" s="68"/>
      <c r="GT237" s="15"/>
      <c r="GV237" s="13"/>
      <c r="GW237" s="68"/>
      <c r="GX237" s="68"/>
      <c r="GY237" s="68"/>
      <c r="GZ237" s="68"/>
      <c r="HA237" s="15"/>
      <c r="HD237" s="13"/>
      <c r="HE237" s="68"/>
      <c r="HF237" s="68"/>
      <c r="HG237" s="68"/>
      <c r="HH237" s="68"/>
      <c r="HI237" s="15"/>
      <c r="HK237" s="13"/>
      <c r="HL237" s="68"/>
      <c r="HM237" s="68"/>
      <c r="HN237" s="68"/>
      <c r="HO237" s="68"/>
      <c r="HP237" s="15"/>
      <c r="HR237" s="13"/>
      <c r="HS237" s="68"/>
      <c r="HT237" s="68"/>
      <c r="HU237" s="68"/>
      <c r="HV237" s="68"/>
      <c r="HW237" s="15"/>
      <c r="HY237" s="13"/>
      <c r="HZ237" s="68"/>
      <c r="IA237" s="68"/>
      <c r="IB237" s="68"/>
      <c r="IC237" s="68"/>
      <c r="ID237" s="15"/>
      <c r="IF237" s="13"/>
      <c r="IG237" s="68"/>
      <c r="IH237" s="68"/>
      <c r="II237" s="68"/>
      <c r="IJ237" s="68"/>
      <c r="IK237" s="15"/>
      <c r="IM237" s="13"/>
      <c r="IN237" s="68"/>
      <c r="IO237" s="68"/>
      <c r="IP237" s="68"/>
      <c r="IQ237" s="68"/>
      <c r="IR237" s="15"/>
      <c r="IT237" s="13"/>
      <c r="IU237" s="68"/>
      <c r="IV237" s="68"/>
      <c r="IW237" s="68"/>
      <c r="IX237" s="68"/>
      <c r="IY237" s="15"/>
      <c r="JA237" s="13"/>
      <c r="JB237" s="68"/>
      <c r="JC237" s="68"/>
      <c r="JD237" s="68"/>
      <c r="JE237" s="68"/>
      <c r="JF237" s="15"/>
      <c r="JH237" s="13"/>
      <c r="JI237" s="68"/>
      <c r="JJ237" s="68"/>
      <c r="JK237" s="68"/>
      <c r="JL237" s="68"/>
      <c r="JM237" s="15"/>
      <c r="JO237" s="13"/>
      <c r="JP237" s="68"/>
      <c r="JQ237" s="68"/>
      <c r="JR237" s="68"/>
      <c r="JS237" s="68"/>
      <c r="JT237" s="15"/>
      <c r="JV237" s="13"/>
      <c r="JW237" s="68"/>
      <c r="JX237" s="68"/>
      <c r="JY237" s="68"/>
      <c r="JZ237" s="68"/>
      <c r="KA237" s="15"/>
      <c r="KC237" s="13"/>
      <c r="KD237" s="68"/>
      <c r="KE237" s="68"/>
      <c r="KF237" s="68"/>
      <c r="KG237" s="68"/>
      <c r="KH237" s="15"/>
      <c r="KI237" s="18"/>
      <c r="KJ237" s="13"/>
      <c r="KK237" s="68"/>
      <c r="KL237" s="68"/>
      <c r="KM237" s="68"/>
      <c r="KN237" s="68"/>
      <c r="KO237" s="15"/>
      <c r="KQ237" s="13"/>
      <c r="KR237" s="68"/>
      <c r="KS237" s="68"/>
      <c r="KT237" s="68"/>
      <c r="KU237" s="68"/>
      <c r="KV237" s="15"/>
      <c r="KW237" s="18"/>
      <c r="KX237" s="13"/>
      <c r="KY237" s="68"/>
      <c r="KZ237" s="68"/>
      <c r="LA237" s="68"/>
      <c r="LB237" s="68"/>
      <c r="LC237" s="15"/>
      <c r="LD237" s="18"/>
      <c r="LE237" s="13"/>
      <c r="LF237" s="68"/>
      <c r="LG237" s="68"/>
      <c r="LH237" s="68"/>
      <c r="LI237" s="68"/>
      <c r="LJ237" s="15"/>
      <c r="LL237" s="13"/>
      <c r="LM237" s="68"/>
      <c r="LN237" s="68"/>
      <c r="LO237" s="68"/>
      <c r="LP237" s="68"/>
      <c r="LQ237" s="15"/>
      <c r="LS237" s="13"/>
      <c r="LT237" s="68"/>
      <c r="LU237" s="68"/>
      <c r="LV237" s="68"/>
      <c r="LW237" s="68"/>
      <c r="LX237" s="15"/>
      <c r="LZ237" s="13"/>
      <c r="MA237" s="68"/>
      <c r="MB237" s="68"/>
      <c r="MC237" s="68"/>
      <c r="MD237" s="68"/>
      <c r="ME237" s="15"/>
      <c r="MG237" s="13"/>
      <c r="MH237" s="68"/>
      <c r="MI237" s="68"/>
      <c r="MJ237" s="68"/>
      <c r="MK237" s="68"/>
      <c r="ML237" s="15"/>
      <c r="MN237" s="13"/>
      <c r="MO237" s="68"/>
      <c r="MP237" s="68"/>
      <c r="MQ237" s="68"/>
      <c r="MR237" s="68"/>
      <c r="MS237" s="15"/>
      <c r="MU237" s="13"/>
      <c r="MV237" s="68"/>
      <c r="MW237" s="68"/>
      <c r="MX237" s="68"/>
      <c r="MY237" s="68"/>
      <c r="MZ237" s="15"/>
      <c r="NB237" s="13"/>
      <c r="NC237" s="68"/>
      <c r="ND237" s="68"/>
      <c r="NE237" s="68"/>
      <c r="NF237" s="68"/>
      <c r="NG237" s="15"/>
      <c r="NI237" s="13"/>
      <c r="NJ237" s="68"/>
      <c r="NK237" s="68"/>
      <c r="NL237" s="68"/>
      <c r="NM237" s="68"/>
      <c r="NN237" s="15"/>
      <c r="NP237" s="13"/>
      <c r="NQ237" s="68"/>
      <c r="NR237" s="68"/>
      <c r="NS237" s="68"/>
      <c r="NT237" s="68"/>
      <c r="NU237" s="15"/>
      <c r="NW237" s="13"/>
      <c r="NX237" s="68"/>
      <c r="NY237" s="68"/>
      <c r="NZ237" s="68"/>
      <c r="OA237" s="68"/>
      <c r="OB237" s="15"/>
      <c r="OD237" s="13"/>
      <c r="OE237" s="68"/>
      <c r="OF237" s="68"/>
      <c r="OG237" s="68"/>
      <c r="OH237" s="68"/>
      <c r="OI237" s="15"/>
      <c r="OK237" s="13"/>
      <c r="OL237" s="68"/>
      <c r="OM237" s="68"/>
      <c r="ON237" s="68"/>
      <c r="OO237" s="68"/>
      <c r="OP237" s="15"/>
      <c r="OR237" s="13"/>
      <c r="OS237" s="68"/>
      <c r="OT237" s="68"/>
      <c r="OU237" s="68"/>
      <c r="OV237" s="68"/>
      <c r="OW237" s="15"/>
      <c r="OY237" s="13"/>
      <c r="OZ237" s="68"/>
      <c r="PA237" s="68"/>
      <c r="PB237" s="68"/>
      <c r="PC237" s="68"/>
      <c r="PD237" s="15"/>
      <c r="PE237" s="18"/>
      <c r="PF237" s="13"/>
      <c r="PG237" s="68"/>
      <c r="PH237" s="68"/>
      <c r="PI237" s="68"/>
      <c r="PJ237" s="68"/>
      <c r="PK237" s="15"/>
      <c r="PM237" s="13"/>
      <c r="PN237" s="68"/>
      <c r="PO237" s="68"/>
      <c r="PP237" s="68"/>
      <c r="PQ237" s="68"/>
      <c r="PR237" s="15"/>
      <c r="PT237" s="13"/>
      <c r="PU237" s="68"/>
      <c r="PV237" s="68"/>
      <c r="PW237" s="68"/>
      <c r="PX237" s="68"/>
      <c r="PY237" s="15"/>
      <c r="QA237" s="13"/>
      <c r="QB237" s="68"/>
      <c r="QC237" s="68"/>
      <c r="QD237" s="68"/>
      <c r="QE237" s="68"/>
      <c r="QF237" s="15"/>
      <c r="QH237" s="13"/>
      <c r="QI237" s="68"/>
      <c r="QJ237" s="68"/>
      <c r="QK237" s="68"/>
      <c r="QL237" s="68"/>
      <c r="QM237" s="15"/>
      <c r="QO237" s="13"/>
      <c r="QP237" s="68"/>
      <c r="QQ237" s="68"/>
      <c r="QR237" s="68"/>
      <c r="QS237" s="68"/>
      <c r="QT237" s="15"/>
      <c r="QV237" s="13"/>
      <c r="QW237" s="68"/>
      <c r="QX237" s="68"/>
      <c r="QY237" s="68"/>
      <c r="QZ237" s="68"/>
      <c r="RA237" s="15"/>
      <c r="RC237" s="13"/>
      <c r="RD237" s="68"/>
      <c r="RE237" s="68"/>
      <c r="RF237" s="68"/>
      <c r="RG237" s="68"/>
      <c r="RH237" s="15"/>
      <c r="RJ237" s="13"/>
      <c r="RK237" s="68"/>
      <c r="RL237" s="68"/>
      <c r="RM237" s="68"/>
      <c r="RN237" s="68"/>
      <c r="RO237" s="15"/>
      <c r="RQ237" s="13"/>
      <c r="RR237" s="68"/>
      <c r="RS237" s="68"/>
      <c r="RT237" s="68"/>
      <c r="RU237" s="68"/>
      <c r="RV237" s="15"/>
      <c r="RX237" s="13"/>
      <c r="RY237" s="68"/>
      <c r="RZ237" s="68"/>
      <c r="SA237" s="68"/>
      <c r="SB237" s="68"/>
      <c r="SC237" s="15"/>
      <c r="SE237" s="13"/>
      <c r="SF237" s="68"/>
      <c r="SG237" s="68"/>
      <c r="SH237" s="68"/>
      <c r="SI237" s="68"/>
      <c r="SJ237" s="15"/>
      <c r="SL237" s="13"/>
      <c r="SM237" s="68"/>
      <c r="SN237" s="68"/>
      <c r="SO237" s="68"/>
      <c r="SP237" s="68"/>
      <c r="SQ237" s="15"/>
      <c r="SS237" s="13"/>
      <c r="ST237" s="68"/>
      <c r="SU237" s="68"/>
      <c r="SV237" s="68"/>
      <c r="SW237" s="68"/>
      <c r="SX237" s="15"/>
      <c r="SZ237" s="13"/>
      <c r="TA237" s="68"/>
      <c r="TB237" s="68"/>
      <c r="TC237" s="68"/>
      <c r="TD237" s="68"/>
      <c r="TE237" s="15"/>
      <c r="TG237" s="417"/>
      <c r="TH237" s="68"/>
      <c r="TI237" s="68"/>
      <c r="TJ237" s="68"/>
      <c r="TK237" s="68"/>
      <c r="TL237" s="15"/>
      <c r="TN237" s="13"/>
      <c r="TO237" s="68"/>
      <c r="TP237" s="68"/>
      <c r="TQ237" s="68"/>
      <c r="TR237" s="68"/>
      <c r="TS237" s="15"/>
      <c r="TU237" s="417"/>
      <c r="TV237" s="68"/>
      <c r="TW237" s="68"/>
      <c r="TX237" s="68"/>
      <c r="TY237" s="68"/>
      <c r="TZ237" s="15"/>
      <c r="UB237" s="13"/>
      <c r="UC237" s="68">
        <f t="shared" si="1244"/>
        <v>0</v>
      </c>
      <c r="UD237" s="68">
        <f t="shared" si="1245"/>
        <v>0</v>
      </c>
      <c r="UE237" s="68">
        <f t="shared" si="1246"/>
        <v>0</v>
      </c>
      <c r="UF237" s="68"/>
      <c r="UG237" s="15">
        <f t="shared" si="1247"/>
        <v>0</v>
      </c>
      <c r="UI237" s="417"/>
      <c r="UJ237" s="68">
        <f t="shared" si="1248"/>
        <v>0</v>
      </c>
      <c r="UK237" s="68">
        <f t="shared" si="1249"/>
        <v>0</v>
      </c>
      <c r="UL237" s="68">
        <f t="shared" si="1250"/>
        <v>0</v>
      </c>
      <c r="UM237" s="68"/>
      <c r="UN237" s="15">
        <f t="shared" si="1251"/>
        <v>0</v>
      </c>
      <c r="UP237" s="417"/>
      <c r="UQ237" s="68">
        <f t="shared" si="1252"/>
        <v>0</v>
      </c>
      <c r="UR237" s="68">
        <f t="shared" si="1253"/>
        <v>0</v>
      </c>
      <c r="US237" s="68">
        <f t="shared" si="1254"/>
        <v>0</v>
      </c>
      <c r="UT237" s="68"/>
      <c r="UU237" s="15">
        <f t="shared" si="1255"/>
        <v>0</v>
      </c>
      <c r="UW237" s="417"/>
      <c r="UX237" s="68">
        <f t="shared" si="1256"/>
        <v>0</v>
      </c>
      <c r="UY237" s="68">
        <f t="shared" si="1257"/>
        <v>0</v>
      </c>
      <c r="UZ237" s="68">
        <f t="shared" si="1258"/>
        <v>0</v>
      </c>
      <c r="VA237" s="68"/>
      <c r="VB237" s="15">
        <f t="shared" si="1259"/>
        <v>0</v>
      </c>
      <c r="VD237" s="417"/>
      <c r="VE237" s="68">
        <f t="shared" si="1260"/>
        <v>0</v>
      </c>
      <c r="VF237" s="68">
        <f t="shared" si="1261"/>
        <v>0</v>
      </c>
      <c r="VG237" s="68">
        <f t="shared" si="1262"/>
        <v>0</v>
      </c>
      <c r="VH237" s="68"/>
      <c r="VI237" s="15">
        <f t="shared" si="1263"/>
        <v>0</v>
      </c>
      <c r="VM237" s="21">
        <f t="shared" si="1264"/>
        <v>0</v>
      </c>
      <c r="VN237" s="40"/>
      <c r="VO237" s="21">
        <f t="shared" si="1265"/>
        <v>0</v>
      </c>
      <c r="VP237" s="14"/>
      <c r="VQ237" s="21">
        <f t="shared" si="1266"/>
        <v>0</v>
      </c>
    </row>
    <row r="238" spans="1:589" ht="15.75" customHeight="1" x14ac:dyDescent="0.2">
      <c r="A238" s="127">
        <v>45989</v>
      </c>
      <c r="B238" s="4">
        <f t="shared" si="999"/>
        <v>45989</v>
      </c>
      <c r="C238" s="13"/>
      <c r="D238" s="138">
        <f t="shared" si="1000"/>
        <v>0</v>
      </c>
      <c r="E238" s="68">
        <f t="shared" si="1001"/>
        <v>0</v>
      </c>
      <c r="F238" s="15">
        <f t="shared" si="1002"/>
        <v>0</v>
      </c>
      <c r="G238" s="13"/>
      <c r="H238" s="138">
        <f t="shared" si="1003"/>
        <v>0</v>
      </c>
      <c r="I238" s="68">
        <f t="shared" si="1004"/>
        <v>0</v>
      </c>
      <c r="J238" s="15">
        <f t="shared" si="1005"/>
        <v>0</v>
      </c>
      <c r="K238" s="13"/>
      <c r="L238" s="138">
        <f t="shared" si="1006"/>
        <v>0</v>
      </c>
      <c r="M238" s="68">
        <f t="shared" si="1007"/>
        <v>0</v>
      </c>
      <c r="N238" s="15">
        <f t="shared" si="1008"/>
        <v>0</v>
      </c>
      <c r="O238" s="13"/>
      <c r="P238" s="138">
        <f t="shared" si="1009"/>
        <v>0</v>
      </c>
      <c r="Q238" s="68">
        <f t="shared" si="1010"/>
        <v>0</v>
      </c>
      <c r="R238" s="15">
        <f t="shared" si="1011"/>
        <v>0</v>
      </c>
      <c r="S238" s="18">
        <f t="shared" si="1012"/>
        <v>0</v>
      </c>
      <c r="T238" s="121">
        <f t="shared" si="1013"/>
        <v>0</v>
      </c>
      <c r="U238" s="121">
        <f t="shared" si="1014"/>
        <v>0</v>
      </c>
      <c r="V238" s="134">
        <f t="shared" si="1015"/>
        <v>0</v>
      </c>
      <c r="W238" s="21">
        <f t="shared" si="1267"/>
        <v>0</v>
      </c>
      <c r="X238" s="18">
        <f t="shared" si="1016"/>
        <v>0</v>
      </c>
      <c r="Y238" s="353"/>
      <c r="Z238" s="15">
        <v>1.9999999999999999E-6</v>
      </c>
      <c r="AA238" s="21">
        <f t="shared" si="1017"/>
        <v>1.9999999999999999E-6</v>
      </c>
      <c r="AC238" s="13"/>
      <c r="AD238" s="68"/>
      <c r="AE238" s="68"/>
      <c r="AF238" s="68"/>
      <c r="AG238" s="68"/>
      <c r="AH238" s="15"/>
      <c r="AJ238" s="13"/>
      <c r="AK238" s="68"/>
      <c r="AL238" s="68"/>
      <c r="AM238" s="68"/>
      <c r="AN238" s="68"/>
      <c r="AO238" s="15"/>
      <c r="AQ238" s="13"/>
      <c r="AR238" s="68"/>
      <c r="AS238" s="68"/>
      <c r="AT238" s="68"/>
      <c r="AU238" s="68"/>
      <c r="AV238" s="15"/>
      <c r="AX238" s="13"/>
      <c r="AY238" s="68"/>
      <c r="AZ238" s="68"/>
      <c r="BA238" s="68"/>
      <c r="BB238" s="68"/>
      <c r="BC238" s="15"/>
      <c r="BE238" s="13"/>
      <c r="BF238" s="68"/>
      <c r="BG238" s="68"/>
      <c r="BH238" s="68"/>
      <c r="BI238" s="68"/>
      <c r="BJ238" s="15"/>
      <c r="BL238" s="13"/>
      <c r="BM238" s="68"/>
      <c r="BN238" s="68"/>
      <c r="BO238" s="68"/>
      <c r="BP238" s="68"/>
      <c r="BQ238" s="15"/>
      <c r="BS238" s="13"/>
      <c r="BT238" s="68"/>
      <c r="BU238" s="68"/>
      <c r="BV238" s="68"/>
      <c r="BW238" s="68"/>
      <c r="BX238" s="15"/>
      <c r="BZ238" s="13"/>
      <c r="CA238" s="68"/>
      <c r="CB238" s="68"/>
      <c r="CC238" s="68"/>
      <c r="CD238" s="68"/>
      <c r="CE238" s="15"/>
      <c r="CG238" s="13"/>
      <c r="CH238" s="68"/>
      <c r="CI238" s="68"/>
      <c r="CJ238" s="68"/>
      <c r="CK238" s="68"/>
      <c r="CL238" s="15"/>
      <c r="CN238" s="13"/>
      <c r="CO238" s="68"/>
      <c r="CP238" s="68"/>
      <c r="CQ238" s="68"/>
      <c r="CR238" s="68"/>
      <c r="CS238" s="15"/>
      <c r="CU238" s="13"/>
      <c r="CV238" s="68"/>
      <c r="CW238" s="68"/>
      <c r="CX238" s="68"/>
      <c r="CY238" s="68"/>
      <c r="CZ238" s="15"/>
      <c r="DB238" s="13"/>
      <c r="DC238" s="68"/>
      <c r="DD238" s="68"/>
      <c r="DE238" s="68"/>
      <c r="DF238" s="68"/>
      <c r="DG238" s="15"/>
      <c r="DI238" s="13"/>
      <c r="DJ238" s="68"/>
      <c r="DK238" s="68"/>
      <c r="DL238" s="68"/>
      <c r="DM238" s="68"/>
      <c r="DN238" s="15"/>
      <c r="DP238" s="13"/>
      <c r="DQ238" s="68"/>
      <c r="DR238" s="68"/>
      <c r="DS238" s="68"/>
      <c r="DT238" s="68"/>
      <c r="DU238" s="15"/>
      <c r="DV238" s="18"/>
      <c r="DW238" s="13"/>
      <c r="DX238" s="68"/>
      <c r="DY238" s="68"/>
      <c r="DZ238" s="68"/>
      <c r="EA238" s="68"/>
      <c r="EB238" s="15"/>
      <c r="ED238" s="13"/>
      <c r="EE238" s="68"/>
      <c r="EF238" s="68"/>
      <c r="EG238" s="68"/>
      <c r="EH238" s="68"/>
      <c r="EI238" s="15"/>
      <c r="EK238" s="13"/>
      <c r="EL238" s="68"/>
      <c r="EM238" s="68"/>
      <c r="EN238" s="68"/>
      <c r="EO238" s="68"/>
      <c r="EP238" s="15"/>
      <c r="ER238" s="13"/>
      <c r="ES238" s="68"/>
      <c r="ET238" s="68"/>
      <c r="EU238" s="68"/>
      <c r="EV238" s="68"/>
      <c r="EW238" s="15"/>
      <c r="EY238" s="13"/>
      <c r="EZ238" s="68"/>
      <c r="FA238" s="68"/>
      <c r="FB238" s="68"/>
      <c r="FC238" s="68"/>
      <c r="FD238" s="15"/>
      <c r="FF238" s="13"/>
      <c r="FG238" s="68"/>
      <c r="FH238" s="68"/>
      <c r="FI238" s="68"/>
      <c r="FJ238" s="68"/>
      <c r="FK238" s="15"/>
      <c r="FM238" s="13"/>
      <c r="FN238" s="68"/>
      <c r="FO238" s="68"/>
      <c r="FP238" s="68"/>
      <c r="FQ238" s="68"/>
      <c r="FR238" s="15"/>
      <c r="FT238" s="13"/>
      <c r="FU238" s="68"/>
      <c r="FV238" s="68"/>
      <c r="FW238" s="68"/>
      <c r="FX238" s="68"/>
      <c r="FY238" s="15"/>
      <c r="GA238" s="13"/>
      <c r="GB238" s="68"/>
      <c r="GC238" s="68"/>
      <c r="GD238" s="68"/>
      <c r="GE238" s="68"/>
      <c r="GF238" s="15"/>
      <c r="GG238" s="18"/>
      <c r="GH238" s="13"/>
      <c r="GI238" s="68"/>
      <c r="GJ238" s="68"/>
      <c r="GK238" s="68"/>
      <c r="GL238" s="68"/>
      <c r="GM238" s="15"/>
      <c r="GO238" s="13"/>
      <c r="GP238" s="68"/>
      <c r="GQ238" s="68"/>
      <c r="GR238" s="68"/>
      <c r="GS238" s="68"/>
      <c r="GT238" s="15"/>
      <c r="GV238" s="13"/>
      <c r="GW238" s="68"/>
      <c r="GX238" s="68"/>
      <c r="GY238" s="68"/>
      <c r="GZ238" s="68"/>
      <c r="HA238" s="15"/>
      <c r="HD238" s="13"/>
      <c r="HE238" s="68"/>
      <c r="HF238" s="68"/>
      <c r="HG238" s="68"/>
      <c r="HH238" s="68"/>
      <c r="HI238" s="15"/>
      <c r="HK238" s="13"/>
      <c r="HL238" s="68"/>
      <c r="HM238" s="68"/>
      <c r="HN238" s="68"/>
      <c r="HO238" s="68"/>
      <c r="HP238" s="15"/>
      <c r="HR238" s="13"/>
      <c r="HS238" s="68"/>
      <c r="HT238" s="68"/>
      <c r="HU238" s="68"/>
      <c r="HV238" s="68"/>
      <c r="HW238" s="15"/>
      <c r="HY238" s="13"/>
      <c r="HZ238" s="68"/>
      <c r="IA238" s="68"/>
      <c r="IB238" s="68"/>
      <c r="IC238" s="68"/>
      <c r="ID238" s="15"/>
      <c r="IF238" s="13"/>
      <c r="IG238" s="68"/>
      <c r="IH238" s="68"/>
      <c r="II238" s="68"/>
      <c r="IJ238" s="68"/>
      <c r="IK238" s="15"/>
      <c r="IM238" s="13"/>
      <c r="IN238" s="68"/>
      <c r="IO238" s="68"/>
      <c r="IP238" s="68"/>
      <c r="IQ238" s="68"/>
      <c r="IR238" s="15"/>
      <c r="IT238" s="13"/>
      <c r="IU238" s="68"/>
      <c r="IV238" s="68"/>
      <c r="IW238" s="68"/>
      <c r="IX238" s="68"/>
      <c r="IY238" s="15"/>
      <c r="JA238" s="13"/>
      <c r="JB238" s="68"/>
      <c r="JC238" s="68"/>
      <c r="JD238" s="68"/>
      <c r="JE238" s="68"/>
      <c r="JF238" s="15"/>
      <c r="JH238" s="13"/>
      <c r="JI238" s="68"/>
      <c r="JJ238" s="68"/>
      <c r="JK238" s="68"/>
      <c r="JL238" s="68"/>
      <c r="JM238" s="15"/>
      <c r="JO238" s="13"/>
      <c r="JP238" s="68"/>
      <c r="JQ238" s="68"/>
      <c r="JR238" s="68"/>
      <c r="JS238" s="68"/>
      <c r="JT238" s="15"/>
      <c r="JV238" s="13"/>
      <c r="JW238" s="68"/>
      <c r="JX238" s="68"/>
      <c r="JY238" s="68"/>
      <c r="JZ238" s="68"/>
      <c r="KA238" s="15"/>
      <c r="KC238" s="13"/>
      <c r="KD238" s="68"/>
      <c r="KE238" s="68"/>
      <c r="KF238" s="68"/>
      <c r="KG238" s="68"/>
      <c r="KH238" s="15"/>
      <c r="KI238" s="18"/>
      <c r="KJ238" s="13"/>
      <c r="KK238" s="68"/>
      <c r="KL238" s="68"/>
      <c r="KM238" s="68"/>
      <c r="KN238" s="68"/>
      <c r="KO238" s="15"/>
      <c r="KQ238" s="13"/>
      <c r="KR238" s="68"/>
      <c r="KS238" s="68"/>
      <c r="KT238" s="68"/>
      <c r="KU238" s="68"/>
      <c r="KV238" s="15"/>
      <c r="KW238" s="18"/>
      <c r="KX238" s="13"/>
      <c r="KY238" s="68"/>
      <c r="KZ238" s="68"/>
      <c r="LA238" s="68"/>
      <c r="LB238" s="68"/>
      <c r="LC238" s="15"/>
      <c r="LD238" s="18"/>
      <c r="LE238" s="13"/>
      <c r="LF238" s="68"/>
      <c r="LG238" s="68"/>
      <c r="LH238" s="68"/>
      <c r="LI238" s="68"/>
      <c r="LJ238" s="15"/>
      <c r="LL238" s="13"/>
      <c r="LM238" s="68"/>
      <c r="LN238" s="68"/>
      <c r="LO238" s="68"/>
      <c r="LP238" s="68"/>
      <c r="LQ238" s="15"/>
      <c r="LS238" s="13"/>
      <c r="LT238" s="68"/>
      <c r="LU238" s="68"/>
      <c r="LV238" s="68"/>
      <c r="LW238" s="68"/>
      <c r="LX238" s="15"/>
      <c r="LZ238" s="13"/>
      <c r="MA238" s="68"/>
      <c r="MB238" s="68"/>
      <c r="MC238" s="68"/>
      <c r="MD238" s="68"/>
      <c r="ME238" s="15"/>
      <c r="MG238" s="13"/>
      <c r="MH238" s="68"/>
      <c r="MI238" s="68"/>
      <c r="MJ238" s="68"/>
      <c r="MK238" s="68"/>
      <c r="ML238" s="15"/>
      <c r="MN238" s="13"/>
      <c r="MO238" s="68"/>
      <c r="MP238" s="68"/>
      <c r="MQ238" s="68"/>
      <c r="MR238" s="68"/>
      <c r="MS238" s="15"/>
      <c r="MU238" s="13"/>
      <c r="MV238" s="68"/>
      <c r="MW238" s="68"/>
      <c r="MX238" s="68"/>
      <c r="MY238" s="68"/>
      <c r="MZ238" s="15"/>
      <c r="NB238" s="13"/>
      <c r="NC238" s="68"/>
      <c r="ND238" s="68"/>
      <c r="NE238" s="68"/>
      <c r="NF238" s="68"/>
      <c r="NG238" s="15"/>
      <c r="NI238" s="13"/>
      <c r="NJ238" s="68"/>
      <c r="NK238" s="68"/>
      <c r="NL238" s="68"/>
      <c r="NM238" s="68"/>
      <c r="NN238" s="15"/>
      <c r="NP238" s="13"/>
      <c r="NQ238" s="68"/>
      <c r="NR238" s="68"/>
      <c r="NS238" s="68"/>
      <c r="NT238" s="68"/>
      <c r="NU238" s="15"/>
      <c r="NW238" s="13"/>
      <c r="NX238" s="68"/>
      <c r="NY238" s="68"/>
      <c r="NZ238" s="68"/>
      <c r="OA238" s="68"/>
      <c r="OB238" s="15"/>
      <c r="OD238" s="13"/>
      <c r="OE238" s="68"/>
      <c r="OF238" s="68"/>
      <c r="OG238" s="68"/>
      <c r="OH238" s="68"/>
      <c r="OI238" s="15"/>
      <c r="OK238" s="13"/>
      <c r="OL238" s="68"/>
      <c r="OM238" s="68"/>
      <c r="ON238" s="68"/>
      <c r="OO238" s="68"/>
      <c r="OP238" s="15"/>
      <c r="OR238" s="13"/>
      <c r="OS238" s="68"/>
      <c r="OT238" s="68"/>
      <c r="OU238" s="68"/>
      <c r="OV238" s="68"/>
      <c r="OW238" s="15"/>
      <c r="OY238" s="13"/>
      <c r="OZ238" s="68"/>
      <c r="PA238" s="68"/>
      <c r="PB238" s="68"/>
      <c r="PC238" s="68"/>
      <c r="PD238" s="15"/>
      <c r="PE238" s="18"/>
      <c r="PF238" s="13"/>
      <c r="PG238" s="68"/>
      <c r="PH238" s="68"/>
      <c r="PI238" s="68"/>
      <c r="PJ238" s="68"/>
      <c r="PK238" s="15"/>
      <c r="PM238" s="13"/>
      <c r="PN238" s="68"/>
      <c r="PO238" s="68"/>
      <c r="PP238" s="68"/>
      <c r="PQ238" s="68"/>
      <c r="PR238" s="15"/>
      <c r="PT238" s="13"/>
      <c r="PU238" s="68"/>
      <c r="PV238" s="68"/>
      <c r="PW238" s="68"/>
      <c r="PX238" s="68"/>
      <c r="PY238" s="15"/>
      <c r="QA238" s="13"/>
      <c r="QB238" s="68"/>
      <c r="QC238" s="68"/>
      <c r="QD238" s="68"/>
      <c r="QE238" s="68"/>
      <c r="QF238" s="15"/>
      <c r="QH238" s="13"/>
      <c r="QI238" s="68"/>
      <c r="QJ238" s="68"/>
      <c r="QK238" s="68"/>
      <c r="QL238" s="68"/>
      <c r="QM238" s="15"/>
      <c r="QO238" s="13"/>
      <c r="QP238" s="68"/>
      <c r="QQ238" s="68"/>
      <c r="QR238" s="68"/>
      <c r="QS238" s="68"/>
      <c r="QT238" s="15"/>
      <c r="QV238" s="13"/>
      <c r="QW238" s="68"/>
      <c r="QX238" s="68"/>
      <c r="QY238" s="68"/>
      <c r="QZ238" s="68"/>
      <c r="RA238" s="15"/>
      <c r="RC238" s="13"/>
      <c r="RD238" s="68"/>
      <c r="RE238" s="68"/>
      <c r="RF238" s="68"/>
      <c r="RG238" s="68"/>
      <c r="RH238" s="15"/>
      <c r="RJ238" s="13"/>
      <c r="RK238" s="68"/>
      <c r="RL238" s="68"/>
      <c r="RM238" s="68"/>
      <c r="RN238" s="68"/>
      <c r="RO238" s="15"/>
      <c r="RQ238" s="13"/>
      <c r="RR238" s="68"/>
      <c r="RS238" s="68"/>
      <c r="RT238" s="68"/>
      <c r="RU238" s="68"/>
      <c r="RV238" s="15"/>
      <c r="RX238" s="13"/>
      <c r="RY238" s="68"/>
      <c r="RZ238" s="68"/>
      <c r="SA238" s="68"/>
      <c r="SB238" s="68"/>
      <c r="SC238" s="15"/>
      <c r="SE238" s="13"/>
      <c r="SF238" s="68"/>
      <c r="SG238" s="68"/>
      <c r="SH238" s="68"/>
      <c r="SI238" s="68"/>
      <c r="SJ238" s="15"/>
      <c r="SL238" s="13"/>
      <c r="SM238" s="68"/>
      <c r="SN238" s="68"/>
      <c r="SO238" s="68"/>
      <c r="SP238" s="68"/>
      <c r="SQ238" s="15"/>
      <c r="SS238" s="13"/>
      <c r="ST238" s="68"/>
      <c r="SU238" s="68"/>
      <c r="SV238" s="68"/>
      <c r="SW238" s="68"/>
      <c r="SX238" s="15"/>
      <c r="SZ238" s="13"/>
      <c r="TA238" s="68"/>
      <c r="TB238" s="68"/>
      <c r="TC238" s="68"/>
      <c r="TD238" s="68"/>
      <c r="TE238" s="15"/>
      <c r="TG238" s="417"/>
      <c r="TH238" s="68"/>
      <c r="TI238" s="68"/>
      <c r="TJ238" s="68"/>
      <c r="TK238" s="68"/>
      <c r="TL238" s="15"/>
      <c r="TN238" s="13"/>
      <c r="TO238" s="68"/>
      <c r="TP238" s="68"/>
      <c r="TQ238" s="68"/>
      <c r="TR238" s="68"/>
      <c r="TS238" s="15"/>
      <c r="TU238" s="417"/>
      <c r="TV238" s="68"/>
      <c r="TW238" s="68"/>
      <c r="TX238" s="68"/>
      <c r="TY238" s="68"/>
      <c r="TZ238" s="15"/>
      <c r="UB238" s="13"/>
      <c r="UC238" s="68">
        <f t="shared" si="1244"/>
        <v>0</v>
      </c>
      <c r="UD238" s="68">
        <f t="shared" si="1245"/>
        <v>0</v>
      </c>
      <c r="UE238" s="68">
        <f t="shared" si="1246"/>
        <v>0</v>
      </c>
      <c r="UF238" s="68"/>
      <c r="UG238" s="15">
        <f t="shared" si="1247"/>
        <v>0</v>
      </c>
      <c r="UI238" s="417"/>
      <c r="UJ238" s="68">
        <f t="shared" si="1248"/>
        <v>0</v>
      </c>
      <c r="UK238" s="68">
        <f t="shared" si="1249"/>
        <v>0</v>
      </c>
      <c r="UL238" s="68">
        <f t="shared" si="1250"/>
        <v>0</v>
      </c>
      <c r="UM238" s="68"/>
      <c r="UN238" s="15">
        <f t="shared" si="1251"/>
        <v>0</v>
      </c>
      <c r="UP238" s="417"/>
      <c r="UQ238" s="68">
        <f t="shared" si="1252"/>
        <v>0</v>
      </c>
      <c r="UR238" s="68">
        <f t="shared" si="1253"/>
        <v>0</v>
      </c>
      <c r="US238" s="68">
        <f t="shared" si="1254"/>
        <v>0</v>
      </c>
      <c r="UT238" s="68"/>
      <c r="UU238" s="15">
        <f t="shared" si="1255"/>
        <v>0</v>
      </c>
      <c r="UW238" s="417"/>
      <c r="UX238" s="68">
        <f t="shared" si="1256"/>
        <v>0</v>
      </c>
      <c r="UY238" s="68">
        <f t="shared" si="1257"/>
        <v>0</v>
      </c>
      <c r="UZ238" s="68">
        <f t="shared" si="1258"/>
        <v>0</v>
      </c>
      <c r="VA238" s="68"/>
      <c r="VB238" s="15">
        <f t="shared" si="1259"/>
        <v>0</v>
      </c>
      <c r="VD238" s="417"/>
      <c r="VE238" s="68">
        <f t="shared" si="1260"/>
        <v>0</v>
      </c>
      <c r="VF238" s="68">
        <f t="shared" si="1261"/>
        <v>0</v>
      </c>
      <c r="VG238" s="68">
        <f t="shared" si="1262"/>
        <v>0</v>
      </c>
      <c r="VH238" s="68"/>
      <c r="VI238" s="15">
        <f t="shared" si="1263"/>
        <v>0</v>
      </c>
      <c r="VM238" s="21">
        <f t="shared" si="1264"/>
        <v>0</v>
      </c>
      <c r="VN238" s="40"/>
      <c r="VO238" s="21">
        <f t="shared" si="1265"/>
        <v>0</v>
      </c>
      <c r="VP238" s="14"/>
      <c r="VQ238" s="21">
        <f t="shared" si="1266"/>
        <v>0</v>
      </c>
    </row>
    <row r="239" spans="1:589" ht="15.75" customHeight="1" x14ac:dyDescent="0.2">
      <c r="A239" s="127">
        <v>45992</v>
      </c>
      <c r="B239" s="4">
        <f t="shared" si="999"/>
        <v>45992</v>
      </c>
      <c r="C239" s="13"/>
      <c r="D239" s="138">
        <f t="shared" si="1000"/>
        <v>0</v>
      </c>
      <c r="E239" s="68">
        <f t="shared" si="1001"/>
        <v>0</v>
      </c>
      <c r="F239" s="15">
        <f t="shared" si="1002"/>
        <v>0</v>
      </c>
      <c r="G239" s="13"/>
      <c r="H239" s="138">
        <f t="shared" si="1003"/>
        <v>0</v>
      </c>
      <c r="I239" s="68">
        <f t="shared" si="1004"/>
        <v>0</v>
      </c>
      <c r="J239" s="15">
        <f t="shared" si="1005"/>
        <v>0</v>
      </c>
      <c r="K239" s="13"/>
      <c r="L239" s="138">
        <f t="shared" si="1006"/>
        <v>0</v>
      </c>
      <c r="M239" s="68">
        <f t="shared" si="1007"/>
        <v>0</v>
      </c>
      <c r="N239" s="15">
        <f t="shared" si="1008"/>
        <v>0</v>
      </c>
      <c r="O239" s="13"/>
      <c r="P239" s="138">
        <f t="shared" si="1009"/>
        <v>0</v>
      </c>
      <c r="Q239" s="68">
        <f t="shared" si="1010"/>
        <v>0</v>
      </c>
      <c r="R239" s="15">
        <f t="shared" si="1011"/>
        <v>0</v>
      </c>
      <c r="S239" s="18">
        <f t="shared" si="1012"/>
        <v>0</v>
      </c>
      <c r="T239" s="121">
        <f t="shared" si="1013"/>
        <v>0</v>
      </c>
      <c r="U239" s="121">
        <f t="shared" si="1014"/>
        <v>0</v>
      </c>
      <c r="V239" s="134">
        <f t="shared" si="1015"/>
        <v>0</v>
      </c>
      <c r="W239" s="21">
        <f t="shared" si="1267"/>
        <v>0</v>
      </c>
      <c r="X239" s="18">
        <f t="shared" si="1016"/>
        <v>0</v>
      </c>
      <c r="Y239" s="353"/>
      <c r="Z239" s="15">
        <v>1.9999999999999999E-6</v>
      </c>
      <c r="AA239" s="21">
        <f t="shared" si="1017"/>
        <v>1.9999999999999999E-6</v>
      </c>
      <c r="AC239" s="13"/>
      <c r="AD239" s="68"/>
      <c r="AE239" s="68"/>
      <c r="AF239" s="68"/>
      <c r="AG239" s="68"/>
      <c r="AH239" s="15"/>
      <c r="AJ239" s="13"/>
      <c r="AK239" s="68"/>
      <c r="AL239" s="68"/>
      <c r="AM239" s="68"/>
      <c r="AN239" s="68"/>
      <c r="AO239" s="15"/>
      <c r="AQ239" s="13"/>
      <c r="AR239" s="68"/>
      <c r="AS239" s="68"/>
      <c r="AT239" s="68"/>
      <c r="AU239" s="68"/>
      <c r="AV239" s="15"/>
      <c r="AX239" s="13"/>
      <c r="AY239" s="68"/>
      <c r="AZ239" s="68"/>
      <c r="BA239" s="68"/>
      <c r="BB239" s="68"/>
      <c r="BC239" s="15"/>
      <c r="BE239" s="13"/>
      <c r="BF239" s="68"/>
      <c r="BG239" s="68"/>
      <c r="BH239" s="68"/>
      <c r="BI239" s="68"/>
      <c r="BJ239" s="15"/>
      <c r="BL239" s="13"/>
      <c r="BM239" s="68"/>
      <c r="BN239" s="68"/>
      <c r="BO239" s="68"/>
      <c r="BP239" s="68"/>
      <c r="BQ239" s="15"/>
      <c r="BS239" s="13"/>
      <c r="BT239" s="68"/>
      <c r="BU239" s="68"/>
      <c r="BV239" s="68"/>
      <c r="BW239" s="68"/>
      <c r="BX239" s="15"/>
      <c r="BZ239" s="13"/>
      <c r="CA239" s="68"/>
      <c r="CB239" s="68"/>
      <c r="CC239" s="68"/>
      <c r="CD239" s="68"/>
      <c r="CE239" s="15"/>
      <c r="CG239" s="13"/>
      <c r="CH239" s="68"/>
      <c r="CI239" s="68"/>
      <c r="CJ239" s="68"/>
      <c r="CK239" s="68"/>
      <c r="CL239" s="15"/>
      <c r="CN239" s="13"/>
      <c r="CO239" s="68"/>
      <c r="CP239" s="68"/>
      <c r="CQ239" s="68"/>
      <c r="CR239" s="68"/>
      <c r="CS239" s="15"/>
      <c r="CU239" s="13"/>
      <c r="CV239" s="68"/>
      <c r="CW239" s="68"/>
      <c r="CX239" s="68"/>
      <c r="CY239" s="68"/>
      <c r="CZ239" s="15"/>
      <c r="DB239" s="13"/>
      <c r="DC239" s="68"/>
      <c r="DD239" s="68"/>
      <c r="DE239" s="68"/>
      <c r="DF239" s="68"/>
      <c r="DG239" s="15"/>
      <c r="DI239" s="13"/>
      <c r="DJ239" s="68"/>
      <c r="DK239" s="68"/>
      <c r="DL239" s="68"/>
      <c r="DM239" s="68"/>
      <c r="DN239" s="15"/>
      <c r="DP239" s="13"/>
      <c r="DQ239" s="68"/>
      <c r="DR239" s="68"/>
      <c r="DS239" s="68"/>
      <c r="DT239" s="68"/>
      <c r="DU239" s="15"/>
      <c r="DV239" s="18"/>
      <c r="DW239" s="13"/>
      <c r="DX239" s="68"/>
      <c r="DY239" s="68"/>
      <c r="DZ239" s="68"/>
      <c r="EA239" s="68"/>
      <c r="EB239" s="15"/>
      <c r="ED239" s="13"/>
      <c r="EE239" s="68"/>
      <c r="EF239" s="68"/>
      <c r="EG239" s="68"/>
      <c r="EH239" s="68"/>
      <c r="EI239" s="15"/>
      <c r="EK239" s="13"/>
      <c r="EL239" s="68"/>
      <c r="EM239" s="68"/>
      <c r="EN239" s="68"/>
      <c r="EO239" s="68"/>
      <c r="EP239" s="15"/>
      <c r="ER239" s="13"/>
      <c r="ES239" s="68"/>
      <c r="ET239" s="68"/>
      <c r="EU239" s="68"/>
      <c r="EV239" s="68"/>
      <c r="EW239" s="15"/>
      <c r="EY239" s="13"/>
      <c r="EZ239" s="68"/>
      <c r="FA239" s="68"/>
      <c r="FB239" s="68"/>
      <c r="FC239" s="68"/>
      <c r="FD239" s="15"/>
      <c r="FF239" s="13"/>
      <c r="FG239" s="68"/>
      <c r="FH239" s="68"/>
      <c r="FI239" s="68"/>
      <c r="FJ239" s="68"/>
      <c r="FK239" s="15"/>
      <c r="FM239" s="13"/>
      <c r="FN239" s="68"/>
      <c r="FO239" s="68"/>
      <c r="FP239" s="68"/>
      <c r="FQ239" s="68"/>
      <c r="FR239" s="15"/>
      <c r="FT239" s="13"/>
      <c r="FU239" s="68"/>
      <c r="FV239" s="68"/>
      <c r="FW239" s="68"/>
      <c r="FX239" s="68"/>
      <c r="FY239" s="15"/>
      <c r="GA239" s="13"/>
      <c r="GB239" s="68"/>
      <c r="GC239" s="68"/>
      <c r="GD239" s="68"/>
      <c r="GE239" s="68"/>
      <c r="GF239" s="15"/>
      <c r="GG239" s="18"/>
      <c r="GH239" s="13"/>
      <c r="GI239" s="68"/>
      <c r="GJ239" s="68"/>
      <c r="GK239" s="68"/>
      <c r="GL239" s="68"/>
      <c r="GM239" s="15"/>
      <c r="GO239" s="13"/>
      <c r="GP239" s="68"/>
      <c r="GQ239" s="68"/>
      <c r="GR239" s="68"/>
      <c r="GS239" s="68"/>
      <c r="GT239" s="15"/>
      <c r="GV239" s="13"/>
      <c r="GW239" s="68"/>
      <c r="GX239" s="68"/>
      <c r="GY239" s="68"/>
      <c r="GZ239" s="68"/>
      <c r="HA239" s="15"/>
      <c r="HD239" s="13"/>
      <c r="HE239" s="68"/>
      <c r="HF239" s="68"/>
      <c r="HG239" s="68"/>
      <c r="HH239" s="68"/>
      <c r="HI239" s="15"/>
      <c r="HK239" s="13"/>
      <c r="HL239" s="68"/>
      <c r="HM239" s="68"/>
      <c r="HN239" s="68"/>
      <c r="HO239" s="68"/>
      <c r="HP239" s="15"/>
      <c r="HR239" s="13"/>
      <c r="HS239" s="68"/>
      <c r="HT239" s="68"/>
      <c r="HU239" s="68"/>
      <c r="HV239" s="68"/>
      <c r="HW239" s="15"/>
      <c r="HY239" s="13"/>
      <c r="HZ239" s="68"/>
      <c r="IA239" s="68"/>
      <c r="IB239" s="68"/>
      <c r="IC239" s="68"/>
      <c r="ID239" s="15"/>
      <c r="IF239" s="13"/>
      <c r="IG239" s="68"/>
      <c r="IH239" s="68"/>
      <c r="II239" s="68"/>
      <c r="IJ239" s="68"/>
      <c r="IK239" s="15"/>
      <c r="IM239" s="13"/>
      <c r="IN239" s="68"/>
      <c r="IO239" s="68"/>
      <c r="IP239" s="68"/>
      <c r="IQ239" s="68"/>
      <c r="IR239" s="15"/>
      <c r="IT239" s="13"/>
      <c r="IU239" s="68"/>
      <c r="IV239" s="68"/>
      <c r="IW239" s="68"/>
      <c r="IX239" s="68"/>
      <c r="IY239" s="15"/>
      <c r="JA239" s="13"/>
      <c r="JB239" s="68"/>
      <c r="JC239" s="68"/>
      <c r="JD239" s="68"/>
      <c r="JE239" s="68"/>
      <c r="JF239" s="15"/>
      <c r="JH239" s="13"/>
      <c r="JI239" s="68"/>
      <c r="JJ239" s="68"/>
      <c r="JK239" s="68"/>
      <c r="JL239" s="68"/>
      <c r="JM239" s="15"/>
      <c r="JO239" s="13"/>
      <c r="JP239" s="68"/>
      <c r="JQ239" s="68"/>
      <c r="JR239" s="68"/>
      <c r="JS239" s="68"/>
      <c r="JT239" s="15"/>
      <c r="JV239" s="13"/>
      <c r="JW239" s="68"/>
      <c r="JX239" s="68"/>
      <c r="JY239" s="68"/>
      <c r="JZ239" s="68"/>
      <c r="KA239" s="15"/>
      <c r="KC239" s="13"/>
      <c r="KD239" s="68"/>
      <c r="KE239" s="68"/>
      <c r="KF239" s="68"/>
      <c r="KG239" s="68"/>
      <c r="KH239" s="15"/>
      <c r="KI239" s="18"/>
      <c r="KJ239" s="13"/>
      <c r="KK239" s="68"/>
      <c r="KL239" s="68"/>
      <c r="KM239" s="68"/>
      <c r="KN239" s="68"/>
      <c r="KO239" s="15"/>
      <c r="KQ239" s="13"/>
      <c r="KR239" s="68"/>
      <c r="KS239" s="68"/>
      <c r="KT239" s="68"/>
      <c r="KU239" s="68"/>
      <c r="KV239" s="15"/>
      <c r="KW239" s="18"/>
      <c r="KX239" s="13"/>
      <c r="KY239" s="68"/>
      <c r="KZ239" s="68"/>
      <c r="LA239" s="68"/>
      <c r="LB239" s="68"/>
      <c r="LC239" s="15"/>
      <c r="LD239" s="18"/>
      <c r="LE239" s="13"/>
      <c r="LF239" s="68"/>
      <c r="LG239" s="68"/>
      <c r="LH239" s="68"/>
      <c r="LI239" s="68"/>
      <c r="LJ239" s="15"/>
      <c r="LL239" s="13"/>
      <c r="LM239" s="68"/>
      <c r="LN239" s="68"/>
      <c r="LO239" s="68"/>
      <c r="LP239" s="68"/>
      <c r="LQ239" s="15"/>
      <c r="LS239" s="13"/>
      <c r="LT239" s="68"/>
      <c r="LU239" s="68"/>
      <c r="LV239" s="68"/>
      <c r="LW239" s="68"/>
      <c r="LX239" s="15"/>
      <c r="LZ239" s="13"/>
      <c r="MA239" s="68"/>
      <c r="MB239" s="68"/>
      <c r="MC239" s="68"/>
      <c r="MD239" s="68"/>
      <c r="ME239" s="15"/>
      <c r="MG239" s="13"/>
      <c r="MH239" s="68"/>
      <c r="MI239" s="68"/>
      <c r="MJ239" s="68"/>
      <c r="MK239" s="68"/>
      <c r="ML239" s="15"/>
      <c r="MN239" s="13"/>
      <c r="MO239" s="68"/>
      <c r="MP239" s="68"/>
      <c r="MQ239" s="68"/>
      <c r="MR239" s="68"/>
      <c r="MS239" s="15"/>
      <c r="MU239" s="13"/>
      <c r="MV239" s="68"/>
      <c r="MW239" s="68"/>
      <c r="MX239" s="68"/>
      <c r="MY239" s="68"/>
      <c r="MZ239" s="15"/>
      <c r="NB239" s="13"/>
      <c r="NC239" s="68"/>
      <c r="ND239" s="68"/>
      <c r="NE239" s="68"/>
      <c r="NF239" s="68"/>
      <c r="NG239" s="15"/>
      <c r="NI239" s="13"/>
      <c r="NJ239" s="68"/>
      <c r="NK239" s="68"/>
      <c r="NL239" s="68"/>
      <c r="NM239" s="68"/>
      <c r="NN239" s="15"/>
      <c r="NP239" s="13"/>
      <c r="NQ239" s="68"/>
      <c r="NR239" s="68"/>
      <c r="NS239" s="68"/>
      <c r="NT239" s="68"/>
      <c r="NU239" s="15"/>
      <c r="NW239" s="13"/>
      <c r="NX239" s="68"/>
      <c r="NY239" s="68"/>
      <c r="NZ239" s="68"/>
      <c r="OA239" s="68"/>
      <c r="OB239" s="15"/>
      <c r="OD239" s="13"/>
      <c r="OE239" s="68"/>
      <c r="OF239" s="68"/>
      <c r="OG239" s="68"/>
      <c r="OH239" s="68"/>
      <c r="OI239" s="15"/>
      <c r="OK239" s="13"/>
      <c r="OL239" s="68"/>
      <c r="OM239" s="68"/>
      <c r="ON239" s="68"/>
      <c r="OO239" s="68"/>
      <c r="OP239" s="15"/>
      <c r="OR239" s="13"/>
      <c r="OS239" s="68"/>
      <c r="OT239" s="68"/>
      <c r="OU239" s="68"/>
      <c r="OV239" s="68"/>
      <c r="OW239" s="15"/>
      <c r="OY239" s="13"/>
      <c r="OZ239" s="68"/>
      <c r="PA239" s="68"/>
      <c r="PB239" s="68"/>
      <c r="PC239" s="68"/>
      <c r="PD239" s="15"/>
      <c r="PE239" s="18"/>
      <c r="PF239" s="13"/>
      <c r="PG239" s="68"/>
      <c r="PH239" s="68"/>
      <c r="PI239" s="68"/>
      <c r="PJ239" s="68"/>
      <c r="PK239" s="15"/>
      <c r="PM239" s="13"/>
      <c r="PN239" s="68"/>
      <c r="PO239" s="68"/>
      <c r="PP239" s="68"/>
      <c r="PQ239" s="68"/>
      <c r="PR239" s="15"/>
      <c r="PT239" s="13"/>
      <c r="PU239" s="68"/>
      <c r="PV239" s="68"/>
      <c r="PW239" s="68"/>
      <c r="PX239" s="68"/>
      <c r="PY239" s="15"/>
      <c r="QA239" s="13"/>
      <c r="QB239" s="68"/>
      <c r="QC239" s="68"/>
      <c r="QD239" s="68"/>
      <c r="QE239" s="68"/>
      <c r="QF239" s="15"/>
      <c r="QH239" s="13"/>
      <c r="QI239" s="68"/>
      <c r="QJ239" s="68"/>
      <c r="QK239" s="68"/>
      <c r="QL239" s="68"/>
      <c r="QM239" s="15"/>
      <c r="QO239" s="13"/>
      <c r="QP239" s="68"/>
      <c r="QQ239" s="68"/>
      <c r="QR239" s="68"/>
      <c r="QS239" s="68"/>
      <c r="QT239" s="15"/>
      <c r="QV239" s="13"/>
      <c r="QW239" s="68"/>
      <c r="QX239" s="68"/>
      <c r="QY239" s="68"/>
      <c r="QZ239" s="68"/>
      <c r="RA239" s="15"/>
      <c r="RC239" s="13"/>
      <c r="RD239" s="68"/>
      <c r="RE239" s="68"/>
      <c r="RF239" s="68"/>
      <c r="RG239" s="68"/>
      <c r="RH239" s="15"/>
      <c r="RJ239" s="13"/>
      <c r="RK239" s="68"/>
      <c r="RL239" s="68"/>
      <c r="RM239" s="68"/>
      <c r="RN239" s="68"/>
      <c r="RO239" s="15"/>
      <c r="RQ239" s="13"/>
      <c r="RR239" s="68"/>
      <c r="RS239" s="68"/>
      <c r="RT239" s="68"/>
      <c r="RU239" s="68"/>
      <c r="RV239" s="15"/>
      <c r="RX239" s="13"/>
      <c r="RY239" s="68"/>
      <c r="RZ239" s="68"/>
      <c r="SA239" s="68"/>
      <c r="SB239" s="68"/>
      <c r="SC239" s="15"/>
      <c r="SE239" s="13"/>
      <c r="SF239" s="68"/>
      <c r="SG239" s="68"/>
      <c r="SH239" s="68"/>
      <c r="SI239" s="68"/>
      <c r="SJ239" s="15"/>
      <c r="SL239" s="13"/>
      <c r="SM239" s="68"/>
      <c r="SN239" s="68"/>
      <c r="SO239" s="68"/>
      <c r="SP239" s="68"/>
      <c r="SQ239" s="15"/>
      <c r="SS239" s="13"/>
      <c r="ST239" s="68"/>
      <c r="SU239" s="68"/>
      <c r="SV239" s="68"/>
      <c r="SW239" s="68"/>
      <c r="SX239" s="15"/>
      <c r="SZ239" s="13"/>
      <c r="TA239" s="68"/>
      <c r="TB239" s="68"/>
      <c r="TC239" s="68"/>
      <c r="TD239" s="68"/>
      <c r="TE239" s="15"/>
      <c r="TG239" s="417"/>
      <c r="TH239" s="68"/>
      <c r="TI239" s="68"/>
      <c r="TJ239" s="68"/>
      <c r="TK239" s="68"/>
      <c r="TL239" s="15"/>
      <c r="TN239" s="13"/>
      <c r="TO239" s="68"/>
      <c r="TP239" s="68"/>
      <c r="TQ239" s="68"/>
      <c r="TR239" s="68"/>
      <c r="TS239" s="15"/>
      <c r="TU239" s="417"/>
      <c r="TV239" s="68"/>
      <c r="TW239" s="68"/>
      <c r="TX239" s="68"/>
      <c r="TY239" s="68"/>
      <c r="TZ239" s="15"/>
      <c r="UB239" s="13"/>
      <c r="UC239" s="68">
        <f t="shared" si="1244"/>
        <v>0</v>
      </c>
      <c r="UD239" s="68">
        <f t="shared" si="1245"/>
        <v>0</v>
      </c>
      <c r="UE239" s="68">
        <f t="shared" si="1246"/>
        <v>0</v>
      </c>
      <c r="UF239" s="68"/>
      <c r="UG239" s="15">
        <f t="shared" si="1247"/>
        <v>0</v>
      </c>
      <c r="UI239" s="417"/>
      <c r="UJ239" s="68">
        <f t="shared" si="1248"/>
        <v>0</v>
      </c>
      <c r="UK239" s="68">
        <f t="shared" si="1249"/>
        <v>0</v>
      </c>
      <c r="UL239" s="68">
        <f t="shared" si="1250"/>
        <v>0</v>
      </c>
      <c r="UM239" s="68"/>
      <c r="UN239" s="15">
        <f t="shared" si="1251"/>
        <v>0</v>
      </c>
      <c r="UP239" s="417"/>
      <c r="UQ239" s="68">
        <f t="shared" si="1252"/>
        <v>0</v>
      </c>
      <c r="UR239" s="68">
        <f t="shared" si="1253"/>
        <v>0</v>
      </c>
      <c r="US239" s="68">
        <f t="shared" si="1254"/>
        <v>0</v>
      </c>
      <c r="UT239" s="68"/>
      <c r="UU239" s="15">
        <f t="shared" si="1255"/>
        <v>0</v>
      </c>
      <c r="UW239" s="417"/>
      <c r="UX239" s="68">
        <f t="shared" si="1256"/>
        <v>0</v>
      </c>
      <c r="UY239" s="68">
        <f t="shared" si="1257"/>
        <v>0</v>
      </c>
      <c r="UZ239" s="68">
        <f t="shared" si="1258"/>
        <v>0</v>
      </c>
      <c r="VA239" s="68"/>
      <c r="VB239" s="15">
        <f t="shared" si="1259"/>
        <v>0</v>
      </c>
      <c r="VD239" s="417"/>
      <c r="VE239" s="68">
        <f t="shared" si="1260"/>
        <v>0</v>
      </c>
      <c r="VF239" s="68">
        <f t="shared" si="1261"/>
        <v>0</v>
      </c>
      <c r="VG239" s="68">
        <f t="shared" si="1262"/>
        <v>0</v>
      </c>
      <c r="VH239" s="68"/>
      <c r="VI239" s="15">
        <f t="shared" si="1263"/>
        <v>0</v>
      </c>
      <c r="VM239" s="21">
        <f t="shared" si="1264"/>
        <v>0</v>
      </c>
      <c r="VN239" s="40"/>
      <c r="VO239" s="21">
        <f t="shared" si="1265"/>
        <v>0</v>
      </c>
      <c r="VP239" s="14"/>
      <c r="VQ239" s="21">
        <f t="shared" si="1266"/>
        <v>0</v>
      </c>
    </row>
    <row r="240" spans="1:589" ht="15.75" customHeight="1" x14ac:dyDescent="0.2">
      <c r="A240" s="127">
        <v>45993</v>
      </c>
      <c r="B240" s="4">
        <f t="shared" si="999"/>
        <v>45993</v>
      </c>
      <c r="C240" s="13"/>
      <c r="D240" s="138">
        <f t="shared" si="1000"/>
        <v>0</v>
      </c>
      <c r="E240" s="68">
        <f t="shared" si="1001"/>
        <v>0</v>
      </c>
      <c r="F240" s="15">
        <f t="shared" si="1002"/>
        <v>0</v>
      </c>
      <c r="G240" s="13"/>
      <c r="H240" s="138">
        <f t="shared" si="1003"/>
        <v>0</v>
      </c>
      <c r="I240" s="68">
        <f t="shared" si="1004"/>
        <v>0</v>
      </c>
      <c r="J240" s="15">
        <f t="shared" si="1005"/>
        <v>0</v>
      </c>
      <c r="K240" s="13"/>
      <c r="L240" s="138">
        <f t="shared" si="1006"/>
        <v>0</v>
      </c>
      <c r="M240" s="68">
        <f t="shared" si="1007"/>
        <v>0</v>
      </c>
      <c r="N240" s="15">
        <f t="shared" si="1008"/>
        <v>0</v>
      </c>
      <c r="O240" s="13"/>
      <c r="P240" s="138">
        <f t="shared" si="1009"/>
        <v>0</v>
      </c>
      <c r="Q240" s="68">
        <f t="shared" si="1010"/>
        <v>0</v>
      </c>
      <c r="R240" s="15">
        <f t="shared" si="1011"/>
        <v>0</v>
      </c>
      <c r="S240" s="18">
        <f t="shared" si="1012"/>
        <v>0</v>
      </c>
      <c r="T240" s="121">
        <f t="shared" si="1013"/>
        <v>0</v>
      </c>
      <c r="U240" s="121">
        <f t="shared" si="1014"/>
        <v>0</v>
      </c>
      <c r="V240" s="134">
        <f t="shared" si="1015"/>
        <v>0</v>
      </c>
      <c r="W240" s="21">
        <f t="shared" si="1267"/>
        <v>0</v>
      </c>
      <c r="X240" s="18">
        <f t="shared" si="1016"/>
        <v>0</v>
      </c>
      <c r="Y240" s="353"/>
      <c r="Z240" s="15">
        <v>1.9999999999999999E-6</v>
      </c>
      <c r="AA240" s="21">
        <f t="shared" si="1017"/>
        <v>1.9999999999999999E-6</v>
      </c>
      <c r="AC240" s="13"/>
      <c r="AD240" s="68"/>
      <c r="AE240" s="68"/>
      <c r="AF240" s="68"/>
      <c r="AG240" s="68"/>
      <c r="AH240" s="15"/>
      <c r="AJ240" s="13"/>
      <c r="AK240" s="68"/>
      <c r="AL240" s="68"/>
      <c r="AM240" s="68"/>
      <c r="AN240" s="68"/>
      <c r="AO240" s="15"/>
      <c r="AQ240" s="13"/>
      <c r="AR240" s="68"/>
      <c r="AS240" s="68"/>
      <c r="AT240" s="68"/>
      <c r="AU240" s="68"/>
      <c r="AV240" s="15"/>
      <c r="AX240" s="13"/>
      <c r="AY240" s="68"/>
      <c r="AZ240" s="68"/>
      <c r="BA240" s="68"/>
      <c r="BB240" s="68"/>
      <c r="BC240" s="15"/>
      <c r="BE240" s="13"/>
      <c r="BF240" s="68"/>
      <c r="BG240" s="68"/>
      <c r="BH240" s="68"/>
      <c r="BI240" s="68"/>
      <c r="BJ240" s="15"/>
      <c r="BL240" s="13"/>
      <c r="BM240" s="68"/>
      <c r="BN240" s="68"/>
      <c r="BO240" s="68"/>
      <c r="BP240" s="68"/>
      <c r="BQ240" s="15"/>
      <c r="BS240" s="13"/>
      <c r="BT240" s="68"/>
      <c r="BU240" s="68"/>
      <c r="BV240" s="68"/>
      <c r="BW240" s="68"/>
      <c r="BX240" s="15"/>
      <c r="BZ240" s="13"/>
      <c r="CA240" s="68"/>
      <c r="CB240" s="68"/>
      <c r="CC240" s="68"/>
      <c r="CD240" s="68"/>
      <c r="CE240" s="15"/>
      <c r="CG240" s="13"/>
      <c r="CH240" s="68"/>
      <c r="CI240" s="68"/>
      <c r="CJ240" s="68"/>
      <c r="CK240" s="68"/>
      <c r="CL240" s="15"/>
      <c r="CN240" s="13"/>
      <c r="CO240" s="68"/>
      <c r="CP240" s="68"/>
      <c r="CQ240" s="68"/>
      <c r="CR240" s="68"/>
      <c r="CS240" s="15"/>
      <c r="CU240" s="13"/>
      <c r="CV240" s="68"/>
      <c r="CW240" s="68"/>
      <c r="CX240" s="68"/>
      <c r="CY240" s="68"/>
      <c r="CZ240" s="15"/>
      <c r="DB240" s="13"/>
      <c r="DC240" s="68"/>
      <c r="DD240" s="68"/>
      <c r="DE240" s="68"/>
      <c r="DF240" s="68"/>
      <c r="DG240" s="15"/>
      <c r="DI240" s="13"/>
      <c r="DJ240" s="68"/>
      <c r="DK240" s="68"/>
      <c r="DL240" s="68"/>
      <c r="DM240" s="68"/>
      <c r="DN240" s="15"/>
      <c r="DP240" s="13"/>
      <c r="DQ240" s="68"/>
      <c r="DR240" s="68"/>
      <c r="DS240" s="68"/>
      <c r="DT240" s="68"/>
      <c r="DU240" s="15"/>
      <c r="DV240" s="18"/>
      <c r="DW240" s="13"/>
      <c r="DX240" s="68"/>
      <c r="DY240" s="68"/>
      <c r="DZ240" s="68"/>
      <c r="EA240" s="68"/>
      <c r="EB240" s="15"/>
      <c r="ED240" s="13"/>
      <c r="EE240" s="68"/>
      <c r="EF240" s="68"/>
      <c r="EG240" s="68"/>
      <c r="EH240" s="68"/>
      <c r="EI240" s="15"/>
      <c r="EK240" s="13"/>
      <c r="EL240" s="68"/>
      <c r="EM240" s="68"/>
      <c r="EN240" s="68"/>
      <c r="EO240" s="68"/>
      <c r="EP240" s="15"/>
      <c r="ER240" s="13"/>
      <c r="ES240" s="68"/>
      <c r="ET240" s="68"/>
      <c r="EU240" s="68"/>
      <c r="EV240" s="68"/>
      <c r="EW240" s="15"/>
      <c r="EY240" s="13"/>
      <c r="EZ240" s="68"/>
      <c r="FA240" s="68"/>
      <c r="FB240" s="68"/>
      <c r="FC240" s="68"/>
      <c r="FD240" s="15"/>
      <c r="FF240" s="13"/>
      <c r="FG240" s="68"/>
      <c r="FH240" s="68"/>
      <c r="FI240" s="68"/>
      <c r="FJ240" s="68"/>
      <c r="FK240" s="15"/>
      <c r="FM240" s="13"/>
      <c r="FN240" s="68"/>
      <c r="FO240" s="68"/>
      <c r="FP240" s="68"/>
      <c r="FQ240" s="68"/>
      <c r="FR240" s="15"/>
      <c r="FT240" s="13"/>
      <c r="FU240" s="68"/>
      <c r="FV240" s="68"/>
      <c r="FW240" s="68"/>
      <c r="FX240" s="68"/>
      <c r="FY240" s="15"/>
      <c r="GA240" s="13"/>
      <c r="GB240" s="68"/>
      <c r="GC240" s="68"/>
      <c r="GD240" s="68"/>
      <c r="GE240" s="68"/>
      <c r="GF240" s="15"/>
      <c r="GG240" s="18"/>
      <c r="GH240" s="13"/>
      <c r="GI240" s="68"/>
      <c r="GJ240" s="68"/>
      <c r="GK240" s="68"/>
      <c r="GL240" s="68"/>
      <c r="GM240" s="15"/>
      <c r="GO240" s="13"/>
      <c r="GP240" s="68"/>
      <c r="GQ240" s="68"/>
      <c r="GR240" s="68"/>
      <c r="GS240" s="68"/>
      <c r="GT240" s="15"/>
      <c r="GV240" s="13"/>
      <c r="GW240" s="68"/>
      <c r="GX240" s="68"/>
      <c r="GY240" s="68"/>
      <c r="GZ240" s="68"/>
      <c r="HA240" s="15"/>
      <c r="HD240" s="13"/>
      <c r="HE240" s="68"/>
      <c r="HF240" s="68"/>
      <c r="HG240" s="68"/>
      <c r="HH240" s="68"/>
      <c r="HI240" s="15"/>
      <c r="HK240" s="13"/>
      <c r="HL240" s="68"/>
      <c r="HM240" s="68"/>
      <c r="HN240" s="68"/>
      <c r="HO240" s="68"/>
      <c r="HP240" s="15"/>
      <c r="HR240" s="13"/>
      <c r="HS240" s="68"/>
      <c r="HT240" s="68"/>
      <c r="HU240" s="68"/>
      <c r="HV240" s="68"/>
      <c r="HW240" s="15"/>
      <c r="HY240" s="13"/>
      <c r="HZ240" s="68"/>
      <c r="IA240" s="68"/>
      <c r="IB240" s="68"/>
      <c r="IC240" s="68"/>
      <c r="ID240" s="15"/>
      <c r="IF240" s="13"/>
      <c r="IG240" s="68"/>
      <c r="IH240" s="68"/>
      <c r="II240" s="68"/>
      <c r="IJ240" s="68"/>
      <c r="IK240" s="15"/>
      <c r="IM240" s="13"/>
      <c r="IN240" s="68"/>
      <c r="IO240" s="68"/>
      <c r="IP240" s="68"/>
      <c r="IQ240" s="68"/>
      <c r="IR240" s="15"/>
      <c r="IT240" s="13"/>
      <c r="IU240" s="68"/>
      <c r="IV240" s="68"/>
      <c r="IW240" s="68"/>
      <c r="IX240" s="68"/>
      <c r="IY240" s="15"/>
      <c r="JA240" s="13"/>
      <c r="JB240" s="68"/>
      <c r="JC240" s="68"/>
      <c r="JD240" s="68"/>
      <c r="JE240" s="68"/>
      <c r="JF240" s="15"/>
      <c r="JH240" s="13"/>
      <c r="JI240" s="68"/>
      <c r="JJ240" s="68"/>
      <c r="JK240" s="68"/>
      <c r="JL240" s="68"/>
      <c r="JM240" s="15"/>
      <c r="JO240" s="13"/>
      <c r="JP240" s="68"/>
      <c r="JQ240" s="68"/>
      <c r="JR240" s="68"/>
      <c r="JS240" s="68"/>
      <c r="JT240" s="15"/>
      <c r="JV240" s="13"/>
      <c r="JW240" s="68"/>
      <c r="JX240" s="68"/>
      <c r="JY240" s="68"/>
      <c r="JZ240" s="68"/>
      <c r="KA240" s="15"/>
      <c r="KC240" s="13"/>
      <c r="KD240" s="68"/>
      <c r="KE240" s="68"/>
      <c r="KF240" s="68"/>
      <c r="KG240" s="68"/>
      <c r="KH240" s="15"/>
      <c r="KI240" s="18"/>
      <c r="KJ240" s="13"/>
      <c r="KK240" s="68"/>
      <c r="KL240" s="68"/>
      <c r="KM240" s="68"/>
      <c r="KN240" s="68"/>
      <c r="KO240" s="15"/>
      <c r="KQ240" s="13"/>
      <c r="KR240" s="68"/>
      <c r="KS240" s="68"/>
      <c r="KT240" s="68"/>
      <c r="KU240" s="68"/>
      <c r="KV240" s="15"/>
      <c r="KW240" s="18"/>
      <c r="KX240" s="13"/>
      <c r="KY240" s="68"/>
      <c r="KZ240" s="68"/>
      <c r="LA240" s="68"/>
      <c r="LB240" s="68"/>
      <c r="LC240" s="15"/>
      <c r="LD240" s="18"/>
      <c r="LE240" s="13"/>
      <c r="LF240" s="68"/>
      <c r="LG240" s="68"/>
      <c r="LH240" s="68"/>
      <c r="LI240" s="68"/>
      <c r="LJ240" s="15"/>
      <c r="LL240" s="13"/>
      <c r="LM240" s="68"/>
      <c r="LN240" s="68"/>
      <c r="LO240" s="68"/>
      <c r="LP240" s="68"/>
      <c r="LQ240" s="15"/>
      <c r="LS240" s="13"/>
      <c r="LT240" s="68"/>
      <c r="LU240" s="68"/>
      <c r="LV240" s="68"/>
      <c r="LW240" s="68"/>
      <c r="LX240" s="15"/>
      <c r="LZ240" s="13"/>
      <c r="MA240" s="68"/>
      <c r="MB240" s="68"/>
      <c r="MC240" s="68"/>
      <c r="MD240" s="68"/>
      <c r="ME240" s="15"/>
      <c r="MG240" s="13"/>
      <c r="MH240" s="68"/>
      <c r="MI240" s="68"/>
      <c r="MJ240" s="68"/>
      <c r="MK240" s="68"/>
      <c r="ML240" s="15"/>
      <c r="MN240" s="13"/>
      <c r="MO240" s="68"/>
      <c r="MP240" s="68"/>
      <c r="MQ240" s="68"/>
      <c r="MR240" s="68"/>
      <c r="MS240" s="15"/>
      <c r="MU240" s="13"/>
      <c r="MV240" s="68"/>
      <c r="MW240" s="68"/>
      <c r="MX240" s="68"/>
      <c r="MY240" s="68"/>
      <c r="MZ240" s="15"/>
      <c r="NB240" s="13"/>
      <c r="NC240" s="68"/>
      <c r="ND240" s="68"/>
      <c r="NE240" s="68"/>
      <c r="NF240" s="68"/>
      <c r="NG240" s="15"/>
      <c r="NI240" s="13"/>
      <c r="NJ240" s="68"/>
      <c r="NK240" s="68"/>
      <c r="NL240" s="68"/>
      <c r="NM240" s="68"/>
      <c r="NN240" s="15"/>
      <c r="NP240" s="13"/>
      <c r="NQ240" s="68"/>
      <c r="NR240" s="68"/>
      <c r="NS240" s="68"/>
      <c r="NT240" s="68"/>
      <c r="NU240" s="15"/>
      <c r="NW240" s="13"/>
      <c r="NX240" s="68"/>
      <c r="NY240" s="68"/>
      <c r="NZ240" s="68"/>
      <c r="OA240" s="68"/>
      <c r="OB240" s="15"/>
      <c r="OD240" s="13"/>
      <c r="OE240" s="68"/>
      <c r="OF240" s="68"/>
      <c r="OG240" s="68"/>
      <c r="OH240" s="68"/>
      <c r="OI240" s="15"/>
      <c r="OK240" s="13"/>
      <c r="OL240" s="68"/>
      <c r="OM240" s="68"/>
      <c r="ON240" s="68"/>
      <c r="OO240" s="68"/>
      <c r="OP240" s="15"/>
      <c r="OR240" s="13"/>
      <c r="OS240" s="68"/>
      <c r="OT240" s="68"/>
      <c r="OU240" s="68"/>
      <c r="OV240" s="68"/>
      <c r="OW240" s="15"/>
      <c r="OY240" s="13"/>
      <c r="OZ240" s="68"/>
      <c r="PA240" s="68"/>
      <c r="PB240" s="68"/>
      <c r="PC240" s="68"/>
      <c r="PD240" s="15"/>
      <c r="PE240" s="18"/>
      <c r="PF240" s="13"/>
      <c r="PG240" s="68"/>
      <c r="PH240" s="68"/>
      <c r="PI240" s="68"/>
      <c r="PJ240" s="68"/>
      <c r="PK240" s="15"/>
      <c r="PM240" s="13"/>
      <c r="PN240" s="68"/>
      <c r="PO240" s="68"/>
      <c r="PP240" s="68"/>
      <c r="PQ240" s="68"/>
      <c r="PR240" s="15"/>
      <c r="PT240" s="13"/>
      <c r="PU240" s="68"/>
      <c r="PV240" s="68"/>
      <c r="PW240" s="68"/>
      <c r="PX240" s="68"/>
      <c r="PY240" s="15"/>
      <c r="QA240" s="13"/>
      <c r="QB240" s="68"/>
      <c r="QC240" s="68"/>
      <c r="QD240" s="68"/>
      <c r="QE240" s="68"/>
      <c r="QF240" s="15"/>
      <c r="QH240" s="13"/>
      <c r="QI240" s="68"/>
      <c r="QJ240" s="68"/>
      <c r="QK240" s="68"/>
      <c r="QL240" s="68"/>
      <c r="QM240" s="15"/>
      <c r="QO240" s="13"/>
      <c r="QP240" s="68"/>
      <c r="QQ240" s="68"/>
      <c r="QR240" s="68"/>
      <c r="QS240" s="68"/>
      <c r="QT240" s="15"/>
      <c r="QV240" s="13"/>
      <c r="QW240" s="68"/>
      <c r="QX240" s="68"/>
      <c r="QY240" s="68"/>
      <c r="QZ240" s="68"/>
      <c r="RA240" s="15"/>
      <c r="RC240" s="13"/>
      <c r="RD240" s="68"/>
      <c r="RE240" s="68"/>
      <c r="RF240" s="68"/>
      <c r="RG240" s="68"/>
      <c r="RH240" s="15"/>
      <c r="RJ240" s="13"/>
      <c r="RK240" s="68"/>
      <c r="RL240" s="68"/>
      <c r="RM240" s="68"/>
      <c r="RN240" s="68"/>
      <c r="RO240" s="15"/>
      <c r="RQ240" s="13"/>
      <c r="RR240" s="68"/>
      <c r="RS240" s="68"/>
      <c r="RT240" s="68"/>
      <c r="RU240" s="68"/>
      <c r="RV240" s="15"/>
      <c r="RX240" s="13"/>
      <c r="RY240" s="68"/>
      <c r="RZ240" s="68"/>
      <c r="SA240" s="68"/>
      <c r="SB240" s="68"/>
      <c r="SC240" s="15"/>
      <c r="SE240" s="13"/>
      <c r="SF240" s="68"/>
      <c r="SG240" s="68"/>
      <c r="SH240" s="68"/>
      <c r="SI240" s="68"/>
      <c r="SJ240" s="15"/>
      <c r="SL240" s="13"/>
      <c r="SM240" s="68"/>
      <c r="SN240" s="68"/>
      <c r="SO240" s="68"/>
      <c r="SP240" s="68"/>
      <c r="SQ240" s="15"/>
      <c r="SS240" s="13"/>
      <c r="ST240" s="68"/>
      <c r="SU240" s="68"/>
      <c r="SV240" s="68"/>
      <c r="SW240" s="68"/>
      <c r="SX240" s="15"/>
      <c r="SZ240" s="13"/>
      <c r="TA240" s="68"/>
      <c r="TB240" s="68"/>
      <c r="TC240" s="68"/>
      <c r="TD240" s="68"/>
      <c r="TE240" s="15"/>
      <c r="TG240" s="417"/>
      <c r="TH240" s="68"/>
      <c r="TI240" s="68"/>
      <c r="TJ240" s="68"/>
      <c r="TK240" s="68"/>
      <c r="TL240" s="15"/>
      <c r="TN240" s="13"/>
      <c r="TO240" s="68"/>
      <c r="TP240" s="68"/>
      <c r="TQ240" s="68"/>
      <c r="TR240" s="68"/>
      <c r="TS240" s="15"/>
      <c r="TU240" s="417"/>
      <c r="TV240" s="68"/>
      <c r="TW240" s="68"/>
      <c r="TX240" s="68"/>
      <c r="TY240" s="68"/>
      <c r="TZ240" s="15"/>
      <c r="UB240" s="13"/>
      <c r="UC240" s="68">
        <f t="shared" si="1244"/>
        <v>0</v>
      </c>
      <c r="UD240" s="68">
        <f t="shared" si="1245"/>
        <v>0</v>
      </c>
      <c r="UE240" s="68">
        <f t="shared" si="1246"/>
        <v>0</v>
      </c>
      <c r="UF240" s="68"/>
      <c r="UG240" s="15">
        <f t="shared" si="1247"/>
        <v>0</v>
      </c>
      <c r="UI240" s="417"/>
      <c r="UJ240" s="68">
        <f t="shared" si="1248"/>
        <v>0</v>
      </c>
      <c r="UK240" s="68">
        <f t="shared" si="1249"/>
        <v>0</v>
      </c>
      <c r="UL240" s="68">
        <f t="shared" si="1250"/>
        <v>0</v>
      </c>
      <c r="UM240" s="68"/>
      <c r="UN240" s="15">
        <f t="shared" si="1251"/>
        <v>0</v>
      </c>
      <c r="UP240" s="417"/>
      <c r="UQ240" s="68">
        <f t="shared" si="1252"/>
        <v>0</v>
      </c>
      <c r="UR240" s="68">
        <f t="shared" si="1253"/>
        <v>0</v>
      </c>
      <c r="US240" s="68">
        <f t="shared" si="1254"/>
        <v>0</v>
      </c>
      <c r="UT240" s="68"/>
      <c r="UU240" s="15">
        <f t="shared" si="1255"/>
        <v>0</v>
      </c>
      <c r="UW240" s="417"/>
      <c r="UX240" s="68">
        <f t="shared" si="1256"/>
        <v>0</v>
      </c>
      <c r="UY240" s="68">
        <f t="shared" si="1257"/>
        <v>0</v>
      </c>
      <c r="UZ240" s="68">
        <f t="shared" si="1258"/>
        <v>0</v>
      </c>
      <c r="VA240" s="68"/>
      <c r="VB240" s="15">
        <f t="shared" si="1259"/>
        <v>0</v>
      </c>
      <c r="VD240" s="417"/>
      <c r="VE240" s="68">
        <f t="shared" si="1260"/>
        <v>0</v>
      </c>
      <c r="VF240" s="68">
        <f t="shared" si="1261"/>
        <v>0</v>
      </c>
      <c r="VG240" s="68">
        <f t="shared" si="1262"/>
        <v>0</v>
      </c>
      <c r="VH240" s="68"/>
      <c r="VI240" s="15">
        <f t="shared" si="1263"/>
        <v>0</v>
      </c>
      <c r="VM240" s="21">
        <f t="shared" si="1264"/>
        <v>0</v>
      </c>
      <c r="VN240" s="40"/>
      <c r="VO240" s="21">
        <f t="shared" si="1265"/>
        <v>0</v>
      </c>
      <c r="VP240" s="14"/>
      <c r="VQ240" s="21">
        <f t="shared" si="1266"/>
        <v>0</v>
      </c>
    </row>
    <row r="241" spans="1:589" ht="15.75" customHeight="1" x14ac:dyDescent="0.2">
      <c r="A241" s="127">
        <v>45994</v>
      </c>
      <c r="B241" s="4">
        <f t="shared" si="999"/>
        <v>45994</v>
      </c>
      <c r="C241" s="13"/>
      <c r="D241" s="138">
        <f t="shared" si="1000"/>
        <v>0</v>
      </c>
      <c r="E241" s="68">
        <f t="shared" si="1001"/>
        <v>0</v>
      </c>
      <c r="F241" s="15">
        <f t="shared" si="1002"/>
        <v>0</v>
      </c>
      <c r="G241" s="13"/>
      <c r="H241" s="138">
        <f t="shared" si="1003"/>
        <v>0</v>
      </c>
      <c r="I241" s="68">
        <f t="shared" si="1004"/>
        <v>0</v>
      </c>
      <c r="J241" s="15">
        <f t="shared" si="1005"/>
        <v>0</v>
      </c>
      <c r="K241" s="13"/>
      <c r="L241" s="138">
        <f t="shared" si="1006"/>
        <v>0</v>
      </c>
      <c r="M241" s="68">
        <f t="shared" si="1007"/>
        <v>0</v>
      </c>
      <c r="N241" s="15">
        <f t="shared" si="1008"/>
        <v>0</v>
      </c>
      <c r="O241" s="13"/>
      <c r="P241" s="138">
        <f t="shared" si="1009"/>
        <v>0</v>
      </c>
      <c r="Q241" s="68">
        <f t="shared" si="1010"/>
        <v>0</v>
      </c>
      <c r="R241" s="15">
        <f t="shared" si="1011"/>
        <v>0</v>
      </c>
      <c r="S241" s="18">
        <f t="shared" si="1012"/>
        <v>0</v>
      </c>
      <c r="T241" s="121">
        <f t="shared" si="1013"/>
        <v>0</v>
      </c>
      <c r="U241" s="121">
        <f t="shared" si="1014"/>
        <v>0</v>
      </c>
      <c r="V241" s="134">
        <f t="shared" si="1015"/>
        <v>0</v>
      </c>
      <c r="W241" s="21">
        <f t="shared" si="1267"/>
        <v>0</v>
      </c>
      <c r="X241" s="18">
        <f t="shared" si="1016"/>
        <v>0</v>
      </c>
      <c r="Y241" s="353"/>
      <c r="Z241" s="15">
        <v>1.9999999999999999E-6</v>
      </c>
      <c r="AA241" s="21">
        <f t="shared" si="1017"/>
        <v>1.9999999999999999E-6</v>
      </c>
      <c r="AC241" s="13"/>
      <c r="AD241" s="68"/>
      <c r="AE241" s="68"/>
      <c r="AF241" s="68"/>
      <c r="AG241" s="68"/>
      <c r="AH241" s="15"/>
      <c r="AJ241" s="13"/>
      <c r="AK241" s="68"/>
      <c r="AL241" s="68"/>
      <c r="AM241" s="68"/>
      <c r="AN241" s="68"/>
      <c r="AO241" s="15"/>
      <c r="AQ241" s="13"/>
      <c r="AR241" s="68"/>
      <c r="AS241" s="68"/>
      <c r="AT241" s="68"/>
      <c r="AU241" s="68"/>
      <c r="AV241" s="15"/>
      <c r="AX241" s="13"/>
      <c r="AY241" s="68"/>
      <c r="AZ241" s="68"/>
      <c r="BA241" s="68"/>
      <c r="BB241" s="68"/>
      <c r="BC241" s="15"/>
      <c r="BE241" s="13"/>
      <c r="BF241" s="68"/>
      <c r="BG241" s="68"/>
      <c r="BH241" s="68"/>
      <c r="BI241" s="68"/>
      <c r="BJ241" s="15"/>
      <c r="BL241" s="13"/>
      <c r="BM241" s="68"/>
      <c r="BN241" s="68"/>
      <c r="BO241" s="68"/>
      <c r="BP241" s="68"/>
      <c r="BQ241" s="15"/>
      <c r="BS241" s="13"/>
      <c r="BT241" s="68"/>
      <c r="BU241" s="68"/>
      <c r="BV241" s="68"/>
      <c r="BW241" s="68"/>
      <c r="BX241" s="15"/>
      <c r="BZ241" s="13"/>
      <c r="CA241" s="68"/>
      <c r="CB241" s="68"/>
      <c r="CC241" s="68"/>
      <c r="CD241" s="68"/>
      <c r="CE241" s="15"/>
      <c r="CG241" s="13"/>
      <c r="CH241" s="68"/>
      <c r="CI241" s="68"/>
      <c r="CJ241" s="68"/>
      <c r="CK241" s="68"/>
      <c r="CL241" s="15"/>
      <c r="CN241" s="13"/>
      <c r="CO241" s="68"/>
      <c r="CP241" s="68"/>
      <c r="CQ241" s="68"/>
      <c r="CR241" s="68"/>
      <c r="CS241" s="15"/>
      <c r="CU241" s="13"/>
      <c r="CV241" s="68"/>
      <c r="CW241" s="68"/>
      <c r="CX241" s="68"/>
      <c r="CY241" s="68"/>
      <c r="CZ241" s="15"/>
      <c r="DB241" s="13"/>
      <c r="DC241" s="68"/>
      <c r="DD241" s="68"/>
      <c r="DE241" s="68"/>
      <c r="DF241" s="68"/>
      <c r="DG241" s="15"/>
      <c r="DI241" s="13"/>
      <c r="DJ241" s="68"/>
      <c r="DK241" s="68"/>
      <c r="DL241" s="68"/>
      <c r="DM241" s="68"/>
      <c r="DN241" s="15"/>
      <c r="DP241" s="13"/>
      <c r="DQ241" s="68"/>
      <c r="DR241" s="68"/>
      <c r="DS241" s="68"/>
      <c r="DT241" s="68"/>
      <c r="DU241" s="15"/>
      <c r="DV241" s="18"/>
      <c r="DW241" s="13"/>
      <c r="DX241" s="68"/>
      <c r="DY241" s="68"/>
      <c r="DZ241" s="68"/>
      <c r="EA241" s="68"/>
      <c r="EB241" s="15"/>
      <c r="ED241" s="13"/>
      <c r="EE241" s="68"/>
      <c r="EF241" s="68"/>
      <c r="EG241" s="68"/>
      <c r="EH241" s="68"/>
      <c r="EI241" s="15"/>
      <c r="EK241" s="13"/>
      <c r="EL241" s="68"/>
      <c r="EM241" s="68"/>
      <c r="EN241" s="68"/>
      <c r="EO241" s="68"/>
      <c r="EP241" s="15"/>
      <c r="ER241" s="13"/>
      <c r="ES241" s="68"/>
      <c r="ET241" s="68"/>
      <c r="EU241" s="68"/>
      <c r="EV241" s="68"/>
      <c r="EW241" s="15"/>
      <c r="EY241" s="13"/>
      <c r="EZ241" s="68"/>
      <c r="FA241" s="68"/>
      <c r="FB241" s="68"/>
      <c r="FC241" s="68"/>
      <c r="FD241" s="15"/>
      <c r="FF241" s="13"/>
      <c r="FG241" s="68"/>
      <c r="FH241" s="68"/>
      <c r="FI241" s="68"/>
      <c r="FJ241" s="68"/>
      <c r="FK241" s="15"/>
      <c r="FM241" s="13"/>
      <c r="FN241" s="68"/>
      <c r="FO241" s="68"/>
      <c r="FP241" s="68"/>
      <c r="FQ241" s="68"/>
      <c r="FR241" s="15"/>
      <c r="FT241" s="13"/>
      <c r="FU241" s="68"/>
      <c r="FV241" s="68"/>
      <c r="FW241" s="68"/>
      <c r="FX241" s="68"/>
      <c r="FY241" s="15"/>
      <c r="GA241" s="13"/>
      <c r="GB241" s="68"/>
      <c r="GC241" s="68"/>
      <c r="GD241" s="68"/>
      <c r="GE241" s="68"/>
      <c r="GF241" s="15"/>
      <c r="GG241" s="18"/>
      <c r="GH241" s="13"/>
      <c r="GI241" s="68"/>
      <c r="GJ241" s="68"/>
      <c r="GK241" s="68"/>
      <c r="GL241" s="68"/>
      <c r="GM241" s="15"/>
      <c r="GO241" s="13"/>
      <c r="GP241" s="68"/>
      <c r="GQ241" s="68"/>
      <c r="GR241" s="68"/>
      <c r="GS241" s="68"/>
      <c r="GT241" s="15"/>
      <c r="GV241" s="13"/>
      <c r="GW241" s="68"/>
      <c r="GX241" s="68"/>
      <c r="GY241" s="68"/>
      <c r="GZ241" s="68"/>
      <c r="HA241" s="15"/>
      <c r="HD241" s="13"/>
      <c r="HE241" s="68"/>
      <c r="HF241" s="68"/>
      <c r="HG241" s="68"/>
      <c r="HH241" s="68"/>
      <c r="HI241" s="15"/>
      <c r="HK241" s="13"/>
      <c r="HL241" s="68"/>
      <c r="HM241" s="68"/>
      <c r="HN241" s="68"/>
      <c r="HO241" s="68"/>
      <c r="HP241" s="15"/>
      <c r="HR241" s="13"/>
      <c r="HS241" s="68"/>
      <c r="HT241" s="68"/>
      <c r="HU241" s="68"/>
      <c r="HV241" s="68"/>
      <c r="HW241" s="15"/>
      <c r="HY241" s="13"/>
      <c r="HZ241" s="68"/>
      <c r="IA241" s="68"/>
      <c r="IB241" s="68"/>
      <c r="IC241" s="68"/>
      <c r="ID241" s="15"/>
      <c r="IF241" s="13"/>
      <c r="IG241" s="68"/>
      <c r="IH241" s="68"/>
      <c r="II241" s="68"/>
      <c r="IJ241" s="68"/>
      <c r="IK241" s="15"/>
      <c r="IM241" s="13"/>
      <c r="IN241" s="68"/>
      <c r="IO241" s="68"/>
      <c r="IP241" s="68"/>
      <c r="IQ241" s="68"/>
      <c r="IR241" s="15"/>
      <c r="IT241" s="13"/>
      <c r="IU241" s="68"/>
      <c r="IV241" s="68"/>
      <c r="IW241" s="68"/>
      <c r="IX241" s="68"/>
      <c r="IY241" s="15"/>
      <c r="JA241" s="13"/>
      <c r="JB241" s="68"/>
      <c r="JC241" s="68"/>
      <c r="JD241" s="68"/>
      <c r="JE241" s="68"/>
      <c r="JF241" s="15"/>
      <c r="JH241" s="13"/>
      <c r="JI241" s="68"/>
      <c r="JJ241" s="68"/>
      <c r="JK241" s="68"/>
      <c r="JL241" s="68"/>
      <c r="JM241" s="15"/>
      <c r="JO241" s="13"/>
      <c r="JP241" s="68"/>
      <c r="JQ241" s="68"/>
      <c r="JR241" s="68"/>
      <c r="JS241" s="68"/>
      <c r="JT241" s="15"/>
      <c r="JV241" s="13"/>
      <c r="JW241" s="68"/>
      <c r="JX241" s="68"/>
      <c r="JY241" s="68"/>
      <c r="JZ241" s="68"/>
      <c r="KA241" s="15"/>
      <c r="KC241" s="13"/>
      <c r="KD241" s="68"/>
      <c r="KE241" s="68"/>
      <c r="KF241" s="68"/>
      <c r="KG241" s="68"/>
      <c r="KH241" s="15"/>
      <c r="KI241" s="18"/>
      <c r="KJ241" s="13"/>
      <c r="KK241" s="68"/>
      <c r="KL241" s="68"/>
      <c r="KM241" s="68"/>
      <c r="KN241" s="68"/>
      <c r="KO241" s="15"/>
      <c r="KQ241" s="13"/>
      <c r="KR241" s="68"/>
      <c r="KS241" s="68"/>
      <c r="KT241" s="68"/>
      <c r="KU241" s="68"/>
      <c r="KV241" s="15"/>
      <c r="KW241" s="18"/>
      <c r="KX241" s="13"/>
      <c r="KY241" s="68"/>
      <c r="KZ241" s="68"/>
      <c r="LA241" s="68"/>
      <c r="LB241" s="68"/>
      <c r="LC241" s="15"/>
      <c r="LD241" s="18"/>
      <c r="LE241" s="13"/>
      <c r="LF241" s="68"/>
      <c r="LG241" s="68"/>
      <c r="LH241" s="68"/>
      <c r="LI241" s="68"/>
      <c r="LJ241" s="15"/>
      <c r="LL241" s="13"/>
      <c r="LM241" s="68"/>
      <c r="LN241" s="68"/>
      <c r="LO241" s="68"/>
      <c r="LP241" s="68"/>
      <c r="LQ241" s="15"/>
      <c r="LS241" s="13"/>
      <c r="LT241" s="68"/>
      <c r="LU241" s="68"/>
      <c r="LV241" s="68"/>
      <c r="LW241" s="68"/>
      <c r="LX241" s="15"/>
      <c r="LZ241" s="13"/>
      <c r="MA241" s="68"/>
      <c r="MB241" s="68"/>
      <c r="MC241" s="68"/>
      <c r="MD241" s="68"/>
      <c r="ME241" s="15"/>
      <c r="MG241" s="13"/>
      <c r="MH241" s="68"/>
      <c r="MI241" s="68"/>
      <c r="MJ241" s="68"/>
      <c r="MK241" s="68"/>
      <c r="ML241" s="15"/>
      <c r="MN241" s="13"/>
      <c r="MO241" s="68"/>
      <c r="MP241" s="68"/>
      <c r="MQ241" s="68"/>
      <c r="MR241" s="68"/>
      <c r="MS241" s="15"/>
      <c r="MU241" s="13"/>
      <c r="MV241" s="68"/>
      <c r="MW241" s="68"/>
      <c r="MX241" s="68"/>
      <c r="MY241" s="68"/>
      <c r="MZ241" s="15"/>
      <c r="NB241" s="13"/>
      <c r="NC241" s="68"/>
      <c r="ND241" s="68"/>
      <c r="NE241" s="68"/>
      <c r="NF241" s="68"/>
      <c r="NG241" s="15"/>
      <c r="NI241" s="13"/>
      <c r="NJ241" s="68"/>
      <c r="NK241" s="68"/>
      <c r="NL241" s="68"/>
      <c r="NM241" s="68"/>
      <c r="NN241" s="15"/>
      <c r="NP241" s="13"/>
      <c r="NQ241" s="68"/>
      <c r="NR241" s="68"/>
      <c r="NS241" s="68"/>
      <c r="NT241" s="68"/>
      <c r="NU241" s="15"/>
      <c r="NW241" s="13"/>
      <c r="NX241" s="68"/>
      <c r="NY241" s="68"/>
      <c r="NZ241" s="68"/>
      <c r="OA241" s="68"/>
      <c r="OB241" s="15"/>
      <c r="OD241" s="13"/>
      <c r="OE241" s="68"/>
      <c r="OF241" s="68"/>
      <c r="OG241" s="68"/>
      <c r="OH241" s="68"/>
      <c r="OI241" s="15"/>
      <c r="OK241" s="13"/>
      <c r="OL241" s="68"/>
      <c r="OM241" s="68"/>
      <c r="ON241" s="68"/>
      <c r="OO241" s="68"/>
      <c r="OP241" s="15"/>
      <c r="OR241" s="13"/>
      <c r="OS241" s="68"/>
      <c r="OT241" s="68"/>
      <c r="OU241" s="68"/>
      <c r="OV241" s="68"/>
      <c r="OW241" s="15"/>
      <c r="OY241" s="13"/>
      <c r="OZ241" s="68"/>
      <c r="PA241" s="68"/>
      <c r="PB241" s="68"/>
      <c r="PC241" s="68"/>
      <c r="PD241" s="15"/>
      <c r="PE241" s="18"/>
      <c r="PF241" s="13"/>
      <c r="PG241" s="68"/>
      <c r="PH241" s="68"/>
      <c r="PI241" s="68"/>
      <c r="PJ241" s="68"/>
      <c r="PK241" s="15"/>
      <c r="PM241" s="13"/>
      <c r="PN241" s="68"/>
      <c r="PO241" s="68"/>
      <c r="PP241" s="68"/>
      <c r="PQ241" s="68"/>
      <c r="PR241" s="15"/>
      <c r="PT241" s="13"/>
      <c r="PU241" s="68"/>
      <c r="PV241" s="68"/>
      <c r="PW241" s="68"/>
      <c r="PX241" s="68"/>
      <c r="PY241" s="15"/>
      <c r="QA241" s="13"/>
      <c r="QB241" s="68"/>
      <c r="QC241" s="68"/>
      <c r="QD241" s="68"/>
      <c r="QE241" s="68"/>
      <c r="QF241" s="15"/>
      <c r="QH241" s="13"/>
      <c r="QI241" s="68"/>
      <c r="QJ241" s="68"/>
      <c r="QK241" s="68"/>
      <c r="QL241" s="68"/>
      <c r="QM241" s="15"/>
      <c r="QO241" s="13"/>
      <c r="QP241" s="68"/>
      <c r="QQ241" s="68"/>
      <c r="QR241" s="68"/>
      <c r="QS241" s="68"/>
      <c r="QT241" s="15"/>
      <c r="QV241" s="13"/>
      <c r="QW241" s="68"/>
      <c r="QX241" s="68"/>
      <c r="QY241" s="68"/>
      <c r="QZ241" s="68"/>
      <c r="RA241" s="15"/>
      <c r="RC241" s="13"/>
      <c r="RD241" s="68"/>
      <c r="RE241" s="68"/>
      <c r="RF241" s="68"/>
      <c r="RG241" s="68"/>
      <c r="RH241" s="15"/>
      <c r="RJ241" s="13"/>
      <c r="RK241" s="68"/>
      <c r="RL241" s="68"/>
      <c r="RM241" s="68"/>
      <c r="RN241" s="68"/>
      <c r="RO241" s="15"/>
      <c r="RQ241" s="13"/>
      <c r="RR241" s="68"/>
      <c r="RS241" s="68"/>
      <c r="RT241" s="68"/>
      <c r="RU241" s="68"/>
      <c r="RV241" s="15"/>
      <c r="RX241" s="13"/>
      <c r="RY241" s="68"/>
      <c r="RZ241" s="68"/>
      <c r="SA241" s="68"/>
      <c r="SB241" s="68"/>
      <c r="SC241" s="15"/>
      <c r="SE241" s="13"/>
      <c r="SF241" s="68"/>
      <c r="SG241" s="68"/>
      <c r="SH241" s="68"/>
      <c r="SI241" s="68"/>
      <c r="SJ241" s="15"/>
      <c r="SL241" s="13"/>
      <c r="SM241" s="68"/>
      <c r="SN241" s="68"/>
      <c r="SO241" s="68"/>
      <c r="SP241" s="68"/>
      <c r="SQ241" s="15"/>
      <c r="SS241" s="13"/>
      <c r="ST241" s="68"/>
      <c r="SU241" s="68"/>
      <c r="SV241" s="68"/>
      <c r="SW241" s="68"/>
      <c r="SX241" s="15"/>
      <c r="SZ241" s="13"/>
      <c r="TA241" s="68"/>
      <c r="TB241" s="68"/>
      <c r="TC241" s="68"/>
      <c r="TD241" s="68"/>
      <c r="TE241" s="15"/>
      <c r="TG241" s="417"/>
      <c r="TH241" s="68"/>
      <c r="TI241" s="68"/>
      <c r="TJ241" s="68"/>
      <c r="TK241" s="68"/>
      <c r="TL241" s="15"/>
      <c r="TN241" s="13"/>
      <c r="TO241" s="68"/>
      <c r="TP241" s="68"/>
      <c r="TQ241" s="68"/>
      <c r="TR241" s="68"/>
      <c r="TS241" s="15"/>
      <c r="TU241" s="417"/>
      <c r="TV241" s="68"/>
      <c r="TW241" s="68"/>
      <c r="TX241" s="68"/>
      <c r="TY241" s="68"/>
      <c r="TZ241" s="15"/>
      <c r="UB241" s="13"/>
      <c r="UC241" s="68">
        <f t="shared" si="1244"/>
        <v>0</v>
      </c>
      <c r="UD241" s="68">
        <f t="shared" si="1245"/>
        <v>0</v>
      </c>
      <c r="UE241" s="68">
        <f t="shared" si="1246"/>
        <v>0</v>
      </c>
      <c r="UF241" s="68"/>
      <c r="UG241" s="15">
        <f t="shared" si="1247"/>
        <v>0</v>
      </c>
      <c r="UI241" s="417"/>
      <c r="UJ241" s="68">
        <f t="shared" si="1248"/>
        <v>0</v>
      </c>
      <c r="UK241" s="68">
        <f t="shared" si="1249"/>
        <v>0</v>
      </c>
      <c r="UL241" s="68">
        <f t="shared" si="1250"/>
        <v>0</v>
      </c>
      <c r="UM241" s="68"/>
      <c r="UN241" s="15">
        <f t="shared" si="1251"/>
        <v>0</v>
      </c>
      <c r="UP241" s="417"/>
      <c r="UQ241" s="68">
        <f t="shared" si="1252"/>
        <v>0</v>
      </c>
      <c r="UR241" s="68">
        <f t="shared" si="1253"/>
        <v>0</v>
      </c>
      <c r="US241" s="68">
        <f t="shared" si="1254"/>
        <v>0</v>
      </c>
      <c r="UT241" s="68"/>
      <c r="UU241" s="15">
        <f t="shared" si="1255"/>
        <v>0</v>
      </c>
      <c r="UW241" s="417"/>
      <c r="UX241" s="68">
        <f t="shared" si="1256"/>
        <v>0</v>
      </c>
      <c r="UY241" s="68">
        <f t="shared" si="1257"/>
        <v>0</v>
      </c>
      <c r="UZ241" s="68">
        <f t="shared" si="1258"/>
        <v>0</v>
      </c>
      <c r="VA241" s="68"/>
      <c r="VB241" s="15">
        <f t="shared" si="1259"/>
        <v>0</v>
      </c>
      <c r="VD241" s="417"/>
      <c r="VE241" s="68">
        <f t="shared" si="1260"/>
        <v>0</v>
      </c>
      <c r="VF241" s="68">
        <f t="shared" si="1261"/>
        <v>0</v>
      </c>
      <c r="VG241" s="68">
        <f t="shared" si="1262"/>
        <v>0</v>
      </c>
      <c r="VH241" s="68"/>
      <c r="VI241" s="15">
        <f t="shared" si="1263"/>
        <v>0</v>
      </c>
      <c r="VM241" s="21">
        <f t="shared" si="1264"/>
        <v>0</v>
      </c>
      <c r="VN241" s="40"/>
      <c r="VO241" s="21">
        <f t="shared" si="1265"/>
        <v>0</v>
      </c>
      <c r="VP241" s="14"/>
      <c r="VQ241" s="21">
        <f t="shared" si="1266"/>
        <v>0</v>
      </c>
    </row>
    <row r="242" spans="1:589" ht="15.75" customHeight="1" x14ac:dyDescent="0.2">
      <c r="A242" s="127">
        <v>45995</v>
      </c>
      <c r="B242" s="4">
        <f t="shared" si="999"/>
        <v>45995</v>
      </c>
      <c r="C242" s="13"/>
      <c r="D242" s="138">
        <f t="shared" si="1000"/>
        <v>0</v>
      </c>
      <c r="E242" s="68">
        <f t="shared" si="1001"/>
        <v>0</v>
      </c>
      <c r="F242" s="15">
        <f t="shared" si="1002"/>
        <v>0</v>
      </c>
      <c r="G242" s="13"/>
      <c r="H242" s="138">
        <f t="shared" si="1003"/>
        <v>0</v>
      </c>
      <c r="I242" s="68">
        <f t="shared" si="1004"/>
        <v>0</v>
      </c>
      <c r="J242" s="15">
        <f t="shared" si="1005"/>
        <v>0</v>
      </c>
      <c r="K242" s="13"/>
      <c r="L242" s="138">
        <f t="shared" si="1006"/>
        <v>0</v>
      </c>
      <c r="M242" s="68">
        <f t="shared" si="1007"/>
        <v>0</v>
      </c>
      <c r="N242" s="15">
        <f t="shared" si="1008"/>
        <v>0</v>
      </c>
      <c r="O242" s="13"/>
      <c r="P242" s="138">
        <f t="shared" si="1009"/>
        <v>0</v>
      </c>
      <c r="Q242" s="68">
        <f t="shared" si="1010"/>
        <v>0</v>
      </c>
      <c r="R242" s="15">
        <f t="shared" si="1011"/>
        <v>0</v>
      </c>
      <c r="S242" s="18">
        <f t="shared" si="1012"/>
        <v>0</v>
      </c>
      <c r="T242" s="121">
        <f t="shared" si="1013"/>
        <v>0</v>
      </c>
      <c r="U242" s="121">
        <f t="shared" si="1014"/>
        <v>0</v>
      </c>
      <c r="V242" s="134">
        <f t="shared" si="1015"/>
        <v>0</v>
      </c>
      <c r="W242" s="21">
        <f t="shared" si="1267"/>
        <v>0</v>
      </c>
      <c r="X242" s="18">
        <f t="shared" si="1016"/>
        <v>0</v>
      </c>
      <c r="Y242" s="353"/>
      <c r="Z242" s="15">
        <v>1.9999999999999999E-6</v>
      </c>
      <c r="AA242" s="21">
        <f t="shared" si="1017"/>
        <v>1.9999999999999999E-6</v>
      </c>
      <c r="AC242" s="13"/>
      <c r="AD242" s="68"/>
      <c r="AE242" s="68"/>
      <c r="AF242" s="68"/>
      <c r="AG242" s="68"/>
      <c r="AH242" s="15"/>
      <c r="AJ242" s="13"/>
      <c r="AK242" s="68"/>
      <c r="AL242" s="68"/>
      <c r="AM242" s="68"/>
      <c r="AN242" s="68"/>
      <c r="AO242" s="15"/>
      <c r="AQ242" s="13"/>
      <c r="AR242" s="68"/>
      <c r="AS242" s="68"/>
      <c r="AT242" s="68"/>
      <c r="AU242" s="68"/>
      <c r="AV242" s="15"/>
      <c r="AX242" s="13"/>
      <c r="AY242" s="68"/>
      <c r="AZ242" s="68"/>
      <c r="BA242" s="68"/>
      <c r="BB242" s="68"/>
      <c r="BC242" s="15"/>
      <c r="BE242" s="13"/>
      <c r="BF242" s="68"/>
      <c r="BG242" s="68"/>
      <c r="BH242" s="68"/>
      <c r="BI242" s="68"/>
      <c r="BJ242" s="15"/>
      <c r="BL242" s="13"/>
      <c r="BM242" s="68"/>
      <c r="BN242" s="68"/>
      <c r="BO242" s="68"/>
      <c r="BP242" s="68"/>
      <c r="BQ242" s="15"/>
      <c r="BS242" s="13"/>
      <c r="BT242" s="68"/>
      <c r="BU242" s="68"/>
      <c r="BV242" s="68"/>
      <c r="BW242" s="68"/>
      <c r="BX242" s="15"/>
      <c r="BZ242" s="13"/>
      <c r="CA242" s="68"/>
      <c r="CB242" s="68"/>
      <c r="CC242" s="68"/>
      <c r="CD242" s="68"/>
      <c r="CE242" s="15"/>
      <c r="CG242" s="13"/>
      <c r="CH242" s="68"/>
      <c r="CI242" s="68"/>
      <c r="CJ242" s="68"/>
      <c r="CK242" s="68"/>
      <c r="CL242" s="15"/>
      <c r="CN242" s="13"/>
      <c r="CO242" s="68"/>
      <c r="CP242" s="68"/>
      <c r="CQ242" s="68"/>
      <c r="CR242" s="68"/>
      <c r="CS242" s="15"/>
      <c r="CU242" s="13"/>
      <c r="CV242" s="68"/>
      <c r="CW242" s="68"/>
      <c r="CX242" s="68"/>
      <c r="CY242" s="68"/>
      <c r="CZ242" s="15"/>
      <c r="DB242" s="13"/>
      <c r="DC242" s="68"/>
      <c r="DD242" s="68"/>
      <c r="DE242" s="68"/>
      <c r="DF242" s="68"/>
      <c r="DG242" s="15"/>
      <c r="DI242" s="13"/>
      <c r="DJ242" s="68"/>
      <c r="DK242" s="68"/>
      <c r="DL242" s="68"/>
      <c r="DM242" s="68"/>
      <c r="DN242" s="15"/>
      <c r="DP242" s="13"/>
      <c r="DQ242" s="68"/>
      <c r="DR242" s="68"/>
      <c r="DS242" s="68"/>
      <c r="DT242" s="68"/>
      <c r="DU242" s="15"/>
      <c r="DV242" s="18"/>
      <c r="DW242" s="13"/>
      <c r="DX242" s="68"/>
      <c r="DY242" s="68"/>
      <c r="DZ242" s="68"/>
      <c r="EA242" s="68"/>
      <c r="EB242" s="15"/>
      <c r="ED242" s="13"/>
      <c r="EE242" s="68"/>
      <c r="EF242" s="68"/>
      <c r="EG242" s="68"/>
      <c r="EH242" s="68"/>
      <c r="EI242" s="15"/>
      <c r="EK242" s="13"/>
      <c r="EL242" s="68"/>
      <c r="EM242" s="68"/>
      <c r="EN242" s="68"/>
      <c r="EO242" s="68"/>
      <c r="EP242" s="15"/>
      <c r="ER242" s="13"/>
      <c r="ES242" s="68"/>
      <c r="ET242" s="68"/>
      <c r="EU242" s="68"/>
      <c r="EV242" s="68"/>
      <c r="EW242" s="15"/>
      <c r="EY242" s="13"/>
      <c r="EZ242" s="68"/>
      <c r="FA242" s="68"/>
      <c r="FB242" s="68"/>
      <c r="FC242" s="68"/>
      <c r="FD242" s="15"/>
      <c r="FF242" s="13"/>
      <c r="FG242" s="68"/>
      <c r="FH242" s="68"/>
      <c r="FI242" s="68"/>
      <c r="FJ242" s="68"/>
      <c r="FK242" s="15"/>
      <c r="FM242" s="13"/>
      <c r="FN242" s="68"/>
      <c r="FO242" s="68"/>
      <c r="FP242" s="68"/>
      <c r="FQ242" s="68"/>
      <c r="FR242" s="15"/>
      <c r="FT242" s="13"/>
      <c r="FU242" s="68"/>
      <c r="FV242" s="68"/>
      <c r="FW242" s="68"/>
      <c r="FX242" s="68"/>
      <c r="FY242" s="15"/>
      <c r="GA242" s="13"/>
      <c r="GB242" s="68"/>
      <c r="GC242" s="68"/>
      <c r="GD242" s="68"/>
      <c r="GE242" s="68"/>
      <c r="GF242" s="15"/>
      <c r="GG242" s="18"/>
      <c r="GH242" s="13"/>
      <c r="GI242" s="68"/>
      <c r="GJ242" s="68"/>
      <c r="GK242" s="68"/>
      <c r="GL242" s="68"/>
      <c r="GM242" s="15"/>
      <c r="GO242" s="13"/>
      <c r="GP242" s="68"/>
      <c r="GQ242" s="68"/>
      <c r="GR242" s="68"/>
      <c r="GS242" s="68"/>
      <c r="GT242" s="15"/>
      <c r="GV242" s="13"/>
      <c r="GW242" s="68"/>
      <c r="GX242" s="68"/>
      <c r="GY242" s="68"/>
      <c r="GZ242" s="68"/>
      <c r="HA242" s="15"/>
      <c r="HD242" s="13"/>
      <c r="HE242" s="68"/>
      <c r="HF242" s="68"/>
      <c r="HG242" s="68"/>
      <c r="HH242" s="68"/>
      <c r="HI242" s="15"/>
      <c r="HK242" s="13"/>
      <c r="HL242" s="68"/>
      <c r="HM242" s="68"/>
      <c r="HN242" s="68"/>
      <c r="HO242" s="68"/>
      <c r="HP242" s="15"/>
      <c r="HR242" s="13"/>
      <c r="HS242" s="68"/>
      <c r="HT242" s="68"/>
      <c r="HU242" s="68"/>
      <c r="HV242" s="68"/>
      <c r="HW242" s="15"/>
      <c r="HY242" s="13"/>
      <c r="HZ242" s="68"/>
      <c r="IA242" s="68"/>
      <c r="IB242" s="68"/>
      <c r="IC242" s="68"/>
      <c r="ID242" s="15"/>
      <c r="IF242" s="13"/>
      <c r="IG242" s="68"/>
      <c r="IH242" s="68"/>
      <c r="II242" s="68"/>
      <c r="IJ242" s="68"/>
      <c r="IK242" s="15"/>
      <c r="IM242" s="13"/>
      <c r="IN242" s="68"/>
      <c r="IO242" s="68"/>
      <c r="IP242" s="68"/>
      <c r="IQ242" s="68"/>
      <c r="IR242" s="15"/>
      <c r="IT242" s="13"/>
      <c r="IU242" s="68"/>
      <c r="IV242" s="68"/>
      <c r="IW242" s="68"/>
      <c r="IX242" s="68"/>
      <c r="IY242" s="15"/>
      <c r="JA242" s="13"/>
      <c r="JB242" s="68"/>
      <c r="JC242" s="68"/>
      <c r="JD242" s="68"/>
      <c r="JE242" s="68"/>
      <c r="JF242" s="15"/>
      <c r="JH242" s="13"/>
      <c r="JI242" s="68"/>
      <c r="JJ242" s="68"/>
      <c r="JK242" s="68"/>
      <c r="JL242" s="68"/>
      <c r="JM242" s="15"/>
      <c r="JO242" s="13"/>
      <c r="JP242" s="68"/>
      <c r="JQ242" s="68"/>
      <c r="JR242" s="68"/>
      <c r="JS242" s="68"/>
      <c r="JT242" s="15"/>
      <c r="JV242" s="13"/>
      <c r="JW242" s="68"/>
      <c r="JX242" s="68"/>
      <c r="JY242" s="68"/>
      <c r="JZ242" s="68"/>
      <c r="KA242" s="15"/>
      <c r="KC242" s="13"/>
      <c r="KD242" s="68"/>
      <c r="KE242" s="68"/>
      <c r="KF242" s="68"/>
      <c r="KG242" s="68"/>
      <c r="KH242" s="15"/>
      <c r="KI242" s="18"/>
      <c r="KJ242" s="13"/>
      <c r="KK242" s="68"/>
      <c r="KL242" s="68"/>
      <c r="KM242" s="68"/>
      <c r="KN242" s="68"/>
      <c r="KO242" s="15"/>
      <c r="KQ242" s="13"/>
      <c r="KR242" s="68"/>
      <c r="KS242" s="68"/>
      <c r="KT242" s="68"/>
      <c r="KU242" s="68"/>
      <c r="KV242" s="15"/>
      <c r="KW242" s="18"/>
      <c r="KX242" s="13"/>
      <c r="KY242" s="68"/>
      <c r="KZ242" s="68"/>
      <c r="LA242" s="68"/>
      <c r="LB242" s="68"/>
      <c r="LC242" s="15"/>
      <c r="LD242" s="18"/>
      <c r="LE242" s="13"/>
      <c r="LF242" s="68"/>
      <c r="LG242" s="68"/>
      <c r="LH242" s="68"/>
      <c r="LI242" s="68"/>
      <c r="LJ242" s="15"/>
      <c r="LL242" s="13"/>
      <c r="LM242" s="68"/>
      <c r="LN242" s="68"/>
      <c r="LO242" s="68"/>
      <c r="LP242" s="68"/>
      <c r="LQ242" s="15"/>
      <c r="LS242" s="13"/>
      <c r="LT242" s="68"/>
      <c r="LU242" s="68"/>
      <c r="LV242" s="68"/>
      <c r="LW242" s="68"/>
      <c r="LX242" s="15"/>
      <c r="LZ242" s="13"/>
      <c r="MA242" s="68"/>
      <c r="MB242" s="68"/>
      <c r="MC242" s="68"/>
      <c r="MD242" s="68"/>
      <c r="ME242" s="15"/>
      <c r="MG242" s="13"/>
      <c r="MH242" s="68"/>
      <c r="MI242" s="68"/>
      <c r="MJ242" s="68"/>
      <c r="MK242" s="68"/>
      <c r="ML242" s="15"/>
      <c r="MN242" s="13"/>
      <c r="MO242" s="68"/>
      <c r="MP242" s="68"/>
      <c r="MQ242" s="68"/>
      <c r="MR242" s="68"/>
      <c r="MS242" s="15"/>
      <c r="MU242" s="13"/>
      <c r="MV242" s="68"/>
      <c r="MW242" s="68"/>
      <c r="MX242" s="68"/>
      <c r="MY242" s="68"/>
      <c r="MZ242" s="15"/>
      <c r="NB242" s="13"/>
      <c r="NC242" s="68"/>
      <c r="ND242" s="68"/>
      <c r="NE242" s="68"/>
      <c r="NF242" s="68"/>
      <c r="NG242" s="15"/>
      <c r="NI242" s="13"/>
      <c r="NJ242" s="68"/>
      <c r="NK242" s="68"/>
      <c r="NL242" s="68"/>
      <c r="NM242" s="68"/>
      <c r="NN242" s="15"/>
      <c r="NP242" s="13"/>
      <c r="NQ242" s="68"/>
      <c r="NR242" s="68"/>
      <c r="NS242" s="68"/>
      <c r="NT242" s="68"/>
      <c r="NU242" s="15"/>
      <c r="NW242" s="13"/>
      <c r="NX242" s="68"/>
      <c r="NY242" s="68"/>
      <c r="NZ242" s="68"/>
      <c r="OA242" s="68"/>
      <c r="OB242" s="15"/>
      <c r="OD242" s="13"/>
      <c r="OE242" s="68"/>
      <c r="OF242" s="68"/>
      <c r="OG242" s="68"/>
      <c r="OH242" s="68"/>
      <c r="OI242" s="15"/>
      <c r="OK242" s="13"/>
      <c r="OL242" s="68"/>
      <c r="OM242" s="68"/>
      <c r="ON242" s="68"/>
      <c r="OO242" s="68"/>
      <c r="OP242" s="15"/>
      <c r="OR242" s="13"/>
      <c r="OS242" s="68"/>
      <c r="OT242" s="68"/>
      <c r="OU242" s="68"/>
      <c r="OV242" s="68"/>
      <c r="OW242" s="15"/>
      <c r="OY242" s="13"/>
      <c r="OZ242" s="68"/>
      <c r="PA242" s="68"/>
      <c r="PB242" s="68"/>
      <c r="PC242" s="68"/>
      <c r="PD242" s="15"/>
      <c r="PE242" s="18"/>
      <c r="PF242" s="13"/>
      <c r="PG242" s="68"/>
      <c r="PH242" s="68"/>
      <c r="PI242" s="68"/>
      <c r="PJ242" s="68"/>
      <c r="PK242" s="15"/>
      <c r="PM242" s="13"/>
      <c r="PN242" s="68"/>
      <c r="PO242" s="68"/>
      <c r="PP242" s="68"/>
      <c r="PQ242" s="68"/>
      <c r="PR242" s="15"/>
      <c r="PT242" s="13"/>
      <c r="PU242" s="68"/>
      <c r="PV242" s="68"/>
      <c r="PW242" s="68"/>
      <c r="PX242" s="68"/>
      <c r="PY242" s="15"/>
      <c r="QA242" s="13"/>
      <c r="QB242" s="68"/>
      <c r="QC242" s="68"/>
      <c r="QD242" s="68"/>
      <c r="QE242" s="68"/>
      <c r="QF242" s="15"/>
      <c r="QH242" s="13"/>
      <c r="QI242" s="68"/>
      <c r="QJ242" s="68"/>
      <c r="QK242" s="68"/>
      <c r="QL242" s="68"/>
      <c r="QM242" s="15"/>
      <c r="QO242" s="13"/>
      <c r="QP242" s="68"/>
      <c r="QQ242" s="68"/>
      <c r="QR242" s="68"/>
      <c r="QS242" s="68"/>
      <c r="QT242" s="15"/>
      <c r="QV242" s="13"/>
      <c r="QW242" s="68"/>
      <c r="QX242" s="68"/>
      <c r="QY242" s="68"/>
      <c r="QZ242" s="68"/>
      <c r="RA242" s="15"/>
      <c r="RC242" s="13"/>
      <c r="RD242" s="68"/>
      <c r="RE242" s="68"/>
      <c r="RF242" s="68"/>
      <c r="RG242" s="68"/>
      <c r="RH242" s="15"/>
      <c r="RJ242" s="13"/>
      <c r="RK242" s="68"/>
      <c r="RL242" s="68"/>
      <c r="RM242" s="68"/>
      <c r="RN242" s="68"/>
      <c r="RO242" s="15"/>
      <c r="RQ242" s="13"/>
      <c r="RR242" s="68"/>
      <c r="RS242" s="68"/>
      <c r="RT242" s="68"/>
      <c r="RU242" s="68"/>
      <c r="RV242" s="15"/>
      <c r="RX242" s="13"/>
      <c r="RY242" s="68"/>
      <c r="RZ242" s="68"/>
      <c r="SA242" s="68"/>
      <c r="SB242" s="68"/>
      <c r="SC242" s="15"/>
      <c r="SE242" s="13"/>
      <c r="SF242" s="68"/>
      <c r="SG242" s="68"/>
      <c r="SH242" s="68"/>
      <c r="SI242" s="68"/>
      <c r="SJ242" s="15"/>
      <c r="SL242" s="13"/>
      <c r="SM242" s="68"/>
      <c r="SN242" s="68"/>
      <c r="SO242" s="68"/>
      <c r="SP242" s="68"/>
      <c r="SQ242" s="15"/>
      <c r="SS242" s="13"/>
      <c r="ST242" s="68"/>
      <c r="SU242" s="68"/>
      <c r="SV242" s="68"/>
      <c r="SW242" s="68"/>
      <c r="SX242" s="15"/>
      <c r="SZ242" s="13"/>
      <c r="TA242" s="68"/>
      <c r="TB242" s="68"/>
      <c r="TC242" s="68"/>
      <c r="TD242" s="68"/>
      <c r="TE242" s="15"/>
      <c r="TG242" s="417"/>
      <c r="TH242" s="68"/>
      <c r="TI242" s="68"/>
      <c r="TJ242" s="68"/>
      <c r="TK242" s="68"/>
      <c r="TL242" s="15"/>
      <c r="TN242" s="13"/>
      <c r="TO242" s="68"/>
      <c r="TP242" s="68"/>
      <c r="TQ242" s="68"/>
      <c r="TR242" s="68"/>
      <c r="TS242" s="15"/>
      <c r="TU242" s="417"/>
      <c r="TV242" s="68"/>
      <c r="TW242" s="68"/>
      <c r="TX242" s="68"/>
      <c r="TY242" s="68"/>
      <c r="TZ242" s="15"/>
      <c r="UB242" s="13"/>
      <c r="UC242" s="68">
        <f t="shared" si="1244"/>
        <v>0</v>
      </c>
      <c r="UD242" s="68">
        <f t="shared" si="1245"/>
        <v>0</v>
      </c>
      <c r="UE242" s="68">
        <f t="shared" si="1246"/>
        <v>0</v>
      </c>
      <c r="UF242" s="68"/>
      <c r="UG242" s="15">
        <f t="shared" si="1247"/>
        <v>0</v>
      </c>
      <c r="UI242" s="417"/>
      <c r="UJ242" s="68">
        <f t="shared" si="1248"/>
        <v>0</v>
      </c>
      <c r="UK242" s="68">
        <f t="shared" si="1249"/>
        <v>0</v>
      </c>
      <c r="UL242" s="68">
        <f t="shared" si="1250"/>
        <v>0</v>
      </c>
      <c r="UM242" s="68"/>
      <c r="UN242" s="15">
        <f t="shared" si="1251"/>
        <v>0</v>
      </c>
      <c r="UP242" s="417"/>
      <c r="UQ242" s="68">
        <f t="shared" si="1252"/>
        <v>0</v>
      </c>
      <c r="UR242" s="68">
        <f t="shared" si="1253"/>
        <v>0</v>
      </c>
      <c r="US242" s="68">
        <f t="shared" si="1254"/>
        <v>0</v>
      </c>
      <c r="UT242" s="68"/>
      <c r="UU242" s="15">
        <f t="shared" si="1255"/>
        <v>0</v>
      </c>
      <c r="UW242" s="417"/>
      <c r="UX242" s="68">
        <f t="shared" si="1256"/>
        <v>0</v>
      </c>
      <c r="UY242" s="68">
        <f t="shared" si="1257"/>
        <v>0</v>
      </c>
      <c r="UZ242" s="68">
        <f t="shared" si="1258"/>
        <v>0</v>
      </c>
      <c r="VA242" s="68"/>
      <c r="VB242" s="15">
        <f t="shared" si="1259"/>
        <v>0</v>
      </c>
      <c r="VD242" s="417"/>
      <c r="VE242" s="68">
        <f t="shared" si="1260"/>
        <v>0</v>
      </c>
      <c r="VF242" s="68">
        <f t="shared" si="1261"/>
        <v>0</v>
      </c>
      <c r="VG242" s="68">
        <f t="shared" si="1262"/>
        <v>0</v>
      </c>
      <c r="VH242" s="68"/>
      <c r="VI242" s="15">
        <f t="shared" si="1263"/>
        <v>0</v>
      </c>
      <c r="VM242" s="21">
        <f t="shared" si="1264"/>
        <v>0</v>
      </c>
      <c r="VN242" s="40"/>
      <c r="VO242" s="21">
        <f t="shared" si="1265"/>
        <v>0</v>
      </c>
      <c r="VP242" s="14"/>
      <c r="VQ242" s="21">
        <f t="shared" si="1266"/>
        <v>0</v>
      </c>
    </row>
    <row r="243" spans="1:589" ht="15.75" customHeight="1" x14ac:dyDescent="0.2">
      <c r="A243" s="127">
        <v>45996</v>
      </c>
      <c r="B243" s="4">
        <f t="shared" si="999"/>
        <v>45996</v>
      </c>
      <c r="C243" s="13"/>
      <c r="D243" s="138">
        <f t="shared" si="1000"/>
        <v>0</v>
      </c>
      <c r="E243" s="68">
        <f t="shared" si="1001"/>
        <v>0</v>
      </c>
      <c r="F243" s="15">
        <f t="shared" si="1002"/>
        <v>0</v>
      </c>
      <c r="G243" s="13"/>
      <c r="H243" s="138">
        <f t="shared" si="1003"/>
        <v>0</v>
      </c>
      <c r="I243" s="68">
        <f t="shared" si="1004"/>
        <v>0</v>
      </c>
      <c r="J243" s="15">
        <f t="shared" si="1005"/>
        <v>0</v>
      </c>
      <c r="K243" s="13"/>
      <c r="L243" s="138">
        <f t="shared" si="1006"/>
        <v>0</v>
      </c>
      <c r="M243" s="68">
        <f t="shared" si="1007"/>
        <v>0</v>
      </c>
      <c r="N243" s="15">
        <f t="shared" si="1008"/>
        <v>0</v>
      </c>
      <c r="O243" s="13"/>
      <c r="P243" s="138">
        <f t="shared" si="1009"/>
        <v>0</v>
      </c>
      <c r="Q243" s="68">
        <f t="shared" si="1010"/>
        <v>0</v>
      </c>
      <c r="R243" s="15">
        <f t="shared" si="1011"/>
        <v>0</v>
      </c>
      <c r="S243" s="18">
        <f t="shared" si="1012"/>
        <v>0</v>
      </c>
      <c r="T243" s="121">
        <f t="shared" si="1013"/>
        <v>0</v>
      </c>
      <c r="U243" s="121">
        <f t="shared" si="1014"/>
        <v>0</v>
      </c>
      <c r="V243" s="134">
        <f t="shared" si="1015"/>
        <v>0</v>
      </c>
      <c r="W243" s="21">
        <f t="shared" si="1267"/>
        <v>0</v>
      </c>
      <c r="X243" s="18">
        <f t="shared" si="1016"/>
        <v>0</v>
      </c>
      <c r="Y243" s="353"/>
      <c r="Z243" s="15">
        <v>1.9999999999999999E-6</v>
      </c>
      <c r="AA243" s="21">
        <f t="shared" si="1017"/>
        <v>1.9999999999999999E-6</v>
      </c>
      <c r="AC243" s="13"/>
      <c r="AD243" s="68"/>
      <c r="AE243" s="68"/>
      <c r="AF243" s="68"/>
      <c r="AG243" s="68"/>
      <c r="AH243" s="15"/>
      <c r="AJ243" s="13"/>
      <c r="AK243" s="68"/>
      <c r="AL243" s="68"/>
      <c r="AM243" s="68"/>
      <c r="AN243" s="68"/>
      <c r="AO243" s="15"/>
      <c r="AQ243" s="13"/>
      <c r="AR243" s="68"/>
      <c r="AS243" s="68"/>
      <c r="AT243" s="68"/>
      <c r="AU243" s="68"/>
      <c r="AV243" s="15"/>
      <c r="AX243" s="13"/>
      <c r="AY243" s="68"/>
      <c r="AZ243" s="68"/>
      <c r="BA243" s="68"/>
      <c r="BB243" s="68"/>
      <c r="BC243" s="15"/>
      <c r="BE243" s="13"/>
      <c r="BF243" s="68"/>
      <c r="BG243" s="68"/>
      <c r="BH243" s="68"/>
      <c r="BI243" s="68"/>
      <c r="BJ243" s="15"/>
      <c r="BL243" s="13"/>
      <c r="BM243" s="68"/>
      <c r="BN243" s="68"/>
      <c r="BO243" s="68"/>
      <c r="BP243" s="68"/>
      <c r="BQ243" s="15"/>
      <c r="BS243" s="13"/>
      <c r="BT243" s="68"/>
      <c r="BU243" s="68"/>
      <c r="BV243" s="68"/>
      <c r="BW243" s="68"/>
      <c r="BX243" s="15"/>
      <c r="BZ243" s="13"/>
      <c r="CA243" s="68"/>
      <c r="CB243" s="68"/>
      <c r="CC243" s="68"/>
      <c r="CD243" s="68"/>
      <c r="CE243" s="15"/>
      <c r="CG243" s="13"/>
      <c r="CH243" s="68"/>
      <c r="CI243" s="68"/>
      <c r="CJ243" s="68"/>
      <c r="CK243" s="68"/>
      <c r="CL243" s="15"/>
      <c r="CN243" s="13"/>
      <c r="CO243" s="68"/>
      <c r="CP243" s="68"/>
      <c r="CQ243" s="68"/>
      <c r="CR243" s="68"/>
      <c r="CS243" s="15"/>
      <c r="CU243" s="13"/>
      <c r="CV243" s="68"/>
      <c r="CW243" s="68"/>
      <c r="CX243" s="68"/>
      <c r="CY243" s="68"/>
      <c r="CZ243" s="15"/>
      <c r="DB243" s="13"/>
      <c r="DC243" s="68"/>
      <c r="DD243" s="68"/>
      <c r="DE243" s="68"/>
      <c r="DF243" s="68"/>
      <c r="DG243" s="15"/>
      <c r="DI243" s="13"/>
      <c r="DJ243" s="68"/>
      <c r="DK243" s="68"/>
      <c r="DL243" s="68"/>
      <c r="DM243" s="68"/>
      <c r="DN243" s="15"/>
      <c r="DP243" s="13"/>
      <c r="DQ243" s="68"/>
      <c r="DR243" s="68"/>
      <c r="DS243" s="68"/>
      <c r="DT243" s="68"/>
      <c r="DU243" s="15"/>
      <c r="DV243" s="18"/>
      <c r="DW243" s="13"/>
      <c r="DX243" s="68"/>
      <c r="DY243" s="68"/>
      <c r="DZ243" s="68"/>
      <c r="EA243" s="68"/>
      <c r="EB243" s="15"/>
      <c r="ED243" s="13"/>
      <c r="EE243" s="68"/>
      <c r="EF243" s="68"/>
      <c r="EG243" s="68"/>
      <c r="EH243" s="68"/>
      <c r="EI243" s="15"/>
      <c r="EK243" s="13"/>
      <c r="EL243" s="68"/>
      <c r="EM243" s="68"/>
      <c r="EN243" s="68"/>
      <c r="EO243" s="68"/>
      <c r="EP243" s="15"/>
      <c r="ER243" s="13"/>
      <c r="ES243" s="68"/>
      <c r="ET243" s="68"/>
      <c r="EU243" s="68"/>
      <c r="EV243" s="68"/>
      <c r="EW243" s="15"/>
      <c r="EY243" s="13"/>
      <c r="EZ243" s="68"/>
      <c r="FA243" s="68"/>
      <c r="FB243" s="68"/>
      <c r="FC243" s="68"/>
      <c r="FD243" s="15"/>
      <c r="FF243" s="13"/>
      <c r="FG243" s="68"/>
      <c r="FH243" s="68"/>
      <c r="FI243" s="68"/>
      <c r="FJ243" s="68"/>
      <c r="FK243" s="15"/>
      <c r="FM243" s="13"/>
      <c r="FN243" s="68"/>
      <c r="FO243" s="68"/>
      <c r="FP243" s="68"/>
      <c r="FQ243" s="68"/>
      <c r="FR243" s="15"/>
      <c r="FT243" s="13"/>
      <c r="FU243" s="68"/>
      <c r="FV243" s="68"/>
      <c r="FW243" s="68"/>
      <c r="FX243" s="68"/>
      <c r="FY243" s="15"/>
      <c r="GA243" s="13"/>
      <c r="GB243" s="68"/>
      <c r="GC243" s="68"/>
      <c r="GD243" s="68"/>
      <c r="GE243" s="68"/>
      <c r="GF243" s="15"/>
      <c r="GG243" s="18"/>
      <c r="GH243" s="13"/>
      <c r="GI243" s="68"/>
      <c r="GJ243" s="68"/>
      <c r="GK243" s="68"/>
      <c r="GL243" s="68"/>
      <c r="GM243" s="15"/>
      <c r="GO243" s="13"/>
      <c r="GP243" s="68"/>
      <c r="GQ243" s="68"/>
      <c r="GR243" s="68"/>
      <c r="GS243" s="68"/>
      <c r="GT243" s="15"/>
      <c r="GV243" s="13"/>
      <c r="GW243" s="68"/>
      <c r="GX243" s="68"/>
      <c r="GY243" s="68"/>
      <c r="GZ243" s="68"/>
      <c r="HA243" s="15"/>
      <c r="HD243" s="13"/>
      <c r="HE243" s="68"/>
      <c r="HF243" s="68"/>
      <c r="HG243" s="68"/>
      <c r="HH243" s="68"/>
      <c r="HI243" s="15"/>
      <c r="HK243" s="13"/>
      <c r="HL243" s="68"/>
      <c r="HM243" s="68"/>
      <c r="HN243" s="68"/>
      <c r="HO243" s="68"/>
      <c r="HP243" s="15"/>
      <c r="HR243" s="13"/>
      <c r="HS243" s="68"/>
      <c r="HT243" s="68"/>
      <c r="HU243" s="68"/>
      <c r="HV243" s="68"/>
      <c r="HW243" s="15"/>
      <c r="HY243" s="13"/>
      <c r="HZ243" s="68"/>
      <c r="IA243" s="68"/>
      <c r="IB243" s="68"/>
      <c r="IC243" s="68"/>
      <c r="ID243" s="15"/>
      <c r="IF243" s="13"/>
      <c r="IG243" s="68"/>
      <c r="IH243" s="68"/>
      <c r="II243" s="68"/>
      <c r="IJ243" s="68"/>
      <c r="IK243" s="15"/>
      <c r="IM243" s="13"/>
      <c r="IN243" s="68"/>
      <c r="IO243" s="68"/>
      <c r="IP243" s="68"/>
      <c r="IQ243" s="68"/>
      <c r="IR243" s="15"/>
      <c r="IT243" s="13"/>
      <c r="IU243" s="68"/>
      <c r="IV243" s="68"/>
      <c r="IW243" s="68"/>
      <c r="IX243" s="68"/>
      <c r="IY243" s="15"/>
      <c r="JA243" s="13"/>
      <c r="JB243" s="68"/>
      <c r="JC243" s="68"/>
      <c r="JD243" s="68"/>
      <c r="JE243" s="68"/>
      <c r="JF243" s="15"/>
      <c r="JH243" s="13"/>
      <c r="JI243" s="68"/>
      <c r="JJ243" s="68"/>
      <c r="JK243" s="68"/>
      <c r="JL243" s="68"/>
      <c r="JM243" s="15"/>
      <c r="JO243" s="13"/>
      <c r="JP243" s="68"/>
      <c r="JQ243" s="68"/>
      <c r="JR243" s="68"/>
      <c r="JS243" s="68"/>
      <c r="JT243" s="15"/>
      <c r="JV243" s="13"/>
      <c r="JW243" s="68"/>
      <c r="JX243" s="68"/>
      <c r="JY243" s="68"/>
      <c r="JZ243" s="68"/>
      <c r="KA243" s="15"/>
      <c r="KC243" s="13"/>
      <c r="KD243" s="68"/>
      <c r="KE243" s="68"/>
      <c r="KF243" s="68"/>
      <c r="KG243" s="68"/>
      <c r="KH243" s="15"/>
      <c r="KI243" s="18"/>
      <c r="KJ243" s="13"/>
      <c r="KK243" s="68"/>
      <c r="KL243" s="68"/>
      <c r="KM243" s="68"/>
      <c r="KN243" s="68"/>
      <c r="KO243" s="15"/>
      <c r="KQ243" s="13"/>
      <c r="KR243" s="68"/>
      <c r="KS243" s="68"/>
      <c r="KT243" s="68"/>
      <c r="KU243" s="68"/>
      <c r="KV243" s="15"/>
      <c r="KW243" s="18"/>
      <c r="KX243" s="13"/>
      <c r="KY243" s="68"/>
      <c r="KZ243" s="68"/>
      <c r="LA243" s="68"/>
      <c r="LB243" s="68"/>
      <c r="LC243" s="15"/>
      <c r="LD243" s="18"/>
      <c r="LE243" s="13"/>
      <c r="LF243" s="68"/>
      <c r="LG243" s="68"/>
      <c r="LH243" s="68"/>
      <c r="LI243" s="68"/>
      <c r="LJ243" s="15"/>
      <c r="LL243" s="13"/>
      <c r="LM243" s="68"/>
      <c r="LN243" s="68"/>
      <c r="LO243" s="68"/>
      <c r="LP243" s="68"/>
      <c r="LQ243" s="15"/>
      <c r="LS243" s="13"/>
      <c r="LT243" s="68"/>
      <c r="LU243" s="68"/>
      <c r="LV243" s="68"/>
      <c r="LW243" s="68"/>
      <c r="LX243" s="15"/>
      <c r="LZ243" s="13"/>
      <c r="MA243" s="68"/>
      <c r="MB243" s="68"/>
      <c r="MC243" s="68"/>
      <c r="MD243" s="68"/>
      <c r="ME243" s="15"/>
      <c r="MG243" s="13"/>
      <c r="MH243" s="68"/>
      <c r="MI243" s="68"/>
      <c r="MJ243" s="68"/>
      <c r="MK243" s="68"/>
      <c r="ML243" s="15"/>
      <c r="MN243" s="13"/>
      <c r="MO243" s="68"/>
      <c r="MP243" s="68"/>
      <c r="MQ243" s="68"/>
      <c r="MR243" s="68"/>
      <c r="MS243" s="15"/>
      <c r="MU243" s="13"/>
      <c r="MV243" s="68"/>
      <c r="MW243" s="68"/>
      <c r="MX243" s="68"/>
      <c r="MY243" s="68"/>
      <c r="MZ243" s="15"/>
      <c r="NB243" s="13"/>
      <c r="NC243" s="68"/>
      <c r="ND243" s="68"/>
      <c r="NE243" s="68"/>
      <c r="NF243" s="68"/>
      <c r="NG243" s="15"/>
      <c r="NI243" s="13"/>
      <c r="NJ243" s="68"/>
      <c r="NK243" s="68"/>
      <c r="NL243" s="68"/>
      <c r="NM243" s="68"/>
      <c r="NN243" s="15"/>
      <c r="NP243" s="13"/>
      <c r="NQ243" s="68"/>
      <c r="NR243" s="68"/>
      <c r="NS243" s="68"/>
      <c r="NT243" s="68"/>
      <c r="NU243" s="15"/>
      <c r="NW243" s="13"/>
      <c r="NX243" s="68"/>
      <c r="NY243" s="68"/>
      <c r="NZ243" s="68"/>
      <c r="OA243" s="68"/>
      <c r="OB243" s="15"/>
      <c r="OD243" s="13"/>
      <c r="OE243" s="68"/>
      <c r="OF243" s="68"/>
      <c r="OG243" s="68"/>
      <c r="OH243" s="68"/>
      <c r="OI243" s="15"/>
      <c r="OK243" s="13"/>
      <c r="OL243" s="68"/>
      <c r="OM243" s="68"/>
      <c r="ON243" s="68"/>
      <c r="OO243" s="68"/>
      <c r="OP243" s="15"/>
      <c r="OR243" s="13"/>
      <c r="OS243" s="68"/>
      <c r="OT243" s="68"/>
      <c r="OU243" s="68"/>
      <c r="OV243" s="68"/>
      <c r="OW243" s="15"/>
      <c r="OY243" s="13"/>
      <c r="OZ243" s="68"/>
      <c r="PA243" s="68"/>
      <c r="PB243" s="68"/>
      <c r="PC243" s="68"/>
      <c r="PD243" s="15"/>
      <c r="PE243" s="18"/>
      <c r="PF243" s="13"/>
      <c r="PG243" s="68"/>
      <c r="PH243" s="68"/>
      <c r="PI243" s="68"/>
      <c r="PJ243" s="68"/>
      <c r="PK243" s="15"/>
      <c r="PM243" s="13"/>
      <c r="PN243" s="68"/>
      <c r="PO243" s="68"/>
      <c r="PP243" s="68"/>
      <c r="PQ243" s="68"/>
      <c r="PR243" s="15"/>
      <c r="PT243" s="13"/>
      <c r="PU243" s="68"/>
      <c r="PV243" s="68"/>
      <c r="PW243" s="68"/>
      <c r="PX243" s="68"/>
      <c r="PY243" s="15"/>
      <c r="QA243" s="13"/>
      <c r="QB243" s="68"/>
      <c r="QC243" s="68"/>
      <c r="QD243" s="68"/>
      <c r="QE243" s="68"/>
      <c r="QF243" s="15"/>
      <c r="QH243" s="13"/>
      <c r="QI243" s="68"/>
      <c r="QJ243" s="68"/>
      <c r="QK243" s="68"/>
      <c r="QL243" s="68"/>
      <c r="QM243" s="15"/>
      <c r="QO243" s="13"/>
      <c r="QP243" s="68"/>
      <c r="QQ243" s="68"/>
      <c r="QR243" s="68"/>
      <c r="QS243" s="68"/>
      <c r="QT243" s="15"/>
      <c r="QV243" s="13"/>
      <c r="QW243" s="68"/>
      <c r="QX243" s="68"/>
      <c r="QY243" s="68"/>
      <c r="QZ243" s="68"/>
      <c r="RA243" s="15"/>
      <c r="RC243" s="13"/>
      <c r="RD243" s="68"/>
      <c r="RE243" s="68"/>
      <c r="RF243" s="68"/>
      <c r="RG243" s="68"/>
      <c r="RH243" s="15"/>
      <c r="RJ243" s="13"/>
      <c r="RK243" s="68"/>
      <c r="RL243" s="68"/>
      <c r="RM243" s="68"/>
      <c r="RN243" s="68"/>
      <c r="RO243" s="15"/>
      <c r="RQ243" s="13"/>
      <c r="RR243" s="68"/>
      <c r="RS243" s="68"/>
      <c r="RT243" s="68"/>
      <c r="RU243" s="68"/>
      <c r="RV243" s="15"/>
      <c r="RX243" s="13"/>
      <c r="RY243" s="68"/>
      <c r="RZ243" s="68"/>
      <c r="SA243" s="68"/>
      <c r="SB243" s="68"/>
      <c r="SC243" s="15"/>
      <c r="SE243" s="13"/>
      <c r="SF243" s="68"/>
      <c r="SG243" s="68"/>
      <c r="SH243" s="68"/>
      <c r="SI243" s="68"/>
      <c r="SJ243" s="15"/>
      <c r="SL243" s="13"/>
      <c r="SM243" s="68"/>
      <c r="SN243" s="68"/>
      <c r="SO243" s="68"/>
      <c r="SP243" s="68"/>
      <c r="SQ243" s="15"/>
      <c r="SS243" s="13"/>
      <c r="ST243" s="68"/>
      <c r="SU243" s="68"/>
      <c r="SV243" s="68"/>
      <c r="SW243" s="68"/>
      <c r="SX243" s="15"/>
      <c r="SZ243" s="13"/>
      <c r="TA243" s="68"/>
      <c r="TB243" s="68"/>
      <c r="TC243" s="68"/>
      <c r="TD243" s="68"/>
      <c r="TE243" s="15"/>
      <c r="TG243" s="417"/>
      <c r="TH243" s="68"/>
      <c r="TI243" s="68"/>
      <c r="TJ243" s="68"/>
      <c r="TK243" s="68"/>
      <c r="TL243" s="15"/>
      <c r="TN243" s="13"/>
      <c r="TO243" s="68"/>
      <c r="TP243" s="68"/>
      <c r="TQ243" s="68"/>
      <c r="TR243" s="68"/>
      <c r="TS243" s="15"/>
      <c r="TU243" s="417"/>
      <c r="TV243" s="68"/>
      <c r="TW243" s="68"/>
      <c r="TX243" s="68"/>
      <c r="TY243" s="68"/>
      <c r="TZ243" s="15"/>
      <c r="UB243" s="13"/>
      <c r="UC243" s="68">
        <f t="shared" si="1244"/>
        <v>0</v>
      </c>
      <c r="UD243" s="68">
        <f t="shared" si="1245"/>
        <v>0</v>
      </c>
      <c r="UE243" s="68">
        <f t="shared" si="1246"/>
        <v>0</v>
      </c>
      <c r="UF243" s="68"/>
      <c r="UG243" s="15">
        <f t="shared" si="1247"/>
        <v>0</v>
      </c>
      <c r="UI243" s="417"/>
      <c r="UJ243" s="68">
        <f t="shared" si="1248"/>
        <v>0</v>
      </c>
      <c r="UK243" s="68">
        <f t="shared" si="1249"/>
        <v>0</v>
      </c>
      <c r="UL243" s="68">
        <f t="shared" si="1250"/>
        <v>0</v>
      </c>
      <c r="UM243" s="68"/>
      <c r="UN243" s="15">
        <f t="shared" si="1251"/>
        <v>0</v>
      </c>
      <c r="UP243" s="417"/>
      <c r="UQ243" s="68">
        <f t="shared" si="1252"/>
        <v>0</v>
      </c>
      <c r="UR243" s="68">
        <f t="shared" si="1253"/>
        <v>0</v>
      </c>
      <c r="US243" s="68">
        <f t="shared" si="1254"/>
        <v>0</v>
      </c>
      <c r="UT243" s="68"/>
      <c r="UU243" s="15">
        <f t="shared" si="1255"/>
        <v>0</v>
      </c>
      <c r="UW243" s="417"/>
      <c r="UX243" s="68">
        <f t="shared" si="1256"/>
        <v>0</v>
      </c>
      <c r="UY243" s="68">
        <f t="shared" si="1257"/>
        <v>0</v>
      </c>
      <c r="UZ243" s="68">
        <f t="shared" si="1258"/>
        <v>0</v>
      </c>
      <c r="VA243" s="68"/>
      <c r="VB243" s="15">
        <f t="shared" si="1259"/>
        <v>0</v>
      </c>
      <c r="VD243" s="417"/>
      <c r="VE243" s="68">
        <f t="shared" si="1260"/>
        <v>0</v>
      </c>
      <c r="VF243" s="68">
        <f t="shared" si="1261"/>
        <v>0</v>
      </c>
      <c r="VG243" s="68">
        <f t="shared" si="1262"/>
        <v>0</v>
      </c>
      <c r="VH243" s="68"/>
      <c r="VI243" s="15">
        <f t="shared" si="1263"/>
        <v>0</v>
      </c>
      <c r="VM243" s="21">
        <f t="shared" si="1264"/>
        <v>0</v>
      </c>
      <c r="VN243" s="40"/>
      <c r="VO243" s="21">
        <f t="shared" si="1265"/>
        <v>0</v>
      </c>
      <c r="VP243" s="14"/>
      <c r="VQ243" s="21">
        <f t="shared" si="1266"/>
        <v>0</v>
      </c>
    </row>
    <row r="244" spans="1:589" ht="15.75" customHeight="1" x14ac:dyDescent="0.2">
      <c r="A244" s="127">
        <v>45999</v>
      </c>
      <c r="B244" s="4">
        <f t="shared" si="999"/>
        <v>45999</v>
      </c>
      <c r="C244" s="13"/>
      <c r="D244" s="138">
        <f t="shared" si="1000"/>
        <v>0</v>
      </c>
      <c r="E244" s="68">
        <f t="shared" si="1001"/>
        <v>0</v>
      </c>
      <c r="F244" s="15">
        <f t="shared" si="1002"/>
        <v>0</v>
      </c>
      <c r="G244" s="13"/>
      <c r="H244" s="138">
        <f t="shared" si="1003"/>
        <v>0</v>
      </c>
      <c r="I244" s="68">
        <f t="shared" si="1004"/>
        <v>0</v>
      </c>
      <c r="J244" s="15">
        <f t="shared" si="1005"/>
        <v>0</v>
      </c>
      <c r="K244" s="13"/>
      <c r="L244" s="138">
        <f t="shared" si="1006"/>
        <v>0</v>
      </c>
      <c r="M244" s="68">
        <f t="shared" si="1007"/>
        <v>0</v>
      </c>
      <c r="N244" s="15">
        <f t="shared" si="1008"/>
        <v>0</v>
      </c>
      <c r="O244" s="13"/>
      <c r="P244" s="138">
        <f t="shared" si="1009"/>
        <v>0</v>
      </c>
      <c r="Q244" s="68">
        <f t="shared" si="1010"/>
        <v>0</v>
      </c>
      <c r="R244" s="15">
        <f t="shared" si="1011"/>
        <v>0</v>
      </c>
      <c r="S244" s="18">
        <f t="shared" si="1012"/>
        <v>0</v>
      </c>
      <c r="T244" s="121">
        <f t="shared" si="1013"/>
        <v>0</v>
      </c>
      <c r="U244" s="121">
        <f t="shared" si="1014"/>
        <v>0</v>
      </c>
      <c r="V244" s="134">
        <f t="shared" si="1015"/>
        <v>0</v>
      </c>
      <c r="W244" s="21">
        <f t="shared" si="1267"/>
        <v>0</v>
      </c>
      <c r="X244" s="18">
        <f t="shared" si="1016"/>
        <v>0</v>
      </c>
      <c r="Y244" s="353"/>
      <c r="Z244" s="15">
        <v>1.9999999999999999E-6</v>
      </c>
      <c r="AA244" s="21">
        <f t="shared" si="1017"/>
        <v>1.9999999999999999E-6</v>
      </c>
      <c r="AC244" s="13"/>
      <c r="AD244" s="68">
        <f t="shared" ref="AD244:AD261" si="1332">IF(AC244&gt;0,((AC244-AC243)/AC243),0)</f>
        <v>0</v>
      </c>
      <c r="AE244" s="68">
        <f t="shared" ref="AE244:AE263" si="1333">IF(AC244&gt;0,AD244-$V244,0)</f>
        <v>0</v>
      </c>
      <c r="AF244" s="68">
        <f t="shared" ref="AF244:AF263" si="1334">IF(AC244&gt;0,(AC244-AF$10)/AF$10,0)</f>
        <v>0</v>
      </c>
      <c r="AG244" s="68"/>
      <c r="AH244" s="15">
        <f t="shared" ref="AH244:AH263" si="1335">IF(AC244&gt;0,(AC244-AC$10)/AC$10,0)</f>
        <v>0</v>
      </c>
      <c r="AJ244" s="13"/>
      <c r="AK244" s="68">
        <f t="shared" ref="AK244:AK261" si="1336">IF(AJ244&gt;0,((AJ244-AJ243)/AJ243),0)</f>
        <v>0</v>
      </c>
      <c r="AL244" s="68">
        <f t="shared" ref="AL244:AL263" si="1337">IF(AJ244&gt;0,AK244-$V244,0)</f>
        <v>0</v>
      </c>
      <c r="AM244" s="68">
        <f t="shared" ref="AM244:AM263" si="1338">IF(AJ244&gt;0,(AJ244-AM$10)/AM$10,0)</f>
        <v>0</v>
      </c>
      <c r="AN244" s="68"/>
      <c r="AO244" s="15">
        <f t="shared" ref="AO244:AO263" si="1339">IF(AJ244&gt;0,(AJ244-AJ$10)/AJ$10,0)</f>
        <v>0</v>
      </c>
      <c r="AQ244" s="13"/>
      <c r="AR244" s="68">
        <f t="shared" ref="AR244:AR261" si="1340">IF(AQ244&gt;0,((AQ244-AQ243)/AQ243),0)</f>
        <v>0</v>
      </c>
      <c r="AS244" s="68">
        <f t="shared" ref="AS244:AS263" si="1341">IF(AQ244&gt;0,AR244-$V244,0)</f>
        <v>0</v>
      </c>
      <c r="AT244" s="68">
        <f t="shared" ref="AT244:AT263" si="1342">IF(AQ244&gt;0,(AQ244-AT$10)/AT$10,0)</f>
        <v>0</v>
      </c>
      <c r="AU244" s="68"/>
      <c r="AV244" s="15">
        <f t="shared" ref="AV244:AV263" si="1343">IF(AQ244&gt;0,(AQ244-AQ$10)/AQ$10,0)</f>
        <v>0</v>
      </c>
      <c r="AX244" s="13"/>
      <c r="AY244" s="68">
        <f t="shared" ref="AY244:AY261" si="1344">IF(AX244&gt;0,((AX244-AX243)/AX243),0)</f>
        <v>0</v>
      </c>
      <c r="AZ244" s="68">
        <f t="shared" ref="AZ244:AZ263" si="1345">IF(AX244&gt;0,AY244-$V244,0)</f>
        <v>0</v>
      </c>
      <c r="BA244" s="68">
        <f t="shared" ref="BA244:BA263" si="1346">IF(AX244&gt;0,(AX244-BA$10)/BA$10,0)</f>
        <v>0</v>
      </c>
      <c r="BB244" s="68"/>
      <c r="BC244" s="15">
        <f t="shared" ref="BC244:BC263" si="1347">IF(AX244&gt;0,(AX244-AX$10)/AX$10,0)</f>
        <v>0</v>
      </c>
      <c r="BE244" s="13"/>
      <c r="BF244" s="68">
        <f t="shared" ref="BF244:BF261" si="1348">IF(BE244&gt;0,((BE244-BE243)/BE243),0)</f>
        <v>0</v>
      </c>
      <c r="BG244" s="68">
        <f t="shared" ref="BG244:BG263" si="1349">IF(BE244&gt;0,BF244-$V244,0)</f>
        <v>0</v>
      </c>
      <c r="BH244" s="68"/>
      <c r="BI244" s="68"/>
      <c r="BJ244" s="15">
        <f t="shared" ref="BJ244:BJ263" si="1350">IF(BE244&gt;0,(BE244-BE$10)/BE$10,0)</f>
        <v>0</v>
      </c>
      <c r="BL244" s="13"/>
      <c r="BM244" s="68">
        <f t="shared" ref="BM244:BM261" si="1351">IF(BL244&gt;0,((BL244-BL243)/BL243),0)</f>
        <v>0</v>
      </c>
      <c r="BN244" s="68">
        <f t="shared" ref="BN244:BN263" si="1352">IF(BL244&gt;0,BM244-$V244,0)</f>
        <v>0</v>
      </c>
      <c r="BO244" s="68">
        <f t="shared" ref="BO244:BO263" si="1353">IF(BL244&gt;0,(BL244-BO$10)/BO$10,0)</f>
        <v>0</v>
      </c>
      <c r="BP244" s="68"/>
      <c r="BQ244" s="15">
        <f t="shared" ref="BQ244:BQ263" si="1354">IF(BL244&gt;0,(BL244-BL$10)/BL$10,0)</f>
        <v>0</v>
      </c>
      <c r="BS244" s="13"/>
      <c r="BT244" s="68">
        <f t="shared" ref="BT244:BT261" si="1355">IF(BS244&gt;0,((BS244-BS243)/BS243),0)</f>
        <v>0</v>
      </c>
      <c r="BU244" s="68">
        <f t="shared" ref="BU244:BU263" si="1356">IF(BS244&gt;0,BT244-$V244,0)</f>
        <v>0</v>
      </c>
      <c r="BV244" s="68">
        <f t="shared" ref="BV244:BV263" si="1357">IF(BS244&gt;0,(BS244-BV$10)/BV$10,0)</f>
        <v>0</v>
      </c>
      <c r="BW244" s="68"/>
      <c r="BX244" s="15">
        <f t="shared" ref="BX244:BX263" si="1358">IF(BS244&gt;0,(BS244-BS$10)/BS$10,0)</f>
        <v>0</v>
      </c>
      <c r="BZ244" s="13"/>
      <c r="CA244" s="68">
        <f t="shared" ref="CA244:CA261" si="1359">IF(BZ244&gt;0,((BZ244-BZ243)/BZ243),0)</f>
        <v>0</v>
      </c>
      <c r="CB244" s="68">
        <f t="shared" ref="CB244:CB263" si="1360">IF(BZ244&gt;0,CA244-$V244,0)</f>
        <v>0</v>
      </c>
      <c r="CC244" s="68">
        <f t="shared" ref="CC244:CC263" si="1361">IF(BZ244&gt;0,(BZ244-CC$10)/CC$10,0)</f>
        <v>0</v>
      </c>
      <c r="CD244" s="68"/>
      <c r="CE244" s="15">
        <f t="shared" ref="CE244:CE263" si="1362">IF(BZ244&gt;0,(BZ244-BZ$10)/BZ$10,0)</f>
        <v>0</v>
      </c>
      <c r="CG244" s="13"/>
      <c r="CH244" s="68">
        <f t="shared" ref="CH244:CH261" si="1363">IF(CG244&gt;0,((CG244-CG243)/CG243),0)</f>
        <v>0</v>
      </c>
      <c r="CI244" s="68">
        <f t="shared" ref="CI244:CI263" si="1364">IF(CG244&gt;0,CH244-$V244,0)</f>
        <v>0</v>
      </c>
      <c r="CJ244" s="68">
        <f t="shared" ref="CJ244:CJ263" si="1365">IF(CG244&gt;0,(CG244-CJ$10)/CJ$10,0)</f>
        <v>0</v>
      </c>
      <c r="CK244" s="68"/>
      <c r="CL244" s="15">
        <f t="shared" ref="CL244:CL263" si="1366">IF(CG244&gt;0,(CG244-CG$10)/CG$10,0)</f>
        <v>0</v>
      </c>
      <c r="CN244" s="13"/>
      <c r="CO244" s="68">
        <f t="shared" ref="CO244:CO261" si="1367">IF(CN244&gt;0,((CN244-CN243)/CN243),0)</f>
        <v>0</v>
      </c>
      <c r="CP244" s="68">
        <f t="shared" ref="CP244:CP263" si="1368">IF(CN244&gt;0,CO244-$V244,0)</f>
        <v>0</v>
      </c>
      <c r="CQ244" s="68">
        <f t="shared" ref="CQ244:CQ263" si="1369">IF(CN244&gt;0,(CN244-CQ$10)/CQ$10,0)</f>
        <v>0</v>
      </c>
      <c r="CR244" s="68"/>
      <c r="CS244" s="15">
        <f t="shared" ref="CS244:CS263" si="1370">IF(CN244&gt;0,(CN244-CN$10)/CN$10,0)</f>
        <v>0</v>
      </c>
      <c r="CU244" s="13"/>
      <c r="CV244" s="68">
        <f t="shared" ref="CV244:CV261" si="1371">IF(CU244&gt;0,((CU244-CU243)/CU243),0)</f>
        <v>0</v>
      </c>
      <c r="CW244" s="68">
        <f t="shared" ref="CW244:CW263" si="1372">IF(CU244&gt;0,CV244-$V244,0)</f>
        <v>0</v>
      </c>
      <c r="CX244" s="68">
        <f t="shared" ref="CX244:CX263" si="1373">IF(CU244&gt;0,(CU244-CX$10)/CX$10,0)</f>
        <v>0</v>
      </c>
      <c r="CY244" s="68"/>
      <c r="CZ244" s="15">
        <f t="shared" ref="CZ244:CZ263" si="1374">IF(CU244&gt;0,(CU244-CU$10)/CU$10,0)</f>
        <v>0</v>
      </c>
      <c r="DB244" s="13"/>
      <c r="DC244" s="68">
        <f t="shared" ref="DC244:DC261" si="1375">IF(DB244&gt;0,((DB244-DB243)/DB243),0)</f>
        <v>0</v>
      </c>
      <c r="DD244" s="68">
        <f t="shared" ref="DD244:DD263" si="1376">IF(DB244&gt;0,DC244-$V244,0)</f>
        <v>0</v>
      </c>
      <c r="DE244" s="68">
        <f t="shared" ref="DE244:DE263" si="1377">IF(DB244&gt;0,(DB244-DE$10)/DE$10,0)</f>
        <v>0</v>
      </c>
      <c r="DF244" s="68"/>
      <c r="DG244" s="15">
        <f t="shared" ref="DG244:DG263" si="1378">IF(DB244&gt;0,(DB244-DB$10)/DB$10,0)</f>
        <v>0</v>
      </c>
      <c r="DI244" s="13"/>
      <c r="DJ244" s="68">
        <f t="shared" ref="DJ244:DJ261" si="1379">IF(DI244&gt;0,((DI244-DI243)/DI243),0)</f>
        <v>0</v>
      </c>
      <c r="DK244" s="68">
        <f t="shared" ref="DK244:DK263" si="1380">IF(DI244&gt;0,DJ244-$V244,0)</f>
        <v>0</v>
      </c>
      <c r="DL244" s="68">
        <f t="shared" ref="DL244:DL263" si="1381">IF(DI244&gt;0,(DI244-DL$10)/DL$10,0)</f>
        <v>0</v>
      </c>
      <c r="DM244" s="68"/>
      <c r="DN244" s="15">
        <f t="shared" ref="DN244:DN263" si="1382">IF(DI244&gt;0,(DI244-DI$10)/DI$10,0)</f>
        <v>0</v>
      </c>
      <c r="DP244" s="13"/>
      <c r="DQ244" s="68">
        <f t="shared" ref="DQ244:DQ261" si="1383">IF(DP244&gt;0,((DP244-DP243)/DP243),0)</f>
        <v>0</v>
      </c>
      <c r="DR244" s="68">
        <f t="shared" ref="DR244:DR263" si="1384">IF(DP244&gt;0,DQ244-$V244,0)</f>
        <v>0</v>
      </c>
      <c r="DS244" s="68"/>
      <c r="DT244" s="68"/>
      <c r="DU244" s="15">
        <f t="shared" ref="DU244:DU263" si="1385">IF(DP244&gt;0,(DP244-DP$10)/DP$10,0)</f>
        <v>0</v>
      </c>
      <c r="DV244" s="18"/>
      <c r="DW244" s="13"/>
      <c r="DX244" s="68">
        <f t="shared" ref="DX244:DX261" si="1386">IF(DW244&gt;0,((DW244-DW243)/DW243),0)</f>
        <v>0</v>
      </c>
      <c r="DY244" s="68">
        <f t="shared" ref="DY244:DY263" si="1387">IF(DW244&gt;0,DX244-$V244,0)</f>
        <v>0</v>
      </c>
      <c r="DZ244" s="68">
        <f t="shared" ref="DZ244:DZ263" si="1388">IF(DW244&gt;0,(DW244-DZ$10)/DZ$10,0)</f>
        <v>0</v>
      </c>
      <c r="EA244" s="68"/>
      <c r="EB244" s="15">
        <f t="shared" ref="EB244:EB263" si="1389">IF(DW244&gt;0,(DW244-DW$10)/DW$10,0)</f>
        <v>0</v>
      </c>
      <c r="ED244" s="13"/>
      <c r="EE244" s="68">
        <f t="shared" ref="EE244:EE261" si="1390">IF(ED244&gt;0,((ED244-ED243)/ED243),0)</f>
        <v>0</v>
      </c>
      <c r="EF244" s="68">
        <f t="shared" ref="EF244:EF263" si="1391">IF(ED244&gt;0,EE244-$V244,0)</f>
        <v>0</v>
      </c>
      <c r="EG244" s="68">
        <f t="shared" ref="EG244:EG263" si="1392">IF(ED244&gt;0,(ED244-EG$10)/EG$10,0)</f>
        <v>0</v>
      </c>
      <c r="EH244" s="68"/>
      <c r="EI244" s="15">
        <f t="shared" ref="EI244:EI263" si="1393">IF(ED244&gt;0,(ED244-ED$10)/ED$10,0)</f>
        <v>0</v>
      </c>
      <c r="EK244" s="13"/>
      <c r="EL244" s="68">
        <f t="shared" ref="EL244:EL261" si="1394">IF(EK244&gt;0,((EK244-EK243)/EK243),0)</f>
        <v>0</v>
      </c>
      <c r="EM244" s="68">
        <f t="shared" ref="EM244:EM263" si="1395">IF(EK244&gt;0,EL244-$V244,0)</f>
        <v>0</v>
      </c>
      <c r="EN244" s="68">
        <f t="shared" ref="EN244:EN263" si="1396">IF(EK244&gt;0,(EK244-EN$10)/EN$10,0)</f>
        <v>0</v>
      </c>
      <c r="EO244" s="68"/>
      <c r="EP244" s="15">
        <f t="shared" ref="EP244:EP263" si="1397">IF(EK244&gt;0,(EK244-EK$10)/EK$10,0)</f>
        <v>0</v>
      </c>
      <c r="ER244" s="13"/>
      <c r="ES244" s="68">
        <f t="shared" ref="ES244:ES261" si="1398">IF(ER244&gt;0,((ER244-ER243)/ER243),0)</f>
        <v>0</v>
      </c>
      <c r="ET244" s="68">
        <f t="shared" ref="ET244:ET263" si="1399">IF(ER244&gt;0,ES244-$V244,0)</f>
        <v>0</v>
      </c>
      <c r="EU244" s="68">
        <f t="shared" ref="EU244:EU263" si="1400">IF(ER244&gt;0,(ER244-EU$10)/EU$10,0)</f>
        <v>0</v>
      </c>
      <c r="EV244" s="68"/>
      <c r="EW244" s="15">
        <f t="shared" ref="EW244:EW263" si="1401">IF(ER244&gt;0,(ER244-ER$10)/ER$10,0)</f>
        <v>0</v>
      </c>
      <c r="EY244" s="13"/>
      <c r="EZ244" s="68">
        <f t="shared" ref="EZ244:EZ261" si="1402">IF(EY244&gt;0,((EY244-EY243)/EY243),0)</f>
        <v>0</v>
      </c>
      <c r="FA244" s="68">
        <f t="shared" ref="FA244:FA263" si="1403">IF(EY244&gt;0,EZ244-$V244,0)</f>
        <v>0</v>
      </c>
      <c r="FB244" s="68"/>
      <c r="FC244" s="68"/>
      <c r="FD244" s="15">
        <f t="shared" ref="FD244:FD263" si="1404">IF(EY244&gt;0,(EY244-EY$10)/EY$10,0)</f>
        <v>0</v>
      </c>
      <c r="FF244" s="13"/>
      <c r="FG244" s="68">
        <f t="shared" ref="FG244:FG261" si="1405">IF(FF244&gt;0,((FF244-FF243)/FF243),0)</f>
        <v>0</v>
      </c>
      <c r="FH244" s="68">
        <f t="shared" ref="FH244:FH263" si="1406">IF(FF244&gt;0,FG244-$V244,0)</f>
        <v>0</v>
      </c>
      <c r="FI244" s="68">
        <f t="shared" ref="FI244:FI263" si="1407">IF(FF244&gt;0,(FF244-FI$10)/FI$10,0)</f>
        <v>0</v>
      </c>
      <c r="FJ244" s="68"/>
      <c r="FK244" s="15">
        <f t="shared" ref="FK244:FK263" si="1408">IF(FF244&gt;0,(FF244-FF$10)/FF$10,0)</f>
        <v>0</v>
      </c>
      <c r="FM244" s="13"/>
      <c r="FN244" s="68">
        <f t="shared" ref="FN244:FN261" si="1409">IF(FM244&gt;0,((FM244-FM243)/FM243),0)</f>
        <v>0</v>
      </c>
      <c r="FO244" s="68">
        <f t="shared" ref="FO244:FO263" si="1410">IF(FM244&gt;0,FN244-$V244,0)</f>
        <v>0</v>
      </c>
      <c r="FP244" s="68">
        <f t="shared" ref="FP244:FP263" si="1411">IF(FM244&gt;0,(FM244-FP$10)/FP$10,0)</f>
        <v>0</v>
      </c>
      <c r="FQ244" s="68"/>
      <c r="FR244" s="15">
        <f t="shared" ref="FR244:FR263" si="1412">IF(FM244&gt;0,(FM244-FM$10)/FM$10,0)</f>
        <v>0</v>
      </c>
      <c r="FT244" s="13"/>
      <c r="FU244" s="68">
        <f t="shared" ref="FU244:FU261" si="1413">IF(FT244&gt;0,((FT244-FT243)/FT243),0)</f>
        <v>0</v>
      </c>
      <c r="FV244" s="68">
        <f t="shared" ref="FV244:FV263" si="1414">IF(FT244&gt;0,FU244-$V244,0)</f>
        <v>0</v>
      </c>
      <c r="FW244" s="68">
        <f t="shared" ref="FW244:FW263" si="1415">IF(FT244&gt;0,(FT244-FW$10)/FW$10,0)</f>
        <v>0</v>
      </c>
      <c r="FX244" s="68"/>
      <c r="FY244" s="15">
        <f t="shared" ref="FY244:FY263" si="1416">IF(FT244&gt;0,(FT244-FT$10)/FT$10,0)</f>
        <v>0</v>
      </c>
      <c r="GA244" s="13"/>
      <c r="GB244" s="68">
        <f t="shared" ref="GB244:GB261" si="1417">IF(GA244&gt;0,((GA244-GA243)/GA243),0)</f>
        <v>0</v>
      </c>
      <c r="GC244" s="68">
        <f t="shared" ref="GC244:GC263" si="1418">IF(GA244&gt;0,GB244-$V244,0)</f>
        <v>0</v>
      </c>
      <c r="GD244" s="68"/>
      <c r="GE244" s="68"/>
      <c r="GF244" s="15">
        <f t="shared" ref="GF244:GF263" si="1419">IF(GA244&gt;0,(GA244-GA$10)/GA$10,0)</f>
        <v>0</v>
      </c>
      <c r="GG244" s="18"/>
      <c r="GH244" s="13"/>
      <c r="GI244" s="68">
        <f t="shared" ref="GI244:GI261" si="1420">IF(GH244&gt;0,((GH244-GH243)/GH243),0)</f>
        <v>0</v>
      </c>
      <c r="GJ244" s="68">
        <f t="shared" ref="GJ244:GJ263" si="1421">IF(GH244&gt;0,GI244-$V244,0)</f>
        <v>0</v>
      </c>
      <c r="GK244" s="68">
        <f t="shared" ref="GK244:GK263" si="1422">IF(GH244&gt;0,(GH244-GK$10)/GK$10,0)</f>
        <v>0</v>
      </c>
      <c r="GL244" s="68"/>
      <c r="GM244" s="15">
        <f t="shared" ref="GM244:GM263" si="1423">IF(GH244&gt;0,(GH244-GH$10)/GH$10,0)</f>
        <v>0</v>
      </c>
      <c r="GO244" s="13"/>
      <c r="GP244" s="68">
        <f t="shared" ref="GP244:GP261" si="1424">IF(GO244&gt;0,((GO244-GO243)/GO243),0)</f>
        <v>0</v>
      </c>
      <c r="GQ244" s="68">
        <f t="shared" ref="GQ244:GQ263" si="1425">IF(GO244&gt;0,GP244-$V244,0)</f>
        <v>0</v>
      </c>
      <c r="GR244" s="68"/>
      <c r="GS244" s="68"/>
      <c r="GT244" s="15">
        <f t="shared" ref="GT244:GT263" si="1426">IF(GO244&gt;0,(GO244-GO$10)/GO$10,0)</f>
        <v>0</v>
      </c>
      <c r="GV244" s="13"/>
      <c r="GW244" s="68">
        <f t="shared" ref="GW244:GW261" si="1427">IF(GV244&gt;0,((GV244-GV243)/GV243),0)</f>
        <v>0</v>
      </c>
      <c r="GX244" s="68">
        <f t="shared" ref="GX244:GX263" si="1428">IF(GV244&gt;0,GW244-$V244,0)</f>
        <v>0</v>
      </c>
      <c r="GY244" s="68">
        <f t="shared" ref="GY244:GY263" si="1429">IF(GV244&gt;0,(GV244-GY$10)/GY$10,0)</f>
        <v>0</v>
      </c>
      <c r="GZ244" s="68"/>
      <c r="HA244" s="15">
        <f t="shared" ref="HA244:HA263" si="1430">IF(GV244&gt;0,(GV244-GV$10)/GV$10,0)</f>
        <v>0</v>
      </c>
      <c r="HD244" s="13"/>
      <c r="HE244" s="68">
        <f t="shared" ref="HE244:HE261" si="1431">IF(HD244&gt;0,((HD244-HD243)/HD243),0)</f>
        <v>0</v>
      </c>
      <c r="HF244" s="68">
        <f t="shared" ref="HF244:HF263" si="1432">IF(HD244&gt;0,HE244-$V244,0)</f>
        <v>0</v>
      </c>
      <c r="HG244" s="68">
        <f t="shared" ref="HG244:HG263" si="1433">IF(HD244&gt;0,(HD244-HG$10)/HG$10,0)</f>
        <v>0</v>
      </c>
      <c r="HH244" s="68"/>
      <c r="HI244" s="15">
        <f t="shared" ref="HI244:HI263" si="1434">IF(HD244&gt;0,(HD244-HD$10)/HD$10,0)</f>
        <v>0</v>
      </c>
      <c r="HK244" s="13"/>
      <c r="HL244" s="68">
        <f t="shared" ref="HL244:HL261" si="1435">IF(HK244&gt;0,((HK244-HK243)/HK243),0)</f>
        <v>0</v>
      </c>
      <c r="HM244" s="68">
        <f t="shared" ref="HM244:HM263" si="1436">IF(HK244&gt;0,HL244-$V244,0)</f>
        <v>0</v>
      </c>
      <c r="HN244" s="68">
        <f t="shared" ref="HN244:HN263" si="1437">IF(HK244&gt;0,(HK244-HN$10)/HN$10,0)</f>
        <v>0</v>
      </c>
      <c r="HO244" s="68"/>
      <c r="HP244" s="15">
        <f t="shared" ref="HP244:HP263" si="1438">IF(HK244&gt;0,(HK244-HK$10)/HK$10,0)</f>
        <v>0</v>
      </c>
      <c r="HR244" s="13">
        <f t="array" ref="HR244">INDEX('Current Stock List'!$CS$9:$DZ$9, ROW()-235)</f>
        <v>0</v>
      </c>
      <c r="HS244" s="68">
        <f>IF(HR244&gt;0,((HR244-HR243)/HR243),0)</f>
        <v>0</v>
      </c>
      <c r="HT244" s="68">
        <f>IF(HR244&gt;0,HS244-$V244,0)</f>
        <v>0</v>
      </c>
      <c r="HU244" s="68">
        <f>IF(HR244&gt;0,(HR244-HU$10)/HU$10,0)</f>
        <v>0</v>
      </c>
      <c r="HV244" s="68"/>
      <c r="HW244" s="15">
        <f>IF(HR244&gt;0,(HR244-HR$10)/HR$10,0)</f>
        <v>0</v>
      </c>
      <c r="HY244" s="13"/>
      <c r="HZ244" s="68">
        <f t="shared" ref="HZ244:HZ261" si="1439">IF(HY244&gt;0,((HY244-HY243)/HY243),0)</f>
        <v>0</v>
      </c>
      <c r="IA244" s="68">
        <f t="shared" ref="IA244:IA263" si="1440">IF(HY244&gt;0,HZ244-$V244,0)</f>
        <v>0</v>
      </c>
      <c r="IB244" s="68">
        <f t="shared" ref="IB244:IB263" si="1441">IF(HY244&gt;0,(HY244-IB$10)/IB$10,0)</f>
        <v>0</v>
      </c>
      <c r="IC244" s="68"/>
      <c r="ID244" s="15">
        <f t="shared" ref="ID244:ID263" si="1442">IF(HY244&gt;0,(HY244-HY$10)/HY$10,0)</f>
        <v>0</v>
      </c>
      <c r="IF244" s="13"/>
      <c r="IG244" s="68">
        <f t="shared" ref="IG244:IG261" si="1443">IF(IF244&gt;0,((IF244-IF243)/IF243),0)</f>
        <v>0</v>
      </c>
      <c r="IH244" s="68">
        <f t="shared" ref="IH244:IH263" si="1444">IF(IF244&gt;0,IG244-$V244,0)</f>
        <v>0</v>
      </c>
      <c r="II244" s="68">
        <f t="shared" ref="II244:II263" si="1445">IF(IF244&gt;0,(IF244-II$10)/II$10,0)</f>
        <v>0</v>
      </c>
      <c r="IJ244" s="68"/>
      <c r="IK244" s="15">
        <f t="shared" ref="IK244:IK263" si="1446">IF(IF244&gt;0,(IF244-IF$10)/IF$10,0)</f>
        <v>0</v>
      </c>
      <c r="IM244" s="13"/>
      <c r="IN244" s="68">
        <f t="shared" ref="IN244:IN261" si="1447">IF(IM244&gt;0,((IM244-IM243)/IM243),0)</f>
        <v>0</v>
      </c>
      <c r="IO244" s="68">
        <f t="shared" ref="IO244:IO263" si="1448">IF(IM244&gt;0,IN244-$V244,0)</f>
        <v>0</v>
      </c>
      <c r="IP244" s="68">
        <f t="shared" ref="IP244:IP263" si="1449">IF(IM244&gt;0,(IM244-IP$10)/IP$10,0)</f>
        <v>0</v>
      </c>
      <c r="IQ244" s="68"/>
      <c r="IR244" s="15">
        <f t="shared" ref="IR244:IR263" si="1450">IF(IM244&gt;0,(IM244-IM$10)/IM$10,0)</f>
        <v>0</v>
      </c>
      <c r="IT244" s="13"/>
      <c r="IU244" s="68">
        <f t="shared" ref="IU244:IU261" si="1451">IF(IT244&gt;0,((IT244-IT243)/IT243),0)</f>
        <v>0</v>
      </c>
      <c r="IV244" s="68">
        <f t="shared" ref="IV244:IV263" si="1452">IF(IT244&gt;0,IU244-$V244,0)</f>
        <v>0</v>
      </c>
      <c r="IW244" s="68">
        <f t="shared" ref="IW244:IW263" si="1453">IF(IT244&gt;0,(IT244-IW$10)/IW$10,0)</f>
        <v>0</v>
      </c>
      <c r="IX244" s="68"/>
      <c r="IY244" s="15">
        <f t="shared" ref="IY244:IY263" si="1454">IF(IT244&gt;0,(IT244-IT$10)/IT$10,0)</f>
        <v>0</v>
      </c>
      <c r="JA244" s="13"/>
      <c r="JB244" s="68">
        <f t="shared" ref="JB244:JB261" si="1455">IF(JA244&gt;0,((JA244-JA243)/JA243),0)</f>
        <v>0</v>
      </c>
      <c r="JC244" s="68">
        <f t="shared" ref="JC244:JC263" si="1456">IF(JA244&gt;0,JB244-$V244,0)</f>
        <v>0</v>
      </c>
      <c r="JD244" s="68">
        <f t="shared" ref="JD244:JD263" si="1457">IF(JA244&gt;0,(JA244-JD$10)/JD$10,0)</f>
        <v>0</v>
      </c>
      <c r="JE244" s="68"/>
      <c r="JF244" s="15">
        <f t="shared" ref="JF244:JF263" si="1458">IF(JA244&gt;0,(JA244-JA$10)/JA$10,0)</f>
        <v>0</v>
      </c>
      <c r="JH244" s="13"/>
      <c r="JI244" s="68">
        <f t="shared" ref="JI244:JI261" si="1459">IF(JH244&gt;0,((JH244-JH243)/JH243),0)</f>
        <v>0</v>
      </c>
      <c r="JJ244" s="68">
        <f t="shared" ref="JJ244:JJ263" si="1460">IF(JH244&gt;0,JI244-$V244,0)</f>
        <v>0</v>
      </c>
      <c r="JK244" s="68">
        <f t="shared" ref="JK244:JK263" si="1461">IF(JH244&gt;0,(JH244-JK$10)/JK$10,0)</f>
        <v>0</v>
      </c>
      <c r="JL244" s="68"/>
      <c r="JM244" s="15">
        <f t="shared" ref="JM244:JM263" si="1462">IF(JH244&gt;0,(JH244-JH$10)/JH$10,0)</f>
        <v>0</v>
      </c>
      <c r="JO244" s="13"/>
      <c r="JP244" s="68">
        <f t="shared" ref="JP244:JP261" si="1463">IF(JO244&gt;0,((JO244-JO243)/JO243),0)</f>
        <v>0</v>
      </c>
      <c r="JQ244" s="68">
        <f t="shared" ref="JQ244:JQ263" si="1464">IF(JO244&gt;0,JP244-$V244,0)</f>
        <v>0</v>
      </c>
      <c r="JR244" s="68">
        <f t="shared" ref="JR244:JR263" si="1465">IF(JO244&gt;0,(JO244-JR$10)/JR$10,0)</f>
        <v>0</v>
      </c>
      <c r="JS244" s="68"/>
      <c r="JT244" s="15">
        <f t="shared" ref="JT244:JT263" si="1466">IF(JO244&gt;0,(JO244-JO$10)/JO$10,0)</f>
        <v>0</v>
      </c>
      <c r="JV244" s="13"/>
      <c r="JW244" s="68">
        <f t="shared" ref="JW244:JW261" si="1467">IF(JV244&gt;0,((JV244-JV243)/JV243),0)</f>
        <v>0</v>
      </c>
      <c r="JX244" s="68">
        <f t="shared" ref="JX244:JX263" si="1468">IF(JV244&gt;0,JW244-$V244,0)</f>
        <v>0</v>
      </c>
      <c r="JY244" s="68">
        <f t="shared" ref="JY244:JY263" si="1469">IF(JV244&gt;0,(JV244-JY$10)/JY$10,0)</f>
        <v>0</v>
      </c>
      <c r="JZ244" s="68"/>
      <c r="KA244" s="15">
        <f t="shared" ref="KA244:KA263" si="1470">IF(JV244&gt;0,(JV244-JV$10)/JV$10,0)</f>
        <v>0</v>
      </c>
      <c r="KC244" s="13"/>
      <c r="KD244" s="68">
        <f t="shared" ref="KD244:KD261" si="1471">IF(KC244&gt;0,((KC244-KC243)/KC243),0)</f>
        <v>0</v>
      </c>
      <c r="KE244" s="68">
        <f t="shared" ref="KE244:KE263" si="1472">IF(KC244&gt;0,KD244-$V244,0)</f>
        <v>0</v>
      </c>
      <c r="KF244" s="68">
        <f t="shared" ref="KF244:KF263" si="1473">IF(KC244&gt;0,(KC244-KF$10)/KF$10,0)</f>
        <v>0</v>
      </c>
      <c r="KG244" s="68"/>
      <c r="KH244" s="15">
        <f t="shared" ref="KH244:KH263" si="1474">IF(KC244&gt;0,(KC244-KC$10)/KC$10,0)</f>
        <v>0</v>
      </c>
      <c r="KI244" s="18"/>
      <c r="KJ244" s="13"/>
      <c r="KK244" s="68">
        <f t="shared" ref="KK244:KK261" si="1475">IF(KJ244&gt;0,((KJ244-KJ243)/KJ243),0)</f>
        <v>0</v>
      </c>
      <c r="KL244" s="68">
        <f t="shared" ref="KL244:KL263" si="1476">IF(KJ244&gt;0,KK244-$V244,0)</f>
        <v>0</v>
      </c>
      <c r="KM244" s="68">
        <f t="shared" ref="KM244:KM263" si="1477">IF(KJ244&gt;0,(KJ244-KM$10)/KM$10,0)</f>
        <v>0</v>
      </c>
      <c r="KN244" s="68"/>
      <c r="KO244" s="15">
        <f t="shared" ref="KO244:KO263" si="1478">IF(KJ244&gt;0,(KJ244-KJ$10)/KJ$10,0)</f>
        <v>0</v>
      </c>
      <c r="KQ244" s="13"/>
      <c r="KR244" s="68">
        <f t="shared" ref="KR244:KR261" si="1479">IF(KQ244&gt;0,((KQ244-KQ243)/KQ243),0)</f>
        <v>0</v>
      </c>
      <c r="KS244" s="68">
        <f t="shared" ref="KS244:KS263" si="1480">IF(KQ244&gt;0,KR244-$V244,0)</f>
        <v>0</v>
      </c>
      <c r="KT244" s="68">
        <f t="shared" ref="KT244:KT263" si="1481">IF(KQ244&gt;0,(KQ244-KT$10)/KT$10,0)</f>
        <v>0</v>
      </c>
      <c r="KU244" s="68"/>
      <c r="KV244" s="15">
        <f t="shared" ref="KV244:KV263" si="1482">IF(KQ244&gt;0,(KQ244-KQ$10)/KQ$10,0)</f>
        <v>0</v>
      </c>
      <c r="KW244" s="18"/>
      <c r="KX244" s="13"/>
      <c r="KY244" s="68">
        <f t="shared" ref="KY244:KY261" si="1483">IF(KX244&gt;0,((KX244-KX243)/KX243),0)</f>
        <v>0</v>
      </c>
      <c r="KZ244" s="68">
        <f t="shared" ref="KZ244:KZ263" si="1484">IF(KX244&gt;0,KY244-$V244,0)</f>
        <v>0</v>
      </c>
      <c r="LA244" s="68">
        <f t="shared" ref="LA244:LA263" si="1485">IF(KX244&gt;0,(KX244-LA$10)/LA$10,0)</f>
        <v>0</v>
      </c>
      <c r="LB244" s="68"/>
      <c r="LC244" s="15">
        <f t="shared" ref="LC244:LC263" si="1486">IF(KX244&gt;0,(KX244-KX$10)/KX$10,0)</f>
        <v>0</v>
      </c>
      <c r="LD244" s="18"/>
      <c r="LE244" s="13"/>
      <c r="LF244" s="68">
        <f t="shared" ref="LF244:LF261" si="1487">IF(LE244&gt;0,((LE244-LE243)/LE243),0)</f>
        <v>0</v>
      </c>
      <c r="LG244" s="68">
        <f t="shared" ref="LG244:LG263" si="1488">IF(LE244&gt;0,LF244-$V244,0)</f>
        <v>0</v>
      </c>
      <c r="LH244" s="68">
        <f t="shared" ref="LH244:LH263" si="1489">IF(LE244&gt;0,(LE244-LH$10)/LH$10,0)</f>
        <v>0</v>
      </c>
      <c r="LI244" s="68"/>
      <c r="LJ244" s="15">
        <f t="shared" ref="LJ244:LJ263" si="1490">IF(LE244&gt;0,(LE244-LE$10)/LE$10,0)</f>
        <v>0</v>
      </c>
      <c r="LL244" s="13"/>
      <c r="LM244" s="68">
        <f t="shared" ref="LM244:LM261" si="1491">IF(LL244&gt;0,((LL244-LL243)/LL243),0)</f>
        <v>0</v>
      </c>
      <c r="LN244" s="68">
        <f t="shared" ref="LN244:LN263" si="1492">IF(LL244&gt;0,LM244-$V244,0)</f>
        <v>0</v>
      </c>
      <c r="LO244" s="68">
        <f t="shared" ref="LO244:LO263" si="1493">IF(LL244&gt;0,(LL244-LO$10)/LO$10,0)</f>
        <v>0</v>
      </c>
      <c r="LP244" s="68"/>
      <c r="LQ244" s="15">
        <f t="shared" ref="LQ244:LQ263" si="1494">IF(LL244&gt;0,(LL244-LL$10)/LL$10,0)</f>
        <v>0</v>
      </c>
      <c r="LS244" s="13"/>
      <c r="LT244" s="68">
        <f t="shared" ref="LT244:LT261" si="1495">IF(LS244&gt;0,((LS244-LS243)/LS243),0)</f>
        <v>0</v>
      </c>
      <c r="LU244" s="68">
        <f t="shared" ref="LU244:LU263" si="1496">IF(LS244&gt;0,LT244-$V244,0)</f>
        <v>0</v>
      </c>
      <c r="LV244" s="68"/>
      <c r="LW244" s="68"/>
      <c r="LX244" s="15">
        <f t="shared" ref="LX244:LX263" si="1497">IF(LS244&gt;0,(LS244-LS$10)/LS$10,0)</f>
        <v>0</v>
      </c>
      <c r="LZ244" s="13"/>
      <c r="MA244" s="68">
        <f t="shared" ref="MA244:MA261" si="1498">IF(LZ244&gt;0,((LZ244-LZ243)/LZ243),0)</f>
        <v>0</v>
      </c>
      <c r="MB244" s="68">
        <f t="shared" ref="MB244:MB263" si="1499">IF(LZ244&gt;0,MA244-$V244,0)</f>
        <v>0</v>
      </c>
      <c r="MC244" s="68">
        <f t="shared" ref="MC244:MC263" si="1500">IF(LZ244&gt;0,(LZ244-MC$10)/MC$10,0)</f>
        <v>0</v>
      </c>
      <c r="MD244" s="68"/>
      <c r="ME244" s="15">
        <f t="shared" ref="ME244:ME263" si="1501">IF(LZ244&gt;0,(LZ244-LZ$10)/LZ$10,0)</f>
        <v>0</v>
      </c>
      <c r="MG244" s="13"/>
      <c r="MH244" s="68">
        <f t="shared" ref="MH244:MH261" si="1502">IF(MG244&gt;0,((MG244-MG243)/MG243),0)</f>
        <v>0</v>
      </c>
      <c r="MI244" s="68">
        <f t="shared" ref="MI244:MI263" si="1503">IF(MG244&gt;0,MH244-$V244,0)</f>
        <v>0</v>
      </c>
      <c r="MJ244" s="68">
        <f t="shared" ref="MJ244:MJ263" si="1504">IF(MG244&gt;0,(MG244-MJ$10)/MJ$10,0)</f>
        <v>0</v>
      </c>
      <c r="MK244" s="68"/>
      <c r="ML244" s="15">
        <f t="shared" ref="ML244:ML263" si="1505">IF(MG244&gt;0,(MG244-MG$10)/MG$10,0)</f>
        <v>0</v>
      </c>
      <c r="MN244" s="13"/>
      <c r="MO244" s="68">
        <f t="shared" ref="MO244:MO261" si="1506">IF(MN244&gt;0,((MN244-MN243)/MN243),0)</f>
        <v>0</v>
      </c>
      <c r="MP244" s="68">
        <f t="shared" ref="MP244:MP263" si="1507">IF(MN244&gt;0,MO244-$V244,0)</f>
        <v>0</v>
      </c>
      <c r="MQ244" s="68">
        <f t="shared" ref="MQ244:MQ263" si="1508">IF(MN244&gt;0,(MN244-MQ$10)/MQ$10,0)</f>
        <v>0</v>
      </c>
      <c r="MR244" s="68"/>
      <c r="MS244" s="15">
        <f t="shared" ref="MS244:MS263" si="1509">IF(MN244&gt;0,(MN244-MN$10)/MN$10,0)</f>
        <v>0</v>
      </c>
      <c r="MU244" s="13"/>
      <c r="MV244" s="68">
        <f t="shared" ref="MV244:MV261" si="1510">IF(MU244&gt;0,((MU244-MU243)/MU243),0)</f>
        <v>0</v>
      </c>
      <c r="MW244" s="68">
        <f t="shared" ref="MW244:MW263" si="1511">IF(MU244&gt;0,MV244-$V244,0)</f>
        <v>0</v>
      </c>
      <c r="MX244" s="68">
        <f t="shared" ref="MX244:MX263" si="1512">IF(MU244&gt;0,(MU244-MX$10)/MX$10,0)</f>
        <v>0</v>
      </c>
      <c r="MY244" s="68"/>
      <c r="MZ244" s="15">
        <f t="shared" ref="MZ244:MZ263" si="1513">IF(MU244&gt;0,(MU244-MU$10)/MU$10,0)</f>
        <v>0</v>
      </c>
      <c r="NB244" s="13"/>
      <c r="NC244" s="68">
        <f t="shared" ref="NC244:NC261" si="1514">IF(NB244&gt;0,((NB244-NB243)/NB243),0)</f>
        <v>0</v>
      </c>
      <c r="ND244" s="68">
        <f t="shared" ref="ND244:ND263" si="1515">IF(NB244&gt;0,NC244-$V244,0)</f>
        <v>0</v>
      </c>
      <c r="NE244" s="68">
        <f t="shared" ref="NE244:NE263" si="1516">IF(NB244&gt;0,(NB244-NE$10)/NE$10,0)</f>
        <v>0</v>
      </c>
      <c r="NF244" s="68"/>
      <c r="NG244" s="15">
        <f t="shared" ref="NG244:NG263" si="1517">IF(NB244&gt;0,(NB244-NB$10)/NB$10,0)</f>
        <v>0</v>
      </c>
      <c r="NI244" s="13"/>
      <c r="NJ244" s="68">
        <f t="shared" ref="NJ244:NJ261" si="1518">IF(NI244&gt;0,((NI244-NI243)/NI243),0)</f>
        <v>0</v>
      </c>
      <c r="NK244" s="68">
        <f t="shared" ref="NK244:NK263" si="1519">IF(NI244&gt;0,NJ244-$V244,0)</f>
        <v>0</v>
      </c>
      <c r="NL244" s="68">
        <f t="shared" ref="NL244:NL263" si="1520">IF(NI244&gt;0,(NI244-NL$10)/NL$10,0)</f>
        <v>0</v>
      </c>
      <c r="NM244" s="68"/>
      <c r="NN244" s="15">
        <f t="shared" ref="NN244:NN263" si="1521">IF(NI244&gt;0,(NI244-NI$10)/NI$10,0)</f>
        <v>0</v>
      </c>
      <c r="NP244" s="13"/>
      <c r="NQ244" s="68">
        <f t="shared" ref="NQ244:NQ261" si="1522">IF(NP244&gt;0,((NP244-NP243)/NP243),0)</f>
        <v>0</v>
      </c>
      <c r="NR244" s="68">
        <f t="shared" ref="NR244:NR263" si="1523">IF(NP244&gt;0,NQ244-$V244,0)</f>
        <v>0</v>
      </c>
      <c r="NS244" s="68">
        <f t="shared" ref="NS244:NS263" si="1524">IF(NP244&gt;0,(NP244-NS$10)/NS$10,0)</f>
        <v>0</v>
      </c>
      <c r="NT244" s="68"/>
      <c r="NU244" s="15">
        <f t="shared" ref="NU244:NU263" si="1525">IF(NP244&gt;0,(NP244-NP$10)/NP$10,0)</f>
        <v>0</v>
      </c>
      <c r="NW244" s="13"/>
      <c r="NX244" s="68">
        <f t="shared" ref="NX244:NX261" si="1526">IF(NW244&gt;0,((NW244-NW243)/NW243),0)</f>
        <v>0</v>
      </c>
      <c r="NY244" s="68">
        <f t="shared" ref="NY244:NY263" si="1527">IF(NW244&gt;0,NX244-$V244,0)</f>
        <v>0</v>
      </c>
      <c r="NZ244" s="68">
        <f t="shared" ref="NZ244:NZ263" si="1528">IF(NW244&gt;0,(NW244-NZ$10)/NZ$10,0)</f>
        <v>0</v>
      </c>
      <c r="OA244" s="68"/>
      <c r="OB244" s="15">
        <f t="shared" ref="OB244:OB263" si="1529">IF(NW244&gt;0,(NW244-NW$10)/NW$10,0)</f>
        <v>0</v>
      </c>
      <c r="OD244" s="13"/>
      <c r="OE244" s="68">
        <f t="shared" ref="OE244:OE261" si="1530">IF(OD244&gt;0,((OD244-OD243)/OD243),0)</f>
        <v>0</v>
      </c>
      <c r="OF244" s="68">
        <f t="shared" ref="OF244:OF263" si="1531">IF(OD244&gt;0,OE244-$V244,0)</f>
        <v>0</v>
      </c>
      <c r="OG244" s="68">
        <f t="shared" ref="OG244:OG263" si="1532">IF(OD244&gt;0,(OD244-OG$10)/OG$10,0)</f>
        <v>0</v>
      </c>
      <c r="OH244" s="68"/>
      <c r="OI244" s="15">
        <f t="shared" ref="OI244:OI263" si="1533">IF(OD244&gt;0,(OD244-OD$10)/OD$10,0)</f>
        <v>0</v>
      </c>
      <c r="OK244" s="13"/>
      <c r="OL244" s="68">
        <f t="shared" ref="OL244:OL261" si="1534">IF(OK244&gt;0,((OK244-OK243)/OK243),0)</f>
        <v>0</v>
      </c>
      <c r="OM244" s="68">
        <f t="shared" ref="OM244:OM263" si="1535">IF(OK244&gt;0,OL244-$V244,0)</f>
        <v>0</v>
      </c>
      <c r="ON244" s="68">
        <f t="shared" ref="ON244:ON263" si="1536">IF(OK244&gt;0,(OK244-ON$10)/ON$10,0)</f>
        <v>0</v>
      </c>
      <c r="OO244" s="68"/>
      <c r="OP244" s="15">
        <f t="shared" ref="OP244:OP263" si="1537">IF(OK244&gt;0,(OK244-OK$10)/OK$10,0)</f>
        <v>0</v>
      </c>
      <c r="OR244" s="13"/>
      <c r="OS244" s="68">
        <f t="shared" ref="OS244:OS261" si="1538">IF(OR244&gt;0,((OR244-OR243)/OR243),0)</f>
        <v>0</v>
      </c>
      <c r="OT244" s="68">
        <f t="shared" ref="OT244:OT263" si="1539">IF(OR244&gt;0,OS244-$V244,0)</f>
        <v>0</v>
      </c>
      <c r="OU244" s="68">
        <f t="shared" ref="OU244:OU263" si="1540">IF(OR244&gt;0,(OR244-OU$10)/OU$10,0)</f>
        <v>0</v>
      </c>
      <c r="OV244" s="68"/>
      <c r="OW244" s="15">
        <f t="shared" ref="OW244:OW263" si="1541">IF(OR244&gt;0,(OR244-OR$10)/OR$10,0)</f>
        <v>0</v>
      </c>
      <c r="OY244" s="13"/>
      <c r="OZ244" s="68">
        <f t="shared" ref="OZ244:OZ261" si="1542">IF(OY244&gt;0,((OY244-OY243)/OY243),0)</f>
        <v>0</v>
      </c>
      <c r="PA244" s="68">
        <f t="shared" ref="PA244:PA263" si="1543">IF(OY244&gt;0,OZ244-$V244,0)</f>
        <v>0</v>
      </c>
      <c r="PB244" s="68">
        <f t="shared" ref="PB244:PB263" si="1544">IF(OY244&gt;0,(OY244-PB$10)/PB$10,0)</f>
        <v>0</v>
      </c>
      <c r="PC244" s="68"/>
      <c r="PD244" s="15">
        <f t="shared" ref="PD244:PD263" si="1545">IF(OY244&gt;0,(OY244-OY$10)/OY$10,0)</f>
        <v>0</v>
      </c>
      <c r="PE244" s="18"/>
      <c r="PF244" s="13"/>
      <c r="PG244" s="68">
        <f t="shared" ref="PG244:PG261" si="1546">IF(PF244&gt;0,((PF244-PF243)/PF243),0)</f>
        <v>0</v>
      </c>
      <c r="PH244" s="68">
        <f t="shared" ref="PH244:PH263" si="1547">IF(PF244&gt;0,PG244-$V244,0)</f>
        <v>0</v>
      </c>
      <c r="PI244" s="68">
        <f t="shared" ref="PI244:PI263" si="1548">IF(PF244&gt;0,(PF244-PI$10)/PI$10,0)</f>
        <v>0</v>
      </c>
      <c r="PJ244" s="68"/>
      <c r="PK244" s="15">
        <f t="shared" ref="PK244:PK263" si="1549">IF(PF244&gt;0,(PF244-PF$10)/PF$10,0)</f>
        <v>0</v>
      </c>
      <c r="PM244" s="13"/>
      <c r="PN244" s="68">
        <f t="shared" ref="PN244:PN260" si="1550">IF(PM244&gt;0,((PM244-PM243)/PM243),0)</f>
        <v>0</v>
      </c>
      <c r="PO244" s="68">
        <f t="shared" ref="PO244:PO260" si="1551">PN244-$V244</f>
        <v>0</v>
      </c>
      <c r="PP244" s="68">
        <f t="shared" ref="PP244:PP260" si="1552">IF(PM244&gt;0,(PM244-PP$10)/PP$10,0)</f>
        <v>0</v>
      </c>
      <c r="PQ244" s="68"/>
      <c r="PR244" s="15">
        <f t="shared" ref="PR244:PR260" si="1553">IF(PM244&gt;0,(PM244-PM$10)/PM$10,0)</f>
        <v>0</v>
      </c>
      <c r="PT244" s="13"/>
      <c r="PU244" s="68">
        <f t="shared" ref="PU244:PU261" si="1554">IF(PT244&gt;0,((PT244-PT243)/PT243),0)</f>
        <v>0</v>
      </c>
      <c r="PV244" s="68">
        <f t="shared" ref="PV244:PV263" si="1555">IF(PT244&gt;0,PU244-$V244,0)</f>
        <v>0</v>
      </c>
      <c r="PW244" s="68">
        <f t="shared" ref="PW244:PW263" si="1556">IF(PT244&gt;0,(PT244-PW$10)/PW$10,0)</f>
        <v>0</v>
      </c>
      <c r="PX244" s="68"/>
      <c r="PY244" s="15">
        <f t="shared" ref="PY244:PY263" si="1557">IF(PT244&gt;0,(PT244-PT$10)/PT$10,0)</f>
        <v>0</v>
      </c>
      <c r="QA244" s="13"/>
      <c r="QB244" s="68">
        <f t="shared" ref="QB244:QB261" si="1558">IF(QA244&gt;0,((QA244-QA243)/QA243),0)</f>
        <v>0</v>
      </c>
      <c r="QC244" s="68">
        <f t="shared" ref="QC244:QC263" si="1559">IF(QA244&gt;0,QB244-$V244,0)</f>
        <v>0</v>
      </c>
      <c r="QD244" s="68">
        <f t="shared" ref="QD244:QD263" si="1560">IF(QA244&gt;0,(QA244-QD$10)/QD$10,0)</f>
        <v>0</v>
      </c>
      <c r="QE244" s="68"/>
      <c r="QF244" s="15">
        <f t="shared" ref="QF244:QF263" si="1561">IF(QA244&gt;0,(QA244-QA$10)/QA$10,0)</f>
        <v>0</v>
      </c>
      <c r="QH244" s="13"/>
      <c r="QI244" s="68">
        <f t="shared" ref="QI244:QI261" si="1562">IF(QH244&gt;0,((QH244-QH243)/QH243),0)</f>
        <v>0</v>
      </c>
      <c r="QJ244" s="68">
        <f t="shared" ref="QJ244:QJ263" si="1563">IF(QH244&gt;0,QI244-$V244,0)</f>
        <v>0</v>
      </c>
      <c r="QK244" s="68">
        <f t="shared" ref="QK244:QK263" si="1564">IF(QH244&gt;0,(QH244-QK$10)/QK$10,0)</f>
        <v>0</v>
      </c>
      <c r="QL244" s="68"/>
      <c r="QM244" s="15">
        <f t="shared" ref="QM244:QM263" si="1565">IF(QH244&gt;0,(QH244-QH$10)/QH$10,0)</f>
        <v>0</v>
      </c>
      <c r="QO244" s="13"/>
      <c r="QP244" s="68">
        <f t="shared" ref="QP244:QP261" si="1566">IF(QO244&gt;0,((QO244-QO243)/QO243),0)</f>
        <v>0</v>
      </c>
      <c r="QQ244" s="68">
        <f t="shared" ref="QQ244:QQ263" si="1567">IF(QO244&gt;0,QP244-$V244,0)</f>
        <v>0</v>
      </c>
      <c r="QR244" s="68">
        <f t="shared" ref="QR244:QR263" si="1568">IF(QO244&gt;0,(QO244-QR$10)/QR$10,0)</f>
        <v>0</v>
      </c>
      <c r="QS244" s="68"/>
      <c r="QT244" s="15">
        <f t="shared" ref="QT244:QT263" si="1569">IF(QO244&gt;0,(QO244-QO$10)/QO$10,0)</f>
        <v>0</v>
      </c>
      <c r="QV244" s="13"/>
      <c r="QW244" s="68">
        <f t="shared" ref="QW244:QW261" si="1570">IF(QV244&gt;0,((QV244-QV243)/QV243),0)</f>
        <v>0</v>
      </c>
      <c r="QX244" s="68">
        <f t="shared" ref="QX244:QX263" si="1571">IF(QV244&gt;0,QW244-$V244,0)</f>
        <v>0</v>
      </c>
      <c r="QY244" s="68">
        <f t="shared" ref="QY244:QY263" si="1572">IF(QV244&gt;0,(QV244-QY$10)/QY$10,0)</f>
        <v>0</v>
      </c>
      <c r="QZ244" s="68"/>
      <c r="RA244" s="15">
        <f t="shared" ref="RA244:RA263" si="1573">IF(QV244&gt;0,(QV244-QV$10)/QV$10,0)</f>
        <v>0</v>
      </c>
      <c r="RC244" s="13"/>
      <c r="RD244" s="68">
        <f t="shared" ref="RD244:RD261" si="1574">IF(RC244&gt;0,((RC244-RC243)/RC243),0)</f>
        <v>0</v>
      </c>
      <c r="RE244" s="68">
        <f t="shared" ref="RE244:RE263" si="1575">IF(RC244&gt;0,RD244-$V244,0)</f>
        <v>0</v>
      </c>
      <c r="RF244" s="68">
        <f t="shared" ref="RF244:RF263" si="1576">IF(RC244&gt;0,(RC244-RF$10)/RF$10,0)</f>
        <v>0</v>
      </c>
      <c r="RG244" s="68"/>
      <c r="RH244" s="15">
        <f t="shared" ref="RH244:RH263" si="1577">IF(RC244&gt;0,(RC244-RC$10)/RC$10,0)</f>
        <v>0</v>
      </c>
      <c r="RJ244" s="13"/>
      <c r="RK244" s="68">
        <f t="shared" ref="RK244:RK260" si="1578">IF(RJ244&gt;0,((RJ244-RJ243)/RJ243),0)</f>
        <v>0</v>
      </c>
      <c r="RL244" s="68">
        <f t="shared" ref="RL244:RL260" si="1579">RK244-$V244</f>
        <v>0</v>
      </c>
      <c r="RM244" s="68">
        <f t="shared" ref="RM244:RM260" si="1580">IF(RJ244&gt;0,(RJ244-RM$10)/RM$10,0)</f>
        <v>0</v>
      </c>
      <c r="RN244" s="68"/>
      <c r="RO244" s="15">
        <f t="shared" ref="RO244:RO260" si="1581">IF(RJ244&gt;0,(RJ244-RJ$10)/RJ$10,0)</f>
        <v>0</v>
      </c>
      <c r="RQ244" s="13"/>
      <c r="RR244" s="68">
        <f t="shared" ref="RR244:RR260" si="1582">IF(RQ244&gt;0,((RQ244-RQ243)/RQ243),0)</f>
        <v>0</v>
      </c>
      <c r="RS244" s="68">
        <f t="shared" ref="RS244:RS260" si="1583">RR244-$V244</f>
        <v>0</v>
      </c>
      <c r="RT244" s="68">
        <f t="shared" ref="RT244:RT260" si="1584">IF(RQ244&gt;0,(RQ244-RT$10)/RT$10,0)</f>
        <v>0</v>
      </c>
      <c r="RU244" s="68"/>
      <c r="RV244" s="15">
        <f t="shared" ref="RV244:RV260" si="1585">IF(RQ244&gt;0,(RQ244-RQ$10)/RQ$10,0)</f>
        <v>0</v>
      </c>
      <c r="RX244" s="13"/>
      <c r="RY244" s="68">
        <f t="shared" ref="RY244:RY260" si="1586">IF(RX244&gt;0,((RX244-RX243)/RX243),0)</f>
        <v>0</v>
      </c>
      <c r="RZ244" s="68">
        <f t="shared" ref="RZ244:RZ260" si="1587">RY244-$V244</f>
        <v>0</v>
      </c>
      <c r="SA244" s="68">
        <f t="shared" ref="SA244:SA260" si="1588">IF(RX244&gt;0,(RX244-SA$10)/SA$10,0)</f>
        <v>0</v>
      </c>
      <c r="SB244" s="68"/>
      <c r="SC244" s="15">
        <f t="shared" ref="SC244:SC260" si="1589">IF(RX244&gt;0,(RX244-RX$10)/RX$10,0)</f>
        <v>0</v>
      </c>
      <c r="SE244" s="13"/>
      <c r="SF244" s="68">
        <f t="shared" ref="SF244:SF260" si="1590">IF(SE244&gt;0,((SE244-SE243)/SE243),0)</f>
        <v>0</v>
      </c>
      <c r="SG244" s="68">
        <f t="shared" ref="SG244:SG260" si="1591">SF244-$V244</f>
        <v>0</v>
      </c>
      <c r="SH244" s="68">
        <f t="shared" ref="SH244:SH260" si="1592">IF(SE244&gt;0,(SE244-SH$10)/SH$10,0)</f>
        <v>0</v>
      </c>
      <c r="SI244" s="68"/>
      <c r="SJ244" s="15">
        <f t="shared" ref="SJ244:SJ260" si="1593">IF(SE244&gt;0,(SE244-SE$10)/SE$10,0)</f>
        <v>0</v>
      </c>
      <c r="SL244" s="13"/>
      <c r="SM244" s="68">
        <f t="shared" ref="SM244:SM260" si="1594">IF(SL244&gt;0,((SL244-SL243)/SL243),0)</f>
        <v>0</v>
      </c>
      <c r="SN244" s="68">
        <f t="shared" ref="SN244:SN260" si="1595">SM244-$V244</f>
        <v>0</v>
      </c>
      <c r="SO244" s="68">
        <f t="shared" ref="SO244:SO260" si="1596">IF(SL244&gt;0,(SL244-SO$10)/SO$10,0)</f>
        <v>0</v>
      </c>
      <c r="SP244" s="68"/>
      <c r="SQ244" s="15">
        <f t="shared" ref="SQ244:SQ260" si="1597">IF(SL244&gt;0,(SL244-SL$10)/SL$10,0)</f>
        <v>0</v>
      </c>
      <c r="SS244" s="13"/>
      <c r="ST244" s="68">
        <f t="shared" ref="ST244:ST260" si="1598">IF(SS244&gt;0,((SS244-SS243)/SS243),0)</f>
        <v>0</v>
      </c>
      <c r="SU244" s="68">
        <f t="shared" ref="SU244:SU260" si="1599">ST244-$V244</f>
        <v>0</v>
      </c>
      <c r="SV244" s="68">
        <f t="shared" ref="SV244:SV260" si="1600">IF(SS244&gt;0,(SS244-SV$10)/SV$10,0)</f>
        <v>0</v>
      </c>
      <c r="SW244" s="68"/>
      <c r="SX244" s="15">
        <f t="shared" ref="SX244:SX260" si="1601">IF(SS244&gt;0,(SS244-SS$10)/SS$10,0)</f>
        <v>0</v>
      </c>
      <c r="SZ244" s="13"/>
      <c r="TA244" s="68">
        <f t="shared" ref="TA244:TA260" si="1602">IF(SZ244&gt;0,((SZ244-SZ243)/SZ243),0)</f>
        <v>0</v>
      </c>
      <c r="TB244" s="68">
        <f t="shared" ref="TB244:TB260" si="1603">TA244-$V244</f>
        <v>0</v>
      </c>
      <c r="TC244" s="68">
        <f t="shared" ref="TC244:TC260" si="1604">IF(SZ244&gt;0,(SZ244-TC$10)/TC$10,0)</f>
        <v>0</v>
      </c>
      <c r="TD244" s="68"/>
      <c r="TE244" s="15">
        <f t="shared" ref="TE244:TE260" si="1605">IF(SZ244&gt;0,(SZ244-SZ$10)/SZ$10,0)</f>
        <v>0</v>
      </c>
      <c r="TG244" s="417"/>
      <c r="TH244" s="68">
        <f t="shared" ref="TH244:TH260" si="1606">IF(TG244&gt;0,((TG244-TG243)/TG243),0)</f>
        <v>0</v>
      </c>
      <c r="TI244" s="68">
        <f t="shared" ref="TI244:TI260" si="1607">TH244-$V244</f>
        <v>0</v>
      </c>
      <c r="TJ244" s="68">
        <f t="shared" ref="TJ244:TJ260" si="1608">IF(TG244&gt;0,(TG244-TJ$10)/TJ$10,0)</f>
        <v>0</v>
      </c>
      <c r="TK244" s="68"/>
      <c r="TL244" s="15">
        <f t="shared" ref="TL244:TL260" si="1609">IF(TG244&gt;0,(TG244-TG$10)/TG$10,0)</f>
        <v>0</v>
      </c>
      <c r="TN244" s="13"/>
      <c r="TO244" s="68">
        <f t="shared" ref="TO244:TO260" si="1610">IF(TN244&gt;0,((TN244-TN243)/TN243),0)</f>
        <v>0</v>
      </c>
      <c r="TP244" s="68">
        <f t="shared" ref="TP244:TP260" si="1611">TO244-$V244</f>
        <v>0</v>
      </c>
      <c r="TQ244" s="68">
        <f t="shared" ref="TQ244:TQ260" si="1612">IF(TN244&gt;0,(TN244-TQ$10)/TQ$10,0)</f>
        <v>0</v>
      </c>
      <c r="TR244" s="68"/>
      <c r="TS244" s="15">
        <f t="shared" ref="TS244:TS260" si="1613">IF(TN244&gt;0,(TN244-TN$10)/TN$10,0)</f>
        <v>0</v>
      </c>
      <c r="TU244" s="417"/>
      <c r="TV244" s="68">
        <f t="shared" ref="TV244:TV260" si="1614">IF(TU244&gt;0,((TU244-TU243)/TU243),0)</f>
        <v>0</v>
      </c>
      <c r="TW244" s="68">
        <f t="shared" ref="TW244:TW260" si="1615">TV244-$V244</f>
        <v>0</v>
      </c>
      <c r="TX244" s="68">
        <f t="shared" ref="TX244:TX260" si="1616">IF(TU244&gt;0,(TU244-TX$10)/TX$10,0)</f>
        <v>0</v>
      </c>
      <c r="TY244" s="68"/>
      <c r="TZ244" s="15">
        <f t="shared" ref="TZ244:TZ260" si="1617">IF(TU244&gt;0,(TU244-TU$10)/TU$10,0)</f>
        <v>0</v>
      </c>
      <c r="UB244" s="13"/>
      <c r="UC244" s="68">
        <f t="shared" si="1244"/>
        <v>0</v>
      </c>
      <c r="UD244" s="68">
        <f t="shared" si="1245"/>
        <v>0</v>
      </c>
      <c r="UE244" s="68">
        <f t="shared" si="1246"/>
        <v>0</v>
      </c>
      <c r="UF244" s="68"/>
      <c r="UG244" s="15">
        <f t="shared" si="1247"/>
        <v>0</v>
      </c>
      <c r="UI244" s="417"/>
      <c r="UJ244" s="68">
        <f t="shared" si="1248"/>
        <v>0</v>
      </c>
      <c r="UK244" s="68">
        <f t="shared" si="1249"/>
        <v>0</v>
      </c>
      <c r="UL244" s="68">
        <f t="shared" si="1250"/>
        <v>0</v>
      </c>
      <c r="UM244" s="68"/>
      <c r="UN244" s="15">
        <f t="shared" si="1251"/>
        <v>0</v>
      </c>
      <c r="UP244" s="417"/>
      <c r="UQ244" s="68">
        <f t="shared" si="1252"/>
        <v>0</v>
      </c>
      <c r="UR244" s="68">
        <f t="shared" si="1253"/>
        <v>0</v>
      </c>
      <c r="US244" s="68">
        <f t="shared" si="1254"/>
        <v>0</v>
      </c>
      <c r="UT244" s="68"/>
      <c r="UU244" s="15">
        <f t="shared" si="1255"/>
        <v>0</v>
      </c>
      <c r="UW244" s="417"/>
      <c r="UX244" s="68">
        <f t="shared" si="1256"/>
        <v>0</v>
      </c>
      <c r="UY244" s="68">
        <f t="shared" si="1257"/>
        <v>0</v>
      </c>
      <c r="UZ244" s="68">
        <f t="shared" si="1258"/>
        <v>0</v>
      </c>
      <c r="VA244" s="68"/>
      <c r="VB244" s="15">
        <f t="shared" si="1259"/>
        <v>0</v>
      </c>
      <c r="VD244" s="417"/>
      <c r="VE244" s="68">
        <f t="shared" si="1260"/>
        <v>0</v>
      </c>
      <c r="VF244" s="68">
        <f t="shared" si="1261"/>
        <v>0</v>
      </c>
      <c r="VG244" s="68">
        <f t="shared" si="1262"/>
        <v>0</v>
      </c>
      <c r="VH244" s="68"/>
      <c r="VI244" s="15">
        <f t="shared" si="1263"/>
        <v>0</v>
      </c>
      <c r="VM244" s="21">
        <f t="shared" si="1264"/>
        <v>0</v>
      </c>
      <c r="VN244" s="40"/>
      <c r="VO244" s="21">
        <f t="shared" si="1265"/>
        <v>0</v>
      </c>
      <c r="VP244" s="14"/>
      <c r="VQ244" s="21">
        <f t="shared" si="1266"/>
        <v>0</v>
      </c>
    </row>
    <row r="245" spans="1:589" ht="15.75" customHeight="1" x14ac:dyDescent="0.2">
      <c r="A245" s="127">
        <v>46000</v>
      </c>
      <c r="B245" s="4">
        <f t="shared" si="999"/>
        <v>46000</v>
      </c>
      <c r="C245" s="13"/>
      <c r="D245" s="138">
        <f t="shared" si="1000"/>
        <v>0</v>
      </c>
      <c r="E245" s="68">
        <f t="shared" si="1001"/>
        <v>0</v>
      </c>
      <c r="F245" s="15">
        <f t="shared" si="1002"/>
        <v>0</v>
      </c>
      <c r="G245" s="13"/>
      <c r="H245" s="138">
        <f t="shared" si="1003"/>
        <v>0</v>
      </c>
      <c r="I245" s="68">
        <f t="shared" si="1004"/>
        <v>0</v>
      </c>
      <c r="J245" s="15">
        <f t="shared" si="1005"/>
        <v>0</v>
      </c>
      <c r="K245" s="13"/>
      <c r="L245" s="138">
        <f t="shared" si="1006"/>
        <v>0</v>
      </c>
      <c r="M245" s="68">
        <f t="shared" si="1007"/>
        <v>0</v>
      </c>
      <c r="N245" s="15">
        <f t="shared" si="1008"/>
        <v>0</v>
      </c>
      <c r="O245" s="13"/>
      <c r="P245" s="138">
        <f t="shared" si="1009"/>
        <v>0</v>
      </c>
      <c r="Q245" s="68">
        <f t="shared" si="1010"/>
        <v>0</v>
      </c>
      <c r="R245" s="15">
        <f t="shared" si="1011"/>
        <v>0</v>
      </c>
      <c r="S245" s="18">
        <f t="shared" si="1012"/>
        <v>0</v>
      </c>
      <c r="T245" s="121">
        <f t="shared" si="1013"/>
        <v>0</v>
      </c>
      <c r="U245" s="121">
        <f t="shared" si="1014"/>
        <v>0</v>
      </c>
      <c r="V245" s="134">
        <f t="shared" si="1015"/>
        <v>0</v>
      </c>
      <c r="W245" s="21">
        <f t="shared" si="1267"/>
        <v>0</v>
      </c>
      <c r="X245" s="18">
        <f t="shared" si="1016"/>
        <v>0</v>
      </c>
      <c r="Y245" s="353"/>
      <c r="Z245" s="15">
        <v>1.9999999999999999E-6</v>
      </c>
      <c r="AA245" s="21">
        <f t="shared" si="1017"/>
        <v>1.9999999999999999E-6</v>
      </c>
      <c r="AC245" s="13"/>
      <c r="AD245" s="68">
        <f t="shared" si="1332"/>
        <v>0</v>
      </c>
      <c r="AE245" s="68">
        <f t="shared" si="1333"/>
        <v>0</v>
      </c>
      <c r="AF245" s="68">
        <f t="shared" si="1334"/>
        <v>0</v>
      </c>
      <c r="AG245" s="68"/>
      <c r="AH245" s="15">
        <f t="shared" si="1335"/>
        <v>0</v>
      </c>
      <c r="AJ245" s="13"/>
      <c r="AK245" s="68">
        <f t="shared" si="1336"/>
        <v>0</v>
      </c>
      <c r="AL245" s="68">
        <f t="shared" si="1337"/>
        <v>0</v>
      </c>
      <c r="AM245" s="68">
        <f t="shared" si="1338"/>
        <v>0</v>
      </c>
      <c r="AN245" s="68"/>
      <c r="AO245" s="15">
        <f t="shared" si="1339"/>
        <v>0</v>
      </c>
      <c r="AQ245" s="13"/>
      <c r="AR245" s="68">
        <f t="shared" si="1340"/>
        <v>0</v>
      </c>
      <c r="AS245" s="68">
        <f t="shared" si="1341"/>
        <v>0</v>
      </c>
      <c r="AT245" s="68">
        <f t="shared" si="1342"/>
        <v>0</v>
      </c>
      <c r="AU245" s="68"/>
      <c r="AV245" s="15">
        <f t="shared" si="1343"/>
        <v>0</v>
      </c>
      <c r="AX245" s="13"/>
      <c r="AY245" s="68">
        <f t="shared" si="1344"/>
        <v>0</v>
      </c>
      <c r="AZ245" s="68">
        <f t="shared" si="1345"/>
        <v>0</v>
      </c>
      <c r="BA245" s="68">
        <f t="shared" si="1346"/>
        <v>0</v>
      </c>
      <c r="BB245" s="68"/>
      <c r="BC245" s="15">
        <f t="shared" si="1347"/>
        <v>0</v>
      </c>
      <c r="BE245" s="13"/>
      <c r="BF245" s="68">
        <f t="shared" si="1348"/>
        <v>0</v>
      </c>
      <c r="BG245" s="68">
        <f t="shared" si="1349"/>
        <v>0</v>
      </c>
      <c r="BH245" s="68"/>
      <c r="BI245" s="68"/>
      <c r="BJ245" s="15">
        <f t="shared" si="1350"/>
        <v>0</v>
      </c>
      <c r="BL245" s="13"/>
      <c r="BM245" s="68">
        <f t="shared" si="1351"/>
        <v>0</v>
      </c>
      <c r="BN245" s="68">
        <f t="shared" si="1352"/>
        <v>0</v>
      </c>
      <c r="BO245" s="68">
        <f t="shared" si="1353"/>
        <v>0</v>
      </c>
      <c r="BP245" s="68"/>
      <c r="BQ245" s="15">
        <f t="shared" si="1354"/>
        <v>0</v>
      </c>
      <c r="BS245" s="13"/>
      <c r="BT245" s="68">
        <f t="shared" si="1355"/>
        <v>0</v>
      </c>
      <c r="BU245" s="68">
        <f t="shared" si="1356"/>
        <v>0</v>
      </c>
      <c r="BV245" s="68">
        <f t="shared" si="1357"/>
        <v>0</v>
      </c>
      <c r="BW245" s="68"/>
      <c r="BX245" s="15">
        <f t="shared" si="1358"/>
        <v>0</v>
      </c>
      <c r="BZ245" s="13"/>
      <c r="CA245" s="68">
        <f t="shared" si="1359"/>
        <v>0</v>
      </c>
      <c r="CB245" s="68">
        <f t="shared" si="1360"/>
        <v>0</v>
      </c>
      <c r="CC245" s="68">
        <f t="shared" si="1361"/>
        <v>0</v>
      </c>
      <c r="CD245" s="68"/>
      <c r="CE245" s="15">
        <f t="shared" si="1362"/>
        <v>0</v>
      </c>
      <c r="CG245" s="13"/>
      <c r="CH245" s="68">
        <f t="shared" si="1363"/>
        <v>0</v>
      </c>
      <c r="CI245" s="68">
        <f t="shared" si="1364"/>
        <v>0</v>
      </c>
      <c r="CJ245" s="68">
        <f t="shared" si="1365"/>
        <v>0</v>
      </c>
      <c r="CK245" s="68"/>
      <c r="CL245" s="15">
        <f t="shared" si="1366"/>
        <v>0</v>
      </c>
      <c r="CN245" s="13"/>
      <c r="CO245" s="68">
        <f t="shared" si="1367"/>
        <v>0</v>
      </c>
      <c r="CP245" s="68">
        <f t="shared" si="1368"/>
        <v>0</v>
      </c>
      <c r="CQ245" s="68">
        <f t="shared" si="1369"/>
        <v>0</v>
      </c>
      <c r="CR245" s="68"/>
      <c r="CS245" s="15">
        <f t="shared" si="1370"/>
        <v>0</v>
      </c>
      <c r="CU245" s="13"/>
      <c r="CV245" s="68">
        <f t="shared" si="1371"/>
        <v>0</v>
      </c>
      <c r="CW245" s="68">
        <f t="shared" si="1372"/>
        <v>0</v>
      </c>
      <c r="CX245" s="68">
        <f t="shared" si="1373"/>
        <v>0</v>
      </c>
      <c r="CY245" s="68"/>
      <c r="CZ245" s="15">
        <f t="shared" si="1374"/>
        <v>0</v>
      </c>
      <c r="DB245" s="13"/>
      <c r="DC245" s="68">
        <f t="shared" si="1375"/>
        <v>0</v>
      </c>
      <c r="DD245" s="68">
        <f t="shared" si="1376"/>
        <v>0</v>
      </c>
      <c r="DE245" s="68">
        <f t="shared" si="1377"/>
        <v>0</v>
      </c>
      <c r="DF245" s="68"/>
      <c r="DG245" s="15">
        <f t="shared" si="1378"/>
        <v>0</v>
      </c>
      <c r="DI245" s="13"/>
      <c r="DJ245" s="68">
        <f t="shared" si="1379"/>
        <v>0</v>
      </c>
      <c r="DK245" s="68">
        <f t="shared" si="1380"/>
        <v>0</v>
      </c>
      <c r="DL245" s="68">
        <f t="shared" si="1381"/>
        <v>0</v>
      </c>
      <c r="DM245" s="68"/>
      <c r="DN245" s="15">
        <f t="shared" si="1382"/>
        <v>0</v>
      </c>
      <c r="DP245" s="13"/>
      <c r="DQ245" s="68">
        <f t="shared" si="1383"/>
        <v>0</v>
      </c>
      <c r="DR245" s="68">
        <f t="shared" si="1384"/>
        <v>0</v>
      </c>
      <c r="DS245" s="68"/>
      <c r="DT245" s="68"/>
      <c r="DU245" s="15">
        <f t="shared" si="1385"/>
        <v>0</v>
      </c>
      <c r="DV245" s="18"/>
      <c r="DW245" s="13"/>
      <c r="DX245" s="68">
        <f t="shared" si="1386"/>
        <v>0</v>
      </c>
      <c r="DY245" s="68">
        <f t="shared" si="1387"/>
        <v>0</v>
      </c>
      <c r="DZ245" s="68">
        <f t="shared" si="1388"/>
        <v>0</v>
      </c>
      <c r="EA245" s="68"/>
      <c r="EB245" s="15">
        <f t="shared" si="1389"/>
        <v>0</v>
      </c>
      <c r="ED245" s="13"/>
      <c r="EE245" s="68">
        <f t="shared" si="1390"/>
        <v>0</v>
      </c>
      <c r="EF245" s="68">
        <f t="shared" si="1391"/>
        <v>0</v>
      </c>
      <c r="EG245" s="68">
        <f t="shared" si="1392"/>
        <v>0</v>
      </c>
      <c r="EH245" s="68"/>
      <c r="EI245" s="15">
        <f t="shared" si="1393"/>
        <v>0</v>
      </c>
      <c r="EK245" s="13"/>
      <c r="EL245" s="68">
        <f t="shared" si="1394"/>
        <v>0</v>
      </c>
      <c r="EM245" s="68">
        <f t="shared" si="1395"/>
        <v>0</v>
      </c>
      <c r="EN245" s="68">
        <f t="shared" si="1396"/>
        <v>0</v>
      </c>
      <c r="EO245" s="68"/>
      <c r="EP245" s="15">
        <f t="shared" si="1397"/>
        <v>0</v>
      </c>
      <c r="ER245" s="13"/>
      <c r="ES245" s="68">
        <f t="shared" si="1398"/>
        <v>0</v>
      </c>
      <c r="ET245" s="68">
        <f t="shared" si="1399"/>
        <v>0</v>
      </c>
      <c r="EU245" s="68">
        <f t="shared" si="1400"/>
        <v>0</v>
      </c>
      <c r="EV245" s="68"/>
      <c r="EW245" s="15">
        <f t="shared" si="1401"/>
        <v>0</v>
      </c>
      <c r="EY245" s="13"/>
      <c r="EZ245" s="68">
        <f t="shared" si="1402"/>
        <v>0</v>
      </c>
      <c r="FA245" s="68">
        <f t="shared" si="1403"/>
        <v>0</v>
      </c>
      <c r="FB245" s="68"/>
      <c r="FC245" s="68"/>
      <c r="FD245" s="15">
        <f t="shared" si="1404"/>
        <v>0</v>
      </c>
      <c r="FF245" s="13"/>
      <c r="FG245" s="68">
        <f t="shared" si="1405"/>
        <v>0</v>
      </c>
      <c r="FH245" s="68">
        <f t="shared" si="1406"/>
        <v>0</v>
      </c>
      <c r="FI245" s="68">
        <f t="shared" si="1407"/>
        <v>0</v>
      </c>
      <c r="FJ245" s="68"/>
      <c r="FK245" s="15">
        <f t="shared" si="1408"/>
        <v>0</v>
      </c>
      <c r="FM245" s="13"/>
      <c r="FN245" s="68">
        <f t="shared" si="1409"/>
        <v>0</v>
      </c>
      <c r="FO245" s="68">
        <f t="shared" si="1410"/>
        <v>0</v>
      </c>
      <c r="FP245" s="68">
        <f t="shared" si="1411"/>
        <v>0</v>
      </c>
      <c r="FQ245" s="68"/>
      <c r="FR245" s="15">
        <f t="shared" si="1412"/>
        <v>0</v>
      </c>
      <c r="FT245" s="13"/>
      <c r="FU245" s="68">
        <f t="shared" si="1413"/>
        <v>0</v>
      </c>
      <c r="FV245" s="68">
        <f t="shared" si="1414"/>
        <v>0</v>
      </c>
      <c r="FW245" s="68">
        <f t="shared" si="1415"/>
        <v>0</v>
      </c>
      <c r="FX245" s="68"/>
      <c r="FY245" s="15">
        <f t="shared" si="1416"/>
        <v>0</v>
      </c>
      <c r="GA245" s="13"/>
      <c r="GB245" s="68">
        <f t="shared" si="1417"/>
        <v>0</v>
      </c>
      <c r="GC245" s="68">
        <f t="shared" si="1418"/>
        <v>0</v>
      </c>
      <c r="GD245" s="68"/>
      <c r="GE245" s="68"/>
      <c r="GF245" s="15">
        <f t="shared" si="1419"/>
        <v>0</v>
      </c>
      <c r="GG245" s="18"/>
      <c r="GH245" s="13"/>
      <c r="GI245" s="68">
        <f t="shared" si="1420"/>
        <v>0</v>
      </c>
      <c r="GJ245" s="68">
        <f t="shared" si="1421"/>
        <v>0</v>
      </c>
      <c r="GK245" s="68">
        <f t="shared" si="1422"/>
        <v>0</v>
      </c>
      <c r="GL245" s="68"/>
      <c r="GM245" s="15">
        <f t="shared" si="1423"/>
        <v>0</v>
      </c>
      <c r="GO245" s="13"/>
      <c r="GP245" s="68">
        <f t="shared" si="1424"/>
        <v>0</v>
      </c>
      <c r="GQ245" s="68">
        <f t="shared" si="1425"/>
        <v>0</v>
      </c>
      <c r="GR245" s="68"/>
      <c r="GS245" s="68"/>
      <c r="GT245" s="15">
        <f t="shared" si="1426"/>
        <v>0</v>
      </c>
      <c r="GV245" s="13"/>
      <c r="GW245" s="68">
        <f t="shared" si="1427"/>
        <v>0</v>
      </c>
      <c r="GX245" s="68">
        <f t="shared" si="1428"/>
        <v>0</v>
      </c>
      <c r="GY245" s="68">
        <f t="shared" si="1429"/>
        <v>0</v>
      </c>
      <c r="GZ245" s="68"/>
      <c r="HA245" s="15">
        <f t="shared" si="1430"/>
        <v>0</v>
      </c>
      <c r="HD245" s="13"/>
      <c r="HE245" s="68">
        <f t="shared" si="1431"/>
        <v>0</v>
      </c>
      <c r="HF245" s="68">
        <f t="shared" si="1432"/>
        <v>0</v>
      </c>
      <c r="HG245" s="68">
        <f t="shared" si="1433"/>
        <v>0</v>
      </c>
      <c r="HH245" s="68"/>
      <c r="HI245" s="15">
        <f t="shared" si="1434"/>
        <v>0</v>
      </c>
      <c r="HK245" s="13"/>
      <c r="HL245" s="68">
        <f t="shared" si="1435"/>
        <v>0</v>
      </c>
      <c r="HM245" s="68">
        <f t="shared" si="1436"/>
        <v>0</v>
      </c>
      <c r="HN245" s="68">
        <f t="shared" si="1437"/>
        <v>0</v>
      </c>
      <c r="HO245" s="68"/>
      <c r="HP245" s="15">
        <f t="shared" si="1438"/>
        <v>0</v>
      </c>
      <c r="HR245" s="13">
        <f t="array" ref="HR245">INDEX('Current Stock List'!$CS$9:$DZ$9, ROW()-235)</f>
        <v>0</v>
      </c>
      <c r="HS245" s="68">
        <f>IF(HR245&gt;0,((HR245-HR244)/HR244),0)</f>
        <v>0</v>
      </c>
      <c r="HT245" s="68">
        <f>IF(HR245&gt;0,HS245-$V245,0)</f>
        <v>0</v>
      </c>
      <c r="HU245" s="68">
        <f>IF(HR245&gt;0,(HR245-HU$10)/HU$10,0)</f>
        <v>0</v>
      </c>
      <c r="HV245" s="68"/>
      <c r="HW245" s="15">
        <f>IF(HR245&gt;0,(HR245-HR$10)/HR$10,0)</f>
        <v>0</v>
      </c>
      <c r="HY245" s="13"/>
      <c r="HZ245" s="68">
        <f t="shared" si="1439"/>
        <v>0</v>
      </c>
      <c r="IA245" s="68">
        <f t="shared" si="1440"/>
        <v>0</v>
      </c>
      <c r="IB245" s="68">
        <f t="shared" si="1441"/>
        <v>0</v>
      </c>
      <c r="IC245" s="68"/>
      <c r="ID245" s="15">
        <f t="shared" si="1442"/>
        <v>0</v>
      </c>
      <c r="IF245" s="13"/>
      <c r="IG245" s="68">
        <f t="shared" si="1443"/>
        <v>0</v>
      </c>
      <c r="IH245" s="68">
        <f t="shared" si="1444"/>
        <v>0</v>
      </c>
      <c r="II245" s="68">
        <f t="shared" si="1445"/>
        <v>0</v>
      </c>
      <c r="IJ245" s="68"/>
      <c r="IK245" s="15">
        <f t="shared" si="1446"/>
        <v>0</v>
      </c>
      <c r="IM245" s="13"/>
      <c r="IN245" s="68">
        <f t="shared" si="1447"/>
        <v>0</v>
      </c>
      <c r="IO245" s="68">
        <f t="shared" si="1448"/>
        <v>0</v>
      </c>
      <c r="IP245" s="68">
        <f t="shared" si="1449"/>
        <v>0</v>
      </c>
      <c r="IQ245" s="68"/>
      <c r="IR245" s="15">
        <f t="shared" si="1450"/>
        <v>0</v>
      </c>
      <c r="IT245" s="13"/>
      <c r="IU245" s="68">
        <f t="shared" si="1451"/>
        <v>0</v>
      </c>
      <c r="IV245" s="68">
        <f t="shared" si="1452"/>
        <v>0</v>
      </c>
      <c r="IW245" s="68">
        <f t="shared" si="1453"/>
        <v>0</v>
      </c>
      <c r="IX245" s="68"/>
      <c r="IY245" s="15">
        <f t="shared" si="1454"/>
        <v>0</v>
      </c>
      <c r="JA245" s="13"/>
      <c r="JB245" s="68">
        <f t="shared" si="1455"/>
        <v>0</v>
      </c>
      <c r="JC245" s="68">
        <f t="shared" si="1456"/>
        <v>0</v>
      </c>
      <c r="JD245" s="68">
        <f t="shared" si="1457"/>
        <v>0</v>
      </c>
      <c r="JE245" s="68"/>
      <c r="JF245" s="15">
        <f t="shared" si="1458"/>
        <v>0</v>
      </c>
      <c r="JH245" s="13"/>
      <c r="JI245" s="68">
        <f t="shared" si="1459"/>
        <v>0</v>
      </c>
      <c r="JJ245" s="68">
        <f t="shared" si="1460"/>
        <v>0</v>
      </c>
      <c r="JK245" s="68">
        <f t="shared" si="1461"/>
        <v>0</v>
      </c>
      <c r="JL245" s="68"/>
      <c r="JM245" s="15">
        <f t="shared" si="1462"/>
        <v>0</v>
      </c>
      <c r="JO245" s="13"/>
      <c r="JP245" s="68">
        <f t="shared" si="1463"/>
        <v>0</v>
      </c>
      <c r="JQ245" s="68">
        <f t="shared" si="1464"/>
        <v>0</v>
      </c>
      <c r="JR245" s="68">
        <f t="shared" si="1465"/>
        <v>0</v>
      </c>
      <c r="JS245" s="68"/>
      <c r="JT245" s="15">
        <f t="shared" si="1466"/>
        <v>0</v>
      </c>
      <c r="JV245" s="13"/>
      <c r="JW245" s="68">
        <f t="shared" si="1467"/>
        <v>0</v>
      </c>
      <c r="JX245" s="68">
        <f t="shared" si="1468"/>
        <v>0</v>
      </c>
      <c r="JY245" s="68">
        <f t="shared" si="1469"/>
        <v>0</v>
      </c>
      <c r="JZ245" s="68"/>
      <c r="KA245" s="15">
        <f t="shared" si="1470"/>
        <v>0</v>
      </c>
      <c r="KC245" s="13"/>
      <c r="KD245" s="68">
        <f t="shared" si="1471"/>
        <v>0</v>
      </c>
      <c r="KE245" s="68">
        <f t="shared" si="1472"/>
        <v>0</v>
      </c>
      <c r="KF245" s="68">
        <f t="shared" si="1473"/>
        <v>0</v>
      </c>
      <c r="KG245" s="68"/>
      <c r="KH245" s="15">
        <f t="shared" si="1474"/>
        <v>0</v>
      </c>
      <c r="KI245" s="18"/>
      <c r="KJ245" s="13"/>
      <c r="KK245" s="68">
        <f t="shared" si="1475"/>
        <v>0</v>
      </c>
      <c r="KL245" s="68">
        <f t="shared" si="1476"/>
        <v>0</v>
      </c>
      <c r="KM245" s="68">
        <f t="shared" si="1477"/>
        <v>0</v>
      </c>
      <c r="KN245" s="68"/>
      <c r="KO245" s="15">
        <f t="shared" si="1478"/>
        <v>0</v>
      </c>
      <c r="KQ245" s="13"/>
      <c r="KR245" s="68">
        <f t="shared" si="1479"/>
        <v>0</v>
      </c>
      <c r="KS245" s="68">
        <f t="shared" si="1480"/>
        <v>0</v>
      </c>
      <c r="KT245" s="68">
        <f t="shared" si="1481"/>
        <v>0</v>
      </c>
      <c r="KU245" s="68"/>
      <c r="KV245" s="15">
        <f t="shared" si="1482"/>
        <v>0</v>
      </c>
      <c r="KW245" s="18"/>
      <c r="KX245" s="13"/>
      <c r="KY245" s="68">
        <f t="shared" si="1483"/>
        <v>0</v>
      </c>
      <c r="KZ245" s="68">
        <f t="shared" si="1484"/>
        <v>0</v>
      </c>
      <c r="LA245" s="68">
        <f t="shared" si="1485"/>
        <v>0</v>
      </c>
      <c r="LB245" s="68"/>
      <c r="LC245" s="15">
        <f t="shared" si="1486"/>
        <v>0</v>
      </c>
      <c r="LD245" s="18"/>
      <c r="LE245" s="13"/>
      <c r="LF245" s="68">
        <f t="shared" si="1487"/>
        <v>0</v>
      </c>
      <c r="LG245" s="68">
        <f t="shared" si="1488"/>
        <v>0</v>
      </c>
      <c r="LH245" s="68">
        <f t="shared" si="1489"/>
        <v>0</v>
      </c>
      <c r="LI245" s="68"/>
      <c r="LJ245" s="15">
        <f t="shared" si="1490"/>
        <v>0</v>
      </c>
      <c r="LL245" s="13"/>
      <c r="LM245" s="68">
        <f t="shared" si="1491"/>
        <v>0</v>
      </c>
      <c r="LN245" s="68">
        <f t="shared" si="1492"/>
        <v>0</v>
      </c>
      <c r="LO245" s="68">
        <f t="shared" si="1493"/>
        <v>0</v>
      </c>
      <c r="LP245" s="68"/>
      <c r="LQ245" s="15">
        <f t="shared" si="1494"/>
        <v>0</v>
      </c>
      <c r="LS245" s="13"/>
      <c r="LT245" s="68">
        <f t="shared" si="1495"/>
        <v>0</v>
      </c>
      <c r="LU245" s="68">
        <f t="shared" si="1496"/>
        <v>0</v>
      </c>
      <c r="LV245" s="68"/>
      <c r="LW245" s="68"/>
      <c r="LX245" s="15">
        <f t="shared" si="1497"/>
        <v>0</v>
      </c>
      <c r="LZ245" s="13"/>
      <c r="MA245" s="68">
        <f t="shared" si="1498"/>
        <v>0</v>
      </c>
      <c r="MB245" s="68">
        <f t="shared" si="1499"/>
        <v>0</v>
      </c>
      <c r="MC245" s="68">
        <f t="shared" si="1500"/>
        <v>0</v>
      </c>
      <c r="MD245" s="68"/>
      <c r="ME245" s="15">
        <f t="shared" si="1501"/>
        <v>0</v>
      </c>
      <c r="MG245" s="13"/>
      <c r="MH245" s="68">
        <f t="shared" si="1502"/>
        <v>0</v>
      </c>
      <c r="MI245" s="68">
        <f t="shared" si="1503"/>
        <v>0</v>
      </c>
      <c r="MJ245" s="68">
        <f t="shared" si="1504"/>
        <v>0</v>
      </c>
      <c r="MK245" s="68"/>
      <c r="ML245" s="15">
        <f t="shared" si="1505"/>
        <v>0</v>
      </c>
      <c r="MN245" s="13"/>
      <c r="MO245" s="68">
        <f t="shared" si="1506"/>
        <v>0</v>
      </c>
      <c r="MP245" s="68">
        <f t="shared" si="1507"/>
        <v>0</v>
      </c>
      <c r="MQ245" s="68">
        <f t="shared" si="1508"/>
        <v>0</v>
      </c>
      <c r="MR245" s="68"/>
      <c r="MS245" s="15">
        <f t="shared" si="1509"/>
        <v>0</v>
      </c>
      <c r="MU245" s="13"/>
      <c r="MV245" s="68">
        <f t="shared" si="1510"/>
        <v>0</v>
      </c>
      <c r="MW245" s="68">
        <f t="shared" si="1511"/>
        <v>0</v>
      </c>
      <c r="MX245" s="68">
        <f t="shared" si="1512"/>
        <v>0</v>
      </c>
      <c r="MY245" s="68"/>
      <c r="MZ245" s="15">
        <f t="shared" si="1513"/>
        <v>0</v>
      </c>
      <c r="NB245" s="13"/>
      <c r="NC245" s="68">
        <f t="shared" si="1514"/>
        <v>0</v>
      </c>
      <c r="ND245" s="68">
        <f t="shared" si="1515"/>
        <v>0</v>
      </c>
      <c r="NE245" s="68">
        <f t="shared" si="1516"/>
        <v>0</v>
      </c>
      <c r="NF245" s="68"/>
      <c r="NG245" s="15">
        <f t="shared" si="1517"/>
        <v>0</v>
      </c>
      <c r="NI245" s="13"/>
      <c r="NJ245" s="68">
        <f t="shared" si="1518"/>
        <v>0</v>
      </c>
      <c r="NK245" s="68">
        <f t="shared" si="1519"/>
        <v>0</v>
      </c>
      <c r="NL245" s="68">
        <f t="shared" si="1520"/>
        <v>0</v>
      </c>
      <c r="NM245" s="68"/>
      <c r="NN245" s="15">
        <f t="shared" si="1521"/>
        <v>0</v>
      </c>
      <c r="NP245" s="13"/>
      <c r="NQ245" s="68">
        <f t="shared" si="1522"/>
        <v>0</v>
      </c>
      <c r="NR245" s="68">
        <f t="shared" si="1523"/>
        <v>0</v>
      </c>
      <c r="NS245" s="68">
        <f t="shared" si="1524"/>
        <v>0</v>
      </c>
      <c r="NT245" s="68"/>
      <c r="NU245" s="15">
        <f t="shared" si="1525"/>
        <v>0</v>
      </c>
      <c r="NW245" s="13"/>
      <c r="NX245" s="68">
        <f t="shared" si="1526"/>
        <v>0</v>
      </c>
      <c r="NY245" s="68">
        <f t="shared" si="1527"/>
        <v>0</v>
      </c>
      <c r="NZ245" s="68">
        <f t="shared" si="1528"/>
        <v>0</v>
      </c>
      <c r="OA245" s="68"/>
      <c r="OB245" s="15">
        <f t="shared" si="1529"/>
        <v>0</v>
      </c>
      <c r="OD245" s="13"/>
      <c r="OE245" s="68">
        <f t="shared" si="1530"/>
        <v>0</v>
      </c>
      <c r="OF245" s="68">
        <f t="shared" si="1531"/>
        <v>0</v>
      </c>
      <c r="OG245" s="68">
        <f t="shared" si="1532"/>
        <v>0</v>
      </c>
      <c r="OH245" s="68"/>
      <c r="OI245" s="15">
        <f t="shared" si="1533"/>
        <v>0</v>
      </c>
      <c r="OK245" s="13"/>
      <c r="OL245" s="68">
        <f t="shared" si="1534"/>
        <v>0</v>
      </c>
      <c r="OM245" s="68">
        <f t="shared" si="1535"/>
        <v>0</v>
      </c>
      <c r="ON245" s="68">
        <f t="shared" si="1536"/>
        <v>0</v>
      </c>
      <c r="OO245" s="68"/>
      <c r="OP245" s="15">
        <f t="shared" si="1537"/>
        <v>0</v>
      </c>
      <c r="OR245" s="13"/>
      <c r="OS245" s="68">
        <f t="shared" si="1538"/>
        <v>0</v>
      </c>
      <c r="OT245" s="68">
        <f t="shared" si="1539"/>
        <v>0</v>
      </c>
      <c r="OU245" s="68">
        <f t="shared" si="1540"/>
        <v>0</v>
      </c>
      <c r="OV245" s="68"/>
      <c r="OW245" s="15">
        <f t="shared" si="1541"/>
        <v>0</v>
      </c>
      <c r="OY245" s="13"/>
      <c r="OZ245" s="68">
        <f t="shared" si="1542"/>
        <v>0</v>
      </c>
      <c r="PA245" s="68">
        <f t="shared" si="1543"/>
        <v>0</v>
      </c>
      <c r="PB245" s="68">
        <f t="shared" si="1544"/>
        <v>0</v>
      </c>
      <c r="PC245" s="68"/>
      <c r="PD245" s="15">
        <f t="shared" si="1545"/>
        <v>0</v>
      </c>
      <c r="PE245" s="18"/>
      <c r="PF245" s="13"/>
      <c r="PG245" s="68">
        <f t="shared" si="1546"/>
        <v>0</v>
      </c>
      <c r="PH245" s="68">
        <f t="shared" si="1547"/>
        <v>0</v>
      </c>
      <c r="PI245" s="68">
        <f t="shared" si="1548"/>
        <v>0</v>
      </c>
      <c r="PJ245" s="68"/>
      <c r="PK245" s="15">
        <f t="shared" si="1549"/>
        <v>0</v>
      </c>
      <c r="PM245" s="13"/>
      <c r="PN245" s="68">
        <f t="shared" si="1550"/>
        <v>0</v>
      </c>
      <c r="PO245" s="68">
        <f t="shared" si="1551"/>
        <v>0</v>
      </c>
      <c r="PP245" s="68">
        <f t="shared" si="1552"/>
        <v>0</v>
      </c>
      <c r="PQ245" s="68"/>
      <c r="PR245" s="15">
        <f t="shared" si="1553"/>
        <v>0</v>
      </c>
      <c r="PT245" s="13"/>
      <c r="PU245" s="68">
        <f t="shared" si="1554"/>
        <v>0</v>
      </c>
      <c r="PV245" s="68">
        <f t="shared" si="1555"/>
        <v>0</v>
      </c>
      <c r="PW245" s="68">
        <f t="shared" si="1556"/>
        <v>0</v>
      </c>
      <c r="PX245" s="68"/>
      <c r="PY245" s="15">
        <f t="shared" si="1557"/>
        <v>0</v>
      </c>
      <c r="QA245" s="13"/>
      <c r="QB245" s="68">
        <f t="shared" si="1558"/>
        <v>0</v>
      </c>
      <c r="QC245" s="68">
        <f t="shared" si="1559"/>
        <v>0</v>
      </c>
      <c r="QD245" s="68">
        <f t="shared" si="1560"/>
        <v>0</v>
      </c>
      <c r="QE245" s="68"/>
      <c r="QF245" s="15">
        <f t="shared" si="1561"/>
        <v>0</v>
      </c>
      <c r="QH245" s="13"/>
      <c r="QI245" s="68">
        <f t="shared" si="1562"/>
        <v>0</v>
      </c>
      <c r="QJ245" s="68">
        <f t="shared" si="1563"/>
        <v>0</v>
      </c>
      <c r="QK245" s="68">
        <f t="shared" si="1564"/>
        <v>0</v>
      </c>
      <c r="QL245" s="68"/>
      <c r="QM245" s="15">
        <f t="shared" si="1565"/>
        <v>0</v>
      </c>
      <c r="QO245" s="13"/>
      <c r="QP245" s="68">
        <f t="shared" si="1566"/>
        <v>0</v>
      </c>
      <c r="QQ245" s="68">
        <f t="shared" si="1567"/>
        <v>0</v>
      </c>
      <c r="QR245" s="68">
        <f t="shared" si="1568"/>
        <v>0</v>
      </c>
      <c r="QS245" s="68"/>
      <c r="QT245" s="15">
        <f t="shared" si="1569"/>
        <v>0</v>
      </c>
      <c r="QV245" s="13"/>
      <c r="QW245" s="68">
        <f t="shared" si="1570"/>
        <v>0</v>
      </c>
      <c r="QX245" s="68">
        <f t="shared" si="1571"/>
        <v>0</v>
      </c>
      <c r="QY245" s="68">
        <f t="shared" si="1572"/>
        <v>0</v>
      </c>
      <c r="QZ245" s="68"/>
      <c r="RA245" s="15">
        <f t="shared" si="1573"/>
        <v>0</v>
      </c>
      <c r="RC245" s="13"/>
      <c r="RD245" s="68">
        <f t="shared" si="1574"/>
        <v>0</v>
      </c>
      <c r="RE245" s="68">
        <f t="shared" si="1575"/>
        <v>0</v>
      </c>
      <c r="RF245" s="68">
        <f t="shared" si="1576"/>
        <v>0</v>
      </c>
      <c r="RG245" s="68"/>
      <c r="RH245" s="15">
        <f t="shared" si="1577"/>
        <v>0</v>
      </c>
      <c r="RJ245" s="13"/>
      <c r="RK245" s="68">
        <f t="shared" si="1578"/>
        <v>0</v>
      </c>
      <c r="RL245" s="68">
        <f t="shared" si="1579"/>
        <v>0</v>
      </c>
      <c r="RM245" s="68">
        <f t="shared" si="1580"/>
        <v>0</v>
      </c>
      <c r="RN245" s="68"/>
      <c r="RO245" s="15">
        <f t="shared" si="1581"/>
        <v>0</v>
      </c>
      <c r="RQ245" s="13"/>
      <c r="RR245" s="68">
        <f t="shared" si="1582"/>
        <v>0</v>
      </c>
      <c r="RS245" s="68">
        <f t="shared" si="1583"/>
        <v>0</v>
      </c>
      <c r="RT245" s="68">
        <f t="shared" si="1584"/>
        <v>0</v>
      </c>
      <c r="RU245" s="68"/>
      <c r="RV245" s="15">
        <f t="shared" si="1585"/>
        <v>0</v>
      </c>
      <c r="RX245" s="13"/>
      <c r="RY245" s="68">
        <f t="shared" si="1586"/>
        <v>0</v>
      </c>
      <c r="RZ245" s="68">
        <f t="shared" si="1587"/>
        <v>0</v>
      </c>
      <c r="SA245" s="68">
        <f t="shared" si="1588"/>
        <v>0</v>
      </c>
      <c r="SB245" s="68"/>
      <c r="SC245" s="15">
        <f t="shared" si="1589"/>
        <v>0</v>
      </c>
      <c r="SE245" s="13"/>
      <c r="SF245" s="68">
        <f t="shared" si="1590"/>
        <v>0</v>
      </c>
      <c r="SG245" s="68">
        <f t="shared" si="1591"/>
        <v>0</v>
      </c>
      <c r="SH245" s="68">
        <f t="shared" si="1592"/>
        <v>0</v>
      </c>
      <c r="SI245" s="68"/>
      <c r="SJ245" s="15">
        <f t="shared" si="1593"/>
        <v>0</v>
      </c>
      <c r="SL245" s="13"/>
      <c r="SM245" s="68">
        <f t="shared" si="1594"/>
        <v>0</v>
      </c>
      <c r="SN245" s="68">
        <f t="shared" si="1595"/>
        <v>0</v>
      </c>
      <c r="SO245" s="68">
        <f t="shared" si="1596"/>
        <v>0</v>
      </c>
      <c r="SP245" s="68"/>
      <c r="SQ245" s="15">
        <f t="shared" si="1597"/>
        <v>0</v>
      </c>
      <c r="SS245" s="13"/>
      <c r="ST245" s="68">
        <f t="shared" si="1598"/>
        <v>0</v>
      </c>
      <c r="SU245" s="68">
        <f t="shared" si="1599"/>
        <v>0</v>
      </c>
      <c r="SV245" s="68">
        <f t="shared" si="1600"/>
        <v>0</v>
      </c>
      <c r="SW245" s="68"/>
      <c r="SX245" s="15">
        <f t="shared" si="1601"/>
        <v>0</v>
      </c>
      <c r="SZ245" s="13"/>
      <c r="TA245" s="68">
        <f t="shared" si="1602"/>
        <v>0</v>
      </c>
      <c r="TB245" s="68">
        <f t="shared" si="1603"/>
        <v>0</v>
      </c>
      <c r="TC245" s="68">
        <f t="shared" si="1604"/>
        <v>0</v>
      </c>
      <c r="TD245" s="68"/>
      <c r="TE245" s="15">
        <f t="shared" si="1605"/>
        <v>0</v>
      </c>
      <c r="TG245" s="417"/>
      <c r="TH245" s="68">
        <f t="shared" si="1606"/>
        <v>0</v>
      </c>
      <c r="TI245" s="68">
        <f t="shared" si="1607"/>
        <v>0</v>
      </c>
      <c r="TJ245" s="68">
        <f t="shared" si="1608"/>
        <v>0</v>
      </c>
      <c r="TK245" s="68"/>
      <c r="TL245" s="15">
        <f t="shared" si="1609"/>
        <v>0</v>
      </c>
      <c r="TN245" s="13"/>
      <c r="TO245" s="68">
        <f t="shared" si="1610"/>
        <v>0</v>
      </c>
      <c r="TP245" s="68">
        <f t="shared" si="1611"/>
        <v>0</v>
      </c>
      <c r="TQ245" s="68">
        <f t="shared" si="1612"/>
        <v>0</v>
      </c>
      <c r="TR245" s="68"/>
      <c r="TS245" s="15">
        <f t="shared" si="1613"/>
        <v>0</v>
      </c>
      <c r="TU245" s="417"/>
      <c r="TV245" s="68">
        <f t="shared" si="1614"/>
        <v>0</v>
      </c>
      <c r="TW245" s="68">
        <f t="shared" si="1615"/>
        <v>0</v>
      </c>
      <c r="TX245" s="68">
        <f t="shared" si="1616"/>
        <v>0</v>
      </c>
      <c r="TY245" s="68"/>
      <c r="TZ245" s="15">
        <f t="shared" si="1617"/>
        <v>0</v>
      </c>
      <c r="UB245" s="13"/>
      <c r="UC245" s="68">
        <f t="shared" si="1244"/>
        <v>0</v>
      </c>
      <c r="UD245" s="68">
        <f t="shared" si="1245"/>
        <v>0</v>
      </c>
      <c r="UE245" s="68">
        <f t="shared" si="1246"/>
        <v>0</v>
      </c>
      <c r="UF245" s="68"/>
      <c r="UG245" s="15">
        <f t="shared" si="1247"/>
        <v>0</v>
      </c>
      <c r="UI245" s="417"/>
      <c r="UJ245" s="68">
        <f t="shared" si="1248"/>
        <v>0</v>
      </c>
      <c r="UK245" s="68">
        <f t="shared" si="1249"/>
        <v>0</v>
      </c>
      <c r="UL245" s="68">
        <f t="shared" si="1250"/>
        <v>0</v>
      </c>
      <c r="UM245" s="68"/>
      <c r="UN245" s="15">
        <f t="shared" si="1251"/>
        <v>0</v>
      </c>
      <c r="UP245" s="417"/>
      <c r="UQ245" s="68">
        <f t="shared" si="1252"/>
        <v>0</v>
      </c>
      <c r="UR245" s="68">
        <f t="shared" si="1253"/>
        <v>0</v>
      </c>
      <c r="US245" s="68">
        <f t="shared" si="1254"/>
        <v>0</v>
      </c>
      <c r="UT245" s="68"/>
      <c r="UU245" s="15">
        <f t="shared" si="1255"/>
        <v>0</v>
      </c>
      <c r="UW245" s="417"/>
      <c r="UX245" s="68">
        <f t="shared" si="1256"/>
        <v>0</v>
      </c>
      <c r="UY245" s="68">
        <f t="shared" si="1257"/>
        <v>0</v>
      </c>
      <c r="UZ245" s="68">
        <f t="shared" si="1258"/>
        <v>0</v>
      </c>
      <c r="VA245" s="68"/>
      <c r="VB245" s="15">
        <f t="shared" si="1259"/>
        <v>0</v>
      </c>
      <c r="VD245" s="417"/>
      <c r="VE245" s="68">
        <f t="shared" si="1260"/>
        <v>0</v>
      </c>
      <c r="VF245" s="68">
        <f t="shared" si="1261"/>
        <v>0</v>
      </c>
      <c r="VG245" s="68">
        <f t="shared" si="1262"/>
        <v>0</v>
      </c>
      <c r="VH245" s="68"/>
      <c r="VI245" s="15">
        <f t="shared" si="1263"/>
        <v>0</v>
      </c>
      <c r="VM245" s="21">
        <f t="shared" si="1264"/>
        <v>0</v>
      </c>
      <c r="VN245" s="40"/>
      <c r="VO245" s="21">
        <f t="shared" si="1265"/>
        <v>0</v>
      </c>
      <c r="VP245" s="14"/>
      <c r="VQ245" s="21">
        <f t="shared" si="1266"/>
        <v>0</v>
      </c>
    </row>
    <row r="246" spans="1:589" ht="15.75" customHeight="1" x14ac:dyDescent="0.2">
      <c r="A246" s="127">
        <v>46001</v>
      </c>
      <c r="B246" s="4">
        <f t="shared" si="999"/>
        <v>46001</v>
      </c>
      <c r="C246" s="13"/>
      <c r="D246" s="138">
        <f t="shared" si="1000"/>
        <v>0</v>
      </c>
      <c r="E246" s="68">
        <f t="shared" si="1001"/>
        <v>0</v>
      </c>
      <c r="F246" s="15">
        <f t="shared" si="1002"/>
        <v>0</v>
      </c>
      <c r="G246" s="13"/>
      <c r="H246" s="138">
        <f t="shared" si="1003"/>
        <v>0</v>
      </c>
      <c r="I246" s="68">
        <f t="shared" si="1004"/>
        <v>0</v>
      </c>
      <c r="J246" s="15">
        <f t="shared" si="1005"/>
        <v>0</v>
      </c>
      <c r="K246" s="13"/>
      <c r="L246" s="138">
        <f t="shared" si="1006"/>
        <v>0</v>
      </c>
      <c r="M246" s="68">
        <f t="shared" si="1007"/>
        <v>0</v>
      </c>
      <c r="N246" s="15">
        <f t="shared" si="1008"/>
        <v>0</v>
      </c>
      <c r="O246" s="13"/>
      <c r="P246" s="138">
        <f t="shared" si="1009"/>
        <v>0</v>
      </c>
      <c r="Q246" s="68">
        <f t="shared" si="1010"/>
        <v>0</v>
      </c>
      <c r="R246" s="15">
        <f t="shared" si="1011"/>
        <v>0</v>
      </c>
      <c r="S246" s="18">
        <f t="shared" si="1012"/>
        <v>0</v>
      </c>
      <c r="T246" s="121">
        <f t="shared" si="1013"/>
        <v>0</v>
      </c>
      <c r="U246" s="121">
        <f t="shared" si="1014"/>
        <v>0</v>
      </c>
      <c r="V246" s="134">
        <f t="shared" si="1015"/>
        <v>0</v>
      </c>
      <c r="W246" s="21">
        <f t="shared" si="1267"/>
        <v>0</v>
      </c>
      <c r="X246" s="18">
        <f t="shared" si="1016"/>
        <v>0</v>
      </c>
      <c r="Y246" s="353"/>
      <c r="Z246" s="15">
        <v>1.9999999999999999E-6</v>
      </c>
      <c r="AA246" s="21">
        <f t="shared" si="1017"/>
        <v>1.9999999999999999E-6</v>
      </c>
      <c r="AC246" s="13"/>
      <c r="AD246" s="68">
        <f t="shared" si="1332"/>
        <v>0</v>
      </c>
      <c r="AE246" s="68">
        <f t="shared" si="1333"/>
        <v>0</v>
      </c>
      <c r="AF246" s="68">
        <f t="shared" si="1334"/>
        <v>0</v>
      </c>
      <c r="AG246" s="68"/>
      <c r="AH246" s="15">
        <f t="shared" si="1335"/>
        <v>0</v>
      </c>
      <c r="AJ246" s="13"/>
      <c r="AK246" s="68">
        <f t="shared" si="1336"/>
        <v>0</v>
      </c>
      <c r="AL246" s="68">
        <f t="shared" si="1337"/>
        <v>0</v>
      </c>
      <c r="AM246" s="68">
        <f t="shared" si="1338"/>
        <v>0</v>
      </c>
      <c r="AN246" s="68"/>
      <c r="AO246" s="15">
        <f t="shared" si="1339"/>
        <v>0</v>
      </c>
      <c r="AQ246" s="13"/>
      <c r="AR246" s="68">
        <f t="shared" si="1340"/>
        <v>0</v>
      </c>
      <c r="AS246" s="68">
        <f t="shared" si="1341"/>
        <v>0</v>
      </c>
      <c r="AT246" s="68">
        <f t="shared" si="1342"/>
        <v>0</v>
      </c>
      <c r="AU246" s="68"/>
      <c r="AV246" s="15">
        <f t="shared" si="1343"/>
        <v>0</v>
      </c>
      <c r="AX246" s="13"/>
      <c r="AY246" s="68">
        <f t="shared" si="1344"/>
        <v>0</v>
      </c>
      <c r="AZ246" s="68">
        <f t="shared" si="1345"/>
        <v>0</v>
      </c>
      <c r="BA246" s="68">
        <f t="shared" si="1346"/>
        <v>0</v>
      </c>
      <c r="BB246" s="68"/>
      <c r="BC246" s="15">
        <f t="shared" si="1347"/>
        <v>0</v>
      </c>
      <c r="BE246" s="13"/>
      <c r="BF246" s="68">
        <f t="shared" si="1348"/>
        <v>0</v>
      </c>
      <c r="BG246" s="68">
        <f t="shared" si="1349"/>
        <v>0</v>
      </c>
      <c r="BH246" s="68"/>
      <c r="BI246" s="68"/>
      <c r="BJ246" s="15">
        <f t="shared" si="1350"/>
        <v>0</v>
      </c>
      <c r="BL246" s="13"/>
      <c r="BM246" s="68">
        <f t="shared" si="1351"/>
        <v>0</v>
      </c>
      <c r="BN246" s="68">
        <f t="shared" si="1352"/>
        <v>0</v>
      </c>
      <c r="BO246" s="68">
        <f t="shared" si="1353"/>
        <v>0</v>
      </c>
      <c r="BP246" s="68"/>
      <c r="BQ246" s="15">
        <f t="shared" si="1354"/>
        <v>0</v>
      </c>
      <c r="BS246" s="13"/>
      <c r="BT246" s="68">
        <f t="shared" si="1355"/>
        <v>0</v>
      </c>
      <c r="BU246" s="68">
        <f t="shared" si="1356"/>
        <v>0</v>
      </c>
      <c r="BV246" s="68">
        <f t="shared" si="1357"/>
        <v>0</v>
      </c>
      <c r="BW246" s="68"/>
      <c r="BX246" s="15">
        <f t="shared" si="1358"/>
        <v>0</v>
      </c>
      <c r="BZ246" s="13"/>
      <c r="CA246" s="68">
        <f t="shared" si="1359"/>
        <v>0</v>
      </c>
      <c r="CB246" s="68">
        <f t="shared" si="1360"/>
        <v>0</v>
      </c>
      <c r="CC246" s="68">
        <f t="shared" si="1361"/>
        <v>0</v>
      </c>
      <c r="CD246" s="68"/>
      <c r="CE246" s="15">
        <f t="shared" si="1362"/>
        <v>0</v>
      </c>
      <c r="CG246" s="13"/>
      <c r="CH246" s="68">
        <f t="shared" si="1363"/>
        <v>0</v>
      </c>
      <c r="CI246" s="68">
        <f t="shared" si="1364"/>
        <v>0</v>
      </c>
      <c r="CJ246" s="68">
        <f t="shared" si="1365"/>
        <v>0</v>
      </c>
      <c r="CK246" s="68"/>
      <c r="CL246" s="15">
        <f t="shared" si="1366"/>
        <v>0</v>
      </c>
      <c r="CN246" s="13"/>
      <c r="CO246" s="68">
        <f t="shared" si="1367"/>
        <v>0</v>
      </c>
      <c r="CP246" s="68">
        <f t="shared" si="1368"/>
        <v>0</v>
      </c>
      <c r="CQ246" s="68">
        <f t="shared" si="1369"/>
        <v>0</v>
      </c>
      <c r="CR246" s="68"/>
      <c r="CS246" s="15">
        <f t="shared" si="1370"/>
        <v>0</v>
      </c>
      <c r="CU246" s="13"/>
      <c r="CV246" s="68">
        <f t="shared" si="1371"/>
        <v>0</v>
      </c>
      <c r="CW246" s="68">
        <f t="shared" si="1372"/>
        <v>0</v>
      </c>
      <c r="CX246" s="68">
        <f t="shared" si="1373"/>
        <v>0</v>
      </c>
      <c r="CY246" s="68"/>
      <c r="CZ246" s="15">
        <f t="shared" si="1374"/>
        <v>0</v>
      </c>
      <c r="DB246" s="13"/>
      <c r="DC246" s="68">
        <f t="shared" si="1375"/>
        <v>0</v>
      </c>
      <c r="DD246" s="68">
        <f t="shared" si="1376"/>
        <v>0</v>
      </c>
      <c r="DE246" s="68">
        <f t="shared" si="1377"/>
        <v>0</v>
      </c>
      <c r="DF246" s="68"/>
      <c r="DG246" s="15">
        <f t="shared" si="1378"/>
        <v>0</v>
      </c>
      <c r="DI246" s="13"/>
      <c r="DJ246" s="68">
        <f t="shared" si="1379"/>
        <v>0</v>
      </c>
      <c r="DK246" s="68">
        <f t="shared" si="1380"/>
        <v>0</v>
      </c>
      <c r="DL246" s="68">
        <f t="shared" si="1381"/>
        <v>0</v>
      </c>
      <c r="DM246" s="68"/>
      <c r="DN246" s="15">
        <f t="shared" si="1382"/>
        <v>0</v>
      </c>
      <c r="DP246" s="13"/>
      <c r="DQ246" s="68">
        <f t="shared" si="1383"/>
        <v>0</v>
      </c>
      <c r="DR246" s="68">
        <f t="shared" si="1384"/>
        <v>0</v>
      </c>
      <c r="DS246" s="68"/>
      <c r="DT246" s="68"/>
      <c r="DU246" s="15">
        <f t="shared" si="1385"/>
        <v>0</v>
      </c>
      <c r="DV246" s="18"/>
      <c r="DW246" s="13"/>
      <c r="DX246" s="68">
        <f t="shared" si="1386"/>
        <v>0</v>
      </c>
      <c r="DY246" s="68">
        <f t="shared" si="1387"/>
        <v>0</v>
      </c>
      <c r="DZ246" s="68">
        <f t="shared" si="1388"/>
        <v>0</v>
      </c>
      <c r="EA246" s="68"/>
      <c r="EB246" s="15">
        <f t="shared" si="1389"/>
        <v>0</v>
      </c>
      <c r="ED246" s="13"/>
      <c r="EE246" s="68">
        <f t="shared" si="1390"/>
        <v>0</v>
      </c>
      <c r="EF246" s="68">
        <f t="shared" si="1391"/>
        <v>0</v>
      </c>
      <c r="EG246" s="68">
        <f t="shared" si="1392"/>
        <v>0</v>
      </c>
      <c r="EH246" s="68"/>
      <c r="EI246" s="15">
        <f t="shared" si="1393"/>
        <v>0</v>
      </c>
      <c r="EK246" s="13"/>
      <c r="EL246" s="68">
        <f t="shared" si="1394"/>
        <v>0</v>
      </c>
      <c r="EM246" s="68">
        <f t="shared" si="1395"/>
        <v>0</v>
      </c>
      <c r="EN246" s="68">
        <f t="shared" si="1396"/>
        <v>0</v>
      </c>
      <c r="EO246" s="68"/>
      <c r="EP246" s="15">
        <f t="shared" si="1397"/>
        <v>0</v>
      </c>
      <c r="ER246" s="13"/>
      <c r="ES246" s="68">
        <f t="shared" si="1398"/>
        <v>0</v>
      </c>
      <c r="ET246" s="68">
        <f t="shared" si="1399"/>
        <v>0</v>
      </c>
      <c r="EU246" s="68">
        <f t="shared" si="1400"/>
        <v>0</v>
      </c>
      <c r="EV246" s="68"/>
      <c r="EW246" s="15">
        <f t="shared" si="1401"/>
        <v>0</v>
      </c>
      <c r="EY246" s="13"/>
      <c r="EZ246" s="68">
        <f t="shared" si="1402"/>
        <v>0</v>
      </c>
      <c r="FA246" s="68">
        <f t="shared" si="1403"/>
        <v>0</v>
      </c>
      <c r="FB246" s="68"/>
      <c r="FC246" s="68"/>
      <c r="FD246" s="15">
        <f t="shared" si="1404"/>
        <v>0</v>
      </c>
      <c r="FF246" s="13"/>
      <c r="FG246" s="68">
        <f t="shared" si="1405"/>
        <v>0</v>
      </c>
      <c r="FH246" s="68">
        <f t="shared" si="1406"/>
        <v>0</v>
      </c>
      <c r="FI246" s="68">
        <f t="shared" si="1407"/>
        <v>0</v>
      </c>
      <c r="FJ246" s="68"/>
      <c r="FK246" s="15">
        <f t="shared" si="1408"/>
        <v>0</v>
      </c>
      <c r="FM246" s="13"/>
      <c r="FN246" s="68">
        <f t="shared" si="1409"/>
        <v>0</v>
      </c>
      <c r="FO246" s="68">
        <f t="shared" si="1410"/>
        <v>0</v>
      </c>
      <c r="FP246" s="68">
        <f t="shared" si="1411"/>
        <v>0</v>
      </c>
      <c r="FQ246" s="68"/>
      <c r="FR246" s="15">
        <f t="shared" si="1412"/>
        <v>0</v>
      </c>
      <c r="FT246" s="13"/>
      <c r="FU246" s="68">
        <f t="shared" si="1413"/>
        <v>0</v>
      </c>
      <c r="FV246" s="68">
        <f t="shared" si="1414"/>
        <v>0</v>
      </c>
      <c r="FW246" s="68">
        <f t="shared" si="1415"/>
        <v>0</v>
      </c>
      <c r="FX246" s="68"/>
      <c r="FY246" s="15">
        <f t="shared" si="1416"/>
        <v>0</v>
      </c>
      <c r="GA246" s="13"/>
      <c r="GB246" s="68">
        <f t="shared" si="1417"/>
        <v>0</v>
      </c>
      <c r="GC246" s="68">
        <f t="shared" si="1418"/>
        <v>0</v>
      </c>
      <c r="GD246" s="68"/>
      <c r="GE246" s="68"/>
      <c r="GF246" s="15">
        <f t="shared" si="1419"/>
        <v>0</v>
      </c>
      <c r="GG246" s="18"/>
      <c r="GH246" s="13"/>
      <c r="GI246" s="68">
        <f t="shared" si="1420"/>
        <v>0</v>
      </c>
      <c r="GJ246" s="68">
        <f t="shared" si="1421"/>
        <v>0</v>
      </c>
      <c r="GK246" s="68">
        <f t="shared" si="1422"/>
        <v>0</v>
      </c>
      <c r="GL246" s="68"/>
      <c r="GM246" s="15">
        <f t="shared" si="1423"/>
        <v>0</v>
      </c>
      <c r="GO246" s="13"/>
      <c r="GP246" s="68">
        <f t="shared" si="1424"/>
        <v>0</v>
      </c>
      <c r="GQ246" s="68">
        <f t="shared" si="1425"/>
        <v>0</v>
      </c>
      <c r="GR246" s="68"/>
      <c r="GS246" s="68"/>
      <c r="GT246" s="15">
        <f t="shared" si="1426"/>
        <v>0</v>
      </c>
      <c r="GV246" s="13"/>
      <c r="GW246" s="68">
        <f t="shared" si="1427"/>
        <v>0</v>
      </c>
      <c r="GX246" s="68">
        <f t="shared" si="1428"/>
        <v>0</v>
      </c>
      <c r="GY246" s="68">
        <f t="shared" si="1429"/>
        <v>0</v>
      </c>
      <c r="GZ246" s="68"/>
      <c r="HA246" s="15">
        <f t="shared" si="1430"/>
        <v>0</v>
      </c>
      <c r="HD246" s="13"/>
      <c r="HE246" s="68">
        <f t="shared" si="1431"/>
        <v>0</v>
      </c>
      <c r="HF246" s="68">
        <f t="shared" si="1432"/>
        <v>0</v>
      </c>
      <c r="HG246" s="68">
        <f t="shared" si="1433"/>
        <v>0</v>
      </c>
      <c r="HH246" s="68"/>
      <c r="HI246" s="15">
        <f t="shared" si="1434"/>
        <v>0</v>
      </c>
      <c r="HK246" s="13"/>
      <c r="HL246" s="68">
        <f t="shared" si="1435"/>
        <v>0</v>
      </c>
      <c r="HM246" s="68">
        <f t="shared" si="1436"/>
        <v>0</v>
      </c>
      <c r="HN246" s="68">
        <f t="shared" si="1437"/>
        <v>0</v>
      </c>
      <c r="HO246" s="68"/>
      <c r="HP246" s="15">
        <f t="shared" si="1438"/>
        <v>0</v>
      </c>
      <c r="HR246" s="13">
        <f t="array" ref="HR246">INDEX('Current Stock List'!$CS$9:$DZ$9, ROW()-235)</f>
        <v>0</v>
      </c>
      <c r="HS246" s="68">
        <f>IF(HR246&gt;0,((HR246-HR245)/HR245),0)</f>
        <v>0</v>
      </c>
      <c r="HT246" s="68">
        <f>IF(HR246&gt;0,HS246-$V246,0)</f>
        <v>0</v>
      </c>
      <c r="HU246" s="68">
        <f>IF(HR246&gt;0,(HR246-HU$10)/HU$10,0)</f>
        <v>0</v>
      </c>
      <c r="HV246" s="68"/>
      <c r="HW246" s="15">
        <f>IF(HR246&gt;0,(HR246-HR$10)/HR$10,0)</f>
        <v>0</v>
      </c>
      <c r="HY246" s="13"/>
      <c r="HZ246" s="68">
        <f t="shared" si="1439"/>
        <v>0</v>
      </c>
      <c r="IA246" s="68">
        <f t="shared" si="1440"/>
        <v>0</v>
      </c>
      <c r="IB246" s="68">
        <f t="shared" si="1441"/>
        <v>0</v>
      </c>
      <c r="IC246" s="68"/>
      <c r="ID246" s="15">
        <f t="shared" si="1442"/>
        <v>0</v>
      </c>
      <c r="IF246" s="13"/>
      <c r="IG246" s="68">
        <f t="shared" si="1443"/>
        <v>0</v>
      </c>
      <c r="IH246" s="68">
        <f t="shared" si="1444"/>
        <v>0</v>
      </c>
      <c r="II246" s="68">
        <f t="shared" si="1445"/>
        <v>0</v>
      </c>
      <c r="IJ246" s="68"/>
      <c r="IK246" s="15">
        <f t="shared" si="1446"/>
        <v>0</v>
      </c>
      <c r="IM246" s="13"/>
      <c r="IN246" s="68">
        <f t="shared" si="1447"/>
        <v>0</v>
      </c>
      <c r="IO246" s="68">
        <f t="shared" si="1448"/>
        <v>0</v>
      </c>
      <c r="IP246" s="68">
        <f t="shared" si="1449"/>
        <v>0</v>
      </c>
      <c r="IQ246" s="68"/>
      <c r="IR246" s="15">
        <f t="shared" si="1450"/>
        <v>0</v>
      </c>
      <c r="IT246" s="13"/>
      <c r="IU246" s="68">
        <f t="shared" si="1451"/>
        <v>0</v>
      </c>
      <c r="IV246" s="68">
        <f t="shared" si="1452"/>
        <v>0</v>
      </c>
      <c r="IW246" s="68">
        <f t="shared" si="1453"/>
        <v>0</v>
      </c>
      <c r="IX246" s="68"/>
      <c r="IY246" s="15">
        <f t="shared" si="1454"/>
        <v>0</v>
      </c>
      <c r="JA246" s="13"/>
      <c r="JB246" s="68">
        <f t="shared" si="1455"/>
        <v>0</v>
      </c>
      <c r="JC246" s="68">
        <f t="shared" si="1456"/>
        <v>0</v>
      </c>
      <c r="JD246" s="68">
        <f t="shared" si="1457"/>
        <v>0</v>
      </c>
      <c r="JE246" s="68"/>
      <c r="JF246" s="15">
        <f t="shared" si="1458"/>
        <v>0</v>
      </c>
      <c r="JH246" s="13"/>
      <c r="JI246" s="68">
        <f t="shared" si="1459"/>
        <v>0</v>
      </c>
      <c r="JJ246" s="68">
        <f t="shared" si="1460"/>
        <v>0</v>
      </c>
      <c r="JK246" s="68">
        <f t="shared" si="1461"/>
        <v>0</v>
      </c>
      <c r="JL246" s="68"/>
      <c r="JM246" s="15">
        <f t="shared" si="1462"/>
        <v>0</v>
      </c>
      <c r="JO246" s="13"/>
      <c r="JP246" s="68">
        <f t="shared" si="1463"/>
        <v>0</v>
      </c>
      <c r="JQ246" s="68">
        <f t="shared" si="1464"/>
        <v>0</v>
      </c>
      <c r="JR246" s="68">
        <f t="shared" si="1465"/>
        <v>0</v>
      </c>
      <c r="JS246" s="68"/>
      <c r="JT246" s="15">
        <f t="shared" si="1466"/>
        <v>0</v>
      </c>
      <c r="JV246" s="13"/>
      <c r="JW246" s="68">
        <f t="shared" si="1467"/>
        <v>0</v>
      </c>
      <c r="JX246" s="68">
        <f t="shared" si="1468"/>
        <v>0</v>
      </c>
      <c r="JY246" s="68">
        <f t="shared" si="1469"/>
        <v>0</v>
      </c>
      <c r="JZ246" s="68"/>
      <c r="KA246" s="15">
        <f t="shared" si="1470"/>
        <v>0</v>
      </c>
      <c r="KC246" s="13"/>
      <c r="KD246" s="68">
        <f t="shared" si="1471"/>
        <v>0</v>
      </c>
      <c r="KE246" s="68">
        <f t="shared" si="1472"/>
        <v>0</v>
      </c>
      <c r="KF246" s="68">
        <f t="shared" si="1473"/>
        <v>0</v>
      </c>
      <c r="KG246" s="68"/>
      <c r="KH246" s="15">
        <f t="shared" si="1474"/>
        <v>0</v>
      </c>
      <c r="KI246" s="18"/>
      <c r="KJ246" s="13"/>
      <c r="KK246" s="68">
        <f t="shared" si="1475"/>
        <v>0</v>
      </c>
      <c r="KL246" s="68">
        <f t="shared" si="1476"/>
        <v>0</v>
      </c>
      <c r="KM246" s="68">
        <f t="shared" si="1477"/>
        <v>0</v>
      </c>
      <c r="KN246" s="68"/>
      <c r="KO246" s="15">
        <f t="shared" si="1478"/>
        <v>0</v>
      </c>
      <c r="KQ246" s="13"/>
      <c r="KR246" s="68">
        <f t="shared" si="1479"/>
        <v>0</v>
      </c>
      <c r="KS246" s="68">
        <f t="shared" si="1480"/>
        <v>0</v>
      </c>
      <c r="KT246" s="68">
        <f t="shared" si="1481"/>
        <v>0</v>
      </c>
      <c r="KU246" s="68"/>
      <c r="KV246" s="15">
        <f t="shared" si="1482"/>
        <v>0</v>
      </c>
      <c r="KW246" s="18"/>
      <c r="KX246" s="13"/>
      <c r="KY246" s="68">
        <f t="shared" si="1483"/>
        <v>0</v>
      </c>
      <c r="KZ246" s="68">
        <f t="shared" si="1484"/>
        <v>0</v>
      </c>
      <c r="LA246" s="68">
        <f t="shared" si="1485"/>
        <v>0</v>
      </c>
      <c r="LB246" s="68"/>
      <c r="LC246" s="15">
        <f t="shared" si="1486"/>
        <v>0</v>
      </c>
      <c r="LD246" s="18"/>
      <c r="LE246" s="13"/>
      <c r="LF246" s="68">
        <f t="shared" si="1487"/>
        <v>0</v>
      </c>
      <c r="LG246" s="68">
        <f t="shared" si="1488"/>
        <v>0</v>
      </c>
      <c r="LH246" s="68">
        <f t="shared" si="1489"/>
        <v>0</v>
      </c>
      <c r="LI246" s="68"/>
      <c r="LJ246" s="15">
        <f t="shared" si="1490"/>
        <v>0</v>
      </c>
      <c r="LL246" s="13"/>
      <c r="LM246" s="68">
        <f t="shared" si="1491"/>
        <v>0</v>
      </c>
      <c r="LN246" s="68">
        <f t="shared" si="1492"/>
        <v>0</v>
      </c>
      <c r="LO246" s="68">
        <f t="shared" si="1493"/>
        <v>0</v>
      </c>
      <c r="LP246" s="68"/>
      <c r="LQ246" s="15">
        <f t="shared" si="1494"/>
        <v>0</v>
      </c>
      <c r="LS246" s="13"/>
      <c r="LT246" s="68">
        <f t="shared" si="1495"/>
        <v>0</v>
      </c>
      <c r="LU246" s="68">
        <f t="shared" si="1496"/>
        <v>0</v>
      </c>
      <c r="LV246" s="68"/>
      <c r="LW246" s="68"/>
      <c r="LX246" s="15">
        <f t="shared" si="1497"/>
        <v>0</v>
      </c>
      <c r="LZ246" s="13"/>
      <c r="MA246" s="68">
        <f t="shared" si="1498"/>
        <v>0</v>
      </c>
      <c r="MB246" s="68">
        <f t="shared" si="1499"/>
        <v>0</v>
      </c>
      <c r="MC246" s="68">
        <f t="shared" si="1500"/>
        <v>0</v>
      </c>
      <c r="MD246" s="68"/>
      <c r="ME246" s="15">
        <f t="shared" si="1501"/>
        <v>0</v>
      </c>
      <c r="MG246" s="13"/>
      <c r="MH246" s="68">
        <f t="shared" si="1502"/>
        <v>0</v>
      </c>
      <c r="MI246" s="68">
        <f t="shared" si="1503"/>
        <v>0</v>
      </c>
      <c r="MJ246" s="68">
        <f t="shared" si="1504"/>
        <v>0</v>
      </c>
      <c r="MK246" s="68"/>
      <c r="ML246" s="15">
        <f t="shared" si="1505"/>
        <v>0</v>
      </c>
      <c r="MN246" s="13"/>
      <c r="MO246" s="68">
        <f t="shared" si="1506"/>
        <v>0</v>
      </c>
      <c r="MP246" s="68">
        <f t="shared" si="1507"/>
        <v>0</v>
      </c>
      <c r="MQ246" s="68">
        <f t="shared" si="1508"/>
        <v>0</v>
      </c>
      <c r="MR246" s="68"/>
      <c r="MS246" s="15">
        <f t="shared" si="1509"/>
        <v>0</v>
      </c>
      <c r="MU246" s="13"/>
      <c r="MV246" s="68">
        <f t="shared" si="1510"/>
        <v>0</v>
      </c>
      <c r="MW246" s="68">
        <f t="shared" si="1511"/>
        <v>0</v>
      </c>
      <c r="MX246" s="68">
        <f t="shared" si="1512"/>
        <v>0</v>
      </c>
      <c r="MY246" s="68"/>
      <c r="MZ246" s="15">
        <f t="shared" si="1513"/>
        <v>0</v>
      </c>
      <c r="NB246" s="13"/>
      <c r="NC246" s="68">
        <f t="shared" si="1514"/>
        <v>0</v>
      </c>
      <c r="ND246" s="68">
        <f t="shared" si="1515"/>
        <v>0</v>
      </c>
      <c r="NE246" s="68">
        <f t="shared" si="1516"/>
        <v>0</v>
      </c>
      <c r="NF246" s="68"/>
      <c r="NG246" s="15">
        <f t="shared" si="1517"/>
        <v>0</v>
      </c>
      <c r="NI246" s="13"/>
      <c r="NJ246" s="68">
        <f t="shared" si="1518"/>
        <v>0</v>
      </c>
      <c r="NK246" s="68">
        <f t="shared" si="1519"/>
        <v>0</v>
      </c>
      <c r="NL246" s="68">
        <f t="shared" si="1520"/>
        <v>0</v>
      </c>
      <c r="NM246" s="68"/>
      <c r="NN246" s="15">
        <f t="shared" si="1521"/>
        <v>0</v>
      </c>
      <c r="NP246" s="13"/>
      <c r="NQ246" s="68">
        <f t="shared" si="1522"/>
        <v>0</v>
      </c>
      <c r="NR246" s="68">
        <f t="shared" si="1523"/>
        <v>0</v>
      </c>
      <c r="NS246" s="68">
        <f t="shared" si="1524"/>
        <v>0</v>
      </c>
      <c r="NT246" s="68"/>
      <c r="NU246" s="15">
        <f t="shared" si="1525"/>
        <v>0</v>
      </c>
      <c r="NW246" s="13"/>
      <c r="NX246" s="68">
        <f t="shared" si="1526"/>
        <v>0</v>
      </c>
      <c r="NY246" s="68">
        <f t="shared" si="1527"/>
        <v>0</v>
      </c>
      <c r="NZ246" s="68">
        <f t="shared" si="1528"/>
        <v>0</v>
      </c>
      <c r="OA246" s="68"/>
      <c r="OB246" s="15">
        <f t="shared" si="1529"/>
        <v>0</v>
      </c>
      <c r="OD246" s="13"/>
      <c r="OE246" s="68">
        <f t="shared" si="1530"/>
        <v>0</v>
      </c>
      <c r="OF246" s="68">
        <f t="shared" si="1531"/>
        <v>0</v>
      </c>
      <c r="OG246" s="68">
        <f t="shared" si="1532"/>
        <v>0</v>
      </c>
      <c r="OH246" s="68"/>
      <c r="OI246" s="15">
        <f t="shared" si="1533"/>
        <v>0</v>
      </c>
      <c r="OK246" s="13"/>
      <c r="OL246" s="68">
        <f t="shared" si="1534"/>
        <v>0</v>
      </c>
      <c r="OM246" s="68">
        <f t="shared" si="1535"/>
        <v>0</v>
      </c>
      <c r="ON246" s="68">
        <f t="shared" si="1536"/>
        <v>0</v>
      </c>
      <c r="OO246" s="68"/>
      <c r="OP246" s="15">
        <f t="shared" si="1537"/>
        <v>0</v>
      </c>
      <c r="OR246" s="13"/>
      <c r="OS246" s="68">
        <f t="shared" si="1538"/>
        <v>0</v>
      </c>
      <c r="OT246" s="68">
        <f t="shared" si="1539"/>
        <v>0</v>
      </c>
      <c r="OU246" s="68">
        <f t="shared" si="1540"/>
        <v>0</v>
      </c>
      <c r="OV246" s="68"/>
      <c r="OW246" s="15">
        <f t="shared" si="1541"/>
        <v>0</v>
      </c>
      <c r="OY246" s="13"/>
      <c r="OZ246" s="68">
        <f t="shared" si="1542"/>
        <v>0</v>
      </c>
      <c r="PA246" s="68">
        <f t="shared" si="1543"/>
        <v>0</v>
      </c>
      <c r="PB246" s="68">
        <f t="shared" si="1544"/>
        <v>0</v>
      </c>
      <c r="PC246" s="68"/>
      <c r="PD246" s="15">
        <f t="shared" si="1545"/>
        <v>0</v>
      </c>
      <c r="PE246" s="18"/>
      <c r="PF246" s="13"/>
      <c r="PG246" s="68">
        <f t="shared" si="1546"/>
        <v>0</v>
      </c>
      <c r="PH246" s="68">
        <f t="shared" si="1547"/>
        <v>0</v>
      </c>
      <c r="PI246" s="68">
        <f t="shared" si="1548"/>
        <v>0</v>
      </c>
      <c r="PJ246" s="68"/>
      <c r="PK246" s="15">
        <f t="shared" si="1549"/>
        <v>0</v>
      </c>
      <c r="PM246" s="13"/>
      <c r="PN246" s="68">
        <f t="shared" si="1550"/>
        <v>0</v>
      </c>
      <c r="PO246" s="68">
        <f t="shared" si="1551"/>
        <v>0</v>
      </c>
      <c r="PP246" s="68">
        <f t="shared" si="1552"/>
        <v>0</v>
      </c>
      <c r="PQ246" s="68"/>
      <c r="PR246" s="15">
        <f t="shared" si="1553"/>
        <v>0</v>
      </c>
      <c r="PT246" s="13"/>
      <c r="PU246" s="68">
        <f t="shared" si="1554"/>
        <v>0</v>
      </c>
      <c r="PV246" s="68">
        <f t="shared" si="1555"/>
        <v>0</v>
      </c>
      <c r="PW246" s="68">
        <f t="shared" si="1556"/>
        <v>0</v>
      </c>
      <c r="PX246" s="68"/>
      <c r="PY246" s="15">
        <f t="shared" si="1557"/>
        <v>0</v>
      </c>
      <c r="QA246" s="13"/>
      <c r="QB246" s="68">
        <f t="shared" si="1558"/>
        <v>0</v>
      </c>
      <c r="QC246" s="68">
        <f t="shared" si="1559"/>
        <v>0</v>
      </c>
      <c r="QD246" s="68">
        <f t="shared" si="1560"/>
        <v>0</v>
      </c>
      <c r="QE246" s="68"/>
      <c r="QF246" s="15">
        <f t="shared" si="1561"/>
        <v>0</v>
      </c>
      <c r="QH246" s="13"/>
      <c r="QI246" s="68">
        <f t="shared" si="1562"/>
        <v>0</v>
      </c>
      <c r="QJ246" s="68">
        <f t="shared" si="1563"/>
        <v>0</v>
      </c>
      <c r="QK246" s="68">
        <f t="shared" si="1564"/>
        <v>0</v>
      </c>
      <c r="QL246" s="68"/>
      <c r="QM246" s="15">
        <f t="shared" si="1565"/>
        <v>0</v>
      </c>
      <c r="QO246" s="13"/>
      <c r="QP246" s="68">
        <f t="shared" si="1566"/>
        <v>0</v>
      </c>
      <c r="QQ246" s="68">
        <f t="shared" si="1567"/>
        <v>0</v>
      </c>
      <c r="QR246" s="68">
        <f t="shared" si="1568"/>
        <v>0</v>
      </c>
      <c r="QS246" s="68"/>
      <c r="QT246" s="15">
        <f t="shared" si="1569"/>
        <v>0</v>
      </c>
      <c r="QV246" s="13"/>
      <c r="QW246" s="68">
        <f t="shared" si="1570"/>
        <v>0</v>
      </c>
      <c r="QX246" s="68">
        <f t="shared" si="1571"/>
        <v>0</v>
      </c>
      <c r="QY246" s="68">
        <f t="shared" si="1572"/>
        <v>0</v>
      </c>
      <c r="QZ246" s="68"/>
      <c r="RA246" s="15">
        <f t="shared" si="1573"/>
        <v>0</v>
      </c>
      <c r="RC246" s="13"/>
      <c r="RD246" s="68">
        <f t="shared" si="1574"/>
        <v>0</v>
      </c>
      <c r="RE246" s="68">
        <f t="shared" si="1575"/>
        <v>0</v>
      </c>
      <c r="RF246" s="68">
        <f t="shared" si="1576"/>
        <v>0</v>
      </c>
      <c r="RG246" s="68"/>
      <c r="RH246" s="15">
        <f t="shared" si="1577"/>
        <v>0</v>
      </c>
      <c r="RJ246" s="13"/>
      <c r="RK246" s="68">
        <f t="shared" si="1578"/>
        <v>0</v>
      </c>
      <c r="RL246" s="68">
        <f t="shared" si="1579"/>
        <v>0</v>
      </c>
      <c r="RM246" s="68">
        <f t="shared" si="1580"/>
        <v>0</v>
      </c>
      <c r="RN246" s="68"/>
      <c r="RO246" s="15">
        <f t="shared" si="1581"/>
        <v>0</v>
      </c>
      <c r="RQ246" s="13"/>
      <c r="RR246" s="68">
        <f t="shared" si="1582"/>
        <v>0</v>
      </c>
      <c r="RS246" s="68">
        <f t="shared" si="1583"/>
        <v>0</v>
      </c>
      <c r="RT246" s="68">
        <f t="shared" si="1584"/>
        <v>0</v>
      </c>
      <c r="RU246" s="68"/>
      <c r="RV246" s="15">
        <f t="shared" si="1585"/>
        <v>0</v>
      </c>
      <c r="RX246" s="13"/>
      <c r="RY246" s="68">
        <f t="shared" si="1586"/>
        <v>0</v>
      </c>
      <c r="RZ246" s="68">
        <f t="shared" si="1587"/>
        <v>0</v>
      </c>
      <c r="SA246" s="68">
        <f t="shared" si="1588"/>
        <v>0</v>
      </c>
      <c r="SB246" s="68"/>
      <c r="SC246" s="15">
        <f t="shared" si="1589"/>
        <v>0</v>
      </c>
      <c r="SE246" s="13"/>
      <c r="SF246" s="68">
        <f t="shared" si="1590"/>
        <v>0</v>
      </c>
      <c r="SG246" s="68">
        <f t="shared" si="1591"/>
        <v>0</v>
      </c>
      <c r="SH246" s="68">
        <f t="shared" si="1592"/>
        <v>0</v>
      </c>
      <c r="SI246" s="68"/>
      <c r="SJ246" s="15">
        <f t="shared" si="1593"/>
        <v>0</v>
      </c>
      <c r="SL246" s="13"/>
      <c r="SM246" s="68">
        <f t="shared" si="1594"/>
        <v>0</v>
      </c>
      <c r="SN246" s="68">
        <f t="shared" si="1595"/>
        <v>0</v>
      </c>
      <c r="SO246" s="68">
        <f t="shared" si="1596"/>
        <v>0</v>
      </c>
      <c r="SP246" s="68"/>
      <c r="SQ246" s="15">
        <f t="shared" si="1597"/>
        <v>0</v>
      </c>
      <c r="SS246" s="13"/>
      <c r="ST246" s="68">
        <f t="shared" si="1598"/>
        <v>0</v>
      </c>
      <c r="SU246" s="68">
        <f t="shared" si="1599"/>
        <v>0</v>
      </c>
      <c r="SV246" s="68">
        <f t="shared" si="1600"/>
        <v>0</v>
      </c>
      <c r="SW246" s="68"/>
      <c r="SX246" s="15">
        <f t="shared" si="1601"/>
        <v>0</v>
      </c>
      <c r="SZ246" s="13"/>
      <c r="TA246" s="68">
        <f t="shared" si="1602"/>
        <v>0</v>
      </c>
      <c r="TB246" s="68">
        <f t="shared" si="1603"/>
        <v>0</v>
      </c>
      <c r="TC246" s="68">
        <f t="shared" si="1604"/>
        <v>0</v>
      </c>
      <c r="TD246" s="68"/>
      <c r="TE246" s="15">
        <f t="shared" si="1605"/>
        <v>0</v>
      </c>
      <c r="TG246" s="417"/>
      <c r="TH246" s="68">
        <f t="shared" si="1606"/>
        <v>0</v>
      </c>
      <c r="TI246" s="68">
        <f t="shared" si="1607"/>
        <v>0</v>
      </c>
      <c r="TJ246" s="68">
        <f t="shared" si="1608"/>
        <v>0</v>
      </c>
      <c r="TK246" s="68"/>
      <c r="TL246" s="15">
        <f t="shared" si="1609"/>
        <v>0</v>
      </c>
      <c r="TN246" s="13"/>
      <c r="TO246" s="68">
        <f t="shared" si="1610"/>
        <v>0</v>
      </c>
      <c r="TP246" s="68">
        <f t="shared" si="1611"/>
        <v>0</v>
      </c>
      <c r="TQ246" s="68">
        <f t="shared" si="1612"/>
        <v>0</v>
      </c>
      <c r="TR246" s="68"/>
      <c r="TS246" s="15">
        <f t="shared" si="1613"/>
        <v>0</v>
      </c>
      <c r="TU246" s="417"/>
      <c r="TV246" s="68">
        <f t="shared" si="1614"/>
        <v>0</v>
      </c>
      <c r="TW246" s="68">
        <f t="shared" si="1615"/>
        <v>0</v>
      </c>
      <c r="TX246" s="68">
        <f t="shared" si="1616"/>
        <v>0</v>
      </c>
      <c r="TY246" s="68"/>
      <c r="TZ246" s="15">
        <f t="shared" si="1617"/>
        <v>0</v>
      </c>
      <c r="UB246" s="13"/>
      <c r="UC246" s="68">
        <f t="shared" si="1244"/>
        <v>0</v>
      </c>
      <c r="UD246" s="68">
        <f t="shared" si="1245"/>
        <v>0</v>
      </c>
      <c r="UE246" s="68">
        <f t="shared" si="1246"/>
        <v>0</v>
      </c>
      <c r="UF246" s="68"/>
      <c r="UG246" s="15">
        <f t="shared" si="1247"/>
        <v>0</v>
      </c>
      <c r="UI246" s="417"/>
      <c r="UJ246" s="68">
        <f t="shared" si="1248"/>
        <v>0</v>
      </c>
      <c r="UK246" s="68">
        <f t="shared" si="1249"/>
        <v>0</v>
      </c>
      <c r="UL246" s="68">
        <f t="shared" si="1250"/>
        <v>0</v>
      </c>
      <c r="UM246" s="68"/>
      <c r="UN246" s="15">
        <f t="shared" si="1251"/>
        <v>0</v>
      </c>
      <c r="UP246" s="417"/>
      <c r="UQ246" s="68">
        <f t="shared" si="1252"/>
        <v>0</v>
      </c>
      <c r="UR246" s="68">
        <f t="shared" si="1253"/>
        <v>0</v>
      </c>
      <c r="US246" s="68">
        <f t="shared" si="1254"/>
        <v>0</v>
      </c>
      <c r="UT246" s="68"/>
      <c r="UU246" s="15">
        <f t="shared" si="1255"/>
        <v>0</v>
      </c>
      <c r="UW246" s="417"/>
      <c r="UX246" s="68">
        <f t="shared" si="1256"/>
        <v>0</v>
      </c>
      <c r="UY246" s="68">
        <f t="shared" si="1257"/>
        <v>0</v>
      </c>
      <c r="UZ246" s="68">
        <f t="shared" si="1258"/>
        <v>0</v>
      </c>
      <c r="VA246" s="68"/>
      <c r="VB246" s="15">
        <f t="shared" si="1259"/>
        <v>0</v>
      </c>
      <c r="VD246" s="417"/>
      <c r="VE246" s="68">
        <f t="shared" si="1260"/>
        <v>0</v>
      </c>
      <c r="VF246" s="68">
        <f t="shared" si="1261"/>
        <v>0</v>
      </c>
      <c r="VG246" s="68">
        <f t="shared" si="1262"/>
        <v>0</v>
      </c>
      <c r="VH246" s="68"/>
      <c r="VI246" s="15">
        <f t="shared" si="1263"/>
        <v>0</v>
      </c>
      <c r="VM246" s="21">
        <f t="shared" si="1264"/>
        <v>0</v>
      </c>
      <c r="VN246" s="40"/>
      <c r="VO246" s="21">
        <f t="shared" si="1265"/>
        <v>0</v>
      </c>
      <c r="VP246" s="14"/>
      <c r="VQ246" s="21">
        <f t="shared" si="1266"/>
        <v>0</v>
      </c>
    </row>
    <row r="247" spans="1:589" ht="15.75" customHeight="1" x14ac:dyDescent="0.2">
      <c r="A247" s="127">
        <v>46002</v>
      </c>
      <c r="B247" s="4">
        <f t="shared" si="999"/>
        <v>46002</v>
      </c>
      <c r="C247" s="13"/>
      <c r="D247" s="138">
        <f t="shared" si="1000"/>
        <v>0</v>
      </c>
      <c r="E247" s="68">
        <f t="shared" si="1001"/>
        <v>0</v>
      </c>
      <c r="F247" s="15">
        <f t="shared" si="1002"/>
        <v>0</v>
      </c>
      <c r="G247" s="13"/>
      <c r="H247" s="138">
        <f t="shared" si="1003"/>
        <v>0</v>
      </c>
      <c r="I247" s="68">
        <f t="shared" si="1004"/>
        <v>0</v>
      </c>
      <c r="J247" s="15">
        <f t="shared" si="1005"/>
        <v>0</v>
      </c>
      <c r="K247" s="13"/>
      <c r="L247" s="138">
        <f t="shared" si="1006"/>
        <v>0</v>
      </c>
      <c r="M247" s="68">
        <f t="shared" si="1007"/>
        <v>0</v>
      </c>
      <c r="N247" s="15">
        <f t="shared" si="1008"/>
        <v>0</v>
      </c>
      <c r="O247" s="13"/>
      <c r="P247" s="138">
        <f t="shared" si="1009"/>
        <v>0</v>
      </c>
      <c r="Q247" s="68">
        <f t="shared" si="1010"/>
        <v>0</v>
      </c>
      <c r="R247" s="15">
        <f t="shared" si="1011"/>
        <v>0</v>
      </c>
      <c r="S247" s="18">
        <f t="shared" si="1012"/>
        <v>0</v>
      </c>
      <c r="T247" s="121">
        <f t="shared" si="1013"/>
        <v>0</v>
      </c>
      <c r="U247" s="121">
        <f t="shared" si="1014"/>
        <v>0</v>
      </c>
      <c r="V247" s="134">
        <f t="shared" si="1015"/>
        <v>0</v>
      </c>
      <c r="W247" s="21">
        <f t="shared" si="1267"/>
        <v>0</v>
      </c>
      <c r="X247" s="18">
        <f t="shared" si="1016"/>
        <v>0</v>
      </c>
      <c r="Y247" s="353"/>
      <c r="Z247" s="15">
        <v>1.9999999999999999E-6</v>
      </c>
      <c r="AA247" s="21">
        <f t="shared" si="1017"/>
        <v>1.9999999999999999E-6</v>
      </c>
      <c r="AC247" s="13"/>
      <c r="AD247" s="68">
        <f t="shared" si="1332"/>
        <v>0</v>
      </c>
      <c r="AE247" s="68">
        <f t="shared" si="1333"/>
        <v>0</v>
      </c>
      <c r="AF247" s="68">
        <f t="shared" si="1334"/>
        <v>0</v>
      </c>
      <c r="AG247" s="68"/>
      <c r="AH247" s="15">
        <f t="shared" si="1335"/>
        <v>0</v>
      </c>
      <c r="AJ247" s="13"/>
      <c r="AK247" s="68">
        <f t="shared" si="1336"/>
        <v>0</v>
      </c>
      <c r="AL247" s="68">
        <f t="shared" si="1337"/>
        <v>0</v>
      </c>
      <c r="AM247" s="68">
        <f t="shared" si="1338"/>
        <v>0</v>
      </c>
      <c r="AN247" s="68"/>
      <c r="AO247" s="15">
        <f t="shared" si="1339"/>
        <v>0</v>
      </c>
      <c r="AQ247" s="13"/>
      <c r="AR247" s="68">
        <f t="shared" si="1340"/>
        <v>0</v>
      </c>
      <c r="AS247" s="68">
        <f t="shared" si="1341"/>
        <v>0</v>
      </c>
      <c r="AT247" s="68">
        <f t="shared" si="1342"/>
        <v>0</v>
      </c>
      <c r="AU247" s="68"/>
      <c r="AV247" s="15">
        <f t="shared" si="1343"/>
        <v>0</v>
      </c>
      <c r="AX247" s="13"/>
      <c r="AY247" s="68">
        <f t="shared" si="1344"/>
        <v>0</v>
      </c>
      <c r="AZ247" s="68">
        <f t="shared" si="1345"/>
        <v>0</v>
      </c>
      <c r="BA247" s="68">
        <f t="shared" si="1346"/>
        <v>0</v>
      </c>
      <c r="BB247" s="68"/>
      <c r="BC247" s="15">
        <f t="shared" si="1347"/>
        <v>0</v>
      </c>
      <c r="BE247" s="13"/>
      <c r="BF247" s="68">
        <f t="shared" si="1348"/>
        <v>0</v>
      </c>
      <c r="BG247" s="68">
        <f t="shared" si="1349"/>
        <v>0</v>
      </c>
      <c r="BH247" s="68"/>
      <c r="BI247" s="68"/>
      <c r="BJ247" s="15">
        <f t="shared" si="1350"/>
        <v>0</v>
      </c>
      <c r="BL247" s="13"/>
      <c r="BM247" s="68">
        <f t="shared" si="1351"/>
        <v>0</v>
      </c>
      <c r="BN247" s="68">
        <f t="shared" si="1352"/>
        <v>0</v>
      </c>
      <c r="BO247" s="68">
        <f t="shared" si="1353"/>
        <v>0</v>
      </c>
      <c r="BP247" s="68"/>
      <c r="BQ247" s="15">
        <f t="shared" si="1354"/>
        <v>0</v>
      </c>
      <c r="BS247" s="13"/>
      <c r="BT247" s="68">
        <f t="shared" si="1355"/>
        <v>0</v>
      </c>
      <c r="BU247" s="68">
        <f t="shared" si="1356"/>
        <v>0</v>
      </c>
      <c r="BV247" s="68">
        <f t="shared" si="1357"/>
        <v>0</v>
      </c>
      <c r="BW247" s="68"/>
      <c r="BX247" s="15">
        <f t="shared" si="1358"/>
        <v>0</v>
      </c>
      <c r="BZ247" s="13"/>
      <c r="CA247" s="68">
        <f t="shared" si="1359"/>
        <v>0</v>
      </c>
      <c r="CB247" s="68">
        <f t="shared" si="1360"/>
        <v>0</v>
      </c>
      <c r="CC247" s="68">
        <f t="shared" si="1361"/>
        <v>0</v>
      </c>
      <c r="CD247" s="68"/>
      <c r="CE247" s="15">
        <f t="shared" si="1362"/>
        <v>0</v>
      </c>
      <c r="CG247" s="13"/>
      <c r="CH247" s="68">
        <f t="shared" si="1363"/>
        <v>0</v>
      </c>
      <c r="CI247" s="68">
        <f t="shared" si="1364"/>
        <v>0</v>
      </c>
      <c r="CJ247" s="68">
        <f t="shared" si="1365"/>
        <v>0</v>
      </c>
      <c r="CK247" s="68"/>
      <c r="CL247" s="15">
        <f t="shared" si="1366"/>
        <v>0</v>
      </c>
      <c r="CN247" s="13"/>
      <c r="CO247" s="68">
        <f t="shared" si="1367"/>
        <v>0</v>
      </c>
      <c r="CP247" s="68">
        <f t="shared" si="1368"/>
        <v>0</v>
      </c>
      <c r="CQ247" s="68">
        <f t="shared" si="1369"/>
        <v>0</v>
      </c>
      <c r="CR247" s="68"/>
      <c r="CS247" s="15">
        <f t="shared" si="1370"/>
        <v>0</v>
      </c>
      <c r="CU247" s="13"/>
      <c r="CV247" s="68">
        <f t="shared" si="1371"/>
        <v>0</v>
      </c>
      <c r="CW247" s="68">
        <f t="shared" si="1372"/>
        <v>0</v>
      </c>
      <c r="CX247" s="68">
        <f t="shared" si="1373"/>
        <v>0</v>
      </c>
      <c r="CY247" s="68"/>
      <c r="CZ247" s="15">
        <f t="shared" si="1374"/>
        <v>0</v>
      </c>
      <c r="DB247" s="13"/>
      <c r="DC247" s="68">
        <f t="shared" si="1375"/>
        <v>0</v>
      </c>
      <c r="DD247" s="68">
        <f t="shared" si="1376"/>
        <v>0</v>
      </c>
      <c r="DE247" s="68">
        <f t="shared" si="1377"/>
        <v>0</v>
      </c>
      <c r="DF247" s="68"/>
      <c r="DG247" s="15">
        <f t="shared" si="1378"/>
        <v>0</v>
      </c>
      <c r="DI247" s="13"/>
      <c r="DJ247" s="68">
        <f t="shared" si="1379"/>
        <v>0</v>
      </c>
      <c r="DK247" s="68">
        <f t="shared" si="1380"/>
        <v>0</v>
      </c>
      <c r="DL247" s="68">
        <f t="shared" si="1381"/>
        <v>0</v>
      </c>
      <c r="DM247" s="68"/>
      <c r="DN247" s="15">
        <f t="shared" si="1382"/>
        <v>0</v>
      </c>
      <c r="DP247" s="13"/>
      <c r="DQ247" s="68">
        <f t="shared" si="1383"/>
        <v>0</v>
      </c>
      <c r="DR247" s="68">
        <f t="shared" si="1384"/>
        <v>0</v>
      </c>
      <c r="DS247" s="68"/>
      <c r="DT247" s="68"/>
      <c r="DU247" s="15">
        <f t="shared" si="1385"/>
        <v>0</v>
      </c>
      <c r="DV247" s="18"/>
      <c r="DW247" s="13"/>
      <c r="DX247" s="68">
        <f t="shared" si="1386"/>
        <v>0</v>
      </c>
      <c r="DY247" s="68">
        <f t="shared" si="1387"/>
        <v>0</v>
      </c>
      <c r="DZ247" s="68">
        <f t="shared" si="1388"/>
        <v>0</v>
      </c>
      <c r="EA247" s="68"/>
      <c r="EB247" s="15">
        <f t="shared" si="1389"/>
        <v>0</v>
      </c>
      <c r="ED247" s="13"/>
      <c r="EE247" s="68">
        <f t="shared" si="1390"/>
        <v>0</v>
      </c>
      <c r="EF247" s="68">
        <f t="shared" si="1391"/>
        <v>0</v>
      </c>
      <c r="EG247" s="68">
        <f t="shared" si="1392"/>
        <v>0</v>
      </c>
      <c r="EH247" s="68"/>
      <c r="EI247" s="15">
        <f t="shared" si="1393"/>
        <v>0</v>
      </c>
      <c r="EK247" s="13"/>
      <c r="EL247" s="68">
        <f t="shared" si="1394"/>
        <v>0</v>
      </c>
      <c r="EM247" s="68">
        <f t="shared" si="1395"/>
        <v>0</v>
      </c>
      <c r="EN247" s="68">
        <f t="shared" si="1396"/>
        <v>0</v>
      </c>
      <c r="EO247" s="68"/>
      <c r="EP247" s="15">
        <f t="shared" si="1397"/>
        <v>0</v>
      </c>
      <c r="ER247" s="13"/>
      <c r="ES247" s="68">
        <f t="shared" si="1398"/>
        <v>0</v>
      </c>
      <c r="ET247" s="68">
        <f t="shared" si="1399"/>
        <v>0</v>
      </c>
      <c r="EU247" s="68">
        <f t="shared" si="1400"/>
        <v>0</v>
      </c>
      <c r="EV247" s="68"/>
      <c r="EW247" s="15">
        <f t="shared" si="1401"/>
        <v>0</v>
      </c>
      <c r="EY247" s="13"/>
      <c r="EZ247" s="68">
        <f t="shared" si="1402"/>
        <v>0</v>
      </c>
      <c r="FA247" s="68">
        <f t="shared" si="1403"/>
        <v>0</v>
      </c>
      <c r="FB247" s="68"/>
      <c r="FC247" s="68"/>
      <c r="FD247" s="15">
        <f t="shared" si="1404"/>
        <v>0</v>
      </c>
      <c r="FF247" s="13"/>
      <c r="FG247" s="68">
        <f t="shared" si="1405"/>
        <v>0</v>
      </c>
      <c r="FH247" s="68">
        <f t="shared" si="1406"/>
        <v>0</v>
      </c>
      <c r="FI247" s="68">
        <f t="shared" si="1407"/>
        <v>0</v>
      </c>
      <c r="FJ247" s="68"/>
      <c r="FK247" s="15">
        <f t="shared" si="1408"/>
        <v>0</v>
      </c>
      <c r="FM247" s="13"/>
      <c r="FN247" s="68">
        <f t="shared" si="1409"/>
        <v>0</v>
      </c>
      <c r="FO247" s="68">
        <f t="shared" si="1410"/>
        <v>0</v>
      </c>
      <c r="FP247" s="68">
        <f t="shared" si="1411"/>
        <v>0</v>
      </c>
      <c r="FQ247" s="68"/>
      <c r="FR247" s="15">
        <f t="shared" si="1412"/>
        <v>0</v>
      </c>
      <c r="FT247" s="13"/>
      <c r="FU247" s="68">
        <f t="shared" si="1413"/>
        <v>0</v>
      </c>
      <c r="FV247" s="68">
        <f t="shared" si="1414"/>
        <v>0</v>
      </c>
      <c r="FW247" s="68">
        <f t="shared" si="1415"/>
        <v>0</v>
      </c>
      <c r="FX247" s="68"/>
      <c r="FY247" s="15">
        <f t="shared" si="1416"/>
        <v>0</v>
      </c>
      <c r="GA247" s="13"/>
      <c r="GB247" s="68">
        <f t="shared" si="1417"/>
        <v>0</v>
      </c>
      <c r="GC247" s="68">
        <f t="shared" si="1418"/>
        <v>0</v>
      </c>
      <c r="GD247" s="68"/>
      <c r="GE247" s="68"/>
      <c r="GF247" s="15">
        <f t="shared" si="1419"/>
        <v>0</v>
      </c>
      <c r="GG247" s="18"/>
      <c r="GH247" s="13"/>
      <c r="GI247" s="68">
        <f t="shared" si="1420"/>
        <v>0</v>
      </c>
      <c r="GJ247" s="68">
        <f t="shared" si="1421"/>
        <v>0</v>
      </c>
      <c r="GK247" s="68">
        <f t="shared" si="1422"/>
        <v>0</v>
      </c>
      <c r="GL247" s="68"/>
      <c r="GM247" s="15">
        <f t="shared" si="1423"/>
        <v>0</v>
      </c>
      <c r="GO247" s="13"/>
      <c r="GP247" s="68">
        <f t="shared" si="1424"/>
        <v>0</v>
      </c>
      <c r="GQ247" s="68">
        <f t="shared" si="1425"/>
        <v>0</v>
      </c>
      <c r="GR247" s="68"/>
      <c r="GS247" s="68"/>
      <c r="GT247" s="15">
        <f t="shared" si="1426"/>
        <v>0</v>
      </c>
      <c r="GV247" s="13"/>
      <c r="GW247" s="68">
        <f t="shared" si="1427"/>
        <v>0</v>
      </c>
      <c r="GX247" s="68">
        <f t="shared" si="1428"/>
        <v>0</v>
      </c>
      <c r="GY247" s="68">
        <f t="shared" si="1429"/>
        <v>0</v>
      </c>
      <c r="GZ247" s="68"/>
      <c r="HA247" s="15">
        <f t="shared" si="1430"/>
        <v>0</v>
      </c>
      <c r="HD247" s="13"/>
      <c r="HE247" s="68">
        <f t="shared" si="1431"/>
        <v>0</v>
      </c>
      <c r="HF247" s="68">
        <f t="shared" si="1432"/>
        <v>0</v>
      </c>
      <c r="HG247" s="68">
        <f t="shared" si="1433"/>
        <v>0</v>
      </c>
      <c r="HH247" s="68"/>
      <c r="HI247" s="15">
        <f t="shared" si="1434"/>
        <v>0</v>
      </c>
      <c r="HK247" s="13"/>
      <c r="HL247" s="68">
        <f t="shared" si="1435"/>
        <v>0</v>
      </c>
      <c r="HM247" s="68">
        <f t="shared" si="1436"/>
        <v>0</v>
      </c>
      <c r="HN247" s="68">
        <f t="shared" si="1437"/>
        <v>0</v>
      </c>
      <c r="HO247" s="68"/>
      <c r="HP247" s="15">
        <f t="shared" si="1438"/>
        <v>0</v>
      </c>
      <c r="HR247" s="13"/>
      <c r="HS247" s="68"/>
      <c r="HT247" s="68"/>
      <c r="HU247" s="68"/>
      <c r="HV247" s="68"/>
      <c r="HW247" s="15"/>
      <c r="HY247" s="13"/>
      <c r="HZ247" s="68">
        <f t="shared" si="1439"/>
        <v>0</v>
      </c>
      <c r="IA247" s="68">
        <f t="shared" si="1440"/>
        <v>0</v>
      </c>
      <c r="IB247" s="68">
        <f t="shared" si="1441"/>
        <v>0</v>
      </c>
      <c r="IC247" s="68"/>
      <c r="ID247" s="15">
        <f t="shared" si="1442"/>
        <v>0</v>
      </c>
      <c r="IF247" s="13"/>
      <c r="IG247" s="68">
        <f t="shared" si="1443"/>
        <v>0</v>
      </c>
      <c r="IH247" s="68">
        <f t="shared" si="1444"/>
        <v>0</v>
      </c>
      <c r="II247" s="68">
        <f t="shared" si="1445"/>
        <v>0</v>
      </c>
      <c r="IJ247" s="68"/>
      <c r="IK247" s="15">
        <f t="shared" si="1446"/>
        <v>0</v>
      </c>
      <c r="IM247" s="13"/>
      <c r="IN247" s="68">
        <f t="shared" si="1447"/>
        <v>0</v>
      </c>
      <c r="IO247" s="68">
        <f t="shared" si="1448"/>
        <v>0</v>
      </c>
      <c r="IP247" s="68">
        <f t="shared" si="1449"/>
        <v>0</v>
      </c>
      <c r="IQ247" s="68"/>
      <c r="IR247" s="15">
        <f t="shared" si="1450"/>
        <v>0</v>
      </c>
      <c r="IT247" s="13"/>
      <c r="IU247" s="68">
        <f t="shared" si="1451"/>
        <v>0</v>
      </c>
      <c r="IV247" s="68">
        <f t="shared" si="1452"/>
        <v>0</v>
      </c>
      <c r="IW247" s="68">
        <f t="shared" si="1453"/>
        <v>0</v>
      </c>
      <c r="IX247" s="68"/>
      <c r="IY247" s="15">
        <f t="shared" si="1454"/>
        <v>0</v>
      </c>
      <c r="JA247" s="13"/>
      <c r="JB247" s="68">
        <f t="shared" si="1455"/>
        <v>0</v>
      </c>
      <c r="JC247" s="68">
        <f t="shared" si="1456"/>
        <v>0</v>
      </c>
      <c r="JD247" s="68">
        <f t="shared" si="1457"/>
        <v>0</v>
      </c>
      <c r="JE247" s="68"/>
      <c r="JF247" s="15">
        <f t="shared" si="1458"/>
        <v>0</v>
      </c>
      <c r="JH247" s="13"/>
      <c r="JI247" s="68">
        <f t="shared" si="1459"/>
        <v>0</v>
      </c>
      <c r="JJ247" s="68">
        <f t="shared" si="1460"/>
        <v>0</v>
      </c>
      <c r="JK247" s="68">
        <f t="shared" si="1461"/>
        <v>0</v>
      </c>
      <c r="JL247" s="68"/>
      <c r="JM247" s="15">
        <f t="shared" si="1462"/>
        <v>0</v>
      </c>
      <c r="JO247" s="13"/>
      <c r="JP247" s="68">
        <f t="shared" si="1463"/>
        <v>0</v>
      </c>
      <c r="JQ247" s="68">
        <f t="shared" si="1464"/>
        <v>0</v>
      </c>
      <c r="JR247" s="68">
        <f t="shared" si="1465"/>
        <v>0</v>
      </c>
      <c r="JS247" s="68"/>
      <c r="JT247" s="15">
        <f t="shared" si="1466"/>
        <v>0</v>
      </c>
      <c r="JV247" s="13"/>
      <c r="JW247" s="68">
        <f t="shared" si="1467"/>
        <v>0</v>
      </c>
      <c r="JX247" s="68">
        <f t="shared" si="1468"/>
        <v>0</v>
      </c>
      <c r="JY247" s="68">
        <f t="shared" si="1469"/>
        <v>0</v>
      </c>
      <c r="JZ247" s="68"/>
      <c r="KA247" s="15">
        <f t="shared" si="1470"/>
        <v>0</v>
      </c>
      <c r="KC247" s="13"/>
      <c r="KD247" s="68">
        <f t="shared" si="1471"/>
        <v>0</v>
      </c>
      <c r="KE247" s="68">
        <f t="shared" si="1472"/>
        <v>0</v>
      </c>
      <c r="KF247" s="68">
        <f t="shared" si="1473"/>
        <v>0</v>
      </c>
      <c r="KG247" s="68"/>
      <c r="KH247" s="15">
        <f t="shared" si="1474"/>
        <v>0</v>
      </c>
      <c r="KI247" s="18"/>
      <c r="KJ247" s="13"/>
      <c r="KK247" s="68">
        <f t="shared" si="1475"/>
        <v>0</v>
      </c>
      <c r="KL247" s="68">
        <f t="shared" si="1476"/>
        <v>0</v>
      </c>
      <c r="KM247" s="68">
        <f t="shared" si="1477"/>
        <v>0</v>
      </c>
      <c r="KN247" s="68"/>
      <c r="KO247" s="15">
        <f t="shared" si="1478"/>
        <v>0</v>
      </c>
      <c r="KQ247" s="13"/>
      <c r="KR247" s="68">
        <f t="shared" si="1479"/>
        <v>0</v>
      </c>
      <c r="KS247" s="68">
        <f t="shared" si="1480"/>
        <v>0</v>
      </c>
      <c r="KT247" s="68">
        <f t="shared" si="1481"/>
        <v>0</v>
      </c>
      <c r="KU247" s="68"/>
      <c r="KV247" s="15">
        <f t="shared" si="1482"/>
        <v>0</v>
      </c>
      <c r="KW247" s="18"/>
      <c r="KX247" s="13"/>
      <c r="KY247" s="68">
        <f t="shared" si="1483"/>
        <v>0</v>
      </c>
      <c r="KZ247" s="68">
        <f t="shared" si="1484"/>
        <v>0</v>
      </c>
      <c r="LA247" s="68">
        <f t="shared" si="1485"/>
        <v>0</v>
      </c>
      <c r="LB247" s="68"/>
      <c r="LC247" s="15">
        <f t="shared" si="1486"/>
        <v>0</v>
      </c>
      <c r="LD247" s="18"/>
      <c r="LE247" s="13"/>
      <c r="LF247" s="68">
        <f t="shared" si="1487"/>
        <v>0</v>
      </c>
      <c r="LG247" s="68">
        <f t="shared" si="1488"/>
        <v>0</v>
      </c>
      <c r="LH247" s="68">
        <f t="shared" si="1489"/>
        <v>0</v>
      </c>
      <c r="LI247" s="68"/>
      <c r="LJ247" s="15">
        <f t="shared" si="1490"/>
        <v>0</v>
      </c>
      <c r="LL247" s="13"/>
      <c r="LM247" s="68">
        <f t="shared" si="1491"/>
        <v>0</v>
      </c>
      <c r="LN247" s="68">
        <f t="shared" si="1492"/>
        <v>0</v>
      </c>
      <c r="LO247" s="68">
        <f t="shared" si="1493"/>
        <v>0</v>
      </c>
      <c r="LP247" s="68"/>
      <c r="LQ247" s="15">
        <f t="shared" si="1494"/>
        <v>0</v>
      </c>
      <c r="LS247" s="13"/>
      <c r="LT247" s="68">
        <f t="shared" si="1495"/>
        <v>0</v>
      </c>
      <c r="LU247" s="68">
        <f t="shared" si="1496"/>
        <v>0</v>
      </c>
      <c r="LV247" s="68"/>
      <c r="LW247" s="68"/>
      <c r="LX247" s="15">
        <f t="shared" si="1497"/>
        <v>0</v>
      </c>
      <c r="LZ247" s="13"/>
      <c r="MA247" s="68">
        <f t="shared" si="1498"/>
        <v>0</v>
      </c>
      <c r="MB247" s="68">
        <f t="shared" si="1499"/>
        <v>0</v>
      </c>
      <c r="MC247" s="68">
        <f t="shared" si="1500"/>
        <v>0</v>
      </c>
      <c r="MD247" s="68"/>
      <c r="ME247" s="15">
        <f t="shared" si="1501"/>
        <v>0</v>
      </c>
      <c r="MG247" s="13"/>
      <c r="MH247" s="68">
        <f t="shared" si="1502"/>
        <v>0</v>
      </c>
      <c r="MI247" s="68">
        <f t="shared" si="1503"/>
        <v>0</v>
      </c>
      <c r="MJ247" s="68">
        <f t="shared" si="1504"/>
        <v>0</v>
      </c>
      <c r="MK247" s="68"/>
      <c r="ML247" s="15">
        <f t="shared" si="1505"/>
        <v>0</v>
      </c>
      <c r="MN247" s="13"/>
      <c r="MO247" s="68">
        <f t="shared" si="1506"/>
        <v>0</v>
      </c>
      <c r="MP247" s="68">
        <f t="shared" si="1507"/>
        <v>0</v>
      </c>
      <c r="MQ247" s="68">
        <f t="shared" si="1508"/>
        <v>0</v>
      </c>
      <c r="MR247" s="68"/>
      <c r="MS247" s="15">
        <f t="shared" si="1509"/>
        <v>0</v>
      </c>
      <c r="MU247" s="13"/>
      <c r="MV247" s="68">
        <f t="shared" si="1510"/>
        <v>0</v>
      </c>
      <c r="MW247" s="68">
        <f t="shared" si="1511"/>
        <v>0</v>
      </c>
      <c r="MX247" s="68">
        <f t="shared" si="1512"/>
        <v>0</v>
      </c>
      <c r="MY247" s="68"/>
      <c r="MZ247" s="15">
        <f t="shared" si="1513"/>
        <v>0</v>
      </c>
      <c r="NB247" s="13"/>
      <c r="NC247" s="68">
        <f t="shared" si="1514"/>
        <v>0</v>
      </c>
      <c r="ND247" s="68">
        <f t="shared" si="1515"/>
        <v>0</v>
      </c>
      <c r="NE247" s="68">
        <f t="shared" si="1516"/>
        <v>0</v>
      </c>
      <c r="NF247" s="68"/>
      <c r="NG247" s="15">
        <f t="shared" si="1517"/>
        <v>0</v>
      </c>
      <c r="NI247" s="13"/>
      <c r="NJ247" s="68">
        <f t="shared" si="1518"/>
        <v>0</v>
      </c>
      <c r="NK247" s="68">
        <f t="shared" si="1519"/>
        <v>0</v>
      </c>
      <c r="NL247" s="68">
        <f t="shared" si="1520"/>
        <v>0</v>
      </c>
      <c r="NM247" s="68"/>
      <c r="NN247" s="15">
        <f t="shared" si="1521"/>
        <v>0</v>
      </c>
      <c r="NP247" s="13"/>
      <c r="NQ247" s="68">
        <f t="shared" si="1522"/>
        <v>0</v>
      </c>
      <c r="NR247" s="68">
        <f t="shared" si="1523"/>
        <v>0</v>
      </c>
      <c r="NS247" s="68">
        <f t="shared" si="1524"/>
        <v>0</v>
      </c>
      <c r="NT247" s="68"/>
      <c r="NU247" s="15">
        <f t="shared" si="1525"/>
        <v>0</v>
      </c>
      <c r="NW247" s="13"/>
      <c r="NX247" s="68">
        <f t="shared" si="1526"/>
        <v>0</v>
      </c>
      <c r="NY247" s="68">
        <f t="shared" si="1527"/>
        <v>0</v>
      </c>
      <c r="NZ247" s="68">
        <f t="shared" si="1528"/>
        <v>0</v>
      </c>
      <c r="OA247" s="68"/>
      <c r="OB247" s="15">
        <f t="shared" si="1529"/>
        <v>0</v>
      </c>
      <c r="OD247" s="13"/>
      <c r="OE247" s="68">
        <f t="shared" si="1530"/>
        <v>0</v>
      </c>
      <c r="OF247" s="68">
        <f t="shared" si="1531"/>
        <v>0</v>
      </c>
      <c r="OG247" s="68">
        <f t="shared" si="1532"/>
        <v>0</v>
      </c>
      <c r="OH247" s="68"/>
      <c r="OI247" s="15">
        <f t="shared" si="1533"/>
        <v>0</v>
      </c>
      <c r="OK247" s="13"/>
      <c r="OL247" s="68">
        <f t="shared" si="1534"/>
        <v>0</v>
      </c>
      <c r="OM247" s="68">
        <f t="shared" si="1535"/>
        <v>0</v>
      </c>
      <c r="ON247" s="68">
        <f t="shared" si="1536"/>
        <v>0</v>
      </c>
      <c r="OO247" s="68"/>
      <c r="OP247" s="15">
        <f t="shared" si="1537"/>
        <v>0</v>
      </c>
      <c r="OR247" s="13"/>
      <c r="OS247" s="68">
        <f t="shared" si="1538"/>
        <v>0</v>
      </c>
      <c r="OT247" s="68">
        <f t="shared" si="1539"/>
        <v>0</v>
      </c>
      <c r="OU247" s="68">
        <f t="shared" si="1540"/>
        <v>0</v>
      </c>
      <c r="OV247" s="68"/>
      <c r="OW247" s="15">
        <f t="shared" si="1541"/>
        <v>0</v>
      </c>
      <c r="OY247" s="13"/>
      <c r="OZ247" s="68">
        <f t="shared" si="1542"/>
        <v>0</v>
      </c>
      <c r="PA247" s="68">
        <f t="shared" si="1543"/>
        <v>0</v>
      </c>
      <c r="PB247" s="68">
        <f t="shared" si="1544"/>
        <v>0</v>
      </c>
      <c r="PC247" s="68"/>
      <c r="PD247" s="15">
        <f t="shared" si="1545"/>
        <v>0</v>
      </c>
      <c r="PE247" s="18"/>
      <c r="PF247" s="13"/>
      <c r="PG247" s="68">
        <f t="shared" si="1546"/>
        <v>0</v>
      </c>
      <c r="PH247" s="68">
        <f t="shared" si="1547"/>
        <v>0</v>
      </c>
      <c r="PI247" s="68">
        <f t="shared" si="1548"/>
        <v>0</v>
      </c>
      <c r="PJ247" s="68"/>
      <c r="PK247" s="15">
        <f t="shared" si="1549"/>
        <v>0</v>
      </c>
      <c r="PM247" s="13"/>
      <c r="PN247" s="68">
        <f t="shared" si="1550"/>
        <v>0</v>
      </c>
      <c r="PO247" s="68">
        <f t="shared" si="1551"/>
        <v>0</v>
      </c>
      <c r="PP247" s="68">
        <f t="shared" si="1552"/>
        <v>0</v>
      </c>
      <c r="PQ247" s="68"/>
      <c r="PR247" s="15">
        <f t="shared" si="1553"/>
        <v>0</v>
      </c>
      <c r="PT247" s="13"/>
      <c r="PU247" s="68">
        <f t="shared" si="1554"/>
        <v>0</v>
      </c>
      <c r="PV247" s="68">
        <f t="shared" si="1555"/>
        <v>0</v>
      </c>
      <c r="PW247" s="68">
        <f t="shared" si="1556"/>
        <v>0</v>
      </c>
      <c r="PX247" s="68"/>
      <c r="PY247" s="15">
        <f t="shared" si="1557"/>
        <v>0</v>
      </c>
      <c r="QA247" s="13"/>
      <c r="QB247" s="68">
        <f t="shared" si="1558"/>
        <v>0</v>
      </c>
      <c r="QC247" s="68">
        <f t="shared" si="1559"/>
        <v>0</v>
      </c>
      <c r="QD247" s="68">
        <f t="shared" si="1560"/>
        <v>0</v>
      </c>
      <c r="QE247" s="68"/>
      <c r="QF247" s="15">
        <f t="shared" si="1561"/>
        <v>0</v>
      </c>
      <c r="QH247" s="13"/>
      <c r="QI247" s="68">
        <f t="shared" si="1562"/>
        <v>0</v>
      </c>
      <c r="QJ247" s="68">
        <f t="shared" si="1563"/>
        <v>0</v>
      </c>
      <c r="QK247" s="68">
        <f t="shared" si="1564"/>
        <v>0</v>
      </c>
      <c r="QL247" s="68"/>
      <c r="QM247" s="15">
        <f t="shared" si="1565"/>
        <v>0</v>
      </c>
      <c r="QO247" s="13"/>
      <c r="QP247" s="68">
        <f t="shared" si="1566"/>
        <v>0</v>
      </c>
      <c r="QQ247" s="68">
        <f t="shared" si="1567"/>
        <v>0</v>
      </c>
      <c r="QR247" s="68">
        <f t="shared" si="1568"/>
        <v>0</v>
      </c>
      <c r="QS247" s="68"/>
      <c r="QT247" s="15">
        <f t="shared" si="1569"/>
        <v>0</v>
      </c>
      <c r="QV247" s="13"/>
      <c r="QW247" s="68">
        <f t="shared" si="1570"/>
        <v>0</v>
      </c>
      <c r="QX247" s="68">
        <f t="shared" si="1571"/>
        <v>0</v>
      </c>
      <c r="QY247" s="68">
        <f t="shared" si="1572"/>
        <v>0</v>
      </c>
      <c r="QZ247" s="68"/>
      <c r="RA247" s="15">
        <f t="shared" si="1573"/>
        <v>0</v>
      </c>
      <c r="RC247" s="13"/>
      <c r="RD247" s="68">
        <f t="shared" si="1574"/>
        <v>0</v>
      </c>
      <c r="RE247" s="68">
        <f t="shared" si="1575"/>
        <v>0</v>
      </c>
      <c r="RF247" s="68">
        <f t="shared" si="1576"/>
        <v>0</v>
      </c>
      <c r="RG247" s="68"/>
      <c r="RH247" s="15">
        <f t="shared" si="1577"/>
        <v>0</v>
      </c>
      <c r="RJ247" s="13"/>
      <c r="RK247" s="68">
        <f t="shared" si="1578"/>
        <v>0</v>
      </c>
      <c r="RL247" s="68">
        <f t="shared" si="1579"/>
        <v>0</v>
      </c>
      <c r="RM247" s="68">
        <f t="shared" si="1580"/>
        <v>0</v>
      </c>
      <c r="RN247" s="68"/>
      <c r="RO247" s="15">
        <f t="shared" si="1581"/>
        <v>0</v>
      </c>
      <c r="RQ247" s="13"/>
      <c r="RR247" s="68">
        <f t="shared" si="1582"/>
        <v>0</v>
      </c>
      <c r="RS247" s="68">
        <f t="shared" si="1583"/>
        <v>0</v>
      </c>
      <c r="RT247" s="68">
        <f t="shared" si="1584"/>
        <v>0</v>
      </c>
      <c r="RU247" s="68"/>
      <c r="RV247" s="15">
        <f t="shared" si="1585"/>
        <v>0</v>
      </c>
      <c r="RX247" s="13"/>
      <c r="RY247" s="68">
        <f t="shared" si="1586"/>
        <v>0</v>
      </c>
      <c r="RZ247" s="68">
        <f t="shared" si="1587"/>
        <v>0</v>
      </c>
      <c r="SA247" s="68">
        <f t="shared" si="1588"/>
        <v>0</v>
      </c>
      <c r="SB247" s="68"/>
      <c r="SC247" s="15">
        <f t="shared" si="1589"/>
        <v>0</v>
      </c>
      <c r="SE247" s="13"/>
      <c r="SF247" s="68">
        <f t="shared" si="1590"/>
        <v>0</v>
      </c>
      <c r="SG247" s="68">
        <f t="shared" si="1591"/>
        <v>0</v>
      </c>
      <c r="SH247" s="68">
        <f t="shared" si="1592"/>
        <v>0</v>
      </c>
      <c r="SI247" s="68"/>
      <c r="SJ247" s="15">
        <f t="shared" si="1593"/>
        <v>0</v>
      </c>
      <c r="SL247" s="13"/>
      <c r="SM247" s="68">
        <f t="shared" si="1594"/>
        <v>0</v>
      </c>
      <c r="SN247" s="68">
        <f t="shared" si="1595"/>
        <v>0</v>
      </c>
      <c r="SO247" s="68">
        <f t="shared" si="1596"/>
        <v>0</v>
      </c>
      <c r="SP247" s="68"/>
      <c r="SQ247" s="15">
        <f t="shared" si="1597"/>
        <v>0</v>
      </c>
      <c r="SS247" s="13"/>
      <c r="ST247" s="68">
        <f t="shared" si="1598"/>
        <v>0</v>
      </c>
      <c r="SU247" s="68">
        <f t="shared" si="1599"/>
        <v>0</v>
      </c>
      <c r="SV247" s="68">
        <f t="shared" si="1600"/>
        <v>0</v>
      </c>
      <c r="SW247" s="68"/>
      <c r="SX247" s="15">
        <f t="shared" si="1601"/>
        <v>0</v>
      </c>
      <c r="SZ247" s="13"/>
      <c r="TA247" s="68">
        <f t="shared" si="1602"/>
        <v>0</v>
      </c>
      <c r="TB247" s="68">
        <f t="shared" si="1603"/>
        <v>0</v>
      </c>
      <c r="TC247" s="68">
        <f t="shared" si="1604"/>
        <v>0</v>
      </c>
      <c r="TD247" s="68"/>
      <c r="TE247" s="15">
        <f t="shared" si="1605"/>
        <v>0</v>
      </c>
      <c r="TG247" s="417"/>
      <c r="TH247" s="68">
        <f t="shared" si="1606"/>
        <v>0</v>
      </c>
      <c r="TI247" s="68">
        <f t="shared" si="1607"/>
        <v>0</v>
      </c>
      <c r="TJ247" s="68">
        <f t="shared" si="1608"/>
        <v>0</v>
      </c>
      <c r="TK247" s="68"/>
      <c r="TL247" s="15">
        <f t="shared" si="1609"/>
        <v>0</v>
      </c>
      <c r="TN247" s="13"/>
      <c r="TO247" s="68">
        <f t="shared" si="1610"/>
        <v>0</v>
      </c>
      <c r="TP247" s="68">
        <f t="shared" si="1611"/>
        <v>0</v>
      </c>
      <c r="TQ247" s="68">
        <f t="shared" si="1612"/>
        <v>0</v>
      </c>
      <c r="TR247" s="68"/>
      <c r="TS247" s="15">
        <f t="shared" si="1613"/>
        <v>0</v>
      </c>
      <c r="TU247" s="417"/>
      <c r="TV247" s="68">
        <f t="shared" si="1614"/>
        <v>0</v>
      </c>
      <c r="TW247" s="68">
        <f t="shared" si="1615"/>
        <v>0</v>
      </c>
      <c r="TX247" s="68">
        <f t="shared" si="1616"/>
        <v>0</v>
      </c>
      <c r="TY247" s="68"/>
      <c r="TZ247" s="15">
        <f t="shared" si="1617"/>
        <v>0</v>
      </c>
      <c r="UB247" s="13"/>
      <c r="UC247" s="68">
        <f t="shared" si="1244"/>
        <v>0</v>
      </c>
      <c r="UD247" s="68">
        <f t="shared" si="1245"/>
        <v>0</v>
      </c>
      <c r="UE247" s="68">
        <f t="shared" si="1246"/>
        <v>0</v>
      </c>
      <c r="UF247" s="68"/>
      <c r="UG247" s="15">
        <f t="shared" si="1247"/>
        <v>0</v>
      </c>
      <c r="UI247" s="417"/>
      <c r="UJ247" s="68">
        <f t="shared" si="1248"/>
        <v>0</v>
      </c>
      <c r="UK247" s="68">
        <f t="shared" si="1249"/>
        <v>0</v>
      </c>
      <c r="UL247" s="68">
        <f t="shared" si="1250"/>
        <v>0</v>
      </c>
      <c r="UM247" s="68"/>
      <c r="UN247" s="15">
        <f t="shared" si="1251"/>
        <v>0</v>
      </c>
      <c r="UP247" s="417"/>
      <c r="UQ247" s="68">
        <f t="shared" si="1252"/>
        <v>0</v>
      </c>
      <c r="UR247" s="68">
        <f t="shared" si="1253"/>
        <v>0</v>
      </c>
      <c r="US247" s="68">
        <f t="shared" si="1254"/>
        <v>0</v>
      </c>
      <c r="UT247" s="68"/>
      <c r="UU247" s="15">
        <f t="shared" si="1255"/>
        <v>0</v>
      </c>
      <c r="UW247" s="417"/>
      <c r="UX247" s="68">
        <f t="shared" si="1256"/>
        <v>0</v>
      </c>
      <c r="UY247" s="68">
        <f t="shared" si="1257"/>
        <v>0</v>
      </c>
      <c r="UZ247" s="68">
        <f t="shared" si="1258"/>
        <v>0</v>
      </c>
      <c r="VA247" s="68"/>
      <c r="VB247" s="15">
        <f t="shared" si="1259"/>
        <v>0</v>
      </c>
      <c r="VD247" s="417"/>
      <c r="VE247" s="68">
        <f t="shared" si="1260"/>
        <v>0</v>
      </c>
      <c r="VF247" s="68">
        <f t="shared" si="1261"/>
        <v>0</v>
      </c>
      <c r="VG247" s="68">
        <f t="shared" si="1262"/>
        <v>0</v>
      </c>
      <c r="VH247" s="68"/>
      <c r="VI247" s="15">
        <f t="shared" si="1263"/>
        <v>0</v>
      </c>
      <c r="VM247" s="21">
        <f t="shared" si="1264"/>
        <v>0</v>
      </c>
      <c r="VN247" s="40"/>
      <c r="VO247" s="21">
        <f t="shared" si="1265"/>
        <v>0</v>
      </c>
      <c r="VP247" s="14"/>
      <c r="VQ247" s="21">
        <f t="shared" si="1266"/>
        <v>0</v>
      </c>
    </row>
    <row r="248" spans="1:589" ht="15.75" customHeight="1" x14ac:dyDescent="0.2">
      <c r="A248" s="127">
        <v>46003</v>
      </c>
      <c r="B248" s="4">
        <f t="shared" si="999"/>
        <v>46003</v>
      </c>
      <c r="C248" s="13"/>
      <c r="D248" s="138">
        <f t="shared" si="1000"/>
        <v>0</v>
      </c>
      <c r="E248" s="68">
        <f t="shared" si="1001"/>
        <v>0</v>
      </c>
      <c r="F248" s="15">
        <f t="shared" si="1002"/>
        <v>0</v>
      </c>
      <c r="G248" s="13"/>
      <c r="H248" s="138">
        <f t="shared" si="1003"/>
        <v>0</v>
      </c>
      <c r="I248" s="68">
        <f t="shared" si="1004"/>
        <v>0</v>
      </c>
      <c r="J248" s="15">
        <f t="shared" si="1005"/>
        <v>0</v>
      </c>
      <c r="K248" s="13"/>
      <c r="L248" s="138">
        <f t="shared" si="1006"/>
        <v>0</v>
      </c>
      <c r="M248" s="68">
        <f t="shared" si="1007"/>
        <v>0</v>
      </c>
      <c r="N248" s="15">
        <f t="shared" si="1008"/>
        <v>0</v>
      </c>
      <c r="O248" s="13"/>
      <c r="P248" s="138">
        <f t="shared" si="1009"/>
        <v>0</v>
      </c>
      <c r="Q248" s="68">
        <f t="shared" si="1010"/>
        <v>0</v>
      </c>
      <c r="R248" s="15">
        <f t="shared" si="1011"/>
        <v>0</v>
      </c>
      <c r="S248" s="18">
        <f t="shared" si="1012"/>
        <v>0</v>
      </c>
      <c r="T248" s="121">
        <f t="shared" si="1013"/>
        <v>0</v>
      </c>
      <c r="U248" s="121">
        <f t="shared" si="1014"/>
        <v>0</v>
      </c>
      <c r="V248" s="134">
        <f t="shared" si="1015"/>
        <v>0</v>
      </c>
      <c r="W248" s="21">
        <f t="shared" si="1267"/>
        <v>0</v>
      </c>
      <c r="X248" s="18">
        <f t="shared" si="1016"/>
        <v>0</v>
      </c>
      <c r="Y248" s="353"/>
      <c r="Z248" s="15">
        <v>1.9999999999999999E-6</v>
      </c>
      <c r="AA248" s="21">
        <f t="shared" si="1017"/>
        <v>1.9999999999999999E-6</v>
      </c>
      <c r="AC248" s="13"/>
      <c r="AD248" s="68">
        <f t="shared" si="1332"/>
        <v>0</v>
      </c>
      <c r="AE248" s="68">
        <f t="shared" si="1333"/>
        <v>0</v>
      </c>
      <c r="AF248" s="68">
        <f t="shared" si="1334"/>
        <v>0</v>
      </c>
      <c r="AG248" s="68"/>
      <c r="AH248" s="15">
        <f t="shared" si="1335"/>
        <v>0</v>
      </c>
      <c r="AJ248" s="13"/>
      <c r="AK248" s="68">
        <f t="shared" si="1336"/>
        <v>0</v>
      </c>
      <c r="AL248" s="68">
        <f t="shared" si="1337"/>
        <v>0</v>
      </c>
      <c r="AM248" s="68">
        <f t="shared" si="1338"/>
        <v>0</v>
      </c>
      <c r="AN248" s="68"/>
      <c r="AO248" s="15">
        <f t="shared" si="1339"/>
        <v>0</v>
      </c>
      <c r="AQ248" s="13"/>
      <c r="AR248" s="68">
        <f t="shared" si="1340"/>
        <v>0</v>
      </c>
      <c r="AS248" s="68">
        <f t="shared" si="1341"/>
        <v>0</v>
      </c>
      <c r="AT248" s="68">
        <f t="shared" si="1342"/>
        <v>0</v>
      </c>
      <c r="AU248" s="68"/>
      <c r="AV248" s="15">
        <f t="shared" si="1343"/>
        <v>0</v>
      </c>
      <c r="AX248" s="13"/>
      <c r="AY248" s="68">
        <f t="shared" si="1344"/>
        <v>0</v>
      </c>
      <c r="AZ248" s="68">
        <f t="shared" si="1345"/>
        <v>0</v>
      </c>
      <c r="BA248" s="68">
        <f t="shared" si="1346"/>
        <v>0</v>
      </c>
      <c r="BB248" s="68"/>
      <c r="BC248" s="15">
        <f t="shared" si="1347"/>
        <v>0</v>
      </c>
      <c r="BE248" s="13"/>
      <c r="BF248" s="68">
        <f t="shared" si="1348"/>
        <v>0</v>
      </c>
      <c r="BG248" s="68">
        <f t="shared" si="1349"/>
        <v>0</v>
      </c>
      <c r="BH248" s="68"/>
      <c r="BI248" s="68"/>
      <c r="BJ248" s="15">
        <f t="shared" si="1350"/>
        <v>0</v>
      </c>
      <c r="BL248" s="13"/>
      <c r="BM248" s="68">
        <f t="shared" si="1351"/>
        <v>0</v>
      </c>
      <c r="BN248" s="68">
        <f t="shared" si="1352"/>
        <v>0</v>
      </c>
      <c r="BO248" s="68">
        <f t="shared" si="1353"/>
        <v>0</v>
      </c>
      <c r="BP248" s="68"/>
      <c r="BQ248" s="15">
        <f t="shared" si="1354"/>
        <v>0</v>
      </c>
      <c r="BS248" s="13"/>
      <c r="BT248" s="68">
        <f t="shared" si="1355"/>
        <v>0</v>
      </c>
      <c r="BU248" s="68">
        <f t="shared" si="1356"/>
        <v>0</v>
      </c>
      <c r="BV248" s="68">
        <f t="shared" si="1357"/>
        <v>0</v>
      </c>
      <c r="BW248" s="68"/>
      <c r="BX248" s="15">
        <f t="shared" si="1358"/>
        <v>0</v>
      </c>
      <c r="BZ248" s="13"/>
      <c r="CA248" s="68">
        <f t="shared" si="1359"/>
        <v>0</v>
      </c>
      <c r="CB248" s="68">
        <f t="shared" si="1360"/>
        <v>0</v>
      </c>
      <c r="CC248" s="68">
        <f t="shared" si="1361"/>
        <v>0</v>
      </c>
      <c r="CD248" s="68"/>
      <c r="CE248" s="15">
        <f t="shared" si="1362"/>
        <v>0</v>
      </c>
      <c r="CG248" s="13"/>
      <c r="CH248" s="68">
        <f t="shared" si="1363"/>
        <v>0</v>
      </c>
      <c r="CI248" s="68">
        <f t="shared" si="1364"/>
        <v>0</v>
      </c>
      <c r="CJ248" s="68">
        <f t="shared" si="1365"/>
        <v>0</v>
      </c>
      <c r="CK248" s="68"/>
      <c r="CL248" s="15">
        <f t="shared" si="1366"/>
        <v>0</v>
      </c>
      <c r="CN248" s="13"/>
      <c r="CO248" s="68">
        <f t="shared" si="1367"/>
        <v>0</v>
      </c>
      <c r="CP248" s="68">
        <f t="shared" si="1368"/>
        <v>0</v>
      </c>
      <c r="CQ248" s="68">
        <f t="shared" si="1369"/>
        <v>0</v>
      </c>
      <c r="CR248" s="68"/>
      <c r="CS248" s="15">
        <f t="shared" si="1370"/>
        <v>0</v>
      </c>
      <c r="CU248" s="13"/>
      <c r="CV248" s="68">
        <f t="shared" si="1371"/>
        <v>0</v>
      </c>
      <c r="CW248" s="68">
        <f t="shared" si="1372"/>
        <v>0</v>
      </c>
      <c r="CX248" s="68">
        <f t="shared" si="1373"/>
        <v>0</v>
      </c>
      <c r="CY248" s="68"/>
      <c r="CZ248" s="15">
        <f t="shared" si="1374"/>
        <v>0</v>
      </c>
      <c r="DB248" s="13"/>
      <c r="DC248" s="68">
        <f t="shared" si="1375"/>
        <v>0</v>
      </c>
      <c r="DD248" s="68">
        <f t="shared" si="1376"/>
        <v>0</v>
      </c>
      <c r="DE248" s="68">
        <f t="shared" si="1377"/>
        <v>0</v>
      </c>
      <c r="DF248" s="68"/>
      <c r="DG248" s="15">
        <f t="shared" si="1378"/>
        <v>0</v>
      </c>
      <c r="DI248" s="13"/>
      <c r="DJ248" s="68">
        <f t="shared" si="1379"/>
        <v>0</v>
      </c>
      <c r="DK248" s="68">
        <f t="shared" si="1380"/>
        <v>0</v>
      </c>
      <c r="DL248" s="68">
        <f t="shared" si="1381"/>
        <v>0</v>
      </c>
      <c r="DM248" s="68"/>
      <c r="DN248" s="15">
        <f t="shared" si="1382"/>
        <v>0</v>
      </c>
      <c r="DP248" s="13"/>
      <c r="DQ248" s="68">
        <f t="shared" si="1383"/>
        <v>0</v>
      </c>
      <c r="DR248" s="68">
        <f t="shared" si="1384"/>
        <v>0</v>
      </c>
      <c r="DS248" s="68"/>
      <c r="DT248" s="68"/>
      <c r="DU248" s="15">
        <f t="shared" si="1385"/>
        <v>0</v>
      </c>
      <c r="DV248" s="18"/>
      <c r="DW248" s="13"/>
      <c r="DX248" s="68">
        <f t="shared" si="1386"/>
        <v>0</v>
      </c>
      <c r="DY248" s="68">
        <f t="shared" si="1387"/>
        <v>0</v>
      </c>
      <c r="DZ248" s="68">
        <f t="shared" si="1388"/>
        <v>0</v>
      </c>
      <c r="EA248" s="68"/>
      <c r="EB248" s="15">
        <f t="shared" si="1389"/>
        <v>0</v>
      </c>
      <c r="ED248" s="13"/>
      <c r="EE248" s="68">
        <f t="shared" si="1390"/>
        <v>0</v>
      </c>
      <c r="EF248" s="68">
        <f t="shared" si="1391"/>
        <v>0</v>
      </c>
      <c r="EG248" s="68">
        <f t="shared" si="1392"/>
        <v>0</v>
      </c>
      <c r="EH248" s="68"/>
      <c r="EI248" s="15">
        <f t="shared" si="1393"/>
        <v>0</v>
      </c>
      <c r="EK248" s="13"/>
      <c r="EL248" s="68">
        <f t="shared" si="1394"/>
        <v>0</v>
      </c>
      <c r="EM248" s="68">
        <f t="shared" si="1395"/>
        <v>0</v>
      </c>
      <c r="EN248" s="68">
        <f t="shared" si="1396"/>
        <v>0</v>
      </c>
      <c r="EO248" s="68"/>
      <c r="EP248" s="15">
        <f t="shared" si="1397"/>
        <v>0</v>
      </c>
      <c r="ER248" s="13"/>
      <c r="ES248" s="68">
        <f t="shared" si="1398"/>
        <v>0</v>
      </c>
      <c r="ET248" s="68">
        <f t="shared" si="1399"/>
        <v>0</v>
      </c>
      <c r="EU248" s="68">
        <f t="shared" si="1400"/>
        <v>0</v>
      </c>
      <c r="EV248" s="68"/>
      <c r="EW248" s="15">
        <f t="shared" si="1401"/>
        <v>0</v>
      </c>
      <c r="EY248" s="13"/>
      <c r="EZ248" s="68">
        <f t="shared" si="1402"/>
        <v>0</v>
      </c>
      <c r="FA248" s="68">
        <f t="shared" si="1403"/>
        <v>0</v>
      </c>
      <c r="FB248" s="68"/>
      <c r="FC248" s="68"/>
      <c r="FD248" s="15">
        <f t="shared" si="1404"/>
        <v>0</v>
      </c>
      <c r="FF248" s="13"/>
      <c r="FG248" s="68">
        <f t="shared" si="1405"/>
        <v>0</v>
      </c>
      <c r="FH248" s="68">
        <f t="shared" si="1406"/>
        <v>0</v>
      </c>
      <c r="FI248" s="68">
        <f t="shared" si="1407"/>
        <v>0</v>
      </c>
      <c r="FJ248" s="68"/>
      <c r="FK248" s="15">
        <f t="shared" si="1408"/>
        <v>0</v>
      </c>
      <c r="FM248" s="13"/>
      <c r="FN248" s="68">
        <f t="shared" si="1409"/>
        <v>0</v>
      </c>
      <c r="FO248" s="68">
        <f t="shared" si="1410"/>
        <v>0</v>
      </c>
      <c r="FP248" s="68">
        <f t="shared" si="1411"/>
        <v>0</v>
      </c>
      <c r="FQ248" s="68"/>
      <c r="FR248" s="15">
        <f t="shared" si="1412"/>
        <v>0</v>
      </c>
      <c r="FT248" s="13"/>
      <c r="FU248" s="68">
        <f t="shared" si="1413"/>
        <v>0</v>
      </c>
      <c r="FV248" s="68">
        <f t="shared" si="1414"/>
        <v>0</v>
      </c>
      <c r="FW248" s="68">
        <f t="shared" si="1415"/>
        <v>0</v>
      </c>
      <c r="FX248" s="68"/>
      <c r="FY248" s="15">
        <f t="shared" si="1416"/>
        <v>0</v>
      </c>
      <c r="GA248" s="13"/>
      <c r="GB248" s="68">
        <f t="shared" si="1417"/>
        <v>0</v>
      </c>
      <c r="GC248" s="68">
        <f t="shared" si="1418"/>
        <v>0</v>
      </c>
      <c r="GD248" s="68"/>
      <c r="GE248" s="68"/>
      <c r="GF248" s="15">
        <f t="shared" si="1419"/>
        <v>0</v>
      </c>
      <c r="GG248" s="18"/>
      <c r="GH248" s="13"/>
      <c r="GI248" s="68">
        <f t="shared" si="1420"/>
        <v>0</v>
      </c>
      <c r="GJ248" s="68">
        <f t="shared" si="1421"/>
        <v>0</v>
      </c>
      <c r="GK248" s="68">
        <f t="shared" si="1422"/>
        <v>0</v>
      </c>
      <c r="GL248" s="68"/>
      <c r="GM248" s="15">
        <f t="shared" si="1423"/>
        <v>0</v>
      </c>
      <c r="GO248" s="13"/>
      <c r="GP248" s="68">
        <f t="shared" si="1424"/>
        <v>0</v>
      </c>
      <c r="GQ248" s="68">
        <f t="shared" si="1425"/>
        <v>0</v>
      </c>
      <c r="GR248" s="68"/>
      <c r="GS248" s="68"/>
      <c r="GT248" s="15">
        <f t="shared" si="1426"/>
        <v>0</v>
      </c>
      <c r="GV248" s="13"/>
      <c r="GW248" s="68">
        <f t="shared" si="1427"/>
        <v>0</v>
      </c>
      <c r="GX248" s="68">
        <f t="shared" si="1428"/>
        <v>0</v>
      </c>
      <c r="GY248" s="68">
        <f t="shared" si="1429"/>
        <v>0</v>
      </c>
      <c r="GZ248" s="68"/>
      <c r="HA248" s="15">
        <f t="shared" si="1430"/>
        <v>0</v>
      </c>
      <c r="HD248" s="13"/>
      <c r="HE248" s="68">
        <f t="shared" si="1431"/>
        <v>0</v>
      </c>
      <c r="HF248" s="68">
        <f t="shared" si="1432"/>
        <v>0</v>
      </c>
      <c r="HG248" s="68">
        <f t="shared" si="1433"/>
        <v>0</v>
      </c>
      <c r="HH248" s="68"/>
      <c r="HI248" s="15">
        <f t="shared" si="1434"/>
        <v>0</v>
      </c>
      <c r="HK248" s="13"/>
      <c r="HL248" s="68">
        <f t="shared" si="1435"/>
        <v>0</v>
      </c>
      <c r="HM248" s="68">
        <f t="shared" si="1436"/>
        <v>0</v>
      </c>
      <c r="HN248" s="68">
        <f t="shared" si="1437"/>
        <v>0</v>
      </c>
      <c r="HO248" s="68"/>
      <c r="HP248" s="15">
        <f t="shared" si="1438"/>
        <v>0</v>
      </c>
      <c r="HR248" s="13"/>
      <c r="HS248" s="68"/>
      <c r="HT248" s="68"/>
      <c r="HU248" s="68"/>
      <c r="HV248" s="68"/>
      <c r="HW248" s="15"/>
      <c r="HY248" s="13"/>
      <c r="HZ248" s="68">
        <f t="shared" si="1439"/>
        <v>0</v>
      </c>
      <c r="IA248" s="68">
        <f t="shared" si="1440"/>
        <v>0</v>
      </c>
      <c r="IB248" s="68">
        <f t="shared" si="1441"/>
        <v>0</v>
      </c>
      <c r="IC248" s="68"/>
      <c r="ID248" s="15">
        <f t="shared" si="1442"/>
        <v>0</v>
      </c>
      <c r="IF248" s="13"/>
      <c r="IG248" s="68">
        <f t="shared" si="1443"/>
        <v>0</v>
      </c>
      <c r="IH248" s="68">
        <f t="shared" si="1444"/>
        <v>0</v>
      </c>
      <c r="II248" s="68">
        <f t="shared" si="1445"/>
        <v>0</v>
      </c>
      <c r="IJ248" s="68"/>
      <c r="IK248" s="15">
        <f t="shared" si="1446"/>
        <v>0</v>
      </c>
      <c r="IM248" s="13"/>
      <c r="IN248" s="68">
        <f t="shared" si="1447"/>
        <v>0</v>
      </c>
      <c r="IO248" s="68">
        <f t="shared" si="1448"/>
        <v>0</v>
      </c>
      <c r="IP248" s="68">
        <f t="shared" si="1449"/>
        <v>0</v>
      </c>
      <c r="IQ248" s="68"/>
      <c r="IR248" s="15">
        <f t="shared" si="1450"/>
        <v>0</v>
      </c>
      <c r="IT248" s="13"/>
      <c r="IU248" s="68">
        <f t="shared" si="1451"/>
        <v>0</v>
      </c>
      <c r="IV248" s="68">
        <f t="shared" si="1452"/>
        <v>0</v>
      </c>
      <c r="IW248" s="68">
        <f t="shared" si="1453"/>
        <v>0</v>
      </c>
      <c r="IX248" s="68"/>
      <c r="IY248" s="15">
        <f t="shared" si="1454"/>
        <v>0</v>
      </c>
      <c r="JA248" s="13"/>
      <c r="JB248" s="68">
        <f t="shared" si="1455"/>
        <v>0</v>
      </c>
      <c r="JC248" s="68">
        <f t="shared" si="1456"/>
        <v>0</v>
      </c>
      <c r="JD248" s="68">
        <f t="shared" si="1457"/>
        <v>0</v>
      </c>
      <c r="JE248" s="68"/>
      <c r="JF248" s="15">
        <f t="shared" si="1458"/>
        <v>0</v>
      </c>
      <c r="JH248" s="13"/>
      <c r="JI248" s="68">
        <f t="shared" si="1459"/>
        <v>0</v>
      </c>
      <c r="JJ248" s="68">
        <f t="shared" si="1460"/>
        <v>0</v>
      </c>
      <c r="JK248" s="68">
        <f t="shared" si="1461"/>
        <v>0</v>
      </c>
      <c r="JL248" s="68"/>
      <c r="JM248" s="15">
        <f t="shared" si="1462"/>
        <v>0</v>
      </c>
      <c r="JO248" s="13"/>
      <c r="JP248" s="68">
        <f t="shared" si="1463"/>
        <v>0</v>
      </c>
      <c r="JQ248" s="68">
        <f t="shared" si="1464"/>
        <v>0</v>
      </c>
      <c r="JR248" s="68">
        <f t="shared" si="1465"/>
        <v>0</v>
      </c>
      <c r="JS248" s="68"/>
      <c r="JT248" s="15">
        <f t="shared" si="1466"/>
        <v>0</v>
      </c>
      <c r="JV248" s="13"/>
      <c r="JW248" s="68">
        <f t="shared" si="1467"/>
        <v>0</v>
      </c>
      <c r="JX248" s="68">
        <f t="shared" si="1468"/>
        <v>0</v>
      </c>
      <c r="JY248" s="68">
        <f t="shared" si="1469"/>
        <v>0</v>
      </c>
      <c r="JZ248" s="68"/>
      <c r="KA248" s="15">
        <f t="shared" si="1470"/>
        <v>0</v>
      </c>
      <c r="KC248" s="13"/>
      <c r="KD248" s="68">
        <f t="shared" si="1471"/>
        <v>0</v>
      </c>
      <c r="KE248" s="68">
        <f t="shared" si="1472"/>
        <v>0</v>
      </c>
      <c r="KF248" s="68">
        <f t="shared" si="1473"/>
        <v>0</v>
      </c>
      <c r="KG248" s="68"/>
      <c r="KH248" s="15">
        <f t="shared" si="1474"/>
        <v>0</v>
      </c>
      <c r="KI248" s="18"/>
      <c r="KJ248" s="13"/>
      <c r="KK248" s="68">
        <f t="shared" si="1475"/>
        <v>0</v>
      </c>
      <c r="KL248" s="68">
        <f t="shared" si="1476"/>
        <v>0</v>
      </c>
      <c r="KM248" s="68">
        <f t="shared" si="1477"/>
        <v>0</v>
      </c>
      <c r="KN248" s="68"/>
      <c r="KO248" s="15">
        <f t="shared" si="1478"/>
        <v>0</v>
      </c>
      <c r="KQ248" s="13"/>
      <c r="KR248" s="68">
        <f t="shared" si="1479"/>
        <v>0</v>
      </c>
      <c r="KS248" s="68">
        <f t="shared" si="1480"/>
        <v>0</v>
      </c>
      <c r="KT248" s="68">
        <f t="shared" si="1481"/>
        <v>0</v>
      </c>
      <c r="KU248" s="68"/>
      <c r="KV248" s="15">
        <f t="shared" si="1482"/>
        <v>0</v>
      </c>
      <c r="KW248" s="18"/>
      <c r="KX248" s="13"/>
      <c r="KY248" s="68">
        <f t="shared" si="1483"/>
        <v>0</v>
      </c>
      <c r="KZ248" s="68">
        <f t="shared" si="1484"/>
        <v>0</v>
      </c>
      <c r="LA248" s="68">
        <f t="shared" si="1485"/>
        <v>0</v>
      </c>
      <c r="LB248" s="68"/>
      <c r="LC248" s="15">
        <f t="shared" si="1486"/>
        <v>0</v>
      </c>
      <c r="LD248" s="18"/>
      <c r="LE248" s="13"/>
      <c r="LF248" s="68">
        <f t="shared" si="1487"/>
        <v>0</v>
      </c>
      <c r="LG248" s="68">
        <f t="shared" si="1488"/>
        <v>0</v>
      </c>
      <c r="LH248" s="68">
        <f t="shared" si="1489"/>
        <v>0</v>
      </c>
      <c r="LI248" s="68"/>
      <c r="LJ248" s="15">
        <f t="shared" si="1490"/>
        <v>0</v>
      </c>
      <c r="LL248" s="13"/>
      <c r="LM248" s="68">
        <f t="shared" si="1491"/>
        <v>0</v>
      </c>
      <c r="LN248" s="68">
        <f t="shared" si="1492"/>
        <v>0</v>
      </c>
      <c r="LO248" s="68">
        <f t="shared" si="1493"/>
        <v>0</v>
      </c>
      <c r="LP248" s="68"/>
      <c r="LQ248" s="15">
        <f t="shared" si="1494"/>
        <v>0</v>
      </c>
      <c r="LS248" s="13"/>
      <c r="LT248" s="68">
        <f t="shared" si="1495"/>
        <v>0</v>
      </c>
      <c r="LU248" s="68">
        <f t="shared" si="1496"/>
        <v>0</v>
      </c>
      <c r="LV248" s="68"/>
      <c r="LW248" s="68"/>
      <c r="LX248" s="15">
        <f t="shared" si="1497"/>
        <v>0</v>
      </c>
      <c r="LZ248" s="13"/>
      <c r="MA248" s="68">
        <f t="shared" si="1498"/>
        <v>0</v>
      </c>
      <c r="MB248" s="68">
        <f t="shared" si="1499"/>
        <v>0</v>
      </c>
      <c r="MC248" s="68">
        <f t="shared" si="1500"/>
        <v>0</v>
      </c>
      <c r="MD248" s="68"/>
      <c r="ME248" s="15">
        <f t="shared" si="1501"/>
        <v>0</v>
      </c>
      <c r="MG248" s="13"/>
      <c r="MH248" s="68">
        <f t="shared" si="1502"/>
        <v>0</v>
      </c>
      <c r="MI248" s="68">
        <f t="shared" si="1503"/>
        <v>0</v>
      </c>
      <c r="MJ248" s="68">
        <f t="shared" si="1504"/>
        <v>0</v>
      </c>
      <c r="MK248" s="68"/>
      <c r="ML248" s="15">
        <f t="shared" si="1505"/>
        <v>0</v>
      </c>
      <c r="MN248" s="13"/>
      <c r="MO248" s="68">
        <f t="shared" si="1506"/>
        <v>0</v>
      </c>
      <c r="MP248" s="68">
        <f t="shared" si="1507"/>
        <v>0</v>
      </c>
      <c r="MQ248" s="68">
        <f t="shared" si="1508"/>
        <v>0</v>
      </c>
      <c r="MR248" s="68"/>
      <c r="MS248" s="15">
        <f t="shared" si="1509"/>
        <v>0</v>
      </c>
      <c r="MU248" s="13"/>
      <c r="MV248" s="68">
        <f t="shared" si="1510"/>
        <v>0</v>
      </c>
      <c r="MW248" s="68">
        <f t="shared" si="1511"/>
        <v>0</v>
      </c>
      <c r="MX248" s="68">
        <f t="shared" si="1512"/>
        <v>0</v>
      </c>
      <c r="MY248" s="68"/>
      <c r="MZ248" s="15">
        <f t="shared" si="1513"/>
        <v>0</v>
      </c>
      <c r="NB248" s="13"/>
      <c r="NC248" s="68">
        <f t="shared" si="1514"/>
        <v>0</v>
      </c>
      <c r="ND248" s="68">
        <f t="shared" si="1515"/>
        <v>0</v>
      </c>
      <c r="NE248" s="68">
        <f t="shared" si="1516"/>
        <v>0</v>
      </c>
      <c r="NF248" s="68"/>
      <c r="NG248" s="15">
        <f t="shared" si="1517"/>
        <v>0</v>
      </c>
      <c r="NI248" s="13"/>
      <c r="NJ248" s="68">
        <f t="shared" si="1518"/>
        <v>0</v>
      </c>
      <c r="NK248" s="68">
        <f t="shared" si="1519"/>
        <v>0</v>
      </c>
      <c r="NL248" s="68">
        <f t="shared" si="1520"/>
        <v>0</v>
      </c>
      <c r="NM248" s="68"/>
      <c r="NN248" s="15">
        <f t="shared" si="1521"/>
        <v>0</v>
      </c>
      <c r="NP248" s="13"/>
      <c r="NQ248" s="68">
        <f t="shared" si="1522"/>
        <v>0</v>
      </c>
      <c r="NR248" s="68">
        <f t="shared" si="1523"/>
        <v>0</v>
      </c>
      <c r="NS248" s="68">
        <f t="shared" si="1524"/>
        <v>0</v>
      </c>
      <c r="NT248" s="68"/>
      <c r="NU248" s="15">
        <f t="shared" si="1525"/>
        <v>0</v>
      </c>
      <c r="NW248" s="13"/>
      <c r="NX248" s="68">
        <f t="shared" si="1526"/>
        <v>0</v>
      </c>
      <c r="NY248" s="68">
        <f t="shared" si="1527"/>
        <v>0</v>
      </c>
      <c r="NZ248" s="68">
        <f t="shared" si="1528"/>
        <v>0</v>
      </c>
      <c r="OA248" s="68"/>
      <c r="OB248" s="15">
        <f t="shared" si="1529"/>
        <v>0</v>
      </c>
      <c r="OD248" s="13"/>
      <c r="OE248" s="68">
        <f t="shared" si="1530"/>
        <v>0</v>
      </c>
      <c r="OF248" s="68">
        <f t="shared" si="1531"/>
        <v>0</v>
      </c>
      <c r="OG248" s="68">
        <f t="shared" si="1532"/>
        <v>0</v>
      </c>
      <c r="OH248" s="68"/>
      <c r="OI248" s="15">
        <f t="shared" si="1533"/>
        <v>0</v>
      </c>
      <c r="OK248" s="13"/>
      <c r="OL248" s="68">
        <f t="shared" si="1534"/>
        <v>0</v>
      </c>
      <c r="OM248" s="68">
        <f t="shared" si="1535"/>
        <v>0</v>
      </c>
      <c r="ON248" s="68">
        <f t="shared" si="1536"/>
        <v>0</v>
      </c>
      <c r="OO248" s="68"/>
      <c r="OP248" s="15">
        <f t="shared" si="1537"/>
        <v>0</v>
      </c>
      <c r="OR248" s="13"/>
      <c r="OS248" s="68">
        <f t="shared" si="1538"/>
        <v>0</v>
      </c>
      <c r="OT248" s="68">
        <f t="shared" si="1539"/>
        <v>0</v>
      </c>
      <c r="OU248" s="68">
        <f t="shared" si="1540"/>
        <v>0</v>
      </c>
      <c r="OV248" s="68"/>
      <c r="OW248" s="15">
        <f t="shared" si="1541"/>
        <v>0</v>
      </c>
      <c r="OY248" s="13"/>
      <c r="OZ248" s="68">
        <f t="shared" si="1542"/>
        <v>0</v>
      </c>
      <c r="PA248" s="68">
        <f t="shared" si="1543"/>
        <v>0</v>
      </c>
      <c r="PB248" s="68">
        <f t="shared" si="1544"/>
        <v>0</v>
      </c>
      <c r="PC248" s="68"/>
      <c r="PD248" s="15">
        <f t="shared" si="1545"/>
        <v>0</v>
      </c>
      <c r="PE248" s="18"/>
      <c r="PF248" s="13"/>
      <c r="PG248" s="68">
        <f t="shared" si="1546"/>
        <v>0</v>
      </c>
      <c r="PH248" s="68">
        <f t="shared" si="1547"/>
        <v>0</v>
      </c>
      <c r="PI248" s="68">
        <f t="shared" si="1548"/>
        <v>0</v>
      </c>
      <c r="PJ248" s="68"/>
      <c r="PK248" s="15">
        <f t="shared" si="1549"/>
        <v>0</v>
      </c>
      <c r="PM248" s="13"/>
      <c r="PN248" s="68">
        <f t="shared" si="1550"/>
        <v>0</v>
      </c>
      <c r="PO248" s="68">
        <f t="shared" si="1551"/>
        <v>0</v>
      </c>
      <c r="PP248" s="68">
        <f t="shared" si="1552"/>
        <v>0</v>
      </c>
      <c r="PQ248" s="68"/>
      <c r="PR248" s="15">
        <f t="shared" si="1553"/>
        <v>0</v>
      </c>
      <c r="PT248" s="13"/>
      <c r="PU248" s="68">
        <f t="shared" si="1554"/>
        <v>0</v>
      </c>
      <c r="PV248" s="68">
        <f t="shared" si="1555"/>
        <v>0</v>
      </c>
      <c r="PW248" s="68">
        <f t="shared" si="1556"/>
        <v>0</v>
      </c>
      <c r="PX248" s="68"/>
      <c r="PY248" s="15">
        <f t="shared" si="1557"/>
        <v>0</v>
      </c>
      <c r="QA248" s="13"/>
      <c r="QB248" s="68">
        <f t="shared" si="1558"/>
        <v>0</v>
      </c>
      <c r="QC248" s="68">
        <f t="shared" si="1559"/>
        <v>0</v>
      </c>
      <c r="QD248" s="68">
        <f t="shared" si="1560"/>
        <v>0</v>
      </c>
      <c r="QE248" s="68"/>
      <c r="QF248" s="15">
        <f t="shared" si="1561"/>
        <v>0</v>
      </c>
      <c r="QH248" s="13"/>
      <c r="QI248" s="68">
        <f t="shared" si="1562"/>
        <v>0</v>
      </c>
      <c r="QJ248" s="68">
        <f t="shared" si="1563"/>
        <v>0</v>
      </c>
      <c r="QK248" s="68">
        <f t="shared" si="1564"/>
        <v>0</v>
      </c>
      <c r="QL248" s="68"/>
      <c r="QM248" s="15">
        <f t="shared" si="1565"/>
        <v>0</v>
      </c>
      <c r="QO248" s="13"/>
      <c r="QP248" s="68">
        <f t="shared" si="1566"/>
        <v>0</v>
      </c>
      <c r="QQ248" s="68">
        <f t="shared" si="1567"/>
        <v>0</v>
      </c>
      <c r="QR248" s="68">
        <f t="shared" si="1568"/>
        <v>0</v>
      </c>
      <c r="QS248" s="68"/>
      <c r="QT248" s="15">
        <f t="shared" si="1569"/>
        <v>0</v>
      </c>
      <c r="QV248" s="13"/>
      <c r="QW248" s="68">
        <f t="shared" si="1570"/>
        <v>0</v>
      </c>
      <c r="QX248" s="68">
        <f t="shared" si="1571"/>
        <v>0</v>
      </c>
      <c r="QY248" s="68">
        <f t="shared" si="1572"/>
        <v>0</v>
      </c>
      <c r="QZ248" s="68"/>
      <c r="RA248" s="15">
        <f t="shared" si="1573"/>
        <v>0</v>
      </c>
      <c r="RC248" s="13"/>
      <c r="RD248" s="68">
        <f t="shared" si="1574"/>
        <v>0</v>
      </c>
      <c r="RE248" s="68">
        <f t="shared" si="1575"/>
        <v>0</v>
      </c>
      <c r="RF248" s="68">
        <f t="shared" si="1576"/>
        <v>0</v>
      </c>
      <c r="RG248" s="68"/>
      <c r="RH248" s="15">
        <f t="shared" si="1577"/>
        <v>0</v>
      </c>
      <c r="RJ248" s="13"/>
      <c r="RK248" s="68">
        <f t="shared" si="1578"/>
        <v>0</v>
      </c>
      <c r="RL248" s="68">
        <f t="shared" si="1579"/>
        <v>0</v>
      </c>
      <c r="RM248" s="68">
        <f t="shared" si="1580"/>
        <v>0</v>
      </c>
      <c r="RN248" s="68"/>
      <c r="RO248" s="15">
        <f t="shared" si="1581"/>
        <v>0</v>
      </c>
      <c r="RQ248" s="13"/>
      <c r="RR248" s="68">
        <f t="shared" si="1582"/>
        <v>0</v>
      </c>
      <c r="RS248" s="68">
        <f t="shared" si="1583"/>
        <v>0</v>
      </c>
      <c r="RT248" s="68">
        <f t="shared" si="1584"/>
        <v>0</v>
      </c>
      <c r="RU248" s="68"/>
      <c r="RV248" s="15">
        <f t="shared" si="1585"/>
        <v>0</v>
      </c>
      <c r="RX248" s="13"/>
      <c r="RY248" s="68">
        <f t="shared" si="1586"/>
        <v>0</v>
      </c>
      <c r="RZ248" s="68">
        <f t="shared" si="1587"/>
        <v>0</v>
      </c>
      <c r="SA248" s="68">
        <f t="shared" si="1588"/>
        <v>0</v>
      </c>
      <c r="SB248" s="68"/>
      <c r="SC248" s="15">
        <f t="shared" si="1589"/>
        <v>0</v>
      </c>
      <c r="SE248" s="13"/>
      <c r="SF248" s="68">
        <f t="shared" si="1590"/>
        <v>0</v>
      </c>
      <c r="SG248" s="68">
        <f t="shared" si="1591"/>
        <v>0</v>
      </c>
      <c r="SH248" s="68">
        <f t="shared" si="1592"/>
        <v>0</v>
      </c>
      <c r="SI248" s="68"/>
      <c r="SJ248" s="15">
        <f t="shared" si="1593"/>
        <v>0</v>
      </c>
      <c r="SL248" s="13"/>
      <c r="SM248" s="68">
        <f t="shared" si="1594"/>
        <v>0</v>
      </c>
      <c r="SN248" s="68">
        <f t="shared" si="1595"/>
        <v>0</v>
      </c>
      <c r="SO248" s="68">
        <f t="shared" si="1596"/>
        <v>0</v>
      </c>
      <c r="SP248" s="68"/>
      <c r="SQ248" s="15">
        <f t="shared" si="1597"/>
        <v>0</v>
      </c>
      <c r="SS248" s="13"/>
      <c r="ST248" s="68">
        <f t="shared" si="1598"/>
        <v>0</v>
      </c>
      <c r="SU248" s="68">
        <f t="shared" si="1599"/>
        <v>0</v>
      </c>
      <c r="SV248" s="68">
        <f t="shared" si="1600"/>
        <v>0</v>
      </c>
      <c r="SW248" s="68"/>
      <c r="SX248" s="15">
        <f t="shared" si="1601"/>
        <v>0</v>
      </c>
      <c r="SZ248" s="13"/>
      <c r="TA248" s="68">
        <f t="shared" si="1602"/>
        <v>0</v>
      </c>
      <c r="TB248" s="68">
        <f t="shared" si="1603"/>
        <v>0</v>
      </c>
      <c r="TC248" s="68">
        <f t="shared" si="1604"/>
        <v>0</v>
      </c>
      <c r="TD248" s="68"/>
      <c r="TE248" s="15">
        <f t="shared" si="1605"/>
        <v>0</v>
      </c>
      <c r="TG248" s="417"/>
      <c r="TH248" s="68">
        <f t="shared" si="1606"/>
        <v>0</v>
      </c>
      <c r="TI248" s="68">
        <f t="shared" si="1607"/>
        <v>0</v>
      </c>
      <c r="TJ248" s="68">
        <f t="shared" si="1608"/>
        <v>0</v>
      </c>
      <c r="TK248" s="68"/>
      <c r="TL248" s="15">
        <f t="shared" si="1609"/>
        <v>0</v>
      </c>
      <c r="TN248" s="13"/>
      <c r="TO248" s="68">
        <f t="shared" si="1610"/>
        <v>0</v>
      </c>
      <c r="TP248" s="68">
        <f t="shared" si="1611"/>
        <v>0</v>
      </c>
      <c r="TQ248" s="68">
        <f t="shared" si="1612"/>
        <v>0</v>
      </c>
      <c r="TR248" s="68"/>
      <c r="TS248" s="15">
        <f t="shared" si="1613"/>
        <v>0</v>
      </c>
      <c r="TU248" s="417"/>
      <c r="TV248" s="68">
        <f t="shared" si="1614"/>
        <v>0</v>
      </c>
      <c r="TW248" s="68">
        <f t="shared" si="1615"/>
        <v>0</v>
      </c>
      <c r="TX248" s="68">
        <f t="shared" si="1616"/>
        <v>0</v>
      </c>
      <c r="TY248" s="68"/>
      <c r="TZ248" s="15">
        <f t="shared" si="1617"/>
        <v>0</v>
      </c>
      <c r="UB248" s="13"/>
      <c r="UC248" s="68">
        <f t="shared" si="1244"/>
        <v>0</v>
      </c>
      <c r="UD248" s="68">
        <f t="shared" si="1245"/>
        <v>0</v>
      </c>
      <c r="UE248" s="68">
        <f t="shared" si="1246"/>
        <v>0</v>
      </c>
      <c r="UF248" s="68"/>
      <c r="UG248" s="15">
        <f t="shared" si="1247"/>
        <v>0</v>
      </c>
      <c r="UI248" s="417"/>
      <c r="UJ248" s="68">
        <f t="shared" si="1248"/>
        <v>0</v>
      </c>
      <c r="UK248" s="68">
        <f t="shared" si="1249"/>
        <v>0</v>
      </c>
      <c r="UL248" s="68">
        <f t="shared" si="1250"/>
        <v>0</v>
      </c>
      <c r="UM248" s="68"/>
      <c r="UN248" s="15">
        <f t="shared" si="1251"/>
        <v>0</v>
      </c>
      <c r="UP248" s="417"/>
      <c r="UQ248" s="68">
        <f t="shared" si="1252"/>
        <v>0</v>
      </c>
      <c r="UR248" s="68">
        <f t="shared" si="1253"/>
        <v>0</v>
      </c>
      <c r="US248" s="68">
        <f t="shared" si="1254"/>
        <v>0</v>
      </c>
      <c r="UT248" s="68"/>
      <c r="UU248" s="15">
        <f t="shared" si="1255"/>
        <v>0</v>
      </c>
      <c r="UW248" s="417"/>
      <c r="UX248" s="68">
        <f t="shared" si="1256"/>
        <v>0</v>
      </c>
      <c r="UY248" s="68">
        <f t="shared" si="1257"/>
        <v>0</v>
      </c>
      <c r="UZ248" s="68">
        <f t="shared" si="1258"/>
        <v>0</v>
      </c>
      <c r="VA248" s="68"/>
      <c r="VB248" s="15">
        <f t="shared" si="1259"/>
        <v>0</v>
      </c>
      <c r="VD248" s="417"/>
      <c r="VE248" s="68">
        <f t="shared" si="1260"/>
        <v>0</v>
      </c>
      <c r="VF248" s="68">
        <f t="shared" si="1261"/>
        <v>0</v>
      </c>
      <c r="VG248" s="68">
        <f t="shared" si="1262"/>
        <v>0</v>
      </c>
      <c r="VH248" s="68"/>
      <c r="VI248" s="15">
        <f t="shared" si="1263"/>
        <v>0</v>
      </c>
      <c r="VM248" s="21">
        <f t="shared" si="1264"/>
        <v>0</v>
      </c>
      <c r="VN248" s="40"/>
      <c r="VO248" s="21">
        <f t="shared" si="1265"/>
        <v>0</v>
      </c>
      <c r="VP248" s="14"/>
      <c r="VQ248" s="21">
        <f t="shared" si="1266"/>
        <v>0</v>
      </c>
    </row>
    <row r="249" spans="1:589" ht="15.75" customHeight="1" x14ac:dyDescent="0.2">
      <c r="A249" s="127">
        <v>46006</v>
      </c>
      <c r="B249" s="4">
        <f t="shared" si="999"/>
        <v>46006</v>
      </c>
      <c r="C249" s="13"/>
      <c r="D249" s="138">
        <f t="shared" si="1000"/>
        <v>0</v>
      </c>
      <c r="E249" s="68">
        <f t="shared" si="1001"/>
        <v>0</v>
      </c>
      <c r="F249" s="15">
        <f t="shared" si="1002"/>
        <v>0</v>
      </c>
      <c r="G249" s="13"/>
      <c r="H249" s="138">
        <f t="shared" si="1003"/>
        <v>0</v>
      </c>
      <c r="I249" s="68">
        <f t="shared" si="1004"/>
        <v>0</v>
      </c>
      <c r="J249" s="15">
        <f t="shared" si="1005"/>
        <v>0</v>
      </c>
      <c r="K249" s="13"/>
      <c r="L249" s="138">
        <f t="shared" si="1006"/>
        <v>0</v>
      </c>
      <c r="M249" s="68">
        <f t="shared" si="1007"/>
        <v>0</v>
      </c>
      <c r="N249" s="15">
        <f t="shared" si="1008"/>
        <v>0</v>
      </c>
      <c r="O249" s="13"/>
      <c r="P249" s="138">
        <f t="shared" si="1009"/>
        <v>0</v>
      </c>
      <c r="Q249" s="68">
        <f t="shared" si="1010"/>
        <v>0</v>
      </c>
      <c r="R249" s="15">
        <f t="shared" si="1011"/>
        <v>0</v>
      </c>
      <c r="S249" s="18">
        <f t="shared" si="1012"/>
        <v>0</v>
      </c>
      <c r="T249" s="121">
        <f t="shared" si="1013"/>
        <v>0</v>
      </c>
      <c r="U249" s="121">
        <f t="shared" si="1014"/>
        <v>0</v>
      </c>
      <c r="V249" s="134">
        <f t="shared" si="1015"/>
        <v>0</v>
      </c>
      <c r="W249" s="21">
        <f t="shared" si="1267"/>
        <v>0</v>
      </c>
      <c r="X249" s="18">
        <f t="shared" si="1016"/>
        <v>0</v>
      </c>
      <c r="Y249" s="353"/>
      <c r="Z249" s="15">
        <v>1.9999999999999999E-6</v>
      </c>
      <c r="AA249" s="21">
        <f t="shared" si="1017"/>
        <v>1.9999999999999999E-6</v>
      </c>
      <c r="AC249" s="13"/>
      <c r="AD249" s="68">
        <f t="shared" si="1332"/>
        <v>0</v>
      </c>
      <c r="AE249" s="68">
        <f t="shared" si="1333"/>
        <v>0</v>
      </c>
      <c r="AF249" s="68">
        <f t="shared" si="1334"/>
        <v>0</v>
      </c>
      <c r="AG249" s="68"/>
      <c r="AH249" s="15">
        <f t="shared" si="1335"/>
        <v>0</v>
      </c>
      <c r="AJ249" s="13"/>
      <c r="AK249" s="68">
        <f t="shared" si="1336"/>
        <v>0</v>
      </c>
      <c r="AL249" s="68">
        <f t="shared" si="1337"/>
        <v>0</v>
      </c>
      <c r="AM249" s="68">
        <f t="shared" si="1338"/>
        <v>0</v>
      </c>
      <c r="AN249" s="68"/>
      <c r="AO249" s="15">
        <f t="shared" si="1339"/>
        <v>0</v>
      </c>
      <c r="AQ249" s="13"/>
      <c r="AR249" s="68">
        <f t="shared" si="1340"/>
        <v>0</v>
      </c>
      <c r="AS249" s="68">
        <f t="shared" si="1341"/>
        <v>0</v>
      </c>
      <c r="AT249" s="68">
        <f t="shared" si="1342"/>
        <v>0</v>
      </c>
      <c r="AU249" s="68"/>
      <c r="AV249" s="15">
        <f t="shared" si="1343"/>
        <v>0</v>
      </c>
      <c r="AX249" s="13"/>
      <c r="AY249" s="68">
        <f t="shared" si="1344"/>
        <v>0</v>
      </c>
      <c r="AZ249" s="68">
        <f t="shared" si="1345"/>
        <v>0</v>
      </c>
      <c r="BA249" s="68">
        <f t="shared" si="1346"/>
        <v>0</v>
      </c>
      <c r="BB249" s="68"/>
      <c r="BC249" s="15">
        <f t="shared" si="1347"/>
        <v>0</v>
      </c>
      <c r="BE249" s="13"/>
      <c r="BF249" s="68">
        <f t="shared" si="1348"/>
        <v>0</v>
      </c>
      <c r="BG249" s="68">
        <f t="shared" si="1349"/>
        <v>0</v>
      </c>
      <c r="BH249" s="68"/>
      <c r="BI249" s="68"/>
      <c r="BJ249" s="15">
        <f t="shared" si="1350"/>
        <v>0</v>
      </c>
      <c r="BL249" s="13"/>
      <c r="BM249" s="68">
        <f t="shared" si="1351"/>
        <v>0</v>
      </c>
      <c r="BN249" s="68">
        <f t="shared" si="1352"/>
        <v>0</v>
      </c>
      <c r="BO249" s="68">
        <f t="shared" si="1353"/>
        <v>0</v>
      </c>
      <c r="BP249" s="68"/>
      <c r="BQ249" s="15">
        <f t="shared" si="1354"/>
        <v>0</v>
      </c>
      <c r="BS249" s="13"/>
      <c r="BT249" s="68">
        <f t="shared" si="1355"/>
        <v>0</v>
      </c>
      <c r="BU249" s="68">
        <f t="shared" si="1356"/>
        <v>0</v>
      </c>
      <c r="BV249" s="68">
        <f t="shared" si="1357"/>
        <v>0</v>
      </c>
      <c r="BW249" s="68"/>
      <c r="BX249" s="15">
        <f t="shared" si="1358"/>
        <v>0</v>
      </c>
      <c r="BZ249" s="13"/>
      <c r="CA249" s="68">
        <f t="shared" si="1359"/>
        <v>0</v>
      </c>
      <c r="CB249" s="68">
        <f t="shared" si="1360"/>
        <v>0</v>
      </c>
      <c r="CC249" s="68">
        <f t="shared" si="1361"/>
        <v>0</v>
      </c>
      <c r="CD249" s="68"/>
      <c r="CE249" s="15">
        <f t="shared" si="1362"/>
        <v>0</v>
      </c>
      <c r="CG249" s="13"/>
      <c r="CH249" s="68">
        <f t="shared" si="1363"/>
        <v>0</v>
      </c>
      <c r="CI249" s="68">
        <f t="shared" si="1364"/>
        <v>0</v>
      </c>
      <c r="CJ249" s="68">
        <f t="shared" si="1365"/>
        <v>0</v>
      </c>
      <c r="CK249" s="68"/>
      <c r="CL249" s="15">
        <f t="shared" si="1366"/>
        <v>0</v>
      </c>
      <c r="CN249" s="13"/>
      <c r="CO249" s="68">
        <f t="shared" si="1367"/>
        <v>0</v>
      </c>
      <c r="CP249" s="68">
        <f t="shared" si="1368"/>
        <v>0</v>
      </c>
      <c r="CQ249" s="68">
        <f t="shared" si="1369"/>
        <v>0</v>
      </c>
      <c r="CR249" s="68"/>
      <c r="CS249" s="15">
        <f t="shared" si="1370"/>
        <v>0</v>
      </c>
      <c r="CU249" s="13"/>
      <c r="CV249" s="68">
        <f t="shared" si="1371"/>
        <v>0</v>
      </c>
      <c r="CW249" s="68">
        <f t="shared" si="1372"/>
        <v>0</v>
      </c>
      <c r="CX249" s="68">
        <f t="shared" si="1373"/>
        <v>0</v>
      </c>
      <c r="CY249" s="68"/>
      <c r="CZ249" s="15">
        <f t="shared" si="1374"/>
        <v>0</v>
      </c>
      <c r="DB249" s="13"/>
      <c r="DC249" s="68">
        <f t="shared" si="1375"/>
        <v>0</v>
      </c>
      <c r="DD249" s="68">
        <f t="shared" si="1376"/>
        <v>0</v>
      </c>
      <c r="DE249" s="68">
        <f t="shared" si="1377"/>
        <v>0</v>
      </c>
      <c r="DF249" s="68"/>
      <c r="DG249" s="15">
        <f t="shared" si="1378"/>
        <v>0</v>
      </c>
      <c r="DI249" s="13"/>
      <c r="DJ249" s="68">
        <f t="shared" si="1379"/>
        <v>0</v>
      </c>
      <c r="DK249" s="68">
        <f t="shared" si="1380"/>
        <v>0</v>
      </c>
      <c r="DL249" s="68">
        <f t="shared" si="1381"/>
        <v>0</v>
      </c>
      <c r="DM249" s="68"/>
      <c r="DN249" s="15">
        <f t="shared" si="1382"/>
        <v>0</v>
      </c>
      <c r="DP249" s="13"/>
      <c r="DQ249" s="68">
        <f t="shared" si="1383"/>
        <v>0</v>
      </c>
      <c r="DR249" s="68">
        <f t="shared" si="1384"/>
        <v>0</v>
      </c>
      <c r="DS249" s="68"/>
      <c r="DT249" s="68"/>
      <c r="DU249" s="15">
        <f t="shared" si="1385"/>
        <v>0</v>
      </c>
      <c r="DV249" s="18"/>
      <c r="DW249" s="13"/>
      <c r="DX249" s="68">
        <f t="shared" si="1386"/>
        <v>0</v>
      </c>
      <c r="DY249" s="68">
        <f t="shared" si="1387"/>
        <v>0</v>
      </c>
      <c r="DZ249" s="68">
        <f t="shared" si="1388"/>
        <v>0</v>
      </c>
      <c r="EA249" s="68"/>
      <c r="EB249" s="15">
        <f t="shared" si="1389"/>
        <v>0</v>
      </c>
      <c r="ED249" s="13"/>
      <c r="EE249" s="68">
        <f t="shared" si="1390"/>
        <v>0</v>
      </c>
      <c r="EF249" s="68">
        <f t="shared" si="1391"/>
        <v>0</v>
      </c>
      <c r="EG249" s="68">
        <f t="shared" si="1392"/>
        <v>0</v>
      </c>
      <c r="EH249" s="68"/>
      <c r="EI249" s="15">
        <f t="shared" si="1393"/>
        <v>0</v>
      </c>
      <c r="EK249" s="13"/>
      <c r="EL249" s="68">
        <f t="shared" si="1394"/>
        <v>0</v>
      </c>
      <c r="EM249" s="68">
        <f t="shared" si="1395"/>
        <v>0</v>
      </c>
      <c r="EN249" s="68">
        <f t="shared" si="1396"/>
        <v>0</v>
      </c>
      <c r="EO249" s="68"/>
      <c r="EP249" s="15">
        <f t="shared" si="1397"/>
        <v>0</v>
      </c>
      <c r="ER249" s="13"/>
      <c r="ES249" s="68">
        <f t="shared" si="1398"/>
        <v>0</v>
      </c>
      <c r="ET249" s="68">
        <f t="shared" si="1399"/>
        <v>0</v>
      </c>
      <c r="EU249" s="68">
        <f t="shared" si="1400"/>
        <v>0</v>
      </c>
      <c r="EV249" s="68"/>
      <c r="EW249" s="15">
        <f t="shared" si="1401"/>
        <v>0</v>
      </c>
      <c r="EY249" s="13"/>
      <c r="EZ249" s="68">
        <f t="shared" si="1402"/>
        <v>0</v>
      </c>
      <c r="FA249" s="68">
        <f t="shared" si="1403"/>
        <v>0</v>
      </c>
      <c r="FB249" s="68"/>
      <c r="FC249" s="68"/>
      <c r="FD249" s="15">
        <f t="shared" si="1404"/>
        <v>0</v>
      </c>
      <c r="FF249" s="13"/>
      <c r="FG249" s="68">
        <f t="shared" si="1405"/>
        <v>0</v>
      </c>
      <c r="FH249" s="68">
        <f t="shared" si="1406"/>
        <v>0</v>
      </c>
      <c r="FI249" s="68">
        <f t="shared" si="1407"/>
        <v>0</v>
      </c>
      <c r="FJ249" s="68"/>
      <c r="FK249" s="15">
        <f t="shared" si="1408"/>
        <v>0</v>
      </c>
      <c r="FM249" s="13"/>
      <c r="FN249" s="68">
        <f t="shared" si="1409"/>
        <v>0</v>
      </c>
      <c r="FO249" s="68">
        <f t="shared" si="1410"/>
        <v>0</v>
      </c>
      <c r="FP249" s="68">
        <f t="shared" si="1411"/>
        <v>0</v>
      </c>
      <c r="FQ249" s="68"/>
      <c r="FR249" s="15">
        <f t="shared" si="1412"/>
        <v>0</v>
      </c>
      <c r="FT249" s="13"/>
      <c r="FU249" s="68">
        <f t="shared" si="1413"/>
        <v>0</v>
      </c>
      <c r="FV249" s="68">
        <f t="shared" si="1414"/>
        <v>0</v>
      </c>
      <c r="FW249" s="68">
        <f t="shared" si="1415"/>
        <v>0</v>
      </c>
      <c r="FX249" s="68"/>
      <c r="FY249" s="15">
        <f t="shared" si="1416"/>
        <v>0</v>
      </c>
      <c r="GA249" s="13"/>
      <c r="GB249" s="68">
        <f t="shared" si="1417"/>
        <v>0</v>
      </c>
      <c r="GC249" s="68">
        <f t="shared" si="1418"/>
        <v>0</v>
      </c>
      <c r="GD249" s="68"/>
      <c r="GE249" s="68"/>
      <c r="GF249" s="15">
        <f t="shared" si="1419"/>
        <v>0</v>
      </c>
      <c r="GG249" s="18"/>
      <c r="GH249" s="13"/>
      <c r="GI249" s="68">
        <f t="shared" si="1420"/>
        <v>0</v>
      </c>
      <c r="GJ249" s="68">
        <f t="shared" si="1421"/>
        <v>0</v>
      </c>
      <c r="GK249" s="68">
        <f t="shared" si="1422"/>
        <v>0</v>
      </c>
      <c r="GL249" s="68"/>
      <c r="GM249" s="15">
        <f t="shared" si="1423"/>
        <v>0</v>
      </c>
      <c r="GO249" s="13"/>
      <c r="GP249" s="68">
        <f t="shared" si="1424"/>
        <v>0</v>
      </c>
      <c r="GQ249" s="68">
        <f t="shared" si="1425"/>
        <v>0</v>
      </c>
      <c r="GR249" s="68"/>
      <c r="GS249" s="68"/>
      <c r="GT249" s="15">
        <f t="shared" si="1426"/>
        <v>0</v>
      </c>
      <c r="GV249" s="13"/>
      <c r="GW249" s="68">
        <f t="shared" si="1427"/>
        <v>0</v>
      </c>
      <c r="GX249" s="68">
        <f t="shared" si="1428"/>
        <v>0</v>
      </c>
      <c r="GY249" s="68">
        <f t="shared" si="1429"/>
        <v>0</v>
      </c>
      <c r="GZ249" s="68"/>
      <c r="HA249" s="15">
        <f t="shared" si="1430"/>
        <v>0</v>
      </c>
      <c r="HD249" s="13"/>
      <c r="HE249" s="68">
        <f t="shared" si="1431"/>
        <v>0</v>
      </c>
      <c r="HF249" s="68">
        <f t="shared" si="1432"/>
        <v>0</v>
      </c>
      <c r="HG249" s="68">
        <f t="shared" si="1433"/>
        <v>0</v>
      </c>
      <c r="HH249" s="68"/>
      <c r="HI249" s="15">
        <f t="shared" si="1434"/>
        <v>0</v>
      </c>
      <c r="HK249" s="13"/>
      <c r="HL249" s="68">
        <f t="shared" si="1435"/>
        <v>0</v>
      </c>
      <c r="HM249" s="68">
        <f t="shared" si="1436"/>
        <v>0</v>
      </c>
      <c r="HN249" s="68">
        <f t="shared" si="1437"/>
        <v>0</v>
      </c>
      <c r="HO249" s="68"/>
      <c r="HP249" s="15">
        <f t="shared" si="1438"/>
        <v>0</v>
      </c>
      <c r="HR249" s="13"/>
      <c r="HS249" s="68"/>
      <c r="HT249" s="68"/>
      <c r="HU249" s="68"/>
      <c r="HV249" s="68"/>
      <c r="HW249" s="15"/>
      <c r="HY249" s="13"/>
      <c r="HZ249" s="68">
        <f t="shared" si="1439"/>
        <v>0</v>
      </c>
      <c r="IA249" s="68">
        <f t="shared" si="1440"/>
        <v>0</v>
      </c>
      <c r="IB249" s="68">
        <f t="shared" si="1441"/>
        <v>0</v>
      </c>
      <c r="IC249" s="68"/>
      <c r="ID249" s="15">
        <f t="shared" si="1442"/>
        <v>0</v>
      </c>
      <c r="IF249" s="13"/>
      <c r="IG249" s="68">
        <f t="shared" si="1443"/>
        <v>0</v>
      </c>
      <c r="IH249" s="68">
        <f t="shared" si="1444"/>
        <v>0</v>
      </c>
      <c r="II249" s="68">
        <f t="shared" si="1445"/>
        <v>0</v>
      </c>
      <c r="IJ249" s="68"/>
      <c r="IK249" s="15">
        <f t="shared" si="1446"/>
        <v>0</v>
      </c>
      <c r="IM249" s="13"/>
      <c r="IN249" s="68">
        <f t="shared" si="1447"/>
        <v>0</v>
      </c>
      <c r="IO249" s="68">
        <f t="shared" si="1448"/>
        <v>0</v>
      </c>
      <c r="IP249" s="68">
        <f t="shared" si="1449"/>
        <v>0</v>
      </c>
      <c r="IQ249" s="68"/>
      <c r="IR249" s="15">
        <f t="shared" si="1450"/>
        <v>0</v>
      </c>
      <c r="IT249" s="13"/>
      <c r="IU249" s="68">
        <f t="shared" si="1451"/>
        <v>0</v>
      </c>
      <c r="IV249" s="68">
        <f t="shared" si="1452"/>
        <v>0</v>
      </c>
      <c r="IW249" s="68">
        <f t="shared" si="1453"/>
        <v>0</v>
      </c>
      <c r="IX249" s="68"/>
      <c r="IY249" s="15">
        <f t="shared" si="1454"/>
        <v>0</v>
      </c>
      <c r="JA249" s="13"/>
      <c r="JB249" s="68">
        <f t="shared" si="1455"/>
        <v>0</v>
      </c>
      <c r="JC249" s="68">
        <f t="shared" si="1456"/>
        <v>0</v>
      </c>
      <c r="JD249" s="68">
        <f t="shared" si="1457"/>
        <v>0</v>
      </c>
      <c r="JE249" s="68"/>
      <c r="JF249" s="15">
        <f t="shared" si="1458"/>
        <v>0</v>
      </c>
      <c r="JH249" s="13"/>
      <c r="JI249" s="68">
        <f t="shared" si="1459"/>
        <v>0</v>
      </c>
      <c r="JJ249" s="68">
        <f t="shared" si="1460"/>
        <v>0</v>
      </c>
      <c r="JK249" s="68">
        <f t="shared" si="1461"/>
        <v>0</v>
      </c>
      <c r="JL249" s="68"/>
      <c r="JM249" s="15">
        <f t="shared" si="1462"/>
        <v>0</v>
      </c>
      <c r="JO249" s="13"/>
      <c r="JP249" s="68">
        <f t="shared" si="1463"/>
        <v>0</v>
      </c>
      <c r="JQ249" s="68">
        <f t="shared" si="1464"/>
        <v>0</v>
      </c>
      <c r="JR249" s="68">
        <f t="shared" si="1465"/>
        <v>0</v>
      </c>
      <c r="JS249" s="68"/>
      <c r="JT249" s="15">
        <f t="shared" si="1466"/>
        <v>0</v>
      </c>
      <c r="JV249" s="13"/>
      <c r="JW249" s="68">
        <f t="shared" si="1467"/>
        <v>0</v>
      </c>
      <c r="JX249" s="68">
        <f t="shared" si="1468"/>
        <v>0</v>
      </c>
      <c r="JY249" s="68">
        <f t="shared" si="1469"/>
        <v>0</v>
      </c>
      <c r="JZ249" s="68"/>
      <c r="KA249" s="15">
        <f t="shared" si="1470"/>
        <v>0</v>
      </c>
      <c r="KC249" s="13"/>
      <c r="KD249" s="68">
        <f t="shared" si="1471"/>
        <v>0</v>
      </c>
      <c r="KE249" s="68">
        <f t="shared" si="1472"/>
        <v>0</v>
      </c>
      <c r="KF249" s="68">
        <f t="shared" si="1473"/>
        <v>0</v>
      </c>
      <c r="KG249" s="68"/>
      <c r="KH249" s="15">
        <f t="shared" si="1474"/>
        <v>0</v>
      </c>
      <c r="KI249" s="18"/>
      <c r="KJ249" s="13"/>
      <c r="KK249" s="68">
        <f t="shared" si="1475"/>
        <v>0</v>
      </c>
      <c r="KL249" s="68">
        <f t="shared" si="1476"/>
        <v>0</v>
      </c>
      <c r="KM249" s="68">
        <f t="shared" si="1477"/>
        <v>0</v>
      </c>
      <c r="KN249" s="68"/>
      <c r="KO249" s="15">
        <f t="shared" si="1478"/>
        <v>0</v>
      </c>
      <c r="KQ249" s="13"/>
      <c r="KR249" s="68">
        <f t="shared" si="1479"/>
        <v>0</v>
      </c>
      <c r="KS249" s="68">
        <f t="shared" si="1480"/>
        <v>0</v>
      </c>
      <c r="KT249" s="68">
        <f t="shared" si="1481"/>
        <v>0</v>
      </c>
      <c r="KU249" s="68"/>
      <c r="KV249" s="15">
        <f t="shared" si="1482"/>
        <v>0</v>
      </c>
      <c r="KW249" s="18"/>
      <c r="KX249" s="13"/>
      <c r="KY249" s="68">
        <f t="shared" si="1483"/>
        <v>0</v>
      </c>
      <c r="KZ249" s="68">
        <f t="shared" si="1484"/>
        <v>0</v>
      </c>
      <c r="LA249" s="68">
        <f t="shared" si="1485"/>
        <v>0</v>
      </c>
      <c r="LB249" s="68"/>
      <c r="LC249" s="15">
        <f t="shared" si="1486"/>
        <v>0</v>
      </c>
      <c r="LD249" s="18"/>
      <c r="LE249" s="13"/>
      <c r="LF249" s="68">
        <f t="shared" si="1487"/>
        <v>0</v>
      </c>
      <c r="LG249" s="68">
        <f t="shared" si="1488"/>
        <v>0</v>
      </c>
      <c r="LH249" s="68">
        <f t="shared" si="1489"/>
        <v>0</v>
      </c>
      <c r="LI249" s="68"/>
      <c r="LJ249" s="15">
        <f t="shared" si="1490"/>
        <v>0</v>
      </c>
      <c r="LL249" s="13"/>
      <c r="LM249" s="68">
        <f t="shared" si="1491"/>
        <v>0</v>
      </c>
      <c r="LN249" s="68">
        <f t="shared" si="1492"/>
        <v>0</v>
      </c>
      <c r="LO249" s="68">
        <f t="shared" si="1493"/>
        <v>0</v>
      </c>
      <c r="LP249" s="68"/>
      <c r="LQ249" s="15">
        <f t="shared" si="1494"/>
        <v>0</v>
      </c>
      <c r="LS249" s="13"/>
      <c r="LT249" s="68">
        <f t="shared" si="1495"/>
        <v>0</v>
      </c>
      <c r="LU249" s="68">
        <f t="shared" si="1496"/>
        <v>0</v>
      </c>
      <c r="LV249" s="68"/>
      <c r="LW249" s="68"/>
      <c r="LX249" s="15">
        <f t="shared" si="1497"/>
        <v>0</v>
      </c>
      <c r="LZ249" s="13"/>
      <c r="MA249" s="68">
        <f t="shared" si="1498"/>
        <v>0</v>
      </c>
      <c r="MB249" s="68">
        <f t="shared" si="1499"/>
        <v>0</v>
      </c>
      <c r="MC249" s="68">
        <f t="shared" si="1500"/>
        <v>0</v>
      </c>
      <c r="MD249" s="68"/>
      <c r="ME249" s="15">
        <f t="shared" si="1501"/>
        <v>0</v>
      </c>
      <c r="MG249" s="13"/>
      <c r="MH249" s="68">
        <f t="shared" si="1502"/>
        <v>0</v>
      </c>
      <c r="MI249" s="68">
        <f t="shared" si="1503"/>
        <v>0</v>
      </c>
      <c r="MJ249" s="68">
        <f t="shared" si="1504"/>
        <v>0</v>
      </c>
      <c r="MK249" s="68"/>
      <c r="ML249" s="15">
        <f t="shared" si="1505"/>
        <v>0</v>
      </c>
      <c r="MN249" s="13"/>
      <c r="MO249" s="68">
        <f t="shared" si="1506"/>
        <v>0</v>
      </c>
      <c r="MP249" s="68">
        <f t="shared" si="1507"/>
        <v>0</v>
      </c>
      <c r="MQ249" s="68">
        <f t="shared" si="1508"/>
        <v>0</v>
      </c>
      <c r="MR249" s="68"/>
      <c r="MS249" s="15">
        <f t="shared" si="1509"/>
        <v>0</v>
      </c>
      <c r="MU249" s="13"/>
      <c r="MV249" s="68">
        <f t="shared" si="1510"/>
        <v>0</v>
      </c>
      <c r="MW249" s="68">
        <f t="shared" si="1511"/>
        <v>0</v>
      </c>
      <c r="MX249" s="68">
        <f t="shared" si="1512"/>
        <v>0</v>
      </c>
      <c r="MY249" s="68"/>
      <c r="MZ249" s="15">
        <f t="shared" si="1513"/>
        <v>0</v>
      </c>
      <c r="NB249" s="13"/>
      <c r="NC249" s="68">
        <f t="shared" si="1514"/>
        <v>0</v>
      </c>
      <c r="ND249" s="68">
        <f t="shared" si="1515"/>
        <v>0</v>
      </c>
      <c r="NE249" s="68">
        <f t="shared" si="1516"/>
        <v>0</v>
      </c>
      <c r="NF249" s="68"/>
      <c r="NG249" s="15">
        <f t="shared" si="1517"/>
        <v>0</v>
      </c>
      <c r="NI249" s="13"/>
      <c r="NJ249" s="68">
        <f t="shared" si="1518"/>
        <v>0</v>
      </c>
      <c r="NK249" s="68">
        <f t="shared" si="1519"/>
        <v>0</v>
      </c>
      <c r="NL249" s="68">
        <f t="shared" si="1520"/>
        <v>0</v>
      </c>
      <c r="NM249" s="68"/>
      <c r="NN249" s="15">
        <f t="shared" si="1521"/>
        <v>0</v>
      </c>
      <c r="NP249" s="13"/>
      <c r="NQ249" s="68">
        <f t="shared" si="1522"/>
        <v>0</v>
      </c>
      <c r="NR249" s="68">
        <f t="shared" si="1523"/>
        <v>0</v>
      </c>
      <c r="NS249" s="68">
        <f t="shared" si="1524"/>
        <v>0</v>
      </c>
      <c r="NT249" s="68"/>
      <c r="NU249" s="15">
        <f t="shared" si="1525"/>
        <v>0</v>
      </c>
      <c r="NW249" s="13"/>
      <c r="NX249" s="68">
        <f t="shared" si="1526"/>
        <v>0</v>
      </c>
      <c r="NY249" s="68">
        <f t="shared" si="1527"/>
        <v>0</v>
      </c>
      <c r="NZ249" s="68">
        <f t="shared" si="1528"/>
        <v>0</v>
      </c>
      <c r="OA249" s="68"/>
      <c r="OB249" s="15">
        <f t="shared" si="1529"/>
        <v>0</v>
      </c>
      <c r="OD249" s="13"/>
      <c r="OE249" s="68">
        <f t="shared" si="1530"/>
        <v>0</v>
      </c>
      <c r="OF249" s="68">
        <f t="shared" si="1531"/>
        <v>0</v>
      </c>
      <c r="OG249" s="68">
        <f t="shared" si="1532"/>
        <v>0</v>
      </c>
      <c r="OH249" s="68"/>
      <c r="OI249" s="15">
        <f t="shared" si="1533"/>
        <v>0</v>
      </c>
      <c r="OK249" s="13"/>
      <c r="OL249" s="68">
        <f t="shared" si="1534"/>
        <v>0</v>
      </c>
      <c r="OM249" s="68">
        <f t="shared" si="1535"/>
        <v>0</v>
      </c>
      <c r="ON249" s="68">
        <f t="shared" si="1536"/>
        <v>0</v>
      </c>
      <c r="OO249" s="68"/>
      <c r="OP249" s="15">
        <f t="shared" si="1537"/>
        <v>0</v>
      </c>
      <c r="OR249" s="13"/>
      <c r="OS249" s="68">
        <f t="shared" si="1538"/>
        <v>0</v>
      </c>
      <c r="OT249" s="68">
        <f t="shared" si="1539"/>
        <v>0</v>
      </c>
      <c r="OU249" s="68">
        <f t="shared" si="1540"/>
        <v>0</v>
      </c>
      <c r="OV249" s="68"/>
      <c r="OW249" s="15">
        <f t="shared" si="1541"/>
        <v>0</v>
      </c>
      <c r="OY249" s="13"/>
      <c r="OZ249" s="68">
        <f t="shared" si="1542"/>
        <v>0</v>
      </c>
      <c r="PA249" s="68">
        <f t="shared" si="1543"/>
        <v>0</v>
      </c>
      <c r="PB249" s="68">
        <f t="shared" si="1544"/>
        <v>0</v>
      </c>
      <c r="PC249" s="68"/>
      <c r="PD249" s="15">
        <f t="shared" si="1545"/>
        <v>0</v>
      </c>
      <c r="PE249" s="18"/>
      <c r="PF249" s="13"/>
      <c r="PG249" s="68">
        <f t="shared" si="1546"/>
        <v>0</v>
      </c>
      <c r="PH249" s="68">
        <f t="shared" si="1547"/>
        <v>0</v>
      </c>
      <c r="PI249" s="68">
        <f t="shared" si="1548"/>
        <v>0</v>
      </c>
      <c r="PJ249" s="68"/>
      <c r="PK249" s="15">
        <f t="shared" si="1549"/>
        <v>0</v>
      </c>
      <c r="PM249" s="13"/>
      <c r="PN249" s="68">
        <f t="shared" si="1550"/>
        <v>0</v>
      </c>
      <c r="PO249" s="68">
        <f t="shared" si="1551"/>
        <v>0</v>
      </c>
      <c r="PP249" s="68">
        <f t="shared" si="1552"/>
        <v>0</v>
      </c>
      <c r="PQ249" s="68"/>
      <c r="PR249" s="15">
        <f t="shared" si="1553"/>
        <v>0</v>
      </c>
      <c r="PT249" s="13"/>
      <c r="PU249" s="68">
        <f t="shared" si="1554"/>
        <v>0</v>
      </c>
      <c r="PV249" s="68">
        <f t="shared" si="1555"/>
        <v>0</v>
      </c>
      <c r="PW249" s="68">
        <f t="shared" si="1556"/>
        <v>0</v>
      </c>
      <c r="PX249" s="68"/>
      <c r="PY249" s="15">
        <f t="shared" si="1557"/>
        <v>0</v>
      </c>
      <c r="QA249" s="13"/>
      <c r="QB249" s="68">
        <f t="shared" si="1558"/>
        <v>0</v>
      </c>
      <c r="QC249" s="68">
        <f t="shared" si="1559"/>
        <v>0</v>
      </c>
      <c r="QD249" s="68">
        <f t="shared" si="1560"/>
        <v>0</v>
      </c>
      <c r="QE249" s="68"/>
      <c r="QF249" s="15">
        <f t="shared" si="1561"/>
        <v>0</v>
      </c>
      <c r="QH249" s="13"/>
      <c r="QI249" s="68">
        <f t="shared" si="1562"/>
        <v>0</v>
      </c>
      <c r="QJ249" s="68">
        <f t="shared" si="1563"/>
        <v>0</v>
      </c>
      <c r="QK249" s="68">
        <f t="shared" si="1564"/>
        <v>0</v>
      </c>
      <c r="QL249" s="68"/>
      <c r="QM249" s="15">
        <f t="shared" si="1565"/>
        <v>0</v>
      </c>
      <c r="QO249" s="13"/>
      <c r="QP249" s="68">
        <f t="shared" si="1566"/>
        <v>0</v>
      </c>
      <c r="QQ249" s="68">
        <f t="shared" si="1567"/>
        <v>0</v>
      </c>
      <c r="QR249" s="68">
        <f t="shared" si="1568"/>
        <v>0</v>
      </c>
      <c r="QS249" s="68"/>
      <c r="QT249" s="15">
        <f t="shared" si="1569"/>
        <v>0</v>
      </c>
      <c r="QV249" s="13"/>
      <c r="QW249" s="68">
        <f t="shared" si="1570"/>
        <v>0</v>
      </c>
      <c r="QX249" s="68">
        <f t="shared" si="1571"/>
        <v>0</v>
      </c>
      <c r="QY249" s="68">
        <f t="shared" si="1572"/>
        <v>0</v>
      </c>
      <c r="QZ249" s="68"/>
      <c r="RA249" s="15">
        <f t="shared" si="1573"/>
        <v>0</v>
      </c>
      <c r="RC249" s="13"/>
      <c r="RD249" s="68">
        <f t="shared" si="1574"/>
        <v>0</v>
      </c>
      <c r="RE249" s="68">
        <f t="shared" si="1575"/>
        <v>0</v>
      </c>
      <c r="RF249" s="68">
        <f t="shared" si="1576"/>
        <v>0</v>
      </c>
      <c r="RG249" s="68"/>
      <c r="RH249" s="15">
        <f t="shared" si="1577"/>
        <v>0</v>
      </c>
      <c r="RJ249" s="13"/>
      <c r="RK249" s="68">
        <f t="shared" si="1578"/>
        <v>0</v>
      </c>
      <c r="RL249" s="68">
        <f t="shared" si="1579"/>
        <v>0</v>
      </c>
      <c r="RM249" s="68">
        <f t="shared" si="1580"/>
        <v>0</v>
      </c>
      <c r="RN249" s="68"/>
      <c r="RO249" s="15">
        <f t="shared" si="1581"/>
        <v>0</v>
      </c>
      <c r="RQ249" s="13"/>
      <c r="RR249" s="68">
        <f t="shared" si="1582"/>
        <v>0</v>
      </c>
      <c r="RS249" s="68">
        <f t="shared" si="1583"/>
        <v>0</v>
      </c>
      <c r="RT249" s="68">
        <f t="shared" si="1584"/>
        <v>0</v>
      </c>
      <c r="RU249" s="68"/>
      <c r="RV249" s="15">
        <f t="shared" si="1585"/>
        <v>0</v>
      </c>
      <c r="RX249" s="13"/>
      <c r="RY249" s="68">
        <f t="shared" si="1586"/>
        <v>0</v>
      </c>
      <c r="RZ249" s="68">
        <f t="shared" si="1587"/>
        <v>0</v>
      </c>
      <c r="SA249" s="68">
        <f t="shared" si="1588"/>
        <v>0</v>
      </c>
      <c r="SB249" s="68"/>
      <c r="SC249" s="15">
        <f t="shared" si="1589"/>
        <v>0</v>
      </c>
      <c r="SE249" s="13"/>
      <c r="SF249" s="68">
        <f t="shared" si="1590"/>
        <v>0</v>
      </c>
      <c r="SG249" s="68">
        <f t="shared" si="1591"/>
        <v>0</v>
      </c>
      <c r="SH249" s="68">
        <f t="shared" si="1592"/>
        <v>0</v>
      </c>
      <c r="SI249" s="68"/>
      <c r="SJ249" s="15">
        <f t="shared" si="1593"/>
        <v>0</v>
      </c>
      <c r="SL249" s="13"/>
      <c r="SM249" s="68">
        <f t="shared" si="1594"/>
        <v>0</v>
      </c>
      <c r="SN249" s="68">
        <f t="shared" si="1595"/>
        <v>0</v>
      </c>
      <c r="SO249" s="68">
        <f t="shared" si="1596"/>
        <v>0</v>
      </c>
      <c r="SP249" s="68"/>
      <c r="SQ249" s="15">
        <f t="shared" si="1597"/>
        <v>0</v>
      </c>
      <c r="SS249" s="13"/>
      <c r="ST249" s="68">
        <f t="shared" si="1598"/>
        <v>0</v>
      </c>
      <c r="SU249" s="68">
        <f t="shared" si="1599"/>
        <v>0</v>
      </c>
      <c r="SV249" s="68">
        <f t="shared" si="1600"/>
        <v>0</v>
      </c>
      <c r="SW249" s="68"/>
      <c r="SX249" s="15">
        <f t="shared" si="1601"/>
        <v>0</v>
      </c>
      <c r="SZ249" s="13"/>
      <c r="TA249" s="68">
        <f t="shared" si="1602"/>
        <v>0</v>
      </c>
      <c r="TB249" s="68">
        <f t="shared" si="1603"/>
        <v>0</v>
      </c>
      <c r="TC249" s="68">
        <f t="shared" si="1604"/>
        <v>0</v>
      </c>
      <c r="TD249" s="68"/>
      <c r="TE249" s="15">
        <f t="shared" si="1605"/>
        <v>0</v>
      </c>
      <c r="TG249" s="417"/>
      <c r="TH249" s="68">
        <f t="shared" si="1606"/>
        <v>0</v>
      </c>
      <c r="TI249" s="68">
        <f t="shared" si="1607"/>
        <v>0</v>
      </c>
      <c r="TJ249" s="68">
        <f t="shared" si="1608"/>
        <v>0</v>
      </c>
      <c r="TK249" s="68"/>
      <c r="TL249" s="15">
        <f t="shared" si="1609"/>
        <v>0</v>
      </c>
      <c r="TN249" s="13"/>
      <c r="TO249" s="68">
        <f t="shared" si="1610"/>
        <v>0</v>
      </c>
      <c r="TP249" s="68">
        <f t="shared" si="1611"/>
        <v>0</v>
      </c>
      <c r="TQ249" s="68">
        <f t="shared" si="1612"/>
        <v>0</v>
      </c>
      <c r="TR249" s="68"/>
      <c r="TS249" s="15">
        <f t="shared" si="1613"/>
        <v>0</v>
      </c>
      <c r="TU249" s="417"/>
      <c r="TV249" s="68">
        <f t="shared" si="1614"/>
        <v>0</v>
      </c>
      <c r="TW249" s="68">
        <f t="shared" si="1615"/>
        <v>0</v>
      </c>
      <c r="TX249" s="68">
        <f t="shared" si="1616"/>
        <v>0</v>
      </c>
      <c r="TY249" s="68"/>
      <c r="TZ249" s="15">
        <f t="shared" si="1617"/>
        <v>0</v>
      </c>
      <c r="UB249" s="13"/>
      <c r="UC249" s="68">
        <f t="shared" si="1244"/>
        <v>0</v>
      </c>
      <c r="UD249" s="68">
        <f t="shared" si="1245"/>
        <v>0</v>
      </c>
      <c r="UE249" s="68">
        <f t="shared" si="1246"/>
        <v>0</v>
      </c>
      <c r="UF249" s="68"/>
      <c r="UG249" s="15">
        <f t="shared" si="1247"/>
        <v>0</v>
      </c>
      <c r="UI249" s="417"/>
      <c r="UJ249" s="68">
        <f t="shared" si="1248"/>
        <v>0</v>
      </c>
      <c r="UK249" s="68">
        <f t="shared" si="1249"/>
        <v>0</v>
      </c>
      <c r="UL249" s="68">
        <f t="shared" si="1250"/>
        <v>0</v>
      </c>
      <c r="UM249" s="68"/>
      <c r="UN249" s="15">
        <f t="shared" si="1251"/>
        <v>0</v>
      </c>
      <c r="UP249" s="417"/>
      <c r="UQ249" s="68">
        <f t="shared" si="1252"/>
        <v>0</v>
      </c>
      <c r="UR249" s="68">
        <f t="shared" si="1253"/>
        <v>0</v>
      </c>
      <c r="US249" s="68">
        <f t="shared" si="1254"/>
        <v>0</v>
      </c>
      <c r="UT249" s="68"/>
      <c r="UU249" s="15">
        <f t="shared" si="1255"/>
        <v>0</v>
      </c>
      <c r="UW249" s="417"/>
      <c r="UX249" s="68">
        <f t="shared" si="1256"/>
        <v>0</v>
      </c>
      <c r="UY249" s="68">
        <f t="shared" si="1257"/>
        <v>0</v>
      </c>
      <c r="UZ249" s="68">
        <f t="shared" si="1258"/>
        <v>0</v>
      </c>
      <c r="VA249" s="68"/>
      <c r="VB249" s="15">
        <f t="shared" si="1259"/>
        <v>0</v>
      </c>
      <c r="VD249" s="417"/>
      <c r="VE249" s="68">
        <f t="shared" si="1260"/>
        <v>0</v>
      </c>
      <c r="VF249" s="68">
        <f t="shared" si="1261"/>
        <v>0</v>
      </c>
      <c r="VG249" s="68">
        <f t="shared" si="1262"/>
        <v>0</v>
      </c>
      <c r="VH249" s="68"/>
      <c r="VI249" s="15">
        <f t="shared" si="1263"/>
        <v>0</v>
      </c>
      <c r="VM249" s="21">
        <f t="shared" si="1264"/>
        <v>0</v>
      </c>
      <c r="VN249" s="40"/>
      <c r="VO249" s="21">
        <f t="shared" si="1265"/>
        <v>0</v>
      </c>
      <c r="VP249" s="14"/>
      <c r="VQ249" s="21">
        <f t="shared" si="1266"/>
        <v>0</v>
      </c>
    </row>
    <row r="250" spans="1:589" ht="15.75" customHeight="1" x14ac:dyDescent="0.2">
      <c r="A250" s="127">
        <v>46007</v>
      </c>
      <c r="B250" s="4">
        <f t="shared" si="999"/>
        <v>46007</v>
      </c>
      <c r="C250" s="13"/>
      <c r="D250" s="138">
        <f t="shared" si="1000"/>
        <v>0</v>
      </c>
      <c r="E250" s="68">
        <f t="shared" si="1001"/>
        <v>0</v>
      </c>
      <c r="F250" s="15">
        <f t="shared" si="1002"/>
        <v>0</v>
      </c>
      <c r="G250" s="13"/>
      <c r="H250" s="138">
        <f t="shared" si="1003"/>
        <v>0</v>
      </c>
      <c r="I250" s="68">
        <f t="shared" si="1004"/>
        <v>0</v>
      </c>
      <c r="J250" s="15">
        <f t="shared" si="1005"/>
        <v>0</v>
      </c>
      <c r="K250" s="13"/>
      <c r="L250" s="138">
        <f t="shared" si="1006"/>
        <v>0</v>
      </c>
      <c r="M250" s="68">
        <f t="shared" si="1007"/>
        <v>0</v>
      </c>
      <c r="N250" s="15">
        <f t="shared" si="1008"/>
        <v>0</v>
      </c>
      <c r="O250" s="13"/>
      <c r="P250" s="138">
        <f t="shared" si="1009"/>
        <v>0</v>
      </c>
      <c r="Q250" s="68">
        <f t="shared" si="1010"/>
        <v>0</v>
      </c>
      <c r="R250" s="15">
        <f t="shared" si="1011"/>
        <v>0</v>
      </c>
      <c r="S250" s="18">
        <f t="shared" si="1012"/>
        <v>0</v>
      </c>
      <c r="T250" s="121">
        <f t="shared" si="1013"/>
        <v>0</v>
      </c>
      <c r="U250" s="121">
        <f t="shared" si="1014"/>
        <v>0</v>
      </c>
      <c r="V250" s="134">
        <f t="shared" si="1015"/>
        <v>0</v>
      </c>
      <c r="W250" s="21">
        <f t="shared" si="1267"/>
        <v>0</v>
      </c>
      <c r="X250" s="18">
        <f t="shared" si="1016"/>
        <v>0</v>
      </c>
      <c r="Y250" s="353"/>
      <c r="Z250" s="15">
        <v>1.9999999999999999E-6</v>
      </c>
      <c r="AA250" s="21">
        <f t="shared" si="1017"/>
        <v>1.9999999999999999E-6</v>
      </c>
      <c r="AC250" s="13"/>
      <c r="AD250" s="68">
        <f t="shared" si="1332"/>
        <v>0</v>
      </c>
      <c r="AE250" s="68">
        <f t="shared" si="1333"/>
        <v>0</v>
      </c>
      <c r="AF250" s="68">
        <f t="shared" si="1334"/>
        <v>0</v>
      </c>
      <c r="AG250" s="68"/>
      <c r="AH250" s="15">
        <f t="shared" si="1335"/>
        <v>0</v>
      </c>
      <c r="AJ250" s="13"/>
      <c r="AK250" s="68">
        <f t="shared" si="1336"/>
        <v>0</v>
      </c>
      <c r="AL250" s="68">
        <f t="shared" si="1337"/>
        <v>0</v>
      </c>
      <c r="AM250" s="68">
        <f t="shared" si="1338"/>
        <v>0</v>
      </c>
      <c r="AN250" s="68"/>
      <c r="AO250" s="15">
        <f t="shared" si="1339"/>
        <v>0</v>
      </c>
      <c r="AQ250" s="13"/>
      <c r="AR250" s="68">
        <f t="shared" si="1340"/>
        <v>0</v>
      </c>
      <c r="AS250" s="68">
        <f t="shared" si="1341"/>
        <v>0</v>
      </c>
      <c r="AT250" s="68">
        <f t="shared" si="1342"/>
        <v>0</v>
      </c>
      <c r="AU250" s="68"/>
      <c r="AV250" s="15">
        <f t="shared" si="1343"/>
        <v>0</v>
      </c>
      <c r="AX250" s="13"/>
      <c r="AY250" s="68">
        <f t="shared" si="1344"/>
        <v>0</v>
      </c>
      <c r="AZ250" s="68">
        <f t="shared" si="1345"/>
        <v>0</v>
      </c>
      <c r="BA250" s="68">
        <f t="shared" si="1346"/>
        <v>0</v>
      </c>
      <c r="BB250" s="68"/>
      <c r="BC250" s="15">
        <f t="shared" si="1347"/>
        <v>0</v>
      </c>
      <c r="BE250" s="13"/>
      <c r="BF250" s="68">
        <f t="shared" si="1348"/>
        <v>0</v>
      </c>
      <c r="BG250" s="68">
        <f t="shared" si="1349"/>
        <v>0</v>
      </c>
      <c r="BH250" s="68"/>
      <c r="BI250" s="68"/>
      <c r="BJ250" s="15">
        <f t="shared" si="1350"/>
        <v>0</v>
      </c>
      <c r="BL250" s="13"/>
      <c r="BM250" s="68">
        <f t="shared" si="1351"/>
        <v>0</v>
      </c>
      <c r="BN250" s="68">
        <f t="shared" si="1352"/>
        <v>0</v>
      </c>
      <c r="BO250" s="68">
        <f t="shared" si="1353"/>
        <v>0</v>
      </c>
      <c r="BP250" s="68"/>
      <c r="BQ250" s="15">
        <f t="shared" si="1354"/>
        <v>0</v>
      </c>
      <c r="BS250" s="13"/>
      <c r="BT250" s="68">
        <f t="shared" si="1355"/>
        <v>0</v>
      </c>
      <c r="BU250" s="68">
        <f t="shared" si="1356"/>
        <v>0</v>
      </c>
      <c r="BV250" s="68">
        <f t="shared" si="1357"/>
        <v>0</v>
      </c>
      <c r="BW250" s="68"/>
      <c r="BX250" s="15">
        <f t="shared" si="1358"/>
        <v>0</v>
      </c>
      <c r="BZ250" s="13"/>
      <c r="CA250" s="68">
        <f t="shared" si="1359"/>
        <v>0</v>
      </c>
      <c r="CB250" s="68">
        <f t="shared" si="1360"/>
        <v>0</v>
      </c>
      <c r="CC250" s="68">
        <f t="shared" si="1361"/>
        <v>0</v>
      </c>
      <c r="CD250" s="68"/>
      <c r="CE250" s="15">
        <f t="shared" si="1362"/>
        <v>0</v>
      </c>
      <c r="CG250" s="13"/>
      <c r="CH250" s="68">
        <f t="shared" si="1363"/>
        <v>0</v>
      </c>
      <c r="CI250" s="68">
        <f t="shared" si="1364"/>
        <v>0</v>
      </c>
      <c r="CJ250" s="68">
        <f t="shared" si="1365"/>
        <v>0</v>
      </c>
      <c r="CK250" s="68"/>
      <c r="CL250" s="15">
        <f t="shared" si="1366"/>
        <v>0</v>
      </c>
      <c r="CN250" s="13"/>
      <c r="CO250" s="68">
        <f t="shared" si="1367"/>
        <v>0</v>
      </c>
      <c r="CP250" s="68">
        <f t="shared" si="1368"/>
        <v>0</v>
      </c>
      <c r="CQ250" s="68">
        <f t="shared" si="1369"/>
        <v>0</v>
      </c>
      <c r="CR250" s="68"/>
      <c r="CS250" s="15">
        <f t="shared" si="1370"/>
        <v>0</v>
      </c>
      <c r="CU250" s="13"/>
      <c r="CV250" s="68">
        <f t="shared" si="1371"/>
        <v>0</v>
      </c>
      <c r="CW250" s="68">
        <f t="shared" si="1372"/>
        <v>0</v>
      </c>
      <c r="CX250" s="68">
        <f t="shared" si="1373"/>
        <v>0</v>
      </c>
      <c r="CY250" s="68"/>
      <c r="CZ250" s="15">
        <f t="shared" si="1374"/>
        <v>0</v>
      </c>
      <c r="DB250" s="13"/>
      <c r="DC250" s="68">
        <f t="shared" si="1375"/>
        <v>0</v>
      </c>
      <c r="DD250" s="68">
        <f t="shared" si="1376"/>
        <v>0</v>
      </c>
      <c r="DE250" s="68">
        <f t="shared" si="1377"/>
        <v>0</v>
      </c>
      <c r="DF250" s="68"/>
      <c r="DG250" s="15">
        <f t="shared" si="1378"/>
        <v>0</v>
      </c>
      <c r="DI250" s="13"/>
      <c r="DJ250" s="68">
        <f t="shared" si="1379"/>
        <v>0</v>
      </c>
      <c r="DK250" s="68">
        <f t="shared" si="1380"/>
        <v>0</v>
      </c>
      <c r="DL250" s="68">
        <f t="shared" si="1381"/>
        <v>0</v>
      </c>
      <c r="DM250" s="68"/>
      <c r="DN250" s="15">
        <f t="shared" si="1382"/>
        <v>0</v>
      </c>
      <c r="DP250" s="13"/>
      <c r="DQ250" s="68">
        <f t="shared" si="1383"/>
        <v>0</v>
      </c>
      <c r="DR250" s="68">
        <f t="shared" si="1384"/>
        <v>0</v>
      </c>
      <c r="DS250" s="68"/>
      <c r="DT250" s="68"/>
      <c r="DU250" s="15">
        <f t="shared" si="1385"/>
        <v>0</v>
      </c>
      <c r="DV250" s="18"/>
      <c r="DW250" s="13"/>
      <c r="DX250" s="68">
        <f t="shared" si="1386"/>
        <v>0</v>
      </c>
      <c r="DY250" s="68">
        <f t="shared" si="1387"/>
        <v>0</v>
      </c>
      <c r="DZ250" s="68">
        <f t="shared" si="1388"/>
        <v>0</v>
      </c>
      <c r="EA250" s="68"/>
      <c r="EB250" s="15">
        <f t="shared" si="1389"/>
        <v>0</v>
      </c>
      <c r="ED250" s="13"/>
      <c r="EE250" s="68">
        <f t="shared" si="1390"/>
        <v>0</v>
      </c>
      <c r="EF250" s="68">
        <f t="shared" si="1391"/>
        <v>0</v>
      </c>
      <c r="EG250" s="68">
        <f t="shared" si="1392"/>
        <v>0</v>
      </c>
      <c r="EH250" s="68"/>
      <c r="EI250" s="15">
        <f t="shared" si="1393"/>
        <v>0</v>
      </c>
      <c r="EK250" s="13"/>
      <c r="EL250" s="68">
        <f t="shared" si="1394"/>
        <v>0</v>
      </c>
      <c r="EM250" s="68">
        <f t="shared" si="1395"/>
        <v>0</v>
      </c>
      <c r="EN250" s="68">
        <f t="shared" si="1396"/>
        <v>0</v>
      </c>
      <c r="EO250" s="68"/>
      <c r="EP250" s="15">
        <f t="shared" si="1397"/>
        <v>0</v>
      </c>
      <c r="ER250" s="13"/>
      <c r="ES250" s="68">
        <f t="shared" si="1398"/>
        <v>0</v>
      </c>
      <c r="ET250" s="68">
        <f t="shared" si="1399"/>
        <v>0</v>
      </c>
      <c r="EU250" s="68">
        <f t="shared" si="1400"/>
        <v>0</v>
      </c>
      <c r="EV250" s="68"/>
      <c r="EW250" s="15">
        <f t="shared" si="1401"/>
        <v>0</v>
      </c>
      <c r="EY250" s="13"/>
      <c r="EZ250" s="68">
        <f t="shared" si="1402"/>
        <v>0</v>
      </c>
      <c r="FA250" s="68">
        <f t="shared" si="1403"/>
        <v>0</v>
      </c>
      <c r="FB250" s="68"/>
      <c r="FC250" s="68"/>
      <c r="FD250" s="15">
        <f t="shared" si="1404"/>
        <v>0</v>
      </c>
      <c r="FF250" s="13"/>
      <c r="FG250" s="68">
        <f t="shared" si="1405"/>
        <v>0</v>
      </c>
      <c r="FH250" s="68">
        <f t="shared" si="1406"/>
        <v>0</v>
      </c>
      <c r="FI250" s="68">
        <f t="shared" si="1407"/>
        <v>0</v>
      </c>
      <c r="FJ250" s="68"/>
      <c r="FK250" s="15">
        <f t="shared" si="1408"/>
        <v>0</v>
      </c>
      <c r="FM250" s="13"/>
      <c r="FN250" s="68">
        <f t="shared" si="1409"/>
        <v>0</v>
      </c>
      <c r="FO250" s="68">
        <f t="shared" si="1410"/>
        <v>0</v>
      </c>
      <c r="FP250" s="68">
        <f t="shared" si="1411"/>
        <v>0</v>
      </c>
      <c r="FQ250" s="68"/>
      <c r="FR250" s="15">
        <f t="shared" si="1412"/>
        <v>0</v>
      </c>
      <c r="FT250" s="13"/>
      <c r="FU250" s="68">
        <f t="shared" si="1413"/>
        <v>0</v>
      </c>
      <c r="FV250" s="68">
        <f t="shared" si="1414"/>
        <v>0</v>
      </c>
      <c r="FW250" s="68">
        <f t="shared" si="1415"/>
        <v>0</v>
      </c>
      <c r="FX250" s="68"/>
      <c r="FY250" s="15">
        <f t="shared" si="1416"/>
        <v>0</v>
      </c>
      <c r="GA250" s="13"/>
      <c r="GB250" s="68">
        <f t="shared" si="1417"/>
        <v>0</v>
      </c>
      <c r="GC250" s="68">
        <f t="shared" si="1418"/>
        <v>0</v>
      </c>
      <c r="GD250" s="68"/>
      <c r="GE250" s="68"/>
      <c r="GF250" s="15">
        <f t="shared" si="1419"/>
        <v>0</v>
      </c>
      <c r="GG250" s="18"/>
      <c r="GH250" s="13"/>
      <c r="GI250" s="68">
        <f t="shared" si="1420"/>
        <v>0</v>
      </c>
      <c r="GJ250" s="68">
        <f t="shared" si="1421"/>
        <v>0</v>
      </c>
      <c r="GK250" s="68">
        <f t="shared" si="1422"/>
        <v>0</v>
      </c>
      <c r="GL250" s="68"/>
      <c r="GM250" s="15">
        <f t="shared" si="1423"/>
        <v>0</v>
      </c>
      <c r="GO250" s="13"/>
      <c r="GP250" s="68">
        <f t="shared" si="1424"/>
        <v>0</v>
      </c>
      <c r="GQ250" s="68">
        <f t="shared" si="1425"/>
        <v>0</v>
      </c>
      <c r="GR250" s="68"/>
      <c r="GS250" s="68"/>
      <c r="GT250" s="15">
        <f t="shared" si="1426"/>
        <v>0</v>
      </c>
      <c r="GV250" s="13"/>
      <c r="GW250" s="68">
        <f t="shared" si="1427"/>
        <v>0</v>
      </c>
      <c r="GX250" s="68">
        <f t="shared" si="1428"/>
        <v>0</v>
      </c>
      <c r="GY250" s="68">
        <f t="shared" si="1429"/>
        <v>0</v>
      </c>
      <c r="GZ250" s="68"/>
      <c r="HA250" s="15">
        <f t="shared" si="1430"/>
        <v>0</v>
      </c>
      <c r="HD250" s="13"/>
      <c r="HE250" s="68">
        <f t="shared" si="1431"/>
        <v>0</v>
      </c>
      <c r="HF250" s="68">
        <f t="shared" si="1432"/>
        <v>0</v>
      </c>
      <c r="HG250" s="68">
        <f t="shared" si="1433"/>
        <v>0</v>
      </c>
      <c r="HH250" s="68"/>
      <c r="HI250" s="15">
        <f t="shared" si="1434"/>
        <v>0</v>
      </c>
      <c r="HK250" s="13"/>
      <c r="HL250" s="68">
        <f t="shared" si="1435"/>
        <v>0</v>
      </c>
      <c r="HM250" s="68">
        <f t="shared" si="1436"/>
        <v>0</v>
      </c>
      <c r="HN250" s="68">
        <f t="shared" si="1437"/>
        <v>0</v>
      </c>
      <c r="HO250" s="68"/>
      <c r="HP250" s="15">
        <f t="shared" si="1438"/>
        <v>0</v>
      </c>
      <c r="HR250" s="13"/>
      <c r="HS250" s="68"/>
      <c r="HT250" s="68"/>
      <c r="HU250" s="68"/>
      <c r="HV250" s="68"/>
      <c r="HW250" s="15"/>
      <c r="HY250" s="13"/>
      <c r="HZ250" s="68">
        <f t="shared" si="1439"/>
        <v>0</v>
      </c>
      <c r="IA250" s="68">
        <f t="shared" si="1440"/>
        <v>0</v>
      </c>
      <c r="IB250" s="68">
        <f t="shared" si="1441"/>
        <v>0</v>
      </c>
      <c r="IC250" s="68"/>
      <c r="ID250" s="15">
        <f t="shared" si="1442"/>
        <v>0</v>
      </c>
      <c r="IF250" s="13"/>
      <c r="IG250" s="68">
        <f t="shared" si="1443"/>
        <v>0</v>
      </c>
      <c r="IH250" s="68">
        <f t="shared" si="1444"/>
        <v>0</v>
      </c>
      <c r="II250" s="68">
        <f t="shared" si="1445"/>
        <v>0</v>
      </c>
      <c r="IJ250" s="68"/>
      <c r="IK250" s="15">
        <f t="shared" si="1446"/>
        <v>0</v>
      </c>
      <c r="IM250" s="13"/>
      <c r="IN250" s="68">
        <f t="shared" si="1447"/>
        <v>0</v>
      </c>
      <c r="IO250" s="68">
        <f t="shared" si="1448"/>
        <v>0</v>
      </c>
      <c r="IP250" s="68">
        <f t="shared" si="1449"/>
        <v>0</v>
      </c>
      <c r="IQ250" s="68"/>
      <c r="IR250" s="15">
        <f t="shared" si="1450"/>
        <v>0</v>
      </c>
      <c r="IT250" s="13"/>
      <c r="IU250" s="68">
        <f t="shared" si="1451"/>
        <v>0</v>
      </c>
      <c r="IV250" s="68">
        <f t="shared" si="1452"/>
        <v>0</v>
      </c>
      <c r="IW250" s="68">
        <f t="shared" si="1453"/>
        <v>0</v>
      </c>
      <c r="IX250" s="68"/>
      <c r="IY250" s="15">
        <f t="shared" si="1454"/>
        <v>0</v>
      </c>
      <c r="JA250" s="13"/>
      <c r="JB250" s="68">
        <f t="shared" si="1455"/>
        <v>0</v>
      </c>
      <c r="JC250" s="68">
        <f t="shared" si="1456"/>
        <v>0</v>
      </c>
      <c r="JD250" s="68">
        <f t="shared" si="1457"/>
        <v>0</v>
      </c>
      <c r="JE250" s="68"/>
      <c r="JF250" s="15">
        <f t="shared" si="1458"/>
        <v>0</v>
      </c>
      <c r="JH250" s="13"/>
      <c r="JI250" s="68">
        <f t="shared" si="1459"/>
        <v>0</v>
      </c>
      <c r="JJ250" s="68">
        <f t="shared" si="1460"/>
        <v>0</v>
      </c>
      <c r="JK250" s="68">
        <f t="shared" si="1461"/>
        <v>0</v>
      </c>
      <c r="JL250" s="68"/>
      <c r="JM250" s="15">
        <f t="shared" si="1462"/>
        <v>0</v>
      </c>
      <c r="JO250" s="13"/>
      <c r="JP250" s="68">
        <f t="shared" si="1463"/>
        <v>0</v>
      </c>
      <c r="JQ250" s="68">
        <f t="shared" si="1464"/>
        <v>0</v>
      </c>
      <c r="JR250" s="68">
        <f t="shared" si="1465"/>
        <v>0</v>
      </c>
      <c r="JS250" s="68"/>
      <c r="JT250" s="15">
        <f t="shared" si="1466"/>
        <v>0</v>
      </c>
      <c r="JV250" s="13"/>
      <c r="JW250" s="68">
        <f t="shared" si="1467"/>
        <v>0</v>
      </c>
      <c r="JX250" s="68">
        <f t="shared" si="1468"/>
        <v>0</v>
      </c>
      <c r="JY250" s="68">
        <f t="shared" si="1469"/>
        <v>0</v>
      </c>
      <c r="JZ250" s="68"/>
      <c r="KA250" s="15">
        <f t="shared" si="1470"/>
        <v>0</v>
      </c>
      <c r="KC250" s="13"/>
      <c r="KD250" s="68">
        <f t="shared" si="1471"/>
        <v>0</v>
      </c>
      <c r="KE250" s="68">
        <f t="shared" si="1472"/>
        <v>0</v>
      </c>
      <c r="KF250" s="68">
        <f t="shared" si="1473"/>
        <v>0</v>
      </c>
      <c r="KG250" s="68"/>
      <c r="KH250" s="15">
        <f t="shared" si="1474"/>
        <v>0</v>
      </c>
      <c r="KI250" s="18"/>
      <c r="KJ250" s="13"/>
      <c r="KK250" s="68">
        <f t="shared" si="1475"/>
        <v>0</v>
      </c>
      <c r="KL250" s="68">
        <f t="shared" si="1476"/>
        <v>0</v>
      </c>
      <c r="KM250" s="68">
        <f t="shared" si="1477"/>
        <v>0</v>
      </c>
      <c r="KN250" s="68"/>
      <c r="KO250" s="15">
        <f t="shared" si="1478"/>
        <v>0</v>
      </c>
      <c r="KQ250" s="13"/>
      <c r="KR250" s="68">
        <f t="shared" si="1479"/>
        <v>0</v>
      </c>
      <c r="KS250" s="68">
        <f t="shared" si="1480"/>
        <v>0</v>
      </c>
      <c r="KT250" s="68">
        <f t="shared" si="1481"/>
        <v>0</v>
      </c>
      <c r="KU250" s="68"/>
      <c r="KV250" s="15">
        <f t="shared" si="1482"/>
        <v>0</v>
      </c>
      <c r="KW250" s="18"/>
      <c r="KX250" s="13"/>
      <c r="KY250" s="68">
        <f t="shared" si="1483"/>
        <v>0</v>
      </c>
      <c r="KZ250" s="68">
        <f t="shared" si="1484"/>
        <v>0</v>
      </c>
      <c r="LA250" s="68">
        <f t="shared" si="1485"/>
        <v>0</v>
      </c>
      <c r="LB250" s="68"/>
      <c r="LC250" s="15">
        <f t="shared" si="1486"/>
        <v>0</v>
      </c>
      <c r="LD250" s="18"/>
      <c r="LE250" s="13"/>
      <c r="LF250" s="68">
        <f t="shared" si="1487"/>
        <v>0</v>
      </c>
      <c r="LG250" s="68">
        <f t="shared" si="1488"/>
        <v>0</v>
      </c>
      <c r="LH250" s="68">
        <f t="shared" si="1489"/>
        <v>0</v>
      </c>
      <c r="LI250" s="68"/>
      <c r="LJ250" s="15">
        <f t="shared" si="1490"/>
        <v>0</v>
      </c>
      <c r="LL250" s="13"/>
      <c r="LM250" s="68">
        <f t="shared" si="1491"/>
        <v>0</v>
      </c>
      <c r="LN250" s="68">
        <f t="shared" si="1492"/>
        <v>0</v>
      </c>
      <c r="LO250" s="68">
        <f t="shared" si="1493"/>
        <v>0</v>
      </c>
      <c r="LP250" s="68"/>
      <c r="LQ250" s="15">
        <f t="shared" si="1494"/>
        <v>0</v>
      </c>
      <c r="LS250" s="13"/>
      <c r="LT250" s="68">
        <f t="shared" si="1495"/>
        <v>0</v>
      </c>
      <c r="LU250" s="68">
        <f t="shared" si="1496"/>
        <v>0</v>
      </c>
      <c r="LV250" s="68"/>
      <c r="LW250" s="68"/>
      <c r="LX250" s="15">
        <f t="shared" si="1497"/>
        <v>0</v>
      </c>
      <c r="LZ250" s="13"/>
      <c r="MA250" s="68">
        <f t="shared" si="1498"/>
        <v>0</v>
      </c>
      <c r="MB250" s="68">
        <f t="shared" si="1499"/>
        <v>0</v>
      </c>
      <c r="MC250" s="68">
        <f t="shared" si="1500"/>
        <v>0</v>
      </c>
      <c r="MD250" s="68"/>
      <c r="ME250" s="15">
        <f t="shared" si="1501"/>
        <v>0</v>
      </c>
      <c r="MG250" s="13"/>
      <c r="MH250" s="68">
        <f t="shared" si="1502"/>
        <v>0</v>
      </c>
      <c r="MI250" s="68">
        <f t="shared" si="1503"/>
        <v>0</v>
      </c>
      <c r="MJ250" s="68">
        <f t="shared" si="1504"/>
        <v>0</v>
      </c>
      <c r="MK250" s="68"/>
      <c r="ML250" s="15">
        <f t="shared" si="1505"/>
        <v>0</v>
      </c>
      <c r="MN250" s="13"/>
      <c r="MO250" s="68">
        <f t="shared" si="1506"/>
        <v>0</v>
      </c>
      <c r="MP250" s="68">
        <f t="shared" si="1507"/>
        <v>0</v>
      </c>
      <c r="MQ250" s="68">
        <f t="shared" si="1508"/>
        <v>0</v>
      </c>
      <c r="MR250" s="68"/>
      <c r="MS250" s="15">
        <f t="shared" si="1509"/>
        <v>0</v>
      </c>
      <c r="MU250" s="13"/>
      <c r="MV250" s="68">
        <f t="shared" si="1510"/>
        <v>0</v>
      </c>
      <c r="MW250" s="68">
        <f t="shared" si="1511"/>
        <v>0</v>
      </c>
      <c r="MX250" s="68">
        <f t="shared" si="1512"/>
        <v>0</v>
      </c>
      <c r="MY250" s="68"/>
      <c r="MZ250" s="15">
        <f t="shared" si="1513"/>
        <v>0</v>
      </c>
      <c r="NB250" s="13"/>
      <c r="NC250" s="68">
        <f t="shared" si="1514"/>
        <v>0</v>
      </c>
      <c r="ND250" s="68">
        <f t="shared" si="1515"/>
        <v>0</v>
      </c>
      <c r="NE250" s="68">
        <f t="shared" si="1516"/>
        <v>0</v>
      </c>
      <c r="NF250" s="68"/>
      <c r="NG250" s="15">
        <f t="shared" si="1517"/>
        <v>0</v>
      </c>
      <c r="NI250" s="13"/>
      <c r="NJ250" s="68">
        <f t="shared" si="1518"/>
        <v>0</v>
      </c>
      <c r="NK250" s="68">
        <f t="shared" si="1519"/>
        <v>0</v>
      </c>
      <c r="NL250" s="68">
        <f t="shared" si="1520"/>
        <v>0</v>
      </c>
      <c r="NM250" s="68"/>
      <c r="NN250" s="15">
        <f t="shared" si="1521"/>
        <v>0</v>
      </c>
      <c r="NP250" s="13"/>
      <c r="NQ250" s="68">
        <f t="shared" si="1522"/>
        <v>0</v>
      </c>
      <c r="NR250" s="68">
        <f t="shared" si="1523"/>
        <v>0</v>
      </c>
      <c r="NS250" s="68">
        <f t="shared" si="1524"/>
        <v>0</v>
      </c>
      <c r="NT250" s="68"/>
      <c r="NU250" s="15">
        <f t="shared" si="1525"/>
        <v>0</v>
      </c>
      <c r="NW250" s="13"/>
      <c r="NX250" s="68">
        <f t="shared" si="1526"/>
        <v>0</v>
      </c>
      <c r="NY250" s="68">
        <f t="shared" si="1527"/>
        <v>0</v>
      </c>
      <c r="NZ250" s="68">
        <f t="shared" si="1528"/>
        <v>0</v>
      </c>
      <c r="OA250" s="68"/>
      <c r="OB250" s="15">
        <f t="shared" si="1529"/>
        <v>0</v>
      </c>
      <c r="OD250" s="13"/>
      <c r="OE250" s="68">
        <f t="shared" si="1530"/>
        <v>0</v>
      </c>
      <c r="OF250" s="68">
        <f t="shared" si="1531"/>
        <v>0</v>
      </c>
      <c r="OG250" s="68">
        <f t="shared" si="1532"/>
        <v>0</v>
      </c>
      <c r="OH250" s="68"/>
      <c r="OI250" s="15">
        <f t="shared" si="1533"/>
        <v>0</v>
      </c>
      <c r="OK250" s="13"/>
      <c r="OL250" s="68">
        <f t="shared" si="1534"/>
        <v>0</v>
      </c>
      <c r="OM250" s="68">
        <f t="shared" si="1535"/>
        <v>0</v>
      </c>
      <c r="ON250" s="68">
        <f t="shared" si="1536"/>
        <v>0</v>
      </c>
      <c r="OO250" s="68"/>
      <c r="OP250" s="15">
        <f t="shared" si="1537"/>
        <v>0</v>
      </c>
      <c r="OR250" s="13"/>
      <c r="OS250" s="68">
        <f t="shared" si="1538"/>
        <v>0</v>
      </c>
      <c r="OT250" s="68">
        <f t="shared" si="1539"/>
        <v>0</v>
      </c>
      <c r="OU250" s="68">
        <f t="shared" si="1540"/>
        <v>0</v>
      </c>
      <c r="OV250" s="68"/>
      <c r="OW250" s="15">
        <f t="shared" si="1541"/>
        <v>0</v>
      </c>
      <c r="OY250" s="13"/>
      <c r="OZ250" s="68">
        <f t="shared" si="1542"/>
        <v>0</v>
      </c>
      <c r="PA250" s="68">
        <f t="shared" si="1543"/>
        <v>0</v>
      </c>
      <c r="PB250" s="68">
        <f t="shared" si="1544"/>
        <v>0</v>
      </c>
      <c r="PC250" s="68"/>
      <c r="PD250" s="15">
        <f t="shared" si="1545"/>
        <v>0</v>
      </c>
      <c r="PE250" s="18"/>
      <c r="PF250" s="13"/>
      <c r="PG250" s="68">
        <f t="shared" si="1546"/>
        <v>0</v>
      </c>
      <c r="PH250" s="68">
        <f t="shared" si="1547"/>
        <v>0</v>
      </c>
      <c r="PI250" s="68">
        <f t="shared" si="1548"/>
        <v>0</v>
      </c>
      <c r="PJ250" s="68"/>
      <c r="PK250" s="15">
        <f t="shared" si="1549"/>
        <v>0</v>
      </c>
      <c r="PM250" s="13"/>
      <c r="PN250" s="68">
        <f t="shared" si="1550"/>
        <v>0</v>
      </c>
      <c r="PO250" s="68">
        <f t="shared" si="1551"/>
        <v>0</v>
      </c>
      <c r="PP250" s="68">
        <f t="shared" si="1552"/>
        <v>0</v>
      </c>
      <c r="PQ250" s="68"/>
      <c r="PR250" s="15">
        <f t="shared" si="1553"/>
        <v>0</v>
      </c>
      <c r="PT250" s="13"/>
      <c r="PU250" s="68">
        <f t="shared" si="1554"/>
        <v>0</v>
      </c>
      <c r="PV250" s="68">
        <f t="shared" si="1555"/>
        <v>0</v>
      </c>
      <c r="PW250" s="68">
        <f t="shared" si="1556"/>
        <v>0</v>
      </c>
      <c r="PX250" s="68"/>
      <c r="PY250" s="15">
        <f t="shared" si="1557"/>
        <v>0</v>
      </c>
      <c r="QA250" s="13"/>
      <c r="QB250" s="68">
        <f t="shared" si="1558"/>
        <v>0</v>
      </c>
      <c r="QC250" s="68">
        <f t="shared" si="1559"/>
        <v>0</v>
      </c>
      <c r="QD250" s="68">
        <f t="shared" si="1560"/>
        <v>0</v>
      </c>
      <c r="QE250" s="68"/>
      <c r="QF250" s="15">
        <f t="shared" si="1561"/>
        <v>0</v>
      </c>
      <c r="QH250" s="13"/>
      <c r="QI250" s="68">
        <f t="shared" si="1562"/>
        <v>0</v>
      </c>
      <c r="QJ250" s="68">
        <f t="shared" si="1563"/>
        <v>0</v>
      </c>
      <c r="QK250" s="68">
        <f t="shared" si="1564"/>
        <v>0</v>
      </c>
      <c r="QL250" s="68"/>
      <c r="QM250" s="15">
        <f t="shared" si="1565"/>
        <v>0</v>
      </c>
      <c r="QO250" s="13"/>
      <c r="QP250" s="68">
        <f t="shared" si="1566"/>
        <v>0</v>
      </c>
      <c r="QQ250" s="68">
        <f t="shared" si="1567"/>
        <v>0</v>
      </c>
      <c r="QR250" s="68">
        <f t="shared" si="1568"/>
        <v>0</v>
      </c>
      <c r="QS250" s="68"/>
      <c r="QT250" s="15">
        <f t="shared" si="1569"/>
        <v>0</v>
      </c>
      <c r="QV250" s="13"/>
      <c r="QW250" s="68">
        <f t="shared" si="1570"/>
        <v>0</v>
      </c>
      <c r="QX250" s="68">
        <f t="shared" si="1571"/>
        <v>0</v>
      </c>
      <c r="QY250" s="68">
        <f t="shared" si="1572"/>
        <v>0</v>
      </c>
      <c r="QZ250" s="68"/>
      <c r="RA250" s="15">
        <f t="shared" si="1573"/>
        <v>0</v>
      </c>
      <c r="RC250" s="13"/>
      <c r="RD250" s="68">
        <f t="shared" si="1574"/>
        <v>0</v>
      </c>
      <c r="RE250" s="68">
        <f t="shared" si="1575"/>
        <v>0</v>
      </c>
      <c r="RF250" s="68">
        <f t="shared" si="1576"/>
        <v>0</v>
      </c>
      <c r="RG250" s="68"/>
      <c r="RH250" s="15">
        <f t="shared" si="1577"/>
        <v>0</v>
      </c>
      <c r="RJ250" s="13"/>
      <c r="RK250" s="68">
        <f t="shared" si="1578"/>
        <v>0</v>
      </c>
      <c r="RL250" s="68">
        <f t="shared" si="1579"/>
        <v>0</v>
      </c>
      <c r="RM250" s="68">
        <f t="shared" si="1580"/>
        <v>0</v>
      </c>
      <c r="RN250" s="68"/>
      <c r="RO250" s="15">
        <f t="shared" si="1581"/>
        <v>0</v>
      </c>
      <c r="RQ250" s="13"/>
      <c r="RR250" s="68">
        <f t="shared" si="1582"/>
        <v>0</v>
      </c>
      <c r="RS250" s="68">
        <f t="shared" si="1583"/>
        <v>0</v>
      </c>
      <c r="RT250" s="68">
        <f t="shared" si="1584"/>
        <v>0</v>
      </c>
      <c r="RU250" s="68"/>
      <c r="RV250" s="15">
        <f t="shared" si="1585"/>
        <v>0</v>
      </c>
      <c r="RX250" s="13"/>
      <c r="RY250" s="68">
        <f t="shared" si="1586"/>
        <v>0</v>
      </c>
      <c r="RZ250" s="68">
        <f t="shared" si="1587"/>
        <v>0</v>
      </c>
      <c r="SA250" s="68">
        <f t="shared" si="1588"/>
        <v>0</v>
      </c>
      <c r="SB250" s="68"/>
      <c r="SC250" s="15">
        <f t="shared" si="1589"/>
        <v>0</v>
      </c>
      <c r="SE250" s="13"/>
      <c r="SF250" s="68">
        <f t="shared" si="1590"/>
        <v>0</v>
      </c>
      <c r="SG250" s="68">
        <f t="shared" si="1591"/>
        <v>0</v>
      </c>
      <c r="SH250" s="68">
        <f t="shared" si="1592"/>
        <v>0</v>
      </c>
      <c r="SI250" s="68"/>
      <c r="SJ250" s="15">
        <f t="shared" si="1593"/>
        <v>0</v>
      </c>
      <c r="SL250" s="13"/>
      <c r="SM250" s="68">
        <f t="shared" si="1594"/>
        <v>0</v>
      </c>
      <c r="SN250" s="68">
        <f t="shared" si="1595"/>
        <v>0</v>
      </c>
      <c r="SO250" s="68">
        <f t="shared" si="1596"/>
        <v>0</v>
      </c>
      <c r="SP250" s="68"/>
      <c r="SQ250" s="15">
        <f t="shared" si="1597"/>
        <v>0</v>
      </c>
      <c r="SS250" s="13"/>
      <c r="ST250" s="68">
        <f t="shared" si="1598"/>
        <v>0</v>
      </c>
      <c r="SU250" s="68">
        <f t="shared" si="1599"/>
        <v>0</v>
      </c>
      <c r="SV250" s="68">
        <f t="shared" si="1600"/>
        <v>0</v>
      </c>
      <c r="SW250" s="68"/>
      <c r="SX250" s="15">
        <f t="shared" si="1601"/>
        <v>0</v>
      </c>
      <c r="SZ250" s="13"/>
      <c r="TA250" s="68">
        <f t="shared" si="1602"/>
        <v>0</v>
      </c>
      <c r="TB250" s="68">
        <f t="shared" si="1603"/>
        <v>0</v>
      </c>
      <c r="TC250" s="68">
        <f t="shared" si="1604"/>
        <v>0</v>
      </c>
      <c r="TD250" s="68"/>
      <c r="TE250" s="15">
        <f t="shared" si="1605"/>
        <v>0</v>
      </c>
      <c r="TG250" s="417"/>
      <c r="TH250" s="68">
        <f t="shared" si="1606"/>
        <v>0</v>
      </c>
      <c r="TI250" s="68">
        <f t="shared" si="1607"/>
        <v>0</v>
      </c>
      <c r="TJ250" s="68">
        <f t="shared" si="1608"/>
        <v>0</v>
      </c>
      <c r="TK250" s="68"/>
      <c r="TL250" s="15">
        <f t="shared" si="1609"/>
        <v>0</v>
      </c>
      <c r="TN250" s="13"/>
      <c r="TO250" s="68">
        <f t="shared" si="1610"/>
        <v>0</v>
      </c>
      <c r="TP250" s="68">
        <f t="shared" si="1611"/>
        <v>0</v>
      </c>
      <c r="TQ250" s="68">
        <f t="shared" si="1612"/>
        <v>0</v>
      </c>
      <c r="TR250" s="68"/>
      <c r="TS250" s="15">
        <f t="shared" si="1613"/>
        <v>0</v>
      </c>
      <c r="TU250" s="417"/>
      <c r="TV250" s="68">
        <f t="shared" si="1614"/>
        <v>0</v>
      </c>
      <c r="TW250" s="68">
        <f t="shared" si="1615"/>
        <v>0</v>
      </c>
      <c r="TX250" s="68">
        <f t="shared" si="1616"/>
        <v>0</v>
      </c>
      <c r="TY250" s="68"/>
      <c r="TZ250" s="15">
        <f t="shared" si="1617"/>
        <v>0</v>
      </c>
      <c r="UB250" s="13"/>
      <c r="UC250" s="68">
        <f t="shared" si="1244"/>
        <v>0</v>
      </c>
      <c r="UD250" s="68">
        <f t="shared" si="1245"/>
        <v>0</v>
      </c>
      <c r="UE250" s="68">
        <f t="shared" si="1246"/>
        <v>0</v>
      </c>
      <c r="UF250" s="68"/>
      <c r="UG250" s="15">
        <f t="shared" si="1247"/>
        <v>0</v>
      </c>
      <c r="UI250" s="417"/>
      <c r="UJ250" s="68">
        <f t="shared" si="1248"/>
        <v>0</v>
      </c>
      <c r="UK250" s="68">
        <f t="shared" si="1249"/>
        <v>0</v>
      </c>
      <c r="UL250" s="68">
        <f t="shared" si="1250"/>
        <v>0</v>
      </c>
      <c r="UM250" s="68"/>
      <c r="UN250" s="15">
        <f t="shared" si="1251"/>
        <v>0</v>
      </c>
      <c r="UP250" s="417"/>
      <c r="UQ250" s="68">
        <f t="shared" si="1252"/>
        <v>0</v>
      </c>
      <c r="UR250" s="68">
        <f t="shared" si="1253"/>
        <v>0</v>
      </c>
      <c r="US250" s="68">
        <f t="shared" si="1254"/>
        <v>0</v>
      </c>
      <c r="UT250" s="68"/>
      <c r="UU250" s="15">
        <f t="shared" si="1255"/>
        <v>0</v>
      </c>
      <c r="UW250" s="417"/>
      <c r="UX250" s="68">
        <f t="shared" si="1256"/>
        <v>0</v>
      </c>
      <c r="UY250" s="68">
        <f t="shared" si="1257"/>
        <v>0</v>
      </c>
      <c r="UZ250" s="68">
        <f t="shared" si="1258"/>
        <v>0</v>
      </c>
      <c r="VA250" s="68"/>
      <c r="VB250" s="15">
        <f t="shared" si="1259"/>
        <v>0</v>
      </c>
      <c r="VD250" s="417"/>
      <c r="VE250" s="68">
        <f t="shared" si="1260"/>
        <v>0</v>
      </c>
      <c r="VF250" s="68">
        <f t="shared" si="1261"/>
        <v>0</v>
      </c>
      <c r="VG250" s="68">
        <f t="shared" si="1262"/>
        <v>0</v>
      </c>
      <c r="VH250" s="68"/>
      <c r="VI250" s="15">
        <f t="shared" si="1263"/>
        <v>0</v>
      </c>
      <c r="VM250" s="21">
        <f t="shared" si="1264"/>
        <v>0</v>
      </c>
      <c r="VN250" s="40"/>
      <c r="VO250" s="21">
        <f t="shared" si="1265"/>
        <v>0</v>
      </c>
      <c r="VP250" s="14"/>
      <c r="VQ250" s="21">
        <f t="shared" si="1266"/>
        <v>0</v>
      </c>
    </row>
    <row r="251" spans="1:589" ht="15.75" customHeight="1" x14ac:dyDescent="0.2">
      <c r="A251" s="127">
        <v>46008</v>
      </c>
      <c r="B251" s="4">
        <f t="shared" si="999"/>
        <v>46008</v>
      </c>
      <c r="C251" s="13"/>
      <c r="D251" s="138">
        <f t="shared" si="1000"/>
        <v>0</v>
      </c>
      <c r="E251" s="68">
        <f t="shared" si="1001"/>
        <v>0</v>
      </c>
      <c r="F251" s="15">
        <f t="shared" si="1002"/>
        <v>0</v>
      </c>
      <c r="G251" s="13"/>
      <c r="H251" s="138">
        <f t="shared" si="1003"/>
        <v>0</v>
      </c>
      <c r="I251" s="68">
        <f t="shared" si="1004"/>
        <v>0</v>
      </c>
      <c r="J251" s="15">
        <f t="shared" si="1005"/>
        <v>0</v>
      </c>
      <c r="K251" s="13"/>
      <c r="L251" s="138">
        <f t="shared" si="1006"/>
        <v>0</v>
      </c>
      <c r="M251" s="68">
        <f t="shared" si="1007"/>
        <v>0</v>
      </c>
      <c r="N251" s="15">
        <f t="shared" si="1008"/>
        <v>0</v>
      </c>
      <c r="O251" s="13"/>
      <c r="P251" s="138">
        <f t="shared" si="1009"/>
        <v>0</v>
      </c>
      <c r="Q251" s="68">
        <f t="shared" si="1010"/>
        <v>0</v>
      </c>
      <c r="R251" s="15">
        <f t="shared" si="1011"/>
        <v>0</v>
      </c>
      <c r="S251" s="18">
        <f t="shared" si="1012"/>
        <v>0</v>
      </c>
      <c r="T251" s="121">
        <f t="shared" si="1013"/>
        <v>0</v>
      </c>
      <c r="U251" s="121">
        <f t="shared" si="1014"/>
        <v>0</v>
      </c>
      <c r="V251" s="134">
        <f t="shared" si="1015"/>
        <v>0</v>
      </c>
      <c r="W251" s="21">
        <f t="shared" si="1267"/>
        <v>0</v>
      </c>
      <c r="X251" s="18">
        <f t="shared" si="1016"/>
        <v>0</v>
      </c>
      <c r="Y251" s="353"/>
      <c r="Z251" s="15">
        <v>1.9999999999999999E-6</v>
      </c>
      <c r="AA251" s="21">
        <f t="shared" si="1017"/>
        <v>1.9999999999999999E-6</v>
      </c>
      <c r="AC251" s="13"/>
      <c r="AD251" s="68">
        <f t="shared" si="1332"/>
        <v>0</v>
      </c>
      <c r="AE251" s="68">
        <f t="shared" si="1333"/>
        <v>0</v>
      </c>
      <c r="AF251" s="68">
        <f t="shared" si="1334"/>
        <v>0</v>
      </c>
      <c r="AG251" s="68"/>
      <c r="AH251" s="15">
        <f t="shared" si="1335"/>
        <v>0</v>
      </c>
      <c r="AJ251" s="13"/>
      <c r="AK251" s="68">
        <f t="shared" si="1336"/>
        <v>0</v>
      </c>
      <c r="AL251" s="68">
        <f t="shared" si="1337"/>
        <v>0</v>
      </c>
      <c r="AM251" s="68">
        <f t="shared" si="1338"/>
        <v>0</v>
      </c>
      <c r="AN251" s="68"/>
      <c r="AO251" s="15">
        <f t="shared" si="1339"/>
        <v>0</v>
      </c>
      <c r="AQ251" s="13"/>
      <c r="AR251" s="68">
        <f t="shared" si="1340"/>
        <v>0</v>
      </c>
      <c r="AS251" s="68">
        <f t="shared" si="1341"/>
        <v>0</v>
      </c>
      <c r="AT251" s="68">
        <f t="shared" si="1342"/>
        <v>0</v>
      </c>
      <c r="AU251" s="68"/>
      <c r="AV251" s="15">
        <f t="shared" si="1343"/>
        <v>0</v>
      </c>
      <c r="AX251" s="13"/>
      <c r="AY251" s="68">
        <f t="shared" si="1344"/>
        <v>0</v>
      </c>
      <c r="AZ251" s="68">
        <f t="shared" si="1345"/>
        <v>0</v>
      </c>
      <c r="BA251" s="68">
        <f t="shared" si="1346"/>
        <v>0</v>
      </c>
      <c r="BB251" s="68"/>
      <c r="BC251" s="15">
        <f t="shared" si="1347"/>
        <v>0</v>
      </c>
      <c r="BE251" s="13"/>
      <c r="BF251" s="68">
        <f t="shared" si="1348"/>
        <v>0</v>
      </c>
      <c r="BG251" s="68">
        <f t="shared" si="1349"/>
        <v>0</v>
      </c>
      <c r="BH251" s="68"/>
      <c r="BI251" s="68"/>
      <c r="BJ251" s="15">
        <f t="shared" si="1350"/>
        <v>0</v>
      </c>
      <c r="BL251" s="13"/>
      <c r="BM251" s="68">
        <f t="shared" si="1351"/>
        <v>0</v>
      </c>
      <c r="BN251" s="68">
        <f t="shared" si="1352"/>
        <v>0</v>
      </c>
      <c r="BO251" s="68">
        <f t="shared" si="1353"/>
        <v>0</v>
      </c>
      <c r="BP251" s="68"/>
      <c r="BQ251" s="15">
        <f t="shared" si="1354"/>
        <v>0</v>
      </c>
      <c r="BS251" s="13"/>
      <c r="BT251" s="68">
        <f t="shared" si="1355"/>
        <v>0</v>
      </c>
      <c r="BU251" s="68">
        <f t="shared" si="1356"/>
        <v>0</v>
      </c>
      <c r="BV251" s="68">
        <f t="shared" si="1357"/>
        <v>0</v>
      </c>
      <c r="BW251" s="68"/>
      <c r="BX251" s="15">
        <f t="shared" si="1358"/>
        <v>0</v>
      </c>
      <c r="BZ251" s="13"/>
      <c r="CA251" s="68">
        <f t="shared" si="1359"/>
        <v>0</v>
      </c>
      <c r="CB251" s="68">
        <f t="shared" si="1360"/>
        <v>0</v>
      </c>
      <c r="CC251" s="68">
        <f t="shared" si="1361"/>
        <v>0</v>
      </c>
      <c r="CD251" s="68"/>
      <c r="CE251" s="15">
        <f t="shared" si="1362"/>
        <v>0</v>
      </c>
      <c r="CG251" s="13"/>
      <c r="CH251" s="68">
        <f t="shared" si="1363"/>
        <v>0</v>
      </c>
      <c r="CI251" s="68">
        <f t="shared" si="1364"/>
        <v>0</v>
      </c>
      <c r="CJ251" s="68">
        <f t="shared" si="1365"/>
        <v>0</v>
      </c>
      <c r="CK251" s="68"/>
      <c r="CL251" s="15">
        <f t="shared" si="1366"/>
        <v>0</v>
      </c>
      <c r="CN251" s="13"/>
      <c r="CO251" s="68">
        <f t="shared" si="1367"/>
        <v>0</v>
      </c>
      <c r="CP251" s="68">
        <f t="shared" si="1368"/>
        <v>0</v>
      </c>
      <c r="CQ251" s="68">
        <f t="shared" si="1369"/>
        <v>0</v>
      </c>
      <c r="CR251" s="68"/>
      <c r="CS251" s="15">
        <f t="shared" si="1370"/>
        <v>0</v>
      </c>
      <c r="CU251" s="13"/>
      <c r="CV251" s="68">
        <f t="shared" si="1371"/>
        <v>0</v>
      </c>
      <c r="CW251" s="68">
        <f t="shared" si="1372"/>
        <v>0</v>
      </c>
      <c r="CX251" s="68">
        <f t="shared" si="1373"/>
        <v>0</v>
      </c>
      <c r="CY251" s="68"/>
      <c r="CZ251" s="15">
        <f t="shared" si="1374"/>
        <v>0</v>
      </c>
      <c r="DB251" s="13"/>
      <c r="DC251" s="68">
        <f t="shared" si="1375"/>
        <v>0</v>
      </c>
      <c r="DD251" s="68">
        <f t="shared" si="1376"/>
        <v>0</v>
      </c>
      <c r="DE251" s="68">
        <f t="shared" si="1377"/>
        <v>0</v>
      </c>
      <c r="DF251" s="68"/>
      <c r="DG251" s="15">
        <f t="shared" si="1378"/>
        <v>0</v>
      </c>
      <c r="DI251" s="13"/>
      <c r="DJ251" s="68">
        <f t="shared" si="1379"/>
        <v>0</v>
      </c>
      <c r="DK251" s="68">
        <f t="shared" si="1380"/>
        <v>0</v>
      </c>
      <c r="DL251" s="68">
        <f t="shared" si="1381"/>
        <v>0</v>
      </c>
      <c r="DM251" s="68"/>
      <c r="DN251" s="15">
        <f t="shared" si="1382"/>
        <v>0</v>
      </c>
      <c r="DP251" s="13"/>
      <c r="DQ251" s="68">
        <f t="shared" si="1383"/>
        <v>0</v>
      </c>
      <c r="DR251" s="68">
        <f t="shared" si="1384"/>
        <v>0</v>
      </c>
      <c r="DS251" s="68"/>
      <c r="DT251" s="68"/>
      <c r="DU251" s="15">
        <f t="shared" si="1385"/>
        <v>0</v>
      </c>
      <c r="DV251" s="18"/>
      <c r="DW251" s="13"/>
      <c r="DX251" s="68">
        <f t="shared" si="1386"/>
        <v>0</v>
      </c>
      <c r="DY251" s="68">
        <f t="shared" si="1387"/>
        <v>0</v>
      </c>
      <c r="DZ251" s="68">
        <f t="shared" si="1388"/>
        <v>0</v>
      </c>
      <c r="EA251" s="68"/>
      <c r="EB251" s="15">
        <f t="shared" si="1389"/>
        <v>0</v>
      </c>
      <c r="ED251" s="13"/>
      <c r="EE251" s="68">
        <f t="shared" si="1390"/>
        <v>0</v>
      </c>
      <c r="EF251" s="68">
        <f t="shared" si="1391"/>
        <v>0</v>
      </c>
      <c r="EG251" s="68">
        <f t="shared" si="1392"/>
        <v>0</v>
      </c>
      <c r="EH251" s="68"/>
      <c r="EI251" s="15">
        <f t="shared" si="1393"/>
        <v>0</v>
      </c>
      <c r="EK251" s="13"/>
      <c r="EL251" s="68">
        <f t="shared" si="1394"/>
        <v>0</v>
      </c>
      <c r="EM251" s="68">
        <f t="shared" si="1395"/>
        <v>0</v>
      </c>
      <c r="EN251" s="68">
        <f t="shared" si="1396"/>
        <v>0</v>
      </c>
      <c r="EO251" s="68"/>
      <c r="EP251" s="15">
        <f t="shared" si="1397"/>
        <v>0</v>
      </c>
      <c r="ER251" s="13"/>
      <c r="ES251" s="68">
        <f t="shared" si="1398"/>
        <v>0</v>
      </c>
      <c r="ET251" s="68">
        <f t="shared" si="1399"/>
        <v>0</v>
      </c>
      <c r="EU251" s="68">
        <f t="shared" si="1400"/>
        <v>0</v>
      </c>
      <c r="EV251" s="68"/>
      <c r="EW251" s="15">
        <f t="shared" si="1401"/>
        <v>0</v>
      </c>
      <c r="EY251" s="13"/>
      <c r="EZ251" s="68">
        <f t="shared" si="1402"/>
        <v>0</v>
      </c>
      <c r="FA251" s="68">
        <f t="shared" si="1403"/>
        <v>0</v>
      </c>
      <c r="FB251" s="68"/>
      <c r="FC251" s="68"/>
      <c r="FD251" s="15">
        <f t="shared" si="1404"/>
        <v>0</v>
      </c>
      <c r="FF251" s="13"/>
      <c r="FG251" s="68">
        <f t="shared" si="1405"/>
        <v>0</v>
      </c>
      <c r="FH251" s="68">
        <f t="shared" si="1406"/>
        <v>0</v>
      </c>
      <c r="FI251" s="68">
        <f t="shared" si="1407"/>
        <v>0</v>
      </c>
      <c r="FJ251" s="68"/>
      <c r="FK251" s="15">
        <f t="shared" si="1408"/>
        <v>0</v>
      </c>
      <c r="FM251" s="13"/>
      <c r="FN251" s="68">
        <f t="shared" si="1409"/>
        <v>0</v>
      </c>
      <c r="FO251" s="68">
        <f t="shared" si="1410"/>
        <v>0</v>
      </c>
      <c r="FP251" s="68">
        <f t="shared" si="1411"/>
        <v>0</v>
      </c>
      <c r="FQ251" s="68"/>
      <c r="FR251" s="15">
        <f t="shared" si="1412"/>
        <v>0</v>
      </c>
      <c r="FT251" s="13"/>
      <c r="FU251" s="68">
        <f t="shared" si="1413"/>
        <v>0</v>
      </c>
      <c r="FV251" s="68">
        <f t="shared" si="1414"/>
        <v>0</v>
      </c>
      <c r="FW251" s="68">
        <f t="shared" si="1415"/>
        <v>0</v>
      </c>
      <c r="FX251" s="68"/>
      <c r="FY251" s="15">
        <f t="shared" si="1416"/>
        <v>0</v>
      </c>
      <c r="GA251" s="13"/>
      <c r="GB251" s="68">
        <f t="shared" si="1417"/>
        <v>0</v>
      </c>
      <c r="GC251" s="68">
        <f t="shared" si="1418"/>
        <v>0</v>
      </c>
      <c r="GD251" s="68"/>
      <c r="GE251" s="68"/>
      <c r="GF251" s="15">
        <f t="shared" si="1419"/>
        <v>0</v>
      </c>
      <c r="GG251" s="18"/>
      <c r="GH251" s="13"/>
      <c r="GI251" s="68">
        <f t="shared" si="1420"/>
        <v>0</v>
      </c>
      <c r="GJ251" s="68">
        <f t="shared" si="1421"/>
        <v>0</v>
      </c>
      <c r="GK251" s="68">
        <f t="shared" si="1422"/>
        <v>0</v>
      </c>
      <c r="GL251" s="68"/>
      <c r="GM251" s="15">
        <f t="shared" si="1423"/>
        <v>0</v>
      </c>
      <c r="GO251" s="13"/>
      <c r="GP251" s="68">
        <f t="shared" si="1424"/>
        <v>0</v>
      </c>
      <c r="GQ251" s="68">
        <f t="shared" si="1425"/>
        <v>0</v>
      </c>
      <c r="GR251" s="68"/>
      <c r="GS251" s="68"/>
      <c r="GT251" s="15">
        <f t="shared" si="1426"/>
        <v>0</v>
      </c>
      <c r="GV251" s="13"/>
      <c r="GW251" s="68">
        <f t="shared" si="1427"/>
        <v>0</v>
      </c>
      <c r="GX251" s="68">
        <f t="shared" si="1428"/>
        <v>0</v>
      </c>
      <c r="GY251" s="68">
        <f t="shared" si="1429"/>
        <v>0</v>
      </c>
      <c r="GZ251" s="68"/>
      <c r="HA251" s="15">
        <f t="shared" si="1430"/>
        <v>0</v>
      </c>
      <c r="HD251" s="13"/>
      <c r="HE251" s="68">
        <f t="shared" si="1431"/>
        <v>0</v>
      </c>
      <c r="HF251" s="68">
        <f t="shared" si="1432"/>
        <v>0</v>
      </c>
      <c r="HG251" s="68">
        <f t="shared" si="1433"/>
        <v>0</v>
      </c>
      <c r="HH251" s="68"/>
      <c r="HI251" s="15">
        <f t="shared" si="1434"/>
        <v>0</v>
      </c>
      <c r="HK251" s="13"/>
      <c r="HL251" s="68">
        <f t="shared" si="1435"/>
        <v>0</v>
      </c>
      <c r="HM251" s="68">
        <f t="shared" si="1436"/>
        <v>0</v>
      </c>
      <c r="HN251" s="68">
        <f t="shared" si="1437"/>
        <v>0</v>
      </c>
      <c r="HO251" s="68"/>
      <c r="HP251" s="15">
        <f t="shared" si="1438"/>
        <v>0</v>
      </c>
      <c r="HR251" s="13"/>
      <c r="HS251" s="68"/>
      <c r="HT251" s="68"/>
      <c r="HU251" s="68"/>
      <c r="HV251" s="68"/>
      <c r="HW251" s="15"/>
      <c r="HY251" s="13"/>
      <c r="HZ251" s="68">
        <f t="shared" si="1439"/>
        <v>0</v>
      </c>
      <c r="IA251" s="68">
        <f t="shared" si="1440"/>
        <v>0</v>
      </c>
      <c r="IB251" s="68">
        <f t="shared" si="1441"/>
        <v>0</v>
      </c>
      <c r="IC251" s="68"/>
      <c r="ID251" s="15">
        <f t="shared" si="1442"/>
        <v>0</v>
      </c>
      <c r="IF251" s="13"/>
      <c r="IG251" s="68">
        <f t="shared" si="1443"/>
        <v>0</v>
      </c>
      <c r="IH251" s="68">
        <f t="shared" si="1444"/>
        <v>0</v>
      </c>
      <c r="II251" s="68">
        <f t="shared" si="1445"/>
        <v>0</v>
      </c>
      <c r="IJ251" s="68"/>
      <c r="IK251" s="15">
        <f t="shared" si="1446"/>
        <v>0</v>
      </c>
      <c r="IM251" s="13"/>
      <c r="IN251" s="68">
        <f t="shared" si="1447"/>
        <v>0</v>
      </c>
      <c r="IO251" s="68">
        <f t="shared" si="1448"/>
        <v>0</v>
      </c>
      <c r="IP251" s="68">
        <f t="shared" si="1449"/>
        <v>0</v>
      </c>
      <c r="IQ251" s="68"/>
      <c r="IR251" s="15">
        <f t="shared" si="1450"/>
        <v>0</v>
      </c>
      <c r="IT251" s="13"/>
      <c r="IU251" s="68">
        <f t="shared" si="1451"/>
        <v>0</v>
      </c>
      <c r="IV251" s="68">
        <f t="shared" si="1452"/>
        <v>0</v>
      </c>
      <c r="IW251" s="68">
        <f t="shared" si="1453"/>
        <v>0</v>
      </c>
      <c r="IX251" s="68"/>
      <c r="IY251" s="15">
        <f t="shared" si="1454"/>
        <v>0</v>
      </c>
      <c r="JA251" s="13"/>
      <c r="JB251" s="68">
        <f t="shared" si="1455"/>
        <v>0</v>
      </c>
      <c r="JC251" s="68">
        <f t="shared" si="1456"/>
        <v>0</v>
      </c>
      <c r="JD251" s="68">
        <f t="shared" si="1457"/>
        <v>0</v>
      </c>
      <c r="JE251" s="68"/>
      <c r="JF251" s="15">
        <f t="shared" si="1458"/>
        <v>0</v>
      </c>
      <c r="JH251" s="13"/>
      <c r="JI251" s="68">
        <f t="shared" si="1459"/>
        <v>0</v>
      </c>
      <c r="JJ251" s="68">
        <f t="shared" si="1460"/>
        <v>0</v>
      </c>
      <c r="JK251" s="68">
        <f t="shared" si="1461"/>
        <v>0</v>
      </c>
      <c r="JL251" s="68"/>
      <c r="JM251" s="15">
        <f t="shared" si="1462"/>
        <v>0</v>
      </c>
      <c r="JO251" s="13"/>
      <c r="JP251" s="68">
        <f t="shared" si="1463"/>
        <v>0</v>
      </c>
      <c r="JQ251" s="68">
        <f t="shared" si="1464"/>
        <v>0</v>
      </c>
      <c r="JR251" s="68">
        <f t="shared" si="1465"/>
        <v>0</v>
      </c>
      <c r="JS251" s="68"/>
      <c r="JT251" s="15">
        <f t="shared" si="1466"/>
        <v>0</v>
      </c>
      <c r="JV251" s="13"/>
      <c r="JW251" s="68">
        <f t="shared" si="1467"/>
        <v>0</v>
      </c>
      <c r="JX251" s="68">
        <f t="shared" si="1468"/>
        <v>0</v>
      </c>
      <c r="JY251" s="68">
        <f t="shared" si="1469"/>
        <v>0</v>
      </c>
      <c r="JZ251" s="68"/>
      <c r="KA251" s="15">
        <f t="shared" si="1470"/>
        <v>0</v>
      </c>
      <c r="KC251" s="13"/>
      <c r="KD251" s="68">
        <f t="shared" si="1471"/>
        <v>0</v>
      </c>
      <c r="KE251" s="68">
        <f t="shared" si="1472"/>
        <v>0</v>
      </c>
      <c r="KF251" s="68">
        <f t="shared" si="1473"/>
        <v>0</v>
      </c>
      <c r="KG251" s="68"/>
      <c r="KH251" s="15">
        <f t="shared" si="1474"/>
        <v>0</v>
      </c>
      <c r="KI251" s="18"/>
      <c r="KJ251" s="13"/>
      <c r="KK251" s="68">
        <f t="shared" si="1475"/>
        <v>0</v>
      </c>
      <c r="KL251" s="68">
        <f t="shared" si="1476"/>
        <v>0</v>
      </c>
      <c r="KM251" s="68">
        <f t="shared" si="1477"/>
        <v>0</v>
      </c>
      <c r="KN251" s="68"/>
      <c r="KO251" s="15">
        <f t="shared" si="1478"/>
        <v>0</v>
      </c>
      <c r="KQ251" s="13"/>
      <c r="KR251" s="68">
        <f t="shared" si="1479"/>
        <v>0</v>
      </c>
      <c r="KS251" s="68">
        <f t="shared" si="1480"/>
        <v>0</v>
      </c>
      <c r="KT251" s="68">
        <f t="shared" si="1481"/>
        <v>0</v>
      </c>
      <c r="KU251" s="68"/>
      <c r="KV251" s="15">
        <f t="shared" si="1482"/>
        <v>0</v>
      </c>
      <c r="KW251" s="18"/>
      <c r="KX251" s="13"/>
      <c r="KY251" s="68">
        <f t="shared" si="1483"/>
        <v>0</v>
      </c>
      <c r="KZ251" s="68">
        <f t="shared" si="1484"/>
        <v>0</v>
      </c>
      <c r="LA251" s="68">
        <f t="shared" si="1485"/>
        <v>0</v>
      </c>
      <c r="LB251" s="68"/>
      <c r="LC251" s="15">
        <f t="shared" si="1486"/>
        <v>0</v>
      </c>
      <c r="LD251" s="18"/>
      <c r="LE251" s="13"/>
      <c r="LF251" s="68">
        <f t="shared" si="1487"/>
        <v>0</v>
      </c>
      <c r="LG251" s="68">
        <f t="shared" si="1488"/>
        <v>0</v>
      </c>
      <c r="LH251" s="68">
        <f t="shared" si="1489"/>
        <v>0</v>
      </c>
      <c r="LI251" s="68"/>
      <c r="LJ251" s="15">
        <f t="shared" si="1490"/>
        <v>0</v>
      </c>
      <c r="LL251" s="13"/>
      <c r="LM251" s="68">
        <f t="shared" si="1491"/>
        <v>0</v>
      </c>
      <c r="LN251" s="68">
        <f t="shared" si="1492"/>
        <v>0</v>
      </c>
      <c r="LO251" s="68">
        <f t="shared" si="1493"/>
        <v>0</v>
      </c>
      <c r="LP251" s="68"/>
      <c r="LQ251" s="15">
        <f t="shared" si="1494"/>
        <v>0</v>
      </c>
      <c r="LS251" s="13"/>
      <c r="LT251" s="68">
        <f t="shared" si="1495"/>
        <v>0</v>
      </c>
      <c r="LU251" s="68">
        <f t="shared" si="1496"/>
        <v>0</v>
      </c>
      <c r="LV251" s="68"/>
      <c r="LW251" s="68"/>
      <c r="LX251" s="15">
        <f t="shared" si="1497"/>
        <v>0</v>
      </c>
      <c r="LZ251" s="13"/>
      <c r="MA251" s="68">
        <f t="shared" si="1498"/>
        <v>0</v>
      </c>
      <c r="MB251" s="68">
        <f t="shared" si="1499"/>
        <v>0</v>
      </c>
      <c r="MC251" s="68">
        <f t="shared" si="1500"/>
        <v>0</v>
      </c>
      <c r="MD251" s="68"/>
      <c r="ME251" s="15">
        <f t="shared" si="1501"/>
        <v>0</v>
      </c>
      <c r="MG251" s="13"/>
      <c r="MH251" s="68">
        <f t="shared" si="1502"/>
        <v>0</v>
      </c>
      <c r="MI251" s="68">
        <f t="shared" si="1503"/>
        <v>0</v>
      </c>
      <c r="MJ251" s="68">
        <f t="shared" si="1504"/>
        <v>0</v>
      </c>
      <c r="MK251" s="68"/>
      <c r="ML251" s="15">
        <f t="shared" si="1505"/>
        <v>0</v>
      </c>
      <c r="MN251" s="13"/>
      <c r="MO251" s="68">
        <f t="shared" si="1506"/>
        <v>0</v>
      </c>
      <c r="MP251" s="68">
        <f t="shared" si="1507"/>
        <v>0</v>
      </c>
      <c r="MQ251" s="68">
        <f t="shared" si="1508"/>
        <v>0</v>
      </c>
      <c r="MR251" s="68"/>
      <c r="MS251" s="15">
        <f t="shared" si="1509"/>
        <v>0</v>
      </c>
      <c r="MU251" s="13"/>
      <c r="MV251" s="68">
        <f t="shared" si="1510"/>
        <v>0</v>
      </c>
      <c r="MW251" s="68">
        <f t="shared" si="1511"/>
        <v>0</v>
      </c>
      <c r="MX251" s="68">
        <f t="shared" si="1512"/>
        <v>0</v>
      </c>
      <c r="MY251" s="68"/>
      <c r="MZ251" s="15">
        <f t="shared" si="1513"/>
        <v>0</v>
      </c>
      <c r="NB251" s="13"/>
      <c r="NC251" s="68">
        <f t="shared" si="1514"/>
        <v>0</v>
      </c>
      <c r="ND251" s="68">
        <f t="shared" si="1515"/>
        <v>0</v>
      </c>
      <c r="NE251" s="68">
        <f t="shared" si="1516"/>
        <v>0</v>
      </c>
      <c r="NF251" s="68"/>
      <c r="NG251" s="15">
        <f t="shared" si="1517"/>
        <v>0</v>
      </c>
      <c r="NI251" s="13"/>
      <c r="NJ251" s="68">
        <f t="shared" si="1518"/>
        <v>0</v>
      </c>
      <c r="NK251" s="68">
        <f t="shared" si="1519"/>
        <v>0</v>
      </c>
      <c r="NL251" s="68">
        <f t="shared" si="1520"/>
        <v>0</v>
      </c>
      <c r="NM251" s="68"/>
      <c r="NN251" s="15">
        <f t="shared" si="1521"/>
        <v>0</v>
      </c>
      <c r="NP251" s="13"/>
      <c r="NQ251" s="68">
        <f t="shared" si="1522"/>
        <v>0</v>
      </c>
      <c r="NR251" s="68">
        <f t="shared" si="1523"/>
        <v>0</v>
      </c>
      <c r="NS251" s="68">
        <f t="shared" si="1524"/>
        <v>0</v>
      </c>
      <c r="NT251" s="68"/>
      <c r="NU251" s="15">
        <f t="shared" si="1525"/>
        <v>0</v>
      </c>
      <c r="NW251" s="13"/>
      <c r="NX251" s="68">
        <f t="shared" si="1526"/>
        <v>0</v>
      </c>
      <c r="NY251" s="68">
        <f t="shared" si="1527"/>
        <v>0</v>
      </c>
      <c r="NZ251" s="68">
        <f t="shared" si="1528"/>
        <v>0</v>
      </c>
      <c r="OA251" s="68"/>
      <c r="OB251" s="15">
        <f t="shared" si="1529"/>
        <v>0</v>
      </c>
      <c r="OD251" s="13"/>
      <c r="OE251" s="68">
        <f t="shared" si="1530"/>
        <v>0</v>
      </c>
      <c r="OF251" s="68">
        <f t="shared" si="1531"/>
        <v>0</v>
      </c>
      <c r="OG251" s="68">
        <f t="shared" si="1532"/>
        <v>0</v>
      </c>
      <c r="OH251" s="68"/>
      <c r="OI251" s="15">
        <f t="shared" si="1533"/>
        <v>0</v>
      </c>
      <c r="OK251" s="13"/>
      <c r="OL251" s="68">
        <f t="shared" si="1534"/>
        <v>0</v>
      </c>
      <c r="OM251" s="68">
        <f t="shared" si="1535"/>
        <v>0</v>
      </c>
      <c r="ON251" s="68">
        <f t="shared" si="1536"/>
        <v>0</v>
      </c>
      <c r="OO251" s="68"/>
      <c r="OP251" s="15">
        <f t="shared" si="1537"/>
        <v>0</v>
      </c>
      <c r="OR251" s="13"/>
      <c r="OS251" s="68">
        <f t="shared" si="1538"/>
        <v>0</v>
      </c>
      <c r="OT251" s="68">
        <f t="shared" si="1539"/>
        <v>0</v>
      </c>
      <c r="OU251" s="68">
        <f t="shared" si="1540"/>
        <v>0</v>
      </c>
      <c r="OV251" s="68"/>
      <c r="OW251" s="15">
        <f t="shared" si="1541"/>
        <v>0</v>
      </c>
      <c r="OY251" s="13"/>
      <c r="OZ251" s="68">
        <f t="shared" si="1542"/>
        <v>0</v>
      </c>
      <c r="PA251" s="68">
        <f t="shared" si="1543"/>
        <v>0</v>
      </c>
      <c r="PB251" s="68">
        <f t="shared" si="1544"/>
        <v>0</v>
      </c>
      <c r="PC251" s="68"/>
      <c r="PD251" s="15">
        <f t="shared" si="1545"/>
        <v>0</v>
      </c>
      <c r="PE251" s="18"/>
      <c r="PF251" s="13"/>
      <c r="PG251" s="68">
        <f t="shared" si="1546"/>
        <v>0</v>
      </c>
      <c r="PH251" s="68">
        <f t="shared" si="1547"/>
        <v>0</v>
      </c>
      <c r="PI251" s="68">
        <f t="shared" si="1548"/>
        <v>0</v>
      </c>
      <c r="PJ251" s="68"/>
      <c r="PK251" s="15">
        <f t="shared" si="1549"/>
        <v>0</v>
      </c>
      <c r="PM251" s="13"/>
      <c r="PN251" s="68">
        <f t="shared" si="1550"/>
        <v>0</v>
      </c>
      <c r="PO251" s="68">
        <f t="shared" si="1551"/>
        <v>0</v>
      </c>
      <c r="PP251" s="68">
        <f t="shared" si="1552"/>
        <v>0</v>
      </c>
      <c r="PQ251" s="68"/>
      <c r="PR251" s="15">
        <f t="shared" si="1553"/>
        <v>0</v>
      </c>
      <c r="PT251" s="13"/>
      <c r="PU251" s="68">
        <f t="shared" si="1554"/>
        <v>0</v>
      </c>
      <c r="PV251" s="68">
        <f t="shared" si="1555"/>
        <v>0</v>
      </c>
      <c r="PW251" s="68">
        <f t="shared" si="1556"/>
        <v>0</v>
      </c>
      <c r="PX251" s="68"/>
      <c r="PY251" s="15">
        <f t="shared" si="1557"/>
        <v>0</v>
      </c>
      <c r="QA251" s="13"/>
      <c r="QB251" s="68">
        <f t="shared" si="1558"/>
        <v>0</v>
      </c>
      <c r="QC251" s="68">
        <f t="shared" si="1559"/>
        <v>0</v>
      </c>
      <c r="QD251" s="68">
        <f t="shared" si="1560"/>
        <v>0</v>
      </c>
      <c r="QE251" s="68"/>
      <c r="QF251" s="15">
        <f t="shared" si="1561"/>
        <v>0</v>
      </c>
      <c r="QH251" s="13"/>
      <c r="QI251" s="68">
        <f t="shared" si="1562"/>
        <v>0</v>
      </c>
      <c r="QJ251" s="68">
        <f t="shared" si="1563"/>
        <v>0</v>
      </c>
      <c r="QK251" s="68">
        <f t="shared" si="1564"/>
        <v>0</v>
      </c>
      <c r="QL251" s="68"/>
      <c r="QM251" s="15">
        <f t="shared" si="1565"/>
        <v>0</v>
      </c>
      <c r="QO251" s="13"/>
      <c r="QP251" s="68">
        <f t="shared" si="1566"/>
        <v>0</v>
      </c>
      <c r="QQ251" s="68">
        <f t="shared" si="1567"/>
        <v>0</v>
      </c>
      <c r="QR251" s="68">
        <f t="shared" si="1568"/>
        <v>0</v>
      </c>
      <c r="QS251" s="68"/>
      <c r="QT251" s="15">
        <f t="shared" si="1569"/>
        <v>0</v>
      </c>
      <c r="QV251" s="13"/>
      <c r="QW251" s="68">
        <f t="shared" si="1570"/>
        <v>0</v>
      </c>
      <c r="QX251" s="68">
        <f t="shared" si="1571"/>
        <v>0</v>
      </c>
      <c r="QY251" s="68">
        <f t="shared" si="1572"/>
        <v>0</v>
      </c>
      <c r="QZ251" s="68"/>
      <c r="RA251" s="15">
        <f t="shared" si="1573"/>
        <v>0</v>
      </c>
      <c r="RC251" s="13"/>
      <c r="RD251" s="68">
        <f t="shared" si="1574"/>
        <v>0</v>
      </c>
      <c r="RE251" s="68">
        <f t="shared" si="1575"/>
        <v>0</v>
      </c>
      <c r="RF251" s="68">
        <f t="shared" si="1576"/>
        <v>0</v>
      </c>
      <c r="RG251" s="68"/>
      <c r="RH251" s="15">
        <f t="shared" si="1577"/>
        <v>0</v>
      </c>
      <c r="RJ251" s="13"/>
      <c r="RK251" s="68">
        <f t="shared" si="1578"/>
        <v>0</v>
      </c>
      <c r="RL251" s="68">
        <f t="shared" si="1579"/>
        <v>0</v>
      </c>
      <c r="RM251" s="68">
        <f t="shared" si="1580"/>
        <v>0</v>
      </c>
      <c r="RN251" s="68"/>
      <c r="RO251" s="15">
        <f t="shared" si="1581"/>
        <v>0</v>
      </c>
      <c r="RQ251" s="13"/>
      <c r="RR251" s="68">
        <f t="shared" si="1582"/>
        <v>0</v>
      </c>
      <c r="RS251" s="68">
        <f t="shared" si="1583"/>
        <v>0</v>
      </c>
      <c r="RT251" s="68">
        <f t="shared" si="1584"/>
        <v>0</v>
      </c>
      <c r="RU251" s="68"/>
      <c r="RV251" s="15">
        <f t="shared" si="1585"/>
        <v>0</v>
      </c>
      <c r="RX251" s="13"/>
      <c r="RY251" s="68">
        <f t="shared" si="1586"/>
        <v>0</v>
      </c>
      <c r="RZ251" s="68">
        <f t="shared" si="1587"/>
        <v>0</v>
      </c>
      <c r="SA251" s="68">
        <f t="shared" si="1588"/>
        <v>0</v>
      </c>
      <c r="SB251" s="68"/>
      <c r="SC251" s="15">
        <f t="shared" si="1589"/>
        <v>0</v>
      </c>
      <c r="SE251" s="13"/>
      <c r="SF251" s="68">
        <f t="shared" si="1590"/>
        <v>0</v>
      </c>
      <c r="SG251" s="68">
        <f t="shared" si="1591"/>
        <v>0</v>
      </c>
      <c r="SH251" s="68">
        <f t="shared" si="1592"/>
        <v>0</v>
      </c>
      <c r="SI251" s="68"/>
      <c r="SJ251" s="15">
        <f t="shared" si="1593"/>
        <v>0</v>
      </c>
      <c r="SL251" s="13"/>
      <c r="SM251" s="68">
        <f t="shared" si="1594"/>
        <v>0</v>
      </c>
      <c r="SN251" s="68">
        <f t="shared" si="1595"/>
        <v>0</v>
      </c>
      <c r="SO251" s="68">
        <f t="shared" si="1596"/>
        <v>0</v>
      </c>
      <c r="SP251" s="68"/>
      <c r="SQ251" s="15">
        <f t="shared" si="1597"/>
        <v>0</v>
      </c>
      <c r="SS251" s="13"/>
      <c r="ST251" s="68">
        <f t="shared" si="1598"/>
        <v>0</v>
      </c>
      <c r="SU251" s="68">
        <f t="shared" si="1599"/>
        <v>0</v>
      </c>
      <c r="SV251" s="68">
        <f t="shared" si="1600"/>
        <v>0</v>
      </c>
      <c r="SW251" s="68"/>
      <c r="SX251" s="15">
        <f t="shared" si="1601"/>
        <v>0</v>
      </c>
      <c r="SZ251" s="13"/>
      <c r="TA251" s="68">
        <f t="shared" si="1602"/>
        <v>0</v>
      </c>
      <c r="TB251" s="68">
        <f t="shared" si="1603"/>
        <v>0</v>
      </c>
      <c r="TC251" s="68">
        <f t="shared" si="1604"/>
        <v>0</v>
      </c>
      <c r="TD251" s="68"/>
      <c r="TE251" s="15">
        <f t="shared" si="1605"/>
        <v>0</v>
      </c>
      <c r="TG251" s="417"/>
      <c r="TH251" s="68">
        <f t="shared" si="1606"/>
        <v>0</v>
      </c>
      <c r="TI251" s="68">
        <f t="shared" si="1607"/>
        <v>0</v>
      </c>
      <c r="TJ251" s="68">
        <f t="shared" si="1608"/>
        <v>0</v>
      </c>
      <c r="TK251" s="68"/>
      <c r="TL251" s="15">
        <f t="shared" si="1609"/>
        <v>0</v>
      </c>
      <c r="TN251" s="13"/>
      <c r="TO251" s="68">
        <f t="shared" si="1610"/>
        <v>0</v>
      </c>
      <c r="TP251" s="68">
        <f t="shared" si="1611"/>
        <v>0</v>
      </c>
      <c r="TQ251" s="68">
        <f t="shared" si="1612"/>
        <v>0</v>
      </c>
      <c r="TR251" s="68"/>
      <c r="TS251" s="15">
        <f t="shared" si="1613"/>
        <v>0</v>
      </c>
      <c r="TU251" s="417"/>
      <c r="TV251" s="68">
        <f t="shared" si="1614"/>
        <v>0</v>
      </c>
      <c r="TW251" s="68">
        <f t="shared" si="1615"/>
        <v>0</v>
      </c>
      <c r="TX251" s="68">
        <f t="shared" si="1616"/>
        <v>0</v>
      </c>
      <c r="TY251" s="68"/>
      <c r="TZ251" s="15">
        <f t="shared" si="1617"/>
        <v>0</v>
      </c>
      <c r="UB251" s="13"/>
      <c r="UC251" s="68">
        <f t="shared" si="1244"/>
        <v>0</v>
      </c>
      <c r="UD251" s="68">
        <f t="shared" si="1245"/>
        <v>0</v>
      </c>
      <c r="UE251" s="68">
        <f t="shared" si="1246"/>
        <v>0</v>
      </c>
      <c r="UF251" s="68"/>
      <c r="UG251" s="15">
        <f t="shared" si="1247"/>
        <v>0</v>
      </c>
      <c r="UI251" s="417"/>
      <c r="UJ251" s="68">
        <f t="shared" si="1248"/>
        <v>0</v>
      </c>
      <c r="UK251" s="68">
        <f t="shared" si="1249"/>
        <v>0</v>
      </c>
      <c r="UL251" s="68">
        <f t="shared" si="1250"/>
        <v>0</v>
      </c>
      <c r="UM251" s="68"/>
      <c r="UN251" s="15">
        <f t="shared" si="1251"/>
        <v>0</v>
      </c>
      <c r="UP251" s="417"/>
      <c r="UQ251" s="68">
        <f t="shared" si="1252"/>
        <v>0</v>
      </c>
      <c r="UR251" s="68">
        <f t="shared" si="1253"/>
        <v>0</v>
      </c>
      <c r="US251" s="68">
        <f t="shared" si="1254"/>
        <v>0</v>
      </c>
      <c r="UT251" s="68"/>
      <c r="UU251" s="15">
        <f t="shared" si="1255"/>
        <v>0</v>
      </c>
      <c r="UW251" s="417"/>
      <c r="UX251" s="68">
        <f t="shared" si="1256"/>
        <v>0</v>
      </c>
      <c r="UY251" s="68">
        <f t="shared" si="1257"/>
        <v>0</v>
      </c>
      <c r="UZ251" s="68">
        <f t="shared" si="1258"/>
        <v>0</v>
      </c>
      <c r="VA251" s="68"/>
      <c r="VB251" s="15">
        <f t="shared" si="1259"/>
        <v>0</v>
      </c>
      <c r="VD251" s="417"/>
      <c r="VE251" s="68">
        <f t="shared" si="1260"/>
        <v>0</v>
      </c>
      <c r="VF251" s="68">
        <f t="shared" si="1261"/>
        <v>0</v>
      </c>
      <c r="VG251" s="68">
        <f t="shared" si="1262"/>
        <v>0</v>
      </c>
      <c r="VH251" s="68"/>
      <c r="VI251" s="15">
        <f t="shared" si="1263"/>
        <v>0</v>
      </c>
      <c r="VM251" s="21">
        <f t="shared" si="1264"/>
        <v>0</v>
      </c>
      <c r="VN251" s="40"/>
      <c r="VO251" s="21">
        <f t="shared" si="1265"/>
        <v>0</v>
      </c>
      <c r="VP251" s="14"/>
      <c r="VQ251" s="21">
        <f t="shared" si="1266"/>
        <v>0</v>
      </c>
    </row>
    <row r="252" spans="1:589" ht="15.75" customHeight="1" x14ac:dyDescent="0.2">
      <c r="A252" s="127">
        <v>46009</v>
      </c>
      <c r="B252" s="4">
        <f t="shared" si="999"/>
        <v>46009</v>
      </c>
      <c r="C252" s="13"/>
      <c r="D252" s="138">
        <f t="shared" si="1000"/>
        <v>0</v>
      </c>
      <c r="E252" s="68">
        <f t="shared" si="1001"/>
        <v>0</v>
      </c>
      <c r="F252" s="15">
        <f t="shared" si="1002"/>
        <v>0</v>
      </c>
      <c r="G252" s="13"/>
      <c r="H252" s="138">
        <f t="shared" si="1003"/>
        <v>0</v>
      </c>
      <c r="I252" s="68">
        <f t="shared" si="1004"/>
        <v>0</v>
      </c>
      <c r="J252" s="15">
        <f t="shared" si="1005"/>
        <v>0</v>
      </c>
      <c r="K252" s="13"/>
      <c r="L252" s="138">
        <f t="shared" si="1006"/>
        <v>0</v>
      </c>
      <c r="M252" s="68">
        <f t="shared" si="1007"/>
        <v>0</v>
      </c>
      <c r="N252" s="15">
        <f t="shared" si="1008"/>
        <v>0</v>
      </c>
      <c r="O252" s="13"/>
      <c r="P252" s="138">
        <f t="shared" si="1009"/>
        <v>0</v>
      </c>
      <c r="Q252" s="68">
        <f t="shared" si="1010"/>
        <v>0</v>
      </c>
      <c r="R252" s="15">
        <f t="shared" si="1011"/>
        <v>0</v>
      </c>
      <c r="S252" s="18">
        <f t="shared" si="1012"/>
        <v>0</v>
      </c>
      <c r="T252" s="121">
        <f t="shared" si="1013"/>
        <v>0</v>
      </c>
      <c r="U252" s="121">
        <f t="shared" si="1014"/>
        <v>0</v>
      </c>
      <c r="V252" s="134">
        <f t="shared" si="1015"/>
        <v>0</v>
      </c>
      <c r="W252" s="21">
        <f t="shared" si="1267"/>
        <v>0</v>
      </c>
      <c r="X252" s="18">
        <f t="shared" si="1016"/>
        <v>0</v>
      </c>
      <c r="Y252" s="353"/>
      <c r="Z252" s="15">
        <v>1.9999999999999999E-6</v>
      </c>
      <c r="AA252" s="21">
        <f t="shared" si="1017"/>
        <v>1.9999999999999999E-6</v>
      </c>
      <c r="AC252" s="13"/>
      <c r="AD252" s="68">
        <f t="shared" si="1332"/>
        <v>0</v>
      </c>
      <c r="AE252" s="68">
        <f t="shared" si="1333"/>
        <v>0</v>
      </c>
      <c r="AF252" s="68">
        <f t="shared" si="1334"/>
        <v>0</v>
      </c>
      <c r="AG252" s="68"/>
      <c r="AH252" s="15">
        <f t="shared" si="1335"/>
        <v>0</v>
      </c>
      <c r="AJ252" s="13"/>
      <c r="AK252" s="68">
        <f t="shared" si="1336"/>
        <v>0</v>
      </c>
      <c r="AL252" s="68">
        <f t="shared" si="1337"/>
        <v>0</v>
      </c>
      <c r="AM252" s="68">
        <f t="shared" si="1338"/>
        <v>0</v>
      </c>
      <c r="AN252" s="68"/>
      <c r="AO252" s="15">
        <f t="shared" si="1339"/>
        <v>0</v>
      </c>
      <c r="AQ252" s="13"/>
      <c r="AR252" s="68">
        <f t="shared" si="1340"/>
        <v>0</v>
      </c>
      <c r="AS252" s="68">
        <f t="shared" si="1341"/>
        <v>0</v>
      </c>
      <c r="AT252" s="68">
        <f t="shared" si="1342"/>
        <v>0</v>
      </c>
      <c r="AU252" s="68"/>
      <c r="AV252" s="15">
        <f t="shared" si="1343"/>
        <v>0</v>
      </c>
      <c r="AX252" s="13"/>
      <c r="AY252" s="68">
        <f t="shared" si="1344"/>
        <v>0</v>
      </c>
      <c r="AZ252" s="68">
        <f t="shared" si="1345"/>
        <v>0</v>
      </c>
      <c r="BA252" s="68">
        <f t="shared" si="1346"/>
        <v>0</v>
      </c>
      <c r="BB252" s="68"/>
      <c r="BC252" s="15">
        <f t="shared" si="1347"/>
        <v>0</v>
      </c>
      <c r="BE252" s="13"/>
      <c r="BF252" s="68">
        <f t="shared" si="1348"/>
        <v>0</v>
      </c>
      <c r="BG252" s="68">
        <f t="shared" si="1349"/>
        <v>0</v>
      </c>
      <c r="BH252" s="68"/>
      <c r="BI252" s="68"/>
      <c r="BJ252" s="15">
        <f t="shared" si="1350"/>
        <v>0</v>
      </c>
      <c r="BL252" s="13"/>
      <c r="BM252" s="68">
        <f t="shared" si="1351"/>
        <v>0</v>
      </c>
      <c r="BN252" s="68">
        <f t="shared" si="1352"/>
        <v>0</v>
      </c>
      <c r="BO252" s="68">
        <f t="shared" si="1353"/>
        <v>0</v>
      </c>
      <c r="BP252" s="68"/>
      <c r="BQ252" s="15">
        <f t="shared" si="1354"/>
        <v>0</v>
      </c>
      <c r="BS252" s="13"/>
      <c r="BT252" s="68">
        <f t="shared" si="1355"/>
        <v>0</v>
      </c>
      <c r="BU252" s="68">
        <f t="shared" si="1356"/>
        <v>0</v>
      </c>
      <c r="BV252" s="68">
        <f t="shared" si="1357"/>
        <v>0</v>
      </c>
      <c r="BW252" s="68"/>
      <c r="BX252" s="15">
        <f t="shared" si="1358"/>
        <v>0</v>
      </c>
      <c r="BZ252" s="13"/>
      <c r="CA252" s="68">
        <f t="shared" si="1359"/>
        <v>0</v>
      </c>
      <c r="CB252" s="68">
        <f t="shared" si="1360"/>
        <v>0</v>
      </c>
      <c r="CC252" s="68">
        <f t="shared" si="1361"/>
        <v>0</v>
      </c>
      <c r="CD252" s="68"/>
      <c r="CE252" s="15">
        <f t="shared" si="1362"/>
        <v>0</v>
      </c>
      <c r="CG252" s="13"/>
      <c r="CH252" s="68">
        <f t="shared" si="1363"/>
        <v>0</v>
      </c>
      <c r="CI252" s="68">
        <f t="shared" si="1364"/>
        <v>0</v>
      </c>
      <c r="CJ252" s="68">
        <f t="shared" si="1365"/>
        <v>0</v>
      </c>
      <c r="CK252" s="68"/>
      <c r="CL252" s="15">
        <f t="shared" si="1366"/>
        <v>0</v>
      </c>
      <c r="CN252" s="13"/>
      <c r="CO252" s="68">
        <f t="shared" si="1367"/>
        <v>0</v>
      </c>
      <c r="CP252" s="68">
        <f t="shared" si="1368"/>
        <v>0</v>
      </c>
      <c r="CQ252" s="68">
        <f t="shared" si="1369"/>
        <v>0</v>
      </c>
      <c r="CR252" s="68"/>
      <c r="CS252" s="15">
        <f t="shared" si="1370"/>
        <v>0</v>
      </c>
      <c r="CU252" s="13"/>
      <c r="CV252" s="68">
        <f t="shared" si="1371"/>
        <v>0</v>
      </c>
      <c r="CW252" s="68">
        <f t="shared" si="1372"/>
        <v>0</v>
      </c>
      <c r="CX252" s="68">
        <f t="shared" si="1373"/>
        <v>0</v>
      </c>
      <c r="CY252" s="68"/>
      <c r="CZ252" s="15">
        <f t="shared" si="1374"/>
        <v>0</v>
      </c>
      <c r="DB252" s="13"/>
      <c r="DC252" s="68">
        <f t="shared" si="1375"/>
        <v>0</v>
      </c>
      <c r="DD252" s="68">
        <f t="shared" si="1376"/>
        <v>0</v>
      </c>
      <c r="DE252" s="68">
        <f t="shared" si="1377"/>
        <v>0</v>
      </c>
      <c r="DF252" s="68"/>
      <c r="DG252" s="15">
        <f t="shared" si="1378"/>
        <v>0</v>
      </c>
      <c r="DI252" s="13"/>
      <c r="DJ252" s="68">
        <f t="shared" si="1379"/>
        <v>0</v>
      </c>
      <c r="DK252" s="68">
        <f t="shared" si="1380"/>
        <v>0</v>
      </c>
      <c r="DL252" s="68">
        <f t="shared" si="1381"/>
        <v>0</v>
      </c>
      <c r="DM252" s="68"/>
      <c r="DN252" s="15">
        <f t="shared" si="1382"/>
        <v>0</v>
      </c>
      <c r="DP252" s="13"/>
      <c r="DQ252" s="68">
        <f t="shared" si="1383"/>
        <v>0</v>
      </c>
      <c r="DR252" s="68">
        <f t="shared" si="1384"/>
        <v>0</v>
      </c>
      <c r="DS252" s="68"/>
      <c r="DT252" s="68"/>
      <c r="DU252" s="15">
        <f t="shared" si="1385"/>
        <v>0</v>
      </c>
      <c r="DV252" s="18"/>
      <c r="DW252" s="13"/>
      <c r="DX252" s="68">
        <f t="shared" si="1386"/>
        <v>0</v>
      </c>
      <c r="DY252" s="68">
        <f t="shared" si="1387"/>
        <v>0</v>
      </c>
      <c r="DZ252" s="68">
        <f t="shared" si="1388"/>
        <v>0</v>
      </c>
      <c r="EA252" s="68"/>
      <c r="EB252" s="15">
        <f t="shared" si="1389"/>
        <v>0</v>
      </c>
      <c r="ED252" s="13"/>
      <c r="EE252" s="68">
        <f t="shared" si="1390"/>
        <v>0</v>
      </c>
      <c r="EF252" s="68">
        <f t="shared" si="1391"/>
        <v>0</v>
      </c>
      <c r="EG252" s="68">
        <f t="shared" si="1392"/>
        <v>0</v>
      </c>
      <c r="EH252" s="68"/>
      <c r="EI252" s="15">
        <f t="shared" si="1393"/>
        <v>0</v>
      </c>
      <c r="EK252" s="13"/>
      <c r="EL252" s="68">
        <f t="shared" si="1394"/>
        <v>0</v>
      </c>
      <c r="EM252" s="68">
        <f t="shared" si="1395"/>
        <v>0</v>
      </c>
      <c r="EN252" s="68">
        <f t="shared" si="1396"/>
        <v>0</v>
      </c>
      <c r="EO252" s="68"/>
      <c r="EP252" s="15">
        <f t="shared" si="1397"/>
        <v>0</v>
      </c>
      <c r="ER252" s="13"/>
      <c r="ES252" s="68">
        <f t="shared" si="1398"/>
        <v>0</v>
      </c>
      <c r="ET252" s="68">
        <f t="shared" si="1399"/>
        <v>0</v>
      </c>
      <c r="EU252" s="68">
        <f t="shared" si="1400"/>
        <v>0</v>
      </c>
      <c r="EV252" s="68"/>
      <c r="EW252" s="15">
        <f t="shared" si="1401"/>
        <v>0</v>
      </c>
      <c r="EY252" s="13"/>
      <c r="EZ252" s="68">
        <f t="shared" si="1402"/>
        <v>0</v>
      </c>
      <c r="FA252" s="68">
        <f t="shared" si="1403"/>
        <v>0</v>
      </c>
      <c r="FB252" s="68"/>
      <c r="FC252" s="68"/>
      <c r="FD252" s="15">
        <f t="shared" si="1404"/>
        <v>0</v>
      </c>
      <c r="FF252" s="13"/>
      <c r="FG252" s="68">
        <f t="shared" si="1405"/>
        <v>0</v>
      </c>
      <c r="FH252" s="68">
        <f t="shared" si="1406"/>
        <v>0</v>
      </c>
      <c r="FI252" s="68">
        <f t="shared" si="1407"/>
        <v>0</v>
      </c>
      <c r="FJ252" s="68"/>
      <c r="FK252" s="15">
        <f t="shared" si="1408"/>
        <v>0</v>
      </c>
      <c r="FM252" s="13"/>
      <c r="FN252" s="68">
        <f t="shared" si="1409"/>
        <v>0</v>
      </c>
      <c r="FO252" s="68">
        <f t="shared" si="1410"/>
        <v>0</v>
      </c>
      <c r="FP252" s="68">
        <f t="shared" si="1411"/>
        <v>0</v>
      </c>
      <c r="FQ252" s="68"/>
      <c r="FR252" s="15">
        <f t="shared" si="1412"/>
        <v>0</v>
      </c>
      <c r="FT252" s="13"/>
      <c r="FU252" s="68">
        <f t="shared" si="1413"/>
        <v>0</v>
      </c>
      <c r="FV252" s="68">
        <f t="shared" si="1414"/>
        <v>0</v>
      </c>
      <c r="FW252" s="68">
        <f t="shared" si="1415"/>
        <v>0</v>
      </c>
      <c r="FX252" s="68"/>
      <c r="FY252" s="15">
        <f t="shared" si="1416"/>
        <v>0</v>
      </c>
      <c r="GA252" s="13"/>
      <c r="GB252" s="68">
        <f t="shared" si="1417"/>
        <v>0</v>
      </c>
      <c r="GC252" s="68">
        <f t="shared" si="1418"/>
        <v>0</v>
      </c>
      <c r="GD252" s="68"/>
      <c r="GE252" s="68"/>
      <c r="GF252" s="15">
        <f t="shared" si="1419"/>
        <v>0</v>
      </c>
      <c r="GG252" s="18"/>
      <c r="GH252" s="13"/>
      <c r="GI252" s="68">
        <f t="shared" si="1420"/>
        <v>0</v>
      </c>
      <c r="GJ252" s="68">
        <f t="shared" si="1421"/>
        <v>0</v>
      </c>
      <c r="GK252" s="68">
        <f t="shared" si="1422"/>
        <v>0</v>
      </c>
      <c r="GL252" s="68"/>
      <c r="GM252" s="15">
        <f t="shared" si="1423"/>
        <v>0</v>
      </c>
      <c r="GO252" s="13"/>
      <c r="GP252" s="68">
        <f t="shared" si="1424"/>
        <v>0</v>
      </c>
      <c r="GQ252" s="68">
        <f t="shared" si="1425"/>
        <v>0</v>
      </c>
      <c r="GR252" s="68"/>
      <c r="GS252" s="68"/>
      <c r="GT252" s="15">
        <f t="shared" si="1426"/>
        <v>0</v>
      </c>
      <c r="GV252" s="13"/>
      <c r="GW252" s="68">
        <f t="shared" si="1427"/>
        <v>0</v>
      </c>
      <c r="GX252" s="68">
        <f t="shared" si="1428"/>
        <v>0</v>
      </c>
      <c r="GY252" s="68">
        <f t="shared" si="1429"/>
        <v>0</v>
      </c>
      <c r="GZ252" s="68"/>
      <c r="HA252" s="15">
        <f t="shared" si="1430"/>
        <v>0</v>
      </c>
      <c r="HD252" s="13"/>
      <c r="HE252" s="68">
        <f t="shared" si="1431"/>
        <v>0</v>
      </c>
      <c r="HF252" s="68">
        <f t="shared" si="1432"/>
        <v>0</v>
      </c>
      <c r="HG252" s="68">
        <f t="shared" si="1433"/>
        <v>0</v>
      </c>
      <c r="HH252" s="68"/>
      <c r="HI252" s="15">
        <f t="shared" si="1434"/>
        <v>0</v>
      </c>
      <c r="HK252" s="13"/>
      <c r="HL252" s="68">
        <f t="shared" si="1435"/>
        <v>0</v>
      </c>
      <c r="HM252" s="68">
        <f t="shared" si="1436"/>
        <v>0</v>
      </c>
      <c r="HN252" s="68">
        <f t="shared" si="1437"/>
        <v>0</v>
      </c>
      <c r="HO252" s="68"/>
      <c r="HP252" s="15">
        <f t="shared" si="1438"/>
        <v>0</v>
      </c>
      <c r="HR252" s="13"/>
      <c r="HS252" s="68"/>
      <c r="HT252" s="68"/>
      <c r="HU252" s="68"/>
      <c r="HV252" s="68"/>
      <c r="HW252" s="15"/>
      <c r="HY252" s="13"/>
      <c r="HZ252" s="68">
        <f t="shared" si="1439"/>
        <v>0</v>
      </c>
      <c r="IA252" s="68">
        <f t="shared" si="1440"/>
        <v>0</v>
      </c>
      <c r="IB252" s="68">
        <f t="shared" si="1441"/>
        <v>0</v>
      </c>
      <c r="IC252" s="68"/>
      <c r="ID252" s="15">
        <f t="shared" si="1442"/>
        <v>0</v>
      </c>
      <c r="IF252" s="13"/>
      <c r="IG252" s="68">
        <f t="shared" si="1443"/>
        <v>0</v>
      </c>
      <c r="IH252" s="68">
        <f t="shared" si="1444"/>
        <v>0</v>
      </c>
      <c r="II252" s="68">
        <f t="shared" si="1445"/>
        <v>0</v>
      </c>
      <c r="IJ252" s="68"/>
      <c r="IK252" s="15">
        <f t="shared" si="1446"/>
        <v>0</v>
      </c>
      <c r="IM252" s="13"/>
      <c r="IN252" s="68">
        <f t="shared" si="1447"/>
        <v>0</v>
      </c>
      <c r="IO252" s="68">
        <f t="shared" si="1448"/>
        <v>0</v>
      </c>
      <c r="IP252" s="68">
        <f t="shared" si="1449"/>
        <v>0</v>
      </c>
      <c r="IQ252" s="68"/>
      <c r="IR252" s="15">
        <f t="shared" si="1450"/>
        <v>0</v>
      </c>
      <c r="IT252" s="13"/>
      <c r="IU252" s="68">
        <f t="shared" si="1451"/>
        <v>0</v>
      </c>
      <c r="IV252" s="68">
        <f t="shared" si="1452"/>
        <v>0</v>
      </c>
      <c r="IW252" s="68">
        <f t="shared" si="1453"/>
        <v>0</v>
      </c>
      <c r="IX252" s="68"/>
      <c r="IY252" s="15">
        <f t="shared" si="1454"/>
        <v>0</v>
      </c>
      <c r="JA252" s="13"/>
      <c r="JB252" s="68">
        <f t="shared" si="1455"/>
        <v>0</v>
      </c>
      <c r="JC252" s="68">
        <f t="shared" si="1456"/>
        <v>0</v>
      </c>
      <c r="JD252" s="68">
        <f t="shared" si="1457"/>
        <v>0</v>
      </c>
      <c r="JE252" s="68"/>
      <c r="JF252" s="15">
        <f t="shared" si="1458"/>
        <v>0</v>
      </c>
      <c r="JH252" s="13"/>
      <c r="JI252" s="68">
        <f t="shared" si="1459"/>
        <v>0</v>
      </c>
      <c r="JJ252" s="68">
        <f t="shared" si="1460"/>
        <v>0</v>
      </c>
      <c r="JK252" s="68">
        <f t="shared" si="1461"/>
        <v>0</v>
      </c>
      <c r="JL252" s="68"/>
      <c r="JM252" s="15">
        <f t="shared" si="1462"/>
        <v>0</v>
      </c>
      <c r="JO252" s="13"/>
      <c r="JP252" s="68">
        <f t="shared" si="1463"/>
        <v>0</v>
      </c>
      <c r="JQ252" s="68">
        <f t="shared" si="1464"/>
        <v>0</v>
      </c>
      <c r="JR252" s="68">
        <f t="shared" si="1465"/>
        <v>0</v>
      </c>
      <c r="JS252" s="68"/>
      <c r="JT252" s="15">
        <f t="shared" si="1466"/>
        <v>0</v>
      </c>
      <c r="JV252" s="13"/>
      <c r="JW252" s="68">
        <f t="shared" si="1467"/>
        <v>0</v>
      </c>
      <c r="JX252" s="68">
        <f t="shared" si="1468"/>
        <v>0</v>
      </c>
      <c r="JY252" s="68">
        <f t="shared" si="1469"/>
        <v>0</v>
      </c>
      <c r="JZ252" s="68"/>
      <c r="KA252" s="15">
        <f t="shared" si="1470"/>
        <v>0</v>
      </c>
      <c r="KC252" s="13"/>
      <c r="KD252" s="68">
        <f t="shared" si="1471"/>
        <v>0</v>
      </c>
      <c r="KE252" s="68">
        <f t="shared" si="1472"/>
        <v>0</v>
      </c>
      <c r="KF252" s="68">
        <f t="shared" si="1473"/>
        <v>0</v>
      </c>
      <c r="KG252" s="68"/>
      <c r="KH252" s="15">
        <f t="shared" si="1474"/>
        <v>0</v>
      </c>
      <c r="KI252" s="18"/>
      <c r="KJ252" s="13"/>
      <c r="KK252" s="68">
        <f t="shared" si="1475"/>
        <v>0</v>
      </c>
      <c r="KL252" s="68">
        <f t="shared" si="1476"/>
        <v>0</v>
      </c>
      <c r="KM252" s="68">
        <f t="shared" si="1477"/>
        <v>0</v>
      </c>
      <c r="KN252" s="68"/>
      <c r="KO252" s="15">
        <f t="shared" si="1478"/>
        <v>0</v>
      </c>
      <c r="KQ252" s="13"/>
      <c r="KR252" s="68">
        <f t="shared" si="1479"/>
        <v>0</v>
      </c>
      <c r="KS252" s="68">
        <f t="shared" si="1480"/>
        <v>0</v>
      </c>
      <c r="KT252" s="68">
        <f t="shared" si="1481"/>
        <v>0</v>
      </c>
      <c r="KU252" s="68"/>
      <c r="KV252" s="15">
        <f t="shared" si="1482"/>
        <v>0</v>
      </c>
      <c r="KW252" s="18"/>
      <c r="KX252" s="13"/>
      <c r="KY252" s="68">
        <f t="shared" si="1483"/>
        <v>0</v>
      </c>
      <c r="KZ252" s="68">
        <f t="shared" si="1484"/>
        <v>0</v>
      </c>
      <c r="LA252" s="68">
        <f t="shared" si="1485"/>
        <v>0</v>
      </c>
      <c r="LB252" s="68"/>
      <c r="LC252" s="15">
        <f t="shared" si="1486"/>
        <v>0</v>
      </c>
      <c r="LD252" s="18"/>
      <c r="LE252" s="13"/>
      <c r="LF252" s="68">
        <f t="shared" si="1487"/>
        <v>0</v>
      </c>
      <c r="LG252" s="68">
        <f t="shared" si="1488"/>
        <v>0</v>
      </c>
      <c r="LH252" s="68">
        <f t="shared" si="1489"/>
        <v>0</v>
      </c>
      <c r="LI252" s="68"/>
      <c r="LJ252" s="15">
        <f t="shared" si="1490"/>
        <v>0</v>
      </c>
      <c r="LL252" s="13"/>
      <c r="LM252" s="68">
        <f t="shared" si="1491"/>
        <v>0</v>
      </c>
      <c r="LN252" s="68">
        <f t="shared" si="1492"/>
        <v>0</v>
      </c>
      <c r="LO252" s="68">
        <f t="shared" si="1493"/>
        <v>0</v>
      </c>
      <c r="LP252" s="68"/>
      <c r="LQ252" s="15">
        <f t="shared" si="1494"/>
        <v>0</v>
      </c>
      <c r="LS252" s="13"/>
      <c r="LT252" s="68">
        <f t="shared" si="1495"/>
        <v>0</v>
      </c>
      <c r="LU252" s="68">
        <f t="shared" si="1496"/>
        <v>0</v>
      </c>
      <c r="LV252" s="68"/>
      <c r="LW252" s="68"/>
      <c r="LX252" s="15">
        <f t="shared" si="1497"/>
        <v>0</v>
      </c>
      <c r="LZ252" s="13"/>
      <c r="MA252" s="68">
        <f t="shared" si="1498"/>
        <v>0</v>
      </c>
      <c r="MB252" s="68">
        <f t="shared" si="1499"/>
        <v>0</v>
      </c>
      <c r="MC252" s="68">
        <f t="shared" si="1500"/>
        <v>0</v>
      </c>
      <c r="MD252" s="68"/>
      <c r="ME252" s="15">
        <f t="shared" si="1501"/>
        <v>0</v>
      </c>
      <c r="MG252" s="13"/>
      <c r="MH252" s="68">
        <f t="shared" si="1502"/>
        <v>0</v>
      </c>
      <c r="MI252" s="68">
        <f t="shared" si="1503"/>
        <v>0</v>
      </c>
      <c r="MJ252" s="68">
        <f t="shared" si="1504"/>
        <v>0</v>
      </c>
      <c r="MK252" s="68"/>
      <c r="ML252" s="15">
        <f t="shared" si="1505"/>
        <v>0</v>
      </c>
      <c r="MN252" s="13"/>
      <c r="MO252" s="68">
        <f t="shared" si="1506"/>
        <v>0</v>
      </c>
      <c r="MP252" s="68">
        <f t="shared" si="1507"/>
        <v>0</v>
      </c>
      <c r="MQ252" s="68">
        <f t="shared" si="1508"/>
        <v>0</v>
      </c>
      <c r="MR252" s="68"/>
      <c r="MS252" s="15">
        <f t="shared" si="1509"/>
        <v>0</v>
      </c>
      <c r="MU252" s="13"/>
      <c r="MV252" s="68">
        <f t="shared" si="1510"/>
        <v>0</v>
      </c>
      <c r="MW252" s="68">
        <f t="shared" si="1511"/>
        <v>0</v>
      </c>
      <c r="MX252" s="68">
        <f t="shared" si="1512"/>
        <v>0</v>
      </c>
      <c r="MY252" s="68"/>
      <c r="MZ252" s="15">
        <f t="shared" si="1513"/>
        <v>0</v>
      </c>
      <c r="NB252" s="13"/>
      <c r="NC252" s="68">
        <f t="shared" si="1514"/>
        <v>0</v>
      </c>
      <c r="ND252" s="68">
        <f t="shared" si="1515"/>
        <v>0</v>
      </c>
      <c r="NE252" s="68">
        <f t="shared" si="1516"/>
        <v>0</v>
      </c>
      <c r="NF252" s="68"/>
      <c r="NG252" s="15">
        <f t="shared" si="1517"/>
        <v>0</v>
      </c>
      <c r="NI252" s="13"/>
      <c r="NJ252" s="68">
        <f t="shared" si="1518"/>
        <v>0</v>
      </c>
      <c r="NK252" s="68">
        <f t="shared" si="1519"/>
        <v>0</v>
      </c>
      <c r="NL252" s="68">
        <f t="shared" si="1520"/>
        <v>0</v>
      </c>
      <c r="NM252" s="68"/>
      <c r="NN252" s="15">
        <f t="shared" si="1521"/>
        <v>0</v>
      </c>
      <c r="NP252" s="13"/>
      <c r="NQ252" s="68">
        <f t="shared" si="1522"/>
        <v>0</v>
      </c>
      <c r="NR252" s="68">
        <f t="shared" si="1523"/>
        <v>0</v>
      </c>
      <c r="NS252" s="68">
        <f t="shared" si="1524"/>
        <v>0</v>
      </c>
      <c r="NT252" s="68"/>
      <c r="NU252" s="15">
        <f t="shared" si="1525"/>
        <v>0</v>
      </c>
      <c r="NW252" s="13"/>
      <c r="NX252" s="68">
        <f t="shared" si="1526"/>
        <v>0</v>
      </c>
      <c r="NY252" s="68">
        <f t="shared" si="1527"/>
        <v>0</v>
      </c>
      <c r="NZ252" s="68">
        <f t="shared" si="1528"/>
        <v>0</v>
      </c>
      <c r="OA252" s="68"/>
      <c r="OB252" s="15">
        <f t="shared" si="1529"/>
        <v>0</v>
      </c>
      <c r="OD252" s="13"/>
      <c r="OE252" s="68">
        <f t="shared" si="1530"/>
        <v>0</v>
      </c>
      <c r="OF252" s="68">
        <f t="shared" si="1531"/>
        <v>0</v>
      </c>
      <c r="OG252" s="68">
        <f t="shared" si="1532"/>
        <v>0</v>
      </c>
      <c r="OH252" s="68"/>
      <c r="OI252" s="15">
        <f t="shared" si="1533"/>
        <v>0</v>
      </c>
      <c r="OK252" s="13"/>
      <c r="OL252" s="68">
        <f t="shared" si="1534"/>
        <v>0</v>
      </c>
      <c r="OM252" s="68">
        <f t="shared" si="1535"/>
        <v>0</v>
      </c>
      <c r="ON252" s="68">
        <f t="shared" si="1536"/>
        <v>0</v>
      </c>
      <c r="OO252" s="68"/>
      <c r="OP252" s="15">
        <f t="shared" si="1537"/>
        <v>0</v>
      </c>
      <c r="OR252" s="13"/>
      <c r="OS252" s="68">
        <f t="shared" si="1538"/>
        <v>0</v>
      </c>
      <c r="OT252" s="68">
        <f t="shared" si="1539"/>
        <v>0</v>
      </c>
      <c r="OU252" s="68">
        <f t="shared" si="1540"/>
        <v>0</v>
      </c>
      <c r="OV252" s="68"/>
      <c r="OW252" s="15">
        <f t="shared" si="1541"/>
        <v>0</v>
      </c>
      <c r="OY252" s="13"/>
      <c r="OZ252" s="68">
        <f t="shared" si="1542"/>
        <v>0</v>
      </c>
      <c r="PA252" s="68">
        <f t="shared" si="1543"/>
        <v>0</v>
      </c>
      <c r="PB252" s="68">
        <f t="shared" si="1544"/>
        <v>0</v>
      </c>
      <c r="PC252" s="68"/>
      <c r="PD252" s="15">
        <f t="shared" si="1545"/>
        <v>0</v>
      </c>
      <c r="PE252" s="18"/>
      <c r="PF252" s="13"/>
      <c r="PG252" s="68">
        <f t="shared" si="1546"/>
        <v>0</v>
      </c>
      <c r="PH252" s="68">
        <f t="shared" si="1547"/>
        <v>0</v>
      </c>
      <c r="PI252" s="68">
        <f t="shared" si="1548"/>
        <v>0</v>
      </c>
      <c r="PJ252" s="68"/>
      <c r="PK252" s="15">
        <f t="shared" si="1549"/>
        <v>0</v>
      </c>
      <c r="PM252" s="13"/>
      <c r="PN252" s="68">
        <f t="shared" si="1550"/>
        <v>0</v>
      </c>
      <c r="PO252" s="68">
        <f t="shared" si="1551"/>
        <v>0</v>
      </c>
      <c r="PP252" s="68">
        <f t="shared" si="1552"/>
        <v>0</v>
      </c>
      <c r="PQ252" s="68"/>
      <c r="PR252" s="15">
        <f t="shared" si="1553"/>
        <v>0</v>
      </c>
      <c r="PT252" s="13"/>
      <c r="PU252" s="68">
        <f t="shared" si="1554"/>
        <v>0</v>
      </c>
      <c r="PV252" s="68">
        <f t="shared" si="1555"/>
        <v>0</v>
      </c>
      <c r="PW252" s="68">
        <f t="shared" si="1556"/>
        <v>0</v>
      </c>
      <c r="PX252" s="68"/>
      <c r="PY252" s="15">
        <f t="shared" si="1557"/>
        <v>0</v>
      </c>
      <c r="QA252" s="13"/>
      <c r="QB252" s="68">
        <f t="shared" si="1558"/>
        <v>0</v>
      </c>
      <c r="QC252" s="68">
        <f t="shared" si="1559"/>
        <v>0</v>
      </c>
      <c r="QD252" s="68">
        <f t="shared" si="1560"/>
        <v>0</v>
      </c>
      <c r="QE252" s="68"/>
      <c r="QF252" s="15">
        <f t="shared" si="1561"/>
        <v>0</v>
      </c>
      <c r="QH252" s="13"/>
      <c r="QI252" s="68">
        <f t="shared" si="1562"/>
        <v>0</v>
      </c>
      <c r="QJ252" s="68">
        <f t="shared" si="1563"/>
        <v>0</v>
      </c>
      <c r="QK252" s="68">
        <f t="shared" si="1564"/>
        <v>0</v>
      </c>
      <c r="QL252" s="68"/>
      <c r="QM252" s="15">
        <f t="shared" si="1565"/>
        <v>0</v>
      </c>
      <c r="QO252" s="13"/>
      <c r="QP252" s="68">
        <f t="shared" si="1566"/>
        <v>0</v>
      </c>
      <c r="QQ252" s="68">
        <f t="shared" si="1567"/>
        <v>0</v>
      </c>
      <c r="QR252" s="68">
        <f t="shared" si="1568"/>
        <v>0</v>
      </c>
      <c r="QS252" s="68"/>
      <c r="QT252" s="15">
        <f t="shared" si="1569"/>
        <v>0</v>
      </c>
      <c r="QV252" s="13"/>
      <c r="QW252" s="68">
        <f t="shared" si="1570"/>
        <v>0</v>
      </c>
      <c r="QX252" s="68">
        <f t="shared" si="1571"/>
        <v>0</v>
      </c>
      <c r="QY252" s="68">
        <f t="shared" si="1572"/>
        <v>0</v>
      </c>
      <c r="QZ252" s="68"/>
      <c r="RA252" s="15">
        <f t="shared" si="1573"/>
        <v>0</v>
      </c>
      <c r="RC252" s="13"/>
      <c r="RD252" s="68">
        <f t="shared" si="1574"/>
        <v>0</v>
      </c>
      <c r="RE252" s="68">
        <f t="shared" si="1575"/>
        <v>0</v>
      </c>
      <c r="RF252" s="68">
        <f t="shared" si="1576"/>
        <v>0</v>
      </c>
      <c r="RG252" s="68"/>
      <c r="RH252" s="15">
        <f t="shared" si="1577"/>
        <v>0</v>
      </c>
      <c r="RJ252" s="13"/>
      <c r="RK252" s="68">
        <f t="shared" si="1578"/>
        <v>0</v>
      </c>
      <c r="RL252" s="68">
        <f t="shared" si="1579"/>
        <v>0</v>
      </c>
      <c r="RM252" s="68">
        <f t="shared" si="1580"/>
        <v>0</v>
      </c>
      <c r="RN252" s="68"/>
      <c r="RO252" s="15">
        <f t="shared" si="1581"/>
        <v>0</v>
      </c>
      <c r="RQ252" s="13"/>
      <c r="RR252" s="68">
        <f t="shared" si="1582"/>
        <v>0</v>
      </c>
      <c r="RS252" s="68">
        <f t="shared" si="1583"/>
        <v>0</v>
      </c>
      <c r="RT252" s="68">
        <f t="shared" si="1584"/>
        <v>0</v>
      </c>
      <c r="RU252" s="68"/>
      <c r="RV252" s="15">
        <f t="shared" si="1585"/>
        <v>0</v>
      </c>
      <c r="RX252" s="13"/>
      <c r="RY252" s="68">
        <f t="shared" si="1586"/>
        <v>0</v>
      </c>
      <c r="RZ252" s="68">
        <f t="shared" si="1587"/>
        <v>0</v>
      </c>
      <c r="SA252" s="68">
        <f t="shared" si="1588"/>
        <v>0</v>
      </c>
      <c r="SB252" s="68"/>
      <c r="SC252" s="15">
        <f t="shared" si="1589"/>
        <v>0</v>
      </c>
      <c r="SE252" s="13"/>
      <c r="SF252" s="68">
        <f t="shared" si="1590"/>
        <v>0</v>
      </c>
      <c r="SG252" s="68">
        <f t="shared" si="1591"/>
        <v>0</v>
      </c>
      <c r="SH252" s="68">
        <f t="shared" si="1592"/>
        <v>0</v>
      </c>
      <c r="SI252" s="68"/>
      <c r="SJ252" s="15">
        <f t="shared" si="1593"/>
        <v>0</v>
      </c>
      <c r="SL252" s="13"/>
      <c r="SM252" s="68">
        <f t="shared" si="1594"/>
        <v>0</v>
      </c>
      <c r="SN252" s="68">
        <f t="shared" si="1595"/>
        <v>0</v>
      </c>
      <c r="SO252" s="68">
        <f t="shared" si="1596"/>
        <v>0</v>
      </c>
      <c r="SP252" s="68"/>
      <c r="SQ252" s="15">
        <f t="shared" si="1597"/>
        <v>0</v>
      </c>
      <c r="SS252" s="13"/>
      <c r="ST252" s="68">
        <f t="shared" si="1598"/>
        <v>0</v>
      </c>
      <c r="SU252" s="68">
        <f t="shared" si="1599"/>
        <v>0</v>
      </c>
      <c r="SV252" s="68">
        <f t="shared" si="1600"/>
        <v>0</v>
      </c>
      <c r="SW252" s="68"/>
      <c r="SX252" s="15">
        <f t="shared" si="1601"/>
        <v>0</v>
      </c>
      <c r="SZ252" s="13"/>
      <c r="TA252" s="68">
        <f t="shared" si="1602"/>
        <v>0</v>
      </c>
      <c r="TB252" s="68">
        <f t="shared" si="1603"/>
        <v>0</v>
      </c>
      <c r="TC252" s="68">
        <f t="shared" si="1604"/>
        <v>0</v>
      </c>
      <c r="TD252" s="68"/>
      <c r="TE252" s="15">
        <f t="shared" si="1605"/>
        <v>0</v>
      </c>
      <c r="TG252" s="417"/>
      <c r="TH252" s="68">
        <f t="shared" si="1606"/>
        <v>0</v>
      </c>
      <c r="TI252" s="68">
        <f t="shared" si="1607"/>
        <v>0</v>
      </c>
      <c r="TJ252" s="68">
        <f t="shared" si="1608"/>
        <v>0</v>
      </c>
      <c r="TK252" s="68"/>
      <c r="TL252" s="15">
        <f t="shared" si="1609"/>
        <v>0</v>
      </c>
      <c r="TN252" s="13"/>
      <c r="TO252" s="68">
        <f t="shared" si="1610"/>
        <v>0</v>
      </c>
      <c r="TP252" s="68">
        <f t="shared" si="1611"/>
        <v>0</v>
      </c>
      <c r="TQ252" s="68">
        <f t="shared" si="1612"/>
        <v>0</v>
      </c>
      <c r="TR252" s="68"/>
      <c r="TS252" s="15">
        <f t="shared" si="1613"/>
        <v>0</v>
      </c>
      <c r="TU252" s="417"/>
      <c r="TV252" s="68">
        <f t="shared" si="1614"/>
        <v>0</v>
      </c>
      <c r="TW252" s="68">
        <f t="shared" si="1615"/>
        <v>0</v>
      </c>
      <c r="TX252" s="68">
        <f t="shared" si="1616"/>
        <v>0</v>
      </c>
      <c r="TY252" s="68"/>
      <c r="TZ252" s="15">
        <f t="shared" si="1617"/>
        <v>0</v>
      </c>
      <c r="UB252" s="13"/>
      <c r="UC252" s="68">
        <f t="shared" si="1244"/>
        <v>0</v>
      </c>
      <c r="UD252" s="68">
        <f t="shared" si="1245"/>
        <v>0</v>
      </c>
      <c r="UE252" s="68">
        <f t="shared" si="1246"/>
        <v>0</v>
      </c>
      <c r="UF252" s="68"/>
      <c r="UG252" s="15">
        <f t="shared" si="1247"/>
        <v>0</v>
      </c>
      <c r="UI252" s="417"/>
      <c r="UJ252" s="68">
        <f t="shared" si="1248"/>
        <v>0</v>
      </c>
      <c r="UK252" s="68">
        <f t="shared" si="1249"/>
        <v>0</v>
      </c>
      <c r="UL252" s="68">
        <f t="shared" si="1250"/>
        <v>0</v>
      </c>
      <c r="UM252" s="68"/>
      <c r="UN252" s="15">
        <f t="shared" si="1251"/>
        <v>0</v>
      </c>
      <c r="UP252" s="417"/>
      <c r="UQ252" s="68">
        <f t="shared" si="1252"/>
        <v>0</v>
      </c>
      <c r="UR252" s="68">
        <f t="shared" si="1253"/>
        <v>0</v>
      </c>
      <c r="US252" s="68">
        <f t="shared" si="1254"/>
        <v>0</v>
      </c>
      <c r="UT252" s="68"/>
      <c r="UU252" s="15">
        <f t="shared" si="1255"/>
        <v>0</v>
      </c>
      <c r="UW252" s="417"/>
      <c r="UX252" s="68">
        <f t="shared" si="1256"/>
        <v>0</v>
      </c>
      <c r="UY252" s="68">
        <f t="shared" si="1257"/>
        <v>0</v>
      </c>
      <c r="UZ252" s="68">
        <f t="shared" si="1258"/>
        <v>0</v>
      </c>
      <c r="VA252" s="68"/>
      <c r="VB252" s="15">
        <f t="shared" si="1259"/>
        <v>0</v>
      </c>
      <c r="VD252" s="417"/>
      <c r="VE252" s="68">
        <f t="shared" si="1260"/>
        <v>0</v>
      </c>
      <c r="VF252" s="68">
        <f t="shared" si="1261"/>
        <v>0</v>
      </c>
      <c r="VG252" s="68">
        <f t="shared" si="1262"/>
        <v>0</v>
      </c>
      <c r="VH252" s="68"/>
      <c r="VI252" s="15">
        <f t="shared" si="1263"/>
        <v>0</v>
      </c>
      <c r="VM252" s="21">
        <f t="shared" si="1264"/>
        <v>0</v>
      </c>
      <c r="VN252" s="40"/>
      <c r="VO252" s="21">
        <f t="shared" si="1265"/>
        <v>0</v>
      </c>
      <c r="VP252" s="14"/>
      <c r="VQ252" s="21">
        <f t="shared" si="1266"/>
        <v>0</v>
      </c>
    </row>
    <row r="253" spans="1:589" ht="15.75" customHeight="1" x14ac:dyDescent="0.2">
      <c r="A253" s="127">
        <v>46010</v>
      </c>
      <c r="B253" s="4">
        <f t="shared" si="999"/>
        <v>46010</v>
      </c>
      <c r="C253" s="13"/>
      <c r="D253" s="138">
        <f t="shared" si="1000"/>
        <v>0</v>
      </c>
      <c r="E253" s="68">
        <f t="shared" si="1001"/>
        <v>0</v>
      </c>
      <c r="F253" s="15">
        <f t="shared" si="1002"/>
        <v>0</v>
      </c>
      <c r="G253" s="13"/>
      <c r="H253" s="138">
        <f t="shared" si="1003"/>
        <v>0</v>
      </c>
      <c r="I253" s="68">
        <f t="shared" si="1004"/>
        <v>0</v>
      </c>
      <c r="J253" s="15">
        <f t="shared" si="1005"/>
        <v>0</v>
      </c>
      <c r="K253" s="13"/>
      <c r="L253" s="138">
        <f t="shared" si="1006"/>
        <v>0</v>
      </c>
      <c r="M253" s="68">
        <f t="shared" si="1007"/>
        <v>0</v>
      </c>
      <c r="N253" s="15">
        <f t="shared" si="1008"/>
        <v>0</v>
      </c>
      <c r="O253" s="13"/>
      <c r="P253" s="138">
        <f t="shared" si="1009"/>
        <v>0</v>
      </c>
      <c r="Q253" s="68">
        <f t="shared" si="1010"/>
        <v>0</v>
      </c>
      <c r="R253" s="15">
        <f t="shared" si="1011"/>
        <v>0</v>
      </c>
      <c r="S253" s="18">
        <f t="shared" si="1012"/>
        <v>0</v>
      </c>
      <c r="T253" s="121">
        <f t="shared" si="1013"/>
        <v>0</v>
      </c>
      <c r="U253" s="121">
        <f t="shared" si="1014"/>
        <v>0</v>
      </c>
      <c r="V253" s="134">
        <f t="shared" si="1015"/>
        <v>0</v>
      </c>
      <c r="W253" s="21">
        <f t="shared" si="1267"/>
        <v>0</v>
      </c>
      <c r="X253" s="18">
        <f t="shared" si="1016"/>
        <v>0</v>
      </c>
      <c r="Y253" s="353"/>
      <c r="Z253" s="15">
        <v>1.9999999999999999E-6</v>
      </c>
      <c r="AA253" s="21">
        <f t="shared" si="1017"/>
        <v>1.9999999999999999E-6</v>
      </c>
      <c r="AC253" s="13"/>
      <c r="AD253" s="68">
        <f t="shared" si="1332"/>
        <v>0</v>
      </c>
      <c r="AE253" s="68">
        <f t="shared" si="1333"/>
        <v>0</v>
      </c>
      <c r="AF253" s="68">
        <f t="shared" si="1334"/>
        <v>0</v>
      </c>
      <c r="AG253" s="68"/>
      <c r="AH253" s="15">
        <f t="shared" si="1335"/>
        <v>0</v>
      </c>
      <c r="AJ253" s="13"/>
      <c r="AK253" s="68">
        <f t="shared" si="1336"/>
        <v>0</v>
      </c>
      <c r="AL253" s="68">
        <f t="shared" si="1337"/>
        <v>0</v>
      </c>
      <c r="AM253" s="68">
        <f t="shared" si="1338"/>
        <v>0</v>
      </c>
      <c r="AN253" s="68"/>
      <c r="AO253" s="15">
        <f t="shared" si="1339"/>
        <v>0</v>
      </c>
      <c r="AQ253" s="13"/>
      <c r="AR253" s="68">
        <f t="shared" si="1340"/>
        <v>0</v>
      </c>
      <c r="AS253" s="68">
        <f t="shared" si="1341"/>
        <v>0</v>
      </c>
      <c r="AT253" s="68">
        <f t="shared" si="1342"/>
        <v>0</v>
      </c>
      <c r="AU253" s="68"/>
      <c r="AV253" s="15">
        <f t="shared" si="1343"/>
        <v>0</v>
      </c>
      <c r="AX253" s="13"/>
      <c r="AY253" s="68">
        <f t="shared" si="1344"/>
        <v>0</v>
      </c>
      <c r="AZ253" s="68">
        <f t="shared" si="1345"/>
        <v>0</v>
      </c>
      <c r="BA253" s="68">
        <f t="shared" si="1346"/>
        <v>0</v>
      </c>
      <c r="BB253" s="68"/>
      <c r="BC253" s="15">
        <f t="shared" si="1347"/>
        <v>0</v>
      </c>
      <c r="BE253" s="13"/>
      <c r="BF253" s="68">
        <f t="shared" si="1348"/>
        <v>0</v>
      </c>
      <c r="BG253" s="68">
        <f t="shared" si="1349"/>
        <v>0</v>
      </c>
      <c r="BH253" s="68"/>
      <c r="BI253" s="68"/>
      <c r="BJ253" s="15">
        <f t="shared" si="1350"/>
        <v>0</v>
      </c>
      <c r="BL253" s="13"/>
      <c r="BM253" s="68">
        <f t="shared" si="1351"/>
        <v>0</v>
      </c>
      <c r="BN253" s="68">
        <f t="shared" si="1352"/>
        <v>0</v>
      </c>
      <c r="BO253" s="68">
        <f t="shared" si="1353"/>
        <v>0</v>
      </c>
      <c r="BP253" s="68"/>
      <c r="BQ253" s="15">
        <f t="shared" si="1354"/>
        <v>0</v>
      </c>
      <c r="BS253" s="13"/>
      <c r="BT253" s="68">
        <f t="shared" si="1355"/>
        <v>0</v>
      </c>
      <c r="BU253" s="68">
        <f t="shared" si="1356"/>
        <v>0</v>
      </c>
      <c r="BV253" s="68">
        <f t="shared" si="1357"/>
        <v>0</v>
      </c>
      <c r="BW253" s="68"/>
      <c r="BX253" s="15">
        <f t="shared" si="1358"/>
        <v>0</v>
      </c>
      <c r="BZ253" s="13"/>
      <c r="CA253" s="68">
        <f t="shared" si="1359"/>
        <v>0</v>
      </c>
      <c r="CB253" s="68">
        <f t="shared" si="1360"/>
        <v>0</v>
      </c>
      <c r="CC253" s="68">
        <f t="shared" si="1361"/>
        <v>0</v>
      </c>
      <c r="CD253" s="68"/>
      <c r="CE253" s="15">
        <f t="shared" si="1362"/>
        <v>0</v>
      </c>
      <c r="CG253" s="13"/>
      <c r="CH253" s="68">
        <f t="shared" si="1363"/>
        <v>0</v>
      </c>
      <c r="CI253" s="68">
        <f t="shared" si="1364"/>
        <v>0</v>
      </c>
      <c r="CJ253" s="68">
        <f t="shared" si="1365"/>
        <v>0</v>
      </c>
      <c r="CK253" s="68"/>
      <c r="CL253" s="15">
        <f t="shared" si="1366"/>
        <v>0</v>
      </c>
      <c r="CN253" s="13"/>
      <c r="CO253" s="68">
        <f t="shared" si="1367"/>
        <v>0</v>
      </c>
      <c r="CP253" s="68">
        <f t="shared" si="1368"/>
        <v>0</v>
      </c>
      <c r="CQ253" s="68">
        <f t="shared" si="1369"/>
        <v>0</v>
      </c>
      <c r="CR253" s="68"/>
      <c r="CS253" s="15">
        <f t="shared" si="1370"/>
        <v>0</v>
      </c>
      <c r="CU253" s="13"/>
      <c r="CV253" s="68">
        <f t="shared" si="1371"/>
        <v>0</v>
      </c>
      <c r="CW253" s="68">
        <f t="shared" si="1372"/>
        <v>0</v>
      </c>
      <c r="CX253" s="68">
        <f t="shared" si="1373"/>
        <v>0</v>
      </c>
      <c r="CY253" s="68"/>
      <c r="CZ253" s="15">
        <f t="shared" si="1374"/>
        <v>0</v>
      </c>
      <c r="DB253" s="13"/>
      <c r="DC253" s="68">
        <f t="shared" si="1375"/>
        <v>0</v>
      </c>
      <c r="DD253" s="68">
        <f t="shared" si="1376"/>
        <v>0</v>
      </c>
      <c r="DE253" s="68">
        <f t="shared" si="1377"/>
        <v>0</v>
      </c>
      <c r="DF253" s="68"/>
      <c r="DG253" s="15">
        <f t="shared" si="1378"/>
        <v>0</v>
      </c>
      <c r="DI253" s="13"/>
      <c r="DJ253" s="68">
        <f t="shared" si="1379"/>
        <v>0</v>
      </c>
      <c r="DK253" s="68">
        <f t="shared" si="1380"/>
        <v>0</v>
      </c>
      <c r="DL253" s="68">
        <f t="shared" si="1381"/>
        <v>0</v>
      </c>
      <c r="DM253" s="68"/>
      <c r="DN253" s="15">
        <f t="shared" si="1382"/>
        <v>0</v>
      </c>
      <c r="DP253" s="13"/>
      <c r="DQ253" s="68">
        <f t="shared" si="1383"/>
        <v>0</v>
      </c>
      <c r="DR253" s="68">
        <f t="shared" si="1384"/>
        <v>0</v>
      </c>
      <c r="DS253" s="68"/>
      <c r="DT253" s="68"/>
      <c r="DU253" s="15">
        <f t="shared" si="1385"/>
        <v>0</v>
      </c>
      <c r="DV253" s="18"/>
      <c r="DW253" s="13"/>
      <c r="DX253" s="68">
        <f t="shared" si="1386"/>
        <v>0</v>
      </c>
      <c r="DY253" s="68">
        <f t="shared" si="1387"/>
        <v>0</v>
      </c>
      <c r="DZ253" s="68">
        <f t="shared" si="1388"/>
        <v>0</v>
      </c>
      <c r="EA253" s="68"/>
      <c r="EB253" s="15">
        <f t="shared" si="1389"/>
        <v>0</v>
      </c>
      <c r="ED253" s="13"/>
      <c r="EE253" s="68">
        <f t="shared" si="1390"/>
        <v>0</v>
      </c>
      <c r="EF253" s="68">
        <f t="shared" si="1391"/>
        <v>0</v>
      </c>
      <c r="EG253" s="68">
        <f t="shared" si="1392"/>
        <v>0</v>
      </c>
      <c r="EH253" s="68"/>
      <c r="EI253" s="15">
        <f t="shared" si="1393"/>
        <v>0</v>
      </c>
      <c r="EK253" s="13"/>
      <c r="EL253" s="68">
        <f t="shared" si="1394"/>
        <v>0</v>
      </c>
      <c r="EM253" s="68">
        <f t="shared" si="1395"/>
        <v>0</v>
      </c>
      <c r="EN253" s="68">
        <f t="shared" si="1396"/>
        <v>0</v>
      </c>
      <c r="EO253" s="68"/>
      <c r="EP253" s="15">
        <f t="shared" si="1397"/>
        <v>0</v>
      </c>
      <c r="ER253" s="13"/>
      <c r="ES253" s="68">
        <f t="shared" si="1398"/>
        <v>0</v>
      </c>
      <c r="ET253" s="68">
        <f t="shared" si="1399"/>
        <v>0</v>
      </c>
      <c r="EU253" s="68">
        <f t="shared" si="1400"/>
        <v>0</v>
      </c>
      <c r="EV253" s="68"/>
      <c r="EW253" s="15">
        <f t="shared" si="1401"/>
        <v>0</v>
      </c>
      <c r="EY253" s="13"/>
      <c r="EZ253" s="68">
        <f t="shared" si="1402"/>
        <v>0</v>
      </c>
      <c r="FA253" s="68">
        <f t="shared" si="1403"/>
        <v>0</v>
      </c>
      <c r="FB253" s="68"/>
      <c r="FC253" s="68"/>
      <c r="FD253" s="15">
        <f t="shared" si="1404"/>
        <v>0</v>
      </c>
      <c r="FF253" s="13"/>
      <c r="FG253" s="68">
        <f t="shared" si="1405"/>
        <v>0</v>
      </c>
      <c r="FH253" s="68">
        <f t="shared" si="1406"/>
        <v>0</v>
      </c>
      <c r="FI253" s="68">
        <f t="shared" si="1407"/>
        <v>0</v>
      </c>
      <c r="FJ253" s="68"/>
      <c r="FK253" s="15">
        <f t="shared" si="1408"/>
        <v>0</v>
      </c>
      <c r="FM253" s="13"/>
      <c r="FN253" s="68">
        <f t="shared" si="1409"/>
        <v>0</v>
      </c>
      <c r="FO253" s="68">
        <f t="shared" si="1410"/>
        <v>0</v>
      </c>
      <c r="FP253" s="68">
        <f t="shared" si="1411"/>
        <v>0</v>
      </c>
      <c r="FQ253" s="68"/>
      <c r="FR253" s="15">
        <f t="shared" si="1412"/>
        <v>0</v>
      </c>
      <c r="FT253" s="13"/>
      <c r="FU253" s="68">
        <f t="shared" si="1413"/>
        <v>0</v>
      </c>
      <c r="FV253" s="68">
        <f t="shared" si="1414"/>
        <v>0</v>
      </c>
      <c r="FW253" s="68">
        <f t="shared" si="1415"/>
        <v>0</v>
      </c>
      <c r="FX253" s="68"/>
      <c r="FY253" s="15">
        <f t="shared" si="1416"/>
        <v>0</v>
      </c>
      <c r="GA253" s="13"/>
      <c r="GB253" s="68">
        <f t="shared" si="1417"/>
        <v>0</v>
      </c>
      <c r="GC253" s="68">
        <f t="shared" si="1418"/>
        <v>0</v>
      </c>
      <c r="GD253" s="68"/>
      <c r="GE253" s="68"/>
      <c r="GF253" s="15">
        <f t="shared" si="1419"/>
        <v>0</v>
      </c>
      <c r="GG253" s="18"/>
      <c r="GH253" s="13"/>
      <c r="GI253" s="68">
        <f t="shared" si="1420"/>
        <v>0</v>
      </c>
      <c r="GJ253" s="68">
        <f t="shared" si="1421"/>
        <v>0</v>
      </c>
      <c r="GK253" s="68">
        <f t="shared" si="1422"/>
        <v>0</v>
      </c>
      <c r="GL253" s="68"/>
      <c r="GM253" s="15">
        <f t="shared" si="1423"/>
        <v>0</v>
      </c>
      <c r="GO253" s="13"/>
      <c r="GP253" s="68">
        <f t="shared" si="1424"/>
        <v>0</v>
      </c>
      <c r="GQ253" s="68">
        <f t="shared" si="1425"/>
        <v>0</v>
      </c>
      <c r="GR253" s="68"/>
      <c r="GS253" s="68"/>
      <c r="GT253" s="15">
        <f t="shared" si="1426"/>
        <v>0</v>
      </c>
      <c r="GV253" s="13"/>
      <c r="GW253" s="68">
        <f t="shared" si="1427"/>
        <v>0</v>
      </c>
      <c r="GX253" s="68">
        <f t="shared" si="1428"/>
        <v>0</v>
      </c>
      <c r="GY253" s="68">
        <f t="shared" si="1429"/>
        <v>0</v>
      </c>
      <c r="GZ253" s="68"/>
      <c r="HA253" s="15">
        <f t="shared" si="1430"/>
        <v>0</v>
      </c>
      <c r="HD253" s="13"/>
      <c r="HE253" s="68">
        <f t="shared" si="1431"/>
        <v>0</v>
      </c>
      <c r="HF253" s="68">
        <f t="shared" si="1432"/>
        <v>0</v>
      </c>
      <c r="HG253" s="68">
        <f t="shared" si="1433"/>
        <v>0</v>
      </c>
      <c r="HH253" s="68"/>
      <c r="HI253" s="15">
        <f t="shared" si="1434"/>
        <v>0</v>
      </c>
      <c r="HK253" s="13"/>
      <c r="HL253" s="68">
        <f t="shared" si="1435"/>
        <v>0</v>
      </c>
      <c r="HM253" s="68">
        <f t="shared" si="1436"/>
        <v>0</v>
      </c>
      <c r="HN253" s="68">
        <f t="shared" si="1437"/>
        <v>0</v>
      </c>
      <c r="HO253" s="68"/>
      <c r="HP253" s="15">
        <f t="shared" si="1438"/>
        <v>0</v>
      </c>
      <c r="HR253" s="13"/>
      <c r="HS253" s="68"/>
      <c r="HT253" s="68"/>
      <c r="HU253" s="68"/>
      <c r="HV253" s="68"/>
      <c r="HW253" s="15"/>
      <c r="HY253" s="13"/>
      <c r="HZ253" s="68">
        <f t="shared" si="1439"/>
        <v>0</v>
      </c>
      <c r="IA253" s="68">
        <f t="shared" si="1440"/>
        <v>0</v>
      </c>
      <c r="IB253" s="68">
        <f t="shared" si="1441"/>
        <v>0</v>
      </c>
      <c r="IC253" s="68"/>
      <c r="ID253" s="15">
        <f t="shared" si="1442"/>
        <v>0</v>
      </c>
      <c r="IF253" s="13"/>
      <c r="IG253" s="68">
        <f t="shared" si="1443"/>
        <v>0</v>
      </c>
      <c r="IH253" s="68">
        <f t="shared" si="1444"/>
        <v>0</v>
      </c>
      <c r="II253" s="68">
        <f t="shared" si="1445"/>
        <v>0</v>
      </c>
      <c r="IJ253" s="68"/>
      <c r="IK253" s="15">
        <f t="shared" si="1446"/>
        <v>0</v>
      </c>
      <c r="IM253" s="13"/>
      <c r="IN253" s="68">
        <f t="shared" si="1447"/>
        <v>0</v>
      </c>
      <c r="IO253" s="68">
        <f t="shared" si="1448"/>
        <v>0</v>
      </c>
      <c r="IP253" s="68">
        <f t="shared" si="1449"/>
        <v>0</v>
      </c>
      <c r="IQ253" s="68"/>
      <c r="IR253" s="15">
        <f t="shared" si="1450"/>
        <v>0</v>
      </c>
      <c r="IT253" s="13"/>
      <c r="IU253" s="68">
        <f t="shared" si="1451"/>
        <v>0</v>
      </c>
      <c r="IV253" s="68">
        <f t="shared" si="1452"/>
        <v>0</v>
      </c>
      <c r="IW253" s="68">
        <f t="shared" si="1453"/>
        <v>0</v>
      </c>
      <c r="IX253" s="68"/>
      <c r="IY253" s="15">
        <f t="shared" si="1454"/>
        <v>0</v>
      </c>
      <c r="JA253" s="13"/>
      <c r="JB253" s="68">
        <f t="shared" si="1455"/>
        <v>0</v>
      </c>
      <c r="JC253" s="68">
        <f t="shared" si="1456"/>
        <v>0</v>
      </c>
      <c r="JD253" s="68">
        <f t="shared" si="1457"/>
        <v>0</v>
      </c>
      <c r="JE253" s="68"/>
      <c r="JF253" s="15">
        <f t="shared" si="1458"/>
        <v>0</v>
      </c>
      <c r="JH253" s="13"/>
      <c r="JI253" s="68">
        <f t="shared" si="1459"/>
        <v>0</v>
      </c>
      <c r="JJ253" s="68">
        <f t="shared" si="1460"/>
        <v>0</v>
      </c>
      <c r="JK253" s="68">
        <f t="shared" si="1461"/>
        <v>0</v>
      </c>
      <c r="JL253" s="68"/>
      <c r="JM253" s="15">
        <f t="shared" si="1462"/>
        <v>0</v>
      </c>
      <c r="JO253" s="13"/>
      <c r="JP253" s="68">
        <f t="shared" si="1463"/>
        <v>0</v>
      </c>
      <c r="JQ253" s="68">
        <f t="shared" si="1464"/>
        <v>0</v>
      </c>
      <c r="JR253" s="68">
        <f t="shared" si="1465"/>
        <v>0</v>
      </c>
      <c r="JS253" s="68"/>
      <c r="JT253" s="15">
        <f t="shared" si="1466"/>
        <v>0</v>
      </c>
      <c r="JV253" s="13"/>
      <c r="JW253" s="68">
        <f t="shared" si="1467"/>
        <v>0</v>
      </c>
      <c r="JX253" s="68">
        <f t="shared" si="1468"/>
        <v>0</v>
      </c>
      <c r="JY253" s="68">
        <f t="shared" si="1469"/>
        <v>0</v>
      </c>
      <c r="JZ253" s="68"/>
      <c r="KA253" s="15">
        <f t="shared" si="1470"/>
        <v>0</v>
      </c>
      <c r="KC253" s="13"/>
      <c r="KD253" s="68">
        <f t="shared" si="1471"/>
        <v>0</v>
      </c>
      <c r="KE253" s="68">
        <f t="shared" si="1472"/>
        <v>0</v>
      </c>
      <c r="KF253" s="68">
        <f t="shared" si="1473"/>
        <v>0</v>
      </c>
      <c r="KG253" s="68"/>
      <c r="KH253" s="15">
        <f t="shared" si="1474"/>
        <v>0</v>
      </c>
      <c r="KI253" s="18"/>
      <c r="KJ253" s="13"/>
      <c r="KK253" s="68">
        <f t="shared" si="1475"/>
        <v>0</v>
      </c>
      <c r="KL253" s="68">
        <f t="shared" si="1476"/>
        <v>0</v>
      </c>
      <c r="KM253" s="68">
        <f t="shared" si="1477"/>
        <v>0</v>
      </c>
      <c r="KN253" s="68"/>
      <c r="KO253" s="15">
        <f t="shared" si="1478"/>
        <v>0</v>
      </c>
      <c r="KQ253" s="13"/>
      <c r="KR253" s="68">
        <f t="shared" si="1479"/>
        <v>0</v>
      </c>
      <c r="KS253" s="68">
        <f t="shared" si="1480"/>
        <v>0</v>
      </c>
      <c r="KT253" s="68">
        <f t="shared" si="1481"/>
        <v>0</v>
      </c>
      <c r="KU253" s="68"/>
      <c r="KV253" s="15">
        <f t="shared" si="1482"/>
        <v>0</v>
      </c>
      <c r="KW253" s="18"/>
      <c r="KX253" s="13"/>
      <c r="KY253" s="68">
        <f t="shared" si="1483"/>
        <v>0</v>
      </c>
      <c r="KZ253" s="68">
        <f t="shared" si="1484"/>
        <v>0</v>
      </c>
      <c r="LA253" s="68">
        <f t="shared" si="1485"/>
        <v>0</v>
      </c>
      <c r="LB253" s="68"/>
      <c r="LC253" s="15">
        <f t="shared" si="1486"/>
        <v>0</v>
      </c>
      <c r="LD253" s="18"/>
      <c r="LE253" s="13"/>
      <c r="LF253" s="68">
        <f t="shared" si="1487"/>
        <v>0</v>
      </c>
      <c r="LG253" s="68">
        <f t="shared" si="1488"/>
        <v>0</v>
      </c>
      <c r="LH253" s="68">
        <f t="shared" si="1489"/>
        <v>0</v>
      </c>
      <c r="LI253" s="68"/>
      <c r="LJ253" s="15">
        <f t="shared" si="1490"/>
        <v>0</v>
      </c>
      <c r="LL253" s="13"/>
      <c r="LM253" s="68">
        <f t="shared" si="1491"/>
        <v>0</v>
      </c>
      <c r="LN253" s="68">
        <f t="shared" si="1492"/>
        <v>0</v>
      </c>
      <c r="LO253" s="68">
        <f t="shared" si="1493"/>
        <v>0</v>
      </c>
      <c r="LP253" s="68"/>
      <c r="LQ253" s="15">
        <f t="shared" si="1494"/>
        <v>0</v>
      </c>
      <c r="LS253" s="13"/>
      <c r="LT253" s="68">
        <f t="shared" si="1495"/>
        <v>0</v>
      </c>
      <c r="LU253" s="68">
        <f t="shared" si="1496"/>
        <v>0</v>
      </c>
      <c r="LV253" s="68"/>
      <c r="LW253" s="68"/>
      <c r="LX253" s="15">
        <f t="shared" si="1497"/>
        <v>0</v>
      </c>
      <c r="LZ253" s="13"/>
      <c r="MA253" s="68">
        <f t="shared" si="1498"/>
        <v>0</v>
      </c>
      <c r="MB253" s="68">
        <f t="shared" si="1499"/>
        <v>0</v>
      </c>
      <c r="MC253" s="68">
        <f t="shared" si="1500"/>
        <v>0</v>
      </c>
      <c r="MD253" s="68"/>
      <c r="ME253" s="15">
        <f t="shared" si="1501"/>
        <v>0</v>
      </c>
      <c r="MG253" s="13"/>
      <c r="MH253" s="68">
        <f t="shared" si="1502"/>
        <v>0</v>
      </c>
      <c r="MI253" s="68">
        <f t="shared" si="1503"/>
        <v>0</v>
      </c>
      <c r="MJ253" s="68">
        <f t="shared" si="1504"/>
        <v>0</v>
      </c>
      <c r="MK253" s="68"/>
      <c r="ML253" s="15">
        <f t="shared" si="1505"/>
        <v>0</v>
      </c>
      <c r="MN253" s="13"/>
      <c r="MO253" s="68">
        <f t="shared" si="1506"/>
        <v>0</v>
      </c>
      <c r="MP253" s="68">
        <f t="shared" si="1507"/>
        <v>0</v>
      </c>
      <c r="MQ253" s="68">
        <f t="shared" si="1508"/>
        <v>0</v>
      </c>
      <c r="MR253" s="68"/>
      <c r="MS253" s="15">
        <f t="shared" si="1509"/>
        <v>0</v>
      </c>
      <c r="MU253" s="13"/>
      <c r="MV253" s="68">
        <f t="shared" si="1510"/>
        <v>0</v>
      </c>
      <c r="MW253" s="68">
        <f t="shared" si="1511"/>
        <v>0</v>
      </c>
      <c r="MX253" s="68">
        <f t="shared" si="1512"/>
        <v>0</v>
      </c>
      <c r="MY253" s="68"/>
      <c r="MZ253" s="15">
        <f t="shared" si="1513"/>
        <v>0</v>
      </c>
      <c r="NB253" s="13"/>
      <c r="NC253" s="68">
        <f t="shared" si="1514"/>
        <v>0</v>
      </c>
      <c r="ND253" s="68">
        <f t="shared" si="1515"/>
        <v>0</v>
      </c>
      <c r="NE253" s="68">
        <f t="shared" si="1516"/>
        <v>0</v>
      </c>
      <c r="NF253" s="68"/>
      <c r="NG253" s="15">
        <f t="shared" si="1517"/>
        <v>0</v>
      </c>
      <c r="NI253" s="13"/>
      <c r="NJ253" s="68">
        <f t="shared" si="1518"/>
        <v>0</v>
      </c>
      <c r="NK253" s="68">
        <f t="shared" si="1519"/>
        <v>0</v>
      </c>
      <c r="NL253" s="68">
        <f t="shared" si="1520"/>
        <v>0</v>
      </c>
      <c r="NM253" s="68"/>
      <c r="NN253" s="15">
        <f t="shared" si="1521"/>
        <v>0</v>
      </c>
      <c r="NP253" s="13"/>
      <c r="NQ253" s="68">
        <f t="shared" si="1522"/>
        <v>0</v>
      </c>
      <c r="NR253" s="68">
        <f t="shared" si="1523"/>
        <v>0</v>
      </c>
      <c r="NS253" s="68">
        <f t="shared" si="1524"/>
        <v>0</v>
      </c>
      <c r="NT253" s="68"/>
      <c r="NU253" s="15">
        <f t="shared" si="1525"/>
        <v>0</v>
      </c>
      <c r="NW253" s="13"/>
      <c r="NX253" s="68">
        <f t="shared" si="1526"/>
        <v>0</v>
      </c>
      <c r="NY253" s="68">
        <f t="shared" si="1527"/>
        <v>0</v>
      </c>
      <c r="NZ253" s="68">
        <f t="shared" si="1528"/>
        <v>0</v>
      </c>
      <c r="OA253" s="68"/>
      <c r="OB253" s="15">
        <f t="shared" si="1529"/>
        <v>0</v>
      </c>
      <c r="OD253" s="13"/>
      <c r="OE253" s="68">
        <f t="shared" si="1530"/>
        <v>0</v>
      </c>
      <c r="OF253" s="68">
        <f t="shared" si="1531"/>
        <v>0</v>
      </c>
      <c r="OG253" s="68">
        <f t="shared" si="1532"/>
        <v>0</v>
      </c>
      <c r="OH253" s="68"/>
      <c r="OI253" s="15">
        <f t="shared" si="1533"/>
        <v>0</v>
      </c>
      <c r="OK253" s="13"/>
      <c r="OL253" s="68">
        <f t="shared" si="1534"/>
        <v>0</v>
      </c>
      <c r="OM253" s="68">
        <f t="shared" si="1535"/>
        <v>0</v>
      </c>
      <c r="ON253" s="68">
        <f t="shared" si="1536"/>
        <v>0</v>
      </c>
      <c r="OO253" s="68"/>
      <c r="OP253" s="15">
        <f t="shared" si="1537"/>
        <v>0</v>
      </c>
      <c r="OR253" s="13"/>
      <c r="OS253" s="68">
        <f t="shared" si="1538"/>
        <v>0</v>
      </c>
      <c r="OT253" s="68">
        <f t="shared" si="1539"/>
        <v>0</v>
      </c>
      <c r="OU253" s="68">
        <f t="shared" si="1540"/>
        <v>0</v>
      </c>
      <c r="OV253" s="68"/>
      <c r="OW253" s="15">
        <f t="shared" si="1541"/>
        <v>0</v>
      </c>
      <c r="OY253" s="13"/>
      <c r="OZ253" s="68">
        <f t="shared" si="1542"/>
        <v>0</v>
      </c>
      <c r="PA253" s="68">
        <f t="shared" si="1543"/>
        <v>0</v>
      </c>
      <c r="PB253" s="68">
        <f t="shared" si="1544"/>
        <v>0</v>
      </c>
      <c r="PC253" s="68"/>
      <c r="PD253" s="15">
        <f t="shared" si="1545"/>
        <v>0</v>
      </c>
      <c r="PE253" s="18"/>
      <c r="PF253" s="13"/>
      <c r="PG253" s="68">
        <f t="shared" si="1546"/>
        <v>0</v>
      </c>
      <c r="PH253" s="68">
        <f t="shared" si="1547"/>
        <v>0</v>
      </c>
      <c r="PI253" s="68">
        <f t="shared" si="1548"/>
        <v>0</v>
      </c>
      <c r="PJ253" s="68"/>
      <c r="PK253" s="15">
        <f t="shared" si="1549"/>
        <v>0</v>
      </c>
      <c r="PM253" s="13"/>
      <c r="PN253" s="68">
        <f t="shared" si="1550"/>
        <v>0</v>
      </c>
      <c r="PO253" s="68">
        <f t="shared" si="1551"/>
        <v>0</v>
      </c>
      <c r="PP253" s="68">
        <f t="shared" si="1552"/>
        <v>0</v>
      </c>
      <c r="PQ253" s="68"/>
      <c r="PR253" s="15">
        <f t="shared" si="1553"/>
        <v>0</v>
      </c>
      <c r="PT253" s="13"/>
      <c r="PU253" s="68">
        <f t="shared" si="1554"/>
        <v>0</v>
      </c>
      <c r="PV253" s="68">
        <f t="shared" si="1555"/>
        <v>0</v>
      </c>
      <c r="PW253" s="68">
        <f t="shared" si="1556"/>
        <v>0</v>
      </c>
      <c r="PX253" s="68"/>
      <c r="PY253" s="15">
        <f t="shared" si="1557"/>
        <v>0</v>
      </c>
      <c r="QA253" s="13"/>
      <c r="QB253" s="68">
        <f t="shared" si="1558"/>
        <v>0</v>
      </c>
      <c r="QC253" s="68">
        <f t="shared" si="1559"/>
        <v>0</v>
      </c>
      <c r="QD253" s="68">
        <f t="shared" si="1560"/>
        <v>0</v>
      </c>
      <c r="QE253" s="68"/>
      <c r="QF253" s="15">
        <f t="shared" si="1561"/>
        <v>0</v>
      </c>
      <c r="QH253" s="13"/>
      <c r="QI253" s="68">
        <f t="shared" si="1562"/>
        <v>0</v>
      </c>
      <c r="QJ253" s="68">
        <f t="shared" si="1563"/>
        <v>0</v>
      </c>
      <c r="QK253" s="68">
        <f t="shared" si="1564"/>
        <v>0</v>
      </c>
      <c r="QL253" s="68"/>
      <c r="QM253" s="15">
        <f t="shared" si="1565"/>
        <v>0</v>
      </c>
      <c r="QO253" s="13"/>
      <c r="QP253" s="68">
        <f t="shared" si="1566"/>
        <v>0</v>
      </c>
      <c r="QQ253" s="68">
        <f t="shared" si="1567"/>
        <v>0</v>
      </c>
      <c r="QR253" s="68">
        <f t="shared" si="1568"/>
        <v>0</v>
      </c>
      <c r="QS253" s="68"/>
      <c r="QT253" s="15">
        <f t="shared" si="1569"/>
        <v>0</v>
      </c>
      <c r="QV253" s="13"/>
      <c r="QW253" s="68">
        <f t="shared" si="1570"/>
        <v>0</v>
      </c>
      <c r="QX253" s="68">
        <f t="shared" si="1571"/>
        <v>0</v>
      </c>
      <c r="QY253" s="68">
        <f t="shared" si="1572"/>
        <v>0</v>
      </c>
      <c r="QZ253" s="68"/>
      <c r="RA253" s="15">
        <f t="shared" si="1573"/>
        <v>0</v>
      </c>
      <c r="RC253" s="13"/>
      <c r="RD253" s="68">
        <f t="shared" si="1574"/>
        <v>0</v>
      </c>
      <c r="RE253" s="68">
        <f t="shared" si="1575"/>
        <v>0</v>
      </c>
      <c r="RF253" s="68">
        <f t="shared" si="1576"/>
        <v>0</v>
      </c>
      <c r="RG253" s="68"/>
      <c r="RH253" s="15">
        <f t="shared" si="1577"/>
        <v>0</v>
      </c>
      <c r="RJ253" s="13"/>
      <c r="RK253" s="68">
        <f t="shared" si="1578"/>
        <v>0</v>
      </c>
      <c r="RL253" s="68">
        <f t="shared" si="1579"/>
        <v>0</v>
      </c>
      <c r="RM253" s="68">
        <f t="shared" si="1580"/>
        <v>0</v>
      </c>
      <c r="RN253" s="68"/>
      <c r="RO253" s="15">
        <f t="shared" si="1581"/>
        <v>0</v>
      </c>
      <c r="RQ253" s="13"/>
      <c r="RR253" s="68">
        <f t="shared" si="1582"/>
        <v>0</v>
      </c>
      <c r="RS253" s="68">
        <f t="shared" si="1583"/>
        <v>0</v>
      </c>
      <c r="RT253" s="68">
        <f t="shared" si="1584"/>
        <v>0</v>
      </c>
      <c r="RU253" s="68"/>
      <c r="RV253" s="15">
        <f t="shared" si="1585"/>
        <v>0</v>
      </c>
      <c r="RX253" s="13"/>
      <c r="RY253" s="68">
        <f t="shared" si="1586"/>
        <v>0</v>
      </c>
      <c r="RZ253" s="68">
        <f t="shared" si="1587"/>
        <v>0</v>
      </c>
      <c r="SA253" s="68">
        <f t="shared" si="1588"/>
        <v>0</v>
      </c>
      <c r="SB253" s="68"/>
      <c r="SC253" s="15">
        <f t="shared" si="1589"/>
        <v>0</v>
      </c>
      <c r="SE253" s="13"/>
      <c r="SF253" s="68">
        <f t="shared" si="1590"/>
        <v>0</v>
      </c>
      <c r="SG253" s="68">
        <f t="shared" si="1591"/>
        <v>0</v>
      </c>
      <c r="SH253" s="68">
        <f t="shared" si="1592"/>
        <v>0</v>
      </c>
      <c r="SI253" s="68"/>
      <c r="SJ253" s="15">
        <f t="shared" si="1593"/>
        <v>0</v>
      </c>
      <c r="SL253" s="13"/>
      <c r="SM253" s="68">
        <f t="shared" si="1594"/>
        <v>0</v>
      </c>
      <c r="SN253" s="68">
        <f t="shared" si="1595"/>
        <v>0</v>
      </c>
      <c r="SO253" s="68">
        <f t="shared" si="1596"/>
        <v>0</v>
      </c>
      <c r="SP253" s="68"/>
      <c r="SQ253" s="15">
        <f t="shared" si="1597"/>
        <v>0</v>
      </c>
      <c r="SS253" s="13"/>
      <c r="ST253" s="68">
        <f t="shared" si="1598"/>
        <v>0</v>
      </c>
      <c r="SU253" s="68">
        <f t="shared" si="1599"/>
        <v>0</v>
      </c>
      <c r="SV253" s="68">
        <f t="shared" si="1600"/>
        <v>0</v>
      </c>
      <c r="SW253" s="68"/>
      <c r="SX253" s="15">
        <f t="shared" si="1601"/>
        <v>0</v>
      </c>
      <c r="SZ253" s="13"/>
      <c r="TA253" s="68">
        <f t="shared" si="1602"/>
        <v>0</v>
      </c>
      <c r="TB253" s="68">
        <f t="shared" si="1603"/>
        <v>0</v>
      </c>
      <c r="TC253" s="68">
        <f t="shared" si="1604"/>
        <v>0</v>
      </c>
      <c r="TD253" s="68"/>
      <c r="TE253" s="15">
        <f t="shared" si="1605"/>
        <v>0</v>
      </c>
      <c r="TG253" s="417"/>
      <c r="TH253" s="68">
        <f t="shared" si="1606"/>
        <v>0</v>
      </c>
      <c r="TI253" s="68">
        <f t="shared" si="1607"/>
        <v>0</v>
      </c>
      <c r="TJ253" s="68">
        <f t="shared" si="1608"/>
        <v>0</v>
      </c>
      <c r="TK253" s="68"/>
      <c r="TL253" s="15">
        <f t="shared" si="1609"/>
        <v>0</v>
      </c>
      <c r="TN253" s="13"/>
      <c r="TO253" s="68">
        <f t="shared" si="1610"/>
        <v>0</v>
      </c>
      <c r="TP253" s="68">
        <f t="shared" si="1611"/>
        <v>0</v>
      </c>
      <c r="TQ253" s="68">
        <f t="shared" si="1612"/>
        <v>0</v>
      </c>
      <c r="TR253" s="68"/>
      <c r="TS253" s="15">
        <f t="shared" si="1613"/>
        <v>0</v>
      </c>
      <c r="TU253" s="417"/>
      <c r="TV253" s="68">
        <f t="shared" si="1614"/>
        <v>0</v>
      </c>
      <c r="TW253" s="68">
        <f t="shared" si="1615"/>
        <v>0</v>
      </c>
      <c r="TX253" s="68">
        <f t="shared" si="1616"/>
        <v>0</v>
      </c>
      <c r="TY253" s="68"/>
      <c r="TZ253" s="15">
        <f t="shared" si="1617"/>
        <v>0</v>
      </c>
      <c r="UB253" s="13"/>
      <c r="UC253" s="68">
        <f t="shared" si="1244"/>
        <v>0</v>
      </c>
      <c r="UD253" s="68">
        <f t="shared" si="1245"/>
        <v>0</v>
      </c>
      <c r="UE253" s="68">
        <f t="shared" si="1246"/>
        <v>0</v>
      </c>
      <c r="UF253" s="68"/>
      <c r="UG253" s="15">
        <f t="shared" si="1247"/>
        <v>0</v>
      </c>
      <c r="UI253" s="417"/>
      <c r="UJ253" s="68">
        <f t="shared" si="1248"/>
        <v>0</v>
      </c>
      <c r="UK253" s="68">
        <f t="shared" si="1249"/>
        <v>0</v>
      </c>
      <c r="UL253" s="68">
        <f t="shared" si="1250"/>
        <v>0</v>
      </c>
      <c r="UM253" s="68"/>
      <c r="UN253" s="15">
        <f t="shared" si="1251"/>
        <v>0</v>
      </c>
      <c r="UP253" s="417"/>
      <c r="UQ253" s="68">
        <f t="shared" si="1252"/>
        <v>0</v>
      </c>
      <c r="UR253" s="68">
        <f t="shared" si="1253"/>
        <v>0</v>
      </c>
      <c r="US253" s="68">
        <f t="shared" si="1254"/>
        <v>0</v>
      </c>
      <c r="UT253" s="68"/>
      <c r="UU253" s="15">
        <f t="shared" si="1255"/>
        <v>0</v>
      </c>
      <c r="UW253" s="417"/>
      <c r="UX253" s="68">
        <f t="shared" si="1256"/>
        <v>0</v>
      </c>
      <c r="UY253" s="68">
        <f t="shared" si="1257"/>
        <v>0</v>
      </c>
      <c r="UZ253" s="68">
        <f t="shared" si="1258"/>
        <v>0</v>
      </c>
      <c r="VA253" s="68"/>
      <c r="VB253" s="15">
        <f t="shared" si="1259"/>
        <v>0</v>
      </c>
      <c r="VD253" s="417"/>
      <c r="VE253" s="68">
        <f t="shared" si="1260"/>
        <v>0</v>
      </c>
      <c r="VF253" s="68">
        <f t="shared" si="1261"/>
        <v>0</v>
      </c>
      <c r="VG253" s="68">
        <f t="shared" si="1262"/>
        <v>0</v>
      </c>
      <c r="VH253" s="68"/>
      <c r="VI253" s="15">
        <f t="shared" si="1263"/>
        <v>0</v>
      </c>
      <c r="VM253" s="21">
        <f t="shared" si="1264"/>
        <v>0</v>
      </c>
      <c r="VN253" s="40"/>
      <c r="VO253" s="21">
        <f t="shared" si="1265"/>
        <v>0</v>
      </c>
      <c r="VP253" s="14"/>
      <c r="VQ253" s="21">
        <f t="shared" si="1266"/>
        <v>0</v>
      </c>
    </row>
    <row r="254" spans="1:589" ht="15.75" customHeight="1" x14ac:dyDescent="0.2">
      <c r="A254" s="127">
        <v>46013</v>
      </c>
      <c r="B254" s="4">
        <f t="shared" si="999"/>
        <v>46013</v>
      </c>
      <c r="C254" s="13"/>
      <c r="D254" s="138">
        <f t="shared" si="1000"/>
        <v>0</v>
      </c>
      <c r="E254" s="68">
        <f t="shared" si="1001"/>
        <v>0</v>
      </c>
      <c r="F254" s="15">
        <f t="shared" si="1002"/>
        <v>0</v>
      </c>
      <c r="G254" s="13"/>
      <c r="H254" s="138">
        <f t="shared" si="1003"/>
        <v>0</v>
      </c>
      <c r="I254" s="68">
        <f t="shared" si="1004"/>
        <v>0</v>
      </c>
      <c r="J254" s="15">
        <f t="shared" si="1005"/>
        <v>0</v>
      </c>
      <c r="K254" s="13"/>
      <c r="L254" s="138">
        <f t="shared" si="1006"/>
        <v>0</v>
      </c>
      <c r="M254" s="68">
        <f t="shared" si="1007"/>
        <v>0</v>
      </c>
      <c r="N254" s="15">
        <f t="shared" si="1008"/>
        <v>0</v>
      </c>
      <c r="O254" s="13"/>
      <c r="P254" s="138">
        <f t="shared" si="1009"/>
        <v>0</v>
      </c>
      <c r="Q254" s="68">
        <f t="shared" si="1010"/>
        <v>0</v>
      </c>
      <c r="R254" s="15">
        <f t="shared" si="1011"/>
        <v>0</v>
      </c>
      <c r="S254" s="18">
        <f t="shared" si="1012"/>
        <v>0</v>
      </c>
      <c r="T254" s="121">
        <f t="shared" si="1013"/>
        <v>0</v>
      </c>
      <c r="U254" s="121">
        <f t="shared" si="1014"/>
        <v>0</v>
      </c>
      <c r="V254" s="134">
        <f t="shared" si="1015"/>
        <v>0</v>
      </c>
      <c r="W254" s="21">
        <f t="shared" si="1267"/>
        <v>0</v>
      </c>
      <c r="X254" s="18">
        <f t="shared" si="1016"/>
        <v>0</v>
      </c>
      <c r="Y254" s="353"/>
      <c r="Z254" s="15">
        <v>1.9999999999999999E-6</v>
      </c>
      <c r="AA254" s="21">
        <f t="shared" si="1017"/>
        <v>1.9999999999999999E-6</v>
      </c>
      <c r="AC254" s="13"/>
      <c r="AD254" s="68">
        <f t="shared" si="1332"/>
        <v>0</v>
      </c>
      <c r="AE254" s="68">
        <f t="shared" si="1333"/>
        <v>0</v>
      </c>
      <c r="AF254" s="68">
        <f t="shared" si="1334"/>
        <v>0</v>
      </c>
      <c r="AG254" s="68"/>
      <c r="AH254" s="15">
        <f t="shared" si="1335"/>
        <v>0</v>
      </c>
      <c r="AJ254" s="13"/>
      <c r="AK254" s="68">
        <f t="shared" si="1336"/>
        <v>0</v>
      </c>
      <c r="AL254" s="68">
        <f t="shared" si="1337"/>
        <v>0</v>
      </c>
      <c r="AM254" s="68">
        <f t="shared" si="1338"/>
        <v>0</v>
      </c>
      <c r="AN254" s="68"/>
      <c r="AO254" s="15">
        <f t="shared" si="1339"/>
        <v>0</v>
      </c>
      <c r="AQ254" s="13"/>
      <c r="AR254" s="68">
        <f t="shared" si="1340"/>
        <v>0</v>
      </c>
      <c r="AS254" s="68">
        <f t="shared" si="1341"/>
        <v>0</v>
      </c>
      <c r="AT254" s="68">
        <f t="shared" si="1342"/>
        <v>0</v>
      </c>
      <c r="AU254" s="68"/>
      <c r="AV254" s="15">
        <f t="shared" si="1343"/>
        <v>0</v>
      </c>
      <c r="AX254" s="13"/>
      <c r="AY254" s="68">
        <f t="shared" si="1344"/>
        <v>0</v>
      </c>
      <c r="AZ254" s="68">
        <f t="shared" si="1345"/>
        <v>0</v>
      </c>
      <c r="BA254" s="68">
        <f t="shared" si="1346"/>
        <v>0</v>
      </c>
      <c r="BB254" s="68"/>
      <c r="BC254" s="15">
        <f t="shared" si="1347"/>
        <v>0</v>
      </c>
      <c r="BE254" s="13"/>
      <c r="BF254" s="68">
        <f t="shared" si="1348"/>
        <v>0</v>
      </c>
      <c r="BG254" s="68">
        <f t="shared" si="1349"/>
        <v>0</v>
      </c>
      <c r="BH254" s="68"/>
      <c r="BI254" s="68"/>
      <c r="BJ254" s="15">
        <f t="shared" si="1350"/>
        <v>0</v>
      </c>
      <c r="BL254" s="13"/>
      <c r="BM254" s="68">
        <f t="shared" si="1351"/>
        <v>0</v>
      </c>
      <c r="BN254" s="68">
        <f t="shared" si="1352"/>
        <v>0</v>
      </c>
      <c r="BO254" s="68">
        <f t="shared" si="1353"/>
        <v>0</v>
      </c>
      <c r="BP254" s="68"/>
      <c r="BQ254" s="15">
        <f t="shared" si="1354"/>
        <v>0</v>
      </c>
      <c r="BS254" s="13"/>
      <c r="BT254" s="68">
        <f t="shared" si="1355"/>
        <v>0</v>
      </c>
      <c r="BU254" s="68">
        <f t="shared" si="1356"/>
        <v>0</v>
      </c>
      <c r="BV254" s="68">
        <f t="shared" si="1357"/>
        <v>0</v>
      </c>
      <c r="BW254" s="68"/>
      <c r="BX254" s="15">
        <f t="shared" si="1358"/>
        <v>0</v>
      </c>
      <c r="BZ254" s="13"/>
      <c r="CA254" s="68">
        <f t="shared" si="1359"/>
        <v>0</v>
      </c>
      <c r="CB254" s="68">
        <f t="shared" si="1360"/>
        <v>0</v>
      </c>
      <c r="CC254" s="68">
        <f t="shared" si="1361"/>
        <v>0</v>
      </c>
      <c r="CD254" s="68"/>
      <c r="CE254" s="15">
        <f t="shared" si="1362"/>
        <v>0</v>
      </c>
      <c r="CG254" s="13"/>
      <c r="CH254" s="68">
        <f t="shared" si="1363"/>
        <v>0</v>
      </c>
      <c r="CI254" s="68">
        <f t="shared" si="1364"/>
        <v>0</v>
      </c>
      <c r="CJ254" s="68">
        <f t="shared" si="1365"/>
        <v>0</v>
      </c>
      <c r="CK254" s="68"/>
      <c r="CL254" s="15">
        <f t="shared" si="1366"/>
        <v>0</v>
      </c>
      <c r="CN254" s="13"/>
      <c r="CO254" s="68">
        <f t="shared" si="1367"/>
        <v>0</v>
      </c>
      <c r="CP254" s="68">
        <f t="shared" si="1368"/>
        <v>0</v>
      </c>
      <c r="CQ254" s="68">
        <f t="shared" si="1369"/>
        <v>0</v>
      </c>
      <c r="CR254" s="68"/>
      <c r="CS254" s="15">
        <f t="shared" si="1370"/>
        <v>0</v>
      </c>
      <c r="CU254" s="13"/>
      <c r="CV254" s="68">
        <f t="shared" si="1371"/>
        <v>0</v>
      </c>
      <c r="CW254" s="68">
        <f t="shared" si="1372"/>
        <v>0</v>
      </c>
      <c r="CX254" s="68">
        <f t="shared" si="1373"/>
        <v>0</v>
      </c>
      <c r="CY254" s="68"/>
      <c r="CZ254" s="15">
        <f t="shared" si="1374"/>
        <v>0</v>
      </c>
      <c r="DB254" s="13"/>
      <c r="DC254" s="68">
        <f t="shared" si="1375"/>
        <v>0</v>
      </c>
      <c r="DD254" s="68">
        <f t="shared" si="1376"/>
        <v>0</v>
      </c>
      <c r="DE254" s="68">
        <f t="shared" si="1377"/>
        <v>0</v>
      </c>
      <c r="DF254" s="68"/>
      <c r="DG254" s="15">
        <f t="shared" si="1378"/>
        <v>0</v>
      </c>
      <c r="DI254" s="13"/>
      <c r="DJ254" s="68">
        <f t="shared" si="1379"/>
        <v>0</v>
      </c>
      <c r="DK254" s="68">
        <f t="shared" si="1380"/>
        <v>0</v>
      </c>
      <c r="DL254" s="68">
        <f t="shared" si="1381"/>
        <v>0</v>
      </c>
      <c r="DM254" s="68"/>
      <c r="DN254" s="15">
        <f t="shared" si="1382"/>
        <v>0</v>
      </c>
      <c r="DP254" s="13"/>
      <c r="DQ254" s="68">
        <f t="shared" si="1383"/>
        <v>0</v>
      </c>
      <c r="DR254" s="68">
        <f t="shared" si="1384"/>
        <v>0</v>
      </c>
      <c r="DS254" s="68"/>
      <c r="DT254" s="68"/>
      <c r="DU254" s="15">
        <f t="shared" si="1385"/>
        <v>0</v>
      </c>
      <c r="DV254" s="18"/>
      <c r="DW254" s="13"/>
      <c r="DX254" s="68">
        <f t="shared" si="1386"/>
        <v>0</v>
      </c>
      <c r="DY254" s="68">
        <f t="shared" si="1387"/>
        <v>0</v>
      </c>
      <c r="DZ254" s="68">
        <f t="shared" si="1388"/>
        <v>0</v>
      </c>
      <c r="EA254" s="68"/>
      <c r="EB254" s="15">
        <f t="shared" si="1389"/>
        <v>0</v>
      </c>
      <c r="ED254" s="13"/>
      <c r="EE254" s="68">
        <f t="shared" si="1390"/>
        <v>0</v>
      </c>
      <c r="EF254" s="68">
        <f t="shared" si="1391"/>
        <v>0</v>
      </c>
      <c r="EG254" s="68">
        <f t="shared" si="1392"/>
        <v>0</v>
      </c>
      <c r="EH254" s="68"/>
      <c r="EI254" s="15">
        <f t="shared" si="1393"/>
        <v>0</v>
      </c>
      <c r="EK254" s="13"/>
      <c r="EL254" s="68">
        <f t="shared" si="1394"/>
        <v>0</v>
      </c>
      <c r="EM254" s="68">
        <f t="shared" si="1395"/>
        <v>0</v>
      </c>
      <c r="EN254" s="68">
        <f t="shared" si="1396"/>
        <v>0</v>
      </c>
      <c r="EO254" s="68"/>
      <c r="EP254" s="15">
        <f t="shared" si="1397"/>
        <v>0</v>
      </c>
      <c r="ER254" s="13"/>
      <c r="ES254" s="68">
        <f t="shared" si="1398"/>
        <v>0</v>
      </c>
      <c r="ET254" s="68">
        <f t="shared" si="1399"/>
        <v>0</v>
      </c>
      <c r="EU254" s="68">
        <f t="shared" si="1400"/>
        <v>0</v>
      </c>
      <c r="EV254" s="68"/>
      <c r="EW254" s="15">
        <f t="shared" si="1401"/>
        <v>0</v>
      </c>
      <c r="EY254" s="13"/>
      <c r="EZ254" s="68">
        <f t="shared" si="1402"/>
        <v>0</v>
      </c>
      <c r="FA254" s="68">
        <f t="shared" si="1403"/>
        <v>0</v>
      </c>
      <c r="FB254" s="68"/>
      <c r="FC254" s="68"/>
      <c r="FD254" s="15">
        <f t="shared" si="1404"/>
        <v>0</v>
      </c>
      <c r="FF254" s="13"/>
      <c r="FG254" s="68">
        <f t="shared" si="1405"/>
        <v>0</v>
      </c>
      <c r="FH254" s="68">
        <f t="shared" si="1406"/>
        <v>0</v>
      </c>
      <c r="FI254" s="68">
        <f t="shared" si="1407"/>
        <v>0</v>
      </c>
      <c r="FJ254" s="68"/>
      <c r="FK254" s="15">
        <f t="shared" si="1408"/>
        <v>0</v>
      </c>
      <c r="FM254" s="13"/>
      <c r="FN254" s="68">
        <f t="shared" si="1409"/>
        <v>0</v>
      </c>
      <c r="FO254" s="68">
        <f t="shared" si="1410"/>
        <v>0</v>
      </c>
      <c r="FP254" s="68">
        <f t="shared" si="1411"/>
        <v>0</v>
      </c>
      <c r="FQ254" s="68"/>
      <c r="FR254" s="15">
        <f t="shared" si="1412"/>
        <v>0</v>
      </c>
      <c r="FT254" s="13"/>
      <c r="FU254" s="68">
        <f t="shared" si="1413"/>
        <v>0</v>
      </c>
      <c r="FV254" s="68">
        <f t="shared" si="1414"/>
        <v>0</v>
      </c>
      <c r="FW254" s="68">
        <f t="shared" si="1415"/>
        <v>0</v>
      </c>
      <c r="FX254" s="68"/>
      <c r="FY254" s="15">
        <f t="shared" si="1416"/>
        <v>0</v>
      </c>
      <c r="GA254" s="13"/>
      <c r="GB254" s="68">
        <f t="shared" si="1417"/>
        <v>0</v>
      </c>
      <c r="GC254" s="68">
        <f t="shared" si="1418"/>
        <v>0</v>
      </c>
      <c r="GD254" s="68"/>
      <c r="GE254" s="68"/>
      <c r="GF254" s="15">
        <f t="shared" si="1419"/>
        <v>0</v>
      </c>
      <c r="GG254" s="18"/>
      <c r="GH254" s="13"/>
      <c r="GI254" s="68">
        <f t="shared" si="1420"/>
        <v>0</v>
      </c>
      <c r="GJ254" s="68">
        <f t="shared" si="1421"/>
        <v>0</v>
      </c>
      <c r="GK254" s="68">
        <f t="shared" si="1422"/>
        <v>0</v>
      </c>
      <c r="GL254" s="68"/>
      <c r="GM254" s="15">
        <f t="shared" si="1423"/>
        <v>0</v>
      </c>
      <c r="GO254" s="13"/>
      <c r="GP254" s="68">
        <f t="shared" si="1424"/>
        <v>0</v>
      </c>
      <c r="GQ254" s="68">
        <f t="shared" si="1425"/>
        <v>0</v>
      </c>
      <c r="GR254" s="68"/>
      <c r="GS254" s="68"/>
      <c r="GT254" s="15">
        <f t="shared" si="1426"/>
        <v>0</v>
      </c>
      <c r="GV254" s="13"/>
      <c r="GW254" s="68">
        <f t="shared" si="1427"/>
        <v>0</v>
      </c>
      <c r="GX254" s="68">
        <f t="shared" si="1428"/>
        <v>0</v>
      </c>
      <c r="GY254" s="68">
        <f t="shared" si="1429"/>
        <v>0</v>
      </c>
      <c r="GZ254" s="68"/>
      <c r="HA254" s="15">
        <f t="shared" si="1430"/>
        <v>0</v>
      </c>
      <c r="HD254" s="13"/>
      <c r="HE254" s="68">
        <f t="shared" si="1431"/>
        <v>0</v>
      </c>
      <c r="HF254" s="68">
        <f t="shared" si="1432"/>
        <v>0</v>
      </c>
      <c r="HG254" s="68">
        <f t="shared" si="1433"/>
        <v>0</v>
      </c>
      <c r="HH254" s="68"/>
      <c r="HI254" s="15">
        <f t="shared" si="1434"/>
        <v>0</v>
      </c>
      <c r="HK254" s="13"/>
      <c r="HL254" s="68">
        <f t="shared" si="1435"/>
        <v>0</v>
      </c>
      <c r="HM254" s="68">
        <f t="shared" si="1436"/>
        <v>0</v>
      </c>
      <c r="HN254" s="68">
        <f t="shared" si="1437"/>
        <v>0</v>
      </c>
      <c r="HO254" s="68"/>
      <c r="HP254" s="15">
        <f t="shared" si="1438"/>
        <v>0</v>
      </c>
      <c r="HR254" s="13"/>
      <c r="HS254" s="68"/>
      <c r="HT254" s="68"/>
      <c r="HU254" s="68"/>
      <c r="HV254" s="68"/>
      <c r="HW254" s="15"/>
      <c r="HY254" s="13"/>
      <c r="HZ254" s="68">
        <f t="shared" si="1439"/>
        <v>0</v>
      </c>
      <c r="IA254" s="68">
        <f t="shared" si="1440"/>
        <v>0</v>
      </c>
      <c r="IB254" s="68">
        <f t="shared" si="1441"/>
        <v>0</v>
      </c>
      <c r="IC254" s="68"/>
      <c r="ID254" s="15">
        <f t="shared" si="1442"/>
        <v>0</v>
      </c>
      <c r="IF254" s="13"/>
      <c r="IG254" s="68">
        <f t="shared" si="1443"/>
        <v>0</v>
      </c>
      <c r="IH254" s="68">
        <f t="shared" si="1444"/>
        <v>0</v>
      </c>
      <c r="II254" s="68">
        <f t="shared" si="1445"/>
        <v>0</v>
      </c>
      <c r="IJ254" s="68"/>
      <c r="IK254" s="15">
        <f t="shared" si="1446"/>
        <v>0</v>
      </c>
      <c r="IM254" s="13"/>
      <c r="IN254" s="68">
        <f t="shared" si="1447"/>
        <v>0</v>
      </c>
      <c r="IO254" s="68">
        <f t="shared" si="1448"/>
        <v>0</v>
      </c>
      <c r="IP254" s="68">
        <f t="shared" si="1449"/>
        <v>0</v>
      </c>
      <c r="IQ254" s="68"/>
      <c r="IR254" s="15">
        <f t="shared" si="1450"/>
        <v>0</v>
      </c>
      <c r="IT254" s="13"/>
      <c r="IU254" s="68">
        <f t="shared" si="1451"/>
        <v>0</v>
      </c>
      <c r="IV254" s="68">
        <f t="shared" si="1452"/>
        <v>0</v>
      </c>
      <c r="IW254" s="68">
        <f t="shared" si="1453"/>
        <v>0</v>
      </c>
      <c r="IX254" s="68"/>
      <c r="IY254" s="15">
        <f t="shared" si="1454"/>
        <v>0</v>
      </c>
      <c r="JA254" s="13"/>
      <c r="JB254" s="68">
        <f t="shared" si="1455"/>
        <v>0</v>
      </c>
      <c r="JC254" s="68">
        <f t="shared" si="1456"/>
        <v>0</v>
      </c>
      <c r="JD254" s="68">
        <f t="shared" si="1457"/>
        <v>0</v>
      </c>
      <c r="JE254" s="68"/>
      <c r="JF254" s="15">
        <f t="shared" si="1458"/>
        <v>0</v>
      </c>
      <c r="JH254" s="13"/>
      <c r="JI254" s="68">
        <f t="shared" si="1459"/>
        <v>0</v>
      </c>
      <c r="JJ254" s="68">
        <f t="shared" si="1460"/>
        <v>0</v>
      </c>
      <c r="JK254" s="68">
        <f t="shared" si="1461"/>
        <v>0</v>
      </c>
      <c r="JL254" s="68"/>
      <c r="JM254" s="15">
        <f t="shared" si="1462"/>
        <v>0</v>
      </c>
      <c r="JO254" s="13"/>
      <c r="JP254" s="68">
        <f t="shared" si="1463"/>
        <v>0</v>
      </c>
      <c r="JQ254" s="68">
        <f t="shared" si="1464"/>
        <v>0</v>
      </c>
      <c r="JR254" s="68">
        <f t="shared" si="1465"/>
        <v>0</v>
      </c>
      <c r="JS254" s="68"/>
      <c r="JT254" s="15">
        <f t="shared" si="1466"/>
        <v>0</v>
      </c>
      <c r="JV254" s="13"/>
      <c r="JW254" s="68">
        <f t="shared" si="1467"/>
        <v>0</v>
      </c>
      <c r="JX254" s="68">
        <f t="shared" si="1468"/>
        <v>0</v>
      </c>
      <c r="JY254" s="68">
        <f t="shared" si="1469"/>
        <v>0</v>
      </c>
      <c r="JZ254" s="68"/>
      <c r="KA254" s="15">
        <f t="shared" si="1470"/>
        <v>0</v>
      </c>
      <c r="KC254" s="13"/>
      <c r="KD254" s="68">
        <f t="shared" si="1471"/>
        <v>0</v>
      </c>
      <c r="KE254" s="68">
        <f t="shared" si="1472"/>
        <v>0</v>
      </c>
      <c r="KF254" s="68">
        <f t="shared" si="1473"/>
        <v>0</v>
      </c>
      <c r="KG254" s="68"/>
      <c r="KH254" s="15">
        <f t="shared" si="1474"/>
        <v>0</v>
      </c>
      <c r="KI254" s="18"/>
      <c r="KJ254" s="13"/>
      <c r="KK254" s="68">
        <f t="shared" si="1475"/>
        <v>0</v>
      </c>
      <c r="KL254" s="68">
        <f t="shared" si="1476"/>
        <v>0</v>
      </c>
      <c r="KM254" s="68">
        <f t="shared" si="1477"/>
        <v>0</v>
      </c>
      <c r="KN254" s="68"/>
      <c r="KO254" s="15">
        <f t="shared" si="1478"/>
        <v>0</v>
      </c>
      <c r="KQ254" s="13"/>
      <c r="KR254" s="68">
        <f t="shared" si="1479"/>
        <v>0</v>
      </c>
      <c r="KS254" s="68">
        <f t="shared" si="1480"/>
        <v>0</v>
      </c>
      <c r="KT254" s="68">
        <f t="shared" si="1481"/>
        <v>0</v>
      </c>
      <c r="KU254" s="68"/>
      <c r="KV254" s="15">
        <f t="shared" si="1482"/>
        <v>0</v>
      </c>
      <c r="KW254" s="18"/>
      <c r="KX254" s="13"/>
      <c r="KY254" s="68">
        <f t="shared" si="1483"/>
        <v>0</v>
      </c>
      <c r="KZ254" s="68">
        <f t="shared" si="1484"/>
        <v>0</v>
      </c>
      <c r="LA254" s="68">
        <f t="shared" si="1485"/>
        <v>0</v>
      </c>
      <c r="LB254" s="68"/>
      <c r="LC254" s="15">
        <f t="shared" si="1486"/>
        <v>0</v>
      </c>
      <c r="LD254" s="18"/>
      <c r="LE254" s="13"/>
      <c r="LF254" s="68">
        <f t="shared" si="1487"/>
        <v>0</v>
      </c>
      <c r="LG254" s="68">
        <f t="shared" si="1488"/>
        <v>0</v>
      </c>
      <c r="LH254" s="68">
        <f t="shared" si="1489"/>
        <v>0</v>
      </c>
      <c r="LI254" s="68"/>
      <c r="LJ254" s="15">
        <f t="shared" si="1490"/>
        <v>0</v>
      </c>
      <c r="LL254" s="13"/>
      <c r="LM254" s="68">
        <f t="shared" si="1491"/>
        <v>0</v>
      </c>
      <c r="LN254" s="68">
        <f t="shared" si="1492"/>
        <v>0</v>
      </c>
      <c r="LO254" s="68">
        <f t="shared" si="1493"/>
        <v>0</v>
      </c>
      <c r="LP254" s="68"/>
      <c r="LQ254" s="15">
        <f t="shared" si="1494"/>
        <v>0</v>
      </c>
      <c r="LS254" s="13"/>
      <c r="LT254" s="68">
        <f t="shared" si="1495"/>
        <v>0</v>
      </c>
      <c r="LU254" s="68">
        <f t="shared" si="1496"/>
        <v>0</v>
      </c>
      <c r="LV254" s="68"/>
      <c r="LW254" s="68"/>
      <c r="LX254" s="15">
        <f t="shared" si="1497"/>
        <v>0</v>
      </c>
      <c r="LZ254" s="13"/>
      <c r="MA254" s="68">
        <f t="shared" si="1498"/>
        <v>0</v>
      </c>
      <c r="MB254" s="68">
        <f t="shared" si="1499"/>
        <v>0</v>
      </c>
      <c r="MC254" s="68">
        <f t="shared" si="1500"/>
        <v>0</v>
      </c>
      <c r="MD254" s="68"/>
      <c r="ME254" s="15">
        <f t="shared" si="1501"/>
        <v>0</v>
      </c>
      <c r="MG254" s="13"/>
      <c r="MH254" s="68">
        <f t="shared" si="1502"/>
        <v>0</v>
      </c>
      <c r="MI254" s="68">
        <f t="shared" si="1503"/>
        <v>0</v>
      </c>
      <c r="MJ254" s="68">
        <f t="shared" si="1504"/>
        <v>0</v>
      </c>
      <c r="MK254" s="68"/>
      <c r="ML254" s="15">
        <f t="shared" si="1505"/>
        <v>0</v>
      </c>
      <c r="MN254" s="13"/>
      <c r="MO254" s="68">
        <f t="shared" si="1506"/>
        <v>0</v>
      </c>
      <c r="MP254" s="68">
        <f t="shared" si="1507"/>
        <v>0</v>
      </c>
      <c r="MQ254" s="68">
        <f t="shared" si="1508"/>
        <v>0</v>
      </c>
      <c r="MR254" s="68"/>
      <c r="MS254" s="15">
        <f t="shared" si="1509"/>
        <v>0</v>
      </c>
      <c r="MU254" s="13"/>
      <c r="MV254" s="68">
        <f t="shared" si="1510"/>
        <v>0</v>
      </c>
      <c r="MW254" s="68">
        <f t="shared" si="1511"/>
        <v>0</v>
      </c>
      <c r="MX254" s="68">
        <f t="shared" si="1512"/>
        <v>0</v>
      </c>
      <c r="MY254" s="68"/>
      <c r="MZ254" s="15">
        <f t="shared" si="1513"/>
        <v>0</v>
      </c>
      <c r="NB254" s="13"/>
      <c r="NC254" s="68">
        <f t="shared" si="1514"/>
        <v>0</v>
      </c>
      <c r="ND254" s="68">
        <f t="shared" si="1515"/>
        <v>0</v>
      </c>
      <c r="NE254" s="68">
        <f t="shared" si="1516"/>
        <v>0</v>
      </c>
      <c r="NF254" s="68"/>
      <c r="NG254" s="15">
        <f t="shared" si="1517"/>
        <v>0</v>
      </c>
      <c r="NI254" s="13"/>
      <c r="NJ254" s="68">
        <f t="shared" si="1518"/>
        <v>0</v>
      </c>
      <c r="NK254" s="68">
        <f t="shared" si="1519"/>
        <v>0</v>
      </c>
      <c r="NL254" s="68">
        <f t="shared" si="1520"/>
        <v>0</v>
      </c>
      <c r="NM254" s="68"/>
      <c r="NN254" s="15">
        <f t="shared" si="1521"/>
        <v>0</v>
      </c>
      <c r="NP254" s="13"/>
      <c r="NQ254" s="68">
        <f t="shared" si="1522"/>
        <v>0</v>
      </c>
      <c r="NR254" s="68">
        <f t="shared" si="1523"/>
        <v>0</v>
      </c>
      <c r="NS254" s="68">
        <f t="shared" si="1524"/>
        <v>0</v>
      </c>
      <c r="NT254" s="68"/>
      <c r="NU254" s="15">
        <f t="shared" si="1525"/>
        <v>0</v>
      </c>
      <c r="NW254" s="13"/>
      <c r="NX254" s="68">
        <f t="shared" si="1526"/>
        <v>0</v>
      </c>
      <c r="NY254" s="68">
        <f t="shared" si="1527"/>
        <v>0</v>
      </c>
      <c r="NZ254" s="68">
        <f t="shared" si="1528"/>
        <v>0</v>
      </c>
      <c r="OA254" s="68"/>
      <c r="OB254" s="15">
        <f t="shared" si="1529"/>
        <v>0</v>
      </c>
      <c r="OD254" s="13"/>
      <c r="OE254" s="68">
        <f t="shared" si="1530"/>
        <v>0</v>
      </c>
      <c r="OF254" s="68">
        <f t="shared" si="1531"/>
        <v>0</v>
      </c>
      <c r="OG254" s="68">
        <f t="shared" si="1532"/>
        <v>0</v>
      </c>
      <c r="OH254" s="68"/>
      <c r="OI254" s="15">
        <f t="shared" si="1533"/>
        <v>0</v>
      </c>
      <c r="OK254" s="13"/>
      <c r="OL254" s="68">
        <f t="shared" si="1534"/>
        <v>0</v>
      </c>
      <c r="OM254" s="68">
        <f t="shared" si="1535"/>
        <v>0</v>
      </c>
      <c r="ON254" s="68">
        <f t="shared" si="1536"/>
        <v>0</v>
      </c>
      <c r="OO254" s="68"/>
      <c r="OP254" s="15">
        <f t="shared" si="1537"/>
        <v>0</v>
      </c>
      <c r="OR254" s="13"/>
      <c r="OS254" s="68">
        <f t="shared" si="1538"/>
        <v>0</v>
      </c>
      <c r="OT254" s="68">
        <f t="shared" si="1539"/>
        <v>0</v>
      </c>
      <c r="OU254" s="68">
        <f t="shared" si="1540"/>
        <v>0</v>
      </c>
      <c r="OV254" s="68"/>
      <c r="OW254" s="15">
        <f t="shared" si="1541"/>
        <v>0</v>
      </c>
      <c r="OY254" s="13"/>
      <c r="OZ254" s="68">
        <f t="shared" si="1542"/>
        <v>0</v>
      </c>
      <c r="PA254" s="68">
        <f t="shared" si="1543"/>
        <v>0</v>
      </c>
      <c r="PB254" s="68">
        <f t="shared" si="1544"/>
        <v>0</v>
      </c>
      <c r="PC254" s="68"/>
      <c r="PD254" s="15">
        <f t="shared" si="1545"/>
        <v>0</v>
      </c>
      <c r="PE254" s="18"/>
      <c r="PF254" s="13"/>
      <c r="PG254" s="68">
        <f t="shared" si="1546"/>
        <v>0</v>
      </c>
      <c r="PH254" s="68">
        <f t="shared" si="1547"/>
        <v>0</v>
      </c>
      <c r="PI254" s="68">
        <f t="shared" si="1548"/>
        <v>0</v>
      </c>
      <c r="PJ254" s="68"/>
      <c r="PK254" s="15">
        <f t="shared" si="1549"/>
        <v>0</v>
      </c>
      <c r="PM254" s="13"/>
      <c r="PN254" s="68">
        <f t="shared" si="1550"/>
        <v>0</v>
      </c>
      <c r="PO254" s="68">
        <f t="shared" si="1551"/>
        <v>0</v>
      </c>
      <c r="PP254" s="68">
        <f t="shared" si="1552"/>
        <v>0</v>
      </c>
      <c r="PQ254" s="68"/>
      <c r="PR254" s="15">
        <f t="shared" si="1553"/>
        <v>0</v>
      </c>
      <c r="PT254" s="13"/>
      <c r="PU254" s="68">
        <f t="shared" si="1554"/>
        <v>0</v>
      </c>
      <c r="PV254" s="68">
        <f t="shared" si="1555"/>
        <v>0</v>
      </c>
      <c r="PW254" s="68">
        <f t="shared" si="1556"/>
        <v>0</v>
      </c>
      <c r="PX254" s="68"/>
      <c r="PY254" s="15">
        <f t="shared" si="1557"/>
        <v>0</v>
      </c>
      <c r="QA254" s="13"/>
      <c r="QB254" s="68">
        <f t="shared" si="1558"/>
        <v>0</v>
      </c>
      <c r="QC254" s="68">
        <f t="shared" si="1559"/>
        <v>0</v>
      </c>
      <c r="QD254" s="68">
        <f t="shared" si="1560"/>
        <v>0</v>
      </c>
      <c r="QE254" s="68"/>
      <c r="QF254" s="15">
        <f t="shared" si="1561"/>
        <v>0</v>
      </c>
      <c r="QH254" s="13"/>
      <c r="QI254" s="68">
        <f t="shared" si="1562"/>
        <v>0</v>
      </c>
      <c r="QJ254" s="68">
        <f t="shared" si="1563"/>
        <v>0</v>
      </c>
      <c r="QK254" s="68">
        <f t="shared" si="1564"/>
        <v>0</v>
      </c>
      <c r="QL254" s="68"/>
      <c r="QM254" s="15">
        <f t="shared" si="1565"/>
        <v>0</v>
      </c>
      <c r="QO254" s="13"/>
      <c r="QP254" s="68">
        <f t="shared" si="1566"/>
        <v>0</v>
      </c>
      <c r="QQ254" s="68">
        <f t="shared" si="1567"/>
        <v>0</v>
      </c>
      <c r="QR254" s="68">
        <f t="shared" si="1568"/>
        <v>0</v>
      </c>
      <c r="QS254" s="68"/>
      <c r="QT254" s="15">
        <f t="shared" si="1569"/>
        <v>0</v>
      </c>
      <c r="QV254" s="13"/>
      <c r="QW254" s="68">
        <f t="shared" si="1570"/>
        <v>0</v>
      </c>
      <c r="QX254" s="68">
        <f t="shared" si="1571"/>
        <v>0</v>
      </c>
      <c r="QY254" s="68">
        <f t="shared" si="1572"/>
        <v>0</v>
      </c>
      <c r="QZ254" s="68"/>
      <c r="RA254" s="15">
        <f t="shared" si="1573"/>
        <v>0</v>
      </c>
      <c r="RC254" s="13"/>
      <c r="RD254" s="68">
        <f t="shared" si="1574"/>
        <v>0</v>
      </c>
      <c r="RE254" s="68">
        <f t="shared" si="1575"/>
        <v>0</v>
      </c>
      <c r="RF254" s="68">
        <f t="shared" si="1576"/>
        <v>0</v>
      </c>
      <c r="RG254" s="68"/>
      <c r="RH254" s="15">
        <f t="shared" si="1577"/>
        <v>0</v>
      </c>
      <c r="RJ254" s="13"/>
      <c r="RK254" s="68">
        <f t="shared" si="1578"/>
        <v>0</v>
      </c>
      <c r="RL254" s="68">
        <f t="shared" si="1579"/>
        <v>0</v>
      </c>
      <c r="RM254" s="68">
        <f t="shared" si="1580"/>
        <v>0</v>
      </c>
      <c r="RN254" s="68"/>
      <c r="RO254" s="15">
        <f t="shared" si="1581"/>
        <v>0</v>
      </c>
      <c r="RQ254" s="13"/>
      <c r="RR254" s="68">
        <f t="shared" si="1582"/>
        <v>0</v>
      </c>
      <c r="RS254" s="68">
        <f t="shared" si="1583"/>
        <v>0</v>
      </c>
      <c r="RT254" s="68">
        <f t="shared" si="1584"/>
        <v>0</v>
      </c>
      <c r="RU254" s="68"/>
      <c r="RV254" s="15">
        <f t="shared" si="1585"/>
        <v>0</v>
      </c>
      <c r="RX254" s="13"/>
      <c r="RY254" s="68">
        <f t="shared" si="1586"/>
        <v>0</v>
      </c>
      <c r="RZ254" s="68">
        <f t="shared" si="1587"/>
        <v>0</v>
      </c>
      <c r="SA254" s="68">
        <f t="shared" si="1588"/>
        <v>0</v>
      </c>
      <c r="SB254" s="68"/>
      <c r="SC254" s="15">
        <f t="shared" si="1589"/>
        <v>0</v>
      </c>
      <c r="SE254" s="13"/>
      <c r="SF254" s="68">
        <f t="shared" si="1590"/>
        <v>0</v>
      </c>
      <c r="SG254" s="68">
        <f t="shared" si="1591"/>
        <v>0</v>
      </c>
      <c r="SH254" s="68">
        <f t="shared" si="1592"/>
        <v>0</v>
      </c>
      <c r="SI254" s="68"/>
      <c r="SJ254" s="15">
        <f t="shared" si="1593"/>
        <v>0</v>
      </c>
      <c r="SL254" s="13"/>
      <c r="SM254" s="68">
        <f t="shared" si="1594"/>
        <v>0</v>
      </c>
      <c r="SN254" s="68">
        <f t="shared" si="1595"/>
        <v>0</v>
      </c>
      <c r="SO254" s="68">
        <f t="shared" si="1596"/>
        <v>0</v>
      </c>
      <c r="SP254" s="68"/>
      <c r="SQ254" s="15">
        <f t="shared" si="1597"/>
        <v>0</v>
      </c>
      <c r="SS254" s="13"/>
      <c r="ST254" s="68">
        <f t="shared" si="1598"/>
        <v>0</v>
      </c>
      <c r="SU254" s="68">
        <f t="shared" si="1599"/>
        <v>0</v>
      </c>
      <c r="SV254" s="68">
        <f t="shared" si="1600"/>
        <v>0</v>
      </c>
      <c r="SW254" s="68"/>
      <c r="SX254" s="15">
        <f t="shared" si="1601"/>
        <v>0</v>
      </c>
      <c r="SZ254" s="13"/>
      <c r="TA254" s="68">
        <f t="shared" si="1602"/>
        <v>0</v>
      </c>
      <c r="TB254" s="68">
        <f t="shared" si="1603"/>
        <v>0</v>
      </c>
      <c r="TC254" s="68">
        <f t="shared" si="1604"/>
        <v>0</v>
      </c>
      <c r="TD254" s="68"/>
      <c r="TE254" s="15">
        <f t="shared" si="1605"/>
        <v>0</v>
      </c>
      <c r="TG254" s="417"/>
      <c r="TH254" s="68">
        <f t="shared" si="1606"/>
        <v>0</v>
      </c>
      <c r="TI254" s="68">
        <f t="shared" si="1607"/>
        <v>0</v>
      </c>
      <c r="TJ254" s="68">
        <f t="shared" si="1608"/>
        <v>0</v>
      </c>
      <c r="TK254" s="68"/>
      <c r="TL254" s="15">
        <f t="shared" si="1609"/>
        <v>0</v>
      </c>
      <c r="TN254" s="13"/>
      <c r="TO254" s="68">
        <f t="shared" si="1610"/>
        <v>0</v>
      </c>
      <c r="TP254" s="68">
        <f t="shared" si="1611"/>
        <v>0</v>
      </c>
      <c r="TQ254" s="68">
        <f t="shared" si="1612"/>
        <v>0</v>
      </c>
      <c r="TR254" s="68"/>
      <c r="TS254" s="15">
        <f t="shared" si="1613"/>
        <v>0</v>
      </c>
      <c r="TU254" s="417"/>
      <c r="TV254" s="68">
        <f t="shared" si="1614"/>
        <v>0</v>
      </c>
      <c r="TW254" s="68">
        <f t="shared" si="1615"/>
        <v>0</v>
      </c>
      <c r="TX254" s="68">
        <f t="shared" si="1616"/>
        <v>0</v>
      </c>
      <c r="TY254" s="68"/>
      <c r="TZ254" s="15">
        <f t="shared" si="1617"/>
        <v>0</v>
      </c>
      <c r="UB254" s="13"/>
      <c r="UC254" s="68">
        <f t="shared" si="1244"/>
        <v>0</v>
      </c>
      <c r="UD254" s="68">
        <f t="shared" si="1245"/>
        <v>0</v>
      </c>
      <c r="UE254" s="68">
        <f t="shared" si="1246"/>
        <v>0</v>
      </c>
      <c r="UF254" s="68"/>
      <c r="UG254" s="15">
        <f t="shared" si="1247"/>
        <v>0</v>
      </c>
      <c r="UI254" s="417"/>
      <c r="UJ254" s="68">
        <f t="shared" si="1248"/>
        <v>0</v>
      </c>
      <c r="UK254" s="68">
        <f t="shared" si="1249"/>
        <v>0</v>
      </c>
      <c r="UL254" s="68">
        <f t="shared" si="1250"/>
        <v>0</v>
      </c>
      <c r="UM254" s="68"/>
      <c r="UN254" s="15">
        <f t="shared" si="1251"/>
        <v>0</v>
      </c>
      <c r="UP254" s="417"/>
      <c r="UQ254" s="68">
        <f t="shared" si="1252"/>
        <v>0</v>
      </c>
      <c r="UR254" s="68">
        <f t="shared" si="1253"/>
        <v>0</v>
      </c>
      <c r="US254" s="68">
        <f t="shared" si="1254"/>
        <v>0</v>
      </c>
      <c r="UT254" s="68"/>
      <c r="UU254" s="15">
        <f t="shared" si="1255"/>
        <v>0</v>
      </c>
      <c r="UW254" s="417"/>
      <c r="UX254" s="68">
        <f t="shared" si="1256"/>
        <v>0</v>
      </c>
      <c r="UY254" s="68">
        <f t="shared" si="1257"/>
        <v>0</v>
      </c>
      <c r="UZ254" s="68">
        <f t="shared" si="1258"/>
        <v>0</v>
      </c>
      <c r="VA254" s="68"/>
      <c r="VB254" s="15">
        <f t="shared" si="1259"/>
        <v>0</v>
      </c>
      <c r="VD254" s="417"/>
      <c r="VE254" s="68">
        <f t="shared" si="1260"/>
        <v>0</v>
      </c>
      <c r="VF254" s="68">
        <f t="shared" si="1261"/>
        <v>0</v>
      </c>
      <c r="VG254" s="68">
        <f t="shared" si="1262"/>
        <v>0</v>
      </c>
      <c r="VH254" s="68"/>
      <c r="VI254" s="15">
        <f t="shared" si="1263"/>
        <v>0</v>
      </c>
      <c r="VM254" s="21">
        <f t="shared" si="1264"/>
        <v>0</v>
      </c>
      <c r="VN254" s="40"/>
      <c r="VO254" s="21">
        <f t="shared" si="1265"/>
        <v>0</v>
      </c>
      <c r="VP254" s="14"/>
      <c r="VQ254" s="21">
        <f t="shared" si="1266"/>
        <v>0</v>
      </c>
    </row>
    <row r="255" spans="1:589" ht="15.75" customHeight="1" x14ac:dyDescent="0.2">
      <c r="A255" s="127">
        <v>46014</v>
      </c>
      <c r="B255" s="4">
        <f t="shared" si="999"/>
        <v>46014</v>
      </c>
      <c r="C255" s="13"/>
      <c r="D255" s="138">
        <f t="shared" si="1000"/>
        <v>0</v>
      </c>
      <c r="E255" s="68">
        <f t="shared" si="1001"/>
        <v>0</v>
      </c>
      <c r="F255" s="15">
        <f t="shared" si="1002"/>
        <v>0</v>
      </c>
      <c r="G255" s="13"/>
      <c r="H255" s="138">
        <f t="shared" si="1003"/>
        <v>0</v>
      </c>
      <c r="I255" s="68">
        <f t="shared" si="1004"/>
        <v>0</v>
      </c>
      <c r="J255" s="15">
        <f t="shared" si="1005"/>
        <v>0</v>
      </c>
      <c r="K255" s="13"/>
      <c r="L255" s="138">
        <f t="shared" si="1006"/>
        <v>0</v>
      </c>
      <c r="M255" s="68">
        <f t="shared" si="1007"/>
        <v>0</v>
      </c>
      <c r="N255" s="15">
        <f t="shared" si="1008"/>
        <v>0</v>
      </c>
      <c r="O255" s="13"/>
      <c r="P255" s="138">
        <f t="shared" si="1009"/>
        <v>0</v>
      </c>
      <c r="Q255" s="68">
        <f t="shared" si="1010"/>
        <v>0</v>
      </c>
      <c r="R255" s="15">
        <f t="shared" si="1011"/>
        <v>0</v>
      </c>
      <c r="S255" s="18">
        <f t="shared" si="1012"/>
        <v>0</v>
      </c>
      <c r="T255" s="121">
        <f t="shared" si="1013"/>
        <v>0</v>
      </c>
      <c r="U255" s="121">
        <f t="shared" si="1014"/>
        <v>0</v>
      </c>
      <c r="V255" s="134">
        <f t="shared" si="1015"/>
        <v>0</v>
      </c>
      <c r="W255" s="21">
        <f t="shared" si="1267"/>
        <v>0</v>
      </c>
      <c r="X255" s="18">
        <f t="shared" si="1016"/>
        <v>0</v>
      </c>
      <c r="Y255" s="353"/>
      <c r="Z255" s="15">
        <v>1.9999999999999999E-6</v>
      </c>
      <c r="AA255" s="21">
        <f t="shared" si="1017"/>
        <v>1.9999999999999999E-6</v>
      </c>
      <c r="AC255" s="13"/>
      <c r="AD255" s="68">
        <f t="shared" si="1332"/>
        <v>0</v>
      </c>
      <c r="AE255" s="68">
        <f t="shared" si="1333"/>
        <v>0</v>
      </c>
      <c r="AF255" s="68">
        <f t="shared" si="1334"/>
        <v>0</v>
      </c>
      <c r="AG255" s="68"/>
      <c r="AH255" s="15">
        <f t="shared" si="1335"/>
        <v>0</v>
      </c>
      <c r="AJ255" s="13"/>
      <c r="AK255" s="68">
        <f t="shared" si="1336"/>
        <v>0</v>
      </c>
      <c r="AL255" s="68">
        <f t="shared" si="1337"/>
        <v>0</v>
      </c>
      <c r="AM255" s="68">
        <f t="shared" si="1338"/>
        <v>0</v>
      </c>
      <c r="AN255" s="68"/>
      <c r="AO255" s="15">
        <f t="shared" si="1339"/>
        <v>0</v>
      </c>
      <c r="AQ255" s="13"/>
      <c r="AR255" s="68">
        <f t="shared" si="1340"/>
        <v>0</v>
      </c>
      <c r="AS255" s="68">
        <f t="shared" si="1341"/>
        <v>0</v>
      </c>
      <c r="AT255" s="68">
        <f t="shared" si="1342"/>
        <v>0</v>
      </c>
      <c r="AU255" s="68"/>
      <c r="AV255" s="15">
        <f t="shared" si="1343"/>
        <v>0</v>
      </c>
      <c r="AX255" s="13"/>
      <c r="AY255" s="68">
        <f t="shared" si="1344"/>
        <v>0</v>
      </c>
      <c r="AZ255" s="68">
        <f t="shared" si="1345"/>
        <v>0</v>
      </c>
      <c r="BA255" s="68">
        <f t="shared" si="1346"/>
        <v>0</v>
      </c>
      <c r="BB255" s="68"/>
      <c r="BC255" s="15">
        <f t="shared" si="1347"/>
        <v>0</v>
      </c>
      <c r="BE255" s="13"/>
      <c r="BF255" s="68">
        <f t="shared" si="1348"/>
        <v>0</v>
      </c>
      <c r="BG255" s="68">
        <f t="shared" si="1349"/>
        <v>0</v>
      </c>
      <c r="BH255" s="68"/>
      <c r="BI255" s="68"/>
      <c r="BJ255" s="15">
        <f t="shared" si="1350"/>
        <v>0</v>
      </c>
      <c r="BL255" s="13"/>
      <c r="BM255" s="68">
        <f t="shared" si="1351"/>
        <v>0</v>
      </c>
      <c r="BN255" s="68">
        <f t="shared" si="1352"/>
        <v>0</v>
      </c>
      <c r="BO255" s="68">
        <f t="shared" si="1353"/>
        <v>0</v>
      </c>
      <c r="BP255" s="68"/>
      <c r="BQ255" s="15">
        <f t="shared" si="1354"/>
        <v>0</v>
      </c>
      <c r="BS255" s="13"/>
      <c r="BT255" s="68">
        <f t="shared" si="1355"/>
        <v>0</v>
      </c>
      <c r="BU255" s="68">
        <f t="shared" si="1356"/>
        <v>0</v>
      </c>
      <c r="BV255" s="68">
        <f t="shared" si="1357"/>
        <v>0</v>
      </c>
      <c r="BW255" s="68"/>
      <c r="BX255" s="15">
        <f t="shared" si="1358"/>
        <v>0</v>
      </c>
      <c r="BZ255" s="13"/>
      <c r="CA255" s="68">
        <f t="shared" si="1359"/>
        <v>0</v>
      </c>
      <c r="CB255" s="68">
        <f t="shared" si="1360"/>
        <v>0</v>
      </c>
      <c r="CC255" s="68">
        <f t="shared" si="1361"/>
        <v>0</v>
      </c>
      <c r="CD255" s="68"/>
      <c r="CE255" s="15">
        <f t="shared" si="1362"/>
        <v>0</v>
      </c>
      <c r="CG255" s="13"/>
      <c r="CH255" s="68">
        <f t="shared" si="1363"/>
        <v>0</v>
      </c>
      <c r="CI255" s="68">
        <f t="shared" si="1364"/>
        <v>0</v>
      </c>
      <c r="CJ255" s="68">
        <f t="shared" si="1365"/>
        <v>0</v>
      </c>
      <c r="CK255" s="68"/>
      <c r="CL255" s="15">
        <f t="shared" si="1366"/>
        <v>0</v>
      </c>
      <c r="CN255" s="13"/>
      <c r="CO255" s="68">
        <f t="shared" si="1367"/>
        <v>0</v>
      </c>
      <c r="CP255" s="68">
        <f t="shared" si="1368"/>
        <v>0</v>
      </c>
      <c r="CQ255" s="68">
        <f t="shared" si="1369"/>
        <v>0</v>
      </c>
      <c r="CR255" s="68"/>
      <c r="CS255" s="15">
        <f t="shared" si="1370"/>
        <v>0</v>
      </c>
      <c r="CU255" s="13"/>
      <c r="CV255" s="68">
        <f t="shared" si="1371"/>
        <v>0</v>
      </c>
      <c r="CW255" s="68">
        <f t="shared" si="1372"/>
        <v>0</v>
      </c>
      <c r="CX255" s="68">
        <f t="shared" si="1373"/>
        <v>0</v>
      </c>
      <c r="CY255" s="68"/>
      <c r="CZ255" s="15">
        <f t="shared" si="1374"/>
        <v>0</v>
      </c>
      <c r="DB255" s="13"/>
      <c r="DC255" s="68">
        <f t="shared" si="1375"/>
        <v>0</v>
      </c>
      <c r="DD255" s="68">
        <f t="shared" si="1376"/>
        <v>0</v>
      </c>
      <c r="DE255" s="68">
        <f t="shared" si="1377"/>
        <v>0</v>
      </c>
      <c r="DF255" s="68"/>
      <c r="DG255" s="15">
        <f t="shared" si="1378"/>
        <v>0</v>
      </c>
      <c r="DI255" s="13"/>
      <c r="DJ255" s="68">
        <f t="shared" si="1379"/>
        <v>0</v>
      </c>
      <c r="DK255" s="68">
        <f t="shared" si="1380"/>
        <v>0</v>
      </c>
      <c r="DL255" s="68">
        <f t="shared" si="1381"/>
        <v>0</v>
      </c>
      <c r="DM255" s="68"/>
      <c r="DN255" s="15">
        <f t="shared" si="1382"/>
        <v>0</v>
      </c>
      <c r="DP255" s="13"/>
      <c r="DQ255" s="68">
        <f t="shared" si="1383"/>
        <v>0</v>
      </c>
      <c r="DR255" s="68">
        <f t="shared" si="1384"/>
        <v>0</v>
      </c>
      <c r="DS255" s="68"/>
      <c r="DT255" s="68"/>
      <c r="DU255" s="15">
        <f t="shared" si="1385"/>
        <v>0</v>
      </c>
      <c r="DV255" s="18"/>
      <c r="DW255" s="13"/>
      <c r="DX255" s="68">
        <f t="shared" si="1386"/>
        <v>0</v>
      </c>
      <c r="DY255" s="68">
        <f t="shared" si="1387"/>
        <v>0</v>
      </c>
      <c r="DZ255" s="68">
        <f t="shared" si="1388"/>
        <v>0</v>
      </c>
      <c r="EA255" s="68"/>
      <c r="EB255" s="15">
        <f t="shared" si="1389"/>
        <v>0</v>
      </c>
      <c r="ED255" s="13"/>
      <c r="EE255" s="68">
        <f t="shared" si="1390"/>
        <v>0</v>
      </c>
      <c r="EF255" s="68">
        <f t="shared" si="1391"/>
        <v>0</v>
      </c>
      <c r="EG255" s="68">
        <f t="shared" si="1392"/>
        <v>0</v>
      </c>
      <c r="EH255" s="68"/>
      <c r="EI255" s="15">
        <f t="shared" si="1393"/>
        <v>0</v>
      </c>
      <c r="EK255" s="13"/>
      <c r="EL255" s="68">
        <f t="shared" si="1394"/>
        <v>0</v>
      </c>
      <c r="EM255" s="68">
        <f t="shared" si="1395"/>
        <v>0</v>
      </c>
      <c r="EN255" s="68">
        <f t="shared" si="1396"/>
        <v>0</v>
      </c>
      <c r="EO255" s="68"/>
      <c r="EP255" s="15">
        <f t="shared" si="1397"/>
        <v>0</v>
      </c>
      <c r="ER255" s="13"/>
      <c r="ES255" s="68">
        <f t="shared" si="1398"/>
        <v>0</v>
      </c>
      <c r="ET255" s="68">
        <f t="shared" si="1399"/>
        <v>0</v>
      </c>
      <c r="EU255" s="68">
        <f t="shared" si="1400"/>
        <v>0</v>
      </c>
      <c r="EV255" s="68"/>
      <c r="EW255" s="15">
        <f t="shared" si="1401"/>
        <v>0</v>
      </c>
      <c r="EY255" s="13"/>
      <c r="EZ255" s="68">
        <f t="shared" si="1402"/>
        <v>0</v>
      </c>
      <c r="FA255" s="68">
        <f t="shared" si="1403"/>
        <v>0</v>
      </c>
      <c r="FB255" s="68"/>
      <c r="FC255" s="68"/>
      <c r="FD255" s="15">
        <f t="shared" si="1404"/>
        <v>0</v>
      </c>
      <c r="FF255" s="13"/>
      <c r="FG255" s="68">
        <f t="shared" si="1405"/>
        <v>0</v>
      </c>
      <c r="FH255" s="68">
        <f t="shared" si="1406"/>
        <v>0</v>
      </c>
      <c r="FI255" s="68">
        <f t="shared" si="1407"/>
        <v>0</v>
      </c>
      <c r="FJ255" s="68"/>
      <c r="FK255" s="15">
        <f t="shared" si="1408"/>
        <v>0</v>
      </c>
      <c r="FM255" s="13"/>
      <c r="FN255" s="68">
        <f t="shared" si="1409"/>
        <v>0</v>
      </c>
      <c r="FO255" s="68">
        <f t="shared" si="1410"/>
        <v>0</v>
      </c>
      <c r="FP255" s="68">
        <f t="shared" si="1411"/>
        <v>0</v>
      </c>
      <c r="FQ255" s="68"/>
      <c r="FR255" s="15">
        <f t="shared" si="1412"/>
        <v>0</v>
      </c>
      <c r="FT255" s="13"/>
      <c r="FU255" s="68">
        <f t="shared" si="1413"/>
        <v>0</v>
      </c>
      <c r="FV255" s="68">
        <f t="shared" si="1414"/>
        <v>0</v>
      </c>
      <c r="FW255" s="68">
        <f t="shared" si="1415"/>
        <v>0</v>
      </c>
      <c r="FX255" s="68"/>
      <c r="FY255" s="15">
        <f t="shared" si="1416"/>
        <v>0</v>
      </c>
      <c r="GA255" s="13"/>
      <c r="GB255" s="68">
        <f t="shared" si="1417"/>
        <v>0</v>
      </c>
      <c r="GC255" s="68">
        <f t="shared" si="1418"/>
        <v>0</v>
      </c>
      <c r="GD255" s="68"/>
      <c r="GE255" s="68"/>
      <c r="GF255" s="15">
        <f t="shared" si="1419"/>
        <v>0</v>
      </c>
      <c r="GG255" s="18"/>
      <c r="GH255" s="13"/>
      <c r="GI255" s="68">
        <f t="shared" si="1420"/>
        <v>0</v>
      </c>
      <c r="GJ255" s="68">
        <f t="shared" si="1421"/>
        <v>0</v>
      </c>
      <c r="GK255" s="68">
        <f t="shared" si="1422"/>
        <v>0</v>
      </c>
      <c r="GL255" s="68"/>
      <c r="GM255" s="15">
        <f t="shared" si="1423"/>
        <v>0</v>
      </c>
      <c r="GO255" s="13"/>
      <c r="GP255" s="68">
        <f t="shared" si="1424"/>
        <v>0</v>
      </c>
      <c r="GQ255" s="68">
        <f t="shared" si="1425"/>
        <v>0</v>
      </c>
      <c r="GR255" s="68"/>
      <c r="GS255" s="68"/>
      <c r="GT255" s="15">
        <f t="shared" si="1426"/>
        <v>0</v>
      </c>
      <c r="GV255" s="13"/>
      <c r="GW255" s="68">
        <f t="shared" si="1427"/>
        <v>0</v>
      </c>
      <c r="GX255" s="68">
        <f t="shared" si="1428"/>
        <v>0</v>
      </c>
      <c r="GY255" s="68">
        <f t="shared" si="1429"/>
        <v>0</v>
      </c>
      <c r="GZ255" s="68"/>
      <c r="HA255" s="15">
        <f t="shared" si="1430"/>
        <v>0</v>
      </c>
      <c r="HD255" s="13"/>
      <c r="HE255" s="68">
        <f t="shared" si="1431"/>
        <v>0</v>
      </c>
      <c r="HF255" s="68">
        <f t="shared" si="1432"/>
        <v>0</v>
      </c>
      <c r="HG255" s="68">
        <f t="shared" si="1433"/>
        <v>0</v>
      </c>
      <c r="HH255" s="68"/>
      <c r="HI255" s="15">
        <f t="shared" si="1434"/>
        <v>0</v>
      </c>
      <c r="HK255" s="13"/>
      <c r="HL255" s="68">
        <f t="shared" si="1435"/>
        <v>0</v>
      </c>
      <c r="HM255" s="68">
        <f t="shared" si="1436"/>
        <v>0</v>
      </c>
      <c r="HN255" s="68">
        <f t="shared" si="1437"/>
        <v>0</v>
      </c>
      <c r="HO255" s="68"/>
      <c r="HP255" s="15">
        <f t="shared" si="1438"/>
        <v>0</v>
      </c>
      <c r="HR255" s="13"/>
      <c r="HS255" s="68"/>
      <c r="HT255" s="68"/>
      <c r="HU255" s="68"/>
      <c r="HV255" s="68"/>
      <c r="HW255" s="15"/>
      <c r="HY255" s="13"/>
      <c r="HZ255" s="68">
        <f t="shared" si="1439"/>
        <v>0</v>
      </c>
      <c r="IA255" s="68">
        <f t="shared" si="1440"/>
        <v>0</v>
      </c>
      <c r="IB255" s="68">
        <f t="shared" si="1441"/>
        <v>0</v>
      </c>
      <c r="IC255" s="68"/>
      <c r="ID255" s="15">
        <f t="shared" si="1442"/>
        <v>0</v>
      </c>
      <c r="IF255" s="13"/>
      <c r="IG255" s="68">
        <f t="shared" si="1443"/>
        <v>0</v>
      </c>
      <c r="IH255" s="68">
        <f t="shared" si="1444"/>
        <v>0</v>
      </c>
      <c r="II255" s="68">
        <f t="shared" si="1445"/>
        <v>0</v>
      </c>
      <c r="IJ255" s="68"/>
      <c r="IK255" s="15">
        <f t="shared" si="1446"/>
        <v>0</v>
      </c>
      <c r="IM255" s="13"/>
      <c r="IN255" s="68">
        <f t="shared" si="1447"/>
        <v>0</v>
      </c>
      <c r="IO255" s="68">
        <f t="shared" si="1448"/>
        <v>0</v>
      </c>
      <c r="IP255" s="68">
        <f t="shared" si="1449"/>
        <v>0</v>
      </c>
      <c r="IQ255" s="68"/>
      <c r="IR255" s="15">
        <f t="shared" si="1450"/>
        <v>0</v>
      </c>
      <c r="IT255" s="13"/>
      <c r="IU255" s="68">
        <f t="shared" si="1451"/>
        <v>0</v>
      </c>
      <c r="IV255" s="68">
        <f t="shared" si="1452"/>
        <v>0</v>
      </c>
      <c r="IW255" s="68">
        <f t="shared" si="1453"/>
        <v>0</v>
      </c>
      <c r="IX255" s="68"/>
      <c r="IY255" s="15">
        <f t="shared" si="1454"/>
        <v>0</v>
      </c>
      <c r="JA255" s="13"/>
      <c r="JB255" s="68">
        <f t="shared" si="1455"/>
        <v>0</v>
      </c>
      <c r="JC255" s="68">
        <f t="shared" si="1456"/>
        <v>0</v>
      </c>
      <c r="JD255" s="68">
        <f t="shared" si="1457"/>
        <v>0</v>
      </c>
      <c r="JE255" s="68"/>
      <c r="JF255" s="15">
        <f t="shared" si="1458"/>
        <v>0</v>
      </c>
      <c r="JH255" s="13"/>
      <c r="JI255" s="68">
        <f t="shared" si="1459"/>
        <v>0</v>
      </c>
      <c r="JJ255" s="68">
        <f t="shared" si="1460"/>
        <v>0</v>
      </c>
      <c r="JK255" s="68">
        <f t="shared" si="1461"/>
        <v>0</v>
      </c>
      <c r="JL255" s="68"/>
      <c r="JM255" s="15">
        <f t="shared" si="1462"/>
        <v>0</v>
      </c>
      <c r="JO255" s="13"/>
      <c r="JP255" s="68">
        <f t="shared" si="1463"/>
        <v>0</v>
      </c>
      <c r="JQ255" s="68">
        <f t="shared" si="1464"/>
        <v>0</v>
      </c>
      <c r="JR255" s="68">
        <f t="shared" si="1465"/>
        <v>0</v>
      </c>
      <c r="JS255" s="68"/>
      <c r="JT255" s="15">
        <f t="shared" si="1466"/>
        <v>0</v>
      </c>
      <c r="JV255" s="13"/>
      <c r="JW255" s="68">
        <f t="shared" si="1467"/>
        <v>0</v>
      </c>
      <c r="JX255" s="68">
        <f t="shared" si="1468"/>
        <v>0</v>
      </c>
      <c r="JY255" s="68">
        <f t="shared" si="1469"/>
        <v>0</v>
      </c>
      <c r="JZ255" s="68"/>
      <c r="KA255" s="15">
        <f t="shared" si="1470"/>
        <v>0</v>
      </c>
      <c r="KC255" s="13"/>
      <c r="KD255" s="68">
        <f t="shared" si="1471"/>
        <v>0</v>
      </c>
      <c r="KE255" s="68">
        <f t="shared" si="1472"/>
        <v>0</v>
      </c>
      <c r="KF255" s="68">
        <f t="shared" si="1473"/>
        <v>0</v>
      </c>
      <c r="KG255" s="68"/>
      <c r="KH255" s="15">
        <f t="shared" si="1474"/>
        <v>0</v>
      </c>
      <c r="KI255" s="18"/>
      <c r="KJ255" s="13"/>
      <c r="KK255" s="68">
        <f t="shared" si="1475"/>
        <v>0</v>
      </c>
      <c r="KL255" s="68">
        <f t="shared" si="1476"/>
        <v>0</v>
      </c>
      <c r="KM255" s="68">
        <f t="shared" si="1477"/>
        <v>0</v>
      </c>
      <c r="KN255" s="68"/>
      <c r="KO255" s="15">
        <f t="shared" si="1478"/>
        <v>0</v>
      </c>
      <c r="KQ255" s="13"/>
      <c r="KR255" s="68">
        <f t="shared" si="1479"/>
        <v>0</v>
      </c>
      <c r="KS255" s="68">
        <f t="shared" si="1480"/>
        <v>0</v>
      </c>
      <c r="KT255" s="68">
        <f t="shared" si="1481"/>
        <v>0</v>
      </c>
      <c r="KU255" s="68"/>
      <c r="KV255" s="15">
        <f t="shared" si="1482"/>
        <v>0</v>
      </c>
      <c r="KW255" s="18"/>
      <c r="KX255" s="13"/>
      <c r="KY255" s="68">
        <f t="shared" si="1483"/>
        <v>0</v>
      </c>
      <c r="KZ255" s="68">
        <f t="shared" si="1484"/>
        <v>0</v>
      </c>
      <c r="LA255" s="68">
        <f t="shared" si="1485"/>
        <v>0</v>
      </c>
      <c r="LB255" s="68"/>
      <c r="LC255" s="15">
        <f t="shared" si="1486"/>
        <v>0</v>
      </c>
      <c r="LD255" s="18"/>
      <c r="LE255" s="13"/>
      <c r="LF255" s="68">
        <f t="shared" si="1487"/>
        <v>0</v>
      </c>
      <c r="LG255" s="68">
        <f t="shared" si="1488"/>
        <v>0</v>
      </c>
      <c r="LH255" s="68">
        <f t="shared" si="1489"/>
        <v>0</v>
      </c>
      <c r="LI255" s="68"/>
      <c r="LJ255" s="15">
        <f t="shared" si="1490"/>
        <v>0</v>
      </c>
      <c r="LL255" s="13"/>
      <c r="LM255" s="68">
        <f t="shared" si="1491"/>
        <v>0</v>
      </c>
      <c r="LN255" s="68">
        <f t="shared" si="1492"/>
        <v>0</v>
      </c>
      <c r="LO255" s="68">
        <f t="shared" si="1493"/>
        <v>0</v>
      </c>
      <c r="LP255" s="68"/>
      <c r="LQ255" s="15">
        <f t="shared" si="1494"/>
        <v>0</v>
      </c>
      <c r="LS255" s="13"/>
      <c r="LT255" s="68">
        <f t="shared" si="1495"/>
        <v>0</v>
      </c>
      <c r="LU255" s="68">
        <f t="shared" si="1496"/>
        <v>0</v>
      </c>
      <c r="LV255" s="68"/>
      <c r="LW255" s="68"/>
      <c r="LX255" s="15">
        <f t="shared" si="1497"/>
        <v>0</v>
      </c>
      <c r="LZ255" s="13"/>
      <c r="MA255" s="68">
        <f t="shared" si="1498"/>
        <v>0</v>
      </c>
      <c r="MB255" s="68">
        <f t="shared" si="1499"/>
        <v>0</v>
      </c>
      <c r="MC255" s="68">
        <f t="shared" si="1500"/>
        <v>0</v>
      </c>
      <c r="MD255" s="68"/>
      <c r="ME255" s="15">
        <f t="shared" si="1501"/>
        <v>0</v>
      </c>
      <c r="MG255" s="13"/>
      <c r="MH255" s="68">
        <f t="shared" si="1502"/>
        <v>0</v>
      </c>
      <c r="MI255" s="68">
        <f t="shared" si="1503"/>
        <v>0</v>
      </c>
      <c r="MJ255" s="68">
        <f t="shared" si="1504"/>
        <v>0</v>
      </c>
      <c r="MK255" s="68"/>
      <c r="ML255" s="15">
        <f t="shared" si="1505"/>
        <v>0</v>
      </c>
      <c r="MN255" s="13"/>
      <c r="MO255" s="68">
        <f t="shared" si="1506"/>
        <v>0</v>
      </c>
      <c r="MP255" s="68">
        <f t="shared" si="1507"/>
        <v>0</v>
      </c>
      <c r="MQ255" s="68">
        <f t="shared" si="1508"/>
        <v>0</v>
      </c>
      <c r="MR255" s="68"/>
      <c r="MS255" s="15">
        <f t="shared" si="1509"/>
        <v>0</v>
      </c>
      <c r="MU255" s="13"/>
      <c r="MV255" s="68">
        <f t="shared" si="1510"/>
        <v>0</v>
      </c>
      <c r="MW255" s="68">
        <f t="shared" si="1511"/>
        <v>0</v>
      </c>
      <c r="MX255" s="68">
        <f t="shared" si="1512"/>
        <v>0</v>
      </c>
      <c r="MY255" s="68"/>
      <c r="MZ255" s="15">
        <f t="shared" si="1513"/>
        <v>0</v>
      </c>
      <c r="NB255" s="13"/>
      <c r="NC255" s="68">
        <f t="shared" si="1514"/>
        <v>0</v>
      </c>
      <c r="ND255" s="68">
        <f t="shared" si="1515"/>
        <v>0</v>
      </c>
      <c r="NE255" s="68">
        <f t="shared" si="1516"/>
        <v>0</v>
      </c>
      <c r="NF255" s="68"/>
      <c r="NG255" s="15">
        <f t="shared" si="1517"/>
        <v>0</v>
      </c>
      <c r="NI255" s="13"/>
      <c r="NJ255" s="68">
        <f t="shared" si="1518"/>
        <v>0</v>
      </c>
      <c r="NK255" s="68">
        <f t="shared" si="1519"/>
        <v>0</v>
      </c>
      <c r="NL255" s="68">
        <f t="shared" si="1520"/>
        <v>0</v>
      </c>
      <c r="NM255" s="68"/>
      <c r="NN255" s="15">
        <f t="shared" si="1521"/>
        <v>0</v>
      </c>
      <c r="NP255" s="13"/>
      <c r="NQ255" s="68">
        <f t="shared" si="1522"/>
        <v>0</v>
      </c>
      <c r="NR255" s="68">
        <f t="shared" si="1523"/>
        <v>0</v>
      </c>
      <c r="NS255" s="68">
        <f t="shared" si="1524"/>
        <v>0</v>
      </c>
      <c r="NT255" s="68"/>
      <c r="NU255" s="15">
        <f t="shared" si="1525"/>
        <v>0</v>
      </c>
      <c r="NW255" s="13"/>
      <c r="NX255" s="68">
        <f t="shared" si="1526"/>
        <v>0</v>
      </c>
      <c r="NY255" s="68">
        <f t="shared" si="1527"/>
        <v>0</v>
      </c>
      <c r="NZ255" s="68">
        <f t="shared" si="1528"/>
        <v>0</v>
      </c>
      <c r="OA255" s="68"/>
      <c r="OB255" s="15">
        <f t="shared" si="1529"/>
        <v>0</v>
      </c>
      <c r="OD255" s="13"/>
      <c r="OE255" s="68">
        <f t="shared" si="1530"/>
        <v>0</v>
      </c>
      <c r="OF255" s="68">
        <f t="shared" si="1531"/>
        <v>0</v>
      </c>
      <c r="OG255" s="68">
        <f t="shared" si="1532"/>
        <v>0</v>
      </c>
      <c r="OH255" s="68"/>
      <c r="OI255" s="15">
        <f t="shared" si="1533"/>
        <v>0</v>
      </c>
      <c r="OK255" s="13"/>
      <c r="OL255" s="68">
        <f t="shared" si="1534"/>
        <v>0</v>
      </c>
      <c r="OM255" s="68">
        <f t="shared" si="1535"/>
        <v>0</v>
      </c>
      <c r="ON255" s="68">
        <f t="shared" si="1536"/>
        <v>0</v>
      </c>
      <c r="OO255" s="68"/>
      <c r="OP255" s="15">
        <f t="shared" si="1537"/>
        <v>0</v>
      </c>
      <c r="OR255" s="13"/>
      <c r="OS255" s="68">
        <f t="shared" si="1538"/>
        <v>0</v>
      </c>
      <c r="OT255" s="68">
        <f t="shared" si="1539"/>
        <v>0</v>
      </c>
      <c r="OU255" s="68">
        <f t="shared" si="1540"/>
        <v>0</v>
      </c>
      <c r="OV255" s="68"/>
      <c r="OW255" s="15">
        <f t="shared" si="1541"/>
        <v>0</v>
      </c>
      <c r="OY255" s="13"/>
      <c r="OZ255" s="68">
        <f t="shared" si="1542"/>
        <v>0</v>
      </c>
      <c r="PA255" s="68">
        <f t="shared" si="1543"/>
        <v>0</v>
      </c>
      <c r="PB255" s="68">
        <f t="shared" si="1544"/>
        <v>0</v>
      </c>
      <c r="PC255" s="68"/>
      <c r="PD255" s="15">
        <f t="shared" si="1545"/>
        <v>0</v>
      </c>
      <c r="PE255" s="18"/>
      <c r="PF255" s="13"/>
      <c r="PG255" s="68">
        <f t="shared" si="1546"/>
        <v>0</v>
      </c>
      <c r="PH255" s="68">
        <f t="shared" si="1547"/>
        <v>0</v>
      </c>
      <c r="PI255" s="68">
        <f t="shared" si="1548"/>
        <v>0</v>
      </c>
      <c r="PJ255" s="68"/>
      <c r="PK255" s="15">
        <f t="shared" si="1549"/>
        <v>0</v>
      </c>
      <c r="PM255" s="13"/>
      <c r="PN255" s="68">
        <f t="shared" si="1550"/>
        <v>0</v>
      </c>
      <c r="PO255" s="68">
        <f t="shared" si="1551"/>
        <v>0</v>
      </c>
      <c r="PP255" s="68">
        <f t="shared" si="1552"/>
        <v>0</v>
      </c>
      <c r="PQ255" s="68"/>
      <c r="PR255" s="15">
        <f t="shared" si="1553"/>
        <v>0</v>
      </c>
      <c r="PT255" s="13"/>
      <c r="PU255" s="68">
        <f t="shared" si="1554"/>
        <v>0</v>
      </c>
      <c r="PV255" s="68">
        <f t="shared" si="1555"/>
        <v>0</v>
      </c>
      <c r="PW255" s="68">
        <f t="shared" si="1556"/>
        <v>0</v>
      </c>
      <c r="PX255" s="68"/>
      <c r="PY255" s="15">
        <f t="shared" si="1557"/>
        <v>0</v>
      </c>
      <c r="QA255" s="13"/>
      <c r="QB255" s="68">
        <f t="shared" si="1558"/>
        <v>0</v>
      </c>
      <c r="QC255" s="68">
        <f t="shared" si="1559"/>
        <v>0</v>
      </c>
      <c r="QD255" s="68">
        <f t="shared" si="1560"/>
        <v>0</v>
      </c>
      <c r="QE255" s="68"/>
      <c r="QF255" s="15">
        <f t="shared" si="1561"/>
        <v>0</v>
      </c>
      <c r="QH255" s="13"/>
      <c r="QI255" s="68">
        <f t="shared" si="1562"/>
        <v>0</v>
      </c>
      <c r="QJ255" s="68">
        <f t="shared" si="1563"/>
        <v>0</v>
      </c>
      <c r="QK255" s="68">
        <f t="shared" si="1564"/>
        <v>0</v>
      </c>
      <c r="QL255" s="68"/>
      <c r="QM255" s="15">
        <f t="shared" si="1565"/>
        <v>0</v>
      </c>
      <c r="QO255" s="13"/>
      <c r="QP255" s="68">
        <f t="shared" si="1566"/>
        <v>0</v>
      </c>
      <c r="QQ255" s="68">
        <f t="shared" si="1567"/>
        <v>0</v>
      </c>
      <c r="QR255" s="68">
        <f t="shared" si="1568"/>
        <v>0</v>
      </c>
      <c r="QS255" s="68"/>
      <c r="QT255" s="15">
        <f t="shared" si="1569"/>
        <v>0</v>
      </c>
      <c r="QV255" s="13"/>
      <c r="QW255" s="68">
        <f t="shared" si="1570"/>
        <v>0</v>
      </c>
      <c r="QX255" s="68">
        <f t="shared" si="1571"/>
        <v>0</v>
      </c>
      <c r="QY255" s="68">
        <f t="shared" si="1572"/>
        <v>0</v>
      </c>
      <c r="QZ255" s="68"/>
      <c r="RA255" s="15">
        <f t="shared" si="1573"/>
        <v>0</v>
      </c>
      <c r="RC255" s="13"/>
      <c r="RD255" s="68">
        <f t="shared" si="1574"/>
        <v>0</v>
      </c>
      <c r="RE255" s="68">
        <f t="shared" si="1575"/>
        <v>0</v>
      </c>
      <c r="RF255" s="68">
        <f t="shared" si="1576"/>
        <v>0</v>
      </c>
      <c r="RG255" s="68"/>
      <c r="RH255" s="15">
        <f t="shared" si="1577"/>
        <v>0</v>
      </c>
      <c r="RJ255" s="13"/>
      <c r="RK255" s="68">
        <f t="shared" si="1578"/>
        <v>0</v>
      </c>
      <c r="RL255" s="68">
        <f t="shared" si="1579"/>
        <v>0</v>
      </c>
      <c r="RM255" s="68">
        <f t="shared" si="1580"/>
        <v>0</v>
      </c>
      <c r="RN255" s="68"/>
      <c r="RO255" s="15">
        <f t="shared" si="1581"/>
        <v>0</v>
      </c>
      <c r="RQ255" s="13"/>
      <c r="RR255" s="68">
        <f t="shared" si="1582"/>
        <v>0</v>
      </c>
      <c r="RS255" s="68">
        <f t="shared" si="1583"/>
        <v>0</v>
      </c>
      <c r="RT255" s="68">
        <f t="shared" si="1584"/>
        <v>0</v>
      </c>
      <c r="RU255" s="68"/>
      <c r="RV255" s="15">
        <f t="shared" si="1585"/>
        <v>0</v>
      </c>
      <c r="RX255" s="13"/>
      <c r="RY255" s="68">
        <f t="shared" si="1586"/>
        <v>0</v>
      </c>
      <c r="RZ255" s="68">
        <f t="shared" si="1587"/>
        <v>0</v>
      </c>
      <c r="SA255" s="68">
        <f t="shared" si="1588"/>
        <v>0</v>
      </c>
      <c r="SB255" s="68"/>
      <c r="SC255" s="15">
        <f t="shared" si="1589"/>
        <v>0</v>
      </c>
      <c r="SE255" s="13"/>
      <c r="SF255" s="68">
        <f t="shared" si="1590"/>
        <v>0</v>
      </c>
      <c r="SG255" s="68">
        <f t="shared" si="1591"/>
        <v>0</v>
      </c>
      <c r="SH255" s="68">
        <f t="shared" si="1592"/>
        <v>0</v>
      </c>
      <c r="SI255" s="68"/>
      <c r="SJ255" s="15">
        <f t="shared" si="1593"/>
        <v>0</v>
      </c>
      <c r="SL255" s="13"/>
      <c r="SM255" s="68">
        <f t="shared" si="1594"/>
        <v>0</v>
      </c>
      <c r="SN255" s="68">
        <f t="shared" si="1595"/>
        <v>0</v>
      </c>
      <c r="SO255" s="68">
        <f t="shared" si="1596"/>
        <v>0</v>
      </c>
      <c r="SP255" s="68"/>
      <c r="SQ255" s="15">
        <f t="shared" si="1597"/>
        <v>0</v>
      </c>
      <c r="SS255" s="13"/>
      <c r="ST255" s="68">
        <f t="shared" si="1598"/>
        <v>0</v>
      </c>
      <c r="SU255" s="68">
        <f t="shared" si="1599"/>
        <v>0</v>
      </c>
      <c r="SV255" s="68">
        <f t="shared" si="1600"/>
        <v>0</v>
      </c>
      <c r="SW255" s="68"/>
      <c r="SX255" s="15">
        <f t="shared" si="1601"/>
        <v>0</v>
      </c>
      <c r="SZ255" s="13"/>
      <c r="TA255" s="68">
        <f t="shared" si="1602"/>
        <v>0</v>
      </c>
      <c r="TB255" s="68">
        <f t="shared" si="1603"/>
        <v>0</v>
      </c>
      <c r="TC255" s="68">
        <f t="shared" si="1604"/>
        <v>0</v>
      </c>
      <c r="TD255" s="68"/>
      <c r="TE255" s="15">
        <f t="shared" si="1605"/>
        <v>0</v>
      </c>
      <c r="TG255" s="417"/>
      <c r="TH255" s="68">
        <f t="shared" si="1606"/>
        <v>0</v>
      </c>
      <c r="TI255" s="68">
        <f t="shared" si="1607"/>
        <v>0</v>
      </c>
      <c r="TJ255" s="68">
        <f t="shared" si="1608"/>
        <v>0</v>
      </c>
      <c r="TK255" s="68"/>
      <c r="TL255" s="15">
        <f t="shared" si="1609"/>
        <v>0</v>
      </c>
      <c r="TN255" s="13"/>
      <c r="TO255" s="68">
        <f t="shared" si="1610"/>
        <v>0</v>
      </c>
      <c r="TP255" s="68">
        <f t="shared" si="1611"/>
        <v>0</v>
      </c>
      <c r="TQ255" s="68">
        <f t="shared" si="1612"/>
        <v>0</v>
      </c>
      <c r="TR255" s="68"/>
      <c r="TS255" s="15">
        <f t="shared" si="1613"/>
        <v>0</v>
      </c>
      <c r="TU255" s="417"/>
      <c r="TV255" s="68">
        <f t="shared" si="1614"/>
        <v>0</v>
      </c>
      <c r="TW255" s="68">
        <f t="shared" si="1615"/>
        <v>0</v>
      </c>
      <c r="TX255" s="68">
        <f t="shared" si="1616"/>
        <v>0</v>
      </c>
      <c r="TY255" s="68"/>
      <c r="TZ255" s="15">
        <f t="shared" si="1617"/>
        <v>0</v>
      </c>
      <c r="UB255" s="13"/>
      <c r="UC255" s="68">
        <f t="shared" si="1244"/>
        <v>0</v>
      </c>
      <c r="UD255" s="68">
        <f t="shared" si="1245"/>
        <v>0</v>
      </c>
      <c r="UE255" s="68">
        <f t="shared" si="1246"/>
        <v>0</v>
      </c>
      <c r="UF255" s="68"/>
      <c r="UG255" s="15">
        <f t="shared" si="1247"/>
        <v>0</v>
      </c>
      <c r="UI255" s="417"/>
      <c r="UJ255" s="68">
        <f t="shared" si="1248"/>
        <v>0</v>
      </c>
      <c r="UK255" s="68">
        <f t="shared" si="1249"/>
        <v>0</v>
      </c>
      <c r="UL255" s="68">
        <f t="shared" si="1250"/>
        <v>0</v>
      </c>
      <c r="UM255" s="68"/>
      <c r="UN255" s="15">
        <f t="shared" si="1251"/>
        <v>0</v>
      </c>
      <c r="UP255" s="417"/>
      <c r="UQ255" s="68">
        <f t="shared" si="1252"/>
        <v>0</v>
      </c>
      <c r="UR255" s="68">
        <f t="shared" si="1253"/>
        <v>0</v>
      </c>
      <c r="US255" s="68">
        <f t="shared" si="1254"/>
        <v>0</v>
      </c>
      <c r="UT255" s="68"/>
      <c r="UU255" s="15">
        <f t="shared" si="1255"/>
        <v>0</v>
      </c>
      <c r="UW255" s="417"/>
      <c r="UX255" s="68">
        <f t="shared" si="1256"/>
        <v>0</v>
      </c>
      <c r="UY255" s="68">
        <f t="shared" si="1257"/>
        <v>0</v>
      </c>
      <c r="UZ255" s="68">
        <f t="shared" si="1258"/>
        <v>0</v>
      </c>
      <c r="VA255" s="68"/>
      <c r="VB255" s="15">
        <f t="shared" si="1259"/>
        <v>0</v>
      </c>
      <c r="VD255" s="417"/>
      <c r="VE255" s="68">
        <f t="shared" si="1260"/>
        <v>0</v>
      </c>
      <c r="VF255" s="68">
        <f t="shared" si="1261"/>
        <v>0</v>
      </c>
      <c r="VG255" s="68">
        <f t="shared" si="1262"/>
        <v>0</v>
      </c>
      <c r="VH255" s="68"/>
      <c r="VI255" s="15">
        <f t="shared" si="1263"/>
        <v>0</v>
      </c>
      <c r="VM255" s="21">
        <f t="shared" si="1264"/>
        <v>0</v>
      </c>
      <c r="VN255" s="40"/>
      <c r="VO255" s="21">
        <f t="shared" si="1265"/>
        <v>0</v>
      </c>
      <c r="VP255" s="14"/>
      <c r="VQ255" s="21">
        <f t="shared" si="1266"/>
        <v>0</v>
      </c>
    </row>
    <row r="256" spans="1:589" ht="15.75" customHeight="1" x14ac:dyDescent="0.2">
      <c r="A256" s="127">
        <v>46015</v>
      </c>
      <c r="B256" s="4">
        <f t="shared" si="999"/>
        <v>46015</v>
      </c>
      <c r="C256" s="13"/>
      <c r="D256" s="138">
        <f t="shared" si="1000"/>
        <v>0</v>
      </c>
      <c r="E256" s="68">
        <f t="shared" si="1001"/>
        <v>0</v>
      </c>
      <c r="F256" s="15">
        <f t="shared" si="1002"/>
        <v>0</v>
      </c>
      <c r="G256" s="13"/>
      <c r="H256" s="138">
        <f t="shared" si="1003"/>
        <v>0</v>
      </c>
      <c r="I256" s="68">
        <f t="shared" si="1004"/>
        <v>0</v>
      </c>
      <c r="J256" s="15">
        <f t="shared" si="1005"/>
        <v>0</v>
      </c>
      <c r="K256" s="13"/>
      <c r="L256" s="138">
        <f t="shared" si="1006"/>
        <v>0</v>
      </c>
      <c r="M256" s="68">
        <f t="shared" si="1007"/>
        <v>0</v>
      </c>
      <c r="N256" s="15">
        <f t="shared" si="1008"/>
        <v>0</v>
      </c>
      <c r="O256" s="13"/>
      <c r="P256" s="138">
        <f t="shared" si="1009"/>
        <v>0</v>
      </c>
      <c r="Q256" s="68">
        <f t="shared" si="1010"/>
        <v>0</v>
      </c>
      <c r="R256" s="15">
        <f t="shared" si="1011"/>
        <v>0</v>
      </c>
      <c r="S256" s="18">
        <f t="shared" si="1012"/>
        <v>0</v>
      </c>
      <c r="T256" s="121">
        <f t="shared" si="1013"/>
        <v>0</v>
      </c>
      <c r="U256" s="121">
        <f t="shared" si="1014"/>
        <v>0</v>
      </c>
      <c r="V256" s="134">
        <f t="shared" si="1015"/>
        <v>0</v>
      </c>
      <c r="W256" s="21">
        <f t="shared" si="1267"/>
        <v>0</v>
      </c>
      <c r="X256" s="18">
        <f t="shared" si="1016"/>
        <v>0</v>
      </c>
      <c r="Y256" s="353"/>
      <c r="Z256" s="15">
        <v>1.9999999999999999E-6</v>
      </c>
      <c r="AA256" s="21">
        <f t="shared" si="1017"/>
        <v>1.9999999999999999E-6</v>
      </c>
      <c r="AC256" s="13"/>
      <c r="AD256" s="68">
        <f t="shared" si="1332"/>
        <v>0</v>
      </c>
      <c r="AE256" s="68">
        <f t="shared" si="1333"/>
        <v>0</v>
      </c>
      <c r="AF256" s="68">
        <f t="shared" si="1334"/>
        <v>0</v>
      </c>
      <c r="AG256" s="68"/>
      <c r="AH256" s="15">
        <f t="shared" si="1335"/>
        <v>0</v>
      </c>
      <c r="AJ256" s="13"/>
      <c r="AK256" s="68">
        <f t="shared" si="1336"/>
        <v>0</v>
      </c>
      <c r="AL256" s="68">
        <f t="shared" si="1337"/>
        <v>0</v>
      </c>
      <c r="AM256" s="68">
        <f t="shared" si="1338"/>
        <v>0</v>
      </c>
      <c r="AN256" s="68"/>
      <c r="AO256" s="15">
        <f t="shared" si="1339"/>
        <v>0</v>
      </c>
      <c r="AQ256" s="13"/>
      <c r="AR256" s="68">
        <f t="shared" si="1340"/>
        <v>0</v>
      </c>
      <c r="AS256" s="68">
        <f t="shared" si="1341"/>
        <v>0</v>
      </c>
      <c r="AT256" s="68">
        <f t="shared" si="1342"/>
        <v>0</v>
      </c>
      <c r="AU256" s="68"/>
      <c r="AV256" s="15">
        <f t="shared" si="1343"/>
        <v>0</v>
      </c>
      <c r="AX256" s="13"/>
      <c r="AY256" s="68">
        <f t="shared" si="1344"/>
        <v>0</v>
      </c>
      <c r="AZ256" s="68">
        <f t="shared" si="1345"/>
        <v>0</v>
      </c>
      <c r="BA256" s="68">
        <f t="shared" si="1346"/>
        <v>0</v>
      </c>
      <c r="BB256" s="68"/>
      <c r="BC256" s="15">
        <f t="shared" si="1347"/>
        <v>0</v>
      </c>
      <c r="BE256" s="13"/>
      <c r="BF256" s="68">
        <f t="shared" si="1348"/>
        <v>0</v>
      </c>
      <c r="BG256" s="68">
        <f t="shared" si="1349"/>
        <v>0</v>
      </c>
      <c r="BH256" s="68"/>
      <c r="BI256" s="68"/>
      <c r="BJ256" s="15">
        <f t="shared" si="1350"/>
        <v>0</v>
      </c>
      <c r="BL256" s="13"/>
      <c r="BM256" s="68">
        <f t="shared" si="1351"/>
        <v>0</v>
      </c>
      <c r="BN256" s="68">
        <f t="shared" si="1352"/>
        <v>0</v>
      </c>
      <c r="BO256" s="68">
        <f t="shared" si="1353"/>
        <v>0</v>
      </c>
      <c r="BP256" s="68"/>
      <c r="BQ256" s="15">
        <f t="shared" si="1354"/>
        <v>0</v>
      </c>
      <c r="BS256" s="13"/>
      <c r="BT256" s="68">
        <f t="shared" si="1355"/>
        <v>0</v>
      </c>
      <c r="BU256" s="68">
        <f t="shared" si="1356"/>
        <v>0</v>
      </c>
      <c r="BV256" s="68">
        <f t="shared" si="1357"/>
        <v>0</v>
      </c>
      <c r="BW256" s="68"/>
      <c r="BX256" s="15">
        <f t="shared" si="1358"/>
        <v>0</v>
      </c>
      <c r="BZ256" s="13"/>
      <c r="CA256" s="68">
        <f t="shared" si="1359"/>
        <v>0</v>
      </c>
      <c r="CB256" s="68">
        <f t="shared" si="1360"/>
        <v>0</v>
      </c>
      <c r="CC256" s="68">
        <f t="shared" si="1361"/>
        <v>0</v>
      </c>
      <c r="CD256" s="68"/>
      <c r="CE256" s="15">
        <f t="shared" si="1362"/>
        <v>0</v>
      </c>
      <c r="CG256" s="13"/>
      <c r="CH256" s="68">
        <f t="shared" si="1363"/>
        <v>0</v>
      </c>
      <c r="CI256" s="68">
        <f t="shared" si="1364"/>
        <v>0</v>
      </c>
      <c r="CJ256" s="68">
        <f t="shared" si="1365"/>
        <v>0</v>
      </c>
      <c r="CK256" s="68"/>
      <c r="CL256" s="15">
        <f t="shared" si="1366"/>
        <v>0</v>
      </c>
      <c r="CN256" s="13"/>
      <c r="CO256" s="68">
        <f t="shared" si="1367"/>
        <v>0</v>
      </c>
      <c r="CP256" s="68">
        <f t="shared" si="1368"/>
        <v>0</v>
      </c>
      <c r="CQ256" s="68">
        <f t="shared" si="1369"/>
        <v>0</v>
      </c>
      <c r="CR256" s="68"/>
      <c r="CS256" s="15">
        <f t="shared" si="1370"/>
        <v>0</v>
      </c>
      <c r="CU256" s="13"/>
      <c r="CV256" s="68">
        <f t="shared" si="1371"/>
        <v>0</v>
      </c>
      <c r="CW256" s="68">
        <f t="shared" si="1372"/>
        <v>0</v>
      </c>
      <c r="CX256" s="68">
        <f t="shared" si="1373"/>
        <v>0</v>
      </c>
      <c r="CY256" s="68"/>
      <c r="CZ256" s="15">
        <f t="shared" si="1374"/>
        <v>0</v>
      </c>
      <c r="DB256" s="13"/>
      <c r="DC256" s="68">
        <f t="shared" si="1375"/>
        <v>0</v>
      </c>
      <c r="DD256" s="68">
        <f t="shared" si="1376"/>
        <v>0</v>
      </c>
      <c r="DE256" s="68">
        <f t="shared" si="1377"/>
        <v>0</v>
      </c>
      <c r="DF256" s="68"/>
      <c r="DG256" s="15">
        <f t="shared" si="1378"/>
        <v>0</v>
      </c>
      <c r="DI256" s="13"/>
      <c r="DJ256" s="68">
        <f t="shared" si="1379"/>
        <v>0</v>
      </c>
      <c r="DK256" s="68">
        <f t="shared" si="1380"/>
        <v>0</v>
      </c>
      <c r="DL256" s="68">
        <f t="shared" si="1381"/>
        <v>0</v>
      </c>
      <c r="DM256" s="68"/>
      <c r="DN256" s="15">
        <f t="shared" si="1382"/>
        <v>0</v>
      </c>
      <c r="DP256" s="13"/>
      <c r="DQ256" s="68">
        <f t="shared" si="1383"/>
        <v>0</v>
      </c>
      <c r="DR256" s="68">
        <f t="shared" si="1384"/>
        <v>0</v>
      </c>
      <c r="DS256" s="68"/>
      <c r="DT256" s="68"/>
      <c r="DU256" s="15">
        <f t="shared" si="1385"/>
        <v>0</v>
      </c>
      <c r="DV256" s="18"/>
      <c r="DW256" s="13"/>
      <c r="DX256" s="68">
        <f t="shared" si="1386"/>
        <v>0</v>
      </c>
      <c r="DY256" s="68">
        <f t="shared" si="1387"/>
        <v>0</v>
      </c>
      <c r="DZ256" s="68">
        <f t="shared" si="1388"/>
        <v>0</v>
      </c>
      <c r="EA256" s="68"/>
      <c r="EB256" s="15">
        <f t="shared" si="1389"/>
        <v>0</v>
      </c>
      <c r="ED256" s="13"/>
      <c r="EE256" s="68">
        <f t="shared" si="1390"/>
        <v>0</v>
      </c>
      <c r="EF256" s="68">
        <f t="shared" si="1391"/>
        <v>0</v>
      </c>
      <c r="EG256" s="68">
        <f t="shared" si="1392"/>
        <v>0</v>
      </c>
      <c r="EH256" s="68"/>
      <c r="EI256" s="15">
        <f t="shared" si="1393"/>
        <v>0</v>
      </c>
      <c r="EK256" s="13"/>
      <c r="EL256" s="68">
        <f t="shared" si="1394"/>
        <v>0</v>
      </c>
      <c r="EM256" s="68">
        <f t="shared" si="1395"/>
        <v>0</v>
      </c>
      <c r="EN256" s="68">
        <f t="shared" si="1396"/>
        <v>0</v>
      </c>
      <c r="EO256" s="68"/>
      <c r="EP256" s="15">
        <f t="shared" si="1397"/>
        <v>0</v>
      </c>
      <c r="ER256" s="13"/>
      <c r="ES256" s="68">
        <f t="shared" si="1398"/>
        <v>0</v>
      </c>
      <c r="ET256" s="68">
        <f t="shared" si="1399"/>
        <v>0</v>
      </c>
      <c r="EU256" s="68">
        <f t="shared" si="1400"/>
        <v>0</v>
      </c>
      <c r="EV256" s="68"/>
      <c r="EW256" s="15">
        <f t="shared" si="1401"/>
        <v>0</v>
      </c>
      <c r="EY256" s="13"/>
      <c r="EZ256" s="68">
        <f t="shared" si="1402"/>
        <v>0</v>
      </c>
      <c r="FA256" s="68">
        <f t="shared" si="1403"/>
        <v>0</v>
      </c>
      <c r="FB256" s="68"/>
      <c r="FC256" s="68"/>
      <c r="FD256" s="15">
        <f t="shared" si="1404"/>
        <v>0</v>
      </c>
      <c r="FF256" s="13"/>
      <c r="FG256" s="68">
        <f t="shared" si="1405"/>
        <v>0</v>
      </c>
      <c r="FH256" s="68">
        <f t="shared" si="1406"/>
        <v>0</v>
      </c>
      <c r="FI256" s="68">
        <f t="shared" si="1407"/>
        <v>0</v>
      </c>
      <c r="FJ256" s="68"/>
      <c r="FK256" s="15">
        <f t="shared" si="1408"/>
        <v>0</v>
      </c>
      <c r="FM256" s="13"/>
      <c r="FN256" s="68">
        <f t="shared" si="1409"/>
        <v>0</v>
      </c>
      <c r="FO256" s="68">
        <f t="shared" si="1410"/>
        <v>0</v>
      </c>
      <c r="FP256" s="68">
        <f t="shared" si="1411"/>
        <v>0</v>
      </c>
      <c r="FQ256" s="68"/>
      <c r="FR256" s="15">
        <f t="shared" si="1412"/>
        <v>0</v>
      </c>
      <c r="FT256" s="13"/>
      <c r="FU256" s="68">
        <f t="shared" si="1413"/>
        <v>0</v>
      </c>
      <c r="FV256" s="68">
        <f t="shared" si="1414"/>
        <v>0</v>
      </c>
      <c r="FW256" s="68">
        <f t="shared" si="1415"/>
        <v>0</v>
      </c>
      <c r="FX256" s="68"/>
      <c r="FY256" s="15">
        <f t="shared" si="1416"/>
        <v>0</v>
      </c>
      <c r="GA256" s="13"/>
      <c r="GB256" s="68">
        <f t="shared" si="1417"/>
        <v>0</v>
      </c>
      <c r="GC256" s="68">
        <f t="shared" si="1418"/>
        <v>0</v>
      </c>
      <c r="GD256" s="68"/>
      <c r="GE256" s="68"/>
      <c r="GF256" s="15">
        <f t="shared" si="1419"/>
        <v>0</v>
      </c>
      <c r="GG256" s="18"/>
      <c r="GH256" s="13"/>
      <c r="GI256" s="68">
        <f t="shared" si="1420"/>
        <v>0</v>
      </c>
      <c r="GJ256" s="68">
        <f t="shared" si="1421"/>
        <v>0</v>
      </c>
      <c r="GK256" s="68">
        <f t="shared" si="1422"/>
        <v>0</v>
      </c>
      <c r="GL256" s="68"/>
      <c r="GM256" s="15">
        <f t="shared" si="1423"/>
        <v>0</v>
      </c>
      <c r="GO256" s="13"/>
      <c r="GP256" s="68">
        <f t="shared" si="1424"/>
        <v>0</v>
      </c>
      <c r="GQ256" s="68">
        <f t="shared" si="1425"/>
        <v>0</v>
      </c>
      <c r="GR256" s="68"/>
      <c r="GS256" s="68"/>
      <c r="GT256" s="15">
        <f t="shared" si="1426"/>
        <v>0</v>
      </c>
      <c r="GV256" s="13"/>
      <c r="GW256" s="68">
        <f t="shared" si="1427"/>
        <v>0</v>
      </c>
      <c r="GX256" s="68">
        <f t="shared" si="1428"/>
        <v>0</v>
      </c>
      <c r="GY256" s="68">
        <f t="shared" si="1429"/>
        <v>0</v>
      </c>
      <c r="GZ256" s="68"/>
      <c r="HA256" s="15">
        <f t="shared" si="1430"/>
        <v>0</v>
      </c>
      <c r="HD256" s="13"/>
      <c r="HE256" s="68">
        <f t="shared" si="1431"/>
        <v>0</v>
      </c>
      <c r="HF256" s="68">
        <f t="shared" si="1432"/>
        <v>0</v>
      </c>
      <c r="HG256" s="68">
        <f t="shared" si="1433"/>
        <v>0</v>
      </c>
      <c r="HH256" s="68"/>
      <c r="HI256" s="15">
        <f t="shared" si="1434"/>
        <v>0</v>
      </c>
      <c r="HK256" s="13"/>
      <c r="HL256" s="68">
        <f t="shared" si="1435"/>
        <v>0</v>
      </c>
      <c r="HM256" s="68">
        <f t="shared" si="1436"/>
        <v>0</v>
      </c>
      <c r="HN256" s="68">
        <f t="shared" si="1437"/>
        <v>0</v>
      </c>
      <c r="HO256" s="68"/>
      <c r="HP256" s="15">
        <f t="shared" si="1438"/>
        <v>0</v>
      </c>
      <c r="HR256" s="13"/>
      <c r="HS256" s="68"/>
      <c r="HT256" s="68"/>
      <c r="HU256" s="68"/>
      <c r="HV256" s="68"/>
      <c r="HW256" s="15"/>
      <c r="HY256" s="13"/>
      <c r="HZ256" s="68">
        <f t="shared" si="1439"/>
        <v>0</v>
      </c>
      <c r="IA256" s="68">
        <f t="shared" si="1440"/>
        <v>0</v>
      </c>
      <c r="IB256" s="68">
        <f t="shared" si="1441"/>
        <v>0</v>
      </c>
      <c r="IC256" s="68"/>
      <c r="ID256" s="15">
        <f t="shared" si="1442"/>
        <v>0</v>
      </c>
      <c r="IF256" s="13"/>
      <c r="IG256" s="68">
        <f t="shared" si="1443"/>
        <v>0</v>
      </c>
      <c r="IH256" s="68">
        <f t="shared" si="1444"/>
        <v>0</v>
      </c>
      <c r="II256" s="68">
        <f t="shared" si="1445"/>
        <v>0</v>
      </c>
      <c r="IJ256" s="68"/>
      <c r="IK256" s="15">
        <f t="shared" si="1446"/>
        <v>0</v>
      </c>
      <c r="IM256" s="13"/>
      <c r="IN256" s="68">
        <f t="shared" si="1447"/>
        <v>0</v>
      </c>
      <c r="IO256" s="68">
        <f t="shared" si="1448"/>
        <v>0</v>
      </c>
      <c r="IP256" s="68">
        <f t="shared" si="1449"/>
        <v>0</v>
      </c>
      <c r="IQ256" s="68"/>
      <c r="IR256" s="15">
        <f t="shared" si="1450"/>
        <v>0</v>
      </c>
      <c r="IT256" s="13"/>
      <c r="IU256" s="68">
        <f t="shared" si="1451"/>
        <v>0</v>
      </c>
      <c r="IV256" s="68">
        <f t="shared" si="1452"/>
        <v>0</v>
      </c>
      <c r="IW256" s="68">
        <f t="shared" si="1453"/>
        <v>0</v>
      </c>
      <c r="IX256" s="68"/>
      <c r="IY256" s="15">
        <f t="shared" si="1454"/>
        <v>0</v>
      </c>
      <c r="JA256" s="13"/>
      <c r="JB256" s="68">
        <f t="shared" si="1455"/>
        <v>0</v>
      </c>
      <c r="JC256" s="68">
        <f t="shared" si="1456"/>
        <v>0</v>
      </c>
      <c r="JD256" s="68">
        <f t="shared" si="1457"/>
        <v>0</v>
      </c>
      <c r="JE256" s="68"/>
      <c r="JF256" s="15">
        <f t="shared" si="1458"/>
        <v>0</v>
      </c>
      <c r="JH256" s="13"/>
      <c r="JI256" s="68">
        <f t="shared" si="1459"/>
        <v>0</v>
      </c>
      <c r="JJ256" s="68">
        <f t="shared" si="1460"/>
        <v>0</v>
      </c>
      <c r="JK256" s="68">
        <f t="shared" si="1461"/>
        <v>0</v>
      </c>
      <c r="JL256" s="68"/>
      <c r="JM256" s="15">
        <f t="shared" si="1462"/>
        <v>0</v>
      </c>
      <c r="JO256" s="13"/>
      <c r="JP256" s="68">
        <f t="shared" si="1463"/>
        <v>0</v>
      </c>
      <c r="JQ256" s="68">
        <f t="shared" si="1464"/>
        <v>0</v>
      </c>
      <c r="JR256" s="68">
        <f t="shared" si="1465"/>
        <v>0</v>
      </c>
      <c r="JS256" s="68"/>
      <c r="JT256" s="15">
        <f t="shared" si="1466"/>
        <v>0</v>
      </c>
      <c r="JV256" s="13"/>
      <c r="JW256" s="68">
        <f t="shared" si="1467"/>
        <v>0</v>
      </c>
      <c r="JX256" s="68">
        <f t="shared" si="1468"/>
        <v>0</v>
      </c>
      <c r="JY256" s="68">
        <f t="shared" si="1469"/>
        <v>0</v>
      </c>
      <c r="JZ256" s="68"/>
      <c r="KA256" s="15">
        <f t="shared" si="1470"/>
        <v>0</v>
      </c>
      <c r="KC256" s="13"/>
      <c r="KD256" s="68">
        <f t="shared" si="1471"/>
        <v>0</v>
      </c>
      <c r="KE256" s="68">
        <f t="shared" si="1472"/>
        <v>0</v>
      </c>
      <c r="KF256" s="68">
        <f t="shared" si="1473"/>
        <v>0</v>
      </c>
      <c r="KG256" s="68"/>
      <c r="KH256" s="15">
        <f t="shared" si="1474"/>
        <v>0</v>
      </c>
      <c r="KI256" s="18"/>
      <c r="KJ256" s="13"/>
      <c r="KK256" s="68">
        <f t="shared" si="1475"/>
        <v>0</v>
      </c>
      <c r="KL256" s="68">
        <f t="shared" si="1476"/>
        <v>0</v>
      </c>
      <c r="KM256" s="68">
        <f t="shared" si="1477"/>
        <v>0</v>
      </c>
      <c r="KN256" s="68"/>
      <c r="KO256" s="15">
        <f t="shared" si="1478"/>
        <v>0</v>
      </c>
      <c r="KQ256" s="13"/>
      <c r="KR256" s="68">
        <f t="shared" si="1479"/>
        <v>0</v>
      </c>
      <c r="KS256" s="68">
        <f t="shared" si="1480"/>
        <v>0</v>
      </c>
      <c r="KT256" s="68">
        <f t="shared" si="1481"/>
        <v>0</v>
      </c>
      <c r="KU256" s="68"/>
      <c r="KV256" s="15">
        <f t="shared" si="1482"/>
        <v>0</v>
      </c>
      <c r="KW256" s="18"/>
      <c r="KX256" s="13"/>
      <c r="KY256" s="68">
        <f t="shared" si="1483"/>
        <v>0</v>
      </c>
      <c r="KZ256" s="68">
        <f t="shared" si="1484"/>
        <v>0</v>
      </c>
      <c r="LA256" s="68">
        <f t="shared" si="1485"/>
        <v>0</v>
      </c>
      <c r="LB256" s="68"/>
      <c r="LC256" s="15">
        <f t="shared" si="1486"/>
        <v>0</v>
      </c>
      <c r="LD256" s="18"/>
      <c r="LE256" s="13"/>
      <c r="LF256" s="68">
        <f t="shared" si="1487"/>
        <v>0</v>
      </c>
      <c r="LG256" s="68">
        <f t="shared" si="1488"/>
        <v>0</v>
      </c>
      <c r="LH256" s="68">
        <f t="shared" si="1489"/>
        <v>0</v>
      </c>
      <c r="LI256" s="68"/>
      <c r="LJ256" s="15">
        <f t="shared" si="1490"/>
        <v>0</v>
      </c>
      <c r="LL256" s="13"/>
      <c r="LM256" s="68">
        <f t="shared" si="1491"/>
        <v>0</v>
      </c>
      <c r="LN256" s="68">
        <f t="shared" si="1492"/>
        <v>0</v>
      </c>
      <c r="LO256" s="68">
        <f t="shared" si="1493"/>
        <v>0</v>
      </c>
      <c r="LP256" s="68"/>
      <c r="LQ256" s="15">
        <f t="shared" si="1494"/>
        <v>0</v>
      </c>
      <c r="LS256" s="13"/>
      <c r="LT256" s="68">
        <f t="shared" si="1495"/>
        <v>0</v>
      </c>
      <c r="LU256" s="68">
        <f t="shared" si="1496"/>
        <v>0</v>
      </c>
      <c r="LV256" s="68"/>
      <c r="LW256" s="68"/>
      <c r="LX256" s="15">
        <f t="shared" si="1497"/>
        <v>0</v>
      </c>
      <c r="LZ256" s="13"/>
      <c r="MA256" s="68">
        <f t="shared" si="1498"/>
        <v>0</v>
      </c>
      <c r="MB256" s="68">
        <f t="shared" si="1499"/>
        <v>0</v>
      </c>
      <c r="MC256" s="68">
        <f t="shared" si="1500"/>
        <v>0</v>
      </c>
      <c r="MD256" s="68"/>
      <c r="ME256" s="15">
        <f t="shared" si="1501"/>
        <v>0</v>
      </c>
      <c r="MG256" s="13"/>
      <c r="MH256" s="68">
        <f t="shared" si="1502"/>
        <v>0</v>
      </c>
      <c r="MI256" s="68">
        <f t="shared" si="1503"/>
        <v>0</v>
      </c>
      <c r="MJ256" s="68">
        <f t="shared" si="1504"/>
        <v>0</v>
      </c>
      <c r="MK256" s="68"/>
      <c r="ML256" s="15">
        <f t="shared" si="1505"/>
        <v>0</v>
      </c>
      <c r="MN256" s="13"/>
      <c r="MO256" s="68">
        <f t="shared" si="1506"/>
        <v>0</v>
      </c>
      <c r="MP256" s="68">
        <f t="shared" si="1507"/>
        <v>0</v>
      </c>
      <c r="MQ256" s="68">
        <f t="shared" si="1508"/>
        <v>0</v>
      </c>
      <c r="MR256" s="68"/>
      <c r="MS256" s="15">
        <f t="shared" si="1509"/>
        <v>0</v>
      </c>
      <c r="MU256" s="13"/>
      <c r="MV256" s="68">
        <f t="shared" si="1510"/>
        <v>0</v>
      </c>
      <c r="MW256" s="68">
        <f t="shared" si="1511"/>
        <v>0</v>
      </c>
      <c r="MX256" s="68">
        <f t="shared" si="1512"/>
        <v>0</v>
      </c>
      <c r="MY256" s="68"/>
      <c r="MZ256" s="15">
        <f t="shared" si="1513"/>
        <v>0</v>
      </c>
      <c r="NB256" s="13"/>
      <c r="NC256" s="68">
        <f t="shared" si="1514"/>
        <v>0</v>
      </c>
      <c r="ND256" s="68">
        <f t="shared" si="1515"/>
        <v>0</v>
      </c>
      <c r="NE256" s="68">
        <f t="shared" si="1516"/>
        <v>0</v>
      </c>
      <c r="NF256" s="68"/>
      <c r="NG256" s="15">
        <f t="shared" si="1517"/>
        <v>0</v>
      </c>
      <c r="NI256" s="13"/>
      <c r="NJ256" s="68">
        <f t="shared" si="1518"/>
        <v>0</v>
      </c>
      <c r="NK256" s="68">
        <f t="shared" si="1519"/>
        <v>0</v>
      </c>
      <c r="NL256" s="68">
        <f t="shared" si="1520"/>
        <v>0</v>
      </c>
      <c r="NM256" s="68"/>
      <c r="NN256" s="15">
        <f t="shared" si="1521"/>
        <v>0</v>
      </c>
      <c r="NP256" s="13"/>
      <c r="NQ256" s="68">
        <f t="shared" si="1522"/>
        <v>0</v>
      </c>
      <c r="NR256" s="68">
        <f t="shared" si="1523"/>
        <v>0</v>
      </c>
      <c r="NS256" s="68">
        <f t="shared" si="1524"/>
        <v>0</v>
      </c>
      <c r="NT256" s="68"/>
      <c r="NU256" s="15">
        <f t="shared" si="1525"/>
        <v>0</v>
      </c>
      <c r="NW256" s="13"/>
      <c r="NX256" s="68">
        <f t="shared" si="1526"/>
        <v>0</v>
      </c>
      <c r="NY256" s="68">
        <f t="shared" si="1527"/>
        <v>0</v>
      </c>
      <c r="NZ256" s="68">
        <f t="shared" si="1528"/>
        <v>0</v>
      </c>
      <c r="OA256" s="68"/>
      <c r="OB256" s="15">
        <f t="shared" si="1529"/>
        <v>0</v>
      </c>
      <c r="OD256" s="13"/>
      <c r="OE256" s="68">
        <f t="shared" si="1530"/>
        <v>0</v>
      </c>
      <c r="OF256" s="68">
        <f t="shared" si="1531"/>
        <v>0</v>
      </c>
      <c r="OG256" s="68">
        <f t="shared" si="1532"/>
        <v>0</v>
      </c>
      <c r="OH256" s="68"/>
      <c r="OI256" s="15">
        <f t="shared" si="1533"/>
        <v>0</v>
      </c>
      <c r="OK256" s="13"/>
      <c r="OL256" s="68">
        <f t="shared" si="1534"/>
        <v>0</v>
      </c>
      <c r="OM256" s="68">
        <f t="shared" si="1535"/>
        <v>0</v>
      </c>
      <c r="ON256" s="68">
        <f t="shared" si="1536"/>
        <v>0</v>
      </c>
      <c r="OO256" s="68"/>
      <c r="OP256" s="15">
        <f t="shared" si="1537"/>
        <v>0</v>
      </c>
      <c r="OR256" s="13"/>
      <c r="OS256" s="68">
        <f t="shared" si="1538"/>
        <v>0</v>
      </c>
      <c r="OT256" s="68">
        <f t="shared" si="1539"/>
        <v>0</v>
      </c>
      <c r="OU256" s="68">
        <f t="shared" si="1540"/>
        <v>0</v>
      </c>
      <c r="OV256" s="68"/>
      <c r="OW256" s="15">
        <f t="shared" si="1541"/>
        <v>0</v>
      </c>
      <c r="OY256" s="13"/>
      <c r="OZ256" s="68">
        <f t="shared" si="1542"/>
        <v>0</v>
      </c>
      <c r="PA256" s="68">
        <f t="shared" si="1543"/>
        <v>0</v>
      </c>
      <c r="PB256" s="68">
        <f t="shared" si="1544"/>
        <v>0</v>
      </c>
      <c r="PC256" s="68"/>
      <c r="PD256" s="15">
        <f t="shared" si="1545"/>
        <v>0</v>
      </c>
      <c r="PE256" s="18"/>
      <c r="PF256" s="13"/>
      <c r="PG256" s="68">
        <f t="shared" si="1546"/>
        <v>0</v>
      </c>
      <c r="PH256" s="68">
        <f t="shared" si="1547"/>
        <v>0</v>
      </c>
      <c r="PI256" s="68">
        <f t="shared" si="1548"/>
        <v>0</v>
      </c>
      <c r="PJ256" s="68"/>
      <c r="PK256" s="15">
        <f t="shared" si="1549"/>
        <v>0</v>
      </c>
      <c r="PM256" s="13"/>
      <c r="PN256" s="68">
        <f t="shared" si="1550"/>
        <v>0</v>
      </c>
      <c r="PO256" s="68">
        <f t="shared" si="1551"/>
        <v>0</v>
      </c>
      <c r="PP256" s="68">
        <f t="shared" si="1552"/>
        <v>0</v>
      </c>
      <c r="PQ256" s="68"/>
      <c r="PR256" s="15">
        <f t="shared" si="1553"/>
        <v>0</v>
      </c>
      <c r="PT256" s="13"/>
      <c r="PU256" s="68">
        <f t="shared" si="1554"/>
        <v>0</v>
      </c>
      <c r="PV256" s="68">
        <f t="shared" si="1555"/>
        <v>0</v>
      </c>
      <c r="PW256" s="68">
        <f t="shared" si="1556"/>
        <v>0</v>
      </c>
      <c r="PX256" s="68"/>
      <c r="PY256" s="15">
        <f t="shared" si="1557"/>
        <v>0</v>
      </c>
      <c r="QA256" s="13"/>
      <c r="QB256" s="68">
        <f t="shared" si="1558"/>
        <v>0</v>
      </c>
      <c r="QC256" s="68">
        <f t="shared" si="1559"/>
        <v>0</v>
      </c>
      <c r="QD256" s="68">
        <f t="shared" si="1560"/>
        <v>0</v>
      </c>
      <c r="QE256" s="68"/>
      <c r="QF256" s="15">
        <f t="shared" si="1561"/>
        <v>0</v>
      </c>
      <c r="QH256" s="13"/>
      <c r="QI256" s="68">
        <f t="shared" si="1562"/>
        <v>0</v>
      </c>
      <c r="QJ256" s="68">
        <f t="shared" si="1563"/>
        <v>0</v>
      </c>
      <c r="QK256" s="68">
        <f t="shared" si="1564"/>
        <v>0</v>
      </c>
      <c r="QL256" s="68"/>
      <c r="QM256" s="15">
        <f t="shared" si="1565"/>
        <v>0</v>
      </c>
      <c r="QO256" s="13"/>
      <c r="QP256" s="68">
        <f t="shared" si="1566"/>
        <v>0</v>
      </c>
      <c r="QQ256" s="68">
        <f t="shared" si="1567"/>
        <v>0</v>
      </c>
      <c r="QR256" s="68">
        <f t="shared" si="1568"/>
        <v>0</v>
      </c>
      <c r="QS256" s="68"/>
      <c r="QT256" s="15">
        <f t="shared" si="1569"/>
        <v>0</v>
      </c>
      <c r="QV256" s="13"/>
      <c r="QW256" s="68">
        <f t="shared" si="1570"/>
        <v>0</v>
      </c>
      <c r="QX256" s="68">
        <f t="shared" si="1571"/>
        <v>0</v>
      </c>
      <c r="QY256" s="68">
        <f t="shared" si="1572"/>
        <v>0</v>
      </c>
      <c r="QZ256" s="68"/>
      <c r="RA256" s="15">
        <f t="shared" si="1573"/>
        <v>0</v>
      </c>
      <c r="RC256" s="13"/>
      <c r="RD256" s="68">
        <f t="shared" si="1574"/>
        <v>0</v>
      </c>
      <c r="RE256" s="68">
        <f t="shared" si="1575"/>
        <v>0</v>
      </c>
      <c r="RF256" s="68">
        <f t="shared" si="1576"/>
        <v>0</v>
      </c>
      <c r="RG256" s="68"/>
      <c r="RH256" s="15">
        <f t="shared" si="1577"/>
        <v>0</v>
      </c>
      <c r="RJ256" s="13"/>
      <c r="RK256" s="68">
        <f t="shared" si="1578"/>
        <v>0</v>
      </c>
      <c r="RL256" s="68">
        <f t="shared" si="1579"/>
        <v>0</v>
      </c>
      <c r="RM256" s="68">
        <f t="shared" si="1580"/>
        <v>0</v>
      </c>
      <c r="RN256" s="68"/>
      <c r="RO256" s="15">
        <f t="shared" si="1581"/>
        <v>0</v>
      </c>
      <c r="RQ256" s="13"/>
      <c r="RR256" s="68">
        <f t="shared" si="1582"/>
        <v>0</v>
      </c>
      <c r="RS256" s="68">
        <f t="shared" si="1583"/>
        <v>0</v>
      </c>
      <c r="RT256" s="68">
        <f t="shared" si="1584"/>
        <v>0</v>
      </c>
      <c r="RU256" s="68"/>
      <c r="RV256" s="15">
        <f t="shared" si="1585"/>
        <v>0</v>
      </c>
      <c r="RX256" s="13"/>
      <c r="RY256" s="68">
        <f t="shared" si="1586"/>
        <v>0</v>
      </c>
      <c r="RZ256" s="68">
        <f t="shared" si="1587"/>
        <v>0</v>
      </c>
      <c r="SA256" s="68">
        <f t="shared" si="1588"/>
        <v>0</v>
      </c>
      <c r="SB256" s="68"/>
      <c r="SC256" s="15">
        <f t="shared" si="1589"/>
        <v>0</v>
      </c>
      <c r="SE256" s="13"/>
      <c r="SF256" s="68">
        <f t="shared" si="1590"/>
        <v>0</v>
      </c>
      <c r="SG256" s="68">
        <f t="shared" si="1591"/>
        <v>0</v>
      </c>
      <c r="SH256" s="68">
        <f t="shared" si="1592"/>
        <v>0</v>
      </c>
      <c r="SI256" s="68"/>
      <c r="SJ256" s="15">
        <f t="shared" si="1593"/>
        <v>0</v>
      </c>
      <c r="SL256" s="13"/>
      <c r="SM256" s="68">
        <f t="shared" si="1594"/>
        <v>0</v>
      </c>
      <c r="SN256" s="68">
        <f t="shared" si="1595"/>
        <v>0</v>
      </c>
      <c r="SO256" s="68">
        <f t="shared" si="1596"/>
        <v>0</v>
      </c>
      <c r="SP256" s="68"/>
      <c r="SQ256" s="15">
        <f t="shared" si="1597"/>
        <v>0</v>
      </c>
      <c r="SS256" s="13"/>
      <c r="ST256" s="68">
        <f t="shared" si="1598"/>
        <v>0</v>
      </c>
      <c r="SU256" s="68">
        <f t="shared" si="1599"/>
        <v>0</v>
      </c>
      <c r="SV256" s="68">
        <f t="shared" si="1600"/>
        <v>0</v>
      </c>
      <c r="SW256" s="68"/>
      <c r="SX256" s="15">
        <f t="shared" si="1601"/>
        <v>0</v>
      </c>
      <c r="SZ256" s="13"/>
      <c r="TA256" s="68">
        <f t="shared" si="1602"/>
        <v>0</v>
      </c>
      <c r="TB256" s="68">
        <f t="shared" si="1603"/>
        <v>0</v>
      </c>
      <c r="TC256" s="68">
        <f t="shared" si="1604"/>
        <v>0</v>
      </c>
      <c r="TD256" s="68"/>
      <c r="TE256" s="15">
        <f t="shared" si="1605"/>
        <v>0</v>
      </c>
      <c r="TG256" s="417"/>
      <c r="TH256" s="68">
        <f t="shared" si="1606"/>
        <v>0</v>
      </c>
      <c r="TI256" s="68">
        <f t="shared" si="1607"/>
        <v>0</v>
      </c>
      <c r="TJ256" s="68">
        <f t="shared" si="1608"/>
        <v>0</v>
      </c>
      <c r="TK256" s="68"/>
      <c r="TL256" s="15">
        <f t="shared" si="1609"/>
        <v>0</v>
      </c>
      <c r="TN256" s="13"/>
      <c r="TO256" s="68">
        <f t="shared" si="1610"/>
        <v>0</v>
      </c>
      <c r="TP256" s="68">
        <f t="shared" si="1611"/>
        <v>0</v>
      </c>
      <c r="TQ256" s="68">
        <f t="shared" si="1612"/>
        <v>0</v>
      </c>
      <c r="TR256" s="68"/>
      <c r="TS256" s="15">
        <f t="shared" si="1613"/>
        <v>0</v>
      </c>
      <c r="TU256" s="417"/>
      <c r="TV256" s="68">
        <f t="shared" si="1614"/>
        <v>0</v>
      </c>
      <c r="TW256" s="68">
        <f t="shared" si="1615"/>
        <v>0</v>
      </c>
      <c r="TX256" s="68">
        <f t="shared" si="1616"/>
        <v>0</v>
      </c>
      <c r="TY256" s="68"/>
      <c r="TZ256" s="15">
        <f t="shared" si="1617"/>
        <v>0</v>
      </c>
      <c r="UB256" s="13"/>
      <c r="UC256" s="68">
        <f t="shared" si="1244"/>
        <v>0</v>
      </c>
      <c r="UD256" s="68">
        <f t="shared" si="1245"/>
        <v>0</v>
      </c>
      <c r="UE256" s="68">
        <f t="shared" si="1246"/>
        <v>0</v>
      </c>
      <c r="UF256" s="68"/>
      <c r="UG256" s="15">
        <f t="shared" si="1247"/>
        <v>0</v>
      </c>
      <c r="UI256" s="417"/>
      <c r="UJ256" s="68">
        <f t="shared" si="1248"/>
        <v>0</v>
      </c>
      <c r="UK256" s="68">
        <f t="shared" si="1249"/>
        <v>0</v>
      </c>
      <c r="UL256" s="68">
        <f t="shared" si="1250"/>
        <v>0</v>
      </c>
      <c r="UM256" s="68"/>
      <c r="UN256" s="15">
        <f t="shared" si="1251"/>
        <v>0</v>
      </c>
      <c r="UP256" s="417"/>
      <c r="UQ256" s="68">
        <f t="shared" si="1252"/>
        <v>0</v>
      </c>
      <c r="UR256" s="68">
        <f t="shared" si="1253"/>
        <v>0</v>
      </c>
      <c r="US256" s="68">
        <f t="shared" si="1254"/>
        <v>0</v>
      </c>
      <c r="UT256" s="68"/>
      <c r="UU256" s="15">
        <f t="shared" si="1255"/>
        <v>0</v>
      </c>
      <c r="UW256" s="417"/>
      <c r="UX256" s="68">
        <f t="shared" si="1256"/>
        <v>0</v>
      </c>
      <c r="UY256" s="68">
        <f t="shared" si="1257"/>
        <v>0</v>
      </c>
      <c r="UZ256" s="68">
        <f t="shared" si="1258"/>
        <v>0</v>
      </c>
      <c r="VA256" s="68"/>
      <c r="VB256" s="15">
        <f t="shared" si="1259"/>
        <v>0</v>
      </c>
      <c r="VD256" s="417"/>
      <c r="VE256" s="68">
        <f t="shared" si="1260"/>
        <v>0</v>
      </c>
      <c r="VF256" s="68">
        <f t="shared" si="1261"/>
        <v>0</v>
      </c>
      <c r="VG256" s="68">
        <f t="shared" si="1262"/>
        <v>0</v>
      </c>
      <c r="VH256" s="68"/>
      <c r="VI256" s="15">
        <f t="shared" si="1263"/>
        <v>0</v>
      </c>
      <c r="VM256" s="21">
        <f t="shared" si="1264"/>
        <v>0</v>
      </c>
      <c r="VN256" s="40"/>
      <c r="VO256" s="21">
        <f t="shared" si="1265"/>
        <v>0</v>
      </c>
      <c r="VP256" s="14"/>
      <c r="VQ256" s="21">
        <f t="shared" si="1266"/>
        <v>0</v>
      </c>
    </row>
    <row r="257" spans="1:589" ht="15.75" customHeight="1" x14ac:dyDescent="0.2">
      <c r="A257" s="127">
        <v>46017</v>
      </c>
      <c r="B257" s="4">
        <f t="shared" si="999"/>
        <v>46017</v>
      </c>
      <c r="C257" s="13"/>
      <c r="D257" s="138">
        <f t="shared" si="1000"/>
        <v>0</v>
      </c>
      <c r="E257" s="68">
        <f t="shared" si="1001"/>
        <v>0</v>
      </c>
      <c r="F257" s="15">
        <f t="shared" si="1002"/>
        <v>0</v>
      </c>
      <c r="G257" s="13"/>
      <c r="H257" s="138">
        <f t="shared" si="1003"/>
        <v>0</v>
      </c>
      <c r="I257" s="68">
        <f t="shared" si="1004"/>
        <v>0</v>
      </c>
      <c r="J257" s="15">
        <f t="shared" si="1005"/>
        <v>0</v>
      </c>
      <c r="K257" s="13"/>
      <c r="L257" s="138">
        <f t="shared" si="1006"/>
        <v>0</v>
      </c>
      <c r="M257" s="68">
        <f t="shared" si="1007"/>
        <v>0</v>
      </c>
      <c r="N257" s="15">
        <f t="shared" si="1008"/>
        <v>0</v>
      </c>
      <c r="O257" s="13"/>
      <c r="P257" s="138">
        <f t="shared" si="1009"/>
        <v>0</v>
      </c>
      <c r="Q257" s="68">
        <f t="shared" si="1010"/>
        <v>0</v>
      </c>
      <c r="R257" s="15">
        <f t="shared" si="1011"/>
        <v>0</v>
      </c>
      <c r="S257" s="18">
        <f t="shared" si="1012"/>
        <v>0</v>
      </c>
      <c r="T257" s="121">
        <f t="shared" si="1013"/>
        <v>0</v>
      </c>
      <c r="U257" s="121">
        <f t="shared" si="1014"/>
        <v>0</v>
      </c>
      <c r="V257" s="134">
        <f t="shared" si="1015"/>
        <v>0</v>
      </c>
      <c r="W257" s="21">
        <f t="shared" si="1267"/>
        <v>0</v>
      </c>
      <c r="X257" s="18">
        <f t="shared" si="1016"/>
        <v>0</v>
      </c>
      <c r="Y257" s="353"/>
      <c r="Z257" s="15">
        <v>1.9999999999999999E-6</v>
      </c>
      <c r="AA257" s="21">
        <f t="shared" si="1017"/>
        <v>1.9999999999999999E-6</v>
      </c>
      <c r="AC257" s="13"/>
      <c r="AD257" s="68">
        <f t="shared" si="1332"/>
        <v>0</v>
      </c>
      <c r="AE257" s="68">
        <f t="shared" si="1333"/>
        <v>0</v>
      </c>
      <c r="AF257" s="68">
        <f t="shared" si="1334"/>
        <v>0</v>
      </c>
      <c r="AG257" s="68"/>
      <c r="AH257" s="15">
        <f t="shared" si="1335"/>
        <v>0</v>
      </c>
      <c r="AJ257" s="13"/>
      <c r="AK257" s="68">
        <f t="shared" si="1336"/>
        <v>0</v>
      </c>
      <c r="AL257" s="68">
        <f t="shared" si="1337"/>
        <v>0</v>
      </c>
      <c r="AM257" s="68">
        <f t="shared" si="1338"/>
        <v>0</v>
      </c>
      <c r="AN257" s="68"/>
      <c r="AO257" s="15">
        <f t="shared" si="1339"/>
        <v>0</v>
      </c>
      <c r="AQ257" s="13"/>
      <c r="AR257" s="68">
        <f t="shared" si="1340"/>
        <v>0</v>
      </c>
      <c r="AS257" s="68">
        <f t="shared" si="1341"/>
        <v>0</v>
      </c>
      <c r="AT257" s="68">
        <f t="shared" si="1342"/>
        <v>0</v>
      </c>
      <c r="AU257" s="68"/>
      <c r="AV257" s="15">
        <f t="shared" si="1343"/>
        <v>0</v>
      </c>
      <c r="AX257" s="13"/>
      <c r="AY257" s="68">
        <f t="shared" si="1344"/>
        <v>0</v>
      </c>
      <c r="AZ257" s="68">
        <f t="shared" si="1345"/>
        <v>0</v>
      </c>
      <c r="BA257" s="68">
        <f t="shared" si="1346"/>
        <v>0</v>
      </c>
      <c r="BB257" s="68"/>
      <c r="BC257" s="15">
        <f t="shared" si="1347"/>
        <v>0</v>
      </c>
      <c r="BE257" s="13"/>
      <c r="BF257" s="68">
        <f t="shared" si="1348"/>
        <v>0</v>
      </c>
      <c r="BG257" s="68">
        <f t="shared" si="1349"/>
        <v>0</v>
      </c>
      <c r="BH257" s="68"/>
      <c r="BI257" s="68"/>
      <c r="BJ257" s="15">
        <f t="shared" si="1350"/>
        <v>0</v>
      </c>
      <c r="BL257" s="13"/>
      <c r="BM257" s="68">
        <f t="shared" si="1351"/>
        <v>0</v>
      </c>
      <c r="BN257" s="68">
        <f t="shared" si="1352"/>
        <v>0</v>
      </c>
      <c r="BO257" s="68">
        <f t="shared" si="1353"/>
        <v>0</v>
      </c>
      <c r="BP257" s="68"/>
      <c r="BQ257" s="15">
        <f t="shared" si="1354"/>
        <v>0</v>
      </c>
      <c r="BS257" s="13"/>
      <c r="BT257" s="68">
        <f t="shared" si="1355"/>
        <v>0</v>
      </c>
      <c r="BU257" s="68">
        <f t="shared" si="1356"/>
        <v>0</v>
      </c>
      <c r="BV257" s="68">
        <f t="shared" si="1357"/>
        <v>0</v>
      </c>
      <c r="BW257" s="68"/>
      <c r="BX257" s="15">
        <f t="shared" si="1358"/>
        <v>0</v>
      </c>
      <c r="BZ257" s="13"/>
      <c r="CA257" s="68">
        <f t="shared" si="1359"/>
        <v>0</v>
      </c>
      <c r="CB257" s="68">
        <f t="shared" si="1360"/>
        <v>0</v>
      </c>
      <c r="CC257" s="68">
        <f t="shared" si="1361"/>
        <v>0</v>
      </c>
      <c r="CD257" s="68"/>
      <c r="CE257" s="15">
        <f t="shared" si="1362"/>
        <v>0</v>
      </c>
      <c r="CG257" s="13"/>
      <c r="CH257" s="68">
        <f t="shared" si="1363"/>
        <v>0</v>
      </c>
      <c r="CI257" s="68">
        <f t="shared" si="1364"/>
        <v>0</v>
      </c>
      <c r="CJ257" s="68">
        <f t="shared" si="1365"/>
        <v>0</v>
      </c>
      <c r="CK257" s="68"/>
      <c r="CL257" s="15">
        <f t="shared" si="1366"/>
        <v>0</v>
      </c>
      <c r="CN257" s="13"/>
      <c r="CO257" s="68">
        <f t="shared" si="1367"/>
        <v>0</v>
      </c>
      <c r="CP257" s="68">
        <f t="shared" si="1368"/>
        <v>0</v>
      </c>
      <c r="CQ257" s="68">
        <f t="shared" si="1369"/>
        <v>0</v>
      </c>
      <c r="CR257" s="68"/>
      <c r="CS257" s="15">
        <f t="shared" si="1370"/>
        <v>0</v>
      </c>
      <c r="CU257" s="13"/>
      <c r="CV257" s="68">
        <f t="shared" si="1371"/>
        <v>0</v>
      </c>
      <c r="CW257" s="68">
        <f t="shared" si="1372"/>
        <v>0</v>
      </c>
      <c r="CX257" s="68">
        <f t="shared" si="1373"/>
        <v>0</v>
      </c>
      <c r="CY257" s="68"/>
      <c r="CZ257" s="15">
        <f t="shared" si="1374"/>
        <v>0</v>
      </c>
      <c r="DB257" s="13"/>
      <c r="DC257" s="68">
        <f t="shared" si="1375"/>
        <v>0</v>
      </c>
      <c r="DD257" s="68">
        <f t="shared" si="1376"/>
        <v>0</v>
      </c>
      <c r="DE257" s="68">
        <f t="shared" si="1377"/>
        <v>0</v>
      </c>
      <c r="DF257" s="68"/>
      <c r="DG257" s="15">
        <f t="shared" si="1378"/>
        <v>0</v>
      </c>
      <c r="DI257" s="13"/>
      <c r="DJ257" s="68">
        <f t="shared" si="1379"/>
        <v>0</v>
      </c>
      <c r="DK257" s="68">
        <f t="shared" si="1380"/>
        <v>0</v>
      </c>
      <c r="DL257" s="68">
        <f t="shared" si="1381"/>
        <v>0</v>
      </c>
      <c r="DM257" s="68"/>
      <c r="DN257" s="15">
        <f t="shared" si="1382"/>
        <v>0</v>
      </c>
      <c r="DP257" s="13"/>
      <c r="DQ257" s="68">
        <f t="shared" si="1383"/>
        <v>0</v>
      </c>
      <c r="DR257" s="68">
        <f t="shared" si="1384"/>
        <v>0</v>
      </c>
      <c r="DS257" s="68"/>
      <c r="DT257" s="68"/>
      <c r="DU257" s="15">
        <f t="shared" si="1385"/>
        <v>0</v>
      </c>
      <c r="DV257" s="18"/>
      <c r="DW257" s="13"/>
      <c r="DX257" s="68">
        <f t="shared" si="1386"/>
        <v>0</v>
      </c>
      <c r="DY257" s="68">
        <f t="shared" si="1387"/>
        <v>0</v>
      </c>
      <c r="DZ257" s="68">
        <f t="shared" si="1388"/>
        <v>0</v>
      </c>
      <c r="EA257" s="68"/>
      <c r="EB257" s="15">
        <f t="shared" si="1389"/>
        <v>0</v>
      </c>
      <c r="ED257" s="13"/>
      <c r="EE257" s="68">
        <f t="shared" si="1390"/>
        <v>0</v>
      </c>
      <c r="EF257" s="68">
        <f t="shared" si="1391"/>
        <v>0</v>
      </c>
      <c r="EG257" s="68">
        <f t="shared" si="1392"/>
        <v>0</v>
      </c>
      <c r="EH257" s="68"/>
      <c r="EI257" s="15">
        <f t="shared" si="1393"/>
        <v>0</v>
      </c>
      <c r="EK257" s="13"/>
      <c r="EL257" s="68">
        <f t="shared" si="1394"/>
        <v>0</v>
      </c>
      <c r="EM257" s="68">
        <f t="shared" si="1395"/>
        <v>0</v>
      </c>
      <c r="EN257" s="68">
        <f t="shared" si="1396"/>
        <v>0</v>
      </c>
      <c r="EO257" s="68"/>
      <c r="EP257" s="15">
        <f t="shared" si="1397"/>
        <v>0</v>
      </c>
      <c r="ER257" s="13"/>
      <c r="ES257" s="68">
        <f t="shared" si="1398"/>
        <v>0</v>
      </c>
      <c r="ET257" s="68">
        <f t="shared" si="1399"/>
        <v>0</v>
      </c>
      <c r="EU257" s="68">
        <f t="shared" si="1400"/>
        <v>0</v>
      </c>
      <c r="EV257" s="68"/>
      <c r="EW257" s="15">
        <f t="shared" si="1401"/>
        <v>0</v>
      </c>
      <c r="EY257" s="13"/>
      <c r="EZ257" s="68">
        <f t="shared" si="1402"/>
        <v>0</v>
      </c>
      <c r="FA257" s="68">
        <f t="shared" si="1403"/>
        <v>0</v>
      </c>
      <c r="FB257" s="68"/>
      <c r="FC257" s="68"/>
      <c r="FD257" s="15">
        <f t="shared" si="1404"/>
        <v>0</v>
      </c>
      <c r="FF257" s="13"/>
      <c r="FG257" s="68">
        <f t="shared" si="1405"/>
        <v>0</v>
      </c>
      <c r="FH257" s="68">
        <f t="shared" si="1406"/>
        <v>0</v>
      </c>
      <c r="FI257" s="68">
        <f t="shared" si="1407"/>
        <v>0</v>
      </c>
      <c r="FJ257" s="68"/>
      <c r="FK257" s="15">
        <f t="shared" si="1408"/>
        <v>0</v>
      </c>
      <c r="FM257" s="13"/>
      <c r="FN257" s="68">
        <f t="shared" si="1409"/>
        <v>0</v>
      </c>
      <c r="FO257" s="68">
        <f t="shared" si="1410"/>
        <v>0</v>
      </c>
      <c r="FP257" s="68">
        <f t="shared" si="1411"/>
        <v>0</v>
      </c>
      <c r="FQ257" s="68"/>
      <c r="FR257" s="15">
        <f t="shared" si="1412"/>
        <v>0</v>
      </c>
      <c r="FT257" s="13"/>
      <c r="FU257" s="68">
        <f t="shared" si="1413"/>
        <v>0</v>
      </c>
      <c r="FV257" s="68">
        <f t="shared" si="1414"/>
        <v>0</v>
      </c>
      <c r="FW257" s="68">
        <f t="shared" si="1415"/>
        <v>0</v>
      </c>
      <c r="FX257" s="68"/>
      <c r="FY257" s="15">
        <f t="shared" si="1416"/>
        <v>0</v>
      </c>
      <c r="GA257" s="13"/>
      <c r="GB257" s="68">
        <f t="shared" si="1417"/>
        <v>0</v>
      </c>
      <c r="GC257" s="68">
        <f t="shared" si="1418"/>
        <v>0</v>
      </c>
      <c r="GD257" s="68"/>
      <c r="GE257" s="68"/>
      <c r="GF257" s="15">
        <f t="shared" si="1419"/>
        <v>0</v>
      </c>
      <c r="GG257" s="18"/>
      <c r="GH257" s="13"/>
      <c r="GI257" s="68">
        <f t="shared" si="1420"/>
        <v>0</v>
      </c>
      <c r="GJ257" s="68">
        <f t="shared" si="1421"/>
        <v>0</v>
      </c>
      <c r="GK257" s="68">
        <f t="shared" si="1422"/>
        <v>0</v>
      </c>
      <c r="GL257" s="68"/>
      <c r="GM257" s="15">
        <f t="shared" si="1423"/>
        <v>0</v>
      </c>
      <c r="GO257" s="13"/>
      <c r="GP257" s="68">
        <f t="shared" si="1424"/>
        <v>0</v>
      </c>
      <c r="GQ257" s="68">
        <f t="shared" si="1425"/>
        <v>0</v>
      </c>
      <c r="GR257" s="68"/>
      <c r="GS257" s="68"/>
      <c r="GT257" s="15">
        <f t="shared" si="1426"/>
        <v>0</v>
      </c>
      <c r="GV257" s="13"/>
      <c r="GW257" s="68">
        <f t="shared" si="1427"/>
        <v>0</v>
      </c>
      <c r="GX257" s="68">
        <f t="shared" si="1428"/>
        <v>0</v>
      </c>
      <c r="GY257" s="68">
        <f t="shared" si="1429"/>
        <v>0</v>
      </c>
      <c r="GZ257" s="68"/>
      <c r="HA257" s="15">
        <f t="shared" si="1430"/>
        <v>0</v>
      </c>
      <c r="HD257" s="13"/>
      <c r="HE257" s="68">
        <f t="shared" si="1431"/>
        <v>0</v>
      </c>
      <c r="HF257" s="68">
        <f t="shared" si="1432"/>
        <v>0</v>
      </c>
      <c r="HG257" s="68">
        <f t="shared" si="1433"/>
        <v>0</v>
      </c>
      <c r="HH257" s="68"/>
      <c r="HI257" s="15">
        <f t="shared" si="1434"/>
        <v>0</v>
      </c>
      <c r="HK257" s="13"/>
      <c r="HL257" s="68">
        <f t="shared" si="1435"/>
        <v>0</v>
      </c>
      <c r="HM257" s="68">
        <f t="shared" si="1436"/>
        <v>0</v>
      </c>
      <c r="HN257" s="68">
        <f t="shared" si="1437"/>
        <v>0</v>
      </c>
      <c r="HO257" s="68"/>
      <c r="HP257" s="15">
        <f t="shared" si="1438"/>
        <v>0</v>
      </c>
      <c r="HR257" s="13"/>
      <c r="HS257" s="68"/>
      <c r="HT257" s="68"/>
      <c r="HU257" s="68"/>
      <c r="HV257" s="68"/>
      <c r="HW257" s="15"/>
      <c r="HY257" s="13"/>
      <c r="HZ257" s="68">
        <f t="shared" si="1439"/>
        <v>0</v>
      </c>
      <c r="IA257" s="68">
        <f t="shared" si="1440"/>
        <v>0</v>
      </c>
      <c r="IB257" s="68">
        <f t="shared" si="1441"/>
        <v>0</v>
      </c>
      <c r="IC257" s="68"/>
      <c r="ID257" s="15">
        <f t="shared" si="1442"/>
        <v>0</v>
      </c>
      <c r="IF257" s="13"/>
      <c r="IG257" s="68">
        <f t="shared" si="1443"/>
        <v>0</v>
      </c>
      <c r="IH257" s="68">
        <f t="shared" si="1444"/>
        <v>0</v>
      </c>
      <c r="II257" s="68">
        <f t="shared" si="1445"/>
        <v>0</v>
      </c>
      <c r="IJ257" s="68"/>
      <c r="IK257" s="15">
        <f t="shared" si="1446"/>
        <v>0</v>
      </c>
      <c r="IM257" s="13"/>
      <c r="IN257" s="68">
        <f t="shared" si="1447"/>
        <v>0</v>
      </c>
      <c r="IO257" s="68">
        <f t="shared" si="1448"/>
        <v>0</v>
      </c>
      <c r="IP257" s="68">
        <f t="shared" si="1449"/>
        <v>0</v>
      </c>
      <c r="IQ257" s="68"/>
      <c r="IR257" s="15">
        <f t="shared" si="1450"/>
        <v>0</v>
      </c>
      <c r="IT257" s="13"/>
      <c r="IU257" s="68">
        <f t="shared" si="1451"/>
        <v>0</v>
      </c>
      <c r="IV257" s="68">
        <f t="shared" si="1452"/>
        <v>0</v>
      </c>
      <c r="IW257" s="68">
        <f t="shared" si="1453"/>
        <v>0</v>
      </c>
      <c r="IX257" s="68"/>
      <c r="IY257" s="15">
        <f t="shared" si="1454"/>
        <v>0</v>
      </c>
      <c r="JA257" s="13"/>
      <c r="JB257" s="68">
        <f t="shared" si="1455"/>
        <v>0</v>
      </c>
      <c r="JC257" s="68">
        <f t="shared" si="1456"/>
        <v>0</v>
      </c>
      <c r="JD257" s="68">
        <f t="shared" si="1457"/>
        <v>0</v>
      </c>
      <c r="JE257" s="68"/>
      <c r="JF257" s="15">
        <f t="shared" si="1458"/>
        <v>0</v>
      </c>
      <c r="JH257" s="13"/>
      <c r="JI257" s="68">
        <f t="shared" si="1459"/>
        <v>0</v>
      </c>
      <c r="JJ257" s="68">
        <f t="shared" si="1460"/>
        <v>0</v>
      </c>
      <c r="JK257" s="68">
        <f t="shared" si="1461"/>
        <v>0</v>
      </c>
      <c r="JL257" s="68"/>
      <c r="JM257" s="15">
        <f t="shared" si="1462"/>
        <v>0</v>
      </c>
      <c r="JO257" s="13"/>
      <c r="JP257" s="68">
        <f t="shared" si="1463"/>
        <v>0</v>
      </c>
      <c r="JQ257" s="68">
        <f t="shared" si="1464"/>
        <v>0</v>
      </c>
      <c r="JR257" s="68">
        <f t="shared" si="1465"/>
        <v>0</v>
      </c>
      <c r="JS257" s="68"/>
      <c r="JT257" s="15">
        <f t="shared" si="1466"/>
        <v>0</v>
      </c>
      <c r="JV257" s="13"/>
      <c r="JW257" s="68">
        <f t="shared" si="1467"/>
        <v>0</v>
      </c>
      <c r="JX257" s="68">
        <f t="shared" si="1468"/>
        <v>0</v>
      </c>
      <c r="JY257" s="68">
        <f t="shared" si="1469"/>
        <v>0</v>
      </c>
      <c r="JZ257" s="68"/>
      <c r="KA257" s="15">
        <f t="shared" si="1470"/>
        <v>0</v>
      </c>
      <c r="KC257" s="13"/>
      <c r="KD257" s="68">
        <f t="shared" si="1471"/>
        <v>0</v>
      </c>
      <c r="KE257" s="68">
        <f t="shared" si="1472"/>
        <v>0</v>
      </c>
      <c r="KF257" s="68">
        <f t="shared" si="1473"/>
        <v>0</v>
      </c>
      <c r="KG257" s="68"/>
      <c r="KH257" s="15">
        <f t="shared" si="1474"/>
        <v>0</v>
      </c>
      <c r="KI257" s="18"/>
      <c r="KJ257" s="13"/>
      <c r="KK257" s="68">
        <f t="shared" si="1475"/>
        <v>0</v>
      </c>
      <c r="KL257" s="68">
        <f t="shared" si="1476"/>
        <v>0</v>
      </c>
      <c r="KM257" s="68">
        <f t="shared" si="1477"/>
        <v>0</v>
      </c>
      <c r="KN257" s="68"/>
      <c r="KO257" s="15">
        <f t="shared" si="1478"/>
        <v>0</v>
      </c>
      <c r="KQ257" s="13"/>
      <c r="KR257" s="68">
        <f t="shared" si="1479"/>
        <v>0</v>
      </c>
      <c r="KS257" s="68">
        <f t="shared" si="1480"/>
        <v>0</v>
      </c>
      <c r="KT257" s="68">
        <f t="shared" si="1481"/>
        <v>0</v>
      </c>
      <c r="KU257" s="68"/>
      <c r="KV257" s="15">
        <f t="shared" si="1482"/>
        <v>0</v>
      </c>
      <c r="KW257" s="18"/>
      <c r="KX257" s="13"/>
      <c r="KY257" s="68">
        <f t="shared" si="1483"/>
        <v>0</v>
      </c>
      <c r="KZ257" s="68">
        <f t="shared" si="1484"/>
        <v>0</v>
      </c>
      <c r="LA257" s="68">
        <f t="shared" si="1485"/>
        <v>0</v>
      </c>
      <c r="LB257" s="68"/>
      <c r="LC257" s="15">
        <f t="shared" si="1486"/>
        <v>0</v>
      </c>
      <c r="LD257" s="18"/>
      <c r="LE257" s="13"/>
      <c r="LF257" s="68">
        <f t="shared" si="1487"/>
        <v>0</v>
      </c>
      <c r="LG257" s="68">
        <f t="shared" si="1488"/>
        <v>0</v>
      </c>
      <c r="LH257" s="68">
        <f t="shared" si="1489"/>
        <v>0</v>
      </c>
      <c r="LI257" s="68"/>
      <c r="LJ257" s="15">
        <f t="shared" si="1490"/>
        <v>0</v>
      </c>
      <c r="LL257" s="13"/>
      <c r="LM257" s="68">
        <f t="shared" si="1491"/>
        <v>0</v>
      </c>
      <c r="LN257" s="68">
        <f t="shared" si="1492"/>
        <v>0</v>
      </c>
      <c r="LO257" s="68">
        <f t="shared" si="1493"/>
        <v>0</v>
      </c>
      <c r="LP257" s="68"/>
      <c r="LQ257" s="15">
        <f t="shared" si="1494"/>
        <v>0</v>
      </c>
      <c r="LS257" s="13"/>
      <c r="LT257" s="68">
        <f t="shared" si="1495"/>
        <v>0</v>
      </c>
      <c r="LU257" s="68">
        <f t="shared" si="1496"/>
        <v>0</v>
      </c>
      <c r="LV257" s="68"/>
      <c r="LW257" s="68"/>
      <c r="LX257" s="15">
        <f t="shared" si="1497"/>
        <v>0</v>
      </c>
      <c r="LZ257" s="13"/>
      <c r="MA257" s="68">
        <f t="shared" si="1498"/>
        <v>0</v>
      </c>
      <c r="MB257" s="68">
        <f t="shared" si="1499"/>
        <v>0</v>
      </c>
      <c r="MC257" s="68">
        <f t="shared" si="1500"/>
        <v>0</v>
      </c>
      <c r="MD257" s="68"/>
      <c r="ME257" s="15">
        <f t="shared" si="1501"/>
        <v>0</v>
      </c>
      <c r="MG257" s="13"/>
      <c r="MH257" s="68">
        <f t="shared" si="1502"/>
        <v>0</v>
      </c>
      <c r="MI257" s="68">
        <f t="shared" si="1503"/>
        <v>0</v>
      </c>
      <c r="MJ257" s="68">
        <f t="shared" si="1504"/>
        <v>0</v>
      </c>
      <c r="MK257" s="68"/>
      <c r="ML257" s="15">
        <f t="shared" si="1505"/>
        <v>0</v>
      </c>
      <c r="MN257" s="13"/>
      <c r="MO257" s="68">
        <f t="shared" si="1506"/>
        <v>0</v>
      </c>
      <c r="MP257" s="68">
        <f t="shared" si="1507"/>
        <v>0</v>
      </c>
      <c r="MQ257" s="68">
        <f t="shared" si="1508"/>
        <v>0</v>
      </c>
      <c r="MR257" s="68"/>
      <c r="MS257" s="15">
        <f t="shared" si="1509"/>
        <v>0</v>
      </c>
      <c r="MU257" s="13"/>
      <c r="MV257" s="68">
        <f t="shared" si="1510"/>
        <v>0</v>
      </c>
      <c r="MW257" s="68">
        <f t="shared" si="1511"/>
        <v>0</v>
      </c>
      <c r="MX257" s="68">
        <f t="shared" si="1512"/>
        <v>0</v>
      </c>
      <c r="MY257" s="68"/>
      <c r="MZ257" s="15">
        <f t="shared" si="1513"/>
        <v>0</v>
      </c>
      <c r="NB257" s="13"/>
      <c r="NC257" s="68">
        <f t="shared" si="1514"/>
        <v>0</v>
      </c>
      <c r="ND257" s="68">
        <f t="shared" si="1515"/>
        <v>0</v>
      </c>
      <c r="NE257" s="68">
        <f t="shared" si="1516"/>
        <v>0</v>
      </c>
      <c r="NF257" s="68"/>
      <c r="NG257" s="15">
        <f t="shared" si="1517"/>
        <v>0</v>
      </c>
      <c r="NI257" s="13"/>
      <c r="NJ257" s="68">
        <f t="shared" si="1518"/>
        <v>0</v>
      </c>
      <c r="NK257" s="68">
        <f t="shared" si="1519"/>
        <v>0</v>
      </c>
      <c r="NL257" s="68">
        <f t="shared" si="1520"/>
        <v>0</v>
      </c>
      <c r="NM257" s="68"/>
      <c r="NN257" s="15">
        <f t="shared" si="1521"/>
        <v>0</v>
      </c>
      <c r="NP257" s="13"/>
      <c r="NQ257" s="68">
        <f t="shared" si="1522"/>
        <v>0</v>
      </c>
      <c r="NR257" s="68">
        <f t="shared" si="1523"/>
        <v>0</v>
      </c>
      <c r="NS257" s="68">
        <f t="shared" si="1524"/>
        <v>0</v>
      </c>
      <c r="NT257" s="68"/>
      <c r="NU257" s="15">
        <f t="shared" si="1525"/>
        <v>0</v>
      </c>
      <c r="NW257" s="13"/>
      <c r="NX257" s="68">
        <f t="shared" si="1526"/>
        <v>0</v>
      </c>
      <c r="NY257" s="68">
        <f t="shared" si="1527"/>
        <v>0</v>
      </c>
      <c r="NZ257" s="68">
        <f t="shared" si="1528"/>
        <v>0</v>
      </c>
      <c r="OA257" s="68"/>
      <c r="OB257" s="15">
        <f t="shared" si="1529"/>
        <v>0</v>
      </c>
      <c r="OD257" s="13"/>
      <c r="OE257" s="68">
        <f t="shared" si="1530"/>
        <v>0</v>
      </c>
      <c r="OF257" s="68">
        <f t="shared" si="1531"/>
        <v>0</v>
      </c>
      <c r="OG257" s="68">
        <f t="shared" si="1532"/>
        <v>0</v>
      </c>
      <c r="OH257" s="68"/>
      <c r="OI257" s="15">
        <f t="shared" si="1533"/>
        <v>0</v>
      </c>
      <c r="OK257" s="13"/>
      <c r="OL257" s="68">
        <f t="shared" si="1534"/>
        <v>0</v>
      </c>
      <c r="OM257" s="68">
        <f t="shared" si="1535"/>
        <v>0</v>
      </c>
      <c r="ON257" s="68">
        <f t="shared" si="1536"/>
        <v>0</v>
      </c>
      <c r="OO257" s="68"/>
      <c r="OP257" s="15">
        <f t="shared" si="1537"/>
        <v>0</v>
      </c>
      <c r="OR257" s="13"/>
      <c r="OS257" s="68">
        <f t="shared" si="1538"/>
        <v>0</v>
      </c>
      <c r="OT257" s="68">
        <f t="shared" si="1539"/>
        <v>0</v>
      </c>
      <c r="OU257" s="68">
        <f t="shared" si="1540"/>
        <v>0</v>
      </c>
      <c r="OV257" s="68"/>
      <c r="OW257" s="15">
        <f t="shared" si="1541"/>
        <v>0</v>
      </c>
      <c r="OY257" s="13"/>
      <c r="OZ257" s="68">
        <f t="shared" si="1542"/>
        <v>0</v>
      </c>
      <c r="PA257" s="68">
        <f t="shared" si="1543"/>
        <v>0</v>
      </c>
      <c r="PB257" s="68">
        <f t="shared" si="1544"/>
        <v>0</v>
      </c>
      <c r="PC257" s="68"/>
      <c r="PD257" s="15">
        <f t="shared" si="1545"/>
        <v>0</v>
      </c>
      <c r="PE257" s="18"/>
      <c r="PF257" s="13"/>
      <c r="PG257" s="68">
        <f t="shared" si="1546"/>
        <v>0</v>
      </c>
      <c r="PH257" s="68">
        <f t="shared" si="1547"/>
        <v>0</v>
      </c>
      <c r="PI257" s="68">
        <f t="shared" si="1548"/>
        <v>0</v>
      </c>
      <c r="PJ257" s="68"/>
      <c r="PK257" s="15">
        <f t="shared" si="1549"/>
        <v>0</v>
      </c>
      <c r="PM257" s="13"/>
      <c r="PN257" s="68">
        <f t="shared" si="1550"/>
        <v>0</v>
      </c>
      <c r="PO257" s="68">
        <f t="shared" si="1551"/>
        <v>0</v>
      </c>
      <c r="PP257" s="68">
        <f t="shared" si="1552"/>
        <v>0</v>
      </c>
      <c r="PQ257" s="68"/>
      <c r="PR257" s="15">
        <f t="shared" si="1553"/>
        <v>0</v>
      </c>
      <c r="PT257" s="13"/>
      <c r="PU257" s="68">
        <f t="shared" si="1554"/>
        <v>0</v>
      </c>
      <c r="PV257" s="68">
        <f t="shared" si="1555"/>
        <v>0</v>
      </c>
      <c r="PW257" s="68">
        <f t="shared" si="1556"/>
        <v>0</v>
      </c>
      <c r="PX257" s="68"/>
      <c r="PY257" s="15">
        <f t="shared" si="1557"/>
        <v>0</v>
      </c>
      <c r="QA257" s="13"/>
      <c r="QB257" s="68">
        <f t="shared" si="1558"/>
        <v>0</v>
      </c>
      <c r="QC257" s="68">
        <f t="shared" si="1559"/>
        <v>0</v>
      </c>
      <c r="QD257" s="68">
        <f t="shared" si="1560"/>
        <v>0</v>
      </c>
      <c r="QE257" s="68"/>
      <c r="QF257" s="15">
        <f t="shared" si="1561"/>
        <v>0</v>
      </c>
      <c r="QH257" s="13"/>
      <c r="QI257" s="68">
        <f t="shared" si="1562"/>
        <v>0</v>
      </c>
      <c r="QJ257" s="68">
        <f t="shared" si="1563"/>
        <v>0</v>
      </c>
      <c r="QK257" s="68">
        <f t="shared" si="1564"/>
        <v>0</v>
      </c>
      <c r="QL257" s="68"/>
      <c r="QM257" s="15">
        <f t="shared" si="1565"/>
        <v>0</v>
      </c>
      <c r="QO257" s="13"/>
      <c r="QP257" s="68">
        <f t="shared" si="1566"/>
        <v>0</v>
      </c>
      <c r="QQ257" s="68">
        <f t="shared" si="1567"/>
        <v>0</v>
      </c>
      <c r="QR257" s="68">
        <f t="shared" si="1568"/>
        <v>0</v>
      </c>
      <c r="QS257" s="68"/>
      <c r="QT257" s="15">
        <f t="shared" si="1569"/>
        <v>0</v>
      </c>
      <c r="QV257" s="13"/>
      <c r="QW257" s="68">
        <f t="shared" si="1570"/>
        <v>0</v>
      </c>
      <c r="QX257" s="68">
        <f t="shared" si="1571"/>
        <v>0</v>
      </c>
      <c r="QY257" s="68">
        <f t="shared" si="1572"/>
        <v>0</v>
      </c>
      <c r="QZ257" s="68"/>
      <c r="RA257" s="15">
        <f t="shared" si="1573"/>
        <v>0</v>
      </c>
      <c r="RC257" s="13"/>
      <c r="RD257" s="68">
        <f t="shared" si="1574"/>
        <v>0</v>
      </c>
      <c r="RE257" s="68">
        <f t="shared" si="1575"/>
        <v>0</v>
      </c>
      <c r="RF257" s="68">
        <f t="shared" si="1576"/>
        <v>0</v>
      </c>
      <c r="RG257" s="68"/>
      <c r="RH257" s="15">
        <f t="shared" si="1577"/>
        <v>0</v>
      </c>
      <c r="RJ257" s="13"/>
      <c r="RK257" s="68">
        <f t="shared" si="1578"/>
        <v>0</v>
      </c>
      <c r="RL257" s="68">
        <f t="shared" si="1579"/>
        <v>0</v>
      </c>
      <c r="RM257" s="68">
        <f t="shared" si="1580"/>
        <v>0</v>
      </c>
      <c r="RN257" s="68"/>
      <c r="RO257" s="15">
        <f t="shared" si="1581"/>
        <v>0</v>
      </c>
      <c r="RQ257" s="13"/>
      <c r="RR257" s="68">
        <f t="shared" si="1582"/>
        <v>0</v>
      </c>
      <c r="RS257" s="68">
        <f t="shared" si="1583"/>
        <v>0</v>
      </c>
      <c r="RT257" s="68">
        <f t="shared" si="1584"/>
        <v>0</v>
      </c>
      <c r="RU257" s="68"/>
      <c r="RV257" s="15">
        <f t="shared" si="1585"/>
        <v>0</v>
      </c>
      <c r="RX257" s="13"/>
      <c r="RY257" s="68">
        <f t="shared" si="1586"/>
        <v>0</v>
      </c>
      <c r="RZ257" s="68">
        <f t="shared" si="1587"/>
        <v>0</v>
      </c>
      <c r="SA257" s="68">
        <f t="shared" si="1588"/>
        <v>0</v>
      </c>
      <c r="SB257" s="68"/>
      <c r="SC257" s="15">
        <f t="shared" si="1589"/>
        <v>0</v>
      </c>
      <c r="SE257" s="13"/>
      <c r="SF257" s="68">
        <f t="shared" si="1590"/>
        <v>0</v>
      </c>
      <c r="SG257" s="68">
        <f t="shared" si="1591"/>
        <v>0</v>
      </c>
      <c r="SH257" s="68">
        <f t="shared" si="1592"/>
        <v>0</v>
      </c>
      <c r="SI257" s="68"/>
      <c r="SJ257" s="15">
        <f t="shared" si="1593"/>
        <v>0</v>
      </c>
      <c r="SL257" s="13"/>
      <c r="SM257" s="68">
        <f t="shared" si="1594"/>
        <v>0</v>
      </c>
      <c r="SN257" s="68">
        <f t="shared" si="1595"/>
        <v>0</v>
      </c>
      <c r="SO257" s="68">
        <f t="shared" si="1596"/>
        <v>0</v>
      </c>
      <c r="SP257" s="68"/>
      <c r="SQ257" s="15">
        <f t="shared" si="1597"/>
        <v>0</v>
      </c>
      <c r="SS257" s="13"/>
      <c r="ST257" s="68">
        <f t="shared" si="1598"/>
        <v>0</v>
      </c>
      <c r="SU257" s="68">
        <f t="shared" si="1599"/>
        <v>0</v>
      </c>
      <c r="SV257" s="68">
        <f t="shared" si="1600"/>
        <v>0</v>
      </c>
      <c r="SW257" s="68"/>
      <c r="SX257" s="15">
        <f t="shared" si="1601"/>
        <v>0</v>
      </c>
      <c r="SZ257" s="13"/>
      <c r="TA257" s="68">
        <f t="shared" si="1602"/>
        <v>0</v>
      </c>
      <c r="TB257" s="68">
        <f t="shared" si="1603"/>
        <v>0</v>
      </c>
      <c r="TC257" s="68">
        <f t="shared" si="1604"/>
        <v>0</v>
      </c>
      <c r="TD257" s="68"/>
      <c r="TE257" s="15">
        <f t="shared" si="1605"/>
        <v>0</v>
      </c>
      <c r="TG257" s="417"/>
      <c r="TH257" s="68">
        <f t="shared" si="1606"/>
        <v>0</v>
      </c>
      <c r="TI257" s="68">
        <f t="shared" si="1607"/>
        <v>0</v>
      </c>
      <c r="TJ257" s="68">
        <f t="shared" si="1608"/>
        <v>0</v>
      </c>
      <c r="TK257" s="68"/>
      <c r="TL257" s="15">
        <f t="shared" si="1609"/>
        <v>0</v>
      </c>
      <c r="TN257" s="13"/>
      <c r="TO257" s="68">
        <f t="shared" si="1610"/>
        <v>0</v>
      </c>
      <c r="TP257" s="68">
        <f t="shared" si="1611"/>
        <v>0</v>
      </c>
      <c r="TQ257" s="68">
        <f t="shared" si="1612"/>
        <v>0</v>
      </c>
      <c r="TR257" s="68"/>
      <c r="TS257" s="15">
        <f t="shared" si="1613"/>
        <v>0</v>
      </c>
      <c r="TU257" s="417"/>
      <c r="TV257" s="68">
        <f t="shared" si="1614"/>
        <v>0</v>
      </c>
      <c r="TW257" s="68">
        <f t="shared" si="1615"/>
        <v>0</v>
      </c>
      <c r="TX257" s="68">
        <f t="shared" si="1616"/>
        <v>0</v>
      </c>
      <c r="TY257" s="68"/>
      <c r="TZ257" s="15">
        <f t="shared" si="1617"/>
        <v>0</v>
      </c>
      <c r="UB257" s="13"/>
      <c r="UC257" s="68">
        <f t="shared" si="1244"/>
        <v>0</v>
      </c>
      <c r="UD257" s="68">
        <f t="shared" si="1245"/>
        <v>0</v>
      </c>
      <c r="UE257" s="68">
        <f t="shared" si="1246"/>
        <v>0</v>
      </c>
      <c r="UF257" s="68"/>
      <c r="UG257" s="15">
        <f t="shared" si="1247"/>
        <v>0</v>
      </c>
      <c r="UI257" s="417"/>
      <c r="UJ257" s="68">
        <f t="shared" si="1248"/>
        <v>0</v>
      </c>
      <c r="UK257" s="68">
        <f t="shared" si="1249"/>
        <v>0</v>
      </c>
      <c r="UL257" s="68">
        <f t="shared" si="1250"/>
        <v>0</v>
      </c>
      <c r="UM257" s="68"/>
      <c r="UN257" s="15">
        <f t="shared" si="1251"/>
        <v>0</v>
      </c>
      <c r="UP257" s="417"/>
      <c r="UQ257" s="68">
        <f t="shared" si="1252"/>
        <v>0</v>
      </c>
      <c r="UR257" s="68">
        <f t="shared" si="1253"/>
        <v>0</v>
      </c>
      <c r="US257" s="68">
        <f t="shared" si="1254"/>
        <v>0</v>
      </c>
      <c r="UT257" s="68"/>
      <c r="UU257" s="15">
        <f t="shared" si="1255"/>
        <v>0</v>
      </c>
      <c r="UW257" s="417"/>
      <c r="UX257" s="68">
        <f t="shared" si="1256"/>
        <v>0</v>
      </c>
      <c r="UY257" s="68">
        <f t="shared" si="1257"/>
        <v>0</v>
      </c>
      <c r="UZ257" s="68">
        <f t="shared" si="1258"/>
        <v>0</v>
      </c>
      <c r="VA257" s="68"/>
      <c r="VB257" s="15">
        <f t="shared" si="1259"/>
        <v>0</v>
      </c>
      <c r="VD257" s="417"/>
      <c r="VE257" s="68">
        <f t="shared" si="1260"/>
        <v>0</v>
      </c>
      <c r="VF257" s="68">
        <f t="shared" si="1261"/>
        <v>0</v>
      </c>
      <c r="VG257" s="68">
        <f t="shared" si="1262"/>
        <v>0</v>
      </c>
      <c r="VH257" s="68"/>
      <c r="VI257" s="15">
        <f t="shared" si="1263"/>
        <v>0</v>
      </c>
      <c r="VM257" s="21">
        <f t="shared" si="1264"/>
        <v>0</v>
      </c>
      <c r="VN257" s="40"/>
      <c r="VO257" s="21">
        <f t="shared" si="1265"/>
        <v>0</v>
      </c>
      <c r="VP257" s="14"/>
      <c r="VQ257" s="21">
        <f t="shared" si="1266"/>
        <v>0</v>
      </c>
    </row>
    <row r="258" spans="1:589" ht="15.75" customHeight="1" x14ac:dyDescent="0.2">
      <c r="A258" s="127">
        <v>46020</v>
      </c>
      <c r="B258" s="4">
        <f t="shared" si="999"/>
        <v>46020</v>
      </c>
      <c r="C258" s="13"/>
      <c r="D258" s="138">
        <f t="shared" si="1000"/>
        <v>0</v>
      </c>
      <c r="E258" s="68">
        <f t="shared" si="1001"/>
        <v>0</v>
      </c>
      <c r="F258" s="15">
        <f t="shared" si="1002"/>
        <v>0</v>
      </c>
      <c r="G258" s="13"/>
      <c r="H258" s="138">
        <f t="shared" si="1003"/>
        <v>0</v>
      </c>
      <c r="I258" s="68">
        <f t="shared" si="1004"/>
        <v>0</v>
      </c>
      <c r="J258" s="15">
        <f t="shared" si="1005"/>
        <v>0</v>
      </c>
      <c r="K258" s="13"/>
      <c r="L258" s="138">
        <f t="shared" si="1006"/>
        <v>0</v>
      </c>
      <c r="M258" s="68">
        <f t="shared" si="1007"/>
        <v>0</v>
      </c>
      <c r="N258" s="15">
        <f t="shared" si="1008"/>
        <v>0</v>
      </c>
      <c r="O258" s="13"/>
      <c r="P258" s="138">
        <f t="shared" si="1009"/>
        <v>0</v>
      </c>
      <c r="Q258" s="68">
        <f t="shared" si="1010"/>
        <v>0</v>
      </c>
      <c r="R258" s="15">
        <f t="shared" si="1011"/>
        <v>0</v>
      </c>
      <c r="S258" s="18">
        <f t="shared" si="1012"/>
        <v>0</v>
      </c>
      <c r="T258" s="121">
        <f t="shared" si="1013"/>
        <v>0</v>
      </c>
      <c r="U258" s="121">
        <f t="shared" si="1014"/>
        <v>0</v>
      </c>
      <c r="V258" s="134">
        <f t="shared" si="1015"/>
        <v>0</v>
      </c>
      <c r="W258" s="21">
        <f t="shared" si="1267"/>
        <v>0</v>
      </c>
      <c r="X258" s="18">
        <f t="shared" si="1016"/>
        <v>0</v>
      </c>
      <c r="Y258" s="353"/>
      <c r="Z258" s="15">
        <v>1.9999999999999999E-6</v>
      </c>
      <c r="AA258" s="21">
        <f t="shared" si="1017"/>
        <v>1.9999999999999999E-6</v>
      </c>
      <c r="AC258" s="13"/>
      <c r="AD258" s="68">
        <f t="shared" si="1332"/>
        <v>0</v>
      </c>
      <c r="AE258" s="68">
        <f t="shared" si="1333"/>
        <v>0</v>
      </c>
      <c r="AF258" s="68">
        <f t="shared" si="1334"/>
        <v>0</v>
      </c>
      <c r="AG258" s="68"/>
      <c r="AH258" s="15">
        <f t="shared" si="1335"/>
        <v>0</v>
      </c>
      <c r="AJ258" s="13"/>
      <c r="AK258" s="68">
        <f t="shared" si="1336"/>
        <v>0</v>
      </c>
      <c r="AL258" s="68">
        <f t="shared" si="1337"/>
        <v>0</v>
      </c>
      <c r="AM258" s="68">
        <f t="shared" si="1338"/>
        <v>0</v>
      </c>
      <c r="AN258" s="68"/>
      <c r="AO258" s="15">
        <f t="shared" si="1339"/>
        <v>0</v>
      </c>
      <c r="AQ258" s="13"/>
      <c r="AR258" s="68">
        <f t="shared" si="1340"/>
        <v>0</v>
      </c>
      <c r="AS258" s="68">
        <f t="shared" si="1341"/>
        <v>0</v>
      </c>
      <c r="AT258" s="68">
        <f t="shared" si="1342"/>
        <v>0</v>
      </c>
      <c r="AU258" s="68"/>
      <c r="AV258" s="15">
        <f t="shared" si="1343"/>
        <v>0</v>
      </c>
      <c r="AX258" s="13"/>
      <c r="AY258" s="68">
        <f t="shared" si="1344"/>
        <v>0</v>
      </c>
      <c r="AZ258" s="68">
        <f t="shared" si="1345"/>
        <v>0</v>
      </c>
      <c r="BA258" s="68">
        <f t="shared" si="1346"/>
        <v>0</v>
      </c>
      <c r="BB258" s="68"/>
      <c r="BC258" s="15">
        <f t="shared" si="1347"/>
        <v>0</v>
      </c>
      <c r="BE258" s="13"/>
      <c r="BF258" s="68">
        <f t="shared" si="1348"/>
        <v>0</v>
      </c>
      <c r="BG258" s="68">
        <f t="shared" si="1349"/>
        <v>0</v>
      </c>
      <c r="BH258" s="68"/>
      <c r="BI258" s="68"/>
      <c r="BJ258" s="15">
        <f t="shared" si="1350"/>
        <v>0</v>
      </c>
      <c r="BL258" s="13"/>
      <c r="BM258" s="68">
        <f t="shared" si="1351"/>
        <v>0</v>
      </c>
      <c r="BN258" s="68">
        <f t="shared" si="1352"/>
        <v>0</v>
      </c>
      <c r="BO258" s="68">
        <f t="shared" si="1353"/>
        <v>0</v>
      </c>
      <c r="BP258" s="68"/>
      <c r="BQ258" s="15">
        <f t="shared" si="1354"/>
        <v>0</v>
      </c>
      <c r="BS258" s="13"/>
      <c r="BT258" s="68">
        <f t="shared" si="1355"/>
        <v>0</v>
      </c>
      <c r="BU258" s="68">
        <f t="shared" si="1356"/>
        <v>0</v>
      </c>
      <c r="BV258" s="68">
        <f t="shared" si="1357"/>
        <v>0</v>
      </c>
      <c r="BW258" s="68"/>
      <c r="BX258" s="15">
        <f t="shared" si="1358"/>
        <v>0</v>
      </c>
      <c r="BZ258" s="13"/>
      <c r="CA258" s="68">
        <f t="shared" si="1359"/>
        <v>0</v>
      </c>
      <c r="CB258" s="68">
        <f t="shared" si="1360"/>
        <v>0</v>
      </c>
      <c r="CC258" s="68">
        <f t="shared" si="1361"/>
        <v>0</v>
      </c>
      <c r="CD258" s="68"/>
      <c r="CE258" s="15">
        <f t="shared" si="1362"/>
        <v>0</v>
      </c>
      <c r="CG258" s="13"/>
      <c r="CH258" s="68">
        <f t="shared" si="1363"/>
        <v>0</v>
      </c>
      <c r="CI258" s="68">
        <f t="shared" si="1364"/>
        <v>0</v>
      </c>
      <c r="CJ258" s="68">
        <f t="shared" si="1365"/>
        <v>0</v>
      </c>
      <c r="CK258" s="68"/>
      <c r="CL258" s="15">
        <f t="shared" si="1366"/>
        <v>0</v>
      </c>
      <c r="CN258" s="13"/>
      <c r="CO258" s="68">
        <f t="shared" si="1367"/>
        <v>0</v>
      </c>
      <c r="CP258" s="68">
        <f t="shared" si="1368"/>
        <v>0</v>
      </c>
      <c r="CQ258" s="68">
        <f t="shared" si="1369"/>
        <v>0</v>
      </c>
      <c r="CR258" s="68"/>
      <c r="CS258" s="15">
        <f t="shared" si="1370"/>
        <v>0</v>
      </c>
      <c r="CU258" s="13"/>
      <c r="CV258" s="68">
        <f t="shared" si="1371"/>
        <v>0</v>
      </c>
      <c r="CW258" s="68">
        <f t="shared" si="1372"/>
        <v>0</v>
      </c>
      <c r="CX258" s="68">
        <f t="shared" si="1373"/>
        <v>0</v>
      </c>
      <c r="CY258" s="68"/>
      <c r="CZ258" s="15">
        <f t="shared" si="1374"/>
        <v>0</v>
      </c>
      <c r="DB258" s="13"/>
      <c r="DC258" s="68">
        <f t="shared" si="1375"/>
        <v>0</v>
      </c>
      <c r="DD258" s="68">
        <f t="shared" si="1376"/>
        <v>0</v>
      </c>
      <c r="DE258" s="68">
        <f t="shared" si="1377"/>
        <v>0</v>
      </c>
      <c r="DF258" s="68"/>
      <c r="DG258" s="15">
        <f t="shared" si="1378"/>
        <v>0</v>
      </c>
      <c r="DI258" s="13"/>
      <c r="DJ258" s="68">
        <f t="shared" si="1379"/>
        <v>0</v>
      </c>
      <c r="DK258" s="68">
        <f t="shared" si="1380"/>
        <v>0</v>
      </c>
      <c r="DL258" s="68">
        <f t="shared" si="1381"/>
        <v>0</v>
      </c>
      <c r="DM258" s="68"/>
      <c r="DN258" s="15">
        <f t="shared" si="1382"/>
        <v>0</v>
      </c>
      <c r="DP258" s="13"/>
      <c r="DQ258" s="68">
        <f t="shared" si="1383"/>
        <v>0</v>
      </c>
      <c r="DR258" s="68">
        <f t="shared" si="1384"/>
        <v>0</v>
      </c>
      <c r="DS258" s="68"/>
      <c r="DT258" s="68"/>
      <c r="DU258" s="15">
        <f t="shared" si="1385"/>
        <v>0</v>
      </c>
      <c r="DV258" s="18"/>
      <c r="DW258" s="13"/>
      <c r="DX258" s="68">
        <f t="shared" si="1386"/>
        <v>0</v>
      </c>
      <c r="DY258" s="68">
        <f t="shared" si="1387"/>
        <v>0</v>
      </c>
      <c r="DZ258" s="68">
        <f t="shared" si="1388"/>
        <v>0</v>
      </c>
      <c r="EA258" s="68"/>
      <c r="EB258" s="15">
        <f t="shared" si="1389"/>
        <v>0</v>
      </c>
      <c r="ED258" s="13"/>
      <c r="EE258" s="68">
        <f t="shared" si="1390"/>
        <v>0</v>
      </c>
      <c r="EF258" s="68">
        <f t="shared" si="1391"/>
        <v>0</v>
      </c>
      <c r="EG258" s="68">
        <f t="shared" si="1392"/>
        <v>0</v>
      </c>
      <c r="EH258" s="68"/>
      <c r="EI258" s="15">
        <f t="shared" si="1393"/>
        <v>0</v>
      </c>
      <c r="EK258" s="13"/>
      <c r="EL258" s="68">
        <f t="shared" si="1394"/>
        <v>0</v>
      </c>
      <c r="EM258" s="68">
        <f t="shared" si="1395"/>
        <v>0</v>
      </c>
      <c r="EN258" s="68">
        <f t="shared" si="1396"/>
        <v>0</v>
      </c>
      <c r="EO258" s="68"/>
      <c r="EP258" s="15">
        <f t="shared" si="1397"/>
        <v>0</v>
      </c>
      <c r="ER258" s="13"/>
      <c r="ES258" s="68">
        <f t="shared" si="1398"/>
        <v>0</v>
      </c>
      <c r="ET258" s="68">
        <f t="shared" si="1399"/>
        <v>0</v>
      </c>
      <c r="EU258" s="68">
        <f t="shared" si="1400"/>
        <v>0</v>
      </c>
      <c r="EV258" s="68"/>
      <c r="EW258" s="15">
        <f t="shared" si="1401"/>
        <v>0</v>
      </c>
      <c r="EY258" s="13"/>
      <c r="EZ258" s="68">
        <f t="shared" si="1402"/>
        <v>0</v>
      </c>
      <c r="FA258" s="68">
        <f t="shared" si="1403"/>
        <v>0</v>
      </c>
      <c r="FB258" s="68"/>
      <c r="FC258" s="68"/>
      <c r="FD258" s="15">
        <f t="shared" si="1404"/>
        <v>0</v>
      </c>
      <c r="FF258" s="13"/>
      <c r="FG258" s="68">
        <f t="shared" si="1405"/>
        <v>0</v>
      </c>
      <c r="FH258" s="68">
        <f t="shared" si="1406"/>
        <v>0</v>
      </c>
      <c r="FI258" s="68">
        <f t="shared" si="1407"/>
        <v>0</v>
      </c>
      <c r="FJ258" s="68"/>
      <c r="FK258" s="15">
        <f t="shared" si="1408"/>
        <v>0</v>
      </c>
      <c r="FM258" s="13"/>
      <c r="FN258" s="68">
        <f t="shared" si="1409"/>
        <v>0</v>
      </c>
      <c r="FO258" s="68">
        <f t="shared" si="1410"/>
        <v>0</v>
      </c>
      <c r="FP258" s="68">
        <f t="shared" si="1411"/>
        <v>0</v>
      </c>
      <c r="FQ258" s="68"/>
      <c r="FR258" s="15">
        <f t="shared" si="1412"/>
        <v>0</v>
      </c>
      <c r="FT258" s="13"/>
      <c r="FU258" s="68">
        <f t="shared" si="1413"/>
        <v>0</v>
      </c>
      <c r="FV258" s="68">
        <f t="shared" si="1414"/>
        <v>0</v>
      </c>
      <c r="FW258" s="68">
        <f t="shared" si="1415"/>
        <v>0</v>
      </c>
      <c r="FX258" s="68"/>
      <c r="FY258" s="15">
        <f t="shared" si="1416"/>
        <v>0</v>
      </c>
      <c r="GA258" s="13"/>
      <c r="GB258" s="68">
        <f t="shared" si="1417"/>
        <v>0</v>
      </c>
      <c r="GC258" s="68">
        <f t="shared" si="1418"/>
        <v>0</v>
      </c>
      <c r="GD258" s="68"/>
      <c r="GE258" s="68"/>
      <c r="GF258" s="15">
        <f t="shared" si="1419"/>
        <v>0</v>
      </c>
      <c r="GG258" s="18"/>
      <c r="GH258" s="13"/>
      <c r="GI258" s="68">
        <f t="shared" si="1420"/>
        <v>0</v>
      </c>
      <c r="GJ258" s="68">
        <f t="shared" si="1421"/>
        <v>0</v>
      </c>
      <c r="GK258" s="68">
        <f t="shared" si="1422"/>
        <v>0</v>
      </c>
      <c r="GL258" s="68"/>
      <c r="GM258" s="15">
        <f t="shared" si="1423"/>
        <v>0</v>
      </c>
      <c r="GO258" s="13"/>
      <c r="GP258" s="68">
        <f t="shared" si="1424"/>
        <v>0</v>
      </c>
      <c r="GQ258" s="68">
        <f t="shared" si="1425"/>
        <v>0</v>
      </c>
      <c r="GR258" s="68"/>
      <c r="GS258" s="68"/>
      <c r="GT258" s="15">
        <f t="shared" si="1426"/>
        <v>0</v>
      </c>
      <c r="GV258" s="13"/>
      <c r="GW258" s="68">
        <f t="shared" si="1427"/>
        <v>0</v>
      </c>
      <c r="GX258" s="68">
        <f t="shared" si="1428"/>
        <v>0</v>
      </c>
      <c r="GY258" s="68">
        <f t="shared" si="1429"/>
        <v>0</v>
      </c>
      <c r="GZ258" s="68"/>
      <c r="HA258" s="15">
        <f t="shared" si="1430"/>
        <v>0</v>
      </c>
      <c r="HD258" s="13"/>
      <c r="HE258" s="68">
        <f t="shared" si="1431"/>
        <v>0</v>
      </c>
      <c r="HF258" s="68">
        <f t="shared" si="1432"/>
        <v>0</v>
      </c>
      <c r="HG258" s="68">
        <f t="shared" si="1433"/>
        <v>0</v>
      </c>
      <c r="HH258" s="68"/>
      <c r="HI258" s="15">
        <f t="shared" si="1434"/>
        <v>0</v>
      </c>
      <c r="HK258" s="13"/>
      <c r="HL258" s="68">
        <f t="shared" si="1435"/>
        <v>0</v>
      </c>
      <c r="HM258" s="68">
        <f t="shared" si="1436"/>
        <v>0</v>
      </c>
      <c r="HN258" s="68">
        <f t="shared" si="1437"/>
        <v>0</v>
      </c>
      <c r="HO258" s="68"/>
      <c r="HP258" s="15">
        <f t="shared" si="1438"/>
        <v>0</v>
      </c>
      <c r="HR258" s="13"/>
      <c r="HS258" s="68"/>
      <c r="HT258" s="68"/>
      <c r="HU258" s="68"/>
      <c r="HV258" s="68"/>
      <c r="HW258" s="15"/>
      <c r="HY258" s="13"/>
      <c r="HZ258" s="68">
        <f t="shared" si="1439"/>
        <v>0</v>
      </c>
      <c r="IA258" s="68">
        <f t="shared" si="1440"/>
        <v>0</v>
      </c>
      <c r="IB258" s="68">
        <f t="shared" si="1441"/>
        <v>0</v>
      </c>
      <c r="IC258" s="68"/>
      <c r="ID258" s="15">
        <f t="shared" si="1442"/>
        <v>0</v>
      </c>
      <c r="IF258" s="13"/>
      <c r="IG258" s="68">
        <f t="shared" si="1443"/>
        <v>0</v>
      </c>
      <c r="IH258" s="68">
        <f t="shared" si="1444"/>
        <v>0</v>
      </c>
      <c r="II258" s="68">
        <f t="shared" si="1445"/>
        <v>0</v>
      </c>
      <c r="IJ258" s="68"/>
      <c r="IK258" s="15">
        <f t="shared" si="1446"/>
        <v>0</v>
      </c>
      <c r="IM258" s="13"/>
      <c r="IN258" s="68">
        <f t="shared" si="1447"/>
        <v>0</v>
      </c>
      <c r="IO258" s="68">
        <f t="shared" si="1448"/>
        <v>0</v>
      </c>
      <c r="IP258" s="68">
        <f t="shared" si="1449"/>
        <v>0</v>
      </c>
      <c r="IQ258" s="68"/>
      <c r="IR258" s="15">
        <f t="shared" si="1450"/>
        <v>0</v>
      </c>
      <c r="IT258" s="13"/>
      <c r="IU258" s="68">
        <f t="shared" si="1451"/>
        <v>0</v>
      </c>
      <c r="IV258" s="68">
        <f t="shared" si="1452"/>
        <v>0</v>
      </c>
      <c r="IW258" s="68">
        <f t="shared" si="1453"/>
        <v>0</v>
      </c>
      <c r="IX258" s="68"/>
      <c r="IY258" s="15">
        <f t="shared" si="1454"/>
        <v>0</v>
      </c>
      <c r="JA258" s="13"/>
      <c r="JB258" s="68">
        <f t="shared" si="1455"/>
        <v>0</v>
      </c>
      <c r="JC258" s="68">
        <f t="shared" si="1456"/>
        <v>0</v>
      </c>
      <c r="JD258" s="68">
        <f t="shared" si="1457"/>
        <v>0</v>
      </c>
      <c r="JE258" s="68"/>
      <c r="JF258" s="15">
        <f t="shared" si="1458"/>
        <v>0</v>
      </c>
      <c r="JH258" s="13"/>
      <c r="JI258" s="68">
        <f t="shared" si="1459"/>
        <v>0</v>
      </c>
      <c r="JJ258" s="68">
        <f t="shared" si="1460"/>
        <v>0</v>
      </c>
      <c r="JK258" s="68">
        <f t="shared" si="1461"/>
        <v>0</v>
      </c>
      <c r="JL258" s="68"/>
      <c r="JM258" s="15">
        <f t="shared" si="1462"/>
        <v>0</v>
      </c>
      <c r="JO258" s="13"/>
      <c r="JP258" s="68">
        <f t="shared" si="1463"/>
        <v>0</v>
      </c>
      <c r="JQ258" s="68">
        <f t="shared" si="1464"/>
        <v>0</v>
      </c>
      <c r="JR258" s="68">
        <f t="shared" si="1465"/>
        <v>0</v>
      </c>
      <c r="JS258" s="68"/>
      <c r="JT258" s="15">
        <f t="shared" si="1466"/>
        <v>0</v>
      </c>
      <c r="JV258" s="13"/>
      <c r="JW258" s="68">
        <f t="shared" si="1467"/>
        <v>0</v>
      </c>
      <c r="JX258" s="68">
        <f t="shared" si="1468"/>
        <v>0</v>
      </c>
      <c r="JY258" s="68">
        <f t="shared" si="1469"/>
        <v>0</v>
      </c>
      <c r="JZ258" s="68"/>
      <c r="KA258" s="15">
        <f t="shared" si="1470"/>
        <v>0</v>
      </c>
      <c r="KC258" s="13"/>
      <c r="KD258" s="68">
        <f t="shared" si="1471"/>
        <v>0</v>
      </c>
      <c r="KE258" s="68">
        <f t="shared" si="1472"/>
        <v>0</v>
      </c>
      <c r="KF258" s="68">
        <f t="shared" si="1473"/>
        <v>0</v>
      </c>
      <c r="KG258" s="68"/>
      <c r="KH258" s="15">
        <f t="shared" si="1474"/>
        <v>0</v>
      </c>
      <c r="KI258" s="18"/>
      <c r="KJ258" s="13"/>
      <c r="KK258" s="68">
        <f t="shared" si="1475"/>
        <v>0</v>
      </c>
      <c r="KL258" s="68">
        <f t="shared" si="1476"/>
        <v>0</v>
      </c>
      <c r="KM258" s="68">
        <f t="shared" si="1477"/>
        <v>0</v>
      </c>
      <c r="KN258" s="68"/>
      <c r="KO258" s="15">
        <f t="shared" si="1478"/>
        <v>0</v>
      </c>
      <c r="KQ258" s="13"/>
      <c r="KR258" s="68">
        <f t="shared" si="1479"/>
        <v>0</v>
      </c>
      <c r="KS258" s="68">
        <f t="shared" si="1480"/>
        <v>0</v>
      </c>
      <c r="KT258" s="68">
        <f t="shared" si="1481"/>
        <v>0</v>
      </c>
      <c r="KU258" s="68"/>
      <c r="KV258" s="15">
        <f t="shared" si="1482"/>
        <v>0</v>
      </c>
      <c r="KW258" s="18"/>
      <c r="KX258" s="13"/>
      <c r="KY258" s="68">
        <f t="shared" si="1483"/>
        <v>0</v>
      </c>
      <c r="KZ258" s="68">
        <f t="shared" si="1484"/>
        <v>0</v>
      </c>
      <c r="LA258" s="68">
        <f t="shared" si="1485"/>
        <v>0</v>
      </c>
      <c r="LB258" s="68"/>
      <c r="LC258" s="15">
        <f t="shared" si="1486"/>
        <v>0</v>
      </c>
      <c r="LD258" s="18"/>
      <c r="LE258" s="13"/>
      <c r="LF258" s="68">
        <f t="shared" si="1487"/>
        <v>0</v>
      </c>
      <c r="LG258" s="68">
        <f t="shared" si="1488"/>
        <v>0</v>
      </c>
      <c r="LH258" s="68">
        <f t="shared" si="1489"/>
        <v>0</v>
      </c>
      <c r="LI258" s="68"/>
      <c r="LJ258" s="15">
        <f t="shared" si="1490"/>
        <v>0</v>
      </c>
      <c r="LL258" s="13"/>
      <c r="LM258" s="68">
        <f t="shared" si="1491"/>
        <v>0</v>
      </c>
      <c r="LN258" s="68">
        <f t="shared" si="1492"/>
        <v>0</v>
      </c>
      <c r="LO258" s="68">
        <f t="shared" si="1493"/>
        <v>0</v>
      </c>
      <c r="LP258" s="68"/>
      <c r="LQ258" s="15">
        <f t="shared" si="1494"/>
        <v>0</v>
      </c>
      <c r="LS258" s="13"/>
      <c r="LT258" s="68">
        <f t="shared" si="1495"/>
        <v>0</v>
      </c>
      <c r="LU258" s="68">
        <f t="shared" si="1496"/>
        <v>0</v>
      </c>
      <c r="LV258" s="68"/>
      <c r="LW258" s="68"/>
      <c r="LX258" s="15">
        <f t="shared" si="1497"/>
        <v>0</v>
      </c>
      <c r="LZ258" s="13"/>
      <c r="MA258" s="68">
        <f t="shared" si="1498"/>
        <v>0</v>
      </c>
      <c r="MB258" s="68">
        <f t="shared" si="1499"/>
        <v>0</v>
      </c>
      <c r="MC258" s="68">
        <f t="shared" si="1500"/>
        <v>0</v>
      </c>
      <c r="MD258" s="68"/>
      <c r="ME258" s="15">
        <f t="shared" si="1501"/>
        <v>0</v>
      </c>
      <c r="MG258" s="13"/>
      <c r="MH258" s="68">
        <f t="shared" si="1502"/>
        <v>0</v>
      </c>
      <c r="MI258" s="68">
        <f t="shared" si="1503"/>
        <v>0</v>
      </c>
      <c r="MJ258" s="68">
        <f t="shared" si="1504"/>
        <v>0</v>
      </c>
      <c r="MK258" s="68"/>
      <c r="ML258" s="15">
        <f t="shared" si="1505"/>
        <v>0</v>
      </c>
      <c r="MN258" s="13"/>
      <c r="MO258" s="68">
        <f t="shared" si="1506"/>
        <v>0</v>
      </c>
      <c r="MP258" s="68">
        <f t="shared" si="1507"/>
        <v>0</v>
      </c>
      <c r="MQ258" s="68">
        <f t="shared" si="1508"/>
        <v>0</v>
      </c>
      <c r="MR258" s="68"/>
      <c r="MS258" s="15">
        <f t="shared" si="1509"/>
        <v>0</v>
      </c>
      <c r="MU258" s="13"/>
      <c r="MV258" s="68">
        <f t="shared" si="1510"/>
        <v>0</v>
      </c>
      <c r="MW258" s="68">
        <f t="shared" si="1511"/>
        <v>0</v>
      </c>
      <c r="MX258" s="68">
        <f t="shared" si="1512"/>
        <v>0</v>
      </c>
      <c r="MY258" s="68"/>
      <c r="MZ258" s="15">
        <f t="shared" si="1513"/>
        <v>0</v>
      </c>
      <c r="NB258" s="13"/>
      <c r="NC258" s="68">
        <f t="shared" si="1514"/>
        <v>0</v>
      </c>
      <c r="ND258" s="68">
        <f t="shared" si="1515"/>
        <v>0</v>
      </c>
      <c r="NE258" s="68">
        <f t="shared" si="1516"/>
        <v>0</v>
      </c>
      <c r="NF258" s="68"/>
      <c r="NG258" s="15">
        <f t="shared" si="1517"/>
        <v>0</v>
      </c>
      <c r="NI258" s="13"/>
      <c r="NJ258" s="68">
        <f t="shared" si="1518"/>
        <v>0</v>
      </c>
      <c r="NK258" s="68">
        <f t="shared" si="1519"/>
        <v>0</v>
      </c>
      <c r="NL258" s="68">
        <f t="shared" si="1520"/>
        <v>0</v>
      </c>
      <c r="NM258" s="68"/>
      <c r="NN258" s="15">
        <f t="shared" si="1521"/>
        <v>0</v>
      </c>
      <c r="NP258" s="13"/>
      <c r="NQ258" s="68">
        <f t="shared" si="1522"/>
        <v>0</v>
      </c>
      <c r="NR258" s="68">
        <f t="shared" si="1523"/>
        <v>0</v>
      </c>
      <c r="NS258" s="68">
        <f t="shared" si="1524"/>
        <v>0</v>
      </c>
      <c r="NT258" s="68"/>
      <c r="NU258" s="15">
        <f t="shared" si="1525"/>
        <v>0</v>
      </c>
      <c r="NW258" s="13"/>
      <c r="NX258" s="68">
        <f t="shared" si="1526"/>
        <v>0</v>
      </c>
      <c r="NY258" s="68">
        <f t="shared" si="1527"/>
        <v>0</v>
      </c>
      <c r="NZ258" s="68">
        <f t="shared" si="1528"/>
        <v>0</v>
      </c>
      <c r="OA258" s="68"/>
      <c r="OB258" s="15">
        <f t="shared" si="1529"/>
        <v>0</v>
      </c>
      <c r="OD258" s="13"/>
      <c r="OE258" s="68">
        <f t="shared" si="1530"/>
        <v>0</v>
      </c>
      <c r="OF258" s="68">
        <f t="shared" si="1531"/>
        <v>0</v>
      </c>
      <c r="OG258" s="68">
        <f t="shared" si="1532"/>
        <v>0</v>
      </c>
      <c r="OH258" s="68"/>
      <c r="OI258" s="15">
        <f t="shared" si="1533"/>
        <v>0</v>
      </c>
      <c r="OK258" s="13"/>
      <c r="OL258" s="68">
        <f t="shared" si="1534"/>
        <v>0</v>
      </c>
      <c r="OM258" s="68">
        <f t="shared" si="1535"/>
        <v>0</v>
      </c>
      <c r="ON258" s="68">
        <f t="shared" si="1536"/>
        <v>0</v>
      </c>
      <c r="OO258" s="68"/>
      <c r="OP258" s="15">
        <f t="shared" si="1537"/>
        <v>0</v>
      </c>
      <c r="OR258" s="13"/>
      <c r="OS258" s="68">
        <f t="shared" si="1538"/>
        <v>0</v>
      </c>
      <c r="OT258" s="68">
        <f t="shared" si="1539"/>
        <v>0</v>
      </c>
      <c r="OU258" s="68">
        <f t="shared" si="1540"/>
        <v>0</v>
      </c>
      <c r="OV258" s="68"/>
      <c r="OW258" s="15">
        <f t="shared" si="1541"/>
        <v>0</v>
      </c>
      <c r="OY258" s="13"/>
      <c r="OZ258" s="68">
        <f t="shared" si="1542"/>
        <v>0</v>
      </c>
      <c r="PA258" s="68">
        <f t="shared" si="1543"/>
        <v>0</v>
      </c>
      <c r="PB258" s="68">
        <f t="shared" si="1544"/>
        <v>0</v>
      </c>
      <c r="PC258" s="68"/>
      <c r="PD258" s="15">
        <f t="shared" si="1545"/>
        <v>0</v>
      </c>
      <c r="PE258" s="18"/>
      <c r="PF258" s="13"/>
      <c r="PG258" s="68">
        <f t="shared" si="1546"/>
        <v>0</v>
      </c>
      <c r="PH258" s="68">
        <f t="shared" si="1547"/>
        <v>0</v>
      </c>
      <c r="PI258" s="68">
        <f t="shared" si="1548"/>
        <v>0</v>
      </c>
      <c r="PJ258" s="68"/>
      <c r="PK258" s="15">
        <f t="shared" si="1549"/>
        <v>0</v>
      </c>
      <c r="PM258" s="13"/>
      <c r="PN258" s="68">
        <f t="shared" si="1550"/>
        <v>0</v>
      </c>
      <c r="PO258" s="68">
        <f t="shared" si="1551"/>
        <v>0</v>
      </c>
      <c r="PP258" s="68">
        <f t="shared" si="1552"/>
        <v>0</v>
      </c>
      <c r="PQ258" s="68"/>
      <c r="PR258" s="15">
        <f t="shared" si="1553"/>
        <v>0</v>
      </c>
      <c r="PT258" s="13"/>
      <c r="PU258" s="68">
        <f t="shared" si="1554"/>
        <v>0</v>
      </c>
      <c r="PV258" s="68">
        <f t="shared" si="1555"/>
        <v>0</v>
      </c>
      <c r="PW258" s="68">
        <f t="shared" si="1556"/>
        <v>0</v>
      </c>
      <c r="PX258" s="68"/>
      <c r="PY258" s="15">
        <f t="shared" si="1557"/>
        <v>0</v>
      </c>
      <c r="QA258" s="13"/>
      <c r="QB258" s="68">
        <f t="shared" si="1558"/>
        <v>0</v>
      </c>
      <c r="QC258" s="68">
        <f t="shared" si="1559"/>
        <v>0</v>
      </c>
      <c r="QD258" s="68">
        <f t="shared" si="1560"/>
        <v>0</v>
      </c>
      <c r="QE258" s="68"/>
      <c r="QF258" s="15">
        <f t="shared" si="1561"/>
        <v>0</v>
      </c>
      <c r="QH258" s="13"/>
      <c r="QI258" s="68">
        <f t="shared" si="1562"/>
        <v>0</v>
      </c>
      <c r="QJ258" s="68">
        <f t="shared" si="1563"/>
        <v>0</v>
      </c>
      <c r="QK258" s="68">
        <f t="shared" si="1564"/>
        <v>0</v>
      </c>
      <c r="QL258" s="68"/>
      <c r="QM258" s="15">
        <f t="shared" si="1565"/>
        <v>0</v>
      </c>
      <c r="QO258" s="13"/>
      <c r="QP258" s="68">
        <f t="shared" si="1566"/>
        <v>0</v>
      </c>
      <c r="QQ258" s="68">
        <f t="shared" si="1567"/>
        <v>0</v>
      </c>
      <c r="QR258" s="68">
        <f t="shared" si="1568"/>
        <v>0</v>
      </c>
      <c r="QS258" s="68"/>
      <c r="QT258" s="15">
        <f t="shared" si="1569"/>
        <v>0</v>
      </c>
      <c r="QV258" s="13"/>
      <c r="QW258" s="68">
        <f t="shared" si="1570"/>
        <v>0</v>
      </c>
      <c r="QX258" s="68">
        <f t="shared" si="1571"/>
        <v>0</v>
      </c>
      <c r="QY258" s="68">
        <f t="shared" si="1572"/>
        <v>0</v>
      </c>
      <c r="QZ258" s="68"/>
      <c r="RA258" s="15">
        <f t="shared" si="1573"/>
        <v>0</v>
      </c>
      <c r="RC258" s="13"/>
      <c r="RD258" s="68">
        <f t="shared" si="1574"/>
        <v>0</v>
      </c>
      <c r="RE258" s="68">
        <f t="shared" si="1575"/>
        <v>0</v>
      </c>
      <c r="RF258" s="68">
        <f t="shared" si="1576"/>
        <v>0</v>
      </c>
      <c r="RG258" s="68"/>
      <c r="RH258" s="15">
        <f t="shared" si="1577"/>
        <v>0</v>
      </c>
      <c r="RJ258" s="13"/>
      <c r="RK258" s="68">
        <f t="shared" si="1578"/>
        <v>0</v>
      </c>
      <c r="RL258" s="68">
        <f t="shared" si="1579"/>
        <v>0</v>
      </c>
      <c r="RM258" s="68">
        <f t="shared" si="1580"/>
        <v>0</v>
      </c>
      <c r="RN258" s="68"/>
      <c r="RO258" s="15">
        <f t="shared" si="1581"/>
        <v>0</v>
      </c>
      <c r="RQ258" s="13"/>
      <c r="RR258" s="68">
        <f t="shared" si="1582"/>
        <v>0</v>
      </c>
      <c r="RS258" s="68">
        <f t="shared" si="1583"/>
        <v>0</v>
      </c>
      <c r="RT258" s="68">
        <f t="shared" si="1584"/>
        <v>0</v>
      </c>
      <c r="RU258" s="68"/>
      <c r="RV258" s="15">
        <f t="shared" si="1585"/>
        <v>0</v>
      </c>
      <c r="RX258" s="13"/>
      <c r="RY258" s="68">
        <f t="shared" si="1586"/>
        <v>0</v>
      </c>
      <c r="RZ258" s="68">
        <f t="shared" si="1587"/>
        <v>0</v>
      </c>
      <c r="SA258" s="68">
        <f t="shared" si="1588"/>
        <v>0</v>
      </c>
      <c r="SB258" s="68"/>
      <c r="SC258" s="15">
        <f t="shared" si="1589"/>
        <v>0</v>
      </c>
      <c r="SE258" s="13"/>
      <c r="SF258" s="68">
        <f t="shared" si="1590"/>
        <v>0</v>
      </c>
      <c r="SG258" s="68">
        <f t="shared" si="1591"/>
        <v>0</v>
      </c>
      <c r="SH258" s="68">
        <f t="shared" si="1592"/>
        <v>0</v>
      </c>
      <c r="SI258" s="68"/>
      <c r="SJ258" s="15">
        <f t="shared" si="1593"/>
        <v>0</v>
      </c>
      <c r="SL258" s="13"/>
      <c r="SM258" s="68">
        <f t="shared" si="1594"/>
        <v>0</v>
      </c>
      <c r="SN258" s="68">
        <f t="shared" si="1595"/>
        <v>0</v>
      </c>
      <c r="SO258" s="68">
        <f t="shared" si="1596"/>
        <v>0</v>
      </c>
      <c r="SP258" s="68"/>
      <c r="SQ258" s="15">
        <f t="shared" si="1597"/>
        <v>0</v>
      </c>
      <c r="SS258" s="13"/>
      <c r="ST258" s="68">
        <f t="shared" si="1598"/>
        <v>0</v>
      </c>
      <c r="SU258" s="68">
        <f t="shared" si="1599"/>
        <v>0</v>
      </c>
      <c r="SV258" s="68">
        <f t="shared" si="1600"/>
        <v>0</v>
      </c>
      <c r="SW258" s="68"/>
      <c r="SX258" s="15">
        <f t="shared" si="1601"/>
        <v>0</v>
      </c>
      <c r="SZ258" s="13"/>
      <c r="TA258" s="68">
        <f t="shared" si="1602"/>
        <v>0</v>
      </c>
      <c r="TB258" s="68">
        <f t="shared" si="1603"/>
        <v>0</v>
      </c>
      <c r="TC258" s="68">
        <f t="shared" si="1604"/>
        <v>0</v>
      </c>
      <c r="TD258" s="68"/>
      <c r="TE258" s="15">
        <f t="shared" si="1605"/>
        <v>0</v>
      </c>
      <c r="TG258" s="417"/>
      <c r="TH258" s="68">
        <f t="shared" si="1606"/>
        <v>0</v>
      </c>
      <c r="TI258" s="68">
        <f t="shared" si="1607"/>
        <v>0</v>
      </c>
      <c r="TJ258" s="68">
        <f t="shared" si="1608"/>
        <v>0</v>
      </c>
      <c r="TK258" s="68"/>
      <c r="TL258" s="15">
        <f t="shared" si="1609"/>
        <v>0</v>
      </c>
      <c r="TN258" s="13"/>
      <c r="TO258" s="68">
        <f t="shared" si="1610"/>
        <v>0</v>
      </c>
      <c r="TP258" s="68">
        <f t="shared" si="1611"/>
        <v>0</v>
      </c>
      <c r="TQ258" s="68">
        <f t="shared" si="1612"/>
        <v>0</v>
      </c>
      <c r="TR258" s="68"/>
      <c r="TS258" s="15">
        <f t="shared" si="1613"/>
        <v>0</v>
      </c>
      <c r="TU258" s="417"/>
      <c r="TV258" s="68">
        <f t="shared" si="1614"/>
        <v>0</v>
      </c>
      <c r="TW258" s="68">
        <f t="shared" si="1615"/>
        <v>0</v>
      </c>
      <c r="TX258" s="68">
        <f t="shared" si="1616"/>
        <v>0</v>
      </c>
      <c r="TY258" s="68"/>
      <c r="TZ258" s="15">
        <f t="shared" si="1617"/>
        <v>0</v>
      </c>
      <c r="UB258" s="13"/>
      <c r="UC258" s="68">
        <f t="shared" si="1244"/>
        <v>0</v>
      </c>
      <c r="UD258" s="68">
        <f t="shared" si="1245"/>
        <v>0</v>
      </c>
      <c r="UE258" s="68">
        <f t="shared" si="1246"/>
        <v>0</v>
      </c>
      <c r="UF258" s="68"/>
      <c r="UG258" s="15">
        <f t="shared" si="1247"/>
        <v>0</v>
      </c>
      <c r="UI258" s="417"/>
      <c r="UJ258" s="68">
        <f t="shared" si="1248"/>
        <v>0</v>
      </c>
      <c r="UK258" s="68">
        <f t="shared" si="1249"/>
        <v>0</v>
      </c>
      <c r="UL258" s="68">
        <f t="shared" si="1250"/>
        <v>0</v>
      </c>
      <c r="UM258" s="68"/>
      <c r="UN258" s="15">
        <f t="shared" si="1251"/>
        <v>0</v>
      </c>
      <c r="UP258" s="417"/>
      <c r="UQ258" s="68">
        <f t="shared" si="1252"/>
        <v>0</v>
      </c>
      <c r="UR258" s="68">
        <f t="shared" si="1253"/>
        <v>0</v>
      </c>
      <c r="US258" s="68">
        <f t="shared" si="1254"/>
        <v>0</v>
      </c>
      <c r="UT258" s="68"/>
      <c r="UU258" s="15">
        <f t="shared" si="1255"/>
        <v>0</v>
      </c>
      <c r="UW258" s="417"/>
      <c r="UX258" s="68">
        <f t="shared" si="1256"/>
        <v>0</v>
      </c>
      <c r="UY258" s="68">
        <f t="shared" si="1257"/>
        <v>0</v>
      </c>
      <c r="UZ258" s="68">
        <f t="shared" si="1258"/>
        <v>0</v>
      </c>
      <c r="VA258" s="68"/>
      <c r="VB258" s="15">
        <f t="shared" si="1259"/>
        <v>0</v>
      </c>
      <c r="VD258" s="417"/>
      <c r="VE258" s="68">
        <f t="shared" si="1260"/>
        <v>0</v>
      </c>
      <c r="VF258" s="68">
        <f t="shared" si="1261"/>
        <v>0</v>
      </c>
      <c r="VG258" s="68">
        <f t="shared" si="1262"/>
        <v>0</v>
      </c>
      <c r="VH258" s="68"/>
      <c r="VI258" s="15">
        <f t="shared" si="1263"/>
        <v>0</v>
      </c>
      <c r="VM258" s="21">
        <f t="shared" si="1264"/>
        <v>0</v>
      </c>
      <c r="VN258" s="40"/>
      <c r="VO258" s="21">
        <f t="shared" si="1265"/>
        <v>0</v>
      </c>
      <c r="VP258" s="14"/>
      <c r="VQ258" s="21">
        <f t="shared" si="1266"/>
        <v>0</v>
      </c>
    </row>
    <row r="259" spans="1:589" ht="15.75" customHeight="1" x14ac:dyDescent="0.2">
      <c r="A259" s="127">
        <v>46021</v>
      </c>
      <c r="B259" s="4">
        <f t="shared" si="999"/>
        <v>46021</v>
      </c>
      <c r="C259" s="13"/>
      <c r="D259" s="138">
        <f t="shared" si="1000"/>
        <v>0</v>
      </c>
      <c r="E259" s="68">
        <f t="shared" si="1001"/>
        <v>0</v>
      </c>
      <c r="F259" s="15">
        <f t="shared" si="1002"/>
        <v>0</v>
      </c>
      <c r="G259" s="13"/>
      <c r="H259" s="138">
        <f t="shared" si="1003"/>
        <v>0</v>
      </c>
      <c r="I259" s="68">
        <f t="shared" si="1004"/>
        <v>0</v>
      </c>
      <c r="J259" s="15">
        <f t="shared" si="1005"/>
        <v>0</v>
      </c>
      <c r="K259" s="13"/>
      <c r="L259" s="138">
        <f t="shared" si="1006"/>
        <v>0</v>
      </c>
      <c r="M259" s="68">
        <f t="shared" si="1007"/>
        <v>0</v>
      </c>
      <c r="N259" s="15">
        <f t="shared" si="1008"/>
        <v>0</v>
      </c>
      <c r="O259" s="13"/>
      <c r="P259" s="138">
        <f t="shared" si="1009"/>
        <v>0</v>
      </c>
      <c r="Q259" s="68">
        <f t="shared" si="1010"/>
        <v>0</v>
      </c>
      <c r="R259" s="15">
        <f t="shared" si="1011"/>
        <v>0</v>
      </c>
      <c r="S259" s="18">
        <f t="shared" si="1012"/>
        <v>0</v>
      </c>
      <c r="T259" s="121">
        <f t="shared" si="1013"/>
        <v>0</v>
      </c>
      <c r="U259" s="121">
        <f t="shared" si="1014"/>
        <v>0</v>
      </c>
      <c r="V259" s="134">
        <f t="shared" si="1015"/>
        <v>0</v>
      </c>
      <c r="W259" s="21">
        <f t="shared" si="1267"/>
        <v>0</v>
      </c>
      <c r="X259" s="18">
        <f t="shared" si="1016"/>
        <v>0</v>
      </c>
      <c r="Y259" s="353"/>
      <c r="Z259" s="15">
        <v>1.9999999999999999E-6</v>
      </c>
      <c r="AA259" s="21">
        <f t="shared" si="1017"/>
        <v>1.9999999999999999E-6</v>
      </c>
      <c r="AC259" s="13"/>
      <c r="AD259" s="68">
        <f t="shared" si="1332"/>
        <v>0</v>
      </c>
      <c r="AE259" s="68">
        <f t="shared" si="1333"/>
        <v>0</v>
      </c>
      <c r="AF259" s="68">
        <f t="shared" si="1334"/>
        <v>0</v>
      </c>
      <c r="AG259" s="68"/>
      <c r="AH259" s="15">
        <f t="shared" si="1335"/>
        <v>0</v>
      </c>
      <c r="AJ259" s="13"/>
      <c r="AK259" s="68">
        <f t="shared" si="1336"/>
        <v>0</v>
      </c>
      <c r="AL259" s="68">
        <f t="shared" si="1337"/>
        <v>0</v>
      </c>
      <c r="AM259" s="68">
        <f t="shared" si="1338"/>
        <v>0</v>
      </c>
      <c r="AN259" s="68"/>
      <c r="AO259" s="15">
        <f t="shared" si="1339"/>
        <v>0</v>
      </c>
      <c r="AQ259" s="13"/>
      <c r="AR259" s="68">
        <f t="shared" si="1340"/>
        <v>0</v>
      </c>
      <c r="AS259" s="68">
        <f t="shared" si="1341"/>
        <v>0</v>
      </c>
      <c r="AT259" s="68">
        <f t="shared" si="1342"/>
        <v>0</v>
      </c>
      <c r="AU259" s="68"/>
      <c r="AV259" s="15">
        <f t="shared" si="1343"/>
        <v>0</v>
      </c>
      <c r="AX259" s="13"/>
      <c r="AY259" s="68">
        <f t="shared" si="1344"/>
        <v>0</v>
      </c>
      <c r="AZ259" s="68">
        <f t="shared" si="1345"/>
        <v>0</v>
      </c>
      <c r="BA259" s="68">
        <f t="shared" si="1346"/>
        <v>0</v>
      </c>
      <c r="BB259" s="68"/>
      <c r="BC259" s="15">
        <f t="shared" si="1347"/>
        <v>0</v>
      </c>
      <c r="BE259" s="13"/>
      <c r="BF259" s="68">
        <f t="shared" si="1348"/>
        <v>0</v>
      </c>
      <c r="BG259" s="68">
        <f t="shared" si="1349"/>
        <v>0</v>
      </c>
      <c r="BH259" s="68"/>
      <c r="BI259" s="68"/>
      <c r="BJ259" s="15">
        <f t="shared" si="1350"/>
        <v>0</v>
      </c>
      <c r="BL259" s="13"/>
      <c r="BM259" s="68">
        <f t="shared" si="1351"/>
        <v>0</v>
      </c>
      <c r="BN259" s="68">
        <f t="shared" si="1352"/>
        <v>0</v>
      </c>
      <c r="BO259" s="68">
        <f t="shared" si="1353"/>
        <v>0</v>
      </c>
      <c r="BP259" s="68"/>
      <c r="BQ259" s="15">
        <f t="shared" si="1354"/>
        <v>0</v>
      </c>
      <c r="BS259" s="13"/>
      <c r="BT259" s="68">
        <f t="shared" si="1355"/>
        <v>0</v>
      </c>
      <c r="BU259" s="68">
        <f t="shared" si="1356"/>
        <v>0</v>
      </c>
      <c r="BV259" s="68">
        <f t="shared" si="1357"/>
        <v>0</v>
      </c>
      <c r="BW259" s="68"/>
      <c r="BX259" s="15">
        <f t="shared" si="1358"/>
        <v>0</v>
      </c>
      <c r="BZ259" s="13"/>
      <c r="CA259" s="68">
        <f t="shared" si="1359"/>
        <v>0</v>
      </c>
      <c r="CB259" s="68">
        <f t="shared" si="1360"/>
        <v>0</v>
      </c>
      <c r="CC259" s="68">
        <f t="shared" si="1361"/>
        <v>0</v>
      </c>
      <c r="CD259" s="68"/>
      <c r="CE259" s="15">
        <f t="shared" si="1362"/>
        <v>0</v>
      </c>
      <c r="CG259" s="13"/>
      <c r="CH259" s="68">
        <f t="shared" si="1363"/>
        <v>0</v>
      </c>
      <c r="CI259" s="68">
        <f t="shared" si="1364"/>
        <v>0</v>
      </c>
      <c r="CJ259" s="68">
        <f t="shared" si="1365"/>
        <v>0</v>
      </c>
      <c r="CK259" s="68"/>
      <c r="CL259" s="15">
        <f t="shared" si="1366"/>
        <v>0</v>
      </c>
      <c r="CN259" s="13"/>
      <c r="CO259" s="68">
        <f t="shared" si="1367"/>
        <v>0</v>
      </c>
      <c r="CP259" s="68">
        <f t="shared" si="1368"/>
        <v>0</v>
      </c>
      <c r="CQ259" s="68">
        <f t="shared" si="1369"/>
        <v>0</v>
      </c>
      <c r="CR259" s="68"/>
      <c r="CS259" s="15">
        <f t="shared" si="1370"/>
        <v>0</v>
      </c>
      <c r="CU259" s="13"/>
      <c r="CV259" s="68">
        <f t="shared" si="1371"/>
        <v>0</v>
      </c>
      <c r="CW259" s="68">
        <f t="shared" si="1372"/>
        <v>0</v>
      </c>
      <c r="CX259" s="68">
        <f t="shared" si="1373"/>
        <v>0</v>
      </c>
      <c r="CY259" s="68"/>
      <c r="CZ259" s="15">
        <f t="shared" si="1374"/>
        <v>0</v>
      </c>
      <c r="DB259" s="13"/>
      <c r="DC259" s="68">
        <f t="shared" si="1375"/>
        <v>0</v>
      </c>
      <c r="DD259" s="68">
        <f t="shared" si="1376"/>
        <v>0</v>
      </c>
      <c r="DE259" s="68">
        <f t="shared" si="1377"/>
        <v>0</v>
      </c>
      <c r="DF259" s="68"/>
      <c r="DG259" s="15">
        <f t="shared" si="1378"/>
        <v>0</v>
      </c>
      <c r="DI259" s="13"/>
      <c r="DJ259" s="68">
        <f t="shared" si="1379"/>
        <v>0</v>
      </c>
      <c r="DK259" s="68">
        <f t="shared" si="1380"/>
        <v>0</v>
      </c>
      <c r="DL259" s="68">
        <f t="shared" si="1381"/>
        <v>0</v>
      </c>
      <c r="DM259" s="68"/>
      <c r="DN259" s="15">
        <f t="shared" si="1382"/>
        <v>0</v>
      </c>
      <c r="DP259" s="13"/>
      <c r="DQ259" s="68">
        <f t="shared" si="1383"/>
        <v>0</v>
      </c>
      <c r="DR259" s="68">
        <f t="shared" si="1384"/>
        <v>0</v>
      </c>
      <c r="DS259" s="68"/>
      <c r="DT259" s="68"/>
      <c r="DU259" s="15">
        <f t="shared" si="1385"/>
        <v>0</v>
      </c>
      <c r="DV259" s="18"/>
      <c r="DW259" s="13"/>
      <c r="DX259" s="68">
        <f t="shared" si="1386"/>
        <v>0</v>
      </c>
      <c r="DY259" s="68">
        <f t="shared" si="1387"/>
        <v>0</v>
      </c>
      <c r="DZ259" s="68">
        <f t="shared" si="1388"/>
        <v>0</v>
      </c>
      <c r="EA259" s="68"/>
      <c r="EB259" s="15">
        <f t="shared" si="1389"/>
        <v>0</v>
      </c>
      <c r="ED259" s="13"/>
      <c r="EE259" s="68">
        <f t="shared" si="1390"/>
        <v>0</v>
      </c>
      <c r="EF259" s="68">
        <f t="shared" si="1391"/>
        <v>0</v>
      </c>
      <c r="EG259" s="68">
        <f t="shared" si="1392"/>
        <v>0</v>
      </c>
      <c r="EH259" s="68"/>
      <c r="EI259" s="15">
        <f t="shared" si="1393"/>
        <v>0</v>
      </c>
      <c r="EK259" s="13"/>
      <c r="EL259" s="68">
        <f t="shared" si="1394"/>
        <v>0</v>
      </c>
      <c r="EM259" s="68">
        <f t="shared" si="1395"/>
        <v>0</v>
      </c>
      <c r="EN259" s="68">
        <f t="shared" si="1396"/>
        <v>0</v>
      </c>
      <c r="EO259" s="68"/>
      <c r="EP259" s="15">
        <f t="shared" si="1397"/>
        <v>0</v>
      </c>
      <c r="ER259" s="13"/>
      <c r="ES259" s="68">
        <f t="shared" si="1398"/>
        <v>0</v>
      </c>
      <c r="ET259" s="68">
        <f t="shared" si="1399"/>
        <v>0</v>
      </c>
      <c r="EU259" s="68">
        <f t="shared" si="1400"/>
        <v>0</v>
      </c>
      <c r="EV259" s="68"/>
      <c r="EW259" s="15">
        <f t="shared" si="1401"/>
        <v>0</v>
      </c>
      <c r="EY259" s="13"/>
      <c r="EZ259" s="68">
        <f t="shared" si="1402"/>
        <v>0</v>
      </c>
      <c r="FA259" s="68">
        <f t="shared" si="1403"/>
        <v>0</v>
      </c>
      <c r="FB259" s="68"/>
      <c r="FC259" s="68"/>
      <c r="FD259" s="15">
        <f t="shared" si="1404"/>
        <v>0</v>
      </c>
      <c r="FF259" s="13"/>
      <c r="FG259" s="68">
        <f t="shared" si="1405"/>
        <v>0</v>
      </c>
      <c r="FH259" s="68">
        <f t="shared" si="1406"/>
        <v>0</v>
      </c>
      <c r="FI259" s="68">
        <f t="shared" si="1407"/>
        <v>0</v>
      </c>
      <c r="FJ259" s="68"/>
      <c r="FK259" s="15">
        <f t="shared" si="1408"/>
        <v>0</v>
      </c>
      <c r="FM259" s="13"/>
      <c r="FN259" s="68">
        <f t="shared" si="1409"/>
        <v>0</v>
      </c>
      <c r="FO259" s="68">
        <f t="shared" si="1410"/>
        <v>0</v>
      </c>
      <c r="FP259" s="68">
        <f t="shared" si="1411"/>
        <v>0</v>
      </c>
      <c r="FQ259" s="68"/>
      <c r="FR259" s="15">
        <f t="shared" si="1412"/>
        <v>0</v>
      </c>
      <c r="FT259" s="13"/>
      <c r="FU259" s="68">
        <f t="shared" si="1413"/>
        <v>0</v>
      </c>
      <c r="FV259" s="68">
        <f t="shared" si="1414"/>
        <v>0</v>
      </c>
      <c r="FW259" s="68">
        <f t="shared" si="1415"/>
        <v>0</v>
      </c>
      <c r="FX259" s="68"/>
      <c r="FY259" s="15">
        <f t="shared" si="1416"/>
        <v>0</v>
      </c>
      <c r="GA259" s="13"/>
      <c r="GB259" s="68">
        <f t="shared" si="1417"/>
        <v>0</v>
      </c>
      <c r="GC259" s="68">
        <f t="shared" si="1418"/>
        <v>0</v>
      </c>
      <c r="GD259" s="68"/>
      <c r="GE259" s="68"/>
      <c r="GF259" s="15">
        <f t="shared" si="1419"/>
        <v>0</v>
      </c>
      <c r="GG259" s="18"/>
      <c r="GH259" s="13"/>
      <c r="GI259" s="68">
        <f t="shared" si="1420"/>
        <v>0</v>
      </c>
      <c r="GJ259" s="68">
        <f t="shared" si="1421"/>
        <v>0</v>
      </c>
      <c r="GK259" s="68">
        <f t="shared" si="1422"/>
        <v>0</v>
      </c>
      <c r="GL259" s="68"/>
      <c r="GM259" s="15">
        <f t="shared" si="1423"/>
        <v>0</v>
      </c>
      <c r="GO259" s="13"/>
      <c r="GP259" s="68">
        <f t="shared" si="1424"/>
        <v>0</v>
      </c>
      <c r="GQ259" s="68">
        <f t="shared" si="1425"/>
        <v>0</v>
      </c>
      <c r="GR259" s="68"/>
      <c r="GS259" s="68"/>
      <c r="GT259" s="15">
        <f t="shared" si="1426"/>
        <v>0</v>
      </c>
      <c r="GV259" s="13"/>
      <c r="GW259" s="68">
        <f t="shared" si="1427"/>
        <v>0</v>
      </c>
      <c r="GX259" s="68">
        <f t="shared" si="1428"/>
        <v>0</v>
      </c>
      <c r="GY259" s="68">
        <f t="shared" si="1429"/>
        <v>0</v>
      </c>
      <c r="GZ259" s="68"/>
      <c r="HA259" s="15">
        <f t="shared" si="1430"/>
        <v>0</v>
      </c>
      <c r="HD259" s="13"/>
      <c r="HE259" s="68">
        <f t="shared" si="1431"/>
        <v>0</v>
      </c>
      <c r="HF259" s="68">
        <f t="shared" si="1432"/>
        <v>0</v>
      </c>
      <c r="HG259" s="68">
        <f t="shared" si="1433"/>
        <v>0</v>
      </c>
      <c r="HH259" s="68"/>
      <c r="HI259" s="15">
        <f t="shared" si="1434"/>
        <v>0</v>
      </c>
      <c r="HK259" s="13"/>
      <c r="HL259" s="68">
        <f t="shared" si="1435"/>
        <v>0</v>
      </c>
      <c r="HM259" s="68">
        <f t="shared" si="1436"/>
        <v>0</v>
      </c>
      <c r="HN259" s="68">
        <f t="shared" si="1437"/>
        <v>0</v>
      </c>
      <c r="HO259" s="68"/>
      <c r="HP259" s="15">
        <f t="shared" si="1438"/>
        <v>0</v>
      </c>
      <c r="HR259" s="13"/>
      <c r="HS259" s="68"/>
      <c r="HT259" s="68"/>
      <c r="HU259" s="68"/>
      <c r="HV259" s="68"/>
      <c r="HW259" s="15"/>
      <c r="HY259" s="13"/>
      <c r="HZ259" s="68">
        <f t="shared" si="1439"/>
        <v>0</v>
      </c>
      <c r="IA259" s="68">
        <f t="shared" si="1440"/>
        <v>0</v>
      </c>
      <c r="IB259" s="68">
        <f t="shared" si="1441"/>
        <v>0</v>
      </c>
      <c r="IC259" s="68"/>
      <c r="ID259" s="15">
        <f t="shared" si="1442"/>
        <v>0</v>
      </c>
      <c r="IF259" s="13"/>
      <c r="IG259" s="68">
        <f t="shared" si="1443"/>
        <v>0</v>
      </c>
      <c r="IH259" s="68">
        <f t="shared" si="1444"/>
        <v>0</v>
      </c>
      <c r="II259" s="68">
        <f t="shared" si="1445"/>
        <v>0</v>
      </c>
      <c r="IJ259" s="68"/>
      <c r="IK259" s="15">
        <f t="shared" si="1446"/>
        <v>0</v>
      </c>
      <c r="IM259" s="13"/>
      <c r="IN259" s="68">
        <f t="shared" si="1447"/>
        <v>0</v>
      </c>
      <c r="IO259" s="68">
        <f t="shared" si="1448"/>
        <v>0</v>
      </c>
      <c r="IP259" s="68">
        <f t="shared" si="1449"/>
        <v>0</v>
      </c>
      <c r="IQ259" s="68"/>
      <c r="IR259" s="15">
        <f t="shared" si="1450"/>
        <v>0</v>
      </c>
      <c r="IT259" s="13"/>
      <c r="IU259" s="68">
        <f t="shared" si="1451"/>
        <v>0</v>
      </c>
      <c r="IV259" s="68">
        <f t="shared" si="1452"/>
        <v>0</v>
      </c>
      <c r="IW259" s="68">
        <f t="shared" si="1453"/>
        <v>0</v>
      </c>
      <c r="IX259" s="68"/>
      <c r="IY259" s="15">
        <f t="shared" si="1454"/>
        <v>0</v>
      </c>
      <c r="JA259" s="13"/>
      <c r="JB259" s="68">
        <f t="shared" si="1455"/>
        <v>0</v>
      </c>
      <c r="JC259" s="68">
        <f t="shared" si="1456"/>
        <v>0</v>
      </c>
      <c r="JD259" s="68">
        <f t="shared" si="1457"/>
        <v>0</v>
      </c>
      <c r="JE259" s="68"/>
      <c r="JF259" s="15">
        <f t="shared" si="1458"/>
        <v>0</v>
      </c>
      <c r="JH259" s="13"/>
      <c r="JI259" s="68">
        <f t="shared" si="1459"/>
        <v>0</v>
      </c>
      <c r="JJ259" s="68">
        <f t="shared" si="1460"/>
        <v>0</v>
      </c>
      <c r="JK259" s="68">
        <f t="shared" si="1461"/>
        <v>0</v>
      </c>
      <c r="JL259" s="68"/>
      <c r="JM259" s="15">
        <f t="shared" si="1462"/>
        <v>0</v>
      </c>
      <c r="JO259" s="13"/>
      <c r="JP259" s="68">
        <f t="shared" si="1463"/>
        <v>0</v>
      </c>
      <c r="JQ259" s="68">
        <f t="shared" si="1464"/>
        <v>0</v>
      </c>
      <c r="JR259" s="68">
        <f t="shared" si="1465"/>
        <v>0</v>
      </c>
      <c r="JS259" s="68"/>
      <c r="JT259" s="15">
        <f t="shared" si="1466"/>
        <v>0</v>
      </c>
      <c r="JV259" s="13"/>
      <c r="JW259" s="68">
        <f t="shared" si="1467"/>
        <v>0</v>
      </c>
      <c r="JX259" s="68">
        <f t="shared" si="1468"/>
        <v>0</v>
      </c>
      <c r="JY259" s="68">
        <f t="shared" si="1469"/>
        <v>0</v>
      </c>
      <c r="JZ259" s="68"/>
      <c r="KA259" s="15">
        <f t="shared" si="1470"/>
        <v>0</v>
      </c>
      <c r="KC259" s="13"/>
      <c r="KD259" s="68">
        <f t="shared" si="1471"/>
        <v>0</v>
      </c>
      <c r="KE259" s="68">
        <f t="shared" si="1472"/>
        <v>0</v>
      </c>
      <c r="KF259" s="68">
        <f t="shared" si="1473"/>
        <v>0</v>
      </c>
      <c r="KG259" s="68"/>
      <c r="KH259" s="15">
        <f t="shared" si="1474"/>
        <v>0</v>
      </c>
      <c r="KI259" s="18"/>
      <c r="KJ259" s="13"/>
      <c r="KK259" s="68">
        <f t="shared" si="1475"/>
        <v>0</v>
      </c>
      <c r="KL259" s="68">
        <f t="shared" si="1476"/>
        <v>0</v>
      </c>
      <c r="KM259" s="68">
        <f t="shared" si="1477"/>
        <v>0</v>
      </c>
      <c r="KN259" s="68"/>
      <c r="KO259" s="15">
        <f t="shared" si="1478"/>
        <v>0</v>
      </c>
      <c r="KQ259" s="13"/>
      <c r="KR259" s="68">
        <f t="shared" si="1479"/>
        <v>0</v>
      </c>
      <c r="KS259" s="68">
        <f t="shared" si="1480"/>
        <v>0</v>
      </c>
      <c r="KT259" s="68">
        <f t="shared" si="1481"/>
        <v>0</v>
      </c>
      <c r="KU259" s="68"/>
      <c r="KV259" s="15">
        <f t="shared" si="1482"/>
        <v>0</v>
      </c>
      <c r="KW259" s="18"/>
      <c r="KX259" s="13"/>
      <c r="KY259" s="68">
        <f t="shared" si="1483"/>
        <v>0</v>
      </c>
      <c r="KZ259" s="68">
        <f t="shared" si="1484"/>
        <v>0</v>
      </c>
      <c r="LA259" s="68">
        <f t="shared" si="1485"/>
        <v>0</v>
      </c>
      <c r="LB259" s="68"/>
      <c r="LC259" s="15">
        <f t="shared" si="1486"/>
        <v>0</v>
      </c>
      <c r="LD259" s="18"/>
      <c r="LE259" s="13"/>
      <c r="LF259" s="68">
        <f t="shared" si="1487"/>
        <v>0</v>
      </c>
      <c r="LG259" s="68">
        <f t="shared" si="1488"/>
        <v>0</v>
      </c>
      <c r="LH259" s="68">
        <f t="shared" si="1489"/>
        <v>0</v>
      </c>
      <c r="LI259" s="68"/>
      <c r="LJ259" s="15">
        <f t="shared" si="1490"/>
        <v>0</v>
      </c>
      <c r="LL259" s="13"/>
      <c r="LM259" s="68">
        <f t="shared" si="1491"/>
        <v>0</v>
      </c>
      <c r="LN259" s="68">
        <f t="shared" si="1492"/>
        <v>0</v>
      </c>
      <c r="LO259" s="68">
        <f t="shared" si="1493"/>
        <v>0</v>
      </c>
      <c r="LP259" s="68"/>
      <c r="LQ259" s="15">
        <f t="shared" si="1494"/>
        <v>0</v>
      </c>
      <c r="LS259" s="13"/>
      <c r="LT259" s="68">
        <f t="shared" si="1495"/>
        <v>0</v>
      </c>
      <c r="LU259" s="68">
        <f t="shared" si="1496"/>
        <v>0</v>
      </c>
      <c r="LV259" s="68"/>
      <c r="LW259" s="68"/>
      <c r="LX259" s="15">
        <f t="shared" si="1497"/>
        <v>0</v>
      </c>
      <c r="LZ259" s="13"/>
      <c r="MA259" s="68">
        <f t="shared" si="1498"/>
        <v>0</v>
      </c>
      <c r="MB259" s="68">
        <f t="shared" si="1499"/>
        <v>0</v>
      </c>
      <c r="MC259" s="68">
        <f t="shared" si="1500"/>
        <v>0</v>
      </c>
      <c r="MD259" s="68"/>
      <c r="ME259" s="15">
        <f t="shared" si="1501"/>
        <v>0</v>
      </c>
      <c r="MG259" s="13"/>
      <c r="MH259" s="68">
        <f t="shared" si="1502"/>
        <v>0</v>
      </c>
      <c r="MI259" s="68">
        <f t="shared" si="1503"/>
        <v>0</v>
      </c>
      <c r="MJ259" s="68">
        <f t="shared" si="1504"/>
        <v>0</v>
      </c>
      <c r="MK259" s="68"/>
      <c r="ML259" s="15">
        <f t="shared" si="1505"/>
        <v>0</v>
      </c>
      <c r="MN259" s="13"/>
      <c r="MO259" s="68">
        <f t="shared" si="1506"/>
        <v>0</v>
      </c>
      <c r="MP259" s="68">
        <f t="shared" si="1507"/>
        <v>0</v>
      </c>
      <c r="MQ259" s="68">
        <f t="shared" si="1508"/>
        <v>0</v>
      </c>
      <c r="MR259" s="68"/>
      <c r="MS259" s="15">
        <f t="shared" si="1509"/>
        <v>0</v>
      </c>
      <c r="MU259" s="13"/>
      <c r="MV259" s="68">
        <f t="shared" si="1510"/>
        <v>0</v>
      </c>
      <c r="MW259" s="68">
        <f t="shared" si="1511"/>
        <v>0</v>
      </c>
      <c r="MX259" s="68">
        <f t="shared" si="1512"/>
        <v>0</v>
      </c>
      <c r="MY259" s="68"/>
      <c r="MZ259" s="15">
        <f t="shared" si="1513"/>
        <v>0</v>
      </c>
      <c r="NB259" s="13"/>
      <c r="NC259" s="68">
        <f t="shared" si="1514"/>
        <v>0</v>
      </c>
      <c r="ND259" s="68">
        <f t="shared" si="1515"/>
        <v>0</v>
      </c>
      <c r="NE259" s="68">
        <f t="shared" si="1516"/>
        <v>0</v>
      </c>
      <c r="NF259" s="68"/>
      <c r="NG259" s="15">
        <f t="shared" si="1517"/>
        <v>0</v>
      </c>
      <c r="NI259" s="13"/>
      <c r="NJ259" s="68">
        <f t="shared" si="1518"/>
        <v>0</v>
      </c>
      <c r="NK259" s="68">
        <f t="shared" si="1519"/>
        <v>0</v>
      </c>
      <c r="NL259" s="68">
        <f t="shared" si="1520"/>
        <v>0</v>
      </c>
      <c r="NM259" s="68"/>
      <c r="NN259" s="15">
        <f t="shared" si="1521"/>
        <v>0</v>
      </c>
      <c r="NP259" s="13"/>
      <c r="NQ259" s="68">
        <f t="shared" si="1522"/>
        <v>0</v>
      </c>
      <c r="NR259" s="68">
        <f t="shared" si="1523"/>
        <v>0</v>
      </c>
      <c r="NS259" s="68">
        <f t="shared" si="1524"/>
        <v>0</v>
      </c>
      <c r="NT259" s="68"/>
      <c r="NU259" s="15">
        <f t="shared" si="1525"/>
        <v>0</v>
      </c>
      <c r="NW259" s="13"/>
      <c r="NX259" s="68">
        <f t="shared" si="1526"/>
        <v>0</v>
      </c>
      <c r="NY259" s="68">
        <f t="shared" si="1527"/>
        <v>0</v>
      </c>
      <c r="NZ259" s="68">
        <f t="shared" si="1528"/>
        <v>0</v>
      </c>
      <c r="OA259" s="68"/>
      <c r="OB259" s="15">
        <f t="shared" si="1529"/>
        <v>0</v>
      </c>
      <c r="OD259" s="13"/>
      <c r="OE259" s="68">
        <f t="shared" si="1530"/>
        <v>0</v>
      </c>
      <c r="OF259" s="68">
        <f t="shared" si="1531"/>
        <v>0</v>
      </c>
      <c r="OG259" s="68">
        <f t="shared" si="1532"/>
        <v>0</v>
      </c>
      <c r="OH259" s="68"/>
      <c r="OI259" s="15">
        <f t="shared" si="1533"/>
        <v>0</v>
      </c>
      <c r="OK259" s="13"/>
      <c r="OL259" s="68">
        <f t="shared" si="1534"/>
        <v>0</v>
      </c>
      <c r="OM259" s="68">
        <f t="shared" si="1535"/>
        <v>0</v>
      </c>
      <c r="ON259" s="68">
        <f t="shared" si="1536"/>
        <v>0</v>
      </c>
      <c r="OO259" s="68"/>
      <c r="OP259" s="15">
        <f t="shared" si="1537"/>
        <v>0</v>
      </c>
      <c r="OR259" s="13"/>
      <c r="OS259" s="68">
        <f t="shared" si="1538"/>
        <v>0</v>
      </c>
      <c r="OT259" s="68">
        <f t="shared" si="1539"/>
        <v>0</v>
      </c>
      <c r="OU259" s="68">
        <f t="shared" si="1540"/>
        <v>0</v>
      </c>
      <c r="OV259" s="68"/>
      <c r="OW259" s="15">
        <f t="shared" si="1541"/>
        <v>0</v>
      </c>
      <c r="OY259" s="13"/>
      <c r="OZ259" s="68">
        <f t="shared" si="1542"/>
        <v>0</v>
      </c>
      <c r="PA259" s="68">
        <f t="shared" si="1543"/>
        <v>0</v>
      </c>
      <c r="PB259" s="68">
        <f t="shared" si="1544"/>
        <v>0</v>
      </c>
      <c r="PC259" s="68"/>
      <c r="PD259" s="15">
        <f t="shared" si="1545"/>
        <v>0</v>
      </c>
      <c r="PE259" s="18"/>
      <c r="PF259" s="13"/>
      <c r="PG259" s="68">
        <f t="shared" si="1546"/>
        <v>0</v>
      </c>
      <c r="PH259" s="68">
        <f t="shared" si="1547"/>
        <v>0</v>
      </c>
      <c r="PI259" s="68">
        <f t="shared" si="1548"/>
        <v>0</v>
      </c>
      <c r="PJ259" s="68"/>
      <c r="PK259" s="15">
        <f t="shared" si="1549"/>
        <v>0</v>
      </c>
      <c r="PM259" s="13"/>
      <c r="PN259" s="68">
        <f t="shared" si="1550"/>
        <v>0</v>
      </c>
      <c r="PO259" s="68">
        <f t="shared" si="1551"/>
        <v>0</v>
      </c>
      <c r="PP259" s="68">
        <f t="shared" si="1552"/>
        <v>0</v>
      </c>
      <c r="PQ259" s="68"/>
      <c r="PR259" s="15">
        <f t="shared" si="1553"/>
        <v>0</v>
      </c>
      <c r="PT259" s="13"/>
      <c r="PU259" s="68">
        <f t="shared" si="1554"/>
        <v>0</v>
      </c>
      <c r="PV259" s="68">
        <f t="shared" si="1555"/>
        <v>0</v>
      </c>
      <c r="PW259" s="68">
        <f t="shared" si="1556"/>
        <v>0</v>
      </c>
      <c r="PX259" s="68"/>
      <c r="PY259" s="15">
        <f t="shared" si="1557"/>
        <v>0</v>
      </c>
      <c r="QA259" s="13"/>
      <c r="QB259" s="68">
        <f t="shared" si="1558"/>
        <v>0</v>
      </c>
      <c r="QC259" s="68">
        <f t="shared" si="1559"/>
        <v>0</v>
      </c>
      <c r="QD259" s="68">
        <f t="shared" si="1560"/>
        <v>0</v>
      </c>
      <c r="QE259" s="68"/>
      <c r="QF259" s="15">
        <f t="shared" si="1561"/>
        <v>0</v>
      </c>
      <c r="QH259" s="13"/>
      <c r="QI259" s="68">
        <f t="shared" si="1562"/>
        <v>0</v>
      </c>
      <c r="QJ259" s="68">
        <f t="shared" si="1563"/>
        <v>0</v>
      </c>
      <c r="QK259" s="68">
        <f t="shared" si="1564"/>
        <v>0</v>
      </c>
      <c r="QL259" s="68"/>
      <c r="QM259" s="15">
        <f t="shared" si="1565"/>
        <v>0</v>
      </c>
      <c r="QO259" s="13"/>
      <c r="QP259" s="68">
        <f t="shared" si="1566"/>
        <v>0</v>
      </c>
      <c r="QQ259" s="68">
        <f t="shared" si="1567"/>
        <v>0</v>
      </c>
      <c r="QR259" s="68">
        <f t="shared" si="1568"/>
        <v>0</v>
      </c>
      <c r="QS259" s="68"/>
      <c r="QT259" s="15">
        <f t="shared" si="1569"/>
        <v>0</v>
      </c>
      <c r="QV259" s="13"/>
      <c r="QW259" s="68">
        <f t="shared" si="1570"/>
        <v>0</v>
      </c>
      <c r="QX259" s="68">
        <f t="shared" si="1571"/>
        <v>0</v>
      </c>
      <c r="QY259" s="68">
        <f t="shared" si="1572"/>
        <v>0</v>
      </c>
      <c r="QZ259" s="68"/>
      <c r="RA259" s="15">
        <f t="shared" si="1573"/>
        <v>0</v>
      </c>
      <c r="RC259" s="13"/>
      <c r="RD259" s="68">
        <f t="shared" si="1574"/>
        <v>0</v>
      </c>
      <c r="RE259" s="68">
        <f t="shared" si="1575"/>
        <v>0</v>
      </c>
      <c r="RF259" s="68">
        <f t="shared" si="1576"/>
        <v>0</v>
      </c>
      <c r="RG259" s="68"/>
      <c r="RH259" s="15">
        <f t="shared" si="1577"/>
        <v>0</v>
      </c>
      <c r="RJ259" s="13"/>
      <c r="RK259" s="68">
        <f t="shared" si="1578"/>
        <v>0</v>
      </c>
      <c r="RL259" s="68">
        <f t="shared" si="1579"/>
        <v>0</v>
      </c>
      <c r="RM259" s="68">
        <f t="shared" si="1580"/>
        <v>0</v>
      </c>
      <c r="RN259" s="68"/>
      <c r="RO259" s="15">
        <f t="shared" si="1581"/>
        <v>0</v>
      </c>
      <c r="RQ259" s="13"/>
      <c r="RR259" s="68">
        <f t="shared" si="1582"/>
        <v>0</v>
      </c>
      <c r="RS259" s="68">
        <f t="shared" si="1583"/>
        <v>0</v>
      </c>
      <c r="RT259" s="68">
        <f t="shared" si="1584"/>
        <v>0</v>
      </c>
      <c r="RU259" s="68"/>
      <c r="RV259" s="15">
        <f t="shared" si="1585"/>
        <v>0</v>
      </c>
      <c r="RX259" s="13"/>
      <c r="RY259" s="68">
        <f t="shared" si="1586"/>
        <v>0</v>
      </c>
      <c r="RZ259" s="68">
        <f t="shared" si="1587"/>
        <v>0</v>
      </c>
      <c r="SA259" s="68">
        <f t="shared" si="1588"/>
        <v>0</v>
      </c>
      <c r="SB259" s="68"/>
      <c r="SC259" s="15">
        <f t="shared" si="1589"/>
        <v>0</v>
      </c>
      <c r="SE259" s="13"/>
      <c r="SF259" s="68">
        <f t="shared" si="1590"/>
        <v>0</v>
      </c>
      <c r="SG259" s="68">
        <f t="shared" si="1591"/>
        <v>0</v>
      </c>
      <c r="SH259" s="68">
        <f t="shared" si="1592"/>
        <v>0</v>
      </c>
      <c r="SI259" s="68"/>
      <c r="SJ259" s="15">
        <f t="shared" si="1593"/>
        <v>0</v>
      </c>
      <c r="SL259" s="13"/>
      <c r="SM259" s="68">
        <f t="shared" si="1594"/>
        <v>0</v>
      </c>
      <c r="SN259" s="68">
        <f t="shared" si="1595"/>
        <v>0</v>
      </c>
      <c r="SO259" s="68">
        <f t="shared" si="1596"/>
        <v>0</v>
      </c>
      <c r="SP259" s="68"/>
      <c r="SQ259" s="15">
        <f t="shared" si="1597"/>
        <v>0</v>
      </c>
      <c r="SS259" s="13"/>
      <c r="ST259" s="68">
        <f t="shared" si="1598"/>
        <v>0</v>
      </c>
      <c r="SU259" s="68">
        <f t="shared" si="1599"/>
        <v>0</v>
      </c>
      <c r="SV259" s="68">
        <f t="shared" si="1600"/>
        <v>0</v>
      </c>
      <c r="SW259" s="68"/>
      <c r="SX259" s="15">
        <f t="shared" si="1601"/>
        <v>0</v>
      </c>
      <c r="SZ259" s="13"/>
      <c r="TA259" s="68">
        <f t="shared" si="1602"/>
        <v>0</v>
      </c>
      <c r="TB259" s="68">
        <f t="shared" si="1603"/>
        <v>0</v>
      </c>
      <c r="TC259" s="68">
        <f t="shared" si="1604"/>
        <v>0</v>
      </c>
      <c r="TD259" s="68"/>
      <c r="TE259" s="15">
        <f t="shared" si="1605"/>
        <v>0</v>
      </c>
      <c r="TG259" s="417"/>
      <c r="TH259" s="68">
        <f t="shared" si="1606"/>
        <v>0</v>
      </c>
      <c r="TI259" s="68">
        <f t="shared" si="1607"/>
        <v>0</v>
      </c>
      <c r="TJ259" s="68">
        <f t="shared" si="1608"/>
        <v>0</v>
      </c>
      <c r="TK259" s="68"/>
      <c r="TL259" s="15">
        <f t="shared" si="1609"/>
        <v>0</v>
      </c>
      <c r="TN259" s="13"/>
      <c r="TO259" s="68">
        <f t="shared" si="1610"/>
        <v>0</v>
      </c>
      <c r="TP259" s="68">
        <f t="shared" si="1611"/>
        <v>0</v>
      </c>
      <c r="TQ259" s="68">
        <f t="shared" si="1612"/>
        <v>0</v>
      </c>
      <c r="TR259" s="68"/>
      <c r="TS259" s="15">
        <f t="shared" si="1613"/>
        <v>0</v>
      </c>
      <c r="TU259" s="417"/>
      <c r="TV259" s="68">
        <f t="shared" si="1614"/>
        <v>0</v>
      </c>
      <c r="TW259" s="68">
        <f t="shared" si="1615"/>
        <v>0</v>
      </c>
      <c r="TX259" s="68">
        <f t="shared" si="1616"/>
        <v>0</v>
      </c>
      <c r="TY259" s="68"/>
      <c r="TZ259" s="15">
        <f t="shared" si="1617"/>
        <v>0</v>
      </c>
      <c r="UB259" s="13"/>
      <c r="UC259" s="68">
        <f t="shared" si="1244"/>
        <v>0</v>
      </c>
      <c r="UD259" s="68">
        <f t="shared" si="1245"/>
        <v>0</v>
      </c>
      <c r="UE259" s="68">
        <f t="shared" si="1246"/>
        <v>0</v>
      </c>
      <c r="UF259" s="68"/>
      <c r="UG259" s="15">
        <f t="shared" si="1247"/>
        <v>0</v>
      </c>
      <c r="UI259" s="417"/>
      <c r="UJ259" s="68">
        <f t="shared" si="1248"/>
        <v>0</v>
      </c>
      <c r="UK259" s="68">
        <f t="shared" si="1249"/>
        <v>0</v>
      </c>
      <c r="UL259" s="68">
        <f t="shared" si="1250"/>
        <v>0</v>
      </c>
      <c r="UM259" s="68"/>
      <c r="UN259" s="15">
        <f t="shared" si="1251"/>
        <v>0</v>
      </c>
      <c r="UP259" s="417"/>
      <c r="UQ259" s="68">
        <f t="shared" si="1252"/>
        <v>0</v>
      </c>
      <c r="UR259" s="68">
        <f t="shared" si="1253"/>
        <v>0</v>
      </c>
      <c r="US259" s="68">
        <f t="shared" si="1254"/>
        <v>0</v>
      </c>
      <c r="UT259" s="68"/>
      <c r="UU259" s="15">
        <f t="shared" si="1255"/>
        <v>0</v>
      </c>
      <c r="UW259" s="417"/>
      <c r="UX259" s="68">
        <f t="shared" si="1256"/>
        <v>0</v>
      </c>
      <c r="UY259" s="68">
        <f t="shared" si="1257"/>
        <v>0</v>
      </c>
      <c r="UZ259" s="68">
        <f t="shared" si="1258"/>
        <v>0</v>
      </c>
      <c r="VA259" s="68"/>
      <c r="VB259" s="15">
        <f t="shared" si="1259"/>
        <v>0</v>
      </c>
      <c r="VD259" s="417"/>
      <c r="VE259" s="68">
        <f t="shared" si="1260"/>
        <v>0</v>
      </c>
      <c r="VF259" s="68">
        <f t="shared" si="1261"/>
        <v>0</v>
      </c>
      <c r="VG259" s="68">
        <f t="shared" si="1262"/>
        <v>0</v>
      </c>
      <c r="VH259" s="68"/>
      <c r="VI259" s="15">
        <f t="shared" si="1263"/>
        <v>0</v>
      </c>
      <c r="VM259" s="21">
        <f t="shared" si="1264"/>
        <v>0</v>
      </c>
      <c r="VN259" s="40"/>
      <c r="VO259" s="21">
        <f t="shared" si="1265"/>
        <v>0</v>
      </c>
      <c r="VP259" s="14"/>
      <c r="VQ259" s="21">
        <f t="shared" si="1266"/>
        <v>0</v>
      </c>
    </row>
    <row r="260" spans="1:589" ht="15.75" customHeight="1" x14ac:dyDescent="0.2">
      <c r="A260" s="127">
        <v>46022</v>
      </c>
      <c r="B260" s="4">
        <f t="shared" si="999"/>
        <v>46022</v>
      </c>
      <c r="C260" s="13"/>
      <c r="D260" s="138">
        <f t="shared" si="1000"/>
        <v>0</v>
      </c>
      <c r="E260" s="68">
        <f t="shared" si="1001"/>
        <v>0</v>
      </c>
      <c r="F260" s="15">
        <f t="shared" si="1002"/>
        <v>0</v>
      </c>
      <c r="G260" s="13"/>
      <c r="H260" s="138">
        <f t="shared" si="1003"/>
        <v>0</v>
      </c>
      <c r="I260" s="68">
        <f t="shared" si="1004"/>
        <v>0</v>
      </c>
      <c r="J260" s="15">
        <f t="shared" si="1005"/>
        <v>0</v>
      </c>
      <c r="K260" s="13"/>
      <c r="L260" s="138">
        <f t="shared" si="1006"/>
        <v>0</v>
      </c>
      <c r="M260" s="68">
        <f t="shared" si="1007"/>
        <v>0</v>
      </c>
      <c r="N260" s="15">
        <f t="shared" si="1008"/>
        <v>0</v>
      </c>
      <c r="O260" s="13"/>
      <c r="P260" s="138">
        <f t="shared" si="1009"/>
        <v>0</v>
      </c>
      <c r="Q260" s="68">
        <f t="shared" si="1010"/>
        <v>0</v>
      </c>
      <c r="R260" s="15">
        <f t="shared" si="1011"/>
        <v>0</v>
      </c>
      <c r="S260" s="18">
        <f t="shared" si="1012"/>
        <v>0</v>
      </c>
      <c r="T260" s="121">
        <f t="shared" si="1013"/>
        <v>0</v>
      </c>
      <c r="U260" s="121">
        <f t="shared" si="1014"/>
        <v>0</v>
      </c>
      <c r="V260" s="134">
        <f t="shared" si="1015"/>
        <v>0</v>
      </c>
      <c r="W260" s="21">
        <f t="shared" si="1267"/>
        <v>0</v>
      </c>
      <c r="X260" s="18">
        <f t="shared" si="1016"/>
        <v>0</v>
      </c>
      <c r="Y260" s="353"/>
      <c r="Z260" s="15">
        <v>1.9999999999999999E-6</v>
      </c>
      <c r="AA260" s="21">
        <f t="shared" si="1017"/>
        <v>1.9999999999999999E-6</v>
      </c>
      <c r="AC260" s="13"/>
      <c r="AD260" s="68">
        <f t="shared" si="1332"/>
        <v>0</v>
      </c>
      <c r="AE260" s="68">
        <f t="shared" si="1333"/>
        <v>0</v>
      </c>
      <c r="AF260" s="68">
        <f t="shared" si="1334"/>
        <v>0</v>
      </c>
      <c r="AG260" s="68"/>
      <c r="AH260" s="15">
        <f t="shared" si="1335"/>
        <v>0</v>
      </c>
      <c r="AJ260" s="13"/>
      <c r="AK260" s="68">
        <f t="shared" si="1336"/>
        <v>0</v>
      </c>
      <c r="AL260" s="68">
        <f t="shared" si="1337"/>
        <v>0</v>
      </c>
      <c r="AM260" s="68">
        <f t="shared" si="1338"/>
        <v>0</v>
      </c>
      <c r="AN260" s="68"/>
      <c r="AO260" s="15">
        <f t="shared" si="1339"/>
        <v>0</v>
      </c>
      <c r="AQ260" s="13"/>
      <c r="AR260" s="68">
        <f t="shared" si="1340"/>
        <v>0</v>
      </c>
      <c r="AS260" s="68">
        <f t="shared" si="1341"/>
        <v>0</v>
      </c>
      <c r="AT260" s="68">
        <f t="shared" si="1342"/>
        <v>0</v>
      </c>
      <c r="AU260" s="68"/>
      <c r="AV260" s="15">
        <f t="shared" si="1343"/>
        <v>0</v>
      </c>
      <c r="AX260" s="13"/>
      <c r="AY260" s="68">
        <f t="shared" si="1344"/>
        <v>0</v>
      </c>
      <c r="AZ260" s="68">
        <f t="shared" si="1345"/>
        <v>0</v>
      </c>
      <c r="BA260" s="68">
        <f t="shared" si="1346"/>
        <v>0</v>
      </c>
      <c r="BB260" s="68"/>
      <c r="BC260" s="15">
        <f t="shared" si="1347"/>
        <v>0</v>
      </c>
      <c r="BE260" s="13"/>
      <c r="BF260" s="68">
        <f t="shared" si="1348"/>
        <v>0</v>
      </c>
      <c r="BG260" s="68">
        <f t="shared" si="1349"/>
        <v>0</v>
      </c>
      <c r="BH260" s="68"/>
      <c r="BI260" s="68"/>
      <c r="BJ260" s="15">
        <f t="shared" si="1350"/>
        <v>0</v>
      </c>
      <c r="BL260" s="13"/>
      <c r="BM260" s="68">
        <f t="shared" si="1351"/>
        <v>0</v>
      </c>
      <c r="BN260" s="68">
        <f t="shared" si="1352"/>
        <v>0</v>
      </c>
      <c r="BO260" s="68">
        <f t="shared" si="1353"/>
        <v>0</v>
      </c>
      <c r="BP260" s="68"/>
      <c r="BQ260" s="15">
        <f t="shared" si="1354"/>
        <v>0</v>
      </c>
      <c r="BS260" s="13"/>
      <c r="BT260" s="68">
        <f t="shared" si="1355"/>
        <v>0</v>
      </c>
      <c r="BU260" s="68">
        <f t="shared" si="1356"/>
        <v>0</v>
      </c>
      <c r="BV260" s="68">
        <f t="shared" si="1357"/>
        <v>0</v>
      </c>
      <c r="BW260" s="68"/>
      <c r="BX260" s="15">
        <f t="shared" si="1358"/>
        <v>0</v>
      </c>
      <c r="BZ260" s="13"/>
      <c r="CA260" s="68">
        <f t="shared" si="1359"/>
        <v>0</v>
      </c>
      <c r="CB260" s="68">
        <f t="shared" si="1360"/>
        <v>0</v>
      </c>
      <c r="CC260" s="68">
        <f t="shared" si="1361"/>
        <v>0</v>
      </c>
      <c r="CD260" s="68"/>
      <c r="CE260" s="15">
        <f t="shared" si="1362"/>
        <v>0</v>
      </c>
      <c r="CG260" s="13"/>
      <c r="CH260" s="68">
        <f t="shared" si="1363"/>
        <v>0</v>
      </c>
      <c r="CI260" s="68">
        <f t="shared" si="1364"/>
        <v>0</v>
      </c>
      <c r="CJ260" s="68">
        <f t="shared" si="1365"/>
        <v>0</v>
      </c>
      <c r="CK260" s="68"/>
      <c r="CL260" s="15">
        <f t="shared" si="1366"/>
        <v>0</v>
      </c>
      <c r="CN260" s="13"/>
      <c r="CO260" s="68">
        <f t="shared" si="1367"/>
        <v>0</v>
      </c>
      <c r="CP260" s="68">
        <f t="shared" si="1368"/>
        <v>0</v>
      </c>
      <c r="CQ260" s="68">
        <f t="shared" si="1369"/>
        <v>0</v>
      </c>
      <c r="CR260" s="68"/>
      <c r="CS260" s="15">
        <f t="shared" si="1370"/>
        <v>0</v>
      </c>
      <c r="CU260" s="13"/>
      <c r="CV260" s="68">
        <f t="shared" si="1371"/>
        <v>0</v>
      </c>
      <c r="CW260" s="68">
        <f t="shared" si="1372"/>
        <v>0</v>
      </c>
      <c r="CX260" s="68">
        <f t="shared" si="1373"/>
        <v>0</v>
      </c>
      <c r="CY260" s="68"/>
      <c r="CZ260" s="15">
        <f t="shared" si="1374"/>
        <v>0</v>
      </c>
      <c r="DB260" s="13"/>
      <c r="DC260" s="68">
        <f t="shared" si="1375"/>
        <v>0</v>
      </c>
      <c r="DD260" s="68">
        <f t="shared" si="1376"/>
        <v>0</v>
      </c>
      <c r="DE260" s="68">
        <f t="shared" si="1377"/>
        <v>0</v>
      </c>
      <c r="DF260" s="68"/>
      <c r="DG260" s="15">
        <f t="shared" si="1378"/>
        <v>0</v>
      </c>
      <c r="DI260" s="13"/>
      <c r="DJ260" s="68">
        <f t="shared" si="1379"/>
        <v>0</v>
      </c>
      <c r="DK260" s="68">
        <f t="shared" si="1380"/>
        <v>0</v>
      </c>
      <c r="DL260" s="68">
        <f t="shared" si="1381"/>
        <v>0</v>
      </c>
      <c r="DM260" s="68"/>
      <c r="DN260" s="15">
        <f t="shared" si="1382"/>
        <v>0</v>
      </c>
      <c r="DP260" s="13"/>
      <c r="DQ260" s="68">
        <f t="shared" si="1383"/>
        <v>0</v>
      </c>
      <c r="DR260" s="68">
        <f t="shared" si="1384"/>
        <v>0</v>
      </c>
      <c r="DS260" s="68"/>
      <c r="DT260" s="68"/>
      <c r="DU260" s="15">
        <f t="shared" si="1385"/>
        <v>0</v>
      </c>
      <c r="DV260" s="18"/>
      <c r="DW260" s="13"/>
      <c r="DX260" s="68">
        <f t="shared" si="1386"/>
        <v>0</v>
      </c>
      <c r="DY260" s="68">
        <f t="shared" si="1387"/>
        <v>0</v>
      </c>
      <c r="DZ260" s="68">
        <f t="shared" si="1388"/>
        <v>0</v>
      </c>
      <c r="EA260" s="68"/>
      <c r="EB260" s="15">
        <f t="shared" si="1389"/>
        <v>0</v>
      </c>
      <c r="ED260" s="13"/>
      <c r="EE260" s="68">
        <f t="shared" si="1390"/>
        <v>0</v>
      </c>
      <c r="EF260" s="68">
        <f t="shared" si="1391"/>
        <v>0</v>
      </c>
      <c r="EG260" s="68">
        <f t="shared" si="1392"/>
        <v>0</v>
      </c>
      <c r="EH260" s="68"/>
      <c r="EI260" s="15">
        <f t="shared" si="1393"/>
        <v>0</v>
      </c>
      <c r="EK260" s="13"/>
      <c r="EL260" s="68">
        <f t="shared" si="1394"/>
        <v>0</v>
      </c>
      <c r="EM260" s="68">
        <f t="shared" si="1395"/>
        <v>0</v>
      </c>
      <c r="EN260" s="68">
        <f t="shared" si="1396"/>
        <v>0</v>
      </c>
      <c r="EO260" s="68"/>
      <c r="EP260" s="15">
        <f t="shared" si="1397"/>
        <v>0</v>
      </c>
      <c r="ER260" s="13"/>
      <c r="ES260" s="68">
        <f t="shared" si="1398"/>
        <v>0</v>
      </c>
      <c r="ET260" s="68">
        <f t="shared" si="1399"/>
        <v>0</v>
      </c>
      <c r="EU260" s="68">
        <f t="shared" si="1400"/>
        <v>0</v>
      </c>
      <c r="EV260" s="68"/>
      <c r="EW260" s="15">
        <f t="shared" si="1401"/>
        <v>0</v>
      </c>
      <c r="EY260" s="13"/>
      <c r="EZ260" s="68">
        <f t="shared" si="1402"/>
        <v>0</v>
      </c>
      <c r="FA260" s="68">
        <f t="shared" si="1403"/>
        <v>0</v>
      </c>
      <c r="FB260" s="68"/>
      <c r="FC260" s="68"/>
      <c r="FD260" s="15">
        <f t="shared" si="1404"/>
        <v>0</v>
      </c>
      <c r="FF260" s="13"/>
      <c r="FG260" s="68">
        <f t="shared" si="1405"/>
        <v>0</v>
      </c>
      <c r="FH260" s="68">
        <f t="shared" si="1406"/>
        <v>0</v>
      </c>
      <c r="FI260" s="68">
        <f t="shared" si="1407"/>
        <v>0</v>
      </c>
      <c r="FJ260" s="68"/>
      <c r="FK260" s="15">
        <f t="shared" si="1408"/>
        <v>0</v>
      </c>
      <c r="FM260" s="13"/>
      <c r="FN260" s="68">
        <f t="shared" si="1409"/>
        <v>0</v>
      </c>
      <c r="FO260" s="68">
        <f t="shared" si="1410"/>
        <v>0</v>
      </c>
      <c r="FP260" s="68">
        <f t="shared" si="1411"/>
        <v>0</v>
      </c>
      <c r="FQ260" s="68"/>
      <c r="FR260" s="15">
        <f t="shared" si="1412"/>
        <v>0</v>
      </c>
      <c r="FT260" s="13"/>
      <c r="FU260" s="68">
        <f t="shared" si="1413"/>
        <v>0</v>
      </c>
      <c r="FV260" s="68">
        <f t="shared" si="1414"/>
        <v>0</v>
      </c>
      <c r="FW260" s="68">
        <f t="shared" si="1415"/>
        <v>0</v>
      </c>
      <c r="FX260" s="68"/>
      <c r="FY260" s="15">
        <f t="shared" si="1416"/>
        <v>0</v>
      </c>
      <c r="GA260" s="13"/>
      <c r="GB260" s="68">
        <f t="shared" si="1417"/>
        <v>0</v>
      </c>
      <c r="GC260" s="68">
        <f t="shared" si="1418"/>
        <v>0</v>
      </c>
      <c r="GD260" s="68"/>
      <c r="GE260" s="68"/>
      <c r="GF260" s="15">
        <f t="shared" si="1419"/>
        <v>0</v>
      </c>
      <c r="GG260" s="18"/>
      <c r="GH260" s="13"/>
      <c r="GI260" s="68">
        <f t="shared" si="1420"/>
        <v>0</v>
      </c>
      <c r="GJ260" s="68">
        <f t="shared" si="1421"/>
        <v>0</v>
      </c>
      <c r="GK260" s="68">
        <f t="shared" si="1422"/>
        <v>0</v>
      </c>
      <c r="GL260" s="68"/>
      <c r="GM260" s="15">
        <f t="shared" si="1423"/>
        <v>0</v>
      </c>
      <c r="GO260" s="13"/>
      <c r="GP260" s="68">
        <f t="shared" si="1424"/>
        <v>0</v>
      </c>
      <c r="GQ260" s="68">
        <f t="shared" si="1425"/>
        <v>0</v>
      </c>
      <c r="GR260" s="68"/>
      <c r="GS260" s="68"/>
      <c r="GT260" s="15">
        <f t="shared" si="1426"/>
        <v>0</v>
      </c>
      <c r="GV260" s="13"/>
      <c r="GW260" s="68">
        <f t="shared" si="1427"/>
        <v>0</v>
      </c>
      <c r="GX260" s="68">
        <f t="shared" si="1428"/>
        <v>0</v>
      </c>
      <c r="GY260" s="68">
        <f t="shared" si="1429"/>
        <v>0</v>
      </c>
      <c r="GZ260" s="68"/>
      <c r="HA260" s="15">
        <f t="shared" si="1430"/>
        <v>0</v>
      </c>
      <c r="HD260" s="13"/>
      <c r="HE260" s="68">
        <f t="shared" si="1431"/>
        <v>0</v>
      </c>
      <c r="HF260" s="68">
        <f t="shared" si="1432"/>
        <v>0</v>
      </c>
      <c r="HG260" s="68">
        <f t="shared" si="1433"/>
        <v>0</v>
      </c>
      <c r="HH260" s="68"/>
      <c r="HI260" s="15">
        <f t="shared" si="1434"/>
        <v>0</v>
      </c>
      <c r="HK260" s="13"/>
      <c r="HL260" s="68">
        <f t="shared" si="1435"/>
        <v>0</v>
      </c>
      <c r="HM260" s="68">
        <f t="shared" si="1436"/>
        <v>0</v>
      </c>
      <c r="HN260" s="68">
        <f t="shared" si="1437"/>
        <v>0</v>
      </c>
      <c r="HO260" s="68"/>
      <c r="HP260" s="15">
        <f t="shared" si="1438"/>
        <v>0</v>
      </c>
      <c r="HR260" s="13"/>
      <c r="HS260" s="68"/>
      <c r="HT260" s="68"/>
      <c r="HU260" s="68"/>
      <c r="HV260" s="68"/>
      <c r="HW260" s="15"/>
      <c r="HY260" s="13"/>
      <c r="HZ260" s="68">
        <f t="shared" si="1439"/>
        <v>0</v>
      </c>
      <c r="IA260" s="68">
        <f t="shared" si="1440"/>
        <v>0</v>
      </c>
      <c r="IB260" s="68">
        <f t="shared" si="1441"/>
        <v>0</v>
      </c>
      <c r="IC260" s="68"/>
      <c r="ID260" s="15">
        <f t="shared" si="1442"/>
        <v>0</v>
      </c>
      <c r="IF260" s="13"/>
      <c r="IG260" s="68">
        <f t="shared" si="1443"/>
        <v>0</v>
      </c>
      <c r="IH260" s="68">
        <f t="shared" si="1444"/>
        <v>0</v>
      </c>
      <c r="II260" s="68">
        <f t="shared" si="1445"/>
        <v>0</v>
      </c>
      <c r="IJ260" s="68"/>
      <c r="IK260" s="15">
        <f t="shared" si="1446"/>
        <v>0</v>
      </c>
      <c r="IM260" s="13"/>
      <c r="IN260" s="68">
        <f t="shared" si="1447"/>
        <v>0</v>
      </c>
      <c r="IO260" s="68">
        <f t="shared" si="1448"/>
        <v>0</v>
      </c>
      <c r="IP260" s="68">
        <f t="shared" si="1449"/>
        <v>0</v>
      </c>
      <c r="IQ260" s="68"/>
      <c r="IR260" s="15">
        <f t="shared" si="1450"/>
        <v>0</v>
      </c>
      <c r="IT260" s="13"/>
      <c r="IU260" s="68">
        <f t="shared" si="1451"/>
        <v>0</v>
      </c>
      <c r="IV260" s="68">
        <f t="shared" si="1452"/>
        <v>0</v>
      </c>
      <c r="IW260" s="68">
        <f t="shared" si="1453"/>
        <v>0</v>
      </c>
      <c r="IX260" s="68"/>
      <c r="IY260" s="15">
        <f t="shared" si="1454"/>
        <v>0</v>
      </c>
      <c r="JA260" s="13"/>
      <c r="JB260" s="68">
        <f t="shared" si="1455"/>
        <v>0</v>
      </c>
      <c r="JC260" s="68">
        <f t="shared" si="1456"/>
        <v>0</v>
      </c>
      <c r="JD260" s="68">
        <f t="shared" si="1457"/>
        <v>0</v>
      </c>
      <c r="JE260" s="68"/>
      <c r="JF260" s="15">
        <f t="shared" si="1458"/>
        <v>0</v>
      </c>
      <c r="JH260" s="13"/>
      <c r="JI260" s="68">
        <f t="shared" si="1459"/>
        <v>0</v>
      </c>
      <c r="JJ260" s="68">
        <f t="shared" si="1460"/>
        <v>0</v>
      </c>
      <c r="JK260" s="68">
        <f t="shared" si="1461"/>
        <v>0</v>
      </c>
      <c r="JL260" s="68"/>
      <c r="JM260" s="15">
        <f t="shared" si="1462"/>
        <v>0</v>
      </c>
      <c r="JO260" s="13"/>
      <c r="JP260" s="68">
        <f t="shared" si="1463"/>
        <v>0</v>
      </c>
      <c r="JQ260" s="68">
        <f t="shared" si="1464"/>
        <v>0</v>
      </c>
      <c r="JR260" s="68">
        <f t="shared" si="1465"/>
        <v>0</v>
      </c>
      <c r="JS260" s="68"/>
      <c r="JT260" s="15">
        <f t="shared" si="1466"/>
        <v>0</v>
      </c>
      <c r="JV260" s="13"/>
      <c r="JW260" s="68">
        <f t="shared" si="1467"/>
        <v>0</v>
      </c>
      <c r="JX260" s="68">
        <f t="shared" si="1468"/>
        <v>0</v>
      </c>
      <c r="JY260" s="68">
        <f t="shared" si="1469"/>
        <v>0</v>
      </c>
      <c r="JZ260" s="68"/>
      <c r="KA260" s="15">
        <f t="shared" si="1470"/>
        <v>0</v>
      </c>
      <c r="KC260" s="13"/>
      <c r="KD260" s="68">
        <f t="shared" si="1471"/>
        <v>0</v>
      </c>
      <c r="KE260" s="68">
        <f t="shared" si="1472"/>
        <v>0</v>
      </c>
      <c r="KF260" s="68">
        <f t="shared" si="1473"/>
        <v>0</v>
      </c>
      <c r="KG260" s="68"/>
      <c r="KH260" s="15">
        <f t="shared" si="1474"/>
        <v>0</v>
      </c>
      <c r="KI260" s="18"/>
      <c r="KJ260" s="13"/>
      <c r="KK260" s="68">
        <f t="shared" si="1475"/>
        <v>0</v>
      </c>
      <c r="KL260" s="68">
        <f t="shared" si="1476"/>
        <v>0</v>
      </c>
      <c r="KM260" s="68">
        <f t="shared" si="1477"/>
        <v>0</v>
      </c>
      <c r="KN260" s="68"/>
      <c r="KO260" s="15">
        <f t="shared" si="1478"/>
        <v>0</v>
      </c>
      <c r="KQ260" s="13"/>
      <c r="KR260" s="68">
        <f t="shared" si="1479"/>
        <v>0</v>
      </c>
      <c r="KS260" s="68">
        <f t="shared" si="1480"/>
        <v>0</v>
      </c>
      <c r="KT260" s="68">
        <f t="shared" si="1481"/>
        <v>0</v>
      </c>
      <c r="KU260" s="68"/>
      <c r="KV260" s="15">
        <f t="shared" si="1482"/>
        <v>0</v>
      </c>
      <c r="KW260" s="18"/>
      <c r="KX260" s="13"/>
      <c r="KY260" s="68">
        <f t="shared" si="1483"/>
        <v>0</v>
      </c>
      <c r="KZ260" s="68">
        <f t="shared" si="1484"/>
        <v>0</v>
      </c>
      <c r="LA260" s="68">
        <f t="shared" si="1485"/>
        <v>0</v>
      </c>
      <c r="LB260" s="68"/>
      <c r="LC260" s="15">
        <f t="shared" si="1486"/>
        <v>0</v>
      </c>
      <c r="LD260" s="18"/>
      <c r="LE260" s="13"/>
      <c r="LF260" s="68">
        <f t="shared" si="1487"/>
        <v>0</v>
      </c>
      <c r="LG260" s="68">
        <f t="shared" si="1488"/>
        <v>0</v>
      </c>
      <c r="LH260" s="68">
        <f t="shared" si="1489"/>
        <v>0</v>
      </c>
      <c r="LI260" s="68"/>
      <c r="LJ260" s="15">
        <f t="shared" si="1490"/>
        <v>0</v>
      </c>
      <c r="LL260" s="13"/>
      <c r="LM260" s="68">
        <f t="shared" si="1491"/>
        <v>0</v>
      </c>
      <c r="LN260" s="68">
        <f t="shared" si="1492"/>
        <v>0</v>
      </c>
      <c r="LO260" s="68">
        <f t="shared" si="1493"/>
        <v>0</v>
      </c>
      <c r="LP260" s="68"/>
      <c r="LQ260" s="15">
        <f t="shared" si="1494"/>
        <v>0</v>
      </c>
      <c r="LS260" s="13"/>
      <c r="LT260" s="68">
        <f t="shared" si="1495"/>
        <v>0</v>
      </c>
      <c r="LU260" s="68">
        <f t="shared" si="1496"/>
        <v>0</v>
      </c>
      <c r="LV260" s="68"/>
      <c r="LW260" s="68"/>
      <c r="LX260" s="15">
        <f t="shared" si="1497"/>
        <v>0</v>
      </c>
      <c r="LZ260" s="13"/>
      <c r="MA260" s="68">
        <f t="shared" si="1498"/>
        <v>0</v>
      </c>
      <c r="MB260" s="68">
        <f t="shared" si="1499"/>
        <v>0</v>
      </c>
      <c r="MC260" s="68">
        <f t="shared" si="1500"/>
        <v>0</v>
      </c>
      <c r="MD260" s="68"/>
      <c r="ME260" s="15">
        <f t="shared" si="1501"/>
        <v>0</v>
      </c>
      <c r="MG260" s="13"/>
      <c r="MH260" s="68">
        <f t="shared" si="1502"/>
        <v>0</v>
      </c>
      <c r="MI260" s="68">
        <f t="shared" si="1503"/>
        <v>0</v>
      </c>
      <c r="MJ260" s="68">
        <f t="shared" si="1504"/>
        <v>0</v>
      </c>
      <c r="MK260" s="68"/>
      <c r="ML260" s="15">
        <f t="shared" si="1505"/>
        <v>0</v>
      </c>
      <c r="MN260" s="13"/>
      <c r="MO260" s="68">
        <f t="shared" si="1506"/>
        <v>0</v>
      </c>
      <c r="MP260" s="68">
        <f t="shared" si="1507"/>
        <v>0</v>
      </c>
      <c r="MQ260" s="68">
        <f t="shared" si="1508"/>
        <v>0</v>
      </c>
      <c r="MR260" s="68"/>
      <c r="MS260" s="15">
        <f t="shared" si="1509"/>
        <v>0</v>
      </c>
      <c r="MU260" s="13"/>
      <c r="MV260" s="68">
        <f t="shared" si="1510"/>
        <v>0</v>
      </c>
      <c r="MW260" s="68">
        <f t="shared" si="1511"/>
        <v>0</v>
      </c>
      <c r="MX260" s="68">
        <f t="shared" si="1512"/>
        <v>0</v>
      </c>
      <c r="MY260" s="68"/>
      <c r="MZ260" s="15">
        <f t="shared" si="1513"/>
        <v>0</v>
      </c>
      <c r="NB260" s="13"/>
      <c r="NC260" s="68">
        <f t="shared" si="1514"/>
        <v>0</v>
      </c>
      <c r="ND260" s="68">
        <f t="shared" si="1515"/>
        <v>0</v>
      </c>
      <c r="NE260" s="68">
        <f t="shared" si="1516"/>
        <v>0</v>
      </c>
      <c r="NF260" s="68"/>
      <c r="NG260" s="15">
        <f t="shared" si="1517"/>
        <v>0</v>
      </c>
      <c r="NI260" s="13"/>
      <c r="NJ260" s="68">
        <f t="shared" si="1518"/>
        <v>0</v>
      </c>
      <c r="NK260" s="68">
        <f t="shared" si="1519"/>
        <v>0</v>
      </c>
      <c r="NL260" s="68">
        <f t="shared" si="1520"/>
        <v>0</v>
      </c>
      <c r="NM260" s="68"/>
      <c r="NN260" s="15">
        <f t="shared" si="1521"/>
        <v>0</v>
      </c>
      <c r="NP260" s="13"/>
      <c r="NQ260" s="68">
        <f t="shared" si="1522"/>
        <v>0</v>
      </c>
      <c r="NR260" s="68">
        <f t="shared" si="1523"/>
        <v>0</v>
      </c>
      <c r="NS260" s="68">
        <f t="shared" si="1524"/>
        <v>0</v>
      </c>
      <c r="NT260" s="68"/>
      <c r="NU260" s="15">
        <f t="shared" si="1525"/>
        <v>0</v>
      </c>
      <c r="NW260" s="13"/>
      <c r="NX260" s="68">
        <f t="shared" si="1526"/>
        <v>0</v>
      </c>
      <c r="NY260" s="68">
        <f t="shared" si="1527"/>
        <v>0</v>
      </c>
      <c r="NZ260" s="68">
        <f t="shared" si="1528"/>
        <v>0</v>
      </c>
      <c r="OA260" s="68"/>
      <c r="OB260" s="15">
        <f t="shared" si="1529"/>
        <v>0</v>
      </c>
      <c r="OD260" s="13"/>
      <c r="OE260" s="68">
        <f t="shared" si="1530"/>
        <v>0</v>
      </c>
      <c r="OF260" s="68">
        <f t="shared" si="1531"/>
        <v>0</v>
      </c>
      <c r="OG260" s="68">
        <f t="shared" si="1532"/>
        <v>0</v>
      </c>
      <c r="OH260" s="68"/>
      <c r="OI260" s="15">
        <f t="shared" si="1533"/>
        <v>0</v>
      </c>
      <c r="OK260" s="13"/>
      <c r="OL260" s="68">
        <f t="shared" si="1534"/>
        <v>0</v>
      </c>
      <c r="OM260" s="68">
        <f t="shared" si="1535"/>
        <v>0</v>
      </c>
      <c r="ON260" s="68">
        <f t="shared" si="1536"/>
        <v>0</v>
      </c>
      <c r="OO260" s="68"/>
      <c r="OP260" s="15">
        <f t="shared" si="1537"/>
        <v>0</v>
      </c>
      <c r="OR260" s="13"/>
      <c r="OS260" s="68">
        <f t="shared" si="1538"/>
        <v>0</v>
      </c>
      <c r="OT260" s="68">
        <f t="shared" si="1539"/>
        <v>0</v>
      </c>
      <c r="OU260" s="68">
        <f t="shared" si="1540"/>
        <v>0</v>
      </c>
      <c r="OV260" s="68"/>
      <c r="OW260" s="15">
        <f t="shared" si="1541"/>
        <v>0</v>
      </c>
      <c r="OY260" s="13"/>
      <c r="OZ260" s="68">
        <f t="shared" si="1542"/>
        <v>0</v>
      </c>
      <c r="PA260" s="68">
        <f t="shared" si="1543"/>
        <v>0</v>
      </c>
      <c r="PB260" s="68">
        <f t="shared" si="1544"/>
        <v>0</v>
      </c>
      <c r="PC260" s="68"/>
      <c r="PD260" s="15">
        <f t="shared" si="1545"/>
        <v>0</v>
      </c>
      <c r="PE260" s="18"/>
      <c r="PF260" s="13"/>
      <c r="PG260" s="68">
        <f t="shared" si="1546"/>
        <v>0</v>
      </c>
      <c r="PH260" s="68">
        <f t="shared" si="1547"/>
        <v>0</v>
      </c>
      <c r="PI260" s="68">
        <f t="shared" si="1548"/>
        <v>0</v>
      </c>
      <c r="PJ260" s="68"/>
      <c r="PK260" s="15">
        <f t="shared" si="1549"/>
        <v>0</v>
      </c>
      <c r="PM260" s="13"/>
      <c r="PN260" s="68">
        <f t="shared" si="1550"/>
        <v>0</v>
      </c>
      <c r="PO260" s="68">
        <f t="shared" si="1551"/>
        <v>0</v>
      </c>
      <c r="PP260" s="68">
        <f t="shared" si="1552"/>
        <v>0</v>
      </c>
      <c r="PQ260" s="68"/>
      <c r="PR260" s="15">
        <f t="shared" si="1553"/>
        <v>0</v>
      </c>
      <c r="PT260" s="13"/>
      <c r="PU260" s="68">
        <f t="shared" si="1554"/>
        <v>0</v>
      </c>
      <c r="PV260" s="68">
        <f t="shared" si="1555"/>
        <v>0</v>
      </c>
      <c r="PW260" s="68">
        <f t="shared" si="1556"/>
        <v>0</v>
      </c>
      <c r="PX260" s="68"/>
      <c r="PY260" s="15">
        <f t="shared" si="1557"/>
        <v>0</v>
      </c>
      <c r="QA260" s="13"/>
      <c r="QB260" s="68">
        <f t="shared" si="1558"/>
        <v>0</v>
      </c>
      <c r="QC260" s="68">
        <f t="shared" si="1559"/>
        <v>0</v>
      </c>
      <c r="QD260" s="68">
        <f t="shared" si="1560"/>
        <v>0</v>
      </c>
      <c r="QE260" s="68"/>
      <c r="QF260" s="15">
        <f t="shared" si="1561"/>
        <v>0</v>
      </c>
      <c r="QH260" s="13"/>
      <c r="QI260" s="68">
        <f t="shared" si="1562"/>
        <v>0</v>
      </c>
      <c r="QJ260" s="68">
        <f t="shared" si="1563"/>
        <v>0</v>
      </c>
      <c r="QK260" s="68">
        <f t="shared" si="1564"/>
        <v>0</v>
      </c>
      <c r="QL260" s="68"/>
      <c r="QM260" s="15">
        <f t="shared" si="1565"/>
        <v>0</v>
      </c>
      <c r="QO260" s="13"/>
      <c r="QP260" s="68">
        <f t="shared" si="1566"/>
        <v>0</v>
      </c>
      <c r="QQ260" s="68">
        <f t="shared" si="1567"/>
        <v>0</v>
      </c>
      <c r="QR260" s="68">
        <f t="shared" si="1568"/>
        <v>0</v>
      </c>
      <c r="QS260" s="68"/>
      <c r="QT260" s="15">
        <f t="shared" si="1569"/>
        <v>0</v>
      </c>
      <c r="QV260" s="13"/>
      <c r="QW260" s="68">
        <f t="shared" si="1570"/>
        <v>0</v>
      </c>
      <c r="QX260" s="68">
        <f t="shared" si="1571"/>
        <v>0</v>
      </c>
      <c r="QY260" s="68">
        <f t="shared" si="1572"/>
        <v>0</v>
      </c>
      <c r="QZ260" s="68"/>
      <c r="RA260" s="15">
        <f t="shared" si="1573"/>
        <v>0</v>
      </c>
      <c r="RC260" s="13"/>
      <c r="RD260" s="68">
        <f t="shared" si="1574"/>
        <v>0</v>
      </c>
      <c r="RE260" s="68">
        <f t="shared" si="1575"/>
        <v>0</v>
      </c>
      <c r="RF260" s="68">
        <f t="shared" si="1576"/>
        <v>0</v>
      </c>
      <c r="RG260" s="68"/>
      <c r="RH260" s="15">
        <f t="shared" si="1577"/>
        <v>0</v>
      </c>
      <c r="RJ260" s="13"/>
      <c r="RK260" s="68">
        <f t="shared" si="1578"/>
        <v>0</v>
      </c>
      <c r="RL260" s="68">
        <f t="shared" si="1579"/>
        <v>0</v>
      </c>
      <c r="RM260" s="68">
        <f t="shared" si="1580"/>
        <v>0</v>
      </c>
      <c r="RN260" s="68"/>
      <c r="RO260" s="15">
        <f t="shared" si="1581"/>
        <v>0</v>
      </c>
      <c r="RQ260" s="13"/>
      <c r="RR260" s="68">
        <f t="shared" si="1582"/>
        <v>0</v>
      </c>
      <c r="RS260" s="68">
        <f t="shared" si="1583"/>
        <v>0</v>
      </c>
      <c r="RT260" s="68">
        <f t="shared" si="1584"/>
        <v>0</v>
      </c>
      <c r="RU260" s="68"/>
      <c r="RV260" s="15">
        <f t="shared" si="1585"/>
        <v>0</v>
      </c>
      <c r="RX260" s="13"/>
      <c r="RY260" s="68">
        <f t="shared" si="1586"/>
        <v>0</v>
      </c>
      <c r="RZ260" s="68">
        <f t="shared" si="1587"/>
        <v>0</v>
      </c>
      <c r="SA260" s="68">
        <f t="shared" si="1588"/>
        <v>0</v>
      </c>
      <c r="SB260" s="68"/>
      <c r="SC260" s="15">
        <f t="shared" si="1589"/>
        <v>0</v>
      </c>
      <c r="SE260" s="13"/>
      <c r="SF260" s="68">
        <f t="shared" si="1590"/>
        <v>0</v>
      </c>
      <c r="SG260" s="68">
        <f t="shared" si="1591"/>
        <v>0</v>
      </c>
      <c r="SH260" s="68">
        <f t="shared" si="1592"/>
        <v>0</v>
      </c>
      <c r="SI260" s="68"/>
      <c r="SJ260" s="15">
        <f t="shared" si="1593"/>
        <v>0</v>
      </c>
      <c r="SL260" s="13"/>
      <c r="SM260" s="68">
        <f t="shared" si="1594"/>
        <v>0</v>
      </c>
      <c r="SN260" s="68">
        <f t="shared" si="1595"/>
        <v>0</v>
      </c>
      <c r="SO260" s="68">
        <f t="shared" si="1596"/>
        <v>0</v>
      </c>
      <c r="SP260" s="68"/>
      <c r="SQ260" s="15">
        <f t="shared" si="1597"/>
        <v>0</v>
      </c>
      <c r="SS260" s="13"/>
      <c r="ST260" s="68">
        <f t="shared" si="1598"/>
        <v>0</v>
      </c>
      <c r="SU260" s="68">
        <f t="shared" si="1599"/>
        <v>0</v>
      </c>
      <c r="SV260" s="68">
        <f t="shared" si="1600"/>
        <v>0</v>
      </c>
      <c r="SW260" s="68"/>
      <c r="SX260" s="15">
        <f t="shared" si="1601"/>
        <v>0</v>
      </c>
      <c r="SZ260" s="13"/>
      <c r="TA260" s="68">
        <f t="shared" si="1602"/>
        <v>0</v>
      </c>
      <c r="TB260" s="68">
        <f t="shared" si="1603"/>
        <v>0</v>
      </c>
      <c r="TC260" s="68">
        <f t="shared" si="1604"/>
        <v>0</v>
      </c>
      <c r="TD260" s="68"/>
      <c r="TE260" s="15">
        <f t="shared" si="1605"/>
        <v>0</v>
      </c>
      <c r="TG260" s="417"/>
      <c r="TH260" s="68">
        <f t="shared" si="1606"/>
        <v>0</v>
      </c>
      <c r="TI260" s="68">
        <f t="shared" si="1607"/>
        <v>0</v>
      </c>
      <c r="TJ260" s="68">
        <f t="shared" si="1608"/>
        <v>0</v>
      </c>
      <c r="TK260" s="68"/>
      <c r="TL260" s="15">
        <f t="shared" si="1609"/>
        <v>0</v>
      </c>
      <c r="TN260" s="13"/>
      <c r="TO260" s="68">
        <f t="shared" si="1610"/>
        <v>0</v>
      </c>
      <c r="TP260" s="68">
        <f t="shared" si="1611"/>
        <v>0</v>
      </c>
      <c r="TQ260" s="68">
        <f t="shared" si="1612"/>
        <v>0</v>
      </c>
      <c r="TR260" s="68"/>
      <c r="TS260" s="15">
        <f t="shared" si="1613"/>
        <v>0</v>
      </c>
      <c r="TU260" s="417"/>
      <c r="TV260" s="68">
        <f t="shared" si="1614"/>
        <v>0</v>
      </c>
      <c r="TW260" s="68">
        <f t="shared" si="1615"/>
        <v>0</v>
      </c>
      <c r="TX260" s="68">
        <f t="shared" si="1616"/>
        <v>0</v>
      </c>
      <c r="TY260" s="68"/>
      <c r="TZ260" s="15">
        <f t="shared" si="1617"/>
        <v>0</v>
      </c>
      <c r="UB260" s="13"/>
      <c r="UC260" s="68">
        <f t="shared" si="1244"/>
        <v>0</v>
      </c>
      <c r="UD260" s="68">
        <f t="shared" si="1245"/>
        <v>0</v>
      </c>
      <c r="UE260" s="68">
        <f t="shared" si="1246"/>
        <v>0</v>
      </c>
      <c r="UF260" s="68"/>
      <c r="UG260" s="15">
        <f t="shared" si="1247"/>
        <v>0</v>
      </c>
      <c r="UI260" s="417"/>
      <c r="UJ260" s="68">
        <f t="shared" si="1248"/>
        <v>0</v>
      </c>
      <c r="UK260" s="68">
        <f t="shared" si="1249"/>
        <v>0</v>
      </c>
      <c r="UL260" s="68">
        <f t="shared" si="1250"/>
        <v>0</v>
      </c>
      <c r="UM260" s="68"/>
      <c r="UN260" s="15">
        <f t="shared" si="1251"/>
        <v>0</v>
      </c>
      <c r="UP260" s="417"/>
      <c r="UQ260" s="68">
        <f t="shared" si="1252"/>
        <v>0</v>
      </c>
      <c r="UR260" s="68">
        <f t="shared" si="1253"/>
        <v>0</v>
      </c>
      <c r="US260" s="68">
        <f t="shared" si="1254"/>
        <v>0</v>
      </c>
      <c r="UT260" s="68"/>
      <c r="UU260" s="15">
        <f t="shared" si="1255"/>
        <v>0</v>
      </c>
      <c r="UW260" s="417"/>
      <c r="UX260" s="68">
        <f t="shared" si="1256"/>
        <v>0</v>
      </c>
      <c r="UY260" s="68">
        <f t="shared" si="1257"/>
        <v>0</v>
      </c>
      <c r="UZ260" s="68">
        <f t="shared" si="1258"/>
        <v>0</v>
      </c>
      <c r="VA260" s="68"/>
      <c r="VB260" s="15">
        <f t="shared" si="1259"/>
        <v>0</v>
      </c>
      <c r="VD260" s="417"/>
      <c r="VE260" s="68">
        <f t="shared" si="1260"/>
        <v>0</v>
      </c>
      <c r="VF260" s="68">
        <f t="shared" si="1261"/>
        <v>0</v>
      </c>
      <c r="VG260" s="68">
        <f t="shared" si="1262"/>
        <v>0</v>
      </c>
      <c r="VH260" s="68"/>
      <c r="VI260" s="15">
        <f t="shared" si="1263"/>
        <v>0</v>
      </c>
      <c r="VM260" s="21">
        <f t="shared" si="1264"/>
        <v>0</v>
      </c>
      <c r="VN260" s="40"/>
      <c r="VO260" s="21">
        <f t="shared" si="1265"/>
        <v>0</v>
      </c>
      <c r="VP260" s="14"/>
      <c r="VQ260" s="21">
        <f t="shared" si="1266"/>
        <v>0</v>
      </c>
    </row>
    <row r="261" spans="1:589" ht="15.75" customHeight="1" x14ac:dyDescent="0.2">
      <c r="A261" s="76"/>
      <c r="B261" s="4">
        <f t="shared" si="999"/>
        <v>0</v>
      </c>
      <c r="C261" s="13"/>
      <c r="D261" s="138"/>
      <c r="E261" s="68"/>
      <c r="F261" s="15"/>
      <c r="G261" s="13"/>
      <c r="H261" s="138"/>
      <c r="I261" s="68"/>
      <c r="J261" s="15"/>
      <c r="K261" s="13"/>
      <c r="L261" s="138"/>
      <c r="M261" s="68"/>
      <c r="N261" s="15"/>
      <c r="O261" s="13"/>
      <c r="P261" s="138"/>
      <c r="Q261" s="68"/>
      <c r="R261" s="15"/>
      <c r="S261" s="18"/>
      <c r="T261" s="121"/>
      <c r="U261" s="121"/>
      <c r="V261" s="134"/>
      <c r="W261" s="21"/>
      <c r="X261" s="18"/>
      <c r="Y261" s="353"/>
      <c r="Z261" s="15">
        <v>1.9999999999999999E-6</v>
      </c>
      <c r="AA261" s="21">
        <f t="shared" si="1017"/>
        <v>1.9999999999999999E-6</v>
      </c>
      <c r="AC261" s="13"/>
      <c r="AD261" s="68">
        <f t="shared" si="1332"/>
        <v>0</v>
      </c>
      <c r="AE261" s="68">
        <f t="shared" si="1333"/>
        <v>0</v>
      </c>
      <c r="AF261" s="68">
        <f t="shared" si="1334"/>
        <v>0</v>
      </c>
      <c r="AG261" s="68"/>
      <c r="AH261" s="15">
        <f t="shared" si="1335"/>
        <v>0</v>
      </c>
      <c r="AJ261" s="13"/>
      <c r="AK261" s="68">
        <f t="shared" si="1336"/>
        <v>0</v>
      </c>
      <c r="AL261" s="68">
        <f t="shared" si="1337"/>
        <v>0</v>
      </c>
      <c r="AM261" s="68">
        <f t="shared" si="1338"/>
        <v>0</v>
      </c>
      <c r="AN261" s="68"/>
      <c r="AO261" s="15">
        <f t="shared" si="1339"/>
        <v>0</v>
      </c>
      <c r="AQ261" s="13"/>
      <c r="AR261" s="68">
        <f t="shared" si="1340"/>
        <v>0</v>
      </c>
      <c r="AS261" s="68">
        <f t="shared" si="1341"/>
        <v>0</v>
      </c>
      <c r="AT261" s="68">
        <f t="shared" si="1342"/>
        <v>0</v>
      </c>
      <c r="AU261" s="68"/>
      <c r="AV261" s="15">
        <f t="shared" si="1343"/>
        <v>0</v>
      </c>
      <c r="AX261" s="13"/>
      <c r="AY261" s="68">
        <f t="shared" si="1344"/>
        <v>0</v>
      </c>
      <c r="AZ261" s="68">
        <f t="shared" si="1345"/>
        <v>0</v>
      </c>
      <c r="BA261" s="68">
        <f t="shared" si="1346"/>
        <v>0</v>
      </c>
      <c r="BB261" s="68"/>
      <c r="BC261" s="15">
        <f t="shared" si="1347"/>
        <v>0</v>
      </c>
      <c r="BE261" s="13"/>
      <c r="BF261" s="68">
        <f t="shared" si="1348"/>
        <v>0</v>
      </c>
      <c r="BG261" s="68">
        <f t="shared" si="1349"/>
        <v>0</v>
      </c>
      <c r="BH261" s="68"/>
      <c r="BI261" s="68"/>
      <c r="BJ261" s="15">
        <f t="shared" si="1350"/>
        <v>0</v>
      </c>
      <c r="BL261" s="13"/>
      <c r="BM261" s="68">
        <f t="shared" si="1351"/>
        <v>0</v>
      </c>
      <c r="BN261" s="68">
        <f t="shared" si="1352"/>
        <v>0</v>
      </c>
      <c r="BO261" s="68">
        <f t="shared" si="1353"/>
        <v>0</v>
      </c>
      <c r="BP261" s="68"/>
      <c r="BQ261" s="15">
        <f t="shared" si="1354"/>
        <v>0</v>
      </c>
      <c r="BS261" s="13"/>
      <c r="BT261" s="68">
        <f t="shared" si="1355"/>
        <v>0</v>
      </c>
      <c r="BU261" s="68">
        <f t="shared" si="1356"/>
        <v>0</v>
      </c>
      <c r="BV261" s="68">
        <f t="shared" si="1357"/>
        <v>0</v>
      </c>
      <c r="BW261" s="68"/>
      <c r="BX261" s="15">
        <f t="shared" si="1358"/>
        <v>0</v>
      </c>
      <c r="BZ261" s="13"/>
      <c r="CA261" s="68">
        <f t="shared" si="1359"/>
        <v>0</v>
      </c>
      <c r="CB261" s="68">
        <f t="shared" si="1360"/>
        <v>0</v>
      </c>
      <c r="CC261" s="68">
        <f t="shared" si="1361"/>
        <v>0</v>
      </c>
      <c r="CD261" s="68"/>
      <c r="CE261" s="15">
        <f t="shared" si="1362"/>
        <v>0</v>
      </c>
      <c r="CG261" s="13"/>
      <c r="CH261" s="68">
        <f t="shared" si="1363"/>
        <v>0</v>
      </c>
      <c r="CI261" s="68">
        <f t="shared" si="1364"/>
        <v>0</v>
      </c>
      <c r="CJ261" s="68">
        <f t="shared" si="1365"/>
        <v>0</v>
      </c>
      <c r="CK261" s="68"/>
      <c r="CL261" s="15">
        <f t="shared" si="1366"/>
        <v>0</v>
      </c>
      <c r="CN261" s="13"/>
      <c r="CO261" s="68">
        <f t="shared" si="1367"/>
        <v>0</v>
      </c>
      <c r="CP261" s="68">
        <f t="shared" si="1368"/>
        <v>0</v>
      </c>
      <c r="CQ261" s="68">
        <f t="shared" si="1369"/>
        <v>0</v>
      </c>
      <c r="CR261" s="68"/>
      <c r="CS261" s="15">
        <f t="shared" si="1370"/>
        <v>0</v>
      </c>
      <c r="CU261" s="13"/>
      <c r="CV261" s="68">
        <f t="shared" si="1371"/>
        <v>0</v>
      </c>
      <c r="CW261" s="68">
        <f t="shared" si="1372"/>
        <v>0</v>
      </c>
      <c r="CX261" s="68">
        <f t="shared" si="1373"/>
        <v>0</v>
      </c>
      <c r="CY261" s="68"/>
      <c r="CZ261" s="15">
        <f t="shared" si="1374"/>
        <v>0</v>
      </c>
      <c r="DB261" s="13"/>
      <c r="DC261" s="68">
        <f t="shared" si="1375"/>
        <v>0</v>
      </c>
      <c r="DD261" s="68">
        <f t="shared" si="1376"/>
        <v>0</v>
      </c>
      <c r="DE261" s="68">
        <f t="shared" si="1377"/>
        <v>0</v>
      </c>
      <c r="DF261" s="68"/>
      <c r="DG261" s="15">
        <f t="shared" si="1378"/>
        <v>0</v>
      </c>
      <c r="DI261" s="13"/>
      <c r="DJ261" s="68">
        <f t="shared" si="1379"/>
        <v>0</v>
      </c>
      <c r="DK261" s="68">
        <f t="shared" si="1380"/>
        <v>0</v>
      </c>
      <c r="DL261" s="68">
        <f t="shared" si="1381"/>
        <v>0</v>
      </c>
      <c r="DM261" s="68"/>
      <c r="DN261" s="15">
        <f t="shared" si="1382"/>
        <v>0</v>
      </c>
      <c r="DP261" s="13"/>
      <c r="DQ261" s="68">
        <f t="shared" si="1383"/>
        <v>0</v>
      </c>
      <c r="DR261" s="68">
        <f t="shared" si="1384"/>
        <v>0</v>
      </c>
      <c r="DS261" s="68"/>
      <c r="DT261" s="68"/>
      <c r="DU261" s="15">
        <f t="shared" si="1385"/>
        <v>0</v>
      </c>
      <c r="DV261" s="18"/>
      <c r="DW261" s="13"/>
      <c r="DX261" s="68">
        <f t="shared" si="1386"/>
        <v>0</v>
      </c>
      <c r="DY261" s="68">
        <f t="shared" si="1387"/>
        <v>0</v>
      </c>
      <c r="DZ261" s="68">
        <f t="shared" si="1388"/>
        <v>0</v>
      </c>
      <c r="EA261" s="68"/>
      <c r="EB261" s="15">
        <f t="shared" si="1389"/>
        <v>0</v>
      </c>
      <c r="ED261" s="13"/>
      <c r="EE261" s="68">
        <f t="shared" si="1390"/>
        <v>0</v>
      </c>
      <c r="EF261" s="68">
        <f t="shared" si="1391"/>
        <v>0</v>
      </c>
      <c r="EG261" s="68">
        <f t="shared" si="1392"/>
        <v>0</v>
      </c>
      <c r="EH261" s="68"/>
      <c r="EI261" s="15">
        <f t="shared" si="1393"/>
        <v>0</v>
      </c>
      <c r="EK261" s="13"/>
      <c r="EL261" s="68">
        <f t="shared" si="1394"/>
        <v>0</v>
      </c>
      <c r="EM261" s="68">
        <f t="shared" si="1395"/>
        <v>0</v>
      </c>
      <c r="EN261" s="68">
        <f t="shared" si="1396"/>
        <v>0</v>
      </c>
      <c r="EO261" s="68"/>
      <c r="EP261" s="15">
        <f t="shared" si="1397"/>
        <v>0</v>
      </c>
      <c r="ER261" s="13"/>
      <c r="ES261" s="68">
        <f t="shared" si="1398"/>
        <v>0</v>
      </c>
      <c r="ET261" s="68">
        <f t="shared" si="1399"/>
        <v>0</v>
      </c>
      <c r="EU261" s="68">
        <f t="shared" si="1400"/>
        <v>0</v>
      </c>
      <c r="EV261" s="68"/>
      <c r="EW261" s="15">
        <f t="shared" si="1401"/>
        <v>0</v>
      </c>
      <c r="EY261" s="13"/>
      <c r="EZ261" s="68">
        <f t="shared" si="1402"/>
        <v>0</v>
      </c>
      <c r="FA261" s="68">
        <f t="shared" si="1403"/>
        <v>0</v>
      </c>
      <c r="FB261" s="68"/>
      <c r="FC261" s="68"/>
      <c r="FD261" s="15">
        <f t="shared" si="1404"/>
        <v>0</v>
      </c>
      <c r="FF261" s="13"/>
      <c r="FG261" s="68">
        <f t="shared" si="1405"/>
        <v>0</v>
      </c>
      <c r="FH261" s="68">
        <f t="shared" si="1406"/>
        <v>0</v>
      </c>
      <c r="FI261" s="68">
        <f t="shared" si="1407"/>
        <v>0</v>
      </c>
      <c r="FJ261" s="68"/>
      <c r="FK261" s="15">
        <f t="shared" si="1408"/>
        <v>0</v>
      </c>
      <c r="FM261" s="13"/>
      <c r="FN261" s="68">
        <f t="shared" si="1409"/>
        <v>0</v>
      </c>
      <c r="FO261" s="68">
        <f t="shared" si="1410"/>
        <v>0</v>
      </c>
      <c r="FP261" s="68">
        <f t="shared" si="1411"/>
        <v>0</v>
      </c>
      <c r="FQ261" s="68"/>
      <c r="FR261" s="15">
        <f t="shared" si="1412"/>
        <v>0</v>
      </c>
      <c r="FT261" s="13"/>
      <c r="FU261" s="68">
        <f t="shared" si="1413"/>
        <v>0</v>
      </c>
      <c r="FV261" s="68">
        <f t="shared" si="1414"/>
        <v>0</v>
      </c>
      <c r="FW261" s="68">
        <f t="shared" si="1415"/>
        <v>0</v>
      </c>
      <c r="FX261" s="68"/>
      <c r="FY261" s="15">
        <f t="shared" si="1416"/>
        <v>0</v>
      </c>
      <c r="GA261" s="13"/>
      <c r="GB261" s="68">
        <f t="shared" si="1417"/>
        <v>0</v>
      </c>
      <c r="GC261" s="68">
        <f t="shared" si="1418"/>
        <v>0</v>
      </c>
      <c r="GD261" s="68"/>
      <c r="GE261" s="68"/>
      <c r="GF261" s="15">
        <f t="shared" si="1419"/>
        <v>0</v>
      </c>
      <c r="GG261" s="18"/>
      <c r="GH261" s="13"/>
      <c r="GI261" s="68">
        <f t="shared" si="1420"/>
        <v>0</v>
      </c>
      <c r="GJ261" s="68">
        <f t="shared" si="1421"/>
        <v>0</v>
      </c>
      <c r="GK261" s="68">
        <f t="shared" si="1422"/>
        <v>0</v>
      </c>
      <c r="GL261" s="68"/>
      <c r="GM261" s="15">
        <f t="shared" si="1423"/>
        <v>0</v>
      </c>
      <c r="GO261" s="13"/>
      <c r="GP261" s="68">
        <f t="shared" si="1424"/>
        <v>0</v>
      </c>
      <c r="GQ261" s="68">
        <f t="shared" si="1425"/>
        <v>0</v>
      </c>
      <c r="GR261" s="68"/>
      <c r="GS261" s="68"/>
      <c r="GT261" s="15">
        <f t="shared" si="1426"/>
        <v>0</v>
      </c>
      <c r="GV261" s="13"/>
      <c r="GW261" s="68">
        <f t="shared" si="1427"/>
        <v>0</v>
      </c>
      <c r="GX261" s="68">
        <f t="shared" si="1428"/>
        <v>0</v>
      </c>
      <c r="GY261" s="68">
        <f t="shared" si="1429"/>
        <v>0</v>
      </c>
      <c r="GZ261" s="68"/>
      <c r="HA261" s="15">
        <f t="shared" si="1430"/>
        <v>0</v>
      </c>
      <c r="HD261" s="13"/>
      <c r="HE261" s="68">
        <f t="shared" si="1431"/>
        <v>0</v>
      </c>
      <c r="HF261" s="68">
        <f t="shared" si="1432"/>
        <v>0</v>
      </c>
      <c r="HG261" s="68">
        <f t="shared" si="1433"/>
        <v>0</v>
      </c>
      <c r="HH261" s="68"/>
      <c r="HI261" s="15">
        <f t="shared" si="1434"/>
        <v>0</v>
      </c>
      <c r="HK261" s="13"/>
      <c r="HL261" s="68">
        <f t="shared" si="1435"/>
        <v>0</v>
      </c>
      <c r="HM261" s="68">
        <f t="shared" si="1436"/>
        <v>0</v>
      </c>
      <c r="HN261" s="68">
        <f t="shared" si="1437"/>
        <v>0</v>
      </c>
      <c r="HO261" s="68"/>
      <c r="HP261" s="15">
        <f t="shared" si="1438"/>
        <v>0</v>
      </c>
      <c r="HR261" s="13"/>
      <c r="HS261" s="68"/>
      <c r="HT261" s="68"/>
      <c r="HU261" s="68"/>
      <c r="HV261" s="68"/>
      <c r="HW261" s="15"/>
      <c r="HY261" s="13"/>
      <c r="HZ261" s="68">
        <f t="shared" si="1439"/>
        <v>0</v>
      </c>
      <c r="IA261" s="68">
        <f t="shared" si="1440"/>
        <v>0</v>
      </c>
      <c r="IB261" s="68">
        <f t="shared" si="1441"/>
        <v>0</v>
      </c>
      <c r="IC261" s="68"/>
      <c r="ID261" s="15">
        <f t="shared" si="1442"/>
        <v>0</v>
      </c>
      <c r="IF261" s="13"/>
      <c r="IG261" s="68">
        <f t="shared" si="1443"/>
        <v>0</v>
      </c>
      <c r="IH261" s="68">
        <f t="shared" si="1444"/>
        <v>0</v>
      </c>
      <c r="II261" s="68">
        <f t="shared" si="1445"/>
        <v>0</v>
      </c>
      <c r="IJ261" s="68"/>
      <c r="IK261" s="15">
        <f t="shared" si="1446"/>
        <v>0</v>
      </c>
      <c r="IM261" s="13"/>
      <c r="IN261" s="68">
        <f t="shared" si="1447"/>
        <v>0</v>
      </c>
      <c r="IO261" s="68">
        <f t="shared" si="1448"/>
        <v>0</v>
      </c>
      <c r="IP261" s="68">
        <f t="shared" si="1449"/>
        <v>0</v>
      </c>
      <c r="IQ261" s="68"/>
      <c r="IR261" s="15">
        <f t="shared" si="1450"/>
        <v>0</v>
      </c>
      <c r="IT261" s="13"/>
      <c r="IU261" s="68">
        <f t="shared" si="1451"/>
        <v>0</v>
      </c>
      <c r="IV261" s="68">
        <f t="shared" si="1452"/>
        <v>0</v>
      </c>
      <c r="IW261" s="68">
        <f t="shared" si="1453"/>
        <v>0</v>
      </c>
      <c r="IX261" s="68"/>
      <c r="IY261" s="15">
        <f t="shared" si="1454"/>
        <v>0</v>
      </c>
      <c r="JA261" s="13"/>
      <c r="JB261" s="68">
        <f t="shared" si="1455"/>
        <v>0</v>
      </c>
      <c r="JC261" s="68">
        <f t="shared" si="1456"/>
        <v>0</v>
      </c>
      <c r="JD261" s="68">
        <f t="shared" si="1457"/>
        <v>0</v>
      </c>
      <c r="JE261" s="68"/>
      <c r="JF261" s="15">
        <f t="shared" si="1458"/>
        <v>0</v>
      </c>
      <c r="JH261" s="13"/>
      <c r="JI261" s="68">
        <f t="shared" si="1459"/>
        <v>0</v>
      </c>
      <c r="JJ261" s="68">
        <f t="shared" si="1460"/>
        <v>0</v>
      </c>
      <c r="JK261" s="68">
        <f t="shared" si="1461"/>
        <v>0</v>
      </c>
      <c r="JL261" s="68"/>
      <c r="JM261" s="15">
        <f t="shared" si="1462"/>
        <v>0</v>
      </c>
      <c r="JO261" s="13"/>
      <c r="JP261" s="68">
        <f t="shared" si="1463"/>
        <v>0</v>
      </c>
      <c r="JQ261" s="68">
        <f t="shared" si="1464"/>
        <v>0</v>
      </c>
      <c r="JR261" s="68">
        <f t="shared" si="1465"/>
        <v>0</v>
      </c>
      <c r="JS261" s="68"/>
      <c r="JT261" s="15">
        <f t="shared" si="1466"/>
        <v>0</v>
      </c>
      <c r="JV261" s="13"/>
      <c r="JW261" s="68">
        <f t="shared" si="1467"/>
        <v>0</v>
      </c>
      <c r="JX261" s="68">
        <f t="shared" si="1468"/>
        <v>0</v>
      </c>
      <c r="JY261" s="68">
        <f t="shared" si="1469"/>
        <v>0</v>
      </c>
      <c r="JZ261" s="68"/>
      <c r="KA261" s="15">
        <f t="shared" si="1470"/>
        <v>0</v>
      </c>
      <c r="KC261" s="13"/>
      <c r="KD261" s="68">
        <f t="shared" si="1471"/>
        <v>0</v>
      </c>
      <c r="KE261" s="68">
        <f t="shared" si="1472"/>
        <v>0</v>
      </c>
      <c r="KF261" s="68">
        <f t="shared" si="1473"/>
        <v>0</v>
      </c>
      <c r="KG261" s="68"/>
      <c r="KH261" s="15">
        <f t="shared" si="1474"/>
        <v>0</v>
      </c>
      <c r="KI261" s="18"/>
      <c r="KJ261" s="13"/>
      <c r="KK261" s="68">
        <f t="shared" si="1475"/>
        <v>0</v>
      </c>
      <c r="KL261" s="68">
        <f t="shared" si="1476"/>
        <v>0</v>
      </c>
      <c r="KM261" s="68">
        <f t="shared" si="1477"/>
        <v>0</v>
      </c>
      <c r="KN261" s="68"/>
      <c r="KO261" s="15">
        <f t="shared" si="1478"/>
        <v>0</v>
      </c>
      <c r="KQ261" s="13"/>
      <c r="KR261" s="68">
        <f t="shared" si="1479"/>
        <v>0</v>
      </c>
      <c r="KS261" s="68">
        <f t="shared" si="1480"/>
        <v>0</v>
      </c>
      <c r="KT261" s="68">
        <f t="shared" si="1481"/>
        <v>0</v>
      </c>
      <c r="KU261" s="68"/>
      <c r="KV261" s="15">
        <f t="shared" si="1482"/>
        <v>0</v>
      </c>
      <c r="KW261" s="18"/>
      <c r="KX261" s="13"/>
      <c r="KY261" s="68">
        <f t="shared" si="1483"/>
        <v>0</v>
      </c>
      <c r="KZ261" s="68">
        <f t="shared" si="1484"/>
        <v>0</v>
      </c>
      <c r="LA261" s="68">
        <f t="shared" si="1485"/>
        <v>0</v>
      </c>
      <c r="LB261" s="68"/>
      <c r="LC261" s="15">
        <f t="shared" si="1486"/>
        <v>0</v>
      </c>
      <c r="LD261" s="18"/>
      <c r="LE261" s="13"/>
      <c r="LF261" s="68">
        <f t="shared" si="1487"/>
        <v>0</v>
      </c>
      <c r="LG261" s="68">
        <f t="shared" si="1488"/>
        <v>0</v>
      </c>
      <c r="LH261" s="68">
        <f t="shared" si="1489"/>
        <v>0</v>
      </c>
      <c r="LI261" s="68"/>
      <c r="LJ261" s="15">
        <f t="shared" si="1490"/>
        <v>0</v>
      </c>
      <c r="LL261" s="13"/>
      <c r="LM261" s="68">
        <f t="shared" si="1491"/>
        <v>0</v>
      </c>
      <c r="LN261" s="68">
        <f t="shared" si="1492"/>
        <v>0</v>
      </c>
      <c r="LO261" s="68">
        <f t="shared" si="1493"/>
        <v>0</v>
      </c>
      <c r="LP261" s="68"/>
      <c r="LQ261" s="15">
        <f t="shared" si="1494"/>
        <v>0</v>
      </c>
      <c r="LS261" s="13"/>
      <c r="LT261" s="68">
        <f t="shared" si="1495"/>
        <v>0</v>
      </c>
      <c r="LU261" s="68">
        <f t="shared" si="1496"/>
        <v>0</v>
      </c>
      <c r="LV261" s="68"/>
      <c r="LW261" s="68"/>
      <c r="LX261" s="15">
        <f t="shared" si="1497"/>
        <v>0</v>
      </c>
      <c r="LZ261" s="13"/>
      <c r="MA261" s="68">
        <f t="shared" si="1498"/>
        <v>0</v>
      </c>
      <c r="MB261" s="68">
        <f t="shared" si="1499"/>
        <v>0</v>
      </c>
      <c r="MC261" s="68">
        <f t="shared" si="1500"/>
        <v>0</v>
      </c>
      <c r="MD261" s="68"/>
      <c r="ME261" s="15">
        <f t="shared" si="1501"/>
        <v>0</v>
      </c>
      <c r="MG261" s="13"/>
      <c r="MH261" s="68">
        <f t="shared" si="1502"/>
        <v>0</v>
      </c>
      <c r="MI261" s="68">
        <f t="shared" si="1503"/>
        <v>0</v>
      </c>
      <c r="MJ261" s="68">
        <f t="shared" si="1504"/>
        <v>0</v>
      </c>
      <c r="MK261" s="68"/>
      <c r="ML261" s="15">
        <f t="shared" si="1505"/>
        <v>0</v>
      </c>
      <c r="MN261" s="13"/>
      <c r="MO261" s="68">
        <f t="shared" si="1506"/>
        <v>0</v>
      </c>
      <c r="MP261" s="68">
        <f t="shared" si="1507"/>
        <v>0</v>
      </c>
      <c r="MQ261" s="68">
        <f t="shared" si="1508"/>
        <v>0</v>
      </c>
      <c r="MR261" s="68"/>
      <c r="MS261" s="15">
        <f t="shared" si="1509"/>
        <v>0</v>
      </c>
      <c r="MU261" s="13"/>
      <c r="MV261" s="68">
        <f t="shared" si="1510"/>
        <v>0</v>
      </c>
      <c r="MW261" s="68">
        <f t="shared" si="1511"/>
        <v>0</v>
      </c>
      <c r="MX261" s="68">
        <f t="shared" si="1512"/>
        <v>0</v>
      </c>
      <c r="MY261" s="68"/>
      <c r="MZ261" s="15">
        <f t="shared" si="1513"/>
        <v>0</v>
      </c>
      <c r="NB261" s="13"/>
      <c r="NC261" s="68">
        <f t="shared" si="1514"/>
        <v>0</v>
      </c>
      <c r="ND261" s="68">
        <f t="shared" si="1515"/>
        <v>0</v>
      </c>
      <c r="NE261" s="68">
        <f t="shared" si="1516"/>
        <v>0</v>
      </c>
      <c r="NF261" s="68"/>
      <c r="NG261" s="15">
        <f t="shared" si="1517"/>
        <v>0</v>
      </c>
      <c r="NI261" s="13"/>
      <c r="NJ261" s="68">
        <f t="shared" si="1518"/>
        <v>0</v>
      </c>
      <c r="NK261" s="68">
        <f t="shared" si="1519"/>
        <v>0</v>
      </c>
      <c r="NL261" s="68">
        <f t="shared" si="1520"/>
        <v>0</v>
      </c>
      <c r="NM261" s="68"/>
      <c r="NN261" s="15">
        <f t="shared" si="1521"/>
        <v>0</v>
      </c>
      <c r="NP261" s="13"/>
      <c r="NQ261" s="68">
        <f t="shared" si="1522"/>
        <v>0</v>
      </c>
      <c r="NR261" s="68">
        <f t="shared" si="1523"/>
        <v>0</v>
      </c>
      <c r="NS261" s="68">
        <f t="shared" si="1524"/>
        <v>0</v>
      </c>
      <c r="NT261" s="68"/>
      <c r="NU261" s="15">
        <f t="shared" si="1525"/>
        <v>0</v>
      </c>
      <c r="NW261" s="13"/>
      <c r="NX261" s="68">
        <f t="shared" si="1526"/>
        <v>0</v>
      </c>
      <c r="NY261" s="68">
        <f t="shared" si="1527"/>
        <v>0</v>
      </c>
      <c r="NZ261" s="68">
        <f t="shared" si="1528"/>
        <v>0</v>
      </c>
      <c r="OA261" s="68"/>
      <c r="OB261" s="15">
        <f t="shared" si="1529"/>
        <v>0</v>
      </c>
      <c r="OD261" s="13"/>
      <c r="OE261" s="68">
        <f t="shared" si="1530"/>
        <v>0</v>
      </c>
      <c r="OF261" s="68">
        <f t="shared" si="1531"/>
        <v>0</v>
      </c>
      <c r="OG261" s="68">
        <f t="shared" si="1532"/>
        <v>0</v>
      </c>
      <c r="OH261" s="68"/>
      <c r="OI261" s="15">
        <f t="shared" si="1533"/>
        <v>0</v>
      </c>
      <c r="OK261" s="13"/>
      <c r="OL261" s="68">
        <f t="shared" si="1534"/>
        <v>0</v>
      </c>
      <c r="OM261" s="68">
        <f t="shared" si="1535"/>
        <v>0</v>
      </c>
      <c r="ON261" s="68">
        <f t="shared" si="1536"/>
        <v>0</v>
      </c>
      <c r="OO261" s="68"/>
      <c r="OP261" s="15">
        <f t="shared" si="1537"/>
        <v>0</v>
      </c>
      <c r="OR261" s="13"/>
      <c r="OS261" s="68">
        <f t="shared" si="1538"/>
        <v>0</v>
      </c>
      <c r="OT261" s="68">
        <f t="shared" si="1539"/>
        <v>0</v>
      </c>
      <c r="OU261" s="68">
        <f t="shared" si="1540"/>
        <v>0</v>
      </c>
      <c r="OV261" s="68"/>
      <c r="OW261" s="15">
        <f t="shared" si="1541"/>
        <v>0</v>
      </c>
      <c r="OY261" s="13"/>
      <c r="OZ261" s="68">
        <f t="shared" si="1542"/>
        <v>0</v>
      </c>
      <c r="PA261" s="68">
        <f t="shared" si="1543"/>
        <v>0</v>
      </c>
      <c r="PB261" s="68">
        <f t="shared" si="1544"/>
        <v>0</v>
      </c>
      <c r="PC261" s="68"/>
      <c r="PD261" s="15">
        <f t="shared" si="1545"/>
        <v>0</v>
      </c>
      <c r="PE261" s="18"/>
      <c r="PF261" s="13"/>
      <c r="PG261" s="68">
        <f t="shared" si="1546"/>
        <v>0</v>
      </c>
      <c r="PH261" s="68">
        <f t="shared" si="1547"/>
        <v>0</v>
      </c>
      <c r="PI261" s="68">
        <f t="shared" si="1548"/>
        <v>0</v>
      </c>
      <c r="PJ261" s="68"/>
      <c r="PK261" s="15">
        <f t="shared" si="1549"/>
        <v>0</v>
      </c>
      <c r="PM261" s="13"/>
      <c r="PN261" s="68"/>
      <c r="PO261" s="68"/>
      <c r="PP261" s="68"/>
      <c r="PQ261" s="68"/>
      <c r="PR261" s="15"/>
      <c r="PT261" s="13"/>
      <c r="PU261" s="68">
        <f t="shared" si="1554"/>
        <v>0</v>
      </c>
      <c r="PV261" s="68">
        <f t="shared" si="1555"/>
        <v>0</v>
      </c>
      <c r="PW261" s="68">
        <f t="shared" si="1556"/>
        <v>0</v>
      </c>
      <c r="PX261" s="68"/>
      <c r="PY261" s="15">
        <f t="shared" si="1557"/>
        <v>0</v>
      </c>
      <c r="QA261" s="13"/>
      <c r="QB261" s="68">
        <f t="shared" si="1558"/>
        <v>0</v>
      </c>
      <c r="QC261" s="68">
        <f t="shared" si="1559"/>
        <v>0</v>
      </c>
      <c r="QD261" s="68">
        <f t="shared" si="1560"/>
        <v>0</v>
      </c>
      <c r="QE261" s="68"/>
      <c r="QF261" s="15">
        <f t="shared" si="1561"/>
        <v>0</v>
      </c>
      <c r="QH261" s="13"/>
      <c r="QI261" s="68">
        <f t="shared" si="1562"/>
        <v>0</v>
      </c>
      <c r="QJ261" s="68">
        <f t="shared" si="1563"/>
        <v>0</v>
      </c>
      <c r="QK261" s="68">
        <f t="shared" si="1564"/>
        <v>0</v>
      </c>
      <c r="QL261" s="68"/>
      <c r="QM261" s="15">
        <f t="shared" si="1565"/>
        <v>0</v>
      </c>
      <c r="QO261" s="13"/>
      <c r="QP261" s="68">
        <f t="shared" si="1566"/>
        <v>0</v>
      </c>
      <c r="QQ261" s="68">
        <f t="shared" si="1567"/>
        <v>0</v>
      </c>
      <c r="QR261" s="68">
        <f t="shared" si="1568"/>
        <v>0</v>
      </c>
      <c r="QS261" s="68"/>
      <c r="QT261" s="15">
        <f t="shared" si="1569"/>
        <v>0</v>
      </c>
      <c r="QV261" s="13"/>
      <c r="QW261" s="68">
        <f t="shared" si="1570"/>
        <v>0</v>
      </c>
      <c r="QX261" s="68">
        <f t="shared" si="1571"/>
        <v>0</v>
      </c>
      <c r="QY261" s="68">
        <f t="shared" si="1572"/>
        <v>0</v>
      </c>
      <c r="QZ261" s="68"/>
      <c r="RA261" s="15">
        <f t="shared" si="1573"/>
        <v>0</v>
      </c>
      <c r="RC261" s="13"/>
      <c r="RD261" s="68">
        <f t="shared" si="1574"/>
        <v>0</v>
      </c>
      <c r="RE261" s="68">
        <f t="shared" si="1575"/>
        <v>0</v>
      </c>
      <c r="RF261" s="68">
        <f t="shared" si="1576"/>
        <v>0</v>
      </c>
      <c r="RG261" s="68"/>
      <c r="RH261" s="15">
        <f t="shared" si="1577"/>
        <v>0</v>
      </c>
      <c r="RJ261" s="13"/>
      <c r="RK261" s="68"/>
      <c r="RL261" s="68"/>
      <c r="RM261" s="68"/>
      <c r="RN261" s="68"/>
      <c r="RO261" s="15"/>
      <c r="RQ261" s="13"/>
      <c r="RR261" s="68"/>
      <c r="RS261" s="68"/>
      <c r="RT261" s="68"/>
      <c r="RU261" s="68"/>
      <c r="RV261" s="15"/>
      <c r="RX261" s="13"/>
      <c r="RY261" s="68"/>
      <c r="RZ261" s="68"/>
      <c r="SA261" s="68"/>
      <c r="SB261" s="68"/>
      <c r="SC261" s="15"/>
      <c r="SE261" s="13"/>
      <c r="SF261" s="68"/>
      <c r="SG261" s="68"/>
      <c r="SH261" s="68"/>
      <c r="SI261" s="68"/>
      <c r="SJ261" s="15"/>
      <c r="SL261" s="13"/>
      <c r="SM261" s="68"/>
      <c r="SN261" s="68"/>
      <c r="SO261" s="68"/>
      <c r="SP261" s="68"/>
      <c r="SQ261" s="15"/>
      <c r="SS261" s="13"/>
      <c r="ST261" s="68"/>
      <c r="SU261" s="68"/>
      <c r="SV261" s="68"/>
      <c r="SW261" s="68"/>
      <c r="SX261" s="15"/>
      <c r="SZ261" s="13"/>
      <c r="TA261" s="68"/>
      <c r="TB261" s="68"/>
      <c r="TC261" s="68"/>
      <c r="TD261" s="68"/>
      <c r="TE261" s="15"/>
      <c r="TG261" s="13"/>
      <c r="TH261" s="68"/>
      <c r="TI261" s="68"/>
      <c r="TJ261" s="68"/>
      <c r="TK261" s="68"/>
      <c r="TL261" s="15"/>
      <c r="TN261" s="13"/>
      <c r="TO261" s="68"/>
      <c r="TP261" s="68"/>
      <c r="TQ261" s="68"/>
      <c r="TR261" s="68"/>
      <c r="TS261" s="15"/>
      <c r="TU261" s="13"/>
      <c r="TV261" s="68"/>
      <c r="TW261" s="68"/>
      <c r="TX261" s="68"/>
      <c r="TY261" s="68"/>
      <c r="TZ261" s="15"/>
      <c r="UB261" s="13"/>
      <c r="UC261" s="68"/>
      <c r="UD261" s="68"/>
      <c r="UE261" s="68"/>
      <c r="UF261" s="68"/>
      <c r="UG261" s="15"/>
      <c r="UI261" s="13"/>
      <c r="UJ261" s="68"/>
      <c r="UK261" s="68"/>
      <c r="UL261" s="68"/>
      <c r="UM261" s="68"/>
      <c r="UN261" s="15"/>
      <c r="UP261" s="13"/>
      <c r="UQ261" s="68"/>
      <c r="UR261" s="68"/>
      <c r="US261" s="68"/>
      <c r="UT261" s="68"/>
      <c r="UU261" s="15"/>
      <c r="UW261" s="13"/>
      <c r="UX261" s="68"/>
      <c r="UY261" s="68"/>
      <c r="UZ261" s="68"/>
      <c r="VA261" s="68"/>
      <c r="VB261" s="15"/>
      <c r="VD261" s="13"/>
      <c r="VE261" s="68"/>
      <c r="VF261" s="68"/>
      <c r="VG261" s="68"/>
      <c r="VH261" s="68"/>
      <c r="VI261" s="15"/>
      <c r="VM261" s="21">
        <f t="shared" si="1264"/>
        <v>0</v>
      </c>
      <c r="VN261" s="40"/>
      <c r="VO261" s="21">
        <f t="shared" si="1265"/>
        <v>0</v>
      </c>
      <c r="VP261" s="14"/>
      <c r="VQ261" s="21">
        <f t="shared" si="1266"/>
        <v>0</v>
      </c>
    </row>
    <row r="262" spans="1:589" ht="15.75" customHeight="1" x14ac:dyDescent="0.2">
      <c r="A262" s="76"/>
      <c r="B262" s="4"/>
      <c r="C262" s="13"/>
      <c r="D262" s="138">
        <f>IF(C262&gt;0,C262-C260,0)</f>
        <v>0</v>
      </c>
      <c r="E262" s="68">
        <f>IF(C262&gt;0,D262/C260,0)</f>
        <v>0</v>
      </c>
      <c r="F262" s="15">
        <f>IF(C262&gt;0,(C262-C$10)/C$10,0)</f>
        <v>0</v>
      </c>
      <c r="G262" s="13"/>
      <c r="H262" s="138">
        <f>IF(G262&gt;0,G262-G260,0)</f>
        <v>0</v>
      </c>
      <c r="I262" s="68">
        <f>IF(G262&gt;0,H262/G260,0)</f>
        <v>0</v>
      </c>
      <c r="J262" s="15">
        <f>IF(G262&gt;0,(G262-G$10)/G$10,0)</f>
        <v>0</v>
      </c>
      <c r="K262" s="13"/>
      <c r="L262" s="138">
        <f>IF(K262&gt;0,K262-K260,0)</f>
        <v>0</v>
      </c>
      <c r="M262" s="68">
        <f>IF(K262&gt;0,L262/K260,0)</f>
        <v>0</v>
      </c>
      <c r="N262" s="15">
        <f>IF(K262&gt;0,(K262-K$10)/K$10,0)</f>
        <v>0</v>
      </c>
      <c r="O262" s="13"/>
      <c r="P262" s="138">
        <f>IF(O262&gt;0,O262-O260,0)</f>
        <v>0</v>
      </c>
      <c r="Q262" s="68">
        <f>IF(O262&gt;0,P262/O260,0)</f>
        <v>0</v>
      </c>
      <c r="R262" s="15">
        <f>IF(O262&gt;0,(O262-O$10)/O$10,0)</f>
        <v>0</v>
      </c>
      <c r="S262" s="18">
        <f>IF(O262&gt;0,(((O262*0.7)*Q262)+((K262*0.9)*M262)+((G262*0.65)*I262)+((C262*0.6)*E262))/(O262+K262+G262+C262),0)</f>
        <v>0</v>
      </c>
      <c r="T262" s="121">
        <f>IF(O262&gt;0,(S262*200)+T260,0)</f>
        <v>0</v>
      </c>
      <c r="U262" s="121">
        <f>T262</f>
        <v>0</v>
      </c>
      <c r="V262" s="134">
        <f>IF(T262&gt;0,(T262-T260)/T260,0)</f>
        <v>0</v>
      </c>
      <c r="W262" s="21">
        <f>IF(T262&gt;0,(T262-T$11)/T$11,0)</f>
        <v>0</v>
      </c>
      <c r="X262" s="18">
        <f>IF(T262&gt;0,((Q262+M262+I262+E262)/4),0)</f>
        <v>0</v>
      </c>
      <c r="Y262" s="353"/>
      <c r="Z262" s="15">
        <v>1.9999999999999999E-6</v>
      </c>
      <c r="AA262" s="21">
        <f t="shared" si="1017"/>
        <v>1.9999999999999999E-6</v>
      </c>
      <c r="AC262" s="13"/>
      <c r="AD262" s="68">
        <f>IF(AC262&gt;0,((AC262-AC260)/AC260),0)</f>
        <v>0</v>
      </c>
      <c r="AE262" s="68">
        <f t="shared" si="1333"/>
        <v>0</v>
      </c>
      <c r="AF262" s="68">
        <f t="shared" si="1334"/>
        <v>0</v>
      </c>
      <c r="AG262" s="68"/>
      <c r="AH262" s="15">
        <f t="shared" si="1335"/>
        <v>0</v>
      </c>
      <c r="AJ262" s="13"/>
      <c r="AK262" s="68">
        <f>IF(AJ262&gt;0,((AJ262-AJ260)/AJ260),0)</f>
        <v>0</v>
      </c>
      <c r="AL262" s="68">
        <f t="shared" si="1337"/>
        <v>0</v>
      </c>
      <c r="AM262" s="68">
        <f t="shared" si="1338"/>
        <v>0</v>
      </c>
      <c r="AN262" s="68"/>
      <c r="AO262" s="15">
        <f t="shared" si="1339"/>
        <v>0</v>
      </c>
      <c r="AQ262" s="13"/>
      <c r="AR262" s="68">
        <f>IF(AQ262&gt;0,((AQ262-AQ260)/AQ260),0)</f>
        <v>0</v>
      </c>
      <c r="AS262" s="68">
        <f t="shared" si="1341"/>
        <v>0</v>
      </c>
      <c r="AT262" s="68">
        <f t="shared" si="1342"/>
        <v>0</v>
      </c>
      <c r="AU262" s="68"/>
      <c r="AV262" s="15">
        <f t="shared" si="1343"/>
        <v>0</v>
      </c>
      <c r="AX262" s="13"/>
      <c r="AY262" s="68">
        <f>IF(AX262&gt;0,((AX262-AX260)/AX260),0)</f>
        <v>0</v>
      </c>
      <c r="AZ262" s="68">
        <f t="shared" si="1345"/>
        <v>0</v>
      </c>
      <c r="BA262" s="68">
        <f t="shared" si="1346"/>
        <v>0</v>
      </c>
      <c r="BB262" s="68"/>
      <c r="BC262" s="15">
        <f t="shared" si="1347"/>
        <v>0</v>
      </c>
      <c r="BE262" s="13"/>
      <c r="BF262" s="68">
        <f>IF(BE262&gt;0,((BE262-BE260)/BE260),0)</f>
        <v>0</v>
      </c>
      <c r="BG262" s="68">
        <f t="shared" si="1349"/>
        <v>0</v>
      </c>
      <c r="BH262" s="68"/>
      <c r="BI262" s="68"/>
      <c r="BJ262" s="15">
        <f t="shared" si="1350"/>
        <v>0</v>
      </c>
      <c r="BL262" s="13"/>
      <c r="BM262" s="68">
        <f>IF(BL262&gt;0,((BL262-BL260)/BL260),0)</f>
        <v>0</v>
      </c>
      <c r="BN262" s="68">
        <f t="shared" si="1352"/>
        <v>0</v>
      </c>
      <c r="BO262" s="68">
        <f t="shared" si="1353"/>
        <v>0</v>
      </c>
      <c r="BP262" s="68"/>
      <c r="BQ262" s="15">
        <f t="shared" si="1354"/>
        <v>0</v>
      </c>
      <c r="BS262" s="13"/>
      <c r="BT262" s="68">
        <f>IF(BS262&gt;0,((BS262-BS260)/BS260),0)</f>
        <v>0</v>
      </c>
      <c r="BU262" s="68">
        <f t="shared" si="1356"/>
        <v>0</v>
      </c>
      <c r="BV262" s="68">
        <f t="shared" si="1357"/>
        <v>0</v>
      </c>
      <c r="BW262" s="68"/>
      <c r="BX262" s="15">
        <f t="shared" si="1358"/>
        <v>0</v>
      </c>
      <c r="BZ262" s="13"/>
      <c r="CA262" s="68">
        <f>IF(BZ262&gt;0,((BZ262-BZ260)/BZ260),0)</f>
        <v>0</v>
      </c>
      <c r="CB262" s="68">
        <f t="shared" si="1360"/>
        <v>0</v>
      </c>
      <c r="CC262" s="68">
        <f t="shared" si="1361"/>
        <v>0</v>
      </c>
      <c r="CD262" s="68"/>
      <c r="CE262" s="15">
        <f t="shared" si="1362"/>
        <v>0</v>
      </c>
      <c r="CG262" s="13"/>
      <c r="CH262" s="68">
        <f>IF(CG262&gt;0,((CG262-CG260)/CG260),0)</f>
        <v>0</v>
      </c>
      <c r="CI262" s="68">
        <f t="shared" si="1364"/>
        <v>0</v>
      </c>
      <c r="CJ262" s="68">
        <f t="shared" si="1365"/>
        <v>0</v>
      </c>
      <c r="CK262" s="68"/>
      <c r="CL262" s="15">
        <f t="shared" si="1366"/>
        <v>0</v>
      </c>
      <c r="CN262" s="13"/>
      <c r="CO262" s="68">
        <f>IF(CN262&gt;0,((CN262-CN260)/CN260),0)</f>
        <v>0</v>
      </c>
      <c r="CP262" s="68">
        <f t="shared" si="1368"/>
        <v>0</v>
      </c>
      <c r="CQ262" s="68">
        <f t="shared" si="1369"/>
        <v>0</v>
      </c>
      <c r="CR262" s="68"/>
      <c r="CS262" s="15">
        <f t="shared" si="1370"/>
        <v>0</v>
      </c>
      <c r="CU262" s="13"/>
      <c r="CV262" s="68">
        <f>IF(CU262&gt;0,((CU262-CU260)/CU260),0)</f>
        <v>0</v>
      </c>
      <c r="CW262" s="68">
        <f t="shared" si="1372"/>
        <v>0</v>
      </c>
      <c r="CX262" s="68">
        <f t="shared" si="1373"/>
        <v>0</v>
      </c>
      <c r="CY262" s="68"/>
      <c r="CZ262" s="15">
        <f t="shared" si="1374"/>
        <v>0</v>
      </c>
      <c r="DB262" s="13"/>
      <c r="DC262" s="68">
        <f>IF(DB262&gt;0,((DB262-DB260)/DB260),0)</f>
        <v>0</v>
      </c>
      <c r="DD262" s="68">
        <f t="shared" si="1376"/>
        <v>0</v>
      </c>
      <c r="DE262" s="68">
        <f t="shared" si="1377"/>
        <v>0</v>
      </c>
      <c r="DF262" s="68"/>
      <c r="DG262" s="15">
        <f t="shared" si="1378"/>
        <v>0</v>
      </c>
      <c r="DI262" s="13"/>
      <c r="DJ262" s="68">
        <f>IF(DI262&gt;0,((DI262-DI260)/DI260),0)</f>
        <v>0</v>
      </c>
      <c r="DK262" s="68">
        <f t="shared" si="1380"/>
        <v>0</v>
      </c>
      <c r="DL262" s="68">
        <f t="shared" si="1381"/>
        <v>0</v>
      </c>
      <c r="DM262" s="68"/>
      <c r="DN262" s="15">
        <f t="shared" si="1382"/>
        <v>0</v>
      </c>
      <c r="DP262" s="13"/>
      <c r="DQ262" s="68">
        <f>IF(DP262&gt;0,((DP262-DP260)/DP260),0)</f>
        <v>0</v>
      </c>
      <c r="DR262" s="68">
        <f t="shared" si="1384"/>
        <v>0</v>
      </c>
      <c r="DS262" s="68"/>
      <c r="DT262" s="68"/>
      <c r="DU262" s="15">
        <f t="shared" si="1385"/>
        <v>0</v>
      </c>
      <c r="DV262" s="18"/>
      <c r="DW262" s="13"/>
      <c r="DX262" s="68">
        <f>IF(DW262&gt;0,((DW262-DW260)/DW260),0)</f>
        <v>0</v>
      </c>
      <c r="DY262" s="68">
        <f t="shared" si="1387"/>
        <v>0</v>
      </c>
      <c r="DZ262" s="68">
        <f t="shared" si="1388"/>
        <v>0</v>
      </c>
      <c r="EA262" s="68"/>
      <c r="EB262" s="15">
        <f t="shared" si="1389"/>
        <v>0</v>
      </c>
      <c r="ED262" s="13"/>
      <c r="EE262" s="68">
        <f>IF(ED262&gt;0,((ED262-ED260)/ED260),0)</f>
        <v>0</v>
      </c>
      <c r="EF262" s="68">
        <f t="shared" si="1391"/>
        <v>0</v>
      </c>
      <c r="EG262" s="68">
        <f t="shared" si="1392"/>
        <v>0</v>
      </c>
      <c r="EH262" s="68"/>
      <c r="EI262" s="15">
        <f t="shared" si="1393"/>
        <v>0</v>
      </c>
      <c r="EK262" s="13"/>
      <c r="EL262" s="68">
        <f>IF(EK262&gt;0,((EK262-EK260)/EK260),0)</f>
        <v>0</v>
      </c>
      <c r="EM262" s="68">
        <f t="shared" si="1395"/>
        <v>0</v>
      </c>
      <c r="EN262" s="68">
        <f t="shared" si="1396"/>
        <v>0</v>
      </c>
      <c r="EO262" s="68"/>
      <c r="EP262" s="15">
        <f t="shared" si="1397"/>
        <v>0</v>
      </c>
      <c r="ER262" s="13"/>
      <c r="ES262" s="68">
        <f>IF(ER262&gt;0,((ER262-ER260)/ER260),0)</f>
        <v>0</v>
      </c>
      <c r="ET262" s="68">
        <f t="shared" si="1399"/>
        <v>0</v>
      </c>
      <c r="EU262" s="68">
        <f t="shared" si="1400"/>
        <v>0</v>
      </c>
      <c r="EV262" s="68"/>
      <c r="EW262" s="15">
        <f t="shared" si="1401"/>
        <v>0</v>
      </c>
      <c r="EY262" s="13"/>
      <c r="EZ262" s="68">
        <f>IF(EY262&gt;0,((EY262-EY260)/EY260),0)</f>
        <v>0</v>
      </c>
      <c r="FA262" s="68">
        <f t="shared" si="1403"/>
        <v>0</v>
      </c>
      <c r="FB262" s="68"/>
      <c r="FC262" s="68"/>
      <c r="FD262" s="15">
        <f t="shared" si="1404"/>
        <v>0</v>
      </c>
      <c r="FF262" s="13"/>
      <c r="FG262" s="68">
        <f>IF(FF262&gt;0,((FF262-FF260)/FF260),0)</f>
        <v>0</v>
      </c>
      <c r="FH262" s="68">
        <f t="shared" si="1406"/>
        <v>0</v>
      </c>
      <c r="FI262" s="68">
        <f t="shared" si="1407"/>
        <v>0</v>
      </c>
      <c r="FJ262" s="68"/>
      <c r="FK262" s="15">
        <f t="shared" si="1408"/>
        <v>0</v>
      </c>
      <c r="FM262" s="13"/>
      <c r="FN262" s="68">
        <f>IF(FM262&gt;0,((FM262-FM260)/FM260),0)</f>
        <v>0</v>
      </c>
      <c r="FO262" s="68">
        <f t="shared" si="1410"/>
        <v>0</v>
      </c>
      <c r="FP262" s="68">
        <f t="shared" si="1411"/>
        <v>0</v>
      </c>
      <c r="FQ262" s="68"/>
      <c r="FR262" s="15">
        <f t="shared" si="1412"/>
        <v>0</v>
      </c>
      <c r="FT262" s="13"/>
      <c r="FU262" s="68">
        <f>IF(FT262&gt;0,((FT262-FT260)/FT260),0)</f>
        <v>0</v>
      </c>
      <c r="FV262" s="68">
        <f t="shared" si="1414"/>
        <v>0</v>
      </c>
      <c r="FW262" s="68">
        <f t="shared" si="1415"/>
        <v>0</v>
      </c>
      <c r="FX262" s="68"/>
      <c r="FY262" s="15">
        <f t="shared" si="1416"/>
        <v>0</v>
      </c>
      <c r="GA262" s="13"/>
      <c r="GB262" s="68">
        <f>IF(GA262&gt;0,((GA262-GA260)/GA260),0)</f>
        <v>0</v>
      </c>
      <c r="GC262" s="68">
        <f t="shared" si="1418"/>
        <v>0</v>
      </c>
      <c r="GD262" s="68"/>
      <c r="GE262" s="68"/>
      <c r="GF262" s="15">
        <f t="shared" si="1419"/>
        <v>0</v>
      </c>
      <c r="GG262" s="18"/>
      <c r="GH262" s="13"/>
      <c r="GI262" s="68">
        <f>IF(GH262&gt;0,((GH262-GH260)/GH260),0)</f>
        <v>0</v>
      </c>
      <c r="GJ262" s="68">
        <f t="shared" si="1421"/>
        <v>0</v>
      </c>
      <c r="GK262" s="68">
        <f t="shared" si="1422"/>
        <v>0</v>
      </c>
      <c r="GL262" s="68"/>
      <c r="GM262" s="15">
        <f t="shared" si="1423"/>
        <v>0</v>
      </c>
      <c r="GO262" s="13"/>
      <c r="GP262" s="68">
        <f>IF(GO262&gt;0,((GO262-GO260)/GO260),0)</f>
        <v>0</v>
      </c>
      <c r="GQ262" s="68">
        <f t="shared" si="1425"/>
        <v>0</v>
      </c>
      <c r="GR262" s="68"/>
      <c r="GS262" s="68"/>
      <c r="GT262" s="15">
        <f t="shared" si="1426"/>
        <v>0</v>
      </c>
      <c r="GV262" s="13"/>
      <c r="GW262" s="68">
        <f>IF(GV262&gt;0,((GV262-GV260)/GV260),0)</f>
        <v>0</v>
      </c>
      <c r="GX262" s="68">
        <f t="shared" si="1428"/>
        <v>0</v>
      </c>
      <c r="GY262" s="68">
        <f t="shared" si="1429"/>
        <v>0</v>
      </c>
      <c r="GZ262" s="68"/>
      <c r="HA262" s="15">
        <f t="shared" si="1430"/>
        <v>0</v>
      </c>
      <c r="HD262" s="13"/>
      <c r="HE262" s="68">
        <f>IF(HD262&gt;0,((HD262-HD260)/HD260),0)</f>
        <v>0</v>
      </c>
      <c r="HF262" s="68">
        <f t="shared" si="1432"/>
        <v>0</v>
      </c>
      <c r="HG262" s="68">
        <f t="shared" si="1433"/>
        <v>0</v>
      </c>
      <c r="HH262" s="68"/>
      <c r="HI262" s="15">
        <f t="shared" si="1434"/>
        <v>0</v>
      </c>
      <c r="HK262" s="13"/>
      <c r="HL262" s="68">
        <f>IF(HK262&gt;0,((HK262-HK260)/HK260),0)</f>
        <v>0</v>
      </c>
      <c r="HM262" s="68">
        <f t="shared" si="1436"/>
        <v>0</v>
      </c>
      <c r="HN262" s="68">
        <f t="shared" si="1437"/>
        <v>0</v>
      </c>
      <c r="HO262" s="68"/>
      <c r="HP262" s="15">
        <f t="shared" si="1438"/>
        <v>0</v>
      </c>
      <c r="HR262" s="13"/>
      <c r="HS262" s="68"/>
      <c r="HT262" s="68"/>
      <c r="HU262" s="68"/>
      <c r="HV262" s="68"/>
      <c r="HW262" s="15"/>
      <c r="HY262" s="13"/>
      <c r="HZ262" s="68">
        <f>IF(HY262&gt;0,((HY262-HY260)/HY260),0)</f>
        <v>0</v>
      </c>
      <c r="IA262" s="68">
        <f t="shared" si="1440"/>
        <v>0</v>
      </c>
      <c r="IB262" s="68">
        <f t="shared" si="1441"/>
        <v>0</v>
      </c>
      <c r="IC262" s="68"/>
      <c r="ID262" s="15">
        <f t="shared" si="1442"/>
        <v>0</v>
      </c>
      <c r="IF262" s="13"/>
      <c r="IG262" s="68">
        <f>IF(IF262&gt;0,((IF262-IF260)/IF260),0)</f>
        <v>0</v>
      </c>
      <c r="IH262" s="68">
        <f t="shared" si="1444"/>
        <v>0</v>
      </c>
      <c r="II262" s="68">
        <f t="shared" si="1445"/>
        <v>0</v>
      </c>
      <c r="IJ262" s="68"/>
      <c r="IK262" s="15">
        <f t="shared" si="1446"/>
        <v>0</v>
      </c>
      <c r="IM262" s="13"/>
      <c r="IN262" s="68">
        <f>IF(IM262&gt;0,((IM262-IM260)/IM260),0)</f>
        <v>0</v>
      </c>
      <c r="IO262" s="68">
        <f t="shared" si="1448"/>
        <v>0</v>
      </c>
      <c r="IP262" s="68">
        <f t="shared" si="1449"/>
        <v>0</v>
      </c>
      <c r="IQ262" s="68"/>
      <c r="IR262" s="15">
        <f t="shared" si="1450"/>
        <v>0</v>
      </c>
      <c r="IT262" s="13"/>
      <c r="IU262" s="68">
        <f>IF(IT262&gt;0,((IT262-IT260)/IT260),0)</f>
        <v>0</v>
      </c>
      <c r="IV262" s="68">
        <f t="shared" si="1452"/>
        <v>0</v>
      </c>
      <c r="IW262" s="68">
        <f t="shared" si="1453"/>
        <v>0</v>
      </c>
      <c r="IX262" s="68"/>
      <c r="IY262" s="15">
        <f t="shared" si="1454"/>
        <v>0</v>
      </c>
      <c r="JA262" s="13"/>
      <c r="JB262" s="68">
        <f>IF(JA262&gt;0,((JA262-JA260)/JA260),0)</f>
        <v>0</v>
      </c>
      <c r="JC262" s="68">
        <f t="shared" si="1456"/>
        <v>0</v>
      </c>
      <c r="JD262" s="68">
        <f t="shared" si="1457"/>
        <v>0</v>
      </c>
      <c r="JE262" s="68"/>
      <c r="JF262" s="15">
        <f t="shared" si="1458"/>
        <v>0</v>
      </c>
      <c r="JH262" s="13"/>
      <c r="JI262" s="68">
        <f>IF(JH262&gt;0,((JH262-JH260)/JH260),0)</f>
        <v>0</v>
      </c>
      <c r="JJ262" s="68">
        <f t="shared" si="1460"/>
        <v>0</v>
      </c>
      <c r="JK262" s="68">
        <f t="shared" si="1461"/>
        <v>0</v>
      </c>
      <c r="JL262" s="68"/>
      <c r="JM262" s="15">
        <f t="shared" si="1462"/>
        <v>0</v>
      </c>
      <c r="JO262" s="13"/>
      <c r="JP262" s="68">
        <f>IF(JO262&gt;0,((JO262-JO260)/JO260),0)</f>
        <v>0</v>
      </c>
      <c r="JQ262" s="68">
        <f t="shared" si="1464"/>
        <v>0</v>
      </c>
      <c r="JR262" s="68">
        <f t="shared" si="1465"/>
        <v>0</v>
      </c>
      <c r="JS262" s="68"/>
      <c r="JT262" s="15">
        <f t="shared" si="1466"/>
        <v>0</v>
      </c>
      <c r="JV262" s="13"/>
      <c r="JW262" s="68">
        <f>IF(JV262&gt;0,((JV262-JV260)/JV260),0)</f>
        <v>0</v>
      </c>
      <c r="JX262" s="68">
        <f t="shared" si="1468"/>
        <v>0</v>
      </c>
      <c r="JY262" s="68">
        <f t="shared" si="1469"/>
        <v>0</v>
      </c>
      <c r="JZ262" s="68"/>
      <c r="KA262" s="15">
        <f t="shared" si="1470"/>
        <v>0</v>
      </c>
      <c r="KC262" s="13"/>
      <c r="KD262" s="68">
        <f>IF(KC262&gt;0,((KC262-KC260)/KC260),0)</f>
        <v>0</v>
      </c>
      <c r="KE262" s="68">
        <f t="shared" si="1472"/>
        <v>0</v>
      </c>
      <c r="KF262" s="68">
        <f t="shared" si="1473"/>
        <v>0</v>
      </c>
      <c r="KG262" s="68"/>
      <c r="KH262" s="15">
        <f t="shared" si="1474"/>
        <v>0</v>
      </c>
      <c r="KI262" s="18"/>
      <c r="KJ262" s="13"/>
      <c r="KK262" s="68">
        <f>IF(KJ262&gt;0,((KJ262-KJ260)/KJ260),0)</f>
        <v>0</v>
      </c>
      <c r="KL262" s="68">
        <f t="shared" si="1476"/>
        <v>0</v>
      </c>
      <c r="KM262" s="68">
        <f t="shared" si="1477"/>
        <v>0</v>
      </c>
      <c r="KN262" s="68"/>
      <c r="KO262" s="15">
        <f t="shared" si="1478"/>
        <v>0</v>
      </c>
      <c r="KQ262" s="13"/>
      <c r="KR262" s="68">
        <f>IF(KQ262&gt;0,((KQ262-KQ260)/KQ260),0)</f>
        <v>0</v>
      </c>
      <c r="KS262" s="68">
        <f t="shared" si="1480"/>
        <v>0</v>
      </c>
      <c r="KT262" s="68">
        <f t="shared" si="1481"/>
        <v>0</v>
      </c>
      <c r="KU262" s="68"/>
      <c r="KV262" s="15">
        <f t="shared" si="1482"/>
        <v>0</v>
      </c>
      <c r="KW262" s="18"/>
      <c r="KX262" s="13"/>
      <c r="KY262" s="68">
        <f>IF(KX262&gt;0,((KX262-KX260)/KX260),0)</f>
        <v>0</v>
      </c>
      <c r="KZ262" s="68">
        <f t="shared" si="1484"/>
        <v>0</v>
      </c>
      <c r="LA262" s="68">
        <f t="shared" si="1485"/>
        <v>0</v>
      </c>
      <c r="LB262" s="68"/>
      <c r="LC262" s="15">
        <f t="shared" si="1486"/>
        <v>0</v>
      </c>
      <c r="LD262" s="18"/>
      <c r="LE262" s="13"/>
      <c r="LF262" s="68">
        <f>IF(LE262&gt;0,((LE262-LE260)/LE260),0)</f>
        <v>0</v>
      </c>
      <c r="LG262" s="68">
        <f t="shared" si="1488"/>
        <v>0</v>
      </c>
      <c r="LH262" s="68">
        <f t="shared" si="1489"/>
        <v>0</v>
      </c>
      <c r="LI262" s="68"/>
      <c r="LJ262" s="15">
        <f t="shared" si="1490"/>
        <v>0</v>
      </c>
      <c r="LL262" s="13"/>
      <c r="LM262" s="68">
        <f>IF(LL262&gt;0,((LL262-LL260)/LL260),0)</f>
        <v>0</v>
      </c>
      <c r="LN262" s="68">
        <f t="shared" si="1492"/>
        <v>0</v>
      </c>
      <c r="LO262" s="68">
        <f t="shared" si="1493"/>
        <v>0</v>
      </c>
      <c r="LP262" s="68"/>
      <c r="LQ262" s="15">
        <f t="shared" si="1494"/>
        <v>0</v>
      </c>
      <c r="LS262" s="13"/>
      <c r="LT262" s="68">
        <f>IF(LS262&gt;0,((LS262-LS260)/LS260),0)</f>
        <v>0</v>
      </c>
      <c r="LU262" s="68">
        <f t="shared" si="1496"/>
        <v>0</v>
      </c>
      <c r="LV262" s="68"/>
      <c r="LW262" s="68"/>
      <c r="LX262" s="15">
        <f t="shared" si="1497"/>
        <v>0</v>
      </c>
      <c r="LZ262" s="13"/>
      <c r="MA262" s="68">
        <f>IF(LZ262&gt;0,((LZ262-LZ260)/LZ260),0)</f>
        <v>0</v>
      </c>
      <c r="MB262" s="68">
        <f t="shared" si="1499"/>
        <v>0</v>
      </c>
      <c r="MC262" s="68">
        <f t="shared" si="1500"/>
        <v>0</v>
      </c>
      <c r="MD262" s="68"/>
      <c r="ME262" s="15">
        <f t="shared" si="1501"/>
        <v>0</v>
      </c>
      <c r="MG262" s="13"/>
      <c r="MH262" s="68">
        <f>IF(MG262&gt;0,((MG262-MG260)/MG260),0)</f>
        <v>0</v>
      </c>
      <c r="MI262" s="68">
        <f t="shared" si="1503"/>
        <v>0</v>
      </c>
      <c r="MJ262" s="68">
        <f t="shared" si="1504"/>
        <v>0</v>
      </c>
      <c r="MK262" s="68"/>
      <c r="ML262" s="15">
        <f t="shared" si="1505"/>
        <v>0</v>
      </c>
      <c r="MN262" s="13"/>
      <c r="MO262" s="68">
        <f>IF(MN262&gt;0,((MN262-MN260)/MN260),0)</f>
        <v>0</v>
      </c>
      <c r="MP262" s="68">
        <f t="shared" si="1507"/>
        <v>0</v>
      </c>
      <c r="MQ262" s="68">
        <f t="shared" si="1508"/>
        <v>0</v>
      </c>
      <c r="MR262" s="68"/>
      <c r="MS262" s="15">
        <f t="shared" si="1509"/>
        <v>0</v>
      </c>
      <c r="MU262" s="13"/>
      <c r="MV262" s="68">
        <f>IF(MU262&gt;0,((MU262-MU260)/MU260),0)</f>
        <v>0</v>
      </c>
      <c r="MW262" s="68">
        <f t="shared" si="1511"/>
        <v>0</v>
      </c>
      <c r="MX262" s="68">
        <f t="shared" si="1512"/>
        <v>0</v>
      </c>
      <c r="MY262" s="68"/>
      <c r="MZ262" s="15">
        <f t="shared" si="1513"/>
        <v>0</v>
      </c>
      <c r="NB262" s="13"/>
      <c r="NC262" s="68">
        <f>IF(NB262&gt;0,((NB262-NB260)/NB260),0)</f>
        <v>0</v>
      </c>
      <c r="ND262" s="68">
        <f t="shared" si="1515"/>
        <v>0</v>
      </c>
      <c r="NE262" s="68">
        <f t="shared" si="1516"/>
        <v>0</v>
      </c>
      <c r="NF262" s="68"/>
      <c r="NG262" s="15">
        <f t="shared" si="1517"/>
        <v>0</v>
      </c>
      <c r="NI262" s="13"/>
      <c r="NJ262" s="68">
        <f>IF(NI262&gt;0,((NI262-NI260)/NI260),0)</f>
        <v>0</v>
      </c>
      <c r="NK262" s="68">
        <f t="shared" si="1519"/>
        <v>0</v>
      </c>
      <c r="NL262" s="68">
        <f t="shared" si="1520"/>
        <v>0</v>
      </c>
      <c r="NM262" s="68"/>
      <c r="NN262" s="15">
        <f t="shared" si="1521"/>
        <v>0</v>
      </c>
      <c r="NP262" s="13"/>
      <c r="NQ262" s="68">
        <f>IF(NP262&gt;0,((NP262-NP260)/NP260),0)</f>
        <v>0</v>
      </c>
      <c r="NR262" s="68">
        <f t="shared" si="1523"/>
        <v>0</v>
      </c>
      <c r="NS262" s="68">
        <f t="shared" si="1524"/>
        <v>0</v>
      </c>
      <c r="NT262" s="68"/>
      <c r="NU262" s="15">
        <f t="shared" si="1525"/>
        <v>0</v>
      </c>
      <c r="NW262" s="13"/>
      <c r="NX262" s="68">
        <f>IF(NW262&gt;0,((NW262-NW260)/NW260),0)</f>
        <v>0</v>
      </c>
      <c r="NY262" s="68">
        <f t="shared" si="1527"/>
        <v>0</v>
      </c>
      <c r="NZ262" s="68">
        <f t="shared" si="1528"/>
        <v>0</v>
      </c>
      <c r="OA262" s="68"/>
      <c r="OB262" s="15">
        <f t="shared" si="1529"/>
        <v>0</v>
      </c>
      <c r="OD262" s="13"/>
      <c r="OE262" s="68">
        <f>IF(OD262&gt;0,((OD262-OD260)/OD260),0)</f>
        <v>0</v>
      </c>
      <c r="OF262" s="68">
        <f t="shared" si="1531"/>
        <v>0</v>
      </c>
      <c r="OG262" s="68">
        <f t="shared" si="1532"/>
        <v>0</v>
      </c>
      <c r="OH262" s="68"/>
      <c r="OI262" s="15">
        <f t="shared" si="1533"/>
        <v>0</v>
      </c>
      <c r="OK262" s="13"/>
      <c r="OL262" s="68">
        <f>IF(OK262&gt;0,((OK262-OK260)/OK260),0)</f>
        <v>0</v>
      </c>
      <c r="OM262" s="68">
        <f t="shared" si="1535"/>
        <v>0</v>
      </c>
      <c r="ON262" s="68">
        <f t="shared" si="1536"/>
        <v>0</v>
      </c>
      <c r="OO262" s="68"/>
      <c r="OP262" s="15">
        <f t="shared" si="1537"/>
        <v>0</v>
      </c>
      <c r="OR262" s="13"/>
      <c r="OS262" s="68">
        <f>IF(OR262&gt;0,((OR262-OR260)/OR260),0)</f>
        <v>0</v>
      </c>
      <c r="OT262" s="68">
        <f t="shared" si="1539"/>
        <v>0</v>
      </c>
      <c r="OU262" s="68">
        <f t="shared" si="1540"/>
        <v>0</v>
      </c>
      <c r="OV262" s="68"/>
      <c r="OW262" s="15">
        <f t="shared" si="1541"/>
        <v>0</v>
      </c>
      <c r="OY262" s="13"/>
      <c r="OZ262" s="68">
        <f>IF(OY262&gt;0,((OY262-OY260)/OY260),0)</f>
        <v>0</v>
      </c>
      <c r="PA262" s="68">
        <f t="shared" si="1543"/>
        <v>0</v>
      </c>
      <c r="PB262" s="68">
        <f t="shared" si="1544"/>
        <v>0</v>
      </c>
      <c r="PC262" s="68"/>
      <c r="PD262" s="15">
        <f t="shared" si="1545"/>
        <v>0</v>
      </c>
      <c r="PE262" s="18"/>
      <c r="PF262" s="13"/>
      <c r="PG262" s="68">
        <f>IF(PF262&gt;0,((PF262-PF260)/PF260),0)</f>
        <v>0</v>
      </c>
      <c r="PH262" s="68">
        <f t="shared" si="1547"/>
        <v>0</v>
      </c>
      <c r="PI262" s="68">
        <f t="shared" si="1548"/>
        <v>0</v>
      </c>
      <c r="PJ262" s="68"/>
      <c r="PK262" s="15">
        <f t="shared" si="1549"/>
        <v>0</v>
      </c>
      <c r="PM262" s="13"/>
      <c r="PN262" s="68">
        <f>IF(PM262&gt;0,((PM262-PM260)/PM260),0)</f>
        <v>0</v>
      </c>
      <c r="PO262" s="68">
        <f>PN262-$V263</f>
        <v>0</v>
      </c>
      <c r="PP262" s="68">
        <f>IF(PM262&gt;0,(PM262-PP$9)/PP$9,0)</f>
        <v>0</v>
      </c>
      <c r="PQ262" s="68"/>
      <c r="PR262" s="15">
        <f>IF(PM262&gt;0,(PM262-PM$9)/PM$9,0)</f>
        <v>0</v>
      </c>
      <c r="PT262" s="13"/>
      <c r="PU262" s="68">
        <f>IF(PT262&gt;0,((PT262-PT260)/PT260),0)</f>
        <v>0</v>
      </c>
      <c r="PV262" s="68">
        <f t="shared" si="1555"/>
        <v>0</v>
      </c>
      <c r="PW262" s="68">
        <f t="shared" si="1556"/>
        <v>0</v>
      </c>
      <c r="PX262" s="68"/>
      <c r="PY262" s="15">
        <f t="shared" si="1557"/>
        <v>0</v>
      </c>
      <c r="QA262" s="13"/>
      <c r="QB262" s="68">
        <f>IF(QA262&gt;0,((QA262-QA260)/QA260),0)</f>
        <v>0</v>
      </c>
      <c r="QC262" s="68">
        <f t="shared" si="1559"/>
        <v>0</v>
      </c>
      <c r="QD262" s="68">
        <f t="shared" si="1560"/>
        <v>0</v>
      </c>
      <c r="QE262" s="68"/>
      <c r="QF262" s="15">
        <f t="shared" si="1561"/>
        <v>0</v>
      </c>
      <c r="QH262" s="13"/>
      <c r="QI262" s="68">
        <f>IF(QH262&gt;0,((QH262-QH260)/QH260),0)</f>
        <v>0</v>
      </c>
      <c r="QJ262" s="68">
        <f t="shared" si="1563"/>
        <v>0</v>
      </c>
      <c r="QK262" s="68">
        <f t="shared" si="1564"/>
        <v>0</v>
      </c>
      <c r="QL262" s="68"/>
      <c r="QM262" s="15">
        <f t="shared" si="1565"/>
        <v>0</v>
      </c>
      <c r="QO262" s="13"/>
      <c r="QP262" s="68">
        <f>IF(QO262&gt;0,((QO262-QO260)/QO260),0)</f>
        <v>0</v>
      </c>
      <c r="QQ262" s="68">
        <f t="shared" si="1567"/>
        <v>0</v>
      </c>
      <c r="QR262" s="68">
        <f t="shared" si="1568"/>
        <v>0</v>
      </c>
      <c r="QS262" s="68"/>
      <c r="QT262" s="15">
        <f t="shared" si="1569"/>
        <v>0</v>
      </c>
      <c r="QV262" s="13"/>
      <c r="QW262" s="68">
        <f>IF(QV262&gt;0,((QV262-QV260)/QV260),0)</f>
        <v>0</v>
      </c>
      <c r="QX262" s="68">
        <f t="shared" si="1571"/>
        <v>0</v>
      </c>
      <c r="QY262" s="68">
        <f t="shared" si="1572"/>
        <v>0</v>
      </c>
      <c r="QZ262" s="68"/>
      <c r="RA262" s="15">
        <f t="shared" si="1573"/>
        <v>0</v>
      </c>
      <c r="RC262" s="13"/>
      <c r="RD262" s="68">
        <f>IF(RC262&gt;0,((RC262-RC260)/RC260),0)</f>
        <v>0</v>
      </c>
      <c r="RE262" s="68">
        <f t="shared" si="1575"/>
        <v>0</v>
      </c>
      <c r="RF262" s="68">
        <f t="shared" si="1576"/>
        <v>0</v>
      </c>
      <c r="RG262" s="68"/>
      <c r="RH262" s="15">
        <f t="shared" si="1577"/>
        <v>0</v>
      </c>
      <c r="RJ262" s="13"/>
      <c r="RK262" s="68">
        <f>IF(RJ262&gt;0,((RJ262-RJ260)/RJ260),0)</f>
        <v>0</v>
      </c>
      <c r="RL262" s="68">
        <f>RK262-$V262</f>
        <v>0</v>
      </c>
      <c r="RM262" s="68">
        <f>IF(RJ262&gt;0,(RJ262-RM$10)/RM$10,0)</f>
        <v>0</v>
      </c>
      <c r="RN262" s="68"/>
      <c r="RO262" s="15">
        <f>IF(RJ262&gt;0,(RJ262-RJ$10)/RJ$10,0)</f>
        <v>0</v>
      </c>
      <c r="RQ262" s="13"/>
      <c r="RR262" s="68">
        <f>IF(RQ262&gt;0,((RQ262-RQ260)/RQ260),0)</f>
        <v>0</v>
      </c>
      <c r="RS262" s="68">
        <f>RR262-$V262</f>
        <v>0</v>
      </c>
      <c r="RT262" s="68">
        <f>IF(RQ262&gt;0,(RQ262-RT$10)/RT$10,0)</f>
        <v>0</v>
      </c>
      <c r="RU262" s="68"/>
      <c r="RV262" s="15">
        <f>IF(RQ262&gt;0,(RQ262-RQ$10)/RQ$10,0)</f>
        <v>0</v>
      </c>
      <c r="RX262" s="13"/>
      <c r="RY262" s="68">
        <f>IF(RX262&gt;0,((RX262-RX260)/RX260),0)</f>
        <v>0</v>
      </c>
      <c r="RZ262" s="68">
        <f>RY262-$V262</f>
        <v>0</v>
      </c>
      <c r="SA262" s="68">
        <f>IF(RX262&gt;0,(RX262-SA$10)/SA$10,0)</f>
        <v>0</v>
      </c>
      <c r="SB262" s="68"/>
      <c r="SC262" s="15">
        <f>IF(RX262&gt;0,(RX262-RX$10)/RX$10,0)</f>
        <v>0</v>
      </c>
      <c r="SE262" s="13"/>
      <c r="SF262" s="68">
        <f>IF(SE262&gt;0,((SE262-SE260)/SE260),0)</f>
        <v>0</v>
      </c>
      <c r="SG262" s="68">
        <f>SF262-$V262</f>
        <v>0</v>
      </c>
      <c r="SH262" s="68">
        <f>IF(SE262&gt;0,(SE262-SH$10)/SH$10,0)</f>
        <v>0</v>
      </c>
      <c r="SI262" s="68"/>
      <c r="SJ262" s="15">
        <f>IF(SE262&gt;0,(SE262-SE$10)/SE$10,0)</f>
        <v>0</v>
      </c>
      <c r="SL262" s="13"/>
      <c r="SM262" s="68">
        <f>IF(SL262&gt;0,((SL262-SL260)/SL260),0)</f>
        <v>0</v>
      </c>
      <c r="SN262" s="68">
        <f>SM262-$V262</f>
        <v>0</v>
      </c>
      <c r="SO262" s="68">
        <f>IF(SL262&gt;0,(SL262-SO$10)/SO$10,0)</f>
        <v>0</v>
      </c>
      <c r="SP262" s="68"/>
      <c r="SQ262" s="15">
        <f>IF(SL262&gt;0,(SL262-SL$10)/SL$10,0)</f>
        <v>0</v>
      </c>
      <c r="SS262" s="13"/>
      <c r="ST262" s="68">
        <f>IF(SS262&gt;0,((SS262-SS260)/SS260),0)</f>
        <v>0</v>
      </c>
      <c r="SU262" s="68">
        <f>ST262-$V262</f>
        <v>0</v>
      </c>
      <c r="SV262" s="68">
        <f>IF(SS262&gt;0,(SS262-SV$10)/SV$10,0)</f>
        <v>0</v>
      </c>
      <c r="SW262" s="68"/>
      <c r="SX262" s="15">
        <f>IF(SS262&gt;0,(SS262-SS$10)/SS$10,0)</f>
        <v>0</v>
      </c>
      <c r="SZ262" s="13"/>
      <c r="TA262" s="68">
        <f>IF(SZ262&gt;0,((SZ262-SZ260)/SZ260),0)</f>
        <v>0</v>
      </c>
      <c r="TB262" s="68">
        <f>TA262-$V262</f>
        <v>0</v>
      </c>
      <c r="TC262" s="68">
        <f>IF(SZ262&gt;0,(SZ262-TC$10)/TC$10,0)</f>
        <v>0</v>
      </c>
      <c r="TD262" s="68"/>
      <c r="TE262" s="15">
        <f>IF(SZ262&gt;0,(SZ262-SZ$10)/SZ$10,0)</f>
        <v>0</v>
      </c>
      <c r="TG262" s="13"/>
      <c r="TH262" s="68">
        <f>IF(TG262&gt;0,((TG262-TG260)/TG260),0)</f>
        <v>0</v>
      </c>
      <c r="TI262" s="68">
        <f>TH262-$V262</f>
        <v>0</v>
      </c>
      <c r="TJ262" s="68">
        <f>IF(TG262&gt;0,(TG262-TJ$10)/TJ$10,0)</f>
        <v>0</v>
      </c>
      <c r="TK262" s="68"/>
      <c r="TL262" s="15">
        <f>IF(TG262&gt;0,(TG262-TG$10)/TG$10,0)</f>
        <v>0</v>
      </c>
      <c r="TN262" s="13"/>
      <c r="TO262" s="68">
        <f>IF(TN262&gt;0,((TN262-TN260)/TN260),0)</f>
        <v>0</v>
      </c>
      <c r="TP262" s="68">
        <f>TO262-$V262</f>
        <v>0</v>
      </c>
      <c r="TQ262" s="68">
        <f>IF(TN262&gt;0,(TN262-TQ$10)/TQ$10,0)</f>
        <v>0</v>
      </c>
      <c r="TR262" s="68"/>
      <c r="TS262" s="15">
        <f>IF(TN262&gt;0,(TN262-TN$10)/TN$10,0)</f>
        <v>0</v>
      </c>
      <c r="TU262" s="13"/>
      <c r="TV262" s="68">
        <f>IF(TU262&gt;0,((TU262-TU260)/TU260),0)</f>
        <v>0</v>
      </c>
      <c r="TW262" s="68">
        <f>TV262-$V262</f>
        <v>0</v>
      </c>
      <c r="TX262" s="68">
        <f>IF(TU262&gt;0,(TU262-TX$10)/TX$10,0)</f>
        <v>0</v>
      </c>
      <c r="TY262" s="68"/>
      <c r="TZ262" s="15">
        <f>IF(TU262&gt;0,(TU262-TU$10)/TU$10,0)</f>
        <v>0</v>
      </c>
      <c r="UB262" s="13"/>
      <c r="UC262" s="68">
        <f>IF(UB262&gt;0,((UB262-UB260)/UB260),0)</f>
        <v>0</v>
      </c>
      <c r="UD262" s="68">
        <f>UC262-$V262</f>
        <v>0</v>
      </c>
      <c r="UE262" s="68">
        <f>IF(UB262&gt;0,(UB262-UE$10)/UE$10,0)</f>
        <v>0</v>
      </c>
      <c r="UF262" s="68"/>
      <c r="UG262" s="15">
        <f>IF(UB262&gt;0,(UB262-UB$10)/UB$10,0)</f>
        <v>0</v>
      </c>
      <c r="UI262" s="13"/>
      <c r="UJ262" s="68">
        <f>IF(UI262&gt;0,((UI262-UI260)/UI260),0)</f>
        <v>0</v>
      </c>
      <c r="UK262" s="68">
        <f>UJ262-$V262</f>
        <v>0</v>
      </c>
      <c r="UL262" s="68">
        <f>IF(UI262&gt;0,(UI262-UL$10)/UL$10,0)</f>
        <v>0</v>
      </c>
      <c r="UM262" s="68"/>
      <c r="UN262" s="15">
        <f>IF(UI262&gt;0,(UI262-UI$10)/UI$10,0)</f>
        <v>0</v>
      </c>
      <c r="UP262" s="13"/>
      <c r="UQ262" s="68">
        <f>IF(UP262&gt;0,((UP262-UP260)/UP260),0)</f>
        <v>0</v>
      </c>
      <c r="UR262" s="68">
        <f>UQ262-$V262</f>
        <v>0</v>
      </c>
      <c r="US262" s="68">
        <f>IF(UP262&gt;0,(UP262-US$10)/US$10,0)</f>
        <v>0</v>
      </c>
      <c r="UT262" s="68"/>
      <c r="UU262" s="15">
        <f>IF(UP262&gt;0,(UP262-UP$10)/UP$10,0)</f>
        <v>0</v>
      </c>
      <c r="UW262" s="13"/>
      <c r="UX262" s="68">
        <f>IF(UW262&gt;0,((UW262-UW260)/UW260),0)</f>
        <v>0</v>
      </c>
      <c r="UY262" s="68">
        <f>UX262-$V262</f>
        <v>0</v>
      </c>
      <c r="UZ262" s="68">
        <f>IF(UW262&gt;0,(UW262-UZ$10)/UZ$10,0)</f>
        <v>0</v>
      </c>
      <c r="VA262" s="68"/>
      <c r="VB262" s="15">
        <f>IF(UW262&gt;0,(UW262-UW$10)/UW$10,0)</f>
        <v>0</v>
      </c>
      <c r="VD262" s="13"/>
      <c r="VE262" s="68">
        <f>IF(VD262&gt;0,((VD262-VD260)/VD260),0)</f>
        <v>0</v>
      </c>
      <c r="VF262" s="68">
        <f>VE262-$V262</f>
        <v>0</v>
      </c>
      <c r="VG262" s="68">
        <f>IF(VD262&gt;0,(VD262-VG$10)/VG$10,0)</f>
        <v>0</v>
      </c>
      <c r="VH262" s="68"/>
      <c r="VI262" s="15">
        <f>IF(VD262&gt;0,(VD262-VD$10)/VD$10,0)</f>
        <v>0</v>
      </c>
      <c r="VM262" s="21">
        <f t="shared" si="1264"/>
        <v>0</v>
      </c>
      <c r="VN262" s="40"/>
      <c r="VO262" s="21">
        <f t="shared" si="1265"/>
        <v>0</v>
      </c>
      <c r="VP262" s="14"/>
      <c r="VQ262" s="21">
        <f t="shared" si="1266"/>
        <v>0</v>
      </c>
    </row>
    <row r="263" spans="1:589" ht="15.75" customHeight="1" x14ac:dyDescent="0.2">
      <c r="A263" s="76"/>
      <c r="B263" s="4">
        <f>A263</f>
        <v>0</v>
      </c>
      <c r="C263" s="13"/>
      <c r="D263" s="138">
        <f>IF(C263&gt;0,C263-C262,0)</f>
        <v>0</v>
      </c>
      <c r="E263" s="68">
        <f>IF(C263&gt;0,D263/C262,0)</f>
        <v>0</v>
      </c>
      <c r="F263" s="15">
        <f>IF(C263&gt;0,(C263-C$10)/C$10,0)</f>
        <v>0</v>
      </c>
      <c r="G263" s="13"/>
      <c r="H263" s="138">
        <f>IF(G263&gt;0,G263-G262,0)</f>
        <v>0</v>
      </c>
      <c r="I263" s="68">
        <f>IF(G263&gt;0,H263/G262,0)</f>
        <v>0</v>
      </c>
      <c r="J263" s="15">
        <f>IF(G263&gt;0,(G263-G$10)/G$10,0)</f>
        <v>0</v>
      </c>
      <c r="K263" s="13"/>
      <c r="L263" s="138">
        <f>IF(K263&gt;0,K263-K262,0)</f>
        <v>0</v>
      </c>
      <c r="M263" s="68">
        <f>IF(K263&gt;0,L263/K262,0)</f>
        <v>0</v>
      </c>
      <c r="N263" s="15">
        <f>IF(K263&gt;0,(K263-K$10)/K$10,0)</f>
        <v>0</v>
      </c>
      <c r="O263" s="13"/>
      <c r="P263" s="138">
        <f>IF(O263&gt;0,O263-O262,0)</f>
        <v>0</v>
      </c>
      <c r="Q263" s="68">
        <f>IF(O263&gt;0,P263/O262,0)</f>
        <v>0</v>
      </c>
      <c r="R263" s="15">
        <f>IF(O263&gt;0,(O263-O$10)/O$10,0)</f>
        <v>0</v>
      </c>
      <c r="S263" s="18">
        <f>IF(O263&gt;0,(((O263*0.7)*Q263)+((K263*0.9)*M263)+((G263*0.65)*I263)+((C263*0.6)*E263))/(O263+K263+G263+C263),0)</f>
        <v>0</v>
      </c>
      <c r="T263" s="121">
        <f>IF(O263&gt;0,(S263*200)+T262,0)</f>
        <v>0</v>
      </c>
      <c r="U263" s="121">
        <f>T263</f>
        <v>0</v>
      </c>
      <c r="V263" s="138">
        <f>IF(T263&gt;0,T263-T262,0)</f>
        <v>0</v>
      </c>
      <c r="W263" s="68">
        <f>IF(T263&gt;0,V263/T262,0)</f>
        <v>0</v>
      </c>
      <c r="X263" s="18">
        <f>IF(T263&gt;0,((Q263+M263+I263+E263)/4),0)</f>
        <v>0</v>
      </c>
      <c r="Y263" s="353"/>
      <c r="Z263" s="15">
        <v>1.9999999999999999E-6</v>
      </c>
      <c r="AA263" s="21">
        <f t="shared" si="1017"/>
        <v>1.9999999999999999E-6</v>
      </c>
      <c r="AC263" s="13"/>
      <c r="AD263" s="68">
        <f>IF(AC263&gt;0,((AC263-AC262)/AC262),0)</f>
        <v>0</v>
      </c>
      <c r="AE263" s="68">
        <f t="shared" si="1333"/>
        <v>0</v>
      </c>
      <c r="AF263" s="68">
        <f t="shared" si="1334"/>
        <v>0</v>
      </c>
      <c r="AG263" s="68"/>
      <c r="AH263" s="15">
        <f t="shared" si="1335"/>
        <v>0</v>
      </c>
      <c r="AJ263" s="13"/>
      <c r="AK263" s="68">
        <f>IF(AJ263&gt;0,((AJ263-AJ262)/AJ262),0)</f>
        <v>0</v>
      </c>
      <c r="AL263" s="68">
        <f t="shared" si="1337"/>
        <v>0</v>
      </c>
      <c r="AM263" s="68">
        <f t="shared" si="1338"/>
        <v>0</v>
      </c>
      <c r="AN263" s="68"/>
      <c r="AO263" s="15">
        <f t="shared" si="1339"/>
        <v>0</v>
      </c>
      <c r="AQ263" s="13"/>
      <c r="AR263" s="68">
        <f>IF(AQ263&gt;0,((AQ263-AQ262)/AQ262),0)</f>
        <v>0</v>
      </c>
      <c r="AS263" s="68">
        <f t="shared" si="1341"/>
        <v>0</v>
      </c>
      <c r="AT263" s="68">
        <f t="shared" si="1342"/>
        <v>0</v>
      </c>
      <c r="AU263" s="68"/>
      <c r="AV263" s="15">
        <f t="shared" si="1343"/>
        <v>0</v>
      </c>
      <c r="AX263" s="13"/>
      <c r="AY263" s="68">
        <f>IF(AX263&gt;0,((AX263-AX262)/AX262),0)</f>
        <v>0</v>
      </c>
      <c r="AZ263" s="68">
        <f t="shared" si="1345"/>
        <v>0</v>
      </c>
      <c r="BA263" s="68">
        <f t="shared" si="1346"/>
        <v>0</v>
      </c>
      <c r="BB263" s="68"/>
      <c r="BC263" s="15">
        <f t="shared" si="1347"/>
        <v>0</v>
      </c>
      <c r="BE263" s="13"/>
      <c r="BF263" s="68">
        <f>IF(BE263&gt;0,((BE263-BE262)/BE262),0)</f>
        <v>0</v>
      </c>
      <c r="BG263" s="68">
        <f t="shared" si="1349"/>
        <v>0</v>
      </c>
      <c r="BH263" s="68"/>
      <c r="BI263" s="68"/>
      <c r="BJ263" s="15">
        <f t="shared" si="1350"/>
        <v>0</v>
      </c>
      <c r="BL263" s="13"/>
      <c r="BM263" s="68">
        <f>IF(BL263&gt;0,((BL263-BL262)/BL262),0)</f>
        <v>0</v>
      </c>
      <c r="BN263" s="68">
        <f t="shared" si="1352"/>
        <v>0</v>
      </c>
      <c r="BO263" s="68">
        <f t="shared" si="1353"/>
        <v>0</v>
      </c>
      <c r="BP263" s="68"/>
      <c r="BQ263" s="15">
        <f t="shared" si="1354"/>
        <v>0</v>
      </c>
      <c r="BS263" s="13"/>
      <c r="BT263" s="68">
        <f>IF(BS263&gt;0,((BS263-BS262)/BS262),0)</f>
        <v>0</v>
      </c>
      <c r="BU263" s="68">
        <f t="shared" si="1356"/>
        <v>0</v>
      </c>
      <c r="BV263" s="68">
        <f t="shared" si="1357"/>
        <v>0</v>
      </c>
      <c r="BW263" s="68"/>
      <c r="BX263" s="15">
        <f t="shared" si="1358"/>
        <v>0</v>
      </c>
      <c r="BZ263" s="13"/>
      <c r="CA263" s="68">
        <f>IF(BZ263&gt;0,((BZ263-BZ262)/BZ262),0)</f>
        <v>0</v>
      </c>
      <c r="CB263" s="68">
        <f t="shared" si="1360"/>
        <v>0</v>
      </c>
      <c r="CC263" s="68">
        <f t="shared" si="1361"/>
        <v>0</v>
      </c>
      <c r="CD263" s="68"/>
      <c r="CE263" s="15">
        <f t="shared" si="1362"/>
        <v>0</v>
      </c>
      <c r="CG263" s="13"/>
      <c r="CH263" s="68">
        <f>IF(CG263&gt;0,((CG263-CG262)/CG262),0)</f>
        <v>0</v>
      </c>
      <c r="CI263" s="68">
        <f t="shared" si="1364"/>
        <v>0</v>
      </c>
      <c r="CJ263" s="68">
        <f t="shared" si="1365"/>
        <v>0</v>
      </c>
      <c r="CK263" s="68"/>
      <c r="CL263" s="15">
        <f t="shared" si="1366"/>
        <v>0</v>
      </c>
      <c r="CN263" s="13"/>
      <c r="CO263" s="68">
        <f>IF(CN263&gt;0,((CN263-CN262)/CN262),0)</f>
        <v>0</v>
      </c>
      <c r="CP263" s="68">
        <f t="shared" si="1368"/>
        <v>0</v>
      </c>
      <c r="CQ263" s="68">
        <f t="shared" si="1369"/>
        <v>0</v>
      </c>
      <c r="CR263" s="68"/>
      <c r="CS263" s="15">
        <f t="shared" si="1370"/>
        <v>0</v>
      </c>
      <c r="CU263" s="13"/>
      <c r="CV263" s="68">
        <f>IF(CU263&gt;0,((CU263-CU262)/CU262),0)</f>
        <v>0</v>
      </c>
      <c r="CW263" s="68">
        <f t="shared" si="1372"/>
        <v>0</v>
      </c>
      <c r="CX263" s="68">
        <f t="shared" si="1373"/>
        <v>0</v>
      </c>
      <c r="CY263" s="68"/>
      <c r="CZ263" s="15">
        <f t="shared" si="1374"/>
        <v>0</v>
      </c>
      <c r="DB263" s="13"/>
      <c r="DC263" s="68">
        <f>IF(DB263&gt;0,((DB263-DB262)/DB262),0)</f>
        <v>0</v>
      </c>
      <c r="DD263" s="68">
        <f t="shared" si="1376"/>
        <v>0</v>
      </c>
      <c r="DE263" s="68">
        <f t="shared" si="1377"/>
        <v>0</v>
      </c>
      <c r="DF263" s="68"/>
      <c r="DG263" s="15">
        <f t="shared" si="1378"/>
        <v>0</v>
      </c>
      <c r="DI263" s="13"/>
      <c r="DJ263" s="68">
        <f>IF(DI263&gt;0,((DI263-DI262)/DI262),0)</f>
        <v>0</v>
      </c>
      <c r="DK263" s="68">
        <f t="shared" si="1380"/>
        <v>0</v>
      </c>
      <c r="DL263" s="68">
        <f t="shared" si="1381"/>
        <v>0</v>
      </c>
      <c r="DM263" s="68"/>
      <c r="DN263" s="15">
        <f t="shared" si="1382"/>
        <v>0</v>
      </c>
      <c r="DP263" s="13"/>
      <c r="DQ263" s="68">
        <f>IF(DP263&gt;0,((DP263-DP262)/DP262),0)</f>
        <v>0</v>
      </c>
      <c r="DR263" s="68">
        <f t="shared" si="1384"/>
        <v>0</v>
      </c>
      <c r="DS263" s="68"/>
      <c r="DT263" s="68"/>
      <c r="DU263" s="15">
        <f t="shared" si="1385"/>
        <v>0</v>
      </c>
      <c r="DV263" s="18"/>
      <c r="DW263" s="13"/>
      <c r="DX263" s="68">
        <f>IF(DW263&gt;0,((DW263-DW262)/DW262),0)</f>
        <v>0</v>
      </c>
      <c r="DY263" s="68">
        <f t="shared" si="1387"/>
        <v>0</v>
      </c>
      <c r="DZ263" s="68">
        <f t="shared" si="1388"/>
        <v>0</v>
      </c>
      <c r="EA263" s="68"/>
      <c r="EB263" s="15">
        <f t="shared" si="1389"/>
        <v>0</v>
      </c>
      <c r="ED263" s="13"/>
      <c r="EE263" s="68">
        <f>IF(ED263&gt;0,((ED263-ED262)/ED262),0)</f>
        <v>0</v>
      </c>
      <c r="EF263" s="68">
        <f t="shared" si="1391"/>
        <v>0</v>
      </c>
      <c r="EG263" s="68">
        <f t="shared" si="1392"/>
        <v>0</v>
      </c>
      <c r="EH263" s="68"/>
      <c r="EI263" s="15">
        <f t="shared" si="1393"/>
        <v>0</v>
      </c>
      <c r="EK263" s="13"/>
      <c r="EL263" s="68">
        <f>IF(EK263&gt;0,((EK263-EK262)/EK262),0)</f>
        <v>0</v>
      </c>
      <c r="EM263" s="68">
        <f t="shared" si="1395"/>
        <v>0</v>
      </c>
      <c r="EN263" s="68">
        <f t="shared" si="1396"/>
        <v>0</v>
      </c>
      <c r="EO263" s="68"/>
      <c r="EP263" s="15">
        <f t="shared" si="1397"/>
        <v>0</v>
      </c>
      <c r="ER263" s="13"/>
      <c r="ES263" s="68">
        <f>IF(ER263&gt;0,((ER263-ER262)/ER262),0)</f>
        <v>0</v>
      </c>
      <c r="ET263" s="68">
        <f t="shared" si="1399"/>
        <v>0</v>
      </c>
      <c r="EU263" s="68">
        <f t="shared" si="1400"/>
        <v>0</v>
      </c>
      <c r="EV263" s="68"/>
      <c r="EW263" s="15">
        <f t="shared" si="1401"/>
        <v>0</v>
      </c>
      <c r="EY263" s="13"/>
      <c r="EZ263" s="68">
        <f>IF(EY263&gt;0,((EY263-EY262)/EY262),0)</f>
        <v>0</v>
      </c>
      <c r="FA263" s="68">
        <f t="shared" si="1403"/>
        <v>0</v>
      </c>
      <c r="FB263" s="68"/>
      <c r="FC263" s="68"/>
      <c r="FD263" s="15">
        <f t="shared" si="1404"/>
        <v>0</v>
      </c>
      <c r="FF263" s="13"/>
      <c r="FG263" s="68">
        <f>IF(FF263&gt;0,((FF263-FF262)/FF262),0)</f>
        <v>0</v>
      </c>
      <c r="FH263" s="68">
        <f t="shared" si="1406"/>
        <v>0</v>
      </c>
      <c r="FI263" s="68">
        <f t="shared" si="1407"/>
        <v>0</v>
      </c>
      <c r="FJ263" s="68"/>
      <c r="FK263" s="15">
        <f t="shared" si="1408"/>
        <v>0</v>
      </c>
      <c r="FM263" s="13"/>
      <c r="FN263" s="68">
        <f>IF(FM263&gt;0,((FM263-FM262)/FM262),0)</f>
        <v>0</v>
      </c>
      <c r="FO263" s="68">
        <f t="shared" si="1410"/>
        <v>0</v>
      </c>
      <c r="FP263" s="68">
        <f t="shared" si="1411"/>
        <v>0</v>
      </c>
      <c r="FQ263" s="68"/>
      <c r="FR263" s="15">
        <f t="shared" si="1412"/>
        <v>0</v>
      </c>
      <c r="FT263" s="13"/>
      <c r="FU263" s="68">
        <f>IF(FT263&gt;0,((FT263-FT262)/FT262),0)</f>
        <v>0</v>
      </c>
      <c r="FV263" s="68">
        <f t="shared" si="1414"/>
        <v>0</v>
      </c>
      <c r="FW263" s="68">
        <f t="shared" si="1415"/>
        <v>0</v>
      </c>
      <c r="FX263" s="68"/>
      <c r="FY263" s="15">
        <f t="shared" si="1416"/>
        <v>0</v>
      </c>
      <c r="GA263" s="13"/>
      <c r="GB263" s="68">
        <f>IF(GA263&gt;0,((GA263-GA262)/GA262),0)</f>
        <v>0</v>
      </c>
      <c r="GC263" s="68">
        <f t="shared" si="1418"/>
        <v>0</v>
      </c>
      <c r="GD263" s="68"/>
      <c r="GE263" s="68"/>
      <c r="GF263" s="15">
        <f t="shared" si="1419"/>
        <v>0</v>
      </c>
      <c r="GG263" s="18"/>
      <c r="GH263" s="13"/>
      <c r="GI263" s="68">
        <f>IF(GH263&gt;0,((GH263-GH262)/GH262),0)</f>
        <v>0</v>
      </c>
      <c r="GJ263" s="68">
        <f t="shared" si="1421"/>
        <v>0</v>
      </c>
      <c r="GK263" s="68">
        <f t="shared" si="1422"/>
        <v>0</v>
      </c>
      <c r="GL263" s="68"/>
      <c r="GM263" s="15">
        <f t="shared" si="1423"/>
        <v>0</v>
      </c>
      <c r="GO263" s="13"/>
      <c r="GP263" s="68">
        <f>IF(GO263&gt;0,((GO263-GO262)/GO262),0)</f>
        <v>0</v>
      </c>
      <c r="GQ263" s="68">
        <f t="shared" si="1425"/>
        <v>0</v>
      </c>
      <c r="GR263" s="68"/>
      <c r="GS263" s="68"/>
      <c r="GT263" s="15">
        <f t="shared" si="1426"/>
        <v>0</v>
      </c>
      <c r="GV263" s="13"/>
      <c r="GW263" s="68">
        <f>IF(GV263&gt;0,((GV263-GV262)/GV262),0)</f>
        <v>0</v>
      </c>
      <c r="GX263" s="68">
        <f t="shared" si="1428"/>
        <v>0</v>
      </c>
      <c r="GY263" s="68">
        <f t="shared" si="1429"/>
        <v>0</v>
      </c>
      <c r="GZ263" s="68"/>
      <c r="HA263" s="15">
        <f t="shared" si="1430"/>
        <v>0</v>
      </c>
      <c r="HD263" s="13"/>
      <c r="HE263" s="68">
        <f>IF(HD263&gt;0,((HD263-HD262)/HD262),0)</f>
        <v>0</v>
      </c>
      <c r="HF263" s="68">
        <f t="shared" si="1432"/>
        <v>0</v>
      </c>
      <c r="HG263" s="68">
        <f t="shared" si="1433"/>
        <v>0</v>
      </c>
      <c r="HH263" s="68"/>
      <c r="HI263" s="15">
        <f t="shared" si="1434"/>
        <v>0</v>
      </c>
      <c r="HK263" s="13"/>
      <c r="HL263" s="68">
        <f>IF(HK263&gt;0,((HK263-HK262)/HK262),0)</f>
        <v>0</v>
      </c>
      <c r="HM263" s="68">
        <f t="shared" si="1436"/>
        <v>0</v>
      </c>
      <c r="HN263" s="68">
        <f t="shared" si="1437"/>
        <v>0</v>
      </c>
      <c r="HO263" s="68"/>
      <c r="HP263" s="15">
        <f t="shared" si="1438"/>
        <v>0</v>
      </c>
      <c r="HR263" s="13">
        <f t="array" ref="HR263">INDEX('Current Stock List'!$CS$9:$DZ$9, ROW()-235)</f>
        <v>0</v>
      </c>
      <c r="HS263" s="68">
        <f>IF(HR263&gt;0,((HR263-HR262)/HR262),0)</f>
        <v>0</v>
      </c>
      <c r="HT263" s="68">
        <f>IF(HR263&gt;0,HS263-$V263,0)</f>
        <v>0</v>
      </c>
      <c r="HU263" s="68">
        <f>IF(HR263&gt;0,(HR263-HU$10)/HU$10,0)</f>
        <v>0</v>
      </c>
      <c r="HV263" s="68"/>
      <c r="HW263" s="15">
        <f>IF(HR263&gt;0,(HR263-HR$10)/HR$10,0)</f>
        <v>0</v>
      </c>
      <c r="HY263" s="13"/>
      <c r="HZ263" s="68">
        <f>IF(HY263&gt;0,((HY263-HY262)/HY262),0)</f>
        <v>0</v>
      </c>
      <c r="IA263" s="68">
        <f t="shared" si="1440"/>
        <v>0</v>
      </c>
      <c r="IB263" s="68">
        <f t="shared" si="1441"/>
        <v>0</v>
      </c>
      <c r="IC263" s="68"/>
      <c r="ID263" s="15">
        <f t="shared" si="1442"/>
        <v>0</v>
      </c>
      <c r="IF263" s="13"/>
      <c r="IG263" s="68">
        <f>IF(IF263&gt;0,((IF263-IF262)/IF262),0)</f>
        <v>0</v>
      </c>
      <c r="IH263" s="68">
        <f t="shared" si="1444"/>
        <v>0</v>
      </c>
      <c r="II263" s="68">
        <f t="shared" si="1445"/>
        <v>0</v>
      </c>
      <c r="IJ263" s="68"/>
      <c r="IK263" s="15">
        <f t="shared" si="1446"/>
        <v>0</v>
      </c>
      <c r="IM263" s="13"/>
      <c r="IN263" s="68">
        <f>IF(IM263&gt;0,((IM263-IM262)/IM262),0)</f>
        <v>0</v>
      </c>
      <c r="IO263" s="68">
        <f t="shared" si="1448"/>
        <v>0</v>
      </c>
      <c r="IP263" s="68">
        <f t="shared" si="1449"/>
        <v>0</v>
      </c>
      <c r="IQ263" s="68"/>
      <c r="IR263" s="15">
        <f t="shared" si="1450"/>
        <v>0</v>
      </c>
      <c r="IT263" s="13"/>
      <c r="IU263" s="68">
        <f>IF(IT263&gt;0,((IT263-IT262)/IT262),0)</f>
        <v>0</v>
      </c>
      <c r="IV263" s="68">
        <f t="shared" si="1452"/>
        <v>0</v>
      </c>
      <c r="IW263" s="68">
        <f t="shared" si="1453"/>
        <v>0</v>
      </c>
      <c r="IX263" s="68"/>
      <c r="IY263" s="15">
        <f t="shared" si="1454"/>
        <v>0</v>
      </c>
      <c r="JA263" s="13"/>
      <c r="JB263" s="68">
        <f>IF(JA263&gt;0,((JA263-JA262)/JA262),0)</f>
        <v>0</v>
      </c>
      <c r="JC263" s="68">
        <f t="shared" si="1456"/>
        <v>0</v>
      </c>
      <c r="JD263" s="68">
        <f t="shared" si="1457"/>
        <v>0</v>
      </c>
      <c r="JE263" s="68"/>
      <c r="JF263" s="15">
        <f t="shared" si="1458"/>
        <v>0</v>
      </c>
      <c r="JH263" s="13"/>
      <c r="JI263" s="68">
        <f>IF(JH263&gt;0,((JH263-JH262)/JH262),0)</f>
        <v>0</v>
      </c>
      <c r="JJ263" s="68">
        <f t="shared" si="1460"/>
        <v>0</v>
      </c>
      <c r="JK263" s="68">
        <f t="shared" si="1461"/>
        <v>0</v>
      </c>
      <c r="JL263" s="68"/>
      <c r="JM263" s="15">
        <f t="shared" si="1462"/>
        <v>0</v>
      </c>
      <c r="JO263" s="13"/>
      <c r="JP263" s="68">
        <f>IF(JO263&gt;0,((JO263-JO262)/JO262),0)</f>
        <v>0</v>
      </c>
      <c r="JQ263" s="68">
        <f t="shared" si="1464"/>
        <v>0</v>
      </c>
      <c r="JR263" s="68">
        <f t="shared" si="1465"/>
        <v>0</v>
      </c>
      <c r="JS263" s="68"/>
      <c r="JT263" s="15">
        <f t="shared" si="1466"/>
        <v>0</v>
      </c>
      <c r="JV263" s="13"/>
      <c r="JW263" s="68">
        <f>IF(JV263&gt;0,((JV263-JV262)/JV262),0)</f>
        <v>0</v>
      </c>
      <c r="JX263" s="68">
        <f t="shared" si="1468"/>
        <v>0</v>
      </c>
      <c r="JY263" s="68">
        <f t="shared" si="1469"/>
        <v>0</v>
      </c>
      <c r="JZ263" s="68"/>
      <c r="KA263" s="15">
        <f t="shared" si="1470"/>
        <v>0</v>
      </c>
      <c r="KC263" s="13"/>
      <c r="KD263" s="68">
        <f>IF(KC263&gt;0,((KC263-KC262)/KC262),0)</f>
        <v>0</v>
      </c>
      <c r="KE263" s="68">
        <f t="shared" si="1472"/>
        <v>0</v>
      </c>
      <c r="KF263" s="68">
        <f t="shared" si="1473"/>
        <v>0</v>
      </c>
      <c r="KG263" s="68"/>
      <c r="KH263" s="15">
        <f t="shared" si="1474"/>
        <v>0</v>
      </c>
      <c r="KJ263" s="13"/>
      <c r="KK263" s="68">
        <f>IF(KJ263&gt;0,((KJ263-KJ262)/KJ262),0)</f>
        <v>0</v>
      </c>
      <c r="KL263" s="68">
        <f t="shared" si="1476"/>
        <v>0</v>
      </c>
      <c r="KM263" s="68">
        <f t="shared" si="1477"/>
        <v>0</v>
      </c>
      <c r="KN263" s="68"/>
      <c r="KO263" s="15">
        <f t="shared" si="1478"/>
        <v>0</v>
      </c>
      <c r="KQ263" s="13"/>
      <c r="KR263" s="68">
        <f>IF(KQ263&gt;0,((KQ263-KQ262)/KQ262),0)</f>
        <v>0</v>
      </c>
      <c r="KS263" s="68">
        <f t="shared" si="1480"/>
        <v>0</v>
      </c>
      <c r="KT263" s="68">
        <f t="shared" si="1481"/>
        <v>0</v>
      </c>
      <c r="KU263" s="68"/>
      <c r="KV263" s="15">
        <f t="shared" si="1482"/>
        <v>0</v>
      </c>
      <c r="KX263" s="13"/>
      <c r="KY263" s="68">
        <f>IF(KX263&gt;0,((KX263-KX262)/KX262),0)</f>
        <v>0</v>
      </c>
      <c r="KZ263" s="68">
        <f t="shared" si="1484"/>
        <v>0</v>
      </c>
      <c r="LA263" s="68">
        <f t="shared" si="1485"/>
        <v>0</v>
      </c>
      <c r="LB263" s="68"/>
      <c r="LC263" s="15">
        <f t="shared" si="1486"/>
        <v>0</v>
      </c>
      <c r="LE263" s="13"/>
      <c r="LF263" s="68">
        <f>IF(LE263&gt;0,((LE263-LE262)/LE262),0)</f>
        <v>0</v>
      </c>
      <c r="LG263" s="68">
        <f t="shared" si="1488"/>
        <v>0</v>
      </c>
      <c r="LH263" s="68">
        <f t="shared" si="1489"/>
        <v>0</v>
      </c>
      <c r="LI263" s="68"/>
      <c r="LJ263" s="15">
        <f t="shared" si="1490"/>
        <v>0</v>
      </c>
      <c r="LL263" s="13"/>
      <c r="LM263" s="68">
        <f>IF(LL263&gt;0,((LL263-LL262)/LL262),0)</f>
        <v>0</v>
      </c>
      <c r="LN263" s="68">
        <f t="shared" si="1492"/>
        <v>0</v>
      </c>
      <c r="LO263" s="68">
        <f t="shared" si="1493"/>
        <v>0</v>
      </c>
      <c r="LP263" s="68"/>
      <c r="LQ263" s="15">
        <f t="shared" si="1494"/>
        <v>0</v>
      </c>
      <c r="LS263" s="13"/>
      <c r="LT263" s="68">
        <f>IF(LS263&gt;0,((LS263-LS262)/LS262),0)</f>
        <v>0</v>
      </c>
      <c r="LU263" s="68">
        <f t="shared" si="1496"/>
        <v>0</v>
      </c>
      <c r="LV263" s="68"/>
      <c r="LW263" s="68"/>
      <c r="LX263" s="15">
        <f t="shared" si="1497"/>
        <v>0</v>
      </c>
      <c r="LZ263" s="13"/>
      <c r="MA263" s="68">
        <f>IF(LZ263&gt;0,((LZ263-LZ262)/LZ262),0)</f>
        <v>0</v>
      </c>
      <c r="MB263" s="68">
        <f t="shared" si="1499"/>
        <v>0</v>
      </c>
      <c r="MC263" s="68">
        <f t="shared" si="1500"/>
        <v>0</v>
      </c>
      <c r="MD263" s="68"/>
      <c r="ME263" s="15">
        <f t="shared" si="1501"/>
        <v>0</v>
      </c>
      <c r="MG263" s="13"/>
      <c r="MH263" s="68">
        <f>IF(MG263&gt;0,((MG263-MG262)/MG262),0)</f>
        <v>0</v>
      </c>
      <c r="MI263" s="68">
        <f t="shared" si="1503"/>
        <v>0</v>
      </c>
      <c r="MJ263" s="68">
        <f t="shared" si="1504"/>
        <v>0</v>
      </c>
      <c r="MK263" s="68"/>
      <c r="ML263" s="15">
        <f t="shared" si="1505"/>
        <v>0</v>
      </c>
      <c r="MN263" s="13"/>
      <c r="MO263" s="68">
        <f>IF(MN263&gt;0,((MN263-MN262)/MN262),0)</f>
        <v>0</v>
      </c>
      <c r="MP263" s="68">
        <f t="shared" si="1507"/>
        <v>0</v>
      </c>
      <c r="MQ263" s="68">
        <f t="shared" si="1508"/>
        <v>0</v>
      </c>
      <c r="MR263" s="68"/>
      <c r="MS263" s="15">
        <f t="shared" si="1509"/>
        <v>0</v>
      </c>
      <c r="MU263" s="13"/>
      <c r="MV263" s="68">
        <f>IF(MU263&gt;0,((MU263-MU262)/MU262),0)</f>
        <v>0</v>
      </c>
      <c r="MW263" s="68">
        <f t="shared" si="1511"/>
        <v>0</v>
      </c>
      <c r="MX263" s="68">
        <f t="shared" si="1512"/>
        <v>0</v>
      </c>
      <c r="MY263" s="68"/>
      <c r="MZ263" s="15">
        <f t="shared" si="1513"/>
        <v>0</v>
      </c>
      <c r="NB263" s="13"/>
      <c r="NC263" s="68">
        <f>IF(NB263&gt;0,((NB263-NB262)/NB262),0)</f>
        <v>0</v>
      </c>
      <c r="ND263" s="68">
        <f t="shared" si="1515"/>
        <v>0</v>
      </c>
      <c r="NE263" s="68">
        <f t="shared" si="1516"/>
        <v>0</v>
      </c>
      <c r="NF263" s="68"/>
      <c r="NG263" s="15">
        <f t="shared" si="1517"/>
        <v>0</v>
      </c>
      <c r="NI263" s="13"/>
      <c r="NJ263" s="68">
        <f>IF(NI263&gt;0,((NI263-NI262)/NI262),0)</f>
        <v>0</v>
      </c>
      <c r="NK263" s="68">
        <f t="shared" si="1519"/>
        <v>0</v>
      </c>
      <c r="NL263" s="68">
        <f t="shared" si="1520"/>
        <v>0</v>
      </c>
      <c r="NM263" s="68"/>
      <c r="NN263" s="15">
        <f t="shared" si="1521"/>
        <v>0</v>
      </c>
      <c r="NP263" s="13"/>
      <c r="NQ263" s="68">
        <f>IF(NP263&gt;0,((NP263-NP262)/NP262),0)</f>
        <v>0</v>
      </c>
      <c r="NR263" s="68">
        <f t="shared" si="1523"/>
        <v>0</v>
      </c>
      <c r="NS263" s="68">
        <f t="shared" si="1524"/>
        <v>0</v>
      </c>
      <c r="NT263" s="68"/>
      <c r="NU263" s="15">
        <f t="shared" si="1525"/>
        <v>0</v>
      </c>
      <c r="NW263" s="13"/>
      <c r="NX263" s="68">
        <f>IF(NW263&gt;0,((NW263-NW262)/NW262),0)</f>
        <v>0</v>
      </c>
      <c r="NY263" s="68">
        <f t="shared" si="1527"/>
        <v>0</v>
      </c>
      <c r="NZ263" s="68">
        <f t="shared" si="1528"/>
        <v>0</v>
      </c>
      <c r="OA263" s="68"/>
      <c r="OB263" s="15">
        <f t="shared" si="1529"/>
        <v>0</v>
      </c>
      <c r="OD263" s="13"/>
      <c r="OE263" s="68">
        <f>IF(OD263&gt;0,((OD263-OD262)/OD262),0)</f>
        <v>0</v>
      </c>
      <c r="OF263" s="68">
        <f t="shared" si="1531"/>
        <v>0</v>
      </c>
      <c r="OG263" s="68">
        <f t="shared" si="1532"/>
        <v>0</v>
      </c>
      <c r="OH263" s="68"/>
      <c r="OI263" s="15">
        <f t="shared" si="1533"/>
        <v>0</v>
      </c>
      <c r="OK263" s="13"/>
      <c r="OL263" s="68">
        <f>IF(OK263&gt;0,((OK263-OK262)/OK262),0)</f>
        <v>0</v>
      </c>
      <c r="OM263" s="68">
        <f t="shared" si="1535"/>
        <v>0</v>
      </c>
      <c r="ON263" s="68">
        <f t="shared" si="1536"/>
        <v>0</v>
      </c>
      <c r="OO263" s="68"/>
      <c r="OP263" s="15">
        <f t="shared" si="1537"/>
        <v>0</v>
      </c>
      <c r="OR263" s="13"/>
      <c r="OS263" s="68">
        <f>IF(OR263&gt;0,((OR263-OR262)/OR262),0)</f>
        <v>0</v>
      </c>
      <c r="OT263" s="68">
        <f t="shared" si="1539"/>
        <v>0</v>
      </c>
      <c r="OU263" s="68">
        <f t="shared" si="1540"/>
        <v>0</v>
      </c>
      <c r="OV263" s="68"/>
      <c r="OW263" s="15">
        <f t="shared" si="1541"/>
        <v>0</v>
      </c>
      <c r="OY263" s="13"/>
      <c r="OZ263" s="68">
        <f>IF(OY263&gt;0,((OY263-OY262)/OY262),0)</f>
        <v>0</v>
      </c>
      <c r="PA263" s="68">
        <f t="shared" si="1543"/>
        <v>0</v>
      </c>
      <c r="PB263" s="68">
        <f t="shared" si="1544"/>
        <v>0</v>
      </c>
      <c r="PC263" s="68"/>
      <c r="PD263" s="15">
        <f t="shared" si="1545"/>
        <v>0</v>
      </c>
      <c r="PE263" s="18"/>
      <c r="PF263" s="13"/>
      <c r="PG263" s="68">
        <f>IF(PF263&gt;0,((PF263-PF262)/PF262),0)</f>
        <v>0</v>
      </c>
      <c r="PH263" s="68">
        <f t="shared" si="1547"/>
        <v>0</v>
      </c>
      <c r="PI263" s="68">
        <f t="shared" si="1548"/>
        <v>0</v>
      </c>
      <c r="PJ263" s="68"/>
      <c r="PK263" s="15">
        <f t="shared" si="1549"/>
        <v>0</v>
      </c>
      <c r="PM263" s="1"/>
      <c r="PN263" s="1"/>
      <c r="PO263" s="1"/>
      <c r="PP263" s="1"/>
      <c r="PQ263" s="1"/>
      <c r="PR263" s="1"/>
      <c r="PT263" s="13"/>
      <c r="PU263" s="68">
        <f>IF(PT263&gt;0,((PT263-PT262)/PT262),0)</f>
        <v>0</v>
      </c>
      <c r="PV263" s="68">
        <f t="shared" si="1555"/>
        <v>0</v>
      </c>
      <c r="PW263" s="68">
        <f t="shared" si="1556"/>
        <v>0</v>
      </c>
      <c r="PX263" s="68"/>
      <c r="PY263" s="15">
        <f t="shared" si="1557"/>
        <v>0</v>
      </c>
      <c r="QA263" s="13"/>
      <c r="QB263" s="68">
        <f>IF(QA263&gt;0,((QA263-QA262)/QA262),0)</f>
        <v>0</v>
      </c>
      <c r="QC263" s="68">
        <f t="shared" si="1559"/>
        <v>0</v>
      </c>
      <c r="QD263" s="68">
        <f t="shared" si="1560"/>
        <v>0</v>
      </c>
      <c r="QE263" s="68"/>
      <c r="QF263" s="15">
        <f t="shared" si="1561"/>
        <v>0</v>
      </c>
      <c r="QH263" s="13"/>
      <c r="QI263" s="68">
        <f>IF(QH263&gt;0,((QH263-QH262)/QH262),0)</f>
        <v>0</v>
      </c>
      <c r="QJ263" s="68">
        <f t="shared" si="1563"/>
        <v>0</v>
      </c>
      <c r="QK263" s="68">
        <f t="shared" si="1564"/>
        <v>0</v>
      </c>
      <c r="QL263" s="68"/>
      <c r="QM263" s="15">
        <f t="shared" si="1565"/>
        <v>0</v>
      </c>
      <c r="QO263" s="13"/>
      <c r="QP263" s="68">
        <f>IF(QO263&gt;0,((QO263-QO262)/QO262),0)</f>
        <v>0</v>
      </c>
      <c r="QQ263" s="68">
        <f t="shared" si="1567"/>
        <v>0</v>
      </c>
      <c r="QR263" s="68">
        <f t="shared" si="1568"/>
        <v>0</v>
      </c>
      <c r="QS263" s="68"/>
      <c r="QT263" s="15">
        <f t="shared" si="1569"/>
        <v>0</v>
      </c>
      <c r="QV263" s="13"/>
      <c r="QW263" s="68">
        <f>IF(QV263&gt;0,((QV263-QV262)/QV262),0)</f>
        <v>0</v>
      </c>
      <c r="QX263" s="68">
        <f t="shared" si="1571"/>
        <v>0</v>
      </c>
      <c r="QY263" s="68">
        <f t="shared" si="1572"/>
        <v>0</v>
      </c>
      <c r="QZ263" s="68"/>
      <c r="RA263" s="15">
        <f t="shared" si="1573"/>
        <v>0</v>
      </c>
      <c r="RC263" s="13"/>
      <c r="RD263" s="68">
        <f>IF(RC263&gt;0,((RC263-RC262)/RC262),0)</f>
        <v>0</v>
      </c>
      <c r="RE263" s="68">
        <f t="shared" si="1575"/>
        <v>0</v>
      </c>
      <c r="RF263" s="68">
        <f t="shared" si="1576"/>
        <v>0</v>
      </c>
      <c r="RG263" s="68"/>
      <c r="RH263" s="15">
        <f t="shared" si="1577"/>
        <v>0</v>
      </c>
      <c r="RJ263" s="13"/>
      <c r="RK263" s="68">
        <f>IF(RJ263&gt;0,((RJ263-RJ262)/RJ262),0)</f>
        <v>0</v>
      </c>
      <c r="RL263" s="68">
        <f>RK263-$V263</f>
        <v>0</v>
      </c>
      <c r="RM263" s="68">
        <f>IF(RJ263&gt;0,(RJ263-RM$10)/RM$10,0)</f>
        <v>0</v>
      </c>
      <c r="RN263" s="68"/>
      <c r="RO263" s="15">
        <f>IF(RJ263&gt;0,(RJ263-RJ$10)/RJ$10,0)</f>
        <v>0</v>
      </c>
      <c r="RQ263" s="13"/>
      <c r="RR263" s="68">
        <f>IF(RQ263&gt;0,((RQ263-RQ262)/RQ262),0)</f>
        <v>0</v>
      </c>
      <c r="RS263" s="68">
        <f>RR263-$V263</f>
        <v>0</v>
      </c>
      <c r="RT263" s="68">
        <f>IF(RQ263&gt;0,(RQ263-RT$10)/RT$10,0)</f>
        <v>0</v>
      </c>
      <c r="RU263" s="68"/>
      <c r="RV263" s="15">
        <f>IF(RQ263&gt;0,(RQ263-RQ$10)/RQ$10,0)</f>
        <v>0</v>
      </c>
      <c r="RX263" s="13"/>
      <c r="RY263" s="68">
        <f>IF(RX263&gt;0,((RX263-RX262)/RX262),0)</f>
        <v>0</v>
      </c>
      <c r="RZ263" s="68">
        <f>RY263-$V263</f>
        <v>0</v>
      </c>
      <c r="SA263" s="68">
        <f>IF(RX263&gt;0,(RX263-SA$10)/SA$10,0)</f>
        <v>0</v>
      </c>
      <c r="SB263" s="68"/>
      <c r="SC263" s="15">
        <f>IF(RX263&gt;0,(RX263-RX$10)/RX$10,0)</f>
        <v>0</v>
      </c>
      <c r="SE263" s="13"/>
      <c r="SF263" s="68">
        <f>IF(SE263&gt;0,((SE263-SE262)/SE262),0)</f>
        <v>0</v>
      </c>
      <c r="SG263" s="68">
        <f>SF263-$V263</f>
        <v>0</v>
      </c>
      <c r="SH263" s="68">
        <f>IF(SE263&gt;0,(SE263-SH$10)/SH$10,0)</f>
        <v>0</v>
      </c>
      <c r="SI263" s="68"/>
      <c r="SJ263" s="15">
        <f>IF(SE263&gt;0,(SE263-SE$10)/SE$10,0)</f>
        <v>0</v>
      </c>
      <c r="SL263" s="13"/>
      <c r="SM263" s="68">
        <f>IF(SL263&gt;0,((SL263-SL262)/SL262),0)</f>
        <v>0</v>
      </c>
      <c r="SN263" s="68">
        <f>SM263-$V263</f>
        <v>0</v>
      </c>
      <c r="SO263" s="68">
        <f>IF(SL263&gt;0,(SL263-SO$10)/SO$10,0)</f>
        <v>0</v>
      </c>
      <c r="SP263" s="68"/>
      <c r="SQ263" s="15">
        <f>IF(SL263&gt;0,(SL263-SL$10)/SL$10,0)</f>
        <v>0</v>
      </c>
      <c r="SS263" s="13"/>
      <c r="ST263" s="68">
        <f>IF(SS263&gt;0,((SS263-SS262)/SS262),0)</f>
        <v>0</v>
      </c>
      <c r="SU263" s="68">
        <f>ST263-$V263</f>
        <v>0</v>
      </c>
      <c r="SV263" s="68">
        <f>IF(SS263&gt;0,(SS263-SV$10)/SV$10,0)</f>
        <v>0</v>
      </c>
      <c r="SW263" s="68"/>
      <c r="SX263" s="15">
        <f>IF(SS263&gt;0,(SS263-SS$10)/SS$10,0)</f>
        <v>0</v>
      </c>
      <c r="SZ263" s="13"/>
      <c r="TA263" s="68">
        <f>IF(SZ263&gt;0,((SZ263-SZ262)/SZ262),0)</f>
        <v>0</v>
      </c>
      <c r="TB263" s="68">
        <f>TA263-$V263</f>
        <v>0</v>
      </c>
      <c r="TC263" s="68">
        <f>IF(SZ263&gt;0,(SZ263-TC$10)/TC$10,0)</f>
        <v>0</v>
      </c>
      <c r="TD263" s="68"/>
      <c r="TE263" s="15">
        <f>IF(SZ263&gt;0,(SZ263-SZ$10)/SZ$10,0)</f>
        <v>0</v>
      </c>
      <c r="TG263" s="13"/>
      <c r="TH263" s="68">
        <f>IF(TG263&gt;0,((TG263-TG262)/TG262),0)</f>
        <v>0</v>
      </c>
      <c r="TI263" s="68">
        <f>TH263-$V263</f>
        <v>0</v>
      </c>
      <c r="TJ263" s="68">
        <f>IF(TG263&gt;0,(TG263-TJ$10)/TJ$10,0)</f>
        <v>0</v>
      </c>
      <c r="TK263" s="68"/>
      <c r="TL263" s="15">
        <f>IF(TG263&gt;0,(TG263-TG$10)/TG$10,0)</f>
        <v>0</v>
      </c>
      <c r="TN263" s="13"/>
      <c r="TO263" s="68">
        <f>IF(TN263&gt;0,((TN263-TN262)/TN262),0)</f>
        <v>0</v>
      </c>
      <c r="TP263" s="68">
        <f>TO263-$V263</f>
        <v>0</v>
      </c>
      <c r="TQ263" s="68">
        <f>IF(TN263&gt;0,(TN263-TQ$10)/TQ$10,0)</f>
        <v>0</v>
      </c>
      <c r="TR263" s="68"/>
      <c r="TS263" s="15">
        <f>IF(TN263&gt;0,(TN263-TN$10)/TN$10,0)</f>
        <v>0</v>
      </c>
      <c r="TU263" s="13"/>
      <c r="TV263" s="68">
        <f>IF(TU263&gt;0,((TU263-TU262)/TU262),0)</f>
        <v>0</v>
      </c>
      <c r="TW263" s="68">
        <f>TV263-$V263</f>
        <v>0</v>
      </c>
      <c r="TX263" s="68">
        <f>IF(TU263&gt;0,(TU263-TX$10)/TX$10,0)</f>
        <v>0</v>
      </c>
      <c r="TY263" s="68"/>
      <c r="TZ263" s="15">
        <f>IF(TU263&gt;0,(TU263-TU$10)/TU$10,0)</f>
        <v>0</v>
      </c>
      <c r="UB263" s="13"/>
      <c r="UC263" s="68">
        <f>IF(UB263&gt;0,((UB263-UB262)/UB262),0)</f>
        <v>0</v>
      </c>
      <c r="UD263" s="68">
        <f>UC263-$V263</f>
        <v>0</v>
      </c>
      <c r="UE263" s="68">
        <f>IF(UB263&gt;0,(UB263-UE$10)/UE$10,0)</f>
        <v>0</v>
      </c>
      <c r="UF263" s="68"/>
      <c r="UG263" s="15">
        <f>IF(UB263&gt;0,(UB263-UB$10)/UB$10,0)</f>
        <v>0</v>
      </c>
      <c r="UI263" s="13"/>
      <c r="UJ263" s="68">
        <f>IF(UI263&gt;0,((UI263-UI262)/UI262),0)</f>
        <v>0</v>
      </c>
      <c r="UK263" s="68">
        <f>UJ263-$V263</f>
        <v>0</v>
      </c>
      <c r="UL263" s="68">
        <f>IF(UI263&gt;0,(UI263-UL$10)/UL$10,0)</f>
        <v>0</v>
      </c>
      <c r="UM263" s="68"/>
      <c r="UN263" s="15">
        <f>IF(UI263&gt;0,(UI263-UI$10)/UI$10,0)</f>
        <v>0</v>
      </c>
      <c r="UP263" s="13"/>
      <c r="UQ263" s="68">
        <f>IF(UP263&gt;0,((UP263-UP262)/UP262),0)</f>
        <v>0</v>
      </c>
      <c r="UR263" s="68">
        <f>UQ263-$V263</f>
        <v>0</v>
      </c>
      <c r="US263" s="68">
        <f>IF(UP263&gt;0,(UP263-US$10)/US$10,0)</f>
        <v>0</v>
      </c>
      <c r="UT263" s="68"/>
      <c r="UU263" s="15">
        <f>IF(UP263&gt;0,(UP263-UP$10)/UP$10,0)</f>
        <v>0</v>
      </c>
      <c r="UW263" s="13"/>
      <c r="UX263" s="68">
        <f>IF(UW263&gt;0,((UW263-UW262)/UW262),0)</f>
        <v>0</v>
      </c>
      <c r="UY263" s="68">
        <f>UX263-$V263</f>
        <v>0</v>
      </c>
      <c r="UZ263" s="68">
        <f>IF(UW263&gt;0,(UW263-UZ$10)/UZ$10,0)</f>
        <v>0</v>
      </c>
      <c r="VA263" s="68"/>
      <c r="VB263" s="15">
        <f>IF(UW263&gt;0,(UW263-UW$10)/UW$10,0)</f>
        <v>0</v>
      </c>
      <c r="VD263" s="13"/>
      <c r="VE263" s="68">
        <f>IF(VD263&gt;0,((VD263-VD262)/VD262),0)</f>
        <v>0</v>
      </c>
      <c r="VF263" s="68">
        <f>VE263-$V263</f>
        <v>0</v>
      </c>
      <c r="VG263" s="68">
        <f>IF(VD263&gt;0,(VD263-VG$10)/VG$10,0)</f>
        <v>0</v>
      </c>
      <c r="VH263" s="68"/>
      <c r="VI263" s="15">
        <f>IF(VD263&gt;0,(VD263-VD$10)/VD$10,0)</f>
        <v>0</v>
      </c>
      <c r="VM263" s="21">
        <f t="shared" si="1264"/>
        <v>0</v>
      </c>
      <c r="VN263" s="40"/>
      <c r="VO263" s="21">
        <f t="shared" si="1265"/>
        <v>0</v>
      </c>
      <c r="VP263" s="14"/>
      <c r="VQ263" s="21">
        <f t="shared" si="1266"/>
        <v>0</v>
      </c>
    </row>
    <row r="264" spans="1:589" ht="16" customHeight="1" x14ac:dyDescent="0.2">
      <c r="A264" s="3"/>
      <c r="B264" s="4"/>
      <c r="C264" s="124">
        <f>LOOKUP(2,1/(ISNUMBER(C11:C263)),C11:C263)</f>
        <v>47112.45</v>
      </c>
      <c r="D264" s="1"/>
      <c r="E264" s="18"/>
      <c r="F264" s="18"/>
      <c r="G264" s="124">
        <f>LOOKUP(2,1/(ISNUMBER(G11:G262)),G11:G262)</f>
        <v>6765.88</v>
      </c>
      <c r="H264" s="1"/>
      <c r="I264" s="18"/>
      <c r="J264" s="18"/>
      <c r="K264" s="124">
        <f>LOOKUP(2,1/(ISNUMBER(K11:K262)),K11:K262)</f>
        <v>23025.59</v>
      </c>
      <c r="L264" s="1"/>
      <c r="M264" s="18"/>
      <c r="N264" s="18"/>
      <c r="O264" s="124">
        <f>LOOKUP(2,1/(ISNUMBER(O11:O262)),O11:O262)</f>
        <v>2465.98</v>
      </c>
      <c r="P264" s="18"/>
      <c r="Q264" s="18"/>
      <c r="R264" s="18"/>
      <c r="S264" s="18"/>
      <c r="T264" s="343">
        <f>LOOKUP(2,1/(ISNUMBER(T11:T262)),T11:T262)</f>
        <v>0</v>
      </c>
      <c r="U264" s="22"/>
      <c r="V264" s="18"/>
      <c r="W264" s="18"/>
      <c r="X264" s="32">
        <f>SUM(X11:X263)</f>
        <v>0.15059116206258846</v>
      </c>
      <c r="Y264" s="342">
        <f>LOOKUP(2,1/(ISNUMBER(Y11:Y262)),Y11:Y262)</f>
        <v>71610.739999999991</v>
      </c>
      <c r="AC264" s="147">
        <f>LOOKUP(2,1/(ISNUMBER(AC11:AC262)),AC11:AC262)</f>
        <v>259.25</v>
      </c>
      <c r="AD264" s="18"/>
      <c r="AE264" s="18"/>
      <c r="AF264" s="18"/>
      <c r="AG264" s="18"/>
      <c r="AH264" s="18"/>
      <c r="AI264" s="1"/>
      <c r="AJ264" s="147">
        <f>LOOKUP(2,1/(ISNUMBER(AJ11:AJ262)),AJ11:AJ262)</f>
        <v>24.68</v>
      </c>
      <c r="AK264" s="18"/>
      <c r="AL264" s="18"/>
      <c r="AM264" s="18"/>
      <c r="AN264" s="18"/>
      <c r="AO264" s="18"/>
      <c r="AP264" s="1"/>
      <c r="AQ264" s="147">
        <f>LOOKUP(2,1/(ISNUMBER(AQ11:AQ262)),AQ11:AQ262)</f>
        <v>24.51</v>
      </c>
      <c r="AR264" s="18"/>
      <c r="AS264" s="18"/>
      <c r="AT264" s="18"/>
      <c r="AU264" s="18"/>
      <c r="AV264" s="18"/>
      <c r="AW264" s="1"/>
      <c r="AX264" s="147">
        <f>LOOKUP(2,1/(ISNUMBER(AX11:AX262)),AX11:AX262)</f>
        <v>235.4</v>
      </c>
      <c r="AY264" s="18"/>
      <c r="AZ264" s="18"/>
      <c r="BA264" s="18"/>
      <c r="BB264" s="18"/>
      <c r="BC264" s="18"/>
      <c r="BD264" s="1"/>
      <c r="BE264" s="147">
        <f>LOOKUP(2,1/(ISNUMBER(BE11:BE262)),BE11:BE262)</f>
        <v>84.56</v>
      </c>
      <c r="BF264" s="18"/>
      <c r="BG264" s="18"/>
      <c r="BH264" s="18"/>
      <c r="BI264" s="18"/>
      <c r="BJ264" s="18"/>
      <c r="BK264" s="1"/>
      <c r="BL264" s="147">
        <f>LOOKUP(2,1/(ISNUMBER(BL11:BL262)),BL11:BL262)</f>
        <v>74.44</v>
      </c>
      <c r="BM264" s="18"/>
      <c r="BN264" s="18"/>
      <c r="BO264" s="18"/>
      <c r="BP264" s="18"/>
      <c r="BQ264" s="18"/>
      <c r="BR264" s="1"/>
      <c r="BS264" s="147">
        <f>LOOKUP(2,1/(ISNUMBER(BS11:BS262)),BS11:BS262)</f>
        <v>44.31</v>
      </c>
      <c r="BT264" s="18"/>
      <c r="BU264" s="18"/>
      <c r="BV264" s="18"/>
      <c r="BW264" s="18"/>
      <c r="BX264" s="18"/>
      <c r="BY264" s="1"/>
      <c r="BZ264" s="147" t="e">
        <f>LOOKUP(2,1/(ISNUMBER(BZ11:BZ262)),BZ11:BZ262)</f>
        <v>#N/A</v>
      </c>
      <c r="CA264" s="18"/>
      <c r="CB264" s="18"/>
      <c r="CC264" s="18"/>
      <c r="CD264" s="18"/>
      <c r="CE264" s="18"/>
      <c r="CF264" s="1"/>
      <c r="CG264" s="147">
        <f>LOOKUP(2,1/(ISNUMBER(CG11:CG262)),CG11:CG262)</f>
        <v>33.409999999999997</v>
      </c>
      <c r="CH264" s="18"/>
      <c r="CI264" s="18"/>
      <c r="CJ264" s="18"/>
      <c r="CK264" s="18"/>
      <c r="CL264" s="18"/>
      <c r="CM264" s="1"/>
      <c r="CN264" s="147">
        <f>LOOKUP(2,1/(ISNUMBER(CN11:CN262)),CN11:CN262)</f>
        <v>35.880000000000003</v>
      </c>
      <c r="CO264" s="18"/>
      <c r="CP264" s="18"/>
      <c r="CQ264" s="18"/>
      <c r="CR264" s="18"/>
      <c r="CS264" s="18"/>
      <c r="CT264" s="1"/>
      <c r="CU264" s="147">
        <f>LOOKUP(2,1/(ISNUMBER(CU11:CU262)),CU11:CU262)</f>
        <v>42.54</v>
      </c>
      <c r="CV264" s="18"/>
      <c r="CW264" s="18"/>
      <c r="CX264" s="18"/>
      <c r="CY264" s="18"/>
      <c r="CZ264" s="18"/>
      <c r="DA264" s="1"/>
      <c r="DB264" s="147">
        <f>LOOKUP(2,1/(ISNUMBER(DB11:DB262)),DB11:DB262)</f>
        <v>20.65</v>
      </c>
      <c r="DC264" s="18"/>
      <c r="DD264" s="18"/>
      <c r="DE264" s="18"/>
      <c r="DF264" s="18"/>
      <c r="DG264" s="18"/>
      <c r="DH264" s="1"/>
      <c r="DI264" s="147">
        <f>LOOKUP(2,1/(ISNUMBER(DI11:DI262)),DI11:DI262)</f>
        <v>51.43</v>
      </c>
      <c r="DJ264" s="18"/>
      <c r="DK264" s="18"/>
      <c r="DL264" s="18"/>
      <c r="DM264" s="18"/>
      <c r="DN264" s="18"/>
      <c r="DO264" s="1"/>
      <c r="DP264" s="147">
        <f>LOOKUP(2,1/(ISNUMBER(DP11:DP262)),DP11:DP262)</f>
        <v>48.53</v>
      </c>
      <c r="DQ264" s="18"/>
      <c r="DR264" s="18"/>
      <c r="DS264" s="18"/>
      <c r="DT264" s="18"/>
      <c r="DU264" s="18"/>
      <c r="DV264" s="18"/>
      <c r="DW264" s="147">
        <f>LOOKUP(2,1/(ISNUMBER(DW11:DW262)),DW11:DW262)</f>
        <v>43.21</v>
      </c>
      <c r="DX264" s="18"/>
      <c r="DY264" s="18"/>
      <c r="DZ264" s="18"/>
      <c r="EA264" s="18"/>
      <c r="EB264" s="18"/>
      <c r="EC264" s="1"/>
      <c r="ED264" s="147">
        <f>LOOKUP(2,1/(ISNUMBER(ED11:ED262)),ED11:ED262)</f>
        <v>40.409999999999997</v>
      </c>
      <c r="EE264" s="18"/>
      <c r="EF264" s="18"/>
      <c r="EG264" s="18"/>
      <c r="EH264" s="18"/>
      <c r="EI264" s="18"/>
      <c r="EJ264" s="1"/>
      <c r="EK264" s="147">
        <f>LOOKUP(2,1/(ISNUMBER(EK11:EK262)),EK11:EK262)</f>
        <v>143.83000000000001</v>
      </c>
      <c r="EL264" s="18"/>
      <c r="EM264" s="18"/>
      <c r="EN264" s="18"/>
      <c r="EO264" s="18"/>
      <c r="EP264" s="18"/>
      <c r="EQ264" s="1"/>
      <c r="ER264" s="13"/>
      <c r="ES264" s="68">
        <f>IF(ER264&gt;0,((ER264-ER263)/ER264),0)</f>
        <v>0</v>
      </c>
      <c r="ET264" s="18"/>
      <c r="EU264" s="18"/>
      <c r="EV264" s="18"/>
      <c r="EW264" s="18"/>
      <c r="EX264" s="1"/>
      <c r="EY264" s="13"/>
      <c r="EZ264" s="18"/>
      <c r="FA264" s="18"/>
      <c r="FB264" s="18"/>
      <c r="FC264" s="18"/>
      <c r="FD264" s="18"/>
      <c r="FE264" s="1"/>
      <c r="FF264" s="147">
        <f>LOOKUP(2,1/(ISNUMBER(FF11:FF262)),FF11:FF262)</f>
        <v>61.37</v>
      </c>
      <c r="FG264" s="18"/>
      <c r="FH264" s="18"/>
      <c r="FI264" s="18"/>
      <c r="FJ264" s="18"/>
      <c r="FK264" s="18"/>
      <c r="FL264" s="1"/>
      <c r="FM264" s="147">
        <f>LOOKUP(2,1/(ISNUMBER(FM11:FM262)),FM11:FM262)</f>
        <v>183.35</v>
      </c>
      <c r="FN264" s="18"/>
      <c r="FO264" s="18"/>
      <c r="FP264" s="18"/>
      <c r="FQ264" s="18"/>
      <c r="FR264" s="18"/>
      <c r="FS264" s="1"/>
      <c r="FT264" s="147">
        <f>LOOKUP(2,1/(ISNUMBER(FT11:FT262)),FT11:FT262)</f>
        <v>90.55</v>
      </c>
      <c r="FU264" s="18"/>
      <c r="FV264" s="18"/>
      <c r="FW264" s="18"/>
      <c r="FX264" s="18"/>
      <c r="FY264" s="18"/>
      <c r="FZ264" s="1"/>
      <c r="GA264" s="147">
        <f>LOOKUP(2,1/(ISNUMBER(GA11:GA262)),GA11:GA262)</f>
        <v>12.14</v>
      </c>
      <c r="GB264" s="18"/>
      <c r="GC264" s="18"/>
      <c r="GD264" s="18"/>
      <c r="GE264" s="18"/>
      <c r="GF264" s="18"/>
      <c r="GG264" s="18"/>
      <c r="GH264" s="147">
        <f>LOOKUP(2,1/(ISNUMBER(GH11:GH262)),GH11:GH262)</f>
        <v>25.66</v>
      </c>
      <c r="GI264" s="18"/>
      <c r="GJ264" s="18"/>
      <c r="GK264" s="18"/>
      <c r="GL264" s="18"/>
      <c r="GM264" s="18"/>
      <c r="GN264" s="1"/>
      <c r="GO264" s="147">
        <f>LOOKUP(2,1/(ISNUMBER(GO11:GO262)),GO11:GO262)</f>
        <v>31.42</v>
      </c>
      <c r="GP264" s="1"/>
      <c r="GQ264" s="1"/>
      <c r="GR264" s="1"/>
      <c r="GS264" s="1"/>
      <c r="GT264" s="1"/>
      <c r="GU264" s="1"/>
      <c r="GV264" s="147">
        <f>LOOKUP(2,1/(ISNUMBER(GV11:GV262)),GV11:GV262)</f>
        <v>17.329999999999998</v>
      </c>
      <c r="GW264" s="1"/>
      <c r="GX264" s="1"/>
      <c r="GY264" s="1"/>
      <c r="GZ264" s="1"/>
      <c r="HA264" s="1"/>
      <c r="HB264" s="1"/>
      <c r="HC264" s="1"/>
      <c r="HD264" s="147">
        <f>LOOKUP(2,1/(ISNUMBER(HD11:HD262)),HD11:HD262)</f>
        <v>419.4</v>
      </c>
      <c r="HE264" s="18"/>
      <c r="HF264" s="18"/>
      <c r="HG264" s="18"/>
      <c r="HH264" s="18"/>
      <c r="HI264" s="18"/>
      <c r="HJ264" s="1"/>
      <c r="HK264" s="147">
        <f>LOOKUP(2,1/(ISNUMBER(HK11:HK262)),HK11:HK262)</f>
        <v>75.05</v>
      </c>
      <c r="HL264" s="18"/>
      <c r="HM264" s="18"/>
      <c r="HN264" s="18"/>
      <c r="HO264" s="18"/>
      <c r="HP264" s="18"/>
      <c r="HQ264" s="1"/>
      <c r="HR264" s="147">
        <f t="array" ref="HR264">LOOKUP(2,1/((ISNUMBER(HR11:HR262))*(HR11:HR262&lt;&gt;0)),HR11:HR262)</f>
        <v>114.51</v>
      </c>
      <c r="HS264" s="18"/>
      <c r="HT264" s="18"/>
      <c r="HU264" s="18"/>
      <c r="HV264" s="18"/>
      <c r="HW264" s="18"/>
      <c r="HX264" s="1"/>
      <c r="HY264" s="147">
        <f>LOOKUP(2,1/(ISNUMBER(HY11:HY262)),HY11:HY262)</f>
        <v>177.82</v>
      </c>
      <c r="HZ264" s="18"/>
      <c r="IA264" s="18"/>
      <c r="IB264" s="18"/>
      <c r="IC264" s="18"/>
      <c r="ID264" s="18"/>
      <c r="IE264" s="1"/>
      <c r="IF264" s="147">
        <f>LOOKUP(2,1/(ISNUMBER(IF11:IF262)),IF11:IF262)</f>
        <v>385.03</v>
      </c>
      <c r="IG264" s="1"/>
      <c r="IH264" s="1"/>
      <c r="II264" s="1"/>
      <c r="IJ264" s="1"/>
      <c r="IK264" s="1"/>
      <c r="IL264" s="1"/>
      <c r="IM264" s="147">
        <f>LOOKUP(2,1/(ISNUMBER(IM11:IM262)),IM11:IM262)</f>
        <v>314.73</v>
      </c>
      <c r="IN264" s="18"/>
      <c r="IO264" s="18"/>
      <c r="IP264" s="18"/>
      <c r="IQ264" s="18"/>
      <c r="IR264" s="18"/>
      <c r="IS264" s="1"/>
      <c r="IT264" s="147">
        <f>LOOKUP(2,1/(ISNUMBER(IT11:IT262)),IT11:IT262)</f>
        <v>87.35</v>
      </c>
      <c r="IU264" s="18"/>
      <c r="IV264" s="18"/>
      <c r="IW264" s="18"/>
      <c r="IX264" s="18"/>
      <c r="IY264" s="18"/>
      <c r="IZ264" s="1"/>
      <c r="JA264" s="147">
        <f>LOOKUP(2,1/(ISNUMBER(JA11:JA262)),JA11:JA262)</f>
        <v>636.22</v>
      </c>
      <c r="JB264" s="18"/>
      <c r="JC264" s="18"/>
      <c r="JD264" s="18"/>
      <c r="JE264" s="18"/>
      <c r="JF264" s="18"/>
      <c r="JG264" s="1"/>
      <c r="JH264" s="147">
        <f>LOOKUP(2,1/(ISNUMBER(JH11:JH262)),JH11:JH262)</f>
        <v>476.99</v>
      </c>
      <c r="JI264" s="18"/>
      <c r="JJ264" s="18"/>
      <c r="JK264" s="18"/>
      <c r="JL264" s="18"/>
      <c r="JM264" s="18"/>
      <c r="JN264" s="1"/>
      <c r="JO264" s="147">
        <f>LOOKUP(2,1/(ISNUMBER(JO11:JO262)),JO11:JO262)</f>
        <v>37.270000000000003</v>
      </c>
      <c r="JP264" s="1"/>
      <c r="JQ264" s="1"/>
      <c r="JR264" s="1"/>
      <c r="JS264" s="1"/>
      <c r="JT264" s="1"/>
      <c r="JU264" s="1"/>
      <c r="JV264" s="147">
        <f>LOOKUP(2,1/(ISNUMBER(JV11:JV262)),JV11:JV262)</f>
        <v>2.4700000000000002</v>
      </c>
      <c r="JW264" s="1"/>
      <c r="JX264" s="1"/>
      <c r="JY264" s="1"/>
      <c r="JZ264" s="1"/>
      <c r="KA264" s="1"/>
      <c r="KB264" s="1"/>
      <c r="KC264" s="147">
        <f>LOOKUP(2,1/(ISNUMBER(KC11:KC262)),KC11:KC262)</f>
        <v>24.08</v>
      </c>
      <c r="KD264" s="1"/>
      <c r="KE264" s="1"/>
      <c r="KF264" s="1"/>
      <c r="KG264" s="1"/>
      <c r="KH264" s="1"/>
      <c r="KI264" s="1"/>
      <c r="KJ264" s="147">
        <f>LOOKUP(2,1/(ISNUMBER(KJ11:KJ262)),KJ11:KJ262)</f>
        <v>154.18</v>
      </c>
      <c r="KK264" s="1"/>
      <c r="KL264" s="1"/>
      <c r="KM264" s="1"/>
      <c r="KN264" s="1"/>
      <c r="KO264" s="1"/>
      <c r="KP264" s="1"/>
      <c r="KQ264" s="147">
        <f>LOOKUP(2,1/(ISNUMBER(KQ11:KQ262)),KQ11:KQ262)</f>
        <v>2.59</v>
      </c>
      <c r="KR264" s="1"/>
      <c r="KS264" s="1"/>
      <c r="KT264" s="1"/>
      <c r="KU264" s="1"/>
      <c r="KV264" s="1"/>
      <c r="KW264" s="1"/>
      <c r="KX264" s="259">
        <f>LOOKUP(2,1/(ISNUMBER(KX11:KX262)),KX11:KX262)</f>
        <v>77.290000000000006</v>
      </c>
      <c r="KY264" s="1"/>
      <c r="KZ264" s="1"/>
      <c r="LA264" s="1"/>
      <c r="LB264" s="1"/>
      <c r="LC264" s="1"/>
      <c r="LD264" s="1"/>
      <c r="LE264" s="147">
        <f>LOOKUP(2,1/(ISNUMBER(LE11:LE262)),LE11:LE262)</f>
        <v>56.76</v>
      </c>
      <c r="LF264" s="1"/>
      <c r="LG264" s="1"/>
      <c r="LH264" s="1"/>
      <c r="LI264" s="1"/>
      <c r="LJ264" s="1"/>
      <c r="LK264" s="1"/>
      <c r="LL264" s="147">
        <f>LOOKUP(2,1/(ISNUMBER(LL11:LL262)),LL11:LL262)</f>
        <v>165.87</v>
      </c>
      <c r="LM264" s="1"/>
      <c r="LN264" s="1"/>
      <c r="LO264" s="1"/>
      <c r="LP264" s="1"/>
      <c r="LQ264" s="1"/>
      <c r="LR264" s="1"/>
      <c r="LS264" s="147">
        <f>LOOKUP(2,1/(ISNUMBER(LS11:LS262)),LS11:LS262)</f>
        <v>26.09</v>
      </c>
      <c r="LT264" s="1"/>
      <c r="LU264" s="1"/>
      <c r="LV264" s="1"/>
      <c r="LW264" s="1"/>
      <c r="LX264" s="1"/>
      <c r="LY264" s="1"/>
      <c r="LZ264" s="147">
        <f>LOOKUP(2,1/(ISNUMBER(LZ11:LZ262)),LZ11:LZ262)</f>
        <v>23.47</v>
      </c>
      <c r="MA264" s="1"/>
      <c r="MB264" s="1"/>
      <c r="MC264" s="1"/>
      <c r="MD264" s="1"/>
      <c r="ME264" s="1"/>
      <c r="MF264" s="1"/>
      <c r="MG264" s="147">
        <f>LOOKUP(2,1/(ISNUMBER(MG11:MG262)),MG11:MG262)</f>
        <v>85.77</v>
      </c>
      <c r="MH264" s="1"/>
      <c r="MI264" s="1"/>
      <c r="MJ264" s="1"/>
      <c r="MK264" s="1"/>
      <c r="ML264" s="1"/>
      <c r="MM264" s="1"/>
      <c r="MN264" s="147">
        <f>LOOKUP(2,1/(ISNUMBER(MN11:MN262)),MN11:MN262)</f>
        <v>175.26</v>
      </c>
      <c r="MO264" s="1"/>
      <c r="MP264" s="1"/>
      <c r="MQ264" s="1"/>
      <c r="MR264" s="1"/>
      <c r="MS264" s="1"/>
      <c r="MT264" s="1"/>
      <c r="MU264" s="147">
        <f>LOOKUP(2,1/(ISNUMBER(MU11:MU262)),MU11:MU262)</f>
        <v>24.03</v>
      </c>
      <c r="MV264" s="1"/>
      <c r="MW264" s="1"/>
      <c r="MX264" s="1"/>
      <c r="MY264" s="1"/>
      <c r="MZ264" s="1"/>
      <c r="NA264" s="1"/>
      <c r="NB264" s="147">
        <f>LOOKUP(2,1/(ISNUMBER(NB11:NB262)),NB11:NB262)</f>
        <v>293.44</v>
      </c>
      <c r="NC264" s="1"/>
      <c r="ND264" s="1"/>
      <c r="NE264" s="1"/>
      <c r="NF264" s="1"/>
      <c r="NG264" s="1"/>
      <c r="NH264" s="1"/>
      <c r="NI264" s="147">
        <f>LOOKUP(2,1/(ISNUMBER(NI11:NI262)),NI11:NI262)</f>
        <v>14.98</v>
      </c>
      <c r="NJ264" s="1"/>
      <c r="NK264" s="1"/>
      <c r="NL264" s="1"/>
      <c r="NM264" s="1"/>
      <c r="NN264" s="1"/>
      <c r="NO264" s="1"/>
      <c r="NP264" s="147">
        <f>LOOKUP(2,1/(ISNUMBER(NP11:NP262)),NP11:NP262)</f>
        <v>572.55999999999995</v>
      </c>
      <c r="NQ264" s="1"/>
      <c r="NR264" s="1"/>
      <c r="NS264" s="1"/>
      <c r="NT264" s="1"/>
      <c r="NU264" s="1"/>
      <c r="NV264" s="1"/>
      <c r="NW264" s="147">
        <f>LOOKUP(2,1/(ISNUMBER(NW11:NW262)),NW11:NW262)</f>
        <v>323.44</v>
      </c>
      <c r="NX264" s="1"/>
      <c r="NY264" s="1"/>
      <c r="NZ264" s="1"/>
      <c r="OA264" s="1"/>
      <c r="OB264" s="1"/>
      <c r="OC264" s="1"/>
      <c r="OD264" s="147">
        <f>LOOKUP(2,1/(ISNUMBER(OD11:OD262)),OD11:OD262)</f>
        <v>3.98</v>
      </c>
      <c r="OE264" s="1"/>
      <c r="OF264" s="1"/>
      <c r="OG264" s="1"/>
      <c r="OH264" s="1"/>
      <c r="OI264" s="1"/>
      <c r="OJ264" s="1"/>
      <c r="OK264" s="147">
        <f>LOOKUP(2,1/(ISNUMBER(OK11:OK262)),OK11:OK262)</f>
        <v>248.98</v>
      </c>
      <c r="OL264" s="1"/>
      <c r="OM264" s="1"/>
      <c r="ON264" s="1"/>
      <c r="OO264" s="1"/>
      <c r="OP264" s="1"/>
      <c r="OQ264" s="1"/>
      <c r="OR264" s="147">
        <f>LOOKUP(2,1/(ISNUMBER(OR11:OR262)),OR11:OR262)</f>
        <v>5.43</v>
      </c>
      <c r="OS264" s="1"/>
      <c r="OT264" s="1"/>
      <c r="OU264" s="1"/>
      <c r="OV264" s="1"/>
      <c r="OW264" s="1"/>
      <c r="OX264" s="1"/>
      <c r="OY264" s="147">
        <f>LOOKUP(2,1/(ISNUMBER(OY11:OY262)),OY11:OY262)</f>
        <v>172.15</v>
      </c>
      <c r="OZ264" s="1"/>
      <c r="PA264" s="1"/>
      <c r="PB264" s="1"/>
      <c r="PC264" s="1"/>
      <c r="PD264" s="1"/>
      <c r="PE264" s="1"/>
      <c r="PF264" s="147">
        <f>LOOKUP(2,1/(ISNUMBER(PF11:PF262)),PF11:PF262)</f>
        <v>276.33</v>
      </c>
      <c r="PG264" s="1"/>
      <c r="PH264" s="1"/>
      <c r="PI264" s="1"/>
      <c r="PJ264" s="1"/>
      <c r="PK264" s="1"/>
      <c r="PL264" s="1"/>
      <c r="PM264" s="147">
        <f>LOOKUP(2,1/(ISNUMBER(PM11:PM262)),PM11:PM262)</f>
        <v>0</v>
      </c>
      <c r="PN264" s="1"/>
      <c r="PO264" s="1"/>
      <c r="PP264" s="1"/>
      <c r="PQ264" s="1"/>
      <c r="PR264" s="1"/>
      <c r="PT264" s="147">
        <f>LOOKUP(2,1/(ISNUMBER(PT11:PT262)),PT11:PT262)</f>
        <v>14.5</v>
      </c>
      <c r="PU264" s="1"/>
      <c r="PV264" s="1"/>
      <c r="PW264" s="1"/>
      <c r="PX264" s="1"/>
      <c r="PY264" s="1"/>
      <c r="QA264" s="147">
        <f>LOOKUP(2,1/(ISNUMBER(QA11:QA262)),QA11:QA262)</f>
        <v>357.57</v>
      </c>
      <c r="QB264" s="1"/>
      <c r="QC264" s="1"/>
      <c r="QD264" s="1"/>
      <c r="QE264" s="1"/>
      <c r="QF264" s="1"/>
      <c r="QH264" s="147">
        <f>LOOKUP(2,1/(ISNUMBER(QH11:QH262)),QH11:QH262)</f>
        <v>2.14</v>
      </c>
      <c r="QI264" s="1"/>
      <c r="QJ264" s="1"/>
      <c r="QK264" s="1"/>
      <c r="QL264" s="1"/>
      <c r="QM264" s="1"/>
      <c r="QO264" s="147">
        <f>LOOKUP(2,1/(ISNUMBER(QO11:QO262)),QO11:QO262)</f>
        <v>2.14</v>
      </c>
      <c r="QP264" s="1"/>
      <c r="QQ264" s="1"/>
      <c r="QR264" s="1"/>
      <c r="QS264" s="1"/>
      <c r="QT264" s="1"/>
      <c r="QV264" s="147">
        <f>LOOKUP(2,1/(ISNUMBER(QV11:QV262)),QV11:QV262)</f>
        <v>3.45</v>
      </c>
      <c r="QW264" s="1"/>
      <c r="QX264" s="1"/>
      <c r="QY264" s="1"/>
      <c r="QZ264" s="1"/>
      <c r="RA264" s="1"/>
      <c r="RC264" s="147">
        <f>LOOKUP(2,1/(ISNUMBER(RC11:RC262)),RC11:RC262)</f>
        <v>68.510000000000005</v>
      </c>
      <c r="RD264" s="1"/>
      <c r="RE264" s="1"/>
      <c r="RF264" s="1"/>
      <c r="RG264" s="1"/>
      <c r="RH264" s="1"/>
      <c r="RJ264" s="147">
        <f>LOOKUP(2,1/(ISNUMBER(RJ11:RJ262)),RJ11:RJ262)</f>
        <v>284.68</v>
      </c>
      <c r="RK264" s="1"/>
      <c r="RL264" s="1"/>
      <c r="RM264" s="1"/>
      <c r="RN264" s="1"/>
      <c r="RO264" s="1"/>
      <c r="RQ264" s="147">
        <f>LOOKUP(2,1/(ISNUMBER(RQ11:RQ262)),RQ11:RQ262)</f>
        <v>26.58</v>
      </c>
      <c r="RR264" s="1"/>
      <c r="RS264" s="1"/>
      <c r="RT264" s="1"/>
      <c r="RU264" s="1"/>
      <c r="RV264" s="1"/>
      <c r="RX264" s="147">
        <f>LOOKUP(2,1/(ISNUMBER(RX11:RX262)),RX11:RX262)</f>
        <v>163.55000000000001</v>
      </c>
      <c r="RY264" s="1"/>
      <c r="RZ264" s="1"/>
      <c r="SA264" s="1"/>
      <c r="SB264" s="1"/>
      <c r="SC264" s="1"/>
      <c r="SE264" s="147">
        <f>LOOKUP(2,1/(ISNUMBER(SE11:SE262)),SE11:SE262)</f>
        <v>26.08</v>
      </c>
      <c r="SF264" s="1"/>
      <c r="SG264" s="1"/>
      <c r="SH264" s="1"/>
      <c r="SI264" s="1"/>
      <c r="SJ264" s="1"/>
      <c r="SL264" s="147">
        <f>LOOKUP(2,1/(ISNUMBER(SL11:SL262)),SL11:SL262)</f>
        <v>2.65</v>
      </c>
      <c r="SM264" s="1"/>
      <c r="SN264" s="1"/>
      <c r="SO264" s="1"/>
      <c r="SP264" s="1"/>
      <c r="SQ264" s="1"/>
      <c r="SS264" s="147">
        <f>LOOKUP(2,1/(ISNUMBER(SS11:SS262)),SS11:SS262)</f>
        <v>22.59</v>
      </c>
      <c r="ST264" s="1"/>
      <c r="SU264" s="1"/>
      <c r="SV264" s="1"/>
      <c r="SW264" s="1"/>
      <c r="SX264" s="1"/>
      <c r="SZ264" s="147">
        <f>LOOKUP(2,1/(ISNUMBER(SZ11:SZ262)),SZ11:SZ262)</f>
        <v>58.21</v>
      </c>
      <c r="TA264" s="1"/>
      <c r="TB264" s="1"/>
      <c r="TC264" s="1"/>
      <c r="TD264" s="1"/>
      <c r="TE264" s="1"/>
      <c r="TG264" s="147">
        <f>LOOKUP(2,1/(ISNUMBER(TG11:TG262)),TG11:TG262)</f>
        <v>0.26</v>
      </c>
      <c r="TH264" s="1"/>
      <c r="TI264" s="1"/>
      <c r="TJ264" s="1"/>
      <c r="TK264" s="1"/>
      <c r="TL264" s="1"/>
      <c r="TN264" s="147">
        <f>LOOKUP(2,1/(ISNUMBER(TN11:TN262)),TN11:TN262)</f>
        <v>54.3</v>
      </c>
      <c r="TO264" s="1"/>
      <c r="TP264" s="1"/>
      <c r="TQ264" s="1"/>
      <c r="TR264" s="1"/>
      <c r="TS264" s="1"/>
      <c r="TU264" s="147">
        <f>LOOKUP(2,1/(ISNUMBER(TU11:TU262)),TU11:TU262)</f>
        <v>4.4400000000000004</v>
      </c>
      <c r="TV264" s="1"/>
      <c r="TW264" s="1"/>
      <c r="TX264" s="1"/>
      <c r="TY264" s="1"/>
      <c r="TZ264" s="1"/>
      <c r="UB264" s="147" t="e">
        <f>LOOKUP(2,1/(ISNUMBER(UB11:UB262)),UB11:UB262)</f>
        <v>#N/A</v>
      </c>
      <c r="UC264" s="1"/>
      <c r="UD264" s="1"/>
      <c r="UE264" s="1"/>
      <c r="UF264" s="1"/>
      <c r="UG264" s="1"/>
      <c r="UI264" s="147" t="e">
        <f>LOOKUP(2,1/(ISNUMBER(UI11:UI262)),UI11:UI262)</f>
        <v>#N/A</v>
      </c>
      <c r="UJ264" s="1"/>
      <c r="UK264" s="1"/>
      <c r="UL264" s="1"/>
      <c r="UM264" s="1"/>
      <c r="UN264" s="1"/>
      <c r="UP264" s="147" t="e">
        <f>LOOKUP(2,1/(ISNUMBER(UP11:UP262)),UP11:UP262)</f>
        <v>#N/A</v>
      </c>
      <c r="UQ264" s="1"/>
      <c r="UR264" s="1"/>
      <c r="US264" s="1"/>
      <c r="UT264" s="1"/>
      <c r="UU264" s="1"/>
      <c r="UW264" s="147" t="e">
        <f>LOOKUP(2,1/(ISNUMBER(UW11:UW262)),UW11:UW262)</f>
        <v>#N/A</v>
      </c>
      <c r="UX264" s="1"/>
      <c r="UY264" s="1"/>
      <c r="UZ264" s="1"/>
      <c r="VA264" s="1"/>
      <c r="VB264" s="1"/>
      <c r="VD264" s="147" t="e">
        <f>LOOKUP(2,1/(ISNUMBER(VD11:VD262)),VD11:VD262)</f>
        <v>#N/A</v>
      </c>
      <c r="VE264" s="1"/>
      <c r="VF264" s="1"/>
      <c r="VG264" s="1"/>
      <c r="VH264" s="1"/>
      <c r="VI264" s="1"/>
      <c r="VM264" s="124"/>
    </row>
    <row r="265" spans="1:589" ht="16" customHeight="1" x14ac:dyDescent="0.2">
      <c r="A265" s="3"/>
      <c r="B265" s="4"/>
      <c r="C265" s="22"/>
      <c r="D265" s="1"/>
      <c r="E265" s="18"/>
      <c r="F265" s="18"/>
      <c r="G265" s="22"/>
      <c r="H265" s="1"/>
      <c r="I265" s="18"/>
      <c r="J265" s="18"/>
      <c r="K265" s="22"/>
      <c r="L265" s="1"/>
      <c r="M265" s="18"/>
      <c r="N265" s="18"/>
      <c r="O265" s="18"/>
      <c r="P265" s="18"/>
      <c r="Q265" s="18"/>
      <c r="R265" s="18"/>
      <c r="S265" s="18"/>
      <c r="T265" s="22"/>
      <c r="U265" s="22"/>
      <c r="V265" s="18"/>
      <c r="W265" s="18"/>
      <c r="AA265" t="s">
        <v>354</v>
      </c>
      <c r="AC265" s="22">
        <f>MAX(AC11:AC262)</f>
        <v>270.93</v>
      </c>
      <c r="AD265" s="18"/>
      <c r="AE265" s="18"/>
      <c r="AF265" s="18"/>
      <c r="AG265" s="18"/>
      <c r="AH265" s="18"/>
      <c r="AI265" s="1"/>
      <c r="AJ265" s="22">
        <f>MAX(AJ11:AJ262)</f>
        <v>25.54</v>
      </c>
      <c r="AK265" s="18"/>
      <c r="AL265" s="18"/>
      <c r="AM265" s="18"/>
      <c r="AN265" s="18"/>
      <c r="AO265" s="18"/>
      <c r="AP265" s="1"/>
      <c r="AQ265" s="22">
        <f>MAX(AQ11:AQ262)</f>
        <v>25.43</v>
      </c>
      <c r="AR265" s="18"/>
      <c r="AS265" s="18"/>
      <c r="AT265" s="18"/>
      <c r="AU265" s="18"/>
      <c r="AV265" s="18"/>
      <c r="AW265" s="1"/>
      <c r="AX265" s="22">
        <f>MAX(AX11:AX262)</f>
        <v>239.47</v>
      </c>
      <c r="AY265" s="18"/>
      <c r="AZ265" s="18"/>
      <c r="BA265" s="18"/>
      <c r="BB265" s="18"/>
      <c r="BC265" s="18"/>
      <c r="BD265" s="1"/>
      <c r="BE265" s="22">
        <f>MAX(BE11:BE262)</f>
        <v>84.84</v>
      </c>
      <c r="BF265" s="18"/>
      <c r="BG265" s="18"/>
      <c r="BH265" s="18"/>
      <c r="BI265" s="18"/>
      <c r="BJ265" s="18"/>
      <c r="BK265" s="1"/>
      <c r="BL265" s="22">
        <f>MAX(BL11:BL262)</f>
        <v>79.61</v>
      </c>
      <c r="BM265" s="18"/>
      <c r="BN265" s="18"/>
      <c r="BO265" s="18"/>
      <c r="BP265" s="18"/>
      <c r="BQ265" s="18"/>
      <c r="BR265" s="1"/>
      <c r="BS265" s="22">
        <f>MAX(BS11:BS262)</f>
        <v>47.53</v>
      </c>
      <c r="BT265" s="18"/>
      <c r="BU265" s="18"/>
      <c r="BV265" s="18"/>
      <c r="BW265" s="18"/>
      <c r="BX265" s="18"/>
      <c r="BY265" s="1"/>
      <c r="BZ265" s="22">
        <f>MAX(BZ11:BZ262)</f>
        <v>0</v>
      </c>
      <c r="CA265" s="18"/>
      <c r="CB265" s="18"/>
      <c r="CC265" s="18"/>
      <c r="CD265" s="18"/>
      <c r="CE265" s="18"/>
      <c r="CF265" s="1"/>
      <c r="CG265" s="22">
        <f>MAX(CG11:CG262)</f>
        <v>36.83</v>
      </c>
      <c r="CH265" s="18"/>
      <c r="CI265" s="18"/>
      <c r="CJ265" s="18"/>
      <c r="CK265" s="18"/>
      <c r="CL265" s="18"/>
      <c r="CM265" s="1"/>
      <c r="CN265" s="22">
        <f>MAX(CN11:CN262)</f>
        <v>36.28</v>
      </c>
      <c r="CO265" s="18"/>
      <c r="CP265" s="18"/>
      <c r="CQ265" s="18"/>
      <c r="CR265" s="18"/>
      <c r="CS265" s="18"/>
      <c r="CT265" s="1"/>
      <c r="CU265" s="22">
        <f>MAX(CU11:CU262)</f>
        <v>42.54</v>
      </c>
      <c r="CV265" s="18"/>
      <c r="CW265" s="18"/>
      <c r="CX265" s="18"/>
      <c r="CY265" s="18"/>
      <c r="CZ265" s="18"/>
      <c r="DA265" s="1"/>
      <c r="DB265" s="22">
        <f>MAX(DB11:DB262)</f>
        <v>22.04</v>
      </c>
      <c r="DC265" s="18"/>
      <c r="DD265" s="18"/>
      <c r="DE265" s="18"/>
      <c r="DF265" s="18"/>
      <c r="DG265" s="18"/>
      <c r="DH265" s="1"/>
      <c r="DI265" s="22">
        <f>MAX(DI11:DI262)</f>
        <v>53.3</v>
      </c>
      <c r="DJ265" s="18"/>
      <c r="DK265" s="18"/>
      <c r="DL265" s="18"/>
      <c r="DM265" s="18"/>
      <c r="DN265" s="18"/>
      <c r="DO265" s="1"/>
      <c r="DP265" s="22">
        <f>MAX(DP11:DP262)</f>
        <v>51.28</v>
      </c>
      <c r="DQ265" s="18"/>
      <c r="DR265" s="18"/>
      <c r="DS265" s="18"/>
      <c r="DT265" s="18"/>
      <c r="DU265" s="18"/>
      <c r="DV265" s="18"/>
      <c r="DW265" s="22">
        <f>MAX(DW11:DW262)</f>
        <v>47.05</v>
      </c>
      <c r="DX265" s="18"/>
      <c r="DY265" s="18"/>
      <c r="DZ265" s="18"/>
      <c r="EA265" s="18"/>
      <c r="EB265" s="18"/>
      <c r="EC265" s="1"/>
      <c r="ED265" s="22">
        <f>MAX(ED11:ED262)</f>
        <v>46.87</v>
      </c>
      <c r="EE265" s="18"/>
      <c r="EF265" s="18"/>
      <c r="EG265" s="18"/>
      <c r="EH265" s="18"/>
      <c r="EI265" s="18"/>
      <c r="EJ265" s="1"/>
      <c r="EK265" s="22">
        <f>MAX(EK11:EK262)</f>
        <v>148.30000000000001</v>
      </c>
      <c r="EL265" s="18"/>
      <c r="EM265" s="18"/>
      <c r="EN265" s="18"/>
      <c r="EO265" s="18"/>
      <c r="EP265" s="18"/>
      <c r="EQ265" s="1"/>
      <c r="ER265" s="147">
        <f>LOOKUP(2,1/(ISNUMBER(ER12:ER263)),ER12:ER263)</f>
        <v>40.299999999999997</v>
      </c>
      <c r="ES265" s="18"/>
      <c r="ET265" s="18"/>
      <c r="EU265" s="18"/>
      <c r="EV265" s="18"/>
      <c r="EW265" s="18"/>
      <c r="EX265" s="1"/>
      <c r="EY265" s="147">
        <f>LOOKUP(2,1/(ISNUMBER(EY12:EY263)),EY12:EY263)</f>
        <v>54.12</v>
      </c>
      <c r="EZ265" s="18"/>
      <c r="FA265" s="18"/>
      <c r="FB265" s="18"/>
      <c r="FC265" s="18"/>
      <c r="FD265" s="18"/>
      <c r="FE265" s="1"/>
      <c r="FF265" s="22">
        <f>MAX(FF11:FF262)</f>
        <v>63.84</v>
      </c>
      <c r="FG265" s="18"/>
      <c r="FH265" s="18"/>
      <c r="FI265" s="18"/>
      <c r="FJ265" s="18"/>
      <c r="FK265" s="18"/>
      <c r="FL265" s="1"/>
      <c r="FM265" s="22">
        <f>MAX(FM11:FM262)</f>
        <v>248.28</v>
      </c>
      <c r="FN265" s="18"/>
      <c r="FO265" s="18"/>
      <c r="FP265" s="18"/>
      <c r="FQ265" s="18"/>
      <c r="FR265" s="18"/>
      <c r="FS265" s="1"/>
      <c r="FT265" s="22">
        <f>MAX(FT11:FT262)</f>
        <v>97.94</v>
      </c>
      <c r="FU265" s="18"/>
      <c r="FV265" s="18"/>
      <c r="FW265" s="18"/>
      <c r="FX265" s="18"/>
      <c r="FY265" s="18"/>
      <c r="FZ265" s="1"/>
      <c r="GA265" s="22">
        <f>MAX(GA11:GA262)</f>
        <v>18.86</v>
      </c>
      <c r="GB265" s="18"/>
      <c r="GC265" s="18"/>
      <c r="GD265" s="18"/>
      <c r="GE265" s="18"/>
      <c r="GF265" s="18"/>
      <c r="GG265" s="18"/>
      <c r="GH265" s="22">
        <f>MAX(GH11:GH262)</f>
        <v>25.66</v>
      </c>
      <c r="GI265" s="18"/>
      <c r="GJ265" s="18"/>
      <c r="GK265" s="18"/>
      <c r="GL265" s="18"/>
      <c r="GM265" s="18"/>
      <c r="GN265" s="1"/>
      <c r="GO265" s="22">
        <f>MAX(GO11:GO262)</f>
        <v>31.42</v>
      </c>
      <c r="GP265" s="1"/>
      <c r="GQ265" s="1"/>
      <c r="GR265" s="1"/>
      <c r="GS265" s="1"/>
      <c r="GT265" s="1"/>
      <c r="GU265" s="1"/>
      <c r="GV265" s="22">
        <f>MAX(GV11:GV262)</f>
        <v>17.940000000000001</v>
      </c>
      <c r="GW265" s="1"/>
      <c r="GX265" s="1"/>
      <c r="GY265" s="1"/>
      <c r="GZ265" s="1"/>
      <c r="HA265" s="1"/>
      <c r="HB265" s="1"/>
      <c r="HC265" s="1"/>
      <c r="HD265" s="22">
        <f>MAX(HD11:HD262)</f>
        <v>468.37</v>
      </c>
      <c r="HE265" s="18"/>
      <c r="HF265" s="18"/>
      <c r="HG265" s="18"/>
      <c r="HH265" s="18"/>
      <c r="HI265" s="18"/>
      <c r="HJ265" s="1"/>
      <c r="HK265" s="22">
        <f>MAX(HK11:HK262)</f>
        <v>105.67</v>
      </c>
      <c r="HL265" s="18"/>
      <c r="HM265" s="18"/>
      <c r="HN265" s="18"/>
      <c r="HO265" s="18"/>
      <c r="HP265" s="18"/>
      <c r="HQ265" s="1"/>
      <c r="HR265" s="22">
        <f>MAX(HR11:HR262)</f>
        <v>119.78</v>
      </c>
      <c r="HS265" s="18"/>
      <c r="HT265" s="18"/>
      <c r="HU265" s="18"/>
      <c r="HV265" s="18"/>
      <c r="HW265" s="18"/>
      <c r="HX265" s="1"/>
      <c r="HY265" s="22">
        <f>MAX(HY11:HY262)</f>
        <v>207.04</v>
      </c>
      <c r="HZ265" s="18"/>
      <c r="IA265" s="18"/>
      <c r="IB265" s="18"/>
      <c r="IC265" s="18"/>
      <c r="ID265" s="18"/>
      <c r="IE265" s="1"/>
      <c r="IF265" s="22">
        <f>MAX(IF11:IF262)</f>
        <v>385.98</v>
      </c>
      <c r="IG265" s="1"/>
      <c r="IH265" s="1"/>
      <c r="II265" s="1"/>
      <c r="IJ265" s="1"/>
      <c r="IK265" s="1"/>
      <c r="IL265" s="1"/>
      <c r="IM265" s="22">
        <f>MAX(IM11:IM262)</f>
        <v>324.19</v>
      </c>
      <c r="IN265" s="18"/>
      <c r="IO265" s="18"/>
      <c r="IP265" s="18"/>
      <c r="IQ265" s="18"/>
      <c r="IR265" s="18"/>
      <c r="IS265" s="1"/>
      <c r="IT265" s="22">
        <f>MAX(IT11:IT262)</f>
        <v>106.89</v>
      </c>
      <c r="IU265" s="18"/>
      <c r="IV265" s="18"/>
      <c r="IW265" s="18"/>
      <c r="IX265" s="18"/>
      <c r="IY265" s="18"/>
      <c r="IZ265" s="1"/>
      <c r="JA265" s="22">
        <f>MAX(JA11:JA262)</f>
        <v>790</v>
      </c>
      <c r="JB265" s="18"/>
      <c r="JC265" s="18"/>
      <c r="JD265" s="18"/>
      <c r="JE265" s="18"/>
      <c r="JF265" s="18"/>
      <c r="JG265" s="1"/>
      <c r="JH265" s="22">
        <f>MAX(JH11:JH262)</f>
        <v>542.07000000000005</v>
      </c>
      <c r="JI265" s="18"/>
      <c r="JJ265" s="18"/>
      <c r="JK265" s="18"/>
      <c r="JL265" s="18"/>
      <c r="JM265" s="18"/>
      <c r="JN265" s="1"/>
      <c r="JO265" s="22">
        <f>MAX(JO11:JO262)</f>
        <v>52.83</v>
      </c>
      <c r="JP265" s="1"/>
      <c r="JQ265" s="1"/>
      <c r="JR265" s="1"/>
      <c r="JS265" s="1"/>
      <c r="JT265" s="1"/>
      <c r="JU265" s="1"/>
      <c r="JV265" s="22">
        <f>MAX(JV11:JV262)</f>
        <v>3.22</v>
      </c>
      <c r="JW265" s="1"/>
      <c r="JX265" s="1"/>
      <c r="JY265" s="1"/>
      <c r="JZ265" s="1"/>
      <c r="KA265" s="1"/>
      <c r="KB265" s="1"/>
      <c r="KC265" s="22">
        <f>MAX(KC11:KC262)</f>
        <v>25.12</v>
      </c>
      <c r="KD265" s="1"/>
      <c r="KE265" s="1"/>
      <c r="KF265" s="1"/>
      <c r="KG265" s="1"/>
      <c r="KH265" s="1"/>
      <c r="KI265" s="1"/>
      <c r="KJ265" s="22">
        <f>MAX(KJ11:KJ262)</f>
        <v>187.62</v>
      </c>
      <c r="KK265" s="1"/>
      <c r="KL265" s="1"/>
      <c r="KM265" s="1"/>
      <c r="KN265" s="1"/>
      <c r="KO265" s="1"/>
      <c r="KP265" s="1"/>
      <c r="KQ265" s="22">
        <f>MAX(KQ11:KQ262)</f>
        <v>2.83</v>
      </c>
      <c r="KR265" s="1"/>
      <c r="KS265" s="1"/>
      <c r="KT265" s="1"/>
      <c r="KU265" s="1"/>
      <c r="KV265" s="1"/>
      <c r="KW265" s="1"/>
      <c r="KX265" s="22">
        <f>MAX(KX11:KX262)</f>
        <v>81.83</v>
      </c>
      <c r="KY265" s="1"/>
      <c r="KZ265" s="1"/>
      <c r="LA265" s="1"/>
      <c r="LB265" s="1"/>
      <c r="LC265" s="1"/>
      <c r="LD265" s="1"/>
      <c r="LE265" s="22">
        <f>MAX(LE11:LE262)</f>
        <v>60.84</v>
      </c>
      <c r="LF265" s="1"/>
      <c r="LG265" s="1"/>
      <c r="LH265" s="1"/>
      <c r="LI265" s="1"/>
      <c r="LJ265" s="1"/>
      <c r="LK265" s="1"/>
      <c r="LL265" s="22">
        <f>MAX(LL11:LL262)</f>
        <v>185.52</v>
      </c>
      <c r="LM265" s="1"/>
      <c r="LN265" s="1"/>
      <c r="LO265" s="1"/>
      <c r="LP265" s="1"/>
      <c r="LQ265" s="1"/>
      <c r="LR265" s="1"/>
      <c r="LS265" s="22">
        <f>MAX(LS11:LS262)</f>
        <v>27.58</v>
      </c>
      <c r="LT265" s="1"/>
      <c r="LU265" s="1"/>
      <c r="LV265" s="1"/>
      <c r="LW265" s="1"/>
      <c r="LX265" s="1"/>
      <c r="LY265" s="1"/>
      <c r="LZ265" s="22">
        <f>MAX(LZ11:LZ262)</f>
        <v>24.16</v>
      </c>
      <c r="MA265" s="1"/>
      <c r="MB265" s="1"/>
      <c r="MC265" s="1"/>
      <c r="MD265" s="1"/>
      <c r="ME265" s="1"/>
      <c r="MF265" s="1"/>
      <c r="MG265" s="22">
        <f>MAX(MG11:MG262)</f>
        <v>174.14</v>
      </c>
      <c r="MH265" s="1"/>
      <c r="MI265" s="1"/>
      <c r="MJ265" s="1"/>
      <c r="MK265" s="1"/>
      <c r="ML265" s="1"/>
      <c r="MM265" s="1"/>
      <c r="MN265" s="22">
        <f>MAX(MN11:MN262)</f>
        <v>215.86</v>
      </c>
      <c r="MO265" s="1"/>
      <c r="MP265" s="1"/>
      <c r="MQ265" s="1"/>
      <c r="MR265" s="1"/>
      <c r="MS265" s="1"/>
      <c r="MT265" s="1"/>
      <c r="MU265" s="22">
        <f>MAX(MU11:MU262)</f>
        <v>28</v>
      </c>
      <c r="MV265" s="1"/>
      <c r="MW265" s="1"/>
      <c r="MX265" s="1"/>
      <c r="MY265" s="1"/>
      <c r="MZ265" s="1"/>
      <c r="NA265" s="1"/>
      <c r="NB265" s="22">
        <f>MAX(NB11:NB262)</f>
        <v>314.27999999999997</v>
      </c>
      <c r="NC265" s="1"/>
      <c r="ND265" s="1"/>
      <c r="NE265" s="1"/>
      <c r="NF265" s="1"/>
      <c r="NG265" s="1"/>
      <c r="NH265" s="1"/>
      <c r="NI265" s="22">
        <f>MAX(NI11:NI262)</f>
        <v>15.53</v>
      </c>
      <c r="NJ265" s="1"/>
      <c r="NK265" s="1"/>
      <c r="NL265" s="1"/>
      <c r="NM265" s="1"/>
      <c r="NN265" s="1"/>
      <c r="NO265" s="1"/>
      <c r="NP265" s="22">
        <f>MAX(NP11:NP262)</f>
        <v>664.55</v>
      </c>
      <c r="NQ265" s="1"/>
      <c r="NR265" s="1"/>
      <c r="NS265" s="1"/>
      <c r="NT265" s="1"/>
      <c r="NU265" s="1"/>
      <c r="NV265" s="1"/>
      <c r="NW265" s="22">
        <f>MAX(NW11:NW262)</f>
        <v>323.44</v>
      </c>
      <c r="NX265" s="1"/>
      <c r="NY265" s="1"/>
      <c r="NZ265" s="1"/>
      <c r="OA265" s="1"/>
      <c r="OB265" s="1"/>
      <c r="OC265" s="1"/>
      <c r="OD265" s="22">
        <f>MAX(OD11:OD262)</f>
        <v>5.39</v>
      </c>
      <c r="OE265" s="1"/>
      <c r="OF265" s="1"/>
      <c r="OG265" s="1"/>
      <c r="OH265" s="1"/>
      <c r="OI265" s="1"/>
      <c r="OJ265" s="1"/>
      <c r="OK265" s="22">
        <f>MAX(OK11:OK262)</f>
        <v>436</v>
      </c>
      <c r="OL265" s="1"/>
      <c r="OM265" s="1"/>
      <c r="ON265" s="1"/>
      <c r="OO265" s="1"/>
      <c r="OP265" s="1"/>
      <c r="OQ265" s="1"/>
      <c r="OR265" s="22">
        <f>MAX(OR11:OR262)</f>
        <v>10.69</v>
      </c>
      <c r="OS265" s="1"/>
      <c r="OT265" s="1"/>
      <c r="OU265" s="1"/>
      <c r="OV265" s="1"/>
      <c r="OW265" s="1"/>
      <c r="OX265" s="1"/>
      <c r="OY265" s="22">
        <f>MAX(OY11:OY262)</f>
        <v>179.44</v>
      </c>
      <c r="OZ265" s="1"/>
      <c r="PA265" s="1"/>
      <c r="PB265" s="1"/>
      <c r="PC265" s="1"/>
      <c r="PD265" s="1"/>
      <c r="PE265" s="1"/>
      <c r="PF265" s="22">
        <f>MAX(PF11:PF262)</f>
        <v>306.76</v>
      </c>
      <c r="PG265" s="1"/>
      <c r="PH265" s="1"/>
      <c r="PI265" s="1"/>
      <c r="PJ265" s="1"/>
      <c r="PK265" s="1"/>
      <c r="PL265" s="1"/>
      <c r="PM265" s="22">
        <f>MAX(PM11:PM262)</f>
        <v>0</v>
      </c>
      <c r="PT265" s="22">
        <f>MAX(PT11:PT262)</f>
        <v>26.23</v>
      </c>
      <c r="PU265" s="1"/>
      <c r="PV265" s="1"/>
      <c r="PW265" s="1"/>
      <c r="PX265" s="1"/>
      <c r="PY265" s="1"/>
      <c r="QA265" s="22">
        <f>MAX(QA11:QA262)</f>
        <v>396.54</v>
      </c>
      <c r="QB265" s="1"/>
      <c r="QC265" s="1"/>
      <c r="QD265" s="1"/>
      <c r="QE265" s="1"/>
      <c r="QF265" s="1"/>
      <c r="QH265" s="22">
        <f>MAX(QH11:QH262)</f>
        <v>2.73</v>
      </c>
      <c r="QI265" s="1"/>
      <c r="QJ265" s="1"/>
      <c r="QK265" s="1"/>
      <c r="QL265" s="1"/>
      <c r="QM265" s="1"/>
      <c r="QO265" s="22">
        <f>MAX(QO11:QO262)</f>
        <v>38.68</v>
      </c>
      <c r="QP265" s="1"/>
      <c r="QQ265" s="1"/>
      <c r="QR265" s="1"/>
      <c r="QS265" s="1"/>
      <c r="QT265" s="1"/>
      <c r="QV265" s="22">
        <f>MAX(QV11:QV262)</f>
        <v>3.45</v>
      </c>
      <c r="QW265" s="1"/>
      <c r="QX265" s="1"/>
      <c r="QY265" s="1"/>
      <c r="QZ265" s="1"/>
      <c r="RA265" s="1"/>
      <c r="RC265" s="22">
        <f>MAX(RC11:RC262)</f>
        <v>70.5</v>
      </c>
      <c r="RD265" s="1"/>
      <c r="RE265" s="1"/>
      <c r="RF265" s="1"/>
      <c r="RG265" s="1"/>
      <c r="RH265" s="1"/>
      <c r="RJ265" s="22">
        <f>MAX(RJ11:RJ262)</f>
        <v>305.08999999999997</v>
      </c>
      <c r="RK265" s="1"/>
      <c r="RL265" s="1"/>
      <c r="RM265" s="1"/>
      <c r="RN265" s="1"/>
      <c r="RO265" s="1"/>
      <c r="RQ265" s="22">
        <f>MAX(RQ11:RQ262)</f>
        <v>34.880000000000003</v>
      </c>
      <c r="RR265" s="1"/>
      <c r="RS265" s="1"/>
      <c r="RT265" s="1"/>
      <c r="RU265" s="1"/>
      <c r="RV265" s="1"/>
      <c r="RX265" s="22">
        <f>MAX(RX11:RX262)</f>
        <v>207.18</v>
      </c>
      <c r="RY265" s="1"/>
      <c r="RZ265" s="1"/>
      <c r="SA265" s="1"/>
      <c r="SB265" s="1"/>
      <c r="SC265" s="1"/>
      <c r="SE265" s="22">
        <f>MAX(SE11:SE262)</f>
        <v>56.34</v>
      </c>
      <c r="SF265" s="1"/>
      <c r="SG265" s="1"/>
      <c r="SH265" s="1"/>
      <c r="SI265" s="1"/>
      <c r="SJ265" s="1"/>
    </row>
    <row r="266" spans="1:589" x14ac:dyDescent="0.2">
      <c r="B266" s="4"/>
      <c r="C266" s="22"/>
      <c r="D266" s="1"/>
      <c r="E266" s="18"/>
      <c r="F266" s="18"/>
      <c r="G266" s="22"/>
      <c r="H266" s="1"/>
      <c r="I266" s="18"/>
      <c r="J266" s="18"/>
      <c r="K266" s="22"/>
      <c r="L266" s="1"/>
      <c r="M266" s="18"/>
      <c r="N266" s="18"/>
      <c r="O266" s="18"/>
      <c r="P266" s="18"/>
      <c r="Q266" s="18"/>
      <c r="R266" s="18"/>
      <c r="S266" s="18"/>
      <c r="T266" s="22"/>
      <c r="U266" s="22"/>
      <c r="V266" s="18"/>
      <c r="W266" s="18"/>
      <c r="AA266" t="s">
        <v>355</v>
      </c>
      <c r="AC266" s="22">
        <f>MIN(AC11:AC262)</f>
        <v>173.65</v>
      </c>
      <c r="AD266" s="18"/>
      <c r="AE266" s="18"/>
      <c r="AF266" s="18"/>
      <c r="AG266" s="18"/>
      <c r="AH266" s="18"/>
      <c r="AJ266" s="22">
        <f>MIN(AJ11:AJ262)</f>
        <v>18.12</v>
      </c>
      <c r="AK266" s="18"/>
      <c r="AL266" s="18"/>
      <c r="AM266" s="18"/>
      <c r="AN266" s="18"/>
      <c r="AO266" s="18"/>
      <c r="AQ266" s="22">
        <f>MIN(AQ11:AQ262)</f>
        <v>16.899999999999999</v>
      </c>
      <c r="AR266" s="18"/>
      <c r="AS266" s="18"/>
      <c r="AT266" s="18"/>
      <c r="AU266" s="18"/>
      <c r="AV266" s="18"/>
      <c r="AX266" s="22">
        <f>MIN(AX11:AX262)</f>
        <v>173.01</v>
      </c>
      <c r="AY266" s="18"/>
      <c r="AZ266" s="18"/>
      <c r="BA266" s="18"/>
      <c r="BB266" s="18"/>
      <c r="BC266" s="18"/>
      <c r="BE266" s="22">
        <f>MIN(BE11:BE262)</f>
        <v>67.78</v>
      </c>
      <c r="BF266" s="18"/>
      <c r="BG266" s="18"/>
      <c r="BH266" s="18"/>
      <c r="BI266" s="18"/>
      <c r="BJ266" s="18"/>
      <c r="BL266" s="22">
        <f>MIN(BL11:BL262)</f>
        <v>54.5</v>
      </c>
      <c r="BM266" s="18"/>
      <c r="BN266" s="18"/>
      <c r="BO266" s="18"/>
      <c r="BP266" s="18"/>
      <c r="BQ266" s="18"/>
      <c r="BS266" s="22">
        <f>MIN(BS11:BS262)</f>
        <v>30.05</v>
      </c>
      <c r="BT266" s="18"/>
      <c r="BU266" s="18"/>
      <c r="BV266" s="18"/>
      <c r="BW266" s="18"/>
      <c r="BX266" s="18"/>
      <c r="BZ266" s="22">
        <f>MIN(BZ11:BZ262)</f>
        <v>0</v>
      </c>
      <c r="CA266" s="18"/>
      <c r="CB266" s="18"/>
      <c r="CC266" s="18"/>
      <c r="CD266" s="18"/>
      <c r="CE266" s="18"/>
      <c r="CG266" s="22">
        <f>MIN(CG11:CG262)</f>
        <v>25.38</v>
      </c>
      <c r="CH266" s="18"/>
      <c r="CI266" s="18"/>
      <c r="CJ266" s="18"/>
      <c r="CK266" s="18"/>
      <c r="CL266" s="18"/>
      <c r="CN266" s="22">
        <f>MIN(CN11:CN262)</f>
        <v>26.13</v>
      </c>
      <c r="CO266" s="18"/>
      <c r="CP266" s="18"/>
      <c r="CQ266" s="18"/>
      <c r="CR266" s="18"/>
      <c r="CS266" s="18"/>
      <c r="CU266" s="22">
        <f>MIN(CU11:CU262)</f>
        <v>29.83</v>
      </c>
      <c r="CV266" s="18"/>
      <c r="CW266" s="18"/>
      <c r="CX266" s="18"/>
      <c r="CY266" s="18"/>
      <c r="CZ266" s="18"/>
      <c r="DB266" s="22">
        <f>MIN(DB11:DB262)</f>
        <v>16.760000000000002</v>
      </c>
      <c r="DC266" s="18"/>
      <c r="DD266" s="18"/>
      <c r="DE266" s="18"/>
      <c r="DF266" s="18"/>
      <c r="DG266" s="18"/>
      <c r="DI266" s="22">
        <f>MIN(DI11:DI262)</f>
        <v>39.68</v>
      </c>
      <c r="DJ266" s="18"/>
      <c r="DK266" s="18"/>
      <c r="DL266" s="18"/>
      <c r="DM266" s="18"/>
      <c r="DN266" s="18"/>
      <c r="DP266" s="22">
        <f>MIN(DP11:DP262)</f>
        <v>33.69</v>
      </c>
      <c r="DQ266" s="18"/>
      <c r="DR266" s="18"/>
      <c r="DS266" s="18"/>
      <c r="DT266" s="18"/>
      <c r="DU266" s="18"/>
      <c r="DV266" s="18"/>
      <c r="DW266" s="22">
        <f>MIN(DW11:DW262)</f>
        <v>22.88</v>
      </c>
      <c r="DX266" s="18"/>
      <c r="DY266" s="18"/>
      <c r="DZ266" s="18"/>
      <c r="EA266" s="18"/>
      <c r="EB266" s="18"/>
      <c r="ED266" s="22">
        <f>MIN(ED11:ED262)</f>
        <v>27.27</v>
      </c>
      <c r="EE266" s="18"/>
      <c r="EF266" s="18"/>
      <c r="EG266" s="18"/>
      <c r="EH266" s="18"/>
      <c r="EI266" s="18"/>
      <c r="EK266" s="22">
        <f>MIN(EK11:EK262)</f>
        <v>94.52</v>
      </c>
      <c r="EL266" s="18"/>
      <c r="EM266" s="18"/>
      <c r="EN266" s="18"/>
      <c r="EO266" s="18"/>
      <c r="EP266" s="18"/>
      <c r="ER266" s="22">
        <f>MAX(ER12:ER263)</f>
        <v>42.2</v>
      </c>
      <c r="ES266" s="18"/>
      <c r="ET266" s="18"/>
      <c r="EU266" s="18"/>
      <c r="EV266" s="18"/>
      <c r="EW266" s="18"/>
      <c r="EY266" s="22">
        <f>MAX(EY12:EY263)</f>
        <v>58.1</v>
      </c>
      <c r="EZ266" s="18"/>
      <c r="FA266" s="18"/>
      <c r="FB266" s="18"/>
      <c r="FC266" s="18"/>
      <c r="FD266" s="18"/>
      <c r="FF266" s="22">
        <f>MIN(FF11:FF262)</f>
        <v>48.52</v>
      </c>
      <c r="FG266" s="18"/>
      <c r="FH266" s="18"/>
      <c r="FI266" s="18"/>
      <c r="FJ266" s="18"/>
      <c r="FK266" s="18"/>
      <c r="FM266" s="22">
        <f>MIN(FM11:FM262)</f>
        <v>145.06</v>
      </c>
      <c r="FN266" s="18"/>
      <c r="FO266" s="18"/>
      <c r="FP266" s="18"/>
      <c r="FQ266" s="18"/>
      <c r="FR266" s="18"/>
      <c r="FT266" s="22">
        <f>MIN(FT11:FT262)</f>
        <v>86.01</v>
      </c>
      <c r="FU266" s="18"/>
      <c r="FV266" s="18"/>
      <c r="FW266" s="18"/>
      <c r="FX266" s="18"/>
      <c r="FY266" s="18"/>
      <c r="GA266" s="22">
        <f>MIN(GA11:GA262)</f>
        <v>12.14</v>
      </c>
      <c r="GB266" s="18"/>
      <c r="GC266" s="18"/>
      <c r="GD266" s="18"/>
      <c r="GE266" s="18"/>
      <c r="GF266" s="18"/>
      <c r="GG266" s="18"/>
      <c r="GH266" s="22">
        <f>MIN(GH11:GH262)</f>
        <v>16.079999999999998</v>
      </c>
      <c r="GI266" s="18"/>
      <c r="GJ266" s="18"/>
      <c r="GK266" s="18"/>
      <c r="GL266" s="18"/>
      <c r="GM266" s="18"/>
      <c r="GO266" s="22">
        <f>MIN(GO11:GO262)</f>
        <v>24.41</v>
      </c>
      <c r="GV266" s="22">
        <f>MIN(GV11:GV262)</f>
        <v>13.4</v>
      </c>
      <c r="HD266" s="22">
        <f>MIN(HD11:HD262)</f>
        <v>221.86</v>
      </c>
      <c r="HE266" s="18"/>
      <c r="HF266" s="18"/>
      <c r="HG266" s="18"/>
      <c r="HH266" s="18"/>
      <c r="HI266" s="18"/>
      <c r="HK266" s="22">
        <f>MIN(HK11:HK262)</f>
        <v>24.39</v>
      </c>
      <c r="HL266" s="18"/>
      <c r="HM266" s="18"/>
      <c r="HN266" s="18"/>
      <c r="HO266" s="18"/>
      <c r="HP266" s="18"/>
      <c r="HR266" s="22">
        <f>MIN(HR11:HR262)</f>
        <v>0</v>
      </c>
      <c r="HS266" s="18"/>
      <c r="HT266" s="18"/>
      <c r="HU266" s="18"/>
      <c r="HV266" s="18"/>
      <c r="HW266" s="18"/>
      <c r="HY266" s="22">
        <f>MIN(HY11:HY262)</f>
        <v>94.31</v>
      </c>
      <c r="HZ266" s="18"/>
      <c r="IA266" s="18"/>
      <c r="IB266" s="18"/>
      <c r="IC266" s="18"/>
      <c r="ID266" s="18"/>
      <c r="IF266" s="22">
        <f>MIN(IF11:IF262)</f>
        <v>146.29</v>
      </c>
      <c r="IM266" s="22">
        <f>MIN(IM11:IM262)</f>
        <v>158.51</v>
      </c>
      <c r="IN266" s="18"/>
      <c r="IO266" s="18"/>
      <c r="IP266" s="18"/>
      <c r="IQ266" s="18"/>
      <c r="IR266" s="18"/>
      <c r="IT266" s="22">
        <f>MIN(IT11:IT262)</f>
        <v>36.68</v>
      </c>
      <c r="IU266" s="18"/>
      <c r="IV266" s="18"/>
      <c r="IW266" s="18"/>
      <c r="IX266" s="18"/>
      <c r="IY266" s="18"/>
      <c r="JA266" s="22">
        <f>MIN(JA11:JA262)</f>
        <v>484.66</v>
      </c>
      <c r="JB266" s="18"/>
      <c r="JC266" s="18"/>
      <c r="JD266" s="18"/>
      <c r="JE266" s="18"/>
      <c r="JF266" s="18"/>
      <c r="JH266" s="22">
        <f>MIN(JH11:JH262)</f>
        <v>354.56</v>
      </c>
      <c r="JI266" s="18"/>
      <c r="JJ266" s="18"/>
      <c r="JK266" s="18"/>
      <c r="JL266" s="18"/>
      <c r="JM266" s="18"/>
      <c r="JO266" s="22">
        <f>MIN(JO11:JO262)</f>
        <v>10.220000000000001</v>
      </c>
      <c r="JV266" s="22">
        <f>MIN(JV11:JV262)</f>
        <v>1.1499999999999999</v>
      </c>
      <c r="KC266" s="22">
        <f>MIN(KC11:KC262)</f>
        <v>13.62</v>
      </c>
      <c r="KJ266" s="22">
        <f>MIN(KJ11:KJ262)</f>
        <v>33.299999999999997</v>
      </c>
      <c r="KQ266" s="22">
        <f>MIN(KQ11:KQ262)</f>
        <v>0.98399999999999999</v>
      </c>
      <c r="KX266" s="22">
        <f>MIN(KX11:KX262)</f>
        <v>17.5</v>
      </c>
      <c r="LE266" s="22">
        <f>MIN(LE11:LE262)</f>
        <v>46.11</v>
      </c>
      <c r="LL266" s="22">
        <f>MIN(LL11:LL262)</f>
        <v>79.66</v>
      </c>
      <c r="LS266" s="22">
        <f>MIN(LS11:LS262)</f>
        <v>9.66</v>
      </c>
      <c r="LZ266" s="22">
        <f>MIN(LZ11:LZ262)</f>
        <v>9.65</v>
      </c>
      <c r="MG266" s="22">
        <f>MIN(MG11:MG262)</f>
        <v>19.8</v>
      </c>
      <c r="MN266" s="22">
        <f>MIN(MN11:MN262)</f>
        <v>89.24</v>
      </c>
      <c r="MU266" s="22">
        <f>MIN(MU11:MU262)</f>
        <v>8.0299999999999994</v>
      </c>
      <c r="NB266" s="22">
        <f>MIN(NB11:NB262)</f>
        <v>166.81</v>
      </c>
      <c r="NI266" s="22">
        <f>MIN(NI11:NI262)</f>
        <v>4.54</v>
      </c>
      <c r="NP266" s="22">
        <f>MIN(NP11:NP262)</f>
        <v>270.13</v>
      </c>
      <c r="NW266" s="22">
        <f>MIN(NW11:NW262)</f>
        <v>144.69999999999999</v>
      </c>
      <c r="OD266" s="22">
        <f>MIN(OD11:OD262)</f>
        <v>1.1100000000000001</v>
      </c>
      <c r="OK266" s="22">
        <f>MIN(OK11:OK262)</f>
        <v>54.43</v>
      </c>
      <c r="OR266" s="22">
        <f>MIN(OR11:OR262)</f>
        <v>1.05</v>
      </c>
      <c r="OY266" s="22">
        <f>MIN(OY11:OY262)</f>
        <v>112.95</v>
      </c>
      <c r="PF266" s="22">
        <f>MIN(PF11:PF262)</f>
        <v>193.59</v>
      </c>
      <c r="PM266" s="22">
        <f>MIN(PM11:PM262)</f>
        <v>0</v>
      </c>
      <c r="PT266" s="22">
        <f>MIN(PT11:PT262)</f>
        <v>3.44</v>
      </c>
      <c r="QA266" s="22">
        <f>MIN(QA11:QA262)</f>
        <v>170.33</v>
      </c>
      <c r="QH266" s="22">
        <f>MIN(QH11:QH262)</f>
        <v>1.05</v>
      </c>
      <c r="QO266" s="22">
        <f>MIN(QO11:QO262)</f>
        <v>2.14</v>
      </c>
      <c r="QV266" s="22">
        <f>MIN(QV11:QV262)</f>
        <v>1.27</v>
      </c>
      <c r="RC266" s="22">
        <f>MIN(RC11:RC262)</f>
        <v>17.57</v>
      </c>
      <c r="RJ266" s="22">
        <f>MIN(RJ11:RJ262)</f>
        <v>141.37</v>
      </c>
      <c r="RQ266" s="22">
        <f>MIN(RQ11:RQ262)</f>
        <v>10.31</v>
      </c>
      <c r="RX266" s="22">
        <f>MIN(RX11:RX262)</f>
        <v>64.98</v>
      </c>
      <c r="SE266" s="22">
        <f>MIN(SE11:SE262)</f>
        <v>6.05</v>
      </c>
    </row>
    <row r="267" spans="1:589" x14ac:dyDescent="0.2">
      <c r="B267" s="4"/>
      <c r="C267" s="22"/>
      <c r="D267" s="1"/>
      <c r="E267" s="18"/>
      <c r="F267" s="18"/>
      <c r="G267" s="22"/>
      <c r="H267" s="1"/>
      <c r="I267" s="18"/>
      <c r="J267" s="18"/>
      <c r="K267" s="22"/>
      <c r="L267" s="1"/>
      <c r="M267" s="18"/>
      <c r="N267" s="18"/>
      <c r="O267" s="18"/>
      <c r="P267" s="18"/>
      <c r="Q267" s="18"/>
      <c r="R267" s="18"/>
      <c r="S267" s="18"/>
      <c r="T267" s="22"/>
      <c r="U267" s="22"/>
      <c r="V267" s="18"/>
      <c r="W267" s="18"/>
      <c r="AC267" s="22"/>
      <c r="AD267" s="18"/>
      <c r="AE267" s="18"/>
      <c r="AF267" s="18"/>
      <c r="AG267" s="18"/>
      <c r="AH267" s="18"/>
      <c r="AJ267" s="22"/>
      <c r="AK267" s="18"/>
      <c r="AL267" s="18"/>
      <c r="AM267" s="18"/>
      <c r="AN267" s="18"/>
      <c r="AO267" s="18"/>
      <c r="AQ267" s="22"/>
      <c r="AR267" s="18"/>
      <c r="AS267" s="18"/>
      <c r="AT267" s="18"/>
      <c r="AU267" s="18"/>
      <c r="AV267" s="18"/>
      <c r="AX267" s="22"/>
      <c r="AY267" s="18"/>
      <c r="AZ267" s="18"/>
      <c r="BA267" s="18"/>
      <c r="BB267" s="18"/>
      <c r="BC267" s="18"/>
      <c r="BE267" s="22"/>
      <c r="BF267" s="18"/>
      <c r="BG267" s="18"/>
      <c r="BH267" s="18"/>
      <c r="BI267" s="18"/>
      <c r="BJ267" s="18"/>
      <c r="BL267" s="22"/>
      <c r="BM267" s="18"/>
      <c r="BN267" s="18"/>
      <c r="BO267" s="18"/>
      <c r="BP267" s="18"/>
      <c r="BQ267" s="18"/>
      <c r="BS267" s="22"/>
      <c r="BT267" s="18"/>
      <c r="BU267" s="18"/>
      <c r="BV267" s="18"/>
      <c r="BW267" s="18"/>
      <c r="BX267" s="18"/>
      <c r="BZ267" s="22"/>
      <c r="CA267" s="18"/>
      <c r="CB267" s="18"/>
      <c r="CC267" s="18"/>
      <c r="CD267" s="18"/>
      <c r="CE267" s="18"/>
      <c r="CG267" s="22"/>
      <c r="CH267" s="18"/>
      <c r="CI267" s="18"/>
      <c r="CJ267" s="18"/>
      <c r="CK267" s="18"/>
      <c r="CL267" s="18"/>
      <c r="CN267" s="22"/>
      <c r="CO267" s="18"/>
      <c r="CP267" s="18"/>
      <c r="CQ267" s="18"/>
      <c r="CR267" s="18"/>
      <c r="CS267" s="18"/>
      <c r="CU267" s="22"/>
      <c r="CV267" s="18"/>
      <c r="CW267" s="18"/>
      <c r="CX267" s="18"/>
      <c r="CY267" s="18"/>
      <c r="CZ267" s="18"/>
      <c r="DB267" s="22"/>
      <c r="DC267" s="18"/>
      <c r="DD267" s="18"/>
      <c r="DE267" s="18"/>
      <c r="DF267" s="18"/>
      <c r="DG267" s="18"/>
      <c r="DI267" s="22"/>
      <c r="DJ267" s="18"/>
      <c r="DK267" s="18"/>
      <c r="DL267" s="18"/>
      <c r="DM267" s="18"/>
      <c r="DN267" s="18"/>
      <c r="DP267" s="22"/>
      <c r="DQ267" s="18"/>
      <c r="DR267" s="18"/>
      <c r="DS267" s="18"/>
      <c r="DT267" s="18"/>
      <c r="DU267" s="18"/>
      <c r="DV267" s="18"/>
      <c r="DW267" s="22"/>
      <c r="DX267" s="18"/>
      <c r="DY267" s="18"/>
      <c r="DZ267" s="18"/>
      <c r="EA267" s="18"/>
      <c r="EB267" s="18"/>
      <c r="ED267" s="22"/>
      <c r="EE267" s="18"/>
      <c r="EF267" s="18"/>
      <c r="EG267" s="18"/>
      <c r="EH267" s="18"/>
      <c r="EI267" s="18"/>
      <c r="EK267" s="22"/>
      <c r="EL267" s="18"/>
      <c r="EM267" s="18"/>
      <c r="EN267" s="18"/>
      <c r="EO267" s="18"/>
      <c r="EP267" s="18"/>
      <c r="ER267" s="22">
        <f>MIN(ER12:ER263)</f>
        <v>32.03</v>
      </c>
      <c r="ES267" s="18"/>
      <c r="ET267" s="18"/>
      <c r="EU267" s="18"/>
      <c r="EV267" s="18"/>
      <c r="EW267" s="18"/>
      <c r="EY267" s="22">
        <f>MIN(EY12:EY263)</f>
        <v>25.01</v>
      </c>
      <c r="EZ267" s="18"/>
      <c r="FA267" s="18"/>
      <c r="FB267" s="18"/>
      <c r="FC267" s="18"/>
      <c r="FD267" s="18"/>
      <c r="FF267" s="22"/>
      <c r="FG267" s="18"/>
      <c r="FH267" s="18"/>
      <c r="FI267" s="18"/>
      <c r="FJ267" s="18"/>
      <c r="FK267" s="18"/>
      <c r="FM267" s="22"/>
      <c r="FN267" s="18"/>
      <c r="FO267" s="18"/>
      <c r="FP267" s="18"/>
      <c r="FQ267" s="18"/>
      <c r="FR267" s="18"/>
      <c r="FT267" s="22"/>
      <c r="FU267" s="18"/>
      <c r="FV267" s="18"/>
      <c r="FW267" s="18"/>
      <c r="FX267" s="18"/>
      <c r="FY267" s="18"/>
      <c r="GA267" s="22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HD267" s="22"/>
      <c r="HE267" s="18"/>
      <c r="HF267" s="18"/>
      <c r="HG267" s="18"/>
      <c r="HH267" s="18"/>
      <c r="HI267" s="18"/>
      <c r="HK267" s="22"/>
      <c r="HL267" s="18"/>
      <c r="HM267" s="18"/>
      <c r="HN267" s="18"/>
      <c r="HO267" s="18"/>
      <c r="HP267" s="18"/>
      <c r="HR267" s="22"/>
      <c r="HS267" s="18"/>
      <c r="HT267" s="18"/>
      <c r="HU267" s="18"/>
      <c r="HV267" s="18"/>
      <c r="HW267" s="18"/>
      <c r="HY267" s="22"/>
      <c r="HZ267" s="18"/>
      <c r="IA267" s="18"/>
      <c r="IB267" s="18"/>
      <c r="IC267" s="18"/>
      <c r="ID267" s="18"/>
      <c r="IM267" s="22"/>
      <c r="IN267" s="18"/>
      <c r="IO267" s="18"/>
      <c r="IP267" s="18"/>
      <c r="IQ267" s="18"/>
      <c r="IR267" s="18"/>
      <c r="IT267" s="22"/>
      <c r="IU267" s="18"/>
      <c r="IV267" s="18"/>
      <c r="IW267" s="18"/>
      <c r="IX267" s="18"/>
      <c r="IY267" s="18"/>
      <c r="JA267" s="22"/>
      <c r="JB267" s="18"/>
      <c r="JC267" s="18"/>
      <c r="JD267" s="18"/>
      <c r="JE267" s="18"/>
      <c r="JF267" s="18"/>
      <c r="JH267" s="22"/>
      <c r="JI267" s="18"/>
      <c r="JJ267" s="18"/>
      <c r="JK267" s="18"/>
      <c r="JL267" s="18"/>
      <c r="JM267" s="18"/>
    </row>
    <row r="268" spans="1:589" x14ac:dyDescent="0.2">
      <c r="B268" s="4"/>
      <c r="C268" s="22"/>
      <c r="D268" s="1"/>
      <c r="E268" s="18"/>
      <c r="F268" s="18"/>
      <c r="G268" s="22"/>
      <c r="H268" s="1"/>
      <c r="I268" s="18"/>
      <c r="J268" s="18"/>
      <c r="K268" s="22"/>
      <c r="L268" s="1"/>
      <c r="M268" s="18"/>
      <c r="N268" s="18"/>
      <c r="O268" s="18"/>
      <c r="P268" s="18"/>
      <c r="Q268" s="18"/>
      <c r="R268" s="18"/>
      <c r="S268" s="18"/>
      <c r="T268" s="22"/>
      <c r="U268" s="22"/>
      <c r="V268" s="18"/>
      <c r="W268" s="18"/>
      <c r="AC268" s="22"/>
      <c r="AD268" s="18"/>
      <c r="AE268" s="18"/>
      <c r="AF268" s="18"/>
      <c r="AG268" s="18"/>
      <c r="AH268" s="18"/>
      <c r="AJ268" s="22"/>
      <c r="AK268" s="18"/>
      <c r="AL268" s="18"/>
      <c r="AM268" s="18"/>
      <c r="AN268" s="18"/>
      <c r="AO268" s="18"/>
      <c r="AQ268" s="22"/>
      <c r="AR268" s="18"/>
      <c r="AS268" s="18"/>
      <c r="AT268" s="18"/>
      <c r="AU268" s="18"/>
      <c r="AV268" s="18"/>
      <c r="AX268" s="22"/>
      <c r="AY268" s="18"/>
      <c r="AZ268" s="18"/>
      <c r="BA268" s="18"/>
      <c r="BB268" s="18"/>
      <c r="BC268" s="18"/>
      <c r="BE268" s="22"/>
      <c r="BF268" s="18"/>
      <c r="BG268" s="18"/>
      <c r="BH268" s="18"/>
      <c r="BI268" s="18"/>
      <c r="BJ268" s="18"/>
      <c r="BL268" s="22"/>
      <c r="BM268" s="18"/>
      <c r="BN268" s="18"/>
      <c r="BO268" s="18"/>
      <c r="BP268" s="18"/>
      <c r="BQ268" s="18"/>
      <c r="BS268" s="22"/>
      <c r="BT268" s="18"/>
      <c r="BU268" s="18"/>
      <c r="BV268" s="18"/>
      <c r="BW268" s="18"/>
      <c r="BX268" s="18"/>
      <c r="BZ268" s="22"/>
      <c r="CA268" s="18"/>
      <c r="CB268" s="18"/>
      <c r="CC268" s="18"/>
      <c r="CD268" s="18"/>
      <c r="CE268" s="18"/>
      <c r="CG268" s="22"/>
      <c r="CH268" s="18"/>
      <c r="CI268" s="18"/>
      <c r="CJ268" s="18"/>
      <c r="CK268" s="18"/>
      <c r="CL268" s="18"/>
      <c r="CN268" s="22"/>
      <c r="CO268" s="18"/>
      <c r="CP268" s="18"/>
      <c r="CQ268" s="18"/>
      <c r="CR268" s="18"/>
      <c r="CS268" s="18"/>
      <c r="CU268" s="22"/>
      <c r="CV268" s="18"/>
      <c r="CW268" s="18"/>
      <c r="CX268" s="18"/>
      <c r="CY268" s="18"/>
      <c r="CZ268" s="18"/>
      <c r="DB268" s="22"/>
      <c r="DC268" s="18"/>
      <c r="DD268" s="18"/>
      <c r="DE268" s="18"/>
      <c r="DF268" s="18"/>
      <c r="DG268" s="18"/>
      <c r="DI268" s="22"/>
      <c r="DJ268" s="18"/>
      <c r="DK268" s="18"/>
      <c r="DL268" s="18"/>
      <c r="DM268" s="18"/>
      <c r="DN268" s="18"/>
      <c r="DP268" s="22"/>
      <c r="DQ268" s="18"/>
      <c r="DR268" s="18"/>
      <c r="DS268" s="18"/>
      <c r="DT268" s="18"/>
      <c r="DU268" s="18"/>
      <c r="DV268" s="18"/>
      <c r="DW268" s="22"/>
      <c r="DX268" s="18"/>
      <c r="DY268" s="18"/>
      <c r="DZ268" s="18"/>
      <c r="EA268" s="18"/>
      <c r="EB268" s="18"/>
      <c r="ED268" s="22"/>
      <c r="EE268" s="18"/>
      <c r="EF268" s="18"/>
      <c r="EG268" s="18"/>
      <c r="EH268" s="18"/>
      <c r="EI268" s="18"/>
      <c r="EK268" s="22"/>
      <c r="EL268" s="18"/>
      <c r="EM268" s="18"/>
      <c r="EN268" s="18"/>
      <c r="EO268" s="18"/>
      <c r="EP268" s="18"/>
      <c r="ER268" s="22"/>
      <c r="ES268" s="18"/>
      <c r="ET268" s="18"/>
      <c r="EU268" s="18"/>
      <c r="EV268" s="18"/>
      <c r="EW268" s="18"/>
      <c r="EY268" s="22"/>
      <c r="EZ268" s="18"/>
      <c r="FA268" s="18"/>
      <c r="FB268" s="18"/>
      <c r="FC268" s="18"/>
      <c r="FD268" s="18"/>
      <c r="FF268" s="22"/>
      <c r="FG268" s="18"/>
      <c r="FH268" s="18"/>
      <c r="FI268" s="18"/>
      <c r="FJ268" s="18"/>
      <c r="FK268" s="18"/>
      <c r="FM268" s="22"/>
      <c r="FN268" s="18"/>
      <c r="FO268" s="18"/>
      <c r="FP268" s="18"/>
      <c r="FQ268" s="18"/>
      <c r="FR268" s="18"/>
      <c r="FT268" s="22"/>
      <c r="FU268" s="18"/>
      <c r="FV268" s="18"/>
      <c r="FW268" s="18"/>
      <c r="FX268" s="18"/>
      <c r="FY268" s="18"/>
      <c r="GA268" s="22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HD268" s="22"/>
      <c r="HE268" s="18"/>
      <c r="HF268" s="18"/>
      <c r="HG268" s="18"/>
      <c r="HH268" s="18"/>
      <c r="HI268" s="18"/>
      <c r="HK268" s="22"/>
      <c r="HL268" s="18"/>
      <c r="HM268" s="18"/>
      <c r="HN268" s="18"/>
      <c r="HO268" s="18"/>
      <c r="HP268" s="18"/>
      <c r="HR268" s="22"/>
      <c r="HS268" s="18"/>
      <c r="HT268" s="18"/>
      <c r="HU268" s="18"/>
      <c r="HV268" s="18"/>
      <c r="HW268" s="18"/>
      <c r="HY268" s="22"/>
      <c r="HZ268" s="18"/>
      <c r="IA268" s="18"/>
      <c r="IB268" s="18"/>
      <c r="IC268" s="18"/>
      <c r="ID268" s="18"/>
      <c r="IM268" s="22"/>
      <c r="IN268" s="18"/>
      <c r="IO268" s="18"/>
      <c r="IP268" s="18"/>
      <c r="IQ268" s="18"/>
      <c r="IR268" s="18"/>
      <c r="IT268" s="22"/>
      <c r="IU268" s="18"/>
      <c r="IV268" s="18"/>
      <c r="IW268" s="18"/>
      <c r="IX268" s="18"/>
      <c r="IY268" s="18"/>
      <c r="JA268" s="22"/>
      <c r="JB268" s="18"/>
      <c r="JC268" s="18"/>
      <c r="JD268" s="18"/>
      <c r="JE268" s="18"/>
      <c r="JF268" s="18"/>
      <c r="JH268" s="22"/>
      <c r="JI268" s="18"/>
      <c r="JJ268" s="18"/>
      <c r="JK268" s="18"/>
      <c r="JL268" s="18"/>
      <c r="JM268" s="18"/>
    </row>
    <row r="269" spans="1:589" x14ac:dyDescent="0.2">
      <c r="B269" s="4"/>
      <c r="C269" s="22"/>
      <c r="D269" s="1"/>
      <c r="E269" s="18"/>
      <c r="F269" s="18"/>
      <c r="G269" s="22"/>
      <c r="H269" s="1"/>
      <c r="I269" s="18"/>
      <c r="J269" s="18"/>
      <c r="K269" s="22"/>
      <c r="L269" s="1"/>
      <c r="M269" s="18"/>
      <c r="N269" s="18"/>
      <c r="O269" s="18"/>
      <c r="P269" s="18"/>
      <c r="Q269" s="18"/>
      <c r="R269" s="18"/>
      <c r="S269" s="18"/>
      <c r="T269" s="22"/>
      <c r="U269" s="22"/>
      <c r="V269" s="18"/>
      <c r="W269" s="18"/>
      <c r="AC269" s="22"/>
      <c r="AD269" s="18"/>
      <c r="AE269" s="18"/>
      <c r="AF269" s="18"/>
      <c r="AG269" s="18"/>
      <c r="AH269" s="18"/>
      <c r="AJ269" s="22"/>
      <c r="AK269" s="18"/>
      <c r="AL269" s="18"/>
      <c r="AM269" s="18"/>
      <c r="AN269" s="18"/>
      <c r="AO269" s="18"/>
      <c r="AQ269" s="22"/>
      <c r="AR269" s="18"/>
      <c r="AS269" s="18"/>
      <c r="AT269" s="18"/>
      <c r="AU269" s="18"/>
      <c r="AV269" s="18"/>
      <c r="AX269" s="22"/>
      <c r="AY269" s="18"/>
      <c r="AZ269" s="18"/>
      <c r="BA269" s="18"/>
      <c r="BB269" s="18"/>
      <c r="BC269" s="18"/>
      <c r="BE269" s="22"/>
      <c r="BF269" s="18"/>
      <c r="BG269" s="18"/>
      <c r="BH269" s="18"/>
      <c r="BI269" s="18"/>
      <c r="BJ269" s="18"/>
      <c r="BL269" s="22"/>
      <c r="BM269" s="18"/>
      <c r="BN269" s="18"/>
      <c r="BO269" s="18"/>
      <c r="BP269" s="18"/>
      <c r="BQ269" s="18"/>
      <c r="BS269" s="22"/>
      <c r="BT269" s="18"/>
      <c r="BU269" s="18"/>
      <c r="BV269" s="18"/>
      <c r="BW269" s="18"/>
      <c r="BX269" s="18"/>
      <c r="BZ269" s="22"/>
      <c r="CA269" s="18"/>
      <c r="CB269" s="18"/>
      <c r="CC269" s="18"/>
      <c r="CD269" s="18"/>
      <c r="CE269" s="18"/>
      <c r="CG269" s="22"/>
      <c r="CH269" s="18"/>
      <c r="CI269" s="18"/>
      <c r="CJ269" s="18"/>
      <c r="CK269" s="18"/>
      <c r="CL269" s="18"/>
      <c r="CN269" s="22"/>
      <c r="CO269" s="18"/>
      <c r="CP269" s="18"/>
      <c r="CQ269" s="18"/>
      <c r="CR269" s="18"/>
      <c r="CS269" s="18"/>
      <c r="CU269" s="22"/>
      <c r="CV269" s="18"/>
      <c r="CW269" s="18"/>
      <c r="CX269" s="18"/>
      <c r="CY269" s="18"/>
      <c r="CZ269" s="18"/>
      <c r="DB269" s="22"/>
      <c r="DC269" s="18"/>
      <c r="DD269" s="18"/>
      <c r="DE269" s="18"/>
      <c r="DF269" s="18"/>
      <c r="DG269" s="18"/>
      <c r="DI269" s="22"/>
      <c r="DJ269" s="18"/>
      <c r="DK269" s="18"/>
      <c r="DL269" s="18"/>
      <c r="DM269" s="18"/>
      <c r="DN269" s="18"/>
      <c r="DP269" s="22"/>
      <c r="DQ269" s="18"/>
      <c r="DR269" s="18"/>
      <c r="DS269" s="18"/>
      <c r="DT269" s="18"/>
      <c r="DU269" s="18"/>
      <c r="DV269" s="18"/>
      <c r="DW269" s="22"/>
      <c r="DX269" s="18"/>
      <c r="DY269" s="18"/>
      <c r="DZ269" s="18"/>
      <c r="EA269" s="18"/>
      <c r="EB269" s="18"/>
      <c r="ED269" s="22"/>
      <c r="EE269" s="18"/>
      <c r="EF269" s="18"/>
      <c r="EG269" s="18"/>
      <c r="EH269" s="18"/>
      <c r="EI269" s="18"/>
      <c r="EK269" s="22"/>
      <c r="EL269" s="18"/>
      <c r="EM269" s="18"/>
      <c r="EN269" s="18"/>
      <c r="EO269" s="18"/>
      <c r="EP269" s="18"/>
      <c r="ER269" s="22"/>
      <c r="ES269" s="18"/>
      <c r="ET269" s="18"/>
      <c r="EU269" s="18"/>
      <c r="EV269" s="18"/>
      <c r="EW269" s="18"/>
      <c r="EY269" s="22"/>
      <c r="EZ269" s="18"/>
      <c r="FA269" s="18"/>
      <c r="FB269" s="18"/>
      <c r="FC269" s="18"/>
      <c r="FD269" s="18"/>
      <c r="FF269" s="22"/>
      <c r="FG269" s="18"/>
      <c r="FH269" s="18"/>
      <c r="FI269" s="18"/>
      <c r="FJ269" s="18"/>
      <c r="FK269" s="18"/>
      <c r="FM269" s="22"/>
      <c r="FN269" s="18"/>
      <c r="FO269" s="18"/>
      <c r="FP269" s="18"/>
      <c r="FQ269" s="18"/>
      <c r="FR269" s="18"/>
      <c r="FT269" s="22"/>
      <c r="FU269" s="18"/>
      <c r="FV269" s="18"/>
      <c r="FW269" s="18"/>
      <c r="FX269" s="18"/>
      <c r="FY269" s="18"/>
      <c r="GA269" s="22"/>
      <c r="GB269" s="18"/>
      <c r="GC269" s="18"/>
      <c r="GD269" s="18"/>
      <c r="GE269" s="18"/>
      <c r="GF269" s="18"/>
      <c r="GG269" s="18"/>
      <c r="GH269" s="18"/>
      <c r="GI269" s="18"/>
      <c r="GJ269" s="18"/>
      <c r="GK269" s="18"/>
      <c r="GL269" s="18"/>
      <c r="GM269" s="18"/>
      <c r="HD269" s="22"/>
      <c r="HE269" s="18"/>
      <c r="HF269" s="18"/>
      <c r="HG269" s="18"/>
      <c r="HH269" s="18"/>
      <c r="HI269" s="18"/>
      <c r="HK269" s="22"/>
      <c r="HL269" s="18"/>
      <c r="HM269" s="18"/>
      <c r="HN269" s="18"/>
      <c r="HO269" s="18"/>
      <c r="HP269" s="18"/>
      <c r="HR269" s="22"/>
      <c r="HS269" s="18"/>
      <c r="HT269" s="18"/>
      <c r="HU269" s="18"/>
      <c r="HV269" s="18"/>
      <c r="HW269" s="18"/>
      <c r="HY269" s="22"/>
      <c r="HZ269" s="18"/>
      <c r="IA269" s="18"/>
      <c r="IB269" s="18"/>
      <c r="IC269" s="18"/>
      <c r="ID269" s="18"/>
      <c r="IM269" s="22"/>
      <c r="IN269" s="18"/>
      <c r="IO269" s="18"/>
      <c r="IP269" s="18"/>
      <c r="IQ269" s="18"/>
      <c r="IR269" s="18"/>
      <c r="IT269" s="22"/>
      <c r="IU269" s="18"/>
      <c r="IV269" s="18"/>
      <c r="IW269" s="18"/>
      <c r="IX269" s="18"/>
      <c r="IY269" s="18"/>
      <c r="JA269" s="22"/>
      <c r="JB269" s="18"/>
      <c r="JC269" s="18"/>
      <c r="JD269" s="18"/>
      <c r="JE269" s="18"/>
      <c r="JF269" s="18"/>
      <c r="JH269" s="22"/>
      <c r="JI269" s="18"/>
      <c r="JJ269" s="18"/>
      <c r="JK269" s="18"/>
      <c r="JL269" s="18"/>
      <c r="JM269" s="18"/>
    </row>
    <row r="270" spans="1:589" x14ac:dyDescent="0.2">
      <c r="B270" s="4"/>
      <c r="C270" s="22"/>
      <c r="D270" s="1"/>
      <c r="E270" s="18"/>
      <c r="F270" s="18"/>
      <c r="G270" s="22"/>
      <c r="H270" s="1"/>
      <c r="I270" s="18"/>
      <c r="J270" s="18"/>
      <c r="K270" s="22"/>
      <c r="L270" s="1"/>
      <c r="M270" s="18"/>
      <c r="N270" s="18"/>
      <c r="O270" s="18"/>
      <c r="P270" s="18"/>
      <c r="Q270" s="18"/>
      <c r="R270" s="18"/>
      <c r="S270" s="18"/>
      <c r="T270" s="22"/>
      <c r="U270" s="22"/>
      <c r="V270" s="18"/>
      <c r="W270" s="18"/>
      <c r="AC270" s="22"/>
      <c r="AD270" s="18"/>
      <c r="AE270" s="18"/>
      <c r="AF270" s="18"/>
      <c r="AG270" s="18"/>
      <c r="AH270" s="18"/>
      <c r="AJ270" s="22"/>
      <c r="AK270" s="18"/>
      <c r="AL270" s="18"/>
      <c r="AM270" s="18"/>
      <c r="AN270" s="18"/>
      <c r="AO270" s="18"/>
      <c r="AQ270" s="22"/>
      <c r="AR270" s="18"/>
      <c r="AS270" s="18"/>
      <c r="AT270" s="18"/>
      <c r="AU270" s="18"/>
      <c r="AV270" s="18"/>
      <c r="AX270" s="22"/>
      <c r="AY270" s="18"/>
      <c r="AZ270" s="18"/>
      <c r="BA270" s="18"/>
      <c r="BB270" s="18"/>
      <c r="BC270" s="18"/>
      <c r="BE270" s="22"/>
      <c r="BF270" s="18"/>
      <c r="BG270" s="18"/>
      <c r="BH270" s="18"/>
      <c r="BI270" s="18"/>
      <c r="BJ270" s="18"/>
      <c r="BL270" s="22"/>
      <c r="BM270" s="18"/>
      <c r="BN270" s="18"/>
      <c r="BO270" s="18"/>
      <c r="BP270" s="18"/>
      <c r="BQ270" s="18"/>
      <c r="BS270" s="22"/>
      <c r="BT270" s="18"/>
      <c r="BU270" s="18"/>
      <c r="BV270" s="18"/>
      <c r="BW270" s="18"/>
      <c r="BX270" s="18"/>
      <c r="BZ270" s="22"/>
      <c r="CA270" s="18"/>
      <c r="CB270" s="18"/>
      <c r="CC270" s="18"/>
      <c r="CD270" s="18"/>
      <c r="CE270" s="18"/>
      <c r="CG270" s="22"/>
      <c r="CH270" s="18"/>
      <c r="CI270" s="18"/>
      <c r="CJ270" s="18"/>
      <c r="CK270" s="18"/>
      <c r="CL270" s="18"/>
      <c r="CN270" s="22"/>
      <c r="CO270" s="18"/>
      <c r="CP270" s="18"/>
      <c r="CQ270" s="18"/>
      <c r="CR270" s="18"/>
      <c r="CS270" s="18"/>
      <c r="CU270" s="22"/>
      <c r="CV270" s="18"/>
      <c r="CW270" s="18"/>
      <c r="CX270" s="18"/>
      <c r="CY270" s="18"/>
      <c r="CZ270" s="18"/>
      <c r="DB270" s="22"/>
      <c r="DC270" s="18"/>
      <c r="DD270" s="18"/>
      <c r="DE270" s="18"/>
      <c r="DF270" s="18"/>
      <c r="DG270" s="18"/>
      <c r="DI270" s="22"/>
      <c r="DJ270" s="18"/>
      <c r="DK270" s="18"/>
      <c r="DL270" s="18"/>
      <c r="DM270" s="18"/>
      <c r="DN270" s="18"/>
      <c r="DP270" s="22"/>
      <c r="DQ270" s="18"/>
      <c r="DR270" s="18"/>
      <c r="DS270" s="18"/>
      <c r="DT270" s="18"/>
      <c r="DU270" s="18"/>
      <c r="DV270" s="18"/>
      <c r="DW270" s="22"/>
      <c r="DX270" s="18"/>
      <c r="DY270" s="18"/>
      <c r="DZ270" s="18"/>
      <c r="EA270" s="18"/>
      <c r="EB270" s="18"/>
      <c r="ED270" s="22"/>
      <c r="EE270" s="18"/>
      <c r="EF270" s="18"/>
      <c r="EG270" s="18"/>
      <c r="EH270" s="18"/>
      <c r="EI270" s="18"/>
      <c r="EK270" s="22"/>
      <c r="EL270" s="18"/>
      <c r="EM270" s="18"/>
      <c r="EN270" s="18"/>
      <c r="EO270" s="18"/>
      <c r="EP270" s="18"/>
      <c r="ER270" s="22"/>
      <c r="ES270" s="18"/>
      <c r="ET270" s="18"/>
      <c r="EU270" s="18"/>
      <c r="EV270" s="18"/>
      <c r="EW270" s="18"/>
      <c r="EY270" s="22"/>
      <c r="EZ270" s="18"/>
      <c r="FA270" s="18"/>
      <c r="FB270" s="18"/>
      <c r="FC270" s="18"/>
      <c r="FD270" s="18"/>
      <c r="FF270" s="22"/>
      <c r="FG270" s="18"/>
      <c r="FH270" s="18"/>
      <c r="FI270" s="18"/>
      <c r="FJ270" s="18"/>
      <c r="FK270" s="18"/>
      <c r="FM270" s="22"/>
      <c r="FN270" s="18"/>
      <c r="FO270" s="18"/>
      <c r="FP270" s="18"/>
      <c r="FQ270" s="18"/>
      <c r="FR270" s="18"/>
      <c r="FT270" s="22"/>
      <c r="FU270" s="18"/>
      <c r="FV270" s="18"/>
      <c r="FW270" s="18"/>
      <c r="FX270" s="18"/>
      <c r="FY270" s="18"/>
      <c r="GA270" s="22"/>
      <c r="GB270" s="18"/>
      <c r="GC270" s="18"/>
      <c r="GD270" s="18"/>
      <c r="GE270" s="18"/>
      <c r="GF270" s="18"/>
      <c r="GG270" s="18"/>
      <c r="GH270" s="18"/>
      <c r="GI270" s="18"/>
      <c r="GJ270" s="18"/>
      <c r="GK270" s="18"/>
      <c r="GL270" s="18"/>
      <c r="GM270" s="18"/>
      <c r="HD270" s="22"/>
      <c r="HE270" s="18"/>
      <c r="HF270" s="18"/>
      <c r="HG270" s="18"/>
      <c r="HH270" s="18"/>
      <c r="HI270" s="18"/>
      <c r="HK270" s="22"/>
      <c r="HL270" s="18"/>
      <c r="HM270" s="18"/>
      <c r="HN270" s="18"/>
      <c r="HO270" s="18"/>
      <c r="HP270" s="18"/>
      <c r="HR270" s="22"/>
      <c r="HS270" s="18"/>
      <c r="HT270" s="18"/>
      <c r="HU270" s="18"/>
      <c r="HV270" s="18"/>
      <c r="HW270" s="18"/>
      <c r="HY270" s="22"/>
      <c r="HZ270" s="18"/>
      <c r="IA270" s="18"/>
      <c r="IB270" s="18"/>
      <c r="IC270" s="18"/>
      <c r="ID270" s="18"/>
      <c r="IM270" s="22"/>
      <c r="IN270" s="18"/>
      <c r="IO270" s="18"/>
      <c r="IP270" s="18"/>
      <c r="IQ270" s="18"/>
      <c r="IR270" s="18"/>
      <c r="IT270" s="22"/>
      <c r="IU270" s="18"/>
      <c r="IV270" s="18"/>
      <c r="IW270" s="18"/>
      <c r="IX270" s="18"/>
      <c r="IY270" s="18"/>
      <c r="JA270" s="22"/>
      <c r="JB270" s="18"/>
      <c r="JC270" s="18"/>
      <c r="JD270" s="18"/>
      <c r="JE270" s="18"/>
      <c r="JF270" s="18"/>
      <c r="JH270" s="22"/>
      <c r="JI270" s="18"/>
      <c r="JJ270" s="18"/>
      <c r="JK270" s="18"/>
      <c r="JL270" s="18"/>
      <c r="JM270" s="18"/>
    </row>
    <row r="271" spans="1:589" x14ac:dyDescent="0.2">
      <c r="B271" s="4"/>
      <c r="C271" s="22"/>
      <c r="D271" s="1"/>
      <c r="E271" s="18"/>
      <c r="F271" s="18"/>
      <c r="G271" s="22"/>
      <c r="H271" s="1"/>
      <c r="I271" s="18"/>
      <c r="J271" s="18"/>
      <c r="K271" s="22"/>
      <c r="L271" s="1"/>
      <c r="M271" s="18"/>
      <c r="N271" s="18"/>
      <c r="O271" s="18"/>
      <c r="P271" s="18"/>
      <c r="Q271" s="18"/>
      <c r="R271" s="18"/>
      <c r="S271" s="18"/>
      <c r="T271" s="22"/>
      <c r="U271" s="22"/>
      <c r="V271" s="18"/>
      <c r="W271" s="18"/>
      <c r="AC271" s="22"/>
      <c r="AD271" s="18"/>
      <c r="AE271" s="18"/>
      <c r="AF271" s="18"/>
      <c r="AG271" s="18"/>
      <c r="AH271" s="18"/>
      <c r="AJ271" s="22"/>
      <c r="AK271" s="18"/>
      <c r="AL271" s="18"/>
      <c r="AM271" s="18"/>
      <c r="AN271" s="18"/>
      <c r="AO271" s="18"/>
      <c r="AQ271" s="22"/>
      <c r="AR271" s="18"/>
      <c r="AS271" s="18"/>
      <c r="AT271" s="18"/>
      <c r="AU271" s="18"/>
      <c r="AV271" s="18"/>
      <c r="AX271" s="22"/>
      <c r="AY271" s="18"/>
      <c r="AZ271" s="18"/>
      <c r="BA271" s="18"/>
      <c r="BB271" s="18"/>
      <c r="BC271" s="18"/>
      <c r="BE271" s="22"/>
      <c r="BF271" s="18"/>
      <c r="BG271" s="18"/>
      <c r="BH271" s="18"/>
      <c r="BI271" s="18"/>
      <c r="BJ271" s="18"/>
      <c r="BL271" s="22"/>
      <c r="BM271" s="18"/>
      <c r="BN271" s="18"/>
      <c r="BO271" s="18"/>
      <c r="BP271" s="18"/>
      <c r="BQ271" s="18"/>
      <c r="BS271" s="22"/>
      <c r="BT271" s="18"/>
      <c r="BU271" s="18"/>
      <c r="BV271" s="18"/>
      <c r="BW271" s="18"/>
      <c r="BX271" s="18"/>
      <c r="BZ271" s="22"/>
      <c r="CA271" s="18"/>
      <c r="CB271" s="18"/>
      <c r="CC271" s="18"/>
      <c r="CD271" s="18"/>
      <c r="CE271" s="18"/>
      <c r="CG271" s="22"/>
      <c r="CH271" s="18"/>
      <c r="CI271" s="18"/>
      <c r="CJ271" s="18"/>
      <c r="CK271" s="18"/>
      <c r="CL271" s="18"/>
      <c r="CN271" s="22"/>
      <c r="CO271" s="18"/>
      <c r="CP271" s="18"/>
      <c r="CQ271" s="18"/>
      <c r="CR271" s="18"/>
      <c r="CS271" s="18"/>
      <c r="CU271" s="22"/>
      <c r="CV271" s="18"/>
      <c r="CW271" s="18"/>
      <c r="CX271" s="18"/>
      <c r="CY271" s="18"/>
      <c r="CZ271" s="18"/>
      <c r="DB271" s="22"/>
      <c r="DC271" s="18"/>
      <c r="DD271" s="18"/>
      <c r="DE271" s="18"/>
      <c r="DF271" s="18"/>
      <c r="DG271" s="18"/>
      <c r="DI271" s="22"/>
      <c r="DJ271" s="18"/>
      <c r="DK271" s="18"/>
      <c r="DL271" s="18"/>
      <c r="DM271" s="18"/>
      <c r="DN271" s="18"/>
      <c r="DP271" s="22"/>
      <c r="DQ271" s="18"/>
      <c r="DR271" s="18"/>
      <c r="DS271" s="18"/>
      <c r="DT271" s="18"/>
      <c r="DU271" s="18"/>
      <c r="DV271" s="18"/>
      <c r="DW271" s="22"/>
      <c r="DX271" s="18"/>
      <c r="DY271" s="18"/>
      <c r="DZ271" s="18"/>
      <c r="EA271" s="18"/>
      <c r="EB271" s="18"/>
      <c r="ED271" s="22"/>
      <c r="EE271" s="18"/>
      <c r="EF271" s="18"/>
      <c r="EG271" s="18"/>
      <c r="EH271" s="18"/>
      <c r="EI271" s="18"/>
      <c r="EK271" s="22"/>
      <c r="EL271" s="18"/>
      <c r="EM271" s="18"/>
      <c r="EN271" s="18"/>
      <c r="EO271" s="18"/>
      <c r="EP271" s="18"/>
      <c r="ER271" s="22"/>
      <c r="ES271" s="18"/>
      <c r="ET271" s="18"/>
      <c r="EU271" s="18"/>
      <c r="EV271" s="18"/>
      <c r="EW271" s="18"/>
      <c r="EY271" s="22"/>
      <c r="EZ271" s="18"/>
      <c r="FA271" s="18"/>
      <c r="FB271" s="18"/>
      <c r="FC271" s="18"/>
      <c r="FD271" s="18"/>
      <c r="FF271" s="22"/>
      <c r="FG271" s="18"/>
      <c r="FH271" s="18"/>
      <c r="FI271" s="18"/>
      <c r="FJ271" s="18"/>
      <c r="FK271" s="18"/>
      <c r="FM271" s="22"/>
      <c r="FN271" s="18"/>
      <c r="FO271" s="18"/>
      <c r="FP271" s="18"/>
      <c r="FQ271" s="18"/>
      <c r="FR271" s="18"/>
      <c r="FT271" s="22"/>
      <c r="FU271" s="18"/>
      <c r="FV271" s="18"/>
      <c r="FW271" s="18"/>
      <c r="FX271" s="18"/>
      <c r="FY271" s="18"/>
      <c r="GA271" s="22"/>
      <c r="GB271" s="18"/>
      <c r="GC271" s="18"/>
      <c r="GD271" s="18"/>
      <c r="GE271" s="18"/>
      <c r="GF271" s="18"/>
      <c r="GG271" s="18"/>
      <c r="GH271" s="18"/>
      <c r="GI271" s="18"/>
      <c r="GJ271" s="18"/>
      <c r="GK271" s="18"/>
      <c r="GL271" s="18"/>
      <c r="GM271" s="18"/>
      <c r="HD271" s="22"/>
      <c r="HE271" s="18"/>
      <c r="HF271" s="18"/>
      <c r="HG271" s="18"/>
      <c r="HH271" s="18"/>
      <c r="HI271" s="18"/>
      <c r="HK271" s="22"/>
      <c r="HL271" s="18"/>
      <c r="HM271" s="18"/>
      <c r="HN271" s="18"/>
      <c r="HO271" s="18"/>
      <c r="HP271" s="18"/>
      <c r="HR271" s="22"/>
      <c r="HS271" s="18"/>
      <c r="HT271" s="18"/>
      <c r="HU271" s="18"/>
      <c r="HV271" s="18"/>
      <c r="HW271" s="18"/>
      <c r="HY271" s="22"/>
      <c r="HZ271" s="18"/>
      <c r="IA271" s="18"/>
      <c r="IB271" s="18"/>
      <c r="IC271" s="18"/>
      <c r="ID271" s="18"/>
      <c r="IM271" s="22"/>
      <c r="IN271" s="18"/>
      <c r="IO271" s="18"/>
      <c r="IP271" s="18"/>
      <c r="IQ271" s="18"/>
      <c r="IR271" s="18"/>
      <c r="IT271" s="22"/>
      <c r="IU271" s="18"/>
      <c r="IV271" s="18"/>
      <c r="IW271" s="18"/>
      <c r="IX271" s="18"/>
      <c r="IY271" s="18"/>
      <c r="JA271" s="22"/>
      <c r="JB271" s="18"/>
      <c r="JC271" s="18"/>
      <c r="JD271" s="18"/>
      <c r="JE271" s="18"/>
      <c r="JF271" s="18"/>
      <c r="JH271" s="22"/>
      <c r="JI271" s="18"/>
      <c r="JJ271" s="18"/>
      <c r="JK271" s="18"/>
      <c r="JL271" s="18"/>
      <c r="JM271" s="18"/>
    </row>
    <row r="272" spans="1:589" x14ac:dyDescent="0.2">
      <c r="B272" s="4"/>
      <c r="C272" s="22"/>
      <c r="D272" s="1"/>
      <c r="E272" s="18"/>
      <c r="F272" s="18"/>
      <c r="G272" s="22"/>
      <c r="H272" s="1"/>
      <c r="I272" s="18"/>
      <c r="J272" s="18"/>
      <c r="K272" s="22"/>
      <c r="L272" s="1"/>
      <c r="M272" s="18"/>
      <c r="N272" s="18"/>
      <c r="O272" s="18"/>
      <c r="P272" s="18"/>
      <c r="Q272" s="18"/>
      <c r="R272" s="18"/>
      <c r="S272" s="18"/>
      <c r="T272" s="22"/>
      <c r="U272" s="22"/>
      <c r="V272" s="18"/>
      <c r="W272" s="18"/>
      <c r="AC272" s="22"/>
      <c r="AD272" s="18"/>
      <c r="AE272" s="18"/>
      <c r="AF272" s="18"/>
      <c r="AG272" s="18"/>
      <c r="AH272" s="18"/>
      <c r="AJ272" s="22"/>
      <c r="AK272" s="18"/>
      <c r="AL272" s="18"/>
      <c r="AM272" s="18"/>
      <c r="AN272" s="18"/>
      <c r="AO272" s="18"/>
      <c r="AQ272" s="22"/>
      <c r="AR272" s="18"/>
      <c r="AS272" s="18"/>
      <c r="AT272" s="18"/>
      <c r="AU272" s="18"/>
      <c r="AV272" s="18"/>
      <c r="AX272" s="22"/>
      <c r="AY272" s="18"/>
      <c r="AZ272" s="18"/>
      <c r="BA272" s="18"/>
      <c r="BB272" s="18"/>
      <c r="BC272" s="18"/>
      <c r="BE272" s="22"/>
      <c r="BF272" s="18"/>
      <c r="BG272" s="18"/>
      <c r="BH272" s="18"/>
      <c r="BI272" s="18"/>
      <c r="BJ272" s="18"/>
      <c r="BL272" s="22"/>
      <c r="BM272" s="18"/>
      <c r="BN272" s="18"/>
      <c r="BO272" s="18"/>
      <c r="BP272" s="18"/>
      <c r="BQ272" s="18"/>
      <c r="BS272" s="22"/>
      <c r="BT272" s="18"/>
      <c r="BU272" s="18"/>
      <c r="BV272" s="18"/>
      <c r="BW272" s="18"/>
      <c r="BX272" s="18"/>
      <c r="BZ272" s="22"/>
      <c r="CA272" s="18"/>
      <c r="CB272" s="18"/>
      <c r="CC272" s="18"/>
      <c r="CD272" s="18"/>
      <c r="CE272" s="18"/>
      <c r="CG272" s="22"/>
      <c r="CH272" s="18"/>
      <c r="CI272" s="18"/>
      <c r="CJ272" s="18"/>
      <c r="CK272" s="18"/>
      <c r="CL272" s="18"/>
      <c r="CN272" s="22"/>
      <c r="CO272" s="18"/>
      <c r="CP272" s="18"/>
      <c r="CQ272" s="18"/>
      <c r="CR272" s="18"/>
      <c r="CS272" s="18"/>
      <c r="CU272" s="22"/>
      <c r="CV272" s="18"/>
      <c r="CW272" s="18"/>
      <c r="CX272" s="18"/>
      <c r="CY272" s="18"/>
      <c r="CZ272" s="18"/>
      <c r="DB272" s="22"/>
      <c r="DC272" s="18"/>
      <c r="DD272" s="18"/>
      <c r="DE272" s="18"/>
      <c r="DF272" s="18"/>
      <c r="DG272" s="18"/>
      <c r="DI272" s="22"/>
      <c r="DJ272" s="18"/>
      <c r="DK272" s="18"/>
      <c r="DL272" s="18"/>
      <c r="DM272" s="18"/>
      <c r="DN272" s="18"/>
      <c r="DP272" s="22"/>
      <c r="DQ272" s="18"/>
      <c r="DR272" s="18"/>
      <c r="DS272" s="18"/>
      <c r="DT272" s="18"/>
      <c r="DU272" s="18"/>
      <c r="DV272" s="18"/>
      <c r="DW272" s="22"/>
      <c r="DX272" s="18"/>
      <c r="DY272" s="18"/>
      <c r="DZ272" s="18"/>
      <c r="EA272" s="18"/>
      <c r="EB272" s="18"/>
      <c r="ED272" s="22"/>
      <c r="EE272" s="18"/>
      <c r="EF272" s="18"/>
      <c r="EG272" s="18"/>
      <c r="EH272" s="18"/>
      <c r="EI272" s="18"/>
      <c r="EK272" s="22"/>
      <c r="EL272" s="18"/>
      <c r="EM272" s="18"/>
      <c r="EN272" s="18"/>
      <c r="EO272" s="18"/>
      <c r="EP272" s="18"/>
      <c r="ER272" s="22"/>
      <c r="ES272" s="18"/>
      <c r="ET272" s="18"/>
      <c r="EU272" s="18"/>
      <c r="EV272" s="18"/>
      <c r="EW272" s="18"/>
      <c r="EY272" s="22"/>
      <c r="EZ272" s="18"/>
      <c r="FA272" s="18"/>
      <c r="FB272" s="18"/>
      <c r="FC272" s="18"/>
      <c r="FD272" s="18"/>
      <c r="FF272" s="22"/>
      <c r="FG272" s="18"/>
      <c r="FH272" s="18"/>
      <c r="FI272" s="18"/>
      <c r="FJ272" s="18"/>
      <c r="FK272" s="18"/>
      <c r="FM272" s="22"/>
      <c r="FN272" s="18"/>
      <c r="FO272" s="18"/>
      <c r="FP272" s="18"/>
      <c r="FQ272" s="18"/>
      <c r="FR272" s="18"/>
      <c r="FT272" s="22"/>
      <c r="FU272" s="18"/>
      <c r="FV272" s="18"/>
      <c r="FW272" s="18"/>
      <c r="FX272" s="18"/>
      <c r="FY272" s="18"/>
      <c r="GA272" s="22"/>
      <c r="GB272" s="18"/>
      <c r="GC272" s="18"/>
      <c r="GD272" s="18"/>
      <c r="GE272" s="18"/>
      <c r="GF272" s="18"/>
      <c r="GG272" s="18"/>
      <c r="GH272" s="18"/>
      <c r="GI272" s="18"/>
      <c r="GJ272" s="18"/>
      <c r="GK272" s="18"/>
      <c r="GL272" s="18"/>
      <c r="GM272" s="18"/>
      <c r="HD272" s="22"/>
      <c r="HE272" s="18"/>
      <c r="HF272" s="18"/>
      <c r="HG272" s="18"/>
      <c r="HH272" s="18"/>
      <c r="HI272" s="18"/>
      <c r="HK272" s="22"/>
      <c r="HL272" s="18"/>
      <c r="HM272" s="18"/>
      <c r="HN272" s="18"/>
      <c r="HO272" s="18"/>
      <c r="HP272" s="18"/>
      <c r="HR272" s="22"/>
      <c r="HS272" s="18"/>
      <c r="HT272" s="18"/>
      <c r="HU272" s="18"/>
      <c r="HV272" s="18"/>
      <c r="HW272" s="18"/>
      <c r="HY272" s="22"/>
      <c r="HZ272" s="18"/>
      <c r="IA272" s="18"/>
      <c r="IB272" s="18"/>
      <c r="IC272" s="18"/>
      <c r="ID272" s="18"/>
      <c r="IM272" s="22"/>
      <c r="IN272" s="18"/>
      <c r="IO272" s="18"/>
      <c r="IP272" s="18"/>
      <c r="IQ272" s="18"/>
      <c r="IR272" s="18"/>
      <c r="IT272" s="22"/>
      <c r="IU272" s="18"/>
      <c r="IV272" s="18"/>
      <c r="IW272" s="18"/>
      <c r="IX272" s="18"/>
      <c r="IY272" s="18"/>
      <c r="JA272" s="22"/>
      <c r="JB272" s="18"/>
      <c r="JC272" s="18"/>
      <c r="JD272" s="18"/>
      <c r="JE272" s="18"/>
      <c r="JF272" s="18"/>
      <c r="JH272" s="22"/>
      <c r="JI272" s="18"/>
      <c r="JJ272" s="18"/>
      <c r="JK272" s="18"/>
      <c r="JL272" s="18"/>
      <c r="JM272" s="18"/>
    </row>
    <row r="273" spans="2:273" x14ac:dyDescent="0.2">
      <c r="B273" s="4"/>
      <c r="C273" s="22"/>
      <c r="D273" s="1"/>
      <c r="E273" s="18"/>
      <c r="F273" s="18"/>
      <c r="G273" s="22"/>
      <c r="H273" s="1"/>
      <c r="I273" s="18"/>
      <c r="J273" s="18"/>
      <c r="K273" s="22"/>
      <c r="L273" s="1"/>
      <c r="M273" s="18"/>
      <c r="N273" s="18"/>
      <c r="O273" s="18"/>
      <c r="P273" s="18"/>
      <c r="Q273" s="18"/>
      <c r="R273" s="18"/>
      <c r="S273" s="18"/>
      <c r="T273" s="22"/>
      <c r="U273" s="22"/>
      <c r="V273" s="18"/>
      <c r="W273" s="18"/>
      <c r="AC273" s="22"/>
      <c r="AD273" s="18"/>
      <c r="AE273" s="18"/>
      <c r="AF273" s="18"/>
      <c r="AG273" s="18"/>
      <c r="AH273" s="18"/>
      <c r="AJ273" s="22"/>
      <c r="AK273" s="18"/>
      <c r="AL273" s="18"/>
      <c r="AM273" s="18"/>
      <c r="AN273" s="18"/>
      <c r="AO273" s="18"/>
      <c r="AQ273" s="22"/>
      <c r="AR273" s="18"/>
      <c r="AS273" s="18"/>
      <c r="AT273" s="18"/>
      <c r="AU273" s="18"/>
      <c r="AV273" s="18"/>
      <c r="AX273" s="22"/>
      <c r="AY273" s="18"/>
      <c r="AZ273" s="18"/>
      <c r="BA273" s="18"/>
      <c r="BB273" s="18"/>
      <c r="BC273" s="18"/>
      <c r="BE273" s="22"/>
      <c r="BF273" s="18"/>
      <c r="BG273" s="18"/>
      <c r="BH273" s="18"/>
      <c r="BI273" s="18"/>
      <c r="BJ273" s="18"/>
      <c r="BL273" s="22"/>
      <c r="BM273" s="18"/>
      <c r="BN273" s="18"/>
      <c r="BO273" s="18"/>
      <c r="BP273" s="18"/>
      <c r="BQ273" s="18"/>
      <c r="BS273" s="22"/>
      <c r="BT273" s="18"/>
      <c r="BU273" s="18"/>
      <c r="BV273" s="18"/>
      <c r="BW273" s="18"/>
      <c r="BX273" s="18"/>
      <c r="BZ273" s="22"/>
      <c r="CA273" s="18"/>
      <c r="CB273" s="18"/>
      <c r="CC273" s="18"/>
      <c r="CD273" s="18"/>
      <c r="CE273" s="18"/>
      <c r="CG273" s="22"/>
      <c r="CH273" s="18"/>
      <c r="CI273" s="18"/>
      <c r="CJ273" s="18"/>
      <c r="CK273" s="18"/>
      <c r="CL273" s="18"/>
      <c r="CN273" s="22"/>
      <c r="CO273" s="18"/>
      <c r="CP273" s="18"/>
      <c r="CQ273" s="18"/>
      <c r="CR273" s="18"/>
      <c r="CS273" s="18"/>
      <c r="CU273" s="22"/>
      <c r="CV273" s="18"/>
      <c r="CW273" s="18"/>
      <c r="CX273" s="18"/>
      <c r="CY273" s="18"/>
      <c r="CZ273" s="18"/>
      <c r="DB273" s="22"/>
      <c r="DC273" s="18"/>
      <c r="DD273" s="18"/>
      <c r="DE273" s="18"/>
      <c r="DF273" s="18"/>
      <c r="DG273" s="18"/>
      <c r="DI273" s="22"/>
      <c r="DJ273" s="18"/>
      <c r="DK273" s="18"/>
      <c r="DL273" s="18"/>
      <c r="DM273" s="18"/>
      <c r="DN273" s="18"/>
      <c r="DP273" s="22"/>
      <c r="DQ273" s="18"/>
      <c r="DR273" s="18"/>
      <c r="DS273" s="18"/>
      <c r="DT273" s="18"/>
      <c r="DU273" s="18"/>
      <c r="DV273" s="18"/>
      <c r="DW273" s="22"/>
      <c r="DX273" s="18"/>
      <c r="DY273" s="18"/>
      <c r="DZ273" s="18"/>
      <c r="EA273" s="18"/>
      <c r="EB273" s="18"/>
      <c r="ED273" s="22"/>
      <c r="EE273" s="18"/>
      <c r="EF273" s="18"/>
      <c r="EG273" s="18"/>
      <c r="EH273" s="18"/>
      <c r="EI273" s="18"/>
      <c r="EK273" s="22"/>
      <c r="EL273" s="18"/>
      <c r="EM273" s="18"/>
      <c r="EN273" s="18"/>
      <c r="EO273" s="18"/>
      <c r="EP273" s="18"/>
      <c r="ER273" s="22"/>
      <c r="ES273" s="18"/>
      <c r="ET273" s="18"/>
      <c r="EU273" s="18"/>
      <c r="EV273" s="18"/>
      <c r="EW273" s="18"/>
      <c r="EY273" s="22"/>
      <c r="EZ273" s="18"/>
      <c r="FA273" s="18"/>
      <c r="FB273" s="18"/>
      <c r="FC273" s="18"/>
      <c r="FD273" s="18"/>
      <c r="FF273" s="22"/>
      <c r="FG273" s="18"/>
      <c r="FH273" s="18"/>
      <c r="FI273" s="18"/>
      <c r="FJ273" s="18"/>
      <c r="FK273" s="18"/>
      <c r="FM273" s="22"/>
      <c r="FN273" s="18"/>
      <c r="FO273" s="18"/>
      <c r="FP273" s="18"/>
      <c r="FQ273" s="18"/>
      <c r="FR273" s="18"/>
      <c r="FT273" s="22"/>
      <c r="FU273" s="18"/>
      <c r="FV273" s="18"/>
      <c r="FW273" s="18"/>
      <c r="FX273" s="18"/>
      <c r="FY273" s="18"/>
      <c r="GA273" s="22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HD273" s="22"/>
      <c r="HE273" s="18"/>
      <c r="HF273" s="18"/>
      <c r="HG273" s="18"/>
      <c r="HH273" s="18"/>
      <c r="HI273" s="18"/>
      <c r="HK273" s="22"/>
      <c r="HL273" s="18"/>
      <c r="HM273" s="18"/>
      <c r="HN273" s="18"/>
      <c r="HO273" s="18"/>
      <c r="HP273" s="18"/>
      <c r="HR273" s="22"/>
      <c r="HS273" s="18"/>
      <c r="HT273" s="18"/>
      <c r="HU273" s="18"/>
      <c r="HV273" s="18"/>
      <c r="HW273" s="18"/>
      <c r="HY273" s="22"/>
      <c r="HZ273" s="18"/>
      <c r="IA273" s="18"/>
      <c r="IB273" s="18"/>
      <c r="IC273" s="18"/>
      <c r="ID273" s="18"/>
      <c r="IM273" s="22"/>
      <c r="IN273" s="18"/>
      <c r="IO273" s="18"/>
      <c r="IP273" s="18"/>
      <c r="IQ273" s="18"/>
      <c r="IR273" s="18"/>
      <c r="IT273" s="22"/>
      <c r="IU273" s="18"/>
      <c r="IV273" s="18"/>
      <c r="IW273" s="18"/>
      <c r="IX273" s="18"/>
      <c r="IY273" s="18"/>
      <c r="JA273" s="22"/>
      <c r="JB273" s="18"/>
      <c r="JC273" s="18"/>
      <c r="JD273" s="18"/>
      <c r="JE273" s="18"/>
      <c r="JF273" s="18"/>
      <c r="JH273" s="22"/>
      <c r="JI273" s="18"/>
      <c r="JJ273" s="18"/>
      <c r="JK273" s="18"/>
      <c r="JL273" s="18"/>
      <c r="JM273" s="18"/>
    </row>
    <row r="274" spans="2:273" x14ac:dyDescent="0.2">
      <c r="B274" s="4"/>
      <c r="C274" s="22"/>
      <c r="D274" s="1"/>
      <c r="E274" s="18"/>
      <c r="F274" s="18"/>
      <c r="G274" s="22"/>
      <c r="H274" s="1"/>
      <c r="I274" s="18"/>
      <c r="J274" s="18"/>
      <c r="K274" s="22"/>
      <c r="L274" s="1"/>
      <c r="M274" s="18"/>
      <c r="N274" s="18"/>
      <c r="O274" s="18"/>
      <c r="P274" s="18"/>
      <c r="Q274" s="18"/>
      <c r="R274" s="18"/>
      <c r="S274" s="18"/>
      <c r="T274" s="22"/>
      <c r="U274" s="22"/>
      <c r="V274" s="18"/>
      <c r="W274" s="18"/>
      <c r="AC274" s="22"/>
      <c r="AD274" s="18"/>
      <c r="AE274" s="18"/>
      <c r="AF274" s="18"/>
      <c r="AG274" s="18"/>
      <c r="AH274" s="18"/>
      <c r="AJ274" s="22"/>
      <c r="AK274" s="18"/>
      <c r="AL274" s="18"/>
      <c r="AM274" s="18"/>
      <c r="AN274" s="18"/>
      <c r="AO274" s="18"/>
      <c r="AQ274" s="22"/>
      <c r="AR274" s="18"/>
      <c r="AS274" s="18"/>
      <c r="AT274" s="18"/>
      <c r="AU274" s="18"/>
      <c r="AV274" s="18"/>
      <c r="AX274" s="22"/>
      <c r="AY274" s="18"/>
      <c r="AZ274" s="18"/>
      <c r="BA274" s="18"/>
      <c r="BB274" s="18"/>
      <c r="BC274" s="18"/>
      <c r="BE274" s="22"/>
      <c r="BF274" s="18"/>
      <c r="BG274" s="18"/>
      <c r="BH274" s="18"/>
      <c r="BI274" s="18"/>
      <c r="BJ274" s="18"/>
      <c r="BL274" s="22"/>
      <c r="BM274" s="18"/>
      <c r="BN274" s="18"/>
      <c r="BO274" s="18"/>
      <c r="BP274" s="18"/>
      <c r="BQ274" s="18"/>
      <c r="BS274" s="22"/>
      <c r="BT274" s="18"/>
      <c r="BU274" s="18"/>
      <c r="BV274" s="18"/>
      <c r="BW274" s="18"/>
      <c r="BX274" s="18"/>
      <c r="BZ274" s="22"/>
      <c r="CA274" s="18"/>
      <c r="CB274" s="18"/>
      <c r="CC274" s="18"/>
      <c r="CD274" s="18"/>
      <c r="CE274" s="18"/>
      <c r="CG274" s="22"/>
      <c r="CH274" s="18"/>
      <c r="CI274" s="18"/>
      <c r="CJ274" s="18"/>
      <c r="CK274" s="18"/>
      <c r="CL274" s="18"/>
      <c r="CN274" s="22"/>
      <c r="CO274" s="18"/>
      <c r="CP274" s="18"/>
      <c r="CQ274" s="18"/>
      <c r="CR274" s="18"/>
      <c r="CS274" s="18"/>
      <c r="CU274" s="22"/>
      <c r="CV274" s="18"/>
      <c r="CW274" s="18"/>
      <c r="CX274" s="18"/>
      <c r="CY274" s="18"/>
      <c r="CZ274" s="18"/>
      <c r="DB274" s="22"/>
      <c r="DC274" s="18"/>
      <c r="DD274" s="18"/>
      <c r="DE274" s="18"/>
      <c r="DF274" s="18"/>
      <c r="DG274" s="18"/>
      <c r="DI274" s="22"/>
      <c r="DJ274" s="18"/>
      <c r="DK274" s="18"/>
      <c r="DL274" s="18"/>
      <c r="DM274" s="18"/>
      <c r="DN274" s="18"/>
      <c r="DP274" s="22"/>
      <c r="DQ274" s="18"/>
      <c r="DR274" s="18"/>
      <c r="DS274" s="18"/>
      <c r="DT274" s="18"/>
      <c r="DU274" s="18"/>
      <c r="DV274" s="18"/>
      <c r="DW274" s="22"/>
      <c r="DX274" s="18"/>
      <c r="DY274" s="18"/>
      <c r="DZ274" s="18"/>
      <c r="EA274" s="18"/>
      <c r="EB274" s="18"/>
      <c r="ED274" s="22"/>
      <c r="EE274" s="18"/>
      <c r="EF274" s="18"/>
      <c r="EG274" s="18"/>
      <c r="EH274" s="18"/>
      <c r="EI274" s="18"/>
      <c r="EK274" s="22"/>
      <c r="EL274" s="18"/>
      <c r="EM274" s="18"/>
      <c r="EN274" s="18"/>
      <c r="EO274" s="18"/>
      <c r="EP274" s="18"/>
      <c r="ER274" s="22"/>
      <c r="ES274" s="18"/>
      <c r="ET274" s="18"/>
      <c r="EU274" s="18"/>
      <c r="EV274" s="18"/>
      <c r="EW274" s="18"/>
      <c r="EY274" s="22"/>
      <c r="EZ274" s="18"/>
      <c r="FA274" s="18"/>
      <c r="FB274" s="18"/>
      <c r="FC274" s="18"/>
      <c r="FD274" s="18"/>
      <c r="FF274" s="22"/>
      <c r="FG274" s="18"/>
      <c r="FH274" s="18"/>
      <c r="FI274" s="18"/>
      <c r="FJ274" s="18"/>
      <c r="FK274" s="18"/>
      <c r="FM274" s="22"/>
      <c r="FN274" s="18"/>
      <c r="FO274" s="18"/>
      <c r="FP274" s="18"/>
      <c r="FQ274" s="18"/>
      <c r="FR274" s="18"/>
      <c r="FT274" s="22"/>
      <c r="FU274" s="18"/>
      <c r="FV274" s="18"/>
      <c r="FW274" s="18"/>
      <c r="FX274" s="18"/>
      <c r="FY274" s="18"/>
      <c r="GA274" s="22"/>
      <c r="GB274" s="18"/>
      <c r="GC274" s="18"/>
      <c r="GD274" s="18"/>
      <c r="GE274" s="18"/>
      <c r="GF274" s="18"/>
      <c r="GG274" s="18"/>
      <c r="GH274" s="18"/>
      <c r="GI274" s="18"/>
      <c r="GJ274" s="18"/>
      <c r="GK274" s="18"/>
      <c r="GL274" s="18"/>
      <c r="GM274" s="18"/>
      <c r="HD274" s="22"/>
      <c r="HE274" s="18"/>
      <c r="HF274" s="18"/>
      <c r="HG274" s="18"/>
      <c r="HH274" s="18"/>
      <c r="HI274" s="18"/>
      <c r="HK274" s="22"/>
      <c r="HL274" s="18"/>
      <c r="HM274" s="18"/>
      <c r="HN274" s="18"/>
      <c r="HO274" s="18"/>
      <c r="HP274" s="18"/>
      <c r="HR274" s="22"/>
      <c r="HS274" s="18"/>
      <c r="HT274" s="18"/>
      <c r="HU274" s="18"/>
      <c r="HV274" s="18"/>
      <c r="HW274" s="18"/>
      <c r="HY274" s="22"/>
      <c r="HZ274" s="18"/>
      <c r="IA274" s="18"/>
      <c r="IB274" s="18"/>
      <c r="IC274" s="18"/>
      <c r="ID274" s="18"/>
      <c r="IM274" s="22"/>
      <c r="IN274" s="18"/>
      <c r="IO274" s="18"/>
      <c r="IP274" s="18"/>
      <c r="IQ274" s="18"/>
      <c r="IR274" s="18"/>
      <c r="IT274" s="22"/>
      <c r="IU274" s="18"/>
      <c r="IV274" s="18"/>
      <c r="IW274" s="18"/>
      <c r="IX274" s="18"/>
      <c r="IY274" s="18"/>
      <c r="JA274" s="22"/>
      <c r="JB274" s="18"/>
      <c r="JC274" s="18"/>
      <c r="JD274" s="18"/>
      <c r="JE274" s="18"/>
      <c r="JF274" s="18"/>
      <c r="JH274" s="22"/>
      <c r="JI274" s="18"/>
      <c r="JJ274" s="18"/>
      <c r="JK274" s="18"/>
      <c r="JL274" s="18"/>
      <c r="JM274" s="18"/>
    </row>
    <row r="275" spans="2:273" x14ac:dyDescent="0.2">
      <c r="B275" s="4"/>
      <c r="C275" s="22"/>
      <c r="D275" s="1"/>
      <c r="E275" s="18"/>
      <c r="F275" s="18"/>
      <c r="G275" s="22"/>
      <c r="H275" s="1"/>
      <c r="I275" s="18"/>
      <c r="J275" s="18"/>
      <c r="K275" s="22"/>
      <c r="L275" s="1"/>
      <c r="M275" s="18"/>
      <c r="N275" s="18"/>
      <c r="O275" s="18"/>
      <c r="P275" s="18"/>
      <c r="Q275" s="18"/>
      <c r="R275" s="18"/>
      <c r="S275" s="18"/>
      <c r="T275" s="22"/>
      <c r="U275" s="22"/>
      <c r="V275" s="18"/>
      <c r="W275" s="18"/>
      <c r="AC275" s="22"/>
      <c r="AD275" s="18"/>
      <c r="AE275" s="18"/>
      <c r="AF275" s="18"/>
      <c r="AG275" s="18"/>
      <c r="AH275" s="18"/>
      <c r="AJ275" s="22"/>
      <c r="AK275" s="18"/>
      <c r="AL275" s="18"/>
      <c r="AM275" s="18"/>
      <c r="AN275" s="18"/>
      <c r="AO275" s="18"/>
      <c r="AQ275" s="22"/>
      <c r="AR275" s="18"/>
      <c r="AS275" s="18"/>
      <c r="AT275" s="18"/>
      <c r="AU275" s="18"/>
      <c r="AV275" s="18"/>
      <c r="AX275" s="22"/>
      <c r="AY275" s="18"/>
      <c r="AZ275" s="18"/>
      <c r="BA275" s="18"/>
      <c r="BB275" s="18"/>
      <c r="BC275" s="18"/>
      <c r="BE275" s="22"/>
      <c r="BF275" s="18"/>
      <c r="BG275" s="18"/>
      <c r="BH275" s="18"/>
      <c r="BI275" s="18"/>
      <c r="BJ275" s="18"/>
      <c r="BL275" s="22"/>
      <c r="BM275" s="18"/>
      <c r="BN275" s="18"/>
      <c r="BO275" s="18"/>
      <c r="BP275" s="18"/>
      <c r="BQ275" s="18"/>
      <c r="BS275" s="22"/>
      <c r="BT275" s="18"/>
      <c r="BU275" s="18"/>
      <c r="BV275" s="18"/>
      <c r="BW275" s="18"/>
      <c r="BX275" s="18"/>
      <c r="BZ275" s="22"/>
      <c r="CA275" s="18"/>
      <c r="CB275" s="18"/>
      <c r="CC275" s="18"/>
      <c r="CD275" s="18"/>
      <c r="CE275" s="18"/>
      <c r="CG275" s="22"/>
      <c r="CH275" s="18"/>
      <c r="CI275" s="18"/>
      <c r="CJ275" s="18"/>
      <c r="CK275" s="18"/>
      <c r="CL275" s="18"/>
      <c r="CN275" s="22"/>
      <c r="CO275" s="18"/>
      <c r="CP275" s="18"/>
      <c r="CQ275" s="18"/>
      <c r="CR275" s="18"/>
      <c r="CS275" s="18"/>
      <c r="CU275" s="22"/>
      <c r="CV275" s="18"/>
      <c r="CW275" s="18"/>
      <c r="CX275" s="18"/>
      <c r="CY275" s="18"/>
      <c r="CZ275" s="18"/>
      <c r="DB275" s="22"/>
      <c r="DC275" s="18"/>
      <c r="DD275" s="18"/>
      <c r="DE275" s="18"/>
      <c r="DF275" s="18"/>
      <c r="DG275" s="18"/>
      <c r="DI275" s="22"/>
      <c r="DJ275" s="18"/>
      <c r="DK275" s="18"/>
      <c r="DL275" s="18"/>
      <c r="DM275" s="18"/>
      <c r="DN275" s="18"/>
      <c r="DP275" s="22"/>
      <c r="DQ275" s="18"/>
      <c r="DR275" s="18"/>
      <c r="DS275" s="18"/>
      <c r="DT275" s="18"/>
      <c r="DU275" s="18"/>
      <c r="DV275" s="18"/>
      <c r="DW275" s="22"/>
      <c r="DX275" s="18"/>
      <c r="DY275" s="18"/>
      <c r="DZ275" s="18"/>
      <c r="EA275" s="18"/>
      <c r="EB275" s="18"/>
      <c r="ED275" s="22"/>
      <c r="EE275" s="18"/>
      <c r="EF275" s="18"/>
      <c r="EG275" s="18"/>
      <c r="EH275" s="18"/>
      <c r="EI275" s="18"/>
      <c r="EK275" s="22"/>
      <c r="EL275" s="18"/>
      <c r="EM275" s="18"/>
      <c r="EN275" s="18"/>
      <c r="EO275" s="18"/>
      <c r="EP275" s="18"/>
      <c r="ER275" s="22"/>
      <c r="ES275" s="18"/>
      <c r="ET275" s="18"/>
      <c r="EU275" s="18"/>
      <c r="EV275" s="18"/>
      <c r="EW275" s="18"/>
      <c r="EY275" s="22"/>
      <c r="EZ275" s="18"/>
      <c r="FA275" s="18"/>
      <c r="FB275" s="18"/>
      <c r="FC275" s="18"/>
      <c r="FD275" s="18"/>
      <c r="FF275" s="22"/>
      <c r="FG275" s="18"/>
      <c r="FH275" s="18"/>
      <c r="FI275" s="18"/>
      <c r="FJ275" s="18"/>
      <c r="FK275" s="18"/>
      <c r="FM275" s="22"/>
      <c r="FN275" s="18"/>
      <c r="FO275" s="18"/>
      <c r="FP275" s="18"/>
      <c r="FQ275" s="18"/>
      <c r="FR275" s="18"/>
      <c r="FT275" s="22"/>
      <c r="FU275" s="18"/>
      <c r="FV275" s="18"/>
      <c r="FW275" s="18"/>
      <c r="FX275" s="18"/>
      <c r="FY275" s="18"/>
      <c r="GA275" s="22"/>
      <c r="GB275" s="18"/>
      <c r="GC275" s="18"/>
      <c r="GD275" s="18"/>
      <c r="GE275" s="18"/>
      <c r="GF275" s="18"/>
      <c r="GG275" s="18"/>
      <c r="GH275" s="18"/>
      <c r="GI275" s="18"/>
      <c r="GJ275" s="18"/>
      <c r="GK275" s="18"/>
      <c r="GL275" s="18"/>
      <c r="GM275" s="18"/>
      <c r="HD275" s="22"/>
      <c r="HE275" s="18"/>
      <c r="HF275" s="18"/>
      <c r="HG275" s="18"/>
      <c r="HH275" s="18"/>
      <c r="HI275" s="18"/>
      <c r="HK275" s="22"/>
      <c r="HL275" s="18"/>
      <c r="HM275" s="18"/>
      <c r="HN275" s="18"/>
      <c r="HO275" s="18"/>
      <c r="HP275" s="18"/>
      <c r="HR275" s="22"/>
      <c r="HS275" s="18"/>
      <c r="HT275" s="18"/>
      <c r="HU275" s="18"/>
      <c r="HV275" s="18"/>
      <c r="HW275" s="18"/>
      <c r="HY275" s="22"/>
      <c r="HZ275" s="18"/>
      <c r="IA275" s="18"/>
      <c r="IB275" s="18"/>
      <c r="IC275" s="18"/>
      <c r="ID275" s="18"/>
      <c r="IM275" s="22"/>
      <c r="IN275" s="18"/>
      <c r="IO275" s="18"/>
      <c r="IP275" s="18"/>
      <c r="IQ275" s="18"/>
      <c r="IR275" s="18"/>
      <c r="IT275" s="22"/>
      <c r="IU275" s="18"/>
      <c r="IV275" s="18"/>
      <c r="IW275" s="18"/>
      <c r="IX275" s="18"/>
      <c r="IY275" s="18"/>
      <c r="JA275" s="22"/>
      <c r="JB275" s="18"/>
      <c r="JC275" s="18"/>
      <c r="JD275" s="18"/>
      <c r="JE275" s="18"/>
      <c r="JF275" s="18"/>
      <c r="JH275" s="22"/>
      <c r="JI275" s="18"/>
      <c r="JJ275" s="18"/>
      <c r="JK275" s="18"/>
      <c r="JL275" s="18"/>
      <c r="JM275" s="18"/>
    </row>
    <row r="276" spans="2:273" x14ac:dyDescent="0.2">
      <c r="B276" s="4"/>
      <c r="C276" s="22"/>
      <c r="D276" s="1"/>
      <c r="E276" s="18"/>
      <c r="F276" s="18"/>
      <c r="G276" s="22"/>
      <c r="H276" s="1"/>
      <c r="I276" s="18"/>
      <c r="J276" s="18"/>
      <c r="K276" s="22"/>
      <c r="L276" s="1"/>
      <c r="M276" s="18"/>
      <c r="N276" s="18"/>
      <c r="O276" s="18"/>
      <c r="P276" s="18"/>
      <c r="Q276" s="18"/>
      <c r="R276" s="18"/>
      <c r="S276" s="18"/>
      <c r="T276" s="22"/>
      <c r="U276" s="22"/>
      <c r="V276" s="18"/>
      <c r="W276" s="18"/>
      <c r="AC276" s="22"/>
      <c r="AD276" s="18"/>
      <c r="AE276" s="18"/>
      <c r="AF276" s="18"/>
      <c r="AG276" s="18"/>
      <c r="AH276" s="18"/>
      <c r="AJ276" s="22"/>
      <c r="AK276" s="18"/>
      <c r="AL276" s="18"/>
      <c r="AM276" s="18"/>
      <c r="AN276" s="18"/>
      <c r="AO276" s="18"/>
      <c r="AQ276" s="22"/>
      <c r="AR276" s="18"/>
      <c r="AS276" s="18"/>
      <c r="AT276" s="18"/>
      <c r="AU276" s="18"/>
      <c r="AV276" s="18"/>
      <c r="AX276" s="22"/>
      <c r="AY276" s="18"/>
      <c r="AZ276" s="18"/>
      <c r="BA276" s="18"/>
      <c r="BB276" s="18"/>
      <c r="BC276" s="18"/>
      <c r="BE276" s="22"/>
      <c r="BF276" s="18"/>
      <c r="BG276" s="18"/>
      <c r="BH276" s="18"/>
      <c r="BI276" s="18"/>
      <c r="BJ276" s="18"/>
      <c r="BL276" s="22"/>
      <c r="BM276" s="18"/>
      <c r="BN276" s="18"/>
      <c r="BO276" s="18"/>
      <c r="BP276" s="18"/>
      <c r="BQ276" s="18"/>
      <c r="BS276" s="22"/>
      <c r="BT276" s="18"/>
      <c r="BU276" s="18"/>
      <c r="BV276" s="18"/>
      <c r="BW276" s="18"/>
      <c r="BX276" s="18"/>
      <c r="BZ276" s="22"/>
      <c r="CA276" s="18"/>
      <c r="CB276" s="18"/>
      <c r="CC276" s="18"/>
      <c r="CD276" s="18"/>
      <c r="CE276" s="18"/>
      <c r="CG276" s="22"/>
      <c r="CH276" s="18"/>
      <c r="CI276" s="18"/>
      <c r="CJ276" s="18"/>
      <c r="CK276" s="18"/>
      <c r="CL276" s="18"/>
      <c r="CN276" s="22"/>
      <c r="CO276" s="18"/>
      <c r="CP276" s="18"/>
      <c r="CQ276" s="18"/>
      <c r="CR276" s="18"/>
      <c r="CS276" s="18"/>
      <c r="CU276" s="22"/>
      <c r="CV276" s="18"/>
      <c r="CW276" s="18"/>
      <c r="CX276" s="18"/>
      <c r="CY276" s="18"/>
      <c r="CZ276" s="18"/>
      <c r="DB276" s="22"/>
      <c r="DC276" s="18"/>
      <c r="DD276" s="18"/>
      <c r="DE276" s="18"/>
      <c r="DF276" s="18"/>
      <c r="DG276" s="18"/>
      <c r="DI276" s="22"/>
      <c r="DJ276" s="18"/>
      <c r="DK276" s="18"/>
      <c r="DL276" s="18"/>
      <c r="DM276" s="18"/>
      <c r="DN276" s="18"/>
      <c r="DP276" s="22"/>
      <c r="DQ276" s="18"/>
      <c r="DR276" s="18"/>
      <c r="DS276" s="18"/>
      <c r="DT276" s="18"/>
      <c r="DU276" s="18"/>
      <c r="DV276" s="18"/>
      <c r="DW276" s="22"/>
      <c r="DX276" s="18"/>
      <c r="DY276" s="18"/>
      <c r="DZ276" s="18"/>
      <c r="EA276" s="18"/>
      <c r="EB276" s="18"/>
      <c r="ED276" s="22"/>
      <c r="EE276" s="18"/>
      <c r="EF276" s="18"/>
      <c r="EG276" s="18"/>
      <c r="EH276" s="18"/>
      <c r="EI276" s="18"/>
      <c r="EK276" s="22"/>
      <c r="EL276" s="18"/>
      <c r="EM276" s="18"/>
      <c r="EN276" s="18"/>
      <c r="EO276" s="18"/>
      <c r="EP276" s="18"/>
      <c r="ER276" s="22"/>
      <c r="ES276" s="18"/>
      <c r="ET276" s="18"/>
      <c r="EU276" s="18"/>
      <c r="EV276" s="18"/>
      <c r="EW276" s="18"/>
      <c r="EY276" s="22"/>
      <c r="EZ276" s="18"/>
      <c r="FA276" s="18"/>
      <c r="FB276" s="18"/>
      <c r="FC276" s="18"/>
      <c r="FD276" s="18"/>
      <c r="FF276" s="22"/>
      <c r="FG276" s="18"/>
      <c r="FH276" s="18"/>
      <c r="FI276" s="18"/>
      <c r="FJ276" s="18"/>
      <c r="FK276" s="18"/>
      <c r="FM276" s="22"/>
      <c r="FN276" s="18"/>
      <c r="FO276" s="18"/>
      <c r="FP276" s="18"/>
      <c r="FQ276" s="18"/>
      <c r="FR276" s="18"/>
      <c r="FT276" s="22"/>
      <c r="FU276" s="18"/>
      <c r="FV276" s="18"/>
      <c r="FW276" s="18"/>
      <c r="FX276" s="18"/>
      <c r="FY276" s="18"/>
      <c r="GA276" s="22"/>
      <c r="GB276" s="18"/>
      <c r="GC276" s="18"/>
      <c r="GD276" s="18"/>
      <c r="GE276" s="18"/>
      <c r="GF276" s="18"/>
      <c r="GG276" s="18"/>
      <c r="GH276" s="18"/>
      <c r="GI276" s="18"/>
      <c r="GJ276" s="18"/>
      <c r="GK276" s="18"/>
      <c r="GL276" s="18"/>
      <c r="GM276" s="18"/>
      <c r="HD276" s="22"/>
      <c r="HE276" s="18"/>
      <c r="HF276" s="18"/>
      <c r="HG276" s="18"/>
      <c r="HH276" s="18"/>
      <c r="HI276" s="18"/>
      <c r="HK276" s="22"/>
      <c r="HL276" s="18"/>
      <c r="HM276" s="18"/>
      <c r="HN276" s="18"/>
      <c r="HO276" s="18"/>
      <c r="HP276" s="18"/>
      <c r="HR276" s="22"/>
      <c r="HS276" s="18"/>
      <c r="HT276" s="18"/>
      <c r="HU276" s="18"/>
      <c r="HV276" s="18"/>
      <c r="HW276" s="18"/>
      <c r="HY276" s="22"/>
      <c r="HZ276" s="18"/>
      <c r="IA276" s="18"/>
      <c r="IB276" s="18"/>
      <c r="IC276" s="18"/>
      <c r="ID276" s="18"/>
      <c r="IM276" s="22"/>
      <c r="IN276" s="18"/>
      <c r="IO276" s="18"/>
      <c r="IP276" s="18"/>
      <c r="IQ276" s="18"/>
      <c r="IR276" s="18"/>
      <c r="IT276" s="22"/>
      <c r="IU276" s="18"/>
      <c r="IV276" s="18"/>
      <c r="IW276" s="18"/>
      <c r="IX276" s="18"/>
      <c r="IY276" s="18"/>
      <c r="JA276" s="22"/>
      <c r="JB276" s="18"/>
      <c r="JC276" s="18"/>
      <c r="JD276" s="18"/>
      <c r="JE276" s="18"/>
      <c r="JF276" s="18"/>
      <c r="JH276" s="22"/>
      <c r="JI276" s="18"/>
      <c r="JJ276" s="18"/>
      <c r="JK276" s="18"/>
      <c r="JL276" s="18"/>
      <c r="JM276" s="18"/>
    </row>
    <row r="277" spans="2:273" x14ac:dyDescent="0.2">
      <c r="B277" s="4"/>
      <c r="C277" s="22"/>
      <c r="D277" s="1"/>
      <c r="E277" s="18"/>
      <c r="F277" s="18"/>
      <c r="G277" s="22"/>
      <c r="H277" s="1"/>
      <c r="I277" s="18"/>
      <c r="J277" s="18"/>
      <c r="K277" s="22"/>
      <c r="L277" s="1"/>
      <c r="M277" s="18"/>
      <c r="N277" s="18"/>
      <c r="O277" s="18"/>
      <c r="P277" s="18"/>
      <c r="Q277" s="18"/>
      <c r="R277" s="18"/>
      <c r="S277" s="18"/>
      <c r="T277" s="22"/>
      <c r="U277" s="22"/>
      <c r="V277" s="18"/>
      <c r="W277" s="18"/>
      <c r="AC277" s="22"/>
      <c r="AD277" s="18"/>
      <c r="AE277" s="18"/>
      <c r="AF277" s="18"/>
      <c r="AG277" s="18"/>
      <c r="AH277" s="18"/>
      <c r="AJ277" s="22"/>
      <c r="AK277" s="18"/>
      <c r="AL277" s="18"/>
      <c r="AM277" s="18"/>
      <c r="AN277" s="18"/>
      <c r="AO277" s="18"/>
      <c r="AQ277" s="22"/>
      <c r="AR277" s="18"/>
      <c r="AS277" s="18"/>
      <c r="AT277" s="18"/>
      <c r="AU277" s="18"/>
      <c r="AV277" s="18"/>
      <c r="AX277" s="22"/>
      <c r="AY277" s="18"/>
      <c r="AZ277" s="18"/>
      <c r="BA277" s="18"/>
      <c r="BB277" s="18"/>
      <c r="BC277" s="18"/>
      <c r="BE277" s="22"/>
      <c r="BF277" s="18"/>
      <c r="BG277" s="18"/>
      <c r="BH277" s="18"/>
      <c r="BI277" s="18"/>
      <c r="BJ277" s="18"/>
      <c r="BL277" s="22"/>
      <c r="BM277" s="18"/>
      <c r="BN277" s="18"/>
      <c r="BO277" s="18"/>
      <c r="BP277" s="18"/>
      <c r="BQ277" s="18"/>
      <c r="BS277" s="22"/>
      <c r="BT277" s="18"/>
      <c r="BU277" s="18"/>
      <c r="BV277" s="18"/>
      <c r="BW277" s="18"/>
      <c r="BX277" s="18"/>
      <c r="BZ277" s="22"/>
      <c r="CA277" s="18"/>
      <c r="CB277" s="18"/>
      <c r="CC277" s="18"/>
      <c r="CD277" s="18"/>
      <c r="CE277" s="18"/>
      <c r="CG277" s="22"/>
      <c r="CH277" s="18"/>
      <c r="CI277" s="18"/>
      <c r="CJ277" s="18"/>
      <c r="CK277" s="18"/>
      <c r="CL277" s="18"/>
      <c r="CN277" s="22"/>
      <c r="CO277" s="18"/>
      <c r="CP277" s="18"/>
      <c r="CQ277" s="18"/>
      <c r="CR277" s="18"/>
      <c r="CS277" s="18"/>
      <c r="CU277" s="22"/>
      <c r="CV277" s="18"/>
      <c r="CW277" s="18"/>
      <c r="CX277" s="18"/>
      <c r="CY277" s="18"/>
      <c r="CZ277" s="18"/>
      <c r="DB277" s="22"/>
      <c r="DC277" s="18"/>
      <c r="DD277" s="18"/>
      <c r="DE277" s="18"/>
      <c r="DF277" s="18"/>
      <c r="DG277" s="18"/>
      <c r="DI277" s="22"/>
      <c r="DJ277" s="18"/>
      <c r="DK277" s="18"/>
      <c r="DL277" s="18"/>
      <c r="DM277" s="18"/>
      <c r="DN277" s="18"/>
      <c r="DP277" s="22"/>
      <c r="DQ277" s="18"/>
      <c r="DR277" s="18"/>
      <c r="DS277" s="18"/>
      <c r="DT277" s="18"/>
      <c r="DU277" s="18"/>
      <c r="DV277" s="18"/>
      <c r="DW277" s="22"/>
      <c r="DX277" s="18"/>
      <c r="DY277" s="18"/>
      <c r="DZ277" s="18"/>
      <c r="EA277" s="18"/>
      <c r="EB277" s="18"/>
      <c r="ED277" s="22"/>
      <c r="EE277" s="18"/>
      <c r="EF277" s="18"/>
      <c r="EG277" s="18"/>
      <c r="EH277" s="18"/>
      <c r="EI277" s="18"/>
      <c r="EK277" s="22"/>
      <c r="EL277" s="18"/>
      <c r="EM277" s="18"/>
      <c r="EN277" s="18"/>
      <c r="EO277" s="18"/>
      <c r="EP277" s="18"/>
      <c r="ER277" s="22"/>
      <c r="ES277" s="18"/>
      <c r="ET277" s="18"/>
      <c r="EU277" s="18"/>
      <c r="EV277" s="18"/>
      <c r="EW277" s="18"/>
      <c r="EY277" s="22"/>
      <c r="EZ277" s="18"/>
      <c r="FA277" s="18"/>
      <c r="FB277" s="18"/>
      <c r="FC277" s="18"/>
      <c r="FD277" s="18"/>
      <c r="FF277" s="22"/>
      <c r="FG277" s="18"/>
      <c r="FH277" s="18"/>
      <c r="FI277" s="18"/>
      <c r="FJ277" s="18"/>
      <c r="FK277" s="18"/>
      <c r="FM277" s="22"/>
      <c r="FN277" s="18"/>
      <c r="FO277" s="18"/>
      <c r="FP277" s="18"/>
      <c r="FQ277" s="18"/>
      <c r="FR277" s="18"/>
      <c r="FT277" s="22"/>
      <c r="FU277" s="18"/>
      <c r="FV277" s="18"/>
      <c r="FW277" s="18"/>
      <c r="FX277" s="18"/>
      <c r="FY277" s="18"/>
      <c r="GA277" s="22"/>
      <c r="GB277" s="18"/>
      <c r="GC277" s="18"/>
      <c r="GD277" s="18"/>
      <c r="GE277" s="18"/>
      <c r="GF277" s="18"/>
      <c r="GG277" s="18"/>
      <c r="GH277" s="18"/>
      <c r="GI277" s="18"/>
      <c r="GJ277" s="18"/>
      <c r="GK277" s="18"/>
      <c r="GL277" s="18"/>
      <c r="GM277" s="18"/>
      <c r="HD277" s="22"/>
      <c r="HE277" s="18"/>
      <c r="HF277" s="18"/>
      <c r="HG277" s="18"/>
      <c r="HH277" s="18"/>
      <c r="HI277" s="18"/>
      <c r="HK277" s="22"/>
      <c r="HL277" s="18"/>
      <c r="HM277" s="18"/>
      <c r="HN277" s="18"/>
      <c r="HO277" s="18"/>
      <c r="HP277" s="18"/>
      <c r="HR277" s="22"/>
      <c r="HS277" s="18"/>
      <c r="HT277" s="18"/>
      <c r="HU277" s="18"/>
      <c r="HV277" s="18"/>
      <c r="HW277" s="18"/>
      <c r="HY277" s="22"/>
      <c r="HZ277" s="18"/>
      <c r="IA277" s="18"/>
      <c r="IB277" s="18"/>
      <c r="IC277" s="18"/>
      <c r="ID277" s="18"/>
      <c r="IM277" s="22"/>
      <c r="IN277" s="18"/>
      <c r="IO277" s="18"/>
      <c r="IP277" s="18"/>
      <c r="IQ277" s="18"/>
      <c r="IR277" s="18"/>
      <c r="IT277" s="22"/>
      <c r="IU277" s="18"/>
      <c r="IV277" s="18"/>
      <c r="IW277" s="18"/>
      <c r="IX277" s="18"/>
      <c r="IY277" s="18"/>
      <c r="JA277" s="22"/>
      <c r="JB277" s="18"/>
      <c r="JC277" s="18"/>
      <c r="JD277" s="18"/>
      <c r="JE277" s="18"/>
      <c r="JF277" s="18"/>
      <c r="JH277" s="22"/>
      <c r="JI277" s="18"/>
      <c r="JJ277" s="18"/>
      <c r="JK277" s="18"/>
      <c r="JL277" s="18"/>
      <c r="JM277" s="18"/>
    </row>
    <row r="278" spans="2:273" x14ac:dyDescent="0.2">
      <c r="B278" s="4"/>
      <c r="C278" s="22"/>
      <c r="D278" s="1"/>
      <c r="E278" s="18"/>
      <c r="F278" s="18"/>
      <c r="G278" s="22"/>
      <c r="H278" s="1"/>
      <c r="I278" s="18"/>
      <c r="J278" s="18"/>
      <c r="K278" s="22"/>
      <c r="L278" s="1"/>
      <c r="M278" s="18"/>
      <c r="N278" s="18"/>
      <c r="O278" s="18"/>
      <c r="P278" s="18"/>
      <c r="Q278" s="18"/>
      <c r="R278" s="18"/>
      <c r="S278" s="18"/>
      <c r="T278" s="22"/>
      <c r="U278" s="22"/>
      <c r="V278" s="18"/>
      <c r="W278" s="18"/>
      <c r="AC278" s="22"/>
      <c r="AD278" s="18"/>
      <c r="AE278" s="18"/>
      <c r="AF278" s="18"/>
      <c r="AG278" s="18"/>
      <c r="AH278" s="18"/>
      <c r="AJ278" s="22"/>
      <c r="AK278" s="18"/>
      <c r="AL278" s="18"/>
      <c r="AM278" s="18"/>
      <c r="AN278" s="18"/>
      <c r="AO278" s="18"/>
      <c r="AQ278" s="22"/>
      <c r="AR278" s="18"/>
      <c r="AS278" s="18"/>
      <c r="AT278" s="18"/>
      <c r="AU278" s="18"/>
      <c r="AV278" s="18"/>
      <c r="AX278" s="22"/>
      <c r="AY278" s="18"/>
      <c r="AZ278" s="18"/>
      <c r="BA278" s="18"/>
      <c r="BB278" s="18"/>
      <c r="BC278" s="18"/>
      <c r="BE278" s="22"/>
      <c r="BF278" s="18"/>
      <c r="BG278" s="18"/>
      <c r="BH278" s="18"/>
      <c r="BI278" s="18"/>
      <c r="BJ278" s="18"/>
      <c r="BL278" s="22"/>
      <c r="BM278" s="18"/>
      <c r="BN278" s="18"/>
      <c r="BO278" s="18"/>
      <c r="BP278" s="18"/>
      <c r="BQ278" s="18"/>
      <c r="BS278" s="22"/>
      <c r="BT278" s="18"/>
      <c r="BU278" s="18"/>
      <c r="BV278" s="18"/>
      <c r="BW278" s="18"/>
      <c r="BX278" s="18"/>
      <c r="BZ278" s="22"/>
      <c r="CA278" s="18"/>
      <c r="CB278" s="18"/>
      <c r="CC278" s="18"/>
      <c r="CD278" s="18"/>
      <c r="CE278" s="18"/>
      <c r="CG278" s="22"/>
      <c r="CH278" s="18"/>
      <c r="CI278" s="18"/>
      <c r="CJ278" s="18"/>
      <c r="CK278" s="18"/>
      <c r="CL278" s="18"/>
      <c r="CN278" s="22"/>
      <c r="CO278" s="18"/>
      <c r="CP278" s="18"/>
      <c r="CQ278" s="18"/>
      <c r="CR278" s="18"/>
      <c r="CS278" s="18"/>
      <c r="CU278" s="22"/>
      <c r="CV278" s="18"/>
      <c r="CW278" s="18"/>
      <c r="CX278" s="18"/>
      <c r="CY278" s="18"/>
      <c r="CZ278" s="18"/>
      <c r="DB278" s="22"/>
      <c r="DC278" s="18"/>
      <c r="DD278" s="18"/>
      <c r="DE278" s="18"/>
      <c r="DF278" s="18"/>
      <c r="DG278" s="18"/>
      <c r="DI278" s="22"/>
      <c r="DJ278" s="18"/>
      <c r="DK278" s="18"/>
      <c r="DL278" s="18"/>
      <c r="DM278" s="18"/>
      <c r="DN278" s="18"/>
      <c r="DP278" s="22"/>
      <c r="DQ278" s="18"/>
      <c r="DR278" s="18"/>
      <c r="DS278" s="18"/>
      <c r="DT278" s="18"/>
      <c r="DU278" s="18"/>
      <c r="DV278" s="18"/>
      <c r="DW278" s="22"/>
      <c r="DX278" s="18"/>
      <c r="DY278" s="18"/>
      <c r="DZ278" s="18"/>
      <c r="EA278" s="18"/>
      <c r="EB278" s="18"/>
      <c r="ED278" s="22"/>
      <c r="EE278" s="18"/>
      <c r="EF278" s="18"/>
      <c r="EG278" s="18"/>
      <c r="EH278" s="18"/>
      <c r="EI278" s="18"/>
      <c r="EK278" s="22"/>
      <c r="EL278" s="18"/>
      <c r="EM278" s="18"/>
      <c r="EN278" s="18"/>
      <c r="EO278" s="18"/>
      <c r="EP278" s="18"/>
      <c r="ER278" s="22"/>
      <c r="ES278" s="18"/>
      <c r="ET278" s="18"/>
      <c r="EU278" s="18"/>
      <c r="EV278" s="18"/>
      <c r="EW278" s="18"/>
      <c r="EY278" s="22"/>
      <c r="EZ278" s="18"/>
      <c r="FA278" s="18"/>
      <c r="FB278" s="18"/>
      <c r="FC278" s="18"/>
      <c r="FD278" s="18"/>
      <c r="FF278" s="22"/>
      <c r="FG278" s="18"/>
      <c r="FH278" s="18"/>
      <c r="FI278" s="18"/>
      <c r="FJ278" s="18"/>
      <c r="FK278" s="18"/>
      <c r="FM278" s="22"/>
      <c r="FN278" s="18"/>
      <c r="FO278" s="18"/>
      <c r="FP278" s="18"/>
      <c r="FQ278" s="18"/>
      <c r="FR278" s="18"/>
      <c r="FT278" s="22"/>
      <c r="FU278" s="18"/>
      <c r="FV278" s="18"/>
      <c r="FW278" s="18"/>
      <c r="FX278" s="18"/>
      <c r="FY278" s="18"/>
      <c r="GA278" s="22"/>
      <c r="GB278" s="18"/>
      <c r="GC278" s="18"/>
      <c r="GD278" s="18"/>
      <c r="GE278" s="18"/>
      <c r="GF278" s="18"/>
      <c r="GG278" s="18"/>
      <c r="GH278" s="18"/>
      <c r="GI278" s="18"/>
      <c r="GJ278" s="18"/>
      <c r="GK278" s="18"/>
      <c r="GL278" s="18"/>
      <c r="GM278" s="18"/>
      <c r="HD278" s="22"/>
      <c r="HE278" s="18"/>
      <c r="HF278" s="18"/>
      <c r="HG278" s="18"/>
      <c r="HH278" s="18"/>
      <c r="HI278" s="18"/>
      <c r="HK278" s="22"/>
      <c r="HL278" s="18"/>
      <c r="HM278" s="18"/>
      <c r="HN278" s="18"/>
      <c r="HO278" s="18"/>
      <c r="HP278" s="18"/>
      <c r="HR278" s="22"/>
      <c r="HS278" s="18"/>
      <c r="HT278" s="18"/>
      <c r="HU278" s="18"/>
      <c r="HV278" s="18"/>
      <c r="HW278" s="18"/>
      <c r="HY278" s="22"/>
      <c r="HZ278" s="18"/>
      <c r="IA278" s="18"/>
      <c r="IB278" s="18"/>
      <c r="IC278" s="18"/>
      <c r="ID278" s="18"/>
      <c r="IM278" s="22"/>
      <c r="IN278" s="18"/>
      <c r="IO278" s="18"/>
      <c r="IP278" s="18"/>
      <c r="IQ278" s="18"/>
      <c r="IR278" s="18"/>
      <c r="IT278" s="22"/>
      <c r="IU278" s="18"/>
      <c r="IV278" s="18"/>
      <c r="IW278" s="18"/>
      <c r="IX278" s="18"/>
      <c r="IY278" s="18"/>
      <c r="JA278" s="22"/>
      <c r="JB278" s="18"/>
      <c r="JC278" s="18"/>
      <c r="JD278" s="18"/>
      <c r="JE278" s="18"/>
      <c r="JF278" s="18"/>
      <c r="JH278" s="22"/>
      <c r="JI278" s="18"/>
      <c r="JJ278" s="18"/>
      <c r="JK278" s="18"/>
      <c r="JL278" s="18"/>
      <c r="JM278" s="18"/>
    </row>
    <row r="279" spans="2:273" x14ac:dyDescent="0.2">
      <c r="B279" s="4"/>
      <c r="C279" s="22"/>
      <c r="D279" s="1"/>
      <c r="E279" s="18"/>
      <c r="F279" s="18"/>
      <c r="G279" s="22"/>
      <c r="H279" s="1"/>
      <c r="I279" s="18"/>
      <c r="J279" s="18"/>
      <c r="K279" s="22"/>
      <c r="L279" s="1"/>
      <c r="M279" s="18"/>
      <c r="N279" s="18"/>
      <c r="O279" s="18"/>
      <c r="P279" s="18"/>
      <c r="Q279" s="18"/>
      <c r="R279" s="18"/>
      <c r="S279" s="18"/>
      <c r="T279" s="22"/>
      <c r="U279" s="22"/>
      <c r="V279" s="18"/>
      <c r="W279" s="18"/>
      <c r="AC279" s="22"/>
      <c r="AD279" s="18"/>
      <c r="AE279" s="18"/>
      <c r="AF279" s="18"/>
      <c r="AG279" s="18"/>
      <c r="AH279" s="18"/>
      <c r="AJ279" s="22"/>
      <c r="AK279" s="18"/>
      <c r="AL279" s="18"/>
      <c r="AM279" s="18"/>
      <c r="AN279" s="18"/>
      <c r="AO279" s="18"/>
      <c r="AQ279" s="22"/>
      <c r="AR279" s="18"/>
      <c r="AS279" s="18"/>
      <c r="AT279" s="18"/>
      <c r="AU279" s="18"/>
      <c r="AV279" s="18"/>
      <c r="AX279" s="22"/>
      <c r="AY279" s="18"/>
      <c r="AZ279" s="18"/>
      <c r="BA279" s="18"/>
      <c r="BB279" s="18"/>
      <c r="BC279" s="18"/>
      <c r="BE279" s="22"/>
      <c r="BF279" s="18"/>
      <c r="BG279" s="18"/>
      <c r="BH279" s="18"/>
      <c r="BI279" s="18"/>
      <c r="BJ279" s="18"/>
      <c r="BL279" s="22"/>
      <c r="BM279" s="18"/>
      <c r="BN279" s="18"/>
      <c r="BO279" s="18"/>
      <c r="BP279" s="18"/>
      <c r="BQ279" s="18"/>
      <c r="BS279" s="22"/>
      <c r="BT279" s="18"/>
      <c r="BU279" s="18"/>
      <c r="BV279" s="18"/>
      <c r="BW279" s="18"/>
      <c r="BX279" s="18"/>
      <c r="BZ279" s="22"/>
      <c r="CA279" s="18"/>
      <c r="CB279" s="18"/>
      <c r="CC279" s="18"/>
      <c r="CD279" s="18"/>
      <c r="CE279" s="18"/>
      <c r="CG279" s="22"/>
      <c r="CH279" s="18"/>
      <c r="CI279" s="18"/>
      <c r="CJ279" s="18"/>
      <c r="CK279" s="18"/>
      <c r="CL279" s="18"/>
      <c r="CN279" s="22"/>
      <c r="CO279" s="18"/>
      <c r="CP279" s="18"/>
      <c r="CQ279" s="18"/>
      <c r="CR279" s="18"/>
      <c r="CS279" s="18"/>
      <c r="CU279" s="22"/>
      <c r="CV279" s="18"/>
      <c r="CW279" s="18"/>
      <c r="CX279" s="18"/>
      <c r="CY279" s="18"/>
      <c r="CZ279" s="18"/>
      <c r="DB279" s="22"/>
      <c r="DC279" s="18"/>
      <c r="DD279" s="18"/>
      <c r="DE279" s="18"/>
      <c r="DF279" s="18"/>
      <c r="DG279" s="18"/>
      <c r="DI279" s="22"/>
      <c r="DJ279" s="18"/>
      <c r="DK279" s="18"/>
      <c r="DL279" s="18"/>
      <c r="DM279" s="18"/>
      <c r="DN279" s="18"/>
      <c r="DP279" s="22"/>
      <c r="DQ279" s="18"/>
      <c r="DR279" s="18"/>
      <c r="DS279" s="18"/>
      <c r="DT279" s="18"/>
      <c r="DU279" s="18"/>
      <c r="DV279" s="18"/>
      <c r="DW279" s="22"/>
      <c r="DX279" s="18"/>
      <c r="DY279" s="18"/>
      <c r="DZ279" s="18"/>
      <c r="EA279" s="18"/>
      <c r="EB279" s="18"/>
      <c r="ED279" s="22"/>
      <c r="EE279" s="18"/>
      <c r="EF279" s="18"/>
      <c r="EG279" s="18"/>
      <c r="EH279" s="18"/>
      <c r="EI279" s="18"/>
      <c r="EK279" s="22"/>
      <c r="EL279" s="18"/>
      <c r="EM279" s="18"/>
      <c r="EN279" s="18"/>
      <c r="EO279" s="18"/>
      <c r="EP279" s="18"/>
      <c r="ER279" s="22"/>
      <c r="ES279" s="18"/>
      <c r="ET279" s="18"/>
      <c r="EU279" s="18"/>
      <c r="EV279" s="18"/>
      <c r="EW279" s="18"/>
      <c r="EY279" s="22"/>
      <c r="EZ279" s="18"/>
      <c r="FA279" s="18"/>
      <c r="FB279" s="18"/>
      <c r="FC279" s="18"/>
      <c r="FD279" s="18"/>
      <c r="FF279" s="22"/>
      <c r="FG279" s="18"/>
      <c r="FH279" s="18"/>
      <c r="FI279" s="18"/>
      <c r="FJ279" s="18"/>
      <c r="FK279" s="18"/>
      <c r="FM279" s="22"/>
      <c r="FN279" s="18"/>
      <c r="FO279" s="18"/>
      <c r="FP279" s="18"/>
      <c r="FQ279" s="18"/>
      <c r="FR279" s="18"/>
      <c r="FT279" s="22"/>
      <c r="FU279" s="18"/>
      <c r="FV279" s="18"/>
      <c r="FW279" s="18"/>
      <c r="FX279" s="18"/>
      <c r="FY279" s="18"/>
      <c r="GA279" s="22"/>
      <c r="GB279" s="18"/>
      <c r="GC279" s="18"/>
      <c r="GD279" s="18"/>
      <c r="GE279" s="18"/>
      <c r="GF279" s="18"/>
      <c r="GG279" s="18"/>
      <c r="GH279" s="18"/>
      <c r="GI279" s="18"/>
      <c r="GJ279" s="18"/>
      <c r="GK279" s="18"/>
      <c r="GL279" s="18"/>
      <c r="GM279" s="18"/>
      <c r="HD279" s="22"/>
      <c r="HE279" s="18"/>
      <c r="HF279" s="18"/>
      <c r="HG279" s="18"/>
      <c r="HH279" s="18"/>
      <c r="HI279" s="18"/>
      <c r="HK279" s="22"/>
      <c r="HL279" s="18"/>
      <c r="HM279" s="18"/>
      <c r="HN279" s="18"/>
      <c r="HO279" s="18"/>
      <c r="HP279" s="18"/>
      <c r="HR279" s="22"/>
      <c r="HS279" s="18"/>
      <c r="HT279" s="18"/>
      <c r="HU279" s="18"/>
      <c r="HV279" s="18"/>
      <c r="HW279" s="18"/>
      <c r="HY279" s="22"/>
      <c r="HZ279" s="18"/>
      <c r="IA279" s="18"/>
      <c r="IB279" s="18"/>
      <c r="IC279" s="18"/>
      <c r="ID279" s="18"/>
      <c r="IM279" s="22"/>
      <c r="IN279" s="18"/>
      <c r="IO279" s="18"/>
      <c r="IP279" s="18"/>
      <c r="IQ279" s="18"/>
      <c r="IR279" s="18"/>
      <c r="IT279" s="22"/>
      <c r="IU279" s="18"/>
      <c r="IV279" s="18"/>
      <c r="IW279" s="18"/>
      <c r="IX279" s="18"/>
      <c r="IY279" s="18"/>
      <c r="JA279" s="22"/>
      <c r="JB279" s="18"/>
      <c r="JC279" s="18"/>
      <c r="JD279" s="18"/>
      <c r="JE279" s="18"/>
      <c r="JF279" s="18"/>
      <c r="JH279" s="22"/>
      <c r="JI279" s="18"/>
      <c r="JJ279" s="18"/>
      <c r="JK279" s="18"/>
      <c r="JL279" s="18"/>
      <c r="JM279" s="18"/>
    </row>
    <row r="280" spans="2:273" x14ac:dyDescent="0.2">
      <c r="B280" s="4"/>
      <c r="C280" s="22"/>
      <c r="D280" s="1"/>
      <c r="E280" s="18"/>
      <c r="F280" s="18"/>
      <c r="G280" s="22"/>
      <c r="H280" s="1"/>
      <c r="I280" s="18"/>
      <c r="J280" s="18"/>
      <c r="K280" s="22"/>
      <c r="L280" s="1"/>
      <c r="M280" s="18"/>
      <c r="N280" s="18"/>
      <c r="O280" s="18"/>
      <c r="P280" s="18"/>
      <c r="Q280" s="18"/>
      <c r="R280" s="18"/>
      <c r="S280" s="18"/>
      <c r="T280" s="22"/>
      <c r="U280" s="22"/>
      <c r="V280" s="18"/>
      <c r="W280" s="18"/>
      <c r="AC280" s="22"/>
      <c r="AD280" s="18"/>
      <c r="AE280" s="18"/>
      <c r="AF280" s="18"/>
      <c r="AG280" s="18"/>
      <c r="AH280" s="18"/>
      <c r="AJ280" s="22"/>
      <c r="AK280" s="18"/>
      <c r="AL280" s="18"/>
      <c r="AM280" s="18"/>
      <c r="AN280" s="18"/>
      <c r="AO280" s="18"/>
      <c r="AQ280" s="22"/>
      <c r="AR280" s="18"/>
      <c r="AS280" s="18"/>
      <c r="AT280" s="18"/>
      <c r="AU280" s="18"/>
      <c r="AV280" s="18"/>
      <c r="AX280" s="22"/>
      <c r="AY280" s="18"/>
      <c r="AZ280" s="18"/>
      <c r="BA280" s="18"/>
      <c r="BB280" s="18"/>
      <c r="BC280" s="18"/>
      <c r="BE280" s="22"/>
      <c r="BF280" s="18"/>
      <c r="BG280" s="18"/>
      <c r="BH280" s="18"/>
      <c r="BI280" s="18"/>
      <c r="BJ280" s="18"/>
      <c r="BL280" s="22"/>
      <c r="BM280" s="18"/>
      <c r="BN280" s="18"/>
      <c r="BO280" s="18"/>
      <c r="BP280" s="18"/>
      <c r="BQ280" s="18"/>
      <c r="BS280" s="22"/>
      <c r="BT280" s="18"/>
      <c r="BU280" s="18"/>
      <c r="BV280" s="18"/>
      <c r="BW280" s="18"/>
      <c r="BX280" s="18"/>
      <c r="BZ280" s="22"/>
      <c r="CA280" s="18"/>
      <c r="CB280" s="18"/>
      <c r="CC280" s="18"/>
      <c r="CD280" s="18"/>
      <c r="CE280" s="18"/>
      <c r="CG280" s="22"/>
      <c r="CH280" s="18"/>
      <c r="CI280" s="18"/>
      <c r="CJ280" s="18"/>
      <c r="CK280" s="18"/>
      <c r="CL280" s="18"/>
      <c r="CN280" s="22"/>
      <c r="CO280" s="18"/>
      <c r="CP280" s="18"/>
      <c r="CQ280" s="18"/>
      <c r="CR280" s="18"/>
      <c r="CS280" s="18"/>
      <c r="CU280" s="22"/>
      <c r="CV280" s="18"/>
      <c r="CW280" s="18"/>
      <c r="CX280" s="18"/>
      <c r="CY280" s="18"/>
      <c r="CZ280" s="18"/>
      <c r="DB280" s="22"/>
      <c r="DC280" s="18"/>
      <c r="DD280" s="18"/>
      <c r="DE280" s="18"/>
      <c r="DF280" s="18"/>
      <c r="DG280" s="18"/>
      <c r="DI280" s="22"/>
      <c r="DJ280" s="18"/>
      <c r="DK280" s="18"/>
      <c r="DL280" s="18"/>
      <c r="DM280" s="18"/>
      <c r="DN280" s="18"/>
      <c r="DP280" s="22"/>
      <c r="DQ280" s="18"/>
      <c r="DR280" s="18"/>
      <c r="DS280" s="18"/>
      <c r="DT280" s="18"/>
      <c r="DU280" s="18"/>
      <c r="DV280" s="18"/>
      <c r="DW280" s="22"/>
      <c r="DX280" s="18"/>
      <c r="DY280" s="18"/>
      <c r="DZ280" s="18"/>
      <c r="EA280" s="18"/>
      <c r="EB280" s="18"/>
      <c r="ED280" s="22"/>
      <c r="EE280" s="18"/>
      <c r="EF280" s="18"/>
      <c r="EG280" s="18"/>
      <c r="EH280" s="18"/>
      <c r="EI280" s="18"/>
      <c r="EK280" s="22"/>
      <c r="EL280" s="18"/>
      <c r="EM280" s="18"/>
      <c r="EN280" s="18"/>
      <c r="EO280" s="18"/>
      <c r="EP280" s="18"/>
      <c r="ER280" s="22"/>
      <c r="ES280" s="18"/>
      <c r="ET280" s="18"/>
      <c r="EU280" s="18"/>
      <c r="EV280" s="18"/>
      <c r="EW280" s="18"/>
      <c r="EY280" s="22"/>
      <c r="EZ280" s="18"/>
      <c r="FA280" s="18"/>
      <c r="FB280" s="18"/>
      <c r="FC280" s="18"/>
      <c r="FD280" s="18"/>
      <c r="FF280" s="22"/>
      <c r="FG280" s="18"/>
      <c r="FH280" s="18"/>
      <c r="FI280" s="18"/>
      <c r="FJ280" s="18"/>
      <c r="FK280" s="18"/>
      <c r="FM280" s="22"/>
      <c r="FN280" s="18"/>
      <c r="FO280" s="18"/>
      <c r="FP280" s="18"/>
      <c r="FQ280" s="18"/>
      <c r="FR280" s="18"/>
      <c r="FT280" s="22"/>
      <c r="FU280" s="18"/>
      <c r="FV280" s="18"/>
      <c r="FW280" s="18"/>
      <c r="FX280" s="18"/>
      <c r="FY280" s="18"/>
      <c r="GA280" s="22"/>
      <c r="GB280" s="18"/>
      <c r="GC280" s="18"/>
      <c r="GD280" s="18"/>
      <c r="GE280" s="18"/>
      <c r="GF280" s="18"/>
      <c r="GG280" s="18"/>
      <c r="GH280" s="18"/>
      <c r="GI280" s="18"/>
      <c r="GJ280" s="18"/>
      <c r="GK280" s="18"/>
      <c r="GL280" s="18"/>
      <c r="GM280" s="18"/>
      <c r="HD280" s="22"/>
      <c r="HE280" s="18"/>
      <c r="HF280" s="18"/>
      <c r="HG280" s="18"/>
      <c r="HH280" s="18"/>
      <c r="HI280" s="18"/>
      <c r="HK280" s="22"/>
      <c r="HL280" s="18"/>
      <c r="HM280" s="18"/>
      <c r="HN280" s="18"/>
      <c r="HO280" s="18"/>
      <c r="HP280" s="18"/>
      <c r="HR280" s="22"/>
      <c r="HS280" s="18"/>
      <c r="HT280" s="18"/>
      <c r="HU280" s="18"/>
      <c r="HV280" s="18"/>
      <c r="HW280" s="18"/>
      <c r="HY280" s="22"/>
      <c r="HZ280" s="18"/>
      <c r="IA280" s="18"/>
      <c r="IB280" s="18"/>
      <c r="IC280" s="18"/>
      <c r="ID280" s="18"/>
      <c r="IM280" s="22"/>
      <c r="IN280" s="18"/>
      <c r="IO280" s="18"/>
      <c r="IP280" s="18"/>
      <c r="IQ280" s="18"/>
      <c r="IR280" s="18"/>
      <c r="IT280" s="22"/>
      <c r="IU280" s="18"/>
      <c r="IV280" s="18"/>
      <c r="IW280" s="18"/>
      <c r="IX280" s="18"/>
      <c r="IY280" s="18"/>
      <c r="JA280" s="22"/>
      <c r="JB280" s="18"/>
      <c r="JC280" s="18"/>
      <c r="JD280" s="18"/>
      <c r="JE280" s="18"/>
      <c r="JF280" s="18"/>
      <c r="JH280" s="22"/>
      <c r="JI280" s="18"/>
      <c r="JJ280" s="18"/>
      <c r="JK280" s="18"/>
      <c r="JL280" s="18"/>
      <c r="JM280" s="18"/>
    </row>
    <row r="281" spans="2:273" x14ac:dyDescent="0.2">
      <c r="B281" s="4"/>
      <c r="C281" s="22"/>
      <c r="D281" s="1"/>
      <c r="E281" s="18"/>
      <c r="F281" s="18"/>
      <c r="G281" s="22"/>
      <c r="H281" s="1"/>
      <c r="I281" s="18"/>
      <c r="J281" s="18"/>
      <c r="K281" s="22"/>
      <c r="L281" s="1"/>
      <c r="M281" s="18"/>
      <c r="N281" s="18"/>
      <c r="O281" s="18"/>
      <c r="P281" s="18"/>
      <c r="Q281" s="18"/>
      <c r="R281" s="18"/>
      <c r="S281" s="18"/>
      <c r="T281" s="22"/>
      <c r="U281" s="22"/>
      <c r="V281" s="18"/>
      <c r="W281" s="18"/>
      <c r="AC281" s="22"/>
      <c r="AD281" s="18"/>
      <c r="AE281" s="18"/>
      <c r="AF281" s="18"/>
      <c r="AG281" s="18"/>
      <c r="AH281" s="18"/>
      <c r="AJ281" s="22"/>
      <c r="AK281" s="18"/>
      <c r="AL281" s="18"/>
      <c r="AM281" s="18"/>
      <c r="AN281" s="18"/>
      <c r="AO281" s="18"/>
      <c r="AQ281" s="22"/>
      <c r="AR281" s="18"/>
      <c r="AS281" s="18"/>
      <c r="AT281" s="18"/>
      <c r="AU281" s="18"/>
      <c r="AV281" s="18"/>
      <c r="AX281" s="22"/>
      <c r="AY281" s="18"/>
      <c r="AZ281" s="18"/>
      <c r="BA281" s="18"/>
      <c r="BB281" s="18"/>
      <c r="BC281" s="18"/>
      <c r="BE281" s="22"/>
      <c r="BF281" s="18"/>
      <c r="BG281" s="18"/>
      <c r="BH281" s="18"/>
      <c r="BI281" s="18"/>
      <c r="BJ281" s="18"/>
      <c r="BL281" s="22"/>
      <c r="BM281" s="18"/>
      <c r="BN281" s="18"/>
      <c r="BO281" s="18"/>
      <c r="BP281" s="18"/>
      <c r="BQ281" s="18"/>
      <c r="BS281" s="22"/>
      <c r="BT281" s="18"/>
      <c r="BU281" s="18"/>
      <c r="BV281" s="18"/>
      <c r="BW281" s="18"/>
      <c r="BX281" s="18"/>
      <c r="BZ281" s="22"/>
      <c r="CA281" s="18"/>
      <c r="CB281" s="18"/>
      <c r="CC281" s="18"/>
      <c r="CD281" s="18"/>
      <c r="CE281" s="18"/>
      <c r="CG281" s="22"/>
      <c r="CH281" s="18"/>
      <c r="CI281" s="18"/>
      <c r="CJ281" s="18"/>
      <c r="CK281" s="18"/>
      <c r="CL281" s="18"/>
      <c r="CN281" s="22"/>
      <c r="CO281" s="18"/>
      <c r="CP281" s="18"/>
      <c r="CQ281" s="18"/>
      <c r="CR281" s="18"/>
      <c r="CS281" s="18"/>
      <c r="CU281" s="22"/>
      <c r="CV281" s="18"/>
      <c r="CW281" s="18"/>
      <c r="CX281" s="18"/>
      <c r="CY281" s="18"/>
      <c r="CZ281" s="18"/>
      <c r="DB281" s="22"/>
      <c r="DC281" s="18"/>
      <c r="DD281" s="18"/>
      <c r="DE281" s="18"/>
      <c r="DF281" s="18"/>
      <c r="DG281" s="18"/>
      <c r="DI281" s="22"/>
      <c r="DJ281" s="18"/>
      <c r="DK281" s="18"/>
      <c r="DL281" s="18"/>
      <c r="DM281" s="18"/>
      <c r="DN281" s="18"/>
      <c r="DP281" s="22"/>
      <c r="DQ281" s="18"/>
      <c r="DR281" s="18"/>
      <c r="DS281" s="18"/>
      <c r="DT281" s="18"/>
      <c r="DU281" s="18"/>
      <c r="DV281" s="18"/>
      <c r="DW281" s="22"/>
      <c r="DX281" s="18"/>
      <c r="DY281" s="18"/>
      <c r="DZ281" s="18"/>
      <c r="EA281" s="18"/>
      <c r="EB281" s="18"/>
      <c r="ED281" s="22"/>
      <c r="EE281" s="18"/>
      <c r="EF281" s="18"/>
      <c r="EG281" s="18"/>
      <c r="EH281" s="18"/>
      <c r="EI281" s="18"/>
      <c r="EK281" s="22"/>
      <c r="EL281" s="18"/>
      <c r="EM281" s="18"/>
      <c r="EN281" s="18"/>
      <c r="EO281" s="18"/>
      <c r="EP281" s="18"/>
      <c r="ER281" s="22"/>
      <c r="ES281" s="18"/>
      <c r="ET281" s="18"/>
      <c r="EU281" s="18"/>
      <c r="EV281" s="18"/>
      <c r="EW281" s="18"/>
      <c r="EY281" s="22"/>
      <c r="EZ281" s="18"/>
      <c r="FA281" s="18"/>
      <c r="FB281" s="18"/>
      <c r="FC281" s="18"/>
      <c r="FD281" s="18"/>
      <c r="FF281" s="22"/>
      <c r="FG281" s="18"/>
      <c r="FH281" s="18"/>
      <c r="FI281" s="18"/>
      <c r="FJ281" s="18"/>
      <c r="FK281" s="18"/>
      <c r="FM281" s="22"/>
      <c r="FN281" s="18"/>
      <c r="FO281" s="18"/>
      <c r="FP281" s="18"/>
      <c r="FQ281" s="18"/>
      <c r="FR281" s="18"/>
      <c r="FT281" s="22"/>
      <c r="FU281" s="18"/>
      <c r="FV281" s="18"/>
      <c r="FW281" s="18"/>
      <c r="FX281" s="18"/>
      <c r="FY281" s="18"/>
      <c r="GA281" s="22"/>
      <c r="GB281" s="18"/>
      <c r="GC281" s="18"/>
      <c r="GD281" s="18"/>
      <c r="GE281" s="18"/>
      <c r="GF281" s="18"/>
      <c r="GG281" s="18"/>
      <c r="GH281" s="18"/>
      <c r="GI281" s="18"/>
      <c r="GJ281" s="18"/>
      <c r="GK281" s="18"/>
      <c r="GL281" s="18"/>
      <c r="GM281" s="18"/>
      <c r="HD281" s="22"/>
      <c r="HE281" s="18"/>
      <c r="HF281" s="18"/>
      <c r="HG281" s="18"/>
      <c r="HH281" s="18"/>
      <c r="HI281" s="18"/>
      <c r="HK281" s="22"/>
      <c r="HL281" s="18"/>
      <c r="HM281" s="18"/>
      <c r="HN281" s="18"/>
      <c r="HO281" s="18"/>
      <c r="HP281" s="18"/>
      <c r="HR281" s="22"/>
      <c r="HS281" s="18"/>
      <c r="HT281" s="18"/>
      <c r="HU281" s="18"/>
      <c r="HV281" s="18"/>
      <c r="HW281" s="18"/>
      <c r="HY281" s="22"/>
      <c r="HZ281" s="18"/>
      <c r="IA281" s="18"/>
      <c r="IB281" s="18"/>
      <c r="IC281" s="18"/>
      <c r="ID281" s="18"/>
      <c r="IM281" s="22"/>
      <c r="IN281" s="18"/>
      <c r="IO281" s="18"/>
      <c r="IP281" s="18"/>
      <c r="IQ281" s="18"/>
      <c r="IR281" s="18"/>
      <c r="IT281" s="22"/>
      <c r="IU281" s="18"/>
      <c r="IV281" s="18"/>
      <c r="IW281" s="18"/>
      <c r="IX281" s="18"/>
      <c r="IY281" s="18"/>
      <c r="JA281" s="22"/>
      <c r="JB281" s="18"/>
      <c r="JC281" s="18"/>
      <c r="JD281" s="18"/>
      <c r="JE281" s="18"/>
      <c r="JF281" s="18"/>
      <c r="JH281" s="22"/>
      <c r="JI281" s="18"/>
      <c r="JJ281" s="18"/>
      <c r="JK281" s="18"/>
      <c r="JL281" s="18"/>
      <c r="JM281" s="18"/>
    </row>
    <row r="282" spans="2:273" x14ac:dyDescent="0.2">
      <c r="B282" s="4"/>
      <c r="C282" s="22"/>
      <c r="D282" s="1"/>
      <c r="E282" s="18"/>
      <c r="F282" s="18"/>
      <c r="G282" s="22"/>
      <c r="H282" s="1"/>
      <c r="I282" s="18"/>
      <c r="J282" s="18"/>
      <c r="K282" s="22"/>
      <c r="L282" s="1"/>
      <c r="M282" s="18"/>
      <c r="N282" s="18"/>
      <c r="O282" s="18"/>
      <c r="P282" s="18"/>
      <c r="Q282" s="18"/>
      <c r="R282" s="18"/>
      <c r="S282" s="18"/>
      <c r="T282" s="22"/>
      <c r="U282" s="22"/>
      <c r="V282" s="18"/>
      <c r="W282" s="18"/>
      <c r="AC282" s="22"/>
      <c r="AD282" s="18"/>
      <c r="AE282" s="18"/>
      <c r="AF282" s="18"/>
      <c r="AG282" s="18"/>
      <c r="AH282" s="18"/>
      <c r="AJ282" s="22"/>
      <c r="AK282" s="18"/>
      <c r="AL282" s="18"/>
      <c r="AM282" s="18"/>
      <c r="AN282" s="18"/>
      <c r="AO282" s="18"/>
      <c r="AQ282" s="22"/>
      <c r="AR282" s="18"/>
      <c r="AS282" s="18"/>
      <c r="AT282" s="18"/>
      <c r="AU282" s="18"/>
      <c r="AV282" s="18"/>
      <c r="AX282" s="22"/>
      <c r="AY282" s="18"/>
      <c r="AZ282" s="18"/>
      <c r="BA282" s="18"/>
      <c r="BB282" s="18"/>
      <c r="BC282" s="18"/>
      <c r="BE282" s="22"/>
      <c r="BF282" s="18"/>
      <c r="BG282" s="18"/>
      <c r="BH282" s="18"/>
      <c r="BI282" s="18"/>
      <c r="BJ282" s="18"/>
      <c r="BL282" s="22"/>
      <c r="BM282" s="18"/>
      <c r="BN282" s="18"/>
      <c r="BO282" s="18"/>
      <c r="BP282" s="18"/>
      <c r="BQ282" s="18"/>
      <c r="BS282" s="22"/>
      <c r="BT282" s="18"/>
      <c r="BU282" s="18"/>
      <c r="BV282" s="18"/>
      <c r="BW282" s="18"/>
      <c r="BX282" s="18"/>
      <c r="BZ282" s="22"/>
      <c r="CA282" s="18"/>
      <c r="CB282" s="18"/>
      <c r="CC282" s="18"/>
      <c r="CD282" s="18"/>
      <c r="CE282" s="18"/>
      <c r="CG282" s="22"/>
      <c r="CH282" s="18"/>
      <c r="CI282" s="18"/>
      <c r="CJ282" s="18"/>
      <c r="CK282" s="18"/>
      <c r="CL282" s="18"/>
      <c r="CN282" s="22"/>
      <c r="CO282" s="18"/>
      <c r="CP282" s="18"/>
      <c r="CQ282" s="18"/>
      <c r="CR282" s="18"/>
      <c r="CS282" s="18"/>
      <c r="CU282" s="22"/>
      <c r="CV282" s="18"/>
      <c r="CW282" s="18"/>
      <c r="CX282" s="18"/>
      <c r="CY282" s="18"/>
      <c r="CZ282" s="18"/>
      <c r="DB282" s="22"/>
      <c r="DC282" s="18"/>
      <c r="DD282" s="18"/>
      <c r="DE282" s="18"/>
      <c r="DF282" s="18"/>
      <c r="DG282" s="18"/>
      <c r="DI282" s="22"/>
      <c r="DJ282" s="18"/>
      <c r="DK282" s="18"/>
      <c r="DL282" s="18"/>
      <c r="DM282" s="18"/>
      <c r="DN282" s="18"/>
      <c r="DP282" s="22"/>
      <c r="DQ282" s="18"/>
      <c r="DR282" s="18"/>
      <c r="DS282" s="18"/>
      <c r="DT282" s="18"/>
      <c r="DU282" s="18"/>
      <c r="DV282" s="18"/>
      <c r="DW282" s="22"/>
      <c r="DX282" s="18"/>
      <c r="DY282" s="18"/>
      <c r="DZ282" s="18"/>
      <c r="EA282" s="18"/>
      <c r="EB282" s="18"/>
      <c r="ED282" s="22"/>
      <c r="EE282" s="18"/>
      <c r="EF282" s="18"/>
      <c r="EG282" s="18"/>
      <c r="EH282" s="18"/>
      <c r="EI282" s="18"/>
      <c r="EK282" s="22"/>
      <c r="EL282" s="18"/>
      <c r="EM282" s="18"/>
      <c r="EN282" s="18"/>
      <c r="EO282" s="18"/>
      <c r="EP282" s="18"/>
      <c r="ER282" s="22"/>
      <c r="ES282" s="18"/>
      <c r="ET282" s="18"/>
      <c r="EU282" s="18"/>
      <c r="EV282" s="18"/>
      <c r="EW282" s="18"/>
      <c r="EY282" s="22"/>
      <c r="EZ282" s="18"/>
      <c r="FA282" s="18"/>
      <c r="FB282" s="18"/>
      <c r="FC282" s="18"/>
      <c r="FD282" s="18"/>
      <c r="FF282" s="22"/>
      <c r="FG282" s="18"/>
      <c r="FH282" s="18"/>
      <c r="FI282" s="18"/>
      <c r="FJ282" s="18"/>
      <c r="FK282" s="18"/>
      <c r="FM282" s="22"/>
      <c r="FN282" s="18"/>
      <c r="FO282" s="18"/>
      <c r="FP282" s="18"/>
      <c r="FQ282" s="18"/>
      <c r="FR282" s="18"/>
      <c r="FT282" s="22"/>
      <c r="FU282" s="18"/>
      <c r="FV282" s="18"/>
      <c r="FW282" s="18"/>
      <c r="FX282" s="18"/>
      <c r="FY282" s="18"/>
      <c r="GA282" s="22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HD282" s="22"/>
      <c r="HE282" s="18"/>
      <c r="HF282" s="18"/>
      <c r="HG282" s="18"/>
      <c r="HH282" s="18"/>
      <c r="HI282" s="18"/>
      <c r="HK282" s="22"/>
      <c r="HL282" s="18"/>
      <c r="HM282" s="18"/>
      <c r="HN282" s="18"/>
      <c r="HO282" s="18"/>
      <c r="HP282" s="18"/>
      <c r="HR282" s="22"/>
      <c r="HS282" s="18"/>
      <c r="HT282" s="18"/>
      <c r="HU282" s="18"/>
      <c r="HV282" s="18"/>
      <c r="HW282" s="18"/>
      <c r="HY282" s="22"/>
      <c r="HZ282" s="18"/>
      <c r="IA282" s="18"/>
      <c r="IB282" s="18"/>
      <c r="IC282" s="18"/>
      <c r="ID282" s="18"/>
      <c r="IM282" s="22"/>
      <c r="IN282" s="18"/>
      <c r="IO282" s="18"/>
      <c r="IP282" s="18"/>
      <c r="IQ282" s="18"/>
      <c r="IR282" s="18"/>
      <c r="IT282" s="22"/>
      <c r="IU282" s="18"/>
      <c r="IV282" s="18"/>
      <c r="IW282" s="18"/>
      <c r="IX282" s="18"/>
      <c r="IY282" s="18"/>
      <c r="JA282" s="22"/>
      <c r="JB282" s="18"/>
      <c r="JC282" s="18"/>
      <c r="JD282" s="18"/>
      <c r="JE282" s="18"/>
      <c r="JF282" s="18"/>
      <c r="JH282" s="22"/>
      <c r="JI282" s="18"/>
      <c r="JJ282" s="18"/>
      <c r="JK282" s="18"/>
      <c r="JL282" s="18"/>
      <c r="JM282" s="18"/>
    </row>
    <row r="283" spans="2:273" x14ac:dyDescent="0.2">
      <c r="B283" s="4"/>
      <c r="C283" s="22"/>
      <c r="D283" s="1"/>
      <c r="E283" s="18"/>
      <c r="F283" s="18"/>
      <c r="G283" s="22"/>
      <c r="H283" s="1"/>
      <c r="I283" s="18"/>
      <c r="J283" s="18"/>
      <c r="K283" s="22"/>
      <c r="L283" s="1"/>
      <c r="M283" s="18"/>
      <c r="N283" s="18"/>
      <c r="O283" s="18"/>
      <c r="P283" s="18"/>
      <c r="Q283" s="18"/>
      <c r="R283" s="18"/>
      <c r="S283" s="18"/>
      <c r="T283" s="22"/>
      <c r="U283" s="22"/>
      <c r="V283" s="18"/>
      <c r="W283" s="18"/>
      <c r="AC283" s="22"/>
      <c r="AD283" s="18"/>
      <c r="AE283" s="18"/>
      <c r="AF283" s="18"/>
      <c r="AG283" s="18"/>
      <c r="AH283" s="18"/>
      <c r="AJ283" s="22"/>
      <c r="AK283" s="18"/>
      <c r="AL283" s="18"/>
      <c r="AM283" s="18"/>
      <c r="AN283" s="18"/>
      <c r="AO283" s="18"/>
      <c r="AQ283" s="22"/>
      <c r="AR283" s="18"/>
      <c r="AS283" s="18"/>
      <c r="AT283" s="18"/>
      <c r="AU283" s="18"/>
      <c r="AV283" s="18"/>
      <c r="AX283" s="22"/>
      <c r="AY283" s="18"/>
      <c r="AZ283" s="18"/>
      <c r="BA283" s="18"/>
      <c r="BB283" s="18"/>
      <c r="BC283" s="18"/>
      <c r="BE283" s="22"/>
      <c r="BF283" s="18"/>
      <c r="BG283" s="18"/>
      <c r="BH283" s="18"/>
      <c r="BI283" s="18"/>
      <c r="BJ283" s="18"/>
      <c r="BL283" s="22"/>
      <c r="BM283" s="18"/>
      <c r="BN283" s="18"/>
      <c r="BO283" s="18"/>
      <c r="BP283" s="18"/>
      <c r="BQ283" s="18"/>
      <c r="BS283" s="22"/>
      <c r="BT283" s="18"/>
      <c r="BU283" s="18"/>
      <c r="BV283" s="18"/>
      <c r="BW283" s="18"/>
      <c r="BX283" s="18"/>
      <c r="BZ283" s="22"/>
      <c r="CA283" s="18"/>
      <c r="CB283" s="18"/>
      <c r="CC283" s="18"/>
      <c r="CD283" s="18"/>
      <c r="CE283" s="18"/>
      <c r="CG283" s="22"/>
      <c r="CH283" s="18"/>
      <c r="CI283" s="18"/>
      <c r="CJ283" s="18"/>
      <c r="CK283" s="18"/>
      <c r="CL283" s="18"/>
      <c r="CN283" s="22"/>
      <c r="CO283" s="18"/>
      <c r="CP283" s="18"/>
      <c r="CQ283" s="18"/>
      <c r="CR283" s="18"/>
      <c r="CS283" s="18"/>
      <c r="CU283" s="22"/>
      <c r="CV283" s="18"/>
      <c r="CW283" s="18"/>
      <c r="CX283" s="18"/>
      <c r="CY283" s="18"/>
      <c r="CZ283" s="18"/>
      <c r="DB283" s="22"/>
      <c r="DC283" s="18"/>
      <c r="DD283" s="18"/>
      <c r="DE283" s="18"/>
      <c r="DF283" s="18"/>
      <c r="DG283" s="18"/>
      <c r="DI283" s="22"/>
      <c r="DJ283" s="18"/>
      <c r="DK283" s="18"/>
      <c r="DL283" s="18"/>
      <c r="DM283" s="18"/>
      <c r="DN283" s="18"/>
      <c r="DP283" s="22"/>
      <c r="DQ283" s="18"/>
      <c r="DR283" s="18"/>
      <c r="DS283" s="18"/>
      <c r="DT283" s="18"/>
      <c r="DU283" s="18"/>
      <c r="DV283" s="18"/>
      <c r="DW283" s="22"/>
      <c r="DX283" s="18"/>
      <c r="DY283" s="18"/>
      <c r="DZ283" s="18"/>
      <c r="EA283" s="18"/>
      <c r="EB283" s="18"/>
      <c r="ED283" s="22"/>
      <c r="EE283" s="18"/>
      <c r="EF283" s="18"/>
      <c r="EG283" s="18"/>
      <c r="EH283" s="18"/>
      <c r="EI283" s="18"/>
      <c r="EK283" s="22"/>
      <c r="EL283" s="18"/>
      <c r="EM283" s="18"/>
      <c r="EN283" s="18"/>
      <c r="EO283" s="18"/>
      <c r="EP283" s="18"/>
      <c r="ER283" s="22"/>
      <c r="ES283" s="18"/>
      <c r="ET283" s="18"/>
      <c r="EU283" s="18"/>
      <c r="EV283" s="18"/>
      <c r="EW283" s="18"/>
      <c r="EY283" s="22"/>
      <c r="EZ283" s="18"/>
      <c r="FA283" s="18"/>
      <c r="FB283" s="18"/>
      <c r="FC283" s="18"/>
      <c r="FD283" s="18"/>
      <c r="FF283" s="22"/>
      <c r="FG283" s="18"/>
      <c r="FH283" s="18"/>
      <c r="FI283" s="18"/>
      <c r="FJ283" s="18"/>
      <c r="FK283" s="18"/>
      <c r="FM283" s="22"/>
      <c r="FN283" s="18"/>
      <c r="FO283" s="18"/>
      <c r="FP283" s="18"/>
      <c r="FQ283" s="18"/>
      <c r="FR283" s="18"/>
      <c r="FT283" s="22"/>
      <c r="FU283" s="18"/>
      <c r="FV283" s="18"/>
      <c r="FW283" s="18"/>
      <c r="FX283" s="18"/>
      <c r="FY283" s="18"/>
      <c r="GA283" s="22"/>
      <c r="GB283" s="18"/>
      <c r="GC283" s="18"/>
      <c r="GD283" s="18"/>
      <c r="GE283" s="18"/>
      <c r="GF283" s="18"/>
      <c r="GG283" s="18"/>
      <c r="GH283" s="18"/>
      <c r="GI283" s="18"/>
      <c r="GJ283" s="18"/>
      <c r="GK283" s="18"/>
      <c r="GL283" s="18"/>
      <c r="GM283" s="18"/>
      <c r="HD283" s="22"/>
      <c r="HE283" s="18"/>
      <c r="HF283" s="18"/>
      <c r="HG283" s="18"/>
      <c r="HH283" s="18"/>
      <c r="HI283" s="18"/>
      <c r="HK283" s="22"/>
      <c r="HL283" s="18"/>
      <c r="HM283" s="18"/>
      <c r="HN283" s="18"/>
      <c r="HO283" s="18"/>
      <c r="HP283" s="18"/>
      <c r="HR283" s="22"/>
      <c r="HS283" s="18"/>
      <c r="HT283" s="18"/>
      <c r="HU283" s="18"/>
      <c r="HV283" s="18"/>
      <c r="HW283" s="18"/>
      <c r="HY283" s="22"/>
      <c r="HZ283" s="18"/>
      <c r="IA283" s="18"/>
      <c r="IB283" s="18"/>
      <c r="IC283" s="18"/>
      <c r="ID283" s="18"/>
      <c r="IM283" s="22"/>
      <c r="IN283" s="18"/>
      <c r="IO283" s="18"/>
      <c r="IP283" s="18"/>
      <c r="IQ283" s="18"/>
      <c r="IR283" s="18"/>
      <c r="IT283" s="22"/>
      <c r="IU283" s="18"/>
      <c r="IV283" s="18"/>
      <c r="IW283" s="18"/>
      <c r="IX283" s="18"/>
      <c r="IY283" s="18"/>
      <c r="JA283" s="22"/>
      <c r="JB283" s="18"/>
      <c r="JC283" s="18"/>
      <c r="JD283" s="18"/>
      <c r="JE283" s="18"/>
      <c r="JF283" s="18"/>
      <c r="JH283" s="22"/>
      <c r="JI283" s="18"/>
      <c r="JJ283" s="18"/>
      <c r="JK283" s="18"/>
      <c r="JL283" s="18"/>
      <c r="JM283" s="18"/>
    </row>
    <row r="284" spans="2:273" x14ac:dyDescent="0.2">
      <c r="B284" s="4"/>
      <c r="C284" s="22"/>
      <c r="D284" s="1"/>
      <c r="E284" s="18"/>
      <c r="F284" s="18"/>
      <c r="G284" s="22"/>
      <c r="H284" s="1"/>
      <c r="I284" s="18"/>
      <c r="J284" s="18"/>
      <c r="K284" s="22"/>
      <c r="L284" s="1"/>
      <c r="M284" s="18"/>
      <c r="N284" s="18"/>
      <c r="O284" s="18"/>
      <c r="P284" s="18"/>
      <c r="Q284" s="18"/>
      <c r="R284" s="18"/>
      <c r="S284" s="18"/>
      <c r="T284" s="22"/>
      <c r="U284" s="22"/>
      <c r="V284" s="18"/>
      <c r="W284" s="18"/>
      <c r="AC284" s="22"/>
      <c r="AD284" s="18"/>
      <c r="AE284" s="18"/>
      <c r="AF284" s="18"/>
      <c r="AG284" s="18"/>
      <c r="AH284" s="18"/>
      <c r="AJ284" s="22"/>
      <c r="AK284" s="18"/>
      <c r="AL284" s="18"/>
      <c r="AM284" s="18"/>
      <c r="AN284" s="18"/>
      <c r="AO284" s="18"/>
      <c r="AQ284" s="22"/>
      <c r="AR284" s="18"/>
      <c r="AS284" s="18"/>
      <c r="AT284" s="18"/>
      <c r="AU284" s="18"/>
      <c r="AV284" s="18"/>
      <c r="AX284" s="22"/>
      <c r="AY284" s="18"/>
      <c r="AZ284" s="18"/>
      <c r="BA284" s="18"/>
      <c r="BB284" s="18"/>
      <c r="BC284" s="18"/>
      <c r="BE284" s="22"/>
      <c r="BF284" s="18"/>
      <c r="BG284" s="18"/>
      <c r="BH284" s="18"/>
      <c r="BI284" s="18"/>
      <c r="BJ284" s="18"/>
      <c r="BL284" s="22"/>
      <c r="BM284" s="18"/>
      <c r="BN284" s="18"/>
      <c r="BO284" s="18"/>
      <c r="BP284" s="18"/>
      <c r="BQ284" s="18"/>
      <c r="BS284" s="22"/>
      <c r="BT284" s="18"/>
      <c r="BU284" s="18"/>
      <c r="BV284" s="18"/>
      <c r="BW284" s="18"/>
      <c r="BX284" s="18"/>
      <c r="BZ284" s="22"/>
      <c r="CA284" s="18"/>
      <c r="CB284" s="18"/>
      <c r="CC284" s="18"/>
      <c r="CD284" s="18"/>
      <c r="CE284" s="18"/>
      <c r="CG284" s="22"/>
      <c r="CH284" s="18"/>
      <c r="CI284" s="18"/>
      <c r="CJ284" s="18"/>
      <c r="CK284" s="18"/>
      <c r="CL284" s="18"/>
      <c r="CN284" s="22"/>
      <c r="CO284" s="18"/>
      <c r="CP284" s="18"/>
      <c r="CQ284" s="18"/>
      <c r="CR284" s="18"/>
      <c r="CS284" s="18"/>
      <c r="CU284" s="22"/>
      <c r="CV284" s="18"/>
      <c r="CW284" s="18"/>
      <c r="CX284" s="18"/>
      <c r="CY284" s="18"/>
      <c r="CZ284" s="18"/>
      <c r="DB284" s="22"/>
      <c r="DC284" s="18"/>
      <c r="DD284" s="18"/>
      <c r="DE284" s="18"/>
      <c r="DF284" s="18"/>
      <c r="DG284" s="18"/>
      <c r="DI284" s="22"/>
      <c r="DJ284" s="18"/>
      <c r="DK284" s="18"/>
      <c r="DL284" s="18"/>
      <c r="DM284" s="18"/>
      <c r="DN284" s="18"/>
      <c r="DP284" s="22"/>
      <c r="DQ284" s="18"/>
      <c r="DR284" s="18"/>
      <c r="DS284" s="18"/>
      <c r="DT284" s="18"/>
      <c r="DU284" s="18"/>
      <c r="DV284" s="18"/>
      <c r="DW284" s="22"/>
      <c r="DX284" s="18"/>
      <c r="DY284" s="18"/>
      <c r="DZ284" s="18"/>
      <c r="EA284" s="18"/>
      <c r="EB284" s="18"/>
      <c r="ED284" s="22"/>
      <c r="EE284" s="18"/>
      <c r="EF284" s="18"/>
      <c r="EG284" s="18"/>
      <c r="EH284" s="18"/>
      <c r="EI284" s="18"/>
      <c r="EK284" s="22"/>
      <c r="EL284" s="18"/>
      <c r="EM284" s="18"/>
      <c r="EN284" s="18"/>
      <c r="EO284" s="18"/>
      <c r="EP284" s="18"/>
      <c r="ER284" s="22"/>
      <c r="ES284" s="18"/>
      <c r="ET284" s="18"/>
      <c r="EU284" s="18"/>
      <c r="EV284" s="18"/>
      <c r="EW284" s="18"/>
      <c r="EY284" s="22"/>
      <c r="EZ284" s="18"/>
      <c r="FA284" s="18"/>
      <c r="FB284" s="18"/>
      <c r="FC284" s="18"/>
      <c r="FD284" s="18"/>
      <c r="FF284" s="22"/>
      <c r="FG284" s="18"/>
      <c r="FH284" s="18"/>
      <c r="FI284" s="18"/>
      <c r="FJ284" s="18"/>
      <c r="FK284" s="18"/>
      <c r="FM284" s="22"/>
      <c r="FN284" s="18"/>
      <c r="FO284" s="18"/>
      <c r="FP284" s="18"/>
      <c r="FQ284" s="18"/>
      <c r="FR284" s="18"/>
      <c r="FT284" s="22"/>
      <c r="FU284" s="18"/>
      <c r="FV284" s="18"/>
      <c r="FW284" s="18"/>
      <c r="FX284" s="18"/>
      <c r="FY284" s="18"/>
      <c r="GA284" s="22"/>
      <c r="GB284" s="18"/>
      <c r="GC284" s="18"/>
      <c r="GD284" s="18"/>
      <c r="GE284" s="18"/>
      <c r="GF284" s="18"/>
      <c r="GG284" s="18"/>
      <c r="GH284" s="18"/>
      <c r="GI284" s="18"/>
      <c r="GJ284" s="18"/>
      <c r="GK284" s="18"/>
      <c r="GL284" s="18"/>
      <c r="GM284" s="18"/>
      <c r="HD284" s="22"/>
      <c r="HE284" s="18"/>
      <c r="HF284" s="18"/>
      <c r="HG284" s="18"/>
      <c r="HH284" s="18"/>
      <c r="HI284" s="18"/>
      <c r="HK284" s="22"/>
      <c r="HL284" s="18"/>
      <c r="HM284" s="18"/>
      <c r="HN284" s="18"/>
      <c r="HO284" s="18"/>
      <c r="HP284" s="18"/>
      <c r="HR284" s="22"/>
      <c r="HS284" s="18"/>
      <c r="HT284" s="18"/>
      <c r="HU284" s="18"/>
      <c r="HV284" s="18"/>
      <c r="HW284" s="18"/>
      <c r="HY284" s="22"/>
      <c r="HZ284" s="18"/>
      <c r="IA284" s="18"/>
      <c r="IB284" s="18"/>
      <c r="IC284" s="18"/>
      <c r="ID284" s="18"/>
      <c r="IM284" s="22"/>
      <c r="IN284" s="18"/>
      <c r="IO284" s="18"/>
      <c r="IP284" s="18"/>
      <c r="IQ284" s="18"/>
      <c r="IR284" s="18"/>
      <c r="IT284" s="22"/>
      <c r="IU284" s="18"/>
      <c r="IV284" s="18"/>
      <c r="IW284" s="18"/>
      <c r="IX284" s="18"/>
      <c r="IY284" s="18"/>
      <c r="JA284" s="22"/>
      <c r="JB284" s="18"/>
      <c r="JC284" s="18"/>
      <c r="JD284" s="18"/>
      <c r="JE284" s="18"/>
      <c r="JF284" s="18"/>
      <c r="JH284" s="22"/>
      <c r="JI284" s="18"/>
      <c r="JJ284" s="18"/>
      <c r="JK284" s="18"/>
      <c r="JL284" s="18"/>
      <c r="JM284" s="18"/>
    </row>
    <row r="285" spans="2:273" x14ac:dyDescent="0.2">
      <c r="B285" s="4"/>
      <c r="C285" s="22"/>
      <c r="D285" s="1"/>
      <c r="E285" s="18"/>
      <c r="F285" s="18"/>
      <c r="G285" s="22"/>
      <c r="H285" s="1"/>
      <c r="I285" s="18"/>
      <c r="J285" s="18"/>
      <c r="K285" s="22"/>
      <c r="L285" s="1"/>
      <c r="M285" s="18"/>
      <c r="N285" s="18"/>
      <c r="O285" s="18"/>
      <c r="P285" s="18"/>
      <c r="Q285" s="18"/>
      <c r="R285" s="18"/>
      <c r="S285" s="18"/>
      <c r="T285" s="22"/>
      <c r="U285" s="22"/>
      <c r="V285" s="18"/>
      <c r="W285" s="18"/>
      <c r="AC285" s="22"/>
      <c r="AD285" s="18"/>
      <c r="AE285" s="18"/>
      <c r="AF285" s="18"/>
      <c r="AG285" s="18"/>
      <c r="AH285" s="18"/>
      <c r="AJ285" s="22"/>
      <c r="AK285" s="18"/>
      <c r="AL285" s="18"/>
      <c r="AM285" s="18"/>
      <c r="AN285" s="18"/>
      <c r="AO285" s="18"/>
      <c r="AQ285" s="22"/>
      <c r="AR285" s="18"/>
      <c r="AS285" s="18"/>
      <c r="AT285" s="18"/>
      <c r="AU285" s="18"/>
      <c r="AV285" s="18"/>
      <c r="AX285" s="22"/>
      <c r="AY285" s="18"/>
      <c r="AZ285" s="18"/>
      <c r="BA285" s="18"/>
      <c r="BB285" s="18"/>
      <c r="BC285" s="18"/>
      <c r="BE285" s="22"/>
      <c r="BF285" s="18"/>
      <c r="BG285" s="18"/>
      <c r="BH285" s="18"/>
      <c r="BI285" s="18"/>
      <c r="BJ285" s="18"/>
      <c r="BL285" s="22"/>
      <c r="BM285" s="18"/>
      <c r="BN285" s="18"/>
      <c r="BO285" s="18"/>
      <c r="BP285" s="18"/>
      <c r="BQ285" s="18"/>
      <c r="BS285" s="22"/>
      <c r="BT285" s="18"/>
      <c r="BU285" s="18"/>
      <c r="BV285" s="18"/>
      <c r="BW285" s="18"/>
      <c r="BX285" s="18"/>
      <c r="BZ285" s="22"/>
      <c r="CA285" s="18"/>
      <c r="CB285" s="18"/>
      <c r="CC285" s="18"/>
      <c r="CD285" s="18"/>
      <c r="CE285" s="18"/>
      <c r="CG285" s="22"/>
      <c r="CH285" s="18"/>
      <c r="CI285" s="18"/>
      <c r="CJ285" s="18"/>
      <c r="CK285" s="18"/>
      <c r="CL285" s="18"/>
      <c r="CN285" s="22"/>
      <c r="CO285" s="18"/>
      <c r="CP285" s="18"/>
      <c r="CQ285" s="18"/>
      <c r="CR285" s="18"/>
      <c r="CS285" s="18"/>
      <c r="CU285" s="22"/>
      <c r="CV285" s="18"/>
      <c r="CW285" s="18"/>
      <c r="CX285" s="18"/>
      <c r="CY285" s="18"/>
      <c r="CZ285" s="18"/>
      <c r="DB285" s="22"/>
      <c r="DC285" s="18"/>
      <c r="DD285" s="18"/>
      <c r="DE285" s="18"/>
      <c r="DF285" s="18"/>
      <c r="DG285" s="18"/>
      <c r="DI285" s="22"/>
      <c r="DJ285" s="18"/>
      <c r="DK285" s="18"/>
      <c r="DL285" s="18"/>
      <c r="DM285" s="18"/>
      <c r="DN285" s="18"/>
      <c r="DP285" s="22"/>
      <c r="DQ285" s="18"/>
      <c r="DR285" s="18"/>
      <c r="DS285" s="18"/>
      <c r="DT285" s="18"/>
      <c r="DU285" s="18"/>
      <c r="DV285" s="18"/>
      <c r="DW285" s="22"/>
      <c r="DX285" s="18"/>
      <c r="DY285" s="18"/>
      <c r="DZ285" s="18"/>
      <c r="EA285" s="18"/>
      <c r="EB285" s="18"/>
      <c r="ED285" s="22"/>
      <c r="EE285" s="18"/>
      <c r="EF285" s="18"/>
      <c r="EG285" s="18"/>
      <c r="EH285" s="18"/>
      <c r="EI285" s="18"/>
      <c r="EK285" s="22"/>
      <c r="EL285" s="18"/>
      <c r="EM285" s="18"/>
      <c r="EN285" s="18"/>
      <c r="EO285" s="18"/>
      <c r="EP285" s="18"/>
      <c r="ER285" s="22"/>
      <c r="ES285" s="18"/>
      <c r="ET285" s="18"/>
      <c r="EU285" s="18"/>
      <c r="EV285" s="18"/>
      <c r="EW285" s="18"/>
      <c r="EY285" s="22"/>
      <c r="EZ285" s="18"/>
      <c r="FA285" s="18"/>
      <c r="FB285" s="18"/>
      <c r="FC285" s="18"/>
      <c r="FD285" s="18"/>
      <c r="FF285" s="22"/>
      <c r="FG285" s="18"/>
      <c r="FH285" s="18"/>
      <c r="FI285" s="18"/>
      <c r="FJ285" s="18"/>
      <c r="FK285" s="18"/>
      <c r="FM285" s="22"/>
      <c r="FN285" s="18"/>
      <c r="FO285" s="18"/>
      <c r="FP285" s="18"/>
      <c r="FQ285" s="18"/>
      <c r="FR285" s="18"/>
      <c r="FT285" s="22"/>
      <c r="FU285" s="18"/>
      <c r="FV285" s="18"/>
      <c r="FW285" s="18"/>
      <c r="FX285" s="18"/>
      <c r="FY285" s="18"/>
      <c r="GA285" s="22"/>
      <c r="GB285" s="18"/>
      <c r="GC285" s="18"/>
      <c r="GD285" s="18"/>
      <c r="GE285" s="18"/>
      <c r="GF285" s="18"/>
      <c r="GG285" s="18"/>
      <c r="GH285" s="18"/>
      <c r="GI285" s="18"/>
      <c r="GJ285" s="18"/>
      <c r="GK285" s="18"/>
      <c r="GL285" s="18"/>
      <c r="GM285" s="18"/>
      <c r="HD285" s="22"/>
      <c r="HE285" s="18"/>
      <c r="HF285" s="18"/>
      <c r="HG285" s="18"/>
      <c r="HH285" s="18"/>
      <c r="HI285" s="18"/>
      <c r="HK285" s="22"/>
      <c r="HL285" s="18"/>
      <c r="HM285" s="18"/>
      <c r="HN285" s="18"/>
      <c r="HO285" s="18"/>
      <c r="HP285" s="18"/>
      <c r="HR285" s="22"/>
      <c r="HS285" s="18"/>
      <c r="HT285" s="18"/>
      <c r="HU285" s="18"/>
      <c r="HV285" s="18"/>
      <c r="HW285" s="18"/>
      <c r="HY285" s="22"/>
      <c r="HZ285" s="18"/>
      <c r="IA285" s="18"/>
      <c r="IB285" s="18"/>
      <c r="IC285" s="18"/>
      <c r="ID285" s="18"/>
      <c r="IM285" s="22"/>
      <c r="IN285" s="18"/>
      <c r="IO285" s="18"/>
      <c r="IP285" s="18"/>
      <c r="IQ285" s="18"/>
      <c r="IR285" s="18"/>
      <c r="IT285" s="22"/>
      <c r="IU285" s="18"/>
      <c r="IV285" s="18"/>
      <c r="IW285" s="18"/>
      <c r="IX285" s="18"/>
      <c r="IY285" s="18"/>
      <c r="JA285" s="22"/>
      <c r="JB285" s="18"/>
      <c r="JC285" s="18"/>
      <c r="JD285" s="18"/>
      <c r="JE285" s="18"/>
      <c r="JF285" s="18"/>
      <c r="JH285" s="22"/>
      <c r="JI285" s="18"/>
      <c r="JJ285" s="18"/>
      <c r="JK285" s="18"/>
      <c r="JL285" s="18"/>
      <c r="JM285" s="18"/>
    </row>
    <row r="286" spans="2:273" x14ac:dyDescent="0.2">
      <c r="B286" s="4"/>
      <c r="C286" s="22"/>
      <c r="D286" s="1"/>
      <c r="E286" s="18"/>
      <c r="F286" s="18"/>
      <c r="G286" s="22"/>
      <c r="H286" s="1"/>
      <c r="I286" s="18"/>
      <c r="J286" s="18"/>
      <c r="K286" s="22"/>
      <c r="L286" s="1"/>
      <c r="M286" s="18"/>
      <c r="N286" s="18"/>
      <c r="O286" s="18"/>
      <c r="P286" s="18"/>
      <c r="Q286" s="18"/>
      <c r="R286" s="18"/>
      <c r="S286" s="18"/>
      <c r="T286" s="22"/>
      <c r="U286" s="22"/>
      <c r="V286" s="18"/>
      <c r="W286" s="18"/>
      <c r="AC286" s="22"/>
      <c r="AD286" s="18"/>
      <c r="AE286" s="18"/>
      <c r="AF286" s="18"/>
      <c r="AG286" s="18"/>
      <c r="AH286" s="18"/>
      <c r="AJ286" s="22"/>
      <c r="AK286" s="18"/>
      <c r="AL286" s="18"/>
      <c r="AM286" s="18"/>
      <c r="AN286" s="18"/>
      <c r="AO286" s="18"/>
      <c r="AQ286" s="22"/>
      <c r="AR286" s="18"/>
      <c r="AS286" s="18"/>
      <c r="AT286" s="18"/>
      <c r="AU286" s="18"/>
      <c r="AV286" s="18"/>
      <c r="AX286" s="22"/>
      <c r="AY286" s="18"/>
      <c r="AZ286" s="18"/>
      <c r="BA286" s="18"/>
      <c r="BB286" s="18"/>
      <c r="BC286" s="18"/>
      <c r="BE286" s="22"/>
      <c r="BF286" s="18"/>
      <c r="BG286" s="18"/>
      <c r="BH286" s="18"/>
      <c r="BI286" s="18"/>
      <c r="BJ286" s="18"/>
      <c r="BL286" s="22"/>
      <c r="BM286" s="18"/>
      <c r="BN286" s="18"/>
      <c r="BO286" s="18"/>
      <c r="BP286" s="18"/>
      <c r="BQ286" s="18"/>
      <c r="BS286" s="22"/>
      <c r="BT286" s="18"/>
      <c r="BU286" s="18"/>
      <c r="BV286" s="18"/>
      <c r="BW286" s="18"/>
      <c r="BX286" s="18"/>
      <c r="BZ286" s="22"/>
      <c r="CA286" s="18"/>
      <c r="CB286" s="18"/>
      <c r="CC286" s="18"/>
      <c r="CD286" s="18"/>
      <c r="CE286" s="18"/>
      <c r="CG286" s="22"/>
      <c r="CH286" s="18"/>
      <c r="CI286" s="18"/>
      <c r="CJ286" s="18"/>
      <c r="CK286" s="18"/>
      <c r="CL286" s="18"/>
      <c r="CN286" s="22"/>
      <c r="CO286" s="18"/>
      <c r="CP286" s="18"/>
      <c r="CQ286" s="18"/>
      <c r="CR286" s="18"/>
      <c r="CS286" s="18"/>
      <c r="CU286" s="22"/>
      <c r="CV286" s="18"/>
      <c r="CW286" s="18"/>
      <c r="CX286" s="18"/>
      <c r="CY286" s="18"/>
      <c r="CZ286" s="18"/>
      <c r="DB286" s="22"/>
      <c r="DC286" s="18"/>
      <c r="DD286" s="18"/>
      <c r="DE286" s="18"/>
      <c r="DF286" s="18"/>
      <c r="DG286" s="18"/>
      <c r="DI286" s="22"/>
      <c r="DJ286" s="18"/>
      <c r="DK286" s="18"/>
      <c r="DL286" s="18"/>
      <c r="DM286" s="18"/>
      <c r="DN286" s="18"/>
      <c r="DP286" s="22"/>
      <c r="DQ286" s="18"/>
      <c r="DR286" s="18"/>
      <c r="DS286" s="18"/>
      <c r="DT286" s="18"/>
      <c r="DU286" s="18"/>
      <c r="DV286" s="18"/>
      <c r="DW286" s="22"/>
      <c r="DX286" s="18"/>
      <c r="DY286" s="18"/>
      <c r="DZ286" s="18"/>
      <c r="EA286" s="18"/>
      <c r="EB286" s="18"/>
      <c r="ED286" s="22"/>
      <c r="EE286" s="18"/>
      <c r="EF286" s="18"/>
      <c r="EG286" s="18"/>
      <c r="EH286" s="18"/>
      <c r="EI286" s="18"/>
      <c r="EK286" s="22"/>
      <c r="EL286" s="18"/>
      <c r="EM286" s="18"/>
      <c r="EN286" s="18"/>
      <c r="EO286" s="18"/>
      <c r="EP286" s="18"/>
      <c r="ER286" s="22"/>
      <c r="ES286" s="18"/>
      <c r="ET286" s="18"/>
      <c r="EU286" s="18"/>
      <c r="EV286" s="18"/>
      <c r="EW286" s="18"/>
      <c r="EY286" s="22"/>
      <c r="EZ286" s="18"/>
      <c r="FA286" s="18"/>
      <c r="FB286" s="18"/>
      <c r="FC286" s="18"/>
      <c r="FD286" s="18"/>
      <c r="FF286" s="22"/>
      <c r="FG286" s="18"/>
      <c r="FH286" s="18"/>
      <c r="FI286" s="18"/>
      <c r="FJ286" s="18"/>
      <c r="FK286" s="18"/>
      <c r="FM286" s="22"/>
      <c r="FN286" s="18"/>
      <c r="FO286" s="18"/>
      <c r="FP286" s="18"/>
      <c r="FQ286" s="18"/>
      <c r="FR286" s="18"/>
      <c r="FT286" s="22"/>
      <c r="FU286" s="18"/>
      <c r="FV286" s="18"/>
      <c r="FW286" s="18"/>
      <c r="FX286" s="18"/>
      <c r="FY286" s="18"/>
      <c r="GA286" s="22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HD286" s="22"/>
      <c r="HE286" s="18"/>
      <c r="HF286" s="18"/>
      <c r="HG286" s="18"/>
      <c r="HH286" s="18"/>
      <c r="HI286" s="18"/>
      <c r="HK286" s="22"/>
      <c r="HL286" s="18"/>
      <c r="HM286" s="18"/>
      <c r="HN286" s="18"/>
      <c r="HO286" s="18"/>
      <c r="HP286" s="18"/>
      <c r="HR286" s="22"/>
      <c r="HS286" s="18"/>
      <c r="HT286" s="18"/>
      <c r="HU286" s="18"/>
      <c r="HV286" s="18"/>
      <c r="HW286" s="18"/>
      <c r="HY286" s="22"/>
      <c r="HZ286" s="18"/>
      <c r="IA286" s="18"/>
      <c r="IB286" s="18"/>
      <c r="IC286" s="18"/>
      <c r="ID286" s="18"/>
      <c r="IM286" s="22"/>
      <c r="IN286" s="18"/>
      <c r="IO286" s="18"/>
      <c r="IP286" s="18"/>
      <c r="IQ286" s="18"/>
      <c r="IR286" s="18"/>
      <c r="IT286" s="22"/>
      <c r="IU286" s="18"/>
      <c r="IV286" s="18"/>
      <c r="IW286" s="18"/>
      <c r="IX286" s="18"/>
      <c r="IY286" s="18"/>
      <c r="JA286" s="22"/>
      <c r="JB286" s="18"/>
      <c r="JC286" s="18"/>
      <c r="JD286" s="18"/>
      <c r="JE286" s="18"/>
      <c r="JF286" s="18"/>
      <c r="JH286" s="22"/>
      <c r="JI286" s="18"/>
      <c r="JJ286" s="18"/>
      <c r="JK286" s="18"/>
      <c r="JL286" s="18"/>
      <c r="JM286" s="18"/>
    </row>
    <row r="287" spans="2:273" x14ac:dyDescent="0.2">
      <c r="B287" s="4"/>
      <c r="C287" s="22"/>
      <c r="D287" s="1"/>
      <c r="E287" s="18"/>
      <c r="F287" s="18"/>
      <c r="G287" s="22"/>
      <c r="H287" s="1"/>
      <c r="I287" s="18"/>
      <c r="J287" s="18"/>
      <c r="K287" s="22"/>
      <c r="L287" s="1"/>
      <c r="M287" s="18"/>
      <c r="N287" s="18"/>
      <c r="O287" s="18"/>
      <c r="P287" s="18"/>
      <c r="Q287" s="18"/>
      <c r="R287" s="18"/>
      <c r="S287" s="18"/>
      <c r="T287" s="22"/>
      <c r="U287" s="22"/>
      <c r="V287" s="18"/>
      <c r="W287" s="18"/>
      <c r="AC287" s="22"/>
      <c r="AD287" s="18"/>
      <c r="AE287" s="18"/>
      <c r="AF287" s="18"/>
      <c r="AG287" s="18"/>
      <c r="AH287" s="18"/>
      <c r="AJ287" s="22"/>
      <c r="AK287" s="18"/>
      <c r="AL287" s="18"/>
      <c r="AM287" s="18"/>
      <c r="AN287" s="18"/>
      <c r="AO287" s="18"/>
      <c r="AQ287" s="22"/>
      <c r="AR287" s="18"/>
      <c r="AS287" s="18"/>
      <c r="AT287" s="18"/>
      <c r="AU287" s="18"/>
      <c r="AV287" s="18"/>
      <c r="AX287" s="22"/>
      <c r="AY287" s="18"/>
      <c r="AZ287" s="18"/>
      <c r="BA287" s="18"/>
      <c r="BB287" s="18"/>
      <c r="BC287" s="18"/>
      <c r="BE287" s="22"/>
      <c r="BF287" s="18"/>
      <c r="BG287" s="18"/>
      <c r="BH287" s="18"/>
      <c r="BI287" s="18"/>
      <c r="BJ287" s="18"/>
      <c r="BL287" s="22"/>
      <c r="BM287" s="18"/>
      <c r="BN287" s="18"/>
      <c r="BO287" s="18"/>
      <c r="BP287" s="18"/>
      <c r="BQ287" s="18"/>
      <c r="BS287" s="22"/>
      <c r="BT287" s="18"/>
      <c r="BU287" s="18"/>
      <c r="BV287" s="18"/>
      <c r="BW287" s="18"/>
      <c r="BX287" s="18"/>
      <c r="BZ287" s="22"/>
      <c r="CA287" s="18"/>
      <c r="CB287" s="18"/>
      <c r="CC287" s="18"/>
      <c r="CD287" s="18"/>
      <c r="CE287" s="18"/>
      <c r="CG287" s="22"/>
      <c r="CH287" s="18"/>
      <c r="CI287" s="18"/>
      <c r="CJ287" s="18"/>
      <c r="CK287" s="18"/>
      <c r="CL287" s="18"/>
      <c r="CN287" s="22"/>
      <c r="CO287" s="18"/>
      <c r="CP287" s="18"/>
      <c r="CQ287" s="18"/>
      <c r="CR287" s="18"/>
      <c r="CS287" s="18"/>
      <c r="CU287" s="22"/>
      <c r="CV287" s="18"/>
      <c r="CW287" s="18"/>
      <c r="CX287" s="18"/>
      <c r="CY287" s="18"/>
      <c r="CZ287" s="18"/>
      <c r="DB287" s="22"/>
      <c r="DC287" s="18"/>
      <c r="DD287" s="18"/>
      <c r="DE287" s="18"/>
      <c r="DF287" s="18"/>
      <c r="DG287" s="18"/>
      <c r="DI287" s="22"/>
      <c r="DJ287" s="18"/>
      <c r="DK287" s="18"/>
      <c r="DL287" s="18"/>
      <c r="DM287" s="18"/>
      <c r="DN287" s="18"/>
      <c r="DP287" s="22"/>
      <c r="DQ287" s="18"/>
      <c r="DR287" s="18"/>
      <c r="DS287" s="18"/>
      <c r="DT287" s="18"/>
      <c r="DU287" s="18"/>
      <c r="DV287" s="18"/>
      <c r="DW287" s="22"/>
      <c r="DX287" s="18"/>
      <c r="DY287" s="18"/>
      <c r="DZ287" s="18"/>
      <c r="EA287" s="18"/>
      <c r="EB287" s="18"/>
      <c r="ED287" s="22"/>
      <c r="EE287" s="18"/>
      <c r="EF287" s="18"/>
      <c r="EG287" s="18"/>
      <c r="EH287" s="18"/>
      <c r="EI287" s="18"/>
      <c r="EK287" s="22"/>
      <c r="EL287" s="18"/>
      <c r="EM287" s="18"/>
      <c r="EN287" s="18"/>
      <c r="EO287" s="18"/>
      <c r="EP287" s="18"/>
      <c r="ER287" s="22"/>
      <c r="ES287" s="18"/>
      <c r="ET287" s="18"/>
      <c r="EU287" s="18"/>
      <c r="EV287" s="18"/>
      <c r="EW287" s="18"/>
      <c r="EY287" s="22"/>
      <c r="EZ287" s="18"/>
      <c r="FA287" s="18"/>
      <c r="FB287" s="18"/>
      <c r="FC287" s="18"/>
      <c r="FD287" s="18"/>
      <c r="FF287" s="22"/>
      <c r="FG287" s="18"/>
      <c r="FH287" s="18"/>
      <c r="FI287" s="18"/>
      <c r="FJ287" s="18"/>
      <c r="FK287" s="18"/>
      <c r="FM287" s="22"/>
      <c r="FN287" s="18"/>
      <c r="FO287" s="18"/>
      <c r="FP287" s="18"/>
      <c r="FQ287" s="18"/>
      <c r="FR287" s="18"/>
      <c r="FT287" s="22"/>
      <c r="FU287" s="18"/>
      <c r="FV287" s="18"/>
      <c r="FW287" s="18"/>
      <c r="FX287" s="18"/>
      <c r="FY287" s="18"/>
      <c r="GA287" s="22"/>
      <c r="GB287" s="18"/>
      <c r="GC287" s="18"/>
      <c r="GD287" s="18"/>
      <c r="GE287" s="18"/>
      <c r="GF287" s="18"/>
      <c r="GG287" s="18"/>
      <c r="GH287" s="18"/>
      <c r="GI287" s="18"/>
      <c r="GJ287" s="18"/>
      <c r="GK287" s="18"/>
      <c r="GL287" s="18"/>
      <c r="GM287" s="18"/>
      <c r="HD287" s="22"/>
      <c r="HE287" s="18"/>
      <c r="HF287" s="18"/>
      <c r="HG287" s="18"/>
      <c r="HH287" s="18"/>
      <c r="HI287" s="18"/>
      <c r="HK287" s="22"/>
      <c r="HL287" s="18"/>
      <c r="HM287" s="18"/>
      <c r="HN287" s="18"/>
      <c r="HO287" s="18"/>
      <c r="HP287" s="18"/>
      <c r="HR287" s="22"/>
      <c r="HS287" s="18"/>
      <c r="HT287" s="18"/>
      <c r="HU287" s="18"/>
      <c r="HV287" s="18"/>
      <c r="HW287" s="18"/>
      <c r="HY287" s="22"/>
      <c r="HZ287" s="18"/>
      <c r="IA287" s="18"/>
      <c r="IB287" s="18"/>
      <c r="IC287" s="18"/>
      <c r="ID287" s="18"/>
      <c r="IM287" s="22"/>
      <c r="IN287" s="18"/>
      <c r="IO287" s="18"/>
      <c r="IP287" s="18"/>
      <c r="IQ287" s="18"/>
      <c r="IR287" s="18"/>
      <c r="IT287" s="22"/>
      <c r="IU287" s="18"/>
      <c r="IV287" s="18"/>
      <c r="IW287" s="18"/>
      <c r="IX287" s="18"/>
      <c r="IY287" s="18"/>
      <c r="JA287" s="22"/>
      <c r="JB287" s="18"/>
      <c r="JC287" s="18"/>
      <c r="JD287" s="18"/>
      <c r="JE287" s="18"/>
      <c r="JF287" s="18"/>
      <c r="JH287" s="22"/>
      <c r="JI287" s="18"/>
      <c r="JJ287" s="18"/>
      <c r="JK287" s="18"/>
      <c r="JL287" s="18"/>
      <c r="JM287" s="18"/>
    </row>
    <row r="288" spans="2:273" x14ac:dyDescent="0.2">
      <c r="B288" s="4"/>
      <c r="C288" s="22"/>
      <c r="D288" s="1"/>
      <c r="E288" s="18"/>
      <c r="F288" s="18"/>
      <c r="G288" s="22"/>
      <c r="H288" s="1"/>
      <c r="I288" s="18"/>
      <c r="J288" s="18"/>
      <c r="K288" s="22"/>
      <c r="L288" s="1"/>
      <c r="M288" s="18"/>
      <c r="N288" s="18"/>
      <c r="O288" s="18"/>
      <c r="P288" s="18"/>
      <c r="Q288" s="18"/>
      <c r="R288" s="18"/>
      <c r="S288" s="18"/>
      <c r="T288" s="22"/>
      <c r="U288" s="22"/>
      <c r="V288" s="18"/>
      <c r="W288" s="18"/>
      <c r="AC288" s="22"/>
      <c r="AD288" s="18"/>
      <c r="AE288" s="18"/>
      <c r="AF288" s="18"/>
      <c r="AG288" s="18"/>
      <c r="AH288" s="18"/>
      <c r="AJ288" s="22"/>
      <c r="AK288" s="18"/>
      <c r="AL288" s="18"/>
      <c r="AM288" s="18"/>
      <c r="AN288" s="18"/>
      <c r="AO288" s="18"/>
      <c r="AQ288" s="22"/>
      <c r="AR288" s="18"/>
      <c r="AS288" s="18"/>
      <c r="AT288" s="18"/>
      <c r="AU288" s="18"/>
      <c r="AV288" s="18"/>
      <c r="AX288" s="22"/>
      <c r="AY288" s="18"/>
      <c r="AZ288" s="18"/>
      <c r="BA288" s="18"/>
      <c r="BB288" s="18"/>
      <c r="BC288" s="18"/>
      <c r="BE288" s="22"/>
      <c r="BF288" s="18"/>
      <c r="BG288" s="18"/>
      <c r="BH288" s="18"/>
      <c r="BI288" s="18"/>
      <c r="BJ288" s="18"/>
      <c r="BL288" s="22"/>
      <c r="BM288" s="18"/>
      <c r="BN288" s="18"/>
      <c r="BO288" s="18"/>
      <c r="BP288" s="18"/>
      <c r="BQ288" s="18"/>
      <c r="BS288" s="22"/>
      <c r="BT288" s="18"/>
      <c r="BU288" s="18"/>
      <c r="BV288" s="18"/>
      <c r="BW288" s="18"/>
      <c r="BX288" s="18"/>
      <c r="BZ288" s="22"/>
      <c r="CA288" s="18"/>
      <c r="CB288" s="18"/>
      <c r="CC288" s="18"/>
      <c r="CD288" s="18"/>
      <c r="CE288" s="18"/>
      <c r="CG288" s="22"/>
      <c r="CH288" s="18"/>
      <c r="CI288" s="18"/>
      <c r="CJ288" s="18"/>
      <c r="CK288" s="18"/>
      <c r="CL288" s="18"/>
      <c r="CN288" s="22"/>
      <c r="CO288" s="18"/>
      <c r="CP288" s="18"/>
      <c r="CQ288" s="18"/>
      <c r="CR288" s="18"/>
      <c r="CS288" s="18"/>
      <c r="CU288" s="22"/>
      <c r="CV288" s="18"/>
      <c r="CW288" s="18"/>
      <c r="CX288" s="18"/>
      <c r="CY288" s="18"/>
      <c r="CZ288" s="18"/>
      <c r="DB288" s="22"/>
      <c r="DC288" s="18"/>
      <c r="DD288" s="18"/>
      <c r="DE288" s="18"/>
      <c r="DF288" s="18"/>
      <c r="DG288" s="18"/>
      <c r="DI288" s="22"/>
      <c r="DJ288" s="18"/>
      <c r="DK288" s="18"/>
      <c r="DL288" s="18"/>
      <c r="DM288" s="18"/>
      <c r="DN288" s="18"/>
      <c r="DP288" s="22"/>
      <c r="DQ288" s="18"/>
      <c r="DR288" s="18"/>
      <c r="DS288" s="18"/>
      <c r="DT288" s="18"/>
      <c r="DU288" s="18"/>
      <c r="DV288" s="18"/>
      <c r="DW288" s="22"/>
      <c r="DX288" s="18"/>
      <c r="DY288" s="18"/>
      <c r="DZ288" s="18"/>
      <c r="EA288" s="18"/>
      <c r="EB288" s="18"/>
      <c r="ED288" s="22"/>
      <c r="EE288" s="18"/>
      <c r="EF288" s="18"/>
      <c r="EG288" s="18"/>
      <c r="EH288" s="18"/>
      <c r="EI288" s="18"/>
      <c r="EK288" s="22"/>
      <c r="EL288" s="18"/>
      <c r="EM288" s="18"/>
      <c r="EN288" s="18"/>
      <c r="EO288" s="18"/>
      <c r="EP288" s="18"/>
      <c r="ER288" s="22"/>
      <c r="ES288" s="18"/>
      <c r="ET288" s="18"/>
      <c r="EU288" s="18"/>
      <c r="EV288" s="18"/>
      <c r="EW288" s="18"/>
      <c r="EY288" s="22"/>
      <c r="EZ288" s="18"/>
      <c r="FA288" s="18"/>
      <c r="FB288" s="18"/>
      <c r="FC288" s="18"/>
      <c r="FD288" s="18"/>
      <c r="FF288" s="22"/>
      <c r="FG288" s="18"/>
      <c r="FH288" s="18"/>
      <c r="FI288" s="18"/>
      <c r="FJ288" s="18"/>
      <c r="FK288" s="18"/>
      <c r="FM288" s="22"/>
      <c r="FN288" s="18"/>
      <c r="FO288" s="18"/>
      <c r="FP288" s="18"/>
      <c r="FQ288" s="18"/>
      <c r="FR288" s="18"/>
      <c r="FT288" s="22"/>
      <c r="FU288" s="18"/>
      <c r="FV288" s="18"/>
      <c r="FW288" s="18"/>
      <c r="FX288" s="18"/>
      <c r="FY288" s="18"/>
      <c r="GA288" s="22"/>
      <c r="GB288" s="18"/>
      <c r="GC288" s="18"/>
      <c r="GD288" s="18"/>
      <c r="GE288" s="18"/>
      <c r="GF288" s="18"/>
      <c r="GG288" s="18"/>
      <c r="GH288" s="18"/>
      <c r="GI288" s="18"/>
      <c r="GJ288" s="18"/>
      <c r="GK288" s="18"/>
      <c r="GL288" s="18"/>
      <c r="GM288" s="18"/>
      <c r="HD288" s="22"/>
      <c r="HE288" s="18"/>
      <c r="HF288" s="18"/>
      <c r="HG288" s="18"/>
      <c r="HH288" s="18"/>
      <c r="HI288" s="18"/>
      <c r="HK288" s="22"/>
      <c r="HL288" s="18"/>
      <c r="HM288" s="18"/>
      <c r="HN288" s="18"/>
      <c r="HO288" s="18"/>
      <c r="HP288" s="18"/>
      <c r="HR288" s="22"/>
      <c r="HS288" s="18"/>
      <c r="HT288" s="18"/>
      <c r="HU288" s="18"/>
      <c r="HV288" s="18"/>
      <c r="HW288" s="18"/>
      <c r="HY288" s="22"/>
      <c r="HZ288" s="18"/>
      <c r="IA288" s="18"/>
      <c r="IB288" s="18"/>
      <c r="IC288" s="18"/>
      <c r="ID288" s="18"/>
      <c r="IM288" s="22"/>
      <c r="IN288" s="18"/>
      <c r="IO288" s="18"/>
      <c r="IP288" s="18"/>
      <c r="IQ288" s="18"/>
      <c r="IR288" s="18"/>
      <c r="IT288" s="22"/>
      <c r="IU288" s="18"/>
      <c r="IV288" s="18"/>
      <c r="IW288" s="18"/>
      <c r="IX288" s="18"/>
      <c r="IY288" s="18"/>
      <c r="JA288" s="22"/>
      <c r="JB288" s="18"/>
      <c r="JC288" s="18"/>
      <c r="JD288" s="18"/>
      <c r="JE288" s="18"/>
      <c r="JF288" s="18"/>
      <c r="JH288" s="22"/>
      <c r="JI288" s="18"/>
      <c r="JJ288" s="18"/>
      <c r="JK288" s="18"/>
      <c r="JL288" s="18"/>
      <c r="JM288" s="18"/>
    </row>
    <row r="289" spans="2:273" x14ac:dyDescent="0.2">
      <c r="B289" s="4"/>
      <c r="C289" s="22"/>
      <c r="D289" s="1"/>
      <c r="E289" s="18"/>
      <c r="F289" s="18"/>
      <c r="G289" s="22"/>
      <c r="H289" s="1"/>
      <c r="I289" s="18"/>
      <c r="J289" s="18"/>
      <c r="K289" s="22"/>
      <c r="L289" s="1"/>
      <c r="M289" s="18"/>
      <c r="N289" s="18"/>
      <c r="O289" s="18"/>
      <c r="P289" s="18"/>
      <c r="Q289" s="18"/>
      <c r="R289" s="18"/>
      <c r="S289" s="18"/>
      <c r="T289" s="22"/>
      <c r="U289" s="22"/>
      <c r="V289" s="18"/>
      <c r="W289" s="18"/>
      <c r="AC289" s="22"/>
      <c r="AD289" s="18"/>
      <c r="AE289" s="18"/>
      <c r="AF289" s="18"/>
      <c r="AG289" s="18"/>
      <c r="AH289" s="18"/>
      <c r="AJ289" s="22"/>
      <c r="AK289" s="18"/>
      <c r="AL289" s="18"/>
      <c r="AM289" s="18"/>
      <c r="AN289" s="18"/>
      <c r="AO289" s="18"/>
      <c r="AQ289" s="22"/>
      <c r="AR289" s="18"/>
      <c r="AS289" s="18"/>
      <c r="AT289" s="18"/>
      <c r="AU289" s="18"/>
      <c r="AV289" s="18"/>
      <c r="AX289" s="22"/>
      <c r="AY289" s="18"/>
      <c r="AZ289" s="18"/>
      <c r="BA289" s="18"/>
      <c r="BB289" s="18"/>
      <c r="BC289" s="18"/>
      <c r="BE289" s="22"/>
      <c r="BF289" s="18"/>
      <c r="BG289" s="18"/>
      <c r="BH289" s="18"/>
      <c r="BI289" s="18"/>
      <c r="BJ289" s="18"/>
      <c r="BL289" s="22"/>
      <c r="BM289" s="18"/>
      <c r="BN289" s="18"/>
      <c r="BO289" s="18"/>
      <c r="BP289" s="18"/>
      <c r="BQ289" s="18"/>
      <c r="BS289" s="22"/>
      <c r="BT289" s="18"/>
      <c r="BU289" s="18"/>
      <c r="BV289" s="18"/>
      <c r="BW289" s="18"/>
      <c r="BX289" s="18"/>
      <c r="BZ289" s="22"/>
      <c r="CA289" s="18"/>
      <c r="CB289" s="18"/>
      <c r="CC289" s="18"/>
      <c r="CD289" s="18"/>
      <c r="CE289" s="18"/>
      <c r="CG289" s="22"/>
      <c r="CH289" s="18"/>
      <c r="CI289" s="18"/>
      <c r="CJ289" s="18"/>
      <c r="CK289" s="18"/>
      <c r="CL289" s="18"/>
      <c r="CN289" s="22"/>
      <c r="CO289" s="18"/>
      <c r="CP289" s="18"/>
      <c r="CQ289" s="18"/>
      <c r="CR289" s="18"/>
      <c r="CS289" s="18"/>
      <c r="CU289" s="22"/>
      <c r="CV289" s="18"/>
      <c r="CW289" s="18"/>
      <c r="CX289" s="18"/>
      <c r="CY289" s="18"/>
      <c r="CZ289" s="18"/>
      <c r="DB289" s="22"/>
      <c r="DC289" s="18"/>
      <c r="DD289" s="18"/>
      <c r="DE289" s="18"/>
      <c r="DF289" s="18"/>
      <c r="DG289" s="18"/>
      <c r="DI289" s="22"/>
      <c r="DJ289" s="18"/>
      <c r="DK289" s="18"/>
      <c r="DL289" s="18"/>
      <c r="DM289" s="18"/>
      <c r="DN289" s="18"/>
      <c r="DP289" s="22"/>
      <c r="DQ289" s="18"/>
      <c r="DR289" s="18"/>
      <c r="DS289" s="18"/>
      <c r="DT289" s="18"/>
      <c r="DU289" s="18"/>
      <c r="DV289" s="18"/>
      <c r="DW289" s="22"/>
      <c r="DX289" s="18"/>
      <c r="DY289" s="18"/>
      <c r="DZ289" s="18"/>
      <c r="EA289" s="18"/>
      <c r="EB289" s="18"/>
      <c r="ED289" s="22"/>
      <c r="EE289" s="18"/>
      <c r="EF289" s="18"/>
      <c r="EG289" s="18"/>
      <c r="EH289" s="18"/>
      <c r="EI289" s="18"/>
      <c r="EK289" s="22"/>
      <c r="EL289" s="18"/>
      <c r="EM289" s="18"/>
      <c r="EN289" s="18"/>
      <c r="EO289" s="18"/>
      <c r="EP289" s="18"/>
      <c r="ER289" s="22"/>
      <c r="ES289" s="18"/>
      <c r="ET289" s="18"/>
      <c r="EU289" s="18"/>
      <c r="EV289" s="18"/>
      <c r="EW289" s="18"/>
      <c r="EY289" s="22"/>
      <c r="EZ289" s="18"/>
      <c r="FA289" s="18"/>
      <c r="FB289" s="18"/>
      <c r="FC289" s="18"/>
      <c r="FD289" s="18"/>
      <c r="FF289" s="22"/>
      <c r="FG289" s="18"/>
      <c r="FH289" s="18"/>
      <c r="FI289" s="18"/>
      <c r="FJ289" s="18"/>
      <c r="FK289" s="18"/>
      <c r="FM289" s="22"/>
      <c r="FN289" s="18"/>
      <c r="FO289" s="18"/>
      <c r="FP289" s="18"/>
      <c r="FQ289" s="18"/>
      <c r="FR289" s="18"/>
      <c r="FT289" s="22"/>
      <c r="FU289" s="18"/>
      <c r="FV289" s="18"/>
      <c r="FW289" s="18"/>
      <c r="FX289" s="18"/>
      <c r="FY289" s="18"/>
      <c r="GA289" s="22"/>
      <c r="GB289" s="18"/>
      <c r="GC289" s="18"/>
      <c r="GD289" s="18"/>
      <c r="GE289" s="18"/>
      <c r="GF289" s="18"/>
      <c r="GG289" s="18"/>
      <c r="GH289" s="18"/>
      <c r="GI289" s="18"/>
      <c r="GJ289" s="18"/>
      <c r="GK289" s="18"/>
      <c r="GL289" s="18"/>
      <c r="GM289" s="18"/>
      <c r="HD289" s="22"/>
      <c r="HE289" s="18"/>
      <c r="HF289" s="18"/>
      <c r="HG289" s="18"/>
      <c r="HH289" s="18"/>
      <c r="HI289" s="18"/>
      <c r="HK289" s="22"/>
      <c r="HL289" s="18"/>
      <c r="HM289" s="18"/>
      <c r="HN289" s="18"/>
      <c r="HO289" s="18"/>
      <c r="HP289" s="18"/>
      <c r="HR289" s="22"/>
      <c r="HS289" s="18"/>
      <c r="HT289" s="18"/>
      <c r="HU289" s="18"/>
      <c r="HV289" s="18"/>
      <c r="HW289" s="18"/>
      <c r="HY289" s="22"/>
      <c r="HZ289" s="18"/>
      <c r="IA289" s="18"/>
      <c r="IB289" s="18"/>
      <c r="IC289" s="18"/>
      <c r="ID289" s="18"/>
      <c r="IM289" s="22"/>
      <c r="IN289" s="18"/>
      <c r="IO289" s="18"/>
      <c r="IP289" s="18"/>
      <c r="IQ289" s="18"/>
      <c r="IR289" s="18"/>
      <c r="IT289" s="22"/>
      <c r="IU289" s="18"/>
      <c r="IV289" s="18"/>
      <c r="IW289" s="18"/>
      <c r="IX289" s="18"/>
      <c r="IY289" s="18"/>
      <c r="JA289" s="22"/>
      <c r="JB289" s="18"/>
      <c r="JC289" s="18"/>
      <c r="JD289" s="18"/>
      <c r="JE289" s="18"/>
      <c r="JF289" s="18"/>
      <c r="JH289" s="22"/>
      <c r="JI289" s="18"/>
      <c r="JJ289" s="18"/>
      <c r="JK289" s="18"/>
      <c r="JL289" s="18"/>
      <c r="JM289" s="18"/>
    </row>
    <row r="290" spans="2:273" x14ac:dyDescent="0.2">
      <c r="B290" s="4"/>
      <c r="C290" s="22"/>
      <c r="D290" s="1"/>
      <c r="E290" s="18"/>
      <c r="F290" s="18"/>
      <c r="G290" s="22"/>
      <c r="H290" s="1"/>
      <c r="I290" s="18"/>
      <c r="J290" s="18"/>
      <c r="K290" s="22"/>
      <c r="L290" s="1"/>
      <c r="M290" s="18"/>
      <c r="N290" s="18"/>
      <c r="O290" s="18"/>
      <c r="P290" s="18"/>
      <c r="Q290" s="18"/>
      <c r="R290" s="18"/>
      <c r="S290" s="18"/>
      <c r="T290" s="22"/>
      <c r="U290" s="22"/>
      <c r="V290" s="18"/>
      <c r="W290" s="18"/>
      <c r="AC290" s="22"/>
      <c r="AD290" s="18"/>
      <c r="AE290" s="18"/>
      <c r="AF290" s="18"/>
      <c r="AG290" s="18"/>
      <c r="AH290" s="18"/>
      <c r="AJ290" s="22"/>
      <c r="AK290" s="18"/>
      <c r="AL290" s="18"/>
      <c r="AM290" s="18"/>
      <c r="AN290" s="18"/>
      <c r="AO290" s="18"/>
      <c r="AQ290" s="22"/>
      <c r="AR290" s="18"/>
      <c r="AS290" s="18"/>
      <c r="AT290" s="18"/>
      <c r="AU290" s="18"/>
      <c r="AV290" s="18"/>
      <c r="AX290" s="22"/>
      <c r="AY290" s="18"/>
      <c r="AZ290" s="18"/>
      <c r="BA290" s="18"/>
      <c r="BB290" s="18"/>
      <c r="BC290" s="18"/>
      <c r="BE290" s="22"/>
      <c r="BF290" s="18"/>
      <c r="BG290" s="18"/>
      <c r="BH290" s="18"/>
      <c r="BI290" s="18"/>
      <c r="BJ290" s="18"/>
      <c r="BL290" s="22"/>
      <c r="BM290" s="18"/>
      <c r="BN290" s="18"/>
      <c r="BO290" s="18"/>
      <c r="BP290" s="18"/>
      <c r="BQ290" s="18"/>
      <c r="BS290" s="22"/>
      <c r="BT290" s="18"/>
      <c r="BU290" s="18"/>
      <c r="BV290" s="18"/>
      <c r="BW290" s="18"/>
      <c r="BX290" s="18"/>
      <c r="BZ290" s="22"/>
      <c r="CA290" s="18"/>
      <c r="CB290" s="18"/>
      <c r="CC290" s="18"/>
      <c r="CD290" s="18"/>
      <c r="CE290" s="18"/>
      <c r="CG290" s="22"/>
      <c r="CH290" s="18"/>
      <c r="CI290" s="18"/>
      <c r="CJ290" s="18"/>
      <c r="CK290" s="18"/>
      <c r="CL290" s="18"/>
      <c r="CN290" s="22"/>
      <c r="CO290" s="18"/>
      <c r="CP290" s="18"/>
      <c r="CQ290" s="18"/>
      <c r="CR290" s="18"/>
      <c r="CS290" s="18"/>
      <c r="CU290" s="22"/>
      <c r="CV290" s="18"/>
      <c r="CW290" s="18"/>
      <c r="CX290" s="18"/>
      <c r="CY290" s="18"/>
      <c r="CZ290" s="18"/>
      <c r="DB290" s="22"/>
      <c r="DC290" s="18"/>
      <c r="DD290" s="18"/>
      <c r="DE290" s="18"/>
      <c r="DF290" s="18"/>
      <c r="DG290" s="18"/>
      <c r="DI290" s="22"/>
      <c r="DJ290" s="18"/>
      <c r="DK290" s="18"/>
      <c r="DL290" s="18"/>
      <c r="DM290" s="18"/>
      <c r="DN290" s="18"/>
      <c r="DP290" s="22"/>
      <c r="DQ290" s="18"/>
      <c r="DR290" s="18"/>
      <c r="DS290" s="18"/>
      <c r="DT290" s="18"/>
      <c r="DU290" s="18"/>
      <c r="DV290" s="18"/>
      <c r="DW290" s="22"/>
      <c r="DX290" s="18"/>
      <c r="DY290" s="18"/>
      <c r="DZ290" s="18"/>
      <c r="EA290" s="18"/>
      <c r="EB290" s="18"/>
      <c r="ED290" s="22"/>
      <c r="EE290" s="18"/>
      <c r="EF290" s="18"/>
      <c r="EG290" s="18"/>
      <c r="EH290" s="18"/>
      <c r="EI290" s="18"/>
      <c r="EK290" s="22"/>
      <c r="EL290" s="18"/>
      <c r="EM290" s="18"/>
      <c r="EN290" s="18"/>
      <c r="EO290" s="18"/>
      <c r="EP290" s="18"/>
      <c r="ER290" s="22"/>
      <c r="ES290" s="18"/>
      <c r="ET290" s="18"/>
      <c r="EU290" s="18"/>
      <c r="EV290" s="18"/>
      <c r="EW290" s="18"/>
      <c r="EY290" s="22"/>
      <c r="EZ290" s="18"/>
      <c r="FA290" s="18"/>
      <c r="FB290" s="18"/>
      <c r="FC290" s="18"/>
      <c r="FD290" s="18"/>
      <c r="FF290" s="22"/>
      <c r="FG290" s="18"/>
      <c r="FH290" s="18"/>
      <c r="FI290" s="18"/>
      <c r="FJ290" s="18"/>
      <c r="FK290" s="18"/>
      <c r="FM290" s="22"/>
      <c r="FN290" s="18"/>
      <c r="FO290" s="18"/>
      <c r="FP290" s="18"/>
      <c r="FQ290" s="18"/>
      <c r="FR290" s="18"/>
      <c r="FT290" s="22"/>
      <c r="FU290" s="18"/>
      <c r="FV290" s="18"/>
      <c r="FW290" s="18"/>
      <c r="FX290" s="18"/>
      <c r="FY290" s="18"/>
      <c r="GA290" s="22"/>
      <c r="GB290" s="18"/>
      <c r="GC290" s="18"/>
      <c r="GD290" s="18"/>
      <c r="GE290" s="18"/>
      <c r="GF290" s="18"/>
      <c r="GG290" s="18"/>
      <c r="GH290" s="18"/>
      <c r="GI290" s="18"/>
      <c r="GJ290" s="18"/>
      <c r="GK290" s="18"/>
      <c r="GL290" s="18"/>
      <c r="GM290" s="18"/>
      <c r="HD290" s="22"/>
      <c r="HE290" s="18"/>
      <c r="HF290" s="18"/>
      <c r="HG290" s="18"/>
      <c r="HH290" s="18"/>
      <c r="HI290" s="18"/>
      <c r="HK290" s="22"/>
      <c r="HL290" s="18"/>
      <c r="HM290" s="18"/>
      <c r="HN290" s="18"/>
      <c r="HO290" s="18"/>
      <c r="HP290" s="18"/>
      <c r="HR290" s="22"/>
      <c r="HS290" s="18"/>
      <c r="HT290" s="18"/>
      <c r="HU290" s="18"/>
      <c r="HV290" s="18"/>
      <c r="HW290" s="18"/>
      <c r="HY290" s="22"/>
      <c r="HZ290" s="18"/>
      <c r="IA290" s="18"/>
      <c r="IB290" s="18"/>
      <c r="IC290" s="18"/>
      <c r="ID290" s="18"/>
      <c r="IM290" s="22"/>
      <c r="IN290" s="18"/>
      <c r="IO290" s="18"/>
      <c r="IP290" s="18"/>
      <c r="IQ290" s="18"/>
      <c r="IR290" s="18"/>
      <c r="IT290" s="22"/>
      <c r="IU290" s="18"/>
      <c r="IV290" s="18"/>
      <c r="IW290" s="18"/>
      <c r="IX290" s="18"/>
      <c r="IY290" s="18"/>
      <c r="JA290" s="22"/>
      <c r="JB290" s="18"/>
      <c r="JC290" s="18"/>
      <c r="JD290" s="18"/>
      <c r="JE290" s="18"/>
      <c r="JF290" s="18"/>
      <c r="JH290" s="22"/>
      <c r="JI290" s="18"/>
      <c r="JJ290" s="18"/>
      <c r="JK290" s="18"/>
      <c r="JL290" s="18"/>
      <c r="JM290" s="18"/>
    </row>
    <row r="291" spans="2:273" x14ac:dyDescent="0.2">
      <c r="B291" s="4"/>
      <c r="C291" s="22"/>
      <c r="D291" s="1"/>
      <c r="E291" s="18"/>
      <c r="F291" s="18"/>
      <c r="G291" s="22"/>
      <c r="H291" s="1"/>
      <c r="I291" s="18"/>
      <c r="J291" s="18"/>
      <c r="K291" s="22"/>
      <c r="L291" s="1"/>
      <c r="M291" s="18"/>
      <c r="N291" s="18"/>
      <c r="O291" s="18"/>
      <c r="P291" s="18"/>
      <c r="Q291" s="18"/>
      <c r="R291" s="18"/>
      <c r="S291" s="18"/>
      <c r="T291" s="22"/>
      <c r="U291" s="22"/>
      <c r="V291" s="18"/>
      <c r="W291" s="18"/>
      <c r="AC291" s="22"/>
      <c r="AD291" s="18"/>
      <c r="AE291" s="18"/>
      <c r="AF291" s="18"/>
      <c r="AG291" s="18"/>
      <c r="AH291" s="18"/>
      <c r="AJ291" s="22"/>
      <c r="AK291" s="18"/>
      <c r="AL291" s="18"/>
      <c r="AM291" s="18"/>
      <c r="AN291" s="18"/>
      <c r="AO291" s="18"/>
      <c r="AQ291" s="22"/>
      <c r="AR291" s="18"/>
      <c r="AS291" s="18"/>
      <c r="AT291" s="18"/>
      <c r="AU291" s="18"/>
      <c r="AV291" s="18"/>
      <c r="AX291" s="22"/>
      <c r="AY291" s="18"/>
      <c r="AZ291" s="18"/>
      <c r="BA291" s="18"/>
      <c r="BB291" s="18"/>
      <c r="BC291" s="18"/>
      <c r="BE291" s="22"/>
      <c r="BF291" s="18"/>
      <c r="BG291" s="18"/>
      <c r="BH291" s="18"/>
      <c r="BI291" s="18"/>
      <c r="BJ291" s="18"/>
      <c r="BL291" s="22"/>
      <c r="BM291" s="18"/>
      <c r="BN291" s="18"/>
      <c r="BO291" s="18"/>
      <c r="BP291" s="18"/>
      <c r="BQ291" s="18"/>
      <c r="BS291" s="22"/>
      <c r="BT291" s="18"/>
      <c r="BU291" s="18"/>
      <c r="BV291" s="18"/>
      <c r="BW291" s="18"/>
      <c r="BX291" s="18"/>
      <c r="BZ291" s="22"/>
      <c r="CA291" s="18"/>
      <c r="CB291" s="18"/>
      <c r="CC291" s="18"/>
      <c r="CD291" s="18"/>
      <c r="CE291" s="18"/>
      <c r="CG291" s="22"/>
      <c r="CH291" s="18"/>
      <c r="CI291" s="18"/>
      <c r="CJ291" s="18"/>
      <c r="CK291" s="18"/>
      <c r="CL291" s="18"/>
      <c r="CN291" s="22"/>
      <c r="CO291" s="18"/>
      <c r="CP291" s="18"/>
      <c r="CQ291" s="18"/>
      <c r="CR291" s="18"/>
      <c r="CS291" s="18"/>
      <c r="CU291" s="22"/>
      <c r="CV291" s="18"/>
      <c r="CW291" s="18"/>
      <c r="CX291" s="18"/>
      <c r="CY291" s="18"/>
      <c r="CZ291" s="18"/>
      <c r="DB291" s="22"/>
      <c r="DC291" s="18"/>
      <c r="DD291" s="18"/>
      <c r="DE291" s="18"/>
      <c r="DF291" s="18"/>
      <c r="DG291" s="18"/>
      <c r="DI291" s="22"/>
      <c r="DJ291" s="18"/>
      <c r="DK291" s="18"/>
      <c r="DL291" s="18"/>
      <c r="DM291" s="18"/>
      <c r="DN291" s="18"/>
      <c r="DP291" s="22"/>
      <c r="DQ291" s="18"/>
      <c r="DR291" s="18"/>
      <c r="DS291" s="18"/>
      <c r="DT291" s="18"/>
      <c r="DU291" s="18"/>
      <c r="DV291" s="18"/>
      <c r="DW291" s="22"/>
      <c r="DX291" s="18"/>
      <c r="DY291" s="18"/>
      <c r="DZ291" s="18"/>
      <c r="EA291" s="18"/>
      <c r="EB291" s="18"/>
      <c r="ED291" s="22"/>
      <c r="EE291" s="18"/>
      <c r="EF291" s="18"/>
      <c r="EG291" s="18"/>
      <c r="EH291" s="18"/>
      <c r="EI291" s="18"/>
      <c r="EK291" s="22"/>
      <c r="EL291" s="18"/>
      <c r="EM291" s="18"/>
      <c r="EN291" s="18"/>
      <c r="EO291" s="18"/>
      <c r="EP291" s="18"/>
      <c r="ER291" s="22"/>
      <c r="ES291" s="18"/>
      <c r="ET291" s="18"/>
      <c r="EU291" s="18"/>
      <c r="EV291" s="18"/>
      <c r="EW291" s="18"/>
      <c r="EY291" s="22"/>
      <c r="EZ291" s="18"/>
      <c r="FA291" s="18"/>
      <c r="FB291" s="18"/>
      <c r="FC291" s="18"/>
      <c r="FD291" s="18"/>
      <c r="FF291" s="22"/>
      <c r="FG291" s="18"/>
      <c r="FH291" s="18"/>
      <c r="FI291" s="18"/>
      <c r="FJ291" s="18"/>
      <c r="FK291" s="18"/>
      <c r="FM291" s="22"/>
      <c r="FN291" s="18"/>
      <c r="FO291" s="18"/>
      <c r="FP291" s="18"/>
      <c r="FQ291" s="18"/>
      <c r="FR291" s="18"/>
      <c r="FT291" s="22"/>
      <c r="FU291" s="18"/>
      <c r="FV291" s="18"/>
      <c r="FW291" s="18"/>
      <c r="FX291" s="18"/>
      <c r="FY291" s="18"/>
      <c r="GA291" s="22"/>
      <c r="GB291" s="18"/>
      <c r="GC291" s="18"/>
      <c r="GD291" s="18"/>
      <c r="GE291" s="18"/>
      <c r="GF291" s="18"/>
      <c r="GG291" s="18"/>
      <c r="GH291" s="18"/>
      <c r="GI291" s="18"/>
      <c r="GJ291" s="18"/>
      <c r="GK291" s="18"/>
      <c r="GL291" s="18"/>
      <c r="GM291" s="18"/>
      <c r="HD291" s="22"/>
      <c r="HE291" s="18"/>
      <c r="HF291" s="18"/>
      <c r="HG291" s="18"/>
      <c r="HH291" s="18"/>
      <c r="HI291" s="18"/>
      <c r="HK291" s="22"/>
      <c r="HL291" s="18"/>
      <c r="HM291" s="18"/>
      <c r="HN291" s="18"/>
      <c r="HO291" s="18"/>
      <c r="HP291" s="18"/>
      <c r="HR291" s="22"/>
      <c r="HS291" s="18"/>
      <c r="HT291" s="18"/>
      <c r="HU291" s="18"/>
      <c r="HV291" s="18"/>
      <c r="HW291" s="18"/>
      <c r="HY291" s="22"/>
      <c r="HZ291" s="18"/>
      <c r="IA291" s="18"/>
      <c r="IB291" s="18"/>
      <c r="IC291" s="18"/>
      <c r="ID291" s="18"/>
      <c r="IM291" s="22"/>
      <c r="IN291" s="18"/>
      <c r="IO291" s="18"/>
      <c r="IP291" s="18"/>
      <c r="IQ291" s="18"/>
      <c r="IR291" s="18"/>
      <c r="IT291" s="22"/>
      <c r="IU291" s="18"/>
      <c r="IV291" s="18"/>
      <c r="IW291" s="18"/>
      <c r="IX291" s="18"/>
      <c r="IY291" s="18"/>
      <c r="JA291" s="22"/>
      <c r="JB291" s="18"/>
      <c r="JC291" s="18"/>
      <c r="JD291" s="18"/>
      <c r="JE291" s="18"/>
      <c r="JF291" s="18"/>
      <c r="JH291" s="22"/>
      <c r="JI291" s="18"/>
      <c r="JJ291" s="18"/>
      <c r="JK291" s="18"/>
      <c r="JL291" s="18"/>
      <c r="JM291" s="18"/>
    </row>
    <row r="292" spans="2:273" x14ac:dyDescent="0.2">
      <c r="B292" s="4"/>
      <c r="C292" s="22"/>
      <c r="D292" s="1"/>
      <c r="E292" s="18"/>
      <c r="F292" s="18"/>
      <c r="G292" s="22"/>
      <c r="H292" s="1"/>
      <c r="I292" s="18"/>
      <c r="J292" s="18"/>
      <c r="K292" s="22"/>
      <c r="L292" s="1"/>
      <c r="M292" s="18"/>
      <c r="N292" s="18"/>
      <c r="O292" s="18"/>
      <c r="P292" s="18"/>
      <c r="Q292" s="18"/>
      <c r="R292" s="18"/>
      <c r="S292" s="18"/>
      <c r="T292" s="22"/>
      <c r="U292" s="22"/>
      <c r="V292" s="18"/>
      <c r="W292" s="18"/>
      <c r="AC292" s="22"/>
      <c r="AD292" s="18"/>
      <c r="AE292" s="18"/>
      <c r="AF292" s="18"/>
      <c r="AG292" s="18"/>
      <c r="AH292" s="18"/>
      <c r="AJ292" s="22"/>
      <c r="AK292" s="18"/>
      <c r="AL292" s="18"/>
      <c r="AM292" s="18"/>
      <c r="AN292" s="18"/>
      <c r="AO292" s="18"/>
      <c r="AQ292" s="22"/>
      <c r="AR292" s="18"/>
      <c r="AS292" s="18"/>
      <c r="AT292" s="18"/>
      <c r="AU292" s="18"/>
      <c r="AV292" s="18"/>
      <c r="AX292" s="22"/>
      <c r="AY292" s="18"/>
      <c r="AZ292" s="18"/>
      <c r="BA292" s="18"/>
      <c r="BB292" s="18"/>
      <c r="BC292" s="18"/>
      <c r="BE292" s="22"/>
      <c r="BF292" s="18"/>
      <c r="BG292" s="18"/>
      <c r="BH292" s="18"/>
      <c r="BI292" s="18"/>
      <c r="BJ292" s="18"/>
      <c r="BL292" s="22"/>
      <c r="BM292" s="18"/>
      <c r="BN292" s="18"/>
      <c r="BO292" s="18"/>
      <c r="BP292" s="18"/>
      <c r="BQ292" s="18"/>
      <c r="BS292" s="22"/>
      <c r="BT292" s="18"/>
      <c r="BU292" s="18"/>
      <c r="BV292" s="18"/>
      <c r="BW292" s="18"/>
      <c r="BX292" s="18"/>
      <c r="BZ292" s="22"/>
      <c r="CA292" s="18"/>
      <c r="CB292" s="18"/>
      <c r="CC292" s="18"/>
      <c r="CD292" s="18"/>
      <c r="CE292" s="18"/>
      <c r="CG292" s="22"/>
      <c r="CH292" s="18"/>
      <c r="CI292" s="18"/>
      <c r="CJ292" s="18"/>
      <c r="CK292" s="18"/>
      <c r="CL292" s="18"/>
      <c r="CN292" s="22"/>
      <c r="CO292" s="18"/>
      <c r="CP292" s="18"/>
      <c r="CQ292" s="18"/>
      <c r="CR292" s="18"/>
      <c r="CS292" s="18"/>
      <c r="CU292" s="22"/>
      <c r="CV292" s="18"/>
      <c r="CW292" s="18"/>
      <c r="CX292" s="18"/>
      <c r="CY292" s="18"/>
      <c r="CZ292" s="18"/>
      <c r="DB292" s="22"/>
      <c r="DC292" s="18"/>
      <c r="DD292" s="18"/>
      <c r="DE292" s="18"/>
      <c r="DF292" s="18"/>
      <c r="DG292" s="18"/>
      <c r="DI292" s="22"/>
      <c r="DJ292" s="18"/>
      <c r="DK292" s="18"/>
      <c r="DL292" s="18"/>
      <c r="DM292" s="18"/>
      <c r="DN292" s="18"/>
      <c r="DP292" s="22"/>
      <c r="DQ292" s="18"/>
      <c r="DR292" s="18"/>
      <c r="DS292" s="18"/>
      <c r="DT292" s="18"/>
      <c r="DU292" s="18"/>
      <c r="DV292" s="18"/>
      <c r="DW292" s="22"/>
      <c r="DX292" s="18"/>
      <c r="DY292" s="18"/>
      <c r="DZ292" s="18"/>
      <c r="EA292" s="18"/>
      <c r="EB292" s="18"/>
      <c r="ED292" s="22"/>
      <c r="EE292" s="18"/>
      <c r="EF292" s="18"/>
      <c r="EG292" s="18"/>
      <c r="EH292" s="18"/>
      <c r="EI292" s="18"/>
      <c r="EK292" s="22"/>
      <c r="EL292" s="18"/>
      <c r="EM292" s="18"/>
      <c r="EN292" s="18"/>
      <c r="EO292" s="18"/>
      <c r="EP292" s="18"/>
      <c r="ER292" s="22"/>
      <c r="ES292" s="18"/>
      <c r="ET292" s="18"/>
      <c r="EU292" s="18"/>
      <c r="EV292" s="18"/>
      <c r="EW292" s="18"/>
      <c r="EY292" s="22"/>
      <c r="EZ292" s="18"/>
      <c r="FA292" s="18"/>
      <c r="FB292" s="18"/>
      <c r="FC292" s="18"/>
      <c r="FD292" s="18"/>
      <c r="FF292" s="22"/>
      <c r="FG292" s="18"/>
      <c r="FH292" s="18"/>
      <c r="FI292" s="18"/>
      <c r="FJ292" s="18"/>
      <c r="FK292" s="18"/>
      <c r="FM292" s="22"/>
      <c r="FN292" s="18"/>
      <c r="FO292" s="18"/>
      <c r="FP292" s="18"/>
      <c r="FQ292" s="18"/>
      <c r="FR292" s="18"/>
      <c r="FT292" s="22"/>
      <c r="FU292" s="18"/>
      <c r="FV292" s="18"/>
      <c r="FW292" s="18"/>
      <c r="FX292" s="18"/>
      <c r="FY292" s="18"/>
      <c r="GA292" s="22"/>
      <c r="GB292" s="18"/>
      <c r="GC292" s="18"/>
      <c r="GD292" s="18"/>
      <c r="GE292" s="18"/>
      <c r="GF292" s="18"/>
      <c r="GG292" s="18"/>
      <c r="GH292" s="18"/>
      <c r="GI292" s="18"/>
      <c r="GJ292" s="18"/>
      <c r="GK292" s="18"/>
      <c r="GL292" s="18"/>
      <c r="GM292" s="18"/>
      <c r="HD292" s="22"/>
      <c r="HE292" s="18"/>
      <c r="HF292" s="18"/>
      <c r="HG292" s="18"/>
      <c r="HH292" s="18"/>
      <c r="HI292" s="18"/>
      <c r="HK292" s="22"/>
      <c r="HL292" s="18"/>
      <c r="HM292" s="18"/>
      <c r="HN292" s="18"/>
      <c r="HO292" s="18"/>
      <c r="HP292" s="18"/>
      <c r="HR292" s="22"/>
      <c r="HS292" s="18"/>
      <c r="HT292" s="18"/>
      <c r="HU292" s="18"/>
      <c r="HV292" s="18"/>
      <c r="HW292" s="18"/>
      <c r="HY292" s="22"/>
      <c r="HZ292" s="18"/>
      <c r="IA292" s="18"/>
      <c r="IB292" s="18"/>
      <c r="IC292" s="18"/>
      <c r="ID292" s="18"/>
      <c r="IM292" s="22"/>
      <c r="IN292" s="18"/>
      <c r="IO292" s="18"/>
      <c r="IP292" s="18"/>
      <c r="IQ292" s="18"/>
      <c r="IR292" s="18"/>
      <c r="IT292" s="22"/>
      <c r="IU292" s="18"/>
      <c r="IV292" s="18"/>
      <c r="IW292" s="18"/>
      <c r="IX292" s="18"/>
      <c r="IY292" s="18"/>
      <c r="JA292" s="22"/>
      <c r="JB292" s="18"/>
      <c r="JC292" s="18"/>
      <c r="JD292" s="18"/>
      <c r="JE292" s="18"/>
      <c r="JF292" s="18"/>
      <c r="JH292" s="22"/>
      <c r="JI292" s="18"/>
      <c r="JJ292" s="18"/>
      <c r="JK292" s="18"/>
      <c r="JL292" s="18"/>
      <c r="JM292" s="18"/>
    </row>
    <row r="293" spans="2:273" x14ac:dyDescent="0.2">
      <c r="B293" s="4"/>
      <c r="C293" s="22"/>
      <c r="D293" s="1"/>
      <c r="E293" s="18"/>
      <c r="F293" s="18"/>
      <c r="G293" s="22"/>
      <c r="H293" s="1"/>
      <c r="I293" s="18"/>
      <c r="J293" s="18"/>
      <c r="K293" s="22"/>
      <c r="L293" s="1"/>
      <c r="M293" s="18"/>
      <c r="N293" s="18"/>
      <c r="O293" s="18"/>
      <c r="P293" s="18"/>
      <c r="Q293" s="18"/>
      <c r="R293" s="18"/>
      <c r="S293" s="18"/>
      <c r="T293" s="22"/>
      <c r="U293" s="22"/>
      <c r="V293" s="18"/>
      <c r="W293" s="18"/>
      <c r="AC293" s="22"/>
      <c r="AD293" s="18"/>
      <c r="AE293" s="18"/>
      <c r="AF293" s="18"/>
      <c r="AG293" s="18"/>
      <c r="AH293" s="18"/>
      <c r="AJ293" s="22"/>
      <c r="AK293" s="18"/>
      <c r="AL293" s="18"/>
      <c r="AM293" s="18"/>
      <c r="AN293" s="18"/>
      <c r="AO293" s="18"/>
      <c r="AQ293" s="22"/>
      <c r="AR293" s="18"/>
      <c r="AS293" s="18"/>
      <c r="AT293" s="18"/>
      <c r="AU293" s="18"/>
      <c r="AV293" s="18"/>
      <c r="AX293" s="22"/>
      <c r="AY293" s="18"/>
      <c r="AZ293" s="18"/>
      <c r="BA293" s="18"/>
      <c r="BB293" s="18"/>
      <c r="BC293" s="18"/>
      <c r="BE293" s="22"/>
      <c r="BF293" s="18"/>
      <c r="BG293" s="18"/>
      <c r="BH293" s="18"/>
      <c r="BI293" s="18"/>
      <c r="BJ293" s="18"/>
      <c r="BL293" s="22"/>
      <c r="BM293" s="18"/>
      <c r="BN293" s="18"/>
      <c r="BO293" s="18"/>
      <c r="BP293" s="18"/>
      <c r="BQ293" s="18"/>
      <c r="BS293" s="22"/>
      <c r="BT293" s="18"/>
      <c r="BU293" s="18"/>
      <c r="BV293" s="18"/>
      <c r="BW293" s="18"/>
      <c r="BX293" s="18"/>
      <c r="BZ293" s="22"/>
      <c r="CA293" s="18"/>
      <c r="CB293" s="18"/>
      <c r="CC293" s="18"/>
      <c r="CD293" s="18"/>
      <c r="CE293" s="18"/>
      <c r="CG293" s="22"/>
      <c r="CH293" s="18"/>
      <c r="CI293" s="18"/>
      <c r="CJ293" s="18"/>
      <c r="CK293" s="18"/>
      <c r="CL293" s="18"/>
      <c r="CN293" s="22"/>
      <c r="CO293" s="18"/>
      <c r="CP293" s="18"/>
      <c r="CQ293" s="18"/>
      <c r="CR293" s="18"/>
      <c r="CS293" s="18"/>
      <c r="CU293" s="22"/>
      <c r="CV293" s="18"/>
      <c r="CW293" s="18"/>
      <c r="CX293" s="18"/>
      <c r="CY293" s="18"/>
      <c r="CZ293" s="18"/>
      <c r="DB293" s="22"/>
      <c r="DC293" s="18"/>
      <c r="DD293" s="18"/>
      <c r="DE293" s="18"/>
      <c r="DF293" s="18"/>
      <c r="DG293" s="18"/>
      <c r="DI293" s="22"/>
      <c r="DJ293" s="18"/>
      <c r="DK293" s="18"/>
      <c r="DL293" s="18"/>
      <c r="DM293" s="18"/>
      <c r="DN293" s="18"/>
      <c r="DP293" s="22"/>
      <c r="DQ293" s="18"/>
      <c r="DR293" s="18"/>
      <c r="DS293" s="18"/>
      <c r="DT293" s="18"/>
      <c r="DU293" s="18"/>
      <c r="DV293" s="18"/>
      <c r="DW293" s="22"/>
      <c r="DX293" s="18"/>
      <c r="DY293" s="18"/>
      <c r="DZ293" s="18"/>
      <c r="EA293" s="18"/>
      <c r="EB293" s="18"/>
      <c r="ED293" s="22"/>
      <c r="EE293" s="18"/>
      <c r="EF293" s="18"/>
      <c r="EG293" s="18"/>
      <c r="EH293" s="18"/>
      <c r="EI293" s="18"/>
      <c r="EK293" s="22"/>
      <c r="EL293" s="18"/>
      <c r="EM293" s="18"/>
      <c r="EN293" s="18"/>
      <c r="EO293" s="18"/>
      <c r="EP293" s="18"/>
      <c r="ER293" s="22"/>
      <c r="ES293" s="18"/>
      <c r="ET293" s="18"/>
      <c r="EU293" s="18"/>
      <c r="EV293" s="18"/>
      <c r="EW293" s="18"/>
      <c r="EY293" s="22"/>
      <c r="EZ293" s="18"/>
      <c r="FA293" s="18"/>
      <c r="FB293" s="18"/>
      <c r="FC293" s="18"/>
      <c r="FD293" s="18"/>
      <c r="FF293" s="22"/>
      <c r="FG293" s="18"/>
      <c r="FH293" s="18"/>
      <c r="FI293" s="18"/>
      <c r="FJ293" s="18"/>
      <c r="FK293" s="18"/>
      <c r="FM293" s="22"/>
      <c r="FN293" s="18"/>
      <c r="FO293" s="18"/>
      <c r="FP293" s="18"/>
      <c r="FQ293" s="18"/>
      <c r="FR293" s="18"/>
      <c r="FT293" s="22"/>
      <c r="FU293" s="18"/>
      <c r="FV293" s="18"/>
      <c r="FW293" s="18"/>
      <c r="FX293" s="18"/>
      <c r="FY293" s="18"/>
      <c r="GA293" s="22"/>
      <c r="GB293" s="18"/>
      <c r="GC293" s="18"/>
      <c r="GD293" s="18"/>
      <c r="GE293" s="18"/>
      <c r="GF293" s="18"/>
      <c r="GG293" s="18"/>
      <c r="GH293" s="18"/>
      <c r="GI293" s="18"/>
      <c r="GJ293" s="18"/>
      <c r="GK293" s="18"/>
      <c r="GL293" s="18"/>
      <c r="GM293" s="18"/>
      <c r="HD293" s="22"/>
      <c r="HE293" s="18"/>
      <c r="HF293" s="18"/>
      <c r="HG293" s="18"/>
      <c r="HH293" s="18"/>
      <c r="HI293" s="18"/>
      <c r="HK293" s="22"/>
      <c r="HL293" s="18"/>
      <c r="HM293" s="18"/>
      <c r="HN293" s="18"/>
      <c r="HO293" s="18"/>
      <c r="HP293" s="18"/>
      <c r="HR293" s="22"/>
      <c r="HS293" s="18"/>
      <c r="HT293" s="18"/>
      <c r="HU293" s="18"/>
      <c r="HV293" s="18"/>
      <c r="HW293" s="18"/>
      <c r="HY293" s="22"/>
      <c r="HZ293" s="18"/>
      <c r="IA293" s="18"/>
      <c r="IB293" s="18"/>
      <c r="IC293" s="18"/>
      <c r="ID293" s="18"/>
      <c r="IM293" s="22"/>
      <c r="IN293" s="18"/>
      <c r="IO293" s="18"/>
      <c r="IP293" s="18"/>
      <c r="IQ293" s="18"/>
      <c r="IR293" s="18"/>
      <c r="IT293" s="22"/>
      <c r="IU293" s="18"/>
      <c r="IV293" s="18"/>
      <c r="IW293" s="18"/>
      <c r="IX293" s="18"/>
      <c r="IY293" s="18"/>
      <c r="JA293" s="22"/>
      <c r="JB293" s="18"/>
      <c r="JC293" s="18"/>
      <c r="JD293" s="18"/>
      <c r="JE293" s="18"/>
      <c r="JF293" s="18"/>
      <c r="JH293" s="22"/>
      <c r="JI293" s="18"/>
      <c r="JJ293" s="18"/>
      <c r="JK293" s="18"/>
      <c r="JL293" s="18"/>
      <c r="JM293" s="18"/>
    </row>
    <row r="294" spans="2:273" x14ac:dyDescent="0.2">
      <c r="B294" s="4"/>
      <c r="C294" s="22"/>
      <c r="D294" s="1"/>
      <c r="E294" s="18"/>
      <c r="F294" s="18"/>
      <c r="G294" s="22"/>
      <c r="H294" s="1"/>
      <c r="I294" s="18"/>
      <c r="J294" s="18"/>
      <c r="K294" s="22"/>
      <c r="L294" s="1"/>
      <c r="M294" s="18"/>
      <c r="N294" s="18"/>
      <c r="O294" s="18"/>
      <c r="P294" s="18"/>
      <c r="Q294" s="18"/>
      <c r="R294" s="18"/>
      <c r="S294" s="18"/>
      <c r="T294" s="22"/>
      <c r="U294" s="22"/>
      <c r="V294" s="18"/>
      <c r="W294" s="18"/>
      <c r="AC294" s="22"/>
      <c r="AD294" s="18"/>
      <c r="AE294" s="18"/>
      <c r="AF294" s="18"/>
      <c r="AG294" s="18"/>
      <c r="AH294" s="18"/>
      <c r="AJ294" s="22"/>
      <c r="AK294" s="18"/>
      <c r="AL294" s="18"/>
      <c r="AM294" s="18"/>
      <c r="AN294" s="18"/>
      <c r="AO294" s="18"/>
      <c r="AQ294" s="22"/>
      <c r="AR294" s="18"/>
      <c r="AS294" s="18"/>
      <c r="AT294" s="18"/>
      <c r="AU294" s="18"/>
      <c r="AV294" s="18"/>
      <c r="AX294" s="22"/>
      <c r="AY294" s="18"/>
      <c r="AZ294" s="18"/>
      <c r="BA294" s="18"/>
      <c r="BB294" s="18"/>
      <c r="BC294" s="18"/>
      <c r="BE294" s="22"/>
      <c r="BF294" s="18"/>
      <c r="BG294" s="18"/>
      <c r="BH294" s="18"/>
      <c r="BI294" s="18"/>
      <c r="BJ294" s="18"/>
      <c r="BL294" s="22"/>
      <c r="BM294" s="18"/>
      <c r="BN294" s="18"/>
      <c r="BO294" s="18"/>
      <c r="BP294" s="18"/>
      <c r="BQ294" s="18"/>
      <c r="BS294" s="22"/>
      <c r="BT294" s="18"/>
      <c r="BU294" s="18"/>
      <c r="BV294" s="18"/>
      <c r="BW294" s="18"/>
      <c r="BX294" s="18"/>
      <c r="BZ294" s="22"/>
      <c r="CA294" s="18"/>
      <c r="CB294" s="18"/>
      <c r="CC294" s="18"/>
      <c r="CD294" s="18"/>
      <c r="CE294" s="18"/>
      <c r="CG294" s="22"/>
      <c r="CH294" s="18"/>
      <c r="CI294" s="18"/>
      <c r="CJ294" s="18"/>
      <c r="CK294" s="18"/>
      <c r="CL294" s="18"/>
      <c r="CN294" s="22"/>
      <c r="CO294" s="18"/>
      <c r="CP294" s="18"/>
      <c r="CQ294" s="18"/>
      <c r="CR294" s="18"/>
      <c r="CS294" s="18"/>
      <c r="CU294" s="22"/>
      <c r="CV294" s="18"/>
      <c r="CW294" s="18"/>
      <c r="CX294" s="18"/>
      <c r="CY294" s="18"/>
      <c r="CZ294" s="18"/>
      <c r="DB294" s="22"/>
      <c r="DC294" s="18"/>
      <c r="DD294" s="18"/>
      <c r="DE294" s="18"/>
      <c r="DF294" s="18"/>
      <c r="DG294" s="18"/>
      <c r="DI294" s="22"/>
      <c r="DJ294" s="18"/>
      <c r="DK294" s="18"/>
      <c r="DL294" s="18"/>
      <c r="DM294" s="18"/>
      <c r="DN294" s="18"/>
      <c r="DP294" s="22"/>
      <c r="DQ294" s="18"/>
      <c r="DR294" s="18"/>
      <c r="DS294" s="18"/>
      <c r="DT294" s="18"/>
      <c r="DU294" s="18"/>
      <c r="DV294" s="18"/>
      <c r="DW294" s="22"/>
      <c r="DX294" s="18"/>
      <c r="DY294" s="18"/>
      <c r="DZ294" s="18"/>
      <c r="EA294" s="18"/>
      <c r="EB294" s="18"/>
      <c r="ED294" s="22"/>
      <c r="EE294" s="18"/>
      <c r="EF294" s="18"/>
      <c r="EG294" s="18"/>
      <c r="EH294" s="18"/>
      <c r="EI294" s="18"/>
      <c r="EK294" s="22"/>
      <c r="EL294" s="18"/>
      <c r="EM294" s="18"/>
      <c r="EN294" s="18"/>
      <c r="EO294" s="18"/>
      <c r="EP294" s="18"/>
      <c r="ER294" s="22"/>
      <c r="ES294" s="18"/>
      <c r="ET294" s="18"/>
      <c r="EU294" s="18"/>
      <c r="EV294" s="18"/>
      <c r="EW294" s="18"/>
      <c r="EY294" s="22"/>
      <c r="EZ294" s="18"/>
      <c r="FA294" s="18"/>
      <c r="FB294" s="18"/>
      <c r="FC294" s="18"/>
      <c r="FD294" s="18"/>
      <c r="FF294" s="22"/>
      <c r="FG294" s="18"/>
      <c r="FH294" s="18"/>
      <c r="FI294" s="18"/>
      <c r="FJ294" s="18"/>
      <c r="FK294" s="18"/>
      <c r="FM294" s="22"/>
      <c r="FN294" s="18"/>
      <c r="FO294" s="18"/>
      <c r="FP294" s="18"/>
      <c r="FQ294" s="18"/>
      <c r="FR294" s="18"/>
      <c r="FT294" s="22"/>
      <c r="FU294" s="18"/>
      <c r="FV294" s="18"/>
      <c r="FW294" s="18"/>
      <c r="FX294" s="18"/>
      <c r="FY294" s="18"/>
      <c r="GA294" s="22"/>
      <c r="GB294" s="18"/>
      <c r="GC294" s="18"/>
      <c r="GD294" s="18"/>
      <c r="GE294" s="18"/>
      <c r="GF294" s="18"/>
      <c r="GG294" s="18"/>
      <c r="GH294" s="18"/>
      <c r="GI294" s="18"/>
      <c r="GJ294" s="18"/>
      <c r="GK294" s="18"/>
      <c r="GL294" s="18"/>
      <c r="GM294" s="18"/>
      <c r="HD294" s="22"/>
      <c r="HE294" s="18"/>
      <c r="HF294" s="18"/>
      <c r="HG294" s="18"/>
      <c r="HH294" s="18"/>
      <c r="HI294" s="18"/>
      <c r="HK294" s="22"/>
      <c r="HL294" s="18"/>
      <c r="HM294" s="18"/>
      <c r="HN294" s="18"/>
      <c r="HO294" s="18"/>
      <c r="HP294" s="18"/>
      <c r="HR294" s="22"/>
      <c r="HS294" s="18"/>
      <c r="HT294" s="18"/>
      <c r="HU294" s="18"/>
      <c r="HV294" s="18"/>
      <c r="HW294" s="18"/>
      <c r="HY294" s="22"/>
      <c r="HZ294" s="18"/>
      <c r="IA294" s="18"/>
      <c r="IB294" s="18"/>
      <c r="IC294" s="18"/>
      <c r="ID294" s="18"/>
      <c r="IM294" s="22"/>
      <c r="IN294" s="18"/>
      <c r="IO294" s="18"/>
      <c r="IP294" s="18"/>
      <c r="IQ294" s="18"/>
      <c r="IR294" s="18"/>
      <c r="IT294" s="22"/>
      <c r="IU294" s="18"/>
      <c r="IV294" s="18"/>
      <c r="IW294" s="18"/>
      <c r="IX294" s="18"/>
      <c r="IY294" s="18"/>
      <c r="JA294" s="22"/>
      <c r="JB294" s="18"/>
      <c r="JC294" s="18"/>
      <c r="JD294" s="18"/>
      <c r="JE294" s="18"/>
      <c r="JF294" s="18"/>
      <c r="JH294" s="22"/>
      <c r="JI294" s="18"/>
      <c r="JJ294" s="18"/>
      <c r="JK294" s="18"/>
      <c r="JL294" s="18"/>
      <c r="JM294" s="18"/>
    </row>
    <row r="295" spans="2:273" x14ac:dyDescent="0.2">
      <c r="B295" s="4"/>
      <c r="C295" s="22"/>
      <c r="D295" s="1"/>
      <c r="E295" s="18"/>
      <c r="F295" s="18"/>
      <c r="G295" s="22"/>
      <c r="H295" s="1"/>
      <c r="I295" s="18"/>
      <c r="J295" s="18"/>
      <c r="K295" s="22"/>
      <c r="L295" s="1"/>
      <c r="M295" s="18"/>
      <c r="N295" s="18"/>
      <c r="O295" s="18"/>
      <c r="P295" s="18"/>
      <c r="Q295" s="18"/>
      <c r="R295" s="18"/>
      <c r="S295" s="18"/>
      <c r="T295" s="22"/>
      <c r="U295" s="22"/>
      <c r="V295" s="18"/>
      <c r="W295" s="18"/>
      <c r="AC295" s="22"/>
      <c r="AD295" s="18"/>
      <c r="AE295" s="18"/>
      <c r="AF295" s="18"/>
      <c r="AG295" s="18"/>
      <c r="AH295" s="18"/>
      <c r="AJ295" s="22"/>
      <c r="AK295" s="18"/>
      <c r="AL295" s="18"/>
      <c r="AM295" s="18"/>
      <c r="AN295" s="18"/>
      <c r="AO295" s="18"/>
      <c r="AQ295" s="22"/>
      <c r="AR295" s="18"/>
      <c r="AS295" s="18"/>
      <c r="AT295" s="18"/>
      <c r="AU295" s="18"/>
      <c r="AV295" s="18"/>
      <c r="AX295" s="22"/>
      <c r="AY295" s="18"/>
      <c r="AZ295" s="18"/>
      <c r="BA295" s="18"/>
      <c r="BB295" s="18"/>
      <c r="BC295" s="18"/>
      <c r="BE295" s="22"/>
      <c r="BF295" s="18"/>
      <c r="BG295" s="18"/>
      <c r="BH295" s="18"/>
      <c r="BI295" s="18"/>
      <c r="BJ295" s="18"/>
      <c r="BL295" s="22"/>
      <c r="BM295" s="18"/>
      <c r="BN295" s="18"/>
      <c r="BO295" s="18"/>
      <c r="BP295" s="18"/>
      <c r="BQ295" s="18"/>
      <c r="BS295" s="22"/>
      <c r="BT295" s="18"/>
      <c r="BU295" s="18"/>
      <c r="BV295" s="18"/>
      <c r="BW295" s="18"/>
      <c r="BX295" s="18"/>
      <c r="BZ295" s="22"/>
      <c r="CA295" s="18"/>
      <c r="CB295" s="18"/>
      <c r="CC295" s="18"/>
      <c r="CD295" s="18"/>
      <c r="CE295" s="18"/>
      <c r="CG295" s="22"/>
      <c r="CH295" s="18"/>
      <c r="CI295" s="18"/>
      <c r="CJ295" s="18"/>
      <c r="CK295" s="18"/>
      <c r="CL295" s="18"/>
      <c r="CN295" s="22"/>
      <c r="CO295" s="18"/>
      <c r="CP295" s="18"/>
      <c r="CQ295" s="18"/>
      <c r="CR295" s="18"/>
      <c r="CS295" s="18"/>
      <c r="CU295" s="22"/>
      <c r="CV295" s="18"/>
      <c r="CW295" s="18"/>
      <c r="CX295" s="18"/>
      <c r="CY295" s="18"/>
      <c r="CZ295" s="18"/>
      <c r="DB295" s="22"/>
      <c r="DC295" s="18"/>
      <c r="DD295" s="18"/>
      <c r="DE295" s="18"/>
      <c r="DF295" s="18"/>
      <c r="DG295" s="18"/>
      <c r="DI295" s="22"/>
      <c r="DJ295" s="18"/>
      <c r="DK295" s="18"/>
      <c r="DL295" s="18"/>
      <c r="DM295" s="18"/>
      <c r="DN295" s="18"/>
      <c r="DP295" s="22"/>
      <c r="DQ295" s="18"/>
      <c r="DR295" s="18"/>
      <c r="DS295" s="18"/>
      <c r="DT295" s="18"/>
      <c r="DU295" s="18"/>
      <c r="DV295" s="18"/>
      <c r="DW295" s="22"/>
      <c r="DX295" s="18"/>
      <c r="DY295" s="18"/>
      <c r="DZ295" s="18"/>
      <c r="EA295" s="18"/>
      <c r="EB295" s="18"/>
      <c r="ED295" s="22"/>
      <c r="EE295" s="18"/>
      <c r="EF295" s="18"/>
      <c r="EG295" s="18"/>
      <c r="EH295" s="18"/>
      <c r="EI295" s="18"/>
      <c r="EK295" s="22"/>
      <c r="EL295" s="18"/>
      <c r="EM295" s="18"/>
      <c r="EN295" s="18"/>
      <c r="EO295" s="18"/>
      <c r="EP295" s="18"/>
      <c r="ER295" s="22"/>
      <c r="ES295" s="18"/>
      <c r="ET295" s="18"/>
      <c r="EU295" s="18"/>
      <c r="EV295" s="18"/>
      <c r="EW295" s="18"/>
      <c r="EY295" s="22"/>
      <c r="EZ295" s="18"/>
      <c r="FA295" s="18"/>
      <c r="FB295" s="18"/>
      <c r="FC295" s="18"/>
      <c r="FD295" s="18"/>
      <c r="FF295" s="22"/>
      <c r="FG295" s="18"/>
      <c r="FH295" s="18"/>
      <c r="FI295" s="18"/>
      <c r="FJ295" s="18"/>
      <c r="FK295" s="18"/>
      <c r="FM295" s="22"/>
      <c r="FN295" s="18"/>
      <c r="FO295" s="18"/>
      <c r="FP295" s="18"/>
      <c r="FQ295" s="18"/>
      <c r="FR295" s="18"/>
      <c r="FT295" s="22"/>
      <c r="FU295" s="18"/>
      <c r="FV295" s="18"/>
      <c r="FW295" s="18"/>
      <c r="FX295" s="18"/>
      <c r="FY295" s="18"/>
      <c r="GA295" s="22"/>
      <c r="GB295" s="18"/>
      <c r="GC295" s="18"/>
      <c r="GD295" s="18"/>
      <c r="GE295" s="18"/>
      <c r="GF295" s="18"/>
      <c r="GG295" s="18"/>
      <c r="GH295" s="18"/>
      <c r="GI295" s="18"/>
      <c r="GJ295" s="18"/>
      <c r="GK295" s="18"/>
      <c r="GL295" s="18"/>
      <c r="GM295" s="18"/>
      <c r="HD295" s="22"/>
      <c r="HE295" s="18"/>
      <c r="HF295" s="18"/>
      <c r="HG295" s="18"/>
      <c r="HH295" s="18"/>
      <c r="HI295" s="18"/>
      <c r="HK295" s="22"/>
      <c r="HL295" s="18"/>
      <c r="HM295" s="18"/>
      <c r="HN295" s="18"/>
      <c r="HO295" s="18"/>
      <c r="HP295" s="18"/>
      <c r="HR295" s="22"/>
      <c r="HS295" s="18"/>
      <c r="HT295" s="18"/>
      <c r="HU295" s="18"/>
      <c r="HV295" s="18"/>
      <c r="HW295" s="18"/>
      <c r="HY295" s="22"/>
      <c r="HZ295" s="18"/>
      <c r="IA295" s="18"/>
      <c r="IB295" s="18"/>
      <c r="IC295" s="18"/>
      <c r="ID295" s="18"/>
      <c r="IM295" s="22"/>
      <c r="IN295" s="18"/>
      <c r="IO295" s="18"/>
      <c r="IP295" s="18"/>
      <c r="IQ295" s="18"/>
      <c r="IR295" s="18"/>
      <c r="IT295" s="22"/>
      <c r="IU295" s="18"/>
      <c r="IV295" s="18"/>
      <c r="IW295" s="18"/>
      <c r="IX295" s="18"/>
      <c r="IY295" s="18"/>
      <c r="JA295" s="22"/>
      <c r="JB295" s="18"/>
      <c r="JC295" s="18"/>
      <c r="JD295" s="18"/>
      <c r="JE295" s="18"/>
      <c r="JF295" s="18"/>
      <c r="JH295" s="22"/>
      <c r="JI295" s="18"/>
      <c r="JJ295" s="18"/>
      <c r="JK295" s="18"/>
      <c r="JL295" s="18"/>
      <c r="JM295" s="18"/>
    </row>
    <row r="296" spans="2:273" x14ac:dyDescent="0.2">
      <c r="B296" s="4"/>
      <c r="C296" s="22"/>
      <c r="D296" s="1"/>
      <c r="E296" s="18"/>
      <c r="F296" s="18"/>
      <c r="G296" s="22"/>
      <c r="H296" s="1"/>
      <c r="I296" s="18"/>
      <c r="J296" s="18"/>
      <c r="K296" s="22"/>
      <c r="L296" s="1"/>
      <c r="M296" s="18"/>
      <c r="N296" s="18"/>
      <c r="O296" s="18"/>
      <c r="P296" s="18"/>
      <c r="Q296" s="18"/>
      <c r="R296" s="18"/>
      <c r="S296" s="18"/>
      <c r="T296" s="22"/>
      <c r="U296" s="22"/>
      <c r="V296" s="18"/>
      <c r="W296" s="18"/>
      <c r="AC296" s="22"/>
      <c r="AD296" s="18"/>
      <c r="AE296" s="18"/>
      <c r="AF296" s="18"/>
      <c r="AG296" s="18"/>
      <c r="AH296" s="18"/>
      <c r="AJ296" s="22"/>
      <c r="AK296" s="18"/>
      <c r="AL296" s="18"/>
      <c r="AM296" s="18"/>
      <c r="AN296" s="18"/>
      <c r="AO296" s="18"/>
      <c r="AQ296" s="22"/>
      <c r="AR296" s="18"/>
      <c r="AS296" s="18"/>
      <c r="AT296" s="18"/>
      <c r="AU296" s="18"/>
      <c r="AV296" s="18"/>
      <c r="AX296" s="22"/>
      <c r="AY296" s="18"/>
      <c r="AZ296" s="18"/>
      <c r="BA296" s="18"/>
      <c r="BB296" s="18"/>
      <c r="BC296" s="18"/>
      <c r="BE296" s="22"/>
      <c r="BF296" s="18"/>
      <c r="BG296" s="18"/>
      <c r="BH296" s="18"/>
      <c r="BI296" s="18"/>
      <c r="BJ296" s="18"/>
      <c r="BL296" s="22"/>
      <c r="BM296" s="18"/>
      <c r="BN296" s="18"/>
      <c r="BO296" s="18"/>
      <c r="BP296" s="18"/>
      <c r="BQ296" s="18"/>
      <c r="BS296" s="22"/>
      <c r="BT296" s="18"/>
      <c r="BU296" s="18"/>
      <c r="BV296" s="18"/>
      <c r="BW296" s="18"/>
      <c r="BX296" s="18"/>
      <c r="BZ296" s="22"/>
      <c r="CA296" s="18"/>
      <c r="CB296" s="18"/>
      <c r="CC296" s="18"/>
      <c r="CD296" s="18"/>
      <c r="CE296" s="18"/>
      <c r="CG296" s="22"/>
      <c r="CH296" s="18"/>
      <c r="CI296" s="18"/>
      <c r="CJ296" s="18"/>
      <c r="CK296" s="18"/>
      <c r="CL296" s="18"/>
      <c r="CN296" s="22"/>
      <c r="CO296" s="18"/>
      <c r="CP296" s="18"/>
      <c r="CQ296" s="18"/>
      <c r="CR296" s="18"/>
      <c r="CS296" s="18"/>
      <c r="CU296" s="22"/>
      <c r="CV296" s="18"/>
      <c r="CW296" s="18"/>
      <c r="CX296" s="18"/>
      <c r="CY296" s="18"/>
      <c r="CZ296" s="18"/>
      <c r="DB296" s="22"/>
      <c r="DC296" s="18"/>
      <c r="DD296" s="18"/>
      <c r="DE296" s="18"/>
      <c r="DF296" s="18"/>
      <c r="DG296" s="18"/>
      <c r="DI296" s="22"/>
      <c r="DJ296" s="18"/>
      <c r="DK296" s="18"/>
      <c r="DL296" s="18"/>
      <c r="DM296" s="18"/>
      <c r="DN296" s="18"/>
      <c r="DP296" s="22"/>
      <c r="DQ296" s="18"/>
      <c r="DR296" s="18"/>
      <c r="DS296" s="18"/>
      <c r="DT296" s="18"/>
      <c r="DU296" s="18"/>
      <c r="DV296" s="18"/>
      <c r="DW296" s="22"/>
      <c r="DX296" s="18"/>
      <c r="DY296" s="18"/>
      <c r="DZ296" s="18"/>
      <c r="EA296" s="18"/>
      <c r="EB296" s="18"/>
      <c r="ED296" s="22"/>
      <c r="EE296" s="18"/>
      <c r="EF296" s="18"/>
      <c r="EG296" s="18"/>
      <c r="EH296" s="18"/>
      <c r="EI296" s="18"/>
      <c r="EK296" s="22"/>
      <c r="EL296" s="18"/>
      <c r="EM296" s="18"/>
      <c r="EN296" s="18"/>
      <c r="EO296" s="18"/>
      <c r="EP296" s="18"/>
      <c r="ER296" s="22"/>
      <c r="ES296" s="18"/>
      <c r="ET296" s="18"/>
      <c r="EU296" s="18"/>
      <c r="EV296" s="18"/>
      <c r="EW296" s="18"/>
      <c r="EY296" s="22"/>
      <c r="EZ296" s="18"/>
      <c r="FA296" s="18"/>
      <c r="FB296" s="18"/>
      <c r="FC296" s="18"/>
      <c r="FD296" s="18"/>
      <c r="FF296" s="22"/>
      <c r="FG296" s="18"/>
      <c r="FH296" s="18"/>
      <c r="FI296" s="18"/>
      <c r="FJ296" s="18"/>
      <c r="FK296" s="18"/>
      <c r="FM296" s="22"/>
      <c r="FN296" s="18"/>
      <c r="FO296" s="18"/>
      <c r="FP296" s="18"/>
      <c r="FQ296" s="18"/>
      <c r="FR296" s="18"/>
      <c r="FT296" s="22"/>
      <c r="FU296" s="18"/>
      <c r="FV296" s="18"/>
      <c r="FW296" s="18"/>
      <c r="FX296" s="18"/>
      <c r="FY296" s="18"/>
      <c r="GA296" s="22"/>
      <c r="GB296" s="18"/>
      <c r="GC296" s="18"/>
      <c r="GD296" s="18"/>
      <c r="GE296" s="18"/>
      <c r="GF296" s="18"/>
      <c r="GG296" s="18"/>
      <c r="GH296" s="18"/>
      <c r="GI296" s="18"/>
      <c r="GJ296" s="18"/>
      <c r="GK296" s="18"/>
      <c r="GL296" s="18"/>
      <c r="GM296" s="18"/>
      <c r="HD296" s="22"/>
      <c r="HE296" s="18"/>
      <c r="HF296" s="18"/>
      <c r="HG296" s="18"/>
      <c r="HH296" s="18"/>
      <c r="HI296" s="18"/>
      <c r="HK296" s="22"/>
      <c r="HL296" s="18"/>
      <c r="HM296" s="18"/>
      <c r="HN296" s="18"/>
      <c r="HO296" s="18"/>
      <c r="HP296" s="18"/>
      <c r="HR296" s="22"/>
      <c r="HS296" s="18"/>
      <c r="HT296" s="18"/>
      <c r="HU296" s="18"/>
      <c r="HV296" s="18"/>
      <c r="HW296" s="18"/>
      <c r="HY296" s="22"/>
      <c r="HZ296" s="18"/>
      <c r="IA296" s="18"/>
      <c r="IB296" s="18"/>
      <c r="IC296" s="18"/>
      <c r="ID296" s="18"/>
      <c r="IM296" s="22"/>
      <c r="IN296" s="18"/>
      <c r="IO296" s="18"/>
      <c r="IP296" s="18"/>
      <c r="IQ296" s="18"/>
      <c r="IR296" s="18"/>
      <c r="IT296" s="22"/>
      <c r="IU296" s="18"/>
      <c r="IV296" s="18"/>
      <c r="IW296" s="18"/>
      <c r="IX296" s="18"/>
      <c r="IY296" s="18"/>
      <c r="JA296" s="22"/>
      <c r="JB296" s="18"/>
      <c r="JC296" s="18"/>
      <c r="JD296" s="18"/>
      <c r="JE296" s="18"/>
      <c r="JF296" s="18"/>
      <c r="JH296" s="22"/>
      <c r="JI296" s="18"/>
      <c r="JJ296" s="18"/>
      <c r="JK296" s="18"/>
      <c r="JL296" s="18"/>
      <c r="JM296" s="18"/>
    </row>
    <row r="297" spans="2:273" x14ac:dyDescent="0.2">
      <c r="B297" s="4"/>
      <c r="C297" s="22"/>
      <c r="D297" s="1"/>
      <c r="E297" s="18"/>
      <c r="F297" s="18"/>
      <c r="G297" s="22"/>
      <c r="H297" s="1"/>
      <c r="I297" s="18"/>
      <c r="J297" s="18"/>
      <c r="K297" s="22"/>
      <c r="L297" s="1"/>
      <c r="M297" s="18"/>
      <c r="N297" s="18"/>
      <c r="O297" s="18"/>
      <c r="P297" s="18"/>
      <c r="Q297" s="18"/>
      <c r="R297" s="18"/>
      <c r="S297" s="18"/>
      <c r="T297" s="22"/>
      <c r="U297" s="22"/>
      <c r="V297" s="18"/>
      <c r="W297" s="18"/>
      <c r="AC297" s="22"/>
      <c r="AD297" s="18"/>
      <c r="AE297" s="18"/>
      <c r="AF297" s="18"/>
      <c r="AG297" s="18"/>
      <c r="AH297" s="18"/>
      <c r="AJ297" s="22"/>
      <c r="AK297" s="18"/>
      <c r="AL297" s="18"/>
      <c r="AM297" s="18"/>
      <c r="AN297" s="18"/>
      <c r="AO297" s="18"/>
      <c r="AQ297" s="22"/>
      <c r="AR297" s="18"/>
      <c r="AS297" s="18"/>
      <c r="AT297" s="18"/>
      <c r="AU297" s="18"/>
      <c r="AV297" s="18"/>
      <c r="AX297" s="22"/>
      <c r="AY297" s="18"/>
      <c r="AZ297" s="18"/>
      <c r="BA297" s="18"/>
      <c r="BB297" s="18"/>
      <c r="BC297" s="18"/>
      <c r="BE297" s="22"/>
      <c r="BF297" s="18"/>
      <c r="BG297" s="18"/>
      <c r="BH297" s="18"/>
      <c r="BI297" s="18"/>
      <c r="BJ297" s="18"/>
      <c r="BL297" s="22"/>
      <c r="BM297" s="18"/>
      <c r="BN297" s="18"/>
      <c r="BO297" s="18"/>
      <c r="BP297" s="18"/>
      <c r="BQ297" s="18"/>
      <c r="BS297" s="22"/>
      <c r="BT297" s="18"/>
      <c r="BU297" s="18"/>
      <c r="BV297" s="18"/>
      <c r="BW297" s="18"/>
      <c r="BX297" s="18"/>
      <c r="BZ297" s="22"/>
      <c r="CA297" s="18"/>
      <c r="CB297" s="18"/>
      <c r="CC297" s="18"/>
      <c r="CD297" s="18"/>
      <c r="CE297" s="18"/>
      <c r="CG297" s="22"/>
      <c r="CH297" s="18"/>
      <c r="CI297" s="18"/>
      <c r="CJ297" s="18"/>
      <c r="CK297" s="18"/>
      <c r="CL297" s="18"/>
      <c r="CN297" s="22"/>
      <c r="CO297" s="18"/>
      <c r="CP297" s="18"/>
      <c r="CQ297" s="18"/>
      <c r="CR297" s="18"/>
      <c r="CS297" s="18"/>
      <c r="CU297" s="22"/>
      <c r="CV297" s="18"/>
      <c r="CW297" s="18"/>
      <c r="CX297" s="18"/>
      <c r="CY297" s="18"/>
      <c r="CZ297" s="18"/>
      <c r="DB297" s="22"/>
      <c r="DC297" s="18"/>
      <c r="DD297" s="18"/>
      <c r="DE297" s="18"/>
      <c r="DF297" s="18"/>
      <c r="DG297" s="18"/>
      <c r="DI297" s="22"/>
      <c r="DJ297" s="18"/>
      <c r="DK297" s="18"/>
      <c r="DL297" s="18"/>
      <c r="DM297" s="18"/>
      <c r="DN297" s="18"/>
      <c r="DP297" s="22"/>
      <c r="DQ297" s="18"/>
      <c r="DR297" s="18"/>
      <c r="DS297" s="18"/>
      <c r="DT297" s="18"/>
      <c r="DU297" s="18"/>
      <c r="DV297" s="18"/>
      <c r="DW297" s="22"/>
      <c r="DX297" s="18"/>
      <c r="DY297" s="18"/>
      <c r="DZ297" s="18"/>
      <c r="EA297" s="18"/>
      <c r="EB297" s="18"/>
      <c r="ED297" s="22"/>
      <c r="EE297" s="18"/>
      <c r="EF297" s="18"/>
      <c r="EG297" s="18"/>
      <c r="EH297" s="18"/>
      <c r="EI297" s="18"/>
      <c r="EK297" s="22"/>
      <c r="EL297" s="18"/>
      <c r="EM297" s="18"/>
      <c r="EN297" s="18"/>
      <c r="EO297" s="18"/>
      <c r="EP297" s="18"/>
      <c r="ER297" s="22"/>
      <c r="ES297" s="18"/>
      <c r="ET297" s="18"/>
      <c r="EU297" s="18"/>
      <c r="EV297" s="18"/>
      <c r="EW297" s="18"/>
      <c r="EY297" s="22"/>
      <c r="EZ297" s="18"/>
      <c r="FA297" s="18"/>
      <c r="FB297" s="18"/>
      <c r="FC297" s="18"/>
      <c r="FD297" s="18"/>
      <c r="FF297" s="22"/>
      <c r="FG297" s="18"/>
      <c r="FH297" s="18"/>
      <c r="FI297" s="18"/>
      <c r="FJ297" s="18"/>
      <c r="FK297" s="18"/>
      <c r="FM297" s="22"/>
      <c r="FN297" s="18"/>
      <c r="FO297" s="18"/>
      <c r="FP297" s="18"/>
      <c r="FQ297" s="18"/>
      <c r="FR297" s="18"/>
      <c r="FT297" s="22"/>
      <c r="FU297" s="18"/>
      <c r="FV297" s="18"/>
      <c r="FW297" s="18"/>
      <c r="FX297" s="18"/>
      <c r="FY297" s="18"/>
      <c r="GA297" s="22"/>
      <c r="GB297" s="18"/>
      <c r="GC297" s="18"/>
      <c r="GD297" s="18"/>
      <c r="GE297" s="18"/>
      <c r="GF297" s="18"/>
      <c r="GG297" s="18"/>
      <c r="GH297" s="18"/>
      <c r="GI297" s="18"/>
      <c r="GJ297" s="18"/>
      <c r="GK297" s="18"/>
      <c r="GL297" s="18"/>
      <c r="GM297" s="18"/>
      <c r="HD297" s="22"/>
      <c r="HE297" s="18"/>
      <c r="HF297" s="18"/>
      <c r="HG297" s="18"/>
      <c r="HH297" s="18"/>
      <c r="HI297" s="18"/>
      <c r="HK297" s="22"/>
      <c r="HL297" s="18"/>
      <c r="HM297" s="18"/>
      <c r="HN297" s="18"/>
      <c r="HO297" s="18"/>
      <c r="HP297" s="18"/>
      <c r="HR297" s="22"/>
      <c r="HS297" s="18"/>
      <c r="HT297" s="18"/>
      <c r="HU297" s="18"/>
      <c r="HV297" s="18"/>
      <c r="HW297" s="18"/>
      <c r="HY297" s="22"/>
      <c r="HZ297" s="18"/>
      <c r="IA297" s="18"/>
      <c r="IB297" s="18"/>
      <c r="IC297" s="18"/>
      <c r="ID297" s="18"/>
      <c r="IM297" s="22"/>
      <c r="IN297" s="18"/>
      <c r="IO297" s="18"/>
      <c r="IP297" s="18"/>
      <c r="IQ297" s="18"/>
      <c r="IR297" s="18"/>
      <c r="IT297" s="22"/>
      <c r="IU297" s="18"/>
      <c r="IV297" s="18"/>
      <c r="IW297" s="18"/>
      <c r="IX297" s="18"/>
      <c r="IY297" s="18"/>
      <c r="JA297" s="22"/>
      <c r="JB297" s="18"/>
      <c r="JC297" s="18"/>
      <c r="JD297" s="18"/>
      <c r="JE297" s="18"/>
      <c r="JF297" s="18"/>
      <c r="JH297" s="22"/>
      <c r="JI297" s="18"/>
      <c r="JJ297" s="18"/>
      <c r="JK297" s="18"/>
      <c r="JL297" s="18"/>
      <c r="JM297" s="18"/>
    </row>
    <row r="298" spans="2:273" x14ac:dyDescent="0.2">
      <c r="B298" s="4"/>
      <c r="C298" s="22"/>
      <c r="D298" s="1"/>
      <c r="E298" s="18"/>
      <c r="F298" s="18"/>
      <c r="G298" s="22"/>
      <c r="H298" s="1"/>
      <c r="I298" s="18"/>
      <c r="J298" s="18"/>
      <c r="K298" s="22"/>
      <c r="L298" s="1"/>
      <c r="M298" s="18"/>
      <c r="N298" s="18"/>
      <c r="O298" s="18"/>
      <c r="P298" s="18"/>
      <c r="Q298" s="18"/>
      <c r="R298" s="18"/>
      <c r="S298" s="18"/>
      <c r="T298" s="22"/>
      <c r="U298" s="22"/>
      <c r="V298" s="18"/>
      <c r="W298" s="18"/>
      <c r="AC298" s="22"/>
      <c r="AD298" s="18"/>
      <c r="AE298" s="18"/>
      <c r="AF298" s="18"/>
      <c r="AG298" s="18"/>
      <c r="AH298" s="18"/>
      <c r="AJ298" s="22"/>
      <c r="AK298" s="18"/>
      <c r="AL298" s="18"/>
      <c r="AM298" s="18"/>
      <c r="AN298" s="18"/>
      <c r="AO298" s="18"/>
      <c r="AQ298" s="22"/>
      <c r="AR298" s="18"/>
      <c r="AS298" s="18"/>
      <c r="AT298" s="18"/>
      <c r="AU298" s="18"/>
      <c r="AV298" s="18"/>
      <c r="AX298" s="22"/>
      <c r="AY298" s="18"/>
      <c r="AZ298" s="18"/>
      <c r="BA298" s="18"/>
      <c r="BB298" s="18"/>
      <c r="BC298" s="18"/>
      <c r="BE298" s="22"/>
      <c r="BF298" s="18"/>
      <c r="BG298" s="18"/>
      <c r="BH298" s="18"/>
      <c r="BI298" s="18"/>
      <c r="BJ298" s="18"/>
      <c r="BL298" s="22"/>
      <c r="BM298" s="18"/>
      <c r="BN298" s="18"/>
      <c r="BO298" s="18"/>
      <c r="BP298" s="18"/>
      <c r="BQ298" s="18"/>
      <c r="BS298" s="22"/>
      <c r="BT298" s="18"/>
      <c r="BU298" s="18"/>
      <c r="BV298" s="18"/>
      <c r="BW298" s="18"/>
      <c r="BX298" s="18"/>
      <c r="BZ298" s="22"/>
      <c r="CA298" s="18"/>
      <c r="CB298" s="18"/>
      <c r="CC298" s="18"/>
      <c r="CD298" s="18"/>
      <c r="CE298" s="18"/>
      <c r="CG298" s="22"/>
      <c r="CH298" s="18"/>
      <c r="CI298" s="18"/>
      <c r="CJ298" s="18"/>
      <c r="CK298" s="18"/>
      <c r="CL298" s="18"/>
      <c r="CN298" s="22"/>
      <c r="CO298" s="18"/>
      <c r="CP298" s="18"/>
      <c r="CQ298" s="18"/>
      <c r="CR298" s="18"/>
      <c r="CS298" s="18"/>
      <c r="CU298" s="22"/>
      <c r="CV298" s="18"/>
      <c r="CW298" s="18"/>
      <c r="CX298" s="18"/>
      <c r="CY298" s="18"/>
      <c r="CZ298" s="18"/>
      <c r="DB298" s="22"/>
      <c r="DC298" s="18"/>
      <c r="DD298" s="18"/>
      <c r="DE298" s="18"/>
      <c r="DF298" s="18"/>
      <c r="DG298" s="18"/>
      <c r="DI298" s="22"/>
      <c r="DJ298" s="18"/>
      <c r="DK298" s="18"/>
      <c r="DL298" s="18"/>
      <c r="DM298" s="18"/>
      <c r="DN298" s="18"/>
      <c r="DP298" s="22"/>
      <c r="DQ298" s="18"/>
      <c r="DR298" s="18"/>
      <c r="DS298" s="18"/>
      <c r="DT298" s="18"/>
      <c r="DU298" s="18"/>
      <c r="DV298" s="18"/>
      <c r="DW298" s="22"/>
      <c r="DX298" s="18"/>
      <c r="DY298" s="18"/>
      <c r="DZ298" s="18"/>
      <c r="EA298" s="18"/>
      <c r="EB298" s="18"/>
      <c r="ED298" s="22"/>
      <c r="EE298" s="18"/>
      <c r="EF298" s="18"/>
      <c r="EG298" s="18"/>
      <c r="EH298" s="18"/>
      <c r="EI298" s="18"/>
      <c r="EK298" s="22"/>
      <c r="EL298" s="18"/>
      <c r="EM298" s="18"/>
      <c r="EN298" s="18"/>
      <c r="EO298" s="18"/>
      <c r="EP298" s="18"/>
      <c r="ER298" s="22"/>
      <c r="ES298" s="18"/>
      <c r="ET298" s="18"/>
      <c r="EU298" s="18"/>
      <c r="EV298" s="18"/>
      <c r="EW298" s="18"/>
      <c r="EY298" s="22"/>
      <c r="EZ298" s="18"/>
      <c r="FA298" s="18"/>
      <c r="FB298" s="18"/>
      <c r="FC298" s="18"/>
      <c r="FD298" s="18"/>
      <c r="FF298" s="22"/>
      <c r="FG298" s="18"/>
      <c r="FH298" s="18"/>
      <c r="FI298" s="18"/>
      <c r="FJ298" s="18"/>
      <c r="FK298" s="18"/>
      <c r="FM298" s="22"/>
      <c r="FN298" s="18"/>
      <c r="FO298" s="18"/>
      <c r="FP298" s="18"/>
      <c r="FQ298" s="18"/>
      <c r="FR298" s="18"/>
      <c r="FT298" s="22"/>
      <c r="FU298" s="18"/>
      <c r="FV298" s="18"/>
      <c r="FW298" s="18"/>
      <c r="FX298" s="18"/>
      <c r="FY298" s="18"/>
      <c r="GA298" s="22"/>
      <c r="GB298" s="18"/>
      <c r="GC298" s="18"/>
      <c r="GD298" s="18"/>
      <c r="GE298" s="18"/>
      <c r="GF298" s="18"/>
      <c r="GG298" s="18"/>
      <c r="GH298" s="18"/>
      <c r="GI298" s="18"/>
      <c r="GJ298" s="18"/>
      <c r="GK298" s="18"/>
      <c r="GL298" s="18"/>
      <c r="GM298" s="18"/>
      <c r="HD298" s="22"/>
      <c r="HE298" s="18"/>
      <c r="HF298" s="18"/>
      <c r="HG298" s="18"/>
      <c r="HH298" s="18"/>
      <c r="HI298" s="18"/>
      <c r="HK298" s="22"/>
      <c r="HL298" s="18"/>
      <c r="HM298" s="18"/>
      <c r="HN298" s="18"/>
      <c r="HO298" s="18"/>
      <c r="HP298" s="18"/>
      <c r="HR298" s="22"/>
      <c r="HS298" s="18"/>
      <c r="HT298" s="18"/>
      <c r="HU298" s="18"/>
      <c r="HV298" s="18"/>
      <c r="HW298" s="18"/>
      <c r="HY298" s="22"/>
      <c r="HZ298" s="18"/>
      <c r="IA298" s="18"/>
      <c r="IB298" s="18"/>
      <c r="IC298" s="18"/>
      <c r="ID298" s="18"/>
      <c r="IM298" s="22"/>
      <c r="IN298" s="18"/>
      <c r="IO298" s="18"/>
      <c r="IP298" s="18"/>
      <c r="IQ298" s="18"/>
      <c r="IR298" s="18"/>
      <c r="IT298" s="22"/>
      <c r="IU298" s="18"/>
      <c r="IV298" s="18"/>
      <c r="IW298" s="18"/>
      <c r="IX298" s="18"/>
      <c r="IY298" s="18"/>
      <c r="JA298" s="22"/>
      <c r="JB298" s="18"/>
      <c r="JC298" s="18"/>
      <c r="JD298" s="18"/>
      <c r="JE298" s="18"/>
      <c r="JF298" s="18"/>
      <c r="JH298" s="22"/>
      <c r="JI298" s="18"/>
      <c r="JJ298" s="18"/>
      <c r="JK298" s="18"/>
      <c r="JL298" s="18"/>
      <c r="JM298" s="18"/>
    </row>
    <row r="299" spans="2:273" x14ac:dyDescent="0.2">
      <c r="B299" s="4"/>
      <c r="C299" s="22"/>
      <c r="D299" s="1"/>
      <c r="E299" s="18"/>
      <c r="F299" s="18"/>
      <c r="G299" s="22"/>
      <c r="H299" s="1"/>
      <c r="I299" s="18"/>
      <c r="J299" s="18"/>
      <c r="K299" s="22"/>
      <c r="L299" s="1"/>
      <c r="M299" s="18"/>
      <c r="N299" s="18"/>
      <c r="O299" s="18"/>
      <c r="P299" s="18"/>
      <c r="Q299" s="18"/>
      <c r="R299" s="18"/>
      <c r="S299" s="18"/>
      <c r="T299" s="22"/>
      <c r="U299" s="22"/>
      <c r="V299" s="18"/>
      <c r="W299" s="18"/>
      <c r="AC299" s="22"/>
      <c r="AD299" s="18"/>
      <c r="AE299" s="18"/>
      <c r="AF299" s="18"/>
      <c r="AG299" s="18"/>
      <c r="AH299" s="18"/>
      <c r="AJ299" s="22"/>
      <c r="AK299" s="18"/>
      <c r="AL299" s="18"/>
      <c r="AM299" s="18"/>
      <c r="AN299" s="18"/>
      <c r="AO299" s="18"/>
      <c r="AQ299" s="22"/>
      <c r="AR299" s="18"/>
      <c r="AS299" s="18"/>
      <c r="AT299" s="18"/>
      <c r="AU299" s="18"/>
      <c r="AV299" s="18"/>
      <c r="AX299" s="22"/>
      <c r="AY299" s="18"/>
      <c r="AZ299" s="18"/>
      <c r="BA299" s="18"/>
      <c r="BB299" s="18"/>
      <c r="BC299" s="18"/>
      <c r="BE299" s="22"/>
      <c r="BF299" s="18"/>
      <c r="BG299" s="18"/>
      <c r="BH299" s="18"/>
      <c r="BI299" s="18"/>
      <c r="BJ299" s="18"/>
      <c r="BL299" s="22"/>
      <c r="BM299" s="18"/>
      <c r="BN299" s="18"/>
      <c r="BO299" s="18"/>
      <c r="BP299" s="18"/>
      <c r="BQ299" s="18"/>
      <c r="BS299" s="22"/>
      <c r="BT299" s="18"/>
      <c r="BU299" s="18"/>
      <c r="BV299" s="18"/>
      <c r="BW299" s="18"/>
      <c r="BX299" s="18"/>
      <c r="BZ299" s="22"/>
      <c r="CA299" s="18"/>
      <c r="CB299" s="18"/>
      <c r="CC299" s="18"/>
      <c r="CD299" s="18"/>
      <c r="CE299" s="18"/>
      <c r="CG299" s="22"/>
      <c r="CH299" s="18"/>
      <c r="CI299" s="18"/>
      <c r="CJ299" s="18"/>
      <c r="CK299" s="18"/>
      <c r="CL299" s="18"/>
      <c r="CN299" s="22"/>
      <c r="CO299" s="18"/>
      <c r="CP299" s="18"/>
      <c r="CQ299" s="18"/>
      <c r="CR299" s="18"/>
      <c r="CS299" s="18"/>
      <c r="CU299" s="22"/>
      <c r="CV299" s="18"/>
      <c r="CW299" s="18"/>
      <c r="CX299" s="18"/>
      <c r="CY299" s="18"/>
      <c r="CZ299" s="18"/>
      <c r="DB299" s="22"/>
      <c r="DC299" s="18"/>
      <c r="DD299" s="18"/>
      <c r="DE299" s="18"/>
      <c r="DF299" s="18"/>
      <c r="DG299" s="18"/>
      <c r="DI299" s="22"/>
      <c r="DJ299" s="18"/>
      <c r="DK299" s="18"/>
      <c r="DL299" s="18"/>
      <c r="DM299" s="18"/>
      <c r="DN299" s="18"/>
      <c r="DP299" s="22"/>
      <c r="DQ299" s="18"/>
      <c r="DR299" s="18"/>
      <c r="DS299" s="18"/>
      <c r="DT299" s="18"/>
      <c r="DU299" s="18"/>
      <c r="DV299" s="18"/>
      <c r="DW299" s="22"/>
      <c r="DX299" s="18"/>
      <c r="DY299" s="18"/>
      <c r="DZ299" s="18"/>
      <c r="EA299" s="18"/>
      <c r="EB299" s="18"/>
      <c r="ED299" s="22"/>
      <c r="EE299" s="18"/>
      <c r="EF299" s="18"/>
      <c r="EG299" s="18"/>
      <c r="EH299" s="18"/>
      <c r="EI299" s="18"/>
      <c r="EK299" s="22"/>
      <c r="EL299" s="18"/>
      <c r="EM299" s="18"/>
      <c r="EN299" s="18"/>
      <c r="EO299" s="18"/>
      <c r="EP299" s="18"/>
      <c r="ER299" s="22"/>
      <c r="ES299" s="18"/>
      <c r="ET299" s="18"/>
      <c r="EU299" s="18"/>
      <c r="EV299" s="18"/>
      <c r="EW299" s="18"/>
      <c r="EY299" s="22"/>
      <c r="EZ299" s="18"/>
      <c r="FA299" s="18"/>
      <c r="FB299" s="18"/>
      <c r="FC299" s="18"/>
      <c r="FD299" s="18"/>
      <c r="FF299" s="22"/>
      <c r="FG299" s="18"/>
      <c r="FH299" s="18"/>
      <c r="FI299" s="18"/>
      <c r="FJ299" s="18"/>
      <c r="FK299" s="18"/>
      <c r="FM299" s="22"/>
      <c r="FN299" s="18"/>
      <c r="FO299" s="18"/>
      <c r="FP299" s="18"/>
      <c r="FQ299" s="18"/>
      <c r="FR299" s="18"/>
      <c r="FT299" s="22"/>
      <c r="FU299" s="18"/>
      <c r="FV299" s="18"/>
      <c r="FW299" s="18"/>
      <c r="FX299" s="18"/>
      <c r="FY299" s="18"/>
      <c r="GA299" s="22"/>
      <c r="GB299" s="18"/>
      <c r="GC299" s="18"/>
      <c r="GD299" s="18"/>
      <c r="GE299" s="18"/>
      <c r="GF299" s="18"/>
      <c r="GG299" s="18"/>
      <c r="GH299" s="18"/>
      <c r="GI299" s="18"/>
      <c r="GJ299" s="18"/>
      <c r="GK299" s="18"/>
      <c r="GL299" s="18"/>
      <c r="GM299" s="18"/>
      <c r="HD299" s="22"/>
      <c r="HE299" s="18"/>
      <c r="HF299" s="18"/>
      <c r="HG299" s="18"/>
      <c r="HH299" s="18"/>
      <c r="HI299" s="18"/>
      <c r="HK299" s="22"/>
      <c r="HL299" s="18"/>
      <c r="HM299" s="18"/>
      <c r="HN299" s="18"/>
      <c r="HO299" s="18"/>
      <c r="HP299" s="18"/>
      <c r="HR299" s="22"/>
      <c r="HS299" s="18"/>
      <c r="HT299" s="18"/>
      <c r="HU299" s="18"/>
      <c r="HV299" s="18"/>
      <c r="HW299" s="18"/>
      <c r="HY299" s="22"/>
      <c r="HZ299" s="18"/>
      <c r="IA299" s="18"/>
      <c r="IB299" s="18"/>
      <c r="IC299" s="18"/>
      <c r="ID299" s="18"/>
      <c r="IM299" s="22"/>
      <c r="IN299" s="18"/>
      <c r="IO299" s="18"/>
      <c r="IP299" s="18"/>
      <c r="IQ299" s="18"/>
      <c r="IR299" s="18"/>
      <c r="IT299" s="22"/>
      <c r="IU299" s="18"/>
      <c r="IV299" s="18"/>
      <c r="IW299" s="18"/>
      <c r="IX299" s="18"/>
      <c r="IY299" s="18"/>
      <c r="JA299" s="22"/>
      <c r="JB299" s="18"/>
      <c r="JC299" s="18"/>
      <c r="JD299" s="18"/>
      <c r="JE299" s="18"/>
      <c r="JF299" s="18"/>
      <c r="JH299" s="22"/>
      <c r="JI299" s="18"/>
      <c r="JJ299" s="18"/>
      <c r="JK299" s="18"/>
      <c r="JL299" s="18"/>
      <c r="JM299" s="18"/>
    </row>
    <row r="300" spans="2:273" x14ac:dyDescent="0.2">
      <c r="B300" s="4"/>
      <c r="C300" s="22"/>
      <c r="D300" s="1"/>
      <c r="E300" s="18"/>
      <c r="F300" s="18"/>
      <c r="G300" s="22"/>
      <c r="H300" s="1"/>
      <c r="I300" s="18"/>
      <c r="J300" s="18"/>
      <c r="K300" s="22"/>
      <c r="L300" s="1"/>
      <c r="M300" s="18"/>
      <c r="N300" s="18"/>
      <c r="O300" s="18"/>
      <c r="P300" s="18"/>
      <c r="Q300" s="18"/>
      <c r="R300" s="18"/>
      <c r="S300" s="18"/>
      <c r="T300" s="22"/>
      <c r="U300" s="22"/>
      <c r="V300" s="18"/>
      <c r="W300" s="18"/>
      <c r="AC300" s="22"/>
      <c r="AD300" s="18"/>
      <c r="AE300" s="18"/>
      <c r="AF300" s="18"/>
      <c r="AG300" s="18"/>
      <c r="AH300" s="18"/>
      <c r="AJ300" s="22"/>
      <c r="AK300" s="18"/>
      <c r="AL300" s="18"/>
      <c r="AM300" s="18"/>
      <c r="AN300" s="18"/>
      <c r="AO300" s="18"/>
      <c r="AQ300" s="22"/>
      <c r="AR300" s="18"/>
      <c r="AS300" s="18"/>
      <c r="AT300" s="18"/>
      <c r="AU300" s="18"/>
      <c r="AV300" s="18"/>
      <c r="AX300" s="22"/>
      <c r="AY300" s="18"/>
      <c r="AZ300" s="18"/>
      <c r="BA300" s="18"/>
      <c r="BB300" s="18"/>
      <c r="BC300" s="18"/>
      <c r="BE300" s="22"/>
      <c r="BF300" s="18"/>
      <c r="BG300" s="18"/>
      <c r="BH300" s="18"/>
      <c r="BI300" s="18"/>
      <c r="BJ300" s="18"/>
      <c r="BL300" s="22"/>
      <c r="BM300" s="18"/>
      <c r="BN300" s="18"/>
      <c r="BO300" s="18"/>
      <c r="BP300" s="18"/>
      <c r="BQ300" s="18"/>
      <c r="BS300" s="22"/>
      <c r="BT300" s="18"/>
      <c r="BU300" s="18"/>
      <c r="BV300" s="18"/>
      <c r="BW300" s="18"/>
      <c r="BX300" s="18"/>
      <c r="BZ300" s="22"/>
      <c r="CA300" s="18"/>
      <c r="CB300" s="18"/>
      <c r="CC300" s="18"/>
      <c r="CD300" s="18"/>
      <c r="CE300" s="18"/>
      <c r="CG300" s="22"/>
      <c r="CH300" s="18"/>
      <c r="CI300" s="18"/>
      <c r="CJ300" s="18"/>
      <c r="CK300" s="18"/>
      <c r="CL300" s="18"/>
      <c r="CN300" s="22"/>
      <c r="CO300" s="18"/>
      <c r="CP300" s="18"/>
      <c r="CQ300" s="18"/>
      <c r="CR300" s="18"/>
      <c r="CS300" s="18"/>
      <c r="CU300" s="22"/>
      <c r="CV300" s="18"/>
      <c r="CW300" s="18"/>
      <c r="CX300" s="18"/>
      <c r="CY300" s="18"/>
      <c r="CZ300" s="18"/>
      <c r="DB300" s="22"/>
      <c r="DC300" s="18"/>
      <c r="DD300" s="18"/>
      <c r="DE300" s="18"/>
      <c r="DF300" s="18"/>
      <c r="DG300" s="18"/>
      <c r="DI300" s="22"/>
      <c r="DJ300" s="18"/>
      <c r="DK300" s="18"/>
      <c r="DL300" s="18"/>
      <c r="DM300" s="18"/>
      <c r="DN300" s="18"/>
      <c r="DP300" s="22"/>
      <c r="DQ300" s="18"/>
      <c r="DR300" s="18"/>
      <c r="DS300" s="18"/>
      <c r="DT300" s="18"/>
      <c r="DU300" s="18"/>
      <c r="DV300" s="18"/>
      <c r="DW300" s="22"/>
      <c r="DX300" s="18"/>
      <c r="DY300" s="18"/>
      <c r="DZ300" s="18"/>
      <c r="EA300" s="18"/>
      <c r="EB300" s="18"/>
      <c r="ED300" s="22"/>
      <c r="EE300" s="18"/>
      <c r="EF300" s="18"/>
      <c r="EG300" s="18"/>
      <c r="EH300" s="18"/>
      <c r="EI300" s="18"/>
      <c r="EK300" s="22"/>
      <c r="EL300" s="18"/>
      <c r="EM300" s="18"/>
      <c r="EN300" s="18"/>
      <c r="EO300" s="18"/>
      <c r="EP300" s="18"/>
      <c r="ER300" s="22"/>
      <c r="ES300" s="18"/>
      <c r="ET300" s="18"/>
      <c r="EU300" s="18"/>
      <c r="EV300" s="18"/>
      <c r="EW300" s="18"/>
      <c r="EY300" s="22"/>
      <c r="EZ300" s="18"/>
      <c r="FA300" s="18"/>
      <c r="FB300" s="18"/>
      <c r="FC300" s="18"/>
      <c r="FD300" s="18"/>
      <c r="FF300" s="22"/>
      <c r="FG300" s="18"/>
      <c r="FH300" s="18"/>
      <c r="FI300" s="18"/>
      <c r="FJ300" s="18"/>
      <c r="FK300" s="18"/>
      <c r="FM300" s="22"/>
      <c r="FN300" s="18"/>
      <c r="FO300" s="18"/>
      <c r="FP300" s="18"/>
      <c r="FQ300" s="18"/>
      <c r="FR300" s="18"/>
      <c r="FT300" s="22"/>
      <c r="FU300" s="18"/>
      <c r="FV300" s="18"/>
      <c r="FW300" s="18"/>
      <c r="FX300" s="18"/>
      <c r="FY300" s="18"/>
      <c r="GA300" s="22"/>
      <c r="GB300" s="18"/>
      <c r="GC300" s="18"/>
      <c r="GD300" s="18"/>
      <c r="GE300" s="18"/>
      <c r="GF300" s="18"/>
      <c r="GG300" s="18"/>
      <c r="GH300" s="18"/>
      <c r="GI300" s="18"/>
      <c r="GJ300" s="18"/>
      <c r="GK300" s="18"/>
      <c r="GL300" s="18"/>
      <c r="GM300" s="18"/>
      <c r="HD300" s="22"/>
      <c r="HE300" s="18"/>
      <c r="HF300" s="18"/>
      <c r="HG300" s="18"/>
      <c r="HH300" s="18"/>
      <c r="HI300" s="18"/>
      <c r="HK300" s="22"/>
      <c r="HL300" s="18"/>
      <c r="HM300" s="18"/>
      <c r="HN300" s="18"/>
      <c r="HO300" s="18"/>
      <c r="HP300" s="18"/>
      <c r="HR300" s="22"/>
      <c r="HS300" s="18"/>
      <c r="HT300" s="18"/>
      <c r="HU300" s="18"/>
      <c r="HV300" s="18"/>
      <c r="HW300" s="18"/>
      <c r="HY300" s="22"/>
      <c r="HZ300" s="18"/>
      <c r="IA300" s="18"/>
      <c r="IB300" s="18"/>
      <c r="IC300" s="18"/>
      <c r="ID300" s="18"/>
      <c r="IM300" s="22"/>
      <c r="IN300" s="18"/>
      <c r="IO300" s="18"/>
      <c r="IP300" s="18"/>
      <c r="IQ300" s="18"/>
      <c r="IR300" s="18"/>
      <c r="IT300" s="22"/>
      <c r="IU300" s="18"/>
      <c r="IV300" s="18"/>
      <c r="IW300" s="18"/>
      <c r="IX300" s="18"/>
      <c r="IY300" s="18"/>
      <c r="JA300" s="22"/>
      <c r="JB300" s="18"/>
      <c r="JC300" s="18"/>
      <c r="JD300" s="18"/>
      <c r="JE300" s="18"/>
      <c r="JF300" s="18"/>
      <c r="JH300" s="22"/>
      <c r="JI300" s="18"/>
      <c r="JJ300" s="18"/>
      <c r="JK300" s="18"/>
      <c r="JL300" s="18"/>
      <c r="JM300" s="18"/>
    </row>
    <row r="301" spans="2:273" x14ac:dyDescent="0.2">
      <c r="B301" s="4"/>
      <c r="C301" s="22"/>
      <c r="D301" s="1"/>
      <c r="E301" s="18"/>
      <c r="F301" s="18"/>
      <c r="G301" s="22"/>
      <c r="H301" s="1"/>
      <c r="I301" s="18"/>
      <c r="J301" s="18"/>
      <c r="K301" s="22"/>
      <c r="L301" s="1"/>
      <c r="M301" s="18"/>
      <c r="N301" s="18"/>
      <c r="O301" s="18"/>
      <c r="P301" s="18"/>
      <c r="Q301" s="18"/>
      <c r="R301" s="18"/>
      <c r="S301" s="18"/>
      <c r="T301" s="22"/>
      <c r="U301" s="22"/>
      <c r="V301" s="18"/>
      <c r="W301" s="18"/>
      <c r="AC301" s="22"/>
      <c r="AD301" s="18"/>
      <c r="AE301" s="18"/>
      <c r="AF301" s="18"/>
      <c r="AG301" s="18"/>
      <c r="AH301" s="18"/>
      <c r="AJ301" s="22"/>
      <c r="AK301" s="18"/>
      <c r="AL301" s="18"/>
      <c r="AM301" s="18"/>
      <c r="AN301" s="18"/>
      <c r="AO301" s="18"/>
      <c r="AQ301" s="22"/>
      <c r="AR301" s="18"/>
      <c r="AS301" s="18"/>
      <c r="AT301" s="18"/>
      <c r="AU301" s="18"/>
      <c r="AV301" s="18"/>
      <c r="AX301" s="22"/>
      <c r="AY301" s="18"/>
      <c r="AZ301" s="18"/>
      <c r="BA301" s="18"/>
      <c r="BB301" s="18"/>
      <c r="BC301" s="18"/>
      <c r="BE301" s="22"/>
      <c r="BF301" s="18"/>
      <c r="BG301" s="18"/>
      <c r="BH301" s="18"/>
      <c r="BI301" s="18"/>
      <c r="BJ301" s="18"/>
      <c r="BL301" s="22"/>
      <c r="BM301" s="18"/>
      <c r="BN301" s="18"/>
      <c r="BO301" s="18"/>
      <c r="BP301" s="18"/>
      <c r="BQ301" s="18"/>
      <c r="BS301" s="22"/>
      <c r="BT301" s="18"/>
      <c r="BU301" s="18"/>
      <c r="BV301" s="18"/>
      <c r="BW301" s="18"/>
      <c r="BX301" s="18"/>
      <c r="BZ301" s="22"/>
      <c r="CA301" s="18"/>
      <c r="CB301" s="18"/>
      <c r="CC301" s="18"/>
      <c r="CD301" s="18"/>
      <c r="CE301" s="18"/>
      <c r="CG301" s="22"/>
      <c r="CH301" s="18"/>
      <c r="CI301" s="18"/>
      <c r="CJ301" s="18"/>
      <c r="CK301" s="18"/>
      <c r="CL301" s="18"/>
      <c r="CN301" s="22"/>
      <c r="CO301" s="18"/>
      <c r="CP301" s="18"/>
      <c r="CQ301" s="18"/>
      <c r="CR301" s="18"/>
      <c r="CS301" s="18"/>
      <c r="CU301" s="22"/>
      <c r="CV301" s="18"/>
      <c r="CW301" s="18"/>
      <c r="CX301" s="18"/>
      <c r="CY301" s="18"/>
      <c r="CZ301" s="18"/>
      <c r="DB301" s="22"/>
      <c r="DC301" s="18"/>
      <c r="DD301" s="18"/>
      <c r="DE301" s="18"/>
      <c r="DF301" s="18"/>
      <c r="DG301" s="18"/>
      <c r="DI301" s="22"/>
      <c r="DJ301" s="18"/>
      <c r="DK301" s="18"/>
      <c r="DL301" s="18"/>
      <c r="DM301" s="18"/>
      <c r="DN301" s="18"/>
      <c r="DP301" s="22"/>
      <c r="DQ301" s="18"/>
      <c r="DR301" s="18"/>
      <c r="DS301" s="18"/>
      <c r="DT301" s="18"/>
      <c r="DU301" s="18"/>
      <c r="DV301" s="18"/>
      <c r="DW301" s="22"/>
      <c r="DX301" s="18"/>
      <c r="DY301" s="18"/>
      <c r="DZ301" s="18"/>
      <c r="EA301" s="18"/>
      <c r="EB301" s="18"/>
      <c r="ED301" s="22"/>
      <c r="EE301" s="18"/>
      <c r="EF301" s="18"/>
      <c r="EG301" s="18"/>
      <c r="EH301" s="18"/>
      <c r="EI301" s="18"/>
      <c r="EK301" s="22"/>
      <c r="EL301" s="18"/>
      <c r="EM301" s="18"/>
      <c r="EN301" s="18"/>
      <c r="EO301" s="18"/>
      <c r="EP301" s="18"/>
      <c r="ER301" s="22"/>
      <c r="ES301" s="18"/>
      <c r="ET301" s="18"/>
      <c r="EU301" s="18"/>
      <c r="EV301" s="18"/>
      <c r="EW301" s="18"/>
      <c r="EY301" s="22"/>
      <c r="EZ301" s="18"/>
      <c r="FA301" s="18"/>
      <c r="FB301" s="18"/>
      <c r="FC301" s="18"/>
      <c r="FD301" s="18"/>
      <c r="FF301" s="22"/>
      <c r="FG301" s="18"/>
      <c r="FH301" s="18"/>
      <c r="FI301" s="18"/>
      <c r="FJ301" s="18"/>
      <c r="FK301" s="18"/>
      <c r="FM301" s="22"/>
      <c r="FN301" s="18"/>
      <c r="FO301" s="18"/>
      <c r="FP301" s="18"/>
      <c r="FQ301" s="18"/>
      <c r="FR301" s="18"/>
      <c r="FT301" s="22"/>
      <c r="FU301" s="18"/>
      <c r="FV301" s="18"/>
      <c r="FW301" s="18"/>
      <c r="FX301" s="18"/>
      <c r="FY301" s="18"/>
      <c r="GA301" s="22"/>
      <c r="GB301" s="18"/>
      <c r="GC301" s="18"/>
      <c r="GD301" s="18"/>
      <c r="GE301" s="18"/>
      <c r="GF301" s="18"/>
      <c r="GG301" s="18"/>
      <c r="GH301" s="18"/>
      <c r="GI301" s="18"/>
      <c r="GJ301" s="18"/>
      <c r="GK301" s="18"/>
      <c r="GL301" s="18"/>
      <c r="GM301" s="18"/>
      <c r="HD301" s="22"/>
      <c r="HE301" s="18"/>
      <c r="HF301" s="18"/>
      <c r="HG301" s="18"/>
      <c r="HH301" s="18"/>
      <c r="HI301" s="18"/>
      <c r="HK301" s="22"/>
      <c r="HL301" s="18"/>
      <c r="HM301" s="18"/>
      <c r="HN301" s="18"/>
      <c r="HO301" s="18"/>
      <c r="HP301" s="18"/>
      <c r="HR301" s="22"/>
      <c r="HS301" s="18"/>
      <c r="HT301" s="18"/>
      <c r="HU301" s="18"/>
      <c r="HV301" s="18"/>
      <c r="HW301" s="18"/>
      <c r="HY301" s="22"/>
      <c r="HZ301" s="18"/>
      <c r="IA301" s="18"/>
      <c r="IB301" s="18"/>
      <c r="IC301" s="18"/>
      <c r="ID301" s="18"/>
      <c r="IM301" s="22"/>
      <c r="IN301" s="18"/>
      <c r="IO301" s="18"/>
      <c r="IP301" s="18"/>
      <c r="IQ301" s="18"/>
      <c r="IR301" s="18"/>
      <c r="IT301" s="22"/>
      <c r="IU301" s="18"/>
      <c r="IV301" s="18"/>
      <c r="IW301" s="18"/>
      <c r="IX301" s="18"/>
      <c r="IY301" s="18"/>
      <c r="JA301" s="22"/>
      <c r="JB301" s="18"/>
      <c r="JC301" s="18"/>
      <c r="JD301" s="18"/>
      <c r="JE301" s="18"/>
      <c r="JF301" s="18"/>
      <c r="JH301" s="22"/>
      <c r="JI301" s="18"/>
      <c r="JJ301" s="18"/>
      <c r="JK301" s="18"/>
      <c r="JL301" s="18"/>
      <c r="JM301" s="18"/>
    </row>
    <row r="302" spans="2:273" x14ac:dyDescent="0.2">
      <c r="B302" s="4"/>
      <c r="C302" s="22"/>
      <c r="D302" s="1"/>
      <c r="E302" s="18"/>
      <c r="F302" s="18"/>
      <c r="G302" s="22"/>
      <c r="H302" s="1"/>
      <c r="I302" s="18"/>
      <c r="J302" s="18"/>
      <c r="K302" s="22"/>
      <c r="L302" s="1"/>
      <c r="M302" s="18"/>
      <c r="N302" s="18"/>
      <c r="O302" s="18"/>
      <c r="P302" s="18"/>
      <c r="Q302" s="18"/>
      <c r="R302" s="18"/>
      <c r="S302" s="18"/>
      <c r="T302" s="22"/>
      <c r="U302" s="22"/>
      <c r="V302" s="18"/>
      <c r="W302" s="18"/>
      <c r="AC302" s="22"/>
      <c r="AD302" s="18"/>
      <c r="AE302" s="18"/>
      <c r="AF302" s="18"/>
      <c r="AG302" s="18"/>
      <c r="AH302" s="18"/>
      <c r="AJ302" s="22"/>
      <c r="AK302" s="18"/>
      <c r="AL302" s="18"/>
      <c r="AM302" s="18"/>
      <c r="AN302" s="18"/>
      <c r="AO302" s="18"/>
      <c r="AQ302" s="22"/>
      <c r="AR302" s="18"/>
      <c r="AS302" s="18"/>
      <c r="AT302" s="18"/>
      <c r="AU302" s="18"/>
      <c r="AV302" s="18"/>
      <c r="AX302" s="22"/>
      <c r="AY302" s="18"/>
      <c r="AZ302" s="18"/>
      <c r="BA302" s="18"/>
      <c r="BB302" s="18"/>
      <c r="BC302" s="18"/>
      <c r="BE302" s="22"/>
      <c r="BF302" s="18"/>
      <c r="BG302" s="18"/>
      <c r="BH302" s="18"/>
      <c r="BI302" s="18"/>
      <c r="BJ302" s="18"/>
      <c r="BL302" s="22"/>
      <c r="BM302" s="18"/>
      <c r="BN302" s="18"/>
      <c r="BO302" s="18"/>
      <c r="BP302" s="18"/>
      <c r="BQ302" s="18"/>
      <c r="BS302" s="22"/>
      <c r="BT302" s="18"/>
      <c r="BU302" s="18"/>
      <c r="BV302" s="18"/>
      <c r="BW302" s="18"/>
      <c r="BX302" s="18"/>
      <c r="BZ302" s="22"/>
      <c r="CA302" s="18"/>
      <c r="CB302" s="18"/>
      <c r="CC302" s="18"/>
      <c r="CD302" s="18"/>
      <c r="CE302" s="18"/>
      <c r="CG302" s="22"/>
      <c r="CH302" s="18"/>
      <c r="CI302" s="18"/>
      <c r="CJ302" s="18"/>
      <c r="CK302" s="18"/>
      <c r="CL302" s="18"/>
      <c r="CN302" s="22"/>
      <c r="CO302" s="18"/>
      <c r="CP302" s="18"/>
      <c r="CQ302" s="18"/>
      <c r="CR302" s="18"/>
      <c r="CS302" s="18"/>
      <c r="CU302" s="22"/>
      <c r="CV302" s="18"/>
      <c r="CW302" s="18"/>
      <c r="CX302" s="18"/>
      <c r="CY302" s="18"/>
      <c r="CZ302" s="18"/>
      <c r="DB302" s="22"/>
      <c r="DC302" s="18"/>
      <c r="DD302" s="18"/>
      <c r="DE302" s="18"/>
      <c r="DF302" s="18"/>
      <c r="DG302" s="18"/>
      <c r="DI302" s="22"/>
      <c r="DJ302" s="18"/>
      <c r="DK302" s="18"/>
      <c r="DL302" s="18"/>
      <c r="DM302" s="18"/>
      <c r="DN302" s="18"/>
      <c r="DP302" s="22"/>
      <c r="DQ302" s="18"/>
      <c r="DR302" s="18"/>
      <c r="DS302" s="18"/>
      <c r="DT302" s="18"/>
      <c r="DU302" s="18"/>
      <c r="DV302" s="18"/>
      <c r="DW302" s="22"/>
      <c r="DX302" s="18"/>
      <c r="DY302" s="18"/>
      <c r="DZ302" s="18"/>
      <c r="EA302" s="18"/>
      <c r="EB302" s="18"/>
      <c r="ED302" s="22"/>
      <c r="EE302" s="18"/>
      <c r="EF302" s="18"/>
      <c r="EG302" s="18"/>
      <c r="EH302" s="18"/>
      <c r="EI302" s="18"/>
      <c r="EK302" s="22"/>
      <c r="EL302" s="18"/>
      <c r="EM302" s="18"/>
      <c r="EN302" s="18"/>
      <c r="EO302" s="18"/>
      <c r="EP302" s="18"/>
      <c r="ER302" s="22"/>
      <c r="ES302" s="18"/>
      <c r="ET302" s="18"/>
      <c r="EU302" s="18"/>
      <c r="EV302" s="18"/>
      <c r="EW302" s="18"/>
      <c r="EY302" s="22"/>
      <c r="EZ302" s="18"/>
      <c r="FA302" s="18"/>
      <c r="FB302" s="18"/>
      <c r="FC302" s="18"/>
      <c r="FD302" s="18"/>
      <c r="FF302" s="22"/>
      <c r="FG302" s="18"/>
      <c r="FH302" s="18"/>
      <c r="FI302" s="18"/>
      <c r="FJ302" s="18"/>
      <c r="FK302" s="18"/>
      <c r="FM302" s="22"/>
      <c r="FN302" s="18"/>
      <c r="FO302" s="18"/>
      <c r="FP302" s="18"/>
      <c r="FQ302" s="18"/>
      <c r="FR302" s="18"/>
      <c r="FT302" s="22"/>
      <c r="FU302" s="18"/>
      <c r="FV302" s="18"/>
      <c r="FW302" s="18"/>
      <c r="FX302" s="18"/>
      <c r="FY302" s="18"/>
      <c r="GA302" s="22"/>
      <c r="GB302" s="18"/>
      <c r="GC302" s="18"/>
      <c r="GD302" s="18"/>
      <c r="GE302" s="18"/>
      <c r="GF302" s="18"/>
      <c r="GG302" s="18"/>
      <c r="GH302" s="18"/>
      <c r="GI302" s="18"/>
      <c r="GJ302" s="18"/>
      <c r="GK302" s="18"/>
      <c r="GL302" s="18"/>
      <c r="GM302" s="18"/>
      <c r="HD302" s="22"/>
      <c r="HE302" s="18"/>
      <c r="HF302" s="18"/>
      <c r="HG302" s="18"/>
      <c r="HH302" s="18"/>
      <c r="HI302" s="18"/>
      <c r="HK302" s="22"/>
      <c r="HL302" s="18"/>
      <c r="HM302" s="18"/>
      <c r="HN302" s="18"/>
      <c r="HO302" s="18"/>
      <c r="HP302" s="18"/>
      <c r="HR302" s="22"/>
      <c r="HS302" s="18"/>
      <c r="HT302" s="18"/>
      <c r="HU302" s="18"/>
      <c r="HV302" s="18"/>
      <c r="HW302" s="18"/>
      <c r="HY302" s="22"/>
      <c r="HZ302" s="18"/>
      <c r="IA302" s="18"/>
      <c r="IB302" s="18"/>
      <c r="IC302" s="18"/>
      <c r="ID302" s="18"/>
      <c r="IM302" s="22"/>
      <c r="IN302" s="18"/>
      <c r="IO302" s="18"/>
      <c r="IP302" s="18"/>
      <c r="IQ302" s="18"/>
      <c r="IR302" s="18"/>
      <c r="IT302" s="22"/>
      <c r="IU302" s="18"/>
      <c r="IV302" s="18"/>
      <c r="IW302" s="18"/>
      <c r="IX302" s="18"/>
      <c r="IY302" s="18"/>
      <c r="JA302" s="22"/>
      <c r="JB302" s="18"/>
      <c r="JC302" s="18"/>
      <c r="JD302" s="18"/>
      <c r="JE302" s="18"/>
      <c r="JF302" s="18"/>
      <c r="JH302" s="22"/>
      <c r="JI302" s="18"/>
      <c r="JJ302" s="18"/>
      <c r="JK302" s="18"/>
      <c r="JL302" s="18"/>
      <c r="JM302" s="18"/>
    </row>
    <row r="303" spans="2:273" x14ac:dyDescent="0.2">
      <c r="B303" s="4"/>
      <c r="C303" s="22"/>
      <c r="D303" s="1"/>
      <c r="E303" s="18"/>
      <c r="F303" s="18"/>
      <c r="G303" s="22"/>
      <c r="H303" s="1"/>
      <c r="I303" s="18"/>
      <c r="J303" s="18"/>
      <c r="K303" s="22"/>
      <c r="L303" s="1"/>
      <c r="M303" s="18"/>
      <c r="N303" s="18"/>
      <c r="O303" s="18"/>
      <c r="P303" s="18"/>
      <c r="Q303" s="18"/>
      <c r="R303" s="18"/>
      <c r="S303" s="18"/>
      <c r="T303" s="22"/>
      <c r="U303" s="22"/>
      <c r="V303" s="18"/>
      <c r="W303" s="18"/>
      <c r="AC303" s="22"/>
      <c r="AD303" s="18"/>
      <c r="AE303" s="18"/>
      <c r="AF303" s="18"/>
      <c r="AG303" s="18"/>
      <c r="AH303" s="18"/>
      <c r="AJ303" s="22"/>
      <c r="AK303" s="18"/>
      <c r="AL303" s="18"/>
      <c r="AM303" s="18"/>
      <c r="AN303" s="18"/>
      <c r="AO303" s="18"/>
      <c r="AQ303" s="22"/>
      <c r="AR303" s="18"/>
      <c r="AS303" s="18"/>
      <c r="AT303" s="18"/>
      <c r="AU303" s="18"/>
      <c r="AV303" s="18"/>
      <c r="AX303" s="22"/>
      <c r="AY303" s="18"/>
      <c r="AZ303" s="18"/>
      <c r="BA303" s="18"/>
      <c r="BB303" s="18"/>
      <c r="BC303" s="18"/>
      <c r="BE303" s="22"/>
      <c r="BF303" s="18"/>
      <c r="BG303" s="18"/>
      <c r="BH303" s="18"/>
      <c r="BI303" s="18"/>
      <c r="BJ303" s="18"/>
      <c r="BL303" s="22"/>
      <c r="BM303" s="18"/>
      <c r="BN303" s="18"/>
      <c r="BO303" s="18"/>
      <c r="BP303" s="18"/>
      <c r="BQ303" s="18"/>
      <c r="BS303" s="22"/>
      <c r="BT303" s="18"/>
      <c r="BU303" s="18"/>
      <c r="BV303" s="18"/>
      <c r="BW303" s="18"/>
      <c r="BX303" s="18"/>
      <c r="BZ303" s="22"/>
      <c r="CA303" s="18"/>
      <c r="CB303" s="18"/>
      <c r="CC303" s="18"/>
      <c r="CD303" s="18"/>
      <c r="CE303" s="18"/>
      <c r="CG303" s="22"/>
      <c r="CH303" s="18"/>
      <c r="CI303" s="18"/>
      <c r="CJ303" s="18"/>
      <c r="CK303" s="18"/>
      <c r="CL303" s="18"/>
      <c r="CN303" s="22"/>
      <c r="CO303" s="18"/>
      <c r="CP303" s="18"/>
      <c r="CQ303" s="18"/>
      <c r="CR303" s="18"/>
      <c r="CS303" s="18"/>
      <c r="CU303" s="22"/>
      <c r="CV303" s="18"/>
      <c r="CW303" s="18"/>
      <c r="CX303" s="18"/>
      <c r="CY303" s="18"/>
      <c r="CZ303" s="18"/>
      <c r="DB303" s="22"/>
      <c r="DC303" s="18"/>
      <c r="DD303" s="18"/>
      <c r="DE303" s="18"/>
      <c r="DF303" s="18"/>
      <c r="DG303" s="18"/>
      <c r="DI303" s="22"/>
      <c r="DJ303" s="18"/>
      <c r="DK303" s="18"/>
      <c r="DL303" s="18"/>
      <c r="DM303" s="18"/>
      <c r="DN303" s="18"/>
      <c r="DP303" s="22"/>
      <c r="DQ303" s="18"/>
      <c r="DR303" s="18"/>
      <c r="DS303" s="18"/>
      <c r="DT303" s="18"/>
      <c r="DU303" s="18"/>
      <c r="DV303" s="18"/>
      <c r="DW303" s="22"/>
      <c r="DX303" s="18"/>
      <c r="DY303" s="18"/>
      <c r="DZ303" s="18"/>
      <c r="EA303" s="18"/>
      <c r="EB303" s="18"/>
      <c r="ED303" s="22"/>
      <c r="EE303" s="18"/>
      <c r="EF303" s="18"/>
      <c r="EG303" s="18"/>
      <c r="EH303" s="18"/>
      <c r="EI303" s="18"/>
      <c r="EK303" s="22"/>
      <c r="EL303" s="18"/>
      <c r="EM303" s="18"/>
      <c r="EN303" s="18"/>
      <c r="EO303" s="18"/>
      <c r="EP303" s="18"/>
      <c r="ER303" s="22"/>
      <c r="ES303" s="18"/>
      <c r="ET303" s="18"/>
      <c r="EU303" s="18"/>
      <c r="EV303" s="18"/>
      <c r="EW303" s="18"/>
      <c r="EY303" s="22"/>
      <c r="EZ303" s="18"/>
      <c r="FA303" s="18"/>
      <c r="FB303" s="18"/>
      <c r="FC303" s="18"/>
      <c r="FD303" s="18"/>
      <c r="FF303" s="22"/>
      <c r="FG303" s="18"/>
      <c r="FH303" s="18"/>
      <c r="FI303" s="18"/>
      <c r="FJ303" s="18"/>
      <c r="FK303" s="18"/>
      <c r="FM303" s="22"/>
      <c r="FN303" s="18"/>
      <c r="FO303" s="18"/>
      <c r="FP303" s="18"/>
      <c r="FQ303" s="18"/>
      <c r="FR303" s="18"/>
      <c r="FT303" s="22"/>
      <c r="FU303" s="18"/>
      <c r="FV303" s="18"/>
      <c r="FW303" s="18"/>
      <c r="FX303" s="18"/>
      <c r="FY303" s="18"/>
      <c r="GA303" s="22"/>
      <c r="GB303" s="18"/>
      <c r="GC303" s="18"/>
      <c r="GD303" s="18"/>
      <c r="GE303" s="18"/>
      <c r="GF303" s="18"/>
      <c r="GG303" s="18"/>
      <c r="GH303" s="18"/>
      <c r="GI303" s="18"/>
      <c r="GJ303" s="18"/>
      <c r="GK303" s="18"/>
      <c r="GL303" s="18"/>
      <c r="GM303" s="18"/>
      <c r="HD303" s="22"/>
      <c r="HE303" s="18"/>
      <c r="HF303" s="18"/>
      <c r="HG303" s="18"/>
      <c r="HH303" s="18"/>
      <c r="HI303" s="18"/>
      <c r="HK303" s="22"/>
      <c r="HL303" s="18"/>
      <c r="HM303" s="18"/>
      <c r="HN303" s="18"/>
      <c r="HO303" s="18"/>
      <c r="HP303" s="18"/>
      <c r="HR303" s="22"/>
      <c r="HS303" s="18"/>
      <c r="HT303" s="18"/>
      <c r="HU303" s="18"/>
      <c r="HV303" s="18"/>
      <c r="HW303" s="18"/>
      <c r="HY303" s="22"/>
      <c r="HZ303" s="18"/>
      <c r="IA303" s="18"/>
      <c r="IB303" s="18"/>
      <c r="IC303" s="18"/>
      <c r="ID303" s="18"/>
      <c r="IM303" s="22"/>
      <c r="IN303" s="18"/>
      <c r="IO303" s="18"/>
      <c r="IP303" s="18"/>
      <c r="IQ303" s="18"/>
      <c r="IR303" s="18"/>
      <c r="IT303" s="22"/>
      <c r="IU303" s="18"/>
      <c r="IV303" s="18"/>
      <c r="IW303" s="18"/>
      <c r="IX303" s="18"/>
      <c r="IY303" s="18"/>
      <c r="JA303" s="22"/>
      <c r="JB303" s="18"/>
      <c r="JC303" s="18"/>
      <c r="JD303" s="18"/>
      <c r="JE303" s="18"/>
      <c r="JF303" s="18"/>
      <c r="JH303" s="22"/>
      <c r="JI303" s="18"/>
      <c r="JJ303" s="18"/>
      <c r="JK303" s="18"/>
      <c r="JL303" s="18"/>
      <c r="JM303" s="18"/>
    </row>
    <row r="304" spans="2:273" x14ac:dyDescent="0.2">
      <c r="B304" s="4"/>
      <c r="C304" s="22"/>
      <c r="D304" s="1"/>
      <c r="E304" s="18"/>
      <c r="F304" s="18"/>
      <c r="G304" s="22"/>
      <c r="H304" s="1"/>
      <c r="I304" s="18"/>
      <c r="J304" s="18"/>
      <c r="K304" s="22"/>
      <c r="L304" s="1"/>
      <c r="M304" s="18"/>
      <c r="N304" s="18"/>
      <c r="O304" s="18"/>
      <c r="P304" s="18"/>
      <c r="Q304" s="18"/>
      <c r="R304" s="18"/>
      <c r="S304" s="18"/>
      <c r="T304" s="22"/>
      <c r="U304" s="22"/>
      <c r="V304" s="18"/>
      <c r="W304" s="18"/>
      <c r="AC304" s="22"/>
      <c r="AD304" s="18"/>
      <c r="AE304" s="18"/>
      <c r="AF304" s="18"/>
      <c r="AG304" s="18"/>
      <c r="AH304" s="18"/>
      <c r="AJ304" s="22"/>
      <c r="AK304" s="18"/>
      <c r="AL304" s="18"/>
      <c r="AM304" s="18"/>
      <c r="AN304" s="18"/>
      <c r="AO304" s="18"/>
      <c r="AQ304" s="22"/>
      <c r="AR304" s="18"/>
      <c r="AS304" s="18"/>
      <c r="AT304" s="18"/>
      <c r="AU304" s="18"/>
      <c r="AV304" s="18"/>
      <c r="AX304" s="22"/>
      <c r="AY304" s="18"/>
      <c r="AZ304" s="18"/>
      <c r="BA304" s="18"/>
      <c r="BB304" s="18"/>
      <c r="BC304" s="18"/>
      <c r="BE304" s="22"/>
      <c r="BF304" s="18"/>
      <c r="BG304" s="18"/>
      <c r="BH304" s="18"/>
      <c r="BI304" s="18"/>
      <c r="BJ304" s="18"/>
      <c r="BL304" s="22"/>
      <c r="BM304" s="18"/>
      <c r="BN304" s="18"/>
      <c r="BO304" s="18"/>
      <c r="BP304" s="18"/>
      <c r="BQ304" s="18"/>
      <c r="BS304" s="22"/>
      <c r="BT304" s="18"/>
      <c r="BU304" s="18"/>
      <c r="BV304" s="18"/>
      <c r="BW304" s="18"/>
      <c r="BX304" s="18"/>
      <c r="BZ304" s="22"/>
      <c r="CA304" s="18"/>
      <c r="CB304" s="18"/>
      <c r="CC304" s="18"/>
      <c r="CD304" s="18"/>
      <c r="CE304" s="18"/>
      <c r="CG304" s="22"/>
      <c r="CH304" s="18"/>
      <c r="CI304" s="18"/>
      <c r="CJ304" s="18"/>
      <c r="CK304" s="18"/>
      <c r="CL304" s="18"/>
      <c r="CN304" s="22"/>
      <c r="CO304" s="18"/>
      <c r="CP304" s="18"/>
      <c r="CQ304" s="18"/>
      <c r="CR304" s="18"/>
      <c r="CS304" s="18"/>
      <c r="CU304" s="22"/>
      <c r="CV304" s="18"/>
      <c r="CW304" s="18"/>
      <c r="CX304" s="18"/>
      <c r="CY304" s="18"/>
      <c r="CZ304" s="18"/>
      <c r="DB304" s="22"/>
      <c r="DC304" s="18"/>
      <c r="DD304" s="18"/>
      <c r="DE304" s="18"/>
      <c r="DF304" s="18"/>
      <c r="DG304" s="18"/>
      <c r="DI304" s="22"/>
      <c r="DJ304" s="18"/>
      <c r="DK304" s="18"/>
      <c r="DL304" s="18"/>
      <c r="DM304" s="18"/>
      <c r="DN304" s="18"/>
      <c r="DP304" s="22"/>
      <c r="DQ304" s="18"/>
      <c r="DR304" s="18"/>
      <c r="DS304" s="18"/>
      <c r="DT304" s="18"/>
      <c r="DU304" s="18"/>
      <c r="DV304" s="18"/>
      <c r="DW304" s="22"/>
      <c r="DX304" s="18"/>
      <c r="DY304" s="18"/>
      <c r="DZ304" s="18"/>
      <c r="EA304" s="18"/>
      <c r="EB304" s="18"/>
      <c r="ED304" s="22"/>
      <c r="EE304" s="18"/>
      <c r="EF304" s="18"/>
      <c r="EG304" s="18"/>
      <c r="EH304" s="18"/>
      <c r="EI304" s="18"/>
      <c r="EK304" s="22"/>
      <c r="EL304" s="18"/>
      <c r="EM304" s="18"/>
      <c r="EN304" s="18"/>
      <c r="EO304" s="18"/>
      <c r="EP304" s="18"/>
      <c r="ER304" s="22"/>
      <c r="ES304" s="18"/>
      <c r="ET304" s="18"/>
      <c r="EU304" s="18"/>
      <c r="EV304" s="18"/>
      <c r="EW304" s="18"/>
      <c r="EY304" s="22"/>
      <c r="EZ304" s="18"/>
      <c r="FA304" s="18"/>
      <c r="FB304" s="18"/>
      <c r="FC304" s="18"/>
      <c r="FD304" s="18"/>
      <c r="FF304" s="22"/>
      <c r="FG304" s="18"/>
      <c r="FH304" s="18"/>
      <c r="FI304" s="18"/>
      <c r="FJ304" s="18"/>
      <c r="FK304" s="18"/>
      <c r="FM304" s="22"/>
      <c r="FN304" s="18"/>
      <c r="FO304" s="18"/>
      <c r="FP304" s="18"/>
      <c r="FQ304" s="18"/>
      <c r="FR304" s="18"/>
      <c r="FT304" s="22"/>
      <c r="FU304" s="18"/>
      <c r="FV304" s="18"/>
      <c r="FW304" s="18"/>
      <c r="FX304" s="18"/>
      <c r="FY304" s="18"/>
      <c r="GA304" s="22"/>
      <c r="GB304" s="18"/>
      <c r="GC304" s="18"/>
      <c r="GD304" s="18"/>
      <c r="GE304" s="18"/>
      <c r="GF304" s="18"/>
      <c r="GG304" s="18"/>
      <c r="GH304" s="18"/>
      <c r="GI304" s="18"/>
      <c r="GJ304" s="18"/>
      <c r="GK304" s="18"/>
      <c r="GL304" s="18"/>
      <c r="GM304" s="18"/>
      <c r="HD304" s="22"/>
      <c r="HE304" s="18"/>
      <c r="HF304" s="18"/>
      <c r="HG304" s="18"/>
      <c r="HH304" s="18"/>
      <c r="HI304" s="18"/>
      <c r="HK304" s="22"/>
      <c r="HL304" s="18"/>
      <c r="HM304" s="18"/>
      <c r="HN304" s="18"/>
      <c r="HO304" s="18"/>
      <c r="HP304" s="18"/>
      <c r="HR304" s="22"/>
      <c r="HS304" s="18"/>
      <c r="HT304" s="18"/>
      <c r="HU304" s="18"/>
      <c r="HV304" s="18"/>
      <c r="HW304" s="18"/>
      <c r="HY304" s="22"/>
      <c r="HZ304" s="18"/>
      <c r="IA304" s="18"/>
      <c r="IB304" s="18"/>
      <c r="IC304" s="18"/>
      <c r="ID304" s="18"/>
      <c r="IM304" s="22"/>
      <c r="IN304" s="18"/>
      <c r="IO304" s="18"/>
      <c r="IP304" s="18"/>
      <c r="IQ304" s="18"/>
      <c r="IR304" s="18"/>
      <c r="IT304" s="22"/>
      <c r="IU304" s="18"/>
      <c r="IV304" s="18"/>
      <c r="IW304" s="18"/>
      <c r="IX304" s="18"/>
      <c r="IY304" s="18"/>
      <c r="JA304" s="22"/>
      <c r="JB304" s="18"/>
      <c r="JC304" s="18"/>
      <c r="JD304" s="18"/>
      <c r="JE304" s="18"/>
      <c r="JF304" s="18"/>
      <c r="JH304" s="22"/>
      <c r="JI304" s="18"/>
      <c r="JJ304" s="18"/>
      <c r="JK304" s="18"/>
      <c r="JL304" s="18"/>
      <c r="JM304" s="18"/>
    </row>
    <row r="305" spans="2:273" x14ac:dyDescent="0.2">
      <c r="B305" s="4"/>
      <c r="C305" s="22"/>
      <c r="D305" s="1"/>
      <c r="E305" s="18"/>
      <c r="F305" s="18"/>
      <c r="G305" s="22"/>
      <c r="H305" s="1"/>
      <c r="I305" s="18"/>
      <c r="J305" s="18"/>
      <c r="K305" s="22"/>
      <c r="L305" s="1"/>
      <c r="M305" s="18"/>
      <c r="N305" s="18"/>
      <c r="O305" s="18"/>
      <c r="P305" s="18"/>
      <c r="Q305" s="18"/>
      <c r="R305" s="18"/>
      <c r="S305" s="18"/>
      <c r="T305" s="22"/>
      <c r="U305" s="22"/>
      <c r="V305" s="18"/>
      <c r="W305" s="18"/>
      <c r="AC305" s="22"/>
      <c r="AD305" s="18"/>
      <c r="AE305" s="18"/>
      <c r="AF305" s="18"/>
      <c r="AG305" s="18"/>
      <c r="AH305" s="18"/>
      <c r="AJ305" s="22"/>
      <c r="AK305" s="18"/>
      <c r="AL305" s="18"/>
      <c r="AM305" s="18"/>
      <c r="AN305" s="18"/>
      <c r="AO305" s="18"/>
      <c r="AQ305" s="22"/>
      <c r="AR305" s="18"/>
      <c r="AS305" s="18"/>
      <c r="AT305" s="18"/>
      <c r="AU305" s="18"/>
      <c r="AV305" s="18"/>
      <c r="AX305" s="22"/>
      <c r="AY305" s="18"/>
      <c r="AZ305" s="18"/>
      <c r="BA305" s="18"/>
      <c r="BB305" s="18"/>
      <c r="BC305" s="18"/>
      <c r="BE305" s="22"/>
      <c r="BF305" s="18"/>
      <c r="BG305" s="18"/>
      <c r="BH305" s="18"/>
      <c r="BI305" s="18"/>
      <c r="BJ305" s="18"/>
      <c r="BL305" s="22"/>
      <c r="BM305" s="18"/>
      <c r="BN305" s="18"/>
      <c r="BO305" s="18"/>
      <c r="BP305" s="18"/>
      <c r="BQ305" s="18"/>
      <c r="BS305" s="22"/>
      <c r="BT305" s="18"/>
      <c r="BU305" s="18"/>
      <c r="BV305" s="18"/>
      <c r="BW305" s="18"/>
      <c r="BX305" s="18"/>
      <c r="BZ305" s="22"/>
      <c r="CA305" s="18"/>
      <c r="CB305" s="18"/>
      <c r="CC305" s="18"/>
      <c r="CD305" s="18"/>
      <c r="CE305" s="18"/>
      <c r="CG305" s="22"/>
      <c r="CH305" s="18"/>
      <c r="CI305" s="18"/>
      <c r="CJ305" s="18"/>
      <c r="CK305" s="18"/>
      <c r="CL305" s="18"/>
      <c r="CN305" s="22"/>
      <c r="CO305" s="18"/>
      <c r="CP305" s="18"/>
      <c r="CQ305" s="18"/>
      <c r="CR305" s="18"/>
      <c r="CS305" s="18"/>
      <c r="CU305" s="22"/>
      <c r="CV305" s="18"/>
      <c r="CW305" s="18"/>
      <c r="CX305" s="18"/>
      <c r="CY305" s="18"/>
      <c r="CZ305" s="18"/>
      <c r="DB305" s="22"/>
      <c r="DC305" s="18"/>
      <c r="DD305" s="18"/>
      <c r="DE305" s="18"/>
      <c r="DF305" s="18"/>
      <c r="DG305" s="18"/>
      <c r="DI305" s="22"/>
      <c r="DJ305" s="18"/>
      <c r="DK305" s="18"/>
      <c r="DL305" s="18"/>
      <c r="DM305" s="18"/>
      <c r="DN305" s="18"/>
      <c r="DP305" s="22"/>
      <c r="DQ305" s="18"/>
      <c r="DR305" s="18"/>
      <c r="DS305" s="18"/>
      <c r="DT305" s="18"/>
      <c r="DU305" s="18"/>
      <c r="DV305" s="18"/>
      <c r="DW305" s="22"/>
      <c r="DX305" s="18"/>
      <c r="DY305" s="18"/>
      <c r="DZ305" s="18"/>
      <c r="EA305" s="18"/>
      <c r="EB305" s="18"/>
      <c r="ED305" s="22"/>
      <c r="EE305" s="18"/>
      <c r="EF305" s="18"/>
      <c r="EG305" s="18"/>
      <c r="EH305" s="18"/>
      <c r="EI305" s="18"/>
      <c r="EK305" s="22"/>
      <c r="EL305" s="18"/>
      <c r="EM305" s="18"/>
      <c r="EN305" s="18"/>
      <c r="EO305" s="18"/>
      <c r="EP305" s="18"/>
      <c r="ER305" s="22"/>
      <c r="ES305" s="18"/>
      <c r="ET305" s="18"/>
      <c r="EU305" s="18"/>
      <c r="EV305" s="18"/>
      <c r="EW305" s="18"/>
      <c r="EY305" s="22"/>
      <c r="EZ305" s="18"/>
      <c r="FA305" s="18"/>
      <c r="FB305" s="18"/>
      <c r="FC305" s="18"/>
      <c r="FD305" s="18"/>
      <c r="FF305" s="22"/>
      <c r="FG305" s="18"/>
      <c r="FH305" s="18"/>
      <c r="FI305" s="18"/>
      <c r="FJ305" s="18"/>
      <c r="FK305" s="18"/>
      <c r="FM305" s="22"/>
      <c r="FN305" s="18"/>
      <c r="FO305" s="18"/>
      <c r="FP305" s="18"/>
      <c r="FQ305" s="18"/>
      <c r="FR305" s="18"/>
      <c r="FT305" s="22"/>
      <c r="FU305" s="18"/>
      <c r="FV305" s="18"/>
      <c r="FW305" s="18"/>
      <c r="FX305" s="18"/>
      <c r="FY305" s="18"/>
      <c r="GA305" s="22"/>
      <c r="GB305" s="18"/>
      <c r="GC305" s="18"/>
      <c r="GD305" s="18"/>
      <c r="GE305" s="18"/>
      <c r="GF305" s="18"/>
      <c r="GG305" s="18"/>
      <c r="GH305" s="18"/>
      <c r="GI305" s="18"/>
      <c r="GJ305" s="18"/>
      <c r="GK305" s="18"/>
      <c r="GL305" s="18"/>
      <c r="GM305" s="18"/>
      <c r="HD305" s="22"/>
      <c r="HE305" s="18"/>
      <c r="HF305" s="18"/>
      <c r="HG305" s="18"/>
      <c r="HH305" s="18"/>
      <c r="HI305" s="18"/>
      <c r="HK305" s="22"/>
      <c r="HL305" s="18"/>
      <c r="HM305" s="18"/>
      <c r="HN305" s="18"/>
      <c r="HO305" s="18"/>
      <c r="HP305" s="18"/>
      <c r="HR305" s="22"/>
      <c r="HS305" s="18"/>
      <c r="HT305" s="18"/>
      <c r="HU305" s="18"/>
      <c r="HV305" s="18"/>
      <c r="HW305" s="18"/>
      <c r="HY305" s="22"/>
      <c r="HZ305" s="18"/>
      <c r="IA305" s="18"/>
      <c r="IB305" s="18"/>
      <c r="IC305" s="18"/>
      <c r="ID305" s="18"/>
      <c r="IM305" s="22"/>
      <c r="IN305" s="18"/>
      <c r="IO305" s="18"/>
      <c r="IP305" s="18"/>
      <c r="IQ305" s="18"/>
      <c r="IR305" s="18"/>
      <c r="IT305" s="22"/>
      <c r="IU305" s="18"/>
      <c r="IV305" s="18"/>
      <c r="IW305" s="18"/>
      <c r="IX305" s="18"/>
      <c r="IY305" s="18"/>
      <c r="JA305" s="22"/>
      <c r="JB305" s="18"/>
      <c r="JC305" s="18"/>
      <c r="JD305" s="18"/>
      <c r="JE305" s="18"/>
      <c r="JF305" s="18"/>
      <c r="JH305" s="22"/>
      <c r="JI305" s="18"/>
      <c r="JJ305" s="18"/>
      <c r="JK305" s="18"/>
      <c r="JL305" s="18"/>
      <c r="JM305" s="18"/>
    </row>
    <row r="306" spans="2:273" x14ac:dyDescent="0.2">
      <c r="B306" s="4"/>
      <c r="C306" s="22"/>
      <c r="D306" s="1"/>
      <c r="E306" s="18"/>
      <c r="F306" s="18"/>
      <c r="G306" s="22"/>
      <c r="H306" s="1"/>
      <c r="I306" s="18"/>
      <c r="J306" s="18"/>
      <c r="K306" s="22"/>
      <c r="L306" s="1"/>
      <c r="M306" s="18"/>
      <c r="N306" s="18"/>
      <c r="O306" s="18"/>
      <c r="P306" s="18"/>
      <c r="Q306" s="18"/>
      <c r="R306" s="18"/>
      <c r="S306" s="18"/>
      <c r="T306" s="22"/>
      <c r="U306" s="22"/>
      <c r="V306" s="18"/>
      <c r="W306" s="18"/>
      <c r="AC306" s="22"/>
      <c r="AD306" s="18"/>
      <c r="AE306" s="18"/>
      <c r="AF306" s="18"/>
      <c r="AG306" s="18"/>
      <c r="AH306" s="18"/>
      <c r="AJ306" s="22"/>
      <c r="AK306" s="18"/>
      <c r="AL306" s="18"/>
      <c r="AM306" s="18"/>
      <c r="AN306" s="18"/>
      <c r="AO306" s="18"/>
      <c r="AQ306" s="22"/>
      <c r="AR306" s="18"/>
      <c r="AS306" s="18"/>
      <c r="AT306" s="18"/>
      <c r="AU306" s="18"/>
      <c r="AV306" s="18"/>
      <c r="AX306" s="22"/>
      <c r="AY306" s="18"/>
      <c r="AZ306" s="18"/>
      <c r="BA306" s="18"/>
      <c r="BB306" s="18"/>
      <c r="BC306" s="18"/>
      <c r="BE306" s="22"/>
      <c r="BF306" s="18"/>
      <c r="BG306" s="18"/>
      <c r="BH306" s="18"/>
      <c r="BI306" s="18"/>
      <c r="BJ306" s="18"/>
      <c r="BL306" s="22"/>
      <c r="BM306" s="18"/>
      <c r="BN306" s="18"/>
      <c r="BO306" s="18"/>
      <c r="BP306" s="18"/>
      <c r="BQ306" s="18"/>
      <c r="BS306" s="22"/>
      <c r="BT306" s="18"/>
      <c r="BU306" s="18"/>
      <c r="BV306" s="18"/>
      <c r="BW306" s="18"/>
      <c r="BX306" s="18"/>
      <c r="BZ306" s="22"/>
      <c r="CA306" s="18"/>
      <c r="CB306" s="18"/>
      <c r="CC306" s="18"/>
      <c r="CD306" s="18"/>
      <c r="CE306" s="18"/>
      <c r="CG306" s="22"/>
      <c r="CH306" s="18"/>
      <c r="CI306" s="18"/>
      <c r="CJ306" s="18"/>
      <c r="CK306" s="18"/>
      <c r="CL306" s="18"/>
      <c r="CN306" s="22"/>
      <c r="CO306" s="18"/>
      <c r="CP306" s="18"/>
      <c r="CQ306" s="18"/>
      <c r="CR306" s="18"/>
      <c r="CS306" s="18"/>
      <c r="CU306" s="22"/>
      <c r="CV306" s="18"/>
      <c r="CW306" s="18"/>
      <c r="CX306" s="18"/>
      <c r="CY306" s="18"/>
      <c r="CZ306" s="18"/>
      <c r="DB306" s="22"/>
      <c r="DC306" s="18"/>
      <c r="DD306" s="18"/>
      <c r="DE306" s="18"/>
      <c r="DF306" s="18"/>
      <c r="DG306" s="18"/>
      <c r="DI306" s="22"/>
      <c r="DJ306" s="18"/>
      <c r="DK306" s="18"/>
      <c r="DL306" s="18"/>
      <c r="DM306" s="18"/>
      <c r="DN306" s="18"/>
      <c r="DP306" s="22"/>
      <c r="DQ306" s="18"/>
      <c r="DR306" s="18"/>
      <c r="DS306" s="18"/>
      <c r="DT306" s="18"/>
      <c r="DU306" s="18"/>
      <c r="DV306" s="18"/>
      <c r="DW306" s="22"/>
      <c r="DX306" s="18"/>
      <c r="DY306" s="18"/>
      <c r="DZ306" s="18"/>
      <c r="EA306" s="18"/>
      <c r="EB306" s="18"/>
      <c r="ED306" s="22"/>
      <c r="EE306" s="18"/>
      <c r="EF306" s="18"/>
      <c r="EG306" s="18"/>
      <c r="EH306" s="18"/>
      <c r="EI306" s="18"/>
      <c r="EK306" s="22"/>
      <c r="EL306" s="18"/>
      <c r="EM306" s="18"/>
      <c r="EN306" s="18"/>
      <c r="EO306" s="18"/>
      <c r="EP306" s="18"/>
      <c r="ER306" s="22"/>
      <c r="ES306" s="18"/>
      <c r="ET306" s="18"/>
      <c r="EU306" s="18"/>
      <c r="EV306" s="18"/>
      <c r="EW306" s="18"/>
      <c r="EY306" s="22"/>
      <c r="EZ306" s="18"/>
      <c r="FA306" s="18"/>
      <c r="FB306" s="18"/>
      <c r="FC306" s="18"/>
      <c r="FD306" s="18"/>
      <c r="FF306" s="22"/>
      <c r="FG306" s="18"/>
      <c r="FH306" s="18"/>
      <c r="FI306" s="18"/>
      <c r="FJ306" s="18"/>
      <c r="FK306" s="18"/>
      <c r="FM306" s="22"/>
      <c r="FN306" s="18"/>
      <c r="FO306" s="18"/>
      <c r="FP306" s="18"/>
      <c r="FQ306" s="18"/>
      <c r="FR306" s="18"/>
      <c r="FT306" s="22"/>
      <c r="FU306" s="18"/>
      <c r="FV306" s="18"/>
      <c r="FW306" s="18"/>
      <c r="FX306" s="18"/>
      <c r="FY306" s="18"/>
      <c r="GA306" s="22"/>
      <c r="GB306" s="18"/>
      <c r="GC306" s="18"/>
      <c r="GD306" s="18"/>
      <c r="GE306" s="18"/>
      <c r="GF306" s="18"/>
      <c r="GG306" s="18"/>
      <c r="GH306" s="18"/>
      <c r="GI306" s="18"/>
      <c r="GJ306" s="18"/>
      <c r="GK306" s="18"/>
      <c r="GL306" s="18"/>
      <c r="GM306" s="18"/>
      <c r="HD306" s="22"/>
      <c r="HE306" s="18"/>
      <c r="HF306" s="18"/>
      <c r="HG306" s="18"/>
      <c r="HH306" s="18"/>
      <c r="HI306" s="18"/>
      <c r="HK306" s="22"/>
      <c r="HL306" s="18"/>
      <c r="HM306" s="18"/>
      <c r="HN306" s="18"/>
      <c r="HO306" s="18"/>
      <c r="HP306" s="18"/>
      <c r="HR306" s="22"/>
      <c r="HS306" s="18"/>
      <c r="HT306" s="18"/>
      <c r="HU306" s="18"/>
      <c r="HV306" s="18"/>
      <c r="HW306" s="18"/>
      <c r="HY306" s="22"/>
      <c r="HZ306" s="18"/>
      <c r="IA306" s="18"/>
      <c r="IB306" s="18"/>
      <c r="IC306" s="18"/>
      <c r="ID306" s="18"/>
      <c r="IM306" s="22"/>
      <c r="IN306" s="18"/>
      <c r="IO306" s="18"/>
      <c r="IP306" s="18"/>
      <c r="IQ306" s="18"/>
      <c r="IR306" s="18"/>
      <c r="IT306" s="22"/>
      <c r="IU306" s="18"/>
      <c r="IV306" s="18"/>
      <c r="IW306" s="18"/>
      <c r="IX306" s="18"/>
      <c r="IY306" s="18"/>
      <c r="JA306" s="22"/>
      <c r="JB306" s="18"/>
      <c r="JC306" s="18"/>
      <c r="JD306" s="18"/>
      <c r="JE306" s="18"/>
      <c r="JF306" s="18"/>
      <c r="JH306" s="22"/>
      <c r="JI306" s="18"/>
      <c r="JJ306" s="18"/>
      <c r="JK306" s="18"/>
      <c r="JL306" s="18"/>
      <c r="JM306" s="18"/>
    </row>
    <row r="307" spans="2:273" x14ac:dyDescent="0.2">
      <c r="B307" s="4"/>
      <c r="C307" s="22"/>
      <c r="D307" s="1"/>
      <c r="E307" s="18"/>
      <c r="F307" s="18"/>
      <c r="G307" s="22"/>
      <c r="H307" s="1"/>
      <c r="I307" s="18"/>
      <c r="J307" s="18"/>
      <c r="K307" s="22"/>
      <c r="L307" s="1"/>
      <c r="M307" s="18"/>
      <c r="N307" s="18"/>
      <c r="O307" s="18"/>
      <c r="P307" s="18"/>
      <c r="Q307" s="18"/>
      <c r="R307" s="18"/>
      <c r="S307" s="18"/>
      <c r="T307" s="22"/>
      <c r="U307" s="22"/>
      <c r="V307" s="18"/>
      <c r="W307" s="18"/>
      <c r="AC307" s="22"/>
      <c r="AD307" s="18"/>
      <c r="AE307" s="18"/>
      <c r="AF307" s="18"/>
      <c r="AG307" s="18"/>
      <c r="AH307" s="18"/>
      <c r="AJ307" s="22"/>
      <c r="AK307" s="18"/>
      <c r="AL307" s="18"/>
      <c r="AM307" s="18"/>
      <c r="AN307" s="18"/>
      <c r="AO307" s="18"/>
      <c r="AQ307" s="22"/>
      <c r="AR307" s="18"/>
      <c r="AS307" s="18"/>
      <c r="AT307" s="18"/>
      <c r="AU307" s="18"/>
      <c r="AV307" s="18"/>
      <c r="AX307" s="22"/>
      <c r="AY307" s="18"/>
      <c r="AZ307" s="18"/>
      <c r="BA307" s="18"/>
      <c r="BB307" s="18"/>
      <c r="BC307" s="18"/>
      <c r="BE307" s="22"/>
      <c r="BF307" s="18"/>
      <c r="BG307" s="18"/>
      <c r="BH307" s="18"/>
      <c r="BI307" s="18"/>
      <c r="BJ307" s="18"/>
      <c r="BL307" s="22"/>
      <c r="BM307" s="18"/>
      <c r="BN307" s="18"/>
      <c r="BO307" s="18"/>
      <c r="BP307" s="18"/>
      <c r="BQ307" s="18"/>
      <c r="BS307" s="22"/>
      <c r="BT307" s="18"/>
      <c r="BU307" s="18"/>
      <c r="BV307" s="18"/>
      <c r="BW307" s="18"/>
      <c r="BX307" s="18"/>
      <c r="BZ307" s="22"/>
      <c r="CA307" s="18"/>
      <c r="CB307" s="18"/>
      <c r="CC307" s="18"/>
      <c r="CD307" s="18"/>
      <c r="CE307" s="18"/>
      <c r="CG307" s="22"/>
      <c r="CH307" s="18"/>
      <c r="CI307" s="18"/>
      <c r="CJ307" s="18"/>
      <c r="CK307" s="18"/>
      <c r="CL307" s="18"/>
      <c r="CN307" s="22"/>
      <c r="CO307" s="18"/>
      <c r="CP307" s="18"/>
      <c r="CQ307" s="18"/>
      <c r="CR307" s="18"/>
      <c r="CS307" s="18"/>
      <c r="CU307" s="22"/>
      <c r="CV307" s="18"/>
      <c r="CW307" s="18"/>
      <c r="CX307" s="18"/>
      <c r="CY307" s="18"/>
      <c r="CZ307" s="18"/>
      <c r="DB307" s="22"/>
      <c r="DC307" s="18"/>
      <c r="DD307" s="18"/>
      <c r="DE307" s="18"/>
      <c r="DF307" s="18"/>
      <c r="DG307" s="18"/>
      <c r="DI307" s="22"/>
      <c r="DJ307" s="18"/>
      <c r="DK307" s="18"/>
      <c r="DL307" s="18"/>
      <c r="DM307" s="18"/>
      <c r="DN307" s="18"/>
      <c r="DP307" s="22"/>
      <c r="DQ307" s="18"/>
      <c r="DR307" s="18"/>
      <c r="DS307" s="18"/>
      <c r="DT307" s="18"/>
      <c r="DU307" s="18"/>
      <c r="DV307" s="18"/>
      <c r="DW307" s="22"/>
      <c r="DX307" s="18"/>
      <c r="DY307" s="18"/>
      <c r="DZ307" s="18"/>
      <c r="EA307" s="18"/>
      <c r="EB307" s="18"/>
      <c r="ED307" s="22"/>
      <c r="EE307" s="18"/>
      <c r="EF307" s="18"/>
      <c r="EG307" s="18"/>
      <c r="EH307" s="18"/>
      <c r="EI307" s="18"/>
      <c r="EK307" s="22"/>
      <c r="EL307" s="18"/>
      <c r="EM307" s="18"/>
      <c r="EN307" s="18"/>
      <c r="EO307" s="18"/>
      <c r="EP307" s="18"/>
      <c r="ER307" s="22"/>
      <c r="ES307" s="18"/>
      <c r="ET307" s="18"/>
      <c r="EU307" s="18"/>
      <c r="EV307" s="18"/>
      <c r="EW307" s="18"/>
      <c r="EY307" s="22"/>
      <c r="EZ307" s="18"/>
      <c r="FA307" s="18"/>
      <c r="FB307" s="18"/>
      <c r="FC307" s="18"/>
      <c r="FD307" s="18"/>
      <c r="FF307" s="22"/>
      <c r="FG307" s="18"/>
      <c r="FH307" s="18"/>
      <c r="FI307" s="18"/>
      <c r="FJ307" s="18"/>
      <c r="FK307" s="18"/>
      <c r="FM307" s="22"/>
      <c r="FN307" s="18"/>
      <c r="FO307" s="18"/>
      <c r="FP307" s="18"/>
      <c r="FQ307" s="18"/>
      <c r="FR307" s="18"/>
      <c r="FT307" s="22"/>
      <c r="FU307" s="18"/>
      <c r="FV307" s="18"/>
      <c r="FW307" s="18"/>
      <c r="FX307" s="18"/>
      <c r="FY307" s="18"/>
      <c r="GA307" s="22"/>
      <c r="GB307" s="18"/>
      <c r="GC307" s="18"/>
      <c r="GD307" s="18"/>
      <c r="GE307" s="18"/>
      <c r="GF307" s="18"/>
      <c r="GG307" s="18"/>
      <c r="GH307" s="18"/>
      <c r="GI307" s="18"/>
      <c r="GJ307" s="18"/>
      <c r="GK307" s="18"/>
      <c r="GL307" s="18"/>
      <c r="GM307" s="18"/>
      <c r="HD307" s="22"/>
      <c r="HE307" s="18"/>
      <c r="HF307" s="18"/>
      <c r="HG307" s="18"/>
      <c r="HH307" s="18"/>
      <c r="HI307" s="18"/>
      <c r="HK307" s="22"/>
      <c r="HL307" s="18"/>
      <c r="HM307" s="18"/>
      <c r="HN307" s="18"/>
      <c r="HO307" s="18"/>
      <c r="HP307" s="18"/>
      <c r="HR307" s="22"/>
      <c r="HS307" s="18"/>
      <c r="HT307" s="18"/>
      <c r="HU307" s="18"/>
      <c r="HV307" s="18"/>
      <c r="HW307" s="18"/>
      <c r="HY307" s="22"/>
      <c r="HZ307" s="18"/>
      <c r="IA307" s="18"/>
      <c r="IB307" s="18"/>
      <c r="IC307" s="18"/>
      <c r="ID307" s="18"/>
      <c r="IM307" s="22"/>
      <c r="IN307" s="18"/>
      <c r="IO307" s="18"/>
      <c r="IP307" s="18"/>
      <c r="IQ307" s="18"/>
      <c r="IR307" s="18"/>
      <c r="IT307" s="22"/>
      <c r="IU307" s="18"/>
      <c r="IV307" s="18"/>
      <c r="IW307" s="18"/>
      <c r="IX307" s="18"/>
      <c r="IY307" s="18"/>
      <c r="JA307" s="22"/>
      <c r="JB307" s="18"/>
      <c r="JC307" s="18"/>
      <c r="JD307" s="18"/>
      <c r="JE307" s="18"/>
      <c r="JF307" s="18"/>
      <c r="JH307" s="22"/>
      <c r="JI307" s="18"/>
      <c r="JJ307" s="18"/>
      <c r="JK307" s="18"/>
      <c r="JL307" s="18"/>
      <c r="JM307" s="18"/>
    </row>
    <row r="308" spans="2:273" x14ac:dyDescent="0.2">
      <c r="B308" s="4"/>
      <c r="C308" s="22"/>
      <c r="D308" s="1"/>
      <c r="E308" s="18"/>
      <c r="F308" s="18"/>
      <c r="G308" s="22"/>
      <c r="H308" s="1"/>
      <c r="I308" s="18"/>
      <c r="J308" s="18"/>
      <c r="K308" s="22"/>
      <c r="L308" s="1"/>
      <c r="M308" s="18"/>
      <c r="N308" s="18"/>
      <c r="O308" s="18"/>
      <c r="P308" s="18"/>
      <c r="Q308" s="18"/>
      <c r="R308" s="18"/>
      <c r="S308" s="18"/>
      <c r="T308" s="22"/>
      <c r="U308" s="22"/>
      <c r="V308" s="18"/>
      <c r="W308" s="18"/>
      <c r="AC308" s="22"/>
      <c r="AD308" s="18"/>
      <c r="AE308" s="18"/>
      <c r="AF308" s="18"/>
      <c r="AG308" s="18"/>
      <c r="AH308" s="18"/>
      <c r="AJ308" s="22"/>
      <c r="AK308" s="18"/>
      <c r="AL308" s="18"/>
      <c r="AM308" s="18"/>
      <c r="AN308" s="18"/>
      <c r="AO308" s="18"/>
      <c r="AQ308" s="22"/>
      <c r="AR308" s="18"/>
      <c r="AS308" s="18"/>
      <c r="AT308" s="18"/>
      <c r="AU308" s="18"/>
      <c r="AV308" s="18"/>
      <c r="AX308" s="22"/>
      <c r="AY308" s="18"/>
      <c r="AZ308" s="18"/>
      <c r="BA308" s="18"/>
      <c r="BB308" s="18"/>
      <c r="BC308" s="18"/>
      <c r="BE308" s="22"/>
      <c r="BF308" s="18"/>
      <c r="BG308" s="18"/>
      <c r="BH308" s="18"/>
      <c r="BI308" s="18"/>
      <c r="BJ308" s="18"/>
      <c r="BL308" s="22"/>
      <c r="BM308" s="18"/>
      <c r="BN308" s="18"/>
      <c r="BO308" s="18"/>
      <c r="BP308" s="18"/>
      <c r="BQ308" s="18"/>
      <c r="BS308" s="22"/>
      <c r="BT308" s="18"/>
      <c r="BU308" s="18"/>
      <c r="BV308" s="18"/>
      <c r="BW308" s="18"/>
      <c r="BX308" s="18"/>
      <c r="BZ308" s="22"/>
      <c r="CA308" s="18"/>
      <c r="CB308" s="18"/>
      <c r="CC308" s="18"/>
      <c r="CD308" s="18"/>
      <c r="CE308" s="18"/>
      <c r="CG308" s="22"/>
      <c r="CH308" s="18"/>
      <c r="CI308" s="18"/>
      <c r="CJ308" s="18"/>
      <c r="CK308" s="18"/>
      <c r="CL308" s="18"/>
      <c r="CN308" s="22"/>
      <c r="CO308" s="18"/>
      <c r="CP308" s="18"/>
      <c r="CQ308" s="18"/>
      <c r="CR308" s="18"/>
      <c r="CS308" s="18"/>
      <c r="CU308" s="22"/>
      <c r="CV308" s="18"/>
      <c r="CW308" s="18"/>
      <c r="CX308" s="18"/>
      <c r="CY308" s="18"/>
      <c r="CZ308" s="18"/>
      <c r="DB308" s="22"/>
      <c r="DC308" s="18"/>
      <c r="DD308" s="18"/>
      <c r="DE308" s="18"/>
      <c r="DF308" s="18"/>
      <c r="DG308" s="18"/>
      <c r="DI308" s="22"/>
      <c r="DJ308" s="18"/>
      <c r="DK308" s="18"/>
      <c r="DL308" s="18"/>
      <c r="DM308" s="18"/>
      <c r="DN308" s="18"/>
      <c r="DP308" s="22"/>
      <c r="DQ308" s="18"/>
      <c r="DR308" s="18"/>
      <c r="DS308" s="18"/>
      <c r="DT308" s="18"/>
      <c r="DU308" s="18"/>
      <c r="DV308" s="18"/>
      <c r="DW308" s="22"/>
      <c r="DX308" s="18"/>
      <c r="DY308" s="18"/>
      <c r="DZ308" s="18"/>
      <c r="EA308" s="18"/>
      <c r="EB308" s="18"/>
      <c r="ED308" s="22"/>
      <c r="EE308" s="18"/>
      <c r="EF308" s="18"/>
      <c r="EG308" s="18"/>
      <c r="EH308" s="18"/>
      <c r="EI308" s="18"/>
      <c r="EK308" s="22"/>
      <c r="EL308" s="18"/>
      <c r="EM308" s="18"/>
      <c r="EN308" s="18"/>
      <c r="EO308" s="18"/>
      <c r="EP308" s="18"/>
      <c r="ER308" s="22"/>
      <c r="ES308" s="18"/>
      <c r="ET308" s="18"/>
      <c r="EU308" s="18"/>
      <c r="EV308" s="18"/>
      <c r="EW308" s="18"/>
      <c r="EY308" s="22"/>
      <c r="EZ308" s="18"/>
      <c r="FA308" s="18"/>
      <c r="FB308" s="18"/>
      <c r="FC308" s="18"/>
      <c r="FD308" s="18"/>
      <c r="FF308" s="22"/>
      <c r="FG308" s="18"/>
      <c r="FH308" s="18"/>
      <c r="FI308" s="18"/>
      <c r="FJ308" s="18"/>
      <c r="FK308" s="18"/>
      <c r="FM308" s="22"/>
      <c r="FN308" s="18"/>
      <c r="FO308" s="18"/>
      <c r="FP308" s="18"/>
      <c r="FQ308" s="18"/>
      <c r="FR308" s="18"/>
      <c r="FT308" s="22"/>
      <c r="FU308" s="18"/>
      <c r="FV308" s="18"/>
      <c r="FW308" s="18"/>
      <c r="FX308" s="18"/>
      <c r="FY308" s="18"/>
      <c r="GA308" s="22"/>
      <c r="GB308" s="18"/>
      <c r="GC308" s="18"/>
      <c r="GD308" s="18"/>
      <c r="GE308" s="18"/>
      <c r="GF308" s="18"/>
      <c r="GG308" s="18"/>
      <c r="GH308" s="18"/>
      <c r="GI308" s="18"/>
      <c r="GJ308" s="18"/>
      <c r="GK308" s="18"/>
      <c r="GL308" s="18"/>
      <c r="GM308" s="18"/>
      <c r="HD308" s="22"/>
      <c r="HE308" s="18"/>
      <c r="HF308" s="18"/>
      <c r="HG308" s="18"/>
      <c r="HH308" s="18"/>
      <c r="HI308" s="18"/>
      <c r="HK308" s="22"/>
      <c r="HL308" s="18"/>
      <c r="HM308" s="18"/>
      <c r="HN308" s="18"/>
      <c r="HO308" s="18"/>
      <c r="HP308" s="18"/>
      <c r="HR308" s="22"/>
      <c r="HS308" s="18"/>
      <c r="HT308" s="18"/>
      <c r="HU308" s="18"/>
      <c r="HV308" s="18"/>
      <c r="HW308" s="18"/>
      <c r="HY308" s="22"/>
      <c r="HZ308" s="18"/>
      <c r="IA308" s="18"/>
      <c r="IB308" s="18"/>
      <c r="IC308" s="18"/>
      <c r="ID308" s="18"/>
      <c r="IM308" s="22"/>
      <c r="IN308" s="18"/>
      <c r="IO308" s="18"/>
      <c r="IP308" s="18"/>
      <c r="IQ308" s="18"/>
      <c r="IR308" s="18"/>
      <c r="IT308" s="22"/>
      <c r="IU308" s="18"/>
      <c r="IV308" s="18"/>
      <c r="IW308" s="18"/>
      <c r="IX308" s="18"/>
      <c r="IY308" s="18"/>
      <c r="JA308" s="22"/>
      <c r="JB308" s="18"/>
      <c r="JC308" s="18"/>
      <c r="JD308" s="18"/>
      <c r="JE308" s="18"/>
      <c r="JF308" s="18"/>
      <c r="JH308" s="22"/>
      <c r="JI308" s="18"/>
      <c r="JJ308" s="18"/>
      <c r="JK308" s="18"/>
      <c r="JL308" s="18"/>
      <c r="JM308" s="18"/>
    </row>
    <row r="309" spans="2:273" x14ac:dyDescent="0.2">
      <c r="B309" s="4"/>
      <c r="C309" s="22"/>
      <c r="D309" s="1"/>
      <c r="E309" s="18"/>
      <c r="F309" s="18"/>
      <c r="G309" s="22"/>
      <c r="H309" s="1"/>
      <c r="I309" s="18"/>
      <c r="J309" s="18"/>
      <c r="K309" s="22"/>
      <c r="L309" s="1"/>
      <c r="M309" s="18"/>
      <c r="N309" s="18"/>
      <c r="O309" s="18"/>
      <c r="P309" s="18"/>
      <c r="Q309" s="18"/>
      <c r="R309" s="18"/>
      <c r="S309" s="18"/>
      <c r="T309" s="22"/>
      <c r="U309" s="22"/>
      <c r="V309" s="18"/>
      <c r="W309" s="18"/>
      <c r="AC309" s="22"/>
      <c r="AD309" s="18"/>
      <c r="AE309" s="18"/>
      <c r="AF309" s="18"/>
      <c r="AG309" s="18"/>
      <c r="AH309" s="18"/>
      <c r="AJ309" s="22"/>
      <c r="AK309" s="18"/>
      <c r="AL309" s="18"/>
      <c r="AM309" s="18"/>
      <c r="AN309" s="18"/>
      <c r="AO309" s="18"/>
      <c r="AQ309" s="22"/>
      <c r="AR309" s="18"/>
      <c r="AS309" s="18"/>
      <c r="AT309" s="18"/>
      <c r="AU309" s="18"/>
      <c r="AV309" s="18"/>
      <c r="AX309" s="22"/>
      <c r="AY309" s="18"/>
      <c r="AZ309" s="18"/>
      <c r="BA309" s="18"/>
      <c r="BB309" s="18"/>
      <c r="BC309" s="18"/>
      <c r="BE309" s="22"/>
      <c r="BF309" s="18"/>
      <c r="BG309" s="18"/>
      <c r="BH309" s="18"/>
      <c r="BI309" s="18"/>
      <c r="BJ309" s="18"/>
      <c r="BL309" s="22"/>
      <c r="BM309" s="18"/>
      <c r="BN309" s="18"/>
      <c r="BO309" s="18"/>
      <c r="BP309" s="18"/>
      <c r="BQ309" s="18"/>
      <c r="BS309" s="22"/>
      <c r="BT309" s="18"/>
      <c r="BU309" s="18"/>
      <c r="BV309" s="18"/>
      <c r="BW309" s="18"/>
      <c r="BX309" s="18"/>
      <c r="BZ309" s="22"/>
      <c r="CA309" s="18"/>
      <c r="CB309" s="18"/>
      <c r="CC309" s="18"/>
      <c r="CD309" s="18"/>
      <c r="CE309" s="18"/>
      <c r="CG309" s="22"/>
      <c r="CH309" s="18"/>
      <c r="CI309" s="18"/>
      <c r="CJ309" s="18"/>
      <c r="CK309" s="18"/>
      <c r="CL309" s="18"/>
      <c r="CN309" s="22"/>
      <c r="CO309" s="18"/>
      <c r="CP309" s="18"/>
      <c r="CQ309" s="18"/>
      <c r="CR309" s="18"/>
      <c r="CS309" s="18"/>
      <c r="CU309" s="22"/>
      <c r="CV309" s="18"/>
      <c r="CW309" s="18"/>
      <c r="CX309" s="18"/>
      <c r="CY309" s="18"/>
      <c r="CZ309" s="18"/>
      <c r="DB309" s="22"/>
      <c r="DC309" s="18"/>
      <c r="DD309" s="18"/>
      <c r="DE309" s="18"/>
      <c r="DF309" s="18"/>
      <c r="DG309" s="18"/>
      <c r="DI309" s="22"/>
      <c r="DJ309" s="18"/>
      <c r="DK309" s="18"/>
      <c r="DL309" s="18"/>
      <c r="DM309" s="18"/>
      <c r="DN309" s="18"/>
      <c r="DP309" s="22"/>
      <c r="DQ309" s="18"/>
      <c r="DR309" s="18"/>
      <c r="DS309" s="18"/>
      <c r="DT309" s="18"/>
      <c r="DU309" s="18"/>
      <c r="DV309" s="18"/>
      <c r="DW309" s="22"/>
      <c r="DX309" s="18"/>
      <c r="DY309" s="18"/>
      <c r="DZ309" s="18"/>
      <c r="EA309" s="18"/>
      <c r="EB309" s="18"/>
      <c r="ED309" s="22"/>
      <c r="EE309" s="18"/>
      <c r="EF309" s="18"/>
      <c r="EG309" s="18"/>
      <c r="EH309" s="18"/>
      <c r="EI309" s="18"/>
      <c r="EK309" s="22"/>
      <c r="EL309" s="18"/>
      <c r="EM309" s="18"/>
      <c r="EN309" s="18"/>
      <c r="EO309" s="18"/>
      <c r="EP309" s="18"/>
      <c r="ER309" s="22"/>
      <c r="ES309" s="18"/>
      <c r="ET309" s="18"/>
      <c r="EU309" s="18"/>
      <c r="EV309" s="18"/>
      <c r="EW309" s="18"/>
      <c r="EY309" s="22"/>
      <c r="EZ309" s="18"/>
      <c r="FA309" s="18"/>
      <c r="FB309" s="18"/>
      <c r="FC309" s="18"/>
      <c r="FD309" s="18"/>
      <c r="FF309" s="22"/>
      <c r="FG309" s="18"/>
      <c r="FH309" s="18"/>
      <c r="FI309" s="18"/>
      <c r="FJ309" s="18"/>
      <c r="FK309" s="18"/>
      <c r="FM309" s="22"/>
      <c r="FN309" s="18"/>
      <c r="FO309" s="18"/>
      <c r="FP309" s="18"/>
      <c r="FQ309" s="18"/>
      <c r="FR309" s="18"/>
      <c r="FT309" s="22"/>
      <c r="FU309" s="18"/>
      <c r="FV309" s="18"/>
      <c r="FW309" s="18"/>
      <c r="FX309" s="18"/>
      <c r="FY309" s="18"/>
      <c r="GA309" s="22"/>
      <c r="GB309" s="18"/>
      <c r="GC309" s="18"/>
      <c r="GD309" s="18"/>
      <c r="GE309" s="18"/>
      <c r="GF309" s="18"/>
      <c r="GG309" s="18"/>
      <c r="GH309" s="18"/>
      <c r="GI309" s="18"/>
      <c r="GJ309" s="18"/>
      <c r="GK309" s="18"/>
      <c r="GL309" s="18"/>
      <c r="GM309" s="18"/>
      <c r="HD309" s="22"/>
      <c r="HE309" s="18"/>
      <c r="HF309" s="18"/>
      <c r="HG309" s="18"/>
      <c r="HH309" s="18"/>
      <c r="HI309" s="18"/>
      <c r="HK309" s="22"/>
      <c r="HL309" s="18"/>
      <c r="HM309" s="18"/>
      <c r="HN309" s="18"/>
      <c r="HO309" s="18"/>
      <c r="HP309" s="18"/>
      <c r="HR309" s="22"/>
      <c r="HS309" s="18"/>
      <c r="HT309" s="18"/>
      <c r="HU309" s="18"/>
      <c r="HV309" s="18"/>
      <c r="HW309" s="18"/>
      <c r="HY309" s="22"/>
      <c r="HZ309" s="18"/>
      <c r="IA309" s="18"/>
      <c r="IB309" s="18"/>
      <c r="IC309" s="18"/>
      <c r="ID309" s="18"/>
      <c r="IM309" s="22"/>
      <c r="IN309" s="18"/>
      <c r="IO309" s="18"/>
      <c r="IP309" s="18"/>
      <c r="IQ309" s="18"/>
      <c r="IR309" s="18"/>
      <c r="IT309" s="22"/>
      <c r="IU309" s="18"/>
      <c r="IV309" s="18"/>
      <c r="IW309" s="18"/>
      <c r="IX309" s="18"/>
      <c r="IY309" s="18"/>
      <c r="JA309" s="22"/>
      <c r="JB309" s="18"/>
      <c r="JC309" s="18"/>
      <c r="JD309" s="18"/>
      <c r="JE309" s="18"/>
      <c r="JF309" s="18"/>
      <c r="JH309" s="22"/>
      <c r="JI309" s="18"/>
      <c r="JJ309" s="18"/>
      <c r="JK309" s="18"/>
      <c r="JL309" s="18"/>
      <c r="JM309" s="18"/>
    </row>
    <row r="310" spans="2:273" x14ac:dyDescent="0.2">
      <c r="B310" s="4"/>
      <c r="C310" s="22"/>
      <c r="D310" s="1"/>
      <c r="E310" s="18"/>
      <c r="F310" s="18"/>
      <c r="G310" s="22"/>
      <c r="H310" s="1"/>
      <c r="I310" s="18"/>
      <c r="J310" s="18"/>
      <c r="K310" s="22"/>
      <c r="L310" s="1"/>
      <c r="M310" s="18"/>
      <c r="N310" s="18"/>
      <c r="O310" s="18"/>
      <c r="P310" s="18"/>
      <c r="Q310" s="18"/>
      <c r="R310" s="18"/>
      <c r="S310" s="18"/>
      <c r="T310" s="22"/>
      <c r="U310" s="22"/>
      <c r="V310" s="18"/>
      <c r="W310" s="18"/>
      <c r="AC310" s="22"/>
      <c r="AD310" s="18"/>
      <c r="AE310" s="18"/>
      <c r="AF310" s="18"/>
      <c r="AG310" s="18"/>
      <c r="AH310" s="18"/>
      <c r="AJ310" s="22"/>
      <c r="AK310" s="18"/>
      <c r="AL310" s="18"/>
      <c r="AM310" s="18"/>
      <c r="AN310" s="18"/>
      <c r="AO310" s="18"/>
      <c r="AQ310" s="22"/>
      <c r="AR310" s="18"/>
      <c r="AS310" s="18"/>
      <c r="AT310" s="18"/>
      <c r="AU310" s="18"/>
      <c r="AV310" s="18"/>
      <c r="AX310" s="22"/>
      <c r="AY310" s="18"/>
      <c r="AZ310" s="18"/>
      <c r="BA310" s="18"/>
      <c r="BB310" s="18"/>
      <c r="BC310" s="18"/>
      <c r="BE310" s="22"/>
      <c r="BF310" s="18"/>
      <c r="BG310" s="18"/>
      <c r="BH310" s="18"/>
      <c r="BI310" s="18"/>
      <c r="BJ310" s="18"/>
      <c r="BL310" s="22"/>
      <c r="BM310" s="18"/>
      <c r="BN310" s="18"/>
      <c r="BO310" s="18"/>
      <c r="BP310" s="18"/>
      <c r="BQ310" s="18"/>
      <c r="BS310" s="22"/>
      <c r="BT310" s="18"/>
      <c r="BU310" s="18"/>
      <c r="BV310" s="18"/>
      <c r="BW310" s="18"/>
      <c r="BX310" s="18"/>
      <c r="BZ310" s="22"/>
      <c r="CA310" s="18"/>
      <c r="CB310" s="18"/>
      <c r="CC310" s="18"/>
      <c r="CD310" s="18"/>
      <c r="CE310" s="18"/>
      <c r="CG310" s="22"/>
      <c r="CH310" s="18"/>
      <c r="CI310" s="18"/>
      <c r="CJ310" s="18"/>
      <c r="CK310" s="18"/>
      <c r="CL310" s="18"/>
      <c r="CN310" s="22"/>
      <c r="CO310" s="18"/>
      <c r="CP310" s="18"/>
      <c r="CQ310" s="18"/>
      <c r="CR310" s="18"/>
      <c r="CS310" s="18"/>
      <c r="CU310" s="22"/>
      <c r="CV310" s="18"/>
      <c r="CW310" s="18"/>
      <c r="CX310" s="18"/>
      <c r="CY310" s="18"/>
      <c r="CZ310" s="18"/>
      <c r="DB310" s="22"/>
      <c r="DC310" s="18"/>
      <c r="DD310" s="18"/>
      <c r="DE310" s="18"/>
      <c r="DF310" s="18"/>
      <c r="DG310" s="18"/>
      <c r="DI310" s="22"/>
      <c r="DJ310" s="18"/>
      <c r="DK310" s="18"/>
      <c r="DL310" s="18"/>
      <c r="DM310" s="18"/>
      <c r="DN310" s="18"/>
      <c r="DP310" s="22"/>
      <c r="DQ310" s="18"/>
      <c r="DR310" s="18"/>
      <c r="DS310" s="18"/>
      <c r="DT310" s="18"/>
      <c r="DU310" s="18"/>
      <c r="DV310" s="18"/>
      <c r="DW310" s="22"/>
      <c r="DX310" s="18"/>
      <c r="DY310" s="18"/>
      <c r="DZ310" s="18"/>
      <c r="EA310" s="18"/>
      <c r="EB310" s="18"/>
      <c r="ED310" s="22"/>
      <c r="EE310" s="18"/>
      <c r="EF310" s="18"/>
      <c r="EG310" s="18"/>
      <c r="EH310" s="18"/>
      <c r="EI310" s="18"/>
      <c r="EK310" s="22"/>
      <c r="EL310" s="18"/>
      <c r="EM310" s="18"/>
      <c r="EN310" s="18"/>
      <c r="EO310" s="18"/>
      <c r="EP310" s="18"/>
      <c r="ER310" s="22"/>
      <c r="ES310" s="18"/>
      <c r="ET310" s="18"/>
      <c r="EU310" s="18"/>
      <c r="EV310" s="18"/>
      <c r="EW310" s="18"/>
      <c r="EY310" s="22"/>
      <c r="EZ310" s="18"/>
      <c r="FA310" s="18"/>
      <c r="FB310" s="18"/>
      <c r="FC310" s="18"/>
      <c r="FD310" s="18"/>
      <c r="FF310" s="22"/>
      <c r="FG310" s="18"/>
      <c r="FH310" s="18"/>
      <c r="FI310" s="18"/>
      <c r="FJ310" s="18"/>
      <c r="FK310" s="18"/>
      <c r="FM310" s="22"/>
      <c r="FN310" s="18"/>
      <c r="FO310" s="18"/>
      <c r="FP310" s="18"/>
      <c r="FQ310" s="18"/>
      <c r="FR310" s="18"/>
      <c r="FT310" s="22"/>
      <c r="FU310" s="18"/>
      <c r="FV310" s="18"/>
      <c r="FW310" s="18"/>
      <c r="FX310" s="18"/>
      <c r="FY310" s="18"/>
      <c r="GA310" s="22"/>
      <c r="GB310" s="18"/>
      <c r="GC310" s="18"/>
      <c r="GD310" s="18"/>
      <c r="GE310" s="18"/>
      <c r="GF310" s="18"/>
      <c r="GG310" s="18"/>
      <c r="GH310" s="18"/>
      <c r="GI310" s="18"/>
      <c r="GJ310" s="18"/>
      <c r="GK310" s="18"/>
      <c r="GL310" s="18"/>
      <c r="GM310" s="18"/>
      <c r="HD310" s="22"/>
      <c r="HE310" s="18"/>
      <c r="HF310" s="18"/>
      <c r="HG310" s="18"/>
      <c r="HH310" s="18"/>
      <c r="HI310" s="18"/>
      <c r="HK310" s="22"/>
      <c r="HL310" s="18"/>
      <c r="HM310" s="18"/>
      <c r="HN310" s="18"/>
      <c r="HO310" s="18"/>
      <c r="HP310" s="18"/>
      <c r="HR310" s="22"/>
      <c r="HS310" s="18"/>
      <c r="HT310" s="18"/>
      <c r="HU310" s="18"/>
      <c r="HV310" s="18"/>
      <c r="HW310" s="18"/>
      <c r="HY310" s="22"/>
      <c r="HZ310" s="18"/>
      <c r="IA310" s="18"/>
      <c r="IB310" s="18"/>
      <c r="IC310" s="18"/>
      <c r="ID310" s="18"/>
      <c r="IM310" s="22"/>
      <c r="IN310" s="18"/>
      <c r="IO310" s="18"/>
      <c r="IP310" s="18"/>
      <c r="IQ310" s="18"/>
      <c r="IR310" s="18"/>
      <c r="IT310" s="22"/>
      <c r="IU310" s="18"/>
      <c r="IV310" s="18"/>
      <c r="IW310" s="18"/>
      <c r="IX310" s="18"/>
      <c r="IY310" s="18"/>
      <c r="JA310" s="22"/>
      <c r="JB310" s="18"/>
      <c r="JC310" s="18"/>
      <c r="JD310" s="18"/>
      <c r="JE310" s="18"/>
      <c r="JF310" s="18"/>
      <c r="JH310" s="22"/>
      <c r="JI310" s="18"/>
      <c r="JJ310" s="18"/>
      <c r="JK310" s="18"/>
      <c r="JL310" s="18"/>
      <c r="JM310" s="18"/>
    </row>
    <row r="311" spans="2:273" x14ac:dyDescent="0.2">
      <c r="B311" s="4"/>
      <c r="C311" s="22"/>
      <c r="D311" s="1"/>
      <c r="E311" s="18"/>
      <c r="F311" s="18"/>
      <c r="G311" s="22"/>
      <c r="H311" s="1"/>
      <c r="I311" s="18"/>
      <c r="J311" s="18"/>
      <c r="K311" s="22"/>
      <c r="L311" s="1"/>
      <c r="M311" s="18"/>
      <c r="N311" s="18"/>
      <c r="O311" s="18"/>
      <c r="P311" s="18"/>
      <c r="Q311" s="18"/>
      <c r="R311" s="18"/>
      <c r="S311" s="18"/>
      <c r="T311" s="22"/>
      <c r="U311" s="22"/>
      <c r="V311" s="18"/>
      <c r="W311" s="18"/>
      <c r="AC311" s="22"/>
      <c r="AD311" s="18"/>
      <c r="AE311" s="18"/>
      <c r="AF311" s="18"/>
      <c r="AG311" s="18"/>
      <c r="AH311" s="18"/>
      <c r="AJ311" s="22"/>
      <c r="AK311" s="18"/>
      <c r="AL311" s="18"/>
      <c r="AM311" s="18"/>
      <c r="AN311" s="18"/>
      <c r="AO311" s="18"/>
      <c r="AQ311" s="22"/>
      <c r="AR311" s="18"/>
      <c r="AS311" s="18"/>
      <c r="AT311" s="18"/>
      <c r="AU311" s="18"/>
      <c r="AV311" s="18"/>
      <c r="AX311" s="22"/>
      <c r="AY311" s="18"/>
      <c r="AZ311" s="18"/>
      <c r="BA311" s="18"/>
      <c r="BB311" s="18"/>
      <c r="BC311" s="18"/>
      <c r="BE311" s="22"/>
      <c r="BF311" s="18"/>
      <c r="BG311" s="18"/>
      <c r="BH311" s="18"/>
      <c r="BI311" s="18"/>
      <c r="BJ311" s="18"/>
      <c r="BL311" s="22"/>
      <c r="BM311" s="18"/>
      <c r="BN311" s="18"/>
      <c r="BO311" s="18"/>
      <c r="BP311" s="18"/>
      <c r="BQ311" s="18"/>
      <c r="BS311" s="22"/>
      <c r="BT311" s="18"/>
      <c r="BU311" s="18"/>
      <c r="BV311" s="18"/>
      <c r="BW311" s="18"/>
      <c r="BX311" s="18"/>
      <c r="BZ311" s="22"/>
      <c r="CA311" s="18"/>
      <c r="CB311" s="18"/>
      <c r="CC311" s="18"/>
      <c r="CD311" s="18"/>
      <c r="CE311" s="18"/>
      <c r="CG311" s="22"/>
      <c r="CH311" s="18"/>
      <c r="CI311" s="18"/>
      <c r="CJ311" s="18"/>
      <c r="CK311" s="18"/>
      <c r="CL311" s="18"/>
      <c r="CN311" s="22"/>
      <c r="CO311" s="18"/>
      <c r="CP311" s="18"/>
      <c r="CQ311" s="18"/>
      <c r="CR311" s="18"/>
      <c r="CS311" s="18"/>
      <c r="CU311" s="22"/>
      <c r="CV311" s="18"/>
      <c r="CW311" s="18"/>
      <c r="CX311" s="18"/>
      <c r="CY311" s="18"/>
      <c r="CZ311" s="18"/>
      <c r="DB311" s="22"/>
      <c r="DC311" s="18"/>
      <c r="DD311" s="18"/>
      <c r="DE311" s="18"/>
      <c r="DF311" s="18"/>
      <c r="DG311" s="18"/>
      <c r="DI311" s="22"/>
      <c r="DJ311" s="18"/>
      <c r="DK311" s="18"/>
      <c r="DL311" s="18"/>
      <c r="DM311" s="18"/>
      <c r="DN311" s="18"/>
      <c r="DP311" s="22"/>
      <c r="DQ311" s="18"/>
      <c r="DR311" s="18"/>
      <c r="DS311" s="18"/>
      <c r="DT311" s="18"/>
      <c r="DU311" s="18"/>
      <c r="DV311" s="18"/>
      <c r="DW311" s="22"/>
      <c r="DX311" s="18"/>
      <c r="DY311" s="18"/>
      <c r="DZ311" s="18"/>
      <c r="EA311" s="18"/>
      <c r="EB311" s="18"/>
      <c r="ED311" s="22"/>
      <c r="EE311" s="18"/>
      <c r="EF311" s="18"/>
      <c r="EG311" s="18"/>
      <c r="EH311" s="18"/>
      <c r="EI311" s="18"/>
      <c r="EK311" s="22"/>
      <c r="EL311" s="18"/>
      <c r="EM311" s="18"/>
      <c r="EN311" s="18"/>
      <c r="EO311" s="18"/>
      <c r="EP311" s="18"/>
      <c r="ER311" s="22"/>
      <c r="ES311" s="18"/>
      <c r="ET311" s="18"/>
      <c r="EU311" s="18"/>
      <c r="EV311" s="18"/>
      <c r="EW311" s="18"/>
      <c r="EY311" s="22"/>
      <c r="EZ311" s="18"/>
      <c r="FA311" s="18"/>
      <c r="FB311" s="18"/>
      <c r="FC311" s="18"/>
      <c r="FD311" s="18"/>
      <c r="FF311" s="22"/>
      <c r="FG311" s="18"/>
      <c r="FH311" s="18"/>
      <c r="FI311" s="18"/>
      <c r="FJ311" s="18"/>
      <c r="FK311" s="18"/>
      <c r="FM311" s="22"/>
      <c r="FN311" s="18"/>
      <c r="FO311" s="18"/>
      <c r="FP311" s="18"/>
      <c r="FQ311" s="18"/>
      <c r="FR311" s="18"/>
      <c r="FT311" s="22"/>
      <c r="FU311" s="18"/>
      <c r="FV311" s="18"/>
      <c r="FW311" s="18"/>
      <c r="FX311" s="18"/>
      <c r="FY311" s="18"/>
      <c r="GA311" s="22"/>
      <c r="GB311" s="18"/>
      <c r="GC311" s="18"/>
      <c r="GD311" s="18"/>
      <c r="GE311" s="18"/>
      <c r="GF311" s="18"/>
      <c r="GG311" s="18"/>
      <c r="GH311" s="18"/>
      <c r="GI311" s="18"/>
      <c r="GJ311" s="18"/>
      <c r="GK311" s="18"/>
      <c r="GL311" s="18"/>
      <c r="GM311" s="18"/>
      <c r="HD311" s="22"/>
      <c r="HE311" s="18"/>
      <c r="HF311" s="18"/>
      <c r="HG311" s="18"/>
      <c r="HH311" s="18"/>
      <c r="HI311" s="18"/>
      <c r="HK311" s="22"/>
      <c r="HL311" s="18"/>
      <c r="HM311" s="18"/>
      <c r="HN311" s="18"/>
      <c r="HO311" s="18"/>
      <c r="HP311" s="18"/>
      <c r="HR311" s="22"/>
      <c r="HS311" s="18"/>
      <c r="HT311" s="18"/>
      <c r="HU311" s="18"/>
      <c r="HV311" s="18"/>
      <c r="HW311" s="18"/>
      <c r="HY311" s="22"/>
      <c r="HZ311" s="18"/>
      <c r="IA311" s="18"/>
      <c r="IB311" s="18"/>
      <c r="IC311" s="18"/>
      <c r="ID311" s="18"/>
      <c r="IM311" s="22"/>
      <c r="IN311" s="18"/>
      <c r="IO311" s="18"/>
      <c r="IP311" s="18"/>
      <c r="IQ311" s="18"/>
      <c r="IR311" s="18"/>
      <c r="IT311" s="22"/>
      <c r="IU311" s="18"/>
      <c r="IV311" s="18"/>
      <c r="IW311" s="18"/>
      <c r="IX311" s="18"/>
      <c r="IY311" s="18"/>
      <c r="JA311" s="22"/>
      <c r="JB311" s="18"/>
      <c r="JC311" s="18"/>
      <c r="JD311" s="18"/>
      <c r="JE311" s="18"/>
      <c r="JF311" s="18"/>
      <c r="JH311" s="22"/>
      <c r="JI311" s="18"/>
      <c r="JJ311" s="18"/>
      <c r="JK311" s="18"/>
      <c r="JL311" s="18"/>
      <c r="JM311" s="18"/>
    </row>
    <row r="312" spans="2:273" x14ac:dyDescent="0.2">
      <c r="B312" s="4"/>
      <c r="C312" s="22"/>
      <c r="D312" s="1"/>
      <c r="E312" s="18"/>
      <c r="F312" s="18"/>
      <c r="G312" s="22"/>
      <c r="H312" s="1"/>
      <c r="I312" s="18"/>
      <c r="J312" s="18"/>
      <c r="K312" s="22"/>
      <c r="L312" s="1"/>
      <c r="M312" s="18"/>
      <c r="N312" s="18"/>
      <c r="O312" s="18"/>
      <c r="P312" s="18"/>
      <c r="Q312" s="18"/>
      <c r="R312" s="18"/>
      <c r="S312" s="18"/>
      <c r="T312" s="22"/>
      <c r="U312" s="22"/>
      <c r="V312" s="18"/>
      <c r="W312" s="18"/>
      <c r="AC312" s="22"/>
      <c r="AD312" s="18"/>
      <c r="AE312" s="18"/>
      <c r="AF312" s="18"/>
      <c r="AG312" s="18"/>
      <c r="AH312" s="18"/>
      <c r="AJ312" s="22"/>
      <c r="AK312" s="18"/>
      <c r="AL312" s="18"/>
      <c r="AM312" s="18"/>
      <c r="AN312" s="18"/>
      <c r="AO312" s="18"/>
      <c r="AQ312" s="22"/>
      <c r="AR312" s="18"/>
      <c r="AS312" s="18"/>
      <c r="AT312" s="18"/>
      <c r="AU312" s="18"/>
      <c r="AV312" s="18"/>
      <c r="AX312" s="22"/>
      <c r="AY312" s="18"/>
      <c r="AZ312" s="18"/>
      <c r="BA312" s="18"/>
      <c r="BB312" s="18"/>
      <c r="BC312" s="18"/>
      <c r="BE312" s="22"/>
      <c r="BF312" s="18"/>
      <c r="BG312" s="18"/>
      <c r="BH312" s="18"/>
      <c r="BI312" s="18"/>
      <c r="BJ312" s="18"/>
      <c r="BL312" s="22"/>
      <c r="BM312" s="18"/>
      <c r="BN312" s="18"/>
      <c r="BO312" s="18"/>
      <c r="BP312" s="18"/>
      <c r="BQ312" s="18"/>
      <c r="BS312" s="22"/>
      <c r="BT312" s="18"/>
      <c r="BU312" s="18"/>
      <c r="BV312" s="18"/>
      <c r="BW312" s="18"/>
      <c r="BX312" s="18"/>
      <c r="BZ312" s="22"/>
      <c r="CA312" s="18"/>
      <c r="CB312" s="18"/>
      <c r="CC312" s="18"/>
      <c r="CD312" s="18"/>
      <c r="CE312" s="18"/>
      <c r="CG312" s="22"/>
      <c r="CH312" s="18"/>
      <c r="CI312" s="18"/>
      <c r="CJ312" s="18"/>
      <c r="CK312" s="18"/>
      <c r="CL312" s="18"/>
      <c r="CN312" s="22"/>
      <c r="CO312" s="18"/>
      <c r="CP312" s="18"/>
      <c r="CQ312" s="18"/>
      <c r="CR312" s="18"/>
      <c r="CS312" s="18"/>
      <c r="CU312" s="22"/>
      <c r="CV312" s="18"/>
      <c r="CW312" s="18"/>
      <c r="CX312" s="18"/>
      <c r="CY312" s="18"/>
      <c r="CZ312" s="18"/>
      <c r="DB312" s="22"/>
      <c r="DC312" s="18"/>
      <c r="DD312" s="18"/>
      <c r="DE312" s="18"/>
      <c r="DF312" s="18"/>
      <c r="DG312" s="18"/>
      <c r="DI312" s="22"/>
      <c r="DJ312" s="18"/>
      <c r="DK312" s="18"/>
      <c r="DL312" s="18"/>
      <c r="DM312" s="18"/>
      <c r="DN312" s="18"/>
      <c r="DP312" s="22"/>
      <c r="DQ312" s="18"/>
      <c r="DR312" s="18"/>
      <c r="DS312" s="18"/>
      <c r="DT312" s="18"/>
      <c r="DU312" s="18"/>
      <c r="DV312" s="18"/>
      <c r="DW312" s="22"/>
      <c r="DX312" s="18"/>
      <c r="DY312" s="18"/>
      <c r="DZ312" s="18"/>
      <c r="EA312" s="18"/>
      <c r="EB312" s="18"/>
      <c r="ED312" s="22"/>
      <c r="EE312" s="18"/>
      <c r="EF312" s="18"/>
      <c r="EG312" s="18"/>
      <c r="EH312" s="18"/>
      <c r="EI312" s="18"/>
      <c r="EK312" s="22"/>
      <c r="EL312" s="18"/>
      <c r="EM312" s="18"/>
      <c r="EN312" s="18"/>
      <c r="EO312" s="18"/>
      <c r="EP312" s="18"/>
      <c r="ER312" s="22"/>
      <c r="ES312" s="18"/>
      <c r="ET312" s="18"/>
      <c r="EU312" s="18"/>
      <c r="EV312" s="18"/>
      <c r="EW312" s="18"/>
      <c r="EY312" s="22"/>
      <c r="EZ312" s="18"/>
      <c r="FA312" s="18"/>
      <c r="FB312" s="18"/>
      <c r="FC312" s="18"/>
      <c r="FD312" s="18"/>
      <c r="FF312" s="22"/>
      <c r="FG312" s="18"/>
      <c r="FH312" s="18"/>
      <c r="FI312" s="18"/>
      <c r="FJ312" s="18"/>
      <c r="FK312" s="18"/>
      <c r="FM312" s="22"/>
      <c r="FN312" s="18"/>
      <c r="FO312" s="18"/>
      <c r="FP312" s="18"/>
      <c r="FQ312" s="18"/>
      <c r="FR312" s="18"/>
      <c r="FT312" s="22"/>
      <c r="FU312" s="18"/>
      <c r="FV312" s="18"/>
      <c r="FW312" s="18"/>
      <c r="FX312" s="18"/>
      <c r="FY312" s="18"/>
      <c r="GA312" s="22"/>
      <c r="GB312" s="18"/>
      <c r="GC312" s="18"/>
      <c r="GD312" s="18"/>
      <c r="GE312" s="18"/>
      <c r="GF312" s="18"/>
      <c r="GG312" s="18"/>
      <c r="GH312" s="18"/>
      <c r="GI312" s="18"/>
      <c r="GJ312" s="18"/>
      <c r="GK312" s="18"/>
      <c r="GL312" s="18"/>
      <c r="GM312" s="18"/>
      <c r="HD312" s="22"/>
      <c r="HE312" s="18"/>
      <c r="HF312" s="18"/>
      <c r="HG312" s="18"/>
      <c r="HH312" s="18"/>
      <c r="HI312" s="18"/>
      <c r="HK312" s="22"/>
      <c r="HL312" s="18"/>
      <c r="HM312" s="18"/>
      <c r="HN312" s="18"/>
      <c r="HO312" s="18"/>
      <c r="HP312" s="18"/>
      <c r="HR312" s="22"/>
      <c r="HS312" s="18"/>
      <c r="HT312" s="18"/>
      <c r="HU312" s="18"/>
      <c r="HV312" s="18"/>
      <c r="HW312" s="18"/>
      <c r="HY312" s="22"/>
      <c r="HZ312" s="18"/>
      <c r="IA312" s="18"/>
      <c r="IB312" s="18"/>
      <c r="IC312" s="18"/>
      <c r="ID312" s="18"/>
      <c r="IM312" s="22"/>
      <c r="IN312" s="18"/>
      <c r="IO312" s="18"/>
      <c r="IP312" s="18"/>
      <c r="IQ312" s="18"/>
      <c r="IR312" s="18"/>
      <c r="IT312" s="22"/>
      <c r="IU312" s="18"/>
      <c r="IV312" s="18"/>
      <c r="IW312" s="18"/>
      <c r="IX312" s="18"/>
      <c r="IY312" s="18"/>
      <c r="JA312" s="22"/>
      <c r="JB312" s="18"/>
      <c r="JC312" s="18"/>
      <c r="JD312" s="18"/>
      <c r="JE312" s="18"/>
      <c r="JF312" s="18"/>
      <c r="JH312" s="22"/>
      <c r="JI312" s="18"/>
      <c r="JJ312" s="18"/>
      <c r="JK312" s="18"/>
      <c r="JL312" s="18"/>
      <c r="JM312" s="18"/>
    </row>
    <row r="313" spans="2:273" x14ac:dyDescent="0.2">
      <c r="B313" s="4"/>
      <c r="C313" s="22"/>
      <c r="D313" s="1"/>
      <c r="E313" s="18"/>
      <c r="F313" s="18"/>
      <c r="G313" s="22"/>
      <c r="H313" s="1"/>
      <c r="I313" s="18"/>
      <c r="J313" s="18"/>
      <c r="K313" s="22"/>
      <c r="L313" s="1"/>
      <c r="M313" s="18"/>
      <c r="N313" s="18"/>
      <c r="O313" s="18"/>
      <c r="P313" s="18"/>
      <c r="Q313" s="18"/>
      <c r="R313" s="18"/>
      <c r="S313" s="18"/>
      <c r="T313" s="22"/>
      <c r="U313" s="22"/>
      <c r="V313" s="18"/>
      <c r="W313" s="18"/>
      <c r="AC313" s="22"/>
      <c r="AD313" s="18"/>
      <c r="AE313" s="18"/>
      <c r="AF313" s="18"/>
      <c r="AG313" s="18"/>
      <c r="AH313" s="18"/>
      <c r="AJ313" s="22"/>
      <c r="AK313" s="18"/>
      <c r="AL313" s="18"/>
      <c r="AM313" s="18"/>
      <c r="AN313" s="18"/>
      <c r="AO313" s="18"/>
      <c r="AQ313" s="22"/>
      <c r="AR313" s="18"/>
      <c r="AS313" s="18"/>
      <c r="AT313" s="18"/>
      <c r="AU313" s="18"/>
      <c r="AV313" s="18"/>
      <c r="AX313" s="22"/>
      <c r="AY313" s="18"/>
      <c r="AZ313" s="18"/>
      <c r="BA313" s="18"/>
      <c r="BB313" s="18"/>
      <c r="BC313" s="18"/>
      <c r="BE313" s="22"/>
      <c r="BF313" s="18"/>
      <c r="BG313" s="18"/>
      <c r="BH313" s="18"/>
      <c r="BI313" s="18"/>
      <c r="BJ313" s="18"/>
      <c r="BL313" s="22"/>
      <c r="BM313" s="18"/>
      <c r="BN313" s="18"/>
      <c r="BO313" s="18"/>
      <c r="BP313" s="18"/>
      <c r="BQ313" s="18"/>
      <c r="BS313" s="22"/>
      <c r="BT313" s="18"/>
      <c r="BU313" s="18"/>
      <c r="BV313" s="18"/>
      <c r="BW313" s="18"/>
      <c r="BX313" s="18"/>
      <c r="BZ313" s="22"/>
      <c r="CA313" s="18"/>
      <c r="CB313" s="18"/>
      <c r="CC313" s="18"/>
      <c r="CD313" s="18"/>
      <c r="CE313" s="18"/>
      <c r="CG313" s="22"/>
      <c r="CH313" s="18"/>
      <c r="CI313" s="18"/>
      <c r="CJ313" s="18"/>
      <c r="CK313" s="18"/>
      <c r="CL313" s="18"/>
      <c r="CN313" s="22"/>
      <c r="CO313" s="18"/>
      <c r="CP313" s="18"/>
      <c r="CQ313" s="18"/>
      <c r="CR313" s="18"/>
      <c r="CS313" s="18"/>
      <c r="CU313" s="22"/>
      <c r="CV313" s="18"/>
      <c r="CW313" s="18"/>
      <c r="CX313" s="18"/>
      <c r="CY313" s="18"/>
      <c r="CZ313" s="18"/>
      <c r="DB313" s="22"/>
      <c r="DC313" s="18"/>
      <c r="DD313" s="18"/>
      <c r="DE313" s="18"/>
      <c r="DF313" s="18"/>
      <c r="DG313" s="18"/>
      <c r="DI313" s="22"/>
      <c r="DJ313" s="18"/>
      <c r="DK313" s="18"/>
      <c r="DL313" s="18"/>
      <c r="DM313" s="18"/>
      <c r="DN313" s="18"/>
      <c r="DP313" s="22"/>
      <c r="DQ313" s="18"/>
      <c r="DR313" s="18"/>
      <c r="DS313" s="18"/>
      <c r="DT313" s="18"/>
      <c r="DU313" s="18"/>
      <c r="DV313" s="18"/>
      <c r="DW313" s="22"/>
      <c r="DX313" s="18"/>
      <c r="DY313" s="18"/>
      <c r="DZ313" s="18"/>
      <c r="EA313" s="18"/>
      <c r="EB313" s="18"/>
      <c r="ED313" s="22"/>
      <c r="EE313" s="18"/>
      <c r="EF313" s="18"/>
      <c r="EG313" s="18"/>
      <c r="EH313" s="18"/>
      <c r="EI313" s="18"/>
      <c r="EK313" s="22"/>
      <c r="EL313" s="18"/>
      <c r="EM313" s="18"/>
      <c r="EN313" s="18"/>
      <c r="EO313" s="18"/>
      <c r="EP313" s="18"/>
      <c r="ER313" s="22"/>
      <c r="ES313" s="18"/>
      <c r="ET313" s="18"/>
      <c r="EU313" s="18"/>
      <c r="EV313" s="18"/>
      <c r="EW313" s="18"/>
      <c r="EY313" s="22"/>
      <c r="EZ313" s="18"/>
      <c r="FA313" s="18"/>
      <c r="FB313" s="18"/>
      <c r="FC313" s="18"/>
      <c r="FD313" s="18"/>
      <c r="FF313" s="22"/>
      <c r="FG313" s="18"/>
      <c r="FH313" s="18"/>
      <c r="FI313" s="18"/>
      <c r="FJ313" s="18"/>
      <c r="FK313" s="18"/>
      <c r="FM313" s="22"/>
      <c r="FN313" s="18"/>
      <c r="FO313" s="18"/>
      <c r="FP313" s="18"/>
      <c r="FQ313" s="18"/>
      <c r="FR313" s="18"/>
      <c r="FT313" s="22"/>
      <c r="FU313" s="18"/>
      <c r="FV313" s="18"/>
      <c r="FW313" s="18"/>
      <c r="FX313" s="18"/>
      <c r="FY313" s="18"/>
      <c r="GA313" s="22"/>
      <c r="GB313" s="18"/>
      <c r="GC313" s="18"/>
      <c r="GD313" s="18"/>
      <c r="GE313" s="18"/>
      <c r="GF313" s="18"/>
      <c r="GG313" s="18"/>
      <c r="GH313" s="18"/>
      <c r="GI313" s="18"/>
      <c r="GJ313" s="18"/>
      <c r="GK313" s="18"/>
      <c r="GL313" s="18"/>
      <c r="GM313" s="18"/>
      <c r="HD313" s="22"/>
      <c r="HE313" s="18"/>
      <c r="HF313" s="18"/>
      <c r="HG313" s="18"/>
      <c r="HH313" s="18"/>
      <c r="HI313" s="18"/>
      <c r="HK313" s="22"/>
      <c r="HL313" s="18"/>
      <c r="HM313" s="18"/>
      <c r="HN313" s="18"/>
      <c r="HO313" s="18"/>
      <c r="HP313" s="18"/>
      <c r="HR313" s="22"/>
      <c r="HS313" s="18"/>
      <c r="HT313" s="18"/>
      <c r="HU313" s="18"/>
      <c r="HV313" s="18"/>
      <c r="HW313" s="18"/>
      <c r="HY313" s="22"/>
      <c r="HZ313" s="18"/>
      <c r="IA313" s="18"/>
      <c r="IB313" s="18"/>
      <c r="IC313" s="18"/>
      <c r="ID313" s="18"/>
      <c r="IM313" s="22"/>
      <c r="IN313" s="18"/>
      <c r="IO313" s="18"/>
      <c r="IP313" s="18"/>
      <c r="IQ313" s="18"/>
      <c r="IR313" s="18"/>
      <c r="IT313" s="22"/>
      <c r="IU313" s="18"/>
      <c r="IV313" s="18"/>
      <c r="IW313" s="18"/>
      <c r="IX313" s="18"/>
      <c r="IY313" s="18"/>
      <c r="JA313" s="22"/>
      <c r="JB313" s="18"/>
      <c r="JC313" s="18"/>
      <c r="JD313" s="18"/>
      <c r="JE313" s="18"/>
      <c r="JF313" s="18"/>
      <c r="JH313" s="22"/>
      <c r="JI313" s="18"/>
      <c r="JJ313" s="18"/>
      <c r="JK313" s="18"/>
      <c r="JL313" s="18"/>
      <c r="JM313" s="18"/>
    </row>
    <row r="314" spans="2:273" x14ac:dyDescent="0.2">
      <c r="B314" s="4"/>
      <c r="C314" s="22"/>
      <c r="D314" s="1"/>
      <c r="E314" s="18"/>
      <c r="F314" s="18"/>
      <c r="G314" s="22"/>
      <c r="H314" s="1"/>
      <c r="I314" s="18"/>
      <c r="J314" s="18"/>
      <c r="K314" s="22"/>
      <c r="L314" s="1"/>
      <c r="M314" s="18"/>
      <c r="N314" s="18"/>
      <c r="O314" s="18"/>
      <c r="P314" s="18"/>
      <c r="Q314" s="18"/>
      <c r="R314" s="18"/>
      <c r="S314" s="18"/>
      <c r="T314" s="22"/>
      <c r="U314" s="22"/>
      <c r="V314" s="18"/>
      <c r="W314" s="18"/>
      <c r="AC314" s="22"/>
      <c r="AD314" s="18"/>
      <c r="AE314" s="18"/>
      <c r="AF314" s="18"/>
      <c r="AG314" s="18"/>
      <c r="AH314" s="18"/>
      <c r="AJ314" s="22"/>
      <c r="AK314" s="18"/>
      <c r="AL314" s="18"/>
      <c r="AM314" s="18"/>
      <c r="AN314" s="18"/>
      <c r="AO314" s="18"/>
      <c r="AQ314" s="22"/>
      <c r="AR314" s="18"/>
      <c r="AS314" s="18"/>
      <c r="AT314" s="18"/>
      <c r="AU314" s="18"/>
      <c r="AV314" s="18"/>
      <c r="AX314" s="22"/>
      <c r="AY314" s="18"/>
      <c r="AZ314" s="18"/>
      <c r="BA314" s="18"/>
      <c r="BB314" s="18"/>
      <c r="BC314" s="18"/>
      <c r="BE314" s="22"/>
      <c r="BF314" s="18"/>
      <c r="BG314" s="18"/>
      <c r="BH314" s="18"/>
      <c r="BI314" s="18"/>
      <c r="BJ314" s="18"/>
      <c r="BL314" s="22"/>
      <c r="BM314" s="18"/>
      <c r="BN314" s="18"/>
      <c r="BO314" s="18"/>
      <c r="BP314" s="18"/>
      <c r="BQ314" s="18"/>
      <c r="BS314" s="22"/>
      <c r="BT314" s="18"/>
      <c r="BU314" s="18"/>
      <c r="BV314" s="18"/>
      <c r="BW314" s="18"/>
      <c r="BX314" s="18"/>
      <c r="BZ314" s="22"/>
      <c r="CA314" s="18"/>
      <c r="CB314" s="18"/>
      <c r="CC314" s="18"/>
      <c r="CD314" s="18"/>
      <c r="CE314" s="18"/>
      <c r="CG314" s="22"/>
      <c r="CH314" s="18"/>
      <c r="CI314" s="18"/>
      <c r="CJ314" s="18"/>
      <c r="CK314" s="18"/>
      <c r="CL314" s="18"/>
      <c r="CN314" s="22"/>
      <c r="CO314" s="18"/>
      <c r="CP314" s="18"/>
      <c r="CQ314" s="18"/>
      <c r="CR314" s="18"/>
      <c r="CS314" s="18"/>
      <c r="CU314" s="22"/>
      <c r="CV314" s="18"/>
      <c r="CW314" s="18"/>
      <c r="CX314" s="18"/>
      <c r="CY314" s="18"/>
      <c r="CZ314" s="18"/>
      <c r="DB314" s="22"/>
      <c r="DC314" s="18"/>
      <c r="DD314" s="18"/>
      <c r="DE314" s="18"/>
      <c r="DF314" s="18"/>
      <c r="DG314" s="18"/>
      <c r="DI314" s="22"/>
      <c r="DJ314" s="18"/>
      <c r="DK314" s="18"/>
      <c r="DL314" s="18"/>
      <c r="DM314" s="18"/>
      <c r="DN314" s="18"/>
      <c r="DP314" s="22"/>
      <c r="DQ314" s="18"/>
      <c r="DR314" s="18"/>
      <c r="DS314" s="18"/>
      <c r="DT314" s="18"/>
      <c r="DU314" s="18"/>
      <c r="DV314" s="18"/>
      <c r="DW314" s="22"/>
      <c r="DX314" s="18"/>
      <c r="DY314" s="18"/>
      <c r="DZ314" s="18"/>
      <c r="EA314" s="18"/>
      <c r="EB314" s="18"/>
      <c r="ED314" s="22"/>
      <c r="EE314" s="18"/>
      <c r="EF314" s="18"/>
      <c r="EG314" s="18"/>
      <c r="EH314" s="18"/>
      <c r="EI314" s="18"/>
      <c r="EK314" s="22"/>
      <c r="EL314" s="18"/>
      <c r="EM314" s="18"/>
      <c r="EN314" s="18"/>
      <c r="EO314" s="18"/>
      <c r="EP314" s="18"/>
      <c r="ER314" s="22"/>
      <c r="ES314" s="18"/>
      <c r="ET314" s="18"/>
      <c r="EU314" s="18"/>
      <c r="EV314" s="18"/>
      <c r="EW314" s="18"/>
      <c r="EY314" s="22"/>
      <c r="EZ314" s="18"/>
      <c r="FA314" s="18"/>
      <c r="FB314" s="18"/>
      <c r="FC314" s="18"/>
      <c r="FD314" s="18"/>
      <c r="FF314" s="22"/>
      <c r="FG314" s="18"/>
      <c r="FH314" s="18"/>
      <c r="FI314" s="18"/>
      <c r="FJ314" s="18"/>
      <c r="FK314" s="18"/>
      <c r="FM314" s="22"/>
      <c r="FN314" s="18"/>
      <c r="FO314" s="18"/>
      <c r="FP314" s="18"/>
      <c r="FQ314" s="18"/>
      <c r="FR314" s="18"/>
      <c r="FT314" s="22"/>
      <c r="FU314" s="18"/>
      <c r="FV314" s="18"/>
      <c r="FW314" s="18"/>
      <c r="FX314" s="18"/>
      <c r="FY314" s="18"/>
      <c r="GA314" s="22"/>
      <c r="GB314" s="18"/>
      <c r="GC314" s="18"/>
      <c r="GD314" s="18"/>
      <c r="GE314" s="18"/>
      <c r="GF314" s="18"/>
      <c r="GG314" s="18"/>
      <c r="GH314" s="18"/>
      <c r="GI314" s="18"/>
      <c r="GJ314" s="18"/>
      <c r="GK314" s="18"/>
      <c r="GL314" s="18"/>
      <c r="GM314" s="18"/>
      <c r="HD314" s="22"/>
      <c r="HE314" s="18"/>
      <c r="HF314" s="18"/>
      <c r="HG314" s="18"/>
      <c r="HH314" s="18"/>
      <c r="HI314" s="18"/>
      <c r="HK314" s="22"/>
      <c r="HL314" s="18"/>
      <c r="HM314" s="18"/>
      <c r="HN314" s="18"/>
      <c r="HO314" s="18"/>
      <c r="HP314" s="18"/>
      <c r="HR314" s="22"/>
      <c r="HS314" s="18"/>
      <c r="HT314" s="18"/>
      <c r="HU314" s="18"/>
      <c r="HV314" s="18"/>
      <c r="HW314" s="18"/>
      <c r="HY314" s="22"/>
      <c r="HZ314" s="18"/>
      <c r="IA314" s="18"/>
      <c r="IB314" s="18"/>
      <c r="IC314" s="18"/>
      <c r="ID314" s="18"/>
      <c r="IM314" s="22"/>
      <c r="IN314" s="18"/>
      <c r="IO314" s="18"/>
      <c r="IP314" s="18"/>
      <c r="IQ314" s="18"/>
      <c r="IR314" s="18"/>
      <c r="IT314" s="22"/>
      <c r="IU314" s="18"/>
      <c r="IV314" s="18"/>
      <c r="IW314" s="18"/>
      <c r="IX314" s="18"/>
      <c r="IY314" s="18"/>
      <c r="JA314" s="22"/>
      <c r="JB314" s="18"/>
      <c r="JC314" s="18"/>
      <c r="JD314" s="18"/>
      <c r="JE314" s="18"/>
      <c r="JF314" s="18"/>
      <c r="JH314" s="22"/>
      <c r="JI314" s="18"/>
      <c r="JJ314" s="18"/>
      <c r="JK314" s="18"/>
      <c r="JL314" s="18"/>
      <c r="JM314" s="18"/>
    </row>
    <row r="315" spans="2:273" x14ac:dyDescent="0.2">
      <c r="B315" s="4"/>
      <c r="C315" s="22"/>
      <c r="D315" s="1"/>
      <c r="E315" s="18"/>
      <c r="F315" s="18"/>
      <c r="G315" s="22"/>
      <c r="H315" s="1"/>
      <c r="I315" s="18"/>
      <c r="J315" s="18"/>
      <c r="K315" s="22"/>
      <c r="L315" s="1"/>
      <c r="M315" s="18"/>
      <c r="N315" s="18"/>
      <c r="O315" s="18"/>
      <c r="P315" s="18"/>
      <c r="Q315" s="18"/>
      <c r="R315" s="18"/>
      <c r="S315" s="18"/>
      <c r="T315" s="22"/>
      <c r="U315" s="22"/>
      <c r="V315" s="18"/>
      <c r="W315" s="18"/>
      <c r="AC315" s="22"/>
      <c r="AD315" s="18"/>
      <c r="AE315" s="18"/>
      <c r="AF315" s="18"/>
      <c r="AG315" s="18"/>
      <c r="AH315" s="18"/>
      <c r="AJ315" s="22"/>
      <c r="AK315" s="18"/>
      <c r="AL315" s="18"/>
      <c r="AM315" s="18"/>
      <c r="AN315" s="18"/>
      <c r="AO315" s="18"/>
      <c r="AQ315" s="22"/>
      <c r="AR315" s="18"/>
      <c r="AS315" s="18"/>
      <c r="AT315" s="18"/>
      <c r="AU315" s="18"/>
      <c r="AV315" s="18"/>
      <c r="AX315" s="22"/>
      <c r="AY315" s="18"/>
      <c r="AZ315" s="18"/>
      <c r="BA315" s="18"/>
      <c r="BB315" s="18"/>
      <c r="BC315" s="18"/>
      <c r="BE315" s="22"/>
      <c r="BF315" s="18"/>
      <c r="BG315" s="18"/>
      <c r="BH315" s="18"/>
      <c r="BI315" s="18"/>
      <c r="BJ315" s="18"/>
      <c r="BL315" s="22"/>
      <c r="BM315" s="18"/>
      <c r="BN315" s="18"/>
      <c r="BO315" s="18"/>
      <c r="BP315" s="18"/>
      <c r="BQ315" s="18"/>
      <c r="BS315" s="22"/>
      <c r="BT315" s="18"/>
      <c r="BU315" s="18"/>
      <c r="BV315" s="18"/>
      <c r="BW315" s="18"/>
      <c r="BX315" s="18"/>
      <c r="BZ315" s="22"/>
      <c r="CA315" s="18"/>
      <c r="CB315" s="18"/>
      <c r="CC315" s="18"/>
      <c r="CD315" s="18"/>
      <c r="CE315" s="18"/>
      <c r="CG315" s="22"/>
      <c r="CH315" s="18"/>
      <c r="CI315" s="18"/>
      <c r="CJ315" s="18"/>
      <c r="CK315" s="18"/>
      <c r="CL315" s="18"/>
      <c r="CN315" s="22"/>
      <c r="CO315" s="18"/>
      <c r="CP315" s="18"/>
      <c r="CQ315" s="18"/>
      <c r="CR315" s="18"/>
      <c r="CS315" s="18"/>
      <c r="CU315" s="22"/>
      <c r="CV315" s="18"/>
      <c r="CW315" s="18"/>
      <c r="CX315" s="18"/>
      <c r="CY315" s="18"/>
      <c r="CZ315" s="18"/>
      <c r="DB315" s="22"/>
      <c r="DC315" s="18"/>
      <c r="DD315" s="18"/>
      <c r="DE315" s="18"/>
      <c r="DF315" s="18"/>
      <c r="DG315" s="18"/>
      <c r="DI315" s="22"/>
      <c r="DJ315" s="18"/>
      <c r="DK315" s="18"/>
      <c r="DL315" s="18"/>
      <c r="DM315" s="18"/>
      <c r="DN315" s="18"/>
      <c r="DP315" s="22"/>
      <c r="DQ315" s="18"/>
      <c r="DR315" s="18"/>
      <c r="DS315" s="18"/>
      <c r="DT315" s="18"/>
      <c r="DU315" s="18"/>
      <c r="DV315" s="18"/>
      <c r="DW315" s="22"/>
      <c r="DX315" s="18"/>
      <c r="DY315" s="18"/>
      <c r="DZ315" s="18"/>
      <c r="EA315" s="18"/>
      <c r="EB315" s="18"/>
      <c r="ED315" s="22"/>
      <c r="EE315" s="18"/>
      <c r="EF315" s="18"/>
      <c r="EG315" s="18"/>
      <c r="EH315" s="18"/>
      <c r="EI315" s="18"/>
      <c r="EK315" s="22"/>
      <c r="EL315" s="18"/>
      <c r="EM315" s="18"/>
      <c r="EN315" s="18"/>
      <c r="EO315" s="18"/>
      <c r="EP315" s="18"/>
      <c r="ER315" s="22"/>
      <c r="ES315" s="18"/>
      <c r="ET315" s="18"/>
      <c r="EU315" s="18"/>
      <c r="EV315" s="18"/>
      <c r="EW315" s="18"/>
      <c r="EY315" s="22"/>
      <c r="EZ315" s="18"/>
      <c r="FA315" s="18"/>
      <c r="FB315" s="18"/>
      <c r="FC315" s="18"/>
      <c r="FD315" s="18"/>
      <c r="FF315" s="22"/>
      <c r="FG315" s="18"/>
      <c r="FH315" s="18"/>
      <c r="FI315" s="18"/>
      <c r="FJ315" s="18"/>
      <c r="FK315" s="18"/>
      <c r="FM315" s="22"/>
      <c r="FN315" s="18"/>
      <c r="FO315" s="18"/>
      <c r="FP315" s="18"/>
      <c r="FQ315" s="18"/>
      <c r="FR315" s="18"/>
      <c r="FT315" s="22"/>
      <c r="FU315" s="18"/>
      <c r="FV315" s="18"/>
      <c r="FW315" s="18"/>
      <c r="FX315" s="18"/>
      <c r="FY315" s="18"/>
      <c r="GA315" s="22"/>
      <c r="GB315" s="18"/>
      <c r="GC315" s="18"/>
      <c r="GD315" s="18"/>
      <c r="GE315" s="18"/>
      <c r="GF315" s="18"/>
      <c r="GG315" s="18"/>
      <c r="GH315" s="18"/>
      <c r="GI315" s="18"/>
      <c r="GJ315" s="18"/>
      <c r="GK315" s="18"/>
      <c r="GL315" s="18"/>
      <c r="GM315" s="18"/>
      <c r="HD315" s="22"/>
      <c r="HE315" s="18"/>
      <c r="HF315" s="18"/>
      <c r="HG315" s="18"/>
      <c r="HH315" s="18"/>
      <c r="HI315" s="18"/>
      <c r="HK315" s="22"/>
      <c r="HL315" s="18"/>
      <c r="HM315" s="18"/>
      <c r="HN315" s="18"/>
      <c r="HO315" s="18"/>
      <c r="HP315" s="18"/>
      <c r="HR315" s="22"/>
      <c r="HS315" s="18"/>
      <c r="HT315" s="18"/>
      <c r="HU315" s="18"/>
      <c r="HV315" s="18"/>
      <c r="HW315" s="18"/>
      <c r="HY315" s="22"/>
      <c r="HZ315" s="18"/>
      <c r="IA315" s="18"/>
      <c r="IB315" s="18"/>
      <c r="IC315" s="18"/>
      <c r="ID315" s="18"/>
      <c r="IM315" s="22"/>
      <c r="IN315" s="18"/>
      <c r="IO315" s="18"/>
      <c r="IP315" s="18"/>
      <c r="IQ315" s="18"/>
      <c r="IR315" s="18"/>
      <c r="IT315" s="22"/>
      <c r="IU315" s="18"/>
      <c r="IV315" s="18"/>
      <c r="IW315" s="18"/>
      <c r="IX315" s="18"/>
      <c r="IY315" s="18"/>
      <c r="JA315" s="22"/>
      <c r="JB315" s="18"/>
      <c r="JC315" s="18"/>
      <c r="JD315" s="18"/>
      <c r="JE315" s="18"/>
      <c r="JF315" s="18"/>
      <c r="JH315" s="22"/>
      <c r="JI315" s="18"/>
      <c r="JJ315" s="18"/>
      <c r="JK315" s="18"/>
      <c r="JL315" s="18"/>
      <c r="JM315" s="18"/>
    </row>
    <row r="316" spans="2:273" x14ac:dyDescent="0.2">
      <c r="B316" s="4"/>
      <c r="C316" s="22"/>
      <c r="D316" s="1"/>
      <c r="E316" s="18"/>
      <c r="F316" s="18"/>
      <c r="G316" s="22"/>
      <c r="H316" s="1"/>
      <c r="I316" s="18"/>
      <c r="J316" s="18"/>
      <c r="K316" s="22"/>
      <c r="L316" s="1"/>
      <c r="M316" s="18"/>
      <c r="N316" s="18"/>
      <c r="O316" s="18"/>
      <c r="P316" s="18"/>
      <c r="Q316" s="18"/>
      <c r="R316" s="18"/>
      <c r="S316" s="18"/>
      <c r="T316" s="22"/>
      <c r="U316" s="22"/>
      <c r="V316" s="18"/>
      <c r="W316" s="18"/>
      <c r="AC316" s="22"/>
      <c r="AD316" s="18"/>
      <c r="AE316" s="18"/>
      <c r="AF316" s="18"/>
      <c r="AG316" s="18"/>
      <c r="AH316" s="18"/>
      <c r="AJ316" s="22"/>
      <c r="AK316" s="18"/>
      <c r="AL316" s="18"/>
      <c r="AM316" s="18"/>
      <c r="AN316" s="18"/>
      <c r="AO316" s="18"/>
      <c r="AQ316" s="22"/>
      <c r="AR316" s="18"/>
      <c r="AS316" s="18"/>
      <c r="AT316" s="18"/>
      <c r="AU316" s="18"/>
      <c r="AV316" s="18"/>
      <c r="AX316" s="22"/>
      <c r="AY316" s="18"/>
      <c r="AZ316" s="18"/>
      <c r="BA316" s="18"/>
      <c r="BB316" s="18"/>
      <c r="BC316" s="18"/>
      <c r="BE316" s="22"/>
      <c r="BF316" s="18"/>
      <c r="BG316" s="18"/>
      <c r="BH316" s="18"/>
      <c r="BI316" s="18"/>
      <c r="BJ316" s="18"/>
      <c r="BL316" s="22"/>
      <c r="BM316" s="18"/>
      <c r="BN316" s="18"/>
      <c r="BO316" s="18"/>
      <c r="BP316" s="18"/>
      <c r="BQ316" s="18"/>
      <c r="BS316" s="22"/>
      <c r="BT316" s="18"/>
      <c r="BU316" s="18"/>
      <c r="BV316" s="18"/>
      <c r="BW316" s="18"/>
      <c r="BX316" s="18"/>
      <c r="BZ316" s="22"/>
      <c r="CA316" s="18"/>
      <c r="CB316" s="18"/>
      <c r="CC316" s="18"/>
      <c r="CD316" s="18"/>
      <c r="CE316" s="18"/>
      <c r="CG316" s="22"/>
      <c r="CH316" s="18"/>
      <c r="CI316" s="18"/>
      <c r="CJ316" s="18"/>
      <c r="CK316" s="18"/>
      <c r="CL316" s="18"/>
      <c r="CN316" s="22"/>
      <c r="CO316" s="18"/>
      <c r="CP316" s="18"/>
      <c r="CQ316" s="18"/>
      <c r="CR316" s="18"/>
      <c r="CS316" s="18"/>
      <c r="CU316" s="22"/>
      <c r="CV316" s="18"/>
      <c r="CW316" s="18"/>
      <c r="CX316" s="18"/>
      <c r="CY316" s="18"/>
      <c r="CZ316" s="18"/>
      <c r="DB316" s="22"/>
      <c r="DC316" s="18"/>
      <c r="DD316" s="18"/>
      <c r="DE316" s="18"/>
      <c r="DF316" s="18"/>
      <c r="DG316" s="18"/>
      <c r="DI316" s="22"/>
      <c r="DJ316" s="18"/>
      <c r="DK316" s="18"/>
      <c r="DL316" s="18"/>
      <c r="DM316" s="18"/>
      <c r="DN316" s="18"/>
      <c r="DP316" s="22"/>
      <c r="DQ316" s="18"/>
      <c r="DR316" s="18"/>
      <c r="DS316" s="18"/>
      <c r="DT316" s="18"/>
      <c r="DU316" s="18"/>
      <c r="DV316" s="18"/>
      <c r="DW316" s="22"/>
      <c r="DX316" s="18"/>
      <c r="DY316" s="18"/>
      <c r="DZ316" s="18"/>
      <c r="EA316" s="18"/>
      <c r="EB316" s="18"/>
      <c r="ED316" s="22"/>
      <c r="EE316" s="18"/>
      <c r="EF316" s="18"/>
      <c r="EG316" s="18"/>
      <c r="EH316" s="18"/>
      <c r="EI316" s="18"/>
      <c r="EK316" s="22"/>
      <c r="EL316" s="18"/>
      <c r="EM316" s="18"/>
      <c r="EN316" s="18"/>
      <c r="EO316" s="18"/>
      <c r="EP316" s="18"/>
      <c r="ER316" s="22"/>
      <c r="ES316" s="18"/>
      <c r="ET316" s="18"/>
      <c r="EU316" s="18"/>
      <c r="EV316" s="18"/>
      <c r="EW316" s="18"/>
      <c r="EY316" s="22"/>
      <c r="EZ316" s="18"/>
      <c r="FA316" s="18"/>
      <c r="FB316" s="18"/>
      <c r="FC316" s="18"/>
      <c r="FD316" s="18"/>
      <c r="FF316" s="22"/>
      <c r="FG316" s="18"/>
      <c r="FH316" s="18"/>
      <c r="FI316" s="18"/>
      <c r="FJ316" s="18"/>
      <c r="FK316" s="18"/>
      <c r="FM316" s="22"/>
      <c r="FN316" s="18"/>
      <c r="FO316" s="18"/>
      <c r="FP316" s="18"/>
      <c r="FQ316" s="18"/>
      <c r="FR316" s="18"/>
      <c r="FT316" s="22"/>
      <c r="FU316" s="18"/>
      <c r="FV316" s="18"/>
      <c r="FW316" s="18"/>
      <c r="FX316" s="18"/>
      <c r="FY316" s="18"/>
      <c r="GA316" s="22"/>
      <c r="GB316" s="18"/>
      <c r="GC316" s="18"/>
      <c r="GD316" s="18"/>
      <c r="GE316" s="18"/>
      <c r="GF316" s="18"/>
      <c r="GG316" s="18"/>
      <c r="GH316" s="18"/>
      <c r="GI316" s="18"/>
      <c r="GJ316" s="18"/>
      <c r="GK316" s="18"/>
      <c r="GL316" s="18"/>
      <c r="GM316" s="18"/>
      <c r="HD316" s="22"/>
      <c r="HE316" s="18"/>
      <c r="HF316" s="18"/>
      <c r="HG316" s="18"/>
      <c r="HH316" s="18"/>
      <c r="HI316" s="18"/>
      <c r="HK316" s="22"/>
      <c r="HL316" s="18"/>
      <c r="HM316" s="18"/>
      <c r="HN316" s="18"/>
      <c r="HO316" s="18"/>
      <c r="HP316" s="18"/>
      <c r="HR316" s="22"/>
      <c r="HS316" s="18"/>
      <c r="HT316" s="18"/>
      <c r="HU316" s="18"/>
      <c r="HV316" s="18"/>
      <c r="HW316" s="18"/>
      <c r="HY316" s="22"/>
      <c r="HZ316" s="18"/>
      <c r="IA316" s="18"/>
      <c r="IB316" s="18"/>
      <c r="IC316" s="18"/>
      <c r="ID316" s="18"/>
      <c r="IM316" s="22"/>
      <c r="IN316" s="18"/>
      <c r="IO316" s="18"/>
      <c r="IP316" s="18"/>
      <c r="IQ316" s="18"/>
      <c r="IR316" s="18"/>
      <c r="IT316" s="22"/>
      <c r="IU316" s="18"/>
      <c r="IV316" s="18"/>
      <c r="IW316" s="18"/>
      <c r="IX316" s="18"/>
      <c r="IY316" s="18"/>
      <c r="JA316" s="22"/>
      <c r="JB316" s="18"/>
      <c r="JC316" s="18"/>
      <c r="JD316" s="18"/>
      <c r="JE316" s="18"/>
      <c r="JF316" s="18"/>
      <c r="JH316" s="22"/>
      <c r="JI316" s="18"/>
      <c r="JJ316" s="18"/>
      <c r="JK316" s="18"/>
      <c r="JL316" s="18"/>
      <c r="JM316" s="18"/>
    </row>
    <row r="317" spans="2:273" x14ac:dyDescent="0.2">
      <c r="B317" s="4"/>
      <c r="C317" s="22"/>
      <c r="D317" s="1"/>
      <c r="E317" s="18"/>
      <c r="F317" s="18"/>
      <c r="G317" s="22"/>
      <c r="H317" s="1"/>
      <c r="I317" s="18"/>
      <c r="J317" s="18"/>
      <c r="K317" s="22"/>
      <c r="L317" s="1"/>
      <c r="M317" s="18"/>
      <c r="N317" s="18"/>
      <c r="O317" s="18"/>
      <c r="P317" s="18"/>
      <c r="Q317" s="18"/>
      <c r="R317" s="18"/>
      <c r="S317" s="18"/>
      <c r="T317" s="22"/>
      <c r="U317" s="22"/>
      <c r="V317" s="18"/>
      <c r="W317" s="18"/>
      <c r="AC317" s="22"/>
      <c r="AD317" s="18"/>
      <c r="AE317" s="18"/>
      <c r="AF317" s="18"/>
      <c r="AG317" s="18"/>
      <c r="AH317" s="18"/>
      <c r="AJ317" s="22"/>
      <c r="AK317" s="18"/>
      <c r="AL317" s="18"/>
      <c r="AM317" s="18"/>
      <c r="AN317" s="18"/>
      <c r="AO317" s="18"/>
      <c r="AQ317" s="22"/>
      <c r="AR317" s="18"/>
      <c r="AS317" s="18"/>
      <c r="AT317" s="18"/>
      <c r="AU317" s="18"/>
      <c r="AV317" s="18"/>
      <c r="AX317" s="22"/>
      <c r="AY317" s="18"/>
      <c r="AZ317" s="18"/>
      <c r="BA317" s="18"/>
      <c r="BB317" s="18"/>
      <c r="BC317" s="18"/>
      <c r="BE317" s="22"/>
      <c r="BF317" s="18"/>
      <c r="BG317" s="18"/>
      <c r="BH317" s="18"/>
      <c r="BI317" s="18"/>
      <c r="BJ317" s="18"/>
      <c r="BL317" s="22"/>
      <c r="BM317" s="18"/>
      <c r="BN317" s="18"/>
      <c r="BO317" s="18"/>
      <c r="BP317" s="18"/>
      <c r="BQ317" s="18"/>
      <c r="BS317" s="22"/>
      <c r="BT317" s="18"/>
      <c r="BU317" s="18"/>
      <c r="BV317" s="18"/>
      <c r="BW317" s="18"/>
      <c r="BX317" s="18"/>
      <c r="BZ317" s="22"/>
      <c r="CA317" s="18"/>
      <c r="CB317" s="18"/>
      <c r="CC317" s="18"/>
      <c r="CD317" s="18"/>
      <c r="CE317" s="18"/>
      <c r="CG317" s="22"/>
      <c r="CH317" s="18"/>
      <c r="CI317" s="18"/>
      <c r="CJ317" s="18"/>
      <c r="CK317" s="18"/>
      <c r="CL317" s="18"/>
      <c r="CN317" s="22"/>
      <c r="CO317" s="18"/>
      <c r="CP317" s="18"/>
      <c r="CQ317" s="18"/>
      <c r="CR317" s="18"/>
      <c r="CS317" s="18"/>
      <c r="CU317" s="22"/>
      <c r="CV317" s="18"/>
      <c r="CW317" s="18"/>
      <c r="CX317" s="18"/>
      <c r="CY317" s="18"/>
      <c r="CZ317" s="18"/>
      <c r="DB317" s="22"/>
      <c r="DC317" s="18"/>
      <c r="DD317" s="18"/>
      <c r="DE317" s="18"/>
      <c r="DF317" s="18"/>
      <c r="DG317" s="18"/>
      <c r="DI317" s="22"/>
      <c r="DJ317" s="18"/>
      <c r="DK317" s="18"/>
      <c r="DL317" s="18"/>
      <c r="DM317" s="18"/>
      <c r="DN317" s="18"/>
      <c r="DP317" s="22"/>
      <c r="DQ317" s="18"/>
      <c r="DR317" s="18"/>
      <c r="DS317" s="18"/>
      <c r="DT317" s="18"/>
      <c r="DU317" s="18"/>
      <c r="DV317" s="18"/>
      <c r="DW317" s="22"/>
      <c r="DX317" s="18"/>
      <c r="DY317" s="18"/>
      <c r="DZ317" s="18"/>
      <c r="EA317" s="18"/>
      <c r="EB317" s="18"/>
      <c r="ED317" s="22"/>
      <c r="EE317" s="18"/>
      <c r="EF317" s="18"/>
      <c r="EG317" s="18"/>
      <c r="EH317" s="18"/>
      <c r="EI317" s="18"/>
      <c r="EK317" s="22"/>
      <c r="EL317" s="18"/>
      <c r="EM317" s="18"/>
      <c r="EN317" s="18"/>
      <c r="EO317" s="18"/>
      <c r="EP317" s="18"/>
      <c r="ER317" s="22"/>
      <c r="ES317" s="18"/>
      <c r="ET317" s="18"/>
      <c r="EU317" s="18"/>
      <c r="EV317" s="18"/>
      <c r="EW317" s="18"/>
      <c r="EY317" s="22"/>
      <c r="EZ317" s="18"/>
      <c r="FA317" s="18"/>
      <c r="FB317" s="18"/>
      <c r="FC317" s="18"/>
      <c r="FD317" s="18"/>
      <c r="FF317" s="22"/>
      <c r="FG317" s="18"/>
      <c r="FH317" s="18"/>
      <c r="FI317" s="18"/>
      <c r="FJ317" s="18"/>
      <c r="FK317" s="18"/>
      <c r="FM317" s="22"/>
      <c r="FN317" s="18"/>
      <c r="FO317" s="18"/>
      <c r="FP317" s="18"/>
      <c r="FQ317" s="18"/>
      <c r="FR317" s="18"/>
      <c r="FT317" s="22"/>
      <c r="FU317" s="18"/>
      <c r="FV317" s="18"/>
      <c r="FW317" s="18"/>
      <c r="FX317" s="18"/>
      <c r="FY317" s="18"/>
      <c r="GA317" s="22"/>
      <c r="GB317" s="18"/>
      <c r="GC317" s="18"/>
      <c r="GD317" s="18"/>
      <c r="GE317" s="18"/>
      <c r="GF317" s="18"/>
      <c r="GG317" s="18"/>
      <c r="GH317" s="18"/>
      <c r="GI317" s="18"/>
      <c r="GJ317" s="18"/>
      <c r="GK317" s="18"/>
      <c r="GL317" s="18"/>
      <c r="GM317" s="18"/>
      <c r="HD317" s="22"/>
      <c r="HE317" s="18"/>
      <c r="HF317" s="18"/>
      <c r="HG317" s="18"/>
      <c r="HH317" s="18"/>
      <c r="HI317" s="18"/>
      <c r="HK317" s="22"/>
      <c r="HL317" s="18"/>
      <c r="HM317" s="18"/>
      <c r="HN317" s="18"/>
      <c r="HO317" s="18"/>
      <c r="HP317" s="18"/>
      <c r="HR317" s="22"/>
      <c r="HS317" s="18"/>
      <c r="HT317" s="18"/>
      <c r="HU317" s="18"/>
      <c r="HV317" s="18"/>
      <c r="HW317" s="18"/>
      <c r="HY317" s="22"/>
      <c r="HZ317" s="18"/>
      <c r="IA317" s="18"/>
      <c r="IB317" s="18"/>
      <c r="IC317" s="18"/>
      <c r="ID317" s="18"/>
      <c r="IM317" s="22"/>
      <c r="IN317" s="18"/>
      <c r="IO317" s="18"/>
      <c r="IP317" s="18"/>
      <c r="IQ317" s="18"/>
      <c r="IR317" s="18"/>
      <c r="IT317" s="22"/>
      <c r="IU317" s="18"/>
      <c r="IV317" s="18"/>
      <c r="IW317" s="18"/>
      <c r="IX317" s="18"/>
      <c r="IY317" s="18"/>
      <c r="JA317" s="22"/>
      <c r="JB317" s="18"/>
      <c r="JC317" s="18"/>
      <c r="JD317" s="18"/>
      <c r="JE317" s="18"/>
      <c r="JF317" s="18"/>
      <c r="JH317" s="22"/>
      <c r="JI317" s="18"/>
      <c r="JJ317" s="18"/>
      <c r="JK317" s="18"/>
      <c r="JL317" s="18"/>
      <c r="JM317" s="18"/>
    </row>
    <row r="318" spans="2:273" x14ac:dyDescent="0.2">
      <c r="B318" s="4"/>
      <c r="C318" s="22"/>
      <c r="D318" s="1"/>
      <c r="E318" s="18"/>
      <c r="F318" s="18"/>
      <c r="G318" s="22"/>
      <c r="H318" s="1"/>
      <c r="I318" s="18"/>
      <c r="J318" s="18"/>
      <c r="K318" s="22"/>
      <c r="L318" s="1"/>
      <c r="M318" s="18"/>
      <c r="N318" s="18"/>
      <c r="O318" s="18"/>
      <c r="P318" s="18"/>
      <c r="Q318" s="18"/>
      <c r="R318" s="18"/>
      <c r="S318" s="18"/>
      <c r="T318" s="22"/>
      <c r="U318" s="22"/>
      <c r="V318" s="18"/>
      <c r="W318" s="18"/>
      <c r="AC318" s="22"/>
      <c r="AD318" s="18"/>
      <c r="AE318" s="18"/>
      <c r="AF318" s="18"/>
      <c r="AG318" s="18"/>
      <c r="AH318" s="18"/>
      <c r="AJ318" s="22"/>
      <c r="AK318" s="18"/>
      <c r="AL318" s="18"/>
      <c r="AM318" s="18"/>
      <c r="AN318" s="18"/>
      <c r="AO318" s="18"/>
      <c r="AQ318" s="22"/>
      <c r="AR318" s="18"/>
      <c r="AS318" s="18"/>
      <c r="AT318" s="18"/>
      <c r="AU318" s="18"/>
      <c r="AV318" s="18"/>
      <c r="AX318" s="22"/>
      <c r="AY318" s="18"/>
      <c r="AZ318" s="18"/>
      <c r="BA318" s="18"/>
      <c r="BB318" s="18"/>
      <c r="BC318" s="18"/>
      <c r="BE318" s="22"/>
      <c r="BF318" s="18"/>
      <c r="BG318" s="18"/>
      <c r="BH318" s="18"/>
      <c r="BI318" s="18"/>
      <c r="BJ318" s="18"/>
      <c r="BL318" s="22"/>
      <c r="BM318" s="18"/>
      <c r="BN318" s="18"/>
      <c r="BO318" s="18"/>
      <c r="BP318" s="18"/>
      <c r="BQ318" s="18"/>
      <c r="BS318" s="22"/>
      <c r="BT318" s="18"/>
      <c r="BU318" s="18"/>
      <c r="BV318" s="18"/>
      <c r="BW318" s="18"/>
      <c r="BX318" s="18"/>
      <c r="BZ318" s="22"/>
      <c r="CA318" s="18"/>
      <c r="CB318" s="18"/>
      <c r="CC318" s="18"/>
      <c r="CD318" s="18"/>
      <c r="CE318" s="18"/>
      <c r="CG318" s="22"/>
      <c r="CH318" s="18"/>
      <c r="CI318" s="18"/>
      <c r="CJ318" s="18"/>
      <c r="CK318" s="18"/>
      <c r="CL318" s="18"/>
      <c r="CN318" s="22"/>
      <c r="CO318" s="18"/>
      <c r="CP318" s="18"/>
      <c r="CQ318" s="18"/>
      <c r="CR318" s="18"/>
      <c r="CS318" s="18"/>
      <c r="CU318" s="22"/>
      <c r="CV318" s="18"/>
      <c r="CW318" s="18"/>
      <c r="CX318" s="18"/>
      <c r="CY318" s="18"/>
      <c r="CZ318" s="18"/>
      <c r="DB318" s="22"/>
      <c r="DC318" s="18"/>
      <c r="DD318" s="18"/>
      <c r="DE318" s="18"/>
      <c r="DF318" s="18"/>
      <c r="DG318" s="18"/>
      <c r="DI318" s="22"/>
      <c r="DJ318" s="18"/>
      <c r="DK318" s="18"/>
      <c r="DL318" s="18"/>
      <c r="DM318" s="18"/>
      <c r="DN318" s="18"/>
      <c r="DP318" s="22"/>
      <c r="DQ318" s="18"/>
      <c r="DR318" s="18"/>
      <c r="DS318" s="18"/>
      <c r="DT318" s="18"/>
      <c r="DU318" s="18"/>
      <c r="DV318" s="18"/>
      <c r="DW318" s="22"/>
      <c r="DX318" s="18"/>
      <c r="DY318" s="18"/>
      <c r="DZ318" s="18"/>
      <c r="EA318" s="18"/>
      <c r="EB318" s="18"/>
      <c r="ED318" s="22"/>
      <c r="EE318" s="18"/>
      <c r="EF318" s="18"/>
      <c r="EG318" s="18"/>
      <c r="EH318" s="18"/>
      <c r="EI318" s="18"/>
      <c r="EK318" s="22"/>
      <c r="EL318" s="18"/>
      <c r="EM318" s="18"/>
      <c r="EN318" s="18"/>
      <c r="EO318" s="18"/>
      <c r="EP318" s="18"/>
      <c r="ER318" s="22"/>
      <c r="ES318" s="18"/>
      <c r="ET318" s="18"/>
      <c r="EU318" s="18"/>
      <c r="EV318" s="18"/>
      <c r="EW318" s="18"/>
      <c r="EY318" s="22"/>
      <c r="EZ318" s="18"/>
      <c r="FA318" s="18"/>
      <c r="FB318" s="18"/>
      <c r="FC318" s="18"/>
      <c r="FD318" s="18"/>
      <c r="FF318" s="22"/>
      <c r="FG318" s="18"/>
      <c r="FH318" s="18"/>
      <c r="FI318" s="18"/>
      <c r="FJ318" s="18"/>
      <c r="FK318" s="18"/>
      <c r="FM318" s="22"/>
      <c r="FN318" s="18"/>
      <c r="FO318" s="18"/>
      <c r="FP318" s="18"/>
      <c r="FQ318" s="18"/>
      <c r="FR318" s="18"/>
      <c r="FT318" s="22"/>
      <c r="FU318" s="18"/>
      <c r="FV318" s="18"/>
      <c r="FW318" s="18"/>
      <c r="FX318" s="18"/>
      <c r="FY318" s="18"/>
      <c r="GA318" s="22"/>
      <c r="GB318" s="18"/>
      <c r="GC318" s="18"/>
      <c r="GD318" s="18"/>
      <c r="GE318" s="18"/>
      <c r="GF318" s="18"/>
      <c r="GG318" s="18"/>
      <c r="GH318" s="18"/>
      <c r="GI318" s="18"/>
      <c r="GJ318" s="18"/>
      <c r="GK318" s="18"/>
      <c r="GL318" s="18"/>
      <c r="GM318" s="18"/>
      <c r="HD318" s="22"/>
      <c r="HE318" s="18"/>
      <c r="HF318" s="18"/>
      <c r="HG318" s="18"/>
      <c r="HH318" s="18"/>
      <c r="HI318" s="18"/>
      <c r="HK318" s="22"/>
      <c r="HL318" s="18"/>
      <c r="HM318" s="18"/>
      <c r="HN318" s="18"/>
      <c r="HO318" s="18"/>
      <c r="HP318" s="18"/>
      <c r="HR318" s="22"/>
      <c r="HS318" s="18"/>
      <c r="HT318" s="18"/>
      <c r="HU318" s="18"/>
      <c r="HV318" s="18"/>
      <c r="HW318" s="18"/>
      <c r="HY318" s="22"/>
      <c r="HZ318" s="18"/>
      <c r="IA318" s="18"/>
      <c r="IB318" s="18"/>
      <c r="IC318" s="18"/>
      <c r="ID318" s="18"/>
      <c r="IM318" s="22"/>
      <c r="IN318" s="18"/>
      <c r="IO318" s="18"/>
      <c r="IP318" s="18"/>
      <c r="IQ318" s="18"/>
      <c r="IR318" s="18"/>
      <c r="IT318" s="22"/>
      <c r="IU318" s="18"/>
      <c r="IV318" s="18"/>
      <c r="IW318" s="18"/>
      <c r="IX318" s="18"/>
      <c r="IY318" s="18"/>
      <c r="JA318" s="22"/>
      <c r="JB318" s="18"/>
      <c r="JC318" s="18"/>
      <c r="JD318" s="18"/>
      <c r="JE318" s="18"/>
      <c r="JF318" s="18"/>
      <c r="JH318" s="22"/>
      <c r="JI318" s="18"/>
      <c r="JJ318" s="18"/>
      <c r="JK318" s="18"/>
      <c r="JL318" s="18"/>
      <c r="JM318" s="18"/>
    </row>
    <row r="319" spans="2:273" x14ac:dyDescent="0.2">
      <c r="B319" s="4"/>
      <c r="C319" s="22"/>
      <c r="D319" s="1"/>
      <c r="E319" s="18"/>
      <c r="F319" s="18"/>
      <c r="G319" s="22"/>
      <c r="H319" s="1"/>
      <c r="I319" s="18"/>
      <c r="J319" s="18"/>
      <c r="K319" s="22"/>
      <c r="L319" s="1"/>
      <c r="M319" s="18"/>
      <c r="N319" s="18"/>
      <c r="O319" s="18"/>
      <c r="P319" s="18"/>
      <c r="Q319" s="18"/>
      <c r="R319" s="18"/>
      <c r="S319" s="18"/>
      <c r="T319" s="22"/>
      <c r="U319" s="22"/>
      <c r="V319" s="18"/>
      <c r="W319" s="18"/>
      <c r="AC319" s="22"/>
      <c r="AD319" s="18"/>
      <c r="AE319" s="18"/>
      <c r="AF319" s="18"/>
      <c r="AG319" s="18"/>
      <c r="AH319" s="18"/>
      <c r="AJ319" s="22"/>
      <c r="AK319" s="18"/>
      <c r="AL319" s="18"/>
      <c r="AM319" s="18"/>
      <c r="AN319" s="18"/>
      <c r="AO319" s="18"/>
      <c r="AQ319" s="22"/>
      <c r="AR319" s="18"/>
      <c r="AS319" s="18"/>
      <c r="AT319" s="18"/>
      <c r="AU319" s="18"/>
      <c r="AV319" s="18"/>
      <c r="AX319" s="22"/>
      <c r="AY319" s="18"/>
      <c r="AZ319" s="18"/>
      <c r="BA319" s="18"/>
      <c r="BB319" s="18"/>
      <c r="BC319" s="18"/>
      <c r="BE319" s="22"/>
      <c r="BF319" s="18"/>
      <c r="BG319" s="18"/>
      <c r="BH319" s="18"/>
      <c r="BI319" s="18"/>
      <c r="BJ319" s="18"/>
      <c r="BL319" s="22"/>
      <c r="BM319" s="18"/>
      <c r="BN319" s="18"/>
      <c r="BO319" s="18"/>
      <c r="BP319" s="18"/>
      <c r="BQ319" s="18"/>
      <c r="BS319" s="22"/>
      <c r="BT319" s="18"/>
      <c r="BU319" s="18"/>
      <c r="BV319" s="18"/>
      <c r="BW319" s="18"/>
      <c r="BX319" s="18"/>
      <c r="BZ319" s="22"/>
      <c r="CA319" s="18"/>
      <c r="CB319" s="18"/>
      <c r="CC319" s="18"/>
      <c r="CD319" s="18"/>
      <c r="CE319" s="18"/>
      <c r="CG319" s="22"/>
      <c r="CH319" s="18"/>
      <c r="CI319" s="18"/>
      <c r="CJ319" s="18"/>
      <c r="CK319" s="18"/>
      <c r="CL319" s="18"/>
      <c r="CN319" s="22"/>
      <c r="CO319" s="18"/>
      <c r="CP319" s="18"/>
      <c r="CQ319" s="18"/>
      <c r="CR319" s="18"/>
      <c r="CS319" s="18"/>
      <c r="CU319" s="22"/>
      <c r="CV319" s="18"/>
      <c r="CW319" s="18"/>
      <c r="CX319" s="18"/>
      <c r="CY319" s="18"/>
      <c r="CZ319" s="18"/>
      <c r="DB319" s="22"/>
      <c r="DC319" s="18"/>
      <c r="DD319" s="18"/>
      <c r="DE319" s="18"/>
      <c r="DF319" s="18"/>
      <c r="DG319" s="18"/>
      <c r="DI319" s="22"/>
      <c r="DJ319" s="18"/>
      <c r="DK319" s="18"/>
      <c r="DL319" s="18"/>
      <c r="DM319" s="18"/>
      <c r="DN319" s="18"/>
      <c r="DP319" s="22"/>
      <c r="DQ319" s="18"/>
      <c r="DR319" s="18"/>
      <c r="DS319" s="18"/>
      <c r="DT319" s="18"/>
      <c r="DU319" s="18"/>
      <c r="DV319" s="18"/>
      <c r="DW319" s="22"/>
      <c r="DX319" s="18"/>
      <c r="DY319" s="18"/>
      <c r="DZ319" s="18"/>
      <c r="EA319" s="18"/>
      <c r="EB319" s="18"/>
      <c r="ED319" s="22"/>
      <c r="EE319" s="18"/>
      <c r="EF319" s="18"/>
      <c r="EG319" s="18"/>
      <c r="EH319" s="18"/>
      <c r="EI319" s="18"/>
      <c r="EK319" s="22"/>
      <c r="EL319" s="18"/>
      <c r="EM319" s="18"/>
      <c r="EN319" s="18"/>
      <c r="EO319" s="18"/>
      <c r="EP319" s="18"/>
      <c r="ER319" s="22"/>
      <c r="ES319" s="18"/>
      <c r="ET319" s="18"/>
      <c r="EU319" s="18"/>
      <c r="EV319" s="18"/>
      <c r="EW319" s="18"/>
      <c r="EY319" s="22"/>
      <c r="EZ319" s="18"/>
      <c r="FA319" s="18"/>
      <c r="FB319" s="18"/>
      <c r="FC319" s="18"/>
      <c r="FD319" s="18"/>
      <c r="FF319" s="22"/>
      <c r="FG319" s="18"/>
      <c r="FH319" s="18"/>
      <c r="FI319" s="18"/>
      <c r="FJ319" s="18"/>
      <c r="FK319" s="18"/>
      <c r="FM319" s="22"/>
      <c r="FN319" s="18"/>
      <c r="FO319" s="18"/>
      <c r="FP319" s="18"/>
      <c r="FQ319" s="18"/>
      <c r="FR319" s="18"/>
      <c r="FT319" s="22"/>
      <c r="FU319" s="18"/>
      <c r="FV319" s="18"/>
      <c r="FW319" s="18"/>
      <c r="FX319" s="18"/>
      <c r="FY319" s="18"/>
      <c r="GA319" s="22"/>
      <c r="GB319" s="18"/>
      <c r="GC319" s="18"/>
      <c r="GD319" s="18"/>
      <c r="GE319" s="18"/>
      <c r="GF319" s="18"/>
      <c r="GG319" s="18"/>
      <c r="GH319" s="18"/>
      <c r="GI319" s="18"/>
      <c r="GJ319" s="18"/>
      <c r="GK319" s="18"/>
      <c r="GL319" s="18"/>
      <c r="GM319" s="18"/>
      <c r="HD319" s="22"/>
      <c r="HE319" s="18"/>
      <c r="HF319" s="18"/>
      <c r="HG319" s="18"/>
      <c r="HH319" s="18"/>
      <c r="HI319" s="18"/>
      <c r="HK319" s="22"/>
      <c r="HL319" s="18"/>
      <c r="HM319" s="18"/>
      <c r="HN319" s="18"/>
      <c r="HO319" s="18"/>
      <c r="HP319" s="18"/>
      <c r="HR319" s="22"/>
      <c r="HS319" s="18"/>
      <c r="HT319" s="18"/>
      <c r="HU319" s="18"/>
      <c r="HV319" s="18"/>
      <c r="HW319" s="18"/>
      <c r="HY319" s="22"/>
      <c r="HZ319" s="18"/>
      <c r="IA319" s="18"/>
      <c r="IB319" s="18"/>
      <c r="IC319" s="18"/>
      <c r="ID319" s="18"/>
      <c r="IM319" s="22"/>
      <c r="IN319" s="18"/>
      <c r="IO319" s="18"/>
      <c r="IP319" s="18"/>
      <c r="IQ319" s="18"/>
      <c r="IR319" s="18"/>
      <c r="IT319" s="22"/>
      <c r="IU319" s="18"/>
      <c r="IV319" s="18"/>
      <c r="IW319" s="18"/>
      <c r="IX319" s="18"/>
      <c r="IY319" s="18"/>
      <c r="JA319" s="22"/>
      <c r="JB319" s="18"/>
      <c r="JC319" s="18"/>
      <c r="JD319" s="18"/>
      <c r="JE319" s="18"/>
      <c r="JF319" s="18"/>
      <c r="JH319" s="22"/>
      <c r="JI319" s="18"/>
      <c r="JJ319" s="18"/>
      <c r="JK319" s="18"/>
      <c r="JL319" s="18"/>
      <c r="JM319" s="18"/>
    </row>
    <row r="320" spans="2:273" x14ac:dyDescent="0.2">
      <c r="B320" s="4"/>
      <c r="C320" s="22"/>
      <c r="D320" s="1"/>
      <c r="E320" s="18"/>
      <c r="F320" s="18"/>
      <c r="G320" s="22"/>
      <c r="H320" s="1"/>
      <c r="I320" s="18"/>
      <c r="J320" s="18"/>
      <c r="K320" s="22"/>
      <c r="L320" s="1"/>
      <c r="M320" s="18"/>
      <c r="N320" s="18"/>
      <c r="O320" s="18"/>
      <c r="P320" s="18"/>
      <c r="Q320" s="18"/>
      <c r="R320" s="18"/>
      <c r="S320" s="18"/>
      <c r="T320" s="22"/>
      <c r="U320" s="22"/>
      <c r="V320" s="18"/>
      <c r="W320" s="18"/>
      <c r="AC320" s="22"/>
      <c r="AD320" s="18"/>
      <c r="AE320" s="18"/>
      <c r="AF320" s="18"/>
      <c r="AG320" s="18"/>
      <c r="AH320" s="18"/>
      <c r="AJ320" s="22"/>
      <c r="AK320" s="18"/>
      <c r="AL320" s="18"/>
      <c r="AM320" s="18"/>
      <c r="AN320" s="18"/>
      <c r="AO320" s="18"/>
      <c r="AQ320" s="22"/>
      <c r="AR320" s="18"/>
      <c r="AS320" s="18"/>
      <c r="AT320" s="18"/>
      <c r="AU320" s="18"/>
      <c r="AV320" s="18"/>
      <c r="AX320" s="22"/>
      <c r="AY320" s="18"/>
      <c r="AZ320" s="18"/>
      <c r="BA320" s="18"/>
      <c r="BB320" s="18"/>
      <c r="BC320" s="18"/>
      <c r="BE320" s="22"/>
      <c r="BF320" s="18"/>
      <c r="BG320" s="18"/>
      <c r="BH320" s="18"/>
      <c r="BI320" s="18"/>
      <c r="BJ320" s="18"/>
      <c r="BL320" s="22"/>
      <c r="BM320" s="18"/>
      <c r="BN320" s="18"/>
      <c r="BO320" s="18"/>
      <c r="BP320" s="18"/>
      <c r="BQ320" s="18"/>
      <c r="BS320" s="22"/>
      <c r="BT320" s="18"/>
      <c r="BU320" s="18"/>
      <c r="BV320" s="18"/>
      <c r="BW320" s="18"/>
      <c r="BX320" s="18"/>
      <c r="BZ320" s="22"/>
      <c r="CA320" s="18"/>
      <c r="CB320" s="18"/>
      <c r="CC320" s="18"/>
      <c r="CD320" s="18"/>
      <c r="CE320" s="18"/>
      <c r="CG320" s="22"/>
      <c r="CH320" s="18"/>
      <c r="CI320" s="18"/>
      <c r="CJ320" s="18"/>
      <c r="CK320" s="18"/>
      <c r="CL320" s="18"/>
      <c r="CN320" s="22"/>
      <c r="CO320" s="18"/>
      <c r="CP320" s="18"/>
      <c r="CQ320" s="18"/>
      <c r="CR320" s="18"/>
      <c r="CS320" s="18"/>
      <c r="CU320" s="22"/>
      <c r="CV320" s="18"/>
      <c r="CW320" s="18"/>
      <c r="CX320" s="18"/>
      <c r="CY320" s="18"/>
      <c r="CZ320" s="18"/>
      <c r="DB320" s="22"/>
      <c r="DC320" s="18"/>
      <c r="DD320" s="18"/>
      <c r="DE320" s="18"/>
      <c r="DF320" s="18"/>
      <c r="DG320" s="18"/>
      <c r="DI320" s="22"/>
      <c r="DJ320" s="18"/>
      <c r="DK320" s="18"/>
      <c r="DL320" s="18"/>
      <c r="DM320" s="18"/>
      <c r="DN320" s="18"/>
      <c r="DP320" s="22"/>
      <c r="DQ320" s="18"/>
      <c r="DR320" s="18"/>
      <c r="DS320" s="18"/>
      <c r="DT320" s="18"/>
      <c r="DU320" s="18"/>
      <c r="DV320" s="18"/>
      <c r="DW320" s="22"/>
      <c r="DX320" s="18"/>
      <c r="DY320" s="18"/>
      <c r="DZ320" s="18"/>
      <c r="EA320" s="18"/>
      <c r="EB320" s="18"/>
      <c r="ED320" s="22"/>
      <c r="EE320" s="18"/>
      <c r="EF320" s="18"/>
      <c r="EG320" s="18"/>
      <c r="EH320" s="18"/>
      <c r="EI320" s="18"/>
      <c r="EK320" s="22"/>
      <c r="EL320" s="18"/>
      <c r="EM320" s="18"/>
      <c r="EN320" s="18"/>
      <c r="EO320" s="18"/>
      <c r="EP320" s="18"/>
      <c r="ER320" s="22"/>
      <c r="ES320" s="18"/>
      <c r="ET320" s="18"/>
      <c r="EU320" s="18"/>
      <c r="EV320" s="18"/>
      <c r="EW320" s="18"/>
      <c r="EY320" s="22"/>
      <c r="EZ320" s="18"/>
      <c r="FA320" s="18"/>
      <c r="FB320" s="18"/>
      <c r="FC320" s="18"/>
      <c r="FD320" s="18"/>
      <c r="FF320" s="22"/>
      <c r="FG320" s="18"/>
      <c r="FH320" s="18"/>
      <c r="FI320" s="18"/>
      <c r="FJ320" s="18"/>
      <c r="FK320" s="18"/>
      <c r="FM320" s="22"/>
      <c r="FN320" s="18"/>
      <c r="FO320" s="18"/>
      <c r="FP320" s="18"/>
      <c r="FQ320" s="18"/>
      <c r="FR320" s="18"/>
      <c r="FT320" s="22"/>
      <c r="FU320" s="18"/>
      <c r="FV320" s="18"/>
      <c r="FW320" s="18"/>
      <c r="FX320" s="18"/>
      <c r="FY320" s="18"/>
      <c r="GA320" s="22"/>
      <c r="GB320" s="18"/>
      <c r="GC320" s="18"/>
      <c r="GD320" s="18"/>
      <c r="GE320" s="18"/>
      <c r="GF320" s="18"/>
      <c r="GG320" s="18"/>
      <c r="GH320" s="18"/>
      <c r="GI320" s="18"/>
      <c r="GJ320" s="18"/>
      <c r="GK320" s="18"/>
      <c r="GL320" s="18"/>
      <c r="GM320" s="18"/>
      <c r="HD320" s="22"/>
      <c r="HE320" s="18"/>
      <c r="HF320" s="18"/>
      <c r="HG320" s="18"/>
      <c r="HH320" s="18"/>
      <c r="HI320" s="18"/>
      <c r="HK320" s="22"/>
      <c r="HL320" s="18"/>
      <c r="HM320" s="18"/>
      <c r="HN320" s="18"/>
      <c r="HO320" s="18"/>
      <c r="HP320" s="18"/>
      <c r="HR320" s="22"/>
      <c r="HS320" s="18"/>
      <c r="HT320" s="18"/>
      <c r="HU320" s="18"/>
      <c r="HV320" s="18"/>
      <c r="HW320" s="18"/>
      <c r="HY320" s="22"/>
      <c r="HZ320" s="18"/>
      <c r="IA320" s="18"/>
      <c r="IB320" s="18"/>
      <c r="IC320" s="18"/>
      <c r="ID320" s="18"/>
      <c r="IM320" s="22"/>
      <c r="IN320" s="18"/>
      <c r="IO320" s="18"/>
      <c r="IP320" s="18"/>
      <c r="IQ320" s="18"/>
      <c r="IR320" s="18"/>
      <c r="IT320" s="22"/>
      <c r="IU320" s="18"/>
      <c r="IV320" s="18"/>
      <c r="IW320" s="18"/>
      <c r="IX320" s="18"/>
      <c r="IY320" s="18"/>
      <c r="JA320" s="22"/>
      <c r="JB320" s="18"/>
      <c r="JC320" s="18"/>
      <c r="JD320" s="18"/>
      <c r="JE320" s="18"/>
      <c r="JF320" s="18"/>
      <c r="JH320" s="22"/>
      <c r="JI320" s="18"/>
      <c r="JJ320" s="18"/>
      <c r="JK320" s="18"/>
      <c r="JL320" s="18"/>
      <c r="JM320" s="18"/>
    </row>
    <row r="321" spans="2:273" x14ac:dyDescent="0.2">
      <c r="B321" s="4"/>
      <c r="C321" s="22"/>
      <c r="D321" s="1"/>
      <c r="E321" s="18"/>
      <c r="F321" s="18"/>
      <c r="G321" s="22"/>
      <c r="H321" s="1"/>
      <c r="I321" s="18"/>
      <c r="J321" s="18"/>
      <c r="K321" s="22"/>
      <c r="L321" s="1"/>
      <c r="M321" s="18"/>
      <c r="N321" s="18"/>
      <c r="O321" s="18"/>
      <c r="P321" s="18"/>
      <c r="Q321" s="18"/>
      <c r="R321" s="18"/>
      <c r="S321" s="18"/>
      <c r="T321" s="22"/>
      <c r="U321" s="22"/>
      <c r="V321" s="18"/>
      <c r="W321" s="18"/>
      <c r="AC321" s="22"/>
      <c r="AD321" s="18"/>
      <c r="AE321" s="18"/>
      <c r="AF321" s="18"/>
      <c r="AG321" s="18"/>
      <c r="AH321" s="18"/>
      <c r="AJ321" s="22"/>
      <c r="AK321" s="18"/>
      <c r="AL321" s="18"/>
      <c r="AM321" s="18"/>
      <c r="AN321" s="18"/>
      <c r="AO321" s="18"/>
      <c r="AQ321" s="22"/>
      <c r="AR321" s="18"/>
      <c r="AS321" s="18"/>
      <c r="AT321" s="18"/>
      <c r="AU321" s="18"/>
      <c r="AV321" s="18"/>
      <c r="AX321" s="22"/>
      <c r="AY321" s="18"/>
      <c r="AZ321" s="18"/>
      <c r="BA321" s="18"/>
      <c r="BB321" s="18"/>
      <c r="BC321" s="18"/>
      <c r="BE321" s="22"/>
      <c r="BF321" s="18"/>
      <c r="BG321" s="18"/>
      <c r="BH321" s="18"/>
      <c r="BI321" s="18"/>
      <c r="BJ321" s="18"/>
      <c r="BL321" s="22"/>
      <c r="BM321" s="18"/>
      <c r="BN321" s="18"/>
      <c r="BO321" s="18"/>
      <c r="BP321" s="18"/>
      <c r="BQ321" s="18"/>
      <c r="BS321" s="22"/>
      <c r="BT321" s="18"/>
      <c r="BU321" s="18"/>
      <c r="BV321" s="18"/>
      <c r="BW321" s="18"/>
      <c r="BX321" s="18"/>
      <c r="BZ321" s="22"/>
      <c r="CA321" s="18"/>
      <c r="CB321" s="18"/>
      <c r="CC321" s="18"/>
      <c r="CD321" s="18"/>
      <c r="CE321" s="18"/>
      <c r="CG321" s="22"/>
      <c r="CH321" s="18"/>
      <c r="CI321" s="18"/>
      <c r="CJ321" s="18"/>
      <c r="CK321" s="18"/>
      <c r="CL321" s="18"/>
      <c r="CN321" s="22"/>
      <c r="CO321" s="18"/>
      <c r="CP321" s="18"/>
      <c r="CQ321" s="18"/>
      <c r="CR321" s="18"/>
      <c r="CS321" s="18"/>
      <c r="CU321" s="22"/>
      <c r="CV321" s="18"/>
      <c r="CW321" s="18"/>
      <c r="CX321" s="18"/>
      <c r="CY321" s="18"/>
      <c r="CZ321" s="18"/>
      <c r="DB321" s="22"/>
      <c r="DC321" s="18"/>
      <c r="DD321" s="18"/>
      <c r="DE321" s="18"/>
      <c r="DF321" s="18"/>
      <c r="DG321" s="18"/>
      <c r="DI321" s="22"/>
      <c r="DJ321" s="18"/>
      <c r="DK321" s="18"/>
      <c r="DL321" s="18"/>
      <c r="DM321" s="18"/>
      <c r="DN321" s="18"/>
      <c r="DP321" s="22"/>
      <c r="DQ321" s="18"/>
      <c r="DR321" s="18"/>
      <c r="DS321" s="18"/>
      <c r="DT321" s="18"/>
      <c r="DU321" s="18"/>
      <c r="DV321" s="18"/>
      <c r="DW321" s="22"/>
      <c r="DX321" s="18"/>
      <c r="DY321" s="18"/>
      <c r="DZ321" s="18"/>
      <c r="EA321" s="18"/>
      <c r="EB321" s="18"/>
      <c r="ED321" s="22"/>
      <c r="EE321" s="18"/>
      <c r="EF321" s="18"/>
      <c r="EG321" s="18"/>
      <c r="EH321" s="18"/>
      <c r="EI321" s="18"/>
      <c r="EK321" s="22"/>
      <c r="EL321" s="18"/>
      <c r="EM321" s="18"/>
      <c r="EN321" s="18"/>
      <c r="EO321" s="18"/>
      <c r="EP321" s="18"/>
      <c r="ER321" s="22"/>
      <c r="ES321" s="18"/>
      <c r="ET321" s="18"/>
      <c r="EU321" s="18"/>
      <c r="EV321" s="18"/>
      <c r="EW321" s="18"/>
      <c r="EY321" s="22"/>
      <c r="EZ321" s="18"/>
      <c r="FA321" s="18"/>
      <c r="FB321" s="18"/>
      <c r="FC321" s="18"/>
      <c r="FD321" s="18"/>
      <c r="FF321" s="22"/>
      <c r="FG321" s="18"/>
      <c r="FH321" s="18"/>
      <c r="FI321" s="18"/>
      <c r="FJ321" s="18"/>
      <c r="FK321" s="18"/>
      <c r="FM321" s="22"/>
      <c r="FN321" s="18"/>
      <c r="FO321" s="18"/>
      <c r="FP321" s="18"/>
      <c r="FQ321" s="18"/>
      <c r="FR321" s="18"/>
      <c r="FT321" s="22"/>
      <c r="FU321" s="18"/>
      <c r="FV321" s="18"/>
      <c r="FW321" s="18"/>
      <c r="FX321" s="18"/>
      <c r="FY321" s="18"/>
      <c r="GA321" s="22"/>
      <c r="GB321" s="18"/>
      <c r="GC321" s="18"/>
      <c r="GD321" s="18"/>
      <c r="GE321" s="18"/>
      <c r="GF321" s="18"/>
      <c r="GG321" s="18"/>
      <c r="GH321" s="18"/>
      <c r="GI321" s="18"/>
      <c r="GJ321" s="18"/>
      <c r="GK321" s="18"/>
      <c r="GL321" s="18"/>
      <c r="GM321" s="18"/>
      <c r="HD321" s="22"/>
      <c r="HE321" s="18"/>
      <c r="HF321" s="18"/>
      <c r="HG321" s="18"/>
      <c r="HH321" s="18"/>
      <c r="HI321" s="18"/>
      <c r="HK321" s="22"/>
      <c r="HL321" s="18"/>
      <c r="HM321" s="18"/>
      <c r="HN321" s="18"/>
      <c r="HO321" s="18"/>
      <c r="HP321" s="18"/>
      <c r="HR321" s="22"/>
      <c r="HS321" s="18"/>
      <c r="HT321" s="18"/>
      <c r="HU321" s="18"/>
      <c r="HV321" s="18"/>
      <c r="HW321" s="18"/>
      <c r="HY321" s="22"/>
      <c r="HZ321" s="18"/>
      <c r="IA321" s="18"/>
      <c r="IB321" s="18"/>
      <c r="IC321" s="18"/>
      <c r="ID321" s="18"/>
      <c r="IM321" s="22"/>
      <c r="IN321" s="18"/>
      <c r="IO321" s="18"/>
      <c r="IP321" s="18"/>
      <c r="IQ321" s="18"/>
      <c r="IR321" s="18"/>
      <c r="IT321" s="22"/>
      <c r="IU321" s="18"/>
      <c r="IV321" s="18"/>
      <c r="IW321" s="18"/>
      <c r="IX321" s="18"/>
      <c r="IY321" s="18"/>
      <c r="JA321" s="22"/>
      <c r="JB321" s="18"/>
      <c r="JC321" s="18"/>
      <c r="JD321" s="18"/>
      <c r="JE321" s="18"/>
      <c r="JF321" s="18"/>
      <c r="JH321" s="22"/>
      <c r="JI321" s="18"/>
      <c r="JJ321" s="18"/>
      <c r="JK321" s="18"/>
      <c r="JL321" s="18"/>
      <c r="JM321" s="18"/>
    </row>
    <row r="322" spans="2:273" x14ac:dyDescent="0.2">
      <c r="B322" s="4"/>
      <c r="C322" s="22"/>
      <c r="D322" s="1"/>
      <c r="E322" s="18"/>
      <c r="F322" s="18"/>
      <c r="G322" s="22"/>
      <c r="H322" s="1"/>
      <c r="I322" s="18"/>
      <c r="J322" s="18"/>
      <c r="K322" s="22"/>
      <c r="L322" s="1"/>
      <c r="M322" s="18"/>
      <c r="N322" s="18"/>
      <c r="O322" s="18"/>
      <c r="P322" s="18"/>
      <c r="Q322" s="18"/>
      <c r="R322" s="18"/>
      <c r="S322" s="18"/>
      <c r="T322" s="22"/>
      <c r="U322" s="22"/>
      <c r="V322" s="18"/>
      <c r="W322" s="18"/>
      <c r="AC322" s="22"/>
      <c r="AD322" s="18"/>
      <c r="AE322" s="18"/>
      <c r="AF322" s="18"/>
      <c r="AG322" s="18"/>
      <c r="AH322" s="18"/>
      <c r="AJ322" s="22"/>
      <c r="AK322" s="18"/>
      <c r="AL322" s="18"/>
      <c r="AM322" s="18"/>
      <c r="AN322" s="18"/>
      <c r="AO322" s="18"/>
      <c r="AQ322" s="22"/>
      <c r="AR322" s="18"/>
      <c r="AS322" s="18"/>
      <c r="AT322" s="18"/>
      <c r="AU322" s="18"/>
      <c r="AV322" s="18"/>
      <c r="AX322" s="22"/>
      <c r="AY322" s="18"/>
      <c r="AZ322" s="18"/>
      <c r="BA322" s="18"/>
      <c r="BB322" s="18"/>
      <c r="BC322" s="18"/>
      <c r="BE322" s="22"/>
      <c r="BF322" s="18"/>
      <c r="BG322" s="18"/>
      <c r="BH322" s="18"/>
      <c r="BI322" s="18"/>
      <c r="BJ322" s="18"/>
      <c r="BL322" s="22"/>
      <c r="BM322" s="18"/>
      <c r="BN322" s="18"/>
      <c r="BO322" s="18"/>
      <c r="BP322" s="18"/>
      <c r="BQ322" s="18"/>
      <c r="BS322" s="22"/>
      <c r="BT322" s="18"/>
      <c r="BU322" s="18"/>
      <c r="BV322" s="18"/>
      <c r="BW322" s="18"/>
      <c r="BX322" s="18"/>
      <c r="BZ322" s="22"/>
      <c r="CA322" s="18"/>
      <c r="CB322" s="18"/>
      <c r="CC322" s="18"/>
      <c r="CD322" s="18"/>
      <c r="CE322" s="18"/>
      <c r="CG322" s="22"/>
      <c r="CH322" s="18"/>
      <c r="CI322" s="18"/>
      <c r="CJ322" s="18"/>
      <c r="CK322" s="18"/>
      <c r="CL322" s="18"/>
      <c r="CN322" s="22"/>
      <c r="CO322" s="18"/>
      <c r="CP322" s="18"/>
      <c r="CQ322" s="18"/>
      <c r="CR322" s="18"/>
      <c r="CS322" s="18"/>
      <c r="CU322" s="22"/>
      <c r="CV322" s="18"/>
      <c r="CW322" s="18"/>
      <c r="CX322" s="18"/>
      <c r="CY322" s="18"/>
      <c r="CZ322" s="18"/>
      <c r="DB322" s="22"/>
      <c r="DC322" s="18"/>
      <c r="DD322" s="18"/>
      <c r="DE322" s="18"/>
      <c r="DF322" s="18"/>
      <c r="DG322" s="18"/>
      <c r="DI322" s="22"/>
      <c r="DJ322" s="18"/>
      <c r="DK322" s="18"/>
      <c r="DL322" s="18"/>
      <c r="DM322" s="18"/>
      <c r="DN322" s="18"/>
      <c r="DP322" s="22"/>
      <c r="DQ322" s="18"/>
      <c r="DR322" s="18"/>
      <c r="DS322" s="18"/>
      <c r="DT322" s="18"/>
      <c r="DU322" s="18"/>
      <c r="DV322" s="18"/>
      <c r="DW322" s="22"/>
      <c r="DX322" s="18"/>
      <c r="DY322" s="18"/>
      <c r="DZ322" s="18"/>
      <c r="EA322" s="18"/>
      <c r="EB322" s="18"/>
      <c r="ED322" s="22"/>
      <c r="EE322" s="18"/>
      <c r="EF322" s="18"/>
      <c r="EG322" s="18"/>
      <c r="EH322" s="18"/>
      <c r="EI322" s="18"/>
      <c r="EK322" s="22"/>
      <c r="EL322" s="18"/>
      <c r="EM322" s="18"/>
      <c r="EN322" s="18"/>
      <c r="EO322" s="18"/>
      <c r="EP322" s="18"/>
      <c r="ER322" s="22"/>
      <c r="ES322" s="18"/>
      <c r="ET322" s="18"/>
      <c r="EU322" s="18"/>
      <c r="EV322" s="18"/>
      <c r="EW322" s="18"/>
      <c r="EY322" s="22"/>
      <c r="EZ322" s="18"/>
      <c r="FA322" s="18"/>
      <c r="FB322" s="18"/>
      <c r="FC322" s="18"/>
      <c r="FD322" s="18"/>
      <c r="FF322" s="22"/>
      <c r="FG322" s="18"/>
      <c r="FH322" s="18"/>
      <c r="FI322" s="18"/>
      <c r="FJ322" s="18"/>
      <c r="FK322" s="18"/>
      <c r="FM322" s="22"/>
      <c r="FN322" s="18"/>
      <c r="FO322" s="18"/>
      <c r="FP322" s="18"/>
      <c r="FQ322" s="18"/>
      <c r="FR322" s="18"/>
      <c r="FT322" s="22"/>
      <c r="FU322" s="18"/>
      <c r="FV322" s="18"/>
      <c r="FW322" s="18"/>
      <c r="FX322" s="18"/>
      <c r="FY322" s="18"/>
      <c r="GA322" s="22"/>
      <c r="GB322" s="18"/>
      <c r="GC322" s="18"/>
      <c r="GD322" s="18"/>
      <c r="GE322" s="18"/>
      <c r="GF322" s="18"/>
      <c r="GG322" s="18"/>
      <c r="GH322" s="18"/>
      <c r="GI322" s="18"/>
      <c r="GJ322" s="18"/>
      <c r="GK322" s="18"/>
      <c r="GL322" s="18"/>
      <c r="GM322" s="18"/>
      <c r="HD322" s="22"/>
      <c r="HE322" s="18"/>
      <c r="HF322" s="18"/>
      <c r="HG322" s="18"/>
      <c r="HH322" s="18"/>
      <c r="HI322" s="18"/>
      <c r="HK322" s="22"/>
      <c r="HL322" s="18"/>
      <c r="HM322" s="18"/>
      <c r="HN322" s="18"/>
      <c r="HO322" s="18"/>
      <c r="HP322" s="18"/>
      <c r="HR322" s="22"/>
      <c r="HS322" s="18"/>
      <c r="HT322" s="18"/>
      <c r="HU322" s="18"/>
      <c r="HV322" s="18"/>
      <c r="HW322" s="18"/>
      <c r="HY322" s="22"/>
      <c r="HZ322" s="18"/>
      <c r="IA322" s="18"/>
      <c r="IB322" s="18"/>
      <c r="IC322" s="18"/>
      <c r="ID322" s="18"/>
      <c r="IM322" s="22"/>
      <c r="IN322" s="18"/>
      <c r="IO322" s="18"/>
      <c r="IP322" s="18"/>
      <c r="IQ322" s="18"/>
      <c r="IR322" s="18"/>
      <c r="IT322" s="22"/>
      <c r="IU322" s="18"/>
      <c r="IV322" s="18"/>
      <c r="IW322" s="18"/>
      <c r="IX322" s="18"/>
      <c r="IY322" s="18"/>
      <c r="JA322" s="22"/>
      <c r="JB322" s="18"/>
      <c r="JC322" s="18"/>
      <c r="JD322" s="18"/>
      <c r="JE322" s="18"/>
      <c r="JF322" s="18"/>
      <c r="JH322" s="22"/>
      <c r="JI322" s="18"/>
      <c r="JJ322" s="18"/>
      <c r="JK322" s="18"/>
      <c r="JL322" s="18"/>
      <c r="JM322" s="18"/>
    </row>
    <row r="323" spans="2:273" x14ac:dyDescent="0.2">
      <c r="B323" s="4"/>
      <c r="C323" s="22"/>
      <c r="D323" s="1"/>
      <c r="E323" s="18"/>
      <c r="F323" s="18"/>
      <c r="G323" s="22"/>
      <c r="H323" s="1"/>
      <c r="I323" s="18"/>
      <c r="J323" s="18"/>
      <c r="K323" s="22"/>
      <c r="L323" s="1"/>
      <c r="M323" s="18"/>
      <c r="N323" s="18"/>
      <c r="O323" s="18"/>
      <c r="P323" s="18"/>
      <c r="Q323" s="18"/>
      <c r="R323" s="18"/>
      <c r="S323" s="18"/>
      <c r="T323" s="22"/>
      <c r="U323" s="22"/>
      <c r="V323" s="18"/>
      <c r="W323" s="18"/>
      <c r="AC323" s="22"/>
      <c r="AD323" s="18"/>
      <c r="AE323" s="18"/>
      <c r="AF323" s="18"/>
      <c r="AG323" s="18"/>
      <c r="AH323" s="18"/>
      <c r="AJ323" s="22"/>
      <c r="AK323" s="18"/>
      <c r="AL323" s="18"/>
      <c r="AM323" s="18"/>
      <c r="AN323" s="18"/>
      <c r="AO323" s="18"/>
      <c r="AQ323" s="22"/>
      <c r="AR323" s="18"/>
      <c r="AS323" s="18"/>
      <c r="AT323" s="18"/>
      <c r="AU323" s="18"/>
      <c r="AV323" s="18"/>
      <c r="AX323" s="22"/>
      <c r="AY323" s="18"/>
      <c r="AZ323" s="18"/>
      <c r="BA323" s="18"/>
      <c r="BB323" s="18"/>
      <c r="BC323" s="18"/>
      <c r="BE323" s="22"/>
      <c r="BF323" s="18"/>
      <c r="BG323" s="18"/>
      <c r="BH323" s="18"/>
      <c r="BI323" s="18"/>
      <c r="BJ323" s="18"/>
      <c r="BL323" s="22"/>
      <c r="BM323" s="18"/>
      <c r="BN323" s="18"/>
      <c r="BO323" s="18"/>
      <c r="BP323" s="18"/>
      <c r="BQ323" s="18"/>
      <c r="BS323" s="22"/>
      <c r="BT323" s="18"/>
      <c r="BU323" s="18"/>
      <c r="BV323" s="18"/>
      <c r="BW323" s="18"/>
      <c r="BX323" s="18"/>
      <c r="BZ323" s="22"/>
      <c r="CA323" s="18"/>
      <c r="CB323" s="18"/>
      <c r="CC323" s="18"/>
      <c r="CD323" s="18"/>
      <c r="CE323" s="18"/>
      <c r="CG323" s="22"/>
      <c r="CH323" s="18"/>
      <c r="CI323" s="18"/>
      <c r="CJ323" s="18"/>
      <c r="CK323" s="18"/>
      <c r="CL323" s="18"/>
      <c r="CN323" s="22"/>
      <c r="CO323" s="18"/>
      <c r="CP323" s="18"/>
      <c r="CQ323" s="18"/>
      <c r="CR323" s="18"/>
      <c r="CS323" s="18"/>
      <c r="CU323" s="22"/>
      <c r="CV323" s="18"/>
      <c r="CW323" s="18"/>
      <c r="CX323" s="18"/>
      <c r="CY323" s="18"/>
      <c r="CZ323" s="18"/>
      <c r="DB323" s="22"/>
      <c r="DC323" s="18"/>
      <c r="DD323" s="18"/>
      <c r="DE323" s="18"/>
      <c r="DF323" s="18"/>
      <c r="DG323" s="18"/>
      <c r="DI323" s="22"/>
      <c r="DJ323" s="18"/>
      <c r="DK323" s="18"/>
      <c r="DL323" s="18"/>
      <c r="DM323" s="18"/>
      <c r="DN323" s="18"/>
      <c r="DP323" s="22"/>
      <c r="DQ323" s="18"/>
      <c r="DR323" s="18"/>
      <c r="DS323" s="18"/>
      <c r="DT323" s="18"/>
      <c r="DU323" s="18"/>
      <c r="DV323" s="18"/>
      <c r="DW323" s="22"/>
      <c r="DX323" s="18"/>
      <c r="DY323" s="18"/>
      <c r="DZ323" s="18"/>
      <c r="EA323" s="18"/>
      <c r="EB323" s="18"/>
      <c r="ED323" s="22"/>
      <c r="EE323" s="18"/>
      <c r="EF323" s="18"/>
      <c r="EG323" s="18"/>
      <c r="EH323" s="18"/>
      <c r="EI323" s="18"/>
      <c r="EK323" s="22"/>
      <c r="EL323" s="18"/>
      <c r="EM323" s="18"/>
      <c r="EN323" s="18"/>
      <c r="EO323" s="18"/>
      <c r="EP323" s="18"/>
      <c r="ER323" s="22"/>
      <c r="ES323" s="18"/>
      <c r="ET323" s="18"/>
      <c r="EU323" s="18"/>
      <c r="EV323" s="18"/>
      <c r="EW323" s="18"/>
      <c r="EY323" s="22"/>
      <c r="EZ323" s="18"/>
      <c r="FA323" s="18"/>
      <c r="FB323" s="18"/>
      <c r="FC323" s="18"/>
      <c r="FD323" s="18"/>
      <c r="FF323" s="22"/>
      <c r="FG323" s="18"/>
      <c r="FH323" s="18"/>
      <c r="FI323" s="18"/>
      <c r="FJ323" s="18"/>
      <c r="FK323" s="18"/>
      <c r="FM323" s="22"/>
      <c r="FN323" s="18"/>
      <c r="FO323" s="18"/>
      <c r="FP323" s="18"/>
      <c r="FQ323" s="18"/>
      <c r="FR323" s="18"/>
      <c r="FT323" s="22"/>
      <c r="FU323" s="18"/>
      <c r="FV323" s="18"/>
      <c r="FW323" s="18"/>
      <c r="FX323" s="18"/>
      <c r="FY323" s="18"/>
      <c r="GA323" s="22"/>
      <c r="GB323" s="18"/>
      <c r="GC323" s="18"/>
      <c r="GD323" s="18"/>
      <c r="GE323" s="18"/>
      <c r="GF323" s="18"/>
      <c r="GG323" s="18"/>
      <c r="GH323" s="18"/>
      <c r="GI323" s="18"/>
      <c r="GJ323" s="18"/>
      <c r="GK323" s="18"/>
      <c r="GL323" s="18"/>
      <c r="GM323" s="18"/>
      <c r="HD323" s="22"/>
      <c r="HE323" s="18"/>
      <c r="HF323" s="18"/>
      <c r="HG323" s="18"/>
      <c r="HH323" s="18"/>
      <c r="HI323" s="18"/>
      <c r="HK323" s="22"/>
      <c r="HL323" s="18"/>
      <c r="HM323" s="18"/>
      <c r="HN323" s="18"/>
      <c r="HO323" s="18"/>
      <c r="HP323" s="18"/>
      <c r="HR323" s="22"/>
      <c r="HS323" s="18"/>
      <c r="HT323" s="18"/>
      <c r="HU323" s="18"/>
      <c r="HV323" s="18"/>
      <c r="HW323" s="18"/>
      <c r="HY323" s="22"/>
      <c r="HZ323" s="18"/>
      <c r="IA323" s="18"/>
      <c r="IB323" s="18"/>
      <c r="IC323" s="18"/>
      <c r="ID323" s="18"/>
      <c r="IM323" s="22"/>
      <c r="IN323" s="18"/>
      <c r="IO323" s="18"/>
      <c r="IP323" s="18"/>
      <c r="IQ323" s="18"/>
      <c r="IR323" s="18"/>
      <c r="IT323" s="22"/>
      <c r="IU323" s="18"/>
      <c r="IV323" s="18"/>
      <c r="IW323" s="18"/>
      <c r="IX323" s="18"/>
      <c r="IY323" s="18"/>
      <c r="JA323" s="22"/>
      <c r="JB323" s="18"/>
      <c r="JC323" s="18"/>
      <c r="JD323" s="18"/>
      <c r="JE323" s="18"/>
      <c r="JF323" s="18"/>
      <c r="JH323" s="22"/>
      <c r="JI323" s="18"/>
      <c r="JJ323" s="18"/>
      <c r="JK323" s="18"/>
      <c r="JL323" s="18"/>
      <c r="JM323" s="18"/>
    </row>
    <row r="324" spans="2:273" x14ac:dyDescent="0.2">
      <c r="B324" s="4"/>
      <c r="C324" s="22"/>
      <c r="D324" s="1"/>
      <c r="E324" s="18"/>
      <c r="F324" s="18"/>
      <c r="G324" s="22"/>
      <c r="H324" s="1"/>
      <c r="I324" s="18"/>
      <c r="J324" s="18"/>
      <c r="K324" s="22"/>
      <c r="L324" s="1"/>
      <c r="M324" s="18"/>
      <c r="N324" s="18"/>
      <c r="O324" s="18"/>
      <c r="P324" s="18"/>
      <c r="Q324" s="18"/>
      <c r="R324" s="18"/>
      <c r="S324" s="18"/>
      <c r="T324" s="22"/>
      <c r="U324" s="22"/>
      <c r="V324" s="18"/>
      <c r="W324" s="18"/>
      <c r="AC324" s="22"/>
      <c r="AD324" s="18"/>
      <c r="AE324" s="18"/>
      <c r="AF324" s="18"/>
      <c r="AG324" s="18"/>
      <c r="AH324" s="18"/>
      <c r="AJ324" s="22"/>
      <c r="AK324" s="18"/>
      <c r="AL324" s="18"/>
      <c r="AM324" s="18"/>
      <c r="AN324" s="18"/>
      <c r="AO324" s="18"/>
      <c r="AQ324" s="22"/>
      <c r="AR324" s="18"/>
      <c r="AS324" s="18"/>
      <c r="AT324" s="18"/>
      <c r="AU324" s="18"/>
      <c r="AV324" s="18"/>
      <c r="AX324" s="22"/>
      <c r="AY324" s="18"/>
      <c r="AZ324" s="18"/>
      <c r="BA324" s="18"/>
      <c r="BB324" s="18"/>
      <c r="BC324" s="18"/>
      <c r="BE324" s="22"/>
      <c r="BF324" s="18"/>
      <c r="BG324" s="18"/>
      <c r="BH324" s="18"/>
      <c r="BI324" s="18"/>
      <c r="BJ324" s="18"/>
      <c r="BL324" s="22"/>
      <c r="BM324" s="18"/>
      <c r="BN324" s="18"/>
      <c r="BO324" s="18"/>
      <c r="BP324" s="18"/>
      <c r="BQ324" s="18"/>
      <c r="BS324" s="22"/>
      <c r="BT324" s="18"/>
      <c r="BU324" s="18"/>
      <c r="BV324" s="18"/>
      <c r="BW324" s="18"/>
      <c r="BX324" s="18"/>
      <c r="BZ324" s="22"/>
      <c r="CA324" s="18"/>
      <c r="CB324" s="18"/>
      <c r="CC324" s="18"/>
      <c r="CD324" s="18"/>
      <c r="CE324" s="18"/>
      <c r="CG324" s="22"/>
      <c r="CH324" s="18"/>
      <c r="CI324" s="18"/>
      <c r="CJ324" s="18"/>
      <c r="CK324" s="18"/>
      <c r="CL324" s="18"/>
      <c r="CN324" s="22"/>
      <c r="CO324" s="18"/>
      <c r="CP324" s="18"/>
      <c r="CQ324" s="18"/>
      <c r="CR324" s="18"/>
      <c r="CS324" s="18"/>
      <c r="CU324" s="22"/>
      <c r="CV324" s="18"/>
      <c r="CW324" s="18"/>
      <c r="CX324" s="18"/>
      <c r="CY324" s="18"/>
      <c r="CZ324" s="18"/>
      <c r="DB324" s="22"/>
      <c r="DC324" s="18"/>
      <c r="DD324" s="18"/>
      <c r="DE324" s="18"/>
      <c r="DF324" s="18"/>
      <c r="DG324" s="18"/>
      <c r="DI324" s="22"/>
      <c r="DJ324" s="18"/>
      <c r="DK324" s="18"/>
      <c r="DL324" s="18"/>
      <c r="DM324" s="18"/>
      <c r="DN324" s="18"/>
      <c r="DP324" s="22"/>
      <c r="DQ324" s="18"/>
      <c r="DR324" s="18"/>
      <c r="DS324" s="18"/>
      <c r="DT324" s="18"/>
      <c r="DU324" s="18"/>
      <c r="DV324" s="18"/>
      <c r="DW324" s="22"/>
      <c r="DX324" s="18"/>
      <c r="DY324" s="18"/>
      <c r="DZ324" s="18"/>
      <c r="EA324" s="18"/>
      <c r="EB324" s="18"/>
      <c r="ED324" s="22"/>
      <c r="EE324" s="18"/>
      <c r="EF324" s="18"/>
      <c r="EG324" s="18"/>
      <c r="EH324" s="18"/>
      <c r="EI324" s="18"/>
      <c r="EK324" s="22"/>
      <c r="EL324" s="18"/>
      <c r="EM324" s="18"/>
      <c r="EN324" s="18"/>
      <c r="EO324" s="18"/>
      <c r="EP324" s="18"/>
      <c r="ER324" s="22"/>
      <c r="ES324" s="18"/>
      <c r="ET324" s="18"/>
      <c r="EU324" s="18"/>
      <c r="EV324" s="18"/>
      <c r="EW324" s="18"/>
      <c r="EY324" s="22"/>
      <c r="EZ324" s="18"/>
      <c r="FA324" s="18"/>
      <c r="FB324" s="18"/>
      <c r="FC324" s="18"/>
      <c r="FD324" s="18"/>
      <c r="FF324" s="22"/>
      <c r="FG324" s="18"/>
      <c r="FH324" s="18"/>
      <c r="FI324" s="18"/>
      <c r="FJ324" s="18"/>
      <c r="FK324" s="18"/>
      <c r="FM324" s="22"/>
      <c r="FN324" s="18"/>
      <c r="FO324" s="18"/>
      <c r="FP324" s="18"/>
      <c r="FQ324" s="18"/>
      <c r="FR324" s="18"/>
      <c r="FT324" s="22"/>
      <c r="FU324" s="18"/>
      <c r="FV324" s="18"/>
      <c r="FW324" s="18"/>
      <c r="FX324" s="18"/>
      <c r="FY324" s="18"/>
      <c r="GA324" s="22"/>
      <c r="GB324" s="18"/>
      <c r="GC324" s="18"/>
      <c r="GD324" s="18"/>
      <c r="GE324" s="18"/>
      <c r="GF324" s="18"/>
      <c r="GG324" s="18"/>
      <c r="GH324" s="18"/>
      <c r="GI324" s="18"/>
      <c r="GJ324" s="18"/>
      <c r="GK324" s="18"/>
      <c r="GL324" s="18"/>
      <c r="GM324" s="18"/>
      <c r="HD324" s="22"/>
      <c r="HE324" s="18"/>
      <c r="HF324" s="18"/>
      <c r="HG324" s="18"/>
      <c r="HH324" s="18"/>
      <c r="HI324" s="18"/>
      <c r="HK324" s="22"/>
      <c r="HL324" s="18"/>
      <c r="HM324" s="18"/>
      <c r="HN324" s="18"/>
      <c r="HO324" s="18"/>
      <c r="HP324" s="18"/>
      <c r="HR324" s="22"/>
      <c r="HS324" s="18"/>
      <c r="HT324" s="18"/>
      <c r="HU324" s="18"/>
      <c r="HV324" s="18"/>
      <c r="HW324" s="18"/>
      <c r="HY324" s="22"/>
      <c r="HZ324" s="18"/>
      <c r="IA324" s="18"/>
      <c r="IB324" s="18"/>
      <c r="IC324" s="18"/>
      <c r="ID324" s="18"/>
      <c r="IM324" s="22"/>
      <c r="IN324" s="18"/>
      <c r="IO324" s="18"/>
      <c r="IP324" s="18"/>
      <c r="IQ324" s="18"/>
      <c r="IR324" s="18"/>
      <c r="IT324" s="22"/>
      <c r="IU324" s="18"/>
      <c r="IV324" s="18"/>
      <c r="IW324" s="18"/>
      <c r="IX324" s="18"/>
      <c r="IY324" s="18"/>
      <c r="JA324" s="22"/>
      <c r="JB324" s="18"/>
      <c r="JC324" s="18"/>
      <c r="JD324" s="18"/>
      <c r="JE324" s="18"/>
      <c r="JF324" s="18"/>
      <c r="JH324" s="22"/>
      <c r="JI324" s="18"/>
      <c r="JJ324" s="18"/>
      <c r="JK324" s="18"/>
      <c r="JL324" s="18"/>
      <c r="JM324" s="18"/>
    </row>
    <row r="325" spans="2:273" x14ac:dyDescent="0.2">
      <c r="B325" s="4"/>
      <c r="C325" s="22"/>
      <c r="D325" s="1"/>
      <c r="E325" s="18"/>
      <c r="F325" s="18"/>
      <c r="G325" s="22"/>
      <c r="H325" s="1"/>
      <c r="I325" s="18"/>
      <c r="J325" s="18"/>
      <c r="K325" s="22"/>
      <c r="L325" s="1"/>
      <c r="M325" s="18"/>
      <c r="N325" s="18"/>
      <c r="O325" s="18"/>
      <c r="P325" s="18"/>
      <c r="Q325" s="18"/>
      <c r="R325" s="18"/>
      <c r="S325" s="18"/>
      <c r="T325" s="22"/>
      <c r="U325" s="22"/>
      <c r="V325" s="18"/>
      <c r="W325" s="18"/>
      <c r="AC325" s="22"/>
      <c r="AD325" s="18"/>
      <c r="AE325" s="18"/>
      <c r="AF325" s="18"/>
      <c r="AG325" s="18"/>
      <c r="AH325" s="18"/>
      <c r="AJ325" s="22"/>
      <c r="AK325" s="18"/>
      <c r="AL325" s="18"/>
      <c r="AM325" s="18"/>
      <c r="AN325" s="18"/>
      <c r="AO325" s="18"/>
      <c r="AQ325" s="22"/>
      <c r="AR325" s="18"/>
      <c r="AS325" s="18"/>
      <c r="AT325" s="18"/>
      <c r="AU325" s="18"/>
      <c r="AV325" s="18"/>
      <c r="AX325" s="22"/>
      <c r="AY325" s="18"/>
      <c r="AZ325" s="18"/>
      <c r="BA325" s="18"/>
      <c r="BB325" s="18"/>
      <c r="BC325" s="18"/>
      <c r="BE325" s="22"/>
      <c r="BF325" s="18"/>
      <c r="BG325" s="18"/>
      <c r="BH325" s="18"/>
      <c r="BI325" s="18"/>
      <c r="BJ325" s="18"/>
      <c r="BL325" s="22"/>
      <c r="BM325" s="18"/>
      <c r="BN325" s="18"/>
      <c r="BO325" s="18"/>
      <c r="BP325" s="18"/>
      <c r="BQ325" s="18"/>
      <c r="BS325" s="22"/>
      <c r="BT325" s="18"/>
      <c r="BU325" s="18"/>
      <c r="BV325" s="18"/>
      <c r="BW325" s="18"/>
      <c r="BX325" s="18"/>
      <c r="BZ325" s="22"/>
      <c r="CA325" s="18"/>
      <c r="CB325" s="18"/>
      <c r="CC325" s="18"/>
      <c r="CD325" s="18"/>
      <c r="CE325" s="18"/>
      <c r="CG325" s="22"/>
      <c r="CH325" s="18"/>
      <c r="CI325" s="18"/>
      <c r="CJ325" s="18"/>
      <c r="CK325" s="18"/>
      <c r="CL325" s="18"/>
      <c r="CN325" s="22"/>
      <c r="CO325" s="18"/>
      <c r="CP325" s="18"/>
      <c r="CQ325" s="18"/>
      <c r="CR325" s="18"/>
      <c r="CS325" s="18"/>
      <c r="CU325" s="22"/>
      <c r="CV325" s="18"/>
      <c r="CW325" s="18"/>
      <c r="CX325" s="18"/>
      <c r="CY325" s="18"/>
      <c r="CZ325" s="18"/>
      <c r="DB325" s="22"/>
      <c r="DC325" s="18"/>
      <c r="DD325" s="18"/>
      <c r="DE325" s="18"/>
      <c r="DF325" s="18"/>
      <c r="DG325" s="18"/>
      <c r="DI325" s="22"/>
      <c r="DJ325" s="18"/>
      <c r="DK325" s="18"/>
      <c r="DL325" s="18"/>
      <c r="DM325" s="18"/>
      <c r="DN325" s="18"/>
      <c r="DP325" s="22"/>
      <c r="DQ325" s="18"/>
      <c r="DR325" s="18"/>
      <c r="DS325" s="18"/>
      <c r="DT325" s="18"/>
      <c r="DU325" s="18"/>
      <c r="DV325" s="18"/>
      <c r="DW325" s="22"/>
      <c r="DX325" s="18"/>
      <c r="DY325" s="18"/>
      <c r="DZ325" s="18"/>
      <c r="EA325" s="18"/>
      <c r="EB325" s="18"/>
      <c r="ED325" s="22"/>
      <c r="EE325" s="18"/>
      <c r="EF325" s="18"/>
      <c r="EG325" s="18"/>
      <c r="EH325" s="18"/>
      <c r="EI325" s="18"/>
      <c r="EK325" s="22"/>
      <c r="EL325" s="18"/>
      <c r="EM325" s="18"/>
      <c r="EN325" s="18"/>
      <c r="EO325" s="18"/>
      <c r="EP325" s="18"/>
      <c r="ER325" s="22"/>
      <c r="ES325" s="18"/>
      <c r="ET325" s="18"/>
      <c r="EU325" s="18"/>
      <c r="EV325" s="18"/>
      <c r="EW325" s="18"/>
      <c r="EY325" s="22"/>
      <c r="EZ325" s="18"/>
      <c r="FA325" s="18"/>
      <c r="FB325" s="18"/>
      <c r="FC325" s="18"/>
      <c r="FD325" s="18"/>
      <c r="FF325" s="22"/>
      <c r="FG325" s="18"/>
      <c r="FH325" s="18"/>
      <c r="FI325" s="18"/>
      <c r="FJ325" s="18"/>
      <c r="FK325" s="18"/>
      <c r="FM325" s="22"/>
      <c r="FN325" s="18"/>
      <c r="FO325" s="18"/>
      <c r="FP325" s="18"/>
      <c r="FQ325" s="18"/>
      <c r="FR325" s="18"/>
      <c r="FT325" s="22"/>
      <c r="FU325" s="18"/>
      <c r="FV325" s="18"/>
      <c r="FW325" s="18"/>
      <c r="FX325" s="18"/>
      <c r="FY325" s="18"/>
      <c r="GA325" s="22"/>
      <c r="GB325" s="18"/>
      <c r="GC325" s="18"/>
      <c r="GD325" s="18"/>
      <c r="GE325" s="18"/>
      <c r="GF325" s="18"/>
      <c r="GG325" s="18"/>
      <c r="GH325" s="18"/>
      <c r="GI325" s="18"/>
      <c r="GJ325" s="18"/>
      <c r="GK325" s="18"/>
      <c r="GL325" s="18"/>
      <c r="GM325" s="18"/>
      <c r="HD325" s="22"/>
      <c r="HE325" s="18"/>
      <c r="HF325" s="18"/>
      <c r="HG325" s="18"/>
      <c r="HH325" s="18"/>
      <c r="HI325" s="18"/>
      <c r="HK325" s="22"/>
      <c r="HL325" s="18"/>
      <c r="HM325" s="18"/>
      <c r="HN325" s="18"/>
      <c r="HO325" s="18"/>
      <c r="HP325" s="18"/>
      <c r="HR325" s="22"/>
      <c r="HS325" s="18"/>
      <c r="HT325" s="18"/>
      <c r="HU325" s="18"/>
      <c r="HV325" s="18"/>
      <c r="HW325" s="18"/>
      <c r="HY325" s="22"/>
      <c r="HZ325" s="18"/>
      <c r="IA325" s="18"/>
      <c r="IB325" s="18"/>
      <c r="IC325" s="18"/>
      <c r="ID325" s="18"/>
      <c r="IM325" s="22"/>
      <c r="IN325" s="18"/>
      <c r="IO325" s="18"/>
      <c r="IP325" s="18"/>
      <c r="IQ325" s="18"/>
      <c r="IR325" s="18"/>
      <c r="IT325" s="22"/>
      <c r="IU325" s="18"/>
      <c r="IV325" s="18"/>
      <c r="IW325" s="18"/>
      <c r="IX325" s="18"/>
      <c r="IY325" s="18"/>
      <c r="JA325" s="22"/>
      <c r="JB325" s="18"/>
      <c r="JC325" s="18"/>
      <c r="JD325" s="18"/>
      <c r="JE325" s="18"/>
      <c r="JF325" s="18"/>
      <c r="JH325" s="22"/>
      <c r="JI325" s="18"/>
      <c r="JJ325" s="18"/>
      <c r="JK325" s="18"/>
      <c r="JL325" s="18"/>
      <c r="JM325" s="18"/>
    </row>
    <row r="326" spans="2:273" x14ac:dyDescent="0.2">
      <c r="B326" s="4"/>
      <c r="C326" s="22"/>
      <c r="D326" s="1"/>
      <c r="E326" s="18"/>
      <c r="F326" s="18"/>
      <c r="G326" s="22"/>
      <c r="H326" s="1"/>
      <c r="I326" s="18"/>
      <c r="J326" s="18"/>
      <c r="K326" s="22"/>
      <c r="L326" s="1"/>
      <c r="M326" s="18"/>
      <c r="N326" s="18"/>
      <c r="O326" s="18"/>
      <c r="P326" s="18"/>
      <c r="Q326" s="18"/>
      <c r="R326" s="18"/>
      <c r="S326" s="18"/>
      <c r="T326" s="22"/>
      <c r="U326" s="22"/>
      <c r="V326" s="18"/>
      <c r="W326" s="18"/>
      <c r="AC326" s="22"/>
      <c r="AD326" s="18"/>
      <c r="AE326" s="18"/>
      <c r="AF326" s="18"/>
      <c r="AG326" s="18"/>
      <c r="AH326" s="18"/>
      <c r="AJ326" s="22"/>
      <c r="AK326" s="18"/>
      <c r="AL326" s="18"/>
      <c r="AM326" s="18"/>
      <c r="AN326" s="18"/>
      <c r="AO326" s="18"/>
      <c r="AQ326" s="22"/>
      <c r="AR326" s="18"/>
      <c r="AS326" s="18"/>
      <c r="AT326" s="18"/>
      <c r="AU326" s="18"/>
      <c r="AV326" s="18"/>
      <c r="AX326" s="22"/>
      <c r="AY326" s="18"/>
      <c r="AZ326" s="18"/>
      <c r="BA326" s="18"/>
      <c r="BB326" s="18"/>
      <c r="BC326" s="18"/>
      <c r="BE326" s="22"/>
      <c r="BF326" s="18"/>
      <c r="BG326" s="18"/>
      <c r="BH326" s="18"/>
      <c r="BI326" s="18"/>
      <c r="BJ326" s="18"/>
      <c r="BL326" s="22"/>
      <c r="BM326" s="18"/>
      <c r="BN326" s="18"/>
      <c r="BO326" s="18"/>
      <c r="BP326" s="18"/>
      <c r="BQ326" s="18"/>
      <c r="BS326" s="22"/>
      <c r="BT326" s="18"/>
      <c r="BU326" s="18"/>
      <c r="BV326" s="18"/>
      <c r="BW326" s="18"/>
      <c r="BX326" s="18"/>
      <c r="BZ326" s="22"/>
      <c r="CA326" s="18"/>
      <c r="CB326" s="18"/>
      <c r="CC326" s="18"/>
      <c r="CD326" s="18"/>
      <c r="CE326" s="18"/>
      <c r="CG326" s="22"/>
      <c r="CH326" s="18"/>
      <c r="CI326" s="18"/>
      <c r="CJ326" s="18"/>
      <c r="CK326" s="18"/>
      <c r="CL326" s="18"/>
      <c r="CN326" s="22"/>
      <c r="CO326" s="18"/>
      <c r="CP326" s="18"/>
      <c r="CQ326" s="18"/>
      <c r="CR326" s="18"/>
      <c r="CS326" s="18"/>
      <c r="CU326" s="22"/>
      <c r="CV326" s="18"/>
      <c r="CW326" s="18"/>
      <c r="CX326" s="18"/>
      <c r="CY326" s="18"/>
      <c r="CZ326" s="18"/>
      <c r="DB326" s="22"/>
      <c r="DC326" s="18"/>
      <c r="DD326" s="18"/>
      <c r="DE326" s="18"/>
      <c r="DF326" s="18"/>
      <c r="DG326" s="18"/>
      <c r="DI326" s="22"/>
      <c r="DJ326" s="18"/>
      <c r="DK326" s="18"/>
      <c r="DL326" s="18"/>
      <c r="DM326" s="18"/>
      <c r="DN326" s="18"/>
      <c r="DP326" s="22"/>
      <c r="DQ326" s="18"/>
      <c r="DR326" s="18"/>
      <c r="DS326" s="18"/>
      <c r="DT326" s="18"/>
      <c r="DU326" s="18"/>
      <c r="DV326" s="18"/>
      <c r="DW326" s="22"/>
      <c r="DX326" s="18"/>
      <c r="DY326" s="18"/>
      <c r="DZ326" s="18"/>
      <c r="EA326" s="18"/>
      <c r="EB326" s="18"/>
      <c r="ED326" s="22"/>
      <c r="EE326" s="18"/>
      <c r="EF326" s="18"/>
      <c r="EG326" s="18"/>
      <c r="EH326" s="18"/>
      <c r="EI326" s="18"/>
      <c r="EK326" s="22"/>
      <c r="EL326" s="18"/>
      <c r="EM326" s="18"/>
      <c r="EN326" s="18"/>
      <c r="EO326" s="18"/>
      <c r="EP326" s="18"/>
      <c r="ER326" s="22"/>
      <c r="ES326" s="18"/>
      <c r="ET326" s="18"/>
      <c r="EU326" s="18"/>
      <c r="EV326" s="18"/>
      <c r="EW326" s="18"/>
      <c r="EY326" s="22"/>
      <c r="EZ326" s="18"/>
      <c r="FA326" s="18"/>
      <c r="FB326" s="18"/>
      <c r="FC326" s="18"/>
      <c r="FD326" s="18"/>
      <c r="FF326" s="22"/>
      <c r="FG326" s="18"/>
      <c r="FH326" s="18"/>
      <c r="FI326" s="18"/>
      <c r="FJ326" s="18"/>
      <c r="FK326" s="18"/>
      <c r="FM326" s="22"/>
      <c r="FN326" s="18"/>
      <c r="FO326" s="18"/>
      <c r="FP326" s="18"/>
      <c r="FQ326" s="18"/>
      <c r="FR326" s="18"/>
      <c r="FT326" s="22"/>
      <c r="FU326" s="18"/>
      <c r="FV326" s="18"/>
      <c r="FW326" s="18"/>
      <c r="FX326" s="18"/>
      <c r="FY326" s="18"/>
      <c r="GA326" s="22"/>
      <c r="GB326" s="18"/>
      <c r="GC326" s="18"/>
      <c r="GD326" s="18"/>
      <c r="GE326" s="18"/>
      <c r="GF326" s="18"/>
      <c r="GG326" s="18"/>
      <c r="GH326" s="18"/>
      <c r="GI326" s="18"/>
      <c r="GJ326" s="18"/>
      <c r="GK326" s="18"/>
      <c r="GL326" s="18"/>
      <c r="GM326" s="18"/>
      <c r="HD326" s="22"/>
      <c r="HE326" s="18"/>
      <c r="HF326" s="18"/>
      <c r="HG326" s="18"/>
      <c r="HH326" s="18"/>
      <c r="HI326" s="18"/>
      <c r="HK326" s="22"/>
      <c r="HL326" s="18"/>
      <c r="HM326" s="18"/>
      <c r="HN326" s="18"/>
      <c r="HO326" s="18"/>
      <c r="HP326" s="18"/>
      <c r="HR326" s="22"/>
      <c r="HS326" s="18"/>
      <c r="HT326" s="18"/>
      <c r="HU326" s="18"/>
      <c r="HV326" s="18"/>
      <c r="HW326" s="18"/>
      <c r="HY326" s="22"/>
      <c r="HZ326" s="18"/>
      <c r="IA326" s="18"/>
      <c r="IB326" s="18"/>
      <c r="IC326" s="18"/>
      <c r="ID326" s="18"/>
      <c r="IM326" s="22"/>
      <c r="IN326" s="18"/>
      <c r="IO326" s="18"/>
      <c r="IP326" s="18"/>
      <c r="IQ326" s="18"/>
      <c r="IR326" s="18"/>
      <c r="IT326" s="22"/>
      <c r="IU326" s="18"/>
      <c r="IV326" s="18"/>
      <c r="IW326" s="18"/>
      <c r="IX326" s="18"/>
      <c r="IY326" s="18"/>
      <c r="JA326" s="22"/>
      <c r="JB326" s="18"/>
      <c r="JC326" s="18"/>
      <c r="JD326" s="18"/>
      <c r="JE326" s="18"/>
      <c r="JF326" s="18"/>
      <c r="JH326" s="22"/>
      <c r="JI326" s="18"/>
      <c r="JJ326" s="18"/>
      <c r="JK326" s="18"/>
      <c r="JL326" s="18"/>
      <c r="JM326" s="18"/>
    </row>
    <row r="327" spans="2:273" x14ac:dyDescent="0.2">
      <c r="B327" s="4"/>
      <c r="C327" s="22"/>
      <c r="D327" s="1"/>
      <c r="E327" s="18"/>
      <c r="F327" s="18"/>
      <c r="G327" s="22"/>
      <c r="H327" s="1"/>
      <c r="I327" s="18"/>
      <c r="J327" s="18"/>
      <c r="K327" s="22"/>
      <c r="L327" s="1"/>
      <c r="M327" s="18"/>
      <c r="N327" s="18"/>
      <c r="O327" s="18"/>
      <c r="P327" s="18"/>
      <c r="Q327" s="18"/>
      <c r="R327" s="18"/>
      <c r="S327" s="18"/>
      <c r="T327" s="22"/>
      <c r="U327" s="22"/>
      <c r="V327" s="18"/>
      <c r="W327" s="18"/>
      <c r="AC327" s="22"/>
      <c r="AD327" s="18"/>
      <c r="AE327" s="18"/>
      <c r="AF327" s="18"/>
      <c r="AG327" s="18"/>
      <c r="AH327" s="18"/>
      <c r="AJ327" s="22"/>
      <c r="AK327" s="18"/>
      <c r="AL327" s="18"/>
      <c r="AM327" s="18"/>
      <c r="AN327" s="18"/>
      <c r="AO327" s="18"/>
      <c r="AQ327" s="22"/>
      <c r="AR327" s="18"/>
      <c r="AS327" s="18"/>
      <c r="AT327" s="18"/>
      <c r="AU327" s="18"/>
      <c r="AV327" s="18"/>
      <c r="AX327" s="22"/>
      <c r="AY327" s="18"/>
      <c r="AZ327" s="18"/>
      <c r="BA327" s="18"/>
      <c r="BB327" s="18"/>
      <c r="BC327" s="18"/>
      <c r="BE327" s="22"/>
      <c r="BF327" s="18"/>
      <c r="BG327" s="18"/>
      <c r="BH327" s="18"/>
      <c r="BI327" s="18"/>
      <c r="BJ327" s="18"/>
      <c r="BL327" s="22"/>
      <c r="BM327" s="18"/>
      <c r="BN327" s="18"/>
      <c r="BO327" s="18"/>
      <c r="BP327" s="18"/>
      <c r="BQ327" s="18"/>
      <c r="BS327" s="22"/>
      <c r="BT327" s="18"/>
      <c r="BU327" s="18"/>
      <c r="BV327" s="18"/>
      <c r="BW327" s="18"/>
      <c r="BX327" s="18"/>
      <c r="BZ327" s="22"/>
      <c r="CA327" s="18"/>
      <c r="CB327" s="18"/>
      <c r="CC327" s="18"/>
      <c r="CD327" s="18"/>
      <c r="CE327" s="18"/>
      <c r="CG327" s="22"/>
      <c r="CH327" s="18"/>
      <c r="CI327" s="18"/>
      <c r="CJ327" s="18"/>
      <c r="CK327" s="18"/>
      <c r="CL327" s="18"/>
      <c r="CN327" s="22"/>
      <c r="CO327" s="18"/>
      <c r="CP327" s="18"/>
      <c r="CQ327" s="18"/>
      <c r="CR327" s="18"/>
      <c r="CS327" s="18"/>
      <c r="CU327" s="22"/>
      <c r="CV327" s="18"/>
      <c r="CW327" s="18"/>
      <c r="CX327" s="18"/>
      <c r="CY327" s="18"/>
      <c r="CZ327" s="18"/>
      <c r="DB327" s="22"/>
      <c r="DC327" s="18"/>
      <c r="DD327" s="18"/>
      <c r="DE327" s="18"/>
      <c r="DF327" s="18"/>
      <c r="DG327" s="18"/>
      <c r="DI327" s="22"/>
      <c r="DJ327" s="18"/>
      <c r="DK327" s="18"/>
      <c r="DL327" s="18"/>
      <c r="DM327" s="18"/>
      <c r="DN327" s="18"/>
      <c r="DP327" s="22"/>
      <c r="DQ327" s="18"/>
      <c r="DR327" s="18"/>
      <c r="DS327" s="18"/>
      <c r="DT327" s="18"/>
      <c r="DU327" s="18"/>
      <c r="DV327" s="18"/>
      <c r="DW327" s="22"/>
      <c r="DX327" s="18"/>
      <c r="DY327" s="18"/>
      <c r="DZ327" s="18"/>
      <c r="EA327" s="18"/>
      <c r="EB327" s="18"/>
      <c r="ED327" s="22"/>
      <c r="EE327" s="18"/>
      <c r="EF327" s="18"/>
      <c r="EG327" s="18"/>
      <c r="EH327" s="18"/>
      <c r="EI327" s="18"/>
      <c r="EK327" s="22"/>
      <c r="EL327" s="18"/>
      <c r="EM327" s="18"/>
      <c r="EN327" s="18"/>
      <c r="EO327" s="18"/>
      <c r="EP327" s="18"/>
      <c r="ER327" s="22"/>
      <c r="ES327" s="18"/>
      <c r="ET327" s="18"/>
      <c r="EU327" s="18"/>
      <c r="EV327" s="18"/>
      <c r="EW327" s="18"/>
      <c r="EY327" s="22"/>
      <c r="EZ327" s="18"/>
      <c r="FA327" s="18"/>
      <c r="FB327" s="18"/>
      <c r="FC327" s="18"/>
      <c r="FD327" s="18"/>
      <c r="FF327" s="22"/>
      <c r="FG327" s="18"/>
      <c r="FH327" s="18"/>
      <c r="FI327" s="18"/>
      <c r="FJ327" s="18"/>
      <c r="FK327" s="18"/>
      <c r="FM327" s="22"/>
      <c r="FN327" s="18"/>
      <c r="FO327" s="18"/>
      <c r="FP327" s="18"/>
      <c r="FQ327" s="18"/>
      <c r="FR327" s="18"/>
      <c r="FT327" s="22"/>
      <c r="FU327" s="18"/>
      <c r="FV327" s="18"/>
      <c r="FW327" s="18"/>
      <c r="FX327" s="18"/>
      <c r="FY327" s="18"/>
      <c r="GA327" s="22"/>
      <c r="GB327" s="18"/>
      <c r="GC327" s="18"/>
      <c r="GD327" s="18"/>
      <c r="GE327" s="18"/>
      <c r="GF327" s="18"/>
      <c r="GG327" s="18"/>
      <c r="GH327" s="18"/>
      <c r="GI327" s="18"/>
      <c r="GJ327" s="18"/>
      <c r="GK327" s="18"/>
      <c r="GL327" s="18"/>
      <c r="GM327" s="18"/>
      <c r="HD327" s="22"/>
      <c r="HE327" s="18"/>
      <c r="HF327" s="18"/>
      <c r="HG327" s="18"/>
      <c r="HH327" s="18"/>
      <c r="HI327" s="18"/>
      <c r="HK327" s="22"/>
      <c r="HL327" s="18"/>
      <c r="HM327" s="18"/>
      <c r="HN327" s="18"/>
      <c r="HO327" s="18"/>
      <c r="HP327" s="18"/>
      <c r="HR327" s="22"/>
      <c r="HS327" s="18"/>
      <c r="HT327" s="18"/>
      <c r="HU327" s="18"/>
      <c r="HV327" s="18"/>
      <c r="HW327" s="18"/>
      <c r="HY327" s="22"/>
      <c r="HZ327" s="18"/>
      <c r="IA327" s="18"/>
      <c r="IB327" s="18"/>
      <c r="IC327" s="18"/>
      <c r="ID327" s="18"/>
      <c r="IM327" s="22"/>
      <c r="IN327" s="18"/>
      <c r="IO327" s="18"/>
      <c r="IP327" s="18"/>
      <c r="IQ327" s="18"/>
      <c r="IR327" s="18"/>
      <c r="IT327" s="22"/>
      <c r="IU327" s="18"/>
      <c r="IV327" s="18"/>
      <c r="IW327" s="18"/>
      <c r="IX327" s="18"/>
      <c r="IY327" s="18"/>
      <c r="JA327" s="22"/>
      <c r="JB327" s="18"/>
      <c r="JC327" s="18"/>
      <c r="JD327" s="18"/>
      <c r="JE327" s="18"/>
      <c r="JF327" s="18"/>
      <c r="JH327" s="22"/>
      <c r="JI327" s="18"/>
      <c r="JJ327" s="18"/>
      <c r="JK327" s="18"/>
      <c r="JL327" s="18"/>
      <c r="JM327" s="18"/>
    </row>
    <row r="328" spans="2:273" x14ac:dyDescent="0.2">
      <c r="B328" s="4"/>
      <c r="C328" s="22"/>
      <c r="D328" s="1"/>
      <c r="E328" s="18"/>
      <c r="F328" s="18"/>
      <c r="G328" s="22"/>
      <c r="H328" s="1"/>
      <c r="I328" s="18"/>
      <c r="J328" s="18"/>
      <c r="K328" s="22"/>
      <c r="L328" s="1"/>
      <c r="M328" s="18"/>
      <c r="N328" s="18"/>
      <c r="O328" s="18"/>
      <c r="P328" s="18"/>
      <c r="Q328" s="18"/>
      <c r="R328" s="18"/>
      <c r="S328" s="18"/>
      <c r="T328" s="22"/>
      <c r="U328" s="22"/>
      <c r="V328" s="18"/>
      <c r="W328" s="18"/>
      <c r="AC328" s="22"/>
      <c r="AD328" s="18"/>
      <c r="AE328" s="18"/>
      <c r="AF328" s="18"/>
      <c r="AG328" s="18"/>
      <c r="AH328" s="18"/>
      <c r="AJ328" s="22"/>
      <c r="AK328" s="18"/>
      <c r="AL328" s="18"/>
      <c r="AM328" s="18"/>
      <c r="AN328" s="18"/>
      <c r="AO328" s="18"/>
      <c r="AQ328" s="22"/>
      <c r="AR328" s="18"/>
      <c r="AS328" s="18"/>
      <c r="AT328" s="18"/>
      <c r="AU328" s="18"/>
      <c r="AV328" s="18"/>
      <c r="AX328" s="22"/>
      <c r="AY328" s="18"/>
      <c r="AZ328" s="18"/>
      <c r="BA328" s="18"/>
      <c r="BB328" s="18"/>
      <c r="BC328" s="18"/>
      <c r="BE328" s="22"/>
      <c r="BF328" s="18"/>
      <c r="BG328" s="18"/>
      <c r="BH328" s="18"/>
      <c r="BI328" s="18"/>
      <c r="BJ328" s="18"/>
      <c r="BL328" s="22"/>
      <c r="BM328" s="18"/>
      <c r="BN328" s="18"/>
      <c r="BO328" s="18"/>
      <c r="BP328" s="18"/>
      <c r="BQ328" s="18"/>
      <c r="BS328" s="22"/>
      <c r="BT328" s="18"/>
      <c r="BU328" s="18"/>
      <c r="BV328" s="18"/>
      <c r="BW328" s="18"/>
      <c r="BX328" s="18"/>
      <c r="BZ328" s="22"/>
      <c r="CA328" s="18"/>
      <c r="CB328" s="18"/>
      <c r="CC328" s="18"/>
      <c r="CD328" s="18"/>
      <c r="CE328" s="18"/>
      <c r="CG328" s="22"/>
      <c r="CH328" s="18"/>
      <c r="CI328" s="18"/>
      <c r="CJ328" s="18"/>
      <c r="CK328" s="18"/>
      <c r="CL328" s="18"/>
      <c r="CN328" s="22"/>
      <c r="CO328" s="18"/>
      <c r="CP328" s="18"/>
      <c r="CQ328" s="18"/>
      <c r="CR328" s="18"/>
      <c r="CS328" s="18"/>
      <c r="CU328" s="22"/>
      <c r="CV328" s="18"/>
      <c r="CW328" s="18"/>
      <c r="CX328" s="18"/>
      <c r="CY328" s="18"/>
      <c r="CZ328" s="18"/>
      <c r="DB328" s="22"/>
      <c r="DC328" s="18"/>
      <c r="DD328" s="18"/>
      <c r="DE328" s="18"/>
      <c r="DF328" s="18"/>
      <c r="DG328" s="18"/>
      <c r="DI328" s="22"/>
      <c r="DJ328" s="18"/>
      <c r="DK328" s="18"/>
      <c r="DL328" s="18"/>
      <c r="DM328" s="18"/>
      <c r="DN328" s="18"/>
      <c r="DP328" s="22"/>
      <c r="DQ328" s="18"/>
      <c r="DR328" s="18"/>
      <c r="DS328" s="18"/>
      <c r="DT328" s="18"/>
      <c r="DU328" s="18"/>
      <c r="DV328" s="18"/>
      <c r="DW328" s="22"/>
      <c r="DX328" s="18"/>
      <c r="DY328" s="18"/>
      <c r="DZ328" s="18"/>
      <c r="EA328" s="18"/>
      <c r="EB328" s="18"/>
      <c r="ED328" s="22"/>
      <c r="EE328" s="18"/>
      <c r="EF328" s="18"/>
      <c r="EG328" s="18"/>
      <c r="EH328" s="18"/>
      <c r="EI328" s="18"/>
      <c r="EK328" s="22"/>
      <c r="EL328" s="18"/>
      <c r="EM328" s="18"/>
      <c r="EN328" s="18"/>
      <c r="EO328" s="18"/>
      <c r="EP328" s="18"/>
      <c r="ER328" s="22"/>
      <c r="ES328" s="18"/>
      <c r="ET328" s="18"/>
      <c r="EU328" s="18"/>
      <c r="EV328" s="18"/>
      <c r="EW328" s="18"/>
      <c r="EY328" s="22"/>
      <c r="EZ328" s="18"/>
      <c r="FA328" s="18"/>
      <c r="FB328" s="18"/>
      <c r="FC328" s="18"/>
      <c r="FD328" s="18"/>
      <c r="FF328" s="22"/>
      <c r="FG328" s="18"/>
      <c r="FH328" s="18"/>
      <c r="FI328" s="18"/>
      <c r="FJ328" s="18"/>
      <c r="FK328" s="18"/>
      <c r="FM328" s="22"/>
      <c r="FN328" s="18"/>
      <c r="FO328" s="18"/>
      <c r="FP328" s="18"/>
      <c r="FQ328" s="18"/>
      <c r="FR328" s="18"/>
      <c r="FT328" s="22"/>
      <c r="FU328" s="18"/>
      <c r="FV328" s="18"/>
      <c r="FW328" s="18"/>
      <c r="FX328" s="18"/>
      <c r="FY328" s="18"/>
      <c r="GA328" s="22"/>
      <c r="GB328" s="18"/>
      <c r="GC328" s="18"/>
      <c r="GD328" s="18"/>
      <c r="GE328" s="18"/>
      <c r="GF328" s="18"/>
      <c r="GG328" s="18"/>
      <c r="GH328" s="18"/>
      <c r="GI328" s="18"/>
      <c r="GJ328" s="18"/>
      <c r="GK328" s="18"/>
      <c r="GL328" s="18"/>
      <c r="GM328" s="18"/>
      <c r="HD328" s="22"/>
      <c r="HE328" s="18"/>
      <c r="HF328" s="18"/>
      <c r="HG328" s="18"/>
      <c r="HH328" s="18"/>
      <c r="HI328" s="18"/>
      <c r="HK328" s="22"/>
      <c r="HL328" s="18"/>
      <c r="HM328" s="18"/>
      <c r="HN328" s="18"/>
      <c r="HO328" s="18"/>
      <c r="HP328" s="18"/>
      <c r="HR328" s="22"/>
      <c r="HS328" s="18"/>
      <c r="HT328" s="18"/>
      <c r="HU328" s="18"/>
      <c r="HV328" s="18"/>
      <c r="HW328" s="18"/>
      <c r="HY328" s="22"/>
      <c r="HZ328" s="18"/>
      <c r="IA328" s="18"/>
      <c r="IB328" s="18"/>
      <c r="IC328" s="18"/>
      <c r="ID328" s="18"/>
      <c r="IM328" s="22"/>
      <c r="IN328" s="18"/>
      <c r="IO328" s="18"/>
      <c r="IP328" s="18"/>
      <c r="IQ328" s="18"/>
      <c r="IR328" s="18"/>
      <c r="IT328" s="22"/>
      <c r="IU328" s="18"/>
      <c r="IV328" s="18"/>
      <c r="IW328" s="18"/>
      <c r="IX328" s="18"/>
      <c r="IY328" s="18"/>
      <c r="JA328" s="22"/>
      <c r="JB328" s="18"/>
      <c r="JC328" s="18"/>
      <c r="JD328" s="18"/>
      <c r="JE328" s="18"/>
      <c r="JF328" s="18"/>
      <c r="JH328" s="22"/>
      <c r="JI328" s="18"/>
      <c r="JJ328" s="18"/>
      <c r="JK328" s="18"/>
      <c r="JL328" s="18"/>
      <c r="JM328" s="18"/>
    </row>
    <row r="329" spans="2:273" x14ac:dyDescent="0.2">
      <c r="B329" s="4"/>
      <c r="C329" s="22"/>
      <c r="D329" s="1"/>
      <c r="E329" s="18"/>
      <c r="F329" s="18"/>
      <c r="G329" s="22"/>
      <c r="H329" s="1"/>
      <c r="I329" s="18"/>
      <c r="J329" s="18"/>
      <c r="K329" s="22"/>
      <c r="L329" s="1"/>
      <c r="M329" s="18"/>
      <c r="N329" s="18"/>
      <c r="O329" s="18"/>
      <c r="P329" s="18"/>
      <c r="Q329" s="18"/>
      <c r="R329" s="18"/>
      <c r="S329" s="18"/>
      <c r="T329" s="22"/>
      <c r="U329" s="22"/>
      <c r="V329" s="18"/>
      <c r="W329" s="18"/>
      <c r="AC329" s="22"/>
      <c r="AD329" s="18"/>
      <c r="AE329" s="18"/>
      <c r="AF329" s="18"/>
      <c r="AG329" s="18"/>
      <c r="AH329" s="18"/>
      <c r="AJ329" s="22"/>
      <c r="AK329" s="18"/>
      <c r="AL329" s="18"/>
      <c r="AM329" s="18"/>
      <c r="AN329" s="18"/>
      <c r="AO329" s="18"/>
      <c r="AQ329" s="22"/>
      <c r="AR329" s="18"/>
      <c r="AS329" s="18"/>
      <c r="AT329" s="18"/>
      <c r="AU329" s="18"/>
      <c r="AV329" s="18"/>
      <c r="AX329" s="22"/>
      <c r="AY329" s="18"/>
      <c r="AZ329" s="18"/>
      <c r="BA329" s="18"/>
      <c r="BB329" s="18"/>
      <c r="BC329" s="18"/>
      <c r="BE329" s="22"/>
      <c r="BF329" s="18"/>
      <c r="BG329" s="18"/>
      <c r="BH329" s="18"/>
      <c r="BI329" s="18"/>
      <c r="BJ329" s="18"/>
      <c r="BL329" s="22"/>
      <c r="BM329" s="18"/>
      <c r="BN329" s="18"/>
      <c r="BO329" s="18"/>
      <c r="BP329" s="18"/>
      <c r="BQ329" s="18"/>
      <c r="BS329" s="22"/>
      <c r="BT329" s="18"/>
      <c r="BU329" s="18"/>
      <c r="BV329" s="18"/>
      <c r="BW329" s="18"/>
      <c r="BX329" s="18"/>
      <c r="BZ329" s="22"/>
      <c r="CA329" s="18"/>
      <c r="CB329" s="18"/>
      <c r="CC329" s="18"/>
      <c r="CD329" s="18"/>
      <c r="CE329" s="18"/>
      <c r="CG329" s="22"/>
      <c r="CH329" s="18"/>
      <c r="CI329" s="18"/>
      <c r="CJ329" s="18"/>
      <c r="CK329" s="18"/>
      <c r="CL329" s="18"/>
      <c r="CN329" s="22"/>
      <c r="CO329" s="18"/>
      <c r="CP329" s="18"/>
      <c r="CQ329" s="18"/>
      <c r="CR329" s="18"/>
      <c r="CS329" s="18"/>
      <c r="CU329" s="22"/>
      <c r="CV329" s="18"/>
      <c r="CW329" s="18"/>
      <c r="CX329" s="18"/>
      <c r="CY329" s="18"/>
      <c r="CZ329" s="18"/>
      <c r="DB329" s="22"/>
      <c r="DC329" s="18"/>
      <c r="DD329" s="18"/>
      <c r="DE329" s="18"/>
      <c r="DF329" s="18"/>
      <c r="DG329" s="18"/>
      <c r="DI329" s="22"/>
      <c r="DJ329" s="18"/>
      <c r="DK329" s="18"/>
      <c r="DL329" s="18"/>
      <c r="DM329" s="18"/>
      <c r="DN329" s="18"/>
      <c r="DP329" s="22"/>
      <c r="DQ329" s="18"/>
      <c r="DR329" s="18"/>
      <c r="DS329" s="18"/>
      <c r="DT329" s="18"/>
      <c r="DU329" s="18"/>
      <c r="DV329" s="18"/>
      <c r="DW329" s="22"/>
      <c r="DX329" s="18"/>
      <c r="DY329" s="18"/>
      <c r="DZ329" s="18"/>
      <c r="EA329" s="18"/>
      <c r="EB329" s="18"/>
      <c r="ED329" s="22"/>
      <c r="EE329" s="18"/>
      <c r="EF329" s="18"/>
      <c r="EG329" s="18"/>
      <c r="EH329" s="18"/>
      <c r="EI329" s="18"/>
      <c r="EK329" s="22"/>
      <c r="EL329" s="18"/>
      <c r="EM329" s="18"/>
      <c r="EN329" s="18"/>
      <c r="EO329" s="18"/>
      <c r="EP329" s="18"/>
      <c r="ER329" s="22"/>
      <c r="ES329" s="18"/>
      <c r="ET329" s="18"/>
      <c r="EU329" s="18"/>
      <c r="EV329" s="18"/>
      <c r="EW329" s="18"/>
      <c r="EY329" s="22"/>
      <c r="EZ329" s="18"/>
      <c r="FA329" s="18"/>
      <c r="FB329" s="18"/>
      <c r="FC329" s="18"/>
      <c r="FD329" s="18"/>
      <c r="FF329" s="22"/>
      <c r="FG329" s="18"/>
      <c r="FH329" s="18"/>
      <c r="FI329" s="18"/>
      <c r="FJ329" s="18"/>
      <c r="FK329" s="18"/>
      <c r="FM329" s="22"/>
      <c r="FN329" s="18"/>
      <c r="FO329" s="18"/>
      <c r="FP329" s="18"/>
      <c r="FQ329" s="18"/>
      <c r="FR329" s="18"/>
      <c r="FT329" s="22"/>
      <c r="FU329" s="18"/>
      <c r="FV329" s="18"/>
      <c r="FW329" s="18"/>
      <c r="FX329" s="18"/>
      <c r="FY329" s="18"/>
      <c r="GA329" s="22"/>
      <c r="GB329" s="18"/>
      <c r="GC329" s="18"/>
      <c r="GD329" s="18"/>
      <c r="GE329" s="18"/>
      <c r="GF329" s="18"/>
      <c r="GG329" s="18"/>
      <c r="GH329" s="18"/>
      <c r="GI329" s="18"/>
      <c r="GJ329" s="18"/>
      <c r="GK329" s="18"/>
      <c r="GL329" s="18"/>
      <c r="GM329" s="18"/>
      <c r="HD329" s="22"/>
      <c r="HE329" s="18"/>
      <c r="HF329" s="18"/>
      <c r="HG329" s="18"/>
      <c r="HH329" s="18"/>
      <c r="HI329" s="18"/>
      <c r="HK329" s="22"/>
      <c r="HL329" s="18"/>
      <c r="HM329" s="18"/>
      <c r="HN329" s="18"/>
      <c r="HO329" s="18"/>
      <c r="HP329" s="18"/>
      <c r="HR329" s="22"/>
      <c r="HS329" s="18"/>
      <c r="HT329" s="18"/>
      <c r="HU329" s="18"/>
      <c r="HV329" s="18"/>
      <c r="HW329" s="18"/>
      <c r="HY329" s="22"/>
      <c r="HZ329" s="18"/>
      <c r="IA329" s="18"/>
      <c r="IB329" s="18"/>
      <c r="IC329" s="18"/>
      <c r="ID329" s="18"/>
      <c r="IM329" s="22"/>
      <c r="IN329" s="18"/>
      <c r="IO329" s="18"/>
      <c r="IP329" s="18"/>
      <c r="IQ329" s="18"/>
      <c r="IR329" s="18"/>
      <c r="IT329" s="22"/>
      <c r="IU329" s="18"/>
      <c r="IV329" s="18"/>
      <c r="IW329" s="18"/>
      <c r="IX329" s="18"/>
      <c r="IY329" s="18"/>
      <c r="JA329" s="22"/>
      <c r="JB329" s="18"/>
      <c r="JC329" s="18"/>
      <c r="JD329" s="18"/>
      <c r="JE329" s="18"/>
      <c r="JF329" s="18"/>
      <c r="JH329" s="22"/>
      <c r="JI329" s="18"/>
      <c r="JJ329" s="18"/>
      <c r="JK329" s="18"/>
      <c r="JL329" s="18"/>
      <c r="JM329" s="18"/>
    </row>
    <row r="330" spans="2:273" x14ac:dyDescent="0.2">
      <c r="B330" s="4"/>
      <c r="C330" s="22"/>
      <c r="D330" s="1"/>
      <c r="E330" s="18"/>
      <c r="F330" s="18"/>
      <c r="G330" s="22"/>
      <c r="H330" s="1"/>
      <c r="I330" s="18"/>
      <c r="J330" s="18"/>
      <c r="K330" s="22"/>
      <c r="L330" s="1"/>
      <c r="M330" s="18"/>
      <c r="N330" s="18"/>
      <c r="O330" s="18"/>
      <c r="P330" s="18"/>
      <c r="Q330" s="18"/>
      <c r="R330" s="18"/>
      <c r="S330" s="18"/>
      <c r="T330" s="22"/>
      <c r="U330" s="22"/>
      <c r="V330" s="18"/>
      <c r="W330" s="18"/>
      <c r="AC330" s="22"/>
      <c r="AD330" s="18"/>
      <c r="AE330" s="18"/>
      <c r="AF330" s="18"/>
      <c r="AG330" s="18"/>
      <c r="AH330" s="18"/>
      <c r="AJ330" s="22"/>
      <c r="AK330" s="18"/>
      <c r="AL330" s="18"/>
      <c r="AM330" s="18"/>
      <c r="AN330" s="18"/>
      <c r="AO330" s="18"/>
      <c r="AQ330" s="22"/>
      <c r="AR330" s="18"/>
      <c r="AS330" s="18"/>
      <c r="AT330" s="18"/>
      <c r="AU330" s="18"/>
      <c r="AV330" s="18"/>
      <c r="AX330" s="22"/>
      <c r="AY330" s="18"/>
      <c r="AZ330" s="18"/>
      <c r="BA330" s="18"/>
      <c r="BB330" s="18"/>
      <c r="BC330" s="18"/>
      <c r="BE330" s="22"/>
      <c r="BF330" s="18"/>
      <c r="BG330" s="18"/>
      <c r="BH330" s="18"/>
      <c r="BI330" s="18"/>
      <c r="BJ330" s="18"/>
      <c r="BL330" s="22"/>
      <c r="BM330" s="18"/>
      <c r="BN330" s="18"/>
      <c r="BO330" s="18"/>
      <c r="BP330" s="18"/>
      <c r="BQ330" s="18"/>
      <c r="BS330" s="22"/>
      <c r="BT330" s="18"/>
      <c r="BU330" s="18"/>
      <c r="BV330" s="18"/>
      <c r="BW330" s="18"/>
      <c r="BX330" s="18"/>
      <c r="BZ330" s="22"/>
      <c r="CA330" s="18"/>
      <c r="CB330" s="18"/>
      <c r="CC330" s="18"/>
      <c r="CD330" s="18"/>
      <c r="CE330" s="18"/>
      <c r="CG330" s="22"/>
      <c r="CH330" s="18"/>
      <c r="CI330" s="18"/>
      <c r="CJ330" s="18"/>
      <c r="CK330" s="18"/>
      <c r="CL330" s="18"/>
      <c r="CN330" s="22"/>
      <c r="CO330" s="18"/>
      <c r="CP330" s="18"/>
      <c r="CQ330" s="18"/>
      <c r="CR330" s="18"/>
      <c r="CS330" s="18"/>
      <c r="CU330" s="22"/>
      <c r="CV330" s="18"/>
      <c r="CW330" s="18"/>
      <c r="CX330" s="18"/>
      <c r="CY330" s="18"/>
      <c r="CZ330" s="18"/>
      <c r="DB330" s="22"/>
      <c r="DC330" s="18"/>
      <c r="DD330" s="18"/>
      <c r="DE330" s="18"/>
      <c r="DF330" s="18"/>
      <c r="DG330" s="18"/>
      <c r="DI330" s="22"/>
      <c r="DJ330" s="18"/>
      <c r="DK330" s="18"/>
      <c r="DL330" s="18"/>
      <c r="DM330" s="18"/>
      <c r="DN330" s="18"/>
      <c r="DP330" s="22"/>
      <c r="DQ330" s="18"/>
      <c r="DR330" s="18"/>
      <c r="DS330" s="18"/>
      <c r="DT330" s="18"/>
      <c r="DU330" s="18"/>
      <c r="DV330" s="18"/>
      <c r="DW330" s="22"/>
      <c r="DX330" s="18"/>
      <c r="DY330" s="18"/>
      <c r="DZ330" s="18"/>
      <c r="EA330" s="18"/>
      <c r="EB330" s="18"/>
      <c r="ED330" s="22"/>
      <c r="EE330" s="18"/>
      <c r="EF330" s="18"/>
      <c r="EG330" s="18"/>
      <c r="EH330" s="18"/>
      <c r="EI330" s="18"/>
      <c r="EK330" s="22"/>
      <c r="EL330" s="18"/>
      <c r="EM330" s="18"/>
      <c r="EN330" s="18"/>
      <c r="EO330" s="18"/>
      <c r="EP330" s="18"/>
      <c r="ER330" s="22"/>
      <c r="ES330" s="18"/>
      <c r="ET330" s="18"/>
      <c r="EU330" s="18"/>
      <c r="EV330" s="18"/>
      <c r="EW330" s="18"/>
      <c r="EY330" s="22"/>
      <c r="EZ330" s="18"/>
      <c r="FA330" s="18"/>
      <c r="FB330" s="18"/>
      <c r="FC330" s="18"/>
      <c r="FD330" s="18"/>
      <c r="FF330" s="22"/>
      <c r="FG330" s="18"/>
      <c r="FH330" s="18"/>
      <c r="FI330" s="18"/>
      <c r="FJ330" s="18"/>
      <c r="FK330" s="18"/>
      <c r="FM330" s="22"/>
      <c r="FN330" s="18"/>
      <c r="FO330" s="18"/>
      <c r="FP330" s="18"/>
      <c r="FQ330" s="18"/>
      <c r="FR330" s="18"/>
      <c r="FT330" s="22"/>
      <c r="FU330" s="18"/>
      <c r="FV330" s="18"/>
      <c r="FW330" s="18"/>
      <c r="FX330" s="18"/>
      <c r="FY330" s="18"/>
      <c r="GA330" s="22"/>
      <c r="GB330" s="18"/>
      <c r="GC330" s="18"/>
      <c r="GD330" s="18"/>
      <c r="GE330" s="18"/>
      <c r="GF330" s="18"/>
      <c r="GG330" s="18"/>
      <c r="GH330" s="18"/>
      <c r="GI330" s="18"/>
      <c r="GJ330" s="18"/>
      <c r="GK330" s="18"/>
      <c r="GL330" s="18"/>
      <c r="GM330" s="18"/>
      <c r="HD330" s="22"/>
      <c r="HE330" s="18"/>
      <c r="HF330" s="18"/>
      <c r="HG330" s="18"/>
      <c r="HH330" s="18"/>
      <c r="HI330" s="18"/>
      <c r="HK330" s="22"/>
      <c r="HL330" s="18"/>
      <c r="HM330" s="18"/>
      <c r="HN330" s="18"/>
      <c r="HO330" s="18"/>
      <c r="HP330" s="18"/>
      <c r="HR330" s="22"/>
      <c r="HS330" s="18"/>
      <c r="HT330" s="18"/>
      <c r="HU330" s="18"/>
      <c r="HV330" s="18"/>
      <c r="HW330" s="18"/>
      <c r="HY330" s="22"/>
      <c r="HZ330" s="18"/>
      <c r="IA330" s="18"/>
      <c r="IB330" s="18"/>
      <c r="IC330" s="18"/>
      <c r="ID330" s="18"/>
      <c r="IM330" s="22"/>
      <c r="IN330" s="18"/>
      <c r="IO330" s="18"/>
      <c r="IP330" s="18"/>
      <c r="IQ330" s="18"/>
      <c r="IR330" s="18"/>
      <c r="IT330" s="22"/>
      <c r="IU330" s="18"/>
      <c r="IV330" s="18"/>
      <c r="IW330" s="18"/>
      <c r="IX330" s="18"/>
      <c r="IY330" s="18"/>
      <c r="JA330" s="22"/>
      <c r="JB330" s="18"/>
      <c r="JC330" s="18"/>
      <c r="JD330" s="18"/>
      <c r="JE330" s="18"/>
      <c r="JF330" s="18"/>
      <c r="JH330" s="22"/>
      <c r="JI330" s="18"/>
      <c r="JJ330" s="18"/>
      <c r="JK330" s="18"/>
      <c r="JL330" s="18"/>
      <c r="JM330" s="18"/>
    </row>
    <row r="331" spans="2:273" x14ac:dyDescent="0.2">
      <c r="B331" s="4"/>
      <c r="C331" s="22"/>
      <c r="D331" s="1"/>
      <c r="E331" s="18"/>
      <c r="F331" s="18"/>
      <c r="G331" s="22"/>
      <c r="H331" s="1"/>
      <c r="I331" s="18"/>
      <c r="J331" s="18"/>
      <c r="K331" s="22"/>
      <c r="L331" s="1"/>
      <c r="M331" s="18"/>
      <c r="N331" s="18"/>
      <c r="O331" s="18"/>
      <c r="P331" s="18"/>
      <c r="Q331" s="18"/>
      <c r="R331" s="18"/>
      <c r="S331" s="18"/>
      <c r="T331" s="22"/>
      <c r="U331" s="22"/>
      <c r="V331" s="18"/>
      <c r="W331" s="18"/>
      <c r="AC331" s="22"/>
      <c r="AD331" s="18"/>
      <c r="AE331" s="18"/>
      <c r="AF331" s="18"/>
      <c r="AG331" s="18"/>
      <c r="AH331" s="18"/>
      <c r="AJ331" s="22"/>
      <c r="AK331" s="18"/>
      <c r="AL331" s="18"/>
      <c r="AM331" s="18"/>
      <c r="AN331" s="18"/>
      <c r="AO331" s="18"/>
      <c r="AQ331" s="22"/>
      <c r="AR331" s="18"/>
      <c r="AS331" s="18"/>
      <c r="AT331" s="18"/>
      <c r="AU331" s="18"/>
      <c r="AV331" s="18"/>
      <c r="AX331" s="22"/>
      <c r="AY331" s="18"/>
      <c r="AZ331" s="18"/>
      <c r="BA331" s="18"/>
      <c r="BB331" s="18"/>
      <c r="BC331" s="18"/>
      <c r="BE331" s="22"/>
      <c r="BF331" s="18"/>
      <c r="BG331" s="18"/>
      <c r="BH331" s="18"/>
      <c r="BI331" s="18"/>
      <c r="BJ331" s="18"/>
      <c r="BL331" s="22"/>
      <c r="BM331" s="18"/>
      <c r="BN331" s="18"/>
      <c r="BO331" s="18"/>
      <c r="BP331" s="18"/>
      <c r="BQ331" s="18"/>
      <c r="BS331" s="22"/>
      <c r="BT331" s="18"/>
      <c r="BU331" s="18"/>
      <c r="BV331" s="18"/>
      <c r="BW331" s="18"/>
      <c r="BX331" s="18"/>
      <c r="BZ331" s="22"/>
      <c r="CA331" s="18"/>
      <c r="CB331" s="18"/>
      <c r="CC331" s="18"/>
      <c r="CD331" s="18"/>
      <c r="CE331" s="18"/>
      <c r="CG331" s="22"/>
      <c r="CH331" s="18"/>
      <c r="CI331" s="18"/>
      <c r="CJ331" s="18"/>
      <c r="CK331" s="18"/>
      <c r="CL331" s="18"/>
      <c r="CN331" s="22"/>
      <c r="CO331" s="18"/>
      <c r="CP331" s="18"/>
      <c r="CQ331" s="18"/>
      <c r="CR331" s="18"/>
      <c r="CS331" s="18"/>
      <c r="CU331" s="22"/>
      <c r="CV331" s="18"/>
      <c r="CW331" s="18"/>
      <c r="CX331" s="18"/>
      <c r="CY331" s="18"/>
      <c r="CZ331" s="18"/>
      <c r="DB331" s="22"/>
      <c r="DC331" s="18"/>
      <c r="DD331" s="18"/>
      <c r="DE331" s="18"/>
      <c r="DF331" s="18"/>
      <c r="DG331" s="18"/>
      <c r="DI331" s="22"/>
      <c r="DJ331" s="18"/>
      <c r="DK331" s="18"/>
      <c r="DL331" s="18"/>
      <c r="DM331" s="18"/>
      <c r="DN331" s="18"/>
      <c r="DP331" s="22"/>
      <c r="DQ331" s="18"/>
      <c r="DR331" s="18"/>
      <c r="DS331" s="18"/>
      <c r="DT331" s="18"/>
      <c r="DU331" s="18"/>
      <c r="DV331" s="18"/>
      <c r="DW331" s="22"/>
      <c r="DX331" s="18"/>
      <c r="DY331" s="18"/>
      <c r="DZ331" s="18"/>
      <c r="EA331" s="18"/>
      <c r="EB331" s="18"/>
      <c r="ED331" s="22"/>
      <c r="EE331" s="18"/>
      <c r="EF331" s="18"/>
      <c r="EG331" s="18"/>
      <c r="EH331" s="18"/>
      <c r="EI331" s="18"/>
      <c r="EK331" s="22"/>
      <c r="EL331" s="18"/>
      <c r="EM331" s="18"/>
      <c r="EN331" s="18"/>
      <c r="EO331" s="18"/>
      <c r="EP331" s="18"/>
      <c r="ER331" s="22"/>
      <c r="ES331" s="18"/>
      <c r="ET331" s="18"/>
      <c r="EU331" s="18"/>
      <c r="EV331" s="18"/>
      <c r="EW331" s="18"/>
      <c r="EY331" s="22"/>
      <c r="EZ331" s="18"/>
      <c r="FA331" s="18"/>
      <c r="FB331" s="18"/>
      <c r="FC331" s="18"/>
      <c r="FD331" s="18"/>
      <c r="FF331" s="22"/>
      <c r="FG331" s="18"/>
      <c r="FH331" s="18"/>
      <c r="FI331" s="18"/>
      <c r="FJ331" s="18"/>
      <c r="FK331" s="18"/>
      <c r="FM331" s="22"/>
      <c r="FN331" s="18"/>
      <c r="FO331" s="18"/>
      <c r="FP331" s="18"/>
      <c r="FQ331" s="18"/>
      <c r="FR331" s="18"/>
      <c r="FT331" s="22"/>
      <c r="FU331" s="18"/>
      <c r="FV331" s="18"/>
      <c r="FW331" s="18"/>
      <c r="FX331" s="18"/>
      <c r="FY331" s="18"/>
      <c r="GA331" s="22"/>
      <c r="GB331" s="18"/>
      <c r="GC331" s="18"/>
      <c r="GD331" s="18"/>
      <c r="GE331" s="18"/>
      <c r="GF331" s="18"/>
      <c r="GG331" s="18"/>
      <c r="GH331" s="18"/>
      <c r="GI331" s="18"/>
      <c r="GJ331" s="18"/>
      <c r="GK331" s="18"/>
      <c r="GL331" s="18"/>
      <c r="GM331" s="18"/>
      <c r="HD331" s="22"/>
      <c r="HE331" s="18"/>
      <c r="HF331" s="18"/>
      <c r="HG331" s="18"/>
      <c r="HH331" s="18"/>
      <c r="HI331" s="18"/>
      <c r="HK331" s="22"/>
      <c r="HL331" s="18"/>
      <c r="HM331" s="18"/>
      <c r="HN331" s="18"/>
      <c r="HO331" s="18"/>
      <c r="HP331" s="18"/>
      <c r="HR331" s="22"/>
      <c r="HS331" s="18"/>
      <c r="HT331" s="18"/>
      <c r="HU331" s="18"/>
      <c r="HV331" s="18"/>
      <c r="HW331" s="18"/>
      <c r="HY331" s="22"/>
      <c r="HZ331" s="18"/>
      <c r="IA331" s="18"/>
      <c r="IB331" s="18"/>
      <c r="IC331" s="18"/>
      <c r="ID331" s="18"/>
      <c r="IM331" s="22"/>
      <c r="IN331" s="18"/>
      <c r="IO331" s="18"/>
      <c r="IP331" s="18"/>
      <c r="IQ331" s="18"/>
      <c r="IR331" s="18"/>
      <c r="IT331" s="22"/>
      <c r="IU331" s="18"/>
      <c r="IV331" s="18"/>
      <c r="IW331" s="18"/>
      <c r="IX331" s="18"/>
      <c r="IY331" s="18"/>
      <c r="JA331" s="22"/>
      <c r="JB331" s="18"/>
      <c r="JC331" s="18"/>
      <c r="JD331" s="18"/>
      <c r="JE331" s="18"/>
      <c r="JF331" s="18"/>
      <c r="JH331" s="22"/>
      <c r="JI331" s="18"/>
      <c r="JJ331" s="18"/>
      <c r="JK331" s="18"/>
      <c r="JL331" s="18"/>
      <c r="JM331" s="18"/>
    </row>
    <row r="332" spans="2:273" x14ac:dyDescent="0.2">
      <c r="B332" s="4"/>
      <c r="C332" s="22"/>
      <c r="D332" s="1"/>
      <c r="E332" s="18"/>
      <c r="F332" s="18"/>
      <c r="G332" s="22"/>
      <c r="H332" s="1"/>
      <c r="I332" s="18"/>
      <c r="J332" s="18"/>
      <c r="K332" s="22"/>
      <c r="L332" s="1"/>
      <c r="M332" s="18"/>
      <c r="N332" s="18"/>
      <c r="O332" s="18"/>
      <c r="P332" s="18"/>
      <c r="Q332" s="18"/>
      <c r="R332" s="18"/>
      <c r="S332" s="18"/>
      <c r="T332" s="22"/>
      <c r="U332" s="22"/>
      <c r="V332" s="18"/>
      <c r="W332" s="18"/>
      <c r="AC332" s="22"/>
      <c r="AD332" s="18"/>
      <c r="AE332" s="18"/>
      <c r="AF332" s="18"/>
      <c r="AG332" s="18"/>
      <c r="AH332" s="18"/>
      <c r="AJ332" s="22"/>
      <c r="AK332" s="18"/>
      <c r="AL332" s="18"/>
      <c r="AM332" s="18"/>
      <c r="AN332" s="18"/>
      <c r="AO332" s="18"/>
      <c r="AQ332" s="22"/>
      <c r="AR332" s="18"/>
      <c r="AS332" s="18"/>
      <c r="AT332" s="18"/>
      <c r="AU332" s="18"/>
      <c r="AV332" s="18"/>
      <c r="AX332" s="22"/>
      <c r="AY332" s="18"/>
      <c r="AZ332" s="18"/>
      <c r="BA332" s="18"/>
      <c r="BB332" s="18"/>
      <c r="BC332" s="18"/>
      <c r="BE332" s="22"/>
      <c r="BF332" s="18"/>
      <c r="BG332" s="18"/>
      <c r="BH332" s="18"/>
      <c r="BI332" s="18"/>
      <c r="BJ332" s="18"/>
      <c r="BL332" s="22"/>
      <c r="BM332" s="18"/>
      <c r="BN332" s="18"/>
      <c r="BO332" s="18"/>
      <c r="BP332" s="18"/>
      <c r="BQ332" s="18"/>
      <c r="BS332" s="22"/>
      <c r="BT332" s="18"/>
      <c r="BU332" s="18"/>
      <c r="BV332" s="18"/>
      <c r="BW332" s="18"/>
      <c r="BX332" s="18"/>
      <c r="BZ332" s="22"/>
      <c r="CA332" s="18"/>
      <c r="CB332" s="18"/>
      <c r="CC332" s="18"/>
      <c r="CD332" s="18"/>
      <c r="CE332" s="18"/>
      <c r="CG332" s="22"/>
      <c r="CH332" s="18"/>
      <c r="CI332" s="18"/>
      <c r="CJ332" s="18"/>
      <c r="CK332" s="18"/>
      <c r="CL332" s="18"/>
      <c r="CN332" s="22"/>
      <c r="CO332" s="18"/>
      <c r="CP332" s="18"/>
      <c r="CQ332" s="18"/>
      <c r="CR332" s="18"/>
      <c r="CS332" s="18"/>
      <c r="CU332" s="22"/>
      <c r="CV332" s="18"/>
      <c r="CW332" s="18"/>
      <c r="CX332" s="18"/>
      <c r="CY332" s="18"/>
      <c r="CZ332" s="18"/>
      <c r="DB332" s="22"/>
      <c r="DC332" s="18"/>
      <c r="DD332" s="18"/>
      <c r="DE332" s="18"/>
      <c r="DF332" s="18"/>
      <c r="DG332" s="18"/>
      <c r="DI332" s="22"/>
      <c r="DJ332" s="18"/>
      <c r="DK332" s="18"/>
      <c r="DL332" s="18"/>
      <c r="DM332" s="18"/>
      <c r="DN332" s="18"/>
      <c r="DP332" s="22"/>
      <c r="DQ332" s="18"/>
      <c r="DR332" s="18"/>
      <c r="DS332" s="18"/>
      <c r="DT332" s="18"/>
      <c r="DU332" s="18"/>
      <c r="DV332" s="18"/>
      <c r="DW332" s="22"/>
      <c r="DX332" s="18"/>
      <c r="DY332" s="18"/>
      <c r="DZ332" s="18"/>
      <c r="EA332" s="18"/>
      <c r="EB332" s="18"/>
      <c r="ED332" s="22"/>
      <c r="EE332" s="18"/>
      <c r="EF332" s="18"/>
      <c r="EG332" s="18"/>
      <c r="EH332" s="18"/>
      <c r="EI332" s="18"/>
      <c r="EK332" s="22"/>
      <c r="EL332" s="18"/>
      <c r="EM332" s="18"/>
      <c r="EN332" s="18"/>
      <c r="EO332" s="18"/>
      <c r="EP332" s="18"/>
      <c r="ER332" s="22"/>
      <c r="ES332" s="18"/>
      <c r="ET332" s="18"/>
      <c r="EU332" s="18"/>
      <c r="EV332" s="18"/>
      <c r="EW332" s="18"/>
      <c r="EY332" s="22"/>
      <c r="EZ332" s="18"/>
      <c r="FA332" s="18"/>
      <c r="FB332" s="18"/>
      <c r="FC332" s="18"/>
      <c r="FD332" s="18"/>
      <c r="FF332" s="22"/>
      <c r="FG332" s="18"/>
      <c r="FH332" s="18"/>
      <c r="FI332" s="18"/>
      <c r="FJ332" s="18"/>
      <c r="FK332" s="18"/>
      <c r="FM332" s="22"/>
      <c r="FN332" s="18"/>
      <c r="FO332" s="18"/>
      <c r="FP332" s="18"/>
      <c r="FQ332" s="18"/>
      <c r="FR332" s="18"/>
      <c r="FT332" s="22"/>
      <c r="FU332" s="18"/>
      <c r="FV332" s="18"/>
      <c r="FW332" s="18"/>
      <c r="FX332" s="18"/>
      <c r="FY332" s="18"/>
      <c r="GA332" s="22"/>
      <c r="GB332" s="18"/>
      <c r="GC332" s="18"/>
      <c r="GD332" s="18"/>
      <c r="GE332" s="18"/>
      <c r="GF332" s="18"/>
      <c r="GG332" s="18"/>
      <c r="GH332" s="18"/>
      <c r="GI332" s="18"/>
      <c r="GJ332" s="18"/>
      <c r="GK332" s="18"/>
      <c r="GL332" s="18"/>
      <c r="GM332" s="18"/>
      <c r="HD332" s="22"/>
      <c r="HE332" s="18"/>
      <c r="HF332" s="18"/>
      <c r="HG332" s="18"/>
      <c r="HH332" s="18"/>
      <c r="HI332" s="18"/>
      <c r="HK332" s="22"/>
      <c r="HL332" s="18"/>
      <c r="HM332" s="18"/>
      <c r="HN332" s="18"/>
      <c r="HO332" s="18"/>
      <c r="HP332" s="18"/>
      <c r="HR332" s="22"/>
      <c r="HS332" s="18"/>
      <c r="HT332" s="18"/>
      <c r="HU332" s="18"/>
      <c r="HV332" s="18"/>
      <c r="HW332" s="18"/>
      <c r="HY332" s="22"/>
      <c r="HZ332" s="18"/>
      <c r="IA332" s="18"/>
      <c r="IB332" s="18"/>
      <c r="IC332" s="18"/>
      <c r="ID332" s="18"/>
      <c r="IM332" s="22"/>
      <c r="IN332" s="18"/>
      <c r="IO332" s="18"/>
      <c r="IP332" s="18"/>
      <c r="IQ332" s="18"/>
      <c r="IR332" s="18"/>
      <c r="IT332" s="22"/>
      <c r="IU332" s="18"/>
      <c r="IV332" s="18"/>
      <c r="IW332" s="18"/>
      <c r="IX332" s="18"/>
      <c r="IY332" s="18"/>
      <c r="JA332" s="22"/>
      <c r="JB332" s="18"/>
      <c r="JC332" s="18"/>
      <c r="JD332" s="18"/>
      <c r="JE332" s="18"/>
      <c r="JF332" s="18"/>
      <c r="JH332" s="22"/>
      <c r="JI332" s="18"/>
      <c r="JJ332" s="18"/>
      <c r="JK332" s="18"/>
      <c r="JL332" s="18"/>
      <c r="JM332" s="18"/>
    </row>
    <row r="333" spans="2:273" x14ac:dyDescent="0.2">
      <c r="B333" s="4"/>
      <c r="C333" s="22"/>
      <c r="D333" s="1"/>
      <c r="E333" s="18"/>
      <c r="F333" s="18"/>
      <c r="G333" s="22"/>
      <c r="H333" s="1"/>
      <c r="I333" s="18"/>
      <c r="J333" s="18"/>
      <c r="K333" s="22"/>
      <c r="L333" s="1"/>
      <c r="M333" s="18"/>
      <c r="N333" s="18"/>
      <c r="O333" s="18"/>
      <c r="P333" s="18"/>
      <c r="Q333" s="18"/>
      <c r="R333" s="18"/>
      <c r="S333" s="18"/>
      <c r="T333" s="22"/>
      <c r="U333" s="22"/>
      <c r="V333" s="18"/>
      <c r="W333" s="18"/>
      <c r="AC333" s="22"/>
      <c r="AD333" s="18"/>
      <c r="AE333" s="18"/>
      <c r="AF333" s="18"/>
      <c r="AG333" s="18"/>
      <c r="AH333" s="18"/>
      <c r="AJ333" s="22"/>
      <c r="AK333" s="18"/>
      <c r="AL333" s="18"/>
      <c r="AM333" s="18"/>
      <c r="AN333" s="18"/>
      <c r="AO333" s="18"/>
      <c r="AQ333" s="22"/>
      <c r="AR333" s="18"/>
      <c r="AS333" s="18"/>
      <c r="AT333" s="18"/>
      <c r="AU333" s="18"/>
      <c r="AV333" s="18"/>
      <c r="AX333" s="22"/>
      <c r="AY333" s="18"/>
      <c r="AZ333" s="18"/>
      <c r="BA333" s="18"/>
      <c r="BB333" s="18"/>
      <c r="BC333" s="18"/>
      <c r="BE333" s="22"/>
      <c r="BF333" s="18"/>
      <c r="BG333" s="18"/>
      <c r="BH333" s="18"/>
      <c r="BI333" s="18"/>
      <c r="BJ333" s="18"/>
      <c r="BL333" s="22"/>
      <c r="BM333" s="18"/>
      <c r="BN333" s="18"/>
      <c r="BO333" s="18"/>
      <c r="BP333" s="18"/>
      <c r="BQ333" s="18"/>
      <c r="BS333" s="22"/>
      <c r="BT333" s="18"/>
      <c r="BU333" s="18"/>
      <c r="BV333" s="18"/>
      <c r="BW333" s="18"/>
      <c r="BX333" s="18"/>
      <c r="BZ333" s="22"/>
      <c r="CA333" s="18"/>
      <c r="CB333" s="18"/>
      <c r="CC333" s="18"/>
      <c r="CD333" s="18"/>
      <c r="CE333" s="18"/>
      <c r="CG333" s="22"/>
      <c r="CH333" s="18"/>
      <c r="CI333" s="18"/>
      <c r="CJ333" s="18"/>
      <c r="CK333" s="18"/>
      <c r="CL333" s="18"/>
      <c r="CN333" s="22"/>
      <c r="CO333" s="18"/>
      <c r="CP333" s="18"/>
      <c r="CQ333" s="18"/>
      <c r="CR333" s="18"/>
      <c r="CS333" s="18"/>
      <c r="CU333" s="22"/>
      <c r="CV333" s="18"/>
      <c r="CW333" s="18"/>
      <c r="CX333" s="18"/>
      <c r="CY333" s="18"/>
      <c r="CZ333" s="18"/>
      <c r="DB333" s="22"/>
      <c r="DC333" s="18"/>
      <c r="DD333" s="18"/>
      <c r="DE333" s="18"/>
      <c r="DF333" s="18"/>
      <c r="DG333" s="18"/>
      <c r="DI333" s="22"/>
      <c r="DJ333" s="18"/>
      <c r="DK333" s="18"/>
      <c r="DL333" s="18"/>
      <c r="DM333" s="18"/>
      <c r="DN333" s="18"/>
      <c r="DP333" s="22"/>
      <c r="DQ333" s="18"/>
      <c r="DR333" s="18"/>
      <c r="DS333" s="18"/>
      <c r="DT333" s="18"/>
      <c r="DU333" s="18"/>
      <c r="DV333" s="18"/>
      <c r="DW333" s="22"/>
      <c r="DX333" s="18"/>
      <c r="DY333" s="18"/>
      <c r="DZ333" s="18"/>
      <c r="EA333" s="18"/>
      <c r="EB333" s="18"/>
      <c r="ED333" s="22"/>
      <c r="EE333" s="18"/>
      <c r="EF333" s="18"/>
      <c r="EG333" s="18"/>
      <c r="EH333" s="18"/>
      <c r="EI333" s="18"/>
      <c r="EK333" s="22"/>
      <c r="EL333" s="18"/>
      <c r="EM333" s="18"/>
      <c r="EN333" s="18"/>
      <c r="EO333" s="18"/>
      <c r="EP333" s="18"/>
      <c r="ER333" s="22"/>
      <c r="ES333" s="18"/>
      <c r="ET333" s="18"/>
      <c r="EU333" s="18"/>
      <c r="EV333" s="18"/>
      <c r="EW333" s="18"/>
      <c r="EY333" s="22"/>
      <c r="EZ333" s="18"/>
      <c r="FA333" s="18"/>
      <c r="FB333" s="18"/>
      <c r="FC333" s="18"/>
      <c r="FD333" s="18"/>
      <c r="FF333" s="22"/>
      <c r="FG333" s="18"/>
      <c r="FH333" s="18"/>
      <c r="FI333" s="18"/>
      <c r="FJ333" s="18"/>
      <c r="FK333" s="18"/>
      <c r="FM333" s="22"/>
      <c r="FN333" s="18"/>
      <c r="FO333" s="18"/>
      <c r="FP333" s="18"/>
      <c r="FQ333" s="18"/>
      <c r="FR333" s="18"/>
      <c r="FT333" s="22"/>
      <c r="FU333" s="18"/>
      <c r="FV333" s="18"/>
      <c r="FW333" s="18"/>
      <c r="FX333" s="18"/>
      <c r="FY333" s="18"/>
      <c r="GA333" s="22"/>
      <c r="GB333" s="18"/>
      <c r="GC333" s="18"/>
      <c r="GD333" s="18"/>
      <c r="GE333" s="18"/>
      <c r="GF333" s="18"/>
      <c r="GG333" s="18"/>
      <c r="GH333" s="18"/>
      <c r="GI333" s="18"/>
      <c r="GJ333" s="18"/>
      <c r="GK333" s="18"/>
      <c r="GL333" s="18"/>
      <c r="GM333" s="18"/>
      <c r="HD333" s="22"/>
      <c r="HE333" s="18"/>
      <c r="HF333" s="18"/>
      <c r="HG333" s="18"/>
      <c r="HH333" s="18"/>
      <c r="HI333" s="18"/>
      <c r="HK333" s="22"/>
      <c r="HL333" s="18"/>
      <c r="HM333" s="18"/>
      <c r="HN333" s="18"/>
      <c r="HO333" s="18"/>
      <c r="HP333" s="18"/>
      <c r="HR333" s="22"/>
      <c r="HS333" s="18"/>
      <c r="HT333" s="18"/>
      <c r="HU333" s="18"/>
      <c r="HV333" s="18"/>
      <c r="HW333" s="18"/>
      <c r="HY333" s="22"/>
      <c r="HZ333" s="18"/>
      <c r="IA333" s="18"/>
      <c r="IB333" s="18"/>
      <c r="IC333" s="18"/>
      <c r="ID333" s="18"/>
      <c r="IM333" s="22"/>
      <c r="IN333" s="18"/>
      <c r="IO333" s="18"/>
      <c r="IP333" s="18"/>
      <c r="IQ333" s="18"/>
      <c r="IR333" s="18"/>
      <c r="IT333" s="22"/>
      <c r="IU333" s="18"/>
      <c r="IV333" s="18"/>
      <c r="IW333" s="18"/>
      <c r="IX333" s="18"/>
      <c r="IY333" s="18"/>
      <c r="JA333" s="22"/>
      <c r="JB333" s="18"/>
      <c r="JC333" s="18"/>
      <c r="JD333" s="18"/>
      <c r="JE333" s="18"/>
      <c r="JF333" s="18"/>
      <c r="JH333" s="22"/>
      <c r="JI333" s="18"/>
      <c r="JJ333" s="18"/>
      <c r="JK333" s="18"/>
      <c r="JL333" s="18"/>
      <c r="JM333" s="18"/>
    </row>
    <row r="334" spans="2:273" x14ac:dyDescent="0.2">
      <c r="B334" s="4"/>
      <c r="C334" s="22"/>
      <c r="D334" s="1"/>
      <c r="E334" s="18"/>
      <c r="F334" s="18"/>
      <c r="G334" s="22"/>
      <c r="H334" s="1"/>
      <c r="I334" s="18"/>
      <c r="J334" s="18"/>
      <c r="K334" s="22"/>
      <c r="L334" s="1"/>
      <c r="M334" s="18"/>
      <c r="N334" s="18"/>
      <c r="O334" s="18"/>
      <c r="P334" s="18"/>
      <c r="Q334" s="18"/>
      <c r="R334" s="18"/>
      <c r="S334" s="18"/>
      <c r="T334" s="22"/>
      <c r="U334" s="22"/>
      <c r="V334" s="18"/>
      <c r="W334" s="18"/>
      <c r="AC334" s="22"/>
      <c r="AD334" s="18"/>
      <c r="AE334" s="18"/>
      <c r="AF334" s="18"/>
      <c r="AG334" s="18"/>
      <c r="AH334" s="18"/>
      <c r="AJ334" s="22"/>
      <c r="AK334" s="18"/>
      <c r="AL334" s="18"/>
      <c r="AM334" s="18"/>
      <c r="AN334" s="18"/>
      <c r="AO334" s="18"/>
      <c r="AQ334" s="22"/>
      <c r="AR334" s="18"/>
      <c r="AS334" s="18"/>
      <c r="AT334" s="18"/>
      <c r="AU334" s="18"/>
      <c r="AV334" s="18"/>
      <c r="AX334" s="22"/>
      <c r="AY334" s="18"/>
      <c r="AZ334" s="18"/>
      <c r="BA334" s="18"/>
      <c r="BB334" s="18"/>
      <c r="BC334" s="18"/>
      <c r="BE334" s="22"/>
      <c r="BF334" s="18"/>
      <c r="BG334" s="18"/>
      <c r="BH334" s="18"/>
      <c r="BI334" s="18"/>
      <c r="BJ334" s="18"/>
      <c r="BL334" s="22"/>
      <c r="BM334" s="18"/>
      <c r="BN334" s="18"/>
      <c r="BO334" s="18"/>
      <c r="BP334" s="18"/>
      <c r="BQ334" s="18"/>
      <c r="BS334" s="22"/>
      <c r="BT334" s="18"/>
      <c r="BU334" s="18"/>
      <c r="BV334" s="18"/>
      <c r="BW334" s="18"/>
      <c r="BX334" s="18"/>
      <c r="BZ334" s="22"/>
      <c r="CA334" s="18"/>
      <c r="CB334" s="18"/>
      <c r="CC334" s="18"/>
      <c r="CD334" s="18"/>
      <c r="CE334" s="18"/>
      <c r="CG334" s="22"/>
      <c r="CH334" s="18"/>
      <c r="CI334" s="18"/>
      <c r="CJ334" s="18"/>
      <c r="CK334" s="18"/>
      <c r="CL334" s="18"/>
      <c r="CN334" s="22"/>
      <c r="CO334" s="18"/>
      <c r="CP334" s="18"/>
      <c r="CQ334" s="18"/>
      <c r="CR334" s="18"/>
      <c r="CS334" s="18"/>
      <c r="CU334" s="22"/>
      <c r="CV334" s="18"/>
      <c r="CW334" s="18"/>
      <c r="CX334" s="18"/>
      <c r="CY334" s="18"/>
      <c r="CZ334" s="18"/>
      <c r="DB334" s="22"/>
      <c r="DC334" s="18"/>
      <c r="DD334" s="18"/>
      <c r="DE334" s="18"/>
      <c r="DF334" s="18"/>
      <c r="DG334" s="18"/>
      <c r="DI334" s="22"/>
      <c r="DJ334" s="18"/>
      <c r="DK334" s="18"/>
      <c r="DL334" s="18"/>
      <c r="DM334" s="18"/>
      <c r="DN334" s="18"/>
      <c r="DP334" s="22"/>
      <c r="DQ334" s="18"/>
      <c r="DR334" s="18"/>
      <c r="DS334" s="18"/>
      <c r="DT334" s="18"/>
      <c r="DU334" s="18"/>
      <c r="DV334" s="18"/>
      <c r="DW334" s="22"/>
      <c r="DX334" s="18"/>
      <c r="DY334" s="18"/>
      <c r="DZ334" s="18"/>
      <c r="EA334" s="18"/>
      <c r="EB334" s="18"/>
      <c r="ED334" s="22"/>
      <c r="EE334" s="18"/>
      <c r="EF334" s="18"/>
      <c r="EG334" s="18"/>
      <c r="EH334" s="18"/>
      <c r="EI334" s="18"/>
      <c r="EK334" s="22"/>
      <c r="EL334" s="18"/>
      <c r="EM334" s="18"/>
      <c r="EN334" s="18"/>
      <c r="EO334" s="18"/>
      <c r="EP334" s="18"/>
      <c r="ER334" s="22"/>
      <c r="ES334" s="18"/>
      <c r="ET334" s="18"/>
      <c r="EU334" s="18"/>
      <c r="EV334" s="18"/>
      <c r="EW334" s="18"/>
      <c r="EY334" s="22"/>
      <c r="EZ334" s="18"/>
      <c r="FA334" s="18"/>
      <c r="FB334" s="18"/>
      <c r="FC334" s="18"/>
      <c r="FD334" s="18"/>
      <c r="FF334" s="22"/>
      <c r="FG334" s="18"/>
      <c r="FH334" s="18"/>
      <c r="FI334" s="18"/>
      <c r="FJ334" s="18"/>
      <c r="FK334" s="18"/>
      <c r="FM334" s="22"/>
      <c r="FN334" s="18"/>
      <c r="FO334" s="18"/>
      <c r="FP334" s="18"/>
      <c r="FQ334" s="18"/>
      <c r="FR334" s="18"/>
      <c r="FT334" s="22"/>
      <c r="FU334" s="18"/>
      <c r="FV334" s="18"/>
      <c r="FW334" s="18"/>
      <c r="FX334" s="18"/>
      <c r="FY334" s="18"/>
      <c r="GA334" s="22"/>
      <c r="GB334" s="18"/>
      <c r="GC334" s="18"/>
      <c r="GD334" s="18"/>
      <c r="GE334" s="18"/>
      <c r="GF334" s="18"/>
      <c r="GG334" s="18"/>
      <c r="GH334" s="18"/>
      <c r="GI334" s="18"/>
      <c r="GJ334" s="18"/>
      <c r="GK334" s="18"/>
      <c r="GL334" s="18"/>
      <c r="GM334" s="18"/>
      <c r="HD334" s="22"/>
      <c r="HE334" s="18"/>
      <c r="HF334" s="18"/>
      <c r="HG334" s="18"/>
      <c r="HH334" s="18"/>
      <c r="HI334" s="18"/>
      <c r="HK334" s="22"/>
      <c r="HL334" s="18"/>
      <c r="HM334" s="18"/>
      <c r="HN334" s="18"/>
      <c r="HO334" s="18"/>
      <c r="HP334" s="18"/>
      <c r="HR334" s="22"/>
      <c r="HS334" s="18"/>
      <c r="HT334" s="18"/>
      <c r="HU334" s="18"/>
      <c r="HV334" s="18"/>
      <c r="HW334" s="18"/>
      <c r="HY334" s="22"/>
      <c r="HZ334" s="18"/>
      <c r="IA334" s="18"/>
      <c r="IB334" s="18"/>
      <c r="IC334" s="18"/>
      <c r="ID334" s="18"/>
      <c r="IM334" s="22"/>
      <c r="IN334" s="18"/>
      <c r="IO334" s="18"/>
      <c r="IP334" s="18"/>
      <c r="IQ334" s="18"/>
      <c r="IR334" s="18"/>
      <c r="IT334" s="22"/>
      <c r="IU334" s="18"/>
      <c r="IV334" s="18"/>
      <c r="IW334" s="18"/>
      <c r="IX334" s="18"/>
      <c r="IY334" s="18"/>
      <c r="JA334" s="22"/>
      <c r="JB334" s="18"/>
      <c r="JC334" s="18"/>
      <c r="JD334" s="18"/>
      <c r="JE334" s="18"/>
      <c r="JF334" s="18"/>
      <c r="JH334" s="22"/>
      <c r="JI334" s="18"/>
      <c r="JJ334" s="18"/>
      <c r="JK334" s="18"/>
      <c r="JL334" s="18"/>
      <c r="JM334" s="18"/>
    </row>
    <row r="335" spans="2:273" x14ac:dyDescent="0.2">
      <c r="B335" s="4"/>
      <c r="C335" s="22"/>
      <c r="D335" s="1"/>
      <c r="E335" s="18"/>
      <c r="F335" s="18"/>
      <c r="G335" s="22"/>
      <c r="H335" s="1"/>
      <c r="I335" s="18"/>
      <c r="J335" s="18"/>
      <c r="K335" s="22"/>
      <c r="L335" s="1"/>
      <c r="M335" s="18"/>
      <c r="N335" s="18"/>
      <c r="O335" s="18"/>
      <c r="P335" s="18"/>
      <c r="Q335" s="18"/>
      <c r="R335" s="18"/>
      <c r="S335" s="18"/>
      <c r="T335" s="22"/>
      <c r="U335" s="22"/>
      <c r="V335" s="18"/>
      <c r="W335" s="18"/>
      <c r="AC335" s="22"/>
      <c r="AD335" s="18"/>
      <c r="AE335" s="18"/>
      <c r="AF335" s="18"/>
      <c r="AG335" s="18"/>
      <c r="AH335" s="18"/>
      <c r="AJ335" s="22"/>
      <c r="AK335" s="18"/>
      <c r="AL335" s="18"/>
      <c r="AM335" s="18"/>
      <c r="AN335" s="18"/>
      <c r="AO335" s="18"/>
      <c r="AQ335" s="22"/>
      <c r="AR335" s="18"/>
      <c r="AS335" s="18"/>
      <c r="AT335" s="18"/>
      <c r="AU335" s="18"/>
      <c r="AV335" s="18"/>
      <c r="AX335" s="22"/>
      <c r="AY335" s="18"/>
      <c r="AZ335" s="18"/>
      <c r="BA335" s="18"/>
      <c r="BB335" s="18"/>
      <c r="BC335" s="18"/>
      <c r="BE335" s="22"/>
      <c r="BF335" s="18"/>
      <c r="BG335" s="18"/>
      <c r="BH335" s="18"/>
      <c r="BI335" s="18"/>
      <c r="BJ335" s="18"/>
      <c r="BL335" s="22"/>
      <c r="BM335" s="18"/>
      <c r="BN335" s="18"/>
      <c r="BO335" s="18"/>
      <c r="BP335" s="18"/>
      <c r="BQ335" s="18"/>
      <c r="BS335" s="22"/>
      <c r="BT335" s="18"/>
      <c r="BU335" s="18"/>
      <c r="BV335" s="18"/>
      <c r="BW335" s="18"/>
      <c r="BX335" s="18"/>
      <c r="BZ335" s="22"/>
      <c r="CA335" s="18"/>
      <c r="CB335" s="18"/>
      <c r="CC335" s="18"/>
      <c r="CD335" s="18"/>
      <c r="CE335" s="18"/>
      <c r="CG335" s="22"/>
      <c r="CH335" s="18"/>
      <c r="CI335" s="18"/>
      <c r="CJ335" s="18"/>
      <c r="CK335" s="18"/>
      <c r="CL335" s="18"/>
      <c r="CN335" s="22"/>
      <c r="CO335" s="18"/>
      <c r="CP335" s="18"/>
      <c r="CQ335" s="18"/>
      <c r="CR335" s="18"/>
      <c r="CS335" s="18"/>
      <c r="CU335" s="22"/>
      <c r="CV335" s="18"/>
      <c r="CW335" s="18"/>
      <c r="CX335" s="18"/>
      <c r="CY335" s="18"/>
      <c r="CZ335" s="18"/>
      <c r="DB335" s="22"/>
      <c r="DC335" s="18"/>
      <c r="DD335" s="18"/>
      <c r="DE335" s="18"/>
      <c r="DF335" s="18"/>
      <c r="DG335" s="18"/>
      <c r="DI335" s="22"/>
      <c r="DJ335" s="18"/>
      <c r="DK335" s="18"/>
      <c r="DL335" s="18"/>
      <c r="DM335" s="18"/>
      <c r="DN335" s="18"/>
      <c r="DP335" s="22"/>
      <c r="DQ335" s="18"/>
      <c r="DR335" s="18"/>
      <c r="DS335" s="18"/>
      <c r="DT335" s="18"/>
      <c r="DU335" s="18"/>
      <c r="DV335" s="18"/>
      <c r="DW335" s="22"/>
      <c r="DX335" s="18"/>
      <c r="DY335" s="18"/>
      <c r="DZ335" s="18"/>
      <c r="EA335" s="18"/>
      <c r="EB335" s="18"/>
      <c r="ED335" s="22"/>
      <c r="EE335" s="18"/>
      <c r="EF335" s="18"/>
      <c r="EG335" s="18"/>
      <c r="EH335" s="18"/>
      <c r="EI335" s="18"/>
      <c r="EK335" s="22"/>
      <c r="EL335" s="18"/>
      <c r="EM335" s="18"/>
      <c r="EN335" s="18"/>
      <c r="EO335" s="18"/>
      <c r="EP335" s="18"/>
      <c r="ER335" s="22"/>
      <c r="ES335" s="18"/>
      <c r="ET335" s="18"/>
      <c r="EU335" s="18"/>
      <c r="EV335" s="18"/>
      <c r="EW335" s="18"/>
      <c r="EY335" s="22"/>
      <c r="EZ335" s="18"/>
      <c r="FA335" s="18"/>
      <c r="FB335" s="18"/>
      <c r="FC335" s="18"/>
      <c r="FD335" s="18"/>
      <c r="FF335" s="22"/>
      <c r="FG335" s="18"/>
      <c r="FH335" s="18"/>
      <c r="FI335" s="18"/>
      <c r="FJ335" s="18"/>
      <c r="FK335" s="18"/>
      <c r="FM335" s="22"/>
      <c r="FN335" s="18"/>
      <c r="FO335" s="18"/>
      <c r="FP335" s="18"/>
      <c r="FQ335" s="18"/>
      <c r="FR335" s="18"/>
      <c r="FT335" s="22"/>
      <c r="FU335" s="18"/>
      <c r="FV335" s="18"/>
      <c r="FW335" s="18"/>
      <c r="FX335" s="18"/>
      <c r="FY335" s="18"/>
      <c r="GA335" s="22"/>
      <c r="GB335" s="18"/>
      <c r="GC335" s="18"/>
      <c r="GD335" s="18"/>
      <c r="GE335" s="18"/>
      <c r="GF335" s="18"/>
      <c r="GG335" s="18"/>
      <c r="GH335" s="18"/>
      <c r="GI335" s="18"/>
      <c r="GJ335" s="18"/>
      <c r="GK335" s="18"/>
      <c r="GL335" s="18"/>
      <c r="GM335" s="18"/>
      <c r="HD335" s="22"/>
      <c r="HE335" s="18"/>
      <c r="HF335" s="18"/>
      <c r="HG335" s="18"/>
      <c r="HH335" s="18"/>
      <c r="HI335" s="18"/>
      <c r="HK335" s="22"/>
      <c r="HL335" s="18"/>
      <c r="HM335" s="18"/>
      <c r="HN335" s="18"/>
      <c r="HO335" s="18"/>
      <c r="HP335" s="18"/>
      <c r="HR335" s="22"/>
      <c r="HS335" s="18"/>
      <c r="HT335" s="18"/>
      <c r="HU335" s="18"/>
      <c r="HV335" s="18"/>
      <c r="HW335" s="18"/>
      <c r="HY335" s="22"/>
      <c r="HZ335" s="18"/>
      <c r="IA335" s="18"/>
      <c r="IB335" s="18"/>
      <c r="IC335" s="18"/>
      <c r="ID335" s="18"/>
      <c r="IM335" s="22"/>
      <c r="IN335" s="18"/>
      <c r="IO335" s="18"/>
      <c r="IP335" s="18"/>
      <c r="IQ335" s="18"/>
      <c r="IR335" s="18"/>
      <c r="IT335" s="22"/>
      <c r="IU335" s="18"/>
      <c r="IV335" s="18"/>
      <c r="IW335" s="18"/>
      <c r="IX335" s="18"/>
      <c r="IY335" s="18"/>
      <c r="JA335" s="22"/>
      <c r="JB335" s="18"/>
      <c r="JC335" s="18"/>
      <c r="JD335" s="18"/>
      <c r="JE335" s="18"/>
      <c r="JF335" s="18"/>
      <c r="JH335" s="22"/>
      <c r="JI335" s="18"/>
      <c r="JJ335" s="18"/>
      <c r="JK335" s="18"/>
      <c r="JL335" s="18"/>
      <c r="JM335" s="18"/>
    </row>
    <row r="336" spans="2:273" x14ac:dyDescent="0.2">
      <c r="B336" s="4"/>
      <c r="C336" s="22"/>
      <c r="D336" s="1"/>
      <c r="E336" s="18"/>
      <c r="F336" s="18"/>
      <c r="G336" s="22"/>
      <c r="H336" s="1"/>
      <c r="I336" s="18"/>
      <c r="J336" s="18"/>
      <c r="K336" s="22"/>
      <c r="L336" s="1"/>
      <c r="M336" s="18"/>
      <c r="N336" s="18"/>
      <c r="O336" s="18"/>
      <c r="P336" s="18"/>
      <c r="Q336" s="18"/>
      <c r="R336" s="18"/>
      <c r="S336" s="18"/>
      <c r="T336" s="22"/>
      <c r="U336" s="22"/>
      <c r="V336" s="18"/>
      <c r="W336" s="18"/>
      <c r="AC336" s="22"/>
      <c r="AD336" s="18"/>
      <c r="AE336" s="18"/>
      <c r="AF336" s="18"/>
      <c r="AG336" s="18"/>
      <c r="AH336" s="18"/>
      <c r="AJ336" s="22"/>
      <c r="AK336" s="18"/>
      <c r="AL336" s="18"/>
      <c r="AM336" s="18"/>
      <c r="AN336" s="18"/>
      <c r="AO336" s="18"/>
      <c r="AQ336" s="22"/>
      <c r="AR336" s="18"/>
      <c r="AS336" s="18"/>
      <c r="AT336" s="18"/>
      <c r="AU336" s="18"/>
      <c r="AV336" s="18"/>
      <c r="AX336" s="22"/>
      <c r="AY336" s="18"/>
      <c r="AZ336" s="18"/>
      <c r="BA336" s="18"/>
      <c r="BB336" s="18"/>
      <c r="BC336" s="18"/>
      <c r="BE336" s="22"/>
      <c r="BF336" s="18"/>
      <c r="BG336" s="18"/>
      <c r="BH336" s="18"/>
      <c r="BI336" s="18"/>
      <c r="BJ336" s="18"/>
      <c r="BL336" s="22"/>
      <c r="BM336" s="18"/>
      <c r="BN336" s="18"/>
      <c r="BO336" s="18"/>
      <c r="BP336" s="18"/>
      <c r="BQ336" s="18"/>
      <c r="BS336" s="22"/>
      <c r="BT336" s="18"/>
      <c r="BU336" s="18"/>
      <c r="BV336" s="18"/>
      <c r="BW336" s="18"/>
      <c r="BX336" s="18"/>
      <c r="BZ336" s="22"/>
      <c r="CA336" s="18"/>
      <c r="CB336" s="18"/>
      <c r="CC336" s="18"/>
      <c r="CD336" s="18"/>
      <c r="CE336" s="18"/>
      <c r="CG336" s="22"/>
      <c r="CH336" s="18"/>
      <c r="CI336" s="18"/>
      <c r="CJ336" s="18"/>
      <c r="CK336" s="18"/>
      <c r="CL336" s="18"/>
      <c r="CN336" s="22"/>
      <c r="CO336" s="18"/>
      <c r="CP336" s="18"/>
      <c r="CQ336" s="18"/>
      <c r="CR336" s="18"/>
      <c r="CS336" s="18"/>
      <c r="CU336" s="22"/>
      <c r="CV336" s="18"/>
      <c r="CW336" s="18"/>
      <c r="CX336" s="18"/>
      <c r="CY336" s="18"/>
      <c r="CZ336" s="18"/>
      <c r="DB336" s="22"/>
      <c r="DC336" s="18"/>
      <c r="DD336" s="18"/>
      <c r="DE336" s="18"/>
      <c r="DF336" s="18"/>
      <c r="DG336" s="18"/>
      <c r="DI336" s="22"/>
      <c r="DJ336" s="18"/>
      <c r="DK336" s="18"/>
      <c r="DL336" s="18"/>
      <c r="DM336" s="18"/>
      <c r="DN336" s="18"/>
      <c r="DP336" s="22"/>
      <c r="DQ336" s="18"/>
      <c r="DR336" s="18"/>
      <c r="DS336" s="18"/>
      <c r="DT336" s="18"/>
      <c r="DU336" s="18"/>
      <c r="DV336" s="18"/>
      <c r="DW336" s="22"/>
      <c r="DX336" s="18"/>
      <c r="DY336" s="18"/>
      <c r="DZ336" s="18"/>
      <c r="EA336" s="18"/>
      <c r="EB336" s="18"/>
      <c r="ED336" s="22"/>
      <c r="EE336" s="18"/>
      <c r="EF336" s="18"/>
      <c r="EG336" s="18"/>
      <c r="EH336" s="18"/>
      <c r="EI336" s="18"/>
      <c r="EK336" s="22"/>
      <c r="EL336" s="18"/>
      <c r="EM336" s="18"/>
      <c r="EN336" s="18"/>
      <c r="EO336" s="18"/>
      <c r="EP336" s="18"/>
      <c r="ER336" s="22"/>
      <c r="ES336" s="18"/>
      <c r="ET336" s="18"/>
      <c r="EU336" s="18"/>
      <c r="EV336" s="18"/>
      <c r="EW336" s="18"/>
      <c r="EY336" s="22"/>
      <c r="EZ336" s="18"/>
      <c r="FA336" s="18"/>
      <c r="FB336" s="18"/>
      <c r="FC336" s="18"/>
      <c r="FD336" s="18"/>
      <c r="FF336" s="22"/>
      <c r="FG336" s="18"/>
      <c r="FH336" s="18"/>
      <c r="FI336" s="18"/>
      <c r="FJ336" s="18"/>
      <c r="FK336" s="18"/>
      <c r="FM336" s="22"/>
      <c r="FN336" s="18"/>
      <c r="FO336" s="18"/>
      <c r="FP336" s="18"/>
      <c r="FQ336" s="18"/>
      <c r="FR336" s="18"/>
      <c r="FT336" s="22"/>
      <c r="FU336" s="18"/>
      <c r="FV336" s="18"/>
      <c r="FW336" s="18"/>
      <c r="FX336" s="18"/>
      <c r="FY336" s="18"/>
      <c r="GA336" s="22"/>
      <c r="GB336" s="18"/>
      <c r="GC336" s="18"/>
      <c r="GD336" s="18"/>
      <c r="GE336" s="18"/>
      <c r="GF336" s="18"/>
      <c r="GG336" s="18"/>
      <c r="GH336" s="18"/>
      <c r="GI336" s="18"/>
      <c r="GJ336" s="18"/>
      <c r="GK336" s="18"/>
      <c r="GL336" s="18"/>
      <c r="GM336" s="18"/>
      <c r="HD336" s="22"/>
      <c r="HE336" s="18"/>
      <c r="HF336" s="18"/>
      <c r="HG336" s="18"/>
      <c r="HH336" s="18"/>
      <c r="HI336" s="18"/>
      <c r="HK336" s="22"/>
      <c r="HL336" s="18"/>
      <c r="HM336" s="18"/>
      <c r="HN336" s="18"/>
      <c r="HO336" s="18"/>
      <c r="HP336" s="18"/>
      <c r="HR336" s="22"/>
      <c r="HS336" s="18"/>
      <c r="HT336" s="18"/>
      <c r="HU336" s="18"/>
      <c r="HV336" s="18"/>
      <c r="HW336" s="18"/>
      <c r="HY336" s="22"/>
      <c r="HZ336" s="18"/>
      <c r="IA336" s="18"/>
      <c r="IB336" s="18"/>
      <c r="IC336" s="18"/>
      <c r="ID336" s="18"/>
      <c r="IM336" s="22"/>
      <c r="IN336" s="18"/>
      <c r="IO336" s="18"/>
      <c r="IP336" s="18"/>
      <c r="IQ336" s="18"/>
      <c r="IR336" s="18"/>
      <c r="IT336" s="22"/>
      <c r="IU336" s="18"/>
      <c r="IV336" s="18"/>
      <c r="IW336" s="18"/>
      <c r="IX336" s="18"/>
      <c r="IY336" s="18"/>
      <c r="JA336" s="22"/>
      <c r="JB336" s="18"/>
      <c r="JC336" s="18"/>
      <c r="JD336" s="18"/>
      <c r="JE336" s="18"/>
      <c r="JF336" s="18"/>
      <c r="JH336" s="22"/>
      <c r="JI336" s="18"/>
      <c r="JJ336" s="18"/>
      <c r="JK336" s="18"/>
      <c r="JL336" s="18"/>
      <c r="JM336" s="18"/>
    </row>
    <row r="337" spans="2:273" x14ac:dyDescent="0.2">
      <c r="B337" s="4"/>
      <c r="C337" s="22"/>
      <c r="D337" s="1"/>
      <c r="E337" s="18"/>
      <c r="F337" s="18"/>
      <c r="G337" s="22"/>
      <c r="H337" s="1"/>
      <c r="I337" s="18"/>
      <c r="J337" s="18"/>
      <c r="K337" s="22"/>
      <c r="L337" s="1"/>
      <c r="M337" s="18"/>
      <c r="N337" s="18"/>
      <c r="O337" s="18"/>
      <c r="P337" s="18"/>
      <c r="Q337" s="18"/>
      <c r="R337" s="18"/>
      <c r="S337" s="18"/>
      <c r="T337" s="22"/>
      <c r="U337" s="22"/>
      <c r="V337" s="18"/>
      <c r="W337" s="18"/>
      <c r="AC337" s="22"/>
      <c r="AD337" s="18"/>
      <c r="AE337" s="18"/>
      <c r="AF337" s="18"/>
      <c r="AG337" s="18"/>
      <c r="AH337" s="18"/>
      <c r="AJ337" s="22"/>
      <c r="AK337" s="18"/>
      <c r="AL337" s="18"/>
      <c r="AM337" s="18"/>
      <c r="AN337" s="18"/>
      <c r="AO337" s="18"/>
      <c r="AQ337" s="22"/>
      <c r="AR337" s="18"/>
      <c r="AS337" s="18"/>
      <c r="AT337" s="18"/>
      <c r="AU337" s="18"/>
      <c r="AV337" s="18"/>
      <c r="AX337" s="22"/>
      <c r="AY337" s="18"/>
      <c r="AZ337" s="18"/>
      <c r="BA337" s="18"/>
      <c r="BB337" s="18"/>
      <c r="BC337" s="18"/>
      <c r="BE337" s="22"/>
      <c r="BF337" s="18"/>
      <c r="BG337" s="18"/>
      <c r="BH337" s="18"/>
      <c r="BI337" s="18"/>
      <c r="BJ337" s="18"/>
      <c r="BL337" s="22"/>
      <c r="BM337" s="18"/>
      <c r="BN337" s="18"/>
      <c r="BO337" s="18"/>
      <c r="BP337" s="18"/>
      <c r="BQ337" s="18"/>
      <c r="BS337" s="22"/>
      <c r="BT337" s="18"/>
      <c r="BU337" s="18"/>
      <c r="BV337" s="18"/>
      <c r="BW337" s="18"/>
      <c r="BX337" s="18"/>
      <c r="BZ337" s="22"/>
      <c r="CA337" s="18"/>
      <c r="CB337" s="18"/>
      <c r="CC337" s="18"/>
      <c r="CD337" s="18"/>
      <c r="CE337" s="18"/>
      <c r="CG337" s="22"/>
      <c r="CH337" s="18"/>
      <c r="CI337" s="18"/>
      <c r="CJ337" s="18"/>
      <c r="CK337" s="18"/>
      <c r="CL337" s="18"/>
      <c r="CN337" s="22"/>
      <c r="CO337" s="18"/>
      <c r="CP337" s="18"/>
      <c r="CQ337" s="18"/>
      <c r="CR337" s="18"/>
      <c r="CS337" s="18"/>
      <c r="CU337" s="22"/>
      <c r="CV337" s="18"/>
      <c r="CW337" s="18"/>
      <c r="CX337" s="18"/>
      <c r="CY337" s="18"/>
      <c r="CZ337" s="18"/>
      <c r="DB337" s="22"/>
      <c r="DC337" s="18"/>
      <c r="DD337" s="18"/>
      <c r="DE337" s="18"/>
      <c r="DF337" s="18"/>
      <c r="DG337" s="18"/>
      <c r="DI337" s="22"/>
      <c r="DJ337" s="18"/>
      <c r="DK337" s="18"/>
      <c r="DL337" s="18"/>
      <c r="DM337" s="18"/>
      <c r="DN337" s="18"/>
      <c r="DP337" s="22"/>
      <c r="DQ337" s="18"/>
      <c r="DR337" s="18"/>
      <c r="DS337" s="18"/>
      <c r="DT337" s="18"/>
      <c r="DU337" s="18"/>
      <c r="DV337" s="18"/>
      <c r="DW337" s="22"/>
      <c r="DX337" s="18"/>
      <c r="DY337" s="18"/>
      <c r="DZ337" s="18"/>
      <c r="EA337" s="18"/>
      <c r="EB337" s="18"/>
      <c r="ED337" s="22"/>
      <c r="EE337" s="18"/>
      <c r="EF337" s="18"/>
      <c r="EG337" s="18"/>
      <c r="EH337" s="18"/>
      <c r="EI337" s="18"/>
      <c r="EK337" s="22"/>
      <c r="EL337" s="18"/>
      <c r="EM337" s="18"/>
      <c r="EN337" s="18"/>
      <c r="EO337" s="18"/>
      <c r="EP337" s="18"/>
      <c r="ER337" s="22"/>
      <c r="ES337" s="18"/>
      <c r="ET337" s="18"/>
      <c r="EU337" s="18"/>
      <c r="EV337" s="18"/>
      <c r="EW337" s="18"/>
      <c r="EY337" s="22"/>
      <c r="EZ337" s="18"/>
      <c r="FA337" s="18"/>
      <c r="FB337" s="18"/>
      <c r="FC337" s="18"/>
      <c r="FD337" s="18"/>
      <c r="FF337" s="22"/>
      <c r="FG337" s="18"/>
      <c r="FH337" s="18"/>
      <c r="FI337" s="18"/>
      <c r="FJ337" s="18"/>
      <c r="FK337" s="18"/>
      <c r="FM337" s="22"/>
      <c r="FN337" s="18"/>
      <c r="FO337" s="18"/>
      <c r="FP337" s="18"/>
      <c r="FQ337" s="18"/>
      <c r="FR337" s="18"/>
      <c r="FT337" s="22"/>
      <c r="FU337" s="18"/>
      <c r="FV337" s="18"/>
      <c r="FW337" s="18"/>
      <c r="FX337" s="18"/>
      <c r="FY337" s="18"/>
      <c r="GA337" s="22"/>
      <c r="GB337" s="18"/>
      <c r="GC337" s="18"/>
      <c r="GD337" s="18"/>
      <c r="GE337" s="18"/>
      <c r="GF337" s="18"/>
      <c r="GG337" s="18"/>
      <c r="GH337" s="18"/>
      <c r="GI337" s="18"/>
      <c r="GJ337" s="18"/>
      <c r="GK337" s="18"/>
      <c r="GL337" s="18"/>
      <c r="GM337" s="18"/>
      <c r="HD337" s="22"/>
      <c r="HE337" s="18"/>
      <c r="HF337" s="18"/>
      <c r="HG337" s="18"/>
      <c r="HH337" s="18"/>
      <c r="HI337" s="18"/>
      <c r="HK337" s="22"/>
      <c r="HL337" s="18"/>
      <c r="HM337" s="18"/>
      <c r="HN337" s="18"/>
      <c r="HO337" s="18"/>
      <c r="HP337" s="18"/>
      <c r="HR337" s="22"/>
      <c r="HS337" s="18"/>
      <c r="HT337" s="18"/>
      <c r="HU337" s="18"/>
      <c r="HV337" s="18"/>
      <c r="HW337" s="18"/>
      <c r="HY337" s="22"/>
      <c r="HZ337" s="18"/>
      <c r="IA337" s="18"/>
      <c r="IB337" s="18"/>
      <c r="IC337" s="18"/>
      <c r="ID337" s="18"/>
      <c r="IM337" s="22"/>
      <c r="IN337" s="18"/>
      <c r="IO337" s="18"/>
      <c r="IP337" s="18"/>
      <c r="IQ337" s="18"/>
      <c r="IR337" s="18"/>
      <c r="IT337" s="22"/>
      <c r="IU337" s="18"/>
      <c r="IV337" s="18"/>
      <c r="IW337" s="18"/>
      <c r="IX337" s="18"/>
      <c r="IY337" s="18"/>
      <c r="JA337" s="22"/>
      <c r="JB337" s="18"/>
      <c r="JC337" s="18"/>
      <c r="JD337" s="18"/>
      <c r="JE337" s="18"/>
      <c r="JF337" s="18"/>
      <c r="JH337" s="22"/>
      <c r="JI337" s="18"/>
      <c r="JJ337" s="18"/>
      <c r="JK337" s="18"/>
      <c r="JL337" s="18"/>
      <c r="JM337" s="18"/>
    </row>
    <row r="338" spans="2:273" x14ac:dyDescent="0.2">
      <c r="B338" s="4"/>
      <c r="C338" s="22"/>
      <c r="D338" s="1"/>
      <c r="E338" s="18"/>
      <c r="F338" s="18"/>
      <c r="G338" s="22"/>
      <c r="H338" s="1"/>
      <c r="I338" s="18"/>
      <c r="J338" s="18"/>
      <c r="K338" s="22"/>
      <c r="L338" s="1"/>
      <c r="M338" s="18"/>
      <c r="N338" s="18"/>
      <c r="O338" s="18"/>
      <c r="P338" s="18"/>
      <c r="Q338" s="18"/>
      <c r="R338" s="18"/>
      <c r="S338" s="18"/>
      <c r="T338" s="22"/>
      <c r="U338" s="22"/>
      <c r="V338" s="18"/>
      <c r="W338" s="18"/>
      <c r="AC338" s="22"/>
      <c r="AD338" s="18"/>
      <c r="AE338" s="18"/>
      <c r="AF338" s="18"/>
      <c r="AG338" s="18"/>
      <c r="AH338" s="18"/>
      <c r="AJ338" s="22"/>
      <c r="AK338" s="18"/>
      <c r="AL338" s="18"/>
      <c r="AM338" s="18"/>
      <c r="AN338" s="18"/>
      <c r="AO338" s="18"/>
      <c r="AQ338" s="22"/>
      <c r="AR338" s="18"/>
      <c r="AS338" s="18"/>
      <c r="AT338" s="18"/>
      <c r="AU338" s="18"/>
      <c r="AV338" s="18"/>
      <c r="AX338" s="22"/>
      <c r="AY338" s="18"/>
      <c r="AZ338" s="18"/>
      <c r="BA338" s="18"/>
      <c r="BB338" s="18"/>
      <c r="BC338" s="18"/>
      <c r="BE338" s="22"/>
      <c r="BF338" s="18"/>
      <c r="BG338" s="18"/>
      <c r="BH338" s="18"/>
      <c r="BI338" s="18"/>
      <c r="BJ338" s="18"/>
      <c r="BL338" s="22"/>
      <c r="BM338" s="18"/>
      <c r="BN338" s="18"/>
      <c r="BO338" s="18"/>
      <c r="BP338" s="18"/>
      <c r="BQ338" s="18"/>
      <c r="BS338" s="22"/>
      <c r="BT338" s="18"/>
      <c r="BU338" s="18"/>
      <c r="BV338" s="18"/>
      <c r="BW338" s="18"/>
      <c r="BX338" s="18"/>
      <c r="BZ338" s="22"/>
      <c r="CA338" s="18"/>
      <c r="CB338" s="18"/>
      <c r="CC338" s="18"/>
      <c r="CD338" s="18"/>
      <c r="CE338" s="18"/>
      <c r="CG338" s="22"/>
      <c r="CH338" s="18"/>
      <c r="CI338" s="18"/>
      <c r="CJ338" s="18"/>
      <c r="CK338" s="18"/>
      <c r="CL338" s="18"/>
      <c r="CN338" s="22"/>
      <c r="CO338" s="18"/>
      <c r="CP338" s="18"/>
      <c r="CQ338" s="18"/>
      <c r="CR338" s="18"/>
      <c r="CS338" s="18"/>
      <c r="CU338" s="22"/>
      <c r="CV338" s="18"/>
      <c r="CW338" s="18"/>
      <c r="CX338" s="18"/>
      <c r="CY338" s="18"/>
      <c r="CZ338" s="18"/>
      <c r="DB338" s="22"/>
      <c r="DC338" s="18"/>
      <c r="DD338" s="18"/>
      <c r="DE338" s="18"/>
      <c r="DF338" s="18"/>
      <c r="DG338" s="18"/>
      <c r="DI338" s="22"/>
      <c r="DJ338" s="18"/>
      <c r="DK338" s="18"/>
      <c r="DL338" s="18"/>
      <c r="DM338" s="18"/>
      <c r="DN338" s="18"/>
      <c r="DP338" s="22"/>
      <c r="DQ338" s="18"/>
      <c r="DR338" s="18"/>
      <c r="DS338" s="18"/>
      <c r="DT338" s="18"/>
      <c r="DU338" s="18"/>
      <c r="DV338" s="18"/>
      <c r="DW338" s="22"/>
      <c r="DX338" s="18"/>
      <c r="DY338" s="18"/>
      <c r="DZ338" s="18"/>
      <c r="EA338" s="18"/>
      <c r="EB338" s="18"/>
      <c r="ED338" s="22"/>
      <c r="EE338" s="18"/>
      <c r="EF338" s="18"/>
      <c r="EG338" s="18"/>
      <c r="EH338" s="18"/>
      <c r="EI338" s="18"/>
      <c r="EK338" s="22"/>
      <c r="EL338" s="18"/>
      <c r="EM338" s="18"/>
      <c r="EN338" s="18"/>
      <c r="EO338" s="18"/>
      <c r="EP338" s="18"/>
      <c r="ER338" s="22"/>
      <c r="ES338" s="18"/>
      <c r="ET338" s="18"/>
      <c r="EU338" s="18"/>
      <c r="EV338" s="18"/>
      <c r="EW338" s="18"/>
      <c r="EY338" s="22"/>
      <c r="EZ338" s="18"/>
      <c r="FA338" s="18"/>
      <c r="FB338" s="18"/>
      <c r="FC338" s="18"/>
      <c r="FD338" s="18"/>
      <c r="FF338" s="22"/>
      <c r="FG338" s="18"/>
      <c r="FH338" s="18"/>
      <c r="FI338" s="18"/>
      <c r="FJ338" s="18"/>
      <c r="FK338" s="18"/>
      <c r="FM338" s="22"/>
      <c r="FN338" s="18"/>
      <c r="FO338" s="18"/>
      <c r="FP338" s="18"/>
      <c r="FQ338" s="18"/>
      <c r="FR338" s="18"/>
      <c r="FT338" s="22"/>
      <c r="FU338" s="18"/>
      <c r="FV338" s="18"/>
      <c r="FW338" s="18"/>
      <c r="FX338" s="18"/>
      <c r="FY338" s="18"/>
      <c r="GA338" s="22"/>
      <c r="GB338" s="18"/>
      <c r="GC338" s="18"/>
      <c r="GD338" s="18"/>
      <c r="GE338" s="18"/>
      <c r="GF338" s="18"/>
      <c r="GG338" s="18"/>
      <c r="GH338" s="18"/>
      <c r="GI338" s="18"/>
      <c r="GJ338" s="18"/>
      <c r="GK338" s="18"/>
      <c r="GL338" s="18"/>
      <c r="GM338" s="18"/>
      <c r="HD338" s="22"/>
      <c r="HE338" s="18"/>
      <c r="HF338" s="18"/>
      <c r="HG338" s="18"/>
      <c r="HH338" s="18"/>
      <c r="HI338" s="18"/>
      <c r="HK338" s="22"/>
      <c r="HL338" s="18"/>
      <c r="HM338" s="18"/>
      <c r="HN338" s="18"/>
      <c r="HO338" s="18"/>
      <c r="HP338" s="18"/>
      <c r="HR338" s="22"/>
      <c r="HS338" s="18"/>
      <c r="HT338" s="18"/>
      <c r="HU338" s="18"/>
      <c r="HV338" s="18"/>
      <c r="HW338" s="18"/>
      <c r="HY338" s="22"/>
      <c r="HZ338" s="18"/>
      <c r="IA338" s="18"/>
      <c r="IB338" s="18"/>
      <c r="IC338" s="18"/>
      <c r="ID338" s="18"/>
      <c r="IM338" s="22"/>
      <c r="IN338" s="18"/>
      <c r="IO338" s="18"/>
      <c r="IP338" s="18"/>
      <c r="IQ338" s="18"/>
      <c r="IR338" s="18"/>
      <c r="IT338" s="22"/>
      <c r="IU338" s="18"/>
      <c r="IV338" s="18"/>
      <c r="IW338" s="18"/>
      <c r="IX338" s="18"/>
      <c r="IY338" s="18"/>
      <c r="JA338" s="22"/>
      <c r="JB338" s="18"/>
      <c r="JC338" s="18"/>
      <c r="JD338" s="18"/>
      <c r="JE338" s="18"/>
      <c r="JF338" s="18"/>
      <c r="JH338" s="22"/>
      <c r="JI338" s="18"/>
      <c r="JJ338" s="18"/>
      <c r="JK338" s="18"/>
      <c r="JL338" s="18"/>
      <c r="JM338" s="18"/>
    </row>
    <row r="339" spans="2:273" x14ac:dyDescent="0.2">
      <c r="B339" s="4"/>
      <c r="C339" s="22"/>
      <c r="D339" s="1"/>
      <c r="E339" s="18"/>
      <c r="F339" s="18"/>
      <c r="G339" s="22"/>
      <c r="H339" s="1"/>
      <c r="I339" s="18"/>
      <c r="J339" s="18"/>
      <c r="K339" s="22"/>
      <c r="L339" s="1"/>
      <c r="M339" s="18"/>
      <c r="N339" s="18"/>
      <c r="O339" s="18"/>
      <c r="P339" s="18"/>
      <c r="Q339" s="18"/>
      <c r="R339" s="18"/>
      <c r="S339" s="18"/>
      <c r="T339" s="22"/>
      <c r="U339" s="22"/>
      <c r="V339" s="18"/>
      <c r="W339" s="18"/>
      <c r="AC339" s="22"/>
      <c r="AD339" s="18"/>
      <c r="AE339" s="18"/>
      <c r="AF339" s="18"/>
      <c r="AG339" s="18"/>
      <c r="AH339" s="18"/>
      <c r="AJ339" s="22"/>
      <c r="AK339" s="18"/>
      <c r="AL339" s="18"/>
      <c r="AM339" s="18"/>
      <c r="AN339" s="18"/>
      <c r="AO339" s="18"/>
      <c r="AQ339" s="22"/>
      <c r="AR339" s="18"/>
      <c r="AS339" s="18"/>
      <c r="AT339" s="18"/>
      <c r="AU339" s="18"/>
      <c r="AV339" s="18"/>
      <c r="AX339" s="22"/>
      <c r="AY339" s="18"/>
      <c r="AZ339" s="18"/>
      <c r="BA339" s="18"/>
      <c r="BB339" s="18"/>
      <c r="BC339" s="18"/>
      <c r="BE339" s="22"/>
      <c r="BF339" s="18"/>
      <c r="BG339" s="18"/>
      <c r="BH339" s="18"/>
      <c r="BI339" s="18"/>
      <c r="BJ339" s="18"/>
      <c r="BL339" s="22"/>
      <c r="BM339" s="18"/>
      <c r="BN339" s="18"/>
      <c r="BO339" s="18"/>
      <c r="BP339" s="18"/>
      <c r="BQ339" s="18"/>
      <c r="BS339" s="22"/>
      <c r="BT339" s="18"/>
      <c r="BU339" s="18"/>
      <c r="BV339" s="18"/>
      <c r="BW339" s="18"/>
      <c r="BX339" s="18"/>
      <c r="BZ339" s="22"/>
      <c r="CA339" s="18"/>
      <c r="CB339" s="18"/>
      <c r="CC339" s="18"/>
      <c r="CD339" s="18"/>
      <c r="CE339" s="18"/>
      <c r="CG339" s="22"/>
      <c r="CH339" s="18"/>
      <c r="CI339" s="18"/>
      <c r="CJ339" s="18"/>
      <c r="CK339" s="18"/>
      <c r="CL339" s="18"/>
      <c r="CN339" s="22"/>
      <c r="CO339" s="18"/>
      <c r="CP339" s="18"/>
      <c r="CQ339" s="18"/>
      <c r="CR339" s="18"/>
      <c r="CS339" s="18"/>
      <c r="CU339" s="22"/>
      <c r="CV339" s="18"/>
      <c r="CW339" s="18"/>
      <c r="CX339" s="18"/>
      <c r="CY339" s="18"/>
      <c r="CZ339" s="18"/>
      <c r="DB339" s="22"/>
      <c r="DC339" s="18"/>
      <c r="DD339" s="18"/>
      <c r="DE339" s="18"/>
      <c r="DF339" s="18"/>
      <c r="DG339" s="18"/>
      <c r="DI339" s="22"/>
      <c r="DJ339" s="18"/>
      <c r="DK339" s="18"/>
      <c r="DL339" s="18"/>
      <c r="DM339" s="18"/>
      <c r="DN339" s="18"/>
      <c r="DP339" s="22"/>
      <c r="DQ339" s="18"/>
      <c r="DR339" s="18"/>
      <c r="DS339" s="18"/>
      <c r="DT339" s="18"/>
      <c r="DU339" s="18"/>
      <c r="DV339" s="18"/>
      <c r="DW339" s="22"/>
      <c r="DX339" s="18"/>
      <c r="DY339" s="18"/>
      <c r="DZ339" s="18"/>
      <c r="EA339" s="18"/>
      <c r="EB339" s="18"/>
      <c r="ED339" s="22"/>
      <c r="EE339" s="18"/>
      <c r="EF339" s="18"/>
      <c r="EG339" s="18"/>
      <c r="EH339" s="18"/>
      <c r="EI339" s="18"/>
      <c r="EK339" s="22"/>
      <c r="EL339" s="18"/>
      <c r="EM339" s="18"/>
      <c r="EN339" s="18"/>
      <c r="EO339" s="18"/>
      <c r="EP339" s="18"/>
      <c r="ER339" s="22"/>
      <c r="ES339" s="18"/>
      <c r="ET339" s="18"/>
      <c r="EU339" s="18"/>
      <c r="EV339" s="18"/>
      <c r="EW339" s="18"/>
      <c r="EY339" s="22"/>
      <c r="EZ339" s="18"/>
      <c r="FA339" s="18"/>
      <c r="FB339" s="18"/>
      <c r="FC339" s="18"/>
      <c r="FD339" s="18"/>
      <c r="FF339" s="22"/>
      <c r="FG339" s="18"/>
      <c r="FH339" s="18"/>
      <c r="FI339" s="18"/>
      <c r="FJ339" s="18"/>
      <c r="FK339" s="18"/>
      <c r="FM339" s="22"/>
      <c r="FN339" s="18"/>
      <c r="FO339" s="18"/>
      <c r="FP339" s="18"/>
      <c r="FQ339" s="18"/>
      <c r="FR339" s="18"/>
      <c r="FT339" s="22"/>
      <c r="FU339" s="18"/>
      <c r="FV339" s="18"/>
      <c r="FW339" s="18"/>
      <c r="FX339" s="18"/>
      <c r="FY339" s="18"/>
      <c r="GA339" s="22"/>
      <c r="GB339" s="18"/>
      <c r="GC339" s="18"/>
      <c r="GD339" s="18"/>
      <c r="GE339" s="18"/>
      <c r="GF339" s="18"/>
      <c r="GG339" s="18"/>
      <c r="GH339" s="18"/>
      <c r="GI339" s="18"/>
      <c r="GJ339" s="18"/>
      <c r="GK339" s="18"/>
      <c r="GL339" s="18"/>
      <c r="GM339" s="18"/>
      <c r="HD339" s="22"/>
      <c r="HE339" s="18"/>
      <c r="HF339" s="18"/>
      <c r="HG339" s="18"/>
      <c r="HH339" s="18"/>
      <c r="HI339" s="18"/>
      <c r="HK339" s="22"/>
      <c r="HL339" s="18"/>
      <c r="HM339" s="18"/>
      <c r="HN339" s="18"/>
      <c r="HO339" s="18"/>
      <c r="HP339" s="18"/>
      <c r="HR339" s="22"/>
      <c r="HS339" s="18"/>
      <c r="HT339" s="18"/>
      <c r="HU339" s="18"/>
      <c r="HV339" s="18"/>
      <c r="HW339" s="18"/>
      <c r="HY339" s="22"/>
      <c r="HZ339" s="18"/>
      <c r="IA339" s="18"/>
      <c r="IB339" s="18"/>
      <c r="IC339" s="18"/>
      <c r="ID339" s="18"/>
      <c r="IM339" s="22"/>
      <c r="IN339" s="18"/>
      <c r="IO339" s="18"/>
      <c r="IP339" s="18"/>
      <c r="IQ339" s="18"/>
      <c r="IR339" s="18"/>
      <c r="IT339" s="22"/>
      <c r="IU339" s="18"/>
      <c r="IV339" s="18"/>
      <c r="IW339" s="18"/>
      <c r="IX339" s="18"/>
      <c r="IY339" s="18"/>
      <c r="JA339" s="22"/>
      <c r="JB339" s="18"/>
      <c r="JC339" s="18"/>
      <c r="JD339" s="18"/>
      <c r="JE339" s="18"/>
      <c r="JF339" s="18"/>
      <c r="JH339" s="22"/>
      <c r="JI339" s="18"/>
      <c r="JJ339" s="18"/>
      <c r="JK339" s="18"/>
      <c r="JL339" s="18"/>
      <c r="JM339" s="18"/>
    </row>
    <row r="340" spans="2:273" x14ac:dyDescent="0.2">
      <c r="B340" s="4"/>
      <c r="C340" s="22"/>
      <c r="D340" s="1"/>
      <c r="E340" s="18"/>
      <c r="F340" s="18"/>
      <c r="G340" s="22"/>
      <c r="H340" s="1"/>
      <c r="I340" s="18"/>
      <c r="J340" s="18"/>
      <c r="K340" s="22"/>
      <c r="L340" s="1"/>
      <c r="M340" s="18"/>
      <c r="N340" s="18"/>
      <c r="O340" s="18"/>
      <c r="P340" s="18"/>
      <c r="Q340" s="18"/>
      <c r="R340" s="18"/>
      <c r="S340" s="18"/>
      <c r="T340" s="22"/>
      <c r="U340" s="22"/>
      <c r="V340" s="18"/>
      <c r="W340" s="18"/>
      <c r="AC340" s="22"/>
      <c r="AD340" s="18"/>
      <c r="AE340" s="18"/>
      <c r="AF340" s="18"/>
      <c r="AG340" s="18"/>
      <c r="AH340" s="18"/>
      <c r="AJ340" s="22"/>
      <c r="AK340" s="18"/>
      <c r="AL340" s="18"/>
      <c r="AM340" s="18"/>
      <c r="AN340" s="18"/>
      <c r="AO340" s="18"/>
      <c r="AQ340" s="22"/>
      <c r="AR340" s="18"/>
      <c r="AS340" s="18"/>
      <c r="AT340" s="18"/>
      <c r="AU340" s="18"/>
      <c r="AV340" s="18"/>
      <c r="AX340" s="22"/>
      <c r="AY340" s="18"/>
      <c r="AZ340" s="18"/>
      <c r="BA340" s="18"/>
      <c r="BB340" s="18"/>
      <c r="BC340" s="18"/>
      <c r="BE340" s="22"/>
      <c r="BF340" s="18"/>
      <c r="BG340" s="18"/>
      <c r="BH340" s="18"/>
      <c r="BI340" s="18"/>
      <c r="BJ340" s="18"/>
      <c r="BL340" s="22"/>
      <c r="BM340" s="18"/>
      <c r="BN340" s="18"/>
      <c r="BO340" s="18"/>
      <c r="BP340" s="18"/>
      <c r="BQ340" s="18"/>
      <c r="BS340" s="22"/>
      <c r="BT340" s="18"/>
      <c r="BU340" s="18"/>
      <c r="BV340" s="18"/>
      <c r="BW340" s="18"/>
      <c r="BX340" s="18"/>
      <c r="BZ340" s="22"/>
      <c r="CA340" s="18"/>
      <c r="CB340" s="18"/>
      <c r="CC340" s="18"/>
      <c r="CD340" s="18"/>
      <c r="CE340" s="18"/>
      <c r="CG340" s="22"/>
      <c r="CH340" s="18"/>
      <c r="CI340" s="18"/>
      <c r="CJ340" s="18"/>
      <c r="CK340" s="18"/>
      <c r="CL340" s="18"/>
      <c r="CN340" s="22"/>
      <c r="CO340" s="18"/>
      <c r="CP340" s="18"/>
      <c r="CQ340" s="18"/>
      <c r="CR340" s="18"/>
      <c r="CS340" s="18"/>
      <c r="CU340" s="22"/>
      <c r="CV340" s="18"/>
      <c r="CW340" s="18"/>
      <c r="CX340" s="18"/>
      <c r="CY340" s="18"/>
      <c r="CZ340" s="18"/>
      <c r="DB340" s="22"/>
      <c r="DC340" s="18"/>
      <c r="DD340" s="18"/>
      <c r="DE340" s="18"/>
      <c r="DF340" s="18"/>
      <c r="DG340" s="18"/>
      <c r="DI340" s="22"/>
      <c r="DJ340" s="18"/>
      <c r="DK340" s="18"/>
      <c r="DL340" s="18"/>
      <c r="DM340" s="18"/>
      <c r="DN340" s="18"/>
      <c r="DP340" s="22"/>
      <c r="DQ340" s="18"/>
      <c r="DR340" s="18"/>
      <c r="DS340" s="18"/>
      <c r="DT340" s="18"/>
      <c r="DU340" s="18"/>
      <c r="DV340" s="18"/>
      <c r="DW340" s="22"/>
      <c r="DX340" s="18"/>
      <c r="DY340" s="18"/>
      <c r="DZ340" s="18"/>
      <c r="EA340" s="18"/>
      <c r="EB340" s="18"/>
      <c r="ED340" s="22"/>
      <c r="EE340" s="18"/>
      <c r="EF340" s="18"/>
      <c r="EG340" s="18"/>
      <c r="EH340" s="18"/>
      <c r="EI340" s="18"/>
      <c r="EK340" s="22"/>
      <c r="EL340" s="18"/>
      <c r="EM340" s="18"/>
      <c r="EN340" s="18"/>
      <c r="EO340" s="18"/>
      <c r="EP340" s="18"/>
      <c r="ER340" s="22"/>
      <c r="ES340" s="18"/>
      <c r="ET340" s="18"/>
      <c r="EU340" s="18"/>
      <c r="EV340" s="18"/>
      <c r="EW340" s="18"/>
      <c r="EY340" s="22"/>
      <c r="EZ340" s="18"/>
      <c r="FA340" s="18"/>
      <c r="FB340" s="18"/>
      <c r="FC340" s="18"/>
      <c r="FD340" s="18"/>
      <c r="FF340" s="22"/>
      <c r="FG340" s="18"/>
      <c r="FH340" s="18"/>
      <c r="FI340" s="18"/>
      <c r="FJ340" s="18"/>
      <c r="FK340" s="18"/>
      <c r="FM340" s="22"/>
      <c r="FN340" s="18"/>
      <c r="FO340" s="18"/>
      <c r="FP340" s="18"/>
      <c r="FQ340" s="18"/>
      <c r="FR340" s="18"/>
      <c r="FT340" s="22"/>
      <c r="FU340" s="18"/>
      <c r="FV340" s="18"/>
      <c r="FW340" s="18"/>
      <c r="FX340" s="18"/>
      <c r="FY340" s="18"/>
      <c r="GA340" s="22"/>
      <c r="GB340" s="18"/>
      <c r="GC340" s="18"/>
      <c r="GD340" s="18"/>
      <c r="GE340" s="18"/>
      <c r="GF340" s="18"/>
      <c r="GG340" s="18"/>
      <c r="GH340" s="18"/>
      <c r="GI340" s="18"/>
      <c r="GJ340" s="18"/>
      <c r="GK340" s="18"/>
      <c r="GL340" s="18"/>
      <c r="GM340" s="18"/>
      <c r="HD340" s="22"/>
      <c r="HE340" s="18"/>
      <c r="HF340" s="18"/>
      <c r="HG340" s="18"/>
      <c r="HH340" s="18"/>
      <c r="HI340" s="18"/>
      <c r="HK340" s="22"/>
      <c r="HL340" s="18"/>
      <c r="HM340" s="18"/>
      <c r="HN340" s="18"/>
      <c r="HO340" s="18"/>
      <c r="HP340" s="18"/>
      <c r="HR340" s="22"/>
      <c r="HS340" s="18"/>
      <c r="HT340" s="18"/>
      <c r="HU340" s="18"/>
      <c r="HV340" s="18"/>
      <c r="HW340" s="18"/>
      <c r="HY340" s="22"/>
      <c r="HZ340" s="18"/>
      <c r="IA340" s="18"/>
      <c r="IB340" s="18"/>
      <c r="IC340" s="18"/>
      <c r="ID340" s="18"/>
      <c r="IM340" s="22"/>
      <c r="IN340" s="18"/>
      <c r="IO340" s="18"/>
      <c r="IP340" s="18"/>
      <c r="IQ340" s="18"/>
      <c r="IR340" s="18"/>
      <c r="IT340" s="22"/>
      <c r="IU340" s="18"/>
      <c r="IV340" s="18"/>
      <c r="IW340" s="18"/>
      <c r="IX340" s="18"/>
      <c r="IY340" s="18"/>
      <c r="JA340" s="22"/>
      <c r="JB340" s="18"/>
      <c r="JC340" s="18"/>
      <c r="JD340" s="18"/>
      <c r="JE340" s="18"/>
      <c r="JF340" s="18"/>
      <c r="JH340" s="22"/>
      <c r="JI340" s="18"/>
      <c r="JJ340" s="18"/>
      <c r="JK340" s="18"/>
      <c r="JL340" s="18"/>
      <c r="JM340" s="18"/>
    </row>
    <row r="341" spans="2:273" x14ac:dyDescent="0.2">
      <c r="B341" s="4"/>
      <c r="C341" s="22"/>
      <c r="D341" s="1"/>
      <c r="E341" s="18"/>
      <c r="F341" s="18"/>
      <c r="G341" s="22"/>
      <c r="H341" s="1"/>
      <c r="I341" s="18"/>
      <c r="J341" s="18"/>
      <c r="K341" s="22"/>
      <c r="L341" s="1"/>
      <c r="M341" s="18"/>
      <c r="N341" s="18"/>
      <c r="O341" s="18"/>
      <c r="P341" s="18"/>
      <c r="Q341" s="18"/>
      <c r="R341" s="18"/>
      <c r="S341" s="18"/>
      <c r="T341" s="22"/>
      <c r="U341" s="22"/>
      <c r="V341" s="18"/>
      <c r="W341" s="18"/>
      <c r="AC341" s="22"/>
      <c r="AD341" s="18"/>
      <c r="AE341" s="18"/>
      <c r="AF341" s="18"/>
      <c r="AG341" s="18"/>
      <c r="AH341" s="18"/>
      <c r="AJ341" s="22"/>
      <c r="AK341" s="18"/>
      <c r="AL341" s="18"/>
      <c r="AM341" s="18"/>
      <c r="AN341" s="18"/>
      <c r="AO341" s="18"/>
      <c r="AQ341" s="22"/>
      <c r="AR341" s="18"/>
      <c r="AS341" s="18"/>
      <c r="AT341" s="18"/>
      <c r="AU341" s="18"/>
      <c r="AV341" s="18"/>
      <c r="AX341" s="22"/>
      <c r="AY341" s="18"/>
      <c r="AZ341" s="18"/>
      <c r="BA341" s="18"/>
      <c r="BB341" s="18"/>
      <c r="BC341" s="18"/>
      <c r="BE341" s="22"/>
      <c r="BF341" s="18"/>
      <c r="BG341" s="18"/>
      <c r="BH341" s="18"/>
      <c r="BI341" s="18"/>
      <c r="BJ341" s="18"/>
      <c r="BL341" s="22"/>
      <c r="BM341" s="18"/>
      <c r="BN341" s="18"/>
      <c r="BO341" s="18"/>
      <c r="BP341" s="18"/>
      <c r="BQ341" s="18"/>
      <c r="BS341" s="22"/>
      <c r="BT341" s="18"/>
      <c r="BU341" s="18"/>
      <c r="BV341" s="18"/>
      <c r="BW341" s="18"/>
      <c r="BX341" s="18"/>
      <c r="BZ341" s="22"/>
      <c r="CA341" s="18"/>
      <c r="CB341" s="18"/>
      <c r="CC341" s="18"/>
      <c r="CD341" s="18"/>
      <c r="CE341" s="18"/>
      <c r="CG341" s="22"/>
      <c r="CH341" s="18"/>
      <c r="CI341" s="18"/>
      <c r="CJ341" s="18"/>
      <c r="CK341" s="18"/>
      <c r="CL341" s="18"/>
      <c r="CN341" s="22"/>
      <c r="CO341" s="18"/>
      <c r="CP341" s="18"/>
      <c r="CQ341" s="18"/>
      <c r="CR341" s="18"/>
      <c r="CS341" s="18"/>
      <c r="CU341" s="22"/>
      <c r="CV341" s="18"/>
      <c r="CW341" s="18"/>
      <c r="CX341" s="18"/>
      <c r="CY341" s="18"/>
      <c r="CZ341" s="18"/>
      <c r="DB341" s="22"/>
      <c r="DC341" s="18"/>
      <c r="DD341" s="18"/>
      <c r="DE341" s="18"/>
      <c r="DF341" s="18"/>
      <c r="DG341" s="18"/>
      <c r="DI341" s="22"/>
      <c r="DJ341" s="18"/>
      <c r="DK341" s="18"/>
      <c r="DL341" s="18"/>
      <c r="DM341" s="18"/>
      <c r="DN341" s="18"/>
      <c r="DP341" s="22"/>
      <c r="DQ341" s="18"/>
      <c r="DR341" s="18"/>
      <c r="DS341" s="18"/>
      <c r="DT341" s="18"/>
      <c r="DU341" s="18"/>
      <c r="DV341" s="18"/>
      <c r="DW341" s="22"/>
      <c r="DX341" s="18"/>
      <c r="DY341" s="18"/>
      <c r="DZ341" s="18"/>
      <c r="EA341" s="18"/>
      <c r="EB341" s="18"/>
      <c r="ED341" s="22"/>
      <c r="EE341" s="18"/>
      <c r="EF341" s="18"/>
      <c r="EG341" s="18"/>
      <c r="EH341" s="18"/>
      <c r="EI341" s="18"/>
      <c r="EK341" s="22"/>
      <c r="EL341" s="18"/>
      <c r="EM341" s="18"/>
      <c r="EN341" s="18"/>
      <c r="EO341" s="18"/>
      <c r="EP341" s="18"/>
      <c r="ER341" s="22"/>
      <c r="ES341" s="18"/>
      <c r="ET341" s="18"/>
      <c r="EU341" s="18"/>
      <c r="EV341" s="18"/>
      <c r="EW341" s="18"/>
      <c r="EY341" s="22"/>
      <c r="EZ341" s="18"/>
      <c r="FA341" s="18"/>
      <c r="FB341" s="18"/>
      <c r="FC341" s="18"/>
      <c r="FD341" s="18"/>
      <c r="FF341" s="22"/>
      <c r="FG341" s="18"/>
      <c r="FH341" s="18"/>
      <c r="FI341" s="18"/>
      <c r="FJ341" s="18"/>
      <c r="FK341" s="18"/>
      <c r="FM341" s="22"/>
      <c r="FN341" s="18"/>
      <c r="FO341" s="18"/>
      <c r="FP341" s="18"/>
      <c r="FQ341" s="18"/>
      <c r="FR341" s="18"/>
      <c r="FT341" s="22"/>
      <c r="FU341" s="18"/>
      <c r="FV341" s="18"/>
      <c r="FW341" s="18"/>
      <c r="FX341" s="18"/>
      <c r="FY341" s="18"/>
      <c r="GA341" s="22"/>
      <c r="GB341" s="18"/>
      <c r="GC341" s="18"/>
      <c r="GD341" s="18"/>
      <c r="GE341" s="18"/>
      <c r="GF341" s="18"/>
      <c r="GG341" s="18"/>
      <c r="GH341" s="18"/>
      <c r="GI341" s="18"/>
      <c r="GJ341" s="18"/>
      <c r="GK341" s="18"/>
      <c r="GL341" s="18"/>
      <c r="GM341" s="18"/>
      <c r="HD341" s="22"/>
      <c r="HE341" s="18"/>
      <c r="HF341" s="18"/>
      <c r="HG341" s="18"/>
      <c r="HH341" s="18"/>
      <c r="HI341" s="18"/>
      <c r="HK341" s="22"/>
      <c r="HL341" s="18"/>
      <c r="HM341" s="18"/>
      <c r="HN341" s="18"/>
      <c r="HO341" s="18"/>
      <c r="HP341" s="18"/>
      <c r="HR341" s="22"/>
      <c r="HS341" s="18"/>
      <c r="HT341" s="18"/>
      <c r="HU341" s="18"/>
      <c r="HV341" s="18"/>
      <c r="HW341" s="18"/>
      <c r="HY341" s="22"/>
      <c r="HZ341" s="18"/>
      <c r="IA341" s="18"/>
      <c r="IB341" s="18"/>
      <c r="IC341" s="18"/>
      <c r="ID341" s="18"/>
      <c r="IM341" s="22"/>
      <c r="IN341" s="18"/>
      <c r="IO341" s="18"/>
      <c r="IP341" s="18"/>
      <c r="IQ341" s="18"/>
      <c r="IR341" s="18"/>
      <c r="IT341" s="22"/>
      <c r="IU341" s="18"/>
      <c r="IV341" s="18"/>
      <c r="IW341" s="18"/>
      <c r="IX341" s="18"/>
      <c r="IY341" s="18"/>
      <c r="JA341" s="22"/>
      <c r="JB341" s="18"/>
      <c r="JC341" s="18"/>
      <c r="JD341" s="18"/>
      <c r="JE341" s="18"/>
      <c r="JF341" s="18"/>
      <c r="JH341" s="22"/>
      <c r="JI341" s="18"/>
      <c r="JJ341" s="18"/>
      <c r="JK341" s="18"/>
      <c r="JL341" s="18"/>
      <c r="JM341" s="18"/>
    </row>
    <row r="342" spans="2:273" x14ac:dyDescent="0.2">
      <c r="B342" s="4"/>
      <c r="C342" s="22"/>
      <c r="D342" s="1"/>
      <c r="E342" s="18"/>
      <c r="F342" s="18"/>
      <c r="G342" s="22"/>
      <c r="H342" s="1"/>
      <c r="I342" s="18"/>
      <c r="J342" s="18"/>
      <c r="K342" s="22"/>
      <c r="L342" s="1"/>
      <c r="M342" s="18"/>
      <c r="N342" s="18"/>
      <c r="O342" s="18"/>
      <c r="P342" s="18"/>
      <c r="Q342" s="18"/>
      <c r="R342" s="18"/>
      <c r="S342" s="18"/>
      <c r="T342" s="22"/>
      <c r="U342" s="22"/>
      <c r="V342" s="18"/>
      <c r="W342" s="18"/>
      <c r="AC342" s="22"/>
      <c r="AD342" s="18"/>
      <c r="AE342" s="18"/>
      <c r="AF342" s="18"/>
      <c r="AG342" s="18"/>
      <c r="AH342" s="18"/>
      <c r="AJ342" s="22"/>
      <c r="AK342" s="18"/>
      <c r="AL342" s="18"/>
      <c r="AM342" s="18"/>
      <c r="AN342" s="18"/>
      <c r="AO342" s="18"/>
      <c r="AQ342" s="22"/>
      <c r="AR342" s="18"/>
      <c r="AS342" s="18"/>
      <c r="AT342" s="18"/>
      <c r="AU342" s="18"/>
      <c r="AV342" s="18"/>
      <c r="AX342" s="22"/>
      <c r="AY342" s="18"/>
      <c r="AZ342" s="18"/>
      <c r="BA342" s="18"/>
      <c r="BB342" s="18"/>
      <c r="BC342" s="18"/>
      <c r="BE342" s="22"/>
      <c r="BF342" s="18"/>
      <c r="BG342" s="18"/>
      <c r="BH342" s="18"/>
      <c r="BI342" s="18"/>
      <c r="BJ342" s="18"/>
      <c r="BL342" s="22"/>
      <c r="BM342" s="18"/>
      <c r="BN342" s="18"/>
      <c r="BO342" s="18"/>
      <c r="BP342" s="18"/>
      <c r="BQ342" s="18"/>
      <c r="BS342" s="22"/>
      <c r="BT342" s="18"/>
      <c r="BU342" s="18"/>
      <c r="BV342" s="18"/>
      <c r="BW342" s="18"/>
      <c r="BX342" s="18"/>
      <c r="BZ342" s="22"/>
      <c r="CA342" s="18"/>
      <c r="CB342" s="18"/>
      <c r="CC342" s="18"/>
      <c r="CD342" s="18"/>
      <c r="CE342" s="18"/>
      <c r="CG342" s="22"/>
      <c r="CH342" s="18"/>
      <c r="CI342" s="18"/>
      <c r="CJ342" s="18"/>
      <c r="CK342" s="18"/>
      <c r="CL342" s="18"/>
      <c r="CN342" s="22"/>
      <c r="CO342" s="18"/>
      <c r="CP342" s="18"/>
      <c r="CQ342" s="18"/>
      <c r="CR342" s="18"/>
      <c r="CS342" s="18"/>
      <c r="CU342" s="22"/>
      <c r="CV342" s="18"/>
      <c r="CW342" s="18"/>
      <c r="CX342" s="18"/>
      <c r="CY342" s="18"/>
      <c r="CZ342" s="18"/>
      <c r="DB342" s="22"/>
      <c r="DC342" s="18"/>
      <c r="DD342" s="18"/>
      <c r="DE342" s="18"/>
      <c r="DF342" s="18"/>
      <c r="DG342" s="18"/>
      <c r="DI342" s="22"/>
      <c r="DJ342" s="18"/>
      <c r="DK342" s="18"/>
      <c r="DL342" s="18"/>
      <c r="DM342" s="18"/>
      <c r="DN342" s="18"/>
      <c r="DP342" s="22"/>
      <c r="DQ342" s="18"/>
      <c r="DR342" s="18"/>
      <c r="DS342" s="18"/>
      <c r="DT342" s="18"/>
      <c r="DU342" s="18"/>
      <c r="DV342" s="18"/>
      <c r="DW342" s="22"/>
      <c r="DX342" s="18"/>
      <c r="DY342" s="18"/>
      <c r="DZ342" s="18"/>
      <c r="EA342" s="18"/>
      <c r="EB342" s="18"/>
      <c r="ED342" s="22"/>
      <c r="EE342" s="18"/>
      <c r="EF342" s="18"/>
      <c r="EG342" s="18"/>
      <c r="EH342" s="18"/>
      <c r="EI342" s="18"/>
      <c r="EK342" s="22"/>
      <c r="EL342" s="18"/>
      <c r="EM342" s="18"/>
      <c r="EN342" s="18"/>
      <c r="EO342" s="18"/>
      <c r="EP342" s="18"/>
      <c r="ER342" s="22"/>
      <c r="ES342" s="18"/>
      <c r="ET342" s="18"/>
      <c r="EU342" s="18"/>
      <c r="EV342" s="18"/>
      <c r="EW342" s="18"/>
      <c r="EY342" s="22"/>
      <c r="EZ342" s="18"/>
      <c r="FA342" s="18"/>
      <c r="FB342" s="18"/>
      <c r="FC342" s="18"/>
      <c r="FD342" s="18"/>
      <c r="FF342" s="22"/>
      <c r="FG342" s="18"/>
      <c r="FH342" s="18"/>
      <c r="FI342" s="18"/>
      <c r="FJ342" s="18"/>
      <c r="FK342" s="18"/>
      <c r="FM342" s="22"/>
      <c r="FN342" s="18"/>
      <c r="FO342" s="18"/>
      <c r="FP342" s="18"/>
      <c r="FQ342" s="18"/>
      <c r="FR342" s="18"/>
      <c r="FT342" s="22"/>
      <c r="FU342" s="18"/>
      <c r="FV342" s="18"/>
      <c r="FW342" s="18"/>
      <c r="FX342" s="18"/>
      <c r="FY342" s="18"/>
      <c r="GA342" s="22"/>
      <c r="GB342" s="18"/>
      <c r="GC342" s="18"/>
      <c r="GD342" s="18"/>
      <c r="GE342" s="18"/>
      <c r="GF342" s="18"/>
      <c r="GG342" s="18"/>
      <c r="GH342" s="18"/>
      <c r="GI342" s="18"/>
      <c r="GJ342" s="18"/>
      <c r="GK342" s="18"/>
      <c r="GL342" s="18"/>
      <c r="GM342" s="18"/>
      <c r="HD342" s="22"/>
      <c r="HE342" s="18"/>
      <c r="HF342" s="18"/>
      <c r="HG342" s="18"/>
      <c r="HH342" s="18"/>
      <c r="HI342" s="18"/>
      <c r="HK342" s="22"/>
      <c r="HL342" s="18"/>
      <c r="HM342" s="18"/>
      <c r="HN342" s="18"/>
      <c r="HO342" s="18"/>
      <c r="HP342" s="18"/>
      <c r="HR342" s="22"/>
      <c r="HS342" s="18"/>
      <c r="HT342" s="18"/>
      <c r="HU342" s="18"/>
      <c r="HV342" s="18"/>
      <c r="HW342" s="18"/>
      <c r="HY342" s="22"/>
      <c r="HZ342" s="18"/>
      <c r="IA342" s="18"/>
      <c r="IB342" s="18"/>
      <c r="IC342" s="18"/>
      <c r="ID342" s="18"/>
      <c r="IM342" s="22"/>
      <c r="IN342" s="18"/>
      <c r="IO342" s="18"/>
      <c r="IP342" s="18"/>
      <c r="IQ342" s="18"/>
      <c r="IR342" s="18"/>
      <c r="IT342" s="22"/>
      <c r="IU342" s="18"/>
      <c r="IV342" s="18"/>
      <c r="IW342" s="18"/>
      <c r="IX342" s="18"/>
      <c r="IY342" s="18"/>
      <c r="JA342" s="22"/>
      <c r="JB342" s="18"/>
      <c r="JC342" s="18"/>
      <c r="JD342" s="18"/>
      <c r="JE342" s="18"/>
      <c r="JF342" s="18"/>
      <c r="JH342" s="22"/>
      <c r="JI342" s="18"/>
      <c r="JJ342" s="18"/>
      <c r="JK342" s="18"/>
      <c r="JL342" s="18"/>
      <c r="JM342" s="18"/>
    </row>
    <row r="343" spans="2:273" x14ac:dyDescent="0.2">
      <c r="B343" s="4"/>
      <c r="C343" s="22"/>
      <c r="D343" s="1"/>
      <c r="E343" s="18"/>
      <c r="F343" s="18"/>
      <c r="G343" s="22"/>
      <c r="H343" s="1"/>
      <c r="I343" s="18"/>
      <c r="J343" s="18"/>
      <c r="K343" s="22"/>
      <c r="L343" s="1"/>
      <c r="M343" s="18"/>
      <c r="N343" s="18"/>
      <c r="O343" s="18"/>
      <c r="P343" s="18"/>
      <c r="Q343" s="18"/>
      <c r="R343" s="18"/>
      <c r="S343" s="18"/>
      <c r="T343" s="22"/>
      <c r="U343" s="22"/>
      <c r="V343" s="18"/>
      <c r="W343" s="18"/>
      <c r="AC343" s="22"/>
      <c r="AD343" s="18"/>
      <c r="AE343" s="18"/>
      <c r="AF343" s="18"/>
      <c r="AG343" s="18"/>
      <c r="AH343" s="18"/>
      <c r="AJ343" s="22"/>
      <c r="AK343" s="18"/>
      <c r="AL343" s="18"/>
      <c r="AM343" s="18"/>
      <c r="AN343" s="18"/>
      <c r="AO343" s="18"/>
      <c r="AQ343" s="22"/>
      <c r="AR343" s="18"/>
      <c r="AS343" s="18"/>
      <c r="AT343" s="18"/>
      <c r="AU343" s="18"/>
      <c r="AV343" s="18"/>
      <c r="AX343" s="22"/>
      <c r="AY343" s="18"/>
      <c r="AZ343" s="18"/>
      <c r="BA343" s="18"/>
      <c r="BB343" s="18"/>
      <c r="BC343" s="18"/>
      <c r="BE343" s="22"/>
      <c r="BF343" s="18"/>
      <c r="BG343" s="18"/>
      <c r="BH343" s="18"/>
      <c r="BI343" s="18"/>
      <c r="BJ343" s="18"/>
      <c r="BL343" s="22"/>
      <c r="BM343" s="18"/>
      <c r="BN343" s="18"/>
      <c r="BO343" s="18"/>
      <c r="BP343" s="18"/>
      <c r="BQ343" s="18"/>
      <c r="BS343" s="22"/>
      <c r="BT343" s="18"/>
      <c r="BU343" s="18"/>
      <c r="BV343" s="18"/>
      <c r="BW343" s="18"/>
      <c r="BX343" s="18"/>
      <c r="BZ343" s="22"/>
      <c r="CA343" s="18"/>
      <c r="CB343" s="18"/>
      <c r="CC343" s="18"/>
      <c r="CD343" s="18"/>
      <c r="CE343" s="18"/>
      <c r="CG343" s="22"/>
      <c r="CH343" s="18"/>
      <c r="CI343" s="18"/>
      <c r="CJ343" s="18"/>
      <c r="CK343" s="18"/>
      <c r="CL343" s="18"/>
      <c r="CN343" s="22"/>
      <c r="CO343" s="18"/>
      <c r="CP343" s="18"/>
      <c r="CQ343" s="18"/>
      <c r="CR343" s="18"/>
      <c r="CS343" s="18"/>
      <c r="CU343" s="22"/>
      <c r="CV343" s="18"/>
      <c r="CW343" s="18"/>
      <c r="CX343" s="18"/>
      <c r="CY343" s="18"/>
      <c r="CZ343" s="18"/>
      <c r="DB343" s="22"/>
      <c r="DC343" s="18"/>
      <c r="DD343" s="18"/>
      <c r="DE343" s="18"/>
      <c r="DF343" s="18"/>
      <c r="DG343" s="18"/>
      <c r="DI343" s="22"/>
      <c r="DJ343" s="18"/>
      <c r="DK343" s="18"/>
      <c r="DL343" s="18"/>
      <c r="DM343" s="18"/>
      <c r="DN343" s="18"/>
      <c r="DP343" s="22"/>
      <c r="DQ343" s="18"/>
      <c r="DR343" s="18"/>
      <c r="DS343" s="18"/>
      <c r="DT343" s="18"/>
      <c r="DU343" s="18"/>
      <c r="DV343" s="18"/>
      <c r="DW343" s="22"/>
      <c r="DX343" s="18"/>
      <c r="DY343" s="18"/>
      <c r="DZ343" s="18"/>
      <c r="EA343" s="18"/>
      <c r="EB343" s="18"/>
      <c r="ED343" s="22"/>
      <c r="EE343" s="18"/>
      <c r="EF343" s="18"/>
      <c r="EG343" s="18"/>
      <c r="EH343" s="18"/>
      <c r="EI343" s="18"/>
      <c r="EK343" s="22"/>
      <c r="EL343" s="18"/>
      <c r="EM343" s="18"/>
      <c r="EN343" s="18"/>
      <c r="EO343" s="18"/>
      <c r="EP343" s="18"/>
      <c r="ER343" s="22"/>
      <c r="ES343" s="18"/>
      <c r="ET343" s="18"/>
      <c r="EU343" s="18"/>
      <c r="EV343" s="18"/>
      <c r="EW343" s="18"/>
      <c r="EY343" s="22"/>
      <c r="EZ343" s="18"/>
      <c r="FA343" s="18"/>
      <c r="FB343" s="18"/>
      <c r="FC343" s="18"/>
      <c r="FD343" s="18"/>
      <c r="FF343" s="22"/>
      <c r="FG343" s="18"/>
      <c r="FH343" s="18"/>
      <c r="FI343" s="18"/>
      <c r="FJ343" s="18"/>
      <c r="FK343" s="18"/>
      <c r="FM343" s="22"/>
      <c r="FN343" s="18"/>
      <c r="FO343" s="18"/>
      <c r="FP343" s="18"/>
      <c r="FQ343" s="18"/>
      <c r="FR343" s="18"/>
      <c r="FT343" s="22"/>
      <c r="FU343" s="18"/>
      <c r="FV343" s="18"/>
      <c r="FW343" s="18"/>
      <c r="FX343" s="18"/>
      <c r="FY343" s="18"/>
      <c r="GA343" s="22"/>
      <c r="GB343" s="18"/>
      <c r="GC343" s="18"/>
      <c r="GD343" s="18"/>
      <c r="GE343" s="18"/>
      <c r="GF343" s="18"/>
      <c r="GG343" s="18"/>
      <c r="GH343" s="18"/>
      <c r="GI343" s="18"/>
      <c r="GJ343" s="18"/>
      <c r="GK343" s="18"/>
      <c r="GL343" s="18"/>
      <c r="GM343" s="18"/>
      <c r="HD343" s="22"/>
      <c r="HE343" s="18"/>
      <c r="HF343" s="18"/>
      <c r="HG343" s="18"/>
      <c r="HH343" s="18"/>
      <c r="HI343" s="18"/>
      <c r="HK343" s="22"/>
      <c r="HL343" s="18"/>
      <c r="HM343" s="18"/>
      <c r="HN343" s="18"/>
      <c r="HO343" s="18"/>
      <c r="HP343" s="18"/>
      <c r="HR343" s="22"/>
      <c r="HS343" s="18"/>
      <c r="HT343" s="18"/>
      <c r="HU343" s="18"/>
      <c r="HV343" s="18"/>
      <c r="HW343" s="18"/>
      <c r="HY343" s="22"/>
      <c r="HZ343" s="18"/>
      <c r="IA343" s="18"/>
      <c r="IB343" s="18"/>
      <c r="IC343" s="18"/>
      <c r="ID343" s="18"/>
      <c r="IM343" s="22"/>
      <c r="IN343" s="18"/>
      <c r="IO343" s="18"/>
      <c r="IP343" s="18"/>
      <c r="IQ343" s="18"/>
      <c r="IR343" s="18"/>
      <c r="IT343" s="22"/>
      <c r="IU343" s="18"/>
      <c r="IV343" s="18"/>
      <c r="IW343" s="18"/>
      <c r="IX343" s="18"/>
      <c r="IY343" s="18"/>
      <c r="JA343" s="22"/>
      <c r="JB343" s="18"/>
      <c r="JC343" s="18"/>
      <c r="JD343" s="18"/>
      <c r="JE343" s="18"/>
      <c r="JF343" s="18"/>
      <c r="JH343" s="22"/>
      <c r="JI343" s="18"/>
      <c r="JJ343" s="18"/>
      <c r="JK343" s="18"/>
      <c r="JL343" s="18"/>
      <c r="JM343" s="18"/>
    </row>
    <row r="344" spans="2:273" x14ac:dyDescent="0.2">
      <c r="B344" s="4"/>
      <c r="C344" s="22"/>
      <c r="D344" s="1"/>
      <c r="E344" s="18"/>
      <c r="F344" s="18"/>
      <c r="G344" s="22"/>
      <c r="H344" s="1"/>
      <c r="I344" s="18"/>
      <c r="J344" s="18"/>
      <c r="K344" s="22"/>
      <c r="L344" s="1"/>
      <c r="M344" s="18"/>
      <c r="N344" s="18"/>
      <c r="O344" s="18"/>
      <c r="P344" s="18"/>
      <c r="Q344" s="18"/>
      <c r="R344" s="18"/>
      <c r="S344" s="18"/>
      <c r="T344" s="22"/>
      <c r="U344" s="22"/>
      <c r="V344" s="18"/>
      <c r="W344" s="18"/>
      <c r="AC344" s="22"/>
      <c r="AD344" s="18"/>
      <c r="AE344" s="18"/>
      <c r="AF344" s="18"/>
      <c r="AG344" s="18"/>
      <c r="AH344" s="18"/>
      <c r="AJ344" s="22"/>
      <c r="AK344" s="18"/>
      <c r="AL344" s="18"/>
      <c r="AM344" s="18"/>
      <c r="AN344" s="18"/>
      <c r="AO344" s="18"/>
      <c r="AQ344" s="22"/>
      <c r="AR344" s="18"/>
      <c r="AS344" s="18"/>
      <c r="AT344" s="18"/>
      <c r="AU344" s="18"/>
      <c r="AV344" s="18"/>
      <c r="AX344" s="22"/>
      <c r="AY344" s="18"/>
      <c r="AZ344" s="18"/>
      <c r="BA344" s="18"/>
      <c r="BB344" s="18"/>
      <c r="BC344" s="18"/>
      <c r="BE344" s="22"/>
      <c r="BF344" s="18"/>
      <c r="BG344" s="18"/>
      <c r="BH344" s="18"/>
      <c r="BI344" s="18"/>
      <c r="BJ344" s="18"/>
      <c r="BL344" s="22"/>
      <c r="BM344" s="18"/>
      <c r="BN344" s="18"/>
      <c r="BO344" s="18"/>
      <c r="BP344" s="18"/>
      <c r="BQ344" s="18"/>
      <c r="BS344" s="22"/>
      <c r="BT344" s="18"/>
      <c r="BU344" s="18"/>
      <c r="BV344" s="18"/>
      <c r="BW344" s="18"/>
      <c r="BX344" s="18"/>
      <c r="BZ344" s="22"/>
      <c r="CA344" s="18"/>
      <c r="CB344" s="18"/>
      <c r="CC344" s="18"/>
      <c r="CD344" s="18"/>
      <c r="CE344" s="18"/>
      <c r="CG344" s="22"/>
      <c r="CH344" s="18"/>
      <c r="CI344" s="18"/>
      <c r="CJ344" s="18"/>
      <c r="CK344" s="18"/>
      <c r="CL344" s="18"/>
      <c r="CN344" s="22"/>
      <c r="CO344" s="18"/>
      <c r="CP344" s="18"/>
      <c r="CQ344" s="18"/>
      <c r="CR344" s="18"/>
      <c r="CS344" s="18"/>
      <c r="CU344" s="22"/>
      <c r="CV344" s="18"/>
      <c r="CW344" s="18"/>
      <c r="CX344" s="18"/>
      <c r="CY344" s="18"/>
      <c r="CZ344" s="18"/>
      <c r="DB344" s="22"/>
      <c r="DC344" s="18"/>
      <c r="DD344" s="18"/>
      <c r="DE344" s="18"/>
      <c r="DF344" s="18"/>
      <c r="DG344" s="18"/>
      <c r="DI344" s="22"/>
      <c r="DJ344" s="18"/>
      <c r="DK344" s="18"/>
      <c r="DL344" s="18"/>
      <c r="DM344" s="18"/>
      <c r="DN344" s="18"/>
      <c r="DP344" s="22"/>
      <c r="DQ344" s="18"/>
      <c r="DR344" s="18"/>
      <c r="DS344" s="18"/>
      <c r="DT344" s="18"/>
      <c r="DU344" s="18"/>
      <c r="DV344" s="18"/>
      <c r="DW344" s="22"/>
      <c r="DX344" s="18"/>
      <c r="DY344" s="18"/>
      <c r="DZ344" s="18"/>
      <c r="EA344" s="18"/>
      <c r="EB344" s="18"/>
      <c r="ED344" s="22"/>
      <c r="EE344" s="18"/>
      <c r="EF344" s="18"/>
      <c r="EG344" s="18"/>
      <c r="EH344" s="18"/>
      <c r="EI344" s="18"/>
      <c r="EK344" s="22"/>
      <c r="EL344" s="18"/>
      <c r="EM344" s="18"/>
      <c r="EN344" s="18"/>
      <c r="EO344" s="18"/>
      <c r="EP344" s="18"/>
      <c r="ER344" s="22"/>
      <c r="ES344" s="18"/>
      <c r="ET344" s="18"/>
      <c r="EU344" s="18"/>
      <c r="EV344" s="18"/>
      <c r="EW344" s="18"/>
      <c r="EY344" s="22"/>
      <c r="EZ344" s="18"/>
      <c r="FA344" s="18"/>
      <c r="FB344" s="18"/>
      <c r="FC344" s="18"/>
      <c r="FD344" s="18"/>
      <c r="FF344" s="22"/>
      <c r="FG344" s="18"/>
      <c r="FH344" s="18"/>
      <c r="FI344" s="18"/>
      <c r="FJ344" s="18"/>
      <c r="FK344" s="18"/>
      <c r="FM344" s="22"/>
      <c r="FN344" s="18"/>
      <c r="FO344" s="18"/>
      <c r="FP344" s="18"/>
      <c r="FQ344" s="18"/>
      <c r="FR344" s="18"/>
      <c r="FT344" s="22"/>
      <c r="FU344" s="18"/>
      <c r="FV344" s="18"/>
      <c r="FW344" s="18"/>
      <c r="FX344" s="18"/>
      <c r="FY344" s="18"/>
      <c r="GA344" s="22"/>
      <c r="GB344" s="18"/>
      <c r="GC344" s="18"/>
      <c r="GD344" s="18"/>
      <c r="GE344" s="18"/>
      <c r="GF344" s="18"/>
      <c r="GG344" s="18"/>
      <c r="GH344" s="18"/>
      <c r="GI344" s="18"/>
      <c r="GJ344" s="18"/>
      <c r="GK344" s="18"/>
      <c r="GL344" s="18"/>
      <c r="GM344" s="18"/>
      <c r="HD344" s="22"/>
      <c r="HE344" s="18"/>
      <c r="HF344" s="18"/>
      <c r="HG344" s="18"/>
      <c r="HH344" s="18"/>
      <c r="HI344" s="18"/>
      <c r="HK344" s="22"/>
      <c r="HL344" s="18"/>
      <c r="HM344" s="18"/>
      <c r="HN344" s="18"/>
      <c r="HO344" s="18"/>
      <c r="HP344" s="18"/>
      <c r="HR344" s="22"/>
      <c r="HS344" s="18"/>
      <c r="HT344" s="18"/>
      <c r="HU344" s="18"/>
      <c r="HV344" s="18"/>
      <c r="HW344" s="18"/>
      <c r="HY344" s="22"/>
      <c r="HZ344" s="18"/>
      <c r="IA344" s="18"/>
      <c r="IB344" s="18"/>
      <c r="IC344" s="18"/>
      <c r="ID344" s="18"/>
      <c r="IM344" s="22"/>
      <c r="IN344" s="18"/>
      <c r="IO344" s="18"/>
      <c r="IP344" s="18"/>
      <c r="IQ344" s="18"/>
      <c r="IR344" s="18"/>
      <c r="IT344" s="22"/>
      <c r="IU344" s="18"/>
      <c r="IV344" s="18"/>
      <c r="IW344" s="18"/>
      <c r="IX344" s="18"/>
      <c r="IY344" s="18"/>
      <c r="JA344" s="22"/>
      <c r="JB344" s="18"/>
      <c r="JC344" s="18"/>
      <c r="JD344" s="18"/>
      <c r="JE344" s="18"/>
      <c r="JF344" s="18"/>
      <c r="JH344" s="22"/>
      <c r="JI344" s="18"/>
      <c r="JJ344" s="18"/>
      <c r="JK344" s="18"/>
      <c r="JL344" s="18"/>
      <c r="JM344" s="18"/>
    </row>
    <row r="345" spans="2:273" x14ac:dyDescent="0.2">
      <c r="B345" s="4"/>
      <c r="C345" s="22"/>
      <c r="D345" s="1"/>
      <c r="E345" s="18"/>
      <c r="F345" s="18"/>
      <c r="G345" s="22"/>
      <c r="H345" s="1"/>
      <c r="I345" s="18"/>
      <c r="J345" s="18"/>
      <c r="K345" s="22"/>
      <c r="L345" s="1"/>
      <c r="M345" s="18"/>
      <c r="N345" s="18"/>
      <c r="O345" s="18"/>
      <c r="P345" s="18"/>
      <c r="Q345" s="18"/>
      <c r="R345" s="18"/>
      <c r="S345" s="18"/>
      <c r="T345" s="22"/>
      <c r="U345" s="22"/>
      <c r="V345" s="18"/>
      <c r="W345" s="18"/>
      <c r="AC345" s="22"/>
      <c r="AD345" s="18"/>
      <c r="AE345" s="18"/>
      <c r="AF345" s="18"/>
      <c r="AG345" s="18"/>
      <c r="AH345" s="18"/>
      <c r="AJ345" s="22"/>
      <c r="AK345" s="18"/>
      <c r="AL345" s="18"/>
      <c r="AM345" s="18"/>
      <c r="AN345" s="18"/>
      <c r="AO345" s="18"/>
      <c r="AQ345" s="22"/>
      <c r="AR345" s="18"/>
      <c r="AS345" s="18"/>
      <c r="AT345" s="18"/>
      <c r="AU345" s="18"/>
      <c r="AV345" s="18"/>
      <c r="AX345" s="22"/>
      <c r="AY345" s="18"/>
      <c r="AZ345" s="18"/>
      <c r="BA345" s="18"/>
      <c r="BB345" s="18"/>
      <c r="BC345" s="18"/>
      <c r="BE345" s="22"/>
      <c r="BF345" s="18"/>
      <c r="BG345" s="18"/>
      <c r="BH345" s="18"/>
      <c r="BI345" s="18"/>
      <c r="BJ345" s="18"/>
      <c r="BL345" s="22"/>
      <c r="BM345" s="18"/>
      <c r="BN345" s="18"/>
      <c r="BO345" s="18"/>
      <c r="BP345" s="18"/>
      <c r="BQ345" s="18"/>
      <c r="BS345" s="22"/>
      <c r="BT345" s="18"/>
      <c r="BU345" s="18"/>
      <c r="BV345" s="18"/>
      <c r="BW345" s="18"/>
      <c r="BX345" s="18"/>
      <c r="BZ345" s="22"/>
      <c r="CA345" s="18"/>
      <c r="CB345" s="18"/>
      <c r="CC345" s="18"/>
      <c r="CD345" s="18"/>
      <c r="CE345" s="18"/>
      <c r="CG345" s="22"/>
      <c r="CH345" s="18"/>
      <c r="CI345" s="18"/>
      <c r="CJ345" s="18"/>
      <c r="CK345" s="18"/>
      <c r="CL345" s="18"/>
      <c r="CN345" s="22"/>
      <c r="CO345" s="18"/>
      <c r="CP345" s="18"/>
      <c r="CQ345" s="18"/>
      <c r="CR345" s="18"/>
      <c r="CS345" s="18"/>
      <c r="CU345" s="22"/>
      <c r="CV345" s="18"/>
      <c r="CW345" s="18"/>
      <c r="CX345" s="18"/>
      <c r="CY345" s="18"/>
      <c r="CZ345" s="18"/>
      <c r="DB345" s="22"/>
      <c r="DC345" s="18"/>
      <c r="DD345" s="18"/>
      <c r="DE345" s="18"/>
      <c r="DF345" s="18"/>
      <c r="DG345" s="18"/>
      <c r="DI345" s="22"/>
      <c r="DJ345" s="18"/>
      <c r="DK345" s="18"/>
      <c r="DL345" s="18"/>
      <c r="DM345" s="18"/>
      <c r="DN345" s="18"/>
      <c r="DP345" s="22"/>
      <c r="DQ345" s="18"/>
      <c r="DR345" s="18"/>
      <c r="DS345" s="18"/>
      <c r="DT345" s="18"/>
      <c r="DU345" s="18"/>
      <c r="DV345" s="18"/>
      <c r="DW345" s="22"/>
      <c r="DX345" s="18"/>
      <c r="DY345" s="18"/>
      <c r="DZ345" s="18"/>
      <c r="EA345" s="18"/>
      <c r="EB345" s="18"/>
      <c r="ED345" s="22"/>
      <c r="EE345" s="18"/>
      <c r="EF345" s="18"/>
      <c r="EG345" s="18"/>
      <c r="EH345" s="18"/>
      <c r="EI345" s="18"/>
      <c r="EK345" s="22"/>
      <c r="EL345" s="18"/>
      <c r="EM345" s="18"/>
      <c r="EN345" s="18"/>
      <c r="EO345" s="18"/>
      <c r="EP345" s="18"/>
      <c r="ER345" s="22"/>
      <c r="ES345" s="18"/>
      <c r="ET345" s="18"/>
      <c r="EU345" s="18"/>
      <c r="EV345" s="18"/>
      <c r="EW345" s="18"/>
      <c r="EY345" s="22"/>
      <c r="EZ345" s="18"/>
      <c r="FA345" s="18"/>
      <c r="FB345" s="18"/>
      <c r="FC345" s="18"/>
      <c r="FD345" s="18"/>
      <c r="FF345" s="22"/>
      <c r="FG345" s="18"/>
      <c r="FH345" s="18"/>
      <c r="FI345" s="18"/>
      <c r="FJ345" s="18"/>
      <c r="FK345" s="18"/>
      <c r="FM345" s="22"/>
      <c r="FN345" s="18"/>
      <c r="FO345" s="18"/>
      <c r="FP345" s="18"/>
      <c r="FQ345" s="18"/>
      <c r="FR345" s="18"/>
      <c r="FT345" s="22"/>
      <c r="FU345" s="18"/>
      <c r="FV345" s="18"/>
      <c r="FW345" s="18"/>
      <c r="FX345" s="18"/>
      <c r="FY345" s="18"/>
      <c r="GA345" s="22"/>
      <c r="GB345" s="18"/>
      <c r="GC345" s="18"/>
      <c r="GD345" s="18"/>
      <c r="GE345" s="18"/>
      <c r="GF345" s="18"/>
      <c r="GG345" s="18"/>
      <c r="GH345" s="18"/>
      <c r="GI345" s="18"/>
      <c r="GJ345" s="18"/>
      <c r="GK345" s="18"/>
      <c r="GL345" s="18"/>
      <c r="GM345" s="18"/>
      <c r="HD345" s="22"/>
      <c r="HE345" s="18"/>
      <c r="HF345" s="18"/>
      <c r="HG345" s="18"/>
      <c r="HH345" s="18"/>
      <c r="HI345" s="18"/>
      <c r="HK345" s="22"/>
      <c r="HL345" s="18"/>
      <c r="HM345" s="18"/>
      <c r="HN345" s="18"/>
      <c r="HO345" s="18"/>
      <c r="HP345" s="18"/>
      <c r="HR345" s="22"/>
      <c r="HS345" s="18"/>
      <c r="HT345" s="18"/>
      <c r="HU345" s="18"/>
      <c r="HV345" s="18"/>
      <c r="HW345" s="18"/>
      <c r="HY345" s="22"/>
      <c r="HZ345" s="18"/>
      <c r="IA345" s="18"/>
      <c r="IB345" s="18"/>
      <c r="IC345" s="18"/>
      <c r="ID345" s="18"/>
      <c r="IM345" s="22"/>
      <c r="IN345" s="18"/>
      <c r="IO345" s="18"/>
      <c r="IP345" s="18"/>
      <c r="IQ345" s="18"/>
      <c r="IR345" s="18"/>
      <c r="IT345" s="22"/>
      <c r="IU345" s="18"/>
      <c r="IV345" s="18"/>
      <c r="IW345" s="18"/>
      <c r="IX345" s="18"/>
      <c r="IY345" s="18"/>
      <c r="JA345" s="22"/>
      <c r="JB345" s="18"/>
      <c r="JC345" s="18"/>
      <c r="JD345" s="18"/>
      <c r="JE345" s="18"/>
      <c r="JF345" s="18"/>
      <c r="JH345" s="22"/>
      <c r="JI345" s="18"/>
      <c r="JJ345" s="18"/>
      <c r="JK345" s="18"/>
      <c r="JL345" s="18"/>
      <c r="JM345" s="18"/>
    </row>
    <row r="346" spans="2:273" x14ac:dyDescent="0.2">
      <c r="B346" s="4"/>
      <c r="C346" s="22"/>
      <c r="D346" s="1"/>
      <c r="E346" s="18"/>
      <c r="F346" s="18"/>
      <c r="G346" s="22"/>
      <c r="H346" s="1"/>
      <c r="I346" s="18"/>
      <c r="J346" s="18"/>
      <c r="K346" s="22"/>
      <c r="L346" s="1"/>
      <c r="M346" s="18"/>
      <c r="N346" s="18"/>
      <c r="O346" s="18"/>
      <c r="P346" s="18"/>
      <c r="Q346" s="18"/>
      <c r="R346" s="18"/>
      <c r="S346" s="18"/>
      <c r="T346" s="22"/>
      <c r="U346" s="22"/>
      <c r="V346" s="18"/>
      <c r="W346" s="18"/>
      <c r="AC346" s="22"/>
      <c r="AD346" s="18"/>
      <c r="AE346" s="18"/>
      <c r="AF346" s="18"/>
      <c r="AG346" s="18"/>
      <c r="AH346" s="18"/>
      <c r="AJ346" s="22"/>
      <c r="AK346" s="18"/>
      <c r="AL346" s="18"/>
      <c r="AM346" s="18"/>
      <c r="AN346" s="18"/>
      <c r="AO346" s="18"/>
      <c r="AQ346" s="22"/>
      <c r="AR346" s="18"/>
      <c r="AS346" s="18"/>
      <c r="AT346" s="18"/>
      <c r="AU346" s="18"/>
      <c r="AV346" s="18"/>
      <c r="AX346" s="22"/>
      <c r="AY346" s="18"/>
      <c r="AZ346" s="18"/>
      <c r="BA346" s="18"/>
      <c r="BB346" s="18"/>
      <c r="BC346" s="18"/>
      <c r="BE346" s="22"/>
      <c r="BF346" s="18"/>
      <c r="BG346" s="18"/>
      <c r="BH346" s="18"/>
      <c r="BI346" s="18"/>
      <c r="BJ346" s="18"/>
      <c r="BL346" s="22"/>
      <c r="BM346" s="18"/>
      <c r="BN346" s="18"/>
      <c r="BO346" s="18"/>
      <c r="BP346" s="18"/>
      <c r="BQ346" s="18"/>
      <c r="BS346" s="22"/>
      <c r="BT346" s="18"/>
      <c r="BU346" s="18"/>
      <c r="BV346" s="18"/>
      <c r="BW346" s="18"/>
      <c r="BX346" s="18"/>
      <c r="BZ346" s="22"/>
      <c r="CA346" s="18"/>
      <c r="CB346" s="18"/>
      <c r="CC346" s="18"/>
      <c r="CD346" s="18"/>
      <c r="CE346" s="18"/>
      <c r="CG346" s="22"/>
      <c r="CH346" s="18"/>
      <c r="CI346" s="18"/>
      <c r="CJ346" s="18"/>
      <c r="CK346" s="18"/>
      <c r="CL346" s="18"/>
      <c r="CN346" s="22"/>
      <c r="CO346" s="18"/>
      <c r="CP346" s="18"/>
      <c r="CQ346" s="18"/>
      <c r="CR346" s="18"/>
      <c r="CS346" s="18"/>
      <c r="CU346" s="22"/>
      <c r="CV346" s="18"/>
      <c r="CW346" s="18"/>
      <c r="CX346" s="18"/>
      <c r="CY346" s="18"/>
      <c r="CZ346" s="18"/>
      <c r="DB346" s="22"/>
      <c r="DC346" s="18"/>
      <c r="DD346" s="18"/>
      <c r="DE346" s="18"/>
      <c r="DF346" s="18"/>
      <c r="DG346" s="18"/>
      <c r="DI346" s="22"/>
      <c r="DJ346" s="18"/>
      <c r="DK346" s="18"/>
      <c r="DL346" s="18"/>
      <c r="DM346" s="18"/>
      <c r="DN346" s="18"/>
      <c r="DP346" s="22"/>
      <c r="DQ346" s="18"/>
      <c r="DR346" s="18"/>
      <c r="DS346" s="18"/>
      <c r="DT346" s="18"/>
      <c r="DU346" s="18"/>
      <c r="DV346" s="18"/>
      <c r="DW346" s="22"/>
      <c r="DX346" s="18"/>
      <c r="DY346" s="18"/>
      <c r="DZ346" s="18"/>
      <c r="EA346" s="18"/>
      <c r="EB346" s="18"/>
      <c r="ED346" s="22"/>
      <c r="EE346" s="18"/>
      <c r="EF346" s="18"/>
      <c r="EG346" s="18"/>
      <c r="EH346" s="18"/>
      <c r="EI346" s="18"/>
      <c r="EK346" s="22"/>
      <c r="EL346" s="18"/>
      <c r="EM346" s="18"/>
      <c r="EN346" s="18"/>
      <c r="EO346" s="18"/>
      <c r="EP346" s="18"/>
      <c r="ER346" s="22"/>
      <c r="ES346" s="18"/>
      <c r="ET346" s="18"/>
      <c r="EU346" s="18"/>
      <c r="EV346" s="18"/>
      <c r="EW346" s="18"/>
      <c r="EY346" s="22"/>
      <c r="EZ346" s="18"/>
      <c r="FA346" s="18"/>
      <c r="FB346" s="18"/>
      <c r="FC346" s="18"/>
      <c r="FD346" s="18"/>
      <c r="FF346" s="22"/>
      <c r="FG346" s="18"/>
      <c r="FH346" s="18"/>
      <c r="FI346" s="18"/>
      <c r="FJ346" s="18"/>
      <c r="FK346" s="18"/>
      <c r="FM346" s="22"/>
      <c r="FN346" s="18"/>
      <c r="FO346" s="18"/>
      <c r="FP346" s="18"/>
      <c r="FQ346" s="18"/>
      <c r="FR346" s="18"/>
      <c r="FT346" s="22"/>
      <c r="FU346" s="18"/>
      <c r="FV346" s="18"/>
      <c r="FW346" s="18"/>
      <c r="FX346" s="18"/>
      <c r="FY346" s="18"/>
      <c r="GA346" s="22"/>
      <c r="GB346" s="18"/>
      <c r="GC346" s="18"/>
      <c r="GD346" s="18"/>
      <c r="GE346" s="18"/>
      <c r="GF346" s="18"/>
      <c r="GG346" s="18"/>
      <c r="GH346" s="18"/>
      <c r="GI346" s="18"/>
      <c r="GJ346" s="18"/>
      <c r="GK346" s="18"/>
      <c r="GL346" s="18"/>
      <c r="GM346" s="18"/>
      <c r="HD346" s="22"/>
      <c r="HE346" s="18"/>
      <c r="HF346" s="18"/>
      <c r="HG346" s="18"/>
      <c r="HH346" s="18"/>
      <c r="HI346" s="18"/>
      <c r="HK346" s="22"/>
      <c r="HL346" s="18"/>
      <c r="HM346" s="18"/>
      <c r="HN346" s="18"/>
      <c r="HO346" s="18"/>
      <c r="HP346" s="18"/>
      <c r="HR346" s="22"/>
      <c r="HS346" s="18"/>
      <c r="HT346" s="18"/>
      <c r="HU346" s="18"/>
      <c r="HV346" s="18"/>
      <c r="HW346" s="18"/>
      <c r="HY346" s="22"/>
      <c r="HZ346" s="18"/>
      <c r="IA346" s="18"/>
      <c r="IB346" s="18"/>
      <c r="IC346" s="18"/>
      <c r="ID346" s="18"/>
      <c r="IM346" s="22"/>
      <c r="IN346" s="18"/>
      <c r="IO346" s="18"/>
      <c r="IP346" s="18"/>
      <c r="IQ346" s="18"/>
      <c r="IR346" s="18"/>
      <c r="IT346" s="22"/>
      <c r="IU346" s="18"/>
      <c r="IV346" s="18"/>
      <c r="IW346" s="18"/>
      <c r="IX346" s="18"/>
      <c r="IY346" s="18"/>
      <c r="JA346" s="22"/>
      <c r="JB346" s="18"/>
      <c r="JC346" s="18"/>
      <c r="JD346" s="18"/>
      <c r="JE346" s="18"/>
      <c r="JF346" s="18"/>
      <c r="JH346" s="22"/>
      <c r="JI346" s="18"/>
      <c r="JJ346" s="18"/>
      <c r="JK346" s="18"/>
      <c r="JL346" s="18"/>
      <c r="JM346" s="18"/>
    </row>
    <row r="347" spans="2:273" x14ac:dyDescent="0.2">
      <c r="B347" s="4"/>
      <c r="C347" s="22"/>
      <c r="D347" s="1"/>
      <c r="E347" s="18"/>
      <c r="F347" s="18"/>
      <c r="G347" s="22"/>
      <c r="H347" s="1"/>
      <c r="I347" s="18"/>
      <c r="J347" s="18"/>
      <c r="K347" s="22"/>
      <c r="L347" s="1"/>
      <c r="M347" s="18"/>
      <c r="N347" s="18"/>
      <c r="O347" s="18"/>
      <c r="P347" s="18"/>
      <c r="Q347" s="18"/>
      <c r="R347" s="18"/>
      <c r="S347" s="18"/>
      <c r="T347" s="22"/>
      <c r="U347" s="22"/>
      <c r="V347" s="18"/>
      <c r="W347" s="18"/>
      <c r="AC347" s="22"/>
      <c r="AD347" s="18"/>
      <c r="AE347" s="18"/>
      <c r="AF347" s="18"/>
      <c r="AG347" s="18"/>
      <c r="AH347" s="18"/>
      <c r="AJ347" s="22"/>
      <c r="AK347" s="18"/>
      <c r="AL347" s="18"/>
      <c r="AM347" s="18"/>
      <c r="AN347" s="18"/>
      <c r="AO347" s="18"/>
      <c r="AQ347" s="22"/>
      <c r="AR347" s="18"/>
      <c r="AS347" s="18"/>
      <c r="AT347" s="18"/>
      <c r="AU347" s="18"/>
      <c r="AV347" s="18"/>
      <c r="AX347" s="22"/>
      <c r="AY347" s="18"/>
      <c r="AZ347" s="18"/>
      <c r="BA347" s="18"/>
      <c r="BB347" s="18"/>
      <c r="BC347" s="18"/>
      <c r="BE347" s="22"/>
      <c r="BF347" s="18"/>
      <c r="BG347" s="18"/>
      <c r="BH347" s="18"/>
      <c r="BI347" s="18"/>
      <c r="BJ347" s="18"/>
      <c r="BL347" s="22"/>
      <c r="BM347" s="18"/>
      <c r="BN347" s="18"/>
      <c r="BO347" s="18"/>
      <c r="BP347" s="18"/>
      <c r="BQ347" s="18"/>
      <c r="BS347" s="22"/>
      <c r="BT347" s="18"/>
      <c r="BU347" s="18"/>
      <c r="BV347" s="18"/>
      <c r="BW347" s="18"/>
      <c r="BX347" s="18"/>
      <c r="BZ347" s="22"/>
      <c r="CA347" s="18"/>
      <c r="CB347" s="18"/>
      <c r="CC347" s="18"/>
      <c r="CD347" s="18"/>
      <c r="CE347" s="18"/>
      <c r="CG347" s="22"/>
      <c r="CH347" s="18"/>
      <c r="CI347" s="18"/>
      <c r="CJ347" s="18"/>
      <c r="CK347" s="18"/>
      <c r="CL347" s="18"/>
      <c r="CN347" s="22"/>
      <c r="CO347" s="18"/>
      <c r="CP347" s="18"/>
      <c r="CQ347" s="18"/>
      <c r="CR347" s="18"/>
      <c r="CS347" s="18"/>
      <c r="CU347" s="22"/>
      <c r="CV347" s="18"/>
      <c r="CW347" s="18"/>
      <c r="CX347" s="18"/>
      <c r="CY347" s="18"/>
      <c r="CZ347" s="18"/>
      <c r="DB347" s="22"/>
      <c r="DC347" s="18"/>
      <c r="DD347" s="18"/>
      <c r="DE347" s="18"/>
      <c r="DF347" s="18"/>
      <c r="DG347" s="18"/>
      <c r="DI347" s="22"/>
      <c r="DJ347" s="18"/>
      <c r="DK347" s="18"/>
      <c r="DL347" s="18"/>
      <c r="DM347" s="18"/>
      <c r="DN347" s="18"/>
      <c r="DP347" s="22"/>
      <c r="DQ347" s="18"/>
      <c r="DR347" s="18"/>
      <c r="DS347" s="18"/>
      <c r="DT347" s="18"/>
      <c r="DU347" s="18"/>
      <c r="DV347" s="18"/>
      <c r="DW347" s="22"/>
      <c r="DX347" s="18"/>
      <c r="DY347" s="18"/>
      <c r="DZ347" s="18"/>
      <c r="EA347" s="18"/>
      <c r="EB347" s="18"/>
      <c r="ED347" s="22"/>
      <c r="EE347" s="18"/>
      <c r="EF347" s="18"/>
      <c r="EG347" s="18"/>
      <c r="EH347" s="18"/>
      <c r="EI347" s="18"/>
      <c r="EK347" s="22"/>
      <c r="EL347" s="18"/>
      <c r="EM347" s="18"/>
      <c r="EN347" s="18"/>
      <c r="EO347" s="18"/>
      <c r="EP347" s="18"/>
      <c r="ER347" s="22"/>
      <c r="ES347" s="18"/>
      <c r="ET347" s="18"/>
      <c r="EU347" s="18"/>
      <c r="EV347" s="18"/>
      <c r="EW347" s="18"/>
      <c r="EY347" s="22"/>
      <c r="EZ347" s="18"/>
      <c r="FA347" s="18"/>
      <c r="FB347" s="18"/>
      <c r="FC347" s="18"/>
      <c r="FD347" s="18"/>
      <c r="FF347" s="22"/>
      <c r="FG347" s="18"/>
      <c r="FH347" s="18"/>
      <c r="FI347" s="18"/>
      <c r="FJ347" s="18"/>
      <c r="FK347" s="18"/>
      <c r="FM347" s="22"/>
      <c r="FN347" s="18"/>
      <c r="FO347" s="18"/>
      <c r="FP347" s="18"/>
      <c r="FQ347" s="18"/>
      <c r="FR347" s="18"/>
      <c r="FT347" s="22"/>
      <c r="FU347" s="18"/>
      <c r="FV347" s="18"/>
      <c r="FW347" s="18"/>
      <c r="FX347" s="18"/>
      <c r="FY347" s="18"/>
      <c r="GA347" s="22"/>
      <c r="GB347" s="18"/>
      <c r="GC347" s="18"/>
      <c r="GD347" s="18"/>
      <c r="GE347" s="18"/>
      <c r="GF347" s="18"/>
      <c r="GG347" s="18"/>
      <c r="GH347" s="18"/>
      <c r="GI347" s="18"/>
      <c r="GJ347" s="18"/>
      <c r="GK347" s="18"/>
      <c r="GL347" s="18"/>
      <c r="GM347" s="18"/>
      <c r="HD347" s="22"/>
      <c r="HE347" s="18"/>
      <c r="HF347" s="18"/>
      <c r="HG347" s="18"/>
      <c r="HH347" s="18"/>
      <c r="HI347" s="18"/>
      <c r="HK347" s="22"/>
      <c r="HL347" s="18"/>
      <c r="HM347" s="18"/>
      <c r="HN347" s="18"/>
      <c r="HO347" s="18"/>
      <c r="HP347" s="18"/>
      <c r="HR347" s="22"/>
      <c r="HS347" s="18"/>
      <c r="HT347" s="18"/>
      <c r="HU347" s="18"/>
      <c r="HV347" s="18"/>
      <c r="HW347" s="18"/>
      <c r="HY347" s="22"/>
      <c r="HZ347" s="18"/>
      <c r="IA347" s="18"/>
      <c r="IB347" s="18"/>
      <c r="IC347" s="18"/>
      <c r="ID347" s="18"/>
      <c r="IM347" s="22"/>
      <c r="IN347" s="18"/>
      <c r="IO347" s="18"/>
      <c r="IP347" s="18"/>
      <c r="IQ347" s="18"/>
      <c r="IR347" s="18"/>
      <c r="IT347" s="22"/>
      <c r="IU347" s="18"/>
      <c r="IV347" s="18"/>
      <c r="IW347" s="18"/>
      <c r="IX347" s="18"/>
      <c r="IY347" s="18"/>
      <c r="JA347" s="22"/>
      <c r="JB347" s="18"/>
      <c r="JC347" s="18"/>
      <c r="JD347" s="18"/>
      <c r="JE347" s="18"/>
      <c r="JF347" s="18"/>
      <c r="JH347" s="22"/>
      <c r="JI347" s="18"/>
      <c r="JJ347" s="18"/>
      <c r="JK347" s="18"/>
      <c r="JL347" s="18"/>
      <c r="JM347" s="18"/>
    </row>
    <row r="348" spans="2:273" x14ac:dyDescent="0.2">
      <c r="B348" s="4"/>
      <c r="C348" s="22"/>
      <c r="D348" s="1"/>
      <c r="E348" s="18"/>
      <c r="F348" s="18"/>
      <c r="G348" s="22"/>
      <c r="H348" s="1"/>
      <c r="I348" s="18"/>
      <c r="J348" s="18"/>
      <c r="K348" s="22"/>
      <c r="L348" s="1"/>
      <c r="M348" s="18"/>
      <c r="N348" s="18"/>
      <c r="O348" s="18"/>
      <c r="P348" s="18"/>
      <c r="Q348" s="18"/>
      <c r="R348" s="18"/>
      <c r="S348" s="18"/>
      <c r="T348" s="22"/>
      <c r="U348" s="22"/>
      <c r="V348" s="18"/>
      <c r="W348" s="18"/>
      <c r="AC348" s="22"/>
      <c r="AD348" s="18"/>
      <c r="AE348" s="18"/>
      <c r="AF348" s="18"/>
      <c r="AG348" s="18"/>
      <c r="AH348" s="18"/>
      <c r="AJ348" s="22"/>
      <c r="AK348" s="18"/>
      <c r="AL348" s="18"/>
      <c r="AM348" s="18"/>
      <c r="AN348" s="18"/>
      <c r="AO348" s="18"/>
      <c r="AQ348" s="22"/>
      <c r="AR348" s="18"/>
      <c r="AS348" s="18"/>
      <c r="AT348" s="18"/>
      <c r="AU348" s="18"/>
      <c r="AV348" s="18"/>
      <c r="AX348" s="22"/>
      <c r="AY348" s="18"/>
      <c r="AZ348" s="18"/>
      <c r="BA348" s="18"/>
      <c r="BB348" s="18"/>
      <c r="BC348" s="18"/>
      <c r="BE348" s="22"/>
      <c r="BF348" s="18"/>
      <c r="BG348" s="18"/>
      <c r="BH348" s="18"/>
      <c r="BI348" s="18"/>
      <c r="BJ348" s="18"/>
      <c r="BL348" s="22"/>
      <c r="BM348" s="18"/>
      <c r="BN348" s="18"/>
      <c r="BO348" s="18"/>
      <c r="BP348" s="18"/>
      <c r="BQ348" s="18"/>
      <c r="BS348" s="22"/>
      <c r="BT348" s="18"/>
      <c r="BU348" s="18"/>
      <c r="BV348" s="18"/>
      <c r="BW348" s="18"/>
      <c r="BX348" s="18"/>
      <c r="BZ348" s="22"/>
      <c r="CA348" s="18"/>
      <c r="CB348" s="18"/>
      <c r="CC348" s="18"/>
      <c r="CD348" s="18"/>
      <c r="CE348" s="18"/>
      <c r="CG348" s="22"/>
      <c r="CH348" s="18"/>
      <c r="CI348" s="18"/>
      <c r="CJ348" s="18"/>
      <c r="CK348" s="18"/>
      <c r="CL348" s="18"/>
      <c r="CN348" s="22"/>
      <c r="CO348" s="18"/>
      <c r="CP348" s="18"/>
      <c r="CQ348" s="18"/>
      <c r="CR348" s="18"/>
      <c r="CS348" s="18"/>
      <c r="CU348" s="22"/>
      <c r="CV348" s="18"/>
      <c r="CW348" s="18"/>
      <c r="CX348" s="18"/>
      <c r="CY348" s="18"/>
      <c r="CZ348" s="18"/>
      <c r="DB348" s="22"/>
      <c r="DC348" s="18"/>
      <c r="DD348" s="18"/>
      <c r="DE348" s="18"/>
      <c r="DF348" s="18"/>
      <c r="DG348" s="18"/>
      <c r="DI348" s="22"/>
      <c r="DJ348" s="18"/>
      <c r="DK348" s="18"/>
      <c r="DL348" s="18"/>
      <c r="DM348" s="18"/>
      <c r="DN348" s="18"/>
      <c r="DP348" s="22"/>
      <c r="DQ348" s="18"/>
      <c r="DR348" s="18"/>
      <c r="DS348" s="18"/>
      <c r="DT348" s="18"/>
      <c r="DU348" s="18"/>
      <c r="DV348" s="18"/>
      <c r="DW348" s="22"/>
      <c r="DX348" s="18"/>
      <c r="DY348" s="18"/>
      <c r="DZ348" s="18"/>
      <c r="EA348" s="18"/>
      <c r="EB348" s="18"/>
      <c r="ED348" s="22"/>
      <c r="EE348" s="18"/>
      <c r="EF348" s="18"/>
      <c r="EG348" s="18"/>
      <c r="EH348" s="18"/>
      <c r="EI348" s="18"/>
      <c r="EK348" s="22"/>
      <c r="EL348" s="18"/>
      <c r="EM348" s="18"/>
      <c r="EN348" s="18"/>
      <c r="EO348" s="18"/>
      <c r="EP348" s="18"/>
      <c r="ER348" s="22"/>
      <c r="ES348" s="18"/>
      <c r="ET348" s="18"/>
      <c r="EU348" s="18"/>
      <c r="EV348" s="18"/>
      <c r="EW348" s="18"/>
      <c r="EY348" s="22"/>
      <c r="EZ348" s="18"/>
      <c r="FA348" s="18"/>
      <c r="FB348" s="18"/>
      <c r="FC348" s="18"/>
      <c r="FD348" s="18"/>
      <c r="FF348" s="22"/>
      <c r="FG348" s="18"/>
      <c r="FH348" s="18"/>
      <c r="FI348" s="18"/>
      <c r="FJ348" s="18"/>
      <c r="FK348" s="18"/>
      <c r="FM348" s="22"/>
      <c r="FN348" s="18"/>
      <c r="FO348" s="18"/>
      <c r="FP348" s="18"/>
      <c r="FQ348" s="18"/>
      <c r="FR348" s="18"/>
      <c r="FT348" s="22"/>
      <c r="FU348" s="18"/>
      <c r="FV348" s="18"/>
      <c r="FW348" s="18"/>
      <c r="FX348" s="18"/>
      <c r="FY348" s="18"/>
      <c r="GA348" s="22"/>
      <c r="GB348" s="18"/>
      <c r="GC348" s="18"/>
      <c r="GD348" s="18"/>
      <c r="GE348" s="18"/>
      <c r="GF348" s="18"/>
      <c r="GG348" s="18"/>
      <c r="GH348" s="18"/>
      <c r="GI348" s="18"/>
      <c r="GJ348" s="18"/>
      <c r="GK348" s="18"/>
      <c r="GL348" s="18"/>
      <c r="GM348" s="18"/>
      <c r="HD348" s="22"/>
      <c r="HE348" s="18"/>
      <c r="HF348" s="18"/>
      <c r="HG348" s="18"/>
      <c r="HH348" s="18"/>
      <c r="HI348" s="18"/>
      <c r="HK348" s="22"/>
      <c r="HL348" s="18"/>
      <c r="HM348" s="18"/>
      <c r="HN348" s="18"/>
      <c r="HO348" s="18"/>
      <c r="HP348" s="18"/>
      <c r="HR348" s="22"/>
      <c r="HS348" s="18"/>
      <c r="HT348" s="18"/>
      <c r="HU348" s="18"/>
      <c r="HV348" s="18"/>
      <c r="HW348" s="18"/>
      <c r="HY348" s="22"/>
      <c r="HZ348" s="18"/>
      <c r="IA348" s="18"/>
      <c r="IB348" s="18"/>
      <c r="IC348" s="18"/>
      <c r="ID348" s="18"/>
      <c r="IM348" s="22"/>
      <c r="IN348" s="18"/>
      <c r="IO348" s="18"/>
      <c r="IP348" s="18"/>
      <c r="IQ348" s="18"/>
      <c r="IR348" s="18"/>
      <c r="IT348" s="22"/>
      <c r="IU348" s="18"/>
      <c r="IV348" s="18"/>
      <c r="IW348" s="18"/>
      <c r="IX348" s="18"/>
      <c r="IY348" s="18"/>
      <c r="JA348" s="22"/>
      <c r="JB348" s="18"/>
      <c r="JC348" s="18"/>
      <c r="JD348" s="18"/>
      <c r="JE348" s="18"/>
      <c r="JF348" s="18"/>
      <c r="JH348" s="22"/>
      <c r="JI348" s="18"/>
      <c r="JJ348" s="18"/>
      <c r="JK348" s="18"/>
      <c r="JL348" s="18"/>
      <c r="JM348" s="18"/>
    </row>
    <row r="349" spans="2:273" x14ac:dyDescent="0.2">
      <c r="B349" s="4"/>
      <c r="C349" s="22"/>
      <c r="D349" s="1"/>
      <c r="E349" s="18"/>
      <c r="F349" s="18"/>
      <c r="G349" s="22"/>
      <c r="H349" s="1"/>
      <c r="I349" s="18"/>
      <c r="J349" s="18"/>
      <c r="K349" s="22"/>
      <c r="L349" s="1"/>
      <c r="M349" s="18"/>
      <c r="N349" s="18"/>
      <c r="O349" s="18"/>
      <c r="P349" s="18"/>
      <c r="Q349" s="18"/>
      <c r="R349" s="18"/>
      <c r="S349" s="18"/>
      <c r="T349" s="22"/>
      <c r="U349" s="22"/>
      <c r="V349" s="18"/>
      <c r="W349" s="18"/>
      <c r="AC349" s="22"/>
      <c r="AD349" s="18"/>
      <c r="AE349" s="18"/>
      <c r="AF349" s="18"/>
      <c r="AG349" s="18"/>
      <c r="AH349" s="18"/>
      <c r="AJ349" s="22"/>
      <c r="AK349" s="18"/>
      <c r="AL349" s="18"/>
      <c r="AM349" s="18"/>
      <c r="AN349" s="18"/>
      <c r="AO349" s="18"/>
      <c r="AQ349" s="22"/>
      <c r="AR349" s="18"/>
      <c r="AS349" s="18"/>
      <c r="AT349" s="18"/>
      <c r="AU349" s="18"/>
      <c r="AV349" s="18"/>
      <c r="AX349" s="22"/>
      <c r="AY349" s="18"/>
      <c r="AZ349" s="18"/>
      <c r="BA349" s="18"/>
      <c r="BB349" s="18"/>
      <c r="BC349" s="18"/>
      <c r="BE349" s="22"/>
      <c r="BF349" s="18"/>
      <c r="BG349" s="18"/>
      <c r="BH349" s="18"/>
      <c r="BI349" s="18"/>
      <c r="BJ349" s="18"/>
      <c r="BL349" s="22"/>
      <c r="BM349" s="18"/>
      <c r="BN349" s="18"/>
      <c r="BO349" s="18"/>
      <c r="BP349" s="18"/>
      <c r="BQ349" s="18"/>
      <c r="BS349" s="22"/>
      <c r="BT349" s="18"/>
      <c r="BU349" s="18"/>
      <c r="BV349" s="18"/>
      <c r="BW349" s="18"/>
      <c r="BX349" s="18"/>
      <c r="BZ349" s="22"/>
      <c r="CA349" s="18"/>
      <c r="CB349" s="18"/>
      <c r="CC349" s="18"/>
      <c r="CD349" s="18"/>
      <c r="CE349" s="18"/>
      <c r="CG349" s="22"/>
      <c r="CH349" s="18"/>
      <c r="CI349" s="18"/>
      <c r="CJ349" s="18"/>
      <c r="CK349" s="18"/>
      <c r="CL349" s="18"/>
      <c r="CN349" s="22"/>
      <c r="CO349" s="18"/>
      <c r="CP349" s="18"/>
      <c r="CQ349" s="18"/>
      <c r="CR349" s="18"/>
      <c r="CS349" s="18"/>
      <c r="CU349" s="22"/>
      <c r="CV349" s="18"/>
      <c r="CW349" s="18"/>
      <c r="CX349" s="18"/>
      <c r="CY349" s="18"/>
      <c r="CZ349" s="18"/>
      <c r="DB349" s="22"/>
      <c r="DC349" s="18"/>
      <c r="DD349" s="18"/>
      <c r="DE349" s="18"/>
      <c r="DF349" s="18"/>
      <c r="DG349" s="18"/>
      <c r="DI349" s="22"/>
      <c r="DJ349" s="18"/>
      <c r="DK349" s="18"/>
      <c r="DL349" s="18"/>
      <c r="DM349" s="18"/>
      <c r="DN349" s="18"/>
      <c r="DP349" s="22"/>
      <c r="DQ349" s="18"/>
      <c r="DR349" s="18"/>
      <c r="DS349" s="18"/>
      <c r="DT349" s="18"/>
      <c r="DU349" s="18"/>
      <c r="DV349" s="18"/>
      <c r="DW349" s="22"/>
      <c r="DX349" s="18"/>
      <c r="DY349" s="18"/>
      <c r="DZ349" s="18"/>
      <c r="EA349" s="18"/>
      <c r="EB349" s="18"/>
      <c r="ED349" s="22"/>
      <c r="EE349" s="18"/>
      <c r="EF349" s="18"/>
      <c r="EG349" s="18"/>
      <c r="EH349" s="18"/>
      <c r="EI349" s="18"/>
      <c r="EK349" s="22"/>
      <c r="EL349" s="18"/>
      <c r="EM349" s="18"/>
      <c r="EN349" s="18"/>
      <c r="EO349" s="18"/>
      <c r="EP349" s="18"/>
      <c r="ER349" s="22"/>
      <c r="ES349" s="18"/>
      <c r="ET349" s="18"/>
      <c r="EU349" s="18"/>
      <c r="EV349" s="18"/>
      <c r="EW349" s="18"/>
      <c r="EY349" s="22"/>
      <c r="EZ349" s="18"/>
      <c r="FA349" s="18"/>
      <c r="FB349" s="18"/>
      <c r="FC349" s="18"/>
      <c r="FD349" s="18"/>
      <c r="FF349" s="22"/>
      <c r="FG349" s="18"/>
      <c r="FH349" s="18"/>
      <c r="FI349" s="18"/>
      <c r="FJ349" s="18"/>
      <c r="FK349" s="18"/>
      <c r="FM349" s="22"/>
      <c r="FN349" s="18"/>
      <c r="FO349" s="18"/>
      <c r="FP349" s="18"/>
      <c r="FQ349" s="18"/>
      <c r="FR349" s="18"/>
      <c r="FT349" s="22"/>
      <c r="FU349" s="18"/>
      <c r="FV349" s="18"/>
      <c r="FW349" s="18"/>
      <c r="FX349" s="18"/>
      <c r="FY349" s="18"/>
      <c r="GA349" s="22"/>
      <c r="GB349" s="18"/>
      <c r="GC349" s="18"/>
      <c r="GD349" s="18"/>
      <c r="GE349" s="18"/>
      <c r="GF349" s="18"/>
      <c r="GG349" s="18"/>
      <c r="GH349" s="18"/>
      <c r="GI349" s="18"/>
      <c r="GJ349" s="18"/>
      <c r="GK349" s="18"/>
      <c r="GL349" s="18"/>
      <c r="GM349" s="18"/>
      <c r="HD349" s="22"/>
      <c r="HE349" s="18"/>
      <c r="HF349" s="18"/>
      <c r="HG349" s="18"/>
      <c r="HH349" s="18"/>
      <c r="HI349" s="18"/>
      <c r="HK349" s="22"/>
      <c r="HL349" s="18"/>
      <c r="HM349" s="18"/>
      <c r="HN349" s="18"/>
      <c r="HO349" s="18"/>
      <c r="HP349" s="18"/>
      <c r="HR349" s="22"/>
      <c r="HS349" s="18"/>
      <c r="HT349" s="18"/>
      <c r="HU349" s="18"/>
      <c r="HV349" s="18"/>
      <c r="HW349" s="18"/>
      <c r="HY349" s="22"/>
      <c r="HZ349" s="18"/>
      <c r="IA349" s="18"/>
      <c r="IB349" s="18"/>
      <c r="IC349" s="18"/>
      <c r="ID349" s="18"/>
      <c r="IM349" s="22"/>
      <c r="IN349" s="18"/>
      <c r="IO349" s="18"/>
      <c r="IP349" s="18"/>
      <c r="IQ349" s="18"/>
      <c r="IR349" s="18"/>
      <c r="IT349" s="22"/>
      <c r="IU349" s="18"/>
      <c r="IV349" s="18"/>
      <c r="IW349" s="18"/>
      <c r="IX349" s="18"/>
      <c r="IY349" s="18"/>
      <c r="JA349" s="22"/>
      <c r="JB349" s="18"/>
      <c r="JC349" s="18"/>
      <c r="JD349" s="18"/>
      <c r="JE349" s="18"/>
      <c r="JF349" s="18"/>
      <c r="JH349" s="22"/>
      <c r="JI349" s="18"/>
      <c r="JJ349" s="18"/>
      <c r="JK349" s="18"/>
      <c r="JL349" s="18"/>
      <c r="JM349" s="18"/>
    </row>
    <row r="350" spans="2:273" x14ac:dyDescent="0.2">
      <c r="B350" s="4"/>
      <c r="C350" s="22"/>
      <c r="D350" s="1"/>
      <c r="E350" s="18"/>
      <c r="F350" s="18"/>
      <c r="G350" s="22"/>
      <c r="H350" s="1"/>
      <c r="I350" s="18"/>
      <c r="J350" s="18"/>
      <c r="K350" s="22"/>
      <c r="L350" s="1"/>
      <c r="M350" s="18"/>
      <c r="N350" s="18"/>
      <c r="O350" s="18"/>
      <c r="P350" s="18"/>
      <c r="Q350" s="18"/>
      <c r="R350" s="18"/>
      <c r="S350" s="18"/>
      <c r="T350" s="22"/>
      <c r="U350" s="22"/>
      <c r="V350" s="18"/>
      <c r="W350" s="18"/>
      <c r="AC350" s="22"/>
      <c r="AD350" s="18"/>
      <c r="AE350" s="18"/>
      <c r="AF350" s="18"/>
      <c r="AG350" s="18"/>
      <c r="AH350" s="18"/>
      <c r="AJ350" s="22"/>
      <c r="AK350" s="18"/>
      <c r="AL350" s="18"/>
      <c r="AM350" s="18"/>
      <c r="AN350" s="18"/>
      <c r="AO350" s="18"/>
      <c r="AQ350" s="22"/>
      <c r="AR350" s="18"/>
      <c r="AS350" s="18"/>
      <c r="AT350" s="18"/>
      <c r="AU350" s="18"/>
      <c r="AV350" s="18"/>
      <c r="AX350" s="22"/>
      <c r="AY350" s="18"/>
      <c r="AZ350" s="18"/>
      <c r="BA350" s="18"/>
      <c r="BB350" s="18"/>
      <c r="BC350" s="18"/>
      <c r="BE350" s="22"/>
      <c r="BF350" s="18"/>
      <c r="BG350" s="18"/>
      <c r="BH350" s="18"/>
      <c r="BI350" s="18"/>
      <c r="BJ350" s="18"/>
      <c r="BL350" s="22"/>
      <c r="BM350" s="18"/>
      <c r="BN350" s="18"/>
      <c r="BO350" s="18"/>
      <c r="BP350" s="18"/>
      <c r="BQ350" s="18"/>
      <c r="BS350" s="22"/>
      <c r="BT350" s="18"/>
      <c r="BU350" s="18"/>
      <c r="BV350" s="18"/>
      <c r="BW350" s="18"/>
      <c r="BX350" s="18"/>
      <c r="BZ350" s="22"/>
      <c r="CA350" s="18"/>
      <c r="CB350" s="18"/>
      <c r="CC350" s="18"/>
      <c r="CD350" s="18"/>
      <c r="CE350" s="18"/>
      <c r="CG350" s="22"/>
      <c r="CH350" s="18"/>
      <c r="CI350" s="18"/>
      <c r="CJ350" s="18"/>
      <c r="CK350" s="18"/>
      <c r="CL350" s="18"/>
      <c r="CN350" s="22"/>
      <c r="CO350" s="18"/>
      <c r="CP350" s="18"/>
      <c r="CQ350" s="18"/>
      <c r="CR350" s="18"/>
      <c r="CS350" s="18"/>
      <c r="CU350" s="22"/>
      <c r="CV350" s="18"/>
      <c r="CW350" s="18"/>
      <c r="CX350" s="18"/>
      <c r="CY350" s="18"/>
      <c r="CZ350" s="18"/>
      <c r="DB350" s="22"/>
      <c r="DC350" s="18"/>
      <c r="DD350" s="18"/>
      <c r="DE350" s="18"/>
      <c r="DF350" s="18"/>
      <c r="DG350" s="18"/>
      <c r="DI350" s="22"/>
      <c r="DJ350" s="18"/>
      <c r="DK350" s="18"/>
      <c r="DL350" s="18"/>
      <c r="DM350" s="18"/>
      <c r="DN350" s="18"/>
      <c r="DP350" s="22"/>
      <c r="DQ350" s="18"/>
      <c r="DR350" s="18"/>
      <c r="DS350" s="18"/>
      <c r="DT350" s="18"/>
      <c r="DU350" s="18"/>
      <c r="DV350" s="18"/>
      <c r="DW350" s="22"/>
      <c r="DX350" s="18"/>
      <c r="DY350" s="18"/>
      <c r="DZ350" s="18"/>
      <c r="EA350" s="18"/>
      <c r="EB350" s="18"/>
      <c r="ED350" s="22"/>
      <c r="EE350" s="18"/>
      <c r="EF350" s="18"/>
      <c r="EG350" s="18"/>
      <c r="EH350" s="18"/>
      <c r="EI350" s="18"/>
      <c r="EK350" s="22"/>
      <c r="EL350" s="18"/>
      <c r="EM350" s="18"/>
      <c r="EN350" s="18"/>
      <c r="EO350" s="18"/>
      <c r="EP350" s="18"/>
      <c r="ER350" s="22"/>
      <c r="ES350" s="18"/>
      <c r="ET350" s="18"/>
      <c r="EU350" s="18"/>
      <c r="EV350" s="18"/>
      <c r="EW350" s="18"/>
      <c r="EY350" s="22"/>
      <c r="EZ350" s="18"/>
      <c r="FA350" s="18"/>
      <c r="FB350" s="18"/>
      <c r="FC350" s="18"/>
      <c r="FD350" s="18"/>
      <c r="FF350" s="22"/>
      <c r="FG350" s="18"/>
      <c r="FH350" s="18"/>
      <c r="FI350" s="18"/>
      <c r="FJ350" s="18"/>
      <c r="FK350" s="18"/>
      <c r="FM350" s="22"/>
      <c r="FN350" s="18"/>
      <c r="FO350" s="18"/>
      <c r="FP350" s="18"/>
      <c r="FQ350" s="18"/>
      <c r="FR350" s="18"/>
      <c r="FT350" s="22"/>
      <c r="FU350" s="18"/>
      <c r="FV350" s="18"/>
      <c r="FW350" s="18"/>
      <c r="FX350" s="18"/>
      <c r="FY350" s="18"/>
      <c r="GA350" s="22"/>
      <c r="GB350" s="18"/>
      <c r="GC350" s="18"/>
      <c r="GD350" s="18"/>
      <c r="GE350" s="18"/>
      <c r="GF350" s="18"/>
      <c r="GG350" s="18"/>
      <c r="GH350" s="18"/>
      <c r="GI350" s="18"/>
      <c r="GJ350" s="18"/>
      <c r="GK350" s="18"/>
      <c r="GL350" s="18"/>
      <c r="GM350" s="18"/>
      <c r="HD350" s="22"/>
      <c r="HE350" s="18"/>
      <c r="HF350" s="18"/>
      <c r="HG350" s="18"/>
      <c r="HH350" s="18"/>
      <c r="HI350" s="18"/>
      <c r="HK350" s="22"/>
      <c r="HL350" s="18"/>
      <c r="HM350" s="18"/>
      <c r="HN350" s="18"/>
      <c r="HO350" s="18"/>
      <c r="HP350" s="18"/>
      <c r="HR350" s="22"/>
      <c r="HS350" s="18"/>
      <c r="HT350" s="18"/>
      <c r="HU350" s="18"/>
      <c r="HV350" s="18"/>
      <c r="HW350" s="18"/>
      <c r="HY350" s="22"/>
      <c r="HZ350" s="18"/>
      <c r="IA350" s="18"/>
      <c r="IB350" s="18"/>
      <c r="IC350" s="18"/>
      <c r="ID350" s="18"/>
      <c r="IM350" s="22"/>
      <c r="IN350" s="18"/>
      <c r="IO350" s="18"/>
      <c r="IP350" s="18"/>
      <c r="IQ350" s="18"/>
      <c r="IR350" s="18"/>
      <c r="IT350" s="22"/>
      <c r="IU350" s="18"/>
      <c r="IV350" s="18"/>
      <c r="IW350" s="18"/>
      <c r="IX350" s="18"/>
      <c r="IY350" s="18"/>
      <c r="JA350" s="22"/>
      <c r="JB350" s="18"/>
      <c r="JC350" s="18"/>
      <c r="JD350" s="18"/>
      <c r="JE350" s="18"/>
      <c r="JF350" s="18"/>
      <c r="JH350" s="22"/>
      <c r="JI350" s="18"/>
      <c r="JJ350" s="18"/>
      <c r="JK350" s="18"/>
      <c r="JL350" s="18"/>
      <c r="JM350" s="18"/>
    </row>
    <row r="351" spans="2:273" x14ac:dyDescent="0.2">
      <c r="B351" s="4"/>
      <c r="C351" s="22"/>
      <c r="D351" s="1"/>
      <c r="E351" s="18"/>
      <c r="F351" s="18"/>
      <c r="G351" s="22"/>
      <c r="H351" s="1"/>
      <c r="I351" s="18"/>
      <c r="J351" s="18"/>
      <c r="K351" s="22"/>
      <c r="L351" s="1"/>
      <c r="M351" s="18"/>
      <c r="N351" s="18"/>
      <c r="O351" s="18"/>
      <c r="P351" s="18"/>
      <c r="Q351" s="18"/>
      <c r="R351" s="18"/>
      <c r="S351" s="18"/>
      <c r="T351" s="22"/>
      <c r="U351" s="22"/>
      <c r="V351" s="18"/>
      <c r="W351" s="18"/>
      <c r="AC351" s="22"/>
      <c r="AD351" s="18"/>
      <c r="AE351" s="18"/>
      <c r="AF351" s="18"/>
      <c r="AG351" s="18"/>
      <c r="AH351" s="18"/>
      <c r="AJ351" s="22"/>
      <c r="AK351" s="18"/>
      <c r="AL351" s="18"/>
      <c r="AM351" s="18"/>
      <c r="AN351" s="18"/>
      <c r="AO351" s="18"/>
      <c r="AQ351" s="22"/>
      <c r="AR351" s="18"/>
      <c r="AS351" s="18"/>
      <c r="AT351" s="18"/>
      <c r="AU351" s="18"/>
      <c r="AV351" s="18"/>
      <c r="AX351" s="22"/>
      <c r="AY351" s="18"/>
      <c r="AZ351" s="18"/>
      <c r="BA351" s="18"/>
      <c r="BB351" s="18"/>
      <c r="BC351" s="18"/>
      <c r="BE351" s="22"/>
      <c r="BF351" s="18"/>
      <c r="BG351" s="18"/>
      <c r="BH351" s="18"/>
      <c r="BI351" s="18"/>
      <c r="BJ351" s="18"/>
      <c r="BL351" s="22"/>
      <c r="BM351" s="18"/>
      <c r="BN351" s="18"/>
      <c r="BO351" s="18"/>
      <c r="BP351" s="18"/>
      <c r="BQ351" s="18"/>
      <c r="BS351" s="22"/>
      <c r="BT351" s="18"/>
      <c r="BU351" s="18"/>
      <c r="BV351" s="18"/>
      <c r="BW351" s="18"/>
      <c r="BX351" s="18"/>
      <c r="BZ351" s="22"/>
      <c r="CA351" s="18"/>
      <c r="CB351" s="18"/>
      <c r="CC351" s="18"/>
      <c r="CD351" s="18"/>
      <c r="CE351" s="18"/>
      <c r="CG351" s="22"/>
      <c r="CH351" s="18"/>
      <c r="CI351" s="18"/>
      <c r="CJ351" s="18"/>
      <c r="CK351" s="18"/>
      <c r="CL351" s="18"/>
      <c r="CN351" s="22"/>
      <c r="CO351" s="18"/>
      <c r="CP351" s="18"/>
      <c r="CQ351" s="18"/>
      <c r="CR351" s="18"/>
      <c r="CS351" s="18"/>
      <c r="CU351" s="22"/>
      <c r="CV351" s="18"/>
      <c r="CW351" s="18"/>
      <c r="CX351" s="18"/>
      <c r="CY351" s="18"/>
      <c r="CZ351" s="18"/>
      <c r="DB351" s="22"/>
      <c r="DC351" s="18"/>
      <c r="DD351" s="18"/>
      <c r="DE351" s="18"/>
      <c r="DF351" s="18"/>
      <c r="DG351" s="18"/>
      <c r="DI351" s="22"/>
      <c r="DJ351" s="18"/>
      <c r="DK351" s="18"/>
      <c r="DL351" s="18"/>
      <c r="DM351" s="18"/>
      <c r="DN351" s="18"/>
      <c r="DP351" s="22"/>
      <c r="DQ351" s="18"/>
      <c r="DR351" s="18"/>
      <c r="DS351" s="18"/>
      <c r="DT351" s="18"/>
      <c r="DU351" s="18"/>
      <c r="DV351" s="18"/>
      <c r="DW351" s="22"/>
      <c r="DX351" s="18"/>
      <c r="DY351" s="18"/>
      <c r="DZ351" s="18"/>
      <c r="EA351" s="18"/>
      <c r="EB351" s="18"/>
      <c r="ED351" s="22"/>
      <c r="EE351" s="18"/>
      <c r="EF351" s="18"/>
      <c r="EG351" s="18"/>
      <c r="EH351" s="18"/>
      <c r="EI351" s="18"/>
      <c r="EK351" s="22"/>
      <c r="EL351" s="18"/>
      <c r="EM351" s="18"/>
      <c r="EN351" s="18"/>
      <c r="EO351" s="18"/>
      <c r="EP351" s="18"/>
      <c r="ER351" s="22"/>
      <c r="ES351" s="18"/>
      <c r="ET351" s="18"/>
      <c r="EU351" s="18"/>
      <c r="EV351" s="18"/>
      <c r="EW351" s="18"/>
      <c r="EY351" s="22"/>
      <c r="EZ351" s="18"/>
      <c r="FA351" s="18"/>
      <c r="FB351" s="18"/>
      <c r="FC351" s="18"/>
      <c r="FD351" s="18"/>
      <c r="FF351" s="22"/>
      <c r="FG351" s="18"/>
      <c r="FH351" s="18"/>
      <c r="FI351" s="18"/>
      <c r="FJ351" s="18"/>
      <c r="FK351" s="18"/>
      <c r="FM351" s="22"/>
      <c r="FN351" s="18"/>
      <c r="FO351" s="18"/>
      <c r="FP351" s="18"/>
      <c r="FQ351" s="18"/>
      <c r="FR351" s="18"/>
      <c r="FT351" s="22"/>
      <c r="FU351" s="18"/>
      <c r="FV351" s="18"/>
      <c r="FW351" s="18"/>
      <c r="FX351" s="18"/>
      <c r="FY351" s="18"/>
      <c r="GA351" s="22"/>
      <c r="GB351" s="18"/>
      <c r="GC351" s="18"/>
      <c r="GD351" s="18"/>
      <c r="GE351" s="18"/>
      <c r="GF351" s="18"/>
      <c r="GG351" s="18"/>
      <c r="GH351" s="18"/>
      <c r="GI351" s="18"/>
      <c r="GJ351" s="18"/>
      <c r="GK351" s="18"/>
      <c r="GL351" s="18"/>
      <c r="GM351" s="18"/>
      <c r="HD351" s="22"/>
      <c r="HE351" s="18"/>
      <c r="HF351" s="18"/>
      <c r="HG351" s="18"/>
      <c r="HH351" s="18"/>
      <c r="HI351" s="18"/>
      <c r="HK351" s="22"/>
      <c r="HL351" s="18"/>
      <c r="HM351" s="18"/>
      <c r="HN351" s="18"/>
      <c r="HO351" s="18"/>
      <c r="HP351" s="18"/>
      <c r="HR351" s="22"/>
      <c r="HS351" s="18"/>
      <c r="HT351" s="18"/>
      <c r="HU351" s="18"/>
      <c r="HV351" s="18"/>
      <c r="HW351" s="18"/>
      <c r="HY351" s="22"/>
      <c r="HZ351" s="18"/>
      <c r="IA351" s="18"/>
      <c r="IB351" s="18"/>
      <c r="IC351" s="18"/>
      <c r="ID351" s="18"/>
      <c r="IM351" s="22"/>
      <c r="IN351" s="18"/>
      <c r="IO351" s="18"/>
      <c r="IP351" s="18"/>
      <c r="IQ351" s="18"/>
      <c r="IR351" s="18"/>
      <c r="IT351" s="22"/>
      <c r="IU351" s="18"/>
      <c r="IV351" s="18"/>
      <c r="IW351" s="18"/>
      <c r="IX351" s="18"/>
      <c r="IY351" s="18"/>
      <c r="JA351" s="22"/>
      <c r="JB351" s="18"/>
      <c r="JC351" s="18"/>
      <c r="JD351" s="18"/>
      <c r="JE351" s="18"/>
      <c r="JF351" s="18"/>
      <c r="JH351" s="22"/>
      <c r="JI351" s="18"/>
      <c r="JJ351" s="18"/>
      <c r="JK351" s="18"/>
      <c r="JL351" s="18"/>
      <c r="JM351" s="18"/>
    </row>
    <row r="352" spans="2:273" x14ac:dyDescent="0.2">
      <c r="B352" s="4"/>
      <c r="C352" s="22"/>
      <c r="D352" s="1"/>
      <c r="E352" s="18"/>
      <c r="F352" s="18"/>
      <c r="G352" s="22"/>
      <c r="H352" s="1"/>
      <c r="I352" s="18"/>
      <c r="J352" s="18"/>
      <c r="K352" s="22"/>
      <c r="L352" s="1"/>
      <c r="M352" s="18"/>
      <c r="N352" s="18"/>
      <c r="O352" s="18"/>
      <c r="P352" s="18"/>
      <c r="Q352" s="18"/>
      <c r="R352" s="18"/>
      <c r="S352" s="18"/>
      <c r="T352" s="22"/>
      <c r="U352" s="22"/>
      <c r="V352" s="18"/>
      <c r="W352" s="18"/>
      <c r="AC352" s="22"/>
      <c r="AD352" s="18"/>
      <c r="AE352" s="18"/>
      <c r="AF352" s="18"/>
      <c r="AG352" s="18"/>
      <c r="AH352" s="18"/>
      <c r="AJ352" s="22"/>
      <c r="AK352" s="18"/>
      <c r="AL352" s="18"/>
      <c r="AM352" s="18"/>
      <c r="AN352" s="18"/>
      <c r="AO352" s="18"/>
      <c r="AQ352" s="22"/>
      <c r="AR352" s="18"/>
      <c r="AS352" s="18"/>
      <c r="AT352" s="18"/>
      <c r="AU352" s="18"/>
      <c r="AV352" s="18"/>
      <c r="AX352" s="22"/>
      <c r="AY352" s="18"/>
      <c r="AZ352" s="18"/>
      <c r="BA352" s="18"/>
      <c r="BB352" s="18"/>
      <c r="BC352" s="18"/>
      <c r="BE352" s="22"/>
      <c r="BF352" s="18"/>
      <c r="BG352" s="18"/>
      <c r="BH352" s="18"/>
      <c r="BI352" s="18"/>
      <c r="BJ352" s="18"/>
      <c r="BL352" s="22"/>
      <c r="BM352" s="18"/>
      <c r="BN352" s="18"/>
      <c r="BO352" s="18"/>
      <c r="BP352" s="18"/>
      <c r="BQ352" s="18"/>
      <c r="BS352" s="22"/>
      <c r="BT352" s="18"/>
      <c r="BU352" s="18"/>
      <c r="BV352" s="18"/>
      <c r="BW352" s="18"/>
      <c r="BX352" s="18"/>
      <c r="BZ352" s="22"/>
      <c r="CA352" s="18"/>
      <c r="CB352" s="18"/>
      <c r="CC352" s="18"/>
      <c r="CD352" s="18"/>
      <c r="CE352" s="18"/>
      <c r="CG352" s="22"/>
      <c r="CH352" s="18"/>
      <c r="CI352" s="18"/>
      <c r="CJ352" s="18"/>
      <c r="CK352" s="18"/>
      <c r="CL352" s="18"/>
      <c r="CN352" s="22"/>
      <c r="CO352" s="18"/>
      <c r="CP352" s="18"/>
      <c r="CQ352" s="18"/>
      <c r="CR352" s="18"/>
      <c r="CS352" s="18"/>
      <c r="CU352" s="22"/>
      <c r="CV352" s="18"/>
      <c r="CW352" s="18"/>
      <c r="CX352" s="18"/>
      <c r="CY352" s="18"/>
      <c r="CZ352" s="18"/>
      <c r="DB352" s="22"/>
      <c r="DC352" s="18"/>
      <c r="DD352" s="18"/>
      <c r="DE352" s="18"/>
      <c r="DF352" s="18"/>
      <c r="DG352" s="18"/>
      <c r="DI352" s="22"/>
      <c r="DJ352" s="18"/>
      <c r="DK352" s="18"/>
      <c r="DL352" s="18"/>
      <c r="DM352" s="18"/>
      <c r="DN352" s="18"/>
      <c r="DP352" s="22"/>
      <c r="DQ352" s="18"/>
      <c r="DR352" s="18"/>
      <c r="DS352" s="18"/>
      <c r="DT352" s="18"/>
      <c r="DU352" s="18"/>
      <c r="DV352" s="18"/>
      <c r="DW352" s="22"/>
      <c r="DX352" s="18"/>
      <c r="DY352" s="18"/>
      <c r="DZ352" s="18"/>
      <c r="EA352" s="18"/>
      <c r="EB352" s="18"/>
      <c r="ED352" s="22"/>
      <c r="EE352" s="18"/>
      <c r="EF352" s="18"/>
      <c r="EG352" s="18"/>
      <c r="EH352" s="18"/>
      <c r="EI352" s="18"/>
      <c r="EK352" s="22"/>
      <c r="EL352" s="18"/>
      <c r="EM352" s="18"/>
      <c r="EN352" s="18"/>
      <c r="EO352" s="18"/>
      <c r="EP352" s="18"/>
      <c r="ER352" s="22"/>
      <c r="ES352" s="18"/>
      <c r="ET352" s="18"/>
      <c r="EU352" s="18"/>
      <c r="EV352" s="18"/>
      <c r="EW352" s="18"/>
      <c r="EY352" s="22"/>
      <c r="EZ352" s="18"/>
      <c r="FA352" s="18"/>
      <c r="FB352" s="18"/>
      <c r="FC352" s="18"/>
      <c r="FD352" s="18"/>
      <c r="FF352" s="22"/>
      <c r="FG352" s="18"/>
      <c r="FH352" s="18"/>
      <c r="FI352" s="18"/>
      <c r="FJ352" s="18"/>
      <c r="FK352" s="18"/>
      <c r="FM352" s="22"/>
      <c r="FN352" s="18"/>
      <c r="FO352" s="18"/>
      <c r="FP352" s="18"/>
      <c r="FQ352" s="18"/>
      <c r="FR352" s="18"/>
      <c r="FT352" s="22"/>
      <c r="FU352" s="18"/>
      <c r="FV352" s="18"/>
      <c r="FW352" s="18"/>
      <c r="FX352" s="18"/>
      <c r="FY352" s="18"/>
      <c r="GA352" s="22"/>
      <c r="GB352" s="18"/>
      <c r="GC352" s="18"/>
      <c r="GD352" s="18"/>
      <c r="GE352" s="18"/>
      <c r="GF352" s="18"/>
      <c r="GG352" s="18"/>
      <c r="GH352" s="18"/>
      <c r="GI352" s="18"/>
      <c r="GJ352" s="18"/>
      <c r="GK352" s="18"/>
      <c r="GL352" s="18"/>
      <c r="GM352" s="18"/>
      <c r="HD352" s="22"/>
      <c r="HE352" s="18"/>
      <c r="HF352" s="18"/>
      <c r="HG352" s="18"/>
      <c r="HH352" s="18"/>
      <c r="HI352" s="18"/>
      <c r="HK352" s="22"/>
      <c r="HL352" s="18"/>
      <c r="HM352" s="18"/>
      <c r="HN352" s="18"/>
      <c r="HO352" s="18"/>
      <c r="HP352" s="18"/>
      <c r="HR352" s="22"/>
      <c r="HS352" s="18"/>
      <c r="HT352" s="18"/>
      <c r="HU352" s="18"/>
      <c r="HV352" s="18"/>
      <c r="HW352" s="18"/>
      <c r="HY352" s="22"/>
      <c r="HZ352" s="18"/>
      <c r="IA352" s="18"/>
      <c r="IB352" s="18"/>
      <c r="IC352" s="18"/>
      <c r="ID352" s="18"/>
      <c r="IM352" s="22"/>
      <c r="IN352" s="18"/>
      <c r="IO352" s="18"/>
      <c r="IP352" s="18"/>
      <c r="IQ352" s="18"/>
      <c r="IR352" s="18"/>
      <c r="IT352" s="22"/>
      <c r="IU352" s="18"/>
      <c r="IV352" s="18"/>
      <c r="IW352" s="18"/>
      <c r="IX352" s="18"/>
      <c r="IY352" s="18"/>
      <c r="JA352" s="22"/>
      <c r="JB352" s="18"/>
      <c r="JC352" s="18"/>
      <c r="JD352" s="18"/>
      <c r="JE352" s="18"/>
      <c r="JF352" s="18"/>
      <c r="JH352" s="22"/>
      <c r="JI352" s="18"/>
      <c r="JJ352" s="18"/>
      <c r="JK352" s="18"/>
      <c r="JL352" s="18"/>
      <c r="JM352" s="18"/>
    </row>
    <row r="353" spans="2:273" x14ac:dyDescent="0.2">
      <c r="B353" s="4"/>
      <c r="C353" s="22"/>
      <c r="D353" s="1"/>
      <c r="E353" s="18"/>
      <c r="F353" s="18"/>
      <c r="G353" s="22"/>
      <c r="H353" s="1"/>
      <c r="I353" s="18"/>
      <c r="J353" s="18"/>
      <c r="K353" s="22"/>
      <c r="L353" s="1"/>
      <c r="M353" s="18"/>
      <c r="N353" s="18"/>
      <c r="O353" s="18"/>
      <c r="P353" s="18"/>
      <c r="Q353" s="18"/>
      <c r="R353" s="18"/>
      <c r="S353" s="18"/>
      <c r="T353" s="22"/>
      <c r="U353" s="22"/>
      <c r="V353" s="18"/>
      <c r="W353" s="18"/>
      <c r="AC353" s="22"/>
      <c r="AD353" s="18"/>
      <c r="AE353" s="18"/>
      <c r="AF353" s="18"/>
      <c r="AG353" s="18"/>
      <c r="AH353" s="18"/>
      <c r="AJ353" s="22"/>
      <c r="AK353" s="18"/>
      <c r="AL353" s="18"/>
      <c r="AM353" s="18"/>
      <c r="AN353" s="18"/>
      <c r="AO353" s="18"/>
      <c r="AQ353" s="22"/>
      <c r="AR353" s="18"/>
      <c r="AS353" s="18"/>
      <c r="AT353" s="18"/>
      <c r="AU353" s="18"/>
      <c r="AV353" s="18"/>
      <c r="AX353" s="22"/>
      <c r="AY353" s="18"/>
      <c r="AZ353" s="18"/>
      <c r="BA353" s="18"/>
      <c r="BB353" s="18"/>
      <c r="BC353" s="18"/>
      <c r="BE353" s="22"/>
      <c r="BF353" s="18"/>
      <c r="BG353" s="18"/>
      <c r="BH353" s="18"/>
      <c r="BI353" s="18"/>
      <c r="BJ353" s="18"/>
      <c r="BL353" s="22"/>
      <c r="BM353" s="18"/>
      <c r="BN353" s="18"/>
      <c r="BO353" s="18"/>
      <c r="BP353" s="18"/>
      <c r="BQ353" s="18"/>
      <c r="BS353" s="22"/>
      <c r="BT353" s="18"/>
      <c r="BU353" s="18"/>
      <c r="BV353" s="18"/>
      <c r="BW353" s="18"/>
      <c r="BX353" s="18"/>
      <c r="BZ353" s="22"/>
      <c r="CA353" s="18"/>
      <c r="CB353" s="18"/>
      <c r="CC353" s="18"/>
      <c r="CD353" s="18"/>
      <c r="CE353" s="18"/>
      <c r="CG353" s="22"/>
      <c r="CH353" s="18"/>
      <c r="CI353" s="18"/>
      <c r="CJ353" s="18"/>
      <c r="CK353" s="18"/>
      <c r="CL353" s="18"/>
      <c r="CN353" s="22"/>
      <c r="CO353" s="18"/>
      <c r="CP353" s="18"/>
      <c r="CQ353" s="18"/>
      <c r="CR353" s="18"/>
      <c r="CS353" s="18"/>
      <c r="CU353" s="22"/>
      <c r="CV353" s="18"/>
      <c r="CW353" s="18"/>
      <c r="CX353" s="18"/>
      <c r="CY353" s="18"/>
      <c r="CZ353" s="18"/>
      <c r="DB353" s="22"/>
      <c r="DC353" s="18"/>
      <c r="DD353" s="18"/>
      <c r="DE353" s="18"/>
      <c r="DF353" s="18"/>
      <c r="DG353" s="18"/>
      <c r="DI353" s="22"/>
      <c r="DJ353" s="18"/>
      <c r="DK353" s="18"/>
      <c r="DL353" s="18"/>
      <c r="DM353" s="18"/>
      <c r="DN353" s="18"/>
      <c r="DP353" s="22"/>
      <c r="DQ353" s="18"/>
      <c r="DR353" s="18"/>
      <c r="DS353" s="18"/>
      <c r="DT353" s="18"/>
      <c r="DU353" s="18"/>
      <c r="DV353" s="18"/>
      <c r="DW353" s="22"/>
      <c r="DX353" s="18"/>
      <c r="DY353" s="18"/>
      <c r="DZ353" s="18"/>
      <c r="EA353" s="18"/>
      <c r="EB353" s="18"/>
      <c r="ED353" s="22"/>
      <c r="EE353" s="18"/>
      <c r="EF353" s="18"/>
      <c r="EG353" s="18"/>
      <c r="EH353" s="18"/>
      <c r="EI353" s="18"/>
      <c r="EK353" s="22"/>
      <c r="EL353" s="18"/>
      <c r="EM353" s="18"/>
      <c r="EN353" s="18"/>
      <c r="EO353" s="18"/>
      <c r="EP353" s="18"/>
      <c r="ER353" s="22"/>
      <c r="ES353" s="18"/>
      <c r="ET353" s="18"/>
      <c r="EU353" s="18"/>
      <c r="EV353" s="18"/>
      <c r="EW353" s="18"/>
      <c r="EY353" s="22"/>
      <c r="EZ353" s="18"/>
      <c r="FA353" s="18"/>
      <c r="FB353" s="18"/>
      <c r="FC353" s="18"/>
      <c r="FD353" s="18"/>
      <c r="FF353" s="22"/>
      <c r="FG353" s="18"/>
      <c r="FH353" s="18"/>
      <c r="FI353" s="18"/>
      <c r="FJ353" s="18"/>
      <c r="FK353" s="18"/>
      <c r="FM353" s="22"/>
      <c r="FN353" s="18"/>
      <c r="FO353" s="18"/>
      <c r="FP353" s="18"/>
      <c r="FQ353" s="18"/>
      <c r="FR353" s="18"/>
      <c r="FT353" s="22"/>
      <c r="FU353" s="18"/>
      <c r="FV353" s="18"/>
      <c r="FW353" s="18"/>
      <c r="FX353" s="18"/>
      <c r="FY353" s="18"/>
      <c r="GA353" s="22"/>
      <c r="GB353" s="18"/>
      <c r="GC353" s="18"/>
      <c r="GD353" s="18"/>
      <c r="GE353" s="18"/>
      <c r="GF353" s="18"/>
      <c r="GG353" s="18"/>
      <c r="GH353" s="18"/>
      <c r="GI353" s="18"/>
      <c r="GJ353" s="18"/>
      <c r="GK353" s="18"/>
      <c r="GL353" s="18"/>
      <c r="GM353" s="18"/>
      <c r="HD353" s="22"/>
      <c r="HE353" s="18"/>
      <c r="HF353" s="18"/>
      <c r="HG353" s="18"/>
      <c r="HH353" s="18"/>
      <c r="HI353" s="18"/>
      <c r="HK353" s="22"/>
      <c r="HL353" s="18"/>
      <c r="HM353" s="18"/>
      <c r="HN353" s="18"/>
      <c r="HO353" s="18"/>
      <c r="HP353" s="18"/>
      <c r="HR353" s="22"/>
      <c r="HS353" s="18"/>
      <c r="HT353" s="18"/>
      <c r="HU353" s="18"/>
      <c r="HV353" s="18"/>
      <c r="HW353" s="18"/>
      <c r="HY353" s="22"/>
      <c r="HZ353" s="18"/>
      <c r="IA353" s="18"/>
      <c r="IB353" s="18"/>
      <c r="IC353" s="18"/>
      <c r="ID353" s="18"/>
      <c r="IM353" s="22"/>
      <c r="IN353" s="18"/>
      <c r="IO353" s="18"/>
      <c r="IP353" s="18"/>
      <c r="IQ353" s="18"/>
      <c r="IR353" s="18"/>
      <c r="IT353" s="22"/>
      <c r="IU353" s="18"/>
      <c r="IV353" s="18"/>
      <c r="IW353" s="18"/>
      <c r="IX353" s="18"/>
      <c r="IY353" s="18"/>
      <c r="JA353" s="22"/>
      <c r="JB353" s="18"/>
      <c r="JC353" s="18"/>
      <c r="JD353" s="18"/>
      <c r="JE353" s="18"/>
      <c r="JF353" s="18"/>
      <c r="JH353" s="22"/>
      <c r="JI353" s="18"/>
      <c r="JJ353" s="18"/>
      <c r="JK353" s="18"/>
      <c r="JL353" s="18"/>
      <c r="JM353" s="18"/>
    </row>
    <row r="354" spans="2:273" x14ac:dyDescent="0.2">
      <c r="B354" s="4"/>
      <c r="C354" s="22"/>
      <c r="D354" s="1"/>
      <c r="E354" s="18"/>
      <c r="F354" s="18"/>
      <c r="G354" s="22"/>
      <c r="H354" s="1"/>
      <c r="I354" s="18"/>
      <c r="J354" s="18"/>
      <c r="K354" s="22"/>
      <c r="L354" s="1"/>
      <c r="M354" s="18"/>
      <c r="N354" s="18"/>
      <c r="O354" s="18"/>
      <c r="P354" s="18"/>
      <c r="Q354" s="18"/>
      <c r="R354" s="18"/>
      <c r="S354" s="18"/>
      <c r="T354" s="22"/>
      <c r="U354" s="22"/>
      <c r="V354" s="18"/>
      <c r="W354" s="18"/>
      <c r="AC354" s="22"/>
      <c r="AD354" s="18"/>
      <c r="AE354" s="18"/>
      <c r="AF354" s="18"/>
      <c r="AG354" s="18"/>
      <c r="AH354" s="18"/>
      <c r="AJ354" s="22"/>
      <c r="AK354" s="18"/>
      <c r="AL354" s="18"/>
      <c r="AM354" s="18"/>
      <c r="AN354" s="18"/>
      <c r="AO354" s="18"/>
      <c r="AQ354" s="22"/>
      <c r="AR354" s="18"/>
      <c r="AS354" s="18"/>
      <c r="AT354" s="18"/>
      <c r="AU354" s="18"/>
      <c r="AV354" s="18"/>
      <c r="AX354" s="22"/>
      <c r="AY354" s="18"/>
      <c r="AZ354" s="18"/>
      <c r="BA354" s="18"/>
      <c r="BB354" s="18"/>
      <c r="BC354" s="18"/>
      <c r="BE354" s="22"/>
      <c r="BF354" s="18"/>
      <c r="BG354" s="18"/>
      <c r="BH354" s="18"/>
      <c r="BI354" s="18"/>
      <c r="BJ354" s="18"/>
      <c r="BL354" s="22"/>
      <c r="BM354" s="18"/>
      <c r="BN354" s="18"/>
      <c r="BO354" s="18"/>
      <c r="BP354" s="18"/>
      <c r="BQ354" s="18"/>
      <c r="BS354" s="22"/>
      <c r="BT354" s="18"/>
      <c r="BU354" s="18"/>
      <c r="BV354" s="18"/>
      <c r="BW354" s="18"/>
      <c r="BX354" s="18"/>
      <c r="BZ354" s="22"/>
      <c r="CA354" s="18"/>
      <c r="CB354" s="18"/>
      <c r="CC354" s="18"/>
      <c r="CD354" s="18"/>
      <c r="CE354" s="18"/>
      <c r="CG354" s="22"/>
      <c r="CH354" s="18"/>
      <c r="CI354" s="18"/>
      <c r="CJ354" s="18"/>
      <c r="CK354" s="18"/>
      <c r="CL354" s="18"/>
      <c r="CN354" s="22"/>
      <c r="CO354" s="18"/>
      <c r="CP354" s="18"/>
      <c r="CQ354" s="18"/>
      <c r="CR354" s="18"/>
      <c r="CS354" s="18"/>
      <c r="CU354" s="22"/>
      <c r="CV354" s="18"/>
      <c r="CW354" s="18"/>
      <c r="CX354" s="18"/>
      <c r="CY354" s="18"/>
      <c r="CZ354" s="18"/>
      <c r="DB354" s="22"/>
      <c r="DC354" s="18"/>
      <c r="DD354" s="18"/>
      <c r="DE354" s="18"/>
      <c r="DF354" s="18"/>
      <c r="DG354" s="18"/>
      <c r="DI354" s="22"/>
      <c r="DJ354" s="18"/>
      <c r="DK354" s="18"/>
      <c r="DL354" s="18"/>
      <c r="DM354" s="18"/>
      <c r="DN354" s="18"/>
      <c r="DP354" s="22"/>
      <c r="DQ354" s="18"/>
      <c r="DR354" s="18"/>
      <c r="DS354" s="18"/>
      <c r="DT354" s="18"/>
      <c r="DU354" s="18"/>
      <c r="DV354" s="18"/>
      <c r="DW354" s="22"/>
      <c r="DX354" s="18"/>
      <c r="DY354" s="18"/>
      <c r="DZ354" s="18"/>
      <c r="EA354" s="18"/>
      <c r="EB354" s="18"/>
      <c r="ED354" s="22"/>
      <c r="EE354" s="18"/>
      <c r="EF354" s="18"/>
      <c r="EG354" s="18"/>
      <c r="EH354" s="18"/>
      <c r="EI354" s="18"/>
      <c r="EK354" s="22"/>
      <c r="EL354" s="18"/>
      <c r="EM354" s="18"/>
      <c r="EN354" s="18"/>
      <c r="EO354" s="18"/>
      <c r="EP354" s="18"/>
      <c r="ER354" s="22"/>
      <c r="ES354" s="18"/>
      <c r="ET354" s="18"/>
      <c r="EU354" s="18"/>
      <c r="EV354" s="18"/>
      <c r="EW354" s="18"/>
      <c r="EY354" s="22"/>
      <c r="EZ354" s="18"/>
      <c r="FA354" s="18"/>
      <c r="FB354" s="18"/>
      <c r="FC354" s="18"/>
      <c r="FD354" s="18"/>
      <c r="FF354" s="22"/>
      <c r="FG354" s="18"/>
      <c r="FH354" s="18"/>
      <c r="FI354" s="18"/>
      <c r="FJ354" s="18"/>
      <c r="FK354" s="18"/>
      <c r="FM354" s="22"/>
      <c r="FN354" s="18"/>
      <c r="FO354" s="18"/>
      <c r="FP354" s="18"/>
      <c r="FQ354" s="18"/>
      <c r="FR354" s="18"/>
      <c r="FT354" s="22"/>
      <c r="FU354" s="18"/>
      <c r="FV354" s="18"/>
      <c r="FW354" s="18"/>
      <c r="FX354" s="18"/>
      <c r="FY354" s="18"/>
      <c r="GA354" s="22"/>
      <c r="GB354" s="18"/>
      <c r="GC354" s="18"/>
      <c r="GD354" s="18"/>
      <c r="GE354" s="18"/>
      <c r="GF354" s="18"/>
      <c r="GG354" s="18"/>
      <c r="GH354" s="18"/>
      <c r="GI354" s="18"/>
      <c r="GJ354" s="18"/>
      <c r="GK354" s="18"/>
      <c r="GL354" s="18"/>
      <c r="GM354" s="18"/>
      <c r="HD354" s="22"/>
      <c r="HE354" s="18"/>
      <c r="HF354" s="18"/>
      <c r="HG354" s="18"/>
      <c r="HH354" s="18"/>
      <c r="HI354" s="18"/>
      <c r="HK354" s="22"/>
      <c r="HL354" s="18"/>
      <c r="HM354" s="18"/>
      <c r="HN354" s="18"/>
      <c r="HO354" s="18"/>
      <c r="HP354" s="18"/>
      <c r="HR354" s="22"/>
      <c r="HS354" s="18"/>
      <c r="HT354" s="18"/>
      <c r="HU354" s="18"/>
      <c r="HV354" s="18"/>
      <c r="HW354" s="18"/>
      <c r="HY354" s="22"/>
      <c r="HZ354" s="18"/>
      <c r="IA354" s="18"/>
      <c r="IB354" s="18"/>
      <c r="IC354" s="18"/>
      <c r="ID354" s="18"/>
      <c r="IM354" s="22"/>
      <c r="IN354" s="18"/>
      <c r="IO354" s="18"/>
      <c r="IP354" s="18"/>
      <c r="IQ354" s="18"/>
      <c r="IR354" s="18"/>
      <c r="IT354" s="22"/>
      <c r="IU354" s="18"/>
      <c r="IV354" s="18"/>
      <c r="IW354" s="18"/>
      <c r="IX354" s="18"/>
      <c r="IY354" s="18"/>
      <c r="JA354" s="22"/>
      <c r="JB354" s="18"/>
      <c r="JC354" s="18"/>
      <c r="JD354" s="18"/>
      <c r="JE354" s="18"/>
      <c r="JF354" s="18"/>
      <c r="JH354" s="22"/>
      <c r="JI354" s="18"/>
      <c r="JJ354" s="18"/>
      <c r="JK354" s="18"/>
      <c r="JL354" s="18"/>
      <c r="JM354" s="18"/>
    </row>
    <row r="355" spans="2:273" x14ac:dyDescent="0.2">
      <c r="B355" s="4"/>
      <c r="C355" s="22"/>
      <c r="D355" s="1"/>
      <c r="E355" s="18"/>
      <c r="F355" s="18"/>
      <c r="G355" s="22"/>
      <c r="H355" s="1"/>
      <c r="I355" s="18"/>
      <c r="J355" s="18"/>
      <c r="K355" s="22"/>
      <c r="L355" s="1"/>
      <c r="M355" s="18"/>
      <c r="N355" s="18"/>
      <c r="O355" s="18"/>
      <c r="P355" s="18"/>
      <c r="Q355" s="18"/>
      <c r="R355" s="18"/>
      <c r="S355" s="18"/>
      <c r="T355" s="22"/>
      <c r="U355" s="22"/>
      <c r="V355" s="18"/>
      <c r="W355" s="18"/>
      <c r="AC355" s="22"/>
      <c r="AD355" s="18"/>
      <c r="AE355" s="18"/>
      <c r="AF355" s="18"/>
      <c r="AG355" s="18"/>
      <c r="AH355" s="18"/>
      <c r="AJ355" s="22"/>
      <c r="AK355" s="18"/>
      <c r="AL355" s="18"/>
      <c r="AM355" s="18"/>
      <c r="AN355" s="18"/>
      <c r="AO355" s="18"/>
      <c r="AQ355" s="22"/>
      <c r="AR355" s="18"/>
      <c r="AS355" s="18"/>
      <c r="AT355" s="18"/>
      <c r="AU355" s="18"/>
      <c r="AV355" s="18"/>
      <c r="AX355" s="22"/>
      <c r="AY355" s="18"/>
      <c r="AZ355" s="18"/>
      <c r="BA355" s="18"/>
      <c r="BB355" s="18"/>
      <c r="BC355" s="18"/>
      <c r="BE355" s="22"/>
      <c r="BF355" s="18"/>
      <c r="BG355" s="18"/>
      <c r="BH355" s="18"/>
      <c r="BI355" s="18"/>
      <c r="BJ355" s="18"/>
      <c r="BL355" s="22"/>
      <c r="BM355" s="18"/>
      <c r="BN355" s="18"/>
      <c r="BO355" s="18"/>
      <c r="BP355" s="18"/>
      <c r="BQ355" s="18"/>
      <c r="BS355" s="22"/>
      <c r="BT355" s="18"/>
      <c r="BU355" s="18"/>
      <c r="BV355" s="18"/>
      <c r="BW355" s="18"/>
      <c r="BX355" s="18"/>
      <c r="BZ355" s="22"/>
      <c r="CA355" s="18"/>
      <c r="CB355" s="18"/>
      <c r="CC355" s="18"/>
      <c r="CD355" s="18"/>
      <c r="CE355" s="18"/>
      <c r="CG355" s="22"/>
      <c r="CH355" s="18"/>
      <c r="CI355" s="18"/>
      <c r="CJ355" s="18"/>
      <c r="CK355" s="18"/>
      <c r="CL355" s="18"/>
      <c r="CN355" s="22"/>
      <c r="CO355" s="18"/>
      <c r="CP355" s="18"/>
      <c r="CQ355" s="18"/>
      <c r="CR355" s="18"/>
      <c r="CS355" s="18"/>
      <c r="CU355" s="22"/>
      <c r="CV355" s="18"/>
      <c r="CW355" s="18"/>
      <c r="CX355" s="18"/>
      <c r="CY355" s="18"/>
      <c r="CZ355" s="18"/>
      <c r="DB355" s="22"/>
      <c r="DC355" s="18"/>
      <c r="DD355" s="18"/>
      <c r="DE355" s="18"/>
      <c r="DF355" s="18"/>
      <c r="DG355" s="18"/>
      <c r="DI355" s="22"/>
      <c r="DJ355" s="18"/>
      <c r="DK355" s="18"/>
      <c r="DL355" s="18"/>
      <c r="DM355" s="18"/>
      <c r="DN355" s="18"/>
      <c r="DP355" s="22"/>
      <c r="DQ355" s="18"/>
      <c r="DR355" s="18"/>
      <c r="DS355" s="18"/>
      <c r="DT355" s="18"/>
      <c r="DU355" s="18"/>
      <c r="DV355" s="18"/>
      <c r="DW355" s="22"/>
      <c r="DX355" s="18"/>
      <c r="DY355" s="18"/>
      <c r="DZ355" s="18"/>
      <c r="EA355" s="18"/>
      <c r="EB355" s="18"/>
      <c r="ED355" s="22"/>
      <c r="EE355" s="18"/>
      <c r="EF355" s="18"/>
      <c r="EG355" s="18"/>
      <c r="EH355" s="18"/>
      <c r="EI355" s="18"/>
      <c r="EK355" s="22"/>
      <c r="EL355" s="18"/>
      <c r="EM355" s="18"/>
      <c r="EN355" s="18"/>
      <c r="EO355" s="18"/>
      <c r="EP355" s="18"/>
      <c r="ER355" s="22"/>
      <c r="ES355" s="18"/>
      <c r="ET355" s="18"/>
      <c r="EU355" s="18"/>
      <c r="EV355" s="18"/>
      <c r="EW355" s="18"/>
      <c r="EY355" s="22"/>
      <c r="EZ355" s="18"/>
      <c r="FA355" s="18"/>
      <c r="FB355" s="18"/>
      <c r="FC355" s="18"/>
      <c r="FD355" s="18"/>
      <c r="FF355" s="22"/>
      <c r="FG355" s="18"/>
      <c r="FH355" s="18"/>
      <c r="FI355" s="18"/>
      <c r="FJ355" s="18"/>
      <c r="FK355" s="18"/>
      <c r="FM355" s="22"/>
      <c r="FN355" s="18"/>
      <c r="FO355" s="18"/>
      <c r="FP355" s="18"/>
      <c r="FQ355" s="18"/>
      <c r="FR355" s="18"/>
      <c r="FT355" s="22"/>
      <c r="FU355" s="18"/>
      <c r="FV355" s="18"/>
      <c r="FW355" s="18"/>
      <c r="FX355" s="18"/>
      <c r="FY355" s="18"/>
      <c r="GA355" s="22"/>
      <c r="GB355" s="18"/>
      <c r="GC355" s="18"/>
      <c r="GD355" s="18"/>
      <c r="GE355" s="18"/>
      <c r="GF355" s="18"/>
      <c r="GG355" s="18"/>
      <c r="GH355" s="18"/>
      <c r="GI355" s="18"/>
      <c r="GJ355" s="18"/>
      <c r="GK355" s="18"/>
      <c r="GL355" s="18"/>
      <c r="GM355" s="18"/>
      <c r="HD355" s="22"/>
      <c r="HE355" s="18"/>
      <c r="HF355" s="18"/>
      <c r="HG355" s="18"/>
      <c r="HH355" s="18"/>
      <c r="HI355" s="18"/>
      <c r="HK355" s="22"/>
      <c r="HL355" s="18"/>
      <c r="HM355" s="18"/>
      <c r="HN355" s="18"/>
      <c r="HO355" s="18"/>
      <c r="HP355" s="18"/>
      <c r="HR355" s="22"/>
      <c r="HS355" s="18"/>
      <c r="HT355" s="18"/>
      <c r="HU355" s="18"/>
      <c r="HV355" s="18"/>
      <c r="HW355" s="18"/>
      <c r="HY355" s="22"/>
      <c r="HZ355" s="18"/>
      <c r="IA355" s="18"/>
      <c r="IB355" s="18"/>
      <c r="IC355" s="18"/>
      <c r="ID355" s="18"/>
      <c r="IM355" s="22"/>
      <c r="IN355" s="18"/>
      <c r="IO355" s="18"/>
      <c r="IP355" s="18"/>
      <c r="IQ355" s="18"/>
      <c r="IR355" s="18"/>
      <c r="IT355" s="22"/>
      <c r="IU355" s="18"/>
      <c r="IV355" s="18"/>
      <c r="IW355" s="18"/>
      <c r="IX355" s="18"/>
      <c r="IY355" s="18"/>
      <c r="JA355" s="22"/>
      <c r="JB355" s="18"/>
      <c r="JC355" s="18"/>
      <c r="JD355" s="18"/>
      <c r="JE355" s="18"/>
      <c r="JF355" s="18"/>
      <c r="JH355" s="22"/>
      <c r="JI355" s="18"/>
      <c r="JJ355" s="18"/>
      <c r="JK355" s="18"/>
      <c r="JL355" s="18"/>
      <c r="JM355" s="18"/>
    </row>
    <row r="356" spans="2:273" x14ac:dyDescent="0.2">
      <c r="B356" s="4"/>
      <c r="C356" s="22"/>
      <c r="D356" s="1"/>
      <c r="E356" s="18"/>
      <c r="F356" s="18"/>
      <c r="G356" s="22"/>
      <c r="H356" s="1"/>
      <c r="I356" s="18"/>
      <c r="J356" s="18"/>
      <c r="K356" s="22"/>
      <c r="L356" s="1"/>
      <c r="M356" s="18"/>
      <c r="N356" s="18"/>
      <c r="O356" s="18"/>
      <c r="P356" s="18"/>
      <c r="Q356" s="18"/>
      <c r="R356" s="18"/>
      <c r="S356" s="18"/>
      <c r="T356" s="22"/>
      <c r="U356" s="22"/>
      <c r="V356" s="18"/>
      <c r="W356" s="18"/>
      <c r="AC356" s="22"/>
      <c r="AD356" s="18"/>
      <c r="AE356" s="18"/>
      <c r="AF356" s="18"/>
      <c r="AG356" s="18"/>
      <c r="AH356" s="18"/>
      <c r="AJ356" s="22"/>
      <c r="AK356" s="18"/>
      <c r="AL356" s="18"/>
      <c r="AM356" s="18"/>
      <c r="AN356" s="18"/>
      <c r="AO356" s="18"/>
      <c r="AQ356" s="22"/>
      <c r="AR356" s="18"/>
      <c r="AS356" s="18"/>
      <c r="AT356" s="18"/>
      <c r="AU356" s="18"/>
      <c r="AV356" s="18"/>
      <c r="AX356" s="22"/>
      <c r="AY356" s="18"/>
      <c r="AZ356" s="18"/>
      <c r="BA356" s="18"/>
      <c r="BB356" s="18"/>
      <c r="BC356" s="18"/>
      <c r="BE356" s="22"/>
      <c r="BF356" s="18"/>
      <c r="BG356" s="18"/>
      <c r="BH356" s="18"/>
      <c r="BI356" s="18"/>
      <c r="BJ356" s="18"/>
      <c r="BL356" s="22"/>
      <c r="BM356" s="18"/>
      <c r="BN356" s="18"/>
      <c r="BO356" s="18"/>
      <c r="BP356" s="18"/>
      <c r="BQ356" s="18"/>
      <c r="BS356" s="22"/>
      <c r="BT356" s="18"/>
      <c r="BU356" s="18"/>
      <c r="BV356" s="18"/>
      <c r="BW356" s="18"/>
      <c r="BX356" s="18"/>
      <c r="BZ356" s="22"/>
      <c r="CA356" s="18"/>
      <c r="CB356" s="18"/>
      <c r="CC356" s="18"/>
      <c r="CD356" s="18"/>
      <c r="CE356" s="18"/>
      <c r="CG356" s="22"/>
      <c r="CH356" s="18"/>
      <c r="CI356" s="18"/>
      <c r="CJ356" s="18"/>
      <c r="CK356" s="18"/>
      <c r="CL356" s="18"/>
      <c r="CN356" s="22"/>
      <c r="CO356" s="18"/>
      <c r="CP356" s="18"/>
      <c r="CQ356" s="18"/>
      <c r="CR356" s="18"/>
      <c r="CS356" s="18"/>
      <c r="CU356" s="22"/>
      <c r="CV356" s="18"/>
      <c r="CW356" s="18"/>
      <c r="CX356" s="18"/>
      <c r="CY356" s="18"/>
      <c r="CZ356" s="18"/>
      <c r="DB356" s="22"/>
      <c r="DC356" s="18"/>
      <c r="DD356" s="18"/>
      <c r="DE356" s="18"/>
      <c r="DF356" s="18"/>
      <c r="DG356" s="18"/>
      <c r="DI356" s="22"/>
      <c r="DJ356" s="18"/>
      <c r="DK356" s="18"/>
      <c r="DL356" s="18"/>
      <c r="DM356" s="18"/>
      <c r="DN356" s="18"/>
      <c r="DP356" s="22"/>
      <c r="DQ356" s="18"/>
      <c r="DR356" s="18"/>
      <c r="DS356" s="18"/>
      <c r="DT356" s="18"/>
      <c r="DU356" s="18"/>
      <c r="DV356" s="18"/>
      <c r="DW356" s="22"/>
      <c r="DX356" s="18"/>
      <c r="DY356" s="18"/>
      <c r="DZ356" s="18"/>
      <c r="EA356" s="18"/>
      <c r="EB356" s="18"/>
      <c r="ED356" s="22"/>
      <c r="EE356" s="18"/>
      <c r="EF356" s="18"/>
      <c r="EG356" s="18"/>
      <c r="EH356" s="18"/>
      <c r="EI356" s="18"/>
      <c r="EK356" s="22"/>
      <c r="EL356" s="18"/>
      <c r="EM356" s="18"/>
      <c r="EN356" s="18"/>
      <c r="EO356" s="18"/>
      <c r="EP356" s="18"/>
      <c r="ER356" s="22"/>
      <c r="ES356" s="18"/>
      <c r="ET356" s="18"/>
      <c r="EU356" s="18"/>
      <c r="EV356" s="18"/>
      <c r="EW356" s="18"/>
      <c r="EY356" s="22"/>
      <c r="EZ356" s="18"/>
      <c r="FA356" s="18"/>
      <c r="FB356" s="18"/>
      <c r="FC356" s="18"/>
      <c r="FD356" s="18"/>
      <c r="FF356" s="22"/>
      <c r="FG356" s="18"/>
      <c r="FH356" s="18"/>
      <c r="FI356" s="18"/>
      <c r="FJ356" s="18"/>
      <c r="FK356" s="18"/>
      <c r="FM356" s="22"/>
      <c r="FN356" s="18"/>
      <c r="FO356" s="18"/>
      <c r="FP356" s="18"/>
      <c r="FQ356" s="18"/>
      <c r="FR356" s="18"/>
      <c r="FT356" s="22"/>
      <c r="FU356" s="18"/>
      <c r="FV356" s="18"/>
      <c r="FW356" s="18"/>
      <c r="FX356" s="18"/>
      <c r="FY356" s="18"/>
      <c r="GA356" s="22"/>
      <c r="GB356" s="18"/>
      <c r="GC356" s="18"/>
      <c r="GD356" s="18"/>
      <c r="GE356" s="18"/>
      <c r="GF356" s="18"/>
      <c r="GG356" s="18"/>
      <c r="GH356" s="18"/>
      <c r="GI356" s="18"/>
      <c r="GJ356" s="18"/>
      <c r="GK356" s="18"/>
      <c r="GL356" s="18"/>
      <c r="GM356" s="18"/>
      <c r="HD356" s="22"/>
      <c r="HE356" s="18"/>
      <c r="HF356" s="18"/>
      <c r="HG356" s="18"/>
      <c r="HH356" s="18"/>
      <c r="HI356" s="18"/>
      <c r="HK356" s="22"/>
      <c r="HL356" s="18"/>
      <c r="HM356" s="18"/>
      <c r="HN356" s="18"/>
      <c r="HO356" s="18"/>
      <c r="HP356" s="18"/>
      <c r="HR356" s="22"/>
      <c r="HS356" s="18"/>
      <c r="HT356" s="18"/>
      <c r="HU356" s="18"/>
      <c r="HV356" s="18"/>
      <c r="HW356" s="18"/>
      <c r="HY356" s="22"/>
      <c r="HZ356" s="18"/>
      <c r="IA356" s="18"/>
      <c r="IB356" s="18"/>
      <c r="IC356" s="18"/>
      <c r="ID356" s="18"/>
      <c r="IM356" s="22"/>
      <c r="IN356" s="18"/>
      <c r="IO356" s="18"/>
      <c r="IP356" s="18"/>
      <c r="IQ356" s="18"/>
      <c r="IR356" s="18"/>
      <c r="IT356" s="22"/>
      <c r="IU356" s="18"/>
      <c r="IV356" s="18"/>
      <c r="IW356" s="18"/>
      <c r="IX356" s="18"/>
      <c r="IY356" s="18"/>
      <c r="JA356" s="22"/>
      <c r="JB356" s="18"/>
      <c r="JC356" s="18"/>
      <c r="JD356" s="18"/>
      <c r="JE356" s="18"/>
      <c r="JF356" s="18"/>
      <c r="JH356" s="22"/>
      <c r="JI356" s="18"/>
      <c r="JJ356" s="18"/>
      <c r="JK356" s="18"/>
      <c r="JL356" s="18"/>
      <c r="JM356" s="18"/>
    </row>
    <row r="357" spans="2:273" x14ac:dyDescent="0.2">
      <c r="B357" s="4"/>
      <c r="C357" s="22"/>
      <c r="D357" s="1"/>
      <c r="E357" s="18"/>
      <c r="F357" s="18"/>
      <c r="G357" s="22"/>
      <c r="H357" s="1"/>
      <c r="I357" s="18"/>
      <c r="J357" s="18"/>
      <c r="K357" s="22"/>
      <c r="L357" s="1"/>
      <c r="M357" s="18"/>
      <c r="N357" s="18"/>
      <c r="O357" s="18"/>
      <c r="P357" s="18"/>
      <c r="Q357" s="18"/>
      <c r="R357" s="18"/>
      <c r="S357" s="18"/>
      <c r="T357" s="22"/>
      <c r="U357" s="22"/>
      <c r="V357" s="18"/>
      <c r="W357" s="18"/>
      <c r="AC357" s="22"/>
      <c r="AD357" s="18"/>
      <c r="AE357" s="18"/>
      <c r="AF357" s="18"/>
      <c r="AG357" s="18"/>
      <c r="AH357" s="18"/>
      <c r="AJ357" s="22"/>
      <c r="AK357" s="18"/>
      <c r="AL357" s="18"/>
      <c r="AM357" s="18"/>
      <c r="AN357" s="18"/>
      <c r="AO357" s="18"/>
      <c r="AQ357" s="22"/>
      <c r="AR357" s="18"/>
      <c r="AS357" s="18"/>
      <c r="AT357" s="18"/>
      <c r="AU357" s="18"/>
      <c r="AV357" s="18"/>
      <c r="AX357" s="22"/>
      <c r="AY357" s="18"/>
      <c r="AZ357" s="18"/>
      <c r="BA357" s="18"/>
      <c r="BB357" s="18"/>
      <c r="BC357" s="18"/>
      <c r="BE357" s="22"/>
      <c r="BF357" s="18"/>
      <c r="BG357" s="18"/>
      <c r="BH357" s="18"/>
      <c r="BI357" s="18"/>
      <c r="BJ357" s="18"/>
      <c r="BL357" s="22"/>
      <c r="BM357" s="18"/>
      <c r="BN357" s="18"/>
      <c r="BO357" s="18"/>
      <c r="BP357" s="18"/>
      <c r="BQ357" s="18"/>
      <c r="BS357" s="22"/>
      <c r="BT357" s="18"/>
      <c r="BU357" s="18"/>
      <c r="BV357" s="18"/>
      <c r="BW357" s="18"/>
      <c r="BX357" s="18"/>
      <c r="BZ357" s="22"/>
      <c r="CA357" s="18"/>
      <c r="CB357" s="18"/>
      <c r="CC357" s="18"/>
      <c r="CD357" s="18"/>
      <c r="CE357" s="18"/>
      <c r="CG357" s="22"/>
      <c r="CH357" s="18"/>
      <c r="CI357" s="18"/>
      <c r="CJ357" s="18"/>
      <c r="CK357" s="18"/>
      <c r="CL357" s="18"/>
      <c r="CN357" s="22"/>
      <c r="CO357" s="18"/>
      <c r="CP357" s="18"/>
      <c r="CQ357" s="18"/>
      <c r="CR357" s="18"/>
      <c r="CS357" s="18"/>
      <c r="CU357" s="22"/>
      <c r="CV357" s="18"/>
      <c r="CW357" s="18"/>
      <c r="CX357" s="18"/>
      <c r="CY357" s="18"/>
      <c r="CZ357" s="18"/>
      <c r="DB357" s="22"/>
      <c r="DC357" s="18"/>
      <c r="DD357" s="18"/>
      <c r="DE357" s="18"/>
      <c r="DF357" s="18"/>
      <c r="DG357" s="18"/>
      <c r="DI357" s="22"/>
      <c r="DJ357" s="18"/>
      <c r="DK357" s="18"/>
      <c r="DL357" s="18"/>
      <c r="DM357" s="18"/>
      <c r="DN357" s="18"/>
      <c r="DP357" s="22"/>
      <c r="DQ357" s="18"/>
      <c r="DR357" s="18"/>
      <c r="DS357" s="18"/>
      <c r="DT357" s="18"/>
      <c r="DU357" s="18"/>
      <c r="DV357" s="18"/>
      <c r="DW357" s="22"/>
      <c r="DX357" s="18"/>
      <c r="DY357" s="18"/>
      <c r="DZ357" s="18"/>
      <c r="EA357" s="18"/>
      <c r="EB357" s="18"/>
      <c r="ED357" s="22"/>
      <c r="EE357" s="18"/>
      <c r="EF357" s="18"/>
      <c r="EG357" s="18"/>
      <c r="EH357" s="18"/>
      <c r="EI357" s="18"/>
      <c r="EK357" s="22"/>
      <c r="EL357" s="18"/>
      <c r="EM357" s="18"/>
      <c r="EN357" s="18"/>
      <c r="EO357" s="18"/>
      <c r="EP357" s="18"/>
      <c r="ER357" s="22"/>
      <c r="ES357" s="18"/>
      <c r="ET357" s="18"/>
      <c r="EU357" s="18"/>
      <c r="EV357" s="18"/>
      <c r="EW357" s="18"/>
      <c r="EY357" s="22"/>
      <c r="EZ357" s="18"/>
      <c r="FA357" s="18"/>
      <c r="FB357" s="18"/>
      <c r="FC357" s="18"/>
      <c r="FD357" s="18"/>
      <c r="FF357" s="22"/>
      <c r="FG357" s="18"/>
      <c r="FH357" s="18"/>
      <c r="FI357" s="18"/>
      <c r="FJ357" s="18"/>
      <c r="FK357" s="18"/>
      <c r="FM357" s="22"/>
      <c r="FN357" s="18"/>
      <c r="FO357" s="18"/>
      <c r="FP357" s="18"/>
      <c r="FQ357" s="18"/>
      <c r="FR357" s="18"/>
      <c r="FT357" s="22"/>
      <c r="FU357" s="18"/>
      <c r="FV357" s="18"/>
      <c r="FW357" s="18"/>
      <c r="FX357" s="18"/>
      <c r="FY357" s="18"/>
      <c r="GA357" s="22"/>
      <c r="GB357" s="18"/>
      <c r="GC357" s="18"/>
      <c r="GD357" s="18"/>
      <c r="GE357" s="18"/>
      <c r="GF357" s="18"/>
      <c r="GG357" s="18"/>
      <c r="GH357" s="18"/>
      <c r="GI357" s="18"/>
      <c r="GJ357" s="18"/>
      <c r="GK357" s="18"/>
      <c r="GL357" s="18"/>
      <c r="GM357" s="18"/>
      <c r="HD357" s="22"/>
      <c r="HE357" s="18"/>
      <c r="HF357" s="18"/>
      <c r="HG357" s="18"/>
      <c r="HH357" s="18"/>
      <c r="HI357" s="18"/>
      <c r="HK357" s="22"/>
      <c r="HL357" s="18"/>
      <c r="HM357" s="18"/>
      <c r="HN357" s="18"/>
      <c r="HO357" s="18"/>
      <c r="HP357" s="18"/>
      <c r="HR357" s="22"/>
      <c r="HS357" s="18"/>
      <c r="HT357" s="18"/>
      <c r="HU357" s="18"/>
      <c r="HV357" s="18"/>
      <c r="HW357" s="18"/>
      <c r="HY357" s="22"/>
      <c r="HZ357" s="18"/>
      <c r="IA357" s="18"/>
      <c r="IB357" s="18"/>
      <c r="IC357" s="18"/>
      <c r="ID357" s="18"/>
      <c r="IM357" s="22"/>
      <c r="IN357" s="18"/>
      <c r="IO357" s="18"/>
      <c r="IP357" s="18"/>
      <c r="IQ357" s="18"/>
      <c r="IR357" s="18"/>
      <c r="IT357" s="22"/>
      <c r="IU357" s="18"/>
      <c r="IV357" s="18"/>
      <c r="IW357" s="18"/>
      <c r="IX357" s="18"/>
      <c r="IY357" s="18"/>
      <c r="JA357" s="22"/>
      <c r="JB357" s="18"/>
      <c r="JC357" s="18"/>
      <c r="JD357" s="18"/>
      <c r="JE357" s="18"/>
      <c r="JF357" s="18"/>
      <c r="JH357" s="22"/>
      <c r="JI357" s="18"/>
      <c r="JJ357" s="18"/>
      <c r="JK357" s="18"/>
      <c r="JL357" s="18"/>
      <c r="JM357" s="18"/>
    </row>
    <row r="358" spans="2:273" x14ac:dyDescent="0.2">
      <c r="B358" s="4"/>
      <c r="C358" s="22"/>
      <c r="D358" s="1"/>
      <c r="E358" s="18"/>
      <c r="F358" s="18"/>
      <c r="G358" s="22"/>
      <c r="H358" s="1"/>
      <c r="I358" s="18"/>
      <c r="J358" s="18"/>
      <c r="K358" s="22"/>
      <c r="L358" s="1"/>
      <c r="M358" s="18"/>
      <c r="N358" s="18"/>
      <c r="O358" s="18"/>
      <c r="P358" s="18"/>
      <c r="Q358" s="18"/>
      <c r="R358" s="18"/>
      <c r="S358" s="18"/>
      <c r="T358" s="22"/>
      <c r="U358" s="22"/>
      <c r="V358" s="18"/>
      <c r="W358" s="18"/>
      <c r="AC358" s="22"/>
      <c r="AD358" s="18"/>
      <c r="AE358" s="18"/>
      <c r="AF358" s="18"/>
      <c r="AG358" s="18"/>
      <c r="AH358" s="18"/>
      <c r="AJ358" s="22"/>
      <c r="AK358" s="18"/>
      <c r="AL358" s="18"/>
      <c r="AM358" s="18"/>
      <c r="AN358" s="18"/>
      <c r="AO358" s="18"/>
      <c r="AQ358" s="22"/>
      <c r="AR358" s="18"/>
      <c r="AS358" s="18"/>
      <c r="AT358" s="18"/>
      <c r="AU358" s="18"/>
      <c r="AV358" s="18"/>
      <c r="AX358" s="22"/>
      <c r="AY358" s="18"/>
      <c r="AZ358" s="18"/>
      <c r="BA358" s="18"/>
      <c r="BB358" s="18"/>
      <c r="BC358" s="18"/>
      <c r="BE358" s="22"/>
      <c r="BF358" s="18"/>
      <c r="BG358" s="18"/>
      <c r="BH358" s="18"/>
      <c r="BI358" s="18"/>
      <c r="BJ358" s="18"/>
      <c r="BL358" s="22"/>
      <c r="BM358" s="18"/>
      <c r="BN358" s="18"/>
      <c r="BO358" s="18"/>
      <c r="BP358" s="18"/>
      <c r="BQ358" s="18"/>
      <c r="BS358" s="22"/>
      <c r="BT358" s="18"/>
      <c r="BU358" s="18"/>
      <c r="BV358" s="18"/>
      <c r="BW358" s="18"/>
      <c r="BX358" s="18"/>
      <c r="BZ358" s="22"/>
      <c r="CA358" s="18"/>
      <c r="CB358" s="18"/>
      <c r="CC358" s="18"/>
      <c r="CD358" s="18"/>
      <c r="CE358" s="18"/>
      <c r="CG358" s="22"/>
      <c r="CH358" s="18"/>
      <c r="CI358" s="18"/>
      <c r="CJ358" s="18"/>
      <c r="CK358" s="18"/>
      <c r="CL358" s="18"/>
      <c r="CN358" s="22"/>
      <c r="CO358" s="18"/>
      <c r="CP358" s="18"/>
      <c r="CQ358" s="18"/>
      <c r="CR358" s="18"/>
      <c r="CS358" s="18"/>
      <c r="CU358" s="22"/>
      <c r="CV358" s="18"/>
      <c r="CW358" s="18"/>
      <c r="CX358" s="18"/>
      <c r="CY358" s="18"/>
      <c r="CZ358" s="18"/>
      <c r="DB358" s="22"/>
      <c r="DC358" s="18"/>
      <c r="DD358" s="18"/>
      <c r="DE358" s="18"/>
      <c r="DF358" s="18"/>
      <c r="DG358" s="18"/>
      <c r="DI358" s="22"/>
      <c r="DJ358" s="18"/>
      <c r="DK358" s="18"/>
      <c r="DL358" s="18"/>
      <c r="DM358" s="18"/>
      <c r="DN358" s="18"/>
      <c r="DP358" s="22"/>
      <c r="DQ358" s="18"/>
      <c r="DR358" s="18"/>
      <c r="DS358" s="18"/>
      <c r="DT358" s="18"/>
      <c r="DU358" s="18"/>
      <c r="DV358" s="18"/>
      <c r="DW358" s="22"/>
      <c r="DX358" s="18"/>
      <c r="DY358" s="18"/>
      <c r="DZ358" s="18"/>
      <c r="EA358" s="18"/>
      <c r="EB358" s="18"/>
      <c r="ED358" s="22"/>
      <c r="EE358" s="18"/>
      <c r="EF358" s="18"/>
      <c r="EG358" s="18"/>
      <c r="EH358" s="18"/>
      <c r="EI358" s="18"/>
      <c r="EK358" s="22"/>
      <c r="EL358" s="18"/>
      <c r="EM358" s="18"/>
      <c r="EN358" s="18"/>
      <c r="EO358" s="18"/>
      <c r="EP358" s="18"/>
      <c r="ER358" s="22"/>
      <c r="ES358" s="18"/>
      <c r="ET358" s="18"/>
      <c r="EU358" s="18"/>
      <c r="EV358" s="18"/>
      <c r="EW358" s="18"/>
      <c r="EY358" s="22"/>
      <c r="EZ358" s="18"/>
      <c r="FA358" s="18"/>
      <c r="FB358" s="18"/>
      <c r="FC358" s="18"/>
      <c r="FD358" s="18"/>
      <c r="FF358" s="22"/>
      <c r="FG358" s="18"/>
      <c r="FH358" s="18"/>
      <c r="FI358" s="18"/>
      <c r="FJ358" s="18"/>
      <c r="FK358" s="18"/>
      <c r="FM358" s="22"/>
      <c r="FN358" s="18"/>
      <c r="FO358" s="18"/>
      <c r="FP358" s="18"/>
      <c r="FQ358" s="18"/>
      <c r="FR358" s="18"/>
      <c r="FT358" s="22"/>
      <c r="FU358" s="18"/>
      <c r="FV358" s="18"/>
      <c r="FW358" s="18"/>
      <c r="FX358" s="18"/>
      <c r="FY358" s="18"/>
      <c r="GA358" s="22"/>
      <c r="GB358" s="18"/>
      <c r="GC358" s="18"/>
      <c r="GD358" s="18"/>
      <c r="GE358" s="18"/>
      <c r="GF358" s="18"/>
      <c r="GG358" s="18"/>
      <c r="GH358" s="18"/>
      <c r="GI358" s="18"/>
      <c r="GJ358" s="18"/>
      <c r="GK358" s="18"/>
      <c r="GL358" s="18"/>
      <c r="GM358" s="18"/>
      <c r="HD358" s="22"/>
      <c r="HE358" s="18"/>
      <c r="HF358" s="18"/>
      <c r="HG358" s="18"/>
      <c r="HH358" s="18"/>
      <c r="HI358" s="18"/>
      <c r="HK358" s="22"/>
      <c r="HL358" s="18"/>
      <c r="HM358" s="18"/>
      <c r="HN358" s="18"/>
      <c r="HO358" s="18"/>
      <c r="HP358" s="18"/>
      <c r="HR358" s="22"/>
      <c r="HS358" s="18"/>
      <c r="HT358" s="18"/>
      <c r="HU358" s="18"/>
      <c r="HV358" s="18"/>
      <c r="HW358" s="18"/>
      <c r="HY358" s="22"/>
      <c r="HZ358" s="18"/>
      <c r="IA358" s="18"/>
      <c r="IB358" s="18"/>
      <c r="IC358" s="18"/>
      <c r="ID358" s="18"/>
      <c r="IM358" s="22"/>
      <c r="IN358" s="18"/>
      <c r="IO358" s="18"/>
      <c r="IP358" s="18"/>
      <c r="IQ358" s="18"/>
      <c r="IR358" s="18"/>
      <c r="IT358" s="22"/>
      <c r="IU358" s="18"/>
      <c r="IV358" s="18"/>
      <c r="IW358" s="18"/>
      <c r="IX358" s="18"/>
      <c r="IY358" s="18"/>
      <c r="JA358" s="22"/>
      <c r="JB358" s="18"/>
      <c r="JC358" s="18"/>
      <c r="JD358" s="18"/>
      <c r="JE358" s="18"/>
      <c r="JF358" s="18"/>
      <c r="JH358" s="22"/>
      <c r="JI358" s="18"/>
      <c r="JJ358" s="18"/>
      <c r="JK358" s="18"/>
      <c r="JL358" s="18"/>
      <c r="JM358" s="18"/>
    </row>
    <row r="359" spans="2:273" x14ac:dyDescent="0.2">
      <c r="B359" s="4"/>
      <c r="C359" s="22"/>
      <c r="D359" s="1"/>
      <c r="E359" s="18"/>
      <c r="F359" s="18"/>
      <c r="G359" s="22"/>
      <c r="H359" s="1"/>
      <c r="I359" s="18"/>
      <c r="J359" s="18"/>
      <c r="K359" s="22"/>
      <c r="L359" s="1"/>
      <c r="M359" s="18"/>
      <c r="N359" s="18"/>
      <c r="O359" s="18"/>
      <c r="P359" s="18"/>
      <c r="Q359" s="18"/>
      <c r="R359" s="18"/>
      <c r="S359" s="18"/>
      <c r="T359" s="22"/>
      <c r="U359" s="22"/>
      <c r="V359" s="18"/>
      <c r="W359" s="18"/>
      <c r="AC359" s="22"/>
      <c r="AD359" s="18"/>
      <c r="AE359" s="18"/>
      <c r="AF359" s="18"/>
      <c r="AG359" s="18"/>
      <c r="AH359" s="18"/>
      <c r="AJ359" s="22"/>
      <c r="AK359" s="18"/>
      <c r="AL359" s="18"/>
      <c r="AM359" s="18"/>
      <c r="AN359" s="18"/>
      <c r="AO359" s="18"/>
      <c r="AQ359" s="22"/>
      <c r="AR359" s="18"/>
      <c r="AS359" s="18"/>
      <c r="AT359" s="18"/>
      <c r="AU359" s="18"/>
      <c r="AV359" s="18"/>
      <c r="AX359" s="22"/>
      <c r="AY359" s="18"/>
      <c r="AZ359" s="18"/>
      <c r="BA359" s="18"/>
      <c r="BB359" s="18"/>
      <c r="BC359" s="18"/>
      <c r="BE359" s="22"/>
      <c r="BF359" s="18"/>
      <c r="BG359" s="18"/>
      <c r="BH359" s="18"/>
      <c r="BI359" s="18"/>
      <c r="BJ359" s="18"/>
      <c r="BL359" s="22"/>
      <c r="BM359" s="18"/>
      <c r="BN359" s="18"/>
      <c r="BO359" s="18"/>
      <c r="BP359" s="18"/>
      <c r="BQ359" s="18"/>
      <c r="BS359" s="22"/>
      <c r="BT359" s="18"/>
      <c r="BU359" s="18"/>
      <c r="BV359" s="18"/>
      <c r="BW359" s="18"/>
      <c r="BX359" s="18"/>
      <c r="BZ359" s="22"/>
      <c r="CA359" s="18"/>
      <c r="CB359" s="18"/>
      <c r="CC359" s="18"/>
      <c r="CD359" s="18"/>
      <c r="CE359" s="18"/>
      <c r="CG359" s="22"/>
      <c r="CH359" s="18"/>
      <c r="CI359" s="18"/>
      <c r="CJ359" s="18"/>
      <c r="CK359" s="18"/>
      <c r="CL359" s="18"/>
      <c r="CN359" s="22"/>
      <c r="CO359" s="18"/>
      <c r="CP359" s="18"/>
      <c r="CQ359" s="18"/>
      <c r="CR359" s="18"/>
      <c r="CS359" s="18"/>
      <c r="CU359" s="22"/>
      <c r="CV359" s="18"/>
      <c r="CW359" s="18"/>
      <c r="CX359" s="18"/>
      <c r="CY359" s="18"/>
      <c r="CZ359" s="18"/>
      <c r="DB359" s="22"/>
      <c r="DC359" s="18"/>
      <c r="DD359" s="18"/>
      <c r="DE359" s="18"/>
      <c r="DF359" s="18"/>
      <c r="DG359" s="18"/>
      <c r="DI359" s="22"/>
      <c r="DJ359" s="18"/>
      <c r="DK359" s="18"/>
      <c r="DL359" s="18"/>
      <c r="DM359" s="18"/>
      <c r="DN359" s="18"/>
      <c r="DP359" s="22"/>
      <c r="DQ359" s="18"/>
      <c r="DR359" s="18"/>
      <c r="DS359" s="18"/>
      <c r="DT359" s="18"/>
      <c r="DU359" s="18"/>
      <c r="DV359" s="18"/>
      <c r="DW359" s="22"/>
      <c r="DX359" s="18"/>
      <c r="DY359" s="18"/>
      <c r="DZ359" s="18"/>
      <c r="EA359" s="18"/>
      <c r="EB359" s="18"/>
      <c r="ED359" s="22"/>
      <c r="EE359" s="18"/>
      <c r="EF359" s="18"/>
      <c r="EG359" s="18"/>
      <c r="EH359" s="18"/>
      <c r="EI359" s="18"/>
      <c r="EK359" s="22"/>
      <c r="EL359" s="18"/>
      <c r="EM359" s="18"/>
      <c r="EN359" s="18"/>
      <c r="EO359" s="18"/>
      <c r="EP359" s="18"/>
      <c r="ER359" s="22"/>
      <c r="ES359" s="18"/>
      <c r="ET359" s="18"/>
      <c r="EU359" s="18"/>
      <c r="EV359" s="18"/>
      <c r="EW359" s="18"/>
      <c r="EY359" s="22"/>
      <c r="EZ359" s="18"/>
      <c r="FA359" s="18"/>
      <c r="FB359" s="18"/>
      <c r="FC359" s="18"/>
      <c r="FD359" s="18"/>
      <c r="FF359" s="22"/>
      <c r="FG359" s="18"/>
      <c r="FH359" s="18"/>
      <c r="FI359" s="18"/>
      <c r="FJ359" s="18"/>
      <c r="FK359" s="18"/>
      <c r="FM359" s="22"/>
      <c r="FN359" s="18"/>
      <c r="FO359" s="18"/>
      <c r="FP359" s="18"/>
      <c r="FQ359" s="18"/>
      <c r="FR359" s="18"/>
      <c r="FT359" s="22"/>
      <c r="FU359" s="18"/>
      <c r="FV359" s="18"/>
      <c r="FW359" s="18"/>
      <c r="FX359" s="18"/>
      <c r="FY359" s="18"/>
      <c r="GA359" s="22"/>
      <c r="GB359" s="18"/>
      <c r="GC359" s="18"/>
      <c r="GD359" s="18"/>
      <c r="GE359" s="18"/>
      <c r="GF359" s="18"/>
      <c r="GG359" s="18"/>
      <c r="GH359" s="18"/>
      <c r="GI359" s="18"/>
      <c r="GJ359" s="18"/>
      <c r="GK359" s="18"/>
      <c r="GL359" s="18"/>
      <c r="GM359" s="18"/>
      <c r="HD359" s="22"/>
      <c r="HE359" s="18"/>
      <c r="HF359" s="18"/>
      <c r="HG359" s="18"/>
      <c r="HH359" s="18"/>
      <c r="HI359" s="18"/>
      <c r="HK359" s="22"/>
      <c r="HL359" s="18"/>
      <c r="HM359" s="18"/>
      <c r="HN359" s="18"/>
      <c r="HO359" s="18"/>
      <c r="HP359" s="18"/>
      <c r="HR359" s="22"/>
      <c r="HS359" s="18"/>
      <c r="HT359" s="18"/>
      <c r="HU359" s="18"/>
      <c r="HV359" s="18"/>
      <c r="HW359" s="18"/>
      <c r="HY359" s="22"/>
      <c r="HZ359" s="18"/>
      <c r="IA359" s="18"/>
      <c r="IB359" s="18"/>
      <c r="IC359" s="18"/>
      <c r="ID359" s="18"/>
      <c r="IM359" s="22"/>
      <c r="IN359" s="18"/>
      <c r="IO359" s="18"/>
      <c r="IP359" s="18"/>
      <c r="IQ359" s="18"/>
      <c r="IR359" s="18"/>
      <c r="IT359" s="22"/>
      <c r="IU359" s="18"/>
      <c r="IV359" s="18"/>
      <c r="IW359" s="18"/>
      <c r="IX359" s="18"/>
      <c r="IY359" s="18"/>
      <c r="JA359" s="22"/>
      <c r="JB359" s="18"/>
      <c r="JC359" s="18"/>
      <c r="JD359" s="18"/>
      <c r="JE359" s="18"/>
      <c r="JF359" s="18"/>
      <c r="JH359" s="22"/>
      <c r="JI359" s="18"/>
      <c r="JJ359" s="18"/>
      <c r="JK359" s="18"/>
      <c r="JL359" s="18"/>
      <c r="JM359" s="18"/>
    </row>
    <row r="360" spans="2:273" x14ac:dyDescent="0.2">
      <c r="B360" s="4"/>
      <c r="C360" s="22"/>
      <c r="D360" s="1"/>
      <c r="E360" s="18"/>
      <c r="F360" s="18"/>
      <c r="G360" s="22"/>
      <c r="H360" s="1"/>
      <c r="I360" s="18"/>
      <c r="J360" s="18"/>
      <c r="K360" s="22"/>
      <c r="L360" s="1"/>
      <c r="M360" s="18"/>
      <c r="N360" s="18"/>
      <c r="O360" s="18"/>
      <c r="P360" s="18"/>
      <c r="Q360" s="18"/>
      <c r="R360" s="18"/>
      <c r="S360" s="18"/>
      <c r="T360" s="22"/>
      <c r="U360" s="22"/>
      <c r="V360" s="18"/>
      <c r="W360" s="18"/>
      <c r="AC360" s="22"/>
      <c r="AD360" s="18"/>
      <c r="AE360" s="18"/>
      <c r="AF360" s="18"/>
      <c r="AG360" s="18"/>
      <c r="AH360" s="18"/>
      <c r="AJ360" s="22"/>
      <c r="AK360" s="18"/>
      <c r="AL360" s="18"/>
      <c r="AM360" s="18"/>
      <c r="AN360" s="18"/>
      <c r="AO360" s="18"/>
      <c r="AQ360" s="22"/>
      <c r="AR360" s="18"/>
      <c r="AS360" s="18"/>
      <c r="AT360" s="18"/>
      <c r="AU360" s="18"/>
      <c r="AV360" s="18"/>
      <c r="AX360" s="22"/>
      <c r="AY360" s="18"/>
      <c r="AZ360" s="18"/>
      <c r="BA360" s="18"/>
      <c r="BB360" s="18"/>
      <c r="BC360" s="18"/>
      <c r="BE360" s="22"/>
      <c r="BF360" s="18"/>
      <c r="BG360" s="18"/>
      <c r="BH360" s="18"/>
      <c r="BI360" s="18"/>
      <c r="BJ360" s="18"/>
      <c r="BL360" s="22"/>
      <c r="BM360" s="18"/>
      <c r="BN360" s="18"/>
      <c r="BO360" s="18"/>
      <c r="BP360" s="18"/>
      <c r="BQ360" s="18"/>
      <c r="BS360" s="22"/>
      <c r="BT360" s="18"/>
      <c r="BU360" s="18"/>
      <c r="BV360" s="18"/>
      <c r="BW360" s="18"/>
      <c r="BX360" s="18"/>
      <c r="BZ360" s="22"/>
      <c r="CA360" s="18"/>
      <c r="CB360" s="18"/>
      <c r="CC360" s="18"/>
      <c r="CD360" s="18"/>
      <c r="CE360" s="18"/>
      <c r="CG360" s="22"/>
      <c r="CH360" s="18"/>
      <c r="CI360" s="18"/>
      <c r="CJ360" s="18"/>
      <c r="CK360" s="18"/>
      <c r="CL360" s="18"/>
      <c r="CN360" s="22"/>
      <c r="CO360" s="18"/>
      <c r="CP360" s="18"/>
      <c r="CQ360" s="18"/>
      <c r="CR360" s="18"/>
      <c r="CS360" s="18"/>
      <c r="CU360" s="22"/>
      <c r="CV360" s="18"/>
      <c r="CW360" s="18"/>
      <c r="CX360" s="18"/>
      <c r="CY360" s="18"/>
      <c r="CZ360" s="18"/>
      <c r="DB360" s="22"/>
      <c r="DC360" s="18"/>
      <c r="DD360" s="18"/>
      <c r="DE360" s="18"/>
      <c r="DF360" s="18"/>
      <c r="DG360" s="18"/>
      <c r="DI360" s="22"/>
      <c r="DJ360" s="18"/>
      <c r="DK360" s="18"/>
      <c r="DL360" s="18"/>
      <c r="DM360" s="18"/>
      <c r="DN360" s="18"/>
      <c r="DP360" s="22"/>
      <c r="DQ360" s="18"/>
      <c r="DR360" s="18"/>
      <c r="DS360" s="18"/>
      <c r="DT360" s="18"/>
      <c r="DU360" s="18"/>
      <c r="DV360" s="18"/>
      <c r="DW360" s="22"/>
      <c r="DX360" s="18"/>
      <c r="DY360" s="18"/>
      <c r="DZ360" s="18"/>
      <c r="EA360" s="18"/>
      <c r="EB360" s="18"/>
      <c r="ED360" s="22"/>
      <c r="EE360" s="18"/>
      <c r="EF360" s="18"/>
      <c r="EG360" s="18"/>
      <c r="EH360" s="18"/>
      <c r="EI360" s="18"/>
      <c r="EK360" s="22"/>
      <c r="EL360" s="18"/>
      <c r="EM360" s="18"/>
      <c r="EN360" s="18"/>
      <c r="EO360" s="18"/>
      <c r="EP360" s="18"/>
      <c r="ER360" s="22"/>
      <c r="ES360" s="18"/>
      <c r="ET360" s="18"/>
      <c r="EU360" s="18"/>
      <c r="EV360" s="18"/>
      <c r="EW360" s="18"/>
      <c r="EY360" s="22"/>
      <c r="EZ360" s="18"/>
      <c r="FA360" s="18"/>
      <c r="FB360" s="18"/>
      <c r="FC360" s="18"/>
      <c r="FD360" s="18"/>
      <c r="FF360" s="22"/>
      <c r="FG360" s="18"/>
      <c r="FH360" s="18"/>
      <c r="FI360" s="18"/>
      <c r="FJ360" s="18"/>
      <c r="FK360" s="18"/>
      <c r="FM360" s="22"/>
      <c r="FN360" s="18"/>
      <c r="FO360" s="18"/>
      <c r="FP360" s="18"/>
      <c r="FQ360" s="18"/>
      <c r="FR360" s="18"/>
      <c r="FT360" s="22"/>
      <c r="FU360" s="18"/>
      <c r="FV360" s="18"/>
      <c r="FW360" s="18"/>
      <c r="FX360" s="18"/>
      <c r="FY360" s="18"/>
      <c r="GA360" s="22"/>
      <c r="GB360" s="18"/>
      <c r="GC360" s="18"/>
      <c r="GD360" s="18"/>
      <c r="GE360" s="18"/>
      <c r="GF360" s="18"/>
      <c r="GG360" s="18"/>
      <c r="GH360" s="18"/>
      <c r="GI360" s="18"/>
      <c r="GJ360" s="18"/>
      <c r="GK360" s="18"/>
      <c r="GL360" s="18"/>
      <c r="GM360" s="18"/>
      <c r="HD360" s="22"/>
      <c r="HE360" s="18"/>
      <c r="HF360" s="18"/>
      <c r="HG360" s="18"/>
      <c r="HH360" s="18"/>
      <c r="HI360" s="18"/>
      <c r="HK360" s="22"/>
      <c r="HL360" s="18"/>
      <c r="HM360" s="18"/>
      <c r="HN360" s="18"/>
      <c r="HO360" s="18"/>
      <c r="HP360" s="18"/>
      <c r="HR360" s="22"/>
      <c r="HS360" s="18"/>
      <c r="HT360" s="18"/>
      <c r="HU360" s="18"/>
      <c r="HV360" s="18"/>
      <c r="HW360" s="18"/>
      <c r="HY360" s="22"/>
      <c r="HZ360" s="18"/>
      <c r="IA360" s="18"/>
      <c r="IB360" s="18"/>
      <c r="IC360" s="18"/>
      <c r="ID360" s="18"/>
      <c r="IM360" s="22"/>
      <c r="IN360" s="18"/>
      <c r="IO360" s="18"/>
      <c r="IP360" s="18"/>
      <c r="IQ360" s="18"/>
      <c r="IR360" s="18"/>
      <c r="IT360" s="22"/>
      <c r="IU360" s="18"/>
      <c r="IV360" s="18"/>
      <c r="IW360" s="18"/>
      <c r="IX360" s="18"/>
      <c r="IY360" s="18"/>
      <c r="JA360" s="22"/>
      <c r="JB360" s="18"/>
      <c r="JC360" s="18"/>
      <c r="JD360" s="18"/>
      <c r="JE360" s="18"/>
      <c r="JF360" s="18"/>
      <c r="JH360" s="22"/>
      <c r="JI360" s="18"/>
      <c r="JJ360" s="18"/>
      <c r="JK360" s="18"/>
      <c r="JL360" s="18"/>
      <c r="JM360" s="18"/>
    </row>
    <row r="361" spans="2:273" x14ac:dyDescent="0.2">
      <c r="B361" s="4"/>
      <c r="C361" s="22"/>
      <c r="D361" s="1"/>
      <c r="E361" s="18"/>
      <c r="F361" s="18"/>
      <c r="G361" s="22"/>
      <c r="H361" s="1"/>
      <c r="I361" s="18"/>
      <c r="J361" s="18"/>
      <c r="K361" s="22"/>
      <c r="L361" s="1"/>
      <c r="M361" s="18"/>
      <c r="N361" s="18"/>
      <c r="O361" s="18"/>
      <c r="P361" s="18"/>
      <c r="Q361" s="18"/>
      <c r="R361" s="18"/>
      <c r="S361" s="18"/>
      <c r="T361" s="22"/>
      <c r="U361" s="22"/>
      <c r="V361" s="18"/>
      <c r="W361" s="18"/>
      <c r="AC361" s="22"/>
      <c r="AD361" s="18"/>
      <c r="AE361" s="18"/>
      <c r="AF361" s="18"/>
      <c r="AG361" s="18"/>
      <c r="AH361" s="18"/>
      <c r="AJ361" s="22"/>
      <c r="AK361" s="18"/>
      <c r="AL361" s="18"/>
      <c r="AM361" s="18"/>
      <c r="AN361" s="18"/>
      <c r="AO361" s="18"/>
      <c r="AQ361" s="22"/>
      <c r="AR361" s="18"/>
      <c r="AS361" s="18"/>
      <c r="AT361" s="18"/>
      <c r="AU361" s="18"/>
      <c r="AV361" s="18"/>
      <c r="AX361" s="22"/>
      <c r="AY361" s="18"/>
      <c r="AZ361" s="18"/>
      <c r="BA361" s="18"/>
      <c r="BB361" s="18"/>
      <c r="BC361" s="18"/>
      <c r="BE361" s="22"/>
      <c r="BF361" s="18"/>
      <c r="BG361" s="18"/>
      <c r="BH361" s="18"/>
      <c r="BI361" s="18"/>
      <c r="BJ361" s="18"/>
      <c r="BL361" s="22"/>
      <c r="BM361" s="18"/>
      <c r="BN361" s="18"/>
      <c r="BO361" s="18"/>
      <c r="BP361" s="18"/>
      <c r="BQ361" s="18"/>
      <c r="BS361" s="22"/>
      <c r="BT361" s="18"/>
      <c r="BU361" s="18"/>
      <c r="BV361" s="18"/>
      <c r="BW361" s="18"/>
      <c r="BX361" s="18"/>
      <c r="BZ361" s="22"/>
      <c r="CA361" s="18"/>
      <c r="CB361" s="18"/>
      <c r="CC361" s="18"/>
      <c r="CD361" s="18"/>
      <c r="CE361" s="18"/>
      <c r="CG361" s="22"/>
      <c r="CH361" s="18"/>
      <c r="CI361" s="18"/>
      <c r="CJ361" s="18"/>
      <c r="CK361" s="18"/>
      <c r="CL361" s="18"/>
      <c r="CN361" s="22"/>
      <c r="CO361" s="18"/>
      <c r="CP361" s="18"/>
      <c r="CQ361" s="18"/>
      <c r="CR361" s="18"/>
      <c r="CS361" s="18"/>
      <c r="CU361" s="22"/>
      <c r="CV361" s="18"/>
      <c r="CW361" s="18"/>
      <c r="CX361" s="18"/>
      <c r="CY361" s="18"/>
      <c r="CZ361" s="18"/>
      <c r="DB361" s="22"/>
      <c r="DC361" s="18"/>
      <c r="DD361" s="18"/>
      <c r="DE361" s="18"/>
      <c r="DF361" s="18"/>
      <c r="DG361" s="18"/>
      <c r="DI361" s="22"/>
      <c r="DJ361" s="18"/>
      <c r="DK361" s="18"/>
      <c r="DL361" s="18"/>
      <c r="DM361" s="18"/>
      <c r="DN361" s="18"/>
      <c r="DP361" s="22"/>
      <c r="DQ361" s="18"/>
      <c r="DR361" s="18"/>
      <c r="DS361" s="18"/>
      <c r="DT361" s="18"/>
      <c r="DU361" s="18"/>
      <c r="DV361" s="18"/>
      <c r="DW361" s="22"/>
      <c r="DX361" s="18"/>
      <c r="DY361" s="18"/>
      <c r="DZ361" s="18"/>
      <c r="EA361" s="18"/>
      <c r="EB361" s="18"/>
      <c r="ED361" s="22"/>
      <c r="EE361" s="18"/>
      <c r="EF361" s="18"/>
      <c r="EG361" s="18"/>
      <c r="EH361" s="18"/>
      <c r="EI361" s="18"/>
      <c r="EK361" s="22"/>
      <c r="EL361" s="18"/>
      <c r="EM361" s="18"/>
      <c r="EN361" s="18"/>
      <c r="EO361" s="18"/>
      <c r="EP361" s="18"/>
      <c r="ER361" s="22"/>
      <c r="ES361" s="18"/>
      <c r="ET361" s="18"/>
      <c r="EU361" s="18"/>
      <c r="EV361" s="18"/>
      <c r="EW361" s="18"/>
      <c r="EY361" s="22"/>
      <c r="EZ361" s="18"/>
      <c r="FA361" s="18"/>
      <c r="FB361" s="18"/>
      <c r="FC361" s="18"/>
      <c r="FD361" s="18"/>
      <c r="FF361" s="22"/>
      <c r="FG361" s="18"/>
      <c r="FH361" s="18"/>
      <c r="FI361" s="18"/>
      <c r="FJ361" s="18"/>
      <c r="FK361" s="18"/>
      <c r="FM361" s="22"/>
      <c r="FN361" s="18"/>
      <c r="FO361" s="18"/>
      <c r="FP361" s="18"/>
      <c r="FQ361" s="18"/>
      <c r="FR361" s="18"/>
      <c r="FT361" s="22"/>
      <c r="FU361" s="18"/>
      <c r="FV361" s="18"/>
      <c r="FW361" s="18"/>
      <c r="FX361" s="18"/>
      <c r="FY361" s="18"/>
      <c r="GA361" s="22"/>
      <c r="GB361" s="18"/>
      <c r="GC361" s="18"/>
      <c r="GD361" s="18"/>
      <c r="GE361" s="18"/>
      <c r="GF361" s="18"/>
      <c r="GG361" s="18"/>
      <c r="GH361" s="18"/>
      <c r="GI361" s="18"/>
      <c r="GJ361" s="18"/>
      <c r="GK361" s="18"/>
      <c r="GL361" s="18"/>
      <c r="GM361" s="18"/>
      <c r="HD361" s="22"/>
      <c r="HE361" s="18"/>
      <c r="HF361" s="18"/>
      <c r="HG361" s="18"/>
      <c r="HH361" s="18"/>
      <c r="HI361" s="18"/>
      <c r="HK361" s="22"/>
      <c r="HL361" s="18"/>
      <c r="HM361" s="18"/>
      <c r="HN361" s="18"/>
      <c r="HO361" s="18"/>
      <c r="HP361" s="18"/>
      <c r="HR361" s="22"/>
      <c r="HS361" s="18"/>
      <c r="HT361" s="18"/>
      <c r="HU361" s="18"/>
      <c r="HV361" s="18"/>
      <c r="HW361" s="18"/>
      <c r="HY361" s="22"/>
      <c r="HZ361" s="18"/>
      <c r="IA361" s="18"/>
      <c r="IB361" s="18"/>
      <c r="IC361" s="18"/>
      <c r="ID361" s="18"/>
      <c r="IM361" s="22"/>
      <c r="IN361" s="18"/>
      <c r="IO361" s="18"/>
      <c r="IP361" s="18"/>
      <c r="IQ361" s="18"/>
      <c r="IR361" s="18"/>
      <c r="IT361" s="22"/>
      <c r="IU361" s="18"/>
      <c r="IV361" s="18"/>
      <c r="IW361" s="18"/>
      <c r="IX361" s="18"/>
      <c r="IY361" s="18"/>
      <c r="JA361" s="22"/>
      <c r="JB361" s="18"/>
      <c r="JC361" s="18"/>
      <c r="JD361" s="18"/>
      <c r="JE361" s="18"/>
      <c r="JF361" s="18"/>
      <c r="JH361" s="22"/>
      <c r="JI361" s="18"/>
      <c r="JJ361" s="18"/>
      <c r="JK361" s="18"/>
      <c r="JL361" s="18"/>
      <c r="JM361" s="18"/>
    </row>
    <row r="362" spans="2:273" x14ac:dyDescent="0.2">
      <c r="B362" s="4"/>
      <c r="C362" s="22"/>
      <c r="D362" s="1"/>
      <c r="E362" s="18"/>
      <c r="F362" s="18"/>
      <c r="G362" s="22"/>
      <c r="H362" s="1"/>
      <c r="I362" s="18"/>
      <c r="J362" s="18"/>
      <c r="K362" s="22"/>
      <c r="L362" s="1"/>
      <c r="M362" s="18"/>
      <c r="N362" s="18"/>
      <c r="O362" s="18"/>
      <c r="P362" s="18"/>
      <c r="Q362" s="18"/>
      <c r="R362" s="18"/>
      <c r="S362" s="18"/>
      <c r="T362" s="22"/>
      <c r="U362" s="22"/>
      <c r="V362" s="18"/>
      <c r="W362" s="18"/>
      <c r="AC362" s="22"/>
      <c r="AD362" s="18"/>
      <c r="AE362" s="18"/>
      <c r="AF362" s="18"/>
      <c r="AG362" s="18"/>
      <c r="AH362" s="18"/>
      <c r="AJ362" s="22"/>
      <c r="AK362" s="18"/>
      <c r="AL362" s="18"/>
      <c r="AM362" s="18"/>
      <c r="AN362" s="18"/>
      <c r="AO362" s="18"/>
      <c r="AQ362" s="22"/>
      <c r="AR362" s="18"/>
      <c r="AS362" s="18"/>
      <c r="AT362" s="18"/>
      <c r="AU362" s="18"/>
      <c r="AV362" s="18"/>
      <c r="AX362" s="22"/>
      <c r="AY362" s="18"/>
      <c r="AZ362" s="18"/>
      <c r="BA362" s="18"/>
      <c r="BB362" s="18"/>
      <c r="BC362" s="18"/>
      <c r="BE362" s="22"/>
      <c r="BF362" s="18"/>
      <c r="BG362" s="18"/>
      <c r="BH362" s="18"/>
      <c r="BI362" s="18"/>
      <c r="BJ362" s="18"/>
      <c r="BL362" s="22"/>
      <c r="BM362" s="18"/>
      <c r="BN362" s="18"/>
      <c r="BO362" s="18"/>
      <c r="BP362" s="18"/>
      <c r="BQ362" s="18"/>
      <c r="BS362" s="22"/>
      <c r="BT362" s="18"/>
      <c r="BU362" s="18"/>
      <c r="BV362" s="18"/>
      <c r="BW362" s="18"/>
      <c r="BX362" s="18"/>
      <c r="BZ362" s="22"/>
      <c r="CA362" s="18"/>
      <c r="CB362" s="18"/>
      <c r="CC362" s="18"/>
      <c r="CD362" s="18"/>
      <c r="CE362" s="18"/>
      <c r="CG362" s="22"/>
      <c r="CH362" s="18"/>
      <c r="CI362" s="18"/>
      <c r="CJ362" s="18"/>
      <c r="CK362" s="18"/>
      <c r="CL362" s="18"/>
      <c r="CN362" s="22"/>
      <c r="CO362" s="18"/>
      <c r="CP362" s="18"/>
      <c r="CQ362" s="18"/>
      <c r="CR362" s="18"/>
      <c r="CS362" s="18"/>
      <c r="CU362" s="22"/>
      <c r="CV362" s="18"/>
      <c r="CW362" s="18"/>
      <c r="CX362" s="18"/>
      <c r="CY362" s="18"/>
      <c r="CZ362" s="18"/>
      <c r="DB362" s="22"/>
      <c r="DC362" s="18"/>
      <c r="DD362" s="18"/>
      <c r="DE362" s="18"/>
      <c r="DF362" s="18"/>
      <c r="DG362" s="18"/>
      <c r="DI362" s="22"/>
      <c r="DJ362" s="18"/>
      <c r="DK362" s="18"/>
      <c r="DL362" s="18"/>
      <c r="DM362" s="18"/>
      <c r="DN362" s="18"/>
      <c r="DP362" s="22"/>
      <c r="DQ362" s="18"/>
      <c r="DR362" s="18"/>
      <c r="DS362" s="18"/>
      <c r="DT362" s="18"/>
      <c r="DU362" s="18"/>
      <c r="DV362" s="18"/>
      <c r="DW362" s="22"/>
      <c r="DX362" s="18"/>
      <c r="DY362" s="18"/>
      <c r="DZ362" s="18"/>
      <c r="EA362" s="18"/>
      <c r="EB362" s="18"/>
      <c r="ED362" s="22"/>
      <c r="EE362" s="18"/>
      <c r="EF362" s="18"/>
      <c r="EG362" s="18"/>
      <c r="EH362" s="18"/>
      <c r="EI362" s="18"/>
      <c r="EK362" s="22"/>
      <c r="EL362" s="18"/>
      <c r="EM362" s="18"/>
      <c r="EN362" s="18"/>
      <c r="EO362" s="18"/>
      <c r="EP362" s="18"/>
      <c r="ER362" s="22"/>
      <c r="ES362" s="18"/>
      <c r="ET362" s="18"/>
      <c r="EU362" s="18"/>
      <c r="EV362" s="18"/>
      <c r="EW362" s="18"/>
      <c r="EY362" s="22"/>
      <c r="EZ362" s="18"/>
      <c r="FA362" s="18"/>
      <c r="FB362" s="18"/>
      <c r="FC362" s="18"/>
      <c r="FD362" s="18"/>
      <c r="FF362" s="22"/>
      <c r="FG362" s="18"/>
      <c r="FH362" s="18"/>
      <c r="FI362" s="18"/>
      <c r="FJ362" s="18"/>
      <c r="FK362" s="18"/>
      <c r="FM362" s="22"/>
      <c r="FN362" s="18"/>
      <c r="FO362" s="18"/>
      <c r="FP362" s="18"/>
      <c r="FQ362" s="18"/>
      <c r="FR362" s="18"/>
      <c r="FT362" s="22"/>
      <c r="FU362" s="18"/>
      <c r="FV362" s="18"/>
      <c r="FW362" s="18"/>
      <c r="FX362" s="18"/>
      <c r="FY362" s="18"/>
      <c r="GA362" s="22"/>
      <c r="GB362" s="18"/>
      <c r="GC362" s="18"/>
      <c r="GD362" s="18"/>
      <c r="GE362" s="18"/>
      <c r="GF362" s="18"/>
      <c r="GG362" s="18"/>
      <c r="GH362" s="18"/>
      <c r="GI362" s="18"/>
      <c r="GJ362" s="18"/>
      <c r="GK362" s="18"/>
      <c r="GL362" s="18"/>
      <c r="GM362" s="18"/>
      <c r="HD362" s="22"/>
      <c r="HE362" s="18"/>
      <c r="HF362" s="18"/>
      <c r="HG362" s="18"/>
      <c r="HH362" s="18"/>
      <c r="HI362" s="18"/>
      <c r="HK362" s="22"/>
      <c r="HL362" s="18"/>
      <c r="HM362" s="18"/>
      <c r="HN362" s="18"/>
      <c r="HO362" s="18"/>
      <c r="HP362" s="18"/>
      <c r="HR362" s="22"/>
      <c r="HS362" s="18"/>
      <c r="HT362" s="18"/>
      <c r="HU362" s="18"/>
      <c r="HV362" s="18"/>
      <c r="HW362" s="18"/>
      <c r="HY362" s="22"/>
      <c r="HZ362" s="18"/>
      <c r="IA362" s="18"/>
      <c r="IB362" s="18"/>
      <c r="IC362" s="18"/>
      <c r="ID362" s="18"/>
      <c r="IM362" s="22"/>
      <c r="IN362" s="18"/>
      <c r="IO362" s="18"/>
      <c r="IP362" s="18"/>
      <c r="IQ362" s="18"/>
      <c r="IR362" s="18"/>
      <c r="IT362" s="22"/>
      <c r="IU362" s="18"/>
      <c r="IV362" s="18"/>
      <c r="IW362" s="18"/>
      <c r="IX362" s="18"/>
      <c r="IY362" s="18"/>
      <c r="JA362" s="22"/>
      <c r="JB362" s="18"/>
      <c r="JC362" s="18"/>
      <c r="JD362" s="18"/>
      <c r="JE362" s="18"/>
      <c r="JF362" s="18"/>
      <c r="JH362" s="22"/>
      <c r="JI362" s="18"/>
      <c r="JJ362" s="18"/>
      <c r="JK362" s="18"/>
      <c r="JL362" s="18"/>
      <c r="JM362" s="18"/>
    </row>
    <row r="363" spans="2:273" x14ac:dyDescent="0.2">
      <c r="B363" s="4"/>
      <c r="C363" s="22"/>
      <c r="D363" s="1"/>
      <c r="E363" s="18"/>
      <c r="F363" s="18"/>
      <c r="G363" s="22"/>
      <c r="H363" s="1"/>
      <c r="I363" s="18"/>
      <c r="J363" s="18"/>
      <c r="K363" s="22"/>
      <c r="L363" s="1"/>
      <c r="M363" s="18"/>
      <c r="N363" s="18"/>
      <c r="O363" s="18"/>
      <c r="P363" s="18"/>
      <c r="Q363" s="18"/>
      <c r="R363" s="18"/>
      <c r="S363" s="18"/>
      <c r="T363" s="22"/>
      <c r="U363" s="22"/>
      <c r="V363" s="18"/>
      <c r="W363" s="18"/>
      <c r="AC363" s="22"/>
      <c r="AD363" s="18"/>
      <c r="AE363" s="18"/>
      <c r="AF363" s="18"/>
      <c r="AG363" s="18"/>
      <c r="AH363" s="18"/>
      <c r="AJ363" s="22"/>
      <c r="AK363" s="18"/>
      <c r="AL363" s="18"/>
      <c r="AM363" s="18"/>
      <c r="AN363" s="18"/>
      <c r="AO363" s="18"/>
      <c r="AQ363" s="22"/>
      <c r="AR363" s="18"/>
      <c r="AS363" s="18"/>
      <c r="AT363" s="18"/>
      <c r="AU363" s="18"/>
      <c r="AV363" s="18"/>
      <c r="AX363" s="22"/>
      <c r="AY363" s="18"/>
      <c r="AZ363" s="18"/>
      <c r="BA363" s="18"/>
      <c r="BB363" s="18"/>
      <c r="BC363" s="18"/>
      <c r="BE363" s="22"/>
      <c r="BF363" s="18"/>
      <c r="BG363" s="18"/>
      <c r="BH363" s="18"/>
      <c r="BI363" s="18"/>
      <c r="BJ363" s="18"/>
      <c r="BL363" s="22"/>
      <c r="BM363" s="18"/>
      <c r="BN363" s="18"/>
      <c r="BO363" s="18"/>
      <c r="BP363" s="18"/>
      <c r="BQ363" s="18"/>
      <c r="BS363" s="22"/>
      <c r="BT363" s="18"/>
      <c r="BU363" s="18"/>
      <c r="BV363" s="18"/>
      <c r="BW363" s="18"/>
      <c r="BX363" s="18"/>
      <c r="BZ363" s="22"/>
      <c r="CA363" s="18"/>
      <c r="CB363" s="18"/>
      <c r="CC363" s="18"/>
      <c r="CD363" s="18"/>
      <c r="CE363" s="18"/>
      <c r="CG363" s="22"/>
      <c r="CH363" s="18"/>
      <c r="CI363" s="18"/>
      <c r="CJ363" s="18"/>
      <c r="CK363" s="18"/>
      <c r="CL363" s="18"/>
      <c r="CN363" s="22"/>
      <c r="CO363" s="18"/>
      <c r="CP363" s="18"/>
      <c r="CQ363" s="18"/>
      <c r="CR363" s="18"/>
      <c r="CS363" s="18"/>
      <c r="CU363" s="22"/>
      <c r="CV363" s="18"/>
      <c r="CW363" s="18"/>
      <c r="CX363" s="18"/>
      <c r="CY363" s="18"/>
      <c r="CZ363" s="18"/>
      <c r="DB363" s="22"/>
      <c r="DC363" s="18"/>
      <c r="DD363" s="18"/>
      <c r="DE363" s="18"/>
      <c r="DF363" s="18"/>
      <c r="DG363" s="18"/>
      <c r="DI363" s="22"/>
      <c r="DJ363" s="18"/>
      <c r="DK363" s="18"/>
      <c r="DL363" s="18"/>
      <c r="DM363" s="18"/>
      <c r="DN363" s="18"/>
      <c r="DP363" s="22"/>
      <c r="DQ363" s="18"/>
      <c r="DR363" s="18"/>
      <c r="DS363" s="18"/>
      <c r="DT363" s="18"/>
      <c r="DU363" s="18"/>
      <c r="DV363" s="18"/>
      <c r="DW363" s="22"/>
      <c r="DX363" s="18"/>
      <c r="DY363" s="18"/>
      <c r="DZ363" s="18"/>
      <c r="EA363" s="18"/>
      <c r="EB363" s="18"/>
      <c r="ED363" s="22"/>
      <c r="EE363" s="18"/>
      <c r="EF363" s="18"/>
      <c r="EG363" s="18"/>
      <c r="EH363" s="18"/>
      <c r="EI363" s="18"/>
      <c r="EK363" s="22"/>
      <c r="EL363" s="18"/>
      <c r="EM363" s="18"/>
      <c r="EN363" s="18"/>
      <c r="EO363" s="18"/>
      <c r="EP363" s="18"/>
      <c r="ER363" s="22"/>
      <c r="ES363" s="18"/>
      <c r="ET363" s="18"/>
      <c r="EU363" s="18"/>
      <c r="EV363" s="18"/>
      <c r="EW363" s="18"/>
      <c r="EY363" s="22"/>
      <c r="EZ363" s="18"/>
      <c r="FA363" s="18"/>
      <c r="FB363" s="18"/>
      <c r="FC363" s="18"/>
      <c r="FD363" s="18"/>
      <c r="FF363" s="22"/>
      <c r="FG363" s="18"/>
      <c r="FH363" s="18"/>
      <c r="FI363" s="18"/>
      <c r="FJ363" s="18"/>
      <c r="FK363" s="18"/>
      <c r="FM363" s="22"/>
      <c r="FN363" s="18"/>
      <c r="FO363" s="18"/>
      <c r="FP363" s="18"/>
      <c r="FQ363" s="18"/>
      <c r="FR363" s="18"/>
      <c r="FT363" s="22"/>
      <c r="FU363" s="18"/>
      <c r="FV363" s="18"/>
      <c r="FW363" s="18"/>
      <c r="FX363" s="18"/>
      <c r="FY363" s="18"/>
      <c r="GA363" s="22"/>
      <c r="GB363" s="18"/>
      <c r="GC363" s="18"/>
      <c r="GD363" s="18"/>
      <c r="GE363" s="18"/>
      <c r="GF363" s="18"/>
      <c r="GG363" s="18"/>
      <c r="GH363" s="18"/>
      <c r="GI363" s="18"/>
      <c r="GJ363" s="18"/>
      <c r="GK363" s="18"/>
      <c r="GL363" s="18"/>
      <c r="GM363" s="18"/>
      <c r="HD363" s="22"/>
      <c r="HE363" s="18"/>
      <c r="HF363" s="18"/>
      <c r="HG363" s="18"/>
      <c r="HH363" s="18"/>
      <c r="HI363" s="18"/>
      <c r="HK363" s="22"/>
      <c r="HL363" s="18"/>
      <c r="HM363" s="18"/>
      <c r="HN363" s="18"/>
      <c r="HO363" s="18"/>
      <c r="HP363" s="18"/>
      <c r="HR363" s="22"/>
      <c r="HS363" s="18"/>
      <c r="HT363" s="18"/>
      <c r="HU363" s="18"/>
      <c r="HV363" s="18"/>
      <c r="HW363" s="18"/>
      <c r="HY363" s="22"/>
      <c r="HZ363" s="18"/>
      <c r="IA363" s="18"/>
      <c r="IB363" s="18"/>
      <c r="IC363" s="18"/>
      <c r="ID363" s="18"/>
      <c r="IM363" s="22"/>
      <c r="IN363" s="18"/>
      <c r="IO363" s="18"/>
      <c r="IP363" s="18"/>
      <c r="IQ363" s="18"/>
      <c r="IR363" s="18"/>
      <c r="IT363" s="22"/>
      <c r="IU363" s="18"/>
      <c r="IV363" s="18"/>
      <c r="IW363" s="18"/>
      <c r="IX363" s="18"/>
      <c r="IY363" s="18"/>
      <c r="JA363" s="22"/>
      <c r="JB363" s="18"/>
      <c r="JC363" s="18"/>
      <c r="JD363" s="18"/>
      <c r="JE363" s="18"/>
      <c r="JF363" s="18"/>
      <c r="JH363" s="22"/>
      <c r="JI363" s="18"/>
      <c r="JJ363" s="18"/>
      <c r="JK363" s="18"/>
      <c r="JL363" s="18"/>
      <c r="JM363" s="18"/>
    </row>
    <row r="364" spans="2:273" x14ac:dyDescent="0.2">
      <c r="B364" s="4"/>
      <c r="C364" s="22"/>
      <c r="D364" s="1"/>
      <c r="E364" s="18"/>
      <c r="F364" s="18"/>
      <c r="G364" s="22"/>
      <c r="H364" s="1"/>
      <c r="I364" s="18"/>
      <c r="J364" s="18"/>
      <c r="K364" s="22"/>
      <c r="L364" s="1"/>
      <c r="M364" s="18"/>
      <c r="N364" s="18"/>
      <c r="O364" s="18"/>
      <c r="P364" s="18"/>
      <c r="Q364" s="18"/>
      <c r="R364" s="18"/>
      <c r="S364" s="18"/>
      <c r="T364" s="22"/>
      <c r="U364" s="22"/>
      <c r="V364" s="18"/>
      <c r="W364" s="18"/>
      <c r="AC364" s="22"/>
      <c r="AD364" s="18"/>
      <c r="AE364" s="18"/>
      <c r="AF364" s="18"/>
      <c r="AG364" s="18"/>
      <c r="AH364" s="18"/>
      <c r="AJ364" s="22"/>
      <c r="AK364" s="18"/>
      <c r="AL364" s="18"/>
      <c r="AM364" s="18"/>
      <c r="AN364" s="18"/>
      <c r="AO364" s="18"/>
      <c r="AQ364" s="22"/>
      <c r="AR364" s="18"/>
      <c r="AS364" s="18"/>
      <c r="AT364" s="18"/>
      <c r="AU364" s="18"/>
      <c r="AV364" s="18"/>
      <c r="AX364" s="22"/>
      <c r="AY364" s="18"/>
      <c r="AZ364" s="18"/>
      <c r="BA364" s="18"/>
      <c r="BB364" s="18"/>
      <c r="BC364" s="18"/>
      <c r="BE364" s="22"/>
      <c r="BF364" s="18"/>
      <c r="BG364" s="18"/>
      <c r="BH364" s="18"/>
      <c r="BI364" s="18"/>
      <c r="BJ364" s="18"/>
      <c r="BL364" s="22"/>
      <c r="BM364" s="18"/>
      <c r="BN364" s="18"/>
      <c r="BO364" s="18"/>
      <c r="BP364" s="18"/>
      <c r="BQ364" s="18"/>
      <c r="BS364" s="22"/>
      <c r="BT364" s="18"/>
      <c r="BU364" s="18"/>
      <c r="BV364" s="18"/>
      <c r="BW364" s="18"/>
      <c r="BX364" s="18"/>
      <c r="BZ364" s="22"/>
      <c r="CA364" s="18"/>
      <c r="CB364" s="18"/>
      <c r="CC364" s="18"/>
      <c r="CD364" s="18"/>
      <c r="CE364" s="18"/>
      <c r="CG364" s="22"/>
      <c r="CH364" s="18"/>
      <c r="CI364" s="18"/>
      <c r="CJ364" s="18"/>
      <c r="CK364" s="18"/>
      <c r="CL364" s="18"/>
      <c r="CN364" s="22"/>
      <c r="CO364" s="18"/>
      <c r="CP364" s="18"/>
      <c r="CQ364" s="18"/>
      <c r="CR364" s="18"/>
      <c r="CS364" s="18"/>
      <c r="CU364" s="22"/>
      <c r="CV364" s="18"/>
      <c r="CW364" s="18"/>
      <c r="CX364" s="18"/>
      <c r="CY364" s="18"/>
      <c r="CZ364" s="18"/>
      <c r="DB364" s="22"/>
      <c r="DC364" s="18"/>
      <c r="DD364" s="18"/>
      <c r="DE364" s="18"/>
      <c r="DF364" s="18"/>
      <c r="DG364" s="18"/>
      <c r="DI364" s="22"/>
      <c r="DJ364" s="18"/>
      <c r="DK364" s="18"/>
      <c r="DL364" s="18"/>
      <c r="DM364" s="18"/>
      <c r="DN364" s="18"/>
      <c r="DP364" s="22"/>
      <c r="DQ364" s="18"/>
      <c r="DR364" s="18"/>
      <c r="DS364" s="18"/>
      <c r="DT364" s="18"/>
      <c r="DU364" s="18"/>
      <c r="DV364" s="18"/>
      <c r="DW364" s="22"/>
      <c r="DX364" s="18"/>
      <c r="DY364" s="18"/>
      <c r="DZ364" s="18"/>
      <c r="EA364" s="18"/>
      <c r="EB364" s="18"/>
      <c r="ED364" s="22"/>
      <c r="EE364" s="18"/>
      <c r="EF364" s="18"/>
      <c r="EG364" s="18"/>
      <c r="EH364" s="18"/>
      <c r="EI364" s="18"/>
      <c r="EK364" s="22"/>
      <c r="EL364" s="18"/>
      <c r="EM364" s="18"/>
      <c r="EN364" s="18"/>
      <c r="EO364" s="18"/>
      <c r="EP364" s="18"/>
      <c r="ER364" s="22"/>
      <c r="ES364" s="18"/>
      <c r="ET364" s="18"/>
      <c r="EU364" s="18"/>
      <c r="EV364" s="18"/>
      <c r="EW364" s="18"/>
      <c r="EY364" s="22"/>
      <c r="EZ364" s="18"/>
      <c r="FA364" s="18"/>
      <c r="FB364" s="18"/>
      <c r="FC364" s="18"/>
      <c r="FD364" s="18"/>
      <c r="FF364" s="22"/>
      <c r="FG364" s="18"/>
      <c r="FH364" s="18"/>
      <c r="FI364" s="18"/>
      <c r="FJ364" s="18"/>
      <c r="FK364" s="18"/>
      <c r="FM364" s="22"/>
      <c r="FN364" s="18"/>
      <c r="FO364" s="18"/>
      <c r="FP364" s="18"/>
      <c r="FQ364" s="18"/>
      <c r="FR364" s="18"/>
      <c r="FT364" s="22"/>
      <c r="FU364" s="18"/>
      <c r="FV364" s="18"/>
      <c r="FW364" s="18"/>
      <c r="FX364" s="18"/>
      <c r="FY364" s="18"/>
      <c r="GA364" s="22"/>
      <c r="GB364" s="18"/>
      <c r="GC364" s="18"/>
      <c r="GD364" s="18"/>
      <c r="GE364" s="18"/>
      <c r="GF364" s="18"/>
      <c r="GG364" s="18"/>
      <c r="GH364" s="18"/>
      <c r="GI364" s="18"/>
      <c r="GJ364" s="18"/>
      <c r="GK364" s="18"/>
      <c r="GL364" s="18"/>
      <c r="GM364" s="18"/>
      <c r="HD364" s="22"/>
      <c r="HE364" s="18"/>
      <c r="HF364" s="18"/>
      <c r="HG364" s="18"/>
      <c r="HH364" s="18"/>
      <c r="HI364" s="18"/>
      <c r="HK364" s="22"/>
      <c r="HL364" s="18"/>
      <c r="HM364" s="18"/>
      <c r="HN364" s="18"/>
      <c r="HO364" s="18"/>
      <c r="HP364" s="18"/>
      <c r="HR364" s="22"/>
      <c r="HS364" s="18"/>
      <c r="HT364" s="18"/>
      <c r="HU364" s="18"/>
      <c r="HV364" s="18"/>
      <c r="HW364" s="18"/>
      <c r="HY364" s="22"/>
      <c r="HZ364" s="18"/>
      <c r="IA364" s="18"/>
      <c r="IB364" s="18"/>
      <c r="IC364" s="18"/>
      <c r="ID364" s="18"/>
      <c r="IM364" s="22"/>
      <c r="IN364" s="18"/>
      <c r="IO364" s="18"/>
      <c r="IP364" s="18"/>
      <c r="IQ364" s="18"/>
      <c r="IR364" s="18"/>
      <c r="IT364" s="22"/>
      <c r="IU364" s="18"/>
      <c r="IV364" s="18"/>
      <c r="IW364" s="18"/>
      <c r="IX364" s="18"/>
      <c r="IY364" s="18"/>
      <c r="JA364" s="22"/>
      <c r="JB364" s="18"/>
      <c r="JC364" s="18"/>
      <c r="JD364" s="18"/>
      <c r="JE364" s="18"/>
      <c r="JF364" s="18"/>
      <c r="JH364" s="22"/>
      <c r="JI364" s="18"/>
      <c r="JJ364" s="18"/>
      <c r="JK364" s="18"/>
      <c r="JL364" s="18"/>
      <c r="JM364" s="18"/>
    </row>
    <row r="365" spans="2:273" x14ac:dyDescent="0.2">
      <c r="ER365" s="22"/>
    </row>
  </sheetData>
  <mergeCells count="409">
    <mergeCell ref="VD8:VD9"/>
    <mergeCell ref="LL6:LQ6"/>
    <mergeCell ref="DP8:DP9"/>
    <mergeCell ref="EK7:EP7"/>
    <mergeCell ref="ER6:EW6"/>
    <mergeCell ref="NF10:NG10"/>
    <mergeCell ref="KX7:LC7"/>
    <mergeCell ref="UJ10:UK10"/>
    <mergeCell ref="MK10:ML10"/>
    <mergeCell ref="KC7:KH7"/>
    <mergeCell ref="BM10:BN10"/>
    <mergeCell ref="ST10:SU10"/>
    <mergeCell ref="HV10:HW10"/>
    <mergeCell ref="NW7:OB7"/>
    <mergeCell ref="FQ10:FR10"/>
    <mergeCell ref="DI7:DN7"/>
    <mergeCell ref="DJ10:DK10"/>
    <mergeCell ref="TO10:TP10"/>
    <mergeCell ref="MG8:MG9"/>
    <mergeCell ref="GV6:HA6"/>
    <mergeCell ref="NB7:NG7"/>
    <mergeCell ref="EV10:EW10"/>
    <mergeCell ref="CN7:CS7"/>
    <mergeCell ref="AG10:AH10"/>
    <mergeCell ref="KY10:KZ10"/>
    <mergeCell ref="FT8:FT9"/>
    <mergeCell ref="TG7:TL7"/>
    <mergeCell ref="RJ7:RO7"/>
    <mergeCell ref="LS7:LX7"/>
    <mergeCell ref="OK6:OP6"/>
    <mergeCell ref="DW6:EB6"/>
    <mergeCell ref="BB10:BC10"/>
    <mergeCell ref="Y6:AA6"/>
    <mergeCell ref="VD7:VI7"/>
    <mergeCell ref="L10:N10"/>
    <mergeCell ref="QZ10:RA10"/>
    <mergeCell ref="LF10:LG10"/>
    <mergeCell ref="EL10:EM10"/>
    <mergeCell ref="LZ7:ME7"/>
    <mergeCell ref="TU8:TU9"/>
    <mergeCell ref="UQ10:UR10"/>
    <mergeCell ref="JS10:JT10"/>
    <mergeCell ref="PF8:PF9"/>
    <mergeCell ref="UW6:VB6"/>
    <mergeCell ref="FX10:FY10"/>
    <mergeCell ref="QP10:QQ10"/>
    <mergeCell ref="MA10:MB10"/>
    <mergeCell ref="NI6:NN6"/>
    <mergeCell ref="RC6:RH6"/>
    <mergeCell ref="PC10:PD10"/>
    <mergeCell ref="UP8:UP9"/>
    <mergeCell ref="KN10:KO10"/>
    <mergeCell ref="QA8:QA9"/>
    <mergeCell ref="NM10:NN10"/>
    <mergeCell ref="CO10:CP10"/>
    <mergeCell ref="IX10:IY10"/>
    <mergeCell ref="FM6:FR6"/>
    <mergeCell ref="DQ10:DR10"/>
    <mergeCell ref="HD7:HI7"/>
    <mergeCell ref="SM10:SN10"/>
    <mergeCell ref="TU6:TZ6"/>
    <mergeCell ref="EK8:EK9"/>
    <mergeCell ref="EY7:FD7"/>
    <mergeCell ref="OK8:OK9"/>
    <mergeCell ref="MV10:MW10"/>
    <mergeCell ref="GS10:GT10"/>
    <mergeCell ref="RK10:RL10"/>
    <mergeCell ref="GA6:GF6"/>
    <mergeCell ref="GO8:GO9"/>
    <mergeCell ref="SE7:SJ7"/>
    <mergeCell ref="KD10:KE10"/>
    <mergeCell ref="IG10:IH10"/>
    <mergeCell ref="OH10:OI10"/>
    <mergeCell ref="AX8:AX9"/>
    <mergeCell ref="OK7:OP7"/>
    <mergeCell ref="DW7:EB7"/>
    <mergeCell ref="GO6:GT6"/>
    <mergeCell ref="JV7:KA7"/>
    <mergeCell ref="D10:F10"/>
    <mergeCell ref="MU7:MZ7"/>
    <mergeCell ref="Z10:AA10"/>
    <mergeCell ref="AX6:BC6"/>
    <mergeCell ref="NB8:NB9"/>
    <mergeCell ref="NX10:NY10"/>
    <mergeCell ref="IM8:IM9"/>
    <mergeCell ref="OD6:OI6"/>
    <mergeCell ref="DP6:DU6"/>
    <mergeCell ref="BS8:BS9"/>
    <mergeCell ref="K7:N7"/>
    <mergeCell ref="HO10:HP10"/>
    <mergeCell ref="DB7:DG7"/>
    <mergeCell ref="AC6:AH6"/>
    <mergeCell ref="NW8:NW9"/>
    <mergeCell ref="JH8:JH9"/>
    <mergeCell ref="ED7:EI7"/>
    <mergeCell ref="HK6:HP6"/>
    <mergeCell ref="FG10:FH10"/>
    <mergeCell ref="VE10:VF10"/>
    <mergeCell ref="KG10:KH10"/>
    <mergeCell ref="PT8:PT9"/>
    <mergeCell ref="CH10:CI10"/>
    <mergeCell ref="JO6:JT6"/>
    <mergeCell ref="HR6:HW6"/>
    <mergeCell ref="GL10:GM10"/>
    <mergeCell ref="AC8:AC9"/>
    <mergeCell ref="NP7:NU7"/>
    <mergeCell ref="AU10:AV10"/>
    <mergeCell ref="GH8:GH9"/>
    <mergeCell ref="GV7:HA7"/>
    <mergeCell ref="DT10:DU10"/>
    <mergeCell ref="KJ8:KJ9"/>
    <mergeCell ref="FF7:FK7"/>
    <mergeCell ref="OA10:OB10"/>
    <mergeCell ref="DC10:DD10"/>
    <mergeCell ref="OY6:PD6"/>
    <mergeCell ref="EK6:EP6"/>
    <mergeCell ref="NC10:ND10"/>
    <mergeCell ref="KJ6:KO6"/>
    <mergeCell ref="HR8:HR9"/>
    <mergeCell ref="GI10:GJ10"/>
    <mergeCell ref="TH10:TI10"/>
    <mergeCell ref="AK10:AL10"/>
    <mergeCell ref="PF6:PK6"/>
    <mergeCell ref="IQ10:IR10"/>
    <mergeCell ref="OR7:OW7"/>
    <mergeCell ref="BW10:BX10"/>
    <mergeCell ref="MO10:MP10"/>
    <mergeCell ref="UW7:VB7"/>
    <mergeCell ref="HD8:HD9"/>
    <mergeCell ref="HZ10:IA10"/>
    <mergeCell ref="QS10:QT10"/>
    <mergeCell ref="FU10:FV10"/>
    <mergeCell ref="EE10:EF10"/>
    <mergeCell ref="QA6:QF6"/>
    <mergeCell ref="QO8:QO9"/>
    <mergeCell ref="JL10:JM10"/>
    <mergeCell ref="OY8:OY9"/>
    <mergeCell ref="CR10:CS10"/>
    <mergeCell ref="LT10:LU10"/>
    <mergeCell ref="NB6:NG6"/>
    <mergeCell ref="LE8:LE9"/>
    <mergeCell ref="QV6:RA6"/>
    <mergeCell ref="FM8:FM9"/>
    <mergeCell ref="OD8:OD9"/>
    <mergeCell ref="GA7:GF7"/>
    <mergeCell ref="SS6:SX6"/>
    <mergeCell ref="BL8:BL9"/>
    <mergeCell ref="RQ8:RQ9"/>
    <mergeCell ref="HR7:HW7"/>
    <mergeCell ref="OL10:OM10"/>
    <mergeCell ref="UP6:UU6"/>
    <mergeCell ref="JA8:JA9"/>
    <mergeCell ref="UB7:UG7"/>
    <mergeCell ref="HE10:HF10"/>
    <mergeCell ref="RU10:RV10"/>
    <mergeCell ref="HD6:HI6"/>
    <mergeCell ref="SL8:SL9"/>
    <mergeCell ref="PX10:PY10"/>
    <mergeCell ref="EZ10:FA10"/>
    <mergeCell ref="LI10:LJ10"/>
    <mergeCell ref="OV10:OW10"/>
    <mergeCell ref="MN7:MS7"/>
    <mergeCell ref="IJ10:IK10"/>
    <mergeCell ref="UC10:UD10"/>
    <mergeCell ref="PJ10:PK10"/>
    <mergeCell ref="OS10:OT10"/>
    <mergeCell ref="UI7:UN7"/>
    <mergeCell ref="SB10:SC10"/>
    <mergeCell ref="QE10:QF10"/>
    <mergeCell ref="C7:F7"/>
    <mergeCell ref="MY10:MZ10"/>
    <mergeCell ref="CK10:CL10"/>
    <mergeCell ref="IM6:IR6"/>
    <mergeCell ref="Y7:AA7"/>
    <mergeCell ref="GH6:GM6"/>
    <mergeCell ref="BS6:BX6"/>
    <mergeCell ref="KX8:KX9"/>
    <mergeCell ref="HY7:ID7"/>
    <mergeCell ref="FF8:FF9"/>
    <mergeCell ref="FT7:FY7"/>
    <mergeCell ref="DM10:DN10"/>
    <mergeCell ref="BE7:BJ7"/>
    <mergeCell ref="ED8:ED9"/>
    <mergeCell ref="JZ10:KA10"/>
    <mergeCell ref="HS10:HT10"/>
    <mergeCell ref="JH6:JM6"/>
    <mergeCell ref="P10:R10"/>
    <mergeCell ref="CN6:CS6"/>
    <mergeCell ref="IT7:IY7"/>
    <mergeCell ref="AN10:AO10"/>
    <mergeCell ref="GA8:GA9"/>
    <mergeCell ref="GO7:GT7"/>
    <mergeCell ref="JW10:JX10"/>
    <mergeCell ref="Y8:Y9"/>
    <mergeCell ref="FN10:FO10"/>
    <mergeCell ref="RJ6:RO6"/>
    <mergeCell ref="MU6:MZ6"/>
    <mergeCell ref="BZ7:CE7"/>
    <mergeCell ref="KC8:KC9"/>
    <mergeCell ref="PT6:PY6"/>
    <mergeCell ref="LE6:LJ6"/>
    <mergeCell ref="AJ7:AO7"/>
    <mergeCell ref="DI8:DI9"/>
    <mergeCell ref="JE10:JF10"/>
    <mergeCell ref="PF7:PK7"/>
    <mergeCell ref="QO6:QT6"/>
    <mergeCell ref="NW6:OB6"/>
    <mergeCell ref="NI7:NN7"/>
    <mergeCell ref="OR8:OR9"/>
    <mergeCell ref="OR6:OW6"/>
    <mergeCell ref="KC6:KH6"/>
    <mergeCell ref="HK8:HK9"/>
    <mergeCell ref="GB10:GC10"/>
    <mergeCell ref="AQ8:AQ9"/>
    <mergeCell ref="OD7:OI7"/>
    <mergeCell ref="BI10:BJ10"/>
    <mergeCell ref="GV8:GV9"/>
    <mergeCell ref="ES10:ET10"/>
    <mergeCell ref="AD10:AE10"/>
    <mergeCell ref="LZ6:ME6"/>
    <mergeCell ref="UX10:UY10"/>
    <mergeCell ref="CN8:CN9"/>
    <mergeCell ref="QA7:QF7"/>
    <mergeCell ref="LL7:LQ7"/>
    <mergeCell ref="MD10:ME10"/>
    <mergeCell ref="BP10:BQ10"/>
    <mergeCell ref="SI10:SJ10"/>
    <mergeCell ref="HK7:HP7"/>
    <mergeCell ref="FJ10:FK10"/>
    <mergeCell ref="SW10:SX10"/>
    <mergeCell ref="RX6:SC6"/>
    <mergeCell ref="QV8:QV9"/>
    <mergeCell ref="AQ6:AV6"/>
    <mergeCell ref="PM6:PR6"/>
    <mergeCell ref="ER7:EW7"/>
    <mergeCell ref="NQ10:NR10"/>
    <mergeCell ref="AC7:AH7"/>
    <mergeCell ref="JB10:JC10"/>
    <mergeCell ref="IF8:IF9"/>
    <mergeCell ref="TR10:TS10"/>
    <mergeCell ref="GW10:GX10"/>
    <mergeCell ref="AJ8:AJ9"/>
    <mergeCell ref="LB10:LC10"/>
    <mergeCell ref="KR10:KS10"/>
    <mergeCell ref="SZ7:TE7"/>
    <mergeCell ref="RC7:RH7"/>
    <mergeCell ref="AJ6:AO6"/>
    <mergeCell ref="JA6:JF6"/>
    <mergeCell ref="UI8:UI9"/>
    <mergeCell ref="OZ10:PA10"/>
    <mergeCell ref="JO8:JO9"/>
    <mergeCell ref="NJ10:NK10"/>
    <mergeCell ref="HY8:HY9"/>
    <mergeCell ref="MU8:MU9"/>
    <mergeCell ref="UI6:UN6"/>
    <mergeCell ref="SL6:SQ6"/>
    <mergeCell ref="RJ8:RJ9"/>
    <mergeCell ref="RX7:SC7"/>
    <mergeCell ref="DX10:DY10"/>
    <mergeCell ref="BE6:BJ6"/>
    <mergeCell ref="KQ7:KV7"/>
    <mergeCell ref="TG6:TL6"/>
    <mergeCell ref="LZ8:LZ9"/>
    <mergeCell ref="EO10:EP10"/>
    <mergeCell ref="SE8:SE9"/>
    <mergeCell ref="VM10:VQ10"/>
    <mergeCell ref="RD10:RE10"/>
    <mergeCell ref="PG10:PH10"/>
    <mergeCell ref="MN6:MS6"/>
    <mergeCell ref="BS7:BX7"/>
    <mergeCell ref="JV8:JV9"/>
    <mergeCell ref="VH10:VI10"/>
    <mergeCell ref="EY8:EY9"/>
    <mergeCell ref="DB8:DB9"/>
    <mergeCell ref="QO7:QT7"/>
    <mergeCell ref="OY7:PD7"/>
    <mergeCell ref="BT10:BU10"/>
    <mergeCell ref="CD10:CE10"/>
    <mergeCell ref="DB6:DG6"/>
    <mergeCell ref="JH7:JM7"/>
    <mergeCell ref="RY10:RZ10"/>
    <mergeCell ref="KQ8:KQ9"/>
    <mergeCell ref="FM7:FR7"/>
    <mergeCell ref="DF10:DG10"/>
    <mergeCell ref="DW8:DW9"/>
    <mergeCell ref="TN6:TS6"/>
    <mergeCell ref="KQ6:KV6"/>
    <mergeCell ref="HL10:HM10"/>
    <mergeCell ref="IU10:IV10"/>
    <mergeCell ref="H10:J10"/>
    <mergeCell ref="TA10:TB10"/>
    <mergeCell ref="SZ6:TE6"/>
    <mergeCell ref="IC10:ID10"/>
    <mergeCell ref="QH8:QH9"/>
    <mergeCell ref="NP8:NP9"/>
    <mergeCell ref="DP7:DU7"/>
    <mergeCell ref="LS8:LS9"/>
    <mergeCell ref="EH10:EI10"/>
    <mergeCell ref="FF6:FK6"/>
    <mergeCell ref="QH6:QM6"/>
    <mergeCell ref="LS6:LX6"/>
    <mergeCell ref="EY6:FD6"/>
    <mergeCell ref="CG8:CG9"/>
    <mergeCell ref="PT7:PY7"/>
    <mergeCell ref="LE7:LJ7"/>
    <mergeCell ref="CY10:CZ10"/>
    <mergeCell ref="SZ8:SZ9"/>
    <mergeCell ref="LW10:LX10"/>
    <mergeCell ref="W7:W9"/>
    <mergeCell ref="BF10:BG10"/>
    <mergeCell ref="BL6:BQ6"/>
    <mergeCell ref="AX7:BC7"/>
    <mergeCell ref="O7:R7"/>
    <mergeCell ref="G7:J7"/>
    <mergeCell ref="QB10:QC10"/>
    <mergeCell ref="RX8:RX9"/>
    <mergeCell ref="SL7:SQ7"/>
    <mergeCell ref="VM7:VQ7"/>
    <mergeCell ref="KK10:KL10"/>
    <mergeCell ref="KU10:KV10"/>
    <mergeCell ref="SS7:SX7"/>
    <mergeCell ref="IN10:IO10"/>
    <mergeCell ref="QV7:RA7"/>
    <mergeCell ref="OO10:OP10"/>
    <mergeCell ref="MG7:ML7"/>
    <mergeCell ref="UB8:UB9"/>
    <mergeCell ref="UT10:UU10"/>
    <mergeCell ref="CA10:CB10"/>
    <mergeCell ref="TV10:TW10"/>
    <mergeCell ref="MN8:MN9"/>
    <mergeCell ref="JO7:JT7"/>
    <mergeCell ref="SF10:SG10"/>
    <mergeCell ref="HH10:HI10"/>
    <mergeCell ref="FC10:FD10"/>
    <mergeCell ref="CU7:CZ7"/>
    <mergeCell ref="SS8:SS9"/>
    <mergeCell ref="LP10:LQ10"/>
    <mergeCell ref="T7:T9"/>
    <mergeCell ref="V7:V9"/>
    <mergeCell ref="MH10:MI10"/>
    <mergeCell ref="UP7:UU7"/>
    <mergeCell ref="NP6:NU6"/>
    <mergeCell ref="V10:W10"/>
    <mergeCell ref="IF7:IK7"/>
    <mergeCell ref="UW8:UW9"/>
    <mergeCell ref="NT10:NU10"/>
    <mergeCell ref="CV10:CW10"/>
    <mergeCell ref="TG8:TG9"/>
    <mergeCell ref="JI10:JJ10"/>
    <mergeCell ref="TY10:TZ10"/>
    <mergeCell ref="RR10:RS10"/>
    <mergeCell ref="DI6:DN6"/>
    <mergeCell ref="UB6:UG6"/>
    <mergeCell ref="SE6:SJ6"/>
    <mergeCell ref="AR10:AS10"/>
    <mergeCell ref="TN7:TS7"/>
    <mergeCell ref="RC8:RC9"/>
    <mergeCell ref="RQ7:RV7"/>
    <mergeCell ref="KX6:LC6"/>
    <mergeCell ref="ED6:EI6"/>
    <mergeCell ref="MR10:MS10"/>
    <mergeCell ref="AY10:AZ10"/>
    <mergeCell ref="TU7:TZ7"/>
    <mergeCell ref="IT6:IY6"/>
    <mergeCell ref="GZ10:HA10"/>
    <mergeCell ref="JA7:JF7"/>
    <mergeCell ref="PU10:PV10"/>
    <mergeCell ref="CG7:CL7"/>
    <mergeCell ref="AQ7:AV7"/>
    <mergeCell ref="VD6:VI6"/>
    <mergeCell ref="TD10:TE10"/>
    <mergeCell ref="GE10:GF10"/>
    <mergeCell ref="QW10:QX10"/>
    <mergeCell ref="KJ7:KO7"/>
    <mergeCell ref="UM10:UN10"/>
    <mergeCell ref="TK10:TL10"/>
    <mergeCell ref="RN10:RO10"/>
    <mergeCell ref="GP10:GQ10"/>
    <mergeCell ref="BE8:BE9"/>
    <mergeCell ref="CG6:CL6"/>
    <mergeCell ref="IM7:IR7"/>
    <mergeCell ref="LL8:LL9"/>
    <mergeCell ref="GH7:GM7"/>
    <mergeCell ref="QH7:QM7"/>
    <mergeCell ref="EA10:EB10"/>
    <mergeCell ref="QL10:QM10"/>
    <mergeCell ref="BZ6:CE6"/>
    <mergeCell ref="HY6:ID6"/>
    <mergeCell ref="FT6:FY6"/>
    <mergeCell ref="MG6:ML6"/>
    <mergeCell ref="BL7:BQ7"/>
    <mergeCell ref="VA10:VB10"/>
    <mergeCell ref="ER8:ER9"/>
    <mergeCell ref="NI8:NI9"/>
    <mergeCell ref="CU8:CU9"/>
    <mergeCell ref="RG10:RH10"/>
    <mergeCell ref="CU6:CZ6"/>
    <mergeCell ref="LM10:LN10"/>
    <mergeCell ref="IF6:IK6"/>
    <mergeCell ref="TN8:TN9"/>
    <mergeCell ref="OE10:OF10"/>
    <mergeCell ref="IT8:IT9"/>
    <mergeCell ref="JP10:JQ10"/>
    <mergeCell ref="UF10:UG10"/>
    <mergeCell ref="JV6:KA6"/>
    <mergeCell ref="BZ8:BZ9"/>
    <mergeCell ref="SP10:SQ10"/>
    <mergeCell ref="QI10:QJ10"/>
    <mergeCell ref="RQ6:RV6"/>
  </mergeCells>
  <conditionalFormatting sqref="C11:W263">
    <cfRule type="cellIs" dxfId="2504" priority="3697" operator="greaterThan">
      <formula>0</formula>
    </cfRule>
  </conditionalFormatting>
  <conditionalFormatting sqref="D14:W20">
    <cfRule type="cellIs" dxfId="2503" priority="3698" operator="greaterThan">
      <formula>0</formula>
    </cfRule>
  </conditionalFormatting>
  <conditionalFormatting sqref="E11:F11">
    <cfRule type="aboveAverage" dxfId="2502" priority="5400" aboveAverage="0"/>
  </conditionalFormatting>
  <conditionalFormatting sqref="E12:F39">
    <cfRule type="aboveAverage" dxfId="2501" priority="6739" aboveAverage="0"/>
  </conditionalFormatting>
  <conditionalFormatting sqref="E40:F107">
    <cfRule type="aboveAverage" dxfId="2500" priority="7468" aboveAverage="0"/>
  </conditionalFormatting>
  <conditionalFormatting sqref="E108:F108 E139:F171">
    <cfRule type="aboveAverage" dxfId="2499" priority="7462" aboveAverage="0"/>
  </conditionalFormatting>
  <conditionalFormatting sqref="E109:F112">
    <cfRule type="aboveAverage" dxfId="2498" priority="7457" aboveAverage="0"/>
  </conditionalFormatting>
  <conditionalFormatting sqref="E113:F113">
    <cfRule type="aboveAverage" dxfId="2497" priority="7452" aboveAverage="0"/>
  </conditionalFormatting>
  <conditionalFormatting sqref="E114:F117">
    <cfRule type="aboveAverage" dxfId="2496" priority="7447" aboveAverage="0"/>
  </conditionalFormatting>
  <conditionalFormatting sqref="E118:F118">
    <cfRule type="aboveAverage" dxfId="2495" priority="7442" aboveAverage="0"/>
  </conditionalFormatting>
  <conditionalFormatting sqref="E119:F122">
    <cfRule type="aboveAverage" dxfId="2494" priority="7437" aboveAverage="0"/>
  </conditionalFormatting>
  <conditionalFormatting sqref="E123:F123">
    <cfRule type="aboveAverage" dxfId="2493" priority="7432" aboveAverage="0"/>
  </conditionalFormatting>
  <conditionalFormatting sqref="E124:F127">
    <cfRule type="aboveAverage" dxfId="2492" priority="7427" aboveAverage="0"/>
  </conditionalFormatting>
  <conditionalFormatting sqref="E128:F128">
    <cfRule type="aboveAverage" dxfId="2491" priority="7422" aboveAverage="0"/>
  </conditionalFormatting>
  <conditionalFormatting sqref="E129:F132">
    <cfRule type="aboveAverage" dxfId="2490" priority="7417" aboveAverage="0"/>
  </conditionalFormatting>
  <conditionalFormatting sqref="E133:F133">
    <cfRule type="aboveAverage" dxfId="2489" priority="7412" aboveAverage="0"/>
  </conditionalFormatting>
  <conditionalFormatting sqref="E134:F137">
    <cfRule type="aboveAverage" dxfId="2488" priority="7407" aboveAverage="0"/>
  </conditionalFormatting>
  <conditionalFormatting sqref="E138:F138">
    <cfRule type="aboveAverage" dxfId="2487" priority="7402" aboveAverage="0"/>
  </conditionalFormatting>
  <conditionalFormatting sqref="E172:F172">
    <cfRule type="aboveAverage" dxfId="2486" priority="7382" aboveAverage="0"/>
  </conditionalFormatting>
  <conditionalFormatting sqref="E173:F178 E180:F224">
    <cfRule type="aboveAverage" dxfId="2485" priority="7376" aboveAverage="0"/>
  </conditionalFormatting>
  <conditionalFormatting sqref="E179:F179">
    <cfRule type="aboveAverage" dxfId="2484" priority="7370" aboveAverage="0"/>
  </conditionalFormatting>
  <conditionalFormatting sqref="E225:F262 E264:F364">
    <cfRule type="aboveAverage" dxfId="2483" priority="6305" aboveAverage="0"/>
  </conditionalFormatting>
  <conditionalFormatting sqref="E263:F263">
    <cfRule type="aboveAverage" dxfId="2482" priority="4165" aboveAverage="0"/>
  </conditionalFormatting>
  <conditionalFormatting sqref="I11">
    <cfRule type="aboveAverage" dxfId="2481" priority="5399" aboveAverage="0"/>
  </conditionalFormatting>
  <conditionalFormatting sqref="I12:I39">
    <cfRule type="aboveAverage" dxfId="2480" priority="6737" aboveAverage="0"/>
  </conditionalFormatting>
  <conditionalFormatting sqref="I40:I49">
    <cfRule type="aboveAverage" dxfId="2479" priority="6738" aboveAverage="0"/>
  </conditionalFormatting>
  <conditionalFormatting sqref="I50:I107">
    <cfRule type="aboveAverage" dxfId="2478" priority="7467" aboveAverage="0"/>
  </conditionalFormatting>
  <conditionalFormatting sqref="I108 I139:I171">
    <cfRule type="aboveAverage" dxfId="2477" priority="7461" aboveAverage="0"/>
  </conditionalFormatting>
  <conditionalFormatting sqref="I109:I112">
    <cfRule type="aboveAverage" dxfId="2476" priority="7456" aboveAverage="0"/>
  </conditionalFormatting>
  <conditionalFormatting sqref="I113">
    <cfRule type="aboveAverage" dxfId="2475" priority="7451" aboveAverage="0"/>
  </conditionalFormatting>
  <conditionalFormatting sqref="I114:I117">
    <cfRule type="aboveAverage" dxfId="2474" priority="7446" aboveAverage="0"/>
  </conditionalFormatting>
  <conditionalFormatting sqref="I118">
    <cfRule type="aboveAverage" dxfId="2473" priority="7441" aboveAverage="0"/>
  </conditionalFormatting>
  <conditionalFormatting sqref="I119:I122">
    <cfRule type="aboveAverage" dxfId="2472" priority="7436" aboveAverage="0"/>
  </conditionalFormatting>
  <conditionalFormatting sqref="I123">
    <cfRule type="aboveAverage" dxfId="2471" priority="7431" aboveAverage="0"/>
  </conditionalFormatting>
  <conditionalFormatting sqref="I124:I127">
    <cfRule type="aboveAverage" dxfId="2470" priority="7426" aboveAverage="0"/>
  </conditionalFormatting>
  <conditionalFormatting sqref="I128">
    <cfRule type="aboveAverage" dxfId="2469" priority="7421" aboveAverage="0"/>
  </conditionalFormatting>
  <conditionalFormatting sqref="I129:I132">
    <cfRule type="aboveAverage" dxfId="2468" priority="7416" aboveAverage="0"/>
  </conditionalFormatting>
  <conditionalFormatting sqref="I133">
    <cfRule type="aboveAverage" dxfId="2467" priority="7411" aboveAverage="0"/>
  </conditionalFormatting>
  <conditionalFormatting sqref="I134:I137">
    <cfRule type="aboveAverage" dxfId="2466" priority="7406" aboveAverage="0"/>
  </conditionalFormatting>
  <conditionalFormatting sqref="I138">
    <cfRule type="aboveAverage" dxfId="2465" priority="7401" aboveAverage="0"/>
  </conditionalFormatting>
  <conditionalFormatting sqref="I172">
    <cfRule type="aboveAverage" dxfId="2464" priority="7381" aboveAverage="0"/>
  </conditionalFormatting>
  <conditionalFormatting sqref="I173:I178 I180:I224">
    <cfRule type="aboveAverage" dxfId="2463" priority="7375" aboveAverage="0"/>
  </conditionalFormatting>
  <conditionalFormatting sqref="I179">
    <cfRule type="aboveAverage" dxfId="2462" priority="7369" aboveAverage="0"/>
  </conditionalFormatting>
  <conditionalFormatting sqref="I225:I262 I264:J364">
    <cfRule type="aboveAverage" dxfId="2461" priority="6304" aboveAverage="0"/>
  </conditionalFormatting>
  <conditionalFormatting sqref="I263:J263">
    <cfRule type="aboveAverage" dxfId="2460" priority="4164" aboveAverage="0"/>
  </conditionalFormatting>
  <conditionalFormatting sqref="J11">
    <cfRule type="aboveAverage" dxfId="2459" priority="4355" aboveAverage="0"/>
  </conditionalFormatting>
  <conditionalFormatting sqref="J12:J39">
    <cfRule type="aboveAverage" dxfId="2458" priority="4357" aboveAverage="0"/>
  </conditionalFormatting>
  <conditionalFormatting sqref="J40:J107">
    <cfRule type="aboveAverage" dxfId="2457" priority="4374" aboveAverage="0"/>
  </conditionalFormatting>
  <conditionalFormatting sqref="J108 J139:J171">
    <cfRule type="aboveAverage" dxfId="2456" priority="4373" aboveAverage="0"/>
  </conditionalFormatting>
  <conditionalFormatting sqref="J109:J112">
    <cfRule type="aboveAverage" dxfId="2455" priority="4372" aboveAverage="0"/>
  </conditionalFormatting>
  <conditionalFormatting sqref="J113">
    <cfRule type="aboveAverage" dxfId="2454" priority="4371" aboveAverage="0"/>
  </conditionalFormatting>
  <conditionalFormatting sqref="J114:J117">
    <cfRule type="aboveAverage" dxfId="2453" priority="4370" aboveAverage="0"/>
  </conditionalFormatting>
  <conditionalFormatting sqref="J118">
    <cfRule type="aboveAverage" dxfId="2452" priority="4369" aboveAverage="0"/>
  </conditionalFormatting>
  <conditionalFormatting sqref="J119:J122">
    <cfRule type="aboveAverage" dxfId="2451" priority="4368" aboveAverage="0"/>
  </conditionalFormatting>
  <conditionalFormatting sqref="J123">
    <cfRule type="aboveAverage" dxfId="2450" priority="4367" aboveAverage="0"/>
  </conditionalFormatting>
  <conditionalFormatting sqref="J124:J127">
    <cfRule type="aboveAverage" dxfId="2449" priority="4366" aboveAverage="0"/>
  </conditionalFormatting>
  <conditionalFormatting sqref="J128">
    <cfRule type="aboveAverage" dxfId="2448" priority="4365" aboveAverage="0"/>
  </conditionalFormatting>
  <conditionalFormatting sqref="J129:J132">
    <cfRule type="aboveAverage" dxfId="2447" priority="4364" aboveAverage="0"/>
  </conditionalFormatting>
  <conditionalFormatting sqref="J133">
    <cfRule type="aboveAverage" dxfId="2446" priority="4363" aboveAverage="0"/>
  </conditionalFormatting>
  <conditionalFormatting sqref="J134:J137">
    <cfRule type="aboveAverage" dxfId="2445" priority="4362" aboveAverage="0"/>
  </conditionalFormatting>
  <conditionalFormatting sqref="J138">
    <cfRule type="aboveAverage" dxfId="2444" priority="4361" aboveAverage="0"/>
  </conditionalFormatting>
  <conditionalFormatting sqref="J172">
    <cfRule type="aboveAverage" dxfId="2443" priority="4360" aboveAverage="0"/>
  </conditionalFormatting>
  <conditionalFormatting sqref="J173:J178 J180:J224">
    <cfRule type="aboveAverage" dxfId="2442" priority="4359" aboveAverage="0"/>
  </conditionalFormatting>
  <conditionalFormatting sqref="J179">
    <cfRule type="aboveAverage" dxfId="2441" priority="4358" aboveAverage="0"/>
  </conditionalFormatting>
  <conditionalFormatting sqref="J225:J262">
    <cfRule type="aboveAverage" dxfId="2440" priority="4356" aboveAverage="0"/>
  </conditionalFormatting>
  <conditionalFormatting sqref="M11 O11">
    <cfRule type="aboveAverage" dxfId="2439" priority="5398" aboveAverage="0"/>
  </conditionalFormatting>
  <conditionalFormatting sqref="M12:M39 O12:O39">
    <cfRule type="aboveAverage" dxfId="2438" priority="6735" aboveAverage="0"/>
  </conditionalFormatting>
  <conditionalFormatting sqref="M40:M49 O40:O49">
    <cfRule type="aboveAverage" dxfId="2437" priority="6736" aboveAverage="0"/>
  </conditionalFormatting>
  <conditionalFormatting sqref="M50:M107 O50:O107">
    <cfRule type="aboveAverage" dxfId="2436" priority="7397" aboveAverage="0"/>
  </conditionalFormatting>
  <conditionalFormatting sqref="M108 M139:M159 M161:M171 O108 O139:O159 O161:O171">
    <cfRule type="aboveAverage" dxfId="2435" priority="7396" aboveAverage="0"/>
  </conditionalFormatting>
  <conditionalFormatting sqref="M109:M112 O109:O112">
    <cfRule type="aboveAverage" dxfId="2434" priority="7395" aboveAverage="0"/>
  </conditionalFormatting>
  <conditionalFormatting sqref="M113 O113">
    <cfRule type="aboveAverage" dxfId="2433" priority="7394" aboveAverage="0"/>
  </conditionalFormatting>
  <conditionalFormatting sqref="M114:M117 O114:O117">
    <cfRule type="aboveAverage" dxfId="2432" priority="7393" aboveAverage="0"/>
  </conditionalFormatting>
  <conditionalFormatting sqref="M118 O118">
    <cfRule type="aboveAverage" dxfId="2431" priority="7392" aboveAverage="0"/>
  </conditionalFormatting>
  <conditionalFormatting sqref="M119:M122 O119:O122">
    <cfRule type="aboveAverage" dxfId="2430" priority="7391" aboveAverage="0"/>
  </conditionalFormatting>
  <conditionalFormatting sqref="M123 O123">
    <cfRule type="aboveAverage" dxfId="2429" priority="7390" aboveAverage="0"/>
  </conditionalFormatting>
  <conditionalFormatting sqref="M124:M127 O124:O127">
    <cfRule type="aboveAverage" dxfId="2428" priority="7389" aboveAverage="0"/>
  </conditionalFormatting>
  <conditionalFormatting sqref="M128 O128">
    <cfRule type="aboveAverage" dxfId="2427" priority="7388" aboveAverage="0"/>
  </conditionalFormatting>
  <conditionalFormatting sqref="M129:M132 O129:O132">
    <cfRule type="aboveAverage" dxfId="2426" priority="7387" aboveAverage="0"/>
  </conditionalFormatting>
  <conditionalFormatting sqref="M133 O133">
    <cfRule type="aboveAverage" dxfId="2425" priority="7386" aboveAverage="0"/>
  </conditionalFormatting>
  <conditionalFormatting sqref="M134:M137 O134:O137">
    <cfRule type="aboveAverage" dxfId="2424" priority="7385" aboveAverage="0"/>
  </conditionalFormatting>
  <conditionalFormatting sqref="M138 O138">
    <cfRule type="aboveAverage" dxfId="2423" priority="7384" aboveAverage="0"/>
  </conditionalFormatting>
  <conditionalFormatting sqref="M160 O160">
    <cfRule type="aboveAverage" dxfId="2422" priority="7383" aboveAverage="0"/>
  </conditionalFormatting>
  <conditionalFormatting sqref="M172 O172">
    <cfRule type="aboveAverage" dxfId="2421" priority="7377" aboveAverage="0"/>
  </conditionalFormatting>
  <conditionalFormatting sqref="M173:M178 M180:M224 O173:O178 O180:O224">
    <cfRule type="aboveAverage" dxfId="2420" priority="7371" aboveAverage="0"/>
  </conditionalFormatting>
  <conditionalFormatting sqref="M179 O179">
    <cfRule type="aboveAverage" dxfId="2419" priority="7365" aboveAverage="0"/>
  </conditionalFormatting>
  <conditionalFormatting sqref="M225:M262 M264:N264 M265:S364 O225:O262 P264:S264">
    <cfRule type="aboveAverage" dxfId="2418" priority="6300" aboveAverage="0"/>
  </conditionalFormatting>
  <conditionalFormatting sqref="M263:N263">
    <cfRule type="aboveAverage" dxfId="2417" priority="4163" aboveAverage="0"/>
  </conditionalFormatting>
  <conditionalFormatting sqref="N11">
    <cfRule type="aboveAverage" dxfId="2416" priority="4335" aboveAverage="0"/>
  </conditionalFormatting>
  <conditionalFormatting sqref="N12:N39">
    <cfRule type="aboveAverage" dxfId="2415" priority="4337" aboveAverage="0"/>
  </conditionalFormatting>
  <conditionalFormatting sqref="N40:N107">
    <cfRule type="aboveAverage" dxfId="2414" priority="4354" aboveAverage="0"/>
  </conditionalFormatting>
  <conditionalFormatting sqref="N108 N139:N171">
    <cfRule type="aboveAverage" dxfId="2413" priority="4353" aboveAverage="0"/>
  </conditionalFormatting>
  <conditionalFormatting sqref="N109:N112">
    <cfRule type="aboveAverage" dxfId="2412" priority="4352" aboveAverage="0"/>
  </conditionalFormatting>
  <conditionalFormatting sqref="N113">
    <cfRule type="aboveAverage" dxfId="2411" priority="4351" aboveAverage="0"/>
  </conditionalFormatting>
  <conditionalFormatting sqref="N114:N117">
    <cfRule type="aboveAverage" dxfId="2410" priority="4350" aboveAverage="0"/>
  </conditionalFormatting>
  <conditionalFormatting sqref="N118">
    <cfRule type="aboveAverage" dxfId="2409" priority="4349" aboveAverage="0"/>
  </conditionalFormatting>
  <conditionalFormatting sqref="N119:N122">
    <cfRule type="aboveAverage" dxfId="2408" priority="4348" aboveAverage="0"/>
  </conditionalFormatting>
  <conditionalFormatting sqref="N123">
    <cfRule type="aboveAverage" dxfId="2407" priority="4347" aboveAverage="0"/>
  </conditionalFormatting>
  <conditionalFormatting sqref="N124:N127">
    <cfRule type="aboveAverage" dxfId="2406" priority="4346" aboveAverage="0"/>
  </conditionalFormatting>
  <conditionalFormatting sqref="N128">
    <cfRule type="aboveAverage" dxfId="2405" priority="4345" aboveAverage="0"/>
  </conditionalFormatting>
  <conditionalFormatting sqref="N129:N132">
    <cfRule type="aboveAverage" dxfId="2404" priority="4344" aboveAverage="0"/>
  </conditionalFormatting>
  <conditionalFormatting sqref="N133">
    <cfRule type="aboveAverage" dxfId="2403" priority="4343" aboveAverage="0"/>
  </conditionalFormatting>
  <conditionalFormatting sqref="N134:N137">
    <cfRule type="aboveAverage" dxfId="2402" priority="4342" aboveAverage="0"/>
  </conditionalFormatting>
  <conditionalFormatting sqref="N138">
    <cfRule type="aboveAverage" dxfId="2401" priority="4341" aboveAverage="0"/>
  </conditionalFormatting>
  <conditionalFormatting sqref="N172">
    <cfRule type="aboveAverage" dxfId="2400" priority="4340" aboveAverage="0"/>
  </conditionalFormatting>
  <conditionalFormatting sqref="N173:N178 N180:N224">
    <cfRule type="aboveAverage" dxfId="2399" priority="4339" aboveAverage="0"/>
  </conditionalFormatting>
  <conditionalFormatting sqref="N179">
    <cfRule type="aboveAverage" dxfId="2398" priority="4338" aboveAverage="0"/>
  </conditionalFormatting>
  <conditionalFormatting sqref="N225:N262">
    <cfRule type="aboveAverage" dxfId="2397" priority="4336" aboveAverage="0"/>
  </conditionalFormatting>
  <conditionalFormatting sqref="O224">
    <cfRule type="aboveAverage" dxfId="2396" priority="2566" aboveAverage="0"/>
  </conditionalFormatting>
  <conditionalFormatting sqref="Q11">
    <cfRule type="aboveAverage" dxfId="2395" priority="4398" aboveAverage="0"/>
  </conditionalFormatting>
  <conditionalFormatting sqref="Q12:Q39">
    <cfRule type="aboveAverage" dxfId="2394" priority="4400" aboveAverage="0"/>
  </conditionalFormatting>
  <conditionalFormatting sqref="Q40:Q49">
    <cfRule type="aboveAverage" dxfId="2393" priority="4401" aboveAverage="0"/>
  </conditionalFormatting>
  <conditionalFormatting sqref="Q50:Q107">
    <cfRule type="aboveAverage" dxfId="2392" priority="4419" aboveAverage="0"/>
  </conditionalFormatting>
  <conditionalFormatting sqref="Q108 Q139:Q159 Q161:Q171">
    <cfRule type="aboveAverage" dxfId="2391" priority="4418" aboveAverage="0"/>
  </conditionalFormatting>
  <conditionalFormatting sqref="Q109:Q112">
    <cfRule type="aboveAverage" dxfId="2390" priority="4417" aboveAverage="0"/>
  </conditionalFormatting>
  <conditionalFormatting sqref="Q113">
    <cfRule type="aboveAverage" dxfId="2389" priority="4416" aboveAverage="0"/>
  </conditionalFormatting>
  <conditionalFormatting sqref="Q114:Q117">
    <cfRule type="aboveAverage" dxfId="2388" priority="4415" aboveAverage="0"/>
  </conditionalFormatting>
  <conditionalFormatting sqref="Q118">
    <cfRule type="aboveAverage" dxfId="2387" priority="4414" aboveAverage="0"/>
  </conditionalFormatting>
  <conditionalFormatting sqref="Q119:Q122">
    <cfRule type="aboveAverage" dxfId="2386" priority="4413" aboveAverage="0"/>
  </conditionalFormatting>
  <conditionalFormatting sqref="Q123">
    <cfRule type="aboveAverage" dxfId="2385" priority="4412" aboveAverage="0"/>
  </conditionalFormatting>
  <conditionalFormatting sqref="Q124:Q127">
    <cfRule type="aboveAverage" dxfId="2384" priority="4411" aboveAverage="0"/>
  </conditionalFormatting>
  <conditionalFormatting sqref="Q128">
    <cfRule type="aboveAverage" dxfId="2383" priority="4410" aboveAverage="0"/>
  </conditionalFormatting>
  <conditionalFormatting sqref="Q129:Q132">
    <cfRule type="aboveAverage" dxfId="2382" priority="4409" aboveAverage="0"/>
  </conditionalFormatting>
  <conditionalFormatting sqref="Q133">
    <cfRule type="aboveAverage" dxfId="2381" priority="4408" aboveAverage="0"/>
  </conditionalFormatting>
  <conditionalFormatting sqref="Q134:Q137">
    <cfRule type="aboveAverage" dxfId="2380" priority="4407" aboveAverage="0"/>
  </conditionalFormatting>
  <conditionalFormatting sqref="Q138">
    <cfRule type="aboveAverage" dxfId="2379" priority="4406" aboveAverage="0"/>
  </conditionalFormatting>
  <conditionalFormatting sqref="Q160">
    <cfRule type="aboveAverage" dxfId="2378" priority="4405" aboveAverage="0"/>
  </conditionalFormatting>
  <conditionalFormatting sqref="Q172">
    <cfRule type="aboveAverage" dxfId="2377" priority="4404" aboveAverage="0"/>
  </conditionalFormatting>
  <conditionalFormatting sqref="Q173:Q178 Q180:Q224">
    <cfRule type="aboveAverage" dxfId="2376" priority="4403" aboveAverage="0"/>
  </conditionalFormatting>
  <conditionalFormatting sqref="Q179">
    <cfRule type="aboveAverage" dxfId="2375" priority="4402" aboveAverage="0"/>
  </conditionalFormatting>
  <conditionalFormatting sqref="Q225:Q262">
    <cfRule type="aboveAverage" dxfId="2374" priority="4399" aboveAverage="0"/>
  </conditionalFormatting>
  <conditionalFormatting sqref="Q263:S263">
    <cfRule type="aboveAverage" dxfId="2373" priority="4162" aboveAverage="0"/>
  </conditionalFormatting>
  <conditionalFormatting sqref="R11:S11">
    <cfRule type="aboveAverage" dxfId="2372" priority="4315" aboveAverage="0"/>
  </conditionalFormatting>
  <conditionalFormatting sqref="R12:S39 S35:S263">
    <cfRule type="aboveAverage" dxfId="2371" priority="4317" aboveAverage="0"/>
  </conditionalFormatting>
  <conditionalFormatting sqref="R40:S107">
    <cfRule type="aboveAverage" dxfId="2370" priority="4334" aboveAverage="0"/>
  </conditionalFormatting>
  <conditionalFormatting sqref="R108:S108 R139:S171">
    <cfRule type="aboveAverage" dxfId="2369" priority="4333" aboveAverage="0"/>
  </conditionalFormatting>
  <conditionalFormatting sqref="R109:S112">
    <cfRule type="aboveAverage" dxfId="2368" priority="4332" aboveAverage="0"/>
  </conditionalFormatting>
  <conditionalFormatting sqref="R113:S113">
    <cfRule type="aboveAverage" dxfId="2367" priority="4331" aboveAverage="0"/>
  </conditionalFormatting>
  <conditionalFormatting sqref="R114:S117">
    <cfRule type="aboveAverage" dxfId="2366" priority="4330" aboveAverage="0"/>
  </conditionalFormatting>
  <conditionalFormatting sqref="R118:S118">
    <cfRule type="aboveAverage" dxfId="2365" priority="4329" aboveAverage="0"/>
  </conditionalFormatting>
  <conditionalFormatting sqref="R119:S122">
    <cfRule type="aboveAverage" dxfId="2364" priority="4328" aboveAverage="0"/>
  </conditionalFormatting>
  <conditionalFormatting sqref="R123:S123">
    <cfRule type="aboveAverage" dxfId="2363" priority="4327" aboveAverage="0"/>
  </conditionalFormatting>
  <conditionalFormatting sqref="R124:S127">
    <cfRule type="aboveAverage" dxfId="2362" priority="4326" aboveAverage="0"/>
  </conditionalFormatting>
  <conditionalFormatting sqref="R128:S128">
    <cfRule type="aboveAverage" dxfId="2361" priority="4325" aboveAverage="0"/>
  </conditionalFormatting>
  <conditionalFormatting sqref="R129:S132">
    <cfRule type="aboveAverage" dxfId="2360" priority="4324" aboveAverage="0"/>
  </conditionalFormatting>
  <conditionalFormatting sqref="R133:S133">
    <cfRule type="aboveAverage" dxfId="2359" priority="4323" aboveAverage="0"/>
  </conditionalFormatting>
  <conditionalFormatting sqref="R134:S137">
    <cfRule type="aboveAverage" dxfId="2358" priority="4322" aboveAverage="0"/>
  </conditionalFormatting>
  <conditionalFormatting sqref="R138:S138">
    <cfRule type="aboveAverage" dxfId="2357" priority="4321" aboveAverage="0"/>
  </conditionalFormatting>
  <conditionalFormatting sqref="R172:S172">
    <cfRule type="aboveAverage" dxfId="2356" priority="4320" aboveAverage="0"/>
  </conditionalFormatting>
  <conditionalFormatting sqref="R173:S178 R180:S224">
    <cfRule type="aboveAverage" dxfId="2355" priority="4319" aboveAverage="0"/>
  </conditionalFormatting>
  <conditionalFormatting sqref="R179:S179">
    <cfRule type="aboveAverage" dxfId="2354" priority="4318" aboveAverage="0"/>
  </conditionalFormatting>
  <conditionalFormatting sqref="R225:S262">
    <cfRule type="aboveAverage" dxfId="2353" priority="4316" aboveAverage="0"/>
  </conditionalFormatting>
  <conditionalFormatting sqref="T11:T263 D14:W20">
    <cfRule type="cellIs" dxfId="2352" priority="3699" operator="greaterThan">
      <formula>0</formula>
    </cfRule>
  </conditionalFormatting>
  <conditionalFormatting sqref="T265:T364 U264:U364">
    <cfRule type="aboveAverage" dxfId="2351" priority="7561" aboveAverage="0"/>
  </conditionalFormatting>
  <conditionalFormatting sqref="W264:W364">
    <cfRule type="expression" dxfId="2350" priority="6291">
      <formula>"&lt;$Q$34"</formula>
    </cfRule>
    <cfRule type="expression" dxfId="2349" priority="6293">
      <formula>"&gt;0"</formula>
    </cfRule>
    <cfRule type="expression" dxfId="2348" priority="6292" stopIfTrue="1">
      <formula>"&lt;0"</formula>
    </cfRule>
  </conditionalFormatting>
  <conditionalFormatting sqref="W263:X263">
    <cfRule type="aboveAverage" dxfId="2347" priority="4161" aboveAverage="0"/>
  </conditionalFormatting>
  <conditionalFormatting sqref="AA11:AA38">
    <cfRule type="aboveAverage" dxfId="2346" priority="6725" aboveAverage="0"/>
  </conditionalFormatting>
  <conditionalFormatting sqref="AA39:AA82">
    <cfRule type="aboveAverage" dxfId="2345" priority="7149" aboveAverage="0"/>
  </conditionalFormatting>
  <conditionalFormatting sqref="AA83 AA114:AA196">
    <cfRule type="aboveAverage" dxfId="2344" priority="7148" aboveAverage="0"/>
  </conditionalFormatting>
  <conditionalFormatting sqref="AA84:AA87">
    <cfRule type="aboveAverage" dxfId="2343" priority="7147" aboveAverage="0"/>
  </conditionalFormatting>
  <conditionalFormatting sqref="AA88">
    <cfRule type="aboveAverage" dxfId="2342" priority="7146" aboveAverage="0"/>
  </conditionalFormatting>
  <conditionalFormatting sqref="AA89:AA92">
    <cfRule type="aboveAverage" dxfId="2341" priority="7145" aboveAverage="0"/>
  </conditionalFormatting>
  <conditionalFormatting sqref="AA93">
    <cfRule type="aboveAverage" dxfId="2340" priority="7144" aboveAverage="0"/>
  </conditionalFormatting>
  <conditionalFormatting sqref="AA94:AA97">
    <cfRule type="aboveAverage" dxfId="2339" priority="7143" aboveAverage="0"/>
  </conditionalFormatting>
  <conditionalFormatting sqref="AA98">
    <cfRule type="aboveAverage" dxfId="2338" priority="7142" aboveAverage="0"/>
  </conditionalFormatting>
  <conditionalFormatting sqref="AA99:AA102">
    <cfRule type="aboveAverage" dxfId="2337" priority="7141" aboveAverage="0"/>
  </conditionalFormatting>
  <conditionalFormatting sqref="AA103">
    <cfRule type="aboveAverage" dxfId="2336" priority="7140" aboveAverage="0"/>
  </conditionalFormatting>
  <conditionalFormatting sqref="AA104:AA107">
    <cfRule type="aboveAverage" dxfId="2335" priority="7139" aboveAverage="0"/>
  </conditionalFormatting>
  <conditionalFormatting sqref="AA108">
    <cfRule type="aboveAverage" dxfId="2334" priority="7138" aboveAverage="0"/>
  </conditionalFormatting>
  <conditionalFormatting sqref="AA109:AA112">
    <cfRule type="aboveAverage" dxfId="2333" priority="7137" aboveAverage="0"/>
  </conditionalFormatting>
  <conditionalFormatting sqref="AA113">
    <cfRule type="aboveAverage" dxfId="2332" priority="7136" aboveAverage="0"/>
  </conditionalFormatting>
  <conditionalFormatting sqref="AA197:AA262">
    <cfRule type="aboveAverage" dxfId="2331" priority="6196" aboveAverage="0"/>
  </conditionalFormatting>
  <conditionalFormatting sqref="AA263">
    <cfRule type="aboveAverage" dxfId="2330" priority="4160" aboveAverage="0"/>
  </conditionalFormatting>
  <conditionalFormatting sqref="AE11">
    <cfRule type="aboveAverage" dxfId="2329" priority="5394" aboveAverage="0"/>
  </conditionalFormatting>
  <conditionalFormatting sqref="AE12:AE263">
    <cfRule type="aboveAverage" dxfId="2328" priority="6722" aboveAverage="0"/>
  </conditionalFormatting>
  <conditionalFormatting sqref="AE40:AE67">
    <cfRule type="aboveAverage" dxfId="2327" priority="6749" aboveAverage="0"/>
  </conditionalFormatting>
  <conditionalFormatting sqref="AE68:AE168">
    <cfRule type="aboveAverage" dxfId="2326" priority="6747" aboveAverage="0"/>
  </conditionalFormatting>
  <conditionalFormatting sqref="AE169:AE224">
    <cfRule type="aboveAverage" dxfId="2325" priority="6745" aboveAverage="0"/>
  </conditionalFormatting>
  <conditionalFormatting sqref="AE225:AE262 AE264:AF364">
    <cfRule type="aboveAverage" dxfId="2324" priority="6296" aboveAverage="0"/>
  </conditionalFormatting>
  <conditionalFormatting sqref="AE263">
    <cfRule type="aboveAverage" dxfId="2323" priority="4159" aboveAverage="0"/>
  </conditionalFormatting>
  <conditionalFormatting sqref="AF10">
    <cfRule type="aboveAverage" dxfId="2322" priority="5710" aboveAverage="0"/>
  </conditionalFormatting>
  <conditionalFormatting sqref="AF11">
    <cfRule type="aboveAverage" dxfId="2321" priority="3122" aboveAverage="0"/>
  </conditionalFormatting>
  <conditionalFormatting sqref="AF12">
    <cfRule type="aboveAverage" dxfId="2320" priority="3123" aboveAverage="0"/>
  </conditionalFormatting>
  <conditionalFormatting sqref="AF39:AF57">
    <cfRule type="aboveAverage" dxfId="2319" priority="3121" aboveAverage="0"/>
  </conditionalFormatting>
  <conditionalFormatting sqref="AF58:AF67">
    <cfRule type="aboveAverage" dxfId="2318" priority="4423" aboveAverage="0"/>
  </conditionalFormatting>
  <conditionalFormatting sqref="AF68:AF168">
    <cfRule type="aboveAverage" dxfId="2317" priority="4422" aboveAverage="0"/>
  </conditionalFormatting>
  <conditionalFormatting sqref="AF169:AF184">
    <cfRule type="aboveAverage" dxfId="2316" priority="4421" aboveAverage="0"/>
  </conditionalFormatting>
  <conditionalFormatting sqref="AF185:AF262">
    <cfRule type="aboveAverage" dxfId="2315" priority="4420" aboveAverage="0"/>
  </conditionalFormatting>
  <conditionalFormatting sqref="AF263">
    <cfRule type="aboveAverage" dxfId="2314" priority="4155" aboveAverage="0"/>
  </conditionalFormatting>
  <conditionalFormatting sqref="AG39:AG67">
    <cfRule type="aboveAverage" dxfId="2313" priority="6748" aboveAverage="0"/>
  </conditionalFormatting>
  <conditionalFormatting sqref="AG68:AG168">
    <cfRule type="aboveAverage" dxfId="2312" priority="6746" aboveAverage="0"/>
  </conditionalFormatting>
  <conditionalFormatting sqref="AG169:AG224">
    <cfRule type="aboveAverage" dxfId="2311" priority="6744" aboveAverage="0"/>
  </conditionalFormatting>
  <conditionalFormatting sqref="AG225:AG262 AG264:AG364">
    <cfRule type="aboveAverage" dxfId="2310" priority="6295" aboveAverage="0"/>
  </conditionalFormatting>
  <conditionalFormatting sqref="AG263">
    <cfRule type="aboveAverage" dxfId="2309" priority="4158" aboveAverage="0"/>
  </conditionalFormatting>
  <conditionalFormatting sqref="AH11">
    <cfRule type="aboveAverage" dxfId="2308" priority="5390" aboveAverage="0"/>
  </conditionalFormatting>
  <conditionalFormatting sqref="AH12:AH40">
    <cfRule type="aboveAverage" dxfId="2307" priority="6724" aboveAverage="0"/>
  </conditionalFormatting>
  <conditionalFormatting sqref="AH41:AH224">
    <cfRule type="aboveAverage" dxfId="2306" priority="6740" aboveAverage="0"/>
  </conditionalFormatting>
  <conditionalFormatting sqref="AH225:AH262 AH264:AH364">
    <cfRule type="aboveAverage" dxfId="2305" priority="6294" aboveAverage="0"/>
  </conditionalFormatting>
  <conditionalFormatting sqref="AH263">
    <cfRule type="aboveAverage" dxfId="2304" priority="4157" aboveAverage="0"/>
  </conditionalFormatting>
  <conditionalFormatting sqref="AL11">
    <cfRule type="aboveAverage" dxfId="2303" priority="5362" aboveAverage="0"/>
  </conditionalFormatting>
  <conditionalFormatting sqref="AL12:AL39">
    <cfRule type="aboveAverage" dxfId="2302" priority="5370" aboveAverage="0"/>
  </conditionalFormatting>
  <conditionalFormatting sqref="AL12:AL263">
    <cfRule type="aboveAverage" dxfId="2301" priority="944" aboveAverage="0"/>
  </conditionalFormatting>
  <conditionalFormatting sqref="AL40:AL67">
    <cfRule type="aboveAverage" dxfId="2300" priority="5378" aboveAverage="0"/>
  </conditionalFormatting>
  <conditionalFormatting sqref="AL68:AL168">
    <cfRule type="aboveAverage" dxfId="2299" priority="5376" aboveAverage="0"/>
  </conditionalFormatting>
  <conditionalFormatting sqref="AL169:AL224">
    <cfRule type="aboveAverage" dxfId="2298" priority="5374" aboveAverage="0"/>
  </conditionalFormatting>
  <conditionalFormatting sqref="AL225:AL262">
    <cfRule type="aboveAverage" dxfId="2297" priority="5369" aboveAverage="0"/>
  </conditionalFormatting>
  <conditionalFormatting sqref="AL263">
    <cfRule type="aboveAverage" dxfId="2296" priority="4154" aboveAverage="0"/>
  </conditionalFormatting>
  <conditionalFormatting sqref="AL264:AM364">
    <cfRule type="aboveAverage" dxfId="2295" priority="6298" aboveAverage="0"/>
  </conditionalFormatting>
  <conditionalFormatting sqref="AM10">
    <cfRule type="aboveAverage" dxfId="2294" priority="3917" aboveAverage="0"/>
  </conditionalFormatting>
  <conditionalFormatting sqref="AM11">
    <cfRule type="aboveAverage" dxfId="2293" priority="3125" aboveAverage="0"/>
  </conditionalFormatting>
  <conditionalFormatting sqref="AM12">
    <cfRule type="aboveAverage" dxfId="2292" priority="3126" aboveAverage="0"/>
  </conditionalFormatting>
  <conditionalFormatting sqref="AM12:AM263">
    <cfRule type="aboveAverage" dxfId="2291" priority="2787" aboveAverage="0"/>
  </conditionalFormatting>
  <conditionalFormatting sqref="AM39:AM57">
    <cfRule type="aboveAverage" dxfId="2290" priority="3124" aboveAverage="0"/>
  </conditionalFormatting>
  <conditionalFormatting sqref="AM58:AM67">
    <cfRule type="aboveAverage" dxfId="2289" priority="3909" aboveAverage="0"/>
  </conditionalFormatting>
  <conditionalFormatting sqref="AM68:AM168">
    <cfRule type="aboveAverage" dxfId="2288" priority="3908" aboveAverage="0"/>
  </conditionalFormatting>
  <conditionalFormatting sqref="AM169:AM184">
    <cfRule type="aboveAverage" dxfId="2287" priority="3907" aboveAverage="0"/>
  </conditionalFormatting>
  <conditionalFormatting sqref="AM185:AM262">
    <cfRule type="aboveAverage" dxfId="2286" priority="3906" aboveAverage="0"/>
  </conditionalFormatting>
  <conditionalFormatting sqref="AM263">
    <cfRule type="aboveAverage" dxfId="2285" priority="3905" aboveAverage="0"/>
  </conditionalFormatting>
  <conditionalFormatting sqref="AN39:AN67">
    <cfRule type="aboveAverage" dxfId="2284" priority="5377" aboveAverage="0"/>
  </conditionalFormatting>
  <conditionalFormatting sqref="AN68:AN168">
    <cfRule type="aboveAverage" dxfId="2283" priority="5375" aboveAverage="0"/>
  </conditionalFormatting>
  <conditionalFormatting sqref="AN169:AN224">
    <cfRule type="aboveAverage" dxfId="2282" priority="5373" aboveAverage="0"/>
  </conditionalFormatting>
  <conditionalFormatting sqref="AN225:AN262">
    <cfRule type="aboveAverage" dxfId="2281" priority="5368" aboveAverage="0"/>
  </conditionalFormatting>
  <conditionalFormatting sqref="AN263">
    <cfRule type="aboveAverage" dxfId="2280" priority="4153" aboveAverage="0"/>
  </conditionalFormatting>
  <conditionalFormatting sqref="AN264:AN364">
    <cfRule type="aboveAverage" dxfId="2279" priority="6297" aboveAverage="0"/>
  </conditionalFormatting>
  <conditionalFormatting sqref="AO11">
    <cfRule type="aboveAverage" dxfId="2278" priority="5359" aboveAverage="0"/>
  </conditionalFormatting>
  <conditionalFormatting sqref="AO12:AO40">
    <cfRule type="aboveAverage" dxfId="2277" priority="5371" aboveAverage="0"/>
  </conditionalFormatting>
  <conditionalFormatting sqref="AO41:AO224">
    <cfRule type="aboveAverage" dxfId="2276" priority="5372" aboveAverage="0"/>
  </conditionalFormatting>
  <conditionalFormatting sqref="AO225:AO262">
    <cfRule type="aboveAverage" dxfId="2275" priority="5367" aboveAverage="0"/>
  </conditionalFormatting>
  <conditionalFormatting sqref="AO263">
    <cfRule type="aboveAverage" dxfId="2274" priority="4152" aboveAverage="0"/>
  </conditionalFormatting>
  <conditionalFormatting sqref="AO264:AO364">
    <cfRule type="aboveAverage" dxfId="2273" priority="6290" aboveAverage="0"/>
  </conditionalFormatting>
  <conditionalFormatting sqref="AS11">
    <cfRule type="aboveAverage" dxfId="2272" priority="5342" aboveAverage="0"/>
  </conditionalFormatting>
  <conditionalFormatting sqref="AS12:AS39">
    <cfRule type="aboveAverage" dxfId="2271" priority="5350" aboveAverage="0"/>
  </conditionalFormatting>
  <conditionalFormatting sqref="AS12:AS263">
    <cfRule type="aboveAverage" dxfId="2270" priority="938" aboveAverage="0"/>
  </conditionalFormatting>
  <conditionalFormatting sqref="AS40:AS67">
    <cfRule type="aboveAverage" dxfId="2269" priority="5358" aboveAverage="0"/>
  </conditionalFormatting>
  <conditionalFormatting sqref="AS68:AS168">
    <cfRule type="aboveAverage" dxfId="2268" priority="5356" aboveAverage="0"/>
  </conditionalFormatting>
  <conditionalFormatting sqref="AS169:AS224">
    <cfRule type="aboveAverage" dxfId="2267" priority="5354" aboveAverage="0"/>
  </conditionalFormatting>
  <conditionalFormatting sqref="AS225:AS262">
    <cfRule type="aboveAverage" dxfId="2266" priority="5349" aboveAverage="0"/>
  </conditionalFormatting>
  <conditionalFormatting sqref="AS263">
    <cfRule type="aboveAverage" dxfId="2265" priority="4149" aboveAverage="0"/>
  </conditionalFormatting>
  <conditionalFormatting sqref="AS264:AT364">
    <cfRule type="aboveAverage" dxfId="2264" priority="6289" aboveAverage="0"/>
  </conditionalFormatting>
  <conditionalFormatting sqref="AT3">
    <cfRule type="aboveAverage" dxfId="2263" priority="5468" aboveAverage="0"/>
  </conditionalFormatting>
  <conditionalFormatting sqref="AT10">
    <cfRule type="aboveAverage" dxfId="2262" priority="5344" aboveAverage="0"/>
  </conditionalFormatting>
  <conditionalFormatting sqref="AT11">
    <cfRule type="aboveAverage" dxfId="2261" priority="3128" aboveAverage="0"/>
  </conditionalFormatting>
  <conditionalFormatting sqref="AT12">
    <cfRule type="aboveAverage" dxfId="2260" priority="3129" aboveAverage="0"/>
  </conditionalFormatting>
  <conditionalFormatting sqref="AT39:AT57">
    <cfRule type="aboveAverage" dxfId="2259" priority="3127" aboveAverage="0"/>
  </conditionalFormatting>
  <conditionalFormatting sqref="AT58:AT67">
    <cfRule type="aboveAverage" dxfId="2258" priority="3902" aboveAverage="0"/>
  </conditionalFormatting>
  <conditionalFormatting sqref="AT68:AT168">
    <cfRule type="aboveAverage" dxfId="2257" priority="3901" aboveAverage="0"/>
  </conditionalFormatting>
  <conditionalFormatting sqref="AT169:AT184">
    <cfRule type="aboveAverage" dxfId="2256" priority="3900" aboveAverage="0"/>
  </conditionalFormatting>
  <conditionalFormatting sqref="AT185:AT262">
    <cfRule type="aboveAverage" dxfId="2255" priority="3899" aboveAverage="0"/>
  </conditionalFormatting>
  <conditionalFormatting sqref="AT263">
    <cfRule type="aboveAverage" dxfId="2254" priority="3898" aboveAverage="0"/>
  </conditionalFormatting>
  <conditionalFormatting sqref="AU39:AU67">
    <cfRule type="aboveAverage" dxfId="2253" priority="5357" aboveAverage="0"/>
  </conditionalFormatting>
  <conditionalFormatting sqref="AU68:AU168">
    <cfRule type="aboveAverage" dxfId="2252" priority="5355" aboveAverage="0"/>
  </conditionalFormatting>
  <conditionalFormatting sqref="AU169:AU224">
    <cfRule type="aboveAverage" dxfId="2251" priority="5353" aboveAverage="0"/>
  </conditionalFormatting>
  <conditionalFormatting sqref="AU225:AU262">
    <cfRule type="aboveAverage" dxfId="2250" priority="5348" aboveAverage="0"/>
  </conditionalFormatting>
  <conditionalFormatting sqref="AU263">
    <cfRule type="aboveAverage" dxfId="2249" priority="4148" aboveAverage="0"/>
  </conditionalFormatting>
  <conditionalFormatting sqref="AU264:AU364">
    <cfRule type="aboveAverage" dxfId="2248" priority="6288" aboveAverage="0"/>
  </conditionalFormatting>
  <conditionalFormatting sqref="AV11">
    <cfRule type="aboveAverage" dxfId="2247" priority="5339" aboveAverage="0"/>
  </conditionalFormatting>
  <conditionalFormatting sqref="AV12:AV40">
    <cfRule type="aboveAverage" dxfId="2246" priority="5351" aboveAverage="0"/>
  </conditionalFormatting>
  <conditionalFormatting sqref="AV41:AV224">
    <cfRule type="aboveAverage" dxfId="2245" priority="5352" aboveAverage="0"/>
  </conditionalFormatting>
  <conditionalFormatting sqref="AV225:AV262">
    <cfRule type="aboveAverage" dxfId="2244" priority="5347" aboveAverage="0"/>
  </conditionalFormatting>
  <conditionalFormatting sqref="AV263">
    <cfRule type="aboveAverage" dxfId="2243" priority="4147" aboveAverage="0"/>
  </conditionalFormatting>
  <conditionalFormatting sqref="AV264:AV364">
    <cfRule type="aboveAverage" dxfId="2242" priority="6287" aboveAverage="0"/>
  </conditionalFormatting>
  <conditionalFormatting sqref="AZ11">
    <cfRule type="aboveAverage" dxfId="2241" priority="5322" aboveAverage="0"/>
  </conditionalFormatting>
  <conditionalFormatting sqref="AZ12:AZ39">
    <cfRule type="aboveAverage" dxfId="2240" priority="5330" aboveAverage="0"/>
  </conditionalFormatting>
  <conditionalFormatting sqref="AZ12:AZ263">
    <cfRule type="aboveAverage" dxfId="2239" priority="932" aboveAverage="0"/>
  </conditionalFormatting>
  <conditionalFormatting sqref="AZ40:AZ67">
    <cfRule type="aboveAverage" dxfId="2238" priority="5338" aboveAverage="0"/>
  </conditionalFormatting>
  <conditionalFormatting sqref="AZ68:AZ168">
    <cfRule type="aboveAverage" dxfId="2237" priority="5336" aboveAverage="0"/>
  </conditionalFormatting>
  <conditionalFormatting sqref="AZ169:AZ224">
    <cfRule type="aboveAverage" dxfId="2236" priority="5334" aboveAverage="0"/>
  </conditionalFormatting>
  <conditionalFormatting sqref="AZ225:AZ262">
    <cfRule type="aboveAverage" dxfId="2235" priority="5329" aboveAverage="0"/>
  </conditionalFormatting>
  <conditionalFormatting sqref="AZ263">
    <cfRule type="aboveAverage" dxfId="2234" priority="4144" aboveAverage="0"/>
  </conditionalFormatting>
  <conditionalFormatting sqref="AZ264:BA364">
    <cfRule type="aboveAverage" dxfId="2233" priority="6286" aboveAverage="0"/>
  </conditionalFormatting>
  <conditionalFormatting sqref="BA3">
    <cfRule type="aboveAverage" dxfId="2232" priority="4557" aboveAverage="0"/>
  </conditionalFormatting>
  <conditionalFormatting sqref="BA10">
    <cfRule type="aboveAverage" dxfId="2231" priority="5324" aboveAverage="0"/>
  </conditionalFormatting>
  <conditionalFormatting sqref="BA11">
    <cfRule type="aboveAverage" dxfId="2230" priority="3131" aboveAverage="0"/>
  </conditionalFormatting>
  <conditionalFormatting sqref="BA12">
    <cfRule type="aboveAverage" dxfId="2229" priority="3132" aboveAverage="0"/>
  </conditionalFormatting>
  <conditionalFormatting sqref="BA39:BA57">
    <cfRule type="aboveAverage" dxfId="2228" priority="3130" aboveAverage="0"/>
  </conditionalFormatting>
  <conditionalFormatting sqref="BA58:BA67">
    <cfRule type="aboveAverage" dxfId="2227" priority="3895" aboveAverage="0"/>
  </conditionalFormatting>
  <conditionalFormatting sqref="BA68:BA168">
    <cfRule type="aboveAverage" dxfId="2226" priority="3894" aboveAverage="0"/>
  </conditionalFormatting>
  <conditionalFormatting sqref="BA169:BA184">
    <cfRule type="aboveAverage" dxfId="2225" priority="3893" aboveAverage="0"/>
  </conditionalFormatting>
  <conditionalFormatting sqref="BA185:BA262">
    <cfRule type="aboveAverage" dxfId="2224" priority="3892" aboveAverage="0"/>
  </conditionalFormatting>
  <conditionalFormatting sqref="BA263">
    <cfRule type="aboveAverage" dxfId="2223" priority="3891" aboveAverage="0"/>
  </conditionalFormatting>
  <conditionalFormatting sqref="BB39:BB67">
    <cfRule type="aboveAverage" dxfId="2222" priority="5337" aboveAverage="0"/>
  </conditionalFormatting>
  <conditionalFormatting sqref="BB68:BB168">
    <cfRule type="aboveAverage" dxfId="2221" priority="5335" aboveAverage="0"/>
  </conditionalFormatting>
  <conditionalFormatting sqref="BB169:BB224">
    <cfRule type="aboveAverage" dxfId="2220" priority="5333" aboveAverage="0"/>
  </conditionalFormatting>
  <conditionalFormatting sqref="BB225:BB262">
    <cfRule type="aboveAverage" dxfId="2219" priority="5328" aboveAverage="0"/>
  </conditionalFormatting>
  <conditionalFormatting sqref="BB263">
    <cfRule type="aboveAverage" dxfId="2218" priority="4143" aboveAverage="0"/>
  </conditionalFormatting>
  <conditionalFormatting sqref="BB264:BB364">
    <cfRule type="aboveAverage" dxfId="2217" priority="6285" aboveAverage="0"/>
  </conditionalFormatting>
  <conditionalFormatting sqref="BC11">
    <cfRule type="aboveAverage" dxfId="2216" priority="5319" aboveAverage="0"/>
  </conditionalFormatting>
  <conditionalFormatting sqref="BC12:BC40">
    <cfRule type="aboveAverage" dxfId="2215" priority="5331" aboveAverage="0"/>
  </conditionalFormatting>
  <conditionalFormatting sqref="BC41:BC224">
    <cfRule type="aboveAverage" dxfId="2214" priority="5332" aboveAverage="0"/>
  </conditionalFormatting>
  <conditionalFormatting sqref="BC225:BC262">
    <cfRule type="aboveAverage" dxfId="2213" priority="5327" aboveAverage="0"/>
  </conditionalFormatting>
  <conditionalFormatting sqref="BC263">
    <cfRule type="aboveAverage" dxfId="2212" priority="4142" aboveAverage="0"/>
  </conditionalFormatting>
  <conditionalFormatting sqref="BC264:BC364">
    <cfRule type="aboveAverage" dxfId="2211" priority="6284" aboveAverage="0"/>
  </conditionalFormatting>
  <conditionalFormatting sqref="BG11">
    <cfRule type="aboveAverage" dxfId="2210" priority="5302" aboveAverage="0"/>
  </conditionalFormatting>
  <conditionalFormatting sqref="BG12:BG39">
    <cfRule type="aboveAverage" dxfId="2209" priority="5310" aboveAverage="0"/>
  </conditionalFormatting>
  <conditionalFormatting sqref="BG12:BG263">
    <cfRule type="aboveAverage" dxfId="2208" priority="926" aboveAverage="0"/>
  </conditionalFormatting>
  <conditionalFormatting sqref="BG40:BG67">
    <cfRule type="aboveAverage" dxfId="2207" priority="5318" aboveAverage="0"/>
  </conditionalFormatting>
  <conditionalFormatting sqref="BG68:BG168">
    <cfRule type="aboveAverage" dxfId="2206" priority="5316" aboveAverage="0"/>
  </conditionalFormatting>
  <conditionalFormatting sqref="BG169:BG224">
    <cfRule type="aboveAverage" dxfId="2205" priority="5314" aboveAverage="0"/>
  </conditionalFormatting>
  <conditionalFormatting sqref="BG225:BG262">
    <cfRule type="aboveAverage" dxfId="2204" priority="5309" aboveAverage="0"/>
  </conditionalFormatting>
  <conditionalFormatting sqref="BG263">
    <cfRule type="aboveAverage" dxfId="2203" priority="4139" aboveAverage="0"/>
  </conditionalFormatting>
  <conditionalFormatting sqref="BG264:BH364">
    <cfRule type="aboveAverage" dxfId="2202" priority="6283" aboveAverage="0"/>
  </conditionalFormatting>
  <conditionalFormatting sqref="BH10">
    <cfRule type="aboveAverage" dxfId="2201" priority="5304" aboveAverage="0"/>
  </conditionalFormatting>
  <conditionalFormatting sqref="BH11">
    <cfRule type="aboveAverage" dxfId="2200" priority="3134" aboveAverage="0"/>
  </conditionalFormatting>
  <conditionalFormatting sqref="BH12">
    <cfRule type="aboveAverage" dxfId="2199" priority="3135" aboveAverage="0"/>
  </conditionalFormatting>
  <conditionalFormatting sqref="BH12:BH263">
    <cfRule type="aboveAverage" dxfId="2198" priority="2777" aboveAverage="0"/>
  </conditionalFormatting>
  <conditionalFormatting sqref="BH39:BH57">
    <cfRule type="aboveAverage" dxfId="2197" priority="3133" aboveAverage="0"/>
  </conditionalFormatting>
  <conditionalFormatting sqref="BH58:BH67">
    <cfRule type="aboveAverage" dxfId="2196" priority="3888" aboveAverage="0"/>
  </conditionalFormatting>
  <conditionalFormatting sqref="BH68:BH168">
    <cfRule type="aboveAverage" dxfId="2195" priority="3887" aboveAverage="0"/>
  </conditionalFormatting>
  <conditionalFormatting sqref="BH169:BH184">
    <cfRule type="aboveAverage" dxfId="2194" priority="3886" aboveAverage="0"/>
  </conditionalFormatting>
  <conditionalFormatting sqref="BH185:BH262">
    <cfRule type="aboveAverage" dxfId="2193" priority="3885" aboveAverage="0"/>
  </conditionalFormatting>
  <conditionalFormatting sqref="BH263">
    <cfRule type="aboveAverage" dxfId="2192" priority="3884" aboveAverage="0"/>
  </conditionalFormatting>
  <conditionalFormatting sqref="BI39:BI67">
    <cfRule type="aboveAverage" dxfId="2191" priority="5317" aboveAverage="0"/>
  </conditionalFormatting>
  <conditionalFormatting sqref="BI68:BI168">
    <cfRule type="aboveAverage" dxfId="2190" priority="5315" aboveAverage="0"/>
  </conditionalFormatting>
  <conditionalFormatting sqref="BI169:BI224">
    <cfRule type="aboveAverage" dxfId="2189" priority="5313" aboveAverage="0"/>
  </conditionalFormatting>
  <conditionalFormatting sqref="BI225:BI262">
    <cfRule type="aboveAverage" dxfId="2188" priority="5308" aboveAverage="0"/>
  </conditionalFormatting>
  <conditionalFormatting sqref="BI263">
    <cfRule type="aboveAverage" dxfId="2187" priority="4138" aboveAverage="0"/>
  </conditionalFormatting>
  <conditionalFormatting sqref="BI264:BI364">
    <cfRule type="aboveAverage" dxfId="2186" priority="6282" aboveAverage="0"/>
  </conditionalFormatting>
  <conditionalFormatting sqref="BJ11">
    <cfRule type="aboveAverage" dxfId="2185" priority="5299" aboveAverage="0"/>
  </conditionalFormatting>
  <conditionalFormatting sqref="BJ12:BJ40">
    <cfRule type="aboveAverage" dxfId="2184" priority="5311" aboveAverage="0"/>
  </conditionalFormatting>
  <conditionalFormatting sqref="BJ41:BJ224">
    <cfRule type="aboveAverage" dxfId="2183" priority="5312" aboveAverage="0"/>
  </conditionalFormatting>
  <conditionalFormatting sqref="BJ225:BJ262">
    <cfRule type="aboveAverage" dxfId="2182" priority="5307" aboveAverage="0"/>
  </conditionalFormatting>
  <conditionalFormatting sqref="BJ263">
    <cfRule type="aboveAverage" dxfId="2181" priority="4137" aboveAverage="0"/>
  </conditionalFormatting>
  <conditionalFormatting sqref="BJ264:BJ364">
    <cfRule type="aboveAverage" dxfId="2180" priority="6281" aboveAverage="0"/>
  </conditionalFormatting>
  <conditionalFormatting sqref="BN11">
    <cfRule type="aboveAverage" dxfId="2179" priority="5282" aboveAverage="0"/>
  </conditionalFormatting>
  <conditionalFormatting sqref="BN12:BN39">
    <cfRule type="aboveAverage" dxfId="2178" priority="5290" aboveAverage="0"/>
  </conditionalFormatting>
  <conditionalFormatting sqref="BN12:BN263">
    <cfRule type="aboveAverage" dxfId="2177" priority="920" aboveAverage="0"/>
  </conditionalFormatting>
  <conditionalFormatting sqref="BN40:BN67">
    <cfRule type="aboveAverage" dxfId="2176" priority="5298" aboveAverage="0"/>
  </conditionalFormatting>
  <conditionalFormatting sqref="BN68:BN168">
    <cfRule type="aboveAverage" dxfId="2175" priority="5296" aboveAverage="0"/>
  </conditionalFormatting>
  <conditionalFormatting sqref="BN169:BN224">
    <cfRule type="aboveAverage" dxfId="2174" priority="5294" aboveAverage="0"/>
  </conditionalFormatting>
  <conditionalFormatting sqref="BN225:BN262">
    <cfRule type="aboveAverage" dxfId="2173" priority="5289" aboveAverage="0"/>
  </conditionalFormatting>
  <conditionalFormatting sqref="BN263">
    <cfRule type="aboveAverage" dxfId="2172" priority="4134" aboveAverage="0"/>
  </conditionalFormatting>
  <conditionalFormatting sqref="BN264:BO364">
    <cfRule type="aboveAverage" dxfId="2171" priority="6280" aboveAverage="0"/>
  </conditionalFormatting>
  <conditionalFormatting sqref="BO3">
    <cfRule type="aboveAverage" dxfId="2170" priority="4556" aboveAverage="0"/>
  </conditionalFormatting>
  <conditionalFormatting sqref="BO10">
    <cfRule type="aboveAverage" dxfId="2169" priority="5284" aboveAverage="0"/>
  </conditionalFormatting>
  <conditionalFormatting sqref="BO11">
    <cfRule type="aboveAverage" dxfId="2168" priority="3137" aboveAverage="0"/>
  </conditionalFormatting>
  <conditionalFormatting sqref="BO12">
    <cfRule type="aboveAverage" dxfId="2167" priority="3138" aboveAverage="0"/>
  </conditionalFormatting>
  <conditionalFormatting sqref="BO39:BO57">
    <cfRule type="aboveAverage" dxfId="2166" priority="3136" aboveAverage="0"/>
  </conditionalFormatting>
  <conditionalFormatting sqref="BO58:BO67">
    <cfRule type="aboveAverage" dxfId="2165" priority="3881" aboveAverage="0"/>
  </conditionalFormatting>
  <conditionalFormatting sqref="BO68:BO168">
    <cfRule type="aboveAverage" dxfId="2164" priority="3880" aboveAverage="0"/>
  </conditionalFormatting>
  <conditionalFormatting sqref="BO169:BO184">
    <cfRule type="aboveAverage" dxfId="2163" priority="3879" aboveAverage="0"/>
  </conditionalFormatting>
  <conditionalFormatting sqref="BO185:BO262">
    <cfRule type="aboveAverage" dxfId="2162" priority="3878" aboveAverage="0"/>
  </conditionalFormatting>
  <conditionalFormatting sqref="BO263">
    <cfRule type="aboveAverage" dxfId="2161" priority="3877" aboveAverage="0"/>
  </conditionalFormatting>
  <conditionalFormatting sqref="BP39:BP67">
    <cfRule type="aboveAverage" dxfId="2160" priority="5297" aboveAverage="0"/>
  </conditionalFormatting>
  <conditionalFormatting sqref="BP68:BP168">
    <cfRule type="aboveAverage" dxfId="2159" priority="5295" aboveAverage="0"/>
  </conditionalFormatting>
  <conditionalFormatting sqref="BP169:BP224">
    <cfRule type="aboveAverage" dxfId="2158" priority="5293" aboveAverage="0"/>
  </conditionalFormatting>
  <conditionalFormatting sqref="BP225:BP262">
    <cfRule type="aboveAverage" dxfId="2157" priority="5288" aboveAverage="0"/>
  </conditionalFormatting>
  <conditionalFormatting sqref="BP263">
    <cfRule type="aboveAverage" dxfId="2156" priority="4133" aboveAverage="0"/>
  </conditionalFormatting>
  <conditionalFormatting sqref="BP264:BP364">
    <cfRule type="aboveAverage" dxfId="2155" priority="6279" aboveAverage="0"/>
  </conditionalFormatting>
  <conditionalFormatting sqref="BQ11">
    <cfRule type="aboveAverage" dxfId="2154" priority="5279" aboveAverage="0"/>
  </conditionalFormatting>
  <conditionalFormatting sqref="BQ12:BQ40">
    <cfRule type="aboveAverage" dxfId="2153" priority="5291" aboveAverage="0"/>
  </conditionalFormatting>
  <conditionalFormatting sqref="BQ41:BQ224">
    <cfRule type="aboveAverage" dxfId="2152" priority="5292" aboveAverage="0"/>
  </conditionalFormatting>
  <conditionalFormatting sqref="BQ225:BQ262">
    <cfRule type="aboveAverage" dxfId="2151" priority="5287" aboveAverage="0"/>
  </conditionalFormatting>
  <conditionalFormatting sqref="BQ263">
    <cfRule type="aboveAverage" dxfId="2150" priority="4132" aboveAverage="0"/>
  </conditionalFormatting>
  <conditionalFormatting sqref="BQ264:BQ364">
    <cfRule type="aboveAverage" dxfId="2149" priority="6278" aboveAverage="0"/>
  </conditionalFormatting>
  <conditionalFormatting sqref="BU11">
    <cfRule type="aboveAverage" dxfId="2148" priority="5262" aboveAverage="0"/>
  </conditionalFormatting>
  <conditionalFormatting sqref="BU12:BU39">
    <cfRule type="aboveAverage" dxfId="2147" priority="5270" aboveAverage="0"/>
  </conditionalFormatting>
  <conditionalFormatting sqref="BU12:BU263">
    <cfRule type="aboveAverage" dxfId="2146" priority="914" aboveAverage="0"/>
  </conditionalFormatting>
  <conditionalFormatting sqref="BU40:BU67">
    <cfRule type="aboveAverage" dxfId="2145" priority="5278" aboveAverage="0"/>
  </conditionalFormatting>
  <conditionalFormatting sqref="BU68:BU168">
    <cfRule type="aboveAverage" dxfId="2144" priority="5276" aboveAverage="0"/>
  </conditionalFormatting>
  <conditionalFormatting sqref="BU169:BU224">
    <cfRule type="aboveAverage" dxfId="2143" priority="5274" aboveAverage="0"/>
  </conditionalFormatting>
  <conditionalFormatting sqref="BU225:BU262">
    <cfRule type="aboveAverage" dxfId="2142" priority="5269" aboveAverage="0"/>
  </conditionalFormatting>
  <conditionalFormatting sqref="BU263">
    <cfRule type="aboveAverage" dxfId="2141" priority="4129" aboveAverage="0"/>
  </conditionalFormatting>
  <conditionalFormatting sqref="BU264:BV364">
    <cfRule type="aboveAverage" dxfId="2140" priority="6277" aboveAverage="0"/>
  </conditionalFormatting>
  <conditionalFormatting sqref="BV3">
    <cfRule type="aboveAverage" dxfId="2139" priority="4555" aboveAverage="0"/>
  </conditionalFormatting>
  <conditionalFormatting sqref="BV10">
    <cfRule type="aboveAverage" dxfId="2138" priority="5264" aboveAverage="0"/>
  </conditionalFormatting>
  <conditionalFormatting sqref="BV11">
    <cfRule type="aboveAverage" dxfId="2137" priority="3140" aboveAverage="0"/>
  </conditionalFormatting>
  <conditionalFormatting sqref="BV12">
    <cfRule type="aboveAverage" dxfId="2136" priority="3141" aboveAverage="0"/>
  </conditionalFormatting>
  <conditionalFormatting sqref="BV39:BV57">
    <cfRule type="aboveAverage" dxfId="2135" priority="3139" aboveAverage="0"/>
  </conditionalFormatting>
  <conditionalFormatting sqref="BV58:BV67">
    <cfRule type="aboveAverage" dxfId="2134" priority="3874" aboveAverage="0"/>
  </conditionalFormatting>
  <conditionalFormatting sqref="BV68:BV168">
    <cfRule type="aboveAverage" dxfId="2133" priority="3873" aboveAverage="0"/>
  </conditionalFormatting>
  <conditionalFormatting sqref="BV169:BV184">
    <cfRule type="aboveAverage" dxfId="2132" priority="3872" aboveAverage="0"/>
  </conditionalFormatting>
  <conditionalFormatting sqref="BV185:BV262">
    <cfRule type="aboveAverage" dxfId="2131" priority="3871" aboveAverage="0"/>
  </conditionalFormatting>
  <conditionalFormatting sqref="BV263">
    <cfRule type="aboveAverage" dxfId="2130" priority="3870" aboveAverage="0"/>
  </conditionalFormatting>
  <conditionalFormatting sqref="BW39:BW67">
    <cfRule type="aboveAverage" dxfId="2129" priority="5277" aboveAverage="0"/>
  </conditionalFormatting>
  <conditionalFormatting sqref="BW68:BW168">
    <cfRule type="aboveAverage" dxfId="2128" priority="5275" aboveAverage="0"/>
  </conditionalFormatting>
  <conditionalFormatting sqref="BW169:BW224">
    <cfRule type="aboveAverage" dxfId="2127" priority="5273" aboveAverage="0"/>
  </conditionalFormatting>
  <conditionalFormatting sqref="BW225:BW262">
    <cfRule type="aboveAverage" dxfId="2126" priority="5268" aboveAverage="0"/>
  </conditionalFormatting>
  <conditionalFormatting sqref="BW263">
    <cfRule type="aboveAverage" dxfId="2125" priority="4128" aboveAverage="0"/>
  </conditionalFormatting>
  <conditionalFormatting sqref="BW264:BW364">
    <cfRule type="aboveAverage" dxfId="2124" priority="6276" aboveAverage="0"/>
  </conditionalFormatting>
  <conditionalFormatting sqref="BX11">
    <cfRule type="aboveAverage" dxfId="2123" priority="5259" aboveAverage="0"/>
  </conditionalFormatting>
  <conditionalFormatting sqref="BX12:BX40">
    <cfRule type="aboveAverage" dxfId="2122" priority="5271" aboveAverage="0"/>
  </conditionalFormatting>
  <conditionalFormatting sqref="BX41:BX224">
    <cfRule type="aboveAverage" dxfId="2121" priority="5272" aboveAverage="0"/>
  </conditionalFormatting>
  <conditionalFormatting sqref="BX225:BX262">
    <cfRule type="aboveAverage" dxfId="2120" priority="5267" aboveAverage="0"/>
  </conditionalFormatting>
  <conditionalFormatting sqref="BX263">
    <cfRule type="aboveAverage" dxfId="2119" priority="4127" aboveAverage="0"/>
  </conditionalFormatting>
  <conditionalFormatting sqref="BX264:BX364">
    <cfRule type="aboveAverage" dxfId="2118" priority="6275" aboveAverage="0"/>
  </conditionalFormatting>
  <conditionalFormatting sqref="CB11">
    <cfRule type="aboveAverage" dxfId="2117" priority="5242" aboveAverage="0"/>
  </conditionalFormatting>
  <conditionalFormatting sqref="CB12:CB39">
    <cfRule type="aboveAverage" dxfId="2116" priority="5250" aboveAverage="0"/>
  </conditionalFormatting>
  <conditionalFormatting sqref="CB12:CB263">
    <cfRule type="aboveAverage" dxfId="2115" priority="908" aboveAverage="0"/>
  </conditionalFormatting>
  <conditionalFormatting sqref="CB40:CB67">
    <cfRule type="aboveAverage" dxfId="2114" priority="5258" aboveAverage="0"/>
  </conditionalFormatting>
  <conditionalFormatting sqref="CB68:CB168">
    <cfRule type="aboveAverage" dxfId="2113" priority="5256" aboveAverage="0"/>
  </conditionalFormatting>
  <conditionalFormatting sqref="CB169:CB224">
    <cfRule type="aboveAverage" dxfId="2112" priority="5254" aboveAverage="0"/>
  </conditionalFormatting>
  <conditionalFormatting sqref="CB225:CB262">
    <cfRule type="aboveAverage" dxfId="2111" priority="5249" aboveAverage="0"/>
  </conditionalFormatting>
  <conditionalFormatting sqref="CB263">
    <cfRule type="aboveAverage" dxfId="2110" priority="4124" aboveAverage="0"/>
  </conditionalFormatting>
  <conditionalFormatting sqref="CB264:CC364">
    <cfRule type="aboveAverage" dxfId="2109" priority="6274" aboveAverage="0"/>
  </conditionalFormatting>
  <conditionalFormatting sqref="CC10">
    <cfRule type="aboveAverage" dxfId="2108" priority="5244" aboveAverage="0"/>
  </conditionalFormatting>
  <conditionalFormatting sqref="CC11">
    <cfRule type="aboveAverage" dxfId="2107" priority="3143" aboveAverage="0"/>
  </conditionalFormatting>
  <conditionalFormatting sqref="CC12">
    <cfRule type="aboveAverage" dxfId="2106" priority="3144" aboveAverage="0"/>
  </conditionalFormatting>
  <conditionalFormatting sqref="CC12:CC263">
    <cfRule type="aboveAverage" dxfId="2105" priority="2767" aboveAverage="0"/>
  </conditionalFormatting>
  <conditionalFormatting sqref="CC39:CC57">
    <cfRule type="aboveAverage" dxfId="2104" priority="3142" aboveAverage="0"/>
  </conditionalFormatting>
  <conditionalFormatting sqref="CC58:CC67">
    <cfRule type="aboveAverage" dxfId="2103" priority="3867" aboveAverage="0"/>
  </conditionalFormatting>
  <conditionalFormatting sqref="CC68:CC168">
    <cfRule type="aboveAverage" dxfId="2102" priority="3866" aboveAverage="0"/>
  </conditionalFormatting>
  <conditionalFormatting sqref="CC169:CC184">
    <cfRule type="aboveAverage" dxfId="2101" priority="3865" aboveAverage="0"/>
  </conditionalFormatting>
  <conditionalFormatting sqref="CC185:CC262">
    <cfRule type="aboveAverage" dxfId="2100" priority="3864" aboveAverage="0"/>
  </conditionalFormatting>
  <conditionalFormatting sqref="CC263">
    <cfRule type="aboveAverage" dxfId="2099" priority="3863" aboveAverage="0"/>
  </conditionalFormatting>
  <conditionalFormatting sqref="CD39:CD67">
    <cfRule type="aboveAverage" dxfId="2098" priority="5257" aboveAverage="0"/>
  </conditionalFormatting>
  <conditionalFormatting sqref="CD68:CD168">
    <cfRule type="aboveAverage" dxfId="2097" priority="5255" aboveAverage="0"/>
  </conditionalFormatting>
  <conditionalFormatting sqref="CD169:CD224">
    <cfRule type="aboveAverage" dxfId="2096" priority="5253" aboveAverage="0"/>
  </conditionalFormatting>
  <conditionalFormatting sqref="CD225:CD262">
    <cfRule type="aboveAverage" dxfId="2095" priority="5248" aboveAverage="0"/>
  </conditionalFormatting>
  <conditionalFormatting sqref="CD263">
    <cfRule type="aboveAverage" dxfId="2094" priority="4123" aboveAverage="0"/>
  </conditionalFormatting>
  <conditionalFormatting sqref="CD264:CD364">
    <cfRule type="aboveAverage" dxfId="2093" priority="6273" aboveAverage="0"/>
  </conditionalFormatting>
  <conditionalFormatting sqref="CE11">
    <cfRule type="aboveAverage" dxfId="2092" priority="5239" aboveAverage="0"/>
  </conditionalFormatting>
  <conditionalFormatting sqref="CE12:CE40">
    <cfRule type="aboveAverage" dxfId="2091" priority="5251" aboveAverage="0"/>
  </conditionalFormatting>
  <conditionalFormatting sqref="CE41:CE224">
    <cfRule type="aboveAverage" dxfId="2090" priority="5252" aboveAverage="0"/>
  </conditionalFormatting>
  <conditionalFormatting sqref="CE225:CE262">
    <cfRule type="aboveAverage" dxfId="2089" priority="5247" aboveAverage="0"/>
  </conditionalFormatting>
  <conditionalFormatting sqref="CE263">
    <cfRule type="aboveAverage" dxfId="2088" priority="4122" aboveAverage="0"/>
  </conditionalFormatting>
  <conditionalFormatting sqref="CE264:CE364">
    <cfRule type="aboveAverage" dxfId="2087" priority="6272" aboveAverage="0"/>
  </conditionalFormatting>
  <conditionalFormatting sqref="CI11">
    <cfRule type="aboveAverage" dxfId="2086" priority="5222" aboveAverage="0"/>
  </conditionalFormatting>
  <conditionalFormatting sqref="CI12:CI39">
    <cfRule type="aboveAverage" dxfId="2085" priority="5230" aboveAverage="0"/>
  </conditionalFormatting>
  <conditionalFormatting sqref="CI12:CI263">
    <cfRule type="aboveAverage" dxfId="2084" priority="902" aboveAverage="0"/>
  </conditionalFormatting>
  <conditionalFormatting sqref="CI40:CI41 CI43:CI67">
    <cfRule type="aboveAverage" dxfId="2083" priority="7978" aboveAverage="0"/>
  </conditionalFormatting>
  <conditionalFormatting sqref="CI40:CI67">
    <cfRule type="aboveAverage" dxfId="2082" priority="2383" aboveAverage="0"/>
  </conditionalFormatting>
  <conditionalFormatting sqref="CI68:CI168">
    <cfRule type="aboveAverage" dxfId="2081" priority="5236" aboveAverage="0"/>
  </conditionalFormatting>
  <conditionalFormatting sqref="CI169:CI224">
    <cfRule type="aboveAverage" dxfId="2080" priority="5234" aboveAverage="0"/>
  </conditionalFormatting>
  <conditionalFormatting sqref="CI225:CI262">
    <cfRule type="aboveAverage" dxfId="2079" priority="5229" aboveAverage="0"/>
  </conditionalFormatting>
  <conditionalFormatting sqref="CI263">
    <cfRule type="aboveAverage" dxfId="2078" priority="4119" aboveAverage="0"/>
  </conditionalFormatting>
  <conditionalFormatting sqref="CI264:CJ364">
    <cfRule type="aboveAverage" dxfId="2077" priority="6271" aboveAverage="0"/>
  </conditionalFormatting>
  <conditionalFormatting sqref="CJ3">
    <cfRule type="aboveAverage" dxfId="2076" priority="4554" aboveAverage="0"/>
  </conditionalFormatting>
  <conditionalFormatting sqref="CJ10">
    <cfRule type="aboveAverage" dxfId="2075" priority="5224" aboveAverage="0"/>
  </conditionalFormatting>
  <conditionalFormatting sqref="CJ11">
    <cfRule type="aboveAverage" dxfId="2074" priority="3146" aboveAverage="0"/>
  </conditionalFormatting>
  <conditionalFormatting sqref="CJ12">
    <cfRule type="aboveAverage" dxfId="2073" priority="3147" aboveAverage="0"/>
  </conditionalFormatting>
  <conditionalFormatting sqref="CJ12:CJ263">
    <cfRule type="aboveAverage" dxfId="2072" priority="2871" aboveAverage="0"/>
  </conditionalFormatting>
  <conditionalFormatting sqref="CJ39:CJ57">
    <cfRule type="aboveAverage" dxfId="2071" priority="3145" aboveAverage="0"/>
  </conditionalFormatting>
  <conditionalFormatting sqref="CJ58:CJ67">
    <cfRule type="aboveAverage" dxfId="2070" priority="3860" aboveAverage="0"/>
  </conditionalFormatting>
  <conditionalFormatting sqref="CJ68:CJ168">
    <cfRule type="aboveAverage" dxfId="2069" priority="3859" aboveAverage="0"/>
  </conditionalFormatting>
  <conditionalFormatting sqref="CJ169:CJ184">
    <cfRule type="aboveAverage" dxfId="2068" priority="3858" aboveAverage="0"/>
  </conditionalFormatting>
  <conditionalFormatting sqref="CJ185:CJ262">
    <cfRule type="aboveAverage" dxfId="2067" priority="3857" aboveAverage="0"/>
  </conditionalFormatting>
  <conditionalFormatting sqref="CJ263">
    <cfRule type="aboveAverage" dxfId="2066" priority="3856" aboveAverage="0"/>
  </conditionalFormatting>
  <conditionalFormatting sqref="CK39:CK67">
    <cfRule type="aboveAverage" dxfId="2065" priority="5237" aboveAverage="0"/>
  </conditionalFormatting>
  <conditionalFormatting sqref="CK68:CK168">
    <cfRule type="aboveAverage" dxfId="2064" priority="5235" aboveAverage="0"/>
  </conditionalFormatting>
  <conditionalFormatting sqref="CK169:CK224">
    <cfRule type="aboveAverage" dxfId="2063" priority="5233" aboveAverage="0"/>
  </conditionalFormatting>
  <conditionalFormatting sqref="CK225:CK262">
    <cfRule type="aboveAverage" dxfId="2062" priority="5228" aboveAverage="0"/>
  </conditionalFormatting>
  <conditionalFormatting sqref="CK263">
    <cfRule type="aboveAverage" dxfId="2061" priority="4118" aboveAverage="0"/>
  </conditionalFormatting>
  <conditionalFormatting sqref="CK264:CK364">
    <cfRule type="aboveAverage" dxfId="2060" priority="6270" aboveAverage="0"/>
  </conditionalFormatting>
  <conditionalFormatting sqref="CL11">
    <cfRule type="aboveAverage" dxfId="2059" priority="5219" aboveAverage="0"/>
  </conditionalFormatting>
  <conditionalFormatting sqref="CL12:CL40">
    <cfRule type="aboveAverage" dxfId="2058" priority="5231" aboveAverage="0"/>
  </conditionalFormatting>
  <conditionalFormatting sqref="CL41:CL224">
    <cfRule type="aboveAverage" dxfId="2057" priority="5232" aboveAverage="0"/>
  </conditionalFormatting>
  <conditionalFormatting sqref="CL225:CL262">
    <cfRule type="aboveAverage" dxfId="2056" priority="5227" aboveAverage="0"/>
  </conditionalFormatting>
  <conditionalFormatting sqref="CL263">
    <cfRule type="aboveAverage" dxfId="2055" priority="4117" aboveAverage="0"/>
  </conditionalFormatting>
  <conditionalFormatting sqref="CL264:CL364">
    <cfRule type="aboveAverage" dxfId="2054" priority="6269" aboveAverage="0"/>
  </conditionalFormatting>
  <conditionalFormatting sqref="CP11">
    <cfRule type="aboveAverage" dxfId="2053" priority="5202" aboveAverage="0"/>
  </conditionalFormatting>
  <conditionalFormatting sqref="CP12:CP39">
    <cfRule type="aboveAverage" dxfId="2052" priority="5210" aboveAverage="0"/>
  </conditionalFormatting>
  <conditionalFormatting sqref="CP12:CP263">
    <cfRule type="aboveAverage" dxfId="2051" priority="896" aboveAverage="0"/>
  </conditionalFormatting>
  <conditionalFormatting sqref="CP40:CP67">
    <cfRule type="aboveAverage" dxfId="2050" priority="5218" aboveAverage="0"/>
  </conditionalFormatting>
  <conditionalFormatting sqref="CP68:CP168">
    <cfRule type="aboveAverage" dxfId="2049" priority="5216" aboveAverage="0"/>
  </conditionalFormatting>
  <conditionalFormatting sqref="CP169:CP224">
    <cfRule type="aboveAverage" dxfId="2048" priority="5214" aboveAverage="0"/>
  </conditionalFormatting>
  <conditionalFormatting sqref="CP225:CP262">
    <cfRule type="aboveAverage" dxfId="2047" priority="5209" aboveAverage="0"/>
  </conditionalFormatting>
  <conditionalFormatting sqref="CP263">
    <cfRule type="aboveAverage" dxfId="2046" priority="4114" aboveAverage="0"/>
  </conditionalFormatting>
  <conditionalFormatting sqref="CP264:CQ364">
    <cfRule type="aboveAverage" dxfId="2045" priority="6268" aboveAverage="0"/>
  </conditionalFormatting>
  <conditionalFormatting sqref="CQ3">
    <cfRule type="aboveAverage" dxfId="2044" priority="4553" aboveAverage="0"/>
  </conditionalFormatting>
  <conditionalFormatting sqref="CQ10">
    <cfRule type="aboveAverage" dxfId="2043" priority="3916" aboveAverage="0"/>
  </conditionalFormatting>
  <conditionalFormatting sqref="CQ11">
    <cfRule type="aboveAverage" dxfId="2042" priority="3149" aboveAverage="0"/>
  </conditionalFormatting>
  <conditionalFormatting sqref="CQ12">
    <cfRule type="aboveAverage" dxfId="2041" priority="3150" aboveAverage="0"/>
  </conditionalFormatting>
  <conditionalFormatting sqref="CQ12:CQ263">
    <cfRule type="aboveAverage" dxfId="2040" priority="2757" aboveAverage="0"/>
  </conditionalFormatting>
  <conditionalFormatting sqref="CQ39:CQ57">
    <cfRule type="aboveAverage" dxfId="2039" priority="3148" aboveAverage="0"/>
  </conditionalFormatting>
  <conditionalFormatting sqref="CQ58:CQ67">
    <cfRule type="aboveAverage" dxfId="2038" priority="3853" aboveAverage="0"/>
  </conditionalFormatting>
  <conditionalFormatting sqref="CQ68:CQ168">
    <cfRule type="aboveAverage" dxfId="2037" priority="3852" aboveAverage="0"/>
  </conditionalFormatting>
  <conditionalFormatting sqref="CQ169:CQ184">
    <cfRule type="aboveAverage" dxfId="2036" priority="3851" aboveAverage="0"/>
  </conditionalFormatting>
  <conditionalFormatting sqref="CQ185:CQ262">
    <cfRule type="aboveAverage" dxfId="2035" priority="3850" aboveAverage="0"/>
  </conditionalFormatting>
  <conditionalFormatting sqref="CQ263">
    <cfRule type="aboveAverage" dxfId="2034" priority="3849" aboveAverage="0"/>
  </conditionalFormatting>
  <conditionalFormatting sqref="CR39:CR67">
    <cfRule type="aboveAverage" dxfId="2033" priority="5217" aboveAverage="0"/>
  </conditionalFormatting>
  <conditionalFormatting sqref="CR68:CR168">
    <cfRule type="aboveAverage" dxfId="2032" priority="5215" aboveAverage="0"/>
  </conditionalFormatting>
  <conditionalFormatting sqref="CR169:CR224">
    <cfRule type="aboveAverage" dxfId="2031" priority="5213" aboveAverage="0"/>
  </conditionalFormatting>
  <conditionalFormatting sqref="CR225:CR262">
    <cfRule type="aboveAverage" dxfId="2030" priority="5208" aboveAverage="0"/>
  </conditionalFormatting>
  <conditionalFormatting sqref="CR263">
    <cfRule type="aboveAverage" dxfId="2029" priority="4113" aboveAverage="0"/>
  </conditionalFormatting>
  <conditionalFormatting sqref="CR264:CR364">
    <cfRule type="aboveAverage" dxfId="2028" priority="6267" aboveAverage="0"/>
  </conditionalFormatting>
  <conditionalFormatting sqref="CS11">
    <cfRule type="aboveAverage" dxfId="2027" priority="5199" aboveAverage="0"/>
  </conditionalFormatting>
  <conditionalFormatting sqref="CS12:CS40">
    <cfRule type="aboveAverage" dxfId="2026" priority="5211" aboveAverage="0"/>
  </conditionalFormatting>
  <conditionalFormatting sqref="CS41:CS224">
    <cfRule type="aboveAverage" dxfId="2025" priority="5212" aboveAverage="0"/>
  </conditionalFormatting>
  <conditionalFormatting sqref="CS225:CS262">
    <cfRule type="aboveAverage" dxfId="2024" priority="5207" aboveAverage="0"/>
  </conditionalFormatting>
  <conditionalFormatting sqref="CS263">
    <cfRule type="aboveAverage" dxfId="2023" priority="4112" aboveAverage="0"/>
  </conditionalFormatting>
  <conditionalFormatting sqref="CS264:CS364">
    <cfRule type="aboveAverage" dxfId="2022" priority="6266" aboveAverage="0"/>
  </conditionalFormatting>
  <conditionalFormatting sqref="CW11">
    <cfRule type="aboveAverage" dxfId="2021" priority="5182" aboveAverage="0"/>
  </conditionalFormatting>
  <conditionalFormatting sqref="CW12:CW39">
    <cfRule type="aboveAverage" dxfId="2020" priority="5190" aboveAverage="0"/>
  </conditionalFormatting>
  <conditionalFormatting sqref="CW12:CW263">
    <cfRule type="aboveAverage" dxfId="2019" priority="890" aboveAverage="0"/>
  </conditionalFormatting>
  <conditionalFormatting sqref="CW40:CW67">
    <cfRule type="aboveAverage" dxfId="2018" priority="5198" aboveAverage="0"/>
  </conditionalFormatting>
  <conditionalFormatting sqref="CW68:CW168">
    <cfRule type="aboveAverage" dxfId="2017" priority="5196" aboveAverage="0"/>
  </conditionalFormatting>
  <conditionalFormatting sqref="CW169:CW224">
    <cfRule type="aboveAverage" dxfId="2016" priority="5194" aboveAverage="0"/>
  </conditionalFormatting>
  <conditionalFormatting sqref="CW225:CW262">
    <cfRule type="aboveAverage" dxfId="2015" priority="5189" aboveAverage="0"/>
  </conditionalFormatting>
  <conditionalFormatting sqref="CW263">
    <cfRule type="aboveAverage" dxfId="2014" priority="4109" aboveAverage="0"/>
  </conditionalFormatting>
  <conditionalFormatting sqref="CW264:CX364">
    <cfRule type="aboveAverage" dxfId="2013" priority="6265" aboveAverage="0"/>
  </conditionalFormatting>
  <conditionalFormatting sqref="CX3">
    <cfRule type="aboveAverage" dxfId="2012" priority="4552" aboveAverage="0"/>
  </conditionalFormatting>
  <conditionalFormatting sqref="CX10">
    <cfRule type="aboveAverage" dxfId="2011" priority="3915" aboveAverage="0"/>
  </conditionalFormatting>
  <conditionalFormatting sqref="CX11">
    <cfRule type="aboveAverage" dxfId="2010" priority="3152" aboveAverage="0"/>
  </conditionalFormatting>
  <conditionalFormatting sqref="CX12">
    <cfRule type="aboveAverage" dxfId="2009" priority="3153" aboveAverage="0"/>
  </conditionalFormatting>
  <conditionalFormatting sqref="CX39:CX57">
    <cfRule type="aboveAverage" dxfId="2008" priority="3151" aboveAverage="0"/>
  </conditionalFormatting>
  <conditionalFormatting sqref="CX58:CX67">
    <cfRule type="aboveAverage" dxfId="2007" priority="3846" aboveAverage="0"/>
  </conditionalFormatting>
  <conditionalFormatting sqref="CX68:CX168">
    <cfRule type="aboveAverage" dxfId="2006" priority="3845" aboveAverage="0"/>
  </conditionalFormatting>
  <conditionalFormatting sqref="CX169:CX184">
    <cfRule type="aboveAverage" dxfId="2005" priority="3844" aboveAverage="0"/>
  </conditionalFormatting>
  <conditionalFormatting sqref="CX185:CX262">
    <cfRule type="aboveAverage" dxfId="2004" priority="3843" aboveAverage="0"/>
  </conditionalFormatting>
  <conditionalFormatting sqref="CX263">
    <cfRule type="aboveAverage" dxfId="2003" priority="3842" aboveAverage="0"/>
  </conditionalFormatting>
  <conditionalFormatting sqref="CY39:CY67">
    <cfRule type="aboveAverage" dxfId="2002" priority="5197" aboveAverage="0"/>
  </conditionalFormatting>
  <conditionalFormatting sqref="CY68:CY168">
    <cfRule type="aboveAverage" dxfId="2001" priority="5195" aboveAverage="0"/>
  </conditionalFormatting>
  <conditionalFormatting sqref="CY169:CY224">
    <cfRule type="aboveAverage" dxfId="2000" priority="5193" aboveAverage="0"/>
  </conditionalFormatting>
  <conditionalFormatting sqref="CY225:CY262">
    <cfRule type="aboveAverage" dxfId="1999" priority="5188" aboveAverage="0"/>
  </conditionalFormatting>
  <conditionalFormatting sqref="CY263">
    <cfRule type="aboveAverage" dxfId="1998" priority="4108" aboveAverage="0"/>
  </conditionalFormatting>
  <conditionalFormatting sqref="CY264:CY364">
    <cfRule type="aboveAverage" dxfId="1997" priority="6264" aboveAverage="0"/>
  </conditionalFormatting>
  <conditionalFormatting sqref="CZ11">
    <cfRule type="aboveAverage" dxfId="1996" priority="5179" aboveAverage="0"/>
  </conditionalFormatting>
  <conditionalFormatting sqref="CZ12:CZ40">
    <cfRule type="aboveAverage" dxfId="1995" priority="5191" aboveAverage="0"/>
  </conditionalFormatting>
  <conditionalFormatting sqref="CZ41:CZ224">
    <cfRule type="aboveAverage" dxfId="1994" priority="5192" aboveAverage="0"/>
  </conditionalFormatting>
  <conditionalFormatting sqref="CZ225:CZ262">
    <cfRule type="aboveAverage" dxfId="1993" priority="5187" aboveAverage="0"/>
  </conditionalFormatting>
  <conditionalFormatting sqref="CZ263">
    <cfRule type="aboveAverage" dxfId="1992" priority="4107" aboveAverage="0"/>
  </conditionalFormatting>
  <conditionalFormatting sqref="CZ264:CZ364">
    <cfRule type="aboveAverage" dxfId="1991" priority="6263" aboveAverage="0"/>
  </conditionalFormatting>
  <conditionalFormatting sqref="DD11">
    <cfRule type="aboveAverage" dxfId="1990" priority="5162" aboveAverage="0"/>
  </conditionalFormatting>
  <conditionalFormatting sqref="DD12:DD39">
    <cfRule type="aboveAverage" dxfId="1989" priority="5170" aboveAverage="0"/>
  </conditionalFormatting>
  <conditionalFormatting sqref="DD12:DD263">
    <cfRule type="aboveAverage" dxfId="1988" priority="884" aboveAverage="0"/>
  </conditionalFormatting>
  <conditionalFormatting sqref="DD40:DD67">
    <cfRule type="aboveAverage" dxfId="1987" priority="5178" aboveAverage="0"/>
  </conditionalFormatting>
  <conditionalFormatting sqref="DD68:DD168">
    <cfRule type="aboveAverage" dxfId="1986" priority="5176" aboveAverage="0"/>
  </conditionalFormatting>
  <conditionalFormatting sqref="DD169:DD224">
    <cfRule type="aboveAverage" dxfId="1985" priority="5174" aboveAverage="0"/>
  </conditionalFormatting>
  <conditionalFormatting sqref="DD225:DD262">
    <cfRule type="aboveAverage" dxfId="1984" priority="5169" aboveAverage="0"/>
  </conditionalFormatting>
  <conditionalFormatting sqref="DD263">
    <cfRule type="aboveAverage" dxfId="1983" priority="4104" aboveAverage="0"/>
  </conditionalFormatting>
  <conditionalFormatting sqref="DD264:DE364">
    <cfRule type="aboveAverage" dxfId="1982" priority="6262" aboveAverage="0"/>
  </conditionalFormatting>
  <conditionalFormatting sqref="DE10">
    <cfRule type="aboveAverage" dxfId="1981" priority="5164" aboveAverage="0"/>
  </conditionalFormatting>
  <conditionalFormatting sqref="DE11">
    <cfRule type="aboveAverage" dxfId="1980" priority="3155" aboveAverage="0"/>
  </conditionalFormatting>
  <conditionalFormatting sqref="DE12">
    <cfRule type="aboveAverage" dxfId="1979" priority="3156" aboveAverage="0"/>
  </conditionalFormatting>
  <conditionalFormatting sqref="DE12:DE263">
    <cfRule type="aboveAverage" dxfId="1978" priority="2747" aboveAverage="0"/>
  </conditionalFormatting>
  <conditionalFormatting sqref="DE39:DE57">
    <cfRule type="aboveAverage" dxfId="1977" priority="3154" aboveAverage="0"/>
  </conditionalFormatting>
  <conditionalFormatting sqref="DE58:DE67">
    <cfRule type="aboveAverage" dxfId="1976" priority="3839" aboveAverage="0"/>
  </conditionalFormatting>
  <conditionalFormatting sqref="DE68:DE168">
    <cfRule type="aboveAverage" dxfId="1975" priority="3838" aboveAverage="0"/>
  </conditionalFormatting>
  <conditionalFormatting sqref="DE169:DE184">
    <cfRule type="aboveAverage" dxfId="1974" priority="3837" aboveAverage="0"/>
  </conditionalFormatting>
  <conditionalFormatting sqref="DE185:DE262">
    <cfRule type="aboveAverage" dxfId="1973" priority="3836" aboveAverage="0"/>
  </conditionalFormatting>
  <conditionalFormatting sqref="DE263">
    <cfRule type="aboveAverage" dxfId="1972" priority="3835" aboveAverage="0"/>
  </conditionalFormatting>
  <conditionalFormatting sqref="DF39:DF67">
    <cfRule type="aboveAverage" dxfId="1971" priority="5177" aboveAverage="0"/>
  </conditionalFormatting>
  <conditionalFormatting sqref="DF68:DF168">
    <cfRule type="aboveAverage" dxfId="1970" priority="5175" aboveAverage="0"/>
  </conditionalFormatting>
  <conditionalFormatting sqref="DF169:DF224">
    <cfRule type="aboveAverage" dxfId="1969" priority="5173" aboveAverage="0"/>
  </conditionalFormatting>
  <conditionalFormatting sqref="DF225:DF262">
    <cfRule type="aboveAverage" dxfId="1968" priority="5168" aboveAverage="0"/>
  </conditionalFormatting>
  <conditionalFormatting sqref="DF263">
    <cfRule type="aboveAverage" dxfId="1967" priority="4103" aboveAverage="0"/>
  </conditionalFormatting>
  <conditionalFormatting sqref="DF264:DF364">
    <cfRule type="aboveAverage" dxfId="1966" priority="6261" aboveAverage="0"/>
  </conditionalFormatting>
  <conditionalFormatting sqref="DG11">
    <cfRule type="aboveAverage" dxfId="1965" priority="5159" aboveAverage="0"/>
  </conditionalFormatting>
  <conditionalFormatting sqref="DG12:DG40">
    <cfRule type="aboveAverage" dxfId="1964" priority="5171" aboveAverage="0"/>
  </conditionalFormatting>
  <conditionalFormatting sqref="DG41:DG224">
    <cfRule type="aboveAverage" dxfId="1963" priority="5172" aboveAverage="0"/>
  </conditionalFormatting>
  <conditionalFormatting sqref="DG225:DG262">
    <cfRule type="aboveAverage" dxfId="1962" priority="5167" aboveAverage="0"/>
  </conditionalFormatting>
  <conditionalFormatting sqref="DG263">
    <cfRule type="aboveAverage" dxfId="1961" priority="4102" aboveAverage="0"/>
  </conditionalFormatting>
  <conditionalFormatting sqref="DG264:DG364">
    <cfRule type="aboveAverage" dxfId="1960" priority="6260" aboveAverage="0"/>
  </conditionalFormatting>
  <conditionalFormatting sqref="DK11">
    <cfRule type="aboveAverage" dxfId="1959" priority="5142" aboveAverage="0"/>
  </conditionalFormatting>
  <conditionalFormatting sqref="DK12:DK39">
    <cfRule type="aboveAverage" dxfId="1958" priority="5150" aboveAverage="0"/>
  </conditionalFormatting>
  <conditionalFormatting sqref="DK12:DK263">
    <cfRule type="aboveAverage" dxfId="1957" priority="878" aboveAverage="0"/>
  </conditionalFormatting>
  <conditionalFormatting sqref="DK40:DK67">
    <cfRule type="aboveAverage" dxfId="1956" priority="5158" aboveAverage="0"/>
  </conditionalFormatting>
  <conditionalFormatting sqref="DK68:DK168">
    <cfRule type="aboveAverage" dxfId="1955" priority="5156" aboveAverage="0"/>
  </conditionalFormatting>
  <conditionalFormatting sqref="DK169:DK224">
    <cfRule type="aboveAverage" dxfId="1954" priority="5154" aboveAverage="0"/>
  </conditionalFormatting>
  <conditionalFormatting sqref="DK225:DK262">
    <cfRule type="aboveAverage" dxfId="1953" priority="5149" aboveAverage="0"/>
  </conditionalFormatting>
  <conditionalFormatting sqref="DK263">
    <cfRule type="aboveAverage" dxfId="1952" priority="4099" aboveAverage="0"/>
  </conditionalFormatting>
  <conditionalFormatting sqref="DK264:DL364">
    <cfRule type="aboveAverage" dxfId="1951" priority="6259" aboveAverage="0"/>
  </conditionalFormatting>
  <conditionalFormatting sqref="DL10">
    <cfRule type="aboveAverage" dxfId="1950" priority="5144" aboveAverage="0"/>
  </conditionalFormatting>
  <conditionalFormatting sqref="DL11">
    <cfRule type="aboveAverage" dxfId="1949" priority="3833" aboveAverage="0"/>
  </conditionalFormatting>
  <conditionalFormatting sqref="DL12">
    <cfRule type="aboveAverage" dxfId="1948" priority="3834" aboveAverage="0"/>
  </conditionalFormatting>
  <conditionalFormatting sqref="DL12:DL263">
    <cfRule type="aboveAverage" dxfId="1947" priority="2737" aboveAverage="0"/>
  </conditionalFormatting>
  <conditionalFormatting sqref="DL39:DL57">
    <cfRule type="aboveAverage" dxfId="1946" priority="2738" aboveAverage="0"/>
  </conditionalFormatting>
  <conditionalFormatting sqref="DL39:DL67">
    <cfRule type="aboveAverage" dxfId="1945" priority="3832" aboveAverage="0"/>
  </conditionalFormatting>
  <conditionalFormatting sqref="DL58:DL67">
    <cfRule type="aboveAverage" dxfId="1944" priority="2745" aboveAverage="0"/>
  </conditionalFormatting>
  <conditionalFormatting sqref="DL68:DL168">
    <cfRule type="aboveAverage" dxfId="1943" priority="3831" aboveAverage="0"/>
  </conditionalFormatting>
  <conditionalFormatting sqref="DL169:DL184">
    <cfRule type="aboveAverage" dxfId="1942" priority="3830" aboveAverage="0"/>
  </conditionalFormatting>
  <conditionalFormatting sqref="DL185:DL262">
    <cfRule type="aboveAverage" dxfId="1941" priority="3829" aboveAverage="0"/>
  </conditionalFormatting>
  <conditionalFormatting sqref="DL263">
    <cfRule type="aboveAverage" dxfId="1940" priority="3828" aboveAverage="0"/>
  </conditionalFormatting>
  <conditionalFormatting sqref="DM39:DM67">
    <cfRule type="aboveAverage" dxfId="1939" priority="5157" aboveAverage="0"/>
  </conditionalFormatting>
  <conditionalFormatting sqref="DM68:DM168">
    <cfRule type="aboveAverage" dxfId="1938" priority="5155" aboveAverage="0"/>
  </conditionalFormatting>
  <conditionalFormatting sqref="DM169:DM224">
    <cfRule type="aboveAverage" dxfId="1937" priority="5153" aboveAverage="0"/>
  </conditionalFormatting>
  <conditionalFormatting sqref="DM225:DM262">
    <cfRule type="aboveAverage" dxfId="1936" priority="5148" aboveAverage="0"/>
  </conditionalFormatting>
  <conditionalFormatting sqref="DM263">
    <cfRule type="aboveAverage" dxfId="1935" priority="4098" aboveAverage="0"/>
  </conditionalFormatting>
  <conditionalFormatting sqref="DM264:DM364">
    <cfRule type="aboveAverage" dxfId="1934" priority="6258" aboveAverage="0"/>
  </conditionalFormatting>
  <conditionalFormatting sqref="DN11">
    <cfRule type="aboveAverage" dxfId="1933" priority="5139" aboveAverage="0"/>
  </conditionalFormatting>
  <conditionalFormatting sqref="DN12:DN40">
    <cfRule type="aboveAverage" dxfId="1932" priority="5151" aboveAverage="0"/>
  </conditionalFormatting>
  <conditionalFormatting sqref="DN41:DN224">
    <cfRule type="aboveAverage" dxfId="1931" priority="5152" aboveAverage="0"/>
  </conditionalFormatting>
  <conditionalFormatting sqref="DN225:DN262">
    <cfRule type="aboveAverage" dxfId="1930" priority="5147" aboveAverage="0"/>
  </conditionalFormatting>
  <conditionalFormatting sqref="DN263">
    <cfRule type="aboveAverage" dxfId="1929" priority="4097" aboveAverage="0"/>
  </conditionalFormatting>
  <conditionalFormatting sqref="DN264:DN364">
    <cfRule type="aboveAverage" dxfId="1928" priority="6257" aboveAverage="0"/>
  </conditionalFormatting>
  <conditionalFormatting sqref="DR11">
    <cfRule type="aboveAverage" dxfId="1927" priority="5122" aboveAverage="0"/>
  </conditionalFormatting>
  <conditionalFormatting sqref="DR12:DR39">
    <cfRule type="aboveAverage" dxfId="1926" priority="5130" aboveAverage="0"/>
  </conditionalFormatting>
  <conditionalFormatting sqref="DR12:DR263">
    <cfRule type="aboveAverage" dxfId="1925" priority="872" aboveAverage="0"/>
  </conditionalFormatting>
  <conditionalFormatting sqref="DR40:DR67">
    <cfRule type="aboveAverage" dxfId="1924" priority="5138" aboveAverage="0"/>
  </conditionalFormatting>
  <conditionalFormatting sqref="DR68:DR168">
    <cfRule type="aboveAverage" dxfId="1923" priority="5136" aboveAverage="0"/>
  </conditionalFormatting>
  <conditionalFormatting sqref="DR169:DR224">
    <cfRule type="aboveAverage" dxfId="1922" priority="5134" aboveAverage="0"/>
  </conditionalFormatting>
  <conditionalFormatting sqref="DR225:DR262">
    <cfRule type="aboveAverage" dxfId="1921" priority="5129" aboveAverage="0"/>
  </conditionalFormatting>
  <conditionalFormatting sqref="DR263">
    <cfRule type="aboveAverage" dxfId="1920" priority="4094" aboveAverage="0"/>
  </conditionalFormatting>
  <conditionalFormatting sqref="DR264:DS364">
    <cfRule type="aboveAverage" dxfId="1919" priority="6256" aboveAverage="0"/>
  </conditionalFormatting>
  <conditionalFormatting sqref="DS10">
    <cfRule type="aboveAverage" dxfId="1918" priority="3914" aboveAverage="0"/>
  </conditionalFormatting>
  <conditionalFormatting sqref="DS11">
    <cfRule type="aboveAverage" dxfId="1917" priority="3826" aboveAverage="0"/>
  </conditionalFormatting>
  <conditionalFormatting sqref="DS12">
    <cfRule type="aboveAverage" dxfId="1916" priority="3827" aboveAverage="0"/>
  </conditionalFormatting>
  <conditionalFormatting sqref="DS12:DS263">
    <cfRule type="aboveAverage" dxfId="1915" priority="2727" aboveAverage="0"/>
  </conditionalFormatting>
  <conditionalFormatting sqref="DS39:DS57">
    <cfRule type="aboveAverage" dxfId="1914" priority="2728" aboveAverage="0"/>
  </conditionalFormatting>
  <conditionalFormatting sqref="DS39:DS67">
    <cfRule type="aboveAverage" dxfId="1913" priority="3825" aboveAverage="0"/>
  </conditionalFormatting>
  <conditionalFormatting sqref="DS58:DS67">
    <cfRule type="aboveAverage" dxfId="1912" priority="2735" aboveAverage="0"/>
  </conditionalFormatting>
  <conditionalFormatting sqref="DS68:DS168">
    <cfRule type="aboveAverage" dxfId="1911" priority="3824" aboveAverage="0"/>
  </conditionalFormatting>
  <conditionalFormatting sqref="DS169:DS184">
    <cfRule type="aboveAverage" dxfId="1910" priority="3823" aboveAverage="0"/>
  </conditionalFormatting>
  <conditionalFormatting sqref="DS185:DS262">
    <cfRule type="aboveAverage" dxfId="1909" priority="3822" aboveAverage="0"/>
  </conditionalFormatting>
  <conditionalFormatting sqref="DS263">
    <cfRule type="aboveAverage" dxfId="1908" priority="3821" aboveAverage="0"/>
  </conditionalFormatting>
  <conditionalFormatting sqref="DT39:DT67">
    <cfRule type="aboveAverage" dxfId="1907" priority="5137" aboveAverage="0"/>
  </conditionalFormatting>
  <conditionalFormatting sqref="DT68:DT168">
    <cfRule type="aboveAverage" dxfId="1906" priority="5135" aboveAverage="0"/>
  </conditionalFormatting>
  <conditionalFormatting sqref="DT169:DT224">
    <cfRule type="aboveAverage" dxfId="1905" priority="5133" aboveAverage="0"/>
  </conditionalFormatting>
  <conditionalFormatting sqref="DT225:DT262">
    <cfRule type="aboveAverage" dxfId="1904" priority="5128" aboveAverage="0"/>
  </conditionalFormatting>
  <conditionalFormatting sqref="DT263">
    <cfRule type="aboveAverage" dxfId="1903" priority="4093" aboveAverage="0"/>
  </conditionalFormatting>
  <conditionalFormatting sqref="DT264:DT364">
    <cfRule type="aboveAverage" dxfId="1902" priority="6255" aboveAverage="0"/>
  </conditionalFormatting>
  <conditionalFormatting sqref="DU11">
    <cfRule type="aboveAverage" dxfId="1901" priority="5119" aboveAverage="0"/>
  </conditionalFormatting>
  <conditionalFormatting sqref="DU12:DU40">
    <cfRule type="aboveAverage" dxfId="1900" priority="5131" aboveAverage="0"/>
  </conditionalFormatting>
  <conditionalFormatting sqref="DU41:DU224">
    <cfRule type="aboveAverage" dxfId="1899" priority="5132" aboveAverage="0"/>
  </conditionalFormatting>
  <conditionalFormatting sqref="DU225:DU262">
    <cfRule type="aboveAverage" dxfId="1898" priority="5127" aboveAverage="0"/>
  </conditionalFormatting>
  <conditionalFormatting sqref="DU263">
    <cfRule type="aboveAverage" dxfId="1897" priority="4092" aboveAverage="0"/>
  </conditionalFormatting>
  <conditionalFormatting sqref="DU264:DV364 DV225:DV263">
    <cfRule type="aboveAverage" dxfId="1896" priority="6254" aboveAverage="0"/>
  </conditionalFormatting>
  <conditionalFormatting sqref="DV11">
    <cfRule type="aboveAverage" dxfId="1895" priority="6553" aboveAverage="0"/>
  </conditionalFormatting>
  <conditionalFormatting sqref="DV12:DV40">
    <cfRule type="aboveAverage" dxfId="1894" priority="6554" aboveAverage="0"/>
  </conditionalFormatting>
  <conditionalFormatting sqref="DV41:DV224">
    <cfRule type="aboveAverage" dxfId="1893" priority="6555" aboveAverage="0"/>
  </conditionalFormatting>
  <conditionalFormatting sqref="DY11">
    <cfRule type="aboveAverage" dxfId="1892" priority="5102" aboveAverage="0"/>
  </conditionalFormatting>
  <conditionalFormatting sqref="DY12:DY39">
    <cfRule type="aboveAverage" dxfId="1891" priority="5110" aboveAverage="0"/>
  </conditionalFormatting>
  <conditionalFormatting sqref="DY12:DY263">
    <cfRule type="aboveAverage" dxfId="1890" priority="866" aboveAverage="0"/>
  </conditionalFormatting>
  <conditionalFormatting sqref="DY40:DY67">
    <cfRule type="aboveAverage" dxfId="1889" priority="5118" aboveAverage="0"/>
  </conditionalFormatting>
  <conditionalFormatting sqref="DY68:DY168">
    <cfRule type="aboveAverage" dxfId="1888" priority="5116" aboveAverage="0"/>
  </conditionalFormatting>
  <conditionalFormatting sqref="DY169:DY224">
    <cfRule type="aboveAverage" dxfId="1887" priority="5114" aboveAverage="0"/>
  </conditionalFormatting>
  <conditionalFormatting sqref="DY225:DY262">
    <cfRule type="aboveAverage" dxfId="1886" priority="5109" aboveAverage="0"/>
  </conditionalFormatting>
  <conditionalFormatting sqref="DY263">
    <cfRule type="aboveAverage" dxfId="1885" priority="4089" aboveAverage="0"/>
  </conditionalFormatting>
  <conditionalFormatting sqref="DY264:DZ364">
    <cfRule type="aboveAverage" dxfId="1884" priority="6199" aboveAverage="0"/>
  </conditionalFormatting>
  <conditionalFormatting sqref="DZ3">
    <cfRule type="aboveAverage" dxfId="1883" priority="4550" aboveAverage="0"/>
  </conditionalFormatting>
  <conditionalFormatting sqref="DZ10">
    <cfRule type="aboveAverage" dxfId="1882" priority="5104" aboveAverage="0"/>
  </conditionalFormatting>
  <conditionalFormatting sqref="DZ11">
    <cfRule type="aboveAverage" dxfId="1881" priority="3819" aboveAverage="0"/>
  </conditionalFormatting>
  <conditionalFormatting sqref="DZ12">
    <cfRule type="aboveAverage" dxfId="1880" priority="3820" aboveAverage="0"/>
  </conditionalFormatting>
  <conditionalFormatting sqref="DZ39:DZ57">
    <cfRule type="aboveAverage" dxfId="1879" priority="2202" aboveAverage="0"/>
  </conditionalFormatting>
  <conditionalFormatting sqref="DZ39:DZ67">
    <cfRule type="aboveAverage" dxfId="1878" priority="3818" aboveAverage="0"/>
  </conditionalFormatting>
  <conditionalFormatting sqref="DZ58:DZ67">
    <cfRule type="aboveAverage" dxfId="1877" priority="2212" aboveAverage="0"/>
  </conditionalFormatting>
  <conditionalFormatting sqref="DZ68:DZ168">
    <cfRule type="aboveAverage" dxfId="1876" priority="3817" aboveAverage="0"/>
  </conditionalFormatting>
  <conditionalFormatting sqref="DZ169:DZ184">
    <cfRule type="aboveAverage" dxfId="1875" priority="3816" aboveAverage="0"/>
  </conditionalFormatting>
  <conditionalFormatting sqref="DZ185:DZ262">
    <cfRule type="aboveAverage" dxfId="1874" priority="3815" aboveAverage="0"/>
  </conditionalFormatting>
  <conditionalFormatting sqref="DZ263">
    <cfRule type="aboveAverage" dxfId="1873" priority="3814" aboveAverage="0"/>
  </conditionalFormatting>
  <conditionalFormatting sqref="EA39:EA67">
    <cfRule type="aboveAverage" dxfId="1872" priority="5117" aboveAverage="0"/>
  </conditionalFormatting>
  <conditionalFormatting sqref="EA68:EA93 EA95:EA168">
    <cfRule type="aboveAverage" dxfId="1871" priority="5115" aboveAverage="0"/>
  </conditionalFormatting>
  <conditionalFormatting sqref="EA68:EA168">
    <cfRule type="aboveAverage" dxfId="1870" priority="2224" aboveAverage="0"/>
  </conditionalFormatting>
  <conditionalFormatting sqref="EA94">
    <cfRule type="aboveAverage" dxfId="1869" priority="4458" aboveAverage="0"/>
  </conditionalFormatting>
  <conditionalFormatting sqref="EA169:EA224">
    <cfRule type="aboveAverage" dxfId="1868" priority="5113" aboveAverage="0"/>
  </conditionalFormatting>
  <conditionalFormatting sqref="EA225:EA262">
    <cfRule type="aboveAverage" dxfId="1867" priority="5108" aboveAverage="0"/>
  </conditionalFormatting>
  <conditionalFormatting sqref="EA263">
    <cfRule type="aboveAverage" dxfId="1866" priority="4088" aboveAverage="0"/>
  </conditionalFormatting>
  <conditionalFormatting sqref="EA264:EA364">
    <cfRule type="aboveAverage" dxfId="1865" priority="6198" aboveAverage="0"/>
  </conditionalFormatting>
  <conditionalFormatting sqref="EB11">
    <cfRule type="aboveAverage" dxfId="1864" priority="5099" aboveAverage="0"/>
  </conditionalFormatting>
  <conditionalFormatting sqref="EB12:EB40">
    <cfRule type="aboveAverage" dxfId="1863" priority="5111" aboveAverage="0"/>
  </conditionalFormatting>
  <conditionalFormatting sqref="EB41:EB224">
    <cfRule type="aboveAverage" dxfId="1862" priority="5112" aboveAverage="0"/>
  </conditionalFormatting>
  <conditionalFormatting sqref="EB225:EB262">
    <cfRule type="aboveAverage" dxfId="1861" priority="5107" aboveAverage="0"/>
  </conditionalFormatting>
  <conditionalFormatting sqref="EB263">
    <cfRule type="aboveAverage" dxfId="1860" priority="4087" aboveAverage="0"/>
  </conditionalFormatting>
  <conditionalFormatting sqref="EB264:EB364">
    <cfRule type="aboveAverage" dxfId="1859" priority="6197" aboveAverage="0"/>
  </conditionalFormatting>
  <conditionalFormatting sqref="EF11">
    <cfRule type="aboveAverage" dxfId="1858" priority="5082" aboveAverage="0"/>
  </conditionalFormatting>
  <conditionalFormatting sqref="EF12:EF39">
    <cfRule type="aboveAverage" dxfId="1857" priority="5090" aboveAverage="0"/>
  </conditionalFormatting>
  <conditionalFormatting sqref="EF12:EF263">
    <cfRule type="aboveAverage" dxfId="1856" priority="860" aboveAverage="0"/>
  </conditionalFormatting>
  <conditionalFormatting sqref="EF40:EF67">
    <cfRule type="aboveAverage" dxfId="1855" priority="5098" aboveAverage="0"/>
  </conditionalFormatting>
  <conditionalFormatting sqref="EF68:EF168">
    <cfRule type="aboveAverage" dxfId="1854" priority="5096" aboveAverage="0"/>
  </conditionalFormatting>
  <conditionalFormatting sqref="EF169:EF224">
    <cfRule type="aboveAverage" dxfId="1853" priority="5094" aboveAverage="0"/>
  </conditionalFormatting>
  <conditionalFormatting sqref="EF225:EF262">
    <cfRule type="aboveAverage" dxfId="1852" priority="5089" aboveAverage="0"/>
  </conditionalFormatting>
  <conditionalFormatting sqref="EF263">
    <cfRule type="aboveAverage" dxfId="1851" priority="4084" aboveAverage="0"/>
  </conditionalFormatting>
  <conditionalFormatting sqref="EF264:EG364">
    <cfRule type="aboveAverage" dxfId="1850" priority="6253" aboveAverage="0"/>
  </conditionalFormatting>
  <conditionalFormatting sqref="EG2">
    <cfRule type="aboveAverage" dxfId="1849" priority="3913" aboveAverage="0"/>
  </conditionalFormatting>
  <conditionalFormatting sqref="EG10">
    <cfRule type="aboveAverage" dxfId="1848" priority="3912" aboveAverage="0"/>
  </conditionalFormatting>
  <conditionalFormatting sqref="EG11">
    <cfRule type="aboveAverage" dxfId="1847" priority="3812" aboveAverage="0"/>
  </conditionalFormatting>
  <conditionalFormatting sqref="EG12">
    <cfRule type="aboveAverage" dxfId="1846" priority="3813" aboveAverage="0"/>
  </conditionalFormatting>
  <conditionalFormatting sqref="EG39:EG57">
    <cfRule type="aboveAverage" dxfId="1845" priority="2176" aboveAverage="0"/>
  </conditionalFormatting>
  <conditionalFormatting sqref="EG39:EG67">
    <cfRule type="aboveAverage" dxfId="1844" priority="3811" aboveAverage="0"/>
  </conditionalFormatting>
  <conditionalFormatting sqref="EG58:EG67">
    <cfRule type="aboveAverage" dxfId="1843" priority="2186" aboveAverage="0"/>
  </conditionalFormatting>
  <conditionalFormatting sqref="EG68:EG168">
    <cfRule type="aboveAverage" dxfId="1842" priority="3810" aboveAverage="0"/>
  </conditionalFormatting>
  <conditionalFormatting sqref="EG169:EG184">
    <cfRule type="aboveAverage" dxfId="1841" priority="3809" aboveAverage="0"/>
  </conditionalFormatting>
  <conditionalFormatting sqref="EG185:EG262">
    <cfRule type="aboveAverage" dxfId="1840" priority="3808" aboveAverage="0"/>
  </conditionalFormatting>
  <conditionalFormatting sqref="EG263">
    <cfRule type="aboveAverage" dxfId="1839" priority="3807" aboveAverage="0"/>
  </conditionalFormatting>
  <conditionalFormatting sqref="EH39:EH67">
    <cfRule type="aboveAverage" dxfId="1838" priority="5097" aboveAverage="0"/>
  </conditionalFormatting>
  <conditionalFormatting sqref="EH68:EH168">
    <cfRule type="aboveAverage" dxfId="1837" priority="5095" aboveAverage="0"/>
  </conditionalFormatting>
  <conditionalFormatting sqref="EH169:EH224">
    <cfRule type="aboveAverage" dxfId="1836" priority="5093" aboveAverage="0"/>
  </conditionalFormatting>
  <conditionalFormatting sqref="EH225:EH262">
    <cfRule type="aboveAverage" dxfId="1835" priority="5088" aboveAverage="0"/>
  </conditionalFormatting>
  <conditionalFormatting sqref="EH263">
    <cfRule type="aboveAverage" dxfId="1834" priority="4083" aboveAverage="0"/>
  </conditionalFormatting>
  <conditionalFormatting sqref="EH264:EH364">
    <cfRule type="aboveAverage" dxfId="1833" priority="6252" aboveAverage="0"/>
  </conditionalFormatting>
  <conditionalFormatting sqref="EI11">
    <cfRule type="aboveAverage" dxfId="1832" priority="5079" aboveAverage="0"/>
  </conditionalFormatting>
  <conditionalFormatting sqref="EI12:EI40">
    <cfRule type="aboveAverage" dxfId="1831" priority="5091" aboveAverage="0"/>
  </conditionalFormatting>
  <conditionalFormatting sqref="EI41:EI224">
    <cfRule type="aboveAverage" dxfId="1830" priority="5092" aboveAverage="0"/>
  </conditionalFormatting>
  <conditionalFormatting sqref="EI225:EI262">
    <cfRule type="aboveAverage" dxfId="1829" priority="5087" aboveAverage="0"/>
  </conditionalFormatting>
  <conditionalFormatting sqref="EI263">
    <cfRule type="aboveAverage" dxfId="1828" priority="4082" aboveAverage="0"/>
  </conditionalFormatting>
  <conditionalFormatting sqref="EI264:EI364">
    <cfRule type="aboveAverage" dxfId="1827" priority="6251" aboveAverage="0"/>
  </conditionalFormatting>
  <conditionalFormatting sqref="EM11">
    <cfRule type="aboveAverage" dxfId="1826" priority="5062" aboveAverage="0"/>
  </conditionalFormatting>
  <conditionalFormatting sqref="EM12:EM39">
    <cfRule type="aboveAverage" dxfId="1825" priority="5070" aboveAverage="0"/>
  </conditionalFormatting>
  <conditionalFormatting sqref="EM12:EM263">
    <cfRule type="aboveAverage" dxfId="1824" priority="854" aboveAverage="0"/>
  </conditionalFormatting>
  <conditionalFormatting sqref="EM40:EM67">
    <cfRule type="aboveAverage" dxfId="1823" priority="5078" aboveAverage="0"/>
  </conditionalFormatting>
  <conditionalFormatting sqref="EM68:EM168">
    <cfRule type="aboveAverage" dxfId="1822" priority="5076" aboveAverage="0"/>
  </conditionalFormatting>
  <conditionalFormatting sqref="EM169:EM224">
    <cfRule type="aboveAverage" dxfId="1821" priority="5074" aboveAverage="0"/>
  </conditionalFormatting>
  <conditionalFormatting sqref="EM225:EM262">
    <cfRule type="aboveAverage" dxfId="1820" priority="5069" aboveAverage="0"/>
  </conditionalFormatting>
  <conditionalFormatting sqref="EM263">
    <cfRule type="aboveAverage" dxfId="1819" priority="4079" aboveAverage="0"/>
  </conditionalFormatting>
  <conditionalFormatting sqref="EM264:EN364">
    <cfRule type="aboveAverage" dxfId="1818" priority="6250" aboveAverage="0"/>
  </conditionalFormatting>
  <conditionalFormatting sqref="EN10">
    <cfRule type="aboveAverage" dxfId="1817" priority="5064" aboveAverage="0"/>
  </conditionalFormatting>
  <conditionalFormatting sqref="EN11">
    <cfRule type="aboveAverage" dxfId="1816" priority="3805" aboveAverage="0"/>
  </conditionalFormatting>
  <conditionalFormatting sqref="EN12">
    <cfRule type="aboveAverage" dxfId="1815" priority="3806" aboveAverage="0"/>
  </conditionalFormatting>
  <conditionalFormatting sqref="EN39:EN57">
    <cfRule type="aboveAverage" dxfId="1814" priority="2150" aboveAverage="0"/>
  </conditionalFormatting>
  <conditionalFormatting sqref="EN39:EN67">
    <cfRule type="aboveAverage" dxfId="1813" priority="3804" aboveAverage="0"/>
  </conditionalFormatting>
  <conditionalFormatting sqref="EN58:EN67">
    <cfRule type="aboveAverage" dxfId="1812" priority="2160" aboveAverage="0"/>
  </conditionalFormatting>
  <conditionalFormatting sqref="EN68:EN168">
    <cfRule type="aboveAverage" dxfId="1811" priority="3803" aboveAverage="0"/>
  </conditionalFormatting>
  <conditionalFormatting sqref="EN169:EN184">
    <cfRule type="aboveAverage" dxfId="1810" priority="3802" aboveAverage="0"/>
  </conditionalFormatting>
  <conditionalFormatting sqref="EN185:EN262">
    <cfRule type="aboveAverage" dxfId="1809" priority="3801" aboveAverage="0"/>
  </conditionalFormatting>
  <conditionalFormatting sqref="EN263">
    <cfRule type="aboveAverage" dxfId="1808" priority="3800" aboveAverage="0"/>
  </conditionalFormatting>
  <conditionalFormatting sqref="EO39:EO67">
    <cfRule type="aboveAverage" dxfId="1807" priority="5077" aboveAverage="0"/>
  </conditionalFormatting>
  <conditionalFormatting sqref="EO68:EO168">
    <cfRule type="aboveAverage" dxfId="1806" priority="5075" aboveAverage="0"/>
  </conditionalFormatting>
  <conditionalFormatting sqref="EO169:EO224">
    <cfRule type="aboveAverage" dxfId="1805" priority="5073" aboveAverage="0"/>
  </conditionalFormatting>
  <conditionalFormatting sqref="EO225:EO262">
    <cfRule type="aboveAverage" dxfId="1804" priority="5068" aboveAverage="0"/>
  </conditionalFormatting>
  <conditionalFormatting sqref="EO263">
    <cfRule type="aboveAverage" dxfId="1803" priority="4078" aboveAverage="0"/>
  </conditionalFormatting>
  <conditionalFormatting sqref="EO264:EO364">
    <cfRule type="aboveAverage" dxfId="1802" priority="6249" aboveAverage="0"/>
  </conditionalFormatting>
  <conditionalFormatting sqref="EP11">
    <cfRule type="aboveAverage" dxfId="1801" priority="5059" aboveAverage="0"/>
  </conditionalFormatting>
  <conditionalFormatting sqref="EP12:EP40">
    <cfRule type="aboveAverage" dxfId="1800" priority="5071" aboveAverage="0"/>
  </conditionalFormatting>
  <conditionalFormatting sqref="EP41:EP224">
    <cfRule type="aboveAverage" dxfId="1799" priority="5072" aboveAverage="0"/>
  </conditionalFormatting>
  <conditionalFormatting sqref="EP225:EP262">
    <cfRule type="aboveAverage" dxfId="1798" priority="5067" aboveAverage="0"/>
  </conditionalFormatting>
  <conditionalFormatting sqref="EP263">
    <cfRule type="aboveAverage" dxfId="1797" priority="4077" aboveAverage="0"/>
  </conditionalFormatting>
  <conditionalFormatting sqref="EP264:EP364">
    <cfRule type="aboveAverage" dxfId="1796" priority="6248" aboveAverage="0"/>
  </conditionalFormatting>
  <conditionalFormatting sqref="ET11">
    <cfRule type="aboveAverage" dxfId="1795" priority="5042" aboveAverage="0"/>
  </conditionalFormatting>
  <conditionalFormatting sqref="ET12:ET39">
    <cfRule type="aboveAverage" dxfId="1794" priority="5050" aboveAverage="0"/>
  </conditionalFormatting>
  <conditionalFormatting sqref="ET12:ET263">
    <cfRule type="aboveAverage" dxfId="1793" priority="848" aboveAverage="0"/>
  </conditionalFormatting>
  <conditionalFormatting sqref="ET40:ET67">
    <cfRule type="aboveAverage" dxfId="1792" priority="5058" aboveAverage="0"/>
  </conditionalFormatting>
  <conditionalFormatting sqref="ET68:ET168">
    <cfRule type="aboveAverage" dxfId="1791" priority="5056" aboveAverage="0"/>
  </conditionalFormatting>
  <conditionalFormatting sqref="ET169:ET224">
    <cfRule type="aboveAverage" dxfId="1790" priority="5054" aboveAverage="0"/>
  </conditionalFormatting>
  <conditionalFormatting sqref="ET225:ET262">
    <cfRule type="aboveAverage" dxfId="1789" priority="5049" aboveAverage="0"/>
  </conditionalFormatting>
  <conditionalFormatting sqref="ET263">
    <cfRule type="aboveAverage" dxfId="1788" priority="4074" aboveAverage="0"/>
  </conditionalFormatting>
  <conditionalFormatting sqref="ET264:EU364">
    <cfRule type="aboveAverage" dxfId="1787" priority="6247" aboveAverage="0"/>
  </conditionalFormatting>
  <conditionalFormatting sqref="EU3">
    <cfRule type="aboveAverage" dxfId="1786" priority="4548" aboveAverage="0"/>
  </conditionalFormatting>
  <conditionalFormatting sqref="EU10">
    <cfRule type="aboveAverage" dxfId="1785" priority="5044" aboveAverage="0"/>
  </conditionalFormatting>
  <conditionalFormatting sqref="EU11">
    <cfRule type="aboveAverage" dxfId="1784" priority="3798" aboveAverage="0"/>
  </conditionalFormatting>
  <conditionalFormatting sqref="EU12">
    <cfRule type="aboveAverage" dxfId="1783" priority="3799" aboveAverage="0"/>
  </conditionalFormatting>
  <conditionalFormatting sqref="EU12:EU263">
    <cfRule type="aboveAverage" dxfId="1782" priority="2717" aboveAverage="0"/>
  </conditionalFormatting>
  <conditionalFormatting sqref="EU39:EU57">
    <cfRule type="aboveAverage" dxfId="1781" priority="2718" aboveAverage="0"/>
  </conditionalFormatting>
  <conditionalFormatting sqref="EU39:EU67">
    <cfRule type="aboveAverage" dxfId="1780" priority="3797" aboveAverage="0"/>
  </conditionalFormatting>
  <conditionalFormatting sqref="EU58:EU67">
    <cfRule type="aboveAverage" dxfId="1779" priority="2725" aboveAverage="0"/>
  </conditionalFormatting>
  <conditionalFormatting sqref="EU68:EU168">
    <cfRule type="aboveAverage" dxfId="1778" priority="3796" aboveAverage="0"/>
  </conditionalFormatting>
  <conditionalFormatting sqref="EU169:EU184">
    <cfRule type="aboveAverage" dxfId="1777" priority="3795" aboveAverage="0"/>
  </conditionalFormatting>
  <conditionalFormatting sqref="EU185:EU262">
    <cfRule type="aboveAverage" dxfId="1776" priority="3794" aboveAverage="0"/>
  </conditionalFormatting>
  <conditionalFormatting sqref="EU263">
    <cfRule type="aboveAverage" dxfId="1775" priority="3793" aboveAverage="0"/>
  </conditionalFormatting>
  <conditionalFormatting sqref="EV39:EV67">
    <cfRule type="aboveAverage" dxfId="1774" priority="5057" aboveAverage="0"/>
  </conditionalFormatting>
  <conditionalFormatting sqref="EV68:EV168">
    <cfRule type="aboveAverage" dxfId="1773" priority="5055" aboveAverage="0"/>
  </conditionalFormatting>
  <conditionalFormatting sqref="EV169:EV224">
    <cfRule type="aboveAverage" dxfId="1772" priority="5053" aboveAverage="0"/>
  </conditionalFormatting>
  <conditionalFormatting sqref="EV225:EV262">
    <cfRule type="aboveAverage" dxfId="1771" priority="5048" aboveAverage="0"/>
  </conditionalFormatting>
  <conditionalFormatting sqref="EV263">
    <cfRule type="aboveAverage" dxfId="1770" priority="4073" aboveAverage="0"/>
  </conditionalFormatting>
  <conditionalFormatting sqref="EV264:EV364">
    <cfRule type="aboveAverage" dxfId="1769" priority="6246" aboveAverage="0"/>
  </conditionalFormatting>
  <conditionalFormatting sqref="EW11">
    <cfRule type="aboveAverage" dxfId="1768" priority="5039" aboveAverage="0"/>
  </conditionalFormatting>
  <conditionalFormatting sqref="EW12:EW40">
    <cfRule type="aboveAverage" dxfId="1767" priority="5051" aboveAverage="0"/>
  </conditionalFormatting>
  <conditionalFormatting sqref="EW41:EW224">
    <cfRule type="aboveAverage" dxfId="1766" priority="5052" aboveAverage="0"/>
  </conditionalFormatting>
  <conditionalFormatting sqref="EW225:EW262">
    <cfRule type="aboveAverage" dxfId="1765" priority="5047" aboveAverage="0"/>
  </conditionalFormatting>
  <conditionalFormatting sqref="EW263">
    <cfRule type="aboveAverage" dxfId="1764" priority="4072" aboveAverage="0"/>
  </conditionalFormatting>
  <conditionalFormatting sqref="EW264:EW364">
    <cfRule type="aboveAverage" dxfId="1763" priority="6245" aboveAverage="0"/>
  </conditionalFormatting>
  <conditionalFormatting sqref="FA11">
    <cfRule type="aboveAverage" dxfId="1762" priority="5022" aboveAverage="0"/>
  </conditionalFormatting>
  <conditionalFormatting sqref="FA12:FA39">
    <cfRule type="aboveAverage" dxfId="1761" priority="5030" aboveAverage="0"/>
  </conditionalFormatting>
  <conditionalFormatting sqref="FA12:FA263">
    <cfRule type="aboveAverage" dxfId="1760" priority="842" aboveAverage="0"/>
  </conditionalFormatting>
  <conditionalFormatting sqref="FA40:FA67">
    <cfRule type="aboveAverage" dxfId="1759" priority="5038" aboveAverage="0"/>
  </conditionalFormatting>
  <conditionalFormatting sqref="FA68:FA168">
    <cfRule type="aboveAverage" dxfId="1758" priority="5036" aboveAverage="0"/>
  </conditionalFormatting>
  <conditionalFormatting sqref="FA169:FA224">
    <cfRule type="aboveAverage" dxfId="1757" priority="5034" aboveAverage="0"/>
  </conditionalFormatting>
  <conditionalFormatting sqref="FA225:FA262">
    <cfRule type="aboveAverage" dxfId="1756" priority="5029" aboveAverage="0"/>
  </conditionalFormatting>
  <conditionalFormatting sqref="FA263">
    <cfRule type="aboveAverage" dxfId="1755" priority="4069" aboveAverage="0"/>
  </conditionalFormatting>
  <conditionalFormatting sqref="FA264:FB364">
    <cfRule type="aboveAverage" dxfId="1754" priority="6244" aboveAverage="0"/>
  </conditionalFormatting>
  <conditionalFormatting sqref="FB3">
    <cfRule type="aboveAverage" dxfId="1753" priority="4547" aboveAverage="0"/>
  </conditionalFormatting>
  <conditionalFormatting sqref="FB10">
    <cfRule type="aboveAverage" dxfId="1752" priority="5024" aboveAverage="0"/>
  </conditionalFormatting>
  <conditionalFormatting sqref="FB11">
    <cfRule type="aboveAverage" dxfId="1751" priority="3791" aboveAverage="0"/>
  </conditionalFormatting>
  <conditionalFormatting sqref="FB12">
    <cfRule type="aboveAverage" dxfId="1750" priority="3792" aboveAverage="0"/>
  </conditionalFormatting>
  <conditionalFormatting sqref="FB12:FB263">
    <cfRule type="aboveAverage" dxfId="1749" priority="2707" aboveAverage="0"/>
  </conditionalFormatting>
  <conditionalFormatting sqref="FB39:FB57">
    <cfRule type="aboveAverage" dxfId="1748" priority="2708" aboveAverage="0"/>
  </conditionalFormatting>
  <conditionalFormatting sqref="FB39:FB67">
    <cfRule type="aboveAverage" dxfId="1747" priority="3790" aboveAverage="0"/>
  </conditionalFormatting>
  <conditionalFormatting sqref="FB58:FB67">
    <cfRule type="aboveAverage" dxfId="1746" priority="2715" aboveAverage="0"/>
  </conditionalFormatting>
  <conditionalFormatting sqref="FB68:FB168">
    <cfRule type="aboveAverage" dxfId="1745" priority="3789" aboveAverage="0"/>
  </conditionalFormatting>
  <conditionalFormatting sqref="FB169:FB184">
    <cfRule type="aboveAverage" dxfId="1744" priority="3788" aboveAverage="0"/>
  </conditionalFormatting>
  <conditionalFormatting sqref="FB185:FB262">
    <cfRule type="aboveAverage" dxfId="1743" priority="3787" aboveAverage="0"/>
  </conditionalFormatting>
  <conditionalFormatting sqref="FB263">
    <cfRule type="aboveAverage" dxfId="1742" priority="3786" aboveAverage="0"/>
  </conditionalFormatting>
  <conditionalFormatting sqref="FC39:FC67">
    <cfRule type="aboveAverage" dxfId="1741" priority="5037" aboveAverage="0"/>
  </conditionalFormatting>
  <conditionalFormatting sqref="FC68:FC168">
    <cfRule type="aboveAverage" dxfId="1740" priority="5035" aboveAverage="0"/>
  </conditionalFormatting>
  <conditionalFormatting sqref="FC169:FC224">
    <cfRule type="aboveAverage" dxfId="1739" priority="5033" aboveAverage="0"/>
  </conditionalFormatting>
  <conditionalFormatting sqref="FC225:FC262">
    <cfRule type="aboveAverage" dxfId="1738" priority="5028" aboveAverage="0"/>
  </conditionalFormatting>
  <conditionalFormatting sqref="FC263">
    <cfRule type="aboveAverage" dxfId="1737" priority="4068" aboveAverage="0"/>
  </conditionalFormatting>
  <conditionalFormatting sqref="FC264:FC364">
    <cfRule type="aboveAverage" dxfId="1736" priority="6243" aboveAverage="0"/>
  </conditionalFormatting>
  <conditionalFormatting sqref="FD11">
    <cfRule type="aboveAverage" dxfId="1735" priority="5019" aboveAverage="0"/>
  </conditionalFormatting>
  <conditionalFormatting sqref="FD12:FD40">
    <cfRule type="aboveAverage" dxfId="1734" priority="5031" aboveAverage="0"/>
  </conditionalFormatting>
  <conditionalFormatting sqref="FD41:FD224">
    <cfRule type="aboveAverage" dxfId="1733" priority="5032" aboveAverage="0"/>
  </conditionalFormatting>
  <conditionalFormatting sqref="FD225:FD262">
    <cfRule type="aboveAverage" dxfId="1732" priority="5027" aboveAverage="0"/>
  </conditionalFormatting>
  <conditionalFormatting sqref="FD263">
    <cfRule type="aboveAverage" dxfId="1731" priority="4067" aboveAverage="0"/>
  </conditionalFormatting>
  <conditionalFormatting sqref="FD264:FD364">
    <cfRule type="aboveAverage" dxfId="1730" priority="6242" aboveAverage="0"/>
  </conditionalFormatting>
  <conditionalFormatting sqref="FH11">
    <cfRule type="aboveAverage" dxfId="1729" priority="5002" aboveAverage="0"/>
  </conditionalFormatting>
  <conditionalFormatting sqref="FH12:FH39">
    <cfRule type="aboveAverage" dxfId="1728" priority="5010" aboveAverage="0"/>
  </conditionalFormatting>
  <conditionalFormatting sqref="FH12:FH263">
    <cfRule type="aboveAverage" dxfId="1727" priority="836" aboveAverage="0"/>
  </conditionalFormatting>
  <conditionalFormatting sqref="FH40:FH67">
    <cfRule type="aboveAverage" dxfId="1726" priority="5018" aboveAverage="0"/>
  </conditionalFormatting>
  <conditionalFormatting sqref="FH68:FH168">
    <cfRule type="aboveAverage" dxfId="1725" priority="5016" aboveAverage="0"/>
  </conditionalFormatting>
  <conditionalFormatting sqref="FH169:FH224">
    <cfRule type="aboveAverage" dxfId="1724" priority="5014" aboveAverage="0"/>
  </conditionalFormatting>
  <conditionalFormatting sqref="FH225:FH262">
    <cfRule type="aboveAverage" dxfId="1723" priority="5009" aboveAverage="0"/>
  </conditionalFormatting>
  <conditionalFormatting sqref="FH263">
    <cfRule type="aboveAverage" dxfId="1722" priority="4064" aboveAverage="0"/>
  </conditionalFormatting>
  <conditionalFormatting sqref="FH264:FI364">
    <cfRule type="aboveAverage" dxfId="1721" priority="6241" aboveAverage="0"/>
  </conditionalFormatting>
  <conditionalFormatting sqref="FI10">
    <cfRule type="aboveAverage" dxfId="1720" priority="5004" aboveAverage="0"/>
  </conditionalFormatting>
  <conditionalFormatting sqref="FI11">
    <cfRule type="aboveAverage" dxfId="1719" priority="3784" aboveAverage="0"/>
  </conditionalFormatting>
  <conditionalFormatting sqref="FI12">
    <cfRule type="aboveAverage" dxfId="1718" priority="3785" aboveAverage="0"/>
  </conditionalFormatting>
  <conditionalFormatting sqref="FI39:FI57">
    <cfRule type="aboveAverage" dxfId="1717" priority="2072" aboveAverage="0"/>
  </conditionalFormatting>
  <conditionalFormatting sqref="FI39:FI67">
    <cfRule type="aboveAverage" dxfId="1716" priority="3783" aboveAverage="0"/>
  </conditionalFormatting>
  <conditionalFormatting sqref="FI58:FI67">
    <cfRule type="aboveAverage" dxfId="1715" priority="2082" aboveAverage="0"/>
  </conditionalFormatting>
  <conditionalFormatting sqref="FI68:FI168">
    <cfRule type="aboveAverage" dxfId="1714" priority="3782" aboveAverage="0"/>
  </conditionalFormatting>
  <conditionalFormatting sqref="FI169:FI184">
    <cfRule type="aboveAverage" dxfId="1713" priority="3781" aboveAverage="0"/>
  </conditionalFormatting>
  <conditionalFormatting sqref="FI185:FI262">
    <cfRule type="aboveAverage" dxfId="1712" priority="3780" aboveAverage="0"/>
  </conditionalFormatting>
  <conditionalFormatting sqref="FI263">
    <cfRule type="aboveAverage" dxfId="1711" priority="3779" aboveAverage="0"/>
  </conditionalFormatting>
  <conditionalFormatting sqref="FJ39:FJ67">
    <cfRule type="aboveAverage" dxfId="1710" priority="5017" aboveAverage="0"/>
  </conditionalFormatting>
  <conditionalFormatting sqref="FJ68:FJ168">
    <cfRule type="aboveAverage" dxfId="1709" priority="5015" aboveAverage="0"/>
  </conditionalFormatting>
  <conditionalFormatting sqref="FJ169:FJ224">
    <cfRule type="aboveAverage" dxfId="1708" priority="5013" aboveAverage="0"/>
  </conditionalFormatting>
  <conditionalFormatting sqref="FJ225:FJ262">
    <cfRule type="aboveAverage" dxfId="1707" priority="5008" aboveAverage="0"/>
  </conditionalFormatting>
  <conditionalFormatting sqref="FJ263">
    <cfRule type="aboveAverage" dxfId="1706" priority="4063" aboveAverage="0"/>
  </conditionalFormatting>
  <conditionalFormatting sqref="FJ264:FJ364">
    <cfRule type="aboveAverage" dxfId="1705" priority="6240" aboveAverage="0"/>
  </conditionalFormatting>
  <conditionalFormatting sqref="FK11">
    <cfRule type="aboveAverage" dxfId="1704" priority="4999" aboveAverage="0"/>
  </conditionalFormatting>
  <conditionalFormatting sqref="FK12:FK40">
    <cfRule type="aboveAverage" dxfId="1703" priority="5011" aboveAverage="0"/>
  </conditionalFormatting>
  <conditionalFormatting sqref="FK41:FK224">
    <cfRule type="aboveAverage" dxfId="1702" priority="5012" aboveAverage="0"/>
  </conditionalFormatting>
  <conditionalFormatting sqref="FK225:FK262">
    <cfRule type="aboveAverage" dxfId="1701" priority="5007" aboveAverage="0"/>
  </conditionalFormatting>
  <conditionalFormatting sqref="FK263">
    <cfRule type="aboveAverage" dxfId="1700" priority="4062" aboveAverage="0"/>
  </conditionalFormatting>
  <conditionalFormatting sqref="FK264:FK364">
    <cfRule type="aboveAverage" dxfId="1699" priority="6239" aboveAverage="0"/>
  </conditionalFormatting>
  <conditionalFormatting sqref="FO11">
    <cfRule type="aboveAverage" dxfId="1698" priority="4982" aboveAverage="0"/>
  </conditionalFormatting>
  <conditionalFormatting sqref="FO12:FO39">
    <cfRule type="aboveAverage" dxfId="1697" priority="4990" aboveAverage="0"/>
  </conditionalFormatting>
  <conditionalFormatting sqref="FO12:FO263">
    <cfRule type="aboveAverage" dxfId="1696" priority="830" aboveAverage="0"/>
  </conditionalFormatting>
  <conditionalFormatting sqref="FO40:FO67">
    <cfRule type="aboveAverage" dxfId="1695" priority="4998" aboveAverage="0"/>
  </conditionalFormatting>
  <conditionalFormatting sqref="FO68:FO168">
    <cfRule type="aboveAverage" dxfId="1694" priority="4996" aboveAverage="0"/>
  </conditionalFormatting>
  <conditionalFormatting sqref="FO169:FO224">
    <cfRule type="aboveAverage" dxfId="1693" priority="4994" aboveAverage="0"/>
  </conditionalFormatting>
  <conditionalFormatting sqref="FO225:FO262">
    <cfRule type="aboveAverage" dxfId="1692" priority="4989" aboveAverage="0"/>
  </conditionalFormatting>
  <conditionalFormatting sqref="FO263">
    <cfRule type="aboveAverage" dxfId="1691" priority="4059" aboveAverage="0"/>
  </conditionalFormatting>
  <conditionalFormatting sqref="FO264:FP364">
    <cfRule type="aboveAverage" dxfId="1690" priority="6238" aboveAverage="0"/>
  </conditionalFormatting>
  <conditionalFormatting sqref="FP10">
    <cfRule type="aboveAverage" dxfId="1689" priority="4984" aboveAverage="0"/>
  </conditionalFormatting>
  <conditionalFormatting sqref="FP11">
    <cfRule type="aboveAverage" dxfId="1688" priority="3777" aboveAverage="0"/>
  </conditionalFormatting>
  <conditionalFormatting sqref="FP12">
    <cfRule type="aboveAverage" dxfId="1687" priority="3778" aboveAverage="0"/>
  </conditionalFormatting>
  <conditionalFormatting sqref="FP39:FP57">
    <cfRule type="aboveAverage" dxfId="1686" priority="2046" aboveAverage="0"/>
  </conditionalFormatting>
  <conditionalFormatting sqref="FP39:FP67">
    <cfRule type="aboveAverage" dxfId="1685" priority="3776" aboveAverage="0"/>
  </conditionalFormatting>
  <conditionalFormatting sqref="FP58:FP67">
    <cfRule type="aboveAverage" dxfId="1684" priority="2056" aboveAverage="0"/>
  </conditionalFormatting>
  <conditionalFormatting sqref="FP68:FP168">
    <cfRule type="aboveAverage" dxfId="1683" priority="3775" aboveAverage="0"/>
  </conditionalFormatting>
  <conditionalFormatting sqref="FP169:FP184">
    <cfRule type="aboveAverage" dxfId="1682" priority="3774" aboveAverage="0"/>
  </conditionalFormatting>
  <conditionalFormatting sqref="FP185:FP262">
    <cfRule type="aboveAverage" dxfId="1681" priority="3773" aboveAverage="0"/>
  </conditionalFormatting>
  <conditionalFormatting sqref="FP263">
    <cfRule type="aboveAverage" dxfId="1680" priority="3772" aboveAverage="0"/>
  </conditionalFormatting>
  <conditionalFormatting sqref="FQ39:FQ67">
    <cfRule type="aboveAverage" dxfId="1679" priority="4997" aboveAverage="0"/>
  </conditionalFormatting>
  <conditionalFormatting sqref="FQ68:FQ168">
    <cfRule type="aboveAverage" dxfId="1678" priority="4995" aboveAverage="0"/>
  </conditionalFormatting>
  <conditionalFormatting sqref="FQ169:FQ224">
    <cfRule type="aboveAverage" dxfId="1677" priority="4993" aboveAverage="0"/>
  </conditionalFormatting>
  <conditionalFormatting sqref="FQ225:FQ262">
    <cfRule type="aboveAverage" dxfId="1676" priority="4988" aboveAverage="0"/>
  </conditionalFormatting>
  <conditionalFormatting sqref="FQ263">
    <cfRule type="aboveAverage" dxfId="1675" priority="4058" aboveAverage="0"/>
  </conditionalFormatting>
  <conditionalFormatting sqref="FQ264:FQ364">
    <cfRule type="aboveAverage" dxfId="1674" priority="6237" aboveAverage="0"/>
  </conditionalFormatting>
  <conditionalFormatting sqref="FR11">
    <cfRule type="aboveAverage" dxfId="1673" priority="4979" aboveAverage="0"/>
  </conditionalFormatting>
  <conditionalFormatting sqref="FR12:FR40">
    <cfRule type="aboveAverage" dxfId="1672" priority="4991" aboveAverage="0"/>
  </conditionalFormatting>
  <conditionalFormatting sqref="FR41:FR224">
    <cfRule type="aboveAverage" dxfId="1671" priority="4992" aboveAverage="0"/>
  </conditionalFormatting>
  <conditionalFormatting sqref="FR225:FR262">
    <cfRule type="aboveAverage" dxfId="1670" priority="4987" aboveAverage="0"/>
  </conditionalFormatting>
  <conditionalFormatting sqref="FR263">
    <cfRule type="aboveAverage" dxfId="1669" priority="4057" aboveAverage="0"/>
  </conditionalFormatting>
  <conditionalFormatting sqref="FR264:FR364">
    <cfRule type="aboveAverage" dxfId="1668" priority="6236" aboveAverage="0"/>
  </conditionalFormatting>
  <conditionalFormatting sqref="FV11">
    <cfRule type="aboveAverage" dxfId="1667" priority="4962" aboveAverage="0"/>
  </conditionalFormatting>
  <conditionalFormatting sqref="FV12:FV39">
    <cfRule type="aboveAverage" dxfId="1666" priority="4970" aboveAverage="0"/>
  </conditionalFormatting>
  <conditionalFormatting sqref="FV12:FV263">
    <cfRule type="aboveAverage" dxfId="1665" priority="824" aboveAverage="0"/>
  </conditionalFormatting>
  <conditionalFormatting sqref="FV40:FV67">
    <cfRule type="aboveAverage" dxfId="1664" priority="4978" aboveAverage="0"/>
  </conditionalFormatting>
  <conditionalFormatting sqref="FV68:FV168">
    <cfRule type="aboveAverage" dxfId="1663" priority="4976" aboveAverage="0"/>
  </conditionalFormatting>
  <conditionalFormatting sqref="FV169:FV224">
    <cfRule type="aboveAverage" dxfId="1662" priority="4974" aboveAverage="0"/>
  </conditionalFormatting>
  <conditionalFormatting sqref="FV225:FV262">
    <cfRule type="aboveAverage" dxfId="1661" priority="4969" aboveAverage="0"/>
  </conditionalFormatting>
  <conditionalFormatting sqref="FV263">
    <cfRule type="aboveAverage" dxfId="1660" priority="4054" aboveAverage="0"/>
  </conditionalFormatting>
  <conditionalFormatting sqref="FV264:FW364">
    <cfRule type="aboveAverage" dxfId="1659" priority="6235" aboveAverage="0"/>
  </conditionalFormatting>
  <conditionalFormatting sqref="FW3">
    <cfRule type="aboveAverage" dxfId="1658" priority="4546" aboveAverage="0"/>
  </conditionalFormatting>
  <conditionalFormatting sqref="FW10">
    <cfRule type="aboveAverage" dxfId="1657" priority="4964" aboveAverage="0"/>
  </conditionalFormatting>
  <conditionalFormatting sqref="FW11">
    <cfRule type="aboveAverage" dxfId="1656" priority="3770" aboveAverage="0"/>
  </conditionalFormatting>
  <conditionalFormatting sqref="FW12">
    <cfRule type="aboveAverage" dxfId="1655" priority="3771" aboveAverage="0"/>
  </conditionalFormatting>
  <conditionalFormatting sqref="FW12:FW263">
    <cfRule type="aboveAverage" dxfId="1654" priority="2697" aboveAverage="0"/>
  </conditionalFormatting>
  <conditionalFormatting sqref="FW39:FW57">
    <cfRule type="aboveAverage" dxfId="1653" priority="2698" aboveAverage="0"/>
  </conditionalFormatting>
  <conditionalFormatting sqref="FW39:FW67">
    <cfRule type="aboveAverage" dxfId="1652" priority="3769" aboveAverage="0"/>
  </conditionalFormatting>
  <conditionalFormatting sqref="FW58:FW67">
    <cfRule type="aboveAverage" dxfId="1651" priority="2705" aboveAverage="0"/>
  </conditionalFormatting>
  <conditionalFormatting sqref="FW68:FW168">
    <cfRule type="aboveAverage" dxfId="1650" priority="3768" aboveAverage="0"/>
  </conditionalFormatting>
  <conditionalFormatting sqref="FW169:FW184">
    <cfRule type="aboveAverage" dxfId="1649" priority="3767" aboveAverage="0"/>
  </conditionalFormatting>
  <conditionalFormatting sqref="FW185:FW262">
    <cfRule type="aboveAverage" dxfId="1648" priority="3766" aboveAverage="0"/>
  </conditionalFormatting>
  <conditionalFormatting sqref="FW263">
    <cfRule type="aboveAverage" dxfId="1647" priority="3765" aboveAverage="0"/>
  </conditionalFormatting>
  <conditionalFormatting sqref="FX39:FX67">
    <cfRule type="aboveAverage" dxfId="1646" priority="4977" aboveAverage="0"/>
  </conditionalFormatting>
  <conditionalFormatting sqref="FX68:FX168">
    <cfRule type="aboveAverage" dxfId="1645" priority="4975" aboveAverage="0"/>
  </conditionalFormatting>
  <conditionalFormatting sqref="FX169:FX224">
    <cfRule type="aboveAverage" dxfId="1644" priority="4973" aboveAverage="0"/>
  </conditionalFormatting>
  <conditionalFormatting sqref="FX225:FX262">
    <cfRule type="aboveAverage" dxfId="1643" priority="4968" aboveAverage="0"/>
  </conditionalFormatting>
  <conditionalFormatting sqref="FX263">
    <cfRule type="aboveAverage" dxfId="1642" priority="4053" aboveAverage="0"/>
  </conditionalFormatting>
  <conditionalFormatting sqref="FX264:FX364">
    <cfRule type="aboveAverage" dxfId="1641" priority="6234" aboveAverage="0"/>
  </conditionalFormatting>
  <conditionalFormatting sqref="FY11">
    <cfRule type="aboveAverage" dxfId="1640" priority="4959" aboveAverage="0"/>
  </conditionalFormatting>
  <conditionalFormatting sqref="FY12:FY40">
    <cfRule type="aboveAverage" dxfId="1639" priority="4971" aboveAverage="0"/>
  </conditionalFormatting>
  <conditionalFormatting sqref="FY41:FY224">
    <cfRule type="aboveAverage" dxfId="1638" priority="4972" aboveAverage="0"/>
  </conditionalFormatting>
  <conditionalFormatting sqref="FY225:FY262">
    <cfRule type="aboveAverage" dxfId="1637" priority="4967" aboveAverage="0"/>
  </conditionalFormatting>
  <conditionalFormatting sqref="FY263">
    <cfRule type="aboveAverage" dxfId="1636" priority="4052" aboveAverage="0"/>
  </conditionalFormatting>
  <conditionalFormatting sqref="FY264:FY364">
    <cfRule type="aboveAverage" dxfId="1635" priority="6233" aboveAverage="0"/>
  </conditionalFormatting>
  <conditionalFormatting sqref="GC11">
    <cfRule type="aboveAverage" dxfId="1634" priority="4942" aboveAverage="0"/>
  </conditionalFormatting>
  <conditionalFormatting sqref="GC12:GC39">
    <cfRule type="aboveAverage" dxfId="1633" priority="4950" aboveAverage="0"/>
  </conditionalFormatting>
  <conditionalFormatting sqref="GC12:GC263">
    <cfRule type="aboveAverage" dxfId="1632" priority="818" aboveAverage="0"/>
  </conditionalFormatting>
  <conditionalFormatting sqref="GC40:GC67">
    <cfRule type="aboveAverage" dxfId="1631" priority="4958" aboveAverage="0"/>
  </conditionalFormatting>
  <conditionalFormatting sqref="GC68:GC168">
    <cfRule type="aboveAverage" dxfId="1630" priority="4956" aboveAverage="0"/>
  </conditionalFormatting>
  <conditionalFormatting sqref="GC169:GC224">
    <cfRule type="aboveAverage" dxfId="1629" priority="4954" aboveAverage="0"/>
  </conditionalFormatting>
  <conditionalFormatting sqref="GC225:GC262">
    <cfRule type="aboveAverage" dxfId="1628" priority="4949" aboveAverage="0"/>
  </conditionalFormatting>
  <conditionalFormatting sqref="GC263">
    <cfRule type="aboveAverage" dxfId="1627" priority="4049" aboveAverage="0"/>
  </conditionalFormatting>
  <conditionalFormatting sqref="GC264:GD364">
    <cfRule type="aboveAverage" dxfId="1626" priority="6232" aboveAverage="0"/>
  </conditionalFormatting>
  <conditionalFormatting sqref="GD3">
    <cfRule type="aboveAverage" dxfId="1625" priority="4545" aboveAverage="0"/>
  </conditionalFormatting>
  <conditionalFormatting sqref="GD10">
    <cfRule type="aboveAverage" dxfId="1624" priority="4944" aboveAverage="0"/>
  </conditionalFormatting>
  <conditionalFormatting sqref="GD11">
    <cfRule type="aboveAverage" dxfId="1623" priority="3763" aboveAverage="0"/>
  </conditionalFormatting>
  <conditionalFormatting sqref="GD12">
    <cfRule type="aboveAverage" dxfId="1622" priority="3764" aboveAverage="0"/>
  </conditionalFormatting>
  <conditionalFormatting sqref="GD12:GD263">
    <cfRule type="aboveAverage" dxfId="1621" priority="2687" aboveAverage="0"/>
  </conditionalFormatting>
  <conditionalFormatting sqref="GD39:GD57">
    <cfRule type="aboveAverage" dxfId="1620" priority="2688" aboveAverage="0"/>
  </conditionalFormatting>
  <conditionalFormatting sqref="GD39:GD67">
    <cfRule type="aboveAverage" dxfId="1619" priority="3762" aboveAverage="0"/>
  </conditionalFormatting>
  <conditionalFormatting sqref="GD58:GD67">
    <cfRule type="aboveAverage" dxfId="1618" priority="2695" aboveAverage="0"/>
  </conditionalFormatting>
  <conditionalFormatting sqref="GD68:GD168">
    <cfRule type="aboveAverage" dxfId="1617" priority="3761" aboveAverage="0"/>
  </conditionalFormatting>
  <conditionalFormatting sqref="GD169:GD184">
    <cfRule type="aboveAverage" dxfId="1616" priority="3760" aboveAverage="0"/>
  </conditionalFormatting>
  <conditionalFormatting sqref="GD185:GD262">
    <cfRule type="aboveAverage" dxfId="1615" priority="3759" aboveAverage="0"/>
  </conditionalFormatting>
  <conditionalFormatting sqref="GD263">
    <cfRule type="aboveAverage" dxfId="1614" priority="3758" aboveAverage="0"/>
  </conditionalFormatting>
  <conditionalFormatting sqref="GE39:GE67">
    <cfRule type="aboveAverage" dxfId="1613" priority="4957" aboveAverage="0"/>
  </conditionalFormatting>
  <conditionalFormatting sqref="GE68:GE168">
    <cfRule type="aboveAverage" dxfId="1612" priority="4955" aboveAverage="0"/>
  </conditionalFormatting>
  <conditionalFormatting sqref="GE169:GE224">
    <cfRule type="aboveAverage" dxfId="1611" priority="4953" aboveAverage="0"/>
  </conditionalFormatting>
  <conditionalFormatting sqref="GE225:GE262">
    <cfRule type="aboveAverage" dxfId="1610" priority="4948" aboveAverage="0"/>
  </conditionalFormatting>
  <conditionalFormatting sqref="GE263">
    <cfRule type="aboveAverage" dxfId="1609" priority="4048" aboveAverage="0"/>
  </conditionalFormatting>
  <conditionalFormatting sqref="GE264:GE364">
    <cfRule type="aboveAverage" dxfId="1608" priority="6231" aboveAverage="0"/>
  </conditionalFormatting>
  <conditionalFormatting sqref="GF11">
    <cfRule type="aboveAverage" dxfId="1607" priority="4939" aboveAverage="0"/>
  </conditionalFormatting>
  <conditionalFormatting sqref="GF12:GF40">
    <cfRule type="aboveAverage" dxfId="1606" priority="4951" aboveAverage="0"/>
  </conditionalFormatting>
  <conditionalFormatting sqref="GF41:GF224">
    <cfRule type="aboveAverage" dxfId="1605" priority="4952" aboveAverage="0"/>
  </conditionalFormatting>
  <conditionalFormatting sqref="GF225:GF262">
    <cfRule type="aboveAverage" dxfId="1604" priority="4947" aboveAverage="0"/>
  </conditionalFormatting>
  <conditionalFormatting sqref="GF263">
    <cfRule type="aboveAverage" dxfId="1603" priority="4047" aboveAverage="0"/>
  </conditionalFormatting>
  <conditionalFormatting sqref="GF264:GG266 GF267:GM364 GG225:GG263 GI264:GM266">
    <cfRule type="aboveAverage" dxfId="1602" priority="6230" aboveAverage="0"/>
  </conditionalFormatting>
  <conditionalFormatting sqref="GG11">
    <cfRule type="aboveAverage" dxfId="1601" priority="6449" aboveAverage="0"/>
  </conditionalFormatting>
  <conditionalFormatting sqref="GG12:GG40">
    <cfRule type="aboveAverage" dxfId="1600" priority="6450" aboveAverage="0"/>
  </conditionalFormatting>
  <conditionalFormatting sqref="GG41:GG224">
    <cfRule type="aboveAverage" dxfId="1599" priority="6451" aboveAverage="0"/>
  </conditionalFormatting>
  <conditionalFormatting sqref="GJ11">
    <cfRule type="aboveAverage" dxfId="1598" priority="4922" aboveAverage="0"/>
  </conditionalFormatting>
  <conditionalFormatting sqref="GJ12:GJ39">
    <cfRule type="aboveAverage" dxfId="1597" priority="4930" aboveAverage="0"/>
  </conditionalFormatting>
  <conditionalFormatting sqref="GJ12:GJ263">
    <cfRule type="aboveAverage" dxfId="1596" priority="812" aboveAverage="0"/>
  </conditionalFormatting>
  <conditionalFormatting sqref="GJ40:GJ67">
    <cfRule type="aboveAverage" dxfId="1595" priority="4938" aboveAverage="0"/>
  </conditionalFormatting>
  <conditionalFormatting sqref="GJ68:GJ168">
    <cfRule type="aboveAverage" dxfId="1594" priority="4936" aboveAverage="0"/>
  </conditionalFormatting>
  <conditionalFormatting sqref="GJ169:GJ224">
    <cfRule type="aboveAverage" dxfId="1593" priority="4934" aboveAverage="0"/>
  </conditionalFormatting>
  <conditionalFormatting sqref="GJ225:GJ262">
    <cfRule type="aboveAverage" dxfId="1592" priority="4929" aboveAverage="0"/>
  </conditionalFormatting>
  <conditionalFormatting sqref="GJ263">
    <cfRule type="aboveAverage" dxfId="1591" priority="4044" aboveAverage="0"/>
  </conditionalFormatting>
  <conditionalFormatting sqref="GK3">
    <cfRule type="aboveAverage" dxfId="1590" priority="4544" aboveAverage="0"/>
  </conditionalFormatting>
  <conditionalFormatting sqref="GK10">
    <cfRule type="aboveAverage" dxfId="1589" priority="4558" aboveAverage="0"/>
  </conditionalFormatting>
  <conditionalFormatting sqref="GK11">
    <cfRule type="aboveAverage" dxfId="1588" priority="3756" aboveAverage="0"/>
  </conditionalFormatting>
  <conditionalFormatting sqref="GK12">
    <cfRule type="aboveAverage" dxfId="1587" priority="3757" aboveAverage="0"/>
  </conditionalFormatting>
  <conditionalFormatting sqref="GK12:GK263">
    <cfRule type="aboveAverage" dxfId="1586" priority="2677" aboveAverage="0"/>
  </conditionalFormatting>
  <conditionalFormatting sqref="GK39:GK57">
    <cfRule type="aboveAverage" dxfId="1585" priority="2678" aboveAverage="0"/>
  </conditionalFormatting>
  <conditionalFormatting sqref="GK39:GK67">
    <cfRule type="aboveAverage" dxfId="1584" priority="3755" aboveAverage="0"/>
  </conditionalFormatting>
  <conditionalFormatting sqref="GK58:GK67">
    <cfRule type="aboveAverage" dxfId="1583" priority="2685" aboveAverage="0"/>
  </conditionalFormatting>
  <conditionalFormatting sqref="GK68:GK168">
    <cfRule type="aboveAverage" dxfId="1582" priority="3754" aboveAverage="0"/>
  </conditionalFormatting>
  <conditionalFormatting sqref="GK169:GK184">
    <cfRule type="aboveAverage" dxfId="1581" priority="3753" aboveAverage="0"/>
  </conditionalFormatting>
  <conditionalFormatting sqref="GK185:GK262">
    <cfRule type="aboveAverage" dxfId="1580" priority="3752" aboveAverage="0"/>
  </conditionalFormatting>
  <conditionalFormatting sqref="GK263">
    <cfRule type="aboveAverage" dxfId="1579" priority="3751" aboveAverage="0"/>
  </conditionalFormatting>
  <conditionalFormatting sqref="GL39:GL67">
    <cfRule type="aboveAverage" dxfId="1578" priority="4937" aboveAverage="0"/>
  </conditionalFormatting>
  <conditionalFormatting sqref="GL68:GL168">
    <cfRule type="aboveAverage" dxfId="1577" priority="4935" aboveAverage="0"/>
  </conditionalFormatting>
  <conditionalFormatting sqref="GL169:GL224">
    <cfRule type="aboveAverage" dxfId="1576" priority="4933" aboveAverage="0"/>
  </conditionalFormatting>
  <conditionalFormatting sqref="GL225:GL262">
    <cfRule type="aboveAverage" dxfId="1575" priority="4928" aboveAverage="0"/>
  </conditionalFormatting>
  <conditionalFormatting sqref="GL263">
    <cfRule type="aboveAverage" dxfId="1574" priority="4043" aboveAverage="0"/>
  </conditionalFormatting>
  <conditionalFormatting sqref="GM11">
    <cfRule type="aboveAverage" dxfId="1573" priority="4919" aboveAverage="0"/>
  </conditionalFormatting>
  <conditionalFormatting sqref="GM12:GM40">
    <cfRule type="aboveAverage" dxfId="1572" priority="4931" aboveAverage="0"/>
  </conditionalFormatting>
  <conditionalFormatting sqref="GM41:GM224">
    <cfRule type="aboveAverage" dxfId="1571" priority="4932" aboveAverage="0"/>
  </conditionalFormatting>
  <conditionalFormatting sqref="GM225:GM262">
    <cfRule type="aboveAverage" dxfId="1570" priority="4927" aboveAverage="0"/>
  </conditionalFormatting>
  <conditionalFormatting sqref="GM263">
    <cfRule type="aboveAverage" dxfId="1569" priority="4042" aboveAverage="0"/>
  </conditionalFormatting>
  <conditionalFormatting sqref="GQ11">
    <cfRule type="aboveAverage" dxfId="1568" priority="4902" aboveAverage="0"/>
  </conditionalFormatting>
  <conditionalFormatting sqref="GQ12:GQ39">
    <cfRule type="aboveAverage" dxfId="1567" priority="4910" aboveAverage="0"/>
  </conditionalFormatting>
  <conditionalFormatting sqref="GQ12:GQ263">
    <cfRule type="aboveAverage" dxfId="1566" priority="806" aboveAverage="0"/>
  </conditionalFormatting>
  <conditionalFormatting sqref="GQ40:GQ67">
    <cfRule type="aboveAverage" dxfId="1565" priority="4918" aboveAverage="0"/>
  </conditionalFormatting>
  <conditionalFormatting sqref="GQ68:GQ168">
    <cfRule type="aboveAverage" dxfId="1564" priority="4916" aboveAverage="0"/>
  </conditionalFormatting>
  <conditionalFormatting sqref="GQ169:GQ224">
    <cfRule type="aboveAverage" dxfId="1563" priority="4914" aboveAverage="0"/>
  </conditionalFormatting>
  <conditionalFormatting sqref="GQ225:GQ262">
    <cfRule type="aboveAverage" dxfId="1562" priority="4909" aboveAverage="0"/>
  </conditionalFormatting>
  <conditionalFormatting sqref="GQ263">
    <cfRule type="aboveAverage" dxfId="1561" priority="4039" aboveAverage="0"/>
  </conditionalFormatting>
  <conditionalFormatting sqref="GR10">
    <cfRule type="aboveAverage" dxfId="1560" priority="4904" aboveAverage="0"/>
  </conditionalFormatting>
  <conditionalFormatting sqref="GR11">
    <cfRule type="aboveAverage" dxfId="1559" priority="3749" aboveAverage="0"/>
  </conditionalFormatting>
  <conditionalFormatting sqref="GR12">
    <cfRule type="aboveAverage" dxfId="1558" priority="2670" aboveAverage="0"/>
  </conditionalFormatting>
  <conditionalFormatting sqref="GR12:GR263">
    <cfRule type="aboveAverage" dxfId="1557" priority="3705" aboveAverage="0"/>
  </conditionalFormatting>
  <conditionalFormatting sqref="GR39:GR57">
    <cfRule type="aboveAverage" dxfId="1556" priority="2668" aboveAverage="0"/>
  </conditionalFormatting>
  <conditionalFormatting sqref="GR58:GR67">
    <cfRule type="aboveAverage" dxfId="1555" priority="2675" aboveAverage="0"/>
  </conditionalFormatting>
  <conditionalFormatting sqref="GR68:GR168">
    <cfRule type="aboveAverage" dxfId="1554" priority="2674" aboveAverage="0"/>
  </conditionalFormatting>
  <conditionalFormatting sqref="GR169:GR184">
    <cfRule type="aboveAverage" dxfId="1553" priority="2673" aboveAverage="0"/>
  </conditionalFormatting>
  <conditionalFormatting sqref="GR185:GR262">
    <cfRule type="aboveAverage" dxfId="1552" priority="2672" aboveAverage="0"/>
  </conditionalFormatting>
  <conditionalFormatting sqref="GR263">
    <cfRule type="aboveAverage" dxfId="1551" priority="2671" aboveAverage="0"/>
  </conditionalFormatting>
  <conditionalFormatting sqref="GS39:GS67">
    <cfRule type="aboveAverage" dxfId="1550" priority="1966" aboveAverage="0"/>
  </conditionalFormatting>
  <conditionalFormatting sqref="GS68:GS168">
    <cfRule type="aboveAverage" dxfId="1549" priority="1964" aboveAverage="0"/>
  </conditionalFormatting>
  <conditionalFormatting sqref="GS169:GS224">
    <cfRule type="aboveAverage" dxfId="1548" priority="1962" aboveAverage="0"/>
  </conditionalFormatting>
  <conditionalFormatting sqref="GS225:GS262">
    <cfRule type="aboveAverage" dxfId="1547" priority="1957" aboveAverage="0"/>
  </conditionalFormatting>
  <conditionalFormatting sqref="GS263">
    <cfRule type="aboveAverage" dxfId="1546" priority="1947" aboveAverage="0"/>
  </conditionalFormatting>
  <conditionalFormatting sqref="GT11">
    <cfRule type="aboveAverage" dxfId="1545" priority="4899" aboveAverage="0"/>
  </conditionalFormatting>
  <conditionalFormatting sqref="GT12:GT40">
    <cfRule type="aboveAverage" dxfId="1544" priority="1960" aboveAverage="0"/>
  </conditionalFormatting>
  <conditionalFormatting sqref="GT12:GT263">
    <cfRule type="aboveAverage" dxfId="1543" priority="3706" aboveAverage="0"/>
  </conditionalFormatting>
  <conditionalFormatting sqref="GT41:GT224">
    <cfRule type="aboveAverage" dxfId="1542" priority="1961" aboveAverage="0"/>
  </conditionalFormatting>
  <conditionalFormatting sqref="GT225:GT262">
    <cfRule type="aboveAverage" dxfId="1541" priority="1956" aboveAverage="0"/>
  </conditionalFormatting>
  <conditionalFormatting sqref="GT263">
    <cfRule type="aboveAverage" dxfId="1540" priority="1946" aboveAverage="0"/>
  </conditionalFormatting>
  <conditionalFormatting sqref="GX11">
    <cfRule type="aboveAverage" dxfId="1539" priority="4882" aboveAverage="0"/>
  </conditionalFormatting>
  <conditionalFormatting sqref="GX12:GX39">
    <cfRule type="aboveAverage" dxfId="1538" priority="4890" aboveAverage="0"/>
  </conditionalFormatting>
  <conditionalFormatting sqref="GX12:GX263">
    <cfRule type="aboveAverage" dxfId="1537" priority="800" aboveAverage="0"/>
  </conditionalFormatting>
  <conditionalFormatting sqref="GX40:GX67">
    <cfRule type="aboveAverage" dxfId="1536" priority="4898" aboveAverage="0"/>
  </conditionalFormatting>
  <conditionalFormatting sqref="GX68:GX168">
    <cfRule type="aboveAverage" dxfId="1535" priority="4896" aboveAverage="0"/>
  </conditionalFormatting>
  <conditionalFormatting sqref="GX169:GX224">
    <cfRule type="aboveAverage" dxfId="1534" priority="4894" aboveAverage="0"/>
  </conditionalFormatting>
  <conditionalFormatting sqref="GX225:GX262">
    <cfRule type="aboveAverage" dxfId="1533" priority="4889" aboveAverage="0"/>
  </conditionalFormatting>
  <conditionalFormatting sqref="GX263">
    <cfRule type="aboveAverage" dxfId="1532" priority="4034" aboveAverage="0"/>
  </conditionalFormatting>
  <conditionalFormatting sqref="GY10">
    <cfRule type="aboveAverage" dxfId="1531" priority="4884" aboveAverage="0"/>
  </conditionalFormatting>
  <conditionalFormatting sqref="GY11">
    <cfRule type="aboveAverage" dxfId="1530" priority="3703" aboveAverage="0"/>
  </conditionalFormatting>
  <conditionalFormatting sqref="GY12">
    <cfRule type="aboveAverage" dxfId="1529" priority="1918" aboveAverage="0"/>
  </conditionalFormatting>
  <conditionalFormatting sqref="GY12:GY263">
    <cfRule type="aboveAverage" dxfId="1528" priority="3701" aboveAverage="0"/>
  </conditionalFormatting>
  <conditionalFormatting sqref="GY39:GY57">
    <cfRule type="aboveAverage" dxfId="1527" priority="1916" aboveAverage="0"/>
  </conditionalFormatting>
  <conditionalFormatting sqref="GY58:GY67">
    <cfRule type="aboveAverage" dxfId="1526" priority="1926" aboveAverage="0"/>
  </conditionalFormatting>
  <conditionalFormatting sqref="GY68:GY168">
    <cfRule type="aboveAverage" dxfId="1525" priority="1925" aboveAverage="0"/>
  </conditionalFormatting>
  <conditionalFormatting sqref="GY169:GY184">
    <cfRule type="aboveAverage" dxfId="1524" priority="1924" aboveAverage="0"/>
  </conditionalFormatting>
  <conditionalFormatting sqref="GY185:GY262">
    <cfRule type="aboveAverage" dxfId="1523" priority="1923" aboveAverage="0"/>
  </conditionalFormatting>
  <conditionalFormatting sqref="GY263">
    <cfRule type="aboveAverage" dxfId="1522" priority="1919" aboveAverage="0"/>
  </conditionalFormatting>
  <conditionalFormatting sqref="GZ39:GZ67">
    <cfRule type="aboveAverage" dxfId="1521" priority="1940" aboveAverage="0"/>
  </conditionalFormatting>
  <conditionalFormatting sqref="GZ68:GZ168">
    <cfRule type="aboveAverage" dxfId="1520" priority="1938" aboveAverage="0"/>
  </conditionalFormatting>
  <conditionalFormatting sqref="GZ169:GZ224">
    <cfRule type="aboveAverage" dxfId="1519" priority="1936" aboveAverage="0"/>
  </conditionalFormatting>
  <conditionalFormatting sqref="GZ225:GZ262">
    <cfRule type="aboveAverage" dxfId="1518" priority="1931" aboveAverage="0"/>
  </conditionalFormatting>
  <conditionalFormatting sqref="GZ263">
    <cfRule type="aboveAverage" dxfId="1517" priority="1921" aboveAverage="0"/>
  </conditionalFormatting>
  <conditionalFormatting sqref="HA11">
    <cfRule type="aboveAverage" dxfId="1516" priority="3704" aboveAverage="0"/>
  </conditionalFormatting>
  <conditionalFormatting sqref="HA12:HA40">
    <cfRule type="aboveAverage" dxfId="1515" priority="1934" aboveAverage="0"/>
  </conditionalFormatting>
  <conditionalFormatting sqref="HA12:HA263">
    <cfRule type="aboveAverage" dxfId="1514" priority="3702" aboveAverage="0"/>
  </conditionalFormatting>
  <conditionalFormatting sqref="HA41:HA224">
    <cfRule type="aboveAverage" dxfId="1513" priority="1935" aboveAverage="0"/>
  </conditionalFormatting>
  <conditionalFormatting sqref="HA225:HA262">
    <cfRule type="aboveAverage" dxfId="1512" priority="1930" aboveAverage="0"/>
  </conditionalFormatting>
  <conditionalFormatting sqref="HA263">
    <cfRule type="aboveAverage" dxfId="1511" priority="1920" aboveAverage="0"/>
  </conditionalFormatting>
  <conditionalFormatting sqref="HF11">
    <cfRule type="aboveAverage" dxfId="1510" priority="4862" aboveAverage="0"/>
  </conditionalFormatting>
  <conditionalFormatting sqref="HF12:HF263">
    <cfRule type="aboveAverage" dxfId="1509" priority="4870" aboveAverage="0"/>
  </conditionalFormatting>
  <conditionalFormatting sqref="HF40:HF67">
    <cfRule type="aboveAverage" dxfId="1508" priority="4878" aboveAverage="0"/>
  </conditionalFormatting>
  <conditionalFormatting sqref="HF68:HF168">
    <cfRule type="aboveAverage" dxfId="1507" priority="4876" aboveAverage="0"/>
  </conditionalFormatting>
  <conditionalFormatting sqref="HF169:HF224">
    <cfRule type="aboveAverage" dxfId="1506" priority="4874" aboveAverage="0"/>
  </conditionalFormatting>
  <conditionalFormatting sqref="HF225:HF262">
    <cfRule type="aboveAverage" dxfId="1505" priority="4869" aboveAverage="0"/>
  </conditionalFormatting>
  <conditionalFormatting sqref="HF263">
    <cfRule type="aboveAverage" dxfId="1504" priority="4029" aboveAverage="0"/>
  </conditionalFormatting>
  <conditionalFormatting sqref="HF264:HG364">
    <cfRule type="aboveAverage" dxfId="1503" priority="6229" aboveAverage="0"/>
  </conditionalFormatting>
  <conditionalFormatting sqref="HG10">
    <cfRule type="aboveAverage" dxfId="1502" priority="4864" aboveAverage="0"/>
  </conditionalFormatting>
  <conditionalFormatting sqref="HG11">
    <cfRule type="aboveAverage" dxfId="1501" priority="4860" aboveAverage="0"/>
  </conditionalFormatting>
  <conditionalFormatting sqref="HG12">
    <cfRule type="aboveAverage" dxfId="1500" priority="4863" aboveAverage="0"/>
  </conditionalFormatting>
  <conditionalFormatting sqref="HG39:HG57">
    <cfRule type="aboveAverage" dxfId="1499" priority="1890" aboveAverage="0"/>
  </conditionalFormatting>
  <conditionalFormatting sqref="HG39:HG67">
    <cfRule type="aboveAverage" dxfId="1498" priority="4487" aboveAverage="0"/>
  </conditionalFormatting>
  <conditionalFormatting sqref="HG58:HG67">
    <cfRule type="aboveAverage" dxfId="1497" priority="1900" aboveAverage="0"/>
  </conditionalFormatting>
  <conditionalFormatting sqref="HG68:HG168">
    <cfRule type="aboveAverage" dxfId="1496" priority="4486" aboveAverage="0"/>
  </conditionalFormatting>
  <conditionalFormatting sqref="HG169:HG184">
    <cfRule type="aboveAverage" dxfId="1495" priority="4485" aboveAverage="0"/>
  </conditionalFormatting>
  <conditionalFormatting sqref="HG185:HG262">
    <cfRule type="aboveAverage" dxfId="1494" priority="4484" aboveAverage="0"/>
  </conditionalFormatting>
  <conditionalFormatting sqref="HG263">
    <cfRule type="aboveAverage" dxfId="1493" priority="4025" aboveAverage="0"/>
  </conditionalFormatting>
  <conditionalFormatting sqref="HH39:HH67">
    <cfRule type="aboveAverage" dxfId="1492" priority="4877" aboveAverage="0"/>
  </conditionalFormatting>
  <conditionalFormatting sqref="HH68:HH168">
    <cfRule type="aboveAverage" dxfId="1491" priority="4875" aboveAverage="0"/>
  </conditionalFormatting>
  <conditionalFormatting sqref="HH169:HH224">
    <cfRule type="aboveAverage" dxfId="1490" priority="4873" aboveAverage="0"/>
  </conditionalFormatting>
  <conditionalFormatting sqref="HH225:HH262">
    <cfRule type="aboveAverage" dxfId="1489" priority="4868" aboveAverage="0"/>
  </conditionalFormatting>
  <conditionalFormatting sqref="HH263">
    <cfRule type="aboveAverage" dxfId="1488" priority="4028" aboveAverage="0"/>
  </conditionalFormatting>
  <conditionalFormatting sqref="HH264:HH364">
    <cfRule type="aboveAverage" dxfId="1487" priority="6228" aboveAverage="0"/>
  </conditionalFormatting>
  <conditionalFormatting sqref="HI2 HP2 HW2 ID2 IK2 IR2 IY2 JF2 JM2 JT2 KA2 KH2 KO2 KV2 LC2 LJ2 LQ2 LX2 ME2 ML2 MS2 MZ2 NG2 NN2 NU2 OB2 OI2 OP2 OW2 PD2:PE2 PK2 PY2 QF2 QM2 QT2 RA2 RH2 RO2 RV2 SC2 SJ2 SQ2 SX2 TE2 TL2 TS2 TZ2 UG2 UN2 UU2 VB2 VI2">
    <cfRule type="cellIs" dxfId="1486" priority="3549" operator="equal">
      <formula>"V. Bearish"</formula>
    </cfRule>
    <cfRule type="cellIs" dxfId="1485" priority="3554" operator="equal">
      <formula>"Bullish"</formula>
    </cfRule>
    <cfRule type="cellIs" dxfId="1484" priority="3553" operator="equal">
      <formula>"Neutral+"</formula>
    </cfRule>
    <cfRule type="cellIs" dxfId="1483" priority="3552" operator="equal">
      <formula>"Neutral"</formula>
    </cfRule>
    <cfRule type="cellIs" dxfId="1482" priority="3551" operator="equal">
      <formula>"Neutral-"</formula>
    </cfRule>
    <cfRule type="cellIs" dxfId="1481" priority="3550" operator="equal">
      <formula>"Bearish"</formula>
    </cfRule>
    <cfRule type="cellIs" dxfId="1480" priority="3555" operator="equal">
      <formula>"V. Bullish"</formula>
    </cfRule>
  </conditionalFormatting>
  <conditionalFormatting sqref="HI11">
    <cfRule type="aboveAverage" dxfId="1479" priority="4859" aboveAverage="0"/>
  </conditionalFormatting>
  <conditionalFormatting sqref="HI12:HI40">
    <cfRule type="aboveAverage" dxfId="1478" priority="4871" aboveAverage="0"/>
  </conditionalFormatting>
  <conditionalFormatting sqref="HI41:HI224">
    <cfRule type="aboveAverage" dxfId="1477" priority="4872" aboveAverage="0"/>
  </conditionalFormatting>
  <conditionalFormatting sqref="HI225:HI262">
    <cfRule type="aboveAverage" dxfId="1476" priority="4867" aboveAverage="0"/>
  </conditionalFormatting>
  <conditionalFormatting sqref="HI263">
    <cfRule type="aboveAverage" dxfId="1475" priority="4027" aboveAverage="0"/>
  </conditionalFormatting>
  <conditionalFormatting sqref="HI264:HI364">
    <cfRule type="aboveAverage" dxfId="1474" priority="6227" aboveAverage="0"/>
  </conditionalFormatting>
  <conditionalFormatting sqref="HM11">
    <cfRule type="aboveAverage" dxfId="1473" priority="4842" aboveAverage="0"/>
  </conditionalFormatting>
  <conditionalFormatting sqref="HM12:HM39">
    <cfRule type="aboveAverage" dxfId="1472" priority="4850" aboveAverage="0"/>
  </conditionalFormatting>
  <conditionalFormatting sqref="HM12:HM263">
    <cfRule type="aboveAverage" dxfId="1471" priority="794" aboveAverage="0"/>
  </conditionalFormatting>
  <conditionalFormatting sqref="HM40:HM67">
    <cfRule type="aboveAverage" dxfId="1470" priority="4858" aboveAverage="0"/>
  </conditionalFormatting>
  <conditionalFormatting sqref="HM68:HM168">
    <cfRule type="aboveAverage" dxfId="1469" priority="4856" aboveAverage="0"/>
  </conditionalFormatting>
  <conditionalFormatting sqref="HM169:HM224">
    <cfRule type="aboveAverage" dxfId="1468" priority="4854" aboveAverage="0"/>
  </conditionalFormatting>
  <conditionalFormatting sqref="HM225:HM262">
    <cfRule type="aboveAverage" dxfId="1467" priority="4849" aboveAverage="0"/>
  </conditionalFormatting>
  <conditionalFormatting sqref="HM263">
    <cfRule type="aboveAverage" dxfId="1466" priority="4024" aboveAverage="0"/>
  </conditionalFormatting>
  <conditionalFormatting sqref="HM264:HN364">
    <cfRule type="aboveAverage" dxfId="1465" priority="6226" aboveAverage="0"/>
  </conditionalFormatting>
  <conditionalFormatting sqref="HN10">
    <cfRule type="aboveAverage" dxfId="1464" priority="4844" aboveAverage="0"/>
  </conditionalFormatting>
  <conditionalFormatting sqref="HN11">
    <cfRule type="aboveAverage" dxfId="1463" priority="4840" aboveAverage="0"/>
  </conditionalFormatting>
  <conditionalFormatting sqref="HN12">
    <cfRule type="aboveAverage" dxfId="1462" priority="4843" aboveAverage="0"/>
  </conditionalFormatting>
  <conditionalFormatting sqref="HN39:HN57">
    <cfRule type="aboveAverage" dxfId="1461" priority="1864" aboveAverage="0"/>
  </conditionalFormatting>
  <conditionalFormatting sqref="HN39:HN67">
    <cfRule type="aboveAverage" dxfId="1460" priority="4491" aboveAverage="0"/>
  </conditionalFormatting>
  <conditionalFormatting sqref="HN58:HN67">
    <cfRule type="aboveAverage" dxfId="1459" priority="1874" aboveAverage="0"/>
  </conditionalFormatting>
  <conditionalFormatting sqref="HN68:HN168">
    <cfRule type="aboveAverage" dxfId="1458" priority="4490" aboveAverage="0"/>
  </conditionalFormatting>
  <conditionalFormatting sqref="HN169:HN184">
    <cfRule type="aboveAverage" dxfId="1457" priority="4489" aboveAverage="0"/>
  </conditionalFormatting>
  <conditionalFormatting sqref="HN185:HN262">
    <cfRule type="aboveAverage" dxfId="1456" priority="1871" aboveAverage="0"/>
  </conditionalFormatting>
  <conditionalFormatting sqref="HN185:HN263">
    <cfRule type="aboveAverage" dxfId="1455" priority="4488" aboveAverage="0"/>
  </conditionalFormatting>
  <conditionalFormatting sqref="HN263">
    <cfRule type="aboveAverage" dxfId="1454" priority="1867" aboveAverage="0"/>
  </conditionalFormatting>
  <conditionalFormatting sqref="HO39:HO67">
    <cfRule type="aboveAverage" dxfId="1453" priority="4857" aboveAverage="0"/>
  </conditionalFormatting>
  <conditionalFormatting sqref="HO68:HO168">
    <cfRule type="aboveAverage" dxfId="1452" priority="4855" aboveAverage="0"/>
  </conditionalFormatting>
  <conditionalFormatting sqref="HO169:HO224">
    <cfRule type="aboveAverage" dxfId="1451" priority="4853" aboveAverage="0"/>
  </conditionalFormatting>
  <conditionalFormatting sqref="HO225:HO262">
    <cfRule type="aboveAverage" dxfId="1450" priority="4848" aboveAverage="0"/>
  </conditionalFormatting>
  <conditionalFormatting sqref="HO263">
    <cfRule type="aboveAverage" dxfId="1449" priority="4023" aboveAverage="0"/>
  </conditionalFormatting>
  <conditionalFormatting sqref="HO264:HO364">
    <cfRule type="aboveAverage" dxfId="1448" priority="6225" aboveAverage="0"/>
  </conditionalFormatting>
  <conditionalFormatting sqref="HP11">
    <cfRule type="aboveAverage" dxfId="1447" priority="4839" aboveAverage="0"/>
  </conditionalFormatting>
  <conditionalFormatting sqref="HP12:HP40">
    <cfRule type="aboveAverage" dxfId="1446" priority="4851" aboveAverage="0"/>
  </conditionalFormatting>
  <conditionalFormatting sqref="HP41:HP224">
    <cfRule type="aboveAverage" dxfId="1445" priority="4852" aboveAverage="0"/>
  </conditionalFormatting>
  <conditionalFormatting sqref="HP225:HP262">
    <cfRule type="aboveAverage" dxfId="1444" priority="4847" aboveAverage="0"/>
  </conditionalFormatting>
  <conditionalFormatting sqref="HP263">
    <cfRule type="aboveAverage" dxfId="1443" priority="4022" aboveAverage="0"/>
  </conditionalFormatting>
  <conditionalFormatting sqref="HP264:HP364">
    <cfRule type="aboveAverage" dxfId="1442" priority="6224" aboveAverage="0"/>
  </conditionalFormatting>
  <conditionalFormatting sqref="HT11">
    <cfRule type="aboveAverage" dxfId="1441" priority="4822" aboveAverage="0"/>
  </conditionalFormatting>
  <conditionalFormatting sqref="HT12:HT39">
    <cfRule type="aboveAverage" dxfId="1440" priority="4830" aboveAverage="0"/>
  </conditionalFormatting>
  <conditionalFormatting sqref="HT12:HT263">
    <cfRule type="aboveAverage" dxfId="1439" priority="782" aboveAverage="0"/>
  </conditionalFormatting>
  <conditionalFormatting sqref="HT40:HT67">
    <cfRule type="aboveAverage" dxfId="1438" priority="4838" aboveAverage="0"/>
  </conditionalFormatting>
  <conditionalFormatting sqref="HT68:HT168">
    <cfRule type="aboveAverage" dxfId="1437" priority="4836" aboveAverage="0"/>
  </conditionalFormatting>
  <conditionalFormatting sqref="HT169:HT224">
    <cfRule type="aboveAverage" dxfId="1436" priority="4834" aboveAverage="0"/>
  </conditionalFormatting>
  <conditionalFormatting sqref="HT225:HT262">
    <cfRule type="aboveAverage" dxfId="1435" priority="4829" aboveAverage="0"/>
  </conditionalFormatting>
  <conditionalFormatting sqref="HT263">
    <cfRule type="aboveAverage" dxfId="1434" priority="4019" aboveAverage="0"/>
  </conditionalFormatting>
  <conditionalFormatting sqref="HT264:HU364">
    <cfRule type="aboveAverage" dxfId="1433" priority="6223" aboveAverage="0"/>
  </conditionalFormatting>
  <conditionalFormatting sqref="HU10">
    <cfRule type="aboveAverage" dxfId="1432" priority="4824" aboveAverage="0"/>
  </conditionalFormatting>
  <conditionalFormatting sqref="HU11">
    <cfRule type="aboveAverage" dxfId="1431" priority="4820" aboveAverage="0"/>
  </conditionalFormatting>
  <conditionalFormatting sqref="HU12">
    <cfRule type="aboveAverage" dxfId="1430" priority="4823" aboveAverage="0"/>
  </conditionalFormatting>
  <conditionalFormatting sqref="HU39:HU57">
    <cfRule type="aboveAverage" dxfId="1429" priority="1838" aboveAverage="0"/>
  </conditionalFormatting>
  <conditionalFormatting sqref="HU39:HU67">
    <cfRule type="aboveAverage" dxfId="1428" priority="4495" aboveAverage="0"/>
  </conditionalFormatting>
  <conditionalFormatting sqref="HU58:HU67">
    <cfRule type="aboveAverage" dxfId="1427" priority="1848" aboveAverage="0"/>
  </conditionalFormatting>
  <conditionalFormatting sqref="HU68:HU168">
    <cfRule type="aboveAverage" dxfId="1426" priority="4494" aboveAverage="0"/>
  </conditionalFormatting>
  <conditionalFormatting sqref="HU169:HU184">
    <cfRule type="aboveAverage" dxfId="1425" priority="4493" aboveAverage="0"/>
  </conditionalFormatting>
  <conditionalFormatting sqref="HU185:HU262">
    <cfRule type="aboveAverage" dxfId="1424" priority="4492" aboveAverage="0"/>
  </conditionalFormatting>
  <conditionalFormatting sqref="HU263">
    <cfRule type="aboveAverage" dxfId="1423" priority="4015" aboveAverage="0"/>
  </conditionalFormatting>
  <conditionalFormatting sqref="HV39:HV67">
    <cfRule type="aboveAverage" dxfId="1422" priority="4837" aboveAverage="0"/>
  </conditionalFormatting>
  <conditionalFormatting sqref="HV68:HV168">
    <cfRule type="aboveAverage" dxfId="1421" priority="4835" aboveAverage="0"/>
  </conditionalFormatting>
  <conditionalFormatting sqref="HV169:HV224">
    <cfRule type="aboveAverage" dxfId="1420" priority="4833" aboveAverage="0"/>
  </conditionalFormatting>
  <conditionalFormatting sqref="HV225:HV262">
    <cfRule type="aboveAverage" dxfId="1419" priority="4828" aboveAverage="0"/>
  </conditionalFormatting>
  <conditionalFormatting sqref="HV263">
    <cfRule type="aboveAverage" dxfId="1418" priority="4018" aboveAverage="0"/>
  </conditionalFormatting>
  <conditionalFormatting sqref="HV264:HV364">
    <cfRule type="aboveAverage" dxfId="1417" priority="6222" aboveAverage="0"/>
  </conditionalFormatting>
  <conditionalFormatting sqref="HW11">
    <cfRule type="aboveAverage" dxfId="1416" priority="4819" aboveAverage="0"/>
  </conditionalFormatting>
  <conditionalFormatting sqref="HW12:HW40">
    <cfRule type="aboveAverage" dxfId="1415" priority="4831" aboveAverage="0"/>
  </conditionalFormatting>
  <conditionalFormatting sqref="HW41:HW224">
    <cfRule type="aboveAverage" dxfId="1414" priority="4832" aboveAverage="0"/>
  </conditionalFormatting>
  <conditionalFormatting sqref="HW225:HW262">
    <cfRule type="aboveAverage" dxfId="1413" priority="4827" aboveAverage="0"/>
  </conditionalFormatting>
  <conditionalFormatting sqref="HW263">
    <cfRule type="aboveAverage" dxfId="1412" priority="4017" aboveAverage="0"/>
  </conditionalFormatting>
  <conditionalFormatting sqref="HW264:HW364">
    <cfRule type="aboveAverage" dxfId="1411" priority="6221" aboveAverage="0"/>
  </conditionalFormatting>
  <conditionalFormatting sqref="IA11">
    <cfRule type="aboveAverage" dxfId="1410" priority="4802" aboveAverage="0"/>
  </conditionalFormatting>
  <conditionalFormatting sqref="IA12:IA39">
    <cfRule type="aboveAverage" dxfId="1409" priority="4810" aboveAverage="0"/>
  </conditionalFormatting>
  <conditionalFormatting sqref="IA12:IA263">
    <cfRule type="aboveAverage" dxfId="1408" priority="770" aboveAverage="0"/>
  </conditionalFormatting>
  <conditionalFormatting sqref="IA40:IA67">
    <cfRule type="aboveAverage" dxfId="1407" priority="4818" aboveAverage="0"/>
  </conditionalFormatting>
  <conditionalFormatting sqref="IA68:IA168">
    <cfRule type="aboveAverage" dxfId="1406" priority="4816" aboveAverage="0"/>
  </conditionalFormatting>
  <conditionalFormatting sqref="IA169:IA224">
    <cfRule type="aboveAverage" dxfId="1405" priority="4814" aboveAverage="0"/>
  </conditionalFormatting>
  <conditionalFormatting sqref="IA225:IA262">
    <cfRule type="aboveAverage" dxfId="1404" priority="4809" aboveAverage="0"/>
  </conditionalFormatting>
  <conditionalFormatting sqref="IA263">
    <cfRule type="aboveAverage" dxfId="1403" priority="4014" aboveAverage="0"/>
  </conditionalFormatting>
  <conditionalFormatting sqref="IA264:IB364">
    <cfRule type="aboveAverage" dxfId="1402" priority="6220" aboveAverage="0"/>
  </conditionalFormatting>
  <conditionalFormatting sqref="IB10">
    <cfRule type="aboveAverage" dxfId="1401" priority="4804" aboveAverage="0"/>
  </conditionalFormatting>
  <conditionalFormatting sqref="IB11">
    <cfRule type="aboveAverage" dxfId="1400" priority="4800" aboveAverage="0"/>
  </conditionalFormatting>
  <conditionalFormatting sqref="IB12">
    <cfRule type="aboveAverage" dxfId="1399" priority="4803" aboveAverage="0"/>
  </conditionalFormatting>
  <conditionalFormatting sqref="IB39:IB57">
    <cfRule type="aboveAverage" dxfId="1398" priority="1812" aboveAverage="0"/>
  </conditionalFormatting>
  <conditionalFormatting sqref="IB39:IB67">
    <cfRule type="aboveAverage" dxfId="1397" priority="4499" aboveAverage="0"/>
  </conditionalFormatting>
  <conditionalFormatting sqref="IB58:IB67">
    <cfRule type="aboveAverage" dxfId="1396" priority="1822" aboveAverage="0"/>
  </conditionalFormatting>
  <conditionalFormatting sqref="IB68:IB168">
    <cfRule type="aboveAverage" dxfId="1395" priority="4498" aboveAverage="0"/>
  </conditionalFormatting>
  <conditionalFormatting sqref="IB169:IB184">
    <cfRule type="aboveAverage" dxfId="1394" priority="4497" aboveAverage="0"/>
  </conditionalFormatting>
  <conditionalFormatting sqref="IB185:IB262">
    <cfRule type="aboveAverage" dxfId="1393" priority="4496" aboveAverage="0"/>
  </conditionalFormatting>
  <conditionalFormatting sqref="IB263">
    <cfRule type="aboveAverage" dxfId="1392" priority="4010" aboveAverage="0"/>
  </conditionalFormatting>
  <conditionalFormatting sqref="IC39:IC67">
    <cfRule type="aboveAverage" dxfId="1391" priority="4817" aboveAverage="0"/>
  </conditionalFormatting>
  <conditionalFormatting sqref="IC68:IC168">
    <cfRule type="aboveAverage" dxfId="1390" priority="4815" aboveAverage="0"/>
  </conditionalFormatting>
  <conditionalFormatting sqref="IC169:IC224">
    <cfRule type="aboveAverage" dxfId="1389" priority="4813" aboveAverage="0"/>
  </conditionalFormatting>
  <conditionalFormatting sqref="IC225:IC262">
    <cfRule type="aboveAverage" dxfId="1388" priority="4808" aboveAverage="0"/>
  </conditionalFormatting>
  <conditionalFormatting sqref="IC263">
    <cfRule type="aboveAverage" dxfId="1387" priority="4013" aboveAverage="0"/>
  </conditionalFormatting>
  <conditionalFormatting sqref="IC264:IC364">
    <cfRule type="aboveAverage" dxfId="1386" priority="6219" aboveAverage="0"/>
  </conditionalFormatting>
  <conditionalFormatting sqref="ID11">
    <cfRule type="aboveAverage" dxfId="1385" priority="4799" aboveAverage="0"/>
  </conditionalFormatting>
  <conditionalFormatting sqref="ID12:ID40">
    <cfRule type="aboveAverage" dxfId="1384" priority="4811" aboveAverage="0"/>
  </conditionalFormatting>
  <conditionalFormatting sqref="ID41:ID224">
    <cfRule type="aboveAverage" dxfId="1383" priority="4812" aboveAverage="0"/>
  </conditionalFormatting>
  <conditionalFormatting sqref="ID225:ID262">
    <cfRule type="aboveAverage" dxfId="1382" priority="4807" aboveAverage="0"/>
  </conditionalFormatting>
  <conditionalFormatting sqref="ID263">
    <cfRule type="aboveAverage" dxfId="1381" priority="4012" aboveAverage="0"/>
  </conditionalFormatting>
  <conditionalFormatting sqref="ID264:ID364">
    <cfRule type="aboveAverage" dxfId="1380" priority="6218" aboveAverage="0"/>
  </conditionalFormatting>
  <conditionalFormatting sqref="IH11">
    <cfRule type="aboveAverage" dxfId="1379" priority="4782" aboveAverage="0"/>
  </conditionalFormatting>
  <conditionalFormatting sqref="IH12:IH39">
    <cfRule type="aboveAverage" dxfId="1378" priority="4790" aboveAverage="0"/>
  </conditionalFormatting>
  <conditionalFormatting sqref="IH12:IH263">
    <cfRule type="aboveAverage" dxfId="1377" priority="758" aboveAverage="0"/>
  </conditionalFormatting>
  <conditionalFormatting sqref="IH40:IH67">
    <cfRule type="aboveAverage" dxfId="1376" priority="4798" aboveAverage="0"/>
  </conditionalFormatting>
  <conditionalFormatting sqref="IH68:IH168">
    <cfRule type="aboveAverage" dxfId="1375" priority="4796" aboveAverage="0"/>
  </conditionalFormatting>
  <conditionalFormatting sqref="IH169:IH224">
    <cfRule type="aboveAverage" dxfId="1374" priority="4794" aboveAverage="0"/>
  </conditionalFormatting>
  <conditionalFormatting sqref="IH225:IH262">
    <cfRule type="aboveAverage" dxfId="1373" priority="4789" aboveAverage="0"/>
  </conditionalFormatting>
  <conditionalFormatting sqref="IH263">
    <cfRule type="aboveAverage" dxfId="1372" priority="4009" aboveAverage="0"/>
  </conditionalFormatting>
  <conditionalFormatting sqref="II10">
    <cfRule type="aboveAverage" dxfId="1371" priority="4784" aboveAverage="0"/>
  </conditionalFormatting>
  <conditionalFormatting sqref="II11">
    <cfRule type="aboveAverage" dxfId="1370" priority="4780" aboveAverage="0"/>
  </conditionalFormatting>
  <conditionalFormatting sqref="II12">
    <cfRule type="aboveAverage" dxfId="1369" priority="4783" aboveAverage="0"/>
  </conditionalFormatting>
  <conditionalFormatting sqref="II39:II57">
    <cfRule type="aboveAverage" dxfId="1368" priority="1786" aboveAverage="0"/>
  </conditionalFormatting>
  <conditionalFormatting sqref="II39:II67">
    <cfRule type="aboveAverage" dxfId="1367" priority="4503" aboveAverage="0"/>
  </conditionalFormatting>
  <conditionalFormatting sqref="II58:II67">
    <cfRule type="aboveAverage" dxfId="1366" priority="1796" aboveAverage="0"/>
  </conditionalFormatting>
  <conditionalFormatting sqref="II68:II168">
    <cfRule type="aboveAverage" dxfId="1365" priority="4502" aboveAverage="0"/>
  </conditionalFormatting>
  <conditionalFormatting sqref="II169:II184">
    <cfRule type="aboveAverage" dxfId="1364" priority="4501" aboveAverage="0"/>
  </conditionalFormatting>
  <conditionalFormatting sqref="II185:II262">
    <cfRule type="aboveAverage" dxfId="1363" priority="4500" aboveAverage="0"/>
  </conditionalFormatting>
  <conditionalFormatting sqref="II263">
    <cfRule type="aboveAverage" dxfId="1362" priority="4005" aboveAverage="0"/>
  </conditionalFormatting>
  <conditionalFormatting sqref="IJ39:IJ67">
    <cfRule type="aboveAverage" dxfId="1361" priority="4797" aboveAverage="0"/>
  </conditionalFormatting>
  <conditionalFormatting sqref="IJ68:IJ168">
    <cfRule type="aboveAverage" dxfId="1360" priority="4795" aboveAverage="0"/>
  </conditionalFormatting>
  <conditionalFormatting sqref="IJ169:IJ224">
    <cfRule type="aboveAverage" dxfId="1359" priority="4793" aboveAverage="0"/>
  </conditionalFormatting>
  <conditionalFormatting sqref="IJ225:IJ262">
    <cfRule type="aboveAverage" dxfId="1358" priority="4788" aboveAverage="0"/>
  </conditionalFormatting>
  <conditionalFormatting sqref="IJ263">
    <cfRule type="aboveAverage" dxfId="1357" priority="4008" aboveAverage="0"/>
  </conditionalFormatting>
  <conditionalFormatting sqref="IK11">
    <cfRule type="aboveAverage" dxfId="1356" priority="4779" aboveAverage="0"/>
  </conditionalFormatting>
  <conditionalFormatting sqref="IK12:IK40">
    <cfRule type="aboveAverage" dxfId="1355" priority="4791" aboveAverage="0"/>
  </conditionalFormatting>
  <conditionalFormatting sqref="IK41:IK224">
    <cfRule type="aboveAverage" dxfId="1354" priority="1805" aboveAverage="0"/>
  </conditionalFormatting>
  <conditionalFormatting sqref="IK41:IK263">
    <cfRule type="aboveAverage" dxfId="1353" priority="4792" aboveAverage="0"/>
  </conditionalFormatting>
  <conditionalFormatting sqref="IK225:IK262">
    <cfRule type="aboveAverage" dxfId="1352" priority="4787" aboveAverage="0"/>
  </conditionalFormatting>
  <conditionalFormatting sqref="IK263">
    <cfRule type="aboveAverage" dxfId="1351" priority="4007" aboveAverage="0"/>
  </conditionalFormatting>
  <conditionalFormatting sqref="IO11">
    <cfRule type="aboveAverage" dxfId="1350" priority="4762" aboveAverage="0"/>
  </conditionalFormatting>
  <conditionalFormatting sqref="IO12:IO39">
    <cfRule type="aboveAverage" dxfId="1349" priority="4770" aboveAverage="0"/>
  </conditionalFormatting>
  <conditionalFormatting sqref="IO12:IO263">
    <cfRule type="aboveAverage" dxfId="1348" priority="746" aboveAverage="0"/>
  </conditionalFormatting>
  <conditionalFormatting sqref="IO40:IO67">
    <cfRule type="aboveAverage" dxfId="1347" priority="4778" aboveAverage="0"/>
  </conditionalFormatting>
  <conditionalFormatting sqref="IO68:IO168">
    <cfRule type="aboveAverage" dxfId="1346" priority="4776" aboveAverage="0"/>
  </conditionalFormatting>
  <conditionalFormatting sqref="IO169:IO224">
    <cfRule type="aboveAverage" dxfId="1345" priority="4774" aboveAverage="0"/>
  </conditionalFormatting>
  <conditionalFormatting sqref="IO225:IO262">
    <cfRule type="aboveAverage" dxfId="1344" priority="4769" aboveAverage="0"/>
  </conditionalFormatting>
  <conditionalFormatting sqref="IO263">
    <cfRule type="aboveAverage" dxfId="1343" priority="4004" aboveAverage="0"/>
  </conditionalFormatting>
  <conditionalFormatting sqref="IO264:IP364">
    <cfRule type="aboveAverage" dxfId="1342" priority="6217" aboveAverage="0"/>
  </conditionalFormatting>
  <conditionalFormatting sqref="IP10">
    <cfRule type="aboveAverage" dxfId="1341" priority="4764" aboveAverage="0"/>
  </conditionalFormatting>
  <conditionalFormatting sqref="IP11">
    <cfRule type="aboveAverage" dxfId="1340" priority="4760" aboveAverage="0"/>
  </conditionalFormatting>
  <conditionalFormatting sqref="IP12">
    <cfRule type="aboveAverage" dxfId="1339" priority="4763" aboveAverage="0"/>
  </conditionalFormatting>
  <conditionalFormatting sqref="IP39:IP57">
    <cfRule type="aboveAverage" dxfId="1338" priority="1760" aboveAverage="0"/>
  </conditionalFormatting>
  <conditionalFormatting sqref="IP39:IP67">
    <cfRule type="aboveAverage" dxfId="1337" priority="4507" aboveAverage="0"/>
  </conditionalFormatting>
  <conditionalFormatting sqref="IP58:IP67">
    <cfRule type="aboveAverage" dxfId="1336" priority="1770" aboveAverage="0"/>
  </conditionalFormatting>
  <conditionalFormatting sqref="IP68:IP168">
    <cfRule type="aboveAverage" dxfId="1335" priority="4506" aboveAverage="0"/>
  </conditionalFormatting>
  <conditionalFormatting sqref="IP169:IP184">
    <cfRule type="aboveAverage" dxfId="1334" priority="1768" aboveAverage="0"/>
  </conditionalFormatting>
  <conditionalFormatting sqref="IP169:IP261">
    <cfRule type="aboveAverage" dxfId="1333" priority="4505" aboveAverage="0"/>
  </conditionalFormatting>
  <conditionalFormatting sqref="IP185:IP262">
    <cfRule type="aboveAverage" dxfId="1332" priority="4504" aboveAverage="0"/>
  </conditionalFormatting>
  <conditionalFormatting sqref="IP263">
    <cfRule type="aboveAverage" dxfId="1331" priority="4000" aboveAverage="0"/>
  </conditionalFormatting>
  <conditionalFormatting sqref="IQ39:IQ67">
    <cfRule type="aboveAverage" dxfId="1330" priority="4777" aboveAverage="0"/>
  </conditionalFormatting>
  <conditionalFormatting sqref="IQ68:IQ168">
    <cfRule type="aboveAverage" dxfId="1329" priority="4775" aboveAverage="0"/>
  </conditionalFormatting>
  <conditionalFormatting sqref="IQ169:IQ224">
    <cfRule type="aboveAverage" dxfId="1328" priority="4773" aboveAverage="0"/>
  </conditionalFormatting>
  <conditionalFormatting sqref="IQ225:IQ262">
    <cfRule type="aboveAverage" dxfId="1327" priority="4768" aboveAverage="0"/>
  </conditionalFormatting>
  <conditionalFormatting sqref="IQ263">
    <cfRule type="aboveAverage" dxfId="1326" priority="4003" aboveAverage="0"/>
  </conditionalFormatting>
  <conditionalFormatting sqref="IQ264:IQ364">
    <cfRule type="aboveAverage" dxfId="1325" priority="6216" aboveAverage="0"/>
  </conditionalFormatting>
  <conditionalFormatting sqref="IR11">
    <cfRule type="aboveAverage" dxfId="1324" priority="4759" aboveAverage="0"/>
  </conditionalFormatting>
  <conditionalFormatting sqref="IR12:IR40">
    <cfRule type="aboveAverage" dxfId="1323" priority="4771" aboveAverage="0"/>
  </conditionalFormatting>
  <conditionalFormatting sqref="IR41:IR224">
    <cfRule type="aboveAverage" dxfId="1322" priority="4772" aboveAverage="0"/>
  </conditionalFormatting>
  <conditionalFormatting sqref="IR225:IR262">
    <cfRule type="aboveAverage" dxfId="1321" priority="4767" aboveAverage="0"/>
  </conditionalFormatting>
  <conditionalFormatting sqref="IR263">
    <cfRule type="aboveAverage" dxfId="1320" priority="4002" aboveAverage="0"/>
  </conditionalFormatting>
  <conditionalFormatting sqref="IR264:IR364">
    <cfRule type="aboveAverage" dxfId="1319" priority="6215" aboveAverage="0"/>
  </conditionalFormatting>
  <conditionalFormatting sqref="IV11">
    <cfRule type="aboveAverage" dxfId="1318" priority="4742" aboveAverage="0"/>
  </conditionalFormatting>
  <conditionalFormatting sqref="IV12:IV39">
    <cfRule type="aboveAverage" dxfId="1317" priority="4750" aboveAverage="0"/>
  </conditionalFormatting>
  <conditionalFormatting sqref="IV12:IV263">
    <cfRule type="aboveAverage" dxfId="1316" priority="734" aboveAverage="0"/>
  </conditionalFormatting>
  <conditionalFormatting sqref="IV40:IV67">
    <cfRule type="aboveAverage" dxfId="1315" priority="4758" aboveAverage="0"/>
  </conditionalFormatting>
  <conditionalFormatting sqref="IV68:IV168">
    <cfRule type="aboveAverage" dxfId="1314" priority="4756" aboveAverage="0"/>
  </conditionalFormatting>
  <conditionalFormatting sqref="IV169:IV224">
    <cfRule type="aboveAverage" dxfId="1313" priority="4754" aboveAverage="0"/>
  </conditionalFormatting>
  <conditionalFormatting sqref="IV225:IV262">
    <cfRule type="aboveAverage" dxfId="1312" priority="4749" aboveAverage="0"/>
  </conditionalFormatting>
  <conditionalFormatting sqref="IV263">
    <cfRule type="aboveAverage" dxfId="1311" priority="3999" aboveAverage="0"/>
  </conditionalFormatting>
  <conditionalFormatting sqref="IV264:IW364">
    <cfRule type="aboveAverage" dxfId="1310" priority="6214" aboveAverage="0"/>
  </conditionalFormatting>
  <conditionalFormatting sqref="IW10">
    <cfRule type="aboveAverage" dxfId="1309" priority="4744" aboveAverage="0"/>
  </conditionalFormatting>
  <conditionalFormatting sqref="IW11">
    <cfRule type="aboveAverage" dxfId="1308" priority="4740" aboveAverage="0"/>
  </conditionalFormatting>
  <conditionalFormatting sqref="IW12">
    <cfRule type="aboveAverage" dxfId="1307" priority="4743" aboveAverage="0"/>
  </conditionalFormatting>
  <conditionalFormatting sqref="IW39:IW57">
    <cfRule type="aboveAverage" dxfId="1306" priority="1734" aboveAverage="0"/>
  </conditionalFormatting>
  <conditionalFormatting sqref="IW39:IW67">
    <cfRule type="aboveAverage" dxfId="1305" priority="4511" aboveAverage="0"/>
  </conditionalFormatting>
  <conditionalFormatting sqref="IW58:IW67">
    <cfRule type="aboveAverage" dxfId="1304" priority="1744" aboveAverage="0"/>
  </conditionalFormatting>
  <conditionalFormatting sqref="IW68:IW168">
    <cfRule type="aboveAverage" dxfId="1303" priority="4510" aboveAverage="0"/>
  </conditionalFormatting>
  <conditionalFormatting sqref="IW169:IW184">
    <cfRule type="aboveAverage" dxfId="1302" priority="2843" aboveAverage="0"/>
  </conditionalFormatting>
  <conditionalFormatting sqref="IW169:IW263">
    <cfRule type="aboveAverage" dxfId="1301" priority="4509" aboveAverage="0"/>
  </conditionalFormatting>
  <conditionalFormatting sqref="IW179">
    <cfRule type="aboveAverage" dxfId="1300" priority="2875" aboveAverage="0"/>
  </conditionalFormatting>
  <conditionalFormatting sqref="IW180:IW263">
    <cfRule type="aboveAverage" dxfId="1299" priority="2874" aboveAverage="0"/>
  </conditionalFormatting>
  <conditionalFormatting sqref="IW185:IW262">
    <cfRule type="aboveAverage" dxfId="1298" priority="4508" aboveAverage="0"/>
  </conditionalFormatting>
  <conditionalFormatting sqref="IW263">
    <cfRule type="aboveAverage" dxfId="1297" priority="3995" aboveAverage="0"/>
  </conditionalFormatting>
  <conditionalFormatting sqref="IX39:IX67">
    <cfRule type="aboveAverage" dxfId="1296" priority="4757" aboveAverage="0"/>
  </conditionalFormatting>
  <conditionalFormatting sqref="IX68:IX168">
    <cfRule type="aboveAverage" dxfId="1295" priority="4755" aboveAverage="0"/>
  </conditionalFormatting>
  <conditionalFormatting sqref="IX169:IX224">
    <cfRule type="aboveAverage" dxfId="1294" priority="4753" aboveAverage="0"/>
  </conditionalFormatting>
  <conditionalFormatting sqref="IX225:IX262">
    <cfRule type="aboveAverage" dxfId="1293" priority="4748" aboveAverage="0"/>
  </conditionalFormatting>
  <conditionalFormatting sqref="IX263">
    <cfRule type="aboveAverage" dxfId="1292" priority="3998" aboveAverage="0"/>
  </conditionalFormatting>
  <conditionalFormatting sqref="IX264:IX364">
    <cfRule type="aboveAverage" dxfId="1291" priority="6213" aboveAverage="0"/>
  </conditionalFormatting>
  <conditionalFormatting sqref="IY11">
    <cfRule type="aboveAverage" dxfId="1290" priority="4739" aboveAverage="0"/>
  </conditionalFormatting>
  <conditionalFormatting sqref="IY12:IY40">
    <cfRule type="aboveAverage" dxfId="1289" priority="4751" aboveAverage="0"/>
  </conditionalFormatting>
  <conditionalFormatting sqref="IY41:IY224">
    <cfRule type="aboveAverage" dxfId="1288" priority="4752" aboveAverage="0"/>
  </conditionalFormatting>
  <conditionalFormatting sqref="IY225:IY262">
    <cfRule type="aboveAverage" dxfId="1287" priority="4747" aboveAverage="0"/>
  </conditionalFormatting>
  <conditionalFormatting sqref="IY263">
    <cfRule type="aboveAverage" dxfId="1286" priority="3997" aboveAverage="0"/>
  </conditionalFormatting>
  <conditionalFormatting sqref="IY264:IY364">
    <cfRule type="aboveAverage" dxfId="1285" priority="6212" aboveAverage="0"/>
  </conditionalFormatting>
  <conditionalFormatting sqref="JC11">
    <cfRule type="aboveAverage" dxfId="1284" priority="4722" aboveAverage="0"/>
  </conditionalFormatting>
  <conditionalFormatting sqref="JC12:JC39">
    <cfRule type="aboveAverage" dxfId="1283" priority="4730" aboveAverage="0"/>
  </conditionalFormatting>
  <conditionalFormatting sqref="JC12:JC263">
    <cfRule type="aboveAverage" dxfId="1282" priority="722" aboveAverage="0"/>
  </conditionalFormatting>
  <conditionalFormatting sqref="JC40:JC67">
    <cfRule type="aboveAverage" dxfId="1281" priority="4738" aboveAverage="0"/>
  </conditionalFormatting>
  <conditionalFormatting sqref="JC68:JC168">
    <cfRule type="aboveAverage" dxfId="1280" priority="4736" aboveAverage="0"/>
  </conditionalFormatting>
  <conditionalFormatting sqref="JC169:JC224">
    <cfRule type="aboveAverage" dxfId="1279" priority="4734" aboveAverage="0"/>
  </conditionalFormatting>
  <conditionalFormatting sqref="JC225:JC262">
    <cfRule type="aboveAverage" dxfId="1278" priority="4729" aboveAverage="0"/>
  </conditionalFormatting>
  <conditionalFormatting sqref="JC263">
    <cfRule type="aboveAverage" dxfId="1277" priority="3994" aboveAverage="0"/>
  </conditionalFormatting>
  <conditionalFormatting sqref="JC264:JD364">
    <cfRule type="aboveAverage" dxfId="1276" priority="6211" aboveAverage="0"/>
  </conditionalFormatting>
  <conditionalFormatting sqref="JD10">
    <cfRule type="aboveAverage" dxfId="1275" priority="4724" aboveAverage="0"/>
  </conditionalFormatting>
  <conditionalFormatting sqref="JD11">
    <cfRule type="aboveAverage" dxfId="1274" priority="4720" aboveAverage="0"/>
  </conditionalFormatting>
  <conditionalFormatting sqref="JD12">
    <cfRule type="aboveAverage" dxfId="1273" priority="4723" aboveAverage="0"/>
  </conditionalFormatting>
  <conditionalFormatting sqref="JD39:JD57">
    <cfRule type="aboveAverage" dxfId="1272" priority="1708" aboveAverage="0"/>
  </conditionalFormatting>
  <conditionalFormatting sqref="JD39:JD67">
    <cfRule type="aboveAverage" dxfId="1271" priority="4515" aboveAverage="0"/>
  </conditionalFormatting>
  <conditionalFormatting sqref="JD58:JD67">
    <cfRule type="aboveAverage" dxfId="1270" priority="1718" aboveAverage="0"/>
  </conditionalFormatting>
  <conditionalFormatting sqref="JD68:JD168">
    <cfRule type="aboveAverage" dxfId="1269" priority="4514" aboveAverage="0"/>
  </conditionalFormatting>
  <conditionalFormatting sqref="JD169:JD184">
    <cfRule type="aboveAverage" dxfId="1268" priority="4513" aboveAverage="0"/>
  </conditionalFormatting>
  <conditionalFormatting sqref="JD185:JD262">
    <cfRule type="aboveAverage" dxfId="1267" priority="4512" aboveAverage="0"/>
  </conditionalFormatting>
  <conditionalFormatting sqref="JD263">
    <cfRule type="aboveAverage" dxfId="1266" priority="3990" aboveAverage="0"/>
  </conditionalFormatting>
  <conditionalFormatting sqref="JE39:JE67">
    <cfRule type="aboveAverage" dxfId="1265" priority="4737" aboveAverage="0"/>
  </conditionalFormatting>
  <conditionalFormatting sqref="JE68:JE168">
    <cfRule type="aboveAverage" dxfId="1264" priority="4735" aboveAverage="0"/>
  </conditionalFormatting>
  <conditionalFormatting sqref="JE169:JE224">
    <cfRule type="aboveAverage" dxfId="1263" priority="4733" aboveAverage="0"/>
  </conditionalFormatting>
  <conditionalFormatting sqref="JE225:JE262">
    <cfRule type="aboveAverage" dxfId="1262" priority="4728" aboveAverage="0"/>
  </conditionalFormatting>
  <conditionalFormatting sqref="JE263">
    <cfRule type="aboveAverage" dxfId="1261" priority="3993" aboveAverage="0"/>
  </conditionalFormatting>
  <conditionalFormatting sqref="JE264:JE364">
    <cfRule type="aboveAverage" dxfId="1260" priority="6210" aboveAverage="0"/>
  </conditionalFormatting>
  <conditionalFormatting sqref="JF11">
    <cfRule type="aboveAverage" dxfId="1259" priority="4719" aboveAverage="0"/>
  </conditionalFormatting>
  <conditionalFormatting sqref="JF12:JF40">
    <cfRule type="aboveAverage" dxfId="1258" priority="4731" aboveAverage="0"/>
  </conditionalFormatting>
  <conditionalFormatting sqref="JF41:JF224">
    <cfRule type="aboveAverage" dxfId="1257" priority="4732" aboveAverage="0"/>
  </conditionalFormatting>
  <conditionalFormatting sqref="JF225:JF262">
    <cfRule type="aboveAverage" dxfId="1256" priority="4727" aboveAverage="0"/>
  </conditionalFormatting>
  <conditionalFormatting sqref="JF263">
    <cfRule type="aboveAverage" dxfId="1255" priority="3992" aboveAverage="0"/>
  </conditionalFormatting>
  <conditionalFormatting sqref="JF264:JF364">
    <cfRule type="aboveAverage" dxfId="1254" priority="6209" aboveAverage="0"/>
  </conditionalFormatting>
  <conditionalFormatting sqref="JJ11">
    <cfRule type="aboveAverage" dxfId="1253" priority="4702" aboveAverage="0"/>
  </conditionalFormatting>
  <conditionalFormatting sqref="JJ12:JJ39">
    <cfRule type="aboveAverage" dxfId="1252" priority="4710" aboveAverage="0"/>
  </conditionalFormatting>
  <conditionalFormatting sqref="JJ12:JJ263">
    <cfRule type="aboveAverage" dxfId="1251" priority="710" aboveAverage="0"/>
  </conditionalFormatting>
  <conditionalFormatting sqref="JJ40:JJ67">
    <cfRule type="aboveAverage" dxfId="1250" priority="4718" aboveAverage="0"/>
  </conditionalFormatting>
  <conditionalFormatting sqref="JJ68:JJ168">
    <cfRule type="aboveAverage" dxfId="1249" priority="4716" aboveAverage="0"/>
  </conditionalFormatting>
  <conditionalFormatting sqref="JJ169:JJ224">
    <cfRule type="aboveAverage" dxfId="1248" priority="4714" aboveAverage="0"/>
  </conditionalFormatting>
  <conditionalFormatting sqref="JJ225:JJ262">
    <cfRule type="aboveAverage" dxfId="1247" priority="4709" aboveAverage="0"/>
  </conditionalFormatting>
  <conditionalFormatting sqref="JJ263">
    <cfRule type="aboveAverage" dxfId="1246" priority="3989" aboveAverage="0"/>
  </conditionalFormatting>
  <conditionalFormatting sqref="JJ264:JK364">
    <cfRule type="aboveAverage" dxfId="1245" priority="6208" aboveAverage="0"/>
  </conditionalFormatting>
  <conditionalFormatting sqref="JK10">
    <cfRule type="aboveAverage" dxfId="1244" priority="4704" aboveAverage="0"/>
  </conditionalFormatting>
  <conditionalFormatting sqref="JK11">
    <cfRule type="aboveAverage" dxfId="1243" priority="4700" aboveAverage="0"/>
  </conditionalFormatting>
  <conditionalFormatting sqref="JK12">
    <cfRule type="aboveAverage" dxfId="1242" priority="4703" aboveAverage="0"/>
  </conditionalFormatting>
  <conditionalFormatting sqref="JK39:JK57">
    <cfRule type="aboveAverage" dxfId="1241" priority="1682" aboveAverage="0"/>
  </conditionalFormatting>
  <conditionalFormatting sqref="JK39:JK67">
    <cfRule type="aboveAverage" dxfId="1240" priority="4539" aboveAverage="0"/>
  </conditionalFormatting>
  <conditionalFormatting sqref="JK58:JK67">
    <cfRule type="aboveAverage" dxfId="1239" priority="1692" aboveAverage="0"/>
  </conditionalFormatting>
  <conditionalFormatting sqref="JK68:JK168">
    <cfRule type="aboveAverage" dxfId="1238" priority="4538" aboveAverage="0"/>
  </conditionalFormatting>
  <conditionalFormatting sqref="JK169:JK184">
    <cfRule type="aboveAverage" dxfId="1237" priority="4537" aboveAverage="0"/>
  </conditionalFormatting>
  <conditionalFormatting sqref="JK185:JK262">
    <cfRule type="aboveAverage" dxfId="1236" priority="4536" aboveAverage="0"/>
  </conditionalFormatting>
  <conditionalFormatting sqref="JK263">
    <cfRule type="aboveAverage" dxfId="1235" priority="3985" aboveAverage="0"/>
  </conditionalFormatting>
  <conditionalFormatting sqref="JL39:JL67">
    <cfRule type="aboveAverage" dxfId="1234" priority="4717" aboveAverage="0"/>
  </conditionalFormatting>
  <conditionalFormatting sqref="JL68:JL168">
    <cfRule type="aboveAverage" dxfId="1233" priority="4715" aboveAverage="0"/>
  </conditionalFormatting>
  <conditionalFormatting sqref="JL169:JL224">
    <cfRule type="aboveAverage" dxfId="1232" priority="4713" aboveAverage="0"/>
  </conditionalFormatting>
  <conditionalFormatting sqref="JL225:JL262">
    <cfRule type="aboveAverage" dxfId="1231" priority="4708" aboveAverage="0"/>
  </conditionalFormatting>
  <conditionalFormatting sqref="JL263">
    <cfRule type="aboveAverage" dxfId="1230" priority="3988" aboveAverage="0"/>
  </conditionalFormatting>
  <conditionalFormatting sqref="JL264:JL364">
    <cfRule type="aboveAverage" dxfId="1229" priority="6207" aboveAverage="0"/>
  </conditionalFormatting>
  <conditionalFormatting sqref="JM11">
    <cfRule type="aboveAverage" dxfId="1228" priority="4699" aboveAverage="0"/>
  </conditionalFormatting>
  <conditionalFormatting sqref="JM12:JM40">
    <cfRule type="aboveAverage" dxfId="1227" priority="4711" aboveAverage="0"/>
  </conditionalFormatting>
  <conditionalFormatting sqref="JM41:JM224">
    <cfRule type="aboveAverage" dxfId="1226" priority="4712" aboveAverage="0"/>
  </conditionalFormatting>
  <conditionalFormatting sqref="JM225:JM262">
    <cfRule type="aboveAverage" dxfId="1225" priority="4707" aboveAverage="0"/>
  </conditionalFormatting>
  <conditionalFormatting sqref="JM263">
    <cfRule type="aboveAverage" dxfId="1224" priority="3987" aboveAverage="0"/>
  </conditionalFormatting>
  <conditionalFormatting sqref="JM264:JM364">
    <cfRule type="aboveAverage" dxfId="1223" priority="6206" aboveAverage="0"/>
  </conditionalFormatting>
  <conditionalFormatting sqref="JQ11">
    <cfRule type="aboveAverage" dxfId="1222" priority="4682" aboveAverage="0"/>
  </conditionalFormatting>
  <conditionalFormatting sqref="JQ12:JQ39">
    <cfRule type="aboveAverage" dxfId="1221" priority="4690" aboveAverage="0"/>
  </conditionalFormatting>
  <conditionalFormatting sqref="JQ12:JQ263">
    <cfRule type="aboveAverage" dxfId="1220" priority="698" aboveAverage="0"/>
  </conditionalFormatting>
  <conditionalFormatting sqref="JQ40:JQ67">
    <cfRule type="aboveAverage" dxfId="1219" priority="4698" aboveAverage="0"/>
  </conditionalFormatting>
  <conditionalFormatting sqref="JQ68:JQ168">
    <cfRule type="aboveAverage" dxfId="1218" priority="4696" aboveAverage="0"/>
  </conditionalFormatting>
  <conditionalFormatting sqref="JQ169:JQ224">
    <cfRule type="aboveAverage" dxfId="1217" priority="4694" aboveAverage="0"/>
  </conditionalFormatting>
  <conditionalFormatting sqref="JQ225:JQ262">
    <cfRule type="aboveAverage" dxfId="1216" priority="4689" aboveAverage="0"/>
  </conditionalFormatting>
  <conditionalFormatting sqref="JQ263">
    <cfRule type="aboveAverage" dxfId="1215" priority="3984" aboveAverage="0"/>
  </conditionalFormatting>
  <conditionalFormatting sqref="JR10">
    <cfRule type="aboveAverage" dxfId="1214" priority="4684" aboveAverage="0"/>
  </conditionalFormatting>
  <conditionalFormatting sqref="JR11">
    <cfRule type="aboveAverage" dxfId="1213" priority="4680" aboveAverage="0"/>
  </conditionalFormatting>
  <conditionalFormatting sqref="JR12">
    <cfRule type="aboveAverage" dxfId="1212" priority="4683" aboveAverage="0"/>
  </conditionalFormatting>
  <conditionalFormatting sqref="JR39:JR57">
    <cfRule type="aboveAverage" dxfId="1211" priority="1656" aboveAverage="0"/>
  </conditionalFormatting>
  <conditionalFormatting sqref="JR39:JR67">
    <cfRule type="aboveAverage" dxfId="1210" priority="4543" aboveAverage="0"/>
  </conditionalFormatting>
  <conditionalFormatting sqref="JR58:JR67">
    <cfRule type="aboveAverage" dxfId="1209" priority="1666" aboveAverage="0"/>
  </conditionalFormatting>
  <conditionalFormatting sqref="JR68:JR168">
    <cfRule type="aboveAverage" dxfId="1208" priority="4542" aboveAverage="0"/>
  </conditionalFormatting>
  <conditionalFormatting sqref="JR169:JR184">
    <cfRule type="aboveAverage" dxfId="1207" priority="4541" aboveAverage="0"/>
  </conditionalFormatting>
  <conditionalFormatting sqref="JR185:JR262">
    <cfRule type="aboveAverage" dxfId="1206" priority="4540" aboveAverage="0"/>
  </conditionalFormatting>
  <conditionalFormatting sqref="JR263">
    <cfRule type="aboveAverage" dxfId="1205" priority="3980" aboveAverage="0"/>
  </conditionalFormatting>
  <conditionalFormatting sqref="JS39:JS67">
    <cfRule type="aboveAverage" dxfId="1204" priority="4697" aboveAverage="0"/>
  </conditionalFormatting>
  <conditionalFormatting sqref="JS68:JS168">
    <cfRule type="aboveAverage" dxfId="1203" priority="4695" aboveAverage="0"/>
  </conditionalFormatting>
  <conditionalFormatting sqref="JS169:JS224">
    <cfRule type="aboveAverage" dxfId="1202" priority="4693" aboveAverage="0"/>
  </conditionalFormatting>
  <conditionalFormatting sqref="JS225:JS262">
    <cfRule type="aboveAverage" dxfId="1201" priority="4688" aboveAverage="0"/>
  </conditionalFormatting>
  <conditionalFormatting sqref="JS263">
    <cfRule type="aboveAverage" dxfId="1200" priority="3983" aboveAverage="0"/>
  </conditionalFormatting>
  <conditionalFormatting sqref="JT11">
    <cfRule type="aboveAverage" dxfId="1199" priority="4679" aboveAverage="0"/>
  </conditionalFormatting>
  <conditionalFormatting sqref="JT12:JT40">
    <cfRule type="aboveAverage" dxfId="1198" priority="4691" aboveAverage="0"/>
  </conditionalFormatting>
  <conditionalFormatting sqref="JT41:JT224">
    <cfRule type="aboveAverage" dxfId="1197" priority="4692" aboveAverage="0"/>
  </conditionalFormatting>
  <conditionalFormatting sqref="JT225:JT262">
    <cfRule type="aboveAverage" dxfId="1196" priority="4687" aboveAverage="0"/>
  </conditionalFormatting>
  <conditionalFormatting sqref="JT263">
    <cfRule type="aboveAverage" dxfId="1195" priority="3982" aboveAverage="0"/>
  </conditionalFormatting>
  <conditionalFormatting sqref="JX11">
    <cfRule type="aboveAverage" dxfId="1194" priority="4662" aboveAverage="0"/>
  </conditionalFormatting>
  <conditionalFormatting sqref="JX12:JX39">
    <cfRule type="aboveAverage" dxfId="1193" priority="4670" aboveAverage="0"/>
  </conditionalFormatting>
  <conditionalFormatting sqref="JX12:JX263">
    <cfRule type="aboveAverage" dxfId="1192" priority="686" aboveAverage="0"/>
  </conditionalFormatting>
  <conditionalFormatting sqref="JX40:JX67">
    <cfRule type="aboveAverage" dxfId="1191" priority="1655" aboveAverage="0"/>
  </conditionalFormatting>
  <conditionalFormatting sqref="JX68:JX168">
    <cfRule type="aboveAverage" dxfId="1190" priority="1653" aboveAverage="0"/>
  </conditionalFormatting>
  <conditionalFormatting sqref="JX169:JX224">
    <cfRule type="aboveAverage" dxfId="1189" priority="1651" aboveAverage="0"/>
  </conditionalFormatting>
  <conditionalFormatting sqref="JX225:JX262">
    <cfRule type="aboveAverage" dxfId="1188" priority="4669" aboveAverage="0"/>
  </conditionalFormatting>
  <conditionalFormatting sqref="JX263">
    <cfRule type="aboveAverage" dxfId="1187" priority="3979" aboveAverage="0"/>
  </conditionalFormatting>
  <conditionalFormatting sqref="JX40:JY67 JY39">
    <cfRule type="aboveAverage" dxfId="1186" priority="4678" aboveAverage="0"/>
  </conditionalFormatting>
  <conditionalFormatting sqref="JX68:JY168">
    <cfRule type="aboveAverage" dxfId="1185" priority="4676" aboveAverage="0"/>
  </conditionalFormatting>
  <conditionalFormatting sqref="JX169:JY184 JX185:JX224">
    <cfRule type="aboveAverage" dxfId="1184" priority="4674" aboveAverage="0"/>
  </conditionalFormatting>
  <conditionalFormatting sqref="JY10">
    <cfRule type="aboveAverage" dxfId="1183" priority="4664" aboveAverage="0"/>
  </conditionalFormatting>
  <conditionalFormatting sqref="JY11">
    <cfRule type="aboveAverage" dxfId="1182" priority="4660" aboveAverage="0"/>
  </conditionalFormatting>
  <conditionalFormatting sqref="JY12">
    <cfRule type="aboveAverage" dxfId="1181" priority="4663" aboveAverage="0"/>
  </conditionalFormatting>
  <conditionalFormatting sqref="JY39:JY57">
    <cfRule type="aboveAverage" dxfId="1180" priority="1630" aboveAverage="0"/>
  </conditionalFormatting>
  <conditionalFormatting sqref="JY39:JY67">
    <cfRule type="aboveAverage" dxfId="1179" priority="2838" aboveAverage="0"/>
  </conditionalFormatting>
  <conditionalFormatting sqref="JY58:JY67">
    <cfRule type="aboveAverage" dxfId="1178" priority="1640" aboveAverage="0"/>
  </conditionalFormatting>
  <conditionalFormatting sqref="JY68:JY168">
    <cfRule type="aboveAverage" dxfId="1177" priority="2837" aboveAverage="0"/>
  </conditionalFormatting>
  <conditionalFormatting sqref="JY169:JY184">
    <cfRule type="aboveAverage" dxfId="1176" priority="2836" aboveAverage="0"/>
  </conditionalFormatting>
  <conditionalFormatting sqref="JY185:JY262">
    <cfRule type="aboveAverage" dxfId="1175" priority="4666" aboveAverage="0"/>
  </conditionalFormatting>
  <conditionalFormatting sqref="JY263">
    <cfRule type="aboveAverage" dxfId="1174" priority="3975" aboveAverage="0"/>
  </conditionalFormatting>
  <conditionalFormatting sqref="JZ39:JZ67">
    <cfRule type="aboveAverage" dxfId="1173" priority="4677" aboveAverage="0"/>
  </conditionalFormatting>
  <conditionalFormatting sqref="JZ68:JZ168">
    <cfRule type="aboveAverage" dxfId="1172" priority="4675" aboveAverage="0"/>
  </conditionalFormatting>
  <conditionalFormatting sqref="JZ169:JZ224">
    <cfRule type="aboveAverage" dxfId="1171" priority="4673" aboveAverage="0"/>
  </conditionalFormatting>
  <conditionalFormatting sqref="JZ225:JZ262">
    <cfRule type="aboveAverage" dxfId="1170" priority="4668" aboveAverage="0"/>
  </conditionalFormatting>
  <conditionalFormatting sqref="JZ263">
    <cfRule type="aboveAverage" dxfId="1169" priority="3978" aboveAverage="0"/>
  </conditionalFormatting>
  <conditionalFormatting sqref="KA11">
    <cfRule type="aboveAverage" dxfId="1168" priority="4659" aboveAverage="0"/>
  </conditionalFormatting>
  <conditionalFormatting sqref="KA12:KA40">
    <cfRule type="aboveAverage" dxfId="1167" priority="4671" aboveAverage="0"/>
  </conditionalFormatting>
  <conditionalFormatting sqref="KA41:KA224">
    <cfRule type="aboveAverage" dxfId="1166" priority="4672" aboveAverage="0"/>
  </conditionalFormatting>
  <conditionalFormatting sqref="KA225:KA262">
    <cfRule type="aboveAverage" dxfId="1165" priority="4667" aboveAverage="0"/>
  </conditionalFormatting>
  <conditionalFormatting sqref="KA263">
    <cfRule type="aboveAverage" dxfId="1164" priority="3977" aboveAverage="0"/>
  </conditionalFormatting>
  <conditionalFormatting sqref="KE11">
    <cfRule type="aboveAverage" dxfId="1163" priority="4642" aboveAverage="0"/>
  </conditionalFormatting>
  <conditionalFormatting sqref="KE12:KE39">
    <cfRule type="aboveAverage" dxfId="1162" priority="4650" aboveAverage="0"/>
  </conditionalFormatting>
  <conditionalFormatting sqref="KE12:KE263">
    <cfRule type="aboveAverage" dxfId="1161" priority="674" aboveAverage="0"/>
  </conditionalFormatting>
  <conditionalFormatting sqref="KE40:KE67">
    <cfRule type="aboveAverage" dxfId="1160" priority="4658" aboveAverage="0"/>
  </conditionalFormatting>
  <conditionalFormatting sqref="KE68:KE101 KE104:KE168">
    <cfRule type="aboveAverage" dxfId="1159" priority="4656" aboveAverage="0"/>
  </conditionalFormatting>
  <conditionalFormatting sqref="KE68:KE168">
    <cfRule type="aboveAverage" dxfId="1158" priority="1627" aboveAverage="0"/>
  </conditionalFormatting>
  <conditionalFormatting sqref="KE102">
    <cfRule type="aboveAverage" dxfId="1157" priority="4314" aboveAverage="0"/>
  </conditionalFormatting>
  <conditionalFormatting sqref="KE103">
    <cfRule type="aboveAverage" dxfId="1156" priority="4309" aboveAverage="0"/>
  </conditionalFormatting>
  <conditionalFormatting sqref="KE169:KE224">
    <cfRule type="aboveAverage" dxfId="1155" priority="4654" aboveAverage="0"/>
  </conditionalFormatting>
  <conditionalFormatting sqref="KE225:KE262">
    <cfRule type="aboveAverage" dxfId="1154" priority="4649" aboveAverage="0"/>
  </conditionalFormatting>
  <conditionalFormatting sqref="KE263">
    <cfRule type="aboveAverage" dxfId="1153" priority="3974" aboveAverage="0"/>
  </conditionalFormatting>
  <conditionalFormatting sqref="KF10">
    <cfRule type="aboveAverage" dxfId="1152" priority="4644" aboveAverage="0"/>
  </conditionalFormatting>
  <conditionalFormatting sqref="KF11">
    <cfRule type="aboveAverage" dxfId="1151" priority="4640" aboveAverage="0"/>
  </conditionalFormatting>
  <conditionalFormatting sqref="KF12">
    <cfRule type="aboveAverage" dxfId="1150" priority="4643" aboveAverage="0"/>
  </conditionalFormatting>
  <conditionalFormatting sqref="KF39:KF57">
    <cfRule type="aboveAverage" dxfId="1149" priority="1604" aboveAverage="0"/>
  </conditionalFormatting>
  <conditionalFormatting sqref="KF39:KF67">
    <cfRule type="aboveAverage" dxfId="1148" priority="4535" aboveAverage="0"/>
  </conditionalFormatting>
  <conditionalFormatting sqref="KF58:KF67">
    <cfRule type="aboveAverage" dxfId="1147" priority="1614" aboveAverage="0"/>
  </conditionalFormatting>
  <conditionalFormatting sqref="KF68:KF101 KF103:KF168">
    <cfRule type="aboveAverage" dxfId="1146" priority="4534" aboveAverage="0"/>
  </conditionalFormatting>
  <conditionalFormatting sqref="KF68:KF168">
    <cfRule type="aboveAverage" dxfId="1145" priority="2830" aboveAverage="0"/>
  </conditionalFormatting>
  <conditionalFormatting sqref="KF102">
    <cfRule type="aboveAverage" dxfId="1144" priority="4310" aboveAverage="0"/>
  </conditionalFormatting>
  <conditionalFormatting sqref="KF169:KF184">
    <cfRule type="aboveAverage" dxfId="1143" priority="4533" aboveAverage="0"/>
  </conditionalFormatting>
  <conditionalFormatting sqref="KF185:KF262">
    <cfRule type="aboveAverage" dxfId="1142" priority="4532" aboveAverage="0"/>
  </conditionalFormatting>
  <conditionalFormatting sqref="KF263">
    <cfRule type="aboveAverage" dxfId="1141" priority="3970" aboveAverage="0"/>
  </conditionalFormatting>
  <conditionalFormatting sqref="KG39:KG67">
    <cfRule type="aboveAverage" dxfId="1140" priority="4657" aboveAverage="0"/>
  </conditionalFormatting>
  <conditionalFormatting sqref="KG68:KG101 KG103:KG168">
    <cfRule type="aboveAverage" dxfId="1139" priority="4655" aboveAverage="0"/>
  </conditionalFormatting>
  <conditionalFormatting sqref="KG68:KG168">
    <cfRule type="aboveAverage" dxfId="1138" priority="1626" aboveAverage="0"/>
  </conditionalFormatting>
  <conditionalFormatting sqref="KG102">
    <cfRule type="aboveAverage" dxfId="1137" priority="4313" aboveAverage="0"/>
  </conditionalFormatting>
  <conditionalFormatting sqref="KG169:KG224">
    <cfRule type="aboveAverage" dxfId="1136" priority="4653" aboveAverage="0"/>
  </conditionalFormatting>
  <conditionalFormatting sqref="KG225:KG262">
    <cfRule type="aboveAverage" dxfId="1135" priority="4648" aboveAverage="0"/>
  </conditionalFormatting>
  <conditionalFormatting sqref="KG263">
    <cfRule type="aboveAverage" dxfId="1134" priority="3973" aboveAverage="0"/>
  </conditionalFormatting>
  <conditionalFormatting sqref="KH11">
    <cfRule type="aboveAverage" dxfId="1133" priority="4639" aboveAverage="0"/>
  </conditionalFormatting>
  <conditionalFormatting sqref="KH12:KH40">
    <cfRule type="aboveAverage" dxfId="1132" priority="4651" aboveAverage="0"/>
  </conditionalFormatting>
  <conditionalFormatting sqref="KH41:KH101 KH103:KH224">
    <cfRule type="aboveAverage" dxfId="1131" priority="4652" aboveAverage="0"/>
  </conditionalFormatting>
  <conditionalFormatting sqref="KH41:KH224">
    <cfRule type="aboveAverage" dxfId="1130" priority="1623" aboveAverage="0"/>
  </conditionalFormatting>
  <conditionalFormatting sqref="KH102">
    <cfRule type="aboveAverage" dxfId="1129" priority="4312" aboveAverage="0"/>
  </conditionalFormatting>
  <conditionalFormatting sqref="KH225:KH262">
    <cfRule type="aboveAverage" dxfId="1128" priority="4647" aboveAverage="0"/>
  </conditionalFormatting>
  <conditionalFormatting sqref="KH263">
    <cfRule type="aboveAverage" dxfId="1127" priority="3972" aboveAverage="0"/>
  </conditionalFormatting>
  <conditionalFormatting sqref="KI11">
    <cfRule type="aboveAverage" dxfId="1126" priority="5982" aboveAverage="0"/>
  </conditionalFormatting>
  <conditionalFormatting sqref="KI12:KI40">
    <cfRule type="aboveAverage" dxfId="1125" priority="5983" aboveAverage="0"/>
  </conditionalFormatting>
  <conditionalFormatting sqref="KI41:KI224">
    <cfRule type="aboveAverage" dxfId="1124" priority="5984" aboveAverage="0"/>
  </conditionalFormatting>
  <conditionalFormatting sqref="KI225:KI262">
    <cfRule type="aboveAverage" dxfId="1123" priority="5979" aboveAverage="0"/>
  </conditionalFormatting>
  <conditionalFormatting sqref="KL11">
    <cfRule type="aboveAverage" dxfId="1122" priority="4622" aboveAverage="0"/>
  </conditionalFormatting>
  <conditionalFormatting sqref="KL12:KL39">
    <cfRule type="aboveAverage" dxfId="1121" priority="4630" aboveAverage="0"/>
  </conditionalFormatting>
  <conditionalFormatting sqref="KL12:KL263">
    <cfRule type="aboveAverage" dxfId="1120" priority="662" aboveAverage="0"/>
  </conditionalFormatting>
  <conditionalFormatting sqref="KL40:KL67">
    <cfRule type="aboveAverage" dxfId="1119" priority="4638" aboveAverage="0"/>
  </conditionalFormatting>
  <conditionalFormatting sqref="KL68:KL168">
    <cfRule type="aboveAverage" dxfId="1118" priority="4636" aboveAverage="0"/>
  </conditionalFormatting>
  <conditionalFormatting sqref="KL169:KL224">
    <cfRule type="aboveAverage" dxfId="1117" priority="4634" aboveAverage="0"/>
  </conditionalFormatting>
  <conditionalFormatting sqref="KL225:KL262">
    <cfRule type="aboveAverage" dxfId="1116" priority="4629" aboveAverage="0"/>
  </conditionalFormatting>
  <conditionalFormatting sqref="KL263">
    <cfRule type="aboveAverage" dxfId="1115" priority="3969" aboveAverage="0"/>
  </conditionalFormatting>
  <conditionalFormatting sqref="KM10">
    <cfRule type="aboveAverage" dxfId="1114" priority="4624" aboveAverage="0"/>
  </conditionalFormatting>
  <conditionalFormatting sqref="KM11">
    <cfRule type="aboveAverage" dxfId="1113" priority="4620" aboveAverage="0"/>
  </conditionalFormatting>
  <conditionalFormatting sqref="KM12">
    <cfRule type="aboveAverage" dxfId="1112" priority="4623" aboveAverage="0"/>
  </conditionalFormatting>
  <conditionalFormatting sqref="KM39:KM57">
    <cfRule type="aboveAverage" dxfId="1111" priority="1578" aboveAverage="0"/>
  </conditionalFormatting>
  <conditionalFormatting sqref="KM39:KM67">
    <cfRule type="aboveAverage" dxfId="1110" priority="4531" aboveAverage="0"/>
  </conditionalFormatting>
  <conditionalFormatting sqref="KM58:KM67">
    <cfRule type="aboveAverage" dxfId="1109" priority="1588" aboveAverage="0"/>
  </conditionalFormatting>
  <conditionalFormatting sqref="KM68:KM168">
    <cfRule type="aboveAverage" dxfId="1108" priority="4530" aboveAverage="0"/>
  </conditionalFormatting>
  <conditionalFormatting sqref="KM169:KM184">
    <cfRule type="aboveAverage" dxfId="1107" priority="4529" aboveAverage="0"/>
  </conditionalFormatting>
  <conditionalFormatting sqref="KM185:KM262">
    <cfRule type="aboveAverage" dxfId="1106" priority="4528" aboveAverage="0"/>
  </conditionalFormatting>
  <conditionalFormatting sqref="KM263">
    <cfRule type="aboveAverage" dxfId="1105" priority="3965" aboveAverage="0"/>
  </conditionalFormatting>
  <conditionalFormatting sqref="KN39:KN67">
    <cfRule type="aboveAverage" dxfId="1104" priority="4637" aboveAverage="0"/>
  </conditionalFormatting>
  <conditionalFormatting sqref="KN68:KN168">
    <cfRule type="aboveAverage" dxfId="1103" priority="4635" aboveAverage="0"/>
  </conditionalFormatting>
  <conditionalFormatting sqref="KN169:KN224">
    <cfRule type="aboveAverage" dxfId="1102" priority="4633" aboveAverage="0"/>
  </conditionalFormatting>
  <conditionalFormatting sqref="KN225:KN262">
    <cfRule type="aboveAverage" dxfId="1101" priority="4628" aboveAverage="0"/>
  </conditionalFormatting>
  <conditionalFormatting sqref="KN263">
    <cfRule type="aboveAverage" dxfId="1100" priority="3968" aboveAverage="0"/>
  </conditionalFormatting>
  <conditionalFormatting sqref="KO11">
    <cfRule type="aboveAverage" dxfId="1099" priority="4619" aboveAverage="0"/>
  </conditionalFormatting>
  <conditionalFormatting sqref="KO12:KO40">
    <cfRule type="aboveAverage" dxfId="1098" priority="4631" aboveAverage="0"/>
  </conditionalFormatting>
  <conditionalFormatting sqref="KO41:KO224">
    <cfRule type="aboveAverage" dxfId="1097" priority="4632" aboveAverage="0"/>
  </conditionalFormatting>
  <conditionalFormatting sqref="KO225:KO262">
    <cfRule type="aboveAverage" dxfId="1096" priority="4627" aboveAverage="0"/>
  </conditionalFormatting>
  <conditionalFormatting sqref="KO263">
    <cfRule type="aboveAverage" dxfId="1095" priority="3967" aboveAverage="0"/>
  </conditionalFormatting>
  <conditionalFormatting sqref="KS11">
    <cfRule type="aboveAverage" dxfId="1094" priority="4602" aboveAverage="0"/>
  </conditionalFormatting>
  <conditionalFormatting sqref="KS12:KS39">
    <cfRule type="aboveAverage" dxfId="1093" priority="4610" aboveAverage="0"/>
  </conditionalFormatting>
  <conditionalFormatting sqref="KS12:KS263">
    <cfRule type="aboveAverage" dxfId="1092" priority="650" aboveAverage="0"/>
  </conditionalFormatting>
  <conditionalFormatting sqref="KS40:KS67">
    <cfRule type="aboveAverage" dxfId="1091" priority="4618" aboveAverage="0"/>
  </conditionalFormatting>
  <conditionalFormatting sqref="KS68:KS168">
    <cfRule type="aboveAverage" dxfId="1090" priority="4616" aboveAverage="0"/>
  </conditionalFormatting>
  <conditionalFormatting sqref="KS169:KS224">
    <cfRule type="aboveAverage" dxfId="1089" priority="4614" aboveAverage="0"/>
  </conditionalFormatting>
  <conditionalFormatting sqref="KS225:KS262">
    <cfRule type="aboveAverage" dxfId="1088" priority="4609" aboveAverage="0"/>
  </conditionalFormatting>
  <conditionalFormatting sqref="KS263">
    <cfRule type="aboveAverage" dxfId="1087" priority="3964" aboveAverage="0"/>
  </conditionalFormatting>
  <conditionalFormatting sqref="KT10">
    <cfRule type="aboveAverage" dxfId="1086" priority="4604" aboveAverage="0"/>
  </conditionalFormatting>
  <conditionalFormatting sqref="KT11">
    <cfRule type="aboveAverage" dxfId="1085" priority="4600" aboveAverage="0"/>
  </conditionalFormatting>
  <conditionalFormatting sqref="KT12">
    <cfRule type="aboveAverage" dxfId="1084" priority="4603" aboveAverage="0"/>
  </conditionalFormatting>
  <conditionalFormatting sqref="KT39:KT57">
    <cfRule type="aboveAverage" dxfId="1083" priority="1552" aboveAverage="0"/>
  </conditionalFormatting>
  <conditionalFormatting sqref="KT39:KT67">
    <cfRule type="aboveAverage" dxfId="1082" priority="4527" aboveAverage="0"/>
  </conditionalFormatting>
  <conditionalFormatting sqref="KT58:KT67">
    <cfRule type="aboveAverage" dxfId="1081" priority="1562" aboveAverage="0"/>
  </conditionalFormatting>
  <conditionalFormatting sqref="KT68:KT168">
    <cfRule type="aboveAverage" dxfId="1080" priority="4526" aboveAverage="0"/>
  </conditionalFormatting>
  <conditionalFormatting sqref="KT169:KT184">
    <cfRule type="aboveAverage" dxfId="1079" priority="4525" aboveAverage="0"/>
  </conditionalFormatting>
  <conditionalFormatting sqref="KT185:KT262">
    <cfRule type="aboveAverage" dxfId="1078" priority="4524" aboveAverage="0"/>
  </conditionalFormatting>
  <conditionalFormatting sqref="KT263">
    <cfRule type="aboveAverage" dxfId="1077" priority="3960" aboveAverage="0"/>
  </conditionalFormatting>
  <conditionalFormatting sqref="KU39:KU67">
    <cfRule type="aboveAverage" dxfId="1076" priority="4617" aboveAverage="0"/>
  </conditionalFormatting>
  <conditionalFormatting sqref="KU68:KU168">
    <cfRule type="aboveAverage" dxfId="1075" priority="4615" aboveAverage="0"/>
  </conditionalFormatting>
  <conditionalFormatting sqref="KU169:KU224">
    <cfRule type="aboveAverage" dxfId="1074" priority="4613" aboveAverage="0"/>
  </conditionalFormatting>
  <conditionalFormatting sqref="KU225:KU262">
    <cfRule type="aboveAverage" dxfId="1073" priority="4608" aboveAverage="0"/>
  </conditionalFormatting>
  <conditionalFormatting sqref="KU263">
    <cfRule type="aboveAverage" dxfId="1072" priority="3963" aboveAverage="0"/>
  </conditionalFormatting>
  <conditionalFormatting sqref="KV11">
    <cfRule type="aboveAverage" dxfId="1071" priority="1563" aboveAverage="0"/>
  </conditionalFormatting>
  <conditionalFormatting sqref="KV12:KV40">
    <cfRule type="aboveAverage" dxfId="1070" priority="1570" aboveAverage="0"/>
  </conditionalFormatting>
  <conditionalFormatting sqref="KV41:KV224">
    <cfRule type="aboveAverage" dxfId="1069" priority="1571" aboveAverage="0"/>
  </conditionalFormatting>
  <conditionalFormatting sqref="KV225:KV262">
    <cfRule type="aboveAverage" dxfId="1068" priority="1566" aboveAverage="0"/>
  </conditionalFormatting>
  <conditionalFormatting sqref="KV263">
    <cfRule type="aboveAverage" dxfId="1067" priority="3962" aboveAverage="0"/>
  </conditionalFormatting>
  <conditionalFormatting sqref="KV11:KW11">
    <cfRule type="aboveAverage" dxfId="1066" priority="4599" aboveAverage="0"/>
  </conditionalFormatting>
  <conditionalFormatting sqref="KV12:KW40">
    <cfRule type="aboveAverage" dxfId="1065" priority="4611" aboveAverage="0"/>
  </conditionalFormatting>
  <conditionalFormatting sqref="KV41:KW224">
    <cfRule type="aboveAverage" dxfId="1064" priority="4612" aboveAverage="0"/>
  </conditionalFormatting>
  <conditionalFormatting sqref="KV225:KW262">
    <cfRule type="aboveAverage" dxfId="1063" priority="4607" aboveAverage="0"/>
  </conditionalFormatting>
  <conditionalFormatting sqref="KY11">
    <cfRule type="aboveAverage" dxfId="1062" priority="2798" aboveAverage="0"/>
  </conditionalFormatting>
  <conditionalFormatting sqref="KY11:KY263 PN11:PN262 AD11:AD263 AK11:AK263 AR11:AR263 AY11:AY263 BF11:BF263 BM11:BM263 BT11:BT263 CA11:CA263 CH11:CH263 CO11:CO263 CV11:CV263 DC11:DC263 DJ11:DJ263 DQ11:DQ263 DX11:DX263 EE11:EE263 EL11:EL263 EZ11:EZ263 FG11:FG263 FN11:FN263 FU11:FU263 GB11:GB263 GI11:GI263 GP11:GP263 GW11:GW263 HE11:HE263 HL11:HL263 HS11:HS263 HZ11:HZ263 IG11:IG263 IN11:IN263 IU11:IU263 JB11:JB263 JI11:JI263 JP11:JP263 JW11:JW263 KD11:KD263 KK11:KK263 KR11:KR263 LF11:LF263 LM11:LM263 LT11:LT263 MA11:MA263 MH11:MH263 MO11:MO263 MV11:MV263 NC11:NC263 NJ11:NJ263 NQ11:NQ263 NX11:NX263 OE11:OE263 OL11:OL263 OS11:OS263 OZ11:OZ263 PG11:PG263 PU11:PU263 QB11:QB263 QI11:QI263 QP11:QP263 QW11:QW263 RD11:RD263 RK11:RK263 RR11:RR263 RY11:RY263 SF11:SF263 SM11:SM263 ST11:ST263 TA11:TA263 TH11:TH263 TO11:TO263 TV11:TV263 UC11:UC263 UJ11:UJ263 UQ11:UQ263 UX11:UX263 VE11:VE263 VM11:VO263 VQ11:VQ263 ES11:ES264">
    <cfRule type="cellIs" dxfId="1061" priority="6097" operator="lessThan">
      <formula>0</formula>
    </cfRule>
  </conditionalFormatting>
  <conditionalFormatting sqref="KY12:KY263">
    <cfRule type="aboveAverage" dxfId="1060" priority="2795" aboveAverage="0"/>
  </conditionalFormatting>
  <conditionalFormatting sqref="KZ11">
    <cfRule type="aboveAverage" dxfId="1059" priority="4382" aboveAverage="0"/>
  </conditionalFormatting>
  <conditionalFormatting sqref="KZ11:KZ39">
    <cfRule type="aboveAverage" dxfId="1058" priority="4389" aboveAverage="0"/>
  </conditionalFormatting>
  <conditionalFormatting sqref="KZ12:KZ39">
    <cfRule type="aboveAverage" dxfId="1057" priority="1543" aboveAverage="0"/>
  </conditionalFormatting>
  <conditionalFormatting sqref="KZ12:KZ263">
    <cfRule type="aboveAverage" dxfId="1056" priority="638" aboveAverage="0"/>
  </conditionalFormatting>
  <conditionalFormatting sqref="KZ40:KZ67">
    <cfRule type="aboveAverage" dxfId="1055" priority="4397" aboveAverage="0"/>
  </conditionalFormatting>
  <conditionalFormatting sqref="KZ68:KZ168">
    <cfRule type="aboveAverage" dxfId="1054" priority="4395" aboveAverage="0"/>
  </conditionalFormatting>
  <conditionalFormatting sqref="KZ169:KZ224">
    <cfRule type="aboveAverage" dxfId="1053" priority="4393" aboveAverage="0"/>
  </conditionalFormatting>
  <conditionalFormatting sqref="KZ225:KZ262">
    <cfRule type="aboveAverage" dxfId="1052" priority="4388" aboveAverage="0"/>
  </conditionalFormatting>
  <conditionalFormatting sqref="KZ263">
    <cfRule type="aboveAverage" dxfId="1051" priority="3959" aboveAverage="0"/>
  </conditionalFormatting>
  <conditionalFormatting sqref="LA10">
    <cfRule type="aboveAverage" dxfId="1050" priority="4384" aboveAverage="0"/>
  </conditionalFormatting>
  <conditionalFormatting sqref="LA11">
    <cfRule type="aboveAverage" dxfId="1049" priority="3735" aboveAverage="0"/>
  </conditionalFormatting>
  <conditionalFormatting sqref="LA12">
    <cfRule type="aboveAverage" dxfId="1048" priority="3736" aboveAverage="0"/>
  </conditionalFormatting>
  <conditionalFormatting sqref="LA39:LA57">
    <cfRule type="aboveAverage" dxfId="1047" priority="1526" aboveAverage="0"/>
  </conditionalFormatting>
  <conditionalFormatting sqref="LA39:LA67">
    <cfRule type="aboveAverage" dxfId="1046" priority="3734" aboveAverage="0"/>
  </conditionalFormatting>
  <conditionalFormatting sqref="LA58:LA67">
    <cfRule type="aboveAverage" dxfId="1045" priority="1536" aboveAverage="0"/>
  </conditionalFormatting>
  <conditionalFormatting sqref="LA68:LA168">
    <cfRule type="aboveAverage" dxfId="1044" priority="3733" aboveAverage="0"/>
  </conditionalFormatting>
  <conditionalFormatting sqref="LA169:LA184">
    <cfRule type="aboveAverage" dxfId="1043" priority="3732" aboveAverage="0"/>
  </conditionalFormatting>
  <conditionalFormatting sqref="LA185:LA262">
    <cfRule type="aboveAverage" dxfId="1042" priority="3731" aboveAverage="0"/>
  </conditionalFormatting>
  <conditionalFormatting sqref="LA263">
    <cfRule type="aboveAverage" dxfId="1041" priority="3730" aboveAverage="0"/>
  </conditionalFormatting>
  <conditionalFormatting sqref="LB39:LB67">
    <cfRule type="aboveAverage" dxfId="1040" priority="4396" aboveAverage="0"/>
  </conditionalFormatting>
  <conditionalFormatting sqref="LB68:LB168">
    <cfRule type="aboveAverage" dxfId="1039" priority="4394" aboveAverage="0"/>
  </conditionalFormatting>
  <conditionalFormatting sqref="LB169:LB224">
    <cfRule type="aboveAverage" dxfId="1038" priority="4392" aboveAverage="0"/>
  </conditionalFormatting>
  <conditionalFormatting sqref="LB225:LB262">
    <cfRule type="aboveAverage" dxfId="1037" priority="4387" aboveAverage="0"/>
  </conditionalFormatting>
  <conditionalFormatting sqref="LB263">
    <cfRule type="aboveAverage" dxfId="1036" priority="3958" aboveAverage="0"/>
  </conditionalFormatting>
  <conditionalFormatting sqref="LC11">
    <cfRule type="aboveAverage" dxfId="1035" priority="2873" aboveAverage="0"/>
  </conditionalFormatting>
  <conditionalFormatting sqref="LC12">
    <cfRule type="aboveAverage" dxfId="1034" priority="4284" aboveAverage="0"/>
  </conditionalFormatting>
  <conditionalFormatting sqref="LC12:LC40">
    <cfRule type="aboveAverage" dxfId="1033" priority="1544" aboveAverage="0"/>
  </conditionalFormatting>
  <conditionalFormatting sqref="LC13:LC263">
    <cfRule type="aboveAverage" dxfId="1032" priority="2792" aboveAverage="0"/>
  </conditionalFormatting>
  <conditionalFormatting sqref="LC41:LC224">
    <cfRule type="aboveAverage" dxfId="1031" priority="1545" aboveAverage="0"/>
  </conditionalFormatting>
  <conditionalFormatting sqref="LC225:LC262">
    <cfRule type="aboveAverage" dxfId="1030" priority="1540" aboveAverage="0"/>
  </conditionalFormatting>
  <conditionalFormatting sqref="LC263">
    <cfRule type="aboveAverage" dxfId="1029" priority="3957" aboveAverage="0"/>
  </conditionalFormatting>
  <conditionalFormatting sqref="LC11:LD11">
    <cfRule type="aboveAverage" dxfId="1028" priority="4379" aboveAverage="0"/>
  </conditionalFormatting>
  <conditionalFormatting sqref="LC13:LD40 LD12 LJ16">
    <cfRule type="aboveAverage" dxfId="1027" priority="4390" aboveAverage="0"/>
  </conditionalFormatting>
  <conditionalFormatting sqref="LC41:LD224">
    <cfRule type="aboveAverage" dxfId="1026" priority="4391" aboveAverage="0"/>
  </conditionalFormatting>
  <conditionalFormatting sqref="LC225:LD262">
    <cfRule type="aboveAverage" dxfId="1025" priority="4386" aboveAverage="0"/>
  </conditionalFormatting>
  <conditionalFormatting sqref="LG11">
    <cfRule type="aboveAverage" dxfId="1024" priority="4292" aboveAverage="0"/>
  </conditionalFormatting>
  <conditionalFormatting sqref="LG12:LG39">
    <cfRule type="aboveAverage" dxfId="1023" priority="4299" aboveAverage="0"/>
  </conditionalFormatting>
  <conditionalFormatting sqref="LG12:LG263">
    <cfRule type="aboveAverage" dxfId="1022" priority="626" aboveAverage="0"/>
  </conditionalFormatting>
  <conditionalFormatting sqref="LG40:LG67">
    <cfRule type="aboveAverage" dxfId="1021" priority="4307" aboveAverage="0"/>
  </conditionalFormatting>
  <conditionalFormatting sqref="LG68:LG168">
    <cfRule type="aboveAverage" dxfId="1020" priority="4305" aboveAverage="0"/>
  </conditionalFormatting>
  <conditionalFormatting sqref="LG169:LG224">
    <cfRule type="aboveAverage" dxfId="1019" priority="4303" aboveAverage="0"/>
  </conditionalFormatting>
  <conditionalFormatting sqref="LG225:LG262">
    <cfRule type="aboveAverage" dxfId="1018" priority="4298" aboveAverage="0"/>
  </conditionalFormatting>
  <conditionalFormatting sqref="LG263">
    <cfRule type="aboveAverage" dxfId="1017" priority="3954" aboveAverage="0"/>
  </conditionalFormatting>
  <conditionalFormatting sqref="LH10">
    <cfRule type="aboveAverage" dxfId="1016" priority="4294" aboveAverage="0"/>
  </conditionalFormatting>
  <conditionalFormatting sqref="LH11">
    <cfRule type="aboveAverage" dxfId="1015" priority="3728" aboveAverage="0"/>
  </conditionalFormatting>
  <conditionalFormatting sqref="LH12">
    <cfRule type="aboveAverage" dxfId="1014" priority="3729" aboveAverage="0"/>
  </conditionalFormatting>
  <conditionalFormatting sqref="LH39:LH57">
    <cfRule type="aboveAverage" dxfId="1013" priority="1500" aboveAverage="0"/>
  </conditionalFormatting>
  <conditionalFormatting sqref="LH39:LH67">
    <cfRule type="aboveAverage" dxfId="1012" priority="3727" aboveAverage="0"/>
  </conditionalFormatting>
  <conditionalFormatting sqref="LH58:LH67">
    <cfRule type="aboveAverage" dxfId="1011" priority="1510" aboveAverage="0"/>
  </conditionalFormatting>
  <conditionalFormatting sqref="LH68:LH168">
    <cfRule type="aboveAverage" dxfId="1010" priority="3726" aboveAverage="0"/>
  </conditionalFormatting>
  <conditionalFormatting sqref="LH169:LH184">
    <cfRule type="aboveAverage" dxfId="1009" priority="3725" aboveAverage="0"/>
  </conditionalFormatting>
  <conditionalFormatting sqref="LH185:LH262">
    <cfRule type="aboveAverage" dxfId="1008" priority="3724" aboveAverage="0"/>
  </conditionalFormatting>
  <conditionalFormatting sqref="LH263">
    <cfRule type="aboveAverage" dxfId="1007" priority="3723" aboveAverage="0"/>
  </conditionalFormatting>
  <conditionalFormatting sqref="LI39:LI67">
    <cfRule type="aboveAverage" dxfId="1006" priority="4306" aboveAverage="0"/>
  </conditionalFormatting>
  <conditionalFormatting sqref="LI68:LI168">
    <cfRule type="aboveAverage" dxfId="1005" priority="4304" aboveAverage="0"/>
  </conditionalFormatting>
  <conditionalFormatting sqref="LI169:LI224">
    <cfRule type="aboveAverage" dxfId="1004" priority="4302" aboveAverage="0"/>
  </conditionalFormatting>
  <conditionalFormatting sqref="LI225:LI262">
    <cfRule type="aboveAverage" dxfId="1003" priority="4297" aboveAverage="0"/>
  </conditionalFormatting>
  <conditionalFormatting sqref="LI263">
    <cfRule type="aboveAverage" dxfId="1002" priority="3953" aboveAverage="0"/>
  </conditionalFormatting>
  <conditionalFormatting sqref="LJ11">
    <cfRule type="aboveAverage" dxfId="1001" priority="4289" aboveAverage="0"/>
  </conditionalFormatting>
  <conditionalFormatting sqref="LJ12:LJ15 LJ17:LJ40">
    <cfRule type="aboveAverage" dxfId="1000" priority="4300" aboveAverage="0"/>
  </conditionalFormatting>
  <conditionalFormatting sqref="LJ12:LJ40">
    <cfRule type="aboveAverage" dxfId="999" priority="1518" aboveAverage="0"/>
  </conditionalFormatting>
  <conditionalFormatting sqref="LJ41:LJ224">
    <cfRule type="aboveAverage" dxfId="998" priority="4301" aboveAverage="0"/>
  </conditionalFormatting>
  <conditionalFormatting sqref="LJ225:LJ262">
    <cfRule type="aboveAverage" dxfId="997" priority="4296" aboveAverage="0"/>
  </conditionalFormatting>
  <conditionalFormatting sqref="LJ263">
    <cfRule type="aboveAverage" dxfId="996" priority="3952" aboveAverage="0"/>
  </conditionalFormatting>
  <conditionalFormatting sqref="LN11">
    <cfRule type="aboveAverage" dxfId="995" priority="4267" aboveAverage="0"/>
  </conditionalFormatting>
  <conditionalFormatting sqref="LN12:LN39">
    <cfRule type="aboveAverage" dxfId="994" priority="4274" aboveAverage="0"/>
  </conditionalFormatting>
  <conditionalFormatting sqref="LN12:LN263">
    <cfRule type="aboveAverage" dxfId="993" priority="614" aboveAverage="0"/>
  </conditionalFormatting>
  <conditionalFormatting sqref="LN40:LN67">
    <cfRule type="aboveAverage" dxfId="992" priority="4282" aboveAverage="0"/>
  </conditionalFormatting>
  <conditionalFormatting sqref="LN68:LN168">
    <cfRule type="aboveAverage" dxfId="991" priority="4280" aboveAverage="0"/>
  </conditionalFormatting>
  <conditionalFormatting sqref="LN169:LN224">
    <cfRule type="aboveAverage" dxfId="990" priority="4278" aboveAverage="0"/>
  </conditionalFormatting>
  <conditionalFormatting sqref="LN225:LN262">
    <cfRule type="aboveAverage" dxfId="989" priority="4273" aboveAverage="0"/>
  </conditionalFormatting>
  <conditionalFormatting sqref="LN263">
    <cfRule type="aboveAverage" dxfId="988" priority="3949" aboveAverage="0"/>
  </conditionalFormatting>
  <conditionalFormatting sqref="LO10">
    <cfRule type="aboveAverage" dxfId="987" priority="4269" aboveAverage="0"/>
  </conditionalFormatting>
  <conditionalFormatting sqref="LO11">
    <cfRule type="aboveAverage" dxfId="986" priority="3721" aboveAverage="0"/>
  </conditionalFormatting>
  <conditionalFormatting sqref="LO12">
    <cfRule type="aboveAverage" dxfId="985" priority="3722" aboveAverage="0"/>
  </conditionalFormatting>
  <conditionalFormatting sqref="LO39:LO57">
    <cfRule type="aboveAverage" dxfId="984" priority="1474" aboveAverage="0"/>
  </conditionalFormatting>
  <conditionalFormatting sqref="LO39:LO67">
    <cfRule type="aboveAverage" dxfId="983" priority="3720" aboveAverage="0"/>
  </conditionalFormatting>
  <conditionalFormatting sqref="LO58:LO67">
    <cfRule type="aboveAverage" dxfId="982" priority="1484" aboveAverage="0"/>
  </conditionalFormatting>
  <conditionalFormatting sqref="LO68:LO168">
    <cfRule type="aboveAverage" dxfId="981" priority="3719" aboveAverage="0"/>
  </conditionalFormatting>
  <conditionalFormatting sqref="LO169:LO184">
    <cfRule type="aboveAverage" dxfId="980" priority="3718" aboveAverage="0"/>
  </conditionalFormatting>
  <conditionalFormatting sqref="LO185:LO262">
    <cfRule type="aboveAverage" dxfId="979" priority="3717" aboveAverage="0"/>
  </conditionalFormatting>
  <conditionalFormatting sqref="LO263">
    <cfRule type="aboveAverage" dxfId="978" priority="3716" aboveAverage="0"/>
  </conditionalFormatting>
  <conditionalFormatting sqref="LP39:LP67">
    <cfRule type="aboveAverage" dxfId="977" priority="4281" aboveAverage="0"/>
  </conditionalFormatting>
  <conditionalFormatting sqref="LP68:LP168">
    <cfRule type="aboveAverage" dxfId="976" priority="4279" aboveAverage="0"/>
  </conditionalFormatting>
  <conditionalFormatting sqref="LP169:LP224">
    <cfRule type="aboveAverage" dxfId="975" priority="4277" aboveAverage="0"/>
  </conditionalFormatting>
  <conditionalFormatting sqref="LP225:LP262">
    <cfRule type="aboveAverage" dxfId="974" priority="4272" aboveAverage="0"/>
  </conditionalFormatting>
  <conditionalFormatting sqref="LP263">
    <cfRule type="aboveAverage" dxfId="973" priority="3948" aboveAverage="0"/>
  </conditionalFormatting>
  <conditionalFormatting sqref="LQ11">
    <cfRule type="aboveAverage" dxfId="972" priority="4264" aboveAverage="0"/>
  </conditionalFormatting>
  <conditionalFormatting sqref="LQ12:LQ40">
    <cfRule type="aboveAverage" dxfId="971" priority="4275" aboveAverage="0"/>
  </conditionalFormatting>
  <conditionalFormatting sqref="LQ41:LQ224">
    <cfRule type="aboveAverage" dxfId="970" priority="4276" aboveAverage="0"/>
  </conditionalFormatting>
  <conditionalFormatting sqref="LQ225:LQ262">
    <cfRule type="aboveAverage" dxfId="969" priority="4271" aboveAverage="0"/>
  </conditionalFormatting>
  <conditionalFormatting sqref="LQ263">
    <cfRule type="aboveAverage" dxfId="968" priority="3947" aboveAverage="0"/>
  </conditionalFormatting>
  <conditionalFormatting sqref="LU11">
    <cfRule type="aboveAverage" dxfId="967" priority="4244" aboveAverage="0"/>
  </conditionalFormatting>
  <conditionalFormatting sqref="LU12:LU39">
    <cfRule type="aboveAverage" dxfId="966" priority="4251" aboveAverage="0"/>
  </conditionalFormatting>
  <conditionalFormatting sqref="LU12:LU263">
    <cfRule type="aboveAverage" dxfId="965" priority="602" aboveAverage="0"/>
  </conditionalFormatting>
  <conditionalFormatting sqref="LU40:LU67">
    <cfRule type="aboveAverage" dxfId="964" priority="4259" aboveAverage="0"/>
  </conditionalFormatting>
  <conditionalFormatting sqref="LU68:LU168">
    <cfRule type="aboveAverage" dxfId="963" priority="4257" aboveAverage="0"/>
  </conditionalFormatting>
  <conditionalFormatting sqref="LU169:LU224">
    <cfRule type="aboveAverage" dxfId="962" priority="4255" aboveAverage="0"/>
  </conditionalFormatting>
  <conditionalFormatting sqref="LU225:LU262">
    <cfRule type="aboveAverage" dxfId="961" priority="4250" aboveAverage="0"/>
  </conditionalFormatting>
  <conditionalFormatting sqref="LU263">
    <cfRule type="aboveAverage" dxfId="960" priority="3944" aboveAverage="0"/>
  </conditionalFormatting>
  <conditionalFormatting sqref="LV10">
    <cfRule type="aboveAverage" dxfId="959" priority="4246" aboveAverage="0"/>
  </conditionalFormatting>
  <conditionalFormatting sqref="LV11">
    <cfRule type="aboveAverage" dxfId="958" priority="3714" aboveAverage="0"/>
  </conditionalFormatting>
  <conditionalFormatting sqref="LV12">
    <cfRule type="aboveAverage" dxfId="957" priority="3715" aboveAverage="0"/>
  </conditionalFormatting>
  <conditionalFormatting sqref="LV39:LV57">
    <cfRule type="aboveAverage" dxfId="956" priority="1448" aboveAverage="0"/>
  </conditionalFormatting>
  <conditionalFormatting sqref="LV39:LV67">
    <cfRule type="aboveAverage" dxfId="955" priority="3713" aboveAverage="0"/>
  </conditionalFormatting>
  <conditionalFormatting sqref="LV41">
    <cfRule type="aboveAverage" dxfId="954" priority="365" aboveAverage="0"/>
  </conditionalFormatting>
  <conditionalFormatting sqref="LV58:LV67">
    <cfRule type="aboveAverage" dxfId="953" priority="1458" aboveAverage="0"/>
  </conditionalFormatting>
  <conditionalFormatting sqref="LV68:LV168">
    <cfRule type="aboveAverage" dxfId="952" priority="3712" aboveAverage="0"/>
  </conditionalFormatting>
  <conditionalFormatting sqref="LV169:LV184">
    <cfRule type="aboveAverage" dxfId="951" priority="3711" aboveAverage="0"/>
  </conditionalFormatting>
  <conditionalFormatting sqref="LV185:LV262">
    <cfRule type="aboveAverage" dxfId="950" priority="3710" aboveAverage="0"/>
  </conditionalFormatting>
  <conditionalFormatting sqref="LV263">
    <cfRule type="aboveAverage" dxfId="949" priority="3709" aboveAverage="0"/>
  </conditionalFormatting>
  <conditionalFormatting sqref="LW39:LW67">
    <cfRule type="aboveAverage" dxfId="948" priority="4258" aboveAverage="0"/>
  </conditionalFormatting>
  <conditionalFormatting sqref="LW68:LW168">
    <cfRule type="aboveAverage" dxfId="947" priority="4256" aboveAverage="0"/>
  </conditionalFormatting>
  <conditionalFormatting sqref="LW169:LW224">
    <cfRule type="aboveAverage" dxfId="946" priority="4254" aboveAverage="0"/>
  </conditionalFormatting>
  <conditionalFormatting sqref="LW225:LW262">
    <cfRule type="aboveAverage" dxfId="945" priority="4249" aboveAverage="0"/>
  </conditionalFormatting>
  <conditionalFormatting sqref="LW263">
    <cfRule type="aboveAverage" dxfId="944" priority="3943" aboveAverage="0"/>
  </conditionalFormatting>
  <conditionalFormatting sqref="LX11">
    <cfRule type="aboveAverage" dxfId="943" priority="4241" aboveAverage="0"/>
  </conditionalFormatting>
  <conditionalFormatting sqref="LX12:LX40">
    <cfRule type="aboveAverage" dxfId="942" priority="4252" aboveAverage="0"/>
  </conditionalFormatting>
  <conditionalFormatting sqref="LX41:LX224">
    <cfRule type="aboveAverage" dxfId="941" priority="4253" aboveAverage="0"/>
  </conditionalFormatting>
  <conditionalFormatting sqref="LX225:LX262">
    <cfRule type="aboveAverage" dxfId="940" priority="4248" aboveAverage="0"/>
  </conditionalFormatting>
  <conditionalFormatting sqref="LX263">
    <cfRule type="aboveAverage" dxfId="939" priority="3942" aboveAverage="0"/>
  </conditionalFormatting>
  <conditionalFormatting sqref="MB11">
    <cfRule type="aboveAverage" dxfId="938" priority="4221" aboveAverage="0"/>
  </conditionalFormatting>
  <conditionalFormatting sqref="MB12:MB39">
    <cfRule type="aboveAverage" dxfId="937" priority="4228" aboveAverage="0"/>
  </conditionalFormatting>
  <conditionalFormatting sqref="MB12:MB263">
    <cfRule type="aboveAverage" dxfId="936" priority="590" aboveAverage="0"/>
  </conditionalFormatting>
  <conditionalFormatting sqref="MB40:MB67">
    <cfRule type="aboveAverage" dxfId="935" priority="4236" aboveAverage="0"/>
  </conditionalFormatting>
  <conditionalFormatting sqref="MB68:MB168">
    <cfRule type="aboveAverage" dxfId="934" priority="4234" aboveAverage="0"/>
  </conditionalFormatting>
  <conditionalFormatting sqref="MB169:MB224">
    <cfRule type="aboveAverage" dxfId="933" priority="4232" aboveAverage="0"/>
  </conditionalFormatting>
  <conditionalFormatting sqref="MB225:MB262">
    <cfRule type="aboveAverage" dxfId="932" priority="4227" aboveAverage="0"/>
  </conditionalFormatting>
  <conditionalFormatting sqref="MB263">
    <cfRule type="aboveAverage" dxfId="931" priority="3939" aboveAverage="0"/>
  </conditionalFormatting>
  <conditionalFormatting sqref="MC10">
    <cfRule type="aboveAverage" dxfId="930" priority="4223" aboveAverage="0"/>
  </conditionalFormatting>
  <conditionalFormatting sqref="MC11">
    <cfRule type="aboveAverage" dxfId="929" priority="4219" aboveAverage="0"/>
  </conditionalFormatting>
  <conditionalFormatting sqref="MC12">
    <cfRule type="aboveAverage" dxfId="928" priority="4222" aboveAverage="0"/>
  </conditionalFormatting>
  <conditionalFormatting sqref="MC39:MC57">
    <cfRule type="aboveAverage" dxfId="927" priority="1422" aboveAverage="0"/>
  </conditionalFormatting>
  <conditionalFormatting sqref="MC39:MC67">
    <cfRule type="aboveAverage" dxfId="926" priority="4217" aboveAverage="0"/>
  </conditionalFormatting>
  <conditionalFormatting sqref="MC58:MC67">
    <cfRule type="aboveAverage" dxfId="925" priority="1432" aboveAverage="0"/>
  </conditionalFormatting>
  <conditionalFormatting sqref="MC68:MC168">
    <cfRule type="aboveAverage" dxfId="924" priority="4216" aboveAverage="0"/>
  </conditionalFormatting>
  <conditionalFormatting sqref="MC169:MC184">
    <cfRule type="aboveAverage" dxfId="923" priority="4215" aboveAverage="0"/>
  </conditionalFormatting>
  <conditionalFormatting sqref="MC185:MC262">
    <cfRule type="aboveAverage" dxfId="922" priority="4214" aboveAverage="0"/>
  </conditionalFormatting>
  <conditionalFormatting sqref="MC263">
    <cfRule type="aboveAverage" dxfId="921" priority="3935" aboveAverage="0"/>
  </conditionalFormatting>
  <conditionalFormatting sqref="MD39:MD67">
    <cfRule type="aboveAverage" dxfId="920" priority="4235" aboveAverage="0"/>
  </conditionalFormatting>
  <conditionalFormatting sqref="MD68:MD168">
    <cfRule type="aboveAverage" dxfId="919" priority="4233" aboveAverage="0"/>
  </conditionalFormatting>
  <conditionalFormatting sqref="MD169:MD224">
    <cfRule type="aboveAverage" dxfId="918" priority="4231" aboveAverage="0"/>
  </conditionalFormatting>
  <conditionalFormatting sqref="MD225:MD262">
    <cfRule type="aboveAverage" dxfId="917" priority="4226" aboveAverage="0"/>
  </conditionalFormatting>
  <conditionalFormatting sqref="MD263">
    <cfRule type="aboveAverage" dxfId="916" priority="3938" aboveAverage="0"/>
  </conditionalFormatting>
  <conditionalFormatting sqref="ME11">
    <cfRule type="aboveAverage" dxfId="915" priority="4218" aboveAverage="0"/>
  </conditionalFormatting>
  <conditionalFormatting sqref="ME12:ME40">
    <cfRule type="aboveAverage" dxfId="914" priority="4229" aboveAverage="0"/>
  </conditionalFormatting>
  <conditionalFormatting sqref="ME41:ME224">
    <cfRule type="aboveAverage" dxfId="913" priority="4230" aboveAverage="0"/>
  </conditionalFormatting>
  <conditionalFormatting sqref="ME225:ME262">
    <cfRule type="aboveAverage" dxfId="912" priority="4225" aboveAverage="0"/>
  </conditionalFormatting>
  <conditionalFormatting sqref="ME263">
    <cfRule type="aboveAverage" dxfId="911" priority="3937" aboveAverage="0"/>
  </conditionalFormatting>
  <conditionalFormatting sqref="MI11">
    <cfRule type="aboveAverage" dxfId="910" priority="4198" aboveAverage="0"/>
  </conditionalFormatting>
  <conditionalFormatting sqref="MI12:MI39">
    <cfRule type="aboveAverage" dxfId="909" priority="4205" aboveAverage="0"/>
  </conditionalFormatting>
  <conditionalFormatting sqref="MI12:MI263">
    <cfRule type="aboveAverage" dxfId="908" priority="578" aboveAverage="0"/>
  </conditionalFormatting>
  <conditionalFormatting sqref="MI40:MI67">
    <cfRule type="aboveAverage" dxfId="907" priority="4213" aboveAverage="0"/>
  </conditionalFormatting>
  <conditionalFormatting sqref="MI68:MI168">
    <cfRule type="aboveAverage" dxfId="906" priority="4211" aboveAverage="0"/>
  </conditionalFormatting>
  <conditionalFormatting sqref="MI169:MI224">
    <cfRule type="aboveAverage" dxfId="905" priority="4209" aboveAverage="0"/>
  </conditionalFormatting>
  <conditionalFormatting sqref="MI225:MI262">
    <cfRule type="aboveAverage" dxfId="904" priority="4204" aboveAverage="0"/>
  </conditionalFormatting>
  <conditionalFormatting sqref="MI263">
    <cfRule type="aboveAverage" dxfId="903" priority="3934" aboveAverage="0"/>
  </conditionalFormatting>
  <conditionalFormatting sqref="MJ10">
    <cfRule type="aboveAverage" dxfId="902" priority="4200" aboveAverage="0"/>
  </conditionalFormatting>
  <conditionalFormatting sqref="MJ11">
    <cfRule type="aboveAverage" dxfId="901" priority="4196" aboveAverage="0"/>
  </conditionalFormatting>
  <conditionalFormatting sqref="MJ12">
    <cfRule type="aboveAverage" dxfId="900" priority="4199" aboveAverage="0"/>
  </conditionalFormatting>
  <conditionalFormatting sqref="MJ39:MJ57">
    <cfRule type="aboveAverage" dxfId="899" priority="1396" aboveAverage="0"/>
  </conditionalFormatting>
  <conditionalFormatting sqref="MJ39:MJ67">
    <cfRule type="aboveAverage" dxfId="898" priority="4194" aboveAverage="0"/>
  </conditionalFormatting>
  <conditionalFormatting sqref="MJ58:MJ67">
    <cfRule type="aboveAverage" dxfId="897" priority="1406" aboveAverage="0"/>
  </conditionalFormatting>
  <conditionalFormatting sqref="MJ68:MJ168">
    <cfRule type="aboveAverage" dxfId="896" priority="4193" aboveAverage="0"/>
  </conditionalFormatting>
  <conditionalFormatting sqref="MJ169:MJ184">
    <cfRule type="aboveAverage" dxfId="895" priority="4192" aboveAverage="0"/>
  </conditionalFormatting>
  <conditionalFormatting sqref="MJ185:MJ262">
    <cfRule type="aboveAverage" dxfId="894" priority="4191" aboveAverage="0"/>
  </conditionalFormatting>
  <conditionalFormatting sqref="MJ263">
    <cfRule type="aboveAverage" dxfId="893" priority="3930" aboveAverage="0"/>
  </conditionalFormatting>
  <conditionalFormatting sqref="MK39:MK67">
    <cfRule type="aboveAverage" dxfId="892" priority="4212" aboveAverage="0"/>
  </conditionalFormatting>
  <conditionalFormatting sqref="MK68:MK168">
    <cfRule type="aboveAverage" dxfId="891" priority="4210" aboveAverage="0"/>
  </conditionalFormatting>
  <conditionalFormatting sqref="MK169:MK224">
    <cfRule type="aboveAverage" dxfId="890" priority="4208" aboveAverage="0"/>
  </conditionalFormatting>
  <conditionalFormatting sqref="MK225:MK262">
    <cfRule type="aboveAverage" dxfId="889" priority="4203" aboveAverage="0"/>
  </conditionalFormatting>
  <conditionalFormatting sqref="MK263">
    <cfRule type="aboveAverage" dxfId="888" priority="3933" aboveAverage="0"/>
  </conditionalFormatting>
  <conditionalFormatting sqref="ML11">
    <cfRule type="aboveAverage" dxfId="887" priority="4195" aboveAverage="0"/>
  </conditionalFormatting>
  <conditionalFormatting sqref="ML12:ML40">
    <cfRule type="aboveAverage" dxfId="886" priority="4206" aboveAverage="0"/>
  </conditionalFormatting>
  <conditionalFormatting sqref="ML41:ML224">
    <cfRule type="aboveAverage" dxfId="885" priority="4207" aboveAverage="0"/>
  </conditionalFormatting>
  <conditionalFormatting sqref="ML225:ML262">
    <cfRule type="aboveAverage" dxfId="884" priority="4202" aboveAverage="0"/>
  </conditionalFormatting>
  <conditionalFormatting sqref="ML263">
    <cfRule type="aboveAverage" dxfId="883" priority="3932" aboveAverage="0"/>
  </conditionalFormatting>
  <conditionalFormatting sqref="MP11">
    <cfRule type="aboveAverage" dxfId="882" priority="4175" aboveAverage="0"/>
  </conditionalFormatting>
  <conditionalFormatting sqref="MP12:MP39">
    <cfRule type="aboveAverage" dxfId="881" priority="4182" aboveAverage="0"/>
  </conditionalFormatting>
  <conditionalFormatting sqref="MP12:MP263">
    <cfRule type="aboveAverage" dxfId="880" priority="566" aboveAverage="0"/>
  </conditionalFormatting>
  <conditionalFormatting sqref="MP40:MP67">
    <cfRule type="aboveAverage" dxfId="879" priority="4190" aboveAverage="0"/>
  </conditionalFormatting>
  <conditionalFormatting sqref="MP68:MP168">
    <cfRule type="aboveAverage" dxfId="878" priority="4188" aboveAverage="0"/>
  </conditionalFormatting>
  <conditionalFormatting sqref="MP169:MP224">
    <cfRule type="aboveAverage" dxfId="877" priority="4186" aboveAverage="0"/>
  </conditionalFormatting>
  <conditionalFormatting sqref="MP225:MP262">
    <cfRule type="aboveAverage" dxfId="876" priority="4181" aboveAverage="0"/>
  </conditionalFormatting>
  <conditionalFormatting sqref="MP263">
    <cfRule type="aboveAverage" dxfId="875" priority="3929" aboveAverage="0"/>
  </conditionalFormatting>
  <conditionalFormatting sqref="MQ10">
    <cfRule type="aboveAverage" dxfId="874" priority="4177" aboveAverage="0"/>
  </conditionalFormatting>
  <conditionalFormatting sqref="MQ11">
    <cfRule type="aboveAverage" dxfId="873" priority="4173" aboveAverage="0"/>
  </conditionalFormatting>
  <conditionalFormatting sqref="MQ12">
    <cfRule type="aboveAverage" dxfId="872" priority="4176" aboveAverage="0"/>
  </conditionalFormatting>
  <conditionalFormatting sqref="MQ39:MQ57">
    <cfRule type="aboveAverage" dxfId="871" priority="1370" aboveAverage="0"/>
  </conditionalFormatting>
  <conditionalFormatting sqref="MQ39:MQ67">
    <cfRule type="aboveAverage" dxfId="870" priority="4171" aboveAverage="0"/>
  </conditionalFormatting>
  <conditionalFormatting sqref="MQ58:MQ67">
    <cfRule type="aboveAverage" dxfId="869" priority="1380" aboveAverage="0"/>
  </conditionalFormatting>
  <conditionalFormatting sqref="MQ68:MQ168">
    <cfRule type="aboveAverage" dxfId="868" priority="4170" aboveAverage="0"/>
  </conditionalFormatting>
  <conditionalFormatting sqref="MQ169:MQ184">
    <cfRule type="aboveAverage" dxfId="867" priority="4169" aboveAverage="0"/>
  </conditionalFormatting>
  <conditionalFormatting sqref="MQ185:MQ262">
    <cfRule type="aboveAverage" dxfId="866" priority="4168" aboveAverage="0"/>
  </conditionalFormatting>
  <conditionalFormatting sqref="MQ263">
    <cfRule type="aboveAverage" dxfId="865" priority="3925" aboveAverage="0"/>
  </conditionalFormatting>
  <conditionalFormatting sqref="MR39:MR67">
    <cfRule type="aboveAverage" dxfId="864" priority="4189" aboveAverage="0"/>
  </conditionalFormatting>
  <conditionalFormatting sqref="MR68:MR168">
    <cfRule type="aboveAverage" dxfId="863" priority="4187" aboveAverage="0"/>
  </conditionalFormatting>
  <conditionalFormatting sqref="MR169:MR224">
    <cfRule type="aboveAverage" dxfId="862" priority="4185" aboveAverage="0"/>
  </conditionalFormatting>
  <conditionalFormatting sqref="MR225:MR262">
    <cfRule type="aboveAverage" dxfId="861" priority="4180" aboveAverage="0"/>
  </conditionalFormatting>
  <conditionalFormatting sqref="MR263">
    <cfRule type="aboveAverage" dxfId="860" priority="3928" aboveAverage="0"/>
  </conditionalFormatting>
  <conditionalFormatting sqref="MS11">
    <cfRule type="aboveAverage" dxfId="859" priority="4172" aboveAverage="0"/>
  </conditionalFormatting>
  <conditionalFormatting sqref="MS12:MS40">
    <cfRule type="aboveAverage" dxfId="858" priority="4183" aboveAverage="0"/>
  </conditionalFormatting>
  <conditionalFormatting sqref="MS41:MS224">
    <cfRule type="aboveAverage" dxfId="857" priority="4184" aboveAverage="0"/>
  </conditionalFormatting>
  <conditionalFormatting sqref="MS225:MS262">
    <cfRule type="aboveAverage" dxfId="856" priority="4179" aboveAverage="0"/>
  </conditionalFormatting>
  <conditionalFormatting sqref="MS263">
    <cfRule type="aboveAverage" dxfId="855" priority="3927" aboveAverage="0"/>
  </conditionalFormatting>
  <conditionalFormatting sqref="MW11">
    <cfRule type="aboveAverage" dxfId="854" priority="3680" aboveAverage="0"/>
  </conditionalFormatting>
  <conditionalFormatting sqref="MW12:MW39">
    <cfRule type="aboveAverage" dxfId="853" priority="3687" aboveAverage="0"/>
  </conditionalFormatting>
  <conditionalFormatting sqref="MW12:MW263">
    <cfRule type="aboveAverage" dxfId="852" priority="554" aboveAverage="0"/>
  </conditionalFormatting>
  <conditionalFormatting sqref="MW40:MW67">
    <cfRule type="aboveAverage" dxfId="851" priority="3695" aboveAverage="0"/>
  </conditionalFormatting>
  <conditionalFormatting sqref="MW68:MW168">
    <cfRule type="aboveAverage" dxfId="850" priority="3693" aboveAverage="0"/>
  </conditionalFormatting>
  <conditionalFormatting sqref="MW169:MW224">
    <cfRule type="aboveAverage" dxfId="849" priority="3691" aboveAverage="0"/>
  </conditionalFormatting>
  <conditionalFormatting sqref="MW225:MW262">
    <cfRule type="aboveAverage" dxfId="848" priority="3686" aboveAverage="0"/>
  </conditionalFormatting>
  <conditionalFormatting sqref="MW263">
    <cfRule type="aboveAverage" dxfId="847" priority="3672" aboveAverage="0"/>
  </conditionalFormatting>
  <conditionalFormatting sqref="MX10">
    <cfRule type="aboveAverage" dxfId="846" priority="3682" aboveAverage="0"/>
  </conditionalFormatting>
  <conditionalFormatting sqref="MX11">
    <cfRule type="aboveAverage" dxfId="845" priority="3678" aboveAverage="0"/>
  </conditionalFormatting>
  <conditionalFormatting sqref="MX12">
    <cfRule type="aboveAverage" dxfId="844" priority="3681" aboveAverage="0"/>
  </conditionalFormatting>
  <conditionalFormatting sqref="MX39:MX57">
    <cfRule type="aboveAverage" dxfId="843" priority="1344" aboveAverage="0"/>
  </conditionalFormatting>
  <conditionalFormatting sqref="MX39:MX67">
    <cfRule type="aboveAverage" dxfId="842" priority="3676" aboveAverage="0"/>
  </conditionalFormatting>
  <conditionalFormatting sqref="MX58:MX67">
    <cfRule type="aboveAverage" dxfId="841" priority="1354" aboveAverage="0"/>
  </conditionalFormatting>
  <conditionalFormatting sqref="MX68:MX168">
    <cfRule type="aboveAverage" dxfId="840" priority="3675" aboveAverage="0"/>
  </conditionalFormatting>
  <conditionalFormatting sqref="MX169:MX184">
    <cfRule type="aboveAverage" dxfId="839" priority="3674" aboveAverage="0"/>
  </conditionalFormatting>
  <conditionalFormatting sqref="MX185:MX262">
    <cfRule type="aboveAverage" dxfId="838" priority="3673" aboveAverage="0"/>
  </conditionalFormatting>
  <conditionalFormatting sqref="MX263">
    <cfRule type="aboveAverage" dxfId="837" priority="3668" aboveAverage="0"/>
  </conditionalFormatting>
  <conditionalFormatting sqref="MY39:MY67">
    <cfRule type="aboveAverage" dxfId="836" priority="3694" aboveAverage="0"/>
  </conditionalFormatting>
  <conditionalFormatting sqref="MY68:MY168">
    <cfRule type="aboveAverage" dxfId="835" priority="3692" aboveAverage="0"/>
  </conditionalFormatting>
  <conditionalFormatting sqref="MY169:MY224">
    <cfRule type="aboveAverage" dxfId="834" priority="3690" aboveAverage="0"/>
  </conditionalFormatting>
  <conditionalFormatting sqref="MY225:MY262">
    <cfRule type="aboveAverage" dxfId="833" priority="3685" aboveAverage="0"/>
  </conditionalFormatting>
  <conditionalFormatting sqref="MY263">
    <cfRule type="aboveAverage" dxfId="832" priority="3671" aboveAverage="0"/>
  </conditionalFormatting>
  <conditionalFormatting sqref="MZ11">
    <cfRule type="aboveAverage" dxfId="831" priority="3677" aboveAverage="0"/>
  </conditionalFormatting>
  <conditionalFormatting sqref="MZ12:MZ40">
    <cfRule type="aboveAverage" dxfId="830" priority="3688" aboveAverage="0"/>
  </conditionalFormatting>
  <conditionalFormatting sqref="MZ41:MZ224">
    <cfRule type="aboveAverage" dxfId="829" priority="3689" aboveAverage="0"/>
  </conditionalFormatting>
  <conditionalFormatting sqref="MZ225:MZ262">
    <cfRule type="aboveAverage" dxfId="828" priority="3684" aboveAverage="0"/>
  </conditionalFormatting>
  <conditionalFormatting sqref="MZ263">
    <cfRule type="aboveAverage" dxfId="827" priority="3670" aboveAverage="0"/>
  </conditionalFormatting>
  <conditionalFormatting sqref="ND11">
    <cfRule type="aboveAverage" dxfId="826" priority="3652" aboveAverage="0"/>
  </conditionalFormatting>
  <conditionalFormatting sqref="ND12:ND39">
    <cfRule type="aboveAverage" dxfId="825" priority="3659" aboveAverage="0"/>
  </conditionalFormatting>
  <conditionalFormatting sqref="ND12:ND263">
    <cfRule type="aboveAverage" dxfId="824" priority="542" aboveAverage="0"/>
  </conditionalFormatting>
  <conditionalFormatting sqref="ND40:ND67">
    <cfRule type="aboveAverage" dxfId="823" priority="3667" aboveAverage="0"/>
  </conditionalFormatting>
  <conditionalFormatting sqref="ND68:ND168">
    <cfRule type="aboveAverage" dxfId="822" priority="3665" aboveAverage="0"/>
  </conditionalFormatting>
  <conditionalFormatting sqref="ND169:ND224">
    <cfRule type="aboveAverage" dxfId="821" priority="3663" aboveAverage="0"/>
  </conditionalFormatting>
  <conditionalFormatting sqref="ND225:ND262">
    <cfRule type="aboveAverage" dxfId="820" priority="3658" aboveAverage="0"/>
  </conditionalFormatting>
  <conditionalFormatting sqref="ND263">
    <cfRule type="aboveAverage" dxfId="819" priority="3644" aboveAverage="0"/>
  </conditionalFormatting>
  <conditionalFormatting sqref="NE10">
    <cfRule type="aboveAverage" dxfId="818" priority="3654" aboveAverage="0"/>
  </conditionalFormatting>
  <conditionalFormatting sqref="NE11">
    <cfRule type="aboveAverage" dxfId="817" priority="3650" aboveAverage="0"/>
  </conditionalFormatting>
  <conditionalFormatting sqref="NE12">
    <cfRule type="aboveAverage" dxfId="816" priority="3653" aboveAverage="0"/>
  </conditionalFormatting>
  <conditionalFormatting sqref="NE39:NE57">
    <cfRule type="aboveAverage" dxfId="815" priority="1318" aboveAverage="0"/>
  </conditionalFormatting>
  <conditionalFormatting sqref="NE39:NE67">
    <cfRule type="aboveAverage" dxfId="814" priority="3648" aboveAverage="0"/>
  </conditionalFormatting>
  <conditionalFormatting sqref="NE58:NE67">
    <cfRule type="aboveAverage" dxfId="813" priority="1328" aboveAverage="0"/>
  </conditionalFormatting>
  <conditionalFormatting sqref="NE68:NE168">
    <cfRule type="aboveAverage" dxfId="812" priority="3647" aboveAverage="0"/>
  </conditionalFormatting>
  <conditionalFormatting sqref="NE169:NE184">
    <cfRule type="aboveAverage" dxfId="811" priority="3646" aboveAverage="0"/>
  </conditionalFormatting>
  <conditionalFormatting sqref="NE185:NE262">
    <cfRule type="aboveAverage" dxfId="810" priority="3645" aboveAverage="0"/>
  </conditionalFormatting>
  <conditionalFormatting sqref="NE263">
    <cfRule type="aboveAverage" dxfId="809" priority="3640" aboveAverage="0"/>
  </conditionalFormatting>
  <conditionalFormatting sqref="NF39:NF67">
    <cfRule type="aboveAverage" dxfId="808" priority="3666" aboveAverage="0"/>
  </conditionalFormatting>
  <conditionalFormatting sqref="NF68:NF168">
    <cfRule type="aboveAverage" dxfId="807" priority="3664" aboveAverage="0"/>
  </conditionalFormatting>
  <conditionalFormatting sqref="NF169:NF224">
    <cfRule type="aboveAverage" dxfId="806" priority="3662" aboveAverage="0"/>
  </conditionalFormatting>
  <conditionalFormatting sqref="NF225:NF262">
    <cfRule type="aboveAverage" dxfId="805" priority="3657" aboveAverage="0"/>
  </conditionalFormatting>
  <conditionalFormatting sqref="NF263">
    <cfRule type="aboveAverage" dxfId="804" priority="3643" aboveAverage="0"/>
  </conditionalFormatting>
  <conditionalFormatting sqref="NG11">
    <cfRule type="aboveAverage" dxfId="803" priority="3649" aboveAverage="0"/>
  </conditionalFormatting>
  <conditionalFormatting sqref="NG12:NG40">
    <cfRule type="aboveAverage" dxfId="802" priority="3660" aboveAverage="0"/>
  </conditionalFormatting>
  <conditionalFormatting sqref="NG41:NG224">
    <cfRule type="aboveAverage" dxfId="801" priority="3661" aboveAverage="0"/>
  </conditionalFormatting>
  <conditionalFormatting sqref="NG225:NG262">
    <cfRule type="aboveAverage" dxfId="800" priority="3656" aboveAverage="0"/>
  </conditionalFormatting>
  <conditionalFormatting sqref="NG263">
    <cfRule type="aboveAverage" dxfId="799" priority="3642" aboveAverage="0"/>
  </conditionalFormatting>
  <conditionalFormatting sqref="NK11">
    <cfRule type="aboveAverage" dxfId="798" priority="3624" aboveAverage="0"/>
  </conditionalFormatting>
  <conditionalFormatting sqref="NK12:NK39">
    <cfRule type="aboveAverage" dxfId="797" priority="3631" aboveAverage="0"/>
  </conditionalFormatting>
  <conditionalFormatting sqref="NK12:NK263">
    <cfRule type="aboveAverage" dxfId="796" priority="530" aboveAverage="0"/>
  </conditionalFormatting>
  <conditionalFormatting sqref="NK40:NK67">
    <cfRule type="aboveAverage" dxfId="795" priority="3639" aboveAverage="0"/>
  </conditionalFormatting>
  <conditionalFormatting sqref="NK68:NK168">
    <cfRule type="aboveAverage" dxfId="794" priority="3637" aboveAverage="0"/>
  </conditionalFormatting>
  <conditionalFormatting sqref="NK169:NK224">
    <cfRule type="aboveAverage" dxfId="793" priority="3635" aboveAverage="0"/>
  </conditionalFormatting>
  <conditionalFormatting sqref="NK225:NK262">
    <cfRule type="aboveAverage" dxfId="792" priority="3630" aboveAverage="0"/>
  </conditionalFormatting>
  <conditionalFormatting sqref="NK263">
    <cfRule type="aboveAverage" dxfId="791" priority="3616" aboveAverage="0"/>
  </conditionalFormatting>
  <conditionalFormatting sqref="NL10">
    <cfRule type="aboveAverage" dxfId="790" priority="3626" aboveAverage="0"/>
  </conditionalFormatting>
  <conditionalFormatting sqref="NL11">
    <cfRule type="aboveAverage" dxfId="789" priority="3622" aboveAverage="0"/>
  </conditionalFormatting>
  <conditionalFormatting sqref="NL12">
    <cfRule type="aboveAverage" dxfId="788" priority="3625" aboveAverage="0"/>
  </conditionalFormatting>
  <conditionalFormatting sqref="NL39:NL57">
    <cfRule type="aboveAverage" dxfId="787" priority="1292" aboveAverage="0"/>
  </conditionalFormatting>
  <conditionalFormatting sqref="NL39:NL67">
    <cfRule type="aboveAverage" dxfId="786" priority="3620" aboveAverage="0"/>
  </conditionalFormatting>
  <conditionalFormatting sqref="NL58:NL67">
    <cfRule type="aboveAverage" dxfId="785" priority="1302" aboveAverage="0"/>
  </conditionalFormatting>
  <conditionalFormatting sqref="NL68:NL168">
    <cfRule type="aboveAverage" dxfId="784" priority="3619" aboveAverage="0"/>
  </conditionalFormatting>
  <conditionalFormatting sqref="NL169:NL184">
    <cfRule type="aboveAverage" dxfId="783" priority="3618" aboveAverage="0"/>
  </conditionalFormatting>
  <conditionalFormatting sqref="NL185:NL262">
    <cfRule type="aboveAverage" dxfId="782" priority="3617" aboveAverage="0"/>
  </conditionalFormatting>
  <conditionalFormatting sqref="NL263">
    <cfRule type="aboveAverage" dxfId="781" priority="3612" aboveAverage="0"/>
  </conditionalFormatting>
  <conditionalFormatting sqref="NM39:NM67">
    <cfRule type="aboveAverage" dxfId="780" priority="3638" aboveAverage="0"/>
  </conditionalFormatting>
  <conditionalFormatting sqref="NM68:NM168">
    <cfRule type="aboveAverage" dxfId="779" priority="3636" aboveAverage="0"/>
  </conditionalFormatting>
  <conditionalFormatting sqref="NM169:NM224">
    <cfRule type="aboveAverage" dxfId="778" priority="3634" aboveAverage="0"/>
  </conditionalFormatting>
  <conditionalFormatting sqref="NM225:NM262">
    <cfRule type="aboveAverage" dxfId="777" priority="3629" aboveAverage="0"/>
  </conditionalFormatting>
  <conditionalFormatting sqref="NM263">
    <cfRule type="aboveAverage" dxfId="776" priority="3615" aboveAverage="0"/>
  </conditionalFormatting>
  <conditionalFormatting sqref="NN11">
    <cfRule type="aboveAverage" dxfId="775" priority="3621" aboveAverage="0"/>
  </conditionalFormatting>
  <conditionalFormatting sqref="NN12:NN40">
    <cfRule type="aboveAverage" dxfId="774" priority="3632" aboveAverage="0"/>
  </conditionalFormatting>
  <conditionalFormatting sqref="NN41:NN224">
    <cfRule type="aboveAverage" dxfId="773" priority="3633" aboveAverage="0"/>
  </conditionalFormatting>
  <conditionalFormatting sqref="NN225:NN262">
    <cfRule type="aboveAverage" dxfId="772" priority="3628" aboveAverage="0"/>
  </conditionalFormatting>
  <conditionalFormatting sqref="NN263">
    <cfRule type="aboveAverage" dxfId="771" priority="3614" aboveAverage="0"/>
  </conditionalFormatting>
  <conditionalFormatting sqref="NR11">
    <cfRule type="aboveAverage" dxfId="770" priority="3596" aboveAverage="0"/>
  </conditionalFormatting>
  <conditionalFormatting sqref="NR12:NR39">
    <cfRule type="aboveAverage" dxfId="769" priority="3603" aboveAverage="0"/>
  </conditionalFormatting>
  <conditionalFormatting sqref="NR12:NR263">
    <cfRule type="aboveAverage" dxfId="768" priority="518" aboveAverage="0"/>
  </conditionalFormatting>
  <conditionalFormatting sqref="NR40:NR67">
    <cfRule type="aboveAverage" dxfId="767" priority="3611" aboveAverage="0"/>
  </conditionalFormatting>
  <conditionalFormatting sqref="NR68:NR168">
    <cfRule type="aboveAverage" dxfId="766" priority="3609" aboveAverage="0"/>
  </conditionalFormatting>
  <conditionalFormatting sqref="NR169:NR224">
    <cfRule type="aboveAverage" dxfId="765" priority="3607" aboveAverage="0"/>
  </conditionalFormatting>
  <conditionalFormatting sqref="NR225:NR262">
    <cfRule type="aboveAverage" dxfId="764" priority="3602" aboveAverage="0"/>
  </conditionalFormatting>
  <conditionalFormatting sqref="NR263">
    <cfRule type="aboveAverage" dxfId="763" priority="3588" aboveAverage="0"/>
  </conditionalFormatting>
  <conditionalFormatting sqref="NS10">
    <cfRule type="aboveAverage" dxfId="762" priority="3598" aboveAverage="0"/>
  </conditionalFormatting>
  <conditionalFormatting sqref="NS11">
    <cfRule type="aboveAverage" dxfId="761" priority="3594" aboveAverage="0"/>
  </conditionalFormatting>
  <conditionalFormatting sqref="NS12">
    <cfRule type="aboveAverage" dxfId="760" priority="3597" aboveAverage="0"/>
  </conditionalFormatting>
  <conditionalFormatting sqref="NS39:NS57">
    <cfRule type="aboveAverage" dxfId="759" priority="1266" aboveAverage="0"/>
  </conditionalFormatting>
  <conditionalFormatting sqref="NS39:NS67">
    <cfRule type="aboveAverage" dxfId="758" priority="3592" aboveAverage="0"/>
  </conditionalFormatting>
  <conditionalFormatting sqref="NS58:NS67">
    <cfRule type="aboveAverage" dxfId="757" priority="1276" aboveAverage="0"/>
  </conditionalFormatting>
  <conditionalFormatting sqref="NS68:NS168">
    <cfRule type="aboveAverage" dxfId="756" priority="3591" aboveAverage="0"/>
  </conditionalFormatting>
  <conditionalFormatting sqref="NS169:NS184">
    <cfRule type="aboveAverage" dxfId="755" priority="3590" aboveAverage="0"/>
  </conditionalFormatting>
  <conditionalFormatting sqref="NS185:NS262">
    <cfRule type="aboveAverage" dxfId="754" priority="3589" aboveAverage="0"/>
  </conditionalFormatting>
  <conditionalFormatting sqref="NS263">
    <cfRule type="aboveAverage" dxfId="753" priority="3584" aboveAverage="0"/>
  </conditionalFormatting>
  <conditionalFormatting sqref="NT39:NT67">
    <cfRule type="aboveAverage" dxfId="752" priority="3610" aboveAverage="0"/>
  </conditionalFormatting>
  <conditionalFormatting sqref="NT68:NT168">
    <cfRule type="aboveAverage" dxfId="751" priority="3608" aboveAverage="0"/>
  </conditionalFormatting>
  <conditionalFormatting sqref="NT169:NT224">
    <cfRule type="aboveAverage" dxfId="750" priority="3606" aboveAverage="0"/>
  </conditionalFormatting>
  <conditionalFormatting sqref="NT225:NT262">
    <cfRule type="aboveAverage" dxfId="749" priority="3601" aboveAverage="0"/>
  </conditionalFormatting>
  <conditionalFormatting sqref="NT263">
    <cfRule type="aboveAverage" dxfId="748" priority="3587" aboveAverage="0"/>
  </conditionalFormatting>
  <conditionalFormatting sqref="NU11">
    <cfRule type="aboveAverage" dxfId="747" priority="3593" aboveAverage="0"/>
  </conditionalFormatting>
  <conditionalFormatting sqref="NU12:NU40">
    <cfRule type="aboveAverage" dxfId="746" priority="3604" aboveAverage="0"/>
  </conditionalFormatting>
  <conditionalFormatting sqref="NU41:NU224">
    <cfRule type="aboveAverage" dxfId="745" priority="3605" aboveAverage="0"/>
  </conditionalFormatting>
  <conditionalFormatting sqref="NU225:NU262">
    <cfRule type="aboveAverage" dxfId="744" priority="3600" aboveAverage="0"/>
  </conditionalFormatting>
  <conditionalFormatting sqref="NU263">
    <cfRule type="aboveAverage" dxfId="743" priority="3586" aboveAverage="0"/>
  </conditionalFormatting>
  <conditionalFormatting sqref="NY11">
    <cfRule type="aboveAverage" dxfId="742" priority="3330" aboveAverage="0"/>
  </conditionalFormatting>
  <conditionalFormatting sqref="NY12:NY39">
    <cfRule type="aboveAverage" dxfId="741" priority="3337" aboveAverage="0"/>
  </conditionalFormatting>
  <conditionalFormatting sqref="NY12:NY263">
    <cfRule type="aboveAverage" dxfId="740" priority="506" aboveAverage="0"/>
  </conditionalFormatting>
  <conditionalFormatting sqref="NY40:NY67">
    <cfRule type="aboveAverage" dxfId="739" priority="3345" aboveAverage="0"/>
  </conditionalFormatting>
  <conditionalFormatting sqref="NY68:NY168">
    <cfRule type="aboveAverage" dxfId="738" priority="3343" aboveAverage="0"/>
  </conditionalFormatting>
  <conditionalFormatting sqref="NY169:NY224">
    <cfRule type="aboveAverage" dxfId="737" priority="3341" aboveAverage="0"/>
  </conditionalFormatting>
  <conditionalFormatting sqref="NY225:NY262">
    <cfRule type="aboveAverage" dxfId="736" priority="3336" aboveAverage="0"/>
  </conditionalFormatting>
  <conditionalFormatting sqref="NY263">
    <cfRule type="aboveAverage" dxfId="735" priority="3322" aboveAverage="0"/>
  </conditionalFormatting>
  <conditionalFormatting sqref="NZ10">
    <cfRule type="aboveAverage" dxfId="734" priority="3332" aboveAverage="0"/>
  </conditionalFormatting>
  <conditionalFormatting sqref="NZ11">
    <cfRule type="aboveAverage" dxfId="733" priority="3328" aboveAverage="0"/>
  </conditionalFormatting>
  <conditionalFormatting sqref="NZ12">
    <cfRule type="aboveAverage" dxfId="732" priority="3331" aboveAverage="0"/>
  </conditionalFormatting>
  <conditionalFormatting sqref="NZ39:NZ57">
    <cfRule type="aboveAverage" dxfId="731" priority="1240" aboveAverage="0"/>
  </conditionalFormatting>
  <conditionalFormatting sqref="NZ39:NZ67">
    <cfRule type="aboveAverage" dxfId="730" priority="3326" aboveAverage="0"/>
  </conditionalFormatting>
  <conditionalFormatting sqref="NZ58:NZ67">
    <cfRule type="aboveAverage" dxfId="729" priority="1250" aboveAverage="0"/>
  </conditionalFormatting>
  <conditionalFormatting sqref="NZ68:NZ168">
    <cfRule type="aboveAverage" dxfId="728" priority="3325" aboveAverage="0"/>
  </conditionalFormatting>
  <conditionalFormatting sqref="NZ169:NZ184">
    <cfRule type="aboveAverage" dxfId="727" priority="3324" aboveAverage="0"/>
  </conditionalFormatting>
  <conditionalFormatting sqref="NZ185:NZ262">
    <cfRule type="aboveAverage" dxfId="726" priority="3323" aboveAverage="0"/>
  </conditionalFormatting>
  <conditionalFormatting sqref="NZ263">
    <cfRule type="aboveAverage" dxfId="725" priority="3318" aboveAverage="0"/>
  </conditionalFormatting>
  <conditionalFormatting sqref="OA39:OA67">
    <cfRule type="aboveAverage" dxfId="724" priority="3344" aboveAverage="0"/>
  </conditionalFormatting>
  <conditionalFormatting sqref="OA68:OA168">
    <cfRule type="aboveAverage" dxfId="723" priority="3342" aboveAverage="0"/>
  </conditionalFormatting>
  <conditionalFormatting sqref="OA169:OA224">
    <cfRule type="aboveAverage" dxfId="722" priority="3340" aboveAverage="0"/>
  </conditionalFormatting>
  <conditionalFormatting sqref="OA225:OA262">
    <cfRule type="aboveAverage" dxfId="721" priority="3335" aboveAverage="0"/>
  </conditionalFormatting>
  <conditionalFormatting sqref="OA263">
    <cfRule type="aboveAverage" dxfId="720" priority="3321" aboveAverage="0"/>
  </conditionalFormatting>
  <conditionalFormatting sqref="OB11">
    <cfRule type="aboveAverage" dxfId="719" priority="3327" aboveAverage="0"/>
  </conditionalFormatting>
  <conditionalFormatting sqref="OB12:OB40">
    <cfRule type="aboveAverage" dxfId="718" priority="3338" aboveAverage="0"/>
  </conditionalFormatting>
  <conditionalFormatting sqref="OB41:OB224">
    <cfRule type="aboveAverage" dxfId="717" priority="3339" aboveAverage="0"/>
  </conditionalFormatting>
  <conditionalFormatting sqref="OB225:OB262">
    <cfRule type="aboveAverage" dxfId="716" priority="3334" aboveAverage="0"/>
  </conditionalFormatting>
  <conditionalFormatting sqref="OB263">
    <cfRule type="aboveAverage" dxfId="715" priority="3320" aboveAverage="0"/>
  </conditionalFormatting>
  <conditionalFormatting sqref="OF11">
    <cfRule type="aboveAverage" dxfId="714" priority="3568" aboveAverage="0"/>
  </conditionalFormatting>
  <conditionalFormatting sqref="OF12:OF39">
    <cfRule type="aboveAverage" dxfId="713" priority="3575" aboveAverage="0"/>
  </conditionalFormatting>
  <conditionalFormatting sqref="OF12:OF263">
    <cfRule type="aboveAverage" dxfId="712" priority="494" aboveAverage="0"/>
  </conditionalFormatting>
  <conditionalFormatting sqref="OF40:OF67">
    <cfRule type="aboveAverage" dxfId="711" priority="3583" aboveAverage="0"/>
  </conditionalFormatting>
  <conditionalFormatting sqref="OF68:OF168">
    <cfRule type="aboveAverage" dxfId="710" priority="3581" aboveAverage="0"/>
  </conditionalFormatting>
  <conditionalFormatting sqref="OF169:OF224">
    <cfRule type="aboveAverage" dxfId="709" priority="3579" aboveAverage="0"/>
  </conditionalFormatting>
  <conditionalFormatting sqref="OF225:OF262">
    <cfRule type="aboveAverage" dxfId="708" priority="3574" aboveAverage="0"/>
  </conditionalFormatting>
  <conditionalFormatting sqref="OF263">
    <cfRule type="aboveAverage" dxfId="707" priority="3560" aboveAverage="0"/>
  </conditionalFormatting>
  <conditionalFormatting sqref="OG10">
    <cfRule type="aboveAverage" dxfId="706" priority="3570" aboveAverage="0"/>
  </conditionalFormatting>
  <conditionalFormatting sqref="OG11">
    <cfRule type="aboveAverage" dxfId="705" priority="3566" aboveAverage="0"/>
  </conditionalFormatting>
  <conditionalFormatting sqref="OG12">
    <cfRule type="aboveAverage" dxfId="704" priority="3569" aboveAverage="0"/>
  </conditionalFormatting>
  <conditionalFormatting sqref="OG39:OG57">
    <cfRule type="aboveAverage" dxfId="703" priority="1214" aboveAverage="0"/>
  </conditionalFormatting>
  <conditionalFormatting sqref="OG39:OG67">
    <cfRule type="aboveAverage" dxfId="702" priority="3564" aboveAverage="0"/>
  </conditionalFormatting>
  <conditionalFormatting sqref="OG58:OG67">
    <cfRule type="aboveAverage" dxfId="701" priority="1224" aboveAverage="0"/>
  </conditionalFormatting>
  <conditionalFormatting sqref="OG68:OG168">
    <cfRule type="aboveAverage" dxfId="700" priority="3563" aboveAverage="0"/>
  </conditionalFormatting>
  <conditionalFormatting sqref="OG169:OG184">
    <cfRule type="aboveAverage" dxfId="699" priority="1222" aboveAverage="0"/>
  </conditionalFormatting>
  <conditionalFormatting sqref="OG169:OG263">
    <cfRule type="aboveAverage" dxfId="698" priority="3562" aboveAverage="0"/>
  </conditionalFormatting>
  <conditionalFormatting sqref="OG185:OG262">
    <cfRule type="aboveAverage" dxfId="697" priority="1221" aboveAverage="0"/>
  </conditionalFormatting>
  <conditionalFormatting sqref="OG263">
    <cfRule type="aboveAverage" dxfId="696" priority="1217" aboveAverage="0"/>
  </conditionalFormatting>
  <conditionalFormatting sqref="OH39:OH67">
    <cfRule type="aboveAverage" dxfId="695" priority="3582" aboveAverage="0"/>
  </conditionalFormatting>
  <conditionalFormatting sqref="OH68:OH168">
    <cfRule type="aboveAverage" dxfId="694" priority="3580" aboveAverage="0"/>
  </conditionalFormatting>
  <conditionalFormatting sqref="OH169:OH224">
    <cfRule type="aboveAverage" dxfId="693" priority="3578" aboveAverage="0"/>
  </conditionalFormatting>
  <conditionalFormatting sqref="OH225:OH262">
    <cfRule type="aboveAverage" dxfId="692" priority="3573" aboveAverage="0"/>
  </conditionalFormatting>
  <conditionalFormatting sqref="OH263">
    <cfRule type="aboveAverage" dxfId="691" priority="3559" aboveAverage="0"/>
  </conditionalFormatting>
  <conditionalFormatting sqref="OI11">
    <cfRule type="aboveAverage" dxfId="690" priority="3565" aboveAverage="0"/>
  </conditionalFormatting>
  <conditionalFormatting sqref="OI12:OI40">
    <cfRule type="aboveAverage" dxfId="689" priority="3576" aboveAverage="0"/>
  </conditionalFormatting>
  <conditionalFormatting sqref="OI41:OI224">
    <cfRule type="aboveAverage" dxfId="688" priority="1233" aboveAverage="0"/>
  </conditionalFormatting>
  <conditionalFormatting sqref="OI41:OI263">
    <cfRule type="aboveAverage" dxfId="687" priority="3577" aboveAverage="0"/>
  </conditionalFormatting>
  <conditionalFormatting sqref="OI225:OI262">
    <cfRule type="aboveAverage" dxfId="686" priority="1228" aboveAverage="0"/>
  </conditionalFormatting>
  <conditionalFormatting sqref="OI263">
    <cfRule type="aboveAverage" dxfId="685" priority="1218" aboveAverage="0"/>
  </conditionalFormatting>
  <conditionalFormatting sqref="OM11">
    <cfRule type="aboveAverage" dxfId="684" priority="3281" aboveAverage="0"/>
  </conditionalFormatting>
  <conditionalFormatting sqref="OM12:OM39">
    <cfRule type="aboveAverage" dxfId="683" priority="3288" aboveAverage="0"/>
  </conditionalFormatting>
  <conditionalFormatting sqref="OM12:OM263">
    <cfRule type="aboveAverage" dxfId="682" priority="482" aboveAverage="0"/>
  </conditionalFormatting>
  <conditionalFormatting sqref="OM40:OM67">
    <cfRule type="aboveAverage" dxfId="681" priority="3296" aboveAverage="0"/>
  </conditionalFormatting>
  <conditionalFormatting sqref="OM68:OM168">
    <cfRule type="aboveAverage" dxfId="680" priority="3294" aboveAverage="0"/>
  </conditionalFormatting>
  <conditionalFormatting sqref="OM169:OM224">
    <cfRule type="aboveAverage" dxfId="679" priority="3292" aboveAverage="0"/>
  </conditionalFormatting>
  <conditionalFormatting sqref="OM225:OM262">
    <cfRule type="aboveAverage" dxfId="678" priority="3287" aboveAverage="0"/>
  </conditionalFormatting>
  <conditionalFormatting sqref="OM263">
    <cfRule type="aboveAverage" dxfId="677" priority="3273" aboveAverage="0"/>
  </conditionalFormatting>
  <conditionalFormatting sqref="ON10">
    <cfRule type="aboveAverage" dxfId="676" priority="3283" aboveAverage="0"/>
  </conditionalFormatting>
  <conditionalFormatting sqref="ON11">
    <cfRule type="aboveAverage" dxfId="675" priority="3279" aboveAverage="0"/>
  </conditionalFormatting>
  <conditionalFormatting sqref="ON12">
    <cfRule type="aboveAverage" dxfId="674" priority="3282" aboveAverage="0"/>
  </conditionalFormatting>
  <conditionalFormatting sqref="ON39:ON57">
    <cfRule type="aboveAverage" dxfId="673" priority="1188" aboveAverage="0"/>
  </conditionalFormatting>
  <conditionalFormatting sqref="ON39:ON67">
    <cfRule type="aboveAverage" dxfId="672" priority="3277" aboveAverage="0"/>
  </conditionalFormatting>
  <conditionalFormatting sqref="ON58:ON67">
    <cfRule type="aboveAverage" dxfId="671" priority="1198" aboveAverage="0"/>
  </conditionalFormatting>
  <conditionalFormatting sqref="ON68:ON168">
    <cfRule type="aboveAverage" dxfId="670" priority="3276" aboveAverage="0"/>
  </conditionalFormatting>
  <conditionalFormatting sqref="ON169:ON184">
    <cfRule type="aboveAverage" dxfId="669" priority="3275" aboveAverage="0"/>
  </conditionalFormatting>
  <conditionalFormatting sqref="ON185:ON262">
    <cfRule type="aboveAverage" dxfId="668" priority="3274" aboveAverage="0"/>
  </conditionalFormatting>
  <conditionalFormatting sqref="ON263">
    <cfRule type="aboveAverage" dxfId="667" priority="3269" aboveAverage="0"/>
  </conditionalFormatting>
  <conditionalFormatting sqref="OO39:OO67">
    <cfRule type="aboveAverage" dxfId="666" priority="3295" aboveAverage="0"/>
  </conditionalFormatting>
  <conditionalFormatting sqref="OO68:OO168">
    <cfRule type="aboveAverage" dxfId="665" priority="3293" aboveAverage="0"/>
  </conditionalFormatting>
  <conditionalFormatting sqref="OO169:OO224">
    <cfRule type="aboveAverage" dxfId="664" priority="3291" aboveAverage="0"/>
  </conditionalFormatting>
  <conditionalFormatting sqref="OO225:OO262">
    <cfRule type="aboveAverage" dxfId="663" priority="3286" aboveAverage="0"/>
  </conditionalFormatting>
  <conditionalFormatting sqref="OO263">
    <cfRule type="aboveAverage" dxfId="662" priority="3272" aboveAverage="0"/>
  </conditionalFormatting>
  <conditionalFormatting sqref="OP11">
    <cfRule type="aboveAverage" dxfId="661" priority="3278" aboveAverage="0"/>
  </conditionalFormatting>
  <conditionalFormatting sqref="OP12:OP40">
    <cfRule type="aboveAverage" dxfId="660" priority="3289" aboveAverage="0"/>
  </conditionalFormatting>
  <conditionalFormatting sqref="OP41:OP224">
    <cfRule type="aboveAverage" dxfId="659" priority="3290" aboveAverage="0"/>
  </conditionalFormatting>
  <conditionalFormatting sqref="OP225:OP262">
    <cfRule type="aboveAverage" dxfId="658" priority="3285" aboveAverage="0"/>
  </conditionalFormatting>
  <conditionalFormatting sqref="OP263">
    <cfRule type="aboveAverage" dxfId="657" priority="3271" aboveAverage="0"/>
  </conditionalFormatting>
  <conditionalFormatting sqref="OT11">
    <cfRule type="aboveAverage" dxfId="656" priority="3246" aboveAverage="0"/>
  </conditionalFormatting>
  <conditionalFormatting sqref="OT12:OT39">
    <cfRule type="aboveAverage" dxfId="655" priority="3253" aboveAverage="0"/>
  </conditionalFormatting>
  <conditionalFormatting sqref="OT12:OT263">
    <cfRule type="aboveAverage" dxfId="654" priority="470" aboveAverage="0"/>
  </conditionalFormatting>
  <conditionalFormatting sqref="OT40:OT67">
    <cfRule type="aboveAverage" dxfId="653" priority="3261" aboveAverage="0"/>
  </conditionalFormatting>
  <conditionalFormatting sqref="OT68:OT168">
    <cfRule type="aboveAverage" dxfId="652" priority="3259" aboveAverage="0"/>
  </conditionalFormatting>
  <conditionalFormatting sqref="OT169:OT224">
    <cfRule type="aboveAverage" dxfId="651" priority="3257" aboveAverage="0"/>
  </conditionalFormatting>
  <conditionalFormatting sqref="OT225:OT262">
    <cfRule type="aboveAverage" dxfId="650" priority="3252" aboveAverage="0"/>
  </conditionalFormatting>
  <conditionalFormatting sqref="OT263">
    <cfRule type="aboveAverage" dxfId="649" priority="3238" aboveAverage="0"/>
  </conditionalFormatting>
  <conditionalFormatting sqref="OU10">
    <cfRule type="aboveAverage" dxfId="648" priority="3248" aboveAverage="0"/>
  </conditionalFormatting>
  <conditionalFormatting sqref="OU11">
    <cfRule type="aboveAverage" dxfId="647" priority="3244" aboveAverage="0"/>
  </conditionalFormatting>
  <conditionalFormatting sqref="OU12">
    <cfRule type="aboveAverage" dxfId="646" priority="3247" aboveAverage="0"/>
  </conditionalFormatting>
  <conditionalFormatting sqref="OU39:OU57">
    <cfRule type="aboveAverage" dxfId="645" priority="1162" aboveAverage="0"/>
  </conditionalFormatting>
  <conditionalFormatting sqref="OU39:OU67">
    <cfRule type="aboveAverage" dxfId="644" priority="3242" aboveAverage="0"/>
  </conditionalFormatting>
  <conditionalFormatting sqref="OU58:OU67">
    <cfRule type="aboveAverage" dxfId="643" priority="1172" aboveAverage="0"/>
  </conditionalFormatting>
  <conditionalFormatting sqref="OU68:OU168">
    <cfRule type="aboveAverage" dxfId="642" priority="3241" aboveAverage="0"/>
  </conditionalFormatting>
  <conditionalFormatting sqref="OU169:OU184">
    <cfRule type="aboveAverage" dxfId="641" priority="3240" aboveAverage="0"/>
  </conditionalFormatting>
  <conditionalFormatting sqref="OU185:OU262">
    <cfRule type="aboveAverage" dxfId="640" priority="3239" aboveAverage="0"/>
  </conditionalFormatting>
  <conditionalFormatting sqref="OU263">
    <cfRule type="aboveAverage" dxfId="639" priority="3234" aboveAverage="0"/>
  </conditionalFormatting>
  <conditionalFormatting sqref="OV39:OV67">
    <cfRule type="aboveAverage" dxfId="638" priority="3260" aboveAverage="0"/>
  </conditionalFormatting>
  <conditionalFormatting sqref="OV68:OV168">
    <cfRule type="aboveAverage" dxfId="637" priority="3258" aboveAverage="0"/>
  </conditionalFormatting>
  <conditionalFormatting sqref="OV169:OV224">
    <cfRule type="aboveAverage" dxfId="636" priority="3256" aboveAverage="0"/>
  </conditionalFormatting>
  <conditionalFormatting sqref="OV225:OV262">
    <cfRule type="aboveAverage" dxfId="635" priority="3251" aboveAverage="0"/>
  </conditionalFormatting>
  <conditionalFormatting sqref="OV263">
    <cfRule type="aboveAverage" dxfId="634" priority="3237" aboveAverage="0"/>
  </conditionalFormatting>
  <conditionalFormatting sqref="OW11">
    <cfRule type="aboveAverage" dxfId="633" priority="3243" aboveAverage="0"/>
  </conditionalFormatting>
  <conditionalFormatting sqref="OW12:OW40">
    <cfRule type="aboveAverage" dxfId="632" priority="3254" aboveAverage="0"/>
  </conditionalFormatting>
  <conditionalFormatting sqref="OW41:OW224">
    <cfRule type="aboveAverage" dxfId="631" priority="3255" aboveAverage="0"/>
  </conditionalFormatting>
  <conditionalFormatting sqref="OW225:OW262">
    <cfRule type="aboveAverage" dxfId="630" priority="3250" aboveAverage="0"/>
  </conditionalFormatting>
  <conditionalFormatting sqref="OW263">
    <cfRule type="aboveAverage" dxfId="629" priority="3236" aboveAverage="0"/>
  </conditionalFormatting>
  <conditionalFormatting sqref="PA11">
    <cfRule type="aboveAverage" dxfId="628" priority="3211" aboveAverage="0"/>
  </conditionalFormatting>
  <conditionalFormatting sqref="PA12:PA39">
    <cfRule type="aboveAverage" dxfId="627" priority="3218" aboveAverage="0"/>
  </conditionalFormatting>
  <conditionalFormatting sqref="PA12:PA263">
    <cfRule type="aboveAverage" dxfId="626" priority="458" aboveAverage="0"/>
  </conditionalFormatting>
  <conditionalFormatting sqref="PA40:PA67">
    <cfRule type="aboveAverage" dxfId="625" priority="3226" aboveAverage="0"/>
  </conditionalFormatting>
  <conditionalFormatting sqref="PA68:PA168">
    <cfRule type="aboveAverage" dxfId="624" priority="3224" aboveAverage="0"/>
  </conditionalFormatting>
  <conditionalFormatting sqref="PA169:PA224">
    <cfRule type="aboveAverage" dxfId="623" priority="3222" aboveAverage="0"/>
  </conditionalFormatting>
  <conditionalFormatting sqref="PA225:PA262">
    <cfRule type="aboveAverage" dxfId="622" priority="3217" aboveAverage="0"/>
  </conditionalFormatting>
  <conditionalFormatting sqref="PA263">
    <cfRule type="aboveAverage" dxfId="621" priority="3203" aboveAverage="0"/>
  </conditionalFormatting>
  <conditionalFormatting sqref="PB10">
    <cfRule type="aboveAverage" dxfId="620" priority="3213" aboveAverage="0"/>
  </conditionalFormatting>
  <conditionalFormatting sqref="PB11">
    <cfRule type="aboveAverage" dxfId="619" priority="3209" aboveAverage="0"/>
  </conditionalFormatting>
  <conditionalFormatting sqref="PB12">
    <cfRule type="aboveAverage" dxfId="618" priority="3212" aboveAverage="0"/>
  </conditionalFormatting>
  <conditionalFormatting sqref="PB39:PB57">
    <cfRule type="aboveAverage" dxfId="617" priority="1136" aboveAverage="0"/>
  </conditionalFormatting>
  <conditionalFormatting sqref="PB39:PB67">
    <cfRule type="aboveAverage" dxfId="616" priority="3207" aboveAverage="0"/>
  </conditionalFormatting>
  <conditionalFormatting sqref="PB58:PB67">
    <cfRule type="aboveAverage" dxfId="615" priority="1146" aboveAverage="0"/>
  </conditionalFormatting>
  <conditionalFormatting sqref="PB68:PB168">
    <cfRule type="aboveAverage" dxfId="614" priority="3206" aboveAverage="0"/>
  </conditionalFormatting>
  <conditionalFormatting sqref="PB169:PB184">
    <cfRule type="aboveAverage" dxfId="613" priority="3205" aboveAverage="0"/>
  </conditionalFormatting>
  <conditionalFormatting sqref="PB185:PB262">
    <cfRule type="aboveAverage" dxfId="612" priority="3204" aboveAverage="0"/>
  </conditionalFormatting>
  <conditionalFormatting sqref="PB263">
    <cfRule type="aboveAverage" dxfId="611" priority="3199" aboveAverage="0"/>
  </conditionalFormatting>
  <conditionalFormatting sqref="PC39:PC67">
    <cfRule type="aboveAverage" dxfId="610" priority="3225" aboveAverage="0"/>
  </conditionalFormatting>
  <conditionalFormatting sqref="PC68:PC168">
    <cfRule type="aboveAverage" dxfId="609" priority="3223" aboveAverage="0"/>
  </conditionalFormatting>
  <conditionalFormatting sqref="PC169:PC224">
    <cfRule type="aboveAverage" dxfId="608" priority="3221" aboveAverage="0"/>
  </conditionalFormatting>
  <conditionalFormatting sqref="PC225:PC262">
    <cfRule type="aboveAverage" dxfId="607" priority="3216" aboveAverage="0"/>
  </conditionalFormatting>
  <conditionalFormatting sqref="PC263">
    <cfRule type="aboveAverage" dxfId="606" priority="3202" aboveAverage="0"/>
  </conditionalFormatting>
  <conditionalFormatting sqref="PD11">
    <cfRule type="aboveAverage" dxfId="605" priority="1147" aboveAverage="0"/>
  </conditionalFormatting>
  <conditionalFormatting sqref="PD12:PD40">
    <cfRule type="aboveAverage" dxfId="604" priority="1154" aboveAverage="0"/>
  </conditionalFormatting>
  <conditionalFormatting sqref="PD41:PD224">
    <cfRule type="aboveAverage" dxfId="603" priority="1155" aboveAverage="0"/>
  </conditionalFormatting>
  <conditionalFormatting sqref="PD225:PD262">
    <cfRule type="aboveAverage" dxfId="602" priority="1150" aboveAverage="0"/>
  </conditionalFormatting>
  <conditionalFormatting sqref="PD263">
    <cfRule type="aboveAverage" dxfId="601" priority="1140" aboveAverage="0"/>
  </conditionalFormatting>
  <conditionalFormatting sqref="PD11:PE11">
    <cfRule type="aboveAverage" dxfId="600" priority="3208" aboveAverage="0"/>
  </conditionalFormatting>
  <conditionalFormatting sqref="PD12:PE40">
    <cfRule type="aboveAverage" dxfId="599" priority="3219" aboveAverage="0"/>
  </conditionalFormatting>
  <conditionalFormatting sqref="PD41:PE224">
    <cfRule type="aboveAverage" dxfId="598" priority="3220" aboveAverage="0"/>
  </conditionalFormatting>
  <conditionalFormatting sqref="PD225:PE262">
    <cfRule type="aboveAverage" dxfId="597" priority="3215" aboveAverage="0"/>
  </conditionalFormatting>
  <conditionalFormatting sqref="PD263:PE263">
    <cfRule type="aboveAverage" dxfId="596" priority="3201" aboveAverage="0"/>
  </conditionalFormatting>
  <conditionalFormatting sqref="PH11">
    <cfRule type="aboveAverage" dxfId="595" priority="3176" aboveAverage="0"/>
  </conditionalFormatting>
  <conditionalFormatting sqref="PH12:PH39">
    <cfRule type="aboveAverage" dxfId="594" priority="3183" aboveAverage="0"/>
  </conditionalFormatting>
  <conditionalFormatting sqref="PH12:PH263">
    <cfRule type="aboveAverage" dxfId="593" priority="446" aboveAverage="0"/>
  </conditionalFormatting>
  <conditionalFormatting sqref="PH40:PH67">
    <cfRule type="aboveAverage" dxfId="592" priority="3191" aboveAverage="0"/>
  </conditionalFormatting>
  <conditionalFormatting sqref="PH68:PH168">
    <cfRule type="aboveAverage" dxfId="591" priority="3189" aboveAverage="0"/>
  </conditionalFormatting>
  <conditionalFormatting sqref="PH169:PH224">
    <cfRule type="aboveAverage" dxfId="590" priority="3187" aboveAverage="0"/>
  </conditionalFormatting>
  <conditionalFormatting sqref="PH225:PH262">
    <cfRule type="aboveAverage" dxfId="589" priority="3182" aboveAverage="0"/>
  </conditionalFormatting>
  <conditionalFormatting sqref="PH263">
    <cfRule type="aboveAverage" dxfId="588" priority="3168" aboveAverage="0"/>
  </conditionalFormatting>
  <conditionalFormatting sqref="PI10">
    <cfRule type="aboveAverage" dxfId="587" priority="3178" aboveAverage="0"/>
  </conditionalFormatting>
  <conditionalFormatting sqref="PI11">
    <cfRule type="aboveAverage" dxfId="586" priority="3174" aboveAverage="0"/>
  </conditionalFormatting>
  <conditionalFormatting sqref="PI12">
    <cfRule type="aboveAverage" dxfId="585" priority="3177" aboveAverage="0"/>
  </conditionalFormatting>
  <conditionalFormatting sqref="PI39:PI57">
    <cfRule type="aboveAverage" dxfId="584" priority="1110" aboveAverage="0"/>
  </conditionalFormatting>
  <conditionalFormatting sqref="PI39:PI67">
    <cfRule type="aboveAverage" dxfId="583" priority="3172" aboveAverage="0"/>
  </conditionalFormatting>
  <conditionalFormatting sqref="PI58:PI67">
    <cfRule type="aboveAverage" dxfId="582" priority="1120" aboveAverage="0"/>
  </conditionalFormatting>
  <conditionalFormatting sqref="PI68:PI168">
    <cfRule type="aboveAverage" dxfId="581" priority="3171" aboveAverage="0"/>
  </conditionalFormatting>
  <conditionalFormatting sqref="PI169:PI184">
    <cfRule type="aboveAverage" dxfId="580" priority="3170" aboveAverage="0"/>
  </conditionalFormatting>
  <conditionalFormatting sqref="PI185:PI262">
    <cfRule type="aboveAverage" dxfId="579" priority="3169" aboveAverage="0"/>
  </conditionalFormatting>
  <conditionalFormatting sqref="PI263">
    <cfRule type="aboveAverage" dxfId="578" priority="3164" aboveAverage="0"/>
  </conditionalFormatting>
  <conditionalFormatting sqref="PJ39:PJ67">
    <cfRule type="aboveAverage" dxfId="577" priority="3190" aboveAverage="0"/>
  </conditionalFormatting>
  <conditionalFormatting sqref="PJ68:PJ168">
    <cfRule type="aboveAverage" dxfId="576" priority="3188" aboveAverage="0"/>
  </conditionalFormatting>
  <conditionalFormatting sqref="PJ169:PJ224">
    <cfRule type="aboveAverage" dxfId="575" priority="3186" aboveAverage="0"/>
  </conditionalFormatting>
  <conditionalFormatting sqref="PJ225:PJ262">
    <cfRule type="aboveAverage" dxfId="574" priority="3181" aboveAverage="0"/>
  </conditionalFormatting>
  <conditionalFormatting sqref="PJ263">
    <cfRule type="aboveAverage" dxfId="573" priority="3167" aboveAverage="0"/>
  </conditionalFormatting>
  <conditionalFormatting sqref="PK11">
    <cfRule type="aboveAverage" dxfId="572" priority="3173" aboveAverage="0"/>
  </conditionalFormatting>
  <conditionalFormatting sqref="PK12:PK40">
    <cfRule type="aboveAverage" dxfId="571" priority="3184" aboveAverage="0"/>
  </conditionalFormatting>
  <conditionalFormatting sqref="PK41:PK224">
    <cfRule type="aboveAverage" dxfId="570" priority="3185" aboveAverage="0"/>
  </conditionalFormatting>
  <conditionalFormatting sqref="PK225:PK262">
    <cfRule type="aboveAverage" dxfId="569" priority="3180" aboveAverage="0"/>
  </conditionalFormatting>
  <conditionalFormatting sqref="PK263">
    <cfRule type="aboveAverage" dxfId="568" priority="3166" aboveAverage="0"/>
  </conditionalFormatting>
  <conditionalFormatting sqref="PO11">
    <cfRule type="aboveAverage" dxfId="567" priority="4582" aboveAverage="0"/>
  </conditionalFormatting>
  <conditionalFormatting sqref="PO12:PO39">
    <cfRule type="aboveAverage" dxfId="566" priority="4590" aboveAverage="0"/>
  </conditionalFormatting>
  <conditionalFormatting sqref="PO40:PO67">
    <cfRule type="aboveAverage" dxfId="565" priority="4598" aboveAverage="0"/>
  </conditionalFormatting>
  <conditionalFormatting sqref="PO68:PO168">
    <cfRule type="aboveAverage" dxfId="564" priority="4596" aboveAverage="0"/>
  </conditionalFormatting>
  <conditionalFormatting sqref="PO169:PO224">
    <cfRule type="aboveAverage" dxfId="563" priority="4594" aboveAverage="0"/>
  </conditionalFormatting>
  <conditionalFormatting sqref="PO225:PO261">
    <cfRule type="aboveAverage" dxfId="562" priority="4589" aboveAverage="0"/>
  </conditionalFormatting>
  <conditionalFormatting sqref="PO262">
    <cfRule type="aboveAverage" dxfId="561" priority="3924" aboveAverage="0"/>
  </conditionalFormatting>
  <conditionalFormatting sqref="PP10">
    <cfRule type="aboveAverage" dxfId="560" priority="4584" aboveAverage="0"/>
  </conditionalFormatting>
  <conditionalFormatting sqref="PP11">
    <cfRule type="aboveAverage" dxfId="559" priority="4580" aboveAverage="0"/>
  </conditionalFormatting>
  <conditionalFormatting sqref="PP12">
    <cfRule type="aboveAverage" dxfId="558" priority="4583" aboveAverage="0"/>
  </conditionalFormatting>
  <conditionalFormatting sqref="PP39:PP67">
    <cfRule type="aboveAverage" dxfId="557" priority="4523" aboveAverage="0"/>
  </conditionalFormatting>
  <conditionalFormatting sqref="PP68:PP168">
    <cfRule type="aboveAverage" dxfId="556" priority="4522" aboveAverage="0"/>
  </conditionalFormatting>
  <conditionalFormatting sqref="PP169:PP184">
    <cfRule type="aboveAverage" dxfId="555" priority="4521" aboveAverage="0"/>
  </conditionalFormatting>
  <conditionalFormatting sqref="PP185:PP261">
    <cfRule type="aboveAverage" dxfId="554" priority="4520" aboveAverage="0"/>
  </conditionalFormatting>
  <conditionalFormatting sqref="PP262">
    <cfRule type="aboveAverage" dxfId="553" priority="3920" aboveAverage="0"/>
  </conditionalFormatting>
  <conditionalFormatting sqref="PQ39:PQ67">
    <cfRule type="aboveAverage" dxfId="552" priority="4597" aboveAverage="0"/>
  </conditionalFormatting>
  <conditionalFormatting sqref="PQ68:PQ168">
    <cfRule type="aboveAverage" dxfId="551" priority="4595" aboveAverage="0"/>
  </conditionalFormatting>
  <conditionalFormatting sqref="PQ169:PQ224">
    <cfRule type="aboveAverage" dxfId="550" priority="4593" aboveAverage="0"/>
  </conditionalFormatting>
  <conditionalFormatting sqref="PQ225:PQ261">
    <cfRule type="aboveAverage" dxfId="549" priority="4588" aboveAverage="0"/>
  </conditionalFormatting>
  <conditionalFormatting sqref="PQ262">
    <cfRule type="aboveAverage" dxfId="548" priority="3923" aboveAverage="0"/>
  </conditionalFormatting>
  <conditionalFormatting sqref="PR11">
    <cfRule type="aboveAverage" dxfId="547" priority="4579" aboveAverage="0"/>
  </conditionalFormatting>
  <conditionalFormatting sqref="PR12:PR40">
    <cfRule type="aboveAverage" dxfId="546" priority="4591" aboveAverage="0"/>
  </conditionalFormatting>
  <conditionalFormatting sqref="PR41:PR224">
    <cfRule type="aboveAverage" dxfId="545" priority="4592" aboveAverage="0"/>
  </conditionalFormatting>
  <conditionalFormatting sqref="PR225:PR261">
    <cfRule type="aboveAverage" dxfId="544" priority="4587" aboveAverage="0"/>
  </conditionalFormatting>
  <conditionalFormatting sqref="PR262">
    <cfRule type="aboveAverage" dxfId="543" priority="3922" aboveAverage="0"/>
  </conditionalFormatting>
  <conditionalFormatting sqref="PV11">
    <cfRule type="aboveAverage" dxfId="542" priority="3105" aboveAverage="0"/>
  </conditionalFormatting>
  <conditionalFormatting sqref="PV12:PV39">
    <cfRule type="aboveAverage" dxfId="541" priority="3112" aboveAverage="0"/>
  </conditionalFormatting>
  <conditionalFormatting sqref="PV12:PV263">
    <cfRule type="aboveAverage" dxfId="540" priority="434" aboveAverage="0"/>
  </conditionalFormatting>
  <conditionalFormatting sqref="PV40:PV67">
    <cfRule type="aboveAverage" dxfId="539" priority="3120" aboveAverage="0"/>
  </conditionalFormatting>
  <conditionalFormatting sqref="PV68:PV168">
    <cfRule type="aboveAverage" dxfId="538" priority="3118" aboveAverage="0"/>
  </conditionalFormatting>
  <conditionalFormatting sqref="PV169:PV224">
    <cfRule type="aboveAverage" dxfId="537" priority="3116" aboveAverage="0"/>
  </conditionalFormatting>
  <conditionalFormatting sqref="PV225:PV262">
    <cfRule type="aboveAverage" dxfId="536" priority="3111" aboveAverage="0"/>
  </conditionalFormatting>
  <conditionalFormatting sqref="PV263">
    <cfRule type="aboveAverage" dxfId="535" priority="3097" aboveAverage="0"/>
  </conditionalFormatting>
  <conditionalFormatting sqref="PW10">
    <cfRule type="aboveAverage" dxfId="534" priority="3107" aboveAverage="0"/>
  </conditionalFormatting>
  <conditionalFormatting sqref="PW11">
    <cfRule type="aboveAverage" dxfId="533" priority="3103" aboveAverage="0"/>
  </conditionalFormatting>
  <conditionalFormatting sqref="PW12">
    <cfRule type="aboveAverage" dxfId="532" priority="3106" aboveAverage="0"/>
  </conditionalFormatting>
  <conditionalFormatting sqref="PW39:PW57">
    <cfRule type="aboveAverage" dxfId="531" priority="1084" aboveAverage="0"/>
  </conditionalFormatting>
  <conditionalFormatting sqref="PW39:PW67">
    <cfRule type="aboveAverage" dxfId="530" priority="3101" aboveAverage="0"/>
  </conditionalFormatting>
  <conditionalFormatting sqref="PW58:PW67">
    <cfRule type="aboveAverage" dxfId="529" priority="1094" aboveAverage="0"/>
  </conditionalFormatting>
  <conditionalFormatting sqref="PW68:PW168">
    <cfRule type="aboveAverage" dxfId="528" priority="3100" aboveAverage="0"/>
  </conditionalFormatting>
  <conditionalFormatting sqref="PW169:PW184">
    <cfRule type="aboveAverage" dxfId="527" priority="3099" aboveAverage="0"/>
  </conditionalFormatting>
  <conditionalFormatting sqref="PW185:PW262">
    <cfRule type="aboveAverage" dxfId="526" priority="3098" aboveAverage="0"/>
  </conditionalFormatting>
  <conditionalFormatting sqref="PW263">
    <cfRule type="aboveAverage" dxfId="525" priority="3093" aboveAverage="0"/>
  </conditionalFormatting>
  <conditionalFormatting sqref="PX39:PX67">
    <cfRule type="aboveAverage" dxfId="524" priority="3119" aboveAverage="0"/>
  </conditionalFormatting>
  <conditionalFormatting sqref="PX68:PX168">
    <cfRule type="aboveAverage" dxfId="523" priority="3117" aboveAverage="0"/>
  </conditionalFormatting>
  <conditionalFormatting sqref="PX169:PX224">
    <cfRule type="aboveAverage" dxfId="522" priority="3115" aboveAverage="0"/>
  </conditionalFormatting>
  <conditionalFormatting sqref="PX225:PX262">
    <cfRule type="aboveAverage" dxfId="521" priority="3110" aboveAverage="0"/>
  </conditionalFormatting>
  <conditionalFormatting sqref="PX263">
    <cfRule type="aboveAverage" dxfId="520" priority="3096" aboveAverage="0"/>
  </conditionalFormatting>
  <conditionalFormatting sqref="PY11">
    <cfRule type="aboveAverage" dxfId="519" priority="3102" aboveAverage="0"/>
  </conditionalFormatting>
  <conditionalFormatting sqref="PY12:PY40">
    <cfRule type="aboveAverage" dxfId="518" priority="3113" aboveAverage="0"/>
  </conditionalFormatting>
  <conditionalFormatting sqref="PY41:PY224">
    <cfRule type="aboveAverage" dxfId="517" priority="3114" aboveAverage="0"/>
  </conditionalFormatting>
  <conditionalFormatting sqref="PY225:PY262">
    <cfRule type="aboveAverage" dxfId="516" priority="3109" aboveAverage="0"/>
  </conditionalFormatting>
  <conditionalFormatting sqref="PY263">
    <cfRule type="aboveAverage" dxfId="515" priority="3095" aboveAverage="0"/>
  </conditionalFormatting>
  <conditionalFormatting sqref="QC11">
    <cfRule type="aboveAverage" dxfId="514" priority="3070" aboveAverage="0"/>
  </conditionalFormatting>
  <conditionalFormatting sqref="QC12:QC39">
    <cfRule type="aboveAverage" dxfId="513" priority="3077" aboveAverage="0"/>
  </conditionalFormatting>
  <conditionalFormatting sqref="QC12:QC263">
    <cfRule type="aboveAverage" dxfId="512" priority="422" aboveAverage="0"/>
  </conditionalFormatting>
  <conditionalFormatting sqref="QC40:QC67">
    <cfRule type="aboveAverage" dxfId="511" priority="3085" aboveAverage="0"/>
  </conditionalFormatting>
  <conditionalFormatting sqref="QC68:QC168">
    <cfRule type="aboveAverage" dxfId="510" priority="3083" aboveAverage="0"/>
  </conditionalFormatting>
  <conditionalFormatting sqref="QC169:QC224">
    <cfRule type="aboveAverage" dxfId="509" priority="3081" aboveAverage="0"/>
  </conditionalFormatting>
  <conditionalFormatting sqref="QC225:QC262">
    <cfRule type="aboveAverage" dxfId="508" priority="3076" aboveAverage="0"/>
  </conditionalFormatting>
  <conditionalFormatting sqref="QC263">
    <cfRule type="aboveAverage" dxfId="507" priority="3062" aboveAverage="0"/>
  </conditionalFormatting>
  <conditionalFormatting sqref="QD10">
    <cfRule type="aboveAverage" dxfId="506" priority="3072" aboveAverage="0"/>
  </conditionalFormatting>
  <conditionalFormatting sqref="QD11">
    <cfRule type="aboveAverage" dxfId="505" priority="3068" aboveAverage="0"/>
  </conditionalFormatting>
  <conditionalFormatting sqref="QD12">
    <cfRule type="aboveAverage" dxfId="504" priority="3071" aboveAverage="0"/>
  </conditionalFormatting>
  <conditionalFormatting sqref="QD39:QD57">
    <cfRule type="aboveAverage" dxfId="503" priority="1058" aboveAverage="0"/>
  </conditionalFormatting>
  <conditionalFormatting sqref="QD39:QD67">
    <cfRule type="aboveAverage" dxfId="502" priority="3066" aboveAverage="0"/>
  </conditionalFormatting>
  <conditionalFormatting sqref="QD58:QD67">
    <cfRule type="aboveAverage" dxfId="501" priority="1068" aboveAverage="0"/>
  </conditionalFormatting>
  <conditionalFormatting sqref="QD68:QD168">
    <cfRule type="aboveAverage" dxfId="500" priority="3065" aboveAverage="0"/>
  </conditionalFormatting>
  <conditionalFormatting sqref="QD169:QD184">
    <cfRule type="aboveAverage" dxfId="499" priority="3064" aboveAverage="0"/>
  </conditionalFormatting>
  <conditionalFormatting sqref="QD185:QD262">
    <cfRule type="aboveAverage" dxfId="498" priority="3063" aboveAverage="0"/>
  </conditionalFormatting>
  <conditionalFormatting sqref="QD263">
    <cfRule type="aboveAverage" dxfId="497" priority="3058" aboveAverage="0"/>
  </conditionalFormatting>
  <conditionalFormatting sqref="QE39:QE67">
    <cfRule type="aboveAverage" dxfId="496" priority="3084" aboveAverage="0"/>
  </conditionalFormatting>
  <conditionalFormatting sqref="QE68:QE168">
    <cfRule type="aboveAverage" dxfId="495" priority="3082" aboveAverage="0"/>
  </conditionalFormatting>
  <conditionalFormatting sqref="QE169:QE224">
    <cfRule type="aboveAverage" dxfId="494" priority="3080" aboveAverage="0"/>
  </conditionalFormatting>
  <conditionalFormatting sqref="QE225:QE262">
    <cfRule type="aboveAverage" dxfId="493" priority="3075" aboveAverage="0"/>
  </conditionalFormatting>
  <conditionalFormatting sqref="QE263">
    <cfRule type="aboveAverage" dxfId="492" priority="3061" aboveAverage="0"/>
  </conditionalFormatting>
  <conditionalFormatting sqref="QF11">
    <cfRule type="aboveAverage" dxfId="491" priority="3067" aboveAverage="0"/>
  </conditionalFormatting>
  <conditionalFormatting sqref="QF12:QF40">
    <cfRule type="aboveAverage" dxfId="490" priority="3078" aboveAverage="0"/>
  </conditionalFormatting>
  <conditionalFormatting sqref="QF41:QF224">
    <cfRule type="aboveAverage" dxfId="489" priority="3079" aboveAverage="0"/>
  </conditionalFormatting>
  <conditionalFormatting sqref="QF225:QF262">
    <cfRule type="aboveAverage" dxfId="488" priority="3074" aboveAverage="0"/>
  </conditionalFormatting>
  <conditionalFormatting sqref="QF263">
    <cfRule type="aboveAverage" dxfId="487" priority="3060" aboveAverage="0"/>
  </conditionalFormatting>
  <conditionalFormatting sqref="QJ11">
    <cfRule type="aboveAverage" dxfId="486" priority="3035" aboveAverage="0"/>
  </conditionalFormatting>
  <conditionalFormatting sqref="QJ12:QJ39">
    <cfRule type="aboveAverage" dxfId="485" priority="3042" aboveAverage="0"/>
  </conditionalFormatting>
  <conditionalFormatting sqref="QJ12:QJ263">
    <cfRule type="aboveAverage" dxfId="484" priority="410" aboveAverage="0"/>
  </conditionalFormatting>
  <conditionalFormatting sqref="QJ40:QJ67">
    <cfRule type="aboveAverage" dxfId="483" priority="3050" aboveAverage="0"/>
  </conditionalFormatting>
  <conditionalFormatting sqref="QJ68:QJ168">
    <cfRule type="aboveAverage" dxfId="482" priority="3048" aboveAverage="0"/>
  </conditionalFormatting>
  <conditionalFormatting sqref="QJ169:QJ224">
    <cfRule type="aboveAverage" dxfId="481" priority="3046" aboveAverage="0"/>
  </conditionalFormatting>
  <conditionalFormatting sqref="QJ225:QJ262">
    <cfRule type="aboveAverage" dxfId="480" priority="3041" aboveAverage="0"/>
  </conditionalFormatting>
  <conditionalFormatting sqref="QJ263">
    <cfRule type="aboveAverage" dxfId="479" priority="3027" aboveAverage="0"/>
  </conditionalFormatting>
  <conditionalFormatting sqref="QK10">
    <cfRule type="aboveAverage" dxfId="478" priority="3037" aboveAverage="0"/>
  </conditionalFormatting>
  <conditionalFormatting sqref="QK11">
    <cfRule type="aboveAverage" dxfId="477" priority="3033" aboveAverage="0"/>
  </conditionalFormatting>
  <conditionalFormatting sqref="QK12">
    <cfRule type="aboveAverage" dxfId="476" priority="3036" aboveAverage="0"/>
  </conditionalFormatting>
  <conditionalFormatting sqref="QK39:QK57">
    <cfRule type="aboveAverage" dxfId="475" priority="1032" aboveAverage="0"/>
  </conditionalFormatting>
  <conditionalFormatting sqref="QK39:QK67">
    <cfRule type="aboveAverage" dxfId="474" priority="3031" aboveAverage="0"/>
  </conditionalFormatting>
  <conditionalFormatting sqref="QK58:QK67">
    <cfRule type="aboveAverage" dxfId="473" priority="1042" aboveAverage="0"/>
  </conditionalFormatting>
  <conditionalFormatting sqref="QK68:QK168">
    <cfRule type="aboveAverage" dxfId="472" priority="3030" aboveAverage="0"/>
  </conditionalFormatting>
  <conditionalFormatting sqref="QK169:QK184">
    <cfRule type="aboveAverage" dxfId="471" priority="3029" aboveAverage="0"/>
  </conditionalFormatting>
  <conditionalFormatting sqref="QK185:QK262">
    <cfRule type="aboveAverage" dxfId="470" priority="3028" aboveAverage="0"/>
  </conditionalFormatting>
  <conditionalFormatting sqref="QK263">
    <cfRule type="aboveAverage" dxfId="469" priority="3023" aboveAverage="0"/>
  </conditionalFormatting>
  <conditionalFormatting sqref="QL39:QL67">
    <cfRule type="aboveAverage" dxfId="468" priority="3049" aboveAverage="0"/>
  </conditionalFormatting>
  <conditionalFormatting sqref="QL68:QL168">
    <cfRule type="aboveAverage" dxfId="467" priority="3047" aboveAverage="0"/>
  </conditionalFormatting>
  <conditionalFormatting sqref="QL169:QL224">
    <cfRule type="aboveAverage" dxfId="466" priority="3045" aboveAverage="0"/>
  </conditionalFormatting>
  <conditionalFormatting sqref="QL225:QL262">
    <cfRule type="aboveAverage" dxfId="465" priority="3040" aboveAverage="0"/>
  </conditionalFormatting>
  <conditionalFormatting sqref="QL263">
    <cfRule type="aboveAverage" dxfId="464" priority="3026" aboveAverage="0"/>
  </conditionalFormatting>
  <conditionalFormatting sqref="QM11">
    <cfRule type="aboveAverage" dxfId="463" priority="3032" aboveAverage="0"/>
  </conditionalFormatting>
  <conditionalFormatting sqref="QM12:QM40">
    <cfRule type="aboveAverage" dxfId="462" priority="3043" aboveAverage="0"/>
  </conditionalFormatting>
  <conditionalFormatting sqref="QM41:QM224">
    <cfRule type="aboveAverage" dxfId="461" priority="3044" aboveAverage="0"/>
  </conditionalFormatting>
  <conditionalFormatting sqref="QM225:QM262">
    <cfRule type="aboveAverage" dxfId="460" priority="3039" aboveAverage="0"/>
  </conditionalFormatting>
  <conditionalFormatting sqref="QM263">
    <cfRule type="aboveAverage" dxfId="459" priority="3025" aboveAverage="0"/>
  </conditionalFormatting>
  <conditionalFormatting sqref="QQ11">
    <cfRule type="aboveAverage" dxfId="458" priority="3000" aboveAverage="0"/>
  </conditionalFormatting>
  <conditionalFormatting sqref="QQ12:QQ39">
    <cfRule type="aboveAverage" dxfId="457" priority="3007" aboveAverage="0"/>
  </conditionalFormatting>
  <conditionalFormatting sqref="QQ12:QQ263">
    <cfRule type="aboveAverage" dxfId="456" priority="398" aboveAverage="0"/>
  </conditionalFormatting>
  <conditionalFormatting sqref="QQ40:QQ67">
    <cfRule type="aboveAverage" dxfId="455" priority="3015" aboveAverage="0"/>
  </conditionalFormatting>
  <conditionalFormatting sqref="QQ68:QQ168">
    <cfRule type="aboveAverage" dxfId="454" priority="3013" aboveAverage="0"/>
  </conditionalFormatting>
  <conditionalFormatting sqref="QQ169:QQ224">
    <cfRule type="aboveAverage" dxfId="453" priority="3011" aboveAverage="0"/>
  </conditionalFormatting>
  <conditionalFormatting sqref="QQ225:QQ262">
    <cfRule type="aboveAverage" dxfId="452" priority="3006" aboveAverage="0"/>
  </conditionalFormatting>
  <conditionalFormatting sqref="QQ263">
    <cfRule type="aboveAverage" dxfId="451" priority="2992" aboveAverage="0"/>
  </conditionalFormatting>
  <conditionalFormatting sqref="QR10">
    <cfRule type="aboveAverage" dxfId="450" priority="3002" aboveAverage="0"/>
  </conditionalFormatting>
  <conditionalFormatting sqref="QR11">
    <cfRule type="aboveAverage" dxfId="449" priority="2998" aboveAverage="0"/>
  </conditionalFormatting>
  <conditionalFormatting sqref="QR12">
    <cfRule type="aboveAverage" dxfId="448" priority="3001" aboveAverage="0"/>
  </conditionalFormatting>
  <conditionalFormatting sqref="QR39:QR57">
    <cfRule type="aboveAverage" dxfId="447" priority="1006" aboveAverage="0"/>
  </conditionalFormatting>
  <conditionalFormatting sqref="QR39:QR67">
    <cfRule type="aboveAverage" dxfId="446" priority="2996" aboveAverage="0"/>
  </conditionalFormatting>
  <conditionalFormatting sqref="QR58:QR67">
    <cfRule type="aboveAverage" dxfId="445" priority="1016" aboveAverage="0"/>
  </conditionalFormatting>
  <conditionalFormatting sqref="QR68:QR168">
    <cfRule type="aboveAverage" dxfId="444" priority="2995" aboveAverage="0"/>
  </conditionalFormatting>
  <conditionalFormatting sqref="QR169:QR184">
    <cfRule type="aboveAverage" dxfId="443" priority="2994" aboveAverage="0"/>
  </conditionalFormatting>
  <conditionalFormatting sqref="QR185:QR262">
    <cfRule type="aboveAverage" dxfId="442" priority="2993" aboveAverage="0"/>
  </conditionalFormatting>
  <conditionalFormatting sqref="QR263">
    <cfRule type="aboveAverage" dxfId="441" priority="2988" aboveAverage="0"/>
  </conditionalFormatting>
  <conditionalFormatting sqref="QS39:QS67">
    <cfRule type="aboveAverage" dxfId="440" priority="3014" aboveAverage="0"/>
  </conditionalFormatting>
  <conditionalFormatting sqref="QS68:QS168">
    <cfRule type="aboveAverage" dxfId="439" priority="3012" aboveAverage="0"/>
  </conditionalFormatting>
  <conditionalFormatting sqref="QS169:QS224">
    <cfRule type="aboveAverage" dxfId="438" priority="3010" aboveAverage="0"/>
  </conditionalFormatting>
  <conditionalFormatting sqref="QS225:QS262">
    <cfRule type="aboveAverage" dxfId="437" priority="3005" aboveAverage="0"/>
  </conditionalFormatting>
  <conditionalFormatting sqref="QS263">
    <cfRule type="aboveAverage" dxfId="436" priority="2991" aboveAverage="0"/>
  </conditionalFormatting>
  <conditionalFormatting sqref="QT11">
    <cfRule type="aboveAverage" dxfId="435" priority="2997" aboveAverage="0"/>
  </conditionalFormatting>
  <conditionalFormatting sqref="QT12:QT40">
    <cfRule type="aboveAverage" dxfId="434" priority="3008" aboveAverage="0"/>
  </conditionalFormatting>
  <conditionalFormatting sqref="QT41:QT224">
    <cfRule type="aboveAverage" dxfId="433" priority="3009" aboveAverage="0"/>
  </conditionalFormatting>
  <conditionalFormatting sqref="QT225:QT262">
    <cfRule type="aboveAverage" dxfId="432" priority="3004" aboveAverage="0"/>
  </conditionalFormatting>
  <conditionalFormatting sqref="QT263">
    <cfRule type="aboveAverage" dxfId="431" priority="2990" aboveAverage="0"/>
  </conditionalFormatting>
  <conditionalFormatting sqref="QX11">
    <cfRule type="aboveAverage" dxfId="430" priority="2965" aboveAverage="0"/>
  </conditionalFormatting>
  <conditionalFormatting sqref="QX12:QX39">
    <cfRule type="aboveAverage" dxfId="429" priority="2972" aboveAverage="0"/>
  </conditionalFormatting>
  <conditionalFormatting sqref="QX12:QX263">
    <cfRule type="aboveAverage" dxfId="428" priority="386" aboveAverage="0"/>
  </conditionalFormatting>
  <conditionalFormatting sqref="QX40:QX67">
    <cfRule type="aboveAverage" dxfId="427" priority="2980" aboveAverage="0"/>
  </conditionalFormatting>
  <conditionalFormatting sqref="QX68:QX168">
    <cfRule type="aboveAverage" dxfId="426" priority="2978" aboveAverage="0"/>
  </conditionalFormatting>
  <conditionalFormatting sqref="QX169:QX224">
    <cfRule type="aboveAverage" dxfId="425" priority="2976" aboveAverage="0"/>
  </conditionalFormatting>
  <conditionalFormatting sqref="QX225:QX262">
    <cfRule type="aboveAverage" dxfId="424" priority="2971" aboveAverage="0"/>
  </conditionalFormatting>
  <conditionalFormatting sqref="QX263">
    <cfRule type="aboveAverage" dxfId="423" priority="2957" aboveAverage="0"/>
  </conditionalFormatting>
  <conditionalFormatting sqref="QY10">
    <cfRule type="aboveAverage" dxfId="422" priority="2967" aboveAverage="0"/>
  </conditionalFormatting>
  <conditionalFormatting sqref="QY11">
    <cfRule type="aboveAverage" dxfId="421" priority="2963" aboveAverage="0"/>
  </conditionalFormatting>
  <conditionalFormatting sqref="QY12">
    <cfRule type="aboveAverage" dxfId="420" priority="2966" aboveAverage="0"/>
  </conditionalFormatting>
  <conditionalFormatting sqref="QY39:QY57">
    <cfRule type="aboveAverage" dxfId="419" priority="980" aboveAverage="0"/>
  </conditionalFormatting>
  <conditionalFormatting sqref="QY39:QY67">
    <cfRule type="aboveAverage" dxfId="418" priority="2961" aboveAverage="0"/>
  </conditionalFormatting>
  <conditionalFormatting sqref="QY58:QY67">
    <cfRule type="aboveAverage" dxfId="417" priority="990" aboveAverage="0"/>
  </conditionalFormatting>
  <conditionalFormatting sqref="QY68:QY168">
    <cfRule type="aboveAverage" dxfId="416" priority="2960" aboveAverage="0"/>
  </conditionalFormatting>
  <conditionalFormatting sqref="QY169:QY184">
    <cfRule type="aboveAverage" dxfId="415" priority="2959" aboveAverage="0"/>
  </conditionalFormatting>
  <conditionalFormatting sqref="QY185:QY262">
    <cfRule type="aboveAverage" dxfId="414" priority="2958" aboveAverage="0"/>
  </conditionalFormatting>
  <conditionalFormatting sqref="QY263">
    <cfRule type="aboveAverage" dxfId="413" priority="2953" aboveAverage="0"/>
  </conditionalFormatting>
  <conditionalFormatting sqref="QZ39:QZ67">
    <cfRule type="aboveAverage" dxfId="412" priority="2979" aboveAverage="0"/>
  </conditionalFormatting>
  <conditionalFormatting sqref="QZ68:QZ168">
    <cfRule type="aboveAverage" dxfId="411" priority="2977" aboveAverage="0"/>
  </conditionalFormatting>
  <conditionalFormatting sqref="QZ169:QZ224">
    <cfRule type="aboveAverage" dxfId="410" priority="2975" aboveAverage="0"/>
  </conditionalFormatting>
  <conditionalFormatting sqref="QZ225:QZ262">
    <cfRule type="aboveAverage" dxfId="409" priority="2970" aboveAverage="0"/>
  </conditionalFormatting>
  <conditionalFormatting sqref="QZ263">
    <cfRule type="aboveAverage" dxfId="408" priority="2956" aboveAverage="0"/>
  </conditionalFormatting>
  <conditionalFormatting sqref="RA11">
    <cfRule type="aboveAverage" dxfId="407" priority="2962" aboveAverage="0"/>
  </conditionalFormatting>
  <conditionalFormatting sqref="RA12:RA40">
    <cfRule type="aboveAverage" dxfId="406" priority="2973" aboveAverage="0"/>
  </conditionalFormatting>
  <conditionalFormatting sqref="RA41:RA224">
    <cfRule type="aboveAverage" dxfId="405" priority="2974" aboveAverage="0"/>
  </conditionalFormatting>
  <conditionalFormatting sqref="RA225:RA262">
    <cfRule type="aboveAverage" dxfId="404" priority="2969" aboveAverage="0"/>
  </conditionalFormatting>
  <conditionalFormatting sqref="RA263">
    <cfRule type="aboveAverage" dxfId="403" priority="2955" aboveAverage="0"/>
  </conditionalFormatting>
  <conditionalFormatting sqref="RE11">
    <cfRule type="aboveAverage" dxfId="402" priority="2930" aboveAverage="0"/>
  </conditionalFormatting>
  <conditionalFormatting sqref="RE12:RE39">
    <cfRule type="aboveAverage" dxfId="401" priority="2937" aboveAverage="0"/>
  </conditionalFormatting>
  <conditionalFormatting sqref="RE12:RE263">
    <cfRule type="aboveAverage" dxfId="400" priority="374" aboveAverage="0"/>
  </conditionalFormatting>
  <conditionalFormatting sqref="RE40:RE67">
    <cfRule type="aboveAverage" dxfId="399" priority="2945" aboveAverage="0"/>
  </conditionalFormatting>
  <conditionalFormatting sqref="RE68:RE168">
    <cfRule type="aboveAverage" dxfId="398" priority="2943" aboveAverage="0"/>
  </conditionalFormatting>
  <conditionalFormatting sqref="RE169:RE224">
    <cfRule type="aboveAverage" dxfId="397" priority="2941" aboveAverage="0"/>
  </conditionalFormatting>
  <conditionalFormatting sqref="RE225:RE262">
    <cfRule type="aboveAverage" dxfId="396" priority="2936" aboveAverage="0"/>
  </conditionalFormatting>
  <conditionalFormatting sqref="RE263">
    <cfRule type="aboveAverage" dxfId="395" priority="2922" aboveAverage="0"/>
  </conditionalFormatting>
  <conditionalFormatting sqref="RF10">
    <cfRule type="aboveAverage" dxfId="394" priority="2932" aboveAverage="0"/>
  </conditionalFormatting>
  <conditionalFormatting sqref="RF11">
    <cfRule type="aboveAverage" dxfId="393" priority="2928" aboveAverage="0"/>
  </conditionalFormatting>
  <conditionalFormatting sqref="RF12">
    <cfRule type="aboveAverage" dxfId="392" priority="2931" aboveAverage="0"/>
  </conditionalFormatting>
  <conditionalFormatting sqref="RF39:RF57">
    <cfRule type="aboveAverage" dxfId="391" priority="954" aboveAverage="0"/>
  </conditionalFormatting>
  <conditionalFormatting sqref="RF39:RF67">
    <cfRule type="aboveAverage" dxfId="390" priority="2926" aboveAverage="0"/>
  </conditionalFormatting>
  <conditionalFormatting sqref="RF58:RF67">
    <cfRule type="aboveAverage" dxfId="389" priority="964" aboveAverage="0"/>
  </conditionalFormatting>
  <conditionalFormatting sqref="RF68:RF168">
    <cfRule type="aboveAverage" dxfId="388" priority="2925" aboveAverage="0"/>
  </conditionalFormatting>
  <conditionalFormatting sqref="RF169:RF184">
    <cfRule type="aboveAverage" dxfId="387" priority="2924" aboveAverage="0"/>
  </conditionalFormatting>
  <conditionalFormatting sqref="RF185:RF262">
    <cfRule type="aboveAverage" dxfId="386" priority="2923" aboveAverage="0"/>
  </conditionalFormatting>
  <conditionalFormatting sqref="RF263">
    <cfRule type="aboveAverage" dxfId="385" priority="2918" aboveAverage="0"/>
  </conditionalFormatting>
  <conditionalFormatting sqref="RG39:RG67">
    <cfRule type="aboveAverage" dxfId="384" priority="2944" aboveAverage="0"/>
  </conditionalFormatting>
  <conditionalFormatting sqref="RG68:RG168">
    <cfRule type="aboveAverage" dxfId="383" priority="2942" aboveAverage="0"/>
  </conditionalFormatting>
  <conditionalFormatting sqref="RG169:RG224">
    <cfRule type="aboveAverage" dxfId="382" priority="2940" aboveAverage="0"/>
  </conditionalFormatting>
  <conditionalFormatting sqref="RG225:RG262">
    <cfRule type="aboveAverage" dxfId="381" priority="2935" aboveAverage="0"/>
  </conditionalFormatting>
  <conditionalFormatting sqref="RG263">
    <cfRule type="aboveAverage" dxfId="380" priority="2921" aboveAverage="0"/>
  </conditionalFormatting>
  <conditionalFormatting sqref="RH11">
    <cfRule type="aboveAverage" dxfId="379" priority="2927" aboveAverage="0"/>
  </conditionalFormatting>
  <conditionalFormatting sqref="RH12:RH40">
    <cfRule type="aboveAverage" dxfId="378" priority="2938" aboveAverage="0"/>
  </conditionalFormatting>
  <conditionalFormatting sqref="RH41:RH224">
    <cfRule type="aboveAverage" dxfId="377" priority="2939" aboveAverage="0"/>
  </conditionalFormatting>
  <conditionalFormatting sqref="RH225:RH262">
    <cfRule type="aboveAverage" dxfId="376" priority="2934" aboveAverage="0"/>
  </conditionalFormatting>
  <conditionalFormatting sqref="RH263">
    <cfRule type="aboveAverage" dxfId="375" priority="2920" aboveAverage="0"/>
  </conditionalFormatting>
  <conditionalFormatting sqref="RL11">
    <cfRule type="aboveAverage" dxfId="374" priority="2895" aboveAverage="0"/>
  </conditionalFormatting>
  <conditionalFormatting sqref="RL12:RL39">
    <cfRule type="aboveAverage" dxfId="373" priority="2902" aboveAverage="0"/>
  </conditionalFormatting>
  <conditionalFormatting sqref="RL40:RL67">
    <cfRule type="aboveAverage" dxfId="372" priority="2910" aboveAverage="0"/>
  </conditionalFormatting>
  <conditionalFormatting sqref="RL68:RL168">
    <cfRule type="aboveAverage" dxfId="371" priority="2908" aboveAverage="0"/>
  </conditionalFormatting>
  <conditionalFormatting sqref="RL169:RL224">
    <cfRule type="aboveAverage" dxfId="370" priority="2906" aboveAverage="0"/>
  </conditionalFormatting>
  <conditionalFormatting sqref="RL225:RL262">
    <cfRule type="aboveAverage" dxfId="369" priority="2901" aboveAverage="0"/>
  </conditionalFormatting>
  <conditionalFormatting sqref="RL263">
    <cfRule type="aboveAverage" dxfId="368" priority="2887" aboveAverage="0"/>
  </conditionalFormatting>
  <conditionalFormatting sqref="RM10">
    <cfRule type="aboveAverage" dxfId="367" priority="2897" aboveAverage="0"/>
  </conditionalFormatting>
  <conditionalFormatting sqref="RM11">
    <cfRule type="aboveAverage" dxfId="366" priority="2893" aboveAverage="0"/>
  </conditionalFormatting>
  <conditionalFormatting sqref="RM12">
    <cfRule type="aboveAverage" dxfId="365" priority="2896" aboveAverage="0"/>
  </conditionalFormatting>
  <conditionalFormatting sqref="RM39:RM67">
    <cfRule type="aboveAverage" dxfId="364" priority="2891" aboveAverage="0"/>
  </conditionalFormatting>
  <conditionalFormatting sqref="RM68:RM168">
    <cfRule type="aboveAverage" dxfId="363" priority="2890" aboveAverage="0"/>
  </conditionalFormatting>
  <conditionalFormatting sqref="RM169:RM184">
    <cfRule type="aboveAverage" dxfId="362" priority="2889" aboveAverage="0"/>
  </conditionalFormatting>
  <conditionalFormatting sqref="RM185:RM262">
    <cfRule type="aboveAverage" dxfId="361" priority="2888" aboveAverage="0"/>
  </conditionalFormatting>
  <conditionalFormatting sqref="RM263">
    <cfRule type="aboveAverage" dxfId="360" priority="2883" aboveAverage="0"/>
  </conditionalFormatting>
  <conditionalFormatting sqref="RN39:RN67">
    <cfRule type="aboveAverage" dxfId="359" priority="2909" aboveAverage="0"/>
  </conditionalFormatting>
  <conditionalFormatting sqref="RN68:RN168">
    <cfRule type="aboveAverage" dxfId="358" priority="2907" aboveAverage="0"/>
  </conditionalFormatting>
  <conditionalFormatting sqref="RN169:RN224">
    <cfRule type="aboveAverage" dxfId="357" priority="2905" aboveAverage="0"/>
  </conditionalFormatting>
  <conditionalFormatting sqref="RN225:RN262">
    <cfRule type="aboveAverage" dxfId="356" priority="2900" aboveAverage="0"/>
  </conditionalFormatting>
  <conditionalFormatting sqref="RN263">
    <cfRule type="aboveAverage" dxfId="355" priority="2886" aboveAverage="0"/>
  </conditionalFormatting>
  <conditionalFormatting sqref="RO11">
    <cfRule type="aboveAverage" dxfId="354" priority="2892" aboveAverage="0"/>
  </conditionalFormatting>
  <conditionalFormatting sqref="RO12:RO40">
    <cfRule type="aboveAverage" dxfId="353" priority="2903" aboveAverage="0"/>
  </conditionalFormatting>
  <conditionalFormatting sqref="RO41:RO224">
    <cfRule type="aboveAverage" dxfId="352" priority="2904" aboveAverage="0"/>
  </conditionalFormatting>
  <conditionalFormatting sqref="RO225:RO262">
    <cfRule type="aboveAverage" dxfId="351" priority="2899" aboveAverage="0"/>
  </conditionalFormatting>
  <conditionalFormatting sqref="RO263">
    <cfRule type="aboveAverage" dxfId="350" priority="2885" aboveAverage="0"/>
  </conditionalFormatting>
  <conditionalFormatting sqref="RS11">
    <cfRule type="aboveAverage" dxfId="349" priority="2643" aboveAverage="0"/>
  </conditionalFormatting>
  <conditionalFormatting sqref="RS12:RS39">
    <cfRule type="aboveAverage" dxfId="348" priority="2649" aboveAverage="0"/>
  </conditionalFormatting>
  <conditionalFormatting sqref="RS40:RS67">
    <cfRule type="aboveAverage" dxfId="347" priority="2657" aboveAverage="0"/>
  </conditionalFormatting>
  <conditionalFormatting sqref="RS68:RS168">
    <cfRule type="aboveAverage" dxfId="346" priority="2655" aboveAverage="0"/>
  </conditionalFormatting>
  <conditionalFormatting sqref="RS169:RS224">
    <cfRule type="aboveAverage" dxfId="345" priority="2653" aboveAverage="0"/>
  </conditionalFormatting>
  <conditionalFormatting sqref="RS225:RS262">
    <cfRule type="aboveAverage" dxfId="344" priority="2648" aboveAverage="0"/>
  </conditionalFormatting>
  <conditionalFormatting sqref="RS263">
    <cfRule type="aboveAverage" dxfId="343" priority="2636" aboveAverage="0"/>
  </conditionalFormatting>
  <conditionalFormatting sqref="RT10">
    <cfRule type="aboveAverage" dxfId="342" priority="2645" aboveAverage="0"/>
  </conditionalFormatting>
  <conditionalFormatting sqref="RT11">
    <cfRule type="aboveAverage" dxfId="341" priority="2642" aboveAverage="0"/>
  </conditionalFormatting>
  <conditionalFormatting sqref="RT12">
    <cfRule type="aboveAverage" dxfId="340" priority="2644" aboveAverage="0"/>
  </conditionalFormatting>
  <conditionalFormatting sqref="RT39:RT67">
    <cfRule type="aboveAverage" dxfId="339" priority="2640" aboveAverage="0"/>
  </conditionalFormatting>
  <conditionalFormatting sqref="RT68:RT168">
    <cfRule type="aboveAverage" dxfId="338" priority="2639" aboveAverage="0"/>
  </conditionalFormatting>
  <conditionalFormatting sqref="RT169:RT184">
    <cfRule type="aboveAverage" dxfId="337" priority="2638" aboveAverage="0"/>
  </conditionalFormatting>
  <conditionalFormatting sqref="RT185:RT262">
    <cfRule type="aboveAverage" dxfId="336" priority="2637" aboveAverage="0"/>
  </conditionalFormatting>
  <conditionalFormatting sqref="RT263">
    <cfRule type="aboveAverage" dxfId="335" priority="2633" aboveAverage="0"/>
  </conditionalFormatting>
  <conditionalFormatting sqref="RU39:RU67">
    <cfRule type="aboveAverage" dxfId="334" priority="2656" aboveAverage="0"/>
  </conditionalFormatting>
  <conditionalFormatting sqref="RU68:RU168">
    <cfRule type="aboveAverage" dxfId="333" priority="2654" aboveAverage="0"/>
  </conditionalFormatting>
  <conditionalFormatting sqref="RU169:RU224">
    <cfRule type="aboveAverage" dxfId="332" priority="2652" aboveAverage="0"/>
  </conditionalFormatting>
  <conditionalFormatting sqref="RU225:RU262">
    <cfRule type="aboveAverage" dxfId="331" priority="2647" aboveAverage="0"/>
  </conditionalFormatting>
  <conditionalFormatting sqref="RU263">
    <cfRule type="aboveAverage" dxfId="330" priority="2635" aboveAverage="0"/>
  </conditionalFormatting>
  <conditionalFormatting sqref="RV11">
    <cfRule type="aboveAverage" dxfId="329" priority="2641" aboveAverage="0"/>
  </conditionalFormatting>
  <conditionalFormatting sqref="RV12:RV40">
    <cfRule type="aboveAverage" dxfId="328" priority="2650" aboveAverage="0"/>
  </conditionalFormatting>
  <conditionalFormatting sqref="RV41:RV224">
    <cfRule type="aboveAverage" dxfId="327" priority="2651" aboveAverage="0"/>
  </conditionalFormatting>
  <conditionalFormatting sqref="RV225:RV262">
    <cfRule type="aboveAverage" dxfId="326" priority="2646" aboveAverage="0"/>
  </conditionalFormatting>
  <conditionalFormatting sqref="RV263">
    <cfRule type="aboveAverage" dxfId="325" priority="2634" aboveAverage="0"/>
  </conditionalFormatting>
  <conditionalFormatting sqref="RZ11">
    <cfRule type="aboveAverage" dxfId="324" priority="2610" aboveAverage="0"/>
  </conditionalFormatting>
  <conditionalFormatting sqref="RZ12:RZ39">
    <cfRule type="aboveAverage" dxfId="323" priority="2616" aboveAverage="0"/>
  </conditionalFormatting>
  <conditionalFormatting sqref="RZ40:RZ67">
    <cfRule type="aboveAverage" dxfId="322" priority="2624" aboveAverage="0"/>
  </conditionalFormatting>
  <conditionalFormatting sqref="RZ68:RZ168">
    <cfRule type="aboveAverage" dxfId="321" priority="2622" aboveAverage="0"/>
  </conditionalFormatting>
  <conditionalFormatting sqref="RZ169:RZ224">
    <cfRule type="aboveAverage" dxfId="320" priority="2620" aboveAverage="0"/>
  </conditionalFormatting>
  <conditionalFormatting sqref="RZ225:RZ262">
    <cfRule type="aboveAverage" dxfId="319" priority="2615" aboveAverage="0"/>
  </conditionalFormatting>
  <conditionalFormatting sqref="RZ263">
    <cfRule type="aboveAverage" dxfId="318" priority="2603" aboveAverage="0"/>
  </conditionalFormatting>
  <conditionalFormatting sqref="SA10">
    <cfRule type="aboveAverage" dxfId="317" priority="2612" aboveAverage="0"/>
  </conditionalFormatting>
  <conditionalFormatting sqref="SA11">
    <cfRule type="aboveAverage" dxfId="316" priority="2609" aboveAverage="0"/>
  </conditionalFormatting>
  <conditionalFormatting sqref="SA12">
    <cfRule type="aboveAverage" dxfId="315" priority="2611" aboveAverage="0"/>
  </conditionalFormatting>
  <conditionalFormatting sqref="SA39:SA67">
    <cfRule type="aboveAverage" dxfId="314" priority="2607" aboveAverage="0"/>
  </conditionalFormatting>
  <conditionalFormatting sqref="SA68:SA168">
    <cfRule type="aboveAverage" dxfId="313" priority="2606" aboveAverage="0"/>
  </conditionalFormatting>
  <conditionalFormatting sqref="SA169:SA184">
    <cfRule type="aboveAverage" dxfId="312" priority="2605" aboveAverage="0"/>
  </conditionalFormatting>
  <conditionalFormatting sqref="SA185:SA262">
    <cfRule type="aboveAverage" dxfId="311" priority="2604" aboveAverage="0"/>
  </conditionalFormatting>
  <conditionalFormatting sqref="SA263">
    <cfRule type="aboveAverage" dxfId="310" priority="2600" aboveAverage="0"/>
  </conditionalFormatting>
  <conditionalFormatting sqref="SB39:SB67">
    <cfRule type="aboveAverage" dxfId="309" priority="2623" aboveAverage="0"/>
  </conditionalFormatting>
  <conditionalFormatting sqref="SB68:SB168">
    <cfRule type="aboveAverage" dxfId="308" priority="2621" aboveAverage="0"/>
  </conditionalFormatting>
  <conditionalFormatting sqref="SB169:SB224">
    <cfRule type="aboveAverage" dxfId="307" priority="2619" aboveAverage="0"/>
  </conditionalFormatting>
  <conditionalFormatting sqref="SB225:SB262">
    <cfRule type="aboveAverage" dxfId="306" priority="2614" aboveAverage="0"/>
  </conditionalFormatting>
  <conditionalFormatting sqref="SB263">
    <cfRule type="aboveAverage" dxfId="305" priority="2602" aboveAverage="0"/>
  </conditionalFormatting>
  <conditionalFormatting sqref="SC11">
    <cfRule type="aboveAverage" dxfId="304" priority="2608" aboveAverage="0"/>
  </conditionalFormatting>
  <conditionalFormatting sqref="SC12:SC40">
    <cfRule type="aboveAverage" dxfId="303" priority="2617" aboveAverage="0"/>
  </conditionalFormatting>
  <conditionalFormatting sqref="SC41:SC224">
    <cfRule type="aboveAverage" dxfId="302" priority="2618" aboveAverage="0"/>
  </conditionalFormatting>
  <conditionalFormatting sqref="SC225:SC262">
    <cfRule type="aboveAverage" dxfId="301" priority="2613" aboveAverage="0"/>
  </conditionalFormatting>
  <conditionalFormatting sqref="SC263">
    <cfRule type="aboveAverage" dxfId="300" priority="2601" aboveAverage="0"/>
  </conditionalFormatting>
  <conditionalFormatting sqref="SG11">
    <cfRule type="aboveAverage" dxfId="299" priority="2577" aboveAverage="0"/>
  </conditionalFormatting>
  <conditionalFormatting sqref="SG12:SG39">
    <cfRule type="aboveAverage" dxfId="298" priority="2583" aboveAverage="0"/>
  </conditionalFormatting>
  <conditionalFormatting sqref="SG40:SG67">
    <cfRule type="aboveAverage" dxfId="297" priority="2591" aboveAverage="0"/>
  </conditionalFormatting>
  <conditionalFormatting sqref="SG68:SG168">
    <cfRule type="aboveAverage" dxfId="296" priority="2589" aboveAverage="0"/>
  </conditionalFormatting>
  <conditionalFormatting sqref="SG169:SG224">
    <cfRule type="aboveAverage" dxfId="295" priority="2587" aboveAverage="0"/>
  </conditionalFormatting>
  <conditionalFormatting sqref="SG225:SG262">
    <cfRule type="aboveAverage" dxfId="294" priority="2582" aboveAverage="0"/>
  </conditionalFormatting>
  <conditionalFormatting sqref="SG263">
    <cfRule type="aboveAverage" dxfId="293" priority="2570" aboveAverage="0"/>
  </conditionalFormatting>
  <conditionalFormatting sqref="SH10">
    <cfRule type="aboveAverage" dxfId="292" priority="2579" aboveAverage="0"/>
  </conditionalFormatting>
  <conditionalFormatting sqref="SH11">
    <cfRule type="aboveAverage" dxfId="291" priority="2576" aboveAverage="0"/>
  </conditionalFormatting>
  <conditionalFormatting sqref="SH12">
    <cfRule type="aboveAverage" dxfId="290" priority="2578" aboveAverage="0"/>
  </conditionalFormatting>
  <conditionalFormatting sqref="SH39:SH67">
    <cfRule type="aboveAverage" dxfId="289" priority="2574" aboveAverage="0"/>
  </conditionalFormatting>
  <conditionalFormatting sqref="SH68:SH168">
    <cfRule type="aboveAverage" dxfId="288" priority="2573" aboveAverage="0"/>
  </conditionalFormatting>
  <conditionalFormatting sqref="SH169:SH184">
    <cfRule type="aboveAverage" dxfId="287" priority="2572" aboveAverage="0"/>
  </conditionalFormatting>
  <conditionalFormatting sqref="SH185:SH262">
    <cfRule type="aboveAverage" dxfId="286" priority="2571" aboveAverage="0"/>
  </conditionalFormatting>
  <conditionalFormatting sqref="SH263">
    <cfRule type="aboveAverage" dxfId="285" priority="2567" aboveAverage="0"/>
  </conditionalFormatting>
  <conditionalFormatting sqref="SI39:SI67">
    <cfRule type="aboveAverage" dxfId="284" priority="2590" aboveAverage="0"/>
  </conditionalFormatting>
  <conditionalFormatting sqref="SI68:SI168">
    <cfRule type="aboveAverage" dxfId="283" priority="2588" aboveAverage="0"/>
  </conditionalFormatting>
  <conditionalFormatting sqref="SI169:SI224">
    <cfRule type="aboveAverage" dxfId="282" priority="2586" aboveAverage="0"/>
  </conditionalFormatting>
  <conditionalFormatting sqref="SI225:SI262">
    <cfRule type="aboveAverage" dxfId="281" priority="2581" aboveAverage="0"/>
  </conditionalFormatting>
  <conditionalFormatting sqref="SI263">
    <cfRule type="aboveAverage" dxfId="280" priority="2569" aboveAverage="0"/>
  </conditionalFormatting>
  <conditionalFormatting sqref="SJ11">
    <cfRule type="aboveAverage" dxfId="279" priority="2575" aboveAverage="0"/>
  </conditionalFormatting>
  <conditionalFormatting sqref="SJ12:SJ40">
    <cfRule type="aboveAverage" dxfId="278" priority="2584" aboveAverage="0"/>
  </conditionalFormatting>
  <conditionalFormatting sqref="SJ41:SJ224">
    <cfRule type="aboveAverage" dxfId="277" priority="2585" aboveAverage="0"/>
  </conditionalFormatting>
  <conditionalFormatting sqref="SJ225:SJ262">
    <cfRule type="aboveAverage" dxfId="276" priority="2580" aboveAverage="0"/>
  </conditionalFormatting>
  <conditionalFormatting sqref="SJ263">
    <cfRule type="aboveAverage" dxfId="275" priority="2568" aboveAverage="0"/>
  </conditionalFormatting>
  <conditionalFormatting sqref="SN11">
    <cfRule type="aboveAverage" dxfId="274" priority="341" aboveAverage="0"/>
  </conditionalFormatting>
  <conditionalFormatting sqref="SN12:SN39">
    <cfRule type="aboveAverage" dxfId="273" priority="347" aboveAverage="0"/>
  </conditionalFormatting>
  <conditionalFormatting sqref="SN40:SN67">
    <cfRule type="aboveAverage" dxfId="272" priority="355" aboveAverage="0"/>
  </conditionalFormatting>
  <conditionalFormatting sqref="SN68:SN168">
    <cfRule type="aboveAverage" dxfId="271" priority="353" aboveAverage="0"/>
  </conditionalFormatting>
  <conditionalFormatting sqref="SN169:SN224">
    <cfRule type="aboveAverage" dxfId="270" priority="351" aboveAverage="0"/>
  </conditionalFormatting>
  <conditionalFormatting sqref="SN225:SN262">
    <cfRule type="aboveAverage" dxfId="269" priority="346" aboveAverage="0"/>
  </conditionalFormatting>
  <conditionalFormatting sqref="SN263">
    <cfRule type="aboveAverage" dxfId="268" priority="334" aboveAverage="0"/>
  </conditionalFormatting>
  <conditionalFormatting sqref="SO10">
    <cfRule type="aboveAverage" dxfId="267" priority="343" aboveAverage="0"/>
  </conditionalFormatting>
  <conditionalFormatting sqref="SO11">
    <cfRule type="aboveAverage" dxfId="266" priority="340" aboveAverage="0"/>
  </conditionalFormatting>
  <conditionalFormatting sqref="SO12">
    <cfRule type="aboveAverage" dxfId="265" priority="342" aboveAverage="0"/>
  </conditionalFormatting>
  <conditionalFormatting sqref="SO39:SO67">
    <cfRule type="aboveAverage" dxfId="264" priority="338" aboveAverage="0"/>
  </conditionalFormatting>
  <conditionalFormatting sqref="SO68:SO168">
    <cfRule type="aboveAverage" dxfId="263" priority="337" aboveAverage="0"/>
  </conditionalFormatting>
  <conditionalFormatting sqref="SO169:SO184">
    <cfRule type="aboveAverage" dxfId="262" priority="336" aboveAverage="0"/>
  </conditionalFormatting>
  <conditionalFormatting sqref="SO185:SO262">
    <cfRule type="aboveAverage" dxfId="261" priority="335" aboveAverage="0"/>
  </conditionalFormatting>
  <conditionalFormatting sqref="SO263">
    <cfRule type="aboveAverage" dxfId="260" priority="331" aboveAverage="0"/>
  </conditionalFormatting>
  <conditionalFormatting sqref="SP39:SP67">
    <cfRule type="aboveAverage" dxfId="259" priority="354" aboveAverage="0"/>
  </conditionalFormatting>
  <conditionalFormatting sqref="SP68:SP168">
    <cfRule type="aboveAverage" dxfId="258" priority="352" aboveAverage="0"/>
  </conditionalFormatting>
  <conditionalFormatting sqref="SP169:SP224">
    <cfRule type="aboveAverage" dxfId="257" priority="350" aboveAverage="0"/>
  </conditionalFormatting>
  <conditionalFormatting sqref="SP225:SP262">
    <cfRule type="aboveAverage" dxfId="256" priority="345" aboveAverage="0"/>
  </conditionalFormatting>
  <conditionalFormatting sqref="SP263">
    <cfRule type="aboveAverage" dxfId="255" priority="333" aboveAverage="0"/>
  </conditionalFormatting>
  <conditionalFormatting sqref="SQ11">
    <cfRule type="aboveAverage" dxfId="254" priority="339" aboveAverage="0"/>
  </conditionalFormatting>
  <conditionalFormatting sqref="SQ12:SQ40">
    <cfRule type="aboveAverage" dxfId="253" priority="348" aboveAverage="0"/>
  </conditionalFormatting>
  <conditionalFormatting sqref="SQ41:SQ224">
    <cfRule type="aboveAverage" dxfId="252" priority="349" aboveAverage="0"/>
  </conditionalFormatting>
  <conditionalFormatting sqref="SQ225:SQ262">
    <cfRule type="aboveAverage" dxfId="251" priority="344" aboveAverage="0"/>
  </conditionalFormatting>
  <conditionalFormatting sqref="SQ263">
    <cfRule type="aboveAverage" dxfId="250" priority="332" aboveAverage="0"/>
  </conditionalFormatting>
  <conditionalFormatting sqref="SU11">
    <cfRule type="aboveAverage" dxfId="249" priority="308" aboveAverage="0"/>
  </conditionalFormatting>
  <conditionalFormatting sqref="SU12:SU39">
    <cfRule type="aboveAverage" dxfId="248" priority="314" aboveAverage="0"/>
  </conditionalFormatting>
  <conditionalFormatting sqref="SU40:SU67">
    <cfRule type="aboveAverage" dxfId="247" priority="322" aboveAverage="0"/>
  </conditionalFormatting>
  <conditionalFormatting sqref="SU68:SU168">
    <cfRule type="aboveAverage" dxfId="246" priority="320" aboveAverage="0"/>
  </conditionalFormatting>
  <conditionalFormatting sqref="SU169:SU224">
    <cfRule type="aboveAverage" dxfId="245" priority="318" aboveAverage="0"/>
  </conditionalFormatting>
  <conditionalFormatting sqref="SU225:SU262">
    <cfRule type="aboveAverage" dxfId="244" priority="313" aboveAverage="0"/>
  </conditionalFormatting>
  <conditionalFormatting sqref="SU263">
    <cfRule type="aboveAverage" dxfId="243" priority="301" aboveAverage="0"/>
  </conditionalFormatting>
  <conditionalFormatting sqref="SV10">
    <cfRule type="aboveAverage" dxfId="242" priority="310" aboveAverage="0"/>
  </conditionalFormatting>
  <conditionalFormatting sqref="SV11">
    <cfRule type="aboveAverage" dxfId="241" priority="307" aboveAverage="0"/>
  </conditionalFormatting>
  <conditionalFormatting sqref="SV12">
    <cfRule type="aboveAverage" dxfId="240" priority="309" aboveAverage="0"/>
  </conditionalFormatting>
  <conditionalFormatting sqref="SV39:SV67">
    <cfRule type="aboveAverage" dxfId="239" priority="305" aboveAverage="0"/>
  </conditionalFormatting>
  <conditionalFormatting sqref="SV68:SV168">
    <cfRule type="aboveAverage" dxfId="238" priority="304" aboveAverage="0"/>
  </conditionalFormatting>
  <conditionalFormatting sqref="SV169:SV184">
    <cfRule type="aboveAverage" dxfId="237" priority="303" aboveAverage="0"/>
  </conditionalFormatting>
  <conditionalFormatting sqref="SV185:SV262">
    <cfRule type="aboveAverage" dxfId="236" priority="302" aboveAverage="0"/>
  </conditionalFormatting>
  <conditionalFormatting sqref="SV263">
    <cfRule type="aboveAverage" dxfId="235" priority="298" aboveAverage="0"/>
  </conditionalFormatting>
  <conditionalFormatting sqref="SW39:SW67">
    <cfRule type="aboveAverage" dxfId="234" priority="321" aboveAverage="0"/>
  </conditionalFormatting>
  <conditionalFormatting sqref="SW68:SW168">
    <cfRule type="aboveAverage" dxfId="233" priority="319" aboveAverage="0"/>
  </conditionalFormatting>
  <conditionalFormatting sqref="SW169:SW224">
    <cfRule type="aboveAverage" dxfId="232" priority="317" aboveAverage="0"/>
  </conditionalFormatting>
  <conditionalFormatting sqref="SW225:SW262">
    <cfRule type="aboveAverage" dxfId="231" priority="312" aboveAverage="0"/>
  </conditionalFormatting>
  <conditionalFormatting sqref="SW263">
    <cfRule type="aboveAverage" dxfId="230" priority="300" aboveAverage="0"/>
  </conditionalFormatting>
  <conditionalFormatting sqref="SX11">
    <cfRule type="aboveAverage" dxfId="229" priority="306" aboveAverage="0"/>
  </conditionalFormatting>
  <conditionalFormatting sqref="SX12:SX40">
    <cfRule type="aboveAverage" dxfId="228" priority="315" aboveAverage="0"/>
  </conditionalFormatting>
  <conditionalFormatting sqref="SX41:SX224">
    <cfRule type="aboveAverage" dxfId="227" priority="316" aboveAverage="0"/>
  </conditionalFormatting>
  <conditionalFormatting sqref="SX225:SX262">
    <cfRule type="aboveAverage" dxfId="226" priority="311" aboveAverage="0"/>
  </conditionalFormatting>
  <conditionalFormatting sqref="SX263">
    <cfRule type="aboveAverage" dxfId="225" priority="299" aboveAverage="0"/>
  </conditionalFormatting>
  <conditionalFormatting sqref="TB11">
    <cfRule type="aboveAverage" dxfId="224" priority="275" aboveAverage="0"/>
  </conditionalFormatting>
  <conditionalFormatting sqref="TB12:TB39">
    <cfRule type="aboveAverage" dxfId="223" priority="281" aboveAverage="0"/>
  </conditionalFormatting>
  <conditionalFormatting sqref="TB40:TB67">
    <cfRule type="aboveAverage" dxfId="222" priority="289" aboveAverage="0"/>
  </conditionalFormatting>
  <conditionalFormatting sqref="TB68:TB168">
    <cfRule type="aboveAverage" dxfId="221" priority="287" aboveAverage="0"/>
  </conditionalFormatting>
  <conditionalFormatting sqref="TB169:TB224">
    <cfRule type="aboveAverage" dxfId="220" priority="285" aboveAverage="0"/>
  </conditionalFormatting>
  <conditionalFormatting sqref="TB225:TB262">
    <cfRule type="aboveAverage" dxfId="219" priority="280" aboveAverage="0"/>
  </conditionalFormatting>
  <conditionalFormatting sqref="TB263">
    <cfRule type="aboveAverage" dxfId="218" priority="268" aboveAverage="0"/>
  </conditionalFormatting>
  <conditionalFormatting sqref="TC10">
    <cfRule type="aboveAverage" dxfId="217" priority="277" aboveAverage="0"/>
  </conditionalFormatting>
  <conditionalFormatting sqref="TC11">
    <cfRule type="aboveAverage" dxfId="216" priority="274" aboveAverage="0"/>
  </conditionalFormatting>
  <conditionalFormatting sqref="TC12">
    <cfRule type="aboveAverage" dxfId="215" priority="276" aboveAverage="0"/>
  </conditionalFormatting>
  <conditionalFormatting sqref="TC39:TC67">
    <cfRule type="aboveAverage" dxfId="214" priority="272" aboveAverage="0"/>
  </conditionalFormatting>
  <conditionalFormatting sqref="TC68:TC168">
    <cfRule type="aboveAverage" dxfId="213" priority="271" aboveAverage="0"/>
  </conditionalFormatting>
  <conditionalFormatting sqref="TC169:TC184">
    <cfRule type="aboveAverage" dxfId="212" priority="270" aboveAverage="0"/>
  </conditionalFormatting>
  <conditionalFormatting sqref="TC185:TC262">
    <cfRule type="aboveAverage" dxfId="211" priority="269" aboveAverage="0"/>
  </conditionalFormatting>
  <conditionalFormatting sqref="TC263">
    <cfRule type="aboveAverage" dxfId="210" priority="265" aboveAverage="0"/>
  </conditionalFormatting>
  <conditionalFormatting sqref="TD39:TD67">
    <cfRule type="aboveAverage" dxfId="209" priority="288" aboveAverage="0"/>
  </conditionalFormatting>
  <conditionalFormatting sqref="TD68:TD168">
    <cfRule type="aboveAverage" dxfId="208" priority="286" aboveAverage="0"/>
  </conditionalFormatting>
  <conditionalFormatting sqref="TD169:TD224">
    <cfRule type="aboveAverage" dxfId="207" priority="284" aboveAverage="0"/>
  </conditionalFormatting>
  <conditionalFormatting sqref="TD225:TD262">
    <cfRule type="aboveAverage" dxfId="206" priority="279" aboveAverage="0"/>
  </conditionalFormatting>
  <conditionalFormatting sqref="TD263">
    <cfRule type="aboveAverage" dxfId="205" priority="267" aboveAverage="0"/>
  </conditionalFormatting>
  <conditionalFormatting sqref="TE11">
    <cfRule type="aboveAverage" dxfId="204" priority="273" aboveAverage="0"/>
  </conditionalFormatting>
  <conditionalFormatting sqref="TE12:TE40">
    <cfRule type="aboveAverage" dxfId="203" priority="282" aboveAverage="0"/>
  </conditionalFormatting>
  <conditionalFormatting sqref="TE41:TE224">
    <cfRule type="aboveAverage" dxfId="202" priority="283" aboveAverage="0"/>
  </conditionalFormatting>
  <conditionalFormatting sqref="TE225:TE262">
    <cfRule type="aboveAverage" dxfId="201" priority="278" aboveAverage="0"/>
  </conditionalFormatting>
  <conditionalFormatting sqref="TE263">
    <cfRule type="aboveAverage" dxfId="200" priority="266" aboveAverage="0"/>
  </conditionalFormatting>
  <conditionalFormatting sqref="TI11">
    <cfRule type="aboveAverage" dxfId="199" priority="242" aboveAverage="0"/>
  </conditionalFormatting>
  <conditionalFormatting sqref="TI12:TI39">
    <cfRule type="aboveAverage" dxfId="198" priority="248" aboveAverage="0"/>
  </conditionalFormatting>
  <conditionalFormatting sqref="TI40:TI67">
    <cfRule type="aboveAverage" dxfId="197" priority="256" aboveAverage="0"/>
  </conditionalFormatting>
  <conditionalFormatting sqref="TI68:TI168">
    <cfRule type="aboveAverage" dxfId="196" priority="254" aboveAverage="0"/>
  </conditionalFormatting>
  <conditionalFormatting sqref="TI169:TI224">
    <cfRule type="aboveAverage" dxfId="195" priority="252" aboveAverage="0"/>
  </conditionalFormatting>
  <conditionalFormatting sqref="TI225:TI262">
    <cfRule type="aboveAverage" dxfId="194" priority="247" aboveAverage="0"/>
  </conditionalFormatting>
  <conditionalFormatting sqref="TI263">
    <cfRule type="aboveAverage" dxfId="193" priority="235" aboveAverage="0"/>
  </conditionalFormatting>
  <conditionalFormatting sqref="TJ10">
    <cfRule type="aboveAverage" dxfId="192" priority="244" aboveAverage="0"/>
  </conditionalFormatting>
  <conditionalFormatting sqref="TJ11">
    <cfRule type="aboveAverage" dxfId="191" priority="241" aboveAverage="0"/>
  </conditionalFormatting>
  <conditionalFormatting sqref="TJ12">
    <cfRule type="aboveAverage" dxfId="190" priority="243" aboveAverage="0"/>
  </conditionalFormatting>
  <conditionalFormatting sqref="TJ39:TJ67">
    <cfRule type="aboveAverage" dxfId="189" priority="239" aboveAverage="0"/>
  </conditionalFormatting>
  <conditionalFormatting sqref="TJ68:TJ168">
    <cfRule type="aboveAverage" dxfId="188" priority="238" aboveAverage="0"/>
  </conditionalFormatting>
  <conditionalFormatting sqref="TJ169:TJ184">
    <cfRule type="aboveAverage" dxfId="187" priority="237" aboveAverage="0"/>
  </conditionalFormatting>
  <conditionalFormatting sqref="TJ185:TJ262">
    <cfRule type="aboveAverage" dxfId="186" priority="236" aboveAverage="0"/>
  </conditionalFormatting>
  <conditionalFormatting sqref="TJ263">
    <cfRule type="aboveAverage" dxfId="185" priority="232" aboveAverage="0"/>
  </conditionalFormatting>
  <conditionalFormatting sqref="TK39:TK67">
    <cfRule type="aboveAverage" dxfId="184" priority="255" aboveAverage="0"/>
  </conditionalFormatting>
  <conditionalFormatting sqref="TK68:TK168">
    <cfRule type="aboveAverage" dxfId="183" priority="253" aboveAverage="0"/>
  </conditionalFormatting>
  <conditionalFormatting sqref="TK169:TK224">
    <cfRule type="aboveAverage" dxfId="182" priority="251" aboveAverage="0"/>
  </conditionalFormatting>
  <conditionalFormatting sqref="TK225:TK262">
    <cfRule type="aboveAverage" dxfId="181" priority="246" aboveAverage="0"/>
  </conditionalFormatting>
  <conditionalFormatting sqref="TK263">
    <cfRule type="aboveAverage" dxfId="180" priority="234" aboveAverage="0"/>
  </conditionalFormatting>
  <conditionalFormatting sqref="TL11">
    <cfRule type="aboveAverage" dxfId="179" priority="240" aboveAverage="0"/>
  </conditionalFormatting>
  <conditionalFormatting sqref="TL12:TL40">
    <cfRule type="aboveAverage" dxfId="178" priority="249" aboveAverage="0"/>
  </conditionalFormatting>
  <conditionalFormatting sqref="TL41:TL224">
    <cfRule type="aboveAverage" dxfId="177" priority="250" aboveAverage="0"/>
  </conditionalFormatting>
  <conditionalFormatting sqref="TL225:TL262">
    <cfRule type="aboveAverage" dxfId="176" priority="245" aboveAverage="0"/>
  </conditionalFormatting>
  <conditionalFormatting sqref="TL263">
    <cfRule type="aboveAverage" dxfId="175" priority="233" aboveAverage="0"/>
  </conditionalFormatting>
  <conditionalFormatting sqref="TP11">
    <cfRule type="aboveAverage" dxfId="174" priority="209" aboveAverage="0"/>
  </conditionalFormatting>
  <conditionalFormatting sqref="TP12:TP39">
    <cfRule type="aboveAverage" dxfId="173" priority="215" aboveAverage="0"/>
  </conditionalFormatting>
  <conditionalFormatting sqref="TP40:TP67">
    <cfRule type="aboveAverage" dxfId="172" priority="223" aboveAverage="0"/>
  </conditionalFormatting>
  <conditionalFormatting sqref="TP68:TP168">
    <cfRule type="aboveAverage" dxfId="171" priority="221" aboveAverage="0"/>
  </conditionalFormatting>
  <conditionalFormatting sqref="TP169:TP224">
    <cfRule type="aboveAverage" dxfId="170" priority="219" aboveAverage="0"/>
  </conditionalFormatting>
  <conditionalFormatting sqref="TP225:TP262">
    <cfRule type="aboveAverage" dxfId="169" priority="214" aboveAverage="0"/>
  </conditionalFormatting>
  <conditionalFormatting sqref="TP263">
    <cfRule type="aboveAverage" dxfId="168" priority="202" aboveAverage="0"/>
  </conditionalFormatting>
  <conditionalFormatting sqref="TQ10">
    <cfRule type="aboveAverage" dxfId="167" priority="211" aboveAverage="0"/>
  </conditionalFormatting>
  <conditionalFormatting sqref="TQ11">
    <cfRule type="aboveAverage" dxfId="166" priority="208" aboveAverage="0"/>
  </conditionalFormatting>
  <conditionalFormatting sqref="TQ12">
    <cfRule type="aboveAverage" dxfId="165" priority="210" aboveAverage="0"/>
  </conditionalFormatting>
  <conditionalFormatting sqref="TQ39:TQ67">
    <cfRule type="aboveAverage" dxfId="164" priority="206" aboveAverage="0"/>
  </conditionalFormatting>
  <conditionalFormatting sqref="TQ68:TQ168">
    <cfRule type="aboveAverage" dxfId="163" priority="205" aboveAverage="0"/>
  </conditionalFormatting>
  <conditionalFormatting sqref="TQ169:TQ184">
    <cfRule type="aboveAverage" dxfId="162" priority="204" aboveAverage="0"/>
  </conditionalFormatting>
  <conditionalFormatting sqref="TQ185:TQ262">
    <cfRule type="aboveAverage" dxfId="161" priority="203" aboveAverage="0"/>
  </conditionalFormatting>
  <conditionalFormatting sqref="TQ263">
    <cfRule type="aboveAverage" dxfId="160" priority="199" aboveAverage="0"/>
  </conditionalFormatting>
  <conditionalFormatting sqref="TR39:TR67">
    <cfRule type="aboveAverage" dxfId="159" priority="222" aboveAverage="0"/>
  </conditionalFormatting>
  <conditionalFormatting sqref="TR68:TR168">
    <cfRule type="aboveAverage" dxfId="158" priority="220" aboveAverage="0"/>
  </conditionalFormatting>
  <conditionalFormatting sqref="TR169:TR224">
    <cfRule type="aboveAverage" dxfId="157" priority="218" aboveAverage="0"/>
  </conditionalFormatting>
  <conditionalFormatting sqref="TR225:TR262">
    <cfRule type="aboveAverage" dxfId="156" priority="213" aboveAverage="0"/>
  </conditionalFormatting>
  <conditionalFormatting sqref="TR263">
    <cfRule type="aboveAverage" dxfId="155" priority="201" aboveAverage="0"/>
  </conditionalFormatting>
  <conditionalFormatting sqref="TS11">
    <cfRule type="aboveAverage" dxfId="154" priority="207" aboveAverage="0"/>
  </conditionalFormatting>
  <conditionalFormatting sqref="TS12:TS40">
    <cfRule type="aboveAverage" dxfId="153" priority="216" aboveAverage="0"/>
  </conditionalFormatting>
  <conditionalFormatting sqref="TS41:TS224">
    <cfRule type="aboveAverage" dxfId="152" priority="217" aboveAverage="0"/>
  </conditionalFormatting>
  <conditionalFormatting sqref="TS225:TS262">
    <cfRule type="aboveAverage" dxfId="151" priority="212" aboveAverage="0"/>
  </conditionalFormatting>
  <conditionalFormatting sqref="TS263">
    <cfRule type="aboveAverage" dxfId="150" priority="200" aboveAverage="0"/>
  </conditionalFormatting>
  <conditionalFormatting sqref="TW11">
    <cfRule type="aboveAverage" dxfId="149" priority="77" aboveAverage="0"/>
  </conditionalFormatting>
  <conditionalFormatting sqref="TW12:TW39">
    <cfRule type="aboveAverage" dxfId="148" priority="83" aboveAverage="0"/>
  </conditionalFormatting>
  <conditionalFormatting sqref="TW40:TW67">
    <cfRule type="aboveAverage" dxfId="147" priority="91" aboveAverage="0"/>
  </conditionalFormatting>
  <conditionalFormatting sqref="TW68:TW168">
    <cfRule type="aboveAverage" dxfId="146" priority="89" aboveAverage="0"/>
  </conditionalFormatting>
  <conditionalFormatting sqref="TW169:TW224">
    <cfRule type="aboveAverage" dxfId="145" priority="87" aboveAverage="0"/>
  </conditionalFormatting>
  <conditionalFormatting sqref="TW225:TW262">
    <cfRule type="aboveAverage" dxfId="144" priority="82" aboveAverage="0"/>
  </conditionalFormatting>
  <conditionalFormatting sqref="TW263">
    <cfRule type="aboveAverage" dxfId="143" priority="70" aboveAverage="0"/>
  </conditionalFormatting>
  <conditionalFormatting sqref="TX10">
    <cfRule type="aboveAverage" dxfId="142" priority="79" aboveAverage="0"/>
  </conditionalFormatting>
  <conditionalFormatting sqref="TX11">
    <cfRule type="aboveAverage" dxfId="141" priority="76" aboveAverage="0"/>
  </conditionalFormatting>
  <conditionalFormatting sqref="TX12">
    <cfRule type="aboveAverage" dxfId="140" priority="78" aboveAverage="0"/>
  </conditionalFormatting>
  <conditionalFormatting sqref="TX39:TX67">
    <cfRule type="aboveAverage" dxfId="139" priority="74" aboveAverage="0"/>
  </conditionalFormatting>
  <conditionalFormatting sqref="TX68:TX168">
    <cfRule type="aboveAverage" dxfId="138" priority="73" aboveAverage="0"/>
  </conditionalFormatting>
  <conditionalFormatting sqref="TX169:TX184">
    <cfRule type="aboveAverage" dxfId="137" priority="72" aboveAverage="0"/>
  </conditionalFormatting>
  <conditionalFormatting sqref="TX185:TX262">
    <cfRule type="aboveAverage" dxfId="136" priority="71" aboveAverage="0"/>
  </conditionalFormatting>
  <conditionalFormatting sqref="TX263">
    <cfRule type="aboveAverage" dxfId="135" priority="67" aboveAverage="0"/>
  </conditionalFormatting>
  <conditionalFormatting sqref="TY39:TY67">
    <cfRule type="aboveAverage" dxfId="134" priority="90" aboveAverage="0"/>
  </conditionalFormatting>
  <conditionalFormatting sqref="TY68:TY168">
    <cfRule type="aboveAverage" dxfId="133" priority="88" aboveAverage="0"/>
  </conditionalFormatting>
  <conditionalFormatting sqref="TY169:TY224">
    <cfRule type="aboveAverage" dxfId="132" priority="86" aboveAverage="0"/>
  </conditionalFormatting>
  <conditionalFormatting sqref="TY225:TY262">
    <cfRule type="aboveAverage" dxfId="131" priority="81" aboveAverage="0"/>
  </conditionalFormatting>
  <conditionalFormatting sqref="TY263">
    <cfRule type="aboveAverage" dxfId="130" priority="69" aboveAverage="0"/>
  </conditionalFormatting>
  <conditionalFormatting sqref="TZ11">
    <cfRule type="aboveAverage" dxfId="129" priority="75" aboveAverage="0"/>
  </conditionalFormatting>
  <conditionalFormatting sqref="TZ12:TZ40">
    <cfRule type="aboveAverage" dxfId="128" priority="84" aboveAverage="0"/>
  </conditionalFormatting>
  <conditionalFormatting sqref="TZ41:TZ224">
    <cfRule type="aboveAverage" dxfId="127" priority="85" aboveAverage="0"/>
  </conditionalFormatting>
  <conditionalFormatting sqref="TZ225:TZ262">
    <cfRule type="aboveAverage" dxfId="126" priority="80" aboveAverage="0"/>
  </conditionalFormatting>
  <conditionalFormatting sqref="TZ263">
    <cfRule type="aboveAverage" dxfId="125" priority="68" aboveAverage="0"/>
  </conditionalFormatting>
  <conditionalFormatting sqref="UD11">
    <cfRule type="aboveAverage" dxfId="124" priority="44" aboveAverage="0"/>
  </conditionalFormatting>
  <conditionalFormatting sqref="UD12:UD39">
    <cfRule type="aboveAverage" dxfId="123" priority="50" aboveAverage="0"/>
  </conditionalFormatting>
  <conditionalFormatting sqref="UD40:UD67">
    <cfRule type="aboveAverage" dxfId="122" priority="58" aboveAverage="0"/>
  </conditionalFormatting>
  <conditionalFormatting sqref="UD68:UD168">
    <cfRule type="aboveAverage" dxfId="121" priority="56" aboveAverage="0"/>
  </conditionalFormatting>
  <conditionalFormatting sqref="UD169:UD224">
    <cfRule type="aboveAverage" dxfId="120" priority="54" aboveAverage="0"/>
  </conditionalFormatting>
  <conditionalFormatting sqref="UD225:UD262">
    <cfRule type="aboveAverage" dxfId="119" priority="49" aboveAverage="0"/>
  </conditionalFormatting>
  <conditionalFormatting sqref="UD263">
    <cfRule type="aboveAverage" dxfId="118" priority="37" aboveAverage="0"/>
  </conditionalFormatting>
  <conditionalFormatting sqref="UE10">
    <cfRule type="aboveAverage" dxfId="117" priority="46" aboveAverage="0"/>
  </conditionalFormatting>
  <conditionalFormatting sqref="UE11">
    <cfRule type="aboveAverage" dxfId="116" priority="43" aboveAverage="0"/>
  </conditionalFormatting>
  <conditionalFormatting sqref="UE12">
    <cfRule type="aboveAverage" dxfId="115" priority="45" aboveAverage="0"/>
  </conditionalFormatting>
  <conditionalFormatting sqref="UE39:UE67">
    <cfRule type="aboveAverage" dxfId="114" priority="41" aboveAverage="0"/>
  </conditionalFormatting>
  <conditionalFormatting sqref="UE68:UE168">
    <cfRule type="aboveAverage" dxfId="113" priority="40" aboveAverage="0"/>
  </conditionalFormatting>
  <conditionalFormatting sqref="UE169:UE184">
    <cfRule type="aboveAverage" dxfId="112" priority="39" aboveAverage="0"/>
  </conditionalFormatting>
  <conditionalFormatting sqref="UE185:UE262">
    <cfRule type="aboveAverage" dxfId="111" priority="38" aboveAverage="0"/>
  </conditionalFormatting>
  <conditionalFormatting sqref="UE263">
    <cfRule type="aboveAverage" dxfId="110" priority="34" aboveAverage="0"/>
  </conditionalFormatting>
  <conditionalFormatting sqref="UF39:UF67">
    <cfRule type="aboveAverage" dxfId="109" priority="57" aboveAverage="0"/>
  </conditionalFormatting>
  <conditionalFormatting sqref="UF68:UF168">
    <cfRule type="aboveAverage" dxfId="108" priority="55" aboveAverage="0"/>
  </conditionalFormatting>
  <conditionalFormatting sqref="UF169:UF224">
    <cfRule type="aboveAverage" dxfId="107" priority="53" aboveAverage="0"/>
  </conditionalFormatting>
  <conditionalFormatting sqref="UF225:UF262">
    <cfRule type="aboveAverage" dxfId="106" priority="48" aboveAverage="0"/>
  </conditionalFormatting>
  <conditionalFormatting sqref="UF263">
    <cfRule type="aboveAverage" dxfId="105" priority="36" aboveAverage="0"/>
  </conditionalFormatting>
  <conditionalFormatting sqref="UG11">
    <cfRule type="aboveAverage" dxfId="104" priority="42" aboveAverage="0"/>
  </conditionalFormatting>
  <conditionalFormatting sqref="UG12:UG40">
    <cfRule type="aboveAverage" dxfId="103" priority="51" aboveAverage="0"/>
  </conditionalFormatting>
  <conditionalFormatting sqref="UG41:UG224">
    <cfRule type="aboveAverage" dxfId="102" priority="52" aboveAverage="0"/>
  </conditionalFormatting>
  <conditionalFormatting sqref="UG225:UG262">
    <cfRule type="aboveAverage" dxfId="101" priority="47" aboveAverage="0"/>
  </conditionalFormatting>
  <conditionalFormatting sqref="UG263">
    <cfRule type="aboveAverage" dxfId="100" priority="35" aboveAverage="0"/>
  </conditionalFormatting>
  <conditionalFormatting sqref="UK11">
    <cfRule type="aboveAverage" dxfId="99" priority="11" aboveAverage="0"/>
  </conditionalFormatting>
  <conditionalFormatting sqref="UK12:UK39">
    <cfRule type="aboveAverage" dxfId="98" priority="17" aboveAverage="0"/>
  </conditionalFormatting>
  <conditionalFormatting sqref="UK40:UK67">
    <cfRule type="aboveAverage" dxfId="97" priority="25" aboveAverage="0"/>
  </conditionalFormatting>
  <conditionalFormatting sqref="UK68:UK168">
    <cfRule type="aboveAverage" dxfId="96" priority="23" aboveAverage="0"/>
  </conditionalFormatting>
  <conditionalFormatting sqref="UK169:UK224">
    <cfRule type="aboveAverage" dxfId="95" priority="21" aboveAverage="0"/>
  </conditionalFormatting>
  <conditionalFormatting sqref="UK225:UK262">
    <cfRule type="aboveAverage" dxfId="94" priority="16" aboveAverage="0"/>
  </conditionalFormatting>
  <conditionalFormatting sqref="UK263">
    <cfRule type="aboveAverage" dxfId="93" priority="4" aboveAverage="0"/>
  </conditionalFormatting>
  <conditionalFormatting sqref="UL10">
    <cfRule type="aboveAverage" dxfId="92" priority="13" aboveAverage="0"/>
  </conditionalFormatting>
  <conditionalFormatting sqref="UL11">
    <cfRule type="aboveAverage" dxfId="91" priority="10" aboveAverage="0"/>
  </conditionalFormatting>
  <conditionalFormatting sqref="UL12">
    <cfRule type="aboveAverage" dxfId="90" priority="12" aboveAverage="0"/>
  </conditionalFormatting>
  <conditionalFormatting sqref="UL39:UL67">
    <cfRule type="aboveAverage" dxfId="89" priority="8" aboveAverage="0"/>
  </conditionalFormatting>
  <conditionalFormatting sqref="UL68:UL168">
    <cfRule type="aboveAverage" dxfId="88" priority="7" aboveAverage="0"/>
  </conditionalFormatting>
  <conditionalFormatting sqref="UL169:UL184">
    <cfRule type="aboveAverage" dxfId="87" priority="6" aboveAverage="0"/>
  </conditionalFormatting>
  <conditionalFormatting sqref="UL185:UL262">
    <cfRule type="aboveAverage" dxfId="86" priority="5" aboveAverage="0"/>
  </conditionalFormatting>
  <conditionalFormatting sqref="UL263">
    <cfRule type="aboveAverage" dxfId="85" priority="1" aboveAverage="0"/>
  </conditionalFormatting>
  <conditionalFormatting sqref="UM39:UM67">
    <cfRule type="aboveAverage" dxfId="84" priority="24" aboveAverage="0"/>
  </conditionalFormatting>
  <conditionalFormatting sqref="UM68:UM168">
    <cfRule type="aboveAverage" dxfId="83" priority="22" aboveAverage="0"/>
  </conditionalFormatting>
  <conditionalFormatting sqref="UM169:UM224">
    <cfRule type="aboveAverage" dxfId="82" priority="20" aboveAverage="0"/>
  </conditionalFormatting>
  <conditionalFormatting sqref="UM225:UM262">
    <cfRule type="aboveAverage" dxfId="81" priority="15" aboveAverage="0"/>
  </conditionalFormatting>
  <conditionalFormatting sqref="UM263">
    <cfRule type="aboveAverage" dxfId="80" priority="3" aboveAverage="0"/>
  </conditionalFormatting>
  <conditionalFormatting sqref="UN11">
    <cfRule type="aboveAverage" dxfId="79" priority="9" aboveAverage="0"/>
  </conditionalFormatting>
  <conditionalFormatting sqref="UN12:UN40">
    <cfRule type="aboveAverage" dxfId="78" priority="18" aboveAverage="0"/>
  </conditionalFormatting>
  <conditionalFormatting sqref="UN41:UN224">
    <cfRule type="aboveAverage" dxfId="77" priority="19" aboveAverage="0"/>
  </conditionalFormatting>
  <conditionalFormatting sqref="UN225:UN262">
    <cfRule type="aboveAverage" dxfId="76" priority="14" aboveAverage="0"/>
  </conditionalFormatting>
  <conditionalFormatting sqref="UN263">
    <cfRule type="aboveAverage" dxfId="75" priority="2" aboveAverage="0"/>
  </conditionalFormatting>
  <conditionalFormatting sqref="UR11">
    <cfRule type="aboveAverage" dxfId="74" priority="176" aboveAverage="0"/>
  </conditionalFormatting>
  <conditionalFormatting sqref="UR12:UR39">
    <cfRule type="aboveAverage" dxfId="73" priority="182" aboveAverage="0"/>
  </conditionalFormatting>
  <conditionalFormatting sqref="UR40:UR67">
    <cfRule type="aboveAverage" dxfId="72" priority="190" aboveAverage="0"/>
  </conditionalFormatting>
  <conditionalFormatting sqref="UR68:UR168">
    <cfRule type="aboveAverage" dxfId="71" priority="188" aboveAverage="0"/>
  </conditionalFormatting>
  <conditionalFormatting sqref="UR169:UR224">
    <cfRule type="aboveAverage" dxfId="70" priority="186" aboveAverage="0"/>
  </conditionalFormatting>
  <conditionalFormatting sqref="UR225:UR262">
    <cfRule type="aboveAverage" dxfId="69" priority="181" aboveAverage="0"/>
  </conditionalFormatting>
  <conditionalFormatting sqref="UR263">
    <cfRule type="aboveAverage" dxfId="68" priority="169" aboveAverage="0"/>
  </conditionalFormatting>
  <conditionalFormatting sqref="US10">
    <cfRule type="aboveAverage" dxfId="67" priority="178" aboveAverage="0"/>
  </conditionalFormatting>
  <conditionalFormatting sqref="US11">
    <cfRule type="aboveAverage" dxfId="66" priority="175" aboveAverage="0"/>
  </conditionalFormatting>
  <conditionalFormatting sqref="US12">
    <cfRule type="aboveAverage" dxfId="65" priority="177" aboveAverage="0"/>
  </conditionalFormatting>
  <conditionalFormatting sqref="US39:US67">
    <cfRule type="aboveAverage" dxfId="64" priority="173" aboveAverage="0"/>
  </conditionalFormatting>
  <conditionalFormatting sqref="US68:US168">
    <cfRule type="aboveAverage" dxfId="63" priority="172" aboveAverage="0"/>
  </conditionalFormatting>
  <conditionalFormatting sqref="US169:US184">
    <cfRule type="aboveAverage" dxfId="62" priority="171" aboveAverage="0"/>
  </conditionalFormatting>
  <conditionalFormatting sqref="US185:US262">
    <cfRule type="aboveAverage" dxfId="61" priority="170" aboveAverage="0"/>
  </conditionalFormatting>
  <conditionalFormatting sqref="US263">
    <cfRule type="aboveAverage" dxfId="60" priority="166" aboveAverage="0"/>
  </conditionalFormatting>
  <conditionalFormatting sqref="UT39:UT67">
    <cfRule type="aboveAverage" dxfId="59" priority="189" aboveAverage="0"/>
  </conditionalFormatting>
  <conditionalFormatting sqref="UT68:UT168">
    <cfRule type="aboveAverage" dxfId="58" priority="187" aboveAverage="0"/>
  </conditionalFormatting>
  <conditionalFormatting sqref="UT169:UT224">
    <cfRule type="aboveAverage" dxfId="57" priority="185" aboveAverage="0"/>
  </conditionalFormatting>
  <conditionalFormatting sqref="UT225:UT262">
    <cfRule type="aboveAverage" dxfId="56" priority="180" aboveAverage="0"/>
  </conditionalFormatting>
  <conditionalFormatting sqref="UT263">
    <cfRule type="aboveAverage" dxfId="55" priority="168" aboveAverage="0"/>
  </conditionalFormatting>
  <conditionalFormatting sqref="UU11">
    <cfRule type="aboveAverage" dxfId="54" priority="174" aboveAverage="0"/>
  </conditionalFormatting>
  <conditionalFormatting sqref="UU12:UU40">
    <cfRule type="aboveAverage" dxfId="53" priority="183" aboveAverage="0"/>
  </conditionalFormatting>
  <conditionalFormatting sqref="UU41:UU224">
    <cfRule type="aboveAverage" dxfId="52" priority="184" aboveAverage="0"/>
  </conditionalFormatting>
  <conditionalFormatting sqref="UU225:UU262">
    <cfRule type="aboveAverage" dxfId="51" priority="179" aboveAverage="0"/>
  </conditionalFormatting>
  <conditionalFormatting sqref="UU263">
    <cfRule type="aboveAverage" dxfId="50" priority="167" aboveAverage="0"/>
  </conditionalFormatting>
  <conditionalFormatting sqref="UY11">
    <cfRule type="aboveAverage" dxfId="49" priority="143" aboveAverage="0"/>
  </conditionalFormatting>
  <conditionalFormatting sqref="UY12:UY39">
    <cfRule type="aboveAverage" dxfId="48" priority="149" aboveAverage="0"/>
  </conditionalFormatting>
  <conditionalFormatting sqref="UY40:UY67">
    <cfRule type="aboveAverage" dxfId="47" priority="157" aboveAverage="0"/>
  </conditionalFormatting>
  <conditionalFormatting sqref="UY68:UY168">
    <cfRule type="aboveAverage" dxfId="46" priority="155" aboveAverage="0"/>
  </conditionalFormatting>
  <conditionalFormatting sqref="UY169:UY224">
    <cfRule type="aboveAverage" dxfId="45" priority="153" aboveAverage="0"/>
  </conditionalFormatting>
  <conditionalFormatting sqref="UY225:UY262">
    <cfRule type="aboveAverage" dxfId="44" priority="148" aboveAverage="0"/>
  </conditionalFormatting>
  <conditionalFormatting sqref="UY263">
    <cfRule type="aboveAverage" dxfId="43" priority="136" aboveAverage="0"/>
  </conditionalFormatting>
  <conditionalFormatting sqref="UZ10">
    <cfRule type="aboveAverage" dxfId="42" priority="145" aboveAverage="0"/>
  </conditionalFormatting>
  <conditionalFormatting sqref="UZ11">
    <cfRule type="aboveAverage" dxfId="41" priority="142" aboveAverage="0"/>
  </conditionalFormatting>
  <conditionalFormatting sqref="UZ12">
    <cfRule type="aboveAverage" dxfId="40" priority="144" aboveAverage="0"/>
  </conditionalFormatting>
  <conditionalFormatting sqref="UZ39:UZ67">
    <cfRule type="aboveAverage" dxfId="39" priority="140" aboveAverage="0"/>
  </conditionalFormatting>
  <conditionalFormatting sqref="UZ68:UZ168">
    <cfRule type="aboveAverage" dxfId="38" priority="139" aboveAverage="0"/>
  </conditionalFormatting>
  <conditionalFormatting sqref="UZ169:UZ184">
    <cfRule type="aboveAverage" dxfId="37" priority="138" aboveAverage="0"/>
  </conditionalFormatting>
  <conditionalFormatting sqref="UZ185:UZ262">
    <cfRule type="aboveAverage" dxfId="36" priority="137" aboveAverage="0"/>
  </conditionalFormatting>
  <conditionalFormatting sqref="UZ263">
    <cfRule type="aboveAverage" dxfId="35" priority="133" aboveAverage="0"/>
  </conditionalFormatting>
  <conditionalFormatting sqref="VA39:VA67">
    <cfRule type="aboveAverage" dxfId="34" priority="156" aboveAverage="0"/>
  </conditionalFormatting>
  <conditionalFormatting sqref="VA68:VA168">
    <cfRule type="aboveAverage" dxfId="33" priority="154" aboveAverage="0"/>
  </conditionalFormatting>
  <conditionalFormatting sqref="VA169:VA224">
    <cfRule type="aboveAverage" dxfId="32" priority="152" aboveAverage="0"/>
  </conditionalFormatting>
  <conditionalFormatting sqref="VA225:VA262">
    <cfRule type="aboveAverage" dxfId="31" priority="147" aboveAverage="0"/>
  </conditionalFormatting>
  <conditionalFormatting sqref="VA263">
    <cfRule type="aboveAverage" dxfId="30" priority="135" aboveAverage="0"/>
  </conditionalFormatting>
  <conditionalFormatting sqref="VB11">
    <cfRule type="aboveAverage" dxfId="29" priority="141" aboveAverage="0"/>
  </conditionalFormatting>
  <conditionalFormatting sqref="VB12:VB40">
    <cfRule type="aboveAverage" dxfId="28" priority="150" aboveAverage="0"/>
  </conditionalFormatting>
  <conditionalFormatting sqref="VB41:VB224">
    <cfRule type="aboveAverage" dxfId="27" priority="151" aboveAverage="0"/>
  </conditionalFormatting>
  <conditionalFormatting sqref="VB225:VB262">
    <cfRule type="aboveAverage" dxfId="26" priority="146" aboveAverage="0"/>
  </conditionalFormatting>
  <conditionalFormatting sqref="VB263">
    <cfRule type="aboveAverage" dxfId="25" priority="134" aboveAverage="0"/>
  </conditionalFormatting>
  <conditionalFormatting sqref="VF11">
    <cfRule type="aboveAverage" dxfId="24" priority="110" aboveAverage="0"/>
  </conditionalFormatting>
  <conditionalFormatting sqref="VF12:VF39">
    <cfRule type="aboveAverage" dxfId="23" priority="116" aboveAverage="0"/>
  </conditionalFormatting>
  <conditionalFormatting sqref="VF40:VF67">
    <cfRule type="aboveAverage" dxfId="22" priority="124" aboveAverage="0"/>
  </conditionalFormatting>
  <conditionalFormatting sqref="VF68:VF168">
    <cfRule type="aboveAverage" dxfId="21" priority="122" aboveAverage="0"/>
  </conditionalFormatting>
  <conditionalFormatting sqref="VF169:VF224">
    <cfRule type="aboveAverage" dxfId="20" priority="120" aboveAverage="0"/>
  </conditionalFormatting>
  <conditionalFormatting sqref="VF225:VF262">
    <cfRule type="aboveAverage" dxfId="19" priority="115" aboveAverage="0"/>
  </conditionalFormatting>
  <conditionalFormatting sqref="VF263">
    <cfRule type="aboveAverage" dxfId="18" priority="103" aboveAverage="0"/>
  </conditionalFormatting>
  <conditionalFormatting sqref="VG10">
    <cfRule type="aboveAverage" dxfId="17" priority="112" aboveAverage="0"/>
  </conditionalFormatting>
  <conditionalFormatting sqref="VG11">
    <cfRule type="aboveAverage" dxfId="16" priority="109" aboveAverage="0"/>
  </conditionalFormatting>
  <conditionalFormatting sqref="VG12">
    <cfRule type="aboveAverage" dxfId="15" priority="111" aboveAverage="0"/>
  </conditionalFormatting>
  <conditionalFormatting sqref="VG39:VG67">
    <cfRule type="aboveAverage" dxfId="14" priority="107" aboveAverage="0"/>
  </conditionalFormatting>
  <conditionalFormatting sqref="VG68:VG168">
    <cfRule type="aboveAverage" dxfId="13" priority="106" aboveAverage="0"/>
  </conditionalFormatting>
  <conditionalFormatting sqref="VG169:VG184">
    <cfRule type="aboveAverage" dxfId="12" priority="105" aboveAverage="0"/>
  </conditionalFormatting>
  <conditionalFormatting sqref="VG185:VG262">
    <cfRule type="aboveAverage" dxfId="11" priority="104" aboveAverage="0"/>
  </conditionalFormatting>
  <conditionalFormatting sqref="VG263">
    <cfRule type="aboveAverage" dxfId="10" priority="100" aboveAverage="0"/>
  </conditionalFormatting>
  <conditionalFormatting sqref="VH39:VH67">
    <cfRule type="aboveAverage" dxfId="9" priority="123" aboveAverage="0"/>
  </conditionalFormatting>
  <conditionalFormatting sqref="VH68:VH168">
    <cfRule type="aboveAverage" dxfId="8" priority="121" aboveAverage="0"/>
  </conditionalFormatting>
  <conditionalFormatting sqref="VH169:VH224">
    <cfRule type="aboveAverage" dxfId="7" priority="119" aboveAverage="0"/>
  </conditionalFormatting>
  <conditionalFormatting sqref="VH225:VH262">
    <cfRule type="aboveAverage" dxfId="6" priority="114" aboveAverage="0"/>
  </conditionalFormatting>
  <conditionalFormatting sqref="VH263">
    <cfRule type="aboveAverage" dxfId="5" priority="102" aboveAverage="0"/>
  </conditionalFormatting>
  <conditionalFormatting sqref="VI11">
    <cfRule type="aboveAverage" dxfId="4" priority="108" aboveAverage="0"/>
  </conditionalFormatting>
  <conditionalFormatting sqref="VI12:VI40">
    <cfRule type="aboveAverage" dxfId="3" priority="117" aboveAverage="0"/>
  </conditionalFormatting>
  <conditionalFormatting sqref="VI41:VI224">
    <cfRule type="aboveAverage" dxfId="2" priority="118" aboveAverage="0"/>
  </conditionalFormatting>
  <conditionalFormatting sqref="VI225:VI262">
    <cfRule type="aboveAverage" dxfId="1" priority="113" aboveAverage="0"/>
  </conditionalFormatting>
  <conditionalFormatting sqref="VI263">
    <cfRule type="aboveAverage" dxfId="0" priority="101" aboveAverage="0"/>
  </conditionalFormatting>
  <hyperlinks>
    <hyperlink ref="C7" r:id="rId1" xr:uid="{00000000-0004-0000-0100-000000000000}"/>
    <hyperlink ref="G7" r:id="rId2" xr:uid="{00000000-0004-0000-0100-000001000000}"/>
    <hyperlink ref="K7" r:id="rId3" xr:uid="{00000000-0004-0000-0100-000002000000}"/>
    <hyperlink ref="O7" r:id="rId4" xr:uid="{00000000-0004-0000-0100-000003000000}"/>
    <hyperlink ref="AC8" r:id="rId5" xr:uid="{00000000-0004-0000-0100-000004000000}"/>
    <hyperlink ref="AJ8" r:id="rId6" xr:uid="{00000000-0004-0000-0100-000005000000}"/>
    <hyperlink ref="AQ8" r:id="rId7" xr:uid="{00000000-0004-0000-0100-000006000000}"/>
    <hyperlink ref="AX8" r:id="rId8" xr:uid="{00000000-0004-0000-0100-000007000000}"/>
    <hyperlink ref="BE8" r:id="rId9" xr:uid="{00000000-0004-0000-0100-000008000000}"/>
    <hyperlink ref="BL8" r:id="rId10" xr:uid="{00000000-0004-0000-0100-000009000000}"/>
    <hyperlink ref="BS8" r:id="rId11" xr:uid="{00000000-0004-0000-0100-00000A000000}"/>
    <hyperlink ref="BZ8" r:id="rId12" xr:uid="{00000000-0004-0000-0100-00000B000000}"/>
    <hyperlink ref="CG8" r:id="rId13" xr:uid="{00000000-0004-0000-0100-00000C000000}"/>
    <hyperlink ref="CN8" r:id="rId14" xr:uid="{00000000-0004-0000-0100-00000D000000}"/>
    <hyperlink ref="CU8" r:id="rId15" xr:uid="{00000000-0004-0000-0100-00000E000000}"/>
    <hyperlink ref="DB8" r:id="rId16" xr:uid="{00000000-0004-0000-0100-00000F000000}"/>
    <hyperlink ref="DI8" r:id="rId17" xr:uid="{00000000-0004-0000-0100-000010000000}"/>
    <hyperlink ref="DP8" r:id="rId18" xr:uid="{00000000-0004-0000-0100-000011000000}"/>
    <hyperlink ref="DW8" r:id="rId19" xr:uid="{00000000-0004-0000-0100-000012000000}"/>
    <hyperlink ref="ED8" r:id="rId20" xr:uid="{00000000-0004-0000-0100-000013000000}"/>
    <hyperlink ref="EK8" r:id="rId21" xr:uid="{00000000-0004-0000-0100-000014000000}"/>
    <hyperlink ref="ER8" r:id="rId22" xr:uid="{00000000-0004-0000-0100-000015000000}"/>
    <hyperlink ref="EY8" r:id="rId23" xr:uid="{00000000-0004-0000-0100-000016000000}"/>
    <hyperlink ref="FF8" r:id="rId24" xr:uid="{00000000-0004-0000-0100-000017000000}"/>
    <hyperlink ref="FM8" r:id="rId25" xr:uid="{00000000-0004-0000-0100-000018000000}"/>
    <hyperlink ref="FT8" r:id="rId26" xr:uid="{00000000-0004-0000-0100-000019000000}"/>
    <hyperlink ref="GA8" r:id="rId27" xr:uid="{00000000-0004-0000-0100-00001A000000}"/>
    <hyperlink ref="GH8" r:id="rId28" xr:uid="{00000000-0004-0000-0100-00001B000000}"/>
    <hyperlink ref="GO8" r:id="rId29" xr:uid="{00000000-0004-0000-0100-00001C000000}"/>
    <hyperlink ref="GV8" r:id="rId30" xr:uid="{00000000-0004-0000-0100-00001D000000}"/>
    <hyperlink ref="HD8" r:id="rId31" xr:uid="{00000000-0004-0000-0100-00001E000000}"/>
    <hyperlink ref="HK8" r:id="rId32" xr:uid="{00000000-0004-0000-0100-00001F000000}"/>
    <hyperlink ref="HR8" r:id="rId33" xr:uid="{00000000-0004-0000-0100-000020000000}"/>
    <hyperlink ref="HY8" r:id="rId34" xr:uid="{00000000-0004-0000-0100-000021000000}"/>
    <hyperlink ref="IF8" r:id="rId35" xr:uid="{00000000-0004-0000-0100-000022000000}"/>
    <hyperlink ref="IM8" r:id="rId36" xr:uid="{00000000-0004-0000-0100-000023000000}"/>
    <hyperlink ref="IT8" r:id="rId37" xr:uid="{00000000-0004-0000-0100-000024000000}"/>
    <hyperlink ref="JA8" r:id="rId38" xr:uid="{00000000-0004-0000-0100-000025000000}"/>
    <hyperlink ref="JH8" r:id="rId39" xr:uid="{00000000-0004-0000-0100-000026000000}"/>
    <hyperlink ref="JO8" r:id="rId40" xr:uid="{00000000-0004-0000-0100-000027000000}"/>
    <hyperlink ref="JV8" r:id="rId41" xr:uid="{00000000-0004-0000-0100-000028000000}"/>
    <hyperlink ref="KC8" r:id="rId42" xr:uid="{00000000-0004-0000-0100-000029000000}"/>
    <hyperlink ref="KJ8" r:id="rId43" xr:uid="{00000000-0004-0000-0100-00002A000000}"/>
    <hyperlink ref="KQ8" r:id="rId44" xr:uid="{00000000-0004-0000-0100-00002B000000}"/>
    <hyperlink ref="KX8" r:id="rId45" xr:uid="{00000000-0004-0000-0100-00002C000000}"/>
    <hyperlink ref="LE8" r:id="rId46" xr:uid="{00000000-0004-0000-0100-00002D000000}"/>
    <hyperlink ref="LL8" r:id="rId47" xr:uid="{00000000-0004-0000-0100-00002E000000}"/>
    <hyperlink ref="LS8" r:id="rId48" xr:uid="{00000000-0004-0000-0100-00002F000000}"/>
    <hyperlink ref="LZ8" r:id="rId49" xr:uid="{00000000-0004-0000-0100-000030000000}"/>
    <hyperlink ref="MG8" r:id="rId50" xr:uid="{00000000-0004-0000-0100-000031000000}"/>
    <hyperlink ref="MN8" r:id="rId51" xr:uid="{00000000-0004-0000-0100-000032000000}"/>
    <hyperlink ref="MU8" r:id="rId52" display="OKTA" xr:uid="{00000000-0004-0000-0100-000033000000}"/>
    <hyperlink ref="NB8" r:id="rId53" xr:uid="{00000000-0004-0000-0100-000034000000}"/>
    <hyperlink ref="NI8" r:id="rId54" xr:uid="{00000000-0004-0000-0100-000035000000}"/>
    <hyperlink ref="NP8" r:id="rId55" xr:uid="{00000000-0004-0000-0100-000036000000}"/>
    <hyperlink ref="NW8" r:id="rId56" display="RAVE" xr:uid="{00000000-0004-0000-0100-000037000000}"/>
    <hyperlink ref="OD8" r:id="rId57" xr:uid="{00000000-0004-0000-0100-000038000000}"/>
    <hyperlink ref="OK8" r:id="rId58" xr:uid="{00000000-0004-0000-0100-000039000000}"/>
    <hyperlink ref="OR8" r:id="rId59" xr:uid="{00000000-0004-0000-0100-00003A000000}"/>
    <hyperlink ref="OY8" r:id="rId60" xr:uid="{00000000-0004-0000-0100-00003B000000}"/>
    <hyperlink ref="PF8" r:id="rId61" xr:uid="{00000000-0004-0000-0100-00003C000000}"/>
    <hyperlink ref="PT8" r:id="rId62" xr:uid="{00000000-0004-0000-0100-00003D000000}"/>
    <hyperlink ref="QA8" r:id="rId63" xr:uid="{00000000-0004-0000-0100-00003E000000}"/>
    <hyperlink ref="QH8" r:id="rId64" xr:uid="{00000000-0004-0000-0100-00003F000000}"/>
    <hyperlink ref="QO8" r:id="rId65" xr:uid="{00000000-0004-0000-0100-000040000000}"/>
    <hyperlink ref="QV8" r:id="rId66" xr:uid="{00000000-0004-0000-0100-000041000000}"/>
    <hyperlink ref="RC8" r:id="rId67" xr:uid="{00000000-0004-0000-0100-000042000000}"/>
    <hyperlink ref="RJ8" r:id="rId68" xr:uid="{00000000-0004-0000-0100-000043000000}"/>
    <hyperlink ref="RQ8" r:id="rId69" xr:uid="{00000000-0004-0000-0100-000044000000}"/>
    <hyperlink ref="RX8" r:id="rId70" xr:uid="{00000000-0004-0000-0100-000045000000}"/>
    <hyperlink ref="SE8" r:id="rId71" xr:uid="{00000000-0004-0000-0100-000046000000}"/>
    <hyperlink ref="SL8" r:id="rId72" xr:uid="{00000000-0004-0000-0100-000047000000}"/>
    <hyperlink ref="SS8" r:id="rId73" xr:uid="{00000000-0004-0000-0100-000048000000}"/>
    <hyperlink ref="SZ8" r:id="rId74" xr:uid="{00000000-0004-0000-0100-000049000000}"/>
    <hyperlink ref="TG8" r:id="rId75" xr:uid="{00000000-0004-0000-0100-00004A000000}"/>
    <hyperlink ref="TN8" r:id="rId76" xr:uid="{00000000-0004-0000-0100-00004B000000}"/>
    <hyperlink ref="TU8" r:id="rId77" xr:uid="{00000000-0004-0000-0100-00004C000000}"/>
    <hyperlink ref="RC178" r:id="rId78" display="https://finance.yahoo.com/quote/TTMI/" xr:uid="{00000000-0004-0000-0100-00004D000000}"/>
  </hyperlinks>
  <pageMargins left="0.7" right="0.7" top="0.75" bottom="0.75" header="0.3" footer="0.3"/>
  <pageSetup orientation="portrait"/>
  <legacyDrawing r:id="rId7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1:AG561"/>
  <sheetViews>
    <sheetView showGridLines="0" showRowColHeaders="0" showZeros="0" topLeftCell="A529" zoomScale="90" zoomScaleNormal="90" workbookViewId="0">
      <selection activeCell="C535" sqref="C535"/>
    </sheetView>
  </sheetViews>
  <sheetFormatPr baseColWidth="10" defaultColWidth="8.83203125" defaultRowHeight="15" x14ac:dyDescent="0.2"/>
  <cols>
    <col min="6" max="6" width="10.6640625" customWidth="1"/>
    <col min="10" max="10" width="9.33203125" bestFit="1" customWidth="1"/>
    <col min="11" max="11" width="10.6640625" customWidth="1"/>
  </cols>
  <sheetData>
    <row r="51" spans="2:33" x14ac:dyDescent="0.2">
      <c r="AF51" s="39" t="s">
        <v>356</v>
      </c>
      <c r="AG51" s="131">
        <f>(Protfolio!CP264+Protfolio!CS264+Protfolio!CV264+Protfolio!CY264+Protfolio!DB264+Protfolio!DE264+Protfolio!DH264+Protfolio!DK264+Protfolio!DN264+Protfolio!DQ264+Protfolio!DT264+Protfolio!DW264+Protfolio!DZ264+Protfolio!EC264+Protfolio!ER264)/Protfolio!IT265</f>
        <v>0.19070941497696198</v>
      </c>
    </row>
    <row r="52" spans="2:33" x14ac:dyDescent="0.2">
      <c r="AF52" s="39" t="s">
        <v>357</v>
      </c>
      <c r="AG52" s="131">
        <f>Protfolio!BI264/Protfolio!IT265</f>
        <v>1.4783974488573695E-2</v>
      </c>
    </row>
    <row r="53" spans="2:33" x14ac:dyDescent="0.2">
      <c r="AF53" s="39" t="s">
        <v>358</v>
      </c>
      <c r="AG53" s="131">
        <f>Protfolio!P264/Protfolio!IT265</f>
        <v>5.3050084221787128E-2</v>
      </c>
    </row>
    <row r="54" spans="2:33" x14ac:dyDescent="0.2">
      <c r="AF54" s="39" t="s">
        <v>359</v>
      </c>
      <c r="AG54" s="131">
        <f>Protfolio!BF264/Protfolio!IT265</f>
        <v>3.4264399732054289E-3</v>
      </c>
    </row>
    <row r="55" spans="2:33" x14ac:dyDescent="0.2">
      <c r="H55" s="1" t="s">
        <v>360</v>
      </c>
      <c r="I55" s="1" t="s">
        <v>361</v>
      </c>
      <c r="J55" s="1" t="s">
        <v>362</v>
      </c>
      <c r="K55" s="1" t="s">
        <v>363</v>
      </c>
      <c r="L55" s="1" t="s">
        <v>364</v>
      </c>
      <c r="M55" s="1" t="s">
        <v>365</v>
      </c>
      <c r="N55" s="1" t="s">
        <v>366</v>
      </c>
      <c r="O55" s="1" t="s">
        <v>367</v>
      </c>
      <c r="P55" s="1" t="s">
        <v>368</v>
      </c>
      <c r="Q55" s="1" t="s">
        <v>369</v>
      </c>
      <c r="R55" s="1" t="s">
        <v>370</v>
      </c>
      <c r="S55" s="1" t="s">
        <v>371</v>
      </c>
      <c r="AF55" s="39" t="s">
        <v>372</v>
      </c>
      <c r="AG55" s="131">
        <f>(Protfolio!BL264+Protfolio!BR264+Protfolio!BU263+Protfolio!CG264+Protfolio!CJ264+Protfolio!Y264+Protfolio!CA264)/Protfolio!IT265</f>
        <v>5.1618598682838038E-2</v>
      </c>
    </row>
    <row r="56" spans="2:33" x14ac:dyDescent="0.2">
      <c r="B56" t="s">
        <v>373</v>
      </c>
      <c r="E56" t="s">
        <v>374</v>
      </c>
      <c r="H56" s="1"/>
      <c r="I56" s="22">
        <f t="shared" ref="I56:S56" si="0">I58-I59</f>
        <v>4.443511129843813</v>
      </c>
      <c r="J56" s="22">
        <f t="shared" si="0"/>
        <v>2.8230651930996942</v>
      </c>
      <c r="K56" s="22">
        <f t="shared" si="0"/>
        <v>-2.3629923840113349</v>
      </c>
      <c r="L56" s="22">
        <f t="shared" si="0"/>
        <v>3.3530572739571767</v>
      </c>
      <c r="M56" s="22">
        <f t="shared" si="0"/>
        <v>2.7256178887246847</v>
      </c>
      <c r="N56" s="22">
        <f t="shared" si="0"/>
        <v>4.4855434737939959</v>
      </c>
      <c r="O56" s="22">
        <f t="shared" si="0"/>
        <v>-1.4294496907722021</v>
      </c>
      <c r="P56" s="22">
        <f t="shared" si="0"/>
        <v>3.553565262934228</v>
      </c>
      <c r="Q56" s="22">
        <f t="shared" si="0"/>
        <v>5.0469616692965644</v>
      </c>
      <c r="R56" s="22">
        <f t="shared" si="0"/>
        <v>3.1256543012960947</v>
      </c>
      <c r="S56" s="22">
        <f t="shared" si="0"/>
        <v>3.0528671333976831</v>
      </c>
      <c r="AF56" s="39" t="s">
        <v>375</v>
      </c>
      <c r="AG56" s="131">
        <f>Protfolio!BX264/Protfolio!IT265</f>
        <v>2.101697271789264E-2</v>
      </c>
    </row>
    <row r="57" spans="2:33" x14ac:dyDescent="0.2">
      <c r="B57" s="75"/>
      <c r="C57" s="80"/>
      <c r="E57" s="75"/>
      <c r="F57" s="94"/>
      <c r="S57" s="39"/>
      <c r="AF57" s="39" t="s">
        <v>376</v>
      </c>
      <c r="AG57" s="131">
        <f>(Protfolio!S264+Protfolio!AB264)/Protfolio!IT265</f>
        <v>5.6968652909894484E-3</v>
      </c>
    </row>
    <row r="58" spans="2:33" x14ac:dyDescent="0.2">
      <c r="B58" s="75">
        <v>45293</v>
      </c>
      <c r="C58" s="80">
        <v>232.8299994092452</v>
      </c>
      <c r="E58" s="75">
        <v>45293</v>
      </c>
      <c r="F58" s="94">
        <v>898230.39</v>
      </c>
      <c r="H58" s="22">
        <f>AVERAGE(C58:C77)</f>
        <v>233.88270448247522</v>
      </c>
      <c r="I58" s="22">
        <f>AVERAGE(C78:C96)</f>
        <v>238.32621561231903</v>
      </c>
      <c r="J58" s="22">
        <f>AVERAGE(C97:C119)</f>
        <v>241.14928080541873</v>
      </c>
      <c r="K58" s="22">
        <f>AVERAGE(C120:C138)</f>
        <v>238.78628842140739</v>
      </c>
      <c r="L58" s="22">
        <f>AVERAGE(C139:C160)</f>
        <v>242.13934569536457</v>
      </c>
      <c r="M58" s="22">
        <f>AVERAGE(C161:C181)</f>
        <v>244.86496358408925</v>
      </c>
      <c r="N58" s="22">
        <f>AVERAGE(C182:C201)</f>
        <v>249.35050705788325</v>
      </c>
      <c r="O58" s="22">
        <f>AVERAGE(C202:C224)</f>
        <v>247.92105736711105</v>
      </c>
      <c r="P58" s="22">
        <f>AVERAGE(C225:C244)</f>
        <v>251.47462263004527</v>
      </c>
      <c r="Q58" s="22">
        <f>AVERAGE(C251:C266)</f>
        <v>256.52158429934184</v>
      </c>
      <c r="R58" s="22">
        <f>AVERAGE(C267:C287)</f>
        <v>259.64723860063793</v>
      </c>
      <c r="S58" s="22">
        <f>AVERAGE(C287:C307)</f>
        <v>262.70010573403562</v>
      </c>
      <c r="AF58" s="39" t="s">
        <v>377</v>
      </c>
      <c r="AG58" s="131">
        <f>Protfolio!AE264/Protfolio!IT265</f>
        <v>8.9280939356527738E-3</v>
      </c>
    </row>
    <row r="59" spans="2:33" x14ac:dyDescent="0.2">
      <c r="B59" s="75">
        <v>45294</v>
      </c>
      <c r="C59" s="80">
        <v>231.5173538110827</v>
      </c>
      <c r="E59" s="75">
        <v>45294</v>
      </c>
      <c r="F59" s="94">
        <v>888503.45999999973</v>
      </c>
      <c r="H59" s="1"/>
      <c r="I59" s="22">
        <f t="shared" ref="I59:S59" si="1">H58</f>
        <v>233.88270448247522</v>
      </c>
      <c r="J59" s="22">
        <f t="shared" si="1"/>
        <v>238.32621561231903</v>
      </c>
      <c r="K59" s="22">
        <f t="shared" si="1"/>
        <v>241.14928080541873</v>
      </c>
      <c r="L59" s="22">
        <f t="shared" si="1"/>
        <v>238.78628842140739</v>
      </c>
      <c r="M59" s="22">
        <f t="shared" si="1"/>
        <v>242.13934569536457</v>
      </c>
      <c r="N59" s="22">
        <f t="shared" si="1"/>
        <v>244.86496358408925</v>
      </c>
      <c r="O59" s="22">
        <f t="shared" si="1"/>
        <v>249.35050705788325</v>
      </c>
      <c r="P59" s="22">
        <f t="shared" si="1"/>
        <v>247.92105736711105</v>
      </c>
      <c r="Q59" s="22">
        <f t="shared" si="1"/>
        <v>251.47462263004527</v>
      </c>
      <c r="R59" s="22">
        <f t="shared" si="1"/>
        <v>256.52158429934184</v>
      </c>
      <c r="S59" s="22">
        <f t="shared" si="1"/>
        <v>259.64723860063793</v>
      </c>
      <c r="AF59" s="39" t="s">
        <v>378</v>
      </c>
      <c r="AG59" s="131">
        <f>Protfolio!AH264/Protfolio!IT265</f>
        <v>0</v>
      </c>
    </row>
    <row r="60" spans="2:33" x14ac:dyDescent="0.2">
      <c r="B60" s="75">
        <v>45295</v>
      </c>
      <c r="C60" s="80">
        <v>231.2487726221047</v>
      </c>
      <c r="E60" s="75">
        <v>45295</v>
      </c>
      <c r="F60" s="94">
        <v>886036.78999999992</v>
      </c>
      <c r="AF60" s="39" t="s">
        <v>74</v>
      </c>
      <c r="AG60" s="131">
        <f>Protfolio!AK264/Protfolio!IT265</f>
        <v>3.7564346083201489E-3</v>
      </c>
    </row>
    <row r="61" spans="2:33" x14ac:dyDescent="0.2">
      <c r="B61" s="75">
        <v>45296</v>
      </c>
      <c r="C61" s="80">
        <v>231.34718598426301</v>
      </c>
      <c r="E61" s="75">
        <v>45296</v>
      </c>
      <c r="F61" s="94">
        <v>888757.24999999988</v>
      </c>
      <c r="S61" s="39"/>
      <c r="AF61" s="39" t="s">
        <v>75</v>
      </c>
      <c r="AG61" s="131">
        <f>Protfolio!AN264/Protfolio!IT265</f>
        <v>4.3917326198485594E-3</v>
      </c>
    </row>
    <row r="62" spans="2:33" x14ac:dyDescent="0.2">
      <c r="B62" s="75">
        <v>45299</v>
      </c>
      <c r="C62" s="80">
        <v>233.0195518389468</v>
      </c>
      <c r="E62" s="75">
        <v>45299</v>
      </c>
      <c r="F62" s="94">
        <v>902399.48</v>
      </c>
      <c r="S62" s="39"/>
      <c r="AF62" s="39" t="s">
        <v>76</v>
      </c>
      <c r="AG62" s="131">
        <f>Protfolio!AQ264/Protfolio!IT265</f>
        <v>4.4339737110916646E-3</v>
      </c>
    </row>
    <row r="63" spans="2:33" x14ac:dyDescent="0.2">
      <c r="B63" s="75">
        <v>45300</v>
      </c>
      <c r="C63" s="80">
        <v>232.67831216865591</v>
      </c>
      <c r="E63" s="75">
        <v>45300</v>
      </c>
      <c r="F63" s="94">
        <v>903737.09</v>
      </c>
      <c r="S63" s="39"/>
      <c r="AF63" s="39" t="s">
        <v>379</v>
      </c>
      <c r="AG63" s="131">
        <f>(Protfolio!AT264+Protfolio!AW264)/Protfolio!IT265</f>
        <v>1.8353702288300369E-2</v>
      </c>
    </row>
    <row r="64" spans="2:33" x14ac:dyDescent="0.2">
      <c r="B64" s="75">
        <v>45301</v>
      </c>
      <c r="C64" s="80">
        <v>233.43054426710259</v>
      </c>
      <c r="E64" s="75">
        <v>45301</v>
      </c>
      <c r="F64" s="94">
        <v>907812.84</v>
      </c>
      <c r="S64" s="39"/>
      <c r="AF64" s="39" t="s">
        <v>78</v>
      </c>
      <c r="AG64" s="131">
        <f>Protfolio!AZ264/Protfolio!IT265</f>
        <v>1.2857634047143327E-2</v>
      </c>
    </row>
    <row r="65" spans="2:33" x14ac:dyDescent="0.2">
      <c r="B65" s="75">
        <v>45302</v>
      </c>
      <c r="C65" s="80">
        <v>233.42141373147149</v>
      </c>
      <c r="E65" s="75">
        <v>45302</v>
      </c>
      <c r="F65" s="94">
        <v>909380.98999999987</v>
      </c>
      <c r="S65" s="39"/>
      <c r="AF65" s="39" t="s">
        <v>79</v>
      </c>
      <c r="AG65" s="131">
        <f>Protfolio!BC264/Protfolio!IT265</f>
        <v>7.2942334176473531E-3</v>
      </c>
    </row>
    <row r="66" spans="2:33" x14ac:dyDescent="0.2">
      <c r="B66" s="75">
        <v>45303</v>
      </c>
      <c r="C66" s="80">
        <v>233.18840599672259</v>
      </c>
      <c r="E66" s="75">
        <v>45303</v>
      </c>
      <c r="F66" s="94">
        <v>910181.49</v>
      </c>
      <c r="S66" s="39"/>
      <c r="AG66" s="132"/>
    </row>
    <row r="67" spans="2:33" x14ac:dyDescent="0.2">
      <c r="B67" s="75">
        <v>45307</v>
      </c>
      <c r="C67" s="80">
        <v>232.53856571821629</v>
      </c>
      <c r="E67" s="75">
        <v>45307</v>
      </c>
      <c r="F67" s="94">
        <v>905320.0699999996</v>
      </c>
      <c r="S67" s="39"/>
      <c r="AF67" s="39" t="s">
        <v>380</v>
      </c>
      <c r="AG67" s="132">
        <f>SUM(AG51:AG65)</f>
        <v>0.40031815498025247</v>
      </c>
    </row>
    <row r="68" spans="2:33" x14ac:dyDescent="0.2">
      <c r="B68" s="75">
        <v>45308</v>
      </c>
      <c r="C68" s="80">
        <v>231.9838000542272</v>
      </c>
      <c r="E68" s="75">
        <v>45308</v>
      </c>
      <c r="F68" s="94">
        <v>900689.9700000002</v>
      </c>
      <c r="S68" s="39"/>
    </row>
    <row r="69" spans="2:33" x14ac:dyDescent="0.2">
      <c r="B69" s="75">
        <v>45309</v>
      </c>
      <c r="C69" s="80">
        <v>233.1285500788903</v>
      </c>
      <c r="E69" s="75">
        <v>45309</v>
      </c>
      <c r="F69" s="94">
        <v>906211.2</v>
      </c>
      <c r="S69" s="39"/>
    </row>
    <row r="70" spans="2:33" x14ac:dyDescent="0.2">
      <c r="B70" s="75">
        <v>45310</v>
      </c>
      <c r="C70" s="80">
        <v>234.88545465859201</v>
      </c>
      <c r="E70" s="75">
        <v>45310</v>
      </c>
      <c r="F70" s="94">
        <v>923322.8</v>
      </c>
      <c r="S70" s="39"/>
    </row>
    <row r="71" spans="2:33" x14ac:dyDescent="0.2">
      <c r="B71" s="75">
        <v>45313</v>
      </c>
      <c r="C71" s="80">
        <v>235.4250170488927</v>
      </c>
      <c r="E71" s="75">
        <v>45313</v>
      </c>
      <c r="F71" s="94">
        <v>927230.19000000018</v>
      </c>
    </row>
    <row r="72" spans="2:33" x14ac:dyDescent="0.2">
      <c r="B72" s="75">
        <v>45314</v>
      </c>
      <c r="C72" s="80">
        <v>235.4447815747383</v>
      </c>
      <c r="E72" s="75">
        <v>45314</v>
      </c>
      <c r="F72" s="94">
        <v>927381.10999999987</v>
      </c>
      <c r="S72" s="39"/>
    </row>
    <row r="73" spans="2:33" x14ac:dyDescent="0.2">
      <c r="B73" s="75">
        <v>45315</v>
      </c>
      <c r="C73" s="80">
        <v>235.39197939788701</v>
      </c>
      <c r="E73" s="75">
        <v>45315</v>
      </c>
      <c r="F73" s="94">
        <v>937472.47000000009</v>
      </c>
    </row>
    <row r="74" spans="2:33" x14ac:dyDescent="0.2">
      <c r="B74" s="75">
        <v>45316</v>
      </c>
      <c r="C74" s="80">
        <v>236.0495177106404</v>
      </c>
      <c r="E74" s="75">
        <v>45316</v>
      </c>
      <c r="F74" s="94">
        <v>939490.92</v>
      </c>
    </row>
    <row r="75" spans="2:33" x14ac:dyDescent="0.2">
      <c r="B75" s="75">
        <v>45317</v>
      </c>
      <c r="C75" s="80">
        <v>236.0046183395072</v>
      </c>
      <c r="E75" s="75">
        <v>45317</v>
      </c>
      <c r="F75" s="94">
        <v>939316.51000000013</v>
      </c>
    </row>
    <row r="76" spans="2:33" x14ac:dyDescent="0.2">
      <c r="B76" s="75">
        <v>45320</v>
      </c>
      <c r="C76" s="80">
        <v>237.12153719751851</v>
      </c>
      <c r="E76" s="75">
        <v>45320</v>
      </c>
      <c r="F76" s="94">
        <v>946377.09000000008</v>
      </c>
    </row>
    <row r="77" spans="2:33" x14ac:dyDescent="0.2">
      <c r="B77" s="75">
        <v>45321</v>
      </c>
      <c r="C77" s="80">
        <v>236.99872804079851</v>
      </c>
      <c r="E77" s="75">
        <v>45321</v>
      </c>
      <c r="F77" s="94">
        <v>947651.57000000018</v>
      </c>
    </row>
    <row r="78" spans="2:33" x14ac:dyDescent="0.2">
      <c r="B78" s="75">
        <v>45322</v>
      </c>
      <c r="C78" s="80">
        <v>235.07844137671759</v>
      </c>
      <c r="E78" s="75">
        <v>45322</v>
      </c>
      <c r="F78" s="94">
        <v>941583.51</v>
      </c>
    </row>
    <row r="79" spans="2:33" x14ac:dyDescent="0.2">
      <c r="B79" s="75">
        <v>45323</v>
      </c>
      <c r="C79" s="80">
        <v>236.60280983517319</v>
      </c>
      <c r="E79" s="75">
        <v>45323</v>
      </c>
      <c r="F79" s="94">
        <v>948350.77999999991</v>
      </c>
    </row>
    <row r="80" spans="2:33" x14ac:dyDescent="0.2">
      <c r="B80" s="75">
        <v>45324</v>
      </c>
      <c r="C80" s="80">
        <v>237.75336823221201</v>
      </c>
      <c r="E80" s="75">
        <v>45324</v>
      </c>
      <c r="F80" s="94">
        <v>951007.20000000007</v>
      </c>
    </row>
    <row r="81" spans="2:6" x14ac:dyDescent="0.2">
      <c r="B81" s="75">
        <v>45327</v>
      </c>
      <c r="C81" s="80">
        <v>237.0325167854273</v>
      </c>
      <c r="E81" s="75">
        <v>45327</v>
      </c>
      <c r="F81" s="94">
        <v>960016.78999999969</v>
      </c>
    </row>
    <row r="82" spans="2:6" x14ac:dyDescent="0.2">
      <c r="B82" s="75">
        <v>45328</v>
      </c>
      <c r="C82" s="80">
        <v>237.4061415949744</v>
      </c>
      <c r="E82" s="75">
        <v>45328</v>
      </c>
      <c r="F82" s="94">
        <v>960603.73</v>
      </c>
    </row>
    <row r="83" spans="2:6" x14ac:dyDescent="0.2">
      <c r="B83" s="75">
        <v>45329</v>
      </c>
      <c r="C83" s="80">
        <v>238.22993653104419</v>
      </c>
      <c r="E83" s="75">
        <v>45329</v>
      </c>
      <c r="F83" s="94">
        <v>965220.34999999974</v>
      </c>
    </row>
    <row r="84" spans="2:6" x14ac:dyDescent="0.2">
      <c r="B84" s="75">
        <v>45330</v>
      </c>
      <c r="C84" s="80">
        <v>238.50819500303521</v>
      </c>
      <c r="E84" s="75">
        <v>45330</v>
      </c>
      <c r="F84" s="94">
        <v>967975.86999999976</v>
      </c>
    </row>
    <row r="85" spans="2:6" x14ac:dyDescent="0.2">
      <c r="B85" s="75">
        <v>45331</v>
      </c>
      <c r="C85" s="80">
        <v>239.11360368467939</v>
      </c>
      <c r="E85" s="75">
        <v>45331</v>
      </c>
      <c r="F85" s="94">
        <v>971284.81</v>
      </c>
    </row>
    <row r="86" spans="2:6" x14ac:dyDescent="0.2">
      <c r="B86" s="75">
        <v>45334</v>
      </c>
      <c r="C86" s="80">
        <v>239.2925673761288</v>
      </c>
      <c r="E86" s="75">
        <v>45334</v>
      </c>
      <c r="F86" s="94">
        <v>970195.14000000013</v>
      </c>
    </row>
    <row r="87" spans="2:6" x14ac:dyDescent="0.2">
      <c r="B87" s="75">
        <v>45335</v>
      </c>
      <c r="C87" s="80">
        <v>237.11214662424729</v>
      </c>
      <c r="E87" s="75">
        <v>45335</v>
      </c>
      <c r="F87" s="94">
        <v>965038.79</v>
      </c>
    </row>
    <row r="88" spans="2:6" x14ac:dyDescent="0.2">
      <c r="B88" s="75">
        <v>45336</v>
      </c>
      <c r="C88" s="80">
        <v>238.22973841089211</v>
      </c>
      <c r="E88" s="75">
        <v>45336</v>
      </c>
      <c r="F88" s="94">
        <v>966565.9</v>
      </c>
    </row>
    <row r="89" spans="2:6" x14ac:dyDescent="0.2">
      <c r="B89" s="75">
        <v>45337</v>
      </c>
      <c r="C89" s="80">
        <v>239.22730106663639</v>
      </c>
      <c r="E89" s="75">
        <v>45337</v>
      </c>
      <c r="F89" s="94">
        <v>967539.9800000001</v>
      </c>
    </row>
    <row r="90" spans="2:6" x14ac:dyDescent="0.2">
      <c r="B90" s="75">
        <v>45338</v>
      </c>
      <c r="C90" s="80">
        <v>238.44917832393821</v>
      </c>
      <c r="E90" s="75">
        <v>45338</v>
      </c>
      <c r="F90" s="94">
        <v>967381.42</v>
      </c>
    </row>
    <row r="91" spans="2:6" x14ac:dyDescent="0.2">
      <c r="B91" s="75">
        <v>45342</v>
      </c>
      <c r="C91" s="80">
        <v>237.77414947970769</v>
      </c>
      <c r="E91" s="75">
        <v>45342</v>
      </c>
      <c r="F91" s="94">
        <v>943164.8600000001</v>
      </c>
    </row>
    <row r="92" spans="2:6" x14ac:dyDescent="0.2">
      <c r="B92" s="75">
        <v>45343</v>
      </c>
      <c r="C92" s="80">
        <v>237.71416654057239</v>
      </c>
      <c r="E92" s="75">
        <v>45343</v>
      </c>
      <c r="F92" s="94">
        <v>942690.83</v>
      </c>
    </row>
    <row r="93" spans="2:6" x14ac:dyDescent="0.2">
      <c r="B93" s="75">
        <v>45344</v>
      </c>
      <c r="C93" s="80">
        <v>240.24702088793191</v>
      </c>
      <c r="E93" s="75">
        <v>45344</v>
      </c>
      <c r="F93" s="94">
        <v>945824.21000000008</v>
      </c>
    </row>
    <row r="94" spans="2:6" x14ac:dyDescent="0.2">
      <c r="B94" s="75">
        <v>45345</v>
      </c>
      <c r="C94" s="80">
        <v>240.24847721172929</v>
      </c>
      <c r="E94" s="75">
        <v>45345</v>
      </c>
      <c r="F94" s="94">
        <v>945386.11</v>
      </c>
    </row>
    <row r="95" spans="2:6" x14ac:dyDescent="0.2">
      <c r="B95" s="75">
        <v>45348</v>
      </c>
      <c r="C95" s="80">
        <v>240.05653775274851</v>
      </c>
      <c r="E95" s="75">
        <v>45348</v>
      </c>
      <c r="F95" s="94">
        <v>945832.53999999992</v>
      </c>
    </row>
    <row r="96" spans="2:6" x14ac:dyDescent="0.2">
      <c r="B96" s="75">
        <v>45349</v>
      </c>
      <c r="C96" s="80">
        <v>240.1217999162661</v>
      </c>
      <c r="E96" s="75">
        <v>45349</v>
      </c>
      <c r="F96" s="94">
        <v>945192.34000000008</v>
      </c>
    </row>
    <row r="97" spans="2:6" x14ac:dyDescent="0.2">
      <c r="B97" s="75">
        <v>45350</v>
      </c>
      <c r="C97" s="80">
        <v>239.7707475968547</v>
      </c>
      <c r="E97" s="75">
        <v>45350</v>
      </c>
      <c r="F97" s="94">
        <v>944190.57000000007</v>
      </c>
    </row>
    <row r="98" spans="2:6" x14ac:dyDescent="0.2">
      <c r="B98" s="75">
        <v>45351</v>
      </c>
      <c r="C98" s="80">
        <v>240.37151397071699</v>
      </c>
      <c r="E98" s="75">
        <v>45351</v>
      </c>
      <c r="F98" s="94">
        <v>944731.41</v>
      </c>
    </row>
    <row r="99" spans="2:6" x14ac:dyDescent="0.2">
      <c r="B99" s="75">
        <v>45352</v>
      </c>
      <c r="C99" s="80">
        <v>241.21303722251221</v>
      </c>
      <c r="E99" s="75">
        <v>45352</v>
      </c>
      <c r="F99" s="94">
        <v>949994.75</v>
      </c>
    </row>
    <row r="100" spans="2:6" x14ac:dyDescent="0.2">
      <c r="B100" s="75">
        <v>45355</v>
      </c>
      <c r="C100" s="80">
        <v>240.8164555550174</v>
      </c>
      <c r="E100" s="75">
        <v>45355</v>
      </c>
      <c r="F100" s="94">
        <v>972347.42</v>
      </c>
    </row>
    <row r="101" spans="2:6" x14ac:dyDescent="0.2">
      <c r="B101" s="75">
        <v>45356</v>
      </c>
      <c r="C101" s="80">
        <v>239.11077478700631</v>
      </c>
      <c r="E101" s="75">
        <v>45356</v>
      </c>
      <c r="F101" s="94">
        <v>970085.64</v>
      </c>
    </row>
    <row r="102" spans="2:6" x14ac:dyDescent="0.2">
      <c r="B102" s="75">
        <v>45357</v>
      </c>
      <c r="C102" s="80">
        <v>239.61520215632021</v>
      </c>
      <c r="E102" s="75">
        <v>45357</v>
      </c>
      <c r="F102" s="94">
        <v>971296.91</v>
      </c>
    </row>
    <row r="103" spans="2:6" x14ac:dyDescent="0.2">
      <c r="B103" s="75">
        <v>45358</v>
      </c>
      <c r="C103" s="80">
        <v>240.72478844154719</v>
      </c>
      <c r="E103" s="75">
        <v>45358</v>
      </c>
      <c r="F103" s="94">
        <v>976448.89</v>
      </c>
    </row>
    <row r="104" spans="2:6" x14ac:dyDescent="0.2">
      <c r="B104" s="75">
        <v>45359</v>
      </c>
      <c r="C104" s="80">
        <v>239.97732092664879</v>
      </c>
      <c r="E104" s="75">
        <v>45359</v>
      </c>
      <c r="F104" s="94">
        <v>986213.2100000002</v>
      </c>
    </row>
    <row r="105" spans="2:6" x14ac:dyDescent="0.2">
      <c r="B105" s="75">
        <v>45362</v>
      </c>
      <c r="C105" s="80">
        <v>239.82817029843449</v>
      </c>
      <c r="E105" s="75">
        <v>45362</v>
      </c>
      <c r="F105" s="94">
        <v>980107.48</v>
      </c>
    </row>
    <row r="106" spans="2:6" x14ac:dyDescent="0.2">
      <c r="B106" s="75">
        <v>45363</v>
      </c>
      <c r="C106" s="80">
        <v>241.1233802411318</v>
      </c>
      <c r="E106" s="75">
        <v>45363</v>
      </c>
      <c r="F106" s="94">
        <v>987989.4800000001</v>
      </c>
    </row>
    <row r="107" spans="2:6" x14ac:dyDescent="0.2">
      <c r="B107" s="75">
        <v>45364</v>
      </c>
      <c r="C107" s="80">
        <v>240.93945588845611</v>
      </c>
      <c r="E107" s="75">
        <v>45364</v>
      </c>
      <c r="F107" s="94">
        <v>988019.41000000015</v>
      </c>
    </row>
    <row r="108" spans="2:6" x14ac:dyDescent="0.2">
      <c r="B108" s="75">
        <v>45365</v>
      </c>
      <c r="C108" s="80">
        <v>240.4109086365506</v>
      </c>
      <c r="E108" s="75">
        <v>45365</v>
      </c>
      <c r="F108" s="94">
        <v>983801.07000000007</v>
      </c>
    </row>
    <row r="109" spans="2:6" x14ac:dyDescent="0.2">
      <c r="B109" s="75">
        <v>45366</v>
      </c>
      <c r="C109" s="80">
        <v>239.54327518898151</v>
      </c>
      <c r="E109" s="75">
        <v>45366</v>
      </c>
      <c r="F109" s="94">
        <v>980392.60999999975</v>
      </c>
    </row>
    <row r="110" spans="2:6" x14ac:dyDescent="0.2">
      <c r="B110" s="75">
        <v>45369</v>
      </c>
      <c r="C110" s="80">
        <v>240.1062292725139</v>
      </c>
      <c r="E110" s="75">
        <v>45369</v>
      </c>
      <c r="F110" s="94">
        <v>1006834.99</v>
      </c>
    </row>
    <row r="111" spans="2:6" x14ac:dyDescent="0.2">
      <c r="B111" s="75">
        <v>45370</v>
      </c>
      <c r="C111" s="80">
        <v>240.99515051522181</v>
      </c>
      <c r="E111" s="75">
        <v>45370</v>
      </c>
      <c r="F111" s="94">
        <v>984810.58000000007</v>
      </c>
    </row>
    <row r="112" spans="2:6" x14ac:dyDescent="0.2">
      <c r="B112" s="75">
        <v>45371</v>
      </c>
      <c r="C112" s="80">
        <v>242.5331639886883</v>
      </c>
      <c r="E112" s="75">
        <v>45371</v>
      </c>
      <c r="F112" s="94">
        <v>990803.92000000016</v>
      </c>
    </row>
    <row r="113" spans="2:6" x14ac:dyDescent="0.2">
      <c r="B113" s="75">
        <v>45372</v>
      </c>
      <c r="C113" s="80">
        <v>243.2256301635762</v>
      </c>
      <c r="E113" s="75">
        <v>45372</v>
      </c>
      <c r="F113" s="94">
        <v>996730.53</v>
      </c>
    </row>
    <row r="114" spans="2:6" x14ac:dyDescent="0.2">
      <c r="B114" s="75">
        <v>45373</v>
      </c>
      <c r="C114" s="80">
        <v>242.65395603369171</v>
      </c>
      <c r="E114" s="75">
        <v>45373</v>
      </c>
      <c r="F114" s="94">
        <v>974845.3</v>
      </c>
    </row>
    <row r="115" spans="2:6" x14ac:dyDescent="0.2">
      <c r="B115" s="75">
        <v>45376</v>
      </c>
      <c r="C115" s="80">
        <v>242.19162807753139</v>
      </c>
      <c r="E115" s="75">
        <v>45376</v>
      </c>
      <c r="F115" s="94">
        <v>974646.37999999989</v>
      </c>
    </row>
    <row r="116" spans="2:6" x14ac:dyDescent="0.2">
      <c r="B116" s="75">
        <v>45377</v>
      </c>
      <c r="C116" s="80">
        <v>241.89742061265369</v>
      </c>
      <c r="E116" s="75">
        <v>45377</v>
      </c>
      <c r="F116" s="94">
        <v>972306.79</v>
      </c>
    </row>
    <row r="117" spans="2:6" x14ac:dyDescent="0.2">
      <c r="B117" s="75">
        <v>45378</v>
      </c>
      <c r="C117" s="80">
        <v>243.2412362880888</v>
      </c>
      <c r="E117" s="75">
        <v>45378</v>
      </c>
      <c r="F117" s="94">
        <v>977240.99</v>
      </c>
    </row>
    <row r="118" spans="2:6" x14ac:dyDescent="0.2">
      <c r="B118" s="75">
        <v>45379</v>
      </c>
      <c r="C118" s="80">
        <v>243.3084534152147</v>
      </c>
      <c r="E118" s="75">
        <v>45379</v>
      </c>
      <c r="F118" s="94">
        <v>977811.13</v>
      </c>
    </row>
    <row r="119" spans="2:6" x14ac:dyDescent="0.2">
      <c r="B119" s="75">
        <v>45383</v>
      </c>
      <c r="C119" s="80">
        <v>242.83555924727301</v>
      </c>
      <c r="E119" s="75">
        <v>45383</v>
      </c>
      <c r="F119" s="94">
        <v>979234.08999999985</v>
      </c>
    </row>
    <row r="120" spans="2:6" x14ac:dyDescent="0.2">
      <c r="B120" s="75">
        <v>45384</v>
      </c>
      <c r="C120" s="80">
        <v>241.47802993909991</v>
      </c>
      <c r="E120" s="75">
        <v>45384</v>
      </c>
      <c r="F120" s="94">
        <v>972577.65000000014</v>
      </c>
    </row>
    <row r="121" spans="2:6" x14ac:dyDescent="0.2">
      <c r="B121" s="75">
        <v>45385</v>
      </c>
      <c r="C121" s="80">
        <v>241.5393153268916</v>
      </c>
      <c r="E121" s="75">
        <v>45385</v>
      </c>
      <c r="F121" s="94">
        <v>977245.8400000002</v>
      </c>
    </row>
    <row r="122" spans="2:6" x14ac:dyDescent="0.2">
      <c r="B122" s="75">
        <v>45386</v>
      </c>
      <c r="C122" s="80">
        <v>239.68537144581671</v>
      </c>
      <c r="E122" s="75">
        <v>45386</v>
      </c>
      <c r="F122" s="94">
        <v>959631.09</v>
      </c>
    </row>
    <row r="123" spans="2:6" x14ac:dyDescent="0.2">
      <c r="B123" s="75">
        <v>45387</v>
      </c>
      <c r="C123" s="80">
        <v>241.0050271151448</v>
      </c>
      <c r="E123" s="75">
        <v>45387</v>
      </c>
      <c r="F123" s="94">
        <v>971145.9499999996</v>
      </c>
    </row>
    <row r="124" spans="2:6" x14ac:dyDescent="0.2">
      <c r="B124" s="75">
        <v>45390</v>
      </c>
      <c r="C124" s="80">
        <v>241.01777947898739</v>
      </c>
      <c r="E124" s="75">
        <v>45390</v>
      </c>
      <c r="F124" s="94">
        <v>969234.00000000012</v>
      </c>
    </row>
    <row r="125" spans="2:6" x14ac:dyDescent="0.2">
      <c r="B125" s="75">
        <v>45391</v>
      </c>
      <c r="C125" s="80">
        <v>241.1841147434447</v>
      </c>
      <c r="E125" s="75">
        <v>45391</v>
      </c>
      <c r="F125" s="94">
        <v>965121.1</v>
      </c>
    </row>
    <row r="126" spans="2:6" x14ac:dyDescent="0.2">
      <c r="B126" s="75">
        <v>45392</v>
      </c>
      <c r="C126" s="80">
        <v>239.761752706273</v>
      </c>
      <c r="E126" s="75">
        <v>45392</v>
      </c>
      <c r="F126" s="94">
        <v>960732.25999999989</v>
      </c>
    </row>
    <row r="127" spans="2:6" x14ac:dyDescent="0.2">
      <c r="B127" s="75">
        <v>45393</v>
      </c>
      <c r="C127" s="80">
        <v>240.67090379856529</v>
      </c>
      <c r="E127" s="75">
        <v>45393</v>
      </c>
      <c r="F127" s="94">
        <v>967698.64000000013</v>
      </c>
    </row>
    <row r="128" spans="2:6" x14ac:dyDescent="0.2">
      <c r="B128" s="75">
        <v>45394</v>
      </c>
      <c r="C128" s="80">
        <v>238.73370850585991</v>
      </c>
      <c r="E128" s="75">
        <v>45394</v>
      </c>
      <c r="F128" s="94">
        <v>953642.06</v>
      </c>
    </row>
    <row r="129" spans="2:6" x14ac:dyDescent="0.2">
      <c r="B129" s="75">
        <v>45397</v>
      </c>
      <c r="C129" s="80">
        <v>237.20676524464</v>
      </c>
      <c r="E129" s="75">
        <v>45397</v>
      </c>
      <c r="F129" s="94">
        <v>943426.74999999988</v>
      </c>
    </row>
    <row r="130" spans="2:6" x14ac:dyDescent="0.2">
      <c r="B130" s="75">
        <v>45398</v>
      </c>
      <c r="C130" s="80">
        <v>237.23302347814021</v>
      </c>
      <c r="E130" s="75">
        <v>45398</v>
      </c>
      <c r="F130" s="94">
        <v>942447.19000000006</v>
      </c>
    </row>
    <row r="131" spans="2:6" x14ac:dyDescent="0.2">
      <c r="B131" s="75">
        <v>45399</v>
      </c>
      <c r="C131" s="80">
        <v>236.4996334865296</v>
      </c>
      <c r="E131" s="75">
        <v>45399</v>
      </c>
      <c r="F131" s="94">
        <v>936922.41999999993</v>
      </c>
    </row>
    <row r="132" spans="2:6" x14ac:dyDescent="0.2">
      <c r="B132" s="75">
        <v>45400</v>
      </c>
      <c r="C132" s="80">
        <v>236.26517590512799</v>
      </c>
      <c r="E132" s="75">
        <v>45400</v>
      </c>
      <c r="F132" s="94">
        <v>932133.0399999998</v>
      </c>
    </row>
    <row r="133" spans="2:6" x14ac:dyDescent="0.2">
      <c r="B133" s="75">
        <v>45401</v>
      </c>
      <c r="C133" s="80">
        <v>235.6692827370367</v>
      </c>
      <c r="E133" s="75">
        <v>45401</v>
      </c>
      <c r="F133" s="94">
        <v>917343.33000000007</v>
      </c>
    </row>
    <row r="134" spans="2:6" x14ac:dyDescent="0.2">
      <c r="B134" s="75">
        <v>45404</v>
      </c>
      <c r="C134" s="80">
        <v>236.82197782425041</v>
      </c>
      <c r="E134" s="75">
        <v>45404</v>
      </c>
      <c r="F134" s="94">
        <v>924734.06000000017</v>
      </c>
    </row>
    <row r="135" spans="2:6" x14ac:dyDescent="0.2">
      <c r="B135" s="75">
        <v>45405</v>
      </c>
      <c r="C135" s="80">
        <v>238.28464130856739</v>
      </c>
      <c r="E135" s="75">
        <v>45405</v>
      </c>
      <c r="F135" s="94">
        <v>940413.07</v>
      </c>
    </row>
    <row r="136" spans="2:6" x14ac:dyDescent="0.2">
      <c r="B136" s="75">
        <v>45406</v>
      </c>
      <c r="C136" s="80">
        <v>238.234196796264</v>
      </c>
      <c r="E136" s="75">
        <v>45406</v>
      </c>
      <c r="F136" s="94">
        <v>937780.14999999991</v>
      </c>
    </row>
    <row r="137" spans="2:6" x14ac:dyDescent="0.2">
      <c r="B137" s="75">
        <v>45407</v>
      </c>
      <c r="C137" s="80">
        <v>237.12053830847279</v>
      </c>
      <c r="E137" s="75">
        <v>45407</v>
      </c>
      <c r="F137" s="94">
        <v>934495.92</v>
      </c>
    </row>
    <row r="138" spans="2:6" x14ac:dyDescent="0.2">
      <c r="B138" s="75">
        <v>45408</v>
      </c>
      <c r="C138" s="80">
        <v>238.5282418576287</v>
      </c>
      <c r="E138" s="75">
        <v>45408</v>
      </c>
      <c r="F138" s="94">
        <v>945643.89000000013</v>
      </c>
    </row>
    <row r="139" spans="2:6" x14ac:dyDescent="0.2">
      <c r="B139" s="75">
        <v>45411</v>
      </c>
      <c r="C139" s="80">
        <v>239.04476662680079</v>
      </c>
      <c r="E139" s="75">
        <v>45411</v>
      </c>
      <c r="F139" s="94">
        <v>948792.65</v>
      </c>
    </row>
    <row r="140" spans="2:6" x14ac:dyDescent="0.2">
      <c r="B140" s="75">
        <v>45412</v>
      </c>
      <c r="C140" s="80">
        <v>236.71634210023879</v>
      </c>
      <c r="E140" s="75">
        <v>45412</v>
      </c>
      <c r="F140" s="94">
        <v>937000.93000000017</v>
      </c>
    </row>
    <row r="141" spans="2:6" x14ac:dyDescent="0.2">
      <c r="B141" s="75">
        <v>45413</v>
      </c>
      <c r="C141" s="80">
        <v>236.71246282378829</v>
      </c>
      <c r="E141" s="75">
        <v>45413</v>
      </c>
      <c r="F141" s="94">
        <v>934979.6</v>
      </c>
    </row>
    <row r="142" spans="2:6" x14ac:dyDescent="0.2">
      <c r="B142" s="75">
        <v>45414</v>
      </c>
      <c r="C142" s="80">
        <v>238.23605991038531</v>
      </c>
      <c r="E142" s="75">
        <v>45414</v>
      </c>
      <c r="F142" s="94">
        <v>941689.81</v>
      </c>
    </row>
    <row r="143" spans="2:6" x14ac:dyDescent="0.2">
      <c r="B143" s="75">
        <v>45415</v>
      </c>
      <c r="C143" s="80">
        <v>240.23100245622251</v>
      </c>
      <c r="E143" s="75">
        <v>45415</v>
      </c>
      <c r="F143" s="94">
        <v>944183.64000000013</v>
      </c>
    </row>
    <row r="144" spans="2:6" x14ac:dyDescent="0.2">
      <c r="B144" s="75">
        <v>45418</v>
      </c>
      <c r="C144" s="80">
        <v>241.302672189888</v>
      </c>
      <c r="E144" s="75">
        <v>45418</v>
      </c>
      <c r="F144" s="94">
        <v>957072.88999999978</v>
      </c>
    </row>
    <row r="145" spans="2:6" x14ac:dyDescent="0.2">
      <c r="B145" s="75">
        <v>45419</v>
      </c>
      <c r="C145" s="80">
        <v>241.33866662507211</v>
      </c>
      <c r="E145" s="75">
        <v>45419</v>
      </c>
      <c r="F145" s="94">
        <v>953745.79</v>
      </c>
    </row>
    <row r="146" spans="2:6" x14ac:dyDescent="0.2">
      <c r="B146" s="75">
        <v>45420</v>
      </c>
      <c r="C146" s="80">
        <v>241.56422899979259</v>
      </c>
      <c r="E146" s="75">
        <v>45420</v>
      </c>
      <c r="F146" s="94">
        <v>953845.14000000013</v>
      </c>
    </row>
    <row r="147" spans="2:6" x14ac:dyDescent="0.2">
      <c r="B147" s="75">
        <v>45421</v>
      </c>
      <c r="C147" s="80">
        <v>242.42143505285131</v>
      </c>
      <c r="E147" s="75">
        <v>45421</v>
      </c>
      <c r="F147" s="94">
        <v>957311.15999999968</v>
      </c>
    </row>
    <row r="148" spans="2:6" x14ac:dyDescent="0.2">
      <c r="B148" s="75">
        <v>45422</v>
      </c>
      <c r="C148" s="80">
        <v>242.63066448186001</v>
      </c>
      <c r="E148" s="75">
        <v>45422</v>
      </c>
      <c r="F148" s="94">
        <v>954911.32</v>
      </c>
    </row>
    <row r="149" spans="2:6" x14ac:dyDescent="0.2">
      <c r="B149" s="75">
        <v>45425</v>
      </c>
      <c r="C149" s="80">
        <v>242.6154427890223</v>
      </c>
      <c r="E149" s="75">
        <v>45425</v>
      </c>
      <c r="F149" s="94">
        <v>952935.3</v>
      </c>
    </row>
    <row r="150" spans="2:6" x14ac:dyDescent="0.2">
      <c r="B150" s="75">
        <v>45426</v>
      </c>
      <c r="C150" s="80">
        <v>243.3121624945986</v>
      </c>
      <c r="E150" s="75">
        <v>45426</v>
      </c>
      <c r="F150" s="94">
        <v>958220.22999999975</v>
      </c>
    </row>
    <row r="151" spans="2:6" x14ac:dyDescent="0.2">
      <c r="B151" s="75">
        <v>45427</v>
      </c>
      <c r="C151" s="80">
        <v>244.81071411488821</v>
      </c>
      <c r="E151" s="75">
        <v>45427</v>
      </c>
      <c r="F151" s="94">
        <v>971820.05999999982</v>
      </c>
    </row>
    <row r="152" spans="2:6" x14ac:dyDescent="0.2">
      <c r="B152" s="75">
        <v>45428</v>
      </c>
      <c r="C152" s="80">
        <v>244.56348610884939</v>
      </c>
      <c r="E152" s="75">
        <v>45428</v>
      </c>
      <c r="F152" s="94">
        <v>963519.84</v>
      </c>
    </row>
    <row r="153" spans="2:6" x14ac:dyDescent="0.2">
      <c r="B153" s="75">
        <v>45429</v>
      </c>
      <c r="C153" s="80">
        <v>244.79233995505871</v>
      </c>
      <c r="E153" s="75">
        <v>45429</v>
      </c>
      <c r="F153" s="94">
        <v>963433.4500000003</v>
      </c>
    </row>
    <row r="154" spans="2:6" x14ac:dyDescent="0.2">
      <c r="B154" s="75">
        <v>45432</v>
      </c>
      <c r="C154" s="80">
        <v>244.7581935149102</v>
      </c>
      <c r="E154" s="75">
        <v>45432</v>
      </c>
      <c r="F154" s="94">
        <v>968115.4</v>
      </c>
    </row>
    <row r="155" spans="2:6" x14ac:dyDescent="0.2">
      <c r="B155" s="75">
        <v>45433</v>
      </c>
      <c r="C155" s="80">
        <v>245.00771817689829</v>
      </c>
      <c r="E155" s="75">
        <v>45433</v>
      </c>
      <c r="F155" s="94">
        <v>970444.92999999993</v>
      </c>
    </row>
    <row r="156" spans="2:6" x14ac:dyDescent="0.2">
      <c r="B156" s="75">
        <v>45434</v>
      </c>
      <c r="C156" s="80">
        <v>244.4760283691746</v>
      </c>
      <c r="E156" s="75">
        <v>45434</v>
      </c>
      <c r="F156" s="94">
        <v>983905.10999999987</v>
      </c>
    </row>
    <row r="157" spans="2:6" x14ac:dyDescent="0.2">
      <c r="B157" s="75">
        <v>45435</v>
      </c>
      <c r="C157" s="80">
        <v>243.00304119740119</v>
      </c>
      <c r="E157" s="75">
        <v>45435</v>
      </c>
      <c r="F157" s="94">
        <v>979684.16999999993</v>
      </c>
    </row>
    <row r="158" spans="2:6" x14ac:dyDescent="0.2">
      <c r="B158" s="75">
        <v>45436</v>
      </c>
      <c r="C158" s="80">
        <v>243.6655364303478</v>
      </c>
      <c r="E158" s="75">
        <v>45436</v>
      </c>
      <c r="F158" s="94">
        <v>990600.87</v>
      </c>
    </row>
    <row r="159" spans="2:6" x14ac:dyDescent="0.2">
      <c r="B159" s="75">
        <v>45440</v>
      </c>
      <c r="C159" s="80">
        <v>243.53674813050341</v>
      </c>
      <c r="E159" s="75">
        <v>45440</v>
      </c>
      <c r="F159" s="94">
        <v>990784.09999999986</v>
      </c>
    </row>
    <row r="160" spans="2:6" x14ac:dyDescent="0.2">
      <c r="B160" s="75">
        <v>45441</v>
      </c>
      <c r="C160" s="80">
        <v>242.3258927494681</v>
      </c>
      <c r="E160" s="75">
        <v>45441</v>
      </c>
      <c r="F160" s="94">
        <v>982831.12999999989</v>
      </c>
    </row>
    <row r="161" spans="2:6" x14ac:dyDescent="0.2">
      <c r="B161" s="75">
        <v>45442</v>
      </c>
      <c r="C161" s="80">
        <v>241.1492144489722</v>
      </c>
      <c r="E161" s="75">
        <v>45442</v>
      </c>
      <c r="F161" s="94">
        <v>979411.32</v>
      </c>
    </row>
    <row r="162" spans="2:6" x14ac:dyDescent="0.2">
      <c r="B162" s="75">
        <v>45443</v>
      </c>
      <c r="C162" s="80">
        <v>242.37776809588809</v>
      </c>
      <c r="E162" s="75">
        <v>45443</v>
      </c>
      <c r="F162" s="94">
        <v>980830.17999999993</v>
      </c>
    </row>
    <row r="163" spans="2:6" x14ac:dyDescent="0.2">
      <c r="B163" s="75">
        <v>45446</v>
      </c>
      <c r="C163" s="80">
        <v>242.4163294653317</v>
      </c>
      <c r="E163" s="75">
        <v>45446</v>
      </c>
      <c r="F163" s="94">
        <v>974747.47000000009</v>
      </c>
    </row>
    <row r="164" spans="2:6" x14ac:dyDescent="0.2">
      <c r="B164" s="75">
        <v>45447</v>
      </c>
      <c r="C164" s="80">
        <v>242.72613204416791</v>
      </c>
      <c r="E164" s="75">
        <v>45447</v>
      </c>
      <c r="F164" s="94">
        <v>970840.54</v>
      </c>
    </row>
    <row r="165" spans="2:6" x14ac:dyDescent="0.2">
      <c r="B165" s="75">
        <v>45448</v>
      </c>
      <c r="C165" s="80">
        <v>244.06315827626841</v>
      </c>
      <c r="E165" s="75">
        <v>45448</v>
      </c>
      <c r="F165" s="94">
        <v>986063.64000000013</v>
      </c>
    </row>
    <row r="166" spans="2:6" x14ac:dyDescent="0.2">
      <c r="B166" s="75">
        <v>45449</v>
      </c>
      <c r="C166" s="80">
        <v>244.13693276042869</v>
      </c>
      <c r="E166" s="75">
        <v>45449</v>
      </c>
      <c r="F166" s="94">
        <v>983147.40999999992</v>
      </c>
    </row>
    <row r="167" spans="2:6" x14ac:dyDescent="0.2">
      <c r="B167" s="75">
        <v>45450</v>
      </c>
      <c r="C167" s="80">
        <v>243.79601144939559</v>
      </c>
      <c r="E167" s="75">
        <v>45450</v>
      </c>
      <c r="F167" s="94">
        <v>979384.67999999993</v>
      </c>
    </row>
    <row r="168" spans="2:6" x14ac:dyDescent="0.2">
      <c r="B168" s="75">
        <v>45453</v>
      </c>
      <c r="C168" s="80">
        <v>244.13548218940781</v>
      </c>
      <c r="E168" s="75">
        <v>45453</v>
      </c>
      <c r="F168" s="94">
        <v>992630.10000000009</v>
      </c>
    </row>
    <row r="169" spans="2:6" x14ac:dyDescent="0.2">
      <c r="B169" s="75">
        <v>45454</v>
      </c>
      <c r="C169" s="80">
        <v>244.35400499186051</v>
      </c>
      <c r="E169" s="75">
        <v>45454</v>
      </c>
      <c r="F169" s="94">
        <v>999494.12999999977</v>
      </c>
    </row>
    <row r="170" spans="2:6" x14ac:dyDescent="0.2">
      <c r="B170" s="75">
        <v>45455</v>
      </c>
      <c r="C170" s="80">
        <v>245.21342389853061</v>
      </c>
      <c r="E170" s="75">
        <v>45455</v>
      </c>
      <c r="F170" s="94">
        <v>1005228.98</v>
      </c>
    </row>
    <row r="171" spans="2:6" x14ac:dyDescent="0.2">
      <c r="B171" s="75">
        <v>45456</v>
      </c>
      <c r="C171" s="80">
        <v>245.2450682048817</v>
      </c>
      <c r="E171" s="75">
        <v>45456</v>
      </c>
      <c r="F171" s="94">
        <v>1017287.87</v>
      </c>
    </row>
    <row r="172" spans="2:6" x14ac:dyDescent="0.2">
      <c r="B172" s="75">
        <v>45457</v>
      </c>
      <c r="C172" s="80">
        <v>245.12124351436989</v>
      </c>
      <c r="E172" s="75">
        <v>45457</v>
      </c>
      <c r="F172" s="94">
        <v>1012052.07</v>
      </c>
    </row>
    <row r="173" spans="2:6" x14ac:dyDescent="0.2">
      <c r="B173" s="75">
        <v>45460</v>
      </c>
      <c r="C173" s="80">
        <v>246.0744903783021</v>
      </c>
      <c r="E173" s="75">
        <v>45460</v>
      </c>
      <c r="F173" s="94">
        <v>1020167.62</v>
      </c>
    </row>
    <row r="174" spans="2:6" x14ac:dyDescent="0.2">
      <c r="B174" s="75">
        <v>45461</v>
      </c>
      <c r="C174" s="80">
        <v>246.22873203195491</v>
      </c>
      <c r="E174" s="75">
        <v>45461</v>
      </c>
      <c r="F174" s="94">
        <v>1023617.98</v>
      </c>
    </row>
    <row r="175" spans="2:6" x14ac:dyDescent="0.2">
      <c r="B175" s="75">
        <v>45463</v>
      </c>
      <c r="C175" s="80">
        <v>246.35756872420001</v>
      </c>
      <c r="E175" s="75">
        <v>45463</v>
      </c>
      <c r="F175" s="94">
        <v>1017159.83</v>
      </c>
    </row>
    <row r="176" spans="2:6" x14ac:dyDescent="0.2">
      <c r="B176" s="75">
        <v>45464</v>
      </c>
      <c r="C176" s="80">
        <v>246.28899846322241</v>
      </c>
      <c r="E176" s="75">
        <v>45464</v>
      </c>
      <c r="F176" s="94">
        <v>1015881.41</v>
      </c>
    </row>
    <row r="177" spans="2:9" x14ac:dyDescent="0.2">
      <c r="B177" s="75">
        <v>45467</v>
      </c>
      <c r="C177" s="80">
        <v>246.23150126703521</v>
      </c>
      <c r="E177" s="75">
        <v>45467</v>
      </c>
      <c r="F177" s="94">
        <v>1011320.84</v>
      </c>
    </row>
    <row r="178" spans="2:9" x14ac:dyDescent="0.2">
      <c r="B178" s="75">
        <v>45468</v>
      </c>
      <c r="C178" s="80">
        <v>246.3287437242812</v>
      </c>
      <c r="E178" s="75">
        <v>45468</v>
      </c>
      <c r="F178" s="94">
        <v>1002373.84</v>
      </c>
    </row>
    <row r="179" spans="2:9" x14ac:dyDescent="0.2">
      <c r="B179" s="75">
        <v>45469</v>
      </c>
      <c r="C179" s="80">
        <v>246.61178324302151</v>
      </c>
      <c r="E179" s="75">
        <v>45469</v>
      </c>
      <c r="F179" s="94">
        <v>1002746.87</v>
      </c>
    </row>
    <row r="180" spans="2:9" x14ac:dyDescent="0.2">
      <c r="B180" s="75">
        <v>45470</v>
      </c>
      <c r="C180" s="80">
        <v>246.88328255871849</v>
      </c>
      <c r="E180" s="75">
        <v>45470</v>
      </c>
      <c r="F180" s="94">
        <v>1006675.07</v>
      </c>
    </row>
    <row r="181" spans="2:9" x14ac:dyDescent="0.2">
      <c r="B181" s="75">
        <v>45471</v>
      </c>
      <c r="C181" s="80">
        <v>246.42436553563451</v>
      </c>
      <c r="E181" s="75">
        <v>45471</v>
      </c>
      <c r="F181" s="94">
        <v>999636.33999999985</v>
      </c>
    </row>
    <row r="182" spans="2:9" x14ac:dyDescent="0.2">
      <c r="B182" s="75">
        <v>45474</v>
      </c>
      <c r="C182" s="80">
        <v>246.92271335246261</v>
      </c>
      <c r="E182" s="75">
        <v>45474</v>
      </c>
      <c r="F182" s="94">
        <v>1002281.49</v>
      </c>
    </row>
    <row r="183" spans="2:9" x14ac:dyDescent="0.2">
      <c r="B183" s="75">
        <v>45475</v>
      </c>
      <c r="C183" s="80">
        <v>247.718632568582</v>
      </c>
      <c r="E183" s="75">
        <v>45475</v>
      </c>
      <c r="F183" s="94">
        <v>1007588.29</v>
      </c>
    </row>
    <row r="184" spans="2:9" x14ac:dyDescent="0.2">
      <c r="B184" s="75">
        <v>45476</v>
      </c>
      <c r="C184" s="80">
        <v>248.1820784226347</v>
      </c>
      <c r="E184" s="75">
        <v>45476</v>
      </c>
      <c r="F184" s="94">
        <v>1017703</v>
      </c>
    </row>
    <row r="185" spans="2:9" x14ac:dyDescent="0.2">
      <c r="B185" s="75">
        <v>45478</v>
      </c>
      <c r="C185" s="80">
        <v>248.80352580126919</v>
      </c>
      <c r="E185" s="75">
        <v>45478</v>
      </c>
      <c r="F185" s="94">
        <v>1024791.59</v>
      </c>
    </row>
    <row r="186" spans="2:9" x14ac:dyDescent="0.2">
      <c r="B186" s="75">
        <v>45481</v>
      </c>
      <c r="C186" s="80">
        <v>248.92429115855131</v>
      </c>
      <c r="E186" s="75">
        <v>45481</v>
      </c>
      <c r="F186" s="94">
        <v>1029048.01</v>
      </c>
    </row>
    <row r="187" spans="2:9" x14ac:dyDescent="0.2">
      <c r="B187" s="75">
        <v>45482</v>
      </c>
      <c r="C187" s="80">
        <v>248.88649103306179</v>
      </c>
      <c r="E187" s="75">
        <v>45482</v>
      </c>
      <c r="F187" s="94">
        <v>1030620.43</v>
      </c>
    </row>
    <row r="188" spans="2:9" x14ac:dyDescent="0.2">
      <c r="B188" s="75">
        <v>45483</v>
      </c>
      <c r="C188" s="80">
        <v>250.43753576734429</v>
      </c>
      <c r="E188" s="75">
        <v>45483</v>
      </c>
      <c r="F188" s="94">
        <v>1044747.01</v>
      </c>
    </row>
    <row r="189" spans="2:9" x14ac:dyDescent="0.2">
      <c r="B189" s="75">
        <v>45484</v>
      </c>
      <c r="C189" s="80">
        <v>249.58437202274271</v>
      </c>
      <c r="E189" s="75">
        <v>45484</v>
      </c>
      <c r="F189" s="94">
        <v>1031599.14</v>
      </c>
      <c r="I189" t="s">
        <v>381</v>
      </c>
    </row>
    <row r="190" spans="2:9" x14ac:dyDescent="0.2">
      <c r="B190" s="75">
        <v>45485</v>
      </c>
      <c r="C190" s="80">
        <v>250.46092009786349</v>
      </c>
      <c r="E190" s="75">
        <v>45485</v>
      </c>
      <c r="F190" s="94">
        <v>1047662.88</v>
      </c>
      <c r="I190" t="s">
        <v>382</v>
      </c>
    </row>
    <row r="191" spans="2:9" x14ac:dyDescent="0.2">
      <c r="B191" s="75">
        <v>45488</v>
      </c>
      <c r="C191" s="80">
        <v>251.1116225662943</v>
      </c>
      <c r="E191" s="75">
        <v>45488</v>
      </c>
      <c r="F191" s="94">
        <v>1051235.4099999999</v>
      </c>
      <c r="I191" t="s">
        <v>383</v>
      </c>
    </row>
    <row r="192" spans="2:9" x14ac:dyDescent="0.2">
      <c r="B192" s="75">
        <v>45489</v>
      </c>
      <c r="C192" s="80">
        <v>252.83986333574089</v>
      </c>
      <c r="E192" s="75">
        <v>45489</v>
      </c>
      <c r="F192" s="94">
        <v>1056745.29</v>
      </c>
      <c r="I192" t="s">
        <v>384</v>
      </c>
    </row>
    <row r="193" spans="2:9" x14ac:dyDescent="0.2">
      <c r="B193" s="75">
        <v>45490</v>
      </c>
      <c r="C193" s="80">
        <v>251.7399622222687</v>
      </c>
      <c r="E193" s="75">
        <v>45490</v>
      </c>
      <c r="F193" s="94">
        <v>1019849.24</v>
      </c>
      <c r="I193" t="s">
        <v>385</v>
      </c>
    </row>
    <row r="194" spans="2:9" x14ac:dyDescent="0.2">
      <c r="B194" s="75">
        <v>45491</v>
      </c>
      <c r="C194" s="80">
        <v>250.27754569933089</v>
      </c>
      <c r="E194" s="75">
        <v>45491</v>
      </c>
      <c r="F194" s="94">
        <v>1006278.98</v>
      </c>
      <c r="I194" t="s">
        <v>386</v>
      </c>
    </row>
    <row r="195" spans="2:9" x14ac:dyDescent="0.2">
      <c r="B195" s="75">
        <v>45492</v>
      </c>
      <c r="C195" s="80">
        <v>249.0951456021412</v>
      </c>
      <c r="E195" s="75">
        <v>45492</v>
      </c>
      <c r="F195" s="94">
        <v>1018620.36</v>
      </c>
      <c r="I195" t="s">
        <v>387</v>
      </c>
    </row>
    <row r="196" spans="2:9" x14ac:dyDescent="0.2">
      <c r="B196" s="75">
        <v>45495</v>
      </c>
      <c r="C196" s="80">
        <v>250.29868618472921</v>
      </c>
      <c r="E196" s="75">
        <v>45495</v>
      </c>
      <c r="F196" s="94">
        <v>1032714.36</v>
      </c>
      <c r="I196" t="s">
        <v>388</v>
      </c>
    </row>
    <row r="197" spans="2:9" x14ac:dyDescent="0.2">
      <c r="B197" s="75">
        <v>45496</v>
      </c>
      <c r="C197" s="80">
        <v>250.19830038577001</v>
      </c>
      <c r="E197" s="75">
        <v>45496</v>
      </c>
      <c r="F197" s="94">
        <v>1038095.53</v>
      </c>
      <c r="I197" t="s">
        <v>389</v>
      </c>
    </row>
    <row r="198" spans="2:9" x14ac:dyDescent="0.2">
      <c r="B198" s="75">
        <v>45497</v>
      </c>
      <c r="C198" s="80">
        <v>247.17076871024241</v>
      </c>
      <c r="E198" s="75">
        <v>45497</v>
      </c>
      <c r="F198" s="94">
        <v>1002861.63</v>
      </c>
      <c r="I198" t="s">
        <v>390</v>
      </c>
    </row>
    <row r="199" spans="2:9" x14ac:dyDescent="0.2">
      <c r="B199" s="75">
        <v>45498</v>
      </c>
      <c r="C199" s="80">
        <v>246.88364697411879</v>
      </c>
      <c r="E199" s="75">
        <v>45498</v>
      </c>
      <c r="F199" s="94">
        <v>992581.68000000017</v>
      </c>
    </row>
    <row r="200" spans="2:9" x14ac:dyDescent="0.2">
      <c r="B200" s="75">
        <v>45499</v>
      </c>
      <c r="C200" s="80">
        <v>248.78694284074371</v>
      </c>
      <c r="E200" s="75">
        <v>45499</v>
      </c>
      <c r="F200" s="94">
        <v>1006033.39</v>
      </c>
    </row>
    <row r="201" spans="2:9" x14ac:dyDescent="0.2">
      <c r="B201" s="75">
        <v>45502</v>
      </c>
      <c r="C201" s="80">
        <v>248.6870964117727</v>
      </c>
      <c r="E201" s="75">
        <v>45502</v>
      </c>
      <c r="F201" s="94">
        <v>1002323.74</v>
      </c>
    </row>
    <row r="202" spans="2:9" x14ac:dyDescent="0.2">
      <c r="B202" s="75">
        <v>45503</v>
      </c>
      <c r="C202" s="80">
        <v>248.4254605940597</v>
      </c>
      <c r="E202" s="75">
        <v>45503</v>
      </c>
      <c r="F202" s="94">
        <v>994138.64999999991</v>
      </c>
    </row>
    <row r="203" spans="2:9" x14ac:dyDescent="0.2">
      <c r="B203" s="75">
        <v>45504</v>
      </c>
      <c r="C203" s="80">
        <v>250.0582606865442</v>
      </c>
      <c r="E203" s="75">
        <v>45504</v>
      </c>
      <c r="F203" s="94">
        <v>1019217.29</v>
      </c>
    </row>
    <row r="204" spans="2:9" x14ac:dyDescent="0.2">
      <c r="B204" s="75">
        <v>45505</v>
      </c>
      <c r="C204" s="80">
        <v>247.77213976760871</v>
      </c>
      <c r="E204" s="75">
        <v>45505</v>
      </c>
      <c r="F204" s="94">
        <v>994364.75000000035</v>
      </c>
    </row>
    <row r="205" spans="2:9" x14ac:dyDescent="0.2">
      <c r="B205" s="75">
        <v>45506</v>
      </c>
      <c r="C205" s="80">
        <v>245.1353963176185</v>
      </c>
      <c r="E205" s="75">
        <v>45506</v>
      </c>
      <c r="F205" s="94">
        <v>961801.62000000011</v>
      </c>
    </row>
    <row r="206" spans="2:9" x14ac:dyDescent="0.2">
      <c r="B206" s="75">
        <v>45509</v>
      </c>
      <c r="C206" s="80">
        <v>241.10049342369601</v>
      </c>
      <c r="E206" s="75">
        <v>45509</v>
      </c>
      <c r="F206" s="94">
        <v>944672.92</v>
      </c>
    </row>
    <row r="207" spans="2:9" x14ac:dyDescent="0.2">
      <c r="B207" s="75">
        <v>45510</v>
      </c>
      <c r="C207" s="80">
        <v>242.32182454703491</v>
      </c>
      <c r="E207" s="75">
        <v>45510</v>
      </c>
      <c r="F207" s="94">
        <v>954791.36</v>
      </c>
    </row>
    <row r="208" spans="2:9" x14ac:dyDescent="0.2">
      <c r="B208" s="75">
        <v>45511</v>
      </c>
      <c r="C208" s="80">
        <v>241.23395480005249</v>
      </c>
      <c r="E208" s="75">
        <v>45511</v>
      </c>
      <c r="F208" s="94">
        <v>952862.32000000007</v>
      </c>
    </row>
    <row r="209" spans="2:6" x14ac:dyDescent="0.2">
      <c r="B209" s="75">
        <v>45512</v>
      </c>
      <c r="C209" s="80">
        <v>244.2628632786103</v>
      </c>
      <c r="E209" s="75">
        <v>45512</v>
      </c>
      <c r="F209" s="94">
        <v>975936.55999999994</v>
      </c>
    </row>
    <row r="210" spans="2:6" x14ac:dyDescent="0.2">
      <c r="B210" s="75">
        <v>45513</v>
      </c>
      <c r="C210" s="80">
        <v>244.6455897677769</v>
      </c>
      <c r="E210" s="75">
        <v>45513</v>
      </c>
      <c r="F210" s="94">
        <v>985578.66999999993</v>
      </c>
    </row>
    <row r="211" spans="2:6" x14ac:dyDescent="0.2">
      <c r="B211" s="75">
        <v>45516</v>
      </c>
      <c r="C211" s="80">
        <v>244.43996900855109</v>
      </c>
      <c r="E211" s="75">
        <v>45516</v>
      </c>
      <c r="F211" s="94">
        <v>982255.48999999976</v>
      </c>
    </row>
    <row r="212" spans="2:6" x14ac:dyDescent="0.2">
      <c r="B212" s="75">
        <v>45517</v>
      </c>
      <c r="C212" s="80">
        <v>246.62960191251631</v>
      </c>
      <c r="E212" s="75">
        <v>45517</v>
      </c>
      <c r="F212" s="94">
        <v>996421.46999999986</v>
      </c>
    </row>
    <row r="213" spans="2:6" x14ac:dyDescent="0.2">
      <c r="B213" s="75">
        <v>45518</v>
      </c>
      <c r="C213" s="80">
        <v>247.1146784931409</v>
      </c>
      <c r="E213" s="75">
        <v>45518</v>
      </c>
      <c r="F213" s="94">
        <v>998533.15000000014</v>
      </c>
    </row>
    <row r="214" spans="2:6" x14ac:dyDescent="0.2">
      <c r="B214" s="75">
        <v>45519</v>
      </c>
      <c r="C214" s="80">
        <v>249.55317939852711</v>
      </c>
      <c r="E214" s="75">
        <v>45519</v>
      </c>
      <c r="F214" s="94">
        <v>1014536.98</v>
      </c>
    </row>
    <row r="215" spans="2:6" x14ac:dyDescent="0.2">
      <c r="B215" s="75">
        <v>45520</v>
      </c>
      <c r="C215" s="80">
        <v>249.86574120962459</v>
      </c>
      <c r="E215" s="75">
        <v>45520</v>
      </c>
      <c r="F215" s="94">
        <v>1017643.51</v>
      </c>
    </row>
    <row r="216" spans="2:6" x14ac:dyDescent="0.2">
      <c r="B216" s="75">
        <v>45523</v>
      </c>
      <c r="C216" s="80">
        <v>251.12815003509351</v>
      </c>
      <c r="E216" s="75">
        <v>45523</v>
      </c>
      <c r="F216" s="94">
        <v>1026249.92</v>
      </c>
    </row>
    <row r="217" spans="2:6" x14ac:dyDescent="0.2">
      <c r="B217" s="75">
        <v>45524</v>
      </c>
      <c r="C217" s="80">
        <v>250.78084378032401</v>
      </c>
      <c r="E217" s="75">
        <v>45524</v>
      </c>
      <c r="F217" s="94">
        <v>1023639.66</v>
      </c>
    </row>
    <row r="218" spans="2:6" x14ac:dyDescent="0.2">
      <c r="B218" s="75">
        <v>45525</v>
      </c>
      <c r="C218" s="80">
        <v>251.26538192703231</v>
      </c>
      <c r="E218" s="75">
        <v>45525</v>
      </c>
      <c r="F218" s="94">
        <v>1029834.61</v>
      </c>
    </row>
    <row r="219" spans="2:6" x14ac:dyDescent="0.2">
      <c r="B219" s="75">
        <v>45526</v>
      </c>
      <c r="C219" s="80">
        <v>250.0000028981365</v>
      </c>
      <c r="E219" s="75">
        <v>45526</v>
      </c>
      <c r="F219" s="94">
        <v>1018250.89</v>
      </c>
    </row>
    <row r="220" spans="2:6" x14ac:dyDescent="0.2">
      <c r="B220" s="75">
        <v>45527</v>
      </c>
      <c r="C220" s="80">
        <v>251.8130833143004</v>
      </c>
      <c r="E220" s="75">
        <v>45527</v>
      </c>
      <c r="F220" s="94">
        <v>1031000.96</v>
      </c>
    </row>
    <row r="221" spans="2:6" x14ac:dyDescent="0.2">
      <c r="B221" s="75">
        <v>45530</v>
      </c>
      <c r="C221" s="80">
        <v>251.37516128471989</v>
      </c>
      <c r="E221" s="75">
        <v>45530</v>
      </c>
      <c r="F221" s="94">
        <v>1023411.63</v>
      </c>
    </row>
    <row r="222" spans="2:6" x14ac:dyDescent="0.2">
      <c r="B222" s="75">
        <v>45531</v>
      </c>
      <c r="C222" s="80">
        <v>251.57560466024171</v>
      </c>
      <c r="E222" s="75">
        <v>45531</v>
      </c>
      <c r="F222" s="94">
        <v>1024488.57</v>
      </c>
    </row>
    <row r="223" spans="2:6" x14ac:dyDescent="0.2">
      <c r="B223" s="75">
        <v>45532</v>
      </c>
      <c r="C223" s="80">
        <v>250.66124505078199</v>
      </c>
      <c r="E223" s="75">
        <v>45532</v>
      </c>
      <c r="F223" s="94">
        <v>1014364.3</v>
      </c>
    </row>
    <row r="224" spans="2:6" x14ac:dyDescent="0.2">
      <c r="B224" s="75">
        <v>45533</v>
      </c>
      <c r="C224" s="80">
        <v>251.02569328756201</v>
      </c>
      <c r="E224" s="75">
        <v>45533</v>
      </c>
      <c r="F224" s="94">
        <v>1019687.71</v>
      </c>
    </row>
    <row r="225" spans="2:6" x14ac:dyDescent="0.2">
      <c r="B225" s="75">
        <v>45534</v>
      </c>
      <c r="C225" s="80">
        <v>252.11120503811131</v>
      </c>
      <c r="E225" s="75">
        <v>45534</v>
      </c>
      <c r="F225" s="94">
        <v>1029320.46</v>
      </c>
    </row>
    <row r="226" spans="2:6" x14ac:dyDescent="0.2">
      <c r="B226" s="75">
        <v>45538</v>
      </c>
      <c r="C226" s="80">
        <v>249.08430779541931</v>
      </c>
      <c r="E226" s="75">
        <v>45538</v>
      </c>
      <c r="F226" s="94">
        <v>997506.72999999975</v>
      </c>
    </row>
    <row r="227" spans="2:6" x14ac:dyDescent="0.2">
      <c r="B227" s="75">
        <v>45539</v>
      </c>
      <c r="C227" s="80">
        <v>248.98514304697639</v>
      </c>
      <c r="E227" s="75">
        <v>45539</v>
      </c>
      <c r="F227" s="94">
        <v>996650.17999999993</v>
      </c>
    </row>
    <row r="228" spans="2:6" x14ac:dyDescent="0.2">
      <c r="B228" s="75">
        <v>45540</v>
      </c>
      <c r="C228" s="80">
        <v>248.6449988597339</v>
      </c>
      <c r="E228" s="75">
        <v>45540</v>
      </c>
      <c r="F228" s="94">
        <v>992504.52</v>
      </c>
    </row>
    <row r="229" spans="2:6" x14ac:dyDescent="0.2">
      <c r="B229" s="75">
        <v>45541</v>
      </c>
      <c r="C229" s="80">
        <v>246.4278551064566</v>
      </c>
      <c r="E229" s="75">
        <v>45541</v>
      </c>
      <c r="F229" s="94">
        <v>984290.51</v>
      </c>
    </row>
    <row r="230" spans="2:6" x14ac:dyDescent="0.2">
      <c r="B230" s="75">
        <v>45544</v>
      </c>
      <c r="C230" s="80">
        <v>248.0088648151673</v>
      </c>
      <c r="E230" s="75">
        <v>45544</v>
      </c>
      <c r="F230" s="94">
        <v>986688.10999999987</v>
      </c>
    </row>
    <row r="231" spans="2:6" x14ac:dyDescent="0.2">
      <c r="B231" s="75">
        <v>45545</v>
      </c>
      <c r="C231" s="80">
        <v>248.27969830768089</v>
      </c>
      <c r="E231" s="75">
        <v>45545</v>
      </c>
      <c r="F231" s="94">
        <v>988037.37999999989</v>
      </c>
    </row>
    <row r="232" spans="2:6" x14ac:dyDescent="0.2">
      <c r="B232" s="75">
        <v>45546</v>
      </c>
      <c r="C232" s="80">
        <v>249.66933388847019</v>
      </c>
      <c r="E232" s="75">
        <v>45546</v>
      </c>
      <c r="F232" s="94">
        <v>990461.1</v>
      </c>
    </row>
    <row r="233" spans="2:6" x14ac:dyDescent="0.2">
      <c r="B233" s="75">
        <v>45547</v>
      </c>
      <c r="C233" s="80">
        <v>250.71024041509079</v>
      </c>
      <c r="E233" s="75">
        <v>45547</v>
      </c>
      <c r="F233" s="94">
        <v>992885.74000000022</v>
      </c>
    </row>
    <row r="234" spans="2:6" x14ac:dyDescent="0.2">
      <c r="B234" s="75">
        <v>45548</v>
      </c>
      <c r="C234" s="80">
        <v>251.729510832975</v>
      </c>
      <c r="E234" s="75">
        <v>45548</v>
      </c>
      <c r="F234" s="94">
        <v>993069.2300000001</v>
      </c>
    </row>
    <row r="235" spans="2:6" x14ac:dyDescent="0.2">
      <c r="B235" s="75">
        <v>45551</v>
      </c>
      <c r="C235" s="80">
        <v>251.9228128815387</v>
      </c>
      <c r="E235" s="75">
        <v>45551</v>
      </c>
      <c r="F235" s="94">
        <v>993150.50000000012</v>
      </c>
    </row>
    <row r="236" spans="2:6" x14ac:dyDescent="0.2">
      <c r="B236" s="75">
        <v>45552</v>
      </c>
      <c r="C236" s="80">
        <v>252.02818112403369</v>
      </c>
      <c r="E236" s="75">
        <v>45552</v>
      </c>
      <c r="F236" s="94">
        <v>997722.4600000002</v>
      </c>
    </row>
    <row r="237" spans="2:6" x14ac:dyDescent="0.2">
      <c r="B237" s="75">
        <v>45553</v>
      </c>
      <c r="C237" s="80">
        <v>251.6670483623825</v>
      </c>
      <c r="E237" s="75">
        <v>45553</v>
      </c>
      <c r="F237" s="94">
        <v>997559.04000000015</v>
      </c>
    </row>
    <row r="238" spans="2:6" x14ac:dyDescent="0.2">
      <c r="B238" s="75">
        <v>45554</v>
      </c>
      <c r="C238" s="80">
        <v>254.0784496567789</v>
      </c>
      <c r="E238" s="75">
        <v>45554</v>
      </c>
      <c r="F238" s="94">
        <v>1002760.13</v>
      </c>
    </row>
    <row r="239" spans="2:6" x14ac:dyDescent="0.2">
      <c r="B239" s="75">
        <v>45555</v>
      </c>
      <c r="C239" s="80">
        <v>253.90084881362779</v>
      </c>
      <c r="E239" s="75">
        <v>45555</v>
      </c>
      <c r="F239" s="94">
        <v>1003814.54</v>
      </c>
    </row>
    <row r="240" spans="2:6" x14ac:dyDescent="0.2">
      <c r="B240" s="75">
        <v>45558</v>
      </c>
      <c r="C240" s="80">
        <v>254.0929474048653</v>
      </c>
      <c r="E240" s="75">
        <v>45558</v>
      </c>
      <c r="F240" s="94">
        <v>1005227.58</v>
      </c>
    </row>
    <row r="241" spans="2:6" x14ac:dyDescent="0.2">
      <c r="B241" s="75">
        <v>45559</v>
      </c>
      <c r="C241" s="80">
        <v>254.54115736405669</v>
      </c>
      <c r="E241" s="75">
        <v>45559</v>
      </c>
      <c r="F241" s="94">
        <v>1006399.27</v>
      </c>
    </row>
    <row r="242" spans="2:6" x14ac:dyDescent="0.2">
      <c r="B242" s="75">
        <v>45560</v>
      </c>
      <c r="C242" s="80">
        <v>253.97218758384881</v>
      </c>
      <c r="E242" s="75">
        <v>45560</v>
      </c>
      <c r="F242" s="94">
        <v>1004985.86</v>
      </c>
    </row>
    <row r="243" spans="2:6" x14ac:dyDescent="0.2">
      <c r="B243" s="75">
        <v>45561</v>
      </c>
      <c r="C243" s="80">
        <v>254.78852968339231</v>
      </c>
      <c r="E243" s="75">
        <v>45561</v>
      </c>
      <c r="F243" s="94">
        <v>1005063.94</v>
      </c>
    </row>
    <row r="244" spans="2:6" x14ac:dyDescent="0.2">
      <c r="B244" s="75">
        <v>45562</v>
      </c>
      <c r="C244" s="80">
        <v>254.84913162029929</v>
      </c>
      <c r="E244" s="75">
        <v>45562</v>
      </c>
      <c r="F244" s="94">
        <v>1006272.24</v>
      </c>
    </row>
    <row r="245" spans="2:6" x14ac:dyDescent="0.2">
      <c r="B245" s="75">
        <v>45565</v>
      </c>
      <c r="C245" s="80">
        <v>255.13338855644949</v>
      </c>
      <c r="E245" s="75">
        <v>45565</v>
      </c>
      <c r="F245" s="94">
        <v>1007467.41</v>
      </c>
    </row>
    <row r="246" spans="2:6" x14ac:dyDescent="0.2">
      <c r="B246" s="75">
        <v>45566</v>
      </c>
      <c r="C246" s="80">
        <v>253.9332615498823</v>
      </c>
      <c r="E246" s="75">
        <v>45566</v>
      </c>
      <c r="F246" s="94">
        <v>1009068.99</v>
      </c>
    </row>
    <row r="247" spans="2:6" x14ac:dyDescent="0.2">
      <c r="B247" s="75">
        <v>45567</v>
      </c>
      <c r="C247" s="80">
        <v>254.0395179763716</v>
      </c>
      <c r="E247" s="75">
        <v>45567</v>
      </c>
      <c r="F247" s="94">
        <v>1010756.67</v>
      </c>
    </row>
    <row r="248" spans="2:6" x14ac:dyDescent="0.2">
      <c r="B248" s="75">
        <v>45568</v>
      </c>
      <c r="C248" s="80">
        <v>253.64722072192211</v>
      </c>
      <c r="E248" s="75">
        <v>45568</v>
      </c>
      <c r="F248" s="94">
        <v>1007924.73</v>
      </c>
    </row>
    <row r="249" spans="2:6" x14ac:dyDescent="0.2">
      <c r="B249" s="75">
        <v>45569</v>
      </c>
      <c r="C249" s="80">
        <v>254.9997912281919</v>
      </c>
      <c r="E249" s="75">
        <v>45569</v>
      </c>
      <c r="F249" s="94">
        <v>1014360.77</v>
      </c>
    </row>
    <row r="250" spans="2:6" x14ac:dyDescent="0.2">
      <c r="B250" s="75">
        <v>45572</v>
      </c>
      <c r="C250" s="80">
        <v>253.59408124112539</v>
      </c>
      <c r="E250" s="75">
        <v>45572</v>
      </c>
      <c r="F250" s="94">
        <v>1011007.13</v>
      </c>
    </row>
    <row r="251" spans="2:6" x14ac:dyDescent="0.2">
      <c r="B251" s="75">
        <v>45573</v>
      </c>
      <c r="C251" s="80">
        <v>254.62014966588649</v>
      </c>
      <c r="E251" s="75">
        <v>45573</v>
      </c>
      <c r="F251" s="94">
        <v>1011454.96</v>
      </c>
    </row>
    <row r="252" spans="2:6" x14ac:dyDescent="0.2">
      <c r="B252" s="75">
        <v>45574</v>
      </c>
      <c r="C252" s="80">
        <v>255.75616199954499</v>
      </c>
      <c r="E252" s="75">
        <v>45574</v>
      </c>
      <c r="F252" s="94">
        <v>1011630.89</v>
      </c>
    </row>
    <row r="253" spans="2:6" x14ac:dyDescent="0.2">
      <c r="B253" s="75">
        <v>45575</v>
      </c>
      <c r="C253" s="80">
        <v>255.58284483916219</v>
      </c>
      <c r="E253" s="75">
        <v>45575</v>
      </c>
      <c r="F253" s="94">
        <v>1008043.59</v>
      </c>
    </row>
    <row r="254" spans="2:6" x14ac:dyDescent="0.2">
      <c r="B254" s="75">
        <v>45576</v>
      </c>
      <c r="C254" s="80">
        <v>256.61941393568293</v>
      </c>
      <c r="E254" s="75">
        <v>45576</v>
      </c>
      <c r="F254" s="94">
        <v>1011512.56</v>
      </c>
    </row>
    <row r="255" spans="2:6" x14ac:dyDescent="0.2">
      <c r="B255" s="75">
        <v>45579</v>
      </c>
      <c r="C255" s="80">
        <v>257.4971650339312</v>
      </c>
      <c r="E255" s="75">
        <v>45579</v>
      </c>
      <c r="F255" s="94">
        <v>1014454.59</v>
      </c>
    </row>
    <row r="256" spans="2:6" x14ac:dyDescent="0.2">
      <c r="B256" s="75">
        <v>45580</v>
      </c>
      <c r="C256" s="80">
        <v>256.37439929699809</v>
      </c>
      <c r="E256" s="75">
        <v>45580</v>
      </c>
      <c r="F256" s="94">
        <v>1013749.02</v>
      </c>
    </row>
    <row r="257" spans="2:6" x14ac:dyDescent="0.2">
      <c r="B257" s="75">
        <v>45581</v>
      </c>
      <c r="C257" s="80">
        <v>257.220780174715</v>
      </c>
      <c r="E257" s="75">
        <v>45581</v>
      </c>
      <c r="F257" s="94">
        <v>1030073.5</v>
      </c>
    </row>
    <row r="258" spans="2:6" x14ac:dyDescent="0.2">
      <c r="B258" s="75">
        <v>45582</v>
      </c>
      <c r="C258" s="80">
        <v>257.5027942021365</v>
      </c>
      <c r="E258" s="75">
        <v>45582</v>
      </c>
      <c r="F258" s="94">
        <v>1030742.4</v>
      </c>
    </row>
    <row r="259" spans="2:6" x14ac:dyDescent="0.2">
      <c r="B259" s="75">
        <v>45583</v>
      </c>
      <c r="C259" s="80">
        <v>257.90033861597772</v>
      </c>
      <c r="E259" s="75">
        <v>45583</v>
      </c>
      <c r="F259" s="94">
        <v>1030219.14</v>
      </c>
    </row>
    <row r="260" spans="2:6" x14ac:dyDescent="0.2">
      <c r="B260" s="75">
        <v>45586</v>
      </c>
      <c r="C260" s="80">
        <v>257.35006649298708</v>
      </c>
      <c r="E260" s="75">
        <v>45586</v>
      </c>
      <c r="F260" s="94">
        <v>1032477.64</v>
      </c>
    </row>
    <row r="261" spans="2:6" x14ac:dyDescent="0.2">
      <c r="B261" s="75">
        <v>45587</v>
      </c>
      <c r="C261" s="80">
        <v>257.40275675752417</v>
      </c>
      <c r="E261" s="75">
        <v>45587</v>
      </c>
      <c r="F261" s="94">
        <v>1031227.14</v>
      </c>
    </row>
    <row r="262" spans="2:6" x14ac:dyDescent="0.2">
      <c r="B262" s="75">
        <v>45588</v>
      </c>
      <c r="C262" s="80">
        <v>255.7949325423325</v>
      </c>
      <c r="E262" s="75">
        <v>45588</v>
      </c>
      <c r="F262" s="94">
        <v>1020012.97</v>
      </c>
    </row>
    <row r="263" spans="2:6" x14ac:dyDescent="0.2">
      <c r="B263" s="75">
        <v>45589</v>
      </c>
      <c r="C263" s="80">
        <v>255.95040699312219</v>
      </c>
      <c r="E263" s="75">
        <v>45589</v>
      </c>
      <c r="F263" s="94">
        <v>1026138.79</v>
      </c>
    </row>
    <row r="264" spans="2:6" x14ac:dyDescent="0.2">
      <c r="B264" s="75">
        <v>45590</v>
      </c>
      <c r="C264" s="80">
        <v>255.74520292083909</v>
      </c>
      <c r="E264" s="75">
        <v>45590</v>
      </c>
      <c r="F264" s="94">
        <v>1027239.43</v>
      </c>
    </row>
    <row r="265" spans="2:6" x14ac:dyDescent="0.2">
      <c r="B265" s="75">
        <v>45593</v>
      </c>
      <c r="C265" s="80">
        <v>256.45368957058798</v>
      </c>
      <c r="E265" s="75">
        <v>45593</v>
      </c>
      <c r="F265" s="94">
        <v>1038079.37</v>
      </c>
    </row>
    <row r="266" spans="2:6" x14ac:dyDescent="0.2">
      <c r="B266" s="75">
        <v>45594</v>
      </c>
      <c r="C266" s="80">
        <v>256.57424574804202</v>
      </c>
      <c r="E266" s="75">
        <v>45594</v>
      </c>
      <c r="F266" s="94">
        <v>1047373.89</v>
      </c>
    </row>
    <row r="267" spans="2:6" x14ac:dyDescent="0.2">
      <c r="B267" s="75">
        <v>45595</v>
      </c>
      <c r="C267" s="80">
        <v>256.09960588352851</v>
      </c>
      <c r="E267" s="75">
        <v>45595</v>
      </c>
      <c r="F267" s="94">
        <v>1042086.46</v>
      </c>
    </row>
    <row r="268" spans="2:6" x14ac:dyDescent="0.2">
      <c r="B268" s="75">
        <v>45596</v>
      </c>
      <c r="C268" s="80">
        <v>253.8298798739516</v>
      </c>
      <c r="E268" s="75">
        <v>45596</v>
      </c>
      <c r="F268" s="94">
        <v>1032116.53</v>
      </c>
    </row>
    <row r="269" spans="2:6" x14ac:dyDescent="0.2">
      <c r="B269" s="75">
        <v>45597</v>
      </c>
      <c r="C269" s="80">
        <v>254.79866065621479</v>
      </c>
      <c r="E269" s="75">
        <v>45597</v>
      </c>
      <c r="F269" s="94">
        <v>1031163.27</v>
      </c>
    </row>
    <row r="270" spans="2:6" x14ac:dyDescent="0.2">
      <c r="B270" s="75">
        <v>45600</v>
      </c>
      <c r="C270" s="80">
        <v>254.175558027764</v>
      </c>
      <c r="E270" s="75">
        <v>45600</v>
      </c>
      <c r="F270" s="94">
        <v>1019444.51</v>
      </c>
    </row>
    <row r="271" spans="2:6" x14ac:dyDescent="0.2">
      <c r="B271" s="75">
        <v>45601</v>
      </c>
      <c r="C271" s="80">
        <v>255.83922485807301</v>
      </c>
      <c r="E271" s="75">
        <v>45601</v>
      </c>
      <c r="F271" s="94">
        <v>1025411.86</v>
      </c>
    </row>
    <row r="272" spans="2:6" x14ac:dyDescent="0.2">
      <c r="B272" s="75">
        <v>45602</v>
      </c>
      <c r="C272" s="80">
        <v>260.44767225714378</v>
      </c>
      <c r="E272" s="75">
        <v>45602</v>
      </c>
      <c r="F272" s="94">
        <v>1046475.83</v>
      </c>
    </row>
    <row r="273" spans="2:6" x14ac:dyDescent="0.2">
      <c r="B273" s="75">
        <v>45603</v>
      </c>
      <c r="C273" s="80">
        <v>261.23989982024608</v>
      </c>
      <c r="E273" s="75">
        <v>45603</v>
      </c>
      <c r="F273" s="94">
        <v>1058120.3500000001</v>
      </c>
    </row>
    <row r="274" spans="2:6" x14ac:dyDescent="0.2">
      <c r="B274" s="75">
        <v>45604</v>
      </c>
      <c r="C274" s="80">
        <v>261.79516699525408</v>
      </c>
      <c r="E274" s="75">
        <v>45604</v>
      </c>
      <c r="F274" s="94">
        <v>1074497.42</v>
      </c>
    </row>
    <row r="275" spans="2:6" x14ac:dyDescent="0.2">
      <c r="B275" s="75">
        <v>45607</v>
      </c>
      <c r="C275" s="80">
        <v>262.41531642766739</v>
      </c>
      <c r="E275" s="75">
        <v>45607</v>
      </c>
      <c r="F275" s="94">
        <v>1078546.2</v>
      </c>
    </row>
    <row r="276" spans="2:6" x14ac:dyDescent="0.2">
      <c r="B276" s="75">
        <v>45608</v>
      </c>
      <c r="C276" s="80">
        <v>261.62214514359181</v>
      </c>
      <c r="E276" s="75">
        <v>45608</v>
      </c>
      <c r="F276" s="94">
        <v>1067523.8999999999</v>
      </c>
    </row>
    <row r="277" spans="2:6" x14ac:dyDescent="0.2">
      <c r="B277" s="75">
        <v>45609</v>
      </c>
      <c r="C277" s="80">
        <v>261.53327878629841</v>
      </c>
      <c r="E277" s="75">
        <v>45609</v>
      </c>
      <c r="F277" s="94">
        <v>1061667.95</v>
      </c>
    </row>
    <row r="278" spans="2:6" x14ac:dyDescent="0.2">
      <c r="B278" s="75">
        <v>45610</v>
      </c>
      <c r="C278" s="80">
        <v>260.74704803741218</v>
      </c>
      <c r="E278" s="75">
        <v>45610</v>
      </c>
      <c r="F278" s="94">
        <v>1051268.22</v>
      </c>
    </row>
    <row r="279" spans="2:6" x14ac:dyDescent="0.2">
      <c r="B279" s="75">
        <v>45611</v>
      </c>
      <c r="C279" s="80">
        <v>258.95007591038569</v>
      </c>
      <c r="E279" s="75">
        <v>45611</v>
      </c>
      <c r="F279" s="94">
        <v>1033377.26</v>
      </c>
    </row>
    <row r="280" spans="2:6" x14ac:dyDescent="0.2">
      <c r="B280" s="75">
        <v>45614</v>
      </c>
      <c r="C280" s="80">
        <v>259.19073864639068</v>
      </c>
      <c r="E280" s="75">
        <v>45614</v>
      </c>
      <c r="F280" s="94">
        <v>1047040.08</v>
      </c>
    </row>
    <row r="281" spans="2:6" x14ac:dyDescent="0.2">
      <c r="B281" s="75">
        <v>45615</v>
      </c>
      <c r="C281" s="80">
        <v>259.57095748881142</v>
      </c>
      <c r="E281" s="75">
        <v>45615</v>
      </c>
      <c r="F281" s="94">
        <v>1055044.43</v>
      </c>
    </row>
    <row r="282" spans="2:6" x14ac:dyDescent="0.2">
      <c r="B282" s="75">
        <v>45616</v>
      </c>
      <c r="C282" s="80">
        <v>259.7563288895218</v>
      </c>
      <c r="E282" s="75">
        <v>45616</v>
      </c>
      <c r="F282" s="94">
        <v>1060419.3</v>
      </c>
    </row>
    <row r="283" spans="2:6" x14ac:dyDescent="0.2">
      <c r="B283" s="75">
        <v>45617</v>
      </c>
      <c r="C283" s="80">
        <v>260.6942662599364</v>
      </c>
      <c r="E283" s="75">
        <v>45617</v>
      </c>
      <c r="F283" s="94">
        <v>1076535.4099999999</v>
      </c>
    </row>
    <row r="284" spans="2:6" x14ac:dyDescent="0.2">
      <c r="B284" s="75">
        <v>45618</v>
      </c>
      <c r="C284" s="80">
        <v>261.61558443349782</v>
      </c>
      <c r="E284" s="75">
        <v>45618</v>
      </c>
      <c r="F284" s="94">
        <v>1089837.33</v>
      </c>
    </row>
    <row r="285" spans="2:6" x14ac:dyDescent="0.2">
      <c r="B285" s="75">
        <v>45621</v>
      </c>
      <c r="C285" s="80">
        <v>262.58408991255709</v>
      </c>
      <c r="E285" s="75">
        <v>45621</v>
      </c>
      <c r="F285" s="94">
        <v>1080654.72</v>
      </c>
    </row>
    <row r="286" spans="2:6" x14ac:dyDescent="0.2">
      <c r="B286" s="75">
        <v>45622</v>
      </c>
      <c r="C286" s="80">
        <v>263.11908287271052</v>
      </c>
      <c r="E286" s="75">
        <v>45622</v>
      </c>
      <c r="F286" s="94">
        <v>1081063.07</v>
      </c>
    </row>
    <row r="287" spans="2:6" x14ac:dyDescent="0.2">
      <c r="B287" s="75">
        <v>45623</v>
      </c>
      <c r="C287" s="80">
        <v>262.56742943243842</v>
      </c>
      <c r="E287" s="75">
        <v>45623</v>
      </c>
      <c r="F287" s="94">
        <v>1085688.1399999999</v>
      </c>
    </row>
    <row r="288" spans="2:6" x14ac:dyDescent="0.2">
      <c r="B288" s="75">
        <v>45625</v>
      </c>
      <c r="C288" s="80">
        <v>263.35180937877271</v>
      </c>
      <c r="E288" s="75">
        <v>45625</v>
      </c>
      <c r="F288" s="94">
        <v>1097171.69</v>
      </c>
    </row>
    <row r="289" spans="2:6" x14ac:dyDescent="0.2">
      <c r="B289" s="75">
        <v>45628</v>
      </c>
      <c r="C289" s="80">
        <v>263.6299554788099</v>
      </c>
      <c r="E289" s="75">
        <v>45628</v>
      </c>
      <c r="F289" s="94">
        <v>1088267.1299999999</v>
      </c>
    </row>
    <row r="290" spans="2:6" x14ac:dyDescent="0.2">
      <c r="B290" s="75">
        <v>45629</v>
      </c>
      <c r="C290" s="80">
        <v>263.66615064613421</v>
      </c>
      <c r="E290" s="75">
        <v>45629</v>
      </c>
      <c r="F290" s="94">
        <v>1082219.3799999999</v>
      </c>
    </row>
    <row r="291" spans="2:6" x14ac:dyDescent="0.2">
      <c r="B291" s="75">
        <v>45630</v>
      </c>
      <c r="C291" s="80">
        <v>264.89263730177362</v>
      </c>
      <c r="E291" s="75">
        <v>45630</v>
      </c>
      <c r="F291" s="94">
        <v>1078613.1499999999</v>
      </c>
    </row>
    <row r="292" spans="2:6" x14ac:dyDescent="0.2">
      <c r="B292" s="75">
        <v>45631</v>
      </c>
      <c r="C292" s="80">
        <v>264.32260114282019</v>
      </c>
      <c r="E292" s="75">
        <v>45631</v>
      </c>
      <c r="F292" s="94">
        <v>1078050.97</v>
      </c>
    </row>
    <row r="293" spans="2:6" x14ac:dyDescent="0.2">
      <c r="B293" s="75">
        <v>45632</v>
      </c>
      <c r="C293" s="80">
        <v>264.56892846243119</v>
      </c>
      <c r="E293" s="75">
        <v>45632</v>
      </c>
      <c r="F293" s="94">
        <v>1082717.3500000001</v>
      </c>
    </row>
    <row r="294" spans="2:6" x14ac:dyDescent="0.2">
      <c r="B294" s="75">
        <v>45635</v>
      </c>
      <c r="C294" s="80">
        <v>263.77243594342099</v>
      </c>
      <c r="E294" s="75">
        <v>45635</v>
      </c>
      <c r="F294" s="94">
        <v>1069000.1299999999</v>
      </c>
    </row>
    <row r="295" spans="2:6" x14ac:dyDescent="0.2">
      <c r="B295" s="75">
        <v>45636</v>
      </c>
      <c r="C295" s="80">
        <v>263.34348644925228</v>
      </c>
      <c r="E295" s="75">
        <v>45636</v>
      </c>
      <c r="F295" s="94">
        <v>1065211.43</v>
      </c>
    </row>
    <row r="296" spans="2:6" x14ac:dyDescent="0.2">
      <c r="B296" s="75">
        <v>45637</v>
      </c>
      <c r="C296" s="80">
        <v>264.16726574596782</v>
      </c>
      <c r="E296" s="75">
        <v>45637</v>
      </c>
      <c r="F296" s="94">
        <v>1082628.3999999999</v>
      </c>
    </row>
    <row r="297" spans="2:6" x14ac:dyDescent="0.2">
      <c r="B297" s="75">
        <v>45638</v>
      </c>
      <c r="C297" s="80">
        <v>263.33073567410457</v>
      </c>
      <c r="E297" s="75">
        <v>45638</v>
      </c>
      <c r="F297" s="94">
        <v>1074407.32</v>
      </c>
    </row>
    <row r="298" spans="2:6" x14ac:dyDescent="0.2">
      <c r="B298" s="75">
        <v>45639</v>
      </c>
      <c r="C298" s="80">
        <v>263.2198947324186</v>
      </c>
      <c r="E298" s="75">
        <v>45639</v>
      </c>
      <c r="F298" s="94">
        <v>1072592.389999999</v>
      </c>
    </row>
    <row r="299" spans="2:6" x14ac:dyDescent="0.2">
      <c r="B299" s="75">
        <v>45642</v>
      </c>
      <c r="C299" s="80">
        <v>263.73052496294821</v>
      </c>
      <c r="E299" s="75">
        <v>45642</v>
      </c>
      <c r="F299" s="94">
        <v>1081408.93</v>
      </c>
    </row>
    <row r="300" spans="2:6" x14ac:dyDescent="0.2">
      <c r="B300" s="75">
        <v>45643</v>
      </c>
      <c r="C300" s="80">
        <v>263.02934414641931</v>
      </c>
      <c r="E300" s="75">
        <v>45643</v>
      </c>
      <c r="F300" s="94">
        <v>1075809.58</v>
      </c>
    </row>
    <row r="301" spans="2:6" x14ac:dyDescent="0.2">
      <c r="B301" s="75">
        <v>45644</v>
      </c>
      <c r="C301" s="80">
        <v>258.84912395478602</v>
      </c>
      <c r="E301" s="75">
        <v>45644</v>
      </c>
      <c r="F301" s="94">
        <v>1040755.98</v>
      </c>
    </row>
    <row r="302" spans="2:6" x14ac:dyDescent="0.2">
      <c r="B302" s="75">
        <v>45645</v>
      </c>
      <c r="C302" s="80">
        <v>258.79480311671472</v>
      </c>
      <c r="E302" s="75">
        <v>45645</v>
      </c>
      <c r="F302" s="94">
        <v>1042592.26</v>
      </c>
    </row>
    <row r="303" spans="2:6" x14ac:dyDescent="0.2">
      <c r="B303" s="75">
        <v>45646</v>
      </c>
      <c r="C303" s="80">
        <v>260.32676510240958</v>
      </c>
      <c r="E303" s="75">
        <v>45646</v>
      </c>
      <c r="F303" s="94">
        <v>1046905.15</v>
      </c>
    </row>
    <row r="304" spans="2:6" x14ac:dyDescent="0.2">
      <c r="B304" s="75">
        <v>45649</v>
      </c>
      <c r="C304" s="80">
        <v>261.00303868740019</v>
      </c>
      <c r="E304" s="75">
        <v>45649</v>
      </c>
      <c r="F304" s="94">
        <v>1052778.25</v>
      </c>
    </row>
    <row r="305" spans="2:6" x14ac:dyDescent="0.2">
      <c r="B305" s="75">
        <v>45650</v>
      </c>
      <c r="C305" s="80">
        <v>262.50587701280023</v>
      </c>
      <c r="E305" s="75">
        <v>45650</v>
      </c>
      <c r="F305" s="94">
        <v>1066498.67</v>
      </c>
    </row>
    <row r="306" spans="2:6" x14ac:dyDescent="0.2">
      <c r="B306" s="75">
        <v>45652</v>
      </c>
      <c r="C306" s="80">
        <v>262.56269771867812</v>
      </c>
      <c r="E306" s="75">
        <v>45652</v>
      </c>
      <c r="F306" s="94">
        <v>1066780.58</v>
      </c>
    </row>
    <row r="307" spans="2:6" x14ac:dyDescent="0.2">
      <c r="B307" s="75">
        <v>45653</v>
      </c>
      <c r="C307" s="80">
        <v>261.06671532424679</v>
      </c>
      <c r="E307" s="75">
        <v>45653</v>
      </c>
      <c r="F307" s="94">
        <v>1054782.1100000001</v>
      </c>
    </row>
    <row r="308" spans="2:6" x14ac:dyDescent="0.2">
      <c r="B308" s="75">
        <v>45656</v>
      </c>
      <c r="C308" s="80">
        <v>259.61190439562421</v>
      </c>
      <c r="E308" s="75">
        <v>45656</v>
      </c>
      <c r="F308" s="94">
        <v>1047271.71</v>
      </c>
    </row>
    <row r="309" spans="2:6" x14ac:dyDescent="0.2">
      <c r="B309" s="75">
        <v>45657</v>
      </c>
      <c r="C309" s="80">
        <v>259.07849320124092</v>
      </c>
      <c r="E309" s="75">
        <v>45657</v>
      </c>
      <c r="F309" s="94">
        <v>1038536.86</v>
      </c>
    </row>
    <row r="310" spans="2:6" x14ac:dyDescent="0.2">
      <c r="B310" s="76">
        <f>'Investment Analysis'!A11</f>
        <v>45659</v>
      </c>
      <c r="C310" s="80">
        <f>IF('Investment Analysis'!T11&gt;0,'Investment Analysis'!T11,0)</f>
        <v>258.7195368479592</v>
      </c>
      <c r="E310" s="76">
        <f t="shared" ref="E310:E373" si="2">B310</f>
        <v>45659</v>
      </c>
      <c r="F310" s="45">
        <f>IF(Protfolio!IT11&gt;0,Protfolio!IT11,0)</f>
        <v>978125.78</v>
      </c>
    </row>
    <row r="311" spans="2:6" x14ac:dyDescent="0.2">
      <c r="B311" s="76">
        <f>'Investment Analysis'!A12</f>
        <v>45660</v>
      </c>
      <c r="C311" s="80">
        <f>IF('Investment Analysis'!T12&gt;0,'Investment Analysis'!T12,0)</f>
        <v>260.39918766924404</v>
      </c>
      <c r="E311" s="76">
        <f t="shared" si="2"/>
        <v>45660</v>
      </c>
      <c r="F311" s="45">
        <f>IF(Protfolio!IT12&gt;0,Protfolio!IT12,0)</f>
        <v>1002767.2700000001</v>
      </c>
    </row>
    <row r="312" spans="2:6" x14ac:dyDescent="0.2">
      <c r="B312" s="76">
        <f>'Investment Analysis'!A13</f>
        <v>45663</v>
      </c>
      <c r="C312" s="80">
        <f>IF('Investment Analysis'!T13&gt;0,'Investment Analysis'!T13,0)</f>
        <v>261.03912921719024</v>
      </c>
      <c r="E312" s="76">
        <f t="shared" si="2"/>
        <v>45663</v>
      </c>
      <c r="F312" s="45">
        <f>IF(Protfolio!IT13&gt;0,Protfolio!IT13,0)</f>
        <v>1011705.8400000001</v>
      </c>
    </row>
    <row r="313" spans="2:6" x14ac:dyDescent="0.2">
      <c r="B313" s="76">
        <f>'Investment Analysis'!A14</f>
        <v>45664</v>
      </c>
      <c r="C313" s="80">
        <f>IF('Investment Analysis'!T14&gt;0,'Investment Analysis'!T14,0)</f>
        <v>259.63633522321868</v>
      </c>
      <c r="E313" s="76">
        <f t="shared" si="2"/>
        <v>45664</v>
      </c>
      <c r="F313" s="45">
        <f>IF(Protfolio!IT14&gt;0,Protfolio!IT14,0)</f>
        <v>1000528.1700000003</v>
      </c>
    </row>
    <row r="314" spans="2:6" x14ac:dyDescent="0.2">
      <c r="B314" s="76">
        <f>'Investment Analysis'!A15</f>
        <v>45665</v>
      </c>
      <c r="C314" s="80">
        <f>IF('Investment Analysis'!T15&gt;0,'Investment Analysis'!T15,0)</f>
        <v>259.78718300260294</v>
      </c>
      <c r="E314" s="76">
        <f t="shared" si="2"/>
        <v>45665</v>
      </c>
      <c r="F314" s="45">
        <f>IF(Protfolio!IT15&gt;0,Protfolio!IT15,0)</f>
        <v>958679.18</v>
      </c>
    </row>
    <row r="315" spans="2:6" x14ac:dyDescent="0.2">
      <c r="B315" s="76">
        <f>'Investment Analysis'!A16</f>
        <v>45667</v>
      </c>
      <c r="C315" s="80">
        <f>IF('Investment Analysis'!T16&gt;0,'Investment Analysis'!T16,0)</f>
        <v>257.51708781808139</v>
      </c>
      <c r="E315" s="76">
        <f t="shared" si="2"/>
        <v>45667</v>
      </c>
      <c r="F315" s="45">
        <f>IF(Protfolio!IT16&gt;0,Protfolio!IT16,0)</f>
        <v>948149.02999999991</v>
      </c>
    </row>
    <row r="316" spans="2:6" x14ac:dyDescent="0.2">
      <c r="B316" s="76">
        <f>'Investment Analysis'!A17</f>
        <v>45670</v>
      </c>
      <c r="C316" s="80">
        <f>IF('Investment Analysis'!T17&gt;0,'Investment Analysis'!T17,0)</f>
        <v>257.9743525508087</v>
      </c>
      <c r="E316" s="76">
        <f t="shared" si="2"/>
        <v>45670</v>
      </c>
      <c r="F316" s="45">
        <f>IF(Protfolio!IT17&gt;0,Protfolio!IT17,0)</f>
        <v>943976.81000000017</v>
      </c>
    </row>
    <row r="317" spans="2:6" x14ac:dyDescent="0.2">
      <c r="B317" s="76">
        <f>'Investment Analysis'!A18</f>
        <v>45671</v>
      </c>
      <c r="C317" s="80">
        <f>IF('Investment Analysis'!T18&gt;0,'Investment Analysis'!T18,0)</f>
        <v>258.31372530511692</v>
      </c>
      <c r="E317" s="76">
        <f t="shared" si="2"/>
        <v>45671</v>
      </c>
      <c r="F317" s="45">
        <f>IF(Protfolio!IT18&gt;0,Protfolio!IT18,0)</f>
        <v>947562.87999999989</v>
      </c>
    </row>
    <row r="318" spans="2:6" x14ac:dyDescent="0.2">
      <c r="B318" s="76">
        <f>'Investment Analysis'!A19</f>
        <v>45672</v>
      </c>
      <c r="C318" s="80">
        <f>IF('Investment Analysis'!T19&gt;0,'Investment Analysis'!T19,0)</f>
        <v>261.02471053908863</v>
      </c>
      <c r="E318" s="76">
        <f t="shared" si="2"/>
        <v>45672</v>
      </c>
      <c r="F318" s="45">
        <f>IF(Protfolio!IT19&gt;0,Protfolio!IT19,0)</f>
        <v>967867.94000000006</v>
      </c>
    </row>
    <row r="319" spans="2:6" x14ac:dyDescent="0.2">
      <c r="B319" s="76">
        <f>'Investment Analysis'!A20</f>
        <v>45673</v>
      </c>
      <c r="C319" s="80">
        <f>IF('Investment Analysis'!T20&gt;0,'Investment Analysis'!T20,0)</f>
        <v>260.4562083394303</v>
      </c>
      <c r="E319" s="76">
        <f t="shared" si="2"/>
        <v>45673</v>
      </c>
      <c r="F319" s="45">
        <f>IF(Protfolio!IT20&gt;0,Protfolio!IT20,0)</f>
        <v>969049.09</v>
      </c>
    </row>
    <row r="320" spans="2:6" x14ac:dyDescent="0.2">
      <c r="B320" s="76">
        <f>'Investment Analysis'!A21</f>
        <v>45674</v>
      </c>
      <c r="C320" s="80">
        <f>IF('Investment Analysis'!T21&gt;0,'Investment Analysis'!T21,0)</f>
        <v>261.89727836439971</v>
      </c>
      <c r="E320" s="76">
        <f t="shared" si="2"/>
        <v>45674</v>
      </c>
      <c r="F320" s="45">
        <f>IF(Protfolio!IT21&gt;0,Protfolio!IT21,0)</f>
        <v>981783.58000000007</v>
      </c>
    </row>
    <row r="321" spans="2:6" x14ac:dyDescent="0.2">
      <c r="B321" s="76">
        <f>'Investment Analysis'!A22</f>
        <v>45678</v>
      </c>
      <c r="C321" s="80">
        <f>IF('Investment Analysis'!T22&gt;0,'Investment Analysis'!T22,0)</f>
        <v>263.30014094372711</v>
      </c>
      <c r="E321" s="76">
        <f t="shared" si="2"/>
        <v>45678</v>
      </c>
      <c r="F321" s="45">
        <f>IF(Protfolio!IT22&gt;0,Protfolio!IT22,0)</f>
        <v>1007050.15</v>
      </c>
    </row>
    <row r="322" spans="2:6" x14ac:dyDescent="0.2">
      <c r="B322" s="76">
        <f>'Investment Analysis'!A23</f>
        <v>45679</v>
      </c>
      <c r="C322" s="80">
        <f>IF('Investment Analysis'!T23&gt;0,'Investment Analysis'!T23,0)</f>
        <v>264.19103629814987</v>
      </c>
      <c r="E322" s="76">
        <f t="shared" si="2"/>
        <v>45679</v>
      </c>
      <c r="F322" s="45">
        <f>IF(Protfolio!IT23&gt;0,Protfolio!IT23,0)</f>
        <v>1014953.6900000001</v>
      </c>
    </row>
    <row r="323" spans="2:6" x14ac:dyDescent="0.2">
      <c r="B323" s="76">
        <f>'Investment Analysis'!A24</f>
        <v>45680</v>
      </c>
      <c r="C323" s="80">
        <f>IF('Investment Analysis'!T24&gt;0,'Investment Analysis'!T24,0)</f>
        <v>265.05665775817107</v>
      </c>
      <c r="E323" s="76">
        <f t="shared" si="2"/>
        <v>45680</v>
      </c>
      <c r="F323" s="45">
        <f>IF(Protfolio!IT24&gt;0,Protfolio!IT24,0)</f>
        <v>1026655.6100000001</v>
      </c>
    </row>
    <row r="324" spans="2:6" x14ac:dyDescent="0.2">
      <c r="B324" s="76">
        <f>'Investment Analysis'!A25</f>
        <v>45681</v>
      </c>
      <c r="C324" s="80">
        <f>IF('Investment Analysis'!T25&gt;0,'Investment Analysis'!T25,0)</f>
        <v>264.53608958574074</v>
      </c>
      <c r="E324" s="76">
        <f t="shared" si="2"/>
        <v>45681</v>
      </c>
      <c r="F324" s="45">
        <f>IF(Protfolio!IT25&gt;0,Protfolio!IT25,0)</f>
        <v>1003141.8100000002</v>
      </c>
    </row>
    <row r="325" spans="2:6" x14ac:dyDescent="0.2">
      <c r="B325" s="76">
        <f>'Investment Analysis'!A26</f>
        <v>45684</v>
      </c>
      <c r="C325" s="80">
        <f>IF('Investment Analysis'!T26&gt;0,'Investment Analysis'!T26,0)</f>
        <v>263.33932451796318</v>
      </c>
      <c r="E325" s="76">
        <f t="shared" si="2"/>
        <v>45684</v>
      </c>
      <c r="F325" s="45">
        <f>IF(Protfolio!IT26&gt;0,Protfolio!IT26,0)</f>
        <v>940959.30000000016</v>
      </c>
    </row>
    <row r="326" spans="2:6" x14ac:dyDescent="0.2">
      <c r="B326" s="76">
        <f>'Investment Analysis'!A27</f>
        <v>45685</v>
      </c>
      <c r="C326" s="80">
        <f>IF('Investment Analysis'!T27&gt;0,'Investment Analysis'!T27,0)</f>
        <v>264.66023460646556</v>
      </c>
      <c r="E326" s="76">
        <f t="shared" si="2"/>
        <v>45685</v>
      </c>
      <c r="F326" s="45">
        <f>IF(Protfolio!IT27&gt;0,Protfolio!IT27,0)</f>
        <v>958194.58</v>
      </c>
    </row>
    <row r="327" spans="2:6" x14ac:dyDescent="0.2">
      <c r="B327" s="76">
        <f>'Investment Analysis'!A28</f>
        <v>45686</v>
      </c>
      <c r="C327" s="80">
        <f>IF('Investment Analysis'!T28&gt;0,'Investment Analysis'!T28,0)</f>
        <v>264.12379176347133</v>
      </c>
      <c r="E327" s="76">
        <f t="shared" si="2"/>
        <v>45686</v>
      </c>
      <c r="F327" s="45">
        <f>IF(Protfolio!IT28&gt;0,Protfolio!IT28,0)</f>
        <v>962579.71</v>
      </c>
    </row>
    <row r="328" spans="2:6" x14ac:dyDescent="0.2">
      <c r="B328" s="76">
        <f>'Investment Analysis'!A29</f>
        <v>45687</v>
      </c>
      <c r="C328" s="80">
        <f>IF('Investment Analysis'!T29&gt;0,'Investment Analysis'!T29,0)</f>
        <v>264.62882390425011</v>
      </c>
      <c r="E328" s="76">
        <f t="shared" si="2"/>
        <v>45687</v>
      </c>
      <c r="F328" s="45">
        <f>IF(Protfolio!IT29&gt;0,Protfolio!IT29,0)</f>
        <v>985619.75</v>
      </c>
    </row>
    <row r="329" spans="2:6" x14ac:dyDescent="0.2">
      <c r="B329" s="76">
        <f>'Investment Analysis'!A30</f>
        <v>45688</v>
      </c>
      <c r="C329" s="80">
        <f>IF('Investment Analysis'!T30&gt;0,'Investment Analysis'!T30,0)</f>
        <v>263.84749578982172</v>
      </c>
      <c r="E329" s="76">
        <f t="shared" si="2"/>
        <v>45688</v>
      </c>
      <c r="F329" s="45">
        <f>IF(Protfolio!IT30&gt;0,Protfolio!IT30,0)</f>
        <v>978981.61000000034</v>
      </c>
    </row>
    <row r="330" spans="2:6" x14ac:dyDescent="0.2">
      <c r="B330" s="76">
        <f>'Investment Analysis'!A31</f>
        <v>45691</v>
      </c>
      <c r="C330" s="80">
        <f>IF('Investment Analysis'!T31&gt;0,'Investment Analysis'!T31,0)</f>
        <v>262.92415891525314</v>
      </c>
      <c r="E330" s="76">
        <f t="shared" si="2"/>
        <v>45691</v>
      </c>
      <c r="F330" s="45">
        <f>IF(Protfolio!IT31&gt;0,Protfolio!IT31,0)</f>
        <v>977606.40000000026</v>
      </c>
    </row>
    <row r="331" spans="2:6" x14ac:dyDescent="0.2">
      <c r="B331" s="76">
        <f>'Investment Analysis'!A32</f>
        <v>45692</v>
      </c>
      <c r="C331" s="80">
        <f>IF('Investment Analysis'!T32&gt;0,'Investment Analysis'!T32,0)</f>
        <v>263.94619607451637</v>
      </c>
      <c r="E331" s="76">
        <f t="shared" si="2"/>
        <v>45692</v>
      </c>
      <c r="F331" s="45">
        <f>IF(Protfolio!IT32&gt;0,Protfolio!IT32,0)</f>
        <v>985646.65</v>
      </c>
    </row>
    <row r="332" spans="2:6" x14ac:dyDescent="0.2">
      <c r="B332" s="76">
        <f>'Investment Analysis'!A33</f>
        <v>45693</v>
      </c>
      <c r="C332" s="80">
        <f>IF('Investment Analysis'!T33&gt;0,'Investment Analysis'!T33,0)</f>
        <v>264.65926028949832</v>
      </c>
      <c r="E332" s="76">
        <f t="shared" si="2"/>
        <v>45693</v>
      </c>
      <c r="F332" s="45">
        <f>F331+16000</f>
        <v>1001646.65</v>
      </c>
    </row>
    <row r="333" spans="2:6" x14ac:dyDescent="0.2">
      <c r="B333" s="76">
        <f>'Investment Analysis'!A34</f>
        <v>45694</v>
      </c>
      <c r="C333" s="80">
        <f>IF('Investment Analysis'!T34&gt;0,'Investment Analysis'!T34,0)</f>
        <v>264.72241081445333</v>
      </c>
      <c r="E333" s="76">
        <f t="shared" si="2"/>
        <v>45694</v>
      </c>
      <c r="F333" s="45">
        <f>IF(Protfolio!IT34&gt;0,Protfolio!IT34,0)</f>
        <v>992294.64999999991</v>
      </c>
    </row>
    <row r="334" spans="2:6" x14ac:dyDescent="0.2">
      <c r="B334" s="76">
        <f>'Investment Analysis'!A35</f>
        <v>45695</v>
      </c>
      <c r="C334" s="80">
        <f>IF('Investment Analysis'!T35&gt;0,'Investment Analysis'!T35,0)</f>
        <v>263.17422014318049</v>
      </c>
      <c r="E334" s="76">
        <f t="shared" si="2"/>
        <v>45695</v>
      </c>
      <c r="F334" s="45">
        <f>IF(Protfolio!IT35&gt;0,Protfolio!IT35,0)</f>
        <v>1012492.1799999998</v>
      </c>
    </row>
    <row r="335" spans="2:6" x14ac:dyDescent="0.2">
      <c r="B335" s="76">
        <f>'Investment Analysis'!A36</f>
        <v>45698</v>
      </c>
      <c r="C335" s="80">
        <f>IF('Investment Analysis'!T36&gt;0,'Investment Analysis'!T36,0)</f>
        <v>264.01872230765593</v>
      </c>
      <c r="E335" s="76">
        <f t="shared" si="2"/>
        <v>45698</v>
      </c>
      <c r="F335" s="45">
        <f>IF(Protfolio!IT36&gt;0,Protfolio!IT36,0)</f>
        <v>1020538.9699999997</v>
      </c>
    </row>
    <row r="336" spans="2:6" x14ac:dyDescent="0.2">
      <c r="B336" s="76">
        <f>'Investment Analysis'!A37</f>
        <v>45699</v>
      </c>
      <c r="C336" s="80">
        <f>IF('Investment Analysis'!T37&gt;0,'Investment Analysis'!T37,0)</f>
        <v>264.02925811684139</v>
      </c>
      <c r="E336" s="76">
        <f t="shared" si="2"/>
        <v>45699</v>
      </c>
      <c r="F336" s="45">
        <f>IF(Protfolio!IT37&gt;0,Protfolio!IT37,0)</f>
        <v>1008246.9799999996</v>
      </c>
    </row>
    <row r="337" spans="2:6" x14ac:dyDescent="0.2">
      <c r="B337" s="76">
        <f>'Investment Analysis'!A38</f>
        <v>45700</v>
      </c>
      <c r="C337" s="80">
        <f>IF('Investment Analysis'!T38&gt;0,'Investment Analysis'!T38,0)</f>
        <v>263.6052500572348</v>
      </c>
      <c r="E337" s="76">
        <f t="shared" si="2"/>
        <v>45700</v>
      </c>
      <c r="F337" s="45">
        <f>IF(Protfolio!IT38&gt;0,Protfolio!IT38,0)</f>
        <v>1048028.99</v>
      </c>
    </row>
    <row r="338" spans="2:6" x14ac:dyDescent="0.2">
      <c r="B338" s="76">
        <f>'Investment Analysis'!A39</f>
        <v>45701</v>
      </c>
      <c r="C338" s="80">
        <f>IF('Investment Analysis'!T39&gt;0,'Investment Analysis'!T39,0)</f>
        <v>265.0767861292635</v>
      </c>
      <c r="E338" s="76">
        <f t="shared" si="2"/>
        <v>45701</v>
      </c>
      <c r="F338" s="45">
        <f>IF(Protfolio!IT39&gt;0,Protfolio!IT39,0)</f>
        <v>1055244.51</v>
      </c>
    </row>
    <row r="339" spans="2:6" x14ac:dyDescent="0.2">
      <c r="B339" s="76">
        <f>'Investment Analysis'!A40</f>
        <v>45702</v>
      </c>
      <c r="C339" s="80">
        <f>IF('Investment Analysis'!T40&gt;0,'Investment Analysis'!T40,0)</f>
        <v>265.00173120789384</v>
      </c>
      <c r="E339" s="76">
        <f t="shared" si="2"/>
        <v>45702</v>
      </c>
      <c r="F339" s="45">
        <f>IF(Protfolio!IT40&gt;0,Protfolio!IT40,0)</f>
        <v>1053258.79</v>
      </c>
    </row>
    <row r="340" spans="2:6" x14ac:dyDescent="0.2">
      <c r="B340" s="76">
        <f>'Investment Analysis'!A41</f>
        <v>45706</v>
      </c>
      <c r="C340" s="80">
        <f>IF('Investment Analysis'!T41&gt;0,'Investment Analysis'!T41,0)</f>
        <v>265.10099813272018</v>
      </c>
      <c r="E340" s="76">
        <f t="shared" si="2"/>
        <v>45706</v>
      </c>
      <c r="F340" s="45">
        <f>IF(Protfolio!IT41&gt;0,Protfolio!IT41,0)</f>
        <v>1056105.7899999998</v>
      </c>
    </row>
    <row r="341" spans="2:6" x14ac:dyDescent="0.2">
      <c r="B341" s="76">
        <f>'Investment Analysis'!A42</f>
        <v>45707</v>
      </c>
      <c r="C341" s="80">
        <f>IF('Investment Analysis'!T42&gt;0,'Investment Analysis'!T42,0)</f>
        <v>265.26597725581308</v>
      </c>
      <c r="E341" s="76">
        <f t="shared" si="2"/>
        <v>45707</v>
      </c>
      <c r="F341" s="45">
        <f>IF(Protfolio!IT42&gt;0,Protfolio!IT42,0)</f>
        <v>1085568.5899999999</v>
      </c>
    </row>
    <row r="342" spans="2:6" x14ac:dyDescent="0.2">
      <c r="B342" s="76">
        <f>'Investment Analysis'!A43</f>
        <v>45708</v>
      </c>
      <c r="C342" s="80">
        <f>IF('Investment Analysis'!T43&gt;0,'Investment Analysis'!T43,0)</f>
        <v>264.20878419471541</v>
      </c>
      <c r="E342" s="76">
        <f t="shared" si="2"/>
        <v>45708</v>
      </c>
      <c r="F342" s="45">
        <f>IF(Protfolio!IT43&gt;0,Protfolio!IT43,0)</f>
        <v>1079396.0799999998</v>
      </c>
    </row>
    <row r="343" spans="2:6" x14ac:dyDescent="0.2">
      <c r="B343" s="76">
        <f>'Investment Analysis'!A44</f>
        <v>45709</v>
      </c>
      <c r="C343" s="80">
        <f>IF('Investment Analysis'!T44&gt;0,'Investment Analysis'!T44,0)</f>
        <v>261.56847071353786</v>
      </c>
      <c r="E343" s="76">
        <f t="shared" si="2"/>
        <v>45709</v>
      </c>
      <c r="F343" s="45">
        <f>IF(Protfolio!IT44&gt;0,Protfolio!IT44,0)</f>
        <v>1028098.1799999999</v>
      </c>
    </row>
    <row r="344" spans="2:6" x14ac:dyDescent="0.2">
      <c r="B344" s="76">
        <f>'Investment Analysis'!A45</f>
        <v>45712</v>
      </c>
      <c r="C344" s="80">
        <f>IF('Investment Analysis'!T45&gt;0,'Investment Analysis'!T45,0)</f>
        <v>260.94330448360012</v>
      </c>
      <c r="E344" s="76">
        <f t="shared" si="2"/>
        <v>45712</v>
      </c>
      <c r="F344" s="45">
        <f>IF(Protfolio!IT45&gt;0,Protfolio!IT45,0)</f>
        <v>1018897.7299999999</v>
      </c>
    </row>
    <row r="345" spans="2:6" x14ac:dyDescent="0.2">
      <c r="B345" s="76">
        <f>'Investment Analysis'!A46</f>
        <v>45713</v>
      </c>
      <c r="C345" s="80">
        <f>IF('Investment Analysis'!T46&gt;0,'Investment Analysis'!T46,0)</f>
        <v>260.49338700602686</v>
      </c>
      <c r="D345" s="80"/>
      <c r="E345" s="76">
        <f t="shared" si="2"/>
        <v>45713</v>
      </c>
      <c r="F345" s="45">
        <f>IF(Protfolio!IT46&gt;0,Protfolio!IT46,0)</f>
        <v>1008850.9299999998</v>
      </c>
    </row>
    <row r="346" spans="2:6" x14ac:dyDescent="0.2">
      <c r="B346" s="76">
        <f>'Investment Analysis'!A47</f>
        <v>45714</v>
      </c>
      <c r="C346" s="80">
        <f>IF('Investment Analysis'!T47&gt;0,'Investment Analysis'!T47,0)</f>
        <v>260.30978570312533</v>
      </c>
      <c r="D346" s="80"/>
      <c r="E346" s="76">
        <f t="shared" si="2"/>
        <v>45714</v>
      </c>
      <c r="F346" s="45">
        <f>IF(Protfolio!IT47&gt;0,Protfolio!IT47,0)</f>
        <v>1015677.4799999997</v>
      </c>
    </row>
    <row r="347" spans="2:6" x14ac:dyDescent="0.2">
      <c r="B347" s="76">
        <f>'Investment Analysis'!A48</f>
        <v>45715</v>
      </c>
      <c r="C347" s="80">
        <f>IF('Investment Analysis'!T48&gt;0,'Investment Analysis'!T48,0)</f>
        <v>258.4058492068653</v>
      </c>
      <c r="D347" s="80"/>
      <c r="E347" s="76">
        <f t="shared" si="2"/>
        <v>45715</v>
      </c>
      <c r="F347" s="45">
        <f>IF(Protfolio!IT48&gt;0,Protfolio!IT48,0)</f>
        <v>997251.91999999958</v>
      </c>
    </row>
    <row r="348" spans="2:6" x14ac:dyDescent="0.2">
      <c r="B348" s="76">
        <f>'Investment Analysis'!A49</f>
        <v>45716</v>
      </c>
      <c r="C348" s="80">
        <f>IF('Investment Analysis'!T49&gt;0,'Investment Analysis'!T49,0)</f>
        <v>260.44189530593366</v>
      </c>
      <c r="D348" s="80"/>
      <c r="E348" s="76">
        <f t="shared" si="2"/>
        <v>45716</v>
      </c>
      <c r="F348" s="45">
        <f>IF(Protfolio!IT49&gt;0,Protfolio!IT49,0)</f>
        <v>1012352.57</v>
      </c>
    </row>
    <row r="349" spans="2:6" x14ac:dyDescent="0.2">
      <c r="B349" s="76">
        <f>'Investment Analysis'!A50</f>
        <v>45719</v>
      </c>
      <c r="C349" s="80">
        <f>IF('Investment Analysis'!T50&gt;0,'Investment Analysis'!T50,0)</f>
        <v>257.77142790626783</v>
      </c>
      <c r="D349" s="80"/>
      <c r="E349" s="76">
        <f t="shared" si="2"/>
        <v>45719</v>
      </c>
      <c r="F349" s="45">
        <f>IF(Protfolio!IT50&gt;0,Protfolio!IT50,0)</f>
        <v>989033.80999999994</v>
      </c>
    </row>
    <row r="350" spans="2:6" x14ac:dyDescent="0.2">
      <c r="B350" s="76">
        <f>'Investment Analysis'!A51</f>
        <v>45720</v>
      </c>
      <c r="C350" s="80">
        <f>IF('Investment Analysis'!T51&gt;0,'Investment Analysis'!T51,0)</f>
        <v>256.26941903000545</v>
      </c>
      <c r="D350" s="80"/>
      <c r="E350" s="76">
        <f t="shared" si="2"/>
        <v>45720</v>
      </c>
      <c r="F350" s="45">
        <f>IF(Protfolio!IT51&gt;0,Protfolio!IT51,0)</f>
        <v>984581.37000000023</v>
      </c>
    </row>
    <row r="351" spans="2:6" x14ac:dyDescent="0.2">
      <c r="B351" s="76">
        <f>'Investment Analysis'!A52</f>
        <v>45721</v>
      </c>
      <c r="C351" s="80">
        <f>IF('Investment Analysis'!T52&gt;0,'Investment Analysis'!T52,0)</f>
        <v>257.98066754169264</v>
      </c>
      <c r="D351" s="80"/>
      <c r="E351" s="76">
        <f t="shared" si="2"/>
        <v>45721</v>
      </c>
      <c r="F351" s="45">
        <f>IF(Protfolio!IT52&gt;0,Protfolio!IT52,0)</f>
        <v>992631.96000000043</v>
      </c>
    </row>
    <row r="352" spans="2:6" x14ac:dyDescent="0.2">
      <c r="B352" s="76">
        <f>'Investment Analysis'!A53</f>
        <v>45722</v>
      </c>
      <c r="C352" s="80">
        <f>IF('Investment Analysis'!T53&gt;0,'Investment Analysis'!T53,0)</f>
        <v>255.74167848575365</v>
      </c>
      <c r="D352" s="80"/>
      <c r="E352" s="76">
        <f t="shared" si="2"/>
        <v>45722</v>
      </c>
      <c r="F352" s="45">
        <f>IF(Protfolio!IT53&gt;0,Protfolio!IT53,0)</f>
        <v>963578.9</v>
      </c>
    </row>
    <row r="353" spans="2:6" x14ac:dyDescent="0.2">
      <c r="B353" s="76">
        <f>'Investment Analysis'!A54</f>
        <v>45723</v>
      </c>
      <c r="C353" s="80">
        <f>IF('Investment Analysis'!T54&gt;0,'Investment Analysis'!T54,0)</f>
        <v>256.54446322191086</v>
      </c>
      <c r="D353" s="80"/>
      <c r="E353" s="76">
        <f t="shared" si="2"/>
        <v>45723</v>
      </c>
      <c r="F353" s="45">
        <f>IF(Protfolio!IT54&gt;0,Protfolio!IT54,0)</f>
        <v>966580.94</v>
      </c>
    </row>
    <row r="354" spans="2:6" x14ac:dyDescent="0.2">
      <c r="B354" s="76">
        <f>'Investment Analysis'!A55</f>
        <v>45726</v>
      </c>
      <c r="C354" s="80">
        <f>IF('Investment Analysis'!T55&gt;0,'Investment Analysis'!T55,0)</f>
        <v>252.69851073080599</v>
      </c>
      <c r="D354" s="80"/>
      <c r="E354" s="76">
        <f t="shared" si="2"/>
        <v>45726</v>
      </c>
      <c r="F354" s="45">
        <f>IF(Protfolio!IT55&gt;0,Protfolio!IT55,0)</f>
        <v>940794.19000000018</v>
      </c>
    </row>
    <row r="355" spans="2:6" x14ac:dyDescent="0.2">
      <c r="B355" s="76">
        <f>'Investment Analysis'!A56</f>
        <v>45727</v>
      </c>
      <c r="C355" s="80">
        <f>IF('Investment Analysis'!T56&gt;0,'Investment Analysis'!T56,0)</f>
        <v>251.68490771953302</v>
      </c>
      <c r="D355" s="80"/>
      <c r="E355" s="76">
        <f t="shared" si="2"/>
        <v>45727</v>
      </c>
      <c r="F355" s="45">
        <f>IF(Protfolio!IT56&gt;0,Protfolio!IT56,0)</f>
        <v>946718.31</v>
      </c>
    </row>
    <row r="356" spans="2:6" x14ac:dyDescent="0.2">
      <c r="B356" s="76">
        <f>'Investment Analysis'!A57</f>
        <v>45728</v>
      </c>
      <c r="C356" s="80">
        <f>IF('Investment Analysis'!T57&gt;0,'Investment Analysis'!T57,0)</f>
        <v>252.17666222480642</v>
      </c>
      <c r="D356" s="80"/>
      <c r="E356" s="76">
        <f t="shared" si="2"/>
        <v>45728</v>
      </c>
      <c r="F356" s="45">
        <f>IF(Protfolio!IT57&gt;0,Protfolio!IT57,0)</f>
        <v>954876.53</v>
      </c>
    </row>
    <row r="357" spans="2:6" x14ac:dyDescent="0.2">
      <c r="B357" s="76">
        <f>'Investment Analysis'!A58</f>
        <v>45729</v>
      </c>
      <c r="C357" s="80">
        <f>IF('Investment Analysis'!T58&gt;0,'Investment Analysis'!T58,0)</f>
        <v>250.05736479871712</v>
      </c>
      <c r="D357" s="80"/>
      <c r="E357" s="76">
        <f t="shared" si="2"/>
        <v>45729</v>
      </c>
      <c r="F357" s="45">
        <f>IF(Protfolio!IT58&gt;0,Protfolio!IT58,0)</f>
        <v>939095.15</v>
      </c>
    </row>
    <row r="358" spans="2:6" x14ac:dyDescent="0.2">
      <c r="B358" s="76">
        <f>'Investment Analysis'!A59</f>
        <v>45730</v>
      </c>
      <c r="C358" s="80">
        <f>IF('Investment Analysis'!T59&gt;0,'Investment Analysis'!T59,0)</f>
        <v>252.87287130064726</v>
      </c>
      <c r="D358" s="80"/>
      <c r="E358" s="76">
        <f t="shared" si="2"/>
        <v>45730</v>
      </c>
      <c r="F358" s="45">
        <f>IF(Protfolio!IT59&gt;0,Protfolio!IT59,0)</f>
        <v>942841.12999999989</v>
      </c>
    </row>
    <row r="359" spans="2:6" x14ac:dyDescent="0.2">
      <c r="B359" s="76">
        <f>'Investment Analysis'!A60</f>
        <v>45733</v>
      </c>
      <c r="C359" s="80">
        <f>IF('Investment Analysis'!T60&gt;0,'Investment Analysis'!T60,0)</f>
        <v>253.77492682494065</v>
      </c>
      <c r="D359" s="80"/>
      <c r="E359" s="76">
        <f t="shared" si="2"/>
        <v>45733</v>
      </c>
      <c r="F359" s="45">
        <f>IF(Protfolio!IT60&gt;0,Protfolio!IT60,0)</f>
        <v>951321.19999999972</v>
      </c>
    </row>
    <row r="360" spans="2:6" x14ac:dyDescent="0.2">
      <c r="B360" s="76">
        <f>'Investment Analysis'!A61</f>
        <v>45734</v>
      </c>
      <c r="C360" s="80">
        <f>IF('Investment Analysis'!T61&gt;0,'Investment Analysis'!T61,0)</f>
        <v>252.34793702596423</v>
      </c>
      <c r="D360" s="80"/>
      <c r="E360" s="76">
        <f t="shared" si="2"/>
        <v>45734</v>
      </c>
      <c r="F360" s="45">
        <f>IF(Protfolio!IT61&gt;0,Protfolio!IT61,0)</f>
        <v>939829.97000000032</v>
      </c>
    </row>
    <row r="361" spans="2:6" x14ac:dyDescent="0.2">
      <c r="B361" s="76">
        <f>'Investment Analysis'!A62</f>
        <v>45735</v>
      </c>
      <c r="C361" s="80">
        <f>IF('Investment Analysis'!T62&gt;0,'Investment Analysis'!T62,0)</f>
        <v>253.89054031289388</v>
      </c>
      <c r="D361" s="80"/>
      <c r="E361" s="76">
        <f t="shared" si="2"/>
        <v>45735</v>
      </c>
      <c r="F361" s="45">
        <f>IF(Protfolio!IT62&gt;0,Protfolio!IT62,0)</f>
        <v>938726.82999999984</v>
      </c>
    </row>
    <row r="362" spans="2:6" x14ac:dyDescent="0.2">
      <c r="B362" s="76">
        <f>'Investment Analysis'!A63</f>
        <v>45736</v>
      </c>
      <c r="C362" s="80">
        <f>IF('Investment Analysis'!T63&gt;0,'Investment Analysis'!T63,0)</f>
        <v>253.65979657535837</v>
      </c>
      <c r="D362" s="80"/>
      <c r="E362" s="76">
        <f t="shared" si="2"/>
        <v>45736</v>
      </c>
      <c r="F362" s="45">
        <f>IF(Protfolio!IT63&gt;0,Protfolio!IT63,0)</f>
        <v>930697.13000000012</v>
      </c>
    </row>
    <row r="363" spans="2:6" x14ac:dyDescent="0.2">
      <c r="B363" s="76">
        <f>'Investment Analysis'!A64</f>
        <v>45737</v>
      </c>
      <c r="C363" s="80">
        <f>IF('Investment Analysis'!T64&gt;0,'Investment Analysis'!T64,0)</f>
        <v>253.94952368066143</v>
      </c>
      <c r="D363" s="80"/>
      <c r="E363" s="76">
        <f t="shared" si="2"/>
        <v>45737</v>
      </c>
      <c r="F363" s="45">
        <f>IF(Protfolio!IT64&gt;0,Protfolio!IT64,0)</f>
        <v>926585.0199999999</v>
      </c>
    </row>
    <row r="364" spans="2:6" x14ac:dyDescent="0.2">
      <c r="B364" s="76">
        <f>'Investment Analysis'!A65</f>
        <v>45740</v>
      </c>
      <c r="C364" s="80">
        <f>IF('Investment Analysis'!T65&gt;0,'Investment Analysis'!T65,0)</f>
        <v>256.39684150169717</v>
      </c>
      <c r="D364" s="80"/>
      <c r="E364" s="76">
        <f t="shared" si="2"/>
        <v>45740</v>
      </c>
      <c r="F364" s="45">
        <f>IF(Protfolio!IT65&gt;0,Protfolio!IT65,0)</f>
        <v>953549.11999999976</v>
      </c>
    </row>
    <row r="365" spans="2:6" x14ac:dyDescent="0.2">
      <c r="B365" s="76">
        <f>'Investment Analysis'!A66</f>
        <v>45741</v>
      </c>
      <c r="C365" s="80">
        <f>IF('Investment Analysis'!T66&gt;0,'Investment Analysis'!T66,0)</f>
        <v>256.6120872010556</v>
      </c>
      <c r="D365" s="80"/>
      <c r="E365" s="76">
        <f t="shared" si="2"/>
        <v>45741</v>
      </c>
      <c r="F365" s="45">
        <f>IF(Protfolio!IT66&gt;0,Protfolio!IT66,0)</f>
        <v>953549.99000000034</v>
      </c>
    </row>
    <row r="366" spans="2:6" x14ac:dyDescent="0.2">
      <c r="B366" s="76">
        <f>'Investment Analysis'!A67</f>
        <v>45742</v>
      </c>
      <c r="C366" s="80">
        <f>IF('Investment Analysis'!T67&gt;0,'Investment Analysis'!T67,0)</f>
        <v>255.24888539201481</v>
      </c>
      <c r="D366" s="80"/>
      <c r="E366" s="76">
        <f t="shared" si="2"/>
        <v>45742</v>
      </c>
      <c r="F366" s="45">
        <f>IF(Protfolio!IT67&gt;0,Protfolio!IT67,0)</f>
        <v>933666.12</v>
      </c>
    </row>
    <row r="367" spans="2:6" x14ac:dyDescent="0.2">
      <c r="B367" s="76">
        <f>'Investment Analysis'!A68</f>
        <v>45743</v>
      </c>
      <c r="C367" s="80">
        <f>IF('Investment Analysis'!T68&gt;0,'Investment Analysis'!T68,0)</f>
        <v>254.67225688317393</v>
      </c>
      <c r="D367" s="80"/>
      <c r="E367" s="76">
        <f t="shared" si="2"/>
        <v>45743</v>
      </c>
      <c r="F367" s="45">
        <f>IF(Protfolio!IT68&gt;0,Protfolio!IT68,0)</f>
        <v>923872.49000000011</v>
      </c>
    </row>
    <row r="368" spans="2:6" x14ac:dyDescent="0.2">
      <c r="B368" s="76">
        <f>'Investment Analysis'!A69</f>
        <v>45744</v>
      </c>
      <c r="C368" s="80">
        <f>IF('Investment Analysis'!T69&gt;0,'Investment Analysis'!T69,0)</f>
        <v>251.8326751981366</v>
      </c>
      <c r="D368" s="80"/>
      <c r="E368" s="76">
        <f t="shared" si="2"/>
        <v>45744</v>
      </c>
      <c r="F368" s="45">
        <f>IF(Protfolio!IT69&gt;0,Protfolio!IT69,0)</f>
        <v>906137.96999999986</v>
      </c>
    </row>
    <row r="369" spans="2:6" x14ac:dyDescent="0.2">
      <c r="B369" s="76">
        <f>'Investment Analysis'!A70</f>
        <v>45747</v>
      </c>
      <c r="C369" s="80">
        <f>IF('Investment Analysis'!T70&gt;0,'Investment Analysis'!T70,0)</f>
        <v>252.56369714873321</v>
      </c>
      <c r="D369" s="80"/>
      <c r="E369" s="76">
        <f t="shared" si="2"/>
        <v>45747</v>
      </c>
      <c r="F369" s="45">
        <f>IF(Protfolio!IT70&gt;0,Protfolio!IT70,0)</f>
        <v>905080.77999999991</v>
      </c>
    </row>
    <row r="370" spans="2:6" x14ac:dyDescent="0.2">
      <c r="B370" s="76">
        <f>'Investment Analysis'!A71</f>
        <v>45748</v>
      </c>
      <c r="C370" s="80">
        <f>IF('Investment Analysis'!T71&gt;0,'Investment Analysis'!T71,0)</f>
        <v>252.99136446406618</v>
      </c>
      <c r="D370" s="80"/>
      <c r="E370" s="76">
        <f t="shared" si="2"/>
        <v>45748</v>
      </c>
      <c r="F370" s="45">
        <f>IF(Protfolio!IT71&gt;0,Protfolio!IT71,0)</f>
        <v>912821.09</v>
      </c>
    </row>
    <row r="371" spans="2:6" x14ac:dyDescent="0.2">
      <c r="B371" s="76">
        <f>'Investment Analysis'!A72</f>
        <v>45749</v>
      </c>
      <c r="C371" s="80">
        <f>IF('Investment Analysis'!T72&gt;0,'Investment Analysis'!T72,0)</f>
        <v>253.96160279156135</v>
      </c>
      <c r="D371" s="80"/>
      <c r="E371" s="76">
        <f t="shared" si="2"/>
        <v>45749</v>
      </c>
      <c r="F371" s="45">
        <f>IF(Protfolio!IT72&gt;0,Protfolio!IT72,0)</f>
        <v>923817.73</v>
      </c>
    </row>
    <row r="372" spans="2:6" x14ac:dyDescent="0.2">
      <c r="B372" s="76">
        <f>'Investment Analysis'!A73</f>
        <v>45750</v>
      </c>
      <c r="C372" s="80">
        <f>IF('Investment Analysis'!T73&gt;0,'Investment Analysis'!T73,0)</f>
        <v>247.39539049186359</v>
      </c>
      <c r="D372" s="80"/>
      <c r="E372" s="76">
        <f t="shared" si="2"/>
        <v>45750</v>
      </c>
      <c r="F372" s="45">
        <f>IF(Protfolio!IT73&gt;0,Protfolio!IT73,0)</f>
        <v>874749.04999999993</v>
      </c>
    </row>
    <row r="373" spans="2:6" x14ac:dyDescent="0.2">
      <c r="B373" s="76">
        <f>'Investment Analysis'!A74</f>
        <v>45751</v>
      </c>
      <c r="C373" s="80">
        <f>IF('Investment Analysis'!T74&gt;0,'Investment Analysis'!T74,0)</f>
        <v>239.71796545459125</v>
      </c>
      <c r="D373" s="80"/>
      <c r="E373" s="76">
        <f t="shared" si="2"/>
        <v>45751</v>
      </c>
      <c r="F373" s="45">
        <f>IF(Protfolio!IT74&gt;0,Protfolio!IT74,0)</f>
        <v>847783.19</v>
      </c>
    </row>
    <row r="374" spans="2:6" x14ac:dyDescent="0.2">
      <c r="B374" s="76">
        <f>'Investment Analysis'!A75</f>
        <v>45754</v>
      </c>
      <c r="C374" s="80">
        <f>IF('Investment Analysis'!T75&gt;0,'Investment Analysis'!T75,0)</f>
        <v>239.01283694052481</v>
      </c>
      <c r="D374" s="80"/>
      <c r="E374" s="76">
        <f t="shared" ref="E374:E437" si="3">B374</f>
        <v>45754</v>
      </c>
      <c r="F374" s="45">
        <f>IF(Protfolio!IT75&gt;0,Protfolio!IT75,0)</f>
        <v>855282.33000000007</v>
      </c>
    </row>
    <row r="375" spans="2:6" x14ac:dyDescent="0.2">
      <c r="B375" s="76">
        <f>'Investment Analysis'!A76</f>
        <v>45755</v>
      </c>
      <c r="C375" s="80">
        <f>IF('Investment Analysis'!T76&gt;0,'Investment Analysis'!T76,0)</f>
        <v>237.10118629787311</v>
      </c>
      <c r="D375" s="80"/>
      <c r="E375" s="76">
        <f t="shared" si="3"/>
        <v>45755</v>
      </c>
      <c r="F375" s="45">
        <f>IF(Protfolio!IT76&gt;0,Protfolio!IT76,0)</f>
        <v>842493.58000000007</v>
      </c>
    </row>
    <row r="376" spans="2:6" x14ac:dyDescent="0.2">
      <c r="B376" s="76">
        <f>'Investment Analysis'!A77</f>
        <v>45756</v>
      </c>
      <c r="C376" s="80">
        <f>IF('Investment Analysis'!T77&gt;0,'Investment Analysis'!T77,0)</f>
        <v>250.143986847272</v>
      </c>
      <c r="D376" s="80"/>
      <c r="E376" s="76">
        <f t="shared" si="3"/>
        <v>45756</v>
      </c>
      <c r="F376" s="45">
        <f>IF(Protfolio!IT77&gt;0,Protfolio!IT77,0)</f>
        <v>903174.80000000016</v>
      </c>
    </row>
    <row r="377" spans="2:6" x14ac:dyDescent="0.2">
      <c r="B377" s="76">
        <f>'Investment Analysis'!A78</f>
        <v>45757</v>
      </c>
      <c r="C377" s="80">
        <f>IF('Investment Analysis'!T78&gt;0,'Investment Analysis'!T78,0)</f>
        <v>245.69825964875932</v>
      </c>
      <c r="D377" s="80"/>
      <c r="E377" s="76">
        <f t="shared" si="3"/>
        <v>45757</v>
      </c>
      <c r="F377" s="45">
        <f>IF(Protfolio!IT78&gt;0,Protfolio!IT78,0)</f>
        <v>870283.81000000017</v>
      </c>
    </row>
    <row r="378" spans="2:6" x14ac:dyDescent="0.2">
      <c r="B378" s="76">
        <f>'Investment Analysis'!A79</f>
        <v>45758</v>
      </c>
      <c r="C378" s="80">
        <f>IF('Investment Analysis'!T79&gt;0,'Investment Analysis'!T79,0)</f>
        <v>248.09995222834181</v>
      </c>
      <c r="D378" s="80"/>
      <c r="E378" s="76">
        <f t="shared" si="3"/>
        <v>45758</v>
      </c>
      <c r="F378" s="45">
        <f>IF(Protfolio!IT79&gt;0,Protfolio!IT79,0)</f>
        <v>888058.12</v>
      </c>
    </row>
    <row r="379" spans="2:6" x14ac:dyDescent="0.2">
      <c r="B379" s="76">
        <f>'Investment Analysis'!A80</f>
        <v>45761</v>
      </c>
      <c r="C379" s="80">
        <f>IF('Investment Analysis'!T80&gt;0,'Investment Analysis'!T80,0)</f>
        <v>249.11533945277975</v>
      </c>
      <c r="D379" s="80"/>
      <c r="E379" s="76">
        <f t="shared" si="3"/>
        <v>45761</v>
      </c>
      <c r="F379" s="45">
        <f>IF(Protfolio!IT80&gt;0,Protfolio!IT80,0)</f>
        <v>892022.0499999997</v>
      </c>
    </row>
    <row r="380" spans="2:6" x14ac:dyDescent="0.2">
      <c r="B380" s="76">
        <f>'Investment Analysis'!A81</f>
        <v>45762</v>
      </c>
      <c r="C380" s="80">
        <f>IF('Investment Analysis'!T81&gt;0,'Investment Analysis'!T81,0)</f>
        <v>248.78885581911061</v>
      </c>
      <c r="D380" s="80"/>
      <c r="E380" s="76">
        <f t="shared" si="3"/>
        <v>45762</v>
      </c>
      <c r="F380" s="45">
        <f>IF(Protfolio!IT81&gt;0,Protfolio!IT81,0)</f>
        <v>895885.4700000002</v>
      </c>
    </row>
    <row r="381" spans="2:6" x14ac:dyDescent="0.2">
      <c r="B381" s="76">
        <f>'Investment Analysis'!A82</f>
        <v>45763</v>
      </c>
      <c r="C381" s="80">
        <f>IF('Investment Analysis'!T82&gt;0,'Investment Analysis'!T82,0)</f>
        <v>245.76918670527729</v>
      </c>
      <c r="D381" s="80"/>
      <c r="E381" s="76">
        <f t="shared" si="3"/>
        <v>45763</v>
      </c>
      <c r="F381" s="45">
        <f>IF(Protfolio!IT82&gt;0,Protfolio!IT82,0)</f>
        <v>910524.75</v>
      </c>
    </row>
    <row r="382" spans="2:6" x14ac:dyDescent="0.2">
      <c r="B382" s="76">
        <f>'Investment Analysis'!A83</f>
        <v>45764</v>
      </c>
      <c r="C382" s="80">
        <f>IF('Investment Analysis'!T83&gt;0,'Investment Analysis'!T83,0)</f>
        <v>244.76572386596411</v>
      </c>
      <c r="D382" s="80"/>
      <c r="E382" s="76">
        <f t="shared" si="3"/>
        <v>45764</v>
      </c>
      <c r="F382" s="45">
        <f>IF(Protfolio!IT83&gt;0,Protfolio!IT83,0)</f>
        <v>913322.74000000022</v>
      </c>
    </row>
    <row r="383" spans="2:6" x14ac:dyDescent="0.2">
      <c r="B383" s="76">
        <f>'Investment Analysis'!A84</f>
        <v>45768</v>
      </c>
      <c r="C383" s="80">
        <f>IF('Investment Analysis'!T84&gt;0,'Investment Analysis'!T84,0)</f>
        <v>241.35912586034243</v>
      </c>
      <c r="D383" s="80"/>
      <c r="E383" s="76">
        <f t="shared" si="3"/>
        <v>45768</v>
      </c>
      <c r="F383" s="45">
        <f>IF(Protfolio!IT84&gt;0,Protfolio!IT84,0)</f>
        <v>891348.44999999984</v>
      </c>
    </row>
    <row r="384" spans="2:6" x14ac:dyDescent="0.2">
      <c r="B384" s="76">
        <f>'Investment Analysis'!A85</f>
        <v>45769</v>
      </c>
      <c r="C384" s="80">
        <f>IF('Investment Analysis'!T85&gt;0,'Investment Analysis'!T85,0)</f>
        <v>245.01494216109535</v>
      </c>
      <c r="D384" s="80"/>
      <c r="E384" s="76">
        <f t="shared" si="3"/>
        <v>45769</v>
      </c>
      <c r="F384" s="45">
        <f>IF(Protfolio!IT85&gt;0,Protfolio!IT85,0)</f>
        <v>906298.58000000019</v>
      </c>
    </row>
    <row r="385" spans="2:6" x14ac:dyDescent="0.2">
      <c r="B385" s="76">
        <f>'Investment Analysis'!A86</f>
        <v>45770</v>
      </c>
      <c r="C385" s="80">
        <f>IF('Investment Analysis'!T86&gt;0,'Investment Analysis'!T86,0)</f>
        <v>247.24483732651922</v>
      </c>
      <c r="D385" s="80"/>
      <c r="E385" s="76">
        <f t="shared" si="3"/>
        <v>45770</v>
      </c>
      <c r="F385" s="45">
        <f>IF(Protfolio!IT86&gt;0,Protfolio!IT86,0)</f>
        <v>917152.62000000011</v>
      </c>
    </row>
    <row r="386" spans="2:6" x14ac:dyDescent="0.2">
      <c r="B386" s="76">
        <f>'Investment Analysis'!A87</f>
        <v>45771</v>
      </c>
      <c r="C386" s="80">
        <f>IF('Investment Analysis'!T87&gt;0,'Investment Analysis'!T87,0)</f>
        <v>249.77605404272515</v>
      </c>
      <c r="D386" s="80"/>
      <c r="E386" s="76">
        <f t="shared" si="3"/>
        <v>45771</v>
      </c>
      <c r="F386" s="45">
        <f>IF(Protfolio!IT87&gt;0,Protfolio!IT87,0)</f>
        <v>937499.06999999983</v>
      </c>
    </row>
    <row r="387" spans="2:6" x14ac:dyDescent="0.2">
      <c r="B387" s="76">
        <f>'Investment Analysis'!A88</f>
        <v>45772</v>
      </c>
      <c r="C387" s="80">
        <f>IF('Investment Analysis'!T88&gt;0,'Investment Analysis'!T88,0)</f>
        <v>250.50316845796922</v>
      </c>
      <c r="D387" s="80"/>
      <c r="E387" s="76">
        <f t="shared" si="3"/>
        <v>45772</v>
      </c>
      <c r="F387" s="45">
        <f>IF(Protfolio!IT88&gt;0,Protfolio!IT88,0)</f>
        <v>944207.36999999976</v>
      </c>
    </row>
    <row r="388" spans="2:6" x14ac:dyDescent="0.2">
      <c r="B388" s="76">
        <f>'Investment Analysis'!A89</f>
        <v>45775</v>
      </c>
      <c r="C388" s="80">
        <f>IF('Investment Analysis'!T89&gt;0,'Investment Analysis'!T89,0)</f>
        <v>250.69182771822912</v>
      </c>
      <c r="D388" s="80"/>
      <c r="E388" s="76">
        <f t="shared" si="3"/>
        <v>45775</v>
      </c>
      <c r="F388" s="45">
        <f>IF(Protfolio!IT89&gt;0,Protfolio!IT89,0)</f>
        <v>947280.5900000002</v>
      </c>
    </row>
    <row r="389" spans="2:6" x14ac:dyDescent="0.2">
      <c r="B389" s="76">
        <f>'Investment Analysis'!A90</f>
        <v>45776</v>
      </c>
      <c r="C389" s="80">
        <f>IF('Investment Analysis'!T90&gt;0,'Investment Analysis'!T90,0)</f>
        <v>251.5959204870349</v>
      </c>
      <c r="D389" s="80"/>
      <c r="E389" s="76">
        <f t="shared" si="3"/>
        <v>45776</v>
      </c>
      <c r="F389" s="45">
        <f>IF(Protfolio!IT90&gt;0,Protfolio!IT90,0)</f>
        <v>948133.62000000023</v>
      </c>
    </row>
    <row r="390" spans="2:6" x14ac:dyDescent="0.2">
      <c r="B390" s="76">
        <f>'Investment Analysis'!A91</f>
        <v>45777</v>
      </c>
      <c r="C390" s="80">
        <f>IF('Investment Analysis'!T91&gt;0,'Investment Analysis'!T91,0)</f>
        <v>251.80491984500088</v>
      </c>
      <c r="D390" s="80"/>
      <c r="E390" s="76">
        <f t="shared" si="3"/>
        <v>45777</v>
      </c>
      <c r="F390" s="45">
        <f>IF(Protfolio!IT91&gt;0,Protfolio!IT91,0)</f>
        <v>1003010.8600000001</v>
      </c>
    </row>
    <row r="391" spans="2:6" x14ac:dyDescent="0.2">
      <c r="B391" s="76">
        <f>'Investment Analysis'!A92</f>
        <v>45778</v>
      </c>
      <c r="C391" s="80">
        <f>IF('Investment Analysis'!T92&gt;0,'Investment Analysis'!T92,0)</f>
        <v>252.78282243342778</v>
      </c>
      <c r="D391" s="80"/>
      <c r="E391" s="76">
        <f t="shared" si="3"/>
        <v>45778</v>
      </c>
      <c r="F391" s="45">
        <f>IF(Protfolio!IT92&gt;0,Protfolio!IT92,0)</f>
        <v>999508.71999999986</v>
      </c>
    </row>
    <row r="392" spans="2:6" x14ac:dyDescent="0.2">
      <c r="B392" s="76">
        <f>'Investment Analysis'!A93</f>
        <v>45779</v>
      </c>
      <c r="C392" s="80">
        <f>IF('Investment Analysis'!T93&gt;0,'Investment Analysis'!T93,0)</f>
        <v>254.79453216542325</v>
      </c>
      <c r="D392" s="80"/>
      <c r="E392" s="76">
        <f t="shared" si="3"/>
        <v>45779</v>
      </c>
      <c r="F392" s="45">
        <f>IF(Protfolio!IT93&gt;0,Protfolio!IT93,0)</f>
        <v>1001062.1000000002</v>
      </c>
    </row>
    <row r="393" spans="2:6" x14ac:dyDescent="0.2">
      <c r="B393" s="76">
        <f>'Investment Analysis'!A94</f>
        <v>45782</v>
      </c>
      <c r="C393" s="80">
        <f>IF('Investment Analysis'!T94&gt;0,'Investment Analysis'!T94,0)</f>
        <v>254.15565545584334</v>
      </c>
      <c r="D393" s="80"/>
      <c r="E393" s="76">
        <f t="shared" si="3"/>
        <v>45782</v>
      </c>
      <c r="F393" s="45">
        <f>IF(Protfolio!IT94&gt;0,Protfolio!IT94,0)</f>
        <v>1002309.8900000001</v>
      </c>
    </row>
    <row r="394" spans="2:6" x14ac:dyDescent="0.2">
      <c r="B394" s="76">
        <f>'Investment Analysis'!A95</f>
        <v>45783</v>
      </c>
      <c r="C394" s="80">
        <f>IF('Investment Analysis'!T95&gt;0,'Investment Analysis'!T95,0)</f>
        <v>252.90851426806404</v>
      </c>
      <c r="D394" s="80"/>
      <c r="E394" s="76">
        <f t="shared" si="3"/>
        <v>45783</v>
      </c>
      <c r="F394" s="45">
        <f>IF(Protfolio!IT95&gt;0,Protfolio!IT95,0)</f>
        <v>1005263.4000000001</v>
      </c>
    </row>
    <row r="395" spans="2:6" x14ac:dyDescent="0.2">
      <c r="B395" s="76">
        <f>'Investment Analysis'!A96</f>
        <v>45784</v>
      </c>
      <c r="C395" s="80">
        <f>IF('Investment Analysis'!T96&gt;0,'Investment Analysis'!T96,0)</f>
        <v>253.61977429096015</v>
      </c>
      <c r="D395" s="80"/>
      <c r="E395" s="76">
        <f t="shared" si="3"/>
        <v>45784</v>
      </c>
      <c r="F395" s="45">
        <f>IF(Protfolio!IT96&gt;0,Protfolio!IT96,0)</f>
        <v>1004367.2100000001</v>
      </c>
    </row>
    <row r="396" spans="2:6" x14ac:dyDescent="0.2">
      <c r="B396" s="76">
        <f>'Investment Analysis'!A97</f>
        <v>45785</v>
      </c>
      <c r="C396" s="80">
        <f>IF('Investment Analysis'!T97&gt;0,'Investment Analysis'!T97,0)</f>
        <v>254.73664082402811</v>
      </c>
      <c r="D396" s="80"/>
      <c r="E396" s="76">
        <f t="shared" si="3"/>
        <v>45785</v>
      </c>
      <c r="F396" s="45">
        <f>IF(Protfolio!IT97&gt;0,Protfolio!IT97,0)</f>
        <v>1004471.15</v>
      </c>
    </row>
    <row r="397" spans="2:6" x14ac:dyDescent="0.2">
      <c r="B397" s="76">
        <f>'Investment Analysis'!A98</f>
        <v>45786</v>
      </c>
      <c r="C397" s="80">
        <f>IF('Investment Analysis'!T98&gt;0,'Investment Analysis'!T98,0)</f>
        <v>254.51060806303681</v>
      </c>
      <c r="D397" s="80"/>
      <c r="E397" s="76">
        <f t="shared" si="3"/>
        <v>45786</v>
      </c>
      <c r="F397" s="45">
        <f>IF(Protfolio!IT98&gt;0,Protfolio!IT98,0)</f>
        <v>1011280.6699999999</v>
      </c>
    </row>
    <row r="398" spans="2:6" x14ac:dyDescent="0.2">
      <c r="B398" s="76">
        <f>'Investment Analysis'!A99</f>
        <v>45789</v>
      </c>
      <c r="C398" s="80">
        <f>IF('Investment Analysis'!T99&gt;0,'Investment Analysis'!T99,0)</f>
        <v>259.20753855517535</v>
      </c>
      <c r="D398" s="80"/>
      <c r="E398" s="76">
        <f t="shared" si="3"/>
        <v>45789</v>
      </c>
      <c r="F398" s="45">
        <f>IF(Protfolio!IT99&gt;0,Protfolio!IT99,0)</f>
        <v>1006489.12</v>
      </c>
    </row>
    <row r="399" spans="2:6" x14ac:dyDescent="0.2">
      <c r="B399" s="76">
        <f>'Investment Analysis'!A100</f>
        <v>45790</v>
      </c>
      <c r="C399" s="80">
        <f>IF('Investment Analysis'!T100&gt;0,'Investment Analysis'!T100,0)</f>
        <v>259.64157717102262</v>
      </c>
      <c r="D399" s="80"/>
      <c r="E399" s="76">
        <f t="shared" si="3"/>
        <v>45790</v>
      </c>
      <c r="F399" s="45">
        <f>IF(Protfolio!IT100&gt;0,Protfolio!IT100,0)</f>
        <v>1011369.4800000001</v>
      </c>
    </row>
    <row r="400" spans="2:6" x14ac:dyDescent="0.2">
      <c r="B400" s="76">
        <f>'Investment Analysis'!A101</f>
        <v>45791</v>
      </c>
      <c r="C400" s="80">
        <f>IF('Investment Analysis'!T101&gt;0,'Investment Analysis'!T101,0)</f>
        <v>259.81935111098278</v>
      </c>
      <c r="D400" s="80"/>
      <c r="E400" s="76">
        <f t="shared" si="3"/>
        <v>45791</v>
      </c>
      <c r="F400" s="45">
        <f>IF(Protfolio!IT101&gt;0,Protfolio!IT101,0)</f>
        <v>1005935.3899999999</v>
      </c>
    </row>
    <row r="401" spans="2:6" x14ac:dyDescent="0.2">
      <c r="B401" s="76">
        <f>'Investment Analysis'!A102</f>
        <v>45792</v>
      </c>
      <c r="C401" s="80">
        <f>IF('Investment Analysis'!T102&gt;0,'Investment Analysis'!T102,0)</f>
        <v>260.2704536296867</v>
      </c>
      <c r="D401" s="80"/>
      <c r="E401" s="76">
        <f t="shared" si="3"/>
        <v>45792</v>
      </c>
      <c r="F401" s="45">
        <f>IF(Protfolio!IT102&gt;0,Protfolio!IT102,0)</f>
        <v>1006908.7899999998</v>
      </c>
    </row>
    <row r="402" spans="2:6" x14ac:dyDescent="0.2">
      <c r="B402" s="76">
        <f>'Investment Analysis'!A103</f>
        <v>45793</v>
      </c>
      <c r="C402" s="80">
        <f>IF('Investment Analysis'!T103&gt;0,'Investment Analysis'!T103,0)</f>
        <v>261.21517285818379</v>
      </c>
      <c r="D402" s="80"/>
      <c r="E402" s="76">
        <f t="shared" si="3"/>
        <v>45793</v>
      </c>
      <c r="F402" s="45">
        <f>IF(Protfolio!IT103&gt;0,Protfolio!IT103,0)</f>
        <v>1010003.9099999998</v>
      </c>
    </row>
    <row r="403" spans="2:6" x14ac:dyDescent="0.2">
      <c r="B403" s="76">
        <f>'Investment Analysis'!A104</f>
        <v>45796</v>
      </c>
      <c r="C403" s="80">
        <f>IF('Investment Analysis'!T104&gt;0,'Investment Analysis'!T104,0)</f>
        <v>261.45444577326401</v>
      </c>
      <c r="D403" s="80"/>
      <c r="E403" s="76">
        <f t="shared" si="3"/>
        <v>45796</v>
      </c>
      <c r="F403" s="45">
        <f>IF(Protfolio!IT104&gt;0,Protfolio!IT104,0)</f>
        <v>1009930.1400000001</v>
      </c>
    </row>
    <row r="404" spans="2:6" x14ac:dyDescent="0.2">
      <c r="B404" s="76">
        <f>'Investment Analysis'!A105</f>
        <v>45797</v>
      </c>
      <c r="C404" s="80">
        <f>IF('Investment Analysis'!T105&gt;0,'Investment Analysis'!T105,0)</f>
        <v>261.03044140456672</v>
      </c>
      <c r="D404" s="80"/>
      <c r="E404" s="76">
        <f t="shared" si="3"/>
        <v>45797</v>
      </c>
      <c r="F404" s="45">
        <f>IF(Protfolio!IT105&gt;0,Protfolio!IT105,0)</f>
        <v>1006199.0500000002</v>
      </c>
    </row>
    <row r="405" spans="2:6" x14ac:dyDescent="0.2">
      <c r="B405" s="76">
        <f>'Investment Analysis'!A106</f>
        <v>45798</v>
      </c>
      <c r="C405" s="80">
        <f>IF('Investment Analysis'!T106&gt;0,'Investment Analysis'!T106,0)</f>
        <v>258.63540652233343</v>
      </c>
      <c r="D405" s="80"/>
      <c r="E405" s="76">
        <f t="shared" si="3"/>
        <v>45798</v>
      </c>
      <c r="F405" s="45">
        <f>IF(Protfolio!IT106&gt;0,Protfolio!IT106,0)</f>
        <v>978965.99000000011</v>
      </c>
    </row>
    <row r="406" spans="2:6" x14ac:dyDescent="0.2">
      <c r="B406" s="76">
        <f>'Investment Analysis'!A107</f>
        <v>45799</v>
      </c>
      <c r="C406" s="80">
        <f>IF('Investment Analysis'!T107&gt;0,'Investment Analysis'!T107,0)</f>
        <v>258.76563799124261</v>
      </c>
      <c r="D406" s="80"/>
      <c r="E406" s="76">
        <f t="shared" si="3"/>
        <v>45799</v>
      </c>
      <c r="F406" s="45">
        <f>IF(Protfolio!IT107&gt;0,Protfolio!IT107,0)</f>
        <v>988465.27000000025</v>
      </c>
    </row>
    <row r="407" spans="2:6" x14ac:dyDescent="0.2">
      <c r="B407" s="76">
        <f>'Investment Analysis'!A108</f>
        <v>45800</v>
      </c>
      <c r="C407" s="80">
        <f>IF('Investment Analysis'!T108&gt;0,'Investment Analysis'!T108,0)</f>
        <v>257.73916770350218</v>
      </c>
      <c r="D407" s="80"/>
      <c r="E407" s="76">
        <f t="shared" si="3"/>
        <v>45800</v>
      </c>
      <c r="F407" s="45">
        <f>IF(Protfolio!IT108&gt;0,Protfolio!IT108,0)</f>
        <v>1006757.6299999998</v>
      </c>
    </row>
    <row r="408" spans="2:6" x14ac:dyDescent="0.2">
      <c r="B408" s="76">
        <f>'Investment Analysis'!A109</f>
        <v>45804</v>
      </c>
      <c r="C408" s="80">
        <f>IF('Investment Analysis'!T109&gt;0,'Investment Analysis'!T109,0)</f>
        <v>260.59525339350796</v>
      </c>
      <c r="D408" s="80"/>
      <c r="E408" s="76">
        <f t="shared" si="3"/>
        <v>45804</v>
      </c>
      <c r="F408" s="45">
        <f>IF(Protfolio!IT109&gt;0,Protfolio!IT109,0)</f>
        <v>1009868.0099999998</v>
      </c>
    </row>
    <row r="409" spans="2:6" x14ac:dyDescent="0.2">
      <c r="B409" s="76">
        <f>'Investment Analysis'!A110</f>
        <v>45805</v>
      </c>
      <c r="C409" s="80">
        <f>IF('Investment Analysis'!T110&gt;0,'Investment Analysis'!T110,0)</f>
        <v>259.81140639881289</v>
      </c>
      <c r="D409" s="80"/>
      <c r="E409" s="76">
        <f t="shared" si="3"/>
        <v>45805</v>
      </c>
      <c r="F409" s="45">
        <f>IF(Protfolio!IT110&gt;0,Protfolio!IT110,0)</f>
        <v>1003124.92</v>
      </c>
    </row>
    <row r="410" spans="2:6" x14ac:dyDescent="0.2">
      <c r="B410" s="76">
        <f>'Investment Analysis'!A111</f>
        <v>45806</v>
      </c>
      <c r="C410" s="80">
        <f>IF('Investment Analysis'!T111&gt;0,'Investment Analysis'!T111,0)</f>
        <v>260.26812341037277</v>
      </c>
      <c r="D410" s="80"/>
      <c r="E410" s="76">
        <f t="shared" si="3"/>
        <v>45806</v>
      </c>
      <c r="F410" s="45">
        <f>IF(Protfolio!IT111&gt;0,Protfolio!IT111,0)</f>
        <v>988197.08000000007</v>
      </c>
    </row>
    <row r="411" spans="2:6" x14ac:dyDescent="0.2">
      <c r="B411" s="76">
        <f>'Investment Analysis'!A112</f>
        <v>45807</v>
      </c>
      <c r="C411" s="80">
        <f>IF('Investment Analysis'!T112&gt;0,'Investment Analysis'!T112,0)</f>
        <v>260.18365708171734</v>
      </c>
      <c r="D411" s="80"/>
      <c r="E411" s="76">
        <f t="shared" si="3"/>
        <v>45807</v>
      </c>
      <c r="F411" s="45">
        <f>IF(Protfolio!IT112&gt;0,Protfolio!IT112,0)</f>
        <v>999684.69</v>
      </c>
    </row>
    <row r="412" spans="2:6" x14ac:dyDescent="0.2">
      <c r="B412" s="76">
        <f>'Investment Analysis'!A113</f>
        <v>45810</v>
      </c>
      <c r="C412" s="80">
        <f>IF('Investment Analysis'!T113&gt;0,'Investment Analysis'!T113,0)</f>
        <v>260.63378856508939</v>
      </c>
      <c r="D412" s="80"/>
      <c r="E412" s="76">
        <f t="shared" si="3"/>
        <v>45810</v>
      </c>
      <c r="F412" s="45">
        <f>IF(Protfolio!IT113&gt;0,Protfolio!IT113,0)</f>
        <v>1011272.3400000001</v>
      </c>
    </row>
    <row r="413" spans="2:6" x14ac:dyDescent="0.2">
      <c r="B413" s="76">
        <f>'Investment Analysis'!A114</f>
        <v>45811</v>
      </c>
      <c r="C413" s="80">
        <f>IF('Investment Analysis'!T114&gt;0,'Investment Analysis'!T114,0)</f>
        <v>261.53918510406027</v>
      </c>
      <c r="D413" s="80"/>
      <c r="E413" s="76">
        <f t="shared" si="3"/>
        <v>45811</v>
      </c>
      <c r="F413" s="45">
        <f>IF(Protfolio!IT114&gt;0,Protfolio!IT114,0)</f>
        <v>1014712.66</v>
      </c>
    </row>
    <row r="414" spans="2:6" x14ac:dyDescent="0.2">
      <c r="B414" s="76">
        <f>'Investment Analysis'!A115</f>
        <v>45812</v>
      </c>
      <c r="C414" s="80">
        <f>IF('Investment Analysis'!T115&gt;0,'Investment Analysis'!T115,0)</f>
        <v>261.53253702513848</v>
      </c>
      <c r="D414" s="80"/>
      <c r="E414" s="76">
        <f t="shared" si="3"/>
        <v>45812</v>
      </c>
      <c r="F414" s="45">
        <f>IF(Protfolio!IT115&gt;0,Protfolio!IT115,0)</f>
        <v>1017790.0300000001</v>
      </c>
    </row>
    <row r="415" spans="2:6" x14ac:dyDescent="0.2">
      <c r="B415" s="76">
        <f>'Investment Analysis'!A116</f>
        <v>45813</v>
      </c>
      <c r="C415" s="80">
        <f>IF('Investment Analysis'!T116&gt;0,'Investment Analysis'!T116,0)</f>
        <v>260.87092982785657</v>
      </c>
      <c r="D415" s="80"/>
      <c r="E415" s="76">
        <f t="shared" si="3"/>
        <v>45813</v>
      </c>
      <c r="F415" s="45">
        <f>IF(Protfolio!IT116&gt;0,Protfolio!IT116,0)</f>
        <v>1007940.81</v>
      </c>
    </row>
    <row r="416" spans="2:6" x14ac:dyDescent="0.2">
      <c r="B416" s="76">
        <f>'Investment Analysis'!A117</f>
        <v>45814</v>
      </c>
      <c r="C416" s="80">
        <f>IF('Investment Analysis'!T117&gt;0,'Investment Analysis'!T117,0)</f>
        <v>262.41708971834981</v>
      </c>
      <c r="D416" s="80"/>
      <c r="E416" s="76">
        <f t="shared" si="3"/>
        <v>45814</v>
      </c>
      <c r="F416" s="45">
        <f>IF(Protfolio!IT117&gt;0,Protfolio!IT117,0)</f>
        <v>1021521.6299999998</v>
      </c>
    </row>
    <row r="417" spans="2:6" x14ac:dyDescent="0.2">
      <c r="B417" s="76">
        <f>'Investment Analysis'!A118</f>
        <v>45817</v>
      </c>
      <c r="C417" s="80">
        <f>IF('Investment Analysis'!T118&gt;0,'Investment Analysis'!T118,0)</f>
        <v>262.60672130135583</v>
      </c>
      <c r="D417" s="80"/>
      <c r="E417" s="76">
        <f t="shared" si="3"/>
        <v>45817</v>
      </c>
      <c r="F417" s="45">
        <f>IF(Protfolio!IT118&gt;0,Protfolio!IT118,0)</f>
        <v>1031385.4</v>
      </c>
    </row>
    <row r="418" spans="2:6" x14ac:dyDescent="0.2">
      <c r="B418" s="76">
        <f>'Investment Analysis'!A119</f>
        <v>45818</v>
      </c>
      <c r="C418" s="80">
        <f>IF('Investment Analysis'!T119&gt;0,'Investment Analysis'!T119,0)</f>
        <v>263.18658155842019</v>
      </c>
      <c r="D418" s="80"/>
      <c r="E418" s="76">
        <f t="shared" si="3"/>
        <v>45818</v>
      </c>
      <c r="F418" s="45">
        <f>IF(Protfolio!IT119&gt;0,Protfolio!IT119,0)</f>
        <v>1026309.8599999999</v>
      </c>
    </row>
    <row r="419" spans="2:6" x14ac:dyDescent="0.2">
      <c r="B419" s="76">
        <f>'Investment Analysis'!A120</f>
        <v>45819</v>
      </c>
      <c r="C419" s="80">
        <f>IF('Investment Analysis'!T120&gt;0,'Investment Analysis'!T120,0)</f>
        <v>262.88702991008233</v>
      </c>
      <c r="D419" s="80"/>
      <c r="E419" s="76">
        <f t="shared" si="3"/>
        <v>45819</v>
      </c>
      <c r="F419" s="45">
        <f>IF(Protfolio!IT120&gt;0,Protfolio!IT120,0)</f>
        <v>1049523.58</v>
      </c>
    </row>
    <row r="420" spans="2:6" x14ac:dyDescent="0.2">
      <c r="B420" s="76">
        <f>'Investment Analysis'!A121</f>
        <v>45820</v>
      </c>
      <c r="C420" s="80">
        <f>IF('Investment Analysis'!T121&gt;0,'Investment Analysis'!T121,0)</f>
        <v>263.2051302268361</v>
      </c>
      <c r="D420" s="80"/>
      <c r="E420" s="76">
        <f t="shared" si="3"/>
        <v>45820</v>
      </c>
      <c r="F420" s="45">
        <f>IF(Protfolio!IT121&gt;0,Protfolio!IT121,0)</f>
        <v>1053327.9100000001</v>
      </c>
    </row>
    <row r="421" spans="2:6" x14ac:dyDescent="0.2">
      <c r="B421" s="76">
        <f>'Investment Analysis'!A122</f>
        <v>45821</v>
      </c>
      <c r="C421" s="80">
        <f>IF('Investment Analysis'!T122&gt;0,'Investment Analysis'!T122,0)</f>
        <v>261.04730336094343</v>
      </c>
      <c r="D421" s="80"/>
      <c r="E421" s="76">
        <f t="shared" si="3"/>
        <v>45821</v>
      </c>
      <c r="F421" s="45">
        <f>IF(Protfolio!IT122&gt;0,Protfolio!IT122,0)</f>
        <v>1048934.6400000001</v>
      </c>
    </row>
    <row r="422" spans="2:6" x14ac:dyDescent="0.2">
      <c r="B422" s="76">
        <f>'Investment Analysis'!A123</f>
        <v>45824</v>
      </c>
      <c r="C422" s="80">
        <f>IF('Investment Analysis'!T123&gt;0,'Investment Analysis'!T123,0)</f>
        <v>262.50906285180179</v>
      </c>
      <c r="D422" s="80"/>
      <c r="E422" s="76">
        <f t="shared" si="3"/>
        <v>45824</v>
      </c>
      <c r="F422" s="45">
        <f>IF(Protfolio!IT123&gt;0,Protfolio!IT123,0)</f>
        <v>1113133.6900000002</v>
      </c>
    </row>
    <row r="423" spans="2:6" x14ac:dyDescent="0.2">
      <c r="B423" s="76">
        <f>'Investment Analysis'!A124</f>
        <v>45825</v>
      </c>
      <c r="C423" s="80">
        <f>IF('Investment Analysis'!T124&gt;0,'Investment Analysis'!T124,0)</f>
        <v>261.40136064261014</v>
      </c>
      <c r="D423" s="80"/>
      <c r="E423" s="76">
        <f t="shared" si="3"/>
        <v>45825</v>
      </c>
      <c r="F423" s="45">
        <f>IF(Protfolio!IT124&gt;0,Protfolio!IT124,0)</f>
        <v>1105211.2399999998</v>
      </c>
    </row>
    <row r="424" spans="2:6" x14ac:dyDescent="0.2">
      <c r="B424" s="76">
        <f>'Investment Analysis'!A125</f>
        <v>45826</v>
      </c>
      <c r="C424" s="80">
        <f>IF('Investment Analysis'!T125&gt;0,'Investment Analysis'!T125,0)</f>
        <v>261.40911789384813</v>
      </c>
      <c r="D424" s="80"/>
      <c r="E424" s="76">
        <f t="shared" si="3"/>
        <v>45826</v>
      </c>
      <c r="F424" s="45">
        <f>IF(Protfolio!IT125&gt;0,Protfolio!IT125,0)</f>
        <v>1109402.25</v>
      </c>
    </row>
    <row r="425" spans="2:6" x14ac:dyDescent="0.2">
      <c r="B425" s="76">
        <f>'Investment Analysis'!A126</f>
        <v>45828</v>
      </c>
      <c r="C425" s="80">
        <f>IF('Investment Analysis'!T126&gt;0,'Investment Analysis'!T126,0)</f>
        <v>261.1841403118334</v>
      </c>
      <c r="D425" s="80"/>
      <c r="E425" s="76">
        <f t="shared" si="3"/>
        <v>45828</v>
      </c>
      <c r="F425" s="45">
        <f>IF(Protfolio!IT126&gt;0,Protfolio!IT126,0)</f>
        <v>1103432.1099999996</v>
      </c>
    </row>
    <row r="426" spans="2:6" x14ac:dyDescent="0.2">
      <c r="B426" s="76">
        <f>'Investment Analysis'!A127</f>
        <v>45831</v>
      </c>
      <c r="C426" s="80">
        <f>IF('Investment Analysis'!T127&gt;0,'Investment Analysis'!T127,0)</f>
        <v>262.45733883011536</v>
      </c>
      <c r="D426" s="80"/>
      <c r="E426" s="76">
        <f t="shared" si="3"/>
        <v>45831</v>
      </c>
      <c r="F426" s="45">
        <f>IF(Protfolio!IT127&gt;0,Protfolio!IT127,0)</f>
        <v>1110805.9000000001</v>
      </c>
    </row>
    <row r="427" spans="2:6" x14ac:dyDescent="0.2">
      <c r="B427" s="76">
        <f>'Investment Analysis'!A128</f>
        <v>45832</v>
      </c>
      <c r="C427" s="80">
        <f>IF('Investment Analysis'!T128&gt;0,'Investment Analysis'!T128,0)</f>
        <v>264.22460819543176</v>
      </c>
      <c r="D427" s="80"/>
      <c r="E427" s="76">
        <f t="shared" si="3"/>
        <v>45832</v>
      </c>
      <c r="F427" s="45">
        <f>IF(Protfolio!IT128&gt;0,Protfolio!IT128,0)</f>
        <v>1124587.3200000003</v>
      </c>
    </row>
    <row r="428" spans="2:6" x14ac:dyDescent="0.2">
      <c r="B428" s="76">
        <f>'Investment Analysis'!A129</f>
        <v>45833</v>
      </c>
      <c r="C428" s="80">
        <f>IF('Investment Analysis'!T129&gt;0,'Investment Analysis'!T129,0)</f>
        <v>264.15034512353975</v>
      </c>
      <c r="D428" s="80"/>
      <c r="E428" s="76">
        <f t="shared" si="3"/>
        <v>45833</v>
      </c>
      <c r="F428" s="45">
        <f>IF(Protfolio!IT129&gt;0,Protfolio!IT129,0)</f>
        <v>1108798.05</v>
      </c>
    </row>
    <row r="429" spans="2:6" x14ac:dyDescent="0.2">
      <c r="B429" s="76">
        <f>'Investment Analysis'!A130</f>
        <v>45834</v>
      </c>
      <c r="C429" s="80">
        <f>IF('Investment Analysis'!T130&gt;0,'Investment Analysis'!T130,0)</f>
        <v>265.48374440544774</v>
      </c>
      <c r="D429" s="80"/>
      <c r="E429" s="76">
        <f t="shared" si="3"/>
        <v>45834</v>
      </c>
      <c r="F429" s="45">
        <f>IF(Protfolio!IT130&gt;0,Protfolio!IT130,0)</f>
        <v>1118234.9500000002</v>
      </c>
    </row>
    <row r="430" spans="2:6" x14ac:dyDescent="0.2">
      <c r="B430" s="76">
        <f>'Investment Analysis'!A131</f>
        <v>45835</v>
      </c>
      <c r="C430" s="80">
        <f>IF('Investment Analysis'!T131&gt;0,'Investment Analysis'!T131,0)</f>
        <v>266.52952064606916</v>
      </c>
      <c r="D430" s="80"/>
      <c r="E430" s="76">
        <f t="shared" si="3"/>
        <v>45835</v>
      </c>
      <c r="F430" s="45">
        <f>IF(Protfolio!IT131&gt;0,Protfolio!IT131,0)</f>
        <v>1110760</v>
      </c>
    </row>
    <row r="431" spans="2:6" x14ac:dyDescent="0.2">
      <c r="B431" s="76">
        <f>'Investment Analysis'!A132</f>
        <v>45838</v>
      </c>
      <c r="C431" s="80">
        <f>IF('Investment Analysis'!T132&gt;0,'Investment Analysis'!T132,0)</f>
        <v>267.28530840610597</v>
      </c>
      <c r="D431" s="80"/>
      <c r="E431" s="76">
        <f t="shared" si="3"/>
        <v>45838</v>
      </c>
      <c r="F431" s="45">
        <f>IF(Protfolio!IT132&gt;0,Protfolio!IT132,0)</f>
        <v>1124731.0900000008</v>
      </c>
    </row>
    <row r="432" spans="2:6" x14ac:dyDescent="0.2">
      <c r="B432" s="76">
        <f>'Investment Analysis'!A133</f>
        <v>45839</v>
      </c>
      <c r="C432" s="80">
        <f>IF('Investment Analysis'!T133&gt;0,'Investment Analysis'!T133,0)</f>
        <v>267.56992130428142</v>
      </c>
      <c r="D432" s="80"/>
      <c r="E432" s="76">
        <f t="shared" si="3"/>
        <v>45839</v>
      </c>
      <c r="F432" s="45">
        <f>IF(Protfolio!IT133&gt;0,Protfolio!IT133,0)</f>
        <v>1100999.1399999999</v>
      </c>
    </row>
    <row r="433" spans="2:6" x14ac:dyDescent="0.2">
      <c r="B433" s="76">
        <f>'Investment Analysis'!A134</f>
        <v>45840</v>
      </c>
      <c r="C433" s="80">
        <f>IF('Investment Analysis'!T134&gt;0,'Investment Analysis'!T134,0)</f>
        <v>268.13624293756061</v>
      </c>
      <c r="D433" s="80"/>
      <c r="E433" s="76">
        <f t="shared" si="3"/>
        <v>45840</v>
      </c>
      <c r="F433" s="45">
        <f>IF(Protfolio!IT134&gt;0,Protfolio!IT134,0)</f>
        <v>1116832.01</v>
      </c>
    </row>
    <row r="434" spans="2:6" x14ac:dyDescent="0.2">
      <c r="B434" s="76">
        <f>'Investment Analysis'!A135</f>
        <v>45841</v>
      </c>
      <c r="C434" s="80">
        <f>IF('Investment Analysis'!T135&gt;0,'Investment Analysis'!T135,0)</f>
        <v>269.34560724285899</v>
      </c>
      <c r="D434" s="80"/>
      <c r="E434" s="76">
        <f t="shared" si="3"/>
        <v>45841</v>
      </c>
      <c r="F434" s="45">
        <f>IF(Protfolio!IT135&gt;0,Protfolio!IT135,0)</f>
        <v>1121275.8999999999</v>
      </c>
    </row>
    <row r="435" spans="2:6" x14ac:dyDescent="0.2">
      <c r="B435" s="76">
        <f>'Investment Analysis'!A136</f>
        <v>45845</v>
      </c>
      <c r="C435" s="80">
        <f>IF('Investment Analysis'!T136&gt;0,'Investment Analysis'!T136,0)</f>
        <v>268.04905071037058</v>
      </c>
      <c r="D435" s="80"/>
      <c r="E435" s="76">
        <f t="shared" si="3"/>
        <v>45845</v>
      </c>
      <c r="F435" s="45">
        <f>IF(Protfolio!IT136&gt;0,Protfolio!IT136,0)</f>
        <v>1125609.3699999999</v>
      </c>
    </row>
    <row r="436" spans="2:6" x14ac:dyDescent="0.2">
      <c r="B436" s="76">
        <f>'Investment Analysis'!A137</f>
        <v>45846</v>
      </c>
      <c r="C436" s="80">
        <f>IF('Investment Analysis'!T137&gt;0,'Investment Analysis'!T137,0)</f>
        <v>267.81303528743666</v>
      </c>
      <c r="D436" s="80"/>
      <c r="E436" s="76">
        <f t="shared" si="3"/>
        <v>45846</v>
      </c>
      <c r="F436" s="45">
        <f>IF(Protfolio!IT137&gt;0,Protfolio!IT137,0)</f>
        <v>1111445.94</v>
      </c>
    </row>
    <row r="437" spans="2:6" x14ac:dyDescent="0.2">
      <c r="B437" s="76">
        <f>'Investment Analysis'!A138</f>
        <v>45847</v>
      </c>
      <c r="C437" s="80">
        <f>IF('Investment Analysis'!T138&gt;0,'Investment Analysis'!T138,0)</f>
        <v>268.76047213260762</v>
      </c>
      <c r="D437" s="80"/>
      <c r="E437" s="76">
        <f t="shared" si="3"/>
        <v>45847</v>
      </c>
      <c r="F437" s="45">
        <f>IF(Protfolio!IT138&gt;0,Protfolio!IT138,0)</f>
        <v>1123140.7300000002</v>
      </c>
    </row>
    <row r="438" spans="2:6" x14ac:dyDescent="0.2">
      <c r="B438" s="76">
        <f>'Investment Analysis'!A139</f>
        <v>45848</v>
      </c>
      <c r="C438" s="80">
        <f>IF('Investment Analysis'!T139&gt;0,'Investment Analysis'!T139,0)</f>
        <v>269.17082262558449</v>
      </c>
      <c r="D438" s="80"/>
      <c r="E438" s="76">
        <f t="shared" ref="E438:E501" si="4">B438</f>
        <v>45848</v>
      </c>
      <c r="F438" s="45">
        <f>IF(Protfolio!IT139&gt;0,Protfolio!IT139,0)</f>
        <v>1137004.57</v>
      </c>
    </row>
    <row r="439" spans="2:6" x14ac:dyDescent="0.2">
      <c r="B439" s="76">
        <f>'Investment Analysis'!A140</f>
        <v>45849</v>
      </c>
      <c r="C439" s="80">
        <f>IF('Investment Analysis'!T140&gt;0,'Investment Analysis'!T140,0)</f>
        <v>268.51702203684368</v>
      </c>
      <c r="D439" s="80"/>
      <c r="E439" s="76">
        <f t="shared" si="4"/>
        <v>45849</v>
      </c>
      <c r="F439" s="45">
        <f>IF(Protfolio!IT140&gt;0,Protfolio!IT140,0)</f>
        <v>1141728.49</v>
      </c>
    </row>
    <row r="440" spans="2:6" x14ac:dyDescent="0.2">
      <c r="B440" s="76">
        <f>'Investment Analysis'!A141</f>
        <v>45852</v>
      </c>
      <c r="C440" s="80">
        <f>IF('Investment Analysis'!T141&gt;0,'Investment Analysis'!T141,0)</f>
        <v>268.83975466661445</v>
      </c>
      <c r="D440" s="80"/>
      <c r="E440" s="76">
        <f t="shared" si="4"/>
        <v>45852</v>
      </c>
      <c r="F440" s="45">
        <f>IF(Protfolio!IT141&gt;0,Protfolio!IT141,0)</f>
        <v>1161078.96</v>
      </c>
    </row>
    <row r="441" spans="2:6" x14ac:dyDescent="0.2">
      <c r="B441" s="76">
        <f>'Investment Analysis'!A142</f>
        <v>45853</v>
      </c>
      <c r="C441" s="80">
        <f>IF('Investment Analysis'!T142&gt;0,'Investment Analysis'!T142,0)</f>
        <v>268.09398854897091</v>
      </c>
      <c r="D441" s="80"/>
      <c r="E441" s="76">
        <f t="shared" si="4"/>
        <v>45853</v>
      </c>
      <c r="F441" s="45">
        <f>IF(Protfolio!IT142&gt;0,Protfolio!IT142,0)</f>
        <v>1164690.04</v>
      </c>
    </row>
    <row r="442" spans="2:6" x14ac:dyDescent="0.2">
      <c r="B442" s="76">
        <f>'Investment Analysis'!A143</f>
        <v>45854</v>
      </c>
      <c r="C442" s="80">
        <f>IF('Investment Analysis'!T143&gt;0,'Investment Analysis'!T143,0)</f>
        <v>268.68235817080324</v>
      </c>
      <c r="D442" s="80"/>
      <c r="E442" s="76">
        <f t="shared" si="4"/>
        <v>45854</v>
      </c>
      <c r="F442" s="45">
        <f>IF(Protfolio!IT143&gt;0,Protfolio!IT143,0)</f>
        <v>1175967.29</v>
      </c>
    </row>
    <row r="443" spans="2:6" x14ac:dyDescent="0.2">
      <c r="B443" s="76">
        <f>'Investment Analysis'!A144</f>
        <v>45855</v>
      </c>
      <c r="C443" s="80">
        <f>IF('Investment Analysis'!T144&gt;0,'Investment Analysis'!T144,0)</f>
        <v>269.54852735519489</v>
      </c>
      <c r="D443" s="80"/>
      <c r="E443" s="76">
        <f t="shared" si="4"/>
        <v>45855</v>
      </c>
      <c r="F443" s="45">
        <f>IF(Protfolio!IT144&gt;0,Protfolio!IT144,0)</f>
        <v>1187352.1500000004</v>
      </c>
    </row>
    <row r="444" spans="2:6" x14ac:dyDescent="0.2">
      <c r="B444" s="76">
        <f>'Investment Analysis'!A145</f>
        <v>45856</v>
      </c>
      <c r="C444" s="80">
        <f>IF('Investment Analysis'!T145&gt;0,'Investment Analysis'!T145,0)</f>
        <v>269.3154527495538</v>
      </c>
      <c r="D444" s="80"/>
      <c r="E444" s="76">
        <f t="shared" si="4"/>
        <v>45856</v>
      </c>
      <c r="F444" s="45">
        <f>IF(Protfolio!IT145&gt;0,Protfolio!IT145,0)</f>
        <v>1199339.06</v>
      </c>
    </row>
    <row r="445" spans="2:6" x14ac:dyDescent="0.2">
      <c r="B445" s="76">
        <f>'Investment Analysis'!A146</f>
        <v>45859</v>
      </c>
      <c r="C445" s="80">
        <f>IF('Investment Analysis'!T146&gt;0,'Investment Analysis'!T146,0)</f>
        <v>269.47527236485195</v>
      </c>
      <c r="D445" s="80"/>
      <c r="E445" s="76">
        <f t="shared" si="4"/>
        <v>45859</v>
      </c>
      <c r="F445" s="45">
        <f>IF(Protfolio!IT146&gt;0,Protfolio!IT146,0)</f>
        <v>1178202.92</v>
      </c>
    </row>
    <row r="446" spans="2:6" x14ac:dyDescent="0.2">
      <c r="B446" s="76">
        <f>'Investment Analysis'!A147</f>
        <v>45860</v>
      </c>
      <c r="C446" s="80">
        <f>IF('Investment Analysis'!T147&gt;0,'Investment Analysis'!T147,0)</f>
        <v>269.66254088494691</v>
      </c>
      <c r="D446" s="80"/>
      <c r="E446" s="76">
        <f t="shared" si="4"/>
        <v>45860</v>
      </c>
      <c r="F446" s="45">
        <f>IF(Protfolio!IT147&gt;0,Protfolio!IT147,0)</f>
        <v>1173897.6000000001</v>
      </c>
    </row>
    <row r="447" spans="2:6" x14ac:dyDescent="0.2">
      <c r="B447" s="76">
        <f>'Investment Analysis'!A148</f>
        <v>45861</v>
      </c>
      <c r="C447" s="80">
        <f>IF('Investment Analysis'!T148&gt;0,'Investment Analysis'!T148,0)</f>
        <v>270.89654295599473</v>
      </c>
      <c r="D447" s="80"/>
      <c r="E447" s="76">
        <f t="shared" si="4"/>
        <v>45861</v>
      </c>
      <c r="F447" s="45">
        <f>IF(Protfolio!IT148&gt;0,Protfolio!IT148,0)</f>
        <v>1202300.1599999997</v>
      </c>
    </row>
    <row r="448" spans="2:6" x14ac:dyDescent="0.2">
      <c r="B448" s="76">
        <f>'Investment Analysis'!A149</f>
        <v>45862</v>
      </c>
      <c r="C448" s="80">
        <f>IF('Investment Analysis'!T149&gt;0,'Investment Analysis'!T149,0)</f>
        <v>270.46723384621453</v>
      </c>
      <c r="D448" s="80"/>
      <c r="E448" s="76">
        <f t="shared" si="4"/>
        <v>45862</v>
      </c>
      <c r="F448" s="45">
        <f>IF(Protfolio!IT149&gt;0,Protfolio!IT149,0)</f>
        <v>1210105.7600000002</v>
      </c>
    </row>
    <row r="449" spans="2:6" x14ac:dyDescent="0.2">
      <c r="B449" s="76">
        <f>'Investment Analysis'!A150</f>
        <v>45863</v>
      </c>
      <c r="C449" s="80">
        <f>IF('Investment Analysis'!T150&gt;0,'Investment Analysis'!T150,0)</f>
        <v>270.95066995658965</v>
      </c>
      <c r="D449" s="80"/>
      <c r="E449" s="76">
        <f t="shared" si="4"/>
        <v>45863</v>
      </c>
      <c r="F449" s="45">
        <f>IF(Protfolio!IT150&gt;0,Protfolio!IT150,0)</f>
        <v>1212869.3300000003</v>
      </c>
    </row>
    <row r="450" spans="2:6" x14ac:dyDescent="0.2">
      <c r="B450" s="76">
        <f>'Investment Analysis'!A151</f>
        <v>45866</v>
      </c>
      <c r="C450" s="80">
        <f>IF('Investment Analysis'!T151&gt;0,'Investment Analysis'!T151,0)</f>
        <v>271.01120702603049</v>
      </c>
      <c r="D450" s="80"/>
      <c r="E450" s="76">
        <f t="shared" si="4"/>
        <v>45866</v>
      </c>
      <c r="F450" s="45">
        <f>IF(Protfolio!IT151&gt;0,Protfolio!IT151,0)</f>
        <v>1211684.3899999997</v>
      </c>
    </row>
    <row r="451" spans="2:6" x14ac:dyDescent="0.2">
      <c r="B451" s="76">
        <f>'Investment Analysis'!A152</f>
        <v>45867</v>
      </c>
      <c r="C451" s="80">
        <f>IF('Investment Analysis'!T152&gt;0,'Investment Analysis'!T152,0)</f>
        <v>270.43008660849955</v>
      </c>
      <c r="D451" s="80"/>
      <c r="E451" s="76">
        <f t="shared" si="4"/>
        <v>45867</v>
      </c>
      <c r="F451" s="45">
        <f>IF(Protfolio!IT152&gt;0,Protfolio!IT152,0)</f>
        <v>1195240.68</v>
      </c>
    </row>
    <row r="452" spans="2:6" x14ac:dyDescent="0.2">
      <c r="B452" s="76">
        <f>'Investment Analysis'!A153</f>
        <v>45868</v>
      </c>
      <c r="C452" s="80">
        <f>IF('Investment Analysis'!T153&gt;0,'Investment Analysis'!T153,0)</f>
        <v>270.19589126513665</v>
      </c>
      <c r="D452" s="80"/>
      <c r="E452" s="76">
        <f t="shared" si="4"/>
        <v>45868</v>
      </c>
      <c r="F452" s="45">
        <f>IF(Protfolio!IT153&gt;0,Protfolio!IT153,0)</f>
        <v>1198929.4000000004</v>
      </c>
    </row>
    <row r="453" spans="2:6" x14ac:dyDescent="0.2">
      <c r="B453" s="76">
        <f>'Investment Analysis'!A154</f>
        <v>45869</v>
      </c>
      <c r="C453" s="80">
        <f>IF('Investment Analysis'!T154&gt;0,'Investment Analysis'!T154,0)</f>
        <v>269.56498492213404</v>
      </c>
      <c r="D453" s="80"/>
      <c r="E453" s="76">
        <f t="shared" si="4"/>
        <v>45869</v>
      </c>
      <c r="F453" s="45">
        <f>IF(Protfolio!IT154&gt;0,Protfolio!IT154,0)</f>
        <v>1197626.1800000002</v>
      </c>
    </row>
    <row r="454" spans="2:6" x14ac:dyDescent="0.2">
      <c r="B454" s="76">
        <f>'Investment Analysis'!A155</f>
        <v>45870</v>
      </c>
      <c r="C454" s="80">
        <f>IF('Investment Analysis'!T155&gt;0,'Investment Analysis'!T155,0)</f>
        <v>267.27259082686231</v>
      </c>
      <c r="D454" s="80"/>
      <c r="E454" s="76">
        <f t="shared" si="4"/>
        <v>45870</v>
      </c>
      <c r="F454" s="45">
        <f>IF(Protfolio!IT155&gt;0,Protfolio!IT155,0)</f>
        <v>1180163.2899999998</v>
      </c>
    </row>
    <row r="455" spans="2:6" x14ac:dyDescent="0.2">
      <c r="B455" s="76">
        <f>'Investment Analysis'!A156</f>
        <v>45873</v>
      </c>
      <c r="C455" s="80">
        <f>IF('Investment Analysis'!T156&gt;0,'Investment Analysis'!T156,0)</f>
        <v>269.49333463684479</v>
      </c>
      <c r="D455" s="80"/>
      <c r="E455" s="76">
        <f t="shared" si="4"/>
        <v>45873</v>
      </c>
      <c r="F455" s="45">
        <f>IF(Protfolio!IT156&gt;0,Protfolio!IT156,0)</f>
        <v>1206211.5099999998</v>
      </c>
    </row>
    <row r="456" spans="2:6" x14ac:dyDescent="0.2">
      <c r="B456" s="76">
        <f>'Investment Analysis'!A157</f>
        <v>45874</v>
      </c>
      <c r="C456" s="80">
        <f>IF('Investment Analysis'!T157&gt;0,'Investment Analysis'!T157,0)</f>
        <v>269.01815306874357</v>
      </c>
      <c r="D456" s="80"/>
      <c r="E456" s="76">
        <f t="shared" si="4"/>
        <v>45874</v>
      </c>
      <c r="F456" s="45">
        <f>IF(Protfolio!IT157&gt;0,Protfolio!IT157,0)</f>
        <v>1227846.6800000002</v>
      </c>
    </row>
    <row r="457" spans="2:6" x14ac:dyDescent="0.2">
      <c r="B457" s="76">
        <f>'Investment Analysis'!A158</f>
        <v>45875</v>
      </c>
      <c r="C457" s="80">
        <f>IF('Investment Analysis'!T158&gt;0,'Investment Analysis'!T158,0)</f>
        <v>269.8592721922787</v>
      </c>
      <c r="D457" s="80"/>
      <c r="E457" s="76">
        <f t="shared" si="4"/>
        <v>45875</v>
      </c>
      <c r="F457" s="45">
        <f>IF(Protfolio!IT158&gt;0,Protfolio!IT158,0)</f>
        <v>1232839.58</v>
      </c>
    </row>
    <row r="458" spans="2:6" x14ac:dyDescent="0.2">
      <c r="B458" s="76">
        <f>'Investment Analysis'!A159</f>
        <v>45876</v>
      </c>
      <c r="C458" s="80">
        <f>IF('Investment Analysis'!T159&gt;0,'Investment Analysis'!T159,0)</f>
        <v>269.65404142805198</v>
      </c>
      <c r="D458" s="80"/>
      <c r="E458" s="76">
        <f t="shared" si="4"/>
        <v>45876</v>
      </c>
      <c r="F458" s="45">
        <f>IF(Protfolio!IT159&gt;0,Protfolio!IT159,0)</f>
        <v>1240251.3699999996</v>
      </c>
    </row>
    <row r="459" spans="2:6" x14ac:dyDescent="0.2">
      <c r="B459" s="76">
        <f>'Investment Analysis'!A160</f>
        <v>45877</v>
      </c>
      <c r="C459" s="80">
        <f>IF('Investment Analysis'!T160&gt;0,'Investment Analysis'!T160,0)</f>
        <v>270.59294460643423</v>
      </c>
      <c r="D459" s="80"/>
      <c r="E459" s="76">
        <f t="shared" si="4"/>
        <v>45877</v>
      </c>
      <c r="F459" s="45">
        <f>IF(Protfolio!IT160&gt;0,Protfolio!IT160,0)</f>
        <v>1234216.29</v>
      </c>
    </row>
    <row r="460" spans="2:6" x14ac:dyDescent="0.2">
      <c r="B460" s="76">
        <f>'Investment Analysis'!A161</f>
        <v>45880</v>
      </c>
      <c r="C460" s="80">
        <f>IF('Investment Analysis'!T161&gt;0,'Investment Analysis'!T161,0)</f>
        <v>270.07967617855866</v>
      </c>
      <c r="D460" s="80"/>
      <c r="E460" s="76">
        <f t="shared" si="4"/>
        <v>45880</v>
      </c>
      <c r="F460" s="45">
        <f>IF(Protfolio!IT161&gt;0,Protfolio!IT161,0)</f>
        <v>1225260.0300000003</v>
      </c>
    </row>
    <row r="461" spans="2:6" x14ac:dyDescent="0.2">
      <c r="B461" s="76">
        <f>'Investment Analysis'!A162</f>
        <v>45881</v>
      </c>
      <c r="C461" s="80">
        <f>IF('Investment Analysis'!T162&gt;0,'Investment Analysis'!T162,0)</f>
        <v>271.84051687778884</v>
      </c>
      <c r="D461" s="80"/>
      <c r="E461" s="76">
        <f t="shared" si="4"/>
        <v>45881</v>
      </c>
      <c r="F461" s="45">
        <f>IF(Protfolio!IT162&gt;0,Protfolio!IT162,0)</f>
        <v>1244090.7500000002</v>
      </c>
    </row>
    <row r="462" spans="2:6" x14ac:dyDescent="0.2">
      <c r="B462" s="76">
        <f>'Investment Analysis'!A163</f>
        <v>45882</v>
      </c>
      <c r="C462" s="80">
        <f>IF('Investment Analysis'!T163&gt;0,'Investment Analysis'!T163,0)</f>
        <v>272.78219792040699</v>
      </c>
      <c r="D462" s="80"/>
      <c r="E462" s="76">
        <f t="shared" si="4"/>
        <v>45882</v>
      </c>
      <c r="F462" s="45">
        <f>IF(Protfolio!IT163&gt;0,Protfolio!IT163,0)</f>
        <v>1230699.4799999997</v>
      </c>
    </row>
    <row r="463" spans="2:6" x14ac:dyDescent="0.2">
      <c r="B463" s="76">
        <f>'Investment Analysis'!A164</f>
        <v>45883</v>
      </c>
      <c r="C463" s="80">
        <f>IF('Investment Analysis'!T164&gt;0,'Investment Analysis'!T164,0)</f>
        <v>272.70901478272071</v>
      </c>
      <c r="D463" s="80"/>
      <c r="E463" s="76">
        <f t="shared" si="4"/>
        <v>45883</v>
      </c>
      <c r="F463" s="45">
        <f>IF(Protfolio!IT164&gt;0,Protfolio!IT164,0)</f>
        <v>1224292.4800000004</v>
      </c>
    </row>
    <row r="464" spans="2:6" x14ac:dyDescent="0.2">
      <c r="B464" s="76">
        <f>'Investment Analysis'!A165</f>
        <v>45884</v>
      </c>
      <c r="C464" s="80">
        <f>IF('Investment Analysis'!T165&gt;0,'Investment Analysis'!T165,0)</f>
        <v>272.50037195142551</v>
      </c>
      <c r="D464" s="80"/>
      <c r="E464" s="76">
        <f t="shared" si="4"/>
        <v>45884</v>
      </c>
      <c r="F464" s="45">
        <f>IF(Protfolio!IT165&gt;0,Protfolio!IT165,0)</f>
        <v>1215076.5599999996</v>
      </c>
    </row>
    <row r="465" spans="2:6" x14ac:dyDescent="0.2">
      <c r="B465" s="76">
        <f>'Investment Analysis'!A166</f>
        <v>45887</v>
      </c>
      <c r="C465" s="80">
        <f>IF('Investment Analysis'!T166&gt;0,'Investment Analysis'!T166,0)</f>
        <v>272.47569383954783</v>
      </c>
      <c r="D465" s="80"/>
      <c r="E465" s="76">
        <f t="shared" si="4"/>
        <v>45887</v>
      </c>
      <c r="F465" s="45">
        <f>IF(Protfolio!IT166&gt;0,Protfolio!IT166,0)</f>
        <v>1208278.3</v>
      </c>
    </row>
    <row r="466" spans="2:6" x14ac:dyDescent="0.2">
      <c r="B466" s="76">
        <f>'Investment Analysis'!A167</f>
        <v>45888</v>
      </c>
      <c r="C466" s="80">
        <f>IF('Investment Analysis'!T167&gt;0,'Investment Analysis'!T167,0)</f>
        <v>271.64884145717849</v>
      </c>
      <c r="D466" s="80"/>
      <c r="E466" s="76">
        <f t="shared" si="4"/>
        <v>45888</v>
      </c>
      <c r="F466" s="45">
        <f>IF(Protfolio!IT167&gt;0,Protfolio!IT167,0)</f>
        <v>1175122.3099999998</v>
      </c>
    </row>
    <row r="467" spans="2:6" x14ac:dyDescent="0.2">
      <c r="B467" s="76">
        <f>'Investment Analysis'!A168</f>
        <v>45889</v>
      </c>
      <c r="C467" s="80">
        <f>IF('Investment Analysis'!T168&gt;0,'Investment Analysis'!T168,0)</f>
        <v>271.29424853244643</v>
      </c>
      <c r="D467" s="80"/>
      <c r="E467" s="76">
        <f t="shared" si="4"/>
        <v>45889</v>
      </c>
      <c r="F467" s="45">
        <f>IF(Protfolio!IT168&gt;0,Protfolio!IT168,0)</f>
        <v>1178972.6100000003</v>
      </c>
    </row>
    <row r="468" spans="2:6" x14ac:dyDescent="0.2">
      <c r="B468" s="76">
        <f>'Investment Analysis'!A169</f>
        <v>45890</v>
      </c>
      <c r="C468" s="80">
        <f>IF('Investment Analysis'!T169&gt;0,'Investment Analysis'!T169,0)</f>
        <v>270.83887970752056</v>
      </c>
      <c r="D468" s="80"/>
      <c r="E468" s="76">
        <f t="shared" si="4"/>
        <v>45890</v>
      </c>
      <c r="F468" s="45">
        <f>IF(Protfolio!IT169&gt;0,Protfolio!IT169,0)</f>
        <v>1186969.8500000001</v>
      </c>
    </row>
    <row r="469" spans="2:6" x14ac:dyDescent="0.2">
      <c r="B469" s="76">
        <f>'Investment Analysis'!A170</f>
        <v>45891</v>
      </c>
      <c r="C469" s="80">
        <f>IF('Investment Analysis'!T170&gt;0,'Investment Analysis'!T170,0)</f>
        <v>273.49392454974321</v>
      </c>
      <c r="D469" s="80"/>
      <c r="E469" s="76">
        <f t="shared" si="4"/>
        <v>45891</v>
      </c>
      <c r="F469" s="45">
        <f>IF(Protfolio!IT170&gt;0,Protfolio!IT170,0)</f>
        <v>1211312.9600000002</v>
      </c>
    </row>
    <row r="470" spans="2:6" x14ac:dyDescent="0.2">
      <c r="B470" s="76">
        <f>'Investment Analysis'!A171</f>
        <v>45894</v>
      </c>
      <c r="C470" s="80">
        <f>IF('Investment Analysis'!T171&gt;0,'Investment Analysis'!T171,0)</f>
        <v>272.73192100876611</v>
      </c>
      <c r="D470" s="80"/>
      <c r="E470" s="76">
        <f t="shared" si="4"/>
        <v>45894</v>
      </c>
      <c r="F470" s="45">
        <f>IF(Protfolio!IT171&gt;0,Protfolio!IT171,0)</f>
        <v>1213317.8399999996</v>
      </c>
    </row>
    <row r="471" spans="2:6" x14ac:dyDescent="0.2">
      <c r="B471" s="76">
        <f>'Investment Analysis'!A172</f>
        <v>45895</v>
      </c>
      <c r="C471" s="80">
        <f>IF('Investment Analysis'!T172&gt;0,'Investment Analysis'!T172,0)</f>
        <v>273.26563659601783</v>
      </c>
      <c r="D471" s="80"/>
      <c r="E471" s="76">
        <f t="shared" si="4"/>
        <v>45895</v>
      </c>
      <c r="F471" s="45">
        <f>IF(Protfolio!IT172&gt;0,Protfolio!IT172,0)</f>
        <v>1239020.6800000002</v>
      </c>
    </row>
    <row r="472" spans="2:6" x14ac:dyDescent="0.2">
      <c r="B472" s="76">
        <f>'Investment Analysis'!A173</f>
        <v>45896</v>
      </c>
      <c r="C472" s="80">
        <f>IF('Investment Analysis'!T173&gt;0,'Investment Analysis'!T173,0)</f>
        <v>273.66225138790912</v>
      </c>
      <c r="D472" s="80"/>
      <c r="E472" s="76">
        <f t="shared" si="4"/>
        <v>45896</v>
      </c>
      <c r="F472" s="45">
        <f>IF(Protfolio!IT173&gt;0,Protfolio!IT173,0)</f>
        <v>1235539.8200000003</v>
      </c>
    </row>
    <row r="473" spans="2:6" x14ac:dyDescent="0.2">
      <c r="B473" s="76">
        <f>'Investment Analysis'!A174</f>
        <v>45897</v>
      </c>
      <c r="C473" s="80">
        <f>IF('Investment Analysis'!T174&gt;0,'Investment Analysis'!T174,0)</f>
        <v>274.0939147684748</v>
      </c>
      <c r="D473" s="80"/>
      <c r="E473" s="76">
        <f t="shared" si="4"/>
        <v>45897</v>
      </c>
      <c r="F473" s="45">
        <f>IF(Protfolio!IT174&gt;0,Protfolio!IT174,0)</f>
        <v>1249396.0999999999</v>
      </c>
    </row>
    <row r="474" spans="2:6" x14ac:dyDescent="0.2">
      <c r="B474" s="76">
        <f>'Investment Analysis'!A175</f>
        <v>45898</v>
      </c>
      <c r="C474" s="80">
        <f>IF('Investment Analysis'!T175&gt;0,'Investment Analysis'!T175,0)</f>
        <v>273.26793645257754</v>
      </c>
      <c r="D474" s="80"/>
      <c r="E474" s="76">
        <f t="shared" si="4"/>
        <v>45898</v>
      </c>
      <c r="F474" s="45">
        <f>IF(Protfolio!IT175&gt;0,Protfolio!IT175,0)</f>
        <v>1234669.6399999999</v>
      </c>
    </row>
    <row r="475" spans="2:6" x14ac:dyDescent="0.2">
      <c r="B475" s="76">
        <f>'Investment Analysis'!A176</f>
        <v>45902</v>
      </c>
      <c r="C475" s="80">
        <f>IF('Investment Analysis'!T176&gt;0,'Investment Analysis'!T176,0)</f>
        <v>272.35374664513733</v>
      </c>
      <c r="D475" s="80"/>
      <c r="E475" s="76">
        <f t="shared" si="4"/>
        <v>45902</v>
      </c>
      <c r="F475" s="45">
        <f>IF(Protfolio!IT176&gt;0,Protfolio!IT176,0)</f>
        <v>1228544.57</v>
      </c>
    </row>
    <row r="476" spans="2:6" x14ac:dyDescent="0.2">
      <c r="B476" s="76">
        <f>'Investment Analysis'!A177</f>
        <v>45903</v>
      </c>
      <c r="C476" s="80">
        <f>IF('Investment Analysis'!T177&gt;0,'Investment Analysis'!T177,0)</f>
        <v>272.89136654351995</v>
      </c>
      <c r="D476" s="80"/>
      <c r="E476" s="76">
        <f t="shared" si="4"/>
        <v>45903</v>
      </c>
      <c r="F476" s="45">
        <f>IF(Protfolio!IT177&gt;0,Protfolio!IT177,0)</f>
        <v>1225695.1399999999</v>
      </c>
    </row>
    <row r="477" spans="2:6" x14ac:dyDescent="0.2">
      <c r="B477" s="76">
        <f>'Investment Analysis'!A178</f>
        <v>45904</v>
      </c>
      <c r="C477" s="80">
        <f>IF('Investment Analysis'!T178&gt;0,'Investment Analysis'!T178,0)</f>
        <v>274.09586918685221</v>
      </c>
      <c r="D477" s="80"/>
      <c r="E477" s="76">
        <f t="shared" si="4"/>
        <v>45904</v>
      </c>
      <c r="F477" s="45">
        <f>IF(Protfolio!IT178&gt;0,Protfolio!IT178,0)</f>
        <v>1223265.3900000001</v>
      </c>
    </row>
    <row r="478" spans="2:6" x14ac:dyDescent="0.2">
      <c r="B478" s="76">
        <f>'Investment Analysis'!A179</f>
        <v>45905</v>
      </c>
      <c r="C478" s="80">
        <f>IF('Investment Analysis'!T179&gt;0,'Investment Analysis'!T179,0)</f>
        <v>273.71817341197055</v>
      </c>
      <c r="D478" s="80"/>
      <c r="E478" s="76">
        <f t="shared" si="4"/>
        <v>45905</v>
      </c>
      <c r="F478" s="45">
        <f>IF(Protfolio!IT179&gt;0,Protfolio!IT179,0)</f>
        <v>1228619.99</v>
      </c>
    </row>
    <row r="479" spans="2:6" x14ac:dyDescent="0.2">
      <c r="B479" s="76">
        <f>'Investment Analysis'!A180</f>
        <v>45908</v>
      </c>
      <c r="C479" s="80">
        <f>IF('Investment Analysis'!T180&gt;0,'Investment Analysis'!T180,0)</f>
        <v>274.16195602416235</v>
      </c>
      <c r="D479" s="80"/>
      <c r="E479" s="76">
        <f t="shared" si="4"/>
        <v>45908</v>
      </c>
      <c r="F479" s="45">
        <f>IF(Protfolio!IT180&gt;0,Protfolio!IT180,0)</f>
        <v>1231411.7200000002</v>
      </c>
    </row>
    <row r="480" spans="2:6" x14ac:dyDescent="0.2">
      <c r="B480" s="76">
        <f>'Investment Analysis'!A181</f>
        <v>45909</v>
      </c>
      <c r="C480" s="80">
        <f>IF('Investment Analysis'!T181&gt;0,'Investment Analysis'!T181,0)</f>
        <v>274.66646290922267</v>
      </c>
      <c r="D480" s="80"/>
      <c r="E480" s="76">
        <f t="shared" si="4"/>
        <v>45909</v>
      </c>
      <c r="F480" s="45">
        <f>IF(Protfolio!IT181&gt;0,Protfolio!IT181,0)</f>
        <v>1237801.7400000002</v>
      </c>
    </row>
    <row r="481" spans="2:6" x14ac:dyDescent="0.2">
      <c r="B481" s="76">
        <f>'Investment Analysis'!A182</f>
        <v>45910</v>
      </c>
      <c r="C481" s="80">
        <f>IF('Investment Analysis'!T182&gt;0,'Investment Analysis'!T182,0)</f>
        <v>274.36489292044274</v>
      </c>
      <c r="D481" s="80"/>
      <c r="E481" s="76">
        <f t="shared" si="4"/>
        <v>45910</v>
      </c>
      <c r="F481" s="45">
        <f>IF(Protfolio!IT182&gt;0,Protfolio!IT182,0)</f>
        <v>1256918.2299999995</v>
      </c>
    </row>
    <row r="482" spans="2:6" x14ac:dyDescent="0.2">
      <c r="B482" s="76">
        <f>'Investment Analysis'!A183</f>
        <v>45911</v>
      </c>
      <c r="C482" s="80">
        <f>IF('Investment Analysis'!T183&gt;0,'Investment Analysis'!T183,0)</f>
        <v>275.88074309721418</v>
      </c>
      <c r="D482" s="80"/>
      <c r="E482" s="76">
        <f t="shared" si="4"/>
        <v>45911</v>
      </c>
      <c r="F482" s="45">
        <f>IF(Protfolio!IT183&gt;0,Protfolio!IT183,0)</f>
        <v>1272361.9300000002</v>
      </c>
    </row>
    <row r="483" spans="2:6" x14ac:dyDescent="0.2">
      <c r="B483" s="76">
        <f>'Investment Analysis'!A184</f>
        <v>45912</v>
      </c>
      <c r="C483" s="80">
        <f>IF('Investment Analysis'!T184&gt;0,'Investment Analysis'!T184,0)</f>
        <v>275.66781086500765</v>
      </c>
      <c r="D483" s="80"/>
      <c r="E483" s="76">
        <f t="shared" si="4"/>
        <v>45912</v>
      </c>
      <c r="F483" s="45">
        <f>IF(Protfolio!IT184&gt;0,Protfolio!IT184,0)</f>
        <v>1272475.1700000004</v>
      </c>
    </row>
    <row r="484" spans="2:6" x14ac:dyDescent="0.2">
      <c r="B484" s="76">
        <f>'Investment Analysis'!A185</f>
        <v>45915</v>
      </c>
      <c r="C484" s="80">
        <f>IF('Investment Analysis'!T185&gt;0,'Investment Analysis'!T185,0)</f>
        <v>276.26945856445656</v>
      </c>
      <c r="D484" s="80"/>
      <c r="E484" s="76">
        <f t="shared" si="4"/>
        <v>45915</v>
      </c>
      <c r="F484" s="45">
        <f>IF(Protfolio!IT185&gt;0,Protfolio!IT185,0)</f>
        <v>1311371.2300000002</v>
      </c>
    </row>
    <row r="485" spans="2:6" x14ac:dyDescent="0.2">
      <c r="B485" s="76">
        <f>'Investment Analysis'!A186</f>
        <v>45916</v>
      </c>
      <c r="C485" s="80">
        <f>IF('Investment Analysis'!T186&gt;0,'Investment Analysis'!T186,0)</f>
        <v>276.02192650529918</v>
      </c>
      <c r="D485" s="80"/>
      <c r="E485" s="76">
        <f t="shared" si="4"/>
        <v>45916</v>
      </c>
      <c r="F485" s="45">
        <f>IF(Protfolio!IT186&gt;0,Protfolio!IT186,0)</f>
        <v>1305846.43</v>
      </c>
    </row>
    <row r="486" spans="2:6" x14ac:dyDescent="0.2">
      <c r="B486" s="76">
        <f>'Investment Analysis'!A187</f>
        <v>45917</v>
      </c>
      <c r="C486" s="80">
        <f>IF('Investment Analysis'!T187&gt;0,'Investment Analysis'!T187,0)</f>
        <v>276.2570149360335</v>
      </c>
      <c r="D486" s="80"/>
      <c r="E486" s="76">
        <f t="shared" si="4"/>
        <v>45917</v>
      </c>
      <c r="F486" s="45">
        <f>IF(Protfolio!IT187&gt;0,Protfolio!IT187,0)</f>
        <v>1299646.74</v>
      </c>
    </row>
    <row r="487" spans="2:6" x14ac:dyDescent="0.2">
      <c r="B487" s="76">
        <f>'Investment Analysis'!A188</f>
        <v>45918</v>
      </c>
      <c r="C487" s="80">
        <f>IF('Investment Analysis'!T188&gt;0,'Investment Analysis'!T188,0)</f>
        <v>277.10331224496059</v>
      </c>
      <c r="D487" s="80"/>
      <c r="E487" s="76">
        <f t="shared" si="4"/>
        <v>45918</v>
      </c>
      <c r="F487" s="45">
        <f>IF(Protfolio!IT188&gt;0,Protfolio!IT188,0)</f>
        <v>1334899.4100000001</v>
      </c>
    </row>
    <row r="488" spans="2:6" x14ac:dyDescent="0.2">
      <c r="B488" s="76">
        <f>'Investment Analysis'!A189</f>
        <v>45919</v>
      </c>
      <c r="C488" s="80">
        <f>IF('Investment Analysis'!T189&gt;0,'Investment Analysis'!T189,0)</f>
        <v>277.76291601385196</v>
      </c>
      <c r="D488" s="80"/>
      <c r="E488" s="76">
        <f t="shared" si="4"/>
        <v>45919</v>
      </c>
      <c r="F488" s="45">
        <f>IF(Protfolio!IT189&gt;0,Protfolio!IT189,0)</f>
        <v>1387778.27</v>
      </c>
    </row>
    <row r="489" spans="2:6" x14ac:dyDescent="0.2">
      <c r="B489" s="76">
        <f>'Investment Analysis'!A190</f>
        <v>45922</v>
      </c>
      <c r="C489" s="80">
        <f>IF('Investment Analysis'!T190&gt;0,'Investment Analysis'!T190,0)</f>
        <v>278.30523112093078</v>
      </c>
      <c r="D489" s="80"/>
      <c r="E489" s="76">
        <f t="shared" si="4"/>
        <v>45922</v>
      </c>
      <c r="F489" s="45">
        <f>IF(Protfolio!IT190&gt;0,Protfolio!IT190,0)</f>
        <v>1408053.2200000002</v>
      </c>
    </row>
    <row r="490" spans="2:6" x14ac:dyDescent="0.2">
      <c r="B490" s="76">
        <f>'Investment Analysis'!A191</f>
        <v>45923</v>
      </c>
      <c r="C490" s="80">
        <f>IF('Investment Analysis'!T191&gt;0,'Investment Analysis'!T191,0)</f>
        <v>277.60471881807246</v>
      </c>
      <c r="D490" s="80"/>
      <c r="E490" s="76">
        <f t="shared" si="4"/>
        <v>45923</v>
      </c>
      <c r="F490" s="45">
        <f>IF(Protfolio!IT191&gt;0,Protfolio!IT191,0)</f>
        <v>1413207.9400000004</v>
      </c>
    </row>
    <row r="491" spans="2:6" x14ac:dyDescent="0.2">
      <c r="B491" s="76">
        <f>'Investment Analysis'!A192</f>
        <v>45924</v>
      </c>
      <c r="C491" s="80">
        <f>IF('Investment Analysis'!T192&gt;0,'Investment Analysis'!T192,0)</f>
        <v>277.09430762868561</v>
      </c>
      <c r="D491" s="80"/>
      <c r="E491" s="76">
        <f t="shared" si="4"/>
        <v>45924</v>
      </c>
      <c r="F491" s="45">
        <f>IF(Protfolio!IT192&gt;0,Protfolio!IT192,0)</f>
        <v>1393558.2100000002</v>
      </c>
    </row>
    <row r="492" spans="2:6" x14ac:dyDescent="0.2">
      <c r="B492" s="76">
        <f>'Investment Analysis'!A193</f>
        <v>45925</v>
      </c>
      <c r="C492" s="80">
        <f>IF('Investment Analysis'!T193&gt;0,'Investment Analysis'!T193,0)</f>
        <v>276.46491260017814</v>
      </c>
      <c r="D492" s="80"/>
      <c r="E492" s="76">
        <f t="shared" si="4"/>
        <v>45925</v>
      </c>
      <c r="F492" s="45">
        <f>IF(Protfolio!IT193&gt;0,Protfolio!IT193,0)</f>
        <v>1399951.5799999998</v>
      </c>
    </row>
    <row r="493" spans="2:6" x14ac:dyDescent="0.2">
      <c r="B493" s="76">
        <f>'Investment Analysis'!A194</f>
        <v>45926</v>
      </c>
      <c r="C493" s="80">
        <f>IF('Investment Analysis'!T194&gt;0,'Investment Analysis'!T194,0)</f>
        <v>277.26925499844231</v>
      </c>
      <c r="D493" s="80"/>
      <c r="E493" s="76">
        <f t="shared" si="4"/>
        <v>45926</v>
      </c>
      <c r="F493" s="45">
        <f>IF(Protfolio!IT194&gt;0,Protfolio!IT194,0)</f>
        <v>1397194.4399999997</v>
      </c>
    </row>
    <row r="494" spans="2:6" x14ac:dyDescent="0.2">
      <c r="B494" s="76">
        <f>'Investment Analysis'!A195</f>
        <v>45929</v>
      </c>
      <c r="C494" s="80">
        <f>IF('Investment Analysis'!T195&gt;0,'Investment Analysis'!T195,0)</f>
        <v>277.65442423725426</v>
      </c>
      <c r="D494" s="80"/>
      <c r="E494" s="76">
        <f t="shared" si="4"/>
        <v>45929</v>
      </c>
      <c r="F494" s="45">
        <f>IF(Protfolio!IT195&gt;0,Protfolio!IT195,0)</f>
        <v>1403899.7799999993</v>
      </c>
    </row>
    <row r="495" spans="2:6" x14ac:dyDescent="0.2">
      <c r="B495" s="76">
        <f>'Investment Analysis'!A196</f>
        <v>45930</v>
      </c>
      <c r="C495" s="80">
        <f>IF('Investment Analysis'!T196&gt;0,'Investment Analysis'!T196,0)</f>
        <v>277.98694738577342</v>
      </c>
      <c r="D495" s="80"/>
      <c r="E495" s="76">
        <f t="shared" si="4"/>
        <v>45930</v>
      </c>
      <c r="F495" s="45">
        <f>IF(Protfolio!IT196&gt;0,Protfolio!IT196,0)</f>
        <v>1400820.55</v>
      </c>
    </row>
    <row r="496" spans="2:6" x14ac:dyDescent="0.2">
      <c r="B496" s="76">
        <f>'Investment Analysis'!A197</f>
        <v>45931</v>
      </c>
      <c r="C496" s="80">
        <f>IF('Investment Analysis'!T197&gt;0,'Investment Analysis'!T197,0)</f>
        <v>278.32107680243706</v>
      </c>
      <c r="D496" s="80"/>
      <c r="E496" s="76">
        <f t="shared" si="4"/>
        <v>45931</v>
      </c>
      <c r="F496" s="45">
        <f>IF(Protfolio!IT197&gt;0,Protfolio!IT197,0)</f>
        <v>1427640.9299999997</v>
      </c>
    </row>
    <row r="497" spans="2:6" x14ac:dyDescent="0.2">
      <c r="B497" s="76">
        <f>'Investment Analysis'!A198</f>
        <v>45932</v>
      </c>
      <c r="C497" s="80">
        <f>IF('Investment Analysis'!T198&gt;0,'Investment Analysis'!T198,0)</f>
        <v>278.68176310348099</v>
      </c>
      <c r="D497" s="80"/>
      <c r="E497" s="76">
        <f t="shared" si="4"/>
        <v>45932</v>
      </c>
      <c r="F497" s="45">
        <f>IF(Protfolio!IT198&gt;0,Protfolio!IT198,0)</f>
        <v>1452691.0199999998</v>
      </c>
    </row>
    <row r="498" spans="2:6" x14ac:dyDescent="0.2">
      <c r="B498" s="76">
        <f>'Investment Analysis'!A199</f>
        <v>45933</v>
      </c>
      <c r="C498" s="80">
        <f>IF('Investment Analysis'!T199&gt;0,'Investment Analysis'!T199,0)</f>
        <v>278.93478035848369</v>
      </c>
      <c r="D498" s="80"/>
      <c r="E498" s="76">
        <f t="shared" si="4"/>
        <v>45933</v>
      </c>
      <c r="F498" s="45">
        <f>IF(Protfolio!IT199&gt;0,Protfolio!IT199,0)</f>
        <v>1460047.57</v>
      </c>
    </row>
    <row r="499" spans="2:6" x14ac:dyDescent="0.2">
      <c r="B499" s="76">
        <f>'Investment Analysis'!A200</f>
        <v>45936</v>
      </c>
      <c r="C499" s="80">
        <f>IF('Investment Analysis'!T200&gt;0,'Investment Analysis'!T200,0)</f>
        <v>279.26766112598807</v>
      </c>
      <c r="D499" s="80"/>
      <c r="E499" s="76">
        <f t="shared" si="4"/>
        <v>45936</v>
      </c>
      <c r="F499" s="45">
        <f>IF(Protfolio!IT200&gt;0,Protfolio!IT200,0)</f>
        <v>1505802.2499999998</v>
      </c>
    </row>
    <row r="500" spans="2:6" x14ac:dyDescent="0.2">
      <c r="B500" s="76">
        <f>'Investment Analysis'!A201</f>
        <v>45937</v>
      </c>
      <c r="C500" s="80">
        <f>IF('Investment Analysis'!T201&gt;0,'Investment Analysis'!T201,0)</f>
        <v>278.68696914422304</v>
      </c>
      <c r="D500" s="80"/>
      <c r="E500" s="76">
        <f t="shared" si="4"/>
        <v>45937</v>
      </c>
      <c r="F500" s="45">
        <f>IF(Protfolio!IT201&gt;0,Protfolio!IT201,0)</f>
        <v>1508248.0000000005</v>
      </c>
    </row>
    <row r="501" spans="2:6" x14ac:dyDescent="0.2">
      <c r="B501" s="76">
        <f>'Investment Analysis'!A202</f>
        <v>45938</v>
      </c>
      <c r="C501" s="80">
        <f>IF('Investment Analysis'!T202&gt;0,'Investment Analysis'!T202,0)</f>
        <v>279.38429265284532</v>
      </c>
      <c r="D501" s="80"/>
      <c r="E501" s="76">
        <f t="shared" si="4"/>
        <v>45938</v>
      </c>
      <c r="F501" s="45">
        <f>IF(Protfolio!IT202&gt;0,Protfolio!IT202,0)</f>
        <v>1527607.3099999998</v>
      </c>
    </row>
    <row r="502" spans="2:6" x14ac:dyDescent="0.2">
      <c r="B502" s="76">
        <f>'Investment Analysis'!A203</f>
        <v>45939</v>
      </c>
      <c r="C502" s="80">
        <f>IF('Investment Analysis'!T203&gt;0,'Investment Analysis'!T203,0)</f>
        <v>278.91418865506029</v>
      </c>
      <c r="D502" s="80"/>
      <c r="E502" s="76">
        <f t="shared" ref="E502:E561" si="5">B502</f>
        <v>45939</v>
      </c>
      <c r="F502" s="45">
        <f>IF(Protfolio!IT203&gt;0,Protfolio!IT203,0)</f>
        <v>1534297.3399999999</v>
      </c>
    </row>
    <row r="503" spans="2:6" x14ac:dyDescent="0.2">
      <c r="B503" s="76">
        <f>'Investment Analysis'!A204</f>
        <v>45940</v>
      </c>
      <c r="C503" s="80">
        <f>IF('Investment Analysis'!T204&gt;0,'Investment Analysis'!T204,0)</f>
        <v>275.27319151243944</v>
      </c>
      <c r="D503" s="80"/>
      <c r="E503" s="76">
        <f t="shared" si="5"/>
        <v>45940</v>
      </c>
      <c r="F503" s="45">
        <f>IF(Protfolio!IT204&gt;0,Protfolio!IT204,0)</f>
        <v>1515850.4300000006</v>
      </c>
    </row>
    <row r="504" spans="2:6" x14ac:dyDescent="0.2">
      <c r="B504" s="76">
        <f>'Investment Analysis'!A205</f>
        <v>45943</v>
      </c>
      <c r="C504" s="80">
        <f>IF('Investment Analysis'!T205&gt;0,'Investment Analysis'!T205,0)</f>
        <v>277.64570929112546</v>
      </c>
      <c r="D504" s="80"/>
      <c r="E504" s="76">
        <f t="shared" si="5"/>
        <v>45943</v>
      </c>
      <c r="F504" s="45">
        <f>IF(Protfolio!IT205&gt;0,Protfolio!IT205,0)</f>
        <v>1643886.0400000003</v>
      </c>
    </row>
    <row r="505" spans="2:6" x14ac:dyDescent="0.2">
      <c r="B505" s="76">
        <f>'Investment Analysis'!A206</f>
        <v>45944</v>
      </c>
      <c r="C505" s="80">
        <f>IF('Investment Analysis'!T206&gt;0,'Investment Analysis'!T206,0)</f>
        <v>277.60782548272783</v>
      </c>
      <c r="D505" s="80"/>
      <c r="E505" s="76">
        <f t="shared" si="5"/>
        <v>45944</v>
      </c>
      <c r="F505" s="45">
        <f>IF(Protfolio!IT206&gt;0,Protfolio!IT206,0)</f>
        <v>1659108.9000000004</v>
      </c>
    </row>
    <row r="506" spans="2:6" x14ac:dyDescent="0.2">
      <c r="B506" s="76">
        <f>'Investment Analysis'!A207</f>
        <v>45945</v>
      </c>
      <c r="C506" s="80">
        <f>IF('Investment Analysis'!T207&gt;0,'Investment Analysis'!T207,0)</f>
        <v>278.01423836773898</v>
      </c>
      <c r="D506" s="80"/>
      <c r="E506" s="76">
        <f t="shared" si="5"/>
        <v>45945</v>
      </c>
      <c r="F506" s="45">
        <f>IF(Protfolio!IT207&gt;0,Protfolio!IT207,0)</f>
        <v>1656625.46</v>
      </c>
    </row>
    <row r="507" spans="2:6" x14ac:dyDescent="0.2">
      <c r="B507" s="76">
        <f>'Investment Analysis'!A208</f>
        <v>45946</v>
      </c>
      <c r="C507" s="80">
        <f>IF('Investment Analysis'!T208&gt;0,'Investment Analysis'!T208,0)</f>
        <v>277.14049457201702</v>
      </c>
      <c r="D507" s="80"/>
      <c r="E507" s="76">
        <f t="shared" si="5"/>
        <v>45946</v>
      </c>
      <c r="F507" s="45">
        <f>IF(Protfolio!IT208&gt;0,Protfolio!IT208,0)</f>
        <v>1604952.11</v>
      </c>
    </row>
    <row r="508" spans="2:6" x14ac:dyDescent="0.2">
      <c r="B508" s="76">
        <f>'Investment Analysis'!A209</f>
        <v>45947</v>
      </c>
      <c r="C508" s="80">
        <f>IF('Investment Analysis'!T209&gt;0,'Investment Analysis'!T209,0)</f>
        <v>277.81370155872884</v>
      </c>
      <c r="D508" s="80"/>
      <c r="E508" s="76">
        <f t="shared" si="5"/>
        <v>45947</v>
      </c>
      <c r="F508" s="45">
        <f>IF(Protfolio!IT209&gt;0,Protfolio!IT209,0)</f>
        <v>1551883.9300000002</v>
      </c>
    </row>
    <row r="509" spans="2:6" x14ac:dyDescent="0.2">
      <c r="B509" s="76">
        <f>'Investment Analysis'!A210</f>
        <v>45950</v>
      </c>
      <c r="C509" s="80">
        <f>IF('Investment Analysis'!T210&gt;0,'Investment Analysis'!T210,0)</f>
        <v>279.54502752318785</v>
      </c>
      <c r="D509" s="80"/>
      <c r="E509" s="76">
        <f t="shared" si="5"/>
        <v>45950</v>
      </c>
      <c r="F509" s="45">
        <f>IF(Protfolio!IT210&gt;0,Protfolio!IT210,0)</f>
        <v>1579639.6999999997</v>
      </c>
    </row>
    <row r="510" spans="2:6" x14ac:dyDescent="0.2">
      <c r="B510" s="76">
        <f>'Investment Analysis'!A211</f>
        <v>45951</v>
      </c>
      <c r="C510" s="80">
        <f>IF('Investment Analysis'!T211&gt;0,'Investment Analysis'!T211,0)</f>
        <v>279.75712606230195</v>
      </c>
      <c r="D510" s="80"/>
      <c r="E510" s="76">
        <f t="shared" si="5"/>
        <v>45951</v>
      </c>
      <c r="F510" s="45">
        <f>IF(Protfolio!IT211&gt;0,Protfolio!IT211,0)</f>
        <v>1510569.38</v>
      </c>
    </row>
    <row r="511" spans="2:6" x14ac:dyDescent="0.2">
      <c r="B511" s="76">
        <f>'Investment Analysis'!A212</f>
        <v>45952</v>
      </c>
      <c r="C511" s="80">
        <f>IF('Investment Analysis'!T212&gt;0,'Investment Analysis'!T212,0)</f>
        <v>278.64221316991313</v>
      </c>
      <c r="D511" s="80"/>
      <c r="E511" s="76">
        <f t="shared" si="5"/>
        <v>45952</v>
      </c>
      <c r="F511" s="45">
        <f>IF(Protfolio!IT212&gt;0,Protfolio!IT212,0)</f>
        <v>1452815.28</v>
      </c>
    </row>
    <row r="512" spans="2:6" x14ac:dyDescent="0.2">
      <c r="B512" s="76">
        <f>'Investment Analysis'!A213</f>
        <v>45953</v>
      </c>
      <c r="C512" s="80">
        <f>IF('Investment Analysis'!T213&gt;0,'Investment Analysis'!T213,0)</f>
        <v>279.44637121030888</v>
      </c>
      <c r="D512" s="80"/>
      <c r="E512" s="76">
        <f t="shared" si="5"/>
        <v>45953</v>
      </c>
      <c r="F512" s="45">
        <f>IF(Protfolio!IT213&gt;0,Protfolio!IT213,0)</f>
        <v>1485766.330000001</v>
      </c>
    </row>
    <row r="513" spans="2:6" x14ac:dyDescent="0.2">
      <c r="B513" s="76">
        <f>'Investment Analysis'!A214</f>
        <v>45954</v>
      </c>
      <c r="C513" s="80">
        <f>IF('Investment Analysis'!T214&gt;0,'Investment Analysis'!T214,0)</f>
        <v>280.90796631354323</v>
      </c>
      <c r="D513" s="80"/>
      <c r="E513" s="76">
        <f t="shared" si="5"/>
        <v>45954</v>
      </c>
      <c r="F513" s="45">
        <f>IF(Protfolio!IT214&gt;0,Protfolio!IT214,0)</f>
        <v>1511861.6800000002</v>
      </c>
    </row>
    <row r="514" spans="2:6" x14ac:dyDescent="0.2">
      <c r="B514" s="76">
        <f>'Investment Analysis'!A215</f>
        <v>45957</v>
      </c>
      <c r="C514" s="80">
        <f>IF('Investment Analysis'!T215&gt;0,'Investment Analysis'!T215,0)</f>
        <v>282.54696498178532</v>
      </c>
      <c r="D514" s="80"/>
      <c r="E514" s="76">
        <f t="shared" si="5"/>
        <v>45957</v>
      </c>
      <c r="F514" s="45">
        <f>IF(Protfolio!IT215&gt;0,Protfolio!IT215,0)</f>
        <v>1496856.14</v>
      </c>
    </row>
    <row r="515" spans="2:6" x14ac:dyDescent="0.2">
      <c r="B515" s="76">
        <f>'Investment Analysis'!A216</f>
        <v>45958</v>
      </c>
      <c r="C515" s="80">
        <f>IF('Investment Analysis'!T216&gt;0,'Investment Analysis'!T216,0)</f>
        <v>283.2157515058841</v>
      </c>
      <c r="D515" s="80"/>
      <c r="E515" s="76">
        <f t="shared" si="5"/>
        <v>45958</v>
      </c>
      <c r="F515" s="45">
        <f>IF(Protfolio!IT216&gt;0,Protfolio!IT216,0)</f>
        <v>1504288.3499999996</v>
      </c>
    </row>
    <row r="516" spans="2:6" x14ac:dyDescent="0.2">
      <c r="B516" s="76">
        <f>'Investment Analysis'!A217</f>
        <v>45959</v>
      </c>
      <c r="C516" s="80">
        <f>IF('Investment Analysis'!T217&gt;0,'Investment Analysis'!T217,0)</f>
        <v>283.36131036773082</v>
      </c>
      <c r="D516" s="80"/>
      <c r="E516" s="76">
        <f t="shared" si="5"/>
        <v>45959</v>
      </c>
      <c r="F516" s="45">
        <f>IF(Protfolio!IT217&gt;0,Protfolio!IT217,0)</f>
        <v>1528669.3900000001</v>
      </c>
    </row>
    <row r="517" spans="2:6" x14ac:dyDescent="0.2">
      <c r="B517" s="76">
        <f>'Investment Analysis'!A218</f>
        <v>45960</v>
      </c>
      <c r="C517" s="80">
        <f>IF('Investment Analysis'!T218&gt;0,'Investment Analysis'!T218,0)</f>
        <v>282.22306441677472</v>
      </c>
      <c r="D517" s="80"/>
      <c r="E517" s="76">
        <f t="shared" si="5"/>
        <v>45960</v>
      </c>
      <c r="F517" s="45">
        <f>IF(Protfolio!IT218&gt;0,Protfolio!IT218,0)</f>
        <v>1525539.9100000006</v>
      </c>
    </row>
    <row r="518" spans="2:6" x14ac:dyDescent="0.2">
      <c r="B518" s="76">
        <f>'Investment Analysis'!A219</f>
        <v>45961</v>
      </c>
      <c r="C518" s="80">
        <f>IF('Investment Analysis'!T219&gt;0,'Investment Analysis'!T219,0)</f>
        <v>282.65922776938135</v>
      </c>
      <c r="D518" s="80"/>
      <c r="E518" s="76">
        <f t="shared" si="5"/>
        <v>45961</v>
      </c>
      <c r="F518" s="45">
        <f>IF(Protfolio!IT219&gt;0,Protfolio!IT219,0)</f>
        <v>1521360.6699999997</v>
      </c>
    </row>
    <row r="519" spans="2:6" x14ac:dyDescent="0.2">
      <c r="B519" s="76">
        <f>'Investment Analysis'!A220</f>
        <v>45964</v>
      </c>
      <c r="C519" s="80">
        <f>IF('Investment Analysis'!T220&gt;0,'Investment Analysis'!T220,0)</f>
        <v>282.57513961069748</v>
      </c>
      <c r="D519" s="80"/>
      <c r="E519" s="76">
        <f t="shared" si="5"/>
        <v>45964</v>
      </c>
      <c r="F519" s="45">
        <f>IF(Protfolio!IT220&gt;0,Protfolio!IT220,0)</f>
        <v>1491458.9899999998</v>
      </c>
    </row>
    <row r="520" spans="2:6" x14ac:dyDescent="0.2">
      <c r="B520" s="76">
        <f>'Investment Analysis'!A221</f>
        <v>45965</v>
      </c>
      <c r="C520" s="80">
        <f>IF('Investment Analysis'!T221&gt;0,'Investment Analysis'!T221,0)</f>
        <v>280.91638398032018</v>
      </c>
      <c r="D520" s="80"/>
      <c r="E520" s="76">
        <f t="shared" si="5"/>
        <v>45965</v>
      </c>
      <c r="F520" s="45">
        <f>IF(Protfolio!IT221&gt;0,Protfolio!IT221,0)</f>
        <v>1426412.15</v>
      </c>
    </row>
    <row r="521" spans="2:6" x14ac:dyDescent="0.2">
      <c r="B521" s="76">
        <f>'Investment Analysis'!A222</f>
        <v>45966</v>
      </c>
      <c r="C521" s="80">
        <f>IF('Investment Analysis'!T222&gt;0,'Investment Analysis'!T222,0)</f>
        <v>281.70513093543872</v>
      </c>
      <c r="D521" s="80"/>
      <c r="E521" s="76">
        <f t="shared" si="5"/>
        <v>45966</v>
      </c>
      <c r="F521" s="45">
        <f>IF(Protfolio!IT222&gt;0,Protfolio!IT222,0)</f>
        <v>1439565.4500000002</v>
      </c>
    </row>
    <row r="522" spans="2:6" x14ac:dyDescent="0.2">
      <c r="B522" s="76">
        <f>'Investment Analysis'!A223</f>
        <v>45967</v>
      </c>
      <c r="C522" s="80">
        <f>IF('Investment Analysis'!T223&gt;0,'Investment Analysis'!T223,0)</f>
        <v>279.90696860450686</v>
      </c>
      <c r="D522" s="80"/>
      <c r="E522" s="76">
        <f t="shared" si="5"/>
        <v>45967</v>
      </c>
      <c r="F522" s="45">
        <f>IF(Protfolio!IT223&gt;0,Protfolio!IT223,0)</f>
        <v>1388247.1100000006</v>
      </c>
    </row>
    <row r="523" spans="2:6" x14ac:dyDescent="0.2">
      <c r="B523" s="76">
        <f>'Investment Analysis'!A224</f>
        <v>45968</v>
      </c>
      <c r="C523" s="80">
        <f>IF('Investment Analysis'!T224&gt;0,'Investment Analysis'!T224,0)</f>
        <v>279.94718854843404</v>
      </c>
      <c r="D523" s="80"/>
      <c r="E523" s="76">
        <f t="shared" si="5"/>
        <v>45968</v>
      </c>
      <c r="F523" s="45">
        <f>IF(Protfolio!IT224&gt;0,Protfolio!IT224,0)</f>
        <v>1413793.9800000004</v>
      </c>
    </row>
    <row r="524" spans="2:6" x14ac:dyDescent="0.2">
      <c r="B524" s="76">
        <f>'Investment Analysis'!A225</f>
        <v>45971</v>
      </c>
      <c r="C524" s="80">
        <f>IF('Investment Analysis'!T225&gt;0,'Investment Analysis'!T225,0)</f>
        <v>281.93351726847555</v>
      </c>
      <c r="D524" s="80"/>
      <c r="E524" s="76">
        <f t="shared" si="5"/>
        <v>45971</v>
      </c>
      <c r="F524" s="45">
        <f>IF(Protfolio!IT225&gt;0,Protfolio!IT225,0)</f>
        <v>1448511.2500000002</v>
      </c>
    </row>
    <row r="525" spans="2:6" x14ac:dyDescent="0.2">
      <c r="B525" s="76">
        <f>'Investment Analysis'!A226</f>
        <v>45972</v>
      </c>
      <c r="C525" s="80">
        <f>IF('Investment Analysis'!T226&gt;0,'Investment Analysis'!T226,0)</f>
        <v>282.6715226753783</v>
      </c>
      <c r="D525" s="80"/>
      <c r="E525" s="76">
        <f t="shared" si="5"/>
        <v>45972</v>
      </c>
      <c r="F525" s="45">
        <f>IF(Protfolio!IT226&gt;0,Protfolio!IT226,0)</f>
        <v>1419991.5800000003</v>
      </c>
    </row>
    <row r="526" spans="2:6" x14ac:dyDescent="0.2">
      <c r="B526" s="76">
        <f>'Investment Analysis'!A227</f>
        <v>45973</v>
      </c>
      <c r="C526" s="80">
        <f>IF('Investment Analysis'!T227&gt;0,'Investment Analysis'!T227,0)</f>
        <v>283.01619203577201</v>
      </c>
      <c r="D526" s="80"/>
      <c r="E526" s="76">
        <f t="shared" si="5"/>
        <v>45973</v>
      </c>
      <c r="F526" s="45">
        <f>IF(Protfolio!IT227&gt;0,Protfolio!IT227,0)</f>
        <v>1421307.1099999999</v>
      </c>
    </row>
    <row r="527" spans="2:6" x14ac:dyDescent="0.2">
      <c r="B527" s="76">
        <f>'Investment Analysis'!A228</f>
        <v>45974</v>
      </c>
      <c r="C527" s="80">
        <f>IF('Investment Analysis'!T228&gt;0,'Investment Analysis'!T228,0)</f>
        <v>280.34587340369814</v>
      </c>
      <c r="D527" s="80"/>
      <c r="E527" s="76">
        <f t="shared" si="5"/>
        <v>45974</v>
      </c>
      <c r="F527" s="45">
        <f>IF(Protfolio!IT228&gt;0,Protfolio!IT228,0)</f>
        <v>1347258.9000000001</v>
      </c>
    </row>
    <row r="528" spans="2:6" x14ac:dyDescent="0.2">
      <c r="B528" s="76">
        <f>'Investment Analysis'!A229</f>
        <v>45975</v>
      </c>
      <c r="C528" s="80">
        <f>IF('Investment Analysis'!T229&gt;0,'Investment Analysis'!T229,0)</f>
        <v>279.95203715254286</v>
      </c>
      <c r="D528" s="80"/>
      <c r="E528" s="76">
        <f t="shared" si="5"/>
        <v>45975</v>
      </c>
      <c r="F528" s="45">
        <f>IF(Protfolio!IT229&gt;0,Protfolio!IT229,0)</f>
        <v>1352494.27</v>
      </c>
    </row>
    <row r="529" spans="2:6" x14ac:dyDescent="0.2">
      <c r="B529" s="76">
        <f>'Investment Analysis'!A230</f>
        <v>45978</v>
      </c>
      <c r="C529" s="80">
        <f>IF('Investment Analysis'!T230&gt;0,'Investment Analysis'!T230,0)</f>
        <v>278.48587051702214</v>
      </c>
      <c r="D529" s="80"/>
      <c r="E529" s="76">
        <f t="shared" si="5"/>
        <v>45978</v>
      </c>
      <c r="F529" s="45">
        <f>IF(Protfolio!IT230&gt;0,Protfolio!IT230,0)</f>
        <v>1333026.3999999999</v>
      </c>
    </row>
    <row r="530" spans="2:6" x14ac:dyDescent="0.2">
      <c r="B530" s="76">
        <f>'Investment Analysis'!A231</f>
        <v>45979</v>
      </c>
      <c r="C530" s="80">
        <f>IF('Investment Analysis'!T231&gt;0,'Investment Analysis'!T231,0)</f>
        <v>277.01222302186335</v>
      </c>
      <c r="D530" s="80"/>
      <c r="E530" s="76">
        <f t="shared" si="5"/>
        <v>45979</v>
      </c>
      <c r="F530" s="45">
        <f>IF(Protfolio!IT231&gt;0,Protfolio!IT231,0)</f>
        <v>1332796.5600000003</v>
      </c>
    </row>
    <row r="531" spans="2:6" x14ac:dyDescent="0.2">
      <c r="B531" s="76">
        <f>'Investment Analysis'!A232</f>
        <v>45980</v>
      </c>
      <c r="C531" s="80">
        <f>IF('Investment Analysis'!T232&gt;0,'Investment Analysis'!T232,0)</f>
        <v>277.43141680939129</v>
      </c>
      <c r="D531" s="80"/>
      <c r="E531" s="76">
        <f t="shared" si="5"/>
        <v>45980</v>
      </c>
      <c r="F531" s="45">
        <f>IF(Protfolio!IT232&gt;0,Protfolio!IT232,0)</f>
        <v>1349129.3499999996</v>
      </c>
    </row>
    <row r="532" spans="2:6" x14ac:dyDescent="0.2">
      <c r="B532" s="76">
        <f>'Investment Analysis'!A233</f>
        <v>45981</v>
      </c>
      <c r="C532" s="80">
        <f>IF('Investment Analysis'!T233&gt;0,'Investment Analysis'!T233,0)</f>
        <v>275.46548679398592</v>
      </c>
      <c r="D532" s="80"/>
      <c r="E532" s="76">
        <f t="shared" si="5"/>
        <v>45981</v>
      </c>
      <c r="F532" s="45">
        <f>IF(Protfolio!IT233&gt;0,Protfolio!IT233,0)</f>
        <v>1284406.2900000003</v>
      </c>
    </row>
    <row r="533" spans="2:6" x14ac:dyDescent="0.2">
      <c r="B533" s="76">
        <f>'Investment Analysis'!A234</f>
        <v>45982</v>
      </c>
      <c r="C533" s="80">
        <f>IF('Investment Analysis'!T234&gt;0,'Investment Analysis'!T234,0)</f>
        <v>276.92298385236512</v>
      </c>
      <c r="D533" s="80"/>
      <c r="E533" s="76">
        <f t="shared" si="5"/>
        <v>45982</v>
      </c>
      <c r="F533" s="45">
        <f>IF(Protfolio!IT234&gt;0,Protfolio!IT234,0)</f>
        <v>1284594.1500000006</v>
      </c>
    </row>
    <row r="534" spans="2:6" x14ac:dyDescent="0.2">
      <c r="B534" s="76">
        <f>'Investment Analysis'!A235</f>
        <v>45985</v>
      </c>
      <c r="C534" s="80">
        <f>IF('Investment Analysis'!T235&gt;0,'Investment Analysis'!T235,0)</f>
        <v>278.89919300160801</v>
      </c>
      <c r="D534" s="80"/>
      <c r="E534" s="76">
        <f t="shared" si="5"/>
        <v>45985</v>
      </c>
      <c r="F534" s="45">
        <f>IF(Protfolio!IT235&gt;0,Protfolio!IT235,0)</f>
        <v>1335228.9499999997</v>
      </c>
    </row>
    <row r="535" spans="2:6" x14ac:dyDescent="0.2">
      <c r="B535" s="76">
        <f>'Investment Analysis'!A236</f>
        <v>45986</v>
      </c>
      <c r="C535" s="80"/>
      <c r="E535" s="76">
        <f t="shared" si="5"/>
        <v>45986</v>
      </c>
      <c r="F535" s="45"/>
    </row>
    <row r="536" spans="2:6" x14ac:dyDescent="0.2">
      <c r="B536" s="76">
        <f>'Investment Analysis'!A237</f>
        <v>45987</v>
      </c>
      <c r="C536" s="80"/>
      <c r="E536" s="76">
        <f t="shared" si="5"/>
        <v>45987</v>
      </c>
      <c r="F536" s="45"/>
    </row>
    <row r="537" spans="2:6" x14ac:dyDescent="0.2">
      <c r="B537" s="76">
        <f>'Investment Analysis'!A238</f>
        <v>45989</v>
      </c>
      <c r="C537" s="80"/>
      <c r="E537" s="76">
        <f t="shared" si="5"/>
        <v>45989</v>
      </c>
      <c r="F537" s="45"/>
    </row>
    <row r="538" spans="2:6" x14ac:dyDescent="0.2">
      <c r="B538" s="76">
        <f>'Investment Analysis'!A239</f>
        <v>45992</v>
      </c>
      <c r="C538" s="80"/>
      <c r="E538" s="76">
        <f t="shared" si="5"/>
        <v>45992</v>
      </c>
      <c r="F538" s="45"/>
    </row>
    <row r="539" spans="2:6" x14ac:dyDescent="0.2">
      <c r="B539" s="76">
        <f>'Investment Analysis'!A240</f>
        <v>45993</v>
      </c>
      <c r="C539" s="80"/>
      <c r="E539" s="76">
        <f t="shared" si="5"/>
        <v>45993</v>
      </c>
      <c r="F539" s="45"/>
    </row>
    <row r="540" spans="2:6" x14ac:dyDescent="0.2">
      <c r="B540" s="76">
        <f>'Investment Analysis'!A241</f>
        <v>45994</v>
      </c>
      <c r="C540" s="80"/>
      <c r="E540" s="76">
        <f t="shared" si="5"/>
        <v>45994</v>
      </c>
      <c r="F540" s="45"/>
    </row>
    <row r="541" spans="2:6" x14ac:dyDescent="0.2">
      <c r="B541" s="76">
        <f>'Investment Analysis'!A242</f>
        <v>45995</v>
      </c>
      <c r="C541" s="80"/>
      <c r="E541" s="76">
        <f t="shared" si="5"/>
        <v>45995</v>
      </c>
      <c r="F541" s="45"/>
    </row>
    <row r="542" spans="2:6" x14ac:dyDescent="0.2">
      <c r="B542" s="76">
        <f>'Investment Analysis'!A243</f>
        <v>45996</v>
      </c>
      <c r="C542" s="80"/>
      <c r="E542" s="76">
        <f t="shared" si="5"/>
        <v>45996</v>
      </c>
      <c r="F542" s="45"/>
    </row>
    <row r="543" spans="2:6" x14ac:dyDescent="0.2">
      <c r="B543" s="76">
        <f>'Investment Analysis'!A244</f>
        <v>45999</v>
      </c>
      <c r="C543" s="80"/>
      <c r="E543" s="76">
        <f t="shared" si="5"/>
        <v>45999</v>
      </c>
      <c r="F543" s="45"/>
    </row>
    <row r="544" spans="2:6" x14ac:dyDescent="0.2">
      <c r="B544" s="76">
        <f>'Investment Analysis'!A245</f>
        <v>46000</v>
      </c>
      <c r="C544" s="80"/>
      <c r="E544" s="76">
        <f t="shared" si="5"/>
        <v>46000</v>
      </c>
      <c r="F544" s="45"/>
    </row>
    <row r="545" spans="2:6" x14ac:dyDescent="0.2">
      <c r="B545" s="76">
        <f>'Investment Analysis'!A246</f>
        <v>46001</v>
      </c>
      <c r="C545" s="80"/>
      <c r="E545" s="76">
        <f t="shared" si="5"/>
        <v>46001</v>
      </c>
      <c r="F545" s="45"/>
    </row>
    <row r="546" spans="2:6" x14ac:dyDescent="0.2">
      <c r="B546" s="76">
        <f>'Investment Analysis'!A247</f>
        <v>46002</v>
      </c>
      <c r="C546" s="80"/>
      <c r="E546" s="76">
        <f t="shared" si="5"/>
        <v>46002</v>
      </c>
      <c r="F546" s="45"/>
    </row>
    <row r="547" spans="2:6" x14ac:dyDescent="0.2">
      <c r="B547" s="76">
        <f>'Investment Analysis'!A248</f>
        <v>46003</v>
      </c>
      <c r="C547" s="80"/>
      <c r="E547" s="76">
        <f t="shared" si="5"/>
        <v>46003</v>
      </c>
      <c r="F547" s="45"/>
    </row>
    <row r="548" spans="2:6" x14ac:dyDescent="0.2">
      <c r="B548" s="76">
        <f>'Investment Analysis'!A249</f>
        <v>46006</v>
      </c>
      <c r="C548" s="80"/>
      <c r="E548" s="76">
        <f t="shared" si="5"/>
        <v>46006</v>
      </c>
      <c r="F548" s="45"/>
    </row>
    <row r="549" spans="2:6" x14ac:dyDescent="0.2">
      <c r="B549" s="76">
        <f>'Investment Analysis'!A250</f>
        <v>46007</v>
      </c>
      <c r="C549" s="80"/>
      <c r="E549" s="76">
        <f t="shared" si="5"/>
        <v>46007</v>
      </c>
      <c r="F549" s="45"/>
    </row>
    <row r="550" spans="2:6" x14ac:dyDescent="0.2">
      <c r="B550" s="76">
        <f>'Investment Analysis'!A251</f>
        <v>46008</v>
      </c>
      <c r="C550" s="80"/>
      <c r="E550" s="76">
        <f t="shared" si="5"/>
        <v>46008</v>
      </c>
      <c r="F550" s="45"/>
    </row>
    <row r="551" spans="2:6" x14ac:dyDescent="0.2">
      <c r="B551" s="76">
        <f>'Investment Analysis'!A252</f>
        <v>46009</v>
      </c>
      <c r="C551" s="80"/>
      <c r="E551" s="76">
        <f t="shared" si="5"/>
        <v>46009</v>
      </c>
      <c r="F551" s="45"/>
    </row>
    <row r="552" spans="2:6" x14ac:dyDescent="0.2">
      <c r="B552" s="76">
        <f>'Investment Analysis'!A253</f>
        <v>46010</v>
      </c>
      <c r="C552" s="80"/>
      <c r="E552" s="76">
        <f t="shared" si="5"/>
        <v>46010</v>
      </c>
      <c r="F552" s="45"/>
    </row>
    <row r="553" spans="2:6" x14ac:dyDescent="0.2">
      <c r="B553" s="76">
        <f>'Investment Analysis'!A254</f>
        <v>46013</v>
      </c>
      <c r="C553" s="80"/>
      <c r="E553" s="76">
        <f t="shared" si="5"/>
        <v>46013</v>
      </c>
      <c r="F553" s="45"/>
    </row>
    <row r="554" spans="2:6" x14ac:dyDescent="0.2">
      <c r="B554" s="76">
        <f>'Investment Analysis'!A255</f>
        <v>46014</v>
      </c>
      <c r="C554" s="80"/>
      <c r="E554" s="76">
        <f t="shared" si="5"/>
        <v>46014</v>
      </c>
      <c r="F554" s="45"/>
    </row>
    <row r="555" spans="2:6" x14ac:dyDescent="0.2">
      <c r="B555" s="76">
        <f>'Investment Analysis'!A256</f>
        <v>46015</v>
      </c>
      <c r="C555" s="80"/>
      <c r="E555" s="76">
        <f t="shared" si="5"/>
        <v>46015</v>
      </c>
      <c r="F555" s="45"/>
    </row>
    <row r="556" spans="2:6" x14ac:dyDescent="0.2">
      <c r="B556" s="76">
        <f>'Investment Analysis'!A257</f>
        <v>46017</v>
      </c>
      <c r="C556" s="80"/>
      <c r="E556" s="76">
        <f t="shared" si="5"/>
        <v>46017</v>
      </c>
      <c r="F556" s="45"/>
    </row>
    <row r="557" spans="2:6" x14ac:dyDescent="0.2">
      <c r="B557" s="76">
        <f>'Investment Analysis'!A258</f>
        <v>46020</v>
      </c>
      <c r="C557" s="80"/>
      <c r="E557" s="76">
        <f t="shared" si="5"/>
        <v>46020</v>
      </c>
      <c r="F557" s="45"/>
    </row>
    <row r="558" spans="2:6" x14ac:dyDescent="0.2">
      <c r="B558" s="76">
        <f>'Investment Analysis'!A259</f>
        <v>46021</v>
      </c>
      <c r="C558" s="80"/>
      <c r="E558" s="76">
        <f t="shared" si="5"/>
        <v>46021</v>
      </c>
      <c r="F558" s="45"/>
    </row>
    <row r="559" spans="2:6" x14ac:dyDescent="0.2">
      <c r="B559" s="76">
        <f>'Investment Analysis'!A260</f>
        <v>46022</v>
      </c>
      <c r="C559" s="80"/>
      <c r="E559" s="76">
        <f t="shared" si="5"/>
        <v>46022</v>
      </c>
      <c r="F559" s="45"/>
    </row>
    <row r="560" spans="2:6" x14ac:dyDescent="0.2">
      <c r="B560" s="76">
        <f>'Investment Analysis'!A261</f>
        <v>0</v>
      </c>
      <c r="C560" s="80"/>
      <c r="E560" s="76">
        <f t="shared" si="5"/>
        <v>0</v>
      </c>
      <c r="F560" s="45"/>
    </row>
    <row r="561" spans="2:6" x14ac:dyDescent="0.2">
      <c r="B561" s="76">
        <f>'Investment Analysis'!A262</f>
        <v>0</v>
      </c>
      <c r="C561" s="80">
        <f>IF('Investment Analysis'!T262&gt;0,'Investment Analysis'!T262,0)</f>
        <v>0</v>
      </c>
      <c r="E561" s="76">
        <f t="shared" si="5"/>
        <v>0</v>
      </c>
      <c r="F561" s="45">
        <f>IF(Protfolio!IT262&gt;0,Protfolio!IT262,0)</f>
        <v>0</v>
      </c>
    </row>
  </sheetData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I508"/>
  <sheetViews>
    <sheetView showGridLines="0" showRowColHeaders="0" zoomScaleNormal="100" workbookViewId="0">
      <pane ySplit="7" topLeftCell="A45" activePane="bottomLeft" state="frozen"/>
      <selection pane="bottomLeft" activeCell="R77" sqref="R77"/>
    </sheetView>
  </sheetViews>
  <sheetFormatPr baseColWidth="10" defaultColWidth="20.6640625" defaultRowHeight="15" x14ac:dyDescent="0.2"/>
  <cols>
    <col min="1" max="1" width="3.6640625" customWidth="1"/>
    <col min="2" max="2" width="24.6640625" customWidth="1"/>
    <col min="3" max="3" width="6.6640625" hidden="1" customWidth="1"/>
    <col min="4" max="4" width="6.6640625" customWidth="1"/>
    <col min="5" max="7" width="8.6640625" customWidth="1"/>
    <col min="8" max="8" width="9.6640625" customWidth="1"/>
    <col min="9" max="10" width="8.6640625" customWidth="1"/>
    <col min="11" max="11" width="6.6640625" hidden="1" customWidth="1"/>
    <col min="12" max="12" width="7.6640625" customWidth="1"/>
    <col min="13" max="13" width="10.6640625" customWidth="1"/>
    <col min="14" max="16" width="8.6640625" customWidth="1"/>
    <col min="17" max="17" width="1.6640625" customWidth="1"/>
    <col min="18" max="18" width="8.6640625" customWidth="1"/>
    <col min="19" max="19" width="1.6640625" customWidth="1"/>
    <col min="20" max="20" width="8.6640625" customWidth="1"/>
    <col min="21" max="21" width="9.6640625" customWidth="1"/>
    <col min="22" max="22" width="27.6640625" customWidth="1"/>
    <col min="23" max="23" width="1.6640625" customWidth="1"/>
    <col min="24" max="24" width="7.6640625" customWidth="1"/>
    <col min="25" max="26" width="7.6640625" hidden="1" customWidth="1"/>
    <col min="27" max="27" width="7.6640625" customWidth="1"/>
    <col min="28" max="28" width="6.6640625" customWidth="1"/>
    <col min="29" max="29" width="6.6640625" hidden="1" customWidth="1"/>
    <col min="30" max="31" width="10.6640625" hidden="1" customWidth="1"/>
    <col min="32" max="33" width="11.6640625" hidden="1" customWidth="1"/>
    <col min="34" max="34" width="7.6640625" customWidth="1"/>
    <col min="35" max="35" width="6.6640625" hidden="1" customWidth="1"/>
    <col min="36" max="36" width="6.6640625" customWidth="1"/>
    <col min="37" max="37" width="6.6640625" hidden="1" customWidth="1"/>
    <col min="38" max="38" width="5.6640625" hidden="1" customWidth="1"/>
    <col min="39" max="39" width="5.6640625" customWidth="1"/>
    <col min="40" max="41" width="5.6640625" hidden="1" customWidth="1"/>
    <col min="42" max="42" width="10.6640625" hidden="1" customWidth="1"/>
    <col min="43" max="43" width="9.6640625" customWidth="1"/>
    <col min="44" max="44" width="10.6640625" hidden="1" customWidth="1"/>
    <col min="45" max="46" width="6.6640625" hidden="1" customWidth="1"/>
    <col min="47" max="47" width="8.6640625" hidden="1" customWidth="1"/>
    <col min="48" max="50" width="6.6640625" hidden="1" customWidth="1"/>
    <col min="51" max="51" width="9.6640625" customWidth="1"/>
    <col min="52" max="52" width="6.6640625" hidden="1" customWidth="1"/>
    <col min="53" max="53" width="9.6640625" customWidth="1"/>
    <col min="54" max="57" width="9.6640625" hidden="1" customWidth="1"/>
    <col min="58" max="58" width="9.6640625" customWidth="1"/>
    <col min="59" max="59" width="9.6640625" hidden="1" customWidth="1"/>
    <col min="60" max="60" width="4.6640625" customWidth="1"/>
    <col min="61" max="61" width="10.6640625" hidden="1" customWidth="1"/>
    <col min="62" max="62" width="4.6640625" hidden="1" customWidth="1"/>
    <col min="63" max="63" width="5.6640625" customWidth="1"/>
    <col min="64" max="64" width="10.6640625" hidden="1" customWidth="1"/>
    <col min="65" max="65" width="5.6640625" hidden="1" customWidth="1"/>
    <col min="66" max="66" width="5.6640625" customWidth="1"/>
    <col min="67" max="67" width="10.6640625" hidden="1" customWidth="1"/>
    <col min="68" max="68" width="5.6640625" hidden="1" customWidth="1"/>
    <col min="69" max="69" width="1.6640625" hidden="1" customWidth="1"/>
    <col min="70" max="70" width="4.6640625" customWidth="1"/>
    <col min="71" max="71" width="10.6640625" hidden="1" customWidth="1"/>
    <col min="72" max="72" width="5.6640625" hidden="1" customWidth="1"/>
    <col min="73" max="73" width="1.6640625" hidden="1" customWidth="1"/>
    <col min="74" max="74" width="6.6640625" customWidth="1"/>
    <col min="75" max="75" width="6.6640625" hidden="1" customWidth="1"/>
    <col min="76" max="76" width="4.33203125" customWidth="1"/>
    <col min="77" max="77" width="4.33203125" hidden="1" customWidth="1"/>
    <col min="78" max="78" width="8.6640625" customWidth="1"/>
    <col min="79" max="79" width="5.6640625" customWidth="1"/>
    <col min="80" max="81" width="6.6640625" hidden="1" customWidth="1"/>
    <col min="82" max="82" width="1.6640625" customWidth="1"/>
    <col min="83" max="83" width="9.6640625" customWidth="1"/>
    <col min="84" max="85" width="15.6640625" customWidth="1"/>
    <col min="86" max="87" width="10.6640625" customWidth="1"/>
    <col min="88" max="88" width="2.6640625" customWidth="1"/>
    <col min="90" max="90" width="10.1640625" bestFit="1" customWidth="1"/>
    <col min="92" max="92" width="2.6640625" customWidth="1"/>
    <col min="93" max="93" width="5.6640625" customWidth="1"/>
    <col min="94" max="95" width="12.6640625" customWidth="1"/>
    <col min="96" max="96" width="6.6640625" customWidth="1"/>
    <col min="97" max="98" width="10.6640625" bestFit="1" customWidth="1"/>
    <col min="99" max="112" width="8.5" bestFit="1" customWidth="1"/>
    <col min="113" max="137" width="6.6640625" customWidth="1"/>
  </cols>
  <sheetData>
    <row r="1" spans="1:165" x14ac:dyDescent="0.2"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435"/>
      <c r="R1" s="547" t="s">
        <v>391</v>
      </c>
      <c r="S1" s="545"/>
      <c r="T1" s="545"/>
      <c r="U1" s="208" t="s">
        <v>392</v>
      </c>
      <c r="V1" s="208" t="s">
        <v>393</v>
      </c>
      <c r="W1" s="547" t="s">
        <v>394</v>
      </c>
      <c r="X1" s="545"/>
      <c r="Y1" s="545"/>
      <c r="Z1" s="545"/>
      <c r="AA1" s="545"/>
      <c r="AB1" s="545"/>
      <c r="AC1" s="208"/>
      <c r="AD1" s="208"/>
      <c r="AE1" s="208"/>
      <c r="AF1" s="208"/>
      <c r="AG1" s="208"/>
      <c r="AH1" s="547" t="s">
        <v>395</v>
      </c>
      <c r="AI1" s="545"/>
      <c r="AJ1" s="545"/>
      <c r="AK1" s="545"/>
      <c r="AL1" s="545"/>
      <c r="AM1" s="545"/>
      <c r="AN1" s="208" t="s">
        <v>396</v>
      </c>
      <c r="AO1" t="s">
        <v>397</v>
      </c>
      <c r="AP1" t="s">
        <v>398</v>
      </c>
      <c r="AQ1" t="s">
        <v>399</v>
      </c>
      <c r="AR1" t="s">
        <v>400</v>
      </c>
      <c r="AS1" t="s">
        <v>401</v>
      </c>
      <c r="AU1" t="s">
        <v>402</v>
      </c>
      <c r="AW1" t="s">
        <v>403</v>
      </c>
      <c r="AY1" t="s">
        <v>404</v>
      </c>
      <c r="BA1" t="s">
        <v>405</v>
      </c>
      <c r="BC1" t="s">
        <v>406</v>
      </c>
      <c r="BD1" t="s">
        <v>407</v>
      </c>
      <c r="BR1" s="206" t="s">
        <v>408</v>
      </c>
      <c r="BS1" s="206"/>
      <c r="BT1" s="206"/>
      <c r="BU1" s="206"/>
      <c r="BV1" s="206" t="s">
        <v>409</v>
      </c>
      <c r="BW1" s="206"/>
      <c r="BX1" s="206" t="s">
        <v>410</v>
      </c>
      <c r="BY1" s="206"/>
      <c r="BZ1" s="206" t="s">
        <v>411</v>
      </c>
      <c r="CA1" s="206" t="s">
        <v>412</v>
      </c>
      <c r="CB1" s="206" t="s">
        <v>413</v>
      </c>
      <c r="CC1" s="206" t="s">
        <v>414</v>
      </c>
      <c r="CD1" s="206"/>
      <c r="CE1" s="206" t="s">
        <v>415</v>
      </c>
    </row>
    <row r="2" spans="1:165" ht="23.25" customHeight="1" x14ac:dyDescent="0.3">
      <c r="B2" s="208"/>
      <c r="C2" s="208"/>
      <c r="D2" s="208"/>
      <c r="E2" s="208"/>
      <c r="F2" s="450" t="s">
        <v>416</v>
      </c>
      <c r="G2" s="208"/>
      <c r="H2" s="208"/>
      <c r="I2" s="208"/>
      <c r="J2" s="208"/>
      <c r="K2" s="208"/>
      <c r="L2" s="208"/>
      <c r="M2" s="208"/>
      <c r="N2" s="208"/>
      <c r="O2" s="208"/>
      <c r="P2" s="434"/>
      <c r="Q2" s="208"/>
      <c r="R2" s="208"/>
      <c r="S2" s="208"/>
      <c r="T2" s="208"/>
      <c r="V2" s="208" t="s">
        <v>417</v>
      </c>
      <c r="W2" s="208"/>
      <c r="X2" s="548" t="s">
        <v>418</v>
      </c>
      <c r="Y2" s="545"/>
      <c r="Z2" s="545"/>
      <c r="AA2" s="545"/>
      <c r="AB2" s="545"/>
      <c r="AC2" s="208"/>
      <c r="AD2" s="208"/>
      <c r="AE2" s="208"/>
      <c r="AF2" s="208"/>
      <c r="AG2" s="208"/>
      <c r="AN2" s="208"/>
      <c r="AQ2" t="s">
        <v>396</v>
      </c>
      <c r="AR2" t="s">
        <v>397</v>
      </c>
      <c r="AS2" t="s">
        <v>398</v>
      </c>
      <c r="AT2" t="s">
        <v>399</v>
      </c>
      <c r="AU2" t="s">
        <v>400</v>
      </c>
      <c r="BR2" s="206"/>
      <c r="BS2" s="206"/>
      <c r="BT2" s="206"/>
      <c r="BU2" s="206"/>
      <c r="BV2" s="206"/>
      <c r="BW2" s="206"/>
      <c r="BX2" s="206"/>
      <c r="BY2" s="206"/>
      <c r="BZ2" s="206"/>
      <c r="CA2" s="206"/>
      <c r="CB2" s="206"/>
      <c r="CC2" s="206"/>
      <c r="CD2" s="206"/>
      <c r="CE2" s="206"/>
    </row>
    <row r="3" spans="1:165" ht="21" customHeight="1" x14ac:dyDescent="0.25">
      <c r="C3" s="1" t="s">
        <v>419</v>
      </c>
      <c r="D3" s="1" t="s">
        <v>420</v>
      </c>
      <c r="E3" s="1"/>
      <c r="F3" s="544" t="s">
        <v>421</v>
      </c>
      <c r="G3" s="545"/>
      <c r="H3" s="545"/>
      <c r="I3" s="545"/>
      <c r="J3" s="545"/>
      <c r="K3" s="1" t="s">
        <v>419</v>
      </c>
      <c r="M3" s="347">
        <f>M56</f>
        <v>974968.3</v>
      </c>
      <c r="N3">
        <f>400*9.33</f>
        <v>3732</v>
      </c>
      <c r="P3" s="347">
        <f>P56</f>
        <v>712985.95</v>
      </c>
      <c r="R3" s="1" t="s">
        <v>422</v>
      </c>
      <c r="U3" s="190" t="s">
        <v>423</v>
      </c>
      <c r="X3" t="s">
        <v>424</v>
      </c>
      <c r="Y3" s="80">
        <f>Y56</f>
        <v>82.694790640885444</v>
      </c>
      <c r="AA3" s="287" t="s">
        <v>425</v>
      </c>
      <c r="AB3" s="2"/>
      <c r="AC3" s="2"/>
      <c r="AD3" s="2"/>
      <c r="AE3" s="2"/>
      <c r="AF3" s="2"/>
      <c r="AG3" s="2"/>
      <c r="AH3" s="2" t="s">
        <v>426</v>
      </c>
      <c r="AI3" s="2"/>
      <c r="AJ3" s="546" t="s">
        <v>427</v>
      </c>
      <c r="AK3" s="545"/>
      <c r="AL3" s="545"/>
      <c r="AM3" s="545"/>
      <c r="AN3" s="545"/>
      <c r="AO3" s="545"/>
      <c r="AP3" s="545"/>
      <c r="AQ3" s="545"/>
      <c r="AS3" s="549" t="s">
        <v>428</v>
      </c>
      <c r="AT3" s="545"/>
      <c r="AU3" s="545"/>
      <c r="AV3" s="545"/>
      <c r="AW3" s="545"/>
      <c r="AX3" s="545"/>
      <c r="AY3" s="545"/>
      <c r="BA3" s="546" t="s">
        <v>429</v>
      </c>
      <c r="BB3" s="545"/>
      <c r="BC3" s="545"/>
      <c r="BD3" s="545"/>
      <c r="BE3" s="545"/>
      <c r="BF3" s="545"/>
      <c r="BG3" s="283"/>
      <c r="BH3" s="546" t="s">
        <v>430</v>
      </c>
      <c r="BI3" s="545"/>
      <c r="BJ3" s="545"/>
      <c r="BK3" s="545"/>
      <c r="BL3" s="545"/>
      <c r="BM3" s="545"/>
      <c r="BN3" s="545"/>
      <c r="BO3" s="545"/>
      <c r="BP3" s="545"/>
      <c r="BQ3" s="545"/>
      <c r="BR3" s="545"/>
      <c r="BS3" s="283"/>
      <c r="BT3" s="283"/>
      <c r="BV3" s="546" t="s">
        <v>431</v>
      </c>
      <c r="BW3" s="545"/>
      <c r="BX3" s="545"/>
      <c r="BY3" s="545"/>
      <c r="BZ3" s="545"/>
      <c r="CB3" s="546" t="s">
        <v>432</v>
      </c>
      <c r="CC3" s="545"/>
      <c r="CD3" s="1"/>
      <c r="CQ3" s="71" t="s">
        <v>433</v>
      </c>
    </row>
    <row r="4" spans="1:165" x14ac:dyDescent="0.2">
      <c r="C4" s="1" t="s">
        <v>434</v>
      </c>
      <c r="D4" s="283" t="s">
        <v>435</v>
      </c>
      <c r="E4" s="1"/>
      <c r="F4" s="1" t="s">
        <v>62</v>
      </c>
      <c r="G4" s="1" t="s">
        <v>138</v>
      </c>
      <c r="H4" s="1" t="s">
        <v>62</v>
      </c>
      <c r="I4" s="1" t="s">
        <v>62</v>
      </c>
      <c r="J4" s="1" t="s">
        <v>436</v>
      </c>
      <c r="K4" s="1" t="s">
        <v>434</v>
      </c>
      <c r="L4" s="1" t="s">
        <v>437</v>
      </c>
      <c r="M4" s="1" t="s">
        <v>8</v>
      </c>
      <c r="N4" s="1"/>
      <c r="O4" s="1" t="s">
        <v>438</v>
      </c>
      <c r="P4" s="1" t="s">
        <v>439</v>
      </c>
      <c r="Q4" s="1"/>
      <c r="R4" s="1" t="s">
        <v>440</v>
      </c>
      <c r="S4" s="1"/>
      <c r="T4" s="1" t="s">
        <v>441</v>
      </c>
      <c r="U4" s="30"/>
      <c r="V4" s="30"/>
      <c r="W4" s="30"/>
      <c r="X4" s="2" t="s">
        <v>428</v>
      </c>
      <c r="Y4" s="1" t="s">
        <v>442</v>
      </c>
      <c r="Z4" s="2"/>
      <c r="AA4" s="288" t="s">
        <v>443</v>
      </c>
      <c r="AB4" s="2" t="s">
        <v>444</v>
      </c>
      <c r="AC4" s="2"/>
      <c r="AD4" s="2"/>
      <c r="AE4" s="2"/>
      <c r="AF4" s="1" t="s">
        <v>445</v>
      </c>
      <c r="AG4" s="1" t="s">
        <v>446</v>
      </c>
      <c r="AH4" s="2" t="s">
        <v>447</v>
      </c>
      <c r="AI4" s="2"/>
      <c r="AJ4" s="2" t="s">
        <v>448</v>
      </c>
      <c r="AK4" s="2"/>
      <c r="AL4" s="2"/>
      <c r="AM4" s="2" t="s">
        <v>449</v>
      </c>
      <c r="AN4" s="2"/>
      <c r="AP4" s="2"/>
      <c r="AQ4" s="2" t="s">
        <v>450</v>
      </c>
      <c r="AR4" s="2"/>
      <c r="AS4" s="2" t="s">
        <v>451</v>
      </c>
      <c r="AT4" s="2"/>
      <c r="AU4" s="2" t="s">
        <v>452</v>
      </c>
      <c r="AV4" s="2"/>
      <c r="AW4" s="2" t="s">
        <v>453</v>
      </c>
      <c r="AX4" s="2"/>
      <c r="AY4" s="483" t="s">
        <v>454</v>
      </c>
      <c r="AZ4" s="483"/>
      <c r="BA4" s="2" t="s">
        <v>455</v>
      </c>
      <c r="BB4" s="30"/>
      <c r="BC4" s="30"/>
      <c r="BD4" s="30"/>
      <c r="BE4" s="30"/>
      <c r="BF4" s="184" t="s">
        <v>1</v>
      </c>
      <c r="BG4" s="184"/>
      <c r="BH4" s="2" t="s">
        <v>456</v>
      </c>
      <c r="BI4" s="2"/>
      <c r="BJ4" s="2"/>
      <c r="BK4" s="2" t="s">
        <v>457</v>
      </c>
      <c r="BL4" s="2"/>
      <c r="BM4" s="2"/>
      <c r="BN4" s="2" t="s">
        <v>458</v>
      </c>
      <c r="BO4" s="2"/>
      <c r="BP4" s="2"/>
      <c r="BQ4" s="2"/>
      <c r="BR4" s="2" t="s">
        <v>459</v>
      </c>
      <c r="BS4" s="2" t="s">
        <v>460</v>
      </c>
      <c r="BT4" s="2"/>
      <c r="BU4" s="2"/>
      <c r="BV4" s="2" t="s">
        <v>461</v>
      </c>
      <c r="BW4" s="2"/>
      <c r="BX4" s="2" t="s">
        <v>353</v>
      </c>
      <c r="BY4" s="2"/>
      <c r="BZ4" s="2" t="s">
        <v>462</v>
      </c>
      <c r="CA4" s="2" t="s">
        <v>463</v>
      </c>
      <c r="CB4" s="201" t="s">
        <v>464</v>
      </c>
      <c r="CC4" s="203" t="s">
        <v>465</v>
      </c>
      <c r="CE4" s="30"/>
      <c r="CR4" s="469" t="s">
        <v>37</v>
      </c>
      <c r="CS4" s="504">
        <v>45985</v>
      </c>
      <c r="CT4" s="504">
        <v>45986</v>
      </c>
      <c r="CU4" s="504">
        <v>45987</v>
      </c>
      <c r="CV4" s="504">
        <v>45988</v>
      </c>
      <c r="CW4" s="504">
        <v>45989</v>
      </c>
      <c r="CX4" s="504">
        <v>45990</v>
      </c>
      <c r="CY4" s="504">
        <v>45991</v>
      </c>
      <c r="CZ4" s="504">
        <v>45992</v>
      </c>
      <c r="DA4" s="504">
        <v>45993</v>
      </c>
      <c r="DB4" s="504">
        <v>45994</v>
      </c>
      <c r="DC4" s="504">
        <v>45995</v>
      </c>
      <c r="DD4" s="504">
        <v>45996</v>
      </c>
      <c r="DE4" s="504">
        <v>45997</v>
      </c>
      <c r="DF4" s="504">
        <v>45998</v>
      </c>
      <c r="DG4" s="504">
        <v>45999</v>
      </c>
      <c r="DH4" s="504">
        <v>46000</v>
      </c>
      <c r="DI4" s="502"/>
      <c r="DJ4" s="502"/>
      <c r="DK4" s="502"/>
      <c r="DL4" s="502"/>
      <c r="DM4" s="502"/>
      <c r="DN4" s="502"/>
      <c r="DO4" s="502"/>
      <c r="DP4" s="502"/>
      <c r="DQ4" s="502"/>
      <c r="DR4" s="502"/>
      <c r="DS4" s="502"/>
      <c r="DT4" s="502"/>
      <c r="DU4" s="502"/>
      <c r="DV4" s="502"/>
      <c r="DW4" s="502"/>
      <c r="DX4" s="502"/>
      <c r="DY4" s="502"/>
      <c r="DZ4" s="502"/>
      <c r="EA4" s="502"/>
      <c r="EB4" s="502"/>
      <c r="EC4" s="502"/>
      <c r="ED4" s="502"/>
      <c r="EE4" s="502"/>
      <c r="EF4" s="503"/>
      <c r="EG4" s="503"/>
      <c r="EH4" s="503"/>
      <c r="EI4" s="503"/>
      <c r="EJ4" s="503"/>
      <c r="EK4" s="503"/>
      <c r="EL4" s="503"/>
      <c r="EM4" s="503"/>
      <c r="EN4" s="503"/>
      <c r="EO4" s="503"/>
      <c r="EP4" s="503"/>
      <c r="EQ4" s="503"/>
      <c r="ER4" s="503"/>
      <c r="ES4" s="503"/>
      <c r="ET4" s="503"/>
      <c r="EU4" s="503"/>
      <c r="EV4" s="503"/>
      <c r="EW4" s="503"/>
      <c r="EX4" s="503"/>
      <c r="EY4" s="503"/>
      <c r="EZ4" s="503"/>
      <c r="FA4" s="503"/>
      <c r="FB4" s="503"/>
      <c r="FC4" s="503"/>
      <c r="FD4" s="503"/>
      <c r="FE4" s="503"/>
      <c r="FF4" s="503"/>
      <c r="FG4" s="503"/>
      <c r="FH4" s="503"/>
      <c r="FI4" s="503"/>
    </row>
    <row r="5" spans="1:165" x14ac:dyDescent="0.2">
      <c r="A5" s="1" t="s">
        <v>466</v>
      </c>
      <c r="B5" s="1" t="s">
        <v>467</v>
      </c>
      <c r="C5" s="1" t="s">
        <v>468</v>
      </c>
      <c r="D5" s="1" t="s">
        <v>138</v>
      </c>
      <c r="E5" s="1" t="s">
        <v>23</v>
      </c>
      <c r="F5" s="1" t="s">
        <v>138</v>
      </c>
      <c r="G5" s="1" t="s">
        <v>469</v>
      </c>
      <c r="H5" s="1" t="s">
        <v>470</v>
      </c>
      <c r="I5" s="1" t="s">
        <v>23</v>
      </c>
      <c r="J5" s="1" t="s">
        <v>37</v>
      </c>
      <c r="K5" s="1" t="s">
        <v>471</v>
      </c>
      <c r="L5" s="1" t="s">
        <v>472</v>
      </c>
      <c r="M5" s="1" t="s">
        <v>473</v>
      </c>
      <c r="N5" s="1" t="s">
        <v>474</v>
      </c>
      <c r="O5" s="1" t="s">
        <v>475</v>
      </c>
      <c r="P5" s="1" t="s">
        <v>476</v>
      </c>
      <c r="Q5" s="1"/>
      <c r="R5" s="1" t="s">
        <v>477</v>
      </c>
      <c r="S5" s="1"/>
      <c r="T5" s="1" t="s">
        <v>42</v>
      </c>
      <c r="U5" s="2" t="s">
        <v>478</v>
      </c>
      <c r="V5" s="2" t="s">
        <v>479</v>
      </c>
      <c r="W5" s="2"/>
      <c r="X5" s="2" t="s">
        <v>472</v>
      </c>
      <c r="Y5" s="130" t="s">
        <v>480</v>
      </c>
      <c r="Z5" s="2"/>
      <c r="AA5" s="412" t="s">
        <v>481</v>
      </c>
      <c r="AB5" s="2" t="s">
        <v>482</v>
      </c>
      <c r="AC5" s="1" t="s">
        <v>483</v>
      </c>
      <c r="AD5" s="1" t="s">
        <v>45</v>
      </c>
      <c r="AE5" s="1" t="s">
        <v>45</v>
      </c>
      <c r="AF5" s="1" t="s">
        <v>484</v>
      </c>
      <c r="AG5" s="1" t="s">
        <v>484</v>
      </c>
      <c r="AH5" s="2" t="s">
        <v>485</v>
      </c>
      <c r="AI5" s="1" t="s">
        <v>483</v>
      </c>
      <c r="AJ5" s="2" t="s">
        <v>481</v>
      </c>
      <c r="AK5" s="1" t="s">
        <v>483</v>
      </c>
      <c r="AL5" s="2"/>
      <c r="AM5" s="2" t="s">
        <v>485</v>
      </c>
      <c r="AN5" s="2"/>
      <c r="AP5" s="2"/>
      <c r="AQ5" s="2" t="s">
        <v>486</v>
      </c>
      <c r="AR5" s="2"/>
      <c r="AS5" s="2" t="s">
        <v>487</v>
      </c>
      <c r="AT5" s="2"/>
      <c r="AU5" s="2" t="s">
        <v>487</v>
      </c>
      <c r="AV5" s="2"/>
      <c r="AW5" s="2" t="s">
        <v>487</v>
      </c>
      <c r="AX5" s="2"/>
      <c r="AY5" s="2" t="s">
        <v>486</v>
      </c>
      <c r="AZ5" s="2"/>
      <c r="BA5" s="2" t="s">
        <v>42</v>
      </c>
      <c r="BB5" s="2"/>
      <c r="BC5" s="2" t="s">
        <v>37</v>
      </c>
      <c r="BD5" s="2" t="s">
        <v>23</v>
      </c>
      <c r="BE5" s="2" t="s">
        <v>23</v>
      </c>
      <c r="BF5" s="2" t="s">
        <v>42</v>
      </c>
      <c r="BG5" s="2"/>
      <c r="BH5" s="2" t="s">
        <v>488</v>
      </c>
      <c r="BI5" s="2"/>
      <c r="BJ5" s="2"/>
      <c r="BK5" s="2" t="s">
        <v>488</v>
      </c>
      <c r="BL5" s="2"/>
      <c r="BM5" s="2"/>
      <c r="BN5" s="2" t="s">
        <v>488</v>
      </c>
      <c r="BO5" s="2"/>
      <c r="BP5" s="2"/>
      <c r="BQ5" s="2"/>
      <c r="BR5" s="2" t="s">
        <v>488</v>
      </c>
      <c r="BS5" s="2" t="s">
        <v>489</v>
      </c>
      <c r="BT5" s="2"/>
      <c r="BU5" s="2"/>
      <c r="BV5" s="2" t="s">
        <v>490</v>
      </c>
      <c r="BW5" s="2"/>
      <c r="BX5" s="2" t="s">
        <v>491</v>
      </c>
      <c r="BY5" s="2"/>
      <c r="BZ5" s="2" t="s">
        <v>492</v>
      </c>
      <c r="CA5" s="2" t="s">
        <v>493</v>
      </c>
      <c r="CB5" s="202" t="s">
        <v>472</v>
      </c>
      <c r="CC5" s="204" t="s">
        <v>472</v>
      </c>
      <c r="CE5" s="30" t="s">
        <v>494</v>
      </c>
      <c r="CF5" t="s">
        <v>495</v>
      </c>
      <c r="CG5" t="s">
        <v>496</v>
      </c>
      <c r="CH5" t="s">
        <v>497</v>
      </c>
      <c r="CK5" s="1"/>
      <c r="CL5" s="1"/>
      <c r="CR5" s="501"/>
      <c r="CS5" s="501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</row>
    <row r="6" spans="1:165" ht="15" hidden="1" customHeight="1" x14ac:dyDescent="0.2">
      <c r="U6" s="1"/>
      <c r="V6" s="1"/>
      <c r="W6" s="1"/>
      <c r="X6" s="1"/>
      <c r="Y6" s="1"/>
      <c r="Z6" s="1"/>
      <c r="AA6" s="22"/>
      <c r="AB6" s="1"/>
      <c r="AC6" s="1"/>
      <c r="AD6" s="1"/>
      <c r="AE6" s="1"/>
      <c r="AF6" s="1"/>
      <c r="AG6" s="1"/>
      <c r="AH6" s="1"/>
      <c r="AI6" s="1"/>
      <c r="AJ6" s="1"/>
      <c r="AK6" s="1"/>
      <c r="AL6" s="1" t="s">
        <v>481</v>
      </c>
      <c r="AM6" s="1"/>
      <c r="AN6" s="1" t="s">
        <v>481</v>
      </c>
      <c r="AP6" s="1"/>
      <c r="AQ6" s="1"/>
      <c r="AR6" s="1" t="s">
        <v>481</v>
      </c>
      <c r="AS6" s="1"/>
      <c r="AT6" s="1" t="s">
        <v>481</v>
      </c>
      <c r="AU6" s="1"/>
      <c r="AV6" s="1" t="s">
        <v>481</v>
      </c>
      <c r="AW6" s="1"/>
      <c r="AX6" s="1" t="s">
        <v>481</v>
      </c>
      <c r="AY6" s="1"/>
      <c r="AZ6" s="1" t="s">
        <v>481</v>
      </c>
      <c r="BA6" s="1"/>
      <c r="BB6" s="1" t="s">
        <v>481</v>
      </c>
      <c r="BC6" s="1"/>
      <c r="BD6" s="1"/>
      <c r="BE6" s="1"/>
      <c r="BF6" s="1"/>
      <c r="BG6" s="1" t="s">
        <v>481</v>
      </c>
      <c r="BH6" s="1" t="s">
        <v>498</v>
      </c>
      <c r="BI6" s="1"/>
      <c r="BJ6" s="1" t="s">
        <v>483</v>
      </c>
      <c r="BK6" s="1" t="s">
        <v>499</v>
      </c>
      <c r="BL6" s="1"/>
      <c r="BM6" s="1" t="s">
        <v>483</v>
      </c>
      <c r="BN6" s="269" t="s">
        <v>500</v>
      </c>
      <c r="BO6" s="269"/>
      <c r="BP6" s="269" t="s">
        <v>483</v>
      </c>
      <c r="BQ6" s="269"/>
      <c r="BR6" s="1" t="s">
        <v>501</v>
      </c>
      <c r="BS6" s="1"/>
      <c r="BT6" s="1" t="s">
        <v>483</v>
      </c>
      <c r="BU6" s="1"/>
      <c r="BV6" s="2"/>
      <c r="BW6" s="1" t="s">
        <v>483</v>
      </c>
      <c r="BX6" s="2"/>
      <c r="BY6" s="1" t="s">
        <v>483</v>
      </c>
      <c r="BZ6" s="2"/>
      <c r="CA6" s="1"/>
      <c r="CB6" s="2"/>
      <c r="CC6" s="2"/>
      <c r="CK6" s="1"/>
      <c r="CL6" s="1"/>
      <c r="CR6" s="33" t="s">
        <v>305</v>
      </c>
      <c r="CS6" s="33"/>
    </row>
    <row r="7" spans="1:165" ht="5" customHeight="1" x14ac:dyDescent="0.2">
      <c r="U7" s="2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H7" s="1"/>
      <c r="BI7" s="1"/>
      <c r="BJ7" s="1"/>
      <c r="BK7" s="1"/>
      <c r="BL7" s="1"/>
      <c r="BM7" s="1"/>
      <c r="BN7" s="61"/>
      <c r="BO7" s="6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K7" s="1"/>
      <c r="CL7" s="1"/>
      <c r="CQ7" s="208"/>
    </row>
    <row r="8" spans="1:165" ht="12" hidden="1" customHeight="1" x14ac:dyDescent="0.2"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08"/>
      <c r="X8" s="189"/>
      <c r="Y8" s="189"/>
      <c r="Z8" s="189"/>
      <c r="AA8" s="1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P8" s="189"/>
      <c r="AQ8" s="1"/>
      <c r="AR8" s="1"/>
      <c r="AS8" s="189"/>
      <c r="AT8" s="189"/>
      <c r="AU8" s="189"/>
      <c r="AV8" s="189"/>
      <c r="AW8" s="189"/>
      <c r="AX8" s="189"/>
      <c r="AY8" s="189"/>
      <c r="AZ8" s="189"/>
      <c r="BA8" s="18"/>
      <c r="BB8" s="18"/>
      <c r="BC8" s="3"/>
      <c r="BD8" s="22"/>
      <c r="BE8" s="22"/>
      <c r="BF8" s="18"/>
      <c r="BG8" s="18"/>
      <c r="BH8" s="225"/>
      <c r="BI8" s="225"/>
      <c r="BJ8" s="225"/>
      <c r="BK8" s="1"/>
      <c r="BL8" s="1"/>
      <c r="BM8" s="1"/>
      <c r="BN8" s="1"/>
      <c r="BO8" s="1"/>
      <c r="BP8" s="1"/>
      <c r="BQ8" s="1"/>
      <c r="BR8" s="61"/>
      <c r="BS8" s="61"/>
      <c r="BT8" s="61"/>
      <c r="BU8" s="61"/>
      <c r="BV8" s="1"/>
      <c r="BW8" s="1"/>
      <c r="BX8" s="206"/>
      <c r="BY8" s="206"/>
      <c r="BZ8" s="207"/>
      <c r="CA8" s="1"/>
      <c r="CB8" s="61"/>
      <c r="CC8" s="61"/>
      <c r="CI8" s="183"/>
      <c r="CQ8" s="208"/>
      <c r="CR8" s="33" t="s">
        <v>317</v>
      </c>
      <c r="CS8" s="33"/>
    </row>
    <row r="9" spans="1:165" x14ac:dyDescent="0.2">
      <c r="A9" s="1">
        <v>1</v>
      </c>
      <c r="B9" s="266" t="s">
        <v>502</v>
      </c>
      <c r="C9" s="361"/>
      <c r="D9" s="336"/>
      <c r="E9" s="227">
        <f t="shared" ref="E9:E54" si="0">IF(D9&gt;0,D9*X9,IF(D9&lt;0,D9*X9,0))</f>
        <v>0</v>
      </c>
      <c r="F9" s="364"/>
      <c r="G9" s="364"/>
      <c r="H9" s="407"/>
      <c r="I9" s="408"/>
      <c r="J9" s="340"/>
      <c r="K9" s="366">
        <f>IF(J9&gt;0,J9/X9,0)</f>
        <v>0</v>
      </c>
      <c r="L9" s="270">
        <f>'Investment Analysis'!HW4</f>
        <v>108.65</v>
      </c>
      <c r="M9" s="358">
        <f>'Investment Analysis'!HS3</f>
        <v>1145.0999999999999</v>
      </c>
      <c r="N9" s="335">
        <f>'Investment Analysis'!HU5</f>
        <v>10</v>
      </c>
      <c r="O9" s="345">
        <f t="shared" ref="O9:O54" si="1">M9/M$3</f>
        <v>1.1744997247602818E-3</v>
      </c>
      <c r="P9" s="335">
        <f t="shared" ref="P9:P48" si="2">N9*L9</f>
        <v>1086.5</v>
      </c>
      <c r="Q9" s="335"/>
      <c r="R9" s="324">
        <f t="shared" ref="R9:R54" si="3">((X9-L9)/L9)*O9</f>
        <v>6.3346234579799826E-5</v>
      </c>
      <c r="S9" s="249" t="str">
        <f t="shared" ref="S9:S54" si="4">IF(BN9&lt;30,$BX$1,IF(BN9&gt;70,$BR$1,$BV$1))</f>
        <v>˃</v>
      </c>
      <c r="T9" s="324">
        <f t="shared" ref="T9:T54" si="5">(X9-L9)/L9</f>
        <v>5.3934652554072704E-2</v>
      </c>
      <c r="U9" s="208" t="s">
        <v>305</v>
      </c>
      <c r="V9" s="191" t="str">
        <f>'Investment Analysis'!HR7</f>
        <v>EXXON MOBIL CORP</v>
      </c>
      <c r="W9" s="183"/>
      <c r="X9" s="189">
        <f>'Investment Analysis'!HR264</f>
        <v>114.51</v>
      </c>
      <c r="Y9" s="189">
        <f t="shared" ref="Y9:Y54" si="6">AA9*O9</f>
        <v>0.1162754727512679</v>
      </c>
      <c r="Z9" s="189">
        <f t="shared" ref="Z9:Z54" si="7">(AA9*Y9)/Y$3</f>
        <v>0.13920189788453483</v>
      </c>
      <c r="AA9" s="22">
        <f t="shared" ref="AA9:AA54" si="8">AN9+AP9+AR9+AZ9+BB9+BG9+BJ9+BM9+BT9+BW9+BY9+AC9+AI9+BP9+AK9</f>
        <v>99</v>
      </c>
      <c r="AB9" s="336">
        <f t="shared" ref="AB9:AC12" si="9">AB$78</f>
        <v>15</v>
      </c>
      <c r="AC9" s="337">
        <f t="shared" si="9"/>
        <v>24</v>
      </c>
      <c r="AD9" s="366">
        <f t="shared" ref="AD9:AD46" si="10">AB9*M9</f>
        <v>17176.5</v>
      </c>
      <c r="AE9" s="337">
        <f t="shared" ref="AE9:AE46" si="11">AC9*M9</f>
        <v>27482.399999999998</v>
      </c>
      <c r="AF9" s="332">
        <v>6080274</v>
      </c>
      <c r="AG9" s="332">
        <v>834194</v>
      </c>
      <c r="AH9" s="225" t="str">
        <f t="shared" ref="AH9:AH18" si="12">IF(AF9&gt;2500000,AQ$2,IF(AF9&gt;1000000,AR$2,IF(AF9&gt;750000,AS$2,IF(AF9&gt;500000,AT$2,IF(AF9&lt;500000,AU$2)))))</f>
        <v>A</v>
      </c>
      <c r="AI9" s="31">
        <f t="shared" ref="AI9:AI54" si="13">IF(AH9=AQ$2,20,IF(AH9=AR$2,15,IF(AH9=AS$2,10,IF(AH9=AT$2,5,IF(AH9=AU$2,0)))))</f>
        <v>20</v>
      </c>
      <c r="AJ9" s="284">
        <v>81</v>
      </c>
      <c r="AK9" s="31">
        <f t="shared" ref="AK9:AK54" si="14">IF(AJ9&gt;84,20,IF(AJ9&gt;80,15,IF(AJ9&gt;75,10,IF(AJ9&gt;70,5,IF(AJ9&gt;49,0,IF(AJ9&lt;1,0,IF(AJ9&lt;20,-20,IF(AJ9&lt;30,-15,IF(AJ9&lt;40,-10,IF(AJ9&lt;50,-5))))))))))</f>
        <v>15</v>
      </c>
      <c r="AL9" s="22"/>
      <c r="AM9" s="2" t="s">
        <v>398</v>
      </c>
      <c r="AN9" s="22">
        <f t="shared" ref="AN9:AN18" si="15">IF(AM9=$AN$1,20,IF(AM9=$AO$1,17,IF(AM9=$AP$1,12,IF(AM9=$AQ$1,5,IF(AM9=$AR$1,0)))))</f>
        <v>12</v>
      </c>
      <c r="AO9">
        <f>IF(AM9=AN$1,5,IF(AM9=AO$1,4,IF(AM9=AP$1,3,IF(AM9=AQ$1,2,IF(AM9=AR$1,1,0)))))</f>
        <v>3</v>
      </c>
      <c r="AP9" s="31"/>
      <c r="AQ9" s="175" t="s">
        <v>404</v>
      </c>
      <c r="AR9" s="1">
        <f t="shared" ref="AR9:AR18" si="16">IF(AQ9=$AS$1,20,IF(AQ9=$AU$1,18,IF(AQ9=$AW$1,14,IF(AQ9=$AY$1,10,IF(AQ9=$BA$1,5,IF(AQ9=$BC$1,0,IF(AQ9=$BD$1,-2.5)))))))</f>
        <v>10</v>
      </c>
      <c r="AS9" s="189">
        <v>0.12</v>
      </c>
      <c r="AT9" s="22">
        <f t="shared" ref="AT9:AT54" si="17">IF(AS9&lt;1,5,IF(AS9&lt;2,0,IF(AS9&gt;2,-5, IF(AS9=0,5,IF(AS9&lt;0,-7)))))</f>
        <v>5</v>
      </c>
      <c r="AU9" s="189">
        <v>15.05</v>
      </c>
      <c r="AV9" s="22">
        <f t="shared" ref="AV9:AV46" si="18">IF(AU9&lt;0,-7,IF(AU9&lt;15,5,IF(AU9&lt;25,2,IF(AU9=25,-5,IF(AU9&gt;25,0)))))</f>
        <v>2</v>
      </c>
      <c r="AW9" s="189">
        <v>1.61</v>
      </c>
      <c r="AX9" s="22">
        <f t="shared" ref="AX9:AX54" si="19">IF(AW9=1,5,IF(AW9&lt;1,5,IF(AW9&gt;1,0)))</f>
        <v>0</v>
      </c>
      <c r="AY9" s="175" t="s">
        <v>404</v>
      </c>
      <c r="AZ9" s="1">
        <f t="shared" ref="AZ9:AZ49" si="20">IF(AY9=$AS$1,20,IF(AY9=$AU$1,18,IF(AY9=$AW$1,14,IF(AY9=$AY$1,10,IF(AY9=$BA$1,5,IF(AY9=$BC$1,0,IF(AY9=$BD$1,-2.5)))))))</f>
        <v>10</v>
      </c>
      <c r="BA9" s="18">
        <v>-0.04</v>
      </c>
      <c r="BB9" s="1">
        <f t="shared" ref="BB9:BB55" si="21">IF(BA9&gt;0.05,2,IF(BA9&gt;0,1,IF(BA9&lt;-0.05,-1,IF(BA9&lt;0.1,-2))))</f>
        <v>-2</v>
      </c>
      <c r="BC9" s="3">
        <v>45657</v>
      </c>
      <c r="BD9" s="22">
        <v>99.98</v>
      </c>
      <c r="BE9" s="22">
        <f t="shared" ref="BE9:BE54" si="22">X9</f>
        <v>114.51</v>
      </c>
      <c r="BF9" s="18">
        <f t="shared" ref="BF9:BF54" si="23">IF(BD9&gt;0,(BE9-BD9)/BD9,0)</f>
        <v>0.14532906581316263</v>
      </c>
      <c r="BG9" s="1">
        <f t="shared" ref="BG9:BG54" si="24">IF(BF9&gt;0.05,4,IF(BF9&gt;0,2,IF(BF9&lt;-0.05,-2,IF(BF9&lt;0.1,-4))))</f>
        <v>4</v>
      </c>
      <c r="BH9" s="225">
        <v>1.5</v>
      </c>
      <c r="BI9" s="225">
        <f t="shared" ref="BI9:BI16" si="25">BH9*M9</f>
        <v>1717.6499999999999</v>
      </c>
      <c r="BJ9" s="225">
        <f t="shared" ref="BJ9:BJ54" si="26">IF(BH9&gt;5,-1,IF(BH9&gt;4,0,IF(BH9&gt;3,1,IF(BH9&gt;2,2,IF(BH9&gt;1,2, IF(BH9=0,2,IF(BH9&lt;-5,-2,IF(BH9&lt;4,2,IF(BH9&lt;0,1)))))))))</f>
        <v>2</v>
      </c>
      <c r="BK9" s="31">
        <v>7</v>
      </c>
      <c r="BL9" s="31">
        <f t="shared" ref="BL9:BL16" si="27">BK9*M9</f>
        <v>8015.6999999999989</v>
      </c>
      <c r="BM9" s="1">
        <f t="shared" ref="BM9:BM18" si="28">IF(BK9&gt;40,4,IF(BK9&gt;30,3.5,IF(BK9&gt;20,3,IF(BK9&gt;10,2,IF(BK9&gt;0,1,IF(BK9=0,0.5,IF(BK9&lt;-40,-4,IF(BK9&lt;-30,-3,IF(BK9&lt;-20,-2.5,IF(BK9&lt;-10,-2,IF(BK9&lt;0,0)))))))))))</f>
        <v>1</v>
      </c>
      <c r="BN9" s="61">
        <v>60</v>
      </c>
      <c r="BO9" s="61">
        <f t="shared" ref="BO9:BO16" si="29">BN9*M9</f>
        <v>68706</v>
      </c>
      <c r="BP9" s="1">
        <f t="shared" ref="BP9:BP18" si="30">IF(BN9&lt;10,5,IF(BN9&lt;20,4,IF(BN9&lt;30,3,IF(BN9&lt;40,2,IF(BN9&lt;50,1,IF(BN9=50,0,IF(BN9&gt;90,-5,IF(BN9&gt;80,-4,IF(BN9&gt;70,-3,IF(BN9&gt;60,-2,IF(BN9&gt;50,-1,0)))))))))))</f>
        <v>-1</v>
      </c>
      <c r="BQ9" s="206"/>
      <c r="BR9" s="61">
        <v>0.47</v>
      </c>
      <c r="BS9" s="337">
        <f t="shared" ref="BS9:BS16" si="31">BR9*M9</f>
        <v>538.19699999999989</v>
      </c>
      <c r="BT9" s="225">
        <f t="shared" ref="BT9:BT18" si="32">IF(BR9=1,20,IF(BR9&gt;0.9,16,IF(BR9&gt;0.8,12,IF(BR9&gt;0.7,8,IF(BR9&gt;0.6,4,IF(BR9&gt;0.5,0,IF(BR9&gt;0.4,-1,IF(BR9&gt;0.3,-2,IF(BR9&gt;0.2,-3,IF(BR9&gt;0.1,-4,IF(BR9&gt;0,-5,IF(BR9=0,-5))))))))))))</f>
        <v>-1</v>
      </c>
      <c r="BU9" s="61"/>
      <c r="BV9" s="1" t="s">
        <v>413</v>
      </c>
      <c r="BW9" s="1">
        <f t="shared" ref="BW9:BW18" si="33">IF(BV9=$BZ$1,8,IF(BV9=$CA$1,4,IF(BV9=$CB$1,0,IF(BV9=$CC$1,-4,IF(BV9=$CE$1,-8)))))</f>
        <v>0</v>
      </c>
      <c r="BX9" s="206" t="str">
        <f>BR1</f>
        <v>˄</v>
      </c>
      <c r="BY9" s="206">
        <f t="shared" ref="BY9:BY18" si="34">IF(BX9=BR$1,5,IF(BX9=BV$1,0,IF(BX9=BX$1,-5)))</f>
        <v>5</v>
      </c>
      <c r="BZ9" s="25"/>
      <c r="CA9" s="1" t="s">
        <v>437</v>
      </c>
      <c r="CB9" s="61">
        <v>95</v>
      </c>
      <c r="CC9" s="61">
        <v>125</v>
      </c>
      <c r="CD9" s="332"/>
      <c r="CE9" t="s">
        <v>127</v>
      </c>
      <c r="CF9" t="s">
        <v>127</v>
      </c>
      <c r="CG9" t="s">
        <v>503</v>
      </c>
      <c r="CH9" t="s">
        <v>504</v>
      </c>
      <c r="CI9" s="183"/>
      <c r="CL9" s="332"/>
      <c r="CR9" s="33" t="s">
        <v>305</v>
      </c>
      <c r="CS9" s="33">
        <v>115.97</v>
      </c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>
        <v>18</v>
      </c>
      <c r="DG9" s="33">
        <v>123</v>
      </c>
      <c r="DH9" s="33">
        <v>115.97</v>
      </c>
      <c r="DI9" s="33">
        <v>115</v>
      </c>
      <c r="DJ9" s="33">
        <v>116</v>
      </c>
      <c r="DK9" s="33">
        <v>18</v>
      </c>
      <c r="DL9" s="33">
        <v>123</v>
      </c>
      <c r="DM9" s="33">
        <v>983</v>
      </c>
      <c r="DN9" s="33">
        <v>34</v>
      </c>
      <c r="DO9" s="33">
        <v>324</v>
      </c>
      <c r="DP9" s="33">
        <v>455</v>
      </c>
      <c r="DQ9" s="33">
        <v>45</v>
      </c>
    </row>
    <row r="10" spans="1:165" x14ac:dyDescent="0.2">
      <c r="A10" s="1">
        <f t="shared" ref="A10:A54" si="35">A9+1</f>
        <v>2</v>
      </c>
      <c r="B10" s="266" t="s">
        <v>505</v>
      </c>
      <c r="C10" s="246"/>
      <c r="D10" s="413"/>
      <c r="E10" s="227">
        <f t="shared" si="0"/>
        <v>0</v>
      </c>
      <c r="F10" s="364"/>
      <c r="G10" s="364"/>
      <c r="H10" s="407"/>
      <c r="I10" s="408"/>
      <c r="J10" s="485"/>
      <c r="K10" s="246"/>
      <c r="L10" s="270">
        <f>'Investment Analysis'!LJ4</f>
        <v>52.92</v>
      </c>
      <c r="M10" s="335">
        <f>'Investment Analysis'!LF3</f>
        <v>25542</v>
      </c>
      <c r="N10" s="335">
        <f>'Investment Analysis'!LH5</f>
        <v>450</v>
      </c>
      <c r="O10" s="345">
        <f t="shared" si="1"/>
        <v>2.6197774840474298E-2</v>
      </c>
      <c r="P10" s="335">
        <f t="shared" si="2"/>
        <v>23814</v>
      </c>
      <c r="Q10" s="335"/>
      <c r="R10" s="324">
        <f t="shared" si="3"/>
        <v>1.900972324025344E-3</v>
      </c>
      <c r="S10" s="249" t="str">
        <f t="shared" si="4"/>
        <v>˃</v>
      </c>
      <c r="T10" s="324">
        <f t="shared" si="5"/>
        <v>7.2562358276643923E-2</v>
      </c>
      <c r="U10" s="208" t="s">
        <v>317</v>
      </c>
      <c r="V10" s="234" t="s">
        <v>242</v>
      </c>
      <c r="W10" s="183"/>
      <c r="X10">
        <f>'Investment Analysis'!LE264</f>
        <v>56.76</v>
      </c>
      <c r="Y10" s="189">
        <f t="shared" si="6"/>
        <v>2.6590741463081411</v>
      </c>
      <c r="Z10" s="189">
        <f t="shared" si="7"/>
        <v>3.2637609184155307</v>
      </c>
      <c r="AA10" s="22">
        <f t="shared" si="8"/>
        <v>101.5</v>
      </c>
      <c r="AB10" s="336">
        <f t="shared" si="9"/>
        <v>15</v>
      </c>
      <c r="AC10" s="337">
        <f t="shared" si="9"/>
        <v>24</v>
      </c>
      <c r="AD10" s="366">
        <f t="shared" si="10"/>
        <v>383130</v>
      </c>
      <c r="AE10" s="337">
        <f t="shared" si="11"/>
        <v>613008</v>
      </c>
      <c r="AF10" s="332">
        <v>4213450</v>
      </c>
      <c r="AG10" s="332">
        <v>4768245</v>
      </c>
      <c r="AH10" s="225" t="str">
        <f t="shared" si="12"/>
        <v>A</v>
      </c>
      <c r="AI10" s="31">
        <f t="shared" si="13"/>
        <v>20</v>
      </c>
      <c r="AJ10" s="284">
        <v>79</v>
      </c>
      <c r="AK10" s="31">
        <f t="shared" si="14"/>
        <v>10</v>
      </c>
      <c r="AL10" s="22"/>
      <c r="AM10" s="371" t="s">
        <v>397</v>
      </c>
      <c r="AN10" s="22">
        <f t="shared" si="15"/>
        <v>17</v>
      </c>
      <c r="AO10">
        <f>IF(AM10=AN$1,5,IF(AM10=AO$1,4,IF(AM10=AP$1,3,IF(AM10=AQ$1,2,IF(AM10=AR$1,1,0)))))</f>
        <v>4</v>
      </c>
      <c r="AP10" s="31"/>
      <c r="AQ10" s="175" t="s">
        <v>404</v>
      </c>
      <c r="AR10" s="1">
        <f t="shared" si="16"/>
        <v>10</v>
      </c>
      <c r="AS10" s="189">
        <v>0.28999999999999998</v>
      </c>
      <c r="AT10" s="22">
        <f t="shared" si="17"/>
        <v>5</v>
      </c>
      <c r="AU10" s="189">
        <v>21.2</v>
      </c>
      <c r="AV10" s="22">
        <f t="shared" si="18"/>
        <v>2</v>
      </c>
      <c r="AW10" s="189">
        <v>0.75</v>
      </c>
      <c r="AX10" s="22">
        <f t="shared" si="19"/>
        <v>5</v>
      </c>
      <c r="AY10" s="231" t="s">
        <v>407</v>
      </c>
      <c r="AZ10" s="189">
        <f t="shared" si="20"/>
        <v>-2.5</v>
      </c>
      <c r="BA10" s="18">
        <v>0.216</v>
      </c>
      <c r="BB10" s="1">
        <f t="shared" si="21"/>
        <v>2</v>
      </c>
      <c r="BC10" s="3">
        <v>45657</v>
      </c>
      <c r="BD10" s="22">
        <v>38.659999999999997</v>
      </c>
      <c r="BE10" s="22">
        <f t="shared" si="22"/>
        <v>56.76</v>
      </c>
      <c r="BF10" s="18">
        <f t="shared" si="23"/>
        <v>0.46818416968442844</v>
      </c>
      <c r="BG10" s="1">
        <f t="shared" si="24"/>
        <v>4</v>
      </c>
      <c r="BH10" s="225">
        <v>1</v>
      </c>
      <c r="BI10" s="225">
        <f t="shared" si="25"/>
        <v>25542</v>
      </c>
      <c r="BJ10" s="225">
        <f t="shared" si="26"/>
        <v>2</v>
      </c>
      <c r="BK10" s="31">
        <v>17</v>
      </c>
      <c r="BL10" s="31">
        <f t="shared" si="27"/>
        <v>434214</v>
      </c>
      <c r="BM10" s="1">
        <f t="shared" si="28"/>
        <v>2</v>
      </c>
      <c r="BN10" s="61">
        <v>46</v>
      </c>
      <c r="BO10" s="61">
        <f t="shared" si="29"/>
        <v>1174932</v>
      </c>
      <c r="BP10" s="1">
        <f t="shared" si="30"/>
        <v>1</v>
      </c>
      <c r="BQ10" s="206"/>
      <c r="BR10" s="61">
        <v>0.47</v>
      </c>
      <c r="BS10" s="337">
        <f t="shared" si="31"/>
        <v>12004.74</v>
      </c>
      <c r="BT10" s="225">
        <f t="shared" si="32"/>
        <v>-1</v>
      </c>
      <c r="BU10" s="61"/>
      <c r="BV10" s="1" t="s">
        <v>411</v>
      </c>
      <c r="BW10" s="1">
        <f t="shared" si="33"/>
        <v>8</v>
      </c>
      <c r="BX10" s="206" t="s">
        <v>408</v>
      </c>
      <c r="BY10" s="206">
        <f t="shared" si="34"/>
        <v>5</v>
      </c>
      <c r="BZ10" s="25"/>
      <c r="CA10" s="1" t="s">
        <v>437</v>
      </c>
      <c r="CB10" s="61">
        <v>30</v>
      </c>
      <c r="CC10" s="61">
        <v>40</v>
      </c>
      <c r="CD10" s="332"/>
      <c r="CE10" t="s">
        <v>127</v>
      </c>
      <c r="CF10" t="s">
        <v>127</v>
      </c>
      <c r="CG10" t="s">
        <v>503</v>
      </c>
      <c r="CH10" t="s">
        <v>506</v>
      </c>
      <c r="CL10" s="332"/>
      <c r="CR10" s="33" t="s">
        <v>317</v>
      </c>
      <c r="CS10" s="33"/>
    </row>
    <row r="11" spans="1:165" x14ac:dyDescent="0.2">
      <c r="A11" s="1">
        <f t="shared" si="35"/>
        <v>3</v>
      </c>
      <c r="B11" s="266" t="s">
        <v>505</v>
      </c>
      <c r="C11" s="246"/>
      <c r="D11" s="413"/>
      <c r="E11" s="227">
        <f t="shared" si="0"/>
        <v>0</v>
      </c>
      <c r="F11" s="364"/>
      <c r="G11" s="364"/>
      <c r="H11" s="407"/>
      <c r="I11" s="408"/>
      <c r="J11" s="266"/>
      <c r="K11" s="246"/>
      <c r="L11" s="270">
        <f>'Investment Analysis'!KH4</f>
        <v>19.48</v>
      </c>
      <c r="M11" s="335">
        <f>'Investment Analysis'!KD3</f>
        <v>16856</v>
      </c>
      <c r="N11" s="358">
        <f>'Investment Analysis'!KF5</f>
        <v>700</v>
      </c>
      <c r="O11" s="345">
        <f t="shared" si="1"/>
        <v>1.7288767234791121E-2</v>
      </c>
      <c r="P11" s="335">
        <f t="shared" si="2"/>
        <v>13636</v>
      </c>
      <c r="Q11" s="335"/>
      <c r="R11" s="324">
        <f t="shared" si="3"/>
        <v>4.0825631047248009E-3</v>
      </c>
      <c r="S11" s="249" t="str">
        <f t="shared" si="4"/>
        <v>˄</v>
      </c>
      <c r="T11" s="324">
        <f t="shared" si="5"/>
        <v>0.23613963039014363</v>
      </c>
      <c r="U11" s="208" t="s">
        <v>238</v>
      </c>
      <c r="V11" s="72" t="s">
        <v>507</v>
      </c>
      <c r="W11" s="183"/>
      <c r="X11" s="189">
        <f>'Investment Analysis'!KC264</f>
        <v>24.08</v>
      </c>
      <c r="Y11" s="189">
        <f t="shared" si="6"/>
        <v>2.3339835766968013</v>
      </c>
      <c r="Z11" s="189">
        <f t="shared" si="7"/>
        <v>3.8102494777740499</v>
      </c>
      <c r="AA11" s="22">
        <f t="shared" si="8"/>
        <v>135</v>
      </c>
      <c r="AB11" s="336">
        <f t="shared" si="9"/>
        <v>15</v>
      </c>
      <c r="AC11" s="337">
        <f t="shared" si="9"/>
        <v>24</v>
      </c>
      <c r="AD11" s="366">
        <f t="shared" si="10"/>
        <v>252840</v>
      </c>
      <c r="AE11" s="337">
        <f t="shared" si="11"/>
        <v>404544</v>
      </c>
      <c r="AF11" s="332">
        <v>4402603</v>
      </c>
      <c r="AG11" s="332">
        <v>348807</v>
      </c>
      <c r="AH11" s="225" t="str">
        <f t="shared" si="12"/>
        <v>A</v>
      </c>
      <c r="AI11" s="31">
        <f t="shared" si="13"/>
        <v>20</v>
      </c>
      <c r="AJ11" s="284">
        <v>82</v>
      </c>
      <c r="AK11" s="31">
        <f t="shared" si="14"/>
        <v>15</v>
      </c>
      <c r="AL11" s="22"/>
      <c r="AM11" s="2" t="s">
        <v>398</v>
      </c>
      <c r="AN11" s="22">
        <f t="shared" si="15"/>
        <v>12</v>
      </c>
      <c r="AO11">
        <f>IF(AM11=AN$1,5,IF(AM11=AO$1,4,IF(AM11=AP$1,3,IF(AM11=AQ$1,2,IF(AM11=AR$1,1,0)))))</f>
        <v>3</v>
      </c>
      <c r="AP11" s="31"/>
      <c r="AQ11" s="239" t="s">
        <v>402</v>
      </c>
      <c r="AR11" s="1">
        <f t="shared" si="16"/>
        <v>18</v>
      </c>
      <c r="AS11" s="189">
        <v>0.62</v>
      </c>
      <c r="AT11" s="22">
        <f t="shared" si="17"/>
        <v>5</v>
      </c>
      <c r="AU11" s="189">
        <v>6.51</v>
      </c>
      <c r="AV11" s="22">
        <f t="shared" si="18"/>
        <v>5</v>
      </c>
      <c r="AW11" s="189">
        <v>-1.63</v>
      </c>
      <c r="AX11" s="22">
        <f t="shared" si="19"/>
        <v>5</v>
      </c>
      <c r="AY11" s="176" t="s">
        <v>401</v>
      </c>
      <c r="AZ11" s="189">
        <f t="shared" si="20"/>
        <v>20</v>
      </c>
      <c r="BA11" s="18">
        <v>6.7000000000000004E-2</v>
      </c>
      <c r="BB11" s="1">
        <f t="shared" si="21"/>
        <v>2</v>
      </c>
      <c r="BC11" s="3">
        <v>45657</v>
      </c>
      <c r="BD11" s="22">
        <v>22.85</v>
      </c>
      <c r="BE11" s="22">
        <f t="shared" si="22"/>
        <v>24.08</v>
      </c>
      <c r="BF11" s="18">
        <f t="shared" si="23"/>
        <v>5.3829321663019555E-2</v>
      </c>
      <c r="BG11" s="1">
        <f t="shared" si="24"/>
        <v>4</v>
      </c>
      <c r="BH11" s="225">
        <v>1</v>
      </c>
      <c r="BI11" s="225">
        <f t="shared" si="25"/>
        <v>16856</v>
      </c>
      <c r="BJ11" s="225">
        <f t="shared" si="26"/>
        <v>2</v>
      </c>
      <c r="BK11" s="31">
        <v>-9</v>
      </c>
      <c r="BL11" s="31">
        <f t="shared" si="27"/>
        <v>-151704</v>
      </c>
      <c r="BM11" s="1">
        <f t="shared" si="28"/>
        <v>0</v>
      </c>
      <c r="BN11" s="61">
        <v>75</v>
      </c>
      <c r="BO11" s="61">
        <f t="shared" si="29"/>
        <v>1264200</v>
      </c>
      <c r="BP11" s="1">
        <f t="shared" si="30"/>
        <v>-3</v>
      </c>
      <c r="BQ11" s="206"/>
      <c r="BR11" s="61">
        <v>0.84</v>
      </c>
      <c r="BS11" s="337">
        <f t="shared" si="31"/>
        <v>14159.039999999999</v>
      </c>
      <c r="BT11" s="225">
        <f t="shared" si="32"/>
        <v>12</v>
      </c>
      <c r="BU11" s="61"/>
      <c r="BV11" s="1" t="s">
        <v>412</v>
      </c>
      <c r="BW11" s="1">
        <f t="shared" si="33"/>
        <v>4</v>
      </c>
      <c r="BX11" s="206" t="str">
        <f>BR1</f>
        <v>˄</v>
      </c>
      <c r="BY11" s="206">
        <f t="shared" si="34"/>
        <v>5</v>
      </c>
      <c r="BZ11" s="3"/>
      <c r="CA11" s="1" t="s">
        <v>508</v>
      </c>
      <c r="CE11" t="s">
        <v>127</v>
      </c>
      <c r="CF11" t="s">
        <v>127</v>
      </c>
      <c r="CG11" t="s">
        <v>503</v>
      </c>
      <c r="CH11" t="s">
        <v>506</v>
      </c>
      <c r="CI11" s="183"/>
      <c r="CL11" s="332"/>
      <c r="CR11" s="33" t="s">
        <v>238</v>
      </c>
      <c r="CS11" s="33"/>
    </row>
    <row r="12" spans="1:165" x14ac:dyDescent="0.2">
      <c r="A12" s="1">
        <f t="shared" si="35"/>
        <v>4</v>
      </c>
      <c r="B12" s="266" t="s">
        <v>509</v>
      </c>
      <c r="C12" s="246"/>
      <c r="D12" s="413"/>
      <c r="E12" s="227">
        <f t="shared" si="0"/>
        <v>0</v>
      </c>
      <c r="F12" s="364"/>
      <c r="G12" s="364"/>
      <c r="H12" s="407"/>
      <c r="I12" s="408"/>
      <c r="J12" s="485"/>
      <c r="K12" s="246"/>
      <c r="L12" s="270">
        <f>'Investment Analysis'!RV4</f>
        <v>14.64</v>
      </c>
      <c r="M12" s="335">
        <f>'Investment Analysis'!RR3</f>
        <v>5316</v>
      </c>
      <c r="N12" s="335">
        <f>'Investment Analysis'!RT5</f>
        <v>200</v>
      </c>
      <c r="O12" s="345">
        <f t="shared" si="1"/>
        <v>5.4524849679728048E-3</v>
      </c>
      <c r="P12" s="335">
        <f t="shared" si="2"/>
        <v>2928</v>
      </c>
      <c r="Q12" s="335"/>
      <c r="R12" s="324">
        <f t="shared" si="3"/>
        <v>4.4469037238794593E-3</v>
      </c>
      <c r="S12" s="249" t="str">
        <f t="shared" si="4"/>
        <v>˃</v>
      </c>
      <c r="T12" s="324">
        <f t="shared" si="5"/>
        <v>0.81557377049180313</v>
      </c>
      <c r="U12" s="208" t="s">
        <v>340</v>
      </c>
      <c r="V12" t="s">
        <v>265</v>
      </c>
      <c r="W12" s="183"/>
      <c r="X12" s="80">
        <f>'Investment Analysis'!RQ264</f>
        <v>26.58</v>
      </c>
      <c r="Y12" s="189">
        <f t="shared" si="6"/>
        <v>0.45255625234174279</v>
      </c>
      <c r="Z12" s="189">
        <f t="shared" si="7"/>
        <v>0.45422654381560762</v>
      </c>
      <c r="AA12" s="22">
        <f t="shared" si="8"/>
        <v>83</v>
      </c>
      <c r="AB12" s="336">
        <f t="shared" si="9"/>
        <v>15</v>
      </c>
      <c r="AC12" s="337">
        <f t="shared" si="9"/>
        <v>24</v>
      </c>
      <c r="AD12" s="366">
        <f t="shared" si="10"/>
        <v>79740</v>
      </c>
      <c r="AE12" s="337">
        <f t="shared" si="11"/>
        <v>127584</v>
      </c>
      <c r="AF12" s="332">
        <v>748232</v>
      </c>
      <c r="AG12" s="332">
        <v>66232</v>
      </c>
      <c r="AH12" s="225" t="str">
        <f t="shared" si="12"/>
        <v>D</v>
      </c>
      <c r="AI12" s="31">
        <f t="shared" si="13"/>
        <v>5</v>
      </c>
      <c r="AJ12" s="284">
        <v>49</v>
      </c>
      <c r="AK12" s="31">
        <f t="shared" si="14"/>
        <v>-5</v>
      </c>
      <c r="AL12" s="22"/>
      <c r="AM12" s="2" t="s">
        <v>398</v>
      </c>
      <c r="AN12" s="22">
        <f t="shared" si="15"/>
        <v>12</v>
      </c>
      <c r="AO12">
        <f>IF(AM12=AN$1,5,IF(AM12=AO$1,4,IF(AM12=AP$1,3,IF(AM12=AQ$1,2,IF(AM12=AR$1,1,0)))))</f>
        <v>3</v>
      </c>
      <c r="AP12" s="31"/>
      <c r="AQ12" s="239" t="s">
        <v>402</v>
      </c>
      <c r="AR12" s="1">
        <f t="shared" si="16"/>
        <v>18</v>
      </c>
      <c r="AS12" s="189">
        <v>0.1</v>
      </c>
      <c r="AT12" s="22">
        <f t="shared" si="17"/>
        <v>5</v>
      </c>
      <c r="AU12" s="189">
        <v>14.81</v>
      </c>
      <c r="AV12" s="22">
        <f t="shared" si="18"/>
        <v>5</v>
      </c>
      <c r="AW12" s="189">
        <v>2.35</v>
      </c>
      <c r="AX12" s="22">
        <f t="shared" si="19"/>
        <v>0</v>
      </c>
      <c r="AY12" s="176" t="s">
        <v>401</v>
      </c>
      <c r="AZ12" s="189">
        <f t="shared" si="20"/>
        <v>20</v>
      </c>
      <c r="BA12" s="18">
        <v>-6.3E-2</v>
      </c>
      <c r="BB12" s="1">
        <f t="shared" si="21"/>
        <v>-1</v>
      </c>
      <c r="BC12" s="3">
        <v>45657</v>
      </c>
      <c r="BD12" s="22">
        <v>20.84</v>
      </c>
      <c r="BE12" s="22">
        <f t="shared" si="22"/>
        <v>26.58</v>
      </c>
      <c r="BF12" s="18">
        <f t="shared" si="23"/>
        <v>0.27543186180422258</v>
      </c>
      <c r="BG12" s="1">
        <f t="shared" si="24"/>
        <v>4</v>
      </c>
      <c r="BH12" s="225">
        <v>-0.5</v>
      </c>
      <c r="BI12" s="225">
        <f t="shared" si="25"/>
        <v>-2658</v>
      </c>
      <c r="BJ12" s="225">
        <f t="shared" si="26"/>
        <v>2</v>
      </c>
      <c r="BK12" s="31">
        <v>4</v>
      </c>
      <c r="BL12" s="31">
        <f t="shared" si="27"/>
        <v>21264</v>
      </c>
      <c r="BM12" s="1">
        <f t="shared" si="28"/>
        <v>1</v>
      </c>
      <c r="BN12" s="61">
        <v>38</v>
      </c>
      <c r="BO12" s="61">
        <f t="shared" si="29"/>
        <v>202008</v>
      </c>
      <c r="BP12" s="1">
        <f t="shared" si="30"/>
        <v>2</v>
      </c>
      <c r="BQ12" s="206"/>
      <c r="BR12" s="61">
        <v>0.62</v>
      </c>
      <c r="BS12" s="337">
        <f t="shared" si="31"/>
        <v>3295.92</v>
      </c>
      <c r="BT12" s="225">
        <f t="shared" si="32"/>
        <v>4</v>
      </c>
      <c r="BU12" s="61"/>
      <c r="BV12" s="1" t="s">
        <v>415</v>
      </c>
      <c r="BW12" s="1">
        <f t="shared" si="33"/>
        <v>-8</v>
      </c>
      <c r="BX12" s="206" t="s">
        <v>408</v>
      </c>
      <c r="BY12" s="206">
        <f t="shared" si="34"/>
        <v>5</v>
      </c>
      <c r="BZ12" s="25"/>
      <c r="CA12" s="1" t="s">
        <v>510</v>
      </c>
      <c r="CB12" s="61"/>
      <c r="CC12" s="61"/>
      <c r="CD12" s="332"/>
      <c r="CE12" t="s">
        <v>127</v>
      </c>
      <c r="CF12" t="s">
        <v>127</v>
      </c>
      <c r="CG12" t="s">
        <v>503</v>
      </c>
      <c r="CH12" t="s">
        <v>505</v>
      </c>
      <c r="CL12" s="332"/>
      <c r="CR12" s="33" t="s">
        <v>340</v>
      </c>
      <c r="CS12" s="33"/>
    </row>
    <row r="13" spans="1:165" x14ac:dyDescent="0.2">
      <c r="A13" s="1">
        <f t="shared" si="35"/>
        <v>5</v>
      </c>
      <c r="B13" s="266" t="s">
        <v>511</v>
      </c>
      <c r="C13" s="361"/>
      <c r="D13" s="336"/>
      <c r="E13" s="227">
        <f t="shared" si="0"/>
        <v>0</v>
      </c>
      <c r="F13" s="364"/>
      <c r="G13" s="364">
        <v>40</v>
      </c>
      <c r="H13" s="407">
        <v>326.39</v>
      </c>
      <c r="I13" s="408">
        <f>G13*H13</f>
        <v>13055.599999999999</v>
      </c>
      <c r="J13" s="340">
        <v>45855</v>
      </c>
      <c r="K13" s="366">
        <f>IF(J13&gt;0,J13/X13,0)</f>
        <v>109.33476394849787</v>
      </c>
      <c r="L13" s="270">
        <f>'Investment Analysis'!HI4</f>
        <v>331.02</v>
      </c>
      <c r="M13" s="358">
        <f>'Investment Analysis'!HE3</f>
        <v>27261</v>
      </c>
      <c r="N13" s="335">
        <f>'Investment Analysis'!HG5</f>
        <v>65</v>
      </c>
      <c r="O13" s="345">
        <f t="shared" si="1"/>
        <v>2.7960909088018553E-2</v>
      </c>
      <c r="P13" s="335">
        <f t="shared" si="2"/>
        <v>21516.3</v>
      </c>
      <c r="Q13" s="335"/>
      <c r="R13" s="324">
        <f t="shared" si="3"/>
        <v>7.4653650691773304E-3</v>
      </c>
      <c r="S13" s="249" t="str">
        <f t="shared" si="4"/>
        <v>˅</v>
      </c>
      <c r="T13" s="324">
        <f t="shared" si="5"/>
        <v>0.26699293094072868</v>
      </c>
      <c r="U13" s="208" t="s">
        <v>303</v>
      </c>
      <c r="V13" t="s">
        <v>512</v>
      </c>
      <c r="W13" s="183"/>
      <c r="X13" s="189">
        <f>'Investment Analysis'!HD264</f>
        <v>419.4</v>
      </c>
      <c r="Y13" s="189">
        <f t="shared" si="6"/>
        <v>1.3281431816808813</v>
      </c>
      <c r="Z13" s="189">
        <f t="shared" si="7"/>
        <v>0.76288724647488104</v>
      </c>
      <c r="AA13" s="22">
        <f t="shared" si="8"/>
        <v>47.5</v>
      </c>
      <c r="AB13" s="336">
        <f>AB$374</f>
        <v>14</v>
      </c>
      <c r="AC13" s="337">
        <f>AC$374</f>
        <v>28</v>
      </c>
      <c r="AD13" s="366">
        <f t="shared" si="10"/>
        <v>381654</v>
      </c>
      <c r="AE13" s="337">
        <f t="shared" si="11"/>
        <v>763308</v>
      </c>
      <c r="AF13" s="332">
        <v>761740</v>
      </c>
      <c r="AG13" s="332">
        <v>96908</v>
      </c>
      <c r="AH13" s="225" t="str">
        <f t="shared" si="12"/>
        <v>C</v>
      </c>
      <c r="AI13" s="31">
        <f t="shared" si="13"/>
        <v>10</v>
      </c>
      <c r="AJ13" s="284">
        <v>64</v>
      </c>
      <c r="AK13" s="31">
        <f t="shared" si="14"/>
        <v>0</v>
      </c>
      <c r="AL13" s="22"/>
      <c r="AM13" s="2" t="s">
        <v>398</v>
      </c>
      <c r="AN13" s="22">
        <f t="shared" si="15"/>
        <v>12</v>
      </c>
      <c r="AO13">
        <f>IF(AM13=AN$1,5,IF(AM13=AO$1,4,IF(AM13=AP$1,3,IF(AM13=AQ$1,2,IF(AM13=AR$1,1,0)))))</f>
        <v>3</v>
      </c>
      <c r="AP13" s="31"/>
      <c r="AQ13" s="273" t="s">
        <v>406</v>
      </c>
      <c r="AR13" s="1">
        <f t="shared" si="16"/>
        <v>0</v>
      </c>
      <c r="AS13" s="189">
        <v>0.14000000000000001</v>
      </c>
      <c r="AT13" s="22">
        <f t="shared" si="17"/>
        <v>5</v>
      </c>
      <c r="AU13" s="189">
        <v>274.51</v>
      </c>
      <c r="AV13" s="22">
        <f t="shared" si="18"/>
        <v>0</v>
      </c>
      <c r="AW13" s="189">
        <v>12.51</v>
      </c>
      <c r="AX13" s="22">
        <f t="shared" si="19"/>
        <v>0</v>
      </c>
      <c r="AY13" s="231" t="s">
        <v>407</v>
      </c>
      <c r="AZ13" s="189">
        <f t="shared" si="20"/>
        <v>-2.5</v>
      </c>
      <c r="BA13" s="18">
        <v>0.152</v>
      </c>
      <c r="BB13" s="1">
        <f t="shared" si="21"/>
        <v>2</v>
      </c>
      <c r="BC13" s="3">
        <v>45657</v>
      </c>
      <c r="BD13" s="22">
        <v>248.48</v>
      </c>
      <c r="BE13" s="22">
        <f t="shared" si="22"/>
        <v>419.4</v>
      </c>
      <c r="BF13" s="18">
        <f t="shared" si="23"/>
        <v>0.68786220218931093</v>
      </c>
      <c r="BG13" s="1">
        <f t="shared" si="24"/>
        <v>4</v>
      </c>
      <c r="BH13" s="225">
        <v>-2</v>
      </c>
      <c r="BI13" s="225">
        <f t="shared" si="25"/>
        <v>-54522</v>
      </c>
      <c r="BJ13" s="225">
        <f t="shared" si="26"/>
        <v>2</v>
      </c>
      <c r="BK13" s="31">
        <v>-10</v>
      </c>
      <c r="BL13" s="31">
        <f t="shared" si="27"/>
        <v>-272610</v>
      </c>
      <c r="BM13" s="1">
        <f t="shared" si="28"/>
        <v>0</v>
      </c>
      <c r="BN13" s="61">
        <v>7</v>
      </c>
      <c r="BO13" s="61">
        <f t="shared" si="29"/>
        <v>190827</v>
      </c>
      <c r="BP13" s="1">
        <f t="shared" si="30"/>
        <v>5</v>
      </c>
      <c r="BQ13" s="206"/>
      <c r="BR13" s="61">
        <v>0.59</v>
      </c>
      <c r="BS13" s="337">
        <f t="shared" si="31"/>
        <v>16083.99</v>
      </c>
      <c r="BT13" s="225">
        <f t="shared" si="32"/>
        <v>0</v>
      </c>
      <c r="BU13" s="61"/>
      <c r="BV13" s="1" t="s">
        <v>415</v>
      </c>
      <c r="BW13" s="1">
        <f t="shared" si="33"/>
        <v>-8</v>
      </c>
      <c r="BX13" s="206" t="str">
        <f>BX1</f>
        <v>˅</v>
      </c>
      <c r="BY13" s="206">
        <f t="shared" si="34"/>
        <v>-5</v>
      </c>
      <c r="BZ13" s="25"/>
      <c r="CA13" s="1" t="s">
        <v>508</v>
      </c>
      <c r="CB13" s="61"/>
      <c r="CC13" s="61"/>
      <c r="CD13" s="332"/>
      <c r="CE13" t="s">
        <v>513</v>
      </c>
      <c r="CF13" t="s">
        <v>514</v>
      </c>
      <c r="CG13" t="s">
        <v>515</v>
      </c>
      <c r="CH13" t="s">
        <v>516</v>
      </c>
      <c r="CI13" s="183"/>
      <c r="CL13" s="332"/>
      <c r="CR13" s="33" t="s">
        <v>303</v>
      </c>
      <c r="CS13" s="33"/>
    </row>
    <row r="14" spans="1:165" x14ac:dyDescent="0.2">
      <c r="A14" s="1">
        <f t="shared" si="35"/>
        <v>6</v>
      </c>
      <c r="B14" s="266" t="s">
        <v>172</v>
      </c>
      <c r="C14" s="361"/>
      <c r="D14" s="336"/>
      <c r="E14" s="227">
        <f t="shared" si="0"/>
        <v>0</v>
      </c>
      <c r="F14" s="419"/>
      <c r="G14" s="364"/>
      <c r="H14" s="407"/>
      <c r="I14" s="408"/>
      <c r="J14" s="340"/>
      <c r="K14" s="366"/>
      <c r="L14" s="270">
        <f>'Investment Analysis'!LC4</f>
        <v>71.930000000000007</v>
      </c>
      <c r="M14" s="358">
        <f>'Investment Analysis'!KY3</f>
        <v>27051.5</v>
      </c>
      <c r="N14" s="335">
        <f>'Investment Analysis'!LA5</f>
        <v>350</v>
      </c>
      <c r="O14" s="345">
        <f t="shared" si="1"/>
        <v>2.7746030306831513E-2</v>
      </c>
      <c r="P14" s="335">
        <f t="shared" si="2"/>
        <v>25175.500000000004</v>
      </c>
      <c r="Q14" s="335"/>
      <c r="R14" s="324">
        <f t="shared" si="3"/>
        <v>2.0675479277716792E-3</v>
      </c>
      <c r="S14" s="249" t="str">
        <f t="shared" si="4"/>
        <v>˅</v>
      </c>
      <c r="T14" s="324">
        <f t="shared" si="5"/>
        <v>7.4516891422216028E-2</v>
      </c>
      <c r="U14" s="208" t="s">
        <v>316</v>
      </c>
      <c r="V14" t="s">
        <v>241</v>
      </c>
      <c r="X14" s="189">
        <f>'Investment Analysis'!KX264</f>
        <v>77.290000000000006</v>
      </c>
      <c r="Y14" s="189">
        <f t="shared" si="6"/>
        <v>2.4139046366943417</v>
      </c>
      <c r="Z14" s="189">
        <f t="shared" si="7"/>
        <v>2.5395759728615368</v>
      </c>
      <c r="AA14" s="22">
        <f t="shared" si="8"/>
        <v>87</v>
      </c>
      <c r="AB14" s="336">
        <f>AB$374</f>
        <v>14</v>
      </c>
      <c r="AC14" s="337">
        <f>AC$374</f>
        <v>28</v>
      </c>
      <c r="AD14" s="366">
        <f t="shared" si="10"/>
        <v>378721</v>
      </c>
      <c r="AE14" s="337">
        <f t="shared" si="11"/>
        <v>757442</v>
      </c>
      <c r="AF14" s="332">
        <v>1686947</v>
      </c>
      <c r="AG14" s="332">
        <v>-8060</v>
      </c>
      <c r="AH14" s="225" t="str">
        <f t="shared" si="12"/>
        <v>B</v>
      </c>
      <c r="AI14" s="31">
        <f t="shared" si="13"/>
        <v>15</v>
      </c>
      <c r="AJ14" s="284">
        <v>46</v>
      </c>
      <c r="AK14" s="31">
        <f t="shared" si="14"/>
        <v>-5</v>
      </c>
      <c r="AL14" s="22"/>
      <c r="AM14" s="371" t="s">
        <v>397</v>
      </c>
      <c r="AN14" s="22">
        <f t="shared" si="15"/>
        <v>17</v>
      </c>
      <c r="AP14" s="31"/>
      <c r="AQ14" s="175" t="s">
        <v>404</v>
      </c>
      <c r="AR14" s="1">
        <f t="shared" si="16"/>
        <v>10</v>
      </c>
      <c r="AS14" s="189">
        <v>0.05</v>
      </c>
      <c r="AT14" s="22">
        <f t="shared" si="17"/>
        <v>5</v>
      </c>
      <c r="AU14" s="189">
        <v>-708.44</v>
      </c>
      <c r="AV14" s="22">
        <f t="shared" si="18"/>
        <v>-7</v>
      </c>
      <c r="AW14" s="189">
        <v>-23.61</v>
      </c>
      <c r="AX14" s="22">
        <f t="shared" si="19"/>
        <v>5</v>
      </c>
      <c r="AY14" s="273" t="s">
        <v>406</v>
      </c>
      <c r="AZ14" s="189">
        <f t="shared" si="20"/>
        <v>0</v>
      </c>
      <c r="BA14" s="18">
        <v>0.47899999999999998</v>
      </c>
      <c r="BB14" s="1">
        <f t="shared" si="21"/>
        <v>2</v>
      </c>
      <c r="BC14" s="3">
        <v>45657</v>
      </c>
      <c r="BD14" s="22">
        <v>23.71</v>
      </c>
      <c r="BE14" s="22">
        <f t="shared" si="22"/>
        <v>77.290000000000006</v>
      </c>
      <c r="BF14" s="18">
        <f t="shared" si="23"/>
        <v>2.2598059890341631</v>
      </c>
      <c r="BG14" s="1">
        <f t="shared" si="24"/>
        <v>4</v>
      </c>
      <c r="BH14" s="225">
        <v>-2.5</v>
      </c>
      <c r="BI14" s="225">
        <f t="shared" si="25"/>
        <v>-67628.75</v>
      </c>
      <c r="BJ14" s="225">
        <f t="shared" si="26"/>
        <v>2</v>
      </c>
      <c r="BK14" s="31">
        <v>1</v>
      </c>
      <c r="BL14" s="31">
        <f t="shared" si="27"/>
        <v>27051.5</v>
      </c>
      <c r="BM14" s="1">
        <f t="shared" si="28"/>
        <v>1</v>
      </c>
      <c r="BN14" s="61">
        <v>7</v>
      </c>
      <c r="BO14" s="61">
        <f t="shared" si="29"/>
        <v>189360.5</v>
      </c>
      <c r="BP14" s="1">
        <f t="shared" si="30"/>
        <v>5</v>
      </c>
      <c r="BQ14" s="206"/>
      <c r="BR14" s="61">
        <v>0.49</v>
      </c>
      <c r="BS14" s="337">
        <f t="shared" si="31"/>
        <v>13255.235000000001</v>
      </c>
      <c r="BT14" s="225">
        <f t="shared" si="32"/>
        <v>-1</v>
      </c>
      <c r="BU14" s="61"/>
      <c r="BV14" s="1" t="s">
        <v>412</v>
      </c>
      <c r="BW14" s="1">
        <f t="shared" si="33"/>
        <v>4</v>
      </c>
      <c r="BX14" s="206" t="s">
        <v>408</v>
      </c>
      <c r="BY14" s="206">
        <f t="shared" si="34"/>
        <v>5</v>
      </c>
      <c r="BZ14" s="3">
        <v>45985</v>
      </c>
      <c r="CA14" s="1" t="s">
        <v>508</v>
      </c>
      <c r="CB14" s="61"/>
      <c r="CC14" s="61"/>
      <c r="CD14" s="332"/>
      <c r="CE14" t="s">
        <v>120</v>
      </c>
      <c r="CF14" t="s">
        <v>517</v>
      </c>
      <c r="CG14" t="s">
        <v>518</v>
      </c>
      <c r="CH14" s="299" t="s">
        <v>519</v>
      </c>
      <c r="CL14" s="332"/>
      <c r="CR14" s="33" t="s">
        <v>316</v>
      </c>
      <c r="CS14" s="33"/>
    </row>
    <row r="15" spans="1:165" x14ac:dyDescent="0.2">
      <c r="A15" s="1">
        <f t="shared" si="35"/>
        <v>7</v>
      </c>
      <c r="B15" s="266" t="s">
        <v>173</v>
      </c>
      <c r="D15" s="284"/>
      <c r="E15" s="227">
        <f t="shared" si="0"/>
        <v>0</v>
      </c>
      <c r="F15" s="364"/>
      <c r="G15" s="364"/>
      <c r="H15" s="407"/>
      <c r="I15" s="408"/>
      <c r="J15" s="484"/>
      <c r="L15">
        <f>'Investment Analysis'!LQ4</f>
        <v>123.1</v>
      </c>
      <c r="M15" s="151">
        <f>'Investment Analysis'!LM3</f>
        <v>10781.55</v>
      </c>
      <c r="N15" s="151">
        <f>'Investment Analysis'!LO5</f>
        <v>65</v>
      </c>
      <c r="O15" s="345">
        <f t="shared" si="1"/>
        <v>1.1058359538458839E-2</v>
      </c>
      <c r="P15" s="335">
        <f t="shared" si="2"/>
        <v>8001.5</v>
      </c>
      <c r="R15" s="324">
        <f t="shared" si="3"/>
        <v>3.8421286552387055E-3</v>
      </c>
      <c r="S15" s="249" t="str">
        <f t="shared" si="4"/>
        <v>˃</v>
      </c>
      <c r="T15" s="324">
        <f t="shared" si="5"/>
        <v>0.34744110479285145</v>
      </c>
      <c r="U15" s="208" t="s">
        <v>318</v>
      </c>
      <c r="V15" s="234" t="s">
        <v>243</v>
      </c>
      <c r="W15" s="183"/>
      <c r="X15" s="382">
        <f>'Investment Analysis'!LL264</f>
        <v>165.87</v>
      </c>
      <c r="Y15" s="189">
        <f t="shared" si="6"/>
        <v>1.3657074029996665</v>
      </c>
      <c r="Z15" s="189">
        <f t="shared" si="7"/>
        <v>2.0396068841012167</v>
      </c>
      <c r="AA15" s="22">
        <f t="shared" si="8"/>
        <v>123.5</v>
      </c>
      <c r="AB15" s="336">
        <f>AB$122</f>
        <v>5</v>
      </c>
      <c r="AC15" s="337">
        <f>AC$122</f>
        <v>42.5</v>
      </c>
      <c r="AD15" s="366">
        <f t="shared" si="10"/>
        <v>53907.75</v>
      </c>
      <c r="AE15" s="337">
        <f t="shared" si="11"/>
        <v>458215.87499999994</v>
      </c>
      <c r="AF15" s="332">
        <v>554125</v>
      </c>
      <c r="AG15" s="332">
        <v>38495</v>
      </c>
      <c r="AH15" s="225" t="str">
        <f t="shared" si="12"/>
        <v>D</v>
      </c>
      <c r="AI15" s="31">
        <f t="shared" si="13"/>
        <v>5</v>
      </c>
      <c r="AJ15" s="284">
        <v>84</v>
      </c>
      <c r="AK15" s="31">
        <f t="shared" si="14"/>
        <v>15</v>
      </c>
      <c r="AL15" s="22"/>
      <c r="AM15" s="414" t="s">
        <v>396</v>
      </c>
      <c r="AN15" s="22">
        <f t="shared" si="15"/>
        <v>20</v>
      </c>
      <c r="AO15">
        <f>IF(AM15=AN$1,5,IF(AM15=AO$1,4,IF(AM15=AP$1,3,IF(AM15=AQ$1,2,IF(AM15=AR$1,1,0)))))</f>
        <v>5</v>
      </c>
      <c r="AP15" s="31"/>
      <c r="AQ15" s="177" t="s">
        <v>403</v>
      </c>
      <c r="AR15" s="1">
        <f t="shared" si="16"/>
        <v>14</v>
      </c>
      <c r="AS15" s="189">
        <v>0.03</v>
      </c>
      <c r="AT15" s="22">
        <f t="shared" si="17"/>
        <v>5</v>
      </c>
      <c r="AU15" s="189">
        <v>21.22</v>
      </c>
      <c r="AV15" s="22">
        <f t="shared" si="18"/>
        <v>2</v>
      </c>
      <c r="AW15" s="189">
        <v>1.51</v>
      </c>
      <c r="AX15" s="22">
        <f t="shared" si="19"/>
        <v>0</v>
      </c>
      <c r="AY15" s="273" t="s">
        <v>406</v>
      </c>
      <c r="AZ15" s="189">
        <f t="shared" si="20"/>
        <v>0</v>
      </c>
      <c r="BA15" s="18">
        <v>0.91500000000000004</v>
      </c>
      <c r="BB15" s="1">
        <f t="shared" si="21"/>
        <v>2</v>
      </c>
      <c r="BC15" s="3">
        <v>45657</v>
      </c>
      <c r="BD15" s="22">
        <v>53.81</v>
      </c>
      <c r="BE15" s="22">
        <f t="shared" si="22"/>
        <v>165.87</v>
      </c>
      <c r="BF15" s="18">
        <f t="shared" si="23"/>
        <v>2.0825125441367773</v>
      </c>
      <c r="BG15" s="1">
        <f t="shared" si="24"/>
        <v>4</v>
      </c>
      <c r="BH15" s="225">
        <v>0</v>
      </c>
      <c r="BI15" s="225">
        <f t="shared" si="25"/>
        <v>0</v>
      </c>
      <c r="BJ15" s="225">
        <f t="shared" si="26"/>
        <v>2</v>
      </c>
      <c r="BK15" s="31">
        <v>8</v>
      </c>
      <c r="BL15" s="31">
        <f t="shared" si="27"/>
        <v>86252.4</v>
      </c>
      <c r="BM15" s="1">
        <f t="shared" si="28"/>
        <v>1</v>
      </c>
      <c r="BN15" s="61">
        <v>49</v>
      </c>
      <c r="BO15" s="61">
        <f t="shared" si="29"/>
        <v>528295.94999999995</v>
      </c>
      <c r="BP15" s="1">
        <f t="shared" si="30"/>
        <v>1</v>
      </c>
      <c r="BQ15" s="206"/>
      <c r="BR15" s="61">
        <v>0.62</v>
      </c>
      <c r="BS15" s="337">
        <f t="shared" si="31"/>
        <v>6684.5609999999997</v>
      </c>
      <c r="BT15" s="225">
        <f t="shared" si="32"/>
        <v>4</v>
      </c>
      <c r="BU15" s="61"/>
      <c r="BV15" s="1" t="s">
        <v>411</v>
      </c>
      <c r="BW15" s="1">
        <f t="shared" si="33"/>
        <v>8</v>
      </c>
      <c r="BX15" s="206" t="s">
        <v>408</v>
      </c>
      <c r="BY15" s="206">
        <f t="shared" si="34"/>
        <v>5</v>
      </c>
      <c r="BZ15" s="25"/>
      <c r="CA15" s="1" t="s">
        <v>437</v>
      </c>
      <c r="CB15" s="61"/>
      <c r="CC15" s="61"/>
      <c r="CD15" s="332"/>
      <c r="CE15" t="s">
        <v>520</v>
      </c>
      <c r="CF15" t="s">
        <v>520</v>
      </c>
      <c r="CG15" t="s">
        <v>521</v>
      </c>
      <c r="CH15" t="s">
        <v>522</v>
      </c>
      <c r="CL15" s="332"/>
      <c r="CR15" s="33" t="s">
        <v>318</v>
      </c>
      <c r="CS15" s="33"/>
    </row>
    <row r="16" spans="1:165" x14ac:dyDescent="0.2">
      <c r="A16" s="1">
        <f t="shared" si="35"/>
        <v>8</v>
      </c>
      <c r="B16" s="266" t="s">
        <v>173</v>
      </c>
      <c r="D16" s="284"/>
      <c r="E16" s="227">
        <f t="shared" si="0"/>
        <v>0</v>
      </c>
      <c r="F16" s="364"/>
      <c r="G16" s="364"/>
      <c r="H16" s="407"/>
      <c r="I16" s="408"/>
      <c r="J16" s="484"/>
      <c r="L16">
        <f>'Investment Analysis'!LX4</f>
        <v>14.75</v>
      </c>
      <c r="M16" s="151">
        <f>'Investment Analysis'!LT3</f>
        <v>39135</v>
      </c>
      <c r="N16" s="151">
        <f>'Investment Analysis'!LV5</f>
        <v>1500</v>
      </c>
      <c r="O16" s="345">
        <f t="shared" si="1"/>
        <v>4.0139766595488284E-2</v>
      </c>
      <c r="P16" s="335">
        <f t="shared" si="2"/>
        <v>22125</v>
      </c>
      <c r="R16" s="324">
        <f t="shared" si="3"/>
        <v>3.0859996826633027E-2</v>
      </c>
      <c r="S16" s="249" t="str">
        <f t="shared" si="4"/>
        <v>˃</v>
      </c>
      <c r="T16" s="324">
        <f t="shared" si="5"/>
        <v>0.76881355932203388</v>
      </c>
      <c r="U16" s="208" t="s">
        <v>319</v>
      </c>
      <c r="V16" s="72" t="s">
        <v>523</v>
      </c>
      <c r="W16" s="183"/>
      <c r="X16" s="382">
        <f>'Investment Analysis'!LS264</f>
        <v>26.09</v>
      </c>
      <c r="Y16" s="189">
        <f t="shared" si="6"/>
        <v>5.71991673985708</v>
      </c>
      <c r="Z16" s="189">
        <f t="shared" si="7"/>
        <v>9.8565838200047757</v>
      </c>
      <c r="AA16" s="22">
        <f t="shared" si="8"/>
        <v>142.5</v>
      </c>
      <c r="AB16" s="336">
        <f>AB$122</f>
        <v>5</v>
      </c>
      <c r="AC16" s="337">
        <f>AC$122</f>
        <v>42.5</v>
      </c>
      <c r="AD16" s="366">
        <f t="shared" si="10"/>
        <v>195675</v>
      </c>
      <c r="AE16" s="337">
        <f t="shared" si="11"/>
        <v>1663237.5</v>
      </c>
      <c r="AF16" s="332">
        <v>869500</v>
      </c>
      <c r="AG16" s="332">
        <v>189031</v>
      </c>
      <c r="AH16" s="225" t="str">
        <f t="shared" si="12"/>
        <v>C</v>
      </c>
      <c r="AI16" s="31">
        <f t="shared" si="13"/>
        <v>10</v>
      </c>
      <c r="AJ16" s="284">
        <v>82</v>
      </c>
      <c r="AK16" s="31">
        <f t="shared" si="14"/>
        <v>15</v>
      </c>
      <c r="AL16" s="22"/>
      <c r="AM16" s="414" t="s">
        <v>396</v>
      </c>
      <c r="AN16" s="22">
        <f t="shared" si="15"/>
        <v>20</v>
      </c>
      <c r="AO16">
        <f>IF(AM16=AN$1,5,IF(AM16=AO$1,4,IF(AM16=AP$1,3,IF(AM16=AQ$1,2,IF(AM16=AR$1,1,0)))))</f>
        <v>5</v>
      </c>
      <c r="AP16" s="31"/>
      <c r="AQ16" s="176" t="s">
        <v>401</v>
      </c>
      <c r="AR16" s="1">
        <f t="shared" si="16"/>
        <v>20</v>
      </c>
      <c r="AS16" s="189">
        <v>0.16</v>
      </c>
      <c r="AT16" s="22">
        <f t="shared" si="17"/>
        <v>5</v>
      </c>
      <c r="AU16" s="189">
        <v>13.07</v>
      </c>
      <c r="AV16" s="22">
        <f t="shared" si="18"/>
        <v>5</v>
      </c>
      <c r="AW16" s="189" t="s">
        <v>524</v>
      </c>
      <c r="AX16" s="22">
        <f t="shared" si="19"/>
        <v>0</v>
      </c>
      <c r="AY16" s="175" t="s">
        <v>404</v>
      </c>
      <c r="AZ16" s="189">
        <f t="shared" si="20"/>
        <v>10</v>
      </c>
      <c r="BA16" s="18">
        <v>1.42</v>
      </c>
      <c r="BB16" s="1">
        <f t="shared" si="21"/>
        <v>2</v>
      </c>
      <c r="BC16" s="3">
        <v>45657</v>
      </c>
      <c r="BD16" s="22">
        <v>9.25</v>
      </c>
      <c r="BE16" s="22">
        <f t="shared" si="22"/>
        <v>26.09</v>
      </c>
      <c r="BF16" s="18">
        <f t="shared" si="23"/>
        <v>1.8205405405405406</v>
      </c>
      <c r="BG16" s="1">
        <f t="shared" si="24"/>
        <v>4</v>
      </c>
      <c r="BH16" s="225">
        <v>0.5</v>
      </c>
      <c r="BI16" s="225">
        <f t="shared" si="25"/>
        <v>19567.5</v>
      </c>
      <c r="BJ16" s="225">
        <f t="shared" si="26"/>
        <v>2</v>
      </c>
      <c r="BK16" s="31">
        <v>7</v>
      </c>
      <c r="BL16" s="31">
        <f t="shared" si="27"/>
        <v>273945</v>
      </c>
      <c r="BM16" s="1">
        <f t="shared" si="28"/>
        <v>1</v>
      </c>
      <c r="BN16" s="61">
        <v>58</v>
      </c>
      <c r="BO16" s="61">
        <f t="shared" si="29"/>
        <v>2269830</v>
      </c>
      <c r="BP16" s="1">
        <f t="shared" si="30"/>
        <v>-1</v>
      </c>
      <c r="BQ16" s="206"/>
      <c r="BR16" s="61">
        <v>0.75</v>
      </c>
      <c r="BS16" s="337">
        <f t="shared" si="31"/>
        <v>29351.25</v>
      </c>
      <c r="BT16" s="225">
        <f t="shared" si="32"/>
        <v>8</v>
      </c>
      <c r="BU16" s="61"/>
      <c r="BV16" s="1" t="s">
        <v>412</v>
      </c>
      <c r="BW16" s="1">
        <f t="shared" si="33"/>
        <v>4</v>
      </c>
      <c r="BX16" s="206" t="s">
        <v>408</v>
      </c>
      <c r="BY16" s="206">
        <f t="shared" si="34"/>
        <v>5</v>
      </c>
      <c r="BZ16" s="3"/>
      <c r="CA16" s="1" t="s">
        <v>437</v>
      </c>
      <c r="CE16" t="s">
        <v>520</v>
      </c>
      <c r="CF16" t="s">
        <v>520</v>
      </c>
      <c r="CG16" t="s">
        <v>521</v>
      </c>
      <c r="CH16" t="s">
        <v>522</v>
      </c>
      <c r="CK16" t="s">
        <v>173</v>
      </c>
      <c r="CL16" s="332"/>
      <c r="CR16" s="33" t="s">
        <v>319</v>
      </c>
      <c r="CS16" s="33"/>
    </row>
    <row r="17" spans="1:97" ht="15.75" customHeight="1" x14ac:dyDescent="0.2">
      <c r="A17" s="1">
        <f t="shared" si="35"/>
        <v>9</v>
      </c>
      <c r="B17" s="266" t="s">
        <v>525</v>
      </c>
      <c r="D17" s="284"/>
      <c r="E17" s="227">
        <f t="shared" si="0"/>
        <v>0</v>
      </c>
      <c r="F17" s="364"/>
      <c r="G17" s="364"/>
      <c r="H17" s="407"/>
      <c r="I17" s="492"/>
      <c r="J17" s="495"/>
      <c r="K17" s="246"/>
      <c r="L17" s="270">
        <f>'Investment Analysis'!TZ4</f>
        <v>4.41</v>
      </c>
      <c r="M17" s="384">
        <f>'Investment Analysis'!TV3</f>
        <v>0</v>
      </c>
      <c r="N17" s="335">
        <f>'Investment Analysis'!TX5</f>
        <v>800</v>
      </c>
      <c r="O17" s="345">
        <f t="shared" si="1"/>
        <v>0</v>
      </c>
      <c r="P17" s="335">
        <f t="shared" si="2"/>
        <v>3528</v>
      </c>
      <c r="R17" s="324">
        <f t="shared" si="3"/>
        <v>0</v>
      </c>
      <c r="S17" s="249" t="str">
        <f t="shared" si="4"/>
        <v>˅</v>
      </c>
      <c r="T17" s="324">
        <f t="shared" si="5"/>
        <v>6.8027210884354303E-3</v>
      </c>
      <c r="U17" s="208" t="s">
        <v>348</v>
      </c>
      <c r="V17" s="234" t="s">
        <v>273</v>
      </c>
      <c r="X17" s="80">
        <f>'Investment Analysis'!TU264</f>
        <v>4.4400000000000004</v>
      </c>
      <c r="Y17" s="189">
        <f t="shared" si="6"/>
        <v>0</v>
      </c>
      <c r="Z17" s="189">
        <f t="shared" si="7"/>
        <v>0</v>
      </c>
      <c r="AA17" s="22">
        <f t="shared" si="8"/>
        <v>109.5</v>
      </c>
      <c r="AB17" s="336">
        <f>IF(X17&gt;0,AB$122,0)</f>
        <v>5</v>
      </c>
      <c r="AC17" s="337">
        <f>IF(AB17&gt;0,AC$122,0)</f>
        <v>42.5</v>
      </c>
      <c r="AD17" s="366">
        <f t="shared" si="10"/>
        <v>0</v>
      </c>
      <c r="AE17" s="337">
        <f t="shared" si="11"/>
        <v>0</v>
      </c>
      <c r="AF17" s="332">
        <v>0</v>
      </c>
      <c r="AG17" s="332">
        <v>-128886</v>
      </c>
      <c r="AH17" s="225" t="str">
        <f t="shared" si="12"/>
        <v>F</v>
      </c>
      <c r="AI17" s="31">
        <f t="shared" si="13"/>
        <v>0</v>
      </c>
      <c r="AJ17" s="284"/>
      <c r="AK17" s="31">
        <f t="shared" si="14"/>
        <v>0</v>
      </c>
      <c r="AL17" s="22"/>
      <c r="AM17" s="414" t="s">
        <v>396</v>
      </c>
      <c r="AN17" s="22">
        <f t="shared" si="15"/>
        <v>20</v>
      </c>
      <c r="AP17" s="31"/>
      <c r="AQ17" s="176" t="s">
        <v>401</v>
      </c>
      <c r="AR17" s="1">
        <f t="shared" si="16"/>
        <v>20</v>
      </c>
      <c r="AS17" s="189"/>
      <c r="AT17" s="22">
        <f t="shared" si="17"/>
        <v>5</v>
      </c>
      <c r="AU17" s="189"/>
      <c r="AV17" s="22">
        <f t="shared" si="18"/>
        <v>5</v>
      </c>
      <c r="AW17" s="189"/>
      <c r="AX17" s="22">
        <f t="shared" si="19"/>
        <v>5</v>
      </c>
      <c r="AY17" s="239" t="s">
        <v>402</v>
      </c>
      <c r="AZ17" s="189">
        <f t="shared" si="20"/>
        <v>18</v>
      </c>
      <c r="BA17" s="18">
        <v>1.5509999999999999</v>
      </c>
      <c r="BB17" s="1">
        <f t="shared" si="21"/>
        <v>2</v>
      </c>
      <c r="BC17" s="3">
        <v>45657</v>
      </c>
      <c r="BD17" s="22">
        <v>1.71</v>
      </c>
      <c r="BE17" s="22">
        <f t="shared" si="22"/>
        <v>4.4400000000000004</v>
      </c>
      <c r="BF17" s="18">
        <f t="shared" si="23"/>
        <v>1.5964912280701757</v>
      </c>
      <c r="BG17" s="1">
        <f t="shared" si="24"/>
        <v>4</v>
      </c>
      <c r="BH17" s="225">
        <v>-8</v>
      </c>
      <c r="BI17" s="225" t="e">
        <f>#REF!*#REF!</f>
        <v>#REF!</v>
      </c>
      <c r="BJ17" s="225">
        <f t="shared" si="26"/>
        <v>-2</v>
      </c>
      <c r="BK17" s="31">
        <v>80</v>
      </c>
      <c r="BL17" s="31" t="e">
        <f>#REF!*#REF!</f>
        <v>#REF!</v>
      </c>
      <c r="BM17" s="1">
        <f t="shared" si="28"/>
        <v>4</v>
      </c>
      <c r="BN17" s="61">
        <v>0.8</v>
      </c>
      <c r="BO17" s="61" t="e">
        <f>#REF!*#REF!</f>
        <v>#REF!</v>
      </c>
      <c r="BP17" s="1">
        <f t="shared" si="30"/>
        <v>5</v>
      </c>
      <c r="BQ17" s="206"/>
      <c r="BR17" s="61"/>
      <c r="BS17" s="337" t="e">
        <f>#REF!*#REF!</f>
        <v>#REF!</v>
      </c>
      <c r="BT17" s="225">
        <f t="shared" si="32"/>
        <v>-5</v>
      </c>
      <c r="BU17" s="61"/>
      <c r="BV17" s="1" t="s">
        <v>414</v>
      </c>
      <c r="BW17" s="1">
        <f t="shared" si="33"/>
        <v>-4</v>
      </c>
      <c r="BX17" s="206" t="s">
        <v>408</v>
      </c>
      <c r="BY17" s="206">
        <f t="shared" si="34"/>
        <v>5</v>
      </c>
      <c r="BZ17" s="3"/>
      <c r="CA17" s="1" t="s">
        <v>510</v>
      </c>
      <c r="CE17" t="s">
        <v>520</v>
      </c>
      <c r="CF17" s="1" t="s">
        <v>520</v>
      </c>
      <c r="CG17" t="s">
        <v>526</v>
      </c>
      <c r="CH17" s="445" t="s">
        <v>527</v>
      </c>
      <c r="CI17" t="s">
        <v>528</v>
      </c>
      <c r="CL17" s="332"/>
      <c r="CR17" s="33" t="s">
        <v>348</v>
      </c>
      <c r="CS17" s="33"/>
    </row>
    <row r="18" spans="1:97" ht="15.75" customHeight="1" x14ac:dyDescent="0.2">
      <c r="A18" s="1">
        <f t="shared" si="35"/>
        <v>10</v>
      </c>
      <c r="B18" s="266" t="s">
        <v>529</v>
      </c>
      <c r="D18" s="284"/>
      <c r="E18" s="227">
        <f t="shared" si="0"/>
        <v>0</v>
      </c>
      <c r="F18" s="364"/>
      <c r="G18" s="364"/>
      <c r="H18" s="407"/>
      <c r="I18" s="492"/>
      <c r="J18" s="495"/>
      <c r="K18" s="246"/>
      <c r="L18" s="270">
        <f>'Investment Analysis'!QM4</f>
        <v>2.5099999999999998</v>
      </c>
      <c r="M18" s="151">
        <f>'Investment Analysis'!QI3</f>
        <v>2131</v>
      </c>
      <c r="N18" s="151">
        <f>'Investment Analysis'!QK5</f>
        <v>1000</v>
      </c>
      <c r="O18" s="345">
        <f t="shared" si="1"/>
        <v>2.185712089305878E-3</v>
      </c>
      <c r="P18" s="335">
        <f t="shared" si="2"/>
        <v>2510</v>
      </c>
      <c r="R18" s="324">
        <f t="shared" si="3"/>
        <v>-3.2219660280604549E-4</v>
      </c>
      <c r="S18" s="249" t="str">
        <f t="shared" si="4"/>
        <v>˅</v>
      </c>
      <c r="T18" s="324">
        <f t="shared" si="5"/>
        <v>-0.14741035856573692</v>
      </c>
      <c r="U18" s="208" t="s">
        <v>335</v>
      </c>
      <c r="V18" t="s">
        <v>260</v>
      </c>
      <c r="X18" s="80">
        <f>'Investment Analysis'!QH264</f>
        <v>2.14</v>
      </c>
      <c r="Y18" s="189">
        <f t="shared" si="6"/>
        <v>0.11365702864390566</v>
      </c>
      <c r="Z18" s="189">
        <f t="shared" si="7"/>
        <v>7.1469622737771674E-2</v>
      </c>
      <c r="AA18" s="22">
        <f t="shared" si="8"/>
        <v>52</v>
      </c>
      <c r="AB18" s="336">
        <f t="shared" ref="AB18:AC31" si="36">AB$122</f>
        <v>5</v>
      </c>
      <c r="AC18" s="337">
        <f t="shared" si="36"/>
        <v>42.5</v>
      </c>
      <c r="AD18" s="366">
        <f t="shared" si="10"/>
        <v>10655</v>
      </c>
      <c r="AE18" s="337">
        <f t="shared" si="11"/>
        <v>90567.5</v>
      </c>
      <c r="AF18" s="332"/>
      <c r="AG18" s="332"/>
      <c r="AH18" s="225" t="str">
        <f t="shared" si="12"/>
        <v>F</v>
      </c>
      <c r="AI18" s="31">
        <f t="shared" si="13"/>
        <v>0</v>
      </c>
      <c r="AJ18" s="284"/>
      <c r="AK18" s="31">
        <f t="shared" si="14"/>
        <v>0</v>
      </c>
      <c r="AL18" s="22"/>
      <c r="AM18" s="2"/>
      <c r="AN18" s="22" t="b">
        <f t="shared" si="15"/>
        <v>0</v>
      </c>
      <c r="AP18" s="31"/>
      <c r="AQ18" s="175"/>
      <c r="AR18" s="1" t="b">
        <f t="shared" si="16"/>
        <v>0</v>
      </c>
      <c r="AS18" s="189"/>
      <c r="AT18" s="22">
        <f t="shared" si="17"/>
        <v>5</v>
      </c>
      <c r="AU18" s="189"/>
      <c r="AV18" s="22">
        <f t="shared" si="18"/>
        <v>5</v>
      </c>
      <c r="AW18" s="189"/>
      <c r="AX18" s="22">
        <f t="shared" si="19"/>
        <v>5</v>
      </c>
      <c r="AY18" s="189"/>
      <c r="AZ18" s="189" t="b">
        <f t="shared" si="20"/>
        <v>0</v>
      </c>
      <c r="BA18" s="18"/>
      <c r="BB18" s="1">
        <f t="shared" si="21"/>
        <v>-2</v>
      </c>
      <c r="BC18" s="3">
        <v>45657</v>
      </c>
      <c r="BD18" s="22">
        <v>1.3</v>
      </c>
      <c r="BE18" s="22">
        <f t="shared" si="22"/>
        <v>2.14</v>
      </c>
      <c r="BF18" s="18">
        <f t="shared" si="23"/>
        <v>0.64615384615384619</v>
      </c>
      <c r="BG18" s="1">
        <f t="shared" si="24"/>
        <v>4</v>
      </c>
      <c r="BH18" s="225">
        <v>3</v>
      </c>
      <c r="BI18" s="225">
        <f t="shared" ref="BI18:BI49" si="37">BH18*M18</f>
        <v>6393</v>
      </c>
      <c r="BJ18" s="225">
        <f t="shared" si="26"/>
        <v>2</v>
      </c>
      <c r="BK18" s="31"/>
      <c r="BL18" s="31">
        <f t="shared" ref="BL18:BL46" si="38">BK18*M18</f>
        <v>0</v>
      </c>
      <c r="BM18" s="1">
        <f t="shared" si="28"/>
        <v>0.5</v>
      </c>
      <c r="BN18" s="61"/>
      <c r="BO18" s="61">
        <f t="shared" ref="BO18:BO54" si="39">BN18*M18</f>
        <v>0</v>
      </c>
      <c r="BP18" s="1">
        <f t="shared" si="30"/>
        <v>5</v>
      </c>
      <c r="BQ18" s="206"/>
      <c r="BR18" s="61"/>
      <c r="BS18" s="337">
        <f t="shared" ref="BS18:BS54" si="40">BR18*M18</f>
        <v>0</v>
      </c>
      <c r="BT18" s="225">
        <f t="shared" si="32"/>
        <v>-5</v>
      </c>
      <c r="BU18" s="61"/>
      <c r="BV18" s="1"/>
      <c r="BW18" s="1" t="b">
        <f t="shared" si="33"/>
        <v>0</v>
      </c>
      <c r="BX18" s="206" t="s">
        <v>408</v>
      </c>
      <c r="BY18" s="206">
        <f t="shared" si="34"/>
        <v>5</v>
      </c>
      <c r="BZ18" s="3"/>
      <c r="CA18" s="1" t="s">
        <v>437</v>
      </c>
      <c r="CE18" t="s">
        <v>520</v>
      </c>
      <c r="CF18" s="1" t="s">
        <v>520</v>
      </c>
      <c r="CG18" t="s">
        <v>526</v>
      </c>
      <c r="CH18" s="445" t="s">
        <v>530</v>
      </c>
      <c r="CI18" t="s">
        <v>531</v>
      </c>
      <c r="CL18" s="332"/>
      <c r="CR18" s="33" t="s">
        <v>335</v>
      </c>
      <c r="CS18" s="33"/>
    </row>
    <row r="19" spans="1:97" x14ac:dyDescent="0.2">
      <c r="A19" s="1">
        <f t="shared" si="35"/>
        <v>11</v>
      </c>
      <c r="B19" s="266" t="s">
        <v>532</v>
      </c>
      <c r="D19" s="284"/>
      <c r="E19" s="227">
        <f t="shared" si="0"/>
        <v>0</v>
      </c>
      <c r="F19" s="364"/>
      <c r="G19" s="364"/>
      <c r="H19" s="407"/>
      <c r="I19" s="408"/>
      <c r="J19" s="484"/>
      <c r="L19">
        <f>'Investment Analysis'!TL4</f>
        <v>0.22</v>
      </c>
      <c r="M19" s="151">
        <f>'Investment Analysis'!TH3</f>
        <v>13000</v>
      </c>
      <c r="N19" s="151">
        <f>'Investment Analysis'!TJ5</f>
        <v>50000</v>
      </c>
      <c r="O19" s="345">
        <f t="shared" si="1"/>
        <v>1.3333766851701742E-2</v>
      </c>
      <c r="P19" s="335">
        <f t="shared" si="2"/>
        <v>11000</v>
      </c>
      <c r="R19" s="324">
        <f t="shared" si="3"/>
        <v>2.4243212457639536E-3</v>
      </c>
      <c r="S19" s="249" t="str">
        <f t="shared" si="4"/>
        <v>˅</v>
      </c>
      <c r="T19" s="324">
        <f t="shared" si="5"/>
        <v>0.18181818181818185</v>
      </c>
      <c r="U19" s="208" t="s">
        <v>346</v>
      </c>
      <c r="V19" t="s">
        <v>271</v>
      </c>
      <c r="W19" s="183"/>
      <c r="X19" s="382">
        <f>'Investment Analysis'!TG264</f>
        <v>0.26</v>
      </c>
      <c r="Y19" s="189">
        <f t="shared" si="6"/>
        <v>0.62002015860413107</v>
      </c>
      <c r="Z19" s="189">
        <f t="shared" si="7"/>
        <v>0.34864272769363153</v>
      </c>
      <c r="AA19" s="22">
        <f t="shared" si="8"/>
        <v>46.5</v>
      </c>
      <c r="AB19" s="336">
        <f t="shared" si="36"/>
        <v>5</v>
      </c>
      <c r="AC19" s="337">
        <f t="shared" si="36"/>
        <v>42.5</v>
      </c>
      <c r="AD19" s="366">
        <f t="shared" si="10"/>
        <v>65000</v>
      </c>
      <c r="AE19" s="337">
        <f t="shared" si="11"/>
        <v>552500</v>
      </c>
      <c r="AF19" s="332"/>
      <c r="AG19" s="332"/>
      <c r="AH19" s="225"/>
      <c r="AI19" s="31" t="b">
        <f t="shared" si="13"/>
        <v>0</v>
      </c>
      <c r="AJ19" s="284"/>
      <c r="AK19" s="31">
        <f t="shared" si="14"/>
        <v>0</v>
      </c>
      <c r="AL19" s="22"/>
      <c r="AM19" s="2"/>
      <c r="AN19" s="22"/>
      <c r="AO19">
        <f>IF(AM19=AN$1,5,IF(AM19=AO$1,4,IF(AM19=AP$1,3,IF(AM19=AQ$1,2,IF(AM19=AR$1,1,0)))))</f>
        <v>0</v>
      </c>
      <c r="AP19" s="31"/>
      <c r="AQ19" s="176"/>
      <c r="AR19" s="1"/>
      <c r="AS19" s="189"/>
      <c r="AT19" s="22">
        <f t="shared" si="17"/>
        <v>5</v>
      </c>
      <c r="AU19" s="189"/>
      <c r="AV19" s="22">
        <f t="shared" si="18"/>
        <v>5</v>
      </c>
      <c r="AW19" s="189"/>
      <c r="AX19" s="22">
        <f t="shared" si="19"/>
        <v>5</v>
      </c>
      <c r="AY19" s="22"/>
      <c r="AZ19" s="189" t="b">
        <f t="shared" si="20"/>
        <v>0</v>
      </c>
      <c r="BA19" s="18"/>
      <c r="BB19" s="1">
        <f t="shared" si="21"/>
        <v>-2</v>
      </c>
      <c r="BC19" s="3">
        <v>45657</v>
      </c>
      <c r="BD19" s="22">
        <v>0.16950000000000001</v>
      </c>
      <c r="BE19" s="22">
        <f t="shared" si="22"/>
        <v>0.26</v>
      </c>
      <c r="BF19" s="18">
        <f t="shared" si="23"/>
        <v>0.53392330383480824</v>
      </c>
      <c r="BG19" s="1">
        <f t="shared" si="24"/>
        <v>4</v>
      </c>
      <c r="BH19" s="225">
        <v>-0.5</v>
      </c>
      <c r="BI19" s="225">
        <f t="shared" si="37"/>
        <v>-6500</v>
      </c>
      <c r="BJ19" s="225">
        <f t="shared" si="26"/>
        <v>2</v>
      </c>
      <c r="BK19" s="31"/>
      <c r="BL19" s="31">
        <f t="shared" si="38"/>
        <v>0</v>
      </c>
      <c r="BM19" s="1"/>
      <c r="BN19" s="61"/>
      <c r="BO19" s="61">
        <f t="shared" si="39"/>
        <v>0</v>
      </c>
      <c r="BP19" s="1"/>
      <c r="BQ19" s="206"/>
      <c r="BR19" s="61"/>
      <c r="BS19" s="337">
        <f t="shared" si="40"/>
        <v>0</v>
      </c>
      <c r="BT19" s="225"/>
      <c r="BU19" s="61"/>
      <c r="BV19" s="1"/>
      <c r="BW19" s="1"/>
      <c r="BX19" s="206"/>
      <c r="BY19" s="206"/>
      <c r="BZ19" s="3"/>
      <c r="CA19" s="1"/>
      <c r="CE19" t="s">
        <v>520</v>
      </c>
      <c r="CF19" t="s">
        <v>520</v>
      </c>
      <c r="CG19" t="s">
        <v>521</v>
      </c>
      <c r="CH19" t="s">
        <v>522</v>
      </c>
      <c r="CK19" t="s">
        <v>533</v>
      </c>
      <c r="CL19" s="332"/>
      <c r="CR19" s="33" t="s">
        <v>346</v>
      </c>
      <c r="CS19" s="33"/>
    </row>
    <row r="20" spans="1:97" x14ac:dyDescent="0.2">
      <c r="A20" s="1">
        <f t="shared" si="35"/>
        <v>12</v>
      </c>
      <c r="B20" s="266" t="s">
        <v>532</v>
      </c>
      <c r="D20" s="284"/>
      <c r="E20" s="227">
        <f t="shared" si="0"/>
        <v>0</v>
      </c>
      <c r="F20" s="364"/>
      <c r="G20" s="364"/>
      <c r="H20" s="407"/>
      <c r="I20" s="492"/>
      <c r="J20" s="493"/>
      <c r="K20" s="246"/>
      <c r="L20" s="270">
        <f>'Investment Analysis'!RA4</f>
        <v>3.53</v>
      </c>
      <c r="M20" s="151">
        <f>'Investment Analysis'!QW3</f>
        <v>2427.6</v>
      </c>
      <c r="N20" s="151">
        <f>'Investment Analysis'!QY5</f>
        <v>700</v>
      </c>
      <c r="O20" s="345">
        <f t="shared" si="1"/>
        <v>2.4899271083993189E-3</v>
      </c>
      <c r="P20" s="335">
        <f t="shared" si="2"/>
        <v>2471</v>
      </c>
      <c r="R20" s="324">
        <f t="shared" si="3"/>
        <v>-5.6428942966556546E-5</v>
      </c>
      <c r="S20" s="249" t="str">
        <f t="shared" si="4"/>
        <v>˅</v>
      </c>
      <c r="T20" s="324">
        <f t="shared" si="5"/>
        <v>-2.2662889518413495E-2</v>
      </c>
      <c r="U20" s="208" t="s">
        <v>337</v>
      </c>
      <c r="V20" t="s">
        <v>262</v>
      </c>
      <c r="X20" s="189">
        <f>'Investment Analysis'!QV264</f>
        <v>3.45</v>
      </c>
      <c r="Y20" s="189">
        <f t="shared" si="6"/>
        <v>0.12698628252836527</v>
      </c>
      <c r="Z20" s="189">
        <f t="shared" si="7"/>
        <v>7.8315699922029386E-2</v>
      </c>
      <c r="AA20" s="22">
        <f t="shared" si="8"/>
        <v>51</v>
      </c>
      <c r="AB20" s="336">
        <f t="shared" si="36"/>
        <v>5</v>
      </c>
      <c r="AC20" s="337">
        <f t="shared" si="36"/>
        <v>42.5</v>
      </c>
      <c r="AD20" s="366">
        <f t="shared" si="10"/>
        <v>12138</v>
      </c>
      <c r="AE20" s="337">
        <f t="shared" si="11"/>
        <v>103173</v>
      </c>
      <c r="AF20" s="332">
        <v>0</v>
      </c>
      <c r="AG20" s="332"/>
      <c r="AH20" s="225" t="str">
        <f t="shared" ref="AH20:AH54" si="41">IF(AF20&gt;2500000,AQ$2,IF(AF20&gt;1000000,AR$2,IF(AF20&gt;750000,AS$2,IF(AF20&gt;500000,AT$2,IF(AF20&lt;500000,AU$2)))))</f>
        <v>F</v>
      </c>
      <c r="AI20" s="31">
        <f t="shared" si="13"/>
        <v>0</v>
      </c>
      <c r="AJ20" s="284"/>
      <c r="AK20" s="31">
        <f t="shared" si="14"/>
        <v>0</v>
      </c>
      <c r="AL20" s="22"/>
      <c r="AM20" s="2"/>
      <c r="AN20" s="22"/>
      <c r="AP20" s="31"/>
      <c r="AQ20" s="175"/>
      <c r="AR20" s="1" t="b">
        <f t="shared" ref="AR20:AR54" si="42">IF(AQ20=$AS$1,20,IF(AQ20=$AU$1,18,IF(AQ20=$AW$1,14,IF(AQ20=$AY$1,10,IF(AQ20=$BA$1,5,IF(AQ20=$BC$1,0,IF(AQ20=$BD$1,-2.5)))))))</f>
        <v>0</v>
      </c>
      <c r="AS20" s="189"/>
      <c r="AT20" s="22">
        <f t="shared" si="17"/>
        <v>5</v>
      </c>
      <c r="AU20" s="189"/>
      <c r="AV20" s="22">
        <f t="shared" si="18"/>
        <v>5</v>
      </c>
      <c r="AW20" s="189"/>
      <c r="AX20" s="22">
        <f t="shared" si="19"/>
        <v>5</v>
      </c>
      <c r="AY20" s="189"/>
      <c r="AZ20" s="189" t="b">
        <f t="shared" si="20"/>
        <v>0</v>
      </c>
      <c r="BA20" s="18"/>
      <c r="BB20" s="1">
        <f t="shared" si="21"/>
        <v>-2</v>
      </c>
      <c r="BC20" s="3">
        <v>45657</v>
      </c>
      <c r="BD20" s="22">
        <v>2.4470000000000001</v>
      </c>
      <c r="BE20" s="22">
        <f t="shared" si="22"/>
        <v>3.45</v>
      </c>
      <c r="BF20" s="18">
        <f t="shared" si="23"/>
        <v>0.40988966080915412</v>
      </c>
      <c r="BG20" s="1">
        <f t="shared" si="24"/>
        <v>4</v>
      </c>
      <c r="BH20" s="225">
        <v>3.5</v>
      </c>
      <c r="BI20" s="225">
        <f t="shared" si="37"/>
        <v>8496.6</v>
      </c>
      <c r="BJ20" s="225">
        <f t="shared" si="26"/>
        <v>1</v>
      </c>
      <c r="BK20" s="31"/>
      <c r="BL20" s="31">
        <f t="shared" si="38"/>
        <v>0</v>
      </c>
      <c r="BM20" s="1">
        <f t="shared" ref="BM20:BM54" si="43">IF(BK20&gt;40,4,IF(BK20&gt;30,3.5,IF(BK20&gt;20,3,IF(BK20&gt;10,2,IF(BK20&gt;0,1,IF(BK20=0,0.5,IF(BK20&lt;-40,-4,IF(BK20&lt;-30,-3,IF(BK20&lt;-20,-2.5,IF(BK20&lt;-10,-2,IF(BK20&lt;0,0)))))))))))</f>
        <v>0.5</v>
      </c>
      <c r="BN20" s="61"/>
      <c r="BO20" s="61">
        <f t="shared" si="39"/>
        <v>0</v>
      </c>
      <c r="BP20" s="1">
        <f t="shared" ref="BP20:BP54" si="44">IF(BN20&lt;10,5,IF(BN20&lt;20,4,IF(BN20&lt;30,3,IF(BN20&lt;40,2,IF(BN20&lt;50,1,IF(BN20=50,0,IF(BN20&gt;90,-5,IF(BN20&gt;80,-4,IF(BN20&gt;70,-3,IF(BN20&gt;60,-2,IF(BN20&gt;50,-1,0)))))))))))</f>
        <v>5</v>
      </c>
      <c r="BQ20" s="206"/>
      <c r="BR20" s="61"/>
      <c r="BS20" s="337">
        <f t="shared" si="40"/>
        <v>0</v>
      </c>
      <c r="BT20" s="225">
        <f t="shared" ref="BT20:BT54" si="45">IF(BR20=1,20,IF(BR20&gt;0.9,16,IF(BR20&gt;0.8,12,IF(BR20&gt;0.7,8,IF(BR20&gt;0.6,4,IF(BR20&gt;0.5,0,IF(BR20&gt;0.4,-1,IF(BR20&gt;0.3,-2,IF(BR20&gt;0.2,-3,IF(BR20&gt;0.1,-4,IF(BR20&gt;0,-5,IF(BR20=0,-5))))))))))))</f>
        <v>-5</v>
      </c>
      <c r="BU20" s="61"/>
      <c r="BV20" s="1"/>
      <c r="BW20" s="1" t="b">
        <f t="shared" ref="BW20:BW54" si="46">IF(BV20=$BZ$1,8,IF(BV20=$CA$1,4,IF(BV20=$CB$1,0,IF(BV20=$CC$1,-4,IF(BV20=$CE$1,-8)))))</f>
        <v>0</v>
      </c>
      <c r="BX20" s="206" t="s">
        <v>408</v>
      </c>
      <c r="BY20" s="206">
        <f t="shared" ref="BY20:BY54" si="47">IF(BX20=BR$1,5,IF(BX20=BV$1,0,IF(BX20=BX$1,-5)))</f>
        <v>5</v>
      </c>
      <c r="BZ20" s="3"/>
      <c r="CA20" s="1" t="s">
        <v>437</v>
      </c>
      <c r="CE20" t="s">
        <v>520</v>
      </c>
      <c r="CF20" t="s">
        <v>520</v>
      </c>
      <c r="CG20" t="s">
        <v>526</v>
      </c>
      <c r="CH20" t="s">
        <v>534</v>
      </c>
      <c r="CI20" t="s">
        <v>535</v>
      </c>
      <c r="CK20" t="s">
        <v>536</v>
      </c>
      <c r="CL20" s="332"/>
      <c r="CR20" s="33" t="s">
        <v>337</v>
      </c>
      <c r="CS20" s="33"/>
    </row>
    <row r="21" spans="1:97" x14ac:dyDescent="0.2">
      <c r="A21" s="1">
        <f t="shared" si="35"/>
        <v>13</v>
      </c>
      <c r="B21" s="266" t="s">
        <v>537</v>
      </c>
      <c r="D21" s="284"/>
      <c r="E21" s="227">
        <f t="shared" si="0"/>
        <v>0</v>
      </c>
      <c r="F21" s="364"/>
      <c r="G21" s="364"/>
      <c r="H21" s="407"/>
      <c r="I21" s="408"/>
      <c r="J21" s="484"/>
      <c r="L21" s="80">
        <f>'Investment Analysis'!JT4</f>
        <v>29.635000000000002</v>
      </c>
      <c r="M21" s="151">
        <f>'Investment Analysis'!JP3</f>
        <v>37270</v>
      </c>
      <c r="N21" s="358">
        <f>'Investment Analysis'!JR5</f>
        <v>1000</v>
      </c>
      <c r="O21" s="345">
        <f t="shared" si="1"/>
        <v>3.8226883889455686E-2</v>
      </c>
      <c r="P21" s="335">
        <f t="shared" si="2"/>
        <v>29635</v>
      </c>
      <c r="R21" s="324">
        <f t="shared" si="3"/>
        <v>9.8485661716211977E-3</v>
      </c>
      <c r="S21" s="249" t="str">
        <f t="shared" si="4"/>
        <v>˄</v>
      </c>
      <c r="T21" s="324">
        <f t="shared" si="5"/>
        <v>0.25763455373713517</v>
      </c>
      <c r="U21" s="208" t="s">
        <v>312</v>
      </c>
      <c r="V21" t="s">
        <v>236</v>
      </c>
      <c r="X21">
        <f>'Investment Analysis'!JO264</f>
        <v>37.270000000000003</v>
      </c>
      <c r="Y21" s="189">
        <f t="shared" si="6"/>
        <v>3.5168733178299232</v>
      </c>
      <c r="Z21" s="189">
        <f t="shared" si="7"/>
        <v>3.9126085540917273</v>
      </c>
      <c r="AA21" s="22">
        <f t="shared" si="8"/>
        <v>92</v>
      </c>
      <c r="AB21" s="336">
        <f t="shared" si="36"/>
        <v>5</v>
      </c>
      <c r="AC21" s="337">
        <f t="shared" si="36"/>
        <v>42.5</v>
      </c>
      <c r="AD21" s="366">
        <f t="shared" si="10"/>
        <v>186350</v>
      </c>
      <c r="AE21" s="337">
        <f t="shared" si="11"/>
        <v>1583975</v>
      </c>
      <c r="AF21" s="332">
        <v>597967</v>
      </c>
      <c r="AG21" s="332">
        <v>174199</v>
      </c>
      <c r="AH21" s="225" t="str">
        <f t="shared" si="41"/>
        <v>D</v>
      </c>
      <c r="AI21" s="31">
        <f t="shared" si="13"/>
        <v>5</v>
      </c>
      <c r="AJ21" s="284">
        <v>39</v>
      </c>
      <c r="AK21" s="31">
        <f t="shared" si="14"/>
        <v>-10</v>
      </c>
      <c r="AL21" s="22"/>
      <c r="AM21" s="414" t="s">
        <v>396</v>
      </c>
      <c r="AN21" s="22">
        <f t="shared" ref="AN21:AN27" si="48">IF(AM21=$AN$1,20,IF(AM21=$AO$1,17,IF(AM21=$AP$1,12,IF(AM21=$AQ$1,5,IF(AM21=$AR$1,0)))))</f>
        <v>20</v>
      </c>
      <c r="AO21">
        <f t="shared" ref="AO21:AO26" si="49">IF(AM21=AN$1,5,IF(AM21=AO$1,4,IF(AM21=AP$1,3,IF(AM21=AQ$1,2,IF(AM21=AR$1,1,0)))))</f>
        <v>5</v>
      </c>
      <c r="AP21" s="31"/>
      <c r="AQ21" s="239" t="s">
        <v>402</v>
      </c>
      <c r="AR21" s="1">
        <f t="shared" si="42"/>
        <v>18</v>
      </c>
      <c r="AS21" s="189">
        <v>0.04</v>
      </c>
      <c r="AT21" s="22">
        <f t="shared" si="17"/>
        <v>5</v>
      </c>
      <c r="AU21" s="189">
        <v>46.83</v>
      </c>
      <c r="AV21" s="22">
        <f t="shared" si="18"/>
        <v>0</v>
      </c>
      <c r="AW21" s="189" t="s">
        <v>524</v>
      </c>
      <c r="AX21" s="22">
        <f t="shared" si="19"/>
        <v>0</v>
      </c>
      <c r="AY21" s="231" t="s">
        <v>407</v>
      </c>
      <c r="AZ21" s="189">
        <f t="shared" si="20"/>
        <v>-2.5</v>
      </c>
      <c r="BA21" s="18">
        <v>1.79</v>
      </c>
      <c r="BB21" s="1">
        <f t="shared" si="21"/>
        <v>2</v>
      </c>
      <c r="BC21" s="3">
        <v>45657</v>
      </c>
      <c r="BD21" s="22">
        <v>10.19</v>
      </c>
      <c r="BE21" s="22">
        <f t="shared" si="22"/>
        <v>37.270000000000003</v>
      </c>
      <c r="BF21" s="18">
        <f t="shared" si="23"/>
        <v>2.6575073601570174</v>
      </c>
      <c r="BG21" s="1">
        <f t="shared" si="24"/>
        <v>4</v>
      </c>
      <c r="BH21" s="225">
        <v>0</v>
      </c>
      <c r="BI21" s="225">
        <f t="shared" si="37"/>
        <v>0</v>
      </c>
      <c r="BJ21" s="225">
        <f t="shared" si="26"/>
        <v>2</v>
      </c>
      <c r="BK21" s="31">
        <v>0.37</v>
      </c>
      <c r="BL21" s="31">
        <f t="shared" si="38"/>
        <v>13789.9</v>
      </c>
      <c r="BM21" s="1">
        <f t="shared" si="43"/>
        <v>1</v>
      </c>
      <c r="BN21" s="61">
        <v>79</v>
      </c>
      <c r="BO21" s="61">
        <f t="shared" si="39"/>
        <v>2944330</v>
      </c>
      <c r="BP21" s="1">
        <f t="shared" si="44"/>
        <v>-3</v>
      </c>
      <c r="BQ21" s="206"/>
      <c r="BR21" s="61">
        <v>0.57999999999999996</v>
      </c>
      <c r="BS21" s="337">
        <f t="shared" si="40"/>
        <v>21616.6</v>
      </c>
      <c r="BT21" s="225">
        <f t="shared" si="45"/>
        <v>0</v>
      </c>
      <c r="BU21" s="61"/>
      <c r="BV21" s="1" t="s">
        <v>411</v>
      </c>
      <c r="BW21" s="1">
        <f t="shared" si="46"/>
        <v>8</v>
      </c>
      <c r="BX21" s="206" t="s">
        <v>408</v>
      </c>
      <c r="BY21" s="206">
        <f t="shared" si="47"/>
        <v>5</v>
      </c>
      <c r="BZ21" s="3"/>
      <c r="CA21" s="1" t="s">
        <v>510</v>
      </c>
      <c r="CE21" t="s">
        <v>520</v>
      </c>
      <c r="CF21" t="s">
        <v>520</v>
      </c>
      <c r="CG21" t="s">
        <v>521</v>
      </c>
      <c r="CH21" t="s">
        <v>522</v>
      </c>
      <c r="CL21" s="332"/>
      <c r="CQ21" s="208"/>
      <c r="CR21" s="33" t="s">
        <v>312</v>
      </c>
      <c r="CS21" s="33"/>
    </row>
    <row r="22" spans="1:97" x14ac:dyDescent="0.2">
      <c r="A22" s="1">
        <f t="shared" si="35"/>
        <v>14</v>
      </c>
      <c r="B22" s="266" t="s">
        <v>537</v>
      </c>
      <c r="D22" s="284"/>
      <c r="E22" s="227">
        <f t="shared" si="0"/>
        <v>0</v>
      </c>
      <c r="F22" s="364"/>
      <c r="G22" s="364"/>
      <c r="H22" s="407"/>
      <c r="I22" s="408"/>
      <c r="J22" s="484"/>
      <c r="L22">
        <f>'Investment Analysis'!QT4</f>
        <v>10.16</v>
      </c>
      <c r="M22" s="151">
        <f>'Investment Analysis'!QP3</f>
        <v>10890</v>
      </c>
      <c r="N22" s="151">
        <f>'Investment Analysis'!QR5</f>
        <v>900</v>
      </c>
      <c r="O22" s="345">
        <f t="shared" si="1"/>
        <v>1.1169593924233228E-2</v>
      </c>
      <c r="P22" s="335">
        <f t="shared" si="2"/>
        <v>9144</v>
      </c>
      <c r="R22" s="324">
        <f t="shared" si="3"/>
        <v>-8.816943235467568E-3</v>
      </c>
      <c r="S22" s="249" t="str">
        <f t="shared" si="4"/>
        <v>˃</v>
      </c>
      <c r="T22" s="324">
        <f t="shared" si="5"/>
        <v>-0.78937007874015741</v>
      </c>
      <c r="U22" s="208" t="s">
        <v>336</v>
      </c>
      <c r="V22" t="s">
        <v>261</v>
      </c>
      <c r="X22">
        <f>'Investment Analysis'!QO264</f>
        <v>2.14</v>
      </c>
      <c r="Y22" s="189">
        <f t="shared" si="6"/>
        <v>0.89915231090077485</v>
      </c>
      <c r="Z22" s="189">
        <f t="shared" si="7"/>
        <v>0.87528803769322128</v>
      </c>
      <c r="AA22" s="22">
        <f t="shared" si="8"/>
        <v>80.5</v>
      </c>
      <c r="AB22" s="336">
        <f t="shared" si="36"/>
        <v>5</v>
      </c>
      <c r="AC22" s="337">
        <f t="shared" si="36"/>
        <v>42.5</v>
      </c>
      <c r="AD22" s="366">
        <f t="shared" si="10"/>
        <v>54450</v>
      </c>
      <c r="AE22" s="337">
        <f t="shared" si="11"/>
        <v>462825</v>
      </c>
      <c r="AF22" s="332">
        <v>1020967</v>
      </c>
      <c r="AG22" s="332"/>
      <c r="AH22" s="225" t="str">
        <f t="shared" si="41"/>
        <v>B</v>
      </c>
      <c r="AI22" s="31">
        <f t="shared" si="13"/>
        <v>15</v>
      </c>
      <c r="AJ22" s="284"/>
      <c r="AK22" s="31">
        <f t="shared" si="14"/>
        <v>0</v>
      </c>
      <c r="AL22" s="22"/>
      <c r="AM22" s="371" t="s">
        <v>397</v>
      </c>
      <c r="AN22" s="22">
        <f t="shared" si="48"/>
        <v>17</v>
      </c>
      <c r="AO22">
        <f t="shared" si="49"/>
        <v>4</v>
      </c>
      <c r="AP22" s="31"/>
      <c r="AQ22" s="175" t="s">
        <v>404</v>
      </c>
      <c r="AR22" s="1">
        <f t="shared" si="42"/>
        <v>10</v>
      </c>
      <c r="AS22" s="189">
        <v>0.05</v>
      </c>
      <c r="AT22" s="22">
        <f t="shared" si="17"/>
        <v>5</v>
      </c>
      <c r="AU22" s="189" t="s">
        <v>524</v>
      </c>
      <c r="AV22" s="22">
        <f t="shared" si="18"/>
        <v>0</v>
      </c>
      <c r="AW22" s="189" t="s">
        <v>524</v>
      </c>
      <c r="AX22" s="22">
        <f t="shared" si="19"/>
        <v>0</v>
      </c>
      <c r="AY22" s="175" t="s">
        <v>404</v>
      </c>
      <c r="AZ22" s="189">
        <f t="shared" si="20"/>
        <v>10</v>
      </c>
      <c r="BA22" s="18">
        <v>0.34200000000000003</v>
      </c>
      <c r="BB22" s="1">
        <f t="shared" si="21"/>
        <v>2</v>
      </c>
      <c r="BC22" s="3">
        <v>45657</v>
      </c>
      <c r="BD22" s="22">
        <v>11.48</v>
      </c>
      <c r="BE22" s="22">
        <f t="shared" si="22"/>
        <v>2.14</v>
      </c>
      <c r="BF22" s="18">
        <f t="shared" si="23"/>
        <v>-0.81358885017421601</v>
      </c>
      <c r="BG22" s="1">
        <f t="shared" si="24"/>
        <v>-2</v>
      </c>
      <c r="BH22" s="225">
        <v>-3.5</v>
      </c>
      <c r="BI22" s="225">
        <f t="shared" si="37"/>
        <v>-38115</v>
      </c>
      <c r="BJ22" s="225">
        <f t="shared" si="26"/>
        <v>2</v>
      </c>
      <c r="BK22" s="31">
        <v>-11</v>
      </c>
      <c r="BL22" s="31">
        <f t="shared" si="38"/>
        <v>-119790</v>
      </c>
      <c r="BM22" s="1">
        <f t="shared" si="43"/>
        <v>-2</v>
      </c>
      <c r="BN22" s="61">
        <v>58</v>
      </c>
      <c r="BO22" s="61">
        <f t="shared" si="39"/>
        <v>631620</v>
      </c>
      <c r="BP22" s="1">
        <f t="shared" si="44"/>
        <v>-1</v>
      </c>
      <c r="BQ22" s="206"/>
      <c r="BR22" s="61">
        <v>0.2</v>
      </c>
      <c r="BS22" s="337">
        <f t="shared" si="40"/>
        <v>2178</v>
      </c>
      <c r="BT22" s="225">
        <f t="shared" si="45"/>
        <v>-4</v>
      </c>
      <c r="BU22" s="61"/>
      <c r="BV22" s="1" t="s">
        <v>414</v>
      </c>
      <c r="BW22" s="1">
        <f t="shared" si="46"/>
        <v>-4</v>
      </c>
      <c r="BX22" s="206" t="str">
        <f>BX1</f>
        <v>˅</v>
      </c>
      <c r="BY22" s="206">
        <f t="shared" si="47"/>
        <v>-5</v>
      </c>
      <c r="BZ22" s="3"/>
      <c r="CA22" s="1" t="s">
        <v>510</v>
      </c>
      <c r="CE22" t="s">
        <v>520</v>
      </c>
      <c r="CF22" t="s">
        <v>520</v>
      </c>
      <c r="CG22" t="s">
        <v>521</v>
      </c>
      <c r="CH22" t="s">
        <v>522</v>
      </c>
      <c r="CK22" t="s">
        <v>538</v>
      </c>
      <c r="CL22" s="332"/>
      <c r="CQ22" s="208"/>
      <c r="CR22" s="33" t="s">
        <v>336</v>
      </c>
      <c r="CS22" s="33"/>
    </row>
    <row r="23" spans="1:97" x14ac:dyDescent="0.2">
      <c r="A23" s="1">
        <f t="shared" si="35"/>
        <v>15</v>
      </c>
      <c r="B23" s="266" t="s">
        <v>539</v>
      </c>
      <c r="D23" s="284"/>
      <c r="E23" s="227">
        <f t="shared" si="0"/>
        <v>0</v>
      </c>
      <c r="F23" s="364"/>
      <c r="G23" s="364"/>
      <c r="H23" s="407"/>
      <c r="I23" s="408"/>
      <c r="J23" s="484"/>
      <c r="L23">
        <f>'Investment Analysis'!TE4</f>
        <v>40.369999999999997</v>
      </c>
      <c r="M23" s="151">
        <f>'Investment Analysis'!TA3</f>
        <v>17463</v>
      </c>
      <c r="N23" s="151">
        <f>'Investment Analysis'!TC5</f>
        <v>300</v>
      </c>
      <c r="O23" s="345">
        <f t="shared" si="1"/>
        <v>1.7911351579328272E-2</v>
      </c>
      <c r="P23" s="335">
        <f t="shared" si="2"/>
        <v>12111</v>
      </c>
      <c r="R23" s="324">
        <f t="shared" si="3"/>
        <v>7.9152467717417997E-3</v>
      </c>
      <c r="S23" s="249" t="str">
        <f t="shared" si="4"/>
        <v>˄</v>
      </c>
      <c r="T23" s="324">
        <f t="shared" si="5"/>
        <v>0.44191231112212048</v>
      </c>
      <c r="U23" s="208" t="s">
        <v>345</v>
      </c>
      <c r="V23" t="s">
        <v>270</v>
      </c>
      <c r="W23" s="183"/>
      <c r="X23" s="382">
        <f>'Investment Analysis'!SZ264</f>
        <v>58.21</v>
      </c>
      <c r="Y23" s="189">
        <f t="shared" si="6"/>
        <v>1.0030356884423832</v>
      </c>
      <c r="Z23" s="189">
        <f t="shared" si="7"/>
        <v>0.67924470353519761</v>
      </c>
      <c r="AA23" s="22">
        <f t="shared" si="8"/>
        <v>56</v>
      </c>
      <c r="AB23" s="336">
        <f t="shared" si="36"/>
        <v>5</v>
      </c>
      <c r="AC23" s="337">
        <f t="shared" si="36"/>
        <v>42.5</v>
      </c>
      <c r="AD23" s="366">
        <f t="shared" si="10"/>
        <v>87315</v>
      </c>
      <c r="AE23" s="337">
        <f t="shared" si="11"/>
        <v>742177.5</v>
      </c>
      <c r="AF23" s="332">
        <v>268633</v>
      </c>
      <c r="AG23" s="332"/>
      <c r="AH23" s="225" t="str">
        <f t="shared" si="41"/>
        <v>F</v>
      </c>
      <c r="AI23" s="31">
        <f t="shared" si="13"/>
        <v>0</v>
      </c>
      <c r="AJ23" s="284">
        <v>34</v>
      </c>
      <c r="AK23" s="31">
        <f t="shared" si="14"/>
        <v>-10</v>
      </c>
      <c r="AL23" s="22"/>
      <c r="AM23" s="414" t="s">
        <v>396</v>
      </c>
      <c r="AN23" s="22">
        <f t="shared" si="48"/>
        <v>20</v>
      </c>
      <c r="AO23">
        <f t="shared" si="49"/>
        <v>5</v>
      </c>
      <c r="AP23" s="31"/>
      <c r="AQ23" s="273" t="s">
        <v>406</v>
      </c>
      <c r="AR23" s="1">
        <f t="shared" si="42"/>
        <v>0</v>
      </c>
      <c r="AS23" s="189">
        <v>0.84</v>
      </c>
      <c r="AT23" s="22">
        <f t="shared" si="17"/>
        <v>5</v>
      </c>
      <c r="AU23" s="189">
        <v>-112.84</v>
      </c>
      <c r="AV23" s="22">
        <f t="shared" si="18"/>
        <v>-7</v>
      </c>
      <c r="AW23" s="189">
        <v>-8.6</v>
      </c>
      <c r="AX23" s="22">
        <f t="shared" si="19"/>
        <v>5</v>
      </c>
      <c r="AY23" s="231" t="s">
        <v>407</v>
      </c>
      <c r="AZ23" s="189">
        <f t="shared" si="20"/>
        <v>-2.5</v>
      </c>
      <c r="BA23" s="18">
        <v>1.9510000000000001</v>
      </c>
      <c r="BB23" s="1">
        <f t="shared" si="21"/>
        <v>2</v>
      </c>
      <c r="BC23" s="3">
        <v>45657</v>
      </c>
      <c r="BD23" s="22">
        <v>15.6</v>
      </c>
      <c r="BE23" s="22">
        <f t="shared" si="22"/>
        <v>58.21</v>
      </c>
      <c r="BF23" s="18">
        <f t="shared" si="23"/>
        <v>2.7314102564102565</v>
      </c>
      <c r="BG23" s="1">
        <f t="shared" si="24"/>
        <v>4</v>
      </c>
      <c r="BH23" s="225">
        <v>-2.5</v>
      </c>
      <c r="BI23" s="225">
        <f t="shared" si="37"/>
        <v>-43657.5</v>
      </c>
      <c r="BJ23" s="225">
        <f t="shared" si="26"/>
        <v>2</v>
      </c>
      <c r="BK23" s="31">
        <v>-11</v>
      </c>
      <c r="BL23" s="31">
        <f t="shared" si="38"/>
        <v>-192093</v>
      </c>
      <c r="BM23" s="1">
        <f t="shared" si="43"/>
        <v>-2</v>
      </c>
      <c r="BN23" s="61">
        <v>81</v>
      </c>
      <c r="BO23" s="61">
        <f t="shared" si="39"/>
        <v>1414503</v>
      </c>
      <c r="BP23" s="1">
        <f t="shared" si="44"/>
        <v>-4</v>
      </c>
      <c r="BQ23" s="206"/>
      <c r="BR23" s="61">
        <v>0.43</v>
      </c>
      <c r="BS23" s="337">
        <f t="shared" si="40"/>
        <v>7509.09</v>
      </c>
      <c r="BT23" s="225">
        <f t="shared" si="45"/>
        <v>-1</v>
      </c>
      <c r="BU23" s="61"/>
      <c r="BV23" s="1" t="s">
        <v>413</v>
      </c>
      <c r="BW23" s="1">
        <f t="shared" si="46"/>
        <v>0</v>
      </c>
      <c r="BX23" s="206" t="s">
        <v>408</v>
      </c>
      <c r="BY23" s="206">
        <f t="shared" si="47"/>
        <v>5</v>
      </c>
      <c r="BZ23" s="3"/>
      <c r="CA23" s="1" t="s">
        <v>437</v>
      </c>
      <c r="CE23" t="s">
        <v>520</v>
      </c>
      <c r="CF23" t="s">
        <v>520</v>
      </c>
      <c r="CG23" t="s">
        <v>521</v>
      </c>
      <c r="CH23" t="s">
        <v>522</v>
      </c>
      <c r="CK23" t="s">
        <v>540</v>
      </c>
      <c r="CL23" s="332"/>
      <c r="CQ23" s="208"/>
      <c r="CR23" s="33" t="s">
        <v>345</v>
      </c>
      <c r="CS23" s="33"/>
    </row>
    <row r="24" spans="1:97" x14ac:dyDescent="0.2">
      <c r="A24" s="1">
        <f t="shared" si="35"/>
        <v>16</v>
      </c>
      <c r="B24" s="266" t="s">
        <v>537</v>
      </c>
      <c r="D24" s="284"/>
      <c r="E24" s="227">
        <f t="shared" si="0"/>
        <v>0</v>
      </c>
      <c r="F24" s="364"/>
      <c r="G24" s="364"/>
      <c r="H24" s="407"/>
      <c r="I24" s="408"/>
      <c r="J24" s="484"/>
      <c r="L24" s="80">
        <f>'Investment Analysis'!MZ4</f>
        <v>15.38</v>
      </c>
      <c r="M24" s="151">
        <f>'Investment Analysis'!MV3</f>
        <v>24030</v>
      </c>
      <c r="N24" s="151">
        <f>'Investment Analysis'!MX5</f>
        <v>1000</v>
      </c>
      <c r="O24" s="345">
        <f t="shared" si="1"/>
        <v>2.4646955188184067E-2</v>
      </c>
      <c r="P24" s="335">
        <f t="shared" si="2"/>
        <v>15380</v>
      </c>
      <c r="R24" s="324">
        <f t="shared" si="3"/>
        <v>1.3861909127294682E-2</v>
      </c>
      <c r="S24" s="249" t="str">
        <f t="shared" si="4"/>
        <v>˄</v>
      </c>
      <c r="T24" s="324">
        <f t="shared" si="5"/>
        <v>0.56241872561768536</v>
      </c>
      <c r="U24" s="208" t="s">
        <v>323</v>
      </c>
      <c r="V24" s="234" t="s">
        <v>541</v>
      </c>
      <c r="W24" s="183"/>
      <c r="X24" s="382">
        <f>'Investment Analysis'!MU264</f>
        <v>24.03</v>
      </c>
      <c r="Y24" s="189">
        <f t="shared" si="6"/>
        <v>2.526312906788867</v>
      </c>
      <c r="Z24" s="189">
        <f t="shared" si="7"/>
        <v>3.1313589518640348</v>
      </c>
      <c r="AA24" s="22">
        <f t="shared" si="8"/>
        <v>102.5</v>
      </c>
      <c r="AB24" s="336">
        <f t="shared" si="36"/>
        <v>5</v>
      </c>
      <c r="AC24" s="337">
        <f t="shared" si="36"/>
        <v>42.5</v>
      </c>
      <c r="AD24" s="366">
        <f t="shared" si="10"/>
        <v>120150</v>
      </c>
      <c r="AE24" s="337">
        <f t="shared" si="11"/>
        <v>1021275</v>
      </c>
      <c r="AF24" s="332"/>
      <c r="AG24" s="332"/>
      <c r="AH24" s="225" t="str">
        <f t="shared" si="41"/>
        <v>F</v>
      </c>
      <c r="AI24" s="31">
        <f t="shared" si="13"/>
        <v>0</v>
      </c>
      <c r="AJ24" s="284"/>
      <c r="AK24" s="31">
        <f t="shared" si="14"/>
        <v>0</v>
      </c>
      <c r="AL24" s="22"/>
      <c r="AM24" s="414" t="s">
        <v>396</v>
      </c>
      <c r="AN24" s="22">
        <f t="shared" si="48"/>
        <v>20</v>
      </c>
      <c r="AO24">
        <f t="shared" si="49"/>
        <v>5</v>
      </c>
      <c r="AP24" s="31"/>
      <c r="AQ24" s="239" t="s">
        <v>402</v>
      </c>
      <c r="AR24" s="1">
        <f t="shared" si="42"/>
        <v>18</v>
      </c>
      <c r="AS24" s="189">
        <v>0</v>
      </c>
      <c r="AT24" s="22">
        <f t="shared" si="17"/>
        <v>5</v>
      </c>
      <c r="AU24" s="189">
        <v>-55.84</v>
      </c>
      <c r="AV24" s="22">
        <f t="shared" si="18"/>
        <v>-7</v>
      </c>
      <c r="AW24" s="189" t="s">
        <v>524</v>
      </c>
      <c r="AX24" s="22">
        <f t="shared" si="19"/>
        <v>0</v>
      </c>
      <c r="AY24" s="239" t="s">
        <v>402</v>
      </c>
      <c r="AZ24" s="189">
        <f t="shared" si="20"/>
        <v>18</v>
      </c>
      <c r="BA24" s="18">
        <v>1.258</v>
      </c>
      <c r="BB24" s="1">
        <f t="shared" si="21"/>
        <v>2</v>
      </c>
      <c r="BC24" s="3">
        <v>45657</v>
      </c>
      <c r="BD24" s="22">
        <v>10.67</v>
      </c>
      <c r="BE24" s="22">
        <f t="shared" si="22"/>
        <v>24.03</v>
      </c>
      <c r="BF24" s="18">
        <f t="shared" si="23"/>
        <v>1.2521087160262419</v>
      </c>
      <c r="BG24" s="1">
        <f t="shared" si="24"/>
        <v>4</v>
      </c>
      <c r="BH24" s="225">
        <v>0</v>
      </c>
      <c r="BI24" s="225">
        <f t="shared" si="37"/>
        <v>0</v>
      </c>
      <c r="BJ24" s="225">
        <f t="shared" si="26"/>
        <v>2</v>
      </c>
      <c r="BK24" s="31">
        <v>-11</v>
      </c>
      <c r="BL24" s="31">
        <f t="shared" si="38"/>
        <v>-264330</v>
      </c>
      <c r="BM24" s="1">
        <f t="shared" si="43"/>
        <v>-2</v>
      </c>
      <c r="BN24" s="61">
        <v>80</v>
      </c>
      <c r="BO24" s="61">
        <f t="shared" si="39"/>
        <v>1922400</v>
      </c>
      <c r="BP24" s="1">
        <f t="shared" si="44"/>
        <v>-3</v>
      </c>
      <c r="BQ24" s="206"/>
      <c r="BR24" s="61">
        <v>0.64</v>
      </c>
      <c r="BS24" s="337">
        <f t="shared" si="40"/>
        <v>15379.2</v>
      </c>
      <c r="BT24" s="225">
        <f t="shared" si="45"/>
        <v>4</v>
      </c>
      <c r="BU24" s="61"/>
      <c r="BV24" s="1" t="s">
        <v>415</v>
      </c>
      <c r="BW24" s="1">
        <f t="shared" si="46"/>
        <v>-8</v>
      </c>
      <c r="BX24" s="206" t="str">
        <f>BR1</f>
        <v>˄</v>
      </c>
      <c r="BY24" s="206">
        <f t="shared" si="47"/>
        <v>5</v>
      </c>
      <c r="BZ24" s="3"/>
      <c r="CA24" s="1" t="s">
        <v>510</v>
      </c>
      <c r="CE24" t="s">
        <v>520</v>
      </c>
      <c r="CF24" t="s">
        <v>520</v>
      </c>
      <c r="CG24" t="s">
        <v>521</v>
      </c>
      <c r="CH24" t="s">
        <v>522</v>
      </c>
      <c r="CK24" t="s">
        <v>542</v>
      </c>
      <c r="CL24" s="332"/>
      <c r="CQ24" s="208"/>
      <c r="CR24" s="33" t="s">
        <v>323</v>
      </c>
      <c r="CS24" s="33"/>
    </row>
    <row r="25" spans="1:97" x14ac:dyDescent="0.2">
      <c r="A25" s="1">
        <f t="shared" si="35"/>
        <v>17</v>
      </c>
      <c r="B25" s="266" t="s">
        <v>543</v>
      </c>
      <c r="D25" s="284"/>
      <c r="E25" s="227">
        <f t="shared" si="0"/>
        <v>0</v>
      </c>
      <c r="F25" s="364"/>
      <c r="G25" s="364"/>
      <c r="H25" s="407"/>
      <c r="I25" s="408"/>
      <c r="J25" s="484"/>
      <c r="L25" s="80">
        <f>'Investment Analysis'!NN4</f>
        <v>5.97</v>
      </c>
      <c r="M25" s="151">
        <f>'Investment Analysis'!NJ3</f>
        <v>26964</v>
      </c>
      <c r="N25" s="151">
        <f>'Investment Analysis'!NL5</f>
        <v>1800</v>
      </c>
      <c r="O25" s="345">
        <f t="shared" si="1"/>
        <v>2.765628379917583E-2</v>
      </c>
      <c r="P25" s="335">
        <f t="shared" si="2"/>
        <v>10746</v>
      </c>
      <c r="R25" s="324">
        <f t="shared" si="3"/>
        <v>4.1739215583010768E-2</v>
      </c>
      <c r="S25" s="249" t="str">
        <f t="shared" si="4"/>
        <v>˃</v>
      </c>
      <c r="T25" s="324">
        <f t="shared" si="5"/>
        <v>1.5092127303182583</v>
      </c>
      <c r="U25" s="208" t="s">
        <v>325</v>
      </c>
      <c r="V25" s="234" t="s">
        <v>250</v>
      </c>
      <c r="X25" s="189">
        <f>'Investment Analysis'!NI264</f>
        <v>14.98</v>
      </c>
      <c r="Y25" s="189">
        <f t="shared" si="6"/>
        <v>3.1804726369052205</v>
      </c>
      <c r="Z25" s="189">
        <f t="shared" si="7"/>
        <v>4.4229430948370565</v>
      </c>
      <c r="AA25" s="22">
        <f t="shared" si="8"/>
        <v>115</v>
      </c>
      <c r="AB25" s="336">
        <f t="shared" si="36"/>
        <v>5</v>
      </c>
      <c r="AC25" s="337">
        <f t="shared" si="36"/>
        <v>42.5</v>
      </c>
      <c r="AD25" s="366">
        <f t="shared" si="10"/>
        <v>134820</v>
      </c>
      <c r="AE25" s="337">
        <f t="shared" si="11"/>
        <v>1145970</v>
      </c>
      <c r="AF25" s="332">
        <v>547397</v>
      </c>
      <c r="AG25" s="332">
        <v>38183</v>
      </c>
      <c r="AH25" s="225" t="str">
        <f t="shared" si="41"/>
        <v>D</v>
      </c>
      <c r="AI25" s="31">
        <f t="shared" si="13"/>
        <v>5</v>
      </c>
      <c r="AJ25" s="284">
        <v>69</v>
      </c>
      <c r="AK25" s="31">
        <f t="shared" si="14"/>
        <v>0</v>
      </c>
      <c r="AL25" s="22"/>
      <c r="AM25" s="414" t="s">
        <v>396</v>
      </c>
      <c r="AN25" s="22">
        <f t="shared" si="48"/>
        <v>20</v>
      </c>
      <c r="AO25">
        <f t="shared" si="49"/>
        <v>5</v>
      </c>
      <c r="AP25" s="31"/>
      <c r="AQ25" s="239" t="s">
        <v>402</v>
      </c>
      <c r="AR25" s="1">
        <f t="shared" si="42"/>
        <v>18</v>
      </c>
      <c r="AS25" s="189">
        <v>0.23</v>
      </c>
      <c r="AT25" s="22">
        <f t="shared" si="17"/>
        <v>5</v>
      </c>
      <c r="AU25" s="189">
        <v>45.13</v>
      </c>
      <c r="AV25" s="22">
        <f t="shared" si="18"/>
        <v>0</v>
      </c>
      <c r="AW25" s="189">
        <v>45.13</v>
      </c>
      <c r="AX25" s="22">
        <f t="shared" si="19"/>
        <v>0</v>
      </c>
      <c r="AY25" s="231" t="s">
        <v>407</v>
      </c>
      <c r="AZ25" s="189">
        <f t="shared" si="20"/>
        <v>-2.5</v>
      </c>
      <c r="BA25" s="18">
        <v>1.3520000000000001</v>
      </c>
      <c r="BB25" s="1">
        <f t="shared" si="21"/>
        <v>2</v>
      </c>
      <c r="BC25" s="3">
        <v>45657</v>
      </c>
      <c r="BD25" s="22">
        <v>5.25</v>
      </c>
      <c r="BE25" s="22">
        <f t="shared" si="22"/>
        <v>14.98</v>
      </c>
      <c r="BF25" s="18">
        <f t="shared" si="23"/>
        <v>1.8533333333333335</v>
      </c>
      <c r="BG25" s="1">
        <f t="shared" si="24"/>
        <v>4</v>
      </c>
      <c r="BH25" s="225">
        <v>1</v>
      </c>
      <c r="BI25" s="225">
        <f t="shared" si="37"/>
        <v>26964</v>
      </c>
      <c r="BJ25" s="225">
        <f t="shared" si="26"/>
        <v>2</v>
      </c>
      <c r="BK25" s="31">
        <v>-3</v>
      </c>
      <c r="BL25" s="31">
        <f t="shared" si="38"/>
        <v>-80892</v>
      </c>
      <c r="BM25" s="1">
        <f t="shared" si="43"/>
        <v>0</v>
      </c>
      <c r="BN25" s="61">
        <v>58</v>
      </c>
      <c r="BO25" s="61">
        <f t="shared" si="39"/>
        <v>1563912</v>
      </c>
      <c r="BP25" s="1">
        <f t="shared" si="44"/>
        <v>-1</v>
      </c>
      <c r="BQ25" s="206"/>
      <c r="BR25" s="61">
        <v>0.83</v>
      </c>
      <c r="BS25" s="337">
        <f t="shared" si="40"/>
        <v>22380.12</v>
      </c>
      <c r="BT25" s="225">
        <f t="shared" si="45"/>
        <v>12</v>
      </c>
      <c r="BU25" s="61"/>
      <c r="BV25" s="1" t="s">
        <v>411</v>
      </c>
      <c r="BW25" s="1">
        <f t="shared" si="46"/>
        <v>8</v>
      </c>
      <c r="BX25" s="206" t="s">
        <v>408</v>
      </c>
      <c r="BY25" s="206">
        <f t="shared" si="47"/>
        <v>5</v>
      </c>
      <c r="BZ25" s="3"/>
      <c r="CA25" s="1" t="s">
        <v>437</v>
      </c>
      <c r="CE25" t="s">
        <v>520</v>
      </c>
      <c r="CF25" t="s">
        <v>520</v>
      </c>
      <c r="CG25" t="s">
        <v>521</v>
      </c>
      <c r="CH25" t="s">
        <v>522</v>
      </c>
      <c r="CK25" t="s">
        <v>544</v>
      </c>
      <c r="CL25" s="332"/>
      <c r="CQ25" s="208"/>
      <c r="CR25" s="33" t="s">
        <v>325</v>
      </c>
      <c r="CS25" s="33"/>
    </row>
    <row r="26" spans="1:97" x14ac:dyDescent="0.2">
      <c r="A26" s="1">
        <f t="shared" si="35"/>
        <v>18</v>
      </c>
      <c r="B26" s="266" t="s">
        <v>545</v>
      </c>
      <c r="C26" s="361"/>
      <c r="D26" s="284"/>
      <c r="E26" s="227">
        <f t="shared" si="0"/>
        <v>0</v>
      </c>
      <c r="F26" s="361"/>
      <c r="G26" s="361"/>
      <c r="H26" s="361"/>
      <c r="I26" s="361"/>
      <c r="J26" s="340"/>
      <c r="K26" s="366"/>
      <c r="L26" s="80">
        <f>'Investment Analysis'!OI4</f>
        <v>1.87</v>
      </c>
      <c r="M26" s="151">
        <f>'Investment Analysis'!OE3</f>
        <v>39800</v>
      </c>
      <c r="N26" s="151">
        <f>'Investment Analysis'!OG5</f>
        <v>10000</v>
      </c>
      <c r="O26" s="345">
        <f t="shared" si="1"/>
        <v>4.0821840053671489E-2</v>
      </c>
      <c r="P26" s="335">
        <f t="shared" si="2"/>
        <v>18700</v>
      </c>
      <c r="R26" s="324">
        <f t="shared" si="3"/>
        <v>4.6061006691575847E-2</v>
      </c>
      <c r="S26" s="249" t="str">
        <f t="shared" si="4"/>
        <v>˄</v>
      </c>
      <c r="T26" s="324">
        <f t="shared" si="5"/>
        <v>1.1283422459893047</v>
      </c>
      <c r="U26" s="208" t="s">
        <v>328</v>
      </c>
      <c r="V26" s="234" t="s">
        <v>546</v>
      </c>
      <c r="X26" s="189">
        <f>'Investment Analysis'!OD264</f>
        <v>3.98</v>
      </c>
      <c r="Y26" s="189">
        <f t="shared" si="6"/>
        <v>4.1434167654476557</v>
      </c>
      <c r="Z26" s="189">
        <f t="shared" si="7"/>
        <v>5.0856504797172555</v>
      </c>
      <c r="AA26" s="22">
        <f t="shared" si="8"/>
        <v>101.5</v>
      </c>
      <c r="AB26" s="336">
        <f t="shared" si="36"/>
        <v>5</v>
      </c>
      <c r="AC26" s="337">
        <f t="shared" si="36"/>
        <v>42.5</v>
      </c>
      <c r="AD26" s="366">
        <f t="shared" si="10"/>
        <v>199000</v>
      </c>
      <c r="AE26" s="337">
        <f t="shared" si="11"/>
        <v>1691500</v>
      </c>
      <c r="AF26" s="332"/>
      <c r="AG26" s="332"/>
      <c r="AH26" s="225" t="str">
        <f t="shared" si="41"/>
        <v>F</v>
      </c>
      <c r="AI26" s="31">
        <f t="shared" si="13"/>
        <v>0</v>
      </c>
      <c r="AJ26" s="284"/>
      <c r="AK26" s="31">
        <f t="shared" si="14"/>
        <v>0</v>
      </c>
      <c r="AL26" s="22"/>
      <c r="AM26" s="414" t="s">
        <v>396</v>
      </c>
      <c r="AN26" s="22">
        <f t="shared" si="48"/>
        <v>20</v>
      </c>
      <c r="AO26">
        <f t="shared" si="49"/>
        <v>5</v>
      </c>
      <c r="AP26" s="31"/>
      <c r="AQ26" s="176" t="s">
        <v>401</v>
      </c>
      <c r="AR26" s="1">
        <f t="shared" si="42"/>
        <v>20</v>
      </c>
      <c r="AS26" s="189">
        <v>0</v>
      </c>
      <c r="AT26" s="22">
        <f t="shared" si="17"/>
        <v>5</v>
      </c>
      <c r="AU26" s="189">
        <v>-8.4</v>
      </c>
      <c r="AV26" s="22">
        <f t="shared" si="18"/>
        <v>-7</v>
      </c>
      <c r="AW26" s="189" t="s">
        <v>524</v>
      </c>
      <c r="AX26" s="22">
        <f t="shared" si="19"/>
        <v>0</v>
      </c>
      <c r="AY26" s="239" t="s">
        <v>402</v>
      </c>
      <c r="AZ26" s="189">
        <f t="shared" si="20"/>
        <v>18</v>
      </c>
      <c r="BA26" s="18">
        <v>1.2769999999999999</v>
      </c>
      <c r="BB26" s="1">
        <f t="shared" si="21"/>
        <v>2</v>
      </c>
      <c r="BC26" s="3">
        <v>45657</v>
      </c>
      <c r="BD26" s="22">
        <v>1.46</v>
      </c>
      <c r="BE26" s="22">
        <f t="shared" si="22"/>
        <v>3.98</v>
      </c>
      <c r="BF26" s="18">
        <f t="shared" si="23"/>
        <v>1.726027397260274</v>
      </c>
      <c r="BG26" s="1">
        <f t="shared" si="24"/>
        <v>4</v>
      </c>
      <c r="BH26" s="225">
        <v>0.5</v>
      </c>
      <c r="BI26" s="225">
        <f t="shared" si="37"/>
        <v>19900</v>
      </c>
      <c r="BJ26" s="225">
        <f t="shared" si="26"/>
        <v>2</v>
      </c>
      <c r="BK26" s="31">
        <v>-3</v>
      </c>
      <c r="BL26" s="31">
        <f t="shared" si="38"/>
        <v>-119400</v>
      </c>
      <c r="BM26" s="1">
        <f t="shared" si="43"/>
        <v>0</v>
      </c>
      <c r="BN26" s="61">
        <v>83</v>
      </c>
      <c r="BO26" s="61">
        <f t="shared" si="39"/>
        <v>3303400</v>
      </c>
      <c r="BP26" s="1">
        <f t="shared" si="44"/>
        <v>-4</v>
      </c>
      <c r="BQ26" s="206"/>
      <c r="BR26" s="61">
        <v>0.56999999999999995</v>
      </c>
      <c r="BS26" s="337">
        <f t="shared" si="40"/>
        <v>22685.999999999996</v>
      </c>
      <c r="BT26" s="225">
        <f t="shared" si="45"/>
        <v>0</v>
      </c>
      <c r="BU26" s="61"/>
      <c r="BV26" s="1" t="s">
        <v>415</v>
      </c>
      <c r="BW26" s="1">
        <f t="shared" si="46"/>
        <v>-8</v>
      </c>
      <c r="BX26" s="206" t="s">
        <v>408</v>
      </c>
      <c r="BY26" s="206">
        <f t="shared" si="47"/>
        <v>5</v>
      </c>
      <c r="BZ26" s="3"/>
      <c r="CA26" s="1" t="s">
        <v>510</v>
      </c>
      <c r="CE26" t="s">
        <v>520</v>
      </c>
      <c r="CF26" t="s">
        <v>520</v>
      </c>
      <c r="CG26" t="s">
        <v>521</v>
      </c>
      <c r="CH26" t="s">
        <v>522</v>
      </c>
      <c r="CK26" t="s">
        <v>547</v>
      </c>
      <c r="CL26" s="332"/>
      <c r="CQ26" s="208"/>
      <c r="CR26" s="33" t="s">
        <v>328</v>
      </c>
      <c r="CS26" s="33"/>
    </row>
    <row r="27" spans="1:97" ht="15.75" customHeight="1" x14ac:dyDescent="0.2">
      <c r="A27" s="1">
        <f t="shared" si="35"/>
        <v>19</v>
      </c>
      <c r="B27" s="266" t="s">
        <v>548</v>
      </c>
      <c r="C27" s="361"/>
      <c r="D27" s="284"/>
      <c r="E27" s="227">
        <f t="shared" si="0"/>
        <v>0</v>
      </c>
      <c r="F27" s="361"/>
      <c r="G27" s="246"/>
      <c r="H27" s="246"/>
      <c r="I27" s="361"/>
      <c r="J27" s="494"/>
      <c r="K27" s="246"/>
      <c r="L27" s="270">
        <f>'Investment Analysis'!ME4</f>
        <v>22.25</v>
      </c>
      <c r="M27" s="151">
        <f>'Investment Analysis'!MA3</f>
        <v>3520.5</v>
      </c>
      <c r="N27" s="151">
        <f>'Investment Analysis'!MC5</f>
        <v>150</v>
      </c>
      <c r="O27" s="345">
        <f t="shared" si="1"/>
        <v>3.6108866308781525E-3</v>
      </c>
      <c r="P27" s="335">
        <f t="shared" si="2"/>
        <v>3337.5</v>
      </c>
      <c r="R27" s="324">
        <f t="shared" si="3"/>
        <v>1.9799018829983557E-4</v>
      </c>
      <c r="S27" s="249" t="str">
        <f t="shared" si="4"/>
        <v>˃</v>
      </c>
      <c r="T27" s="324">
        <f t="shared" si="5"/>
        <v>5.4831460674157249E-2</v>
      </c>
      <c r="U27" s="208" t="s">
        <v>320</v>
      </c>
      <c r="V27" t="s">
        <v>549</v>
      </c>
      <c r="X27" s="80">
        <f>'Investment Analysis'!LZ264</f>
        <v>23.47</v>
      </c>
      <c r="Y27" s="189">
        <f t="shared" si="6"/>
        <v>0.34122878661798539</v>
      </c>
      <c r="Z27" s="189">
        <f t="shared" si="7"/>
        <v>0.3899413746076611</v>
      </c>
      <c r="AA27" s="22">
        <f t="shared" si="8"/>
        <v>94.5</v>
      </c>
      <c r="AB27" s="336">
        <f t="shared" si="36"/>
        <v>5</v>
      </c>
      <c r="AC27" s="337">
        <f t="shared" si="36"/>
        <v>42.5</v>
      </c>
      <c r="AD27" s="366">
        <f t="shared" si="10"/>
        <v>17602.5</v>
      </c>
      <c r="AE27" s="337">
        <f t="shared" si="11"/>
        <v>149621.25</v>
      </c>
      <c r="AF27" s="332">
        <v>159412</v>
      </c>
      <c r="AG27" s="332">
        <v>37347</v>
      </c>
      <c r="AH27" s="225" t="str">
        <f t="shared" si="41"/>
        <v>F</v>
      </c>
      <c r="AI27" s="31">
        <f t="shared" si="13"/>
        <v>0</v>
      </c>
      <c r="AJ27" s="284">
        <v>54</v>
      </c>
      <c r="AK27" s="31">
        <f t="shared" si="14"/>
        <v>0</v>
      </c>
      <c r="AL27" s="22"/>
      <c r="AM27" s="371" t="s">
        <v>397</v>
      </c>
      <c r="AN27" s="22">
        <f t="shared" si="48"/>
        <v>17</v>
      </c>
      <c r="AP27" s="31"/>
      <c r="AQ27" s="176" t="s">
        <v>401</v>
      </c>
      <c r="AR27" s="1">
        <f t="shared" si="42"/>
        <v>20</v>
      </c>
      <c r="AS27" s="189"/>
      <c r="AT27" s="22">
        <f t="shared" si="17"/>
        <v>5</v>
      </c>
      <c r="AU27" s="189"/>
      <c r="AV27" s="22">
        <f t="shared" si="18"/>
        <v>5</v>
      </c>
      <c r="AW27" s="189"/>
      <c r="AX27" s="22">
        <f t="shared" si="19"/>
        <v>5</v>
      </c>
      <c r="AY27" s="273" t="s">
        <v>406</v>
      </c>
      <c r="AZ27" s="189">
        <f t="shared" si="20"/>
        <v>0</v>
      </c>
      <c r="BA27" s="18">
        <v>0.35899999999999999</v>
      </c>
      <c r="BB27" s="1">
        <f t="shared" si="21"/>
        <v>2</v>
      </c>
      <c r="BC27" s="3">
        <v>45657</v>
      </c>
      <c r="BD27" s="22">
        <v>13.48</v>
      </c>
      <c r="BE27" s="22">
        <f t="shared" si="22"/>
        <v>23.47</v>
      </c>
      <c r="BF27" s="18">
        <f t="shared" si="23"/>
        <v>0.7410979228486646</v>
      </c>
      <c r="BG27" s="1">
        <f t="shared" si="24"/>
        <v>4</v>
      </c>
      <c r="BH27" s="225">
        <v>2</v>
      </c>
      <c r="BI27" s="225">
        <f t="shared" si="37"/>
        <v>7041</v>
      </c>
      <c r="BJ27" s="225">
        <f t="shared" si="26"/>
        <v>2</v>
      </c>
      <c r="BK27" s="31">
        <v>6</v>
      </c>
      <c r="BL27" s="31">
        <f t="shared" si="38"/>
        <v>21123</v>
      </c>
      <c r="BM27" s="1">
        <f t="shared" si="43"/>
        <v>1</v>
      </c>
      <c r="BN27" s="61">
        <v>60</v>
      </c>
      <c r="BO27" s="61">
        <f t="shared" si="39"/>
        <v>211230</v>
      </c>
      <c r="BP27" s="1">
        <f t="shared" si="44"/>
        <v>-1</v>
      </c>
      <c r="BQ27" s="206"/>
      <c r="BR27" s="61">
        <v>0.76</v>
      </c>
      <c r="BS27" s="337">
        <f t="shared" si="40"/>
        <v>2675.58</v>
      </c>
      <c r="BT27" s="225">
        <f t="shared" si="45"/>
        <v>8</v>
      </c>
      <c r="BU27" s="61"/>
      <c r="BV27" s="1" t="s">
        <v>412</v>
      </c>
      <c r="BW27" s="1">
        <f t="shared" si="46"/>
        <v>4</v>
      </c>
      <c r="BX27" s="206" t="str">
        <f>BX1</f>
        <v>˅</v>
      </c>
      <c r="BY27" s="206">
        <f t="shared" si="47"/>
        <v>-5</v>
      </c>
      <c r="BZ27" s="3"/>
      <c r="CA27" s="1" t="s">
        <v>437</v>
      </c>
      <c r="CE27" t="s">
        <v>520</v>
      </c>
      <c r="CF27" s="1" t="s">
        <v>520</v>
      </c>
      <c r="CG27" t="s">
        <v>526</v>
      </c>
      <c r="CH27" s="445" t="s">
        <v>175</v>
      </c>
      <c r="CL27" s="332"/>
      <c r="CQ27" s="208"/>
      <c r="CR27" s="33" t="s">
        <v>320</v>
      </c>
      <c r="CS27" s="33"/>
    </row>
    <row r="28" spans="1:97" ht="15.75" customHeight="1" x14ac:dyDescent="0.2">
      <c r="A28" s="1">
        <f t="shared" si="35"/>
        <v>20</v>
      </c>
      <c r="B28" s="266" t="s">
        <v>548</v>
      </c>
      <c r="C28" s="361"/>
      <c r="D28" s="284"/>
      <c r="E28" s="227">
        <f t="shared" si="0"/>
        <v>0</v>
      </c>
      <c r="F28" s="361"/>
      <c r="G28" s="361"/>
      <c r="H28" s="246"/>
      <c r="I28" s="361"/>
      <c r="J28" s="493"/>
      <c r="K28" s="246"/>
      <c r="L28" s="270">
        <f>'Investment Analysis'!KV4</f>
        <v>2.62</v>
      </c>
      <c r="M28" s="151">
        <f>'Investment Analysis'!KR3</f>
        <v>1683.5</v>
      </c>
      <c r="N28" s="151">
        <f>'Investment Analysis'!KT5</f>
        <v>650</v>
      </c>
      <c r="O28" s="345">
        <f t="shared" si="1"/>
        <v>1.7267228072953755E-3</v>
      </c>
      <c r="P28" s="335">
        <f t="shared" si="2"/>
        <v>1703</v>
      </c>
      <c r="R28" s="324">
        <f t="shared" si="3"/>
        <v>-1.9771635198038812E-5</v>
      </c>
      <c r="S28" s="249" t="str">
        <f t="shared" si="4"/>
        <v>˅</v>
      </c>
      <c r="T28" s="324">
        <f t="shared" si="5"/>
        <v>-1.1450381679389407E-2</v>
      </c>
      <c r="U28" s="208" t="s">
        <v>315</v>
      </c>
      <c r="V28" t="s">
        <v>240</v>
      </c>
      <c r="X28" s="80">
        <f>'Investment Analysis'!KQ264</f>
        <v>2.59</v>
      </c>
      <c r="Y28" s="189">
        <f t="shared" si="6"/>
        <v>8.9789585979359529E-2</v>
      </c>
      <c r="Z28" s="189">
        <f t="shared" si="7"/>
        <v>5.6461337343518818E-2</v>
      </c>
      <c r="AA28" s="22">
        <f t="shared" si="8"/>
        <v>52</v>
      </c>
      <c r="AB28" s="336">
        <f t="shared" si="36"/>
        <v>5</v>
      </c>
      <c r="AC28" s="337">
        <f t="shared" si="36"/>
        <v>42.5</v>
      </c>
      <c r="AD28" s="366">
        <f t="shared" si="10"/>
        <v>8417.5</v>
      </c>
      <c r="AE28" s="337">
        <f t="shared" si="11"/>
        <v>71548.75</v>
      </c>
      <c r="AF28" s="332"/>
      <c r="AG28" s="332"/>
      <c r="AH28" s="225" t="str">
        <f t="shared" si="41"/>
        <v>F</v>
      </c>
      <c r="AI28" s="31">
        <f t="shared" si="13"/>
        <v>0</v>
      </c>
      <c r="AJ28" s="284"/>
      <c r="AK28" s="31">
        <f t="shared" si="14"/>
        <v>0</v>
      </c>
      <c r="AL28" s="22"/>
      <c r="AM28" s="2"/>
      <c r="AN28" s="22"/>
      <c r="AP28" s="31"/>
      <c r="AQ28" s="175"/>
      <c r="AR28" s="1" t="b">
        <f t="shared" si="42"/>
        <v>0</v>
      </c>
      <c r="AS28" s="189"/>
      <c r="AT28" s="22">
        <f t="shared" si="17"/>
        <v>5</v>
      </c>
      <c r="AU28" s="189"/>
      <c r="AV28" s="22">
        <f t="shared" si="18"/>
        <v>5</v>
      </c>
      <c r="AW28" s="189"/>
      <c r="AX28" s="22">
        <f t="shared" si="19"/>
        <v>5</v>
      </c>
      <c r="AY28" s="189"/>
      <c r="AZ28" s="189" t="b">
        <f t="shared" si="20"/>
        <v>0</v>
      </c>
      <c r="BA28" s="18"/>
      <c r="BB28" s="1">
        <f t="shared" si="21"/>
        <v>-2</v>
      </c>
      <c r="BC28" s="3">
        <v>45657</v>
      </c>
      <c r="BD28" s="22">
        <v>1.01</v>
      </c>
      <c r="BE28" s="22">
        <f t="shared" si="22"/>
        <v>2.59</v>
      </c>
      <c r="BF28" s="18">
        <f t="shared" si="23"/>
        <v>1.5643564356435642</v>
      </c>
      <c r="BG28" s="1">
        <f t="shared" si="24"/>
        <v>4</v>
      </c>
      <c r="BH28" s="225">
        <v>1</v>
      </c>
      <c r="BI28" s="225">
        <f t="shared" si="37"/>
        <v>1683.5</v>
      </c>
      <c r="BJ28" s="225">
        <f t="shared" si="26"/>
        <v>2</v>
      </c>
      <c r="BK28" s="31"/>
      <c r="BL28" s="31">
        <f t="shared" si="38"/>
        <v>0</v>
      </c>
      <c r="BM28" s="1">
        <f t="shared" si="43"/>
        <v>0.5</v>
      </c>
      <c r="BN28" s="61"/>
      <c r="BO28" s="61">
        <f t="shared" si="39"/>
        <v>0</v>
      </c>
      <c r="BP28" s="1">
        <f t="shared" si="44"/>
        <v>5</v>
      </c>
      <c r="BQ28" s="206"/>
      <c r="BR28" s="61"/>
      <c r="BS28" s="337">
        <f t="shared" si="40"/>
        <v>0</v>
      </c>
      <c r="BT28" s="225">
        <f t="shared" si="45"/>
        <v>-5</v>
      </c>
      <c r="BU28" s="61"/>
      <c r="BV28" s="1"/>
      <c r="BW28" s="1" t="b">
        <f t="shared" si="46"/>
        <v>0</v>
      </c>
      <c r="BX28" s="206" t="s">
        <v>408</v>
      </c>
      <c r="BY28" s="206">
        <f t="shared" si="47"/>
        <v>5</v>
      </c>
      <c r="BZ28" s="3"/>
      <c r="CA28" s="1" t="s">
        <v>437</v>
      </c>
      <c r="CE28" t="s">
        <v>520</v>
      </c>
      <c r="CF28" s="1" t="s">
        <v>520</v>
      </c>
      <c r="CG28" t="s">
        <v>526</v>
      </c>
      <c r="CH28" s="445" t="s">
        <v>175</v>
      </c>
      <c r="CI28" t="s">
        <v>550</v>
      </c>
      <c r="CL28" s="332"/>
      <c r="CQ28" s="208"/>
      <c r="CR28" s="33" t="s">
        <v>315</v>
      </c>
      <c r="CS28" s="33"/>
    </row>
    <row r="29" spans="1:97" x14ac:dyDescent="0.2">
      <c r="A29" s="1">
        <f t="shared" si="35"/>
        <v>21</v>
      </c>
      <c r="B29" s="266" t="s">
        <v>551</v>
      </c>
      <c r="C29" s="361"/>
      <c r="D29" s="284"/>
      <c r="E29" s="227">
        <f t="shared" si="0"/>
        <v>0</v>
      </c>
      <c r="F29" s="361"/>
      <c r="G29" s="361"/>
      <c r="H29" s="361"/>
      <c r="I29" s="361"/>
      <c r="J29" s="340"/>
      <c r="K29" s="366"/>
      <c r="L29" s="80">
        <f>'Investment Analysis'!SQ4</f>
        <v>1.42</v>
      </c>
      <c r="M29" s="151">
        <f>'Investment Analysis'!SM3</f>
        <v>10600</v>
      </c>
      <c r="N29" s="151">
        <f>'Investment Analysis'!SO5</f>
        <v>4000</v>
      </c>
      <c r="O29" s="345">
        <f t="shared" si="1"/>
        <v>1.0872148356002958E-2</v>
      </c>
      <c r="P29" s="335">
        <f t="shared" si="2"/>
        <v>5680</v>
      </c>
      <c r="R29" s="324">
        <f t="shared" si="3"/>
        <v>9.417424280199746E-3</v>
      </c>
      <c r="S29" s="249" t="str">
        <f t="shared" si="4"/>
        <v>˅</v>
      </c>
      <c r="T29" s="324">
        <f t="shared" si="5"/>
        <v>0.86619718309859162</v>
      </c>
      <c r="U29" s="208" t="s">
        <v>343</v>
      </c>
      <c r="V29" t="s">
        <v>552</v>
      </c>
      <c r="X29">
        <f>'Investment Analysis'!SL264</f>
        <v>2.65</v>
      </c>
      <c r="Y29" s="189">
        <f t="shared" si="6"/>
        <v>0.4620663051301257</v>
      </c>
      <c r="Z29" s="189">
        <f t="shared" si="7"/>
        <v>0.23747345891847668</v>
      </c>
      <c r="AA29" s="22">
        <f t="shared" si="8"/>
        <v>42.5</v>
      </c>
      <c r="AB29" s="336">
        <f t="shared" si="36"/>
        <v>5</v>
      </c>
      <c r="AC29" s="337">
        <f t="shared" si="36"/>
        <v>42.5</v>
      </c>
      <c r="AD29" s="366">
        <f t="shared" si="10"/>
        <v>53000</v>
      </c>
      <c r="AE29" s="337">
        <f t="shared" si="11"/>
        <v>450500</v>
      </c>
      <c r="AF29" s="332">
        <v>13963</v>
      </c>
      <c r="AG29" s="332"/>
      <c r="AH29" s="225" t="str">
        <f t="shared" si="41"/>
        <v>F</v>
      </c>
      <c r="AI29" s="31">
        <f t="shared" si="13"/>
        <v>0</v>
      </c>
      <c r="AJ29" s="284">
        <v>16</v>
      </c>
      <c r="AK29" s="31">
        <f t="shared" si="14"/>
        <v>-20</v>
      </c>
      <c r="AL29" s="22"/>
      <c r="AM29" s="371" t="s">
        <v>397</v>
      </c>
      <c r="AN29" s="22">
        <f t="shared" ref="AN29:AN54" si="50">IF(AM29=$AN$1,20,IF(AM29=$AO$1,17,IF(AM29=$AP$1,12,IF(AM29=$AQ$1,5,IF(AM29=$AR$1,0)))))</f>
        <v>17</v>
      </c>
      <c r="AO29">
        <f>IF(AM29=AN$1,5,IF(AM29=AO$1,4,IF(AM29=AP$1,3,IF(AM29=AQ$1,2,IF(AM29=AR$1,1,0)))))</f>
        <v>4</v>
      </c>
      <c r="AP29" s="31"/>
      <c r="AQ29" s="178" t="s">
        <v>407</v>
      </c>
      <c r="AR29" s="1">
        <f t="shared" si="42"/>
        <v>-2.5</v>
      </c>
      <c r="AS29" s="189">
        <v>-2.09</v>
      </c>
      <c r="AT29" s="22">
        <f t="shared" si="17"/>
        <v>5</v>
      </c>
      <c r="AU29" s="189">
        <v>-2.69</v>
      </c>
      <c r="AV29" s="22">
        <f t="shared" si="18"/>
        <v>-7</v>
      </c>
      <c r="AW29" s="189">
        <v>-2.69</v>
      </c>
      <c r="AX29" s="22">
        <f t="shared" si="19"/>
        <v>5</v>
      </c>
      <c r="AY29" s="231" t="s">
        <v>407</v>
      </c>
      <c r="AZ29" s="189">
        <f t="shared" si="20"/>
        <v>-2.5</v>
      </c>
      <c r="BA29" s="18">
        <v>1.4770000000000001</v>
      </c>
      <c r="BB29" s="1">
        <f t="shared" si="21"/>
        <v>2</v>
      </c>
      <c r="BC29" s="3">
        <v>45657</v>
      </c>
      <c r="BD29" s="22">
        <v>1.01</v>
      </c>
      <c r="BE29" s="22">
        <f t="shared" si="22"/>
        <v>2.65</v>
      </c>
      <c r="BF29" s="18">
        <f t="shared" si="23"/>
        <v>1.6237623762376237</v>
      </c>
      <c r="BG29" s="1">
        <f t="shared" si="24"/>
        <v>4</v>
      </c>
      <c r="BH29" s="225">
        <v>-2</v>
      </c>
      <c r="BI29" s="225">
        <f t="shared" si="37"/>
        <v>-21200</v>
      </c>
      <c r="BJ29" s="225">
        <f t="shared" si="26"/>
        <v>2</v>
      </c>
      <c r="BK29" s="31">
        <v>-19</v>
      </c>
      <c r="BL29" s="31">
        <f t="shared" si="38"/>
        <v>-201400</v>
      </c>
      <c r="BM29" s="1">
        <f t="shared" si="43"/>
        <v>-2</v>
      </c>
      <c r="BN29" s="61">
        <v>23</v>
      </c>
      <c r="BO29" s="61">
        <f t="shared" si="39"/>
        <v>243800</v>
      </c>
      <c r="BP29" s="1">
        <f t="shared" si="44"/>
        <v>3</v>
      </c>
      <c r="BQ29" s="206"/>
      <c r="BR29" s="61">
        <v>0.34</v>
      </c>
      <c r="BS29" s="337">
        <f t="shared" si="40"/>
        <v>3604.0000000000005</v>
      </c>
      <c r="BT29" s="225">
        <f t="shared" si="45"/>
        <v>-2</v>
      </c>
      <c r="BU29" s="61"/>
      <c r="BV29" s="1" t="s">
        <v>414</v>
      </c>
      <c r="BW29" s="1">
        <f t="shared" si="46"/>
        <v>-4</v>
      </c>
      <c r="BX29" s="206" t="str">
        <f>BR1</f>
        <v>˄</v>
      </c>
      <c r="BY29" s="206">
        <f t="shared" si="47"/>
        <v>5</v>
      </c>
      <c r="BZ29" s="3"/>
      <c r="CA29" s="1" t="s">
        <v>510</v>
      </c>
      <c r="CE29" t="s">
        <v>520</v>
      </c>
      <c r="CF29" t="s">
        <v>520</v>
      </c>
      <c r="CG29" t="s">
        <v>521</v>
      </c>
      <c r="CH29" t="s">
        <v>522</v>
      </c>
      <c r="CK29" t="s">
        <v>553</v>
      </c>
      <c r="CL29" s="332"/>
      <c r="CQ29" s="208"/>
      <c r="CR29" s="33" t="s">
        <v>343</v>
      </c>
      <c r="CS29" s="33"/>
    </row>
    <row r="30" spans="1:97" x14ac:dyDescent="0.2">
      <c r="A30" s="1">
        <f t="shared" si="35"/>
        <v>22</v>
      </c>
      <c r="B30" s="266" t="s">
        <v>554</v>
      </c>
      <c r="C30" s="361"/>
      <c r="D30" s="284"/>
      <c r="E30" s="227">
        <f t="shared" si="0"/>
        <v>0</v>
      </c>
      <c r="F30" s="361"/>
      <c r="G30" s="361"/>
      <c r="H30" s="361"/>
      <c r="I30" s="361"/>
      <c r="J30" s="340"/>
      <c r="K30" s="366"/>
      <c r="L30" s="80">
        <f>'Investment Analysis'!PY4</f>
        <v>12.73</v>
      </c>
      <c r="M30" s="151">
        <f>'Investment Analysis'!PU3</f>
        <v>24650</v>
      </c>
      <c r="N30" s="151">
        <f>'Investment Analysis'!PW5</f>
        <v>1700</v>
      </c>
      <c r="O30" s="345">
        <f t="shared" si="1"/>
        <v>2.5282873299572919E-2</v>
      </c>
      <c r="P30" s="335">
        <f t="shared" si="2"/>
        <v>21641</v>
      </c>
      <c r="R30" s="324">
        <f t="shared" si="3"/>
        <v>3.5153720141589987E-3</v>
      </c>
      <c r="S30" s="249" t="str">
        <f t="shared" si="4"/>
        <v>˃</v>
      </c>
      <c r="T30" s="324">
        <f t="shared" si="5"/>
        <v>0.13904163393558519</v>
      </c>
      <c r="U30" s="208" t="s">
        <v>333</v>
      </c>
      <c r="V30" t="s">
        <v>258</v>
      </c>
      <c r="X30">
        <f>'Investment Analysis'!PT264</f>
        <v>14.5</v>
      </c>
      <c r="Y30" s="189">
        <f t="shared" si="6"/>
        <v>1.0998049885314221</v>
      </c>
      <c r="Z30" s="189">
        <f t="shared" si="7"/>
        <v>0.57853120650460121</v>
      </c>
      <c r="AA30" s="22">
        <f t="shared" si="8"/>
        <v>43.5</v>
      </c>
      <c r="AB30" s="336">
        <f t="shared" si="36"/>
        <v>5</v>
      </c>
      <c r="AC30" s="337">
        <f t="shared" si="36"/>
        <v>42.5</v>
      </c>
      <c r="AD30" s="366">
        <f t="shared" si="10"/>
        <v>123250</v>
      </c>
      <c r="AE30" s="337">
        <f t="shared" si="11"/>
        <v>1047625</v>
      </c>
      <c r="AF30" s="332">
        <v>50793</v>
      </c>
      <c r="AG30" s="332"/>
      <c r="AH30" s="225" t="str">
        <f t="shared" si="41"/>
        <v>F</v>
      </c>
      <c r="AI30" s="31">
        <f t="shared" si="13"/>
        <v>0</v>
      </c>
      <c r="AJ30" s="284">
        <v>35</v>
      </c>
      <c r="AK30" s="31">
        <f t="shared" si="14"/>
        <v>-10</v>
      </c>
      <c r="AL30" s="22"/>
      <c r="AM30" s="371" t="s">
        <v>397</v>
      </c>
      <c r="AN30" s="22">
        <f t="shared" si="50"/>
        <v>17</v>
      </c>
      <c r="AO30">
        <f>IF(AM30=AN$1,5,IF(AM30=AO$1,4,IF(AM30=AP$1,3,IF(AM30=AQ$1,2,IF(AM30=AR$1,1,0)))))</f>
        <v>4</v>
      </c>
      <c r="AP30" s="31"/>
      <c r="AQ30" s="273" t="s">
        <v>406</v>
      </c>
      <c r="AR30" s="1">
        <f t="shared" si="42"/>
        <v>0</v>
      </c>
      <c r="AS30" s="189" t="s">
        <v>524</v>
      </c>
      <c r="AT30" s="22">
        <f t="shared" si="17"/>
        <v>-5</v>
      </c>
      <c r="AU30" s="189">
        <v>-23.29</v>
      </c>
      <c r="AV30" s="22">
        <f t="shared" si="18"/>
        <v>-7</v>
      </c>
      <c r="AW30" s="189" t="s">
        <v>524</v>
      </c>
      <c r="AX30" s="22">
        <f t="shared" si="19"/>
        <v>0</v>
      </c>
      <c r="AY30" s="273" t="s">
        <v>406</v>
      </c>
      <c r="AZ30" s="189">
        <f t="shared" si="20"/>
        <v>0</v>
      </c>
      <c r="BA30" s="18">
        <v>0.81</v>
      </c>
      <c r="BB30" s="1">
        <f t="shared" si="21"/>
        <v>2</v>
      </c>
      <c r="BC30" s="3">
        <v>45291</v>
      </c>
      <c r="BD30" s="22">
        <v>5.13</v>
      </c>
      <c r="BE30" s="22">
        <f t="shared" si="22"/>
        <v>14.5</v>
      </c>
      <c r="BF30" s="18">
        <f t="shared" si="23"/>
        <v>1.8265107212475635</v>
      </c>
      <c r="BG30" s="1">
        <f t="shared" si="24"/>
        <v>4</v>
      </c>
      <c r="BH30" s="225">
        <v>-3</v>
      </c>
      <c r="BI30" s="225">
        <f t="shared" si="37"/>
        <v>-73950</v>
      </c>
      <c r="BJ30" s="225">
        <f t="shared" si="26"/>
        <v>2</v>
      </c>
      <c r="BK30" s="31">
        <v>-10</v>
      </c>
      <c r="BL30" s="31">
        <f t="shared" si="38"/>
        <v>-246500</v>
      </c>
      <c r="BM30" s="1">
        <f t="shared" si="43"/>
        <v>0</v>
      </c>
      <c r="BN30" s="61">
        <v>42</v>
      </c>
      <c r="BO30" s="61">
        <f t="shared" si="39"/>
        <v>1035300</v>
      </c>
      <c r="BP30" s="1">
        <f t="shared" si="44"/>
        <v>1</v>
      </c>
      <c r="BQ30" s="206"/>
      <c r="BR30" s="61">
        <v>0.38</v>
      </c>
      <c r="BS30" s="337">
        <f t="shared" si="40"/>
        <v>9367</v>
      </c>
      <c r="BT30" s="225">
        <f t="shared" si="45"/>
        <v>-2</v>
      </c>
      <c r="BU30" s="61"/>
      <c r="BV30" s="1" t="s">
        <v>415</v>
      </c>
      <c r="BW30" s="1">
        <f t="shared" si="46"/>
        <v>-8</v>
      </c>
      <c r="BX30" s="206" t="str">
        <f>BX1</f>
        <v>˅</v>
      </c>
      <c r="BY30" s="206">
        <f t="shared" si="47"/>
        <v>-5</v>
      </c>
      <c r="BZ30" s="3"/>
      <c r="CA30" s="1" t="s">
        <v>437</v>
      </c>
      <c r="CB30" s="61"/>
      <c r="CC30" s="61"/>
      <c r="CD30" s="332"/>
      <c r="CE30" t="s">
        <v>520</v>
      </c>
      <c r="CF30" t="s">
        <v>520</v>
      </c>
      <c r="CG30" t="s">
        <v>555</v>
      </c>
      <c r="CH30" t="s">
        <v>556</v>
      </c>
      <c r="CL30" s="332"/>
      <c r="CQ30" s="208"/>
      <c r="CR30" s="33" t="s">
        <v>333</v>
      </c>
      <c r="CS30" s="33"/>
    </row>
    <row r="31" spans="1:97" ht="15.75" customHeight="1" x14ac:dyDescent="0.2">
      <c r="A31" s="1">
        <f t="shared" si="35"/>
        <v>23</v>
      </c>
      <c r="B31" s="266" t="s">
        <v>557</v>
      </c>
      <c r="C31" s="361"/>
      <c r="D31" s="284"/>
      <c r="E31" s="227">
        <f t="shared" si="0"/>
        <v>0</v>
      </c>
      <c r="F31" s="361"/>
      <c r="G31" s="361"/>
      <c r="H31" s="246"/>
      <c r="I31" s="492"/>
      <c r="J31" s="495"/>
      <c r="K31" s="246"/>
      <c r="L31" s="270">
        <f>'Investment Analysis'!KA4</f>
        <v>2.5299999999999998</v>
      </c>
      <c r="M31" s="151">
        <f>'Investment Analysis'!JW3</f>
        <v>2470</v>
      </c>
      <c r="N31" s="151">
        <f>'Investment Analysis'!JY5</f>
        <v>1000</v>
      </c>
      <c r="O31" s="345">
        <f t="shared" si="1"/>
        <v>2.533415701823331E-3</v>
      </c>
      <c r="P31" s="335">
        <f t="shared" si="2"/>
        <v>2530</v>
      </c>
      <c r="R31" s="324">
        <f t="shared" si="3"/>
        <v>-6.0081004786323664E-5</v>
      </c>
      <c r="S31" s="249" t="str">
        <f t="shared" si="4"/>
        <v>˅</v>
      </c>
      <c r="T31" s="324">
        <f t="shared" si="5"/>
        <v>-2.3715415019762692E-2</v>
      </c>
      <c r="U31" s="208" t="s">
        <v>313</v>
      </c>
      <c r="V31" t="s">
        <v>237</v>
      </c>
      <c r="X31" s="80">
        <f>'Investment Analysis'!JV264</f>
        <v>2.4700000000000002</v>
      </c>
      <c r="Y31" s="189">
        <f t="shared" si="6"/>
        <v>0.13047090864390154</v>
      </c>
      <c r="Z31" s="189">
        <f t="shared" si="7"/>
        <v>8.1253628470265918E-2</v>
      </c>
      <c r="AA31" s="22">
        <f t="shared" si="8"/>
        <v>51.5</v>
      </c>
      <c r="AB31" s="336">
        <f t="shared" si="36"/>
        <v>5</v>
      </c>
      <c r="AC31" s="337">
        <f t="shared" si="36"/>
        <v>42.5</v>
      </c>
      <c r="AD31" s="366">
        <f t="shared" si="10"/>
        <v>12350</v>
      </c>
      <c r="AE31" s="337">
        <f t="shared" si="11"/>
        <v>104975</v>
      </c>
      <c r="AF31" s="332">
        <v>53745</v>
      </c>
      <c r="AG31" s="332"/>
      <c r="AH31" s="225" t="str">
        <f t="shared" si="41"/>
        <v>F</v>
      </c>
      <c r="AI31" s="31">
        <f t="shared" si="13"/>
        <v>0</v>
      </c>
      <c r="AJ31" s="284">
        <v>35</v>
      </c>
      <c r="AK31" s="31">
        <f t="shared" si="14"/>
        <v>-10</v>
      </c>
      <c r="AL31" s="22"/>
      <c r="AM31" s="2" t="s">
        <v>398</v>
      </c>
      <c r="AN31" s="22">
        <f t="shared" si="50"/>
        <v>12</v>
      </c>
      <c r="AP31" s="31"/>
      <c r="AQ31" s="178" t="s">
        <v>407</v>
      </c>
      <c r="AR31" s="1">
        <f t="shared" si="42"/>
        <v>-2.5</v>
      </c>
      <c r="AS31" s="189"/>
      <c r="AT31" s="22">
        <f t="shared" si="17"/>
        <v>5</v>
      </c>
      <c r="AU31" s="189"/>
      <c r="AV31" s="22">
        <f t="shared" si="18"/>
        <v>5</v>
      </c>
      <c r="AW31" s="189"/>
      <c r="AX31" s="22">
        <f t="shared" si="19"/>
        <v>5</v>
      </c>
      <c r="AY31" s="178" t="s">
        <v>407</v>
      </c>
      <c r="AZ31" s="189">
        <f t="shared" si="20"/>
        <v>-2.5</v>
      </c>
      <c r="BA31" s="18">
        <v>4.9000000000000002E-2</v>
      </c>
      <c r="BB31" s="1">
        <f t="shared" si="21"/>
        <v>1</v>
      </c>
      <c r="BC31" s="3">
        <v>45657</v>
      </c>
      <c r="BD31" s="22">
        <v>1.8</v>
      </c>
      <c r="BE31" s="22">
        <f t="shared" si="22"/>
        <v>2.4700000000000002</v>
      </c>
      <c r="BF31" s="18">
        <f t="shared" si="23"/>
        <v>0.37222222222222229</v>
      </c>
      <c r="BG31" s="1">
        <f t="shared" si="24"/>
        <v>4</v>
      </c>
      <c r="BH31" s="225">
        <v>-3</v>
      </c>
      <c r="BI31" s="225">
        <f t="shared" si="37"/>
        <v>-7410</v>
      </c>
      <c r="BJ31" s="225">
        <f t="shared" si="26"/>
        <v>2</v>
      </c>
      <c r="BK31" s="31">
        <v>-6</v>
      </c>
      <c r="BL31" s="31">
        <f t="shared" si="38"/>
        <v>-14820</v>
      </c>
      <c r="BM31" s="1">
        <f t="shared" si="43"/>
        <v>0</v>
      </c>
      <c r="BN31" s="61">
        <v>8</v>
      </c>
      <c r="BO31" s="61">
        <f t="shared" si="39"/>
        <v>19760</v>
      </c>
      <c r="BP31" s="1">
        <f t="shared" si="44"/>
        <v>5</v>
      </c>
      <c r="BQ31" s="206"/>
      <c r="BR31" s="61">
        <v>0.47</v>
      </c>
      <c r="BS31" s="337">
        <f t="shared" si="40"/>
        <v>1160.8999999999999</v>
      </c>
      <c r="BT31" s="225">
        <f t="shared" si="45"/>
        <v>-1</v>
      </c>
      <c r="BU31" s="61"/>
      <c r="BV31" s="1" t="s">
        <v>414</v>
      </c>
      <c r="BW31" s="1">
        <f t="shared" si="46"/>
        <v>-4</v>
      </c>
      <c r="BX31" s="206" t="s">
        <v>408</v>
      </c>
      <c r="BY31" s="206">
        <f t="shared" si="47"/>
        <v>5</v>
      </c>
      <c r="BZ31" s="3"/>
      <c r="CA31" s="1" t="s">
        <v>510</v>
      </c>
      <c r="CE31" t="s">
        <v>520</v>
      </c>
      <c r="CF31" s="1" t="s">
        <v>520</v>
      </c>
      <c r="CG31" t="s">
        <v>526</v>
      </c>
      <c r="CH31" s="445" t="s">
        <v>558</v>
      </c>
      <c r="CI31" t="s">
        <v>559</v>
      </c>
      <c r="CL31" s="332"/>
      <c r="CQ31" s="208"/>
      <c r="CR31" s="33" t="s">
        <v>313</v>
      </c>
      <c r="CS31" s="33"/>
    </row>
    <row r="32" spans="1:97" x14ac:dyDescent="0.2">
      <c r="A32" s="1">
        <f t="shared" si="35"/>
        <v>24</v>
      </c>
      <c r="B32" s="266" t="s">
        <v>161</v>
      </c>
      <c r="C32" s="246"/>
      <c r="D32" s="413"/>
      <c r="E32" s="227">
        <f t="shared" si="0"/>
        <v>0</v>
      </c>
      <c r="F32" s="364"/>
      <c r="G32" s="364"/>
      <c r="H32" s="407"/>
      <c r="I32" s="408"/>
      <c r="J32" s="485"/>
      <c r="K32" s="246"/>
      <c r="L32" s="270">
        <f>'Investment Analysis'!PK4</f>
        <v>242</v>
      </c>
      <c r="M32" s="335">
        <f>'Investment Analysis'!PG3</f>
        <v>20724.75</v>
      </c>
      <c r="N32" s="335">
        <f>'Investment Analysis'!PI5</f>
        <v>75</v>
      </c>
      <c r="O32" s="345">
        <f t="shared" si="1"/>
        <v>2.1256844966138898E-2</v>
      </c>
      <c r="P32" s="335">
        <f t="shared" si="2"/>
        <v>18150</v>
      </c>
      <c r="Q32" s="335"/>
      <c r="R32" s="324">
        <f t="shared" si="3"/>
        <v>3.015485486312182E-3</v>
      </c>
      <c r="S32" s="249" t="str">
        <f t="shared" si="4"/>
        <v>˅</v>
      </c>
      <c r="T32" s="324">
        <f t="shared" si="5"/>
        <v>0.14185950413223133</v>
      </c>
      <c r="U32" s="208" t="s">
        <v>332</v>
      </c>
      <c r="V32" t="s">
        <v>257</v>
      </c>
      <c r="X32">
        <f>'Investment Analysis'!PF264</f>
        <v>276.33</v>
      </c>
      <c r="Y32" s="189">
        <f t="shared" si="6"/>
        <v>1.8174602446048758</v>
      </c>
      <c r="Z32" s="189">
        <f t="shared" si="7"/>
        <v>1.8791129369748776</v>
      </c>
      <c r="AA32" s="22">
        <f t="shared" si="8"/>
        <v>85.5</v>
      </c>
      <c r="AB32" s="336">
        <f>AB$230</f>
        <v>17</v>
      </c>
      <c r="AC32" s="337">
        <f>AC$230</f>
        <v>21</v>
      </c>
      <c r="AD32" s="366">
        <f t="shared" si="10"/>
        <v>352320.75</v>
      </c>
      <c r="AE32" s="337">
        <f t="shared" si="11"/>
        <v>435219.75</v>
      </c>
      <c r="AF32" s="332"/>
      <c r="AG32" s="332"/>
      <c r="AH32" s="225" t="str">
        <f t="shared" si="41"/>
        <v>F</v>
      </c>
      <c r="AI32" s="31">
        <f t="shared" si="13"/>
        <v>0</v>
      </c>
      <c r="AJ32" s="284">
        <v>81</v>
      </c>
      <c r="AK32" s="31">
        <f t="shared" si="14"/>
        <v>15</v>
      </c>
      <c r="AL32" s="22"/>
      <c r="AM32" s="371" t="s">
        <v>397</v>
      </c>
      <c r="AN32" s="22">
        <f t="shared" si="50"/>
        <v>17</v>
      </c>
      <c r="AO32">
        <f t="shared" ref="AO32:AO49" si="51">IF(AM32=AN$1,5,IF(AM32=AO$1,4,IF(AM32=AP$1,3,IF(AM32=AQ$1,2,IF(AM32=AR$1,1,0)))))</f>
        <v>4</v>
      </c>
      <c r="AP32" s="31"/>
      <c r="AQ32" s="177" t="s">
        <v>403</v>
      </c>
      <c r="AR32" s="1">
        <f t="shared" si="42"/>
        <v>14</v>
      </c>
      <c r="AS32" s="189">
        <v>0.56999999999999995</v>
      </c>
      <c r="AT32" s="22">
        <f t="shared" si="17"/>
        <v>5</v>
      </c>
      <c r="AU32" s="189">
        <v>30.95</v>
      </c>
      <c r="AV32" s="22">
        <f t="shared" si="18"/>
        <v>0</v>
      </c>
      <c r="AW32" s="189">
        <v>2.38</v>
      </c>
      <c r="AX32" s="22">
        <f t="shared" si="19"/>
        <v>0</v>
      </c>
      <c r="AY32" s="178" t="s">
        <v>407</v>
      </c>
      <c r="AZ32" s="189">
        <f t="shared" si="20"/>
        <v>-2.5</v>
      </c>
      <c r="BA32" s="18">
        <v>0.126</v>
      </c>
      <c r="BB32" s="1">
        <f t="shared" si="21"/>
        <v>2</v>
      </c>
      <c r="BC32" s="3">
        <v>45657</v>
      </c>
      <c r="BD32" s="22">
        <v>209.13</v>
      </c>
      <c r="BE32" s="22">
        <f t="shared" si="22"/>
        <v>276.33</v>
      </c>
      <c r="BF32" s="18">
        <f t="shared" si="23"/>
        <v>0.32133122937885522</v>
      </c>
      <c r="BG32" s="1">
        <f t="shared" si="24"/>
        <v>4</v>
      </c>
      <c r="BH32" s="225">
        <v>-2.5</v>
      </c>
      <c r="BI32" s="225">
        <f t="shared" si="37"/>
        <v>-51811.875</v>
      </c>
      <c r="BJ32" s="225">
        <f t="shared" si="26"/>
        <v>2</v>
      </c>
      <c r="BK32" s="31">
        <v>-16</v>
      </c>
      <c r="BL32" s="31">
        <f t="shared" si="38"/>
        <v>-331596</v>
      </c>
      <c r="BM32" s="1">
        <f t="shared" si="43"/>
        <v>-2</v>
      </c>
      <c r="BN32" s="61">
        <v>23</v>
      </c>
      <c r="BO32" s="61">
        <f t="shared" si="39"/>
        <v>476669.25</v>
      </c>
      <c r="BP32" s="1">
        <f t="shared" si="44"/>
        <v>3</v>
      </c>
      <c r="BQ32" s="206"/>
      <c r="BR32" s="61">
        <v>0.46</v>
      </c>
      <c r="BS32" s="337">
        <f t="shared" si="40"/>
        <v>9533.3850000000002</v>
      </c>
      <c r="BT32" s="225">
        <f t="shared" si="45"/>
        <v>-1</v>
      </c>
      <c r="BU32" s="61"/>
      <c r="BV32" s="1" t="s">
        <v>411</v>
      </c>
      <c r="BW32" s="1">
        <f t="shared" si="46"/>
        <v>8</v>
      </c>
      <c r="BX32" s="206" t="s">
        <v>408</v>
      </c>
      <c r="BY32" s="206">
        <f t="shared" si="47"/>
        <v>5</v>
      </c>
      <c r="BZ32" s="25"/>
      <c r="CA32" s="1" t="s">
        <v>437</v>
      </c>
      <c r="CE32" t="s">
        <v>110</v>
      </c>
      <c r="CF32" t="s">
        <v>560</v>
      </c>
      <c r="CG32" t="s">
        <v>164</v>
      </c>
      <c r="CH32" t="s">
        <v>164</v>
      </c>
      <c r="CJ32" t="s">
        <v>561</v>
      </c>
      <c r="CL32" s="332"/>
      <c r="CQ32" s="208"/>
      <c r="CR32" s="33" t="s">
        <v>332</v>
      </c>
      <c r="CS32" s="33"/>
    </row>
    <row r="33" spans="1:97" x14ac:dyDescent="0.2">
      <c r="A33" s="1">
        <f t="shared" si="35"/>
        <v>25</v>
      </c>
      <c r="B33" s="266" t="s">
        <v>161</v>
      </c>
      <c r="D33" s="413"/>
      <c r="E33" s="227">
        <f t="shared" si="0"/>
        <v>0</v>
      </c>
      <c r="J33" s="484"/>
      <c r="L33">
        <f>'Investment Analysis'!IR4</f>
        <v>225.49</v>
      </c>
      <c r="M33" s="151">
        <f>'Investment Analysis'!IN3</f>
        <v>7868.25</v>
      </c>
      <c r="N33" s="151">
        <f>'Investment Analysis'!IP5</f>
        <v>25</v>
      </c>
      <c r="O33" s="345">
        <f t="shared" si="1"/>
        <v>8.0702623869924797E-3</v>
      </c>
      <c r="P33" s="335">
        <f t="shared" si="2"/>
        <v>5637.25</v>
      </c>
      <c r="Q33" s="335"/>
      <c r="R33" s="324">
        <f t="shared" si="3"/>
        <v>3.1938898195716394E-3</v>
      </c>
      <c r="S33" s="249" t="str">
        <f t="shared" si="4"/>
        <v>˅</v>
      </c>
      <c r="T33" s="324">
        <f t="shared" si="5"/>
        <v>0.39576034413942973</v>
      </c>
      <c r="U33" s="208" t="s">
        <v>308</v>
      </c>
      <c r="V33" s="234" t="s">
        <v>232</v>
      </c>
      <c r="X33">
        <f>'Investment Analysis'!IM264</f>
        <v>314.73</v>
      </c>
      <c r="Y33" s="189">
        <f t="shared" si="6"/>
        <v>0.8957991249561652</v>
      </c>
      <c r="Z33" s="189">
        <f t="shared" si="7"/>
        <v>1.2024179769913215</v>
      </c>
      <c r="AA33" s="22">
        <f t="shared" si="8"/>
        <v>111</v>
      </c>
      <c r="AB33" s="336">
        <f>AB$230</f>
        <v>17</v>
      </c>
      <c r="AC33" s="337">
        <f>AC$230</f>
        <v>21</v>
      </c>
      <c r="AD33" s="366">
        <f t="shared" si="10"/>
        <v>133760.25</v>
      </c>
      <c r="AE33" s="337">
        <f t="shared" si="11"/>
        <v>165233.25</v>
      </c>
      <c r="AF33" s="332">
        <v>260545</v>
      </c>
      <c r="AG33" s="332"/>
      <c r="AH33" s="225" t="str">
        <f t="shared" si="41"/>
        <v>F</v>
      </c>
      <c r="AI33" s="31">
        <f t="shared" si="13"/>
        <v>0</v>
      </c>
      <c r="AJ33" s="284">
        <v>65</v>
      </c>
      <c r="AK33" s="31">
        <f t="shared" si="14"/>
        <v>0</v>
      </c>
      <c r="AL33" s="22"/>
      <c r="AM33" s="414" t="s">
        <v>396</v>
      </c>
      <c r="AN33" s="22">
        <f t="shared" si="50"/>
        <v>20</v>
      </c>
      <c r="AO33">
        <f t="shared" si="51"/>
        <v>5</v>
      </c>
      <c r="AP33" s="31"/>
      <c r="AQ33" s="176" t="s">
        <v>401</v>
      </c>
      <c r="AR33" s="1">
        <f t="shared" si="42"/>
        <v>20</v>
      </c>
      <c r="AS33" s="189">
        <v>0.6</v>
      </c>
      <c r="AT33" s="22">
        <f t="shared" si="17"/>
        <v>5</v>
      </c>
      <c r="AU33" s="189">
        <v>20.2</v>
      </c>
      <c r="AV33" s="22">
        <f t="shared" si="18"/>
        <v>2</v>
      </c>
      <c r="AW33" s="189">
        <v>1.79</v>
      </c>
      <c r="AX33" s="22">
        <f t="shared" si="19"/>
        <v>0</v>
      </c>
      <c r="AY33" s="176" t="s">
        <v>401</v>
      </c>
      <c r="AZ33" s="189">
        <f t="shared" si="20"/>
        <v>20</v>
      </c>
      <c r="BA33" s="18">
        <v>0.56399999999999995</v>
      </c>
      <c r="BB33" s="1">
        <f t="shared" si="21"/>
        <v>2</v>
      </c>
      <c r="BC33" s="3">
        <v>45657</v>
      </c>
      <c r="BD33" s="22">
        <v>187.51</v>
      </c>
      <c r="BE33" s="22">
        <f t="shared" si="22"/>
        <v>314.73</v>
      </c>
      <c r="BF33" s="18">
        <f t="shared" si="23"/>
        <v>0.67847048157431622</v>
      </c>
      <c r="BG33" s="1">
        <f t="shared" si="24"/>
        <v>4</v>
      </c>
      <c r="BH33" s="225">
        <v>1.5</v>
      </c>
      <c r="BI33" s="225">
        <f t="shared" si="37"/>
        <v>11802.375</v>
      </c>
      <c r="BJ33" s="225">
        <f t="shared" si="26"/>
        <v>2</v>
      </c>
      <c r="BK33" s="31">
        <v>6</v>
      </c>
      <c r="BL33" s="31">
        <f t="shared" si="38"/>
        <v>47209.5</v>
      </c>
      <c r="BM33" s="1">
        <f t="shared" si="43"/>
        <v>1</v>
      </c>
      <c r="BN33" s="61">
        <v>12</v>
      </c>
      <c r="BO33" s="61">
        <f t="shared" si="39"/>
        <v>94419</v>
      </c>
      <c r="BP33" s="1">
        <f t="shared" si="44"/>
        <v>4</v>
      </c>
      <c r="BQ33" s="206"/>
      <c r="BR33" s="61">
        <v>0.9</v>
      </c>
      <c r="BS33" s="337">
        <f t="shared" si="40"/>
        <v>7081.4250000000002</v>
      </c>
      <c r="BT33" s="225">
        <f t="shared" si="45"/>
        <v>12</v>
      </c>
      <c r="BU33" s="61"/>
      <c r="BV33" s="1" t="s">
        <v>413</v>
      </c>
      <c r="BW33" s="1">
        <f t="shared" si="46"/>
        <v>0</v>
      </c>
      <c r="BX33" s="206" t="s">
        <v>408</v>
      </c>
      <c r="BY33" s="206">
        <f t="shared" si="47"/>
        <v>5</v>
      </c>
      <c r="BZ33" s="25"/>
      <c r="CA33" s="1" t="s">
        <v>508</v>
      </c>
      <c r="CE33" t="s">
        <v>110</v>
      </c>
      <c r="CF33" t="s">
        <v>560</v>
      </c>
      <c r="CG33" t="s">
        <v>164</v>
      </c>
      <c r="CH33" t="s">
        <v>164</v>
      </c>
      <c r="CK33" t="s">
        <v>562</v>
      </c>
      <c r="CL33" s="332"/>
      <c r="CQ33" s="208"/>
      <c r="CR33" s="33" t="s">
        <v>308</v>
      </c>
      <c r="CS33" s="33"/>
    </row>
    <row r="34" spans="1:97" x14ac:dyDescent="0.2">
      <c r="A34" s="1">
        <f t="shared" si="35"/>
        <v>26</v>
      </c>
      <c r="B34" s="266" t="s">
        <v>563</v>
      </c>
      <c r="C34" s="361"/>
      <c r="D34" s="336"/>
      <c r="E34" s="227">
        <f t="shared" si="0"/>
        <v>0</v>
      </c>
      <c r="F34" s="364"/>
      <c r="G34" s="364"/>
      <c r="H34" s="407"/>
      <c r="I34" s="408"/>
      <c r="J34" s="340"/>
      <c r="K34" s="366">
        <f>IF(J34&gt;0,J34/X34,0)</f>
        <v>0</v>
      </c>
      <c r="L34" s="367">
        <f>'Investment Analysis'!MS4</f>
        <v>125.9</v>
      </c>
      <c r="M34" s="358">
        <f>'Investment Analysis'!MO3</f>
        <v>92011.5</v>
      </c>
      <c r="N34" s="335">
        <f>'Investment Analysis'!MQ5</f>
        <v>525</v>
      </c>
      <c r="O34" s="345">
        <f t="shared" si="1"/>
        <v>9.4373837590411916E-2</v>
      </c>
      <c r="P34" s="335">
        <f t="shared" si="2"/>
        <v>66097.5</v>
      </c>
      <c r="Q34" s="335"/>
      <c r="R34" s="324">
        <f t="shared" si="3"/>
        <v>3.6999941409553067E-2</v>
      </c>
      <c r="S34" s="249" t="str">
        <f t="shared" si="4"/>
        <v>˅</v>
      </c>
      <c r="T34" s="324">
        <f t="shared" si="5"/>
        <v>0.39205718824463848</v>
      </c>
      <c r="U34" s="208" t="s">
        <v>322</v>
      </c>
      <c r="V34" t="s">
        <v>247</v>
      </c>
      <c r="W34" s="183"/>
      <c r="X34" s="80">
        <f>'Investment Analysis'!MN264</f>
        <v>175.26</v>
      </c>
      <c r="Y34" s="189">
        <f t="shared" si="6"/>
        <v>6.0871125245815687</v>
      </c>
      <c r="Z34" s="189">
        <f t="shared" si="7"/>
        <v>4.7478052098894254</v>
      </c>
      <c r="AA34" s="22">
        <f t="shared" si="8"/>
        <v>64.5</v>
      </c>
      <c r="AB34" s="336">
        <f>AB$71</f>
        <v>21</v>
      </c>
      <c r="AC34" s="337">
        <f>AC$71</f>
        <v>16.5</v>
      </c>
      <c r="AD34" s="366">
        <f t="shared" si="10"/>
        <v>1932241.5</v>
      </c>
      <c r="AE34" s="337">
        <f t="shared" si="11"/>
        <v>1518189.75</v>
      </c>
      <c r="AF34" s="332">
        <v>319764</v>
      </c>
      <c r="AG34" s="332">
        <v>32465</v>
      </c>
      <c r="AH34" s="225" t="str">
        <f t="shared" si="41"/>
        <v>F</v>
      </c>
      <c r="AI34" s="31">
        <f t="shared" si="13"/>
        <v>0</v>
      </c>
      <c r="AJ34" s="284">
        <v>64</v>
      </c>
      <c r="AK34" s="31">
        <f t="shared" si="14"/>
        <v>0</v>
      </c>
      <c r="AL34" s="22"/>
      <c r="AM34" s="371" t="s">
        <v>397</v>
      </c>
      <c r="AN34" s="22">
        <f t="shared" si="50"/>
        <v>17</v>
      </c>
      <c r="AO34">
        <f t="shared" si="51"/>
        <v>4</v>
      </c>
      <c r="AP34" s="31"/>
      <c r="AQ34" s="177" t="s">
        <v>403</v>
      </c>
      <c r="AR34" s="1">
        <f t="shared" si="42"/>
        <v>14</v>
      </c>
      <c r="AS34" s="189">
        <v>1.28</v>
      </c>
      <c r="AT34" s="22">
        <f t="shared" si="17"/>
        <v>0</v>
      </c>
      <c r="AU34" s="189">
        <v>56.52</v>
      </c>
      <c r="AV34" s="22">
        <f t="shared" si="18"/>
        <v>0</v>
      </c>
      <c r="AW34" s="189">
        <v>4.78</v>
      </c>
      <c r="AX34" s="22">
        <f t="shared" si="19"/>
        <v>0</v>
      </c>
      <c r="AY34" s="273" t="s">
        <v>406</v>
      </c>
      <c r="AZ34" s="189">
        <f t="shared" si="20"/>
        <v>0</v>
      </c>
      <c r="BA34" s="18">
        <v>0.27400000000000002</v>
      </c>
      <c r="BB34" s="1">
        <f t="shared" si="21"/>
        <v>2</v>
      </c>
      <c r="BC34" s="3">
        <v>45657</v>
      </c>
      <c r="BD34" s="22">
        <v>76.73</v>
      </c>
      <c r="BE34" s="22">
        <f t="shared" si="22"/>
        <v>175.26</v>
      </c>
      <c r="BF34" s="18">
        <f t="shared" si="23"/>
        <v>1.2841131239410919</v>
      </c>
      <c r="BG34" s="1">
        <f t="shared" si="24"/>
        <v>4</v>
      </c>
      <c r="BH34" s="225">
        <v>-3</v>
      </c>
      <c r="BI34" s="225">
        <f t="shared" si="37"/>
        <v>-276034.5</v>
      </c>
      <c r="BJ34" s="225">
        <f t="shared" si="26"/>
        <v>2</v>
      </c>
      <c r="BK34" s="31">
        <v>1</v>
      </c>
      <c r="BL34" s="31">
        <f t="shared" si="38"/>
        <v>92011.5</v>
      </c>
      <c r="BM34" s="1">
        <f t="shared" si="43"/>
        <v>1</v>
      </c>
      <c r="BN34" s="61">
        <v>10</v>
      </c>
      <c r="BO34" s="61">
        <f t="shared" si="39"/>
        <v>920115</v>
      </c>
      <c r="BP34" s="1">
        <f t="shared" si="44"/>
        <v>4</v>
      </c>
      <c r="BQ34" s="206"/>
      <c r="BR34" s="61">
        <v>0.48</v>
      </c>
      <c r="BS34" s="337">
        <f t="shared" si="40"/>
        <v>44165.52</v>
      </c>
      <c r="BT34" s="225">
        <f t="shared" si="45"/>
        <v>-1</v>
      </c>
      <c r="BU34" s="61"/>
      <c r="BV34" s="1" t="s">
        <v>413</v>
      </c>
      <c r="BW34" s="1">
        <f t="shared" si="46"/>
        <v>0</v>
      </c>
      <c r="BX34" s="206" t="s">
        <v>408</v>
      </c>
      <c r="BY34" s="206">
        <f t="shared" si="47"/>
        <v>5</v>
      </c>
      <c r="BZ34" s="3"/>
      <c r="CA34" s="1" t="s">
        <v>437</v>
      </c>
      <c r="CB34" s="61">
        <v>90</v>
      </c>
      <c r="CC34" s="61">
        <v>110</v>
      </c>
      <c r="CD34" s="332"/>
      <c r="CE34" t="s">
        <v>110</v>
      </c>
      <c r="CF34" t="s">
        <v>560</v>
      </c>
      <c r="CG34" t="s">
        <v>164</v>
      </c>
      <c r="CH34" t="s">
        <v>164</v>
      </c>
      <c r="CJ34" t="s">
        <v>564</v>
      </c>
      <c r="CL34" s="332"/>
      <c r="CQ34" s="208"/>
      <c r="CR34" s="33" t="s">
        <v>322</v>
      </c>
      <c r="CS34" s="33"/>
    </row>
    <row r="35" spans="1:97" x14ac:dyDescent="0.2">
      <c r="A35" s="1">
        <f t="shared" si="35"/>
        <v>27</v>
      </c>
      <c r="B35" s="266" t="s">
        <v>161</v>
      </c>
      <c r="C35" s="361"/>
      <c r="D35" s="413"/>
      <c r="E35" s="227">
        <f t="shared" si="0"/>
        <v>0</v>
      </c>
      <c r="F35" s="364"/>
      <c r="G35" s="364"/>
      <c r="H35" s="407"/>
      <c r="I35" s="408"/>
      <c r="J35" s="340"/>
      <c r="K35" s="366"/>
      <c r="L35" s="367">
        <f>'Investment Analysis'!PD4</f>
        <v>146.97999999999999</v>
      </c>
      <c r="M35" s="358">
        <f>'Investment Analysis'!OZ3</f>
        <v>21518.75</v>
      </c>
      <c r="N35" s="335">
        <f>'Investment Analysis'!PB5</f>
        <v>125</v>
      </c>
      <c r="O35" s="345">
        <f t="shared" si="1"/>
        <v>2.2071230418465912E-2</v>
      </c>
      <c r="P35" s="335">
        <f t="shared" si="2"/>
        <v>18372.5</v>
      </c>
      <c r="Q35" s="335"/>
      <c r="R35" s="324">
        <f t="shared" si="3"/>
        <v>3.7796494055843473E-3</v>
      </c>
      <c r="S35" s="249" t="str">
        <f t="shared" si="4"/>
        <v>˅</v>
      </c>
      <c r="T35" s="324">
        <f t="shared" si="5"/>
        <v>0.17124778881480485</v>
      </c>
      <c r="U35" s="208" t="s">
        <v>331</v>
      </c>
      <c r="V35" t="s">
        <v>256</v>
      </c>
      <c r="X35">
        <f>'Investment Analysis'!OY264</f>
        <v>172.15</v>
      </c>
      <c r="Y35" s="189">
        <f t="shared" si="6"/>
        <v>1.9091614311973013</v>
      </c>
      <c r="Z35" s="189">
        <f t="shared" si="7"/>
        <v>1.9970116922566805</v>
      </c>
      <c r="AA35" s="22">
        <f t="shared" si="8"/>
        <v>86.5</v>
      </c>
      <c r="AB35" s="336">
        <f>AB$230</f>
        <v>17</v>
      </c>
      <c r="AC35" s="337">
        <f>AC$230</f>
        <v>21</v>
      </c>
      <c r="AD35" s="366">
        <f t="shared" si="10"/>
        <v>365818.75</v>
      </c>
      <c r="AE35" s="337">
        <f t="shared" si="11"/>
        <v>451893.75</v>
      </c>
      <c r="AF35" s="332"/>
      <c r="AG35" s="332"/>
      <c r="AH35" s="225" t="str">
        <f t="shared" si="41"/>
        <v>F</v>
      </c>
      <c r="AI35" s="31">
        <f t="shared" si="13"/>
        <v>0</v>
      </c>
      <c r="AJ35" s="284">
        <v>75</v>
      </c>
      <c r="AK35" s="31">
        <f t="shared" si="14"/>
        <v>5</v>
      </c>
      <c r="AL35" s="22"/>
      <c r="AM35" s="371" t="s">
        <v>397</v>
      </c>
      <c r="AN35" s="22">
        <f t="shared" si="50"/>
        <v>17</v>
      </c>
      <c r="AO35">
        <f t="shared" si="51"/>
        <v>4</v>
      </c>
      <c r="AP35" s="31"/>
      <c r="AQ35" s="177" t="s">
        <v>403</v>
      </c>
      <c r="AR35" s="1">
        <f t="shared" si="42"/>
        <v>14</v>
      </c>
      <c r="AS35" s="189">
        <v>0.6</v>
      </c>
      <c r="AT35" s="22">
        <f t="shared" si="17"/>
        <v>5</v>
      </c>
      <c r="AU35" s="189">
        <v>36.24</v>
      </c>
      <c r="AV35" s="22">
        <f t="shared" si="18"/>
        <v>0</v>
      </c>
      <c r="AW35" s="189">
        <v>4.03</v>
      </c>
      <c r="AX35" s="22">
        <f t="shared" si="19"/>
        <v>0</v>
      </c>
      <c r="AY35" s="231" t="s">
        <v>407</v>
      </c>
      <c r="AZ35" s="189">
        <f t="shared" si="20"/>
        <v>-2.5</v>
      </c>
      <c r="BA35" s="18">
        <v>0.40799999999999997</v>
      </c>
      <c r="BB35" s="1">
        <f t="shared" si="21"/>
        <v>2</v>
      </c>
      <c r="BC35" s="3">
        <v>45657</v>
      </c>
      <c r="BD35" s="22">
        <v>114.55</v>
      </c>
      <c r="BE35" s="22">
        <f t="shared" si="22"/>
        <v>172.15</v>
      </c>
      <c r="BF35" s="18">
        <f t="shared" si="23"/>
        <v>0.50283718900043661</v>
      </c>
      <c r="BG35" s="1">
        <f t="shared" si="24"/>
        <v>4</v>
      </c>
      <c r="BH35" s="225">
        <v>0</v>
      </c>
      <c r="BI35" s="225">
        <f t="shared" si="37"/>
        <v>0</v>
      </c>
      <c r="BJ35" s="225">
        <f t="shared" si="26"/>
        <v>2</v>
      </c>
      <c r="BK35" s="31">
        <v>-20</v>
      </c>
      <c r="BL35" s="31">
        <f t="shared" si="38"/>
        <v>-430375</v>
      </c>
      <c r="BM35" s="1">
        <f t="shared" si="43"/>
        <v>-2</v>
      </c>
      <c r="BN35" s="61">
        <v>9</v>
      </c>
      <c r="BO35" s="61">
        <f t="shared" si="39"/>
        <v>193668.75</v>
      </c>
      <c r="BP35" s="1">
        <f t="shared" si="44"/>
        <v>5</v>
      </c>
      <c r="BQ35" s="206"/>
      <c r="BR35" s="61">
        <v>0.83</v>
      </c>
      <c r="BS35" s="337">
        <f t="shared" si="40"/>
        <v>17860.5625</v>
      </c>
      <c r="BT35" s="225">
        <f t="shared" si="45"/>
        <v>12</v>
      </c>
      <c r="BU35" s="61"/>
      <c r="BV35" s="1" t="s">
        <v>412</v>
      </c>
      <c r="BW35" s="1">
        <f t="shared" si="46"/>
        <v>4</v>
      </c>
      <c r="BX35" s="206" t="str">
        <f>BR1</f>
        <v>˄</v>
      </c>
      <c r="BY35" s="206">
        <f t="shared" si="47"/>
        <v>5</v>
      </c>
      <c r="BZ35" s="25"/>
      <c r="CA35" s="1" t="s">
        <v>437</v>
      </c>
      <c r="CE35" t="s">
        <v>110</v>
      </c>
      <c r="CF35" t="s">
        <v>560</v>
      </c>
      <c r="CG35" t="s">
        <v>164</v>
      </c>
      <c r="CH35" t="s">
        <v>164</v>
      </c>
      <c r="CJ35" t="s">
        <v>565</v>
      </c>
      <c r="CL35" s="332"/>
      <c r="CQ35" s="208"/>
      <c r="CR35" s="33" t="s">
        <v>331</v>
      </c>
      <c r="CS35" s="33"/>
    </row>
    <row r="36" spans="1:97" x14ac:dyDescent="0.2">
      <c r="A36" s="1">
        <f t="shared" si="35"/>
        <v>28</v>
      </c>
      <c r="B36" s="266" t="s">
        <v>161</v>
      </c>
      <c r="C36" s="361"/>
      <c r="D36" s="413"/>
      <c r="E36" s="227">
        <f t="shared" si="0"/>
        <v>0</v>
      </c>
      <c r="F36" s="364"/>
      <c r="G36" s="364"/>
      <c r="H36" s="407"/>
      <c r="I36" s="408"/>
      <c r="J36" s="340"/>
      <c r="K36" s="366"/>
      <c r="L36" s="367">
        <f>'Investment Analysis'!HP4</f>
        <v>90.3904</v>
      </c>
      <c r="M36" s="357">
        <f>'Investment Analysis'!HL3</f>
        <v>18762.5</v>
      </c>
      <c r="N36" s="358">
        <f>'Investment Analysis'!HN5</f>
        <v>250</v>
      </c>
      <c r="O36" s="345">
        <f t="shared" si="1"/>
        <v>1.9244215427311841E-2</v>
      </c>
      <c r="P36" s="335">
        <f t="shared" si="2"/>
        <v>22597.599999999999</v>
      </c>
      <c r="Q36" s="335"/>
      <c r="R36" s="324">
        <f t="shared" si="3"/>
        <v>-3.2659880069247911E-3</v>
      </c>
      <c r="S36" s="249" t="str">
        <f t="shared" si="4"/>
        <v>˅</v>
      </c>
      <c r="T36" s="324">
        <f t="shared" si="5"/>
        <v>-0.16971271285446246</v>
      </c>
      <c r="U36" s="208" t="s">
        <v>304</v>
      </c>
      <c r="V36" t="s">
        <v>228</v>
      </c>
      <c r="X36" s="189">
        <f>'Investment Analysis'!HK264</f>
        <v>75.05</v>
      </c>
      <c r="Y36" s="189">
        <f t="shared" si="6"/>
        <v>0.95258866365193606</v>
      </c>
      <c r="Z36" s="189">
        <f t="shared" si="7"/>
        <v>0.57020688347275017</v>
      </c>
      <c r="AA36" s="22">
        <f t="shared" si="8"/>
        <v>49.5</v>
      </c>
      <c r="AB36" s="336">
        <f>AB$230</f>
        <v>17</v>
      </c>
      <c r="AC36" s="337">
        <f>AC$230</f>
        <v>21</v>
      </c>
      <c r="AD36" s="366">
        <f t="shared" si="10"/>
        <v>318962.5</v>
      </c>
      <c r="AE36" s="337">
        <f t="shared" si="11"/>
        <v>394012.5</v>
      </c>
      <c r="AF36" s="332">
        <v>303275</v>
      </c>
      <c r="AG36" s="332">
        <v>3625</v>
      </c>
      <c r="AH36" s="225" t="str">
        <f t="shared" si="41"/>
        <v>F</v>
      </c>
      <c r="AI36" s="31">
        <f t="shared" si="13"/>
        <v>0</v>
      </c>
      <c r="AJ36" s="284">
        <v>41</v>
      </c>
      <c r="AK36" s="31">
        <f t="shared" si="14"/>
        <v>-5</v>
      </c>
      <c r="AL36" s="22"/>
      <c r="AM36" s="414" t="s">
        <v>396</v>
      </c>
      <c r="AN36" s="22">
        <f t="shared" si="50"/>
        <v>20</v>
      </c>
      <c r="AO36">
        <f t="shared" si="51"/>
        <v>5</v>
      </c>
      <c r="AP36" s="31"/>
      <c r="AQ36" s="273" t="s">
        <v>406</v>
      </c>
      <c r="AR36" s="1">
        <f t="shared" si="42"/>
        <v>0</v>
      </c>
      <c r="AS36" s="189">
        <v>0.14000000000000001</v>
      </c>
      <c r="AT36" s="22">
        <f t="shared" si="17"/>
        <v>5</v>
      </c>
      <c r="AU36" s="189">
        <v>831.2</v>
      </c>
      <c r="AV36" s="22">
        <f t="shared" si="18"/>
        <v>0</v>
      </c>
      <c r="AW36" s="189">
        <v>-5.84</v>
      </c>
      <c r="AX36" s="22">
        <f t="shared" si="19"/>
        <v>5</v>
      </c>
      <c r="AY36" s="231" t="s">
        <v>407</v>
      </c>
      <c r="AZ36" s="189">
        <f t="shared" si="20"/>
        <v>-2.5</v>
      </c>
      <c r="BA36" s="18">
        <v>1.635</v>
      </c>
      <c r="BB36" s="1">
        <f t="shared" si="21"/>
        <v>2</v>
      </c>
      <c r="BC36" s="3">
        <v>45657</v>
      </c>
      <c r="BD36" s="22">
        <v>26.38</v>
      </c>
      <c r="BE36" s="22">
        <f t="shared" si="22"/>
        <v>75.05</v>
      </c>
      <c r="BF36" s="18">
        <f t="shared" si="23"/>
        <v>1.8449583017437454</v>
      </c>
      <c r="BG36" s="1">
        <f t="shared" si="24"/>
        <v>4</v>
      </c>
      <c r="BH36" s="225">
        <v>-3</v>
      </c>
      <c r="BI36" s="225">
        <f t="shared" si="37"/>
        <v>-56287.5</v>
      </c>
      <c r="BJ36" s="225">
        <f t="shared" si="26"/>
        <v>2</v>
      </c>
      <c r="BK36" s="31">
        <v>-10</v>
      </c>
      <c r="BL36" s="31">
        <f t="shared" si="38"/>
        <v>-187625</v>
      </c>
      <c r="BM36" s="1">
        <f t="shared" si="43"/>
        <v>0</v>
      </c>
      <c r="BN36" s="61">
        <v>11</v>
      </c>
      <c r="BO36" s="61">
        <f t="shared" si="39"/>
        <v>206387.5</v>
      </c>
      <c r="BP36" s="1">
        <f t="shared" si="44"/>
        <v>4</v>
      </c>
      <c r="BQ36" s="206"/>
      <c r="BR36" s="61">
        <v>0.44</v>
      </c>
      <c r="BS36" s="337">
        <f t="shared" si="40"/>
        <v>8255.5</v>
      </c>
      <c r="BT36" s="225">
        <f t="shared" si="45"/>
        <v>-1</v>
      </c>
      <c r="BU36" s="61"/>
      <c r="BV36" s="1" t="s">
        <v>413</v>
      </c>
      <c r="BW36" s="1">
        <f t="shared" si="46"/>
        <v>0</v>
      </c>
      <c r="BX36" s="206" t="s">
        <v>408</v>
      </c>
      <c r="BY36" s="206">
        <f t="shared" si="47"/>
        <v>5</v>
      </c>
      <c r="BZ36" s="3"/>
      <c r="CA36" s="1" t="s">
        <v>437</v>
      </c>
      <c r="CE36" t="s">
        <v>110</v>
      </c>
      <c r="CF36" t="s">
        <v>560</v>
      </c>
      <c r="CG36" t="s">
        <v>164</v>
      </c>
      <c r="CH36" t="s">
        <v>164</v>
      </c>
      <c r="CJ36" t="s">
        <v>566</v>
      </c>
      <c r="CL36" s="332"/>
      <c r="CQ36" s="208"/>
      <c r="CR36" s="33" t="s">
        <v>304</v>
      </c>
      <c r="CS36" s="33"/>
    </row>
    <row r="37" spans="1:97" x14ac:dyDescent="0.2">
      <c r="A37" s="1">
        <f t="shared" si="35"/>
        <v>29</v>
      </c>
      <c r="B37" s="266" t="s">
        <v>567</v>
      </c>
      <c r="C37" s="361"/>
      <c r="D37" s="336"/>
      <c r="E37" s="227">
        <f t="shared" si="0"/>
        <v>0</v>
      </c>
      <c r="F37" s="364"/>
      <c r="G37" s="364"/>
      <c r="H37" s="407"/>
      <c r="I37" s="408"/>
      <c r="J37" s="340"/>
      <c r="K37" s="366">
        <f>IF(J37&gt;0,J37/X37,0)</f>
        <v>0</v>
      </c>
      <c r="L37" s="357">
        <f>'Investment Analysis'!ML4</f>
        <v>37.96</v>
      </c>
      <c r="M37" s="358">
        <f>'Investment Analysis'!MH3</f>
        <v>38596.5</v>
      </c>
      <c r="N37" s="335">
        <f>'Investment Analysis'!MJ5</f>
        <v>450</v>
      </c>
      <c r="O37" s="345">
        <f t="shared" si="1"/>
        <v>3.9587440945515869E-2</v>
      </c>
      <c r="P37" s="335">
        <f t="shared" si="2"/>
        <v>17082</v>
      </c>
      <c r="Q37" s="335"/>
      <c r="R37" s="324">
        <f t="shared" si="3"/>
        <v>4.9859735289913422E-2</v>
      </c>
      <c r="S37" s="249" t="str">
        <f t="shared" si="4"/>
        <v>˃</v>
      </c>
      <c r="T37" s="324">
        <f t="shared" si="5"/>
        <v>1.2594836670179135</v>
      </c>
      <c r="U37" s="208" t="s">
        <v>321</v>
      </c>
      <c r="V37" t="s">
        <v>568</v>
      </c>
      <c r="W37" s="183"/>
      <c r="X37">
        <f>'Investment Analysis'!MG264</f>
        <v>85.77</v>
      </c>
      <c r="Y37" s="189">
        <f t="shared" si="6"/>
        <v>2.3158652953126784</v>
      </c>
      <c r="Z37" s="189">
        <f t="shared" si="7"/>
        <v>1.6382908611997797</v>
      </c>
      <c r="AA37" s="22">
        <f t="shared" si="8"/>
        <v>58.5</v>
      </c>
      <c r="AB37" s="336">
        <f>AB$71</f>
        <v>21</v>
      </c>
      <c r="AC37" s="337">
        <f>AC$71</f>
        <v>16.5</v>
      </c>
      <c r="AD37" s="366">
        <f t="shared" si="10"/>
        <v>810526.5</v>
      </c>
      <c r="AE37" s="337">
        <f t="shared" si="11"/>
        <v>636842.25</v>
      </c>
      <c r="AF37" s="332"/>
      <c r="AG37" s="332"/>
      <c r="AH37" s="225" t="str">
        <f t="shared" si="41"/>
        <v>F</v>
      </c>
      <c r="AI37" s="31">
        <f t="shared" si="13"/>
        <v>0</v>
      </c>
      <c r="AJ37" s="284"/>
      <c r="AK37" s="31">
        <f t="shared" si="14"/>
        <v>0</v>
      </c>
      <c r="AL37" s="22"/>
      <c r="AM37" s="371" t="s">
        <v>397</v>
      </c>
      <c r="AN37" s="22">
        <f t="shared" si="50"/>
        <v>17</v>
      </c>
      <c r="AO37">
        <f t="shared" si="51"/>
        <v>4</v>
      </c>
      <c r="AP37" s="31"/>
      <c r="AQ37" s="175" t="s">
        <v>404</v>
      </c>
      <c r="AR37" s="1">
        <f t="shared" si="42"/>
        <v>10</v>
      </c>
      <c r="AS37" s="189">
        <v>0</v>
      </c>
      <c r="AT37" s="22">
        <f t="shared" si="17"/>
        <v>5</v>
      </c>
      <c r="AU37" s="189">
        <v>16.53</v>
      </c>
      <c r="AV37" s="22">
        <f t="shared" si="18"/>
        <v>2</v>
      </c>
      <c r="AW37" s="189" t="s">
        <v>524</v>
      </c>
      <c r="AX37" s="22">
        <f t="shared" si="19"/>
        <v>0</v>
      </c>
      <c r="AY37" s="239" t="s">
        <v>402</v>
      </c>
      <c r="AZ37" s="189">
        <f t="shared" si="20"/>
        <v>18</v>
      </c>
      <c r="BA37" s="18">
        <v>2.4950000000000001</v>
      </c>
      <c r="BB37" s="1">
        <f t="shared" si="21"/>
        <v>2</v>
      </c>
      <c r="BC37" s="3">
        <v>45657</v>
      </c>
      <c r="BD37" s="22">
        <v>9.77</v>
      </c>
      <c r="BE37" s="22">
        <f t="shared" si="22"/>
        <v>85.77</v>
      </c>
      <c r="BF37" s="18">
        <f t="shared" si="23"/>
        <v>7.7789150460593657</v>
      </c>
      <c r="BG37" s="1">
        <f t="shared" si="24"/>
        <v>4</v>
      </c>
      <c r="BH37" s="225">
        <v>-3</v>
      </c>
      <c r="BI37" s="225">
        <f t="shared" si="37"/>
        <v>-115789.5</v>
      </c>
      <c r="BJ37" s="225">
        <f t="shared" si="26"/>
        <v>2</v>
      </c>
      <c r="BK37" s="31">
        <v>-17</v>
      </c>
      <c r="BL37" s="31">
        <f t="shared" si="38"/>
        <v>-656140.5</v>
      </c>
      <c r="BM37" s="1">
        <f t="shared" si="43"/>
        <v>-2</v>
      </c>
      <c r="BN37" s="61">
        <v>34</v>
      </c>
      <c r="BO37" s="61">
        <f t="shared" si="39"/>
        <v>1312281</v>
      </c>
      <c r="BP37" s="1">
        <f t="shared" si="44"/>
        <v>2</v>
      </c>
      <c r="BQ37" s="206"/>
      <c r="BR37" s="61">
        <v>0.32</v>
      </c>
      <c r="BS37" s="337">
        <f t="shared" si="40"/>
        <v>12350.880000000001</v>
      </c>
      <c r="BT37" s="225">
        <f t="shared" si="45"/>
        <v>-2</v>
      </c>
      <c r="BU37" s="61"/>
      <c r="BV37" s="1" t="s">
        <v>414</v>
      </c>
      <c r="BW37" s="1">
        <f t="shared" si="46"/>
        <v>-4</v>
      </c>
      <c r="BX37" s="206" t="str">
        <f>BX1</f>
        <v>˅</v>
      </c>
      <c r="BY37" s="206">
        <f t="shared" si="47"/>
        <v>-5</v>
      </c>
      <c r="BZ37" s="3"/>
      <c r="CA37" s="1" t="s">
        <v>437</v>
      </c>
      <c r="CB37" s="61"/>
      <c r="CC37" s="61"/>
      <c r="CD37" s="332"/>
      <c r="CE37" t="s">
        <v>569</v>
      </c>
      <c r="CF37" t="s">
        <v>569</v>
      </c>
      <c r="CG37" t="s">
        <v>570</v>
      </c>
      <c r="CH37" t="s">
        <v>571</v>
      </c>
      <c r="CL37" s="332"/>
      <c r="CQ37" s="208"/>
      <c r="CR37" s="33" t="s">
        <v>321</v>
      </c>
      <c r="CS37" s="33"/>
    </row>
    <row r="38" spans="1:97" x14ac:dyDescent="0.2">
      <c r="A38" s="1">
        <f t="shared" si="35"/>
        <v>30</v>
      </c>
      <c r="B38" s="266" t="s">
        <v>572</v>
      </c>
      <c r="C38" s="361"/>
      <c r="D38" s="413"/>
      <c r="E38" s="227">
        <f t="shared" si="0"/>
        <v>0</v>
      </c>
      <c r="F38" s="364"/>
      <c r="G38" s="364"/>
      <c r="H38" s="407"/>
      <c r="I38" s="408"/>
      <c r="J38" s="340"/>
      <c r="K38" s="366">
        <f>IF(J38&gt;0,J38/X38,0)</f>
        <v>0</v>
      </c>
      <c r="L38" s="357">
        <f>'Investment Analysis'!OP4</f>
        <v>92.61</v>
      </c>
      <c r="M38" s="358">
        <f>'Investment Analysis'!OL3</f>
        <v>74694</v>
      </c>
      <c r="N38" s="335">
        <f>'Investment Analysis'!ON5</f>
        <v>275</v>
      </c>
      <c r="O38" s="345">
        <f t="shared" si="1"/>
        <v>7.6611721632385374E-2</v>
      </c>
      <c r="P38" s="335">
        <f t="shared" si="2"/>
        <v>25467.75</v>
      </c>
      <c r="Q38" s="335"/>
      <c r="R38" s="324">
        <f t="shared" si="3"/>
        <v>0.12935724988290789</v>
      </c>
      <c r="S38" s="249" t="str">
        <f t="shared" si="4"/>
        <v>˅</v>
      </c>
      <c r="T38" s="324">
        <f t="shared" si="5"/>
        <v>1.6884785660295865</v>
      </c>
      <c r="U38" s="489" t="s">
        <v>329</v>
      </c>
      <c r="V38" t="s">
        <v>254</v>
      </c>
      <c r="W38" s="183"/>
      <c r="X38">
        <f>'Investment Analysis'!OK264</f>
        <v>248.98</v>
      </c>
      <c r="Y38" s="189">
        <f t="shared" si="6"/>
        <v>5.8607967048774814</v>
      </c>
      <c r="Z38" s="189">
        <f t="shared" si="7"/>
        <v>5.4217556444414825</v>
      </c>
      <c r="AA38" s="22">
        <f t="shared" si="8"/>
        <v>76.5</v>
      </c>
      <c r="AB38" s="336">
        <f>AB$230</f>
        <v>17</v>
      </c>
      <c r="AC38" s="337">
        <f>AC$230</f>
        <v>21</v>
      </c>
      <c r="AD38" s="366">
        <f t="shared" si="10"/>
        <v>1269798</v>
      </c>
      <c r="AE38" s="337">
        <f t="shared" si="11"/>
        <v>1568574</v>
      </c>
      <c r="AF38" s="332">
        <v>1463975</v>
      </c>
      <c r="AG38" s="332">
        <v>304795</v>
      </c>
      <c r="AH38" s="225" t="str">
        <f t="shared" si="41"/>
        <v>B</v>
      </c>
      <c r="AI38" s="31">
        <f t="shared" si="13"/>
        <v>15</v>
      </c>
      <c r="AJ38" s="284">
        <v>66</v>
      </c>
      <c r="AK38" s="31">
        <f t="shared" si="14"/>
        <v>0</v>
      </c>
      <c r="AL38" s="22"/>
      <c r="AM38" s="414" t="s">
        <v>396</v>
      </c>
      <c r="AN38" s="22">
        <f t="shared" si="50"/>
        <v>20</v>
      </c>
      <c r="AO38">
        <f t="shared" si="51"/>
        <v>5</v>
      </c>
      <c r="AP38" s="31"/>
      <c r="AQ38" s="175" t="s">
        <v>404</v>
      </c>
      <c r="AR38" s="1">
        <f t="shared" si="42"/>
        <v>10</v>
      </c>
      <c r="AS38" s="189">
        <v>1.0900000000000001</v>
      </c>
      <c r="AT38" s="22">
        <f t="shared" si="17"/>
        <v>0</v>
      </c>
      <c r="AU38" s="189">
        <v>36.340000000000003</v>
      </c>
      <c r="AV38" s="22">
        <f t="shared" si="18"/>
        <v>0</v>
      </c>
      <c r="AW38" s="189">
        <v>-5.8</v>
      </c>
      <c r="AX38" s="22">
        <f t="shared" si="19"/>
        <v>5</v>
      </c>
      <c r="AY38" s="231" t="s">
        <v>407</v>
      </c>
      <c r="AZ38" s="189">
        <f t="shared" si="20"/>
        <v>-2.5</v>
      </c>
      <c r="BA38" s="18">
        <v>2.0249999999999999</v>
      </c>
      <c r="BB38" s="1">
        <f t="shared" si="21"/>
        <v>2</v>
      </c>
      <c r="BC38" s="3">
        <v>45657</v>
      </c>
      <c r="BD38" s="22">
        <v>54.41</v>
      </c>
      <c r="BE38" s="22">
        <f t="shared" si="22"/>
        <v>248.98</v>
      </c>
      <c r="BF38" s="18">
        <f t="shared" si="23"/>
        <v>3.5759970593640875</v>
      </c>
      <c r="BG38" s="1">
        <f t="shared" si="24"/>
        <v>4</v>
      </c>
      <c r="BH38" s="225">
        <v>-3</v>
      </c>
      <c r="BI38" s="225">
        <f t="shared" si="37"/>
        <v>-224082</v>
      </c>
      <c r="BJ38" s="225">
        <f t="shared" si="26"/>
        <v>2</v>
      </c>
      <c r="BK38" s="31">
        <v>0.11</v>
      </c>
      <c r="BL38" s="31">
        <f t="shared" si="38"/>
        <v>8216.34</v>
      </c>
      <c r="BM38" s="1">
        <f t="shared" si="43"/>
        <v>1</v>
      </c>
      <c r="BN38" s="61">
        <v>20</v>
      </c>
      <c r="BO38" s="61">
        <f t="shared" si="39"/>
        <v>1493880</v>
      </c>
      <c r="BP38" s="1">
        <f t="shared" si="44"/>
        <v>3</v>
      </c>
      <c r="BQ38" s="206"/>
      <c r="BR38" s="61">
        <v>0.35</v>
      </c>
      <c r="BS38" s="337">
        <f t="shared" si="40"/>
        <v>26142.899999999998</v>
      </c>
      <c r="BT38" s="225">
        <f t="shared" si="45"/>
        <v>-2</v>
      </c>
      <c r="BU38" s="61"/>
      <c r="BV38" s="1" t="s">
        <v>411</v>
      </c>
      <c r="BW38" s="1">
        <f t="shared" si="46"/>
        <v>8</v>
      </c>
      <c r="BX38" s="206" t="str">
        <f>BX1</f>
        <v>˅</v>
      </c>
      <c r="BY38" s="206">
        <f t="shared" si="47"/>
        <v>-5</v>
      </c>
      <c r="BZ38" s="3"/>
      <c r="CA38" s="1" t="s">
        <v>437</v>
      </c>
      <c r="CB38" s="61"/>
      <c r="CC38" s="61"/>
      <c r="CD38" s="332"/>
      <c r="CE38" t="s">
        <v>520</v>
      </c>
      <c r="CF38" t="s">
        <v>520</v>
      </c>
      <c r="CG38" t="s">
        <v>526</v>
      </c>
      <c r="CH38" t="s">
        <v>556</v>
      </c>
      <c r="CL38" s="332"/>
      <c r="CQ38" s="208"/>
      <c r="CR38" s="33" t="s">
        <v>329</v>
      </c>
      <c r="CS38" s="33"/>
    </row>
    <row r="39" spans="1:97" x14ac:dyDescent="0.2">
      <c r="A39" s="1">
        <f t="shared" si="35"/>
        <v>31</v>
      </c>
      <c r="B39" s="266" t="s">
        <v>169</v>
      </c>
      <c r="C39" s="361"/>
      <c r="D39" s="413"/>
      <c r="E39" s="227">
        <f t="shared" si="0"/>
        <v>0</v>
      </c>
      <c r="F39" s="361"/>
      <c r="G39" s="361"/>
      <c r="H39" s="361"/>
      <c r="I39" s="361"/>
      <c r="J39" s="340"/>
      <c r="K39" s="366"/>
      <c r="L39" s="357">
        <f>'Investment Analysis'!IY4</f>
        <v>61.37</v>
      </c>
      <c r="M39" s="358">
        <f>'Investment Analysis'!IU5</f>
        <v>18411</v>
      </c>
      <c r="N39" s="335">
        <f>'Investment Analysis'!IW5</f>
        <v>300</v>
      </c>
      <c r="O39" s="345">
        <f t="shared" si="1"/>
        <v>1.8883690885129291E-2</v>
      </c>
      <c r="P39" s="335">
        <f t="shared" si="2"/>
        <v>18411</v>
      </c>
      <c r="Q39" s="335"/>
      <c r="R39" s="324">
        <f t="shared" si="3"/>
        <v>7.9941060647817988E-3</v>
      </c>
      <c r="S39" s="249" t="str">
        <f t="shared" si="4"/>
        <v>˅</v>
      </c>
      <c r="T39" s="324">
        <f t="shared" si="5"/>
        <v>0.42333387648688281</v>
      </c>
      <c r="U39" s="208" t="s">
        <v>309</v>
      </c>
      <c r="V39" s="234" t="s">
        <v>233</v>
      </c>
      <c r="X39">
        <f>'Investment Analysis'!IT264</f>
        <v>87.35</v>
      </c>
      <c r="Y39" s="189">
        <f t="shared" si="6"/>
        <v>2.0205549247088341</v>
      </c>
      <c r="Z39" s="189">
        <f t="shared" si="7"/>
        <v>2.6144255916037511</v>
      </c>
      <c r="AA39" s="22">
        <f t="shared" si="8"/>
        <v>107</v>
      </c>
      <c r="AB39" s="336">
        <f>AB$122</f>
        <v>5</v>
      </c>
      <c r="AC39" s="337">
        <f>AC$122</f>
        <v>42.5</v>
      </c>
      <c r="AD39" s="366">
        <f t="shared" si="10"/>
        <v>92055</v>
      </c>
      <c r="AE39" s="337">
        <f t="shared" si="11"/>
        <v>782467.5</v>
      </c>
      <c r="AF39" s="332">
        <v>944756</v>
      </c>
      <c r="AG39" s="332">
        <v>111928</v>
      </c>
      <c r="AH39" s="225" t="str">
        <f t="shared" si="41"/>
        <v>C</v>
      </c>
      <c r="AI39" s="31">
        <f t="shared" si="13"/>
        <v>10</v>
      </c>
      <c r="AJ39" s="284">
        <v>72</v>
      </c>
      <c r="AK39" s="31">
        <f t="shared" si="14"/>
        <v>5</v>
      </c>
      <c r="AL39" s="22"/>
      <c r="AM39" s="371" t="s">
        <v>397</v>
      </c>
      <c r="AN39" s="22">
        <f t="shared" si="50"/>
        <v>17</v>
      </c>
      <c r="AO39">
        <f t="shared" si="51"/>
        <v>4</v>
      </c>
      <c r="AP39" s="31"/>
      <c r="AQ39" s="175" t="s">
        <v>404</v>
      </c>
      <c r="AR39" s="1">
        <f t="shared" si="42"/>
        <v>10</v>
      </c>
      <c r="AS39" s="189">
        <v>0.15</v>
      </c>
      <c r="AT39" s="22">
        <f t="shared" si="17"/>
        <v>5</v>
      </c>
      <c r="AU39" s="189">
        <v>58.81</v>
      </c>
      <c r="AV39" s="22">
        <f t="shared" si="18"/>
        <v>0</v>
      </c>
      <c r="AW39" s="189" t="s">
        <v>524</v>
      </c>
      <c r="AX39" s="22">
        <f t="shared" si="19"/>
        <v>0</v>
      </c>
      <c r="AY39" s="231" t="s">
        <v>407</v>
      </c>
      <c r="AZ39" s="189">
        <f t="shared" si="20"/>
        <v>-2.5</v>
      </c>
      <c r="BA39" s="18">
        <v>0.59599999999999997</v>
      </c>
      <c r="BB39" s="1">
        <f t="shared" si="21"/>
        <v>2</v>
      </c>
      <c r="BC39" s="3">
        <v>45657</v>
      </c>
      <c r="BD39" s="22">
        <v>51.39</v>
      </c>
      <c r="BE39" s="22">
        <f t="shared" si="22"/>
        <v>87.35</v>
      </c>
      <c r="BF39" s="18">
        <f t="shared" si="23"/>
        <v>0.69974703249659453</v>
      </c>
      <c r="BG39" s="1">
        <f t="shared" si="24"/>
        <v>4</v>
      </c>
      <c r="BH39" s="225">
        <v>-2.5</v>
      </c>
      <c r="BI39" s="225">
        <f t="shared" si="37"/>
        <v>-46027.5</v>
      </c>
      <c r="BJ39" s="225">
        <f t="shared" si="26"/>
        <v>2</v>
      </c>
      <c r="BK39" s="31">
        <v>-5</v>
      </c>
      <c r="BL39" s="31">
        <f t="shared" si="38"/>
        <v>-92055</v>
      </c>
      <c r="BM39" s="1">
        <f t="shared" si="43"/>
        <v>0</v>
      </c>
      <c r="BN39" s="61">
        <v>9</v>
      </c>
      <c r="BO39" s="61">
        <f t="shared" si="39"/>
        <v>165699</v>
      </c>
      <c r="BP39" s="1">
        <f t="shared" si="44"/>
        <v>5</v>
      </c>
      <c r="BQ39" s="206"/>
      <c r="BR39" s="61">
        <v>0.43</v>
      </c>
      <c r="BS39" s="337">
        <f t="shared" si="40"/>
        <v>7916.73</v>
      </c>
      <c r="BT39" s="225">
        <f t="shared" si="45"/>
        <v>-1</v>
      </c>
      <c r="BU39" s="61"/>
      <c r="BV39" s="1" t="s">
        <v>411</v>
      </c>
      <c r="BW39" s="1">
        <f t="shared" si="46"/>
        <v>8</v>
      </c>
      <c r="BX39" s="206" t="s">
        <v>408</v>
      </c>
      <c r="BY39" s="206">
        <f t="shared" si="47"/>
        <v>5</v>
      </c>
      <c r="BZ39" s="3">
        <v>46066</v>
      </c>
      <c r="CA39" s="1" t="s">
        <v>437</v>
      </c>
      <c r="CB39" s="61"/>
      <c r="CC39" s="61"/>
      <c r="CD39" s="332"/>
      <c r="CE39" t="s">
        <v>520</v>
      </c>
      <c r="CF39" t="s">
        <v>520</v>
      </c>
      <c r="CG39" t="s">
        <v>526</v>
      </c>
      <c r="CH39" t="s">
        <v>573</v>
      </c>
      <c r="CL39" s="332"/>
      <c r="CQ39" s="208"/>
      <c r="CR39" s="33" t="s">
        <v>309</v>
      </c>
      <c r="CS39" s="33"/>
    </row>
    <row r="40" spans="1:97" x14ac:dyDescent="0.2">
      <c r="A40" s="1">
        <f t="shared" si="35"/>
        <v>32</v>
      </c>
      <c r="B40" s="266" t="s">
        <v>574</v>
      </c>
      <c r="C40" s="246"/>
      <c r="D40" s="413"/>
      <c r="E40" s="227">
        <f t="shared" si="0"/>
        <v>0</v>
      </c>
      <c r="F40" s="364"/>
      <c r="G40" s="364"/>
      <c r="H40" s="407"/>
      <c r="I40" s="408"/>
      <c r="J40" s="485"/>
      <c r="K40" s="246"/>
      <c r="L40" s="270">
        <f>'Investment Analysis'!SJ4</f>
        <v>12.5</v>
      </c>
      <c r="M40" s="151">
        <f>'Investment Analysis'!SF3</f>
        <v>13040</v>
      </c>
      <c r="N40" s="151">
        <f>'Investment Analysis'!SH5</f>
        <v>500</v>
      </c>
      <c r="O40" s="345">
        <f t="shared" si="1"/>
        <v>1.3374793826630055E-2</v>
      </c>
      <c r="P40" s="335">
        <f t="shared" si="2"/>
        <v>6250</v>
      </c>
      <c r="Q40" s="335"/>
      <c r="R40" s="324">
        <f t="shared" si="3"/>
        <v>1.4530376013250889E-2</v>
      </c>
      <c r="S40" s="249" t="str">
        <f t="shared" si="4"/>
        <v>˅</v>
      </c>
      <c r="T40" s="324">
        <f t="shared" si="5"/>
        <v>1.0863999999999998</v>
      </c>
      <c r="U40" s="208" t="s">
        <v>342</v>
      </c>
      <c r="V40" t="s">
        <v>267</v>
      </c>
      <c r="W40" s="183"/>
      <c r="X40">
        <f>'Investment Analysis'!SE264</f>
        <v>26.08</v>
      </c>
      <c r="Y40" s="189">
        <f t="shared" si="6"/>
        <v>0.7824254388578582</v>
      </c>
      <c r="Z40" s="189">
        <f t="shared" si="7"/>
        <v>0.55350388843664899</v>
      </c>
      <c r="AA40" s="22">
        <f t="shared" si="8"/>
        <v>58.5</v>
      </c>
      <c r="AB40" s="336">
        <f t="shared" ref="AB40:AC42" si="52">AB$437</f>
        <v>9</v>
      </c>
      <c r="AC40" s="337">
        <f t="shared" si="52"/>
        <v>33</v>
      </c>
      <c r="AD40" s="366">
        <f t="shared" si="10"/>
        <v>117360</v>
      </c>
      <c r="AE40" s="337">
        <f t="shared" si="11"/>
        <v>430320</v>
      </c>
      <c r="AF40" s="332">
        <v>65786</v>
      </c>
      <c r="AG40" s="332"/>
      <c r="AH40" s="225" t="str">
        <f t="shared" si="41"/>
        <v>F</v>
      </c>
      <c r="AI40" s="31">
        <f t="shared" si="13"/>
        <v>0</v>
      </c>
      <c r="AJ40" s="284">
        <v>32</v>
      </c>
      <c r="AK40" s="31">
        <f t="shared" si="14"/>
        <v>-10</v>
      </c>
      <c r="AL40" s="22"/>
      <c r="AM40" s="414" t="s">
        <v>396</v>
      </c>
      <c r="AN40" s="22">
        <f t="shared" si="50"/>
        <v>20</v>
      </c>
      <c r="AO40">
        <f t="shared" si="51"/>
        <v>5</v>
      </c>
      <c r="AP40" s="31"/>
      <c r="AQ40" s="175" t="s">
        <v>404</v>
      </c>
      <c r="AR40" s="1">
        <f t="shared" si="42"/>
        <v>10</v>
      </c>
      <c r="AS40" s="189">
        <v>0.01</v>
      </c>
      <c r="AT40" s="22">
        <f t="shared" si="17"/>
        <v>5</v>
      </c>
      <c r="AU40" s="189">
        <v>-22.5</v>
      </c>
      <c r="AV40" s="22">
        <f t="shared" si="18"/>
        <v>-7</v>
      </c>
      <c r="AW40" s="189" t="s">
        <v>524</v>
      </c>
      <c r="AX40" s="22">
        <f t="shared" si="19"/>
        <v>0</v>
      </c>
      <c r="AY40" s="231" t="s">
        <v>407</v>
      </c>
      <c r="AZ40" s="189">
        <f t="shared" si="20"/>
        <v>-2.5</v>
      </c>
      <c r="BA40" s="18">
        <v>14.939</v>
      </c>
      <c r="BB40" s="1">
        <f t="shared" si="21"/>
        <v>2</v>
      </c>
      <c r="BC40" s="3">
        <v>45657</v>
      </c>
      <c r="BD40" s="22">
        <v>15.26</v>
      </c>
      <c r="BE40" s="22">
        <f t="shared" si="22"/>
        <v>26.08</v>
      </c>
      <c r="BF40" s="18">
        <f t="shared" si="23"/>
        <v>0.70904325032765392</v>
      </c>
      <c r="BG40" s="1">
        <f t="shared" si="24"/>
        <v>4</v>
      </c>
      <c r="BH40" s="433">
        <v>-3.5</v>
      </c>
      <c r="BI40" s="225">
        <f t="shared" si="37"/>
        <v>-45640</v>
      </c>
      <c r="BJ40" s="225">
        <f t="shared" si="26"/>
        <v>2</v>
      </c>
      <c r="BK40" s="31">
        <v>-18</v>
      </c>
      <c r="BL40" s="31">
        <f t="shared" si="38"/>
        <v>-234720</v>
      </c>
      <c r="BM40" s="1">
        <f t="shared" si="43"/>
        <v>-2</v>
      </c>
      <c r="BN40" s="61">
        <v>16</v>
      </c>
      <c r="BO40" s="61">
        <f t="shared" si="39"/>
        <v>208640</v>
      </c>
      <c r="BP40" s="1">
        <f t="shared" si="44"/>
        <v>4</v>
      </c>
      <c r="BQ40" s="206"/>
      <c r="BR40" s="61">
        <v>0.27</v>
      </c>
      <c r="BS40" s="337">
        <f t="shared" si="40"/>
        <v>3520.8</v>
      </c>
      <c r="BT40" s="225">
        <f t="shared" si="45"/>
        <v>-3</v>
      </c>
      <c r="BU40" s="61"/>
      <c r="BV40" s="1" t="s">
        <v>414</v>
      </c>
      <c r="BW40" s="1">
        <f t="shared" si="46"/>
        <v>-4</v>
      </c>
      <c r="BX40" s="206" t="s">
        <v>408</v>
      </c>
      <c r="BY40" s="206">
        <f t="shared" si="47"/>
        <v>5</v>
      </c>
      <c r="BZ40" s="3"/>
      <c r="CA40" s="1" t="s">
        <v>510</v>
      </c>
      <c r="CB40" s="61"/>
      <c r="CC40" s="61"/>
      <c r="CD40" s="332"/>
      <c r="CE40" t="s">
        <v>120</v>
      </c>
      <c r="CF40" t="s">
        <v>575</v>
      </c>
      <c r="CG40" t="s">
        <v>575</v>
      </c>
      <c r="CI40" t="s">
        <v>576</v>
      </c>
      <c r="CL40" s="332"/>
      <c r="CQ40" s="208"/>
      <c r="CR40" s="33" t="s">
        <v>342</v>
      </c>
      <c r="CS40" s="33"/>
    </row>
    <row r="41" spans="1:97" x14ac:dyDescent="0.2">
      <c r="A41" s="1">
        <f t="shared" si="35"/>
        <v>33</v>
      </c>
      <c r="B41" s="266" t="s">
        <v>574</v>
      </c>
      <c r="C41" s="246"/>
      <c r="D41" s="413"/>
      <c r="E41" s="227">
        <f t="shared" si="0"/>
        <v>0</v>
      </c>
      <c r="F41" s="246"/>
      <c r="G41" s="246"/>
      <c r="H41" s="246"/>
      <c r="I41" s="246"/>
      <c r="J41" s="485"/>
      <c r="K41" s="246"/>
      <c r="L41" s="270">
        <f>'Investment Analysis'!SX4</f>
        <v>16.14</v>
      </c>
      <c r="M41" s="335">
        <f>'Investment Analysis'!ST3</f>
        <v>16942.5</v>
      </c>
      <c r="N41" s="335">
        <f>'Investment Analysis'!SV5</f>
        <v>750</v>
      </c>
      <c r="O41" s="345">
        <f t="shared" si="1"/>
        <v>1.7377488068073595E-2</v>
      </c>
      <c r="P41" s="335">
        <f t="shared" si="2"/>
        <v>12105</v>
      </c>
      <c r="Q41" s="335"/>
      <c r="R41" s="324">
        <f t="shared" si="3"/>
        <v>6.9445351944903769E-3</v>
      </c>
      <c r="S41" s="249" t="str">
        <f t="shared" si="4"/>
        <v>˅</v>
      </c>
      <c r="T41" s="324">
        <f t="shared" si="5"/>
        <v>0.39962825278810404</v>
      </c>
      <c r="U41" s="208" t="s">
        <v>344</v>
      </c>
      <c r="V41" t="s">
        <v>269</v>
      </c>
      <c r="X41">
        <f>'Investment Analysis'!SS264</f>
        <v>22.59</v>
      </c>
      <c r="Y41" s="189">
        <f t="shared" si="6"/>
        <v>0.83411942726753252</v>
      </c>
      <c r="Z41" s="189">
        <f t="shared" si="7"/>
        <v>0.48416269269864204</v>
      </c>
      <c r="AA41" s="22">
        <f t="shared" si="8"/>
        <v>48</v>
      </c>
      <c r="AB41" s="336">
        <f t="shared" si="52"/>
        <v>9</v>
      </c>
      <c r="AC41" s="337">
        <f t="shared" si="52"/>
        <v>33</v>
      </c>
      <c r="AD41" s="366">
        <f t="shared" si="10"/>
        <v>152482.5</v>
      </c>
      <c r="AE41" s="337">
        <f t="shared" si="11"/>
        <v>559102.5</v>
      </c>
      <c r="AF41" s="332">
        <v>44135</v>
      </c>
      <c r="AG41" s="332"/>
      <c r="AH41" s="225" t="str">
        <f t="shared" si="41"/>
        <v>F</v>
      </c>
      <c r="AI41" s="31">
        <f t="shared" si="13"/>
        <v>0</v>
      </c>
      <c r="AJ41" s="284">
        <v>40</v>
      </c>
      <c r="AK41" s="31">
        <f t="shared" si="14"/>
        <v>-5</v>
      </c>
      <c r="AL41" s="22"/>
      <c r="AM41" s="414" t="s">
        <v>396</v>
      </c>
      <c r="AN41" s="22">
        <f t="shared" si="50"/>
        <v>20</v>
      </c>
      <c r="AO41">
        <f t="shared" si="51"/>
        <v>5</v>
      </c>
      <c r="AP41" s="31"/>
      <c r="AQ41" s="231" t="s">
        <v>407</v>
      </c>
      <c r="AR41" s="1">
        <f t="shared" si="42"/>
        <v>-2.5</v>
      </c>
      <c r="AS41" s="189">
        <v>0.06</v>
      </c>
      <c r="AT41" s="22">
        <f t="shared" si="17"/>
        <v>5</v>
      </c>
      <c r="AU41" s="189">
        <v>-25.6</v>
      </c>
      <c r="AV41" s="22">
        <f t="shared" si="18"/>
        <v>-7</v>
      </c>
      <c r="AW41" s="189">
        <v>-1.28</v>
      </c>
      <c r="AX41" s="22">
        <f t="shared" si="19"/>
        <v>5</v>
      </c>
      <c r="AY41" s="231" t="s">
        <v>407</v>
      </c>
      <c r="AZ41" s="189">
        <f t="shared" si="20"/>
        <v>-2.5</v>
      </c>
      <c r="BA41" s="18">
        <v>9.36</v>
      </c>
      <c r="BB41" s="1">
        <f t="shared" si="21"/>
        <v>2</v>
      </c>
      <c r="BC41" s="3">
        <v>45291</v>
      </c>
      <c r="BD41" s="22">
        <v>8.4</v>
      </c>
      <c r="BE41" s="22">
        <f t="shared" si="22"/>
        <v>22.59</v>
      </c>
      <c r="BF41" s="18">
        <f t="shared" si="23"/>
        <v>1.6892857142857141</v>
      </c>
      <c r="BG41" s="1">
        <f t="shared" si="24"/>
        <v>4</v>
      </c>
      <c r="BH41" s="225">
        <v>-3</v>
      </c>
      <c r="BI41" s="225">
        <f t="shared" si="37"/>
        <v>-50827.5</v>
      </c>
      <c r="BJ41" s="225">
        <f t="shared" si="26"/>
        <v>2</v>
      </c>
      <c r="BK41" s="31">
        <v>-16</v>
      </c>
      <c r="BL41" s="31">
        <f t="shared" si="38"/>
        <v>-271080</v>
      </c>
      <c r="BM41" s="1">
        <f t="shared" si="43"/>
        <v>-2</v>
      </c>
      <c r="BN41" s="61">
        <v>9</v>
      </c>
      <c r="BO41" s="61">
        <f t="shared" si="39"/>
        <v>152482.5</v>
      </c>
      <c r="BP41" s="1">
        <f t="shared" si="44"/>
        <v>5</v>
      </c>
      <c r="BQ41" s="206"/>
      <c r="BR41" s="61">
        <v>0.21</v>
      </c>
      <c r="BS41" s="337">
        <f t="shared" si="40"/>
        <v>3557.9249999999997</v>
      </c>
      <c r="BT41" s="225">
        <f t="shared" si="45"/>
        <v>-3</v>
      </c>
      <c r="BU41" s="61"/>
      <c r="BV41" s="1" t="s">
        <v>415</v>
      </c>
      <c r="BW41" s="1">
        <f t="shared" si="46"/>
        <v>-8</v>
      </c>
      <c r="BX41" s="206" t="str">
        <f>BR1</f>
        <v>˄</v>
      </c>
      <c r="BY41" s="206">
        <f t="shared" si="47"/>
        <v>5</v>
      </c>
      <c r="BZ41" s="3"/>
      <c r="CA41" s="1" t="s">
        <v>437</v>
      </c>
      <c r="CB41" s="61"/>
      <c r="CC41" s="61"/>
      <c r="CD41" s="332"/>
      <c r="CE41" t="s">
        <v>120</v>
      </c>
      <c r="CF41" t="s">
        <v>575</v>
      </c>
      <c r="CG41" t="s">
        <v>575</v>
      </c>
      <c r="CI41" t="s">
        <v>576</v>
      </c>
      <c r="CL41" s="332"/>
      <c r="CQ41" s="208"/>
      <c r="CR41" s="33" t="s">
        <v>344</v>
      </c>
      <c r="CS41" s="33"/>
    </row>
    <row r="42" spans="1:97" x14ac:dyDescent="0.2">
      <c r="A42" s="1">
        <f t="shared" si="35"/>
        <v>34</v>
      </c>
      <c r="B42" s="266" t="s">
        <v>577</v>
      </c>
      <c r="E42" s="227">
        <f t="shared" si="0"/>
        <v>0</v>
      </c>
      <c r="J42" s="191"/>
      <c r="L42" s="270">
        <f>'Investment Analysis'!RH4</f>
        <v>46.29</v>
      </c>
      <c r="M42" s="335">
        <f>'Investment Analysis'!RD3</f>
        <v>29116.75</v>
      </c>
      <c r="N42" s="335">
        <f>'Investment Analysis'!RF5</f>
        <v>425</v>
      </c>
      <c r="O42" s="345">
        <f t="shared" si="1"/>
        <v>2.9864304306098977E-2</v>
      </c>
      <c r="P42" s="335">
        <f t="shared" si="2"/>
        <v>19673.25</v>
      </c>
      <c r="Q42" s="335"/>
      <c r="R42" s="324">
        <f t="shared" si="3"/>
        <v>1.4335382192298974E-2</v>
      </c>
      <c r="S42" s="249" t="str">
        <f t="shared" si="4"/>
        <v>˅</v>
      </c>
      <c r="T42" s="324">
        <f t="shared" si="5"/>
        <v>0.48001728235039981</v>
      </c>
      <c r="U42" s="208" t="s">
        <v>338</v>
      </c>
      <c r="V42" t="s">
        <v>578</v>
      </c>
      <c r="X42">
        <f>'Investment Analysis'!RC264</f>
        <v>68.510000000000005</v>
      </c>
      <c r="Y42" s="189">
        <f t="shared" si="6"/>
        <v>2.8520410612324523</v>
      </c>
      <c r="Z42" s="189">
        <f t="shared" si="7"/>
        <v>3.2936768959305609</v>
      </c>
      <c r="AA42" s="22">
        <f t="shared" si="8"/>
        <v>95.5</v>
      </c>
      <c r="AB42" s="336">
        <f t="shared" si="52"/>
        <v>9</v>
      </c>
      <c r="AC42" s="337">
        <f t="shared" si="52"/>
        <v>33</v>
      </c>
      <c r="AD42" s="366">
        <f t="shared" si="10"/>
        <v>262050.75</v>
      </c>
      <c r="AE42" s="337">
        <f t="shared" si="11"/>
        <v>960852.75</v>
      </c>
      <c r="AF42" s="332">
        <v>161390</v>
      </c>
      <c r="AG42" s="332">
        <v>5682</v>
      </c>
      <c r="AH42" s="225" t="str">
        <f t="shared" si="41"/>
        <v>F</v>
      </c>
      <c r="AI42" s="31">
        <f t="shared" si="13"/>
        <v>0</v>
      </c>
      <c r="AJ42" s="284">
        <v>57</v>
      </c>
      <c r="AK42" s="31">
        <f t="shared" si="14"/>
        <v>0</v>
      </c>
      <c r="AL42" s="22"/>
      <c r="AM42" s="414" t="s">
        <v>396</v>
      </c>
      <c r="AN42" s="22">
        <f t="shared" si="50"/>
        <v>20</v>
      </c>
      <c r="AO42">
        <f t="shared" si="51"/>
        <v>5</v>
      </c>
      <c r="AP42" s="31"/>
      <c r="AQ42" s="239" t="s">
        <v>402</v>
      </c>
      <c r="AR42" s="1">
        <f t="shared" si="42"/>
        <v>18</v>
      </c>
      <c r="AS42" s="189">
        <v>0.62</v>
      </c>
      <c r="AT42" s="22">
        <f t="shared" si="17"/>
        <v>5</v>
      </c>
      <c r="AU42" s="189">
        <v>48.87</v>
      </c>
      <c r="AV42" s="22">
        <f t="shared" si="18"/>
        <v>0</v>
      </c>
      <c r="AW42" s="189">
        <v>2.44</v>
      </c>
      <c r="AX42" s="22">
        <f t="shared" si="19"/>
        <v>0</v>
      </c>
      <c r="AY42" s="231" t="s">
        <v>407</v>
      </c>
      <c r="AZ42" s="189">
        <f t="shared" si="20"/>
        <v>-2.5</v>
      </c>
      <c r="BA42" s="18">
        <v>1.4870000000000001</v>
      </c>
      <c r="BB42" s="1">
        <f t="shared" si="21"/>
        <v>2</v>
      </c>
      <c r="BC42" s="3">
        <v>45657</v>
      </c>
      <c r="BD42" s="22">
        <v>24.75</v>
      </c>
      <c r="BE42" s="22">
        <f t="shared" si="22"/>
        <v>68.510000000000005</v>
      </c>
      <c r="BF42" s="18">
        <f t="shared" si="23"/>
        <v>1.7680808080808084</v>
      </c>
      <c r="BG42" s="1">
        <f t="shared" si="24"/>
        <v>4</v>
      </c>
      <c r="BH42" s="225">
        <v>0</v>
      </c>
      <c r="BI42" s="225">
        <f t="shared" si="37"/>
        <v>0</v>
      </c>
      <c r="BJ42" s="225">
        <f t="shared" si="26"/>
        <v>2</v>
      </c>
      <c r="BK42" s="31">
        <v>18</v>
      </c>
      <c r="BL42" s="31">
        <f t="shared" si="38"/>
        <v>524101.5</v>
      </c>
      <c r="BM42" s="1">
        <f t="shared" si="43"/>
        <v>2</v>
      </c>
      <c r="BN42" s="61">
        <v>14</v>
      </c>
      <c r="BO42" s="61">
        <f t="shared" si="39"/>
        <v>407634.5</v>
      </c>
      <c r="BP42" s="1">
        <f t="shared" si="44"/>
        <v>4</v>
      </c>
      <c r="BQ42" s="206"/>
      <c r="BR42" s="61">
        <v>0.76</v>
      </c>
      <c r="BS42" s="337">
        <f t="shared" si="40"/>
        <v>22128.73</v>
      </c>
      <c r="BT42" s="225">
        <f t="shared" si="45"/>
        <v>8</v>
      </c>
      <c r="BU42" s="61"/>
      <c r="BV42" s="1" t="s">
        <v>413</v>
      </c>
      <c r="BW42" s="1">
        <f t="shared" si="46"/>
        <v>0</v>
      </c>
      <c r="BX42" s="206" t="s">
        <v>408</v>
      </c>
      <c r="BY42" s="206">
        <f t="shared" si="47"/>
        <v>5</v>
      </c>
      <c r="BZ42" s="25"/>
      <c r="CA42" s="1" t="s">
        <v>510</v>
      </c>
      <c r="CE42" t="s">
        <v>120</v>
      </c>
      <c r="CF42" t="s">
        <v>517</v>
      </c>
      <c r="CG42" t="s">
        <v>579</v>
      </c>
      <c r="CH42" t="s">
        <v>580</v>
      </c>
      <c r="CL42" s="332"/>
      <c r="CQ42" s="208"/>
      <c r="CR42" s="33" t="s">
        <v>338</v>
      </c>
      <c r="CS42" s="33"/>
    </row>
    <row r="43" spans="1:97" x14ac:dyDescent="0.2">
      <c r="A43" s="1">
        <f t="shared" si="35"/>
        <v>35</v>
      </c>
      <c r="B43" s="266" t="s">
        <v>581</v>
      </c>
      <c r="C43" s="246"/>
      <c r="D43" s="413"/>
      <c r="E43" s="227">
        <f t="shared" si="0"/>
        <v>0</v>
      </c>
      <c r="F43" s="419"/>
      <c r="G43" s="364"/>
      <c r="H43" s="407"/>
      <c r="I43" s="408"/>
      <c r="J43" s="485"/>
      <c r="K43" s="246"/>
      <c r="L43" s="270">
        <f>'Investment Analysis'!SC4</f>
        <v>133.06</v>
      </c>
      <c r="M43" s="151">
        <f>'Investment Analysis'!RY3</f>
        <v>32710</v>
      </c>
      <c r="N43" s="151">
        <f>'Investment Analysis'!SA5</f>
        <v>200</v>
      </c>
      <c r="O43" s="345">
        <f t="shared" si="1"/>
        <v>3.3549808747628002E-2</v>
      </c>
      <c r="P43" s="335">
        <f t="shared" si="2"/>
        <v>26612</v>
      </c>
      <c r="R43" s="324">
        <f t="shared" si="3"/>
        <v>7.6877624283419365E-3</v>
      </c>
      <c r="S43" s="249" t="str">
        <f t="shared" si="4"/>
        <v>˅</v>
      </c>
      <c r="T43" s="324">
        <f t="shared" si="5"/>
        <v>0.22914474673079821</v>
      </c>
      <c r="U43" s="208" t="s">
        <v>341</v>
      </c>
      <c r="V43" t="s">
        <v>266</v>
      </c>
      <c r="W43" s="183"/>
      <c r="X43">
        <f>'Investment Analysis'!RX264</f>
        <v>163.55000000000001</v>
      </c>
      <c r="Y43" s="189">
        <f t="shared" si="6"/>
        <v>1.42586687177419</v>
      </c>
      <c r="Z43" s="189">
        <f t="shared" si="7"/>
        <v>0.73280724917201645</v>
      </c>
      <c r="AA43" s="22">
        <f t="shared" si="8"/>
        <v>42.5</v>
      </c>
      <c r="AB43" s="336">
        <f>AB$399</f>
        <v>34</v>
      </c>
      <c r="AC43" s="337">
        <f>AC$399</f>
        <v>-10</v>
      </c>
      <c r="AD43" s="366">
        <f t="shared" si="10"/>
        <v>1112140</v>
      </c>
      <c r="AE43" s="337">
        <f t="shared" si="11"/>
        <v>-327100</v>
      </c>
      <c r="AF43" s="332">
        <v>791419</v>
      </c>
      <c r="AG43" s="332">
        <v>144993</v>
      </c>
      <c r="AH43" s="225" t="str">
        <f t="shared" si="41"/>
        <v>C</v>
      </c>
      <c r="AI43" s="31">
        <f t="shared" si="13"/>
        <v>10</v>
      </c>
      <c r="AJ43" s="284">
        <v>66</v>
      </c>
      <c r="AK43" s="31">
        <f t="shared" si="14"/>
        <v>0</v>
      </c>
      <c r="AL43" s="22"/>
      <c r="AM43" s="414" t="s">
        <v>396</v>
      </c>
      <c r="AN43" s="22">
        <f t="shared" si="50"/>
        <v>20</v>
      </c>
      <c r="AO43">
        <f t="shared" si="51"/>
        <v>5</v>
      </c>
      <c r="AP43" s="31"/>
      <c r="AQ43" s="177" t="s">
        <v>582</v>
      </c>
      <c r="AR43" s="1" t="b">
        <f t="shared" si="42"/>
        <v>0</v>
      </c>
      <c r="AS43" s="189">
        <v>0.03</v>
      </c>
      <c r="AT43" s="22">
        <f t="shared" si="17"/>
        <v>5</v>
      </c>
      <c r="AU43" s="189">
        <v>584.23</v>
      </c>
      <c r="AV43" s="22">
        <f t="shared" si="18"/>
        <v>0</v>
      </c>
      <c r="AW43" s="189">
        <v>15.34</v>
      </c>
      <c r="AX43" s="22">
        <f t="shared" si="19"/>
        <v>0</v>
      </c>
      <c r="AY43" s="231" t="s">
        <v>407</v>
      </c>
      <c r="AZ43" s="189">
        <f t="shared" si="20"/>
        <v>-2.5</v>
      </c>
      <c r="BA43" s="18">
        <v>1.524</v>
      </c>
      <c r="BB43" s="1">
        <f t="shared" si="21"/>
        <v>2</v>
      </c>
      <c r="BC43" s="3">
        <v>45657</v>
      </c>
      <c r="BD43" s="22">
        <v>75.63</v>
      </c>
      <c r="BE43" s="22">
        <f t="shared" si="22"/>
        <v>163.55000000000001</v>
      </c>
      <c r="BF43" s="18">
        <f t="shared" si="23"/>
        <v>1.1625016527832874</v>
      </c>
      <c r="BG43" s="1">
        <f t="shared" si="24"/>
        <v>4</v>
      </c>
      <c r="BH43" s="225">
        <v>-3.5</v>
      </c>
      <c r="BI43" s="225">
        <f t="shared" si="37"/>
        <v>-114485</v>
      </c>
      <c r="BJ43" s="225">
        <f t="shared" si="26"/>
        <v>2</v>
      </c>
      <c r="BK43" s="31">
        <v>5</v>
      </c>
      <c r="BL43" s="31">
        <f t="shared" si="38"/>
        <v>163550</v>
      </c>
      <c r="BM43" s="1">
        <f t="shared" si="43"/>
        <v>1</v>
      </c>
      <c r="BN43" s="61">
        <v>8</v>
      </c>
      <c r="BO43" s="61">
        <f t="shared" si="39"/>
        <v>261680</v>
      </c>
      <c r="BP43" s="1">
        <f t="shared" si="44"/>
        <v>5</v>
      </c>
      <c r="BQ43" s="206"/>
      <c r="BR43" s="61">
        <v>0.38</v>
      </c>
      <c r="BS43" s="337">
        <f t="shared" si="40"/>
        <v>12429.8</v>
      </c>
      <c r="BT43" s="225">
        <f t="shared" si="45"/>
        <v>-2</v>
      </c>
      <c r="BU43" s="61"/>
      <c r="BV43" s="1" t="s">
        <v>411</v>
      </c>
      <c r="BW43" s="1">
        <f t="shared" si="46"/>
        <v>8</v>
      </c>
      <c r="BX43" s="206" t="s">
        <v>408</v>
      </c>
      <c r="BY43" s="206">
        <f t="shared" si="47"/>
        <v>5</v>
      </c>
      <c r="BZ43" s="3"/>
      <c r="CA43" s="1" t="s">
        <v>508</v>
      </c>
      <c r="CB43" s="61"/>
      <c r="CC43" s="61"/>
      <c r="CD43" s="332"/>
      <c r="CE43" t="s">
        <v>120</v>
      </c>
      <c r="CF43" t="s">
        <v>583</v>
      </c>
      <c r="CL43" s="332"/>
      <c r="CQ43" s="208"/>
      <c r="CR43" s="33" t="s">
        <v>341</v>
      </c>
      <c r="CS43" s="33"/>
    </row>
    <row r="44" spans="1:97" x14ac:dyDescent="0.2">
      <c r="A44" s="1">
        <f t="shared" si="35"/>
        <v>36</v>
      </c>
      <c r="B44" s="266" t="s">
        <v>163</v>
      </c>
      <c r="C44" s="246"/>
      <c r="D44" s="413"/>
      <c r="E44" s="227">
        <f t="shared" si="0"/>
        <v>0</v>
      </c>
      <c r="F44" s="364"/>
      <c r="G44" s="364"/>
      <c r="H44" s="407"/>
      <c r="I44" s="408"/>
      <c r="J44" s="485"/>
      <c r="K44" s="246"/>
      <c r="L44" s="270">
        <f>'Investment Analysis'!ID4</f>
        <v>164.62</v>
      </c>
      <c r="M44" s="335">
        <f>'Investment Analysis'!HZ3</f>
        <v>31118.5</v>
      </c>
      <c r="N44" s="335">
        <f>'Investment Analysis'!IB5</f>
        <v>175</v>
      </c>
      <c r="O44" s="345">
        <f t="shared" si="1"/>
        <v>3.191744798266774E-2</v>
      </c>
      <c r="P44" s="335">
        <f t="shared" si="2"/>
        <v>28808.5</v>
      </c>
      <c r="Q44" s="335"/>
      <c r="R44" s="324">
        <f t="shared" si="3"/>
        <v>2.5592899609477209E-3</v>
      </c>
      <c r="S44" s="249" t="str">
        <f t="shared" si="4"/>
        <v>˅</v>
      </c>
      <c r="T44" s="324">
        <f t="shared" si="5"/>
        <v>8.0184667719596578E-2</v>
      </c>
      <c r="U44" s="208" t="s">
        <v>306</v>
      </c>
      <c r="V44" s="234" t="s">
        <v>584</v>
      </c>
      <c r="W44" s="183"/>
      <c r="X44">
        <f>'Investment Analysis'!HY264</f>
        <v>177.82</v>
      </c>
      <c r="Y44" s="189">
        <f t="shared" si="6"/>
        <v>3.2874971422147774</v>
      </c>
      <c r="Z44" s="189">
        <f t="shared" si="7"/>
        <v>4.094722328019385</v>
      </c>
      <c r="AA44" s="22">
        <f t="shared" si="8"/>
        <v>103</v>
      </c>
      <c r="AB44" s="336">
        <f t="shared" ref="AB44:AC47" si="53">AB$381</f>
        <v>13</v>
      </c>
      <c r="AC44" s="337">
        <f t="shared" si="53"/>
        <v>31</v>
      </c>
      <c r="AD44" s="366">
        <f t="shared" si="10"/>
        <v>404540.5</v>
      </c>
      <c r="AE44" s="337">
        <f t="shared" si="11"/>
        <v>964673.5</v>
      </c>
      <c r="AF44" s="332">
        <v>4125417</v>
      </c>
      <c r="AG44" s="332">
        <v>2130878</v>
      </c>
      <c r="AH44" s="225" t="str">
        <f t="shared" si="41"/>
        <v>A</v>
      </c>
      <c r="AI44" s="31">
        <f t="shared" si="13"/>
        <v>20</v>
      </c>
      <c r="AJ44" s="284">
        <v>77</v>
      </c>
      <c r="AK44" s="31">
        <f t="shared" si="14"/>
        <v>10</v>
      </c>
      <c r="AL44" s="22"/>
      <c r="AM44" s="272" t="s">
        <v>397</v>
      </c>
      <c r="AN44" s="22">
        <f t="shared" si="50"/>
        <v>17</v>
      </c>
      <c r="AO44">
        <f t="shared" si="51"/>
        <v>4</v>
      </c>
      <c r="AP44" s="31"/>
      <c r="AQ44" s="177" t="s">
        <v>582</v>
      </c>
      <c r="AR44" s="1" t="b">
        <f t="shared" si="42"/>
        <v>0</v>
      </c>
      <c r="AS44" s="189">
        <v>0.1</v>
      </c>
      <c r="AT44" s="22">
        <f t="shared" si="17"/>
        <v>5</v>
      </c>
      <c r="AU44" s="189">
        <v>49.2</v>
      </c>
      <c r="AV44" s="22">
        <f t="shared" si="18"/>
        <v>0</v>
      </c>
      <c r="AW44" s="189">
        <v>1.3</v>
      </c>
      <c r="AX44" s="22">
        <f t="shared" si="19"/>
        <v>0</v>
      </c>
      <c r="AY44" s="273" t="s">
        <v>406</v>
      </c>
      <c r="AZ44" s="189">
        <f t="shared" si="20"/>
        <v>0</v>
      </c>
      <c r="BA44" s="18">
        <v>0.22</v>
      </c>
      <c r="BB44" s="1">
        <f t="shared" si="21"/>
        <v>2</v>
      </c>
      <c r="BC44" s="3">
        <v>45657</v>
      </c>
      <c r="BD44" s="22">
        <v>134.29</v>
      </c>
      <c r="BE44" s="22">
        <f t="shared" si="22"/>
        <v>177.82</v>
      </c>
      <c r="BF44" s="18">
        <f t="shared" si="23"/>
        <v>0.32414922927991663</v>
      </c>
      <c r="BG44" s="1">
        <f t="shared" si="24"/>
        <v>4</v>
      </c>
      <c r="BH44" s="225">
        <v>-1</v>
      </c>
      <c r="BI44" s="225">
        <f t="shared" si="37"/>
        <v>-31118.5</v>
      </c>
      <c r="BJ44" s="225">
        <f t="shared" si="26"/>
        <v>2</v>
      </c>
      <c r="BK44" s="31">
        <v>-6</v>
      </c>
      <c r="BL44" s="31">
        <f t="shared" si="38"/>
        <v>-186711</v>
      </c>
      <c r="BM44" s="1">
        <f t="shared" si="43"/>
        <v>0</v>
      </c>
      <c r="BN44" s="61">
        <v>10</v>
      </c>
      <c r="BO44" s="61">
        <f t="shared" si="39"/>
        <v>311185</v>
      </c>
      <c r="BP44" s="1">
        <f t="shared" si="44"/>
        <v>4</v>
      </c>
      <c r="BQ44" s="206"/>
      <c r="BR44" s="61">
        <v>0.59</v>
      </c>
      <c r="BS44" s="337">
        <f t="shared" si="40"/>
        <v>18359.914999999997</v>
      </c>
      <c r="BT44" s="225">
        <f t="shared" si="45"/>
        <v>0</v>
      </c>
      <c r="BU44" s="61"/>
      <c r="BV44" s="1" t="s">
        <v>411</v>
      </c>
      <c r="BW44" s="1">
        <f t="shared" si="46"/>
        <v>8</v>
      </c>
      <c r="BX44" s="206" t="s">
        <v>408</v>
      </c>
      <c r="BY44" s="206">
        <f t="shared" si="47"/>
        <v>5</v>
      </c>
      <c r="BZ44" s="3"/>
      <c r="CA44" s="1" t="s">
        <v>510</v>
      </c>
      <c r="CB44" s="61"/>
      <c r="CC44" s="61"/>
      <c r="CD44" s="332"/>
      <c r="CE44" t="s">
        <v>120</v>
      </c>
      <c r="CF44" t="s">
        <v>163</v>
      </c>
      <c r="CG44" t="s">
        <v>163</v>
      </c>
      <c r="CH44" t="s">
        <v>163</v>
      </c>
      <c r="CI44" s="183"/>
      <c r="CL44" s="332"/>
      <c r="CQ44" s="208"/>
      <c r="CR44" s="33" t="s">
        <v>306</v>
      </c>
      <c r="CS44" s="33">
        <v>900</v>
      </c>
    </row>
    <row r="45" spans="1:97" x14ac:dyDescent="0.2">
      <c r="A45" s="1">
        <f t="shared" si="35"/>
        <v>37</v>
      </c>
      <c r="B45" s="266" t="s">
        <v>163</v>
      </c>
      <c r="C45" s="361"/>
      <c r="D45" s="336"/>
      <c r="E45" s="227">
        <f t="shared" si="0"/>
        <v>0</v>
      </c>
      <c r="F45" s="364"/>
      <c r="G45" s="364"/>
      <c r="H45" s="407"/>
      <c r="I45" s="408"/>
      <c r="J45" s="340"/>
      <c r="K45" s="366">
        <f>IF(J45&gt;0,J45/X45,0)</f>
        <v>0</v>
      </c>
      <c r="L45" s="270">
        <f>'Investment Analysis'!IK4</f>
        <v>255.5</v>
      </c>
      <c r="M45" s="358">
        <f>'Investment Analysis'!IG3</f>
        <v>26952.1</v>
      </c>
      <c r="N45" s="335">
        <f>'Investment Analysis'!II5</f>
        <v>70</v>
      </c>
      <c r="O45" s="345">
        <f t="shared" si="1"/>
        <v>2.7644078274134655E-2</v>
      </c>
      <c r="P45" s="335">
        <f t="shared" si="2"/>
        <v>17885</v>
      </c>
      <c r="Q45" s="335"/>
      <c r="R45" s="324">
        <f t="shared" si="3"/>
        <v>1.4014628018977146E-2</v>
      </c>
      <c r="S45" s="249" t="str">
        <f t="shared" si="4"/>
        <v>˃</v>
      </c>
      <c r="T45" s="324">
        <f t="shared" si="5"/>
        <v>0.5069667318982386</v>
      </c>
      <c r="U45" s="208" t="s">
        <v>307</v>
      </c>
      <c r="V45" s="234" t="s">
        <v>231</v>
      </c>
      <c r="W45" s="183"/>
      <c r="X45" s="189">
        <f>'Investment Analysis'!IF264</f>
        <v>385.03</v>
      </c>
      <c r="Y45" s="189">
        <f t="shared" si="6"/>
        <v>3.0546706492918796</v>
      </c>
      <c r="Z45" s="189">
        <f t="shared" si="7"/>
        <v>4.0817698930102582</v>
      </c>
      <c r="AA45" s="22">
        <f t="shared" si="8"/>
        <v>110.5</v>
      </c>
      <c r="AB45" s="336">
        <f t="shared" si="53"/>
        <v>13</v>
      </c>
      <c r="AC45" s="337">
        <f t="shared" si="53"/>
        <v>31</v>
      </c>
      <c r="AD45" s="366">
        <f t="shared" si="10"/>
        <v>350377.3</v>
      </c>
      <c r="AE45" s="337">
        <f t="shared" si="11"/>
        <v>835515.1</v>
      </c>
      <c r="AF45" s="332">
        <v>1541784</v>
      </c>
      <c r="AG45" s="332">
        <v>678250</v>
      </c>
      <c r="AH45" s="225" t="str">
        <f t="shared" si="41"/>
        <v>B</v>
      </c>
      <c r="AI45" s="31">
        <f t="shared" si="13"/>
        <v>15</v>
      </c>
      <c r="AJ45" s="284">
        <v>87</v>
      </c>
      <c r="AK45" s="31">
        <f t="shared" si="14"/>
        <v>20</v>
      </c>
      <c r="AL45" s="22"/>
      <c r="AM45" s="414" t="s">
        <v>396</v>
      </c>
      <c r="AN45" s="22">
        <f t="shared" si="50"/>
        <v>20</v>
      </c>
      <c r="AO45">
        <f t="shared" si="51"/>
        <v>5</v>
      </c>
      <c r="AP45" s="31"/>
      <c r="AQ45" s="177" t="s">
        <v>582</v>
      </c>
      <c r="AR45" s="1" t="b">
        <f t="shared" si="42"/>
        <v>0</v>
      </c>
      <c r="AS45" s="189">
        <v>0.86</v>
      </c>
      <c r="AT45" s="22">
        <f t="shared" si="17"/>
        <v>5</v>
      </c>
      <c r="AU45" s="189">
        <v>83.93</v>
      </c>
      <c r="AV45" s="22">
        <f t="shared" si="18"/>
        <v>0</v>
      </c>
      <c r="AW45" s="189">
        <v>2.85</v>
      </c>
      <c r="AX45" s="22">
        <f t="shared" si="19"/>
        <v>0</v>
      </c>
      <c r="AY45" s="231" t="s">
        <v>407</v>
      </c>
      <c r="AZ45" s="189">
        <f t="shared" si="20"/>
        <v>-2.5</v>
      </c>
      <c r="BA45" s="18">
        <v>1.075</v>
      </c>
      <c r="BB45" s="1">
        <f t="shared" si="21"/>
        <v>2</v>
      </c>
      <c r="BC45" s="3">
        <v>45657</v>
      </c>
      <c r="BD45" s="22">
        <v>230.6</v>
      </c>
      <c r="BE45" s="22">
        <f t="shared" si="22"/>
        <v>385.03</v>
      </c>
      <c r="BF45" s="18">
        <f t="shared" si="23"/>
        <v>0.6696877710320901</v>
      </c>
      <c r="BG45" s="1">
        <f t="shared" si="24"/>
        <v>4</v>
      </c>
      <c r="BH45" s="225">
        <v>0</v>
      </c>
      <c r="BI45" s="225">
        <f t="shared" si="37"/>
        <v>0</v>
      </c>
      <c r="BJ45" s="225">
        <f t="shared" si="26"/>
        <v>2</v>
      </c>
      <c r="BK45" s="31">
        <v>-4</v>
      </c>
      <c r="BL45" s="31">
        <f t="shared" si="38"/>
        <v>-107808.4</v>
      </c>
      <c r="BM45" s="1">
        <f t="shared" si="43"/>
        <v>0</v>
      </c>
      <c r="BN45" s="61">
        <v>32</v>
      </c>
      <c r="BO45" s="61">
        <f t="shared" si="39"/>
        <v>862467.2</v>
      </c>
      <c r="BP45" s="1">
        <f t="shared" si="44"/>
        <v>2</v>
      </c>
      <c r="BQ45" s="206"/>
      <c r="BR45" s="61">
        <v>0.72</v>
      </c>
      <c r="BS45" s="337">
        <f t="shared" si="40"/>
        <v>19405.511999999999</v>
      </c>
      <c r="BT45" s="225">
        <f t="shared" si="45"/>
        <v>8</v>
      </c>
      <c r="BU45" s="61"/>
      <c r="BV45" s="1" t="s">
        <v>412</v>
      </c>
      <c r="BW45" s="1">
        <f t="shared" si="46"/>
        <v>4</v>
      </c>
      <c r="BX45" s="206" t="s">
        <v>408</v>
      </c>
      <c r="BY45" s="206">
        <f t="shared" si="47"/>
        <v>5</v>
      </c>
      <c r="BZ45" s="25">
        <v>46002</v>
      </c>
      <c r="CA45" s="1" t="s">
        <v>510</v>
      </c>
      <c r="CB45" s="61">
        <v>616</v>
      </c>
      <c r="CC45" s="61">
        <v>1375</v>
      </c>
      <c r="CD45" s="332"/>
      <c r="CE45" t="s">
        <v>120</v>
      </c>
      <c r="CF45" t="s">
        <v>163</v>
      </c>
      <c r="CG45" t="s">
        <v>163</v>
      </c>
      <c r="CH45" t="s">
        <v>163</v>
      </c>
      <c r="CI45" s="183"/>
      <c r="CL45" s="332"/>
      <c r="CQ45" s="208"/>
      <c r="CR45" s="33" t="s">
        <v>307</v>
      </c>
      <c r="CS45" s="33"/>
    </row>
    <row r="46" spans="1:97" x14ac:dyDescent="0.2">
      <c r="A46" s="1">
        <f t="shared" si="35"/>
        <v>38</v>
      </c>
      <c r="B46" s="266" t="s">
        <v>163</v>
      </c>
      <c r="C46" s="361"/>
      <c r="D46" s="336"/>
      <c r="E46" s="227">
        <f t="shared" si="0"/>
        <v>0</v>
      </c>
      <c r="F46" s="364"/>
      <c r="G46" s="364"/>
      <c r="H46" s="407"/>
      <c r="I46" s="408"/>
      <c r="J46" s="340"/>
      <c r="K46" s="366"/>
      <c r="L46" s="270">
        <f>'Investment Analysis'!RO4</f>
        <v>215.58</v>
      </c>
      <c r="M46" s="358">
        <f>'Investment Analysis'!RK3</f>
        <v>14234</v>
      </c>
      <c r="N46" s="335">
        <f>'Investment Analysis'!RM5</f>
        <v>50</v>
      </c>
      <c r="O46" s="345">
        <f t="shared" si="1"/>
        <v>1.4599449028240199E-2</v>
      </c>
      <c r="P46" s="335">
        <f t="shared" si="2"/>
        <v>10779</v>
      </c>
      <c r="Q46" s="335"/>
      <c r="R46" s="324">
        <f t="shared" si="3"/>
        <v>4.6795710541395197E-3</v>
      </c>
      <c r="S46" s="249" t="str">
        <f t="shared" si="4"/>
        <v>˅</v>
      </c>
      <c r="T46" s="324">
        <f t="shared" si="5"/>
        <v>0.32053066147137949</v>
      </c>
      <c r="U46" s="208" t="s">
        <v>339</v>
      </c>
      <c r="V46" s="234" t="s">
        <v>264</v>
      </c>
      <c r="W46" s="183"/>
      <c r="X46" s="189">
        <f>'Investment Analysis'!RJ264</f>
        <v>284.68</v>
      </c>
      <c r="Y46" s="189">
        <f t="shared" si="6"/>
        <v>1.6351382911629022</v>
      </c>
      <c r="Z46" s="189">
        <f t="shared" si="7"/>
        <v>2.2145952265063276</v>
      </c>
      <c r="AA46" s="22">
        <f t="shared" si="8"/>
        <v>112</v>
      </c>
      <c r="AB46" s="336">
        <f t="shared" si="53"/>
        <v>13</v>
      </c>
      <c r="AC46" s="337">
        <f t="shared" si="53"/>
        <v>31</v>
      </c>
      <c r="AD46" s="366">
        <f t="shared" si="10"/>
        <v>185042</v>
      </c>
      <c r="AE46" s="337">
        <f t="shared" si="11"/>
        <v>441254</v>
      </c>
      <c r="AF46" s="332">
        <v>1234284</v>
      </c>
      <c r="AG46" s="332">
        <v>514533</v>
      </c>
      <c r="AH46" s="225" t="str">
        <f t="shared" si="41"/>
        <v>B</v>
      </c>
      <c r="AI46" s="31">
        <f t="shared" si="13"/>
        <v>15</v>
      </c>
      <c r="AJ46" s="284">
        <v>88</v>
      </c>
      <c r="AK46" s="31">
        <f t="shared" si="14"/>
        <v>20</v>
      </c>
      <c r="AL46" s="22"/>
      <c r="AM46" s="272" t="s">
        <v>397</v>
      </c>
      <c r="AN46" s="22">
        <f t="shared" si="50"/>
        <v>17</v>
      </c>
      <c r="AO46">
        <f t="shared" si="51"/>
        <v>4</v>
      </c>
      <c r="AP46" s="31"/>
      <c r="AQ46" s="177" t="s">
        <v>582</v>
      </c>
      <c r="AR46" s="1" t="b">
        <f t="shared" si="42"/>
        <v>0</v>
      </c>
      <c r="AS46" s="189">
        <v>0.18</v>
      </c>
      <c r="AT46" s="22">
        <f t="shared" si="17"/>
        <v>5</v>
      </c>
      <c r="AU46" s="189">
        <v>30.63</v>
      </c>
      <c r="AV46" s="22">
        <f t="shared" si="18"/>
        <v>0</v>
      </c>
      <c r="AW46" s="189">
        <v>1.2</v>
      </c>
      <c r="AX46" s="22">
        <f t="shared" si="19"/>
        <v>0</v>
      </c>
      <c r="AY46" s="273" t="s">
        <v>406</v>
      </c>
      <c r="AZ46" s="189">
        <f t="shared" si="20"/>
        <v>0</v>
      </c>
      <c r="BA46" s="18">
        <v>0.438</v>
      </c>
      <c r="BB46" s="1">
        <f t="shared" si="21"/>
        <v>2</v>
      </c>
      <c r="BC46" s="3">
        <v>45657</v>
      </c>
      <c r="BD46" s="22">
        <v>196.72</v>
      </c>
      <c r="BE46" s="22">
        <f t="shared" si="22"/>
        <v>284.68</v>
      </c>
      <c r="BF46" s="18">
        <f t="shared" si="23"/>
        <v>0.4471329808865393</v>
      </c>
      <c r="BG46" s="1">
        <f t="shared" si="24"/>
        <v>4</v>
      </c>
      <c r="BH46" s="225">
        <v>-0.5</v>
      </c>
      <c r="BI46" s="225">
        <f t="shared" si="37"/>
        <v>-7117</v>
      </c>
      <c r="BJ46" s="225">
        <f t="shared" si="26"/>
        <v>2</v>
      </c>
      <c r="BK46" s="31">
        <v>-7</v>
      </c>
      <c r="BL46" s="31">
        <f t="shared" si="38"/>
        <v>-99638</v>
      </c>
      <c r="BM46" s="1">
        <f t="shared" si="43"/>
        <v>0</v>
      </c>
      <c r="BN46" s="61">
        <v>13</v>
      </c>
      <c r="BO46" s="61">
        <f t="shared" si="39"/>
        <v>185042</v>
      </c>
      <c r="BP46" s="1">
        <f t="shared" si="44"/>
        <v>4</v>
      </c>
      <c r="BQ46" s="206"/>
      <c r="BR46" s="61">
        <v>0.7</v>
      </c>
      <c r="BS46" s="337">
        <f t="shared" si="40"/>
        <v>9963.7999999999993</v>
      </c>
      <c r="BT46" s="225">
        <f t="shared" si="45"/>
        <v>4</v>
      </c>
      <c r="BU46" s="61"/>
      <c r="BV46" s="1" t="s">
        <v>411</v>
      </c>
      <c r="BW46" s="1">
        <f t="shared" si="46"/>
        <v>8</v>
      </c>
      <c r="BX46" s="206" t="s">
        <v>408</v>
      </c>
      <c r="BY46" s="206">
        <f t="shared" si="47"/>
        <v>5</v>
      </c>
      <c r="BZ46" s="25"/>
      <c r="CA46" s="1" t="s">
        <v>437</v>
      </c>
      <c r="CE46" t="s">
        <v>120</v>
      </c>
      <c r="CF46" t="s">
        <v>163</v>
      </c>
      <c r="CG46" t="s">
        <v>163</v>
      </c>
      <c r="CH46" t="s">
        <v>163</v>
      </c>
      <c r="CL46" s="332"/>
      <c r="CQ46" s="208"/>
      <c r="CR46" s="33" t="s">
        <v>339</v>
      </c>
      <c r="CS46" s="33"/>
    </row>
    <row r="47" spans="1:97" x14ac:dyDescent="0.2">
      <c r="A47" s="1">
        <f t="shared" si="35"/>
        <v>39</v>
      </c>
      <c r="B47" s="266" t="s">
        <v>163</v>
      </c>
      <c r="C47" s="361"/>
      <c r="D47" s="336"/>
      <c r="E47" s="227">
        <f t="shared" si="0"/>
        <v>0</v>
      </c>
      <c r="F47" s="364"/>
      <c r="G47" s="364"/>
      <c r="H47" s="407"/>
      <c r="I47" s="408"/>
      <c r="J47" s="340"/>
      <c r="K47" s="366"/>
      <c r="L47" s="270">
        <f>'Investment Analysis'!KO4</f>
        <v>160.08000000000001</v>
      </c>
      <c r="M47" s="358">
        <f>'Investment Analysis'!KK3</f>
        <v>19272.5</v>
      </c>
      <c r="N47" s="335">
        <f>'Investment Analysis'!KM5</f>
        <v>125</v>
      </c>
      <c r="O47" s="345">
        <f t="shared" si="1"/>
        <v>1.9767309357647832E-2</v>
      </c>
      <c r="P47" s="335">
        <f t="shared" si="2"/>
        <v>20010</v>
      </c>
      <c r="Q47" s="335"/>
      <c r="R47" s="324">
        <f t="shared" si="3"/>
        <v>-7.2855525493579652E-4</v>
      </c>
      <c r="S47" s="249" t="str">
        <f t="shared" si="4"/>
        <v>˅</v>
      </c>
      <c r="T47" s="324">
        <f t="shared" si="5"/>
        <v>-3.6856571714142958E-2</v>
      </c>
      <c r="U47" s="208" t="s">
        <v>314</v>
      </c>
      <c r="V47" t="s">
        <v>239</v>
      </c>
      <c r="X47" s="80">
        <f>'Investment Analysis'!KJ264</f>
        <v>154.18</v>
      </c>
      <c r="Y47" s="189">
        <f t="shared" si="6"/>
        <v>1.4331299284294678</v>
      </c>
      <c r="Z47" s="189">
        <f t="shared" si="7"/>
        <v>1.2564506059679881</v>
      </c>
      <c r="AA47" s="22">
        <f t="shared" si="8"/>
        <v>72.5</v>
      </c>
      <c r="AB47" s="336">
        <f t="shared" si="53"/>
        <v>13</v>
      </c>
      <c r="AC47" s="337">
        <f t="shared" si="53"/>
        <v>31</v>
      </c>
      <c r="AD47" s="366">
        <f>AB47*M492</f>
        <v>0</v>
      </c>
      <c r="AE47" s="337">
        <f>AC47*M492</f>
        <v>0</v>
      </c>
      <c r="AF47" s="332">
        <v>491176</v>
      </c>
      <c r="AG47" s="332">
        <v>47628</v>
      </c>
      <c r="AH47" s="225" t="str">
        <f t="shared" si="41"/>
        <v>F</v>
      </c>
      <c r="AI47" s="31">
        <f t="shared" si="13"/>
        <v>0</v>
      </c>
      <c r="AJ47" s="284">
        <v>65</v>
      </c>
      <c r="AK47" s="31">
        <f t="shared" si="14"/>
        <v>0</v>
      </c>
      <c r="AL47" s="22"/>
      <c r="AM47" s="414" t="s">
        <v>396</v>
      </c>
      <c r="AN47" s="22">
        <f t="shared" si="50"/>
        <v>20</v>
      </c>
      <c r="AO47">
        <f t="shared" si="51"/>
        <v>5</v>
      </c>
      <c r="AP47" s="31"/>
      <c r="AQ47" s="177" t="s">
        <v>582</v>
      </c>
      <c r="AR47" s="1" t="b">
        <f t="shared" si="42"/>
        <v>0</v>
      </c>
      <c r="AS47" s="189">
        <v>0.02</v>
      </c>
      <c r="AT47" s="22">
        <f t="shared" si="17"/>
        <v>5</v>
      </c>
      <c r="AU47" s="189">
        <v>192.82</v>
      </c>
      <c r="AV47" s="22">
        <f>IF(AU47&lt;1,5,IF(AU47&lt;2,0,IF(AU47&gt;2,-5, IF(AU47=0,5,IF(AU47&lt;0,-7)))))</f>
        <v>-5</v>
      </c>
      <c r="AW47" s="189">
        <v>4.3099999999999996</v>
      </c>
      <c r="AX47" s="22">
        <f t="shared" si="19"/>
        <v>0</v>
      </c>
      <c r="AY47" s="231" t="s">
        <v>407</v>
      </c>
      <c r="AZ47" s="189">
        <f t="shared" si="20"/>
        <v>-2.5</v>
      </c>
      <c r="BA47" s="18">
        <v>1.8839999999999999</v>
      </c>
      <c r="BB47" s="1">
        <f t="shared" si="21"/>
        <v>2</v>
      </c>
      <c r="BC47" s="3">
        <v>45657</v>
      </c>
      <c r="BD47" s="22">
        <v>67.209999999999994</v>
      </c>
      <c r="BE47" s="22">
        <f t="shared" si="22"/>
        <v>154.18</v>
      </c>
      <c r="BF47" s="18">
        <f t="shared" si="23"/>
        <v>1.2940038684719539</v>
      </c>
      <c r="BG47" s="1">
        <f t="shared" si="24"/>
        <v>4</v>
      </c>
      <c r="BH47" s="225">
        <v>-2</v>
      </c>
      <c r="BI47" s="225">
        <f t="shared" si="37"/>
        <v>-38545</v>
      </c>
      <c r="BJ47" s="225">
        <f t="shared" si="26"/>
        <v>2</v>
      </c>
      <c r="BK47" s="31">
        <v>-12</v>
      </c>
      <c r="BL47" s="31">
        <f>BK47*M492</f>
        <v>0</v>
      </c>
      <c r="BM47" s="1">
        <f t="shared" si="43"/>
        <v>-2</v>
      </c>
      <c r="BN47" s="61">
        <v>5</v>
      </c>
      <c r="BO47" s="61">
        <f t="shared" si="39"/>
        <v>96362.5</v>
      </c>
      <c r="BP47" s="1">
        <f t="shared" si="44"/>
        <v>5</v>
      </c>
      <c r="BQ47" s="206"/>
      <c r="BR47" s="61">
        <v>0.57999999999999996</v>
      </c>
      <c r="BS47" s="337">
        <f t="shared" si="40"/>
        <v>11178.05</v>
      </c>
      <c r="BT47" s="225">
        <f t="shared" si="45"/>
        <v>0</v>
      </c>
      <c r="BU47" s="61"/>
      <c r="BV47" s="1" t="s">
        <v>411</v>
      </c>
      <c r="BW47" s="1">
        <f t="shared" si="46"/>
        <v>8</v>
      </c>
      <c r="BX47" s="206" t="s">
        <v>408</v>
      </c>
      <c r="BY47" s="206">
        <f t="shared" si="47"/>
        <v>5</v>
      </c>
      <c r="BZ47" s="3">
        <v>45992</v>
      </c>
      <c r="CA47" s="1" t="s">
        <v>510</v>
      </c>
      <c r="CB47" s="61"/>
      <c r="CC47" s="61"/>
      <c r="CD47" s="332"/>
      <c r="CE47" t="s">
        <v>120</v>
      </c>
      <c r="CF47" t="s">
        <v>163</v>
      </c>
      <c r="CG47" t="s">
        <v>163</v>
      </c>
      <c r="CH47" t="s">
        <v>163</v>
      </c>
      <c r="CJ47" t="s">
        <v>585</v>
      </c>
      <c r="CL47" s="332"/>
      <c r="CQ47" s="208"/>
      <c r="CR47" s="33" t="s">
        <v>314</v>
      </c>
      <c r="CS47" s="33"/>
    </row>
    <row r="48" spans="1:97" x14ac:dyDescent="0.2">
      <c r="A48" s="1">
        <f t="shared" si="35"/>
        <v>40</v>
      </c>
      <c r="B48" s="266" t="s">
        <v>161</v>
      </c>
      <c r="C48" s="361">
        <v>0.28000000000000003</v>
      </c>
      <c r="D48" s="336"/>
      <c r="E48" s="227">
        <f t="shared" si="0"/>
        <v>0</v>
      </c>
      <c r="F48" s="364"/>
      <c r="G48" s="364"/>
      <c r="H48" s="407"/>
      <c r="I48" s="408"/>
      <c r="J48" s="340"/>
      <c r="K48" s="366">
        <f>IF(J48&gt;0,J48/X48,0)</f>
        <v>0</v>
      </c>
      <c r="L48" s="270">
        <f>('Investment Analysis'!NG4-35.51)</f>
        <v>191.23000000000002</v>
      </c>
      <c r="M48" s="358">
        <f>'Investment Analysis'!NC3</f>
        <v>20540.8</v>
      </c>
      <c r="N48" s="335">
        <f>'Investment Analysis'!NE5</f>
        <v>70</v>
      </c>
      <c r="O48" s="345">
        <f t="shared" si="1"/>
        <v>2.1068172165187318E-2</v>
      </c>
      <c r="P48" s="335">
        <f t="shared" si="2"/>
        <v>13386.100000000002</v>
      </c>
      <c r="Q48" s="335"/>
      <c r="R48" s="324">
        <f t="shared" si="3"/>
        <v>1.1260669753719579E-2</v>
      </c>
      <c r="S48" s="249" t="str">
        <f t="shared" si="4"/>
        <v>˅</v>
      </c>
      <c r="T48" s="324">
        <f t="shared" si="5"/>
        <v>0.53448726664226309</v>
      </c>
      <c r="U48" s="208" t="s">
        <v>324</v>
      </c>
      <c r="V48" t="s">
        <v>586</v>
      </c>
      <c r="W48" s="183"/>
      <c r="X48" s="80">
        <f>'Investment Analysis'!NB264</f>
        <v>293.44</v>
      </c>
      <c r="Y48" s="189">
        <f t="shared" si="6"/>
        <v>1.3167607603242073</v>
      </c>
      <c r="Z48" s="189">
        <f t="shared" si="7"/>
        <v>0.99519627394248356</v>
      </c>
      <c r="AA48" s="22">
        <f t="shared" si="8"/>
        <v>62.5</v>
      </c>
      <c r="AB48" s="336">
        <f>AB$230</f>
        <v>17</v>
      </c>
      <c r="AC48" s="337">
        <f>AC$230</f>
        <v>21</v>
      </c>
      <c r="AD48" s="366">
        <f t="shared" ref="AD48:AD54" si="54">AB48*M48</f>
        <v>349193.6</v>
      </c>
      <c r="AE48" s="337">
        <f t="shared" ref="AE48:AE54" si="55">AC48*M48</f>
        <v>431356.8</v>
      </c>
      <c r="AF48" s="332">
        <v>418919</v>
      </c>
      <c r="AG48" s="332">
        <v>53628</v>
      </c>
      <c r="AH48" s="225" t="str">
        <f t="shared" si="41"/>
        <v>F</v>
      </c>
      <c r="AI48" s="31">
        <f t="shared" si="13"/>
        <v>0</v>
      </c>
      <c r="AJ48" s="284">
        <v>66</v>
      </c>
      <c r="AK48" s="31">
        <f t="shared" si="14"/>
        <v>0</v>
      </c>
      <c r="AL48" s="22"/>
      <c r="AM48" s="272" t="s">
        <v>397</v>
      </c>
      <c r="AN48" s="22">
        <f t="shared" si="50"/>
        <v>17</v>
      </c>
      <c r="AO48">
        <f t="shared" si="51"/>
        <v>4</v>
      </c>
      <c r="AP48" s="31"/>
      <c r="AQ48" s="175" t="s">
        <v>404</v>
      </c>
      <c r="AR48" s="1">
        <f t="shared" si="42"/>
        <v>10</v>
      </c>
      <c r="AS48" s="189">
        <v>1.03</v>
      </c>
      <c r="AT48" s="22">
        <f t="shared" si="17"/>
        <v>0</v>
      </c>
      <c r="AU48" s="189">
        <v>40.14</v>
      </c>
      <c r="AV48" s="22">
        <f t="shared" ref="AV48:AV54" si="56">IF(AU48&lt;0,-7,IF(AU48&lt;15,5,IF(AU48&lt;25,2,IF(AU48=25,-5,IF(AU48&gt;25,0)))))</f>
        <v>0</v>
      </c>
      <c r="AW48" s="189">
        <v>2.0499999999999998</v>
      </c>
      <c r="AX48" s="22">
        <f t="shared" si="19"/>
        <v>0</v>
      </c>
      <c r="AY48" s="231" t="s">
        <v>407</v>
      </c>
      <c r="AZ48" s="189">
        <f t="shared" si="20"/>
        <v>-2.5</v>
      </c>
      <c r="BA48" s="18">
        <v>0.70899999999999996</v>
      </c>
      <c r="BB48" s="1">
        <f t="shared" si="21"/>
        <v>2</v>
      </c>
      <c r="BC48" s="3">
        <v>45657</v>
      </c>
      <c r="BD48" s="22">
        <v>127.63</v>
      </c>
      <c r="BE48" s="22">
        <f t="shared" si="22"/>
        <v>293.44</v>
      </c>
      <c r="BF48" s="18">
        <f t="shared" si="23"/>
        <v>1.2991459688161091</v>
      </c>
      <c r="BG48" s="1">
        <f t="shared" si="24"/>
        <v>4</v>
      </c>
      <c r="BH48" s="225">
        <v>-2</v>
      </c>
      <c r="BI48" s="225">
        <f t="shared" si="37"/>
        <v>-41081.599999999999</v>
      </c>
      <c r="BJ48" s="225">
        <f t="shared" si="26"/>
        <v>2</v>
      </c>
      <c r="BK48" s="31">
        <v>-8</v>
      </c>
      <c r="BL48" s="31">
        <f t="shared" ref="BL48:BL54" si="57">BK48*M48</f>
        <v>-164326.39999999999</v>
      </c>
      <c r="BM48" s="1">
        <f t="shared" si="43"/>
        <v>0</v>
      </c>
      <c r="BN48" s="61">
        <v>10</v>
      </c>
      <c r="BO48" s="61">
        <f t="shared" si="39"/>
        <v>205408</v>
      </c>
      <c r="BP48" s="1">
        <f t="shared" si="44"/>
        <v>4</v>
      </c>
      <c r="BQ48" s="206"/>
      <c r="BR48" s="61">
        <v>0.73</v>
      </c>
      <c r="BS48" s="337">
        <f t="shared" si="40"/>
        <v>14994.784</v>
      </c>
      <c r="BT48" s="225">
        <f t="shared" si="45"/>
        <v>8</v>
      </c>
      <c r="BU48" s="61"/>
      <c r="BV48" s="1" t="s">
        <v>415</v>
      </c>
      <c r="BW48" s="1">
        <f t="shared" si="46"/>
        <v>-8</v>
      </c>
      <c r="BX48" s="206" t="s">
        <v>408</v>
      </c>
      <c r="BY48" s="206">
        <f t="shared" si="47"/>
        <v>5</v>
      </c>
      <c r="BZ48" s="3">
        <v>46044</v>
      </c>
      <c r="CA48" s="1" t="s">
        <v>510</v>
      </c>
      <c r="CB48" s="61">
        <v>95</v>
      </c>
      <c r="CC48" s="61">
        <v>180</v>
      </c>
      <c r="CD48" s="332"/>
      <c r="CE48" t="s">
        <v>110</v>
      </c>
      <c r="CF48" t="s">
        <v>587</v>
      </c>
      <c r="CG48" t="s">
        <v>164</v>
      </c>
      <c r="CH48" t="s">
        <v>164</v>
      </c>
      <c r="CI48" s="183"/>
      <c r="CL48" s="332"/>
      <c r="CQ48" s="208"/>
      <c r="CR48" s="33" t="s">
        <v>324</v>
      </c>
      <c r="CS48" s="33"/>
    </row>
    <row r="49" spans="1:97" ht="15.75" customHeight="1" x14ac:dyDescent="0.2">
      <c r="A49" s="1">
        <f t="shared" si="35"/>
        <v>41</v>
      </c>
      <c r="B49" s="266" t="s">
        <v>563</v>
      </c>
      <c r="C49" s="361"/>
      <c r="D49" s="413"/>
      <c r="E49" s="227">
        <f t="shared" si="0"/>
        <v>0</v>
      </c>
      <c r="F49" s="364"/>
      <c r="G49" s="364">
        <v>30</v>
      </c>
      <c r="H49" s="407">
        <v>579.54499999999996</v>
      </c>
      <c r="I49" s="408">
        <v>17386.349999999999</v>
      </c>
      <c r="J49" s="340">
        <v>45964</v>
      </c>
      <c r="K49" s="366">
        <f>IF(J49&gt;0,J49/X49,0)</f>
        <v>80.278049462065113</v>
      </c>
      <c r="L49" s="270">
        <f>'Investment Analysis'!NU4</f>
        <v>476.16</v>
      </c>
      <c r="M49" s="358">
        <f>'Investment Analysis'!NQ3</f>
        <v>22902.400000000001</v>
      </c>
      <c r="N49" s="335">
        <f>'Investment Analysis'!NS5</f>
        <v>40</v>
      </c>
      <c r="O49" s="345">
        <f t="shared" si="1"/>
        <v>2.3490404764954922E-2</v>
      </c>
      <c r="P49" s="335">
        <f>'Investment Analysis'!NQ5</f>
        <v>19046.400000000001</v>
      </c>
      <c r="Q49" s="335"/>
      <c r="R49" s="324">
        <f t="shared" si="3"/>
        <v>4.7557019055394249E-3</v>
      </c>
      <c r="S49" s="249" t="str">
        <f t="shared" si="4"/>
        <v>˃</v>
      </c>
      <c r="T49" s="324">
        <f t="shared" si="5"/>
        <v>0.20245295698924715</v>
      </c>
      <c r="U49" s="208" t="s">
        <v>326</v>
      </c>
      <c r="V49" t="s">
        <v>588</v>
      </c>
      <c r="W49" s="183"/>
      <c r="X49" s="80">
        <f>'Investment Analysis'!NP264</f>
        <v>572.55999999999995</v>
      </c>
      <c r="Y49" s="189">
        <f t="shared" si="6"/>
        <v>0.68122173818369269</v>
      </c>
      <c r="Z49" s="189">
        <f t="shared" si="7"/>
        <v>0.23889570617716435</v>
      </c>
      <c r="AA49" s="22">
        <f t="shared" si="8"/>
        <v>29</v>
      </c>
      <c r="AB49" s="336">
        <f>AB$71</f>
        <v>21</v>
      </c>
      <c r="AC49" s="337">
        <f>AC$71</f>
        <v>16.5</v>
      </c>
      <c r="AD49" s="366">
        <f t="shared" si="54"/>
        <v>480950.4</v>
      </c>
      <c r="AE49" s="337">
        <f t="shared" si="55"/>
        <v>377889.60000000003</v>
      </c>
      <c r="AF49" s="332">
        <v>464935</v>
      </c>
      <c r="AG49" s="332">
        <v>14888</v>
      </c>
      <c r="AH49" s="225" t="str">
        <f t="shared" si="41"/>
        <v>F</v>
      </c>
      <c r="AI49" s="31">
        <f t="shared" si="13"/>
        <v>0</v>
      </c>
      <c r="AJ49" s="284">
        <v>59</v>
      </c>
      <c r="AK49" s="31">
        <f t="shared" si="14"/>
        <v>0</v>
      </c>
      <c r="AL49" s="22"/>
      <c r="AM49" s="272" t="s">
        <v>397</v>
      </c>
      <c r="AN49" s="22">
        <f t="shared" si="50"/>
        <v>17</v>
      </c>
      <c r="AO49">
        <f t="shared" si="51"/>
        <v>4</v>
      </c>
      <c r="AP49" s="31"/>
      <c r="AQ49" s="175" t="s">
        <v>404</v>
      </c>
      <c r="AR49" s="1">
        <f t="shared" si="42"/>
        <v>10</v>
      </c>
      <c r="AS49" s="189" t="s">
        <v>524</v>
      </c>
      <c r="AT49" s="22">
        <f t="shared" si="17"/>
        <v>-5</v>
      </c>
      <c r="AU49" s="189">
        <v>93.95</v>
      </c>
      <c r="AV49" s="22">
        <f t="shared" si="56"/>
        <v>0</v>
      </c>
      <c r="AW49" s="189">
        <v>1.54</v>
      </c>
      <c r="AX49" s="22">
        <f t="shared" si="19"/>
        <v>0</v>
      </c>
      <c r="AY49" s="231" t="s">
        <v>407</v>
      </c>
      <c r="AZ49" s="189">
        <f t="shared" si="20"/>
        <v>-2.5</v>
      </c>
      <c r="BA49" s="18">
        <v>0.63600000000000001</v>
      </c>
      <c r="BB49" s="1">
        <f t="shared" si="21"/>
        <v>2</v>
      </c>
      <c r="BC49" s="3">
        <v>45657</v>
      </c>
      <c r="BD49" s="22">
        <v>115</v>
      </c>
      <c r="BE49" s="22">
        <f t="shared" si="22"/>
        <v>572.55999999999995</v>
      </c>
      <c r="BF49" s="18">
        <f t="shared" si="23"/>
        <v>3.9787826086956515</v>
      </c>
      <c r="BG49" s="1">
        <f t="shared" si="24"/>
        <v>4</v>
      </c>
      <c r="BH49" s="225">
        <v>-1.5</v>
      </c>
      <c r="BI49" s="225">
        <f t="shared" si="37"/>
        <v>-34353.600000000006</v>
      </c>
      <c r="BJ49" s="225">
        <f t="shared" si="26"/>
        <v>2</v>
      </c>
      <c r="BK49" s="31">
        <v>-15</v>
      </c>
      <c r="BL49" s="31">
        <f t="shared" si="57"/>
        <v>-343536</v>
      </c>
      <c r="BM49" s="1">
        <f t="shared" si="43"/>
        <v>-2</v>
      </c>
      <c r="BN49" s="61">
        <v>68</v>
      </c>
      <c r="BO49" s="61">
        <f t="shared" si="39"/>
        <v>1557363.2000000002</v>
      </c>
      <c r="BP49" s="1">
        <f t="shared" si="44"/>
        <v>-2</v>
      </c>
      <c r="BQ49" s="206"/>
      <c r="BR49" s="61">
        <v>0.28999999999999998</v>
      </c>
      <c r="BS49" s="337">
        <f t="shared" si="40"/>
        <v>6641.6959999999999</v>
      </c>
      <c r="BT49" s="225">
        <f t="shared" si="45"/>
        <v>-3</v>
      </c>
      <c r="BU49" s="61"/>
      <c r="BV49" s="1" t="s">
        <v>415</v>
      </c>
      <c r="BW49" s="1">
        <f t="shared" si="46"/>
        <v>-8</v>
      </c>
      <c r="BX49" s="206" t="str">
        <f>BX1</f>
        <v>˅</v>
      </c>
      <c r="BY49" s="206">
        <f t="shared" si="47"/>
        <v>-5</v>
      </c>
      <c r="BZ49" s="25"/>
      <c r="CA49" s="1" t="s">
        <v>437</v>
      </c>
      <c r="CB49" s="61"/>
      <c r="CC49" s="61"/>
      <c r="CD49" s="332"/>
      <c r="CE49" t="s">
        <v>110</v>
      </c>
      <c r="CF49" t="s">
        <v>587</v>
      </c>
      <c r="CG49" t="s">
        <v>589</v>
      </c>
      <c r="CH49" t="s">
        <v>590</v>
      </c>
      <c r="CI49" s="183"/>
      <c r="CL49" s="332"/>
      <c r="CQ49" s="208"/>
      <c r="CR49" s="33" t="s">
        <v>326</v>
      </c>
      <c r="CS49" s="33"/>
    </row>
    <row r="50" spans="1:97" ht="15.75" customHeight="1" x14ac:dyDescent="0.2">
      <c r="A50" s="1">
        <f t="shared" si="35"/>
        <v>42</v>
      </c>
      <c r="B50" s="266" t="s">
        <v>591</v>
      </c>
      <c r="C50" s="246"/>
      <c r="D50" s="336"/>
      <c r="E50" s="227">
        <f t="shared" si="0"/>
        <v>0</v>
      </c>
      <c r="F50" s="246"/>
      <c r="G50" s="246"/>
      <c r="H50" s="246"/>
      <c r="I50" s="246"/>
      <c r="J50" s="246"/>
      <c r="K50" s="246"/>
      <c r="L50" s="270">
        <f>'Investment Analysis'!TS4</f>
        <v>68.606499999999997</v>
      </c>
      <c r="M50" s="358">
        <f>'Investment Analysis'!TO3</f>
        <v>16290</v>
      </c>
      <c r="N50" s="335">
        <f>'Investment Analysis'!TQ5</f>
        <v>300</v>
      </c>
      <c r="O50" s="345">
        <f t="shared" si="1"/>
        <v>1.6708235539555489E-2</v>
      </c>
      <c r="P50" s="335">
        <f>'Investment Analysis'!NQ6</f>
        <v>0</v>
      </c>
      <c r="Q50" s="335"/>
      <c r="R50" s="324">
        <f t="shared" si="3"/>
        <v>-3.484165082705729E-3</v>
      </c>
      <c r="S50" s="249" t="str">
        <f t="shared" si="4"/>
        <v>˅</v>
      </c>
      <c r="T50" s="324">
        <f t="shared" si="5"/>
        <v>-0.20852980402731519</v>
      </c>
      <c r="U50" s="208" t="s">
        <v>347</v>
      </c>
      <c r="V50" t="s">
        <v>592</v>
      </c>
      <c r="X50" s="80">
        <f>'Investment Analysis'!TN264</f>
        <v>54.3</v>
      </c>
      <c r="Y50" s="189">
        <f t="shared" si="6"/>
        <v>1.603990611797327</v>
      </c>
      <c r="Z50" s="189">
        <f t="shared" si="7"/>
        <v>1.8620652829419224</v>
      </c>
      <c r="AA50" s="22">
        <f t="shared" si="8"/>
        <v>96</v>
      </c>
      <c r="AB50" s="336">
        <f>AB$437</f>
        <v>9</v>
      </c>
      <c r="AC50" s="337">
        <f>AC$437</f>
        <v>33</v>
      </c>
      <c r="AD50" s="366">
        <f t="shared" si="54"/>
        <v>146610</v>
      </c>
      <c r="AE50" s="337">
        <f t="shared" si="55"/>
        <v>537570</v>
      </c>
      <c r="AF50" s="332">
        <v>853563</v>
      </c>
      <c r="AG50" s="332">
        <v>158454</v>
      </c>
      <c r="AH50" s="225" t="str">
        <f t="shared" si="41"/>
        <v>C</v>
      </c>
      <c r="AI50" s="31">
        <f t="shared" si="13"/>
        <v>10</v>
      </c>
      <c r="AJ50" s="284">
        <v>49</v>
      </c>
      <c r="AK50" s="31">
        <f t="shared" si="14"/>
        <v>-5</v>
      </c>
      <c r="AL50" s="22"/>
      <c r="AM50" s="272" t="s">
        <v>397</v>
      </c>
      <c r="AN50" s="22">
        <f t="shared" si="50"/>
        <v>17</v>
      </c>
      <c r="AP50" s="31"/>
      <c r="AQ50" s="177" t="s">
        <v>403</v>
      </c>
      <c r="AR50" s="1">
        <f t="shared" si="42"/>
        <v>14</v>
      </c>
      <c r="AS50" s="189">
        <v>0.33</v>
      </c>
      <c r="AT50" s="22">
        <f t="shared" si="17"/>
        <v>5</v>
      </c>
      <c r="AU50" s="189">
        <v>22.82</v>
      </c>
      <c r="AV50" s="22">
        <f t="shared" si="56"/>
        <v>2</v>
      </c>
      <c r="AW50" s="189">
        <v>0.76</v>
      </c>
      <c r="AX50" s="22">
        <f t="shared" si="19"/>
        <v>5</v>
      </c>
      <c r="AY50" s="239" t="s">
        <v>402</v>
      </c>
      <c r="AZ50" s="189">
        <v>10</v>
      </c>
      <c r="BA50" s="18">
        <v>0.66700000000000004</v>
      </c>
      <c r="BB50" s="1">
        <f t="shared" si="21"/>
        <v>2</v>
      </c>
      <c r="BC50" s="3">
        <v>45657</v>
      </c>
      <c r="BD50" s="22">
        <v>29.75</v>
      </c>
      <c r="BE50" s="22">
        <f t="shared" si="22"/>
        <v>54.3</v>
      </c>
      <c r="BF50" s="18">
        <f t="shared" si="23"/>
        <v>0.8252100840336134</v>
      </c>
      <c r="BG50" s="1">
        <f t="shared" si="24"/>
        <v>4</v>
      </c>
      <c r="BH50" s="225">
        <v>-4</v>
      </c>
      <c r="BI50" s="225">
        <f>BH50*M374</f>
        <v>0</v>
      </c>
      <c r="BJ50" s="225">
        <f t="shared" si="26"/>
        <v>2</v>
      </c>
      <c r="BK50" s="31">
        <v>9</v>
      </c>
      <c r="BL50" s="31">
        <f t="shared" si="57"/>
        <v>146610</v>
      </c>
      <c r="BM50" s="1">
        <f t="shared" si="43"/>
        <v>1</v>
      </c>
      <c r="BN50" s="61">
        <v>10</v>
      </c>
      <c r="BO50" s="61">
        <f t="shared" si="39"/>
        <v>162900</v>
      </c>
      <c r="BP50" s="1">
        <f t="shared" si="44"/>
        <v>4</v>
      </c>
      <c r="BQ50" s="206"/>
      <c r="BR50" s="61">
        <v>0.09</v>
      </c>
      <c r="BS50" s="337">
        <f t="shared" si="40"/>
        <v>1466.1</v>
      </c>
      <c r="BT50" s="225">
        <f t="shared" si="45"/>
        <v>-5</v>
      </c>
      <c r="BU50" s="61"/>
      <c r="BV50" s="1" t="s">
        <v>412</v>
      </c>
      <c r="BW50" s="1">
        <f t="shared" si="46"/>
        <v>4</v>
      </c>
      <c r="BX50" s="206" t="s">
        <v>408</v>
      </c>
      <c r="BY50" s="206">
        <f t="shared" si="47"/>
        <v>5</v>
      </c>
      <c r="BZ50" s="3"/>
      <c r="CA50" s="1" t="s">
        <v>510</v>
      </c>
      <c r="CE50" t="s">
        <v>110</v>
      </c>
      <c r="CF50" t="s">
        <v>560</v>
      </c>
      <c r="CG50" t="s">
        <v>593</v>
      </c>
      <c r="CH50" t="s">
        <v>192</v>
      </c>
      <c r="CL50" s="332"/>
      <c r="CQ50" s="208"/>
      <c r="CR50" s="33" t="s">
        <v>347</v>
      </c>
      <c r="CS50" s="33"/>
    </row>
    <row r="51" spans="1:97" ht="15" customHeight="1" x14ac:dyDescent="0.2">
      <c r="A51" s="1">
        <f t="shared" si="35"/>
        <v>43</v>
      </c>
      <c r="B51" s="266" t="s">
        <v>594</v>
      </c>
      <c r="C51" s="361"/>
      <c r="D51" s="336"/>
      <c r="E51" s="227">
        <f t="shared" si="0"/>
        <v>0</v>
      </c>
      <c r="F51" s="364"/>
      <c r="G51" s="364"/>
      <c r="H51" s="407"/>
      <c r="I51" s="408"/>
      <c r="J51" s="340"/>
      <c r="K51" s="366">
        <f>IF(J51&gt;0,J51/X51,0)</f>
        <v>0</v>
      </c>
      <c r="L51" s="357">
        <f>'Investment Analysis'!JF4</f>
        <v>647.12</v>
      </c>
      <c r="M51" s="358">
        <f>'Investment Analysis'!JB3</f>
        <v>6362.2</v>
      </c>
      <c r="N51" s="335">
        <f>'Investment Analysis'!JD5</f>
        <v>10</v>
      </c>
      <c r="O51" s="345">
        <f t="shared" si="1"/>
        <v>6.5255454972228321E-3</v>
      </c>
      <c r="P51" s="335">
        <f>N51*L51</f>
        <v>6471.2</v>
      </c>
      <c r="Q51" s="335"/>
      <c r="R51" s="324">
        <f t="shared" si="3"/>
        <v>-1.0991538805743714E-4</v>
      </c>
      <c r="S51" s="249" t="str">
        <f t="shared" si="4"/>
        <v>˃</v>
      </c>
      <c r="T51" s="324">
        <f t="shared" si="5"/>
        <v>-1.6843862034862125E-2</v>
      </c>
      <c r="U51" s="208" t="s">
        <v>595</v>
      </c>
      <c r="V51" t="s">
        <v>596</v>
      </c>
      <c r="W51" s="183"/>
      <c r="X51" s="80">
        <f>'Investment Analysis'!JA264</f>
        <v>636.22</v>
      </c>
      <c r="Y51" s="189">
        <f t="shared" si="6"/>
        <v>0.57098523100699783</v>
      </c>
      <c r="Z51" s="189">
        <f t="shared" si="7"/>
        <v>0.60416390592336533</v>
      </c>
      <c r="AA51" s="22">
        <f t="shared" si="8"/>
        <v>87.5</v>
      </c>
      <c r="AB51" s="336">
        <f>AB$452</f>
        <v>18</v>
      </c>
      <c r="AC51" s="337">
        <f>AC$452</f>
        <v>20.5</v>
      </c>
      <c r="AD51" s="366">
        <f t="shared" si="54"/>
        <v>114519.59999999999</v>
      </c>
      <c r="AE51" s="337">
        <f t="shared" si="55"/>
        <v>130425.09999999999</v>
      </c>
      <c r="AF51" s="332">
        <v>2300080</v>
      </c>
      <c r="AG51" s="332">
        <v>580804</v>
      </c>
      <c r="AH51" s="225" t="str">
        <f t="shared" si="41"/>
        <v>B</v>
      </c>
      <c r="AI51" s="31">
        <f t="shared" si="13"/>
        <v>15</v>
      </c>
      <c r="AJ51" s="284">
        <v>79</v>
      </c>
      <c r="AK51" s="31">
        <f t="shared" si="14"/>
        <v>10</v>
      </c>
      <c r="AL51" s="22"/>
      <c r="AM51" s="253" t="s">
        <v>398</v>
      </c>
      <c r="AN51" s="22">
        <f t="shared" si="50"/>
        <v>12</v>
      </c>
      <c r="AO51">
        <f>IF(AM51=AN$1,5,IF(AM51=AO$1,4,IF(AM51=AP$1,3,IF(AM51=AQ$1,2,IF(AM51=AR$1,1,0)))))</f>
        <v>3</v>
      </c>
      <c r="AP51" s="31"/>
      <c r="AQ51" s="177" t="s">
        <v>403</v>
      </c>
      <c r="AR51" s="1">
        <f t="shared" si="42"/>
        <v>14</v>
      </c>
      <c r="AS51" s="189">
        <v>0.26</v>
      </c>
      <c r="AT51" s="22">
        <f t="shared" si="17"/>
        <v>5</v>
      </c>
      <c r="AU51" s="189">
        <v>25.1</v>
      </c>
      <c r="AV51" s="22">
        <f t="shared" si="56"/>
        <v>0</v>
      </c>
      <c r="AW51" s="189">
        <v>1.39</v>
      </c>
      <c r="AX51" s="22">
        <f t="shared" si="19"/>
        <v>0</v>
      </c>
      <c r="AY51" s="273" t="s">
        <v>406</v>
      </c>
      <c r="AZ51" s="189">
        <f>IF(AY51=$AS$1,20,IF(AY51=$AU$1,18,IF(AY51=$AW$1,14,IF(AY51=$AY$1,10,IF(AY51=$BA$1,5,IF(AY51=$BC$1,0,IF(AY51=$BD$1,-2.5)))))))</f>
        <v>0</v>
      </c>
      <c r="BA51" s="18">
        <v>5.5E-2</v>
      </c>
      <c r="BB51" s="1">
        <f t="shared" si="21"/>
        <v>2</v>
      </c>
      <c r="BC51" s="3">
        <v>45657</v>
      </c>
      <c r="BD51" s="22">
        <v>584.54</v>
      </c>
      <c r="BE51" s="22">
        <f t="shared" si="22"/>
        <v>636.22</v>
      </c>
      <c r="BF51" s="18">
        <f t="shared" si="23"/>
        <v>8.8411400417422362E-2</v>
      </c>
      <c r="BG51" s="1">
        <f t="shared" si="24"/>
        <v>4</v>
      </c>
      <c r="BH51" s="225">
        <v>-4.5</v>
      </c>
      <c r="BI51" s="225">
        <f>BH51*M51</f>
        <v>-28629.899999999998</v>
      </c>
      <c r="BJ51" s="225">
        <f t="shared" si="26"/>
        <v>2</v>
      </c>
      <c r="BK51" s="31">
        <v>10</v>
      </c>
      <c r="BL51" s="31">
        <f t="shared" si="57"/>
        <v>63622</v>
      </c>
      <c r="BM51" s="1">
        <f t="shared" si="43"/>
        <v>1</v>
      </c>
      <c r="BN51" s="61">
        <v>59</v>
      </c>
      <c r="BO51" s="61">
        <f t="shared" si="39"/>
        <v>375369.8</v>
      </c>
      <c r="BP51" s="1">
        <f t="shared" si="44"/>
        <v>-1</v>
      </c>
      <c r="BQ51" s="206"/>
      <c r="BR51" s="61">
        <v>0.03</v>
      </c>
      <c r="BS51" s="337">
        <f t="shared" si="40"/>
        <v>190.86599999999999</v>
      </c>
      <c r="BT51" s="225">
        <f t="shared" si="45"/>
        <v>-5</v>
      </c>
      <c r="BU51" s="61"/>
      <c r="BV51" s="1" t="s">
        <v>411</v>
      </c>
      <c r="BW51" s="1">
        <f t="shared" si="46"/>
        <v>8</v>
      </c>
      <c r="BX51" s="206" t="s">
        <v>408</v>
      </c>
      <c r="BY51" s="206">
        <f t="shared" si="47"/>
        <v>5</v>
      </c>
      <c r="BZ51" s="25"/>
      <c r="CA51" s="1" t="s">
        <v>510</v>
      </c>
      <c r="CB51" s="61">
        <v>475</v>
      </c>
      <c r="CC51" s="61">
        <v>495</v>
      </c>
      <c r="CD51" s="332"/>
      <c r="CE51" t="s">
        <v>597</v>
      </c>
      <c r="CF51" t="s">
        <v>598</v>
      </c>
      <c r="CG51" t="s">
        <v>599</v>
      </c>
      <c r="CH51" t="s">
        <v>599</v>
      </c>
      <c r="CL51" s="332"/>
      <c r="CQ51" s="208"/>
      <c r="CR51" s="33" t="s">
        <v>595</v>
      </c>
      <c r="CS51" s="33"/>
    </row>
    <row r="52" spans="1:97" ht="15" customHeight="1" x14ac:dyDescent="0.2">
      <c r="A52" s="1">
        <f t="shared" si="35"/>
        <v>44</v>
      </c>
      <c r="B52" s="266" t="s">
        <v>600</v>
      </c>
      <c r="C52" s="361"/>
      <c r="D52" s="413"/>
      <c r="E52" s="227">
        <f t="shared" si="0"/>
        <v>0</v>
      </c>
      <c r="F52" s="419"/>
      <c r="G52" s="364"/>
      <c r="H52" s="407"/>
      <c r="I52" s="408"/>
      <c r="J52" s="340"/>
      <c r="K52" s="366">
        <f>IF(J52&gt;0,J52/X52,0)</f>
        <v>0</v>
      </c>
      <c r="L52" s="270">
        <f>'Investment Analysis'!OB4</f>
        <v>267.14</v>
      </c>
      <c r="M52" s="358">
        <f>'Investment Analysis'!NX3</f>
        <v>30726.799999999999</v>
      </c>
      <c r="N52" s="335">
        <f>'Investment Analysis'!NZ5</f>
        <v>95</v>
      </c>
      <c r="O52" s="345">
        <f t="shared" si="1"/>
        <v>3.1515691330682237E-2</v>
      </c>
      <c r="P52" s="335">
        <f>N52*L52</f>
        <v>25378.3</v>
      </c>
      <c r="Q52" s="335"/>
      <c r="R52" s="324">
        <f t="shared" si="3"/>
        <v>6.641960851678559E-3</v>
      </c>
      <c r="S52" s="249" t="str">
        <f t="shared" si="4"/>
        <v>˃</v>
      </c>
      <c r="T52" s="324">
        <f t="shared" si="5"/>
        <v>0.21075091712210831</v>
      </c>
      <c r="U52" s="208" t="s">
        <v>327</v>
      </c>
      <c r="V52" s="234" t="s">
        <v>601</v>
      </c>
      <c r="W52" s="183"/>
      <c r="X52" s="80">
        <f>'Investment Analysis'!NW264</f>
        <v>323.44</v>
      </c>
      <c r="Y52" s="189">
        <f t="shared" si="6"/>
        <v>3.6558201943591393</v>
      </c>
      <c r="Z52" s="189">
        <f t="shared" si="7"/>
        <v>5.1281965799668114</v>
      </c>
      <c r="AA52" s="22">
        <f t="shared" si="8"/>
        <v>116</v>
      </c>
      <c r="AB52" s="336">
        <f>AB$369</f>
        <v>26</v>
      </c>
      <c r="AC52" s="337">
        <f>AC$369</f>
        <v>9</v>
      </c>
      <c r="AD52" s="366">
        <f t="shared" si="54"/>
        <v>798896.79999999993</v>
      </c>
      <c r="AE52" s="337">
        <f t="shared" si="55"/>
        <v>276541.2</v>
      </c>
      <c r="AF52" s="332">
        <v>1962182</v>
      </c>
      <c r="AG52" s="332">
        <v>365893</v>
      </c>
      <c r="AH52" s="225" t="str">
        <f t="shared" si="41"/>
        <v>B</v>
      </c>
      <c r="AI52" s="31">
        <f t="shared" si="13"/>
        <v>15</v>
      </c>
      <c r="AJ52" s="284">
        <v>79</v>
      </c>
      <c r="AK52" s="31">
        <f t="shared" si="14"/>
        <v>10</v>
      </c>
      <c r="AL52" s="22"/>
      <c r="AM52" s="414" t="s">
        <v>396</v>
      </c>
      <c r="AN52" s="22">
        <f t="shared" si="50"/>
        <v>20</v>
      </c>
      <c r="AO52">
        <f>IF(AM52=AN$1,5,IF(AM52=AO$1,4,IF(AM52=AP$1,3,IF(AM52=AQ$1,2,IF(AM52=AR$1,1,0)))))</f>
        <v>5</v>
      </c>
      <c r="AP52" s="31"/>
      <c r="AQ52" s="176" t="s">
        <v>401</v>
      </c>
      <c r="AR52" s="1">
        <f t="shared" si="42"/>
        <v>20</v>
      </c>
      <c r="AS52" s="189">
        <v>0.1</v>
      </c>
      <c r="AT52" s="22">
        <f t="shared" si="17"/>
        <v>5</v>
      </c>
      <c r="AU52" s="189">
        <v>19.95</v>
      </c>
      <c r="AV52" s="22">
        <f t="shared" si="56"/>
        <v>2</v>
      </c>
      <c r="AW52" s="189">
        <v>1.32</v>
      </c>
      <c r="AX52" s="22">
        <f t="shared" si="19"/>
        <v>0</v>
      </c>
      <c r="AY52" s="273" t="s">
        <v>406</v>
      </c>
      <c r="AZ52" s="189">
        <f>IF(AY52=$AS$1,20,IF(AY52=$AU$1,18,IF(AY52=$AW$1,14,IF(AY52=$AY$1,10,IF(AY52=$BA$1,5,IF(AY52=$BC$1,0,IF(AY52=$BD$1,-2.5)))))))</f>
        <v>0</v>
      </c>
      <c r="BA52" s="18">
        <v>0.78800000000000003</v>
      </c>
      <c r="BB52" s="1">
        <f t="shared" si="21"/>
        <v>2</v>
      </c>
      <c r="BC52" s="3">
        <v>45657</v>
      </c>
      <c r="BD52" s="22">
        <v>139.69</v>
      </c>
      <c r="BE52" s="22">
        <f t="shared" si="22"/>
        <v>323.44</v>
      </c>
      <c r="BF52" s="18">
        <f t="shared" si="23"/>
        <v>1.3154126995490014</v>
      </c>
      <c r="BG52" s="1">
        <f t="shared" si="24"/>
        <v>4</v>
      </c>
      <c r="BH52" s="225">
        <v>5</v>
      </c>
      <c r="BI52" s="225">
        <f>BH52*M52</f>
        <v>153634</v>
      </c>
      <c r="BJ52" s="225">
        <f t="shared" si="26"/>
        <v>0</v>
      </c>
      <c r="BK52" s="31">
        <v>7</v>
      </c>
      <c r="BL52" s="31">
        <f t="shared" si="57"/>
        <v>215087.6</v>
      </c>
      <c r="BM52" s="1">
        <f t="shared" si="43"/>
        <v>1</v>
      </c>
      <c r="BN52" s="61">
        <v>30</v>
      </c>
      <c r="BO52" s="61">
        <f t="shared" si="39"/>
        <v>921804</v>
      </c>
      <c r="BP52" s="1">
        <f t="shared" si="44"/>
        <v>2</v>
      </c>
      <c r="BQ52" s="206"/>
      <c r="BR52" s="61">
        <v>1</v>
      </c>
      <c r="BS52" s="337">
        <f t="shared" si="40"/>
        <v>30726.799999999999</v>
      </c>
      <c r="BT52" s="225">
        <f t="shared" si="45"/>
        <v>20</v>
      </c>
      <c r="BU52" s="61"/>
      <c r="BV52" s="1" t="s">
        <v>411</v>
      </c>
      <c r="BW52" s="1">
        <f t="shared" si="46"/>
        <v>8</v>
      </c>
      <c r="BX52" s="206" t="s">
        <v>408</v>
      </c>
      <c r="BY52" s="206">
        <f t="shared" si="47"/>
        <v>5</v>
      </c>
      <c r="BZ52" s="25"/>
      <c r="CA52" s="1" t="s">
        <v>510</v>
      </c>
      <c r="CB52" s="61">
        <v>122</v>
      </c>
      <c r="CC52" s="61">
        <v>160</v>
      </c>
      <c r="CD52" s="332"/>
      <c r="CE52" t="s">
        <v>120</v>
      </c>
      <c r="CF52" t="s">
        <v>583</v>
      </c>
      <c r="CG52" t="s">
        <v>602</v>
      </c>
      <c r="CH52" t="s">
        <v>603</v>
      </c>
      <c r="CL52" s="332"/>
      <c r="CQ52" s="208"/>
      <c r="CR52" s="33" t="s">
        <v>327</v>
      </c>
      <c r="CS52" s="33"/>
    </row>
    <row r="53" spans="1:97" ht="15" customHeight="1" x14ac:dyDescent="0.2">
      <c r="A53" s="1">
        <f t="shared" si="35"/>
        <v>45</v>
      </c>
      <c r="B53" s="266" t="s">
        <v>581</v>
      </c>
      <c r="C53" s="246"/>
      <c r="D53" s="413"/>
      <c r="E53" s="227">
        <f t="shared" si="0"/>
        <v>0</v>
      </c>
      <c r="F53" s="419"/>
      <c r="G53" s="246"/>
      <c r="H53" s="246"/>
      <c r="I53" s="246"/>
      <c r="J53" s="266"/>
      <c r="K53" s="246"/>
      <c r="L53" s="270">
        <f>'Investment Analysis'!QF4</f>
        <v>337.39</v>
      </c>
      <c r="M53" s="358">
        <f>'Investment Analysis'!QB3</f>
        <v>25029.9</v>
      </c>
      <c r="N53" s="335">
        <f>'Investment Analysis'!QD5</f>
        <v>70</v>
      </c>
      <c r="O53" s="345">
        <f t="shared" si="1"/>
        <v>2.5672526993954572E-2</v>
      </c>
      <c r="P53" s="335">
        <f>N53*L53</f>
        <v>23617.3</v>
      </c>
      <c r="Q53" s="335"/>
      <c r="R53" s="324">
        <f t="shared" si="3"/>
        <v>1.5355274155665654E-3</v>
      </c>
      <c r="S53" s="249" t="str">
        <f t="shared" si="4"/>
        <v>˅</v>
      </c>
      <c r="T53" s="324">
        <f t="shared" si="5"/>
        <v>5.9812086902397844E-2</v>
      </c>
      <c r="U53" s="208" t="s">
        <v>334</v>
      </c>
      <c r="V53" s="234" t="s">
        <v>604</v>
      </c>
      <c r="X53" s="80">
        <f>'Investment Analysis'!QA264</f>
        <v>357.57</v>
      </c>
      <c r="Y53" s="189">
        <f t="shared" si="6"/>
        <v>2.5672526993954574</v>
      </c>
      <c r="Z53" s="189">
        <f t="shared" si="7"/>
        <v>3.1044914431722042</v>
      </c>
      <c r="AA53" s="22">
        <f t="shared" si="8"/>
        <v>100</v>
      </c>
      <c r="AB53" s="336">
        <f>AB$399</f>
        <v>34</v>
      </c>
      <c r="AC53" s="337">
        <f>AC$399</f>
        <v>-10</v>
      </c>
      <c r="AD53" s="366">
        <f t="shared" si="54"/>
        <v>851016.60000000009</v>
      </c>
      <c r="AE53" s="337">
        <f t="shared" si="55"/>
        <v>-250299</v>
      </c>
      <c r="AF53" s="332">
        <v>2159505</v>
      </c>
      <c r="AG53" s="332">
        <v>1155305</v>
      </c>
      <c r="AH53" s="225" t="str">
        <f t="shared" si="41"/>
        <v>B</v>
      </c>
      <c r="AI53" s="31">
        <f t="shared" si="13"/>
        <v>15</v>
      </c>
      <c r="AJ53" s="284">
        <v>84</v>
      </c>
      <c r="AK53" s="31">
        <f t="shared" si="14"/>
        <v>15</v>
      </c>
      <c r="AL53" s="22"/>
      <c r="AM53" s="414" t="s">
        <v>396</v>
      </c>
      <c r="AN53" s="22">
        <f t="shared" si="50"/>
        <v>20</v>
      </c>
      <c r="AO53">
        <f>IF(AM53=AN$1,5,IF(AM53=AO$1,4,IF(AM53=AP$1,3,IF(AM53=AQ$1,2,IF(AM53=AR$1,1,0)))))</f>
        <v>5</v>
      </c>
      <c r="AP53" s="31"/>
      <c r="AQ53" s="177" t="s">
        <v>403</v>
      </c>
      <c r="AR53" s="1">
        <f t="shared" si="42"/>
        <v>14</v>
      </c>
      <c r="AS53" s="189"/>
      <c r="AT53" s="22">
        <f t="shared" si="17"/>
        <v>5</v>
      </c>
      <c r="AU53" s="189"/>
      <c r="AV53" s="22">
        <f t="shared" si="56"/>
        <v>5</v>
      </c>
      <c r="AW53" s="189"/>
      <c r="AX53" s="22">
        <f t="shared" si="19"/>
        <v>5</v>
      </c>
      <c r="AY53" s="239" t="s">
        <v>402</v>
      </c>
      <c r="AZ53" s="189">
        <f>IF(AY53=$AS$1,20,IF(AY53=$AU$1,18,IF(AY53=$AW$1,14,IF(AY53=$AY$1,10,IF(AY53=$BA$1,5,IF(AY53=$BC$1,0,IF(AY53=$BD$1,-2.5)))))))</f>
        <v>18</v>
      </c>
      <c r="BA53" s="18">
        <v>0.78600000000000003</v>
      </c>
      <c r="BB53" s="1">
        <f t="shared" si="21"/>
        <v>2</v>
      </c>
      <c r="BC53" s="3">
        <v>45657</v>
      </c>
      <c r="BD53" s="22">
        <v>191.74</v>
      </c>
      <c r="BE53" s="22">
        <f t="shared" si="22"/>
        <v>357.57</v>
      </c>
      <c r="BF53" s="18">
        <f t="shared" si="23"/>
        <v>0.86486909356420139</v>
      </c>
      <c r="BG53" s="1">
        <f t="shared" si="24"/>
        <v>4</v>
      </c>
      <c r="BH53" s="225">
        <v>-2</v>
      </c>
      <c r="BI53" s="225">
        <f>BH53*M53</f>
        <v>-50059.8</v>
      </c>
      <c r="BJ53" s="225">
        <f t="shared" si="26"/>
        <v>2</v>
      </c>
      <c r="BK53" s="31">
        <v>-13</v>
      </c>
      <c r="BL53" s="31">
        <f t="shared" si="57"/>
        <v>-325388.7</v>
      </c>
      <c r="BM53" s="1">
        <f t="shared" si="43"/>
        <v>-2</v>
      </c>
      <c r="BN53" s="61">
        <v>2</v>
      </c>
      <c r="BO53" s="61">
        <f t="shared" si="39"/>
        <v>50059.8</v>
      </c>
      <c r="BP53" s="1">
        <f t="shared" si="44"/>
        <v>5</v>
      </c>
      <c r="BQ53" s="206"/>
      <c r="BR53" s="61">
        <v>0.65</v>
      </c>
      <c r="BS53" s="337">
        <f t="shared" si="40"/>
        <v>16269.435000000001</v>
      </c>
      <c r="BT53" s="225">
        <f t="shared" si="45"/>
        <v>4</v>
      </c>
      <c r="BU53" s="61"/>
      <c r="BV53" s="1" t="s">
        <v>411</v>
      </c>
      <c r="BW53" s="1">
        <f t="shared" si="46"/>
        <v>8</v>
      </c>
      <c r="BX53" s="206" t="s">
        <v>408</v>
      </c>
      <c r="BY53" s="206">
        <f t="shared" si="47"/>
        <v>5</v>
      </c>
      <c r="BZ53" s="3"/>
      <c r="CA53" s="1" t="s">
        <v>437</v>
      </c>
      <c r="CE53" t="s">
        <v>120</v>
      </c>
      <c r="CF53" t="s">
        <v>583</v>
      </c>
      <c r="CG53" t="s">
        <v>605</v>
      </c>
      <c r="CH53" t="s">
        <v>581</v>
      </c>
      <c r="CL53" s="332"/>
      <c r="CQ53" s="208"/>
      <c r="CR53" s="33" t="s">
        <v>334</v>
      </c>
      <c r="CS53" s="33"/>
    </row>
    <row r="54" spans="1:97" ht="15" customHeight="1" x14ac:dyDescent="0.2">
      <c r="A54" s="1">
        <f t="shared" si="35"/>
        <v>46</v>
      </c>
      <c r="B54" s="266" t="s">
        <v>581</v>
      </c>
      <c r="C54" s="361">
        <v>0.75</v>
      </c>
      <c r="D54" s="336"/>
      <c r="E54" s="227">
        <f t="shared" si="0"/>
        <v>0</v>
      </c>
      <c r="F54" s="364"/>
      <c r="G54" s="364">
        <v>35</v>
      </c>
      <c r="H54" s="407">
        <v>473.06</v>
      </c>
      <c r="I54" s="408">
        <v>16557.099999999999</v>
      </c>
      <c r="J54" s="340">
        <v>45986</v>
      </c>
      <c r="K54" s="366">
        <f>IF(J54&gt;0,J54/X54,0)</f>
        <v>96.408729742761906</v>
      </c>
      <c r="L54" s="270">
        <f>'Investment Analysis'!JM4</f>
        <v>454.98</v>
      </c>
      <c r="M54" s="358">
        <f>'Investment Analysis'!JI3</f>
        <v>7154.85</v>
      </c>
      <c r="N54" s="335">
        <f>'Investment Analysis'!JK5</f>
        <v>50</v>
      </c>
      <c r="O54" s="345">
        <f t="shared" si="1"/>
        <v>7.3385462891460166E-3</v>
      </c>
      <c r="P54" s="335">
        <f>N54*L54</f>
        <v>22749</v>
      </c>
      <c r="Q54" s="335"/>
      <c r="R54" s="324">
        <f t="shared" si="3"/>
        <v>3.5500770105082369E-4</v>
      </c>
      <c r="S54" s="249" t="str">
        <f t="shared" si="4"/>
        <v>˃</v>
      </c>
      <c r="T54" s="324">
        <f t="shared" si="5"/>
        <v>4.8375752780341973E-2</v>
      </c>
      <c r="U54" s="208" t="s">
        <v>311</v>
      </c>
      <c r="V54" t="s">
        <v>235</v>
      </c>
      <c r="W54" s="183"/>
      <c r="X54" s="80">
        <f>'Investment Analysis'!JH264</f>
        <v>476.99</v>
      </c>
      <c r="Y54" s="189">
        <f t="shared" si="6"/>
        <v>0.49168260137278313</v>
      </c>
      <c r="Z54" s="189">
        <f t="shared" si="7"/>
        <v>0.39836529044538305</v>
      </c>
      <c r="AA54" s="22">
        <f t="shared" si="8"/>
        <v>67</v>
      </c>
      <c r="AB54" s="336">
        <f>AB$399</f>
        <v>34</v>
      </c>
      <c r="AC54" s="337">
        <f>AC$399</f>
        <v>-10</v>
      </c>
      <c r="AD54" s="366">
        <f t="shared" si="54"/>
        <v>243264.90000000002</v>
      </c>
      <c r="AE54" s="337">
        <f t="shared" si="55"/>
        <v>-71548.5</v>
      </c>
      <c r="AF54" s="332">
        <v>1184254</v>
      </c>
      <c r="AG54" s="332">
        <v>327425</v>
      </c>
      <c r="AH54" s="225" t="str">
        <f t="shared" si="41"/>
        <v>B</v>
      </c>
      <c r="AI54" s="31">
        <f t="shared" si="13"/>
        <v>15</v>
      </c>
      <c r="AJ54" s="284">
        <v>83</v>
      </c>
      <c r="AK54" s="31">
        <f t="shared" si="14"/>
        <v>15</v>
      </c>
      <c r="AL54" s="22"/>
      <c r="AM54" s="371" t="s">
        <v>397</v>
      </c>
      <c r="AN54" s="22">
        <f t="shared" si="50"/>
        <v>17</v>
      </c>
      <c r="AO54">
        <f>IF(AM54=AN$1,5,IF(AM54=AO$1,4,IF(AM54=AP$1,3,IF(AM54=AQ$1,2,IF(AM54=AR$1,1,0)))))</f>
        <v>4</v>
      </c>
      <c r="AP54" s="31"/>
      <c r="AQ54" s="177" t="s">
        <v>403</v>
      </c>
      <c r="AR54" s="1">
        <f t="shared" si="42"/>
        <v>14</v>
      </c>
      <c r="AS54" s="189">
        <v>0.28999999999999998</v>
      </c>
      <c r="AT54" s="22">
        <f t="shared" si="17"/>
        <v>5</v>
      </c>
      <c r="AU54" s="189">
        <v>38.28</v>
      </c>
      <c r="AV54" s="22">
        <f t="shared" si="56"/>
        <v>0</v>
      </c>
      <c r="AW54" s="189">
        <v>3.13</v>
      </c>
      <c r="AX54" s="22">
        <f t="shared" si="19"/>
        <v>0</v>
      </c>
      <c r="AY54" s="273" t="s">
        <v>406</v>
      </c>
      <c r="AZ54" s="189">
        <f>IF(AY54=$AS$1,20,IF(AY54=$AU$1,18,IF(AY54=$AW$1,14,IF(AY54=$AY$1,10,IF(AY54=$BA$1,5,IF(AY54=$BC$1,0,IF(AY54=$BD$1,-2.5)))))))</f>
        <v>0</v>
      </c>
      <c r="BA54" s="18">
        <v>0.14399999999999999</v>
      </c>
      <c r="BB54" s="1">
        <f t="shared" si="21"/>
        <v>2</v>
      </c>
      <c r="BC54" s="3">
        <v>45657</v>
      </c>
      <c r="BD54" s="22">
        <v>376.04</v>
      </c>
      <c r="BE54" s="22">
        <f t="shared" si="22"/>
        <v>476.99</v>
      </c>
      <c r="BF54" s="18">
        <f t="shared" si="23"/>
        <v>0.26845548345920645</v>
      </c>
      <c r="BG54" s="1">
        <f t="shared" si="24"/>
        <v>4</v>
      </c>
      <c r="BH54" s="225">
        <v>-4</v>
      </c>
      <c r="BI54" s="225">
        <f>BH54*M54</f>
        <v>-28619.4</v>
      </c>
      <c r="BJ54" s="225">
        <f t="shared" si="26"/>
        <v>2</v>
      </c>
      <c r="BK54" s="31">
        <v>-13</v>
      </c>
      <c r="BL54" s="31">
        <f t="shared" si="57"/>
        <v>-93013.05</v>
      </c>
      <c r="BM54" s="1">
        <f t="shared" si="43"/>
        <v>-2</v>
      </c>
      <c r="BN54" s="61">
        <v>39</v>
      </c>
      <c r="BO54" s="61">
        <f t="shared" si="39"/>
        <v>279039.15000000002</v>
      </c>
      <c r="BP54" s="1">
        <f t="shared" si="44"/>
        <v>2</v>
      </c>
      <c r="BQ54" s="206"/>
      <c r="BR54" s="61">
        <v>0.01</v>
      </c>
      <c r="BS54" s="337">
        <f t="shared" si="40"/>
        <v>71.548500000000004</v>
      </c>
      <c r="BT54" s="225">
        <f t="shared" si="45"/>
        <v>-5</v>
      </c>
      <c r="BU54" s="61"/>
      <c r="BV54" s="1" t="s">
        <v>411</v>
      </c>
      <c r="BW54" s="1">
        <f t="shared" si="46"/>
        <v>8</v>
      </c>
      <c r="BX54" s="206" t="s">
        <v>408</v>
      </c>
      <c r="BY54" s="206">
        <f t="shared" si="47"/>
        <v>5</v>
      </c>
      <c r="BZ54" s="25"/>
      <c r="CA54" s="1" t="s">
        <v>510</v>
      </c>
      <c r="CB54" s="61">
        <v>310</v>
      </c>
      <c r="CC54" s="61">
        <v>435</v>
      </c>
      <c r="CD54" s="332"/>
      <c r="CE54" t="s">
        <v>120</v>
      </c>
      <c r="CF54" t="s">
        <v>583</v>
      </c>
      <c r="CG54" t="s">
        <v>605</v>
      </c>
      <c r="CH54" t="s">
        <v>606</v>
      </c>
      <c r="CL54" s="332"/>
      <c r="CQ54" s="208"/>
      <c r="CR54" s="33" t="s">
        <v>311</v>
      </c>
      <c r="CS54" s="33"/>
    </row>
    <row r="55" spans="1:97" ht="15" customHeight="1" x14ac:dyDescent="0.2">
      <c r="B55" s="191"/>
      <c r="D55" s="285"/>
      <c r="E55" s="94"/>
      <c r="F55" s="249"/>
      <c r="G55" s="249"/>
      <c r="H55" s="249"/>
      <c r="I55" s="258"/>
      <c r="L55" s="39"/>
      <c r="R55" s="32"/>
      <c r="T55" s="324"/>
      <c r="U55" s="208"/>
      <c r="X55" s="80"/>
      <c r="Y55" s="80"/>
      <c r="Z55" s="80"/>
      <c r="AA55" s="22"/>
      <c r="AB55" s="338"/>
      <c r="AC55" s="337"/>
      <c r="AD55" s="337"/>
      <c r="AE55" s="337"/>
      <c r="AF55" s="61"/>
      <c r="AG55" s="61"/>
      <c r="AH55" s="225"/>
      <c r="AI55" s="61"/>
      <c r="AJ55" s="61"/>
      <c r="AK55" s="61"/>
      <c r="AL55" s="22"/>
      <c r="AM55" s="2"/>
      <c r="AN55" s="22"/>
      <c r="AP55" s="31"/>
      <c r="AQ55" s="1"/>
      <c r="AR55" s="1"/>
      <c r="AS55" s="189"/>
      <c r="AT55" s="22"/>
      <c r="AU55" s="189"/>
      <c r="AV55" s="22"/>
      <c r="AW55" s="189"/>
      <c r="AX55" s="22"/>
      <c r="AY55" s="189"/>
      <c r="AZ55" s="189"/>
      <c r="BA55" s="18"/>
      <c r="BB55" s="1">
        <f t="shared" si="21"/>
        <v>-2</v>
      </c>
      <c r="BC55" s="3"/>
      <c r="BD55" s="22"/>
      <c r="BE55" s="22"/>
      <c r="BF55" s="18"/>
      <c r="BG55" s="1"/>
      <c r="BH55" s="225"/>
      <c r="BI55" s="225"/>
      <c r="BJ55" s="225"/>
      <c r="BK55" s="1"/>
      <c r="BL55" s="1"/>
      <c r="BM55" s="1"/>
      <c r="BN55" s="1"/>
      <c r="BO55" s="1"/>
      <c r="BP55" s="1"/>
      <c r="BQ55" s="206"/>
      <c r="BR55" s="61"/>
      <c r="BS55" s="61"/>
      <c r="BT55" s="225"/>
      <c r="BU55" s="61"/>
      <c r="BV55" s="1"/>
      <c r="BW55" s="1"/>
      <c r="BX55" s="206"/>
      <c r="BY55" s="206"/>
      <c r="BZ55" s="3"/>
      <c r="CA55" s="1"/>
      <c r="CD55" s="22"/>
      <c r="CL55" s="22"/>
      <c r="CQ55" s="208"/>
    </row>
    <row r="56" spans="1:97" ht="15" customHeight="1" x14ac:dyDescent="0.2">
      <c r="B56" s="191"/>
      <c r="E56" s="409">
        <f>SUM(E9:E54)</f>
        <v>0</v>
      </c>
      <c r="F56" s="39"/>
      <c r="G56" s="39"/>
      <c r="H56" s="39"/>
      <c r="I56" s="45"/>
      <c r="J56" s="45"/>
      <c r="M56" s="87">
        <f>SUM(M9:M54)</f>
        <v>974968.3</v>
      </c>
      <c r="N56" s="45"/>
      <c r="O56" s="18">
        <f>SUM(O9:O54)</f>
        <v>0.99999999999999989</v>
      </c>
      <c r="P56" s="87">
        <f>SUM(P9:P54)</f>
        <v>712985.95</v>
      </c>
      <c r="Q56" s="45"/>
      <c r="R56" s="331">
        <f>(M56-P56)/P56</f>
        <v>0.36744391667185045</v>
      </c>
      <c r="S56" s="18"/>
      <c r="T56" s="331">
        <f>AVERAGE(T9:T54)</f>
        <v>0.32583927890643616</v>
      </c>
      <c r="X56" s="39" t="s">
        <v>607</v>
      </c>
      <c r="Y56" s="189">
        <f>SUM(Y9:Y54)</f>
        <v>82.694790640885444</v>
      </c>
      <c r="Z56" s="348">
        <f>SUM(Z9:Z54)</f>
        <v>91.929365698409811</v>
      </c>
      <c r="AA56" s="349">
        <f>Z56</f>
        <v>91.929365698409811</v>
      </c>
      <c r="AB56" s="431">
        <f>SUM(AD9:AD54)/M56</f>
        <v>14.022271749758428</v>
      </c>
      <c r="AC56" s="429">
        <f>SUM(AE9:AE54)/M56</f>
        <v>25.931141120177962</v>
      </c>
      <c r="AD56" s="430"/>
      <c r="AH56" s="30"/>
      <c r="AJ56" s="61">
        <f>SUM(AJ9:AJ54)/(A54-6)</f>
        <v>58.1</v>
      </c>
      <c r="AM56" s="480">
        <f>AO56/5</f>
        <v>0.71555555555555561</v>
      </c>
      <c r="AO56">
        <f>SUM(AO9:AO54)/(A54-1)</f>
        <v>3.5777777777777779</v>
      </c>
      <c r="AP56" s="285"/>
      <c r="AR56" s="39"/>
      <c r="AX56" s="1"/>
      <c r="AY56" s="39" t="s">
        <v>608</v>
      </c>
      <c r="BA56" s="359">
        <f>AVERAGE(BA9:BA54)</f>
        <v>1.3856428571428576</v>
      </c>
      <c r="BB56" s="1"/>
      <c r="BC56" s="30"/>
      <c r="BD56" s="30"/>
      <c r="BE56" s="30"/>
      <c r="BF56" s="359">
        <f>AVERAGE(BF9:BF54)</f>
        <v>1.3022879065693003</v>
      </c>
      <c r="BG56" s="30"/>
      <c r="BH56" s="225" t="e">
        <f>BI56/M56</f>
        <v>#REF!</v>
      </c>
      <c r="BI56" s="225" t="e">
        <f>SUM(BI9:BI54)</f>
        <v>#REF!</v>
      </c>
      <c r="BJ56" s="30"/>
      <c r="BK56" s="253" t="e">
        <f>BL56/M56</f>
        <v>#REF!</v>
      </c>
      <c r="BL56" s="284" t="e">
        <f>SUM(BL9:BL54)</f>
        <v>#REF!</v>
      </c>
      <c r="BM56" s="2"/>
      <c r="BN56" s="253" t="e">
        <f>BO56/M56</f>
        <v>#REF!</v>
      </c>
      <c r="BO56" s="225" t="e">
        <f>SUM(BO9:BO54)</f>
        <v>#REF!</v>
      </c>
      <c r="BP56" s="2"/>
      <c r="BQ56" s="360"/>
      <c r="BR56" s="225" t="e">
        <f>BS56/M56</f>
        <v>#REF!</v>
      </c>
      <c r="BS56" s="225" t="e">
        <f>SUM(BS9:BS54)</f>
        <v>#REF!</v>
      </c>
      <c r="CD56" s="22"/>
      <c r="CL56" s="22"/>
      <c r="CQ56" s="208"/>
    </row>
    <row r="57" spans="1:97" ht="15" customHeight="1" x14ac:dyDescent="0.2">
      <c r="B57" s="246"/>
      <c r="C57" s="246"/>
      <c r="D57" s="246"/>
      <c r="E57" s="246"/>
      <c r="F57" s="246"/>
      <c r="G57" s="246"/>
      <c r="H57" s="246"/>
      <c r="I57" s="409"/>
      <c r="J57" s="246"/>
      <c r="K57" s="246"/>
      <c r="L57" s="246"/>
      <c r="M57" s="246"/>
      <c r="N57" s="246"/>
      <c r="O57" s="246"/>
      <c r="P57" s="246"/>
      <c r="Q57" s="246"/>
      <c r="R57" s="346"/>
      <c r="S57" s="246"/>
      <c r="T57" s="246"/>
      <c r="AA57" s="39"/>
      <c r="AB57" s="363"/>
      <c r="AC57" s="362"/>
      <c r="AD57" s="362"/>
      <c r="AE57" s="362"/>
      <c r="AF57" s="224"/>
      <c r="AG57" s="224"/>
      <c r="AH57" s="333"/>
      <c r="AI57" s="224"/>
      <c r="AJ57" s="224"/>
      <c r="AK57" s="224"/>
      <c r="BB57" s="359"/>
      <c r="BG57" s="18"/>
      <c r="BQ57" s="206"/>
      <c r="CD57" s="39"/>
      <c r="CI57" s="183"/>
      <c r="CL57" s="39"/>
      <c r="CQ57" s="208"/>
    </row>
    <row r="58" spans="1:97" ht="15" customHeight="1" x14ac:dyDescent="0.2">
      <c r="B58" s="192"/>
      <c r="C58" s="246"/>
      <c r="D58" s="246"/>
      <c r="E58" s="413"/>
      <c r="F58" s="246"/>
      <c r="G58" s="246"/>
      <c r="H58" s="246"/>
      <c r="I58" s="409"/>
      <c r="J58" s="246"/>
      <c r="K58" s="246"/>
      <c r="L58" s="246"/>
      <c r="M58" s="246"/>
      <c r="N58" s="246"/>
      <c r="O58" s="425">
        <v>45936</v>
      </c>
      <c r="P58" s="246"/>
      <c r="Q58" s="246"/>
      <c r="R58" s="346"/>
      <c r="S58" s="246"/>
      <c r="T58" s="246"/>
      <c r="U58" s="436" t="s">
        <v>609</v>
      </c>
      <c r="V58" s="407">
        <f>10279.47+231.37</f>
        <v>10510.84</v>
      </c>
      <c r="X58" t="s">
        <v>380</v>
      </c>
      <c r="AA58" s="477">
        <f>V59+V62</f>
        <v>15871</v>
      </c>
      <c r="AB58" s="363"/>
      <c r="AC58" s="362"/>
      <c r="AD58" s="362"/>
      <c r="AE58" s="362"/>
      <c r="AF58" s="224"/>
      <c r="AG58" s="224"/>
      <c r="AH58" s="333"/>
      <c r="AI58" s="224"/>
      <c r="AJ58" s="224"/>
      <c r="AK58" s="224"/>
      <c r="BB58" s="359"/>
      <c r="BG58" s="18"/>
      <c r="BQ58" s="206"/>
      <c r="CD58" s="39"/>
      <c r="CI58" s="183"/>
      <c r="CL58" s="39"/>
      <c r="CQ58" s="208"/>
    </row>
    <row r="59" spans="1:97" ht="15" customHeight="1" x14ac:dyDescent="0.2">
      <c r="B59" s="246"/>
      <c r="C59" s="246"/>
      <c r="D59" s="246"/>
      <c r="F59" s="246"/>
      <c r="G59" s="246"/>
      <c r="H59" s="246"/>
      <c r="I59" s="409"/>
      <c r="J59" s="246"/>
      <c r="K59" s="246"/>
      <c r="L59" s="246"/>
      <c r="M59" s="246"/>
      <c r="N59" s="246"/>
      <c r="O59" s="246"/>
      <c r="P59" s="246"/>
      <c r="Q59" s="246"/>
      <c r="R59" s="346"/>
      <c r="S59" s="246"/>
      <c r="T59" s="246"/>
      <c r="U59" s="437" t="s">
        <v>610</v>
      </c>
      <c r="V59" s="476">
        <v>14331</v>
      </c>
      <c r="AA59" s="131">
        <f>((V59*V60)+(V62*V63))/AA58</f>
        <v>0.36234124604101253</v>
      </c>
      <c r="AB59" s="363"/>
      <c r="AC59" s="362"/>
      <c r="AD59" s="362"/>
      <c r="AE59" s="362"/>
      <c r="AF59" s="224"/>
      <c r="AG59" s="224"/>
      <c r="AH59" s="333"/>
      <c r="AI59" s="224"/>
      <c r="AJ59" s="224"/>
      <c r="AK59" s="224"/>
      <c r="BB59" s="359"/>
      <c r="BG59" s="18"/>
      <c r="BQ59" s="206"/>
      <c r="CD59" s="39"/>
      <c r="CI59" s="183"/>
      <c r="CL59" s="39"/>
      <c r="CQ59" s="208"/>
    </row>
    <row r="60" spans="1:97" ht="15" customHeight="1" x14ac:dyDescent="0.2">
      <c r="B60" s="246"/>
      <c r="C60" s="246"/>
      <c r="D60" s="246"/>
      <c r="E60" s="413"/>
      <c r="F60" s="246"/>
      <c r="G60" s="246"/>
      <c r="H60" s="246"/>
      <c r="I60" s="409"/>
      <c r="J60" s="246"/>
      <c r="K60" s="246"/>
      <c r="L60" s="246"/>
      <c r="M60" s="246"/>
      <c r="N60" s="246"/>
      <c r="O60" s="246"/>
      <c r="P60" s="246"/>
      <c r="Q60" s="246"/>
      <c r="R60" s="346"/>
      <c r="S60" s="246"/>
      <c r="U60" s="437" t="s">
        <v>611</v>
      </c>
      <c r="V60" s="438">
        <f>(V59-V58)/V58</f>
        <v>0.36344954351888142</v>
      </c>
      <c r="AA60" s="39"/>
      <c r="AB60" s="363"/>
      <c r="AC60" s="362"/>
      <c r="AD60" s="362"/>
      <c r="AE60" s="362"/>
      <c r="AF60" s="224"/>
      <c r="AG60" s="224"/>
      <c r="AH60" s="333"/>
      <c r="AI60" s="224"/>
      <c r="AJ60" s="224"/>
      <c r="AK60" s="224"/>
      <c r="BB60" s="359"/>
      <c r="BG60" s="18"/>
      <c r="BQ60" s="206"/>
      <c r="CD60" s="39"/>
      <c r="CI60" s="183"/>
      <c r="CL60" s="39"/>
      <c r="CQ60" s="208"/>
    </row>
    <row r="61" spans="1:97" ht="15" customHeight="1" x14ac:dyDescent="0.2">
      <c r="B61" s="246"/>
      <c r="C61" s="246"/>
      <c r="D61" s="246"/>
      <c r="E61" s="246"/>
      <c r="F61" s="246"/>
      <c r="G61" s="246"/>
      <c r="H61" s="246"/>
      <c r="I61" s="409"/>
      <c r="J61" s="246"/>
      <c r="K61" s="246"/>
      <c r="L61" s="246"/>
      <c r="M61" s="246"/>
      <c r="N61" s="246"/>
      <c r="O61" s="246"/>
      <c r="P61" s="246"/>
      <c r="Q61" s="246"/>
      <c r="R61" s="346"/>
      <c r="S61" s="246"/>
      <c r="T61" s="246"/>
      <c r="U61" s="436" t="s">
        <v>612</v>
      </c>
      <c r="V61" s="407">
        <v>1139.03</v>
      </c>
      <c r="AA61" s="39"/>
      <c r="AB61" s="363"/>
      <c r="AC61" s="362"/>
      <c r="AD61" s="362"/>
      <c r="AE61" s="362"/>
      <c r="AF61" s="224"/>
      <c r="AG61" s="224"/>
      <c r="AH61" s="333"/>
      <c r="AI61" s="224"/>
      <c r="AJ61" s="224"/>
      <c r="AK61" s="224"/>
      <c r="BB61" s="359"/>
      <c r="BG61" s="18"/>
      <c r="BQ61" s="206"/>
      <c r="CD61" s="39"/>
      <c r="CI61" s="183"/>
      <c r="CL61" s="39"/>
      <c r="CQ61" s="208"/>
    </row>
    <row r="62" spans="1:97" ht="15" customHeight="1" x14ac:dyDescent="0.2"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346"/>
      <c r="S62" s="246"/>
      <c r="T62" s="246"/>
      <c r="U62" s="437" t="s">
        <v>610</v>
      </c>
      <c r="V62" s="476">
        <v>1540</v>
      </c>
      <c r="AA62" s="39"/>
      <c r="AB62" s="363"/>
      <c r="AC62" s="362"/>
      <c r="AD62" s="362"/>
      <c r="AE62" s="362"/>
      <c r="AF62" s="224"/>
      <c r="AG62" s="224"/>
      <c r="AH62" s="333"/>
      <c r="AI62" s="224"/>
      <c r="AJ62" s="224"/>
      <c r="AK62" s="224"/>
      <c r="BB62" s="359"/>
      <c r="BG62" s="18"/>
      <c r="BQ62" s="206"/>
      <c r="CD62" s="39"/>
      <c r="CI62" s="183"/>
      <c r="CL62" s="39"/>
      <c r="CQ62" s="208"/>
    </row>
    <row r="63" spans="1:97" ht="15" customHeight="1" x14ac:dyDescent="0.2"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346"/>
      <c r="S63" s="246"/>
      <c r="T63" s="246"/>
      <c r="U63" s="437" t="s">
        <v>611</v>
      </c>
      <c r="V63" s="438">
        <f>(V62-V61)/V61</f>
        <v>0.35202760243364972</v>
      </c>
      <c r="AA63" s="39"/>
      <c r="AB63" s="363"/>
      <c r="AC63" s="362"/>
      <c r="AD63" s="362"/>
      <c r="AE63" s="362"/>
      <c r="AF63" s="224"/>
      <c r="AG63" s="224"/>
      <c r="AH63" s="333"/>
      <c r="AI63" s="224"/>
      <c r="AJ63" s="224"/>
      <c r="AK63" s="224"/>
      <c r="BB63" s="359"/>
      <c r="BG63" s="18"/>
      <c r="BQ63" s="206"/>
      <c r="CD63" s="39"/>
      <c r="CI63" s="183"/>
      <c r="CL63" s="39"/>
      <c r="CQ63" s="208"/>
    </row>
    <row r="64" spans="1:97" ht="15" customHeight="1" x14ac:dyDescent="0.2"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346"/>
      <c r="S64" s="246"/>
      <c r="T64" s="246"/>
      <c r="AA64" s="39"/>
      <c r="AB64" s="363"/>
      <c r="AC64" s="362"/>
      <c r="AD64" s="362"/>
      <c r="AE64" s="362"/>
      <c r="AF64" s="224"/>
      <c r="AG64" s="224"/>
      <c r="AH64" s="333"/>
      <c r="AI64" s="224"/>
      <c r="AJ64" s="224"/>
      <c r="AK64" s="224"/>
      <c r="BB64" s="359"/>
      <c r="BG64" s="18"/>
      <c r="BQ64" s="206"/>
      <c r="CD64" s="39"/>
      <c r="CI64" s="183"/>
      <c r="CL64" s="39"/>
      <c r="CQ64" s="208"/>
    </row>
    <row r="65" spans="2:97" ht="21" customHeight="1" x14ac:dyDescent="0.25">
      <c r="R65" s="24" t="s">
        <v>613</v>
      </c>
      <c r="AB65" s="150"/>
      <c r="AC65" s="191"/>
      <c r="AD65" s="191"/>
      <c r="AE65" s="191"/>
      <c r="BQ65" s="206"/>
      <c r="CD65" s="332"/>
      <c r="CL65" s="332"/>
      <c r="CQ65" s="53"/>
    </row>
    <row r="66" spans="2:97" ht="15.75" hidden="1" customHeight="1" x14ac:dyDescent="0.25">
      <c r="AB66" s="150"/>
      <c r="AC66" s="191"/>
      <c r="AD66" s="191"/>
      <c r="AE66" s="191"/>
      <c r="BQ66" s="206"/>
      <c r="CD66" s="332"/>
      <c r="CL66" s="332"/>
      <c r="CQ66" s="71" t="s">
        <v>614</v>
      </c>
    </row>
    <row r="67" spans="2:97" ht="15.75" hidden="1" customHeight="1" x14ac:dyDescent="0.2">
      <c r="B67" s="246" t="s">
        <v>615</v>
      </c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9" t="str">
        <f>IF(BN67&lt;30,$BX$1,IF(BN67&gt;70,$BR$1,$BV$1))</f>
        <v>˅</v>
      </c>
      <c r="T67" s="246"/>
      <c r="U67" s="208" t="s">
        <v>616</v>
      </c>
      <c r="V67" t="s">
        <v>617</v>
      </c>
      <c r="X67" s="80">
        <v>53.58</v>
      </c>
      <c r="Y67" s="80"/>
      <c r="Z67" s="80"/>
      <c r="AA67" s="22">
        <f>AL67+AN67+AP67+AR67+AT67+AV67+AX67+AZ67+BB104+BG67+BJ67+BM67+BT67+BW67+BY67+AC67+AI67+BP67+AK67</f>
        <v>67.5</v>
      </c>
      <c r="AB67" s="338">
        <v>32</v>
      </c>
      <c r="AC67" s="337">
        <v>-11.5</v>
      </c>
      <c r="AD67" s="337"/>
      <c r="AE67" s="337"/>
      <c r="AF67" s="332">
        <v>7335101</v>
      </c>
      <c r="AG67" s="332">
        <v>596584</v>
      </c>
      <c r="AH67" s="225" t="str">
        <f>IF(AF67&gt;2500000,AQ$2,IF(AF67&gt;1000000,AR$2,IF(AF67&gt;750000,AS$2,IF(AF67&gt;500000,AT$2,IF(AF67&lt;500000,AU$2)))))</f>
        <v>A</v>
      </c>
      <c r="AI67" s="31">
        <f>IF(AH67=AQ$2,20,IF(AH67=AR$2,15,IF(AH67=AS$2,10,IF(AH67=AT$2,5,IF(AH67=AU$2,0)))))</f>
        <v>20</v>
      </c>
      <c r="AJ67" s="284">
        <v>74</v>
      </c>
      <c r="AK67" s="31">
        <f>IF(AJ67&gt;84,20,IF(AJ67&gt;80,15,IF(AJ67&gt;75,10,IF(AJ67&gt;70,5,IF(AJ67&gt;49,0,IF(AJ67&lt;1,0,IF(AJ67&lt;20,-20,IF(AJ67&lt;30,-15,IF(AJ67&lt;40,-10,IF(AJ67&lt;50,-5))))))))))</f>
        <v>5</v>
      </c>
      <c r="AL67" s="22"/>
      <c r="AM67" s="2" t="s">
        <v>398</v>
      </c>
      <c r="AN67" s="22">
        <f>IF(AM67=$AN$1,20,IF(AM67=$AO$1,17,IF(AM67=$AP$1,12,IF(AM67=$AQ$1,5,IF(AM67=$AR$1,0)))))</f>
        <v>12</v>
      </c>
      <c r="AP67" s="31"/>
      <c r="AQ67" s="177" t="s">
        <v>403</v>
      </c>
      <c r="AR67" s="1">
        <f>IF(AQ67=$AS$1,20,IF(AQ67=$AU$1,18,IF(AQ67=$AW$1,14,IF(AQ67=$AY$1,10,IF(AQ67=$BA$1,5,IF(AQ67=$BC$1,0,IF(AQ67=$BD$1,-2.5)))))))</f>
        <v>14</v>
      </c>
      <c r="AS67" s="189">
        <v>0.26</v>
      </c>
      <c r="AT67" s="22">
        <f>IF(AS67&lt;1,5,IF(AS67&lt;2,0,IF(AS67&gt;2,-5, IF(AS67=0,5,IF(AS67&lt;0,-7)))))</f>
        <v>5</v>
      </c>
      <c r="AU67" s="189">
        <v>8.16</v>
      </c>
      <c r="AV67" s="22">
        <f>IF(AU67&lt;0,-7,IF(AU67&lt;15,5,IF(AU67&lt;25,2,IF(AU67=25,-5,IF(AU67&gt;25,0)))))</f>
        <v>5</v>
      </c>
      <c r="AW67" s="189">
        <v>-0.56000000000000005</v>
      </c>
      <c r="AX67" s="22">
        <f>IF(AW67=1,5,IF(AW67&lt;1,5,IF(AW67&gt;1,0)))</f>
        <v>5</v>
      </c>
      <c r="AY67" s="189">
        <v>1.1200000000000001</v>
      </c>
      <c r="AZ67" s="189">
        <f>IF(AY67&lt;3,5,IF(AY67&lt;4,2,IF(AY67&lt;10,0,IF(AY67+10,-5,IF(AY67&gt;10,-5)))))</f>
        <v>5</v>
      </c>
      <c r="BA67" s="18">
        <v>0.307</v>
      </c>
      <c r="BC67" s="3">
        <v>45291</v>
      </c>
      <c r="BD67" s="22">
        <v>55.57</v>
      </c>
      <c r="BE67" s="22">
        <f>X67</f>
        <v>53.58</v>
      </c>
      <c r="BF67" s="18">
        <f>IF(BD67&gt;0,(BE67-BD67)/BD67,0)</f>
        <v>-3.5810689220802626E-2</v>
      </c>
      <c r="BG67" s="1">
        <f>IF(BF67&gt;0.05,4,IF(BF67&gt;0,2,IF(BF67&lt;-0.05,-2,IF(BF67&lt;0.1,-4))))</f>
        <v>-4</v>
      </c>
      <c r="BH67" s="225">
        <v>-2</v>
      </c>
      <c r="BI67" s="225"/>
      <c r="BJ67" s="225">
        <f>IF(BH67&gt;5,-1,IF(BH67&gt;4,0,IF(BH67&gt;3,1,IF(BH67&gt;2,2,IF(BH67&gt;1,2, IF(BH67=0,2,IF(BH67&lt;-5,-2,IF(BH67&lt;4,2,IF(BH67&lt;0,1)))))))))</f>
        <v>2</v>
      </c>
      <c r="BK67" s="31">
        <v>-15</v>
      </c>
      <c r="BL67" s="31"/>
      <c r="BM67" s="1">
        <f>IF(BK67&gt;40,4,IF(BK67&gt;30,3.5,IF(BK67&gt;20,3,IF(BK67&gt;10,2,IF(BK67&gt;0,1,IF(BK67=0,0.5,IF(BK67&lt;-40,-4,IF(BK67&lt;-30,-3,IF(BK67&lt;-20,-2.5,IF(BK67&lt;-10,-2,IF(BK67&lt;0,0)))))))))))</f>
        <v>-2</v>
      </c>
      <c r="BN67" s="61">
        <v>23</v>
      </c>
      <c r="BO67" s="61"/>
      <c r="BP67" s="1">
        <f>IF(BN67&lt;10,5,IF(BN67&lt;20,4,IF(BN67&lt;30,3,IF(BN67&lt;40,2,IF(BN67&lt;50,1,IF(BN67=50,0,IF(BN67&gt;90,-5,IF(BN67&gt;80,-4,IF(BN67&gt;70,-3,IF(BN67&gt;60,-2,IF(BN67&gt;50,-1,0)))))))))))</f>
        <v>3</v>
      </c>
      <c r="BQ67" s="206"/>
      <c r="BR67" s="61">
        <v>0.38</v>
      </c>
      <c r="BS67" s="61"/>
      <c r="BT67" s="225">
        <f>IF(BR67=1,20,IF(BR67&gt;0.9,16,IF(BR67&gt;0.8,12,IF(BR67&gt;0.7,8,IF(BR67&gt;0.6,4,IF(BR67&gt;0.5,0,IF(BR67&gt;0.4,-1,IF(BR67&gt;0.3,-2,IF(BR67&gt;0.2,-3,IF(BR67&gt;0.1,-4,IF(BR67&gt;0,-5,IF(BR67=0,-5))))))))))))</f>
        <v>-2</v>
      </c>
      <c r="BU67" s="61"/>
      <c r="BV67" s="1" t="s">
        <v>412</v>
      </c>
      <c r="BW67" s="1">
        <f>IF(BV67=$BZ$1,8,IF(BV67=$CA$1,4,IF(BV67=$CB$1,0,IF(BV67=$CC$1,-4,IF(BV67=$CE$1,-8)))))</f>
        <v>4</v>
      </c>
      <c r="BX67" s="206" t="s">
        <v>408</v>
      </c>
      <c r="BY67" s="206">
        <f>IF(BX67=BR$1,5,IF(BX67=BV$1,0,IF(BX67=BX$1,-5)))</f>
        <v>5</v>
      </c>
      <c r="BZ67" s="3">
        <v>45512</v>
      </c>
      <c r="CA67" s="1" t="s">
        <v>437</v>
      </c>
      <c r="CB67" s="61">
        <v>40.5</v>
      </c>
      <c r="CC67" s="61">
        <v>150</v>
      </c>
      <c r="CD67" s="332"/>
      <c r="CE67" t="s">
        <v>127</v>
      </c>
      <c r="CF67" t="s">
        <v>127</v>
      </c>
      <c r="CG67" t="s">
        <v>503</v>
      </c>
      <c r="CH67" t="s">
        <v>504</v>
      </c>
      <c r="CL67" s="332"/>
      <c r="CQ67" s="53"/>
    </row>
    <row r="68" spans="2:97" ht="18.75" customHeight="1" x14ac:dyDescent="0.25">
      <c r="B68" s="246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9"/>
      <c r="T68" s="449" t="s">
        <v>618</v>
      </c>
      <c r="U68" s="208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1"/>
      <c r="CB68" s="61"/>
      <c r="CC68" s="61"/>
      <c r="CD68" s="332"/>
      <c r="CL68" s="332"/>
      <c r="CR68" s="446"/>
      <c r="CS68" s="446"/>
    </row>
    <row r="69" spans="2:97" ht="17.25" customHeight="1" x14ac:dyDescent="0.2"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9"/>
      <c r="T69" s="456" t="s">
        <v>619</v>
      </c>
      <c r="U69" s="474" t="s">
        <v>620</v>
      </c>
      <c r="X69" s="80"/>
      <c r="Y69" s="80"/>
      <c r="Z69" s="80"/>
      <c r="AA69" s="80"/>
      <c r="AB69" s="455">
        <f>'ETF''s'!BH13</f>
        <v>7</v>
      </c>
      <c r="AC69" s="447">
        <f>'ETF''s'!BI13</f>
        <v>34</v>
      </c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1"/>
      <c r="CB69" s="61"/>
      <c r="CC69" s="61"/>
      <c r="CD69" s="332"/>
      <c r="CL69" s="332"/>
      <c r="CR69" s="451"/>
      <c r="CS69" s="451"/>
    </row>
    <row r="70" spans="2:97" x14ac:dyDescent="0.2"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9"/>
      <c r="T70" s="246"/>
      <c r="U70" s="500"/>
      <c r="X70" s="80"/>
      <c r="Y70" s="80"/>
      <c r="Z70" s="80"/>
      <c r="AA70" s="80"/>
      <c r="AB70" s="285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1"/>
      <c r="CB70" s="61"/>
      <c r="CC70" s="61"/>
      <c r="CD70" s="332"/>
      <c r="CL70" s="332"/>
      <c r="CR70" s="451"/>
      <c r="CS70" s="451"/>
    </row>
    <row r="71" spans="2:97" ht="17.25" customHeight="1" x14ac:dyDescent="0.2"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9"/>
      <c r="T71" s="456" t="s">
        <v>621</v>
      </c>
      <c r="U71" s="474" t="s">
        <v>622</v>
      </c>
      <c r="X71" s="80"/>
      <c r="Y71" s="80"/>
      <c r="Z71" s="80"/>
      <c r="AA71" s="80"/>
      <c r="AB71" s="455">
        <f>'ETF''s'!BH27</f>
        <v>21</v>
      </c>
      <c r="AC71" s="447">
        <f>'ETF''s'!BI27</f>
        <v>16.5</v>
      </c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1"/>
      <c r="CB71" s="61"/>
      <c r="CC71" s="61"/>
      <c r="CD71" s="332"/>
      <c r="CL71" s="332"/>
      <c r="CR71" s="451"/>
      <c r="CS71" s="451"/>
    </row>
    <row r="72" spans="2:97" x14ac:dyDescent="0.2">
      <c r="B72" s="246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9"/>
      <c r="T72" s="246"/>
      <c r="U72" s="208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1"/>
      <c r="CB72" s="61"/>
      <c r="CC72" s="61"/>
      <c r="CD72" s="332"/>
      <c r="CL72" s="332"/>
      <c r="CR72" s="451"/>
      <c r="CS72" s="451"/>
    </row>
    <row r="73" spans="2:97" x14ac:dyDescent="0.2">
      <c r="B73" s="246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9"/>
      <c r="T73" s="246"/>
      <c r="U73" s="208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1"/>
      <c r="CB73" s="61"/>
      <c r="CC73" s="61"/>
      <c r="CD73" s="332"/>
      <c r="CL73" s="332"/>
      <c r="CR73" s="451"/>
      <c r="CS73" s="451"/>
    </row>
    <row r="74" spans="2:97" x14ac:dyDescent="0.2">
      <c r="B74" s="246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9"/>
      <c r="T74" s="246"/>
      <c r="U74" s="208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1"/>
      <c r="CB74" s="61"/>
      <c r="CC74" s="61"/>
      <c r="CD74" s="332"/>
      <c r="CL74" s="332"/>
      <c r="CR74" s="451"/>
      <c r="CS74" s="451"/>
    </row>
    <row r="75" spans="2:97" x14ac:dyDescent="0.2"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9"/>
      <c r="T75" s="246"/>
      <c r="U75" s="208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1"/>
      <c r="CB75" s="61"/>
      <c r="CC75" s="61"/>
      <c r="CD75" s="332"/>
      <c r="CL75" s="332"/>
      <c r="CR75" s="451"/>
      <c r="CS75" s="451"/>
    </row>
    <row r="76" spans="2:97" x14ac:dyDescent="0.2"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9"/>
      <c r="T76" s="246"/>
      <c r="U76" s="208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1"/>
      <c r="CB76" s="61"/>
      <c r="CC76" s="61"/>
      <c r="CD76" s="332"/>
      <c r="CL76" s="332"/>
      <c r="CR76" s="451"/>
      <c r="CS76" s="451"/>
    </row>
    <row r="77" spans="2:97" ht="18.75" customHeight="1" x14ac:dyDescent="0.25"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9"/>
      <c r="T77" s="448" t="s">
        <v>127</v>
      </c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  <c r="CL77" s="332"/>
      <c r="CQ77" s="53"/>
    </row>
    <row r="78" spans="2:97" ht="17.25" customHeight="1" x14ac:dyDescent="0.2"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70"/>
      <c r="M78" s="358"/>
      <c r="N78" s="335"/>
      <c r="O78" s="246"/>
      <c r="P78" s="246"/>
      <c r="Q78" s="246"/>
      <c r="R78" s="266"/>
      <c r="S78" s="249"/>
      <c r="T78" s="456" t="s">
        <v>623</v>
      </c>
      <c r="U78" s="446" t="s">
        <v>503</v>
      </c>
      <c r="X78" s="80"/>
      <c r="Y78" s="80"/>
      <c r="Z78" s="80"/>
      <c r="AA78" s="80"/>
      <c r="AB78" s="455">
        <f>VLOOKUP(CLEAN(TRIM(T78)), 'ETF''s'!$B$7:$C$42, 2, FALSE)</f>
        <v>15</v>
      </c>
      <c r="AC78" s="455">
        <f>VLOOKUP(CLEAN(TRIM(T78)), 'ETF''s'!$B$7:$D$42, 3, FALSE)</f>
        <v>24</v>
      </c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  <c r="CN78">
        <v>1</v>
      </c>
      <c r="CO78" s="175" t="str">
        <f>T78</f>
        <v>XLE</v>
      </c>
      <c r="CP78" t="s">
        <v>624</v>
      </c>
      <c r="CR78" t="s">
        <v>503</v>
      </c>
    </row>
    <row r="79" spans="2:97" x14ac:dyDescent="0.2">
      <c r="B79" s="236"/>
      <c r="C79" s="236"/>
      <c r="D79" s="236"/>
      <c r="E79" s="236"/>
      <c r="F79" s="236"/>
      <c r="G79" s="236"/>
      <c r="H79" s="236"/>
      <c r="I79" s="236"/>
      <c r="J79" s="236"/>
      <c r="K79" s="236"/>
      <c r="L79" s="270"/>
      <c r="M79" s="358"/>
      <c r="N79" s="335"/>
      <c r="O79" s="335"/>
      <c r="P79" s="335"/>
      <c r="Q79" s="335"/>
      <c r="R79" s="282"/>
      <c r="S79" s="249" t="str">
        <f t="shared" ref="S79:S86" si="58">IF(BN79&lt;30,$BX$1,IF(BN79&gt;70,$BR$1,$BV$1))</f>
        <v>˅</v>
      </c>
      <c r="T79" s="246"/>
      <c r="U79" s="208" t="s">
        <v>625</v>
      </c>
      <c r="V79" t="s">
        <v>626</v>
      </c>
      <c r="X79" s="80">
        <v>153.55000000000001</v>
      </c>
      <c r="Y79" s="189"/>
      <c r="Z79" s="189"/>
      <c r="AA79" s="22">
        <f t="shared" ref="AA79:AA89" si="59">AN79+AP79+AR79+AZ79+BB79+BG79+BJ79+BM79+BT79+BW79+BY79+AC79+AI79+BP79+AK79</f>
        <v>84</v>
      </c>
      <c r="AB79" s="336">
        <f t="shared" ref="AB79:AB89" si="60">IF(X79&gt;0,AB$78,0)</f>
        <v>15</v>
      </c>
      <c r="AC79" s="337">
        <f t="shared" ref="AC79:AC89" si="61">IF(AB79&gt;0,AC$78,0)</f>
        <v>24</v>
      </c>
      <c r="AD79" s="366">
        <f t="shared" ref="AD79:AD89" si="62">AB79*M79</f>
        <v>0</v>
      </c>
      <c r="AE79" s="337">
        <f t="shared" ref="AE79:AE89" si="63">AC79*M79</f>
        <v>0</v>
      </c>
      <c r="AF79" s="332">
        <v>4361228</v>
      </c>
      <c r="AG79" s="332">
        <v>445088</v>
      </c>
      <c r="AH79" s="225" t="str">
        <f t="shared" ref="AH79:AH89" si="64">IF(AF79&gt;2500000,AQ$2,IF(AF79&gt;1000000,AR$2,IF(AF79&gt;750000,AS$2,IF(AF79&gt;500000,AT$2,IF(AF79&lt;500000,AU$2)))))</f>
        <v>A</v>
      </c>
      <c r="AI79" s="31">
        <f t="shared" ref="AI79:AI89" si="65">IF(AH79=AQ$2,20,IF(AH79=AR$2,15,IF(AH79=AS$2,10,IF(AH79=AT$2,5,IF(AH79=AU$2,0)))))</f>
        <v>20</v>
      </c>
      <c r="AJ79" s="284">
        <v>74</v>
      </c>
      <c r="AK79" s="31">
        <f t="shared" ref="AK79:AK89" si="66">IF(AJ79&gt;84,20,IF(AJ79&gt;80,15,IF(AJ79&gt;75,10,IF(AJ79&gt;70,5,IF(AJ79&gt;49,0,IF(AJ79&lt;1,0,IF(AJ79&lt;20,-20,IF(AJ79&lt;30,-15,IF(AJ79&lt;40,-10,IF(AJ79&lt;50,-5))))))))))</f>
        <v>5</v>
      </c>
      <c r="AL79" s="22"/>
      <c r="AM79" s="2" t="s">
        <v>398</v>
      </c>
      <c r="AN79" s="22">
        <f t="shared" ref="AN79:AN89" si="67">IF(AM79=$AN$1,20,IF(AM79=$AO$1,17,IF(AM79=$AP$1,12,IF(AM79=$AQ$1,5,IF(AM79=$AR$1,0)))))</f>
        <v>12</v>
      </c>
      <c r="AP79" s="31"/>
      <c r="AQ79" s="271" t="s">
        <v>405</v>
      </c>
      <c r="AR79" s="1">
        <f t="shared" ref="AR79:AR89" si="68">IF(AQ79=$AS$1,20,IF(AQ79=$AU$1,18,IF(AQ79=$AW$1,14,IF(AQ79=$AY$1,10,IF(AQ79=$BA$1,5,IF(AQ79=$BC$1,0,IF(AQ79=$BD$1,-2.5)))))))</f>
        <v>5</v>
      </c>
      <c r="AS79" s="189">
        <v>0.16</v>
      </c>
      <c r="AT79" s="22">
        <f t="shared" ref="AT79:AT89" si="69">IF(AS79&lt;1,5,IF(AS79&lt;2,0,IF(AS79&gt;2,-5, IF(AS79=0,5,IF(AS79&lt;0,-7)))))</f>
        <v>5</v>
      </c>
      <c r="AU79" s="189">
        <v>19.690000000000001</v>
      </c>
      <c r="AV79" s="22">
        <f t="shared" ref="AV79:AV89" si="70">IF(AU79&lt;0,-7,IF(AU79&lt;15,5,IF(AU79&lt;25,2,IF(AU79=25,-5,IF(AU79&gt;25,0)))))</f>
        <v>2</v>
      </c>
      <c r="AW79" s="189">
        <v>2.33</v>
      </c>
      <c r="AX79" s="22">
        <f t="shared" ref="AX79:AX89" si="71">IF(AW79=1,5,IF(AW79&lt;1,5,IF(AW79&gt;1,0)))</f>
        <v>0</v>
      </c>
      <c r="AY79" s="239" t="s">
        <v>402</v>
      </c>
      <c r="AZ79" s="189">
        <f t="shared" ref="AZ79:AZ89" si="72">IF(AY79=$AS$1,20,IF(AY79=$AU$1,18,IF(AY79=$AW$1,14,IF(AY79=$AY$1,10,IF(AY79=$BA$1,5,IF(AY79=$BC$1,0,IF(AY79=$BD$1,-2.5)))))))</f>
        <v>18</v>
      </c>
      <c r="BA79" s="18">
        <v>1.4999999999999999E-2</v>
      </c>
      <c r="BB79" s="1">
        <f t="shared" ref="BB79:BB89" si="73">IF(BA79&gt;0.05,2,IF(BA79&gt;0,1,IF(BA79&lt;-0.05,-1,IF(BA79&lt;0.1,-2))))</f>
        <v>1</v>
      </c>
      <c r="BC79" s="3">
        <v>45657</v>
      </c>
      <c r="BD79" s="22">
        <v>139.97</v>
      </c>
      <c r="BE79" s="22">
        <f t="shared" ref="BE79:BE89" si="74">X79</f>
        <v>153.55000000000001</v>
      </c>
      <c r="BF79" s="18">
        <f t="shared" ref="BF79:BF89" si="75">IF(BD79&gt;0,(BE79-BD79)/BD79,0)</f>
        <v>9.7020790169322094E-2</v>
      </c>
      <c r="BG79" s="1">
        <f t="shared" ref="BG79:BG89" si="76">IF(BF79&gt;0.05,4,IF(BF79&gt;0,2,IF(BF79&lt;-0.05,-2,IF(BF79&lt;0.1,-4))))</f>
        <v>4</v>
      </c>
      <c r="BH79" s="225">
        <v>-0.5</v>
      </c>
      <c r="BI79" s="225">
        <f t="shared" ref="BI79:BI89" si="77">BH79*M79</f>
        <v>0</v>
      </c>
      <c r="BJ79" s="225">
        <f t="shared" ref="BJ79:BJ89" si="78">IF(BH79&gt;5,-1,IF(BH79&gt;4,0,IF(BH79&gt;3,1,IF(BH79&gt;2,2,IF(BH79&gt;1,2, IF(BH79=0,2,IF(BH79&lt;-5,-2,IF(BH79&lt;4,2,IF(BH79&lt;0,1)))))))))</f>
        <v>2</v>
      </c>
      <c r="BK79" s="31">
        <v>-16</v>
      </c>
      <c r="BL79" s="31">
        <f t="shared" ref="BL79:BL89" si="79">BK79*M79</f>
        <v>0</v>
      </c>
      <c r="BM79" s="1">
        <f t="shared" ref="BM79:BM89" si="80">IF(BK79&gt;40,4,IF(BK79&gt;30,3.5,IF(BK79&gt;20,3,IF(BK79&gt;10,2,IF(BK79&gt;0,1,IF(BK79=0,0.5,IF(BK79&lt;-40,-4,IF(BK79&lt;-30,-3,IF(BK79&lt;-20,-2.5,IF(BK79&lt;-10,-2,IF(BK79&lt;0,0)))))))))))</f>
        <v>-2</v>
      </c>
      <c r="BN79" s="61">
        <v>27</v>
      </c>
      <c r="BO79" s="61">
        <f t="shared" ref="BO79:BO89" si="81">BN79*M79</f>
        <v>0</v>
      </c>
      <c r="BP79" s="1">
        <f t="shared" ref="BP79:BP89" si="82">IF(BN79&lt;10,5,IF(BN79&lt;20,4,IF(BN79&lt;30,3,IF(BN79&lt;40,2,IF(BN79&lt;50,1,IF(BN79=50,0,IF(BN79&gt;90,-5,IF(BN79&gt;80,-4,IF(BN79&gt;70,-3,IF(BN79&gt;60,-2,IF(BN79&gt;50,-1,0)))))))))))</f>
        <v>3</v>
      </c>
      <c r="BQ79" s="206"/>
      <c r="BR79" s="61">
        <v>0.02</v>
      </c>
      <c r="BS79" s="337">
        <f t="shared" ref="BS79:BS89" si="83">BR79*M79</f>
        <v>0</v>
      </c>
      <c r="BT79" s="225">
        <f t="shared" ref="BT79:BT89" si="84">IF(BR79=1,20,IF(BR79&gt;0.9,16,IF(BR79&gt;0.8,12,IF(BR79&gt;0.7,8,IF(BR79&gt;0.6,4,IF(BR79&gt;0.5,0,IF(BR79&gt;0.4,-1,IF(BR79&gt;0.3,-2,IF(BR79&gt;0.2,-3,IF(BR79&gt;0.1,-4,IF(BR79&gt;0,-5,IF(BR79=0,-5))))))))))))</f>
        <v>-5</v>
      </c>
      <c r="BU79" s="61"/>
      <c r="BV79" s="1" t="s">
        <v>415</v>
      </c>
      <c r="BW79" s="1">
        <f t="shared" ref="BW79:BW89" si="85">IF(BV79=$BZ$1,8,IF(BV79=$CA$1,4,IF(BV79=$CB$1,0,IF(BV79=$CC$1,-4,IF(BV79=$CE$1,-8)))))</f>
        <v>-8</v>
      </c>
      <c r="BX79" s="206" t="s">
        <v>408</v>
      </c>
      <c r="BY79" s="206">
        <f t="shared" ref="BY79:BY89" si="86">IF(BX79=BR$1,5,IF(BX79=BV$1,0,IF(BX79=BX$1,-5)))</f>
        <v>5</v>
      </c>
      <c r="BZ79" s="339"/>
      <c r="CA79" s="1" t="s">
        <v>437</v>
      </c>
      <c r="CB79" s="61"/>
      <c r="CC79" s="61"/>
      <c r="CD79" s="332"/>
      <c r="CE79" t="s">
        <v>127</v>
      </c>
      <c r="CF79" t="s">
        <v>127</v>
      </c>
      <c r="CG79" t="s">
        <v>503</v>
      </c>
      <c r="CH79" t="s">
        <v>504</v>
      </c>
      <c r="CI79" s="183"/>
      <c r="CN79">
        <f>CN78+1</f>
        <v>2</v>
      </c>
      <c r="CO79" s="1" t="str">
        <f>T100</f>
        <v>XES</v>
      </c>
      <c r="CP79" t="s">
        <v>627</v>
      </c>
      <c r="CR79" t="s">
        <v>625</v>
      </c>
    </row>
    <row r="80" spans="2:97" x14ac:dyDescent="0.2">
      <c r="B80" s="236"/>
      <c r="C80" s="236"/>
      <c r="D80" s="236"/>
      <c r="E80" s="236"/>
      <c r="F80" s="236"/>
      <c r="G80" s="236"/>
      <c r="H80" s="236"/>
      <c r="I80" s="236"/>
      <c r="J80" s="236"/>
      <c r="K80" s="236"/>
      <c r="L80" s="270"/>
      <c r="M80" s="358"/>
      <c r="N80" s="335"/>
      <c r="O80" s="335"/>
      <c r="P80" s="335"/>
      <c r="Q80" s="335"/>
      <c r="R80" s="282"/>
      <c r="S80" s="249" t="str">
        <f t="shared" si="58"/>
        <v>˅</v>
      </c>
      <c r="T80" s="246"/>
      <c r="U80" s="208" t="s">
        <v>616</v>
      </c>
      <c r="V80" t="s">
        <v>617</v>
      </c>
      <c r="X80" s="80">
        <v>51.69</v>
      </c>
      <c r="Y80" s="189"/>
      <c r="Z80" s="189"/>
      <c r="AA80" s="22">
        <f t="shared" si="59"/>
        <v>143</v>
      </c>
      <c r="AB80" s="336">
        <f t="shared" si="60"/>
        <v>15</v>
      </c>
      <c r="AC80" s="337">
        <f t="shared" si="61"/>
        <v>24</v>
      </c>
      <c r="AD80" s="366">
        <f t="shared" si="62"/>
        <v>0</v>
      </c>
      <c r="AE80" s="337">
        <f t="shared" si="63"/>
        <v>0</v>
      </c>
      <c r="AF80" s="332">
        <v>5070984</v>
      </c>
      <c r="AG80" s="332">
        <v>-16236</v>
      </c>
      <c r="AH80" s="225" t="str">
        <f t="shared" si="64"/>
        <v>A</v>
      </c>
      <c r="AI80" s="31">
        <f t="shared" si="65"/>
        <v>20</v>
      </c>
      <c r="AJ80" s="284">
        <v>77</v>
      </c>
      <c r="AK80" s="31">
        <f t="shared" si="66"/>
        <v>10</v>
      </c>
      <c r="AL80" s="22"/>
      <c r="AM80" s="371" t="s">
        <v>397</v>
      </c>
      <c r="AN80" s="22">
        <f t="shared" si="67"/>
        <v>17</v>
      </c>
      <c r="AP80" s="31"/>
      <c r="AQ80" s="176" t="s">
        <v>401</v>
      </c>
      <c r="AR80" s="1">
        <f t="shared" si="68"/>
        <v>20</v>
      </c>
      <c r="AS80" s="189">
        <v>0.33</v>
      </c>
      <c r="AT80" s="22">
        <f t="shared" si="69"/>
        <v>5</v>
      </c>
      <c r="AU80" s="189">
        <v>-112.37</v>
      </c>
      <c r="AV80" s="22">
        <f t="shared" si="70"/>
        <v>-7</v>
      </c>
      <c r="AW80" s="189">
        <v>-1.94</v>
      </c>
      <c r="AX80" s="22">
        <f t="shared" si="71"/>
        <v>5</v>
      </c>
      <c r="AY80" s="176" t="s">
        <v>401</v>
      </c>
      <c r="AZ80" s="189">
        <f t="shared" si="72"/>
        <v>20</v>
      </c>
      <c r="BA80" s="18">
        <v>8.4000000000000005E-2</v>
      </c>
      <c r="BB80" s="1">
        <f t="shared" si="73"/>
        <v>2</v>
      </c>
      <c r="BC80" s="3">
        <v>45657</v>
      </c>
      <c r="BD80" s="22">
        <v>33.659999999999997</v>
      </c>
      <c r="BE80" s="22">
        <f t="shared" si="74"/>
        <v>51.69</v>
      </c>
      <c r="BF80" s="18">
        <f t="shared" si="75"/>
        <v>0.53565062388591811</v>
      </c>
      <c r="BG80" s="1">
        <f t="shared" si="76"/>
        <v>4</v>
      </c>
      <c r="BH80" s="225">
        <v>2.5</v>
      </c>
      <c r="BI80" s="225">
        <f t="shared" si="77"/>
        <v>0</v>
      </c>
      <c r="BJ80" s="225">
        <f t="shared" si="78"/>
        <v>2</v>
      </c>
      <c r="BK80" s="31">
        <v>-0.08</v>
      </c>
      <c r="BL80" s="31">
        <f t="shared" si="79"/>
        <v>0</v>
      </c>
      <c r="BM80" s="1">
        <f t="shared" si="80"/>
        <v>0</v>
      </c>
      <c r="BN80" s="61">
        <v>21</v>
      </c>
      <c r="BO80" s="61">
        <f t="shared" si="81"/>
        <v>0</v>
      </c>
      <c r="BP80" s="1">
        <f t="shared" si="82"/>
        <v>3</v>
      </c>
      <c r="BQ80" s="206"/>
      <c r="BR80" s="61">
        <v>0.86</v>
      </c>
      <c r="BS80" s="337">
        <f t="shared" si="83"/>
        <v>0</v>
      </c>
      <c r="BT80" s="225">
        <f t="shared" si="84"/>
        <v>12</v>
      </c>
      <c r="BU80" s="61"/>
      <c r="BV80" s="1" t="s">
        <v>412</v>
      </c>
      <c r="BW80" s="1">
        <f t="shared" si="85"/>
        <v>4</v>
      </c>
      <c r="BX80" s="206" t="s">
        <v>408</v>
      </c>
      <c r="BY80" s="206">
        <f t="shared" si="86"/>
        <v>5</v>
      </c>
      <c r="BZ80" s="3"/>
      <c r="CA80" s="1" t="s">
        <v>437</v>
      </c>
      <c r="CB80" s="61"/>
      <c r="CC80" s="61"/>
      <c r="CD80" s="332"/>
      <c r="CE80" t="s">
        <v>127</v>
      </c>
      <c r="CF80" t="s">
        <v>127</v>
      </c>
      <c r="CG80" t="s">
        <v>503</v>
      </c>
      <c r="CH80" t="s">
        <v>504</v>
      </c>
      <c r="CI80" s="183"/>
      <c r="CL80" s="332"/>
      <c r="CN80">
        <v>3</v>
      </c>
      <c r="CO80" s="499" t="s">
        <v>627</v>
      </c>
      <c r="CP80" t="s">
        <v>628</v>
      </c>
      <c r="CR80" t="s">
        <v>616</v>
      </c>
    </row>
    <row r="81" spans="2:96" x14ac:dyDescent="0.2">
      <c r="B81" s="236"/>
      <c r="C81" s="236"/>
      <c r="D81" s="236"/>
      <c r="E81" s="236"/>
      <c r="F81" s="236"/>
      <c r="G81" s="236"/>
      <c r="H81" s="236"/>
      <c r="I81" s="236"/>
      <c r="J81" s="236"/>
      <c r="K81" s="236"/>
      <c r="L81" s="270"/>
      <c r="M81" s="358"/>
      <c r="N81" s="335"/>
      <c r="O81" s="335"/>
      <c r="P81" s="335"/>
      <c r="Q81" s="335"/>
      <c r="R81" s="282"/>
      <c r="S81" s="249" t="str">
        <f t="shared" si="58"/>
        <v>˄</v>
      </c>
      <c r="T81" s="246" t="s">
        <v>629</v>
      </c>
      <c r="U81" s="208" t="s">
        <v>630</v>
      </c>
      <c r="V81" t="s">
        <v>631</v>
      </c>
      <c r="X81" s="80">
        <v>88.86</v>
      </c>
      <c r="Y81" s="189"/>
      <c r="Z81" s="189"/>
      <c r="AA81" s="22">
        <f t="shared" si="59"/>
        <v>53</v>
      </c>
      <c r="AB81" s="336">
        <f t="shared" si="60"/>
        <v>15</v>
      </c>
      <c r="AC81" s="337">
        <f t="shared" si="61"/>
        <v>24</v>
      </c>
      <c r="AD81" s="366">
        <f t="shared" si="62"/>
        <v>0</v>
      </c>
      <c r="AE81" s="337">
        <f t="shared" si="63"/>
        <v>0</v>
      </c>
      <c r="AF81" s="332">
        <v>5032712</v>
      </c>
      <c r="AG81" s="332">
        <v>775932</v>
      </c>
      <c r="AH81" s="225" t="str">
        <f t="shared" si="64"/>
        <v>A</v>
      </c>
      <c r="AI81" s="31">
        <f t="shared" si="65"/>
        <v>20</v>
      </c>
      <c r="AJ81" s="284">
        <v>72</v>
      </c>
      <c r="AK81" s="31">
        <f t="shared" si="66"/>
        <v>5</v>
      </c>
      <c r="AL81" s="22"/>
      <c r="AM81" s="453" t="s">
        <v>399</v>
      </c>
      <c r="AN81" s="22">
        <f t="shared" si="67"/>
        <v>5</v>
      </c>
      <c r="AP81" s="31"/>
      <c r="AQ81" s="273" t="s">
        <v>406</v>
      </c>
      <c r="AR81" s="1">
        <f t="shared" si="68"/>
        <v>0</v>
      </c>
      <c r="AS81" s="189"/>
      <c r="AT81" s="22">
        <f t="shared" si="69"/>
        <v>5</v>
      </c>
      <c r="AU81" s="189"/>
      <c r="AV81" s="22">
        <f t="shared" si="70"/>
        <v>5</v>
      </c>
      <c r="AW81" s="189"/>
      <c r="AX81" s="22">
        <f t="shared" si="71"/>
        <v>5</v>
      </c>
      <c r="AY81" s="175" t="s">
        <v>404</v>
      </c>
      <c r="AZ81" s="189">
        <f t="shared" si="72"/>
        <v>10</v>
      </c>
      <c r="BA81" s="18">
        <v>-3.0000000000000001E-3</v>
      </c>
      <c r="BB81" s="1">
        <f t="shared" si="73"/>
        <v>-2</v>
      </c>
      <c r="BC81" s="3">
        <v>45657</v>
      </c>
      <c r="BD81" s="22">
        <v>96.74</v>
      </c>
      <c r="BE81" s="22">
        <f t="shared" si="74"/>
        <v>88.86</v>
      </c>
      <c r="BF81" s="18">
        <f t="shared" si="75"/>
        <v>-8.145544759148228E-2</v>
      </c>
      <c r="BG81" s="1">
        <f t="shared" si="76"/>
        <v>-2</v>
      </c>
      <c r="BH81" s="225">
        <v>-2</v>
      </c>
      <c r="BI81" s="225">
        <f t="shared" si="77"/>
        <v>0</v>
      </c>
      <c r="BJ81" s="225">
        <f t="shared" si="78"/>
        <v>2</v>
      </c>
      <c r="BK81" s="31">
        <v>-14</v>
      </c>
      <c r="BL81" s="31">
        <f t="shared" si="79"/>
        <v>0</v>
      </c>
      <c r="BM81" s="1">
        <f t="shared" si="80"/>
        <v>-2</v>
      </c>
      <c r="BN81" s="61">
        <v>76</v>
      </c>
      <c r="BO81" s="61">
        <f t="shared" si="81"/>
        <v>0</v>
      </c>
      <c r="BP81" s="1">
        <f t="shared" si="82"/>
        <v>-3</v>
      </c>
      <c r="BQ81" s="206"/>
      <c r="BR81" s="61">
        <v>0.09</v>
      </c>
      <c r="BS81" s="337">
        <f t="shared" si="83"/>
        <v>0</v>
      </c>
      <c r="BT81" s="225">
        <f t="shared" si="84"/>
        <v>-5</v>
      </c>
      <c r="BU81" s="61"/>
      <c r="BV81" s="1" t="s">
        <v>414</v>
      </c>
      <c r="BW81" s="1">
        <f t="shared" si="85"/>
        <v>-4</v>
      </c>
      <c r="BX81" s="206" t="s">
        <v>408</v>
      </c>
      <c r="BY81" s="206">
        <f t="shared" si="86"/>
        <v>5</v>
      </c>
      <c r="BZ81" s="3">
        <v>45967</v>
      </c>
      <c r="CA81" s="1" t="s">
        <v>437</v>
      </c>
      <c r="CB81" s="61"/>
      <c r="CC81" s="61"/>
      <c r="CD81" s="332"/>
      <c r="CI81" s="183"/>
      <c r="CL81" s="332"/>
      <c r="CN81">
        <f>CN79+1</f>
        <v>3</v>
      </c>
      <c r="CO81" s="175" t="str">
        <f>T113</f>
        <v>XME</v>
      </c>
      <c r="CP81" t="s">
        <v>632</v>
      </c>
      <c r="CR81" t="s">
        <v>630</v>
      </c>
    </row>
    <row r="82" spans="2:96" x14ac:dyDescent="0.2">
      <c r="B82" s="236"/>
      <c r="C82" s="236"/>
      <c r="D82" s="236"/>
      <c r="E82" s="236"/>
      <c r="F82" s="236"/>
      <c r="G82" s="236"/>
      <c r="H82" s="236"/>
      <c r="I82" s="236"/>
      <c r="J82" s="236"/>
      <c r="K82" s="236"/>
      <c r="L82" s="270"/>
      <c r="M82" s="358"/>
      <c r="N82" s="335"/>
      <c r="O82" s="335"/>
      <c r="P82" s="335"/>
      <c r="Q82" s="335"/>
      <c r="R82" s="282"/>
      <c r="S82" s="249" t="str">
        <f t="shared" si="58"/>
        <v>˅</v>
      </c>
      <c r="T82" s="246"/>
      <c r="U82" s="208" t="s">
        <v>633</v>
      </c>
      <c r="V82" t="s">
        <v>634</v>
      </c>
      <c r="X82" s="80">
        <v>110.83</v>
      </c>
      <c r="Y82" s="189"/>
      <c r="Z82" s="189"/>
      <c r="AA82" s="22">
        <f t="shared" si="59"/>
        <v>107.5</v>
      </c>
      <c r="AB82" s="336">
        <f t="shared" si="60"/>
        <v>15</v>
      </c>
      <c r="AC82" s="337">
        <f t="shared" si="61"/>
        <v>24</v>
      </c>
      <c r="AD82" s="366">
        <f t="shared" si="62"/>
        <v>0</v>
      </c>
      <c r="AE82" s="337">
        <f t="shared" si="63"/>
        <v>0</v>
      </c>
      <c r="AF82" s="332">
        <v>7955738</v>
      </c>
      <c r="AG82" s="332">
        <v>2413115</v>
      </c>
      <c r="AH82" s="225" t="str">
        <f t="shared" si="64"/>
        <v>A</v>
      </c>
      <c r="AI82" s="31">
        <f t="shared" si="65"/>
        <v>20</v>
      </c>
      <c r="AJ82" s="284">
        <v>82</v>
      </c>
      <c r="AK82" s="31">
        <f t="shared" si="66"/>
        <v>15</v>
      </c>
      <c r="AL82" s="22"/>
      <c r="AM82" s="2" t="s">
        <v>398</v>
      </c>
      <c r="AN82" s="22">
        <f t="shared" si="67"/>
        <v>12</v>
      </c>
      <c r="AP82" s="31"/>
      <c r="AQ82" s="177" t="s">
        <v>403</v>
      </c>
      <c r="AR82" s="1">
        <f t="shared" si="68"/>
        <v>14</v>
      </c>
      <c r="AS82" s="189">
        <v>0.12</v>
      </c>
      <c r="AT82" s="22">
        <f t="shared" si="69"/>
        <v>5</v>
      </c>
      <c r="AU82" s="189">
        <v>10.7</v>
      </c>
      <c r="AV82" s="22">
        <f t="shared" si="70"/>
        <v>5</v>
      </c>
      <c r="AW82" s="189">
        <v>4.32</v>
      </c>
      <c r="AX82" s="22">
        <f t="shared" si="71"/>
        <v>0</v>
      </c>
      <c r="AY82" s="239" t="s">
        <v>402</v>
      </c>
      <c r="AZ82" s="189">
        <f t="shared" si="72"/>
        <v>18</v>
      </c>
      <c r="BA82" s="18">
        <v>-0.153</v>
      </c>
      <c r="BB82" s="1">
        <f t="shared" si="73"/>
        <v>-1</v>
      </c>
      <c r="BC82" s="3">
        <v>45657</v>
      </c>
      <c r="BD82" s="22">
        <v>119.62</v>
      </c>
      <c r="BE82" s="22">
        <f t="shared" si="74"/>
        <v>110.83</v>
      </c>
      <c r="BF82" s="18">
        <f t="shared" si="75"/>
        <v>-7.3482695201471382E-2</v>
      </c>
      <c r="BG82" s="1">
        <f t="shared" si="76"/>
        <v>-2</v>
      </c>
      <c r="BH82" s="225">
        <v>-3.5</v>
      </c>
      <c r="BI82" s="225">
        <f t="shared" si="77"/>
        <v>0</v>
      </c>
      <c r="BJ82" s="225">
        <f t="shared" si="78"/>
        <v>2</v>
      </c>
      <c r="BK82" s="31">
        <v>-25</v>
      </c>
      <c r="BL82" s="31">
        <f t="shared" si="79"/>
        <v>0</v>
      </c>
      <c r="BM82" s="1">
        <f t="shared" si="80"/>
        <v>-2.5</v>
      </c>
      <c r="BN82" s="61">
        <v>17</v>
      </c>
      <c r="BO82" s="61">
        <f t="shared" si="81"/>
        <v>0</v>
      </c>
      <c r="BP82" s="1">
        <f t="shared" si="82"/>
        <v>4</v>
      </c>
      <c r="BQ82" s="206"/>
      <c r="BR82" s="61">
        <v>0.01</v>
      </c>
      <c r="BS82" s="337">
        <f t="shared" si="83"/>
        <v>0</v>
      </c>
      <c r="BT82" s="225">
        <f t="shared" si="84"/>
        <v>-5</v>
      </c>
      <c r="BU82" s="61"/>
      <c r="BV82" s="1" t="s">
        <v>412</v>
      </c>
      <c r="BW82" s="1">
        <f t="shared" si="85"/>
        <v>4</v>
      </c>
      <c r="BX82" s="206" t="s">
        <v>408</v>
      </c>
      <c r="BY82" s="206">
        <f t="shared" si="86"/>
        <v>5</v>
      </c>
      <c r="BZ82" s="3"/>
      <c r="CA82" s="1" t="s">
        <v>437</v>
      </c>
      <c r="CB82" s="61"/>
      <c r="CC82" s="61"/>
      <c r="CD82" s="332"/>
      <c r="CE82" t="s">
        <v>127</v>
      </c>
      <c r="CF82" t="s">
        <v>127</v>
      </c>
      <c r="CG82" t="s">
        <v>503</v>
      </c>
      <c r="CH82" t="s">
        <v>504</v>
      </c>
      <c r="CL82" s="332"/>
      <c r="CN82">
        <f t="shared" ref="CN82:CN125" si="87">CN81+1</f>
        <v>4</v>
      </c>
      <c r="CO82" s="499" t="s">
        <v>619</v>
      </c>
      <c r="CP82" t="s">
        <v>635</v>
      </c>
      <c r="CR82" t="s">
        <v>633</v>
      </c>
    </row>
    <row r="83" spans="2:96" x14ac:dyDescent="0.2">
      <c r="B83" s="236"/>
      <c r="C83" s="236"/>
      <c r="D83" s="236"/>
      <c r="E83" s="236"/>
      <c r="F83" s="236"/>
      <c r="G83" s="236"/>
      <c r="H83" s="236"/>
      <c r="I83" s="236"/>
      <c r="J83" s="236"/>
      <c r="K83" s="236"/>
      <c r="L83" s="270"/>
      <c r="M83" s="358"/>
      <c r="N83" s="335"/>
      <c r="O83" s="335"/>
      <c r="P83" s="335"/>
      <c r="Q83" s="335"/>
      <c r="R83" s="282"/>
      <c r="S83" s="249" t="str">
        <f t="shared" si="58"/>
        <v>˄</v>
      </c>
      <c r="T83" s="246"/>
      <c r="U83" s="208" t="s">
        <v>636</v>
      </c>
      <c r="V83" t="s">
        <v>637</v>
      </c>
      <c r="X83" s="80">
        <v>28.46</v>
      </c>
      <c r="Y83" s="189"/>
      <c r="Z83" s="189"/>
      <c r="AA83" s="22">
        <f t="shared" si="59"/>
        <v>51.5</v>
      </c>
      <c r="AB83" s="336">
        <f t="shared" si="60"/>
        <v>15</v>
      </c>
      <c r="AC83" s="337">
        <f t="shared" si="61"/>
        <v>24</v>
      </c>
      <c r="AD83" s="366">
        <f t="shared" si="62"/>
        <v>0</v>
      </c>
      <c r="AE83" s="337">
        <f t="shared" si="63"/>
        <v>0</v>
      </c>
      <c r="AF83" s="332">
        <v>1403728</v>
      </c>
      <c r="AG83" s="332">
        <v>225691</v>
      </c>
      <c r="AH83" s="225" t="str">
        <f t="shared" si="64"/>
        <v>B</v>
      </c>
      <c r="AI83" s="31">
        <f t="shared" si="65"/>
        <v>15</v>
      </c>
      <c r="AJ83" s="284">
        <v>69</v>
      </c>
      <c r="AK83" s="31">
        <f t="shared" si="66"/>
        <v>0</v>
      </c>
      <c r="AL83" s="22"/>
      <c r="AM83" s="371" t="s">
        <v>397</v>
      </c>
      <c r="AN83" s="22">
        <f t="shared" si="67"/>
        <v>17</v>
      </c>
      <c r="AP83" s="31"/>
      <c r="AQ83" s="231" t="s">
        <v>407</v>
      </c>
      <c r="AR83" s="1">
        <f t="shared" si="68"/>
        <v>-2.5</v>
      </c>
      <c r="AS83" s="189">
        <v>0.99</v>
      </c>
      <c r="AT83" s="22">
        <f t="shared" si="69"/>
        <v>5</v>
      </c>
      <c r="AU83" s="189">
        <v>23.33</v>
      </c>
      <c r="AV83" s="22">
        <f t="shared" si="70"/>
        <v>2</v>
      </c>
      <c r="AW83" s="189">
        <v>2.76</v>
      </c>
      <c r="AX83" s="22">
        <f t="shared" si="71"/>
        <v>0</v>
      </c>
      <c r="AY83" s="273" t="s">
        <v>406</v>
      </c>
      <c r="AZ83" s="189">
        <f t="shared" si="72"/>
        <v>0</v>
      </c>
      <c r="BA83" s="18">
        <v>0.219</v>
      </c>
      <c r="BB83" s="1">
        <f t="shared" si="73"/>
        <v>2</v>
      </c>
      <c r="BC83" s="3">
        <v>45657</v>
      </c>
      <c r="BD83" s="22">
        <v>26.54</v>
      </c>
      <c r="BE83" s="22">
        <f t="shared" si="74"/>
        <v>28.46</v>
      </c>
      <c r="BF83" s="18">
        <f t="shared" si="75"/>
        <v>7.2343632253202783E-2</v>
      </c>
      <c r="BG83" s="1">
        <f t="shared" si="76"/>
        <v>4</v>
      </c>
      <c r="BH83" s="225">
        <v>2.5</v>
      </c>
      <c r="BI83" s="225">
        <f t="shared" si="77"/>
        <v>0</v>
      </c>
      <c r="BJ83" s="225">
        <f t="shared" si="78"/>
        <v>2</v>
      </c>
      <c r="BK83" s="31">
        <v>-5</v>
      </c>
      <c r="BL83" s="31">
        <f t="shared" si="79"/>
        <v>0</v>
      </c>
      <c r="BM83" s="1">
        <f t="shared" si="80"/>
        <v>0</v>
      </c>
      <c r="BN83" s="61">
        <v>72</v>
      </c>
      <c r="BO83" s="61">
        <f t="shared" si="81"/>
        <v>0</v>
      </c>
      <c r="BP83" s="1">
        <f t="shared" si="82"/>
        <v>-3</v>
      </c>
      <c r="BQ83" s="206"/>
      <c r="BR83" s="61">
        <v>0.15</v>
      </c>
      <c r="BS83" s="337">
        <f t="shared" si="83"/>
        <v>0</v>
      </c>
      <c r="BT83" s="225">
        <f t="shared" si="84"/>
        <v>-4</v>
      </c>
      <c r="BU83" s="61"/>
      <c r="BV83" s="1" t="s">
        <v>415</v>
      </c>
      <c r="BW83" s="1">
        <f t="shared" si="85"/>
        <v>-8</v>
      </c>
      <c r="BX83" s="206" t="s">
        <v>408</v>
      </c>
      <c r="BY83" s="206">
        <f t="shared" si="86"/>
        <v>5</v>
      </c>
      <c r="BZ83" s="3"/>
      <c r="CA83" s="1" t="s">
        <v>437</v>
      </c>
      <c r="CB83" s="61"/>
      <c r="CC83" s="61"/>
      <c r="CD83" s="332"/>
      <c r="CE83" t="s">
        <v>127</v>
      </c>
      <c r="CF83" t="s">
        <v>127</v>
      </c>
      <c r="CG83" t="s">
        <v>503</v>
      </c>
      <c r="CH83" t="s">
        <v>504</v>
      </c>
      <c r="CI83" s="183"/>
      <c r="CL83" s="332"/>
      <c r="CN83">
        <f t="shared" si="87"/>
        <v>5</v>
      </c>
      <c r="CO83" s="1" t="str">
        <f>T158</f>
        <v>XHB</v>
      </c>
      <c r="CP83" t="s">
        <v>638</v>
      </c>
      <c r="CR83" t="s">
        <v>636</v>
      </c>
    </row>
    <row r="84" spans="2:96" x14ac:dyDescent="0.2">
      <c r="B84" s="236"/>
      <c r="C84" s="236"/>
      <c r="D84" s="236"/>
      <c r="E84" s="236"/>
      <c r="F84" s="236"/>
      <c r="G84" s="236"/>
      <c r="H84" s="236"/>
      <c r="I84" s="236"/>
      <c r="J84" s="236"/>
      <c r="K84" s="236"/>
      <c r="L84" s="270"/>
      <c r="M84" s="358"/>
      <c r="N84" s="335"/>
      <c r="O84" s="335"/>
      <c r="P84" s="335"/>
      <c r="Q84" s="335"/>
      <c r="R84" s="282"/>
      <c r="S84" s="249" t="str">
        <f t="shared" si="58"/>
        <v>˃</v>
      </c>
      <c r="T84" s="246" t="s">
        <v>505</v>
      </c>
      <c r="U84" s="208" t="s">
        <v>639</v>
      </c>
      <c r="V84" t="s">
        <v>640</v>
      </c>
      <c r="X84" s="80">
        <v>101</v>
      </c>
      <c r="Y84" s="189"/>
      <c r="Z84" s="189"/>
      <c r="AA84" s="22">
        <f t="shared" si="59"/>
        <v>87</v>
      </c>
      <c r="AB84" s="336">
        <f t="shared" si="60"/>
        <v>15</v>
      </c>
      <c r="AC84" s="337">
        <f t="shared" si="61"/>
        <v>24</v>
      </c>
      <c r="AD84" s="366">
        <f t="shared" si="62"/>
        <v>0</v>
      </c>
      <c r="AE84" s="337">
        <f t="shared" si="63"/>
        <v>0</v>
      </c>
      <c r="AF84" s="332">
        <v>7251333</v>
      </c>
      <c r="AG84" s="332">
        <v>578000</v>
      </c>
      <c r="AH84" s="225" t="str">
        <f t="shared" si="64"/>
        <v>A</v>
      </c>
      <c r="AI84" s="31">
        <f t="shared" si="65"/>
        <v>20</v>
      </c>
      <c r="AJ84" s="284">
        <v>74</v>
      </c>
      <c r="AK84" s="31">
        <f t="shared" si="66"/>
        <v>5</v>
      </c>
      <c r="AL84" s="22"/>
      <c r="AM84" s="371" t="s">
        <v>397</v>
      </c>
      <c r="AN84" s="22">
        <f t="shared" si="67"/>
        <v>17</v>
      </c>
      <c r="AP84" s="31"/>
      <c r="AQ84" s="273" t="s">
        <v>406</v>
      </c>
      <c r="AR84" s="1">
        <f t="shared" si="68"/>
        <v>0</v>
      </c>
      <c r="AS84" s="189">
        <v>0.28999999999999998</v>
      </c>
      <c r="AT84" s="22">
        <f t="shared" si="69"/>
        <v>5</v>
      </c>
      <c r="AU84" s="189">
        <v>236.09</v>
      </c>
      <c r="AV84" s="22">
        <f t="shared" si="70"/>
        <v>0</v>
      </c>
      <c r="AW84" s="189">
        <v>33.729999999999997</v>
      </c>
      <c r="AX84" s="22">
        <f t="shared" si="71"/>
        <v>0</v>
      </c>
      <c r="AY84" s="175" t="s">
        <v>404</v>
      </c>
      <c r="AZ84" s="189">
        <f t="shared" si="72"/>
        <v>10</v>
      </c>
      <c r="BA84" s="18">
        <v>0.218</v>
      </c>
      <c r="BB84" s="1">
        <f t="shared" si="73"/>
        <v>2</v>
      </c>
      <c r="BC84" s="3">
        <v>45657</v>
      </c>
      <c r="BD84" s="22">
        <v>96.97</v>
      </c>
      <c r="BE84" s="22">
        <f t="shared" si="74"/>
        <v>101</v>
      </c>
      <c r="BF84" s="18">
        <f t="shared" si="75"/>
        <v>4.1559245127358986E-2</v>
      </c>
      <c r="BG84" s="1">
        <f t="shared" si="76"/>
        <v>2</v>
      </c>
      <c r="BH84" s="225">
        <v>-0.5</v>
      </c>
      <c r="BI84" s="225">
        <f t="shared" si="77"/>
        <v>0</v>
      </c>
      <c r="BJ84" s="225">
        <f t="shared" si="78"/>
        <v>2</v>
      </c>
      <c r="BK84" s="31">
        <v>-9</v>
      </c>
      <c r="BL84" s="31">
        <f t="shared" si="79"/>
        <v>0</v>
      </c>
      <c r="BM84" s="1">
        <f t="shared" si="80"/>
        <v>0</v>
      </c>
      <c r="BN84" s="61">
        <v>50</v>
      </c>
      <c r="BO84" s="61">
        <f t="shared" si="81"/>
        <v>0</v>
      </c>
      <c r="BP84" s="1">
        <f t="shared" si="82"/>
        <v>0</v>
      </c>
      <c r="BQ84" s="206"/>
      <c r="BR84" s="61">
        <v>0.14000000000000001</v>
      </c>
      <c r="BS84" s="337">
        <f t="shared" si="83"/>
        <v>0</v>
      </c>
      <c r="BT84" s="225">
        <f t="shared" si="84"/>
        <v>-4</v>
      </c>
      <c r="BU84" s="61"/>
      <c r="BV84" s="1" t="s">
        <v>412</v>
      </c>
      <c r="BW84" s="1">
        <f t="shared" si="85"/>
        <v>4</v>
      </c>
      <c r="BX84" s="206" t="s">
        <v>408</v>
      </c>
      <c r="BY84" s="206">
        <f t="shared" si="86"/>
        <v>5</v>
      </c>
      <c r="BZ84" s="25"/>
      <c r="CA84" s="1" t="s">
        <v>510</v>
      </c>
      <c r="CB84" s="61"/>
      <c r="CC84" s="61"/>
      <c r="CD84" s="332"/>
      <c r="CE84" t="s">
        <v>127</v>
      </c>
      <c r="CF84" t="s">
        <v>127</v>
      </c>
      <c r="CG84" t="s">
        <v>503</v>
      </c>
      <c r="CH84" t="s">
        <v>506</v>
      </c>
      <c r="CL84" s="332"/>
      <c r="CN84">
        <f t="shared" si="87"/>
        <v>6</v>
      </c>
      <c r="CO84" s="1" t="str">
        <f>T166</f>
        <v>XLP</v>
      </c>
      <c r="CP84" t="s">
        <v>619</v>
      </c>
      <c r="CR84" t="s">
        <v>639</v>
      </c>
    </row>
    <row r="85" spans="2:96" x14ac:dyDescent="0.2">
      <c r="B85" s="236"/>
      <c r="C85" s="236"/>
      <c r="D85" s="236"/>
      <c r="E85" s="236"/>
      <c r="F85" s="236"/>
      <c r="G85" s="236"/>
      <c r="H85" s="236"/>
      <c r="I85" s="236"/>
      <c r="J85" s="236"/>
      <c r="K85" s="236"/>
      <c r="L85" s="270"/>
      <c r="M85" s="358"/>
      <c r="N85" s="335"/>
      <c r="O85" s="335"/>
      <c r="P85" s="335"/>
      <c r="Q85" s="335"/>
      <c r="R85" s="282"/>
      <c r="S85" s="249" t="str">
        <f t="shared" si="58"/>
        <v>˃</v>
      </c>
      <c r="T85" s="246" t="s">
        <v>505</v>
      </c>
      <c r="U85" s="208" t="s">
        <v>641</v>
      </c>
      <c r="V85" t="s">
        <v>642</v>
      </c>
      <c r="X85" s="80">
        <v>162.30000000000001</v>
      </c>
      <c r="Y85" s="189"/>
      <c r="Z85" s="189"/>
      <c r="AA85" s="22">
        <f t="shared" si="59"/>
        <v>61</v>
      </c>
      <c r="AB85" s="336">
        <f t="shared" si="60"/>
        <v>15</v>
      </c>
      <c r="AC85" s="337">
        <f t="shared" si="61"/>
        <v>24</v>
      </c>
      <c r="AD85" s="366">
        <f t="shared" si="62"/>
        <v>0</v>
      </c>
      <c r="AE85" s="337">
        <f t="shared" si="63"/>
        <v>0</v>
      </c>
      <c r="AF85" s="332">
        <v>5096072</v>
      </c>
      <c r="AG85" s="332">
        <v>386958</v>
      </c>
      <c r="AH85" s="225" t="str">
        <f t="shared" si="64"/>
        <v>A</v>
      </c>
      <c r="AI85" s="31">
        <f t="shared" si="65"/>
        <v>20</v>
      </c>
      <c r="AJ85" s="284">
        <v>69</v>
      </c>
      <c r="AK85" s="31">
        <f t="shared" si="66"/>
        <v>0</v>
      </c>
      <c r="AL85" s="22"/>
      <c r="AM85" s="414" t="s">
        <v>396</v>
      </c>
      <c r="AN85" s="22">
        <f t="shared" si="67"/>
        <v>20</v>
      </c>
      <c r="AP85" s="31"/>
      <c r="AQ85" s="273" t="s">
        <v>406</v>
      </c>
      <c r="AR85" s="1">
        <f t="shared" si="68"/>
        <v>0</v>
      </c>
      <c r="AS85" s="189">
        <v>5.93</v>
      </c>
      <c r="AT85" s="22">
        <f t="shared" si="69"/>
        <v>-5</v>
      </c>
      <c r="AU85" s="189">
        <v>23.22</v>
      </c>
      <c r="AV85" s="22">
        <f t="shared" si="70"/>
        <v>2</v>
      </c>
      <c r="AW85" s="189">
        <v>1.1100000000000001</v>
      </c>
      <c r="AX85" s="22">
        <f t="shared" si="71"/>
        <v>0</v>
      </c>
      <c r="AY85" s="273" t="s">
        <v>406</v>
      </c>
      <c r="AZ85" s="189">
        <f t="shared" si="72"/>
        <v>0</v>
      </c>
      <c r="BA85" s="18">
        <v>4.3999999999999997E-2</v>
      </c>
      <c r="BB85" s="1">
        <f t="shared" si="73"/>
        <v>1</v>
      </c>
      <c r="BC85" s="3">
        <v>45657</v>
      </c>
      <c r="BD85" s="22">
        <v>175.79</v>
      </c>
      <c r="BE85" s="22">
        <f t="shared" si="74"/>
        <v>162.30000000000001</v>
      </c>
      <c r="BF85" s="18">
        <f t="shared" si="75"/>
        <v>-7.6739291199726847E-2</v>
      </c>
      <c r="BG85" s="1">
        <f t="shared" si="76"/>
        <v>-2</v>
      </c>
      <c r="BH85" s="225">
        <v>-1</v>
      </c>
      <c r="BI85" s="225">
        <f t="shared" si="77"/>
        <v>0</v>
      </c>
      <c r="BJ85" s="225">
        <f t="shared" si="78"/>
        <v>2</v>
      </c>
      <c r="BK85" s="31">
        <v>-16</v>
      </c>
      <c r="BL85" s="31">
        <f t="shared" si="79"/>
        <v>0</v>
      </c>
      <c r="BM85" s="1">
        <f t="shared" si="80"/>
        <v>-2</v>
      </c>
      <c r="BN85" s="61">
        <v>35</v>
      </c>
      <c r="BO85" s="61">
        <f t="shared" si="81"/>
        <v>0</v>
      </c>
      <c r="BP85" s="1">
        <f t="shared" si="82"/>
        <v>2</v>
      </c>
      <c r="BQ85" s="206"/>
      <c r="BR85" s="61">
        <v>0.02</v>
      </c>
      <c r="BS85" s="337">
        <f t="shared" si="83"/>
        <v>0</v>
      </c>
      <c r="BT85" s="225">
        <f t="shared" si="84"/>
        <v>-5</v>
      </c>
      <c r="BU85" s="61"/>
      <c r="BV85" s="1" t="s">
        <v>414</v>
      </c>
      <c r="BW85" s="1">
        <f t="shared" si="85"/>
        <v>-4</v>
      </c>
      <c r="BX85" s="206" t="s">
        <v>408</v>
      </c>
      <c r="BY85" s="206">
        <f t="shared" si="86"/>
        <v>5</v>
      </c>
      <c r="BZ85" s="3"/>
      <c r="CA85" s="1" t="s">
        <v>510</v>
      </c>
      <c r="CB85" s="61"/>
      <c r="CC85" s="61"/>
      <c r="CD85" s="332"/>
      <c r="CE85" t="s">
        <v>127</v>
      </c>
      <c r="CF85" t="s">
        <v>127</v>
      </c>
      <c r="CG85" t="s">
        <v>503</v>
      </c>
      <c r="CH85" t="s">
        <v>506</v>
      </c>
      <c r="CL85" s="332"/>
      <c r="CN85">
        <f t="shared" si="87"/>
        <v>7</v>
      </c>
      <c r="CO85" s="1" t="str">
        <f>T198</f>
        <v>XLY</v>
      </c>
      <c r="CP85" t="s">
        <v>643</v>
      </c>
      <c r="CR85" t="s">
        <v>641</v>
      </c>
    </row>
    <row r="86" spans="2:96" x14ac:dyDescent="0.2">
      <c r="B86" s="236"/>
      <c r="C86" s="236"/>
      <c r="D86" s="236"/>
      <c r="E86" s="236"/>
      <c r="F86" s="236"/>
      <c r="G86" s="236"/>
      <c r="H86" s="236"/>
      <c r="I86" s="236"/>
      <c r="J86" s="236"/>
      <c r="K86" s="236"/>
      <c r="L86" s="270"/>
      <c r="M86" s="358"/>
      <c r="N86" s="335"/>
      <c r="O86" s="335"/>
      <c r="P86" s="335"/>
      <c r="Q86" s="335"/>
      <c r="R86" s="282"/>
      <c r="S86" s="249" t="str">
        <f t="shared" si="58"/>
        <v>˃</v>
      </c>
      <c r="T86" s="246" t="s">
        <v>505</v>
      </c>
      <c r="U86" s="208" t="s">
        <v>644</v>
      </c>
      <c r="V86" t="s">
        <v>645</v>
      </c>
      <c r="X86" s="80">
        <v>232.28</v>
      </c>
      <c r="Y86" s="189"/>
      <c r="Z86" s="189"/>
      <c r="AA86" s="22">
        <f t="shared" si="59"/>
        <v>40.5</v>
      </c>
      <c r="AB86" s="336">
        <f t="shared" si="60"/>
        <v>15</v>
      </c>
      <c r="AC86" s="337">
        <f t="shared" si="61"/>
        <v>24</v>
      </c>
      <c r="AD86" s="366">
        <f t="shared" si="62"/>
        <v>0</v>
      </c>
      <c r="AE86" s="337">
        <f t="shared" si="63"/>
        <v>0</v>
      </c>
      <c r="AF86" s="332">
        <v>9706542</v>
      </c>
      <c r="AG86" s="332">
        <v>2275389</v>
      </c>
      <c r="AH86" s="225" t="str">
        <f t="shared" si="64"/>
        <v>A</v>
      </c>
      <c r="AI86" s="31">
        <f t="shared" si="65"/>
        <v>20</v>
      </c>
      <c r="AJ86" s="284">
        <v>68</v>
      </c>
      <c r="AK86" s="31">
        <f t="shared" si="66"/>
        <v>0</v>
      </c>
      <c r="AL86" s="22"/>
      <c r="AM86" s="371" t="s">
        <v>397</v>
      </c>
      <c r="AN86" s="22">
        <f t="shared" si="67"/>
        <v>17</v>
      </c>
      <c r="AP86" s="31"/>
      <c r="AQ86" s="231" t="s">
        <v>407</v>
      </c>
      <c r="AR86" s="1">
        <f t="shared" si="68"/>
        <v>-2.5</v>
      </c>
      <c r="AS86" s="189">
        <v>2.15</v>
      </c>
      <c r="AT86" s="22">
        <f t="shared" si="69"/>
        <v>-5</v>
      </c>
      <c r="AU86" s="189">
        <v>13.51</v>
      </c>
      <c r="AV86" s="22">
        <f t="shared" si="70"/>
        <v>5</v>
      </c>
      <c r="AW86" s="189">
        <v>0.49</v>
      </c>
      <c r="AX86" s="22">
        <f t="shared" si="71"/>
        <v>5</v>
      </c>
      <c r="AY86" s="231" t="s">
        <v>407</v>
      </c>
      <c r="AZ86" s="189">
        <f t="shared" si="72"/>
        <v>-2.5</v>
      </c>
      <c r="BA86" s="18">
        <v>0.24099999999999999</v>
      </c>
      <c r="BB86" s="1">
        <f t="shared" si="73"/>
        <v>2</v>
      </c>
      <c r="BC86" s="3">
        <v>45657</v>
      </c>
      <c r="BD86" s="22">
        <v>222.2</v>
      </c>
      <c r="BE86" s="22">
        <f t="shared" si="74"/>
        <v>232.28</v>
      </c>
      <c r="BF86" s="18">
        <f t="shared" si="75"/>
        <v>4.5364536453645424E-2</v>
      </c>
      <c r="BG86" s="1">
        <f t="shared" si="76"/>
        <v>2</v>
      </c>
      <c r="BH86" s="225">
        <v>-0.5</v>
      </c>
      <c r="BI86" s="225">
        <f t="shared" si="77"/>
        <v>0</v>
      </c>
      <c r="BJ86" s="225">
        <f t="shared" si="78"/>
        <v>2</v>
      </c>
      <c r="BK86" s="31">
        <v>-22</v>
      </c>
      <c r="BL86" s="31">
        <f t="shared" si="79"/>
        <v>0</v>
      </c>
      <c r="BM86" s="1">
        <f t="shared" si="80"/>
        <v>-2.5</v>
      </c>
      <c r="BN86" s="61">
        <v>56</v>
      </c>
      <c r="BO86" s="61">
        <f t="shared" si="81"/>
        <v>0</v>
      </c>
      <c r="BP86" s="1">
        <f t="shared" si="82"/>
        <v>-1</v>
      </c>
      <c r="BQ86" s="206"/>
      <c r="BR86" s="61">
        <v>0.02</v>
      </c>
      <c r="BS86" s="337">
        <f t="shared" si="83"/>
        <v>0</v>
      </c>
      <c r="BT86" s="225">
        <f t="shared" si="84"/>
        <v>-5</v>
      </c>
      <c r="BU86" s="61"/>
      <c r="BV86" s="1" t="s">
        <v>415</v>
      </c>
      <c r="BW86" s="1">
        <f t="shared" si="85"/>
        <v>-8</v>
      </c>
      <c r="BX86" s="206" t="str">
        <f>BX1</f>
        <v>˅</v>
      </c>
      <c r="BY86" s="206">
        <f t="shared" si="86"/>
        <v>-5</v>
      </c>
      <c r="BZ86" s="3"/>
      <c r="CA86" s="1" t="s">
        <v>437</v>
      </c>
      <c r="CB86" s="61"/>
      <c r="CC86" s="61"/>
      <c r="CD86" s="332"/>
      <c r="CE86" t="s">
        <v>127</v>
      </c>
      <c r="CF86" t="s">
        <v>127</v>
      </c>
      <c r="CG86" t="s">
        <v>503</v>
      </c>
      <c r="CH86" t="s">
        <v>506</v>
      </c>
      <c r="CL86" s="332"/>
      <c r="CN86">
        <f t="shared" si="87"/>
        <v>8</v>
      </c>
      <c r="CO86" s="175" t="str">
        <f>T230</f>
        <v>XAR</v>
      </c>
      <c r="CP86" t="s">
        <v>646</v>
      </c>
      <c r="CR86" t="s">
        <v>644</v>
      </c>
    </row>
    <row r="87" spans="2:96" x14ac:dyDescent="0.2">
      <c r="B87" s="236"/>
      <c r="C87" s="236"/>
      <c r="D87" s="236"/>
      <c r="E87" s="236"/>
      <c r="F87" s="236"/>
      <c r="G87" s="236"/>
      <c r="H87" s="236"/>
      <c r="I87" s="236"/>
      <c r="J87" s="236"/>
      <c r="K87" s="236"/>
      <c r="L87" s="270"/>
      <c r="M87" s="358"/>
      <c r="N87" s="335"/>
      <c r="O87" s="335"/>
      <c r="P87" s="335"/>
      <c r="Q87" s="335"/>
      <c r="R87" s="282"/>
      <c r="S87" s="249"/>
      <c r="T87" s="246"/>
      <c r="U87" s="208"/>
      <c r="X87" s="80"/>
      <c r="Y87" s="189"/>
      <c r="Z87" s="189"/>
      <c r="AA87" s="22">
        <f t="shared" si="59"/>
        <v>1.5</v>
      </c>
      <c r="AB87" s="336">
        <f t="shared" si="60"/>
        <v>0</v>
      </c>
      <c r="AC87" s="337">
        <f t="shared" si="61"/>
        <v>0</v>
      </c>
      <c r="AD87" s="366">
        <f t="shared" si="62"/>
        <v>0</v>
      </c>
      <c r="AE87" s="337">
        <f t="shared" si="63"/>
        <v>0</v>
      </c>
      <c r="AF87" s="332"/>
      <c r="AG87" s="332"/>
      <c r="AH87" s="225" t="str">
        <f t="shared" si="64"/>
        <v>F</v>
      </c>
      <c r="AI87" s="31">
        <f t="shared" si="65"/>
        <v>0</v>
      </c>
      <c r="AJ87" s="284"/>
      <c r="AK87" s="31">
        <f t="shared" si="66"/>
        <v>0</v>
      </c>
      <c r="AL87" s="22"/>
      <c r="AM87" s="2"/>
      <c r="AN87" s="22" t="b">
        <f t="shared" si="67"/>
        <v>0</v>
      </c>
      <c r="AP87" s="31"/>
      <c r="AQ87" s="175"/>
      <c r="AR87" s="1" t="b">
        <f t="shared" si="68"/>
        <v>0</v>
      </c>
      <c r="AS87" s="189"/>
      <c r="AT87" s="22">
        <f t="shared" si="69"/>
        <v>5</v>
      </c>
      <c r="AU87" s="189"/>
      <c r="AV87" s="22">
        <f t="shared" si="70"/>
        <v>5</v>
      </c>
      <c r="AW87" s="189"/>
      <c r="AX87" s="22">
        <f t="shared" si="71"/>
        <v>5</v>
      </c>
      <c r="AY87" s="189"/>
      <c r="AZ87" s="189" t="b">
        <f t="shared" si="72"/>
        <v>0</v>
      </c>
      <c r="BA87" s="18"/>
      <c r="BB87" s="1">
        <f t="shared" si="73"/>
        <v>-2</v>
      </c>
      <c r="BC87" s="3">
        <v>45657</v>
      </c>
      <c r="BD87" s="22"/>
      <c r="BE87" s="22">
        <f t="shared" si="74"/>
        <v>0</v>
      </c>
      <c r="BF87" s="18">
        <f t="shared" si="75"/>
        <v>0</v>
      </c>
      <c r="BG87" s="1">
        <f t="shared" si="76"/>
        <v>-4</v>
      </c>
      <c r="BH87" s="225"/>
      <c r="BI87" s="225">
        <f t="shared" si="77"/>
        <v>0</v>
      </c>
      <c r="BJ87" s="225">
        <f t="shared" si="78"/>
        <v>2</v>
      </c>
      <c r="BK87" s="31"/>
      <c r="BL87" s="31">
        <f t="shared" si="79"/>
        <v>0</v>
      </c>
      <c r="BM87" s="1">
        <f t="shared" si="80"/>
        <v>0.5</v>
      </c>
      <c r="BN87" s="61"/>
      <c r="BO87" s="61">
        <f t="shared" si="81"/>
        <v>0</v>
      </c>
      <c r="BP87" s="1">
        <f t="shared" si="82"/>
        <v>5</v>
      </c>
      <c r="BQ87" s="206"/>
      <c r="BR87" s="61"/>
      <c r="BS87" s="337">
        <f t="shared" si="83"/>
        <v>0</v>
      </c>
      <c r="BT87" s="225">
        <f t="shared" si="84"/>
        <v>-5</v>
      </c>
      <c r="BU87" s="61"/>
      <c r="BV87" s="1"/>
      <c r="BW87" s="1" t="b">
        <f t="shared" si="85"/>
        <v>0</v>
      </c>
      <c r="BX87" s="206" t="s">
        <v>408</v>
      </c>
      <c r="BY87" s="206">
        <f t="shared" si="86"/>
        <v>5</v>
      </c>
      <c r="BZ87" s="3"/>
      <c r="CA87" s="1" t="s">
        <v>437</v>
      </c>
      <c r="CL87" s="332"/>
      <c r="CN87">
        <f t="shared" si="87"/>
        <v>9</v>
      </c>
      <c r="CO87" s="1" t="str">
        <f>T246</f>
        <v>XLI</v>
      </c>
      <c r="CP87" t="s">
        <v>647</v>
      </c>
    </row>
    <row r="88" spans="2:96" x14ac:dyDescent="0.2">
      <c r="B88" s="236"/>
      <c r="C88" s="236"/>
      <c r="D88" s="236"/>
      <c r="E88" s="236"/>
      <c r="F88" s="236"/>
      <c r="G88" s="236"/>
      <c r="H88" s="236"/>
      <c r="I88" s="236"/>
      <c r="J88" s="236"/>
      <c r="K88" s="236"/>
      <c r="L88" s="270"/>
      <c r="M88" s="358"/>
      <c r="N88" s="335"/>
      <c r="O88" s="335"/>
      <c r="P88" s="335"/>
      <c r="Q88" s="335"/>
      <c r="R88" s="282"/>
      <c r="S88" s="249"/>
      <c r="T88" s="246"/>
      <c r="U88" s="208"/>
      <c r="X88" s="80"/>
      <c r="Y88" s="189"/>
      <c r="Z88" s="189"/>
      <c r="AA88" s="22">
        <f t="shared" si="59"/>
        <v>1.5</v>
      </c>
      <c r="AB88" s="336">
        <f t="shared" si="60"/>
        <v>0</v>
      </c>
      <c r="AC88" s="337">
        <f t="shared" si="61"/>
        <v>0</v>
      </c>
      <c r="AD88" s="366">
        <f t="shared" si="62"/>
        <v>0</v>
      </c>
      <c r="AE88" s="337">
        <f t="shared" si="63"/>
        <v>0</v>
      </c>
      <c r="AF88" s="332"/>
      <c r="AG88" s="332"/>
      <c r="AH88" s="225" t="str">
        <f t="shared" si="64"/>
        <v>F</v>
      </c>
      <c r="AI88" s="31">
        <f t="shared" si="65"/>
        <v>0</v>
      </c>
      <c r="AJ88" s="284"/>
      <c r="AK88" s="31">
        <f t="shared" si="66"/>
        <v>0</v>
      </c>
      <c r="AL88" s="22"/>
      <c r="AM88" s="2"/>
      <c r="AN88" s="22" t="b">
        <f t="shared" si="67"/>
        <v>0</v>
      </c>
      <c r="AP88" s="31"/>
      <c r="AQ88" s="175"/>
      <c r="AR88" s="1" t="b">
        <f t="shared" si="68"/>
        <v>0</v>
      </c>
      <c r="AS88" s="189"/>
      <c r="AT88" s="22">
        <f t="shared" si="69"/>
        <v>5</v>
      </c>
      <c r="AU88" s="189"/>
      <c r="AV88" s="22">
        <f t="shared" si="70"/>
        <v>5</v>
      </c>
      <c r="AW88" s="189"/>
      <c r="AX88" s="22">
        <f t="shared" si="71"/>
        <v>5</v>
      </c>
      <c r="AY88" s="189"/>
      <c r="AZ88" s="189" t="b">
        <f t="shared" si="72"/>
        <v>0</v>
      </c>
      <c r="BA88" s="18"/>
      <c r="BB88" s="1">
        <f t="shared" si="73"/>
        <v>-2</v>
      </c>
      <c r="BC88" s="3">
        <v>45657</v>
      </c>
      <c r="BD88" s="22"/>
      <c r="BE88" s="22">
        <f t="shared" si="74"/>
        <v>0</v>
      </c>
      <c r="BF88" s="18">
        <f t="shared" si="75"/>
        <v>0</v>
      </c>
      <c r="BG88" s="1">
        <f t="shared" si="76"/>
        <v>-4</v>
      </c>
      <c r="BH88" s="225"/>
      <c r="BI88" s="225">
        <f t="shared" si="77"/>
        <v>0</v>
      </c>
      <c r="BJ88" s="225">
        <f t="shared" si="78"/>
        <v>2</v>
      </c>
      <c r="BK88" s="31"/>
      <c r="BL88" s="31">
        <f t="shared" si="79"/>
        <v>0</v>
      </c>
      <c r="BM88" s="1">
        <f t="shared" si="80"/>
        <v>0.5</v>
      </c>
      <c r="BN88" s="61"/>
      <c r="BO88" s="61">
        <f t="shared" si="81"/>
        <v>0</v>
      </c>
      <c r="BP88" s="1">
        <f t="shared" si="82"/>
        <v>5</v>
      </c>
      <c r="BQ88" s="206"/>
      <c r="BR88" s="61"/>
      <c r="BS88" s="337">
        <f t="shared" si="83"/>
        <v>0</v>
      </c>
      <c r="BT88" s="225">
        <f t="shared" si="84"/>
        <v>-5</v>
      </c>
      <c r="BU88" s="61"/>
      <c r="BV88" s="1"/>
      <c r="BW88" s="1" t="b">
        <f t="shared" si="85"/>
        <v>0</v>
      </c>
      <c r="BX88" s="206" t="s">
        <v>408</v>
      </c>
      <c r="BY88" s="206">
        <f t="shared" si="86"/>
        <v>5</v>
      </c>
      <c r="BZ88" s="3"/>
      <c r="CA88" s="1" t="s">
        <v>437</v>
      </c>
      <c r="CL88" s="332"/>
      <c r="CN88">
        <f t="shared" si="87"/>
        <v>10</v>
      </c>
      <c r="CO88" s="175" t="str">
        <f>T259</f>
        <v>GRID</v>
      </c>
      <c r="CP88" t="s">
        <v>648</v>
      </c>
    </row>
    <row r="89" spans="2:96" x14ac:dyDescent="0.2">
      <c r="B89" s="236"/>
      <c r="C89" s="236"/>
      <c r="D89" s="236"/>
      <c r="E89" s="236"/>
      <c r="F89" s="236"/>
      <c r="G89" s="236"/>
      <c r="H89" s="236"/>
      <c r="I89" s="236"/>
      <c r="J89" s="236"/>
      <c r="K89" s="236"/>
      <c r="L89" s="270"/>
      <c r="M89" s="358"/>
      <c r="N89" s="335"/>
      <c r="O89" s="335"/>
      <c r="P89" s="335"/>
      <c r="Q89" s="335"/>
      <c r="R89" s="282"/>
      <c r="S89" s="249"/>
      <c r="T89" s="246"/>
      <c r="U89" s="208"/>
      <c r="X89" s="80"/>
      <c r="Y89" s="189"/>
      <c r="Z89" s="189"/>
      <c r="AA89" s="22">
        <f t="shared" si="59"/>
        <v>1.5</v>
      </c>
      <c r="AB89" s="336">
        <f t="shared" si="60"/>
        <v>0</v>
      </c>
      <c r="AC89" s="337">
        <f t="shared" si="61"/>
        <v>0</v>
      </c>
      <c r="AD89" s="366">
        <f t="shared" si="62"/>
        <v>0</v>
      </c>
      <c r="AE89" s="337">
        <f t="shared" si="63"/>
        <v>0</v>
      </c>
      <c r="AF89" s="332"/>
      <c r="AG89" s="332"/>
      <c r="AH89" s="225" t="str">
        <f t="shared" si="64"/>
        <v>F</v>
      </c>
      <c r="AI89" s="31">
        <f t="shared" si="65"/>
        <v>0</v>
      </c>
      <c r="AJ89" s="284"/>
      <c r="AK89" s="31">
        <f t="shared" si="66"/>
        <v>0</v>
      </c>
      <c r="AL89" s="22"/>
      <c r="AM89" s="2"/>
      <c r="AN89" s="22" t="b">
        <f t="shared" si="67"/>
        <v>0</v>
      </c>
      <c r="AP89" s="31"/>
      <c r="AQ89" s="175"/>
      <c r="AR89" s="1" t="b">
        <f t="shared" si="68"/>
        <v>0</v>
      </c>
      <c r="AS89" s="189"/>
      <c r="AT89" s="22">
        <f t="shared" si="69"/>
        <v>5</v>
      </c>
      <c r="AU89" s="189"/>
      <c r="AV89" s="22">
        <f t="shared" si="70"/>
        <v>5</v>
      </c>
      <c r="AW89" s="189"/>
      <c r="AX89" s="22">
        <f t="shared" si="71"/>
        <v>5</v>
      </c>
      <c r="AY89" s="189"/>
      <c r="AZ89" s="189" t="b">
        <f t="shared" si="72"/>
        <v>0</v>
      </c>
      <c r="BA89" s="18"/>
      <c r="BB89" s="1">
        <f t="shared" si="73"/>
        <v>-2</v>
      </c>
      <c r="BC89" s="3">
        <v>45657</v>
      </c>
      <c r="BD89" s="22"/>
      <c r="BE89" s="22">
        <f t="shared" si="74"/>
        <v>0</v>
      </c>
      <c r="BF89" s="18">
        <f t="shared" si="75"/>
        <v>0</v>
      </c>
      <c r="BG89" s="1">
        <f t="shared" si="76"/>
        <v>-4</v>
      </c>
      <c r="BH89" s="225"/>
      <c r="BI89" s="225">
        <f t="shared" si="77"/>
        <v>0</v>
      </c>
      <c r="BJ89" s="225">
        <f t="shared" si="78"/>
        <v>2</v>
      </c>
      <c r="BK89" s="31"/>
      <c r="BL89" s="31">
        <f t="shared" si="79"/>
        <v>0</v>
      </c>
      <c r="BM89" s="1">
        <f t="shared" si="80"/>
        <v>0.5</v>
      </c>
      <c r="BN89" s="61"/>
      <c r="BO89" s="61">
        <f t="shared" si="81"/>
        <v>0</v>
      </c>
      <c r="BP89" s="1">
        <f t="shared" si="82"/>
        <v>5</v>
      </c>
      <c r="BQ89" s="206"/>
      <c r="BR89" s="61"/>
      <c r="BS89" s="337">
        <f t="shared" si="83"/>
        <v>0</v>
      </c>
      <c r="BT89" s="225">
        <f t="shared" si="84"/>
        <v>-5</v>
      </c>
      <c r="BU89" s="61"/>
      <c r="BV89" s="1"/>
      <c r="BW89" s="1" t="b">
        <f t="shared" si="85"/>
        <v>0</v>
      </c>
      <c r="BX89" s="206" t="s">
        <v>408</v>
      </c>
      <c r="BY89" s="206">
        <f t="shared" si="86"/>
        <v>5</v>
      </c>
      <c r="BZ89" s="3"/>
      <c r="CA89" s="1" t="s">
        <v>437</v>
      </c>
      <c r="CL89" s="332"/>
      <c r="CN89">
        <f t="shared" si="87"/>
        <v>11</v>
      </c>
      <c r="CO89" s="1" t="str">
        <f>T277</f>
        <v>XTN</v>
      </c>
      <c r="CP89" t="s">
        <v>649</v>
      </c>
    </row>
    <row r="90" spans="2:96" x14ac:dyDescent="0.2">
      <c r="B90" s="236"/>
      <c r="C90" s="236"/>
      <c r="D90" s="236"/>
      <c r="E90" s="236"/>
      <c r="F90" s="236"/>
      <c r="G90" s="236"/>
      <c r="H90" s="236"/>
      <c r="I90" s="236"/>
      <c r="J90" s="236"/>
      <c r="K90" s="236"/>
      <c r="L90" s="270"/>
      <c r="M90" s="358"/>
      <c r="N90" s="335"/>
      <c r="O90" s="335"/>
      <c r="P90" s="335"/>
      <c r="Q90" s="335"/>
      <c r="R90" s="282"/>
      <c r="S90" s="249"/>
      <c r="T90" s="246"/>
      <c r="U90" s="208"/>
      <c r="X90" s="80"/>
      <c r="AA90" s="80"/>
      <c r="AB90" s="338"/>
      <c r="AC90" s="337"/>
      <c r="AD90" s="366"/>
      <c r="AE90" s="337"/>
      <c r="AF90" s="332"/>
      <c r="AG90" s="332"/>
      <c r="AH90" s="225"/>
      <c r="AI90" s="31"/>
      <c r="AJ90" s="284"/>
      <c r="AK90" s="31"/>
      <c r="AL90" s="22"/>
      <c r="AM90" s="2"/>
      <c r="AN90" s="22"/>
      <c r="AP90" s="31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L90" s="332"/>
      <c r="CN90">
        <f t="shared" si="87"/>
        <v>12</v>
      </c>
      <c r="CO90" s="1" t="str">
        <f>T287</f>
        <v>PAVE</v>
      </c>
      <c r="CP90" t="s">
        <v>650</v>
      </c>
    </row>
    <row r="91" spans="2:96" ht="17.25" customHeight="1" x14ac:dyDescent="0.2">
      <c r="B91" s="236"/>
      <c r="C91" s="236"/>
      <c r="D91" s="236"/>
      <c r="E91" s="236"/>
      <c r="F91" s="236"/>
      <c r="G91" s="236"/>
      <c r="H91" s="236"/>
      <c r="I91" s="236"/>
      <c r="J91" s="236"/>
      <c r="K91" s="236"/>
      <c r="L91" s="270"/>
      <c r="M91" s="358"/>
      <c r="N91" s="335"/>
      <c r="O91" s="335"/>
      <c r="P91" s="335"/>
      <c r="Q91" s="335"/>
      <c r="R91" s="282"/>
      <c r="S91" s="249"/>
      <c r="T91" s="456" t="s">
        <v>627</v>
      </c>
      <c r="U91" s="446" t="s">
        <v>651</v>
      </c>
      <c r="X91" s="80"/>
      <c r="AA91" s="80"/>
      <c r="AB91" s="455">
        <f>VLOOKUP(CLEAN(TRIM(T91)), 'ETF''s'!$B$7:$C$42, 2, FALSE)</f>
        <v>2</v>
      </c>
      <c r="AC91" s="506">
        <f>VLOOKUP(CLEAN(TRIM(T91)), 'ETF''s'!$B$7:$D$42, 3, FALSE)</f>
        <v>58.5</v>
      </c>
      <c r="AD91" s="366"/>
      <c r="AE91" s="337"/>
      <c r="AF91" s="332"/>
      <c r="AG91" s="332"/>
      <c r="AH91" s="225"/>
      <c r="AI91" s="31"/>
      <c r="AJ91" s="284"/>
      <c r="AK91" s="31"/>
      <c r="AL91" s="22"/>
      <c r="AM91" s="2"/>
      <c r="AN91" s="22"/>
      <c r="AP91" s="31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L91" s="332"/>
      <c r="CN91">
        <f t="shared" si="87"/>
        <v>13</v>
      </c>
      <c r="CO91" s="175" t="str">
        <f>T293</f>
        <v>KBE</v>
      </c>
      <c r="CP91" t="s">
        <v>652</v>
      </c>
      <c r="CR91" t="s">
        <v>651</v>
      </c>
    </row>
    <row r="92" spans="2:96" x14ac:dyDescent="0.2">
      <c r="B92" s="236"/>
      <c r="C92" s="236"/>
      <c r="D92" s="236"/>
      <c r="E92" s="236"/>
      <c r="F92" s="236"/>
      <c r="G92" s="236"/>
      <c r="H92" s="236"/>
      <c r="I92" s="236"/>
      <c r="J92" s="236"/>
      <c r="K92" s="236"/>
      <c r="L92" s="270"/>
      <c r="M92" s="358"/>
      <c r="N92" s="335"/>
      <c r="O92" s="335"/>
      <c r="P92" s="335"/>
      <c r="Q92" s="335"/>
      <c r="R92" s="282"/>
      <c r="S92" s="249"/>
      <c r="T92" s="246"/>
      <c r="U92" s="208" t="s">
        <v>653</v>
      </c>
      <c r="V92" t="s">
        <v>654</v>
      </c>
      <c r="X92" s="80">
        <v>173.45</v>
      </c>
      <c r="AA92" s="22">
        <f t="shared" ref="AA92:AA98" si="88">AN92+AP92+AR92+AZ92+BB92+BG92+BJ92+BM92+BT92+BW92+BY92+AC92+AI92+BP92+AK92</f>
        <v>143.5</v>
      </c>
      <c r="AB92" s="336">
        <f t="shared" ref="AB92:AB98" si="89">IF(X92&gt;0,AB$91,0)</f>
        <v>2</v>
      </c>
      <c r="AC92" s="337">
        <f t="shared" ref="AC92:AC98" si="90">IF(AB92&gt;0,AC$91,0)</f>
        <v>58.5</v>
      </c>
      <c r="AD92" s="366">
        <f t="shared" ref="AD92:AD98" si="91">AB92*M92</f>
        <v>0</v>
      </c>
      <c r="AE92" s="337">
        <f t="shared" ref="AE92:AE98" si="92">AC92*M92</f>
        <v>0</v>
      </c>
      <c r="AF92" s="332"/>
      <c r="AG92" s="332"/>
      <c r="AH92" s="225" t="str">
        <f t="shared" ref="AH92:AH98" si="93">IF(AF92&gt;2500000,AQ$2,IF(AF92&gt;1000000,AR$2,IF(AF92&gt;750000,AS$2,IF(AF92&gt;500000,AT$2,IF(AF92&lt;500000,AU$2)))))</f>
        <v>F</v>
      </c>
      <c r="AI92" s="31">
        <f t="shared" ref="AI92:AI98" si="94">IF(AH92=AQ$2,20,IF(AH92=AR$2,15,IF(AH92=AS$2,10,IF(AH92=AT$2,5,IF(AH92=AU$2,0)))))</f>
        <v>0</v>
      </c>
      <c r="AJ92" s="284">
        <v>72</v>
      </c>
      <c r="AK92" s="31">
        <f t="shared" ref="AK92:AK98" si="95">IF(AJ92&gt;84,20,IF(AJ92&gt;80,15,IF(AJ92&gt;75,10,IF(AJ92&gt;70,5,IF(AJ92&gt;49,0,IF(AJ92&lt;1,0,IF(AJ92&lt;20,-20,IF(AJ92&lt;30,-15,IF(AJ92&lt;40,-10,IF(AJ92&lt;50,-5))))))))))</f>
        <v>5</v>
      </c>
      <c r="AL92" s="22"/>
      <c r="AM92" s="371" t="s">
        <v>397</v>
      </c>
      <c r="AN92" s="22">
        <f t="shared" ref="AN92:AN98" si="96">IF(AM92=$AN$1,20,IF(AM92=$AO$1,17,IF(AM92=$AP$1,12,IF(AM92=$AQ$1,5,IF(AM92=$AR$1,0)))))</f>
        <v>17</v>
      </c>
      <c r="AP92" s="31"/>
      <c r="AQ92" s="176" t="s">
        <v>401</v>
      </c>
      <c r="AR92" s="1">
        <f t="shared" ref="AR92:AR98" si="97">IF(AQ92=$AS$1,20,IF(AQ92=$AU$1,18,IF(AQ92=$AW$1,14,IF(AQ92=$AY$1,10,IF(AQ92=$BA$1,5,IF(AQ92=$BC$1,0,IF(AQ92=$BD$1,-2.5)))))))</f>
        <v>20</v>
      </c>
      <c r="AS92" s="189"/>
      <c r="AT92" s="22">
        <f t="shared" ref="AT92:AT98" si="98">IF(AS92&lt;1,5,IF(AS92&lt;2,0,IF(AS92&gt;2,-5, IF(AS92=0,5,IF(AS92&lt;0,-7)))))</f>
        <v>5</v>
      </c>
      <c r="AU92" s="189"/>
      <c r="AV92" s="22">
        <f t="shared" ref="AV92:AV98" si="99">IF(AU92&lt;0,-7,IF(AU92&lt;15,5,IF(AU92&lt;25,2,IF(AU92=25,-5,IF(AU92&gt;25,0)))))</f>
        <v>5</v>
      </c>
      <c r="AW92" s="189"/>
      <c r="AX92" s="22">
        <f t="shared" ref="AX92:AX98" si="100">IF(AW92=1,5,IF(AW92&lt;1,5,IF(AW92&gt;1,0)))</f>
        <v>5</v>
      </c>
      <c r="AY92" s="176" t="s">
        <v>401</v>
      </c>
      <c r="AZ92" s="189">
        <f t="shared" ref="AZ92:AZ98" si="101">IF(AY92=$AS$1,20,IF(AY92=$AU$1,18,IF(AY92=$AW$1,14,IF(AY92=$AY$1,10,IF(AY92=$BA$1,5,IF(AY92=$BC$1,0,IF(AY92=$BD$1,-2.5)))))))</f>
        <v>20</v>
      </c>
      <c r="BA92" s="18">
        <v>0.22900000000000001</v>
      </c>
      <c r="BB92" s="1">
        <f t="shared" ref="BB92:BB98" si="102">IF(BA92&gt;0.05,2,IF(BA92&gt;0,1,IF(BA92&lt;-0.05,-1,IF(BA92&lt;0.1,-2))))</f>
        <v>2</v>
      </c>
      <c r="BC92" s="3">
        <v>45657</v>
      </c>
      <c r="BD92" s="22">
        <v>118.85</v>
      </c>
      <c r="BE92" s="22">
        <f t="shared" ref="BE92:BE98" si="103">X92</f>
        <v>173.45</v>
      </c>
      <c r="BF92" s="18">
        <f t="shared" ref="BF92:BF98" si="104">IF(BD92&gt;0,(BE92-BD92)/BD92,0)</f>
        <v>0.45940260832982749</v>
      </c>
      <c r="BG92" s="1">
        <f t="shared" ref="BG92:BG98" si="105">IF(BF92&gt;0.05,4,IF(BF92&gt;0,2,IF(BF92&lt;-0.05,-2,IF(BF92&lt;0.1,-4))))</f>
        <v>4</v>
      </c>
      <c r="BH92" s="225">
        <v>2</v>
      </c>
      <c r="BI92" s="225">
        <f t="shared" ref="BI92:BI98" si="106">BH92*M92</f>
        <v>0</v>
      </c>
      <c r="BJ92" s="225">
        <f t="shared" ref="BJ92:BJ98" si="107">IF(BH92&gt;5,-1,IF(BH92&gt;4,0,IF(BH92&gt;3,1,IF(BH92&gt;2,2,IF(BH92&gt;1,2, IF(BH92=0,2,IF(BH92&lt;-5,-2,IF(BH92&lt;4,2,IF(BH92&lt;0,1)))))))))</f>
        <v>2</v>
      </c>
      <c r="BK92" s="31">
        <v>1</v>
      </c>
      <c r="BL92" s="31">
        <f t="shared" ref="BL92:BL98" si="108">BK92*M92</f>
        <v>0</v>
      </c>
      <c r="BM92" s="1">
        <f t="shared" ref="BM92:BM98" si="109">IF(BK92&gt;40,4,IF(BK92&gt;30,3.5,IF(BK92&gt;20,3,IF(BK92&gt;10,2,IF(BK92&gt;0,1,IF(BK92=0,0.5,IF(BK92&lt;-40,-4,IF(BK92&lt;-30,-3,IF(BK92&lt;-20,-2.5,IF(BK92&lt;-10,-2,IF(BK92&lt;0,0)))))))))))</f>
        <v>1</v>
      </c>
      <c r="BN92" s="61">
        <v>46</v>
      </c>
      <c r="BO92" s="61">
        <f t="shared" ref="BO92:BO98" si="110">BN92*M92</f>
        <v>0</v>
      </c>
      <c r="BP92" s="1">
        <f t="shared" ref="BP92:BP98" si="111">IF(BN92&lt;10,5,IF(BN92&lt;20,4,IF(BN92&lt;30,3,IF(BN92&lt;40,2,IF(BN92&lt;50,1,IF(BN92=50,0,IF(BN92&gt;90,-5,IF(BN92&gt;80,-4,IF(BN92&gt;70,-3,IF(BN92&gt;60,-2,IF(BN92&gt;50,-1,0)))))))))))</f>
        <v>1</v>
      </c>
      <c r="BQ92" s="206"/>
      <c r="BR92" s="61">
        <v>0.8</v>
      </c>
      <c r="BS92" s="337">
        <f t="shared" ref="BS92:BS98" si="112">BR92*M92</f>
        <v>0</v>
      </c>
      <c r="BT92" s="225">
        <f t="shared" ref="BT92:BT98" si="113">IF(BR92=1,20,IF(BR92&gt;0.9,16,IF(BR92&gt;0.8,12,IF(BR92&gt;0.7,8,IF(BR92&gt;0.6,4,IF(BR92&gt;0.5,0,IF(BR92&gt;0.4,-1,IF(BR92&gt;0.3,-2,IF(BR92&gt;0.2,-3,IF(BR92&gt;0.1,-4,IF(BR92&gt;0,-5,IF(BR92=0,-5))))))))))))</f>
        <v>8</v>
      </c>
      <c r="BU92" s="61"/>
      <c r="BV92" s="1" t="s">
        <v>413</v>
      </c>
      <c r="BW92" s="1">
        <f t="shared" ref="BW92:BW98" si="114">IF(BV92=$BZ$1,8,IF(BV92=$CA$1,4,IF(BV92=$CB$1,0,IF(BV92=$CC$1,-4,IF(BV92=$CE$1,-8)))))</f>
        <v>0</v>
      </c>
      <c r="BX92" s="206" t="s">
        <v>408</v>
      </c>
      <c r="BY92" s="206">
        <f t="shared" ref="BY92:BY98" si="115">IF(BX92=BR$1,5,IF(BX92=BV$1,0,IF(BX92=BX$1,-5)))</f>
        <v>5</v>
      </c>
      <c r="BZ92" s="3"/>
      <c r="CA92" s="1" t="s">
        <v>437</v>
      </c>
      <c r="CE92" t="s">
        <v>127</v>
      </c>
      <c r="CF92" t="s">
        <v>127</v>
      </c>
      <c r="CG92" t="s">
        <v>503</v>
      </c>
      <c r="CH92" t="s">
        <v>655</v>
      </c>
      <c r="CJ92" s="2"/>
      <c r="CL92" s="332"/>
      <c r="CN92">
        <f t="shared" si="87"/>
        <v>14</v>
      </c>
      <c r="CO92" s="175" t="str">
        <f>T298</f>
        <v>KRE</v>
      </c>
      <c r="CP92" t="s">
        <v>623</v>
      </c>
      <c r="CR92" t="s">
        <v>653</v>
      </c>
    </row>
    <row r="93" spans="2:96" x14ac:dyDescent="0.2">
      <c r="B93" s="236"/>
      <c r="C93" s="236"/>
      <c r="D93" s="236"/>
      <c r="E93" s="236"/>
      <c r="F93" s="236"/>
      <c r="G93" s="236"/>
      <c r="H93" s="236"/>
      <c r="I93" s="236"/>
      <c r="J93" s="236"/>
      <c r="K93" s="236"/>
      <c r="L93" s="270"/>
      <c r="M93" s="358"/>
      <c r="N93" s="335"/>
      <c r="O93" s="335"/>
      <c r="P93" s="335"/>
      <c r="Q93" s="335"/>
      <c r="R93" s="282"/>
      <c r="S93" s="249"/>
      <c r="T93" s="246"/>
      <c r="U93" s="208" t="s">
        <v>656</v>
      </c>
      <c r="V93" t="s">
        <v>657</v>
      </c>
      <c r="X93" s="80">
        <v>190.62</v>
      </c>
      <c r="AA93" s="22">
        <f t="shared" si="88"/>
        <v>132.5</v>
      </c>
      <c r="AB93" s="336">
        <f t="shared" si="89"/>
        <v>2</v>
      </c>
      <c r="AC93" s="337">
        <f t="shared" si="90"/>
        <v>58.5</v>
      </c>
      <c r="AD93" s="366">
        <f t="shared" si="91"/>
        <v>0</v>
      </c>
      <c r="AE93" s="337">
        <f t="shared" si="92"/>
        <v>0</v>
      </c>
      <c r="AF93" s="332"/>
      <c r="AG93" s="332"/>
      <c r="AH93" s="225" t="str">
        <f t="shared" si="93"/>
        <v>F</v>
      </c>
      <c r="AI93" s="31">
        <f t="shared" si="94"/>
        <v>0</v>
      </c>
      <c r="AJ93" s="284">
        <v>54</v>
      </c>
      <c r="AK93" s="31">
        <f t="shared" si="95"/>
        <v>0</v>
      </c>
      <c r="AL93" s="22"/>
      <c r="AM93" s="371" t="s">
        <v>397</v>
      </c>
      <c r="AN93" s="22">
        <f t="shared" si="96"/>
        <v>17</v>
      </c>
      <c r="AP93" s="31"/>
      <c r="AQ93" s="176" t="s">
        <v>401</v>
      </c>
      <c r="AR93" s="1">
        <f t="shared" si="97"/>
        <v>20</v>
      </c>
      <c r="AS93" s="189"/>
      <c r="AT93" s="22">
        <f t="shared" si="98"/>
        <v>5</v>
      </c>
      <c r="AU93" s="189"/>
      <c r="AV93" s="22">
        <f t="shared" si="99"/>
        <v>5</v>
      </c>
      <c r="AW93" s="189"/>
      <c r="AX93" s="22">
        <f t="shared" si="100"/>
        <v>5</v>
      </c>
      <c r="AY93" s="176" t="s">
        <v>401</v>
      </c>
      <c r="AZ93" s="189">
        <f t="shared" si="101"/>
        <v>20</v>
      </c>
      <c r="BA93" s="18">
        <v>0.19700000000000001</v>
      </c>
      <c r="BB93" s="1">
        <f t="shared" si="102"/>
        <v>2</v>
      </c>
      <c r="BC93" s="3">
        <v>45657</v>
      </c>
      <c r="BD93" s="22">
        <v>136.47</v>
      </c>
      <c r="BE93" s="22">
        <f t="shared" si="103"/>
        <v>190.62</v>
      </c>
      <c r="BF93" s="18">
        <f t="shared" si="104"/>
        <v>0.39679050340734234</v>
      </c>
      <c r="BG93" s="1">
        <f t="shared" si="105"/>
        <v>4</v>
      </c>
      <c r="BH93" s="225">
        <v>0</v>
      </c>
      <c r="BI93" s="225">
        <f t="shared" si="106"/>
        <v>0</v>
      </c>
      <c r="BJ93" s="225">
        <f t="shared" si="107"/>
        <v>2</v>
      </c>
      <c r="BK93" s="31">
        <v>-2</v>
      </c>
      <c r="BL93" s="31">
        <f t="shared" si="108"/>
        <v>0</v>
      </c>
      <c r="BM93" s="1">
        <f t="shared" si="109"/>
        <v>0</v>
      </c>
      <c r="BN93" s="61">
        <v>64</v>
      </c>
      <c r="BO93" s="61">
        <f t="shared" si="110"/>
        <v>0</v>
      </c>
      <c r="BP93" s="1">
        <f t="shared" si="111"/>
        <v>-2</v>
      </c>
      <c r="BQ93" s="206"/>
      <c r="BR93" s="61">
        <v>0.79</v>
      </c>
      <c r="BS93" s="337">
        <f t="shared" si="112"/>
        <v>0</v>
      </c>
      <c r="BT93" s="225">
        <f t="shared" si="113"/>
        <v>8</v>
      </c>
      <c r="BU93" s="61"/>
      <c r="BV93" s="1" t="s">
        <v>658</v>
      </c>
      <c r="BW93" s="1">
        <f t="shared" si="114"/>
        <v>8</v>
      </c>
      <c r="BX93" s="206" t="str">
        <f>BX1</f>
        <v>˅</v>
      </c>
      <c r="BY93" s="206">
        <f t="shared" si="115"/>
        <v>-5</v>
      </c>
      <c r="BZ93" s="3"/>
      <c r="CA93" s="1" t="s">
        <v>437</v>
      </c>
      <c r="CE93" t="s">
        <v>127</v>
      </c>
      <c r="CF93" t="s">
        <v>127</v>
      </c>
      <c r="CG93" t="s">
        <v>503</v>
      </c>
      <c r="CH93" t="s">
        <v>655</v>
      </c>
      <c r="CJ93" s="2"/>
      <c r="CL93" s="332"/>
      <c r="CN93">
        <f t="shared" si="87"/>
        <v>15</v>
      </c>
      <c r="CO93" s="1" t="str">
        <f>T305</f>
        <v>XLF</v>
      </c>
      <c r="CP93" t="s">
        <v>659</v>
      </c>
      <c r="CR93" t="s">
        <v>656</v>
      </c>
    </row>
    <row r="94" spans="2:96" x14ac:dyDescent="0.2">
      <c r="B94" s="236"/>
      <c r="C94" s="236"/>
      <c r="D94" s="236"/>
      <c r="E94" s="236"/>
      <c r="F94" s="236"/>
      <c r="G94" s="236"/>
      <c r="H94" s="236"/>
      <c r="I94" s="236"/>
      <c r="J94" s="236"/>
      <c r="K94" s="236"/>
      <c r="L94" s="270"/>
      <c r="M94" s="358"/>
      <c r="N94" s="335"/>
      <c r="O94" s="335"/>
      <c r="P94" s="335"/>
      <c r="Q94" s="335"/>
      <c r="R94" s="282"/>
      <c r="S94" s="249"/>
      <c r="T94" s="246"/>
      <c r="U94" s="208" t="s">
        <v>616</v>
      </c>
      <c r="V94" t="str">
        <f>V80</f>
        <v>HF Sinclair Corporation</v>
      </c>
      <c r="X94" s="80">
        <f>X80</f>
        <v>51.69</v>
      </c>
      <c r="AA94" s="22">
        <f t="shared" si="88"/>
        <v>157.5</v>
      </c>
      <c r="AB94" s="336">
        <f t="shared" si="89"/>
        <v>2</v>
      </c>
      <c r="AC94" s="337">
        <f t="shared" si="90"/>
        <v>58.5</v>
      </c>
      <c r="AD94" s="366">
        <f t="shared" si="91"/>
        <v>0</v>
      </c>
      <c r="AE94" s="337">
        <f t="shared" si="92"/>
        <v>0</v>
      </c>
      <c r="AF94" s="332"/>
      <c r="AG94" s="332"/>
      <c r="AH94" s="225" t="str">
        <f t="shared" si="93"/>
        <v>F</v>
      </c>
      <c r="AI94" s="31">
        <f t="shared" si="94"/>
        <v>0</v>
      </c>
      <c r="AJ94" s="284">
        <f>AJ80</f>
        <v>77</v>
      </c>
      <c r="AK94" s="31">
        <f t="shared" si="95"/>
        <v>10</v>
      </c>
      <c r="AL94" s="22"/>
      <c r="AM94" s="371" t="str">
        <f>AM80</f>
        <v>B</v>
      </c>
      <c r="AN94" s="22">
        <f t="shared" si="96"/>
        <v>17</v>
      </c>
      <c r="AP94" s="31"/>
      <c r="AQ94" s="176" t="str">
        <f>AQ80</f>
        <v>V Bullish</v>
      </c>
      <c r="AR94" s="176">
        <f t="shared" si="97"/>
        <v>20</v>
      </c>
      <c r="AS94" s="497"/>
      <c r="AT94" s="498">
        <f t="shared" si="98"/>
        <v>5</v>
      </c>
      <c r="AU94" s="497"/>
      <c r="AV94" s="498">
        <f t="shared" si="99"/>
        <v>5</v>
      </c>
      <c r="AW94" s="497"/>
      <c r="AX94" s="498">
        <f t="shared" si="100"/>
        <v>5</v>
      </c>
      <c r="AY94" s="497" t="str">
        <f>AY80</f>
        <v>V Bullish</v>
      </c>
      <c r="AZ94" s="189">
        <f t="shared" si="101"/>
        <v>20</v>
      </c>
      <c r="BA94" s="18">
        <f>BA80</f>
        <v>8.4000000000000005E-2</v>
      </c>
      <c r="BB94" s="1">
        <f t="shared" si="102"/>
        <v>2</v>
      </c>
      <c r="BC94" s="3">
        <v>45657</v>
      </c>
      <c r="BD94" s="22">
        <f>BD80</f>
        <v>33.659999999999997</v>
      </c>
      <c r="BE94" s="22">
        <f t="shared" si="103"/>
        <v>51.69</v>
      </c>
      <c r="BF94" s="18">
        <f t="shared" si="104"/>
        <v>0.53565062388591811</v>
      </c>
      <c r="BG94" s="1">
        <f t="shared" si="105"/>
        <v>4</v>
      </c>
      <c r="BH94" s="225">
        <f>BH80</f>
        <v>2.5</v>
      </c>
      <c r="BI94" s="225">
        <f t="shared" si="106"/>
        <v>0</v>
      </c>
      <c r="BJ94" s="225">
        <f t="shared" si="107"/>
        <v>2</v>
      </c>
      <c r="BK94" s="31">
        <f>BK80</f>
        <v>-0.08</v>
      </c>
      <c r="BL94" s="31">
        <f t="shared" si="108"/>
        <v>0</v>
      </c>
      <c r="BM94" s="1">
        <f t="shared" si="109"/>
        <v>0</v>
      </c>
      <c r="BN94" s="61">
        <f>BN80</f>
        <v>21</v>
      </c>
      <c r="BO94" s="61">
        <f t="shared" si="110"/>
        <v>0</v>
      </c>
      <c r="BP94" s="1">
        <f t="shared" si="111"/>
        <v>3</v>
      </c>
      <c r="BQ94" s="206"/>
      <c r="BR94" s="61">
        <f>BR80</f>
        <v>0.86</v>
      </c>
      <c r="BS94" s="337">
        <f t="shared" si="112"/>
        <v>0</v>
      </c>
      <c r="BT94" s="225">
        <f t="shared" si="113"/>
        <v>12</v>
      </c>
      <c r="BU94" s="61"/>
      <c r="BV94" s="1" t="str">
        <f>BV80</f>
        <v>Bull</v>
      </c>
      <c r="BW94" s="1">
        <f t="shared" si="114"/>
        <v>4</v>
      </c>
      <c r="BX94" s="206" t="str">
        <f>BX80</f>
        <v>˄</v>
      </c>
      <c r="BY94" s="206">
        <f t="shared" si="115"/>
        <v>5</v>
      </c>
      <c r="BZ94" s="3"/>
      <c r="CA94" s="1" t="str">
        <f>CA80</f>
        <v>Buy</v>
      </c>
      <c r="CE94" t="str">
        <f>CE80</f>
        <v>Energy</v>
      </c>
      <c r="CF94" t="str">
        <f>CF80</f>
        <v>Energy</v>
      </c>
      <c r="CG94" t="str">
        <f>CG80</f>
        <v>Oil, Gas &amp; Consumable Fuels</v>
      </c>
      <c r="CH94" t="s">
        <v>655</v>
      </c>
      <c r="CJ94" s="2"/>
      <c r="CL94" s="332"/>
      <c r="CN94">
        <f t="shared" si="87"/>
        <v>16</v>
      </c>
      <c r="CO94" s="1" t="str">
        <f>T322</f>
        <v>KIE</v>
      </c>
      <c r="CP94" t="s">
        <v>660</v>
      </c>
      <c r="CR94" t="s">
        <v>616</v>
      </c>
    </row>
    <row r="95" spans="2:96" x14ac:dyDescent="0.2">
      <c r="B95" s="236"/>
      <c r="C95" s="236"/>
      <c r="D95" s="236"/>
      <c r="E95" s="236"/>
      <c r="F95" s="236"/>
      <c r="G95" s="236"/>
      <c r="H95" s="236"/>
      <c r="I95" s="236"/>
      <c r="J95" s="236"/>
      <c r="K95" s="236"/>
      <c r="L95" s="270"/>
      <c r="M95" s="358"/>
      <c r="N95" s="335"/>
      <c r="O95" s="335"/>
      <c r="P95" s="335"/>
      <c r="Q95" s="335"/>
      <c r="R95" s="282"/>
      <c r="S95" s="249"/>
      <c r="T95" s="246"/>
      <c r="U95" s="208" t="s">
        <v>661</v>
      </c>
      <c r="V95" t="s">
        <v>662</v>
      </c>
      <c r="X95" s="80">
        <v>133.72</v>
      </c>
      <c r="AA95" s="22">
        <f t="shared" si="88"/>
        <v>127.5</v>
      </c>
      <c r="AB95" s="336">
        <f t="shared" si="89"/>
        <v>2</v>
      </c>
      <c r="AC95" s="337">
        <f t="shared" si="90"/>
        <v>58.5</v>
      </c>
      <c r="AD95" s="366">
        <f t="shared" si="91"/>
        <v>0</v>
      </c>
      <c r="AE95" s="337">
        <f t="shared" si="92"/>
        <v>0</v>
      </c>
      <c r="AF95" s="332"/>
      <c r="AG95" s="332"/>
      <c r="AH95" s="225" t="str">
        <f t="shared" si="93"/>
        <v>F</v>
      </c>
      <c r="AI95" s="31">
        <f t="shared" si="94"/>
        <v>0</v>
      </c>
      <c r="AJ95" s="284">
        <v>64</v>
      </c>
      <c r="AK95" s="31">
        <f t="shared" si="95"/>
        <v>0</v>
      </c>
      <c r="AL95" s="22"/>
      <c r="AM95" s="2" t="s">
        <v>398</v>
      </c>
      <c r="AN95" s="22">
        <f t="shared" si="96"/>
        <v>12</v>
      </c>
      <c r="AP95" s="31"/>
      <c r="AQ95" s="239" t="s">
        <v>402</v>
      </c>
      <c r="AR95" s="1">
        <f t="shared" si="97"/>
        <v>18</v>
      </c>
      <c r="AS95" s="189"/>
      <c r="AT95" s="22">
        <f t="shared" si="98"/>
        <v>5</v>
      </c>
      <c r="AU95" s="189"/>
      <c r="AV95" s="22">
        <f t="shared" si="99"/>
        <v>5</v>
      </c>
      <c r="AW95" s="189"/>
      <c r="AX95" s="22">
        <f t="shared" si="100"/>
        <v>5</v>
      </c>
      <c r="AY95" s="176" t="s">
        <v>401</v>
      </c>
      <c r="AZ95" s="189">
        <f t="shared" si="101"/>
        <v>20</v>
      </c>
      <c r="BA95" s="18">
        <v>1.7999999999999999E-2</v>
      </c>
      <c r="BB95" s="1">
        <f t="shared" si="102"/>
        <v>1</v>
      </c>
      <c r="BC95" s="3">
        <v>45657</v>
      </c>
      <c r="BD95" s="22">
        <v>109.81</v>
      </c>
      <c r="BE95" s="22">
        <f t="shared" si="103"/>
        <v>133.72</v>
      </c>
      <c r="BF95" s="18">
        <f t="shared" si="104"/>
        <v>0.21773973226482102</v>
      </c>
      <c r="BG95" s="1">
        <f t="shared" si="105"/>
        <v>4</v>
      </c>
      <c r="BH95" s="225">
        <v>0</v>
      </c>
      <c r="BI95" s="225">
        <f t="shared" si="106"/>
        <v>0</v>
      </c>
      <c r="BJ95" s="225">
        <f t="shared" si="107"/>
        <v>2</v>
      </c>
      <c r="BK95" s="31">
        <v>-6</v>
      </c>
      <c r="BL95" s="31">
        <f t="shared" si="108"/>
        <v>0</v>
      </c>
      <c r="BM95" s="1">
        <f t="shared" si="109"/>
        <v>0</v>
      </c>
      <c r="BN95" s="61">
        <v>21</v>
      </c>
      <c r="BO95" s="61">
        <f t="shared" si="110"/>
        <v>0</v>
      </c>
      <c r="BP95" s="1">
        <f t="shared" si="111"/>
        <v>3</v>
      </c>
      <c r="BQ95" s="206"/>
      <c r="BR95" s="61">
        <v>0.6</v>
      </c>
      <c r="BS95" s="337">
        <f t="shared" si="112"/>
        <v>0</v>
      </c>
      <c r="BT95" s="225">
        <f t="shared" si="113"/>
        <v>0</v>
      </c>
      <c r="BU95" s="61"/>
      <c r="BV95" s="1" t="s">
        <v>412</v>
      </c>
      <c r="BW95" s="1">
        <f t="shared" si="114"/>
        <v>4</v>
      </c>
      <c r="BX95" s="206" t="s">
        <v>408</v>
      </c>
      <c r="BY95" s="206">
        <f t="shared" si="115"/>
        <v>5</v>
      </c>
      <c r="BZ95" s="3"/>
      <c r="CA95" s="1" t="s">
        <v>437</v>
      </c>
      <c r="CE95" t="s">
        <v>127</v>
      </c>
      <c r="CF95" t="s">
        <v>127</v>
      </c>
      <c r="CG95" t="s">
        <v>503</v>
      </c>
      <c r="CH95" t="s">
        <v>655</v>
      </c>
      <c r="CJ95" s="2"/>
      <c r="CL95" s="332"/>
      <c r="CN95">
        <f t="shared" si="87"/>
        <v>17</v>
      </c>
      <c r="CO95" s="175" t="str">
        <f>T331</f>
        <v>XBI</v>
      </c>
      <c r="CP95" t="s">
        <v>663</v>
      </c>
      <c r="CR95" t="s">
        <v>661</v>
      </c>
    </row>
    <row r="96" spans="2:96" x14ac:dyDescent="0.2">
      <c r="B96" s="236"/>
      <c r="C96" s="236"/>
      <c r="D96" s="236"/>
      <c r="E96" s="236"/>
      <c r="F96" s="236"/>
      <c r="G96" s="236"/>
      <c r="H96" s="236"/>
      <c r="I96" s="236"/>
      <c r="J96" s="236"/>
      <c r="K96" s="236"/>
      <c r="L96" s="270"/>
      <c r="M96" s="358"/>
      <c r="N96" s="335"/>
      <c r="O96" s="335"/>
      <c r="P96" s="335"/>
      <c r="Q96" s="335"/>
      <c r="R96" s="282"/>
      <c r="S96" s="249"/>
      <c r="T96" s="246"/>
      <c r="U96" s="208"/>
      <c r="X96" s="80"/>
      <c r="AA96" s="22">
        <f t="shared" si="88"/>
        <v>1.5</v>
      </c>
      <c r="AB96" s="336">
        <f t="shared" si="89"/>
        <v>0</v>
      </c>
      <c r="AC96" s="337">
        <f t="shared" si="90"/>
        <v>0</v>
      </c>
      <c r="AD96" s="366">
        <f t="shared" si="91"/>
        <v>0</v>
      </c>
      <c r="AE96" s="337">
        <f t="shared" si="92"/>
        <v>0</v>
      </c>
      <c r="AF96" s="332"/>
      <c r="AG96" s="332"/>
      <c r="AH96" s="225" t="str">
        <f t="shared" si="93"/>
        <v>F</v>
      </c>
      <c r="AI96" s="31">
        <f t="shared" si="94"/>
        <v>0</v>
      </c>
      <c r="AJ96" s="284"/>
      <c r="AK96" s="31">
        <f t="shared" si="95"/>
        <v>0</v>
      </c>
      <c r="AL96" s="22"/>
      <c r="AM96" s="2"/>
      <c r="AN96" s="22" t="b">
        <f t="shared" si="96"/>
        <v>0</v>
      </c>
      <c r="AP96" s="31"/>
      <c r="AQ96" s="175"/>
      <c r="AR96" s="1" t="b">
        <f t="shared" si="97"/>
        <v>0</v>
      </c>
      <c r="AS96" s="189"/>
      <c r="AT96" s="22">
        <f t="shared" si="98"/>
        <v>5</v>
      </c>
      <c r="AU96" s="189"/>
      <c r="AV96" s="22">
        <f t="shared" si="99"/>
        <v>5</v>
      </c>
      <c r="AW96" s="189"/>
      <c r="AX96" s="22">
        <f t="shared" si="100"/>
        <v>5</v>
      </c>
      <c r="AY96" s="189"/>
      <c r="AZ96" s="189" t="b">
        <f t="shared" si="101"/>
        <v>0</v>
      </c>
      <c r="BA96" s="18"/>
      <c r="BB96" s="1">
        <f t="shared" si="102"/>
        <v>-2</v>
      </c>
      <c r="BC96" s="3">
        <v>45657</v>
      </c>
      <c r="BD96" s="22"/>
      <c r="BE96" s="22">
        <f t="shared" si="103"/>
        <v>0</v>
      </c>
      <c r="BF96" s="18">
        <f t="shared" si="104"/>
        <v>0</v>
      </c>
      <c r="BG96" s="1">
        <f t="shared" si="105"/>
        <v>-4</v>
      </c>
      <c r="BH96" s="225"/>
      <c r="BI96" s="225">
        <f t="shared" si="106"/>
        <v>0</v>
      </c>
      <c r="BJ96" s="225">
        <f t="shared" si="107"/>
        <v>2</v>
      </c>
      <c r="BK96" s="31"/>
      <c r="BL96" s="31">
        <f t="shared" si="108"/>
        <v>0</v>
      </c>
      <c r="BM96" s="1">
        <f t="shared" si="109"/>
        <v>0.5</v>
      </c>
      <c r="BN96" s="61"/>
      <c r="BO96" s="61">
        <f t="shared" si="110"/>
        <v>0</v>
      </c>
      <c r="BP96" s="1">
        <f t="shared" si="111"/>
        <v>5</v>
      </c>
      <c r="BQ96" s="206"/>
      <c r="BR96" s="61"/>
      <c r="BS96" s="337">
        <f t="shared" si="112"/>
        <v>0</v>
      </c>
      <c r="BT96" s="225">
        <f t="shared" si="113"/>
        <v>-5</v>
      </c>
      <c r="BU96" s="61"/>
      <c r="BV96" s="1"/>
      <c r="BW96" s="1" t="b">
        <f t="shared" si="114"/>
        <v>0</v>
      </c>
      <c r="BX96" s="206" t="s">
        <v>408</v>
      </c>
      <c r="BY96" s="206">
        <f t="shared" si="115"/>
        <v>5</v>
      </c>
      <c r="BZ96" s="3"/>
      <c r="CA96" s="1" t="s">
        <v>437</v>
      </c>
      <c r="CJ96" s="2"/>
      <c r="CL96" s="332"/>
      <c r="CN96">
        <f t="shared" si="87"/>
        <v>18</v>
      </c>
      <c r="CO96" s="175" t="str">
        <f>T338</f>
        <v>IHE</v>
      </c>
      <c r="CP96" t="s">
        <v>664</v>
      </c>
    </row>
    <row r="97" spans="2:96" x14ac:dyDescent="0.2">
      <c r="B97" s="236"/>
      <c r="C97" s="236"/>
      <c r="D97" s="236"/>
      <c r="E97" s="236"/>
      <c r="F97" s="236"/>
      <c r="G97" s="236"/>
      <c r="H97" s="236"/>
      <c r="I97" s="236"/>
      <c r="J97" s="236"/>
      <c r="K97" s="236"/>
      <c r="L97" s="270"/>
      <c r="M97" s="358"/>
      <c r="N97" s="335"/>
      <c r="O97" s="335"/>
      <c r="P97" s="335"/>
      <c r="Q97" s="335"/>
      <c r="R97" s="282"/>
      <c r="S97" s="249"/>
      <c r="T97" s="246"/>
      <c r="U97" s="208"/>
      <c r="X97" s="80"/>
      <c r="AA97" s="22">
        <f t="shared" si="88"/>
        <v>1.5</v>
      </c>
      <c r="AB97" s="336">
        <f t="shared" si="89"/>
        <v>0</v>
      </c>
      <c r="AC97" s="337">
        <f t="shared" si="90"/>
        <v>0</v>
      </c>
      <c r="AD97" s="366">
        <f t="shared" si="91"/>
        <v>0</v>
      </c>
      <c r="AE97" s="337">
        <f t="shared" si="92"/>
        <v>0</v>
      </c>
      <c r="AF97" s="332"/>
      <c r="AG97" s="332"/>
      <c r="AH97" s="225" t="str">
        <f t="shared" si="93"/>
        <v>F</v>
      </c>
      <c r="AI97" s="31">
        <f t="shared" si="94"/>
        <v>0</v>
      </c>
      <c r="AJ97" s="284"/>
      <c r="AK97" s="31">
        <f t="shared" si="95"/>
        <v>0</v>
      </c>
      <c r="AL97" s="22"/>
      <c r="AM97" s="2"/>
      <c r="AN97" s="22" t="b">
        <f t="shared" si="96"/>
        <v>0</v>
      </c>
      <c r="AP97" s="31"/>
      <c r="AQ97" s="175"/>
      <c r="AR97" s="1" t="b">
        <f t="shared" si="97"/>
        <v>0</v>
      </c>
      <c r="AS97" s="189"/>
      <c r="AT97" s="22">
        <f t="shared" si="98"/>
        <v>5</v>
      </c>
      <c r="AU97" s="189"/>
      <c r="AV97" s="22">
        <f t="shared" si="99"/>
        <v>5</v>
      </c>
      <c r="AW97" s="189"/>
      <c r="AX97" s="22">
        <f t="shared" si="100"/>
        <v>5</v>
      </c>
      <c r="AY97" s="189"/>
      <c r="AZ97" s="189" t="b">
        <f t="shared" si="101"/>
        <v>0</v>
      </c>
      <c r="BA97" s="18"/>
      <c r="BB97" s="1">
        <f t="shared" si="102"/>
        <v>-2</v>
      </c>
      <c r="BC97" s="3">
        <v>45657</v>
      </c>
      <c r="BD97" s="22"/>
      <c r="BE97" s="22">
        <f t="shared" si="103"/>
        <v>0</v>
      </c>
      <c r="BF97" s="18">
        <f t="shared" si="104"/>
        <v>0</v>
      </c>
      <c r="BG97" s="1">
        <f t="shared" si="105"/>
        <v>-4</v>
      </c>
      <c r="BH97" s="225"/>
      <c r="BI97" s="225">
        <f t="shared" si="106"/>
        <v>0</v>
      </c>
      <c r="BJ97" s="225">
        <f t="shared" si="107"/>
        <v>2</v>
      </c>
      <c r="BK97" s="31"/>
      <c r="BL97" s="31">
        <f t="shared" si="108"/>
        <v>0</v>
      </c>
      <c r="BM97" s="1">
        <f t="shared" si="109"/>
        <v>0.5</v>
      </c>
      <c r="BN97" s="61"/>
      <c r="BO97" s="61">
        <f t="shared" si="110"/>
        <v>0</v>
      </c>
      <c r="BP97" s="1">
        <f t="shared" si="111"/>
        <v>5</v>
      </c>
      <c r="BQ97" s="206"/>
      <c r="BR97" s="61"/>
      <c r="BS97" s="337">
        <f t="shared" si="112"/>
        <v>0</v>
      </c>
      <c r="BT97" s="225">
        <f t="shared" si="113"/>
        <v>-5</v>
      </c>
      <c r="BU97" s="61"/>
      <c r="BV97" s="1"/>
      <c r="BW97" s="1" t="b">
        <f t="shared" si="114"/>
        <v>0</v>
      </c>
      <c r="BX97" s="206" t="s">
        <v>408</v>
      </c>
      <c r="BY97" s="206">
        <f t="shared" si="115"/>
        <v>5</v>
      </c>
      <c r="BZ97" s="3"/>
      <c r="CA97" s="1" t="s">
        <v>437</v>
      </c>
      <c r="CJ97" s="2"/>
      <c r="CL97" s="332"/>
      <c r="CN97">
        <f t="shared" si="87"/>
        <v>19</v>
      </c>
      <c r="CO97" s="175" t="str">
        <f>T352</f>
        <v>XLV</v>
      </c>
      <c r="CP97" t="s">
        <v>665</v>
      </c>
    </row>
    <row r="98" spans="2:96" x14ac:dyDescent="0.2">
      <c r="B98" s="236"/>
      <c r="C98" s="236"/>
      <c r="D98" s="236"/>
      <c r="E98" s="236"/>
      <c r="F98" s="236"/>
      <c r="G98" s="236"/>
      <c r="H98" s="236"/>
      <c r="I98" s="236"/>
      <c r="J98" s="236"/>
      <c r="K98" s="236"/>
      <c r="L98" s="270"/>
      <c r="M98" s="358"/>
      <c r="N98" s="335"/>
      <c r="O98" s="335"/>
      <c r="P98" s="335"/>
      <c r="Q98" s="335"/>
      <c r="R98" s="282"/>
      <c r="S98" s="249"/>
      <c r="T98" s="246"/>
      <c r="U98" s="208"/>
      <c r="X98" s="80"/>
      <c r="AA98" s="22">
        <f t="shared" si="88"/>
        <v>1.5</v>
      </c>
      <c r="AB98" s="336">
        <f t="shared" si="89"/>
        <v>0</v>
      </c>
      <c r="AC98" s="337">
        <f t="shared" si="90"/>
        <v>0</v>
      </c>
      <c r="AD98" s="366">
        <f t="shared" si="91"/>
        <v>0</v>
      </c>
      <c r="AE98" s="337">
        <f t="shared" si="92"/>
        <v>0</v>
      </c>
      <c r="AF98" s="332"/>
      <c r="AG98" s="332"/>
      <c r="AH98" s="225" t="str">
        <f t="shared" si="93"/>
        <v>F</v>
      </c>
      <c r="AI98" s="31">
        <f t="shared" si="94"/>
        <v>0</v>
      </c>
      <c r="AJ98" s="284"/>
      <c r="AK98" s="31">
        <f t="shared" si="95"/>
        <v>0</v>
      </c>
      <c r="AL98" s="22"/>
      <c r="AM98" s="2"/>
      <c r="AN98" s="22" t="b">
        <f t="shared" si="96"/>
        <v>0</v>
      </c>
      <c r="AP98" s="31"/>
      <c r="AQ98" s="175"/>
      <c r="AR98" s="1" t="b">
        <f t="shared" si="97"/>
        <v>0</v>
      </c>
      <c r="AS98" s="189"/>
      <c r="AT98" s="22">
        <f t="shared" si="98"/>
        <v>5</v>
      </c>
      <c r="AU98" s="189"/>
      <c r="AV98" s="22">
        <f t="shared" si="99"/>
        <v>5</v>
      </c>
      <c r="AW98" s="189"/>
      <c r="AX98" s="22">
        <f t="shared" si="100"/>
        <v>5</v>
      </c>
      <c r="AY98" s="189"/>
      <c r="AZ98" s="189" t="b">
        <f t="shared" si="101"/>
        <v>0</v>
      </c>
      <c r="BA98" s="18"/>
      <c r="BB98" s="1">
        <f t="shared" si="102"/>
        <v>-2</v>
      </c>
      <c r="BC98" s="3">
        <v>45657</v>
      </c>
      <c r="BD98" s="22"/>
      <c r="BE98" s="22">
        <f t="shared" si="103"/>
        <v>0</v>
      </c>
      <c r="BF98" s="18">
        <f t="shared" si="104"/>
        <v>0</v>
      </c>
      <c r="BG98" s="1">
        <f t="shared" si="105"/>
        <v>-4</v>
      </c>
      <c r="BH98" s="225"/>
      <c r="BI98" s="225">
        <f t="shared" si="106"/>
        <v>0</v>
      </c>
      <c r="BJ98" s="225">
        <f t="shared" si="107"/>
        <v>2</v>
      </c>
      <c r="BK98" s="31"/>
      <c r="BL98" s="31">
        <f t="shared" si="108"/>
        <v>0</v>
      </c>
      <c r="BM98" s="1">
        <f t="shared" si="109"/>
        <v>0.5</v>
      </c>
      <c r="BN98" s="61"/>
      <c r="BO98" s="61">
        <f t="shared" si="110"/>
        <v>0</v>
      </c>
      <c r="BP98" s="1">
        <f t="shared" si="111"/>
        <v>5</v>
      </c>
      <c r="BQ98" s="206"/>
      <c r="BR98" s="61"/>
      <c r="BS98" s="337">
        <f t="shared" si="112"/>
        <v>0</v>
      </c>
      <c r="BT98" s="225">
        <f t="shared" si="113"/>
        <v>-5</v>
      </c>
      <c r="BU98" s="61"/>
      <c r="BV98" s="1"/>
      <c r="BW98" s="1" t="b">
        <f t="shared" si="114"/>
        <v>0</v>
      </c>
      <c r="BX98" s="206" t="s">
        <v>408</v>
      </c>
      <c r="BY98" s="206">
        <f t="shared" si="115"/>
        <v>5</v>
      </c>
      <c r="BZ98" s="3"/>
      <c r="CA98" s="1" t="s">
        <v>437</v>
      </c>
      <c r="CJ98" s="2"/>
      <c r="CL98" s="332"/>
      <c r="CN98">
        <f t="shared" si="87"/>
        <v>20</v>
      </c>
      <c r="CO98" s="175" t="str">
        <f>T359</f>
        <v>XHE</v>
      </c>
      <c r="CP98" t="s">
        <v>621</v>
      </c>
    </row>
    <row r="99" spans="2:96" x14ac:dyDescent="0.2">
      <c r="B99" s="236"/>
      <c r="C99" s="236"/>
      <c r="D99" s="236"/>
      <c r="E99" s="236"/>
      <c r="F99" s="236"/>
      <c r="G99" s="236"/>
      <c r="H99" s="236"/>
      <c r="I99" s="236"/>
      <c r="J99" s="236"/>
      <c r="K99" s="236"/>
      <c r="L99" s="270"/>
      <c r="M99" s="358"/>
      <c r="N99" s="335"/>
      <c r="O99" s="335"/>
      <c r="P99" s="335"/>
      <c r="Q99" s="335"/>
      <c r="R99" s="282"/>
      <c r="S99" s="249"/>
      <c r="T99" s="246"/>
      <c r="U99" s="208"/>
      <c r="X99" s="80"/>
      <c r="AA99" s="80"/>
      <c r="AB99" s="338"/>
      <c r="AC99" s="337"/>
      <c r="AD99" s="366"/>
      <c r="AE99" s="337"/>
      <c r="AF99" s="332"/>
      <c r="AG99" s="332"/>
      <c r="AH99" s="225"/>
      <c r="AI99" s="31"/>
      <c r="AJ99" s="284"/>
      <c r="AK99" s="31"/>
      <c r="AL99" s="22"/>
      <c r="AM99" s="2"/>
      <c r="AN99" s="22"/>
      <c r="AP99" s="31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L99" s="332"/>
      <c r="CM99" s="335" t="s">
        <v>666</v>
      </c>
      <c r="CN99">
        <f t="shared" si="87"/>
        <v>21</v>
      </c>
      <c r="CO99" s="1" t="str">
        <f>T369</f>
        <v>TECB</v>
      </c>
      <c r="CP99" t="s">
        <v>667</v>
      </c>
    </row>
    <row r="100" spans="2:96" ht="17.25" customHeight="1" x14ac:dyDescent="0.2"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70"/>
      <c r="M100" s="358"/>
      <c r="N100" s="335"/>
      <c r="O100" s="246"/>
      <c r="P100" s="246"/>
      <c r="Q100" s="246"/>
      <c r="R100" s="246"/>
      <c r="S100" s="249"/>
      <c r="T100" s="456" t="s">
        <v>648</v>
      </c>
      <c r="U100" s="446" t="s">
        <v>668</v>
      </c>
      <c r="X100" s="80"/>
      <c r="Y100" s="80"/>
      <c r="Z100" s="80"/>
      <c r="AA100" s="80"/>
      <c r="AB100" s="455">
        <f>VLOOKUP(CLEAN(TRIM(T100)), 'ETF''s'!$B$7:$C$42, 2, FALSE)</f>
        <v>10</v>
      </c>
      <c r="AC100" s="506">
        <f>VLOOKUP(CLEAN(TRIM(T100)), 'ETF''s'!$B$7:$D$42, 3, FALSE)</f>
        <v>32</v>
      </c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31">
        <f t="shared" ref="BL100:BL105" si="116">BK100*M100</f>
        <v>0</v>
      </c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L100" s="332"/>
      <c r="CM100" s="335" t="s">
        <v>652</v>
      </c>
      <c r="CN100">
        <f t="shared" si="87"/>
        <v>22</v>
      </c>
      <c r="CO100" s="175" t="str">
        <f>T374</f>
        <v>IBOT</v>
      </c>
      <c r="CP100" t="s">
        <v>669</v>
      </c>
      <c r="CR100" t="s">
        <v>668</v>
      </c>
    </row>
    <row r="101" spans="2:96" x14ac:dyDescent="0.2"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70"/>
      <c r="M101" s="358"/>
      <c r="N101" s="335"/>
      <c r="O101" s="246"/>
      <c r="P101" s="335"/>
      <c r="Q101" s="335"/>
      <c r="R101" s="282"/>
      <c r="S101" s="249" t="str">
        <f t="shared" ref="S101:S106" si="117">IF(BN101&lt;30,$BX$1,IF(BN101&gt;70,$BR$1,$BV$1))</f>
        <v>˄</v>
      </c>
      <c r="T101" s="246"/>
      <c r="U101" s="208" t="s">
        <v>670</v>
      </c>
      <c r="V101" t="s">
        <v>671</v>
      </c>
      <c r="X101" s="80">
        <v>24.31</v>
      </c>
      <c r="Y101" s="189"/>
      <c r="Z101" s="189"/>
      <c r="AA101" s="22">
        <f t="shared" ref="AA101:AA110" si="118">AN101+AP101+AR101+AZ101+BB101+BG101+BJ101+BM101+BT101+BW101+BY101+AC101+AI101+BP101+AK101</f>
        <v>66</v>
      </c>
      <c r="AB101" s="336">
        <f t="shared" ref="AB101:AB106" si="119">IF(X101&gt;0,AB$100,0)</f>
        <v>10</v>
      </c>
      <c r="AC101" s="337">
        <f t="shared" ref="AC101:AC106" si="120">IF(AB101&gt;0,AC$100,0)</f>
        <v>32</v>
      </c>
      <c r="AD101" s="366">
        <f t="shared" ref="AD101:AD106" si="121">AB101*M101</f>
        <v>0</v>
      </c>
      <c r="AE101" s="337">
        <f t="shared" ref="AE101:AE106" si="122">AC101*M101</f>
        <v>0</v>
      </c>
      <c r="AF101" s="332">
        <v>482188</v>
      </c>
      <c r="AG101" s="332">
        <v>54021</v>
      </c>
      <c r="AH101" s="225" t="str">
        <f t="shared" ref="AH101:AH110" si="123">IF(AF101&gt;2500000,AQ$2,IF(AF101&gt;1000000,AR$2,IF(AF101&gt;750000,AS$2,IF(AF101&gt;500000,AT$2,IF(AF101&lt;500000,AU$2)))))</f>
        <v>F</v>
      </c>
      <c r="AI101" s="31">
        <f t="shared" ref="AI101:AI110" si="124">IF(AH101=AQ$2,20,IF(AH101=AR$2,15,IF(AH101=AS$2,10,IF(AH101=AT$2,5,IF(AH101=AU$2,0)))))</f>
        <v>0</v>
      </c>
      <c r="AJ101" s="284">
        <v>72</v>
      </c>
      <c r="AK101" s="31">
        <f t="shared" ref="AK101:AK110" si="125">IF(AJ101&gt;84,20,IF(AJ101&gt;80,15,IF(AJ101&gt;75,10,IF(AJ101&gt;70,5,IF(AJ101&gt;49,0,IF(AJ101&lt;1,0,IF(AJ101&lt;20,-20,IF(AJ101&lt;30,-15,IF(AJ101&lt;40,-10,IF(AJ101&lt;50,-5))))))))))</f>
        <v>5</v>
      </c>
      <c r="AL101" s="22"/>
      <c r="AM101" s="371" t="s">
        <v>397</v>
      </c>
      <c r="AN101" s="22">
        <f t="shared" ref="AN101:AN110" si="126">IF(AM101=$AN$1,20,IF(AM101=$AO$1,17,IF(AM101=$AP$1,12,IF(AM101=$AQ$1,5,IF(AM101=$AR$1,0)))))</f>
        <v>17</v>
      </c>
      <c r="AP101" s="31"/>
      <c r="AQ101" s="271" t="s">
        <v>405</v>
      </c>
      <c r="AR101" s="1">
        <f t="shared" ref="AR101:AR110" si="127">IF(AQ101=$AS$1,20,IF(AQ101=$AU$1,18,IF(AQ101=$AW$1,14,IF(AQ101=$AY$1,10,IF(AQ101=$BA$1,5,IF(AQ101=$BC$1,0,IF(AQ101=$BD$1,-2.5)))))))</f>
        <v>5</v>
      </c>
      <c r="AS101" s="189">
        <v>0.75</v>
      </c>
      <c r="AT101" s="22">
        <f t="shared" ref="AT101:AT110" si="128">IF(AS101&lt;1,5,IF(AS101&lt;2,0,IF(AS101&gt;2,-5, IF(AS101=0,5,IF(AS101&lt;0,-7)))))</f>
        <v>5</v>
      </c>
      <c r="AU101" s="189">
        <v>11.36</v>
      </c>
      <c r="AV101" s="22">
        <f t="shared" ref="AV101:AV110" si="129">IF(AU101&lt;0,-7,IF(AU101&lt;15,5,IF(AU101&lt;25,2,IF(AU101=25,-5,IF(AU101&gt;25,0)))))</f>
        <v>5</v>
      </c>
      <c r="AW101" s="189">
        <v>-1.43</v>
      </c>
      <c r="AX101" s="22">
        <f t="shared" ref="AX101:AX110" si="130">IF(AW101=1,5,IF(AW101&lt;1,5,IF(AW101&gt;1,0)))</f>
        <v>5</v>
      </c>
      <c r="AY101" s="175" t="s">
        <v>404</v>
      </c>
      <c r="AZ101" s="189">
        <f t="shared" ref="AZ101:AZ110" si="131">IF(AY101=$AS$1,20,IF(AY101=$AU$1,18,IF(AY101=$AW$1,14,IF(AY101=$AY$1,10,IF(AY101=$BA$1,5,IF(AY101=$BC$1,0,IF(AY101=$BD$1,-2.5)))))))</f>
        <v>10</v>
      </c>
      <c r="BA101" s="18">
        <v>-0.20899999999999999</v>
      </c>
      <c r="BB101" s="1">
        <f t="shared" ref="BB101:BB110" si="132">IF(BA101&gt;0.05,2,IF(BA101&gt;0,1,IF(BA101&lt;-0.05,-1,IF(BA101&lt;0.1,-2))))</f>
        <v>-1</v>
      </c>
      <c r="BC101" s="3">
        <v>45657</v>
      </c>
      <c r="BD101" s="22">
        <v>26.57</v>
      </c>
      <c r="BE101" s="22">
        <f t="shared" ref="BE101:BE110" si="133">X101</f>
        <v>24.31</v>
      </c>
      <c r="BF101" s="18">
        <f t="shared" ref="BF101:BF110" si="134">IF(BD101&gt;0,(BE101-BD101)/BD101,0)</f>
        <v>-8.5058336469702733E-2</v>
      </c>
      <c r="BG101" s="1">
        <f t="shared" ref="BG101:BG110" si="135">IF(BF101&gt;0.05,4,IF(BF101&gt;0,2,IF(BF101&lt;-0.05,-2,IF(BF101&lt;0.1,-4))))</f>
        <v>-2</v>
      </c>
      <c r="BH101" s="225">
        <v>0</v>
      </c>
      <c r="BI101" s="225">
        <f t="shared" ref="BI101:BI106" si="136">BH101*M101</f>
        <v>0</v>
      </c>
      <c r="BJ101" s="225">
        <f t="shared" ref="BJ101:BJ110" si="137">IF(BH101&gt;5,-1,IF(BH101&gt;4,0,IF(BH101&gt;3,1,IF(BH101&gt;2,2,IF(BH101&gt;1,2, IF(BH101=0,2,IF(BH101&lt;-5,-2,IF(BH101&lt;4,2,IF(BH101&lt;0,1)))))))))</f>
        <v>2</v>
      </c>
      <c r="BK101" s="31">
        <v>7</v>
      </c>
      <c r="BL101" s="31">
        <f t="shared" si="116"/>
        <v>0</v>
      </c>
      <c r="BM101" s="1">
        <f t="shared" ref="BM101:BM110" si="138">IF(BK101&gt;40,4,IF(BK101&gt;30,3.5,IF(BK101&gt;20,3,IF(BK101&gt;10,2,IF(BK101&gt;0,1,IF(BK101=0,0.5,IF(BK101&lt;-40,-4,IF(BK101&lt;-30,-3,IF(BK101&lt;-20,-2.5,IF(BK101&lt;-10,-2,IF(BK101&lt;0,0)))))))))))</f>
        <v>1</v>
      </c>
      <c r="BN101" s="61">
        <v>74</v>
      </c>
      <c r="BO101" s="61">
        <f t="shared" ref="BO101:BO106" si="139">BN101*M101</f>
        <v>0</v>
      </c>
      <c r="BP101" s="1">
        <f t="shared" ref="BP101:BP110" si="140">IF(BN101&lt;10,5,IF(BN101&lt;20,4,IF(BN101&lt;30,3,IF(BN101&lt;40,2,IF(BN101&lt;50,1,IF(BN101=50,0,IF(BN101&gt;90,-5,IF(BN101&gt;80,-4,IF(BN101&gt;70,-3,IF(BN101&gt;60,-2,IF(BN101&gt;50,-1,0)))))))))))</f>
        <v>-3</v>
      </c>
      <c r="BQ101" s="206"/>
      <c r="BR101" s="61">
        <v>0.41</v>
      </c>
      <c r="BS101" s="337">
        <f t="shared" ref="BS101:BS106" si="141">BR101*M101</f>
        <v>0</v>
      </c>
      <c r="BT101" s="225">
        <f t="shared" ref="BT101:BT110" si="142">IF(BR101=1,20,IF(BR101&gt;0.9,16,IF(BR101&gt;0.8,12,IF(BR101&gt;0.7,8,IF(BR101&gt;0.6,4,IF(BR101&gt;0.5,0,IF(BR101&gt;0.4,-1,IF(BR101&gt;0.3,-2,IF(BR101&gt;0.2,-3,IF(BR101&gt;0.1,-4,IF(BR101&gt;0,-5,IF(BR101=0,-5))))))))))))</f>
        <v>-1</v>
      </c>
      <c r="BU101" s="61"/>
      <c r="BV101" s="1" t="s">
        <v>414</v>
      </c>
      <c r="BW101" s="1">
        <f t="shared" ref="BW101:BW110" si="143">IF(BV101=$BZ$1,8,IF(BV101=$CA$1,4,IF(BV101=$CB$1,0,IF(BV101=$CC$1,-4,IF(BV101=$CE$1,-8)))))</f>
        <v>-4</v>
      </c>
      <c r="BX101" s="206" t="s">
        <v>408</v>
      </c>
      <c r="BY101" s="206">
        <f t="shared" ref="BY101:BY110" si="144">IF(BX101=BR$1,5,IF(BX101=BV$1,0,IF(BX101=BX$1,-5)))</f>
        <v>5</v>
      </c>
      <c r="BZ101" s="3">
        <v>45951</v>
      </c>
      <c r="CA101" s="1" t="s">
        <v>437</v>
      </c>
      <c r="CB101" s="61"/>
      <c r="CC101" s="61"/>
      <c r="CD101" s="332"/>
      <c r="CE101" t="s">
        <v>127</v>
      </c>
      <c r="CF101" t="s">
        <v>127</v>
      </c>
      <c r="CG101" t="s">
        <v>668</v>
      </c>
      <c r="CH101" t="s">
        <v>672</v>
      </c>
      <c r="CL101" s="332"/>
      <c r="CM101" s="335" t="s">
        <v>650</v>
      </c>
      <c r="CN101">
        <f t="shared" si="87"/>
        <v>23</v>
      </c>
      <c r="CO101" s="175" t="str">
        <f>T381</f>
        <v>XSD</v>
      </c>
      <c r="CP101" t="s">
        <v>673</v>
      </c>
      <c r="CR101" t="s">
        <v>670</v>
      </c>
    </row>
    <row r="102" spans="2:96" x14ac:dyDescent="0.2"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70"/>
      <c r="M102" s="358"/>
      <c r="N102" s="335"/>
      <c r="S102" s="249" t="str">
        <f t="shared" si="117"/>
        <v>˅</v>
      </c>
      <c r="U102" s="208" t="s">
        <v>674</v>
      </c>
      <c r="V102" t="s">
        <v>675</v>
      </c>
      <c r="X102" s="80">
        <v>31.66</v>
      </c>
      <c r="Y102" s="189"/>
      <c r="Z102" s="189"/>
      <c r="AA102" s="22">
        <f t="shared" si="118"/>
        <v>79.5</v>
      </c>
      <c r="AB102" s="336">
        <f t="shared" si="119"/>
        <v>10</v>
      </c>
      <c r="AC102" s="337">
        <f t="shared" si="120"/>
        <v>32</v>
      </c>
      <c r="AD102" s="366">
        <f t="shared" si="121"/>
        <v>0</v>
      </c>
      <c r="AE102" s="337">
        <f t="shared" si="122"/>
        <v>0</v>
      </c>
      <c r="AF102" s="332">
        <v>7291795</v>
      </c>
      <c r="AG102" s="332">
        <v>740897</v>
      </c>
      <c r="AH102" s="225" t="str">
        <f t="shared" si="123"/>
        <v>A</v>
      </c>
      <c r="AI102" s="31">
        <f t="shared" si="124"/>
        <v>20</v>
      </c>
      <c r="AJ102" s="284">
        <v>70</v>
      </c>
      <c r="AK102" s="31">
        <f t="shared" si="125"/>
        <v>0</v>
      </c>
      <c r="AL102" s="22"/>
      <c r="AM102" s="371" t="s">
        <v>397</v>
      </c>
      <c r="AN102" s="22">
        <f t="shared" si="126"/>
        <v>17</v>
      </c>
      <c r="AP102" s="31"/>
      <c r="AQ102" s="231" t="s">
        <v>407</v>
      </c>
      <c r="AR102" s="1">
        <f t="shared" si="127"/>
        <v>-2.5</v>
      </c>
      <c r="AS102" s="189">
        <v>1.05</v>
      </c>
      <c r="AT102" s="22">
        <f t="shared" si="128"/>
        <v>0</v>
      </c>
      <c r="AU102" s="189">
        <v>11.77</v>
      </c>
      <c r="AV102" s="22">
        <f t="shared" si="129"/>
        <v>5</v>
      </c>
      <c r="AW102" s="189">
        <v>2.2599999999999998</v>
      </c>
      <c r="AX102" s="22">
        <f t="shared" si="130"/>
        <v>0</v>
      </c>
      <c r="AY102" s="175" t="s">
        <v>404</v>
      </c>
      <c r="AZ102" s="189">
        <f t="shared" si="131"/>
        <v>10</v>
      </c>
      <c r="BA102" s="18">
        <v>6.8000000000000005E-2</v>
      </c>
      <c r="BB102" s="1">
        <f t="shared" si="132"/>
        <v>2</v>
      </c>
      <c r="BC102" s="3">
        <v>45657</v>
      </c>
      <c r="BD102" s="22">
        <v>29.81</v>
      </c>
      <c r="BE102" s="22">
        <f t="shared" si="133"/>
        <v>31.66</v>
      </c>
      <c r="BF102" s="18">
        <f t="shared" si="134"/>
        <v>6.2059711506206018E-2</v>
      </c>
      <c r="BG102" s="1">
        <f t="shared" si="135"/>
        <v>4</v>
      </c>
      <c r="BH102" s="225">
        <v>0</v>
      </c>
      <c r="BI102" s="225">
        <f t="shared" si="136"/>
        <v>0</v>
      </c>
      <c r="BJ102" s="225">
        <f t="shared" si="137"/>
        <v>2</v>
      </c>
      <c r="BK102" s="31">
        <v>-10</v>
      </c>
      <c r="BL102" s="31">
        <f t="shared" si="116"/>
        <v>0</v>
      </c>
      <c r="BM102" s="1">
        <f t="shared" si="138"/>
        <v>0</v>
      </c>
      <c r="BN102" s="61">
        <v>21</v>
      </c>
      <c r="BO102" s="61">
        <f t="shared" si="139"/>
        <v>0</v>
      </c>
      <c r="BP102" s="1">
        <f t="shared" si="140"/>
        <v>3</v>
      </c>
      <c r="BQ102" s="206"/>
      <c r="BR102" s="61">
        <v>0.04</v>
      </c>
      <c r="BS102" s="337">
        <f t="shared" si="141"/>
        <v>0</v>
      </c>
      <c r="BT102" s="225">
        <f t="shared" si="142"/>
        <v>-5</v>
      </c>
      <c r="BU102" s="61"/>
      <c r="BV102" s="1" t="s">
        <v>415</v>
      </c>
      <c r="BW102" s="1">
        <f t="shared" si="143"/>
        <v>-8</v>
      </c>
      <c r="BX102" s="206" t="s">
        <v>408</v>
      </c>
      <c r="BY102" s="206">
        <f t="shared" si="144"/>
        <v>5</v>
      </c>
      <c r="BZ102" s="3"/>
      <c r="CA102" s="1" t="s">
        <v>437</v>
      </c>
      <c r="CE102" t="s">
        <v>127</v>
      </c>
      <c r="CF102" t="s">
        <v>127</v>
      </c>
      <c r="CG102" t="s">
        <v>668</v>
      </c>
      <c r="CL102" s="332"/>
      <c r="CM102" s="335" t="s">
        <v>676</v>
      </c>
      <c r="CN102">
        <f t="shared" si="87"/>
        <v>24</v>
      </c>
      <c r="CO102" s="1" t="str">
        <f>T399</f>
        <v>XSW</v>
      </c>
      <c r="CP102" t="s">
        <v>677</v>
      </c>
      <c r="CR102" t="s">
        <v>674</v>
      </c>
    </row>
    <row r="103" spans="2:96" x14ac:dyDescent="0.2"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70"/>
      <c r="M103" s="358"/>
      <c r="N103" s="335"/>
      <c r="S103" s="249" t="str">
        <f t="shared" si="117"/>
        <v>˅</v>
      </c>
      <c r="U103" s="208" t="s">
        <v>678</v>
      </c>
      <c r="V103" t="s">
        <v>679</v>
      </c>
      <c r="X103" s="80">
        <v>16.8</v>
      </c>
      <c r="Y103" s="189"/>
      <c r="Z103" s="189"/>
      <c r="AA103" s="22">
        <f t="shared" si="118"/>
        <v>88</v>
      </c>
      <c r="AB103" s="336">
        <f t="shared" si="119"/>
        <v>10</v>
      </c>
      <c r="AC103" s="337">
        <f t="shared" si="120"/>
        <v>32</v>
      </c>
      <c r="AD103" s="366">
        <f t="shared" si="121"/>
        <v>0</v>
      </c>
      <c r="AE103" s="337">
        <f t="shared" si="122"/>
        <v>0</v>
      </c>
      <c r="AF103" s="332">
        <v>5050591</v>
      </c>
      <c r="AG103" s="332">
        <v>280650</v>
      </c>
      <c r="AH103" s="225" t="str">
        <f t="shared" si="123"/>
        <v>A</v>
      </c>
      <c r="AI103" s="31">
        <f t="shared" si="124"/>
        <v>20</v>
      </c>
      <c r="AJ103" s="284">
        <v>76</v>
      </c>
      <c r="AK103" s="31">
        <f t="shared" si="125"/>
        <v>10</v>
      </c>
      <c r="AL103" s="22"/>
      <c r="AM103" s="2" t="s">
        <v>398</v>
      </c>
      <c r="AN103" s="22">
        <f t="shared" si="126"/>
        <v>12</v>
      </c>
      <c r="AP103" s="31"/>
      <c r="AQ103" s="175" t="s">
        <v>404</v>
      </c>
      <c r="AR103" s="1">
        <f t="shared" si="127"/>
        <v>10</v>
      </c>
      <c r="AS103" s="189">
        <v>1.35</v>
      </c>
      <c r="AT103" s="22">
        <f t="shared" si="128"/>
        <v>0</v>
      </c>
      <c r="AU103" s="189">
        <v>12.82</v>
      </c>
      <c r="AV103" s="22">
        <f t="shared" si="129"/>
        <v>5</v>
      </c>
      <c r="AW103" s="189" t="s">
        <v>680</v>
      </c>
      <c r="AX103" s="22">
        <f t="shared" si="130"/>
        <v>0</v>
      </c>
      <c r="AY103" s="273" t="s">
        <v>406</v>
      </c>
      <c r="AZ103" s="189">
        <f t="shared" si="131"/>
        <v>0</v>
      </c>
      <c r="BA103" s="18">
        <v>0.03</v>
      </c>
      <c r="BB103" s="1">
        <f t="shared" si="132"/>
        <v>1</v>
      </c>
      <c r="BC103" s="3">
        <v>45657</v>
      </c>
      <c r="BD103" s="22">
        <v>18.559999999999999</v>
      </c>
      <c r="BE103" s="22">
        <f t="shared" si="133"/>
        <v>16.8</v>
      </c>
      <c r="BF103" s="18">
        <f t="shared" si="134"/>
        <v>-9.482758620689645E-2</v>
      </c>
      <c r="BG103" s="1">
        <f t="shared" si="135"/>
        <v>-2</v>
      </c>
      <c r="BH103" s="225">
        <v>-2.5</v>
      </c>
      <c r="BI103" s="225">
        <f t="shared" si="136"/>
        <v>0</v>
      </c>
      <c r="BJ103" s="225">
        <f t="shared" si="137"/>
        <v>2</v>
      </c>
      <c r="BK103" s="31">
        <v>-42</v>
      </c>
      <c r="BL103" s="31">
        <f t="shared" si="116"/>
        <v>0</v>
      </c>
      <c r="BM103" s="1">
        <f t="shared" si="138"/>
        <v>-4</v>
      </c>
      <c r="BN103" s="61">
        <v>27</v>
      </c>
      <c r="BO103" s="61">
        <f t="shared" si="139"/>
        <v>0</v>
      </c>
      <c r="BP103" s="1">
        <f t="shared" si="140"/>
        <v>3</v>
      </c>
      <c r="BQ103" s="206"/>
      <c r="BR103" s="61">
        <v>0</v>
      </c>
      <c r="BS103" s="337">
        <f t="shared" si="141"/>
        <v>0</v>
      </c>
      <c r="BT103" s="225">
        <f t="shared" si="142"/>
        <v>-5</v>
      </c>
      <c r="BU103" s="61"/>
      <c r="BV103" s="1" t="s">
        <v>412</v>
      </c>
      <c r="BW103" s="1">
        <f t="shared" si="143"/>
        <v>4</v>
      </c>
      <c r="BX103" s="206" t="s">
        <v>408</v>
      </c>
      <c r="BY103" s="206">
        <f t="shared" si="144"/>
        <v>5</v>
      </c>
      <c r="BZ103" s="3"/>
      <c r="CA103" s="1" t="s">
        <v>510</v>
      </c>
      <c r="CE103" t="s">
        <v>127</v>
      </c>
      <c r="CF103" t="s">
        <v>127</v>
      </c>
      <c r="CG103" t="s">
        <v>668</v>
      </c>
      <c r="CL103" s="332"/>
      <c r="CM103" s="335" t="s">
        <v>681</v>
      </c>
      <c r="CN103">
        <f t="shared" si="87"/>
        <v>25</v>
      </c>
      <c r="CO103" t="str">
        <f>T427</f>
        <v>HACK</v>
      </c>
      <c r="CP103" t="s">
        <v>666</v>
      </c>
      <c r="CR103" t="s">
        <v>678</v>
      </c>
    </row>
    <row r="104" spans="2:96" x14ac:dyDescent="0.2"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70"/>
      <c r="M104" s="358"/>
      <c r="N104" s="335"/>
      <c r="O104" s="246"/>
      <c r="P104" s="246"/>
      <c r="Q104" s="246"/>
      <c r="R104" s="335"/>
      <c r="S104" s="249" t="str">
        <f t="shared" si="117"/>
        <v>˃</v>
      </c>
      <c r="T104" s="246" t="s">
        <v>655</v>
      </c>
      <c r="U104" s="208" t="s">
        <v>653</v>
      </c>
      <c r="V104" t="s">
        <v>654</v>
      </c>
      <c r="X104" s="189">
        <v>160.4</v>
      </c>
      <c r="Y104" s="189"/>
      <c r="Z104" s="189"/>
      <c r="AA104" s="22">
        <f t="shared" si="118"/>
        <v>122</v>
      </c>
      <c r="AB104" s="336">
        <f t="shared" si="119"/>
        <v>10</v>
      </c>
      <c r="AC104" s="337">
        <f t="shared" si="120"/>
        <v>32</v>
      </c>
      <c r="AD104" s="366">
        <f t="shared" si="121"/>
        <v>0</v>
      </c>
      <c r="AE104" s="337">
        <f t="shared" si="122"/>
        <v>0</v>
      </c>
      <c r="AF104" s="332">
        <v>16129324</v>
      </c>
      <c r="AG104" s="332">
        <v>1122960</v>
      </c>
      <c r="AH104" s="225" t="str">
        <f t="shared" si="123"/>
        <v>A</v>
      </c>
      <c r="AI104" s="31">
        <f t="shared" si="124"/>
        <v>20</v>
      </c>
      <c r="AJ104" s="284">
        <v>75</v>
      </c>
      <c r="AK104" s="31">
        <f t="shared" si="125"/>
        <v>5</v>
      </c>
      <c r="AL104" s="22"/>
      <c r="AM104" s="453" t="s">
        <v>399</v>
      </c>
      <c r="AN104" s="22">
        <f t="shared" si="126"/>
        <v>5</v>
      </c>
      <c r="AP104" s="31"/>
      <c r="AQ104" s="176" t="s">
        <v>401</v>
      </c>
      <c r="AR104" s="1">
        <f t="shared" si="127"/>
        <v>20</v>
      </c>
      <c r="AS104" s="189">
        <v>0.38</v>
      </c>
      <c r="AT104" s="22">
        <f t="shared" si="128"/>
        <v>5</v>
      </c>
      <c r="AU104" s="189">
        <v>66.56</v>
      </c>
      <c r="AV104" s="22">
        <f t="shared" si="129"/>
        <v>0</v>
      </c>
      <c r="AW104" s="189">
        <v>3.85</v>
      </c>
      <c r="AX104" s="22">
        <f t="shared" si="130"/>
        <v>0</v>
      </c>
      <c r="AY104" s="176" t="s">
        <v>401</v>
      </c>
      <c r="AZ104" s="189">
        <f t="shared" si="131"/>
        <v>20</v>
      </c>
      <c r="BA104" s="18">
        <v>0.114</v>
      </c>
      <c r="BB104" s="1">
        <f t="shared" si="132"/>
        <v>2</v>
      </c>
      <c r="BC104" s="3">
        <v>45657</v>
      </c>
      <c r="BD104" s="22">
        <v>119.6</v>
      </c>
      <c r="BE104" s="22">
        <f t="shared" si="133"/>
        <v>160.4</v>
      </c>
      <c r="BF104" s="18">
        <f t="shared" si="134"/>
        <v>0.3411371237458195</v>
      </c>
      <c r="BG104" s="1">
        <f t="shared" si="135"/>
        <v>4</v>
      </c>
      <c r="BH104" s="225">
        <v>2</v>
      </c>
      <c r="BI104" s="225">
        <f t="shared" si="136"/>
        <v>0</v>
      </c>
      <c r="BJ104" s="225">
        <f t="shared" si="137"/>
        <v>2</v>
      </c>
      <c r="BK104" s="31">
        <v>6</v>
      </c>
      <c r="BL104" s="31">
        <f t="shared" si="116"/>
        <v>0</v>
      </c>
      <c r="BM104" s="1">
        <f t="shared" si="138"/>
        <v>1</v>
      </c>
      <c r="BN104" s="61">
        <v>38</v>
      </c>
      <c r="BO104" s="61">
        <f t="shared" si="139"/>
        <v>0</v>
      </c>
      <c r="BP104" s="1">
        <f t="shared" si="140"/>
        <v>2</v>
      </c>
      <c r="BQ104" s="206"/>
      <c r="BR104" s="61">
        <v>0.69</v>
      </c>
      <c r="BS104" s="337">
        <f t="shared" si="141"/>
        <v>0</v>
      </c>
      <c r="BT104" s="225">
        <f t="shared" si="142"/>
        <v>4</v>
      </c>
      <c r="BU104" s="61"/>
      <c r="BV104" s="1" t="s">
        <v>413</v>
      </c>
      <c r="BW104" s="1">
        <f t="shared" si="143"/>
        <v>0</v>
      </c>
      <c r="BX104" s="206" t="s">
        <v>408</v>
      </c>
      <c r="BY104" s="206">
        <f t="shared" si="144"/>
        <v>5</v>
      </c>
      <c r="BZ104" s="207">
        <v>45953</v>
      </c>
      <c r="CA104" s="1" t="s">
        <v>437</v>
      </c>
      <c r="CB104" s="61">
        <v>120</v>
      </c>
      <c r="CC104" s="61">
        <v>190</v>
      </c>
      <c r="CD104" s="332"/>
      <c r="CE104" t="s">
        <v>127</v>
      </c>
      <c r="CF104" t="s">
        <v>127</v>
      </c>
      <c r="CG104" t="s">
        <v>503</v>
      </c>
      <c r="CH104" t="s">
        <v>682</v>
      </c>
      <c r="CI104" s="183"/>
      <c r="CL104" s="332"/>
      <c r="CN104">
        <f t="shared" si="87"/>
        <v>26</v>
      </c>
      <c r="CO104" s="175" t="str">
        <f>T437</f>
        <v>XLK</v>
      </c>
      <c r="CP104" t="s">
        <v>681</v>
      </c>
      <c r="CR104" t="s">
        <v>653</v>
      </c>
    </row>
    <row r="105" spans="2:96" x14ac:dyDescent="0.2"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70"/>
      <c r="M105" s="358"/>
      <c r="N105" s="335"/>
      <c r="O105" s="246"/>
      <c r="P105" s="246"/>
      <c r="Q105" s="246"/>
      <c r="R105" s="335"/>
      <c r="S105" s="249" t="str">
        <f t="shared" si="117"/>
        <v>˄</v>
      </c>
      <c r="T105" s="246" t="s">
        <v>655</v>
      </c>
      <c r="U105" s="208" t="s">
        <v>656</v>
      </c>
      <c r="V105" t="s">
        <v>683</v>
      </c>
      <c r="X105" s="189">
        <v>193.14</v>
      </c>
      <c r="Y105" s="189"/>
      <c r="Z105" s="189"/>
      <c r="AA105" s="22">
        <f t="shared" si="118"/>
        <v>122</v>
      </c>
      <c r="AB105" s="336">
        <f t="shared" si="119"/>
        <v>10</v>
      </c>
      <c r="AC105" s="337">
        <f t="shared" si="120"/>
        <v>32</v>
      </c>
      <c r="AD105" s="366">
        <f t="shared" si="121"/>
        <v>0</v>
      </c>
      <c r="AE105" s="337">
        <f t="shared" si="122"/>
        <v>0</v>
      </c>
      <c r="AF105" s="332">
        <v>8945562</v>
      </c>
      <c r="AG105" s="332">
        <v>716180</v>
      </c>
      <c r="AH105" s="225" t="str">
        <f t="shared" si="123"/>
        <v>A</v>
      </c>
      <c r="AI105" s="31">
        <f t="shared" si="124"/>
        <v>20</v>
      </c>
      <c r="AJ105" s="284">
        <v>56</v>
      </c>
      <c r="AK105" s="31">
        <f t="shared" si="125"/>
        <v>0</v>
      </c>
      <c r="AL105" s="22"/>
      <c r="AM105" s="453" t="s">
        <v>399</v>
      </c>
      <c r="AN105" s="22">
        <f t="shared" si="126"/>
        <v>5</v>
      </c>
      <c r="AP105" s="31"/>
      <c r="AQ105" s="176" t="s">
        <v>401</v>
      </c>
      <c r="AR105" s="1">
        <f t="shared" si="127"/>
        <v>20</v>
      </c>
      <c r="AS105" s="189">
        <v>1.19</v>
      </c>
      <c r="AT105" s="22">
        <f t="shared" si="128"/>
        <v>0</v>
      </c>
      <c r="AU105" s="189">
        <v>28.57</v>
      </c>
      <c r="AV105" s="22">
        <f t="shared" si="129"/>
        <v>0</v>
      </c>
      <c r="AW105" s="189">
        <v>1.97</v>
      </c>
      <c r="AX105" s="22">
        <f t="shared" si="130"/>
        <v>0</v>
      </c>
      <c r="AY105" s="239" t="s">
        <v>402</v>
      </c>
      <c r="AZ105" s="189">
        <f t="shared" si="131"/>
        <v>18</v>
      </c>
      <c r="BA105" s="18">
        <v>0.105</v>
      </c>
      <c r="BB105" s="1">
        <f t="shared" si="132"/>
        <v>2</v>
      </c>
      <c r="BC105" s="3">
        <v>45657</v>
      </c>
      <c r="BD105" s="22">
        <v>137.16</v>
      </c>
      <c r="BE105" s="22">
        <f t="shared" si="133"/>
        <v>193.14</v>
      </c>
      <c r="BF105" s="18">
        <f t="shared" si="134"/>
        <v>0.40813648293963251</v>
      </c>
      <c r="BG105" s="1">
        <f t="shared" si="135"/>
        <v>4</v>
      </c>
      <c r="BH105" s="225">
        <v>3.5</v>
      </c>
      <c r="BI105" s="225">
        <f t="shared" si="136"/>
        <v>0</v>
      </c>
      <c r="BJ105" s="225">
        <f t="shared" si="137"/>
        <v>1</v>
      </c>
      <c r="BK105" s="31">
        <v>26</v>
      </c>
      <c r="BL105" s="31">
        <f t="shared" si="116"/>
        <v>0</v>
      </c>
      <c r="BM105" s="1">
        <f t="shared" si="138"/>
        <v>3</v>
      </c>
      <c r="BN105" s="61">
        <v>86</v>
      </c>
      <c r="BO105" s="61">
        <f t="shared" si="139"/>
        <v>0</v>
      </c>
      <c r="BP105" s="1">
        <f t="shared" si="140"/>
        <v>-4</v>
      </c>
      <c r="BQ105" s="206"/>
      <c r="BR105" s="61">
        <v>0.84</v>
      </c>
      <c r="BS105" s="337">
        <f t="shared" si="141"/>
        <v>0</v>
      </c>
      <c r="BT105" s="225">
        <f t="shared" si="142"/>
        <v>12</v>
      </c>
      <c r="BU105" s="61"/>
      <c r="BV105" s="1" t="s">
        <v>412</v>
      </c>
      <c r="BW105" s="1">
        <f t="shared" si="143"/>
        <v>4</v>
      </c>
      <c r="BX105" s="206" t="s">
        <v>408</v>
      </c>
      <c r="BY105" s="206">
        <f t="shared" si="144"/>
        <v>5</v>
      </c>
      <c r="BZ105" s="207">
        <v>45965</v>
      </c>
      <c r="CA105" s="1" t="s">
        <v>437</v>
      </c>
      <c r="CB105" s="61">
        <v>105</v>
      </c>
      <c r="CC105" s="61">
        <v>225</v>
      </c>
      <c r="CD105" s="332"/>
      <c r="CE105" t="s">
        <v>127</v>
      </c>
      <c r="CF105" t="s">
        <v>127</v>
      </c>
      <c r="CG105" t="s">
        <v>503</v>
      </c>
      <c r="CH105" t="s">
        <v>682</v>
      </c>
      <c r="CI105" s="183"/>
      <c r="CL105" s="332"/>
      <c r="CN105">
        <f t="shared" si="87"/>
        <v>27</v>
      </c>
      <c r="CO105" s="175" t="str">
        <f>T452</f>
        <v>XLC</v>
      </c>
      <c r="CP105" t="s">
        <v>684</v>
      </c>
      <c r="CR105" t="s">
        <v>656</v>
      </c>
    </row>
    <row r="106" spans="2:96" x14ac:dyDescent="0.2"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70"/>
      <c r="M106" s="358"/>
      <c r="N106" s="335"/>
      <c r="O106" s="246"/>
      <c r="P106" s="246"/>
      <c r="Q106" s="246"/>
      <c r="R106" s="246"/>
      <c r="S106" s="249" t="str">
        <f t="shared" si="117"/>
        <v>˃</v>
      </c>
      <c r="T106" s="246" t="s">
        <v>655</v>
      </c>
      <c r="U106" s="208" t="s">
        <v>661</v>
      </c>
      <c r="V106" t="s">
        <v>662</v>
      </c>
      <c r="X106" s="189">
        <v>133.01</v>
      </c>
      <c r="Y106" s="189"/>
      <c r="Z106" s="189"/>
      <c r="AA106" s="22">
        <f t="shared" si="118"/>
        <v>116</v>
      </c>
      <c r="AB106" s="336">
        <f t="shared" si="119"/>
        <v>10</v>
      </c>
      <c r="AC106" s="337">
        <f t="shared" si="120"/>
        <v>32</v>
      </c>
      <c r="AD106" s="366">
        <f t="shared" si="121"/>
        <v>0</v>
      </c>
      <c r="AE106" s="337">
        <f t="shared" si="122"/>
        <v>0</v>
      </c>
      <c r="AF106" s="332">
        <v>10073182</v>
      </c>
      <c r="AG106" s="332">
        <v>129394</v>
      </c>
      <c r="AH106" s="225" t="str">
        <f t="shared" si="123"/>
        <v>A</v>
      </c>
      <c r="AI106" s="31">
        <f t="shared" si="124"/>
        <v>20</v>
      </c>
      <c r="AJ106" s="284">
        <v>61</v>
      </c>
      <c r="AK106" s="31">
        <f t="shared" si="125"/>
        <v>0</v>
      </c>
      <c r="AL106" s="22"/>
      <c r="AM106" s="2" t="s">
        <v>398</v>
      </c>
      <c r="AN106" s="22">
        <f t="shared" si="126"/>
        <v>12</v>
      </c>
      <c r="AP106" s="31"/>
      <c r="AQ106" s="239" t="s">
        <v>402</v>
      </c>
      <c r="AR106" s="1">
        <f t="shared" si="127"/>
        <v>18</v>
      </c>
      <c r="AS106" s="189">
        <v>0.6</v>
      </c>
      <c r="AT106" s="22">
        <f t="shared" si="128"/>
        <v>5</v>
      </c>
      <c r="AU106" s="189">
        <v>31.9</v>
      </c>
      <c r="AV106" s="22">
        <f t="shared" si="129"/>
        <v>0</v>
      </c>
      <c r="AW106" s="189">
        <v>1.41</v>
      </c>
      <c r="AX106" s="22">
        <f t="shared" si="130"/>
        <v>0</v>
      </c>
      <c r="AY106" s="239" t="s">
        <v>402</v>
      </c>
      <c r="AZ106" s="189">
        <f t="shared" si="131"/>
        <v>18</v>
      </c>
      <c r="BA106" s="18">
        <v>-4.2999999999999997E-2</v>
      </c>
      <c r="BB106" s="1">
        <f t="shared" si="132"/>
        <v>-2</v>
      </c>
      <c r="BC106" s="3">
        <v>45657</v>
      </c>
      <c r="BD106" s="22">
        <v>110.74</v>
      </c>
      <c r="BE106" s="22">
        <f t="shared" si="133"/>
        <v>133.01</v>
      </c>
      <c r="BF106" s="18">
        <f t="shared" si="134"/>
        <v>0.20110167960989703</v>
      </c>
      <c r="BG106" s="1">
        <f t="shared" si="135"/>
        <v>4</v>
      </c>
      <c r="BH106" s="225">
        <v>1</v>
      </c>
      <c r="BI106" s="225">
        <f t="shared" si="136"/>
        <v>0</v>
      </c>
      <c r="BJ106" s="225">
        <f t="shared" si="137"/>
        <v>2</v>
      </c>
      <c r="BK106" s="31">
        <v>-10</v>
      </c>
      <c r="BL106" s="31">
        <f>BK106*M225</f>
        <v>0</v>
      </c>
      <c r="BM106" s="1">
        <f t="shared" si="138"/>
        <v>0</v>
      </c>
      <c r="BN106" s="61">
        <v>56</v>
      </c>
      <c r="BO106" s="61">
        <f t="shared" si="139"/>
        <v>0</v>
      </c>
      <c r="BP106" s="1">
        <f t="shared" si="140"/>
        <v>-1</v>
      </c>
      <c r="BQ106" s="206"/>
      <c r="BR106" s="61">
        <v>0.61</v>
      </c>
      <c r="BS106" s="337">
        <f t="shared" si="141"/>
        <v>0</v>
      </c>
      <c r="BT106" s="225">
        <f t="shared" si="142"/>
        <v>4</v>
      </c>
      <c r="BU106" s="61"/>
      <c r="BV106" s="1" t="s">
        <v>412</v>
      </c>
      <c r="BW106" s="1">
        <f t="shared" si="143"/>
        <v>4</v>
      </c>
      <c r="BX106" s="206" t="s">
        <v>408</v>
      </c>
      <c r="BY106" s="206">
        <f t="shared" si="144"/>
        <v>5</v>
      </c>
      <c r="BZ106" s="3">
        <v>45959</v>
      </c>
      <c r="CA106" s="1" t="s">
        <v>437</v>
      </c>
      <c r="CD106" s="80"/>
      <c r="CE106" t="s">
        <v>685</v>
      </c>
      <c r="CL106" s="332"/>
      <c r="CM106" s="335"/>
      <c r="CN106">
        <f t="shared" si="87"/>
        <v>28</v>
      </c>
      <c r="CO106" s="175" t="str">
        <f>T460</f>
        <v>XLU</v>
      </c>
      <c r="CP106" t="s">
        <v>686</v>
      </c>
      <c r="CR106" t="s">
        <v>661</v>
      </c>
    </row>
    <row r="107" spans="2:96" ht="15.75" customHeight="1" x14ac:dyDescent="0.2"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70"/>
      <c r="M107" s="358"/>
      <c r="N107" s="335"/>
      <c r="O107" s="246"/>
      <c r="P107" s="246"/>
      <c r="Q107" s="246"/>
      <c r="R107" s="246"/>
      <c r="S107" s="249" t="e">
        <f>IF(#REF!&lt;30,$BX$1,IF(#REF!&gt;70,$BR$1,$BV$1))</f>
        <v>#REF!</v>
      </c>
      <c r="T107" s="490" t="s">
        <v>687</v>
      </c>
      <c r="U107" s="208" t="s">
        <v>688</v>
      </c>
      <c r="V107" t="s">
        <v>689</v>
      </c>
      <c r="W107" s="183"/>
      <c r="X107" s="382">
        <v>18.91</v>
      </c>
      <c r="Y107" s="189" t="e">
        <f>AA107*#REF!</f>
        <v>#REF!</v>
      </c>
      <c r="Z107" s="189" t="e">
        <f>(AA107*Y107)/Y$3</f>
        <v>#REF!</v>
      </c>
      <c r="AA107" s="22">
        <f t="shared" si="118"/>
        <v>86</v>
      </c>
      <c r="AB107" s="336">
        <v>9</v>
      </c>
      <c r="AC107" s="337">
        <v>45</v>
      </c>
      <c r="AD107" s="366" t="e">
        <f>AB107*#REF!</f>
        <v>#REF!</v>
      </c>
      <c r="AE107" s="337" t="e">
        <f>AC107*#REF!</f>
        <v>#REF!</v>
      </c>
      <c r="AF107" s="332">
        <v>243812</v>
      </c>
      <c r="AG107" s="332"/>
      <c r="AH107" s="225" t="str">
        <f t="shared" si="123"/>
        <v>F</v>
      </c>
      <c r="AI107" s="31">
        <f t="shared" si="124"/>
        <v>0</v>
      </c>
      <c r="AJ107" s="284">
        <v>37</v>
      </c>
      <c r="AK107" s="31">
        <f t="shared" si="125"/>
        <v>-10</v>
      </c>
      <c r="AL107" s="22"/>
      <c r="AM107" s="371" t="s">
        <v>397</v>
      </c>
      <c r="AN107" s="22">
        <f t="shared" si="126"/>
        <v>17</v>
      </c>
      <c r="AO107">
        <f>IF(AM107=AN$1,5,IF(AM107=AO$1,4,IF(AM107=AP$1,3,IF(AM107=AQ$1,2,IF(AM107=AR$1,1,0)))))</f>
        <v>4</v>
      </c>
      <c r="AP107" s="31"/>
      <c r="AQ107" s="175" t="s">
        <v>404</v>
      </c>
      <c r="AR107" s="1">
        <f t="shared" si="127"/>
        <v>10</v>
      </c>
      <c r="AS107" s="189">
        <v>0</v>
      </c>
      <c r="AT107" s="22">
        <f t="shared" si="128"/>
        <v>5</v>
      </c>
      <c r="AU107" s="189">
        <v>-10.17</v>
      </c>
      <c r="AV107" s="22">
        <f t="shared" si="129"/>
        <v>-7</v>
      </c>
      <c r="AW107" s="189">
        <f>-1-2</f>
        <v>-3</v>
      </c>
      <c r="AX107" s="22">
        <f t="shared" si="130"/>
        <v>5</v>
      </c>
      <c r="AY107" s="273" t="s">
        <v>406</v>
      </c>
      <c r="AZ107" s="189">
        <f t="shared" si="131"/>
        <v>0</v>
      </c>
      <c r="BA107" s="18">
        <v>0.77500000000000002</v>
      </c>
      <c r="BB107" s="1">
        <f t="shared" si="132"/>
        <v>2</v>
      </c>
      <c r="BC107" s="3">
        <v>45657</v>
      </c>
      <c r="BD107" s="22">
        <v>10.02</v>
      </c>
      <c r="BE107" s="22">
        <f t="shared" si="133"/>
        <v>18.91</v>
      </c>
      <c r="BF107" s="18">
        <f t="shared" si="134"/>
        <v>0.88722554890219574</v>
      </c>
      <c r="BG107" s="1">
        <f t="shared" si="135"/>
        <v>4</v>
      </c>
      <c r="BH107" s="225">
        <v>1</v>
      </c>
      <c r="BI107" s="225" t="e">
        <f>BH107*#REF!</f>
        <v>#REF!</v>
      </c>
      <c r="BJ107" s="225">
        <f t="shared" si="137"/>
        <v>2</v>
      </c>
      <c r="BK107" s="31">
        <v>-4</v>
      </c>
      <c r="BL107" s="31" t="e">
        <f>BK107*#REF!</f>
        <v>#REF!</v>
      </c>
      <c r="BM107" s="1">
        <f t="shared" si="138"/>
        <v>0</v>
      </c>
      <c r="BN107" s="61">
        <v>24</v>
      </c>
      <c r="BO107" s="61" t="e">
        <f>BN107*#REF!</f>
        <v>#REF!</v>
      </c>
      <c r="BP107" s="1">
        <f t="shared" si="140"/>
        <v>3</v>
      </c>
      <c r="BQ107" s="206"/>
      <c r="BR107" s="61">
        <v>0.86</v>
      </c>
      <c r="BS107" s="337" t="e">
        <f>BR107*#REF!</f>
        <v>#REF!</v>
      </c>
      <c r="BT107" s="225">
        <f t="shared" si="142"/>
        <v>12</v>
      </c>
      <c r="BU107" s="61"/>
      <c r="BV107" s="1" t="s">
        <v>414</v>
      </c>
      <c r="BW107" s="1">
        <f t="shared" si="143"/>
        <v>-4</v>
      </c>
      <c r="BX107" s="206" t="s">
        <v>408</v>
      </c>
      <c r="BY107" s="206">
        <f t="shared" si="144"/>
        <v>5</v>
      </c>
      <c r="BZ107" s="3"/>
      <c r="CA107" s="1" t="s">
        <v>437</v>
      </c>
      <c r="CE107" t="s">
        <v>520</v>
      </c>
      <c r="CF107" t="s">
        <v>520</v>
      </c>
      <c r="CG107" t="s">
        <v>521</v>
      </c>
      <c r="CH107" t="s">
        <v>522</v>
      </c>
      <c r="CK107" t="s">
        <v>690</v>
      </c>
      <c r="CL107" s="332"/>
      <c r="CM107" s="335"/>
      <c r="CN107">
        <f t="shared" si="87"/>
        <v>29</v>
      </c>
      <c r="CP107" t="s">
        <v>691</v>
      </c>
      <c r="CR107" t="s">
        <v>688</v>
      </c>
    </row>
    <row r="108" spans="2:96" ht="15.75" hidden="1" customHeight="1" x14ac:dyDescent="0.2"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70"/>
      <c r="M108" s="358"/>
      <c r="N108" s="335"/>
      <c r="O108" s="246"/>
      <c r="P108" s="246"/>
      <c r="Q108" s="246"/>
      <c r="R108" s="246"/>
      <c r="S108" s="249"/>
      <c r="T108" s="246"/>
      <c r="U108" s="53"/>
      <c r="X108" s="80"/>
      <c r="Y108" s="189"/>
      <c r="Z108" s="189"/>
      <c r="AA108" s="22">
        <f t="shared" si="118"/>
        <v>1.5</v>
      </c>
      <c r="AB108" s="336">
        <f>IF(X108&gt;0,AB$100,0)</f>
        <v>0</v>
      </c>
      <c r="AC108" s="337">
        <f>IF(AB108&gt;0,AC$100,0)</f>
        <v>0</v>
      </c>
      <c r="AD108" s="366">
        <f>AB108*M108</f>
        <v>0</v>
      </c>
      <c r="AE108" s="337">
        <f>AC108*M108</f>
        <v>0</v>
      </c>
      <c r="AF108" s="332"/>
      <c r="AG108" s="332"/>
      <c r="AH108" s="225" t="str">
        <f t="shared" si="123"/>
        <v>F</v>
      </c>
      <c r="AI108" s="31">
        <f t="shared" si="124"/>
        <v>0</v>
      </c>
      <c r="AJ108" s="284"/>
      <c r="AK108" s="31">
        <f t="shared" si="125"/>
        <v>0</v>
      </c>
      <c r="AL108" s="22"/>
      <c r="AM108" s="2"/>
      <c r="AN108" s="22" t="b">
        <f t="shared" si="126"/>
        <v>0</v>
      </c>
      <c r="AP108" s="31"/>
      <c r="AQ108" s="175"/>
      <c r="AR108" s="1" t="b">
        <f t="shared" si="127"/>
        <v>0</v>
      </c>
      <c r="AS108" s="189"/>
      <c r="AT108" s="22">
        <f t="shared" si="128"/>
        <v>5</v>
      </c>
      <c r="AU108" s="189"/>
      <c r="AV108" s="22">
        <f t="shared" si="129"/>
        <v>5</v>
      </c>
      <c r="AW108" s="189"/>
      <c r="AX108" s="22">
        <f t="shared" si="130"/>
        <v>5</v>
      </c>
      <c r="AY108" s="189"/>
      <c r="AZ108" s="189" t="b">
        <f t="shared" si="131"/>
        <v>0</v>
      </c>
      <c r="BA108" s="18"/>
      <c r="BB108" s="1">
        <f t="shared" si="132"/>
        <v>-2</v>
      </c>
      <c r="BC108" s="3">
        <v>45657</v>
      </c>
      <c r="BD108" s="22"/>
      <c r="BE108" s="22">
        <f t="shared" si="133"/>
        <v>0</v>
      </c>
      <c r="BF108" s="18">
        <f t="shared" si="134"/>
        <v>0</v>
      </c>
      <c r="BG108" s="1">
        <f t="shared" si="135"/>
        <v>-4</v>
      </c>
      <c r="BH108" s="225"/>
      <c r="BI108" s="225">
        <f>BH108*M108</f>
        <v>0</v>
      </c>
      <c r="BJ108" s="225">
        <f t="shared" si="137"/>
        <v>2</v>
      </c>
      <c r="BK108" s="31"/>
      <c r="BL108" s="31">
        <f>BK108*M108</f>
        <v>0</v>
      </c>
      <c r="BM108" s="1">
        <f t="shared" si="138"/>
        <v>0.5</v>
      </c>
      <c r="BN108" s="61"/>
      <c r="BO108" s="61">
        <f>BN108*M108</f>
        <v>0</v>
      </c>
      <c r="BP108" s="1">
        <f t="shared" si="140"/>
        <v>5</v>
      </c>
      <c r="BQ108" s="206"/>
      <c r="BR108" s="61"/>
      <c r="BS108" s="337">
        <f>BR108*M108</f>
        <v>0</v>
      </c>
      <c r="BT108" s="225">
        <f t="shared" si="142"/>
        <v>-5</v>
      </c>
      <c r="BU108" s="61"/>
      <c r="BV108" s="1"/>
      <c r="BW108" s="1" t="b">
        <f t="shared" si="143"/>
        <v>0</v>
      </c>
      <c r="BX108" s="206" t="s">
        <v>408</v>
      </c>
      <c r="BY108" s="206">
        <f t="shared" si="144"/>
        <v>5</v>
      </c>
      <c r="BZ108" s="3"/>
      <c r="CA108" s="1" t="s">
        <v>437</v>
      </c>
      <c r="CD108" s="80"/>
      <c r="CE108" s="80"/>
      <c r="CF108" s="80"/>
      <c r="CL108" s="332"/>
      <c r="CM108" s="335"/>
      <c r="CN108">
        <f t="shared" si="87"/>
        <v>30</v>
      </c>
      <c r="CO108" s="1" t="str">
        <f>T427</f>
        <v>HACK</v>
      </c>
      <c r="CP108" t="s">
        <v>692</v>
      </c>
    </row>
    <row r="109" spans="2:96" ht="15.75" hidden="1" customHeight="1" x14ac:dyDescent="0.2"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70"/>
      <c r="M109" s="358"/>
      <c r="N109" s="335"/>
      <c r="O109" s="246"/>
      <c r="P109" s="246"/>
      <c r="Q109" s="246"/>
      <c r="R109" s="246"/>
      <c r="S109" s="249"/>
      <c r="T109" s="246"/>
      <c r="U109" s="53"/>
      <c r="X109" s="80"/>
      <c r="Y109" s="189"/>
      <c r="Z109" s="189"/>
      <c r="AA109" s="22">
        <f t="shared" si="118"/>
        <v>1.5</v>
      </c>
      <c r="AB109" s="336">
        <f>IF(X109&gt;0,AB$100,0)</f>
        <v>0</v>
      </c>
      <c r="AC109" s="337">
        <f>IF(AB109&gt;0,AC$100,0)</f>
        <v>0</v>
      </c>
      <c r="AD109" s="366">
        <f>AB109*M109</f>
        <v>0</v>
      </c>
      <c r="AE109" s="337">
        <f>AC109*M109</f>
        <v>0</v>
      </c>
      <c r="AF109" s="332"/>
      <c r="AG109" s="332"/>
      <c r="AH109" s="225" t="str">
        <f t="shared" si="123"/>
        <v>F</v>
      </c>
      <c r="AI109" s="31">
        <f t="shared" si="124"/>
        <v>0</v>
      </c>
      <c r="AJ109" s="284"/>
      <c r="AK109" s="31">
        <f t="shared" si="125"/>
        <v>0</v>
      </c>
      <c r="AL109" s="22"/>
      <c r="AM109" s="2"/>
      <c r="AN109" s="22" t="b">
        <f t="shared" si="126"/>
        <v>0</v>
      </c>
      <c r="AP109" s="31"/>
      <c r="AQ109" s="175"/>
      <c r="AR109" s="1" t="b">
        <f t="shared" si="127"/>
        <v>0</v>
      </c>
      <c r="AS109" s="189"/>
      <c r="AT109" s="22">
        <f t="shared" si="128"/>
        <v>5</v>
      </c>
      <c r="AU109" s="189"/>
      <c r="AV109" s="22">
        <f t="shared" si="129"/>
        <v>5</v>
      </c>
      <c r="AW109" s="189"/>
      <c r="AX109" s="22">
        <f t="shared" si="130"/>
        <v>5</v>
      </c>
      <c r="AY109" s="189"/>
      <c r="AZ109" s="189" t="b">
        <f t="shared" si="131"/>
        <v>0</v>
      </c>
      <c r="BA109" s="18"/>
      <c r="BB109" s="1">
        <f t="shared" si="132"/>
        <v>-2</v>
      </c>
      <c r="BC109" s="3">
        <v>45657</v>
      </c>
      <c r="BD109" s="22"/>
      <c r="BE109" s="22">
        <f t="shared" si="133"/>
        <v>0</v>
      </c>
      <c r="BF109" s="18">
        <f t="shared" si="134"/>
        <v>0</v>
      </c>
      <c r="BG109" s="1">
        <f t="shared" si="135"/>
        <v>-4</v>
      </c>
      <c r="BH109" s="225"/>
      <c r="BI109" s="225">
        <f>BH109*M109</f>
        <v>0</v>
      </c>
      <c r="BJ109" s="225">
        <f t="shared" si="137"/>
        <v>2</v>
      </c>
      <c r="BK109" s="31"/>
      <c r="BL109" s="31">
        <f>BK109*M109</f>
        <v>0</v>
      </c>
      <c r="BM109" s="1">
        <f t="shared" si="138"/>
        <v>0.5</v>
      </c>
      <c r="BN109" s="61"/>
      <c r="BO109" s="61">
        <f>BN109*M109</f>
        <v>0</v>
      </c>
      <c r="BP109" s="1">
        <f t="shared" si="140"/>
        <v>5</v>
      </c>
      <c r="BQ109" s="206"/>
      <c r="BR109" s="61"/>
      <c r="BS109" s="337">
        <f>BR109*M109</f>
        <v>0</v>
      </c>
      <c r="BT109" s="225">
        <f t="shared" si="142"/>
        <v>-5</v>
      </c>
      <c r="BU109" s="61"/>
      <c r="BV109" s="1"/>
      <c r="BW109" s="1" t="b">
        <f t="shared" si="143"/>
        <v>0</v>
      </c>
      <c r="BX109" s="206" t="s">
        <v>408</v>
      </c>
      <c r="BY109" s="206">
        <f t="shared" si="144"/>
        <v>5</v>
      </c>
      <c r="BZ109" s="3"/>
      <c r="CA109" s="1" t="s">
        <v>437</v>
      </c>
      <c r="CD109" s="80"/>
      <c r="CE109" s="80"/>
      <c r="CF109" s="80"/>
      <c r="CL109" s="332"/>
      <c r="CM109" s="335" t="s">
        <v>646</v>
      </c>
      <c r="CN109">
        <f t="shared" si="87"/>
        <v>31</v>
      </c>
      <c r="CO109" s="1" t="str">
        <f>T437</f>
        <v>XLK</v>
      </c>
      <c r="CP109" t="s">
        <v>693</v>
      </c>
    </row>
    <row r="110" spans="2:96" ht="15.75" hidden="1" customHeight="1" x14ac:dyDescent="0.2"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70"/>
      <c r="M110" s="358"/>
      <c r="N110" s="335"/>
      <c r="O110" s="246"/>
      <c r="P110" s="246"/>
      <c r="Q110" s="246"/>
      <c r="R110" s="246"/>
      <c r="S110" s="249"/>
      <c r="T110" s="246"/>
      <c r="U110" s="53"/>
      <c r="X110" s="80"/>
      <c r="Y110" s="189"/>
      <c r="Z110" s="189"/>
      <c r="AA110" s="22">
        <f t="shared" si="118"/>
        <v>1.5</v>
      </c>
      <c r="AB110" s="336">
        <f>IF(X110&gt;0,AB$100,0)</f>
        <v>0</v>
      </c>
      <c r="AC110" s="337">
        <f>IF(AB110&gt;0,AC$100,0)</f>
        <v>0</v>
      </c>
      <c r="AD110" s="366">
        <f>AB110*M110</f>
        <v>0</v>
      </c>
      <c r="AE110" s="337">
        <f>AC110*M110</f>
        <v>0</v>
      </c>
      <c r="AF110" s="332"/>
      <c r="AG110" s="332"/>
      <c r="AH110" s="225" t="str">
        <f t="shared" si="123"/>
        <v>F</v>
      </c>
      <c r="AI110" s="31">
        <f t="shared" si="124"/>
        <v>0</v>
      </c>
      <c r="AJ110" s="284"/>
      <c r="AK110" s="31">
        <f t="shared" si="125"/>
        <v>0</v>
      </c>
      <c r="AL110" s="22"/>
      <c r="AM110" s="2"/>
      <c r="AN110" s="22" t="b">
        <f t="shared" si="126"/>
        <v>0</v>
      </c>
      <c r="AP110" s="31"/>
      <c r="AQ110" s="175"/>
      <c r="AR110" s="1" t="b">
        <f t="shared" si="127"/>
        <v>0</v>
      </c>
      <c r="AS110" s="189"/>
      <c r="AT110" s="22">
        <f t="shared" si="128"/>
        <v>5</v>
      </c>
      <c r="AU110" s="189"/>
      <c r="AV110" s="22">
        <f t="shared" si="129"/>
        <v>5</v>
      </c>
      <c r="AW110" s="189"/>
      <c r="AX110" s="22">
        <f t="shared" si="130"/>
        <v>5</v>
      </c>
      <c r="AY110" s="189"/>
      <c r="AZ110" s="189" t="b">
        <f t="shared" si="131"/>
        <v>0</v>
      </c>
      <c r="BA110" s="18"/>
      <c r="BB110" s="1">
        <f t="shared" si="132"/>
        <v>-2</v>
      </c>
      <c r="BC110" s="3">
        <v>45657</v>
      </c>
      <c r="BD110" s="22"/>
      <c r="BE110" s="22">
        <f t="shared" si="133"/>
        <v>0</v>
      </c>
      <c r="BF110" s="18">
        <f t="shared" si="134"/>
        <v>0</v>
      </c>
      <c r="BG110" s="1">
        <f t="shared" si="135"/>
        <v>-4</v>
      </c>
      <c r="BH110" s="225"/>
      <c r="BI110" s="225">
        <f>BH110*M110</f>
        <v>0</v>
      </c>
      <c r="BJ110" s="225">
        <f t="shared" si="137"/>
        <v>2</v>
      </c>
      <c r="BK110" s="31"/>
      <c r="BL110" s="31">
        <f>BK110*M110</f>
        <v>0</v>
      </c>
      <c r="BM110" s="1">
        <f t="shared" si="138"/>
        <v>0.5</v>
      </c>
      <c r="BN110" s="61"/>
      <c r="BO110" s="61">
        <f>BN110*M110</f>
        <v>0</v>
      </c>
      <c r="BP110" s="1">
        <f t="shared" si="140"/>
        <v>5</v>
      </c>
      <c r="BQ110" s="206"/>
      <c r="BR110" s="61"/>
      <c r="BS110" s="337">
        <f>BR110*M110</f>
        <v>0</v>
      </c>
      <c r="BT110" s="225">
        <f t="shared" si="142"/>
        <v>-5</v>
      </c>
      <c r="BU110" s="61"/>
      <c r="BV110" s="1"/>
      <c r="BW110" s="1" t="b">
        <f t="shared" si="143"/>
        <v>0</v>
      </c>
      <c r="BX110" s="206" t="s">
        <v>408</v>
      </c>
      <c r="BY110" s="206">
        <f t="shared" si="144"/>
        <v>5</v>
      </c>
      <c r="BZ110" s="3"/>
      <c r="CA110" s="1" t="s">
        <v>437</v>
      </c>
      <c r="CD110" s="80"/>
      <c r="CE110" s="80"/>
      <c r="CF110" s="80"/>
      <c r="CL110" s="332"/>
      <c r="CN110">
        <f t="shared" si="87"/>
        <v>32</v>
      </c>
      <c r="CO110" s="1" t="str">
        <f>T468</f>
        <v>VNQ</v>
      </c>
      <c r="CP110" t="s">
        <v>694</v>
      </c>
    </row>
    <row r="111" spans="2:96" x14ac:dyDescent="0.2">
      <c r="B111" s="246"/>
      <c r="C111" s="246"/>
      <c r="D111" s="246"/>
      <c r="E111" s="246"/>
      <c r="F111" s="246"/>
      <c r="G111" s="266">
        <v>2000</v>
      </c>
      <c r="H111" s="266">
        <v>19.277999999999999</v>
      </c>
      <c r="I111" s="408">
        <v>38556</v>
      </c>
      <c r="J111" s="75">
        <v>45980</v>
      </c>
      <c r="K111" s="246"/>
      <c r="L111" s="270"/>
      <c r="M111" s="358"/>
      <c r="N111" s="335"/>
      <c r="O111" s="246"/>
      <c r="P111" s="246"/>
      <c r="Q111" s="246"/>
      <c r="CN111">
        <f t="shared" si="87"/>
        <v>33</v>
      </c>
      <c r="CO111" s="175" t="str">
        <f>T477</f>
        <v>REZ</v>
      </c>
      <c r="CP111" t="s">
        <v>676</v>
      </c>
    </row>
    <row r="112" spans="2:96" ht="18.75" customHeight="1" x14ac:dyDescent="0.25"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70"/>
      <c r="M112" s="358"/>
      <c r="N112" s="335"/>
      <c r="O112" s="246"/>
      <c r="P112" s="246"/>
      <c r="Q112" s="246"/>
      <c r="R112" s="246"/>
      <c r="S112" s="249"/>
      <c r="T112" s="449" t="s">
        <v>520</v>
      </c>
      <c r="V112" s="444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L112" s="332"/>
      <c r="CN112">
        <f t="shared" si="87"/>
        <v>34</v>
      </c>
      <c r="CO112" s="175" t="s">
        <v>638</v>
      </c>
      <c r="CP112" t="s">
        <v>695</v>
      </c>
    </row>
    <row r="113" spans="1:96" ht="17.25" customHeight="1" x14ac:dyDescent="0.2"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70"/>
      <c r="M113" s="358"/>
      <c r="N113" s="335"/>
      <c r="O113" s="246"/>
      <c r="P113" s="246"/>
      <c r="Q113" s="246"/>
      <c r="R113" s="246"/>
      <c r="S113" s="249"/>
      <c r="T113" s="456" t="s">
        <v>635</v>
      </c>
      <c r="U113" s="444" t="s">
        <v>696</v>
      </c>
      <c r="X113" s="80"/>
      <c r="Y113" s="80"/>
      <c r="Z113" s="80"/>
      <c r="AA113" s="80"/>
      <c r="AB113" s="455">
        <f>VLOOKUP(CLEAN(TRIM(T113)), 'ETF''s'!$B$7:$C$42, 2, FALSE)</f>
        <v>5</v>
      </c>
      <c r="AC113" s="506">
        <f>VLOOKUP(CLEAN(TRIM(T113)), 'ETF''s'!$B$7:$D$42, 3, FALSE)</f>
        <v>42.5</v>
      </c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1"/>
      <c r="CB113" s="61"/>
      <c r="CC113" s="61"/>
      <c r="CD113" s="332"/>
      <c r="CL113" s="332"/>
      <c r="CN113">
        <f t="shared" si="87"/>
        <v>35</v>
      </c>
      <c r="CP113" t="s">
        <v>697</v>
      </c>
      <c r="CR113" t="s">
        <v>696</v>
      </c>
    </row>
    <row r="114" spans="1:96" x14ac:dyDescent="0.2"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70"/>
      <c r="M114" s="358"/>
      <c r="N114" s="335"/>
      <c r="O114" s="246"/>
      <c r="P114" s="246"/>
      <c r="Q114" s="246"/>
      <c r="R114" s="246"/>
      <c r="S114" s="249" t="str">
        <f>IF(BN114&lt;30,$BX$1,IF(BN114&gt;70,$BR$1,$BV$1))</f>
        <v>˃</v>
      </c>
      <c r="T114" s="451"/>
      <c r="U114" s="208" t="s">
        <v>698</v>
      </c>
      <c r="V114" t="s">
        <v>699</v>
      </c>
      <c r="X114" s="80">
        <v>9.31</v>
      </c>
      <c r="Y114" s="189"/>
      <c r="Z114" s="189"/>
      <c r="AA114" s="22">
        <f t="shared" ref="AA114:AA120" si="145">AN114+AP114+AR114+AZ114+BB114+BG114+BJ114+BM114+BT114+BW114+BY114+AC114+AI114+BP114+AK114</f>
        <v>49</v>
      </c>
      <c r="AB114" s="336">
        <f t="shared" ref="AB114:AB120" si="146">IF(X114&gt;0,AB$113,0)</f>
        <v>5</v>
      </c>
      <c r="AC114" s="337">
        <f t="shared" ref="AC114:AC120" si="147">IF(AB114&gt;0,AC$113,0)</f>
        <v>42.5</v>
      </c>
      <c r="AD114" s="366">
        <f t="shared" ref="AD114:AD120" si="148">AB114*M114</f>
        <v>0</v>
      </c>
      <c r="AE114" s="337">
        <f t="shared" ref="AE114:AE120" si="149">AC114*M114</f>
        <v>0</v>
      </c>
      <c r="AF114" s="332">
        <v>930159</v>
      </c>
      <c r="AG114" s="332">
        <v>-53492</v>
      </c>
      <c r="AH114" s="225" t="str">
        <f t="shared" ref="AH114:AH120" si="150">IF(AF114&gt;2500000,AQ$2,IF(AF114&gt;1000000,AR$2,IF(AF114&gt;750000,AS$2,IF(AF114&gt;500000,AT$2,IF(AF114&lt;500000,AU$2)))))</f>
        <v>C</v>
      </c>
      <c r="AI114" s="31">
        <f t="shared" ref="AI114:AI120" si="151">IF(AH114=AQ$2,20,IF(AH114=AR$2,15,IF(AH114=AS$2,10,IF(AH114=AT$2,5,IF(AH114=AU$2,0)))))</f>
        <v>10</v>
      </c>
      <c r="AJ114" s="284">
        <v>58</v>
      </c>
      <c r="AK114" s="31">
        <f t="shared" ref="AK114:AK120" si="152">IF(AJ114&gt;84,20,IF(AJ114&gt;80,15,IF(AJ114&gt;75,10,IF(AJ114&gt;70,5,IF(AJ114&gt;49,0,IF(AJ114&lt;1,0,IF(AJ114&lt;20,-20,IF(AJ114&lt;30,-15,IF(AJ114&lt;40,-10,IF(AJ114&lt;50,-5))))))))))</f>
        <v>0</v>
      </c>
      <c r="AL114" s="22"/>
      <c r="AM114" s="452" t="s">
        <v>400</v>
      </c>
      <c r="AN114" s="22">
        <f t="shared" ref="AN114:AN120" si="153">IF(AM114=$AN$1,20,IF(AM114=$AO$1,17,IF(AM114=$AP$1,12,IF(AM114=$AQ$1,5,IF(AM114=$AR$1,0)))))</f>
        <v>0</v>
      </c>
      <c r="AP114" s="31"/>
      <c r="AQ114" s="178" t="s">
        <v>407</v>
      </c>
      <c r="AR114" s="1">
        <f t="shared" ref="AR114:AR120" si="154">IF(AQ114=$AS$1,20,IF(AQ114=$AU$1,18,IF(AQ114=$AW$1,14,IF(AQ114=$AY$1,10,IF(AQ114=$BA$1,5,IF(AQ114=$BC$1,0,IF(AQ114=$BD$1,-2.5)))))))</f>
        <v>-2.5</v>
      </c>
      <c r="AS114" s="189">
        <v>0.66</v>
      </c>
      <c r="AT114" s="22">
        <f t="shared" ref="AT114:AT120" si="155">IF(AS114&lt;1,5,IF(AS114&lt;2,0,IF(AS114&gt;2,-5, IF(AS114=0,5,IF(AS114&lt;0,-7)))))</f>
        <v>5</v>
      </c>
      <c r="AU114" s="189">
        <v>5.0199999999999996</v>
      </c>
      <c r="AV114" s="22">
        <f t="shared" ref="AV114:AV120" si="156">IF(AU114&lt;0,-7,IF(AU114&lt;15,5,IF(AU114&lt;25,2,IF(AU114=25,-5,IF(AU114&gt;25,0)))))</f>
        <v>5</v>
      </c>
      <c r="AW114" s="189">
        <v>-0.18</v>
      </c>
      <c r="AX114" s="22">
        <f t="shared" ref="AX114:AX120" si="157">IF(AW114=1,5,IF(AW114&lt;1,5,IF(AW114&gt;1,0)))</f>
        <v>5</v>
      </c>
      <c r="AY114" s="239" t="s">
        <v>402</v>
      </c>
      <c r="AZ114" s="189">
        <f t="shared" ref="AZ114:AZ120" si="158">IF(AY114=$AS$1,20,IF(AY114=$AU$1,18,IF(AY114=$AW$1,14,IF(AY114=$AY$1,10,IF(AY114=$BA$1,5,IF(AY114=$BC$1,0,IF(AY114=$BD$1,-2.5)))))))</f>
        <v>18</v>
      </c>
      <c r="BA114" s="18">
        <v>-0.60699999999999998</v>
      </c>
      <c r="BB114" s="1">
        <f t="shared" ref="BB114:BB120" si="159">IF(BA114&gt;0.05,2,IF(BA114&gt;0,1,IF(BA114&lt;-0.05,-1,IF(BA114&lt;0.1,-2))))</f>
        <v>-1</v>
      </c>
      <c r="BC114" s="3">
        <v>45657</v>
      </c>
      <c r="BD114" s="22">
        <v>16.989999999999998</v>
      </c>
      <c r="BE114" s="22">
        <f t="shared" ref="BE114:BE120" si="160">X114</f>
        <v>9.31</v>
      </c>
      <c r="BF114" s="18">
        <f t="shared" ref="BF114:BF120" si="161">IF(BD114&gt;0,(BE114-BD114)/BD114,0)</f>
        <v>-0.45203060623896402</v>
      </c>
      <c r="BG114" s="1">
        <f t="shared" ref="BG114:BG120" si="162">IF(BF114&gt;0.05,4,IF(BF114&gt;0,2,IF(BF114&lt;-0.05,-2,IF(BF114&lt;0.1,-4))))</f>
        <v>-2</v>
      </c>
      <c r="BH114" s="225">
        <v>-2.5</v>
      </c>
      <c r="BI114" s="225">
        <f t="shared" ref="BI114:BI120" si="163">BH114*M114</f>
        <v>0</v>
      </c>
      <c r="BJ114" s="225">
        <f t="shared" ref="BJ114:BJ120" si="164">IF(BH114&gt;5,-1,IF(BH114&gt;4,0,IF(BH114&gt;3,1,IF(BH114&gt;2,2,IF(BH114&gt;1,2, IF(BH114=0,2,IF(BH114&lt;-5,-2,IF(BH114&lt;4,2,IF(BH114&lt;0,1)))))))))</f>
        <v>2</v>
      </c>
      <c r="BK114" s="31">
        <v>-17</v>
      </c>
      <c r="BL114" s="31">
        <f t="shared" ref="BL114:BL120" si="165">BK114*M114</f>
        <v>0</v>
      </c>
      <c r="BM114" s="1">
        <f t="shared" ref="BM114:BM120" si="166">IF(BK114&gt;40,4,IF(BK114&gt;30,3.5,IF(BK114&gt;20,3,IF(BK114&gt;10,2,IF(BK114&gt;0,1,IF(BK114=0,0.5,IF(BK114&lt;-40,-4,IF(BK114&lt;-30,-3,IF(BK114&lt;-20,-2.5,IF(BK114&lt;-10,-2,IF(BK114&lt;0,0)))))))))))</f>
        <v>-2</v>
      </c>
      <c r="BN114" s="61">
        <v>38</v>
      </c>
      <c r="BO114" s="61">
        <f t="shared" ref="BO114:BO120" si="167">BN114*M114</f>
        <v>0</v>
      </c>
      <c r="BP114" s="1">
        <f t="shared" ref="BP114:BP120" si="168">IF(BN114&lt;10,5,IF(BN114&lt;20,4,IF(BN114&lt;30,3,IF(BN114&lt;40,2,IF(BN114&lt;50,1,IF(BN114=50,0,IF(BN114&gt;90,-5,IF(BN114&gt;80,-4,IF(BN114&gt;70,-3,IF(BN114&gt;60,-2,IF(BN114&gt;50,-1,0)))))))))))</f>
        <v>2</v>
      </c>
      <c r="BQ114" s="206"/>
      <c r="BR114" s="61">
        <v>0.04</v>
      </c>
      <c r="BS114" s="337">
        <f t="shared" ref="BS114:BS120" si="169">BR114*M114</f>
        <v>0</v>
      </c>
      <c r="BT114" s="225">
        <f t="shared" ref="BT114:BT120" si="170">IF(BR114=1,20,IF(BR114&gt;0.9,16,IF(BR114&gt;0.8,12,IF(BR114&gt;0.7,8,IF(BR114&gt;0.6,4,IF(BR114&gt;0.5,0,IF(BR114&gt;0.4,-1,IF(BR114&gt;0.3,-2,IF(BR114&gt;0.2,-3,IF(BR114&gt;0.1,-4,IF(BR114&gt;0,-5,IF(BR114=0,-5))))))))))))</f>
        <v>-5</v>
      </c>
      <c r="BU114" s="61"/>
      <c r="BV114" s="1" t="s">
        <v>415</v>
      </c>
      <c r="BW114" s="1">
        <f t="shared" ref="BW114:BW120" si="171">IF(BV114=$BZ$1,8,IF(BV114=$CA$1,4,IF(BV114=$CB$1,0,IF(BV114=$CC$1,-4,IF(BV114=$CE$1,-8)))))</f>
        <v>-8</v>
      </c>
      <c r="BX114" s="206" t="str">
        <f>BX1</f>
        <v>˅</v>
      </c>
      <c r="BY114" s="206">
        <f t="shared" ref="BY114:BY120" si="172">IF(BX114=BR$1,5,IF(BX114=BV$1,0,IF(BX114=BX$1,-5)))</f>
        <v>-5</v>
      </c>
      <c r="BZ114" s="3"/>
      <c r="CA114" s="1" t="s">
        <v>437</v>
      </c>
      <c r="CE114" t="s">
        <v>520</v>
      </c>
      <c r="CF114" s="1" t="s">
        <v>520</v>
      </c>
      <c r="CG114" t="s">
        <v>700</v>
      </c>
      <c r="CH114" t="s">
        <v>701</v>
      </c>
      <c r="CL114" s="332"/>
      <c r="CN114">
        <f t="shared" si="87"/>
        <v>36</v>
      </c>
      <c r="CR114" t="s">
        <v>698</v>
      </c>
    </row>
    <row r="115" spans="1:96" x14ac:dyDescent="0.2"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70"/>
      <c r="M115" s="358"/>
      <c r="N115" s="335"/>
      <c r="O115" s="246"/>
      <c r="P115" s="246"/>
      <c r="Q115" s="246"/>
      <c r="R115" s="246"/>
      <c r="S115" s="249" t="str">
        <f>IF(BN115&lt;30,$BX$1,IF(BN115&gt;70,$BR$1,$BV$1))</f>
        <v>˄</v>
      </c>
      <c r="T115" s="451"/>
      <c r="U115" s="208" t="s">
        <v>702</v>
      </c>
      <c r="V115" t="s">
        <v>703</v>
      </c>
      <c r="X115" s="80">
        <v>59.35</v>
      </c>
      <c r="Y115" s="189"/>
      <c r="Z115" s="189"/>
      <c r="AA115" s="22">
        <f t="shared" si="145"/>
        <v>92.5</v>
      </c>
      <c r="AB115" s="336">
        <f t="shared" si="146"/>
        <v>5</v>
      </c>
      <c r="AC115" s="337">
        <f t="shared" si="147"/>
        <v>42.5</v>
      </c>
      <c r="AD115" s="366">
        <f t="shared" si="148"/>
        <v>0</v>
      </c>
      <c r="AE115" s="337">
        <f t="shared" si="149"/>
        <v>0</v>
      </c>
      <c r="AF115" s="332">
        <v>1012996</v>
      </c>
      <c r="AG115" s="332">
        <v>55182</v>
      </c>
      <c r="AH115" s="225" t="str">
        <f t="shared" si="150"/>
        <v>B</v>
      </c>
      <c r="AI115" s="31">
        <f t="shared" si="151"/>
        <v>15</v>
      </c>
      <c r="AJ115" s="284">
        <v>68</v>
      </c>
      <c r="AK115" s="31">
        <f t="shared" si="152"/>
        <v>0</v>
      </c>
      <c r="AL115" s="22"/>
      <c r="AM115" s="371" t="s">
        <v>397</v>
      </c>
      <c r="AN115" s="22">
        <f t="shared" si="153"/>
        <v>17</v>
      </c>
      <c r="AP115" s="31"/>
      <c r="AQ115" s="175" t="s">
        <v>404</v>
      </c>
      <c r="AR115" s="1">
        <f t="shared" si="154"/>
        <v>10</v>
      </c>
      <c r="AS115" s="189">
        <v>0.43</v>
      </c>
      <c r="AT115" s="22">
        <f t="shared" si="155"/>
        <v>5</v>
      </c>
      <c r="AU115" s="189">
        <v>21.2</v>
      </c>
      <c r="AV115" s="22">
        <f t="shared" si="156"/>
        <v>2</v>
      </c>
      <c r="AW115" s="189" t="s">
        <v>524</v>
      </c>
      <c r="AX115" s="22">
        <f t="shared" si="157"/>
        <v>0</v>
      </c>
      <c r="AY115" s="175" t="s">
        <v>404</v>
      </c>
      <c r="AZ115" s="189">
        <f t="shared" si="158"/>
        <v>10</v>
      </c>
      <c r="BA115" s="18">
        <v>0.188</v>
      </c>
      <c r="BB115" s="1">
        <f t="shared" si="159"/>
        <v>2</v>
      </c>
      <c r="BC115" s="3">
        <v>45657</v>
      </c>
      <c r="BD115" s="22">
        <v>43.85</v>
      </c>
      <c r="BE115" s="22">
        <f t="shared" si="160"/>
        <v>59.35</v>
      </c>
      <c r="BF115" s="18">
        <f t="shared" si="161"/>
        <v>0.35347776510832379</v>
      </c>
      <c r="BG115" s="1">
        <f t="shared" si="162"/>
        <v>4</v>
      </c>
      <c r="BH115" s="225">
        <v>2</v>
      </c>
      <c r="BI115" s="225">
        <f t="shared" si="163"/>
        <v>0</v>
      </c>
      <c r="BJ115" s="225">
        <f t="shared" si="164"/>
        <v>2</v>
      </c>
      <c r="BK115" s="31">
        <v>-3</v>
      </c>
      <c r="BL115" s="31">
        <f t="shared" si="165"/>
        <v>0</v>
      </c>
      <c r="BM115" s="1">
        <f t="shared" si="166"/>
        <v>0</v>
      </c>
      <c r="BN115" s="61">
        <v>74</v>
      </c>
      <c r="BO115" s="61">
        <f t="shared" si="167"/>
        <v>0</v>
      </c>
      <c r="BP115" s="1">
        <f t="shared" si="168"/>
        <v>-3</v>
      </c>
      <c r="BQ115" s="206"/>
      <c r="BR115" s="61">
        <v>0.17</v>
      </c>
      <c r="BS115" s="337">
        <f t="shared" si="169"/>
        <v>0</v>
      </c>
      <c r="BT115" s="225">
        <f t="shared" si="170"/>
        <v>-4</v>
      </c>
      <c r="BU115" s="61"/>
      <c r="BV115" s="1" t="s">
        <v>415</v>
      </c>
      <c r="BW115" s="1">
        <f t="shared" si="171"/>
        <v>-8</v>
      </c>
      <c r="BX115" s="206" t="s">
        <v>408</v>
      </c>
      <c r="BY115" s="206">
        <f t="shared" si="172"/>
        <v>5</v>
      </c>
      <c r="BZ115" s="3"/>
      <c r="CA115" s="1" t="s">
        <v>437</v>
      </c>
      <c r="CE115" t="s">
        <v>520</v>
      </c>
      <c r="CF115" s="1" t="s">
        <v>520</v>
      </c>
      <c r="CG115" t="s">
        <v>700</v>
      </c>
      <c r="CH115" t="s">
        <v>704</v>
      </c>
      <c r="CL115" s="332"/>
      <c r="CN115">
        <f t="shared" si="87"/>
        <v>37</v>
      </c>
      <c r="CR115" t="s">
        <v>702</v>
      </c>
    </row>
    <row r="116" spans="1:96" x14ac:dyDescent="0.2"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70"/>
      <c r="M116" s="358"/>
      <c r="N116" s="335"/>
      <c r="O116" s="246"/>
      <c r="P116" s="246"/>
      <c r="Q116" s="246"/>
      <c r="R116" s="246"/>
      <c r="S116" s="249" t="str">
        <f>IF(BN116&lt;30,$BX$1,IF(BN116&gt;70,$BR$1,$BV$1))</f>
        <v>˃</v>
      </c>
      <c r="T116" s="451"/>
      <c r="U116" s="208" t="s">
        <v>705</v>
      </c>
      <c r="V116" t="s">
        <v>706</v>
      </c>
      <c r="X116" s="80">
        <v>29.39</v>
      </c>
      <c r="Y116" s="189"/>
      <c r="Z116" s="189"/>
      <c r="AA116" s="22">
        <f t="shared" si="145"/>
        <v>94.5</v>
      </c>
      <c r="AB116" s="336">
        <f t="shared" si="146"/>
        <v>5</v>
      </c>
      <c r="AC116" s="337">
        <f t="shared" si="147"/>
        <v>42.5</v>
      </c>
      <c r="AD116" s="366">
        <f t="shared" si="148"/>
        <v>0</v>
      </c>
      <c r="AE116" s="337">
        <f t="shared" si="149"/>
        <v>0</v>
      </c>
      <c r="AF116" s="332">
        <v>481124</v>
      </c>
      <c r="AG116" s="332">
        <v>-429515</v>
      </c>
      <c r="AH116" s="225" t="str">
        <f t="shared" si="150"/>
        <v>F</v>
      </c>
      <c r="AI116" s="31">
        <f t="shared" si="151"/>
        <v>0</v>
      </c>
      <c r="AJ116" s="284">
        <v>63</v>
      </c>
      <c r="AK116" s="31">
        <f t="shared" si="152"/>
        <v>0</v>
      </c>
      <c r="AL116" s="22"/>
      <c r="AM116" s="371" t="s">
        <v>397</v>
      </c>
      <c r="AN116" s="22">
        <f t="shared" si="153"/>
        <v>17</v>
      </c>
      <c r="AP116" s="31"/>
      <c r="AQ116" s="177" t="s">
        <v>403</v>
      </c>
      <c r="AR116" s="1">
        <f t="shared" si="154"/>
        <v>14</v>
      </c>
      <c r="AS116" s="189">
        <v>0.01</v>
      </c>
      <c r="AT116" s="22">
        <f t="shared" si="155"/>
        <v>5</v>
      </c>
      <c r="AU116" s="189">
        <v>-1.89</v>
      </c>
      <c r="AV116" s="22">
        <f t="shared" si="156"/>
        <v>-7</v>
      </c>
      <c r="AW116" s="189">
        <v>-0.38</v>
      </c>
      <c r="AX116" s="22">
        <f t="shared" si="157"/>
        <v>5</v>
      </c>
      <c r="AY116" s="176" t="s">
        <v>401</v>
      </c>
      <c r="AZ116" s="189">
        <f t="shared" si="158"/>
        <v>20</v>
      </c>
      <c r="BA116" s="18">
        <v>0.25700000000000001</v>
      </c>
      <c r="BB116" s="1">
        <f t="shared" si="159"/>
        <v>2</v>
      </c>
      <c r="BC116" s="3">
        <v>45657</v>
      </c>
      <c r="BD116" s="22">
        <v>21.92</v>
      </c>
      <c r="BE116" s="22">
        <f t="shared" si="160"/>
        <v>29.39</v>
      </c>
      <c r="BF116" s="18">
        <f t="shared" si="161"/>
        <v>0.34078467153284664</v>
      </c>
      <c r="BG116" s="1">
        <f t="shared" si="162"/>
        <v>4</v>
      </c>
      <c r="BH116" s="225">
        <v>-1</v>
      </c>
      <c r="BI116" s="225">
        <f t="shared" si="163"/>
        <v>0</v>
      </c>
      <c r="BJ116" s="225">
        <f t="shared" si="164"/>
        <v>2</v>
      </c>
      <c r="BK116" s="31">
        <v>-12</v>
      </c>
      <c r="BL116" s="31">
        <f t="shared" si="165"/>
        <v>0</v>
      </c>
      <c r="BM116" s="1">
        <f t="shared" si="166"/>
        <v>-2</v>
      </c>
      <c r="BN116" s="61">
        <v>57</v>
      </c>
      <c r="BO116" s="61">
        <f t="shared" si="167"/>
        <v>0</v>
      </c>
      <c r="BP116" s="1">
        <f t="shared" si="168"/>
        <v>-1</v>
      </c>
      <c r="BQ116" s="206"/>
      <c r="BR116" s="61">
        <v>0.05</v>
      </c>
      <c r="BS116" s="337">
        <f t="shared" si="169"/>
        <v>0</v>
      </c>
      <c r="BT116" s="225">
        <f t="shared" si="170"/>
        <v>-5</v>
      </c>
      <c r="BU116" s="61"/>
      <c r="BV116" s="1" t="s">
        <v>414</v>
      </c>
      <c r="BW116" s="1">
        <f t="shared" si="171"/>
        <v>-4</v>
      </c>
      <c r="BX116" s="206" t="s">
        <v>408</v>
      </c>
      <c r="BY116" s="206">
        <f t="shared" si="172"/>
        <v>5</v>
      </c>
      <c r="BZ116" s="3"/>
      <c r="CA116" s="1" t="s">
        <v>707</v>
      </c>
      <c r="CE116" t="s">
        <v>520</v>
      </c>
      <c r="CF116" s="1" t="s">
        <v>520</v>
      </c>
      <c r="CG116" t="s">
        <v>700</v>
      </c>
      <c r="CH116" t="s">
        <v>704</v>
      </c>
      <c r="CL116" s="332"/>
      <c r="CN116">
        <f t="shared" si="87"/>
        <v>38</v>
      </c>
      <c r="CR116" t="s">
        <v>705</v>
      </c>
    </row>
    <row r="117" spans="1:96" x14ac:dyDescent="0.2"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70"/>
      <c r="M117" s="358"/>
      <c r="N117" s="335"/>
      <c r="O117" s="246"/>
      <c r="P117" s="246"/>
      <c r="Q117" s="246"/>
      <c r="R117" s="246"/>
      <c r="S117" s="249" t="str">
        <f>IF(BN117&lt;30,$BX$1,IF(BN117&gt;70,$BR$1,$BV$1))</f>
        <v>˅</v>
      </c>
      <c r="T117" s="451"/>
      <c r="U117" s="208" t="s">
        <v>708</v>
      </c>
      <c r="V117" t="s">
        <v>709</v>
      </c>
      <c r="X117" s="80">
        <v>32.24</v>
      </c>
      <c r="Y117" s="189"/>
      <c r="Z117" s="189"/>
      <c r="AA117" s="22">
        <f t="shared" si="145"/>
        <v>64</v>
      </c>
      <c r="AB117" s="336">
        <f t="shared" si="146"/>
        <v>5</v>
      </c>
      <c r="AC117" s="337">
        <f t="shared" si="147"/>
        <v>42.5</v>
      </c>
      <c r="AD117" s="366">
        <f t="shared" si="148"/>
        <v>0</v>
      </c>
      <c r="AE117" s="337">
        <f t="shared" si="149"/>
        <v>0</v>
      </c>
      <c r="AF117" s="332"/>
      <c r="AG117" s="332"/>
      <c r="AH117" s="225" t="str">
        <f t="shared" si="150"/>
        <v>F</v>
      </c>
      <c r="AI117" s="31">
        <f t="shared" si="151"/>
        <v>0</v>
      </c>
      <c r="AJ117" s="284"/>
      <c r="AK117" s="31">
        <f t="shared" si="152"/>
        <v>0</v>
      </c>
      <c r="AL117" s="22"/>
      <c r="AM117" s="2"/>
      <c r="AN117" s="22" t="b">
        <f t="shared" si="153"/>
        <v>0</v>
      </c>
      <c r="AP117" s="31"/>
      <c r="AQ117" s="175"/>
      <c r="AR117" s="1" t="b">
        <f t="shared" si="154"/>
        <v>0</v>
      </c>
      <c r="AS117" s="189"/>
      <c r="AT117" s="22">
        <f t="shared" si="155"/>
        <v>5</v>
      </c>
      <c r="AU117" s="189"/>
      <c r="AV117" s="22">
        <f t="shared" si="156"/>
        <v>5</v>
      </c>
      <c r="AW117" s="189"/>
      <c r="AX117" s="22">
        <f t="shared" si="157"/>
        <v>5</v>
      </c>
      <c r="AY117" s="239" t="s">
        <v>402</v>
      </c>
      <c r="AZ117" s="189">
        <f t="shared" si="158"/>
        <v>18</v>
      </c>
      <c r="BA117" s="18"/>
      <c r="BB117" s="1">
        <f t="shared" si="159"/>
        <v>-2</v>
      </c>
      <c r="BC117" s="3">
        <v>45657</v>
      </c>
      <c r="BD117" s="22">
        <v>46.48</v>
      </c>
      <c r="BE117" s="22">
        <f t="shared" si="160"/>
        <v>32.24</v>
      </c>
      <c r="BF117" s="18">
        <f t="shared" si="161"/>
        <v>-0.3063683304647159</v>
      </c>
      <c r="BG117" s="1">
        <f t="shared" si="162"/>
        <v>-2</v>
      </c>
      <c r="BH117" s="225">
        <v>-4</v>
      </c>
      <c r="BI117" s="225">
        <f t="shared" si="163"/>
        <v>0</v>
      </c>
      <c r="BJ117" s="225">
        <f t="shared" si="164"/>
        <v>2</v>
      </c>
      <c r="BK117" s="31"/>
      <c r="BL117" s="31">
        <f t="shared" si="165"/>
        <v>0</v>
      </c>
      <c r="BM117" s="1">
        <f t="shared" si="166"/>
        <v>0.5</v>
      </c>
      <c r="BN117" s="61"/>
      <c r="BO117" s="61">
        <f t="shared" si="167"/>
        <v>0</v>
      </c>
      <c r="BP117" s="1">
        <f t="shared" si="168"/>
        <v>5</v>
      </c>
      <c r="BQ117" s="206"/>
      <c r="BR117" s="61"/>
      <c r="BS117" s="337">
        <f t="shared" si="169"/>
        <v>0</v>
      </c>
      <c r="BT117" s="225">
        <f t="shared" si="170"/>
        <v>-5</v>
      </c>
      <c r="BU117" s="61"/>
      <c r="BV117" s="1"/>
      <c r="BW117" s="1" t="b">
        <f t="shared" si="171"/>
        <v>0</v>
      </c>
      <c r="BX117" s="206" t="s">
        <v>408</v>
      </c>
      <c r="BY117" s="206">
        <f t="shared" si="172"/>
        <v>5</v>
      </c>
      <c r="BZ117" s="3"/>
      <c r="CA117" s="1" t="s">
        <v>437</v>
      </c>
      <c r="CB117" s="61"/>
      <c r="CC117" s="61"/>
      <c r="CD117" s="332"/>
      <c r="CL117" s="332"/>
      <c r="CN117">
        <f t="shared" si="87"/>
        <v>39</v>
      </c>
      <c r="CR117" t="s">
        <v>708</v>
      </c>
    </row>
    <row r="118" spans="1:96" ht="15.75" hidden="1" customHeight="1" x14ac:dyDescent="0.2"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70"/>
      <c r="M118" s="358"/>
      <c r="N118" s="335"/>
      <c r="O118" s="246"/>
      <c r="P118" s="246"/>
      <c r="Q118" s="246"/>
      <c r="R118" s="246"/>
      <c r="S118" s="249"/>
      <c r="T118" s="451"/>
      <c r="U118" s="238"/>
      <c r="X118" s="80"/>
      <c r="Y118" s="189"/>
      <c r="Z118" s="189"/>
      <c r="AA118" s="22">
        <f t="shared" si="145"/>
        <v>1.5</v>
      </c>
      <c r="AB118" s="336">
        <f t="shared" si="146"/>
        <v>0</v>
      </c>
      <c r="AC118" s="337">
        <f t="shared" si="147"/>
        <v>0</v>
      </c>
      <c r="AD118" s="366">
        <f t="shared" si="148"/>
        <v>0</v>
      </c>
      <c r="AE118" s="337">
        <f t="shared" si="149"/>
        <v>0</v>
      </c>
      <c r="AF118" s="332"/>
      <c r="AG118" s="332"/>
      <c r="AH118" s="225" t="str">
        <f t="shared" si="150"/>
        <v>F</v>
      </c>
      <c r="AI118" s="31">
        <f t="shared" si="151"/>
        <v>0</v>
      </c>
      <c r="AJ118" s="284"/>
      <c r="AK118" s="31">
        <f t="shared" si="152"/>
        <v>0</v>
      </c>
      <c r="AL118" s="22"/>
      <c r="AM118" s="2"/>
      <c r="AN118" s="22" t="b">
        <f t="shared" si="153"/>
        <v>0</v>
      </c>
      <c r="AP118" s="31"/>
      <c r="AQ118" s="175"/>
      <c r="AR118" s="1" t="b">
        <f t="shared" si="154"/>
        <v>0</v>
      </c>
      <c r="AS118" s="189"/>
      <c r="AT118" s="22">
        <f t="shared" si="155"/>
        <v>5</v>
      </c>
      <c r="AU118" s="189"/>
      <c r="AV118" s="22">
        <f t="shared" si="156"/>
        <v>5</v>
      </c>
      <c r="AW118" s="189"/>
      <c r="AX118" s="22">
        <f t="shared" si="157"/>
        <v>5</v>
      </c>
      <c r="AY118" s="189"/>
      <c r="AZ118" s="189" t="b">
        <f t="shared" si="158"/>
        <v>0</v>
      </c>
      <c r="BA118" s="18"/>
      <c r="BB118" s="1">
        <f t="shared" si="159"/>
        <v>-2</v>
      </c>
      <c r="BC118" s="3">
        <v>45657</v>
      </c>
      <c r="BD118" s="22"/>
      <c r="BE118" s="22">
        <f t="shared" si="160"/>
        <v>0</v>
      </c>
      <c r="BF118" s="18">
        <f t="shared" si="161"/>
        <v>0</v>
      </c>
      <c r="BG118" s="1">
        <f t="shared" si="162"/>
        <v>-4</v>
      </c>
      <c r="BH118" s="225"/>
      <c r="BI118" s="225">
        <f t="shared" si="163"/>
        <v>0</v>
      </c>
      <c r="BJ118" s="225">
        <f t="shared" si="164"/>
        <v>2</v>
      </c>
      <c r="BK118" s="31"/>
      <c r="BL118" s="31">
        <f t="shared" si="165"/>
        <v>0</v>
      </c>
      <c r="BM118" s="1">
        <f t="shared" si="166"/>
        <v>0.5</v>
      </c>
      <c r="BN118" s="61"/>
      <c r="BO118" s="61">
        <f t="shared" si="167"/>
        <v>0</v>
      </c>
      <c r="BP118" s="1">
        <f t="shared" si="168"/>
        <v>5</v>
      </c>
      <c r="BQ118" s="206"/>
      <c r="BR118" s="61"/>
      <c r="BS118" s="337">
        <f t="shared" si="169"/>
        <v>0</v>
      </c>
      <c r="BT118" s="225">
        <f t="shared" si="170"/>
        <v>-5</v>
      </c>
      <c r="BU118" s="61"/>
      <c r="BV118" s="1"/>
      <c r="BW118" s="1" t="b">
        <f t="shared" si="171"/>
        <v>0</v>
      </c>
      <c r="BX118" s="206" t="s">
        <v>408</v>
      </c>
      <c r="BY118" s="206">
        <f t="shared" si="172"/>
        <v>5</v>
      </c>
      <c r="BZ118" s="3"/>
      <c r="CA118" s="1" t="s">
        <v>437</v>
      </c>
      <c r="CB118" s="61"/>
      <c r="CC118" s="61"/>
      <c r="CD118" s="332"/>
      <c r="CL118" s="332"/>
      <c r="CN118">
        <f t="shared" si="87"/>
        <v>40</v>
      </c>
      <c r="CO118" s="1"/>
    </row>
    <row r="119" spans="1:96" ht="15.75" hidden="1" customHeight="1" x14ac:dyDescent="0.2"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70"/>
      <c r="M119" s="358"/>
      <c r="N119" s="335"/>
      <c r="O119" s="246"/>
      <c r="P119" s="246"/>
      <c r="Q119" s="246"/>
      <c r="R119" s="246"/>
      <c r="S119" s="249"/>
      <c r="T119" s="451"/>
      <c r="U119" s="238"/>
      <c r="X119" s="80"/>
      <c r="Y119" s="189"/>
      <c r="Z119" s="189"/>
      <c r="AA119" s="22">
        <f t="shared" si="145"/>
        <v>1.5</v>
      </c>
      <c r="AB119" s="336">
        <f t="shared" si="146"/>
        <v>0</v>
      </c>
      <c r="AC119" s="337">
        <f t="shared" si="147"/>
        <v>0</v>
      </c>
      <c r="AD119" s="366">
        <f t="shared" si="148"/>
        <v>0</v>
      </c>
      <c r="AE119" s="337">
        <f t="shared" si="149"/>
        <v>0</v>
      </c>
      <c r="AF119" s="332"/>
      <c r="AG119" s="332"/>
      <c r="AH119" s="225" t="str">
        <f t="shared" si="150"/>
        <v>F</v>
      </c>
      <c r="AI119" s="31">
        <f t="shared" si="151"/>
        <v>0</v>
      </c>
      <c r="AJ119" s="284"/>
      <c r="AK119" s="31">
        <f t="shared" si="152"/>
        <v>0</v>
      </c>
      <c r="AL119" s="22"/>
      <c r="AM119" s="2"/>
      <c r="AN119" s="22" t="b">
        <f t="shared" si="153"/>
        <v>0</v>
      </c>
      <c r="AP119" s="31"/>
      <c r="AQ119" s="175"/>
      <c r="AR119" s="1" t="b">
        <f t="shared" si="154"/>
        <v>0</v>
      </c>
      <c r="AS119" s="189"/>
      <c r="AT119" s="22">
        <f t="shared" si="155"/>
        <v>5</v>
      </c>
      <c r="AU119" s="189"/>
      <c r="AV119" s="22">
        <f t="shared" si="156"/>
        <v>5</v>
      </c>
      <c r="AW119" s="189"/>
      <c r="AX119" s="22">
        <f t="shared" si="157"/>
        <v>5</v>
      </c>
      <c r="AY119" s="189"/>
      <c r="AZ119" s="189" t="b">
        <f t="shared" si="158"/>
        <v>0</v>
      </c>
      <c r="BA119" s="18"/>
      <c r="BB119" s="1">
        <f t="shared" si="159"/>
        <v>-2</v>
      </c>
      <c r="BC119" s="3">
        <v>45657</v>
      </c>
      <c r="BD119" s="22"/>
      <c r="BE119" s="22">
        <f t="shared" si="160"/>
        <v>0</v>
      </c>
      <c r="BF119" s="18">
        <f t="shared" si="161"/>
        <v>0</v>
      </c>
      <c r="BG119" s="1">
        <f t="shared" si="162"/>
        <v>-4</v>
      </c>
      <c r="BH119" s="225"/>
      <c r="BI119" s="225">
        <f t="shared" si="163"/>
        <v>0</v>
      </c>
      <c r="BJ119" s="225">
        <f t="shared" si="164"/>
        <v>2</v>
      </c>
      <c r="BK119" s="31"/>
      <c r="BL119" s="31">
        <f t="shared" si="165"/>
        <v>0</v>
      </c>
      <c r="BM119" s="1">
        <f t="shared" si="166"/>
        <v>0.5</v>
      </c>
      <c r="BN119" s="61"/>
      <c r="BO119" s="61">
        <f t="shared" si="167"/>
        <v>0</v>
      </c>
      <c r="BP119" s="1">
        <f t="shared" si="168"/>
        <v>5</v>
      </c>
      <c r="BQ119" s="206"/>
      <c r="BR119" s="61"/>
      <c r="BS119" s="337">
        <f t="shared" si="169"/>
        <v>0</v>
      </c>
      <c r="BT119" s="225">
        <f t="shared" si="170"/>
        <v>-5</v>
      </c>
      <c r="BU119" s="61"/>
      <c r="BV119" s="1"/>
      <c r="BW119" s="1" t="b">
        <f t="shared" si="171"/>
        <v>0</v>
      </c>
      <c r="BX119" s="206" t="s">
        <v>408</v>
      </c>
      <c r="BY119" s="206">
        <f t="shared" si="172"/>
        <v>5</v>
      </c>
      <c r="BZ119" s="3"/>
      <c r="CA119" s="1" t="s">
        <v>437</v>
      </c>
      <c r="CB119" s="61"/>
      <c r="CC119" s="61"/>
      <c r="CD119" s="332"/>
      <c r="CL119" s="332"/>
      <c r="CN119">
        <f t="shared" si="87"/>
        <v>41</v>
      </c>
      <c r="CO119" s="1"/>
    </row>
    <row r="120" spans="1:96" ht="15.75" hidden="1" customHeight="1" x14ac:dyDescent="0.2"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70"/>
      <c r="M120" s="358"/>
      <c r="N120" s="335"/>
      <c r="O120" s="246"/>
      <c r="P120" s="246"/>
      <c r="Q120" s="246"/>
      <c r="R120" s="246"/>
      <c r="S120" s="249"/>
      <c r="T120" s="451"/>
      <c r="U120" s="238"/>
      <c r="X120" s="80"/>
      <c r="Y120" s="189"/>
      <c r="Z120" s="189"/>
      <c r="AA120" s="22">
        <f t="shared" si="145"/>
        <v>1.5</v>
      </c>
      <c r="AB120" s="336">
        <f t="shared" si="146"/>
        <v>0</v>
      </c>
      <c r="AC120" s="337">
        <f t="shared" si="147"/>
        <v>0</v>
      </c>
      <c r="AD120" s="366">
        <f t="shared" si="148"/>
        <v>0</v>
      </c>
      <c r="AE120" s="337">
        <f t="shared" si="149"/>
        <v>0</v>
      </c>
      <c r="AF120" s="332"/>
      <c r="AG120" s="332"/>
      <c r="AH120" s="225" t="str">
        <f t="shared" si="150"/>
        <v>F</v>
      </c>
      <c r="AI120" s="31">
        <f t="shared" si="151"/>
        <v>0</v>
      </c>
      <c r="AJ120" s="284"/>
      <c r="AK120" s="31">
        <f t="shared" si="152"/>
        <v>0</v>
      </c>
      <c r="AL120" s="22"/>
      <c r="AM120" s="2"/>
      <c r="AN120" s="22" t="b">
        <f t="shared" si="153"/>
        <v>0</v>
      </c>
      <c r="AP120" s="31"/>
      <c r="AQ120" s="175"/>
      <c r="AR120" s="1" t="b">
        <f t="shared" si="154"/>
        <v>0</v>
      </c>
      <c r="AS120" s="189"/>
      <c r="AT120" s="22">
        <f t="shared" si="155"/>
        <v>5</v>
      </c>
      <c r="AU120" s="189"/>
      <c r="AV120" s="22">
        <f t="shared" si="156"/>
        <v>5</v>
      </c>
      <c r="AW120" s="189"/>
      <c r="AX120" s="22">
        <f t="shared" si="157"/>
        <v>5</v>
      </c>
      <c r="AY120" s="189"/>
      <c r="AZ120" s="189" t="b">
        <f t="shared" si="158"/>
        <v>0</v>
      </c>
      <c r="BA120" s="18"/>
      <c r="BB120" s="1">
        <f t="shared" si="159"/>
        <v>-2</v>
      </c>
      <c r="BC120" s="3">
        <v>45657</v>
      </c>
      <c r="BD120" s="22"/>
      <c r="BE120" s="22">
        <f t="shared" si="160"/>
        <v>0</v>
      </c>
      <c r="BF120" s="18">
        <f t="shared" si="161"/>
        <v>0</v>
      </c>
      <c r="BG120" s="1">
        <f t="shared" si="162"/>
        <v>-4</v>
      </c>
      <c r="BH120" s="225"/>
      <c r="BI120" s="225">
        <f t="shared" si="163"/>
        <v>0</v>
      </c>
      <c r="BJ120" s="225">
        <f t="shared" si="164"/>
        <v>2</v>
      </c>
      <c r="BK120" s="31"/>
      <c r="BL120" s="31">
        <f t="shared" si="165"/>
        <v>0</v>
      </c>
      <c r="BM120" s="1">
        <f t="shared" si="166"/>
        <v>0.5</v>
      </c>
      <c r="BN120" s="61"/>
      <c r="BO120" s="61">
        <f t="shared" si="167"/>
        <v>0</v>
      </c>
      <c r="BP120" s="1">
        <f t="shared" si="168"/>
        <v>5</v>
      </c>
      <c r="BQ120" s="206"/>
      <c r="BR120" s="61"/>
      <c r="BS120" s="337">
        <f t="shared" si="169"/>
        <v>0</v>
      </c>
      <c r="BT120" s="225">
        <f t="shared" si="170"/>
        <v>-5</v>
      </c>
      <c r="BU120" s="61"/>
      <c r="BV120" s="1"/>
      <c r="BW120" s="1" t="b">
        <f t="shared" si="171"/>
        <v>0</v>
      </c>
      <c r="BX120" s="206" t="s">
        <v>408</v>
      </c>
      <c r="BY120" s="206">
        <f t="shared" si="172"/>
        <v>5</v>
      </c>
      <c r="BZ120" s="3"/>
      <c r="CA120" s="1" t="s">
        <v>437</v>
      </c>
      <c r="CB120" s="61"/>
      <c r="CC120" s="61"/>
      <c r="CD120" s="332"/>
      <c r="CL120" s="332"/>
      <c r="CN120">
        <f t="shared" si="87"/>
        <v>42</v>
      </c>
      <c r="CO120" s="1"/>
    </row>
    <row r="121" spans="1:96" x14ac:dyDescent="0.2"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70"/>
      <c r="M121" s="358"/>
      <c r="N121" s="335"/>
      <c r="O121" s="246"/>
      <c r="P121" s="246"/>
      <c r="Q121" s="246"/>
      <c r="R121" s="246"/>
      <c r="S121" s="249"/>
      <c r="T121" s="451"/>
      <c r="U121" s="238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1"/>
      <c r="CB121" s="61"/>
      <c r="CC121" s="61"/>
      <c r="CD121" s="332"/>
      <c r="CL121" s="332"/>
      <c r="CN121">
        <f t="shared" si="87"/>
        <v>43</v>
      </c>
      <c r="CO121" s="1"/>
    </row>
    <row r="122" spans="1:96" ht="17.25" customHeight="1" x14ac:dyDescent="0.2"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70"/>
      <c r="M122" s="358"/>
      <c r="N122" s="335"/>
      <c r="O122" s="246"/>
      <c r="P122" s="246"/>
      <c r="Q122" s="246"/>
      <c r="R122" s="246"/>
      <c r="S122" s="249"/>
      <c r="T122" s="456" t="s">
        <v>635</v>
      </c>
      <c r="U122" s="444" t="s">
        <v>710</v>
      </c>
      <c r="X122" s="80"/>
      <c r="Y122" s="80"/>
      <c r="Z122" s="80"/>
      <c r="AA122" s="80"/>
      <c r="AB122" s="455">
        <f>VLOOKUP(CLEAN(TRIM(T122)), 'ETF''s'!$B$7:$C$42, 2, FALSE)</f>
        <v>5</v>
      </c>
      <c r="AC122" s="506">
        <f>VLOOKUP(CLEAN(TRIM(T122)), 'ETF''s'!$B$7:$D$42, 3, FALSE)</f>
        <v>42.5</v>
      </c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1"/>
      <c r="CB122" s="61"/>
      <c r="CC122" s="61"/>
      <c r="CD122" s="332"/>
      <c r="CL122" s="332"/>
      <c r="CN122">
        <f t="shared" si="87"/>
        <v>44</v>
      </c>
      <c r="CO122" s="1"/>
      <c r="CR122" t="s">
        <v>710</v>
      </c>
    </row>
    <row r="123" spans="1:96" ht="15.75" customHeight="1" x14ac:dyDescent="0.2">
      <c r="A123" s="1"/>
      <c r="B123" s="266"/>
      <c r="D123" s="284"/>
      <c r="E123" s="227"/>
      <c r="F123" s="364"/>
      <c r="G123" s="364">
        <v>1000</v>
      </c>
      <c r="H123" s="407">
        <v>4.0518000000000001</v>
      </c>
      <c r="I123" s="408">
        <v>4051.8</v>
      </c>
      <c r="J123" s="75">
        <v>45957</v>
      </c>
      <c r="L123" s="270"/>
      <c r="M123" s="358"/>
      <c r="N123" s="335"/>
      <c r="O123" s="345"/>
      <c r="P123" s="335"/>
      <c r="R123" s="246"/>
      <c r="S123" s="249" t="str">
        <f t="shared" ref="S123:S131" si="173">IF(BN123&lt;30,$BX$1,IF(BN123&gt;70,$BR$1,$BV$1))</f>
        <v>˃</v>
      </c>
      <c r="T123" s="466" t="s">
        <v>173</v>
      </c>
      <c r="U123" s="208" t="s">
        <v>711</v>
      </c>
      <c r="V123" t="s">
        <v>712</v>
      </c>
      <c r="W123" s="183"/>
      <c r="X123" s="479">
        <v>4.1849999999999996</v>
      </c>
      <c r="Y123" s="189">
        <f>AA123*O123</f>
        <v>0</v>
      </c>
      <c r="Z123" s="189">
        <f>(AA123*Y123)/Y$3</f>
        <v>0</v>
      </c>
      <c r="AA123" s="22">
        <f t="shared" ref="AA123:AA156" si="174">AN123+AP123+AR123+AZ123+BB123+BG123+BJ123+BM123+BT123+BW123+BY123+AC123+AI123+BP123+AK123</f>
        <v>95.5</v>
      </c>
      <c r="AB123" s="336">
        <f t="shared" ref="AB123:AB139" si="175">IF(X123&gt;0,AB$122,0)</f>
        <v>5</v>
      </c>
      <c r="AC123" s="337">
        <f t="shared" ref="AC123:AC139" si="176">IF(AB123&gt;0,AC$122,0)</f>
        <v>42.5</v>
      </c>
      <c r="AD123" s="366">
        <f>AB123*M123</f>
        <v>0</v>
      </c>
      <c r="AE123" s="337">
        <f>AC123*M123</f>
        <v>0</v>
      </c>
      <c r="AF123" s="332"/>
      <c r="AG123" s="332"/>
      <c r="AH123" s="225" t="str">
        <f t="shared" ref="AH123:AH136" si="177">IF(AF123&gt;2500000,AQ$2,IF(AF123&gt;1000000,AR$2,IF(AF123&gt;750000,AS$2,IF(AF123&gt;500000,AT$2,IF(AF123&lt;500000,AU$2)))))</f>
        <v>F</v>
      </c>
      <c r="AI123" s="31">
        <f t="shared" ref="AI123:AI156" si="178">IF(AH123=AQ$2,20,IF(AH123=AR$2,15,IF(AH123=AS$2,10,IF(AH123=AT$2,5,IF(AH123=AU$2,0)))))</f>
        <v>0</v>
      </c>
      <c r="AJ123" s="284"/>
      <c r="AK123" s="31">
        <f t="shared" ref="AK123:AK156" si="179">IF(AJ123&gt;84,20,IF(AJ123&gt;80,15,IF(AJ123&gt;75,10,IF(AJ123&gt;70,5,IF(AJ123&gt;49,0,IF(AJ123&lt;1,0,IF(AJ123&lt;20,-20,IF(AJ123&lt;30,-15,IF(AJ123&lt;40,-10,IF(AJ123&lt;50,-5))))))))))</f>
        <v>0</v>
      </c>
      <c r="AL123" s="22"/>
      <c r="AM123" s="371" t="s">
        <v>397</v>
      </c>
      <c r="AN123" s="22">
        <f t="shared" ref="AN123:AN156" si="180">IF(AM123=$AN$1,20,IF(AM123=$AO$1,17,IF(AM123=$AP$1,12,IF(AM123=$AQ$1,5,IF(AM123=$AR$1,0)))))</f>
        <v>17</v>
      </c>
      <c r="AP123" s="31"/>
      <c r="AQ123" s="177" t="s">
        <v>403</v>
      </c>
      <c r="AR123" s="1">
        <f t="shared" ref="AR123:AR156" si="181">IF(AQ123=$AS$1,20,IF(AQ123=$AU$1,18,IF(AQ123=$AW$1,14,IF(AQ123=$AY$1,10,IF(AQ123=$BA$1,5,IF(AQ123=$BC$1,0,IF(AQ123=$BD$1,-2.5)))))))</f>
        <v>14</v>
      </c>
      <c r="AS123" s="189">
        <v>0</v>
      </c>
      <c r="AT123" s="22">
        <f t="shared" ref="AT123:AT156" si="182">IF(AS123&lt;1,5,IF(AS123&lt;2,0,IF(AS123&gt;2,-5, IF(AS123=0,5,IF(AS123&lt;0,-7)))))</f>
        <v>5</v>
      </c>
      <c r="AU123" s="189">
        <v>-17.670000000000002</v>
      </c>
      <c r="AV123" s="22">
        <f t="shared" ref="AV123:AV156" si="183">IF(AU123&lt;0,-7,IF(AU123&lt;15,5,IF(AU123&lt;25,2,IF(AU123=25,-5,IF(AU123&gt;25,0)))))</f>
        <v>-7</v>
      </c>
      <c r="AW123" s="189" t="s">
        <v>524</v>
      </c>
      <c r="AX123" s="22">
        <f t="shared" ref="AX123:AX156" si="184">IF(AW123=1,5,IF(AW123&lt;1,5,IF(AW123&gt;1,0)))</f>
        <v>0</v>
      </c>
      <c r="AY123" s="239" t="s">
        <v>402</v>
      </c>
      <c r="AZ123" s="189">
        <f t="shared" ref="AZ123:AZ143" si="185">IF(AY123=$AS$1,20,IF(AY123=$AU$1,18,IF(AY123=$AW$1,14,IF(AY123=$AY$1,10,IF(AY123=$BA$1,5,IF(AY123=$BC$1,0,IF(AY123=$BD$1,-2.5)))))))</f>
        <v>18</v>
      </c>
      <c r="BA123" s="18">
        <v>0.75700000000000001</v>
      </c>
      <c r="BB123" s="1">
        <f t="shared" ref="BB123:BB156" si="186">IF(BA123&gt;0.05,2,IF(BA123&gt;0,1,IF(BA123&lt;-0.05,-1,IF(BA123&lt;0.1,-2))))</f>
        <v>2</v>
      </c>
      <c r="BC123" s="3">
        <v>45657</v>
      </c>
      <c r="BD123" s="22">
        <v>2.62</v>
      </c>
      <c r="BE123" s="22">
        <f t="shared" ref="BE123:BE156" si="187">X123</f>
        <v>4.1849999999999996</v>
      </c>
      <c r="BF123" s="18">
        <f t="shared" ref="BF123:BF156" si="188">IF(BD123&gt;0,(BE123-BD123)/BD123,0)</f>
        <v>0.59732824427480891</v>
      </c>
      <c r="BG123" s="1">
        <f t="shared" ref="BG123:BG156" si="189">IF(BF123&gt;0.05,4,IF(BF123&gt;0,2,IF(BF123&lt;-0.05,-2,IF(BF123&lt;0.1,-4))))</f>
        <v>4</v>
      </c>
      <c r="BH123" s="225">
        <v>-2</v>
      </c>
      <c r="BI123" s="225">
        <f>BH123*M123</f>
        <v>0</v>
      </c>
      <c r="BJ123" s="225">
        <f t="shared" ref="BJ123:BJ156" si="190">IF(BH123&gt;5,-1,IF(BH123&gt;4,0,IF(BH123&gt;3,1,IF(BH123&gt;2,2,IF(BH123&gt;1,2, IF(BH123=0,2,IF(BH123&lt;-5,-2,IF(BH123&lt;4,2,IF(BH123&lt;0,1)))))))))</f>
        <v>2</v>
      </c>
      <c r="BK123" s="31">
        <v>-10</v>
      </c>
      <c r="BL123" s="31">
        <f>BK123*M123</f>
        <v>0</v>
      </c>
      <c r="BM123" s="1">
        <f t="shared" ref="BM123:BM156" si="191">IF(BK123&gt;40,4,IF(BK123&gt;30,3.5,IF(BK123&gt;20,3,IF(BK123&gt;10,2,IF(BK123&gt;0,1,IF(BK123=0,0.5,IF(BK123&lt;-40,-4,IF(BK123&lt;-30,-3,IF(BK123&lt;-20,-2.5,IF(BK123&lt;-10,-2,IF(BK123&lt;0,0)))))))))))</f>
        <v>0</v>
      </c>
      <c r="BN123" s="61">
        <v>30</v>
      </c>
      <c r="BO123" s="61">
        <f>BN123*M123</f>
        <v>0</v>
      </c>
      <c r="BP123" s="1">
        <f t="shared" ref="BP123:BP156" si="192">IF(BN123&lt;10,5,IF(BN123&lt;20,4,IF(BN123&lt;30,3,IF(BN123&lt;40,2,IF(BN123&lt;50,1,IF(BN123=50,0,IF(BN123&gt;90,-5,IF(BN123&gt;80,-4,IF(BN123&gt;70,-3,IF(BN123&gt;60,-2,IF(BN123&gt;50,-1,0)))))))))))</f>
        <v>2</v>
      </c>
      <c r="BQ123" s="206"/>
      <c r="BR123" s="61">
        <v>0.49</v>
      </c>
      <c r="BS123" s="337">
        <f>BR123*M123</f>
        <v>0</v>
      </c>
      <c r="BT123" s="225">
        <f t="shared" ref="BT123:BT156" si="193">IF(BR123=1,20,IF(BR123&gt;0.9,16,IF(BR123&gt;0.8,12,IF(BR123&gt;0.7,8,IF(BR123&gt;0.6,4,IF(BR123&gt;0.5,0,IF(BR123&gt;0.4,-1,IF(BR123&gt;0.3,-2,IF(BR123&gt;0.2,-3,IF(BR123&gt;0.1,-4,IF(BR123&gt;0,-5,IF(BR123=0,-5))))))))))))</f>
        <v>-1</v>
      </c>
      <c r="BU123" s="61"/>
      <c r="BV123" s="1" t="s">
        <v>413</v>
      </c>
      <c r="BW123" s="1">
        <f t="shared" ref="BW123:BW156" si="194">IF(BV123=$BZ$1,8,IF(BV123=$CA$1,4,IF(BV123=$CB$1,0,IF(BV123=$CC$1,-4,IF(BV123=$CE$1,-8)))))</f>
        <v>0</v>
      </c>
      <c r="BX123" s="206" t="str">
        <f>BX1</f>
        <v>˅</v>
      </c>
      <c r="BY123" s="206">
        <f t="shared" ref="BY123:BY156" si="195">IF(BX123=BR$1,5,IF(BX123=BV$1,0,IF(BX123=BX$1,-5)))</f>
        <v>-5</v>
      </c>
      <c r="BZ123" s="3">
        <v>45964</v>
      </c>
      <c r="CA123" s="1" t="s">
        <v>510</v>
      </c>
      <c r="CB123" s="61"/>
      <c r="CC123" s="61"/>
      <c r="CD123" s="332"/>
      <c r="CE123" t="s">
        <v>520</v>
      </c>
      <c r="CF123" t="s">
        <v>520</v>
      </c>
      <c r="CG123" t="s">
        <v>521</v>
      </c>
      <c r="CH123" t="s">
        <v>522</v>
      </c>
      <c r="CL123" s="332"/>
      <c r="CN123">
        <f t="shared" si="87"/>
        <v>45</v>
      </c>
      <c r="CO123" s="1"/>
      <c r="CR123" t="s">
        <v>711</v>
      </c>
    </row>
    <row r="124" spans="1:96" ht="15.75" customHeight="1" x14ac:dyDescent="0.2">
      <c r="A124" s="1"/>
      <c r="B124" s="266"/>
      <c r="D124" s="284"/>
      <c r="E124" s="227"/>
      <c r="F124" s="364"/>
      <c r="G124" s="364">
        <v>200</v>
      </c>
      <c r="H124" s="407">
        <v>31.07</v>
      </c>
      <c r="I124" s="408">
        <v>6214</v>
      </c>
      <c r="J124" s="75">
        <v>45957</v>
      </c>
      <c r="L124" s="270"/>
      <c r="M124" s="358"/>
      <c r="N124" s="335"/>
      <c r="O124" s="345"/>
      <c r="P124" s="335"/>
      <c r="R124" s="246"/>
      <c r="S124" s="249" t="str">
        <f t="shared" si="173"/>
        <v>˅</v>
      </c>
      <c r="T124" s="466" t="s">
        <v>173</v>
      </c>
      <c r="U124" s="208" t="s">
        <v>713</v>
      </c>
      <c r="V124" t="s">
        <v>714</v>
      </c>
      <c r="W124" s="183"/>
      <c r="X124" s="382">
        <v>31.56</v>
      </c>
      <c r="Y124" s="189">
        <f>AA124*O124</f>
        <v>0</v>
      </c>
      <c r="Z124" s="189">
        <f>(AA124*Y124)/Y$3</f>
        <v>0</v>
      </c>
      <c r="AA124" s="22">
        <f t="shared" si="174"/>
        <v>104</v>
      </c>
      <c r="AB124" s="336">
        <f t="shared" si="175"/>
        <v>5</v>
      </c>
      <c r="AC124" s="337">
        <f t="shared" si="176"/>
        <v>42.5</v>
      </c>
      <c r="AD124" s="366">
        <f>AB124*M124</f>
        <v>0</v>
      </c>
      <c r="AE124" s="337">
        <f>AC124*M124</f>
        <v>0</v>
      </c>
      <c r="AF124" s="332">
        <v>24638</v>
      </c>
      <c r="AG124" s="383">
        <v>63678</v>
      </c>
      <c r="AH124" s="225" t="str">
        <f t="shared" si="177"/>
        <v>F</v>
      </c>
      <c r="AI124" s="31">
        <f t="shared" si="178"/>
        <v>0</v>
      </c>
      <c r="AJ124" s="284">
        <v>78</v>
      </c>
      <c r="AK124" s="31">
        <f t="shared" si="179"/>
        <v>10</v>
      </c>
      <c r="AL124" s="22"/>
      <c r="AM124" s="414" t="s">
        <v>396</v>
      </c>
      <c r="AN124" s="22">
        <f t="shared" si="180"/>
        <v>20</v>
      </c>
      <c r="AP124" s="31"/>
      <c r="AQ124" s="177" t="s">
        <v>403</v>
      </c>
      <c r="AR124" s="1">
        <f t="shared" si="181"/>
        <v>14</v>
      </c>
      <c r="AS124" s="189">
        <v>7.0000000000000007E-2</v>
      </c>
      <c r="AT124" s="22">
        <f t="shared" si="182"/>
        <v>5</v>
      </c>
      <c r="AU124" s="189">
        <v>29.96</v>
      </c>
      <c r="AV124" s="22">
        <f t="shared" si="183"/>
        <v>0</v>
      </c>
      <c r="AW124" s="189" t="s">
        <v>524</v>
      </c>
      <c r="AX124" s="22">
        <f t="shared" si="184"/>
        <v>0</v>
      </c>
      <c r="AY124" s="178" t="s">
        <v>407</v>
      </c>
      <c r="AZ124" s="189">
        <f t="shared" si="185"/>
        <v>-2.5</v>
      </c>
      <c r="BA124" s="18">
        <v>0.496</v>
      </c>
      <c r="BB124" s="1">
        <f t="shared" si="186"/>
        <v>2</v>
      </c>
      <c r="BC124" s="3">
        <v>45657</v>
      </c>
      <c r="BD124" s="22">
        <v>13.41</v>
      </c>
      <c r="BE124" s="22">
        <f t="shared" si="187"/>
        <v>31.56</v>
      </c>
      <c r="BF124" s="18">
        <f t="shared" si="188"/>
        <v>1.3534675615212526</v>
      </c>
      <c r="BG124" s="1">
        <f t="shared" si="189"/>
        <v>4</v>
      </c>
      <c r="BH124" s="225">
        <v>-0.5</v>
      </c>
      <c r="BI124" s="225">
        <f>BH124*M124</f>
        <v>0</v>
      </c>
      <c r="BJ124" s="225">
        <f t="shared" si="190"/>
        <v>2</v>
      </c>
      <c r="BK124" s="31">
        <v>3</v>
      </c>
      <c r="BL124" s="31">
        <f>BK124*M124</f>
        <v>0</v>
      </c>
      <c r="BM124" s="1">
        <f t="shared" si="191"/>
        <v>1</v>
      </c>
      <c r="BN124" s="61">
        <v>26</v>
      </c>
      <c r="BO124" s="61">
        <f>BN124*M124</f>
        <v>0</v>
      </c>
      <c r="BP124" s="1">
        <f t="shared" si="192"/>
        <v>3</v>
      </c>
      <c r="BQ124" s="206"/>
      <c r="BR124" s="61">
        <v>0.49</v>
      </c>
      <c r="BS124" s="337">
        <f>BR124*M124</f>
        <v>0</v>
      </c>
      <c r="BT124" s="225">
        <f t="shared" si="193"/>
        <v>-1</v>
      </c>
      <c r="BU124" s="61"/>
      <c r="BV124" s="1" t="s">
        <v>412</v>
      </c>
      <c r="BW124" s="1">
        <f t="shared" si="194"/>
        <v>4</v>
      </c>
      <c r="BX124" s="206" t="str">
        <f>BR1</f>
        <v>˄</v>
      </c>
      <c r="BY124" s="206">
        <f t="shared" si="195"/>
        <v>5</v>
      </c>
      <c r="BZ124" s="3">
        <v>45959</v>
      </c>
      <c r="CA124" s="1" t="s">
        <v>510</v>
      </c>
      <c r="CB124" s="61"/>
      <c r="CC124" s="61"/>
      <c r="CD124" s="332"/>
      <c r="CE124" t="s">
        <v>520</v>
      </c>
      <c r="CF124" t="s">
        <v>520</v>
      </c>
      <c r="CG124" t="s">
        <v>521</v>
      </c>
      <c r="CH124" t="s">
        <v>522</v>
      </c>
      <c r="CL124" s="332"/>
      <c r="CN124">
        <f t="shared" si="87"/>
        <v>46</v>
      </c>
      <c r="CO124" s="1"/>
      <c r="CR124" t="s">
        <v>713</v>
      </c>
    </row>
    <row r="125" spans="1:96" ht="15.75" customHeight="1" x14ac:dyDescent="0.2">
      <c r="B125" s="246"/>
      <c r="C125" s="246"/>
      <c r="D125" s="246"/>
      <c r="E125" s="246"/>
      <c r="F125" s="246"/>
      <c r="K125" s="246"/>
      <c r="L125" s="270"/>
      <c r="M125" s="358"/>
      <c r="N125" s="335"/>
      <c r="O125" s="246"/>
      <c r="P125" s="246"/>
      <c r="Q125" s="246"/>
      <c r="R125" s="246"/>
      <c r="S125" s="249" t="str">
        <f t="shared" si="173"/>
        <v>˃</v>
      </c>
      <c r="T125" s="466" t="s">
        <v>173</v>
      </c>
      <c r="U125" s="208" t="s">
        <v>715</v>
      </c>
      <c r="V125" t="s">
        <v>716</v>
      </c>
      <c r="X125" s="80">
        <v>86.86</v>
      </c>
      <c r="Y125" s="189"/>
      <c r="Z125" s="189"/>
      <c r="AA125" s="22">
        <f t="shared" si="174"/>
        <v>146</v>
      </c>
      <c r="AB125" s="336">
        <f t="shared" si="175"/>
        <v>5</v>
      </c>
      <c r="AC125" s="337">
        <f t="shared" si="176"/>
        <v>42.5</v>
      </c>
      <c r="AD125" s="366">
        <f>AB125*M125</f>
        <v>0</v>
      </c>
      <c r="AE125" s="337">
        <f>AC125*M125</f>
        <v>0</v>
      </c>
      <c r="AF125" s="332">
        <v>927207</v>
      </c>
      <c r="AG125" s="332">
        <v>282748</v>
      </c>
      <c r="AH125" s="225" t="str">
        <f t="shared" si="177"/>
        <v>C</v>
      </c>
      <c r="AI125" s="31">
        <f t="shared" si="178"/>
        <v>10</v>
      </c>
      <c r="AJ125" s="284">
        <v>77</v>
      </c>
      <c r="AK125" s="31">
        <f t="shared" si="179"/>
        <v>10</v>
      </c>
      <c r="AL125" s="22"/>
      <c r="AM125" s="414" t="s">
        <v>396</v>
      </c>
      <c r="AN125" s="22">
        <f t="shared" si="180"/>
        <v>20</v>
      </c>
      <c r="AP125" s="31"/>
      <c r="AQ125" s="176" t="s">
        <v>401</v>
      </c>
      <c r="AR125" s="1">
        <f t="shared" si="181"/>
        <v>20</v>
      </c>
      <c r="AS125" s="189">
        <v>0.23</v>
      </c>
      <c r="AT125" s="22">
        <f t="shared" si="182"/>
        <v>5</v>
      </c>
      <c r="AU125" s="189">
        <v>15.68</v>
      </c>
      <c r="AV125" s="22">
        <f t="shared" si="183"/>
        <v>2</v>
      </c>
      <c r="AW125" s="189">
        <v>0.27</v>
      </c>
      <c r="AX125" s="22">
        <f t="shared" si="184"/>
        <v>5</v>
      </c>
      <c r="AY125" s="273" t="s">
        <v>406</v>
      </c>
      <c r="AZ125" s="189">
        <f t="shared" si="185"/>
        <v>0</v>
      </c>
      <c r="BA125" s="18">
        <v>0.63300000000000001</v>
      </c>
      <c r="BB125" s="1">
        <f t="shared" si="186"/>
        <v>2</v>
      </c>
      <c r="BC125" s="3">
        <v>45657</v>
      </c>
      <c r="BD125" s="22">
        <v>36.71</v>
      </c>
      <c r="BE125" s="22">
        <f t="shared" si="187"/>
        <v>86.86</v>
      </c>
      <c r="BF125" s="18">
        <f t="shared" si="188"/>
        <v>1.3661127758104059</v>
      </c>
      <c r="BG125" s="1">
        <f t="shared" si="189"/>
        <v>4</v>
      </c>
      <c r="BH125" s="225">
        <v>5.5</v>
      </c>
      <c r="BI125" s="225">
        <f>BH125*M125</f>
        <v>0</v>
      </c>
      <c r="BJ125" s="225">
        <f t="shared" si="190"/>
        <v>-1</v>
      </c>
      <c r="BK125" s="31">
        <v>33</v>
      </c>
      <c r="BL125" s="31">
        <f>BK125*M125</f>
        <v>0</v>
      </c>
      <c r="BM125" s="1">
        <f t="shared" si="191"/>
        <v>3.5</v>
      </c>
      <c r="BN125" s="61">
        <v>30</v>
      </c>
      <c r="BO125" s="61">
        <f>BN125*M125</f>
        <v>0</v>
      </c>
      <c r="BP125" s="1">
        <f t="shared" si="192"/>
        <v>2</v>
      </c>
      <c r="BQ125" s="206"/>
      <c r="BR125" s="61">
        <v>1</v>
      </c>
      <c r="BS125" s="337">
        <f>BR125*M125</f>
        <v>0</v>
      </c>
      <c r="BT125" s="225">
        <f t="shared" si="193"/>
        <v>20</v>
      </c>
      <c r="BU125" s="61"/>
      <c r="BV125" s="1" t="s">
        <v>411</v>
      </c>
      <c r="BW125" s="1">
        <f t="shared" si="194"/>
        <v>8</v>
      </c>
      <c r="BX125" s="206" t="s">
        <v>408</v>
      </c>
      <c r="BY125" s="206">
        <f t="shared" si="195"/>
        <v>5</v>
      </c>
      <c r="BZ125" s="3">
        <v>45953</v>
      </c>
      <c r="CA125" s="1" t="s">
        <v>437</v>
      </c>
      <c r="CE125" t="s">
        <v>520</v>
      </c>
      <c r="CF125" s="1" t="s">
        <v>520</v>
      </c>
      <c r="CG125" t="s">
        <v>526</v>
      </c>
      <c r="CH125" s="445" t="s">
        <v>173</v>
      </c>
      <c r="CL125" s="332"/>
      <c r="CN125">
        <f t="shared" si="87"/>
        <v>47</v>
      </c>
      <c r="CO125" s="1"/>
      <c r="CR125" t="s">
        <v>715</v>
      </c>
    </row>
    <row r="126" spans="1:96" ht="15.75" customHeight="1" x14ac:dyDescent="0.2"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70"/>
      <c r="M126" s="358"/>
      <c r="N126" s="335"/>
      <c r="O126" s="246"/>
      <c r="P126" s="246"/>
      <c r="Q126" s="246"/>
      <c r="R126" s="246"/>
      <c r="S126" s="249" t="str">
        <f t="shared" si="173"/>
        <v>˃</v>
      </c>
      <c r="T126" s="466" t="s">
        <v>173</v>
      </c>
      <c r="U126" s="208" t="s">
        <v>717</v>
      </c>
      <c r="V126" t="s">
        <v>718</v>
      </c>
      <c r="X126" s="80">
        <v>200.34</v>
      </c>
      <c r="Y126" s="189"/>
      <c r="Z126" s="189"/>
      <c r="AA126" s="22">
        <f t="shared" si="174"/>
        <v>128.5</v>
      </c>
      <c r="AB126" s="336">
        <f t="shared" si="175"/>
        <v>5</v>
      </c>
      <c r="AC126" s="337">
        <f t="shared" si="176"/>
        <v>42.5</v>
      </c>
      <c r="AD126" s="366">
        <f>AB126*M146</f>
        <v>0</v>
      </c>
      <c r="AE126" s="337">
        <f>AC126*M146</f>
        <v>0</v>
      </c>
      <c r="AF126" s="332">
        <v>26397433</v>
      </c>
      <c r="AG126" s="332">
        <v>14983267</v>
      </c>
      <c r="AH126" s="225" t="str">
        <f t="shared" si="177"/>
        <v>A</v>
      </c>
      <c r="AI126" s="31">
        <f t="shared" si="178"/>
        <v>20</v>
      </c>
      <c r="AJ126" s="284">
        <v>84</v>
      </c>
      <c r="AK126" s="31">
        <f t="shared" si="179"/>
        <v>15</v>
      </c>
      <c r="AL126" s="22"/>
      <c r="AM126" s="371" t="s">
        <v>397</v>
      </c>
      <c r="AN126" s="22">
        <f t="shared" si="180"/>
        <v>17</v>
      </c>
      <c r="AP126" s="31"/>
      <c r="AQ126" s="239" t="s">
        <v>402</v>
      </c>
      <c r="AR126" s="1">
        <f t="shared" si="181"/>
        <v>18</v>
      </c>
      <c r="AS126" s="189">
        <v>0</v>
      </c>
      <c r="AT126" s="22">
        <f t="shared" si="182"/>
        <v>5</v>
      </c>
      <c r="AU126" s="189">
        <v>29.38</v>
      </c>
      <c r="AV126" s="22">
        <f t="shared" si="183"/>
        <v>0</v>
      </c>
      <c r="AW126" s="189">
        <v>1.77</v>
      </c>
      <c r="AX126" s="22">
        <f t="shared" si="184"/>
        <v>0</v>
      </c>
      <c r="AY126" s="273" t="s">
        <v>406</v>
      </c>
      <c r="AZ126" s="189">
        <f t="shared" si="185"/>
        <v>0</v>
      </c>
      <c r="BA126" s="18">
        <v>0.434</v>
      </c>
      <c r="BB126" s="1">
        <f t="shared" si="186"/>
        <v>2</v>
      </c>
      <c r="BC126" s="3">
        <v>45657</v>
      </c>
      <c r="BD126" s="22">
        <v>130.43</v>
      </c>
      <c r="BE126" s="22">
        <f t="shared" si="187"/>
        <v>200.34</v>
      </c>
      <c r="BF126" s="18">
        <f t="shared" si="188"/>
        <v>0.53599631986506169</v>
      </c>
      <c r="BG126" s="1">
        <f t="shared" si="189"/>
        <v>4</v>
      </c>
      <c r="BH126" s="225">
        <v>4</v>
      </c>
      <c r="BI126" s="225">
        <f>BH126*M146</f>
        <v>0</v>
      </c>
      <c r="BJ126" s="225">
        <f t="shared" si="190"/>
        <v>1</v>
      </c>
      <c r="BK126" s="31">
        <v>22</v>
      </c>
      <c r="BL126" s="31">
        <f>BK126*M146</f>
        <v>0</v>
      </c>
      <c r="BM126" s="1">
        <f t="shared" si="191"/>
        <v>3</v>
      </c>
      <c r="BN126" s="61">
        <v>66</v>
      </c>
      <c r="BO126" s="61">
        <f>BN126*M146</f>
        <v>0</v>
      </c>
      <c r="BP126" s="1">
        <f t="shared" si="192"/>
        <v>-2</v>
      </c>
      <c r="BQ126" s="206"/>
      <c r="BR126" s="61">
        <v>0.49</v>
      </c>
      <c r="BS126" s="337">
        <f>BR126*M146</f>
        <v>0</v>
      </c>
      <c r="BT126" s="225">
        <f t="shared" si="193"/>
        <v>-1</v>
      </c>
      <c r="BU126" s="61"/>
      <c r="BV126" s="1" t="s">
        <v>412</v>
      </c>
      <c r="BW126" s="1">
        <f t="shared" si="194"/>
        <v>4</v>
      </c>
      <c r="BX126" s="206" t="s">
        <v>408</v>
      </c>
      <c r="BY126" s="206">
        <f t="shared" si="195"/>
        <v>5</v>
      </c>
      <c r="BZ126" s="3"/>
      <c r="CA126" s="1" t="s">
        <v>437</v>
      </c>
      <c r="CE126" t="s">
        <v>520</v>
      </c>
      <c r="CF126" s="1" t="s">
        <v>520</v>
      </c>
      <c r="CG126" t="s">
        <v>526</v>
      </c>
      <c r="CH126" s="445" t="s">
        <v>173</v>
      </c>
      <c r="CL126" s="332"/>
      <c r="CR126" t="s">
        <v>717</v>
      </c>
    </row>
    <row r="127" spans="1:96" ht="15.75" customHeight="1" x14ac:dyDescent="0.2">
      <c r="A127" s="1"/>
      <c r="B127" s="266"/>
      <c r="D127" s="284"/>
      <c r="E127" s="227"/>
      <c r="F127" s="419"/>
      <c r="G127" s="364">
        <v>55</v>
      </c>
      <c r="H127" s="407">
        <v>96.849500000000006</v>
      </c>
      <c r="I127" s="408">
        <v>5326.72</v>
      </c>
      <c r="J127" s="484">
        <v>45964</v>
      </c>
      <c r="L127" s="270"/>
      <c r="M127" s="358"/>
      <c r="N127" s="335"/>
      <c r="O127" s="345"/>
      <c r="P127" s="335"/>
      <c r="R127" s="246"/>
      <c r="S127" s="249" t="str">
        <f t="shared" si="173"/>
        <v>˅</v>
      </c>
      <c r="T127" s="466" t="s">
        <v>173</v>
      </c>
      <c r="U127" s="208" t="s">
        <v>719</v>
      </c>
      <c r="V127" t="s">
        <v>720</v>
      </c>
      <c r="W127" s="183"/>
      <c r="X127">
        <v>104.07</v>
      </c>
      <c r="Y127" s="189">
        <f>AA127*O127</f>
        <v>0</v>
      </c>
      <c r="Z127" s="189">
        <f>(AA127*Y127)/Y$3</f>
        <v>0</v>
      </c>
      <c r="AA127" s="22">
        <f t="shared" si="174"/>
        <v>118</v>
      </c>
      <c r="AB127" s="336">
        <f t="shared" si="175"/>
        <v>5</v>
      </c>
      <c r="AC127" s="337">
        <f t="shared" si="176"/>
        <v>42.5</v>
      </c>
      <c r="AD127" s="337">
        <f t="shared" ref="AD127:AD139" si="196">IF(AC127&gt;0,AD$122,0)</f>
        <v>0</v>
      </c>
      <c r="AE127" s="337">
        <f>AC127*M127</f>
        <v>0</v>
      </c>
      <c r="AF127" s="332">
        <v>33141909</v>
      </c>
      <c r="AG127" s="332">
        <v>13930805</v>
      </c>
      <c r="AH127" s="225" t="str">
        <f t="shared" si="177"/>
        <v>A</v>
      </c>
      <c r="AI127" s="31">
        <f t="shared" si="178"/>
        <v>20</v>
      </c>
      <c r="AJ127" s="284">
        <v>82</v>
      </c>
      <c r="AK127" s="31">
        <f t="shared" si="179"/>
        <v>15</v>
      </c>
      <c r="AL127" s="22"/>
      <c r="AM127" s="414" t="s">
        <v>396</v>
      </c>
      <c r="AN127" s="22">
        <f t="shared" si="180"/>
        <v>20</v>
      </c>
      <c r="AO127">
        <f>IF(AM127=AN$1,5,IF(AM127=AO$1,4,IF(AM127=AP$1,3,IF(AM127=AQ$1,2,IF(AM127=AR$1,1,0)))))</f>
        <v>5</v>
      </c>
      <c r="AP127" s="31"/>
      <c r="AQ127" s="177" t="s">
        <v>403</v>
      </c>
      <c r="AR127" s="1">
        <f t="shared" si="181"/>
        <v>14</v>
      </c>
      <c r="AS127" s="189">
        <v>0</v>
      </c>
      <c r="AT127" s="22">
        <f t="shared" si="182"/>
        <v>5</v>
      </c>
      <c r="AU127" s="189">
        <v>54.53</v>
      </c>
      <c r="AV127" s="22">
        <f t="shared" si="183"/>
        <v>0</v>
      </c>
      <c r="AW127" s="189" t="s">
        <v>524</v>
      </c>
      <c r="AX127" s="22">
        <f t="shared" si="184"/>
        <v>0</v>
      </c>
      <c r="AY127" s="231" t="s">
        <v>407</v>
      </c>
      <c r="AZ127" s="189">
        <f t="shared" si="185"/>
        <v>-2.5</v>
      </c>
      <c r="BA127" s="18">
        <v>0.156</v>
      </c>
      <c r="BB127" s="1">
        <f t="shared" si="186"/>
        <v>2</v>
      </c>
      <c r="BC127" s="3">
        <v>45657</v>
      </c>
      <c r="BD127" s="22">
        <v>48.92</v>
      </c>
      <c r="BE127" s="22">
        <f t="shared" si="187"/>
        <v>104.07</v>
      </c>
      <c r="BF127" s="18">
        <f t="shared" si="188"/>
        <v>1.1273507767784134</v>
      </c>
      <c r="BG127" s="1">
        <f t="shared" si="189"/>
        <v>4</v>
      </c>
      <c r="BH127" s="225">
        <v>-2</v>
      </c>
      <c r="BI127" s="225">
        <f>BH127*M127</f>
        <v>0</v>
      </c>
      <c r="BJ127" s="225">
        <f t="shared" si="190"/>
        <v>2</v>
      </c>
      <c r="BK127" s="31">
        <v>16</v>
      </c>
      <c r="BL127" s="31">
        <f>BK127*M127</f>
        <v>0</v>
      </c>
      <c r="BM127" s="1">
        <f t="shared" si="191"/>
        <v>2</v>
      </c>
      <c r="BN127" s="61">
        <v>8</v>
      </c>
      <c r="BO127" s="61">
        <f>BN127*M127</f>
        <v>0</v>
      </c>
      <c r="BP127" s="1">
        <f t="shared" si="192"/>
        <v>5</v>
      </c>
      <c r="BQ127" s="206"/>
      <c r="BR127" s="61">
        <v>0.28000000000000003</v>
      </c>
      <c r="BS127" s="337">
        <f>BR127*M127</f>
        <v>0</v>
      </c>
      <c r="BT127" s="225">
        <f t="shared" si="193"/>
        <v>-3</v>
      </c>
      <c r="BU127" s="61"/>
      <c r="BV127" s="1" t="s">
        <v>415</v>
      </c>
      <c r="BW127" s="1">
        <f t="shared" si="194"/>
        <v>-8</v>
      </c>
      <c r="BX127" s="206" t="s">
        <v>408</v>
      </c>
      <c r="BY127" s="206">
        <f t="shared" si="195"/>
        <v>5</v>
      </c>
      <c r="BZ127" s="3">
        <v>45967</v>
      </c>
      <c r="CA127" s="1" t="s">
        <v>510</v>
      </c>
      <c r="CB127" s="61"/>
      <c r="CC127" s="61"/>
      <c r="CD127" s="332"/>
      <c r="CE127" t="s">
        <v>520</v>
      </c>
      <c r="CF127" t="s">
        <v>520</v>
      </c>
      <c r="CG127" t="s">
        <v>521</v>
      </c>
      <c r="CH127" t="s">
        <v>522</v>
      </c>
      <c r="CL127" s="332"/>
      <c r="CR127" t="s">
        <v>719</v>
      </c>
    </row>
    <row r="128" spans="1:96" ht="15.75" customHeight="1" x14ac:dyDescent="0.2">
      <c r="A128" s="1"/>
      <c r="B128" s="266"/>
      <c r="D128" s="284"/>
      <c r="E128" s="227"/>
      <c r="F128" s="364"/>
      <c r="G128" s="364">
        <v>500</v>
      </c>
      <c r="H128" s="407">
        <v>34.813499999999998</v>
      </c>
      <c r="I128" s="408">
        <v>17406.75</v>
      </c>
      <c r="J128" s="484">
        <v>45964</v>
      </c>
      <c r="L128" s="270"/>
      <c r="M128" s="358"/>
      <c r="N128" s="335"/>
      <c r="O128" s="345"/>
      <c r="P128" s="335"/>
      <c r="R128" s="246"/>
      <c r="S128" s="249" t="str">
        <f t="shared" si="173"/>
        <v>˅</v>
      </c>
      <c r="T128" s="466" t="s">
        <v>173</v>
      </c>
      <c r="U128" s="208" t="s">
        <v>721</v>
      </c>
      <c r="V128" t="s">
        <v>722</v>
      </c>
      <c r="W128" s="183"/>
      <c r="X128" s="382">
        <v>39.049999999999997</v>
      </c>
      <c r="Y128" s="189">
        <f>AA128*O128</f>
        <v>0</v>
      </c>
      <c r="Z128" s="189">
        <f>(AA128*Y128)/Y$3</f>
        <v>0</v>
      </c>
      <c r="AA128" s="22">
        <f t="shared" si="174"/>
        <v>114.5</v>
      </c>
      <c r="AB128" s="336">
        <f t="shared" si="175"/>
        <v>5</v>
      </c>
      <c r="AC128" s="337">
        <f t="shared" si="176"/>
        <v>42.5</v>
      </c>
      <c r="AD128" s="337">
        <f t="shared" si="196"/>
        <v>0</v>
      </c>
      <c r="AE128" s="337">
        <f>AC128*M128</f>
        <v>0</v>
      </c>
      <c r="AF128" s="332">
        <v>332300</v>
      </c>
      <c r="AG128" s="383">
        <v>-22661</v>
      </c>
      <c r="AH128" s="225" t="str">
        <f t="shared" si="177"/>
        <v>F</v>
      </c>
      <c r="AI128" s="31">
        <f t="shared" si="178"/>
        <v>0</v>
      </c>
      <c r="AJ128" s="284">
        <v>82</v>
      </c>
      <c r="AK128" s="31">
        <f t="shared" si="179"/>
        <v>15</v>
      </c>
      <c r="AL128" s="22"/>
      <c r="AM128" s="371" t="s">
        <v>397</v>
      </c>
      <c r="AN128" s="22">
        <f t="shared" si="180"/>
        <v>17</v>
      </c>
      <c r="AO128">
        <f>IF(AM128=AN$1,5,IF(AM128=AO$1,4,IF(AM128=AP$1,3,IF(AM128=AQ$1,2,IF(AM128=AR$1,1,0)))))</f>
        <v>4</v>
      </c>
      <c r="AP128" s="31"/>
      <c r="AQ128" s="177" t="s">
        <v>403</v>
      </c>
      <c r="AR128" s="1">
        <f t="shared" si="181"/>
        <v>14</v>
      </c>
      <c r="AS128" s="189">
        <v>0.15</v>
      </c>
      <c r="AT128" s="22">
        <f t="shared" si="182"/>
        <v>5</v>
      </c>
      <c r="AU128" s="189">
        <v>21.68</v>
      </c>
      <c r="AV128" s="22">
        <f t="shared" si="183"/>
        <v>2</v>
      </c>
      <c r="AW128" s="189" t="s">
        <v>524</v>
      </c>
      <c r="AX128" s="22">
        <f t="shared" si="184"/>
        <v>0</v>
      </c>
      <c r="AY128" s="273" t="s">
        <v>406</v>
      </c>
      <c r="AZ128" s="189">
        <f t="shared" si="185"/>
        <v>0</v>
      </c>
      <c r="BA128" s="18">
        <v>0.39800000000000002</v>
      </c>
      <c r="BB128" s="1">
        <f t="shared" si="186"/>
        <v>2</v>
      </c>
      <c r="BC128" s="3">
        <v>45657</v>
      </c>
      <c r="BD128" s="22">
        <v>16.04</v>
      </c>
      <c r="BE128" s="22">
        <f t="shared" si="187"/>
        <v>39.049999999999997</v>
      </c>
      <c r="BF128" s="18">
        <f t="shared" si="188"/>
        <v>1.4345386533665836</v>
      </c>
      <c r="BG128" s="1">
        <f t="shared" si="189"/>
        <v>4</v>
      </c>
      <c r="BH128" s="225">
        <v>-1</v>
      </c>
      <c r="BI128" s="225">
        <f>BH128*M128</f>
        <v>0</v>
      </c>
      <c r="BJ128" s="225">
        <f t="shared" si="190"/>
        <v>2</v>
      </c>
      <c r="BK128" s="31">
        <v>-10</v>
      </c>
      <c r="BL128" s="31">
        <f>BK128*M128</f>
        <v>0</v>
      </c>
      <c r="BM128" s="1">
        <f t="shared" si="191"/>
        <v>0</v>
      </c>
      <c r="BN128" s="61">
        <v>4</v>
      </c>
      <c r="BO128" s="61">
        <f>BN128*M128</f>
        <v>0</v>
      </c>
      <c r="BP128" s="1">
        <f t="shared" si="192"/>
        <v>5</v>
      </c>
      <c r="BQ128" s="206"/>
      <c r="BR128" s="61">
        <v>0.53</v>
      </c>
      <c r="BS128" s="337">
        <f>BR128*M128</f>
        <v>0</v>
      </c>
      <c r="BT128" s="225">
        <f t="shared" si="193"/>
        <v>0</v>
      </c>
      <c r="BU128" s="61"/>
      <c r="BV128" s="1" t="s">
        <v>411</v>
      </c>
      <c r="BW128" s="1">
        <f t="shared" si="194"/>
        <v>8</v>
      </c>
      <c r="BX128" s="206" t="s">
        <v>408</v>
      </c>
      <c r="BY128" s="206">
        <f t="shared" si="195"/>
        <v>5</v>
      </c>
      <c r="BZ128" s="3">
        <v>45973</v>
      </c>
      <c r="CA128" s="1" t="s">
        <v>437</v>
      </c>
      <c r="CB128" s="61"/>
      <c r="CC128" s="61"/>
      <c r="CD128" s="332"/>
      <c r="CE128" t="s">
        <v>520</v>
      </c>
      <c r="CF128" t="s">
        <v>520</v>
      </c>
      <c r="CG128" t="s">
        <v>521</v>
      </c>
      <c r="CH128" t="s">
        <v>522</v>
      </c>
      <c r="CL128" s="332"/>
      <c r="CR128" t="s">
        <v>721</v>
      </c>
    </row>
    <row r="129" spans="1:96" ht="15.75" customHeight="1" x14ac:dyDescent="0.2">
      <c r="B129" s="246"/>
      <c r="C129" s="246"/>
      <c r="D129" s="246"/>
      <c r="E129" s="246"/>
      <c r="F129" s="246"/>
      <c r="G129" s="246"/>
      <c r="H129" s="246"/>
      <c r="I129" s="246"/>
      <c r="J129" s="246"/>
      <c r="K129" s="246"/>
      <c r="L129" s="270"/>
      <c r="M129" s="384"/>
      <c r="N129" s="335"/>
      <c r="O129" s="246"/>
      <c r="P129" s="246"/>
      <c r="Q129" s="246"/>
      <c r="R129" s="246"/>
      <c r="S129" s="249" t="str">
        <f t="shared" si="173"/>
        <v>˅</v>
      </c>
      <c r="T129" s="466" t="s">
        <v>173</v>
      </c>
      <c r="U129" s="208" t="s">
        <v>397</v>
      </c>
      <c r="V129" t="s">
        <v>723</v>
      </c>
      <c r="X129" s="80">
        <v>33.950000000000003</v>
      </c>
      <c r="Y129" s="189"/>
      <c r="Z129" s="189"/>
      <c r="AA129" s="22">
        <f t="shared" si="174"/>
        <v>134.5</v>
      </c>
      <c r="AB129" s="336">
        <f t="shared" si="175"/>
        <v>5</v>
      </c>
      <c r="AC129" s="337">
        <f t="shared" si="176"/>
        <v>42.5</v>
      </c>
      <c r="AD129" s="337">
        <f t="shared" si="196"/>
        <v>0</v>
      </c>
      <c r="AE129" s="337">
        <f>AC129*M147</f>
        <v>0</v>
      </c>
      <c r="AF129" s="332">
        <v>789943</v>
      </c>
      <c r="AG129" s="332">
        <v>157943</v>
      </c>
      <c r="AH129" s="225" t="str">
        <f t="shared" si="177"/>
        <v>C</v>
      </c>
      <c r="AI129" s="31">
        <f t="shared" si="178"/>
        <v>10</v>
      </c>
      <c r="AJ129" s="284">
        <v>88</v>
      </c>
      <c r="AK129" s="31">
        <f t="shared" si="179"/>
        <v>20</v>
      </c>
      <c r="AL129" s="22"/>
      <c r="AM129" s="414" t="s">
        <v>396</v>
      </c>
      <c r="AN129" s="22">
        <f t="shared" si="180"/>
        <v>20</v>
      </c>
      <c r="AP129" s="31"/>
      <c r="AQ129" s="239" t="s">
        <v>402</v>
      </c>
      <c r="AR129" s="1">
        <f t="shared" si="181"/>
        <v>18</v>
      </c>
      <c r="AS129" s="189">
        <v>0.14000000000000001</v>
      </c>
      <c r="AT129" s="22">
        <f t="shared" si="182"/>
        <v>5</v>
      </c>
      <c r="AU129" s="189">
        <v>17.350000000000001</v>
      </c>
      <c r="AV129" s="22">
        <f t="shared" si="183"/>
        <v>2</v>
      </c>
      <c r="AW129" s="189" t="s">
        <v>524</v>
      </c>
      <c r="AX129" s="22">
        <f t="shared" si="184"/>
        <v>0</v>
      </c>
      <c r="AY129" s="273" t="s">
        <v>406</v>
      </c>
      <c r="AZ129" s="189">
        <f t="shared" si="185"/>
        <v>0</v>
      </c>
      <c r="BA129" s="18">
        <v>0.71</v>
      </c>
      <c r="BB129" s="1">
        <f t="shared" si="186"/>
        <v>2</v>
      </c>
      <c r="BC129" s="3">
        <v>45657</v>
      </c>
      <c r="BD129" s="22">
        <v>15.33</v>
      </c>
      <c r="BE129" s="22">
        <f t="shared" si="187"/>
        <v>33.950000000000003</v>
      </c>
      <c r="BF129" s="18">
        <f t="shared" si="188"/>
        <v>1.214611872146119</v>
      </c>
      <c r="BG129" s="1">
        <f t="shared" si="189"/>
        <v>4</v>
      </c>
      <c r="BH129" s="225">
        <v>6.5</v>
      </c>
      <c r="BI129" s="225">
        <f>BH129*M147</f>
        <v>0</v>
      </c>
      <c r="BJ129" s="225">
        <f t="shared" si="190"/>
        <v>-1</v>
      </c>
      <c r="BK129" s="31">
        <v>17</v>
      </c>
      <c r="BL129" s="31">
        <f>BK129*M147</f>
        <v>0</v>
      </c>
      <c r="BM129" s="1">
        <f t="shared" si="191"/>
        <v>2</v>
      </c>
      <c r="BN129" s="61">
        <v>15</v>
      </c>
      <c r="BO129" s="61">
        <f>BN129*M147</f>
        <v>0</v>
      </c>
      <c r="BP129" s="1">
        <f t="shared" si="192"/>
        <v>4</v>
      </c>
      <c r="BQ129" s="206"/>
      <c r="BR129" s="61">
        <v>0.89</v>
      </c>
      <c r="BS129" s="337">
        <f>BR129*M147</f>
        <v>0</v>
      </c>
      <c r="BT129" s="225">
        <f t="shared" si="193"/>
        <v>12</v>
      </c>
      <c r="BU129" s="61"/>
      <c r="BV129" s="1" t="s">
        <v>414</v>
      </c>
      <c r="BW129" s="1">
        <f t="shared" si="194"/>
        <v>-4</v>
      </c>
      <c r="BX129" s="206" t="s">
        <v>408</v>
      </c>
      <c r="BY129" s="206">
        <f t="shared" si="195"/>
        <v>5</v>
      </c>
      <c r="BZ129" s="3">
        <v>45971</v>
      </c>
      <c r="CA129" s="1" t="s">
        <v>437</v>
      </c>
      <c r="CE129" t="s">
        <v>520</v>
      </c>
      <c r="CF129" s="1" t="s">
        <v>520</v>
      </c>
      <c r="CG129" t="s">
        <v>526</v>
      </c>
      <c r="CH129" s="445" t="s">
        <v>173</v>
      </c>
      <c r="CL129" s="332"/>
      <c r="CR129" t="s">
        <v>397</v>
      </c>
    </row>
    <row r="130" spans="1:96" ht="15.75" customHeight="1" x14ac:dyDescent="0.2">
      <c r="B130" s="246"/>
      <c r="C130" s="246"/>
      <c r="D130" s="246"/>
      <c r="E130" s="246"/>
      <c r="F130" s="246"/>
      <c r="G130" s="246"/>
      <c r="H130" s="246"/>
      <c r="I130" s="246"/>
      <c r="J130" s="246"/>
      <c r="K130" s="246"/>
      <c r="L130" s="270"/>
      <c r="M130" s="384"/>
      <c r="N130" s="335"/>
      <c r="O130" s="246"/>
      <c r="P130" s="246"/>
      <c r="Q130" s="246"/>
      <c r="R130" s="246"/>
      <c r="S130" s="249" t="str">
        <f t="shared" si="173"/>
        <v>˃</v>
      </c>
      <c r="T130" s="466" t="s">
        <v>173</v>
      </c>
      <c r="U130" s="208" t="s">
        <v>724</v>
      </c>
      <c r="V130" t="s">
        <v>725</v>
      </c>
      <c r="X130" s="80">
        <v>220.18</v>
      </c>
      <c r="Y130" s="189"/>
      <c r="Z130" s="189"/>
      <c r="AA130" s="22">
        <f t="shared" si="174"/>
        <v>139.5</v>
      </c>
      <c r="AB130" s="336">
        <f t="shared" si="175"/>
        <v>5</v>
      </c>
      <c r="AC130" s="337">
        <f t="shared" si="176"/>
        <v>42.5</v>
      </c>
      <c r="AD130" s="337">
        <f t="shared" si="196"/>
        <v>0</v>
      </c>
      <c r="AE130" s="337">
        <f>AC130*M151</f>
        <v>0</v>
      </c>
      <c r="AF130" s="332">
        <v>34763158</v>
      </c>
      <c r="AG130" s="332">
        <v>20657895</v>
      </c>
      <c r="AH130" s="225" t="str">
        <f t="shared" si="177"/>
        <v>A</v>
      </c>
      <c r="AI130" s="31">
        <f t="shared" si="178"/>
        <v>20</v>
      </c>
      <c r="AJ130" s="284">
        <v>82</v>
      </c>
      <c r="AK130" s="31">
        <f t="shared" si="179"/>
        <v>15</v>
      </c>
      <c r="AL130" s="22"/>
      <c r="AM130" s="414" t="s">
        <v>396</v>
      </c>
      <c r="AN130" s="22">
        <f t="shared" si="180"/>
        <v>20</v>
      </c>
      <c r="AP130" s="31"/>
      <c r="AQ130" s="239" t="s">
        <v>402</v>
      </c>
      <c r="AR130" s="1">
        <f t="shared" si="181"/>
        <v>18</v>
      </c>
      <c r="AS130" s="189">
        <v>0</v>
      </c>
      <c r="AT130" s="22">
        <f t="shared" si="182"/>
        <v>5</v>
      </c>
      <c r="AU130" s="189">
        <v>54.1</v>
      </c>
      <c r="AV130" s="22">
        <f t="shared" si="183"/>
        <v>0</v>
      </c>
      <c r="AW130" s="189" t="s">
        <v>524</v>
      </c>
      <c r="AX130" s="22">
        <f t="shared" si="184"/>
        <v>0</v>
      </c>
      <c r="AY130" s="273" t="s">
        <v>406</v>
      </c>
      <c r="AZ130" s="189">
        <f t="shared" si="185"/>
        <v>0</v>
      </c>
      <c r="BA130" s="18">
        <v>0.80900000000000005</v>
      </c>
      <c r="BB130" s="1">
        <f t="shared" si="186"/>
        <v>2</v>
      </c>
      <c r="BC130" s="3">
        <v>45657</v>
      </c>
      <c r="BD130" s="22">
        <v>117.02</v>
      </c>
      <c r="BE130" s="22">
        <f t="shared" si="187"/>
        <v>220.18</v>
      </c>
      <c r="BF130" s="18">
        <f t="shared" si="188"/>
        <v>0.88155870791317736</v>
      </c>
      <c r="BG130" s="1">
        <f t="shared" si="189"/>
        <v>4</v>
      </c>
      <c r="BH130" s="225">
        <v>5</v>
      </c>
      <c r="BI130" s="225">
        <f>BH130*M151</f>
        <v>0</v>
      </c>
      <c r="BJ130" s="225">
        <f t="shared" si="190"/>
        <v>0</v>
      </c>
      <c r="BK130" s="31">
        <v>20</v>
      </c>
      <c r="BL130" s="31">
        <f>BK130*M151</f>
        <v>0</v>
      </c>
      <c r="BM130" s="1">
        <f t="shared" si="191"/>
        <v>2</v>
      </c>
      <c r="BN130" s="61">
        <v>55</v>
      </c>
      <c r="BO130" s="61">
        <f>BN130*M151</f>
        <v>0</v>
      </c>
      <c r="BP130" s="1">
        <f t="shared" si="192"/>
        <v>-1</v>
      </c>
      <c r="BQ130" s="206"/>
      <c r="BR130" s="61">
        <v>0.91</v>
      </c>
      <c r="BS130" s="337">
        <f>BR130*M151</f>
        <v>0</v>
      </c>
      <c r="BT130" s="225">
        <f t="shared" si="193"/>
        <v>16</v>
      </c>
      <c r="BU130" s="61"/>
      <c r="BV130" s="1" t="s">
        <v>414</v>
      </c>
      <c r="BW130" s="1">
        <f t="shared" si="194"/>
        <v>-4</v>
      </c>
      <c r="BX130" s="206" t="s">
        <v>408</v>
      </c>
      <c r="BY130" s="206">
        <f t="shared" si="195"/>
        <v>5</v>
      </c>
      <c r="BZ130" s="3"/>
      <c r="CA130" s="1" t="s">
        <v>437</v>
      </c>
      <c r="CE130" t="s">
        <v>520</v>
      </c>
      <c r="CF130" s="1" t="s">
        <v>520</v>
      </c>
      <c r="CG130" t="s">
        <v>526</v>
      </c>
      <c r="CH130" s="445" t="s">
        <v>173</v>
      </c>
      <c r="CL130" s="332"/>
      <c r="CR130" t="s">
        <v>724</v>
      </c>
    </row>
    <row r="131" spans="1:96" ht="15.75" customHeight="1" x14ac:dyDescent="0.2">
      <c r="B131" s="246"/>
      <c r="C131" s="246"/>
      <c r="D131" s="246"/>
      <c r="E131" s="246"/>
      <c r="F131" s="246"/>
      <c r="G131" s="246"/>
      <c r="H131" s="246"/>
      <c r="I131" s="246"/>
      <c r="J131" s="246"/>
      <c r="K131" s="246"/>
      <c r="L131" s="270">
        <f>AA131</f>
        <v>87</v>
      </c>
      <c r="M131" s="384"/>
      <c r="N131" s="335" t="s">
        <v>726</v>
      </c>
      <c r="O131" s="246"/>
      <c r="P131" s="491" t="s">
        <v>727</v>
      </c>
      <c r="Q131" s="246"/>
      <c r="R131" s="246"/>
      <c r="S131" s="249" t="str">
        <f t="shared" si="173"/>
        <v>˄</v>
      </c>
      <c r="T131" s="466" t="s">
        <v>173</v>
      </c>
      <c r="U131" s="208" t="s">
        <v>728</v>
      </c>
      <c r="V131" t="s">
        <v>729</v>
      </c>
      <c r="X131" s="80">
        <v>3.18</v>
      </c>
      <c r="Y131" s="189"/>
      <c r="Z131" s="189"/>
      <c r="AA131" s="22">
        <f t="shared" si="174"/>
        <v>87</v>
      </c>
      <c r="AB131" s="336">
        <f t="shared" si="175"/>
        <v>5</v>
      </c>
      <c r="AC131" s="337">
        <f t="shared" si="176"/>
        <v>42.5</v>
      </c>
      <c r="AD131" s="337">
        <f t="shared" si="196"/>
        <v>0</v>
      </c>
      <c r="AE131" s="337">
        <f t="shared" ref="AE131:AE141" si="197">AC131*M131</f>
        <v>0</v>
      </c>
      <c r="AF131" s="332">
        <v>80897</v>
      </c>
      <c r="AG131" s="332">
        <v>-1800767</v>
      </c>
      <c r="AH131" s="225" t="str">
        <f t="shared" si="177"/>
        <v>F</v>
      </c>
      <c r="AI131" s="31">
        <f t="shared" si="178"/>
        <v>0</v>
      </c>
      <c r="AJ131" s="284">
        <v>41</v>
      </c>
      <c r="AK131" s="31">
        <f t="shared" si="179"/>
        <v>-5</v>
      </c>
      <c r="AL131" s="22"/>
      <c r="AM131" s="414" t="s">
        <v>396</v>
      </c>
      <c r="AN131" s="22">
        <f t="shared" si="180"/>
        <v>20</v>
      </c>
      <c r="AP131" s="31"/>
      <c r="AQ131" s="239" t="s">
        <v>402</v>
      </c>
      <c r="AR131" s="1">
        <f t="shared" si="181"/>
        <v>18</v>
      </c>
      <c r="AS131" s="189"/>
      <c r="AT131" s="22">
        <f t="shared" si="182"/>
        <v>5</v>
      </c>
      <c r="AU131" s="189"/>
      <c r="AV131" s="22">
        <f t="shared" si="183"/>
        <v>5</v>
      </c>
      <c r="AW131" s="189"/>
      <c r="AX131" s="22">
        <f t="shared" si="184"/>
        <v>5</v>
      </c>
      <c r="AY131" s="231" t="s">
        <v>407</v>
      </c>
      <c r="AZ131" s="189">
        <f t="shared" si="185"/>
        <v>-2.5</v>
      </c>
      <c r="BA131" s="18">
        <v>1.2390000000000001</v>
      </c>
      <c r="BB131" s="1">
        <f t="shared" si="186"/>
        <v>2</v>
      </c>
      <c r="BC131" s="3">
        <v>45657</v>
      </c>
      <c r="BD131" s="22">
        <v>1.63</v>
      </c>
      <c r="BE131" s="22">
        <f t="shared" si="187"/>
        <v>3.18</v>
      </c>
      <c r="BF131" s="18">
        <f t="shared" si="188"/>
        <v>0.95092024539877318</v>
      </c>
      <c r="BG131" s="1">
        <f t="shared" si="189"/>
        <v>4</v>
      </c>
      <c r="BH131" s="225">
        <v>0</v>
      </c>
      <c r="BI131" s="225">
        <f t="shared" ref="BI131:BI141" si="198">BH131*M131</f>
        <v>0</v>
      </c>
      <c r="BJ131" s="225">
        <f t="shared" si="190"/>
        <v>2</v>
      </c>
      <c r="BK131" s="31">
        <v>-3</v>
      </c>
      <c r="BL131" s="31">
        <f t="shared" ref="BL131:BL141" si="199">BK131*M131</f>
        <v>0</v>
      </c>
      <c r="BM131" s="1">
        <f t="shared" si="191"/>
        <v>0</v>
      </c>
      <c r="BN131" s="61">
        <v>71</v>
      </c>
      <c r="BO131" s="61">
        <f t="shared" ref="BO131:BO141" si="200">BN131*M131</f>
        <v>0</v>
      </c>
      <c r="BP131" s="1">
        <f t="shared" si="192"/>
        <v>-3</v>
      </c>
      <c r="BQ131" s="206"/>
      <c r="BR131" s="61">
        <v>0.68</v>
      </c>
      <c r="BS131" s="337">
        <f t="shared" ref="BS131:BS141" si="201">BR131*M131</f>
        <v>0</v>
      </c>
      <c r="BT131" s="225">
        <f t="shared" si="193"/>
        <v>4</v>
      </c>
      <c r="BU131" s="61"/>
      <c r="BV131" s="1" t="s">
        <v>413</v>
      </c>
      <c r="BW131" s="1">
        <f t="shared" si="194"/>
        <v>0</v>
      </c>
      <c r="BX131" s="206" t="s">
        <v>408</v>
      </c>
      <c r="BY131" s="206">
        <f t="shared" si="195"/>
        <v>5</v>
      </c>
      <c r="BZ131" s="3"/>
      <c r="CA131" s="1" t="s">
        <v>510</v>
      </c>
      <c r="CE131" t="s">
        <v>520</v>
      </c>
      <c r="CF131" s="1" t="s">
        <v>520</v>
      </c>
      <c r="CG131" t="s">
        <v>526</v>
      </c>
      <c r="CH131" s="445" t="s">
        <v>173</v>
      </c>
      <c r="CI131" t="s">
        <v>730</v>
      </c>
      <c r="CL131" s="332"/>
      <c r="CR131" t="s">
        <v>728</v>
      </c>
    </row>
    <row r="132" spans="1:96" ht="15.75" customHeight="1" x14ac:dyDescent="0.2"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70">
        <f>AA132</f>
        <v>52</v>
      </c>
      <c r="M132" s="384"/>
      <c r="N132" s="335" t="s">
        <v>726</v>
      </c>
      <c r="O132" s="246"/>
      <c r="P132" s="491" t="s">
        <v>727</v>
      </c>
      <c r="Q132" s="246"/>
      <c r="R132" s="246"/>
      <c r="S132" s="249"/>
      <c r="T132" s="466" t="s">
        <v>173</v>
      </c>
      <c r="U132" s="208" t="s">
        <v>731</v>
      </c>
      <c r="V132" t="s">
        <v>732</v>
      </c>
      <c r="X132" s="80">
        <v>0.44600000000000001</v>
      </c>
      <c r="Y132" s="189"/>
      <c r="Z132" s="189"/>
      <c r="AA132" s="22">
        <f t="shared" si="174"/>
        <v>52</v>
      </c>
      <c r="AB132" s="336">
        <f t="shared" si="175"/>
        <v>5</v>
      </c>
      <c r="AC132" s="337">
        <f t="shared" si="176"/>
        <v>42.5</v>
      </c>
      <c r="AD132" s="337">
        <f t="shared" si="196"/>
        <v>0</v>
      </c>
      <c r="AE132" s="337">
        <f t="shared" si="197"/>
        <v>0</v>
      </c>
      <c r="AF132" s="332"/>
      <c r="AG132" s="332"/>
      <c r="AH132" s="225" t="str">
        <f t="shared" si="177"/>
        <v>F</v>
      </c>
      <c r="AI132" s="31">
        <f t="shared" si="178"/>
        <v>0</v>
      </c>
      <c r="AJ132" s="284"/>
      <c r="AK132" s="31">
        <f t="shared" si="179"/>
        <v>0</v>
      </c>
      <c r="AL132" s="22"/>
      <c r="AM132" s="2"/>
      <c r="AN132" s="22" t="b">
        <f t="shared" si="180"/>
        <v>0</v>
      </c>
      <c r="AP132" s="31"/>
      <c r="AQ132" s="175"/>
      <c r="AR132" s="1" t="b">
        <f t="shared" si="181"/>
        <v>0</v>
      </c>
      <c r="AS132" s="189"/>
      <c r="AT132" s="22">
        <f t="shared" si="182"/>
        <v>5</v>
      </c>
      <c r="AU132" s="189"/>
      <c r="AV132" s="22">
        <f t="shared" si="183"/>
        <v>5</v>
      </c>
      <c r="AW132" s="189"/>
      <c r="AX132" s="22">
        <f t="shared" si="184"/>
        <v>5</v>
      </c>
      <c r="AY132" s="189"/>
      <c r="AZ132" s="189" t="b">
        <f t="shared" si="185"/>
        <v>0</v>
      </c>
      <c r="BA132" s="18"/>
      <c r="BB132" s="1">
        <f t="shared" si="186"/>
        <v>-2</v>
      </c>
      <c r="BC132" s="3">
        <v>45657</v>
      </c>
      <c r="BD132" s="22">
        <v>0.20100000000000001</v>
      </c>
      <c r="BE132" s="22">
        <f t="shared" si="187"/>
        <v>0.44600000000000001</v>
      </c>
      <c r="BF132" s="18">
        <f t="shared" si="188"/>
        <v>1.2189054726368158</v>
      </c>
      <c r="BG132" s="1">
        <f t="shared" si="189"/>
        <v>4</v>
      </c>
      <c r="BH132" s="225">
        <v>-0.5</v>
      </c>
      <c r="BI132" s="225">
        <f t="shared" si="198"/>
        <v>0</v>
      </c>
      <c r="BJ132" s="225">
        <f t="shared" si="190"/>
        <v>2</v>
      </c>
      <c r="BK132" s="31"/>
      <c r="BL132" s="31">
        <f t="shared" si="199"/>
        <v>0</v>
      </c>
      <c r="BM132" s="1">
        <f t="shared" si="191"/>
        <v>0.5</v>
      </c>
      <c r="BN132" s="61"/>
      <c r="BO132" s="61">
        <f t="shared" si="200"/>
        <v>0</v>
      </c>
      <c r="BP132" s="1">
        <f t="shared" si="192"/>
        <v>5</v>
      </c>
      <c r="BQ132" s="206"/>
      <c r="BR132" s="61"/>
      <c r="BS132" s="337">
        <f t="shared" si="201"/>
        <v>0</v>
      </c>
      <c r="BT132" s="225">
        <f t="shared" si="193"/>
        <v>-5</v>
      </c>
      <c r="BU132" s="61"/>
      <c r="BV132" s="1"/>
      <c r="BW132" s="1" t="b">
        <f t="shared" si="194"/>
        <v>0</v>
      </c>
      <c r="BX132" s="206" t="s">
        <v>408</v>
      </c>
      <c r="BY132" s="206">
        <f t="shared" si="195"/>
        <v>5</v>
      </c>
      <c r="BZ132" s="3"/>
      <c r="CA132" s="1" t="s">
        <v>437</v>
      </c>
      <c r="CE132" t="s">
        <v>520</v>
      </c>
      <c r="CF132" s="1" t="s">
        <v>520</v>
      </c>
      <c r="CG132" t="s">
        <v>526</v>
      </c>
      <c r="CH132" s="445" t="s">
        <v>173</v>
      </c>
      <c r="CI132" t="s">
        <v>531</v>
      </c>
      <c r="CL132" s="332"/>
      <c r="CR132" t="s">
        <v>731</v>
      </c>
    </row>
    <row r="133" spans="1:96" ht="15.75" customHeight="1" x14ac:dyDescent="0.2">
      <c r="B133" s="246"/>
      <c r="C133" s="246"/>
      <c r="D133" s="246"/>
      <c r="E133" s="246"/>
      <c r="F133" s="246"/>
      <c r="G133" s="246"/>
      <c r="H133" s="246"/>
      <c r="I133" s="246"/>
      <c r="J133" s="246"/>
      <c r="K133" s="246"/>
      <c r="L133" s="270">
        <f>AA133</f>
        <v>52</v>
      </c>
      <c r="M133" s="384"/>
      <c r="N133" s="335" t="s">
        <v>733</v>
      </c>
      <c r="O133" s="246"/>
      <c r="P133" s="491" t="s">
        <v>727</v>
      </c>
      <c r="Q133" s="246"/>
      <c r="R133" s="246"/>
      <c r="S133" s="249" t="str">
        <f t="shared" ref="S133:S140" si="202">IF(BN133&lt;30,$BX$1,IF(BN133&gt;70,$BR$1,$BV$1))</f>
        <v>˅</v>
      </c>
      <c r="T133" s="466" t="s">
        <v>173</v>
      </c>
      <c r="U133" s="208" t="s">
        <v>734</v>
      </c>
      <c r="V133" t="s">
        <v>735</v>
      </c>
      <c r="X133" s="80">
        <v>2.1</v>
      </c>
      <c r="Y133" s="189"/>
      <c r="Z133" s="189"/>
      <c r="AA133" s="22">
        <f t="shared" si="174"/>
        <v>52</v>
      </c>
      <c r="AB133" s="336">
        <f t="shared" si="175"/>
        <v>5</v>
      </c>
      <c r="AC133" s="337">
        <f t="shared" si="176"/>
        <v>42.5</v>
      </c>
      <c r="AD133" s="337">
        <f t="shared" si="196"/>
        <v>0</v>
      </c>
      <c r="AE133" s="337">
        <f t="shared" si="197"/>
        <v>0</v>
      </c>
      <c r="AF133" s="332"/>
      <c r="AG133" s="332"/>
      <c r="AH133" s="225" t="str">
        <f t="shared" si="177"/>
        <v>F</v>
      </c>
      <c r="AI133" s="31">
        <f t="shared" si="178"/>
        <v>0</v>
      </c>
      <c r="AJ133" s="284"/>
      <c r="AK133" s="31">
        <f t="shared" si="179"/>
        <v>0</v>
      </c>
      <c r="AL133" s="22"/>
      <c r="AM133" s="2"/>
      <c r="AN133" s="22" t="b">
        <f t="shared" si="180"/>
        <v>0</v>
      </c>
      <c r="AP133" s="31"/>
      <c r="AQ133" s="175"/>
      <c r="AR133" s="1" t="b">
        <f t="shared" si="181"/>
        <v>0</v>
      </c>
      <c r="AS133" s="189"/>
      <c r="AT133" s="22">
        <f t="shared" si="182"/>
        <v>5</v>
      </c>
      <c r="AU133" s="189"/>
      <c r="AV133" s="22">
        <f t="shared" si="183"/>
        <v>5</v>
      </c>
      <c r="AW133" s="189"/>
      <c r="AX133" s="22">
        <f t="shared" si="184"/>
        <v>5</v>
      </c>
      <c r="AY133" s="189"/>
      <c r="AZ133" s="189" t="b">
        <f t="shared" si="185"/>
        <v>0</v>
      </c>
      <c r="BA133" s="18"/>
      <c r="BB133" s="1">
        <f t="shared" si="186"/>
        <v>-2</v>
      </c>
      <c r="BC133" s="3">
        <v>45657</v>
      </c>
      <c r="BD133" s="22">
        <v>1.2</v>
      </c>
      <c r="BE133" s="22">
        <f t="shared" si="187"/>
        <v>2.1</v>
      </c>
      <c r="BF133" s="18">
        <f t="shared" si="188"/>
        <v>0.75000000000000011</v>
      </c>
      <c r="BG133" s="1">
        <f t="shared" si="189"/>
        <v>4</v>
      </c>
      <c r="BH133" s="225">
        <v>-2</v>
      </c>
      <c r="BI133" s="225">
        <f t="shared" si="198"/>
        <v>0</v>
      </c>
      <c r="BJ133" s="225">
        <f t="shared" si="190"/>
        <v>2</v>
      </c>
      <c r="BK133" s="31"/>
      <c r="BL133" s="31">
        <f t="shared" si="199"/>
        <v>0</v>
      </c>
      <c r="BM133" s="1">
        <f t="shared" si="191"/>
        <v>0.5</v>
      </c>
      <c r="BN133" s="61"/>
      <c r="BO133" s="61">
        <f t="shared" si="200"/>
        <v>0</v>
      </c>
      <c r="BP133" s="1">
        <f t="shared" si="192"/>
        <v>5</v>
      </c>
      <c r="BQ133" s="206"/>
      <c r="BR133" s="61"/>
      <c r="BS133" s="337">
        <f t="shared" si="201"/>
        <v>0</v>
      </c>
      <c r="BT133" s="225">
        <f t="shared" si="193"/>
        <v>-5</v>
      </c>
      <c r="BU133" s="61"/>
      <c r="BV133" s="1"/>
      <c r="BW133" s="1" t="b">
        <f t="shared" si="194"/>
        <v>0</v>
      </c>
      <c r="BX133" s="206" t="s">
        <v>408</v>
      </c>
      <c r="BY133" s="206">
        <f t="shared" si="195"/>
        <v>5</v>
      </c>
      <c r="BZ133" s="3"/>
      <c r="CA133" s="1" t="s">
        <v>437</v>
      </c>
      <c r="CE133" t="s">
        <v>520</v>
      </c>
      <c r="CF133" s="1" t="s">
        <v>520</v>
      </c>
      <c r="CG133" t="s">
        <v>526</v>
      </c>
      <c r="CH133" s="445" t="s">
        <v>173</v>
      </c>
      <c r="CL133" s="332"/>
      <c r="CR133" t="s">
        <v>734</v>
      </c>
    </row>
    <row r="134" spans="1:96" ht="15.75" customHeight="1" x14ac:dyDescent="0.2"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70"/>
      <c r="M134" s="384"/>
      <c r="N134" s="335"/>
      <c r="O134" s="246"/>
      <c r="P134" s="246" t="s">
        <v>736</v>
      </c>
      <c r="Q134" s="246"/>
      <c r="R134" s="246"/>
      <c r="S134" s="249" t="str">
        <f t="shared" si="202"/>
        <v>˃</v>
      </c>
      <c r="T134" s="466" t="s">
        <v>737</v>
      </c>
      <c r="U134" s="208" t="s">
        <v>738</v>
      </c>
      <c r="V134" t="s">
        <v>739</v>
      </c>
      <c r="X134" s="80">
        <v>21.59</v>
      </c>
      <c r="Y134" s="189"/>
      <c r="Z134" s="189"/>
      <c r="AA134" s="22">
        <f t="shared" si="174"/>
        <v>106.5</v>
      </c>
      <c r="AB134" s="336">
        <f t="shared" si="175"/>
        <v>5</v>
      </c>
      <c r="AC134" s="337">
        <f t="shared" si="176"/>
        <v>42.5</v>
      </c>
      <c r="AD134" s="337">
        <f t="shared" si="196"/>
        <v>0</v>
      </c>
      <c r="AE134" s="337">
        <f t="shared" si="197"/>
        <v>0</v>
      </c>
      <c r="AF134" s="332">
        <v>588926</v>
      </c>
      <c r="AG134" s="332">
        <v>-33040</v>
      </c>
      <c r="AH134" s="225" t="str">
        <f t="shared" si="177"/>
        <v>D</v>
      </c>
      <c r="AI134" s="31">
        <f t="shared" si="178"/>
        <v>5</v>
      </c>
      <c r="AJ134" s="284">
        <v>46</v>
      </c>
      <c r="AK134" s="31">
        <f t="shared" si="179"/>
        <v>-5</v>
      </c>
      <c r="AL134" s="22"/>
      <c r="AM134" s="371" t="s">
        <v>397</v>
      </c>
      <c r="AN134" s="22">
        <f t="shared" si="180"/>
        <v>17</v>
      </c>
      <c r="AP134" s="31"/>
      <c r="AQ134" s="177" t="s">
        <v>403</v>
      </c>
      <c r="AR134" s="1">
        <f t="shared" si="181"/>
        <v>14</v>
      </c>
      <c r="AS134" s="189"/>
      <c r="AT134" s="22">
        <f t="shared" si="182"/>
        <v>5</v>
      </c>
      <c r="AU134" s="189"/>
      <c r="AV134" s="22">
        <f t="shared" si="183"/>
        <v>5</v>
      </c>
      <c r="AW134" s="189"/>
      <c r="AX134" s="22">
        <f t="shared" si="184"/>
        <v>5</v>
      </c>
      <c r="AY134" s="239" t="s">
        <v>402</v>
      </c>
      <c r="AZ134" s="189">
        <f t="shared" si="185"/>
        <v>18</v>
      </c>
      <c r="BA134" s="18">
        <v>0.74</v>
      </c>
      <c r="BB134" s="1">
        <f t="shared" si="186"/>
        <v>2</v>
      </c>
      <c r="BC134" s="3">
        <v>45657</v>
      </c>
      <c r="BD134" s="22">
        <v>10.119999999999999</v>
      </c>
      <c r="BE134" s="22">
        <f t="shared" si="187"/>
        <v>21.59</v>
      </c>
      <c r="BF134" s="18">
        <f t="shared" si="188"/>
        <v>1.1333992094861662</v>
      </c>
      <c r="BG134" s="1">
        <f t="shared" si="189"/>
        <v>4</v>
      </c>
      <c r="BH134" s="225">
        <v>-3.5</v>
      </c>
      <c r="BI134" s="225">
        <f t="shared" si="198"/>
        <v>0</v>
      </c>
      <c r="BJ134" s="225">
        <f t="shared" si="190"/>
        <v>2</v>
      </c>
      <c r="BK134" s="31">
        <v>-11</v>
      </c>
      <c r="BL134" s="31">
        <f t="shared" si="199"/>
        <v>0</v>
      </c>
      <c r="BM134" s="1">
        <f t="shared" si="191"/>
        <v>-2</v>
      </c>
      <c r="BN134" s="61">
        <v>51</v>
      </c>
      <c r="BO134" s="61">
        <f t="shared" si="200"/>
        <v>0</v>
      </c>
      <c r="BP134" s="1">
        <f t="shared" si="192"/>
        <v>-1</v>
      </c>
      <c r="BQ134" s="206"/>
      <c r="BR134" s="61">
        <v>0.27</v>
      </c>
      <c r="BS134" s="337">
        <f t="shared" si="201"/>
        <v>0</v>
      </c>
      <c r="BT134" s="225">
        <f t="shared" si="193"/>
        <v>-3</v>
      </c>
      <c r="BU134" s="61"/>
      <c r="BV134" s="1" t="s">
        <v>411</v>
      </c>
      <c r="BW134" s="1">
        <f t="shared" si="194"/>
        <v>8</v>
      </c>
      <c r="BX134" s="206" t="s">
        <v>408</v>
      </c>
      <c r="BY134" s="206">
        <f t="shared" si="195"/>
        <v>5</v>
      </c>
      <c r="BZ134" s="3"/>
      <c r="CA134" s="1" t="s">
        <v>437</v>
      </c>
      <c r="CE134" t="s">
        <v>520</v>
      </c>
      <c r="CF134" s="1" t="s">
        <v>520</v>
      </c>
      <c r="CG134" t="s">
        <v>526</v>
      </c>
      <c r="CH134" s="445" t="s">
        <v>537</v>
      </c>
      <c r="CI134" t="s">
        <v>740</v>
      </c>
      <c r="CL134" s="332"/>
      <c r="CO134" s="1"/>
      <c r="CR134" t="s">
        <v>738</v>
      </c>
    </row>
    <row r="135" spans="1:96" ht="15.75" customHeight="1" x14ac:dyDescent="0.2"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70"/>
      <c r="M135" s="384"/>
      <c r="N135" s="335" t="s">
        <v>733</v>
      </c>
      <c r="O135" s="246"/>
      <c r="P135" s="246" t="s">
        <v>741</v>
      </c>
      <c r="Q135" s="246"/>
      <c r="R135" s="246"/>
      <c r="S135" s="249" t="str">
        <f t="shared" si="202"/>
        <v>˃</v>
      </c>
      <c r="T135" s="466" t="s">
        <v>629</v>
      </c>
      <c r="U135" s="208" t="s">
        <v>742</v>
      </c>
      <c r="V135" t="s">
        <v>743</v>
      </c>
      <c r="X135" s="80">
        <v>7.98</v>
      </c>
      <c r="Y135" s="189"/>
      <c r="Z135" s="189"/>
      <c r="AA135" s="22">
        <f t="shared" si="174"/>
        <v>98.5</v>
      </c>
      <c r="AB135" s="336">
        <f t="shared" si="175"/>
        <v>5</v>
      </c>
      <c r="AC135" s="337">
        <f t="shared" si="176"/>
        <v>42.5</v>
      </c>
      <c r="AD135" s="337">
        <f t="shared" si="196"/>
        <v>0</v>
      </c>
      <c r="AE135" s="337">
        <f t="shared" si="197"/>
        <v>0</v>
      </c>
      <c r="AF135" s="332">
        <v>119245</v>
      </c>
      <c r="AG135" s="332">
        <v>-40007000</v>
      </c>
      <c r="AH135" s="225" t="str">
        <f t="shared" si="177"/>
        <v>F</v>
      </c>
      <c r="AI135" s="31">
        <f t="shared" si="178"/>
        <v>0</v>
      </c>
      <c r="AJ135" s="284">
        <v>41</v>
      </c>
      <c r="AK135" s="31">
        <f t="shared" si="179"/>
        <v>-5</v>
      </c>
      <c r="AL135" s="22"/>
      <c r="AM135" s="371" t="s">
        <v>397</v>
      </c>
      <c r="AN135" s="22">
        <f t="shared" si="180"/>
        <v>17</v>
      </c>
      <c r="AP135" s="31"/>
      <c r="AQ135" s="239" t="s">
        <v>402</v>
      </c>
      <c r="AR135" s="1">
        <f t="shared" si="181"/>
        <v>18</v>
      </c>
      <c r="AS135" s="189"/>
      <c r="AT135" s="22">
        <f t="shared" si="182"/>
        <v>5</v>
      </c>
      <c r="AU135" s="189"/>
      <c r="AV135" s="22">
        <f t="shared" si="183"/>
        <v>5</v>
      </c>
      <c r="AW135" s="189"/>
      <c r="AX135" s="22">
        <f t="shared" si="184"/>
        <v>5</v>
      </c>
      <c r="AY135" s="239" t="s">
        <v>402</v>
      </c>
      <c r="AZ135" s="189">
        <f t="shared" si="185"/>
        <v>18</v>
      </c>
      <c r="BA135" s="18">
        <v>0.50900000000000001</v>
      </c>
      <c r="BB135" s="1">
        <f t="shared" si="186"/>
        <v>2</v>
      </c>
      <c r="BC135" s="3">
        <v>45657</v>
      </c>
      <c r="BD135" s="22">
        <v>6.79</v>
      </c>
      <c r="BE135" s="22">
        <f t="shared" si="187"/>
        <v>7.98</v>
      </c>
      <c r="BF135" s="18">
        <f t="shared" si="188"/>
        <v>0.17525773195876293</v>
      </c>
      <c r="BG135" s="1">
        <f t="shared" si="189"/>
        <v>4</v>
      </c>
      <c r="BH135" s="225">
        <v>3.5</v>
      </c>
      <c r="BI135" s="225">
        <f t="shared" si="198"/>
        <v>0</v>
      </c>
      <c r="BJ135" s="225">
        <f t="shared" si="190"/>
        <v>1</v>
      </c>
      <c r="BK135" s="31">
        <v>-16</v>
      </c>
      <c r="BL135" s="31">
        <f t="shared" si="199"/>
        <v>0</v>
      </c>
      <c r="BM135" s="1">
        <f t="shared" si="191"/>
        <v>-2</v>
      </c>
      <c r="BN135" s="61">
        <v>44</v>
      </c>
      <c r="BO135" s="61">
        <f t="shared" si="200"/>
        <v>0</v>
      </c>
      <c r="BP135" s="1">
        <f t="shared" si="192"/>
        <v>1</v>
      </c>
      <c r="BQ135" s="206"/>
      <c r="BR135" s="61">
        <v>0.27</v>
      </c>
      <c r="BS135" s="337">
        <f t="shared" si="201"/>
        <v>0</v>
      </c>
      <c r="BT135" s="225">
        <f t="shared" si="193"/>
        <v>-3</v>
      </c>
      <c r="BU135" s="61"/>
      <c r="BV135" s="1" t="s">
        <v>413</v>
      </c>
      <c r="BW135" s="1">
        <f t="shared" si="194"/>
        <v>0</v>
      </c>
      <c r="BX135" s="206" t="s">
        <v>408</v>
      </c>
      <c r="BY135" s="206">
        <f t="shared" si="195"/>
        <v>5</v>
      </c>
      <c r="BZ135" s="3"/>
      <c r="CA135" s="1" t="s">
        <v>524</v>
      </c>
      <c r="CE135" t="s">
        <v>520</v>
      </c>
      <c r="CF135" s="1" t="s">
        <v>520</v>
      </c>
      <c r="CG135" t="s">
        <v>526</v>
      </c>
      <c r="CH135" s="445" t="s">
        <v>537</v>
      </c>
      <c r="CL135" s="332"/>
      <c r="CO135" s="1"/>
      <c r="CR135" t="s">
        <v>742</v>
      </c>
    </row>
    <row r="136" spans="1:96" ht="15.75" customHeight="1" x14ac:dyDescent="0.2"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70"/>
      <c r="M136" s="384"/>
      <c r="N136" s="335"/>
      <c r="O136" s="246"/>
      <c r="P136" s="246"/>
      <c r="Q136" s="246"/>
      <c r="R136" s="246"/>
      <c r="S136" s="249" t="str">
        <f t="shared" si="202"/>
        <v>˅</v>
      </c>
      <c r="T136" s="466" t="s">
        <v>629</v>
      </c>
      <c r="U136" s="208" t="s">
        <v>744</v>
      </c>
      <c r="V136" t="s">
        <v>745</v>
      </c>
      <c r="X136" s="80">
        <v>0.97</v>
      </c>
      <c r="Y136" s="189"/>
      <c r="Z136" s="189"/>
      <c r="AA136" s="22">
        <f t="shared" si="174"/>
        <v>52</v>
      </c>
      <c r="AB136" s="336">
        <f t="shared" si="175"/>
        <v>5</v>
      </c>
      <c r="AC136" s="337">
        <f t="shared" si="176"/>
        <v>42.5</v>
      </c>
      <c r="AD136" s="337">
        <f t="shared" si="196"/>
        <v>0</v>
      </c>
      <c r="AE136" s="337">
        <f t="shared" si="197"/>
        <v>0</v>
      </c>
      <c r="AF136" s="332"/>
      <c r="AG136" s="332"/>
      <c r="AH136" s="225" t="str">
        <f t="shared" si="177"/>
        <v>F</v>
      </c>
      <c r="AI136" s="31">
        <f t="shared" si="178"/>
        <v>0</v>
      </c>
      <c r="AJ136" s="284"/>
      <c r="AK136" s="31">
        <f t="shared" si="179"/>
        <v>0</v>
      </c>
      <c r="AL136" s="22"/>
      <c r="AM136" s="2"/>
      <c r="AN136" s="22" t="b">
        <f t="shared" si="180"/>
        <v>0</v>
      </c>
      <c r="AP136" s="31"/>
      <c r="AQ136" s="175"/>
      <c r="AR136" s="1" t="b">
        <f t="shared" si="181"/>
        <v>0</v>
      </c>
      <c r="AS136" s="189"/>
      <c r="AT136" s="22">
        <f t="shared" si="182"/>
        <v>5</v>
      </c>
      <c r="AU136" s="189"/>
      <c r="AV136" s="22">
        <f t="shared" si="183"/>
        <v>5</v>
      </c>
      <c r="AW136" s="189"/>
      <c r="AX136" s="22">
        <f t="shared" si="184"/>
        <v>5</v>
      </c>
      <c r="AY136" s="189"/>
      <c r="AZ136" s="189" t="b">
        <f t="shared" si="185"/>
        <v>0</v>
      </c>
      <c r="BA136" s="18"/>
      <c r="BB136" s="1">
        <f t="shared" si="186"/>
        <v>-2</v>
      </c>
      <c r="BC136" s="3">
        <v>45657</v>
      </c>
      <c r="BD136" s="22">
        <v>0.35</v>
      </c>
      <c r="BE136" s="22">
        <f t="shared" si="187"/>
        <v>0.97</v>
      </c>
      <c r="BF136" s="18">
        <f t="shared" si="188"/>
        <v>1.7714285714285716</v>
      </c>
      <c r="BG136" s="1">
        <f t="shared" si="189"/>
        <v>4</v>
      </c>
      <c r="BH136" s="225">
        <v>0</v>
      </c>
      <c r="BI136" s="225">
        <f t="shared" si="198"/>
        <v>0</v>
      </c>
      <c r="BJ136" s="225">
        <f t="shared" si="190"/>
        <v>2</v>
      </c>
      <c r="BK136" s="31"/>
      <c r="BL136" s="31">
        <f t="shared" si="199"/>
        <v>0</v>
      </c>
      <c r="BM136" s="1">
        <f t="shared" si="191"/>
        <v>0.5</v>
      </c>
      <c r="BN136" s="61"/>
      <c r="BO136" s="61">
        <f t="shared" si="200"/>
        <v>0</v>
      </c>
      <c r="BP136" s="1">
        <f t="shared" si="192"/>
        <v>5</v>
      </c>
      <c r="BQ136" s="206"/>
      <c r="BR136" s="61"/>
      <c r="BS136" s="337">
        <f t="shared" si="201"/>
        <v>0</v>
      </c>
      <c r="BT136" s="225">
        <f t="shared" si="193"/>
        <v>-5</v>
      </c>
      <c r="BU136" s="61"/>
      <c r="BV136" s="1"/>
      <c r="BW136" s="1" t="b">
        <f t="shared" si="194"/>
        <v>0</v>
      </c>
      <c r="BX136" s="206" t="s">
        <v>408</v>
      </c>
      <c r="BY136" s="206">
        <f t="shared" si="195"/>
        <v>5</v>
      </c>
      <c r="BZ136" s="3"/>
      <c r="CA136" s="1" t="s">
        <v>437</v>
      </c>
      <c r="CE136" t="s">
        <v>520</v>
      </c>
      <c r="CF136" s="1" t="s">
        <v>520</v>
      </c>
      <c r="CG136" t="s">
        <v>526</v>
      </c>
      <c r="CH136" s="445" t="s">
        <v>537</v>
      </c>
      <c r="CI136" t="s">
        <v>550</v>
      </c>
      <c r="CL136" s="332"/>
      <c r="CO136" s="1"/>
      <c r="CR136" t="s">
        <v>744</v>
      </c>
    </row>
    <row r="137" spans="1:96" ht="15.75" customHeight="1" x14ac:dyDescent="0.2"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70"/>
      <c r="M137" s="384"/>
      <c r="N137" s="335"/>
      <c r="O137" s="246"/>
      <c r="P137" s="246" t="s">
        <v>746</v>
      </c>
      <c r="Q137" s="246"/>
      <c r="R137" s="246"/>
      <c r="S137" s="249" t="str">
        <f t="shared" si="202"/>
        <v>˃</v>
      </c>
      <c r="T137" s="466" t="s">
        <v>629</v>
      </c>
      <c r="U137" s="208" t="s">
        <v>747</v>
      </c>
      <c r="V137" t="s">
        <v>748</v>
      </c>
      <c r="X137" s="80">
        <v>7.94</v>
      </c>
      <c r="Y137" s="189"/>
      <c r="Z137" s="189"/>
      <c r="AA137" s="22">
        <f t="shared" si="174"/>
        <v>111.5</v>
      </c>
      <c r="AB137" s="336">
        <f t="shared" si="175"/>
        <v>5</v>
      </c>
      <c r="AC137" s="337">
        <f t="shared" si="176"/>
        <v>42.5</v>
      </c>
      <c r="AD137" s="337">
        <f t="shared" si="196"/>
        <v>0</v>
      </c>
      <c r="AE137" s="337">
        <f t="shared" si="197"/>
        <v>0</v>
      </c>
      <c r="AF137" s="332"/>
      <c r="AG137" s="332"/>
      <c r="AH137" s="225" t="s">
        <v>400</v>
      </c>
      <c r="AI137" s="31">
        <f t="shared" si="178"/>
        <v>0</v>
      </c>
      <c r="AJ137" s="284"/>
      <c r="AK137" s="31">
        <f t="shared" si="179"/>
        <v>0</v>
      </c>
      <c r="AL137" s="22"/>
      <c r="AM137" s="414" t="s">
        <v>396</v>
      </c>
      <c r="AN137" s="22">
        <f t="shared" si="180"/>
        <v>20</v>
      </c>
      <c r="AP137" s="31"/>
      <c r="AQ137" s="239" t="s">
        <v>402</v>
      </c>
      <c r="AR137" s="1">
        <f t="shared" si="181"/>
        <v>18</v>
      </c>
      <c r="AS137" s="189">
        <v>0</v>
      </c>
      <c r="AT137" s="22">
        <f t="shared" si="182"/>
        <v>5</v>
      </c>
      <c r="AU137" s="189">
        <v>-22.06</v>
      </c>
      <c r="AV137" s="22">
        <f t="shared" si="183"/>
        <v>-7</v>
      </c>
      <c r="AW137" s="189" t="s">
        <v>524</v>
      </c>
      <c r="AX137" s="22">
        <f t="shared" si="184"/>
        <v>0</v>
      </c>
      <c r="AY137" s="239" t="s">
        <v>402</v>
      </c>
      <c r="AZ137" s="189">
        <f t="shared" si="185"/>
        <v>18</v>
      </c>
      <c r="BA137" s="18">
        <v>3.4729999999999999</v>
      </c>
      <c r="BB137" s="1">
        <f t="shared" si="186"/>
        <v>2</v>
      </c>
      <c r="BC137" s="3">
        <v>45657</v>
      </c>
      <c r="BD137" s="22">
        <v>1.55</v>
      </c>
      <c r="BE137" s="22">
        <f t="shared" si="187"/>
        <v>7.94</v>
      </c>
      <c r="BF137" s="18">
        <f t="shared" si="188"/>
        <v>4.1225806451612907</v>
      </c>
      <c r="BG137" s="1">
        <f t="shared" si="189"/>
        <v>4</v>
      </c>
      <c r="BH137" s="225">
        <v>7</v>
      </c>
      <c r="BI137" s="225">
        <f t="shared" si="198"/>
        <v>0</v>
      </c>
      <c r="BJ137" s="225">
        <f t="shared" si="190"/>
        <v>-1</v>
      </c>
      <c r="BK137" s="31">
        <v>-3</v>
      </c>
      <c r="BL137" s="31">
        <f t="shared" si="199"/>
        <v>0</v>
      </c>
      <c r="BM137" s="1">
        <f t="shared" si="191"/>
        <v>0</v>
      </c>
      <c r="BN137" s="61">
        <v>41</v>
      </c>
      <c r="BO137" s="61">
        <f t="shared" si="200"/>
        <v>0</v>
      </c>
      <c r="BP137" s="1">
        <f t="shared" si="192"/>
        <v>1</v>
      </c>
      <c r="BQ137" s="206"/>
      <c r="BR137" s="61">
        <v>0.93</v>
      </c>
      <c r="BS137" s="337">
        <f t="shared" si="201"/>
        <v>0</v>
      </c>
      <c r="BT137" s="225">
        <f t="shared" si="193"/>
        <v>16</v>
      </c>
      <c r="BU137" s="61"/>
      <c r="BV137" s="1" t="s">
        <v>414</v>
      </c>
      <c r="BW137" s="1">
        <f t="shared" si="194"/>
        <v>-4</v>
      </c>
      <c r="BX137" s="206" t="str">
        <f>BX1</f>
        <v>˅</v>
      </c>
      <c r="BY137" s="206">
        <f t="shared" si="195"/>
        <v>-5</v>
      </c>
      <c r="BZ137" s="3"/>
      <c r="CA137" s="1" t="s">
        <v>437</v>
      </c>
      <c r="CE137" t="s">
        <v>520</v>
      </c>
      <c r="CF137" s="1" t="s">
        <v>520</v>
      </c>
      <c r="CG137" t="s">
        <v>526</v>
      </c>
      <c r="CH137" s="445" t="s">
        <v>537</v>
      </c>
      <c r="CL137" s="332"/>
      <c r="CO137" s="1"/>
      <c r="CR137" t="s">
        <v>747</v>
      </c>
    </row>
    <row r="138" spans="1:96" ht="15.75" customHeight="1" x14ac:dyDescent="0.2"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70"/>
      <c r="M138" s="384"/>
      <c r="N138" s="335"/>
      <c r="O138" s="246"/>
      <c r="P138" s="246"/>
      <c r="Q138" s="246"/>
      <c r="R138" s="246"/>
      <c r="S138" s="249" t="str">
        <f t="shared" si="202"/>
        <v>˅</v>
      </c>
      <c r="T138" s="466" t="s">
        <v>629</v>
      </c>
      <c r="U138" s="208" t="s">
        <v>749</v>
      </c>
      <c r="V138" t="s">
        <v>750</v>
      </c>
      <c r="X138" s="189">
        <v>4.45</v>
      </c>
      <c r="Y138" s="189"/>
      <c r="Z138" s="189"/>
      <c r="AA138" s="22">
        <f t="shared" si="174"/>
        <v>49</v>
      </c>
      <c r="AB138" s="336">
        <f t="shared" si="175"/>
        <v>5</v>
      </c>
      <c r="AC138" s="337">
        <f t="shared" si="176"/>
        <v>42.5</v>
      </c>
      <c r="AD138" s="337">
        <f t="shared" si="196"/>
        <v>0</v>
      </c>
      <c r="AE138" s="337">
        <f t="shared" si="197"/>
        <v>0</v>
      </c>
      <c r="AF138" s="332"/>
      <c r="AG138" s="332"/>
      <c r="AH138" s="225" t="str">
        <f t="shared" ref="AH138:AH156" si="203">IF(AF138&gt;2500000,AQ$2,IF(AF138&gt;1000000,AR$2,IF(AF138&gt;750000,AS$2,IF(AF138&gt;500000,AT$2,IF(AF138&lt;500000,AU$2)))))</f>
        <v>F</v>
      </c>
      <c r="AI138" s="31">
        <f t="shared" si="178"/>
        <v>0</v>
      </c>
      <c r="AJ138" s="284"/>
      <c r="AK138" s="31">
        <f t="shared" si="179"/>
        <v>0</v>
      </c>
      <c r="AL138" s="22"/>
      <c r="AM138" s="2"/>
      <c r="AN138" s="22" t="b">
        <f t="shared" si="180"/>
        <v>0</v>
      </c>
      <c r="AP138" s="31"/>
      <c r="AQ138" s="175"/>
      <c r="AR138" s="1" t="b">
        <f t="shared" si="181"/>
        <v>0</v>
      </c>
      <c r="AS138" s="189"/>
      <c r="AT138" s="22">
        <f t="shared" si="182"/>
        <v>5</v>
      </c>
      <c r="AU138" s="189"/>
      <c r="AV138" s="22">
        <f t="shared" si="183"/>
        <v>5</v>
      </c>
      <c r="AW138" s="189"/>
      <c r="AX138" s="22">
        <f t="shared" si="184"/>
        <v>5</v>
      </c>
      <c r="AY138" s="189"/>
      <c r="AZ138" s="189" t="b">
        <f t="shared" si="185"/>
        <v>0</v>
      </c>
      <c r="BA138" s="18"/>
      <c r="BB138" s="1">
        <f t="shared" si="186"/>
        <v>-2</v>
      </c>
      <c r="BC138" s="3">
        <v>45657</v>
      </c>
      <c r="BD138" s="22">
        <v>0.53</v>
      </c>
      <c r="BE138" s="22">
        <f t="shared" si="187"/>
        <v>4.45</v>
      </c>
      <c r="BF138" s="18">
        <f t="shared" si="188"/>
        <v>7.3962264150943389</v>
      </c>
      <c r="BG138" s="1">
        <f t="shared" si="189"/>
        <v>4</v>
      </c>
      <c r="BH138" s="225">
        <v>8</v>
      </c>
      <c r="BI138" s="225">
        <f t="shared" si="198"/>
        <v>0</v>
      </c>
      <c r="BJ138" s="225">
        <f t="shared" si="190"/>
        <v>-1</v>
      </c>
      <c r="BK138" s="31"/>
      <c r="BL138" s="31">
        <f t="shared" si="199"/>
        <v>0</v>
      </c>
      <c r="BM138" s="1">
        <f t="shared" si="191"/>
        <v>0.5</v>
      </c>
      <c r="BN138" s="61"/>
      <c r="BO138" s="61">
        <f t="shared" si="200"/>
        <v>0</v>
      </c>
      <c r="BP138" s="1">
        <f t="shared" si="192"/>
        <v>5</v>
      </c>
      <c r="BQ138" s="206"/>
      <c r="BR138" s="61"/>
      <c r="BS138" s="337">
        <f t="shared" si="201"/>
        <v>0</v>
      </c>
      <c r="BT138" s="225">
        <f t="shared" si="193"/>
        <v>-5</v>
      </c>
      <c r="BU138" s="61"/>
      <c r="BV138" s="1"/>
      <c r="BW138" s="1" t="b">
        <f t="shared" si="194"/>
        <v>0</v>
      </c>
      <c r="BX138" s="206" t="s">
        <v>408</v>
      </c>
      <c r="BY138" s="206">
        <f t="shared" si="195"/>
        <v>5</v>
      </c>
      <c r="BZ138" s="3"/>
      <c r="CA138" s="1" t="s">
        <v>437</v>
      </c>
      <c r="CE138" t="s">
        <v>520</v>
      </c>
      <c r="CF138" t="s">
        <v>520</v>
      </c>
      <c r="CG138" t="s">
        <v>526</v>
      </c>
      <c r="CH138" t="s">
        <v>534</v>
      </c>
      <c r="CI138" t="s">
        <v>550</v>
      </c>
      <c r="CL138" s="332"/>
      <c r="CO138" s="1"/>
      <c r="CR138" t="s">
        <v>749</v>
      </c>
    </row>
    <row r="139" spans="1:96" ht="15.75" customHeight="1" x14ac:dyDescent="0.2">
      <c r="A139" s="1"/>
      <c r="B139" s="266"/>
      <c r="D139" s="284"/>
      <c r="E139" s="227"/>
      <c r="F139" s="364"/>
      <c r="G139" s="364">
        <v>6500</v>
      </c>
      <c r="H139" s="407">
        <v>1.9750000000000001</v>
      </c>
      <c r="I139" s="408">
        <v>12837.5</v>
      </c>
      <c r="J139" s="484">
        <v>45980</v>
      </c>
      <c r="M139" s="383"/>
      <c r="N139" s="151"/>
      <c r="O139" s="345"/>
      <c r="P139" s="335"/>
      <c r="R139" s="246"/>
      <c r="S139" s="249" t="str">
        <f t="shared" si="202"/>
        <v>˃</v>
      </c>
      <c r="T139" s="466" t="s">
        <v>629</v>
      </c>
      <c r="U139" s="208" t="s">
        <v>751</v>
      </c>
      <c r="V139" t="s">
        <v>752</v>
      </c>
      <c r="X139">
        <v>1.89</v>
      </c>
      <c r="Y139" s="189">
        <f>AA139*O139</f>
        <v>0</v>
      </c>
      <c r="Z139" s="189">
        <f>(AA139*Y139)/Y$3</f>
        <v>0</v>
      </c>
      <c r="AA139" s="22">
        <f t="shared" si="174"/>
        <v>48</v>
      </c>
      <c r="AB139" s="336">
        <f t="shared" si="175"/>
        <v>5</v>
      </c>
      <c r="AC139" s="337">
        <f t="shared" si="176"/>
        <v>42.5</v>
      </c>
      <c r="AD139" s="337">
        <f t="shared" si="196"/>
        <v>0</v>
      </c>
      <c r="AE139" s="337">
        <f t="shared" si="197"/>
        <v>0</v>
      </c>
      <c r="AF139" s="332">
        <v>63692</v>
      </c>
      <c r="AG139" s="332">
        <v>1309225</v>
      </c>
      <c r="AH139" s="225" t="str">
        <f t="shared" si="203"/>
        <v>F</v>
      </c>
      <c r="AI139" s="31">
        <f t="shared" si="178"/>
        <v>0</v>
      </c>
      <c r="AJ139" s="284">
        <v>14</v>
      </c>
      <c r="AK139" s="31">
        <f t="shared" si="179"/>
        <v>-20</v>
      </c>
      <c r="AL139" s="22"/>
      <c r="AM139" s="414" t="s">
        <v>396</v>
      </c>
      <c r="AN139" s="22">
        <f t="shared" si="180"/>
        <v>20</v>
      </c>
      <c r="AO139">
        <f>IF(AM139=AN$1,5,IF(AM139=AO$1,4,IF(AM139=AP$1,3,IF(AM139=AQ$1,2,IF(AM139=AR$1,1,0)))))</f>
        <v>5</v>
      </c>
      <c r="AP139" s="31"/>
      <c r="AQ139" s="271" t="s">
        <v>405</v>
      </c>
      <c r="AR139" s="1">
        <f t="shared" si="181"/>
        <v>5</v>
      </c>
      <c r="AS139" s="189">
        <v>-0.13</v>
      </c>
      <c r="AT139" s="22">
        <f t="shared" si="182"/>
        <v>5</v>
      </c>
      <c r="AU139" s="189">
        <v>1.99</v>
      </c>
      <c r="AV139" s="22">
        <f t="shared" si="183"/>
        <v>5</v>
      </c>
      <c r="AW139" s="189" t="s">
        <v>524</v>
      </c>
      <c r="AX139" s="22">
        <f t="shared" si="184"/>
        <v>0</v>
      </c>
      <c r="AY139" s="231" t="s">
        <v>407</v>
      </c>
      <c r="AZ139" s="189">
        <f t="shared" si="185"/>
        <v>-2.5</v>
      </c>
      <c r="BA139" s="18">
        <v>3.6850000000000001</v>
      </c>
      <c r="BB139" s="1">
        <f t="shared" si="186"/>
        <v>2</v>
      </c>
      <c r="BC139" s="3">
        <v>45657</v>
      </c>
      <c r="BD139" s="22">
        <v>0.72</v>
      </c>
      <c r="BE139" s="22">
        <f t="shared" si="187"/>
        <v>1.89</v>
      </c>
      <c r="BF139" s="18">
        <f t="shared" si="188"/>
        <v>1.625</v>
      </c>
      <c r="BG139" s="1">
        <f t="shared" si="189"/>
        <v>4</v>
      </c>
      <c r="BH139" s="225">
        <v>-2</v>
      </c>
      <c r="BI139" s="225">
        <f t="shared" si="198"/>
        <v>0</v>
      </c>
      <c r="BJ139" s="225">
        <f t="shared" si="190"/>
        <v>2</v>
      </c>
      <c r="BK139" s="31">
        <v>-15</v>
      </c>
      <c r="BL139" s="31">
        <f t="shared" si="199"/>
        <v>0</v>
      </c>
      <c r="BM139" s="1">
        <f t="shared" si="191"/>
        <v>-2</v>
      </c>
      <c r="BN139" s="61">
        <v>70</v>
      </c>
      <c r="BO139" s="61">
        <f t="shared" si="200"/>
        <v>0</v>
      </c>
      <c r="BP139" s="1">
        <f t="shared" si="192"/>
        <v>-2</v>
      </c>
      <c r="BQ139" s="206"/>
      <c r="BR139" s="61">
        <v>0.33</v>
      </c>
      <c r="BS139" s="337">
        <f t="shared" si="201"/>
        <v>0</v>
      </c>
      <c r="BT139" s="225">
        <f t="shared" si="193"/>
        <v>-2</v>
      </c>
      <c r="BU139" s="61"/>
      <c r="BV139" s="1" t="s">
        <v>414</v>
      </c>
      <c r="BW139" s="1">
        <f t="shared" si="194"/>
        <v>-4</v>
      </c>
      <c r="BX139" s="206" t="s">
        <v>408</v>
      </c>
      <c r="BY139" s="206">
        <f t="shared" si="195"/>
        <v>5</v>
      </c>
      <c r="BZ139" s="3"/>
      <c r="CA139" s="1" t="s">
        <v>437</v>
      </c>
      <c r="CE139" t="s">
        <v>520</v>
      </c>
      <c r="CF139" t="s">
        <v>520</v>
      </c>
      <c r="CG139" t="s">
        <v>753</v>
      </c>
      <c r="CH139" t="s">
        <v>522</v>
      </c>
      <c r="CK139" t="s">
        <v>754</v>
      </c>
      <c r="CL139" s="332"/>
      <c r="CO139" s="1"/>
      <c r="CR139" t="s">
        <v>751</v>
      </c>
    </row>
    <row r="140" spans="1:96" ht="15.75" customHeight="1" x14ac:dyDescent="0.2">
      <c r="A140" s="1"/>
      <c r="B140" s="266"/>
      <c r="D140" s="284"/>
      <c r="E140" s="227"/>
      <c r="F140" s="364"/>
      <c r="G140" s="364">
        <v>2000</v>
      </c>
      <c r="H140" s="407">
        <v>5.1449999999999996</v>
      </c>
      <c r="I140" s="408">
        <v>9775.5</v>
      </c>
      <c r="J140" s="484">
        <v>45986</v>
      </c>
      <c r="M140" s="151"/>
      <c r="N140" s="151"/>
      <c r="O140" s="345"/>
      <c r="P140" s="335"/>
      <c r="R140" s="246"/>
      <c r="S140" s="249" t="str">
        <f t="shared" si="202"/>
        <v>˄</v>
      </c>
      <c r="T140" s="466" t="s">
        <v>629</v>
      </c>
      <c r="U140" s="208" t="s">
        <v>330</v>
      </c>
      <c r="V140" t="s">
        <v>255</v>
      </c>
      <c r="W140" s="183"/>
      <c r="X140" s="382">
        <v>5.34</v>
      </c>
      <c r="Y140" s="189">
        <f>AA140*O140</f>
        <v>0</v>
      </c>
      <c r="Z140" s="189">
        <f>(AA140*Y140)/Y$3</f>
        <v>0</v>
      </c>
      <c r="AA140" s="22">
        <f t="shared" si="174"/>
        <v>77.5</v>
      </c>
      <c r="AB140" s="336">
        <f>AB$122</f>
        <v>5</v>
      </c>
      <c r="AC140" s="337">
        <f>AC$122</f>
        <v>42.5</v>
      </c>
      <c r="AD140" s="366">
        <f>AB140*M140</f>
        <v>0</v>
      </c>
      <c r="AE140" s="337">
        <f t="shared" si="197"/>
        <v>0</v>
      </c>
      <c r="AF140" s="332"/>
      <c r="AG140" s="332"/>
      <c r="AH140" s="225" t="str">
        <f t="shared" si="203"/>
        <v>F</v>
      </c>
      <c r="AI140" s="31">
        <f t="shared" si="178"/>
        <v>0</v>
      </c>
      <c r="AJ140" s="284"/>
      <c r="AK140" s="31">
        <f t="shared" si="179"/>
        <v>0</v>
      </c>
      <c r="AL140" s="22"/>
      <c r="AM140" s="371" t="s">
        <v>397</v>
      </c>
      <c r="AN140" s="22">
        <f t="shared" si="180"/>
        <v>17</v>
      </c>
      <c r="AO140">
        <f>IF(AM140=AN$1,5,IF(AM140=AO$1,4,IF(AM140=AP$1,3,IF(AM140=AQ$1,2,IF(AM140=AR$1,1,0)))))</f>
        <v>4</v>
      </c>
      <c r="AP140" s="31"/>
      <c r="AQ140" s="177" t="s">
        <v>403</v>
      </c>
      <c r="AR140" s="1">
        <f t="shared" si="181"/>
        <v>14</v>
      </c>
      <c r="AS140" s="189">
        <v>0</v>
      </c>
      <c r="AT140" s="22">
        <f t="shared" si="182"/>
        <v>5</v>
      </c>
      <c r="AU140" s="189">
        <v>-13.3</v>
      </c>
      <c r="AV140" s="22">
        <f t="shared" si="183"/>
        <v>-7</v>
      </c>
      <c r="AW140" s="189" t="s">
        <v>524</v>
      </c>
      <c r="AX140" s="22">
        <f t="shared" si="184"/>
        <v>0</v>
      </c>
      <c r="AY140" s="239" t="s">
        <v>402</v>
      </c>
      <c r="AZ140" s="189">
        <f t="shared" si="185"/>
        <v>18</v>
      </c>
      <c r="BA140" s="18">
        <v>4.8579999999999997</v>
      </c>
      <c r="BB140" s="1">
        <f t="shared" si="186"/>
        <v>2</v>
      </c>
      <c r="BC140" s="3">
        <v>45657</v>
      </c>
      <c r="BD140" s="22">
        <v>1.1200000000000001</v>
      </c>
      <c r="BE140" s="22">
        <f t="shared" si="187"/>
        <v>5.34</v>
      </c>
      <c r="BF140" s="18">
        <f t="shared" si="188"/>
        <v>3.7678571428571423</v>
      </c>
      <c r="BG140" s="1">
        <f t="shared" si="189"/>
        <v>4</v>
      </c>
      <c r="BH140" s="225">
        <v>-3</v>
      </c>
      <c r="BI140" s="225">
        <f t="shared" si="198"/>
        <v>0</v>
      </c>
      <c r="BJ140" s="225">
        <f t="shared" si="190"/>
        <v>2</v>
      </c>
      <c r="BK140" s="31">
        <v>-14</v>
      </c>
      <c r="BL140" s="31">
        <f t="shared" si="199"/>
        <v>0</v>
      </c>
      <c r="BM140" s="1">
        <f t="shared" si="191"/>
        <v>-2</v>
      </c>
      <c r="BN140" s="61">
        <v>73</v>
      </c>
      <c r="BO140" s="61">
        <f t="shared" si="200"/>
        <v>0</v>
      </c>
      <c r="BP140" s="1">
        <f t="shared" si="192"/>
        <v>-3</v>
      </c>
      <c r="BQ140" s="206"/>
      <c r="BR140" s="61">
        <v>0.12</v>
      </c>
      <c r="BS140" s="337">
        <f t="shared" si="201"/>
        <v>0</v>
      </c>
      <c r="BT140" s="225">
        <f t="shared" si="193"/>
        <v>-4</v>
      </c>
      <c r="BU140" s="61"/>
      <c r="BV140" s="1" t="s">
        <v>415</v>
      </c>
      <c r="BW140" s="1">
        <f t="shared" si="194"/>
        <v>-8</v>
      </c>
      <c r="BX140" s="206" t="str">
        <f>BX1</f>
        <v>˅</v>
      </c>
      <c r="BY140" s="206">
        <f t="shared" si="195"/>
        <v>-5</v>
      </c>
      <c r="BZ140" s="3"/>
      <c r="CA140" s="1" t="s">
        <v>510</v>
      </c>
      <c r="CE140" t="s">
        <v>520</v>
      </c>
      <c r="CF140" t="s">
        <v>520</v>
      </c>
      <c r="CG140" t="s">
        <v>753</v>
      </c>
      <c r="CH140" t="s">
        <v>522</v>
      </c>
      <c r="CK140" t="s">
        <v>755</v>
      </c>
      <c r="CL140" s="332"/>
      <c r="CO140" s="1"/>
      <c r="CR140" t="s">
        <v>330</v>
      </c>
    </row>
    <row r="141" spans="1:96" ht="15.75" customHeight="1" x14ac:dyDescent="0.2"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70">
        <f>AA141</f>
        <v>52</v>
      </c>
      <c r="M141" s="384"/>
      <c r="N141" s="335" t="s">
        <v>733</v>
      </c>
      <c r="O141" s="246"/>
      <c r="P141" s="491" t="s">
        <v>756</v>
      </c>
      <c r="Q141" s="246"/>
      <c r="R141" s="246"/>
      <c r="S141" s="249"/>
      <c r="T141" s="466" t="s">
        <v>757</v>
      </c>
      <c r="U141" s="208" t="s">
        <v>758</v>
      </c>
      <c r="V141" t="s">
        <v>759</v>
      </c>
      <c r="X141" s="189">
        <v>0.67200000000000004</v>
      </c>
      <c r="Y141" s="189"/>
      <c r="Z141" s="189"/>
      <c r="AA141" s="22">
        <f t="shared" si="174"/>
        <v>52</v>
      </c>
      <c r="AB141" s="336">
        <f t="shared" ref="AB141:AB156" si="204">IF(X141&gt;0,AB$122,0)</f>
        <v>5</v>
      </c>
      <c r="AC141" s="337">
        <f t="shared" ref="AC141:AD151" si="205">IF(AB141&gt;0,AC$122,0)</f>
        <v>42.5</v>
      </c>
      <c r="AD141" s="337">
        <f t="shared" si="205"/>
        <v>0</v>
      </c>
      <c r="AE141" s="337">
        <f t="shared" si="197"/>
        <v>0</v>
      </c>
      <c r="AF141" s="332"/>
      <c r="AG141" s="332"/>
      <c r="AH141" s="225" t="str">
        <f t="shared" si="203"/>
        <v>F</v>
      </c>
      <c r="AI141" s="31">
        <f t="shared" si="178"/>
        <v>0</v>
      </c>
      <c r="AJ141" s="284"/>
      <c r="AK141" s="31">
        <f t="shared" si="179"/>
        <v>0</v>
      </c>
      <c r="AL141" s="22"/>
      <c r="AM141" s="2"/>
      <c r="AN141" s="22" t="b">
        <f t="shared" si="180"/>
        <v>0</v>
      </c>
      <c r="AP141" s="31"/>
      <c r="AQ141" s="175"/>
      <c r="AR141" s="1" t="b">
        <f t="shared" si="181"/>
        <v>0</v>
      </c>
      <c r="AS141" s="189"/>
      <c r="AT141" s="22">
        <f t="shared" si="182"/>
        <v>5</v>
      </c>
      <c r="AU141" s="189"/>
      <c r="AV141" s="22">
        <f t="shared" si="183"/>
        <v>5</v>
      </c>
      <c r="AW141" s="189"/>
      <c r="AX141" s="22">
        <f t="shared" si="184"/>
        <v>5</v>
      </c>
      <c r="AY141" s="189"/>
      <c r="AZ141" s="189" t="b">
        <f t="shared" si="185"/>
        <v>0</v>
      </c>
      <c r="BA141" s="18"/>
      <c r="BB141" s="1">
        <f t="shared" si="186"/>
        <v>-2</v>
      </c>
      <c r="BC141" s="3">
        <v>45657</v>
      </c>
      <c r="BD141" s="22">
        <v>0.2883</v>
      </c>
      <c r="BE141" s="22">
        <f t="shared" si="187"/>
        <v>0.67200000000000004</v>
      </c>
      <c r="BF141" s="18">
        <f t="shared" si="188"/>
        <v>1.3309053069719043</v>
      </c>
      <c r="BG141" s="1">
        <f t="shared" si="189"/>
        <v>4</v>
      </c>
      <c r="BH141" s="225">
        <v>0</v>
      </c>
      <c r="BI141" s="225">
        <f t="shared" si="198"/>
        <v>0</v>
      </c>
      <c r="BJ141" s="225">
        <f t="shared" si="190"/>
        <v>2</v>
      </c>
      <c r="BK141" s="31"/>
      <c r="BL141" s="31">
        <f t="shared" si="199"/>
        <v>0</v>
      </c>
      <c r="BM141" s="1">
        <f t="shared" si="191"/>
        <v>0.5</v>
      </c>
      <c r="BN141" s="61"/>
      <c r="BO141" s="61">
        <f t="shared" si="200"/>
        <v>0</v>
      </c>
      <c r="BP141" s="1">
        <f t="shared" si="192"/>
        <v>5</v>
      </c>
      <c r="BQ141" s="206"/>
      <c r="BR141" s="61"/>
      <c r="BS141" s="337">
        <f t="shared" si="201"/>
        <v>0</v>
      </c>
      <c r="BT141" s="225">
        <f t="shared" si="193"/>
        <v>-5</v>
      </c>
      <c r="BU141" s="61"/>
      <c r="BV141" s="1"/>
      <c r="BW141" s="1" t="b">
        <f t="shared" si="194"/>
        <v>0</v>
      </c>
      <c r="BX141" s="206" t="s">
        <v>408</v>
      </c>
      <c r="BY141" s="206">
        <f t="shared" si="195"/>
        <v>5</v>
      </c>
      <c r="BZ141" s="3"/>
      <c r="CA141" s="1" t="s">
        <v>437</v>
      </c>
      <c r="CE141" t="s">
        <v>520</v>
      </c>
      <c r="CF141" t="s">
        <v>520</v>
      </c>
      <c r="CG141" t="s">
        <v>526</v>
      </c>
      <c r="CH141" t="s">
        <v>534</v>
      </c>
      <c r="CI141" t="s">
        <v>535</v>
      </c>
      <c r="CL141" s="332"/>
      <c r="CO141" s="1"/>
      <c r="CR141" t="s">
        <v>758</v>
      </c>
    </row>
    <row r="142" spans="1:96" ht="15.75" customHeight="1" x14ac:dyDescent="0.2"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70"/>
      <c r="M142" s="384"/>
      <c r="N142" s="335"/>
      <c r="O142" s="246"/>
      <c r="P142" s="246"/>
      <c r="Q142" s="246"/>
      <c r="R142" s="246"/>
      <c r="S142" s="249" t="str">
        <f t="shared" ref="S142:S151" si="206">IF(BN142&lt;30,$BX$1,IF(BN142&gt;70,$BR$1,$BV$1))</f>
        <v>˃</v>
      </c>
      <c r="T142" s="466" t="s">
        <v>760</v>
      </c>
      <c r="U142" s="208" t="s">
        <v>761</v>
      </c>
      <c r="V142" t="s">
        <v>762</v>
      </c>
      <c r="X142" s="80">
        <v>24.41</v>
      </c>
      <c r="Y142" s="189"/>
      <c r="Z142" s="189"/>
      <c r="AA142" s="22">
        <f t="shared" si="174"/>
        <v>109.5</v>
      </c>
      <c r="AB142" s="336">
        <f t="shared" si="204"/>
        <v>5</v>
      </c>
      <c r="AC142" s="337">
        <f t="shared" si="205"/>
        <v>42.5</v>
      </c>
      <c r="AD142" s="337">
        <f t="shared" si="205"/>
        <v>0</v>
      </c>
      <c r="AE142" s="337">
        <f>AC142*M152</f>
        <v>0</v>
      </c>
      <c r="AF142" s="332">
        <v>1056905</v>
      </c>
      <c r="AG142" s="332">
        <v>-3476</v>
      </c>
      <c r="AH142" s="225" t="str">
        <f t="shared" si="203"/>
        <v>B</v>
      </c>
      <c r="AI142" s="31">
        <f t="shared" si="178"/>
        <v>15</v>
      </c>
      <c r="AJ142" s="284">
        <v>55</v>
      </c>
      <c r="AK142" s="31">
        <f t="shared" si="179"/>
        <v>0</v>
      </c>
      <c r="AL142" s="22"/>
      <c r="AM142" s="2" t="s">
        <v>398</v>
      </c>
      <c r="AN142" s="22">
        <f t="shared" si="180"/>
        <v>12</v>
      </c>
      <c r="AP142" s="31"/>
      <c r="AQ142" s="239" t="s">
        <v>402</v>
      </c>
      <c r="AR142" s="1">
        <f t="shared" si="181"/>
        <v>18</v>
      </c>
      <c r="AS142" s="189">
        <v>1.03</v>
      </c>
      <c r="AT142" s="22">
        <f t="shared" si="182"/>
        <v>0</v>
      </c>
      <c r="AU142" s="189">
        <v>-54.24</v>
      </c>
      <c r="AV142" s="22">
        <f t="shared" si="183"/>
        <v>-7</v>
      </c>
      <c r="AW142" s="189">
        <v>-21.78</v>
      </c>
      <c r="AX142" s="22">
        <f t="shared" si="184"/>
        <v>5</v>
      </c>
      <c r="AY142" s="176" t="s">
        <v>401</v>
      </c>
      <c r="AZ142" s="189">
        <f t="shared" si="185"/>
        <v>20</v>
      </c>
      <c r="BA142" s="18">
        <v>0.249</v>
      </c>
      <c r="BB142" s="1">
        <f t="shared" si="186"/>
        <v>2</v>
      </c>
      <c r="BC142" s="3">
        <v>45657</v>
      </c>
      <c r="BD142" s="22">
        <v>18.059999999999999</v>
      </c>
      <c r="BE142" s="22">
        <f t="shared" si="187"/>
        <v>24.41</v>
      </c>
      <c r="BF142" s="18">
        <f t="shared" si="188"/>
        <v>0.35160575858250287</v>
      </c>
      <c r="BG142" s="1">
        <f t="shared" si="189"/>
        <v>4</v>
      </c>
      <c r="BH142" s="225">
        <v>3</v>
      </c>
      <c r="BI142" s="225">
        <f>BH142*M152</f>
        <v>0</v>
      </c>
      <c r="BJ142" s="225">
        <f t="shared" si="190"/>
        <v>2</v>
      </c>
      <c r="BK142" s="31">
        <v>-6</v>
      </c>
      <c r="BL142" s="31">
        <f>BK142*M152</f>
        <v>0</v>
      </c>
      <c r="BM142" s="1">
        <f t="shared" si="191"/>
        <v>0</v>
      </c>
      <c r="BN142" s="61">
        <v>58</v>
      </c>
      <c r="BO142" s="61">
        <f>BN142*M152</f>
        <v>0</v>
      </c>
      <c r="BP142" s="1">
        <f t="shared" si="192"/>
        <v>-1</v>
      </c>
      <c r="BQ142" s="206"/>
      <c r="BR142" s="61">
        <v>0.32</v>
      </c>
      <c r="BS142" s="337">
        <f>BR142*M152</f>
        <v>0</v>
      </c>
      <c r="BT142" s="225">
        <f t="shared" si="193"/>
        <v>-2</v>
      </c>
      <c r="BU142" s="61"/>
      <c r="BV142" s="1" t="s">
        <v>415</v>
      </c>
      <c r="BW142" s="1">
        <f t="shared" si="194"/>
        <v>-8</v>
      </c>
      <c r="BX142" s="206" t="s">
        <v>408</v>
      </c>
      <c r="BY142" s="206">
        <f t="shared" si="195"/>
        <v>5</v>
      </c>
      <c r="BZ142" s="3">
        <v>45958</v>
      </c>
      <c r="CA142" s="1" t="s">
        <v>508</v>
      </c>
      <c r="CE142" t="s">
        <v>520</v>
      </c>
      <c r="CF142" s="1" t="s">
        <v>520</v>
      </c>
      <c r="CG142" t="s">
        <v>526</v>
      </c>
      <c r="CH142" s="445" t="s">
        <v>760</v>
      </c>
      <c r="CL142" s="332"/>
      <c r="CO142" s="1"/>
      <c r="CR142" t="s">
        <v>761</v>
      </c>
    </row>
    <row r="143" spans="1:96" ht="15.75" customHeight="1" x14ac:dyDescent="0.2"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70"/>
      <c r="M143" s="384"/>
      <c r="N143" s="335"/>
      <c r="O143" s="246"/>
      <c r="P143" s="246"/>
      <c r="Q143" s="246"/>
      <c r="R143" s="246"/>
      <c r="S143" s="249" t="str">
        <f t="shared" si="206"/>
        <v>˄</v>
      </c>
      <c r="T143" s="466" t="s">
        <v>760</v>
      </c>
      <c r="U143" s="208" t="s">
        <v>763</v>
      </c>
      <c r="V143" t="s">
        <v>764</v>
      </c>
      <c r="X143" s="80">
        <v>145.09</v>
      </c>
      <c r="Y143" s="189"/>
      <c r="Z143" s="189"/>
      <c r="AA143" s="22">
        <f t="shared" si="174"/>
        <v>111.5</v>
      </c>
      <c r="AB143" s="336">
        <f t="shared" si="204"/>
        <v>5</v>
      </c>
      <c r="AC143" s="337">
        <f t="shared" si="205"/>
        <v>42.5</v>
      </c>
      <c r="AD143" s="337">
        <f t="shared" si="205"/>
        <v>0</v>
      </c>
      <c r="AE143" s="337">
        <f>AC143*M153</f>
        <v>0</v>
      </c>
      <c r="AF143" s="332">
        <v>1319082</v>
      </c>
      <c r="AG143" s="332">
        <v>80075</v>
      </c>
      <c r="AH143" s="225" t="str">
        <f t="shared" si="203"/>
        <v>B</v>
      </c>
      <c r="AI143" s="31">
        <f t="shared" si="178"/>
        <v>15</v>
      </c>
      <c r="AJ143" s="284">
        <v>72</v>
      </c>
      <c r="AK143" s="31">
        <f t="shared" si="179"/>
        <v>5</v>
      </c>
      <c r="AL143" s="22"/>
      <c r="AM143" s="2" t="s">
        <v>398</v>
      </c>
      <c r="AN143" s="22">
        <f t="shared" si="180"/>
        <v>12</v>
      </c>
      <c r="AP143" s="31"/>
      <c r="AQ143" s="239" t="s">
        <v>402</v>
      </c>
      <c r="AR143" s="1">
        <f t="shared" si="181"/>
        <v>18</v>
      </c>
      <c r="AS143" s="189">
        <v>0.43</v>
      </c>
      <c r="AT143" s="22">
        <f t="shared" si="182"/>
        <v>5</v>
      </c>
      <c r="AU143" s="189">
        <v>21.09</v>
      </c>
      <c r="AV143" s="22">
        <f t="shared" si="183"/>
        <v>2</v>
      </c>
      <c r="AW143" s="189">
        <v>1.53</v>
      </c>
      <c r="AX143" s="22">
        <f t="shared" si="184"/>
        <v>0</v>
      </c>
      <c r="AY143" s="239" t="s">
        <v>402</v>
      </c>
      <c r="AZ143" s="189">
        <f t="shared" si="185"/>
        <v>18</v>
      </c>
      <c r="BA143" s="18">
        <v>0.13800000000000001</v>
      </c>
      <c r="BB143" s="1">
        <f t="shared" si="186"/>
        <v>2</v>
      </c>
      <c r="BC143" s="3">
        <v>45657</v>
      </c>
      <c r="BD143" s="22">
        <v>112.77</v>
      </c>
      <c r="BE143" s="22">
        <f t="shared" si="187"/>
        <v>145.09</v>
      </c>
      <c r="BF143" s="18">
        <f t="shared" si="188"/>
        <v>0.28660104637758277</v>
      </c>
      <c r="BG143" s="1">
        <f t="shared" si="189"/>
        <v>4</v>
      </c>
      <c r="BH143" s="225">
        <v>3.5</v>
      </c>
      <c r="BI143" s="225">
        <f>BH143*M153</f>
        <v>0</v>
      </c>
      <c r="BJ143" s="225">
        <f t="shared" si="190"/>
        <v>1</v>
      </c>
      <c r="BK143" s="31">
        <v>3</v>
      </c>
      <c r="BL143" s="31">
        <f>BK143*M153</f>
        <v>0</v>
      </c>
      <c r="BM143" s="1">
        <f t="shared" si="191"/>
        <v>1</v>
      </c>
      <c r="BN143" s="61">
        <v>80</v>
      </c>
      <c r="BO143" s="61">
        <f>BN143*M153</f>
        <v>0</v>
      </c>
      <c r="BP143" s="1">
        <f t="shared" si="192"/>
        <v>-3</v>
      </c>
      <c r="BQ143" s="206"/>
      <c r="BR143" s="61">
        <v>0.49</v>
      </c>
      <c r="BS143" s="337">
        <f>BR143*M153</f>
        <v>0</v>
      </c>
      <c r="BT143" s="225">
        <f t="shared" si="193"/>
        <v>-1</v>
      </c>
      <c r="BU143" s="61"/>
      <c r="BV143" s="1" t="s">
        <v>415</v>
      </c>
      <c r="BW143" s="1">
        <f t="shared" si="194"/>
        <v>-8</v>
      </c>
      <c r="BX143" s="206" t="s">
        <v>408</v>
      </c>
      <c r="BY143" s="206">
        <f t="shared" si="195"/>
        <v>5</v>
      </c>
      <c r="BZ143" s="3">
        <v>45950</v>
      </c>
      <c r="CA143" s="1" t="s">
        <v>510</v>
      </c>
      <c r="CE143" t="s">
        <v>520</v>
      </c>
      <c r="CF143" s="1" t="s">
        <v>520</v>
      </c>
      <c r="CG143" t="s">
        <v>526</v>
      </c>
      <c r="CH143" s="445" t="s">
        <v>760</v>
      </c>
      <c r="CL143" s="332"/>
      <c r="CO143" s="1"/>
      <c r="CR143" t="s">
        <v>763</v>
      </c>
    </row>
    <row r="144" spans="1:96" ht="15.75" customHeight="1" x14ac:dyDescent="0.2"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70"/>
      <c r="M144" s="384"/>
      <c r="N144" s="335"/>
      <c r="O144" s="246"/>
      <c r="P144" s="246"/>
      <c r="Q144" s="246"/>
      <c r="R144" s="246"/>
      <c r="S144" s="249" t="str">
        <f t="shared" si="206"/>
        <v>˃</v>
      </c>
      <c r="T144" s="466" t="s">
        <v>760</v>
      </c>
      <c r="U144" s="208" t="s">
        <v>765</v>
      </c>
      <c r="V144" t="s">
        <v>766</v>
      </c>
      <c r="X144" s="80">
        <v>12.75</v>
      </c>
      <c r="Y144" s="189"/>
      <c r="Z144" s="189"/>
      <c r="AA144" s="22">
        <f t="shared" si="174"/>
        <v>119.5</v>
      </c>
      <c r="AB144" s="336">
        <f t="shared" si="204"/>
        <v>5</v>
      </c>
      <c r="AC144" s="337">
        <f t="shared" si="205"/>
        <v>42.5</v>
      </c>
      <c r="AD144" s="337">
        <f t="shared" si="205"/>
        <v>0</v>
      </c>
      <c r="AE144" s="337">
        <f>AC144*M154</f>
        <v>0</v>
      </c>
      <c r="AF144" s="332">
        <v>659179</v>
      </c>
      <c r="AG144" s="332">
        <v>-59536</v>
      </c>
      <c r="AH144" s="225" t="str">
        <f t="shared" si="203"/>
        <v>D</v>
      </c>
      <c r="AI144" s="31">
        <f t="shared" si="178"/>
        <v>5</v>
      </c>
      <c r="AJ144" s="284">
        <v>54</v>
      </c>
      <c r="AK144" s="31">
        <f t="shared" si="179"/>
        <v>0</v>
      </c>
      <c r="AL144" s="22"/>
      <c r="AM144" s="2" t="s">
        <v>398</v>
      </c>
      <c r="AN144" s="22">
        <f t="shared" si="180"/>
        <v>12</v>
      </c>
      <c r="AP144" s="31"/>
      <c r="AQ144" s="239" t="s">
        <v>402</v>
      </c>
      <c r="AR144" s="1">
        <f t="shared" si="181"/>
        <v>18</v>
      </c>
      <c r="AS144" s="189">
        <v>1.28</v>
      </c>
      <c r="AT144" s="22">
        <f t="shared" si="182"/>
        <v>0</v>
      </c>
      <c r="AU144" s="189">
        <v>-3.74</v>
      </c>
      <c r="AV144" s="22">
        <f t="shared" si="183"/>
        <v>-7</v>
      </c>
      <c r="AW144" s="189">
        <v>0.2</v>
      </c>
      <c r="AX144" s="22">
        <f t="shared" si="184"/>
        <v>5</v>
      </c>
      <c r="AZ144" s="189">
        <f>IF(AY159=$AS$1,20,IF(AY159=$AU$1,18,IF(AY159=$AW$1,14,IF(AY159=$AY$1,10,IF(AY159=$BA$1,5,IF(AY159=$BC$1,0,IF(AY159=$BD$1,-2.5)))))))</f>
        <v>20</v>
      </c>
      <c r="BA144" s="18">
        <v>-4.0000000000000001E-3</v>
      </c>
      <c r="BB144" s="1">
        <f t="shared" si="186"/>
        <v>-2</v>
      </c>
      <c r="BC144" s="3">
        <v>45657</v>
      </c>
      <c r="BD144" s="22">
        <v>9.4</v>
      </c>
      <c r="BE144" s="22">
        <f t="shared" si="187"/>
        <v>12.75</v>
      </c>
      <c r="BF144" s="18">
        <f t="shared" si="188"/>
        <v>0.35638297872340419</v>
      </c>
      <c r="BG144" s="1">
        <f t="shared" si="189"/>
        <v>4</v>
      </c>
      <c r="BH144" s="225">
        <v>3.5</v>
      </c>
      <c r="BI144" s="225">
        <f>BH144*M144</f>
        <v>0</v>
      </c>
      <c r="BJ144" s="225">
        <f t="shared" si="190"/>
        <v>1</v>
      </c>
      <c r="BK144" s="31">
        <v>23</v>
      </c>
      <c r="BL144" s="31">
        <f>BK144*M154</f>
        <v>0</v>
      </c>
      <c r="BM144" s="1">
        <f t="shared" si="191"/>
        <v>3</v>
      </c>
      <c r="BN144" s="61">
        <v>57</v>
      </c>
      <c r="BO144" s="61">
        <f>BN144*M154</f>
        <v>0</v>
      </c>
      <c r="BP144" s="1">
        <f t="shared" si="192"/>
        <v>-1</v>
      </c>
      <c r="BQ144" s="206"/>
      <c r="BR144" s="61">
        <v>0.96</v>
      </c>
      <c r="BS144" s="337">
        <f>BR144*M154</f>
        <v>0</v>
      </c>
      <c r="BT144" s="225">
        <f t="shared" si="193"/>
        <v>16</v>
      </c>
      <c r="BU144" s="61"/>
      <c r="BV144" s="1" t="s">
        <v>414</v>
      </c>
      <c r="BW144" s="1">
        <f t="shared" si="194"/>
        <v>-4</v>
      </c>
      <c r="BX144" s="206" t="s">
        <v>408</v>
      </c>
      <c r="BY144" s="206">
        <f t="shared" si="195"/>
        <v>5</v>
      </c>
      <c r="BZ144" s="3">
        <v>45950</v>
      </c>
      <c r="CA144" s="1" t="s">
        <v>437</v>
      </c>
      <c r="CE144" t="s">
        <v>520</v>
      </c>
      <c r="CF144" s="1" t="s">
        <v>520</v>
      </c>
      <c r="CG144" t="s">
        <v>526</v>
      </c>
      <c r="CH144" s="445" t="s">
        <v>760</v>
      </c>
      <c r="CL144" s="332"/>
      <c r="CO144" s="1"/>
      <c r="CR144" t="s">
        <v>765</v>
      </c>
    </row>
    <row r="145" spans="1:96" ht="15.75" customHeight="1" x14ac:dyDescent="0.2">
      <c r="A145" s="1"/>
      <c r="B145" s="266"/>
      <c r="D145" s="284"/>
      <c r="E145" s="227"/>
      <c r="F145" s="364"/>
      <c r="G145" s="364">
        <v>500</v>
      </c>
      <c r="H145" s="478">
        <v>15.345000000000001</v>
      </c>
      <c r="I145" s="408">
        <v>7672.5</v>
      </c>
      <c r="J145" s="75">
        <v>45957</v>
      </c>
      <c r="L145" s="270"/>
      <c r="M145" s="384"/>
      <c r="N145" s="335"/>
      <c r="O145" s="345"/>
      <c r="P145" s="335"/>
      <c r="R145" s="246"/>
      <c r="S145" s="249" t="str">
        <f t="shared" si="206"/>
        <v>˅</v>
      </c>
      <c r="T145" s="466" t="s">
        <v>175</v>
      </c>
      <c r="U145" s="208" t="s">
        <v>767</v>
      </c>
      <c r="V145" t="s">
        <v>768</v>
      </c>
      <c r="X145" s="80">
        <v>15.91</v>
      </c>
      <c r="Y145" s="189">
        <f>AA145*O145</f>
        <v>0</v>
      </c>
      <c r="Z145" s="189">
        <f>(AA145*Y145)/Y$3</f>
        <v>0</v>
      </c>
      <c r="AA145" s="22">
        <f t="shared" si="174"/>
        <v>90</v>
      </c>
      <c r="AB145" s="336">
        <f t="shared" si="204"/>
        <v>5</v>
      </c>
      <c r="AC145" s="337">
        <f t="shared" si="205"/>
        <v>42.5</v>
      </c>
      <c r="AD145" s="337">
        <f t="shared" si="205"/>
        <v>0</v>
      </c>
      <c r="AE145" s="337">
        <f>AC145*M145</f>
        <v>0</v>
      </c>
      <c r="AF145" s="332">
        <v>13650</v>
      </c>
      <c r="AG145" s="332">
        <v>-431775</v>
      </c>
      <c r="AH145" s="225" t="str">
        <f t="shared" si="203"/>
        <v>F</v>
      </c>
      <c r="AI145" s="31">
        <f t="shared" si="178"/>
        <v>0</v>
      </c>
      <c r="AJ145" s="284">
        <v>40</v>
      </c>
      <c r="AK145" s="31">
        <f t="shared" si="179"/>
        <v>-5</v>
      </c>
      <c r="AL145" s="22"/>
      <c r="AM145" s="2" t="s">
        <v>398</v>
      </c>
      <c r="AN145" s="22">
        <f t="shared" si="180"/>
        <v>12</v>
      </c>
      <c r="AP145" s="31"/>
      <c r="AQ145" s="175" t="s">
        <v>404</v>
      </c>
      <c r="AR145" s="1">
        <f t="shared" si="181"/>
        <v>10</v>
      </c>
      <c r="AS145" s="189">
        <v>0.18</v>
      </c>
      <c r="AT145" s="22">
        <f t="shared" si="182"/>
        <v>5</v>
      </c>
      <c r="AU145" s="189">
        <v>-12.06</v>
      </c>
      <c r="AV145" s="22">
        <f t="shared" si="183"/>
        <v>-7</v>
      </c>
      <c r="AW145" s="189" t="s">
        <v>524</v>
      </c>
      <c r="AX145" s="22">
        <f t="shared" si="184"/>
        <v>0</v>
      </c>
      <c r="AY145" s="178" t="s">
        <v>407</v>
      </c>
      <c r="AZ145" s="189">
        <f t="shared" ref="AZ145:AZ156" si="207">IF(AY145=$AS$1,20,IF(AY145=$AU$1,18,IF(AY145=$AW$1,14,IF(AY145=$AY$1,10,IF(AY145=$BA$1,5,IF(AY145=$BC$1,0,IF(AY145=$BD$1,-2.5)))))))</f>
        <v>-2.5</v>
      </c>
      <c r="BA145" s="18">
        <v>0.505</v>
      </c>
      <c r="BB145" s="1">
        <f t="shared" si="186"/>
        <v>2</v>
      </c>
      <c r="BC145" s="3">
        <v>45657</v>
      </c>
      <c r="BD145" s="22">
        <v>7.55</v>
      </c>
      <c r="BE145" s="22">
        <f t="shared" si="187"/>
        <v>15.91</v>
      </c>
      <c r="BF145" s="18">
        <f t="shared" si="188"/>
        <v>1.1072847682119205</v>
      </c>
      <c r="BG145" s="1">
        <f t="shared" si="189"/>
        <v>4</v>
      </c>
      <c r="BH145" s="225">
        <v>5</v>
      </c>
      <c r="BI145" s="225">
        <f>BH145*M145</f>
        <v>0</v>
      </c>
      <c r="BJ145" s="225">
        <f t="shared" si="190"/>
        <v>0</v>
      </c>
      <c r="BK145" s="31">
        <v>13</v>
      </c>
      <c r="BL145" s="31">
        <f>BK145*M145</f>
        <v>0</v>
      </c>
      <c r="BM145" s="1">
        <f t="shared" si="191"/>
        <v>2</v>
      </c>
      <c r="BN145" s="61">
        <v>15</v>
      </c>
      <c r="BO145" s="61">
        <f>BN145*M145</f>
        <v>0</v>
      </c>
      <c r="BP145" s="1">
        <f t="shared" si="192"/>
        <v>4</v>
      </c>
      <c r="BQ145" s="206"/>
      <c r="BR145" s="61">
        <v>0.86</v>
      </c>
      <c r="BS145" s="337">
        <f>BR145*M145</f>
        <v>0</v>
      </c>
      <c r="BT145" s="225">
        <f t="shared" si="193"/>
        <v>12</v>
      </c>
      <c r="BU145" s="61"/>
      <c r="BV145" s="1" t="s">
        <v>412</v>
      </c>
      <c r="BW145" s="1">
        <f t="shared" si="194"/>
        <v>4</v>
      </c>
      <c r="BX145" s="206" t="s">
        <v>408</v>
      </c>
      <c r="BY145" s="206">
        <f t="shared" si="195"/>
        <v>5</v>
      </c>
      <c r="BZ145" s="3">
        <v>45967</v>
      </c>
      <c r="CA145" s="1" t="s">
        <v>437</v>
      </c>
      <c r="CE145" t="s">
        <v>520</v>
      </c>
      <c r="CF145" t="s">
        <v>520</v>
      </c>
      <c r="CG145" t="s">
        <v>521</v>
      </c>
      <c r="CH145" t="s">
        <v>522</v>
      </c>
      <c r="CK145" t="s">
        <v>769</v>
      </c>
      <c r="CO145" s="1"/>
      <c r="CR145" t="s">
        <v>767</v>
      </c>
    </row>
    <row r="146" spans="1:96" ht="15.75" customHeight="1" x14ac:dyDescent="0.2">
      <c r="B146" s="246"/>
      <c r="C146" s="246"/>
      <c r="D146" s="246"/>
      <c r="E146" s="246"/>
      <c r="F146" s="246"/>
      <c r="G146" s="246"/>
      <c r="H146" s="246"/>
      <c r="I146" s="246"/>
      <c r="J146" s="246"/>
      <c r="K146" s="246"/>
      <c r="L146" s="270"/>
      <c r="M146" s="384"/>
      <c r="N146" s="335"/>
      <c r="O146" s="246"/>
      <c r="P146" s="246"/>
      <c r="Q146" s="246"/>
      <c r="R146" s="246"/>
      <c r="S146" s="249" t="str">
        <f t="shared" si="206"/>
        <v>˅</v>
      </c>
      <c r="T146" s="466" t="s">
        <v>175</v>
      </c>
      <c r="U146" s="208" t="s">
        <v>770</v>
      </c>
      <c r="V146" t="s">
        <v>771</v>
      </c>
      <c r="X146" s="80">
        <v>41.37</v>
      </c>
      <c r="Y146" s="189"/>
      <c r="Z146" s="189"/>
      <c r="AA146" s="22">
        <f t="shared" si="174"/>
        <v>85</v>
      </c>
      <c r="AB146" s="336">
        <f t="shared" si="204"/>
        <v>5</v>
      </c>
      <c r="AC146" s="337">
        <f t="shared" si="205"/>
        <v>42.5</v>
      </c>
      <c r="AD146" s="337">
        <f t="shared" si="205"/>
        <v>0</v>
      </c>
      <c r="AE146" s="337">
        <f>AC146*M154</f>
        <v>0</v>
      </c>
      <c r="AF146" s="332">
        <v>905965</v>
      </c>
      <c r="AG146" s="332">
        <v>67298</v>
      </c>
      <c r="AH146" s="225" t="str">
        <f t="shared" si="203"/>
        <v>C</v>
      </c>
      <c r="AI146" s="31">
        <f t="shared" si="178"/>
        <v>10</v>
      </c>
      <c r="AJ146" s="284">
        <v>69</v>
      </c>
      <c r="AK146" s="31">
        <f t="shared" si="179"/>
        <v>0</v>
      </c>
      <c r="AL146" s="22"/>
      <c r="AM146" s="453" t="s">
        <v>399</v>
      </c>
      <c r="AN146" s="22">
        <f t="shared" si="180"/>
        <v>5</v>
      </c>
      <c r="AP146" s="31"/>
      <c r="AQ146" s="177" t="s">
        <v>403</v>
      </c>
      <c r="AR146" s="1">
        <f t="shared" si="181"/>
        <v>14</v>
      </c>
      <c r="AS146" s="189">
        <v>3.3</v>
      </c>
      <c r="AT146" s="22">
        <f t="shared" si="182"/>
        <v>-5</v>
      </c>
      <c r="AU146" s="189">
        <v>30.05</v>
      </c>
      <c r="AV146" s="22">
        <f t="shared" si="183"/>
        <v>0</v>
      </c>
      <c r="AW146" s="189">
        <v>1.01</v>
      </c>
      <c r="AX146" s="22">
        <f t="shared" si="184"/>
        <v>0</v>
      </c>
      <c r="AY146" s="175" t="s">
        <v>404</v>
      </c>
      <c r="AZ146" s="189">
        <f t="shared" si="207"/>
        <v>10</v>
      </c>
      <c r="BA146" s="18">
        <v>-0.20300000000000001</v>
      </c>
      <c r="BB146" s="1">
        <f t="shared" si="186"/>
        <v>-1</v>
      </c>
      <c r="BC146" s="3">
        <v>45657</v>
      </c>
      <c r="BD146" s="22">
        <v>37.64</v>
      </c>
      <c r="BE146" s="22">
        <f t="shared" si="187"/>
        <v>41.37</v>
      </c>
      <c r="BF146" s="18">
        <f t="shared" si="188"/>
        <v>9.9096705632305979E-2</v>
      </c>
      <c r="BG146" s="1">
        <f t="shared" si="189"/>
        <v>4</v>
      </c>
      <c r="BH146" s="225">
        <v>-2.5</v>
      </c>
      <c r="BI146" s="225">
        <f>BH146*M146</f>
        <v>0</v>
      </c>
      <c r="BJ146" s="225">
        <f t="shared" si="190"/>
        <v>2</v>
      </c>
      <c r="BK146" s="31">
        <v>-28</v>
      </c>
      <c r="BL146" s="31">
        <f>BK146*M155</f>
        <v>0</v>
      </c>
      <c r="BM146" s="1">
        <f t="shared" si="191"/>
        <v>-2.5</v>
      </c>
      <c r="BN146" s="61">
        <v>27</v>
      </c>
      <c r="BO146" s="61">
        <f>BN146*M155</f>
        <v>0</v>
      </c>
      <c r="BP146" s="1">
        <f t="shared" si="192"/>
        <v>3</v>
      </c>
      <c r="BQ146" s="206"/>
      <c r="BR146" s="61">
        <v>0.23</v>
      </c>
      <c r="BS146" s="337">
        <f>BR146*M155</f>
        <v>0</v>
      </c>
      <c r="BT146" s="225">
        <f t="shared" si="193"/>
        <v>-3</v>
      </c>
      <c r="BU146" s="61"/>
      <c r="BV146" s="1" t="s">
        <v>414</v>
      </c>
      <c r="BW146" s="1">
        <f t="shared" si="194"/>
        <v>-4</v>
      </c>
      <c r="BX146" s="206" t="s">
        <v>408</v>
      </c>
      <c r="BY146" s="206">
        <f t="shared" si="195"/>
        <v>5</v>
      </c>
      <c r="BZ146" s="3"/>
      <c r="CA146" s="1" t="s">
        <v>437</v>
      </c>
      <c r="CE146" t="s">
        <v>520</v>
      </c>
      <c r="CF146" s="1" t="s">
        <v>520</v>
      </c>
      <c r="CG146" t="s">
        <v>526</v>
      </c>
      <c r="CH146" s="445" t="s">
        <v>175</v>
      </c>
      <c r="CL146" s="332"/>
      <c r="CO146" s="1"/>
      <c r="CR146" t="s">
        <v>770</v>
      </c>
    </row>
    <row r="147" spans="1:96" ht="15.75" customHeight="1" x14ac:dyDescent="0.2">
      <c r="B147" s="246"/>
      <c r="C147" s="246"/>
      <c r="D147" s="246"/>
      <c r="E147" s="246"/>
      <c r="F147" s="246"/>
      <c r="G147" s="246"/>
      <c r="H147" s="246"/>
      <c r="I147" s="246"/>
      <c r="J147" s="246"/>
      <c r="K147" s="246"/>
      <c r="L147" s="270"/>
      <c r="M147" s="384"/>
      <c r="N147" s="335"/>
      <c r="O147" s="246"/>
      <c r="P147" s="246"/>
      <c r="Q147" s="246"/>
      <c r="R147" s="246"/>
      <c r="S147" s="249" t="str">
        <f t="shared" si="206"/>
        <v>˃</v>
      </c>
      <c r="T147" s="466" t="s">
        <v>772</v>
      </c>
      <c r="U147" s="208" t="s">
        <v>773</v>
      </c>
      <c r="V147" t="s">
        <v>774</v>
      </c>
      <c r="X147" s="80">
        <v>88.22</v>
      </c>
      <c r="Y147" s="189"/>
      <c r="Z147" s="189"/>
      <c r="AA147" s="22">
        <f t="shared" si="174"/>
        <v>60</v>
      </c>
      <c r="AB147" s="336">
        <f t="shared" si="204"/>
        <v>5</v>
      </c>
      <c r="AC147" s="337">
        <f t="shared" si="205"/>
        <v>42.5</v>
      </c>
      <c r="AD147" s="337">
        <f t="shared" si="205"/>
        <v>0</v>
      </c>
      <c r="AE147" s="337" t="e">
        <f>AC147*#REF!</f>
        <v>#REF!</v>
      </c>
      <c r="AF147" s="332">
        <v>601600</v>
      </c>
      <c r="AG147" s="332">
        <v>-132073</v>
      </c>
      <c r="AH147" s="225" t="str">
        <f t="shared" si="203"/>
        <v>D</v>
      </c>
      <c r="AI147" s="31">
        <f t="shared" si="178"/>
        <v>5</v>
      </c>
      <c r="AJ147" s="284">
        <v>38</v>
      </c>
      <c r="AK147" s="31">
        <f t="shared" si="179"/>
        <v>-10</v>
      </c>
      <c r="AL147" s="22"/>
      <c r="AM147" s="453" t="s">
        <v>399</v>
      </c>
      <c r="AN147" s="22">
        <f t="shared" si="180"/>
        <v>5</v>
      </c>
      <c r="AP147" s="31"/>
      <c r="AQ147" s="271" t="s">
        <v>405</v>
      </c>
      <c r="AR147" s="1">
        <f t="shared" si="181"/>
        <v>5</v>
      </c>
      <c r="AS147" s="189">
        <v>0.31</v>
      </c>
      <c r="AT147" s="22">
        <f t="shared" si="182"/>
        <v>5</v>
      </c>
      <c r="AU147" s="189">
        <v>-9.4700000000000006</v>
      </c>
      <c r="AV147" s="22">
        <f t="shared" si="183"/>
        <v>-7</v>
      </c>
      <c r="AW147" s="189">
        <v>-0.59</v>
      </c>
      <c r="AX147" s="22">
        <f t="shared" si="184"/>
        <v>5</v>
      </c>
      <c r="AY147" s="178" t="s">
        <v>407</v>
      </c>
      <c r="AZ147" s="189">
        <f t="shared" si="207"/>
        <v>-2.5</v>
      </c>
      <c r="BA147" s="18">
        <v>-6.5000000000000002E-2</v>
      </c>
      <c r="BB147" s="1">
        <f t="shared" si="186"/>
        <v>-1</v>
      </c>
      <c r="BC147" s="3">
        <v>45657</v>
      </c>
      <c r="BD147" s="22">
        <v>84.58</v>
      </c>
      <c r="BE147" s="22">
        <f t="shared" si="187"/>
        <v>88.22</v>
      </c>
      <c r="BF147" s="18">
        <f t="shared" si="188"/>
        <v>4.303617876566565E-2</v>
      </c>
      <c r="BG147" s="1">
        <f t="shared" si="189"/>
        <v>2</v>
      </c>
      <c r="BH147" s="225">
        <v>3</v>
      </c>
      <c r="BI147" s="225" t="e">
        <f>BH147*#REF!</f>
        <v>#REF!</v>
      </c>
      <c r="BJ147" s="225">
        <f t="shared" si="190"/>
        <v>2</v>
      </c>
      <c r="BK147" s="31">
        <v>-9</v>
      </c>
      <c r="BL147" s="31" t="e">
        <f>BK147*#REF!</f>
        <v>#REF!</v>
      </c>
      <c r="BM147" s="1">
        <f t="shared" si="191"/>
        <v>0</v>
      </c>
      <c r="BN147" s="61">
        <v>54</v>
      </c>
      <c r="BO147" s="61" t="e">
        <f>BN147*#REF!</f>
        <v>#REF!</v>
      </c>
      <c r="BP147" s="1">
        <f t="shared" si="192"/>
        <v>-1</v>
      </c>
      <c r="BQ147" s="206"/>
      <c r="BR147" s="61">
        <v>0.87</v>
      </c>
      <c r="BS147" s="337" t="e">
        <f>BR147*#REF!</f>
        <v>#REF!</v>
      </c>
      <c r="BT147" s="225">
        <f t="shared" si="193"/>
        <v>12</v>
      </c>
      <c r="BU147" s="61"/>
      <c r="BV147" s="1" t="s">
        <v>414</v>
      </c>
      <c r="BW147" s="1">
        <f t="shared" si="194"/>
        <v>-4</v>
      </c>
      <c r="BX147" s="206" t="s">
        <v>408</v>
      </c>
      <c r="BY147" s="206">
        <f t="shared" si="195"/>
        <v>5</v>
      </c>
      <c r="BZ147" s="3">
        <v>45966</v>
      </c>
      <c r="CA147" s="1" t="s">
        <v>508</v>
      </c>
      <c r="CE147" t="s">
        <v>520</v>
      </c>
      <c r="CF147" s="1" t="s">
        <v>520</v>
      </c>
      <c r="CG147" t="s">
        <v>526</v>
      </c>
      <c r="CH147" s="445" t="s">
        <v>775</v>
      </c>
      <c r="CL147" s="332"/>
      <c r="CO147" s="1"/>
      <c r="CR147" t="s">
        <v>773</v>
      </c>
    </row>
    <row r="148" spans="1:96" ht="15.75" customHeight="1" x14ac:dyDescent="0.2"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70"/>
      <c r="M148" s="384"/>
      <c r="N148" s="335"/>
      <c r="O148" s="246"/>
      <c r="P148" s="246"/>
      <c r="Q148" s="246"/>
      <c r="R148" s="246"/>
      <c r="S148" s="249" t="str">
        <f t="shared" si="206"/>
        <v>˅</v>
      </c>
      <c r="T148" s="466" t="s">
        <v>558</v>
      </c>
      <c r="U148" s="208" t="s">
        <v>776</v>
      </c>
      <c r="V148" t="s">
        <v>777</v>
      </c>
      <c r="X148" s="80">
        <v>4.28</v>
      </c>
      <c r="Y148" s="189"/>
      <c r="Z148" s="189"/>
      <c r="AA148" s="22">
        <f t="shared" si="174"/>
        <v>106</v>
      </c>
      <c r="AB148" s="336">
        <f t="shared" si="204"/>
        <v>5</v>
      </c>
      <c r="AC148" s="337">
        <f t="shared" si="205"/>
        <v>42.5</v>
      </c>
      <c r="AD148" s="337">
        <f t="shared" si="205"/>
        <v>0</v>
      </c>
      <c r="AE148" s="337">
        <f t="shared" ref="AE148:AE156" si="208">AC148*M148</f>
        <v>0</v>
      </c>
      <c r="AF148" s="332">
        <v>2519032</v>
      </c>
      <c r="AG148" s="332">
        <v>-101727</v>
      </c>
      <c r="AH148" s="225" t="str">
        <f t="shared" si="203"/>
        <v>A</v>
      </c>
      <c r="AI148" s="31">
        <f t="shared" si="178"/>
        <v>20</v>
      </c>
      <c r="AJ148" s="284">
        <v>52</v>
      </c>
      <c r="AK148" s="31">
        <f t="shared" si="179"/>
        <v>0</v>
      </c>
      <c r="AL148" s="22"/>
      <c r="AM148" s="371" t="s">
        <v>397</v>
      </c>
      <c r="AN148" s="22">
        <f t="shared" si="180"/>
        <v>17</v>
      </c>
      <c r="AP148" s="31"/>
      <c r="AQ148" s="271" t="s">
        <v>405</v>
      </c>
      <c r="AR148" s="1">
        <f t="shared" si="181"/>
        <v>5</v>
      </c>
      <c r="AS148" s="189">
        <v>0</v>
      </c>
      <c r="AT148" s="22">
        <f t="shared" si="182"/>
        <v>5</v>
      </c>
      <c r="AU148" s="189">
        <v>-428</v>
      </c>
      <c r="AV148" s="22">
        <f t="shared" si="183"/>
        <v>-7</v>
      </c>
      <c r="AW148" s="189" t="s">
        <v>524</v>
      </c>
      <c r="AX148" s="22">
        <f t="shared" si="184"/>
        <v>0</v>
      </c>
      <c r="AY148" s="178" t="s">
        <v>407</v>
      </c>
      <c r="AZ148" s="189">
        <f t="shared" si="207"/>
        <v>-2.5</v>
      </c>
      <c r="BA148" s="18">
        <v>0.66500000000000004</v>
      </c>
      <c r="BB148" s="1">
        <f t="shared" si="186"/>
        <v>2</v>
      </c>
      <c r="BC148" s="3">
        <v>45657</v>
      </c>
      <c r="BD148" s="22">
        <v>2.19</v>
      </c>
      <c r="BE148" s="22">
        <f t="shared" si="187"/>
        <v>4.28</v>
      </c>
      <c r="BF148" s="18">
        <f t="shared" si="188"/>
        <v>0.95433789954337911</v>
      </c>
      <c r="BG148" s="1">
        <f t="shared" si="189"/>
        <v>4</v>
      </c>
      <c r="BH148" s="225">
        <v>4.5</v>
      </c>
      <c r="BI148" s="225">
        <f t="shared" ref="BI148:BI156" si="209">BH148*M148</f>
        <v>0</v>
      </c>
      <c r="BJ148" s="225">
        <f t="shared" si="190"/>
        <v>0</v>
      </c>
      <c r="BK148" s="31">
        <v>14</v>
      </c>
      <c r="BL148" s="31">
        <f t="shared" ref="BL148:BL156" si="210">BK148*M148</f>
        <v>0</v>
      </c>
      <c r="BM148" s="1">
        <f t="shared" si="191"/>
        <v>2</v>
      </c>
      <c r="BN148" s="61">
        <v>28</v>
      </c>
      <c r="BO148" s="61">
        <f>BN148*M148</f>
        <v>0</v>
      </c>
      <c r="BP148" s="1">
        <f t="shared" si="192"/>
        <v>3</v>
      </c>
      <c r="BQ148" s="206"/>
      <c r="BR148" s="61">
        <v>0.88</v>
      </c>
      <c r="BS148" s="337">
        <f>BR148*M148</f>
        <v>0</v>
      </c>
      <c r="BT148" s="225">
        <f t="shared" si="193"/>
        <v>12</v>
      </c>
      <c r="BU148" s="61"/>
      <c r="BV148" s="1" t="s">
        <v>414</v>
      </c>
      <c r="BW148" s="1">
        <f t="shared" si="194"/>
        <v>-4</v>
      </c>
      <c r="BX148" s="206" t="s">
        <v>408</v>
      </c>
      <c r="BY148" s="206">
        <f t="shared" si="195"/>
        <v>5</v>
      </c>
      <c r="BZ148" s="3"/>
      <c r="CA148" s="1" t="s">
        <v>437</v>
      </c>
      <c r="CE148" t="s">
        <v>520</v>
      </c>
      <c r="CF148" s="1" t="s">
        <v>520</v>
      </c>
      <c r="CG148" t="s">
        <v>526</v>
      </c>
      <c r="CH148" s="445" t="s">
        <v>558</v>
      </c>
      <c r="CL148" s="332"/>
      <c r="CO148" s="1"/>
      <c r="CR148" t="s">
        <v>776</v>
      </c>
    </row>
    <row r="149" spans="1:96" ht="15.75" customHeight="1" x14ac:dyDescent="0.2"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70"/>
      <c r="M149" s="384"/>
      <c r="N149" s="335"/>
      <c r="O149" s="246"/>
      <c r="P149" s="246"/>
      <c r="Q149" s="246"/>
      <c r="R149" s="246"/>
      <c r="S149" s="249" t="str">
        <f t="shared" si="206"/>
        <v>˅</v>
      </c>
      <c r="T149" s="466" t="s">
        <v>558</v>
      </c>
      <c r="U149" s="208" t="s">
        <v>778</v>
      </c>
      <c r="V149" t="s">
        <v>779</v>
      </c>
      <c r="X149">
        <v>13.21</v>
      </c>
      <c r="Y149" s="189"/>
      <c r="Z149" s="189"/>
      <c r="AA149" s="22">
        <f t="shared" si="174"/>
        <v>75.5</v>
      </c>
      <c r="AB149" s="336">
        <f t="shared" si="204"/>
        <v>5</v>
      </c>
      <c r="AC149" s="337">
        <f t="shared" si="205"/>
        <v>42.5</v>
      </c>
      <c r="AD149" s="337">
        <f t="shared" si="205"/>
        <v>0</v>
      </c>
      <c r="AE149" s="337">
        <f t="shared" si="208"/>
        <v>0</v>
      </c>
      <c r="AF149" s="332">
        <v>390860</v>
      </c>
      <c r="AG149" s="332">
        <v>-512608</v>
      </c>
      <c r="AH149" s="225" t="str">
        <f t="shared" si="203"/>
        <v>F</v>
      </c>
      <c r="AI149" s="31">
        <f t="shared" si="178"/>
        <v>0</v>
      </c>
      <c r="AJ149" s="284">
        <v>48</v>
      </c>
      <c r="AK149" s="31">
        <f t="shared" si="179"/>
        <v>-5</v>
      </c>
      <c r="AL149" s="22"/>
      <c r="AM149" s="371" t="s">
        <v>397</v>
      </c>
      <c r="AN149" s="22">
        <f t="shared" si="180"/>
        <v>17</v>
      </c>
      <c r="AP149" s="31"/>
      <c r="AQ149" s="271" t="s">
        <v>405</v>
      </c>
      <c r="AR149" s="1">
        <f t="shared" si="181"/>
        <v>5</v>
      </c>
      <c r="AS149" s="189">
        <v>0</v>
      </c>
      <c r="AT149" s="22">
        <f t="shared" si="182"/>
        <v>5</v>
      </c>
      <c r="AU149" s="189">
        <v>-66.05</v>
      </c>
      <c r="AV149" s="22">
        <f t="shared" si="183"/>
        <v>-7</v>
      </c>
      <c r="AW149" s="189">
        <v>-0.54</v>
      </c>
      <c r="AX149" s="22">
        <f t="shared" si="184"/>
        <v>5</v>
      </c>
      <c r="AY149" s="273" t="s">
        <v>406</v>
      </c>
      <c r="AZ149" s="189">
        <f t="shared" si="207"/>
        <v>0</v>
      </c>
      <c r="BA149" s="18">
        <v>0.98399999999999999</v>
      </c>
      <c r="BB149" s="1">
        <f t="shared" si="186"/>
        <v>2</v>
      </c>
      <c r="BC149" s="3">
        <v>45657</v>
      </c>
      <c r="BD149" s="22">
        <v>6.69</v>
      </c>
      <c r="BE149" s="22">
        <f t="shared" si="187"/>
        <v>13.21</v>
      </c>
      <c r="BF149" s="18">
        <f t="shared" si="188"/>
        <v>0.97458893871449925</v>
      </c>
      <c r="BG149" s="1">
        <f t="shared" si="189"/>
        <v>4</v>
      </c>
      <c r="BH149" s="225">
        <v>3.5</v>
      </c>
      <c r="BI149" s="225">
        <f t="shared" si="209"/>
        <v>0</v>
      </c>
      <c r="BJ149" s="225">
        <f t="shared" si="190"/>
        <v>1</v>
      </c>
      <c r="BK149" s="31">
        <v>19</v>
      </c>
      <c r="BL149" s="31">
        <f t="shared" si="210"/>
        <v>0</v>
      </c>
      <c r="BM149" s="1">
        <f t="shared" si="191"/>
        <v>2</v>
      </c>
      <c r="BN149" s="61">
        <v>14</v>
      </c>
      <c r="BO149" s="61">
        <f>BN149*M149</f>
        <v>0</v>
      </c>
      <c r="BP149" s="1">
        <f t="shared" si="192"/>
        <v>4</v>
      </c>
      <c r="BQ149" s="206"/>
      <c r="BR149" s="61">
        <v>0.92</v>
      </c>
      <c r="BS149" s="337">
        <f>BR149*M149</f>
        <v>0</v>
      </c>
      <c r="BT149" s="225">
        <f t="shared" si="193"/>
        <v>16</v>
      </c>
      <c r="BU149" s="61"/>
      <c r="BV149" s="1" t="s">
        <v>415</v>
      </c>
      <c r="BW149" s="1">
        <f t="shared" si="194"/>
        <v>-8</v>
      </c>
      <c r="BX149" s="206" t="str">
        <f>BX1</f>
        <v>˅</v>
      </c>
      <c r="BY149" s="206">
        <f t="shared" si="195"/>
        <v>-5</v>
      </c>
      <c r="BZ149" s="3"/>
      <c r="CA149" s="1" t="s">
        <v>437</v>
      </c>
      <c r="CE149" t="s">
        <v>520</v>
      </c>
      <c r="CF149" t="s">
        <v>520</v>
      </c>
      <c r="CG149" t="s">
        <v>526</v>
      </c>
      <c r="CH149" t="s">
        <v>558</v>
      </c>
      <c r="CL149" s="332"/>
      <c r="CO149" s="1"/>
      <c r="CR149" t="s">
        <v>778</v>
      </c>
    </row>
    <row r="150" spans="1:96" ht="15.75" customHeight="1" x14ac:dyDescent="0.2"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70"/>
      <c r="M150" s="384"/>
      <c r="N150" s="335"/>
      <c r="O150" s="246"/>
      <c r="P150" s="246"/>
      <c r="Q150" s="246"/>
      <c r="R150" s="246"/>
      <c r="S150" s="249" t="str">
        <f t="shared" si="206"/>
        <v>˄</v>
      </c>
      <c r="T150" s="466" t="s">
        <v>558</v>
      </c>
      <c r="U150" s="208" t="s">
        <v>780</v>
      </c>
      <c r="V150" t="s">
        <v>781</v>
      </c>
      <c r="X150">
        <v>3.25</v>
      </c>
      <c r="Y150" s="189"/>
      <c r="Z150" s="189"/>
      <c r="AA150" s="22">
        <f t="shared" si="174"/>
        <v>30.5</v>
      </c>
      <c r="AB150" s="336">
        <f t="shared" si="204"/>
        <v>5</v>
      </c>
      <c r="AC150" s="337">
        <f t="shared" si="205"/>
        <v>42.5</v>
      </c>
      <c r="AD150" s="337">
        <f t="shared" si="205"/>
        <v>0</v>
      </c>
      <c r="AE150" s="337">
        <f t="shared" si="208"/>
        <v>0</v>
      </c>
      <c r="AF150" s="332"/>
      <c r="AG150" s="332"/>
      <c r="AH150" s="225" t="str">
        <f t="shared" si="203"/>
        <v>F</v>
      </c>
      <c r="AI150" s="31">
        <f t="shared" si="178"/>
        <v>0</v>
      </c>
      <c r="AJ150" s="284">
        <v>15</v>
      </c>
      <c r="AK150" s="31">
        <f t="shared" si="179"/>
        <v>-20</v>
      </c>
      <c r="AL150" s="22"/>
      <c r="AM150" s="453" t="s">
        <v>399</v>
      </c>
      <c r="AN150" s="22">
        <f t="shared" si="180"/>
        <v>5</v>
      </c>
      <c r="AP150" s="31"/>
      <c r="AQ150" s="271" t="s">
        <v>405</v>
      </c>
      <c r="AR150" s="1">
        <f t="shared" si="181"/>
        <v>5</v>
      </c>
      <c r="AS150" s="189">
        <v>0</v>
      </c>
      <c r="AT150" s="22">
        <f t="shared" si="182"/>
        <v>5</v>
      </c>
      <c r="AU150" s="189">
        <v>-7.56</v>
      </c>
      <c r="AV150" s="22">
        <f t="shared" si="183"/>
        <v>-7</v>
      </c>
      <c r="AW150" s="189" t="s">
        <v>524</v>
      </c>
      <c r="AX150" s="22">
        <f t="shared" si="184"/>
        <v>0</v>
      </c>
      <c r="AY150" s="273" t="s">
        <v>406</v>
      </c>
      <c r="AZ150" s="189">
        <f t="shared" si="207"/>
        <v>0</v>
      </c>
      <c r="BA150" s="18">
        <v>-0.23400000000000001</v>
      </c>
      <c r="BB150" s="1">
        <f t="shared" si="186"/>
        <v>-1</v>
      </c>
      <c r="BC150" s="3">
        <v>45657</v>
      </c>
      <c r="BD150" s="22">
        <v>3.41</v>
      </c>
      <c r="BE150" s="22">
        <f t="shared" si="187"/>
        <v>3.25</v>
      </c>
      <c r="BF150" s="18">
        <f t="shared" si="188"/>
        <v>-4.6920821114369543E-2</v>
      </c>
      <c r="BG150" s="1">
        <f t="shared" si="189"/>
        <v>-4</v>
      </c>
      <c r="BH150" s="225">
        <v>3.5</v>
      </c>
      <c r="BI150" s="225">
        <f t="shared" si="209"/>
        <v>0</v>
      </c>
      <c r="BJ150" s="225">
        <f t="shared" si="190"/>
        <v>1</v>
      </c>
      <c r="BK150" s="31">
        <v>14</v>
      </c>
      <c r="BL150" s="31">
        <f t="shared" si="210"/>
        <v>0</v>
      </c>
      <c r="BM150" s="1">
        <f t="shared" si="191"/>
        <v>2</v>
      </c>
      <c r="BN150" s="61">
        <v>74</v>
      </c>
      <c r="BO150" s="61">
        <f>BN150*M150</f>
        <v>0</v>
      </c>
      <c r="BP150" s="1">
        <f t="shared" si="192"/>
        <v>-3</v>
      </c>
      <c r="BQ150" s="206"/>
      <c r="BR150" s="61">
        <v>0.95</v>
      </c>
      <c r="BS150" s="337">
        <f>BR150*M150</f>
        <v>0</v>
      </c>
      <c r="BT150" s="225">
        <f t="shared" si="193"/>
        <v>16</v>
      </c>
      <c r="BU150" s="61"/>
      <c r="BV150" s="1" t="s">
        <v>415</v>
      </c>
      <c r="BW150" s="1">
        <f t="shared" si="194"/>
        <v>-8</v>
      </c>
      <c r="BX150" s="206" t="str">
        <f>BX1</f>
        <v>˅</v>
      </c>
      <c r="BY150" s="206">
        <f t="shared" si="195"/>
        <v>-5</v>
      </c>
      <c r="BZ150" s="3"/>
      <c r="CA150" s="1" t="s">
        <v>510</v>
      </c>
      <c r="CE150" t="s">
        <v>520</v>
      </c>
      <c r="CF150" t="s">
        <v>520</v>
      </c>
      <c r="CG150" t="s">
        <v>526</v>
      </c>
      <c r="CH150" t="s">
        <v>558</v>
      </c>
      <c r="CL150" s="332"/>
      <c r="CO150" s="1"/>
      <c r="CR150" t="s">
        <v>780</v>
      </c>
    </row>
    <row r="151" spans="1:96" ht="15.75" customHeight="1" x14ac:dyDescent="0.2"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70"/>
      <c r="M151" s="384"/>
      <c r="N151" s="335"/>
      <c r="O151" s="246"/>
      <c r="P151" s="246"/>
      <c r="Q151" s="246"/>
      <c r="R151" s="246"/>
      <c r="S151" s="249" t="str">
        <f t="shared" si="206"/>
        <v>˃</v>
      </c>
      <c r="T151" s="466" t="s">
        <v>782</v>
      </c>
      <c r="U151" s="208" t="s">
        <v>783</v>
      </c>
      <c r="V151" t="s">
        <v>784</v>
      </c>
      <c r="X151" s="80">
        <v>43.23</v>
      </c>
      <c r="Y151" s="189"/>
      <c r="Z151" s="189"/>
      <c r="AA151" s="22">
        <f t="shared" si="174"/>
        <v>97.5</v>
      </c>
      <c r="AB151" s="336">
        <f t="shared" si="204"/>
        <v>5</v>
      </c>
      <c r="AC151" s="337">
        <f t="shared" si="205"/>
        <v>42.5</v>
      </c>
      <c r="AD151" s="337">
        <f t="shared" si="205"/>
        <v>0</v>
      </c>
      <c r="AE151" s="337">
        <f t="shared" si="208"/>
        <v>0</v>
      </c>
      <c r="AF151" s="332">
        <v>603356</v>
      </c>
      <c r="AG151" s="332">
        <v>16725</v>
      </c>
      <c r="AH151" s="225" t="str">
        <f t="shared" si="203"/>
        <v>D</v>
      </c>
      <c r="AI151" s="31">
        <f t="shared" si="178"/>
        <v>5</v>
      </c>
      <c r="AJ151" s="284">
        <v>68</v>
      </c>
      <c r="AK151" s="31">
        <f t="shared" si="179"/>
        <v>0</v>
      </c>
      <c r="AL151" s="22"/>
      <c r="AM151" s="453" t="s">
        <v>399</v>
      </c>
      <c r="AN151" s="22">
        <f t="shared" si="180"/>
        <v>5</v>
      </c>
      <c r="AP151" s="31"/>
      <c r="AQ151" s="239" t="s">
        <v>402</v>
      </c>
      <c r="AR151" s="1">
        <f t="shared" si="181"/>
        <v>18</v>
      </c>
      <c r="AS151" s="189">
        <v>0.35</v>
      </c>
      <c r="AT151" s="22">
        <f t="shared" si="182"/>
        <v>5</v>
      </c>
      <c r="AU151" s="189">
        <v>93.98</v>
      </c>
      <c r="AV151" s="22">
        <f t="shared" si="183"/>
        <v>0</v>
      </c>
      <c r="AW151" s="189" t="s">
        <v>524</v>
      </c>
      <c r="AX151" s="22">
        <f t="shared" si="184"/>
        <v>0</v>
      </c>
      <c r="AY151" s="175" t="s">
        <v>404</v>
      </c>
      <c r="AZ151" s="189">
        <f t="shared" si="207"/>
        <v>10</v>
      </c>
      <c r="BA151" s="18">
        <v>-0.159</v>
      </c>
      <c r="BB151" s="1">
        <f t="shared" si="186"/>
        <v>-1</v>
      </c>
      <c r="BC151" s="3">
        <v>45657</v>
      </c>
      <c r="BD151" s="22">
        <v>40.26</v>
      </c>
      <c r="BE151" s="22">
        <f t="shared" si="187"/>
        <v>43.23</v>
      </c>
      <c r="BF151" s="18">
        <f t="shared" si="188"/>
        <v>7.3770491803278659E-2</v>
      </c>
      <c r="BG151" s="1">
        <f t="shared" si="189"/>
        <v>4</v>
      </c>
      <c r="BH151" s="225">
        <v>4</v>
      </c>
      <c r="BI151" s="225">
        <f t="shared" si="209"/>
        <v>0</v>
      </c>
      <c r="BJ151" s="225">
        <f t="shared" si="190"/>
        <v>1</v>
      </c>
      <c r="BK151" s="31">
        <v>-13</v>
      </c>
      <c r="BL151" s="31">
        <f t="shared" si="210"/>
        <v>0</v>
      </c>
      <c r="BM151" s="1">
        <f t="shared" si="191"/>
        <v>-2</v>
      </c>
      <c r="BN151" s="61">
        <v>65</v>
      </c>
      <c r="BO151" s="61">
        <f>BN151*M160</f>
        <v>0</v>
      </c>
      <c r="BP151" s="1">
        <f t="shared" si="192"/>
        <v>-2</v>
      </c>
      <c r="BQ151" s="206"/>
      <c r="BR151" s="61">
        <v>0.84</v>
      </c>
      <c r="BS151" s="337">
        <f>BR151*M160</f>
        <v>0</v>
      </c>
      <c r="BT151" s="225">
        <f t="shared" si="193"/>
        <v>12</v>
      </c>
      <c r="BU151" s="61"/>
      <c r="BV151" s="1" t="s">
        <v>413</v>
      </c>
      <c r="BW151" s="1">
        <f t="shared" si="194"/>
        <v>0</v>
      </c>
      <c r="BX151" s="206" t="s">
        <v>408</v>
      </c>
      <c r="BY151" s="206">
        <f t="shared" si="195"/>
        <v>5</v>
      </c>
      <c r="BZ151" s="3"/>
      <c r="CA151" s="1" t="s">
        <v>437</v>
      </c>
      <c r="CE151" t="s">
        <v>520</v>
      </c>
      <c r="CF151" s="1" t="s">
        <v>520</v>
      </c>
      <c r="CG151" t="s">
        <v>526</v>
      </c>
      <c r="CH151" s="445" t="s">
        <v>785</v>
      </c>
      <c r="CL151" s="332"/>
      <c r="CO151" s="1"/>
      <c r="CR151" t="s">
        <v>783</v>
      </c>
    </row>
    <row r="152" spans="1:96" ht="15.75" hidden="1" customHeight="1" x14ac:dyDescent="0.2"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70"/>
      <c r="M152" s="384"/>
      <c r="N152" s="335"/>
      <c r="O152" s="246"/>
      <c r="P152" s="246"/>
      <c r="Q152" s="246"/>
      <c r="Y152" s="189"/>
      <c r="Z152" s="189"/>
      <c r="AA152" s="22">
        <f t="shared" si="174"/>
        <v>1.5</v>
      </c>
      <c r="AB152" s="336">
        <f t="shared" si="204"/>
        <v>0</v>
      </c>
      <c r="AC152" s="337">
        <f>IF(AB152&gt;0,AC$122,0)</f>
        <v>0</v>
      </c>
      <c r="AD152" s="366">
        <f>AB152*M152</f>
        <v>0</v>
      </c>
      <c r="AE152" s="337">
        <f t="shared" si="208"/>
        <v>0</v>
      </c>
      <c r="AF152" s="332"/>
      <c r="AG152" s="332"/>
      <c r="AH152" s="225" t="str">
        <f t="shared" si="203"/>
        <v>F</v>
      </c>
      <c r="AI152" s="31">
        <f t="shared" si="178"/>
        <v>0</v>
      </c>
      <c r="AJ152" s="284"/>
      <c r="AK152" s="31">
        <f t="shared" si="179"/>
        <v>0</v>
      </c>
      <c r="AL152" s="22"/>
      <c r="AM152" s="2"/>
      <c r="AN152" s="22" t="b">
        <f t="shared" si="180"/>
        <v>0</v>
      </c>
      <c r="AP152" s="31"/>
      <c r="AQ152" s="175"/>
      <c r="AR152" s="1" t="b">
        <f t="shared" si="181"/>
        <v>0</v>
      </c>
      <c r="AS152" s="189"/>
      <c r="AT152" s="22">
        <f t="shared" si="182"/>
        <v>5</v>
      </c>
      <c r="AU152" s="189"/>
      <c r="AV152" s="22">
        <f t="shared" si="183"/>
        <v>5</v>
      </c>
      <c r="AW152" s="189"/>
      <c r="AX152" s="22">
        <f t="shared" si="184"/>
        <v>5</v>
      </c>
      <c r="AY152" s="189"/>
      <c r="AZ152" s="189" t="b">
        <f t="shared" si="207"/>
        <v>0</v>
      </c>
      <c r="BA152" s="18"/>
      <c r="BB152" s="1">
        <f t="shared" si="186"/>
        <v>-2</v>
      </c>
      <c r="BC152" s="3">
        <v>45657</v>
      </c>
      <c r="BD152" s="22"/>
      <c r="BE152" s="22">
        <f t="shared" si="187"/>
        <v>0</v>
      </c>
      <c r="BF152" s="18">
        <f t="shared" si="188"/>
        <v>0</v>
      </c>
      <c r="BG152" s="1">
        <f t="shared" si="189"/>
        <v>-4</v>
      </c>
      <c r="BH152" s="225"/>
      <c r="BI152" s="225">
        <f t="shared" si="209"/>
        <v>0</v>
      </c>
      <c r="BJ152" s="225">
        <f t="shared" si="190"/>
        <v>2</v>
      </c>
      <c r="BK152" s="31"/>
      <c r="BL152" s="31">
        <f t="shared" si="210"/>
        <v>0</v>
      </c>
      <c r="BM152" s="1">
        <f t="shared" si="191"/>
        <v>0.5</v>
      </c>
      <c r="BN152" s="61"/>
      <c r="BO152" s="61">
        <f>BN152*M152</f>
        <v>0</v>
      </c>
      <c r="BP152" s="1">
        <f t="shared" si="192"/>
        <v>5</v>
      </c>
      <c r="BQ152" s="206"/>
      <c r="BR152" s="61"/>
      <c r="BS152" s="337">
        <f>BR152*M152</f>
        <v>0</v>
      </c>
      <c r="BT152" s="225">
        <f t="shared" si="193"/>
        <v>-5</v>
      </c>
      <c r="BU152" s="61"/>
      <c r="BV152" s="1"/>
      <c r="BW152" s="1" t="b">
        <f t="shared" si="194"/>
        <v>0</v>
      </c>
      <c r="BX152" s="206" t="s">
        <v>408</v>
      </c>
      <c r="BY152" s="206">
        <f t="shared" si="195"/>
        <v>5</v>
      </c>
      <c r="BZ152" s="3"/>
      <c r="CA152" s="1" t="s">
        <v>437</v>
      </c>
      <c r="CL152" s="332"/>
      <c r="CO152" s="1"/>
    </row>
    <row r="153" spans="1:96" ht="15.75" hidden="1" customHeight="1" x14ac:dyDescent="0.2"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70"/>
      <c r="M153" s="384"/>
      <c r="N153" s="335"/>
      <c r="O153" s="246"/>
      <c r="P153" s="246"/>
      <c r="Q153" s="246"/>
      <c r="Y153" s="189"/>
      <c r="Z153" s="189"/>
      <c r="AA153" s="22">
        <f t="shared" si="174"/>
        <v>1.5</v>
      </c>
      <c r="AB153" s="336">
        <f t="shared" si="204"/>
        <v>0</v>
      </c>
      <c r="AC153" s="337">
        <f>IF(AB153&gt;0,AC$122,0)</f>
        <v>0</v>
      </c>
      <c r="AD153" s="366">
        <f>AB153*M153</f>
        <v>0</v>
      </c>
      <c r="AE153" s="337">
        <f t="shared" si="208"/>
        <v>0</v>
      </c>
      <c r="AF153" s="332"/>
      <c r="AG153" s="332"/>
      <c r="AH153" s="225" t="str">
        <f t="shared" si="203"/>
        <v>F</v>
      </c>
      <c r="AI153" s="31">
        <f t="shared" si="178"/>
        <v>0</v>
      </c>
      <c r="AJ153" s="284"/>
      <c r="AK153" s="31">
        <f t="shared" si="179"/>
        <v>0</v>
      </c>
      <c r="AL153" s="22"/>
      <c r="AM153" s="2"/>
      <c r="AN153" s="22" t="b">
        <f t="shared" si="180"/>
        <v>0</v>
      </c>
      <c r="AP153" s="31"/>
      <c r="AQ153" s="175"/>
      <c r="AR153" s="1" t="b">
        <f t="shared" si="181"/>
        <v>0</v>
      </c>
      <c r="AS153" s="189"/>
      <c r="AT153" s="22">
        <f t="shared" si="182"/>
        <v>5</v>
      </c>
      <c r="AU153" s="189"/>
      <c r="AV153" s="22">
        <f t="shared" si="183"/>
        <v>5</v>
      </c>
      <c r="AW153" s="189"/>
      <c r="AX153" s="22">
        <f t="shared" si="184"/>
        <v>5</v>
      </c>
      <c r="AY153" s="189"/>
      <c r="AZ153" s="189" t="b">
        <f t="shared" si="207"/>
        <v>0</v>
      </c>
      <c r="BA153" s="18"/>
      <c r="BB153" s="1">
        <f t="shared" si="186"/>
        <v>-2</v>
      </c>
      <c r="BC153" s="3">
        <v>45657</v>
      </c>
      <c r="BD153" s="22"/>
      <c r="BE153" s="22">
        <f t="shared" si="187"/>
        <v>0</v>
      </c>
      <c r="BF153" s="18">
        <f t="shared" si="188"/>
        <v>0</v>
      </c>
      <c r="BG153" s="1">
        <f t="shared" si="189"/>
        <v>-4</v>
      </c>
      <c r="BH153" s="225"/>
      <c r="BI153" s="225">
        <f t="shared" si="209"/>
        <v>0</v>
      </c>
      <c r="BJ153" s="225">
        <f t="shared" si="190"/>
        <v>2</v>
      </c>
      <c r="BK153" s="31"/>
      <c r="BL153" s="31">
        <f t="shared" si="210"/>
        <v>0</v>
      </c>
      <c r="BM153" s="1">
        <f t="shared" si="191"/>
        <v>0.5</v>
      </c>
      <c r="BN153" s="61"/>
      <c r="BO153" s="61">
        <f>BN153*M153</f>
        <v>0</v>
      </c>
      <c r="BP153" s="1">
        <f t="shared" si="192"/>
        <v>5</v>
      </c>
      <c r="BQ153" s="206"/>
      <c r="BR153" s="61"/>
      <c r="BS153" s="337">
        <f>BR153*M153</f>
        <v>0</v>
      </c>
      <c r="BT153" s="225">
        <f t="shared" si="193"/>
        <v>-5</v>
      </c>
      <c r="BU153" s="61"/>
      <c r="BV153" s="1"/>
      <c r="BW153" s="1" t="b">
        <f t="shared" si="194"/>
        <v>0</v>
      </c>
      <c r="BX153" s="206" t="s">
        <v>408</v>
      </c>
      <c r="BY153" s="206">
        <f t="shared" si="195"/>
        <v>5</v>
      </c>
      <c r="BZ153" s="3"/>
      <c r="CA153" s="1" t="s">
        <v>437</v>
      </c>
      <c r="CL153" s="332"/>
      <c r="CO153" s="1"/>
    </row>
    <row r="154" spans="1:96" ht="17.25" hidden="1" customHeight="1" x14ac:dyDescent="0.2"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70"/>
      <c r="M154" s="384"/>
      <c r="N154" s="335"/>
      <c r="O154" s="246"/>
      <c r="P154" s="246"/>
      <c r="Q154" s="246"/>
      <c r="R154" s="246"/>
      <c r="S154" s="249"/>
      <c r="T154" s="445"/>
      <c r="U154" s="444"/>
      <c r="X154" s="80"/>
      <c r="Y154" s="189"/>
      <c r="Z154" s="189"/>
      <c r="AA154" s="22">
        <f t="shared" si="174"/>
        <v>1.5</v>
      </c>
      <c r="AB154" s="336">
        <f t="shared" si="204"/>
        <v>0</v>
      </c>
      <c r="AC154" s="337">
        <f>IF(AB154&gt;0,AC$122,0)</f>
        <v>0</v>
      </c>
      <c r="AD154" s="366">
        <f>AB154*M154</f>
        <v>0</v>
      </c>
      <c r="AE154" s="337">
        <f t="shared" si="208"/>
        <v>0</v>
      </c>
      <c r="AF154" s="332"/>
      <c r="AG154" s="332"/>
      <c r="AH154" s="225" t="str">
        <f t="shared" si="203"/>
        <v>F</v>
      </c>
      <c r="AI154" s="31">
        <f t="shared" si="178"/>
        <v>0</v>
      </c>
      <c r="AJ154" s="284"/>
      <c r="AK154" s="31">
        <f t="shared" si="179"/>
        <v>0</v>
      </c>
      <c r="AL154" s="22"/>
      <c r="AM154" s="2"/>
      <c r="AN154" s="22" t="b">
        <f t="shared" si="180"/>
        <v>0</v>
      </c>
      <c r="AP154" s="31"/>
      <c r="AQ154" s="175"/>
      <c r="AR154" s="1" t="b">
        <f t="shared" si="181"/>
        <v>0</v>
      </c>
      <c r="AS154" s="189"/>
      <c r="AT154" s="22">
        <f t="shared" si="182"/>
        <v>5</v>
      </c>
      <c r="AU154" s="189"/>
      <c r="AV154" s="22">
        <f t="shared" si="183"/>
        <v>5</v>
      </c>
      <c r="AW154" s="189"/>
      <c r="AX154" s="22">
        <f t="shared" si="184"/>
        <v>5</v>
      </c>
      <c r="AY154" s="189"/>
      <c r="AZ154" s="189" t="b">
        <f t="shared" si="207"/>
        <v>0</v>
      </c>
      <c r="BA154" s="18"/>
      <c r="BB154" s="1">
        <f t="shared" si="186"/>
        <v>-2</v>
      </c>
      <c r="BC154" s="3">
        <v>45657</v>
      </c>
      <c r="BD154" s="22"/>
      <c r="BE154" s="22">
        <f t="shared" si="187"/>
        <v>0</v>
      </c>
      <c r="BF154" s="18">
        <f t="shared" si="188"/>
        <v>0</v>
      </c>
      <c r="BG154" s="1">
        <f t="shared" si="189"/>
        <v>-4</v>
      </c>
      <c r="BH154" s="225"/>
      <c r="BI154" s="225">
        <f t="shared" si="209"/>
        <v>0</v>
      </c>
      <c r="BJ154" s="225">
        <f t="shared" si="190"/>
        <v>2</v>
      </c>
      <c r="BK154" s="31"/>
      <c r="BL154" s="31">
        <f t="shared" si="210"/>
        <v>0</v>
      </c>
      <c r="BM154" s="1">
        <f t="shared" si="191"/>
        <v>0.5</v>
      </c>
      <c r="BN154" s="61"/>
      <c r="BO154" s="61">
        <f>BN154*M154</f>
        <v>0</v>
      </c>
      <c r="BP154" s="1">
        <f t="shared" si="192"/>
        <v>5</v>
      </c>
      <c r="BQ154" s="206"/>
      <c r="BR154" s="61"/>
      <c r="BS154" s="337">
        <f>BR154*M154</f>
        <v>0</v>
      </c>
      <c r="BT154" s="225">
        <f t="shared" si="193"/>
        <v>-5</v>
      </c>
      <c r="BU154" s="61"/>
      <c r="BV154" s="1"/>
      <c r="BW154" s="1" t="b">
        <f t="shared" si="194"/>
        <v>0</v>
      </c>
      <c r="BX154" s="206" t="s">
        <v>408</v>
      </c>
      <c r="BY154" s="206">
        <f t="shared" si="195"/>
        <v>5</v>
      </c>
      <c r="BZ154" s="3"/>
      <c r="CA154" s="1" t="s">
        <v>437</v>
      </c>
      <c r="CF154" s="1"/>
      <c r="CL154" s="332"/>
      <c r="CO154" s="1"/>
    </row>
    <row r="155" spans="1:96" ht="17.25" hidden="1" customHeight="1" x14ac:dyDescent="0.2"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70"/>
      <c r="M155" s="384"/>
      <c r="N155" s="335"/>
      <c r="O155" s="246"/>
      <c r="P155" s="246"/>
      <c r="Q155" s="246"/>
      <c r="R155" s="246"/>
      <c r="S155" s="249"/>
      <c r="T155" s="445"/>
      <c r="U155" s="444"/>
      <c r="X155" s="80"/>
      <c r="Y155" s="189"/>
      <c r="Z155" s="189"/>
      <c r="AA155" s="22">
        <f t="shared" si="174"/>
        <v>1.5</v>
      </c>
      <c r="AB155" s="336">
        <f t="shared" si="204"/>
        <v>0</v>
      </c>
      <c r="AC155" s="337">
        <f>IF(AB155&gt;0,AC$122,0)</f>
        <v>0</v>
      </c>
      <c r="AD155" s="366">
        <f>AB155*M155</f>
        <v>0</v>
      </c>
      <c r="AE155" s="337">
        <f t="shared" si="208"/>
        <v>0</v>
      </c>
      <c r="AF155" s="332"/>
      <c r="AG155" s="332"/>
      <c r="AH155" s="225" t="str">
        <f t="shared" si="203"/>
        <v>F</v>
      </c>
      <c r="AI155" s="31">
        <f t="shared" si="178"/>
        <v>0</v>
      </c>
      <c r="AJ155" s="284"/>
      <c r="AK155" s="31">
        <f t="shared" si="179"/>
        <v>0</v>
      </c>
      <c r="AL155" s="22"/>
      <c r="AM155" s="2"/>
      <c r="AN155" s="22" t="b">
        <f t="shared" si="180"/>
        <v>0</v>
      </c>
      <c r="AP155" s="31"/>
      <c r="AQ155" s="175"/>
      <c r="AR155" s="1" t="b">
        <f t="shared" si="181"/>
        <v>0</v>
      </c>
      <c r="AS155" s="189"/>
      <c r="AT155" s="22">
        <f t="shared" si="182"/>
        <v>5</v>
      </c>
      <c r="AU155" s="189"/>
      <c r="AV155" s="22">
        <f t="shared" si="183"/>
        <v>5</v>
      </c>
      <c r="AW155" s="189"/>
      <c r="AX155" s="22">
        <f t="shared" si="184"/>
        <v>5</v>
      </c>
      <c r="AY155" s="189"/>
      <c r="AZ155" s="189" t="b">
        <f t="shared" si="207"/>
        <v>0</v>
      </c>
      <c r="BA155" s="18"/>
      <c r="BB155" s="1">
        <f t="shared" si="186"/>
        <v>-2</v>
      </c>
      <c r="BC155" s="3">
        <v>45657</v>
      </c>
      <c r="BD155" s="22"/>
      <c r="BE155" s="22">
        <f t="shared" si="187"/>
        <v>0</v>
      </c>
      <c r="BF155" s="18">
        <f t="shared" si="188"/>
        <v>0</v>
      </c>
      <c r="BG155" s="1">
        <f t="shared" si="189"/>
        <v>-4</v>
      </c>
      <c r="BH155" s="225"/>
      <c r="BI155" s="225">
        <f t="shared" si="209"/>
        <v>0</v>
      </c>
      <c r="BJ155" s="225">
        <f t="shared" si="190"/>
        <v>2</v>
      </c>
      <c r="BK155" s="31"/>
      <c r="BL155" s="31">
        <f t="shared" si="210"/>
        <v>0</v>
      </c>
      <c r="BM155" s="1">
        <f t="shared" si="191"/>
        <v>0.5</v>
      </c>
      <c r="BN155" s="61"/>
      <c r="BO155" s="61">
        <f>BN155*M155</f>
        <v>0</v>
      </c>
      <c r="BP155" s="1">
        <f t="shared" si="192"/>
        <v>5</v>
      </c>
      <c r="BQ155" s="206"/>
      <c r="BR155" s="61"/>
      <c r="BS155" s="337">
        <f>BR155*M155</f>
        <v>0</v>
      </c>
      <c r="BT155" s="225">
        <f t="shared" si="193"/>
        <v>-5</v>
      </c>
      <c r="BU155" s="61"/>
      <c r="BV155" s="1"/>
      <c r="BW155" s="1" t="b">
        <f t="shared" si="194"/>
        <v>0</v>
      </c>
      <c r="BX155" s="206" t="s">
        <v>408</v>
      </c>
      <c r="BY155" s="206">
        <f t="shared" si="195"/>
        <v>5</v>
      </c>
      <c r="BZ155" s="3"/>
      <c r="CA155" s="1" t="s">
        <v>437</v>
      </c>
      <c r="CF155" s="1"/>
      <c r="CL155" s="332"/>
      <c r="CO155" s="1"/>
    </row>
    <row r="156" spans="1:96" ht="17.25" hidden="1" customHeight="1" x14ac:dyDescent="0.2"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70"/>
      <c r="M156" s="384"/>
      <c r="N156" s="335"/>
      <c r="O156" s="246"/>
      <c r="P156" s="246"/>
      <c r="Q156" s="246"/>
      <c r="R156" s="246"/>
      <c r="S156" s="249"/>
      <c r="T156" s="445"/>
      <c r="U156" s="444"/>
      <c r="X156" s="80"/>
      <c r="Y156" s="189"/>
      <c r="Z156" s="189"/>
      <c r="AA156" s="22">
        <f t="shared" si="174"/>
        <v>1.5</v>
      </c>
      <c r="AB156" s="336">
        <f t="shared" si="204"/>
        <v>0</v>
      </c>
      <c r="AC156" s="337">
        <f>IF(AB156&gt;0,AC$122,0)</f>
        <v>0</v>
      </c>
      <c r="AD156" s="366">
        <f>AB156*M156</f>
        <v>0</v>
      </c>
      <c r="AE156" s="337">
        <f t="shared" si="208"/>
        <v>0</v>
      </c>
      <c r="AF156" s="332"/>
      <c r="AG156" s="332"/>
      <c r="AH156" s="225" t="str">
        <f t="shared" si="203"/>
        <v>F</v>
      </c>
      <c r="AI156" s="31">
        <f t="shared" si="178"/>
        <v>0</v>
      </c>
      <c r="AJ156" s="284"/>
      <c r="AK156" s="31">
        <f t="shared" si="179"/>
        <v>0</v>
      </c>
      <c r="AL156" s="22"/>
      <c r="AM156" s="2"/>
      <c r="AN156" s="22" t="b">
        <f t="shared" si="180"/>
        <v>0</v>
      </c>
      <c r="AP156" s="31"/>
      <c r="AQ156" s="175"/>
      <c r="AR156" s="1" t="b">
        <f t="shared" si="181"/>
        <v>0</v>
      </c>
      <c r="AS156" s="189"/>
      <c r="AT156" s="22">
        <f t="shared" si="182"/>
        <v>5</v>
      </c>
      <c r="AU156" s="189"/>
      <c r="AV156" s="22">
        <f t="shared" si="183"/>
        <v>5</v>
      </c>
      <c r="AW156" s="189"/>
      <c r="AX156" s="22">
        <f t="shared" si="184"/>
        <v>5</v>
      </c>
      <c r="AY156" s="189"/>
      <c r="AZ156" s="189" t="b">
        <f t="shared" si="207"/>
        <v>0</v>
      </c>
      <c r="BA156" s="18"/>
      <c r="BB156" s="1">
        <f t="shared" si="186"/>
        <v>-2</v>
      </c>
      <c r="BC156" s="3">
        <v>45657</v>
      </c>
      <c r="BD156" s="22"/>
      <c r="BE156" s="22">
        <f t="shared" si="187"/>
        <v>0</v>
      </c>
      <c r="BF156" s="18">
        <f t="shared" si="188"/>
        <v>0</v>
      </c>
      <c r="BG156" s="1">
        <f t="shared" si="189"/>
        <v>-4</v>
      </c>
      <c r="BH156" s="225"/>
      <c r="BI156" s="225">
        <f t="shared" si="209"/>
        <v>0</v>
      </c>
      <c r="BJ156" s="225">
        <f t="shared" si="190"/>
        <v>2</v>
      </c>
      <c r="BK156" s="31"/>
      <c r="BL156" s="31">
        <f t="shared" si="210"/>
        <v>0</v>
      </c>
      <c r="BM156" s="1">
        <f t="shared" si="191"/>
        <v>0.5</v>
      </c>
      <c r="BN156" s="61"/>
      <c r="BO156" s="61">
        <f>BN156*M156</f>
        <v>0</v>
      </c>
      <c r="BP156" s="1">
        <f t="shared" si="192"/>
        <v>5</v>
      </c>
      <c r="BQ156" s="206"/>
      <c r="BR156" s="61"/>
      <c r="BS156" s="337">
        <f>BR156*M156</f>
        <v>0</v>
      </c>
      <c r="BT156" s="225">
        <f t="shared" si="193"/>
        <v>-5</v>
      </c>
      <c r="BU156" s="61"/>
      <c r="BV156" s="1"/>
      <c r="BW156" s="1" t="b">
        <f t="shared" si="194"/>
        <v>0</v>
      </c>
      <c r="BX156" s="206" t="s">
        <v>408</v>
      </c>
      <c r="BY156" s="206">
        <f t="shared" si="195"/>
        <v>5</v>
      </c>
      <c r="BZ156" s="3"/>
      <c r="CA156" s="1" t="s">
        <v>437</v>
      </c>
      <c r="CF156" s="1"/>
      <c r="CL156" s="332"/>
      <c r="CO156" s="1"/>
    </row>
    <row r="157" spans="1:96" ht="17.25" customHeight="1" x14ac:dyDescent="0.2"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70"/>
      <c r="M157" s="384"/>
      <c r="N157" s="335"/>
      <c r="O157" s="246"/>
      <c r="P157" s="246"/>
      <c r="Q157" s="246"/>
      <c r="R157" s="246"/>
      <c r="S157" s="249"/>
      <c r="T157" s="445"/>
      <c r="U157" s="444"/>
      <c r="X157" s="80"/>
      <c r="Y157" s="80"/>
      <c r="Z157" s="80"/>
      <c r="AA157" s="80"/>
      <c r="AB157" s="336"/>
      <c r="AC157" s="337"/>
      <c r="AD157" s="366"/>
      <c r="AE157" s="337"/>
      <c r="AF157" s="332"/>
      <c r="AG157" s="332"/>
      <c r="AH157" s="225"/>
      <c r="AI157" s="31"/>
      <c r="AJ157" s="284"/>
      <c r="AK157" s="31"/>
      <c r="AL157" s="22"/>
      <c r="AM157" s="284"/>
      <c r="AN157" s="284"/>
      <c r="AO157" s="284"/>
      <c r="AP157" s="284"/>
      <c r="AQ157" s="284"/>
      <c r="AR157" s="284"/>
      <c r="AS157" s="284"/>
      <c r="AT157" s="284"/>
      <c r="AU157" s="284"/>
      <c r="AV157" s="284"/>
      <c r="AW157" s="284"/>
      <c r="AX157" s="284"/>
      <c r="AY157" s="284"/>
      <c r="AZ157" s="284"/>
      <c r="BA157" s="284"/>
      <c r="BB157" s="284"/>
      <c r="BC157" s="284"/>
      <c r="BD157" s="284"/>
      <c r="BE157" s="284"/>
      <c r="BF157" s="284"/>
      <c r="BG157" s="284"/>
      <c r="BH157" s="284"/>
      <c r="BI157" s="284"/>
      <c r="BJ157" s="284"/>
      <c r="BK157" s="284"/>
      <c r="BL157" s="284"/>
      <c r="BM157" s="284"/>
      <c r="BN157" s="284"/>
      <c r="BO157" s="284"/>
      <c r="BP157" s="284"/>
      <c r="BQ157" s="284"/>
      <c r="BR157" s="284"/>
      <c r="BS157" s="284"/>
      <c r="BT157" s="284"/>
      <c r="BU157" s="284"/>
      <c r="BV157" s="284"/>
      <c r="BW157" s="284"/>
      <c r="BX157" s="284"/>
      <c r="BY157" s="284"/>
      <c r="BZ157" s="284"/>
      <c r="CA157" s="284"/>
      <c r="CL157" s="332"/>
      <c r="CO157" s="1"/>
    </row>
    <row r="158" spans="1:96" ht="17.25" customHeight="1" x14ac:dyDescent="0.2"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70"/>
      <c r="M158" s="384"/>
      <c r="N158" s="335"/>
      <c r="O158" s="246"/>
      <c r="P158" s="246"/>
      <c r="Q158" s="246"/>
      <c r="R158" s="246"/>
      <c r="S158" s="249"/>
      <c r="T158" s="456" t="s">
        <v>693</v>
      </c>
      <c r="U158" s="444" t="s">
        <v>786</v>
      </c>
      <c r="X158" s="80"/>
      <c r="Y158" s="80"/>
      <c r="Z158" s="80"/>
      <c r="AA158" s="80"/>
      <c r="AB158" s="455">
        <f>VLOOKUP(CLEAN(TRIM(T158)), 'ETF''s'!$B$7:$C$42, 2, FALSE)</f>
        <v>30</v>
      </c>
      <c r="AC158" s="506">
        <f>VLOOKUP(CLEAN(TRIM(T158)), 'ETF''s'!$B$7:$D$42, 3, FALSE)</f>
        <v>-6</v>
      </c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1"/>
      <c r="CB158" s="61"/>
      <c r="CC158" s="61"/>
      <c r="CD158" s="332"/>
      <c r="CL158" s="332"/>
      <c r="CO158" s="1"/>
      <c r="CR158" t="s">
        <v>786</v>
      </c>
    </row>
    <row r="159" spans="1:96" ht="15.75" customHeight="1" x14ac:dyDescent="0.2"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70"/>
      <c r="M159" s="384"/>
      <c r="N159" s="335"/>
      <c r="O159" s="246"/>
      <c r="P159" s="246"/>
      <c r="Q159" s="246"/>
      <c r="R159" s="246"/>
      <c r="S159" s="249" t="str">
        <f>IF(BN159&lt;30,$BX$1,IF(BN159&gt;70,$BR$1,$BV$1))</f>
        <v>˃</v>
      </c>
      <c r="T159" s="445"/>
      <c r="U159" s="208" t="s">
        <v>787</v>
      </c>
      <c r="V159" t="s">
        <v>788</v>
      </c>
      <c r="X159" s="80">
        <v>128.55000000000001</v>
      </c>
      <c r="Y159" s="189"/>
      <c r="Z159" s="189"/>
      <c r="AA159" s="22">
        <f>AN159+AP159+AR159+AZ159+BB159+BG159+BJ159+BM159+BT159+BW159+BY159+AC159+AI159+BP159+AK159</f>
        <v>30</v>
      </c>
      <c r="AB159" s="336">
        <f>IF(X159&gt;0,AB$158,0)</f>
        <v>30</v>
      </c>
      <c r="AC159" s="337">
        <f>IF(AB159&gt;0,AC$158,0)</f>
        <v>-6</v>
      </c>
      <c r="AD159" s="366">
        <f>AB159*M159</f>
        <v>0</v>
      </c>
      <c r="AE159" s="337">
        <f>AC159*M159</f>
        <v>0</v>
      </c>
      <c r="AF159" s="332">
        <v>549806</v>
      </c>
      <c r="AG159" s="332">
        <v>26081</v>
      </c>
      <c r="AH159" s="225" t="str">
        <f>IF(AF159&gt;2500000,AQ$2,IF(AF159&gt;1000000,AR$2,IF(AF159&gt;750000,AS$2,IF(AF159&gt;500000,AT$2,IF(AF159&lt;500000,AU$2)))))</f>
        <v>D</v>
      </c>
      <c r="AI159" s="31">
        <f>IF(AH159=AQ$2,20,IF(AH159=AR$2,15,IF(AH159=AS$2,10,IF(AH159=AT$2,5,IF(AH159=AU$2,0)))))</f>
        <v>5</v>
      </c>
      <c r="AJ159" s="284">
        <v>58</v>
      </c>
      <c r="AK159" s="31">
        <f>IF(AJ159&gt;84,20,IF(AJ159&gt;80,15,IF(AJ159&gt;75,10,IF(AJ159&gt;70,5,IF(AJ159&gt;49,0,IF(AJ159&lt;1,0,IF(AJ159&lt;20,-20,IF(AJ159&lt;30,-15,IF(AJ159&lt;40,-10,IF(AJ159&lt;50,-5))))))))))</f>
        <v>0</v>
      </c>
      <c r="AL159" s="22"/>
      <c r="AM159" s="457" t="s">
        <v>399</v>
      </c>
      <c r="AN159" s="22">
        <f>IF(AM159=$AN$1,20,IF(AM159=$AO$1,17,IF(AM159=$AP$1,12,IF(AM159=$AQ$1,5,IF(AM159=$AR$1,0)))))</f>
        <v>5</v>
      </c>
      <c r="AP159" s="31"/>
      <c r="AQ159" s="175" t="s">
        <v>404</v>
      </c>
      <c r="AR159" s="1">
        <f>IF(AQ159=$AS$1,20,IF(AQ159=$AU$1,18,IF(AQ159=$AW$1,14,IF(AQ159=$AY$1,10,IF(AQ159=$BA$1,5,IF(AQ159=$BC$1,0,IF(AQ159=$BD$1,-2.5)))))))</f>
        <v>10</v>
      </c>
      <c r="AS159" s="189">
        <v>1.24</v>
      </c>
      <c r="AT159" s="22">
        <f>IF(AS159&lt;1,5,IF(AS159&lt;2,0,IF(AS159&gt;2,-5, IF(AS159=0,5,IF(AS159&lt;0,-7)))))</f>
        <v>0</v>
      </c>
      <c r="AU159" s="189">
        <v>19.39</v>
      </c>
      <c r="AV159" s="22">
        <f>IF(AU159&lt;0,-7,IF(AU159&lt;15,5,IF(AU159&lt;25,2,IF(AU159=25,-5,IF(AU159&gt;25,0)))))</f>
        <v>2</v>
      </c>
      <c r="AW159" s="189">
        <v>-2.04</v>
      </c>
      <c r="AX159" s="22">
        <f>IF(AW159=1,5,IF(AW159&lt;1,5,IF(AW159&gt;1,0)))</f>
        <v>5</v>
      </c>
      <c r="AY159" s="176" t="s">
        <v>401</v>
      </c>
      <c r="AZ159" s="189">
        <f>IF(AY159=$AS$1,20,IF(AY159=$AU$1,18,IF(AY159=$AW$1,14,IF(AY159=$AY$1,10,IF(AY159=$BA$1,5,IF(AY159=$BC$1,0,IF(AY159=$BD$1,-2.5)))))))</f>
        <v>20</v>
      </c>
      <c r="BA159" s="18">
        <v>-0.34300000000000003</v>
      </c>
      <c r="BB159" s="1">
        <f>IF(BA159&gt;0.05,2,IF(BA159&gt;0,1,IF(BA159&lt;-0.05,-1,IF(BA159&lt;0.1,-2))))</f>
        <v>-1</v>
      </c>
      <c r="BC159" s="3">
        <v>45657</v>
      </c>
      <c r="BD159" s="22">
        <v>142.93</v>
      </c>
      <c r="BE159" s="22">
        <f>X159</f>
        <v>128.55000000000001</v>
      </c>
      <c r="BF159" s="18">
        <f>IF(BD159&gt;0,(BE159-BD159)/BD159,0)</f>
        <v>-0.10060868956832011</v>
      </c>
      <c r="BG159" s="1">
        <f>IF(BF159&gt;0.05,4,IF(BF159&gt;0,2,IF(BF159&lt;-0.05,-2,IF(BF159&lt;0.1,-4))))</f>
        <v>-2</v>
      </c>
      <c r="BH159" s="225">
        <v>0</v>
      </c>
      <c r="BI159" s="225">
        <f>BH159*M159</f>
        <v>0</v>
      </c>
      <c r="BJ159" s="225">
        <f>IF(BH159&gt;5,-1,IF(BH159&gt;4,0,IF(BH159&gt;3,1,IF(BH159&gt;2,2,IF(BH159&gt;1,2, IF(BH159=0,2,IF(BH159&lt;-5,-2,IF(BH159&lt;4,2,IF(BH159&lt;0,1)))))))))</f>
        <v>2</v>
      </c>
      <c r="BK159" s="31">
        <v>16</v>
      </c>
      <c r="BL159" s="31">
        <f>BK159*M159</f>
        <v>0</v>
      </c>
      <c r="BM159" s="1">
        <f>IF(BK159&gt;40,4,IF(BK159&gt;30,3.5,IF(BK159&gt;20,3,IF(BK159&gt;10,2,IF(BK159&gt;0,1,IF(BK159=0,0.5,IF(BK159&lt;-40,-4,IF(BK159&lt;-30,-3,IF(BK159&lt;-20,-2.5,IF(BK159&lt;-10,-2,IF(BK159&lt;0,0)))))))))))</f>
        <v>2</v>
      </c>
      <c r="BN159" s="61">
        <v>47</v>
      </c>
      <c r="BO159" s="61">
        <f>BN159*M159</f>
        <v>0</v>
      </c>
      <c r="BP159" s="1">
        <f>IF(BN159&lt;10,5,IF(BN159&lt;20,4,IF(BN159&lt;30,3,IF(BN159&lt;40,2,IF(BN159&lt;50,1,IF(BN159=50,0,IF(BN159&gt;90,-5,IF(BN159&gt;80,-4,IF(BN159&gt;70,-3,IF(BN159&gt;60,-2,IF(BN159&gt;50,-1,0)))))))))))</f>
        <v>1</v>
      </c>
      <c r="BQ159" s="206"/>
      <c r="BR159" s="61">
        <v>0.23</v>
      </c>
      <c r="BS159" s="337">
        <f>BR159*M159</f>
        <v>0</v>
      </c>
      <c r="BT159" s="225">
        <f>IF(BR159=1,20,IF(BR159&gt;0.9,16,IF(BR159&gt;0.8,12,IF(BR159&gt;0.7,8,IF(BR159&gt;0.6,4,IF(BR159&gt;0.5,0,IF(BR159&gt;0.4,-1,IF(BR159&gt;0.3,-2,IF(BR159&gt;0.2,-3,IF(BR159&gt;0.1,-4,IF(BR159&gt;0,-5,IF(BR159=0,-5))))))))))))</f>
        <v>-3</v>
      </c>
      <c r="BU159" s="61"/>
      <c r="BV159" s="1" t="s">
        <v>415</v>
      </c>
      <c r="BW159" s="1">
        <f>IF(BV159=$BZ$1,8,IF(BV159=$CA$1,4,IF(BV159=$CB$1,0,IF(BV159=$CC$1,-4,IF(BV159=$CE$1,-8)))))</f>
        <v>-8</v>
      </c>
      <c r="BX159" s="206" t="s">
        <v>408</v>
      </c>
      <c r="BY159" s="206">
        <f>IF(BX159=BR$1,5,IF(BX159=BV$1,0,IF(BX159=BX$1,-5)))</f>
        <v>5</v>
      </c>
      <c r="BZ159" s="3"/>
      <c r="CA159" s="1" t="s">
        <v>437</v>
      </c>
      <c r="CE159" t="s">
        <v>520</v>
      </c>
      <c r="CL159" s="332"/>
      <c r="CO159" s="1"/>
      <c r="CR159" t="s">
        <v>787</v>
      </c>
    </row>
    <row r="160" spans="1:96" ht="15.75" customHeight="1" x14ac:dyDescent="0.2"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70"/>
      <c r="M160" s="384"/>
      <c r="N160" s="335"/>
      <c r="O160" s="246"/>
      <c r="P160" s="246"/>
      <c r="Q160" s="246"/>
      <c r="R160" s="246"/>
      <c r="S160" s="249" t="str">
        <f>IF(BN160&lt;30,$BX$1,IF(BN160&gt;70,$BR$1,$BV$1))</f>
        <v>˅</v>
      </c>
      <c r="T160" s="445"/>
      <c r="U160" s="208" t="s">
        <v>789</v>
      </c>
      <c r="V160" t="s">
        <v>790</v>
      </c>
      <c r="X160" s="80">
        <v>395.06</v>
      </c>
      <c r="Y160" s="189"/>
      <c r="Z160" s="189"/>
      <c r="AA160" s="22">
        <f>AN160+AP160+AR160+AZ160+BB160+BG160+BJ160+BM160+BT160+BW160+BY160+AC160+AI160+BP160+AK160</f>
        <v>8.5</v>
      </c>
      <c r="AB160" s="336">
        <f>IF(X160&gt;0,AB$158,0)</f>
        <v>30</v>
      </c>
      <c r="AC160" s="337">
        <f>IF(AB160&gt;0,AC$158,0)</f>
        <v>-6</v>
      </c>
      <c r="AD160" s="366">
        <f>AB160*M160</f>
        <v>0</v>
      </c>
      <c r="AE160" s="337">
        <f>AC160*M160</f>
        <v>0</v>
      </c>
      <c r="AF160" s="332">
        <v>351104</v>
      </c>
      <c r="AG160" s="332">
        <v>31119</v>
      </c>
      <c r="AH160" s="225" t="str">
        <f>IF(AF160&gt;2500000,AQ$2,IF(AF160&gt;1000000,AR$2,IF(AF160&gt;750000,AS$2,IF(AF160&gt;500000,AT$2,IF(AF160&lt;500000,AU$2)))))</f>
        <v>F</v>
      </c>
      <c r="AI160" s="31">
        <f>IF(AH160=AQ$2,20,IF(AH160=AR$2,15,IF(AH160=AS$2,10,IF(AH160=AT$2,5,IF(AH160=AU$2,0)))))</f>
        <v>0</v>
      </c>
      <c r="AJ160" s="284">
        <v>80</v>
      </c>
      <c r="AK160" s="31">
        <f>IF(AJ160&gt;84,20,IF(AJ160&gt;80,15,IF(AJ160&gt;75,10,IF(AJ160&gt;70,5,IF(AJ160&gt;49,0,IF(AJ160&lt;1,0,IF(AJ160&lt;20,-20,IF(AJ160&lt;30,-15,IF(AJ160&lt;40,-10,IF(AJ160&lt;50,-5))))))))))</f>
        <v>10</v>
      </c>
      <c r="AL160" s="22"/>
      <c r="AM160" s="457" t="s">
        <v>399</v>
      </c>
      <c r="AN160" s="22">
        <f>IF(AM160=$AN$1,20,IF(AM160=$AO$1,17,IF(AM160=$AP$1,12,IF(AM160=$AQ$1,5,IF(AM160=$AR$1,0)))))</f>
        <v>5</v>
      </c>
      <c r="AP160" s="31"/>
      <c r="AQ160" s="273" t="s">
        <v>406</v>
      </c>
      <c r="AR160" s="1">
        <f>IF(AQ160=$AS$1,20,IF(AQ160=$AU$1,18,IF(AQ160=$AW$1,14,IF(AQ160=$AY$1,10,IF(AQ160=$BA$1,5,IF(AQ160=$BC$1,0,IF(AQ160=$BD$1,-2.5)))))))</f>
        <v>0</v>
      </c>
      <c r="AS160" s="189">
        <v>5.0199999999999996</v>
      </c>
      <c r="AT160" s="22">
        <f>IF(AS160&lt;1,5,IF(AS160&lt;2,0,IF(AS160&gt;2,-5, IF(AS160=0,5,IF(AS160&lt;0,-7)))))</f>
        <v>-5</v>
      </c>
      <c r="AU160" s="189">
        <v>26.78</v>
      </c>
      <c r="AV160" s="22">
        <f>IF(AU160&lt;0,-7,IF(AU160&lt;15,5,IF(AU160&lt;25,2,IF(AU160=25,-5,IF(AU160&gt;25,0)))))</f>
        <v>0</v>
      </c>
      <c r="AW160" s="189">
        <v>5.32</v>
      </c>
      <c r="AX160" s="22">
        <f>IF(AW160=1,5,IF(AW160&lt;1,5,IF(AW160&gt;1,0)))</f>
        <v>0</v>
      </c>
      <c r="AY160" s="178" t="s">
        <v>407</v>
      </c>
      <c r="AZ160" s="189">
        <f>IF(AY160=$AS$1,20,IF(AY160=$AU$1,18,IF(AY160=$AW$1,14,IF(AY160=$AY$1,10,IF(AY160=$BA$1,5,IF(AY160=$BC$1,0,IF(AY160=$BD$1,-2.5)))))))</f>
        <v>-2.5</v>
      </c>
      <c r="BA160" s="18">
        <v>-0.04</v>
      </c>
      <c r="BB160" s="1">
        <f>IF(BA160&gt;0.05,2,IF(BA160&gt;0,1,IF(BA160&lt;-0.05,-1,IF(BA160&lt;0.1,-2))))</f>
        <v>-2</v>
      </c>
      <c r="BC160" s="3">
        <v>45657</v>
      </c>
      <c r="BD160" s="22">
        <v>381.98</v>
      </c>
      <c r="BE160" s="22">
        <f>X160</f>
        <v>395.06</v>
      </c>
      <c r="BF160" s="18">
        <f>IF(BD160&gt;0,(BE160-BD160)/BD160,0)</f>
        <v>3.424263050421484E-2</v>
      </c>
      <c r="BG160" s="1">
        <f>IF(BF160&gt;0.05,4,IF(BF160&gt;0,2,IF(BF160&lt;-0.05,-2,IF(BF160&lt;0.1,-4))))</f>
        <v>2</v>
      </c>
      <c r="BH160" s="225">
        <v>-1</v>
      </c>
      <c r="BI160" s="225">
        <f>BH160*M160</f>
        <v>0</v>
      </c>
      <c r="BJ160" s="225">
        <f>IF(BH160&gt;5,-1,IF(BH160&gt;4,0,IF(BH160&gt;3,1,IF(BH160&gt;2,2,IF(BH160&gt;1,2, IF(BH160=0,2,IF(BH160&lt;-5,-2,IF(BH160&lt;4,2,IF(BH160&lt;0,1)))))))))</f>
        <v>2</v>
      </c>
      <c r="BK160" s="31">
        <v>2</v>
      </c>
      <c r="BL160" s="31">
        <f>BK160*M160</f>
        <v>0</v>
      </c>
      <c r="BM160" s="1">
        <f>IF(BK160&gt;40,4,IF(BK160&gt;30,3.5,IF(BK160&gt;20,3,IF(BK160&gt;10,2,IF(BK160&gt;0,1,IF(BK160=0,0.5,IF(BK160&lt;-40,-4,IF(BK160&lt;-30,-3,IF(BK160&lt;-20,-2.5,IF(BK160&lt;-10,-2,IF(BK160&lt;0,0)))))))))))</f>
        <v>1</v>
      </c>
      <c r="BN160" s="61">
        <v>3</v>
      </c>
      <c r="BO160" s="61">
        <f>BN160*M160</f>
        <v>0</v>
      </c>
      <c r="BP160" s="1">
        <f>IF(BN160&lt;10,5,IF(BN160&lt;20,4,IF(BN160&lt;30,3,IF(BN160&lt;40,2,IF(BN160&lt;50,1,IF(BN160=50,0,IF(BN160&gt;90,-5,IF(BN160&gt;80,-4,IF(BN160&gt;70,-3,IF(BN160&gt;60,-2,IF(BN160&gt;50,-1,0)))))))))))</f>
        <v>5</v>
      </c>
      <c r="BQ160" s="206"/>
      <c r="BR160" s="61">
        <v>0.21</v>
      </c>
      <c r="BS160" s="337">
        <f>BR160*M160</f>
        <v>0</v>
      </c>
      <c r="BT160" s="225">
        <f>IF(BR160=1,20,IF(BR160&gt;0.9,16,IF(BR160&gt;0.8,12,IF(BR160&gt;0.7,8,IF(BR160&gt;0.6,4,IF(BR160&gt;0.5,0,IF(BR160&gt;0.4,-1,IF(BR160&gt;0.3,-2,IF(BR160&gt;0.2,-3,IF(BR160&gt;0.1,-4,IF(BR160&gt;0,-5,IF(BR160=0,-5))))))))))))</f>
        <v>-3</v>
      </c>
      <c r="BU160" s="61"/>
      <c r="BV160" s="1" t="s">
        <v>415</v>
      </c>
      <c r="BW160" s="1">
        <f>IF(BV160=$BZ$1,8,IF(BV160=$CA$1,4,IF(BV160=$CB$1,0,IF(BV160=$CC$1,-4,IF(BV160=$CE$1,-8)))))</f>
        <v>-8</v>
      </c>
      <c r="BX160" s="206" t="s">
        <v>408</v>
      </c>
      <c r="BY160" s="206">
        <f>IF(BX160=BR$1,5,IF(BX160=BV$1,0,IF(BX160=BX$1,-5)))</f>
        <v>5</v>
      </c>
      <c r="BZ160" s="3">
        <v>45979</v>
      </c>
      <c r="CA160" s="1" t="s">
        <v>437</v>
      </c>
      <c r="CE160" t="s">
        <v>520</v>
      </c>
      <c r="CL160" s="332"/>
      <c r="CO160" s="1"/>
      <c r="CR160" t="s">
        <v>789</v>
      </c>
    </row>
    <row r="161" spans="2:96" ht="15.75" customHeight="1" x14ac:dyDescent="0.2"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70"/>
      <c r="M161" s="358"/>
      <c r="N161" s="335"/>
      <c r="O161" s="246"/>
      <c r="P161" s="246"/>
      <c r="Q161" s="246"/>
      <c r="R161" s="246"/>
      <c r="S161" s="249" t="str">
        <f>IF(BN161&lt;30,$BX$1,IF(BN161&gt;70,$BR$1,$BV$1))</f>
        <v>˅</v>
      </c>
      <c r="T161" s="445"/>
      <c r="U161" s="1" t="s">
        <v>791</v>
      </c>
      <c r="V161" t="s">
        <v>792</v>
      </c>
      <c r="X161" s="80">
        <v>246.35</v>
      </c>
      <c r="Y161" s="189"/>
      <c r="Z161" s="189"/>
      <c r="AA161" s="22">
        <f>AN161+AP161+AR161+AZ161+BB161+BG161+BJ161+BM161+BT161+BW161+BY161+AC161+AI161+BP161+AK161</f>
        <v>14.5</v>
      </c>
      <c r="AB161" s="336">
        <f>IF(X161&gt;0,AB$158,0)</f>
        <v>30</v>
      </c>
      <c r="AC161" s="337">
        <f>IF(AB161&gt;0,AC$158,0)</f>
        <v>-6</v>
      </c>
      <c r="AD161" s="366">
        <f>AB161*M161</f>
        <v>0</v>
      </c>
      <c r="AE161" s="337">
        <f>AC161*M161</f>
        <v>0</v>
      </c>
      <c r="AF161" s="332">
        <v>309674</v>
      </c>
      <c r="AG161" s="332">
        <v>25333</v>
      </c>
      <c r="AH161" s="225" t="str">
        <f>IF(AF161&gt;2500000,AQ$2,IF(AF161&gt;1000000,AR$2,IF(AF161&gt;750000,AS$2,IF(AF161&gt;500000,AT$2,IF(AF161&lt;500000,AU$2)))))</f>
        <v>F</v>
      </c>
      <c r="AI161" s="31">
        <f>IF(AH161=AQ$2,20,IF(AH161=AR$2,15,IF(AH161=AS$2,10,IF(AH161=AT$2,5,IF(AH161=AU$2,0)))))</f>
        <v>0</v>
      </c>
      <c r="AJ161" s="284">
        <v>76</v>
      </c>
      <c r="AK161" s="31">
        <f>IF(AJ161&gt;84,20,IF(AJ161&gt;80,15,IF(AJ161&gt;75,10,IF(AJ161&gt;70,5,IF(AJ161&gt;49,0,IF(AJ161&lt;1,0,IF(AJ161&lt;20,-20,IF(AJ161&lt;30,-15,IF(AJ161&lt;40,-10,IF(AJ161&lt;50,-5))))))))))</f>
        <v>10</v>
      </c>
      <c r="AL161" s="22"/>
      <c r="AM161" s="457" t="s">
        <v>399</v>
      </c>
      <c r="AN161" s="22">
        <f>IF(AM161=$AN$1,20,IF(AM161=$AO$1,17,IF(AM161=$AP$1,12,IF(AM161=$AQ$1,5,IF(AM161=$AR$1,0)))))</f>
        <v>5</v>
      </c>
      <c r="AP161" s="31"/>
      <c r="AQ161" s="271" t="s">
        <v>405</v>
      </c>
      <c r="AR161" s="1">
        <f>IF(AQ161=$AS$1,20,IF(AQ161=$AU$1,18,IF(AQ161=$AW$1,14,IF(AQ161=$AY$1,10,IF(AQ161=$BA$1,5,IF(AQ161=$BC$1,0,IF(AQ161=$BD$1,-2.5)))))))</f>
        <v>5</v>
      </c>
      <c r="AS161" s="189">
        <v>-3.01</v>
      </c>
      <c r="AT161" s="22">
        <f>IF(AS161&lt;1,5,IF(AS161&lt;2,0,IF(AS161&gt;2,-5, IF(AS161=0,5,IF(AS161&lt;0,-7)))))</f>
        <v>5</v>
      </c>
      <c r="AU161" s="189">
        <v>20.190000000000001</v>
      </c>
      <c r="AV161" s="22">
        <f>IF(AU161&lt;0,-7,IF(AU161&lt;15,5,IF(AU161&lt;25,2,IF(AU161=25,-5,IF(AU161&gt;25,0)))))</f>
        <v>2</v>
      </c>
      <c r="AW161" s="189">
        <v>3.22</v>
      </c>
      <c r="AX161" s="22">
        <f>IF(AW161=1,5,IF(AW161&lt;1,5,IF(AW161&gt;1,0)))</f>
        <v>0</v>
      </c>
      <c r="AY161" s="178" t="s">
        <v>407</v>
      </c>
      <c r="AZ161" s="189">
        <f>IF(AY161=$AS$1,20,IF(AY161=$AU$1,18,IF(AY161=$AW$1,14,IF(AY161=$AY$1,10,IF(AY161=$BA$1,5,IF(AY161=$BC$1,0,IF(AY161=$BD$1,-2.5)))))))</f>
        <v>-2.5</v>
      </c>
      <c r="BA161" s="18">
        <v>-8.7999999999999995E-2</v>
      </c>
      <c r="BB161" s="1">
        <f>IF(BA161&gt;0.05,2,IF(BA161&gt;0,1,IF(BA161&lt;-0.05,-1,IF(BA161&lt;0.1,-2))))</f>
        <v>-1</v>
      </c>
      <c r="BC161" s="3">
        <v>45657</v>
      </c>
      <c r="BD161" s="22">
        <v>243.14</v>
      </c>
      <c r="BE161" s="22">
        <f>X161</f>
        <v>246.35</v>
      </c>
      <c r="BF161" s="18">
        <f>IF(BD161&gt;0,(BE161-BD161)/BD161,0)</f>
        <v>1.3202270296948294E-2</v>
      </c>
      <c r="BG161" s="1">
        <f>IF(BF161&gt;0.05,4,IF(BF161&gt;0,2,IF(BF161&lt;-0.05,-2,IF(BF161&lt;0.1,-4))))</f>
        <v>2</v>
      </c>
      <c r="BH161" s="225">
        <v>-2</v>
      </c>
      <c r="BI161" s="225">
        <f>BH161*M161</f>
        <v>0</v>
      </c>
      <c r="BJ161" s="225">
        <f>IF(BH161&gt;5,-1,IF(BH161&gt;4,0,IF(BH161&gt;3,1,IF(BH161&gt;2,2,IF(BH161&gt;1,2, IF(BH161=0,2,IF(BH161&lt;-5,-2,IF(BH161&lt;4,2,IF(BH161&lt;0,1)))))))))</f>
        <v>2</v>
      </c>
      <c r="BK161" s="31">
        <v>-7</v>
      </c>
      <c r="BL161" s="31">
        <f>BK161*M161</f>
        <v>0</v>
      </c>
      <c r="BM161" s="1">
        <f>IF(BK161&gt;40,4,IF(BK161&gt;30,3.5,IF(BK161&gt;20,3,IF(BK161&gt;10,2,IF(BK161&gt;0,1,IF(BK161=0,0.5,IF(BK161&lt;-40,-4,IF(BK161&lt;-30,-3,IF(BK161&lt;-20,-2.5,IF(BK161&lt;-10,-2,IF(BK161&lt;0,0)))))))))))</f>
        <v>0</v>
      </c>
      <c r="BN161" s="61">
        <v>5</v>
      </c>
      <c r="BO161" s="61">
        <f>BN161*M161</f>
        <v>0</v>
      </c>
      <c r="BP161" s="1">
        <f>IF(BN161&lt;10,5,IF(BN161&lt;20,4,IF(BN161&lt;30,3,IF(BN161&lt;40,2,IF(BN161&lt;50,1,IF(BN161=50,0,IF(BN161&gt;90,-5,IF(BN161&gt;80,-4,IF(BN161&gt;70,-3,IF(BN161&gt;60,-2,IF(BN161&gt;50,-1,0)))))))))))</f>
        <v>5</v>
      </c>
      <c r="BQ161" s="206"/>
      <c r="BR161" s="61">
        <v>0.33</v>
      </c>
      <c r="BS161" s="337">
        <f>BR161*M161</f>
        <v>0</v>
      </c>
      <c r="BT161" s="225">
        <f>IF(BR161=1,20,IF(BR161&gt;0.9,16,IF(BR161&gt;0.8,12,IF(BR161&gt;0.7,8,IF(BR161&gt;0.6,4,IF(BR161&gt;0.5,0,IF(BR161&gt;0.4,-1,IF(BR161&gt;0.3,-2,IF(BR161&gt;0.2,-3,IF(BR161&gt;0.1,-4,IF(BR161&gt;0,-5,IF(BR161=0,-5))))))))))))</f>
        <v>-2</v>
      </c>
      <c r="BU161" s="61"/>
      <c r="BV161" s="1" t="s">
        <v>415</v>
      </c>
      <c r="BW161" s="1">
        <f>IF(BV161=$BZ$1,8,IF(BV161=$CA$1,4,IF(BV161=$CB$1,0,IF(BV161=$CC$1,-4,IF(BV161=$CE$1,-8)))))</f>
        <v>-8</v>
      </c>
      <c r="BX161" s="206" t="s">
        <v>408</v>
      </c>
      <c r="BY161" s="206">
        <f>IF(BX161=BR$1,5,IF(BX161=BV$1,0,IF(BX161=BX$1,-5)))</f>
        <v>5</v>
      </c>
      <c r="BZ161" s="3"/>
      <c r="CA161" s="1" t="s">
        <v>437</v>
      </c>
      <c r="CE161" t="s">
        <v>520</v>
      </c>
      <c r="CL161" s="332"/>
      <c r="CO161" s="1"/>
      <c r="CR161" t="s">
        <v>791</v>
      </c>
    </row>
    <row r="162" spans="2:96" ht="15.75" hidden="1" customHeight="1" x14ac:dyDescent="0.2"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70"/>
      <c r="M162" s="358"/>
      <c r="N162" s="335"/>
      <c r="O162" s="246"/>
      <c r="P162" s="246"/>
      <c r="Q162" s="246"/>
      <c r="R162" s="246"/>
      <c r="S162" s="249"/>
      <c r="T162" s="445"/>
      <c r="U162" s="33"/>
      <c r="X162" s="80"/>
      <c r="Y162" s="189"/>
      <c r="Z162" s="189"/>
      <c r="AA162" s="22">
        <f>AN162+AP162+AR162+AZ162+BB162+BG162+BJ162+BM162+BT162+BW162+BY162+AC162+AI162+BP162+AK162</f>
        <v>1.5</v>
      </c>
      <c r="AB162" s="336">
        <f>IF(X162&gt;0,AB$158,0)</f>
        <v>0</v>
      </c>
      <c r="AC162" s="337">
        <f>IF(AB162&gt;0,AC$158,0)</f>
        <v>0</v>
      </c>
      <c r="AD162" s="366">
        <f>AB162*M162</f>
        <v>0</v>
      </c>
      <c r="AE162" s="337">
        <f>AC162*M162</f>
        <v>0</v>
      </c>
      <c r="AF162" s="332"/>
      <c r="AG162" s="332"/>
      <c r="AH162" s="225" t="str">
        <f>IF(AF162&gt;2500000,AQ$2,IF(AF162&gt;1000000,AR$2,IF(AF162&gt;750000,AS$2,IF(AF162&gt;500000,AT$2,IF(AF162&lt;500000,AU$2)))))</f>
        <v>F</v>
      </c>
      <c r="AI162" s="31">
        <f>IF(AH162=AQ$2,20,IF(AH162=AR$2,15,IF(AH162=AS$2,10,IF(AH162=AT$2,5,IF(AH162=AU$2,0)))))</f>
        <v>0</v>
      </c>
      <c r="AJ162" s="284"/>
      <c r="AK162" s="31">
        <f>IF(AJ162&gt;84,20,IF(AJ162&gt;80,15,IF(AJ162&gt;75,10,IF(AJ162&gt;70,5,IF(AJ162&gt;49,0,IF(AJ162&lt;1,0,IF(AJ162&lt;20,-20,IF(AJ162&lt;30,-15,IF(AJ162&lt;40,-10,IF(AJ162&lt;50,-5))))))))))</f>
        <v>0</v>
      </c>
      <c r="AL162" s="22"/>
      <c r="AM162" s="2"/>
      <c r="AN162" s="22" t="b">
        <f>IF(AM162=$AN$1,20,IF(AM162=$AO$1,17,IF(AM162=$AP$1,12,IF(AM162=$AQ$1,5,IF(AM162=$AR$1,0)))))</f>
        <v>0</v>
      </c>
      <c r="AP162" s="31"/>
      <c r="AQ162" s="175"/>
      <c r="AR162" s="1" t="b">
        <f>IF(AQ162=$AS$1,20,IF(AQ162=$AU$1,18,IF(AQ162=$AW$1,14,IF(AQ162=$AY$1,10,IF(AQ162=$BA$1,5,IF(AQ162=$BC$1,0,IF(AQ162=$BD$1,-2.5)))))))</f>
        <v>0</v>
      </c>
      <c r="AS162" s="189"/>
      <c r="AT162" s="22">
        <f>IF(AS162&lt;1,5,IF(AS162&lt;2,0,IF(AS162&gt;2,-5, IF(AS162=0,5,IF(AS162&lt;0,-7)))))</f>
        <v>5</v>
      </c>
      <c r="AU162" s="189"/>
      <c r="AV162" s="22">
        <f>IF(AU162&lt;0,-7,IF(AU162&lt;15,5,IF(AU162&lt;25,2,IF(AU162=25,-5,IF(AU162&gt;25,0)))))</f>
        <v>5</v>
      </c>
      <c r="AW162" s="189"/>
      <c r="AX162" s="22">
        <f>IF(AW162=1,5,IF(AW162&lt;1,5,IF(AW162&gt;1,0)))</f>
        <v>5</v>
      </c>
      <c r="AY162" s="189"/>
      <c r="AZ162" s="189" t="b">
        <f>IF(AY162=$AS$1,20,IF(AY162=$AU$1,18,IF(AY162=$AW$1,14,IF(AY162=$AY$1,10,IF(AY162=$BA$1,5,IF(AY162=$BC$1,0,IF(AY162=$BD$1,-2.5)))))))</f>
        <v>0</v>
      </c>
      <c r="BA162" s="18"/>
      <c r="BB162" s="1">
        <f>IF(BA162&gt;0.05,2,IF(BA162&gt;0,1,IF(BA162&lt;-0.05,-1,IF(BA162&lt;0.1,-2))))</f>
        <v>-2</v>
      </c>
      <c r="BC162" s="3">
        <v>45657</v>
      </c>
      <c r="BD162" s="22"/>
      <c r="BE162" s="22">
        <f>X162</f>
        <v>0</v>
      </c>
      <c r="BF162" s="18">
        <f>IF(BD162&gt;0,(BE162-BD162)/BD162,0)</f>
        <v>0</v>
      </c>
      <c r="BG162" s="1">
        <f>IF(BF162&gt;0.05,4,IF(BF162&gt;0,2,IF(BF162&lt;-0.05,-2,IF(BF162&lt;0.1,-4))))</f>
        <v>-4</v>
      </c>
      <c r="BH162" s="225"/>
      <c r="BI162" s="225">
        <f>BH162*M162</f>
        <v>0</v>
      </c>
      <c r="BJ162" s="225">
        <f>IF(BH162&gt;5,-1,IF(BH162&gt;4,0,IF(BH162&gt;3,1,IF(BH162&gt;2,2,IF(BH162&gt;1,2, IF(BH162=0,2,IF(BH162&lt;-5,-2,IF(BH162&lt;4,2,IF(BH162&lt;0,1)))))))))</f>
        <v>2</v>
      </c>
      <c r="BK162" s="31"/>
      <c r="BL162" s="31">
        <f>BK162*M162</f>
        <v>0</v>
      </c>
      <c r="BM162" s="1">
        <f>IF(BK162&gt;40,4,IF(BK162&gt;30,3.5,IF(BK162&gt;20,3,IF(BK162&gt;10,2,IF(BK162&gt;0,1,IF(BK162=0,0.5,IF(BK162&lt;-40,-4,IF(BK162&lt;-30,-3,IF(BK162&lt;-20,-2.5,IF(BK162&lt;-10,-2,IF(BK162&lt;0,0)))))))))))</f>
        <v>0.5</v>
      </c>
      <c r="BN162" s="61"/>
      <c r="BO162" s="61">
        <f>BN162*M162</f>
        <v>0</v>
      </c>
      <c r="BP162" s="1">
        <f>IF(BN162&lt;10,5,IF(BN162&lt;20,4,IF(BN162&lt;30,3,IF(BN162&lt;40,2,IF(BN162&lt;50,1,IF(BN162=50,0,IF(BN162&gt;90,-5,IF(BN162&gt;80,-4,IF(BN162&gt;70,-3,IF(BN162&gt;60,-2,IF(BN162&gt;50,-1,0)))))))))))</f>
        <v>5</v>
      </c>
      <c r="BQ162" s="206"/>
      <c r="BR162" s="61"/>
      <c r="BS162" s="337">
        <f>BR162*M162</f>
        <v>0</v>
      </c>
      <c r="BT162" s="225">
        <f>IF(BR162=1,20,IF(BR162&gt;0.9,16,IF(BR162&gt;0.8,12,IF(BR162&gt;0.7,8,IF(BR162&gt;0.6,4,IF(BR162&gt;0.5,0,IF(BR162&gt;0.4,-1,IF(BR162&gt;0.3,-2,IF(BR162&gt;0.2,-3,IF(BR162&gt;0.1,-4,IF(BR162&gt;0,-5,IF(BR162=0,-5))))))))))))</f>
        <v>-5</v>
      </c>
      <c r="BU162" s="61"/>
      <c r="BV162" s="1"/>
      <c r="BW162" s="1" t="b">
        <f>IF(BV162=$BZ$1,8,IF(BV162=$CA$1,4,IF(BV162=$CB$1,0,IF(BV162=$CC$1,-4,IF(BV162=$CE$1,-8)))))</f>
        <v>0</v>
      </c>
      <c r="BX162" s="206" t="s">
        <v>408</v>
      </c>
      <c r="BY162" s="206">
        <f>IF(BX162=BR$1,5,IF(BX162=BV$1,0,IF(BX162=BX$1,-5)))</f>
        <v>5</v>
      </c>
      <c r="BZ162" s="3"/>
      <c r="CA162" s="1" t="s">
        <v>437</v>
      </c>
      <c r="CE162" t="s">
        <v>520</v>
      </c>
      <c r="CL162" s="332"/>
      <c r="CO162" s="1"/>
    </row>
    <row r="163" spans="2:96" ht="15.75" hidden="1" customHeight="1" x14ac:dyDescent="0.2"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70"/>
      <c r="M163" s="358"/>
      <c r="N163" s="335"/>
      <c r="O163" s="246"/>
      <c r="P163" s="246"/>
      <c r="Q163" s="246"/>
      <c r="R163" s="246"/>
      <c r="S163" s="249"/>
      <c r="T163" s="445"/>
      <c r="U163" s="33"/>
      <c r="X163" s="80"/>
      <c r="Y163" s="189"/>
      <c r="Z163" s="189"/>
      <c r="AA163" s="22">
        <f>AN163+AP163+AR163+AZ163+BB163+BG163+BJ163+BM163+BT163+BW163+BY163+AC163+AI163+BP163+AK163</f>
        <v>1.5</v>
      </c>
      <c r="AB163" s="336">
        <f>IF(X163&gt;0,AB$158,0)</f>
        <v>0</v>
      </c>
      <c r="AC163" s="337">
        <f>IF(AB163&gt;0,AC$158,0)</f>
        <v>0</v>
      </c>
      <c r="AD163" s="366">
        <f>AB163*M163</f>
        <v>0</v>
      </c>
      <c r="AE163" s="337">
        <f>AC163*M163</f>
        <v>0</v>
      </c>
      <c r="AF163" s="332"/>
      <c r="AG163" s="332"/>
      <c r="AH163" s="225" t="str">
        <f>IF(AF163&gt;2500000,AQ$2,IF(AF163&gt;1000000,AR$2,IF(AF163&gt;750000,AS$2,IF(AF163&gt;500000,AT$2,IF(AF163&lt;500000,AU$2)))))</f>
        <v>F</v>
      </c>
      <c r="AI163" s="31">
        <f>IF(AH163=AQ$2,20,IF(AH163=AR$2,15,IF(AH163=AS$2,10,IF(AH163=AT$2,5,IF(AH163=AU$2,0)))))</f>
        <v>0</v>
      </c>
      <c r="AJ163" s="284"/>
      <c r="AK163" s="31">
        <f>IF(AJ163&gt;84,20,IF(AJ163&gt;80,15,IF(AJ163&gt;75,10,IF(AJ163&gt;70,5,IF(AJ163&gt;49,0,IF(AJ163&lt;1,0,IF(AJ163&lt;20,-20,IF(AJ163&lt;30,-15,IF(AJ163&lt;40,-10,IF(AJ163&lt;50,-5))))))))))</f>
        <v>0</v>
      </c>
      <c r="AL163" s="22"/>
      <c r="AM163" s="2"/>
      <c r="AN163" s="22" t="b">
        <f>IF(AM163=$AN$1,20,IF(AM163=$AO$1,17,IF(AM163=$AP$1,12,IF(AM163=$AQ$1,5,IF(AM163=$AR$1,0)))))</f>
        <v>0</v>
      </c>
      <c r="AP163" s="31"/>
      <c r="AQ163" s="175"/>
      <c r="AR163" s="1" t="b">
        <f>IF(AQ163=$AS$1,20,IF(AQ163=$AU$1,18,IF(AQ163=$AW$1,14,IF(AQ163=$AY$1,10,IF(AQ163=$BA$1,5,IF(AQ163=$BC$1,0,IF(AQ163=$BD$1,-2.5)))))))</f>
        <v>0</v>
      </c>
      <c r="AS163" s="189"/>
      <c r="AT163" s="22">
        <f>IF(AS163&lt;1,5,IF(AS163&lt;2,0,IF(AS163&gt;2,-5, IF(AS163=0,5,IF(AS163&lt;0,-7)))))</f>
        <v>5</v>
      </c>
      <c r="AU163" s="189"/>
      <c r="AV163" s="22">
        <f>IF(AU163&lt;0,-7,IF(AU163&lt;15,5,IF(AU163&lt;25,2,IF(AU163=25,-5,IF(AU163&gt;25,0)))))</f>
        <v>5</v>
      </c>
      <c r="AW163" s="189"/>
      <c r="AX163" s="22">
        <f>IF(AW163=1,5,IF(AW163&lt;1,5,IF(AW163&gt;1,0)))</f>
        <v>5</v>
      </c>
      <c r="AY163" s="189"/>
      <c r="AZ163" s="189" t="b">
        <f>IF(AY163=$AS$1,20,IF(AY163=$AU$1,18,IF(AY163=$AW$1,14,IF(AY163=$AY$1,10,IF(AY163=$BA$1,5,IF(AY163=$BC$1,0,IF(AY163=$BD$1,-2.5)))))))</f>
        <v>0</v>
      </c>
      <c r="BA163" s="18"/>
      <c r="BB163" s="1">
        <f>IF(BA163&gt;0.05,2,IF(BA163&gt;0,1,IF(BA163&lt;-0.05,-1,IF(BA163&lt;0.1,-2))))</f>
        <v>-2</v>
      </c>
      <c r="BC163" s="3">
        <v>45657</v>
      </c>
      <c r="BD163" s="22"/>
      <c r="BE163" s="22">
        <f>X163</f>
        <v>0</v>
      </c>
      <c r="BF163" s="18">
        <f>IF(BD163&gt;0,(BE163-BD163)/BD163,0)</f>
        <v>0</v>
      </c>
      <c r="BG163" s="1">
        <f>IF(BF163&gt;0.05,4,IF(BF163&gt;0,2,IF(BF163&lt;-0.05,-2,IF(BF163&lt;0.1,-4))))</f>
        <v>-4</v>
      </c>
      <c r="BH163" s="225"/>
      <c r="BI163" s="225">
        <f>BH163*M163</f>
        <v>0</v>
      </c>
      <c r="BJ163" s="225">
        <f>IF(BH163&gt;5,-1,IF(BH163&gt;4,0,IF(BH163&gt;3,1,IF(BH163&gt;2,2,IF(BH163&gt;1,2, IF(BH163=0,2,IF(BH163&lt;-5,-2,IF(BH163&lt;4,2,IF(BH163&lt;0,1)))))))))</f>
        <v>2</v>
      </c>
      <c r="BK163" s="31"/>
      <c r="BL163" s="31">
        <f>BK163*M163</f>
        <v>0</v>
      </c>
      <c r="BM163" s="1">
        <f>IF(BK163&gt;40,4,IF(BK163&gt;30,3.5,IF(BK163&gt;20,3,IF(BK163&gt;10,2,IF(BK163&gt;0,1,IF(BK163=0,0.5,IF(BK163&lt;-40,-4,IF(BK163&lt;-30,-3,IF(BK163&lt;-20,-2.5,IF(BK163&lt;-10,-2,IF(BK163&lt;0,0)))))))))))</f>
        <v>0.5</v>
      </c>
      <c r="BN163" s="61"/>
      <c r="BO163" s="61">
        <f>BN163*M163</f>
        <v>0</v>
      </c>
      <c r="BP163" s="1">
        <f>IF(BN163&lt;10,5,IF(BN163&lt;20,4,IF(BN163&lt;30,3,IF(BN163&lt;40,2,IF(BN163&lt;50,1,IF(BN163=50,0,IF(BN163&gt;90,-5,IF(BN163&gt;80,-4,IF(BN163&gt;70,-3,IF(BN163&gt;60,-2,IF(BN163&gt;50,-1,0)))))))))))</f>
        <v>5</v>
      </c>
      <c r="BQ163" s="206"/>
      <c r="BR163" s="61"/>
      <c r="BS163" s="337">
        <f>BR163*M163</f>
        <v>0</v>
      </c>
      <c r="BT163" s="225">
        <f>IF(BR163=1,20,IF(BR163&gt;0.9,16,IF(BR163&gt;0.8,12,IF(BR163&gt;0.7,8,IF(BR163&gt;0.6,4,IF(BR163&gt;0.5,0,IF(BR163&gt;0.4,-1,IF(BR163&gt;0.3,-2,IF(BR163&gt;0.2,-3,IF(BR163&gt;0.1,-4,IF(BR163&gt;0,-5,IF(BR163=0,-5))))))))))))</f>
        <v>-5</v>
      </c>
      <c r="BU163" s="61"/>
      <c r="BV163" s="1"/>
      <c r="BW163" s="1" t="b">
        <f>IF(BV163=$BZ$1,8,IF(BV163=$CA$1,4,IF(BV163=$CB$1,0,IF(BV163=$CC$1,-4,IF(BV163=$CE$1,-8)))))</f>
        <v>0</v>
      </c>
      <c r="BX163" s="206" t="s">
        <v>408</v>
      </c>
      <c r="BY163" s="206">
        <f>IF(BX163=BR$1,5,IF(BX163=BV$1,0,IF(BX163=BX$1,-5)))</f>
        <v>5</v>
      </c>
      <c r="BZ163" s="3"/>
      <c r="CA163" s="1" t="s">
        <v>437</v>
      </c>
      <c r="CE163" t="s">
        <v>520</v>
      </c>
      <c r="CL163" s="332"/>
      <c r="CO163" s="1"/>
    </row>
    <row r="164" spans="2:96" ht="15.75" customHeight="1" x14ac:dyDescent="0.2"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270"/>
      <c r="M164" s="358"/>
      <c r="N164" s="335"/>
      <c r="O164" s="246"/>
      <c r="P164" s="246"/>
      <c r="Q164" s="246"/>
      <c r="R164" s="246"/>
      <c r="S164" s="249"/>
      <c r="T164" s="445"/>
      <c r="U164" s="33"/>
      <c r="X164" s="80"/>
      <c r="Y164" s="80"/>
      <c r="Z164" s="80"/>
      <c r="AA164" s="80"/>
      <c r="AB164" s="336"/>
      <c r="AC164" s="337"/>
      <c r="AD164" s="366"/>
      <c r="AE164" s="337"/>
      <c r="AF164" s="332"/>
      <c r="AG164" s="332"/>
      <c r="AH164" s="225"/>
      <c r="AI164" s="31"/>
      <c r="AJ164" s="284"/>
      <c r="AK164" s="31"/>
      <c r="AL164" s="22"/>
      <c r="AM164" s="2"/>
      <c r="AN164" s="22"/>
      <c r="AP164" s="31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1"/>
      <c r="CL164" s="332"/>
      <c r="CO164" s="1"/>
    </row>
    <row r="165" spans="2:96" ht="18.75" customHeight="1" x14ac:dyDescent="0.25"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270"/>
      <c r="M165" s="358"/>
      <c r="N165" s="335"/>
      <c r="O165" s="246"/>
      <c r="P165" s="246"/>
      <c r="Q165" s="246"/>
      <c r="R165" s="246"/>
      <c r="S165" s="249"/>
      <c r="T165" s="454" t="s">
        <v>793</v>
      </c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1"/>
      <c r="CB165" s="61"/>
      <c r="CC165" s="61"/>
      <c r="CD165" s="332"/>
      <c r="CL165" s="332"/>
      <c r="CO165" s="1"/>
    </row>
    <row r="166" spans="2:96" ht="17.25" customHeight="1" x14ac:dyDescent="0.2"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70"/>
      <c r="M166" s="358"/>
      <c r="N166" s="335"/>
      <c r="O166" s="246"/>
      <c r="P166" s="246"/>
      <c r="Q166" s="246"/>
      <c r="R166" s="246"/>
      <c r="S166" s="249"/>
      <c r="T166" s="456" t="s">
        <v>692</v>
      </c>
      <c r="U166" s="446" t="s">
        <v>794</v>
      </c>
      <c r="X166" s="80"/>
      <c r="Y166" s="80"/>
      <c r="Z166" s="80"/>
      <c r="AA166" s="80"/>
      <c r="AB166" s="455">
        <f>VLOOKUP(CLEAN(TRIM(T166)), 'ETF''s'!$B$7:$C$42, 2, FALSE)</f>
        <v>30</v>
      </c>
      <c r="AC166" s="506">
        <f>VLOOKUP(CLEAN(TRIM(T166)), 'ETF''s'!$B$7:$D$42, 3, FALSE)</f>
        <v>-6</v>
      </c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1"/>
      <c r="CB166" s="61"/>
      <c r="CC166" s="61"/>
      <c r="CD166" s="332"/>
      <c r="CL166" s="332"/>
      <c r="CO166" s="1"/>
      <c r="CR166" t="s">
        <v>794</v>
      </c>
    </row>
    <row r="167" spans="2:96" x14ac:dyDescent="0.2">
      <c r="B167" s="246"/>
      <c r="C167" s="246"/>
      <c r="D167" s="246"/>
      <c r="E167" s="246"/>
      <c r="F167" s="246"/>
      <c r="G167" s="246"/>
      <c r="H167" s="246"/>
      <c r="I167" s="246"/>
      <c r="J167" s="246"/>
      <c r="K167" s="246"/>
      <c r="L167" s="270"/>
      <c r="M167" s="358"/>
      <c r="N167" s="335"/>
      <c r="O167" s="246"/>
      <c r="P167" s="246"/>
      <c r="Q167" s="246"/>
      <c r="R167" s="246"/>
      <c r="S167" s="249" t="str">
        <f t="shared" ref="S167:S176" si="211">IF(BN167&lt;30,$BX$1,IF(BN167&gt;70,$BR$1,$BV$1))</f>
        <v>˅</v>
      </c>
      <c r="U167" s="208" t="s">
        <v>795</v>
      </c>
      <c r="V167" t="s">
        <v>796</v>
      </c>
      <c r="X167" s="80">
        <v>102.07</v>
      </c>
      <c r="Y167" s="189"/>
      <c r="Z167" s="189"/>
      <c r="AA167" s="22">
        <f t="shared" ref="AA167:AA176" si="212">AN167+AP167+AR167+AZ167+BB167+BG167+BJ167+BM167+BT167+BW167+BY167+AC167+AI167+BP167+AK167</f>
        <v>20.5</v>
      </c>
      <c r="AB167" s="336">
        <f t="shared" ref="AB167:AB176" si="213">IF(X167&gt;0,AB$166,0)</f>
        <v>30</v>
      </c>
      <c r="AC167" s="337">
        <f t="shared" ref="AC167:AC176" si="214">IF(AB167&gt;0,AC$166,0)</f>
        <v>-6</v>
      </c>
      <c r="AD167" s="366">
        <f t="shared" ref="AD167:AD176" si="215">AB167*M167</f>
        <v>0</v>
      </c>
      <c r="AE167" s="337">
        <f t="shared" ref="AE167:AE176" si="216">AC167*M167</f>
        <v>0</v>
      </c>
      <c r="AF167" s="332">
        <v>330073</v>
      </c>
      <c r="AG167" s="332">
        <v>10164</v>
      </c>
      <c r="AH167" s="225" t="str">
        <f t="shared" ref="AH167:AH176" si="217">IF(AF167&gt;2500000,AQ$2,IF(AF167&gt;1000000,AR$2,IF(AF167&gt;750000,AS$2,IF(AF167&gt;500000,AT$2,IF(AF167&lt;500000,AU$2)))))</f>
        <v>F</v>
      </c>
      <c r="AI167" s="31">
        <f t="shared" ref="AI167:AI176" si="218">IF(AH167=AQ$2,20,IF(AH167=AR$2,15,IF(AH167=AS$2,10,IF(AH167=AT$2,5,IF(AH167=AU$2,0)))))</f>
        <v>0</v>
      </c>
      <c r="AJ167" s="284">
        <v>74</v>
      </c>
      <c r="AK167" s="31">
        <f t="shared" ref="AK167:AK176" si="219">IF(AJ167&gt;84,20,IF(AJ167&gt;80,15,IF(AJ167&gt;75,10,IF(AJ167&gt;70,5,IF(AJ167&gt;49,0,IF(AJ167&lt;1,0,IF(AJ167&lt;20,-20,IF(AJ167&lt;30,-15,IF(AJ167&lt;40,-10,IF(AJ167&lt;50,-5))))))))))</f>
        <v>5</v>
      </c>
      <c r="AL167" s="22"/>
      <c r="AM167" s="371" t="s">
        <v>397</v>
      </c>
      <c r="AN167" s="22">
        <f t="shared" ref="AN167:AN176" si="220">IF(AM167=$AN$1,20,IF(AM167=$AO$1,17,IF(AM167=$AP$1,12,IF(AM167=$AQ$1,5,IF(AM167=$AR$1,0)))))</f>
        <v>17</v>
      </c>
      <c r="AP167" s="31"/>
      <c r="AQ167" s="273" t="s">
        <v>406</v>
      </c>
      <c r="AR167" s="1">
        <f t="shared" ref="AR167:AR176" si="221">IF(AQ167=$AS$1,20,IF(AQ167=$AU$1,18,IF(AQ167=$AW$1,14,IF(AQ167=$AY$1,10,IF(AQ167=$BA$1,5,IF(AQ167=$BC$1,0,IF(AQ167=$BD$1,-2.5)))))))</f>
        <v>0</v>
      </c>
      <c r="AS167" s="189">
        <v>0.56999999999999995</v>
      </c>
      <c r="AT167" s="22">
        <f t="shared" ref="AT167:AT176" si="222">IF(AS167&lt;1,5,IF(AS167&lt;2,0,IF(AS167&gt;2,-5, IF(AS167=0,5,IF(AS167&lt;0,-7)))))</f>
        <v>5</v>
      </c>
      <c r="AU167" s="189">
        <v>38.369999999999997</v>
      </c>
      <c r="AV167" s="22">
        <f t="shared" ref="AV167:AV176" si="223">IF(AU167&lt;0,-7,IF(AU167&lt;15,5,IF(AU167&lt;25,2,IF(AU167=25,-5,IF(AU167&gt;25,0)))))</f>
        <v>0</v>
      </c>
      <c r="AW167" s="189">
        <v>4.91</v>
      </c>
      <c r="AX167" s="22">
        <f t="shared" ref="AX167:AX176" si="224">IF(AW167=1,5,IF(AW167&lt;1,5,IF(AW167&gt;1,0)))</f>
        <v>0</v>
      </c>
      <c r="AY167" s="178" t="s">
        <v>407</v>
      </c>
      <c r="AZ167" s="189">
        <f t="shared" ref="AZ167:AZ176" si="225">IF(AY167=$AS$1,20,IF(AY167=$AU$1,18,IF(AY167=$AW$1,14,IF(AY167=$AY$1,10,IF(AY167=$BA$1,5,IF(AY167=$BC$1,0,IF(AY167=$BD$1,-2.5)))))))</f>
        <v>-2.5</v>
      </c>
      <c r="BA167" s="18">
        <v>0.26900000000000002</v>
      </c>
      <c r="BB167" s="1">
        <f t="shared" ref="BB167:BB176" si="226">IF(BA167&gt;0.05,2,IF(BA167&gt;0,1,IF(BA167&lt;-0.05,-1,IF(BA167&lt;0.1,-2))))</f>
        <v>2</v>
      </c>
      <c r="BC167" s="3">
        <v>45657</v>
      </c>
      <c r="BD167" s="22">
        <v>89.68</v>
      </c>
      <c r="BE167" s="22">
        <f t="shared" ref="BE167:BE176" si="227">X167</f>
        <v>102.07</v>
      </c>
      <c r="BF167" s="18">
        <f t="shared" ref="BF167:BF176" si="228">IF(BD167&gt;0,(BE167-BD167)/BD167,0)</f>
        <v>0.13815789473684195</v>
      </c>
      <c r="BG167" s="1">
        <f t="shared" ref="BG167:BG176" si="229">IF(BF167&gt;0.05,4,IF(BF167&gt;0,2,IF(BF167&lt;-0.05,-2,IF(BF167&lt;0.1,-4))))</f>
        <v>4</v>
      </c>
      <c r="BH167" s="225">
        <v>1</v>
      </c>
      <c r="BI167" s="225">
        <f>BH167*M284</f>
        <v>0</v>
      </c>
      <c r="BJ167" s="225">
        <f t="shared" ref="BJ167:BJ176" si="230">IF(BH167&gt;5,-1,IF(BH167&gt;4,0,IF(BH167&gt;3,1,IF(BH167&gt;2,2,IF(BH167&gt;1,2, IF(BH167=0,2,IF(BH167&lt;-5,-2,IF(BH167&lt;4,2,IF(BH167&lt;0,1)))))))))</f>
        <v>2</v>
      </c>
      <c r="BK167" s="31">
        <v>3</v>
      </c>
      <c r="BL167" s="31">
        <f>BK167*M284</f>
        <v>0</v>
      </c>
      <c r="BM167" s="1">
        <f t="shared" ref="BM167:BM176" si="231">IF(BK167&gt;40,4,IF(BK167&gt;30,3.5,IF(BK167&gt;20,3,IF(BK167&gt;10,2,IF(BK167&gt;0,1,IF(BK167=0,0.5,IF(BK167&lt;-40,-4,IF(BK167&lt;-30,-3,IF(BK167&lt;-20,-2.5,IF(BK167&lt;-10,-2,IF(BK167&lt;0,0)))))))))))</f>
        <v>1</v>
      </c>
      <c r="BN167" s="61">
        <v>8</v>
      </c>
      <c r="BO167" s="61">
        <f t="shared" ref="BO167:BO176" si="232">BN167*M167</f>
        <v>0</v>
      </c>
      <c r="BP167" s="1">
        <f t="shared" ref="BP167:BP176" si="233">IF(BN167&lt;10,5,IF(BN167&lt;20,4,IF(BN167&lt;30,3,IF(BN167&lt;40,2,IF(BN167&lt;50,1,IF(BN167=50,0,IF(BN167&gt;90,-5,IF(BN167&gt;80,-4,IF(BN167&gt;70,-3,IF(BN167&gt;60,-2,IF(BN167&gt;50,-1,0)))))))))))</f>
        <v>5</v>
      </c>
      <c r="BQ167" s="206"/>
      <c r="BR167" s="61">
        <v>0.14000000000000001</v>
      </c>
      <c r="BS167" s="337">
        <f t="shared" ref="BS167:BS176" si="234">BR167*M167</f>
        <v>0</v>
      </c>
      <c r="BT167" s="225">
        <f t="shared" ref="BT167:BT176" si="235">IF(BR167=1,20,IF(BR167&gt;0.9,16,IF(BR167&gt;0.8,12,IF(BR167&gt;0.7,8,IF(BR167&gt;0.6,4,IF(BR167&gt;0.5,0,IF(BR167&gt;0.4,-1,IF(BR167&gt;0.3,-2,IF(BR167&gt;0.2,-3,IF(BR167&gt;0.1,-4,IF(BR167&gt;0,-5,IF(BR167=0,-5))))))))))))</f>
        <v>-4</v>
      </c>
      <c r="BU167" s="61"/>
      <c r="BV167" s="1" t="s">
        <v>415</v>
      </c>
      <c r="BW167" s="1">
        <f t="shared" ref="BW167:BW176" si="236">IF(BV167=$BZ$1,8,IF(BV167=$CA$1,4,IF(BV167=$CB$1,0,IF(BV167=$CC$1,-4,IF(BV167=$CE$1,-8)))))</f>
        <v>-8</v>
      </c>
      <c r="BX167" s="206" t="s">
        <v>408</v>
      </c>
      <c r="BY167" s="206">
        <f t="shared" ref="BY167:BY176" si="237">IF(BX167=BR$1,5,IF(BX167=BV$1,0,IF(BX167=BX$1,-5)))</f>
        <v>5</v>
      </c>
      <c r="BZ167" s="3">
        <v>45981</v>
      </c>
      <c r="CA167" s="1" t="s">
        <v>510</v>
      </c>
      <c r="CB167" s="61"/>
      <c r="CC167" s="61"/>
      <c r="CD167" s="332"/>
      <c r="CE167" t="s">
        <v>793</v>
      </c>
      <c r="CF167" t="s">
        <v>794</v>
      </c>
      <c r="CG167" t="s">
        <v>794</v>
      </c>
      <c r="CH167" t="s">
        <v>797</v>
      </c>
      <c r="CL167" s="332"/>
      <c r="CO167" s="1"/>
      <c r="CR167" t="s">
        <v>795</v>
      </c>
    </row>
    <row r="168" spans="2:96" x14ac:dyDescent="0.2"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70"/>
      <c r="M168" s="358"/>
      <c r="N168" s="335"/>
      <c r="O168" s="246"/>
      <c r="P168" s="246"/>
      <c r="Q168" s="246"/>
      <c r="R168" s="246"/>
      <c r="S168" s="249" t="str">
        <f t="shared" si="211"/>
        <v>˅</v>
      </c>
      <c r="U168" s="208" t="s">
        <v>798</v>
      </c>
      <c r="V168" t="s">
        <v>799</v>
      </c>
      <c r="W168" s="183"/>
      <c r="X168" s="80">
        <v>915.38</v>
      </c>
      <c r="Y168" s="189"/>
      <c r="Z168" s="189"/>
      <c r="AA168" s="22">
        <f t="shared" si="212"/>
        <v>30.5</v>
      </c>
      <c r="AB168" s="336">
        <f t="shared" si="213"/>
        <v>30</v>
      </c>
      <c r="AC168" s="337">
        <f t="shared" si="214"/>
        <v>-6</v>
      </c>
      <c r="AD168" s="366">
        <f t="shared" si="215"/>
        <v>0</v>
      </c>
      <c r="AE168" s="337">
        <f t="shared" si="216"/>
        <v>0</v>
      </c>
      <c r="AF168" s="332">
        <v>870997</v>
      </c>
      <c r="AG168" s="332">
        <v>25630</v>
      </c>
      <c r="AH168" s="225" t="str">
        <f t="shared" si="217"/>
        <v>C</v>
      </c>
      <c r="AI168" s="31">
        <f t="shared" si="218"/>
        <v>10</v>
      </c>
      <c r="AJ168" s="284">
        <v>76</v>
      </c>
      <c r="AK168" s="31">
        <f t="shared" si="219"/>
        <v>10</v>
      </c>
      <c r="AL168" s="22"/>
      <c r="AM168" s="2" t="s">
        <v>398</v>
      </c>
      <c r="AN168" s="22">
        <f t="shared" si="220"/>
        <v>12</v>
      </c>
      <c r="AP168" s="31"/>
      <c r="AQ168" s="273" t="s">
        <v>406</v>
      </c>
      <c r="AR168" s="1">
        <f t="shared" si="221"/>
        <v>0</v>
      </c>
      <c r="AS168" s="189">
        <v>0.28000000000000003</v>
      </c>
      <c r="AT168" s="22">
        <f t="shared" si="222"/>
        <v>5</v>
      </c>
      <c r="AU168" s="189">
        <v>50.16</v>
      </c>
      <c r="AV168" s="22">
        <f t="shared" si="223"/>
        <v>0</v>
      </c>
      <c r="AW168" s="189">
        <v>5.78</v>
      </c>
      <c r="AX168" s="22">
        <f t="shared" si="224"/>
        <v>0</v>
      </c>
      <c r="AY168" s="178" t="s">
        <v>407</v>
      </c>
      <c r="AZ168" s="189">
        <f t="shared" si="225"/>
        <v>-2.5</v>
      </c>
      <c r="BA168" s="18">
        <v>4.4999999999999998E-2</v>
      </c>
      <c r="BB168" s="1">
        <f t="shared" si="226"/>
        <v>1</v>
      </c>
      <c r="BC168" s="3">
        <v>45657</v>
      </c>
      <c r="BD168" s="22">
        <v>912.8</v>
      </c>
      <c r="BE168" s="22">
        <f t="shared" si="227"/>
        <v>915.38</v>
      </c>
      <c r="BF168" s="18">
        <f t="shared" si="228"/>
        <v>2.8264680105171353E-3</v>
      </c>
      <c r="BG168" s="1">
        <f t="shared" si="229"/>
        <v>2</v>
      </c>
      <c r="BH168" s="225">
        <v>-3</v>
      </c>
      <c r="BI168" s="225">
        <f t="shared" ref="BI168:BI173" si="238">BH168*M286</f>
        <v>0</v>
      </c>
      <c r="BJ168" s="225">
        <f t="shared" si="230"/>
        <v>2</v>
      </c>
      <c r="BK168" s="31">
        <v>14</v>
      </c>
      <c r="BL168" s="31">
        <f t="shared" ref="BL168:BL173" si="239">BK168*M286</f>
        <v>0</v>
      </c>
      <c r="BM168" s="1">
        <f t="shared" si="231"/>
        <v>2</v>
      </c>
      <c r="BN168" s="61">
        <v>13</v>
      </c>
      <c r="BO168" s="61">
        <f t="shared" si="232"/>
        <v>0</v>
      </c>
      <c r="BP168" s="1">
        <f t="shared" si="233"/>
        <v>4</v>
      </c>
      <c r="BQ168" s="206"/>
      <c r="BR168" s="61">
        <v>0</v>
      </c>
      <c r="BS168" s="337">
        <f t="shared" si="234"/>
        <v>0</v>
      </c>
      <c r="BT168" s="225">
        <f t="shared" si="235"/>
        <v>-5</v>
      </c>
      <c r="BU168" s="61"/>
      <c r="BV168" s="1" t="s">
        <v>414</v>
      </c>
      <c r="BW168" s="1">
        <f t="shared" si="236"/>
        <v>-4</v>
      </c>
      <c r="BX168" s="206" t="str">
        <f>BR1</f>
        <v>˄</v>
      </c>
      <c r="BY168" s="206">
        <f t="shared" si="237"/>
        <v>5</v>
      </c>
      <c r="BZ168" s="3"/>
      <c r="CA168" s="1" t="s">
        <v>437</v>
      </c>
      <c r="CB168" s="61">
        <v>700</v>
      </c>
      <c r="CC168" s="61">
        <v>750</v>
      </c>
      <c r="CD168" s="332"/>
      <c r="CE168" t="s">
        <v>793</v>
      </c>
      <c r="CF168" t="s">
        <v>794</v>
      </c>
      <c r="CG168" t="s">
        <v>794</v>
      </c>
      <c r="CH168" t="s">
        <v>797</v>
      </c>
      <c r="CL168" s="332"/>
      <c r="CO168" s="1"/>
      <c r="CR168" t="s">
        <v>798</v>
      </c>
    </row>
    <row r="169" spans="2:96" x14ac:dyDescent="0.2">
      <c r="B169" s="246"/>
      <c r="C169" s="246"/>
      <c r="D169" s="246"/>
      <c r="E169" s="246"/>
      <c r="F169" s="246"/>
      <c r="G169" s="246"/>
      <c r="H169" s="246"/>
      <c r="I169" s="246"/>
      <c r="J169" s="246"/>
      <c r="K169" s="246"/>
      <c r="L169" s="270"/>
      <c r="M169" s="358"/>
      <c r="N169" s="335"/>
      <c r="O169" s="246"/>
      <c r="P169" s="246"/>
      <c r="Q169" s="246"/>
      <c r="R169" s="246"/>
      <c r="S169" s="249" t="str">
        <f t="shared" si="211"/>
        <v>˄</v>
      </c>
      <c r="U169" s="208" t="s">
        <v>800</v>
      </c>
      <c r="V169" t="s">
        <v>801</v>
      </c>
      <c r="X169" s="189">
        <v>41.29</v>
      </c>
      <c r="Y169" s="189"/>
      <c r="Z169" s="189"/>
      <c r="AA169" s="22">
        <f t="shared" si="212"/>
        <v>24.5</v>
      </c>
      <c r="AB169" s="336">
        <f t="shared" si="213"/>
        <v>30</v>
      </c>
      <c r="AC169" s="337">
        <f t="shared" si="214"/>
        <v>-6</v>
      </c>
      <c r="AD169" s="366">
        <f t="shared" si="215"/>
        <v>0</v>
      </c>
      <c r="AE169" s="337">
        <f t="shared" si="216"/>
        <v>0</v>
      </c>
      <c r="AF169" s="332">
        <v>5188441</v>
      </c>
      <c r="AG169" s="332">
        <v>36239</v>
      </c>
      <c r="AH169" s="225" t="str">
        <f t="shared" si="217"/>
        <v>A</v>
      </c>
      <c r="AI169" s="31">
        <f t="shared" si="218"/>
        <v>20</v>
      </c>
      <c r="AJ169" s="284">
        <v>59</v>
      </c>
      <c r="AK169" s="31">
        <f t="shared" si="219"/>
        <v>0</v>
      </c>
      <c r="AL169" s="22"/>
      <c r="AM169" s="457" t="s">
        <v>399</v>
      </c>
      <c r="AN169" s="22">
        <f t="shared" si="220"/>
        <v>5</v>
      </c>
      <c r="AP169" s="31"/>
      <c r="AQ169" s="175" t="s">
        <v>404</v>
      </c>
      <c r="AR169" s="1">
        <f t="shared" si="221"/>
        <v>10</v>
      </c>
      <c r="AS169" s="189">
        <v>0.36</v>
      </c>
      <c r="AT169" s="22">
        <f t="shared" si="222"/>
        <v>5</v>
      </c>
      <c r="AU169" s="189">
        <v>17.5</v>
      </c>
      <c r="AV169" s="22">
        <f t="shared" si="223"/>
        <v>2</v>
      </c>
      <c r="AW169" s="189">
        <v>1.46</v>
      </c>
      <c r="AX169" s="22">
        <f t="shared" si="224"/>
        <v>0</v>
      </c>
      <c r="AY169" s="175" t="s">
        <v>404</v>
      </c>
      <c r="AZ169" s="189">
        <f t="shared" si="225"/>
        <v>10</v>
      </c>
      <c r="BA169" s="18">
        <v>-0.14799999999999999</v>
      </c>
      <c r="BB169" s="1">
        <f t="shared" si="226"/>
        <v>-1</v>
      </c>
      <c r="BC169" s="3">
        <v>45657</v>
      </c>
      <c r="BD169" s="22">
        <v>39.729999999999997</v>
      </c>
      <c r="BE169" s="22">
        <f t="shared" si="227"/>
        <v>41.29</v>
      </c>
      <c r="BF169" s="18">
        <f t="shared" si="228"/>
        <v>3.9265039013340108E-2</v>
      </c>
      <c r="BG169" s="1">
        <f t="shared" si="229"/>
        <v>2</v>
      </c>
      <c r="BH169" s="225">
        <v>2.5</v>
      </c>
      <c r="BI169" s="225">
        <f t="shared" si="238"/>
        <v>0</v>
      </c>
      <c r="BJ169" s="225">
        <f t="shared" si="230"/>
        <v>2</v>
      </c>
      <c r="BK169" s="31">
        <v>-24</v>
      </c>
      <c r="BL169" s="31">
        <f t="shared" si="239"/>
        <v>0</v>
      </c>
      <c r="BM169" s="1">
        <f t="shared" si="231"/>
        <v>-2.5</v>
      </c>
      <c r="BN169" s="61">
        <v>83</v>
      </c>
      <c r="BO169" s="61">
        <f t="shared" si="232"/>
        <v>0</v>
      </c>
      <c r="BP169" s="1">
        <f t="shared" si="233"/>
        <v>-4</v>
      </c>
      <c r="BQ169" s="206"/>
      <c r="BR169" s="61">
        <v>0.34</v>
      </c>
      <c r="BS169" s="337">
        <f t="shared" si="234"/>
        <v>0</v>
      </c>
      <c r="BT169" s="225">
        <f t="shared" si="235"/>
        <v>-2</v>
      </c>
      <c r="BU169" s="61"/>
      <c r="BV169" s="1" t="s">
        <v>414</v>
      </c>
      <c r="BW169" s="1">
        <f t="shared" si="236"/>
        <v>-4</v>
      </c>
      <c r="BX169" s="206" t="str">
        <f>BX1</f>
        <v>˅</v>
      </c>
      <c r="BY169" s="206">
        <f t="shared" si="237"/>
        <v>-5</v>
      </c>
      <c r="BZ169" s="3"/>
      <c r="CA169" s="1" t="s">
        <v>437</v>
      </c>
      <c r="CB169" s="61"/>
      <c r="CC169" s="61"/>
      <c r="CD169" s="332"/>
      <c r="CE169" t="s">
        <v>793</v>
      </c>
      <c r="CF169" t="s">
        <v>794</v>
      </c>
      <c r="CG169" t="s">
        <v>794</v>
      </c>
      <c r="CH169" t="s">
        <v>802</v>
      </c>
      <c r="CL169" s="332"/>
      <c r="CO169" s="1"/>
      <c r="CR169" t="s">
        <v>800</v>
      </c>
    </row>
    <row r="170" spans="2:96" x14ac:dyDescent="0.2"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70"/>
      <c r="M170" s="358"/>
      <c r="N170" s="335"/>
      <c r="O170" s="246"/>
      <c r="P170" s="246"/>
      <c r="Q170" s="246"/>
      <c r="R170" s="246"/>
      <c r="S170" s="249" t="str">
        <f t="shared" si="211"/>
        <v>˄</v>
      </c>
      <c r="U170" s="208" t="s">
        <v>803</v>
      </c>
      <c r="V170" t="s">
        <v>804</v>
      </c>
      <c r="X170" s="189">
        <v>40.53</v>
      </c>
      <c r="Y170" s="189"/>
      <c r="Z170" s="189"/>
      <c r="AA170" s="22">
        <f t="shared" si="212"/>
        <v>90</v>
      </c>
      <c r="AB170" s="336">
        <f t="shared" si="213"/>
        <v>30</v>
      </c>
      <c r="AC170" s="337">
        <f t="shared" si="214"/>
        <v>-6</v>
      </c>
      <c r="AD170" s="366">
        <f t="shared" si="215"/>
        <v>0</v>
      </c>
      <c r="AE170" s="337">
        <f t="shared" si="216"/>
        <v>0</v>
      </c>
      <c r="AF170" s="332">
        <v>1241563</v>
      </c>
      <c r="AG170" s="332">
        <v>-4609</v>
      </c>
      <c r="AH170" s="225" t="str">
        <f t="shared" si="217"/>
        <v>B</v>
      </c>
      <c r="AI170" s="31">
        <f t="shared" si="218"/>
        <v>15</v>
      </c>
      <c r="AJ170" s="284">
        <v>50</v>
      </c>
      <c r="AK170" s="31">
        <f t="shared" si="219"/>
        <v>0</v>
      </c>
      <c r="AL170" s="22"/>
      <c r="AM170" s="371" t="s">
        <v>397</v>
      </c>
      <c r="AN170" s="22">
        <f t="shared" si="220"/>
        <v>17</v>
      </c>
      <c r="AP170" s="31"/>
      <c r="AQ170" s="176" t="s">
        <v>401</v>
      </c>
      <c r="AR170" s="1">
        <f t="shared" si="221"/>
        <v>20</v>
      </c>
      <c r="AS170" s="189">
        <v>2.1</v>
      </c>
      <c r="AT170" s="22">
        <f t="shared" si="222"/>
        <v>-5</v>
      </c>
      <c r="AU170" s="189">
        <v>-20.78</v>
      </c>
      <c r="AV170" s="22">
        <f t="shared" si="223"/>
        <v>-7</v>
      </c>
      <c r="AW170" s="189">
        <v>-0.15</v>
      </c>
      <c r="AX170" s="22">
        <f t="shared" si="224"/>
        <v>5</v>
      </c>
      <c r="AY170" s="175" t="s">
        <v>404</v>
      </c>
      <c r="AZ170" s="189">
        <f t="shared" si="225"/>
        <v>10</v>
      </c>
      <c r="BA170" s="18">
        <v>1.1220000000000001</v>
      </c>
      <c r="BB170" s="1">
        <f t="shared" si="226"/>
        <v>2</v>
      </c>
      <c r="BC170" s="3">
        <v>45657</v>
      </c>
      <c r="BD170" s="22">
        <v>27.31</v>
      </c>
      <c r="BE170" s="22">
        <f t="shared" si="227"/>
        <v>40.53</v>
      </c>
      <c r="BF170" s="18">
        <f t="shared" si="228"/>
        <v>0.48407176858293677</v>
      </c>
      <c r="BG170" s="1">
        <f t="shared" si="229"/>
        <v>4</v>
      </c>
      <c r="BH170" s="225">
        <v>9</v>
      </c>
      <c r="BI170" s="225">
        <f t="shared" si="238"/>
        <v>0</v>
      </c>
      <c r="BJ170" s="225">
        <f t="shared" si="230"/>
        <v>-1</v>
      </c>
      <c r="BK170" s="31">
        <v>30</v>
      </c>
      <c r="BL170" s="31">
        <f t="shared" si="239"/>
        <v>0</v>
      </c>
      <c r="BM170" s="1">
        <f t="shared" si="231"/>
        <v>3</v>
      </c>
      <c r="BN170" s="61">
        <v>79</v>
      </c>
      <c r="BO170" s="61">
        <f t="shared" si="232"/>
        <v>0</v>
      </c>
      <c r="BP170" s="1">
        <f t="shared" si="233"/>
        <v>-3</v>
      </c>
      <c r="BQ170" s="206"/>
      <c r="BR170" s="61">
        <v>0.98</v>
      </c>
      <c r="BS170" s="337">
        <f t="shared" si="234"/>
        <v>0</v>
      </c>
      <c r="BT170" s="225">
        <f t="shared" si="235"/>
        <v>16</v>
      </c>
      <c r="BU170" s="61"/>
      <c r="BV170" s="1" t="s">
        <v>411</v>
      </c>
      <c r="BW170" s="1">
        <f t="shared" si="236"/>
        <v>8</v>
      </c>
      <c r="BX170" s="206" t="s">
        <v>408</v>
      </c>
      <c r="BY170" s="206">
        <f t="shared" si="237"/>
        <v>5</v>
      </c>
      <c r="BZ170" s="3"/>
      <c r="CA170" s="1" t="s">
        <v>508</v>
      </c>
      <c r="CB170" s="61"/>
      <c r="CC170" s="61"/>
      <c r="CD170" s="332"/>
      <c r="CE170" t="s">
        <v>793</v>
      </c>
      <c r="CF170" t="s">
        <v>794</v>
      </c>
      <c r="CG170" t="s">
        <v>794</v>
      </c>
      <c r="CH170" t="s">
        <v>805</v>
      </c>
      <c r="CL170" s="332"/>
      <c r="CO170" s="1"/>
      <c r="CR170" t="s">
        <v>803</v>
      </c>
    </row>
    <row r="171" spans="2:96" x14ac:dyDescent="0.2"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70"/>
      <c r="M171" s="358"/>
      <c r="N171" s="335"/>
      <c r="O171" s="246"/>
      <c r="P171" s="246"/>
      <c r="Q171" s="246"/>
      <c r="R171" s="246"/>
      <c r="S171" s="249" t="str">
        <f t="shared" si="211"/>
        <v>˃</v>
      </c>
      <c r="U171" s="208" t="s">
        <v>806</v>
      </c>
      <c r="V171" t="s">
        <v>807</v>
      </c>
      <c r="X171" s="189">
        <v>61.04</v>
      </c>
      <c r="Y171" s="189"/>
      <c r="Z171" s="189"/>
      <c r="AA171" s="22">
        <f t="shared" si="212"/>
        <v>69</v>
      </c>
      <c r="AB171" s="336">
        <f t="shared" si="213"/>
        <v>30</v>
      </c>
      <c r="AC171" s="337">
        <f t="shared" si="214"/>
        <v>-6</v>
      </c>
      <c r="AD171" s="366">
        <f t="shared" si="215"/>
        <v>0</v>
      </c>
      <c r="AE171" s="337">
        <f t="shared" si="216"/>
        <v>0</v>
      </c>
      <c r="AF171" s="332">
        <v>1879436</v>
      </c>
      <c r="AG171" s="332">
        <v>24953</v>
      </c>
      <c r="AH171" s="225" t="str">
        <f t="shared" si="217"/>
        <v>B</v>
      </c>
      <c r="AI171" s="31">
        <f t="shared" si="218"/>
        <v>15</v>
      </c>
      <c r="AJ171" s="284">
        <v>63</v>
      </c>
      <c r="AK171" s="31">
        <f t="shared" si="219"/>
        <v>0</v>
      </c>
      <c r="AL171" s="22"/>
      <c r="AM171" s="2" t="s">
        <v>398</v>
      </c>
      <c r="AN171" s="22">
        <f t="shared" si="220"/>
        <v>12</v>
      </c>
      <c r="AP171" s="31"/>
      <c r="AQ171" s="239" t="s">
        <v>402</v>
      </c>
      <c r="AR171" s="1">
        <f t="shared" si="221"/>
        <v>18</v>
      </c>
      <c r="AS171" s="189">
        <v>0.39</v>
      </c>
      <c r="AT171" s="22">
        <f t="shared" si="222"/>
        <v>5</v>
      </c>
      <c r="AU171" s="189">
        <v>26.89</v>
      </c>
      <c r="AV171" s="22">
        <f t="shared" si="223"/>
        <v>0</v>
      </c>
      <c r="AW171" s="189">
        <v>5.72</v>
      </c>
      <c r="AX171" s="22">
        <f t="shared" si="224"/>
        <v>0</v>
      </c>
      <c r="AY171" s="176" t="s">
        <v>401</v>
      </c>
      <c r="AZ171" s="189">
        <f t="shared" si="225"/>
        <v>20</v>
      </c>
      <c r="BA171" s="18">
        <v>4.3999999999999997E-2</v>
      </c>
      <c r="BB171" s="1">
        <f t="shared" si="226"/>
        <v>1</v>
      </c>
      <c r="BC171" s="3">
        <v>45657</v>
      </c>
      <c r="BD171" s="22">
        <v>39.03</v>
      </c>
      <c r="BE171" s="22">
        <f t="shared" si="227"/>
        <v>61.04</v>
      </c>
      <c r="BF171" s="18">
        <f t="shared" si="228"/>
        <v>0.56392518575454775</v>
      </c>
      <c r="BG171" s="1">
        <f t="shared" si="229"/>
        <v>4</v>
      </c>
      <c r="BH171" s="225">
        <v>2</v>
      </c>
      <c r="BI171" s="225">
        <f t="shared" si="238"/>
        <v>0</v>
      </c>
      <c r="BJ171" s="225">
        <f t="shared" si="230"/>
        <v>2</v>
      </c>
      <c r="BK171" s="31">
        <v>8</v>
      </c>
      <c r="BL171" s="31">
        <f t="shared" si="239"/>
        <v>0</v>
      </c>
      <c r="BM171" s="1">
        <f t="shared" si="231"/>
        <v>1</v>
      </c>
      <c r="BN171" s="61">
        <v>35</v>
      </c>
      <c r="BO171" s="61">
        <f t="shared" si="232"/>
        <v>0</v>
      </c>
      <c r="BP171" s="1">
        <f t="shared" si="233"/>
        <v>2</v>
      </c>
      <c r="BQ171" s="206"/>
      <c r="BR171" s="61">
        <v>0.5</v>
      </c>
      <c r="BS171" s="337">
        <f t="shared" si="234"/>
        <v>0</v>
      </c>
      <c r="BT171" s="225">
        <f t="shared" si="235"/>
        <v>-1</v>
      </c>
      <c r="BU171" s="61"/>
      <c r="BV171" s="1" t="s">
        <v>414</v>
      </c>
      <c r="BW171" s="1">
        <f t="shared" si="236"/>
        <v>-4</v>
      </c>
      <c r="BX171" s="206" t="str">
        <f>BR1</f>
        <v>˄</v>
      </c>
      <c r="BY171" s="206">
        <f t="shared" si="237"/>
        <v>5</v>
      </c>
      <c r="BZ171" s="3"/>
      <c r="CA171" s="1" t="s">
        <v>508</v>
      </c>
      <c r="CE171" t="s">
        <v>793</v>
      </c>
      <c r="CF171" t="s">
        <v>808</v>
      </c>
      <c r="CG171" t="s">
        <v>809</v>
      </c>
      <c r="CH171" t="s">
        <v>810</v>
      </c>
      <c r="CI171" s="183"/>
      <c r="CL171" s="332"/>
      <c r="CO171" s="1"/>
      <c r="CR171" t="s">
        <v>806</v>
      </c>
    </row>
    <row r="172" spans="2:96" x14ac:dyDescent="0.2"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70"/>
      <c r="M172" s="358"/>
      <c r="N172" s="335"/>
      <c r="O172" s="246"/>
      <c r="P172" s="246"/>
      <c r="Q172" s="246"/>
      <c r="R172" s="246"/>
      <c r="S172" s="249" t="str">
        <f t="shared" si="211"/>
        <v>˄</v>
      </c>
      <c r="U172" s="208" t="s">
        <v>811</v>
      </c>
      <c r="V172" t="s">
        <v>812</v>
      </c>
      <c r="X172" s="189">
        <v>83.97</v>
      </c>
      <c r="Y172" s="189"/>
      <c r="Z172" s="189"/>
      <c r="AA172" s="22">
        <f t="shared" si="212"/>
        <v>67</v>
      </c>
      <c r="AB172" s="336">
        <f t="shared" si="213"/>
        <v>30</v>
      </c>
      <c r="AC172" s="337">
        <f t="shared" si="214"/>
        <v>-6</v>
      </c>
      <c r="AD172" s="366">
        <f t="shared" si="215"/>
        <v>0</v>
      </c>
      <c r="AE172" s="337">
        <f t="shared" si="216"/>
        <v>0</v>
      </c>
      <c r="AF172" s="332">
        <v>2311909</v>
      </c>
      <c r="AG172" s="332">
        <v>62636</v>
      </c>
      <c r="AH172" s="225" t="str">
        <f t="shared" si="217"/>
        <v>B</v>
      </c>
      <c r="AI172" s="31">
        <f t="shared" si="218"/>
        <v>15</v>
      </c>
      <c r="AJ172" s="284">
        <v>53</v>
      </c>
      <c r="AK172" s="31">
        <f t="shared" si="219"/>
        <v>0</v>
      </c>
      <c r="AL172" s="22"/>
      <c r="AM172" s="2" t="s">
        <v>398</v>
      </c>
      <c r="AN172" s="22">
        <f t="shared" si="220"/>
        <v>12</v>
      </c>
      <c r="AP172" s="31"/>
      <c r="AQ172" s="239" t="s">
        <v>402</v>
      </c>
      <c r="AR172" s="1">
        <f t="shared" si="221"/>
        <v>18</v>
      </c>
      <c r="AS172" s="189">
        <v>0.65</v>
      </c>
      <c r="AT172" s="22">
        <f t="shared" si="222"/>
        <v>5</v>
      </c>
      <c r="AU172" s="189">
        <v>8.31</v>
      </c>
      <c r="AV172" s="22">
        <f t="shared" si="223"/>
        <v>5</v>
      </c>
      <c r="AW172" s="189">
        <v>3.97</v>
      </c>
      <c r="AX172" s="22">
        <f t="shared" si="224"/>
        <v>0</v>
      </c>
      <c r="AY172" s="176" t="s">
        <v>401</v>
      </c>
      <c r="AZ172" s="189">
        <f t="shared" si="225"/>
        <v>20</v>
      </c>
      <c r="BA172" s="18">
        <v>-0.13100000000000001</v>
      </c>
      <c r="BB172" s="1">
        <f t="shared" si="226"/>
        <v>-1</v>
      </c>
      <c r="BC172" s="3">
        <v>45657</v>
      </c>
      <c r="BD172" s="22">
        <v>75.69</v>
      </c>
      <c r="BE172" s="22">
        <f t="shared" si="227"/>
        <v>83.97</v>
      </c>
      <c r="BF172" s="18">
        <f t="shared" si="228"/>
        <v>0.10939357907253272</v>
      </c>
      <c r="BG172" s="1">
        <f t="shared" si="229"/>
        <v>4</v>
      </c>
      <c r="BH172" s="225">
        <v>2</v>
      </c>
      <c r="BI172" s="225">
        <f t="shared" si="238"/>
        <v>0</v>
      </c>
      <c r="BJ172" s="225">
        <f t="shared" si="230"/>
        <v>2</v>
      </c>
      <c r="BK172" s="31">
        <v>-1</v>
      </c>
      <c r="BL172" s="31">
        <f t="shared" si="239"/>
        <v>0</v>
      </c>
      <c r="BM172" s="1">
        <f t="shared" si="231"/>
        <v>0</v>
      </c>
      <c r="BN172" s="61">
        <v>80</v>
      </c>
      <c r="BO172" s="61">
        <f t="shared" si="232"/>
        <v>0</v>
      </c>
      <c r="BP172" s="1">
        <f t="shared" si="233"/>
        <v>-3</v>
      </c>
      <c r="BQ172" s="206"/>
      <c r="BR172" s="61">
        <v>0.23</v>
      </c>
      <c r="BS172" s="337">
        <f t="shared" si="234"/>
        <v>0</v>
      </c>
      <c r="BT172" s="225">
        <f t="shared" si="235"/>
        <v>-3</v>
      </c>
      <c r="BU172" s="61"/>
      <c r="BV172" s="1" t="s">
        <v>412</v>
      </c>
      <c r="BW172" s="1">
        <f t="shared" si="236"/>
        <v>4</v>
      </c>
      <c r="BX172" s="206" t="s">
        <v>408</v>
      </c>
      <c r="BY172" s="206">
        <f t="shared" si="237"/>
        <v>5</v>
      </c>
      <c r="BZ172" s="3">
        <v>45966</v>
      </c>
      <c r="CA172" s="1" t="s">
        <v>437</v>
      </c>
      <c r="CE172" t="s">
        <v>793</v>
      </c>
      <c r="CF172" t="s">
        <v>794</v>
      </c>
      <c r="CG172" t="s">
        <v>794</v>
      </c>
      <c r="CH172" t="s">
        <v>802</v>
      </c>
      <c r="CI172" s="183"/>
      <c r="CL172" s="332"/>
      <c r="CO172" s="1"/>
      <c r="CR172" t="s">
        <v>811</v>
      </c>
    </row>
    <row r="173" spans="2:96" x14ac:dyDescent="0.2">
      <c r="B173" s="246"/>
      <c r="C173" s="246"/>
      <c r="D173" s="246"/>
      <c r="E173" s="246"/>
      <c r="F173" s="246"/>
      <c r="G173" s="246"/>
      <c r="H173" s="246"/>
      <c r="I173" s="246"/>
      <c r="J173" s="246"/>
      <c r="K173" s="246"/>
      <c r="L173" s="270"/>
      <c r="M173" s="358"/>
      <c r="N173" s="335"/>
      <c r="O173" s="246"/>
      <c r="P173" s="246"/>
      <c r="Q173" s="246"/>
      <c r="R173" s="246"/>
      <c r="S173" s="249" t="str">
        <f t="shared" si="211"/>
        <v>˄</v>
      </c>
      <c r="U173" s="208" t="s">
        <v>813</v>
      </c>
      <c r="V173" t="s">
        <v>814</v>
      </c>
      <c r="X173" s="189">
        <v>54.69</v>
      </c>
      <c r="Y173" s="189"/>
      <c r="Z173" s="189"/>
      <c r="AA173" s="22">
        <f t="shared" si="212"/>
        <v>30</v>
      </c>
      <c r="AB173" s="336">
        <f t="shared" si="213"/>
        <v>30</v>
      </c>
      <c r="AC173" s="337">
        <f t="shared" si="214"/>
        <v>-6</v>
      </c>
      <c r="AD173" s="366">
        <f t="shared" si="215"/>
        <v>0</v>
      </c>
      <c r="AE173" s="337">
        <f t="shared" si="216"/>
        <v>0</v>
      </c>
      <c r="AF173" s="332">
        <v>392362</v>
      </c>
      <c r="AG173" s="332">
        <v>5681</v>
      </c>
      <c r="AH173" s="225" t="str">
        <f t="shared" si="217"/>
        <v>F</v>
      </c>
      <c r="AI173" s="31">
        <f t="shared" si="218"/>
        <v>0</v>
      </c>
      <c r="AJ173" s="284">
        <v>73</v>
      </c>
      <c r="AK173" s="31">
        <f t="shared" si="219"/>
        <v>5</v>
      </c>
      <c r="AL173" s="22"/>
      <c r="AM173" s="457" t="s">
        <v>399</v>
      </c>
      <c r="AN173" s="22">
        <f t="shared" si="220"/>
        <v>5</v>
      </c>
      <c r="AP173" s="31"/>
      <c r="AQ173" s="175" t="s">
        <v>404</v>
      </c>
      <c r="AR173" s="1">
        <f t="shared" si="221"/>
        <v>10</v>
      </c>
      <c r="AS173" s="189">
        <v>0.44</v>
      </c>
      <c r="AT173" s="22">
        <f t="shared" si="222"/>
        <v>5</v>
      </c>
      <c r="AU173" s="189">
        <v>24.75</v>
      </c>
      <c r="AV173" s="22">
        <f t="shared" si="223"/>
        <v>2</v>
      </c>
      <c r="AW173" s="189">
        <v>1.32</v>
      </c>
      <c r="AX173" s="22">
        <f t="shared" si="224"/>
        <v>0</v>
      </c>
      <c r="AY173" s="239" t="s">
        <v>402</v>
      </c>
      <c r="AZ173" s="189">
        <f t="shared" si="225"/>
        <v>18</v>
      </c>
      <c r="BA173" s="18">
        <v>-5.8000000000000003E-2</v>
      </c>
      <c r="BB173" s="1">
        <f t="shared" si="226"/>
        <v>-1</v>
      </c>
      <c r="BC173" s="3">
        <v>45657</v>
      </c>
      <c r="BD173" s="22">
        <v>55.96</v>
      </c>
      <c r="BE173" s="22">
        <f t="shared" si="227"/>
        <v>54.69</v>
      </c>
      <c r="BF173" s="18">
        <f t="shared" si="228"/>
        <v>-2.2694781987133723E-2</v>
      </c>
      <c r="BG173" s="1">
        <f t="shared" si="229"/>
        <v>-4</v>
      </c>
      <c r="BH173" s="225">
        <v>0</v>
      </c>
      <c r="BI173" s="225">
        <f t="shared" si="238"/>
        <v>0</v>
      </c>
      <c r="BJ173" s="225">
        <f t="shared" si="230"/>
        <v>2</v>
      </c>
      <c r="BK173" s="31">
        <v>-2</v>
      </c>
      <c r="BL173" s="31">
        <f t="shared" si="239"/>
        <v>0</v>
      </c>
      <c r="BM173" s="1">
        <f t="shared" si="231"/>
        <v>0</v>
      </c>
      <c r="BN173" s="61">
        <v>79</v>
      </c>
      <c r="BO173" s="61">
        <f t="shared" si="232"/>
        <v>0</v>
      </c>
      <c r="BP173" s="1">
        <f t="shared" si="233"/>
        <v>-3</v>
      </c>
      <c r="BQ173" s="206"/>
      <c r="BR173" s="61">
        <v>0.03</v>
      </c>
      <c r="BS173" s="337">
        <f t="shared" si="234"/>
        <v>0</v>
      </c>
      <c r="BT173" s="225">
        <f t="shared" si="235"/>
        <v>-5</v>
      </c>
      <c r="BU173" s="61"/>
      <c r="BV173" s="1" t="s">
        <v>412</v>
      </c>
      <c r="BW173" s="1">
        <f t="shared" si="236"/>
        <v>4</v>
      </c>
      <c r="BX173" s="206" t="s">
        <v>408</v>
      </c>
      <c r="BY173" s="206">
        <f t="shared" si="237"/>
        <v>5</v>
      </c>
      <c r="BZ173" s="3"/>
      <c r="CA173" s="1" t="s">
        <v>437</v>
      </c>
      <c r="CE173" t="s">
        <v>793</v>
      </c>
      <c r="CF173" t="s">
        <v>794</v>
      </c>
      <c r="CG173" t="s">
        <v>794</v>
      </c>
      <c r="CH173" t="s">
        <v>805</v>
      </c>
      <c r="CI173" s="183"/>
      <c r="CL173" s="332"/>
      <c r="CO173" s="1"/>
      <c r="CR173" t="s">
        <v>813</v>
      </c>
    </row>
    <row r="174" spans="2:96" ht="17.25" hidden="1" customHeight="1" x14ac:dyDescent="0.2">
      <c r="B174" s="246"/>
      <c r="C174" s="246"/>
      <c r="D174" s="246"/>
      <c r="E174" s="246"/>
      <c r="F174" s="246"/>
      <c r="G174" s="246"/>
      <c r="H174" s="246"/>
      <c r="I174" s="246"/>
      <c r="J174" s="246"/>
      <c r="K174" s="246"/>
      <c r="L174" s="270"/>
      <c r="M174" s="358"/>
      <c r="N174" s="335"/>
      <c r="O174" s="246"/>
      <c r="P174" s="246"/>
      <c r="Q174" s="246"/>
      <c r="R174" s="246"/>
      <c r="S174" s="249" t="str">
        <f t="shared" si="211"/>
        <v>˅</v>
      </c>
      <c r="U174" s="462"/>
      <c r="X174" s="80"/>
      <c r="Y174" s="189"/>
      <c r="Z174" s="189"/>
      <c r="AA174" s="22">
        <f t="shared" si="212"/>
        <v>1.5</v>
      </c>
      <c r="AB174" s="336">
        <f t="shared" si="213"/>
        <v>0</v>
      </c>
      <c r="AC174" s="337">
        <f t="shared" si="214"/>
        <v>0</v>
      </c>
      <c r="AD174" s="366">
        <f t="shared" si="215"/>
        <v>0</v>
      </c>
      <c r="AE174" s="337">
        <f t="shared" si="216"/>
        <v>0</v>
      </c>
      <c r="AF174" s="332"/>
      <c r="AG174" s="332"/>
      <c r="AH174" s="225" t="str">
        <f t="shared" si="217"/>
        <v>F</v>
      </c>
      <c r="AI174" s="31">
        <f t="shared" si="218"/>
        <v>0</v>
      </c>
      <c r="AJ174" s="284"/>
      <c r="AK174" s="31">
        <f t="shared" si="219"/>
        <v>0</v>
      </c>
      <c r="AL174" s="22"/>
      <c r="AM174" s="2"/>
      <c r="AN174" s="22" t="b">
        <f t="shared" si="220"/>
        <v>0</v>
      </c>
      <c r="AP174" s="31"/>
      <c r="AQ174" s="175"/>
      <c r="AR174" s="1" t="b">
        <f t="shared" si="221"/>
        <v>0</v>
      </c>
      <c r="AS174" s="189"/>
      <c r="AT174" s="22">
        <f t="shared" si="222"/>
        <v>5</v>
      </c>
      <c r="AU174" s="189"/>
      <c r="AV174" s="22">
        <f t="shared" si="223"/>
        <v>5</v>
      </c>
      <c r="AW174" s="189"/>
      <c r="AX174" s="22">
        <f t="shared" si="224"/>
        <v>5</v>
      </c>
      <c r="AY174" s="189"/>
      <c r="AZ174" s="189" t="b">
        <f t="shared" si="225"/>
        <v>0</v>
      </c>
      <c r="BA174" s="18"/>
      <c r="BB174" s="1">
        <f t="shared" si="226"/>
        <v>-2</v>
      </c>
      <c r="BC174" s="3">
        <v>45657</v>
      </c>
      <c r="BD174" s="22"/>
      <c r="BE174" s="22">
        <f t="shared" si="227"/>
        <v>0</v>
      </c>
      <c r="BF174" s="18">
        <f t="shared" si="228"/>
        <v>0</v>
      </c>
      <c r="BG174" s="1">
        <f t="shared" si="229"/>
        <v>-4</v>
      </c>
      <c r="BH174" s="225"/>
      <c r="BI174" s="225">
        <f>BH174*M174</f>
        <v>0</v>
      </c>
      <c r="BJ174" s="225">
        <f t="shared" si="230"/>
        <v>2</v>
      </c>
      <c r="BK174" s="31"/>
      <c r="BL174" s="31">
        <f>BK174*M174</f>
        <v>0</v>
      </c>
      <c r="BM174" s="1">
        <f t="shared" si="231"/>
        <v>0.5</v>
      </c>
      <c r="BN174" s="61"/>
      <c r="BO174" s="61">
        <f t="shared" si="232"/>
        <v>0</v>
      </c>
      <c r="BP174" s="1">
        <f t="shared" si="233"/>
        <v>5</v>
      </c>
      <c r="BQ174" s="206"/>
      <c r="BR174" s="61"/>
      <c r="BS174" s="337">
        <f t="shared" si="234"/>
        <v>0</v>
      </c>
      <c r="BT174" s="225">
        <f t="shared" si="235"/>
        <v>-5</v>
      </c>
      <c r="BU174" s="61"/>
      <c r="BV174" s="1"/>
      <c r="BW174" s="1" t="b">
        <f t="shared" si="236"/>
        <v>0</v>
      </c>
      <c r="BX174" s="206" t="s">
        <v>408</v>
      </c>
      <c r="BY174" s="206">
        <f t="shared" si="237"/>
        <v>5</v>
      </c>
      <c r="BZ174" s="3"/>
      <c r="CA174" s="1" t="s">
        <v>437</v>
      </c>
      <c r="CB174" s="61"/>
      <c r="CC174" s="61"/>
      <c r="CD174" s="332"/>
      <c r="CL174" s="332"/>
      <c r="CO174" s="1"/>
    </row>
    <row r="175" spans="2:96" ht="17.25" hidden="1" customHeight="1" x14ac:dyDescent="0.2">
      <c r="B175" s="246"/>
      <c r="C175" s="246"/>
      <c r="D175" s="246"/>
      <c r="E175" s="246"/>
      <c r="F175" s="246"/>
      <c r="G175" s="246"/>
      <c r="H175" s="246"/>
      <c r="I175" s="246"/>
      <c r="J175" s="246"/>
      <c r="K175" s="246"/>
      <c r="L175" s="270"/>
      <c r="M175" s="358"/>
      <c r="N175" s="335"/>
      <c r="O175" s="246"/>
      <c r="P175" s="246"/>
      <c r="Q175" s="246"/>
      <c r="R175" s="246"/>
      <c r="S175" s="249" t="str">
        <f t="shared" si="211"/>
        <v>˅</v>
      </c>
      <c r="U175" s="446"/>
      <c r="X175" s="80"/>
      <c r="Y175" s="189"/>
      <c r="Z175" s="189"/>
      <c r="AA175" s="22">
        <f t="shared" si="212"/>
        <v>1.5</v>
      </c>
      <c r="AB175" s="336">
        <f t="shared" si="213"/>
        <v>0</v>
      </c>
      <c r="AC175" s="337">
        <f t="shared" si="214"/>
        <v>0</v>
      </c>
      <c r="AD175" s="366">
        <f t="shared" si="215"/>
        <v>0</v>
      </c>
      <c r="AE175" s="337">
        <f t="shared" si="216"/>
        <v>0</v>
      </c>
      <c r="AF175" s="332"/>
      <c r="AG175" s="332"/>
      <c r="AH175" s="225" t="str">
        <f t="shared" si="217"/>
        <v>F</v>
      </c>
      <c r="AI175" s="31">
        <f t="shared" si="218"/>
        <v>0</v>
      </c>
      <c r="AJ175" s="284"/>
      <c r="AK175" s="31">
        <f t="shared" si="219"/>
        <v>0</v>
      </c>
      <c r="AL175" s="22"/>
      <c r="AM175" s="2"/>
      <c r="AN175" s="22" t="b">
        <f t="shared" si="220"/>
        <v>0</v>
      </c>
      <c r="AP175" s="31"/>
      <c r="AQ175" s="175"/>
      <c r="AR175" s="1" t="b">
        <f t="shared" si="221"/>
        <v>0</v>
      </c>
      <c r="AS175" s="189"/>
      <c r="AT175" s="22">
        <f t="shared" si="222"/>
        <v>5</v>
      </c>
      <c r="AU175" s="189"/>
      <c r="AV175" s="22">
        <f t="shared" si="223"/>
        <v>5</v>
      </c>
      <c r="AW175" s="189"/>
      <c r="AX175" s="22">
        <f t="shared" si="224"/>
        <v>5</v>
      </c>
      <c r="AY175" s="189"/>
      <c r="AZ175" s="189" t="b">
        <f t="shared" si="225"/>
        <v>0</v>
      </c>
      <c r="BA175" s="18"/>
      <c r="BB175" s="1">
        <f t="shared" si="226"/>
        <v>-2</v>
      </c>
      <c r="BC175" s="3">
        <v>45657</v>
      </c>
      <c r="BD175" s="22"/>
      <c r="BE175" s="22">
        <f t="shared" si="227"/>
        <v>0</v>
      </c>
      <c r="BF175" s="18">
        <f t="shared" si="228"/>
        <v>0</v>
      </c>
      <c r="BG175" s="1">
        <f t="shared" si="229"/>
        <v>-4</v>
      </c>
      <c r="BH175" s="225"/>
      <c r="BI175" s="225">
        <f>BH175*M175</f>
        <v>0</v>
      </c>
      <c r="BJ175" s="225">
        <f t="shared" si="230"/>
        <v>2</v>
      </c>
      <c r="BK175" s="31"/>
      <c r="BL175" s="31">
        <f>BK175*M175</f>
        <v>0</v>
      </c>
      <c r="BM175" s="1">
        <f t="shared" si="231"/>
        <v>0.5</v>
      </c>
      <c r="BN175" s="61"/>
      <c r="BO175" s="61">
        <f t="shared" si="232"/>
        <v>0</v>
      </c>
      <c r="BP175" s="1">
        <f t="shared" si="233"/>
        <v>5</v>
      </c>
      <c r="BQ175" s="206"/>
      <c r="BR175" s="61"/>
      <c r="BS175" s="337">
        <f t="shared" si="234"/>
        <v>0</v>
      </c>
      <c r="BT175" s="225">
        <f t="shared" si="235"/>
        <v>-5</v>
      </c>
      <c r="BU175" s="61"/>
      <c r="BV175" s="1"/>
      <c r="BW175" s="1" t="b">
        <f t="shared" si="236"/>
        <v>0</v>
      </c>
      <c r="BX175" s="206" t="s">
        <v>408</v>
      </c>
      <c r="BY175" s="206">
        <f t="shared" si="237"/>
        <v>5</v>
      </c>
      <c r="BZ175" s="3"/>
      <c r="CA175" s="1" t="s">
        <v>437</v>
      </c>
      <c r="CB175" s="61"/>
      <c r="CC175" s="61"/>
      <c r="CD175" s="332"/>
      <c r="CL175" s="332"/>
      <c r="CO175" s="1"/>
    </row>
    <row r="176" spans="2:96" ht="17.25" hidden="1" customHeight="1" x14ac:dyDescent="0.2"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70"/>
      <c r="M176" s="358"/>
      <c r="N176" s="335"/>
      <c r="O176" s="246"/>
      <c r="P176" s="246"/>
      <c r="Q176" s="246"/>
      <c r="R176" s="246"/>
      <c r="S176" s="249" t="str">
        <f t="shared" si="211"/>
        <v>˅</v>
      </c>
      <c r="U176" s="446"/>
      <c r="X176" s="80"/>
      <c r="Y176" s="189"/>
      <c r="Z176" s="189"/>
      <c r="AA176" s="22">
        <f t="shared" si="212"/>
        <v>1.5</v>
      </c>
      <c r="AB176" s="336">
        <f t="shared" si="213"/>
        <v>0</v>
      </c>
      <c r="AC176" s="337">
        <f t="shared" si="214"/>
        <v>0</v>
      </c>
      <c r="AD176" s="366">
        <f t="shared" si="215"/>
        <v>0</v>
      </c>
      <c r="AE176" s="337">
        <f t="shared" si="216"/>
        <v>0</v>
      </c>
      <c r="AF176" s="332"/>
      <c r="AG176" s="332"/>
      <c r="AH176" s="225" t="str">
        <f t="shared" si="217"/>
        <v>F</v>
      </c>
      <c r="AI176" s="31">
        <f t="shared" si="218"/>
        <v>0</v>
      </c>
      <c r="AJ176" s="284"/>
      <c r="AK176" s="31">
        <f t="shared" si="219"/>
        <v>0</v>
      </c>
      <c r="AL176" s="22"/>
      <c r="AM176" s="2"/>
      <c r="AN176" s="22" t="b">
        <f t="shared" si="220"/>
        <v>0</v>
      </c>
      <c r="AP176" s="31"/>
      <c r="AQ176" s="175"/>
      <c r="AR176" s="1" t="b">
        <f t="shared" si="221"/>
        <v>0</v>
      </c>
      <c r="AS176" s="189"/>
      <c r="AT176" s="22">
        <f t="shared" si="222"/>
        <v>5</v>
      </c>
      <c r="AU176" s="189"/>
      <c r="AV176" s="22">
        <f t="shared" si="223"/>
        <v>5</v>
      </c>
      <c r="AW176" s="189"/>
      <c r="AX176" s="22">
        <f t="shared" si="224"/>
        <v>5</v>
      </c>
      <c r="AY176" s="189"/>
      <c r="AZ176" s="189" t="b">
        <f t="shared" si="225"/>
        <v>0</v>
      </c>
      <c r="BA176" s="18"/>
      <c r="BB176" s="1">
        <f t="shared" si="226"/>
        <v>-2</v>
      </c>
      <c r="BC176" s="3">
        <v>45657</v>
      </c>
      <c r="BD176" s="22"/>
      <c r="BE176" s="22">
        <f t="shared" si="227"/>
        <v>0</v>
      </c>
      <c r="BF176" s="18">
        <f t="shared" si="228"/>
        <v>0</v>
      </c>
      <c r="BG176" s="1">
        <f t="shared" si="229"/>
        <v>-4</v>
      </c>
      <c r="BH176" s="225"/>
      <c r="BI176" s="225">
        <f>BH176*M176</f>
        <v>0</v>
      </c>
      <c r="BJ176" s="225">
        <f t="shared" si="230"/>
        <v>2</v>
      </c>
      <c r="BK176" s="31"/>
      <c r="BL176" s="31">
        <f>BK176*M176</f>
        <v>0</v>
      </c>
      <c r="BM176" s="1">
        <f t="shared" si="231"/>
        <v>0.5</v>
      </c>
      <c r="BN176" s="61"/>
      <c r="BO176" s="61">
        <f t="shared" si="232"/>
        <v>0</v>
      </c>
      <c r="BP176" s="1">
        <f t="shared" si="233"/>
        <v>5</v>
      </c>
      <c r="BQ176" s="206"/>
      <c r="BR176" s="61"/>
      <c r="BS176" s="337">
        <f t="shared" si="234"/>
        <v>0</v>
      </c>
      <c r="BT176" s="225">
        <f t="shared" si="235"/>
        <v>-5</v>
      </c>
      <c r="BU176" s="61"/>
      <c r="BV176" s="1"/>
      <c r="BW176" s="1" t="b">
        <f t="shared" si="236"/>
        <v>0</v>
      </c>
      <c r="BX176" s="206" t="s">
        <v>408</v>
      </c>
      <c r="BY176" s="206">
        <f t="shared" si="237"/>
        <v>5</v>
      </c>
      <c r="BZ176" s="3"/>
      <c r="CA176" s="1" t="s">
        <v>437</v>
      </c>
      <c r="CB176" s="61"/>
      <c r="CC176" s="61"/>
      <c r="CD176" s="332"/>
      <c r="CL176" s="332"/>
      <c r="CO176" s="1"/>
    </row>
    <row r="177" spans="2:96" ht="17.25" customHeight="1" x14ac:dyDescent="0.2">
      <c r="B177" s="246"/>
      <c r="C177" s="246"/>
      <c r="D177" s="246"/>
      <c r="E177" s="246"/>
      <c r="F177" s="246"/>
      <c r="G177" s="246"/>
      <c r="H177" s="246"/>
      <c r="I177" s="246"/>
      <c r="J177" s="246"/>
      <c r="K177" s="246"/>
      <c r="L177" s="270"/>
      <c r="M177" s="358"/>
      <c r="N177" s="335"/>
      <c r="O177" s="246"/>
      <c r="P177" s="246"/>
      <c r="Q177" s="246"/>
      <c r="R177" s="246"/>
      <c r="S177" s="249"/>
      <c r="U177" s="446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1"/>
      <c r="CB177" s="61"/>
      <c r="CC177" s="61"/>
      <c r="CD177" s="332"/>
      <c r="CL177" s="332"/>
      <c r="CO177" s="1"/>
    </row>
    <row r="178" spans="2:96" ht="17.25" customHeight="1" x14ac:dyDescent="0.2">
      <c r="B178" s="246"/>
      <c r="C178" s="246"/>
      <c r="D178" s="246"/>
      <c r="E178" s="246"/>
      <c r="F178" s="246"/>
      <c r="G178" s="246"/>
      <c r="H178" s="246"/>
      <c r="I178" s="246"/>
      <c r="J178" s="246"/>
      <c r="K178" s="246"/>
      <c r="L178" s="270"/>
      <c r="M178" s="358"/>
      <c r="N178" s="335"/>
      <c r="O178" s="246"/>
      <c r="P178" s="246"/>
      <c r="Q178" s="246"/>
      <c r="R178" s="246"/>
      <c r="S178" s="249"/>
      <c r="T178" s="456" t="s">
        <v>692</v>
      </c>
      <c r="U178" s="446" t="s">
        <v>808</v>
      </c>
      <c r="X178" s="80"/>
      <c r="Y178" s="80"/>
      <c r="Z178" s="80"/>
      <c r="AA178" s="80"/>
      <c r="AB178" s="455">
        <f>VLOOKUP(CLEAN(TRIM(T178)), 'ETF''s'!$B$7:$C$42, 2, FALSE)</f>
        <v>30</v>
      </c>
      <c r="AC178" s="506">
        <f>VLOOKUP(CLEAN(TRIM(T178)), 'ETF''s'!$B$7:$D$42, 3, FALSE)</f>
        <v>-6</v>
      </c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1"/>
      <c r="CB178" s="61"/>
      <c r="CC178" s="61"/>
      <c r="CD178" s="332"/>
      <c r="CL178" s="332"/>
      <c r="CO178" s="1"/>
      <c r="CR178" t="s">
        <v>808</v>
      </c>
    </row>
    <row r="179" spans="2:96" x14ac:dyDescent="0.2"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70"/>
      <c r="M179" s="358"/>
      <c r="N179" s="335"/>
      <c r="O179" s="246"/>
      <c r="P179" s="246" t="s">
        <v>815</v>
      </c>
      <c r="Q179" s="246"/>
      <c r="R179" s="246"/>
      <c r="S179" s="249" t="str">
        <f>IF(BN179&lt;30,$BX$1,IF(BN179&gt;70,$BR$1,$BV$1))</f>
        <v>˃</v>
      </c>
      <c r="T179" s="246"/>
      <c r="U179" s="208" t="s">
        <v>816</v>
      </c>
      <c r="V179" t="s">
        <v>817</v>
      </c>
      <c r="X179" s="189">
        <v>184.93</v>
      </c>
      <c r="Y179" s="189"/>
      <c r="Z179" s="189"/>
      <c r="AA179" s="22">
        <f t="shared" ref="AA179:AA186" si="240">AN179+AP179+AR179+AZ179+BB179+BG179+BJ179+BM179+BT179+BW179+BY179+AC179+AI179+BP179+AK179</f>
        <v>64.5</v>
      </c>
      <c r="AB179" s="336">
        <f t="shared" ref="AB179:AB186" si="241">IF(X179&gt;0,AB$178,0)</f>
        <v>30</v>
      </c>
      <c r="AC179" s="337">
        <f t="shared" ref="AC179:AC186" si="242">IF(AB179&gt;0,AC$178,0)</f>
        <v>-6</v>
      </c>
      <c r="AD179" s="366">
        <f t="shared" ref="AD179:AD186" si="243">AB179*M179</f>
        <v>0</v>
      </c>
      <c r="AE179" s="337">
        <f t="shared" ref="AE179:AE186" si="244">AC179*M179</f>
        <v>0</v>
      </c>
      <c r="AF179" s="332">
        <v>440783</v>
      </c>
      <c r="AG179" s="332">
        <v>106155</v>
      </c>
      <c r="AH179" s="225" t="str">
        <f t="shared" ref="AH179:AH186" si="245">IF(AF179&gt;2500000,AQ$2,IF(AF179&gt;1000000,AR$2,IF(AF179&gt;750000,AS$2,IF(AF179&gt;500000,AT$2,IF(AF179&lt;500000,AU$2)))))</f>
        <v>F</v>
      </c>
      <c r="AI179" s="31">
        <f t="shared" ref="AI179:AI186" si="246">IF(AH179=AQ$2,20,IF(AH179=AR$2,15,IF(AH179=AS$2,10,IF(AH179=AT$2,5,IF(AH179=AU$2,0)))))</f>
        <v>0</v>
      </c>
      <c r="AJ179" s="284">
        <v>86</v>
      </c>
      <c r="AK179" s="31">
        <f t="shared" ref="AK179:AK186" si="247">IF(AJ179&gt;84,20,IF(AJ179&gt;80,15,IF(AJ179&gt;75,10,IF(AJ179&gt;70,5,IF(AJ179&gt;49,0,IF(AJ179&lt;1,0,IF(AJ179&lt;20,-20,IF(AJ179&lt;30,-15,IF(AJ179&lt;40,-10,IF(AJ179&lt;50,-5))))))))))</f>
        <v>20</v>
      </c>
      <c r="AL179" s="22"/>
      <c r="AM179" s="414" t="s">
        <v>396</v>
      </c>
      <c r="AN179" s="22">
        <f t="shared" ref="AN179:AN186" si="248">IF(AM179=$AN$1,20,IF(AM179=$AO$1,17,IF(AM179=$AP$1,12,IF(AM179=$AQ$1,5,IF(AM179=$AR$1,0)))))</f>
        <v>20</v>
      </c>
      <c r="AP179" s="31"/>
      <c r="AQ179" s="175" t="s">
        <v>404</v>
      </c>
      <c r="AR179" s="1">
        <f t="shared" ref="AR179:AR186" si="249">IF(AQ179=$AS$1,20,IF(AQ179=$AU$1,18,IF(AQ179=$AW$1,14,IF(AQ179=$AY$1,10,IF(AQ179=$BA$1,5,IF(AQ179=$BC$1,0,IF(AQ179=$BD$1,-2.5)))))))</f>
        <v>10</v>
      </c>
      <c r="AS179" s="189">
        <v>-4.34</v>
      </c>
      <c r="AT179" s="22">
        <f t="shared" ref="AT179:AT186" si="250">IF(AS179&lt;1,5,IF(AS179&lt;2,0,IF(AS179&gt;2,-5, IF(AS179=0,5,IF(AS179&lt;0,-7)))))</f>
        <v>5</v>
      </c>
      <c r="AU179" s="189">
        <v>23.25</v>
      </c>
      <c r="AV179" s="22">
        <f t="shared" ref="AV179:AV186" si="251">IF(AU179&lt;0,-7,IF(AU179&lt;15,5,IF(AU179&lt;25,2,IF(AU179=25,-5,IF(AU179&gt;25,0)))))</f>
        <v>2</v>
      </c>
      <c r="AW179" s="189">
        <v>3.27</v>
      </c>
      <c r="AX179" s="22">
        <f t="shared" ref="AX179:AX186" si="252">IF(AW179=1,5,IF(AW179&lt;1,5,IF(AW179&gt;1,0)))</f>
        <v>0</v>
      </c>
      <c r="AY179" s="178" t="s">
        <v>407</v>
      </c>
      <c r="AZ179" s="189">
        <f t="shared" ref="AZ179:AZ186" si="253">IF(AY179=$AS$1,20,IF(AY179=$AU$1,18,IF(AY179=$AW$1,14,IF(AY179=$AY$1,10,IF(AY179=$BA$1,5,IF(AY179=$BC$1,0,IF(AY179=$BD$1,-2.5)))))))</f>
        <v>-2.5</v>
      </c>
      <c r="BA179" s="18">
        <v>0.80800000000000005</v>
      </c>
      <c r="BB179" s="1">
        <f t="shared" ref="BB179:BB186" si="254">IF(BA179&gt;0.05,2,IF(BA179&gt;0,1,IF(BA179&lt;-0.05,-1,IF(BA179&lt;0.1,-2))))</f>
        <v>2</v>
      </c>
      <c r="BC179" s="3">
        <v>45657</v>
      </c>
      <c r="BD179" s="22">
        <v>90.58</v>
      </c>
      <c r="BE179" s="22">
        <f t="shared" ref="BE179:BE186" si="255">X179</f>
        <v>184.93</v>
      </c>
      <c r="BF179" s="18">
        <f t="shared" ref="BF179:BF186" si="256">IF(BD179&gt;0,(BE179-BD179)/BD179,0)</f>
        <v>1.0416206668138663</v>
      </c>
      <c r="BG179" s="1">
        <f t="shared" ref="BG179:BG186" si="257">IF(BF179&gt;0.05,4,IF(BF179&gt;0,2,IF(BF179&lt;-0.05,-2,IF(BF179&lt;0.1,-4))))</f>
        <v>4</v>
      </c>
      <c r="BH179" s="225">
        <v>4.5</v>
      </c>
      <c r="BI179" s="225">
        <f t="shared" ref="BI179:BI186" si="258">BH179*M179</f>
        <v>0</v>
      </c>
      <c r="BJ179" s="225">
        <f t="shared" ref="BJ179:BJ186" si="259">IF(BH179&gt;5,-1,IF(BH179&gt;4,0,IF(BH179&gt;3,1,IF(BH179&gt;2,2,IF(BH179&gt;1,2, IF(BH179=0,2,IF(BH179&lt;-5,-2,IF(BH179&lt;4,2,IF(BH179&lt;0,1)))))))))</f>
        <v>0</v>
      </c>
      <c r="BK179" s="31">
        <v>50</v>
      </c>
      <c r="BL179" s="31">
        <f t="shared" ref="BL179:BL186" si="260">BK179*M179</f>
        <v>0</v>
      </c>
      <c r="BM179" s="1">
        <f t="shared" ref="BM179:BM186" si="261">IF(BK179&gt;40,4,IF(BK179&gt;30,3.5,IF(BK179&gt;20,3,IF(BK179&gt;10,2,IF(BK179&gt;0,1,IF(BK179=0,0.5,IF(BK179&lt;-40,-4,IF(BK179&lt;-30,-3,IF(BK179&lt;-20,-2.5,IF(BK179&lt;-10,-2,IF(BK179&lt;0,0)))))))))))</f>
        <v>4</v>
      </c>
      <c r="BN179" s="61">
        <v>50</v>
      </c>
      <c r="BO179" s="61">
        <f t="shared" ref="BO179:BO186" si="262">BN179*M179</f>
        <v>0</v>
      </c>
      <c r="BP179" s="1">
        <f t="shared" ref="BP179:BP186" si="263">IF(BN179&lt;10,5,IF(BN179&lt;20,4,IF(BN179&lt;30,3,IF(BN179&lt;40,2,IF(BN179&lt;50,1,IF(BN179=50,0,IF(BN179&gt;90,-5,IF(BN179&gt;80,-4,IF(BN179&gt;70,-3,IF(BN179&gt;60,-2,IF(BN179&gt;50,-1,0)))))))))))</f>
        <v>0</v>
      </c>
      <c r="BQ179" s="206"/>
      <c r="BR179" s="61">
        <v>0.92</v>
      </c>
      <c r="BS179" s="337">
        <f t="shared" ref="BS179:BS186" si="264">BR179*M179</f>
        <v>0</v>
      </c>
      <c r="BT179" s="225">
        <f t="shared" ref="BT179:BT186" si="265">IF(BR179=1,20,IF(BR179&gt;0.9,16,IF(BR179&gt;0.8,12,IF(BR179&gt;0.7,8,IF(BR179&gt;0.6,4,IF(BR179&gt;0.5,0,IF(BR179&gt;0.4,-1,IF(BR179&gt;0.3,-2,IF(BR179&gt;0.2,-3,IF(BR179&gt;0.1,-4,IF(BR179&gt;0,-5,IF(BR179=0,-5))))))))))))</f>
        <v>16</v>
      </c>
      <c r="BU179" s="61"/>
      <c r="BV179" s="1" t="s">
        <v>415</v>
      </c>
      <c r="BW179" s="1">
        <f t="shared" ref="BW179:BW186" si="266">IF(BV179=$BZ$1,8,IF(BV179=$CA$1,4,IF(BV179=$CB$1,0,IF(BV179=$CC$1,-4,IF(BV179=$CE$1,-8)))))</f>
        <v>-8</v>
      </c>
      <c r="BX179" s="206" t="s">
        <v>408</v>
      </c>
      <c r="BY179" s="206">
        <f t="shared" ref="BY179:BY186" si="267">IF(BX179=BR$1,5,IF(BX179=BV$1,0,IF(BX179=BX$1,-5)))</f>
        <v>5</v>
      </c>
      <c r="BZ179" s="3">
        <v>45860</v>
      </c>
      <c r="CA179" s="1" t="s">
        <v>437</v>
      </c>
      <c r="CB179" s="61"/>
      <c r="CC179" s="61"/>
      <c r="CD179" s="332"/>
      <c r="CE179" t="s">
        <v>793</v>
      </c>
      <c r="CF179" t="s">
        <v>808</v>
      </c>
      <c r="CG179" t="s">
        <v>818</v>
      </c>
      <c r="CH179" t="s">
        <v>818</v>
      </c>
      <c r="CL179" s="332"/>
      <c r="CO179" s="1"/>
      <c r="CR179" t="s">
        <v>816</v>
      </c>
    </row>
    <row r="180" spans="2:96" x14ac:dyDescent="0.2"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70"/>
      <c r="M180" s="358"/>
      <c r="N180" s="335"/>
      <c r="O180" s="246"/>
      <c r="P180" s="246"/>
      <c r="Q180" s="246"/>
      <c r="R180" s="246"/>
      <c r="S180" s="249" t="str">
        <f>IF(BN180&lt;30,$BX$1,IF(BN180&gt;70,$BR$1,$BV$1))</f>
        <v>˄</v>
      </c>
      <c r="U180" s="208" t="s">
        <v>819</v>
      </c>
      <c r="V180" t="s">
        <v>820</v>
      </c>
      <c r="X180">
        <v>66.650000000000006</v>
      </c>
      <c r="Y180" s="189"/>
      <c r="Z180" s="189"/>
      <c r="AA180" s="22">
        <f t="shared" si="240"/>
        <v>12.5</v>
      </c>
      <c r="AB180" s="336">
        <f t="shared" si="241"/>
        <v>30</v>
      </c>
      <c r="AC180" s="337">
        <f t="shared" si="242"/>
        <v>-6</v>
      </c>
      <c r="AD180" s="366">
        <f t="shared" si="243"/>
        <v>0</v>
      </c>
      <c r="AE180" s="337">
        <f t="shared" si="244"/>
        <v>0</v>
      </c>
      <c r="AF180" s="332">
        <v>675208</v>
      </c>
      <c r="AG180" s="332">
        <v>174792</v>
      </c>
      <c r="AH180" s="225" t="str">
        <f t="shared" si="245"/>
        <v>D</v>
      </c>
      <c r="AI180" s="31">
        <f t="shared" si="246"/>
        <v>5</v>
      </c>
      <c r="AJ180" s="284">
        <v>78</v>
      </c>
      <c r="AK180" s="31">
        <f t="shared" si="247"/>
        <v>10</v>
      </c>
      <c r="AL180" s="22"/>
      <c r="AM180" s="2" t="s">
        <v>398</v>
      </c>
      <c r="AN180" s="22">
        <f t="shared" si="248"/>
        <v>12</v>
      </c>
      <c r="AP180" s="31"/>
      <c r="AQ180" s="178" t="s">
        <v>407</v>
      </c>
      <c r="AR180" s="1">
        <f t="shared" si="249"/>
        <v>-2.5</v>
      </c>
      <c r="AS180" s="189">
        <v>1.49</v>
      </c>
      <c r="AT180" s="22">
        <f t="shared" si="250"/>
        <v>0</v>
      </c>
      <c r="AU180" s="189">
        <v>23.55</v>
      </c>
      <c r="AV180" s="22">
        <f t="shared" si="251"/>
        <v>2</v>
      </c>
      <c r="AW180" s="189">
        <v>4.18</v>
      </c>
      <c r="AX180" s="22">
        <f t="shared" si="252"/>
        <v>0</v>
      </c>
      <c r="AY180" s="273" t="s">
        <v>406</v>
      </c>
      <c r="AZ180" s="189">
        <f t="shared" si="253"/>
        <v>0</v>
      </c>
      <c r="BA180" s="18">
        <v>-5.5E-2</v>
      </c>
      <c r="BB180" s="1">
        <f t="shared" si="254"/>
        <v>-1</v>
      </c>
      <c r="BC180" s="3">
        <v>45657</v>
      </c>
      <c r="BD180" s="22">
        <v>60.9</v>
      </c>
      <c r="BE180" s="22">
        <f t="shared" si="255"/>
        <v>66.650000000000006</v>
      </c>
      <c r="BF180" s="18">
        <f t="shared" si="256"/>
        <v>9.4417077175697986E-2</v>
      </c>
      <c r="BG180" s="1">
        <f t="shared" si="257"/>
        <v>4</v>
      </c>
      <c r="BH180" s="225">
        <v>-2</v>
      </c>
      <c r="BI180" s="225">
        <f t="shared" si="258"/>
        <v>0</v>
      </c>
      <c r="BJ180" s="225">
        <f t="shared" si="259"/>
        <v>2</v>
      </c>
      <c r="BK180" s="31">
        <v>-10</v>
      </c>
      <c r="BL180" s="31">
        <f t="shared" si="260"/>
        <v>0</v>
      </c>
      <c r="BM180" s="1">
        <f t="shared" si="261"/>
        <v>0</v>
      </c>
      <c r="BN180" s="61">
        <v>77</v>
      </c>
      <c r="BO180" s="61">
        <f t="shared" si="262"/>
        <v>0</v>
      </c>
      <c r="BP180" s="1">
        <f t="shared" si="263"/>
        <v>-3</v>
      </c>
      <c r="BQ180" s="206"/>
      <c r="BR180" s="61">
        <v>0.01</v>
      </c>
      <c r="BS180" s="337">
        <f t="shared" si="264"/>
        <v>0</v>
      </c>
      <c r="BT180" s="225">
        <f t="shared" si="265"/>
        <v>-5</v>
      </c>
      <c r="BU180" s="61"/>
      <c r="BV180" s="1" t="s">
        <v>415</v>
      </c>
      <c r="BW180" s="1">
        <f t="shared" si="266"/>
        <v>-8</v>
      </c>
      <c r="BX180" s="206" t="s">
        <v>408</v>
      </c>
      <c r="BY180" s="206">
        <f t="shared" si="267"/>
        <v>5</v>
      </c>
      <c r="BZ180" s="3">
        <v>45951</v>
      </c>
      <c r="CA180" s="1" t="s">
        <v>437</v>
      </c>
      <c r="CL180" s="332"/>
      <c r="CO180" s="1"/>
      <c r="CR180" t="s">
        <v>819</v>
      </c>
    </row>
    <row r="181" spans="2:96" x14ac:dyDescent="0.2"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70"/>
      <c r="M181" s="358"/>
      <c r="N181" s="335"/>
      <c r="O181" s="246"/>
      <c r="P181" s="246"/>
      <c r="Q181" s="246"/>
      <c r="R181" s="246"/>
      <c r="S181" s="249" t="str">
        <f>IF(BN181&lt;30,$BX$1,IF(BN181&gt;70,$BR$1,$BV$1))</f>
        <v>˄</v>
      </c>
      <c r="U181" s="208" t="s">
        <v>821</v>
      </c>
      <c r="V181" t="s">
        <v>822</v>
      </c>
      <c r="X181" s="80">
        <v>141.97999999999999</v>
      </c>
      <c r="Y181" s="189"/>
      <c r="Z181" s="189"/>
      <c r="AA181" s="22">
        <f t="shared" si="240"/>
        <v>15</v>
      </c>
      <c r="AB181" s="336">
        <f t="shared" si="241"/>
        <v>30</v>
      </c>
      <c r="AC181" s="337">
        <f t="shared" si="242"/>
        <v>-6</v>
      </c>
      <c r="AD181" s="366">
        <f t="shared" si="243"/>
        <v>0</v>
      </c>
      <c r="AE181" s="337">
        <f t="shared" si="244"/>
        <v>0</v>
      </c>
      <c r="AF181" s="332">
        <v>287611</v>
      </c>
      <c r="AG181" s="332">
        <v>23668</v>
      </c>
      <c r="AH181" s="225" t="str">
        <f t="shared" si="245"/>
        <v>F</v>
      </c>
      <c r="AI181" s="31">
        <f t="shared" si="246"/>
        <v>0</v>
      </c>
      <c r="AJ181" s="284">
        <v>80</v>
      </c>
      <c r="AK181" s="31">
        <f t="shared" si="247"/>
        <v>10</v>
      </c>
      <c r="AL181" s="22"/>
      <c r="AM181" s="457" t="s">
        <v>399</v>
      </c>
      <c r="AN181" s="22">
        <f t="shared" si="248"/>
        <v>5</v>
      </c>
      <c r="AP181" s="31"/>
      <c r="AQ181" s="271" t="s">
        <v>405</v>
      </c>
      <c r="AR181" s="1">
        <f t="shared" si="249"/>
        <v>5</v>
      </c>
      <c r="AS181" s="189">
        <v>2.12</v>
      </c>
      <c r="AT181" s="22">
        <f t="shared" si="250"/>
        <v>-5</v>
      </c>
      <c r="AU181" s="189">
        <v>25.81</v>
      </c>
      <c r="AV181" s="22">
        <f t="shared" si="251"/>
        <v>0</v>
      </c>
      <c r="AW181" s="189">
        <v>6.56</v>
      </c>
      <c r="AX181" s="22">
        <f t="shared" si="252"/>
        <v>0</v>
      </c>
      <c r="AY181" s="175" t="s">
        <v>404</v>
      </c>
      <c r="AZ181" s="189">
        <f t="shared" si="253"/>
        <v>10</v>
      </c>
      <c r="BA181" s="18">
        <v>-0.158</v>
      </c>
      <c r="BB181" s="1">
        <f t="shared" si="254"/>
        <v>-1</v>
      </c>
      <c r="BC181" s="3">
        <v>45657</v>
      </c>
      <c r="BD181" s="22">
        <v>147.65</v>
      </c>
      <c r="BE181" s="22">
        <f t="shared" si="255"/>
        <v>141.97999999999999</v>
      </c>
      <c r="BF181" s="18">
        <f t="shared" si="256"/>
        <v>-3.8401625465628281E-2</v>
      </c>
      <c r="BG181" s="1">
        <f t="shared" si="257"/>
        <v>-4</v>
      </c>
      <c r="BH181" s="225">
        <v>0</v>
      </c>
      <c r="BI181" s="225">
        <f t="shared" si="258"/>
        <v>0</v>
      </c>
      <c r="BJ181" s="225">
        <f t="shared" si="259"/>
        <v>2</v>
      </c>
      <c r="BK181" s="31">
        <v>2</v>
      </c>
      <c r="BL181" s="31">
        <f t="shared" si="260"/>
        <v>0</v>
      </c>
      <c r="BM181" s="1">
        <f t="shared" si="261"/>
        <v>1</v>
      </c>
      <c r="BN181" s="61">
        <v>72</v>
      </c>
      <c r="BO181" s="61">
        <f t="shared" si="262"/>
        <v>0</v>
      </c>
      <c r="BP181" s="1">
        <f t="shared" si="263"/>
        <v>-3</v>
      </c>
      <c r="BQ181" s="206"/>
      <c r="BR181" s="61">
        <v>0.04</v>
      </c>
      <c r="BS181" s="337">
        <f t="shared" si="264"/>
        <v>0</v>
      </c>
      <c r="BT181" s="225">
        <f t="shared" si="265"/>
        <v>-5</v>
      </c>
      <c r="BU181" s="61"/>
      <c r="BV181" s="1" t="s">
        <v>414</v>
      </c>
      <c r="BW181" s="1">
        <f t="shared" si="266"/>
        <v>-4</v>
      </c>
      <c r="BX181" s="206" t="s">
        <v>408</v>
      </c>
      <c r="BY181" s="206">
        <f t="shared" si="267"/>
        <v>5</v>
      </c>
      <c r="BZ181" s="3">
        <v>45939</v>
      </c>
      <c r="CA181" s="1" t="s">
        <v>508</v>
      </c>
      <c r="CB181" s="61"/>
      <c r="CC181" s="61"/>
      <c r="CD181" s="332"/>
      <c r="CL181" s="332"/>
      <c r="CO181" s="1"/>
      <c r="CR181" t="s">
        <v>821</v>
      </c>
    </row>
    <row r="182" spans="2:96" ht="17.25" hidden="1" customHeight="1" x14ac:dyDescent="0.2">
      <c r="B182" s="246"/>
      <c r="C182" s="246"/>
      <c r="D182" s="246"/>
      <c r="E182" s="246"/>
      <c r="F182" s="246"/>
      <c r="G182" s="246"/>
      <c r="H182" s="246"/>
      <c r="I182" s="246"/>
      <c r="J182" s="246"/>
      <c r="K182" s="246"/>
      <c r="L182" s="270"/>
      <c r="M182" s="358"/>
      <c r="N182" s="335"/>
      <c r="O182" s="246"/>
      <c r="P182" s="246"/>
      <c r="Q182" s="246"/>
      <c r="R182" s="246"/>
      <c r="S182" s="249"/>
      <c r="U182" s="461"/>
      <c r="X182" s="80"/>
      <c r="Y182" s="189"/>
      <c r="Z182" s="189"/>
      <c r="AA182" s="22">
        <f t="shared" si="240"/>
        <v>1.5</v>
      </c>
      <c r="AB182" s="336">
        <f t="shared" si="241"/>
        <v>0</v>
      </c>
      <c r="AC182" s="337">
        <f t="shared" si="242"/>
        <v>0</v>
      </c>
      <c r="AD182" s="366">
        <f t="shared" si="243"/>
        <v>0</v>
      </c>
      <c r="AE182" s="337">
        <f t="shared" si="244"/>
        <v>0</v>
      </c>
      <c r="AF182" s="332"/>
      <c r="AG182" s="332"/>
      <c r="AH182" s="225" t="str">
        <f t="shared" si="245"/>
        <v>F</v>
      </c>
      <c r="AI182" s="31">
        <f t="shared" si="246"/>
        <v>0</v>
      </c>
      <c r="AJ182" s="284"/>
      <c r="AK182" s="31">
        <f t="shared" si="247"/>
        <v>0</v>
      </c>
      <c r="AL182" s="22"/>
      <c r="AM182" s="2"/>
      <c r="AN182" s="22" t="b">
        <f t="shared" si="248"/>
        <v>0</v>
      </c>
      <c r="AP182" s="31"/>
      <c r="AQ182" s="175"/>
      <c r="AR182" s="1" t="b">
        <f t="shared" si="249"/>
        <v>0</v>
      </c>
      <c r="AS182" s="189"/>
      <c r="AT182" s="22">
        <f t="shared" si="250"/>
        <v>5</v>
      </c>
      <c r="AU182" s="189"/>
      <c r="AV182" s="22">
        <f t="shared" si="251"/>
        <v>5</v>
      </c>
      <c r="AW182" s="189"/>
      <c r="AX182" s="22">
        <f t="shared" si="252"/>
        <v>5</v>
      </c>
      <c r="AY182" s="189"/>
      <c r="AZ182" s="189" t="b">
        <f t="shared" si="253"/>
        <v>0</v>
      </c>
      <c r="BA182" s="18"/>
      <c r="BB182" s="1">
        <f t="shared" si="254"/>
        <v>-2</v>
      </c>
      <c r="BC182" s="3">
        <v>45657</v>
      </c>
      <c r="BD182" s="22"/>
      <c r="BE182" s="22">
        <f t="shared" si="255"/>
        <v>0</v>
      </c>
      <c r="BF182" s="18">
        <f t="shared" si="256"/>
        <v>0</v>
      </c>
      <c r="BG182" s="1">
        <f t="shared" si="257"/>
        <v>-4</v>
      </c>
      <c r="BH182" s="225"/>
      <c r="BI182" s="225">
        <f t="shared" si="258"/>
        <v>0</v>
      </c>
      <c r="BJ182" s="225">
        <f t="shared" si="259"/>
        <v>2</v>
      </c>
      <c r="BK182" s="31"/>
      <c r="BL182" s="31">
        <f t="shared" si="260"/>
        <v>0</v>
      </c>
      <c r="BM182" s="1">
        <f t="shared" si="261"/>
        <v>0.5</v>
      </c>
      <c r="BN182" s="61"/>
      <c r="BO182" s="61">
        <f t="shared" si="262"/>
        <v>0</v>
      </c>
      <c r="BP182" s="1">
        <f t="shared" si="263"/>
        <v>5</v>
      </c>
      <c r="BQ182" s="206"/>
      <c r="BR182" s="61"/>
      <c r="BS182" s="337">
        <f t="shared" si="264"/>
        <v>0</v>
      </c>
      <c r="BT182" s="225">
        <f t="shared" si="265"/>
        <v>-5</v>
      </c>
      <c r="BU182" s="61"/>
      <c r="BV182" s="1"/>
      <c r="BW182" s="1" t="b">
        <f t="shared" si="266"/>
        <v>0</v>
      </c>
      <c r="BX182" s="206" t="s">
        <v>408</v>
      </c>
      <c r="BY182" s="206">
        <f t="shared" si="267"/>
        <v>5</v>
      </c>
      <c r="BZ182" s="3"/>
      <c r="CA182" s="1" t="s">
        <v>437</v>
      </c>
      <c r="CB182" s="61"/>
      <c r="CC182" s="61"/>
      <c r="CD182" s="332"/>
      <c r="CL182" s="332"/>
      <c r="CO182" s="1"/>
    </row>
    <row r="183" spans="2:96" ht="17.25" hidden="1" customHeight="1" x14ac:dyDescent="0.2">
      <c r="B183" s="246"/>
      <c r="C183" s="246"/>
      <c r="D183" s="246"/>
      <c r="E183" s="246"/>
      <c r="F183" s="246"/>
      <c r="G183" s="246"/>
      <c r="H183" s="246"/>
      <c r="I183" s="246"/>
      <c r="J183" s="246"/>
      <c r="K183" s="246"/>
      <c r="L183" s="270"/>
      <c r="M183" s="358"/>
      <c r="N183" s="335"/>
      <c r="O183" s="246"/>
      <c r="P183" s="246"/>
      <c r="Q183" s="246"/>
      <c r="R183" s="246"/>
      <c r="S183" s="249"/>
      <c r="U183" s="461"/>
      <c r="X183" s="80"/>
      <c r="Y183" s="189"/>
      <c r="Z183" s="189"/>
      <c r="AA183" s="22">
        <f t="shared" si="240"/>
        <v>1.5</v>
      </c>
      <c r="AB183" s="336">
        <f t="shared" si="241"/>
        <v>0</v>
      </c>
      <c r="AC183" s="337">
        <f t="shared" si="242"/>
        <v>0</v>
      </c>
      <c r="AD183" s="366">
        <f t="shared" si="243"/>
        <v>0</v>
      </c>
      <c r="AE183" s="337">
        <f t="shared" si="244"/>
        <v>0</v>
      </c>
      <c r="AF183" s="332"/>
      <c r="AG183" s="332"/>
      <c r="AH183" s="225" t="str">
        <f t="shared" si="245"/>
        <v>F</v>
      </c>
      <c r="AI183" s="31">
        <f t="shared" si="246"/>
        <v>0</v>
      </c>
      <c r="AJ183" s="284"/>
      <c r="AK183" s="31">
        <f t="shared" si="247"/>
        <v>0</v>
      </c>
      <c r="AL183" s="22"/>
      <c r="AM183" s="2"/>
      <c r="AN183" s="22" t="b">
        <f t="shared" si="248"/>
        <v>0</v>
      </c>
      <c r="AP183" s="31"/>
      <c r="AQ183" s="175"/>
      <c r="AR183" s="1" t="b">
        <f t="shared" si="249"/>
        <v>0</v>
      </c>
      <c r="AS183" s="189"/>
      <c r="AT183" s="22">
        <f t="shared" si="250"/>
        <v>5</v>
      </c>
      <c r="AU183" s="189"/>
      <c r="AV183" s="22">
        <f t="shared" si="251"/>
        <v>5</v>
      </c>
      <c r="AW183" s="189"/>
      <c r="AX183" s="22">
        <f t="shared" si="252"/>
        <v>5</v>
      </c>
      <c r="AY183" s="189"/>
      <c r="AZ183" s="189" t="b">
        <f t="shared" si="253"/>
        <v>0</v>
      </c>
      <c r="BA183" s="18"/>
      <c r="BB183" s="1">
        <f t="shared" si="254"/>
        <v>-2</v>
      </c>
      <c r="BC183" s="3">
        <v>45657</v>
      </c>
      <c r="BD183" s="22"/>
      <c r="BE183" s="22">
        <f t="shared" si="255"/>
        <v>0</v>
      </c>
      <c r="BF183" s="18">
        <f t="shared" si="256"/>
        <v>0</v>
      </c>
      <c r="BG183" s="1">
        <f t="shared" si="257"/>
        <v>-4</v>
      </c>
      <c r="BH183" s="225"/>
      <c r="BI183" s="225">
        <f t="shared" si="258"/>
        <v>0</v>
      </c>
      <c r="BJ183" s="225">
        <f t="shared" si="259"/>
        <v>2</v>
      </c>
      <c r="BK183" s="31"/>
      <c r="BL183" s="31">
        <f t="shared" si="260"/>
        <v>0</v>
      </c>
      <c r="BM183" s="1">
        <f t="shared" si="261"/>
        <v>0.5</v>
      </c>
      <c r="BN183" s="61"/>
      <c r="BO183" s="61">
        <f t="shared" si="262"/>
        <v>0</v>
      </c>
      <c r="BP183" s="1">
        <f t="shared" si="263"/>
        <v>5</v>
      </c>
      <c r="BQ183" s="206"/>
      <c r="BR183" s="61"/>
      <c r="BS183" s="337">
        <f t="shared" si="264"/>
        <v>0</v>
      </c>
      <c r="BT183" s="225">
        <f t="shared" si="265"/>
        <v>-5</v>
      </c>
      <c r="BU183" s="61"/>
      <c r="BV183" s="1"/>
      <c r="BW183" s="1" t="b">
        <f t="shared" si="266"/>
        <v>0</v>
      </c>
      <c r="BX183" s="206" t="s">
        <v>408</v>
      </c>
      <c r="BY183" s="206">
        <f t="shared" si="267"/>
        <v>5</v>
      </c>
      <c r="BZ183" s="3"/>
      <c r="CA183" s="1" t="s">
        <v>437</v>
      </c>
      <c r="CB183" s="61"/>
      <c r="CC183" s="61"/>
      <c r="CD183" s="332"/>
      <c r="CL183" s="332"/>
      <c r="CO183" s="1"/>
    </row>
    <row r="184" spans="2:96" ht="17.25" hidden="1" customHeight="1" x14ac:dyDescent="0.2">
      <c r="B184" s="246"/>
      <c r="C184" s="246"/>
      <c r="D184" s="246"/>
      <c r="E184" s="246"/>
      <c r="F184" s="246"/>
      <c r="G184" s="246"/>
      <c r="H184" s="246"/>
      <c r="I184" s="246"/>
      <c r="J184" s="246"/>
      <c r="K184" s="246"/>
      <c r="L184" s="270"/>
      <c r="M184" s="358"/>
      <c r="N184" s="335"/>
      <c r="O184" s="246"/>
      <c r="P184" s="246"/>
      <c r="Q184" s="246"/>
      <c r="R184" s="246"/>
      <c r="S184" s="249"/>
      <c r="U184" s="461"/>
      <c r="X184" s="80"/>
      <c r="Y184" s="189"/>
      <c r="Z184" s="189"/>
      <c r="AA184" s="22">
        <f t="shared" si="240"/>
        <v>1.5</v>
      </c>
      <c r="AB184" s="336">
        <f t="shared" si="241"/>
        <v>0</v>
      </c>
      <c r="AC184" s="337">
        <f t="shared" si="242"/>
        <v>0</v>
      </c>
      <c r="AD184" s="366">
        <f t="shared" si="243"/>
        <v>0</v>
      </c>
      <c r="AE184" s="337">
        <f t="shared" si="244"/>
        <v>0</v>
      </c>
      <c r="AF184" s="332"/>
      <c r="AG184" s="332"/>
      <c r="AH184" s="225" t="str">
        <f t="shared" si="245"/>
        <v>F</v>
      </c>
      <c r="AI184" s="31">
        <f t="shared" si="246"/>
        <v>0</v>
      </c>
      <c r="AJ184" s="284"/>
      <c r="AK184" s="31">
        <f t="shared" si="247"/>
        <v>0</v>
      </c>
      <c r="AL184" s="22"/>
      <c r="AM184" s="2"/>
      <c r="AN184" s="22" t="b">
        <f t="shared" si="248"/>
        <v>0</v>
      </c>
      <c r="AP184" s="31"/>
      <c r="AQ184" s="175"/>
      <c r="AR184" s="1" t="b">
        <f t="shared" si="249"/>
        <v>0</v>
      </c>
      <c r="AS184" s="189"/>
      <c r="AT184" s="22">
        <f t="shared" si="250"/>
        <v>5</v>
      </c>
      <c r="AU184" s="189"/>
      <c r="AV184" s="22">
        <f t="shared" si="251"/>
        <v>5</v>
      </c>
      <c r="AW184" s="189"/>
      <c r="AX184" s="22">
        <f t="shared" si="252"/>
        <v>5</v>
      </c>
      <c r="AY184" s="189"/>
      <c r="AZ184" s="189" t="b">
        <f t="shared" si="253"/>
        <v>0</v>
      </c>
      <c r="BA184" s="18"/>
      <c r="BB184" s="1">
        <f t="shared" si="254"/>
        <v>-2</v>
      </c>
      <c r="BC184" s="3">
        <v>45657</v>
      </c>
      <c r="BD184" s="22"/>
      <c r="BE184" s="22">
        <f t="shared" si="255"/>
        <v>0</v>
      </c>
      <c r="BF184" s="18">
        <f t="shared" si="256"/>
        <v>0</v>
      </c>
      <c r="BG184" s="1">
        <f t="shared" si="257"/>
        <v>-4</v>
      </c>
      <c r="BH184" s="225"/>
      <c r="BI184" s="225">
        <f t="shared" si="258"/>
        <v>0</v>
      </c>
      <c r="BJ184" s="225">
        <f t="shared" si="259"/>
        <v>2</v>
      </c>
      <c r="BK184" s="31"/>
      <c r="BL184" s="31">
        <f t="shared" si="260"/>
        <v>0</v>
      </c>
      <c r="BM184" s="1">
        <f t="shared" si="261"/>
        <v>0.5</v>
      </c>
      <c r="BN184" s="61"/>
      <c r="BO184" s="61">
        <f t="shared" si="262"/>
        <v>0</v>
      </c>
      <c r="BP184" s="1">
        <f t="shared" si="263"/>
        <v>5</v>
      </c>
      <c r="BQ184" s="206"/>
      <c r="BR184" s="61"/>
      <c r="BS184" s="337">
        <f t="shared" si="264"/>
        <v>0</v>
      </c>
      <c r="BT184" s="225">
        <f t="shared" si="265"/>
        <v>-5</v>
      </c>
      <c r="BU184" s="61"/>
      <c r="BV184" s="1"/>
      <c r="BW184" s="1" t="b">
        <f t="shared" si="266"/>
        <v>0</v>
      </c>
      <c r="BX184" s="206" t="s">
        <v>408</v>
      </c>
      <c r="BY184" s="206">
        <f t="shared" si="267"/>
        <v>5</v>
      </c>
      <c r="BZ184" s="3"/>
      <c r="CA184" s="1" t="s">
        <v>437</v>
      </c>
      <c r="CB184" s="61"/>
      <c r="CC184" s="61"/>
      <c r="CD184" s="332"/>
      <c r="CL184" s="332"/>
      <c r="CO184" s="1"/>
    </row>
    <row r="185" spans="2:96" ht="17.25" hidden="1" customHeight="1" x14ac:dyDescent="0.2">
      <c r="B185" s="246"/>
      <c r="C185" s="246"/>
      <c r="D185" s="246"/>
      <c r="E185" s="246"/>
      <c r="F185" s="246"/>
      <c r="G185" s="246"/>
      <c r="H185" s="246"/>
      <c r="I185" s="246"/>
      <c r="J185" s="246"/>
      <c r="K185" s="246"/>
      <c r="L185" s="270"/>
      <c r="M185" s="358"/>
      <c r="N185" s="335"/>
      <c r="O185" s="246"/>
      <c r="P185" s="246"/>
      <c r="Q185" s="246"/>
      <c r="R185" s="246"/>
      <c r="S185" s="249"/>
      <c r="U185" s="461"/>
      <c r="X185" s="80"/>
      <c r="Y185" s="189"/>
      <c r="Z185" s="189"/>
      <c r="AA185" s="22">
        <f t="shared" si="240"/>
        <v>1.5</v>
      </c>
      <c r="AB185" s="336">
        <f t="shared" si="241"/>
        <v>0</v>
      </c>
      <c r="AC185" s="337">
        <f t="shared" si="242"/>
        <v>0</v>
      </c>
      <c r="AD185" s="366">
        <f t="shared" si="243"/>
        <v>0</v>
      </c>
      <c r="AE185" s="337">
        <f t="shared" si="244"/>
        <v>0</v>
      </c>
      <c r="AF185" s="332"/>
      <c r="AG185" s="332"/>
      <c r="AH185" s="225" t="str">
        <f t="shared" si="245"/>
        <v>F</v>
      </c>
      <c r="AI185" s="31">
        <f t="shared" si="246"/>
        <v>0</v>
      </c>
      <c r="AJ185" s="284"/>
      <c r="AK185" s="31">
        <f t="shared" si="247"/>
        <v>0</v>
      </c>
      <c r="AL185" s="22"/>
      <c r="AM185" s="2"/>
      <c r="AN185" s="22" t="b">
        <f t="shared" si="248"/>
        <v>0</v>
      </c>
      <c r="AP185" s="31"/>
      <c r="AQ185" s="175"/>
      <c r="AR185" s="1" t="b">
        <f t="shared" si="249"/>
        <v>0</v>
      </c>
      <c r="AS185" s="189"/>
      <c r="AT185" s="22">
        <f t="shared" si="250"/>
        <v>5</v>
      </c>
      <c r="AU185" s="189"/>
      <c r="AV185" s="22">
        <f t="shared" si="251"/>
        <v>5</v>
      </c>
      <c r="AW185" s="189"/>
      <c r="AX185" s="22">
        <f t="shared" si="252"/>
        <v>5</v>
      </c>
      <c r="AY185" s="189"/>
      <c r="AZ185" s="189" t="b">
        <f t="shared" si="253"/>
        <v>0</v>
      </c>
      <c r="BA185" s="18"/>
      <c r="BB185" s="1">
        <f t="shared" si="254"/>
        <v>-2</v>
      </c>
      <c r="BC185" s="3">
        <v>45657</v>
      </c>
      <c r="BD185" s="22"/>
      <c r="BE185" s="22">
        <f t="shared" si="255"/>
        <v>0</v>
      </c>
      <c r="BF185" s="18">
        <f t="shared" si="256"/>
        <v>0</v>
      </c>
      <c r="BG185" s="1">
        <f t="shared" si="257"/>
        <v>-4</v>
      </c>
      <c r="BH185" s="225"/>
      <c r="BI185" s="225">
        <f t="shared" si="258"/>
        <v>0</v>
      </c>
      <c r="BJ185" s="225">
        <f t="shared" si="259"/>
        <v>2</v>
      </c>
      <c r="BK185" s="31"/>
      <c r="BL185" s="31">
        <f t="shared" si="260"/>
        <v>0</v>
      </c>
      <c r="BM185" s="1">
        <f t="shared" si="261"/>
        <v>0.5</v>
      </c>
      <c r="BN185" s="61"/>
      <c r="BO185" s="61">
        <f t="shared" si="262"/>
        <v>0</v>
      </c>
      <c r="BP185" s="1">
        <f t="shared" si="263"/>
        <v>5</v>
      </c>
      <c r="BQ185" s="206"/>
      <c r="BR185" s="61"/>
      <c r="BS185" s="337">
        <f t="shared" si="264"/>
        <v>0</v>
      </c>
      <c r="BT185" s="225">
        <f t="shared" si="265"/>
        <v>-5</v>
      </c>
      <c r="BU185" s="61"/>
      <c r="BV185" s="1"/>
      <c r="BW185" s="1" t="b">
        <f t="shared" si="266"/>
        <v>0</v>
      </c>
      <c r="BX185" s="206" t="s">
        <v>408</v>
      </c>
      <c r="BY185" s="206">
        <f t="shared" si="267"/>
        <v>5</v>
      </c>
      <c r="BZ185" s="3"/>
      <c r="CA185" s="1" t="s">
        <v>437</v>
      </c>
      <c r="CB185" s="61"/>
      <c r="CC185" s="61"/>
      <c r="CD185" s="332"/>
      <c r="CL185" s="332"/>
      <c r="CO185" s="1"/>
    </row>
    <row r="186" spans="2:96" ht="17.25" hidden="1" customHeight="1" x14ac:dyDescent="0.2"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70"/>
      <c r="M186" s="358"/>
      <c r="N186" s="335"/>
      <c r="O186" s="246"/>
      <c r="P186" s="246"/>
      <c r="Q186" s="246"/>
      <c r="R186" s="246"/>
      <c r="S186" s="249"/>
      <c r="U186" s="461"/>
      <c r="X186" s="80"/>
      <c r="Y186" s="189"/>
      <c r="Z186" s="189"/>
      <c r="AA186" s="22">
        <f t="shared" si="240"/>
        <v>1.5</v>
      </c>
      <c r="AB186" s="336">
        <f t="shared" si="241"/>
        <v>0</v>
      </c>
      <c r="AC186" s="337">
        <f t="shared" si="242"/>
        <v>0</v>
      </c>
      <c r="AD186" s="366">
        <f t="shared" si="243"/>
        <v>0</v>
      </c>
      <c r="AE186" s="337">
        <f t="shared" si="244"/>
        <v>0</v>
      </c>
      <c r="AF186" s="332"/>
      <c r="AG186" s="332"/>
      <c r="AH186" s="225" t="str">
        <f t="shared" si="245"/>
        <v>F</v>
      </c>
      <c r="AI186" s="31">
        <f t="shared" si="246"/>
        <v>0</v>
      </c>
      <c r="AJ186" s="284"/>
      <c r="AK186" s="31">
        <f t="shared" si="247"/>
        <v>0</v>
      </c>
      <c r="AL186" s="22"/>
      <c r="AM186" s="2"/>
      <c r="AN186" s="22" t="b">
        <f t="shared" si="248"/>
        <v>0</v>
      </c>
      <c r="AP186" s="31"/>
      <c r="AQ186" s="175"/>
      <c r="AR186" s="1" t="b">
        <f t="shared" si="249"/>
        <v>0</v>
      </c>
      <c r="AS186" s="189"/>
      <c r="AT186" s="22">
        <f t="shared" si="250"/>
        <v>5</v>
      </c>
      <c r="AU186" s="189"/>
      <c r="AV186" s="22">
        <f t="shared" si="251"/>
        <v>5</v>
      </c>
      <c r="AW186" s="189"/>
      <c r="AX186" s="22">
        <f t="shared" si="252"/>
        <v>5</v>
      </c>
      <c r="AY186" s="189"/>
      <c r="AZ186" s="189" t="b">
        <f t="shared" si="253"/>
        <v>0</v>
      </c>
      <c r="BA186" s="18"/>
      <c r="BB186" s="1">
        <f t="shared" si="254"/>
        <v>-2</v>
      </c>
      <c r="BC186" s="3">
        <v>45657</v>
      </c>
      <c r="BD186" s="22"/>
      <c r="BE186" s="22">
        <f t="shared" si="255"/>
        <v>0</v>
      </c>
      <c r="BF186" s="18">
        <f t="shared" si="256"/>
        <v>0</v>
      </c>
      <c r="BG186" s="1">
        <f t="shared" si="257"/>
        <v>-4</v>
      </c>
      <c r="BH186" s="225"/>
      <c r="BI186" s="225">
        <f t="shared" si="258"/>
        <v>0</v>
      </c>
      <c r="BJ186" s="225">
        <f t="shared" si="259"/>
        <v>2</v>
      </c>
      <c r="BK186" s="31"/>
      <c r="BL186" s="31">
        <f t="shared" si="260"/>
        <v>0</v>
      </c>
      <c r="BM186" s="1">
        <f t="shared" si="261"/>
        <v>0.5</v>
      </c>
      <c r="BN186" s="61"/>
      <c r="BO186" s="61">
        <f t="shared" si="262"/>
        <v>0</v>
      </c>
      <c r="BP186" s="1">
        <f t="shared" si="263"/>
        <v>5</v>
      </c>
      <c r="BQ186" s="206"/>
      <c r="BR186" s="61"/>
      <c r="BS186" s="337">
        <f t="shared" si="264"/>
        <v>0</v>
      </c>
      <c r="BT186" s="225">
        <f t="shared" si="265"/>
        <v>-5</v>
      </c>
      <c r="BU186" s="61"/>
      <c r="BV186" s="1"/>
      <c r="BW186" s="1" t="b">
        <f t="shared" si="266"/>
        <v>0</v>
      </c>
      <c r="BX186" s="206" t="s">
        <v>408</v>
      </c>
      <c r="BY186" s="206">
        <f t="shared" si="267"/>
        <v>5</v>
      </c>
      <c r="BZ186" s="3"/>
      <c r="CA186" s="1" t="s">
        <v>437</v>
      </c>
      <c r="CB186" s="61"/>
      <c r="CC186" s="61"/>
      <c r="CD186" s="332"/>
      <c r="CL186" s="332"/>
      <c r="CO186" s="1"/>
    </row>
    <row r="187" spans="2:96" ht="17.25" customHeight="1" x14ac:dyDescent="0.2"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70"/>
      <c r="M187" s="358"/>
      <c r="N187" s="335"/>
      <c r="O187" s="246"/>
      <c r="P187" s="246"/>
      <c r="Q187" s="246"/>
      <c r="R187" s="246"/>
      <c r="S187" s="249"/>
      <c r="U187" s="461"/>
      <c r="X187" s="80"/>
      <c r="Y187" s="80"/>
      <c r="Z187" s="80"/>
      <c r="AA187" s="80"/>
      <c r="AB187" s="336"/>
      <c r="AC187" s="337"/>
      <c r="AD187" s="366"/>
      <c r="AE187" s="337"/>
      <c r="AF187" s="332"/>
      <c r="AG187" s="332"/>
      <c r="AH187" s="225"/>
      <c r="AI187" s="31"/>
      <c r="AJ187" s="284"/>
      <c r="AK187" s="31"/>
      <c r="AL187" s="22"/>
      <c r="AM187" s="2"/>
      <c r="AN187" s="22"/>
      <c r="AP187" s="31"/>
      <c r="AQ187" s="175"/>
      <c r="AR187" s="1"/>
      <c r="AS187" s="189"/>
      <c r="AT187" s="22"/>
      <c r="AU187" s="189"/>
      <c r="AV187" s="22"/>
      <c r="AW187" s="189"/>
      <c r="AX187" s="22"/>
      <c r="AY187" s="189"/>
      <c r="AZ187" s="189"/>
      <c r="BA187" s="18"/>
      <c r="BB187" s="1"/>
      <c r="BC187" s="3"/>
      <c r="BD187" s="22"/>
      <c r="BE187" s="22"/>
      <c r="BF187" s="18"/>
      <c r="BG187" s="1"/>
      <c r="BH187" s="225"/>
      <c r="BI187" s="225"/>
      <c r="BJ187" s="225"/>
      <c r="BK187" s="31"/>
      <c r="BL187" s="31"/>
      <c r="BM187" s="1"/>
      <c r="BN187" s="61"/>
      <c r="BO187" s="61"/>
      <c r="BP187" s="1"/>
      <c r="BQ187" s="206"/>
      <c r="BR187" s="61"/>
      <c r="BS187" s="337"/>
      <c r="BT187" s="225"/>
      <c r="BU187" s="61"/>
      <c r="BV187" s="1"/>
      <c r="BW187" s="1"/>
      <c r="BX187" s="206"/>
      <c r="BY187" s="206"/>
      <c r="BZ187" s="3"/>
      <c r="CA187" s="1"/>
      <c r="CB187" s="61"/>
      <c r="CC187" s="61"/>
      <c r="CD187" s="332"/>
      <c r="CL187" s="332"/>
      <c r="CO187" s="1"/>
    </row>
    <row r="188" spans="2:96" ht="17.25" customHeight="1" x14ac:dyDescent="0.2">
      <c r="B188" s="246"/>
      <c r="C188" s="246"/>
      <c r="D188" s="246"/>
      <c r="E188" s="246"/>
      <c r="F188" s="246"/>
      <c r="G188" s="246"/>
      <c r="H188" s="246"/>
      <c r="I188" s="246"/>
      <c r="J188" s="246"/>
      <c r="K188" s="246"/>
      <c r="L188" s="270"/>
      <c r="M188" s="358"/>
      <c r="N188" s="335"/>
      <c r="O188" s="246"/>
      <c r="P188" s="246"/>
      <c r="Q188" s="246"/>
      <c r="R188" s="246"/>
      <c r="S188" s="249"/>
      <c r="U188" s="461"/>
      <c r="X188" s="80"/>
      <c r="Y188" s="80"/>
      <c r="Z188" s="80"/>
      <c r="AA188" s="80"/>
      <c r="AB188" s="336"/>
      <c r="AC188" s="337"/>
      <c r="AD188" s="366"/>
      <c r="AE188" s="337"/>
      <c r="AF188" s="332"/>
      <c r="AG188" s="332"/>
      <c r="AH188" s="225"/>
      <c r="AI188" s="31"/>
      <c r="AJ188" s="284"/>
      <c r="AK188" s="31"/>
      <c r="AL188" s="22"/>
      <c r="AM188" s="2"/>
      <c r="AN188" s="22"/>
      <c r="AP188" s="31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1"/>
      <c r="CB188" s="61"/>
      <c r="CC188" s="61"/>
      <c r="CD188" s="332"/>
      <c r="CL188" s="332"/>
      <c r="CO188" s="1"/>
    </row>
    <row r="189" spans="2:96" ht="17.25" customHeight="1" x14ac:dyDescent="0.2"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70"/>
      <c r="M189" s="358"/>
      <c r="N189" s="335"/>
      <c r="O189" s="246"/>
      <c r="P189" s="246"/>
      <c r="Q189" s="246"/>
      <c r="R189" s="246"/>
      <c r="S189" s="249"/>
      <c r="T189" s="456" t="s">
        <v>692</v>
      </c>
      <c r="U189" s="446" t="s">
        <v>823</v>
      </c>
      <c r="X189" s="80"/>
      <c r="Y189" s="80"/>
      <c r="Z189" s="80"/>
      <c r="AA189" s="80"/>
      <c r="AB189" s="455">
        <f>VLOOKUP(CLEAN(TRIM(T189)), 'ETF''s'!$B$7:$C$42, 2, FALSE)</f>
        <v>30</v>
      </c>
      <c r="AC189" s="506">
        <f>VLOOKUP(CLEAN(TRIM(T189)), 'ETF''s'!$B$7:$D$42, 3, FALSE)</f>
        <v>-6</v>
      </c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1"/>
      <c r="CB189" s="61"/>
      <c r="CC189" s="61"/>
      <c r="CD189" s="332"/>
      <c r="CL189" s="332"/>
      <c r="CO189" s="1"/>
      <c r="CR189" t="s">
        <v>823</v>
      </c>
    </row>
    <row r="190" spans="2:96" x14ac:dyDescent="0.2">
      <c r="B190" s="246"/>
      <c r="C190" s="246"/>
      <c r="D190" s="246"/>
      <c r="E190" s="246"/>
      <c r="F190" s="246"/>
      <c r="G190" s="246"/>
      <c r="H190" s="246"/>
      <c r="I190" s="246"/>
      <c r="J190" s="246"/>
      <c r="K190" s="246"/>
      <c r="L190" s="270"/>
      <c r="M190" s="358"/>
      <c r="N190" s="335"/>
      <c r="O190" s="246"/>
      <c r="P190" s="246"/>
      <c r="Q190" s="246"/>
      <c r="R190" s="246"/>
      <c r="S190" s="249" t="str">
        <f>IF(BN190&lt;30,$BX$1,IF(BN190&gt;70,$BR$1,$BV$1))</f>
        <v>˃</v>
      </c>
      <c r="U190" s="208" t="s">
        <v>824</v>
      </c>
      <c r="V190" t="s">
        <v>825</v>
      </c>
      <c r="X190" s="80">
        <v>78</v>
      </c>
      <c r="Y190" s="189"/>
      <c r="Z190" s="189"/>
      <c r="AA190" s="22">
        <f t="shared" ref="AA190:AA195" si="268">AN190+AP190+AR190+AZ190+BB190+BG190+BJ190+BM190+BT190+BW190+BY190+AC190+AI190+BP190+AK190</f>
        <v>11</v>
      </c>
      <c r="AB190" s="336">
        <f t="shared" ref="AB190:AB195" si="269">IF(X190&gt;0,AB$189,0)</f>
        <v>30</v>
      </c>
      <c r="AC190" s="337">
        <f t="shared" ref="AC190:AC195" si="270">IF(AB190&gt;0,AC$189,0)</f>
        <v>-6</v>
      </c>
      <c r="AD190" s="366">
        <f t="shared" ref="AD190:AD195" si="271">AB190*M190</f>
        <v>0</v>
      </c>
      <c r="AE190" s="337">
        <f t="shared" ref="AE190:AE195" si="272">AC190*M190</f>
        <v>0</v>
      </c>
      <c r="AF190" s="332">
        <v>588176</v>
      </c>
      <c r="AG190" s="332">
        <v>85529</v>
      </c>
      <c r="AH190" s="225" t="str">
        <f t="shared" ref="AH190:AH195" si="273">IF(AF190&gt;2500000,AQ$2,IF(AF190&gt;1000000,AR$2,IF(AF190&gt;750000,AS$2,IF(AF190&gt;500000,AT$2,IF(AF190&lt;500000,AU$2)))))</f>
        <v>D</v>
      </c>
      <c r="AI190" s="31">
        <f t="shared" ref="AI190:AI195" si="274">IF(AH190=AQ$2,20,IF(AH190=AR$2,15,IF(AH190=AS$2,10,IF(AH190=AT$2,5,IF(AH190=AU$2,0)))))</f>
        <v>5</v>
      </c>
      <c r="AJ190" s="284">
        <v>87</v>
      </c>
      <c r="AK190" s="31">
        <f t="shared" ref="AK190:AK195" si="275">IF(AJ190&gt;84,20,IF(AJ190&gt;80,15,IF(AJ190&gt;75,10,IF(AJ190&gt;70,5,IF(AJ190&gt;49,0,IF(AJ190&lt;1,0,IF(AJ190&lt;20,-20,IF(AJ190&lt;30,-15,IF(AJ190&lt;40,-10,IF(AJ190&lt;50,-5))))))))))</f>
        <v>20</v>
      </c>
      <c r="AL190" s="22"/>
      <c r="AM190" s="452" t="s">
        <v>400</v>
      </c>
      <c r="AN190" s="22">
        <f t="shared" ref="AN190:AN195" si="276">IF(AM190=$AN$1,20,IF(AM190=$AO$1,17,IF(AM190=$AP$1,12,IF(AM190=$AQ$1,5,IF(AM190=$AR$1,0)))))</f>
        <v>0</v>
      </c>
      <c r="AP190" s="31"/>
      <c r="AQ190" s="178" t="s">
        <v>407</v>
      </c>
      <c r="AR190" s="1">
        <f t="shared" ref="AR190:AR195" si="277">IF(AQ190=$AS$1,20,IF(AQ190=$AU$1,18,IF(AQ190=$AW$1,14,IF(AQ190=$AY$1,10,IF(AQ190=$BA$1,5,IF(AQ190=$BC$1,0,IF(AQ190=$BD$1,-2.5)))))))</f>
        <v>-2.5</v>
      </c>
      <c r="AS190" s="189">
        <v>6.79</v>
      </c>
      <c r="AT190" s="22">
        <f t="shared" ref="AT190:AT195" si="278">IF(AS190&lt;1,5,IF(AS190&lt;2,0,IF(AS190&gt;2,-5, IF(AS190=0,5,IF(AS190&lt;0,-7)))))</f>
        <v>-5</v>
      </c>
      <c r="AU190" s="189">
        <v>21.79</v>
      </c>
      <c r="AV190" s="22">
        <f t="shared" ref="AV190:AV195" si="279">IF(AU190&lt;0,-7,IF(AU190&lt;15,5,IF(AU190&lt;25,2,IF(AU190=25,-5,IF(AU190&gt;25,0)))))</f>
        <v>2</v>
      </c>
      <c r="AW190" s="189">
        <v>4.5</v>
      </c>
      <c r="AX190" s="22">
        <f t="shared" ref="AX190:AX195" si="280">IF(AW190=1,5,IF(AW190&lt;1,5,IF(AW190&gt;1,0)))</f>
        <v>0</v>
      </c>
      <c r="AY190" s="273" t="s">
        <v>406</v>
      </c>
      <c r="AZ190" s="189">
        <f t="shared" ref="AZ190:AZ195" si="281">IF(AY190=$AS$1,20,IF(AY190=$AU$1,18,IF(AY190=$AW$1,14,IF(AY190=$AY$1,10,IF(AY190=$BA$1,5,IF(AY190=$BC$1,0,IF(AY190=$BD$1,-2.5)))))))</f>
        <v>0</v>
      </c>
      <c r="BA190" s="18">
        <v>-0.22</v>
      </c>
      <c r="BB190" s="1">
        <f t="shared" ref="BB190:BB195" si="282">IF(BA190&gt;0.05,2,IF(BA190&gt;0,1,IF(BA190&lt;-0.05,-1,IF(BA190&lt;0.1,-2))))</f>
        <v>-1</v>
      </c>
      <c r="BC190" s="3">
        <v>45657</v>
      </c>
      <c r="BD190" s="22">
        <v>89.36</v>
      </c>
      <c r="BE190" s="22">
        <f t="shared" ref="BE190:BE195" si="283">X190</f>
        <v>78</v>
      </c>
      <c r="BF190" s="18">
        <f t="shared" ref="BF190:BF195" si="284">IF(BD190&gt;0,(BE190-BD190)/BD190,0)</f>
        <v>-0.12712623097582809</v>
      </c>
      <c r="BG190" s="1">
        <f t="shared" ref="BG190:BG195" si="285">IF(BF190&gt;0.05,4,IF(BF190&gt;0,2,IF(BF190&lt;-0.05,-2,IF(BF190&lt;0.1,-4))))</f>
        <v>-2</v>
      </c>
      <c r="BH190" s="225">
        <v>-3.5</v>
      </c>
      <c r="BI190" s="225">
        <f t="shared" ref="BI190:BI195" si="286">BH190*M190</f>
        <v>0</v>
      </c>
      <c r="BJ190" s="225">
        <f t="shared" ref="BJ190:BJ195" si="287">IF(BH190&gt;5,-1,IF(BH190&gt;4,0,IF(BH190&gt;3,1,IF(BH190&gt;2,2,IF(BH190&gt;1,2, IF(BH190=0,2,IF(BH190&lt;-5,-2,IF(BH190&lt;4,2,IF(BH190&lt;0,1)))))))))</f>
        <v>2</v>
      </c>
      <c r="BK190" s="31">
        <v>-27</v>
      </c>
      <c r="BL190" s="31">
        <f t="shared" ref="BL190:BL195" si="288">BK190*M190</f>
        <v>0</v>
      </c>
      <c r="BM190" s="1">
        <f t="shared" ref="BM190:BM195" si="289">IF(BK190&gt;40,4,IF(BK190&gt;30,3.5,IF(BK190&gt;20,3,IF(BK190&gt;10,2,IF(BK190&gt;0,1,IF(BK190=0,0.5,IF(BK190&lt;-40,-4,IF(BK190&lt;-30,-3,IF(BK190&lt;-20,-2.5,IF(BK190&lt;-10,-2,IF(BK190&lt;0,0)))))))))))</f>
        <v>-2.5</v>
      </c>
      <c r="BN190" s="61">
        <v>39</v>
      </c>
      <c r="BO190" s="61">
        <f t="shared" ref="BO190:BO195" si="290">BN190*M190</f>
        <v>0</v>
      </c>
      <c r="BP190" s="1">
        <f t="shared" ref="BP190:BP195" si="291">IF(BN190&lt;10,5,IF(BN190&lt;20,4,IF(BN190&lt;30,3,IF(BN190&lt;40,2,IF(BN190&lt;50,1,IF(BN190=50,0,IF(BN190&gt;90,-5,IF(BN190&gt;80,-4,IF(BN190&gt;70,-3,IF(BN190&gt;60,-2,IF(BN190&gt;50,-1,0)))))))))))</f>
        <v>2</v>
      </c>
      <c r="BQ190" s="206"/>
      <c r="BR190" s="61">
        <v>0</v>
      </c>
      <c r="BS190" s="337">
        <f t="shared" ref="BS190:BS195" si="292">BR190*M190</f>
        <v>0</v>
      </c>
      <c r="BT190" s="225">
        <f t="shared" ref="BT190:BT195" si="293">IF(BR190=1,20,IF(BR190&gt;0.9,16,IF(BR190&gt;0.8,12,IF(BR190&gt;0.7,8,IF(BR190&gt;0.6,4,IF(BR190&gt;0.5,0,IF(BR190&gt;0.4,-1,IF(BR190&gt;0.3,-2,IF(BR190&gt;0.2,-3,IF(BR190&gt;0.1,-4,IF(BR190&gt;0,-5,IF(BR190=0,-5))))))))))))</f>
        <v>-5</v>
      </c>
      <c r="BU190" s="61"/>
      <c r="BV190" s="1" t="s">
        <v>414</v>
      </c>
      <c r="BW190" s="1">
        <f t="shared" ref="BW190:BW195" si="294">IF(BV190=$BZ$1,8,IF(BV190=$CA$1,4,IF(BV190=$CB$1,0,IF(BV190=$CC$1,-4,IF(BV190=$CE$1,-8)))))</f>
        <v>-4</v>
      </c>
      <c r="BX190" s="206" t="s">
        <v>408</v>
      </c>
      <c r="BY190" s="206">
        <f t="shared" ref="BY190:BY195" si="295">IF(BX190=BR$1,5,IF(BX190=BV$1,0,IF(BX190=BX$1,-5)))</f>
        <v>5</v>
      </c>
      <c r="BZ190" s="3">
        <v>45961</v>
      </c>
      <c r="CA190" s="1" t="s">
        <v>437</v>
      </c>
      <c r="CB190" s="61"/>
      <c r="CC190" s="61"/>
      <c r="CD190" s="332"/>
      <c r="CE190" t="s">
        <v>793</v>
      </c>
      <c r="CF190" t="s">
        <v>823</v>
      </c>
      <c r="CG190" t="s">
        <v>826</v>
      </c>
      <c r="CL190" s="332"/>
      <c r="CO190" s="1"/>
      <c r="CR190" t="s">
        <v>824</v>
      </c>
    </row>
    <row r="191" spans="2:96" x14ac:dyDescent="0.2">
      <c r="B191" s="246"/>
      <c r="C191" s="246"/>
      <c r="D191" s="246"/>
      <c r="E191" s="246"/>
      <c r="F191" s="246"/>
      <c r="G191" s="246"/>
      <c r="H191" s="246"/>
      <c r="I191" s="246"/>
      <c r="J191" s="246"/>
      <c r="K191" s="246"/>
      <c r="L191" s="270"/>
      <c r="M191" s="358"/>
      <c r="N191" s="335"/>
      <c r="O191" s="246"/>
      <c r="P191" s="246"/>
      <c r="Q191" s="246"/>
      <c r="R191" s="246"/>
      <c r="S191" s="249" t="str">
        <f>IF(BN191&lt;30,$BX$1,IF(BN191&gt;70,$BR$1,$BV$1))</f>
        <v>˅</v>
      </c>
      <c r="U191" s="208" t="s">
        <v>827</v>
      </c>
      <c r="V191" t="s">
        <v>828</v>
      </c>
      <c r="X191" s="80">
        <v>152.27000000000001</v>
      </c>
      <c r="Y191" s="189"/>
      <c r="Z191" s="189"/>
      <c r="AA191" s="22">
        <f t="shared" si="268"/>
        <v>7</v>
      </c>
      <c r="AB191" s="336">
        <f t="shared" si="269"/>
        <v>30</v>
      </c>
      <c r="AC191" s="337">
        <f t="shared" si="270"/>
        <v>-6</v>
      </c>
      <c r="AD191" s="366">
        <f t="shared" si="271"/>
        <v>0</v>
      </c>
      <c r="AE191" s="337">
        <f t="shared" si="272"/>
        <v>0</v>
      </c>
      <c r="AF191" s="332">
        <v>773248</v>
      </c>
      <c r="AG191" s="332">
        <v>143881</v>
      </c>
      <c r="AH191" s="225" t="str">
        <f t="shared" si="273"/>
        <v>C</v>
      </c>
      <c r="AI191" s="31">
        <f t="shared" si="274"/>
        <v>10</v>
      </c>
      <c r="AJ191" s="284">
        <v>80</v>
      </c>
      <c r="AK191" s="31">
        <f t="shared" si="275"/>
        <v>10</v>
      </c>
      <c r="AL191" s="22"/>
      <c r="AM191" s="457" t="s">
        <v>399</v>
      </c>
      <c r="AN191" s="22">
        <f t="shared" si="276"/>
        <v>5</v>
      </c>
      <c r="AP191" s="31"/>
      <c r="AQ191" s="178" t="s">
        <v>407</v>
      </c>
      <c r="AR191" s="1">
        <f t="shared" si="277"/>
        <v>-2.5</v>
      </c>
      <c r="AS191" s="189">
        <v>0.49</v>
      </c>
      <c r="AT191" s="22">
        <f t="shared" si="278"/>
        <v>5</v>
      </c>
      <c r="AU191" s="189">
        <v>22.79</v>
      </c>
      <c r="AV191" s="22">
        <f t="shared" si="279"/>
        <v>2</v>
      </c>
      <c r="AW191" s="189">
        <v>5.37</v>
      </c>
      <c r="AX191" s="22">
        <f t="shared" si="280"/>
        <v>0</v>
      </c>
      <c r="AY191" s="178" t="s">
        <v>407</v>
      </c>
      <c r="AZ191" s="189">
        <f t="shared" si="281"/>
        <v>-2.5</v>
      </c>
      <c r="BA191" s="18">
        <v>-0.105</v>
      </c>
      <c r="BB191" s="1">
        <f t="shared" si="282"/>
        <v>-1</v>
      </c>
      <c r="BC191" s="3">
        <v>45657</v>
      </c>
      <c r="BD191" s="22">
        <v>164.48</v>
      </c>
      <c r="BE191" s="22">
        <f t="shared" si="283"/>
        <v>152.27000000000001</v>
      </c>
      <c r="BF191" s="18">
        <f t="shared" si="284"/>
        <v>-7.4233949416342287E-2</v>
      </c>
      <c r="BG191" s="1">
        <f t="shared" si="285"/>
        <v>-2</v>
      </c>
      <c r="BH191" s="225">
        <v>-2</v>
      </c>
      <c r="BI191" s="225">
        <f t="shared" si="286"/>
        <v>0</v>
      </c>
      <c r="BJ191" s="225">
        <f t="shared" si="287"/>
        <v>2</v>
      </c>
      <c r="BK191" s="31">
        <v>-15</v>
      </c>
      <c r="BL191" s="31">
        <f t="shared" si="288"/>
        <v>0</v>
      </c>
      <c r="BM191" s="1">
        <f t="shared" si="289"/>
        <v>-2</v>
      </c>
      <c r="BN191" s="61">
        <v>12</v>
      </c>
      <c r="BO191" s="61">
        <f t="shared" si="290"/>
        <v>0</v>
      </c>
      <c r="BP191" s="1">
        <f t="shared" si="291"/>
        <v>4</v>
      </c>
      <c r="BQ191" s="206"/>
      <c r="BR191" s="61">
        <v>0.03</v>
      </c>
      <c r="BS191" s="337">
        <f t="shared" si="292"/>
        <v>0</v>
      </c>
      <c r="BT191" s="225">
        <f t="shared" si="293"/>
        <v>-5</v>
      </c>
      <c r="BU191" s="61"/>
      <c r="BV191" s="1" t="s">
        <v>415</v>
      </c>
      <c r="BW191" s="1">
        <f t="shared" si="294"/>
        <v>-8</v>
      </c>
      <c r="BX191" s="206" t="s">
        <v>408</v>
      </c>
      <c r="BY191" s="206">
        <f t="shared" si="295"/>
        <v>5</v>
      </c>
      <c r="BZ191" s="3"/>
      <c r="CA191" s="1" t="s">
        <v>437</v>
      </c>
      <c r="CB191" s="61"/>
      <c r="CC191" s="61"/>
      <c r="CD191" s="332"/>
      <c r="CE191" t="s">
        <v>793</v>
      </c>
      <c r="CF191" t="s">
        <v>823</v>
      </c>
      <c r="CG191" t="s">
        <v>826</v>
      </c>
      <c r="CL191" s="332"/>
      <c r="CO191" s="1"/>
      <c r="CR191" t="s">
        <v>827</v>
      </c>
    </row>
    <row r="192" spans="2:96" x14ac:dyDescent="0.2">
      <c r="B192" s="246"/>
      <c r="C192" s="246"/>
      <c r="D192" s="246"/>
      <c r="E192" s="246"/>
      <c r="F192" s="246"/>
      <c r="G192" s="246"/>
      <c r="H192" s="246"/>
      <c r="I192" s="246"/>
      <c r="J192" s="246"/>
      <c r="K192" s="246"/>
      <c r="L192" s="270"/>
      <c r="M192" s="358"/>
      <c r="N192" s="335"/>
      <c r="O192" s="246"/>
      <c r="P192" s="246"/>
      <c r="Q192" s="246"/>
      <c r="R192" s="246"/>
      <c r="S192" s="249" t="str">
        <f>IF(BN192&lt;30,$BX$1,IF(BN192&gt;70,$BR$1,$BV$1))</f>
        <v>˃</v>
      </c>
      <c r="U192" s="208" t="s">
        <v>829</v>
      </c>
      <c r="V192" t="s">
        <v>830</v>
      </c>
      <c r="X192" s="80">
        <v>123.19</v>
      </c>
      <c r="Y192" s="189"/>
      <c r="Z192" s="189"/>
      <c r="AA192" s="22">
        <f t="shared" si="268"/>
        <v>29</v>
      </c>
      <c r="AB192" s="336">
        <f t="shared" si="269"/>
        <v>30</v>
      </c>
      <c r="AC192" s="337">
        <f t="shared" si="270"/>
        <v>-6</v>
      </c>
      <c r="AD192" s="366">
        <f t="shared" si="271"/>
        <v>0</v>
      </c>
      <c r="AE192" s="337">
        <f t="shared" si="272"/>
        <v>0</v>
      </c>
      <c r="AF192" s="332">
        <v>934737</v>
      </c>
      <c r="AG192" s="332">
        <v>106579</v>
      </c>
      <c r="AH192" s="225" t="str">
        <f t="shared" si="273"/>
        <v>C</v>
      </c>
      <c r="AI192" s="31">
        <f t="shared" si="274"/>
        <v>10</v>
      </c>
      <c r="AJ192" s="284">
        <v>82</v>
      </c>
      <c r="AK192" s="31">
        <f t="shared" si="275"/>
        <v>15</v>
      </c>
      <c r="AL192" s="22"/>
      <c r="AM192" s="457" t="s">
        <v>399</v>
      </c>
      <c r="AN192" s="22">
        <f t="shared" si="276"/>
        <v>5</v>
      </c>
      <c r="AP192" s="31"/>
      <c r="AQ192" s="273" t="s">
        <v>406</v>
      </c>
      <c r="AR192" s="1">
        <f t="shared" si="277"/>
        <v>0</v>
      </c>
      <c r="AS192" s="189">
        <v>5.83</v>
      </c>
      <c r="AT192" s="22">
        <f t="shared" si="278"/>
        <v>-5</v>
      </c>
      <c r="AU192" s="189">
        <v>18.78</v>
      </c>
      <c r="AV192" s="22">
        <f t="shared" si="279"/>
        <v>2</v>
      </c>
      <c r="AW192" s="189">
        <v>-10</v>
      </c>
      <c r="AX192" s="22">
        <f t="shared" si="280"/>
        <v>5</v>
      </c>
      <c r="AY192" s="273" t="s">
        <v>406</v>
      </c>
      <c r="AZ192" s="189">
        <f t="shared" si="281"/>
        <v>0</v>
      </c>
      <c r="BA192" s="18">
        <v>-0.23699999999999999</v>
      </c>
      <c r="BB192" s="1">
        <f t="shared" si="282"/>
        <v>-1</v>
      </c>
      <c r="BC192" s="3">
        <v>45657</v>
      </c>
      <c r="BD192" s="22">
        <v>157.16999999999999</v>
      </c>
      <c r="BE192" s="22">
        <f t="shared" si="283"/>
        <v>123.19</v>
      </c>
      <c r="BF192" s="18">
        <f t="shared" si="284"/>
        <v>-0.21619902016924344</v>
      </c>
      <c r="BG192" s="1">
        <f t="shared" si="285"/>
        <v>-2</v>
      </c>
      <c r="BH192" s="225">
        <v>0</v>
      </c>
      <c r="BI192" s="225">
        <f t="shared" si="286"/>
        <v>0</v>
      </c>
      <c r="BJ192" s="225">
        <f t="shared" si="287"/>
        <v>2</v>
      </c>
      <c r="BK192" s="31">
        <v>-9</v>
      </c>
      <c r="BL192" s="31">
        <f t="shared" si="288"/>
        <v>0</v>
      </c>
      <c r="BM192" s="1">
        <f t="shared" si="289"/>
        <v>0</v>
      </c>
      <c r="BN192" s="61">
        <v>68</v>
      </c>
      <c r="BO192" s="61">
        <f t="shared" si="290"/>
        <v>0</v>
      </c>
      <c r="BP192" s="1">
        <f t="shared" si="291"/>
        <v>-2</v>
      </c>
      <c r="BQ192" s="206"/>
      <c r="BR192" s="61">
        <v>0.04</v>
      </c>
      <c r="BS192" s="337">
        <f t="shared" si="292"/>
        <v>0</v>
      </c>
      <c r="BT192" s="225">
        <f t="shared" si="293"/>
        <v>-5</v>
      </c>
      <c r="BU192" s="61"/>
      <c r="BV192" s="1" t="s">
        <v>411</v>
      </c>
      <c r="BW192" s="1">
        <f t="shared" si="294"/>
        <v>8</v>
      </c>
      <c r="BX192" s="206" t="s">
        <v>408</v>
      </c>
      <c r="BY192" s="206">
        <f t="shared" si="295"/>
        <v>5</v>
      </c>
      <c r="BZ192" s="3"/>
      <c r="CA192" s="1" t="s">
        <v>508</v>
      </c>
      <c r="CB192" s="61"/>
      <c r="CC192" s="61"/>
      <c r="CD192" s="332"/>
      <c r="CE192" t="s">
        <v>793</v>
      </c>
      <c r="CF192" t="s">
        <v>823</v>
      </c>
      <c r="CG192" t="s">
        <v>826</v>
      </c>
      <c r="CL192" s="332"/>
      <c r="CO192" s="1"/>
      <c r="CR192" t="s">
        <v>829</v>
      </c>
    </row>
    <row r="193" spans="2:96" x14ac:dyDescent="0.2">
      <c r="B193" s="246"/>
      <c r="C193" s="246"/>
      <c r="D193" s="246"/>
      <c r="E193" s="246"/>
      <c r="F193" s="246"/>
      <c r="G193" s="246"/>
      <c r="H193" s="246"/>
      <c r="I193" s="246"/>
      <c r="J193" s="246"/>
      <c r="K193" s="246"/>
      <c r="L193" s="270"/>
      <c r="M193" s="358"/>
      <c r="N193" s="335"/>
      <c r="O193" s="246"/>
      <c r="P193" s="246"/>
      <c r="Q193" s="246"/>
      <c r="R193" s="246"/>
      <c r="S193" s="249" t="str">
        <f>IF(BN193&lt;30,$BX$1,IF(BN193&gt;70,$BR$1,$BV$1))</f>
        <v>˅</v>
      </c>
      <c r="T193" s="236"/>
      <c r="U193" s="208" t="s">
        <v>831</v>
      </c>
      <c r="V193" t="s">
        <v>832</v>
      </c>
      <c r="X193" s="80">
        <v>4.01</v>
      </c>
      <c r="Y193" s="189"/>
      <c r="Z193" s="189"/>
      <c r="AA193" s="22">
        <f t="shared" si="268"/>
        <v>-26</v>
      </c>
      <c r="AB193" s="336">
        <f t="shared" si="269"/>
        <v>30</v>
      </c>
      <c r="AC193" s="337">
        <f t="shared" si="270"/>
        <v>-6</v>
      </c>
      <c r="AD193" s="366">
        <f t="shared" si="271"/>
        <v>0</v>
      </c>
      <c r="AE193" s="337">
        <f t="shared" si="272"/>
        <v>0</v>
      </c>
      <c r="AF193" s="332">
        <v>487722</v>
      </c>
      <c r="AG193" s="332">
        <v>16400</v>
      </c>
      <c r="AH193" s="225" t="str">
        <f t="shared" si="273"/>
        <v>F</v>
      </c>
      <c r="AI193" s="31">
        <f t="shared" si="274"/>
        <v>0</v>
      </c>
      <c r="AJ193" s="31">
        <v>54</v>
      </c>
      <c r="AK193" s="31">
        <f t="shared" si="275"/>
        <v>0</v>
      </c>
      <c r="AL193" s="22"/>
      <c r="AM193" s="452" t="s">
        <v>400</v>
      </c>
      <c r="AN193" s="22">
        <f t="shared" si="276"/>
        <v>0</v>
      </c>
      <c r="AP193" s="31"/>
      <c r="AQ193" s="178" t="s">
        <v>407</v>
      </c>
      <c r="AR193" s="1">
        <f t="shared" si="277"/>
        <v>-2.5</v>
      </c>
      <c r="AS193" s="189">
        <v>1.08</v>
      </c>
      <c r="AT193" s="22">
        <f t="shared" si="278"/>
        <v>0</v>
      </c>
      <c r="AU193" s="189">
        <v>-9.11</v>
      </c>
      <c r="AV193" s="22">
        <f t="shared" si="279"/>
        <v>-7</v>
      </c>
      <c r="AW193" s="189">
        <v>-0.27</v>
      </c>
      <c r="AX193" s="22">
        <f t="shared" si="280"/>
        <v>5</v>
      </c>
      <c r="AY193" s="273" t="s">
        <v>406</v>
      </c>
      <c r="AZ193" s="189">
        <f t="shared" si="281"/>
        <v>0</v>
      </c>
      <c r="BA193" s="18">
        <v>-0.55100000000000005</v>
      </c>
      <c r="BB193" s="1">
        <f t="shared" si="282"/>
        <v>-1</v>
      </c>
      <c r="BC193" s="3">
        <v>45657</v>
      </c>
      <c r="BD193" s="22">
        <v>6.96</v>
      </c>
      <c r="BE193" s="22">
        <f t="shared" si="283"/>
        <v>4.01</v>
      </c>
      <c r="BF193" s="18">
        <f t="shared" si="284"/>
        <v>-0.4238505747126437</v>
      </c>
      <c r="BG193" s="1">
        <f t="shared" si="285"/>
        <v>-2</v>
      </c>
      <c r="BH193" s="225">
        <v>-3</v>
      </c>
      <c r="BI193" s="225">
        <f t="shared" si="286"/>
        <v>0</v>
      </c>
      <c r="BJ193" s="225">
        <f t="shared" si="287"/>
        <v>2</v>
      </c>
      <c r="BK193" s="31">
        <v>-26</v>
      </c>
      <c r="BL193" s="31">
        <f t="shared" si="288"/>
        <v>0</v>
      </c>
      <c r="BM193" s="1">
        <f t="shared" si="289"/>
        <v>-2.5</v>
      </c>
      <c r="BN193" s="61">
        <v>18</v>
      </c>
      <c r="BO193" s="61">
        <f t="shared" si="290"/>
        <v>0</v>
      </c>
      <c r="BP193" s="1">
        <f t="shared" si="291"/>
        <v>4</v>
      </c>
      <c r="BQ193" s="206"/>
      <c r="BR193" s="61">
        <v>0.06</v>
      </c>
      <c r="BS193" s="337">
        <f t="shared" si="292"/>
        <v>0</v>
      </c>
      <c r="BT193" s="225">
        <f t="shared" si="293"/>
        <v>-5</v>
      </c>
      <c r="BU193" s="61"/>
      <c r="BV193" s="1" t="s">
        <v>415</v>
      </c>
      <c r="BW193" s="1">
        <f t="shared" si="294"/>
        <v>-8</v>
      </c>
      <c r="BX193" s="206" t="str">
        <f>BX1</f>
        <v>˅</v>
      </c>
      <c r="BY193" s="206">
        <f t="shared" si="295"/>
        <v>-5</v>
      </c>
      <c r="BZ193" s="3"/>
      <c r="CA193" s="1" t="s">
        <v>508</v>
      </c>
      <c r="CB193" s="61"/>
      <c r="CC193" s="61"/>
      <c r="CD193" s="61"/>
      <c r="CE193" t="s">
        <v>793</v>
      </c>
      <c r="CF193" t="s">
        <v>823</v>
      </c>
      <c r="CG193" t="s">
        <v>826</v>
      </c>
      <c r="CL193" s="332"/>
      <c r="CO193" s="1"/>
      <c r="CR193" t="s">
        <v>831</v>
      </c>
    </row>
    <row r="194" spans="2:96" ht="15.75" hidden="1" customHeight="1" x14ac:dyDescent="0.2">
      <c r="B194" s="246"/>
      <c r="C194" s="246"/>
      <c r="D194" s="246"/>
      <c r="E194" s="246"/>
      <c r="F194" s="246"/>
      <c r="G194" s="246"/>
      <c r="H194" s="246"/>
      <c r="I194" s="246"/>
      <c r="J194" s="246"/>
      <c r="K194" s="246"/>
      <c r="L194" s="270"/>
      <c r="M194" s="358"/>
      <c r="N194" s="335"/>
      <c r="O194" s="246"/>
      <c r="P194" s="246"/>
      <c r="Q194" s="246"/>
      <c r="R194" s="246"/>
      <c r="S194" s="249"/>
      <c r="T194" s="236"/>
      <c r="U194" s="208"/>
      <c r="X194" s="80"/>
      <c r="Y194" s="189"/>
      <c r="Z194" s="189"/>
      <c r="AA194" s="22">
        <f t="shared" si="268"/>
        <v>1.5</v>
      </c>
      <c r="AB194" s="336">
        <f t="shared" si="269"/>
        <v>0</v>
      </c>
      <c r="AC194" s="337">
        <f t="shared" si="270"/>
        <v>0</v>
      </c>
      <c r="AD194" s="366">
        <f t="shared" si="271"/>
        <v>0</v>
      </c>
      <c r="AE194" s="337">
        <f t="shared" si="272"/>
        <v>0</v>
      </c>
      <c r="AF194" s="332"/>
      <c r="AG194" s="332"/>
      <c r="AH194" s="225" t="str">
        <f t="shared" si="273"/>
        <v>F</v>
      </c>
      <c r="AI194" s="31">
        <f t="shared" si="274"/>
        <v>0</v>
      </c>
      <c r="AJ194" s="284"/>
      <c r="AK194" s="31">
        <f t="shared" si="275"/>
        <v>0</v>
      </c>
      <c r="AL194" s="22"/>
      <c r="AM194" s="2"/>
      <c r="AN194" s="22" t="b">
        <f t="shared" si="276"/>
        <v>0</v>
      </c>
      <c r="AP194" s="31"/>
      <c r="AQ194" s="175"/>
      <c r="AR194" s="1" t="b">
        <f t="shared" si="277"/>
        <v>0</v>
      </c>
      <c r="AS194" s="189"/>
      <c r="AT194" s="22">
        <f t="shared" si="278"/>
        <v>5</v>
      </c>
      <c r="AU194" s="189"/>
      <c r="AV194" s="22">
        <f t="shared" si="279"/>
        <v>5</v>
      </c>
      <c r="AW194" s="189"/>
      <c r="AX194" s="22">
        <f t="shared" si="280"/>
        <v>5</v>
      </c>
      <c r="AY194" s="189"/>
      <c r="AZ194" s="189" t="b">
        <f t="shared" si="281"/>
        <v>0</v>
      </c>
      <c r="BA194" s="18"/>
      <c r="BB194" s="1">
        <f t="shared" si="282"/>
        <v>-2</v>
      </c>
      <c r="BC194" s="3">
        <v>45657</v>
      </c>
      <c r="BD194" s="22"/>
      <c r="BE194" s="22">
        <f t="shared" si="283"/>
        <v>0</v>
      </c>
      <c r="BF194" s="18">
        <f t="shared" si="284"/>
        <v>0</v>
      </c>
      <c r="BG194" s="1">
        <f t="shared" si="285"/>
        <v>-4</v>
      </c>
      <c r="BH194" s="225"/>
      <c r="BI194" s="225">
        <f t="shared" si="286"/>
        <v>0</v>
      </c>
      <c r="BJ194" s="225">
        <f t="shared" si="287"/>
        <v>2</v>
      </c>
      <c r="BK194" s="31"/>
      <c r="BL194" s="31">
        <f t="shared" si="288"/>
        <v>0</v>
      </c>
      <c r="BM194" s="1">
        <f t="shared" si="289"/>
        <v>0.5</v>
      </c>
      <c r="BN194" s="61"/>
      <c r="BO194" s="61">
        <f t="shared" si="290"/>
        <v>0</v>
      </c>
      <c r="BP194" s="1">
        <f t="shared" si="291"/>
        <v>5</v>
      </c>
      <c r="BQ194" s="206"/>
      <c r="BR194" s="61"/>
      <c r="BS194" s="337">
        <f t="shared" si="292"/>
        <v>0</v>
      </c>
      <c r="BT194" s="225">
        <f t="shared" si="293"/>
        <v>-5</v>
      </c>
      <c r="BU194" s="61"/>
      <c r="BV194" s="1"/>
      <c r="BW194" s="1" t="b">
        <f t="shared" si="294"/>
        <v>0</v>
      </c>
      <c r="BX194" s="206" t="s">
        <v>408</v>
      </c>
      <c r="BY194" s="206">
        <f t="shared" si="295"/>
        <v>5</v>
      </c>
      <c r="BZ194" s="3"/>
      <c r="CA194" s="1" t="s">
        <v>437</v>
      </c>
      <c r="CB194" s="61"/>
      <c r="CC194" s="61"/>
      <c r="CD194" s="61"/>
      <c r="CL194" s="332"/>
      <c r="CO194" s="1"/>
    </row>
    <row r="195" spans="2:96" ht="15.75" hidden="1" customHeight="1" x14ac:dyDescent="0.2"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70"/>
      <c r="M195" s="358"/>
      <c r="N195" s="335"/>
      <c r="O195" s="246"/>
      <c r="P195" s="246"/>
      <c r="Q195" s="246"/>
      <c r="R195" s="246"/>
      <c r="S195" s="249"/>
      <c r="T195" s="236"/>
      <c r="U195" s="208"/>
      <c r="X195" s="80"/>
      <c r="Y195" s="189"/>
      <c r="Z195" s="189"/>
      <c r="AA195" s="22">
        <f t="shared" si="268"/>
        <v>1.5</v>
      </c>
      <c r="AB195" s="336">
        <f t="shared" si="269"/>
        <v>0</v>
      </c>
      <c r="AC195" s="337">
        <f t="shared" si="270"/>
        <v>0</v>
      </c>
      <c r="AD195" s="366">
        <f t="shared" si="271"/>
        <v>0</v>
      </c>
      <c r="AE195" s="337">
        <f t="shared" si="272"/>
        <v>0</v>
      </c>
      <c r="AF195" s="332"/>
      <c r="AG195" s="332"/>
      <c r="AH195" s="225" t="str">
        <f t="shared" si="273"/>
        <v>F</v>
      </c>
      <c r="AI195" s="31">
        <f t="shared" si="274"/>
        <v>0</v>
      </c>
      <c r="AJ195" s="284"/>
      <c r="AK195" s="31">
        <f t="shared" si="275"/>
        <v>0</v>
      </c>
      <c r="AL195" s="22"/>
      <c r="AM195" s="2"/>
      <c r="AN195" s="22" t="b">
        <f t="shared" si="276"/>
        <v>0</v>
      </c>
      <c r="AP195" s="31"/>
      <c r="AQ195" s="175"/>
      <c r="AR195" s="1" t="b">
        <f t="shared" si="277"/>
        <v>0</v>
      </c>
      <c r="AS195" s="189"/>
      <c r="AT195" s="22">
        <f t="shared" si="278"/>
        <v>5</v>
      </c>
      <c r="AU195" s="189"/>
      <c r="AV195" s="22">
        <f t="shared" si="279"/>
        <v>5</v>
      </c>
      <c r="AW195" s="189"/>
      <c r="AX195" s="22">
        <f t="shared" si="280"/>
        <v>5</v>
      </c>
      <c r="AY195" s="189"/>
      <c r="AZ195" s="189" t="b">
        <f t="shared" si="281"/>
        <v>0</v>
      </c>
      <c r="BA195" s="18"/>
      <c r="BB195" s="1">
        <f t="shared" si="282"/>
        <v>-2</v>
      </c>
      <c r="BC195" s="3">
        <v>45657</v>
      </c>
      <c r="BD195" s="22"/>
      <c r="BE195" s="22">
        <f t="shared" si="283"/>
        <v>0</v>
      </c>
      <c r="BF195" s="18">
        <f t="shared" si="284"/>
        <v>0</v>
      </c>
      <c r="BG195" s="1">
        <f t="shared" si="285"/>
        <v>-4</v>
      </c>
      <c r="BH195" s="225"/>
      <c r="BI195" s="225">
        <f t="shared" si="286"/>
        <v>0</v>
      </c>
      <c r="BJ195" s="225">
        <f t="shared" si="287"/>
        <v>2</v>
      </c>
      <c r="BK195" s="31"/>
      <c r="BL195" s="31">
        <f t="shared" si="288"/>
        <v>0</v>
      </c>
      <c r="BM195" s="1">
        <f t="shared" si="289"/>
        <v>0.5</v>
      </c>
      <c r="BN195" s="61"/>
      <c r="BO195" s="61">
        <f t="shared" si="290"/>
        <v>0</v>
      </c>
      <c r="BP195" s="1">
        <f t="shared" si="291"/>
        <v>5</v>
      </c>
      <c r="BQ195" s="206"/>
      <c r="BR195" s="61"/>
      <c r="BS195" s="337">
        <f t="shared" si="292"/>
        <v>0</v>
      </c>
      <c r="BT195" s="225">
        <f t="shared" si="293"/>
        <v>-5</v>
      </c>
      <c r="BU195" s="61"/>
      <c r="BV195" s="1"/>
      <c r="BW195" s="1" t="b">
        <f t="shared" si="294"/>
        <v>0</v>
      </c>
      <c r="BX195" s="206" t="s">
        <v>408</v>
      </c>
      <c r="BY195" s="206">
        <f t="shared" si="295"/>
        <v>5</v>
      </c>
      <c r="BZ195" s="3"/>
      <c r="CA195" s="1" t="s">
        <v>437</v>
      </c>
      <c r="CB195" s="61"/>
      <c r="CC195" s="61"/>
      <c r="CD195" s="61"/>
      <c r="CL195" s="332"/>
      <c r="CO195" s="1"/>
    </row>
    <row r="196" spans="2:96" x14ac:dyDescent="0.2">
      <c r="B196" s="246"/>
      <c r="C196" s="246"/>
      <c r="D196" s="246"/>
      <c r="E196" s="246"/>
      <c r="F196" s="246"/>
      <c r="G196" s="246"/>
      <c r="H196" s="246"/>
      <c r="I196" s="246"/>
      <c r="J196" s="246"/>
      <c r="K196" s="246"/>
      <c r="L196" s="270"/>
      <c r="M196" s="358"/>
      <c r="N196" s="335"/>
      <c r="O196" s="246"/>
      <c r="P196" s="246"/>
      <c r="Q196" s="246"/>
      <c r="R196" s="246"/>
      <c r="S196" s="249"/>
      <c r="U196" s="1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1"/>
      <c r="CB196" s="61"/>
      <c r="CC196" s="61"/>
      <c r="CD196" s="332"/>
      <c r="CL196" s="332"/>
      <c r="CO196" s="1"/>
    </row>
    <row r="197" spans="2:96" ht="18.75" customHeight="1" x14ac:dyDescent="0.25">
      <c r="B197" s="246"/>
      <c r="C197" s="246"/>
      <c r="D197" s="246"/>
      <c r="E197" s="246"/>
      <c r="F197" s="246"/>
      <c r="G197" s="246"/>
      <c r="H197" s="246"/>
      <c r="I197" s="246"/>
      <c r="J197" s="246"/>
      <c r="K197" s="246"/>
      <c r="L197" s="270"/>
      <c r="M197" s="358"/>
      <c r="N197" s="335"/>
      <c r="O197" s="246"/>
      <c r="P197" s="246"/>
      <c r="Q197" s="246"/>
      <c r="R197" s="246"/>
      <c r="S197" s="249"/>
      <c r="T197" s="460" t="s">
        <v>513</v>
      </c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1"/>
      <c r="CB197" s="61"/>
      <c r="CC197" s="61"/>
      <c r="CD197" s="332"/>
      <c r="CL197" s="332"/>
      <c r="CO197" s="1"/>
    </row>
    <row r="198" spans="2:96" ht="17.25" customHeight="1" x14ac:dyDescent="0.2">
      <c r="B198" s="246"/>
      <c r="C198" s="246"/>
      <c r="D198" s="246"/>
      <c r="E198" s="246"/>
      <c r="F198" s="246"/>
      <c r="G198" s="246"/>
      <c r="H198" s="246"/>
      <c r="I198" s="246"/>
      <c r="J198" s="246"/>
      <c r="K198" s="246"/>
      <c r="L198" s="270"/>
      <c r="M198" s="358"/>
      <c r="N198" s="335"/>
      <c r="O198" s="246"/>
      <c r="P198" s="246"/>
      <c r="Q198" s="246"/>
      <c r="R198" s="246"/>
      <c r="S198" s="249"/>
      <c r="T198" s="456" t="s">
        <v>691</v>
      </c>
      <c r="U198" s="446" t="s">
        <v>514</v>
      </c>
      <c r="X198" s="80"/>
      <c r="Y198" s="80"/>
      <c r="Z198" s="80"/>
      <c r="AA198" s="80"/>
      <c r="AB198" s="455">
        <f>VLOOKUP(CLEAN(TRIM(T198)), 'ETF''s'!$B$7:$C$42, 2, FALSE)</f>
        <v>30</v>
      </c>
      <c r="AC198" s="506">
        <f>VLOOKUP(CLEAN(TRIM(T198)), 'ETF''s'!$B$7:$D$42, 3, FALSE)</f>
        <v>-6</v>
      </c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1"/>
      <c r="CB198" s="61"/>
      <c r="CC198" s="61"/>
      <c r="CD198" s="332"/>
      <c r="CL198" s="332"/>
      <c r="CO198" s="1"/>
      <c r="CR198" t="s">
        <v>514</v>
      </c>
    </row>
    <row r="199" spans="2:96" x14ac:dyDescent="0.2"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70"/>
      <c r="M199" s="358"/>
      <c r="N199" s="335"/>
      <c r="O199" s="246"/>
      <c r="P199" s="246"/>
      <c r="Q199" s="246"/>
      <c r="R199" s="246"/>
      <c r="S199" s="249" t="str">
        <f>IF(BN199&lt;30,$BX$1,IF(BN199&gt;70,$BR$1,$BV$1))</f>
        <v>˃</v>
      </c>
      <c r="T199" s="458"/>
      <c r="U199" s="208" t="s">
        <v>833</v>
      </c>
      <c r="V199" t="s">
        <v>834</v>
      </c>
      <c r="X199">
        <v>375.72</v>
      </c>
      <c r="Y199" s="189"/>
      <c r="Z199" s="189"/>
      <c r="AA199" s="22">
        <f>AN199+AP199+AR199+AZ199+BB199+BG199+BJ199+BM199+BT199+BW199+BY199+AC199+AI199+BP199+AK199</f>
        <v>63.5</v>
      </c>
      <c r="AB199" s="336">
        <f>IF(X199&gt;0,AB$198,0)</f>
        <v>30</v>
      </c>
      <c r="AC199" s="337">
        <f>IF(AB199&gt;0,AC$198,0)</f>
        <v>-6</v>
      </c>
      <c r="AD199" s="366">
        <f>AB199*M199</f>
        <v>0</v>
      </c>
      <c r="AE199" s="337">
        <f>AC199*M199</f>
        <v>0</v>
      </c>
      <c r="AF199" s="332">
        <v>935287</v>
      </c>
      <c r="AG199" s="332">
        <v>32356</v>
      </c>
      <c r="AH199" s="225" t="str">
        <f>IF(AF199&gt;2500000,AQ$2,IF(AF199&gt;1000000,AR$2,IF(AF199&gt;750000,AS$2,IF(AF199&gt;500000,AT$2,IF(AF199&lt;500000,AU$2)))))</f>
        <v>C</v>
      </c>
      <c r="AI199" s="31">
        <f>IF(AH199=AQ$2,20,IF(AH199=AR$2,15,IF(AH199=AS$2,10,IF(AH199=AT$2,5,IF(AH199=AU$2,0)))))</f>
        <v>10</v>
      </c>
      <c r="AJ199" s="284">
        <v>61</v>
      </c>
      <c r="AK199" s="31">
        <f>IF(AJ199&gt;84,20,IF(AJ199&gt;80,15,IF(AJ199&gt;75,10,IF(AJ199&gt;70,5,IF(AJ199&gt;49,0,IF(AJ199&lt;1,0,IF(AJ199&lt;20,-20,IF(AJ199&lt;30,-15,IF(AJ199&lt;40,-10,IF(AJ199&lt;50,-5))))))))))</f>
        <v>0</v>
      </c>
      <c r="AL199" s="22"/>
      <c r="AM199" s="414" t="s">
        <v>396</v>
      </c>
      <c r="AN199" s="22">
        <f>IF(AM199=$AN$1,20,IF(AM199=$AO$1,17,IF(AM199=$AP$1,12,IF(AM199=$AQ$1,5,IF(AM199=$AR$1,0)))))</f>
        <v>20</v>
      </c>
      <c r="AP199" s="31"/>
      <c r="AQ199" s="175" t="s">
        <v>404</v>
      </c>
      <c r="AR199" s="1">
        <f>IF(AQ199=$AS$1,20,IF(AQ199=$AU$1,18,IF(AQ199=$AW$1,14,IF(AQ199=$AY$1,10,IF(AQ199=$BA$1,5,IF(AQ199=$BC$1,0,IF(AQ199=$BD$1,-2.5)))))))</f>
        <v>10</v>
      </c>
      <c r="AS199" s="189">
        <v>2.7</v>
      </c>
      <c r="AT199" s="22">
        <f>IF(AS199&lt;1,5,IF(AS199&lt;2,0,IF(AS199&gt;2,-5, IF(AS199=0,5,IF(AS199&lt;0,-7)))))</f>
        <v>-5</v>
      </c>
      <c r="AU199" s="189">
        <v>87.79</v>
      </c>
      <c r="AV199" s="22">
        <f>IF(AU199&lt;0,-7,IF(AU199&lt;15,5,IF(AU199&lt;25,2,IF(AU199=25,-5,IF(AU199&gt;25,0)))))</f>
        <v>0</v>
      </c>
      <c r="AW199" s="189">
        <v>0.88</v>
      </c>
      <c r="AX199" s="22">
        <f>IF(AW199=1,5,IF(AW199&lt;1,5,IF(AW199&gt;1,0)))</f>
        <v>5</v>
      </c>
      <c r="AY199" s="178" t="s">
        <v>407</v>
      </c>
      <c r="AZ199" s="189">
        <f>IF(AY199=$AS$1,20,IF(AY199=$AU$1,18,IF(AY199=$AW$1,14,IF(AY199=$AY$1,10,IF(AY199=$BA$1,5,IF(AY199=$BC$1,0,IF(AY199=$BD$1,-2.5)))))))</f>
        <v>-2.5</v>
      </c>
      <c r="BA199" s="18">
        <v>1.127</v>
      </c>
      <c r="BB199" s="1">
        <f>IF(BA199&gt;0.05,2,IF(BA199&gt;0,1,IF(BA199&lt;-0.05,-1,IF(BA199&lt;0.1,-2))))</f>
        <v>2</v>
      </c>
      <c r="BC199" s="3">
        <v>45657</v>
      </c>
      <c r="BD199" s="22">
        <v>203.36</v>
      </c>
      <c r="BE199" s="22">
        <f>X199</f>
        <v>375.72</v>
      </c>
      <c r="BF199" s="18">
        <f>IF(BD199&gt;0,(BE199-BD199)/BD199,0)</f>
        <v>0.84756097560975607</v>
      </c>
      <c r="BG199" s="1">
        <f>IF(BF199&gt;0.05,4,IF(BF199&gt;0,2,IF(BF199&lt;-0.05,-2,IF(BF199&lt;0.1,-4))))</f>
        <v>4</v>
      </c>
      <c r="BH199" s="225">
        <v>1</v>
      </c>
      <c r="BI199" s="225">
        <f>BH199*M199</f>
        <v>0</v>
      </c>
      <c r="BJ199" s="225">
        <f>IF(BH199&gt;5,-1,IF(BH199&gt;4,0,IF(BH199&gt;3,1,IF(BH199&gt;2,2,IF(BH199&gt;1,2, IF(BH199=0,2,IF(BH199&lt;-5,-2,IF(BH199&lt;4,2,IF(BH199&lt;0,1)))))))))</f>
        <v>2</v>
      </c>
      <c r="BK199" s="31">
        <v>7</v>
      </c>
      <c r="BL199" s="31">
        <f>BK199*M199</f>
        <v>0</v>
      </c>
      <c r="BM199" s="1">
        <f>IF(BK199&gt;40,4,IF(BK199&gt;30,3.5,IF(BK199&gt;20,3,IF(BK199&gt;10,2,IF(BK199&gt;0,1,IF(BK199=0,0.5,IF(BK199&lt;-40,-4,IF(BK199&lt;-30,-3,IF(BK199&lt;-20,-2.5,IF(BK199&lt;-10,-2,IF(BK199&lt;0,0)))))))))))</f>
        <v>1</v>
      </c>
      <c r="BN199" s="61">
        <v>64</v>
      </c>
      <c r="BO199" s="61">
        <f>BN199*M199</f>
        <v>0</v>
      </c>
      <c r="BP199" s="1">
        <f>IF(BN199&lt;10,5,IF(BN199&lt;20,4,IF(BN199&lt;30,3,IF(BN199&lt;40,2,IF(BN199&lt;50,1,IF(BN199=50,0,IF(BN199&gt;90,-5,IF(BN199&gt;80,-4,IF(BN199&gt;70,-3,IF(BN199&gt;60,-2,IF(BN199&gt;50,-1,0)))))))))))</f>
        <v>-2</v>
      </c>
      <c r="BQ199" s="206"/>
      <c r="BR199" s="61">
        <v>0.82</v>
      </c>
      <c r="BS199" s="337">
        <f>BR199*M199</f>
        <v>0</v>
      </c>
      <c r="BT199" s="225">
        <f>IF(BR199=1,20,IF(BR199&gt;0.9,16,IF(BR199&gt;0.8,12,IF(BR199&gt;0.7,8,IF(BR199&gt;0.6,4,IF(BR199&gt;0.5,0,IF(BR199&gt;0.4,-1,IF(BR199&gt;0.3,-2,IF(BR199&gt;0.2,-3,IF(BR199&gt;0.1,-4,IF(BR199&gt;0,-5,IF(BR199=0,-5))))))))))))</f>
        <v>12</v>
      </c>
      <c r="BU199" s="61"/>
      <c r="BV199" s="1" t="s">
        <v>411</v>
      </c>
      <c r="BW199" s="1">
        <f>IF(BV199=$BZ$1,8,IF(BV199=$CA$1,4,IF(BV199=$CB$1,0,IF(BV199=$CC$1,-4,IF(BV199=$CE$1,-8)))))</f>
        <v>8</v>
      </c>
      <c r="BX199" s="206" t="s">
        <v>408</v>
      </c>
      <c r="BY199" s="206">
        <f>IF(BX199=BR$1,5,IF(BX199=BV$1,0,IF(BX199=BX$1,-5)))</f>
        <v>5</v>
      </c>
      <c r="BZ199" s="3">
        <v>45959</v>
      </c>
      <c r="CA199" s="1" t="s">
        <v>437</v>
      </c>
      <c r="CE199" t="s">
        <v>513</v>
      </c>
      <c r="CF199" t="s">
        <v>835</v>
      </c>
      <c r="CG199" t="s">
        <v>836</v>
      </c>
      <c r="CH199" t="s">
        <v>837</v>
      </c>
      <c r="CL199" s="332"/>
      <c r="CO199" s="1"/>
      <c r="CR199" t="s">
        <v>833</v>
      </c>
    </row>
    <row r="200" spans="2:96" ht="15.75" hidden="1" customHeight="1" x14ac:dyDescent="0.2"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70"/>
      <c r="M200" s="358"/>
      <c r="N200" s="335"/>
      <c r="O200" s="246"/>
      <c r="P200" s="246"/>
      <c r="Q200" s="246"/>
      <c r="R200" s="246"/>
      <c r="S200" s="249"/>
      <c r="T200" s="208"/>
      <c r="X200" s="80"/>
      <c r="Y200" s="189"/>
      <c r="Z200" s="189"/>
      <c r="AA200" s="22">
        <f>AN200+AP200+AR200+AZ200+BB200+BG200+BJ200+BM200+BT200+BW200+BY200+AC200+AI200+BP200+AK200</f>
        <v>1.5</v>
      </c>
      <c r="AB200" s="336">
        <f>IF(X200&gt;0,AB$198,0)</f>
        <v>0</v>
      </c>
      <c r="AC200" s="337">
        <f>IF(AB200&gt;0,AC$198,0)</f>
        <v>0</v>
      </c>
      <c r="AD200" s="366">
        <f>AB200*M200</f>
        <v>0</v>
      </c>
      <c r="AE200" s="337">
        <f>AC200*M200</f>
        <v>0</v>
      </c>
      <c r="AF200" s="332"/>
      <c r="AG200" s="332"/>
      <c r="AH200" s="225" t="str">
        <f>IF(AF200&gt;2500000,AQ$2,IF(AF200&gt;1000000,AR$2,IF(AF200&gt;750000,AS$2,IF(AF200&gt;500000,AT$2,IF(AF200&lt;500000,AU$2)))))</f>
        <v>F</v>
      </c>
      <c r="AI200" s="31">
        <f>IF(AH200=AQ$2,20,IF(AH200=AR$2,15,IF(AH200=AS$2,10,IF(AH200=AT$2,5,IF(AH200=AU$2,0)))))</f>
        <v>0</v>
      </c>
      <c r="AJ200" s="284"/>
      <c r="AK200" s="31">
        <f>IF(AJ200&gt;84,20,IF(AJ200&gt;80,15,IF(AJ200&gt;75,10,IF(AJ200&gt;70,5,IF(AJ200&gt;49,0,IF(AJ200&lt;1,0,IF(AJ200&lt;20,-20,IF(AJ200&lt;30,-15,IF(AJ200&lt;40,-10,IF(AJ200&lt;50,-5))))))))))</f>
        <v>0</v>
      </c>
      <c r="AL200" s="22"/>
      <c r="AM200" s="2"/>
      <c r="AN200" s="22" t="b">
        <f>IF(AM200=$AN$1,20,IF(AM200=$AO$1,17,IF(AM200=$AP$1,12,IF(AM200=$AQ$1,5,IF(AM200=$AR$1,0)))))</f>
        <v>0</v>
      </c>
      <c r="AP200" s="31"/>
      <c r="AQ200" s="175"/>
      <c r="AR200" s="1" t="b">
        <f>IF(AQ200=$AS$1,20,IF(AQ200=$AU$1,18,IF(AQ200=$AW$1,14,IF(AQ200=$AY$1,10,IF(AQ200=$BA$1,5,IF(AQ200=$BC$1,0,IF(AQ200=$BD$1,-2.5)))))))</f>
        <v>0</v>
      </c>
      <c r="AS200" s="189"/>
      <c r="AT200" s="22">
        <f>IF(AS200&lt;1,5,IF(AS200&lt;2,0,IF(AS200&gt;2,-5, IF(AS200=0,5,IF(AS200&lt;0,-7)))))</f>
        <v>5</v>
      </c>
      <c r="AU200" s="189"/>
      <c r="AV200" s="22">
        <f>IF(AU200&lt;0,-7,IF(AU200&lt;15,5,IF(AU200&lt;25,2,IF(AU200=25,-5,IF(AU200&gt;25,0)))))</f>
        <v>5</v>
      </c>
      <c r="AW200" s="189"/>
      <c r="AX200" s="22">
        <f>IF(AW200=1,5,IF(AW200&lt;1,5,IF(AW200&gt;1,0)))</f>
        <v>5</v>
      </c>
      <c r="AY200" s="189"/>
      <c r="AZ200" s="189" t="b">
        <f>IF(AY200=$AS$1,20,IF(AY200=$AU$1,18,IF(AY200=$AW$1,14,IF(AY200=$AY$1,10,IF(AY200=$BA$1,5,IF(AY200=$BC$1,0,IF(AY200=$BD$1,-2.5)))))))</f>
        <v>0</v>
      </c>
      <c r="BA200" s="18"/>
      <c r="BB200" s="1">
        <f>IF(BA200&gt;0.05,2,IF(BA200&gt;0,1,IF(BA200&lt;-0.05,-1,IF(BA200&lt;0.1,-2))))</f>
        <v>-2</v>
      </c>
      <c r="BC200" s="3">
        <v>45657</v>
      </c>
      <c r="BD200" s="22"/>
      <c r="BE200" s="22">
        <f>X200</f>
        <v>0</v>
      </c>
      <c r="BF200" s="18">
        <f>IF(BD200&gt;0,(BE200-BD200)/BD200,0)</f>
        <v>0</v>
      </c>
      <c r="BG200" s="1">
        <f>IF(BF200&gt;0.05,4,IF(BF200&gt;0,2,IF(BF200&lt;-0.05,-2,IF(BF200&lt;0.1,-4))))</f>
        <v>-4</v>
      </c>
      <c r="BH200" s="225"/>
      <c r="BI200" s="225">
        <f>BH200*M200</f>
        <v>0</v>
      </c>
      <c r="BJ200" s="225">
        <f>IF(BH200&gt;5,-1,IF(BH200&gt;4,0,IF(BH200&gt;3,1,IF(BH200&gt;2,2,IF(BH200&gt;1,2, IF(BH200=0,2,IF(BH200&lt;-5,-2,IF(BH200&lt;4,2,IF(BH200&lt;0,1)))))))))</f>
        <v>2</v>
      </c>
      <c r="BK200" s="31"/>
      <c r="BL200" s="31">
        <f>BK200*M200</f>
        <v>0</v>
      </c>
      <c r="BM200" s="1">
        <f>IF(BK200&gt;40,4,IF(BK200&gt;30,3.5,IF(BK200&gt;20,3,IF(BK200&gt;10,2,IF(BK200&gt;0,1,IF(BK200=0,0.5,IF(BK200&lt;-40,-4,IF(BK200&lt;-30,-3,IF(BK200&lt;-20,-2.5,IF(BK200&lt;-10,-2,IF(BK200&lt;0,0)))))))))))</f>
        <v>0.5</v>
      </c>
      <c r="BN200" s="61"/>
      <c r="BO200" s="61">
        <f>BN200*M200</f>
        <v>0</v>
      </c>
      <c r="BP200" s="1">
        <f>IF(BN200&lt;10,5,IF(BN200&lt;20,4,IF(BN200&lt;30,3,IF(BN200&lt;40,2,IF(BN200&lt;50,1,IF(BN200=50,0,IF(BN200&gt;90,-5,IF(BN200&gt;80,-4,IF(BN200&gt;70,-3,IF(BN200&gt;60,-2,IF(BN200&gt;50,-1,0)))))))))))</f>
        <v>5</v>
      </c>
      <c r="BQ200" s="206"/>
      <c r="BR200" s="61"/>
      <c r="BS200" s="337">
        <f>BR200*M200</f>
        <v>0</v>
      </c>
      <c r="BT200" s="225">
        <f>IF(BR200=1,20,IF(BR200&gt;0.9,16,IF(BR200&gt;0.8,12,IF(BR200&gt;0.7,8,IF(BR200&gt;0.6,4,IF(BR200&gt;0.5,0,IF(BR200&gt;0.4,-1,IF(BR200&gt;0.3,-2,IF(BR200&gt;0.2,-3,IF(BR200&gt;0.1,-4,IF(BR200&gt;0,-5,IF(BR200=0,-5))))))))))))</f>
        <v>-5</v>
      </c>
      <c r="BU200" s="61"/>
      <c r="BV200" s="1"/>
      <c r="BW200" s="1" t="b">
        <f>IF(BV200=$BZ$1,8,IF(BV200=$CA$1,4,IF(BV200=$CB$1,0,IF(BV200=$CC$1,-4,IF(BV200=$CE$1,-8)))))</f>
        <v>0</v>
      </c>
      <c r="BX200" s="206" t="s">
        <v>408</v>
      </c>
      <c r="BY200" s="206">
        <f>IF(BX200=BR$1,5,IF(BX200=BV$1,0,IF(BX200=BX$1,-5)))</f>
        <v>5</v>
      </c>
      <c r="BZ200" s="3"/>
      <c r="CA200" s="1" t="s">
        <v>437</v>
      </c>
      <c r="CB200" s="61"/>
      <c r="CC200" s="61"/>
      <c r="CD200" s="332"/>
      <c r="CL200" s="332"/>
      <c r="CO200" s="1"/>
    </row>
    <row r="201" spans="2:96" ht="15.75" hidden="1" customHeight="1" x14ac:dyDescent="0.2"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70"/>
      <c r="M201" s="358"/>
      <c r="N201" s="335"/>
      <c r="O201" s="246"/>
      <c r="P201" s="246"/>
      <c r="Q201" s="246"/>
      <c r="R201" s="246"/>
      <c r="S201" s="249"/>
      <c r="T201" s="208"/>
      <c r="X201" s="80"/>
      <c r="Y201" s="189"/>
      <c r="Z201" s="189"/>
      <c r="AA201" s="22">
        <f>AN201+AP201+AR201+AZ201+BB201+BG201+BJ201+BM201+BT201+BW201+BY201+AC201+AI201+BP201+AK201</f>
        <v>1.5</v>
      </c>
      <c r="AB201" s="336">
        <f>IF(X201&gt;0,AB$198,0)</f>
        <v>0</v>
      </c>
      <c r="AC201" s="337">
        <f>IF(AB201&gt;0,AC$198,0)</f>
        <v>0</v>
      </c>
      <c r="AD201" s="366">
        <f>AB201*M201</f>
        <v>0</v>
      </c>
      <c r="AE201" s="337">
        <f>AC201*M201</f>
        <v>0</v>
      </c>
      <c r="AF201" s="332"/>
      <c r="AG201" s="332"/>
      <c r="AH201" s="225" t="str">
        <f>IF(AF201&gt;2500000,AQ$2,IF(AF201&gt;1000000,AR$2,IF(AF201&gt;750000,AS$2,IF(AF201&gt;500000,AT$2,IF(AF201&lt;500000,AU$2)))))</f>
        <v>F</v>
      </c>
      <c r="AI201" s="31">
        <f>IF(AH201=AQ$2,20,IF(AH201=AR$2,15,IF(AH201=AS$2,10,IF(AH201=AT$2,5,IF(AH201=AU$2,0)))))</f>
        <v>0</v>
      </c>
      <c r="AJ201" s="284"/>
      <c r="AK201" s="31">
        <f>IF(AJ201&gt;84,20,IF(AJ201&gt;80,15,IF(AJ201&gt;75,10,IF(AJ201&gt;70,5,IF(AJ201&gt;49,0,IF(AJ201&lt;1,0,IF(AJ201&lt;20,-20,IF(AJ201&lt;30,-15,IF(AJ201&lt;40,-10,IF(AJ201&lt;50,-5))))))))))</f>
        <v>0</v>
      </c>
      <c r="AL201" s="22"/>
      <c r="AM201" s="2"/>
      <c r="AN201" s="22" t="b">
        <f>IF(AM201=$AN$1,20,IF(AM201=$AO$1,17,IF(AM201=$AP$1,12,IF(AM201=$AQ$1,5,IF(AM201=$AR$1,0)))))</f>
        <v>0</v>
      </c>
      <c r="AP201" s="31"/>
      <c r="AQ201" s="175"/>
      <c r="AR201" s="1" t="b">
        <f>IF(AQ201=$AS$1,20,IF(AQ201=$AU$1,18,IF(AQ201=$AW$1,14,IF(AQ201=$AY$1,10,IF(AQ201=$BA$1,5,IF(AQ201=$BC$1,0,IF(AQ201=$BD$1,-2.5)))))))</f>
        <v>0</v>
      </c>
      <c r="AS201" s="189"/>
      <c r="AT201" s="22">
        <f>IF(AS201&lt;1,5,IF(AS201&lt;2,0,IF(AS201&gt;2,-5, IF(AS201=0,5,IF(AS201&lt;0,-7)))))</f>
        <v>5</v>
      </c>
      <c r="AU201" s="189"/>
      <c r="AV201" s="22">
        <f>IF(AU201&lt;0,-7,IF(AU201&lt;15,5,IF(AU201&lt;25,2,IF(AU201=25,-5,IF(AU201&gt;25,0)))))</f>
        <v>5</v>
      </c>
      <c r="AW201" s="189"/>
      <c r="AX201" s="22">
        <f>IF(AW201=1,5,IF(AW201&lt;1,5,IF(AW201&gt;1,0)))</f>
        <v>5</v>
      </c>
      <c r="AY201" s="189"/>
      <c r="AZ201" s="189" t="b">
        <f>IF(AY201=$AS$1,20,IF(AY201=$AU$1,18,IF(AY201=$AW$1,14,IF(AY201=$AY$1,10,IF(AY201=$BA$1,5,IF(AY201=$BC$1,0,IF(AY201=$BD$1,-2.5)))))))</f>
        <v>0</v>
      </c>
      <c r="BA201" s="18"/>
      <c r="BB201" s="1">
        <f>IF(BA201&gt;0.05,2,IF(BA201&gt;0,1,IF(BA201&lt;-0.05,-1,IF(BA201&lt;0.1,-2))))</f>
        <v>-2</v>
      </c>
      <c r="BC201" s="3">
        <v>45657</v>
      </c>
      <c r="BD201" s="22"/>
      <c r="BE201" s="22">
        <f>X201</f>
        <v>0</v>
      </c>
      <c r="BF201" s="18">
        <f>IF(BD201&gt;0,(BE201-BD201)/BD201,0)</f>
        <v>0</v>
      </c>
      <c r="BG201" s="1">
        <f>IF(BF201&gt;0.05,4,IF(BF201&gt;0,2,IF(BF201&lt;-0.05,-2,IF(BF201&lt;0.1,-4))))</f>
        <v>-4</v>
      </c>
      <c r="BH201" s="225"/>
      <c r="BI201" s="225">
        <f>BH201*M201</f>
        <v>0</v>
      </c>
      <c r="BJ201" s="225">
        <f>IF(BH201&gt;5,-1,IF(BH201&gt;4,0,IF(BH201&gt;3,1,IF(BH201&gt;2,2,IF(BH201&gt;1,2, IF(BH201=0,2,IF(BH201&lt;-5,-2,IF(BH201&lt;4,2,IF(BH201&lt;0,1)))))))))</f>
        <v>2</v>
      </c>
      <c r="BK201" s="31"/>
      <c r="BL201" s="31">
        <f>BK201*M201</f>
        <v>0</v>
      </c>
      <c r="BM201" s="1">
        <f>IF(BK201&gt;40,4,IF(BK201&gt;30,3.5,IF(BK201&gt;20,3,IF(BK201&gt;10,2,IF(BK201&gt;0,1,IF(BK201=0,0.5,IF(BK201&lt;-40,-4,IF(BK201&lt;-30,-3,IF(BK201&lt;-20,-2.5,IF(BK201&lt;-10,-2,IF(BK201&lt;0,0)))))))))))</f>
        <v>0.5</v>
      </c>
      <c r="BN201" s="61"/>
      <c r="BO201" s="61">
        <f>BN201*M201</f>
        <v>0</v>
      </c>
      <c r="BP201" s="1">
        <f>IF(BN201&lt;10,5,IF(BN201&lt;20,4,IF(BN201&lt;30,3,IF(BN201&lt;40,2,IF(BN201&lt;50,1,IF(BN201=50,0,IF(BN201&gt;90,-5,IF(BN201&gt;80,-4,IF(BN201&gt;70,-3,IF(BN201&gt;60,-2,IF(BN201&gt;50,-1,0)))))))))))</f>
        <v>5</v>
      </c>
      <c r="BQ201" s="206"/>
      <c r="BR201" s="61"/>
      <c r="BS201" s="337">
        <f>BR201*M201</f>
        <v>0</v>
      </c>
      <c r="BT201" s="225">
        <f>IF(BR201=1,20,IF(BR201&gt;0.9,16,IF(BR201&gt;0.8,12,IF(BR201&gt;0.7,8,IF(BR201&gt;0.6,4,IF(BR201&gt;0.5,0,IF(BR201&gt;0.4,-1,IF(BR201&gt;0.3,-2,IF(BR201&gt;0.2,-3,IF(BR201&gt;0.1,-4,IF(BR201&gt;0,-5,IF(BR201=0,-5))))))))))))</f>
        <v>-5</v>
      </c>
      <c r="BU201" s="61"/>
      <c r="BV201" s="1"/>
      <c r="BW201" s="1" t="b">
        <f>IF(BV201=$BZ$1,8,IF(BV201=$CA$1,4,IF(BV201=$CB$1,0,IF(BV201=$CC$1,-4,IF(BV201=$CE$1,-8)))))</f>
        <v>0</v>
      </c>
      <c r="BX201" s="206" t="s">
        <v>408</v>
      </c>
      <c r="BY201" s="206">
        <f>IF(BX201=BR$1,5,IF(BX201=BV$1,0,IF(BX201=BX$1,-5)))</f>
        <v>5</v>
      </c>
      <c r="BZ201" s="3"/>
      <c r="CA201" s="1" t="s">
        <v>437</v>
      </c>
      <c r="CB201" s="61"/>
      <c r="CC201" s="61"/>
      <c r="CD201" s="332"/>
      <c r="CL201" s="332"/>
      <c r="CO201" s="1"/>
    </row>
    <row r="202" spans="2:96" x14ac:dyDescent="0.2"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70"/>
      <c r="M202" s="358"/>
      <c r="N202" s="335"/>
      <c r="O202" s="246"/>
      <c r="P202" s="246"/>
      <c r="Q202" s="246"/>
      <c r="R202" s="246"/>
      <c r="S202" s="249"/>
      <c r="T202" s="208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1"/>
      <c r="CB202" s="61"/>
      <c r="CC202" s="61"/>
      <c r="CD202" s="332"/>
      <c r="CL202" s="332"/>
      <c r="CO202" s="1"/>
    </row>
    <row r="203" spans="2:96" ht="17.25" customHeight="1" x14ac:dyDescent="0.2"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70"/>
      <c r="M203" s="358"/>
      <c r="N203" s="335"/>
      <c r="O203" s="246"/>
      <c r="P203" s="246"/>
      <c r="Q203" s="246"/>
      <c r="R203" s="246"/>
      <c r="S203" s="249"/>
      <c r="T203" s="456" t="s">
        <v>693</v>
      </c>
      <c r="U203" s="446" t="s">
        <v>838</v>
      </c>
      <c r="X203" s="80"/>
      <c r="Y203" s="80"/>
      <c r="Z203" s="80"/>
      <c r="AA203" s="80"/>
      <c r="AB203" s="455">
        <f>VLOOKUP(CLEAN(TRIM(T203)), 'ETF''s'!$B$7:$C$42, 2, FALSE)</f>
        <v>30</v>
      </c>
      <c r="AC203" s="506">
        <f>VLOOKUP(CLEAN(TRIM(T203)), 'ETF''s'!$B$7:$D$42, 3, FALSE)</f>
        <v>-6</v>
      </c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1"/>
      <c r="CB203" s="61"/>
      <c r="CC203" s="61"/>
      <c r="CD203" s="332"/>
      <c r="CL203" s="332"/>
      <c r="CO203" s="1"/>
      <c r="CR203" t="s">
        <v>838</v>
      </c>
    </row>
    <row r="204" spans="2:96" x14ac:dyDescent="0.2"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70"/>
      <c r="M204" s="358"/>
      <c r="N204" s="335"/>
      <c r="O204" s="246"/>
      <c r="P204" s="246"/>
      <c r="Q204" s="246"/>
      <c r="R204" s="246"/>
      <c r="S204" s="249" t="str">
        <f>IF(BN204&lt;30,$BX$1,IF(BN204&gt;70,$BR$1,$BV$1))</f>
        <v>˃</v>
      </c>
      <c r="T204" s="246"/>
      <c r="U204" s="208" t="s">
        <v>839</v>
      </c>
      <c r="V204" t="s">
        <v>840</v>
      </c>
      <c r="X204">
        <v>137.61000000000001</v>
      </c>
      <c r="Y204" s="189"/>
      <c r="Z204" s="189"/>
      <c r="AA204" s="22">
        <f t="shared" ref="AA204:AA210" si="296">AN204+AP204+AR204+AZ204+BB204+BG204+BJ204+BM204+BT204+BW204+BY204+AC204+AI204+BP204+AK204</f>
        <v>84</v>
      </c>
      <c r="AB204" s="336">
        <f t="shared" ref="AB204:AB210" si="297">IF(X204&gt;0,AB$203,0)</f>
        <v>30</v>
      </c>
      <c r="AC204" s="337">
        <f t="shared" ref="AC204:AC210" si="298">IF(AB204&gt;0,AC$203,0)</f>
        <v>-6</v>
      </c>
      <c r="AD204" s="366">
        <f t="shared" ref="AD204:AD210" si="299">AB204*M204</f>
        <v>0</v>
      </c>
      <c r="AE204" s="337">
        <f t="shared" ref="AE204:AE210" si="300">AC204*M204</f>
        <v>0</v>
      </c>
      <c r="AF204" s="332">
        <v>2587307</v>
      </c>
      <c r="AG204" s="332">
        <v>423477</v>
      </c>
      <c r="AH204" s="225" t="str">
        <f t="shared" ref="AH204:AH210" si="301">IF(AF204&gt;2500000,AQ$2,IF(AF204&gt;1000000,AR$2,IF(AF204&gt;750000,AS$2,IF(AF204&gt;500000,AT$2,IF(AF204&lt;500000,AU$2)))))</f>
        <v>A</v>
      </c>
      <c r="AI204" s="31">
        <f t="shared" ref="AI204:AI210" si="302">IF(AH204=AQ$2,20,IF(AH204=AR$2,15,IF(AH204=AS$2,10,IF(AH204=AT$2,5,IF(AH204=AU$2,0)))))</f>
        <v>20</v>
      </c>
      <c r="AJ204" s="284">
        <v>71</v>
      </c>
      <c r="AK204" s="31">
        <f t="shared" ref="AK204:AK210" si="303">IF(AJ204&gt;84,20,IF(AJ204&gt;80,15,IF(AJ204&gt;75,10,IF(AJ204&gt;70,5,IF(AJ204&gt;49,0,IF(AJ204&lt;1,0,IF(AJ204&lt;20,-20,IF(AJ204&lt;30,-15,IF(AJ204&lt;40,-10,IF(AJ204&lt;50,-5))))))))))</f>
        <v>5</v>
      </c>
      <c r="AL204" s="22"/>
      <c r="AM204" s="2" t="s">
        <v>398</v>
      </c>
      <c r="AN204" s="22">
        <f t="shared" ref="AN204:AN210" si="304">IF(AM204=$AN$1,20,IF(AM204=$AO$1,17,IF(AM204=$AP$1,12,IF(AM204=$AQ$1,5,IF(AM204=$AR$1,0)))))</f>
        <v>12</v>
      </c>
      <c r="AP204" s="31"/>
      <c r="AQ204" s="239" t="s">
        <v>402</v>
      </c>
      <c r="AR204" s="1">
        <f t="shared" ref="AR204:AR210" si="305">IF(AQ204=$AS$1,20,IF(AQ204=$AU$1,18,IF(AQ204=$AW$1,14,IF(AQ204=$AY$1,10,IF(AQ204=$BA$1,5,IF(AQ204=$BC$1,0,IF(AQ204=$BD$1,-2.5)))))))</f>
        <v>18</v>
      </c>
      <c r="AS204" s="189">
        <v>0.14000000000000001</v>
      </c>
      <c r="AT204" s="22">
        <f t="shared" ref="AT204:AT210" si="306">IF(AS204&lt;1,5,IF(AS204&lt;2,0,IF(AS204&gt;2,-5, IF(AS204=0,5,IF(AS204&lt;0,-7)))))</f>
        <v>5</v>
      </c>
      <c r="AU204" s="189">
        <v>10.199999999999999</v>
      </c>
      <c r="AV204" s="22">
        <f t="shared" ref="AV204:AV210" si="307">IF(AU204&lt;0,-7,IF(AU204&lt;15,5,IF(AU204&lt;25,2,IF(AU204=25,-5,IF(AU204&gt;25,0)))))</f>
        <v>5</v>
      </c>
      <c r="AW204" s="189">
        <v>0.73</v>
      </c>
      <c r="AX204" s="22">
        <f>IF(AW204&lt;0,-7,IF(AW204&lt;15,5,IF(AW204&lt;25,2,IF(AW204=25,-5,IF(AW204&gt;25,0)))))</f>
        <v>5</v>
      </c>
      <c r="AY204" s="239" t="s">
        <v>402</v>
      </c>
      <c r="AZ204" s="189">
        <f t="shared" ref="AZ204:AZ210" si="308">IF(AY204=$AS$1,20,IF(AY204=$AU$1,18,IF(AY204=$AW$1,14,IF(AY204=$AY$1,10,IF(AY204=$BA$1,5,IF(AY204=$BC$1,0,IF(AY204=$BD$1,-2.5)))))))</f>
        <v>18</v>
      </c>
      <c r="BA204" s="18">
        <v>-3.7999999999999999E-2</v>
      </c>
      <c r="BB204" s="1">
        <f t="shared" ref="BB204:BB210" si="309">IF(BA204&gt;0.05,2,IF(BA204&gt;0,1,IF(BA204&lt;-0.05,-1,IF(BA204&lt;0.1,-2))))</f>
        <v>-2</v>
      </c>
      <c r="BC204" s="3">
        <v>45657</v>
      </c>
      <c r="BD204" s="22">
        <v>108.26</v>
      </c>
      <c r="BE204" s="22">
        <f t="shared" ref="BE204:BE210" si="310">X204</f>
        <v>137.61000000000001</v>
      </c>
      <c r="BF204" s="18">
        <f t="shared" ref="BF204:BF210" si="311">IF(BD204&gt;0,(BE204-BD204)/BD204,0)</f>
        <v>0.27110659523369673</v>
      </c>
      <c r="BG204" s="1">
        <f t="shared" ref="BG204:BG210" si="312">IF(BF204&gt;0.05,4,IF(BF204&gt;0,2,IF(BF204&lt;-0.05,-2,IF(BF204&lt;0.1,-4))))</f>
        <v>4</v>
      </c>
      <c r="BH204" s="225">
        <v>3</v>
      </c>
      <c r="BI204" s="225">
        <f t="shared" ref="BI204:BI210" si="313">BH204*M204</f>
        <v>0</v>
      </c>
      <c r="BJ204" s="225">
        <f t="shared" ref="BJ204:BJ210" si="314">IF(BH204&gt;5,-1,IF(BH204&gt;4,0,IF(BH204&gt;3,1,IF(BH204&gt;2,2,IF(BH204&gt;1,2, IF(BH204=0,2,IF(BH204&lt;-5,-2,IF(BH204&lt;4,2,IF(BH204&lt;0,1)))))))))</f>
        <v>2</v>
      </c>
      <c r="BK204" s="31">
        <v>2</v>
      </c>
      <c r="BL204" s="31">
        <f t="shared" ref="BL204:BL210" si="315">BK204*M204</f>
        <v>0</v>
      </c>
      <c r="BM204" s="1">
        <f t="shared" ref="BM204:BM210" si="316">IF(BK204&gt;40,4,IF(BK204&gt;30,3.5,IF(BK204&gt;20,3,IF(BK204&gt;10,2,IF(BK204&gt;0,1,IF(BK204=0,0.5,IF(BK204&lt;-40,-4,IF(BK204&lt;-30,-3,IF(BK204&lt;-20,-2.5,IF(BK204&lt;-10,-2,IF(BK204&lt;0,0)))))))))))</f>
        <v>1</v>
      </c>
      <c r="BN204" s="61">
        <v>56</v>
      </c>
      <c r="BO204" s="61">
        <f t="shared" ref="BO204:BO210" si="317">BN204*M204</f>
        <v>0</v>
      </c>
      <c r="BP204" s="1">
        <f t="shared" ref="BP204:BP210" si="318">IF(BN204&lt;10,5,IF(BN204&lt;20,4,IF(BN204&lt;30,3,IF(BN204&lt;40,2,IF(BN204&lt;50,1,IF(BN204=50,0,IF(BN204&gt;90,-5,IF(BN204&gt;80,-4,IF(BN204&gt;70,-3,IF(BN204&gt;60,-2,IF(BN204&gt;50,-1,0)))))))))))</f>
        <v>-1</v>
      </c>
      <c r="BQ204" s="206"/>
      <c r="BR204" s="61">
        <v>0.72</v>
      </c>
      <c r="BS204" s="337">
        <f t="shared" ref="BS204:BS210" si="319">BR204*M204</f>
        <v>0</v>
      </c>
      <c r="BT204" s="225">
        <f t="shared" ref="BT204:BT210" si="320">IF(BR204=1,20,IF(BR204&gt;0.9,16,IF(BR204&gt;0.8,12,IF(BR204&gt;0.7,8,IF(BR204&gt;0.6,4,IF(BR204&gt;0.5,0,IF(BR204&gt;0.4,-1,IF(BR204&gt;0.3,-2,IF(BR204&gt;0.2,-3,IF(BR204&gt;0.1,-4,IF(BR204&gt;0,-5,IF(BR204=0,-5))))))))))))</f>
        <v>8</v>
      </c>
      <c r="BU204" s="61"/>
      <c r="BV204" s="1" t="s">
        <v>413</v>
      </c>
      <c r="BW204" s="1">
        <f t="shared" ref="BW204:BW210" si="321">IF(BV204=$BZ$1,8,IF(BV204=$CA$1,4,IF(BV204=$CB$1,0,IF(BV204=$CC$1,-4,IF(BV204=$CE$1,-8)))))</f>
        <v>0</v>
      </c>
      <c r="BX204" s="206" t="s">
        <v>408</v>
      </c>
      <c r="BY204" s="206">
        <f t="shared" ref="BY204:BY210" si="322">IF(BX204=BR$1,5,IF(BX204=BV$1,0,IF(BX204=BX$1,-5)))</f>
        <v>5</v>
      </c>
      <c r="BZ204" s="3">
        <v>45951</v>
      </c>
      <c r="CA204" s="1" t="s">
        <v>437</v>
      </c>
      <c r="CB204" s="61">
        <v>65</v>
      </c>
      <c r="CC204" s="61">
        <v>125</v>
      </c>
      <c r="CD204" s="332"/>
      <c r="CE204" t="s">
        <v>841</v>
      </c>
      <c r="CF204" t="s">
        <v>842</v>
      </c>
      <c r="CG204" t="s">
        <v>843</v>
      </c>
      <c r="CH204" t="s">
        <v>844</v>
      </c>
      <c r="CL204" s="332"/>
      <c r="CO204" s="1"/>
      <c r="CR204" t="s">
        <v>839</v>
      </c>
    </row>
    <row r="205" spans="2:96" x14ac:dyDescent="0.2"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70"/>
      <c r="M205" s="358"/>
      <c r="N205" s="335"/>
      <c r="O205" s="246"/>
      <c r="P205" s="246"/>
      <c r="Q205" s="246"/>
      <c r="R205" s="246"/>
      <c r="S205" s="249" t="str">
        <f>IF(BN205&lt;30,$BX$1,IF(BN205&gt;70,$BR$1,$BV$1))</f>
        <v>˃</v>
      </c>
      <c r="T205" s="246"/>
      <c r="U205" s="208" t="s">
        <v>845</v>
      </c>
      <c r="V205" t="s">
        <v>846</v>
      </c>
      <c r="X205">
        <v>174.95</v>
      </c>
      <c r="Y205" s="189"/>
      <c r="Z205" s="189"/>
      <c r="AA205" s="22">
        <f t="shared" si="296"/>
        <v>86</v>
      </c>
      <c r="AB205" s="336">
        <f t="shared" si="297"/>
        <v>30</v>
      </c>
      <c r="AC205" s="337">
        <f t="shared" si="298"/>
        <v>-6</v>
      </c>
      <c r="AD205" s="366">
        <f t="shared" si="299"/>
        <v>0</v>
      </c>
      <c r="AE205" s="337">
        <f t="shared" si="300"/>
        <v>0</v>
      </c>
      <c r="AF205" s="332">
        <v>2550469</v>
      </c>
      <c r="AG205" s="332">
        <v>367742</v>
      </c>
      <c r="AH205" s="225" t="str">
        <f t="shared" si="301"/>
        <v>A</v>
      </c>
      <c r="AI205" s="31">
        <f t="shared" si="302"/>
        <v>20</v>
      </c>
      <c r="AJ205" s="284">
        <v>72</v>
      </c>
      <c r="AK205" s="31">
        <f t="shared" si="303"/>
        <v>5</v>
      </c>
      <c r="AL205" s="22"/>
      <c r="AM205" s="2" t="s">
        <v>398</v>
      </c>
      <c r="AN205" s="22">
        <f t="shared" si="304"/>
        <v>12</v>
      </c>
      <c r="AP205" s="31"/>
      <c r="AQ205" s="239" t="s">
        <v>402</v>
      </c>
      <c r="AR205" s="1">
        <f t="shared" si="305"/>
        <v>18</v>
      </c>
      <c r="AS205" s="189">
        <v>0.23</v>
      </c>
      <c r="AT205" s="22">
        <f t="shared" si="306"/>
        <v>5</v>
      </c>
      <c r="AU205" s="189">
        <v>13.95</v>
      </c>
      <c r="AV205" s="22">
        <f t="shared" si="307"/>
        <v>5</v>
      </c>
      <c r="AW205" s="189">
        <v>6.37</v>
      </c>
      <c r="AX205" s="22">
        <f t="shared" ref="AX205:AX210" si="323">IF(AW205=1,5,IF(AW205&lt;1,5,IF(AW205&gt;1,0)))</f>
        <v>0</v>
      </c>
      <c r="AY205" s="239" t="s">
        <v>402</v>
      </c>
      <c r="AZ205" s="189">
        <f t="shared" si="308"/>
        <v>18</v>
      </c>
      <c r="BA205" s="18">
        <v>-0.08</v>
      </c>
      <c r="BB205" s="1">
        <f t="shared" si="309"/>
        <v>-1</v>
      </c>
      <c r="BC205" s="3">
        <v>45657</v>
      </c>
      <c r="BD205" s="22">
        <v>138.6</v>
      </c>
      <c r="BE205" s="22">
        <f t="shared" si="310"/>
        <v>174.95</v>
      </c>
      <c r="BF205" s="18">
        <f t="shared" si="311"/>
        <v>0.26226551226551226</v>
      </c>
      <c r="BG205" s="1">
        <f t="shared" si="312"/>
        <v>4</v>
      </c>
      <c r="BH205" s="225">
        <v>3</v>
      </c>
      <c r="BI205" s="225">
        <f t="shared" si="313"/>
        <v>0</v>
      </c>
      <c r="BJ205" s="225">
        <f t="shared" si="314"/>
        <v>2</v>
      </c>
      <c r="BK205" s="31">
        <v>14</v>
      </c>
      <c r="BL205" s="31">
        <f t="shared" si="315"/>
        <v>0</v>
      </c>
      <c r="BM205" s="1">
        <f t="shared" si="316"/>
        <v>2</v>
      </c>
      <c r="BN205" s="61">
        <v>56</v>
      </c>
      <c r="BO205" s="61">
        <f t="shared" si="317"/>
        <v>0</v>
      </c>
      <c r="BP205" s="1">
        <f t="shared" si="318"/>
        <v>-1</v>
      </c>
      <c r="BQ205" s="206"/>
      <c r="BR205" s="61">
        <v>0.71</v>
      </c>
      <c r="BS205" s="337">
        <f t="shared" si="319"/>
        <v>0</v>
      </c>
      <c r="BT205" s="225">
        <f t="shared" si="320"/>
        <v>8</v>
      </c>
      <c r="BU205" s="61"/>
      <c r="BV205" s="1" t="s">
        <v>413</v>
      </c>
      <c r="BW205" s="1">
        <f t="shared" si="321"/>
        <v>0</v>
      </c>
      <c r="BX205" s="206" t="s">
        <v>408</v>
      </c>
      <c r="BY205" s="206">
        <f t="shared" si="322"/>
        <v>5</v>
      </c>
      <c r="BZ205" s="3">
        <v>45958</v>
      </c>
      <c r="CA205" s="1" t="s">
        <v>437</v>
      </c>
      <c r="CB205" s="61">
        <v>100</v>
      </c>
      <c r="CC205" s="61">
        <v>170</v>
      </c>
      <c r="CD205" s="332"/>
      <c r="CE205" t="s">
        <v>841</v>
      </c>
      <c r="CF205" t="s">
        <v>842</v>
      </c>
      <c r="CG205" t="s">
        <v>843</v>
      </c>
      <c r="CH205" t="s">
        <v>844</v>
      </c>
      <c r="CL205" s="332"/>
      <c r="CO205" s="1"/>
      <c r="CR205" t="s">
        <v>845</v>
      </c>
    </row>
    <row r="206" spans="2:96" x14ac:dyDescent="0.2"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70"/>
      <c r="M206" s="358"/>
      <c r="N206" s="335"/>
      <c r="O206" s="246"/>
      <c r="P206" s="246"/>
      <c r="Q206" s="246"/>
      <c r="R206" s="246"/>
      <c r="S206" s="249" t="str">
        <f>IF(BN206&lt;30,$BX$1,IF(BN206&gt;70,$BR$1,$BV$1))</f>
        <v>˃</v>
      </c>
      <c r="T206" s="246"/>
      <c r="U206" s="208" t="s">
        <v>847</v>
      </c>
      <c r="V206" t="s">
        <v>848</v>
      </c>
      <c r="X206" s="189">
        <v>130.07</v>
      </c>
      <c r="Y206" s="189"/>
      <c r="Z206" s="189"/>
      <c r="AA206" s="22">
        <f t="shared" si="296"/>
        <v>33</v>
      </c>
      <c r="AB206" s="336">
        <f t="shared" si="297"/>
        <v>30</v>
      </c>
      <c r="AC206" s="337">
        <f t="shared" si="298"/>
        <v>-6</v>
      </c>
      <c r="AD206" s="366">
        <f t="shared" si="299"/>
        <v>0</v>
      </c>
      <c r="AE206" s="337">
        <f t="shared" si="300"/>
        <v>0</v>
      </c>
      <c r="AF206" s="332">
        <v>2786826</v>
      </c>
      <c r="AG206" s="332">
        <v>320621</v>
      </c>
      <c r="AH206" s="225" t="str">
        <f t="shared" si="301"/>
        <v>A</v>
      </c>
      <c r="AI206" s="31">
        <f t="shared" si="302"/>
        <v>20</v>
      </c>
      <c r="AJ206" s="284">
        <v>68</v>
      </c>
      <c r="AK206" s="31">
        <f t="shared" si="303"/>
        <v>0</v>
      </c>
      <c r="AL206" s="22"/>
      <c r="AM206" s="457" t="s">
        <v>399</v>
      </c>
      <c r="AN206" s="22">
        <f t="shared" si="304"/>
        <v>5</v>
      </c>
      <c r="AP206" s="31"/>
      <c r="AQ206" s="175" t="s">
        <v>404</v>
      </c>
      <c r="AR206" s="1">
        <f t="shared" si="305"/>
        <v>10</v>
      </c>
      <c r="AS206" s="189">
        <v>0.15</v>
      </c>
      <c r="AT206" s="22">
        <f t="shared" si="306"/>
        <v>5</v>
      </c>
      <c r="AU206" s="189">
        <v>12.85</v>
      </c>
      <c r="AV206" s="22">
        <f t="shared" si="307"/>
        <v>5</v>
      </c>
      <c r="AW206" s="189">
        <v>-2.2200000000000002</v>
      </c>
      <c r="AX206" s="22">
        <f t="shared" si="323"/>
        <v>5</v>
      </c>
      <c r="AY206" s="239" t="s">
        <v>402</v>
      </c>
      <c r="AZ206" s="189">
        <f t="shared" si="308"/>
        <v>18</v>
      </c>
      <c r="BA206" s="18">
        <v>-0.3</v>
      </c>
      <c r="BB206" s="1">
        <f t="shared" si="309"/>
        <v>-1</v>
      </c>
      <c r="BC206" s="3">
        <v>45657</v>
      </c>
      <c r="BD206" s="22">
        <v>130.35</v>
      </c>
      <c r="BE206" s="22">
        <f t="shared" si="310"/>
        <v>130.07</v>
      </c>
      <c r="BF206" s="18">
        <f t="shared" si="311"/>
        <v>-2.1480629075565872E-3</v>
      </c>
      <c r="BG206" s="1">
        <f t="shared" si="312"/>
        <v>-4</v>
      </c>
      <c r="BH206" s="225">
        <v>1</v>
      </c>
      <c r="BI206" s="225">
        <f t="shared" si="313"/>
        <v>0</v>
      </c>
      <c r="BJ206" s="225">
        <f t="shared" si="314"/>
        <v>2</v>
      </c>
      <c r="BK206" s="31">
        <v>-9</v>
      </c>
      <c r="BL206" s="31">
        <f t="shared" si="315"/>
        <v>0</v>
      </c>
      <c r="BM206" s="1">
        <f t="shared" si="316"/>
        <v>0</v>
      </c>
      <c r="BN206" s="61">
        <v>57</v>
      </c>
      <c r="BO206" s="61">
        <f t="shared" si="317"/>
        <v>0</v>
      </c>
      <c r="BP206" s="1">
        <f t="shared" si="318"/>
        <v>-1</v>
      </c>
      <c r="BQ206" s="206"/>
      <c r="BR206" s="61">
        <v>0.43</v>
      </c>
      <c r="BS206" s="337">
        <f t="shared" si="319"/>
        <v>0</v>
      </c>
      <c r="BT206" s="225">
        <f t="shared" si="320"/>
        <v>-1</v>
      </c>
      <c r="BU206" s="61"/>
      <c r="BV206" s="1" t="s">
        <v>414</v>
      </c>
      <c r="BW206" s="1">
        <f t="shared" si="321"/>
        <v>-4</v>
      </c>
      <c r="BX206" s="206" t="str">
        <f>BX1</f>
        <v>˅</v>
      </c>
      <c r="BY206" s="206">
        <f t="shared" si="322"/>
        <v>-5</v>
      </c>
      <c r="BZ206" s="3"/>
      <c r="CA206" s="1" t="s">
        <v>508</v>
      </c>
      <c r="CB206" s="61">
        <v>105</v>
      </c>
      <c r="CC206" s="61">
        <v>175</v>
      </c>
      <c r="CD206" s="332"/>
      <c r="CE206" t="s">
        <v>841</v>
      </c>
      <c r="CF206" t="s">
        <v>842</v>
      </c>
      <c r="CG206" t="s">
        <v>843</v>
      </c>
      <c r="CH206" t="s">
        <v>844</v>
      </c>
      <c r="CL206" s="332"/>
      <c r="CO206" s="1"/>
      <c r="CR206" t="s">
        <v>847</v>
      </c>
    </row>
    <row r="207" spans="2:96" x14ac:dyDescent="0.2"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70"/>
      <c r="M207" s="358"/>
      <c r="N207" s="335"/>
      <c r="O207" s="246"/>
      <c r="P207" s="246"/>
      <c r="Q207" s="246"/>
      <c r="R207" s="246"/>
      <c r="S207" s="249" t="str">
        <f>IF(BN207&lt;30,$BX$1,IF(BN207&gt;70,$BR$1,$BV$1))</f>
        <v>˃</v>
      </c>
      <c r="T207" s="246"/>
      <c r="U207" s="208" t="s">
        <v>849</v>
      </c>
      <c r="V207" t="s">
        <v>850</v>
      </c>
      <c r="X207" s="189">
        <v>142.72</v>
      </c>
      <c r="Y207" s="189"/>
      <c r="Z207" s="189"/>
      <c r="AA207" s="22">
        <f t="shared" si="296"/>
        <v>55</v>
      </c>
      <c r="AB207" s="336">
        <f t="shared" si="297"/>
        <v>30</v>
      </c>
      <c r="AC207" s="337">
        <f t="shared" si="298"/>
        <v>-6</v>
      </c>
      <c r="AD207" s="366">
        <f t="shared" si="299"/>
        <v>0</v>
      </c>
      <c r="AE207" s="337">
        <f t="shared" si="300"/>
        <v>0</v>
      </c>
      <c r="AF207" s="332">
        <v>2219752</v>
      </c>
      <c r="AG207" s="332">
        <v>280649</v>
      </c>
      <c r="AH207" s="225" t="str">
        <f t="shared" si="301"/>
        <v>B</v>
      </c>
      <c r="AI207" s="31">
        <f t="shared" si="302"/>
        <v>15</v>
      </c>
      <c r="AJ207" s="284">
        <v>59</v>
      </c>
      <c r="AK207" s="31">
        <f t="shared" si="303"/>
        <v>0</v>
      </c>
      <c r="AL207" s="22"/>
      <c r="AM207" s="457" t="s">
        <v>399</v>
      </c>
      <c r="AN207" s="22">
        <f t="shared" si="304"/>
        <v>5</v>
      </c>
      <c r="AP207" s="31"/>
      <c r="AQ207" s="239" t="s">
        <v>402</v>
      </c>
      <c r="AR207" s="1">
        <f t="shared" si="305"/>
        <v>18</v>
      </c>
      <c r="AS207" s="189">
        <v>0.36</v>
      </c>
      <c r="AT207" s="22">
        <f t="shared" si="306"/>
        <v>5</v>
      </c>
      <c r="AU207" s="189">
        <v>10.4</v>
      </c>
      <c r="AV207" s="22">
        <f t="shared" si="307"/>
        <v>5</v>
      </c>
      <c r="AW207" s="189">
        <v>1.71</v>
      </c>
      <c r="AX207" s="22">
        <f t="shared" si="323"/>
        <v>0</v>
      </c>
      <c r="AY207" s="175" t="s">
        <v>404</v>
      </c>
      <c r="AZ207" s="189">
        <f t="shared" si="308"/>
        <v>10</v>
      </c>
      <c r="BA207" s="18">
        <v>-7.1999999999999995E-2</v>
      </c>
      <c r="BB207" s="1">
        <f t="shared" si="309"/>
        <v>-1</v>
      </c>
      <c r="BC207" s="3">
        <v>45657</v>
      </c>
      <c r="BD207" s="22">
        <v>125.13</v>
      </c>
      <c r="BE207" s="22">
        <f t="shared" si="310"/>
        <v>142.72</v>
      </c>
      <c r="BF207" s="18">
        <f t="shared" si="311"/>
        <v>0.14057380324462562</v>
      </c>
      <c r="BG207" s="1">
        <f t="shared" si="312"/>
        <v>4</v>
      </c>
      <c r="BH207" s="225">
        <v>3</v>
      </c>
      <c r="BI207" s="225">
        <f t="shared" si="313"/>
        <v>0</v>
      </c>
      <c r="BJ207" s="225">
        <f t="shared" si="314"/>
        <v>2</v>
      </c>
      <c r="BK207" s="31">
        <v>-0.34</v>
      </c>
      <c r="BL207" s="31">
        <f t="shared" si="315"/>
        <v>0</v>
      </c>
      <c r="BM207" s="1">
        <f t="shared" si="316"/>
        <v>0</v>
      </c>
      <c r="BN207" s="61">
        <v>51</v>
      </c>
      <c r="BO207" s="61">
        <f t="shared" si="317"/>
        <v>0</v>
      </c>
      <c r="BP207" s="1">
        <f t="shared" si="318"/>
        <v>-1</v>
      </c>
      <c r="BQ207" s="206"/>
      <c r="BR207" s="61">
        <v>0.68</v>
      </c>
      <c r="BS207" s="337">
        <f t="shared" si="319"/>
        <v>0</v>
      </c>
      <c r="BT207" s="225">
        <f t="shared" si="320"/>
        <v>4</v>
      </c>
      <c r="BU207" s="61"/>
      <c r="BV207" s="1" t="s">
        <v>413</v>
      </c>
      <c r="BW207" s="1">
        <f t="shared" si="321"/>
        <v>0</v>
      </c>
      <c r="BX207" s="206" t="s">
        <v>408</v>
      </c>
      <c r="BY207" s="206">
        <f t="shared" si="322"/>
        <v>5</v>
      </c>
      <c r="BZ207" s="3"/>
      <c r="CA207" s="1" t="s">
        <v>437</v>
      </c>
      <c r="CB207" s="61"/>
      <c r="CC207" s="61"/>
      <c r="CD207" s="332"/>
      <c r="CE207" t="s">
        <v>841</v>
      </c>
      <c r="CF207" t="s">
        <v>842</v>
      </c>
      <c r="CG207" t="s">
        <v>843</v>
      </c>
      <c r="CH207" t="s">
        <v>844</v>
      </c>
      <c r="CL207" s="332"/>
      <c r="CO207" s="1"/>
      <c r="CR207" t="s">
        <v>849</v>
      </c>
    </row>
    <row r="208" spans="2:96" ht="15.75" hidden="1" customHeight="1" x14ac:dyDescent="0.2"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70"/>
      <c r="M208" s="358"/>
      <c r="N208" s="335"/>
      <c r="O208" s="246"/>
      <c r="P208" s="246"/>
      <c r="Q208" s="246"/>
      <c r="R208" s="246"/>
      <c r="S208" s="249"/>
      <c r="T208" s="246"/>
      <c r="U208" s="208"/>
      <c r="X208" s="189"/>
      <c r="Y208" s="189"/>
      <c r="Z208" s="189"/>
      <c r="AA208" s="22">
        <f t="shared" si="296"/>
        <v>1.5</v>
      </c>
      <c r="AB208" s="336">
        <f t="shared" si="297"/>
        <v>0</v>
      </c>
      <c r="AC208" s="337">
        <f t="shared" si="298"/>
        <v>0</v>
      </c>
      <c r="AD208" s="366">
        <f t="shared" si="299"/>
        <v>0</v>
      </c>
      <c r="AE208" s="337">
        <f t="shared" si="300"/>
        <v>0</v>
      </c>
      <c r="AF208" s="332"/>
      <c r="AG208" s="332"/>
      <c r="AH208" s="225" t="str">
        <f t="shared" si="301"/>
        <v>F</v>
      </c>
      <c r="AI208" s="31">
        <f t="shared" si="302"/>
        <v>0</v>
      </c>
      <c r="AJ208" s="284"/>
      <c r="AK208" s="31">
        <f t="shared" si="303"/>
        <v>0</v>
      </c>
      <c r="AL208" s="22"/>
      <c r="AM208" s="2"/>
      <c r="AN208" s="22" t="b">
        <f t="shared" si="304"/>
        <v>0</v>
      </c>
      <c r="AP208" s="31"/>
      <c r="AQ208" s="175"/>
      <c r="AR208" s="1" t="b">
        <f t="shared" si="305"/>
        <v>0</v>
      </c>
      <c r="AS208" s="189"/>
      <c r="AT208" s="22">
        <f t="shared" si="306"/>
        <v>5</v>
      </c>
      <c r="AU208" s="189"/>
      <c r="AV208" s="22">
        <f t="shared" si="307"/>
        <v>5</v>
      </c>
      <c r="AW208" s="189"/>
      <c r="AX208" s="22">
        <f t="shared" si="323"/>
        <v>5</v>
      </c>
      <c r="AY208" s="189"/>
      <c r="AZ208" s="189" t="b">
        <f t="shared" si="308"/>
        <v>0</v>
      </c>
      <c r="BA208" s="18"/>
      <c r="BB208" s="1">
        <f t="shared" si="309"/>
        <v>-2</v>
      </c>
      <c r="BC208" s="3">
        <v>45657</v>
      </c>
      <c r="BD208" s="22"/>
      <c r="BE208" s="22">
        <f t="shared" si="310"/>
        <v>0</v>
      </c>
      <c r="BF208" s="18">
        <f t="shared" si="311"/>
        <v>0</v>
      </c>
      <c r="BG208" s="1">
        <f t="shared" si="312"/>
        <v>-4</v>
      </c>
      <c r="BH208" s="225"/>
      <c r="BI208" s="225">
        <f t="shared" si="313"/>
        <v>0</v>
      </c>
      <c r="BJ208" s="225">
        <f t="shared" si="314"/>
        <v>2</v>
      </c>
      <c r="BK208" s="31"/>
      <c r="BL208" s="31">
        <f t="shared" si="315"/>
        <v>0</v>
      </c>
      <c r="BM208" s="1">
        <f t="shared" si="316"/>
        <v>0.5</v>
      </c>
      <c r="BN208" s="61"/>
      <c r="BO208" s="61">
        <f t="shared" si="317"/>
        <v>0</v>
      </c>
      <c r="BP208" s="1">
        <f t="shared" si="318"/>
        <v>5</v>
      </c>
      <c r="BQ208" s="206"/>
      <c r="BR208" s="61"/>
      <c r="BS208" s="337">
        <f t="shared" si="319"/>
        <v>0</v>
      </c>
      <c r="BT208" s="225">
        <f t="shared" si="320"/>
        <v>-5</v>
      </c>
      <c r="BU208" s="61"/>
      <c r="BV208" s="1"/>
      <c r="BW208" s="1" t="b">
        <f t="shared" si="321"/>
        <v>0</v>
      </c>
      <c r="BX208" s="206" t="s">
        <v>408</v>
      </c>
      <c r="BY208" s="206">
        <f t="shared" si="322"/>
        <v>5</v>
      </c>
      <c r="BZ208" s="3"/>
      <c r="CA208" s="1" t="s">
        <v>437</v>
      </c>
      <c r="CB208" s="61"/>
      <c r="CC208" s="61"/>
      <c r="CD208" s="332"/>
      <c r="CL208" s="332"/>
      <c r="CO208" s="1"/>
    </row>
    <row r="209" spans="2:96" ht="15.75" hidden="1" customHeight="1" x14ac:dyDescent="0.2"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70"/>
      <c r="M209" s="358"/>
      <c r="N209" s="335"/>
      <c r="O209" s="246"/>
      <c r="P209" s="246"/>
      <c r="Q209" s="246"/>
      <c r="R209" s="246"/>
      <c r="S209" s="249"/>
      <c r="T209" s="246"/>
      <c r="U209" s="208"/>
      <c r="X209" s="189"/>
      <c r="Y209" s="189"/>
      <c r="Z209" s="189"/>
      <c r="AA209" s="22">
        <f t="shared" si="296"/>
        <v>1.5</v>
      </c>
      <c r="AB209" s="336">
        <f t="shared" si="297"/>
        <v>0</v>
      </c>
      <c r="AC209" s="337">
        <f t="shared" si="298"/>
        <v>0</v>
      </c>
      <c r="AD209" s="366">
        <f t="shared" si="299"/>
        <v>0</v>
      </c>
      <c r="AE209" s="337">
        <f t="shared" si="300"/>
        <v>0</v>
      </c>
      <c r="AF209" s="332"/>
      <c r="AG209" s="332"/>
      <c r="AH209" s="225" t="str">
        <f t="shared" si="301"/>
        <v>F</v>
      </c>
      <c r="AI209" s="31">
        <f t="shared" si="302"/>
        <v>0</v>
      </c>
      <c r="AJ209" s="284"/>
      <c r="AK209" s="31">
        <f t="shared" si="303"/>
        <v>0</v>
      </c>
      <c r="AL209" s="22"/>
      <c r="AM209" s="2"/>
      <c r="AN209" s="22" t="b">
        <f t="shared" si="304"/>
        <v>0</v>
      </c>
      <c r="AP209" s="31"/>
      <c r="AQ209" s="175"/>
      <c r="AR209" s="1" t="b">
        <f t="shared" si="305"/>
        <v>0</v>
      </c>
      <c r="AS209" s="189"/>
      <c r="AT209" s="22">
        <f t="shared" si="306"/>
        <v>5</v>
      </c>
      <c r="AU209" s="189"/>
      <c r="AV209" s="22">
        <f t="shared" si="307"/>
        <v>5</v>
      </c>
      <c r="AW209" s="189"/>
      <c r="AX209" s="22">
        <f t="shared" si="323"/>
        <v>5</v>
      </c>
      <c r="AY209" s="189"/>
      <c r="AZ209" s="189" t="b">
        <f t="shared" si="308"/>
        <v>0</v>
      </c>
      <c r="BA209" s="18"/>
      <c r="BB209" s="1">
        <f t="shared" si="309"/>
        <v>-2</v>
      </c>
      <c r="BC209" s="3">
        <v>45657</v>
      </c>
      <c r="BD209" s="22"/>
      <c r="BE209" s="22">
        <f t="shared" si="310"/>
        <v>0</v>
      </c>
      <c r="BF209" s="18">
        <f t="shared" si="311"/>
        <v>0</v>
      </c>
      <c r="BG209" s="1">
        <f t="shared" si="312"/>
        <v>-4</v>
      </c>
      <c r="BH209" s="225"/>
      <c r="BI209" s="225">
        <f t="shared" si="313"/>
        <v>0</v>
      </c>
      <c r="BJ209" s="225">
        <f t="shared" si="314"/>
        <v>2</v>
      </c>
      <c r="BK209" s="31"/>
      <c r="BL209" s="31">
        <f t="shared" si="315"/>
        <v>0</v>
      </c>
      <c r="BM209" s="1">
        <f t="shared" si="316"/>
        <v>0.5</v>
      </c>
      <c r="BN209" s="61"/>
      <c r="BO209" s="61">
        <f t="shared" si="317"/>
        <v>0</v>
      </c>
      <c r="BP209" s="1">
        <f t="shared" si="318"/>
        <v>5</v>
      </c>
      <c r="BQ209" s="206"/>
      <c r="BR209" s="61"/>
      <c r="BS209" s="337">
        <f t="shared" si="319"/>
        <v>0</v>
      </c>
      <c r="BT209" s="225">
        <f t="shared" si="320"/>
        <v>-5</v>
      </c>
      <c r="BU209" s="61"/>
      <c r="BV209" s="1"/>
      <c r="BW209" s="1" t="b">
        <f t="shared" si="321"/>
        <v>0</v>
      </c>
      <c r="BX209" s="206" t="s">
        <v>408</v>
      </c>
      <c r="BY209" s="206">
        <f t="shared" si="322"/>
        <v>5</v>
      </c>
      <c r="BZ209" s="3"/>
      <c r="CA209" s="1" t="s">
        <v>437</v>
      </c>
      <c r="CB209" s="61"/>
      <c r="CC209" s="61"/>
      <c r="CD209" s="332"/>
      <c r="CL209" s="332"/>
      <c r="CO209" s="1"/>
    </row>
    <row r="210" spans="2:96" ht="15.75" hidden="1" customHeight="1" x14ac:dyDescent="0.2"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70"/>
      <c r="M210" s="358"/>
      <c r="N210" s="335"/>
      <c r="O210" s="246"/>
      <c r="P210" s="246"/>
      <c r="Q210" s="246"/>
      <c r="R210" s="246"/>
      <c r="S210" s="249"/>
      <c r="T210" s="246"/>
      <c r="U210" s="208"/>
      <c r="X210" s="189"/>
      <c r="Y210" s="189"/>
      <c r="Z210" s="189"/>
      <c r="AA210" s="22">
        <f t="shared" si="296"/>
        <v>1.5</v>
      </c>
      <c r="AB210" s="336">
        <f t="shared" si="297"/>
        <v>0</v>
      </c>
      <c r="AC210" s="337">
        <f t="shared" si="298"/>
        <v>0</v>
      </c>
      <c r="AD210" s="366">
        <f t="shared" si="299"/>
        <v>0</v>
      </c>
      <c r="AE210" s="337">
        <f t="shared" si="300"/>
        <v>0</v>
      </c>
      <c r="AF210" s="332"/>
      <c r="AG210" s="332"/>
      <c r="AH210" s="225" t="str">
        <f t="shared" si="301"/>
        <v>F</v>
      </c>
      <c r="AI210" s="31">
        <f t="shared" si="302"/>
        <v>0</v>
      </c>
      <c r="AJ210" s="284"/>
      <c r="AK210" s="31">
        <f t="shared" si="303"/>
        <v>0</v>
      </c>
      <c r="AL210" s="22"/>
      <c r="AM210" s="2"/>
      <c r="AN210" s="22" t="b">
        <f t="shared" si="304"/>
        <v>0</v>
      </c>
      <c r="AP210" s="31"/>
      <c r="AQ210" s="175"/>
      <c r="AR210" s="1" t="b">
        <f t="shared" si="305"/>
        <v>0</v>
      </c>
      <c r="AS210" s="189"/>
      <c r="AT210" s="22">
        <f t="shared" si="306"/>
        <v>5</v>
      </c>
      <c r="AU210" s="189"/>
      <c r="AV210" s="22">
        <f t="shared" si="307"/>
        <v>5</v>
      </c>
      <c r="AW210" s="189"/>
      <c r="AX210" s="22">
        <f t="shared" si="323"/>
        <v>5</v>
      </c>
      <c r="AY210" s="189"/>
      <c r="AZ210" s="189" t="b">
        <f t="shared" si="308"/>
        <v>0</v>
      </c>
      <c r="BA210" s="18"/>
      <c r="BB210" s="1">
        <f t="shared" si="309"/>
        <v>-2</v>
      </c>
      <c r="BC210" s="3">
        <v>45657</v>
      </c>
      <c r="BD210" s="22"/>
      <c r="BE210" s="22">
        <f t="shared" si="310"/>
        <v>0</v>
      </c>
      <c r="BF210" s="18">
        <f t="shared" si="311"/>
        <v>0</v>
      </c>
      <c r="BG210" s="1">
        <f t="shared" si="312"/>
        <v>-4</v>
      </c>
      <c r="BH210" s="225"/>
      <c r="BI210" s="225">
        <f t="shared" si="313"/>
        <v>0</v>
      </c>
      <c r="BJ210" s="225">
        <f t="shared" si="314"/>
        <v>2</v>
      </c>
      <c r="BK210" s="31"/>
      <c r="BL210" s="31">
        <f t="shared" si="315"/>
        <v>0</v>
      </c>
      <c r="BM210" s="1">
        <f t="shared" si="316"/>
        <v>0.5</v>
      </c>
      <c r="BN210" s="61"/>
      <c r="BO210" s="61">
        <f t="shared" si="317"/>
        <v>0</v>
      </c>
      <c r="BP210" s="1">
        <f t="shared" si="318"/>
        <v>5</v>
      </c>
      <c r="BQ210" s="206"/>
      <c r="BR210" s="61"/>
      <c r="BS210" s="337">
        <f t="shared" si="319"/>
        <v>0</v>
      </c>
      <c r="BT210" s="225">
        <f t="shared" si="320"/>
        <v>-5</v>
      </c>
      <c r="BU210" s="61"/>
      <c r="BV210" s="1"/>
      <c r="BW210" s="1" t="b">
        <f t="shared" si="321"/>
        <v>0</v>
      </c>
      <c r="BX210" s="206" t="s">
        <v>408</v>
      </c>
      <c r="BY210" s="206">
        <f t="shared" si="322"/>
        <v>5</v>
      </c>
      <c r="BZ210" s="3"/>
      <c r="CA210" s="1" t="s">
        <v>437</v>
      </c>
      <c r="CB210" s="61"/>
      <c r="CC210" s="61"/>
      <c r="CD210" s="332"/>
      <c r="CL210" s="332"/>
      <c r="CO210" s="1"/>
    </row>
    <row r="211" spans="2:96" x14ac:dyDescent="0.2"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70"/>
      <c r="M211" s="358"/>
      <c r="N211" s="335"/>
      <c r="O211" s="246"/>
      <c r="P211" s="246"/>
      <c r="Q211" s="246"/>
      <c r="R211" s="246"/>
      <c r="S211" s="249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1"/>
      <c r="CB211" s="61"/>
      <c r="CC211" s="61"/>
      <c r="CD211" s="332"/>
      <c r="CL211" s="332"/>
      <c r="CO211" s="1"/>
    </row>
    <row r="212" spans="2:96" ht="17.25" customHeight="1" x14ac:dyDescent="0.2"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70"/>
      <c r="M212" s="358"/>
      <c r="N212" s="335"/>
      <c r="O212" s="246"/>
      <c r="P212" s="246"/>
      <c r="Q212" s="246"/>
      <c r="R212" s="246"/>
      <c r="S212" s="249"/>
      <c r="T212" s="456" t="s">
        <v>691</v>
      </c>
      <c r="U212" s="446" t="s">
        <v>851</v>
      </c>
      <c r="X212" s="80"/>
      <c r="Y212" s="80"/>
      <c r="Z212" s="80"/>
      <c r="AA212" s="80"/>
      <c r="AB212" s="455">
        <f>VLOOKUP(CLEAN(TRIM(T212)), 'ETF''s'!$B$7:$C$42, 2, FALSE)</f>
        <v>30</v>
      </c>
      <c r="AC212" s="506">
        <f>VLOOKUP(CLEAN(TRIM(T212)), 'ETF''s'!$B$7:$D$42, 3, FALSE)</f>
        <v>-6</v>
      </c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1"/>
      <c r="CB212" s="61"/>
      <c r="CC212" s="61"/>
      <c r="CD212" s="332"/>
      <c r="CL212" s="332"/>
      <c r="CO212" s="1"/>
      <c r="CR212" t="s">
        <v>851</v>
      </c>
    </row>
    <row r="213" spans="2:96" ht="15.75" customHeight="1" x14ac:dyDescent="0.2"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70"/>
      <c r="M213" s="358"/>
      <c r="N213" s="335"/>
      <c r="O213" s="246"/>
      <c r="P213" s="246"/>
      <c r="Q213" s="246"/>
      <c r="R213" s="246"/>
      <c r="S213" s="249" t="str">
        <f>IF(BN213&lt;30,$BX$1,IF(BN213&gt;70,$BR$1,$BV$1))</f>
        <v>˄</v>
      </c>
      <c r="U213" s="208" t="s">
        <v>852</v>
      </c>
      <c r="V213" t="s">
        <v>853</v>
      </c>
      <c r="X213" s="80">
        <v>143.56</v>
      </c>
      <c r="Y213" s="189"/>
      <c r="Z213" s="189"/>
      <c r="AA213" s="22">
        <f t="shared" ref="AA213:AA218" si="324">AN213+AP213+AR213+AZ213+BB213+BG213+BJ213+BM213+BT213+BW213+BY213+AC213+AI213+BP213+AK213</f>
        <v>68</v>
      </c>
      <c r="AB213" s="336">
        <f t="shared" ref="AB213:AB218" si="325">IF(X213&gt;0,AB$212,0)</f>
        <v>30</v>
      </c>
      <c r="AC213" s="337">
        <f t="shared" ref="AC213:AC218" si="326">IF(AB213&gt;0,AC$212,0)</f>
        <v>-6</v>
      </c>
      <c r="AD213" s="366">
        <f t="shared" ref="AD213:AD218" si="327">AB213*M213</f>
        <v>0</v>
      </c>
      <c r="AE213" s="337">
        <f t="shared" ref="AE213:AE218" si="328">AC213*M213</f>
        <v>0</v>
      </c>
      <c r="AF213" s="332">
        <v>279688</v>
      </c>
      <c r="AG213" s="332">
        <v>33482</v>
      </c>
      <c r="AH213" s="225" t="str">
        <f t="shared" ref="AH213:AH218" si="329">IF(AF213&gt;2500000,AQ$2,IF(AF213&gt;1000000,AR$2,IF(AF213&gt;750000,AS$2,IF(AF213&gt;500000,AT$2,IF(AF213&lt;500000,AU$2)))))</f>
        <v>F</v>
      </c>
      <c r="AI213" s="31">
        <f t="shared" ref="AI213:AI218" si="330">IF(AH213=AQ$2,20,IF(AH213=AR$2,15,IF(AH213=AS$2,10,IF(AH213=AT$2,5,IF(AH213=AU$2,0)))))</f>
        <v>0</v>
      </c>
      <c r="AJ213" s="284">
        <v>78</v>
      </c>
      <c r="AK213" s="31">
        <f t="shared" ref="AK213:AK218" si="331">IF(AJ213&gt;84,20,IF(AJ213&gt;80,15,IF(AJ213&gt;75,10,IF(AJ213&gt;70,5,IF(AJ213&gt;49,0,IF(AJ213&lt;1,0,IF(AJ213&lt;20,-20,IF(AJ213&lt;30,-15,IF(AJ213&lt;40,-10,IF(AJ213&lt;50,-5))))))))))</f>
        <v>10</v>
      </c>
      <c r="AL213" s="22"/>
      <c r="AM213" s="371" t="s">
        <v>397</v>
      </c>
      <c r="AN213" s="22">
        <f t="shared" ref="AN213:AN218" si="332">IF(AM213=$AN$1,20,IF(AM213=$AO$1,17,IF(AM213=$AP$1,12,IF(AM213=$AQ$1,5,IF(AM213=$AR$1,0)))))</f>
        <v>17</v>
      </c>
      <c r="AP213" s="31"/>
      <c r="AQ213" s="177" t="s">
        <v>403</v>
      </c>
      <c r="AR213" s="1">
        <f t="shared" ref="AR213:AR218" si="333">IF(AQ213=$AS$1,20,IF(AQ213=$AU$1,18,IF(AQ213=$AW$1,14,IF(AQ213=$AY$1,10,IF(AQ213=$BA$1,5,IF(AQ213=$BC$1,0,IF(AQ213=$BD$1,-2.5)))))))</f>
        <v>14</v>
      </c>
      <c r="AS213" s="189">
        <v>0.34</v>
      </c>
      <c r="AT213" s="22">
        <f t="shared" ref="AT213:AT218" si="334">IF(AS213&lt;1,5,IF(AS213&lt;2,0,IF(AS213&gt;2,-5, IF(AS213=0,5,IF(AS213&lt;0,-7)))))</f>
        <v>5</v>
      </c>
      <c r="AU213" s="189">
        <v>21.46</v>
      </c>
      <c r="AV213" s="22">
        <f t="shared" ref="AV213:AV218" si="335">IF(AU213&lt;0,-7,IF(AU213&lt;15,5,IF(AU213&lt;25,2,IF(AU213=25,-5,IF(AU213&gt;25,0)))))</f>
        <v>2</v>
      </c>
      <c r="AW213" s="189">
        <v>1.07</v>
      </c>
      <c r="AX213" s="22">
        <f t="shared" ref="AX213:AX218" si="336">IF(AW213=1,5,IF(AW213&lt;1,5,IF(AW213&gt;1,0)))</f>
        <v>0</v>
      </c>
      <c r="AY213" s="176" t="s">
        <v>401</v>
      </c>
      <c r="AZ213" s="189">
        <f t="shared" ref="AZ213:AZ218" si="337">IF(AY213=$AS$1,20,IF(AY213=$AU$1,18,IF(AY213=$AW$1,14,IF(AY213=$AY$1,10,IF(AY213=$BA$1,5,IF(AY213=$BC$1,0,IF(AY213=$BD$1,-2.5)))))))</f>
        <v>20</v>
      </c>
      <c r="BA213" s="18">
        <v>0.749</v>
      </c>
      <c r="BB213" s="1">
        <f t="shared" ref="BB213:BB218" si="338">IF(BA213&gt;0.05,2,IF(BA213&gt;0,1,IF(BA213&lt;-0.05,-1,IF(BA213&lt;0.1,-2))))</f>
        <v>2</v>
      </c>
      <c r="BC213" s="3">
        <v>45657</v>
      </c>
      <c r="BD213" s="22">
        <v>103.93</v>
      </c>
      <c r="BE213" s="22">
        <f t="shared" ref="BE213:BE218" si="339">X213</f>
        <v>143.56</v>
      </c>
      <c r="BF213" s="18">
        <f t="shared" ref="BF213:BF218" si="340">IF(BD213&gt;0,(BE213-BD213)/BD213,0)</f>
        <v>0.38131434619455395</v>
      </c>
      <c r="BG213" s="1">
        <f t="shared" ref="BG213:BG218" si="341">IF(BF213&gt;0.05,4,IF(BF213&gt;0,2,IF(BF213&lt;-0.05,-2,IF(BF213&lt;0.1,-4))))</f>
        <v>4</v>
      </c>
      <c r="BH213" s="225">
        <v>-1.5</v>
      </c>
      <c r="BI213" s="225">
        <f t="shared" ref="BI213:BI218" si="342">BH213*M213</f>
        <v>0</v>
      </c>
      <c r="BJ213" s="225">
        <f t="shared" ref="BJ213:BJ218" si="343">IF(BH213&gt;5,-1,IF(BH213&gt;4,0,IF(BH213&gt;3,1,IF(BH213&gt;2,2,IF(BH213&gt;1,2, IF(BH213=0,2,IF(BH213&lt;-5,-2,IF(BH213&lt;4,2,IF(BH213&lt;0,1)))))))))</f>
        <v>2</v>
      </c>
      <c r="BK213" s="31">
        <v>-2</v>
      </c>
      <c r="BL213" s="31">
        <f t="shared" ref="BL213:BL218" si="344">BK213*M213</f>
        <v>0</v>
      </c>
      <c r="BM213" s="1">
        <f t="shared" ref="BM213:BM218" si="345">IF(BK213&gt;40,4,IF(BK213&gt;30,3.5,IF(BK213&gt;20,3,IF(BK213&gt;10,2,IF(BK213&gt;0,1,IF(BK213=0,0.5,IF(BK213&lt;-40,-4,IF(BK213&lt;-30,-3,IF(BK213&lt;-20,-2.5,IF(BK213&lt;-10,-2,IF(BK213&lt;0,0)))))))))))</f>
        <v>0</v>
      </c>
      <c r="BN213" s="61">
        <v>82</v>
      </c>
      <c r="BO213" s="61">
        <f t="shared" ref="BO213:BO218" si="346">BN213*M213</f>
        <v>0</v>
      </c>
      <c r="BP213" s="1">
        <f t="shared" ref="BP213:BP218" si="347">IF(BN213&lt;10,5,IF(BN213&lt;20,4,IF(BN213&lt;30,3,IF(BN213&lt;40,2,IF(BN213&lt;50,1,IF(BN213=50,0,IF(BN213&gt;90,-5,IF(BN213&gt;80,-4,IF(BN213&gt;70,-3,IF(BN213&gt;60,-2,IF(BN213&gt;50,-1,0)))))))))))</f>
        <v>-4</v>
      </c>
      <c r="BQ213" s="206"/>
      <c r="BR213" s="61">
        <v>0.18</v>
      </c>
      <c r="BS213" s="337">
        <f t="shared" ref="BS213:BS218" si="348">BR213*M213</f>
        <v>0</v>
      </c>
      <c r="BT213" s="225">
        <f t="shared" ref="BT213:BT218" si="349">IF(BR213=1,20,IF(BR213&gt;0.9,16,IF(BR213&gt;0.8,12,IF(BR213&gt;0.7,8,IF(BR213&gt;0.6,4,IF(BR213&gt;0.5,0,IF(BR213&gt;0.4,-1,IF(BR213&gt;0.3,-2,IF(BR213&gt;0.2,-3,IF(BR213&gt;0.1,-4,IF(BR213&gt;0,-5,IF(BR213=0,-5))))))))))))</f>
        <v>-4</v>
      </c>
      <c r="BU213" s="61"/>
      <c r="BV213" s="1" t="s">
        <v>411</v>
      </c>
      <c r="BW213" s="1">
        <f t="shared" ref="BW213:BW218" si="350">IF(BV213=$BZ$1,8,IF(BV213=$CA$1,4,IF(BV213=$CB$1,0,IF(BV213=$CC$1,-4,IF(BV213=$CE$1,-8)))))</f>
        <v>8</v>
      </c>
      <c r="BX213" s="206" t="s">
        <v>408</v>
      </c>
      <c r="BY213" s="206">
        <f t="shared" ref="BY213:BY218" si="351">IF(BX213=BR$1,5,IF(BX213=BV$1,0,IF(BX213=BX$1,-5)))</f>
        <v>5</v>
      </c>
      <c r="BZ213" s="3"/>
      <c r="CA213" s="1" t="s">
        <v>437</v>
      </c>
      <c r="CB213" s="61"/>
      <c r="CC213" s="61"/>
      <c r="CD213" s="332"/>
      <c r="CE213" t="s">
        <v>841</v>
      </c>
      <c r="CF213" t="s">
        <v>851</v>
      </c>
      <c r="CG213" t="s">
        <v>854</v>
      </c>
      <c r="CH213" t="s">
        <v>855</v>
      </c>
      <c r="CL213" s="332"/>
      <c r="CO213" s="1"/>
      <c r="CR213" t="s">
        <v>852</v>
      </c>
    </row>
    <row r="214" spans="2:96" x14ac:dyDescent="0.2"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70"/>
      <c r="M214" s="358"/>
      <c r="N214" s="335"/>
      <c r="O214" s="246"/>
      <c r="P214" s="246"/>
      <c r="Q214" s="246"/>
      <c r="R214" s="246"/>
      <c r="S214" s="249" t="str">
        <f>IF(BN214&lt;30,$BX$1,IF(BN214&gt;70,$BR$1,$BV$1))</f>
        <v>˄</v>
      </c>
      <c r="U214" s="208" t="s">
        <v>856</v>
      </c>
      <c r="V214" t="s">
        <v>857</v>
      </c>
      <c r="X214" s="80">
        <v>22.95</v>
      </c>
      <c r="Y214" s="189"/>
      <c r="Z214" s="189"/>
      <c r="AA214" s="22">
        <f t="shared" si="324"/>
        <v>65</v>
      </c>
      <c r="AB214" s="336">
        <f t="shared" si="325"/>
        <v>30</v>
      </c>
      <c r="AC214" s="337">
        <f t="shared" si="326"/>
        <v>-6</v>
      </c>
      <c r="AD214" s="366">
        <f t="shared" si="327"/>
        <v>0</v>
      </c>
      <c r="AE214" s="337">
        <f t="shared" si="328"/>
        <v>0</v>
      </c>
      <c r="AF214" s="332">
        <v>188995</v>
      </c>
      <c r="AG214" s="332">
        <v>5772</v>
      </c>
      <c r="AH214" s="225" t="str">
        <f t="shared" si="329"/>
        <v>F</v>
      </c>
      <c r="AI214" s="31">
        <f t="shared" si="330"/>
        <v>0</v>
      </c>
      <c r="AJ214" s="284">
        <v>46</v>
      </c>
      <c r="AK214" s="31">
        <f t="shared" si="331"/>
        <v>-5</v>
      </c>
      <c r="AL214" s="22"/>
      <c r="AM214" s="414" t="s">
        <v>396</v>
      </c>
      <c r="AN214" s="22">
        <f t="shared" si="332"/>
        <v>20</v>
      </c>
      <c r="AP214" s="31"/>
      <c r="AQ214" s="176" t="s">
        <v>401</v>
      </c>
      <c r="AR214" s="1">
        <f t="shared" si="333"/>
        <v>20</v>
      </c>
      <c r="AS214" s="189">
        <v>0.99</v>
      </c>
      <c r="AT214" s="22">
        <f t="shared" si="334"/>
        <v>5</v>
      </c>
      <c r="AU214" s="189">
        <v>49.35</v>
      </c>
      <c r="AV214" s="22">
        <f t="shared" si="335"/>
        <v>0</v>
      </c>
      <c r="AW214" s="189">
        <v>3.29</v>
      </c>
      <c r="AX214" s="22">
        <f t="shared" si="336"/>
        <v>0</v>
      </c>
      <c r="AY214" s="239" t="s">
        <v>402</v>
      </c>
      <c r="AZ214" s="189">
        <f t="shared" si="337"/>
        <v>18</v>
      </c>
      <c r="BA214" s="18">
        <v>0.96899999999999997</v>
      </c>
      <c r="BB214" s="1">
        <f t="shared" si="338"/>
        <v>2</v>
      </c>
      <c r="BC214" s="3">
        <v>45657</v>
      </c>
      <c r="BD214" s="22">
        <v>15.82</v>
      </c>
      <c r="BE214" s="22">
        <f t="shared" si="339"/>
        <v>22.95</v>
      </c>
      <c r="BF214" s="18">
        <f t="shared" si="340"/>
        <v>0.45069532237673826</v>
      </c>
      <c r="BG214" s="1">
        <f t="shared" si="341"/>
        <v>4</v>
      </c>
      <c r="BH214" s="225">
        <v>2.5</v>
      </c>
      <c r="BI214" s="225">
        <f t="shared" si="342"/>
        <v>0</v>
      </c>
      <c r="BJ214" s="225">
        <f t="shared" si="343"/>
        <v>2</v>
      </c>
      <c r="BK214" s="31">
        <v>6</v>
      </c>
      <c r="BL214" s="31">
        <f t="shared" si="344"/>
        <v>0</v>
      </c>
      <c r="BM214" s="1">
        <f t="shared" si="345"/>
        <v>1</v>
      </c>
      <c r="BN214" s="61">
        <v>77</v>
      </c>
      <c r="BO214" s="61">
        <f t="shared" si="346"/>
        <v>0</v>
      </c>
      <c r="BP214" s="1">
        <f t="shared" si="347"/>
        <v>-3</v>
      </c>
      <c r="BQ214" s="206"/>
      <c r="BR214" s="61">
        <v>0.45</v>
      </c>
      <c r="BS214" s="337">
        <f t="shared" si="348"/>
        <v>0</v>
      </c>
      <c r="BT214" s="225">
        <f t="shared" si="349"/>
        <v>-1</v>
      </c>
      <c r="BU214" s="61"/>
      <c r="BV214" s="1" t="s">
        <v>411</v>
      </c>
      <c r="BW214" s="1">
        <f t="shared" si="350"/>
        <v>8</v>
      </c>
      <c r="BX214" s="206" t="s">
        <v>408</v>
      </c>
      <c r="BY214" s="206">
        <f t="shared" si="351"/>
        <v>5</v>
      </c>
      <c r="BZ214" s="3"/>
      <c r="CA214" s="1" t="s">
        <v>510</v>
      </c>
      <c r="CB214" s="61"/>
      <c r="CC214" s="61"/>
      <c r="CD214" s="332"/>
      <c r="CL214" s="332"/>
      <c r="CO214" s="1"/>
      <c r="CR214" t="s">
        <v>856</v>
      </c>
    </row>
    <row r="215" spans="2:96" x14ac:dyDescent="0.2"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70"/>
      <c r="M215" s="358"/>
      <c r="N215" s="335"/>
      <c r="O215" s="246"/>
      <c r="P215" s="246" t="s">
        <v>815</v>
      </c>
      <c r="Q215" s="246"/>
      <c r="R215" s="246"/>
      <c r="S215" s="249" t="str">
        <f>IF(BN215&lt;30,$BX$1,IF(BN215&gt;70,$BR$1,$BV$1))</f>
        <v>˃</v>
      </c>
      <c r="U215" s="208" t="s">
        <v>858</v>
      </c>
      <c r="V215" t="s">
        <v>859</v>
      </c>
      <c r="X215" s="80">
        <v>32.01</v>
      </c>
      <c r="Y215" s="189"/>
      <c r="Z215" s="189"/>
      <c r="AA215" s="22">
        <f t="shared" si="324"/>
        <v>50</v>
      </c>
      <c r="AB215" s="336">
        <f t="shared" si="325"/>
        <v>30</v>
      </c>
      <c r="AC215" s="337">
        <f t="shared" si="326"/>
        <v>-6</v>
      </c>
      <c r="AD215" s="366">
        <f t="shared" si="327"/>
        <v>0</v>
      </c>
      <c r="AE215" s="337">
        <f t="shared" si="328"/>
        <v>0</v>
      </c>
      <c r="AF215" s="332">
        <v>218792</v>
      </c>
      <c r="AG215" s="332">
        <v>17055</v>
      </c>
      <c r="AH215" s="225" t="str">
        <f t="shared" si="329"/>
        <v>F</v>
      </c>
      <c r="AI215" s="31">
        <f t="shared" si="330"/>
        <v>0</v>
      </c>
      <c r="AJ215" s="284">
        <v>67</v>
      </c>
      <c r="AK215" s="31">
        <f t="shared" si="331"/>
        <v>0</v>
      </c>
      <c r="AL215" s="22"/>
      <c r="AM215" s="414" t="s">
        <v>396</v>
      </c>
      <c r="AN215" s="22">
        <f t="shared" si="332"/>
        <v>20</v>
      </c>
      <c r="AP215" s="31"/>
      <c r="AQ215" s="177" t="s">
        <v>403</v>
      </c>
      <c r="AR215" s="1">
        <f t="shared" si="333"/>
        <v>14</v>
      </c>
      <c r="AS215" s="189">
        <v>0.78</v>
      </c>
      <c r="AT215" s="22">
        <f t="shared" si="334"/>
        <v>5</v>
      </c>
      <c r="AU215" s="189">
        <v>26.78</v>
      </c>
      <c r="AV215" s="22">
        <f t="shared" si="335"/>
        <v>0</v>
      </c>
      <c r="AW215" s="189">
        <v>1.78</v>
      </c>
      <c r="AX215" s="22">
        <f t="shared" si="336"/>
        <v>0</v>
      </c>
      <c r="AY215" s="273" t="s">
        <v>406</v>
      </c>
      <c r="AZ215" s="189">
        <f t="shared" si="337"/>
        <v>0</v>
      </c>
      <c r="BA215" s="18">
        <v>1.03</v>
      </c>
      <c r="BB215" s="1">
        <f t="shared" si="338"/>
        <v>2</v>
      </c>
      <c r="BC215" s="3">
        <v>45657</v>
      </c>
      <c r="BD215" s="22">
        <v>25.71</v>
      </c>
      <c r="BE215" s="22">
        <f t="shared" si="339"/>
        <v>32.01</v>
      </c>
      <c r="BF215" s="18">
        <f t="shared" si="340"/>
        <v>0.24504084014002323</v>
      </c>
      <c r="BG215" s="1">
        <f t="shared" si="341"/>
        <v>4</v>
      </c>
      <c r="BH215" s="225">
        <v>3</v>
      </c>
      <c r="BI215" s="225">
        <f t="shared" si="342"/>
        <v>0</v>
      </c>
      <c r="BJ215" s="225">
        <f t="shared" si="343"/>
        <v>2</v>
      </c>
      <c r="BK215" s="31">
        <v>4</v>
      </c>
      <c r="BL215" s="31">
        <f t="shared" si="344"/>
        <v>0</v>
      </c>
      <c r="BM215" s="1">
        <f t="shared" si="345"/>
        <v>1</v>
      </c>
      <c r="BN215" s="61">
        <v>30</v>
      </c>
      <c r="BO215" s="61">
        <f t="shared" si="346"/>
        <v>0</v>
      </c>
      <c r="BP215" s="1">
        <f t="shared" si="347"/>
        <v>2</v>
      </c>
      <c r="BQ215" s="206"/>
      <c r="BR215" s="61">
        <v>0.36</v>
      </c>
      <c r="BS215" s="337">
        <f t="shared" si="348"/>
        <v>0</v>
      </c>
      <c r="BT215" s="225">
        <f t="shared" si="349"/>
        <v>-2</v>
      </c>
      <c r="BU215" s="61"/>
      <c r="BV215" s="1" t="s">
        <v>411</v>
      </c>
      <c r="BW215" s="1">
        <f t="shared" si="350"/>
        <v>8</v>
      </c>
      <c r="BX215" s="206" t="s">
        <v>408</v>
      </c>
      <c r="BY215" s="206">
        <f t="shared" si="351"/>
        <v>5</v>
      </c>
      <c r="BZ215" s="3"/>
      <c r="CA215" s="1" t="s">
        <v>510</v>
      </c>
      <c r="CB215" s="61"/>
      <c r="CC215" s="61"/>
      <c r="CD215" s="332"/>
      <c r="CL215" s="332"/>
      <c r="CO215" s="1"/>
      <c r="CR215" t="s">
        <v>858</v>
      </c>
    </row>
    <row r="216" spans="2:96" ht="15.75" hidden="1" customHeight="1" x14ac:dyDescent="0.2"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70"/>
      <c r="M216" s="358"/>
      <c r="N216" s="335"/>
      <c r="O216" s="246"/>
      <c r="P216" s="246"/>
      <c r="Q216" s="246"/>
      <c r="R216" s="246"/>
      <c r="S216" s="249"/>
      <c r="U216" s="1"/>
      <c r="X216" s="80"/>
      <c r="Y216" s="189"/>
      <c r="Z216" s="189"/>
      <c r="AA216" s="22">
        <f t="shared" si="324"/>
        <v>1.5</v>
      </c>
      <c r="AB216" s="336">
        <f t="shared" si="325"/>
        <v>0</v>
      </c>
      <c r="AC216" s="337">
        <f t="shared" si="326"/>
        <v>0</v>
      </c>
      <c r="AD216" s="366">
        <f t="shared" si="327"/>
        <v>0</v>
      </c>
      <c r="AE216" s="337">
        <f t="shared" si="328"/>
        <v>0</v>
      </c>
      <c r="AF216" s="332"/>
      <c r="AG216" s="332"/>
      <c r="AH216" s="225" t="str">
        <f t="shared" si="329"/>
        <v>F</v>
      </c>
      <c r="AI216" s="31">
        <f t="shared" si="330"/>
        <v>0</v>
      </c>
      <c r="AJ216" s="284"/>
      <c r="AK216" s="31">
        <f t="shared" si="331"/>
        <v>0</v>
      </c>
      <c r="AL216" s="22"/>
      <c r="AM216" s="2"/>
      <c r="AN216" s="22" t="b">
        <f t="shared" si="332"/>
        <v>0</v>
      </c>
      <c r="AP216" s="31"/>
      <c r="AQ216" s="175"/>
      <c r="AR216" s="1" t="b">
        <f t="shared" si="333"/>
        <v>0</v>
      </c>
      <c r="AS216" s="189"/>
      <c r="AT216" s="22">
        <f t="shared" si="334"/>
        <v>5</v>
      </c>
      <c r="AU216" s="189"/>
      <c r="AV216" s="22">
        <f t="shared" si="335"/>
        <v>5</v>
      </c>
      <c r="AW216" s="189"/>
      <c r="AX216" s="22">
        <f t="shared" si="336"/>
        <v>5</v>
      </c>
      <c r="AY216" s="189"/>
      <c r="AZ216" s="189" t="b">
        <f t="shared" si="337"/>
        <v>0</v>
      </c>
      <c r="BA216" s="18"/>
      <c r="BB216" s="1">
        <f t="shared" si="338"/>
        <v>-2</v>
      </c>
      <c r="BC216" s="3">
        <v>45657</v>
      </c>
      <c r="BD216" s="22"/>
      <c r="BE216" s="22">
        <f t="shared" si="339"/>
        <v>0</v>
      </c>
      <c r="BF216" s="18">
        <f t="shared" si="340"/>
        <v>0</v>
      </c>
      <c r="BG216" s="1">
        <f t="shared" si="341"/>
        <v>-4</v>
      </c>
      <c r="BH216" s="225"/>
      <c r="BI216" s="225">
        <f t="shared" si="342"/>
        <v>0</v>
      </c>
      <c r="BJ216" s="225">
        <f t="shared" si="343"/>
        <v>2</v>
      </c>
      <c r="BK216" s="31"/>
      <c r="BL216" s="31">
        <f t="shared" si="344"/>
        <v>0</v>
      </c>
      <c r="BM216" s="1">
        <f t="shared" si="345"/>
        <v>0.5</v>
      </c>
      <c r="BN216" s="61"/>
      <c r="BO216" s="61">
        <f t="shared" si="346"/>
        <v>0</v>
      </c>
      <c r="BP216" s="1">
        <f t="shared" si="347"/>
        <v>5</v>
      </c>
      <c r="BQ216" s="206"/>
      <c r="BR216" s="61"/>
      <c r="BS216" s="337">
        <f t="shared" si="348"/>
        <v>0</v>
      </c>
      <c r="BT216" s="225">
        <f t="shared" si="349"/>
        <v>-5</v>
      </c>
      <c r="BU216" s="61"/>
      <c r="BV216" s="1"/>
      <c r="BW216" s="1" t="b">
        <f t="shared" si="350"/>
        <v>0</v>
      </c>
      <c r="BX216" s="206" t="s">
        <v>408</v>
      </c>
      <c r="BY216" s="206">
        <f t="shared" si="351"/>
        <v>5</v>
      </c>
      <c r="BZ216" s="3"/>
      <c r="CA216" s="1" t="s">
        <v>437</v>
      </c>
      <c r="CB216" s="61"/>
      <c r="CC216" s="61"/>
      <c r="CD216" s="332"/>
      <c r="CL216" s="332"/>
      <c r="CO216" s="1"/>
    </row>
    <row r="217" spans="2:96" ht="15.75" hidden="1" customHeight="1" x14ac:dyDescent="0.2"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70"/>
      <c r="M217" s="358"/>
      <c r="N217" s="335"/>
      <c r="O217" s="246"/>
      <c r="P217" s="246"/>
      <c r="Q217" s="246"/>
      <c r="R217" s="246"/>
      <c r="S217" s="249"/>
      <c r="U217" s="1"/>
      <c r="X217" s="80"/>
      <c r="Y217" s="189"/>
      <c r="Z217" s="189"/>
      <c r="AA217" s="22">
        <f t="shared" si="324"/>
        <v>1.5</v>
      </c>
      <c r="AB217" s="336">
        <f t="shared" si="325"/>
        <v>0</v>
      </c>
      <c r="AC217" s="337">
        <f t="shared" si="326"/>
        <v>0</v>
      </c>
      <c r="AD217" s="366">
        <f t="shared" si="327"/>
        <v>0</v>
      </c>
      <c r="AE217" s="337">
        <f t="shared" si="328"/>
        <v>0</v>
      </c>
      <c r="AF217" s="332"/>
      <c r="AG217" s="332"/>
      <c r="AH217" s="225" t="str">
        <f t="shared" si="329"/>
        <v>F</v>
      </c>
      <c r="AI217" s="31">
        <f t="shared" si="330"/>
        <v>0</v>
      </c>
      <c r="AJ217" s="284"/>
      <c r="AK217" s="31">
        <f t="shared" si="331"/>
        <v>0</v>
      </c>
      <c r="AL217" s="22"/>
      <c r="AM217" s="2"/>
      <c r="AN217" s="22" t="b">
        <f t="shared" si="332"/>
        <v>0</v>
      </c>
      <c r="AP217" s="31"/>
      <c r="AQ217" s="175"/>
      <c r="AR217" s="1" t="b">
        <f t="shared" si="333"/>
        <v>0</v>
      </c>
      <c r="AS217" s="189"/>
      <c r="AT217" s="22">
        <f t="shared" si="334"/>
        <v>5</v>
      </c>
      <c r="AU217" s="189"/>
      <c r="AV217" s="22">
        <f t="shared" si="335"/>
        <v>5</v>
      </c>
      <c r="AW217" s="189"/>
      <c r="AX217" s="22">
        <f t="shared" si="336"/>
        <v>5</v>
      </c>
      <c r="AY217" s="189"/>
      <c r="AZ217" s="189" t="b">
        <f t="shared" si="337"/>
        <v>0</v>
      </c>
      <c r="BA217" s="18"/>
      <c r="BB217" s="1">
        <f t="shared" si="338"/>
        <v>-2</v>
      </c>
      <c r="BC217" s="3">
        <v>45657</v>
      </c>
      <c r="BD217" s="22"/>
      <c r="BE217" s="22">
        <f t="shared" si="339"/>
        <v>0</v>
      </c>
      <c r="BF217" s="18">
        <f t="shared" si="340"/>
        <v>0</v>
      </c>
      <c r="BG217" s="1">
        <f t="shared" si="341"/>
        <v>-4</v>
      </c>
      <c r="BH217" s="225"/>
      <c r="BI217" s="225">
        <f t="shared" si="342"/>
        <v>0</v>
      </c>
      <c r="BJ217" s="225">
        <f t="shared" si="343"/>
        <v>2</v>
      </c>
      <c r="BK217" s="31"/>
      <c r="BL217" s="31">
        <f t="shared" si="344"/>
        <v>0</v>
      </c>
      <c r="BM217" s="1">
        <f t="shared" si="345"/>
        <v>0.5</v>
      </c>
      <c r="BN217" s="61"/>
      <c r="BO217" s="61">
        <f t="shared" si="346"/>
        <v>0</v>
      </c>
      <c r="BP217" s="1">
        <f t="shared" si="347"/>
        <v>5</v>
      </c>
      <c r="BQ217" s="206"/>
      <c r="BR217" s="61"/>
      <c r="BS217" s="337">
        <f t="shared" si="348"/>
        <v>0</v>
      </c>
      <c r="BT217" s="225">
        <f t="shared" si="349"/>
        <v>-5</v>
      </c>
      <c r="BU217" s="61"/>
      <c r="BV217" s="1"/>
      <c r="BW217" s="1" t="b">
        <f t="shared" si="350"/>
        <v>0</v>
      </c>
      <c r="BX217" s="206" t="s">
        <v>408</v>
      </c>
      <c r="BY217" s="206">
        <f t="shared" si="351"/>
        <v>5</v>
      </c>
      <c r="BZ217" s="3"/>
      <c r="CA217" s="1" t="s">
        <v>437</v>
      </c>
      <c r="CB217" s="61"/>
      <c r="CC217" s="61"/>
      <c r="CD217" s="332"/>
      <c r="CL217" s="332"/>
      <c r="CO217" s="1"/>
    </row>
    <row r="218" spans="2:96" ht="15.75" hidden="1" customHeight="1" x14ac:dyDescent="0.2"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70"/>
      <c r="M218" s="358"/>
      <c r="N218" s="335"/>
      <c r="O218" s="246"/>
      <c r="P218" s="246"/>
      <c r="Q218" s="246"/>
      <c r="R218" s="246"/>
      <c r="S218" s="249"/>
      <c r="U218" s="1"/>
      <c r="X218" s="80"/>
      <c r="Y218" s="189"/>
      <c r="Z218" s="189"/>
      <c r="AA218" s="22">
        <f t="shared" si="324"/>
        <v>1.5</v>
      </c>
      <c r="AB218" s="336">
        <f t="shared" si="325"/>
        <v>0</v>
      </c>
      <c r="AC218" s="337">
        <f t="shared" si="326"/>
        <v>0</v>
      </c>
      <c r="AD218" s="366">
        <f t="shared" si="327"/>
        <v>0</v>
      </c>
      <c r="AE218" s="337">
        <f t="shared" si="328"/>
        <v>0</v>
      </c>
      <c r="AF218" s="332"/>
      <c r="AG218" s="332"/>
      <c r="AH218" s="225" t="str">
        <f t="shared" si="329"/>
        <v>F</v>
      </c>
      <c r="AI218" s="31">
        <f t="shared" si="330"/>
        <v>0</v>
      </c>
      <c r="AJ218" s="284"/>
      <c r="AK218" s="31">
        <f t="shared" si="331"/>
        <v>0</v>
      </c>
      <c r="AL218" s="22"/>
      <c r="AM218" s="2"/>
      <c r="AN218" s="22" t="b">
        <f t="shared" si="332"/>
        <v>0</v>
      </c>
      <c r="AP218" s="31"/>
      <c r="AQ218" s="175"/>
      <c r="AR218" s="1" t="b">
        <f t="shared" si="333"/>
        <v>0</v>
      </c>
      <c r="AS218" s="189"/>
      <c r="AT218" s="22">
        <f t="shared" si="334"/>
        <v>5</v>
      </c>
      <c r="AU218" s="189"/>
      <c r="AV218" s="22">
        <f t="shared" si="335"/>
        <v>5</v>
      </c>
      <c r="AW218" s="189"/>
      <c r="AX218" s="22">
        <f t="shared" si="336"/>
        <v>5</v>
      </c>
      <c r="AY218" s="189"/>
      <c r="AZ218" s="189" t="b">
        <f t="shared" si="337"/>
        <v>0</v>
      </c>
      <c r="BA218" s="18"/>
      <c r="BB218" s="1">
        <f t="shared" si="338"/>
        <v>-2</v>
      </c>
      <c r="BC218" s="3">
        <v>45657</v>
      </c>
      <c r="BD218" s="22"/>
      <c r="BE218" s="22">
        <f t="shared" si="339"/>
        <v>0</v>
      </c>
      <c r="BF218" s="18">
        <f t="shared" si="340"/>
        <v>0</v>
      </c>
      <c r="BG218" s="1">
        <f t="shared" si="341"/>
        <v>-4</v>
      </c>
      <c r="BH218" s="225"/>
      <c r="BI218" s="225">
        <f t="shared" si="342"/>
        <v>0</v>
      </c>
      <c r="BJ218" s="225">
        <f t="shared" si="343"/>
        <v>2</v>
      </c>
      <c r="BK218" s="31"/>
      <c r="BL218" s="31">
        <f t="shared" si="344"/>
        <v>0</v>
      </c>
      <c r="BM218" s="1">
        <f t="shared" si="345"/>
        <v>0.5</v>
      </c>
      <c r="BN218" s="61"/>
      <c r="BO218" s="61">
        <f t="shared" si="346"/>
        <v>0</v>
      </c>
      <c r="BP218" s="1">
        <f t="shared" si="347"/>
        <v>5</v>
      </c>
      <c r="BQ218" s="206"/>
      <c r="BR218" s="61"/>
      <c r="BS218" s="337">
        <f t="shared" si="348"/>
        <v>0</v>
      </c>
      <c r="BT218" s="225">
        <f t="shared" si="349"/>
        <v>-5</v>
      </c>
      <c r="BU218" s="61"/>
      <c r="BV218" s="1"/>
      <c r="BW218" s="1" t="b">
        <f t="shared" si="350"/>
        <v>0</v>
      </c>
      <c r="BX218" s="206" t="s">
        <v>408</v>
      </c>
      <c r="BY218" s="206">
        <f t="shared" si="351"/>
        <v>5</v>
      </c>
      <c r="BZ218" s="3"/>
      <c r="CA218" s="1" t="s">
        <v>437</v>
      </c>
      <c r="CB218" s="61"/>
      <c r="CC218" s="61"/>
      <c r="CD218" s="332"/>
      <c r="CL218" s="332"/>
      <c r="CO218" s="1"/>
    </row>
    <row r="219" spans="2:96" x14ac:dyDescent="0.2"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70"/>
      <c r="M219" s="358"/>
      <c r="N219" s="335"/>
      <c r="O219" s="246"/>
      <c r="P219" s="246"/>
      <c r="Q219" s="246"/>
      <c r="R219" s="246"/>
      <c r="S219" s="249"/>
      <c r="CL219" s="332"/>
      <c r="CO219" s="1"/>
    </row>
    <row r="220" spans="2:96" ht="17.25" customHeight="1" x14ac:dyDescent="0.2"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70"/>
      <c r="M220" s="358"/>
      <c r="N220" s="335"/>
      <c r="O220" s="246"/>
      <c r="P220" s="246"/>
      <c r="Q220" s="246"/>
      <c r="R220" s="246"/>
      <c r="S220" s="249"/>
      <c r="T220" s="456" t="s">
        <v>691</v>
      </c>
      <c r="U220" s="446" t="s">
        <v>860</v>
      </c>
      <c r="X220" s="80"/>
      <c r="Y220" s="80"/>
      <c r="Z220" s="80"/>
      <c r="AA220" s="80"/>
      <c r="AB220" s="455">
        <f>VLOOKUP(CLEAN(TRIM(T220)), 'ETF''s'!$B$7:$C$42, 2, FALSE)</f>
        <v>30</v>
      </c>
      <c r="AC220" s="506">
        <f>VLOOKUP(CLEAN(TRIM(T220)), 'ETF''s'!$B$7:$D$42, 3, FALSE)</f>
        <v>-6</v>
      </c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1"/>
      <c r="CB220" s="61"/>
      <c r="CC220" s="61"/>
      <c r="CD220" s="332"/>
      <c r="CL220" s="332"/>
      <c r="CO220" s="1"/>
      <c r="CR220" t="s">
        <v>860</v>
      </c>
    </row>
    <row r="221" spans="2:96" x14ac:dyDescent="0.2"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70"/>
      <c r="M221" s="358"/>
      <c r="N221" s="335"/>
      <c r="O221" s="418"/>
      <c r="P221" s="246"/>
      <c r="Q221" s="246"/>
      <c r="R221" s="246"/>
      <c r="S221" s="249" t="str">
        <f>IF(BN221&lt;30,$BX$1,IF(BN221&gt;70,$BR$1,$BV$1))</f>
        <v>˃</v>
      </c>
      <c r="T221" s="246" t="s">
        <v>861</v>
      </c>
      <c r="U221" s="208" t="s">
        <v>862</v>
      </c>
      <c r="V221" t="s">
        <v>863</v>
      </c>
      <c r="X221" s="80">
        <v>109.98</v>
      </c>
      <c r="Y221" s="189"/>
      <c r="Z221" s="189"/>
      <c r="AA221" s="22">
        <f t="shared" ref="AA221:AA227" si="352">AN221+AP221+AR221+AZ221+BB221+BG221+BJ221+BM221+BT221+BW221+BY221+AC221+AI221+BP221+AK221</f>
        <v>75.5</v>
      </c>
      <c r="AB221" s="336">
        <f t="shared" ref="AB221:AB227" si="353">IF(X221&gt;0,AB$220,0)</f>
        <v>30</v>
      </c>
      <c r="AC221" s="337">
        <f t="shared" ref="AC221:AC227" si="354">IF(AB221&gt;0,AC$220,0)</f>
        <v>-6</v>
      </c>
      <c r="AD221" s="366">
        <f t="shared" ref="AD221:AD227" si="355">AB221*M221</f>
        <v>0</v>
      </c>
      <c r="AE221" s="337">
        <f t="shared" ref="AE221:AE227" si="356">AC221*M221</f>
        <v>0</v>
      </c>
      <c r="AF221" s="332">
        <v>1157901</v>
      </c>
      <c r="AG221" s="332">
        <v>198765</v>
      </c>
      <c r="AH221" s="225" t="str">
        <f t="shared" ref="AH221:AH227" si="357">IF(AF221&gt;2500000,AQ$2,IF(AF221&gt;1000000,AR$2,IF(AF221&gt;750000,AS$2,IF(AF221&gt;500000,AT$2,IF(AF221&lt;500000,AU$2)))))</f>
        <v>B</v>
      </c>
      <c r="AI221" s="31">
        <f t="shared" ref="AI221:AI227" si="358">IF(AH221=AQ$2,20,IF(AH221=AR$2,15,IF(AH221=AS$2,10,IF(AH221=AT$2,5,IF(AH221=AU$2,0)))))</f>
        <v>15</v>
      </c>
      <c r="AJ221" s="284">
        <v>59</v>
      </c>
      <c r="AK221" s="31">
        <f t="shared" ref="AK221:AK227" si="359">IF(AJ221&gt;84,20,IF(AJ221&gt;80,15,IF(AJ221&gt;75,10,IF(AJ221&gt;70,5,IF(AJ221&gt;49,0,IF(AJ221&lt;1,0,IF(AJ221&lt;20,-20,IF(AJ221&lt;30,-15,IF(AJ221&lt;40,-10,IF(AJ221&lt;50,-5))))))))))</f>
        <v>0</v>
      </c>
      <c r="AL221" s="22"/>
      <c r="AM221" s="371" t="s">
        <v>397</v>
      </c>
      <c r="AN221" s="22">
        <f t="shared" ref="AN221:AN227" si="360">IF(AM221=$AN$1,20,IF(AM221=$AO$1,17,IF(AM221=$AP$1,12,IF(AM221=$AQ$1,5,IF(AM221=$AR$1,0)))))</f>
        <v>17</v>
      </c>
      <c r="AP221" s="31"/>
      <c r="AQ221" s="239" t="s">
        <v>402</v>
      </c>
      <c r="AR221" s="1">
        <f t="shared" ref="AR221:AR227" si="361">IF(AQ221=$AS$1,20,IF(AQ221=$AU$1,18,IF(AQ221=$AW$1,14,IF(AQ221=$AY$1,10,IF(AQ221=$BA$1,5,IF(AQ221=$BC$1,0,IF(AQ221=$BD$1,-2.5)))))))</f>
        <v>18</v>
      </c>
      <c r="AS221" s="189">
        <v>0.02</v>
      </c>
      <c r="AT221" s="22">
        <f t="shared" ref="AT221:AT227" si="362">IF(AS221&lt;1,5,IF(AS221&lt;2,0,IF(AS221&gt;2,-5, IF(AS221=0,5,IF(AS221&lt;0,-7)))))</f>
        <v>5</v>
      </c>
      <c r="AU221" s="189">
        <v>89.03</v>
      </c>
      <c r="AV221" s="22">
        <f t="shared" ref="AV221:AV227" si="363">IF(AU221&lt;0,-7,IF(AU221&lt;15,5,IF(AU221&lt;25,2,IF(AU221=25,-5,IF(AU221&gt;25,0)))))</f>
        <v>0</v>
      </c>
      <c r="AW221" s="189">
        <v>2.95</v>
      </c>
      <c r="AX221" s="22">
        <f t="shared" ref="AX221:AX227" si="364">IF(AW221=1,5,IF(AW221&lt;1,5,IF(AW221&gt;1,0)))</f>
        <v>0</v>
      </c>
      <c r="AY221" s="178" t="s">
        <v>407</v>
      </c>
      <c r="AZ221" s="189">
        <f t="shared" ref="AZ221:AZ227" si="365">IF(AY221=$AS$1,20,IF(AY221=$AU$1,18,IF(AY221=$AW$1,14,IF(AY221=$AY$1,10,IF(AY221=$BA$1,5,IF(AY221=$BC$1,0,IF(AY221=$BD$1,-2.5)))))))</f>
        <v>-2.5</v>
      </c>
      <c r="BA221" s="18">
        <v>1.0620000000000001</v>
      </c>
      <c r="BB221" s="1">
        <f t="shared" ref="BB221:BB227" si="366">IF(BA221&gt;0.05,2,IF(BA221&gt;0,1,IF(BA221&lt;-0.05,-1,IF(BA221&lt;0.1,-2))))</f>
        <v>2</v>
      </c>
      <c r="BC221" s="3">
        <v>45657</v>
      </c>
      <c r="BD221" s="22">
        <v>106.33</v>
      </c>
      <c r="BE221" s="22">
        <f t="shared" ref="BE221:BE227" si="367">X221</f>
        <v>109.98</v>
      </c>
      <c r="BF221" s="18">
        <f t="shared" ref="BF221:BF227" si="368">IF(BD221&gt;0,(BE221-BD221)/BD221,0)</f>
        <v>3.4327094893256895E-2</v>
      </c>
      <c r="BG221" s="1">
        <f t="shared" ref="BG221:BG227" si="369">IF(BF221&gt;0.05,4,IF(BF221&gt;0,2,IF(BF221&lt;-0.05,-2,IF(BF221&lt;0.1,-4))))</f>
        <v>2</v>
      </c>
      <c r="BH221" s="225">
        <v>2</v>
      </c>
      <c r="BI221" s="225">
        <f t="shared" ref="BI221:BI227" si="370">BH221*M221</f>
        <v>0</v>
      </c>
      <c r="BJ221" s="225">
        <f t="shared" ref="BJ221:BJ227" si="371">IF(BH221&gt;5,-1,IF(BH221&gt;4,0,IF(BH221&gt;3,1,IF(BH221&gt;2,2,IF(BH221&gt;1,2, IF(BH221=0,2,IF(BH221&lt;-5,-2,IF(BH221&lt;4,2,IF(BH221&lt;0,1)))))))))</f>
        <v>2</v>
      </c>
      <c r="BK221" s="31">
        <v>16</v>
      </c>
      <c r="BL221" s="31">
        <f>BK221*M221</f>
        <v>0</v>
      </c>
      <c r="BM221" s="1">
        <f t="shared" ref="BM221:BM227" si="372">IF(BK221&gt;40,4,IF(BK221&gt;30,3.5,IF(BK221&gt;20,3,IF(BK221&gt;10,2,IF(BK221&gt;0,1,IF(BK221=0,0.5,IF(BK221&lt;-40,-4,IF(BK221&lt;-30,-3,IF(BK221&lt;-20,-2.5,IF(BK221&lt;-10,-2,IF(BK221&lt;0,0)))))))))))</f>
        <v>2</v>
      </c>
      <c r="BN221" s="61">
        <v>40</v>
      </c>
      <c r="BO221" s="61">
        <f>BN221*M221</f>
        <v>0</v>
      </c>
      <c r="BP221" s="1">
        <f t="shared" ref="BP221:BP227" si="373">IF(BN221&lt;10,5,IF(BN221&lt;20,4,IF(BN221&lt;30,3,IF(BN221&lt;40,2,IF(BN221&lt;50,1,IF(BN221=50,0,IF(BN221&gt;90,-5,IF(BN221&gt;80,-4,IF(BN221&gt;70,-3,IF(BN221&gt;60,-2,IF(BN221&gt;50,-1,0)))))))))))</f>
        <v>1</v>
      </c>
      <c r="BQ221" s="206"/>
      <c r="BR221" s="61">
        <v>0.87</v>
      </c>
      <c r="BS221" s="337">
        <f t="shared" ref="BS221:BS227" si="374">BR221*M221</f>
        <v>0</v>
      </c>
      <c r="BT221" s="225">
        <f t="shared" ref="BT221:BT227" si="375">IF(BR221=1,20,IF(BR221&gt;0.9,16,IF(BR221&gt;0.8,12,IF(BR221&gt;0.7,8,IF(BR221&gt;0.6,4,IF(BR221&gt;0.5,0,IF(BR221&gt;0.4,-1,IF(BR221&gt;0.3,-2,IF(BR221&gt;0.2,-3,IF(BR221&gt;0.1,-4,IF(BR221&gt;0,-5,IF(BR221=0,-5))))))))))))</f>
        <v>12</v>
      </c>
      <c r="BU221" s="61"/>
      <c r="BV221" s="1" t="s">
        <v>411</v>
      </c>
      <c r="BW221" s="1">
        <f t="shared" ref="BW221:BW227" si="376">IF(BV221=$BZ$1,8,IF(BV221=$CA$1,4,IF(BV221=$CB$1,0,IF(BV221=$CC$1,-4,IF(BV221=$CE$1,-8)))))</f>
        <v>8</v>
      </c>
      <c r="BX221" s="206" t="str">
        <f>BR1</f>
        <v>˄</v>
      </c>
      <c r="BY221" s="206">
        <f t="shared" ref="BY221:BY227" si="377">IF(BX221=BR$1,5,IF(BX221=BV$1,0,IF(BX221=BX$1,-5)))</f>
        <v>5</v>
      </c>
      <c r="BZ221" s="3"/>
      <c r="CA221" s="1" t="s">
        <v>437</v>
      </c>
      <c r="CE221" t="s">
        <v>841</v>
      </c>
      <c r="CF221" t="s">
        <v>864</v>
      </c>
      <c r="CG221" t="s">
        <v>865</v>
      </c>
      <c r="CH221" t="s">
        <v>865</v>
      </c>
      <c r="CL221" s="332"/>
      <c r="CO221" s="1"/>
      <c r="CR221" t="s">
        <v>862</v>
      </c>
    </row>
    <row r="222" spans="2:96" x14ac:dyDescent="0.2"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70"/>
      <c r="M222" s="358"/>
      <c r="N222" s="335"/>
      <c r="O222" s="246"/>
      <c r="P222" s="246"/>
      <c r="Q222" s="246"/>
      <c r="R222" s="324"/>
      <c r="S222" s="249" t="str">
        <f>IF(BN222&lt;30,$BX$1,IF(BN222&gt;70,$BR$1,$BV$1))</f>
        <v>˄</v>
      </c>
      <c r="T222" s="346"/>
      <c r="U222" s="208" t="s">
        <v>866</v>
      </c>
      <c r="V222" t="s">
        <v>867</v>
      </c>
      <c r="X222">
        <v>71.930000000000007</v>
      </c>
      <c r="Y222" s="189"/>
      <c r="Z222" s="189"/>
      <c r="AA222" s="22">
        <f t="shared" si="352"/>
        <v>4.5</v>
      </c>
      <c r="AB222" s="336">
        <f t="shared" si="353"/>
        <v>30</v>
      </c>
      <c r="AC222" s="337">
        <f t="shared" si="354"/>
        <v>-6</v>
      </c>
      <c r="AD222" s="366">
        <f t="shared" si="355"/>
        <v>0</v>
      </c>
      <c r="AE222" s="337">
        <f t="shared" si="356"/>
        <v>0</v>
      </c>
      <c r="AF222" s="332">
        <v>611912</v>
      </c>
      <c r="AG222" s="332">
        <v>60573</v>
      </c>
      <c r="AH222" s="225" t="str">
        <f t="shared" si="357"/>
        <v>D</v>
      </c>
      <c r="AI222" s="31">
        <f t="shared" si="358"/>
        <v>5</v>
      </c>
      <c r="AJ222" s="284">
        <v>73</v>
      </c>
      <c r="AK222" s="31">
        <f t="shared" si="359"/>
        <v>5</v>
      </c>
      <c r="AL222" s="22"/>
      <c r="AM222" s="457" t="s">
        <v>399</v>
      </c>
      <c r="AN222" s="22">
        <f t="shared" si="360"/>
        <v>5</v>
      </c>
      <c r="AP222" s="31"/>
      <c r="AQ222" s="271" t="s">
        <v>405</v>
      </c>
      <c r="AR222" s="1">
        <f t="shared" si="361"/>
        <v>5</v>
      </c>
      <c r="AS222" s="189">
        <v>0.78</v>
      </c>
      <c r="AT222" s="22">
        <f t="shared" si="362"/>
        <v>5</v>
      </c>
      <c r="AU222" s="189">
        <v>36.79</v>
      </c>
      <c r="AV222" s="22">
        <f t="shared" si="363"/>
        <v>0</v>
      </c>
      <c r="AW222" s="189">
        <v>2</v>
      </c>
      <c r="AX222" s="22">
        <f t="shared" si="364"/>
        <v>0</v>
      </c>
      <c r="AY222" s="178" t="s">
        <v>407</v>
      </c>
      <c r="AZ222" s="189">
        <f t="shared" si="365"/>
        <v>-2.5</v>
      </c>
      <c r="BA222" s="18">
        <v>-0.124</v>
      </c>
      <c r="BB222" s="1">
        <f t="shared" si="366"/>
        <v>-1</v>
      </c>
      <c r="BC222" s="3">
        <v>45657</v>
      </c>
      <c r="BD222" s="22">
        <v>74.41</v>
      </c>
      <c r="BE222" s="22">
        <f t="shared" si="367"/>
        <v>71.930000000000007</v>
      </c>
      <c r="BF222" s="18">
        <f t="shared" si="368"/>
        <v>-3.3328853648702993E-2</v>
      </c>
      <c r="BG222" s="1">
        <f t="shared" si="369"/>
        <v>-4</v>
      </c>
      <c r="BH222" s="225">
        <v>-0.5</v>
      </c>
      <c r="BI222" s="225">
        <f t="shared" si="370"/>
        <v>0</v>
      </c>
      <c r="BJ222" s="225">
        <f t="shared" si="371"/>
        <v>2</v>
      </c>
      <c r="BK222" s="31">
        <v>-9</v>
      </c>
      <c r="BL222" s="31">
        <f>BK222*M222</f>
        <v>0</v>
      </c>
      <c r="BM222" s="1">
        <f t="shared" si="372"/>
        <v>0</v>
      </c>
      <c r="BN222" s="61">
        <v>75</v>
      </c>
      <c r="BO222" s="61">
        <f>BN222*M222</f>
        <v>0</v>
      </c>
      <c r="BP222" s="1">
        <f t="shared" si="373"/>
        <v>-3</v>
      </c>
      <c r="BQ222" s="206"/>
      <c r="BR222" s="61">
        <v>0.36</v>
      </c>
      <c r="BS222" s="337">
        <f t="shared" si="374"/>
        <v>0</v>
      </c>
      <c r="BT222" s="225">
        <f t="shared" si="375"/>
        <v>-2</v>
      </c>
      <c r="BU222" s="61"/>
      <c r="BV222" s="1" t="s">
        <v>414</v>
      </c>
      <c r="BW222" s="1">
        <f t="shared" si="376"/>
        <v>-4</v>
      </c>
      <c r="BX222" s="206" t="str">
        <f>BR1</f>
        <v>˄</v>
      </c>
      <c r="BY222" s="206">
        <f t="shared" si="377"/>
        <v>5</v>
      </c>
      <c r="BZ222" s="3"/>
      <c r="CA222" s="1" t="s">
        <v>437</v>
      </c>
      <c r="CB222" s="61">
        <v>85</v>
      </c>
      <c r="CC222" s="61">
        <v>125</v>
      </c>
      <c r="CD222" s="332"/>
      <c r="CE222" t="s">
        <v>841</v>
      </c>
      <c r="CF222" t="s">
        <v>860</v>
      </c>
      <c r="CG222" t="s">
        <v>836</v>
      </c>
      <c r="CH222" t="s">
        <v>868</v>
      </c>
      <c r="CL222" s="332"/>
      <c r="CO222" s="1"/>
      <c r="CR222" t="s">
        <v>866</v>
      </c>
    </row>
    <row r="223" spans="2:96" x14ac:dyDescent="0.2"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70"/>
      <c r="M223" s="358"/>
      <c r="N223" s="335"/>
      <c r="O223" s="246"/>
      <c r="P223" s="246"/>
      <c r="Q223" s="246"/>
      <c r="R223" s="246"/>
      <c r="S223" s="249" t="str">
        <f>IF(BN223&lt;30,$BX$1,IF(BN223&gt;70,$BR$1,$BV$1))</f>
        <v>˄</v>
      </c>
      <c r="U223" s="208" t="s">
        <v>869</v>
      </c>
      <c r="V223" t="s">
        <v>870</v>
      </c>
      <c r="X223" s="80">
        <v>175.59</v>
      </c>
      <c r="Y223" s="189"/>
      <c r="Z223" s="189"/>
      <c r="AA223" s="22">
        <f t="shared" si="352"/>
        <v>30</v>
      </c>
      <c r="AB223" s="336">
        <f t="shared" si="353"/>
        <v>30</v>
      </c>
      <c r="AC223" s="337">
        <f t="shared" si="354"/>
        <v>-6</v>
      </c>
      <c r="AD223" s="366">
        <f t="shared" si="355"/>
        <v>0</v>
      </c>
      <c r="AE223" s="337">
        <f t="shared" si="356"/>
        <v>0</v>
      </c>
      <c r="AF223" s="332">
        <v>279591</v>
      </c>
      <c r="AG223" s="332">
        <v>45788</v>
      </c>
      <c r="AH223" s="225" t="str">
        <f t="shared" si="357"/>
        <v>F</v>
      </c>
      <c r="AI223" s="31">
        <f t="shared" si="358"/>
        <v>0</v>
      </c>
      <c r="AJ223" s="284"/>
      <c r="AK223" s="31">
        <f t="shared" si="359"/>
        <v>0</v>
      </c>
      <c r="AL223" s="22"/>
      <c r="AM223" s="457" t="s">
        <v>399</v>
      </c>
      <c r="AN223" s="22">
        <f t="shared" si="360"/>
        <v>5</v>
      </c>
      <c r="AP223" s="31"/>
      <c r="AQ223" s="175" t="s">
        <v>404</v>
      </c>
      <c r="AR223" s="1">
        <f t="shared" si="361"/>
        <v>10</v>
      </c>
      <c r="AS223" s="189">
        <v>0.33</v>
      </c>
      <c r="AT223" s="22">
        <f t="shared" si="362"/>
        <v>5</v>
      </c>
      <c r="AU223" s="189">
        <v>11.92</v>
      </c>
      <c r="AV223" s="22">
        <f t="shared" si="363"/>
        <v>5</v>
      </c>
      <c r="AW223" s="189">
        <v>1.44</v>
      </c>
      <c r="AX223" s="22">
        <f t="shared" si="364"/>
        <v>0</v>
      </c>
      <c r="AY223" s="239" t="s">
        <v>402</v>
      </c>
      <c r="AZ223" s="189">
        <f t="shared" si="365"/>
        <v>18</v>
      </c>
      <c r="BA223" s="18">
        <v>-0.33100000000000002</v>
      </c>
      <c r="BB223" s="1">
        <f t="shared" si="366"/>
        <v>-1</v>
      </c>
      <c r="BC223" s="3">
        <v>45657</v>
      </c>
      <c r="BD223" s="22">
        <v>382.41</v>
      </c>
      <c r="BE223" s="22">
        <f t="shared" si="367"/>
        <v>175.59</v>
      </c>
      <c r="BF223" s="18">
        <f t="shared" si="368"/>
        <v>-0.54083313720875503</v>
      </c>
      <c r="BG223" s="1">
        <f t="shared" si="369"/>
        <v>-2</v>
      </c>
      <c r="BH223" s="225">
        <v>-3</v>
      </c>
      <c r="BI223" s="225">
        <f t="shared" si="370"/>
        <v>0</v>
      </c>
      <c r="BJ223" s="225">
        <f t="shared" si="371"/>
        <v>2</v>
      </c>
      <c r="BK223" s="31">
        <v>-8</v>
      </c>
      <c r="BL223" s="31">
        <f>BK223*M223</f>
        <v>0</v>
      </c>
      <c r="BM223" s="1">
        <f t="shared" si="372"/>
        <v>0</v>
      </c>
      <c r="BN223" s="61">
        <v>87</v>
      </c>
      <c r="BO223" s="61">
        <f>BN223*M223</f>
        <v>0</v>
      </c>
      <c r="BP223" s="1">
        <f t="shared" si="373"/>
        <v>-4</v>
      </c>
      <c r="BQ223" s="206"/>
      <c r="BR223" s="61">
        <v>7.0000000000000007E-2</v>
      </c>
      <c r="BS223" s="337">
        <f t="shared" si="374"/>
        <v>0</v>
      </c>
      <c r="BT223" s="225">
        <f t="shared" si="375"/>
        <v>-5</v>
      </c>
      <c r="BU223" s="61"/>
      <c r="BV223" s="1" t="s">
        <v>411</v>
      </c>
      <c r="BW223" s="1">
        <f t="shared" si="376"/>
        <v>8</v>
      </c>
      <c r="BX223" s="206" t="s">
        <v>408</v>
      </c>
      <c r="BY223" s="206">
        <f t="shared" si="377"/>
        <v>5</v>
      </c>
      <c r="BZ223" s="3"/>
      <c r="CA223" s="1" t="s">
        <v>508</v>
      </c>
      <c r="CB223" s="61"/>
      <c r="CC223" s="61"/>
      <c r="CD223" s="332"/>
      <c r="CE223" t="s">
        <v>841</v>
      </c>
      <c r="CF223" t="s">
        <v>860</v>
      </c>
      <c r="CG223" t="s">
        <v>836</v>
      </c>
      <c r="CH223" t="s">
        <v>868</v>
      </c>
      <c r="CL223" s="332"/>
      <c r="CO223" s="1"/>
      <c r="CR223" t="s">
        <v>869</v>
      </c>
    </row>
    <row r="224" spans="2:96" x14ac:dyDescent="0.2"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70"/>
      <c r="M224" s="358"/>
      <c r="N224" s="335"/>
      <c r="O224" s="246"/>
      <c r="P224" s="246"/>
      <c r="Q224" s="246"/>
      <c r="S224" s="249" t="str">
        <f>IF(BN224&lt;30,$BX$1,IF(BN224&gt;70,$BR$1,$BV$1))</f>
        <v>˅</v>
      </c>
      <c r="T224" s="246" t="s">
        <v>861</v>
      </c>
      <c r="U224" s="208" t="s">
        <v>871</v>
      </c>
      <c r="V224" t="s">
        <v>872</v>
      </c>
      <c r="W224" s="183"/>
      <c r="X224" s="80">
        <v>219.51</v>
      </c>
      <c r="Y224" s="189"/>
      <c r="Z224" s="189"/>
      <c r="AA224" s="22">
        <f t="shared" si="352"/>
        <v>38.5</v>
      </c>
      <c r="AB224" s="336">
        <f t="shared" si="353"/>
        <v>30</v>
      </c>
      <c r="AC224" s="337">
        <f t="shared" si="354"/>
        <v>-6</v>
      </c>
      <c r="AD224" s="366">
        <f t="shared" si="355"/>
        <v>0</v>
      </c>
      <c r="AE224" s="337">
        <f t="shared" si="356"/>
        <v>0</v>
      </c>
      <c r="AF224" s="332">
        <v>417939</v>
      </c>
      <c r="AG224" s="332">
        <v>13386</v>
      </c>
      <c r="AH224" s="225" t="str">
        <f t="shared" si="357"/>
        <v>F</v>
      </c>
      <c r="AI224" s="31">
        <f t="shared" si="358"/>
        <v>0</v>
      </c>
      <c r="AJ224" s="284">
        <v>60</v>
      </c>
      <c r="AK224" s="31">
        <f t="shared" si="359"/>
        <v>0</v>
      </c>
      <c r="AL224" s="22"/>
      <c r="AM224" s="2" t="s">
        <v>398</v>
      </c>
      <c r="AN224" s="22">
        <f t="shared" si="360"/>
        <v>12</v>
      </c>
      <c r="AP224" s="31"/>
      <c r="AQ224" s="177" t="s">
        <v>403</v>
      </c>
      <c r="AR224" s="1">
        <f t="shared" si="361"/>
        <v>14</v>
      </c>
      <c r="AS224" s="189">
        <v>0.42</v>
      </c>
      <c r="AT224" s="22">
        <f t="shared" si="362"/>
        <v>5</v>
      </c>
      <c r="AU224" s="189">
        <v>32.81</v>
      </c>
      <c r="AV224" s="22">
        <f t="shared" si="363"/>
        <v>0</v>
      </c>
      <c r="AW224" s="189">
        <v>1.85</v>
      </c>
      <c r="AX224" s="22">
        <f t="shared" si="364"/>
        <v>0</v>
      </c>
      <c r="AY224" s="178" t="s">
        <v>407</v>
      </c>
      <c r="AZ224" s="189">
        <f t="shared" si="365"/>
        <v>-2.5</v>
      </c>
      <c r="BA224" s="18">
        <v>0.20599999999999999</v>
      </c>
      <c r="BB224" s="1">
        <f t="shared" si="366"/>
        <v>2</v>
      </c>
      <c r="BC224" s="3">
        <v>45657</v>
      </c>
      <c r="BD224" s="22">
        <v>219.39</v>
      </c>
      <c r="BE224" s="22">
        <f t="shared" si="367"/>
        <v>219.51</v>
      </c>
      <c r="BF224" s="18">
        <f t="shared" si="368"/>
        <v>5.4697114727200215E-4</v>
      </c>
      <c r="BG224" s="1">
        <f t="shared" si="369"/>
        <v>2</v>
      </c>
      <c r="BH224" s="225">
        <v>-1</v>
      </c>
      <c r="BI224" s="225">
        <f t="shared" si="370"/>
        <v>0</v>
      </c>
      <c r="BJ224" s="225">
        <f t="shared" si="371"/>
        <v>2</v>
      </c>
      <c r="BK224" s="31">
        <v>22</v>
      </c>
      <c r="BL224" s="31" t="e">
        <f>BK224*#REF!</f>
        <v>#REF!</v>
      </c>
      <c r="BM224" s="1">
        <f t="shared" si="372"/>
        <v>3</v>
      </c>
      <c r="BN224" s="61">
        <v>19</v>
      </c>
      <c r="BO224" s="61" t="e">
        <f>BN224*#REF!</f>
        <v>#REF!</v>
      </c>
      <c r="BP224" s="1">
        <f t="shared" si="373"/>
        <v>4</v>
      </c>
      <c r="BQ224" s="206"/>
      <c r="BR224" s="61">
        <v>0.09</v>
      </c>
      <c r="BS224" s="337">
        <f t="shared" si="374"/>
        <v>0</v>
      </c>
      <c r="BT224" s="225">
        <f t="shared" si="375"/>
        <v>-5</v>
      </c>
      <c r="BU224" s="61"/>
      <c r="BV224" s="1" t="s">
        <v>411</v>
      </c>
      <c r="BW224" s="1">
        <f t="shared" si="376"/>
        <v>8</v>
      </c>
      <c r="BX224" s="206" t="s">
        <v>408</v>
      </c>
      <c r="BY224" s="206">
        <f t="shared" si="377"/>
        <v>5</v>
      </c>
      <c r="BZ224" s="3"/>
      <c r="CA224" s="1" t="s">
        <v>510</v>
      </c>
      <c r="CB224" s="61">
        <v>119</v>
      </c>
      <c r="CC224" s="61">
        <v>190</v>
      </c>
      <c r="CD224" s="332"/>
      <c r="CE224" t="s">
        <v>841</v>
      </c>
      <c r="CF224" t="s">
        <v>864</v>
      </c>
      <c r="CG224" t="s">
        <v>865</v>
      </c>
      <c r="CH224" t="s">
        <v>865</v>
      </c>
      <c r="CL224" s="332"/>
      <c r="CO224" s="1"/>
      <c r="CR224" t="s">
        <v>871</v>
      </c>
    </row>
    <row r="225" spans="2:96" x14ac:dyDescent="0.2"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70"/>
      <c r="M225" s="358"/>
      <c r="N225" s="335"/>
      <c r="O225" s="246"/>
      <c r="P225" s="246"/>
      <c r="Q225" s="246"/>
      <c r="S225" s="249" t="str">
        <f>IF(BN225&lt;30,$BX$1,IF(BN225&gt;70,$BR$1,$BV$1))</f>
        <v>˃</v>
      </c>
      <c r="T225" s="183"/>
      <c r="U225" s="208" t="s">
        <v>873</v>
      </c>
      <c r="V225" t="s">
        <v>874</v>
      </c>
      <c r="X225" s="80">
        <v>195.13</v>
      </c>
      <c r="Y225" s="189"/>
      <c r="Z225" s="189"/>
      <c r="AA225" s="22">
        <f t="shared" si="352"/>
        <v>41.5</v>
      </c>
      <c r="AB225" s="336">
        <f t="shared" si="353"/>
        <v>30</v>
      </c>
      <c r="AC225" s="337">
        <f t="shared" si="354"/>
        <v>-6</v>
      </c>
      <c r="AD225" s="366">
        <f t="shared" si="355"/>
        <v>0</v>
      </c>
      <c r="AE225" s="337">
        <f t="shared" si="356"/>
        <v>0</v>
      </c>
      <c r="AF225" s="332">
        <v>557431</v>
      </c>
      <c r="AG225" s="332">
        <v>101051</v>
      </c>
      <c r="AH225" s="225" t="str">
        <f t="shared" si="357"/>
        <v>D</v>
      </c>
      <c r="AI225" s="31">
        <f t="shared" si="358"/>
        <v>5</v>
      </c>
      <c r="AJ225" s="284">
        <v>80</v>
      </c>
      <c r="AK225" s="31">
        <f t="shared" si="359"/>
        <v>10</v>
      </c>
      <c r="AL225" s="22"/>
      <c r="AM225" s="2" t="s">
        <v>398</v>
      </c>
      <c r="AN225" s="22">
        <f t="shared" si="360"/>
        <v>12</v>
      </c>
      <c r="AP225" s="31"/>
      <c r="AQ225" s="271" t="s">
        <v>405</v>
      </c>
      <c r="AR225" s="1">
        <f t="shared" si="361"/>
        <v>5</v>
      </c>
      <c r="AS225" s="189">
        <v>1.22</v>
      </c>
      <c r="AT225" s="22">
        <f t="shared" si="362"/>
        <v>0</v>
      </c>
      <c r="AU225" s="189">
        <v>25.88</v>
      </c>
      <c r="AV225" s="22">
        <f t="shared" si="363"/>
        <v>0</v>
      </c>
      <c r="AW225" s="189">
        <v>-71.58</v>
      </c>
      <c r="AX225" s="22">
        <f t="shared" si="364"/>
        <v>5</v>
      </c>
      <c r="AY225" s="178" t="s">
        <v>407</v>
      </c>
      <c r="AZ225" s="189">
        <f t="shared" si="365"/>
        <v>-2.5</v>
      </c>
      <c r="BA225" s="18">
        <v>2.1999999999999999E-2</v>
      </c>
      <c r="BB225" s="1">
        <f t="shared" si="366"/>
        <v>1</v>
      </c>
      <c r="BC225" s="3">
        <v>45657</v>
      </c>
      <c r="BD225" s="22">
        <v>165.24</v>
      </c>
      <c r="BE225" s="22">
        <f t="shared" si="367"/>
        <v>195.13</v>
      </c>
      <c r="BF225" s="18">
        <f t="shared" si="368"/>
        <v>0.18088840474461379</v>
      </c>
      <c r="BG225" s="1">
        <f t="shared" si="369"/>
        <v>4</v>
      </c>
      <c r="BH225" s="225">
        <v>3.5</v>
      </c>
      <c r="BI225" s="225">
        <f t="shared" si="370"/>
        <v>0</v>
      </c>
      <c r="BJ225" s="225">
        <f t="shared" si="371"/>
        <v>1</v>
      </c>
      <c r="BK225" s="31">
        <v>15</v>
      </c>
      <c r="BL225" s="31">
        <f>BK225*M225</f>
        <v>0</v>
      </c>
      <c r="BM225" s="1">
        <f t="shared" si="372"/>
        <v>2</v>
      </c>
      <c r="BN225" s="61">
        <v>30</v>
      </c>
      <c r="BO225" s="61">
        <f>BN225*M225</f>
        <v>0</v>
      </c>
      <c r="BP225" s="1">
        <f t="shared" si="373"/>
        <v>2</v>
      </c>
      <c r="BQ225" s="206"/>
      <c r="BR225" s="61">
        <v>0.42</v>
      </c>
      <c r="BS225" s="337">
        <f t="shared" si="374"/>
        <v>0</v>
      </c>
      <c r="BT225" s="225">
        <f t="shared" si="375"/>
        <v>-1</v>
      </c>
      <c r="BU225" s="61"/>
      <c r="BV225" s="1" t="s">
        <v>412</v>
      </c>
      <c r="BW225" s="1">
        <f t="shared" si="376"/>
        <v>4</v>
      </c>
      <c r="BX225" s="206" t="s">
        <v>408</v>
      </c>
      <c r="BY225" s="206">
        <f t="shared" si="377"/>
        <v>5</v>
      </c>
      <c r="BZ225" s="3">
        <v>45960</v>
      </c>
      <c r="CA225" s="1" t="s">
        <v>508</v>
      </c>
      <c r="CB225" s="61"/>
      <c r="CC225" s="61"/>
      <c r="CD225" s="332"/>
      <c r="CE225" t="s">
        <v>841</v>
      </c>
      <c r="CF225" t="s">
        <v>860</v>
      </c>
      <c r="CG225" t="s">
        <v>836</v>
      </c>
      <c r="CH225" t="s">
        <v>875</v>
      </c>
      <c r="CL225" s="332"/>
      <c r="CO225" s="1"/>
      <c r="CR225" t="s">
        <v>873</v>
      </c>
    </row>
    <row r="226" spans="2:96" ht="15.75" hidden="1" customHeight="1" x14ac:dyDescent="0.2"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70"/>
      <c r="M226" s="358"/>
      <c r="N226" s="335"/>
      <c r="O226" s="246"/>
      <c r="P226" s="246"/>
      <c r="Q226" s="246"/>
      <c r="S226" s="249"/>
      <c r="T226" s="183"/>
      <c r="U226" s="208"/>
      <c r="W226" s="183"/>
      <c r="X226" s="80"/>
      <c r="Y226" s="189"/>
      <c r="Z226" s="189"/>
      <c r="AA226" s="22">
        <f t="shared" si="352"/>
        <v>1.5</v>
      </c>
      <c r="AB226" s="336">
        <f t="shared" si="353"/>
        <v>0</v>
      </c>
      <c r="AC226" s="337">
        <f t="shared" si="354"/>
        <v>0</v>
      </c>
      <c r="AD226" s="366">
        <f t="shared" si="355"/>
        <v>0</v>
      </c>
      <c r="AE226" s="337">
        <f t="shared" si="356"/>
        <v>0</v>
      </c>
      <c r="AF226" s="332"/>
      <c r="AG226" s="332"/>
      <c r="AH226" s="225" t="str">
        <f t="shared" si="357"/>
        <v>F</v>
      </c>
      <c r="AI226" s="31">
        <f t="shared" si="358"/>
        <v>0</v>
      </c>
      <c r="AJ226" s="284"/>
      <c r="AK226" s="31">
        <f t="shared" si="359"/>
        <v>0</v>
      </c>
      <c r="AL226" s="22"/>
      <c r="AM226" s="2"/>
      <c r="AN226" s="22" t="b">
        <f t="shared" si="360"/>
        <v>0</v>
      </c>
      <c r="AP226" s="31"/>
      <c r="AQ226" s="175"/>
      <c r="AR226" s="1" t="b">
        <f t="shared" si="361"/>
        <v>0</v>
      </c>
      <c r="AS226" s="189"/>
      <c r="AT226" s="22">
        <f t="shared" si="362"/>
        <v>5</v>
      </c>
      <c r="AU226" s="189"/>
      <c r="AV226" s="22">
        <f t="shared" si="363"/>
        <v>5</v>
      </c>
      <c r="AW226" s="189"/>
      <c r="AX226" s="22">
        <f t="shared" si="364"/>
        <v>5</v>
      </c>
      <c r="AY226" s="189"/>
      <c r="AZ226" s="189" t="b">
        <f t="shared" si="365"/>
        <v>0</v>
      </c>
      <c r="BA226" s="18"/>
      <c r="BB226" s="1">
        <f t="shared" si="366"/>
        <v>-2</v>
      </c>
      <c r="BC226" s="3">
        <v>45657</v>
      </c>
      <c r="BD226" s="22"/>
      <c r="BE226" s="22">
        <f t="shared" si="367"/>
        <v>0</v>
      </c>
      <c r="BF226" s="18">
        <f t="shared" si="368"/>
        <v>0</v>
      </c>
      <c r="BG226" s="1">
        <f t="shared" si="369"/>
        <v>-4</v>
      </c>
      <c r="BH226" s="225"/>
      <c r="BI226" s="225">
        <f t="shared" si="370"/>
        <v>0</v>
      </c>
      <c r="BJ226" s="225">
        <f t="shared" si="371"/>
        <v>2</v>
      </c>
      <c r="BK226" s="31"/>
      <c r="BL226" s="31">
        <f>BK226*M226</f>
        <v>0</v>
      </c>
      <c r="BM226" s="1">
        <f t="shared" si="372"/>
        <v>0.5</v>
      </c>
      <c r="BN226" s="61"/>
      <c r="BO226" s="61">
        <f>BN226*M226</f>
        <v>0</v>
      </c>
      <c r="BP226" s="1">
        <f t="shared" si="373"/>
        <v>5</v>
      </c>
      <c r="BQ226" s="206"/>
      <c r="BR226" s="61"/>
      <c r="BS226" s="337">
        <f t="shared" si="374"/>
        <v>0</v>
      </c>
      <c r="BT226" s="225">
        <f t="shared" si="375"/>
        <v>-5</v>
      </c>
      <c r="BU226" s="61"/>
      <c r="BV226" s="1"/>
      <c r="BW226" s="1" t="b">
        <f t="shared" si="376"/>
        <v>0</v>
      </c>
      <c r="BX226" s="206" t="s">
        <v>408</v>
      </c>
      <c r="BY226" s="206">
        <f t="shared" si="377"/>
        <v>5</v>
      </c>
      <c r="BZ226" s="3"/>
      <c r="CA226" s="1" t="s">
        <v>437</v>
      </c>
      <c r="CB226" s="61"/>
      <c r="CC226" s="61"/>
      <c r="CD226" s="332"/>
      <c r="CL226" s="332"/>
      <c r="CO226" s="1"/>
    </row>
    <row r="227" spans="2:96" ht="15.75" hidden="1" customHeight="1" x14ac:dyDescent="0.2"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70"/>
      <c r="M227" s="358"/>
      <c r="N227" s="335"/>
      <c r="O227" s="246"/>
      <c r="P227" s="246"/>
      <c r="Q227" s="246"/>
      <c r="S227" s="249"/>
      <c r="T227" s="183"/>
      <c r="U227" s="208"/>
      <c r="W227" s="183"/>
      <c r="X227" s="80"/>
      <c r="Y227" s="189"/>
      <c r="Z227" s="189"/>
      <c r="AA227" s="22">
        <f t="shared" si="352"/>
        <v>1.5</v>
      </c>
      <c r="AB227" s="336">
        <f t="shared" si="353"/>
        <v>0</v>
      </c>
      <c r="AC227" s="337">
        <f t="shared" si="354"/>
        <v>0</v>
      </c>
      <c r="AD227" s="366">
        <f t="shared" si="355"/>
        <v>0</v>
      </c>
      <c r="AE227" s="337">
        <f t="shared" si="356"/>
        <v>0</v>
      </c>
      <c r="AF227" s="332"/>
      <c r="AG227" s="332"/>
      <c r="AH227" s="225" t="str">
        <f t="shared" si="357"/>
        <v>F</v>
      </c>
      <c r="AI227" s="31">
        <f t="shared" si="358"/>
        <v>0</v>
      </c>
      <c r="AJ227" s="284"/>
      <c r="AK227" s="31">
        <f t="shared" si="359"/>
        <v>0</v>
      </c>
      <c r="AL227" s="22"/>
      <c r="AM227" s="2"/>
      <c r="AN227" s="22" t="b">
        <f t="shared" si="360"/>
        <v>0</v>
      </c>
      <c r="AP227" s="31"/>
      <c r="AQ227" s="175"/>
      <c r="AR227" s="1" t="b">
        <f t="shared" si="361"/>
        <v>0</v>
      </c>
      <c r="AS227" s="189"/>
      <c r="AT227" s="22">
        <f t="shared" si="362"/>
        <v>5</v>
      </c>
      <c r="AU227" s="189"/>
      <c r="AV227" s="22">
        <f t="shared" si="363"/>
        <v>5</v>
      </c>
      <c r="AW227" s="189"/>
      <c r="AX227" s="22">
        <f t="shared" si="364"/>
        <v>5</v>
      </c>
      <c r="AY227" s="189"/>
      <c r="AZ227" s="189" t="b">
        <f t="shared" si="365"/>
        <v>0</v>
      </c>
      <c r="BA227" s="18"/>
      <c r="BB227" s="1">
        <f t="shared" si="366"/>
        <v>-2</v>
      </c>
      <c r="BC227" s="3">
        <v>45657</v>
      </c>
      <c r="BD227" s="22"/>
      <c r="BE227" s="22">
        <f t="shared" si="367"/>
        <v>0</v>
      </c>
      <c r="BF227" s="18">
        <f t="shared" si="368"/>
        <v>0</v>
      </c>
      <c r="BG227" s="1">
        <f t="shared" si="369"/>
        <v>-4</v>
      </c>
      <c r="BH227" s="225"/>
      <c r="BI227" s="225">
        <f t="shared" si="370"/>
        <v>0</v>
      </c>
      <c r="BJ227" s="225">
        <f t="shared" si="371"/>
        <v>2</v>
      </c>
      <c r="BK227" s="31"/>
      <c r="BL227" s="31">
        <f>BK227*M227</f>
        <v>0</v>
      </c>
      <c r="BM227" s="1">
        <f t="shared" si="372"/>
        <v>0.5</v>
      </c>
      <c r="BN227" s="61"/>
      <c r="BO227" s="61">
        <f>BN227*M227</f>
        <v>0</v>
      </c>
      <c r="BP227" s="1">
        <f t="shared" si="373"/>
        <v>5</v>
      </c>
      <c r="BQ227" s="206"/>
      <c r="BR227" s="61"/>
      <c r="BS227" s="337">
        <f t="shared" si="374"/>
        <v>0</v>
      </c>
      <c r="BT227" s="225">
        <f t="shared" si="375"/>
        <v>-5</v>
      </c>
      <c r="BU227" s="61"/>
      <c r="BV227" s="1"/>
      <c r="BW227" s="1" t="b">
        <f t="shared" si="376"/>
        <v>0</v>
      </c>
      <c r="BX227" s="206" t="s">
        <v>408</v>
      </c>
      <c r="BY227" s="206">
        <f t="shared" si="377"/>
        <v>5</v>
      </c>
      <c r="BZ227" s="3"/>
      <c r="CA227" s="1" t="s">
        <v>437</v>
      </c>
      <c r="CB227" s="61"/>
      <c r="CC227" s="61"/>
      <c r="CD227" s="332"/>
      <c r="CL227" s="332"/>
      <c r="CO227" s="1"/>
    </row>
    <row r="228" spans="2:96" x14ac:dyDescent="0.2"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70"/>
      <c r="M228" s="358"/>
      <c r="N228" s="335"/>
      <c r="O228" s="246"/>
      <c r="P228" s="246"/>
      <c r="Q228" s="246"/>
      <c r="R228" s="246"/>
      <c r="S228" s="249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  <c r="BG228" s="80"/>
      <c r="BH228" s="80"/>
      <c r="BI228" s="80"/>
      <c r="BJ228" s="80"/>
      <c r="BK228" s="80"/>
      <c r="BL228" s="80"/>
      <c r="BM228" s="80"/>
      <c r="BN228" s="80"/>
      <c r="BO228" s="80"/>
      <c r="BP228" s="80"/>
      <c r="BQ228" s="80"/>
      <c r="BR228" s="80"/>
      <c r="BS228" s="80"/>
      <c r="BT228" s="80"/>
      <c r="BU228" s="80"/>
      <c r="BV228" s="80"/>
      <c r="BW228" s="80"/>
      <c r="BX228" s="80"/>
      <c r="BY228" s="80"/>
      <c r="BZ228" s="80"/>
      <c r="CA228" s="1"/>
      <c r="CB228" s="61"/>
      <c r="CC228" s="61"/>
      <c r="CD228" s="332"/>
      <c r="CL228" s="332"/>
      <c r="CO228" s="1"/>
    </row>
    <row r="229" spans="2:96" ht="18.75" customHeight="1" x14ac:dyDescent="0.25"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70"/>
      <c r="M229" s="358"/>
      <c r="N229" s="335"/>
      <c r="O229" s="246"/>
      <c r="P229" s="246"/>
      <c r="Q229" s="246"/>
      <c r="R229" s="246"/>
      <c r="S229" s="249"/>
      <c r="T229" s="449" t="s">
        <v>110</v>
      </c>
      <c r="U229" s="33"/>
      <c r="X229" s="80"/>
      <c r="Y229" s="80"/>
      <c r="Z229" s="80"/>
      <c r="AA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80"/>
      <c r="BE229" s="80"/>
      <c r="BF229" s="80"/>
      <c r="BG229" s="80"/>
      <c r="BH229" s="80"/>
      <c r="BI229" s="80"/>
      <c r="BJ229" s="80"/>
      <c r="BK229" s="80"/>
      <c r="BL229" s="80"/>
      <c r="BM229" s="80"/>
      <c r="BN229" s="80"/>
      <c r="BO229" s="80"/>
      <c r="BP229" s="80"/>
      <c r="BQ229" s="80"/>
      <c r="BR229" s="80"/>
      <c r="BS229" s="80"/>
      <c r="BT229" s="80"/>
      <c r="BU229" s="80"/>
      <c r="BV229" s="80"/>
      <c r="BW229" s="80"/>
      <c r="BX229" s="80"/>
      <c r="BY229" s="80"/>
      <c r="BZ229" s="80"/>
      <c r="CA229" s="1"/>
      <c r="CB229" s="61"/>
      <c r="CC229" s="61"/>
      <c r="CD229" s="332"/>
      <c r="CL229" s="332"/>
      <c r="CO229" s="1"/>
    </row>
    <row r="230" spans="2:96" ht="17.25" customHeight="1" x14ac:dyDescent="0.2"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70"/>
      <c r="M230" s="358"/>
      <c r="N230" s="335"/>
      <c r="O230" s="246"/>
      <c r="P230" s="246"/>
      <c r="Q230" s="246"/>
      <c r="R230" s="246"/>
      <c r="S230" s="249"/>
      <c r="T230" s="456" t="s">
        <v>660</v>
      </c>
      <c r="U230" s="444" t="s">
        <v>876</v>
      </c>
      <c r="X230" s="80"/>
      <c r="Y230" s="80"/>
      <c r="Z230" s="80"/>
      <c r="AA230" s="80"/>
      <c r="AB230" s="455">
        <f>VLOOKUP(CLEAN(TRIM(T230)), 'ETF''s'!$B$7:$C$42, 2, FALSE)</f>
        <v>17</v>
      </c>
      <c r="AC230" s="506">
        <f>VLOOKUP(CLEAN(TRIM(T230)), 'ETF''s'!$B$7:$D$42, 3, FALSE)</f>
        <v>21</v>
      </c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80"/>
      <c r="BE230" s="80"/>
      <c r="BF230" s="80"/>
      <c r="BG230" s="80"/>
      <c r="BH230" s="80"/>
      <c r="BI230" s="80"/>
      <c r="BJ230" s="80"/>
      <c r="BK230" s="80"/>
      <c r="BL230" s="80"/>
      <c r="BM230" s="80"/>
      <c r="BN230" s="80"/>
      <c r="BO230" s="80"/>
      <c r="BP230" s="80"/>
      <c r="BQ230" s="80"/>
      <c r="BR230" s="80"/>
      <c r="BS230" s="80"/>
      <c r="BT230" s="80"/>
      <c r="BU230" s="80"/>
      <c r="BV230" s="80"/>
      <c r="BW230" s="80"/>
      <c r="BX230" s="80"/>
      <c r="BY230" s="80"/>
      <c r="BZ230" s="80"/>
      <c r="CA230" s="1"/>
      <c r="CB230" s="61"/>
      <c r="CC230" s="61"/>
      <c r="CD230" s="332"/>
      <c r="CL230" s="332"/>
      <c r="CO230" s="1"/>
      <c r="CR230" t="s">
        <v>876</v>
      </c>
    </row>
    <row r="231" spans="2:96" x14ac:dyDescent="0.2"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70"/>
      <c r="M231" s="358"/>
      <c r="N231" s="335"/>
      <c r="O231" s="246"/>
      <c r="P231" s="246"/>
      <c r="Q231" s="246"/>
      <c r="R231" s="246"/>
      <c r="S231" s="249" t="str">
        <f t="shared" ref="S231:S236" si="378">IF(BN231&lt;30,$BX$1,IF(BN231&gt;70,$BR$1,$BV$1))</f>
        <v>˄</v>
      </c>
      <c r="T231" s="451"/>
      <c r="U231" s="208" t="s">
        <v>877</v>
      </c>
      <c r="V231" t="s">
        <v>878</v>
      </c>
      <c r="X231" s="189">
        <v>191.76</v>
      </c>
      <c r="Y231" s="189"/>
      <c r="Z231" s="189"/>
      <c r="AA231" s="22">
        <f t="shared" ref="AA231:AA243" si="379">AN231+AP231+AR231+AZ231+BB231+BG231+BJ231+BM231+BT231+BW231+BY231+AC231+AI231+BP231+AK231</f>
        <v>66</v>
      </c>
      <c r="AB231" s="336">
        <f t="shared" ref="AB231:AB243" si="380">IF(X231&gt;0,AB$230,0)</f>
        <v>17</v>
      </c>
      <c r="AC231" s="337">
        <f t="shared" ref="AC231:AC243" si="381">IF(AB231&gt;0,AC$230,0)</f>
        <v>21</v>
      </c>
      <c r="AD231" s="366">
        <f t="shared" ref="AD231:AD243" si="382">AB231*M231</f>
        <v>0</v>
      </c>
      <c r="AE231" s="337">
        <f t="shared" ref="AE231:AE243" si="383">AC231*M231</f>
        <v>0</v>
      </c>
      <c r="AF231" s="332">
        <v>298438</v>
      </c>
      <c r="AG231" s="332">
        <v>46164</v>
      </c>
      <c r="AH231" s="225" t="str">
        <f t="shared" ref="AH231:AH243" si="384">IF(AF231&gt;2500000,AQ$2,IF(AF231&gt;1000000,AR$2,IF(AF231&gt;750000,AS$2,IF(AF231&gt;500000,AT$2,IF(AF231&lt;500000,AU$2)))))</f>
        <v>F</v>
      </c>
      <c r="AI231" s="31">
        <f t="shared" ref="AI231:AI243" si="385">IF(AH231=AQ$2,20,IF(AH231=AR$2,15,IF(AH231=AS$2,10,IF(AH231=AT$2,5,IF(AH231=AU$2,0)))))</f>
        <v>0</v>
      </c>
      <c r="AJ231" s="284">
        <v>78</v>
      </c>
      <c r="AK231" s="31">
        <f t="shared" ref="AK231:AK243" si="386">IF(AJ231&gt;84,20,IF(AJ231&gt;80,15,IF(AJ231&gt;75,10,IF(AJ231&gt;70,5,IF(AJ231&gt;49,0,IF(AJ231&lt;1,0,IF(AJ231&lt;20,-20,IF(AJ231&lt;30,-15,IF(AJ231&lt;40,-10,IF(AJ231&lt;50,-5))))))))))</f>
        <v>10</v>
      </c>
      <c r="AL231" s="22"/>
      <c r="AM231" s="371" t="s">
        <v>397</v>
      </c>
      <c r="AN231" s="22">
        <f t="shared" ref="AN231:AN243" si="387">IF(AM231=$AN$1,20,IF(AM231=$AO$1,17,IF(AM231=$AP$1,12,IF(AM231=$AQ$1,5,IF(AM231=$AR$1,0)))))</f>
        <v>17</v>
      </c>
      <c r="AP231" s="31"/>
      <c r="AQ231" s="239" t="s">
        <v>402</v>
      </c>
      <c r="AR231" s="1">
        <f t="shared" ref="AR231:AR243" si="388">IF(AQ231=$AS$1,20,IF(AQ231=$AU$1,18,IF(AQ231=$AW$1,14,IF(AQ231=$AY$1,10,IF(AQ231=$BA$1,5,IF(AQ231=$BC$1,0,IF(AQ231=$BD$1,-2.5)))))))</f>
        <v>18</v>
      </c>
      <c r="AS231" s="189">
        <v>0</v>
      </c>
      <c r="AT231" s="22">
        <f t="shared" ref="AT231:AT243" si="389">IF(AS231&lt;1,5,IF(AS231&lt;2,0,IF(AS231&gt;2,-5, IF(AS231=0,5,IF(AS231&lt;0,-7)))))</f>
        <v>5</v>
      </c>
      <c r="AU231" s="189">
        <v>34.21</v>
      </c>
      <c r="AV231" s="22">
        <f t="shared" ref="AV231:AV243" si="390">IF(AU231&lt;0,-7,IF(AU231&lt;15,5,IF(AU231&lt;25,2,IF(AU231=25,-5,IF(AU231&gt;25,0)))))</f>
        <v>0</v>
      </c>
      <c r="AW231" s="189">
        <v>2.65</v>
      </c>
      <c r="AX231" s="22">
        <f t="shared" ref="AX231:AX243" si="391">IF(AW231=1,5,IF(AW231&lt;1,5,IF(AW231&gt;1,0)))</f>
        <v>0</v>
      </c>
      <c r="AY231" s="273" t="s">
        <v>406</v>
      </c>
      <c r="AZ231" s="189">
        <f t="shared" ref="AZ231:AZ243" si="392">IF(AY231=$AS$1,20,IF(AY231=$AU$1,18,IF(AY231=$AW$1,14,IF(AY231=$AY$1,10,IF(AY231=$BA$1,5,IF(AY231=$BC$1,0,IF(AY231=$BD$1,-2.5)))))))</f>
        <v>0</v>
      </c>
      <c r="BA231" s="18">
        <v>0.27400000000000002</v>
      </c>
      <c r="BB231" s="1">
        <f t="shared" ref="BB231:BB243" si="393">IF(BA231&gt;0.05,2,IF(BA231&gt;0,1,IF(BA231&lt;-0.05,-1,IF(BA231&lt;0.1,-2))))</f>
        <v>2</v>
      </c>
      <c r="BC231" s="3">
        <v>45657</v>
      </c>
      <c r="BD231" s="22">
        <v>151.33000000000001</v>
      </c>
      <c r="BE231" s="22">
        <f t="shared" ref="BE231:BE243" si="394">X231</f>
        <v>191.76</v>
      </c>
      <c r="BF231" s="18">
        <f t="shared" ref="BF231:BF243" si="395">IF(BD231&gt;0,(BE231-BD231)/BD231,0)</f>
        <v>0.26716447498843571</v>
      </c>
      <c r="BG231" s="1">
        <f t="shared" ref="BG231:BG243" si="396">IF(BF231&gt;0.05,4,IF(BF231&gt;0,2,IF(BF231&lt;-0.05,-2,IF(BF231&lt;0.1,-4))))</f>
        <v>4</v>
      </c>
      <c r="BH231" s="225">
        <v>4</v>
      </c>
      <c r="BI231" s="225">
        <f t="shared" ref="BI231:BI243" si="397">BH231*M231</f>
        <v>0</v>
      </c>
      <c r="BJ231" s="225">
        <f t="shared" ref="BJ231:BJ243" si="398">IF(BH231&gt;5,-1,IF(BH231&gt;4,0,IF(BH231&gt;3,1,IF(BH231&gt;2,2,IF(BH231&gt;1,2, IF(BH231=0,2,IF(BH231&lt;-5,-2,IF(BH231&lt;4,2,IF(BH231&lt;0,1)))))))))</f>
        <v>1</v>
      </c>
      <c r="BK231" s="31">
        <v>14</v>
      </c>
      <c r="BL231" s="31">
        <f t="shared" ref="BL231:BL243" si="399">BK231*M231</f>
        <v>0</v>
      </c>
      <c r="BM231" s="1">
        <f t="shared" ref="BM231:BM243" si="400">IF(BK231&gt;40,4,IF(BK231&gt;30,3.5,IF(BK231&gt;20,3,IF(BK231&gt;10,2,IF(BK231&gt;0,1,IF(BK231=0,0.5,IF(BK231&lt;-40,-4,IF(BK231&lt;-30,-3,IF(BK231&lt;-20,-2.5,IF(BK231&lt;-10,-2,IF(BK231&lt;0,0)))))))))))</f>
        <v>2</v>
      </c>
      <c r="BN231" s="61">
        <v>87</v>
      </c>
      <c r="BO231" s="61">
        <f t="shared" ref="BO231:BO243" si="401">BN231*M231</f>
        <v>0</v>
      </c>
      <c r="BP231" s="1">
        <f t="shared" ref="BP231:BP243" si="402">IF(BN231&lt;10,5,IF(BN231&lt;20,4,IF(BN231&lt;30,3,IF(BN231&lt;40,2,IF(BN231&lt;50,1,IF(BN231=50,0,IF(BN231&gt;90,-5,IF(BN231&gt;80,-4,IF(BN231&gt;70,-3,IF(BN231&gt;60,-2,IF(BN231&gt;50,-1,0)))))))))))</f>
        <v>-4</v>
      </c>
      <c r="BQ231" s="206"/>
      <c r="BR231" s="61">
        <v>0.35</v>
      </c>
      <c r="BS231" s="337">
        <f t="shared" ref="BS231:BS243" si="403">BR231*M231</f>
        <v>0</v>
      </c>
      <c r="BT231" s="225">
        <f t="shared" ref="BT231:BT243" si="404">IF(BR231=1,20,IF(BR231&gt;0.9,16,IF(BR231&gt;0.8,12,IF(BR231&gt;0.7,8,IF(BR231&gt;0.6,4,IF(BR231&gt;0.5,0,IF(BR231&gt;0.4,-1,IF(BR231&gt;0.3,-2,IF(BR231&gt;0.2,-3,IF(BR231&gt;0.1,-4,IF(BR231&gt;0,-5,IF(BR231=0,-5))))))))))))</f>
        <v>-2</v>
      </c>
      <c r="BU231" s="61"/>
      <c r="BV231" s="1" t="s">
        <v>415</v>
      </c>
      <c r="BW231" s="1">
        <f t="shared" ref="BW231:BW243" si="405">IF(BV231=$BZ$1,8,IF(BV231=$CA$1,4,IF(BV231=$CB$1,0,IF(BV231=$CC$1,-4,IF(BV231=$CE$1,-8)))))</f>
        <v>-8</v>
      </c>
      <c r="BX231" s="206" t="s">
        <v>408</v>
      </c>
      <c r="BY231" s="206">
        <f t="shared" ref="BY231:BY243" si="406">IF(BX231=BR$1,5,IF(BX231=BV$1,0,IF(BX231=BX$1,-5)))</f>
        <v>5</v>
      </c>
      <c r="BZ231" s="25">
        <v>45957</v>
      </c>
      <c r="CA231" s="1" t="s">
        <v>437</v>
      </c>
      <c r="CE231" t="s">
        <v>110</v>
      </c>
      <c r="CF231" t="s">
        <v>560</v>
      </c>
      <c r="CG231" t="s">
        <v>164</v>
      </c>
      <c r="CH231" t="s">
        <v>164</v>
      </c>
      <c r="CL231" s="332"/>
      <c r="CO231" s="1"/>
      <c r="CR231" t="s">
        <v>877</v>
      </c>
    </row>
    <row r="232" spans="2:96" x14ac:dyDescent="0.2"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70"/>
      <c r="M232" s="358"/>
      <c r="N232" s="335"/>
      <c r="O232" s="246"/>
      <c r="P232" s="246" t="s">
        <v>815</v>
      </c>
      <c r="Q232" s="246"/>
      <c r="R232" s="246"/>
      <c r="S232" s="249" t="str">
        <f t="shared" si="378"/>
        <v>˅</v>
      </c>
      <c r="T232" s="451"/>
      <c r="U232" s="208" t="s">
        <v>879</v>
      </c>
      <c r="V232" t="s">
        <v>880</v>
      </c>
      <c r="X232" s="189">
        <v>350.59</v>
      </c>
      <c r="Y232" s="189"/>
      <c r="Z232" s="189"/>
      <c r="AA232" s="22">
        <f t="shared" si="379"/>
        <v>55</v>
      </c>
      <c r="AB232" s="336">
        <f t="shared" si="380"/>
        <v>17</v>
      </c>
      <c r="AC232" s="337">
        <f t="shared" si="381"/>
        <v>21</v>
      </c>
      <c r="AD232" s="366">
        <f t="shared" si="382"/>
        <v>0</v>
      </c>
      <c r="AE232" s="337">
        <f t="shared" si="383"/>
        <v>0</v>
      </c>
      <c r="AF232" s="332">
        <v>736149</v>
      </c>
      <c r="AG232" s="332">
        <v>-30452</v>
      </c>
      <c r="AH232" s="225" t="str">
        <f t="shared" si="384"/>
        <v>D</v>
      </c>
      <c r="AI232" s="31">
        <f t="shared" si="385"/>
        <v>5</v>
      </c>
      <c r="AJ232" s="284">
        <v>47</v>
      </c>
      <c r="AK232" s="31">
        <f t="shared" si="386"/>
        <v>-5</v>
      </c>
      <c r="AL232" s="22"/>
      <c r="AM232" s="371" t="s">
        <v>397</v>
      </c>
      <c r="AN232" s="22">
        <f t="shared" si="387"/>
        <v>17</v>
      </c>
      <c r="AP232" s="31"/>
      <c r="AQ232" s="271" t="s">
        <v>405</v>
      </c>
      <c r="AR232" s="1">
        <f t="shared" si="388"/>
        <v>5</v>
      </c>
      <c r="AS232" s="189">
        <v>0.18</v>
      </c>
      <c r="AT232" s="22">
        <f t="shared" si="389"/>
        <v>5</v>
      </c>
      <c r="AU232" s="189">
        <v>-547.79999999999995</v>
      </c>
      <c r="AV232" s="22">
        <f t="shared" si="390"/>
        <v>-7</v>
      </c>
      <c r="AW232" s="189">
        <v>-33.76</v>
      </c>
      <c r="AX232" s="22">
        <f t="shared" si="391"/>
        <v>5</v>
      </c>
      <c r="AY232" s="273" t="s">
        <v>406</v>
      </c>
      <c r="AZ232" s="189">
        <f t="shared" si="392"/>
        <v>0</v>
      </c>
      <c r="BA232" s="18">
        <v>0.755</v>
      </c>
      <c r="BB232" s="1">
        <f t="shared" si="393"/>
        <v>2</v>
      </c>
      <c r="BC232" s="3">
        <v>45657</v>
      </c>
      <c r="BD232" s="22">
        <v>153.88999999999999</v>
      </c>
      <c r="BE232" s="22">
        <f t="shared" si="394"/>
        <v>350.59</v>
      </c>
      <c r="BF232" s="18">
        <f t="shared" si="395"/>
        <v>1.278185717070635</v>
      </c>
      <c r="BG232" s="1">
        <f t="shared" si="396"/>
        <v>4</v>
      </c>
      <c r="BH232" s="225">
        <v>3.5</v>
      </c>
      <c r="BI232" s="225">
        <f t="shared" si="397"/>
        <v>0</v>
      </c>
      <c r="BJ232" s="225">
        <f t="shared" si="398"/>
        <v>1</v>
      </c>
      <c r="BK232" s="31">
        <v>19</v>
      </c>
      <c r="BL232" s="31">
        <f t="shared" si="399"/>
        <v>0</v>
      </c>
      <c r="BM232" s="1">
        <f t="shared" si="400"/>
        <v>2</v>
      </c>
      <c r="BN232" s="61">
        <v>10</v>
      </c>
      <c r="BO232" s="61">
        <f t="shared" si="401"/>
        <v>0</v>
      </c>
      <c r="BP232" s="1">
        <f t="shared" si="402"/>
        <v>4</v>
      </c>
      <c r="BQ232" s="206"/>
      <c r="BR232" s="61">
        <v>0.81</v>
      </c>
      <c r="BS232" s="337">
        <f t="shared" si="403"/>
        <v>0</v>
      </c>
      <c r="BT232" s="225">
        <f t="shared" si="404"/>
        <v>12</v>
      </c>
      <c r="BU232" s="61"/>
      <c r="BV232" s="1" t="s">
        <v>415</v>
      </c>
      <c r="BW232" s="1">
        <f t="shared" si="405"/>
        <v>-8</v>
      </c>
      <c r="BX232" s="206" t="str">
        <f>BX1</f>
        <v>˅</v>
      </c>
      <c r="BY232" s="206">
        <f t="shared" si="406"/>
        <v>-5</v>
      </c>
      <c r="BZ232" s="3"/>
      <c r="CA232" s="1" t="s">
        <v>510</v>
      </c>
      <c r="CE232" t="s">
        <v>110</v>
      </c>
      <c r="CF232" t="s">
        <v>560</v>
      </c>
      <c r="CG232" t="s">
        <v>164</v>
      </c>
      <c r="CH232" t="s">
        <v>164</v>
      </c>
      <c r="CJ232" t="s">
        <v>881</v>
      </c>
      <c r="CL232" s="332"/>
      <c r="CO232" s="1"/>
      <c r="CR232" t="s">
        <v>879</v>
      </c>
    </row>
    <row r="233" spans="2:96" x14ac:dyDescent="0.2"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70"/>
      <c r="M233" s="358"/>
      <c r="N233" s="335"/>
      <c r="O233" s="246"/>
      <c r="P233" s="246"/>
      <c r="Q233" s="246"/>
      <c r="R233" s="246"/>
      <c r="S233" s="249" t="str">
        <f t="shared" si="378"/>
        <v>˅</v>
      </c>
      <c r="T233" s="451"/>
      <c r="U233" s="208" t="s">
        <v>882</v>
      </c>
      <c r="V233" t="s">
        <v>883</v>
      </c>
      <c r="X233" s="80">
        <v>716</v>
      </c>
      <c r="Y233" s="189"/>
      <c r="Z233" s="189"/>
      <c r="AA233" s="22">
        <f t="shared" si="379"/>
        <v>74.5</v>
      </c>
      <c r="AB233" s="336">
        <f t="shared" si="380"/>
        <v>17</v>
      </c>
      <c r="AC233" s="337">
        <f t="shared" si="381"/>
        <v>21</v>
      </c>
      <c r="AD233" s="366">
        <f t="shared" si="382"/>
        <v>0</v>
      </c>
      <c r="AE233" s="337">
        <f t="shared" si="383"/>
        <v>0</v>
      </c>
      <c r="AF233" s="332">
        <v>583315</v>
      </c>
      <c r="AG233" s="332">
        <v>79587</v>
      </c>
      <c r="AH233" s="225" t="str">
        <f t="shared" si="384"/>
        <v>D</v>
      </c>
      <c r="AI233" s="31">
        <f t="shared" si="385"/>
        <v>5</v>
      </c>
      <c r="AJ233" s="284">
        <v>64</v>
      </c>
      <c r="AK233" s="31">
        <f t="shared" si="386"/>
        <v>0</v>
      </c>
      <c r="AL233" s="22"/>
      <c r="AM233" s="371" t="s">
        <v>397</v>
      </c>
      <c r="AN233" s="22">
        <f t="shared" si="387"/>
        <v>17</v>
      </c>
      <c r="AP233" s="31"/>
      <c r="AQ233" s="177" t="s">
        <v>403</v>
      </c>
      <c r="AR233" s="1">
        <f t="shared" si="388"/>
        <v>14</v>
      </c>
      <c r="AS233" s="189">
        <v>0.55000000000000004</v>
      </c>
      <c r="AT233" s="22">
        <f t="shared" si="389"/>
        <v>5</v>
      </c>
      <c r="AU233" s="189">
        <v>167.96</v>
      </c>
      <c r="AV233" s="22">
        <f t="shared" si="390"/>
        <v>0</v>
      </c>
      <c r="AW233" s="189">
        <v>5.88</v>
      </c>
      <c r="AX233" s="22">
        <f t="shared" si="391"/>
        <v>0</v>
      </c>
      <c r="AY233" s="178" t="s">
        <v>407</v>
      </c>
      <c r="AZ233" s="189">
        <f t="shared" si="392"/>
        <v>-2.5</v>
      </c>
      <c r="BA233" s="18">
        <v>0.66100000000000003</v>
      </c>
      <c r="BB233" s="1">
        <f t="shared" si="393"/>
        <v>2</v>
      </c>
      <c r="BC233" s="3">
        <v>45657</v>
      </c>
      <c r="BD233" s="22">
        <v>594.91999999999996</v>
      </c>
      <c r="BE233" s="22">
        <f t="shared" si="394"/>
        <v>716</v>
      </c>
      <c r="BF233" s="18">
        <f t="shared" si="395"/>
        <v>0.20352316277818874</v>
      </c>
      <c r="BG233" s="1">
        <f t="shared" si="396"/>
        <v>4</v>
      </c>
      <c r="BH233" s="225">
        <v>0</v>
      </c>
      <c r="BI233" s="225">
        <f t="shared" si="397"/>
        <v>0</v>
      </c>
      <c r="BJ233" s="225">
        <f t="shared" si="398"/>
        <v>2</v>
      </c>
      <c r="BK233" s="31">
        <v>-0.36</v>
      </c>
      <c r="BL233" s="31">
        <f t="shared" si="399"/>
        <v>0</v>
      </c>
      <c r="BM233" s="1">
        <f t="shared" si="400"/>
        <v>0</v>
      </c>
      <c r="BN233" s="61">
        <v>16</v>
      </c>
      <c r="BO233" s="61">
        <f t="shared" si="401"/>
        <v>0</v>
      </c>
      <c r="BP233" s="1">
        <f t="shared" si="402"/>
        <v>4</v>
      </c>
      <c r="BQ233" s="206"/>
      <c r="BR233" s="61">
        <v>7.0000000000000007E-2</v>
      </c>
      <c r="BS233" s="337">
        <f t="shared" si="403"/>
        <v>0</v>
      </c>
      <c r="BT233" s="225">
        <f t="shared" si="404"/>
        <v>-5</v>
      </c>
      <c r="BU233" s="61"/>
      <c r="BV233" s="1" t="s">
        <v>411</v>
      </c>
      <c r="BW233" s="1">
        <f t="shared" si="405"/>
        <v>8</v>
      </c>
      <c r="BX233" s="206" t="s">
        <v>408</v>
      </c>
      <c r="BY233" s="206">
        <f t="shared" si="406"/>
        <v>5</v>
      </c>
      <c r="BZ233" s="3">
        <v>45965</v>
      </c>
      <c r="CA233" s="1" t="s">
        <v>437</v>
      </c>
      <c r="CE233" t="s">
        <v>110</v>
      </c>
      <c r="CF233" t="s">
        <v>560</v>
      </c>
      <c r="CG233" t="s">
        <v>164</v>
      </c>
      <c r="CH233" t="s">
        <v>164</v>
      </c>
      <c r="CJ233" t="s">
        <v>884</v>
      </c>
      <c r="CL233" s="332"/>
      <c r="CO233" s="1"/>
      <c r="CR233" t="s">
        <v>882</v>
      </c>
    </row>
    <row r="234" spans="2:96" x14ac:dyDescent="0.2"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70"/>
      <c r="M234" s="358"/>
      <c r="N234" s="335"/>
      <c r="O234" s="246"/>
      <c r="P234" s="246"/>
      <c r="Q234" s="246"/>
      <c r="R234" s="246"/>
      <c r="S234" s="249" t="str">
        <f t="shared" si="378"/>
        <v>˃</v>
      </c>
      <c r="T234" s="451"/>
      <c r="U234" s="208" t="s">
        <v>885</v>
      </c>
      <c r="V234" t="s">
        <v>886</v>
      </c>
      <c r="X234" s="189">
        <v>343.62</v>
      </c>
      <c r="Y234" s="189"/>
      <c r="Z234" s="189"/>
      <c r="AA234" s="22">
        <f t="shared" si="379"/>
        <v>125</v>
      </c>
      <c r="AB234" s="336">
        <f t="shared" si="380"/>
        <v>17</v>
      </c>
      <c r="AC234" s="337">
        <f t="shared" si="381"/>
        <v>21</v>
      </c>
      <c r="AD234" s="366">
        <f t="shared" si="382"/>
        <v>0</v>
      </c>
      <c r="AE234" s="337">
        <f t="shared" si="383"/>
        <v>0</v>
      </c>
      <c r="AF234" s="332">
        <v>407829</v>
      </c>
      <c r="AG234" s="332">
        <v>32325</v>
      </c>
      <c r="AH234" s="225" t="str">
        <f t="shared" si="384"/>
        <v>F</v>
      </c>
      <c r="AI234" s="31">
        <f t="shared" si="385"/>
        <v>0</v>
      </c>
      <c r="AJ234" s="284">
        <v>81</v>
      </c>
      <c r="AK234" s="31">
        <f t="shared" si="386"/>
        <v>15</v>
      </c>
      <c r="AL234" s="22"/>
      <c r="AM234" s="371" t="s">
        <v>397</v>
      </c>
      <c r="AN234" s="22">
        <f t="shared" si="387"/>
        <v>17</v>
      </c>
      <c r="AP234" s="31"/>
      <c r="AQ234" s="176" t="s">
        <v>401</v>
      </c>
      <c r="AR234" s="1">
        <f t="shared" si="388"/>
        <v>20</v>
      </c>
      <c r="AS234" s="189">
        <v>0.39</v>
      </c>
      <c r="AT234" s="22">
        <f t="shared" si="389"/>
        <v>5</v>
      </c>
      <c r="AU234" s="189">
        <v>22.82</v>
      </c>
      <c r="AV234" s="22">
        <f t="shared" si="390"/>
        <v>2</v>
      </c>
      <c r="AW234" s="189">
        <v>1.81</v>
      </c>
      <c r="AX234" s="22">
        <f t="shared" si="391"/>
        <v>0</v>
      </c>
      <c r="AY234" s="176" t="s">
        <v>401</v>
      </c>
      <c r="AZ234" s="189">
        <f t="shared" si="392"/>
        <v>20</v>
      </c>
      <c r="BA234" s="18">
        <v>0.16400000000000001</v>
      </c>
      <c r="BB234" s="1">
        <f t="shared" si="393"/>
        <v>2</v>
      </c>
      <c r="BC234" s="3">
        <v>45291</v>
      </c>
      <c r="BD234" s="22">
        <v>260.64999999999998</v>
      </c>
      <c r="BE234" s="22">
        <f t="shared" si="394"/>
        <v>343.62</v>
      </c>
      <c r="BF234" s="18">
        <f t="shared" si="395"/>
        <v>0.31831958565125662</v>
      </c>
      <c r="BG234" s="1">
        <f t="shared" si="396"/>
        <v>4</v>
      </c>
      <c r="BH234" s="225">
        <v>3</v>
      </c>
      <c r="BI234" s="225">
        <f t="shared" si="397"/>
        <v>0</v>
      </c>
      <c r="BJ234" s="225">
        <f t="shared" si="398"/>
        <v>2</v>
      </c>
      <c r="BK234" s="31">
        <v>7</v>
      </c>
      <c r="BL234" s="31">
        <f t="shared" si="399"/>
        <v>0</v>
      </c>
      <c r="BM234" s="1">
        <f t="shared" si="400"/>
        <v>1</v>
      </c>
      <c r="BN234" s="61">
        <v>38</v>
      </c>
      <c r="BO234" s="61">
        <f t="shared" si="401"/>
        <v>0</v>
      </c>
      <c r="BP234" s="1">
        <f t="shared" si="402"/>
        <v>2</v>
      </c>
      <c r="BQ234" s="206"/>
      <c r="BR234" s="61">
        <v>0.92</v>
      </c>
      <c r="BS234" s="337">
        <f t="shared" si="403"/>
        <v>0</v>
      </c>
      <c r="BT234" s="225">
        <f t="shared" si="404"/>
        <v>16</v>
      </c>
      <c r="BU234" s="61"/>
      <c r="BV234" s="1" t="s">
        <v>413</v>
      </c>
      <c r="BW234" s="1">
        <f t="shared" si="405"/>
        <v>0</v>
      </c>
      <c r="BX234" s="206" t="s">
        <v>408</v>
      </c>
      <c r="BY234" s="206">
        <f t="shared" si="406"/>
        <v>5</v>
      </c>
      <c r="BZ234" s="3"/>
      <c r="CA234" s="1" t="s">
        <v>437</v>
      </c>
      <c r="CE234" t="s">
        <v>110</v>
      </c>
      <c r="CF234" t="s">
        <v>587</v>
      </c>
      <c r="CG234" t="s">
        <v>164</v>
      </c>
      <c r="CH234" t="s">
        <v>164</v>
      </c>
      <c r="CI234" s="183"/>
      <c r="CL234" s="332"/>
      <c r="CO234" s="1"/>
      <c r="CR234" t="s">
        <v>885</v>
      </c>
    </row>
    <row r="235" spans="2:96" x14ac:dyDescent="0.2"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70"/>
      <c r="M235" s="358"/>
      <c r="N235" s="335"/>
      <c r="O235" s="246"/>
      <c r="P235" s="246"/>
      <c r="Q235" s="246"/>
      <c r="R235" s="246"/>
      <c r="S235" s="249" t="str">
        <f t="shared" si="378"/>
        <v>˅</v>
      </c>
      <c r="T235" s="451"/>
      <c r="U235" s="208" t="s">
        <v>887</v>
      </c>
      <c r="V235" t="s">
        <v>888</v>
      </c>
      <c r="X235" s="80">
        <v>570.79999999999995</v>
      </c>
      <c r="Y235" s="189"/>
      <c r="Z235" s="189"/>
      <c r="AA235" s="22">
        <f t="shared" si="379"/>
        <v>105</v>
      </c>
      <c r="AB235" s="336">
        <f t="shared" si="380"/>
        <v>17</v>
      </c>
      <c r="AC235" s="337">
        <f t="shared" si="381"/>
        <v>21</v>
      </c>
      <c r="AD235" s="366">
        <f t="shared" si="382"/>
        <v>0</v>
      </c>
      <c r="AE235" s="337">
        <f t="shared" si="383"/>
        <v>0</v>
      </c>
      <c r="AF235" s="332">
        <v>349776</v>
      </c>
      <c r="AG235" s="332">
        <v>45655</v>
      </c>
      <c r="AH235" s="225" t="str">
        <f t="shared" si="384"/>
        <v>F</v>
      </c>
      <c r="AI235" s="31">
        <f t="shared" si="385"/>
        <v>0</v>
      </c>
      <c r="AJ235" s="284">
        <v>82</v>
      </c>
      <c r="AK235" s="31">
        <f t="shared" si="386"/>
        <v>15</v>
      </c>
      <c r="AL235" s="22"/>
      <c r="AM235" s="371" t="s">
        <v>397</v>
      </c>
      <c r="AN235" s="22">
        <f t="shared" si="387"/>
        <v>17</v>
      </c>
      <c r="AP235" s="31"/>
      <c r="AQ235" s="239" t="s">
        <v>402</v>
      </c>
      <c r="AR235" s="1">
        <f t="shared" si="388"/>
        <v>18</v>
      </c>
      <c r="AS235" s="189">
        <v>0.42</v>
      </c>
      <c r="AT235" s="22">
        <f t="shared" si="389"/>
        <v>5</v>
      </c>
      <c r="AU235" s="189">
        <v>45.14</v>
      </c>
      <c r="AV235" s="22">
        <f t="shared" si="390"/>
        <v>0</v>
      </c>
      <c r="AW235" s="189">
        <v>3.57</v>
      </c>
      <c r="AX235" s="22">
        <f t="shared" si="391"/>
        <v>0</v>
      </c>
      <c r="AY235" s="273" t="s">
        <v>406</v>
      </c>
      <c r="AZ235" s="189">
        <f t="shared" si="392"/>
        <v>0</v>
      </c>
      <c r="BA235" s="18">
        <v>0.65800000000000003</v>
      </c>
      <c r="BB235" s="1">
        <f t="shared" si="393"/>
        <v>2</v>
      </c>
      <c r="BC235" s="3">
        <v>45291</v>
      </c>
      <c r="BD235" s="22">
        <v>222.24</v>
      </c>
      <c r="BE235" s="22">
        <f t="shared" si="394"/>
        <v>570.79999999999995</v>
      </c>
      <c r="BF235" s="18">
        <f t="shared" si="395"/>
        <v>1.5683945284377248</v>
      </c>
      <c r="BG235" s="1">
        <f t="shared" si="396"/>
        <v>4</v>
      </c>
      <c r="BH235" s="225">
        <v>5</v>
      </c>
      <c r="BI235" s="225">
        <f t="shared" si="397"/>
        <v>0</v>
      </c>
      <c r="BJ235" s="225">
        <f t="shared" si="398"/>
        <v>0</v>
      </c>
      <c r="BK235" s="31">
        <v>-9</v>
      </c>
      <c r="BL235" s="31">
        <f t="shared" si="399"/>
        <v>0</v>
      </c>
      <c r="BM235" s="1">
        <f t="shared" si="400"/>
        <v>0</v>
      </c>
      <c r="BN235" s="61">
        <v>23</v>
      </c>
      <c r="BO235" s="61">
        <f t="shared" si="401"/>
        <v>0</v>
      </c>
      <c r="BP235" s="1">
        <f t="shared" si="402"/>
        <v>3</v>
      </c>
      <c r="BQ235" s="206"/>
      <c r="BR235" s="61">
        <v>0.97</v>
      </c>
      <c r="BS235" s="337">
        <f t="shared" si="403"/>
        <v>0</v>
      </c>
      <c r="BT235" s="225">
        <f t="shared" si="404"/>
        <v>16</v>
      </c>
      <c r="BU235" s="61"/>
      <c r="BV235" s="1" t="s">
        <v>412</v>
      </c>
      <c r="BW235" s="1">
        <f t="shared" si="405"/>
        <v>4</v>
      </c>
      <c r="BX235" s="206" t="s">
        <v>408</v>
      </c>
      <c r="BY235" s="206">
        <f t="shared" si="406"/>
        <v>5</v>
      </c>
      <c r="BZ235" s="3">
        <v>45966</v>
      </c>
      <c r="CA235" s="1" t="s">
        <v>437</v>
      </c>
      <c r="CB235" s="61"/>
      <c r="CC235" s="61"/>
      <c r="CD235" s="332"/>
      <c r="CE235" t="s">
        <v>110</v>
      </c>
      <c r="CF235" t="s">
        <v>560</v>
      </c>
      <c r="CG235" t="s">
        <v>164</v>
      </c>
      <c r="CH235" t="s">
        <v>164</v>
      </c>
      <c r="CL235" s="332"/>
      <c r="CO235" s="1"/>
      <c r="CR235" t="s">
        <v>887</v>
      </c>
    </row>
    <row r="236" spans="2:96" x14ac:dyDescent="0.2"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70"/>
      <c r="M236" s="358"/>
      <c r="N236" s="335"/>
      <c r="O236" s="246"/>
      <c r="P236" s="246"/>
      <c r="Q236" s="246"/>
      <c r="R236" s="246"/>
      <c r="S236" s="249" t="str">
        <f t="shared" si="378"/>
        <v>˅</v>
      </c>
      <c r="T236" s="451"/>
      <c r="U236" s="208" t="s">
        <v>889</v>
      </c>
      <c r="V236" t="s">
        <v>890</v>
      </c>
      <c r="X236" s="80">
        <v>504.49</v>
      </c>
      <c r="Y236" s="189"/>
      <c r="Z236" s="189"/>
      <c r="AA236" s="22">
        <f t="shared" si="379"/>
        <v>66</v>
      </c>
      <c r="AB236" s="336">
        <f t="shared" si="380"/>
        <v>17</v>
      </c>
      <c r="AC236" s="337">
        <f t="shared" si="381"/>
        <v>21</v>
      </c>
      <c r="AD236" s="366">
        <f t="shared" si="382"/>
        <v>0</v>
      </c>
      <c r="AE236" s="337">
        <f t="shared" si="383"/>
        <v>0</v>
      </c>
      <c r="AF236" s="332">
        <v>570820</v>
      </c>
      <c r="AG236" s="332">
        <v>55541</v>
      </c>
      <c r="AH236" s="225" t="str">
        <f t="shared" si="384"/>
        <v>D</v>
      </c>
      <c r="AI236" s="31">
        <f t="shared" si="385"/>
        <v>5</v>
      </c>
      <c r="AJ236" s="284">
        <v>80</v>
      </c>
      <c r="AK236" s="31">
        <f t="shared" si="386"/>
        <v>10</v>
      </c>
      <c r="AL236" s="22"/>
      <c r="AM236" s="463" t="s">
        <v>399</v>
      </c>
      <c r="AN236" s="22">
        <f t="shared" si="387"/>
        <v>5</v>
      </c>
      <c r="AP236" s="31"/>
      <c r="AQ236" s="175" t="s">
        <v>404</v>
      </c>
      <c r="AR236" s="1">
        <f t="shared" si="388"/>
        <v>10</v>
      </c>
      <c r="AS236" s="189">
        <v>3.32</v>
      </c>
      <c r="AT236" s="22">
        <f t="shared" si="389"/>
        <v>-5</v>
      </c>
      <c r="AU236" s="189">
        <v>27.01</v>
      </c>
      <c r="AV236" s="22">
        <f t="shared" si="390"/>
        <v>0</v>
      </c>
      <c r="AW236" s="189">
        <v>2.19</v>
      </c>
      <c r="AX236" s="22">
        <f t="shared" si="391"/>
        <v>0</v>
      </c>
      <c r="AY236" s="175" t="s">
        <v>404</v>
      </c>
      <c r="AZ236" s="189">
        <f t="shared" si="392"/>
        <v>10</v>
      </c>
      <c r="BA236" s="18">
        <v>-0.14000000000000001</v>
      </c>
      <c r="BB236" s="1">
        <f t="shared" si="393"/>
        <v>-1</v>
      </c>
      <c r="BC236" s="3">
        <v>45291</v>
      </c>
      <c r="BD236" s="22">
        <v>446.93</v>
      </c>
      <c r="BE236" s="22">
        <f t="shared" si="394"/>
        <v>504.49</v>
      </c>
      <c r="BF236" s="18">
        <f t="shared" si="395"/>
        <v>0.12878974336025775</v>
      </c>
      <c r="BG236" s="1">
        <f t="shared" si="396"/>
        <v>4</v>
      </c>
      <c r="BH236" s="225">
        <v>4</v>
      </c>
      <c r="BI236" s="225">
        <f t="shared" si="397"/>
        <v>0</v>
      </c>
      <c r="BJ236" s="225">
        <f t="shared" si="398"/>
        <v>1</v>
      </c>
      <c r="BK236" s="31">
        <v>2</v>
      </c>
      <c r="BL236" s="31">
        <f t="shared" si="399"/>
        <v>0</v>
      </c>
      <c r="BM236" s="1">
        <f t="shared" si="400"/>
        <v>1</v>
      </c>
      <c r="BN236" s="61">
        <v>7</v>
      </c>
      <c r="BO236" s="61">
        <f t="shared" si="401"/>
        <v>0</v>
      </c>
      <c r="BP236" s="1">
        <f t="shared" si="402"/>
        <v>5</v>
      </c>
      <c r="BQ236" s="206"/>
      <c r="BR236" s="61">
        <v>0.37</v>
      </c>
      <c r="BS236" s="337">
        <f t="shared" si="403"/>
        <v>0</v>
      </c>
      <c r="BT236" s="225">
        <f t="shared" si="404"/>
        <v>-2</v>
      </c>
      <c r="BU236" s="61"/>
      <c r="BV236" s="1" t="s">
        <v>415</v>
      </c>
      <c r="BW236" s="1">
        <f t="shared" si="405"/>
        <v>-8</v>
      </c>
      <c r="BX236" s="206" t="s">
        <v>408</v>
      </c>
      <c r="BY236" s="206">
        <f t="shared" si="406"/>
        <v>5</v>
      </c>
      <c r="BZ236" s="3"/>
      <c r="CA236" s="1" t="s">
        <v>508</v>
      </c>
      <c r="CB236" s="61"/>
      <c r="CC236" s="61"/>
      <c r="CD236" s="332"/>
      <c r="CE236" t="s">
        <v>110</v>
      </c>
      <c r="CF236" t="s">
        <v>560</v>
      </c>
      <c r="CG236" t="s">
        <v>164</v>
      </c>
      <c r="CH236" t="s">
        <v>164</v>
      </c>
      <c r="CL236" s="332"/>
      <c r="CO236" s="1"/>
      <c r="CR236" t="s">
        <v>889</v>
      </c>
    </row>
    <row r="237" spans="2:96" x14ac:dyDescent="0.2"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70"/>
      <c r="M237" s="358"/>
      <c r="N237" s="335"/>
      <c r="O237" s="246"/>
      <c r="P237" s="246"/>
      <c r="Q237" s="246"/>
      <c r="R237" s="246"/>
      <c r="S237" s="249" t="str">
        <f>IF(BN507&lt;30,$BX$1,IF(BN507&gt;70,$BR$1,$BV$1))</f>
        <v>˅</v>
      </c>
      <c r="T237" s="248"/>
      <c r="U237" s="208" t="s">
        <v>891</v>
      </c>
      <c r="V237" t="s">
        <v>892</v>
      </c>
      <c r="X237" s="189">
        <v>9.51</v>
      </c>
      <c r="Y237" s="189"/>
      <c r="Z237" s="189"/>
      <c r="AA237" s="22">
        <f t="shared" si="379"/>
        <v>126</v>
      </c>
      <c r="AB237" s="336">
        <f t="shared" si="380"/>
        <v>17</v>
      </c>
      <c r="AC237" s="337">
        <f t="shared" si="381"/>
        <v>21</v>
      </c>
      <c r="AD237" s="366">
        <f t="shared" si="382"/>
        <v>0</v>
      </c>
      <c r="AE237" s="337">
        <f t="shared" si="383"/>
        <v>0</v>
      </c>
      <c r="AF237" s="332">
        <v>944445</v>
      </c>
      <c r="AG237" s="332">
        <v>76332</v>
      </c>
      <c r="AH237" s="225" t="str">
        <f t="shared" si="384"/>
        <v>C</v>
      </c>
      <c r="AI237" s="31">
        <f t="shared" si="385"/>
        <v>10</v>
      </c>
      <c r="AJ237" s="284">
        <v>81</v>
      </c>
      <c r="AK237" s="31">
        <f t="shared" si="386"/>
        <v>15</v>
      </c>
      <c r="AL237" s="22"/>
      <c r="AM237" s="371" t="s">
        <v>397</v>
      </c>
      <c r="AN237" s="22">
        <f t="shared" si="387"/>
        <v>17</v>
      </c>
      <c r="AP237" s="31"/>
      <c r="AQ237" s="176" t="s">
        <v>401</v>
      </c>
      <c r="AR237" s="1">
        <f t="shared" si="388"/>
        <v>20</v>
      </c>
      <c r="AS237" s="189">
        <v>0.02</v>
      </c>
      <c r="AT237" s="22">
        <f t="shared" si="389"/>
        <v>5</v>
      </c>
      <c r="AU237" s="189">
        <v>22</v>
      </c>
      <c r="AV237" s="22">
        <f t="shared" si="390"/>
        <v>2</v>
      </c>
      <c r="AW237" s="189">
        <v>0.73</v>
      </c>
      <c r="AX237" s="22">
        <f t="shared" si="391"/>
        <v>5</v>
      </c>
      <c r="AY237" s="176" t="s">
        <v>401</v>
      </c>
      <c r="AZ237" s="189">
        <f t="shared" si="392"/>
        <v>20</v>
      </c>
      <c r="BA237" s="18">
        <v>0.221</v>
      </c>
      <c r="BB237" s="1">
        <f t="shared" si="393"/>
        <v>2</v>
      </c>
      <c r="BC237" s="3">
        <v>45657</v>
      </c>
      <c r="BD237" s="22">
        <v>5.58</v>
      </c>
      <c r="BE237" s="22">
        <f t="shared" si="394"/>
        <v>9.51</v>
      </c>
      <c r="BF237" s="18">
        <f t="shared" si="395"/>
        <v>0.70430107526881713</v>
      </c>
      <c r="BG237" s="1">
        <f t="shared" si="396"/>
        <v>4</v>
      </c>
      <c r="BH237" s="225">
        <v>-3</v>
      </c>
      <c r="BI237" s="225">
        <f t="shared" si="397"/>
        <v>0</v>
      </c>
      <c r="BJ237" s="225">
        <f t="shared" si="398"/>
        <v>2</v>
      </c>
      <c r="BK237" s="31">
        <v>-9</v>
      </c>
      <c r="BL237" s="31">
        <f t="shared" si="399"/>
        <v>0</v>
      </c>
      <c r="BM237" s="1">
        <f t="shared" si="400"/>
        <v>0</v>
      </c>
      <c r="BN237" s="61">
        <v>29</v>
      </c>
      <c r="BO237" s="61">
        <f t="shared" si="401"/>
        <v>0</v>
      </c>
      <c r="BP237" s="1">
        <f t="shared" si="402"/>
        <v>3</v>
      </c>
      <c r="BQ237" s="206"/>
      <c r="BR237" s="61">
        <v>0.5</v>
      </c>
      <c r="BS237" s="337">
        <f t="shared" si="403"/>
        <v>0</v>
      </c>
      <c r="BT237" s="225">
        <f t="shared" si="404"/>
        <v>-1</v>
      </c>
      <c r="BU237" s="61"/>
      <c r="BV237" s="1" t="s">
        <v>411</v>
      </c>
      <c r="BW237" s="1">
        <f t="shared" si="405"/>
        <v>8</v>
      </c>
      <c r="BX237" s="206" t="s">
        <v>408</v>
      </c>
      <c r="BY237" s="206">
        <f t="shared" si="406"/>
        <v>5</v>
      </c>
      <c r="BZ237" s="3"/>
      <c r="CA237" s="1" t="s">
        <v>437</v>
      </c>
      <c r="CB237" s="61"/>
      <c r="CC237" s="61"/>
      <c r="CD237" s="332"/>
      <c r="CE237" t="s">
        <v>110</v>
      </c>
      <c r="CF237" t="s">
        <v>560</v>
      </c>
      <c r="CG237" t="s">
        <v>164</v>
      </c>
      <c r="CH237" t="s">
        <v>164</v>
      </c>
      <c r="CJ237" t="s">
        <v>893</v>
      </c>
      <c r="CL237" s="332"/>
      <c r="CO237" s="1"/>
      <c r="CR237" t="s">
        <v>891</v>
      </c>
    </row>
    <row r="238" spans="2:96" x14ac:dyDescent="0.2"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70"/>
      <c r="M238" s="358" t="s">
        <v>894</v>
      </c>
      <c r="N238" s="335"/>
      <c r="O238" s="246"/>
      <c r="P238" s="246"/>
      <c r="Q238" s="246"/>
      <c r="R238" s="246"/>
      <c r="S238" s="249" t="str">
        <f>IF(BN508&lt;30,$BX$1,IF(BN508&gt;70,$BR$1,$BV$1))</f>
        <v>˅</v>
      </c>
      <c r="T238" s="481" t="s">
        <v>895</v>
      </c>
      <c r="U238" s="208" t="s">
        <v>896</v>
      </c>
      <c r="V238" t="s">
        <v>897</v>
      </c>
      <c r="X238" s="189">
        <v>64.56</v>
      </c>
      <c r="Y238" s="189"/>
      <c r="Z238" s="189"/>
      <c r="AA238" s="22">
        <f t="shared" si="379"/>
        <v>61.5</v>
      </c>
      <c r="AB238" s="336">
        <f t="shared" si="380"/>
        <v>17</v>
      </c>
      <c r="AC238" s="337">
        <f t="shared" si="381"/>
        <v>21</v>
      </c>
      <c r="AD238" s="366" t="e">
        <f t="shared" si="382"/>
        <v>#VALUE!</v>
      </c>
      <c r="AE238" s="337" t="e">
        <f t="shared" si="383"/>
        <v>#VALUE!</v>
      </c>
      <c r="AF238" s="332">
        <v>240125</v>
      </c>
      <c r="AG238" s="332">
        <v>-110150</v>
      </c>
      <c r="AH238" s="225" t="str">
        <f t="shared" si="384"/>
        <v>F</v>
      </c>
      <c r="AI238" s="31">
        <f t="shared" si="385"/>
        <v>0</v>
      </c>
      <c r="AJ238" s="284">
        <v>47</v>
      </c>
      <c r="AK238" s="31">
        <f t="shared" si="386"/>
        <v>-5</v>
      </c>
      <c r="AL238" s="22"/>
      <c r="AM238" s="414" t="s">
        <v>396</v>
      </c>
      <c r="AN238" s="22">
        <f t="shared" si="387"/>
        <v>20</v>
      </c>
      <c r="AP238" s="31"/>
      <c r="AQ238" s="475" t="s">
        <v>405</v>
      </c>
      <c r="AR238" s="1">
        <f t="shared" si="388"/>
        <v>5</v>
      </c>
      <c r="AS238" s="189">
        <v>0.7</v>
      </c>
      <c r="AT238" s="22">
        <f t="shared" si="389"/>
        <v>5</v>
      </c>
      <c r="AU238" s="189">
        <v>-143.47</v>
      </c>
      <c r="AV238" s="22">
        <f t="shared" si="390"/>
        <v>-7</v>
      </c>
      <c r="AW238" s="189">
        <v>2.76</v>
      </c>
      <c r="AX238" s="22">
        <f t="shared" si="391"/>
        <v>0</v>
      </c>
      <c r="AY238" s="178" t="s">
        <v>407</v>
      </c>
      <c r="AZ238" s="189">
        <f t="shared" si="392"/>
        <v>-2.5</v>
      </c>
      <c r="BA238" s="18">
        <v>4.7690000000000001</v>
      </c>
      <c r="BB238" s="1">
        <f t="shared" si="393"/>
        <v>2</v>
      </c>
      <c r="BC238" s="3">
        <v>45657</v>
      </c>
      <c r="BD238" s="22">
        <v>25.47</v>
      </c>
      <c r="BE238" s="22">
        <f t="shared" si="394"/>
        <v>64.56</v>
      </c>
      <c r="BF238" s="18">
        <f t="shared" si="395"/>
        <v>1.534746760895171</v>
      </c>
      <c r="BG238" s="1">
        <f t="shared" si="396"/>
        <v>4</v>
      </c>
      <c r="BH238" s="225">
        <v>3.5</v>
      </c>
      <c r="BI238" s="225" t="e">
        <f t="shared" si="397"/>
        <v>#VALUE!</v>
      </c>
      <c r="BJ238" s="225">
        <f t="shared" si="398"/>
        <v>1</v>
      </c>
      <c r="BK238" s="31">
        <v>-4</v>
      </c>
      <c r="BL238" s="31" t="e">
        <f t="shared" si="399"/>
        <v>#VALUE!</v>
      </c>
      <c r="BM238" s="1">
        <f t="shared" si="400"/>
        <v>0</v>
      </c>
      <c r="BN238" s="61">
        <v>26</v>
      </c>
      <c r="BO238" s="61" t="e">
        <f t="shared" si="401"/>
        <v>#VALUE!</v>
      </c>
      <c r="BP238" s="1">
        <f t="shared" si="402"/>
        <v>3</v>
      </c>
      <c r="BQ238" s="206"/>
      <c r="BR238" s="61">
        <v>0.87</v>
      </c>
      <c r="BS238" s="337" t="e">
        <f t="shared" si="403"/>
        <v>#VALUE!</v>
      </c>
      <c r="BT238" s="225">
        <f t="shared" si="404"/>
        <v>12</v>
      </c>
      <c r="BU238" s="61"/>
      <c r="BV238" s="1" t="s">
        <v>414</v>
      </c>
      <c r="BW238" s="1">
        <f t="shared" si="405"/>
        <v>-4</v>
      </c>
      <c r="BX238" s="206" t="s">
        <v>408</v>
      </c>
      <c r="BY238" s="206">
        <f t="shared" si="406"/>
        <v>5</v>
      </c>
      <c r="BZ238" s="3">
        <v>45971</v>
      </c>
      <c r="CA238" s="1" t="s">
        <v>437</v>
      </c>
      <c r="CB238" s="61"/>
      <c r="CC238" s="61"/>
      <c r="CD238" s="332"/>
      <c r="CE238" t="s">
        <v>110</v>
      </c>
      <c r="CF238" t="s">
        <v>560</v>
      </c>
      <c r="CG238" t="s">
        <v>164</v>
      </c>
      <c r="CH238" t="s">
        <v>164</v>
      </c>
      <c r="CK238" t="s">
        <v>895</v>
      </c>
      <c r="CL238" s="332"/>
      <c r="CO238" s="1"/>
      <c r="CR238" t="s">
        <v>896</v>
      </c>
    </row>
    <row r="239" spans="2:96" x14ac:dyDescent="0.2"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70"/>
      <c r="M239" s="358" t="s">
        <v>898</v>
      </c>
      <c r="N239" s="335"/>
      <c r="O239" s="246"/>
      <c r="P239" s="246"/>
      <c r="Q239" s="246"/>
      <c r="R239" s="246"/>
      <c r="S239" s="249" t="str">
        <f>IF(BN509&lt;30,$BX$1,IF(BN509&gt;70,$BR$1,$BV$1))</f>
        <v>˅</v>
      </c>
      <c r="T239" s="482" t="s">
        <v>895</v>
      </c>
      <c r="U239" s="208" t="s">
        <v>899</v>
      </c>
      <c r="V239" t="s">
        <v>900</v>
      </c>
      <c r="X239" s="80">
        <v>12.84</v>
      </c>
      <c r="Y239" s="189"/>
      <c r="Z239" s="189"/>
      <c r="AA239" s="22">
        <f t="shared" si="379"/>
        <v>52</v>
      </c>
      <c r="AB239" s="336">
        <f t="shared" si="380"/>
        <v>17</v>
      </c>
      <c r="AC239" s="337">
        <f t="shared" si="381"/>
        <v>21</v>
      </c>
      <c r="AD239" s="366" t="e">
        <f t="shared" si="382"/>
        <v>#VALUE!</v>
      </c>
      <c r="AE239" s="337" t="e">
        <f t="shared" si="383"/>
        <v>#VALUE!</v>
      </c>
      <c r="AF239" s="332">
        <v>519487</v>
      </c>
      <c r="AG239" s="332">
        <v>-555772</v>
      </c>
      <c r="AH239" s="225" t="str">
        <f t="shared" si="384"/>
        <v>D</v>
      </c>
      <c r="AI239" s="31">
        <f t="shared" si="385"/>
        <v>5</v>
      </c>
      <c r="AJ239" s="284">
        <v>27</v>
      </c>
      <c r="AK239" s="31">
        <f t="shared" si="386"/>
        <v>-15</v>
      </c>
      <c r="AL239" s="22"/>
      <c r="AM239" s="371" t="s">
        <v>397</v>
      </c>
      <c r="AN239" s="22">
        <f t="shared" si="387"/>
        <v>17</v>
      </c>
      <c r="AP239" s="31"/>
      <c r="AQ239" s="475" t="s">
        <v>405</v>
      </c>
      <c r="AR239" s="1">
        <f t="shared" si="388"/>
        <v>5</v>
      </c>
      <c r="AS239" s="189">
        <v>-0.09</v>
      </c>
      <c r="AT239" s="22">
        <f t="shared" si="389"/>
        <v>5</v>
      </c>
      <c r="AU239" s="189">
        <v>-4.49</v>
      </c>
      <c r="AV239" s="22">
        <f t="shared" si="390"/>
        <v>-7</v>
      </c>
      <c r="AW239" s="189">
        <v>-0.06</v>
      </c>
      <c r="AX239" s="22">
        <f t="shared" si="391"/>
        <v>5</v>
      </c>
      <c r="AY239" s="176" t="s">
        <v>401</v>
      </c>
      <c r="AZ239" s="189">
        <f t="shared" si="392"/>
        <v>20</v>
      </c>
      <c r="BA239" s="18">
        <v>0.61699999999999999</v>
      </c>
      <c r="BB239" s="1">
        <f t="shared" si="393"/>
        <v>2</v>
      </c>
      <c r="BC239" s="3">
        <v>45657</v>
      </c>
      <c r="BD239" s="22">
        <v>18.16</v>
      </c>
      <c r="BE239" s="22">
        <f t="shared" si="394"/>
        <v>12.84</v>
      </c>
      <c r="BF239" s="18">
        <f t="shared" si="395"/>
        <v>-0.29295154185022027</v>
      </c>
      <c r="BG239" s="1">
        <f t="shared" si="396"/>
        <v>-2</v>
      </c>
      <c r="BH239" s="225">
        <v>3</v>
      </c>
      <c r="BI239" s="225" t="e">
        <f t="shared" si="397"/>
        <v>#VALUE!</v>
      </c>
      <c r="BJ239" s="225">
        <f t="shared" si="398"/>
        <v>2</v>
      </c>
      <c r="BK239" s="31">
        <v>-16</v>
      </c>
      <c r="BL239" s="31" t="e">
        <f t="shared" si="399"/>
        <v>#VALUE!</v>
      </c>
      <c r="BM239" s="1">
        <f t="shared" si="400"/>
        <v>-2</v>
      </c>
      <c r="BN239" s="61">
        <v>13</v>
      </c>
      <c r="BO239" s="61" t="e">
        <f t="shared" si="401"/>
        <v>#VALUE!</v>
      </c>
      <c r="BP239" s="1">
        <f t="shared" si="402"/>
        <v>4</v>
      </c>
      <c r="BQ239" s="206"/>
      <c r="BR239" s="61">
        <v>0.67</v>
      </c>
      <c r="BS239" s="337" t="e">
        <f t="shared" si="403"/>
        <v>#VALUE!</v>
      </c>
      <c r="BT239" s="225">
        <f t="shared" si="404"/>
        <v>4</v>
      </c>
      <c r="BU239" s="61"/>
      <c r="BV239" s="1" t="s">
        <v>414</v>
      </c>
      <c r="BW239" s="1">
        <f t="shared" si="405"/>
        <v>-4</v>
      </c>
      <c r="BX239" s="206" t="str">
        <f>BX1</f>
        <v>˅</v>
      </c>
      <c r="BY239" s="206">
        <f t="shared" si="406"/>
        <v>-5</v>
      </c>
      <c r="BZ239" s="3"/>
      <c r="CA239" s="1" t="s">
        <v>510</v>
      </c>
      <c r="CB239" s="61"/>
      <c r="CC239" s="61"/>
      <c r="CD239" s="332"/>
      <c r="CE239" t="s">
        <v>110</v>
      </c>
      <c r="CF239" t="s">
        <v>560</v>
      </c>
      <c r="CG239" t="s">
        <v>164</v>
      </c>
      <c r="CH239" t="s">
        <v>164</v>
      </c>
      <c r="CK239" t="s">
        <v>895</v>
      </c>
      <c r="CL239" s="332"/>
      <c r="CO239" s="1"/>
      <c r="CR239" t="s">
        <v>899</v>
      </c>
    </row>
    <row r="240" spans="2:96" x14ac:dyDescent="0.2"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70"/>
      <c r="M240" s="358" t="s">
        <v>901</v>
      </c>
      <c r="N240" s="335"/>
      <c r="O240" s="246"/>
      <c r="P240" s="246"/>
      <c r="Q240" s="246"/>
      <c r="R240" s="246"/>
      <c r="S240" s="249" t="str">
        <f>IF(BN510&lt;30,$BX$1,IF(BN510&gt;70,$BR$1,$BV$1))</f>
        <v>˅</v>
      </c>
      <c r="T240" s="482" t="s">
        <v>895</v>
      </c>
      <c r="U240" s="208" t="s">
        <v>902</v>
      </c>
      <c r="V240" t="s">
        <v>903</v>
      </c>
      <c r="X240" s="80">
        <v>8.23</v>
      </c>
      <c r="Y240" s="189"/>
      <c r="Z240" s="189"/>
      <c r="AA240" s="22">
        <f t="shared" si="379"/>
        <v>21</v>
      </c>
      <c r="AB240" s="336">
        <f t="shared" si="380"/>
        <v>17</v>
      </c>
      <c r="AC240" s="337">
        <f t="shared" si="381"/>
        <v>21</v>
      </c>
      <c r="AD240" s="366" t="e">
        <f t="shared" si="382"/>
        <v>#VALUE!</v>
      </c>
      <c r="AE240" s="337" t="e">
        <f t="shared" si="383"/>
        <v>#VALUE!</v>
      </c>
      <c r="AF240" s="332">
        <v>348471</v>
      </c>
      <c r="AG240" s="332">
        <v>-332725</v>
      </c>
      <c r="AH240" s="225" t="str">
        <f t="shared" si="384"/>
        <v>F</v>
      </c>
      <c r="AI240" s="31">
        <f t="shared" si="385"/>
        <v>0</v>
      </c>
      <c r="AJ240" s="284">
        <v>30</v>
      </c>
      <c r="AK240" s="31">
        <f t="shared" si="386"/>
        <v>-10</v>
      </c>
      <c r="AL240" s="22"/>
      <c r="AM240" s="2" t="s">
        <v>398</v>
      </c>
      <c r="AN240" s="22">
        <f t="shared" si="387"/>
        <v>12</v>
      </c>
      <c r="AP240" s="31"/>
      <c r="AQ240" s="273" t="s">
        <v>406</v>
      </c>
      <c r="AR240" s="1">
        <f t="shared" si="388"/>
        <v>0</v>
      </c>
      <c r="AS240" s="189">
        <v>0.2</v>
      </c>
      <c r="AT240" s="22">
        <f t="shared" si="389"/>
        <v>5</v>
      </c>
      <c r="AU240" s="189">
        <v>-2.46</v>
      </c>
      <c r="AV240" s="22">
        <f t="shared" si="390"/>
        <v>-7</v>
      </c>
      <c r="AW240" s="189" t="s">
        <v>524</v>
      </c>
      <c r="AX240" s="22">
        <f t="shared" si="391"/>
        <v>0</v>
      </c>
      <c r="AY240" s="175" t="s">
        <v>404</v>
      </c>
      <c r="AZ240" s="189">
        <f t="shared" si="392"/>
        <v>10</v>
      </c>
      <c r="BA240" s="18">
        <v>-9.4E-2</v>
      </c>
      <c r="BB240" s="1">
        <f t="shared" si="393"/>
        <v>-1</v>
      </c>
      <c r="BC240" s="3">
        <v>45657</v>
      </c>
      <c r="BD240" s="22">
        <v>16.46</v>
      </c>
      <c r="BE240" s="22">
        <f t="shared" si="394"/>
        <v>8.23</v>
      </c>
      <c r="BF240" s="18">
        <f t="shared" si="395"/>
        <v>-0.5</v>
      </c>
      <c r="BG240" s="1">
        <f t="shared" si="396"/>
        <v>-2</v>
      </c>
      <c r="BH240" s="225">
        <v>-2</v>
      </c>
      <c r="BI240" s="225" t="e">
        <f t="shared" si="397"/>
        <v>#VALUE!</v>
      </c>
      <c r="BJ240" s="225">
        <f t="shared" si="398"/>
        <v>2</v>
      </c>
      <c r="BK240" s="31">
        <v>-18</v>
      </c>
      <c r="BL240" s="31" t="e">
        <f t="shared" si="399"/>
        <v>#VALUE!</v>
      </c>
      <c r="BM240" s="1">
        <f t="shared" si="400"/>
        <v>-2</v>
      </c>
      <c r="BN240" s="61">
        <v>8</v>
      </c>
      <c r="BO240" s="61" t="e">
        <f t="shared" si="401"/>
        <v>#VALUE!</v>
      </c>
      <c r="BP240" s="1">
        <f t="shared" si="402"/>
        <v>5</v>
      </c>
      <c r="BQ240" s="206"/>
      <c r="BR240" s="61">
        <v>0.01</v>
      </c>
      <c r="BS240" s="337" t="e">
        <f t="shared" si="403"/>
        <v>#VALUE!</v>
      </c>
      <c r="BT240" s="225">
        <f t="shared" si="404"/>
        <v>-5</v>
      </c>
      <c r="BU240" s="61"/>
      <c r="BV240" s="1" t="s">
        <v>414</v>
      </c>
      <c r="BW240" s="1">
        <f t="shared" si="405"/>
        <v>-4</v>
      </c>
      <c r="BX240" s="206" t="str">
        <f>BX1</f>
        <v>˅</v>
      </c>
      <c r="BY240" s="206">
        <f t="shared" si="406"/>
        <v>-5</v>
      </c>
      <c r="BZ240" s="3"/>
      <c r="CA240" s="1" t="s">
        <v>437</v>
      </c>
      <c r="CB240" s="61"/>
      <c r="CC240" s="61"/>
      <c r="CD240" s="332"/>
      <c r="CE240" t="s">
        <v>110</v>
      </c>
      <c r="CF240" t="s">
        <v>560</v>
      </c>
      <c r="CG240" t="s">
        <v>164</v>
      </c>
      <c r="CH240" t="s">
        <v>164</v>
      </c>
      <c r="CK240" t="s">
        <v>895</v>
      </c>
      <c r="CL240" s="332"/>
      <c r="CO240" s="1"/>
      <c r="CR240" t="s">
        <v>902</v>
      </c>
    </row>
    <row r="241" spans="1:96" ht="15.75" hidden="1" customHeight="1" x14ac:dyDescent="0.2"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70"/>
      <c r="M241" s="358"/>
      <c r="N241" s="335"/>
      <c r="O241" s="246"/>
      <c r="P241" s="246"/>
      <c r="Q241" s="246"/>
      <c r="R241" s="246"/>
      <c r="S241" s="249"/>
      <c r="T241" s="451"/>
      <c r="U241" s="208"/>
      <c r="X241" s="80"/>
      <c r="Y241" s="189"/>
      <c r="Z241" s="189"/>
      <c r="AA241" s="22">
        <f t="shared" si="379"/>
        <v>1.5</v>
      </c>
      <c r="AB241" s="336">
        <f t="shared" si="380"/>
        <v>0</v>
      </c>
      <c r="AC241" s="337">
        <f t="shared" si="381"/>
        <v>0</v>
      </c>
      <c r="AD241" s="366">
        <f t="shared" si="382"/>
        <v>0</v>
      </c>
      <c r="AE241" s="337">
        <f t="shared" si="383"/>
        <v>0</v>
      </c>
      <c r="AF241" s="332"/>
      <c r="AG241" s="332"/>
      <c r="AH241" s="225" t="str">
        <f t="shared" si="384"/>
        <v>F</v>
      </c>
      <c r="AI241" s="31">
        <f t="shared" si="385"/>
        <v>0</v>
      </c>
      <c r="AJ241" s="284"/>
      <c r="AK241" s="31">
        <f t="shared" si="386"/>
        <v>0</v>
      </c>
      <c r="AL241" s="22"/>
      <c r="AM241" s="2"/>
      <c r="AN241" s="22" t="b">
        <f t="shared" si="387"/>
        <v>0</v>
      </c>
      <c r="AP241" s="31"/>
      <c r="AQ241" s="175"/>
      <c r="AR241" s="1" t="b">
        <f t="shared" si="388"/>
        <v>0</v>
      </c>
      <c r="AS241" s="189"/>
      <c r="AT241" s="22">
        <f t="shared" si="389"/>
        <v>5</v>
      </c>
      <c r="AU241" s="189"/>
      <c r="AV241" s="22">
        <f t="shared" si="390"/>
        <v>5</v>
      </c>
      <c r="AW241" s="189"/>
      <c r="AX241" s="22">
        <f t="shared" si="391"/>
        <v>5</v>
      </c>
      <c r="AY241" s="189"/>
      <c r="AZ241" s="189" t="b">
        <f t="shared" si="392"/>
        <v>0</v>
      </c>
      <c r="BA241" s="18"/>
      <c r="BB241" s="1">
        <f t="shared" si="393"/>
        <v>-2</v>
      </c>
      <c r="BC241" s="3">
        <v>45657</v>
      </c>
      <c r="BD241" s="22"/>
      <c r="BE241" s="22">
        <f t="shared" si="394"/>
        <v>0</v>
      </c>
      <c r="BF241" s="18">
        <f t="shared" si="395"/>
        <v>0</v>
      </c>
      <c r="BG241" s="1">
        <f t="shared" si="396"/>
        <v>-4</v>
      </c>
      <c r="BH241" s="225"/>
      <c r="BI241" s="225">
        <f t="shared" si="397"/>
        <v>0</v>
      </c>
      <c r="BJ241" s="225">
        <f t="shared" si="398"/>
        <v>2</v>
      </c>
      <c r="BK241" s="31"/>
      <c r="BL241" s="31">
        <f t="shared" si="399"/>
        <v>0</v>
      </c>
      <c r="BM241" s="1">
        <f t="shared" si="400"/>
        <v>0.5</v>
      </c>
      <c r="BN241" s="61"/>
      <c r="BO241" s="61">
        <f t="shared" si="401"/>
        <v>0</v>
      </c>
      <c r="BP241" s="1">
        <f t="shared" si="402"/>
        <v>5</v>
      </c>
      <c r="BQ241" s="206"/>
      <c r="BR241" s="61"/>
      <c r="BS241" s="337">
        <f t="shared" si="403"/>
        <v>0</v>
      </c>
      <c r="BT241" s="225">
        <f t="shared" si="404"/>
        <v>-5</v>
      </c>
      <c r="BU241" s="61"/>
      <c r="BV241" s="1"/>
      <c r="BW241" s="1" t="b">
        <f t="shared" si="405"/>
        <v>0</v>
      </c>
      <c r="BX241" s="206" t="s">
        <v>408</v>
      </c>
      <c r="BY241" s="206">
        <f t="shared" si="406"/>
        <v>5</v>
      </c>
      <c r="BZ241" s="3"/>
      <c r="CA241" s="1" t="s">
        <v>437</v>
      </c>
      <c r="CB241" s="61"/>
      <c r="CC241" s="61"/>
      <c r="CD241" s="332"/>
      <c r="CL241" s="332"/>
      <c r="CO241" s="1"/>
    </row>
    <row r="242" spans="1:96" ht="15.75" hidden="1" customHeight="1" x14ac:dyDescent="0.2"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70"/>
      <c r="M242" s="358"/>
      <c r="N242" s="335"/>
      <c r="O242" s="246"/>
      <c r="P242" s="246"/>
      <c r="Q242" s="246"/>
      <c r="R242" s="246"/>
      <c r="S242" s="249"/>
      <c r="T242" s="451"/>
      <c r="U242" s="208"/>
      <c r="X242" s="80"/>
      <c r="Y242" s="189"/>
      <c r="Z242" s="189"/>
      <c r="AA242" s="22">
        <f t="shared" si="379"/>
        <v>1.5</v>
      </c>
      <c r="AB242" s="336">
        <f t="shared" si="380"/>
        <v>0</v>
      </c>
      <c r="AC242" s="337">
        <f t="shared" si="381"/>
        <v>0</v>
      </c>
      <c r="AD242" s="366">
        <f t="shared" si="382"/>
        <v>0</v>
      </c>
      <c r="AE242" s="337">
        <f t="shared" si="383"/>
        <v>0</v>
      </c>
      <c r="AF242" s="332"/>
      <c r="AG242" s="332"/>
      <c r="AH242" s="225" t="str">
        <f t="shared" si="384"/>
        <v>F</v>
      </c>
      <c r="AI242" s="31">
        <f t="shared" si="385"/>
        <v>0</v>
      </c>
      <c r="AJ242" s="284"/>
      <c r="AK242" s="31">
        <f t="shared" si="386"/>
        <v>0</v>
      </c>
      <c r="AL242" s="22"/>
      <c r="AM242" s="2"/>
      <c r="AN242" s="22" t="b">
        <f t="shared" si="387"/>
        <v>0</v>
      </c>
      <c r="AP242" s="31"/>
      <c r="AQ242" s="175"/>
      <c r="AR242" s="1" t="b">
        <f t="shared" si="388"/>
        <v>0</v>
      </c>
      <c r="AS242" s="189"/>
      <c r="AT242" s="22">
        <f t="shared" si="389"/>
        <v>5</v>
      </c>
      <c r="AU242" s="189"/>
      <c r="AV242" s="22">
        <f t="shared" si="390"/>
        <v>5</v>
      </c>
      <c r="AW242" s="189"/>
      <c r="AX242" s="22">
        <f t="shared" si="391"/>
        <v>5</v>
      </c>
      <c r="AY242" s="189"/>
      <c r="AZ242" s="189" t="b">
        <f t="shared" si="392"/>
        <v>0</v>
      </c>
      <c r="BA242" s="18"/>
      <c r="BB242" s="1">
        <f t="shared" si="393"/>
        <v>-2</v>
      </c>
      <c r="BC242" s="3">
        <v>45657</v>
      </c>
      <c r="BD242" s="22"/>
      <c r="BE242" s="22">
        <f t="shared" si="394"/>
        <v>0</v>
      </c>
      <c r="BF242" s="18">
        <f t="shared" si="395"/>
        <v>0</v>
      </c>
      <c r="BG242" s="1">
        <f t="shared" si="396"/>
        <v>-4</v>
      </c>
      <c r="BH242" s="225"/>
      <c r="BI242" s="225">
        <f t="shared" si="397"/>
        <v>0</v>
      </c>
      <c r="BJ242" s="225">
        <f t="shared" si="398"/>
        <v>2</v>
      </c>
      <c r="BK242" s="31"/>
      <c r="BL242" s="31">
        <f t="shared" si="399"/>
        <v>0</v>
      </c>
      <c r="BM242" s="1">
        <f t="shared" si="400"/>
        <v>0.5</v>
      </c>
      <c r="BN242" s="61"/>
      <c r="BO242" s="61">
        <f t="shared" si="401"/>
        <v>0</v>
      </c>
      <c r="BP242" s="1">
        <f t="shared" si="402"/>
        <v>5</v>
      </c>
      <c r="BQ242" s="206"/>
      <c r="BR242" s="61"/>
      <c r="BS242" s="337">
        <f t="shared" si="403"/>
        <v>0</v>
      </c>
      <c r="BT242" s="225">
        <f t="shared" si="404"/>
        <v>-5</v>
      </c>
      <c r="BU242" s="61"/>
      <c r="BV242" s="1"/>
      <c r="BW242" s="1" t="b">
        <f t="shared" si="405"/>
        <v>0</v>
      </c>
      <c r="BX242" s="206" t="s">
        <v>408</v>
      </c>
      <c r="BY242" s="206">
        <f t="shared" si="406"/>
        <v>5</v>
      </c>
      <c r="BZ242" s="3"/>
      <c r="CA242" s="1" t="s">
        <v>437</v>
      </c>
      <c r="CB242" s="61"/>
      <c r="CC242" s="61"/>
      <c r="CD242" s="332"/>
      <c r="CL242" s="332"/>
      <c r="CO242" s="1"/>
    </row>
    <row r="243" spans="1:96" ht="15.75" hidden="1" customHeight="1" x14ac:dyDescent="0.2"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70"/>
      <c r="M243" s="358"/>
      <c r="N243" s="335"/>
      <c r="O243" s="246"/>
      <c r="P243" s="246"/>
      <c r="Q243" s="246"/>
      <c r="R243" s="246"/>
      <c r="S243" s="249"/>
      <c r="T243" s="451"/>
      <c r="U243" s="208"/>
      <c r="X243" s="80"/>
      <c r="Y243" s="189"/>
      <c r="Z243" s="189"/>
      <c r="AA243" s="22">
        <f t="shared" si="379"/>
        <v>1.5</v>
      </c>
      <c r="AB243" s="336">
        <f t="shared" si="380"/>
        <v>0</v>
      </c>
      <c r="AC243" s="337">
        <f t="shared" si="381"/>
        <v>0</v>
      </c>
      <c r="AD243" s="366">
        <f t="shared" si="382"/>
        <v>0</v>
      </c>
      <c r="AE243" s="337">
        <f t="shared" si="383"/>
        <v>0</v>
      </c>
      <c r="AF243" s="332"/>
      <c r="AG243" s="332"/>
      <c r="AH243" s="225" t="str">
        <f t="shared" si="384"/>
        <v>F</v>
      </c>
      <c r="AI243" s="31">
        <f t="shared" si="385"/>
        <v>0</v>
      </c>
      <c r="AJ243" s="284"/>
      <c r="AK243" s="31">
        <f t="shared" si="386"/>
        <v>0</v>
      </c>
      <c r="AL243" s="22"/>
      <c r="AM243" s="2"/>
      <c r="AN243" s="22" t="b">
        <f t="shared" si="387"/>
        <v>0</v>
      </c>
      <c r="AP243" s="31"/>
      <c r="AQ243" s="175"/>
      <c r="AR243" s="1" t="b">
        <f t="shared" si="388"/>
        <v>0</v>
      </c>
      <c r="AS243" s="189"/>
      <c r="AT243" s="22">
        <f t="shared" si="389"/>
        <v>5</v>
      </c>
      <c r="AU243" s="189"/>
      <c r="AV243" s="22">
        <f t="shared" si="390"/>
        <v>5</v>
      </c>
      <c r="AW243" s="189"/>
      <c r="AX243" s="22">
        <f t="shared" si="391"/>
        <v>5</v>
      </c>
      <c r="AY243" s="189"/>
      <c r="AZ243" s="189" t="b">
        <f t="shared" si="392"/>
        <v>0</v>
      </c>
      <c r="BA243" s="18"/>
      <c r="BB243" s="1">
        <f t="shared" si="393"/>
        <v>-2</v>
      </c>
      <c r="BC243" s="3">
        <v>45657</v>
      </c>
      <c r="BD243" s="22"/>
      <c r="BE243" s="22">
        <f t="shared" si="394"/>
        <v>0</v>
      </c>
      <c r="BF243" s="18">
        <f t="shared" si="395"/>
        <v>0</v>
      </c>
      <c r="BG243" s="1">
        <f t="shared" si="396"/>
        <v>-4</v>
      </c>
      <c r="BH243" s="225"/>
      <c r="BI243" s="225">
        <f t="shared" si="397"/>
        <v>0</v>
      </c>
      <c r="BJ243" s="225">
        <f t="shared" si="398"/>
        <v>2</v>
      </c>
      <c r="BK243" s="31"/>
      <c r="BL243" s="31">
        <f t="shared" si="399"/>
        <v>0</v>
      </c>
      <c r="BM243" s="1">
        <f t="shared" si="400"/>
        <v>0.5</v>
      </c>
      <c r="BN243" s="61"/>
      <c r="BO243" s="61">
        <f t="shared" si="401"/>
        <v>0</v>
      </c>
      <c r="BP243" s="1">
        <f t="shared" si="402"/>
        <v>5</v>
      </c>
      <c r="BQ243" s="206"/>
      <c r="BR243" s="61"/>
      <c r="BS243" s="337">
        <f t="shared" si="403"/>
        <v>0</v>
      </c>
      <c r="BT243" s="225">
        <f t="shared" si="404"/>
        <v>-5</v>
      </c>
      <c r="BU243" s="61"/>
      <c r="BV243" s="1"/>
      <c r="BW243" s="1" t="b">
        <f t="shared" si="405"/>
        <v>0</v>
      </c>
      <c r="BX243" s="206" t="s">
        <v>408</v>
      </c>
      <c r="BY243" s="206">
        <f t="shared" si="406"/>
        <v>5</v>
      </c>
      <c r="BZ243" s="3"/>
      <c r="CA243" s="1" t="s">
        <v>437</v>
      </c>
      <c r="CB243" s="61"/>
      <c r="CC243" s="61"/>
      <c r="CD243" s="332"/>
      <c r="CL243" s="332"/>
      <c r="CO243" s="1"/>
    </row>
    <row r="244" spans="1:96" x14ac:dyDescent="0.2"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70"/>
      <c r="M244" s="358"/>
      <c r="N244" s="335"/>
      <c r="O244" s="246"/>
      <c r="P244" s="246"/>
      <c r="Q244" s="246"/>
      <c r="R244" s="246"/>
      <c r="S244" s="249"/>
      <c r="T244" s="451"/>
      <c r="U244" s="208"/>
      <c r="X244" s="80"/>
      <c r="Y244" s="189"/>
      <c r="Z244" s="189"/>
      <c r="AA244" s="80"/>
      <c r="AB244" s="336"/>
      <c r="AC244" s="337"/>
      <c r="AD244" s="366"/>
      <c r="AE244" s="337"/>
      <c r="AF244" s="332"/>
      <c r="AG244" s="332"/>
      <c r="AH244" s="225"/>
      <c r="AI244" s="31"/>
      <c r="AJ244" s="284"/>
      <c r="AK244" s="284"/>
      <c r="AL244" s="284"/>
      <c r="AM244" s="284"/>
      <c r="AN244" s="284"/>
      <c r="AO244" s="284"/>
      <c r="AP244" s="284"/>
      <c r="AQ244" s="284"/>
      <c r="AR244" s="284"/>
      <c r="AS244" s="284"/>
      <c r="AT244" s="284"/>
      <c r="AU244" s="284"/>
      <c r="AV244" s="284"/>
      <c r="AW244" s="284"/>
      <c r="AX244" s="284"/>
      <c r="AY244" s="284"/>
      <c r="AZ244" s="284"/>
      <c r="BA244" s="284"/>
      <c r="BB244" s="284"/>
      <c r="BC244" s="284"/>
      <c r="BD244" s="284"/>
      <c r="BE244" s="284"/>
      <c r="BF244" s="284"/>
      <c r="BG244" s="284"/>
      <c r="BH244" s="284"/>
      <c r="BI244" s="284"/>
      <c r="BJ244" s="284"/>
      <c r="BK244" s="284"/>
      <c r="BL244" s="284"/>
      <c r="BM244" s="284"/>
      <c r="BN244" s="284"/>
      <c r="BO244" s="284"/>
      <c r="BP244" s="284"/>
      <c r="BQ244" s="284"/>
      <c r="BR244" s="284"/>
      <c r="BS244" s="284"/>
      <c r="BT244" s="284"/>
      <c r="BU244" s="284"/>
      <c r="BV244" s="284"/>
      <c r="BW244" s="284"/>
      <c r="BX244" s="284"/>
      <c r="BY244" s="284"/>
      <c r="BZ244" s="284"/>
      <c r="CA244" s="284"/>
      <c r="CB244" s="61"/>
      <c r="CC244" s="61"/>
      <c r="CD244" s="332"/>
      <c r="CL244" s="332"/>
      <c r="CO244" s="1"/>
    </row>
    <row r="245" spans="1:96" x14ac:dyDescent="0.2"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70"/>
      <c r="M245" s="358"/>
      <c r="N245" s="335"/>
      <c r="O245" s="246"/>
      <c r="P245" s="246"/>
      <c r="Q245" s="246"/>
      <c r="R245" s="246"/>
      <c r="S245" s="249"/>
      <c r="T245" s="451"/>
      <c r="U245" s="208"/>
      <c r="X245" s="80"/>
      <c r="Y245" s="189"/>
      <c r="Z245" s="189"/>
      <c r="AA245" s="80"/>
      <c r="AD245" s="366"/>
      <c r="AE245" s="337"/>
      <c r="AF245" s="332"/>
      <c r="AG245" s="332"/>
      <c r="AH245" s="225"/>
      <c r="AI245" s="31"/>
      <c r="AJ245" s="284"/>
      <c r="AK245" s="284"/>
      <c r="AL245" s="284"/>
      <c r="AM245" s="284"/>
      <c r="AN245" s="284"/>
      <c r="AO245" s="284"/>
      <c r="AP245" s="284"/>
      <c r="AQ245" s="284"/>
      <c r="AR245" s="284"/>
      <c r="AS245" s="284"/>
      <c r="AT245" s="284"/>
      <c r="AU245" s="284"/>
      <c r="AV245" s="284"/>
      <c r="AW245" s="284"/>
      <c r="AX245" s="284"/>
      <c r="AY245" s="284"/>
      <c r="AZ245" s="284"/>
      <c r="BA245" s="284"/>
      <c r="BB245" s="284"/>
      <c r="BC245" s="284"/>
      <c r="BD245" s="284"/>
      <c r="BE245" s="284"/>
      <c r="BF245" s="284"/>
      <c r="BG245" s="284"/>
      <c r="BH245" s="284"/>
      <c r="BI245" s="284"/>
      <c r="BJ245" s="284"/>
      <c r="BK245" s="284"/>
      <c r="BL245" s="284"/>
      <c r="BM245" s="284"/>
      <c r="BN245" s="284"/>
      <c r="BO245" s="284"/>
      <c r="BP245" s="284"/>
      <c r="BQ245" s="284"/>
      <c r="BR245" s="284"/>
      <c r="BS245" s="284"/>
      <c r="BT245" s="284"/>
      <c r="BU245" s="284"/>
      <c r="BV245" s="284"/>
      <c r="BW245" s="284"/>
      <c r="BX245" s="284"/>
      <c r="BY245" s="284"/>
      <c r="BZ245" s="284"/>
      <c r="CA245" s="284"/>
      <c r="CB245" s="61"/>
      <c r="CC245" s="61"/>
      <c r="CD245" s="332"/>
      <c r="CL245" s="332"/>
      <c r="CO245" s="1"/>
    </row>
    <row r="246" spans="1:96" ht="17.25" customHeight="1" x14ac:dyDescent="0.2"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70"/>
      <c r="M246" s="358"/>
      <c r="N246" s="335"/>
      <c r="O246" s="246"/>
      <c r="P246" s="246"/>
      <c r="Q246" s="246"/>
      <c r="R246" s="246"/>
      <c r="S246" s="249"/>
      <c r="T246" s="456" t="s">
        <v>677</v>
      </c>
      <c r="U246" s="444" t="s">
        <v>904</v>
      </c>
      <c r="X246" s="80"/>
      <c r="Y246" s="189"/>
      <c r="Z246" s="189"/>
      <c r="AA246" s="80"/>
      <c r="AB246" s="455">
        <f>VLOOKUP(CLEAN(TRIM(T246)), 'ETF''s'!$B$7:$C$42, 2, FALSE)</f>
        <v>25</v>
      </c>
      <c r="AC246" s="506">
        <f>VLOOKUP(CLEAN(TRIM(T246)), 'ETF''s'!$B$7:$D$42, 3, FALSE)</f>
        <v>9.5</v>
      </c>
      <c r="AD246" s="366"/>
      <c r="AE246" s="337"/>
      <c r="AF246" s="332"/>
      <c r="AG246" s="332"/>
      <c r="AH246" s="225"/>
      <c r="AI246" s="31"/>
      <c r="AJ246" s="284"/>
      <c r="AK246" s="284"/>
      <c r="AL246" s="284"/>
      <c r="AM246" s="284"/>
      <c r="AN246" s="284"/>
      <c r="AO246" s="284"/>
      <c r="AP246" s="284"/>
      <c r="AQ246" s="284"/>
      <c r="AR246" s="284"/>
      <c r="AS246" s="284"/>
      <c r="AT246" s="284"/>
      <c r="AU246" s="284"/>
      <c r="AV246" s="284"/>
      <c r="AW246" s="284"/>
      <c r="AX246" s="284"/>
      <c r="AY246" s="284"/>
      <c r="AZ246" s="284"/>
      <c r="BA246" s="284"/>
      <c r="BB246" s="284"/>
      <c r="BC246" s="284"/>
      <c r="BD246" s="284"/>
      <c r="BE246" s="284"/>
      <c r="BF246" s="284"/>
      <c r="BG246" s="284"/>
      <c r="BH246" s="284"/>
      <c r="BI246" s="284"/>
      <c r="BJ246" s="284"/>
      <c r="BK246" s="284"/>
      <c r="BL246" s="284"/>
      <c r="BM246" s="284"/>
      <c r="BN246" s="284"/>
      <c r="BO246" s="284"/>
      <c r="BP246" s="284"/>
      <c r="BQ246" s="284"/>
      <c r="BR246" s="284"/>
      <c r="BS246" s="284"/>
      <c r="BT246" s="284"/>
      <c r="BU246" s="284"/>
      <c r="BV246" s="284"/>
      <c r="BW246" s="284"/>
      <c r="BX246" s="284"/>
      <c r="BY246" s="284"/>
      <c r="BZ246" s="284"/>
      <c r="CA246" s="284"/>
      <c r="CB246" s="61"/>
      <c r="CC246" s="61"/>
      <c r="CD246" s="332"/>
      <c r="CL246" s="332"/>
      <c r="CO246" s="1"/>
      <c r="CR246" t="s">
        <v>904</v>
      </c>
    </row>
    <row r="247" spans="1:96" x14ac:dyDescent="0.2"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70"/>
      <c r="M247" s="358"/>
      <c r="N247" s="335"/>
      <c r="O247" s="246"/>
      <c r="P247" s="246"/>
      <c r="Q247" s="246"/>
      <c r="R247" s="246"/>
      <c r="S247" s="249" t="str">
        <f t="shared" ref="S247:S254" si="407">IF(BN247&lt;30,$BX$1,IF(BN247&gt;70,$BR$1,$BV$1))</f>
        <v>˅</v>
      </c>
      <c r="T247" s="451"/>
      <c r="U247" s="208" t="s">
        <v>905</v>
      </c>
      <c r="V247" t="s">
        <v>906</v>
      </c>
      <c r="X247" s="80">
        <v>27.36</v>
      </c>
      <c r="Y247" s="189"/>
      <c r="Z247" s="189"/>
      <c r="AA247" s="22">
        <f t="shared" ref="AA247:AA257" si="408">AN247+AP247+AR247+AZ247+BB247+BG247+BJ247+BM247+BT247+BW247+BY247+AC247+AI247+BP247+AK247</f>
        <v>83.5</v>
      </c>
      <c r="AB247" s="336">
        <f>IF(X247&gt;0,AB$246,0)</f>
        <v>25</v>
      </c>
      <c r="AC247" s="337">
        <f>IF(AB247&gt;0,AC$246,0)</f>
        <v>9.5</v>
      </c>
      <c r="AD247" s="366">
        <f t="shared" ref="AD247:AD257" si="409">AB247*M247</f>
        <v>0</v>
      </c>
      <c r="AE247" s="337">
        <f t="shared" ref="AE247:AE257" si="410">AC247*M247</f>
        <v>0</v>
      </c>
      <c r="AF247" s="332">
        <v>270708</v>
      </c>
      <c r="AG247" s="332">
        <v>1569</v>
      </c>
      <c r="AH247" s="225" t="str">
        <f t="shared" ref="AH247:AH257" si="411">IF(AF247&gt;2500000,AQ$2,IF(AF247&gt;1000000,AR$2,IF(AF247&gt;750000,AS$2,IF(AF247&gt;500000,AT$2,IF(AF247&lt;500000,AU$2)))))</f>
        <v>F</v>
      </c>
      <c r="AI247" s="31">
        <f t="shared" ref="AI247:AI257" si="412">IF(AH247=AQ$2,20,IF(AH247=AR$2,15,IF(AH247=AS$2,10,IF(AH247=AT$2,5,IF(AH247=AU$2,0)))))</f>
        <v>0</v>
      </c>
      <c r="AJ247" s="284">
        <v>55</v>
      </c>
      <c r="AK247" s="31">
        <f t="shared" ref="AK247:AK257" si="413">IF(AJ247&gt;84,20,IF(AJ247&gt;80,15,IF(AJ247&gt;75,10,IF(AJ247&gt;70,5,IF(AJ247&gt;49,0,IF(AJ247&lt;1,0,IF(AJ247&lt;20,-20,IF(AJ247&lt;30,-15,IF(AJ247&lt;40,-10,IF(AJ247&lt;50,-5))))))))))</f>
        <v>0</v>
      </c>
      <c r="AL247" s="22"/>
      <c r="AM247" s="414" t="s">
        <v>396</v>
      </c>
      <c r="AN247" s="22">
        <f t="shared" ref="AN247:AN257" si="414">IF(AM247=$AN$1,20,IF(AM247=$AO$1,17,IF(AM247=$AP$1,12,IF(AM247=$AQ$1,5,IF(AM247=$AR$1,0)))))</f>
        <v>20</v>
      </c>
      <c r="AP247" s="31"/>
      <c r="AQ247" s="239" t="s">
        <v>402</v>
      </c>
      <c r="AR247" s="1">
        <f t="shared" ref="AR247:AR257" si="415">IF(AQ247=$AS$1,20,IF(AQ247=$AU$1,18,IF(AQ247=$AW$1,14,IF(AQ247=$AY$1,10,IF(AQ247=$BA$1,5,IF(AQ247=$BC$1,0,IF(AQ247=$BD$1,-2.5)))))))</f>
        <v>18</v>
      </c>
      <c r="AS247" s="189">
        <v>0.08</v>
      </c>
      <c r="AT247" s="22">
        <f t="shared" ref="AT247:AT257" si="416">IF(AS247&lt;1,5,IF(AS247&lt;2,0,IF(AS247&gt;2,-5, IF(AS247=0,5,IF(AS247&lt;0,-7)))))</f>
        <v>5</v>
      </c>
      <c r="AU247" s="189">
        <v>227.97</v>
      </c>
      <c r="AV247" s="22">
        <f t="shared" ref="AV247:AV257" si="417">IF(AU247&lt;0,-7,IF(AU247&lt;15,5,IF(AU247&lt;25,2,IF(AU247=25,-5,IF(AU247&gt;25,0)))))</f>
        <v>0</v>
      </c>
      <c r="AW247" s="189" t="s">
        <v>524</v>
      </c>
      <c r="AX247" s="22">
        <f t="shared" ref="AX247:AX257" si="418">IF(AW247=1,5,IF(AW247&lt;1,5,IF(AW247&gt;1,0)))</f>
        <v>0</v>
      </c>
      <c r="AY247" s="178" t="s">
        <v>407</v>
      </c>
      <c r="AZ247" s="189">
        <v>10</v>
      </c>
      <c r="BA247" s="18">
        <v>2.42</v>
      </c>
      <c r="BB247" s="1">
        <f t="shared" ref="BB247:BB257" si="419">IF(BA247&gt;0.05,2,IF(BA247&gt;0,1,IF(BA247&lt;-0.05,-1,IF(BA247&lt;0.1,-2))))</f>
        <v>2</v>
      </c>
      <c r="BC247" s="3">
        <v>45657</v>
      </c>
      <c r="BD247" s="22">
        <v>13.82</v>
      </c>
      <c r="BE247" s="22">
        <f t="shared" ref="BE247:BE257" si="420">X247</f>
        <v>27.36</v>
      </c>
      <c r="BF247" s="18">
        <f t="shared" ref="BF247:BF257" si="421">IF(BD247&gt;0,(BE247-BD247)/BD247,0)</f>
        <v>0.97973950795947895</v>
      </c>
      <c r="BG247" s="1">
        <f t="shared" ref="BG247:BG257" si="422">IF(BF247&gt;0.05,4,IF(BF247&gt;0,2,IF(BF247&lt;-0.05,-2,IF(BF247&lt;0.1,-4))))</f>
        <v>4</v>
      </c>
      <c r="BH247" s="225">
        <v>1.5</v>
      </c>
      <c r="BI247" s="225">
        <f>BH247*M359</f>
        <v>0</v>
      </c>
      <c r="BJ247" s="225">
        <f t="shared" ref="BJ247:BJ257" si="423">IF(BH247&gt;5,-1,IF(BH247&gt;4,0,IF(BH247&gt;3,1,IF(BH247&gt;2,2,IF(BH247&gt;1,2, IF(BH247=0,2,IF(BH247&lt;-5,-2,IF(BH247&lt;4,2,IF(BH247&lt;0,1)))))))))</f>
        <v>2</v>
      </c>
      <c r="BK247" s="31">
        <v>-3</v>
      </c>
      <c r="BL247" s="31">
        <f t="shared" ref="BL247:BL253" si="424">BK247*M247</f>
        <v>0</v>
      </c>
      <c r="BM247" s="1">
        <f t="shared" ref="BM247:BM257" si="425">IF(BK247&gt;40,4,IF(BK247&gt;30,3.5,IF(BK247&gt;20,3,IF(BK247&gt;10,2,IF(BK247&gt;0,1,IF(BK247=0,0.5,IF(BK247&lt;-40,-4,IF(BK247&lt;-30,-3,IF(BK247&lt;-20,-2.5,IF(BK247&lt;-10,-2,IF(BK247&lt;0,0)))))))))))</f>
        <v>0</v>
      </c>
      <c r="BN247" s="61">
        <v>9</v>
      </c>
      <c r="BO247" s="61">
        <f t="shared" ref="BO247:BO257" si="426">BN247*M247</f>
        <v>0</v>
      </c>
      <c r="BP247" s="1">
        <f t="shared" ref="BP247:BP257" si="427">IF(BN247&lt;10,5,IF(BN247&lt;20,4,IF(BN247&lt;30,3,IF(BN247&lt;40,2,IF(BN247&lt;50,1,IF(BN247=50,0,IF(BN247&gt;90,-5,IF(BN247&gt;80,-4,IF(BN247&gt;70,-3,IF(BN247&gt;60,-2,IF(BN247&gt;50,-1,0)))))))))))</f>
        <v>5</v>
      </c>
      <c r="BQ247" s="206"/>
      <c r="BR247" s="61">
        <v>0.84</v>
      </c>
      <c r="BS247" s="337">
        <f t="shared" ref="BS247:BS257" si="428">BR247*M247</f>
        <v>0</v>
      </c>
      <c r="BT247" s="225">
        <f t="shared" ref="BT247:BT257" si="429">IF(BR247=1,20,IF(BR247&gt;0.9,16,IF(BR247&gt;0.8,12,IF(BR247&gt;0.7,8,IF(BR247&gt;0.6,4,IF(BR247&gt;0.5,0,IF(BR247&gt;0.4,-1,IF(BR247&gt;0.3,-2,IF(BR247&gt;0.2,-3,IF(BR247&gt;0.1,-4,IF(BR247&gt;0,-5,IF(BR247=0,-5))))))))))))</f>
        <v>12</v>
      </c>
      <c r="BU247" s="61"/>
      <c r="BV247" s="1" t="s">
        <v>414</v>
      </c>
      <c r="BW247" s="1">
        <f t="shared" ref="BW247:BW257" si="430">IF(BV247=$BZ$1,8,IF(BV247=$CA$1,4,IF(BV247=$CB$1,0,IF(BV247=$CC$1,-4,IF(BV247=$CE$1,-8)))))</f>
        <v>-4</v>
      </c>
      <c r="BX247" s="206" t="s">
        <v>408</v>
      </c>
      <c r="BY247" s="206">
        <f t="shared" ref="BY247:BY257" si="431">IF(BX247=BR$1,5,IF(BX247=BV$1,0,IF(BX247=BX$1,-5)))</f>
        <v>5</v>
      </c>
      <c r="BZ247" s="3"/>
      <c r="CA247" s="1" t="s">
        <v>510</v>
      </c>
      <c r="CE247" t="s">
        <v>110</v>
      </c>
      <c r="CF247" t="s">
        <v>560</v>
      </c>
      <c r="CG247" t="s">
        <v>589</v>
      </c>
      <c r="CH247" t="s">
        <v>907</v>
      </c>
      <c r="CL247" s="332"/>
      <c r="CO247" s="1"/>
      <c r="CR247" t="s">
        <v>905</v>
      </c>
    </row>
    <row r="248" spans="1:96" x14ac:dyDescent="0.2"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70"/>
      <c r="M248" s="358"/>
      <c r="N248" s="335"/>
      <c r="O248" s="246"/>
      <c r="P248" s="246"/>
      <c r="Q248" s="246"/>
      <c r="R248" s="246"/>
      <c r="S248" s="249" t="str">
        <f t="shared" si="407"/>
        <v>˃</v>
      </c>
      <c r="T248" s="451"/>
      <c r="U248" s="208" t="s">
        <v>908</v>
      </c>
      <c r="V248" t="s">
        <v>909</v>
      </c>
      <c r="X248" s="80">
        <v>160.19999999999999</v>
      </c>
      <c r="Y248" s="189"/>
      <c r="Z248" s="189"/>
      <c r="AA248" s="22">
        <f t="shared" si="408"/>
        <v>90.5</v>
      </c>
      <c r="AB248" s="336">
        <f>IF(X248&gt;0,AB$246,0)</f>
        <v>25</v>
      </c>
      <c r="AC248" s="337">
        <f>IF(AB248&gt;0,AC$246,0)</f>
        <v>9.5</v>
      </c>
      <c r="AD248" s="366">
        <f t="shared" si="409"/>
        <v>0</v>
      </c>
      <c r="AE248" s="337">
        <f t="shared" si="410"/>
        <v>0</v>
      </c>
      <c r="AF248" s="332">
        <v>312784</v>
      </c>
      <c r="AG248" s="332">
        <v>33361</v>
      </c>
      <c r="AH248" s="225" t="str">
        <f t="shared" si="411"/>
        <v>F</v>
      </c>
      <c r="AI248" s="31">
        <f t="shared" si="412"/>
        <v>0</v>
      </c>
      <c r="AJ248" s="284">
        <v>70</v>
      </c>
      <c r="AK248" s="31">
        <f t="shared" si="413"/>
        <v>0</v>
      </c>
      <c r="AL248" s="22"/>
      <c r="AM248" s="371" t="s">
        <v>397</v>
      </c>
      <c r="AN248" s="22">
        <f t="shared" si="414"/>
        <v>17</v>
      </c>
      <c r="AP248" s="31"/>
      <c r="AQ248" s="176" t="s">
        <v>401</v>
      </c>
      <c r="AR248" s="1">
        <f t="shared" si="415"/>
        <v>20</v>
      </c>
      <c r="AS248" s="189">
        <v>0.99</v>
      </c>
      <c r="AT248" s="22">
        <f t="shared" si="416"/>
        <v>5</v>
      </c>
      <c r="AU248" s="189">
        <v>74.86</v>
      </c>
      <c r="AV248" s="22">
        <f t="shared" si="417"/>
        <v>0</v>
      </c>
      <c r="AW248" s="189">
        <v>2.61</v>
      </c>
      <c r="AX248" s="22">
        <f t="shared" si="418"/>
        <v>0</v>
      </c>
      <c r="AY248" s="178" t="s">
        <v>407</v>
      </c>
      <c r="AZ248" s="189">
        <v>10</v>
      </c>
      <c r="BA248" s="18">
        <v>0.56000000000000005</v>
      </c>
      <c r="BB248" s="1">
        <f t="shared" si="419"/>
        <v>2</v>
      </c>
      <c r="BC248" s="3">
        <v>45657</v>
      </c>
      <c r="BD248" s="22">
        <v>113.56</v>
      </c>
      <c r="BE248" s="22">
        <f t="shared" si="420"/>
        <v>160.19999999999999</v>
      </c>
      <c r="BF248" s="18">
        <f t="shared" si="421"/>
        <v>0.41070799577315942</v>
      </c>
      <c r="BG248" s="1">
        <f t="shared" si="422"/>
        <v>4</v>
      </c>
      <c r="BH248" s="225">
        <v>2.5</v>
      </c>
      <c r="BI248" s="225">
        <f>BH248*M360</f>
        <v>0</v>
      </c>
      <c r="BJ248" s="225">
        <f t="shared" si="423"/>
        <v>2</v>
      </c>
      <c r="BK248" s="31">
        <v>11</v>
      </c>
      <c r="BL248" s="31">
        <f t="shared" si="424"/>
        <v>0</v>
      </c>
      <c r="BM248" s="1">
        <f t="shared" si="425"/>
        <v>2</v>
      </c>
      <c r="BN248" s="61">
        <v>57</v>
      </c>
      <c r="BO248" s="61">
        <f t="shared" si="426"/>
        <v>0</v>
      </c>
      <c r="BP248" s="1">
        <f t="shared" si="427"/>
        <v>-1</v>
      </c>
      <c r="BQ248" s="206"/>
      <c r="BR248" s="61">
        <v>0.98</v>
      </c>
      <c r="BS248" s="337">
        <f t="shared" si="428"/>
        <v>0</v>
      </c>
      <c r="BT248" s="225">
        <f t="shared" si="429"/>
        <v>16</v>
      </c>
      <c r="BU248" s="61"/>
      <c r="BV248" s="1" t="s">
        <v>412</v>
      </c>
      <c r="BW248" s="1">
        <f t="shared" si="430"/>
        <v>4</v>
      </c>
      <c r="BX248" s="206" t="s">
        <v>408</v>
      </c>
      <c r="BY248" s="206">
        <f t="shared" si="431"/>
        <v>5</v>
      </c>
      <c r="BZ248" s="3"/>
      <c r="CA248" s="1" t="s">
        <v>437</v>
      </c>
      <c r="CE248" t="s">
        <v>110</v>
      </c>
      <c r="CF248" t="s">
        <v>560</v>
      </c>
      <c r="CG248" t="s">
        <v>589</v>
      </c>
      <c r="CH248" t="s">
        <v>907</v>
      </c>
      <c r="CL248" s="332"/>
      <c r="CO248" s="1"/>
      <c r="CR248" t="s">
        <v>908</v>
      </c>
    </row>
    <row r="249" spans="1:96" x14ac:dyDescent="0.2"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70"/>
      <c r="M249" s="358"/>
      <c r="N249" s="335"/>
      <c r="O249" s="246"/>
      <c r="P249" s="246"/>
      <c r="Q249" s="246"/>
      <c r="R249" s="246"/>
      <c r="S249" s="249" t="str">
        <f t="shared" si="407"/>
        <v>˃</v>
      </c>
      <c r="T249" s="451"/>
      <c r="U249" s="208" t="s">
        <v>910</v>
      </c>
      <c r="V249" t="s">
        <v>911</v>
      </c>
      <c r="X249" s="189">
        <v>63.94</v>
      </c>
      <c r="Y249" s="189"/>
      <c r="Z249" s="189"/>
      <c r="AA249" s="22">
        <f t="shared" si="408"/>
        <v>48.5</v>
      </c>
      <c r="AB249" s="336">
        <f>IF(X249&gt;0,AB$246,0)</f>
        <v>25</v>
      </c>
      <c r="AC249" s="337">
        <f>IF(AB249&gt;0,AC$246,0)</f>
        <v>9.5</v>
      </c>
      <c r="AD249" s="366">
        <f t="shared" si="409"/>
        <v>0</v>
      </c>
      <c r="AE249" s="337">
        <f t="shared" si="410"/>
        <v>0</v>
      </c>
      <c r="AF249" s="332">
        <v>764066</v>
      </c>
      <c r="AG249" s="332">
        <v>164560</v>
      </c>
      <c r="AH249" s="225" t="str">
        <f t="shared" si="411"/>
        <v>C</v>
      </c>
      <c r="AI249" s="31">
        <f t="shared" si="412"/>
        <v>10</v>
      </c>
      <c r="AJ249" s="284">
        <v>70</v>
      </c>
      <c r="AK249" s="31">
        <f t="shared" si="413"/>
        <v>0</v>
      </c>
      <c r="AL249" s="22"/>
      <c r="AM249" s="463" t="s">
        <v>399</v>
      </c>
      <c r="AN249" s="22">
        <f t="shared" si="414"/>
        <v>5</v>
      </c>
      <c r="AP249" s="31"/>
      <c r="AQ249" s="176" t="s">
        <v>401</v>
      </c>
      <c r="AR249" s="1">
        <f t="shared" si="415"/>
        <v>20</v>
      </c>
      <c r="AS249" s="189">
        <v>0.62</v>
      </c>
      <c r="AT249" s="22">
        <f t="shared" si="416"/>
        <v>5</v>
      </c>
      <c r="AU249" s="189">
        <v>20.3</v>
      </c>
      <c r="AV249" s="22">
        <f t="shared" si="417"/>
        <v>2</v>
      </c>
      <c r="AW249" s="189">
        <v>2.0299999999999998</v>
      </c>
      <c r="AX249" s="22">
        <f t="shared" si="418"/>
        <v>0</v>
      </c>
      <c r="AY249" s="176" t="s">
        <v>401</v>
      </c>
      <c r="AZ249" s="189">
        <v>10</v>
      </c>
      <c r="BA249" s="18">
        <v>-0.224</v>
      </c>
      <c r="BB249" s="1">
        <f t="shared" si="419"/>
        <v>-1</v>
      </c>
      <c r="BC249" s="3">
        <v>45291</v>
      </c>
      <c r="BD249" s="22">
        <v>160</v>
      </c>
      <c r="BE249" s="22">
        <f t="shared" si="420"/>
        <v>63.94</v>
      </c>
      <c r="BF249" s="18">
        <f t="shared" si="421"/>
        <v>-0.60037499999999999</v>
      </c>
      <c r="BG249" s="1">
        <f t="shared" si="422"/>
        <v>-2</v>
      </c>
      <c r="BH249" s="225">
        <v>-0.5</v>
      </c>
      <c r="BI249" s="225">
        <f>BH249*M364</f>
        <v>0</v>
      </c>
      <c r="BJ249" s="225">
        <f t="shared" si="423"/>
        <v>2</v>
      </c>
      <c r="BK249" s="31">
        <v>20</v>
      </c>
      <c r="BL249" s="31">
        <f t="shared" si="424"/>
        <v>0</v>
      </c>
      <c r="BM249" s="1">
        <f t="shared" si="425"/>
        <v>2</v>
      </c>
      <c r="BN249" s="61">
        <v>51</v>
      </c>
      <c r="BO249" s="61">
        <f t="shared" si="426"/>
        <v>0</v>
      </c>
      <c r="BP249" s="1">
        <f t="shared" si="427"/>
        <v>-1</v>
      </c>
      <c r="BQ249" s="206"/>
      <c r="BR249" s="61">
        <v>0.26</v>
      </c>
      <c r="BS249" s="337">
        <f t="shared" si="428"/>
        <v>0</v>
      </c>
      <c r="BT249" s="225">
        <f t="shared" si="429"/>
        <v>-3</v>
      </c>
      <c r="BU249" s="61"/>
      <c r="BV249" s="1" t="s">
        <v>415</v>
      </c>
      <c r="BW249" s="1">
        <f t="shared" si="430"/>
        <v>-8</v>
      </c>
      <c r="BX249" s="206" t="s">
        <v>408</v>
      </c>
      <c r="BY249" s="206">
        <f t="shared" si="431"/>
        <v>5</v>
      </c>
      <c r="BZ249" s="3"/>
      <c r="CA249" s="1" t="s">
        <v>437</v>
      </c>
      <c r="CB249" s="61">
        <v>115</v>
      </c>
      <c r="CC249" s="61">
        <v>195</v>
      </c>
      <c r="CD249" s="332"/>
      <c r="CE249" t="s">
        <v>110</v>
      </c>
      <c r="CF249" t="s">
        <v>560</v>
      </c>
      <c r="CG249" t="s">
        <v>110</v>
      </c>
      <c r="CH249" t="s">
        <v>912</v>
      </c>
      <c r="CI249" s="183"/>
      <c r="CL249" s="332"/>
      <c r="CO249" s="1"/>
      <c r="CR249" t="s">
        <v>910</v>
      </c>
    </row>
    <row r="250" spans="1:96" x14ac:dyDescent="0.2"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70"/>
      <c r="M250" s="358"/>
      <c r="N250" s="335"/>
      <c r="O250" s="246"/>
      <c r="P250" s="246"/>
      <c r="Q250" s="246"/>
      <c r="R250" s="246"/>
      <c r="S250" s="249" t="str">
        <f t="shared" si="407"/>
        <v>˃</v>
      </c>
      <c r="T250" s="451"/>
      <c r="U250" s="208" t="s">
        <v>913</v>
      </c>
      <c r="V250" t="s">
        <v>914</v>
      </c>
      <c r="X250" s="80">
        <v>373.46</v>
      </c>
      <c r="Y250" s="189"/>
      <c r="Z250" s="189"/>
      <c r="AA250" s="22">
        <f t="shared" si="408"/>
        <v>74.5</v>
      </c>
      <c r="AB250" s="336">
        <f>IF(X250&gt;0,AB$246,0)</f>
        <v>25</v>
      </c>
      <c r="AC250" s="337">
        <f>IF(AB250&gt;0,AC$246,0)</f>
        <v>9.5</v>
      </c>
      <c r="AD250" s="366">
        <f t="shared" si="409"/>
        <v>0</v>
      </c>
      <c r="AE250" s="337">
        <f t="shared" si="410"/>
        <v>0</v>
      </c>
      <c r="AF250" s="332">
        <v>239630</v>
      </c>
      <c r="AG250" s="332">
        <v>29457</v>
      </c>
      <c r="AH250" s="225" t="str">
        <f t="shared" si="411"/>
        <v>F</v>
      </c>
      <c r="AI250" s="31">
        <f t="shared" si="412"/>
        <v>0</v>
      </c>
      <c r="AJ250" s="284">
        <v>79</v>
      </c>
      <c r="AK250" s="31">
        <f t="shared" si="413"/>
        <v>10</v>
      </c>
      <c r="AL250" s="22"/>
      <c r="AM250" s="2" t="s">
        <v>398</v>
      </c>
      <c r="AN250" s="22">
        <f t="shared" si="414"/>
        <v>12</v>
      </c>
      <c r="AP250" s="31"/>
      <c r="AQ250" s="239" t="s">
        <v>402</v>
      </c>
      <c r="AR250" s="1">
        <f t="shared" si="415"/>
        <v>18</v>
      </c>
      <c r="AS250" s="189">
        <v>0.5</v>
      </c>
      <c r="AT250" s="22">
        <f t="shared" si="416"/>
        <v>5</v>
      </c>
      <c r="AU250" s="189">
        <v>37.42</v>
      </c>
      <c r="AV250" s="22">
        <f t="shared" si="417"/>
        <v>0</v>
      </c>
      <c r="AW250" s="189">
        <v>3.07</v>
      </c>
      <c r="AX250" s="22">
        <f t="shared" si="418"/>
        <v>0</v>
      </c>
      <c r="AY250" s="178" t="s">
        <v>407</v>
      </c>
      <c r="AZ250" s="189">
        <v>10</v>
      </c>
      <c r="BA250" s="18">
        <v>0.14199999999999999</v>
      </c>
      <c r="BB250" s="1">
        <f t="shared" si="419"/>
        <v>2</v>
      </c>
      <c r="BC250" s="3">
        <v>45291</v>
      </c>
      <c r="BD250" s="22">
        <v>240.82</v>
      </c>
      <c r="BE250" s="22">
        <f t="shared" si="420"/>
        <v>373.46</v>
      </c>
      <c r="BF250" s="18">
        <f t="shared" si="421"/>
        <v>0.55078481853666639</v>
      </c>
      <c r="BG250" s="1">
        <f t="shared" si="422"/>
        <v>4</v>
      </c>
      <c r="BH250" s="225">
        <v>2</v>
      </c>
      <c r="BI250" s="225">
        <f>BH250*M365</f>
        <v>0</v>
      </c>
      <c r="BJ250" s="225">
        <f t="shared" si="423"/>
        <v>2</v>
      </c>
      <c r="BK250" s="31">
        <v>10</v>
      </c>
      <c r="BL250" s="31">
        <f t="shared" si="424"/>
        <v>0</v>
      </c>
      <c r="BM250" s="1">
        <f t="shared" si="425"/>
        <v>1</v>
      </c>
      <c r="BN250" s="61">
        <v>39</v>
      </c>
      <c r="BO250" s="61">
        <f t="shared" si="426"/>
        <v>0</v>
      </c>
      <c r="BP250" s="1">
        <f t="shared" si="427"/>
        <v>2</v>
      </c>
      <c r="BQ250" s="206"/>
      <c r="BR250" s="61">
        <v>0.49</v>
      </c>
      <c r="BS250" s="337">
        <f t="shared" si="428"/>
        <v>0</v>
      </c>
      <c r="BT250" s="225">
        <f t="shared" si="429"/>
        <v>-1</v>
      </c>
      <c r="BU250" s="61"/>
      <c r="BV250" s="1" t="s">
        <v>413</v>
      </c>
      <c r="BW250" s="1">
        <f t="shared" si="430"/>
        <v>0</v>
      </c>
      <c r="BX250" s="206" t="s">
        <v>408</v>
      </c>
      <c r="BY250" s="206">
        <f t="shared" si="431"/>
        <v>5</v>
      </c>
      <c r="BZ250" s="25"/>
      <c r="CA250" s="1" t="s">
        <v>437</v>
      </c>
      <c r="CB250" s="61">
        <v>190</v>
      </c>
      <c r="CC250" s="61">
        <v>340</v>
      </c>
      <c r="CD250" s="332"/>
      <c r="CE250" t="s">
        <v>110</v>
      </c>
      <c r="CF250" t="s">
        <v>560</v>
      </c>
      <c r="CG250" t="s">
        <v>589</v>
      </c>
      <c r="CL250" s="332"/>
      <c r="CO250" s="1"/>
      <c r="CR250" t="s">
        <v>913</v>
      </c>
    </row>
    <row r="251" spans="1:96" x14ac:dyDescent="0.2">
      <c r="A251" s="1"/>
      <c r="B251" s="246"/>
      <c r="C251" s="246"/>
      <c r="D251" s="413"/>
      <c r="E251" s="227"/>
      <c r="F251" s="364"/>
      <c r="G251" s="364">
        <v>400</v>
      </c>
      <c r="H251" s="407">
        <v>21.1</v>
      </c>
      <c r="I251" s="408">
        <v>8440</v>
      </c>
      <c r="J251" s="485">
        <v>45980</v>
      </c>
      <c r="K251" s="246"/>
      <c r="L251" s="357"/>
      <c r="M251" s="358"/>
      <c r="N251" s="335"/>
      <c r="O251" s="345"/>
      <c r="P251" s="335"/>
      <c r="Q251" s="246"/>
      <c r="R251" s="246"/>
      <c r="S251" s="249" t="str">
        <f t="shared" si="407"/>
        <v>˅</v>
      </c>
      <c r="T251" s="451"/>
      <c r="U251" s="208" t="s">
        <v>915</v>
      </c>
      <c r="V251" t="s">
        <v>916</v>
      </c>
      <c r="W251" s="183"/>
      <c r="X251" s="80">
        <v>21.12</v>
      </c>
      <c r="Y251" s="189">
        <f>AA251*O251</f>
        <v>0</v>
      </c>
      <c r="Z251" s="189">
        <f>(AA251*Y251)/Y$3</f>
        <v>0</v>
      </c>
      <c r="AA251" s="22">
        <f t="shared" si="408"/>
        <v>26</v>
      </c>
      <c r="AB251" s="336">
        <v>17</v>
      </c>
      <c r="AC251" s="337">
        <v>20.5</v>
      </c>
      <c r="AD251" s="366">
        <f t="shared" si="409"/>
        <v>0</v>
      </c>
      <c r="AE251" s="337">
        <f t="shared" si="410"/>
        <v>0</v>
      </c>
      <c r="AF251" s="332">
        <v>148609</v>
      </c>
      <c r="AG251" s="332">
        <v>8070</v>
      </c>
      <c r="AH251" s="225" t="str">
        <f t="shared" si="411"/>
        <v>F</v>
      </c>
      <c r="AI251" s="31">
        <f t="shared" si="412"/>
        <v>0</v>
      </c>
      <c r="AJ251" s="284">
        <v>48</v>
      </c>
      <c r="AK251" s="31">
        <f t="shared" si="413"/>
        <v>-5</v>
      </c>
      <c r="AL251" s="22"/>
      <c r="AM251" s="2" t="s">
        <v>398</v>
      </c>
      <c r="AN251" s="22">
        <f t="shared" si="414"/>
        <v>12</v>
      </c>
      <c r="AO251">
        <f>IF(AM251=AN$1,5,IF(AM251=AO$1,4,IF(AM251=AP$1,3,IF(AM251=AQ$1,2,IF(AM251=AR$1,1,0)))))</f>
        <v>3</v>
      </c>
      <c r="AP251" s="31"/>
      <c r="AQ251" s="175" t="s">
        <v>404</v>
      </c>
      <c r="AR251" s="1">
        <f t="shared" si="415"/>
        <v>10</v>
      </c>
      <c r="AS251" s="189">
        <v>0</v>
      </c>
      <c r="AT251" s="22">
        <f t="shared" si="416"/>
        <v>5</v>
      </c>
      <c r="AU251" s="189">
        <v>-31.95</v>
      </c>
      <c r="AV251" s="22">
        <f t="shared" si="417"/>
        <v>-7</v>
      </c>
      <c r="AW251" s="189" t="s">
        <v>524</v>
      </c>
      <c r="AX251" s="22">
        <f t="shared" si="418"/>
        <v>0</v>
      </c>
      <c r="AY251" s="273" t="s">
        <v>406</v>
      </c>
      <c r="AZ251" s="189">
        <f>IF(AY251=$AS$1,20,IF(AY251=$AU$1,18,IF(AY251=$AW$1,14,IF(AY251=$AY$1,10,IF(AY251=$BA$1,5,IF(AY251=$BC$1,0,IF(AY251=$BD$1,-2.5)))))))</f>
        <v>0</v>
      </c>
      <c r="BA251" s="18">
        <v>-0.09</v>
      </c>
      <c r="BB251" s="1">
        <f t="shared" si="419"/>
        <v>-1</v>
      </c>
      <c r="BC251" s="3">
        <v>45657</v>
      </c>
      <c r="BD251" s="22">
        <v>3.29</v>
      </c>
      <c r="BE251" s="22">
        <f t="shared" si="420"/>
        <v>21.12</v>
      </c>
      <c r="BF251" s="18">
        <f t="shared" si="421"/>
        <v>5.4194528875379948</v>
      </c>
      <c r="BG251" s="1">
        <f t="shared" si="422"/>
        <v>4</v>
      </c>
      <c r="BH251" s="225">
        <v>-4</v>
      </c>
      <c r="BI251" s="225">
        <f>BH251*M251</f>
        <v>0</v>
      </c>
      <c r="BJ251" s="225">
        <f t="shared" si="423"/>
        <v>2</v>
      </c>
      <c r="BK251" s="31">
        <v>-26</v>
      </c>
      <c r="BL251" s="31">
        <f t="shared" si="424"/>
        <v>0</v>
      </c>
      <c r="BM251" s="1">
        <f t="shared" si="425"/>
        <v>-2.5</v>
      </c>
      <c r="BN251" s="61">
        <v>12</v>
      </c>
      <c r="BO251" s="61">
        <f t="shared" si="426"/>
        <v>0</v>
      </c>
      <c r="BP251" s="1">
        <f t="shared" si="427"/>
        <v>4</v>
      </c>
      <c r="BQ251" s="206"/>
      <c r="BR251" s="61">
        <v>0.01</v>
      </c>
      <c r="BS251" s="337">
        <f t="shared" si="428"/>
        <v>0</v>
      </c>
      <c r="BT251" s="225">
        <f t="shared" si="429"/>
        <v>-5</v>
      </c>
      <c r="BU251" s="61"/>
      <c r="BV251" s="1" t="s">
        <v>415</v>
      </c>
      <c r="BW251" s="1">
        <f t="shared" si="430"/>
        <v>-8</v>
      </c>
      <c r="BX251" s="206" t="str">
        <f>BX1</f>
        <v>˅</v>
      </c>
      <c r="BY251" s="206">
        <f t="shared" si="431"/>
        <v>-5</v>
      </c>
      <c r="BZ251" s="3"/>
      <c r="CA251" s="1" t="s">
        <v>437</v>
      </c>
      <c r="CB251" s="61">
        <v>1.95</v>
      </c>
      <c r="CC251" s="61">
        <v>8.5</v>
      </c>
      <c r="CD251" s="332"/>
      <c r="CE251" t="s">
        <v>110</v>
      </c>
      <c r="CF251" t="s">
        <v>560</v>
      </c>
      <c r="CG251" t="s">
        <v>589</v>
      </c>
      <c r="CH251" t="s">
        <v>907</v>
      </c>
      <c r="CL251" s="332"/>
      <c r="CO251" s="1"/>
      <c r="CR251" t="s">
        <v>915</v>
      </c>
    </row>
    <row r="252" spans="1:96" x14ac:dyDescent="0.2"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70"/>
      <c r="M252" s="358"/>
      <c r="N252" s="335"/>
      <c r="O252" s="246"/>
      <c r="P252" s="246"/>
      <c r="Q252" s="246"/>
      <c r="R252" s="246"/>
      <c r="S252" s="249" t="str">
        <f t="shared" si="407"/>
        <v>˃</v>
      </c>
      <c r="T252" s="451"/>
      <c r="U252" s="208" t="s">
        <v>917</v>
      </c>
      <c r="V252" t="s">
        <v>918</v>
      </c>
      <c r="X252" s="80">
        <v>497.85</v>
      </c>
      <c r="Y252" s="189"/>
      <c r="Z252" s="189"/>
      <c r="AA252" s="22">
        <f t="shared" si="408"/>
        <v>94.5</v>
      </c>
      <c r="AB252" s="336">
        <f t="shared" ref="AB252:AB257" si="432">IF(X252&gt;0,AB$246,0)</f>
        <v>25</v>
      </c>
      <c r="AC252" s="337">
        <f t="shared" ref="AC252:AC257" si="433">IF(AB252&gt;0,AC$246,0)</f>
        <v>9.5</v>
      </c>
      <c r="AD252" s="366">
        <f t="shared" si="409"/>
        <v>0</v>
      </c>
      <c r="AE252" s="337">
        <f t="shared" si="410"/>
        <v>0</v>
      </c>
      <c r="AF252" s="332">
        <v>591846</v>
      </c>
      <c r="AG252" s="332">
        <v>99364</v>
      </c>
      <c r="AH252" s="225" t="str">
        <f t="shared" si="411"/>
        <v>D</v>
      </c>
      <c r="AI252" s="31">
        <f t="shared" si="412"/>
        <v>5</v>
      </c>
      <c r="AJ252" s="284">
        <v>75</v>
      </c>
      <c r="AK252" s="31">
        <f t="shared" si="413"/>
        <v>5</v>
      </c>
      <c r="AL252" s="22"/>
      <c r="AM252" s="2" t="s">
        <v>398</v>
      </c>
      <c r="AN252" s="22">
        <f t="shared" si="414"/>
        <v>12</v>
      </c>
      <c r="AP252" s="31"/>
      <c r="AQ252" s="239" t="s">
        <v>402</v>
      </c>
      <c r="AR252" s="1">
        <f t="shared" si="415"/>
        <v>18</v>
      </c>
      <c r="AS252" s="189">
        <v>1.5</v>
      </c>
      <c r="AT252" s="22">
        <f t="shared" si="416"/>
        <v>0</v>
      </c>
      <c r="AU252" s="189">
        <v>25.19</v>
      </c>
      <c r="AV252" s="22">
        <f t="shared" si="417"/>
        <v>0</v>
      </c>
      <c r="AW252" s="189">
        <v>3.84</v>
      </c>
      <c r="AX252" s="22">
        <f t="shared" si="418"/>
        <v>0</v>
      </c>
      <c r="AY252" s="178" t="s">
        <v>407</v>
      </c>
      <c r="AZ252" s="189">
        <v>10</v>
      </c>
      <c r="BA252" s="18">
        <v>0.27300000000000002</v>
      </c>
      <c r="BB252" s="1">
        <f t="shared" si="419"/>
        <v>2</v>
      </c>
      <c r="BC252" s="3">
        <v>45291</v>
      </c>
      <c r="BD252" s="22">
        <v>293.24</v>
      </c>
      <c r="BE252" s="22">
        <f t="shared" si="420"/>
        <v>497.85</v>
      </c>
      <c r="BF252" s="18">
        <f t="shared" si="421"/>
        <v>0.69775610421497747</v>
      </c>
      <c r="BG252" s="1">
        <f t="shared" si="422"/>
        <v>4</v>
      </c>
      <c r="BH252" s="225">
        <v>0</v>
      </c>
      <c r="BI252" s="225">
        <f>BH252*M366</f>
        <v>0</v>
      </c>
      <c r="BJ252" s="225">
        <f t="shared" si="423"/>
        <v>2</v>
      </c>
      <c r="BK252" s="31">
        <v>27</v>
      </c>
      <c r="BL252" s="31">
        <f t="shared" si="424"/>
        <v>0</v>
      </c>
      <c r="BM252" s="1">
        <f t="shared" si="425"/>
        <v>3</v>
      </c>
      <c r="BN252" s="61">
        <v>55</v>
      </c>
      <c r="BO252" s="61">
        <f t="shared" si="426"/>
        <v>0</v>
      </c>
      <c r="BP252" s="1">
        <f t="shared" si="427"/>
        <v>-1</v>
      </c>
      <c r="BQ252" s="206"/>
      <c r="BR252" s="61">
        <v>1</v>
      </c>
      <c r="BS252" s="337">
        <f t="shared" si="428"/>
        <v>0</v>
      </c>
      <c r="BT252" s="225">
        <f t="shared" si="429"/>
        <v>20</v>
      </c>
      <c r="BU252" s="61"/>
      <c r="BV252" s="1" t="s">
        <v>413</v>
      </c>
      <c r="BW252" s="1">
        <f t="shared" si="430"/>
        <v>0</v>
      </c>
      <c r="BX252" s="206" t="s">
        <v>408</v>
      </c>
      <c r="BY252" s="206">
        <f t="shared" si="431"/>
        <v>5</v>
      </c>
      <c r="BZ252" s="3">
        <v>45959</v>
      </c>
      <c r="CA252" s="1" t="s">
        <v>437</v>
      </c>
      <c r="CB252" s="61"/>
      <c r="CC252" s="61"/>
      <c r="CD252" s="332"/>
      <c r="CE252" t="s">
        <v>110</v>
      </c>
      <c r="CF252" t="s">
        <v>560</v>
      </c>
      <c r="CG252" t="s">
        <v>593</v>
      </c>
      <c r="CH252" t="s">
        <v>192</v>
      </c>
      <c r="CL252" s="332"/>
      <c r="CR252" t="s">
        <v>917</v>
      </c>
    </row>
    <row r="253" spans="1:96" x14ac:dyDescent="0.2"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70"/>
      <c r="M253" s="358"/>
      <c r="N253" s="335"/>
      <c r="O253" s="246"/>
      <c r="P253" s="246"/>
      <c r="Q253" s="246"/>
      <c r="R253" s="246"/>
      <c r="S253" s="249" t="str">
        <f t="shared" si="407"/>
        <v>˃</v>
      </c>
      <c r="T253" s="451"/>
      <c r="U253" s="208" t="s">
        <v>919</v>
      </c>
      <c r="V253" t="s">
        <v>920</v>
      </c>
      <c r="X253" s="356">
        <v>462.88</v>
      </c>
      <c r="Y253" s="189"/>
      <c r="Z253" s="189"/>
      <c r="AA253" s="22">
        <f t="shared" si="408"/>
        <v>48.5</v>
      </c>
      <c r="AB253" s="336">
        <f t="shared" si="432"/>
        <v>25</v>
      </c>
      <c r="AC253" s="337">
        <f t="shared" si="433"/>
        <v>9.5</v>
      </c>
      <c r="AD253" s="366">
        <f t="shared" si="409"/>
        <v>0</v>
      </c>
      <c r="AE253" s="337">
        <f t="shared" si="410"/>
        <v>0</v>
      </c>
      <c r="AF253" s="332">
        <v>725998</v>
      </c>
      <c r="AG253" s="332">
        <v>108869</v>
      </c>
      <c r="AH253" s="225" t="str">
        <f t="shared" si="411"/>
        <v>D</v>
      </c>
      <c r="AI253" s="31">
        <f t="shared" si="412"/>
        <v>5</v>
      </c>
      <c r="AJ253" s="284">
        <v>64</v>
      </c>
      <c r="AK253" s="31">
        <f t="shared" si="413"/>
        <v>0</v>
      </c>
      <c r="AL253" s="22"/>
      <c r="AM253" s="2" t="s">
        <v>398</v>
      </c>
      <c r="AN253" s="22">
        <f t="shared" si="414"/>
        <v>12</v>
      </c>
      <c r="AP253" s="31"/>
      <c r="AQ253" s="273" t="s">
        <v>406</v>
      </c>
      <c r="AR253" s="1">
        <f t="shared" si="415"/>
        <v>0</v>
      </c>
      <c r="AS253" s="189">
        <v>1.78</v>
      </c>
      <c r="AT253" s="22">
        <f t="shared" si="416"/>
        <v>0</v>
      </c>
      <c r="AU253" s="189">
        <v>24.13</v>
      </c>
      <c r="AV253" s="22">
        <f t="shared" si="417"/>
        <v>2</v>
      </c>
      <c r="AW253" s="189">
        <v>-8.4700000000000006</v>
      </c>
      <c r="AX253" s="22">
        <f t="shared" si="418"/>
        <v>5</v>
      </c>
      <c r="AY253" s="178" t="s">
        <v>407</v>
      </c>
      <c r="AZ253" s="189">
        <v>10</v>
      </c>
      <c r="BA253" s="18">
        <v>0.13300000000000001</v>
      </c>
      <c r="BB253" s="1">
        <f t="shared" si="419"/>
        <v>2</v>
      </c>
      <c r="BC253" s="3">
        <v>45291</v>
      </c>
      <c r="BD253" s="22">
        <v>399.87</v>
      </c>
      <c r="BE253" s="22">
        <f t="shared" si="420"/>
        <v>462.88</v>
      </c>
      <c r="BF253" s="18">
        <f t="shared" si="421"/>
        <v>0.15757621226898741</v>
      </c>
      <c r="BG253" s="1">
        <f t="shared" si="422"/>
        <v>4</v>
      </c>
      <c r="BH253" s="225">
        <v>-2</v>
      </c>
      <c r="BI253" s="225">
        <f>BH253*M368</f>
        <v>0</v>
      </c>
      <c r="BJ253" s="225">
        <f t="shared" si="423"/>
        <v>2</v>
      </c>
      <c r="BK253" s="31">
        <v>12</v>
      </c>
      <c r="BL253" s="31">
        <f t="shared" si="424"/>
        <v>0</v>
      </c>
      <c r="BM253" s="1">
        <f t="shared" si="425"/>
        <v>2</v>
      </c>
      <c r="BN253" s="61">
        <v>32</v>
      </c>
      <c r="BO253" s="61">
        <f t="shared" si="426"/>
        <v>0</v>
      </c>
      <c r="BP253" s="1">
        <f t="shared" si="427"/>
        <v>2</v>
      </c>
      <c r="BQ253" s="206"/>
      <c r="BR253" s="61">
        <v>0.05</v>
      </c>
      <c r="BS253" s="337">
        <f t="shared" si="428"/>
        <v>0</v>
      </c>
      <c r="BT253" s="225">
        <f t="shared" si="429"/>
        <v>-5</v>
      </c>
      <c r="BU253" s="61"/>
      <c r="BV253" s="1" t="s">
        <v>413</v>
      </c>
      <c r="BW253" s="1">
        <f t="shared" si="430"/>
        <v>0</v>
      </c>
      <c r="BX253" s="206" t="s">
        <v>408</v>
      </c>
      <c r="BY253" s="206">
        <f t="shared" si="431"/>
        <v>5</v>
      </c>
      <c r="BZ253" s="340"/>
      <c r="CA253" s="1" t="s">
        <v>437</v>
      </c>
      <c r="CB253" s="61">
        <v>350</v>
      </c>
      <c r="CC253" s="61">
        <v>450</v>
      </c>
      <c r="CD253" s="332"/>
      <c r="CE253" t="s">
        <v>110</v>
      </c>
      <c r="CF253" t="s">
        <v>560</v>
      </c>
      <c r="CG253" t="s">
        <v>593</v>
      </c>
      <c r="CH253" t="s">
        <v>921</v>
      </c>
      <c r="CL253" s="332"/>
      <c r="CR253" t="s">
        <v>919</v>
      </c>
    </row>
    <row r="254" spans="1:96" x14ac:dyDescent="0.2"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70"/>
      <c r="M254" s="358"/>
      <c r="N254" s="335"/>
      <c r="O254" s="246"/>
      <c r="P254" s="246"/>
      <c r="Q254" s="246"/>
      <c r="R254" s="246"/>
      <c r="S254" s="249" t="str">
        <f t="shared" si="407"/>
        <v>˃</v>
      </c>
      <c r="T254" s="451"/>
      <c r="U254" s="208" t="s">
        <v>922</v>
      </c>
      <c r="V254" t="s">
        <v>923</v>
      </c>
      <c r="X254" s="189">
        <v>432.8</v>
      </c>
      <c r="Y254" s="189"/>
      <c r="Z254" s="189"/>
      <c r="AA254" s="22">
        <f t="shared" si="408"/>
        <v>95.5</v>
      </c>
      <c r="AB254" s="336">
        <f t="shared" si="432"/>
        <v>25</v>
      </c>
      <c r="AC254" s="337">
        <f t="shared" si="433"/>
        <v>9.5</v>
      </c>
      <c r="AD254" s="366">
        <f t="shared" si="409"/>
        <v>0</v>
      </c>
      <c r="AE254" s="337">
        <f t="shared" si="410"/>
        <v>0</v>
      </c>
      <c r="AF254" s="332">
        <v>484483</v>
      </c>
      <c r="AG254" s="332">
        <v>42256</v>
      </c>
      <c r="AH254" s="225" t="str">
        <f t="shared" si="411"/>
        <v>F</v>
      </c>
      <c r="AI254" s="31">
        <f t="shared" si="412"/>
        <v>0</v>
      </c>
      <c r="AJ254" s="284">
        <v>64</v>
      </c>
      <c r="AK254" s="31">
        <f t="shared" si="413"/>
        <v>0</v>
      </c>
      <c r="AL254" s="22"/>
      <c r="AM254" s="371" t="s">
        <v>397</v>
      </c>
      <c r="AN254" s="22">
        <f t="shared" si="414"/>
        <v>17</v>
      </c>
      <c r="AP254" s="31"/>
      <c r="AQ254" s="176" t="s">
        <v>401</v>
      </c>
      <c r="AR254" s="1">
        <f t="shared" si="415"/>
        <v>20</v>
      </c>
      <c r="AS254" s="189">
        <v>0.56000000000000005</v>
      </c>
      <c r="AT254" s="22">
        <f t="shared" si="416"/>
        <v>5</v>
      </c>
      <c r="AU254" s="189">
        <v>20.23</v>
      </c>
      <c r="AV254" s="22">
        <f t="shared" si="417"/>
        <v>2</v>
      </c>
      <c r="AW254" s="189">
        <v>1.93</v>
      </c>
      <c r="AX254" s="22">
        <f t="shared" si="418"/>
        <v>0</v>
      </c>
      <c r="AY254" s="178" t="s">
        <v>407</v>
      </c>
      <c r="AZ254" s="189">
        <v>10</v>
      </c>
      <c r="BA254" s="18">
        <v>0.32200000000000001</v>
      </c>
      <c r="BB254" s="1">
        <f t="shared" si="419"/>
        <v>2</v>
      </c>
      <c r="BC254" s="3">
        <v>45657</v>
      </c>
      <c r="BD254" s="22">
        <v>343.24</v>
      </c>
      <c r="BE254" s="22">
        <f t="shared" si="420"/>
        <v>432.8</v>
      </c>
      <c r="BF254" s="18">
        <f t="shared" si="421"/>
        <v>0.26092530008157555</v>
      </c>
      <c r="BG254" s="1">
        <f t="shared" si="422"/>
        <v>4</v>
      </c>
      <c r="BH254" s="225">
        <v>4</v>
      </c>
      <c r="BI254" s="225">
        <f>BH254*M370</f>
        <v>0</v>
      </c>
      <c r="BJ254" s="225">
        <f t="shared" si="423"/>
        <v>1</v>
      </c>
      <c r="BK254" s="31">
        <v>17</v>
      </c>
      <c r="BL254" s="31">
        <f>BK254*M370</f>
        <v>0</v>
      </c>
      <c r="BM254" s="1">
        <f t="shared" si="425"/>
        <v>2</v>
      </c>
      <c r="BN254" s="61">
        <v>43</v>
      </c>
      <c r="BO254" s="61">
        <f t="shared" si="426"/>
        <v>0</v>
      </c>
      <c r="BP254" s="1">
        <f t="shared" si="427"/>
        <v>1</v>
      </c>
      <c r="BQ254" s="206"/>
      <c r="BR254" s="61">
        <v>0.98</v>
      </c>
      <c r="BS254" s="337">
        <f t="shared" si="428"/>
        <v>0</v>
      </c>
      <c r="BT254" s="225">
        <f t="shared" si="429"/>
        <v>16</v>
      </c>
      <c r="BU254" s="61"/>
      <c r="BV254" s="1" t="s">
        <v>411</v>
      </c>
      <c r="BW254" s="1">
        <f t="shared" si="430"/>
        <v>8</v>
      </c>
      <c r="BX254" s="206" t="s">
        <v>408</v>
      </c>
      <c r="BY254" s="206">
        <f t="shared" si="431"/>
        <v>5</v>
      </c>
      <c r="BZ254" s="3"/>
      <c r="CA254" s="1" t="s">
        <v>437</v>
      </c>
      <c r="CB254" s="61">
        <v>71.7</v>
      </c>
      <c r="CC254" s="61">
        <v>100</v>
      </c>
      <c r="CD254" s="61"/>
      <c r="CE254" t="s">
        <v>110</v>
      </c>
      <c r="CL254" s="332"/>
      <c r="CR254" t="s">
        <v>922</v>
      </c>
    </row>
    <row r="255" spans="1:96" ht="15.75" hidden="1" customHeight="1" x14ac:dyDescent="0.2"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70"/>
      <c r="M255" s="358"/>
      <c r="N255" s="335"/>
      <c r="O255" s="246"/>
      <c r="P255" s="246"/>
      <c r="Q255" s="246"/>
      <c r="R255" s="246"/>
      <c r="S255" s="249"/>
      <c r="T255" s="451"/>
      <c r="U255" s="208"/>
      <c r="X255" s="80"/>
      <c r="Y255" s="189"/>
      <c r="Z255" s="189"/>
      <c r="AA255" s="22">
        <f t="shared" si="408"/>
        <v>11.5</v>
      </c>
      <c r="AB255" s="336">
        <f t="shared" si="432"/>
        <v>0</v>
      </c>
      <c r="AC255" s="337">
        <f t="shared" si="433"/>
        <v>0</v>
      </c>
      <c r="AD255" s="366">
        <f t="shared" si="409"/>
        <v>0</v>
      </c>
      <c r="AE255" s="337">
        <f t="shared" si="410"/>
        <v>0</v>
      </c>
      <c r="AF255" s="332"/>
      <c r="AG255" s="332"/>
      <c r="AH255" s="225" t="str">
        <f t="shared" si="411"/>
        <v>F</v>
      </c>
      <c r="AI255" s="31">
        <f t="shared" si="412"/>
        <v>0</v>
      </c>
      <c r="AJ255" s="284"/>
      <c r="AK255" s="31">
        <f t="shared" si="413"/>
        <v>0</v>
      </c>
      <c r="AL255" s="22"/>
      <c r="AM255" s="2"/>
      <c r="AN255" s="22" t="b">
        <f t="shared" si="414"/>
        <v>0</v>
      </c>
      <c r="AP255" s="31"/>
      <c r="AQ255" s="175"/>
      <c r="AR255" s="1" t="b">
        <f t="shared" si="415"/>
        <v>0</v>
      </c>
      <c r="AS255" s="189"/>
      <c r="AT255" s="22">
        <f t="shared" si="416"/>
        <v>5</v>
      </c>
      <c r="AU255" s="189"/>
      <c r="AV255" s="22">
        <f t="shared" si="417"/>
        <v>5</v>
      </c>
      <c r="AW255" s="189"/>
      <c r="AX255" s="22">
        <f t="shared" si="418"/>
        <v>5</v>
      </c>
      <c r="AY255" s="189"/>
      <c r="AZ255" s="189">
        <v>10</v>
      </c>
      <c r="BA255" s="18"/>
      <c r="BB255" s="1">
        <f t="shared" si="419"/>
        <v>-2</v>
      </c>
      <c r="BC255" s="3">
        <v>45657</v>
      </c>
      <c r="BD255" s="22"/>
      <c r="BE255" s="22">
        <f t="shared" si="420"/>
        <v>0</v>
      </c>
      <c r="BF255" s="18">
        <f t="shared" si="421"/>
        <v>0</v>
      </c>
      <c r="BG255" s="1">
        <f t="shared" si="422"/>
        <v>-4</v>
      </c>
      <c r="BH255" s="225"/>
      <c r="BI255" s="225">
        <f>BH255*M255</f>
        <v>0</v>
      </c>
      <c r="BJ255" s="225">
        <f t="shared" si="423"/>
        <v>2</v>
      </c>
      <c r="BK255" s="31"/>
      <c r="BL255" s="31">
        <f>BK255*M255</f>
        <v>0</v>
      </c>
      <c r="BM255" s="1">
        <f t="shared" si="425"/>
        <v>0.5</v>
      </c>
      <c r="BN255" s="61"/>
      <c r="BO255" s="61">
        <f t="shared" si="426"/>
        <v>0</v>
      </c>
      <c r="BP255" s="1">
        <f t="shared" si="427"/>
        <v>5</v>
      </c>
      <c r="BQ255" s="206"/>
      <c r="BR255" s="61"/>
      <c r="BS255" s="337">
        <f t="shared" si="428"/>
        <v>0</v>
      </c>
      <c r="BT255" s="225">
        <f t="shared" si="429"/>
        <v>-5</v>
      </c>
      <c r="BU255" s="61"/>
      <c r="BV255" s="1"/>
      <c r="BW255" s="1" t="b">
        <f t="shared" si="430"/>
        <v>0</v>
      </c>
      <c r="BX255" s="206" t="s">
        <v>408</v>
      </c>
      <c r="BY255" s="206">
        <f t="shared" si="431"/>
        <v>5</v>
      </c>
      <c r="BZ255" s="3"/>
      <c r="CA255" s="1" t="s">
        <v>437</v>
      </c>
      <c r="CB255" s="61"/>
      <c r="CC255" s="61"/>
      <c r="CD255" s="332"/>
      <c r="CL255" s="332"/>
    </row>
    <row r="256" spans="1:96" ht="15.75" hidden="1" customHeight="1" x14ac:dyDescent="0.2"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70"/>
      <c r="M256" s="358"/>
      <c r="N256" s="335"/>
      <c r="O256" s="246"/>
      <c r="P256" s="246"/>
      <c r="Q256" s="246"/>
      <c r="R256" s="246"/>
      <c r="S256" s="249"/>
      <c r="T256" s="451"/>
      <c r="U256" s="208"/>
      <c r="X256" s="80"/>
      <c r="Y256" s="189"/>
      <c r="Z256" s="189"/>
      <c r="AA256" s="22">
        <f t="shared" si="408"/>
        <v>11.5</v>
      </c>
      <c r="AB256" s="336">
        <f t="shared" si="432"/>
        <v>0</v>
      </c>
      <c r="AC256" s="337">
        <f t="shared" si="433"/>
        <v>0</v>
      </c>
      <c r="AD256" s="366">
        <f t="shared" si="409"/>
        <v>0</v>
      </c>
      <c r="AE256" s="337">
        <f t="shared" si="410"/>
        <v>0</v>
      </c>
      <c r="AF256" s="332"/>
      <c r="AG256" s="332"/>
      <c r="AH256" s="225" t="str">
        <f t="shared" si="411"/>
        <v>F</v>
      </c>
      <c r="AI256" s="31">
        <f t="shared" si="412"/>
        <v>0</v>
      </c>
      <c r="AJ256" s="284"/>
      <c r="AK256" s="31">
        <f t="shared" si="413"/>
        <v>0</v>
      </c>
      <c r="AL256" s="22"/>
      <c r="AM256" s="2"/>
      <c r="AN256" s="22" t="b">
        <f t="shared" si="414"/>
        <v>0</v>
      </c>
      <c r="AP256" s="31"/>
      <c r="AQ256" s="175"/>
      <c r="AR256" s="1" t="b">
        <f t="shared" si="415"/>
        <v>0</v>
      </c>
      <c r="AS256" s="189"/>
      <c r="AT256" s="22">
        <f t="shared" si="416"/>
        <v>5</v>
      </c>
      <c r="AU256" s="189"/>
      <c r="AV256" s="22">
        <f t="shared" si="417"/>
        <v>5</v>
      </c>
      <c r="AW256" s="189"/>
      <c r="AX256" s="22">
        <f t="shared" si="418"/>
        <v>5</v>
      </c>
      <c r="AY256" s="189"/>
      <c r="AZ256" s="189">
        <v>10</v>
      </c>
      <c r="BA256" s="18"/>
      <c r="BB256" s="1">
        <f t="shared" si="419"/>
        <v>-2</v>
      </c>
      <c r="BC256" s="3">
        <v>45657</v>
      </c>
      <c r="BD256" s="22"/>
      <c r="BE256" s="22">
        <f t="shared" si="420"/>
        <v>0</v>
      </c>
      <c r="BF256" s="18">
        <f t="shared" si="421"/>
        <v>0</v>
      </c>
      <c r="BG256" s="1">
        <f t="shared" si="422"/>
        <v>-4</v>
      </c>
      <c r="BH256" s="225"/>
      <c r="BI256" s="225">
        <f>BH256*M256</f>
        <v>0</v>
      </c>
      <c r="BJ256" s="225">
        <f t="shared" si="423"/>
        <v>2</v>
      </c>
      <c r="BK256" s="31"/>
      <c r="BL256" s="31">
        <f>BK256*M256</f>
        <v>0</v>
      </c>
      <c r="BM256" s="1">
        <f t="shared" si="425"/>
        <v>0.5</v>
      </c>
      <c r="BN256" s="61"/>
      <c r="BO256" s="61">
        <f t="shared" si="426"/>
        <v>0</v>
      </c>
      <c r="BP256" s="1">
        <f t="shared" si="427"/>
        <v>5</v>
      </c>
      <c r="BQ256" s="206"/>
      <c r="BR256" s="61"/>
      <c r="BS256" s="337">
        <f t="shared" si="428"/>
        <v>0</v>
      </c>
      <c r="BT256" s="225">
        <f t="shared" si="429"/>
        <v>-5</v>
      </c>
      <c r="BU256" s="61"/>
      <c r="BV256" s="1"/>
      <c r="BW256" s="1" t="b">
        <f t="shared" si="430"/>
        <v>0</v>
      </c>
      <c r="BX256" s="206" t="s">
        <v>408</v>
      </c>
      <c r="BY256" s="206">
        <f t="shared" si="431"/>
        <v>5</v>
      </c>
      <c r="BZ256" s="3"/>
      <c r="CA256" s="1" t="s">
        <v>437</v>
      </c>
      <c r="CB256" s="61"/>
      <c r="CC256" s="61"/>
      <c r="CD256" s="332"/>
      <c r="CL256" s="332"/>
    </row>
    <row r="257" spans="2:96" ht="15.75" hidden="1" customHeight="1" x14ac:dyDescent="0.2"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70"/>
      <c r="M257" s="358"/>
      <c r="N257" s="335"/>
      <c r="O257" s="246"/>
      <c r="P257" s="246"/>
      <c r="Q257" s="246"/>
      <c r="R257" s="246"/>
      <c r="S257" s="249"/>
      <c r="T257" s="451"/>
      <c r="U257" s="208"/>
      <c r="X257" s="80"/>
      <c r="Y257" s="189"/>
      <c r="Z257" s="189"/>
      <c r="AA257" s="22">
        <f t="shared" si="408"/>
        <v>11.5</v>
      </c>
      <c r="AB257" s="336">
        <f t="shared" si="432"/>
        <v>0</v>
      </c>
      <c r="AC257" s="337">
        <f t="shared" si="433"/>
        <v>0</v>
      </c>
      <c r="AD257" s="366">
        <f t="shared" si="409"/>
        <v>0</v>
      </c>
      <c r="AE257" s="337">
        <f t="shared" si="410"/>
        <v>0</v>
      </c>
      <c r="AF257" s="332"/>
      <c r="AG257" s="332"/>
      <c r="AH257" s="225" t="str">
        <f t="shared" si="411"/>
        <v>F</v>
      </c>
      <c r="AI257" s="31">
        <f t="shared" si="412"/>
        <v>0</v>
      </c>
      <c r="AJ257" s="284"/>
      <c r="AK257" s="31">
        <f t="shared" si="413"/>
        <v>0</v>
      </c>
      <c r="AL257" s="22"/>
      <c r="AM257" s="2"/>
      <c r="AN257" s="22" t="b">
        <f t="shared" si="414"/>
        <v>0</v>
      </c>
      <c r="AP257" s="31"/>
      <c r="AQ257" s="175"/>
      <c r="AR257" s="1" t="b">
        <f t="shared" si="415"/>
        <v>0</v>
      </c>
      <c r="AS257" s="189"/>
      <c r="AT257" s="22">
        <f t="shared" si="416"/>
        <v>5</v>
      </c>
      <c r="AU257" s="189"/>
      <c r="AV257" s="22">
        <f t="shared" si="417"/>
        <v>5</v>
      </c>
      <c r="AW257" s="189"/>
      <c r="AX257" s="22">
        <f t="shared" si="418"/>
        <v>5</v>
      </c>
      <c r="AY257" s="189"/>
      <c r="AZ257" s="189">
        <v>10</v>
      </c>
      <c r="BA257" s="18"/>
      <c r="BB257" s="1">
        <f t="shared" si="419"/>
        <v>-2</v>
      </c>
      <c r="BC257" s="3">
        <v>45657</v>
      </c>
      <c r="BD257" s="22"/>
      <c r="BE257" s="22">
        <f t="shared" si="420"/>
        <v>0</v>
      </c>
      <c r="BF257" s="18">
        <f t="shared" si="421"/>
        <v>0</v>
      </c>
      <c r="BG257" s="1">
        <f t="shared" si="422"/>
        <v>-4</v>
      </c>
      <c r="BH257" s="225"/>
      <c r="BI257" s="225">
        <f>BH257*M257</f>
        <v>0</v>
      </c>
      <c r="BJ257" s="225">
        <f t="shared" si="423"/>
        <v>2</v>
      </c>
      <c r="BK257" s="31"/>
      <c r="BL257" s="31">
        <f>BK257*M257</f>
        <v>0</v>
      </c>
      <c r="BM257" s="1">
        <f t="shared" si="425"/>
        <v>0.5</v>
      </c>
      <c r="BN257" s="61"/>
      <c r="BO257" s="61">
        <f t="shared" si="426"/>
        <v>0</v>
      </c>
      <c r="BP257" s="1">
        <f t="shared" si="427"/>
        <v>5</v>
      </c>
      <c r="BQ257" s="206"/>
      <c r="BR257" s="61"/>
      <c r="BS257" s="337">
        <f t="shared" si="428"/>
        <v>0</v>
      </c>
      <c r="BT257" s="225">
        <f t="shared" si="429"/>
        <v>-5</v>
      </c>
      <c r="BU257" s="61"/>
      <c r="BV257" s="1"/>
      <c r="BW257" s="1" t="b">
        <f t="shared" si="430"/>
        <v>0</v>
      </c>
      <c r="BX257" s="206" t="s">
        <v>408</v>
      </c>
      <c r="BY257" s="206">
        <f t="shared" si="431"/>
        <v>5</v>
      </c>
      <c r="BZ257" s="3"/>
      <c r="CA257" s="1" t="s">
        <v>437</v>
      </c>
      <c r="CB257" s="61"/>
      <c r="CC257" s="61"/>
      <c r="CD257" s="332"/>
      <c r="CL257" s="332"/>
    </row>
    <row r="258" spans="2:96" x14ac:dyDescent="0.2"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70"/>
      <c r="M258" s="358"/>
      <c r="N258" s="335"/>
      <c r="O258" s="246"/>
      <c r="P258" s="246"/>
      <c r="Q258" s="246"/>
      <c r="R258" s="246"/>
      <c r="S258" s="249"/>
      <c r="T258" s="451"/>
      <c r="U258" s="208"/>
      <c r="X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  <c r="BS258" s="80"/>
      <c r="BT258" s="80"/>
      <c r="BU258" s="80"/>
      <c r="BV258" s="80"/>
      <c r="BW258" s="80"/>
      <c r="BX258" s="80"/>
      <c r="BY258" s="80"/>
      <c r="BZ258" s="80"/>
      <c r="CA258" s="80"/>
      <c r="CB258" s="61"/>
      <c r="CC258" s="61"/>
      <c r="CD258" s="332"/>
      <c r="CL258" s="332"/>
    </row>
    <row r="259" spans="2:96" ht="17.25" customHeight="1" x14ac:dyDescent="0.2"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70"/>
      <c r="M259" s="358"/>
      <c r="N259" s="335"/>
      <c r="O259" s="246"/>
      <c r="P259" s="246"/>
      <c r="Q259" s="246"/>
      <c r="R259" s="246"/>
      <c r="S259" s="249"/>
      <c r="T259" s="456" t="s">
        <v>647</v>
      </c>
      <c r="U259" s="474" t="s">
        <v>924</v>
      </c>
      <c r="X259" s="80"/>
      <c r="AA259" s="80"/>
      <c r="AB259" s="455">
        <f>VLOOKUP(CLEAN(TRIM(T259)), 'ETF''s'!$B$7:$C$42, 2, FALSE)</f>
        <v>10</v>
      </c>
      <c r="AC259" s="506">
        <f>VLOOKUP(CLEAN(TRIM(T259)), 'ETF''s'!$B$7:$D$42, 3, FALSE)</f>
        <v>32</v>
      </c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  <c r="BS259" s="80"/>
      <c r="BT259" s="80"/>
      <c r="BU259" s="80"/>
      <c r="BV259" s="80"/>
      <c r="BW259" s="80"/>
      <c r="BX259" s="80"/>
      <c r="BY259" s="80"/>
      <c r="BZ259" s="80"/>
      <c r="CA259" s="80"/>
      <c r="CB259" s="61"/>
      <c r="CC259" s="61"/>
      <c r="CD259" s="332"/>
      <c r="CL259" s="332"/>
      <c r="CR259" t="s">
        <v>924</v>
      </c>
    </row>
    <row r="260" spans="2:96" x14ac:dyDescent="0.2"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70"/>
      <c r="M260" s="358"/>
      <c r="N260" s="335"/>
      <c r="O260" s="246"/>
      <c r="P260" s="246"/>
      <c r="Q260" s="246"/>
      <c r="R260" s="246"/>
      <c r="S260" s="249" t="str">
        <f>IF(BN260&lt;30,$BX$1,IF(BN260&gt;70,$BR$1,$BV$1))</f>
        <v>˃</v>
      </c>
      <c r="T260" s="451"/>
      <c r="U260" s="208" t="s">
        <v>925</v>
      </c>
      <c r="V260" t="s">
        <v>926</v>
      </c>
      <c r="W260" s="380"/>
      <c r="X260" s="80">
        <v>748.24</v>
      </c>
      <c r="Y260" s="189"/>
      <c r="Z260" s="189"/>
      <c r="AA260" s="22">
        <f t="shared" ref="AA260:AA267" si="434">AN260+AP260+AR260+AZ260+BB260+BG260+BJ260+BM260+BT260+BW260+BY260+AC260+AI260+BP260+AK260</f>
        <v>131</v>
      </c>
      <c r="AB260" s="336">
        <f t="shared" ref="AB260:AB267" si="435">IF(X260&gt;0,AB$259,0)</f>
        <v>10</v>
      </c>
      <c r="AC260" s="337">
        <f t="shared" ref="AC260:AC267" si="436">IF(AB260&gt;0,AC$259,0)</f>
        <v>32</v>
      </c>
      <c r="AD260" s="366">
        <f t="shared" ref="AD260:AD267" si="437">AB260*M260</f>
        <v>0</v>
      </c>
      <c r="AE260" s="337">
        <f t="shared" ref="AE260:AE267" si="438">AC260*M260</f>
        <v>0</v>
      </c>
      <c r="AF260" s="332">
        <v>329922</v>
      </c>
      <c r="AG260" s="332">
        <v>13638</v>
      </c>
      <c r="AH260" s="225" t="str">
        <f t="shared" ref="AH260:AH267" si="439">IF(AF260&gt;2500000,AQ$2,IF(AF260&gt;1000000,AR$2,IF(AF260&gt;750000,AS$2,IF(AF260&gt;500000,AT$2,IF(AF260&lt;500000,AU$2)))))</f>
        <v>F</v>
      </c>
      <c r="AI260" s="31">
        <f t="shared" ref="AI260:AI267" si="440">IF(AH260=AQ$2,20,IF(AH260=AR$2,15,IF(AH260=AS$2,10,IF(AH260=AT$2,5,IF(AH260=AU$2,0)))))</f>
        <v>0</v>
      </c>
      <c r="AJ260" s="284">
        <v>73</v>
      </c>
      <c r="AK260" s="31">
        <f t="shared" ref="AK260:AK267" si="441">IF(AJ260&gt;84,20,IF(AJ260&gt;80,15,IF(AJ260&gt;75,10,IF(AJ260&gt;70,5,IF(AJ260&gt;49,0,IF(AJ260&lt;1,0,IF(AJ260&lt;20,-20,IF(AJ260&lt;30,-15,IF(AJ260&lt;40,-10,IF(AJ260&lt;50,-5))))))))))</f>
        <v>5</v>
      </c>
      <c r="AL260" s="22"/>
      <c r="AM260" s="371" t="s">
        <v>397</v>
      </c>
      <c r="AN260" s="22">
        <f t="shared" ref="AN260:AN267" si="442">IF(AM260=$AN$1,20,IF(AM260=$AO$1,17,IF(AM260=$AP$1,12,IF(AM260=$AQ$1,5,IF(AM260=$AR$1,0)))))</f>
        <v>17</v>
      </c>
      <c r="AP260" s="31"/>
      <c r="AQ260" s="176" t="s">
        <v>401</v>
      </c>
      <c r="AR260" s="1">
        <f t="shared" ref="AR260:AR267" si="443">IF(AQ260=$AS$1,20,IF(AQ260=$AU$1,18,IF(AQ260=$AW$1,14,IF(AQ260=$AY$1,10,IF(AQ260=$BA$1,5,IF(AQ260=$BC$1,0,IF(AQ260=$BD$1,-2.5)))))))</f>
        <v>20</v>
      </c>
      <c r="AS260" s="189">
        <v>0.19</v>
      </c>
      <c r="AT260" s="22">
        <f t="shared" ref="AT260:AT267" si="444">IF(AS260&lt;1,5,IF(AS260&lt;2,0,IF(AS260&gt;2,-5, IF(AS260=0,5,IF(AS260&lt;0,-7)))))</f>
        <v>5</v>
      </c>
      <c r="AU260" s="189">
        <v>27.05</v>
      </c>
      <c r="AV260" s="22">
        <f t="shared" ref="AV260:AV267" si="445">IF(AU260&lt;0,-7,IF(AU260&lt;15,5,IF(AU260&lt;25,2,IF(AU260=25,-5,IF(AU260&gt;25,0)))))</f>
        <v>0</v>
      </c>
      <c r="AW260" s="189">
        <v>0.97</v>
      </c>
      <c r="AX260" s="22">
        <f t="shared" ref="AX260:AX267" si="446">IF(AW260=1,5,IF(AW260&lt;1,5,IF(AW260&gt;1,0)))</f>
        <v>5</v>
      </c>
      <c r="AY260" s="239" t="s">
        <v>402</v>
      </c>
      <c r="AZ260" s="189">
        <f t="shared" ref="AZ260:AZ267" si="447">IF(AY260=$AS$1,20,IF(AY260=$AU$1,18,IF(AY260=$AW$1,14,IF(AY260=$AY$1,10,IF(AY260=$BA$1,5,IF(AY260=$BC$1,0,IF(AY260=$BD$1,-2.5)))))))</f>
        <v>18</v>
      </c>
      <c r="BA260" s="18">
        <v>0.67700000000000005</v>
      </c>
      <c r="BB260" s="1">
        <f t="shared" ref="BB260:BB267" si="448">IF(BA260&gt;0.05,2,IF(BA260&gt;0,1,IF(BA260&lt;-0.05,-1,IF(BA260&lt;0.1,-2))))</f>
        <v>2</v>
      </c>
      <c r="BC260" s="3">
        <v>45291</v>
      </c>
      <c r="BD260" s="22">
        <v>215.43</v>
      </c>
      <c r="BE260" s="22">
        <f t="shared" ref="BE260:BE267" si="449">X260</f>
        <v>748.24</v>
      </c>
      <c r="BF260" s="18">
        <f t="shared" ref="BF260:BF267" si="450">IF(BD260&gt;0,(BE260-BD260)/BD260,0)</f>
        <v>2.4732395673768739</v>
      </c>
      <c r="BG260" s="1">
        <f t="shared" ref="BG260:BG267" si="451">IF(BF260&gt;0.05,4,IF(BF260&gt;0,2,IF(BF260&lt;-0.05,-2,IF(BF260&lt;0.1,-4))))</f>
        <v>4</v>
      </c>
      <c r="BH260" s="225">
        <v>-1</v>
      </c>
      <c r="BI260" s="225">
        <f>BH260*M376</f>
        <v>0</v>
      </c>
      <c r="BJ260" s="225">
        <f t="shared" ref="BJ260:BJ267" si="452">IF(BH260&gt;5,-1,IF(BH260&gt;4,0,IF(BH260&gt;3,1,IF(BH260&gt;2,2,IF(BH260&gt;1,2, IF(BH260=0,2,IF(BH260&lt;-5,-2,IF(BH260&lt;4,2,IF(BH260&lt;0,1)))))))))</f>
        <v>2</v>
      </c>
      <c r="BK260" s="31">
        <v>17</v>
      </c>
      <c r="BL260" s="31">
        <f>BK260*M260</f>
        <v>0</v>
      </c>
      <c r="BM260" s="1">
        <f t="shared" ref="BM260:BM267" si="453">IF(BK260&gt;40,4,IF(BK260&gt;30,3.5,IF(BK260&gt;20,3,IF(BK260&gt;10,2,IF(BK260&gt;0,1,IF(BK260=0,0.5,IF(BK260&lt;-40,-4,IF(BK260&lt;-30,-3,IF(BK260&lt;-20,-2.5,IF(BK260&lt;-10,-2,IF(BK260&lt;0,0)))))))))))</f>
        <v>2</v>
      </c>
      <c r="BN260" s="61">
        <v>50</v>
      </c>
      <c r="BO260" s="61">
        <f>BN260*M260</f>
        <v>0</v>
      </c>
      <c r="BP260" s="1">
        <f t="shared" ref="BP260:BP267" si="454">IF(BN260&lt;10,5,IF(BN260&lt;20,4,IF(BN260&lt;30,3,IF(BN260&lt;40,2,IF(BN260&lt;50,1,IF(BN260=50,0,IF(BN260&gt;90,-5,IF(BN260&gt;80,-4,IF(BN260&gt;70,-3,IF(BN260&gt;60,-2,IF(BN260&gt;50,-1,0)))))))))))</f>
        <v>0</v>
      </c>
      <c r="BQ260" s="206"/>
      <c r="BR260" s="61">
        <v>0.97</v>
      </c>
      <c r="BS260" s="337">
        <f>BR260*M260</f>
        <v>0</v>
      </c>
      <c r="BT260" s="225">
        <f t="shared" ref="BT260:BT267" si="455">IF(BR260=1,20,IF(BR260&gt;0.9,16,IF(BR260&gt;0.8,12,IF(BR260&gt;0.7,8,IF(BR260&gt;0.6,4,IF(BR260&gt;0.5,0,IF(BR260&gt;0.4,-1,IF(BR260&gt;0.3,-2,IF(BR260&gt;0.2,-3,IF(BR260&gt;0.1,-4,IF(BR260&gt;0,-5,IF(BR260=0,-5))))))))))))</f>
        <v>16</v>
      </c>
      <c r="BU260" s="61"/>
      <c r="BV260" s="1" t="s">
        <v>411</v>
      </c>
      <c r="BW260" s="1">
        <f t="shared" ref="BW260:BW267" si="456">IF(BV260=$BZ$1,8,IF(BV260=$CA$1,4,IF(BV260=$CB$1,0,IF(BV260=$CC$1,-4,IF(BV260=$CE$1,-8)))))</f>
        <v>8</v>
      </c>
      <c r="BX260" s="206" t="s">
        <v>408</v>
      </c>
      <c r="BY260" s="206">
        <f t="shared" ref="BY260:BY267" si="457">IF(BX260=BR$1,5,IF(BX260=BV$1,0,IF(BX260=BX$1,-5)))</f>
        <v>5</v>
      </c>
      <c r="BZ260" s="25">
        <v>45960</v>
      </c>
      <c r="CA260" s="1" t="s">
        <v>437</v>
      </c>
      <c r="CB260" s="61">
        <v>190</v>
      </c>
      <c r="CC260" s="61">
        <v>375</v>
      </c>
      <c r="CD260" s="332"/>
      <c r="CE260" t="s">
        <v>110</v>
      </c>
      <c r="CF260" t="s">
        <v>560</v>
      </c>
      <c r="CG260" t="s">
        <v>927</v>
      </c>
      <c r="CH260" t="s">
        <v>927</v>
      </c>
      <c r="CL260" s="332"/>
      <c r="CR260" t="s">
        <v>925</v>
      </c>
    </row>
    <row r="261" spans="2:96" x14ac:dyDescent="0.2"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70"/>
      <c r="M261" s="358"/>
      <c r="N261" s="335" t="s">
        <v>928</v>
      </c>
      <c r="P261" s="246"/>
      <c r="Q261" s="246"/>
      <c r="R261" s="246"/>
      <c r="S261" s="249" t="str">
        <f>IF(BN261&lt;30,$BX$1,IF(BN261&gt;70,$BR$1,$BV$1))</f>
        <v>˅</v>
      </c>
      <c r="T261" s="451"/>
      <c r="U261" s="208" t="s">
        <v>929</v>
      </c>
      <c r="V261" t="s">
        <v>930</v>
      </c>
      <c r="X261" s="80">
        <v>981.66</v>
      </c>
      <c r="Y261" s="189"/>
      <c r="Z261" s="189"/>
      <c r="AA261" s="22">
        <f t="shared" si="434"/>
        <v>125</v>
      </c>
      <c r="AB261" s="336">
        <f t="shared" si="435"/>
        <v>10</v>
      </c>
      <c r="AC261" s="337">
        <f t="shared" si="436"/>
        <v>32</v>
      </c>
      <c r="AD261" s="366">
        <f t="shared" si="437"/>
        <v>0</v>
      </c>
      <c r="AE261" s="337">
        <f t="shared" si="438"/>
        <v>0</v>
      </c>
      <c r="AF261" s="332">
        <v>454829</v>
      </c>
      <c r="AG261" s="332">
        <v>45772</v>
      </c>
      <c r="AH261" s="225" t="str">
        <f t="shared" si="439"/>
        <v>F</v>
      </c>
      <c r="AI261" s="31">
        <f t="shared" si="440"/>
        <v>0</v>
      </c>
      <c r="AJ261" s="284">
        <v>84</v>
      </c>
      <c r="AK261" s="31">
        <f t="shared" si="441"/>
        <v>15</v>
      </c>
      <c r="AL261" s="22"/>
      <c r="AM261" s="414" t="s">
        <v>396</v>
      </c>
      <c r="AN261" s="22">
        <f t="shared" si="442"/>
        <v>20</v>
      </c>
      <c r="AP261" s="31"/>
      <c r="AQ261" s="176" t="s">
        <v>401</v>
      </c>
      <c r="AR261" s="1">
        <f t="shared" si="443"/>
        <v>20</v>
      </c>
      <c r="AS261" s="189">
        <v>0.17</v>
      </c>
      <c r="AT261" s="22">
        <f t="shared" si="444"/>
        <v>5</v>
      </c>
      <c r="AU261" s="189">
        <v>41.47</v>
      </c>
      <c r="AV261" s="22">
        <f t="shared" si="445"/>
        <v>0</v>
      </c>
      <c r="AW261" s="189">
        <v>1.73</v>
      </c>
      <c r="AX261" s="22">
        <f t="shared" si="446"/>
        <v>0</v>
      </c>
      <c r="AY261" s="273" t="s">
        <v>406</v>
      </c>
      <c r="AZ261" s="189">
        <f t="shared" si="447"/>
        <v>0</v>
      </c>
      <c r="BA261" s="18">
        <v>1.3740000000000001</v>
      </c>
      <c r="BB261" s="1">
        <f t="shared" si="448"/>
        <v>2</v>
      </c>
      <c r="BC261" s="3">
        <v>45657</v>
      </c>
      <c r="BD261" s="22">
        <v>422.82</v>
      </c>
      <c r="BE261" s="22">
        <f t="shared" si="449"/>
        <v>981.66</v>
      </c>
      <c r="BF261" s="18">
        <f t="shared" si="450"/>
        <v>1.3216971761033063</v>
      </c>
      <c r="BG261" s="1">
        <f t="shared" si="451"/>
        <v>4</v>
      </c>
      <c r="BH261" s="225">
        <v>7</v>
      </c>
      <c r="BI261" s="225" t="e">
        <f>BH261*#REF!</f>
        <v>#REF!</v>
      </c>
      <c r="BJ261" s="225">
        <f t="shared" si="452"/>
        <v>-1</v>
      </c>
      <c r="BK261" s="31">
        <v>-2</v>
      </c>
      <c r="BL261" s="31" t="e">
        <f>BK261*#REF!</f>
        <v>#REF!</v>
      </c>
      <c r="BM261" s="1">
        <f t="shared" si="453"/>
        <v>0</v>
      </c>
      <c r="BN261" s="61">
        <v>19</v>
      </c>
      <c r="BO261" s="61" t="e">
        <f>BN261*#REF!</f>
        <v>#REF!</v>
      </c>
      <c r="BP261" s="1">
        <f t="shared" si="454"/>
        <v>4</v>
      </c>
      <c r="BQ261" s="206"/>
      <c r="BR261" s="61">
        <v>0.95</v>
      </c>
      <c r="BS261" s="337" t="e">
        <f>BR261*#REF!</f>
        <v>#REF!</v>
      </c>
      <c r="BT261" s="225">
        <f t="shared" si="455"/>
        <v>16</v>
      </c>
      <c r="BU261" s="61"/>
      <c r="BV261" s="1" t="s">
        <v>411</v>
      </c>
      <c r="BW261" s="1">
        <f t="shared" si="456"/>
        <v>8</v>
      </c>
      <c r="BX261" s="206" t="s">
        <v>408</v>
      </c>
      <c r="BY261" s="206">
        <f t="shared" si="457"/>
        <v>5</v>
      </c>
      <c r="BZ261" s="3"/>
      <c r="CA261" s="1" t="s">
        <v>510</v>
      </c>
      <c r="CE261" t="s">
        <v>110</v>
      </c>
      <c r="CF261" t="s">
        <v>560</v>
      </c>
      <c r="CG261" t="s">
        <v>589</v>
      </c>
      <c r="CH261" t="s">
        <v>907</v>
      </c>
      <c r="CL261" s="332"/>
      <c r="CR261" t="s">
        <v>929</v>
      </c>
    </row>
    <row r="262" spans="2:96" x14ac:dyDescent="0.2"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70"/>
      <c r="M262" s="358"/>
      <c r="N262" s="335"/>
      <c r="O262" s="246"/>
      <c r="P262" s="246"/>
      <c r="Q262" s="246"/>
      <c r="R262" s="246"/>
      <c r="S262" s="249" t="str">
        <f>IF(BN262&lt;30,$BX$1,IF(BN262&gt;70,$BR$1,$BV$1))</f>
        <v>˅</v>
      </c>
      <c r="T262" s="451"/>
      <c r="U262" s="208" t="s">
        <v>931</v>
      </c>
      <c r="V262" t="s">
        <v>932</v>
      </c>
      <c r="X262" s="80">
        <v>440.93</v>
      </c>
      <c r="Y262" s="189"/>
      <c r="Z262" s="189"/>
      <c r="AA262" s="22">
        <f t="shared" si="434"/>
        <v>92.5</v>
      </c>
      <c r="AB262" s="336">
        <f t="shared" si="435"/>
        <v>10</v>
      </c>
      <c r="AC262" s="337">
        <f t="shared" si="436"/>
        <v>32</v>
      </c>
      <c r="AD262" s="366">
        <f t="shared" si="437"/>
        <v>0</v>
      </c>
      <c r="AE262" s="337">
        <f t="shared" si="438"/>
        <v>0</v>
      </c>
      <c r="AF262" s="332">
        <v>409242</v>
      </c>
      <c r="AG262" s="332">
        <v>14629</v>
      </c>
      <c r="AH262" s="225" t="str">
        <f t="shared" si="439"/>
        <v>F</v>
      </c>
      <c r="AI262" s="31">
        <f t="shared" si="440"/>
        <v>0</v>
      </c>
      <c r="AJ262" s="284">
        <v>70</v>
      </c>
      <c r="AK262" s="31">
        <f t="shared" si="441"/>
        <v>0</v>
      </c>
      <c r="AL262" s="22"/>
      <c r="AM262" s="371" t="s">
        <v>397</v>
      </c>
      <c r="AN262" s="22">
        <f t="shared" si="442"/>
        <v>17</v>
      </c>
      <c r="AP262" s="31"/>
      <c r="AQ262" s="239" t="s">
        <v>402</v>
      </c>
      <c r="AR262" s="1">
        <f t="shared" si="443"/>
        <v>18</v>
      </c>
      <c r="AS262" s="189">
        <v>0.63</v>
      </c>
      <c r="AT262" s="22">
        <f t="shared" si="444"/>
        <v>5</v>
      </c>
      <c r="AU262" s="189">
        <v>64.2</v>
      </c>
      <c r="AV262" s="22">
        <f t="shared" si="445"/>
        <v>0</v>
      </c>
      <c r="AW262" s="189">
        <v>4.03</v>
      </c>
      <c r="AX262" s="22">
        <f t="shared" si="446"/>
        <v>0</v>
      </c>
      <c r="AY262" s="178" t="s">
        <v>407</v>
      </c>
      <c r="AZ262" s="189">
        <f t="shared" si="447"/>
        <v>-2.5</v>
      </c>
      <c r="BA262" s="18">
        <v>0.42299999999999999</v>
      </c>
      <c r="BB262" s="1">
        <f t="shared" si="448"/>
        <v>2</v>
      </c>
      <c r="BC262" s="3">
        <v>45291</v>
      </c>
      <c r="BD262" s="22">
        <v>215.73</v>
      </c>
      <c r="BE262" s="22">
        <f t="shared" si="449"/>
        <v>440.93</v>
      </c>
      <c r="BF262" s="18">
        <f t="shared" si="450"/>
        <v>1.0438974644231216</v>
      </c>
      <c r="BG262" s="1">
        <f t="shared" si="451"/>
        <v>4</v>
      </c>
      <c r="BH262" s="225">
        <v>1</v>
      </c>
      <c r="BI262" s="225">
        <f>BH262*M377</f>
        <v>0</v>
      </c>
      <c r="BJ262" s="225">
        <f t="shared" si="452"/>
        <v>2</v>
      </c>
      <c r="BK262" s="31">
        <v>-8</v>
      </c>
      <c r="BL262" s="31">
        <f t="shared" ref="BL262:BL267" si="458">BK262*M262</f>
        <v>0</v>
      </c>
      <c r="BM262" s="1">
        <f t="shared" si="453"/>
        <v>0</v>
      </c>
      <c r="BN262" s="61">
        <v>22</v>
      </c>
      <c r="BO262" s="61">
        <f t="shared" ref="BO262:BO267" si="459">BN262*M262</f>
        <v>0</v>
      </c>
      <c r="BP262" s="1">
        <f t="shared" si="454"/>
        <v>3</v>
      </c>
      <c r="BQ262" s="206"/>
      <c r="BR262" s="61">
        <v>0.8</v>
      </c>
      <c r="BS262" s="337">
        <f t="shared" ref="BS262:BS267" si="460">BR262*M262</f>
        <v>0</v>
      </c>
      <c r="BT262" s="225">
        <f t="shared" si="455"/>
        <v>8</v>
      </c>
      <c r="BU262" s="61"/>
      <c r="BV262" s="1" t="s">
        <v>412</v>
      </c>
      <c r="BW262" s="1">
        <f t="shared" si="456"/>
        <v>4</v>
      </c>
      <c r="BX262" s="206" t="s">
        <v>408</v>
      </c>
      <c r="BY262" s="206">
        <f t="shared" si="457"/>
        <v>5</v>
      </c>
      <c r="BZ262" s="25">
        <v>45960</v>
      </c>
      <c r="CA262" s="1" t="s">
        <v>437</v>
      </c>
      <c r="CB262" s="61"/>
      <c r="CC262" s="61"/>
      <c r="CD262" s="332"/>
      <c r="CE262" t="s">
        <v>110</v>
      </c>
      <c r="CF262" t="s">
        <v>560</v>
      </c>
      <c r="CG262" t="s">
        <v>927</v>
      </c>
      <c r="CH262" t="s">
        <v>927</v>
      </c>
      <c r="CL262" s="332"/>
      <c r="CR262" t="s">
        <v>931</v>
      </c>
    </row>
    <row r="263" spans="2:96" x14ac:dyDescent="0.2"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70"/>
      <c r="M263" s="358"/>
      <c r="N263" s="335"/>
      <c r="O263" s="246"/>
      <c r="P263" s="246"/>
      <c r="Q263" s="246"/>
      <c r="R263" s="246"/>
      <c r="S263" s="249" t="str">
        <f>IF(BN263&lt;30,$BX$1,IF(BN263&gt;70,$BR$1,$BV$1))</f>
        <v>˃</v>
      </c>
      <c r="T263" s="451"/>
      <c r="U263" s="208" t="s">
        <v>933</v>
      </c>
      <c r="V263" t="s">
        <v>934</v>
      </c>
      <c r="X263" s="80">
        <v>102.2</v>
      </c>
      <c r="Y263" s="189"/>
      <c r="Z263" s="189"/>
      <c r="AA263" s="22">
        <f t="shared" si="434"/>
        <v>85.5</v>
      </c>
      <c r="AB263" s="336">
        <f t="shared" si="435"/>
        <v>10</v>
      </c>
      <c r="AC263" s="337">
        <f t="shared" si="436"/>
        <v>32</v>
      </c>
      <c r="AD263" s="366">
        <f t="shared" si="437"/>
        <v>0</v>
      </c>
      <c r="AE263" s="337">
        <f t="shared" si="438"/>
        <v>0</v>
      </c>
      <c r="AF263" s="332">
        <v>273273</v>
      </c>
      <c r="AG263" s="332">
        <v>48421</v>
      </c>
      <c r="AH263" s="225" t="str">
        <f t="shared" si="439"/>
        <v>F</v>
      </c>
      <c r="AI263" s="31">
        <f t="shared" si="440"/>
        <v>0</v>
      </c>
      <c r="AJ263" s="284">
        <v>75</v>
      </c>
      <c r="AK263" s="31">
        <f t="shared" si="441"/>
        <v>5</v>
      </c>
      <c r="AL263" s="22"/>
      <c r="AM263" s="371" t="s">
        <v>397</v>
      </c>
      <c r="AN263" s="22">
        <f t="shared" si="442"/>
        <v>17</v>
      </c>
      <c r="AP263" s="31"/>
      <c r="AQ263" s="239" t="s">
        <v>402</v>
      </c>
      <c r="AR263" s="1">
        <f t="shared" si="443"/>
        <v>18</v>
      </c>
      <c r="AS263" s="189">
        <v>0.53</v>
      </c>
      <c r="AT263" s="22">
        <f t="shared" si="444"/>
        <v>5</v>
      </c>
      <c r="AU263" s="189">
        <v>62.69</v>
      </c>
      <c r="AV263" s="22">
        <f t="shared" si="445"/>
        <v>0</v>
      </c>
      <c r="AW263" s="189">
        <v>3.64</v>
      </c>
      <c r="AX263" s="22">
        <f t="shared" si="446"/>
        <v>0</v>
      </c>
      <c r="AY263" s="178" t="s">
        <v>407</v>
      </c>
      <c r="AZ263" s="189">
        <f t="shared" si="447"/>
        <v>-2.5</v>
      </c>
      <c r="BA263" s="18">
        <v>0.379</v>
      </c>
      <c r="BB263" s="1">
        <f t="shared" si="448"/>
        <v>2</v>
      </c>
      <c r="BC263" s="3">
        <v>45657</v>
      </c>
      <c r="BD263" s="22">
        <v>67.64</v>
      </c>
      <c r="BE263" s="22">
        <f t="shared" si="449"/>
        <v>102.2</v>
      </c>
      <c r="BF263" s="18">
        <f t="shared" si="450"/>
        <v>0.51094027202838554</v>
      </c>
      <c r="BG263" s="1">
        <f t="shared" si="451"/>
        <v>4</v>
      </c>
      <c r="BH263" s="225">
        <v>4</v>
      </c>
      <c r="BI263" s="225">
        <f>BH263*M376</f>
        <v>0</v>
      </c>
      <c r="BJ263" s="225">
        <f t="shared" si="452"/>
        <v>1</v>
      </c>
      <c r="BK263" s="31">
        <v>-12</v>
      </c>
      <c r="BL263" s="31">
        <f t="shared" si="458"/>
        <v>0</v>
      </c>
      <c r="BM263" s="1">
        <f t="shared" si="453"/>
        <v>-2</v>
      </c>
      <c r="BN263" s="61">
        <v>67</v>
      </c>
      <c r="BO263" s="61">
        <f t="shared" si="459"/>
        <v>0</v>
      </c>
      <c r="BP263" s="1">
        <f t="shared" si="454"/>
        <v>-2</v>
      </c>
      <c r="BQ263" s="206"/>
      <c r="BR263" s="61">
        <v>0.95</v>
      </c>
      <c r="BS263" s="337">
        <f t="shared" si="460"/>
        <v>0</v>
      </c>
      <c r="BT263" s="225">
        <f t="shared" si="455"/>
        <v>16</v>
      </c>
      <c r="BU263" s="61"/>
      <c r="BV263" s="1" t="s">
        <v>415</v>
      </c>
      <c r="BW263" s="1">
        <f t="shared" si="456"/>
        <v>-8</v>
      </c>
      <c r="BX263" s="206" t="s">
        <v>408</v>
      </c>
      <c r="BY263" s="206">
        <f t="shared" si="457"/>
        <v>5</v>
      </c>
      <c r="BZ263" s="25">
        <v>45961</v>
      </c>
      <c r="CA263" s="1" t="s">
        <v>510</v>
      </c>
      <c r="CE263" t="s">
        <v>110</v>
      </c>
      <c r="CF263" t="s">
        <v>560</v>
      </c>
      <c r="CG263" t="s">
        <v>589</v>
      </c>
      <c r="CH263" t="s">
        <v>907</v>
      </c>
      <c r="CL263" s="332"/>
      <c r="CR263" t="s">
        <v>933</v>
      </c>
    </row>
    <row r="264" spans="2:96" x14ac:dyDescent="0.2"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70"/>
      <c r="M264" s="358"/>
      <c r="N264" s="335"/>
      <c r="O264" s="246"/>
      <c r="P264" s="246"/>
      <c r="Q264" s="246"/>
      <c r="R264" s="246"/>
      <c r="S264" s="249" t="str">
        <f>IF(BN264&lt;30,$BX$1,IF(BN264&gt;70,$BR$1,$BV$1))</f>
        <v>˅</v>
      </c>
      <c r="T264" s="451"/>
      <c r="U264" s="208" t="s">
        <v>935</v>
      </c>
      <c r="V264" t="s">
        <v>936</v>
      </c>
      <c r="X264" s="80">
        <v>44.34</v>
      </c>
      <c r="Y264" s="189"/>
      <c r="Z264" s="189"/>
      <c r="AA264" s="22">
        <f t="shared" si="434"/>
        <v>75.5</v>
      </c>
      <c r="AB264" s="336">
        <f t="shared" si="435"/>
        <v>10</v>
      </c>
      <c r="AC264" s="337">
        <f t="shared" si="436"/>
        <v>32</v>
      </c>
      <c r="AD264" s="366">
        <f t="shared" si="437"/>
        <v>0</v>
      </c>
      <c r="AE264" s="337">
        <f t="shared" si="438"/>
        <v>0</v>
      </c>
      <c r="AF264" s="332"/>
      <c r="AG264" s="332"/>
      <c r="AH264" s="225" t="str">
        <f t="shared" si="439"/>
        <v>F</v>
      </c>
      <c r="AI264" s="31">
        <f t="shared" si="440"/>
        <v>0</v>
      </c>
      <c r="AJ264" s="284"/>
      <c r="AK264" s="31">
        <f t="shared" si="441"/>
        <v>0</v>
      </c>
      <c r="AL264" s="22"/>
      <c r="AM264" s="371" t="s">
        <v>397</v>
      </c>
      <c r="AN264" s="22">
        <f t="shared" si="442"/>
        <v>17</v>
      </c>
      <c r="AP264" s="31"/>
      <c r="AQ264" s="239" t="s">
        <v>402</v>
      </c>
      <c r="AR264" s="1">
        <f t="shared" si="443"/>
        <v>18</v>
      </c>
      <c r="AS264" s="189">
        <v>0.01</v>
      </c>
      <c r="AT264" s="22">
        <f t="shared" si="444"/>
        <v>5</v>
      </c>
      <c r="AU264" s="189">
        <v>-47.17</v>
      </c>
      <c r="AV264" s="22">
        <f t="shared" si="445"/>
        <v>-7</v>
      </c>
      <c r="AW264" s="189" t="s">
        <v>524</v>
      </c>
      <c r="AX264" s="22">
        <f t="shared" si="446"/>
        <v>0</v>
      </c>
      <c r="AY264" s="178" t="s">
        <v>407</v>
      </c>
      <c r="AZ264" s="189">
        <f t="shared" si="447"/>
        <v>-2.5</v>
      </c>
      <c r="BA264" s="18">
        <v>1.411</v>
      </c>
      <c r="BB264" s="1">
        <f t="shared" si="448"/>
        <v>2</v>
      </c>
      <c r="BC264" s="3">
        <v>45657</v>
      </c>
      <c r="BD264" s="22">
        <v>24.9</v>
      </c>
      <c r="BE264" s="22">
        <f t="shared" si="449"/>
        <v>44.34</v>
      </c>
      <c r="BF264" s="18">
        <f t="shared" si="450"/>
        <v>0.78072289156626529</v>
      </c>
      <c r="BG264" s="1">
        <f t="shared" si="451"/>
        <v>4</v>
      </c>
      <c r="BH264" s="225">
        <v>1</v>
      </c>
      <c r="BI264" s="225">
        <f>BH264*M264</f>
        <v>0</v>
      </c>
      <c r="BJ264" s="225">
        <f t="shared" si="452"/>
        <v>2</v>
      </c>
      <c r="BK264" s="31">
        <v>-17</v>
      </c>
      <c r="BL264" s="31">
        <f t="shared" si="458"/>
        <v>0</v>
      </c>
      <c r="BM264" s="1">
        <f t="shared" si="453"/>
        <v>-2</v>
      </c>
      <c r="BN264" s="61">
        <v>18</v>
      </c>
      <c r="BO264" s="61">
        <f t="shared" si="459"/>
        <v>0</v>
      </c>
      <c r="BP264" s="1">
        <f t="shared" si="454"/>
        <v>4</v>
      </c>
      <c r="BQ264" s="206"/>
      <c r="BR264" s="61">
        <v>0.53</v>
      </c>
      <c r="BS264" s="337">
        <f t="shared" si="460"/>
        <v>0</v>
      </c>
      <c r="BT264" s="225">
        <f t="shared" si="455"/>
        <v>0</v>
      </c>
      <c r="BU264" s="61"/>
      <c r="BV264" s="1" t="s">
        <v>414</v>
      </c>
      <c r="BW264" s="1">
        <f t="shared" si="456"/>
        <v>-4</v>
      </c>
      <c r="BX264" s="206" t="s">
        <v>408</v>
      </c>
      <c r="BY264" s="206">
        <f t="shared" si="457"/>
        <v>5</v>
      </c>
      <c r="BZ264" s="3"/>
      <c r="CA264" s="1" t="s">
        <v>437</v>
      </c>
      <c r="CE264" t="s">
        <v>110</v>
      </c>
      <c r="CF264" t="s">
        <v>560</v>
      </c>
      <c r="CG264" t="s">
        <v>589</v>
      </c>
      <c r="CH264" t="s">
        <v>907</v>
      </c>
      <c r="CL264" s="332"/>
      <c r="CR264" t="s">
        <v>935</v>
      </c>
    </row>
    <row r="265" spans="2:96" ht="15.75" hidden="1" customHeight="1" x14ac:dyDescent="0.2"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70"/>
      <c r="M265" s="358"/>
      <c r="N265" s="335"/>
      <c r="O265" s="246"/>
      <c r="P265" s="246"/>
      <c r="Q265" s="246"/>
      <c r="R265" s="246"/>
      <c r="S265" s="249"/>
      <c r="T265" s="451"/>
      <c r="U265" s="208"/>
      <c r="X265" s="80"/>
      <c r="Y265" s="189"/>
      <c r="Z265" s="189"/>
      <c r="AA265" s="22">
        <f t="shared" si="434"/>
        <v>1.5</v>
      </c>
      <c r="AB265" s="336">
        <f t="shared" si="435"/>
        <v>0</v>
      </c>
      <c r="AC265" s="337">
        <f t="shared" si="436"/>
        <v>0</v>
      </c>
      <c r="AD265" s="366">
        <f t="shared" si="437"/>
        <v>0</v>
      </c>
      <c r="AE265" s="337">
        <f t="shared" si="438"/>
        <v>0</v>
      </c>
      <c r="AF265" s="332"/>
      <c r="AG265" s="332"/>
      <c r="AH265" s="225" t="str">
        <f t="shared" si="439"/>
        <v>F</v>
      </c>
      <c r="AI265" s="31">
        <f t="shared" si="440"/>
        <v>0</v>
      </c>
      <c r="AJ265" s="284"/>
      <c r="AK265" s="31">
        <f t="shared" si="441"/>
        <v>0</v>
      </c>
      <c r="AL265" s="22"/>
      <c r="AM265" s="2"/>
      <c r="AN265" s="22" t="b">
        <f t="shared" si="442"/>
        <v>0</v>
      </c>
      <c r="AP265" s="31"/>
      <c r="AQ265" s="175"/>
      <c r="AR265" s="1" t="b">
        <f t="shared" si="443"/>
        <v>0</v>
      </c>
      <c r="AS265" s="189"/>
      <c r="AT265" s="22">
        <f t="shared" si="444"/>
        <v>5</v>
      </c>
      <c r="AU265" s="189"/>
      <c r="AV265" s="22">
        <f t="shared" si="445"/>
        <v>5</v>
      </c>
      <c r="AW265" s="189"/>
      <c r="AX265" s="22">
        <f t="shared" si="446"/>
        <v>5</v>
      </c>
      <c r="AY265" s="189"/>
      <c r="AZ265" s="189" t="b">
        <f t="shared" si="447"/>
        <v>0</v>
      </c>
      <c r="BA265" s="18"/>
      <c r="BB265" s="1">
        <f t="shared" si="448"/>
        <v>-2</v>
      </c>
      <c r="BC265" s="3">
        <v>45657</v>
      </c>
      <c r="BD265" s="22"/>
      <c r="BE265" s="22">
        <f t="shared" si="449"/>
        <v>0</v>
      </c>
      <c r="BF265" s="18">
        <f t="shared" si="450"/>
        <v>0</v>
      </c>
      <c r="BG265" s="1">
        <f t="shared" si="451"/>
        <v>-4</v>
      </c>
      <c r="BH265" s="225"/>
      <c r="BI265" s="225">
        <f>BH265*M265</f>
        <v>0</v>
      </c>
      <c r="BJ265" s="225">
        <f t="shared" si="452"/>
        <v>2</v>
      </c>
      <c r="BK265" s="31"/>
      <c r="BL265" s="31">
        <f t="shared" si="458"/>
        <v>0</v>
      </c>
      <c r="BM265" s="1">
        <f t="shared" si="453"/>
        <v>0.5</v>
      </c>
      <c r="BN265" s="61"/>
      <c r="BO265" s="61">
        <f t="shared" si="459"/>
        <v>0</v>
      </c>
      <c r="BP265" s="1">
        <f t="shared" si="454"/>
        <v>5</v>
      </c>
      <c r="BQ265" s="206"/>
      <c r="BR265" s="61"/>
      <c r="BS265" s="337">
        <f t="shared" si="460"/>
        <v>0</v>
      </c>
      <c r="BT265" s="225">
        <f t="shared" si="455"/>
        <v>-5</v>
      </c>
      <c r="BU265" s="61"/>
      <c r="BV265" s="1"/>
      <c r="BW265" s="1" t="b">
        <f t="shared" si="456"/>
        <v>0</v>
      </c>
      <c r="BX265" s="206" t="s">
        <v>408</v>
      </c>
      <c r="BY265" s="206">
        <f t="shared" si="457"/>
        <v>5</v>
      </c>
      <c r="BZ265" s="3"/>
      <c r="CA265" s="1" t="s">
        <v>437</v>
      </c>
      <c r="CB265" s="61"/>
      <c r="CC265" s="61"/>
      <c r="CD265" s="332"/>
      <c r="CL265" s="332"/>
    </row>
    <row r="266" spans="2:96" ht="15.75" hidden="1" customHeight="1" x14ac:dyDescent="0.2"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70"/>
      <c r="M266" s="358"/>
      <c r="N266" s="335"/>
      <c r="O266" s="246"/>
      <c r="P266" s="246"/>
      <c r="Q266" s="246"/>
      <c r="R266" s="246"/>
      <c r="S266" s="249"/>
      <c r="T266" s="451"/>
      <c r="U266" s="208"/>
      <c r="X266" s="80"/>
      <c r="Y266" s="189"/>
      <c r="Z266" s="189"/>
      <c r="AA266" s="22">
        <f t="shared" si="434"/>
        <v>1.5</v>
      </c>
      <c r="AB266" s="336">
        <f t="shared" si="435"/>
        <v>0</v>
      </c>
      <c r="AC266" s="337">
        <f t="shared" si="436"/>
        <v>0</v>
      </c>
      <c r="AD266" s="366">
        <f t="shared" si="437"/>
        <v>0</v>
      </c>
      <c r="AE266" s="337">
        <f t="shared" si="438"/>
        <v>0</v>
      </c>
      <c r="AF266" s="332"/>
      <c r="AG266" s="332"/>
      <c r="AH266" s="225" t="str">
        <f t="shared" si="439"/>
        <v>F</v>
      </c>
      <c r="AI266" s="31">
        <f t="shared" si="440"/>
        <v>0</v>
      </c>
      <c r="AJ266" s="284"/>
      <c r="AK266" s="31">
        <f t="shared" si="441"/>
        <v>0</v>
      </c>
      <c r="AL266" s="22"/>
      <c r="AM266" s="2"/>
      <c r="AN266" s="22" t="b">
        <f t="shared" si="442"/>
        <v>0</v>
      </c>
      <c r="AP266" s="31"/>
      <c r="AQ266" s="175"/>
      <c r="AR266" s="1" t="b">
        <f t="shared" si="443"/>
        <v>0</v>
      </c>
      <c r="AS266" s="189"/>
      <c r="AT266" s="22">
        <f t="shared" si="444"/>
        <v>5</v>
      </c>
      <c r="AU266" s="189"/>
      <c r="AV266" s="22">
        <f t="shared" si="445"/>
        <v>5</v>
      </c>
      <c r="AW266" s="189"/>
      <c r="AX266" s="22">
        <f t="shared" si="446"/>
        <v>5</v>
      </c>
      <c r="AY266" s="189"/>
      <c r="AZ266" s="189" t="b">
        <f t="shared" si="447"/>
        <v>0</v>
      </c>
      <c r="BA266" s="18"/>
      <c r="BB266" s="1">
        <f t="shared" si="448"/>
        <v>-2</v>
      </c>
      <c r="BC266" s="3">
        <v>45657</v>
      </c>
      <c r="BD266" s="22"/>
      <c r="BE266" s="22">
        <f t="shared" si="449"/>
        <v>0</v>
      </c>
      <c r="BF266" s="18">
        <f t="shared" si="450"/>
        <v>0</v>
      </c>
      <c r="BG266" s="1">
        <f t="shared" si="451"/>
        <v>-4</v>
      </c>
      <c r="BH266" s="225"/>
      <c r="BI266" s="225">
        <f>BH266*M266</f>
        <v>0</v>
      </c>
      <c r="BJ266" s="225">
        <f t="shared" si="452"/>
        <v>2</v>
      </c>
      <c r="BK266" s="31"/>
      <c r="BL266" s="31">
        <f t="shared" si="458"/>
        <v>0</v>
      </c>
      <c r="BM266" s="1">
        <f t="shared" si="453"/>
        <v>0.5</v>
      </c>
      <c r="BN266" s="61"/>
      <c r="BO266" s="61">
        <f t="shared" si="459"/>
        <v>0</v>
      </c>
      <c r="BP266" s="1">
        <f t="shared" si="454"/>
        <v>5</v>
      </c>
      <c r="BQ266" s="206"/>
      <c r="BR266" s="61"/>
      <c r="BS266" s="337">
        <f t="shared" si="460"/>
        <v>0</v>
      </c>
      <c r="BT266" s="225">
        <f t="shared" si="455"/>
        <v>-5</v>
      </c>
      <c r="BU266" s="61"/>
      <c r="BV266" s="1"/>
      <c r="BW266" s="1" t="b">
        <f t="shared" si="456"/>
        <v>0</v>
      </c>
      <c r="BX266" s="206" t="s">
        <v>408</v>
      </c>
      <c r="BY266" s="206">
        <f t="shared" si="457"/>
        <v>5</v>
      </c>
      <c r="BZ266" s="3"/>
      <c r="CA266" s="1" t="s">
        <v>437</v>
      </c>
      <c r="CB266" s="61"/>
      <c r="CC266" s="61"/>
      <c r="CD266" s="332"/>
      <c r="CL266" s="332"/>
    </row>
    <row r="267" spans="2:96" ht="15.75" hidden="1" customHeight="1" x14ac:dyDescent="0.2"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70"/>
      <c r="M267" s="358"/>
      <c r="N267" s="335"/>
      <c r="O267" s="246"/>
      <c r="P267" s="246"/>
      <c r="Q267" s="246"/>
      <c r="R267" s="246"/>
      <c r="S267" s="249"/>
      <c r="T267" s="451"/>
      <c r="U267" s="208"/>
      <c r="X267" s="80"/>
      <c r="Y267" s="189"/>
      <c r="Z267" s="189"/>
      <c r="AA267" s="22">
        <f t="shared" si="434"/>
        <v>1.5</v>
      </c>
      <c r="AB267" s="336">
        <f t="shared" si="435"/>
        <v>0</v>
      </c>
      <c r="AC267" s="337">
        <f t="shared" si="436"/>
        <v>0</v>
      </c>
      <c r="AD267" s="366">
        <f t="shared" si="437"/>
        <v>0</v>
      </c>
      <c r="AE267" s="337">
        <f t="shared" si="438"/>
        <v>0</v>
      </c>
      <c r="AF267" s="332"/>
      <c r="AG267" s="332"/>
      <c r="AH267" s="225" t="str">
        <f t="shared" si="439"/>
        <v>F</v>
      </c>
      <c r="AI267" s="31">
        <f t="shared" si="440"/>
        <v>0</v>
      </c>
      <c r="AJ267" s="284"/>
      <c r="AK267" s="31">
        <f t="shared" si="441"/>
        <v>0</v>
      </c>
      <c r="AL267" s="22"/>
      <c r="AM267" s="2"/>
      <c r="AN267" s="22" t="b">
        <f t="shared" si="442"/>
        <v>0</v>
      </c>
      <c r="AP267" s="31"/>
      <c r="AQ267" s="175"/>
      <c r="AR267" s="1" t="b">
        <f t="shared" si="443"/>
        <v>0</v>
      </c>
      <c r="AS267" s="189"/>
      <c r="AT267" s="22">
        <f t="shared" si="444"/>
        <v>5</v>
      </c>
      <c r="AU267" s="189"/>
      <c r="AV267" s="22">
        <f t="shared" si="445"/>
        <v>5</v>
      </c>
      <c r="AW267" s="189"/>
      <c r="AX267" s="22">
        <f t="shared" si="446"/>
        <v>5</v>
      </c>
      <c r="AY267" s="189"/>
      <c r="AZ267" s="189" t="b">
        <f t="shared" si="447"/>
        <v>0</v>
      </c>
      <c r="BA267" s="18"/>
      <c r="BB267" s="1">
        <f t="shared" si="448"/>
        <v>-2</v>
      </c>
      <c r="BC267" s="3">
        <v>45657</v>
      </c>
      <c r="BD267" s="22"/>
      <c r="BE267" s="22">
        <f t="shared" si="449"/>
        <v>0</v>
      </c>
      <c r="BF267" s="18">
        <f t="shared" si="450"/>
        <v>0</v>
      </c>
      <c r="BG267" s="1">
        <f t="shared" si="451"/>
        <v>-4</v>
      </c>
      <c r="BH267" s="225"/>
      <c r="BI267" s="225">
        <f>BH267*M267</f>
        <v>0</v>
      </c>
      <c r="BJ267" s="225">
        <f t="shared" si="452"/>
        <v>2</v>
      </c>
      <c r="BK267" s="31"/>
      <c r="BL267" s="31">
        <f t="shared" si="458"/>
        <v>0</v>
      </c>
      <c r="BM267" s="1">
        <f t="shared" si="453"/>
        <v>0.5</v>
      </c>
      <c r="BN267" s="61"/>
      <c r="BO267" s="61">
        <f t="shared" si="459"/>
        <v>0</v>
      </c>
      <c r="BP267" s="1">
        <f t="shared" si="454"/>
        <v>5</v>
      </c>
      <c r="BQ267" s="206"/>
      <c r="BR267" s="61"/>
      <c r="BS267" s="337">
        <f t="shared" si="460"/>
        <v>0</v>
      </c>
      <c r="BT267" s="225">
        <f t="shared" si="455"/>
        <v>-5</v>
      </c>
      <c r="BU267" s="61"/>
      <c r="BV267" s="1"/>
      <c r="BW267" s="1" t="b">
        <f t="shared" si="456"/>
        <v>0</v>
      </c>
      <c r="BX267" s="206" t="s">
        <v>408</v>
      </c>
      <c r="BY267" s="206">
        <f t="shared" si="457"/>
        <v>5</v>
      </c>
      <c r="BZ267" s="3"/>
      <c r="CA267" s="1" t="s">
        <v>437</v>
      </c>
      <c r="CB267" s="61"/>
      <c r="CC267" s="61"/>
      <c r="CD267" s="332"/>
      <c r="CL267" s="332"/>
    </row>
    <row r="268" spans="2:96" x14ac:dyDescent="0.2"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70"/>
      <c r="M268" s="358"/>
      <c r="N268" s="335"/>
      <c r="O268" s="246"/>
      <c r="P268" s="246"/>
      <c r="Q268" s="246"/>
      <c r="R268" s="246"/>
      <c r="S268" s="249"/>
      <c r="T268" s="451"/>
      <c r="U268" s="208"/>
      <c r="X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80"/>
      <c r="BE268" s="80"/>
      <c r="BF268" s="80"/>
      <c r="BG268" s="80"/>
      <c r="BH268" s="80"/>
      <c r="BI268" s="80"/>
      <c r="BJ268" s="80"/>
      <c r="BK268" s="80"/>
      <c r="BL268" s="80"/>
      <c r="BM268" s="80"/>
      <c r="BN268" s="80"/>
      <c r="BO268" s="80"/>
      <c r="BP268" s="80"/>
      <c r="BQ268" s="80"/>
      <c r="BR268" s="80"/>
      <c r="BS268" s="80"/>
      <c r="BT268" s="80"/>
      <c r="BU268" s="80"/>
      <c r="BV268" s="80"/>
      <c r="BW268" s="80"/>
      <c r="BX268" s="80"/>
      <c r="BY268" s="80"/>
      <c r="BZ268" s="80"/>
      <c r="CA268" s="80"/>
      <c r="CB268" s="61"/>
      <c r="CC268" s="61"/>
      <c r="CD268" s="332"/>
      <c r="CL268" s="332"/>
    </row>
    <row r="269" spans="2:96" x14ac:dyDescent="0.2"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70"/>
      <c r="M269" s="358"/>
      <c r="N269" s="335"/>
      <c r="O269" s="246"/>
      <c r="P269" s="246"/>
      <c r="Q269" s="246"/>
      <c r="R269" s="246"/>
      <c r="S269" s="249"/>
      <c r="T269" s="451"/>
      <c r="U269" s="33"/>
      <c r="X269" s="80"/>
      <c r="Y269" s="80"/>
      <c r="Z269" s="80"/>
      <c r="AA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  <c r="AZ269" s="80"/>
      <c r="BA269" s="80"/>
      <c r="BB269" s="80"/>
      <c r="BC269" s="80"/>
      <c r="BD269" s="80"/>
      <c r="BE269" s="80"/>
      <c r="BF269" s="80"/>
      <c r="BG269" s="80"/>
      <c r="BH269" s="80"/>
      <c r="BI269" s="80"/>
      <c r="BJ269" s="80"/>
      <c r="BK269" s="80"/>
      <c r="BL269" s="80"/>
      <c r="BM269" s="80"/>
      <c r="BN269" s="80"/>
      <c r="BO269" s="80"/>
      <c r="BP269" s="80"/>
      <c r="BQ269" s="80"/>
      <c r="BR269" s="80"/>
      <c r="BS269" s="80"/>
      <c r="BT269" s="80"/>
      <c r="BU269" s="80"/>
      <c r="BV269" s="80"/>
      <c r="BW269" s="80"/>
      <c r="BX269" s="80"/>
      <c r="BY269" s="80"/>
      <c r="BZ269" s="80"/>
      <c r="CA269" s="1"/>
      <c r="CB269" s="61"/>
      <c r="CC269" s="61"/>
      <c r="CD269" s="332"/>
      <c r="CL269" s="332"/>
    </row>
    <row r="270" spans="2:96" ht="17.25" customHeight="1" x14ac:dyDescent="0.2">
      <c r="B270" s="246"/>
      <c r="C270" s="246"/>
      <c r="D270" s="246"/>
      <c r="E270" s="246"/>
      <c r="F270" s="246"/>
      <c r="G270" s="246"/>
      <c r="H270" s="246"/>
      <c r="I270" s="246"/>
      <c r="J270" s="246"/>
      <c r="K270" s="246"/>
      <c r="L270" s="270"/>
      <c r="M270" s="358"/>
      <c r="N270" s="335"/>
      <c r="O270" s="246"/>
      <c r="P270" s="246"/>
      <c r="Q270" s="246"/>
      <c r="R270" s="246"/>
      <c r="S270" s="249"/>
      <c r="T270" s="456" t="s">
        <v>677</v>
      </c>
      <c r="U270" s="444" t="s">
        <v>937</v>
      </c>
      <c r="X270" s="80"/>
      <c r="Y270" s="80"/>
      <c r="Z270" s="80"/>
      <c r="AA270" s="80"/>
      <c r="AB270" s="455">
        <f>VLOOKUP(CLEAN(TRIM(T270)), 'ETF''s'!$B$7:$C$42, 2, FALSE)</f>
        <v>25</v>
      </c>
      <c r="AC270" s="506">
        <f>VLOOKUP(CLEAN(TRIM(T270)), 'ETF''s'!$B$7:$D$42, 3, FALSE)</f>
        <v>9.5</v>
      </c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80"/>
      <c r="BE270" s="80"/>
      <c r="BF270" s="80"/>
      <c r="BG270" s="80"/>
      <c r="BH270" s="80"/>
      <c r="BI270" s="80"/>
      <c r="BJ270" s="80"/>
      <c r="BK270" s="80"/>
      <c r="BL270" s="80"/>
      <c r="BM270" s="80"/>
      <c r="BN270" s="80"/>
      <c r="BO270" s="80"/>
      <c r="BP270" s="80"/>
      <c r="BQ270" s="80"/>
      <c r="BR270" s="80"/>
      <c r="BS270" s="80"/>
      <c r="BT270" s="80"/>
      <c r="BU270" s="80"/>
      <c r="BV270" s="80"/>
      <c r="BW270" s="80"/>
      <c r="BX270" s="80"/>
      <c r="BY270" s="80"/>
      <c r="BZ270" s="80"/>
      <c r="CA270" s="1"/>
      <c r="CB270" s="61"/>
      <c r="CC270" s="61"/>
      <c r="CD270" s="332"/>
      <c r="CL270" s="332"/>
      <c r="CR270" t="s">
        <v>937</v>
      </c>
    </row>
    <row r="271" spans="2:96" x14ac:dyDescent="0.2">
      <c r="B271" s="246"/>
      <c r="C271" s="246"/>
      <c r="D271" s="246"/>
      <c r="E271" s="246"/>
      <c r="F271" s="246"/>
      <c r="G271" s="246"/>
      <c r="H271" s="246"/>
      <c r="I271" s="246"/>
      <c r="J271" s="246"/>
      <c r="K271" s="246"/>
      <c r="L271" s="270"/>
      <c r="M271" s="358"/>
      <c r="N271" s="335"/>
      <c r="O271" s="246"/>
      <c r="P271" s="246"/>
      <c r="Q271" s="246"/>
      <c r="R271" s="246"/>
      <c r="S271" s="249" t="str">
        <f>IF(BN271&lt;30,$BX$1,IF(BN271&gt;70,$BR$1,$BV$1))</f>
        <v>˅</v>
      </c>
      <c r="T271" s="451"/>
      <c r="U271" s="208" t="s">
        <v>938</v>
      </c>
      <c r="V271" t="s">
        <v>939</v>
      </c>
      <c r="X271" s="80">
        <v>25.95</v>
      </c>
      <c r="Y271" s="189"/>
      <c r="Z271" s="189"/>
      <c r="AA271" s="22">
        <f>AN271+AP271+AR271+AZ271+BB271+BG271+BJ271+BM271+BT271+BW271+BY271+AC271+AI271+BP271+AK271</f>
        <v>55.5</v>
      </c>
      <c r="AB271" s="336">
        <f>IF(X271&gt;0,AB$270,0)</f>
        <v>25</v>
      </c>
      <c r="AC271" s="337">
        <f>IF(AB271&gt;0,AC$270,0)</f>
        <v>9.5</v>
      </c>
      <c r="AD271" s="366">
        <f>AB271*M271</f>
        <v>0</v>
      </c>
      <c r="AE271" s="337">
        <f>AC271*M271</f>
        <v>0</v>
      </c>
      <c r="AF271" s="332">
        <v>212472</v>
      </c>
      <c r="AG271" s="332"/>
      <c r="AH271" s="225" t="str">
        <f>IF(AF271&gt;2500000,AQ$2,IF(AF271&gt;1000000,AR$2,IF(AF271&gt;750000,AS$2,IF(AF271&gt;500000,AT$2,IF(AF271&lt;500000,AU$2)))))</f>
        <v>F</v>
      </c>
      <c r="AI271" s="31">
        <f>IF(AH271=AQ$2,20,IF(AH271=AR$2,15,IF(AH271=AS$2,10,IF(AH271=AT$2,5,IF(AH271=AU$2,0)))))</f>
        <v>0</v>
      </c>
      <c r="AJ271" s="284">
        <v>53</v>
      </c>
      <c r="AK271" s="31">
        <f>IF(AJ271&gt;84,20,IF(AJ271&gt;80,15,IF(AJ271&gt;75,10,IF(AJ271&gt;70,5,IF(AJ271&gt;49,0,IF(AJ271&lt;1,0,IF(AJ271&lt;20,-20,IF(AJ271&lt;30,-15,IF(AJ271&lt;40,-10,IF(AJ271&lt;50,-5))))))))))</f>
        <v>0</v>
      </c>
      <c r="AL271" s="22"/>
      <c r="AM271" s="2" t="s">
        <v>398</v>
      </c>
      <c r="AN271" s="22">
        <f>IF(AM271=$AN$1,20,IF(AM271=$AO$1,17,IF(AM271=$AP$1,12,IF(AM271=$AQ$1,5,IF(AM271=$AR$1,0)))))</f>
        <v>12</v>
      </c>
      <c r="AP271" s="31"/>
      <c r="AQ271" s="175" t="s">
        <v>404</v>
      </c>
      <c r="AR271" s="1">
        <f>IF(AQ271=$AS$1,20,IF(AQ271=$AU$1,18,IF(AQ271=$AW$1,14,IF(AQ271=$AY$1,10,IF(AQ271=$BA$1,5,IF(AQ271=$BC$1,0,IF(AQ271=$BD$1,-2.5)))))))</f>
        <v>10</v>
      </c>
      <c r="AS271" s="189">
        <v>0.97</v>
      </c>
      <c r="AT271" s="22">
        <f>IF(AS271&lt;1,5,IF(AS271&lt;2,0,IF(AS271&gt;2,-5, IF(AS271=0,5,IF(AS271&lt;0,-7)))))</f>
        <v>5</v>
      </c>
      <c r="AU271" s="189">
        <v>117.95</v>
      </c>
      <c r="AV271" s="22">
        <f>IF(AU271&lt;0,-7,IF(AU271&lt;15,5,IF(AU271&lt;25,2,IF(AU271=25,-5,IF(AU271&gt;25,0)))))</f>
        <v>0</v>
      </c>
      <c r="AW271" s="189">
        <v>9.08</v>
      </c>
      <c r="AX271" s="22">
        <f>IF(AW271=1,5,IF(AW271&lt;1,5,IF(AW271&gt;1,0)))</f>
        <v>0</v>
      </c>
      <c r="AY271" s="273" t="s">
        <v>406</v>
      </c>
      <c r="AZ271" s="189">
        <f>IF(AY271=$AS$1,20,IF(AY271=$AU$1,18,IF(AY271=$AW$1,14,IF(AY271=$AY$1,10,IF(AY271=$BA$1,5,IF(AY271=$BC$1,0,IF(AY271=$BD$1,-2.5)))))))</f>
        <v>0</v>
      </c>
      <c r="BA271" s="18">
        <v>2.1999999999999999E-2</v>
      </c>
      <c r="BB271" s="1">
        <f>IF(BA271&gt;0.05,2,IF(BA271&gt;0,1,IF(BA271&lt;-0.05,-1,IF(BA271&lt;0.1,-2))))</f>
        <v>1</v>
      </c>
      <c r="BC271" s="3">
        <v>45657</v>
      </c>
      <c r="BD271" s="22">
        <v>21</v>
      </c>
      <c r="BE271" s="22">
        <f>X271</f>
        <v>25.95</v>
      </c>
      <c r="BF271" s="18">
        <f>IF(BD271&gt;0,(BE271-BD271)/BD271,0)</f>
        <v>0.23571428571428568</v>
      </c>
      <c r="BG271" s="1">
        <f>IF(BF271&gt;0.05,4,IF(BF271&gt;0,2,IF(BF271&lt;-0.05,-2,IF(BF271&lt;0.1,-4))))</f>
        <v>4</v>
      </c>
      <c r="BH271" s="225">
        <v>-3</v>
      </c>
      <c r="BI271" s="225">
        <f>BH271*M271</f>
        <v>0</v>
      </c>
      <c r="BJ271" s="225">
        <f>IF(BH271&gt;5,-1,IF(BH271&gt;4,0,IF(BH271&gt;3,1,IF(BH271&gt;2,2,IF(BH271&gt;1,2, IF(BH271=0,2,IF(BH271&lt;-5,-2,IF(BH271&lt;4,2,IF(BH271&lt;0,1)))))))))</f>
        <v>2</v>
      </c>
      <c r="BK271" s="31">
        <v>10</v>
      </c>
      <c r="BL271" s="31">
        <f>BK271*M271</f>
        <v>0</v>
      </c>
      <c r="BM271" s="1">
        <f>IF(BK271&gt;40,4,IF(BK271&gt;30,3.5,IF(BK271&gt;20,3,IF(BK271&gt;10,2,IF(BK271&gt;0,1,IF(BK271=0,0.5,IF(BK271&lt;-40,-4,IF(BK271&lt;-30,-3,IF(BK271&lt;-20,-2.5,IF(BK271&lt;-10,-2,IF(BK271&lt;0,0)))))))))))</f>
        <v>1</v>
      </c>
      <c r="BN271" s="61">
        <v>21</v>
      </c>
      <c r="BO271" s="61">
        <f>BN271*M271</f>
        <v>0</v>
      </c>
      <c r="BP271" s="1">
        <f>IF(BN271&lt;10,5,IF(BN271&lt;20,4,IF(BN271&lt;30,3,IF(BN271&lt;40,2,IF(BN271&lt;50,1,IF(BN271=50,0,IF(BN271&gt;90,-5,IF(BN271&gt;80,-4,IF(BN271&gt;70,-3,IF(BN271&gt;60,-2,IF(BN271&gt;50,-1,0)))))))))))</f>
        <v>3</v>
      </c>
      <c r="BQ271" s="206"/>
      <c r="BR271" s="61">
        <v>0.62</v>
      </c>
      <c r="BS271" s="337">
        <f>BR271*M271</f>
        <v>0</v>
      </c>
      <c r="BT271" s="225">
        <f>IF(BR271=1,20,IF(BR271&gt;0.9,16,IF(BR271&gt;0.8,12,IF(BR271&gt;0.7,8,IF(BR271&gt;0.6,4,IF(BR271&gt;0.5,0,IF(BR271&gt;0.4,-1,IF(BR271&gt;0.3,-2,IF(BR271&gt;0.2,-3,IF(BR271&gt;0.1,-4,IF(BR271&gt;0,-5,IF(BR271=0,-5))))))))))))</f>
        <v>4</v>
      </c>
      <c r="BU271" s="61"/>
      <c r="BV271" s="1" t="s">
        <v>412</v>
      </c>
      <c r="BW271" s="1">
        <f>IF(BV271=$BZ$1,8,IF(BV271=$CA$1,4,IF(BV271=$CB$1,0,IF(BV271=$CC$1,-4,IF(BV271=$CE$1,-8)))))</f>
        <v>4</v>
      </c>
      <c r="BX271" s="206" t="s">
        <v>408</v>
      </c>
      <c r="BY271" s="206">
        <f>IF(BX271=BR$1,5,IF(BX271=BV$1,0,IF(BX271=BX$1,-5)))</f>
        <v>5</v>
      </c>
      <c r="BZ271" s="3"/>
      <c r="CA271" s="1" t="s">
        <v>437</v>
      </c>
      <c r="CE271" t="s">
        <v>110</v>
      </c>
      <c r="CF271" t="s">
        <v>940</v>
      </c>
      <c r="CG271" t="s">
        <v>941</v>
      </c>
      <c r="CH271" t="s">
        <v>942</v>
      </c>
      <c r="CL271" s="332"/>
      <c r="CR271" t="s">
        <v>938</v>
      </c>
    </row>
    <row r="272" spans="2:96" x14ac:dyDescent="0.2">
      <c r="B272" s="246"/>
      <c r="C272" s="246"/>
      <c r="D272" s="246"/>
      <c r="E272" s="246"/>
      <c r="F272" s="246"/>
      <c r="G272" s="246"/>
      <c r="H272" s="246"/>
      <c r="I272" s="246"/>
      <c r="J272" s="246"/>
      <c r="K272" s="246"/>
      <c r="L272" s="270"/>
      <c r="M272" s="358"/>
      <c r="N272" s="335"/>
      <c r="O272" s="246"/>
      <c r="P272" s="246"/>
      <c r="Q272" s="246"/>
      <c r="R272" s="246"/>
      <c r="S272" s="249" t="str">
        <f>IF(BN272&lt;30,$BX$1,IF(BN272&gt;70,$BR$1,$BV$1))</f>
        <v>˃</v>
      </c>
      <c r="T272" s="451"/>
      <c r="U272" s="208" t="s">
        <v>943</v>
      </c>
      <c r="V272" t="s">
        <v>944</v>
      </c>
      <c r="X272" s="80">
        <v>45.11</v>
      </c>
      <c r="Y272" s="189"/>
      <c r="Z272" s="189"/>
      <c r="AA272" s="22">
        <f>AN272+AP272+AR272+AZ272+BB272+BG272+BJ272+BM272+BT272+BW272+BY272+AC272+AI272+BP272+AK272</f>
        <v>34.5</v>
      </c>
      <c r="AB272" s="336">
        <f>IF(X272&gt;0,AB$270,0)</f>
        <v>25</v>
      </c>
      <c r="AC272" s="337">
        <f>IF(AB272&gt;0,AC$270,0)</f>
        <v>9.5</v>
      </c>
      <c r="AD272" s="366">
        <f>AB272*M272</f>
        <v>0</v>
      </c>
      <c r="AE272" s="337">
        <f>AC272*M272</f>
        <v>0</v>
      </c>
      <c r="AF272" s="332">
        <v>395296</v>
      </c>
      <c r="AG272" s="332">
        <v>121441</v>
      </c>
      <c r="AH272" s="225" t="str">
        <f>IF(AF272&gt;2500000,AQ$2,IF(AF272&gt;1000000,AR$2,IF(AF272&gt;750000,AS$2,IF(AF272&gt;500000,AT$2,IF(AF272&lt;500000,AU$2)))))</f>
        <v>F</v>
      </c>
      <c r="AI272" s="31">
        <f>IF(AH272=AQ$2,20,IF(AH272=AR$2,15,IF(AH272=AS$2,10,IF(AH272=AT$2,5,IF(AH272=AU$2,0)))))</f>
        <v>0</v>
      </c>
      <c r="AJ272" s="284">
        <v>84</v>
      </c>
      <c r="AK272" s="31">
        <f>IF(AJ272&gt;84,20,IF(AJ272&gt;80,15,IF(AJ272&gt;75,10,IF(AJ272&gt;70,5,IF(AJ272&gt;49,0,IF(AJ272&lt;1,0,IF(AJ272&lt;20,-20,IF(AJ272&lt;30,-15,IF(AJ272&lt;40,-10,IF(AJ272&lt;50,-5))))))))))</f>
        <v>15</v>
      </c>
      <c r="AL272" s="22"/>
      <c r="AM272" s="457" t="s">
        <v>399</v>
      </c>
      <c r="AN272" s="22">
        <f>IF(AM272=$AN$1,20,IF(AM272=$AO$1,17,IF(AM272=$AP$1,12,IF(AM272=$AQ$1,5,IF(AM272=$AR$1,0)))))</f>
        <v>5</v>
      </c>
      <c r="AP272" s="31"/>
      <c r="AQ272" s="273" t="s">
        <v>406</v>
      </c>
      <c r="AR272" s="1">
        <f>IF(AQ272=$AS$1,20,IF(AQ272=$AU$1,18,IF(AQ272=$AW$1,14,IF(AQ272=$AY$1,10,IF(AQ272=$BA$1,5,IF(AQ272=$BC$1,0,IF(AQ272=$BD$1,-2.5)))))))</f>
        <v>0</v>
      </c>
      <c r="AS272" s="189">
        <v>0.01</v>
      </c>
      <c r="AT272" s="22">
        <f>IF(AS272&lt;1,5,IF(AS272&lt;2,0,IF(AS272&gt;2,-5, IF(AS272=0,5,IF(AS272&lt;0,-7)))))</f>
        <v>5</v>
      </c>
      <c r="AU272" s="189">
        <v>28.02</v>
      </c>
      <c r="AV272" s="22">
        <f>IF(AU272&lt;0,-7,IF(AU272&lt;15,5,IF(AU272&lt;25,2,IF(AU272=25,-5,IF(AU272&gt;25,0)))))</f>
        <v>0</v>
      </c>
      <c r="AW272" s="189">
        <v>2.16</v>
      </c>
      <c r="AX272" s="22">
        <f>IF(AW272=1,5,IF(AW272&lt;1,5,IF(AW272&gt;1,0)))</f>
        <v>0</v>
      </c>
      <c r="AY272" s="273" t="s">
        <v>406</v>
      </c>
      <c r="AZ272" s="189">
        <f>IF(AY272=$AS$1,20,IF(AY272=$AU$1,18,IF(AY272=$AW$1,14,IF(AY272=$AY$1,10,IF(AY272=$BA$1,5,IF(AY272=$BC$1,0,IF(AY272=$BD$1,-2.5)))))))</f>
        <v>0</v>
      </c>
      <c r="BA272" s="18">
        <v>-0.13600000000000001</v>
      </c>
      <c r="BB272" s="1">
        <f>IF(BA272&gt;0.05,2,IF(BA272&gt;0,1,IF(BA272&lt;-0.05,-1,IF(BA272&lt;0.1,-2))))</f>
        <v>-1</v>
      </c>
      <c r="BC272" s="3">
        <v>45291</v>
      </c>
      <c r="BD272" s="22">
        <v>49</v>
      </c>
      <c r="BE272" s="22">
        <f>X272</f>
        <v>45.11</v>
      </c>
      <c r="BF272" s="18">
        <f>IF(BD272&gt;0,(BE272-BD272)/BD272,0)</f>
        <v>-7.9387755102040825E-2</v>
      </c>
      <c r="BG272" s="1">
        <f>IF(BF272&gt;0.05,4,IF(BF272&gt;0,2,IF(BF272&lt;-0.05,-2,IF(BF272&lt;0.1,-4))))</f>
        <v>-2</v>
      </c>
      <c r="BH272" s="225">
        <v>1</v>
      </c>
      <c r="BI272" s="225">
        <f>BH272*M272</f>
        <v>0</v>
      </c>
      <c r="BJ272" s="225">
        <f>IF(BH272&gt;5,-1,IF(BH272&gt;4,0,IF(BH272&gt;3,1,IF(BH272&gt;2,2,IF(BH272&gt;1,2, IF(BH272=0,2,IF(BH272&lt;-5,-2,IF(BH272&lt;4,2,IF(BH272&lt;0,1)))))))))</f>
        <v>2</v>
      </c>
      <c r="BK272" s="31">
        <v>-6</v>
      </c>
      <c r="BL272" s="31">
        <f>BK272*M272</f>
        <v>0</v>
      </c>
      <c r="BM272" s="1">
        <f>IF(BK272&gt;40,4,IF(BK272&gt;30,3.5,IF(BK272&gt;20,3,IF(BK272&gt;10,2,IF(BK272&gt;0,1,IF(BK272=0,0.5,IF(BK272&lt;-40,-4,IF(BK272&lt;-30,-3,IF(BK272&lt;-20,-2.5,IF(BK272&lt;-10,-2,IF(BK272&lt;0,0)))))))))))</f>
        <v>0</v>
      </c>
      <c r="BN272" s="61">
        <v>32</v>
      </c>
      <c r="BO272" s="61">
        <f>BN272*M272</f>
        <v>0</v>
      </c>
      <c r="BP272" s="1">
        <f>IF(BN272&lt;10,5,IF(BN272&lt;20,4,IF(BN272&lt;30,3,IF(BN272&lt;40,2,IF(BN272&lt;50,1,IF(BN272=50,0,IF(BN272&gt;90,-5,IF(BN272&gt;80,-4,IF(BN272&gt;70,-3,IF(BN272&gt;60,-2,IF(BN272&gt;50,-1,0)))))))))))</f>
        <v>2</v>
      </c>
      <c r="BQ272" s="206"/>
      <c r="BR272" s="61">
        <v>0.01</v>
      </c>
      <c r="BS272" s="337">
        <f>BR272*M272</f>
        <v>0</v>
      </c>
      <c r="BT272" s="225">
        <f>IF(BR272=1,20,IF(BR272&gt;0.9,16,IF(BR272&gt;0.8,12,IF(BR272&gt;0.7,8,IF(BR272&gt;0.6,4,IF(BR272&gt;0.5,0,IF(BR272&gt;0.4,-1,IF(BR272&gt;0.3,-2,IF(BR272&gt;0.2,-3,IF(BR272&gt;0.1,-4,IF(BR272&gt;0,-5,IF(BR272=0,-5))))))))))))</f>
        <v>-5</v>
      </c>
      <c r="BU272" s="61"/>
      <c r="BV272" s="1" t="s">
        <v>412</v>
      </c>
      <c r="BW272" s="1">
        <f>IF(BV272=$BZ$1,8,IF(BV272=$CA$1,4,IF(BV272=$CB$1,0,IF(BV272=$CC$1,-4,IF(BV272=$CE$1,-8)))))</f>
        <v>4</v>
      </c>
      <c r="BX272" s="206" t="s">
        <v>408</v>
      </c>
      <c r="BY272" s="206">
        <f>IF(BX272=BR$1,5,IF(BX272=BV$1,0,IF(BX272=BX$1,-5)))</f>
        <v>5</v>
      </c>
      <c r="BZ272" s="3"/>
      <c r="CA272" s="1" t="s">
        <v>437</v>
      </c>
      <c r="CB272" s="61">
        <v>42.5</v>
      </c>
      <c r="CC272" s="61">
        <v>95</v>
      </c>
      <c r="CD272" s="332"/>
      <c r="CE272" t="s">
        <v>110</v>
      </c>
      <c r="CF272" t="s">
        <v>940</v>
      </c>
      <c r="CG272" t="s">
        <v>945</v>
      </c>
      <c r="CH272" t="s">
        <v>946</v>
      </c>
      <c r="CL272" s="332"/>
      <c r="CR272" t="s">
        <v>943</v>
      </c>
    </row>
    <row r="273" spans="2:96" ht="15.75" hidden="1" customHeight="1" x14ac:dyDescent="0.2">
      <c r="B273" s="246"/>
      <c r="C273" s="246"/>
      <c r="D273" s="246"/>
      <c r="E273" s="246"/>
      <c r="F273" s="246"/>
      <c r="G273" s="246"/>
      <c r="H273" s="246"/>
      <c r="I273" s="246"/>
      <c r="J273" s="246"/>
      <c r="K273" s="246"/>
      <c r="L273" s="270"/>
      <c r="M273" s="358"/>
      <c r="N273" s="335"/>
      <c r="O273" s="246"/>
      <c r="P273" s="246"/>
      <c r="Q273" s="246"/>
      <c r="R273" s="246"/>
      <c r="S273" s="249"/>
      <c r="T273" s="451"/>
      <c r="U273" s="208"/>
      <c r="X273" s="80"/>
      <c r="Y273" s="189"/>
      <c r="Z273" s="189"/>
      <c r="AA273" s="22">
        <f>AN273+AP273+AR273+AZ273+BB273+BG273+BJ273+BM273+BT273+BW273+BY273+AC273+AI273+BP273+AK273</f>
        <v>1.5</v>
      </c>
      <c r="AB273" s="336">
        <f>IF(X273&gt;0,AB$270,0)</f>
        <v>0</v>
      </c>
      <c r="AC273" s="337">
        <f>IF(AB273&gt;0,AC$270,0)</f>
        <v>0</v>
      </c>
      <c r="AD273" s="366">
        <f>AB273*M273</f>
        <v>0</v>
      </c>
      <c r="AE273" s="337">
        <f>AC273*M273</f>
        <v>0</v>
      </c>
      <c r="AF273" s="332"/>
      <c r="AG273" s="332"/>
      <c r="AH273" s="225" t="str">
        <f>IF(AF273&gt;2500000,AQ$2,IF(AF273&gt;1000000,AR$2,IF(AF273&gt;750000,AS$2,IF(AF273&gt;500000,AT$2,IF(AF273&lt;500000,AU$2)))))</f>
        <v>F</v>
      </c>
      <c r="AI273" s="31">
        <f>IF(AH273=AQ$2,20,IF(AH273=AR$2,15,IF(AH273=AS$2,10,IF(AH273=AT$2,5,IF(AH273=AU$2,0)))))</f>
        <v>0</v>
      </c>
      <c r="AJ273" s="284"/>
      <c r="AK273" s="31">
        <f>IF(AJ273&gt;84,20,IF(AJ273&gt;80,15,IF(AJ273&gt;75,10,IF(AJ273&gt;70,5,IF(AJ273&gt;49,0,IF(AJ273&lt;1,0,IF(AJ273&lt;20,-20,IF(AJ273&lt;30,-15,IF(AJ273&lt;40,-10,IF(AJ273&lt;50,-5))))))))))</f>
        <v>0</v>
      </c>
      <c r="AL273" s="22"/>
      <c r="AM273" s="2"/>
      <c r="AN273" s="22" t="b">
        <f>IF(AM273=$AN$1,20,IF(AM273=$AO$1,17,IF(AM273=$AP$1,12,IF(AM273=$AQ$1,5,IF(AM273=$AR$1,0)))))</f>
        <v>0</v>
      </c>
      <c r="AP273" s="31"/>
      <c r="AQ273" s="175"/>
      <c r="AR273" s="1" t="b">
        <f>IF(AQ273=$AS$1,20,IF(AQ273=$AU$1,18,IF(AQ273=$AW$1,14,IF(AQ273=$AY$1,10,IF(AQ273=$BA$1,5,IF(AQ273=$BC$1,0,IF(AQ273=$BD$1,-2.5)))))))</f>
        <v>0</v>
      </c>
      <c r="AS273" s="189"/>
      <c r="AT273" s="22">
        <f>IF(AS273&lt;1,5,IF(AS273&lt;2,0,IF(AS273&gt;2,-5, IF(AS273=0,5,IF(AS273&lt;0,-7)))))</f>
        <v>5</v>
      </c>
      <c r="AU273" s="189"/>
      <c r="AV273" s="22">
        <f>IF(AU273&lt;0,-7,IF(AU273&lt;15,5,IF(AU273&lt;25,2,IF(AU273=25,-5,IF(AU273&gt;25,0)))))</f>
        <v>5</v>
      </c>
      <c r="AW273" s="189"/>
      <c r="AX273" s="22">
        <f>IF(AW273=1,5,IF(AW273&lt;1,5,IF(AW273&gt;1,0)))</f>
        <v>5</v>
      </c>
      <c r="AY273" s="189"/>
      <c r="AZ273" s="189" t="b">
        <f>IF(AY273=$AS$1,20,IF(AY273=$AU$1,18,IF(AY273=$AW$1,14,IF(AY273=$AY$1,10,IF(AY273=$BA$1,5,IF(AY273=$BC$1,0,IF(AY273=$BD$1,-2.5)))))))</f>
        <v>0</v>
      </c>
      <c r="BA273" s="18"/>
      <c r="BB273" s="1">
        <f>IF(BA273&gt;0.05,2,IF(BA273&gt;0,1,IF(BA273&lt;-0.05,-1,IF(BA273&lt;0.1,-2))))</f>
        <v>-2</v>
      </c>
      <c r="BC273" s="3">
        <v>45657</v>
      </c>
      <c r="BD273" s="22"/>
      <c r="BE273" s="22">
        <f>X273</f>
        <v>0</v>
      </c>
      <c r="BF273" s="18">
        <f>IF(BD273&gt;0,(BE273-BD273)/BD273,0)</f>
        <v>0</v>
      </c>
      <c r="BG273" s="1">
        <f>IF(BF273&gt;0.05,4,IF(BF273&gt;0,2,IF(BF273&lt;-0.05,-2,IF(BF273&lt;0.1,-4))))</f>
        <v>-4</v>
      </c>
      <c r="BH273" s="225"/>
      <c r="BI273" s="225">
        <f>BH273*M273</f>
        <v>0</v>
      </c>
      <c r="BJ273" s="225">
        <f>IF(BH273&gt;5,-1,IF(BH273&gt;4,0,IF(BH273&gt;3,1,IF(BH273&gt;2,2,IF(BH273&gt;1,2, IF(BH273=0,2,IF(BH273&lt;-5,-2,IF(BH273&lt;4,2,IF(BH273&lt;0,1)))))))))</f>
        <v>2</v>
      </c>
      <c r="BK273" s="31"/>
      <c r="BL273" s="31">
        <f>BK273*M273</f>
        <v>0</v>
      </c>
      <c r="BM273" s="1">
        <f>IF(BK273&gt;40,4,IF(BK273&gt;30,3.5,IF(BK273&gt;20,3,IF(BK273&gt;10,2,IF(BK273&gt;0,1,IF(BK273=0,0.5,IF(BK273&lt;-40,-4,IF(BK273&lt;-30,-3,IF(BK273&lt;-20,-2.5,IF(BK273&lt;-10,-2,IF(BK273&lt;0,0)))))))))))</f>
        <v>0.5</v>
      </c>
      <c r="BN273" s="61"/>
      <c r="BO273" s="61">
        <f>BN273*M273</f>
        <v>0</v>
      </c>
      <c r="BP273" s="1">
        <f>IF(BN273&lt;10,5,IF(BN273&lt;20,4,IF(BN273&lt;30,3,IF(BN273&lt;40,2,IF(BN273&lt;50,1,IF(BN273=50,0,IF(BN273&gt;90,-5,IF(BN273&gt;80,-4,IF(BN273&gt;70,-3,IF(BN273&gt;60,-2,IF(BN273&gt;50,-1,0)))))))))))</f>
        <v>5</v>
      </c>
      <c r="BQ273" s="206"/>
      <c r="BR273" s="61"/>
      <c r="BS273" s="337">
        <f>BR273*M273</f>
        <v>0</v>
      </c>
      <c r="BT273" s="225">
        <f>IF(BR273=1,20,IF(BR273&gt;0.9,16,IF(BR273&gt;0.8,12,IF(BR273&gt;0.7,8,IF(BR273&gt;0.6,4,IF(BR273&gt;0.5,0,IF(BR273&gt;0.4,-1,IF(BR273&gt;0.3,-2,IF(BR273&gt;0.2,-3,IF(BR273&gt;0.1,-4,IF(BR273&gt;0,-5,IF(BR273=0,-5))))))))))))</f>
        <v>-5</v>
      </c>
      <c r="BU273" s="61"/>
      <c r="BV273" s="1"/>
      <c r="BW273" s="1" t="b">
        <f>IF(BV273=$BZ$1,8,IF(BV273=$CA$1,4,IF(BV273=$CB$1,0,IF(BV273=$CC$1,-4,IF(BV273=$CE$1,-8)))))</f>
        <v>0</v>
      </c>
      <c r="BX273" s="206" t="s">
        <v>408</v>
      </c>
      <c r="BY273" s="206">
        <f>IF(BX273=BR$1,5,IF(BX273=BV$1,0,IF(BX273=BX$1,-5)))</f>
        <v>5</v>
      </c>
      <c r="BZ273" s="3"/>
      <c r="CA273" s="1" t="s">
        <v>437</v>
      </c>
      <c r="CB273" s="61"/>
      <c r="CC273" s="61"/>
      <c r="CD273" s="332"/>
      <c r="CL273" s="332"/>
    </row>
    <row r="274" spans="2:96" ht="15.75" hidden="1" customHeight="1" x14ac:dyDescent="0.2">
      <c r="B274" s="246"/>
      <c r="C274" s="246"/>
      <c r="D274" s="246"/>
      <c r="E274" s="246"/>
      <c r="F274" s="246"/>
      <c r="G274" s="246"/>
      <c r="H274" s="246"/>
      <c r="I274" s="246"/>
      <c r="J274" s="246"/>
      <c r="K274" s="246"/>
      <c r="L274" s="270"/>
      <c r="M274" s="358"/>
      <c r="N274" s="335"/>
      <c r="O274" s="246"/>
      <c r="P274" s="246"/>
      <c r="Q274" s="246"/>
      <c r="R274" s="246"/>
      <c r="S274" s="249"/>
      <c r="T274" s="451"/>
      <c r="U274" s="208"/>
      <c r="X274" s="80"/>
      <c r="Y274" s="189"/>
      <c r="Z274" s="189"/>
      <c r="AA274" s="22">
        <f>AN274+AP274+AR274+AZ274+BB274+BG274+BJ274+BM274+BT274+BW274+BY274+AC274+AI274+BP274+AK274</f>
        <v>1.5</v>
      </c>
      <c r="AB274" s="336">
        <f>IF(X274&gt;0,AB$270,0)</f>
        <v>0</v>
      </c>
      <c r="AC274" s="337">
        <f>IF(AB274&gt;0,AC$270,0)</f>
        <v>0</v>
      </c>
      <c r="AD274" s="366">
        <f>AB274*M274</f>
        <v>0</v>
      </c>
      <c r="AE274" s="337">
        <f>AC274*M274</f>
        <v>0</v>
      </c>
      <c r="AF274" s="332"/>
      <c r="AG274" s="332"/>
      <c r="AH274" s="225" t="str">
        <f>IF(AF274&gt;2500000,AQ$2,IF(AF274&gt;1000000,AR$2,IF(AF274&gt;750000,AS$2,IF(AF274&gt;500000,AT$2,IF(AF274&lt;500000,AU$2)))))</f>
        <v>F</v>
      </c>
      <c r="AI274" s="31">
        <f>IF(AH274=AQ$2,20,IF(AH274=AR$2,15,IF(AH274=AS$2,10,IF(AH274=AT$2,5,IF(AH274=AU$2,0)))))</f>
        <v>0</v>
      </c>
      <c r="AJ274" s="284"/>
      <c r="AK274" s="31">
        <f>IF(AJ274&gt;84,20,IF(AJ274&gt;80,15,IF(AJ274&gt;75,10,IF(AJ274&gt;70,5,IF(AJ274&gt;49,0,IF(AJ274&lt;1,0,IF(AJ274&lt;20,-20,IF(AJ274&lt;30,-15,IF(AJ274&lt;40,-10,IF(AJ274&lt;50,-5))))))))))</f>
        <v>0</v>
      </c>
      <c r="AL274" s="22"/>
      <c r="AM274" s="2"/>
      <c r="AN274" s="22" t="b">
        <f>IF(AM274=$AN$1,20,IF(AM274=$AO$1,17,IF(AM274=$AP$1,12,IF(AM274=$AQ$1,5,IF(AM274=$AR$1,0)))))</f>
        <v>0</v>
      </c>
      <c r="AP274" s="31"/>
      <c r="AQ274" s="175"/>
      <c r="AR274" s="1" t="b">
        <f>IF(AQ274=$AS$1,20,IF(AQ274=$AU$1,18,IF(AQ274=$AW$1,14,IF(AQ274=$AY$1,10,IF(AQ274=$BA$1,5,IF(AQ274=$BC$1,0,IF(AQ274=$BD$1,-2.5)))))))</f>
        <v>0</v>
      </c>
      <c r="AS274" s="189"/>
      <c r="AT274" s="22">
        <f>IF(AS274&lt;1,5,IF(AS274&lt;2,0,IF(AS274&gt;2,-5, IF(AS274=0,5,IF(AS274&lt;0,-7)))))</f>
        <v>5</v>
      </c>
      <c r="AU274" s="189"/>
      <c r="AV274" s="22">
        <f>IF(AU274&lt;0,-7,IF(AU274&lt;15,5,IF(AU274&lt;25,2,IF(AU274=25,-5,IF(AU274&gt;25,0)))))</f>
        <v>5</v>
      </c>
      <c r="AW274" s="189"/>
      <c r="AX274" s="22">
        <f>IF(AW274=1,5,IF(AW274&lt;1,5,IF(AW274&gt;1,0)))</f>
        <v>5</v>
      </c>
      <c r="AY274" s="189"/>
      <c r="AZ274" s="189" t="b">
        <f>IF(AY274=$AS$1,20,IF(AY274=$AU$1,18,IF(AY274=$AW$1,14,IF(AY274=$AY$1,10,IF(AY274=$BA$1,5,IF(AY274=$BC$1,0,IF(AY274=$BD$1,-2.5)))))))</f>
        <v>0</v>
      </c>
      <c r="BA274" s="18"/>
      <c r="BB274" s="1">
        <f>IF(BA274&gt;0.05,2,IF(BA274&gt;0,1,IF(BA274&lt;-0.05,-1,IF(BA274&lt;0.1,-2))))</f>
        <v>-2</v>
      </c>
      <c r="BC274" s="3">
        <v>45657</v>
      </c>
      <c r="BD274" s="22"/>
      <c r="BE274" s="22">
        <f>X274</f>
        <v>0</v>
      </c>
      <c r="BF274" s="18">
        <f>IF(BD274&gt;0,(BE274-BD274)/BD274,0)</f>
        <v>0</v>
      </c>
      <c r="BG274" s="1">
        <f>IF(BF274&gt;0.05,4,IF(BF274&gt;0,2,IF(BF274&lt;-0.05,-2,IF(BF274&lt;0.1,-4))))</f>
        <v>-4</v>
      </c>
      <c r="BH274" s="225"/>
      <c r="BI274" s="225">
        <f>BH274*M274</f>
        <v>0</v>
      </c>
      <c r="BJ274" s="225">
        <f>IF(BH274&gt;5,-1,IF(BH274&gt;4,0,IF(BH274&gt;3,1,IF(BH274&gt;2,2,IF(BH274&gt;1,2, IF(BH274=0,2,IF(BH274&lt;-5,-2,IF(BH274&lt;4,2,IF(BH274&lt;0,1)))))))))</f>
        <v>2</v>
      </c>
      <c r="BK274" s="31"/>
      <c r="BL274" s="31">
        <f>BK274*M274</f>
        <v>0</v>
      </c>
      <c r="BM274" s="1">
        <f>IF(BK274&gt;40,4,IF(BK274&gt;30,3.5,IF(BK274&gt;20,3,IF(BK274&gt;10,2,IF(BK274&gt;0,1,IF(BK274=0,0.5,IF(BK274&lt;-40,-4,IF(BK274&lt;-30,-3,IF(BK274&lt;-20,-2.5,IF(BK274&lt;-10,-2,IF(BK274&lt;0,0)))))))))))</f>
        <v>0.5</v>
      </c>
      <c r="BN274" s="61"/>
      <c r="BO274" s="61">
        <f>BN274*M274</f>
        <v>0</v>
      </c>
      <c r="BP274" s="1">
        <f>IF(BN274&lt;10,5,IF(BN274&lt;20,4,IF(BN274&lt;30,3,IF(BN274&lt;40,2,IF(BN274&lt;50,1,IF(BN274=50,0,IF(BN274&gt;90,-5,IF(BN274&gt;80,-4,IF(BN274&gt;70,-3,IF(BN274&gt;60,-2,IF(BN274&gt;50,-1,0)))))))))))</f>
        <v>5</v>
      </c>
      <c r="BQ274" s="206"/>
      <c r="BR274" s="61"/>
      <c r="BS274" s="337">
        <f>BR274*M274</f>
        <v>0</v>
      </c>
      <c r="BT274" s="225">
        <f>IF(BR274=1,20,IF(BR274&gt;0.9,16,IF(BR274&gt;0.8,12,IF(BR274&gt;0.7,8,IF(BR274&gt;0.6,4,IF(BR274&gt;0.5,0,IF(BR274&gt;0.4,-1,IF(BR274&gt;0.3,-2,IF(BR274&gt;0.2,-3,IF(BR274&gt;0.1,-4,IF(BR274&gt;0,-5,IF(BR274=0,-5))))))))))))</f>
        <v>-5</v>
      </c>
      <c r="BU274" s="61"/>
      <c r="BV274" s="1"/>
      <c r="BW274" s="1" t="b">
        <f>IF(BV274=$BZ$1,8,IF(BV274=$CA$1,4,IF(BV274=$CB$1,0,IF(BV274=$CC$1,-4,IF(BV274=$CE$1,-8)))))</f>
        <v>0</v>
      </c>
      <c r="BX274" s="206" t="s">
        <v>408</v>
      </c>
      <c r="BY274" s="206">
        <f>IF(BX274=BR$1,5,IF(BX274=BV$1,0,IF(BX274=BX$1,-5)))</f>
        <v>5</v>
      </c>
      <c r="BZ274" s="3"/>
      <c r="CA274" s="1" t="s">
        <v>437</v>
      </c>
      <c r="CB274" s="61"/>
      <c r="CC274" s="61"/>
      <c r="CD274" s="332"/>
      <c r="CL274" s="332"/>
    </row>
    <row r="275" spans="2:96" ht="15.75" hidden="1" customHeight="1" x14ac:dyDescent="0.2">
      <c r="B275" s="246"/>
      <c r="C275" s="246"/>
      <c r="D275" s="246"/>
      <c r="E275" s="246"/>
      <c r="F275" s="246"/>
      <c r="G275" s="246"/>
      <c r="H275" s="246"/>
      <c r="I275" s="246"/>
      <c r="J275" s="246"/>
      <c r="K275" s="246"/>
      <c r="L275" s="270"/>
      <c r="M275" s="358"/>
      <c r="N275" s="335"/>
      <c r="O275" s="246"/>
      <c r="P275" s="246"/>
      <c r="Q275" s="246"/>
      <c r="R275" s="246"/>
      <c r="S275" s="249"/>
      <c r="T275" s="451"/>
      <c r="U275" s="208"/>
      <c r="X275" s="80"/>
      <c r="Y275" s="189"/>
      <c r="Z275" s="189"/>
      <c r="AA275" s="22">
        <f>AN275+AP275+AR275+AZ275+BB275+BG275+BJ275+BM275+BT275+BW275+BY275+AC275+AI275+BP275+AK275</f>
        <v>1.5</v>
      </c>
      <c r="AB275" s="336">
        <f>IF(X275&gt;0,AB$270,0)</f>
        <v>0</v>
      </c>
      <c r="AC275" s="337">
        <f>IF(AB275&gt;0,AC$270,0)</f>
        <v>0</v>
      </c>
      <c r="AD275" s="366">
        <f>AB275*M275</f>
        <v>0</v>
      </c>
      <c r="AE275" s="337">
        <f>AC275*M275</f>
        <v>0</v>
      </c>
      <c r="AF275" s="332"/>
      <c r="AG275" s="332"/>
      <c r="AH275" s="225" t="str">
        <f>IF(AF275&gt;2500000,AQ$2,IF(AF275&gt;1000000,AR$2,IF(AF275&gt;750000,AS$2,IF(AF275&gt;500000,AT$2,IF(AF275&lt;500000,AU$2)))))</f>
        <v>F</v>
      </c>
      <c r="AI275" s="31">
        <f>IF(AH275=AQ$2,20,IF(AH275=AR$2,15,IF(AH275=AS$2,10,IF(AH275=AT$2,5,IF(AH275=AU$2,0)))))</f>
        <v>0</v>
      </c>
      <c r="AJ275" s="284"/>
      <c r="AK275" s="31">
        <f>IF(AJ275&gt;84,20,IF(AJ275&gt;80,15,IF(AJ275&gt;75,10,IF(AJ275&gt;70,5,IF(AJ275&gt;49,0,IF(AJ275&lt;1,0,IF(AJ275&lt;20,-20,IF(AJ275&lt;30,-15,IF(AJ275&lt;40,-10,IF(AJ275&lt;50,-5))))))))))</f>
        <v>0</v>
      </c>
      <c r="AL275" s="22"/>
      <c r="AM275" s="2"/>
      <c r="AN275" s="22" t="b">
        <f>IF(AM275=$AN$1,20,IF(AM275=$AO$1,17,IF(AM275=$AP$1,12,IF(AM275=$AQ$1,5,IF(AM275=$AR$1,0)))))</f>
        <v>0</v>
      </c>
      <c r="AP275" s="31"/>
      <c r="AQ275" s="175"/>
      <c r="AR275" s="1" t="b">
        <f>IF(AQ275=$AS$1,20,IF(AQ275=$AU$1,18,IF(AQ275=$AW$1,14,IF(AQ275=$AY$1,10,IF(AQ275=$BA$1,5,IF(AQ275=$BC$1,0,IF(AQ275=$BD$1,-2.5)))))))</f>
        <v>0</v>
      </c>
      <c r="AS275" s="189"/>
      <c r="AT275" s="22">
        <f>IF(AS275&lt;1,5,IF(AS275&lt;2,0,IF(AS275&gt;2,-5, IF(AS275=0,5,IF(AS275&lt;0,-7)))))</f>
        <v>5</v>
      </c>
      <c r="AU275" s="189"/>
      <c r="AV275" s="22">
        <f>IF(AU275&lt;0,-7,IF(AU275&lt;15,5,IF(AU275&lt;25,2,IF(AU275=25,-5,IF(AU275&gt;25,0)))))</f>
        <v>5</v>
      </c>
      <c r="AW275" s="189"/>
      <c r="AX275" s="22">
        <f>IF(AW275=1,5,IF(AW275&lt;1,5,IF(AW275&gt;1,0)))</f>
        <v>5</v>
      </c>
      <c r="AY275" s="189"/>
      <c r="AZ275" s="189" t="b">
        <f>IF(AY275=$AS$1,20,IF(AY275=$AU$1,18,IF(AY275=$AW$1,14,IF(AY275=$AY$1,10,IF(AY275=$BA$1,5,IF(AY275=$BC$1,0,IF(AY275=$BD$1,-2.5)))))))</f>
        <v>0</v>
      </c>
      <c r="BA275" s="18"/>
      <c r="BB275" s="1">
        <f>IF(BA275&gt;0.05,2,IF(BA275&gt;0,1,IF(BA275&lt;-0.05,-1,IF(BA275&lt;0.1,-2))))</f>
        <v>-2</v>
      </c>
      <c r="BC275" s="3">
        <v>45657</v>
      </c>
      <c r="BD275" s="22"/>
      <c r="BE275" s="22">
        <f>X275</f>
        <v>0</v>
      </c>
      <c r="BF275" s="18">
        <f>IF(BD275&gt;0,(BE275-BD275)/BD275,0)</f>
        <v>0</v>
      </c>
      <c r="BG275" s="1">
        <f>IF(BF275&gt;0.05,4,IF(BF275&gt;0,2,IF(BF275&lt;-0.05,-2,IF(BF275&lt;0.1,-4))))</f>
        <v>-4</v>
      </c>
      <c r="BH275" s="225"/>
      <c r="BI275" s="225">
        <f>BH275*M275</f>
        <v>0</v>
      </c>
      <c r="BJ275" s="225">
        <f>IF(BH275&gt;5,-1,IF(BH275&gt;4,0,IF(BH275&gt;3,1,IF(BH275&gt;2,2,IF(BH275&gt;1,2, IF(BH275=0,2,IF(BH275&lt;-5,-2,IF(BH275&lt;4,2,IF(BH275&lt;0,1)))))))))</f>
        <v>2</v>
      </c>
      <c r="BK275" s="31"/>
      <c r="BL275" s="31">
        <f>BK275*M275</f>
        <v>0</v>
      </c>
      <c r="BM275" s="1">
        <f>IF(BK275&gt;40,4,IF(BK275&gt;30,3.5,IF(BK275&gt;20,3,IF(BK275&gt;10,2,IF(BK275&gt;0,1,IF(BK275=0,0.5,IF(BK275&lt;-40,-4,IF(BK275&lt;-30,-3,IF(BK275&lt;-20,-2.5,IF(BK275&lt;-10,-2,IF(BK275&lt;0,0)))))))))))</f>
        <v>0.5</v>
      </c>
      <c r="BN275" s="61"/>
      <c r="BO275" s="61">
        <f>BN275*M275</f>
        <v>0</v>
      </c>
      <c r="BP275" s="1">
        <f>IF(BN275&lt;10,5,IF(BN275&lt;20,4,IF(BN275&lt;30,3,IF(BN275&lt;40,2,IF(BN275&lt;50,1,IF(BN275=50,0,IF(BN275&gt;90,-5,IF(BN275&gt;80,-4,IF(BN275&gt;70,-3,IF(BN275&gt;60,-2,IF(BN275&gt;50,-1,0)))))))))))</f>
        <v>5</v>
      </c>
      <c r="BQ275" s="206"/>
      <c r="BR275" s="61"/>
      <c r="BS275" s="337">
        <f>BR275*M275</f>
        <v>0</v>
      </c>
      <c r="BT275" s="225">
        <f>IF(BR275=1,20,IF(BR275&gt;0.9,16,IF(BR275&gt;0.8,12,IF(BR275&gt;0.7,8,IF(BR275&gt;0.6,4,IF(BR275&gt;0.5,0,IF(BR275&gt;0.4,-1,IF(BR275&gt;0.3,-2,IF(BR275&gt;0.2,-3,IF(BR275&gt;0.1,-4,IF(BR275&gt;0,-5,IF(BR275=0,-5))))))))))))</f>
        <v>-5</v>
      </c>
      <c r="BU275" s="61"/>
      <c r="BV275" s="1"/>
      <c r="BW275" s="1" t="b">
        <f>IF(BV275=$BZ$1,8,IF(BV275=$CA$1,4,IF(BV275=$CB$1,0,IF(BV275=$CC$1,-4,IF(BV275=$CE$1,-8)))))</f>
        <v>0</v>
      </c>
      <c r="BX275" s="206" t="s">
        <v>408</v>
      </c>
      <c r="BY275" s="206">
        <f>IF(BX275=BR$1,5,IF(BX275=BV$1,0,IF(BX275=BX$1,-5)))</f>
        <v>5</v>
      </c>
      <c r="BZ275" s="3"/>
      <c r="CA275" s="1" t="s">
        <v>437</v>
      </c>
      <c r="CB275" s="61"/>
      <c r="CC275" s="61"/>
      <c r="CD275" s="332"/>
      <c r="CL275" s="332"/>
    </row>
    <row r="276" spans="2:96" x14ac:dyDescent="0.2">
      <c r="B276" s="246"/>
      <c r="C276" s="246"/>
      <c r="D276" s="246"/>
      <c r="E276" s="246"/>
      <c r="F276" s="246"/>
      <c r="G276" s="246"/>
      <c r="H276" s="246"/>
      <c r="I276" s="246"/>
      <c r="J276" s="246"/>
      <c r="K276" s="246"/>
      <c r="L276" s="270"/>
      <c r="M276" s="358"/>
      <c r="N276" s="335"/>
      <c r="O276" s="246"/>
      <c r="P276" s="246"/>
      <c r="Q276" s="246"/>
      <c r="R276" s="246"/>
      <c r="S276" s="249"/>
      <c r="T276" s="451"/>
      <c r="U276" s="464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80"/>
      <c r="BE276" s="80"/>
      <c r="BF276" s="80"/>
      <c r="BG276" s="80"/>
      <c r="BH276" s="80"/>
      <c r="BI276" s="80"/>
      <c r="BJ276" s="80"/>
      <c r="BK276" s="80"/>
      <c r="BL276" s="80"/>
      <c r="BM276" s="80"/>
      <c r="BN276" s="80"/>
      <c r="BO276" s="80"/>
      <c r="BP276" s="80"/>
      <c r="BQ276" s="80"/>
      <c r="BR276" s="80"/>
      <c r="BS276" s="80"/>
      <c r="BT276" s="80"/>
      <c r="BU276" s="80"/>
      <c r="BV276" s="80"/>
      <c r="BW276" s="80"/>
      <c r="BX276" s="80"/>
      <c r="BY276" s="80"/>
      <c r="BZ276" s="80"/>
      <c r="CA276" s="1"/>
      <c r="CB276" s="61"/>
      <c r="CC276" s="61"/>
      <c r="CD276" s="332"/>
      <c r="CL276" s="332"/>
    </row>
    <row r="277" spans="2:96" ht="17.25" customHeight="1" x14ac:dyDescent="0.2">
      <c r="B277" s="246"/>
      <c r="C277" s="246"/>
      <c r="D277" s="246"/>
      <c r="E277" s="246"/>
      <c r="F277" s="246"/>
      <c r="G277" s="246"/>
      <c r="H277" s="246"/>
      <c r="I277" s="246"/>
      <c r="J277" s="246"/>
      <c r="K277" s="246"/>
      <c r="L277" s="270"/>
      <c r="M277" s="358"/>
      <c r="N277" s="335"/>
      <c r="O277" s="246"/>
      <c r="P277" s="246"/>
      <c r="Q277" s="246"/>
      <c r="R277" s="246"/>
      <c r="S277" s="249"/>
      <c r="T277" s="456" t="s">
        <v>695</v>
      </c>
      <c r="U277" s="444" t="s">
        <v>947</v>
      </c>
      <c r="X277" s="80"/>
      <c r="Y277" s="80"/>
      <c r="Z277" s="80"/>
      <c r="AA277" s="80"/>
      <c r="AB277" s="455">
        <f>VLOOKUP(CLEAN(TRIM(T277)), 'ETF''s'!$B$7:$C$42, 2, FALSE)</f>
        <v>35</v>
      </c>
      <c r="AC277" s="506">
        <f>VLOOKUP(CLEAN(TRIM(T277)), 'ETF''s'!$B$7:$D$42, 3, FALSE)</f>
        <v>-12</v>
      </c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  <c r="BV277" s="80"/>
      <c r="BW277" s="80"/>
      <c r="BX277" s="80"/>
      <c r="BY277" s="80"/>
      <c r="BZ277" s="80"/>
      <c r="CA277" s="1"/>
      <c r="CB277" s="61"/>
      <c r="CC277" s="61"/>
      <c r="CD277" s="332"/>
      <c r="CL277" s="332"/>
      <c r="CR277" t="s">
        <v>947</v>
      </c>
    </row>
    <row r="278" spans="2:96" x14ac:dyDescent="0.2">
      <c r="B278" s="246"/>
      <c r="C278" s="246"/>
      <c r="D278" s="246"/>
      <c r="E278" s="246"/>
      <c r="F278" s="246"/>
      <c r="G278" s="246"/>
      <c r="H278" s="246"/>
      <c r="I278" s="246"/>
      <c r="J278" s="246"/>
      <c r="K278" s="246"/>
      <c r="L278" s="270"/>
      <c r="M278" s="358"/>
      <c r="N278" s="335"/>
      <c r="O278" s="246"/>
      <c r="P278" s="246"/>
      <c r="Q278" s="246"/>
      <c r="R278" s="246"/>
      <c r="S278" s="249"/>
      <c r="T278" s="458"/>
      <c r="U278" s="208" t="s">
        <v>948</v>
      </c>
      <c r="V278" t="s">
        <v>949</v>
      </c>
      <c r="X278" s="80">
        <v>224.63</v>
      </c>
      <c r="Y278" s="189"/>
      <c r="Z278" s="189"/>
      <c r="AA278" s="22">
        <f t="shared" ref="AA278:AA285" si="461">AN278+AP278+AR278+AZ278+BB278+BG278+BJ278+BM278+BT278+BW278+BY278+AC278+AI278+BP278+AK278</f>
        <v>0</v>
      </c>
      <c r="AB278" s="336">
        <f t="shared" ref="AB278:AB285" si="462">IF(X278&gt;0,AB$277,0)</f>
        <v>35</v>
      </c>
      <c r="AC278" s="337">
        <f t="shared" ref="AC278:AC285" si="463">IF(AB278&gt;0,AC$277,0)</f>
        <v>-12</v>
      </c>
      <c r="AD278" s="366">
        <f t="shared" ref="AD278:AD285" si="464">AB278*M278</f>
        <v>0</v>
      </c>
      <c r="AE278" s="337">
        <f t="shared" ref="AE278:AE285" si="465">AC278*M278</f>
        <v>0</v>
      </c>
      <c r="AF278" s="332">
        <v>173708</v>
      </c>
      <c r="AG278" s="332">
        <v>8073</v>
      </c>
      <c r="AH278" s="225" t="str">
        <f t="shared" ref="AH278:AH285" si="466">IF(AF278&gt;2500000,AQ$2,IF(AF278&gt;1000000,AR$2,IF(AF278&gt;750000,AS$2,IF(AF278&gt;500000,AT$2,IF(AF278&lt;500000,AU$2)))))</f>
        <v>F</v>
      </c>
      <c r="AI278" s="31">
        <f t="shared" ref="AI278:AI285" si="467">IF(AH278=AQ$2,20,IF(AH278=AR$2,15,IF(AH278=AS$2,10,IF(AH278=AT$2,5,IF(AH278=AU$2,0)))))</f>
        <v>0</v>
      </c>
      <c r="AJ278" s="284">
        <v>57</v>
      </c>
      <c r="AK278" s="31">
        <f t="shared" ref="AK278:AK285" si="468">IF(AJ278&gt;84,20,IF(AJ278&gt;80,15,IF(AJ278&gt;75,10,IF(AJ278&gt;70,5,IF(AJ278&gt;49,0,IF(AJ278&lt;1,0,IF(AJ278&lt;20,-20,IF(AJ278&lt;30,-15,IF(AJ278&lt;40,-10,IF(AJ278&lt;50,-5))))))))))</f>
        <v>0</v>
      </c>
      <c r="AL278" s="22"/>
      <c r="AM278" s="457" t="s">
        <v>399</v>
      </c>
      <c r="AN278" s="22">
        <f t="shared" ref="AN278:AN285" si="469">IF(AM278=$AN$1,20,IF(AM278=$AO$1,17,IF(AM278=$AP$1,12,IF(AM278=$AQ$1,5,IF(AM278=$AR$1,0)))))</f>
        <v>5</v>
      </c>
      <c r="AP278" s="31"/>
      <c r="AQ278" s="273" t="s">
        <v>406</v>
      </c>
      <c r="AR278" s="1">
        <f t="shared" ref="AR278:AR285" si="470">IF(AQ278=$AS$1,20,IF(AQ278=$AU$1,18,IF(AQ278=$AW$1,14,IF(AQ278=$AY$1,10,IF(AQ278=$BA$1,5,IF(AQ278=$BC$1,0,IF(AQ278=$BD$1,-2.5)))))))</f>
        <v>0</v>
      </c>
      <c r="AS278" s="189">
        <v>1.24</v>
      </c>
      <c r="AT278" s="22">
        <f t="shared" ref="AT278:AT285" si="471">IF(AS278&lt;1,5,IF(AS278&lt;2,0,IF(AS278&gt;2,-5, IF(AS278=0,5,IF(AS278&lt;0,-7)))))</f>
        <v>0</v>
      </c>
      <c r="AU278" s="189">
        <v>13.02</v>
      </c>
      <c r="AV278" s="22">
        <f t="shared" ref="AV278:AV285" si="472">IF(AU278&lt;0,-7,IF(AU278&lt;15,5,IF(AU278&lt;25,2,IF(AU278=25,-5,IF(AU278&gt;25,0)))))</f>
        <v>5</v>
      </c>
      <c r="AW278" s="189">
        <v>1.08</v>
      </c>
      <c r="AX278" s="22">
        <f t="shared" ref="AX278:AX285" si="473">IF(AW278=1,5,IF(AW278&lt;1,5,IF(AW278&gt;1,0)))</f>
        <v>0</v>
      </c>
      <c r="AY278" s="175" t="s">
        <v>404</v>
      </c>
      <c r="AZ278" s="189">
        <f t="shared" ref="AZ278:AZ285" si="474">IF(AY278=$AS$1,20,IF(AY278=$AU$1,18,IF(AY278=$AW$1,14,IF(AY278=$AY$1,10,IF(AY278=$BA$1,5,IF(AY278=$BC$1,0,IF(AY278=$BD$1,-2.5)))))))</f>
        <v>10</v>
      </c>
      <c r="BA278" s="18">
        <v>-0.15</v>
      </c>
      <c r="BB278" s="1">
        <f t="shared" ref="BB278:BB285" si="475">IF(BA278&gt;0.05,2,IF(BA278&gt;0,1,IF(BA278&lt;-0.05,-1,IF(BA278&lt;0.1,-2))))</f>
        <v>-1</v>
      </c>
      <c r="BC278" s="3">
        <v>45657</v>
      </c>
      <c r="BD278" s="22">
        <v>276.24</v>
      </c>
      <c r="BE278" s="22">
        <f t="shared" ref="BE278:BE285" si="476">X278</f>
        <v>224.63</v>
      </c>
      <c r="BF278" s="18">
        <f t="shared" ref="BF278:BF285" si="477">IF(BD278&gt;0,(BE278-BD278)/BD278,0)</f>
        <v>-0.18683029249927605</v>
      </c>
      <c r="BG278" s="1">
        <f t="shared" ref="BG278:BG285" si="478">IF(BF278&gt;0.05,4,IF(BF278&gt;0,2,IF(BF278&lt;-0.05,-2,IF(BF278&lt;0.1,-4))))</f>
        <v>-2</v>
      </c>
      <c r="BH278" s="225">
        <v>-0.5</v>
      </c>
      <c r="BI278" s="225">
        <f t="shared" ref="BI278:BI285" si="479">BH278*M278</f>
        <v>0</v>
      </c>
      <c r="BJ278" s="225">
        <f t="shared" ref="BJ278:BJ285" si="480">IF(BH278&gt;5,-1,IF(BH278&gt;4,0,IF(BH278&gt;3,1,IF(BH278&gt;2,2,IF(BH278&gt;1,2, IF(BH278=0,2,IF(BH278&lt;-5,-2,IF(BH278&lt;4,2,IF(BH278&lt;0,1)))))))))</f>
        <v>2</v>
      </c>
      <c r="BK278" s="31">
        <v>-1</v>
      </c>
      <c r="BL278" s="31">
        <f t="shared" ref="BL278:BL285" si="481">BK278*M278</f>
        <v>0</v>
      </c>
      <c r="BM278" s="1">
        <f t="shared" ref="BM278:BM285" si="482">IF(BK278&gt;40,4,IF(BK278&gt;30,3.5,IF(BK278&gt;20,3,IF(BK278&gt;10,2,IF(BK278&gt;0,1,IF(BK278=0,0.5,IF(BK278&lt;-40,-4,IF(BK278&lt;-30,-3,IF(BK278&lt;-20,-2.5,IF(BK278&lt;-10,-2,IF(BK278&lt;0,0)))))))))))</f>
        <v>0</v>
      </c>
      <c r="BN278" s="61">
        <v>47</v>
      </c>
      <c r="BO278" s="61">
        <f t="shared" ref="BO278:BO285" si="483">BN278*M278</f>
        <v>0</v>
      </c>
      <c r="BP278" s="1">
        <f t="shared" ref="BP278:BP285" si="484">IF(BN278&lt;10,5,IF(BN278&lt;20,4,IF(BN278&lt;30,3,IF(BN278&lt;40,2,IF(BN278&lt;50,1,IF(BN278=50,0,IF(BN278&gt;90,-5,IF(BN278&gt;80,-4,IF(BN278&gt;70,-3,IF(BN278&gt;60,-2,IF(BN278&gt;50,-1,0)))))))))))</f>
        <v>1</v>
      </c>
      <c r="BQ278" s="206"/>
      <c r="BR278" s="61">
        <v>0.15</v>
      </c>
      <c r="BS278" s="337">
        <f t="shared" ref="BS278:BS285" si="485">BR278*M278</f>
        <v>0</v>
      </c>
      <c r="BT278" s="225">
        <f t="shared" ref="BT278:BT285" si="486">IF(BR278=1,20,IF(BR278&gt;0.9,16,IF(BR278&gt;0.8,12,IF(BR278&gt;0.7,8,IF(BR278&gt;0.6,4,IF(BR278&gt;0.5,0,IF(BR278&gt;0.4,-1,IF(BR278&gt;0.3,-2,IF(BR278&gt;0.2,-3,IF(BR278&gt;0.1,-4,IF(BR278&gt;0,-5,IF(BR278=0,-5))))))))))))</f>
        <v>-4</v>
      </c>
      <c r="BU278" s="61"/>
      <c r="BV278" s="1" t="s">
        <v>414</v>
      </c>
      <c r="BW278" s="1">
        <f t="shared" ref="BW278:BW285" si="487">IF(BV278=$BZ$1,8,IF(BV278=$CA$1,4,IF(BV278=$CB$1,0,IF(BV278=$CC$1,-4,IF(BV278=$CE$1,-8)))))</f>
        <v>-4</v>
      </c>
      <c r="BX278" s="206" t="s">
        <v>408</v>
      </c>
      <c r="BY278" s="206">
        <f t="shared" ref="BY278:BY285" si="488">IF(BX278=BR$1,5,IF(BX278=BV$1,0,IF(BX278=BX$1,-5)))</f>
        <v>5</v>
      </c>
      <c r="BZ278" s="3"/>
      <c r="CA278" s="1" t="s">
        <v>437</v>
      </c>
      <c r="CB278" s="61"/>
      <c r="CC278" s="61"/>
      <c r="CD278" s="332"/>
      <c r="CE278" t="s">
        <v>110</v>
      </c>
      <c r="CF278" t="s">
        <v>947</v>
      </c>
      <c r="CG278" t="s">
        <v>950</v>
      </c>
      <c r="CH278" t="s">
        <v>950</v>
      </c>
      <c r="CL278" s="332"/>
      <c r="CR278" t="s">
        <v>948</v>
      </c>
    </row>
    <row r="279" spans="2:96" x14ac:dyDescent="0.2">
      <c r="B279" s="246"/>
      <c r="C279" s="246"/>
      <c r="D279" s="246"/>
      <c r="E279" s="246"/>
      <c r="F279" s="246"/>
      <c r="G279" s="246"/>
      <c r="H279" s="246"/>
      <c r="I279" s="246"/>
      <c r="J279" s="246"/>
      <c r="K279" s="246"/>
      <c r="L279" s="270"/>
      <c r="M279" s="358"/>
      <c r="N279" s="335"/>
      <c r="O279" s="246"/>
      <c r="P279" s="246"/>
      <c r="Q279" s="246"/>
      <c r="R279" s="246"/>
      <c r="S279" s="249"/>
      <c r="T279" s="208"/>
      <c r="U279" s="208" t="s">
        <v>951</v>
      </c>
      <c r="V279" t="s">
        <v>952</v>
      </c>
      <c r="X279" s="80">
        <v>82.87</v>
      </c>
      <c r="Y279" s="189"/>
      <c r="Z279" s="189"/>
      <c r="AA279" s="22">
        <f t="shared" si="461"/>
        <v>-23.5</v>
      </c>
      <c r="AB279" s="336">
        <f t="shared" si="462"/>
        <v>35</v>
      </c>
      <c r="AC279" s="337">
        <f t="shared" si="463"/>
        <v>-12</v>
      </c>
      <c r="AD279" s="366">
        <f t="shared" si="464"/>
        <v>0</v>
      </c>
      <c r="AE279" s="337">
        <f t="shared" si="465"/>
        <v>0</v>
      </c>
      <c r="AF279" s="332">
        <v>184312</v>
      </c>
      <c r="AG279" s="332">
        <v>11694</v>
      </c>
      <c r="AH279" s="225" t="str">
        <f t="shared" si="466"/>
        <v>F</v>
      </c>
      <c r="AI279" s="31">
        <f t="shared" si="467"/>
        <v>0</v>
      </c>
      <c r="AJ279" s="284">
        <v>74</v>
      </c>
      <c r="AK279" s="31">
        <f t="shared" si="468"/>
        <v>5</v>
      </c>
      <c r="AL279" s="22"/>
      <c r="AM279" s="452" t="s">
        <v>400</v>
      </c>
      <c r="AN279" s="22">
        <f t="shared" si="469"/>
        <v>0</v>
      </c>
      <c r="AP279" s="31"/>
      <c r="AQ279" s="178" t="s">
        <v>407</v>
      </c>
      <c r="AR279" s="1">
        <f t="shared" si="470"/>
        <v>-2.5</v>
      </c>
      <c r="AS279" s="189">
        <v>1.73</v>
      </c>
      <c r="AT279" s="22">
        <f t="shared" si="471"/>
        <v>0</v>
      </c>
      <c r="AU279" s="189">
        <v>12.31</v>
      </c>
      <c r="AV279" s="22">
        <f t="shared" si="472"/>
        <v>5</v>
      </c>
      <c r="AW279" s="189">
        <v>1.44</v>
      </c>
      <c r="AX279" s="22">
        <f t="shared" si="473"/>
        <v>0</v>
      </c>
      <c r="AY279" s="175" t="s">
        <v>404</v>
      </c>
      <c r="AZ279" s="189">
        <f t="shared" si="474"/>
        <v>10</v>
      </c>
      <c r="BA279" s="18">
        <v>-0.376</v>
      </c>
      <c r="BB279" s="1">
        <f t="shared" si="475"/>
        <v>-1</v>
      </c>
      <c r="BC279" s="3">
        <v>45657</v>
      </c>
      <c r="BD279" s="22">
        <v>120.04</v>
      </c>
      <c r="BE279" s="22">
        <f t="shared" si="476"/>
        <v>82.87</v>
      </c>
      <c r="BF279" s="18">
        <f t="shared" si="477"/>
        <v>-0.30964678440519827</v>
      </c>
      <c r="BG279" s="1">
        <f t="shared" si="478"/>
        <v>-2</v>
      </c>
      <c r="BH279" s="225">
        <v>-2.5</v>
      </c>
      <c r="BI279" s="225">
        <f t="shared" si="479"/>
        <v>0</v>
      </c>
      <c r="BJ279" s="225">
        <f t="shared" si="480"/>
        <v>2</v>
      </c>
      <c r="BK279" s="31">
        <v>-17</v>
      </c>
      <c r="BL279" s="31">
        <f t="shared" si="481"/>
        <v>0</v>
      </c>
      <c r="BM279" s="1">
        <f t="shared" si="482"/>
        <v>-2</v>
      </c>
      <c r="BN279" s="61">
        <v>73</v>
      </c>
      <c r="BO279" s="61">
        <f t="shared" si="483"/>
        <v>0</v>
      </c>
      <c r="BP279" s="1">
        <f t="shared" si="484"/>
        <v>-3</v>
      </c>
      <c r="BQ279" s="206"/>
      <c r="BR279" s="61">
        <v>0.03</v>
      </c>
      <c r="BS279" s="337">
        <f t="shared" si="485"/>
        <v>0</v>
      </c>
      <c r="BT279" s="225">
        <f t="shared" si="486"/>
        <v>-5</v>
      </c>
      <c r="BU279" s="61"/>
      <c r="BV279" s="1" t="s">
        <v>415</v>
      </c>
      <c r="BW279" s="1">
        <f t="shared" si="487"/>
        <v>-8</v>
      </c>
      <c r="BX279" s="206" t="str">
        <f>BX1</f>
        <v>˅</v>
      </c>
      <c r="BY279" s="206">
        <f t="shared" si="488"/>
        <v>-5</v>
      </c>
      <c r="BZ279" s="3"/>
      <c r="CA279" s="1" t="s">
        <v>437</v>
      </c>
      <c r="CB279" s="61"/>
      <c r="CC279" s="61"/>
      <c r="CD279" s="332"/>
      <c r="CE279" t="s">
        <v>110</v>
      </c>
      <c r="CF279" t="s">
        <v>947</v>
      </c>
      <c r="CG279" t="s">
        <v>950</v>
      </c>
      <c r="CH279" t="s">
        <v>950</v>
      </c>
      <c r="CL279" s="332"/>
      <c r="CR279" t="s">
        <v>951</v>
      </c>
    </row>
    <row r="280" spans="2:96" x14ac:dyDescent="0.2">
      <c r="B280" s="246"/>
      <c r="C280" s="246"/>
      <c r="D280" s="246"/>
      <c r="E280" s="246"/>
      <c r="F280" s="246"/>
      <c r="G280" s="246"/>
      <c r="H280" s="246"/>
      <c r="I280" s="246"/>
      <c r="J280" s="246"/>
      <c r="K280" s="246"/>
      <c r="L280" s="270"/>
      <c r="M280" s="358"/>
      <c r="N280" s="335"/>
      <c r="O280" s="246"/>
      <c r="P280" s="246"/>
      <c r="Q280" s="246"/>
      <c r="R280" s="246"/>
      <c r="S280" s="249"/>
      <c r="T280" s="208"/>
      <c r="U280" s="208" t="s">
        <v>953</v>
      </c>
      <c r="V280" t="s">
        <v>954</v>
      </c>
      <c r="X280" s="80">
        <v>69.88</v>
      </c>
      <c r="Y280" s="189"/>
      <c r="Z280" s="189"/>
      <c r="AA280" s="22">
        <f t="shared" si="461"/>
        <v>15</v>
      </c>
      <c r="AB280" s="336">
        <f t="shared" si="462"/>
        <v>35</v>
      </c>
      <c r="AC280" s="337">
        <f t="shared" si="463"/>
        <v>-12</v>
      </c>
      <c r="AD280" s="366">
        <f t="shared" si="464"/>
        <v>0</v>
      </c>
      <c r="AE280" s="337">
        <f t="shared" si="465"/>
        <v>0</v>
      </c>
      <c r="AF280" s="332">
        <v>289579</v>
      </c>
      <c r="AG280" s="332">
        <v>11306</v>
      </c>
      <c r="AH280" s="225" t="str">
        <f t="shared" si="466"/>
        <v>F</v>
      </c>
      <c r="AI280" s="31">
        <f t="shared" si="467"/>
        <v>0</v>
      </c>
      <c r="AJ280" s="284">
        <v>56</v>
      </c>
      <c r="AK280" s="31">
        <f t="shared" si="468"/>
        <v>0</v>
      </c>
      <c r="AL280" s="22"/>
      <c r="AM280" s="457" t="s">
        <v>399</v>
      </c>
      <c r="AN280" s="22">
        <f t="shared" si="469"/>
        <v>5</v>
      </c>
      <c r="AP280" s="31"/>
      <c r="AQ280" s="175" t="s">
        <v>404</v>
      </c>
      <c r="AR280" s="1">
        <f t="shared" si="470"/>
        <v>10</v>
      </c>
      <c r="AS280" s="189">
        <v>0.28999999999999998</v>
      </c>
      <c r="AT280" s="22">
        <f t="shared" si="471"/>
        <v>5</v>
      </c>
      <c r="AU280" s="189">
        <v>10.37</v>
      </c>
      <c r="AV280" s="22">
        <f t="shared" si="472"/>
        <v>5</v>
      </c>
      <c r="AW280" s="189">
        <v>0.86</v>
      </c>
      <c r="AX280" s="22">
        <f t="shared" si="473"/>
        <v>5</v>
      </c>
      <c r="AY280" s="176" t="s">
        <v>401</v>
      </c>
      <c r="AZ280" s="189">
        <f t="shared" si="474"/>
        <v>20</v>
      </c>
      <c r="BA280" s="18">
        <v>-0.312</v>
      </c>
      <c r="BB280" s="1">
        <f t="shared" si="475"/>
        <v>-1</v>
      </c>
      <c r="BC280" s="3">
        <v>45657</v>
      </c>
      <c r="BD280" s="22">
        <v>92.86</v>
      </c>
      <c r="BE280" s="22">
        <f t="shared" si="476"/>
        <v>69.88</v>
      </c>
      <c r="BF280" s="18">
        <f t="shared" si="477"/>
        <v>-0.24746930863665736</v>
      </c>
      <c r="BG280" s="1">
        <f t="shared" si="478"/>
        <v>-2</v>
      </c>
      <c r="BH280" s="225">
        <v>0</v>
      </c>
      <c r="BI280" s="225">
        <f t="shared" si="479"/>
        <v>0</v>
      </c>
      <c r="BJ280" s="225">
        <f t="shared" si="480"/>
        <v>2</v>
      </c>
      <c r="BK280" s="31">
        <v>-4</v>
      </c>
      <c r="BL280" s="31">
        <f t="shared" si="481"/>
        <v>0</v>
      </c>
      <c r="BM280" s="1">
        <f t="shared" si="482"/>
        <v>0</v>
      </c>
      <c r="BN280" s="61">
        <v>84</v>
      </c>
      <c r="BO280" s="61">
        <f t="shared" si="483"/>
        <v>0</v>
      </c>
      <c r="BP280" s="1">
        <f t="shared" si="484"/>
        <v>-4</v>
      </c>
      <c r="BQ280" s="206"/>
      <c r="BR280" s="61">
        <v>0.19</v>
      </c>
      <c r="BS280" s="337">
        <f t="shared" si="485"/>
        <v>0</v>
      </c>
      <c r="BT280" s="225">
        <f t="shared" si="486"/>
        <v>-4</v>
      </c>
      <c r="BU280" s="61"/>
      <c r="BV280" s="1" t="s">
        <v>414</v>
      </c>
      <c r="BW280" s="1">
        <f t="shared" si="487"/>
        <v>-4</v>
      </c>
      <c r="BX280" s="206" t="s">
        <v>408</v>
      </c>
      <c r="BY280" s="206">
        <f t="shared" si="488"/>
        <v>5</v>
      </c>
      <c r="BZ280" s="3">
        <v>45966</v>
      </c>
      <c r="CA280" s="1" t="s">
        <v>437</v>
      </c>
      <c r="CB280" s="61"/>
      <c r="CC280" s="61"/>
      <c r="CD280" s="332"/>
      <c r="CE280" t="s">
        <v>110</v>
      </c>
      <c r="CF280" t="s">
        <v>947</v>
      </c>
      <c r="CG280" t="s">
        <v>955</v>
      </c>
      <c r="CH280" t="s">
        <v>956</v>
      </c>
      <c r="CL280" s="332"/>
      <c r="CR280" t="s">
        <v>953</v>
      </c>
    </row>
    <row r="281" spans="2:96" ht="15.75" hidden="1" customHeight="1" x14ac:dyDescent="0.2">
      <c r="B281" s="246"/>
      <c r="C281" s="246"/>
      <c r="D281" s="246"/>
      <c r="E281" s="246"/>
      <c r="F281" s="246"/>
      <c r="G281" s="246"/>
      <c r="H281" s="246"/>
      <c r="I281" s="246"/>
      <c r="J281" s="246"/>
      <c r="K281" s="246"/>
      <c r="L281" s="270"/>
      <c r="M281" s="358"/>
      <c r="N281" s="335"/>
      <c r="O281" s="246"/>
      <c r="P281" s="246"/>
      <c r="Q281" s="246"/>
      <c r="R281" s="246"/>
      <c r="S281" s="249"/>
      <c r="T281" s="208"/>
      <c r="U281" s="1"/>
      <c r="X281" s="80"/>
      <c r="Y281" s="189"/>
      <c r="Z281" s="189"/>
      <c r="AA281" s="22">
        <f t="shared" si="461"/>
        <v>1.5</v>
      </c>
      <c r="AB281" s="336">
        <f t="shared" si="462"/>
        <v>0</v>
      </c>
      <c r="AC281" s="337">
        <f t="shared" si="463"/>
        <v>0</v>
      </c>
      <c r="AD281" s="366">
        <f t="shared" si="464"/>
        <v>0</v>
      </c>
      <c r="AE281" s="337">
        <f t="shared" si="465"/>
        <v>0</v>
      </c>
      <c r="AF281" s="332"/>
      <c r="AG281" s="332"/>
      <c r="AH281" s="225" t="str">
        <f t="shared" si="466"/>
        <v>F</v>
      </c>
      <c r="AI281" s="31">
        <f t="shared" si="467"/>
        <v>0</v>
      </c>
      <c r="AJ281" s="284"/>
      <c r="AK281" s="31">
        <f t="shared" si="468"/>
        <v>0</v>
      </c>
      <c r="AL281" s="22"/>
      <c r="AM281" s="2"/>
      <c r="AN281" s="22" t="b">
        <f t="shared" si="469"/>
        <v>0</v>
      </c>
      <c r="AP281" s="31"/>
      <c r="AQ281" s="175"/>
      <c r="AR281" s="1" t="b">
        <f t="shared" si="470"/>
        <v>0</v>
      </c>
      <c r="AS281" s="189"/>
      <c r="AT281" s="22">
        <f t="shared" si="471"/>
        <v>5</v>
      </c>
      <c r="AU281" s="189"/>
      <c r="AV281" s="22">
        <f t="shared" si="472"/>
        <v>5</v>
      </c>
      <c r="AW281" s="189"/>
      <c r="AX281" s="22">
        <f t="shared" si="473"/>
        <v>5</v>
      </c>
      <c r="AY281" s="189"/>
      <c r="AZ281" s="189" t="b">
        <f t="shared" si="474"/>
        <v>0</v>
      </c>
      <c r="BA281" s="18"/>
      <c r="BB281" s="1">
        <f t="shared" si="475"/>
        <v>-2</v>
      </c>
      <c r="BC281" s="3">
        <v>45657</v>
      </c>
      <c r="BD281" s="22"/>
      <c r="BE281" s="22">
        <f t="shared" si="476"/>
        <v>0</v>
      </c>
      <c r="BF281" s="18">
        <f t="shared" si="477"/>
        <v>0</v>
      </c>
      <c r="BG281" s="1">
        <f t="shared" si="478"/>
        <v>-4</v>
      </c>
      <c r="BH281" s="225"/>
      <c r="BI281" s="225">
        <f t="shared" si="479"/>
        <v>0</v>
      </c>
      <c r="BJ281" s="225">
        <f t="shared" si="480"/>
        <v>2</v>
      </c>
      <c r="BK281" s="31"/>
      <c r="BL281" s="31">
        <f t="shared" si="481"/>
        <v>0</v>
      </c>
      <c r="BM281" s="1">
        <f t="shared" si="482"/>
        <v>0.5</v>
      </c>
      <c r="BN281" s="61"/>
      <c r="BO281" s="61">
        <f t="shared" si="483"/>
        <v>0</v>
      </c>
      <c r="BP281" s="1">
        <f t="shared" si="484"/>
        <v>5</v>
      </c>
      <c r="BQ281" s="206"/>
      <c r="BR281" s="61"/>
      <c r="BS281" s="337">
        <f t="shared" si="485"/>
        <v>0</v>
      </c>
      <c r="BT281" s="225">
        <f t="shared" si="486"/>
        <v>-5</v>
      </c>
      <c r="BU281" s="61"/>
      <c r="BV281" s="1"/>
      <c r="BW281" s="1" t="b">
        <f t="shared" si="487"/>
        <v>0</v>
      </c>
      <c r="BX281" s="206" t="s">
        <v>408</v>
      </c>
      <c r="BY281" s="206">
        <f t="shared" si="488"/>
        <v>5</v>
      </c>
      <c r="BZ281" s="3"/>
      <c r="CA281" s="1" t="s">
        <v>437</v>
      </c>
      <c r="CB281" s="61"/>
      <c r="CC281" s="61"/>
      <c r="CD281" s="332"/>
      <c r="CL281" s="332"/>
    </row>
    <row r="282" spans="2:96" ht="15.75" hidden="1" customHeight="1" x14ac:dyDescent="0.2">
      <c r="B282" s="246"/>
      <c r="C282" s="246"/>
      <c r="D282" s="246"/>
      <c r="E282" s="246"/>
      <c r="F282" s="246"/>
      <c r="G282" s="246"/>
      <c r="H282" s="246"/>
      <c r="I282" s="246"/>
      <c r="J282" s="246"/>
      <c r="K282" s="246"/>
      <c r="L282" s="270"/>
      <c r="M282" s="358"/>
      <c r="N282" s="335"/>
      <c r="O282" s="246"/>
      <c r="P282" s="246"/>
      <c r="Q282" s="246"/>
      <c r="R282" s="246"/>
      <c r="S282" s="249" t="str">
        <f>IF(BN282&lt;30,$BX$1,IF(BN282&gt;70,$BR$1,$BV$1))</f>
        <v>˅</v>
      </c>
      <c r="T282" s="208"/>
      <c r="U282" s="1"/>
      <c r="X282" s="80"/>
      <c r="Y282" s="189"/>
      <c r="Z282" s="189"/>
      <c r="AA282" s="22">
        <f t="shared" si="461"/>
        <v>1.5</v>
      </c>
      <c r="AB282" s="336">
        <f t="shared" si="462"/>
        <v>0</v>
      </c>
      <c r="AC282" s="337">
        <f t="shared" si="463"/>
        <v>0</v>
      </c>
      <c r="AD282" s="366">
        <f t="shared" si="464"/>
        <v>0</v>
      </c>
      <c r="AE282" s="337">
        <f t="shared" si="465"/>
        <v>0</v>
      </c>
      <c r="AF282" s="332"/>
      <c r="AG282" s="332"/>
      <c r="AH282" s="225" t="str">
        <f t="shared" si="466"/>
        <v>F</v>
      </c>
      <c r="AI282" s="31">
        <f t="shared" si="467"/>
        <v>0</v>
      </c>
      <c r="AJ282" s="284"/>
      <c r="AK282" s="31">
        <f t="shared" si="468"/>
        <v>0</v>
      </c>
      <c r="AL282" s="22"/>
      <c r="AM282" s="2"/>
      <c r="AN282" s="22" t="b">
        <f t="shared" si="469"/>
        <v>0</v>
      </c>
      <c r="AP282" s="31"/>
      <c r="AQ282" s="175"/>
      <c r="AR282" s="1" t="b">
        <f t="shared" si="470"/>
        <v>0</v>
      </c>
      <c r="AS282" s="189"/>
      <c r="AT282" s="22">
        <f t="shared" si="471"/>
        <v>5</v>
      </c>
      <c r="AU282" s="189"/>
      <c r="AV282" s="22">
        <f t="shared" si="472"/>
        <v>5</v>
      </c>
      <c r="AW282" s="189"/>
      <c r="AX282" s="22">
        <f t="shared" si="473"/>
        <v>5</v>
      </c>
      <c r="AY282" s="189"/>
      <c r="AZ282" s="189" t="b">
        <f t="shared" si="474"/>
        <v>0</v>
      </c>
      <c r="BA282" s="18"/>
      <c r="BB282" s="1">
        <f t="shared" si="475"/>
        <v>-2</v>
      </c>
      <c r="BC282" s="3">
        <v>45657</v>
      </c>
      <c r="BD282" s="22"/>
      <c r="BE282" s="22">
        <f t="shared" si="476"/>
        <v>0</v>
      </c>
      <c r="BF282" s="18">
        <f t="shared" si="477"/>
        <v>0</v>
      </c>
      <c r="BG282" s="1">
        <f t="shared" si="478"/>
        <v>-4</v>
      </c>
      <c r="BH282" s="225"/>
      <c r="BI282" s="225">
        <f t="shared" si="479"/>
        <v>0</v>
      </c>
      <c r="BJ282" s="225">
        <f t="shared" si="480"/>
        <v>2</v>
      </c>
      <c r="BK282" s="31"/>
      <c r="BL282" s="31">
        <f t="shared" si="481"/>
        <v>0</v>
      </c>
      <c r="BM282" s="1">
        <f t="shared" si="482"/>
        <v>0.5</v>
      </c>
      <c r="BN282" s="61"/>
      <c r="BO282" s="61">
        <f t="shared" si="483"/>
        <v>0</v>
      </c>
      <c r="BP282" s="1">
        <f t="shared" si="484"/>
        <v>5</v>
      </c>
      <c r="BQ282" s="206"/>
      <c r="BR282" s="61"/>
      <c r="BS282" s="337">
        <f t="shared" si="485"/>
        <v>0</v>
      </c>
      <c r="BT282" s="225">
        <f t="shared" si="486"/>
        <v>-5</v>
      </c>
      <c r="BU282" s="61"/>
      <c r="BV282" s="1"/>
      <c r="BW282" s="1" t="b">
        <f t="shared" si="487"/>
        <v>0</v>
      </c>
      <c r="BX282" s="206" t="s">
        <v>408</v>
      </c>
      <c r="BY282" s="206">
        <f t="shared" si="488"/>
        <v>5</v>
      </c>
      <c r="BZ282" s="3"/>
      <c r="CA282" s="1" t="s">
        <v>437</v>
      </c>
      <c r="CB282" s="61"/>
      <c r="CC282" s="61"/>
      <c r="CD282" s="332"/>
      <c r="CL282" s="332"/>
    </row>
    <row r="283" spans="2:96" ht="15.75" hidden="1" customHeight="1" x14ac:dyDescent="0.2">
      <c r="B283" s="246"/>
      <c r="C283" s="246"/>
      <c r="D283" s="246"/>
      <c r="E283" s="246"/>
      <c r="F283" s="246"/>
      <c r="G283" s="246"/>
      <c r="H283" s="246"/>
      <c r="I283" s="246"/>
      <c r="J283" s="246"/>
      <c r="K283" s="246"/>
      <c r="L283" s="270"/>
      <c r="M283" s="358"/>
      <c r="N283" s="335"/>
      <c r="O283" s="246"/>
      <c r="P283" s="246"/>
      <c r="Q283" s="246"/>
      <c r="R283" s="246"/>
      <c r="S283" s="249" t="str">
        <f>IF(BN283&lt;30,$BX$1,IF(BN283&gt;70,$BR$1,$BV$1))</f>
        <v>˅</v>
      </c>
      <c r="T283" s="208"/>
      <c r="U283" s="1"/>
      <c r="X283" s="80"/>
      <c r="Y283" s="189"/>
      <c r="Z283" s="189"/>
      <c r="AA283" s="22">
        <f t="shared" si="461"/>
        <v>1.5</v>
      </c>
      <c r="AB283" s="336">
        <f t="shared" si="462"/>
        <v>0</v>
      </c>
      <c r="AC283" s="337">
        <f t="shared" si="463"/>
        <v>0</v>
      </c>
      <c r="AD283" s="366">
        <f t="shared" si="464"/>
        <v>0</v>
      </c>
      <c r="AE283" s="337">
        <f t="shared" si="465"/>
        <v>0</v>
      </c>
      <c r="AF283" s="332"/>
      <c r="AG283" s="332"/>
      <c r="AH283" s="225" t="str">
        <f t="shared" si="466"/>
        <v>F</v>
      </c>
      <c r="AI283" s="31">
        <f t="shared" si="467"/>
        <v>0</v>
      </c>
      <c r="AJ283" s="284"/>
      <c r="AK283" s="31">
        <f t="shared" si="468"/>
        <v>0</v>
      </c>
      <c r="AL283" s="22"/>
      <c r="AM283" s="2"/>
      <c r="AN283" s="22" t="b">
        <f t="shared" si="469"/>
        <v>0</v>
      </c>
      <c r="AP283" s="31"/>
      <c r="AQ283" s="175"/>
      <c r="AR283" s="1" t="b">
        <f t="shared" si="470"/>
        <v>0</v>
      </c>
      <c r="AS283" s="189"/>
      <c r="AT283" s="22">
        <f t="shared" si="471"/>
        <v>5</v>
      </c>
      <c r="AU283" s="189"/>
      <c r="AV283" s="22">
        <f t="shared" si="472"/>
        <v>5</v>
      </c>
      <c r="AW283" s="189"/>
      <c r="AX283" s="22">
        <f t="shared" si="473"/>
        <v>5</v>
      </c>
      <c r="AY283" s="189"/>
      <c r="AZ283" s="189" t="b">
        <f t="shared" si="474"/>
        <v>0</v>
      </c>
      <c r="BA283" s="18"/>
      <c r="BB283" s="1">
        <f t="shared" si="475"/>
        <v>-2</v>
      </c>
      <c r="BC283" s="3">
        <v>45657</v>
      </c>
      <c r="BD283" s="22"/>
      <c r="BE283" s="22">
        <f t="shared" si="476"/>
        <v>0</v>
      </c>
      <c r="BF283" s="18">
        <f t="shared" si="477"/>
        <v>0</v>
      </c>
      <c r="BG283" s="1">
        <f t="shared" si="478"/>
        <v>-4</v>
      </c>
      <c r="BH283" s="225"/>
      <c r="BI283" s="225">
        <f t="shared" si="479"/>
        <v>0</v>
      </c>
      <c r="BJ283" s="225">
        <f t="shared" si="480"/>
        <v>2</v>
      </c>
      <c r="BK283" s="31"/>
      <c r="BL283" s="31">
        <f t="shared" si="481"/>
        <v>0</v>
      </c>
      <c r="BM283" s="1">
        <f t="shared" si="482"/>
        <v>0.5</v>
      </c>
      <c r="BN283" s="61"/>
      <c r="BO283" s="61">
        <f t="shared" si="483"/>
        <v>0</v>
      </c>
      <c r="BP283" s="1">
        <f t="shared" si="484"/>
        <v>5</v>
      </c>
      <c r="BQ283" s="206"/>
      <c r="BR283" s="61"/>
      <c r="BS283" s="337">
        <f t="shared" si="485"/>
        <v>0</v>
      </c>
      <c r="BT283" s="225">
        <f t="shared" si="486"/>
        <v>-5</v>
      </c>
      <c r="BU283" s="61"/>
      <c r="BV283" s="1"/>
      <c r="BW283" s="1" t="b">
        <f t="shared" si="487"/>
        <v>0</v>
      </c>
      <c r="BX283" s="206" t="s">
        <v>408</v>
      </c>
      <c r="BY283" s="206">
        <f t="shared" si="488"/>
        <v>5</v>
      </c>
      <c r="BZ283" s="3"/>
      <c r="CA283" s="1" t="s">
        <v>437</v>
      </c>
      <c r="CB283" s="61"/>
      <c r="CC283" s="61"/>
      <c r="CD283" s="332"/>
      <c r="CL283" s="332"/>
    </row>
    <row r="284" spans="2:96" ht="15.75" hidden="1" customHeight="1" x14ac:dyDescent="0.2">
      <c r="B284" s="246"/>
      <c r="C284" s="246"/>
      <c r="D284" s="246"/>
      <c r="E284" s="246"/>
      <c r="F284" s="246"/>
      <c r="G284" s="246"/>
      <c r="H284" s="246"/>
      <c r="I284" s="246"/>
      <c r="J284" s="246"/>
      <c r="K284" s="246"/>
      <c r="L284" s="270"/>
      <c r="M284" s="358"/>
      <c r="N284" s="335"/>
      <c r="O284" s="246"/>
      <c r="P284" s="246"/>
      <c r="Q284" s="246"/>
      <c r="R284" s="246"/>
      <c r="S284" s="249" t="str">
        <f>IF(BN284&lt;30,$BX$1,IF(BN284&gt;70,$BR$1,$BV$1))</f>
        <v>˅</v>
      </c>
      <c r="T284" s="208"/>
      <c r="U284" s="1"/>
      <c r="X284" s="80"/>
      <c r="Y284" s="189"/>
      <c r="Z284" s="189"/>
      <c r="AA284" s="22">
        <f t="shared" si="461"/>
        <v>1.5</v>
      </c>
      <c r="AB284" s="336">
        <f t="shared" si="462"/>
        <v>0</v>
      </c>
      <c r="AC284" s="337">
        <f t="shared" si="463"/>
        <v>0</v>
      </c>
      <c r="AD284" s="366">
        <f t="shared" si="464"/>
        <v>0</v>
      </c>
      <c r="AE284" s="337">
        <f t="shared" si="465"/>
        <v>0</v>
      </c>
      <c r="AF284" s="332"/>
      <c r="AG284" s="332"/>
      <c r="AH284" s="225" t="str">
        <f t="shared" si="466"/>
        <v>F</v>
      </c>
      <c r="AI284" s="31">
        <f t="shared" si="467"/>
        <v>0</v>
      </c>
      <c r="AJ284" s="284"/>
      <c r="AK284" s="31">
        <f t="shared" si="468"/>
        <v>0</v>
      </c>
      <c r="AL284" s="22"/>
      <c r="AM284" s="2"/>
      <c r="AN284" s="22" t="b">
        <f t="shared" si="469"/>
        <v>0</v>
      </c>
      <c r="AP284" s="31"/>
      <c r="AQ284" s="175"/>
      <c r="AR284" s="1" t="b">
        <f t="shared" si="470"/>
        <v>0</v>
      </c>
      <c r="AS284" s="189"/>
      <c r="AT284" s="22">
        <f t="shared" si="471"/>
        <v>5</v>
      </c>
      <c r="AU284" s="189"/>
      <c r="AV284" s="22">
        <f t="shared" si="472"/>
        <v>5</v>
      </c>
      <c r="AW284" s="189"/>
      <c r="AX284" s="22">
        <f t="shared" si="473"/>
        <v>5</v>
      </c>
      <c r="AY284" s="189"/>
      <c r="AZ284" s="189" t="b">
        <f t="shared" si="474"/>
        <v>0</v>
      </c>
      <c r="BA284" s="18"/>
      <c r="BB284" s="1">
        <f t="shared" si="475"/>
        <v>-2</v>
      </c>
      <c r="BC284" s="3">
        <v>45657</v>
      </c>
      <c r="BD284" s="22"/>
      <c r="BE284" s="22">
        <f t="shared" si="476"/>
        <v>0</v>
      </c>
      <c r="BF284" s="18">
        <f t="shared" si="477"/>
        <v>0</v>
      </c>
      <c r="BG284" s="1">
        <f t="shared" si="478"/>
        <v>-4</v>
      </c>
      <c r="BH284" s="225"/>
      <c r="BI284" s="225">
        <f t="shared" si="479"/>
        <v>0</v>
      </c>
      <c r="BJ284" s="225">
        <f t="shared" si="480"/>
        <v>2</v>
      </c>
      <c r="BK284" s="31"/>
      <c r="BL284" s="31">
        <f t="shared" si="481"/>
        <v>0</v>
      </c>
      <c r="BM284" s="1">
        <f t="shared" si="482"/>
        <v>0.5</v>
      </c>
      <c r="BN284" s="61"/>
      <c r="BO284" s="61">
        <f t="shared" si="483"/>
        <v>0</v>
      </c>
      <c r="BP284" s="1">
        <f t="shared" si="484"/>
        <v>5</v>
      </c>
      <c r="BQ284" s="206"/>
      <c r="BR284" s="61"/>
      <c r="BS284" s="337">
        <f t="shared" si="485"/>
        <v>0</v>
      </c>
      <c r="BT284" s="225">
        <f t="shared" si="486"/>
        <v>-5</v>
      </c>
      <c r="BU284" s="61"/>
      <c r="BV284" s="1"/>
      <c r="BW284" s="1" t="b">
        <f t="shared" si="487"/>
        <v>0</v>
      </c>
      <c r="BX284" s="206" t="s">
        <v>408</v>
      </c>
      <c r="BY284" s="206">
        <f t="shared" si="488"/>
        <v>5</v>
      </c>
      <c r="BZ284" s="3"/>
      <c r="CA284" s="1" t="s">
        <v>437</v>
      </c>
      <c r="CB284" s="61"/>
      <c r="CC284" s="61"/>
      <c r="CD284" s="332"/>
      <c r="CL284" s="332"/>
    </row>
    <row r="285" spans="2:96" ht="15.75" hidden="1" customHeight="1" x14ac:dyDescent="0.2">
      <c r="B285" s="246"/>
      <c r="C285" s="246"/>
      <c r="D285" s="246"/>
      <c r="E285" s="246"/>
      <c r="F285" s="246"/>
      <c r="G285" s="246"/>
      <c r="H285" s="246"/>
      <c r="I285" s="246"/>
      <c r="J285" s="246"/>
      <c r="K285" s="246"/>
      <c r="L285" s="270"/>
      <c r="M285" s="358"/>
      <c r="N285" s="335"/>
      <c r="O285" s="246"/>
      <c r="P285" s="246"/>
      <c r="Q285" s="246"/>
      <c r="R285" s="246"/>
      <c r="S285" s="249"/>
      <c r="T285" s="208"/>
      <c r="U285" s="1"/>
      <c r="X285" s="80"/>
      <c r="Y285" s="189"/>
      <c r="Z285" s="189"/>
      <c r="AA285" s="22">
        <f t="shared" si="461"/>
        <v>1.5</v>
      </c>
      <c r="AB285" s="336">
        <f t="shared" si="462"/>
        <v>0</v>
      </c>
      <c r="AC285" s="337">
        <f t="shared" si="463"/>
        <v>0</v>
      </c>
      <c r="AD285" s="366">
        <f t="shared" si="464"/>
        <v>0</v>
      </c>
      <c r="AE285" s="337">
        <f t="shared" si="465"/>
        <v>0</v>
      </c>
      <c r="AF285" s="332"/>
      <c r="AG285" s="332"/>
      <c r="AH285" s="225" t="str">
        <f t="shared" si="466"/>
        <v>F</v>
      </c>
      <c r="AI285" s="31">
        <f t="shared" si="467"/>
        <v>0</v>
      </c>
      <c r="AJ285" s="284"/>
      <c r="AK285" s="31">
        <f t="shared" si="468"/>
        <v>0</v>
      </c>
      <c r="AL285" s="22"/>
      <c r="AM285" s="2"/>
      <c r="AN285" s="22" t="b">
        <f t="shared" si="469"/>
        <v>0</v>
      </c>
      <c r="AP285" s="31"/>
      <c r="AQ285" s="175"/>
      <c r="AR285" s="1" t="b">
        <f t="shared" si="470"/>
        <v>0</v>
      </c>
      <c r="AS285" s="189"/>
      <c r="AT285" s="22">
        <f t="shared" si="471"/>
        <v>5</v>
      </c>
      <c r="AU285" s="189"/>
      <c r="AV285" s="22">
        <f t="shared" si="472"/>
        <v>5</v>
      </c>
      <c r="AW285" s="189"/>
      <c r="AX285" s="22">
        <f t="shared" si="473"/>
        <v>5</v>
      </c>
      <c r="AY285" s="189"/>
      <c r="AZ285" s="189" t="b">
        <f t="shared" si="474"/>
        <v>0</v>
      </c>
      <c r="BA285" s="18"/>
      <c r="BB285" s="1">
        <f t="shared" si="475"/>
        <v>-2</v>
      </c>
      <c r="BC285" s="3">
        <v>45657</v>
      </c>
      <c r="BD285" s="22"/>
      <c r="BE285" s="22">
        <f t="shared" si="476"/>
        <v>0</v>
      </c>
      <c r="BF285" s="18">
        <f t="shared" si="477"/>
        <v>0</v>
      </c>
      <c r="BG285" s="1">
        <f t="shared" si="478"/>
        <v>-4</v>
      </c>
      <c r="BH285" s="225"/>
      <c r="BI285" s="225">
        <f t="shared" si="479"/>
        <v>0</v>
      </c>
      <c r="BJ285" s="225">
        <f t="shared" si="480"/>
        <v>2</v>
      </c>
      <c r="BK285" s="31"/>
      <c r="BL285" s="31">
        <f t="shared" si="481"/>
        <v>0</v>
      </c>
      <c r="BM285" s="1">
        <f t="shared" si="482"/>
        <v>0.5</v>
      </c>
      <c r="BN285" s="61"/>
      <c r="BO285" s="61">
        <f t="shared" si="483"/>
        <v>0</v>
      </c>
      <c r="BP285" s="1">
        <f t="shared" si="484"/>
        <v>5</v>
      </c>
      <c r="BQ285" s="206"/>
      <c r="BR285" s="61"/>
      <c r="BS285" s="337">
        <f t="shared" si="485"/>
        <v>0</v>
      </c>
      <c r="BT285" s="225">
        <f t="shared" si="486"/>
        <v>-5</v>
      </c>
      <c r="BU285" s="61"/>
      <c r="BV285" s="1"/>
      <c r="BW285" s="1" t="b">
        <f t="shared" si="487"/>
        <v>0</v>
      </c>
      <c r="BX285" s="206" t="s">
        <v>408</v>
      </c>
      <c r="BY285" s="206">
        <f t="shared" si="488"/>
        <v>5</v>
      </c>
      <c r="BZ285" s="3"/>
      <c r="CA285" s="1" t="s">
        <v>437</v>
      </c>
      <c r="CB285" s="61"/>
      <c r="CC285" s="61"/>
      <c r="CD285" s="332"/>
      <c r="CL285" s="332"/>
    </row>
    <row r="286" spans="2:96" x14ac:dyDescent="0.2">
      <c r="B286" s="246"/>
      <c r="C286" s="246"/>
      <c r="D286" s="246"/>
      <c r="E286" s="246"/>
      <c r="F286" s="246"/>
      <c r="G286" s="246"/>
      <c r="H286" s="246"/>
      <c r="I286" s="246"/>
      <c r="J286" s="246"/>
      <c r="K286" s="246"/>
      <c r="L286" s="270"/>
      <c r="M286" s="358"/>
      <c r="N286" s="335"/>
      <c r="O286" s="246"/>
      <c r="P286" s="246"/>
      <c r="Q286" s="246"/>
      <c r="R286" s="246"/>
      <c r="S286" s="249"/>
      <c r="T286" s="459"/>
      <c r="U286" s="1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80"/>
      <c r="BE286" s="80"/>
      <c r="BF286" s="80"/>
      <c r="BG286" s="80"/>
      <c r="BH286" s="80"/>
      <c r="BI286" s="80"/>
      <c r="BJ286" s="80"/>
      <c r="BK286" s="80"/>
      <c r="BL286" s="80"/>
      <c r="BM286" s="80"/>
      <c r="BN286" s="80"/>
      <c r="BO286" s="80"/>
      <c r="BP286" s="80"/>
      <c r="BQ286" s="80"/>
      <c r="BR286" s="80"/>
      <c r="BS286" s="80"/>
      <c r="BT286" s="80"/>
      <c r="BU286" s="80"/>
      <c r="BV286" s="80"/>
      <c r="BW286" s="80"/>
      <c r="BX286" s="80"/>
      <c r="BY286" s="80"/>
      <c r="BZ286" s="80"/>
      <c r="CA286" s="1"/>
      <c r="CB286" s="61"/>
      <c r="CC286" s="61"/>
      <c r="CD286" s="332"/>
      <c r="CL286" s="332"/>
    </row>
    <row r="287" spans="2:96" ht="17.25" customHeight="1" x14ac:dyDescent="0.2">
      <c r="B287" s="246"/>
      <c r="C287" s="246"/>
      <c r="D287" s="246"/>
      <c r="E287" s="246"/>
      <c r="F287" s="246"/>
      <c r="G287" s="246"/>
      <c r="H287" s="246"/>
      <c r="I287" s="246"/>
      <c r="J287" s="246"/>
      <c r="K287" s="246"/>
      <c r="L287" s="270"/>
      <c r="M287" s="358"/>
      <c r="N287" s="335"/>
      <c r="O287" s="246"/>
      <c r="P287" s="246"/>
      <c r="Q287" s="246"/>
      <c r="R287" s="246"/>
      <c r="S287" s="249"/>
      <c r="T287" s="456" t="s">
        <v>667</v>
      </c>
      <c r="U287" s="444" t="s">
        <v>957</v>
      </c>
      <c r="X287" s="80"/>
      <c r="Y287" s="80"/>
      <c r="Z287" s="80"/>
      <c r="AA287" s="80"/>
      <c r="AB287" s="455">
        <f>VLOOKUP(CLEAN(TRIM(T287)), 'ETF''s'!$B$7:$C$42, 2, FALSE)</f>
        <v>22</v>
      </c>
      <c r="AC287" s="506">
        <f>VLOOKUP(CLEAN(TRIM(T287)), 'ETF''s'!$B$7:$D$42, 3, FALSE)</f>
        <v>16</v>
      </c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80"/>
      <c r="BJ287" s="80"/>
      <c r="BK287" s="80"/>
      <c r="BL287" s="80"/>
      <c r="BM287" s="80"/>
      <c r="BN287" s="80"/>
      <c r="BO287" s="80"/>
      <c r="BP287" s="80"/>
      <c r="BQ287" s="80"/>
      <c r="BR287" s="80"/>
      <c r="BS287" s="80"/>
      <c r="BT287" s="80"/>
      <c r="BU287" s="80"/>
      <c r="BV287" s="80"/>
      <c r="BW287" s="80"/>
      <c r="BX287" s="80"/>
      <c r="BY287" s="80"/>
      <c r="BZ287" s="80"/>
      <c r="CA287" s="1"/>
      <c r="CB287" s="61"/>
      <c r="CC287" s="61"/>
      <c r="CD287" s="332"/>
      <c r="CL287" s="332"/>
      <c r="CR287" t="s">
        <v>957</v>
      </c>
    </row>
    <row r="288" spans="2:96" ht="17.25" hidden="1" customHeight="1" x14ac:dyDescent="0.2">
      <c r="B288" s="246"/>
      <c r="C288" s="246"/>
      <c r="D288" s="246"/>
      <c r="E288" s="246"/>
      <c r="F288" s="246"/>
      <c r="G288" s="246"/>
      <c r="H288" s="246"/>
      <c r="I288" s="246"/>
      <c r="J288" s="246"/>
      <c r="K288" s="246"/>
      <c r="L288" s="270"/>
      <c r="M288" s="358"/>
      <c r="N288" s="335"/>
      <c r="O288" s="246"/>
      <c r="P288" s="246"/>
      <c r="Q288" s="246"/>
      <c r="R288" s="246"/>
      <c r="S288" s="249" t="str">
        <f>IF(BN288&lt;30,$BX$1,IF(BN288&gt;70,$BR$1,$BV$1))</f>
        <v>˅</v>
      </c>
      <c r="T288" s="208"/>
      <c r="U288" s="444"/>
      <c r="X288" s="80"/>
      <c r="Y288" s="189"/>
      <c r="Z288" s="189"/>
      <c r="AA288" s="22">
        <f>AN288+AP288+AR288+AZ288+BB288+BG288+BJ288+BM288+BT288+BW288+BY288+AC288+AI288+BP288+AK288</f>
        <v>1.5</v>
      </c>
      <c r="AB288" s="336">
        <f>IF(X288&gt;0,AB$287,0)</f>
        <v>0</v>
      </c>
      <c r="AC288" s="337">
        <f>IF(AB288&gt;0,AC$287,0)</f>
        <v>0</v>
      </c>
      <c r="AD288" s="366">
        <f>AB288*M288</f>
        <v>0</v>
      </c>
      <c r="AE288" s="337">
        <f>AC288*M288</f>
        <v>0</v>
      </c>
      <c r="AF288" s="332"/>
      <c r="AG288" s="332"/>
      <c r="AH288" s="225" t="str">
        <f>IF(AF288&gt;2500000,AQ$2,IF(AF288&gt;1000000,AR$2,IF(AF288&gt;750000,AS$2,IF(AF288&gt;500000,AT$2,IF(AF288&lt;500000,AU$2)))))</f>
        <v>F</v>
      </c>
      <c r="AI288" s="31">
        <f>IF(AH288=AQ$2,20,IF(AH288=AR$2,15,IF(AH288=AS$2,10,IF(AH288=AT$2,5,IF(AH288=AU$2,0)))))</f>
        <v>0</v>
      </c>
      <c r="AJ288" s="284"/>
      <c r="AK288" s="31">
        <f>IF(AJ288&gt;84,20,IF(AJ288&gt;80,15,IF(AJ288&gt;75,10,IF(AJ288&gt;70,5,IF(AJ288&gt;49,0,IF(AJ288&lt;1,0,IF(AJ288&lt;20,-20,IF(AJ288&lt;30,-15,IF(AJ288&lt;40,-10,IF(AJ288&lt;50,-5))))))))))</f>
        <v>0</v>
      </c>
      <c r="AL288" s="22"/>
      <c r="AM288" s="2"/>
      <c r="AN288" s="22" t="b">
        <f>IF(AM288=$AN$1,20,IF(AM288=$AO$1,17,IF(AM288=$AP$1,12,IF(AM288=$AQ$1,5,IF(AM288=$AR$1,0)))))</f>
        <v>0</v>
      </c>
      <c r="AP288" s="31"/>
      <c r="AQ288" s="175"/>
      <c r="AR288" s="1" t="b">
        <f>IF(AQ288=$AS$1,20,IF(AQ288=$AU$1,18,IF(AQ288=$AW$1,14,IF(AQ288=$AY$1,10,IF(AQ288=$BA$1,5,IF(AQ288=$BC$1,0,IF(AQ288=$BD$1,-2.5)))))))</f>
        <v>0</v>
      </c>
      <c r="AS288" s="189"/>
      <c r="AT288" s="22">
        <f>IF(AS288&lt;1,5,IF(AS288&lt;2,0,IF(AS288&gt;2,-5, IF(AS288=0,5,IF(AS288&lt;0,-7)))))</f>
        <v>5</v>
      </c>
      <c r="AU288" s="189"/>
      <c r="AV288" s="22">
        <f>IF(AU288&lt;0,-7,IF(AU288&lt;15,5,IF(AU288&lt;25,2,IF(AU288=25,-5,IF(AU288&gt;25,0)))))</f>
        <v>5</v>
      </c>
      <c r="AW288" s="189"/>
      <c r="AX288" s="22">
        <f>IF(AW288=1,5,IF(AW288&lt;1,5,IF(AW288&gt;1,0)))</f>
        <v>5</v>
      </c>
      <c r="AY288" s="189"/>
      <c r="AZ288" s="189" t="b">
        <f>IF(AY288=$AS$1,20,IF(AY288=$AU$1,18,IF(AY288=$AW$1,14,IF(AY288=$AY$1,10,IF(AY288=$BA$1,5,IF(AY288=$BC$1,0,IF(AY288=$BD$1,-2.5)))))))</f>
        <v>0</v>
      </c>
      <c r="BA288" s="18"/>
      <c r="BB288" s="1">
        <f>IF(BA288&gt;0.05,2,IF(BA288&gt;0,1,IF(BA288&lt;-0.05,-1,IF(BA288&lt;0.1,-2))))</f>
        <v>-2</v>
      </c>
      <c r="BC288" s="3">
        <v>45657</v>
      </c>
      <c r="BD288" s="22"/>
      <c r="BE288" s="22">
        <f>X288</f>
        <v>0</v>
      </c>
      <c r="BF288" s="18">
        <f>IF(BD288&gt;0,(BE288-BD288)/BD288,0)</f>
        <v>0</v>
      </c>
      <c r="BG288" s="1">
        <f>IF(BF288&gt;0.05,4,IF(BF288&gt;0,2,IF(BF288&lt;-0.05,-2,IF(BF288&lt;0.1,-4))))</f>
        <v>-4</v>
      </c>
      <c r="BH288" s="225"/>
      <c r="BI288" s="225">
        <f>BH288*M288</f>
        <v>0</v>
      </c>
      <c r="BJ288" s="225">
        <f>IF(BH288&gt;5,-1,IF(BH288&gt;4,0,IF(BH288&gt;3,1,IF(BH288&gt;2,2,IF(BH288&gt;1,2, IF(BH288=0,2,IF(BH288&lt;-5,-2,IF(BH288&lt;4,2,IF(BH288&lt;0,1)))))))))</f>
        <v>2</v>
      </c>
      <c r="BK288" s="31"/>
      <c r="BL288" s="31">
        <f>BK288*M288</f>
        <v>0</v>
      </c>
      <c r="BM288" s="1">
        <f>IF(BK288&gt;40,4,IF(BK288&gt;30,3.5,IF(BK288&gt;20,3,IF(BK288&gt;10,2,IF(BK288&gt;0,1,IF(BK288=0,0.5,IF(BK288&lt;-40,-4,IF(BK288&lt;-30,-3,IF(BK288&lt;-20,-2.5,IF(BK288&lt;-10,-2,IF(BK288&lt;0,0)))))))))))</f>
        <v>0.5</v>
      </c>
      <c r="BN288" s="61"/>
      <c r="BO288" s="61">
        <f>BN288*M288</f>
        <v>0</v>
      </c>
      <c r="BP288" s="1">
        <f>IF(BN288&lt;10,5,IF(BN288&lt;20,4,IF(BN288&lt;30,3,IF(BN288&lt;40,2,IF(BN288&lt;50,1,IF(BN288=50,0,IF(BN288&gt;90,-5,IF(BN288&gt;80,-4,IF(BN288&gt;70,-3,IF(BN288&gt;60,-2,IF(BN288&gt;50,-1,0)))))))))))</f>
        <v>5</v>
      </c>
      <c r="BQ288" s="206"/>
      <c r="BR288" s="61"/>
      <c r="BS288" s="337">
        <f>BR288*M288</f>
        <v>0</v>
      </c>
      <c r="BT288" s="225">
        <f>IF(BR288=1,20,IF(BR288&gt;0.9,16,IF(BR288&gt;0.8,12,IF(BR288&gt;0.7,8,IF(BR288&gt;0.6,4,IF(BR288&gt;0.5,0,IF(BR288&gt;0.4,-1,IF(BR288&gt;0.3,-2,IF(BR288&gt;0.2,-3,IF(BR288&gt;0.1,-4,IF(BR288&gt;0,-5,IF(BR288=0,-5))))))))))))</f>
        <v>-5</v>
      </c>
      <c r="BU288" s="61"/>
      <c r="BV288" s="1"/>
      <c r="BW288" s="1" t="b">
        <f>IF(BV288=$BZ$1,8,IF(BV288=$CA$1,4,IF(BV288=$CB$1,0,IF(BV288=$CC$1,-4,IF(BV288=$CE$1,-8)))))</f>
        <v>0</v>
      </c>
      <c r="BX288" s="206" t="s">
        <v>408</v>
      </c>
      <c r="BY288" s="206">
        <f>IF(BX288=BR$1,5,IF(BX288=BV$1,0,IF(BX288=BX$1,-5)))</f>
        <v>5</v>
      </c>
      <c r="BZ288" s="3"/>
      <c r="CA288" s="1" t="s">
        <v>437</v>
      </c>
      <c r="CB288" s="61"/>
      <c r="CC288" s="61"/>
      <c r="CD288" s="332"/>
      <c r="CL288" s="332"/>
    </row>
    <row r="289" spans="2:96" ht="17.25" hidden="1" customHeight="1" x14ac:dyDescent="0.2">
      <c r="B289" s="246"/>
      <c r="C289" s="246"/>
      <c r="D289" s="246"/>
      <c r="E289" s="246"/>
      <c r="F289" s="246"/>
      <c r="G289" s="246"/>
      <c r="H289" s="246"/>
      <c r="I289" s="246"/>
      <c r="J289" s="246"/>
      <c r="K289" s="246"/>
      <c r="L289" s="270"/>
      <c r="M289" s="358"/>
      <c r="N289" s="335"/>
      <c r="O289" s="246"/>
      <c r="P289" s="246"/>
      <c r="Q289" s="246"/>
      <c r="R289" s="246"/>
      <c r="S289" s="249" t="str">
        <f>IF(BN289&lt;30,$BX$1,IF(BN289&gt;70,$BR$1,$BV$1))</f>
        <v>˅</v>
      </c>
      <c r="T289" s="208"/>
      <c r="U289" s="444"/>
      <c r="X289" s="80"/>
      <c r="Y289" s="189"/>
      <c r="Z289" s="189"/>
      <c r="AA289" s="22">
        <f>AN289+AP289+AR289+AZ289+BB289+BG289+BJ289+BM289+BT289+BW289+BY289+AC289+AI289+BP289+AK289</f>
        <v>1.5</v>
      </c>
      <c r="AB289" s="336">
        <f>IF(X289&gt;0,AB$287,0)</f>
        <v>0</v>
      </c>
      <c r="AC289" s="337">
        <f>IF(AB289&gt;0,AC$287,0)</f>
        <v>0</v>
      </c>
      <c r="AD289" s="366">
        <f>AB289*M289</f>
        <v>0</v>
      </c>
      <c r="AE289" s="337">
        <f>AC289*M289</f>
        <v>0</v>
      </c>
      <c r="AF289" s="332"/>
      <c r="AG289" s="332"/>
      <c r="AH289" s="225" t="str">
        <f>IF(AF289&gt;2500000,AQ$2,IF(AF289&gt;1000000,AR$2,IF(AF289&gt;750000,AS$2,IF(AF289&gt;500000,AT$2,IF(AF289&lt;500000,AU$2)))))</f>
        <v>F</v>
      </c>
      <c r="AI289" s="31">
        <f>IF(AH289=AQ$2,20,IF(AH289=AR$2,15,IF(AH289=AS$2,10,IF(AH289=AT$2,5,IF(AH289=AU$2,0)))))</f>
        <v>0</v>
      </c>
      <c r="AJ289" s="284"/>
      <c r="AK289" s="31">
        <f>IF(AJ289&gt;84,20,IF(AJ289&gt;80,15,IF(AJ289&gt;75,10,IF(AJ289&gt;70,5,IF(AJ289&gt;49,0,IF(AJ289&lt;1,0,IF(AJ289&lt;20,-20,IF(AJ289&lt;30,-15,IF(AJ289&lt;40,-10,IF(AJ289&lt;50,-5))))))))))</f>
        <v>0</v>
      </c>
      <c r="AL289" s="22"/>
      <c r="AM289" s="2"/>
      <c r="AN289" s="22" t="b">
        <f>IF(AM289=$AN$1,20,IF(AM289=$AO$1,17,IF(AM289=$AP$1,12,IF(AM289=$AQ$1,5,IF(AM289=$AR$1,0)))))</f>
        <v>0</v>
      </c>
      <c r="AP289" s="31"/>
      <c r="AQ289" s="175"/>
      <c r="AR289" s="1" t="b">
        <f>IF(AQ289=$AS$1,20,IF(AQ289=$AU$1,18,IF(AQ289=$AW$1,14,IF(AQ289=$AY$1,10,IF(AQ289=$BA$1,5,IF(AQ289=$BC$1,0,IF(AQ289=$BD$1,-2.5)))))))</f>
        <v>0</v>
      </c>
      <c r="AS289" s="189"/>
      <c r="AT289" s="22">
        <f>IF(AS289&lt;1,5,IF(AS289&lt;2,0,IF(AS289&gt;2,-5, IF(AS289=0,5,IF(AS289&lt;0,-7)))))</f>
        <v>5</v>
      </c>
      <c r="AU289" s="189"/>
      <c r="AV289" s="22">
        <f>IF(AU289&lt;0,-7,IF(AU289&lt;15,5,IF(AU289&lt;25,2,IF(AU289=25,-5,IF(AU289&gt;25,0)))))</f>
        <v>5</v>
      </c>
      <c r="AW289" s="189"/>
      <c r="AX289" s="22">
        <f>IF(AW289=1,5,IF(AW289&lt;1,5,IF(AW289&gt;1,0)))</f>
        <v>5</v>
      </c>
      <c r="AY289" s="189"/>
      <c r="AZ289" s="189" t="b">
        <f>IF(AY289=$AS$1,20,IF(AY289=$AU$1,18,IF(AY289=$AW$1,14,IF(AY289=$AY$1,10,IF(AY289=$BA$1,5,IF(AY289=$BC$1,0,IF(AY289=$BD$1,-2.5)))))))</f>
        <v>0</v>
      </c>
      <c r="BA289" s="18"/>
      <c r="BB289" s="1">
        <f>IF(BA289&gt;0.05,2,IF(BA289&gt;0,1,IF(BA289&lt;-0.05,-1,IF(BA289&lt;0.1,-2))))</f>
        <v>-2</v>
      </c>
      <c r="BC289" s="3">
        <v>45657</v>
      </c>
      <c r="BD289" s="22"/>
      <c r="BE289" s="22">
        <f>X289</f>
        <v>0</v>
      </c>
      <c r="BF289" s="18">
        <f>IF(BD289&gt;0,(BE289-BD289)/BD289,0)</f>
        <v>0</v>
      </c>
      <c r="BG289" s="1">
        <f>IF(BF289&gt;0.05,4,IF(BF289&gt;0,2,IF(BF289&lt;-0.05,-2,IF(BF289&lt;0.1,-4))))</f>
        <v>-4</v>
      </c>
      <c r="BH289" s="225"/>
      <c r="BI289" s="225">
        <f>BH289*M289</f>
        <v>0</v>
      </c>
      <c r="BJ289" s="225">
        <f>IF(BH289&gt;5,-1,IF(BH289&gt;4,0,IF(BH289&gt;3,1,IF(BH289&gt;2,2,IF(BH289&gt;1,2, IF(BH289=0,2,IF(BH289&lt;-5,-2,IF(BH289&lt;4,2,IF(BH289&lt;0,1)))))))))</f>
        <v>2</v>
      </c>
      <c r="BK289" s="31"/>
      <c r="BL289" s="31">
        <f>BK289*M289</f>
        <v>0</v>
      </c>
      <c r="BM289" s="1">
        <f>IF(BK289&gt;40,4,IF(BK289&gt;30,3.5,IF(BK289&gt;20,3,IF(BK289&gt;10,2,IF(BK289&gt;0,1,IF(BK289=0,0.5,IF(BK289&lt;-40,-4,IF(BK289&lt;-30,-3,IF(BK289&lt;-20,-2.5,IF(BK289&lt;-10,-2,IF(BK289&lt;0,0)))))))))))</f>
        <v>0.5</v>
      </c>
      <c r="BN289" s="61"/>
      <c r="BO289" s="61">
        <f>BN289*M289</f>
        <v>0</v>
      </c>
      <c r="BP289" s="1">
        <f>IF(BN289&lt;10,5,IF(BN289&lt;20,4,IF(BN289&lt;30,3,IF(BN289&lt;40,2,IF(BN289&lt;50,1,IF(BN289=50,0,IF(BN289&gt;90,-5,IF(BN289&gt;80,-4,IF(BN289&gt;70,-3,IF(BN289&gt;60,-2,IF(BN289&gt;50,-1,0)))))))))))</f>
        <v>5</v>
      </c>
      <c r="BQ289" s="206"/>
      <c r="BR289" s="61"/>
      <c r="BS289" s="337">
        <f>BR289*M289</f>
        <v>0</v>
      </c>
      <c r="BT289" s="225">
        <f>IF(BR289=1,20,IF(BR289&gt;0.9,16,IF(BR289&gt;0.8,12,IF(BR289&gt;0.7,8,IF(BR289&gt;0.6,4,IF(BR289&gt;0.5,0,IF(BR289&gt;0.4,-1,IF(BR289&gt;0.3,-2,IF(BR289&gt;0.2,-3,IF(BR289&gt;0.1,-4,IF(BR289&gt;0,-5,IF(BR289=0,-5))))))))))))</f>
        <v>-5</v>
      </c>
      <c r="BU289" s="61"/>
      <c r="BV289" s="1"/>
      <c r="BW289" s="1" t="b">
        <f>IF(BV289=$BZ$1,8,IF(BV289=$CA$1,4,IF(BV289=$CB$1,0,IF(BV289=$CC$1,-4,IF(BV289=$CE$1,-8)))))</f>
        <v>0</v>
      </c>
      <c r="BX289" s="206" t="s">
        <v>408</v>
      </c>
      <c r="BY289" s="206">
        <f>IF(BX289=BR$1,5,IF(BX289=BV$1,0,IF(BX289=BX$1,-5)))</f>
        <v>5</v>
      </c>
      <c r="BZ289" s="3"/>
      <c r="CA289" s="1" t="s">
        <v>437</v>
      </c>
      <c r="CB289" s="61"/>
      <c r="CC289" s="61"/>
      <c r="CD289" s="332"/>
      <c r="CL289" s="332"/>
    </row>
    <row r="290" spans="2:96" ht="17.25" hidden="1" customHeight="1" x14ac:dyDescent="0.2">
      <c r="B290" s="246"/>
      <c r="C290" s="246"/>
      <c r="D290" s="246"/>
      <c r="E290" s="246"/>
      <c r="F290" s="246"/>
      <c r="G290" s="246"/>
      <c r="H290" s="246"/>
      <c r="I290" s="246"/>
      <c r="J290" s="246"/>
      <c r="K290" s="246"/>
      <c r="L290" s="270"/>
      <c r="M290" s="358"/>
      <c r="N290" s="335"/>
      <c r="O290" s="246"/>
      <c r="P290" s="246"/>
      <c r="Q290" s="246"/>
      <c r="R290" s="246"/>
      <c r="S290" s="249" t="str">
        <f>IF(BN290&lt;30,$BX$1,IF(BN290&gt;70,$BR$1,$BV$1))</f>
        <v>˅</v>
      </c>
      <c r="T290" s="208"/>
      <c r="U290" s="444"/>
      <c r="X290" s="80"/>
      <c r="Y290" s="189"/>
      <c r="Z290" s="189"/>
      <c r="AA290" s="22">
        <f>AN290+AP290+AR290+AZ290+BB290+BG290+BJ290+BM290+BT290+BW290+BY290+AC290+AI290+BP290+AK290</f>
        <v>1.5</v>
      </c>
      <c r="AB290" s="336">
        <f>IF(X290&gt;0,AB$287,0)</f>
        <v>0</v>
      </c>
      <c r="AC290" s="337">
        <f>IF(AB290&gt;0,AC$287,0)</f>
        <v>0</v>
      </c>
      <c r="AD290" s="366">
        <f>AB290*M290</f>
        <v>0</v>
      </c>
      <c r="AE290" s="337">
        <f>AC290*M290</f>
        <v>0</v>
      </c>
      <c r="AF290" s="332"/>
      <c r="AG290" s="332"/>
      <c r="AH290" s="225" t="str">
        <f>IF(AF290&gt;2500000,AQ$2,IF(AF290&gt;1000000,AR$2,IF(AF290&gt;750000,AS$2,IF(AF290&gt;500000,AT$2,IF(AF290&lt;500000,AU$2)))))</f>
        <v>F</v>
      </c>
      <c r="AI290" s="31">
        <f>IF(AH290=AQ$2,20,IF(AH290=AR$2,15,IF(AH290=AS$2,10,IF(AH290=AT$2,5,IF(AH290=AU$2,0)))))</f>
        <v>0</v>
      </c>
      <c r="AJ290" s="284"/>
      <c r="AK290" s="31">
        <f>IF(AJ290&gt;84,20,IF(AJ290&gt;80,15,IF(AJ290&gt;75,10,IF(AJ290&gt;70,5,IF(AJ290&gt;49,0,IF(AJ290&lt;1,0,IF(AJ290&lt;20,-20,IF(AJ290&lt;30,-15,IF(AJ290&lt;40,-10,IF(AJ290&lt;50,-5))))))))))</f>
        <v>0</v>
      </c>
      <c r="AL290" s="22"/>
      <c r="AM290" s="2"/>
      <c r="AN290" s="22" t="b">
        <f>IF(AM290=$AN$1,20,IF(AM290=$AO$1,17,IF(AM290=$AP$1,12,IF(AM290=$AQ$1,5,IF(AM290=$AR$1,0)))))</f>
        <v>0</v>
      </c>
      <c r="AP290" s="31"/>
      <c r="AQ290" s="175"/>
      <c r="AR290" s="1" t="b">
        <f>IF(AQ290=$AS$1,20,IF(AQ290=$AU$1,18,IF(AQ290=$AW$1,14,IF(AQ290=$AY$1,10,IF(AQ290=$BA$1,5,IF(AQ290=$BC$1,0,IF(AQ290=$BD$1,-2.5)))))))</f>
        <v>0</v>
      </c>
      <c r="AS290" s="189"/>
      <c r="AT290" s="22">
        <f>IF(AS290&lt;1,5,IF(AS290&lt;2,0,IF(AS290&gt;2,-5, IF(AS290=0,5,IF(AS290&lt;0,-7)))))</f>
        <v>5</v>
      </c>
      <c r="AU290" s="189"/>
      <c r="AV290" s="22">
        <f>IF(AU290&lt;0,-7,IF(AU290&lt;15,5,IF(AU290&lt;25,2,IF(AU290=25,-5,IF(AU290&gt;25,0)))))</f>
        <v>5</v>
      </c>
      <c r="AW290" s="189"/>
      <c r="AX290" s="22">
        <f>IF(AW290=1,5,IF(AW290&lt;1,5,IF(AW290&gt;1,0)))</f>
        <v>5</v>
      </c>
      <c r="AY290" s="189"/>
      <c r="AZ290" s="189" t="b">
        <f>IF(AY290=$AS$1,20,IF(AY290=$AU$1,18,IF(AY290=$AW$1,14,IF(AY290=$AY$1,10,IF(AY290=$BA$1,5,IF(AY290=$BC$1,0,IF(AY290=$BD$1,-2.5)))))))</f>
        <v>0</v>
      </c>
      <c r="BA290" s="18"/>
      <c r="BB290" s="1">
        <f>IF(BA290&gt;0.05,2,IF(BA290&gt;0,1,IF(BA290&lt;-0.05,-1,IF(BA290&lt;0.1,-2))))</f>
        <v>-2</v>
      </c>
      <c r="BC290" s="3">
        <v>45657</v>
      </c>
      <c r="BD290" s="22"/>
      <c r="BE290" s="22">
        <f>X290</f>
        <v>0</v>
      </c>
      <c r="BF290" s="18">
        <f>IF(BD290&gt;0,(BE290-BD290)/BD290,0)</f>
        <v>0</v>
      </c>
      <c r="BG290" s="1">
        <f>IF(BF290&gt;0.05,4,IF(BF290&gt;0,2,IF(BF290&lt;-0.05,-2,IF(BF290&lt;0.1,-4))))</f>
        <v>-4</v>
      </c>
      <c r="BH290" s="225"/>
      <c r="BI290" s="225">
        <f>BH290*M290</f>
        <v>0</v>
      </c>
      <c r="BJ290" s="225">
        <f>IF(BH290&gt;5,-1,IF(BH290&gt;4,0,IF(BH290&gt;3,1,IF(BH290&gt;2,2,IF(BH290&gt;1,2, IF(BH290=0,2,IF(BH290&lt;-5,-2,IF(BH290&lt;4,2,IF(BH290&lt;0,1)))))))))</f>
        <v>2</v>
      </c>
      <c r="BK290" s="31"/>
      <c r="BL290" s="31">
        <f>BK290*M290</f>
        <v>0</v>
      </c>
      <c r="BM290" s="1">
        <f>IF(BK290&gt;40,4,IF(BK290&gt;30,3.5,IF(BK290&gt;20,3,IF(BK290&gt;10,2,IF(BK290&gt;0,1,IF(BK290=0,0.5,IF(BK290&lt;-40,-4,IF(BK290&lt;-30,-3,IF(BK290&lt;-20,-2.5,IF(BK290&lt;-10,-2,IF(BK290&lt;0,0)))))))))))</f>
        <v>0.5</v>
      </c>
      <c r="BN290" s="61"/>
      <c r="BO290" s="61">
        <f>BN290*M290</f>
        <v>0</v>
      </c>
      <c r="BP290" s="1">
        <f>IF(BN290&lt;10,5,IF(BN290&lt;20,4,IF(BN290&lt;30,3,IF(BN290&lt;40,2,IF(BN290&lt;50,1,IF(BN290=50,0,IF(BN290&gt;90,-5,IF(BN290&gt;80,-4,IF(BN290&gt;70,-3,IF(BN290&gt;60,-2,IF(BN290&gt;50,-1,0)))))))))))</f>
        <v>5</v>
      </c>
      <c r="BQ290" s="206"/>
      <c r="BR290" s="61"/>
      <c r="BS290" s="337">
        <f>BR290*M290</f>
        <v>0</v>
      </c>
      <c r="BT290" s="225">
        <f>IF(BR290=1,20,IF(BR290&gt;0.9,16,IF(BR290&gt;0.8,12,IF(BR290&gt;0.7,8,IF(BR290&gt;0.6,4,IF(BR290&gt;0.5,0,IF(BR290&gt;0.4,-1,IF(BR290&gt;0.3,-2,IF(BR290&gt;0.2,-3,IF(BR290&gt;0.1,-4,IF(BR290&gt;0,-5,IF(BR290=0,-5))))))))))))</f>
        <v>-5</v>
      </c>
      <c r="BU290" s="61"/>
      <c r="BV290" s="1"/>
      <c r="BW290" s="1" t="b">
        <f>IF(BV290=$BZ$1,8,IF(BV290=$CA$1,4,IF(BV290=$CB$1,0,IF(BV290=$CC$1,-4,IF(BV290=$CE$1,-8)))))</f>
        <v>0</v>
      </c>
      <c r="BX290" s="206" t="s">
        <v>408</v>
      </c>
      <c r="BY290" s="206">
        <f>IF(BX290=BR$1,5,IF(BX290=BV$1,0,IF(BX290=BX$1,-5)))</f>
        <v>5</v>
      </c>
      <c r="BZ290" s="3"/>
      <c r="CA290" s="1" t="s">
        <v>437</v>
      </c>
      <c r="CB290" s="61"/>
      <c r="CC290" s="61"/>
      <c r="CD290" s="332"/>
      <c r="CL290" s="332"/>
    </row>
    <row r="291" spans="2:96" ht="17.25" customHeight="1" x14ac:dyDescent="0.2">
      <c r="B291" s="246"/>
      <c r="C291" s="246"/>
      <c r="D291" s="246"/>
      <c r="E291" s="246"/>
      <c r="F291" s="246"/>
      <c r="G291" s="246"/>
      <c r="H291" s="246"/>
      <c r="I291" s="246"/>
      <c r="J291" s="246"/>
      <c r="K291" s="246"/>
      <c r="L291" s="270"/>
      <c r="M291" s="358"/>
      <c r="N291" s="335"/>
      <c r="O291" s="246"/>
      <c r="P291" s="246"/>
      <c r="Q291" s="246"/>
      <c r="R291" s="246"/>
      <c r="S291" s="249"/>
      <c r="T291" s="208"/>
      <c r="U291" s="444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1"/>
      <c r="CB291" s="61"/>
      <c r="CC291" s="61"/>
      <c r="CD291" s="332"/>
      <c r="CL291" s="332"/>
    </row>
    <row r="292" spans="2:96" ht="18.75" customHeight="1" x14ac:dyDescent="0.25">
      <c r="B292" s="246"/>
      <c r="C292" s="246"/>
      <c r="D292" s="246"/>
      <c r="E292" s="246"/>
      <c r="F292" s="246"/>
      <c r="G292" s="246"/>
      <c r="H292" s="246"/>
      <c r="I292" s="246"/>
      <c r="J292" s="246"/>
      <c r="K292" s="246"/>
      <c r="L292" s="270"/>
      <c r="M292" s="358"/>
      <c r="N292" s="335"/>
      <c r="O292" s="246"/>
      <c r="P292" s="246"/>
      <c r="Q292" s="246"/>
      <c r="R292" s="246"/>
      <c r="S292" s="249"/>
      <c r="T292" s="449" t="s">
        <v>958</v>
      </c>
      <c r="U292" s="444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1"/>
      <c r="CB292" s="61"/>
      <c r="CC292" s="61"/>
      <c r="CD292" s="332"/>
      <c r="CL292" s="332"/>
    </row>
    <row r="293" spans="2:96" ht="17.25" customHeight="1" x14ac:dyDescent="0.2">
      <c r="B293" s="246"/>
      <c r="C293" s="246"/>
      <c r="D293" s="246"/>
      <c r="E293" s="246"/>
      <c r="F293" s="246"/>
      <c r="G293" s="246"/>
      <c r="H293" s="246"/>
      <c r="I293" s="246"/>
      <c r="J293" s="246"/>
      <c r="K293" s="246"/>
      <c r="L293" s="270"/>
      <c r="M293" s="358"/>
      <c r="N293" s="335"/>
      <c r="O293" s="246"/>
      <c r="P293" s="246"/>
      <c r="Q293" s="246"/>
      <c r="R293" s="246"/>
      <c r="S293" s="249"/>
      <c r="T293" s="456" t="s">
        <v>649</v>
      </c>
      <c r="U293" s="444" t="s">
        <v>959</v>
      </c>
      <c r="X293" s="80"/>
      <c r="Y293" s="80"/>
      <c r="Z293" s="80"/>
      <c r="AA293" s="80"/>
      <c r="AB293" s="455">
        <f>VLOOKUP(CLEAN(TRIM(T293)), 'ETF''s'!$B$7:$C$42, 2, FALSE)</f>
        <v>10</v>
      </c>
      <c r="AC293" s="506">
        <f>VLOOKUP(CLEAN(TRIM(T293)), 'ETF''s'!$B$7:$D$42, 3, FALSE)</f>
        <v>32</v>
      </c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1"/>
      <c r="CB293" s="61"/>
      <c r="CC293" s="61"/>
      <c r="CD293" s="332"/>
      <c r="CL293" s="332"/>
      <c r="CR293" t="s">
        <v>959</v>
      </c>
    </row>
    <row r="294" spans="2:96" ht="17.25" hidden="1" customHeight="1" x14ac:dyDescent="0.2">
      <c r="B294" s="246"/>
      <c r="C294" s="246"/>
      <c r="D294" s="246"/>
      <c r="E294" s="246"/>
      <c r="F294" s="246"/>
      <c r="G294" s="246"/>
      <c r="H294" s="246"/>
      <c r="I294" s="246"/>
      <c r="J294" s="246"/>
      <c r="K294" s="246"/>
      <c r="L294" s="270"/>
      <c r="M294" s="358"/>
      <c r="N294" s="335"/>
      <c r="O294" s="246"/>
      <c r="P294" s="246"/>
      <c r="Q294" s="246"/>
      <c r="R294" s="246"/>
      <c r="S294" s="249" t="str">
        <f>IF(BN294&lt;30,$BX$1,IF(BN294&gt;70,$BR$1,$BV$1))</f>
        <v>˅</v>
      </c>
      <c r="T294" s="208"/>
      <c r="U294" s="444"/>
      <c r="X294" s="80"/>
      <c r="Y294" s="189"/>
      <c r="Z294" s="189"/>
      <c r="AA294" s="22">
        <f>AN294+AP294+AR294+AZ294+BB294+BG294+BJ294+BM294+BT294+BW294+BY294+AC294+AI294+BP294+AK294</f>
        <v>1.5</v>
      </c>
      <c r="AB294" s="336">
        <f>IF(X294&gt;0,AB$293,0)</f>
        <v>0</v>
      </c>
      <c r="AC294" s="337">
        <f>IF(AB294&gt;0,AC$293,0)</f>
        <v>0</v>
      </c>
      <c r="AD294" s="366">
        <f>AB294*M294</f>
        <v>0</v>
      </c>
      <c r="AE294" s="337">
        <f>AC294*M294</f>
        <v>0</v>
      </c>
      <c r="AF294" s="332"/>
      <c r="AG294" s="332"/>
      <c r="AH294" s="225" t="str">
        <f>IF(AF294&gt;2500000,AQ$2,IF(AF294&gt;1000000,AR$2,IF(AF294&gt;750000,AS$2,IF(AF294&gt;500000,AT$2,IF(AF294&lt;500000,AU$2)))))</f>
        <v>F</v>
      </c>
      <c r="AI294" s="31">
        <f>IF(AH294=AQ$2,20,IF(AH294=AR$2,15,IF(AH294=AS$2,10,IF(AH294=AT$2,5,IF(AH294=AU$2,0)))))</f>
        <v>0</v>
      </c>
      <c r="AJ294" s="284"/>
      <c r="AK294" s="31">
        <f>IF(AJ294&gt;84,20,IF(AJ294&gt;80,15,IF(AJ294&gt;75,10,IF(AJ294&gt;70,5,IF(AJ294&gt;49,0,IF(AJ294&lt;1,0,IF(AJ294&lt;20,-20,IF(AJ294&lt;30,-15,IF(AJ294&lt;40,-10,IF(AJ294&lt;50,-5))))))))))</f>
        <v>0</v>
      </c>
      <c r="AL294" s="22"/>
      <c r="AM294" s="2"/>
      <c r="AN294" s="22" t="b">
        <f>IF(AM294=$AN$1,20,IF(AM294=$AO$1,17,IF(AM294=$AP$1,12,IF(AM294=$AQ$1,5,IF(AM294=$AR$1,0)))))</f>
        <v>0</v>
      </c>
      <c r="AP294" s="31"/>
      <c r="AQ294" s="175"/>
      <c r="AR294" s="1" t="b">
        <f>IF(AQ294=$AS$1,20,IF(AQ294=$AU$1,18,IF(AQ294=$AW$1,14,IF(AQ294=$AY$1,10,IF(AQ294=$BA$1,5,IF(AQ294=$BC$1,0,IF(AQ294=$BD$1,-2.5)))))))</f>
        <v>0</v>
      </c>
      <c r="AS294" s="189"/>
      <c r="AT294" s="22">
        <f>IF(AS294&lt;1,5,IF(AS294&lt;2,0,IF(AS294&gt;2,-5, IF(AS294=0,5,IF(AS294&lt;0,-7)))))</f>
        <v>5</v>
      </c>
      <c r="AU294" s="189"/>
      <c r="AV294" s="22">
        <f>IF(AU294&lt;0,-7,IF(AU294&lt;15,5,IF(AU294&lt;25,2,IF(AU294=25,-5,IF(AU294&gt;25,0)))))</f>
        <v>5</v>
      </c>
      <c r="AW294" s="189"/>
      <c r="AX294" s="22">
        <f>IF(AW294=1,5,IF(AW294&lt;1,5,IF(AW294&gt;1,0)))</f>
        <v>5</v>
      </c>
      <c r="AY294" s="189"/>
      <c r="AZ294" s="189" t="b">
        <f>IF(AY294=$AS$1,20,IF(AY294=$AU$1,18,IF(AY294=$AW$1,14,IF(AY294=$AY$1,10,IF(AY294=$BA$1,5,IF(AY294=$BC$1,0,IF(AY294=$BD$1,-2.5)))))))</f>
        <v>0</v>
      </c>
      <c r="BA294" s="18"/>
      <c r="BB294" s="1">
        <f>IF(BA294&gt;0.05,2,IF(BA294&gt;0,1,IF(BA294&lt;-0.05,-1,IF(BA294&lt;0.1,-2))))</f>
        <v>-2</v>
      </c>
      <c r="BC294" s="3">
        <v>45657</v>
      </c>
      <c r="BD294" s="22"/>
      <c r="BE294" s="22">
        <f>X294</f>
        <v>0</v>
      </c>
      <c r="BF294" s="18">
        <f>IF(BD294&gt;0,(BE294-BD294)/BD294,0)</f>
        <v>0</v>
      </c>
      <c r="BG294" s="1">
        <f>IF(BF294&gt;0.05,4,IF(BF294&gt;0,2,IF(BF294&lt;-0.05,-2,IF(BF294&lt;0.1,-4))))</f>
        <v>-4</v>
      </c>
      <c r="BH294" s="225"/>
      <c r="BI294" s="225">
        <f>BH294*M294</f>
        <v>0</v>
      </c>
      <c r="BJ294" s="225">
        <f>IF(BH294&gt;5,-1,IF(BH294&gt;4,0,IF(BH294&gt;3,1,IF(BH294&gt;2,2,IF(BH294&gt;1,2, IF(BH294=0,2,IF(BH294&lt;-5,-2,IF(BH294&lt;4,2,IF(BH294&lt;0,1)))))))))</f>
        <v>2</v>
      </c>
      <c r="BK294" s="31"/>
      <c r="BL294" s="31">
        <f>BK294*M294</f>
        <v>0</v>
      </c>
      <c r="BM294" s="1">
        <f>IF(BK294&gt;40,4,IF(BK294&gt;30,3.5,IF(BK294&gt;20,3,IF(BK294&gt;10,2,IF(BK294&gt;0,1,IF(BK294=0,0.5,IF(BK294&lt;-40,-4,IF(BK294&lt;-30,-3,IF(BK294&lt;-20,-2.5,IF(BK294&lt;-10,-2,IF(BK294&lt;0,0)))))))))))</f>
        <v>0.5</v>
      </c>
      <c r="BN294" s="61"/>
      <c r="BO294" s="61">
        <f>BN294*M294</f>
        <v>0</v>
      </c>
      <c r="BP294" s="1">
        <f>IF(BN294&lt;10,5,IF(BN294&lt;20,4,IF(BN294&lt;30,3,IF(BN294&lt;40,2,IF(BN294&lt;50,1,IF(BN294=50,0,IF(BN294&gt;90,-5,IF(BN294&gt;80,-4,IF(BN294&gt;70,-3,IF(BN294&gt;60,-2,IF(BN294&gt;50,-1,0)))))))))))</f>
        <v>5</v>
      </c>
      <c r="BQ294" s="206"/>
      <c r="BR294" s="61"/>
      <c r="BS294" s="337">
        <f>BR294*M294</f>
        <v>0</v>
      </c>
      <c r="BT294" s="225">
        <f>IF(BR294=1,20,IF(BR294&gt;0.9,16,IF(BR294&gt;0.8,12,IF(BR294&gt;0.7,8,IF(BR294&gt;0.6,4,IF(BR294&gt;0.5,0,IF(BR294&gt;0.4,-1,IF(BR294&gt;0.3,-2,IF(BR294&gt;0.2,-3,IF(BR294&gt;0.1,-4,IF(BR294&gt;0,-5,IF(BR294=0,-5))))))))))))</f>
        <v>-5</v>
      </c>
      <c r="BU294" s="61"/>
      <c r="BV294" s="1"/>
      <c r="BW294" s="1" t="b">
        <f>IF(BV294=$BZ$1,8,IF(BV294=$CA$1,4,IF(BV294=$CB$1,0,IF(BV294=$CC$1,-4,IF(BV294=$CE$1,-8)))))</f>
        <v>0</v>
      </c>
      <c r="BX294" s="206" t="s">
        <v>408</v>
      </c>
      <c r="BY294" s="206">
        <f>IF(BX294=BR$1,5,IF(BX294=BV$1,0,IF(BX294=BX$1,-5)))</f>
        <v>5</v>
      </c>
      <c r="BZ294" s="3"/>
      <c r="CA294" s="1" t="s">
        <v>437</v>
      </c>
      <c r="CB294" s="61"/>
      <c r="CC294" s="61"/>
      <c r="CD294" s="332"/>
      <c r="CL294" s="332"/>
    </row>
    <row r="295" spans="2:96" ht="17.25" hidden="1" customHeight="1" x14ac:dyDescent="0.2">
      <c r="B295" s="246"/>
      <c r="C295" s="246"/>
      <c r="D295" s="246"/>
      <c r="E295" s="246"/>
      <c r="F295" s="246"/>
      <c r="G295" s="246"/>
      <c r="H295" s="246"/>
      <c r="I295" s="246"/>
      <c r="J295" s="246"/>
      <c r="K295" s="246"/>
      <c r="L295" s="270"/>
      <c r="M295" s="358"/>
      <c r="N295" s="335"/>
      <c r="O295" s="246"/>
      <c r="P295" s="246"/>
      <c r="Q295" s="246"/>
      <c r="R295" s="246"/>
      <c r="S295" s="249" t="str">
        <f>IF(BN295&lt;30,$BX$1,IF(BN295&gt;70,$BR$1,$BV$1))</f>
        <v>˅</v>
      </c>
      <c r="T295" s="208"/>
      <c r="U295" s="444"/>
      <c r="X295" s="80"/>
      <c r="Y295" s="189"/>
      <c r="Z295" s="189"/>
      <c r="AA295" s="22">
        <f>AN295+AP295+AR295+AZ295+BB295+BG295+BJ295+BM295+BT295+BW295+BY295+AC295+AI295+BP295+AK295</f>
        <v>1.5</v>
      </c>
      <c r="AB295" s="336">
        <f>IF(X295&gt;0,AB$293,0)</f>
        <v>0</v>
      </c>
      <c r="AC295" s="337">
        <f>IF(AB295&gt;0,AC$293,0)</f>
        <v>0</v>
      </c>
      <c r="AD295" s="366">
        <f>AB295*M295</f>
        <v>0</v>
      </c>
      <c r="AE295" s="337">
        <f>AC295*M295</f>
        <v>0</v>
      </c>
      <c r="AF295" s="332"/>
      <c r="AG295" s="332"/>
      <c r="AH295" s="225" t="str">
        <f>IF(AF295&gt;2500000,AQ$2,IF(AF295&gt;1000000,AR$2,IF(AF295&gt;750000,AS$2,IF(AF295&gt;500000,AT$2,IF(AF295&lt;500000,AU$2)))))</f>
        <v>F</v>
      </c>
      <c r="AI295" s="31">
        <f>IF(AH295=AQ$2,20,IF(AH295=AR$2,15,IF(AH295=AS$2,10,IF(AH295=AT$2,5,IF(AH295=AU$2,0)))))</f>
        <v>0</v>
      </c>
      <c r="AJ295" s="284"/>
      <c r="AK295" s="31">
        <f>IF(AJ295&gt;84,20,IF(AJ295&gt;80,15,IF(AJ295&gt;75,10,IF(AJ295&gt;70,5,IF(AJ295&gt;49,0,IF(AJ295&lt;1,0,IF(AJ295&lt;20,-20,IF(AJ295&lt;30,-15,IF(AJ295&lt;40,-10,IF(AJ295&lt;50,-5))))))))))</f>
        <v>0</v>
      </c>
      <c r="AL295" s="22"/>
      <c r="AM295" s="2"/>
      <c r="AN295" s="22" t="b">
        <f>IF(AM295=$AN$1,20,IF(AM295=$AO$1,17,IF(AM295=$AP$1,12,IF(AM295=$AQ$1,5,IF(AM295=$AR$1,0)))))</f>
        <v>0</v>
      </c>
      <c r="AP295" s="31"/>
      <c r="AQ295" s="175"/>
      <c r="AR295" s="1" t="b">
        <f>IF(AQ295=$AS$1,20,IF(AQ295=$AU$1,18,IF(AQ295=$AW$1,14,IF(AQ295=$AY$1,10,IF(AQ295=$BA$1,5,IF(AQ295=$BC$1,0,IF(AQ295=$BD$1,-2.5)))))))</f>
        <v>0</v>
      </c>
      <c r="AS295" s="189"/>
      <c r="AT295" s="22">
        <f>IF(AS295&lt;1,5,IF(AS295&lt;2,0,IF(AS295&gt;2,-5, IF(AS295=0,5,IF(AS295&lt;0,-7)))))</f>
        <v>5</v>
      </c>
      <c r="AU295" s="189"/>
      <c r="AV295" s="22">
        <f>IF(AU295&lt;0,-7,IF(AU295&lt;15,5,IF(AU295&lt;25,2,IF(AU295=25,-5,IF(AU295&gt;25,0)))))</f>
        <v>5</v>
      </c>
      <c r="AW295" s="189"/>
      <c r="AX295" s="22">
        <f>IF(AW295=1,5,IF(AW295&lt;1,5,IF(AW295&gt;1,0)))</f>
        <v>5</v>
      </c>
      <c r="AY295" s="189"/>
      <c r="AZ295" s="189" t="b">
        <f>IF(AY295=$AS$1,20,IF(AY295=$AU$1,18,IF(AY295=$AW$1,14,IF(AY295=$AY$1,10,IF(AY295=$BA$1,5,IF(AY295=$BC$1,0,IF(AY295=$BD$1,-2.5)))))))</f>
        <v>0</v>
      </c>
      <c r="BA295" s="18"/>
      <c r="BB295" s="1">
        <f>IF(BA295&gt;0.05,2,IF(BA295&gt;0,1,IF(BA295&lt;-0.05,-1,IF(BA295&lt;0.1,-2))))</f>
        <v>-2</v>
      </c>
      <c r="BC295" s="3">
        <v>45657</v>
      </c>
      <c r="BD295" s="22"/>
      <c r="BE295" s="22">
        <f>X295</f>
        <v>0</v>
      </c>
      <c r="BF295" s="18">
        <f>IF(BD295&gt;0,(BE295-BD295)/BD295,0)</f>
        <v>0</v>
      </c>
      <c r="BG295" s="1">
        <f>IF(BF295&gt;0.05,4,IF(BF295&gt;0,2,IF(BF295&lt;-0.05,-2,IF(BF295&lt;0.1,-4))))</f>
        <v>-4</v>
      </c>
      <c r="BH295" s="225"/>
      <c r="BI295" s="225">
        <f>BH295*M295</f>
        <v>0</v>
      </c>
      <c r="BJ295" s="225">
        <f>IF(BH295&gt;5,-1,IF(BH295&gt;4,0,IF(BH295&gt;3,1,IF(BH295&gt;2,2,IF(BH295&gt;1,2, IF(BH295=0,2,IF(BH295&lt;-5,-2,IF(BH295&lt;4,2,IF(BH295&lt;0,1)))))))))</f>
        <v>2</v>
      </c>
      <c r="BK295" s="31"/>
      <c r="BL295" s="31">
        <f>BK295*M295</f>
        <v>0</v>
      </c>
      <c r="BM295" s="1">
        <f>IF(BK295&gt;40,4,IF(BK295&gt;30,3.5,IF(BK295&gt;20,3,IF(BK295&gt;10,2,IF(BK295&gt;0,1,IF(BK295=0,0.5,IF(BK295&lt;-40,-4,IF(BK295&lt;-30,-3,IF(BK295&lt;-20,-2.5,IF(BK295&lt;-10,-2,IF(BK295&lt;0,0)))))))))))</f>
        <v>0.5</v>
      </c>
      <c r="BN295" s="61"/>
      <c r="BO295" s="61">
        <f>BN295*M295</f>
        <v>0</v>
      </c>
      <c r="BP295" s="1">
        <f>IF(BN295&lt;10,5,IF(BN295&lt;20,4,IF(BN295&lt;30,3,IF(BN295&lt;40,2,IF(BN295&lt;50,1,IF(BN295=50,0,IF(BN295&gt;90,-5,IF(BN295&gt;80,-4,IF(BN295&gt;70,-3,IF(BN295&gt;60,-2,IF(BN295&gt;50,-1,0)))))))))))</f>
        <v>5</v>
      </c>
      <c r="BQ295" s="206"/>
      <c r="BR295" s="61"/>
      <c r="BS295" s="337">
        <f>BR295*M295</f>
        <v>0</v>
      </c>
      <c r="BT295" s="225">
        <f>IF(BR295=1,20,IF(BR295&gt;0.9,16,IF(BR295&gt;0.8,12,IF(BR295&gt;0.7,8,IF(BR295&gt;0.6,4,IF(BR295&gt;0.5,0,IF(BR295&gt;0.4,-1,IF(BR295&gt;0.3,-2,IF(BR295&gt;0.2,-3,IF(BR295&gt;0.1,-4,IF(BR295&gt;0,-5,IF(BR295=0,-5))))))))))))</f>
        <v>-5</v>
      </c>
      <c r="BU295" s="61"/>
      <c r="BV295" s="1"/>
      <c r="BW295" s="1" t="b">
        <f>IF(BV295=$BZ$1,8,IF(BV295=$CA$1,4,IF(BV295=$CB$1,0,IF(BV295=$CC$1,-4,IF(BV295=$CE$1,-8)))))</f>
        <v>0</v>
      </c>
      <c r="BX295" s="206" t="s">
        <v>408</v>
      </c>
      <c r="BY295" s="206">
        <f>IF(BX295=BR$1,5,IF(BX295=BV$1,0,IF(BX295=BX$1,-5)))</f>
        <v>5</v>
      </c>
      <c r="BZ295" s="3"/>
      <c r="CA295" s="1" t="s">
        <v>437</v>
      </c>
      <c r="CB295" s="61"/>
      <c r="CC295" s="61"/>
      <c r="CD295" s="332"/>
      <c r="CL295" s="332"/>
    </row>
    <row r="296" spans="2:96" ht="17.25" hidden="1" customHeight="1" x14ac:dyDescent="0.2">
      <c r="B296" s="246"/>
      <c r="C296" s="246"/>
      <c r="D296" s="246"/>
      <c r="E296" s="246"/>
      <c r="F296" s="246"/>
      <c r="G296" s="246"/>
      <c r="H296" s="246"/>
      <c r="I296" s="246"/>
      <c r="J296" s="246"/>
      <c r="K296" s="246"/>
      <c r="L296" s="270"/>
      <c r="M296" s="358"/>
      <c r="N296" s="335"/>
      <c r="O296" s="246"/>
      <c r="P296" s="246"/>
      <c r="Q296" s="246"/>
      <c r="R296" s="246"/>
      <c r="S296" s="249" t="str">
        <f>IF(BN296&lt;30,$BX$1,IF(BN296&gt;70,$BR$1,$BV$1))</f>
        <v>˅</v>
      </c>
      <c r="T296" s="208"/>
      <c r="U296" s="444"/>
      <c r="X296" s="80"/>
      <c r="Y296" s="189"/>
      <c r="Z296" s="189"/>
      <c r="AA296" s="22">
        <f>AN296+AP296+AR296+AZ296+BB296+BG296+BJ296+BM296+BT296+BW296+BY296+AC296+AI296+BP296+AK296</f>
        <v>1.5</v>
      </c>
      <c r="AB296" s="336">
        <f>IF(X296&gt;0,AB$293,0)</f>
        <v>0</v>
      </c>
      <c r="AC296" s="337">
        <f>IF(AB296&gt;0,AC$293,0)</f>
        <v>0</v>
      </c>
      <c r="AD296" s="366">
        <f>AB296*M296</f>
        <v>0</v>
      </c>
      <c r="AE296" s="337">
        <f>AC296*M296</f>
        <v>0</v>
      </c>
      <c r="AF296" s="332"/>
      <c r="AG296" s="332"/>
      <c r="AH296" s="225" t="str">
        <f>IF(AF296&gt;2500000,AQ$2,IF(AF296&gt;1000000,AR$2,IF(AF296&gt;750000,AS$2,IF(AF296&gt;500000,AT$2,IF(AF296&lt;500000,AU$2)))))</f>
        <v>F</v>
      </c>
      <c r="AI296" s="31">
        <f>IF(AH296=AQ$2,20,IF(AH296=AR$2,15,IF(AH296=AS$2,10,IF(AH296=AT$2,5,IF(AH296=AU$2,0)))))</f>
        <v>0</v>
      </c>
      <c r="AJ296" s="284"/>
      <c r="AK296" s="31">
        <f>IF(AJ296&gt;84,20,IF(AJ296&gt;80,15,IF(AJ296&gt;75,10,IF(AJ296&gt;70,5,IF(AJ296&gt;49,0,IF(AJ296&lt;1,0,IF(AJ296&lt;20,-20,IF(AJ296&lt;30,-15,IF(AJ296&lt;40,-10,IF(AJ296&lt;50,-5))))))))))</f>
        <v>0</v>
      </c>
      <c r="AL296" s="22"/>
      <c r="AM296" s="2"/>
      <c r="AN296" s="22" t="b">
        <f>IF(AM296=$AN$1,20,IF(AM296=$AO$1,17,IF(AM296=$AP$1,12,IF(AM296=$AQ$1,5,IF(AM296=$AR$1,0)))))</f>
        <v>0</v>
      </c>
      <c r="AP296" s="31"/>
      <c r="AQ296" s="175"/>
      <c r="AR296" s="1" t="b">
        <f>IF(AQ296=$AS$1,20,IF(AQ296=$AU$1,18,IF(AQ296=$AW$1,14,IF(AQ296=$AY$1,10,IF(AQ296=$BA$1,5,IF(AQ296=$BC$1,0,IF(AQ296=$BD$1,-2.5)))))))</f>
        <v>0</v>
      </c>
      <c r="AS296" s="189"/>
      <c r="AT296" s="22">
        <f>IF(AS296&lt;1,5,IF(AS296&lt;2,0,IF(AS296&gt;2,-5, IF(AS296=0,5,IF(AS296&lt;0,-7)))))</f>
        <v>5</v>
      </c>
      <c r="AU296" s="189"/>
      <c r="AV296" s="22">
        <f>IF(AU296&lt;0,-7,IF(AU296&lt;15,5,IF(AU296&lt;25,2,IF(AU296=25,-5,IF(AU296&gt;25,0)))))</f>
        <v>5</v>
      </c>
      <c r="AW296" s="189"/>
      <c r="AX296" s="22">
        <f>IF(AW296=1,5,IF(AW296&lt;1,5,IF(AW296&gt;1,0)))</f>
        <v>5</v>
      </c>
      <c r="AY296" s="189"/>
      <c r="AZ296" s="189" t="b">
        <f>IF(AY296=$AS$1,20,IF(AY296=$AU$1,18,IF(AY296=$AW$1,14,IF(AY296=$AY$1,10,IF(AY296=$BA$1,5,IF(AY296=$BC$1,0,IF(AY296=$BD$1,-2.5)))))))</f>
        <v>0</v>
      </c>
      <c r="BA296" s="18"/>
      <c r="BB296" s="1">
        <f>IF(BA296&gt;0.05,2,IF(BA296&gt;0,1,IF(BA296&lt;-0.05,-1,IF(BA296&lt;0.1,-2))))</f>
        <v>-2</v>
      </c>
      <c r="BC296" s="3">
        <v>45657</v>
      </c>
      <c r="BD296" s="22"/>
      <c r="BE296" s="22">
        <f>X296</f>
        <v>0</v>
      </c>
      <c r="BF296" s="18">
        <f>IF(BD296&gt;0,(BE296-BD296)/BD296,0)</f>
        <v>0</v>
      </c>
      <c r="BG296" s="1">
        <f>IF(BF296&gt;0.05,4,IF(BF296&gt;0,2,IF(BF296&lt;-0.05,-2,IF(BF296&lt;0.1,-4))))</f>
        <v>-4</v>
      </c>
      <c r="BH296" s="225"/>
      <c r="BI296" s="225">
        <f>BH296*M296</f>
        <v>0</v>
      </c>
      <c r="BJ296" s="225">
        <f>IF(BH296&gt;5,-1,IF(BH296&gt;4,0,IF(BH296&gt;3,1,IF(BH296&gt;2,2,IF(BH296&gt;1,2, IF(BH296=0,2,IF(BH296&lt;-5,-2,IF(BH296&lt;4,2,IF(BH296&lt;0,1)))))))))</f>
        <v>2</v>
      </c>
      <c r="BK296" s="31"/>
      <c r="BL296" s="31">
        <f>BK296*M296</f>
        <v>0</v>
      </c>
      <c r="BM296" s="1">
        <f>IF(BK296&gt;40,4,IF(BK296&gt;30,3.5,IF(BK296&gt;20,3,IF(BK296&gt;10,2,IF(BK296&gt;0,1,IF(BK296=0,0.5,IF(BK296&lt;-40,-4,IF(BK296&lt;-30,-3,IF(BK296&lt;-20,-2.5,IF(BK296&lt;-10,-2,IF(BK296&lt;0,0)))))))))))</f>
        <v>0.5</v>
      </c>
      <c r="BN296" s="61"/>
      <c r="BO296" s="61">
        <f>BN296*M296</f>
        <v>0</v>
      </c>
      <c r="BP296" s="1">
        <f>IF(BN296&lt;10,5,IF(BN296&lt;20,4,IF(BN296&lt;30,3,IF(BN296&lt;40,2,IF(BN296&lt;50,1,IF(BN296=50,0,IF(BN296&gt;90,-5,IF(BN296&gt;80,-4,IF(BN296&gt;70,-3,IF(BN296&gt;60,-2,IF(BN296&gt;50,-1,0)))))))))))</f>
        <v>5</v>
      </c>
      <c r="BQ296" s="206"/>
      <c r="BR296" s="61"/>
      <c r="BS296" s="337">
        <f>BR296*M296</f>
        <v>0</v>
      </c>
      <c r="BT296" s="225">
        <f>IF(BR296=1,20,IF(BR296&gt;0.9,16,IF(BR296&gt;0.8,12,IF(BR296&gt;0.7,8,IF(BR296&gt;0.6,4,IF(BR296&gt;0.5,0,IF(BR296&gt;0.4,-1,IF(BR296&gt;0.3,-2,IF(BR296&gt;0.2,-3,IF(BR296&gt;0.1,-4,IF(BR296&gt;0,-5,IF(BR296=0,-5))))))))))))</f>
        <v>-5</v>
      </c>
      <c r="BU296" s="61"/>
      <c r="BV296" s="1"/>
      <c r="BW296" s="1" t="b">
        <f>IF(BV296=$BZ$1,8,IF(BV296=$CA$1,4,IF(BV296=$CB$1,0,IF(BV296=$CC$1,-4,IF(BV296=$CE$1,-8)))))</f>
        <v>0</v>
      </c>
      <c r="BX296" s="206" t="s">
        <v>408</v>
      </c>
      <c r="BY296" s="206">
        <f>IF(BX296=BR$1,5,IF(BX296=BV$1,0,IF(BX296=BX$1,-5)))</f>
        <v>5</v>
      </c>
      <c r="BZ296" s="3"/>
      <c r="CA296" s="1" t="s">
        <v>437</v>
      </c>
      <c r="CB296" s="61"/>
      <c r="CC296" s="61"/>
      <c r="CD296" s="332"/>
      <c r="CL296" s="332"/>
    </row>
    <row r="297" spans="2:96" ht="17.25" customHeight="1" x14ac:dyDescent="0.2">
      <c r="B297" s="246"/>
      <c r="C297" s="246"/>
      <c r="D297" s="246"/>
      <c r="E297" s="246"/>
      <c r="F297" s="246"/>
      <c r="G297" s="246"/>
      <c r="H297" s="246"/>
      <c r="I297" s="246"/>
      <c r="J297" s="246"/>
      <c r="K297" s="246"/>
      <c r="L297" s="270"/>
      <c r="M297" s="358"/>
      <c r="N297" s="335"/>
      <c r="O297" s="246"/>
      <c r="P297" s="246"/>
      <c r="Q297" s="246"/>
      <c r="R297" s="246"/>
      <c r="S297" s="249"/>
      <c r="T297" s="208"/>
      <c r="U297" s="444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1"/>
      <c r="CB297" s="61"/>
      <c r="CC297" s="61"/>
      <c r="CD297" s="332"/>
      <c r="CL297" s="332"/>
    </row>
    <row r="298" spans="2:96" ht="17.25" customHeight="1" x14ac:dyDescent="0.2">
      <c r="B298" s="246"/>
      <c r="C298" s="246"/>
      <c r="D298" s="246"/>
      <c r="E298" s="246"/>
      <c r="F298" s="246"/>
      <c r="G298" s="246"/>
      <c r="H298" s="246"/>
      <c r="I298" s="246"/>
      <c r="J298" s="246"/>
      <c r="K298" s="246"/>
      <c r="L298" s="270"/>
      <c r="M298" s="358"/>
      <c r="N298" s="335"/>
      <c r="O298" s="246"/>
      <c r="P298" s="246"/>
      <c r="Q298" s="246"/>
      <c r="R298" s="246"/>
      <c r="S298" s="249"/>
      <c r="T298" s="456" t="s">
        <v>643</v>
      </c>
      <c r="U298" s="444" t="s">
        <v>960</v>
      </c>
      <c r="X298" s="80"/>
      <c r="Y298" s="80"/>
      <c r="Z298" s="80"/>
      <c r="AA298" s="80"/>
      <c r="AB298" s="455">
        <f>VLOOKUP(CLEAN(TRIM(T298)), 'ETF''s'!$B$7:$C$42, 2, FALSE)</f>
        <v>7</v>
      </c>
      <c r="AC298" s="506">
        <f>VLOOKUP(CLEAN(TRIM(T298)), 'ETF''s'!$B$7:$D$42, 3, FALSE)</f>
        <v>34</v>
      </c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80"/>
      <c r="BE298" s="80"/>
      <c r="BF298" s="80"/>
      <c r="BG298" s="80"/>
      <c r="BH298" s="80"/>
      <c r="BI298" s="80"/>
      <c r="BJ298" s="80"/>
      <c r="BK298" s="80"/>
      <c r="BL298" s="80"/>
      <c r="BM298" s="80"/>
      <c r="BN298" s="80"/>
      <c r="BO298" s="80"/>
      <c r="BP298" s="80"/>
      <c r="BQ298" s="80"/>
      <c r="BR298" s="80"/>
      <c r="BS298" s="80"/>
      <c r="BT298" s="80"/>
      <c r="BU298" s="80"/>
      <c r="BV298" s="80"/>
      <c r="BW298" s="80"/>
      <c r="BX298" s="80"/>
      <c r="BY298" s="80"/>
      <c r="BZ298" s="80"/>
      <c r="CA298" s="1"/>
      <c r="CB298" s="61"/>
      <c r="CC298" s="61"/>
      <c r="CD298" s="332"/>
      <c r="CL298" s="332"/>
      <c r="CR298" t="s">
        <v>960</v>
      </c>
    </row>
    <row r="299" spans="2:96" x14ac:dyDescent="0.2">
      <c r="B299" s="246"/>
      <c r="C299" s="246"/>
      <c r="D299" s="246"/>
      <c r="E299" s="246"/>
      <c r="F299" s="246"/>
      <c r="G299" s="246"/>
      <c r="H299" s="246"/>
      <c r="I299" s="246"/>
      <c r="J299" s="246"/>
      <c r="K299" s="246"/>
      <c r="L299" s="270"/>
      <c r="M299" s="358"/>
      <c r="N299" s="335"/>
      <c r="O299" s="246"/>
      <c r="P299" s="246"/>
      <c r="Q299" s="246"/>
      <c r="R299" s="246"/>
      <c r="S299" s="249" t="str">
        <f>IF(BN299&lt;30,$BX$1,IF(BN299&gt;70,$BR$1,$BV$1))</f>
        <v>˅</v>
      </c>
      <c r="T299" s="208"/>
      <c r="U299" s="208" t="s">
        <v>961</v>
      </c>
      <c r="V299" t="s">
        <v>962</v>
      </c>
      <c r="X299">
        <v>86.56</v>
      </c>
      <c r="Y299" s="189"/>
      <c r="Z299" s="189"/>
      <c r="AA299" s="22">
        <f>AN299+AP299+AR299+AZ299+BB299+BG299+BJ299+BM299+BT299+BW299+BY299+AC299+AI299+BP299+AK299</f>
        <v>100</v>
      </c>
      <c r="AB299" s="336">
        <f>IF(X299&gt;0,AB$298,0)</f>
        <v>7</v>
      </c>
      <c r="AC299" s="337">
        <f>IF(AB299&gt;0,AC$298,0)</f>
        <v>34</v>
      </c>
      <c r="AD299" s="366">
        <f>AB299*M299</f>
        <v>0</v>
      </c>
      <c r="AE299" s="337">
        <f>AC299*M299</f>
        <v>0</v>
      </c>
      <c r="AF299" s="332">
        <v>866656</v>
      </c>
      <c r="AG299" s="332">
        <v>221687</v>
      </c>
      <c r="AH299" s="225" t="str">
        <f>IF(AF299&gt;2500000,AQ$2,IF(AF299&gt;1000000,AR$2,IF(AF299&gt;750000,AS$2,IF(AF299&gt;500000,AT$2,IF(AF299&lt;500000,AU$2)))))</f>
        <v>C</v>
      </c>
      <c r="AI299" s="31">
        <f>IF(AH299=AQ$2,20,IF(AH299=AR$2,15,IF(AH299=AS$2,10,IF(AH299=AT$2,5,IF(AH299=AU$2,0)))))</f>
        <v>10</v>
      </c>
      <c r="AJ299" s="284">
        <v>23</v>
      </c>
      <c r="AK299" s="31">
        <f>IF(AJ299&gt;84,20,IF(AJ299&gt;80,15,IF(AJ299&gt;75,10,IF(AJ299&gt;70,5,IF(AJ299&gt;49,0,IF(AJ299&lt;1,0,IF(AJ299&lt;20,-20,IF(AJ299&lt;30,-15,IF(AJ299&lt;40,-10,IF(AJ299&lt;50,-5))))))))))</f>
        <v>-15</v>
      </c>
      <c r="AL299" s="22"/>
      <c r="AM299" s="2" t="s">
        <v>398</v>
      </c>
      <c r="AN299" s="22">
        <f>IF(AM299=$AN$1,20,IF(AM299=$AO$1,17,IF(AM299=$AP$1,12,IF(AM299=$AQ$1,5,IF(AM299=$AR$1,0)))))</f>
        <v>12</v>
      </c>
      <c r="AP299" s="31"/>
      <c r="AQ299" s="239" t="s">
        <v>402</v>
      </c>
      <c r="AR299" s="1">
        <f>IF(AQ299=$AS$1,20,IF(AQ299=$AU$1,18,IF(AQ299=$AW$1,14,IF(AQ299=$AY$1,10,IF(AQ299=$BA$1,5,IF(AQ299=$BC$1,0,IF(AQ299=$BD$1,-2.5)))))))</f>
        <v>18</v>
      </c>
      <c r="AS299" s="189">
        <v>0.51</v>
      </c>
      <c r="AT299" s="22">
        <f>IF(AS299&lt;1,5,IF(AS299&lt;2,0,IF(AS299&gt;2,-5, IF(AS299=0,5,IF(AS299&lt;0,-7)))))</f>
        <v>5</v>
      </c>
      <c r="AU299" s="189">
        <v>11.41</v>
      </c>
      <c r="AV299" s="22">
        <f>IF(AU299&lt;0,-7,IF(AU299&lt;15,5,IF(AU299&lt;25,2,IF(AU299=25,-5,IF(AU299&gt;25,0)))))</f>
        <v>5</v>
      </c>
      <c r="AW299" s="189">
        <v>0.67</v>
      </c>
      <c r="AX299" s="22">
        <f>IF(AW299=1,5,IF(AW299&lt;1,5,IF(AW299&gt;1,0)))</f>
        <v>5</v>
      </c>
      <c r="AY299" s="176" t="s">
        <v>401</v>
      </c>
      <c r="AZ299" s="189">
        <f>IF(AY299=$AS$1,20,IF(AY299=$AU$1,18,IF(AY299=$AW$1,14,IF(AY299=$AY$1,10,IF(AY299=$BA$1,5,IF(AY299=$BC$1,0,IF(AY299=$BD$1,-2.5)))))))</f>
        <v>20</v>
      </c>
      <c r="BA299" s="18">
        <v>4.1000000000000002E-2</v>
      </c>
      <c r="BB299" s="1">
        <f>IF(BA299&gt;0.05,2,IF(BA299&gt;0,1,IF(BA299&lt;-0.05,-1,IF(BA299&lt;0.1,-2))))</f>
        <v>1</v>
      </c>
      <c r="BC299" s="3">
        <v>45657</v>
      </c>
      <c r="BD299" s="22">
        <v>82.41</v>
      </c>
      <c r="BE299" s="22">
        <f>X299</f>
        <v>86.56</v>
      </c>
      <c r="BF299" s="18">
        <f>IF(BD299&gt;0,(BE299-BD299)/BD299,0)</f>
        <v>5.0357966266229896E-2</v>
      </c>
      <c r="BG299" s="1">
        <f>IF(BF299&gt;0.05,4,IF(BF299&gt;0,2,IF(BF299&lt;-0.05,-2,IF(BF299&lt;0.1,-4))))</f>
        <v>4</v>
      </c>
      <c r="BH299" s="225">
        <v>0</v>
      </c>
      <c r="BI299" s="225">
        <f>BH299*M414</f>
        <v>0</v>
      </c>
      <c r="BJ299" s="225">
        <f>IF(BH299&gt;5,-1,IF(BH299&gt;4,0,IF(BH299&gt;3,1,IF(BH299&gt;2,2,IF(BH299&gt;1,2, IF(BH299=0,2,IF(BH299&lt;-5,-2,IF(BH299&lt;4,2,IF(BH299&lt;0,1)))))))))</f>
        <v>2</v>
      </c>
      <c r="BK299" s="31">
        <v>-11</v>
      </c>
      <c r="BL299" s="31">
        <f>BK299*M414</f>
        <v>0</v>
      </c>
      <c r="BM299" s="1">
        <f>IF(BK299&gt;40,4,IF(BK299&gt;30,3.5,IF(BK299&gt;20,3,IF(BK299&gt;10,2,IF(BK299&gt;0,1,IF(BK299=0,0.5,IF(BK299&lt;-40,-4,IF(BK299&lt;-30,-3,IF(BK299&lt;-20,-2.5,IF(BK299&lt;-10,-2,IF(BK299&lt;0,0)))))))))))</f>
        <v>-2</v>
      </c>
      <c r="BN299" s="61">
        <v>21</v>
      </c>
      <c r="BO299" s="61" t="e">
        <f>BN299*#REF!</f>
        <v>#REF!</v>
      </c>
      <c r="BP299" s="1">
        <f>IF(BN299&lt;10,5,IF(BN299&lt;20,4,IF(BN299&lt;30,3,IF(BN299&lt;40,2,IF(BN299&lt;50,1,IF(BN299=50,0,IF(BN299&gt;90,-5,IF(BN299&gt;80,-4,IF(BN299&gt;70,-3,IF(BN299&gt;60,-2,IF(BN299&gt;50,-1,0)))))))))))</f>
        <v>3</v>
      </c>
      <c r="BQ299" s="206"/>
      <c r="BR299" s="61">
        <v>0.51</v>
      </c>
      <c r="BS299" s="337">
        <f>BR299*M299</f>
        <v>0</v>
      </c>
      <c r="BT299" s="225">
        <f>IF(BR299=1,20,IF(BR299&gt;0.9,16,IF(BR299&gt;0.8,12,IF(BR299&gt;0.7,8,IF(BR299&gt;0.6,4,IF(BR299&gt;0.5,0,IF(BR299&gt;0.4,-1,IF(BR299&gt;0.3,-2,IF(BR299&gt;0.2,-3,IF(BR299&gt;0.1,-4,IF(BR299&gt;0,-5,IF(BR299=0,-5))))))))))))</f>
        <v>0</v>
      </c>
      <c r="BU299" s="61"/>
      <c r="BV299" s="1" t="s">
        <v>411</v>
      </c>
      <c r="BW299" s="1">
        <f>IF(BV299=$BZ$1,8,IF(BV299=$CA$1,4,IF(BV299=$CB$1,0,IF(BV299=$CC$1,-4,IF(BV299=$CE$1,-8)))))</f>
        <v>8</v>
      </c>
      <c r="BX299" s="206" t="s">
        <v>408</v>
      </c>
      <c r="BY299" s="206">
        <f>IF(BX299=BR$1,5,IF(BX299=BV$1,0,IF(BX299=BX$1,-5)))</f>
        <v>5</v>
      </c>
      <c r="BZ299" s="3">
        <v>45951</v>
      </c>
      <c r="CA299" s="1" t="s">
        <v>437</v>
      </c>
      <c r="CB299" s="61"/>
      <c r="CC299" s="61"/>
      <c r="CD299" s="332"/>
      <c r="CE299" t="s">
        <v>958</v>
      </c>
      <c r="CF299" t="s">
        <v>959</v>
      </c>
      <c r="CG299" t="s">
        <v>959</v>
      </c>
      <c r="CH299" t="s">
        <v>963</v>
      </c>
      <c r="CL299" s="332"/>
      <c r="CR299" t="s">
        <v>961</v>
      </c>
    </row>
    <row r="300" spans="2:96" x14ac:dyDescent="0.2">
      <c r="B300" s="246"/>
      <c r="C300" s="246"/>
      <c r="D300" s="246"/>
      <c r="E300" s="246"/>
      <c r="F300" s="246"/>
      <c r="G300" s="246"/>
      <c r="H300" s="246"/>
      <c r="I300" s="246"/>
      <c r="J300" s="246"/>
      <c r="K300" s="246"/>
      <c r="L300" s="270"/>
      <c r="M300" s="358"/>
      <c r="N300" s="335"/>
      <c r="O300" s="246"/>
      <c r="P300" s="246"/>
      <c r="Q300" s="246"/>
      <c r="R300" s="246"/>
      <c r="S300" s="249" t="str">
        <f>IF(BN300&lt;30,$BX$1,IF(BN300&gt;70,$BR$1,$BV$1))</f>
        <v>˃</v>
      </c>
      <c r="T300" s="208"/>
      <c r="U300" s="208" t="s">
        <v>964</v>
      </c>
      <c r="V300" t="s">
        <v>965</v>
      </c>
      <c r="X300">
        <v>26.41</v>
      </c>
      <c r="Y300" s="189"/>
      <c r="Z300" s="189"/>
      <c r="AA300" s="22">
        <f>AN300+AP300+AR300+AZ300+BB300+BG300+BJ300+BM300+BT300+BW300+BY300+AC300+AI300+BP300+AK300</f>
        <v>92</v>
      </c>
      <c r="AB300" s="336">
        <f>IF(X300&gt;0,AB$298,0)</f>
        <v>7</v>
      </c>
      <c r="AC300" s="337">
        <f>IF(AB300&gt;0,AC$298,0)</f>
        <v>34</v>
      </c>
      <c r="AD300" s="366">
        <f>AB300*M300</f>
        <v>0</v>
      </c>
      <c r="AE300" s="337">
        <f>AC300*M300</f>
        <v>0</v>
      </c>
      <c r="AF300" s="332">
        <v>361811</v>
      </c>
      <c r="AG300" s="332">
        <v>92609</v>
      </c>
      <c r="AH300" s="225" t="str">
        <f>IF(AF300&gt;2500000,AQ$2,IF(AF300&gt;1000000,AR$2,IF(AF300&gt;750000,AS$2,IF(AF300&gt;500000,AT$2,IF(AF300&lt;500000,AU$2)))))</f>
        <v>F</v>
      </c>
      <c r="AI300" s="31">
        <f>IF(AH300=AQ$2,20,IF(AH300=AR$2,15,IF(AH300=AS$2,10,IF(AH300=AT$2,5,IF(AH300=AU$2,0)))))</f>
        <v>0</v>
      </c>
      <c r="AJ300" s="284">
        <v>61</v>
      </c>
      <c r="AK300" s="31">
        <f>IF(AJ300&gt;84,20,IF(AJ300&gt;80,15,IF(AJ300&gt;75,10,IF(AJ300&gt;70,5,IF(AJ300&gt;49,0,IF(AJ300&lt;1,0,IF(AJ300&lt;20,-20,IF(AJ300&lt;30,-15,IF(AJ300&lt;40,-10,IF(AJ300&lt;50,-5))))))))))</f>
        <v>0</v>
      </c>
      <c r="AL300" s="22"/>
      <c r="AM300" s="2" t="s">
        <v>398</v>
      </c>
      <c r="AN300" s="22">
        <f>IF(AM300=$AN$1,20,IF(AM300=$AO$1,17,IF(AM300=$AP$1,12,IF(AM300=$AQ$1,5,IF(AM300=$AR$1,0)))))</f>
        <v>12</v>
      </c>
      <c r="AP300" s="31"/>
      <c r="AQ300" s="176" t="s">
        <v>401</v>
      </c>
      <c r="AR300" s="1">
        <f>IF(AQ300=$AS$1,20,IF(AQ300=$AU$1,18,IF(AQ300=$AW$1,14,IF(AQ300=$AY$1,10,IF(AQ300=$BA$1,5,IF(AQ300=$BC$1,0,IF(AQ300=$BD$1,-2.5)))))))</f>
        <v>20</v>
      </c>
      <c r="AS300" s="189">
        <v>0.11</v>
      </c>
      <c r="AT300" s="22">
        <f>IF(AS300&lt;1,5,IF(AS300&lt;2,0,IF(AS300&gt;2,-5, IF(AS300=0,5,IF(AS300&lt;0,-7)))))</f>
        <v>5</v>
      </c>
      <c r="AU300" s="189">
        <v>10.41</v>
      </c>
      <c r="AV300" s="22">
        <f>IF(AU300&lt;0,-7,IF(AU300&lt;15,5,IF(AU300&lt;25,2,IF(AU300=25,-5,IF(AU300&gt;25,0)))))</f>
        <v>5</v>
      </c>
      <c r="AW300" s="189">
        <v>1.78</v>
      </c>
      <c r="AX300" s="22">
        <f>IF(AW300=1,5,IF(AW300&lt;1,5,IF(AW300&gt;1,0)))</f>
        <v>0</v>
      </c>
      <c r="AY300" s="175" t="s">
        <v>404</v>
      </c>
      <c r="AZ300" s="189">
        <f>IF(AY300=$AS$1,20,IF(AY300=$AU$1,18,IF(AY300=$AW$1,14,IF(AY300=$AY$1,10,IF(AY300=$BA$1,5,IF(AY300=$BC$1,0,IF(AY300=$BD$1,-2.5)))))))</f>
        <v>10</v>
      </c>
      <c r="BA300" s="18">
        <v>0.04</v>
      </c>
      <c r="BB300" s="1">
        <f>IF(BA300&gt;0.05,2,IF(BA300&gt;0,1,IF(BA300&lt;-0.05,-1,IF(BA300&lt;0.1,-2))))</f>
        <v>1</v>
      </c>
      <c r="BC300" s="3">
        <v>45657</v>
      </c>
      <c r="BD300" s="22">
        <v>25.89</v>
      </c>
      <c r="BE300" s="22">
        <f>X300</f>
        <v>26.41</v>
      </c>
      <c r="BF300" s="18">
        <f>IF(BD300&gt;0,(BE300-BD300)/BD300,0)</f>
        <v>2.0084974893781367E-2</v>
      </c>
      <c r="BG300" s="1">
        <f>IF(BF300&gt;0.05,4,IF(BF300&gt;0,2,IF(BF300&lt;-0.05,-2,IF(BF300&lt;0.1,-4))))</f>
        <v>2</v>
      </c>
      <c r="BH300" s="225">
        <v>1</v>
      </c>
      <c r="BI300" s="225">
        <f>BH300*M415</f>
        <v>0</v>
      </c>
      <c r="BJ300" s="225">
        <f>IF(BH300&gt;5,-1,IF(BH300&gt;4,0,IF(BH300&gt;3,1,IF(BH300&gt;2,2,IF(BH300&gt;1,2, IF(BH300=0,2,IF(BH300&lt;-5,-2,IF(BH300&lt;4,2,IF(BH300&lt;0,1)))))))))</f>
        <v>2</v>
      </c>
      <c r="BK300" s="31">
        <v>-12</v>
      </c>
      <c r="BL300" s="31">
        <f>BK300*M415</f>
        <v>0</v>
      </c>
      <c r="BM300" s="1">
        <f>IF(BK300&gt;40,4,IF(BK300&gt;30,3.5,IF(BK300&gt;20,3,IF(BK300&gt;10,2,IF(BK300&gt;0,1,IF(BK300=0,0.5,IF(BK300&lt;-40,-4,IF(BK300&lt;-30,-3,IF(BK300&lt;-20,-2.5,IF(BK300&lt;-10,-2,IF(BK300&lt;0,0)))))))))))</f>
        <v>-2</v>
      </c>
      <c r="BN300" s="61">
        <v>32</v>
      </c>
      <c r="BO300" s="61" t="e">
        <f>BN300*#REF!</f>
        <v>#REF!</v>
      </c>
      <c r="BP300" s="1">
        <f>IF(BN300&lt;10,5,IF(BN300&lt;20,4,IF(BN300&lt;30,3,IF(BN300&lt;40,2,IF(BN300&lt;50,1,IF(BN300=50,0,IF(BN300&gt;90,-5,IF(BN300&gt;80,-4,IF(BN300&gt;70,-3,IF(BN300&gt;60,-2,IF(BN300&gt;50,-1,0)))))))))))</f>
        <v>2</v>
      </c>
      <c r="BQ300" s="206"/>
      <c r="BR300" s="61">
        <v>0.36</v>
      </c>
      <c r="BS300" s="337">
        <f>BR300*M300</f>
        <v>0</v>
      </c>
      <c r="BT300" s="225">
        <f>IF(BR300=1,20,IF(BR300&gt;0.9,16,IF(BR300&gt;0.8,12,IF(BR300&gt;0.7,8,IF(BR300&gt;0.6,4,IF(BR300&gt;0.5,0,IF(BR300&gt;0.4,-1,IF(BR300&gt;0.3,-2,IF(BR300&gt;0.2,-3,IF(BR300&gt;0.1,-4,IF(BR300&gt;0,-5,IF(BR300=0,-5))))))))))))</f>
        <v>-2</v>
      </c>
      <c r="BU300" s="61"/>
      <c r="BV300" s="1" t="s">
        <v>411</v>
      </c>
      <c r="BW300" s="1">
        <f>IF(BV300=$BZ$1,8,IF(BV300=$CA$1,4,IF(BV300=$CB$1,0,IF(BV300=$CC$1,-4,IF(BV300=$CE$1,-8)))))</f>
        <v>8</v>
      </c>
      <c r="BX300" s="206" t="s">
        <v>408</v>
      </c>
      <c r="BY300" s="206">
        <f>IF(BX300=BR$1,5,IF(BX300=BV$1,0,IF(BX300=BX$1,-5)))</f>
        <v>5</v>
      </c>
      <c r="BZ300" s="3">
        <v>45991</v>
      </c>
      <c r="CA300" s="1" t="s">
        <v>508</v>
      </c>
      <c r="CB300" s="61"/>
      <c r="CC300" s="61"/>
      <c r="CD300" s="332"/>
      <c r="CE300" t="s">
        <v>958</v>
      </c>
      <c r="CF300" t="s">
        <v>959</v>
      </c>
      <c r="CG300" t="s">
        <v>959</v>
      </c>
      <c r="CH300" t="s">
        <v>963</v>
      </c>
      <c r="CL300" s="332"/>
      <c r="CR300" t="s">
        <v>964</v>
      </c>
    </row>
    <row r="301" spans="2:96" ht="17.25" hidden="1" customHeight="1" x14ac:dyDescent="0.2">
      <c r="B301" s="246"/>
      <c r="C301" s="246"/>
      <c r="D301" s="246"/>
      <c r="E301" s="246"/>
      <c r="F301" s="246"/>
      <c r="G301" s="246"/>
      <c r="H301" s="246"/>
      <c r="I301" s="246"/>
      <c r="J301" s="246"/>
      <c r="K301" s="246"/>
      <c r="L301" s="270"/>
      <c r="M301" s="358"/>
      <c r="N301" s="335"/>
      <c r="O301" s="246"/>
      <c r="P301" s="246"/>
      <c r="Q301" s="246"/>
      <c r="R301" s="246"/>
      <c r="S301" s="249" t="str">
        <f>IF(BN301&lt;30,$BX$1,IF(BN301&gt;70,$BR$1,$BV$1))</f>
        <v>˅</v>
      </c>
      <c r="T301" s="208"/>
      <c r="U301" s="444"/>
      <c r="X301" s="80"/>
      <c r="Y301" s="189"/>
      <c r="Z301" s="189"/>
      <c r="AA301" s="22">
        <f>AN301+AP301+AR301+AZ301+BB301+BG301+BJ301+BM301+BT301+BW301+BY301+AC301+AI301+BP301+AK301</f>
        <v>1.5</v>
      </c>
      <c r="AB301" s="336">
        <f>IF(X301&gt;0,AB$298,0)</f>
        <v>0</v>
      </c>
      <c r="AC301" s="337">
        <f>IF(AB301&gt;0,AC$298,0)</f>
        <v>0</v>
      </c>
      <c r="AD301" s="366">
        <f>AB301*M301</f>
        <v>0</v>
      </c>
      <c r="AE301" s="337">
        <f>AC301*M301</f>
        <v>0</v>
      </c>
      <c r="AF301" s="332"/>
      <c r="AG301" s="332"/>
      <c r="AH301" s="225" t="str">
        <f>IF(AF301&gt;2500000,AQ$2,IF(AF301&gt;1000000,AR$2,IF(AF301&gt;750000,AS$2,IF(AF301&gt;500000,AT$2,IF(AF301&lt;500000,AU$2)))))</f>
        <v>F</v>
      </c>
      <c r="AI301" s="31">
        <f>IF(AH301=AQ$2,20,IF(AH301=AR$2,15,IF(AH301=AS$2,10,IF(AH301=AT$2,5,IF(AH301=AU$2,0)))))</f>
        <v>0</v>
      </c>
      <c r="AJ301" s="284"/>
      <c r="AK301" s="31">
        <f>IF(AJ301&gt;84,20,IF(AJ301&gt;80,15,IF(AJ301&gt;75,10,IF(AJ301&gt;70,5,IF(AJ301&gt;49,0,IF(AJ301&lt;1,0,IF(AJ301&lt;20,-20,IF(AJ301&lt;30,-15,IF(AJ301&lt;40,-10,IF(AJ301&lt;50,-5))))))))))</f>
        <v>0</v>
      </c>
      <c r="AL301" s="22"/>
      <c r="AM301" s="2"/>
      <c r="AN301" s="22" t="b">
        <f>IF(AM301=$AN$1,20,IF(AM301=$AO$1,17,IF(AM301=$AP$1,12,IF(AM301=$AQ$1,5,IF(AM301=$AR$1,0)))))</f>
        <v>0</v>
      </c>
      <c r="AP301" s="31"/>
      <c r="AQ301" s="175"/>
      <c r="AR301" s="1" t="b">
        <f>IF(AQ301=$AS$1,20,IF(AQ301=$AU$1,18,IF(AQ301=$AW$1,14,IF(AQ301=$AY$1,10,IF(AQ301=$BA$1,5,IF(AQ301=$BC$1,0,IF(AQ301=$BD$1,-2.5)))))))</f>
        <v>0</v>
      </c>
      <c r="AS301" s="189"/>
      <c r="AT301" s="22">
        <f>IF(AS301&lt;1,5,IF(AS301&lt;2,0,IF(AS301&gt;2,-5, IF(AS301=0,5,IF(AS301&lt;0,-7)))))</f>
        <v>5</v>
      </c>
      <c r="AU301" s="189"/>
      <c r="AV301" s="22">
        <f>IF(AU301&lt;0,-7,IF(AU301&lt;15,5,IF(AU301&lt;25,2,IF(AU301=25,-5,IF(AU301&gt;25,0)))))</f>
        <v>5</v>
      </c>
      <c r="AW301" s="189"/>
      <c r="AX301" s="22">
        <f>IF(AW301=1,5,IF(AW301&lt;1,5,IF(AW301&gt;1,0)))</f>
        <v>5</v>
      </c>
      <c r="AY301" s="189"/>
      <c r="AZ301" s="189" t="b">
        <f>IF(AY301=$AS$1,20,IF(AY301=$AU$1,18,IF(AY301=$AW$1,14,IF(AY301=$AY$1,10,IF(AY301=$BA$1,5,IF(AY301=$BC$1,0,IF(AY301=$BD$1,-2.5)))))))</f>
        <v>0</v>
      </c>
      <c r="BA301" s="18"/>
      <c r="BB301" s="1">
        <f>IF(BA301&gt;0.05,2,IF(BA301&gt;0,1,IF(BA301&lt;-0.05,-1,IF(BA301&lt;0.1,-2))))</f>
        <v>-2</v>
      </c>
      <c r="BC301" s="3">
        <v>45657</v>
      </c>
      <c r="BD301" s="22"/>
      <c r="BE301" s="22">
        <f>X301</f>
        <v>0</v>
      </c>
      <c r="BF301" s="18">
        <f>IF(BD301&gt;0,(BE301-BD301)/BD301,0)</f>
        <v>0</v>
      </c>
      <c r="BG301" s="1">
        <f>IF(BF301&gt;0.05,4,IF(BF301&gt;0,2,IF(BF301&lt;-0.05,-2,IF(BF301&lt;0.1,-4))))</f>
        <v>-4</v>
      </c>
      <c r="BH301" s="225"/>
      <c r="BI301" s="225">
        <f>BH301*M301</f>
        <v>0</v>
      </c>
      <c r="BJ301" s="225">
        <f>IF(BH301&gt;5,-1,IF(BH301&gt;4,0,IF(BH301&gt;3,1,IF(BH301&gt;2,2,IF(BH301&gt;1,2, IF(BH301=0,2,IF(BH301&lt;-5,-2,IF(BH301&lt;4,2,IF(BH301&lt;0,1)))))))))</f>
        <v>2</v>
      </c>
      <c r="BK301" s="31"/>
      <c r="BL301" s="31">
        <f>BK301*M301</f>
        <v>0</v>
      </c>
      <c r="BM301" s="1">
        <f>IF(BK301&gt;40,4,IF(BK301&gt;30,3.5,IF(BK301&gt;20,3,IF(BK301&gt;10,2,IF(BK301&gt;0,1,IF(BK301=0,0.5,IF(BK301&lt;-40,-4,IF(BK301&lt;-30,-3,IF(BK301&lt;-20,-2.5,IF(BK301&lt;-10,-2,IF(BK301&lt;0,0)))))))))))</f>
        <v>0.5</v>
      </c>
      <c r="BN301" s="61"/>
      <c r="BO301" s="61">
        <f>BN301*M301</f>
        <v>0</v>
      </c>
      <c r="BP301" s="1">
        <f>IF(BN301&lt;10,5,IF(BN301&lt;20,4,IF(BN301&lt;30,3,IF(BN301&lt;40,2,IF(BN301&lt;50,1,IF(BN301=50,0,IF(BN301&gt;90,-5,IF(BN301&gt;80,-4,IF(BN301&gt;70,-3,IF(BN301&gt;60,-2,IF(BN301&gt;50,-1,0)))))))))))</f>
        <v>5</v>
      </c>
      <c r="BQ301" s="206"/>
      <c r="BR301" s="61"/>
      <c r="BS301" s="337">
        <f>BR301*M301</f>
        <v>0</v>
      </c>
      <c r="BT301" s="225">
        <f>IF(BR301=1,20,IF(BR301&gt;0.9,16,IF(BR301&gt;0.8,12,IF(BR301&gt;0.7,8,IF(BR301&gt;0.6,4,IF(BR301&gt;0.5,0,IF(BR301&gt;0.4,-1,IF(BR301&gt;0.3,-2,IF(BR301&gt;0.2,-3,IF(BR301&gt;0.1,-4,IF(BR301&gt;0,-5,IF(BR301=0,-5))))))))))))</f>
        <v>-5</v>
      </c>
      <c r="BU301" s="61"/>
      <c r="BV301" s="1"/>
      <c r="BW301" s="1" t="b">
        <f>IF(BV301=$BZ$1,8,IF(BV301=$CA$1,4,IF(BV301=$CB$1,0,IF(BV301=$CC$1,-4,IF(BV301=$CE$1,-8)))))</f>
        <v>0</v>
      </c>
      <c r="BX301" s="206" t="s">
        <v>408</v>
      </c>
      <c r="BY301" s="206">
        <f>IF(BX301=BR$1,5,IF(BX301=BV$1,0,IF(BX301=BX$1,-5)))</f>
        <v>5</v>
      </c>
      <c r="BZ301" s="3"/>
      <c r="CA301" s="1" t="s">
        <v>437</v>
      </c>
      <c r="CB301" s="61"/>
      <c r="CC301" s="61"/>
      <c r="CD301" s="332"/>
      <c r="CL301" s="332"/>
    </row>
    <row r="302" spans="2:96" ht="17.25" hidden="1" customHeight="1" x14ac:dyDescent="0.2">
      <c r="B302" s="246"/>
      <c r="C302" s="246"/>
      <c r="D302" s="246"/>
      <c r="E302" s="246"/>
      <c r="F302" s="246"/>
      <c r="G302" s="246"/>
      <c r="H302" s="246"/>
      <c r="I302" s="246"/>
      <c r="J302" s="246"/>
      <c r="K302" s="246"/>
      <c r="L302" s="270"/>
      <c r="M302" s="358"/>
      <c r="N302" s="335"/>
      <c r="O302" s="246"/>
      <c r="P302" s="246"/>
      <c r="Q302" s="246"/>
      <c r="R302" s="246"/>
      <c r="S302" s="249" t="str">
        <f>IF(BN302&lt;30,$BX$1,IF(BN302&gt;70,$BR$1,$BV$1))</f>
        <v>˅</v>
      </c>
      <c r="T302" s="208"/>
      <c r="U302" s="444"/>
      <c r="X302" s="80"/>
      <c r="Y302" s="189"/>
      <c r="Z302" s="189"/>
      <c r="AA302" s="22">
        <f>AN302+AP302+AR302+AZ302+BB302+BG302+BJ302+BM302+BT302+BW302+BY302+AC302+AI302+BP302+AK302</f>
        <v>1.5</v>
      </c>
      <c r="AB302" s="336">
        <f>IF(X302&gt;0,AB$298,0)</f>
        <v>0</v>
      </c>
      <c r="AC302" s="337">
        <f>IF(AB302&gt;0,AC$298,0)</f>
        <v>0</v>
      </c>
      <c r="AD302" s="366">
        <f>AB302*M302</f>
        <v>0</v>
      </c>
      <c r="AE302" s="337">
        <f>AC302*M302</f>
        <v>0</v>
      </c>
      <c r="AF302" s="332"/>
      <c r="AG302" s="332"/>
      <c r="AH302" s="225" t="str">
        <f>IF(AF302&gt;2500000,AQ$2,IF(AF302&gt;1000000,AR$2,IF(AF302&gt;750000,AS$2,IF(AF302&gt;500000,AT$2,IF(AF302&lt;500000,AU$2)))))</f>
        <v>F</v>
      </c>
      <c r="AI302" s="31">
        <f>IF(AH302=AQ$2,20,IF(AH302=AR$2,15,IF(AH302=AS$2,10,IF(AH302=AT$2,5,IF(AH302=AU$2,0)))))</f>
        <v>0</v>
      </c>
      <c r="AJ302" s="284"/>
      <c r="AK302" s="31">
        <f>IF(AJ302&gt;84,20,IF(AJ302&gt;80,15,IF(AJ302&gt;75,10,IF(AJ302&gt;70,5,IF(AJ302&gt;49,0,IF(AJ302&lt;1,0,IF(AJ302&lt;20,-20,IF(AJ302&lt;30,-15,IF(AJ302&lt;40,-10,IF(AJ302&lt;50,-5))))))))))</f>
        <v>0</v>
      </c>
      <c r="AL302" s="22"/>
      <c r="AM302" s="2"/>
      <c r="AN302" s="22" t="b">
        <f>IF(AM302=$AN$1,20,IF(AM302=$AO$1,17,IF(AM302=$AP$1,12,IF(AM302=$AQ$1,5,IF(AM302=$AR$1,0)))))</f>
        <v>0</v>
      </c>
      <c r="AP302" s="31"/>
      <c r="AQ302" s="175"/>
      <c r="AR302" s="1" t="b">
        <f>IF(AQ302=$AS$1,20,IF(AQ302=$AU$1,18,IF(AQ302=$AW$1,14,IF(AQ302=$AY$1,10,IF(AQ302=$BA$1,5,IF(AQ302=$BC$1,0,IF(AQ302=$BD$1,-2.5)))))))</f>
        <v>0</v>
      </c>
      <c r="AS302" s="189"/>
      <c r="AT302" s="22">
        <f>IF(AS302&lt;1,5,IF(AS302&lt;2,0,IF(AS302&gt;2,-5, IF(AS302=0,5,IF(AS302&lt;0,-7)))))</f>
        <v>5</v>
      </c>
      <c r="AU302" s="189"/>
      <c r="AV302" s="22">
        <f>IF(AU302&lt;0,-7,IF(AU302&lt;15,5,IF(AU302&lt;25,2,IF(AU302=25,-5,IF(AU302&gt;25,0)))))</f>
        <v>5</v>
      </c>
      <c r="AW302" s="189"/>
      <c r="AX302" s="22">
        <f>IF(AW302=1,5,IF(AW302&lt;1,5,IF(AW302&gt;1,0)))</f>
        <v>5</v>
      </c>
      <c r="AY302" s="189"/>
      <c r="AZ302" s="189" t="b">
        <f>IF(AY302=$AS$1,20,IF(AY302=$AU$1,18,IF(AY302=$AW$1,14,IF(AY302=$AY$1,10,IF(AY302=$BA$1,5,IF(AY302=$BC$1,0,IF(AY302=$BD$1,-2.5)))))))</f>
        <v>0</v>
      </c>
      <c r="BA302" s="18"/>
      <c r="BB302" s="1">
        <f>IF(BA302&gt;0.05,2,IF(BA302&gt;0,1,IF(BA302&lt;-0.05,-1,IF(BA302&lt;0.1,-2))))</f>
        <v>-2</v>
      </c>
      <c r="BC302" s="3">
        <v>45657</v>
      </c>
      <c r="BD302" s="22"/>
      <c r="BE302" s="22">
        <f>X302</f>
        <v>0</v>
      </c>
      <c r="BF302" s="18">
        <f>IF(BD302&gt;0,(BE302-BD302)/BD302,0)</f>
        <v>0</v>
      </c>
      <c r="BG302" s="1">
        <f>IF(BF302&gt;0.05,4,IF(BF302&gt;0,2,IF(BF302&lt;-0.05,-2,IF(BF302&lt;0.1,-4))))</f>
        <v>-4</v>
      </c>
      <c r="BH302" s="225"/>
      <c r="BI302" s="225">
        <f>BH302*M302</f>
        <v>0</v>
      </c>
      <c r="BJ302" s="225">
        <f>IF(BH302&gt;5,-1,IF(BH302&gt;4,0,IF(BH302&gt;3,1,IF(BH302&gt;2,2,IF(BH302&gt;1,2, IF(BH302=0,2,IF(BH302&lt;-5,-2,IF(BH302&lt;4,2,IF(BH302&lt;0,1)))))))))</f>
        <v>2</v>
      </c>
      <c r="BK302" s="31"/>
      <c r="BL302" s="31">
        <f>BK302*M302</f>
        <v>0</v>
      </c>
      <c r="BM302" s="1">
        <f>IF(BK302&gt;40,4,IF(BK302&gt;30,3.5,IF(BK302&gt;20,3,IF(BK302&gt;10,2,IF(BK302&gt;0,1,IF(BK302=0,0.5,IF(BK302&lt;-40,-4,IF(BK302&lt;-30,-3,IF(BK302&lt;-20,-2.5,IF(BK302&lt;-10,-2,IF(BK302&lt;0,0)))))))))))</f>
        <v>0.5</v>
      </c>
      <c r="BN302" s="61"/>
      <c r="BO302" s="61">
        <f>BN302*M302</f>
        <v>0</v>
      </c>
      <c r="BP302" s="1">
        <f>IF(BN302&lt;10,5,IF(BN302&lt;20,4,IF(BN302&lt;30,3,IF(BN302&lt;40,2,IF(BN302&lt;50,1,IF(BN302=50,0,IF(BN302&gt;90,-5,IF(BN302&gt;80,-4,IF(BN302&gt;70,-3,IF(BN302&gt;60,-2,IF(BN302&gt;50,-1,0)))))))))))</f>
        <v>5</v>
      </c>
      <c r="BQ302" s="206"/>
      <c r="BR302" s="61"/>
      <c r="BS302" s="337">
        <f>BR302*M302</f>
        <v>0</v>
      </c>
      <c r="BT302" s="225">
        <f>IF(BR302=1,20,IF(BR302&gt;0.9,16,IF(BR302&gt;0.8,12,IF(BR302&gt;0.7,8,IF(BR302&gt;0.6,4,IF(BR302&gt;0.5,0,IF(BR302&gt;0.4,-1,IF(BR302&gt;0.3,-2,IF(BR302&gt;0.2,-3,IF(BR302&gt;0.1,-4,IF(BR302&gt;0,-5,IF(BR302=0,-5))))))))))))</f>
        <v>-5</v>
      </c>
      <c r="BU302" s="61"/>
      <c r="BV302" s="1"/>
      <c r="BW302" s="1" t="b">
        <f>IF(BV302=$BZ$1,8,IF(BV302=$CA$1,4,IF(BV302=$CB$1,0,IF(BV302=$CC$1,-4,IF(BV302=$CE$1,-8)))))</f>
        <v>0</v>
      </c>
      <c r="BX302" s="206" t="s">
        <v>408</v>
      </c>
      <c r="BY302" s="206">
        <f>IF(BX302=BR$1,5,IF(BX302=BV$1,0,IF(BX302=BX$1,-5)))</f>
        <v>5</v>
      </c>
      <c r="BZ302" s="3"/>
      <c r="CA302" s="1" t="s">
        <v>437</v>
      </c>
      <c r="CB302" s="61"/>
      <c r="CC302" s="61"/>
      <c r="CD302" s="332"/>
      <c r="CL302" s="332"/>
    </row>
    <row r="303" spans="2:96" ht="17.25" hidden="1" customHeight="1" x14ac:dyDescent="0.2">
      <c r="B303" s="246"/>
      <c r="C303" s="246"/>
      <c r="D303" s="246"/>
      <c r="E303" s="246"/>
      <c r="F303" s="246"/>
      <c r="G303" s="246"/>
      <c r="H303" s="246"/>
      <c r="I303" s="246"/>
      <c r="J303" s="246"/>
      <c r="K303" s="246"/>
      <c r="L303" s="270"/>
      <c r="M303" s="358"/>
      <c r="N303" s="335"/>
      <c r="O303" s="246"/>
      <c r="P303" s="246"/>
      <c r="Q303" s="246"/>
      <c r="R303" s="246"/>
      <c r="S303" s="249" t="str">
        <f>IF(BN303&lt;30,$BX$1,IF(BN303&gt;70,$BR$1,$BV$1))</f>
        <v>˅</v>
      </c>
      <c r="T303" s="208"/>
      <c r="U303" s="444"/>
      <c r="X303" s="80"/>
      <c r="Y303" s="189"/>
      <c r="Z303" s="189"/>
      <c r="AA303" s="22">
        <f>AN303+AP303+AR303+AZ303+BB303+BG303+BJ303+BM303+BT303+BW303+BY303+AC303+AI303+BP303+AK303</f>
        <v>1.5</v>
      </c>
      <c r="AB303" s="336">
        <f>IF(X303&gt;0,AB$298,0)</f>
        <v>0</v>
      </c>
      <c r="AC303" s="337">
        <f>IF(AB303&gt;0,AC$298,0)</f>
        <v>0</v>
      </c>
      <c r="AD303" s="366">
        <f>AB303*M303</f>
        <v>0</v>
      </c>
      <c r="AE303" s="337">
        <f>AC303*M303</f>
        <v>0</v>
      </c>
      <c r="AF303" s="332"/>
      <c r="AG303" s="332"/>
      <c r="AH303" s="225" t="str">
        <f>IF(AF303&gt;2500000,AQ$2,IF(AF303&gt;1000000,AR$2,IF(AF303&gt;750000,AS$2,IF(AF303&gt;500000,AT$2,IF(AF303&lt;500000,AU$2)))))</f>
        <v>F</v>
      </c>
      <c r="AI303" s="31">
        <f>IF(AH303=AQ$2,20,IF(AH303=AR$2,15,IF(AH303=AS$2,10,IF(AH303=AT$2,5,IF(AH303=AU$2,0)))))</f>
        <v>0</v>
      </c>
      <c r="AJ303" s="284"/>
      <c r="AK303" s="31">
        <f>IF(AJ303&gt;84,20,IF(AJ303&gt;80,15,IF(AJ303&gt;75,10,IF(AJ303&gt;70,5,IF(AJ303&gt;49,0,IF(AJ303&lt;1,0,IF(AJ303&lt;20,-20,IF(AJ303&lt;30,-15,IF(AJ303&lt;40,-10,IF(AJ303&lt;50,-5))))))))))</f>
        <v>0</v>
      </c>
      <c r="AL303" s="22"/>
      <c r="AM303" s="2"/>
      <c r="AN303" s="22" t="b">
        <f>IF(AM303=$AN$1,20,IF(AM303=$AO$1,17,IF(AM303=$AP$1,12,IF(AM303=$AQ$1,5,IF(AM303=$AR$1,0)))))</f>
        <v>0</v>
      </c>
      <c r="AP303" s="31"/>
      <c r="AQ303" s="175"/>
      <c r="AR303" s="1" t="b">
        <f>IF(AQ303=$AS$1,20,IF(AQ303=$AU$1,18,IF(AQ303=$AW$1,14,IF(AQ303=$AY$1,10,IF(AQ303=$BA$1,5,IF(AQ303=$BC$1,0,IF(AQ303=$BD$1,-2.5)))))))</f>
        <v>0</v>
      </c>
      <c r="AS303" s="189"/>
      <c r="AT303" s="22">
        <f>IF(AS303&lt;1,5,IF(AS303&lt;2,0,IF(AS303&gt;2,-5, IF(AS303=0,5,IF(AS303&lt;0,-7)))))</f>
        <v>5</v>
      </c>
      <c r="AU303" s="189"/>
      <c r="AV303" s="22">
        <f>IF(AU303&lt;0,-7,IF(AU303&lt;15,5,IF(AU303&lt;25,2,IF(AU303=25,-5,IF(AU303&gt;25,0)))))</f>
        <v>5</v>
      </c>
      <c r="AW303" s="189"/>
      <c r="AX303" s="22">
        <f>IF(AW303=1,5,IF(AW303&lt;1,5,IF(AW303&gt;1,0)))</f>
        <v>5</v>
      </c>
      <c r="AY303" s="189"/>
      <c r="AZ303" s="189" t="b">
        <f>IF(AY303=$AS$1,20,IF(AY303=$AU$1,18,IF(AY303=$AW$1,14,IF(AY303=$AY$1,10,IF(AY303=$BA$1,5,IF(AY303=$BC$1,0,IF(AY303=$BD$1,-2.5)))))))</f>
        <v>0</v>
      </c>
      <c r="BA303" s="18"/>
      <c r="BB303" s="1">
        <f>IF(BA303&gt;0.05,2,IF(BA303&gt;0,1,IF(BA303&lt;-0.05,-1,IF(BA303&lt;0.1,-2))))</f>
        <v>-2</v>
      </c>
      <c r="BC303" s="3">
        <v>45657</v>
      </c>
      <c r="BD303" s="22"/>
      <c r="BE303" s="22">
        <f>X303</f>
        <v>0</v>
      </c>
      <c r="BF303" s="18">
        <f>IF(BD303&gt;0,(BE303-BD303)/BD303,0)</f>
        <v>0</v>
      </c>
      <c r="BG303" s="1">
        <f>IF(BF303&gt;0.05,4,IF(BF303&gt;0,2,IF(BF303&lt;-0.05,-2,IF(BF303&lt;0.1,-4))))</f>
        <v>-4</v>
      </c>
      <c r="BH303" s="225"/>
      <c r="BI303" s="225">
        <f>BH303*M303</f>
        <v>0</v>
      </c>
      <c r="BJ303" s="225">
        <f>IF(BH303&gt;5,-1,IF(BH303&gt;4,0,IF(BH303&gt;3,1,IF(BH303&gt;2,2,IF(BH303&gt;1,2, IF(BH303=0,2,IF(BH303&lt;-5,-2,IF(BH303&lt;4,2,IF(BH303&lt;0,1)))))))))</f>
        <v>2</v>
      </c>
      <c r="BK303" s="31"/>
      <c r="BL303" s="31">
        <f>BK303*M303</f>
        <v>0</v>
      </c>
      <c r="BM303" s="1">
        <f>IF(BK303&gt;40,4,IF(BK303&gt;30,3.5,IF(BK303&gt;20,3,IF(BK303&gt;10,2,IF(BK303&gt;0,1,IF(BK303=0,0.5,IF(BK303&lt;-40,-4,IF(BK303&lt;-30,-3,IF(BK303&lt;-20,-2.5,IF(BK303&lt;-10,-2,IF(BK303&lt;0,0)))))))))))</f>
        <v>0.5</v>
      </c>
      <c r="BN303" s="61"/>
      <c r="BO303" s="61">
        <f>BN303*M303</f>
        <v>0</v>
      </c>
      <c r="BP303" s="1">
        <f>IF(BN303&lt;10,5,IF(BN303&lt;20,4,IF(BN303&lt;30,3,IF(BN303&lt;40,2,IF(BN303&lt;50,1,IF(BN303=50,0,IF(BN303&gt;90,-5,IF(BN303&gt;80,-4,IF(BN303&gt;70,-3,IF(BN303&gt;60,-2,IF(BN303&gt;50,-1,0)))))))))))</f>
        <v>5</v>
      </c>
      <c r="BQ303" s="206"/>
      <c r="BR303" s="61"/>
      <c r="BS303" s="337">
        <f>BR303*M303</f>
        <v>0</v>
      </c>
      <c r="BT303" s="225">
        <f>IF(BR303=1,20,IF(BR303&gt;0.9,16,IF(BR303&gt;0.8,12,IF(BR303&gt;0.7,8,IF(BR303&gt;0.6,4,IF(BR303&gt;0.5,0,IF(BR303&gt;0.4,-1,IF(BR303&gt;0.3,-2,IF(BR303&gt;0.2,-3,IF(BR303&gt;0.1,-4,IF(BR303&gt;0,-5,IF(BR303=0,-5))))))))))))</f>
        <v>-5</v>
      </c>
      <c r="BU303" s="61"/>
      <c r="BV303" s="1"/>
      <c r="BW303" s="1" t="b">
        <f>IF(BV303=$BZ$1,8,IF(BV303=$CA$1,4,IF(BV303=$CB$1,0,IF(BV303=$CC$1,-4,IF(BV303=$CE$1,-8)))))</f>
        <v>0</v>
      </c>
      <c r="BX303" s="206" t="s">
        <v>408</v>
      </c>
      <c r="BY303" s="206">
        <f>IF(BX303=BR$1,5,IF(BX303=BV$1,0,IF(BX303=BX$1,-5)))</f>
        <v>5</v>
      </c>
      <c r="BZ303" s="3"/>
      <c r="CA303" s="1" t="s">
        <v>437</v>
      </c>
      <c r="CB303" s="61"/>
      <c r="CC303" s="61"/>
      <c r="CD303" s="332"/>
      <c r="CL303" s="332"/>
    </row>
    <row r="304" spans="2:96" ht="17.25" customHeight="1" x14ac:dyDescent="0.2">
      <c r="B304" s="246"/>
      <c r="C304" s="246"/>
      <c r="D304" s="246"/>
      <c r="E304" s="246"/>
      <c r="F304" s="246"/>
      <c r="G304" s="246"/>
      <c r="H304" s="246"/>
      <c r="I304" s="246"/>
      <c r="J304" s="246"/>
      <c r="K304" s="246"/>
      <c r="L304" s="270"/>
      <c r="M304" s="358"/>
      <c r="N304" s="335"/>
      <c r="O304" s="246"/>
      <c r="P304" s="246"/>
      <c r="Q304" s="246"/>
      <c r="R304" s="246"/>
      <c r="S304" s="249"/>
      <c r="T304" s="208"/>
      <c r="U304" s="444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1"/>
      <c r="CB304" s="61"/>
      <c r="CC304" s="61"/>
      <c r="CD304" s="332"/>
      <c r="CL304" s="332"/>
    </row>
    <row r="305" spans="2:96" ht="17.25" customHeight="1" x14ac:dyDescent="0.2">
      <c r="B305" s="246"/>
      <c r="C305" s="246"/>
      <c r="D305" s="246"/>
      <c r="E305" s="246"/>
      <c r="F305" s="246"/>
      <c r="G305" s="246"/>
      <c r="H305" s="246"/>
      <c r="I305" s="246"/>
      <c r="J305" s="246"/>
      <c r="K305" s="246"/>
      <c r="L305" s="270"/>
      <c r="M305" s="358"/>
      <c r="N305" s="335"/>
      <c r="O305" s="246"/>
      <c r="P305" s="246"/>
      <c r="Q305" s="246"/>
      <c r="R305" s="246"/>
      <c r="S305" s="249"/>
      <c r="T305" s="456" t="s">
        <v>669</v>
      </c>
      <c r="U305" s="444" t="s">
        <v>966</v>
      </c>
      <c r="X305" s="80"/>
      <c r="Y305" s="80"/>
      <c r="Z305" s="80"/>
      <c r="AA305" s="80"/>
      <c r="AB305" s="455">
        <f>VLOOKUP(CLEAN(TRIM(T305)), 'ETF''s'!$B$7:$C$42, 2, FALSE)</f>
        <v>23</v>
      </c>
      <c r="AC305" s="506">
        <f>VLOOKUP(CLEAN(TRIM(T305)), 'ETF''s'!$B$7:$D$42, 3, FALSE)</f>
        <v>13</v>
      </c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465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1"/>
      <c r="CB305" s="61"/>
      <c r="CC305" s="61"/>
      <c r="CD305" s="332"/>
      <c r="CL305" s="332"/>
      <c r="CR305" t="s">
        <v>966</v>
      </c>
    </row>
    <row r="306" spans="2:96" x14ac:dyDescent="0.2">
      <c r="B306" s="246"/>
      <c r="C306" s="246"/>
      <c r="D306" s="246"/>
      <c r="E306" s="246"/>
      <c r="F306" s="246"/>
      <c r="G306" s="246"/>
      <c r="H306" s="246"/>
      <c r="I306" s="246"/>
      <c r="J306" s="246"/>
      <c r="K306" s="246"/>
      <c r="L306" s="270"/>
      <c r="M306" s="358"/>
      <c r="N306" s="335"/>
      <c r="O306" s="246"/>
      <c r="P306" s="246"/>
      <c r="Q306" s="246"/>
      <c r="R306" s="246"/>
      <c r="S306" s="249" t="str">
        <f t="shared" ref="S306:S317" si="489">IF(BN306&lt;30,$BX$1,IF(BN306&gt;70,$BR$1,$BV$1))</f>
        <v>˅</v>
      </c>
      <c r="T306" s="208"/>
      <c r="U306" s="208" t="s">
        <v>967</v>
      </c>
      <c r="V306" t="s">
        <v>968</v>
      </c>
      <c r="X306">
        <v>86.33</v>
      </c>
      <c r="Y306" s="189"/>
      <c r="Z306" s="189"/>
      <c r="AA306" s="22">
        <f t="shared" ref="AA306:AA320" si="490">AN306+AP306+AR306+AZ306+BB306+BG306+BJ306+BM306+BT306+BW306+BY306+AC306+AI306+BP306+AK306</f>
        <v>57</v>
      </c>
      <c r="AB306" s="336">
        <f t="shared" ref="AB306:AB320" si="491">IF(X306&gt;0,AB$305,0)</f>
        <v>23</v>
      </c>
      <c r="AC306" s="337">
        <f t="shared" ref="AC306:AC320" si="492">IF(AB306&gt;0,AC$305,0)</f>
        <v>13</v>
      </c>
      <c r="AD306" s="366">
        <f t="shared" ref="AD306:AD320" si="493">AB306*M306</f>
        <v>0</v>
      </c>
      <c r="AE306" s="337">
        <f t="shared" ref="AE306:AE320" si="494">AC306*M306</f>
        <v>0</v>
      </c>
      <c r="AF306" s="332">
        <v>806522</v>
      </c>
      <c r="AG306" s="332">
        <v>261469</v>
      </c>
      <c r="AH306" s="225" t="str">
        <f t="shared" ref="AH306:AH320" si="495">IF(AF306&gt;2500000,AQ$2,IF(AF306&gt;1000000,AR$2,IF(AF306&gt;750000,AS$2,IF(AF306&gt;500000,AT$2,IF(AF306&lt;500000,AU$2)))))</f>
        <v>C</v>
      </c>
      <c r="AI306" s="31">
        <f t="shared" ref="AI306:AI320" si="496">IF(AH306=AQ$2,20,IF(AH306=AR$2,15,IF(AH306=AS$2,10,IF(AH306=AT$2,5,IF(AH306=AU$2,0)))))</f>
        <v>10</v>
      </c>
      <c r="AJ306" s="284">
        <v>56</v>
      </c>
      <c r="AK306" s="31">
        <f t="shared" ref="AK306:AK320" si="497">IF(AJ306&gt;84,20,IF(AJ306&gt;80,15,IF(AJ306&gt;75,10,IF(AJ306&gt;70,5,IF(AJ306&gt;49,0,IF(AJ306&lt;1,0,IF(AJ306&lt;20,-20,IF(AJ306&lt;30,-15,IF(AJ306&lt;40,-10,IF(AJ306&lt;50,-5))))))))))</f>
        <v>0</v>
      </c>
      <c r="AL306" s="22"/>
      <c r="AM306" s="371" t="s">
        <v>397</v>
      </c>
      <c r="AN306" s="22">
        <f t="shared" ref="AN306:AN320" si="498">IF(AM306=$AN$1,20,IF(AM306=$AO$1,17,IF(AM306=$AP$1,12,IF(AM306=$AQ$1,5,IF(AM306=$AR$1,0)))))</f>
        <v>17</v>
      </c>
      <c r="AP306" s="31"/>
      <c r="AQ306" s="178" t="s">
        <v>407</v>
      </c>
      <c r="AR306" s="1">
        <f t="shared" ref="AR306:AR320" si="499">IF(AQ306=$AS$1,20,IF(AQ306=$AU$1,18,IF(AQ306=$AW$1,14,IF(AQ306=$AY$1,10,IF(AQ306=$BA$1,5,IF(AQ306=$BC$1,0,IF(AQ306=$BD$1,-2.5)))))))</f>
        <v>-2.5</v>
      </c>
      <c r="AS306" s="189">
        <v>1.01</v>
      </c>
      <c r="AT306" s="22">
        <f t="shared" ref="AT306:AT320" si="500">IF(AS306&lt;1,5,IF(AS306&lt;2,0,IF(AS306&gt;2,-5, IF(AS306=0,5,IF(AS306&lt;0,-7)))))</f>
        <v>0</v>
      </c>
      <c r="AU306" s="189">
        <v>27.77</v>
      </c>
      <c r="AV306" s="22">
        <f t="shared" ref="AV306:AV320" si="501">IF(AU306&lt;0,-7,IF(AU306&lt;15,5,IF(AU306&lt;25,2,IF(AU306=25,-5,IF(AU306&gt;25,0)))))</f>
        <v>0</v>
      </c>
      <c r="AW306" s="189">
        <v>0.11</v>
      </c>
      <c r="AX306" s="22">
        <f>IF(AW306=1,5,IF(AW306&lt;1,5,IF(AW306&gt;1,0)))</f>
        <v>5</v>
      </c>
      <c r="AY306" s="178" t="s">
        <v>407</v>
      </c>
      <c r="AZ306" s="189">
        <f t="shared" ref="AZ306:AZ320" si="502">IF(AY306=$AS$1,20,IF(AY306=$AU$1,18,IF(AY306=$AW$1,14,IF(AY306=$AY$1,10,IF(AY306=$BA$1,5,IF(AY306=$BC$1,0,IF(AY306=$BD$1,-2.5)))))))</f>
        <v>-2.5</v>
      </c>
      <c r="BA306" s="18">
        <v>2.1579999999999999</v>
      </c>
      <c r="BB306" s="1">
        <f t="shared" ref="BB306:BB320" si="503">IF(BA306&gt;0.05,2,IF(BA306&gt;0,1,IF(BA306&lt;-0.05,-1,IF(BA306&lt;0.1,-2))))</f>
        <v>2</v>
      </c>
      <c r="BC306" s="3">
        <v>45657</v>
      </c>
      <c r="BD306" s="22">
        <v>42.63</v>
      </c>
      <c r="BE306" s="22">
        <f t="shared" ref="BE306:BE320" si="504">X306</f>
        <v>86.33</v>
      </c>
      <c r="BF306" s="18">
        <f t="shared" ref="BF306:BF320" si="505">IF(BD306&gt;0,(BE306-BD306)/BD306,0)</f>
        <v>1.0250996950504339</v>
      </c>
      <c r="BG306" s="1">
        <f t="shared" ref="BG306:BG320" si="506">IF(BF306&gt;0.05,4,IF(BF306&gt;0,2,IF(BF306&lt;-0.05,-2,IF(BF306&lt;0.1,-4))))</f>
        <v>4</v>
      </c>
      <c r="BH306" s="225">
        <v>-2</v>
      </c>
      <c r="BI306" s="225">
        <f t="shared" ref="BI306:BI314" si="507">BH306*M424</f>
        <v>0</v>
      </c>
      <c r="BJ306" s="225">
        <f t="shared" ref="BJ306:BJ320" si="508">IF(BH306&gt;5,-1,IF(BH306&gt;4,0,IF(BH306&gt;3,1,IF(BH306&gt;2,2,IF(BH306&gt;1,2, IF(BH306=0,2,IF(BH306&lt;-5,-2,IF(BH306&lt;4,2,IF(BH306&lt;0,1)))))))))</f>
        <v>2</v>
      </c>
      <c r="BK306" s="31">
        <v>4</v>
      </c>
      <c r="BL306" s="31">
        <f t="shared" ref="BL306:BL314" si="509">BK306*M424</f>
        <v>0</v>
      </c>
      <c r="BM306" s="1">
        <f t="shared" ref="BM306:BM320" si="510">IF(BK306&gt;40,4,IF(BK306&gt;30,3.5,IF(BK306&gt;20,3,IF(BK306&gt;10,2,IF(BK306&gt;0,1,IF(BK306=0,0.5,IF(BK306&lt;-40,-4,IF(BK306&lt;-30,-3,IF(BK306&lt;-20,-2.5,IF(BK306&lt;-10,-2,IF(BK306&lt;0,0)))))))))))</f>
        <v>1</v>
      </c>
      <c r="BN306" s="61">
        <v>27</v>
      </c>
      <c r="BO306" s="61" t="e">
        <f>BN306*#REF!</f>
        <v>#REF!</v>
      </c>
      <c r="BP306" s="1">
        <f t="shared" ref="BP306:BP320" si="511">IF(BN306&lt;10,5,IF(BN306&lt;20,4,IF(BN306&lt;30,3,IF(BN306&lt;40,2,IF(BN306&lt;50,1,IF(BN306=50,0,IF(BN306&gt;90,-5,IF(BN306&gt;80,-4,IF(BN306&gt;70,-3,IF(BN306&gt;60,-2,IF(BN306&gt;50,-1,0)))))))))))</f>
        <v>3</v>
      </c>
      <c r="BQ306" s="206"/>
      <c r="BR306" s="61">
        <v>0.24</v>
      </c>
      <c r="BS306" s="337">
        <f t="shared" ref="BS306:BS320" si="512">BR306*M306</f>
        <v>0</v>
      </c>
      <c r="BT306" s="225">
        <f t="shared" ref="BT306:BT320" si="513">IF(BR306=1,20,IF(BR306&gt;0.9,16,IF(BR306&gt;0.8,12,IF(BR306&gt;0.7,8,IF(BR306&gt;0.6,4,IF(BR306&gt;0.5,0,IF(BR306&gt;0.4,-1,IF(BR306&gt;0.3,-2,IF(BR306&gt;0.2,-3,IF(BR306&gt;0.1,-4,IF(BR306&gt;0,-5,IF(BR306=0,-5))))))))))))</f>
        <v>-3</v>
      </c>
      <c r="BU306" s="61"/>
      <c r="BV306" s="1" t="s">
        <v>411</v>
      </c>
      <c r="BW306" s="1">
        <f t="shared" ref="BW306:BW320" si="514">IF(BV306=$BZ$1,8,IF(BV306=$CA$1,4,IF(BV306=$CB$1,0,IF(BV306=$CC$1,-4,IF(BV306=$CE$1,-8)))))</f>
        <v>8</v>
      </c>
      <c r="BX306" s="206" t="s">
        <v>408</v>
      </c>
      <c r="BY306" s="206">
        <f t="shared" ref="BY306:BY320" si="515">IF(BX306=BR$1,5,IF(BX306=BV$1,0,IF(BX306=BX$1,-5)))</f>
        <v>5</v>
      </c>
      <c r="BZ306" s="3"/>
      <c r="CA306" s="1" t="s">
        <v>510</v>
      </c>
      <c r="CE306" t="s">
        <v>958</v>
      </c>
      <c r="CF306" t="s">
        <v>969</v>
      </c>
      <c r="CG306" t="s">
        <v>969</v>
      </c>
      <c r="CH306" t="s">
        <v>970</v>
      </c>
      <c r="CL306" s="332"/>
      <c r="CR306" t="s">
        <v>967</v>
      </c>
    </row>
    <row r="307" spans="2:96" x14ac:dyDescent="0.2">
      <c r="B307" s="246"/>
      <c r="C307" s="246"/>
      <c r="D307" s="246"/>
      <c r="E307" s="246"/>
      <c r="F307" s="246"/>
      <c r="G307" s="246"/>
      <c r="H307" s="246"/>
      <c r="I307" s="246"/>
      <c r="J307" s="246"/>
      <c r="K307" s="246"/>
      <c r="L307" s="270"/>
      <c r="M307" s="358"/>
      <c r="N307" s="335"/>
      <c r="O307" s="246"/>
      <c r="P307" s="246"/>
      <c r="Q307" s="246"/>
      <c r="R307" s="246"/>
      <c r="S307" s="249" t="str">
        <f t="shared" si="489"/>
        <v>˄</v>
      </c>
      <c r="T307" s="208"/>
      <c r="U307" s="208" t="s">
        <v>971</v>
      </c>
      <c r="V307" t="s">
        <v>972</v>
      </c>
      <c r="X307" s="80">
        <v>349.28</v>
      </c>
      <c r="Y307" s="189"/>
      <c r="Z307" s="189"/>
      <c r="AA307" s="22">
        <f t="shared" si="490"/>
        <v>63</v>
      </c>
      <c r="AB307" s="336">
        <f t="shared" si="491"/>
        <v>23</v>
      </c>
      <c r="AC307" s="337">
        <f t="shared" si="492"/>
        <v>13</v>
      </c>
      <c r="AD307" s="366">
        <f t="shared" si="493"/>
        <v>0</v>
      </c>
      <c r="AE307" s="337">
        <f t="shared" si="494"/>
        <v>0</v>
      </c>
      <c r="AF307" s="332">
        <v>1133785</v>
      </c>
      <c r="AG307" s="332">
        <v>599757</v>
      </c>
      <c r="AH307" s="225" t="str">
        <f t="shared" si="495"/>
        <v>B</v>
      </c>
      <c r="AI307" s="31">
        <f t="shared" si="496"/>
        <v>15</v>
      </c>
      <c r="AJ307" s="284">
        <v>81</v>
      </c>
      <c r="AK307" s="31">
        <f t="shared" si="497"/>
        <v>15</v>
      </c>
      <c r="AL307" s="22"/>
      <c r="AM307" s="414" t="s">
        <v>396</v>
      </c>
      <c r="AN307" s="22">
        <f t="shared" si="498"/>
        <v>20</v>
      </c>
      <c r="AP307" s="31"/>
      <c r="AQ307" s="178" t="s">
        <v>407</v>
      </c>
      <c r="AR307" s="1">
        <f t="shared" si="499"/>
        <v>-2.5</v>
      </c>
      <c r="AS307" s="189">
        <v>0.51</v>
      </c>
      <c r="AT307" s="22">
        <f t="shared" si="500"/>
        <v>5</v>
      </c>
      <c r="AU307" s="189">
        <v>34.08</v>
      </c>
      <c r="AV307" s="22">
        <f t="shared" si="501"/>
        <v>0</v>
      </c>
      <c r="AW307" s="189">
        <v>2.6</v>
      </c>
      <c r="AX307" s="22">
        <f>IF(AW307&lt;0,-7,IF(AW307&lt;15,5,IF(AW307&lt;25,2,IF(AW307=25,-5,IF(AW307&gt;25,0)))))</f>
        <v>5</v>
      </c>
      <c r="AY307" s="189" t="s">
        <v>407</v>
      </c>
      <c r="AZ307" s="189">
        <f t="shared" si="502"/>
        <v>-2.5</v>
      </c>
      <c r="BA307" s="18">
        <v>0.27600000000000002</v>
      </c>
      <c r="BB307" s="1">
        <f t="shared" si="503"/>
        <v>2</v>
      </c>
      <c r="BC307" s="3">
        <v>45657</v>
      </c>
      <c r="BD307" s="22">
        <v>314.43</v>
      </c>
      <c r="BE307" s="22">
        <f t="shared" si="504"/>
        <v>349.28</v>
      </c>
      <c r="BF307" s="18">
        <f t="shared" si="505"/>
        <v>0.11083548007505634</v>
      </c>
      <c r="BG307" s="1">
        <f t="shared" si="506"/>
        <v>4</v>
      </c>
      <c r="BH307" s="225">
        <v>1</v>
      </c>
      <c r="BI307" s="225">
        <f t="shared" si="507"/>
        <v>0</v>
      </c>
      <c r="BJ307" s="225">
        <f t="shared" si="508"/>
        <v>2</v>
      </c>
      <c r="BK307" s="31">
        <v>9</v>
      </c>
      <c r="BL307" s="31">
        <f t="shared" si="509"/>
        <v>0</v>
      </c>
      <c r="BM307" s="1">
        <f t="shared" si="510"/>
        <v>1</v>
      </c>
      <c r="BN307" s="61">
        <v>84</v>
      </c>
      <c r="BO307" s="61" t="e">
        <f>BN307*#REF!</f>
        <v>#REF!</v>
      </c>
      <c r="BP307" s="1">
        <f t="shared" si="511"/>
        <v>-4</v>
      </c>
      <c r="BQ307" s="206"/>
      <c r="BR307" s="61">
        <v>0.09</v>
      </c>
      <c r="BS307" s="337">
        <f t="shared" si="512"/>
        <v>0</v>
      </c>
      <c r="BT307" s="225">
        <f t="shared" si="513"/>
        <v>-5</v>
      </c>
      <c r="BU307" s="61"/>
      <c r="BV307" s="1" t="s">
        <v>413</v>
      </c>
      <c r="BW307" s="1">
        <f t="shared" si="514"/>
        <v>0</v>
      </c>
      <c r="BX307" s="206" t="s">
        <v>408</v>
      </c>
      <c r="BY307" s="206">
        <f t="shared" si="515"/>
        <v>5</v>
      </c>
      <c r="BZ307" s="3"/>
      <c r="CA307" s="1" t="s">
        <v>437</v>
      </c>
      <c r="CB307" s="61">
        <v>260</v>
      </c>
      <c r="CC307" s="61">
        <v>285</v>
      </c>
      <c r="CD307" s="332"/>
      <c r="CE307" t="s">
        <v>958</v>
      </c>
      <c r="CF307" t="s">
        <v>969</v>
      </c>
      <c r="CG307" t="s">
        <v>973</v>
      </c>
      <c r="CH307" t="s">
        <v>973</v>
      </c>
      <c r="CL307" s="332"/>
      <c r="CR307" t="s">
        <v>971</v>
      </c>
    </row>
    <row r="308" spans="2:96" x14ac:dyDescent="0.2">
      <c r="B308" s="246"/>
      <c r="C308" s="246"/>
      <c r="D308" s="246"/>
      <c r="E308" s="246"/>
      <c r="F308" s="246"/>
      <c r="G308" s="246"/>
      <c r="H308" s="246"/>
      <c r="I308" s="246"/>
      <c r="J308" s="246"/>
      <c r="K308" s="246"/>
      <c r="L308" s="270"/>
      <c r="M308" s="358"/>
      <c r="N308" s="335"/>
      <c r="O308" s="246"/>
      <c r="P308" s="246"/>
      <c r="Q308" s="246"/>
      <c r="R308" s="246"/>
      <c r="S308" s="249" t="str">
        <f t="shared" si="489"/>
        <v>˃</v>
      </c>
      <c r="T308" s="208"/>
      <c r="U308" s="208" t="s">
        <v>974</v>
      </c>
      <c r="V308" t="s">
        <v>975</v>
      </c>
      <c r="X308" s="80">
        <v>578.80999999999995</v>
      </c>
      <c r="Y308" s="189"/>
      <c r="Z308" s="189"/>
      <c r="AA308" s="22">
        <f t="shared" si="490"/>
        <v>64.5</v>
      </c>
      <c r="AB308" s="336">
        <f t="shared" si="491"/>
        <v>23</v>
      </c>
      <c r="AC308" s="337">
        <f t="shared" si="492"/>
        <v>13</v>
      </c>
      <c r="AD308" s="366">
        <f t="shared" si="493"/>
        <v>0</v>
      </c>
      <c r="AE308" s="337">
        <f t="shared" si="494"/>
        <v>0</v>
      </c>
      <c r="AF308" s="332">
        <v>7335101</v>
      </c>
      <c r="AG308" s="332">
        <v>596584</v>
      </c>
      <c r="AH308" s="225" t="str">
        <f t="shared" si="495"/>
        <v>A</v>
      </c>
      <c r="AI308" s="31">
        <f t="shared" si="496"/>
        <v>20</v>
      </c>
      <c r="AJ308" s="284">
        <v>84</v>
      </c>
      <c r="AK308" s="31">
        <f t="shared" si="497"/>
        <v>15</v>
      </c>
      <c r="AL308" s="22"/>
      <c r="AM308" s="2" t="s">
        <v>398</v>
      </c>
      <c r="AN308" s="22">
        <f t="shared" si="498"/>
        <v>12</v>
      </c>
      <c r="AP308" s="31"/>
      <c r="AQ308" s="273" t="s">
        <v>406</v>
      </c>
      <c r="AR308" s="1">
        <f t="shared" si="499"/>
        <v>0</v>
      </c>
      <c r="AS308" s="189">
        <v>2.41</v>
      </c>
      <c r="AT308" s="22">
        <f t="shared" si="500"/>
        <v>-5</v>
      </c>
      <c r="AU308" s="189">
        <v>38.950000000000003</v>
      </c>
      <c r="AV308" s="22">
        <f t="shared" si="501"/>
        <v>0</v>
      </c>
      <c r="AW308" s="189">
        <v>2.7</v>
      </c>
      <c r="AX308" s="22">
        <f>IF(AW308&lt;0,-7,IF(AW308&lt;15,5,IF(AW308&lt;25,2,IF(AW308=25,-5,IF(AW308&gt;25,0)))))</f>
        <v>5</v>
      </c>
      <c r="AY308" s="178" t="s">
        <v>407</v>
      </c>
      <c r="AZ308" s="189">
        <f t="shared" si="502"/>
        <v>-2.5</v>
      </c>
      <c r="BA308" s="18">
        <v>0.17799999999999999</v>
      </c>
      <c r="BB308" s="1">
        <f t="shared" si="503"/>
        <v>2</v>
      </c>
      <c r="BC308" s="3">
        <v>45657</v>
      </c>
      <c r="BD308" s="22">
        <v>524.25</v>
      </c>
      <c r="BE308" s="22">
        <f t="shared" si="504"/>
        <v>578.80999999999995</v>
      </c>
      <c r="BF308" s="18">
        <f t="shared" si="505"/>
        <v>0.10407248450166895</v>
      </c>
      <c r="BG308" s="1">
        <f t="shared" si="506"/>
        <v>4</v>
      </c>
      <c r="BH308" s="225">
        <v>0</v>
      </c>
      <c r="BI308" s="225">
        <f t="shared" si="507"/>
        <v>0</v>
      </c>
      <c r="BJ308" s="225">
        <f t="shared" si="508"/>
        <v>2</v>
      </c>
      <c r="BK308" s="31">
        <v>5</v>
      </c>
      <c r="BL308" s="31">
        <f t="shared" si="509"/>
        <v>0</v>
      </c>
      <c r="BM308" s="1">
        <f t="shared" si="510"/>
        <v>1</v>
      </c>
      <c r="BN308" s="61">
        <v>33</v>
      </c>
      <c r="BO308" s="61" t="e">
        <f>BN308*#REF!</f>
        <v>#REF!</v>
      </c>
      <c r="BP308" s="1">
        <f t="shared" si="511"/>
        <v>2</v>
      </c>
      <c r="BQ308" s="206"/>
      <c r="BR308" s="61">
        <v>0.06</v>
      </c>
      <c r="BS308" s="337">
        <f t="shared" si="512"/>
        <v>0</v>
      </c>
      <c r="BT308" s="225">
        <f t="shared" si="513"/>
        <v>-5</v>
      </c>
      <c r="BU308" s="61"/>
      <c r="BV308" s="1" t="s">
        <v>414</v>
      </c>
      <c r="BW308" s="1">
        <f t="shared" si="514"/>
        <v>-4</v>
      </c>
      <c r="BX308" s="206" t="s">
        <v>408</v>
      </c>
      <c r="BY308" s="206">
        <f t="shared" si="515"/>
        <v>5</v>
      </c>
      <c r="BZ308" s="339"/>
      <c r="CA308" s="1" t="s">
        <v>510</v>
      </c>
      <c r="CB308" s="61">
        <v>408</v>
      </c>
      <c r="CC308" s="61">
        <v>485</v>
      </c>
      <c r="CD308" s="332"/>
      <c r="CE308" t="s">
        <v>958</v>
      </c>
      <c r="CF308" t="s">
        <v>969</v>
      </c>
      <c r="CG308" t="s">
        <v>973</v>
      </c>
      <c r="CH308" t="s">
        <v>973</v>
      </c>
      <c r="CL308" s="332"/>
      <c r="CR308" t="s">
        <v>974</v>
      </c>
    </row>
    <row r="309" spans="2:96" x14ac:dyDescent="0.2"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270"/>
      <c r="M309" s="358"/>
      <c r="N309" s="335"/>
      <c r="O309" s="246"/>
      <c r="P309" s="246"/>
      <c r="Q309" s="246"/>
      <c r="R309" s="246"/>
      <c r="S309" s="249" t="str">
        <f t="shared" si="489"/>
        <v>˃</v>
      </c>
      <c r="T309" s="208"/>
      <c r="U309" s="208" t="s">
        <v>976</v>
      </c>
      <c r="V309" t="s">
        <v>977</v>
      </c>
      <c r="X309" s="80">
        <v>386.07</v>
      </c>
      <c r="Y309" s="189"/>
      <c r="Z309" s="189"/>
      <c r="AA309" s="22">
        <f t="shared" si="490"/>
        <v>76.5</v>
      </c>
      <c r="AB309" s="336">
        <f t="shared" si="491"/>
        <v>23</v>
      </c>
      <c r="AC309" s="337">
        <f t="shared" si="492"/>
        <v>13</v>
      </c>
      <c r="AD309" s="366">
        <f t="shared" si="493"/>
        <v>0</v>
      </c>
      <c r="AE309" s="337">
        <f t="shared" si="494"/>
        <v>0</v>
      </c>
      <c r="AF309" s="332">
        <v>1567198</v>
      </c>
      <c r="AG309" s="332">
        <v>668533</v>
      </c>
      <c r="AH309" s="225" t="str">
        <f t="shared" si="495"/>
        <v>B</v>
      </c>
      <c r="AI309" s="31">
        <f t="shared" si="496"/>
        <v>15</v>
      </c>
      <c r="AJ309" s="284">
        <v>59</v>
      </c>
      <c r="AK309" s="31">
        <f t="shared" si="497"/>
        <v>0</v>
      </c>
      <c r="AL309" s="22"/>
      <c r="AM309" s="371" t="s">
        <v>397</v>
      </c>
      <c r="AN309" s="22">
        <f t="shared" si="498"/>
        <v>17</v>
      </c>
      <c r="AP309" s="31"/>
      <c r="AQ309" s="175" t="s">
        <v>404</v>
      </c>
      <c r="AR309" s="1">
        <f t="shared" si="499"/>
        <v>10</v>
      </c>
      <c r="AS309" s="189">
        <v>0.26</v>
      </c>
      <c r="AT309" s="22">
        <f t="shared" si="500"/>
        <v>5</v>
      </c>
      <c r="AU309" s="189">
        <v>34.200000000000003</v>
      </c>
      <c r="AV309" s="22">
        <f t="shared" si="501"/>
        <v>0</v>
      </c>
      <c r="AW309" s="189">
        <v>92.45</v>
      </c>
      <c r="AX309" s="22">
        <f t="shared" ref="AX309:AX320" si="516">IF(AW309=1,5,IF(AW309&lt;1,5,IF(AW309&gt;1,0)))</f>
        <v>0</v>
      </c>
      <c r="AY309" s="178" t="s">
        <v>407</v>
      </c>
      <c r="AZ309" s="189">
        <f t="shared" si="502"/>
        <v>-2.5</v>
      </c>
      <c r="BA309" s="18">
        <v>1.286</v>
      </c>
      <c r="BB309" s="1">
        <f t="shared" si="503"/>
        <v>2</v>
      </c>
      <c r="BC309" s="3">
        <v>45657</v>
      </c>
      <c r="BD309" s="22">
        <v>248.3</v>
      </c>
      <c r="BE309" s="22">
        <f t="shared" si="504"/>
        <v>386.07</v>
      </c>
      <c r="BF309" s="18">
        <f t="shared" si="505"/>
        <v>0.55485300040273855</v>
      </c>
      <c r="BG309" s="1">
        <f t="shared" si="506"/>
        <v>4</v>
      </c>
      <c r="BH309" s="225">
        <v>4</v>
      </c>
      <c r="BI309" s="225">
        <f t="shared" si="507"/>
        <v>0</v>
      </c>
      <c r="BJ309" s="225">
        <f t="shared" si="508"/>
        <v>1</v>
      </c>
      <c r="BK309" s="31">
        <v>20</v>
      </c>
      <c r="BL309" s="31">
        <f t="shared" si="509"/>
        <v>0</v>
      </c>
      <c r="BM309" s="1">
        <f t="shared" si="510"/>
        <v>2</v>
      </c>
      <c r="BN309" s="61">
        <v>70</v>
      </c>
      <c r="BO309" s="61" t="e">
        <f>BN309*#REF!</f>
        <v>#REF!</v>
      </c>
      <c r="BP309" s="1">
        <f t="shared" si="511"/>
        <v>-2</v>
      </c>
      <c r="BQ309" s="206"/>
      <c r="BR309" s="61">
        <v>0.69</v>
      </c>
      <c r="BS309" s="337">
        <f t="shared" si="512"/>
        <v>0</v>
      </c>
      <c r="BT309" s="225">
        <f t="shared" si="513"/>
        <v>4</v>
      </c>
      <c r="BU309" s="61"/>
      <c r="BV309" s="1" t="s">
        <v>411</v>
      </c>
      <c r="BW309" s="1">
        <f t="shared" si="514"/>
        <v>8</v>
      </c>
      <c r="BX309" s="206" t="s">
        <v>408</v>
      </c>
      <c r="BY309" s="206">
        <f t="shared" si="515"/>
        <v>5</v>
      </c>
      <c r="BZ309" s="3"/>
      <c r="CA309" s="1" t="s">
        <v>437</v>
      </c>
      <c r="CE309" t="s">
        <v>958</v>
      </c>
      <c r="CF309" t="s">
        <v>969</v>
      </c>
      <c r="CG309" t="s">
        <v>978</v>
      </c>
      <c r="CH309" t="s">
        <v>979</v>
      </c>
      <c r="CL309" s="332"/>
      <c r="CR309" t="s">
        <v>976</v>
      </c>
    </row>
    <row r="310" spans="2:96" x14ac:dyDescent="0.2">
      <c r="B310" s="246"/>
      <c r="C310" s="246"/>
      <c r="D310" s="246"/>
      <c r="E310" s="246"/>
      <c r="F310" s="246"/>
      <c r="G310" s="246"/>
      <c r="H310" s="246"/>
      <c r="I310" s="246"/>
      <c r="J310" s="246"/>
      <c r="K310" s="246"/>
      <c r="L310" s="270"/>
      <c r="M310" s="358"/>
      <c r="N310" s="335"/>
      <c r="O310" s="246"/>
      <c r="P310" s="246"/>
      <c r="Q310" s="246"/>
      <c r="R310" s="246"/>
      <c r="S310" s="249" t="str">
        <f t="shared" si="489"/>
        <v>˄</v>
      </c>
      <c r="T310" s="208"/>
      <c r="U310" s="208" t="s">
        <v>980</v>
      </c>
      <c r="V310" t="s">
        <v>981</v>
      </c>
      <c r="X310">
        <v>144.26</v>
      </c>
      <c r="Y310" s="189"/>
      <c r="Z310" s="189"/>
      <c r="AA310" s="22">
        <f t="shared" si="490"/>
        <v>99</v>
      </c>
      <c r="AB310" s="336">
        <f t="shared" si="491"/>
        <v>23</v>
      </c>
      <c r="AC310" s="337">
        <f t="shared" si="492"/>
        <v>13</v>
      </c>
      <c r="AD310" s="366">
        <f t="shared" si="493"/>
        <v>0</v>
      </c>
      <c r="AE310" s="337">
        <f t="shared" si="494"/>
        <v>0</v>
      </c>
      <c r="AF310" s="332">
        <v>1550870</v>
      </c>
      <c r="AG310" s="332">
        <v>777391</v>
      </c>
      <c r="AH310" s="225" t="str">
        <f t="shared" si="495"/>
        <v>B</v>
      </c>
      <c r="AI310" s="31">
        <f t="shared" si="496"/>
        <v>15</v>
      </c>
      <c r="AJ310" s="284">
        <v>66</v>
      </c>
      <c r="AK310" s="31">
        <f t="shared" si="497"/>
        <v>0</v>
      </c>
      <c r="AL310" s="22"/>
      <c r="AM310" s="414" t="s">
        <v>396</v>
      </c>
      <c r="AN310" s="22">
        <f t="shared" si="498"/>
        <v>20</v>
      </c>
      <c r="AP310" s="31"/>
      <c r="AQ310" s="239" t="s">
        <v>402</v>
      </c>
      <c r="AR310" s="1">
        <f t="shared" si="499"/>
        <v>18</v>
      </c>
      <c r="AS310" s="189">
        <v>0.01</v>
      </c>
      <c r="AT310" s="22">
        <f t="shared" si="500"/>
        <v>5</v>
      </c>
      <c r="AU310" s="189">
        <v>71.06</v>
      </c>
      <c r="AV310" s="22">
        <f t="shared" si="501"/>
        <v>0</v>
      </c>
      <c r="AW310" s="189">
        <v>2.5</v>
      </c>
      <c r="AX310" s="22">
        <f t="shared" si="516"/>
        <v>0</v>
      </c>
      <c r="AY310" s="178" t="s">
        <v>407</v>
      </c>
      <c r="AZ310" s="189">
        <f t="shared" si="502"/>
        <v>-2.5</v>
      </c>
      <c r="BA310" s="18">
        <v>5.1859999999999999</v>
      </c>
      <c r="BB310" s="1">
        <f t="shared" si="503"/>
        <v>2</v>
      </c>
      <c r="BC310" s="3">
        <v>45657</v>
      </c>
      <c r="BD310" s="22">
        <v>37.26</v>
      </c>
      <c r="BE310" s="22">
        <f t="shared" si="504"/>
        <v>144.26</v>
      </c>
      <c r="BF310" s="18">
        <f t="shared" si="505"/>
        <v>2.8717122920021474</v>
      </c>
      <c r="BG310" s="1">
        <f t="shared" si="506"/>
        <v>4</v>
      </c>
      <c r="BH310" s="225">
        <v>5</v>
      </c>
      <c r="BI310" s="225">
        <f t="shared" si="507"/>
        <v>0</v>
      </c>
      <c r="BJ310" s="225">
        <f t="shared" si="508"/>
        <v>0</v>
      </c>
      <c r="BK310" s="31">
        <v>34</v>
      </c>
      <c r="BL310" s="31">
        <f t="shared" si="509"/>
        <v>0</v>
      </c>
      <c r="BM310" s="1">
        <f t="shared" si="510"/>
        <v>3.5</v>
      </c>
      <c r="BN310" s="61">
        <v>76</v>
      </c>
      <c r="BO310" s="61" t="e">
        <f>BN310*#REF!</f>
        <v>#REF!</v>
      </c>
      <c r="BP310" s="1">
        <f t="shared" si="511"/>
        <v>-3</v>
      </c>
      <c r="BQ310" s="206"/>
      <c r="BR310" s="61">
        <v>0.97</v>
      </c>
      <c r="BS310" s="337">
        <f t="shared" si="512"/>
        <v>0</v>
      </c>
      <c r="BT310" s="225">
        <f t="shared" si="513"/>
        <v>16</v>
      </c>
      <c r="BU310" s="61"/>
      <c r="BV310" s="1" t="s">
        <v>411</v>
      </c>
      <c r="BW310" s="1">
        <f t="shared" si="514"/>
        <v>8</v>
      </c>
      <c r="BX310" s="206" t="s">
        <v>408</v>
      </c>
      <c r="BY310" s="206">
        <f t="shared" si="515"/>
        <v>5</v>
      </c>
      <c r="BZ310" s="3">
        <v>45966</v>
      </c>
      <c r="CA310" s="1" t="s">
        <v>437</v>
      </c>
      <c r="CE310" t="s">
        <v>958</v>
      </c>
      <c r="CF310" t="s">
        <v>969</v>
      </c>
      <c r="CG310" t="s">
        <v>978</v>
      </c>
      <c r="CH310" t="s">
        <v>979</v>
      </c>
      <c r="CL310" s="332"/>
      <c r="CR310" t="s">
        <v>980</v>
      </c>
    </row>
    <row r="311" spans="2:96" x14ac:dyDescent="0.2">
      <c r="B311" s="246"/>
      <c r="C311" s="246"/>
      <c r="D311" s="246"/>
      <c r="E311" s="246"/>
      <c r="F311" s="246"/>
      <c r="G311" s="246"/>
      <c r="H311" s="246"/>
      <c r="I311" s="246"/>
      <c r="J311" s="246"/>
      <c r="K311" s="246"/>
      <c r="L311" s="270"/>
      <c r="M311" s="358"/>
      <c r="N311" s="335"/>
      <c r="O311" s="246"/>
      <c r="P311" s="246"/>
      <c r="Q311" s="246"/>
      <c r="R311" s="246"/>
      <c r="S311" s="249" t="str">
        <f t="shared" si="489"/>
        <v>˅</v>
      </c>
      <c r="T311" s="208"/>
      <c r="U311" s="208" t="s">
        <v>982</v>
      </c>
      <c r="V311" t="s">
        <v>983</v>
      </c>
      <c r="X311" s="382">
        <v>325.54000000000002</v>
      </c>
      <c r="Y311" s="189"/>
      <c r="Z311" s="189"/>
      <c r="AA311" s="22">
        <f t="shared" si="490"/>
        <v>122</v>
      </c>
      <c r="AB311" s="336">
        <f t="shared" si="491"/>
        <v>23</v>
      </c>
      <c r="AC311" s="337">
        <f t="shared" si="492"/>
        <v>13</v>
      </c>
      <c r="AD311" s="366">
        <f t="shared" si="493"/>
        <v>0</v>
      </c>
      <c r="AE311" s="337">
        <f t="shared" si="494"/>
        <v>0</v>
      </c>
      <c r="AF311" s="332">
        <v>1270354</v>
      </c>
      <c r="AG311" s="332">
        <v>146056</v>
      </c>
      <c r="AH311" s="225" t="str">
        <f t="shared" si="495"/>
        <v>B</v>
      </c>
      <c r="AI311" s="31">
        <f t="shared" si="496"/>
        <v>15</v>
      </c>
      <c r="AJ311" s="284">
        <v>84</v>
      </c>
      <c r="AK311" s="31">
        <f t="shared" si="497"/>
        <v>15</v>
      </c>
      <c r="AL311" s="22"/>
      <c r="AM311" s="2" t="s">
        <v>398</v>
      </c>
      <c r="AN311" s="22">
        <f t="shared" si="498"/>
        <v>12</v>
      </c>
      <c r="AP311" s="31"/>
      <c r="AQ311" s="176" t="s">
        <v>401</v>
      </c>
      <c r="AR311" s="1">
        <f t="shared" si="499"/>
        <v>20</v>
      </c>
      <c r="AS311" s="189">
        <v>0.41</v>
      </c>
      <c r="AT311" s="22">
        <f t="shared" si="500"/>
        <v>5</v>
      </c>
      <c r="AU311" s="189">
        <v>27.11</v>
      </c>
      <c r="AV311" s="22">
        <f t="shared" si="501"/>
        <v>0</v>
      </c>
      <c r="AW311" s="189">
        <v>0.68</v>
      </c>
      <c r="AX311" s="22">
        <f t="shared" si="516"/>
        <v>5</v>
      </c>
      <c r="AY311" s="176" t="s">
        <v>401</v>
      </c>
      <c r="AZ311" s="189">
        <f t="shared" si="502"/>
        <v>20</v>
      </c>
      <c r="BA311" s="18">
        <v>0.315</v>
      </c>
      <c r="BB311" s="1">
        <f t="shared" si="503"/>
        <v>2</v>
      </c>
      <c r="BC311" s="3">
        <v>45657</v>
      </c>
      <c r="BD311" s="22">
        <v>274.56</v>
      </c>
      <c r="BE311" s="22">
        <f t="shared" si="504"/>
        <v>325.54000000000002</v>
      </c>
      <c r="BF311" s="18">
        <f t="shared" si="505"/>
        <v>0.1856789044289045</v>
      </c>
      <c r="BG311" s="1">
        <f t="shared" si="506"/>
        <v>4</v>
      </c>
      <c r="BH311" s="225">
        <v>0.5</v>
      </c>
      <c r="BI311" s="225">
        <f t="shared" si="507"/>
        <v>0</v>
      </c>
      <c r="BJ311" s="225">
        <f t="shared" si="508"/>
        <v>2</v>
      </c>
      <c r="BK311" s="31">
        <v>5</v>
      </c>
      <c r="BL311" s="31">
        <f t="shared" si="509"/>
        <v>0</v>
      </c>
      <c r="BM311" s="1">
        <f t="shared" si="510"/>
        <v>1</v>
      </c>
      <c r="BN311" s="61">
        <v>7</v>
      </c>
      <c r="BO311" s="61" t="e">
        <f>BN311*#REF!</f>
        <v>#REF!</v>
      </c>
      <c r="BP311" s="1">
        <f t="shared" si="511"/>
        <v>5</v>
      </c>
      <c r="BQ311" s="206"/>
      <c r="BR311" s="61">
        <v>0.73</v>
      </c>
      <c r="BS311" s="337">
        <f t="shared" si="512"/>
        <v>0</v>
      </c>
      <c r="BT311" s="225">
        <f t="shared" si="513"/>
        <v>8</v>
      </c>
      <c r="BU311" s="61"/>
      <c r="BV311" s="1" t="s">
        <v>413</v>
      </c>
      <c r="BW311" s="1">
        <f t="shared" si="514"/>
        <v>0</v>
      </c>
      <c r="BX311" s="206" t="s">
        <v>408</v>
      </c>
      <c r="BY311" s="206">
        <f t="shared" si="515"/>
        <v>5</v>
      </c>
      <c r="BZ311" s="3"/>
      <c r="CA311" s="1" t="s">
        <v>437</v>
      </c>
      <c r="CB311" s="61"/>
      <c r="CC311" s="61"/>
      <c r="CD311" s="332"/>
      <c r="CE311" t="s">
        <v>958</v>
      </c>
      <c r="CF311" t="s">
        <v>969</v>
      </c>
      <c r="CG311" t="s">
        <v>978</v>
      </c>
      <c r="CH311" t="s">
        <v>984</v>
      </c>
      <c r="CL311" s="332"/>
      <c r="CR311" t="s">
        <v>982</v>
      </c>
    </row>
    <row r="312" spans="2:96" x14ac:dyDescent="0.2">
      <c r="B312" s="246"/>
      <c r="C312" s="246"/>
      <c r="D312" s="246"/>
      <c r="E312" s="246"/>
      <c r="F312" s="246"/>
      <c r="G312" s="246"/>
      <c r="H312" s="246"/>
      <c r="I312" s="246"/>
      <c r="J312" s="246"/>
      <c r="K312" s="246"/>
      <c r="L312" s="270"/>
      <c r="M312" s="358"/>
      <c r="N312" s="335"/>
      <c r="O312" s="246"/>
      <c r="P312" s="246"/>
      <c r="Q312" s="246"/>
      <c r="R312" s="246"/>
      <c r="S312" s="249" t="str">
        <f t="shared" si="489"/>
        <v>˅</v>
      </c>
      <c r="T312" s="208"/>
      <c r="U312" s="208" t="s">
        <v>985</v>
      </c>
      <c r="V312" t="s">
        <v>986</v>
      </c>
      <c r="X312">
        <v>344.29</v>
      </c>
      <c r="Y312" s="189"/>
      <c r="Z312" s="189"/>
      <c r="AA312" s="22">
        <f t="shared" si="490"/>
        <v>102</v>
      </c>
      <c r="AB312" s="336">
        <f t="shared" si="491"/>
        <v>23</v>
      </c>
      <c r="AC312" s="337">
        <f t="shared" si="492"/>
        <v>13</v>
      </c>
      <c r="AD312" s="366">
        <f t="shared" si="493"/>
        <v>0</v>
      </c>
      <c r="AE312" s="337">
        <f t="shared" si="494"/>
        <v>0</v>
      </c>
      <c r="AF312" s="332">
        <v>836853</v>
      </c>
      <c r="AG312" s="332">
        <v>77199</v>
      </c>
      <c r="AH312" s="225" t="str">
        <f t="shared" si="495"/>
        <v>C</v>
      </c>
      <c r="AI312" s="31">
        <f t="shared" si="496"/>
        <v>10</v>
      </c>
      <c r="AJ312" s="284">
        <v>74</v>
      </c>
      <c r="AK312" s="31">
        <f t="shared" si="497"/>
        <v>5</v>
      </c>
      <c r="AL312" s="22"/>
      <c r="AM312" s="2" t="s">
        <v>398</v>
      </c>
      <c r="AN312" s="22">
        <f t="shared" si="498"/>
        <v>12</v>
      </c>
      <c r="AP312" s="31"/>
      <c r="AQ312" s="176" t="s">
        <v>401</v>
      </c>
      <c r="AR312" s="1">
        <f t="shared" si="499"/>
        <v>20</v>
      </c>
      <c r="AS312" s="189">
        <v>7.0000000000000007E-2</v>
      </c>
      <c r="AT312" s="22">
        <f t="shared" si="500"/>
        <v>5</v>
      </c>
      <c r="AU312" s="189">
        <v>26.52</v>
      </c>
      <c r="AV312" s="22">
        <f t="shared" si="501"/>
        <v>0</v>
      </c>
      <c r="AW312" s="189">
        <v>2.21</v>
      </c>
      <c r="AX312" s="22">
        <f t="shared" si="516"/>
        <v>0</v>
      </c>
      <c r="AY312" s="176" t="s">
        <v>401</v>
      </c>
      <c r="AZ312" s="189">
        <f t="shared" si="502"/>
        <v>20</v>
      </c>
      <c r="BA312" s="18">
        <v>0.2</v>
      </c>
      <c r="BB312" s="1">
        <f t="shared" si="503"/>
        <v>2</v>
      </c>
      <c r="BC312" s="3">
        <v>45657</v>
      </c>
      <c r="BD312" s="22">
        <v>294.70999999999998</v>
      </c>
      <c r="BE312" s="22">
        <f t="shared" si="504"/>
        <v>344.29</v>
      </c>
      <c r="BF312" s="18">
        <f t="shared" si="505"/>
        <v>0.16823317837874535</v>
      </c>
      <c r="BG312" s="1">
        <f t="shared" si="506"/>
        <v>4</v>
      </c>
      <c r="BH312" s="225">
        <v>2</v>
      </c>
      <c r="BI312" s="225">
        <f t="shared" si="507"/>
        <v>0</v>
      </c>
      <c r="BJ312" s="225">
        <f t="shared" si="508"/>
        <v>2</v>
      </c>
      <c r="BK312" s="31">
        <v>-2</v>
      </c>
      <c r="BL312" s="31">
        <f t="shared" si="509"/>
        <v>0</v>
      </c>
      <c r="BM312" s="1">
        <f t="shared" si="510"/>
        <v>0</v>
      </c>
      <c r="BN312" s="61">
        <v>9</v>
      </c>
      <c r="BO312" s="61" t="e">
        <f>BN312*#REF!</f>
        <v>#REF!</v>
      </c>
      <c r="BP312" s="1">
        <f t="shared" si="511"/>
        <v>5</v>
      </c>
      <c r="BQ312" s="206"/>
      <c r="BR312" s="61">
        <v>0.68</v>
      </c>
      <c r="BS312" s="337">
        <f t="shared" si="512"/>
        <v>0</v>
      </c>
      <c r="BT312" s="225">
        <f t="shared" si="513"/>
        <v>4</v>
      </c>
      <c r="BU312" s="61"/>
      <c r="BV312" s="1" t="s">
        <v>413</v>
      </c>
      <c r="BW312" s="1">
        <f t="shared" si="514"/>
        <v>0</v>
      </c>
      <c r="BX312" s="206" t="s">
        <v>408</v>
      </c>
      <c r="BY312" s="206">
        <f t="shared" si="515"/>
        <v>5</v>
      </c>
      <c r="BZ312" s="3"/>
      <c r="CA312" s="1" t="s">
        <v>437</v>
      </c>
      <c r="CB312" s="61"/>
      <c r="CC312" s="61"/>
      <c r="CD312" s="332"/>
      <c r="CE312" t="s">
        <v>958</v>
      </c>
      <c r="CF312" t="s">
        <v>969</v>
      </c>
      <c r="CG312" t="s">
        <v>978</v>
      </c>
      <c r="CH312" s="344" t="s">
        <v>984</v>
      </c>
      <c r="CL312" s="332"/>
      <c r="CR312" t="s">
        <v>985</v>
      </c>
    </row>
    <row r="313" spans="2:96" x14ac:dyDescent="0.2">
      <c r="B313" s="246"/>
      <c r="C313" s="246"/>
      <c r="D313" s="246"/>
      <c r="E313" s="246"/>
      <c r="F313" s="246"/>
      <c r="G313" s="246"/>
      <c r="H313" s="246"/>
      <c r="I313" s="246"/>
      <c r="J313" s="246"/>
      <c r="K313" s="246"/>
      <c r="L313" s="270"/>
      <c r="M313" s="358"/>
      <c r="N313" s="335"/>
      <c r="O313" s="246"/>
      <c r="P313" s="246"/>
      <c r="Q313" s="246"/>
      <c r="R313" s="246"/>
      <c r="S313" s="249" t="str">
        <f t="shared" si="489"/>
        <v>˅</v>
      </c>
      <c r="T313" s="208"/>
      <c r="U313" s="208" t="s">
        <v>987</v>
      </c>
      <c r="V313" t="s">
        <v>988</v>
      </c>
      <c r="X313">
        <v>125.09</v>
      </c>
      <c r="Y313" s="189"/>
      <c r="Z313" s="189"/>
      <c r="AA313" s="22">
        <f t="shared" si="490"/>
        <v>72</v>
      </c>
      <c r="AB313" s="336">
        <f t="shared" si="491"/>
        <v>23</v>
      </c>
      <c r="AC313" s="337">
        <f t="shared" si="492"/>
        <v>13</v>
      </c>
      <c r="AD313" s="366">
        <f t="shared" si="493"/>
        <v>0</v>
      </c>
      <c r="AE313" s="337">
        <f t="shared" si="494"/>
        <v>0</v>
      </c>
      <c r="AF313" s="332">
        <v>893693</v>
      </c>
      <c r="AG313" s="332">
        <v>241117</v>
      </c>
      <c r="AH313" s="225" t="str">
        <f t="shared" si="495"/>
        <v>C</v>
      </c>
      <c r="AI313" s="31">
        <f t="shared" si="496"/>
        <v>10</v>
      </c>
      <c r="AJ313" s="284">
        <v>79</v>
      </c>
      <c r="AK313" s="31">
        <f t="shared" si="497"/>
        <v>10</v>
      </c>
      <c r="AL313" s="22"/>
      <c r="AM313" s="457" t="s">
        <v>399</v>
      </c>
      <c r="AN313" s="22">
        <f t="shared" si="498"/>
        <v>5</v>
      </c>
      <c r="AP313" s="31"/>
      <c r="AQ313" s="177" t="s">
        <v>403</v>
      </c>
      <c r="AR313" s="1">
        <f t="shared" si="499"/>
        <v>14</v>
      </c>
      <c r="AS313" s="189">
        <v>0.37</v>
      </c>
      <c r="AT313" s="22">
        <f t="shared" si="500"/>
        <v>5</v>
      </c>
      <c r="AU313" s="189">
        <v>23.63</v>
      </c>
      <c r="AV313" s="22">
        <f t="shared" si="501"/>
        <v>2</v>
      </c>
      <c r="AW313" s="189">
        <v>2.38</v>
      </c>
      <c r="AX313" s="22">
        <f t="shared" si="516"/>
        <v>0</v>
      </c>
      <c r="AY313" s="175" t="s">
        <v>404</v>
      </c>
      <c r="AZ313" s="189">
        <f t="shared" si="502"/>
        <v>10</v>
      </c>
      <c r="BA313" s="18">
        <v>-0.27300000000000002</v>
      </c>
      <c r="BB313" s="1">
        <f t="shared" si="503"/>
        <v>-1</v>
      </c>
      <c r="BC313" s="3">
        <v>45657</v>
      </c>
      <c r="BD313" s="22">
        <v>146.41999999999999</v>
      </c>
      <c r="BE313" s="22">
        <f t="shared" si="504"/>
        <v>125.09</v>
      </c>
      <c r="BF313" s="18">
        <f t="shared" si="505"/>
        <v>-0.14567682010654273</v>
      </c>
      <c r="BG313" s="1">
        <f t="shared" si="506"/>
        <v>-2</v>
      </c>
      <c r="BH313" s="225">
        <v>-4</v>
      </c>
      <c r="BI313" s="225">
        <f t="shared" si="507"/>
        <v>0</v>
      </c>
      <c r="BJ313" s="225">
        <f t="shared" si="508"/>
        <v>2</v>
      </c>
      <c r="BK313" s="31">
        <v>-15</v>
      </c>
      <c r="BL313" s="31">
        <f t="shared" si="509"/>
        <v>0</v>
      </c>
      <c r="BM313" s="1">
        <f t="shared" si="510"/>
        <v>-2</v>
      </c>
      <c r="BN313" s="61">
        <v>8</v>
      </c>
      <c r="BO313" s="61" t="e">
        <f>BN313*#REF!</f>
        <v>#REF!</v>
      </c>
      <c r="BP313" s="1">
        <f t="shared" si="511"/>
        <v>5</v>
      </c>
      <c r="BQ313" s="206"/>
      <c r="BR313" s="61">
        <v>0</v>
      </c>
      <c r="BS313" s="337">
        <f t="shared" si="512"/>
        <v>0</v>
      </c>
      <c r="BT313" s="225">
        <f t="shared" si="513"/>
        <v>-5</v>
      </c>
      <c r="BU313" s="61"/>
      <c r="BV313" s="1" t="s">
        <v>411</v>
      </c>
      <c r="BW313" s="1">
        <f t="shared" si="514"/>
        <v>8</v>
      </c>
      <c r="BX313" s="206" t="s">
        <v>408</v>
      </c>
      <c r="BY313" s="206">
        <f t="shared" si="515"/>
        <v>5</v>
      </c>
      <c r="BZ313" s="3"/>
      <c r="CA313" s="1" t="s">
        <v>508</v>
      </c>
      <c r="CB313" s="61"/>
      <c r="CC313" s="61"/>
      <c r="CD313" s="332"/>
      <c r="CE313" t="s">
        <v>958</v>
      </c>
      <c r="CF313" t="s">
        <v>969</v>
      </c>
      <c r="CG313" t="s">
        <v>978</v>
      </c>
      <c r="CH313" t="s">
        <v>989</v>
      </c>
      <c r="CL313" s="332"/>
      <c r="CR313" t="s">
        <v>987</v>
      </c>
    </row>
    <row r="314" spans="2:96" x14ac:dyDescent="0.2">
      <c r="B314" s="246"/>
      <c r="C314" s="246"/>
      <c r="D314" s="246"/>
      <c r="E314" s="246"/>
      <c r="F314" s="246"/>
      <c r="G314" s="246"/>
      <c r="H314" s="246"/>
      <c r="I314" s="246"/>
      <c r="J314" s="246"/>
      <c r="K314" s="246"/>
      <c r="L314" s="270"/>
      <c r="M314" s="358"/>
      <c r="N314" s="335"/>
      <c r="O314" s="246"/>
      <c r="P314" s="246"/>
      <c r="Q314" s="246"/>
      <c r="R314" s="246"/>
      <c r="S314" s="249" t="str">
        <f t="shared" si="489"/>
        <v>˄</v>
      </c>
      <c r="U314" s="208" t="s">
        <v>990</v>
      </c>
      <c r="V314" t="s">
        <v>991</v>
      </c>
      <c r="X314" s="80">
        <v>500.02</v>
      </c>
      <c r="Y314" s="189"/>
      <c r="Z314" s="189"/>
      <c r="AA314" s="22">
        <f t="shared" si="490"/>
        <v>39.5</v>
      </c>
      <c r="AB314" s="336">
        <f t="shared" si="491"/>
        <v>23</v>
      </c>
      <c r="AC314" s="337">
        <f t="shared" si="492"/>
        <v>13</v>
      </c>
      <c r="AD314" s="366">
        <f t="shared" si="493"/>
        <v>0</v>
      </c>
      <c r="AE314" s="337">
        <f t="shared" si="494"/>
        <v>0</v>
      </c>
      <c r="AF314" s="332">
        <v>930537</v>
      </c>
      <c r="AG314" s="332">
        <v>185173</v>
      </c>
      <c r="AH314" s="225" t="str">
        <f t="shared" si="495"/>
        <v>C</v>
      </c>
      <c r="AI314" s="31">
        <f t="shared" si="496"/>
        <v>10</v>
      </c>
      <c r="AJ314" s="284">
        <v>70</v>
      </c>
      <c r="AK314" s="31">
        <f t="shared" si="497"/>
        <v>0</v>
      </c>
      <c r="AL314" s="22"/>
      <c r="AM314" s="2" t="s">
        <v>398</v>
      </c>
      <c r="AN314" s="22">
        <f t="shared" si="498"/>
        <v>12</v>
      </c>
      <c r="AP314" s="31"/>
      <c r="AQ314" s="178" t="s">
        <v>407</v>
      </c>
      <c r="AR314" s="1">
        <f t="shared" si="499"/>
        <v>-2.5</v>
      </c>
      <c r="AS314" s="189">
        <v>0.19</v>
      </c>
      <c r="AT314" s="22">
        <f t="shared" si="500"/>
        <v>5</v>
      </c>
      <c r="AU314" s="189">
        <v>17.14</v>
      </c>
      <c r="AV314" s="22">
        <f t="shared" si="501"/>
        <v>2</v>
      </c>
      <c r="AW314" s="189">
        <v>1.43</v>
      </c>
      <c r="AX314" s="22">
        <f t="shared" si="516"/>
        <v>0</v>
      </c>
      <c r="AY314" s="175" t="s">
        <v>404</v>
      </c>
      <c r="AZ314" s="189">
        <f t="shared" si="502"/>
        <v>10</v>
      </c>
      <c r="BA314" s="18">
        <v>0.10299999999999999</v>
      </c>
      <c r="BB314" s="1">
        <f t="shared" si="503"/>
        <v>2</v>
      </c>
      <c r="BC314" s="3">
        <v>45657</v>
      </c>
      <c r="BD314" s="22">
        <v>453.28</v>
      </c>
      <c r="BE314" s="22">
        <f t="shared" si="504"/>
        <v>500.02</v>
      </c>
      <c r="BF314" s="18">
        <f t="shared" si="505"/>
        <v>0.10311507236145431</v>
      </c>
      <c r="BG314" s="1">
        <f t="shared" si="506"/>
        <v>4</v>
      </c>
      <c r="BH314" s="225">
        <v>1.5</v>
      </c>
      <c r="BI314" s="225">
        <f t="shared" si="507"/>
        <v>0</v>
      </c>
      <c r="BJ314" s="225">
        <f t="shared" si="508"/>
        <v>2</v>
      </c>
      <c r="BK314" s="31">
        <v>-1</v>
      </c>
      <c r="BL314" s="31">
        <f t="shared" si="509"/>
        <v>0</v>
      </c>
      <c r="BM314" s="1">
        <f t="shared" si="510"/>
        <v>0</v>
      </c>
      <c r="BN314" s="61">
        <v>74</v>
      </c>
      <c r="BO314" s="61" t="e">
        <f>BN314*#REF!</f>
        <v>#REF!</v>
      </c>
      <c r="BP314" s="1">
        <f t="shared" si="511"/>
        <v>-3</v>
      </c>
      <c r="BQ314" s="206"/>
      <c r="BR314" s="61">
        <v>7.0000000000000007E-2</v>
      </c>
      <c r="BS314" s="337">
        <f t="shared" si="512"/>
        <v>0</v>
      </c>
      <c r="BT314" s="225">
        <f t="shared" si="513"/>
        <v>-5</v>
      </c>
      <c r="BU314" s="61"/>
      <c r="BV314" s="1" t="s">
        <v>415</v>
      </c>
      <c r="BW314" s="1">
        <f t="shared" si="514"/>
        <v>-8</v>
      </c>
      <c r="BX314" s="206" t="s">
        <v>408</v>
      </c>
      <c r="BY314" s="206">
        <f t="shared" si="515"/>
        <v>5</v>
      </c>
      <c r="BZ314" s="25"/>
      <c r="CA314" s="1" t="s">
        <v>437</v>
      </c>
      <c r="CB314" s="61"/>
      <c r="CC314" s="61"/>
      <c r="CD314" s="332"/>
      <c r="CE314" t="s">
        <v>958</v>
      </c>
      <c r="CF314" t="s">
        <v>969</v>
      </c>
      <c r="CG314" t="s">
        <v>992</v>
      </c>
      <c r="CH314" t="s">
        <v>993</v>
      </c>
      <c r="CL314" s="332"/>
      <c r="CR314" t="s">
        <v>990</v>
      </c>
    </row>
    <row r="315" spans="2:96" x14ac:dyDescent="0.2">
      <c r="B315" s="246"/>
      <c r="C315" s="246"/>
      <c r="D315" s="246"/>
      <c r="E315" s="246"/>
      <c r="F315" s="246"/>
      <c r="G315" s="246"/>
      <c r="H315" s="246"/>
      <c r="I315" s="246"/>
      <c r="J315" s="246"/>
      <c r="K315" s="246"/>
      <c r="L315" s="270"/>
      <c r="M315" s="358"/>
      <c r="N315" s="335"/>
      <c r="O315" s="246"/>
      <c r="P315" s="246"/>
      <c r="Q315" s="246"/>
      <c r="R315" s="246"/>
      <c r="S315" s="249" t="str">
        <f t="shared" si="489"/>
        <v>˃</v>
      </c>
      <c r="T315" s="236"/>
      <c r="U315" s="208" t="s">
        <v>994</v>
      </c>
      <c r="V315" t="s">
        <v>995</v>
      </c>
      <c r="X315" s="189">
        <v>315.5</v>
      </c>
      <c r="Y315" s="189"/>
      <c r="Z315" s="189"/>
      <c r="AA315" s="22">
        <f t="shared" si="490"/>
        <v>87</v>
      </c>
      <c r="AB315" s="336">
        <f t="shared" si="491"/>
        <v>23</v>
      </c>
      <c r="AC315" s="337">
        <f t="shared" si="492"/>
        <v>13</v>
      </c>
      <c r="AD315" s="366">
        <f t="shared" si="493"/>
        <v>0</v>
      </c>
      <c r="AE315" s="337">
        <f t="shared" si="494"/>
        <v>0</v>
      </c>
      <c r="AF315" s="332">
        <v>1528680</v>
      </c>
      <c r="AG315" s="332">
        <v>124208</v>
      </c>
      <c r="AH315" s="225" t="str">
        <f t="shared" si="495"/>
        <v>B</v>
      </c>
      <c r="AI315" s="31">
        <f t="shared" si="496"/>
        <v>15</v>
      </c>
      <c r="AJ315" s="284">
        <v>65</v>
      </c>
      <c r="AK315" s="31">
        <f t="shared" si="497"/>
        <v>0</v>
      </c>
      <c r="AL315" s="22"/>
      <c r="AM315" s="371" t="s">
        <v>397</v>
      </c>
      <c r="AN315" s="22">
        <f t="shared" si="498"/>
        <v>17</v>
      </c>
      <c r="AP315" s="31"/>
      <c r="AQ315" s="177" t="s">
        <v>403</v>
      </c>
      <c r="AR315" s="1">
        <f t="shared" si="499"/>
        <v>14</v>
      </c>
      <c r="AS315" s="189">
        <v>1.47</v>
      </c>
      <c r="AT315" s="22">
        <f t="shared" si="500"/>
        <v>0</v>
      </c>
      <c r="AU315" s="189">
        <v>21.21</v>
      </c>
      <c r="AV315" s="22">
        <f t="shared" si="501"/>
        <v>2</v>
      </c>
      <c r="AW315" s="189">
        <v>0.93</v>
      </c>
      <c r="AX315" s="22">
        <f t="shared" si="516"/>
        <v>5</v>
      </c>
      <c r="AY315" s="239" t="s">
        <v>402</v>
      </c>
      <c r="AZ315" s="189">
        <f t="shared" si="502"/>
        <v>18</v>
      </c>
      <c r="BA315" s="18">
        <v>0.30499999999999999</v>
      </c>
      <c r="BB315" s="1">
        <f t="shared" si="503"/>
        <v>2</v>
      </c>
      <c r="BC315" s="3">
        <v>45657</v>
      </c>
      <c r="BD315" s="22">
        <v>325.67</v>
      </c>
      <c r="BE315" s="22">
        <f t="shared" si="504"/>
        <v>315.5</v>
      </c>
      <c r="BF315" s="18">
        <f t="shared" si="505"/>
        <v>-3.1227930113304925E-2</v>
      </c>
      <c r="BG315" s="1">
        <f t="shared" si="506"/>
        <v>-4</v>
      </c>
      <c r="BH315" s="225">
        <v>-3.5</v>
      </c>
      <c r="BI315" s="225" t="e">
        <f>BH315*#REF!</f>
        <v>#REF!</v>
      </c>
      <c r="BJ315" s="225">
        <f t="shared" si="508"/>
        <v>2</v>
      </c>
      <c r="BK315" s="31">
        <v>-2</v>
      </c>
      <c r="BL315" s="31" t="e">
        <f>BK315*#REF!</f>
        <v>#REF!</v>
      </c>
      <c r="BM315" s="1">
        <f t="shared" si="510"/>
        <v>0</v>
      </c>
      <c r="BN315" s="61">
        <v>37</v>
      </c>
      <c r="BO315" s="61">
        <f>BN315*M315</f>
        <v>0</v>
      </c>
      <c r="BP315" s="1">
        <f t="shared" si="511"/>
        <v>2</v>
      </c>
      <c r="BQ315" s="206"/>
      <c r="BR315" s="61">
        <v>0.01</v>
      </c>
      <c r="BS315" s="337">
        <f t="shared" si="512"/>
        <v>0</v>
      </c>
      <c r="BT315" s="225">
        <f t="shared" si="513"/>
        <v>-5</v>
      </c>
      <c r="BU315" s="61"/>
      <c r="BV315" s="1" t="s">
        <v>411</v>
      </c>
      <c r="BW315" s="1">
        <f t="shared" si="514"/>
        <v>8</v>
      </c>
      <c r="BX315" s="206" t="s">
        <v>408</v>
      </c>
      <c r="BY315" s="206">
        <f t="shared" si="515"/>
        <v>5</v>
      </c>
      <c r="BZ315" s="3"/>
      <c r="CA315" s="1" t="s">
        <v>437</v>
      </c>
      <c r="CB315" s="61"/>
      <c r="CC315" s="61"/>
      <c r="CD315" s="332"/>
      <c r="CL315" s="332"/>
      <c r="CR315" t="s">
        <v>994</v>
      </c>
    </row>
    <row r="316" spans="2:96" x14ac:dyDescent="0.2">
      <c r="B316" s="246"/>
      <c r="C316" s="246"/>
      <c r="D316" s="246"/>
      <c r="E316" s="246"/>
      <c r="F316" s="246"/>
      <c r="G316" s="246"/>
      <c r="H316" s="246"/>
      <c r="I316" s="246"/>
      <c r="J316" s="246"/>
      <c r="K316" s="246"/>
      <c r="L316" s="270"/>
      <c r="M316" s="358"/>
      <c r="N316" s="335"/>
      <c r="O316" s="246"/>
      <c r="P316" s="246"/>
      <c r="Q316" s="246"/>
      <c r="R316" s="246"/>
      <c r="S316" s="249" t="str">
        <f t="shared" si="489"/>
        <v>˅</v>
      </c>
      <c r="T316" s="246"/>
      <c r="U316" s="208" t="s">
        <v>996</v>
      </c>
      <c r="V316" t="s">
        <v>997</v>
      </c>
      <c r="X316" s="189">
        <v>61.9</v>
      </c>
      <c r="Y316" s="189"/>
      <c r="Z316" s="189"/>
      <c r="AA316" s="22">
        <f t="shared" si="490"/>
        <v>79</v>
      </c>
      <c r="AB316" s="336">
        <f t="shared" si="491"/>
        <v>23</v>
      </c>
      <c r="AC316" s="337">
        <f t="shared" si="492"/>
        <v>13</v>
      </c>
      <c r="AD316" s="366">
        <f t="shared" si="493"/>
        <v>0</v>
      </c>
      <c r="AE316" s="337">
        <f t="shared" si="494"/>
        <v>0</v>
      </c>
      <c r="AF316" s="332">
        <v>2402435</v>
      </c>
      <c r="AG316" s="332">
        <v>546217</v>
      </c>
      <c r="AH316" s="225" t="str">
        <f t="shared" si="495"/>
        <v>B</v>
      </c>
      <c r="AI316" s="31">
        <f t="shared" si="496"/>
        <v>15</v>
      </c>
      <c r="AJ316" s="284">
        <v>53</v>
      </c>
      <c r="AK316" s="31">
        <f t="shared" si="497"/>
        <v>0</v>
      </c>
      <c r="AL316" s="22"/>
      <c r="AM316" s="2" t="s">
        <v>398</v>
      </c>
      <c r="AN316" s="22">
        <f t="shared" si="498"/>
        <v>12</v>
      </c>
      <c r="AP316" s="31"/>
      <c r="AQ316" s="239" t="s">
        <v>402</v>
      </c>
      <c r="AR316" s="1">
        <f t="shared" si="499"/>
        <v>18</v>
      </c>
      <c r="AS316" s="189">
        <v>1.1499999999999999</v>
      </c>
      <c r="AT316" s="22">
        <f t="shared" si="500"/>
        <v>0</v>
      </c>
      <c r="AU316" s="189">
        <v>18.05</v>
      </c>
      <c r="AV316" s="22">
        <f t="shared" si="501"/>
        <v>2</v>
      </c>
      <c r="AW316" s="189">
        <v>1.55</v>
      </c>
      <c r="AX316" s="22">
        <f t="shared" si="516"/>
        <v>0</v>
      </c>
      <c r="AY316" s="273" t="s">
        <v>406</v>
      </c>
      <c r="AZ316" s="189">
        <f t="shared" si="502"/>
        <v>0</v>
      </c>
      <c r="BA316" s="18">
        <v>0.35499999999999998</v>
      </c>
      <c r="BB316" s="1">
        <f t="shared" si="503"/>
        <v>2</v>
      </c>
      <c r="BC316" s="3">
        <v>45657</v>
      </c>
      <c r="BD316" s="22">
        <v>49.51</v>
      </c>
      <c r="BE316" s="22">
        <f t="shared" si="504"/>
        <v>61.9</v>
      </c>
      <c r="BF316" s="18">
        <f t="shared" si="505"/>
        <v>0.25025247424762675</v>
      </c>
      <c r="BG316" s="1">
        <f t="shared" si="506"/>
        <v>4</v>
      </c>
      <c r="BH316" s="225">
        <v>0</v>
      </c>
      <c r="BI316" s="225" t="e">
        <f>BH316*#REF!</f>
        <v>#REF!</v>
      </c>
      <c r="BJ316" s="225">
        <f t="shared" si="508"/>
        <v>2</v>
      </c>
      <c r="BK316" s="31">
        <v>-9</v>
      </c>
      <c r="BL316" s="31" t="e">
        <f>BK316*#REF!</f>
        <v>#REF!</v>
      </c>
      <c r="BM316" s="1">
        <f t="shared" si="510"/>
        <v>0</v>
      </c>
      <c r="BN316" s="61">
        <v>14</v>
      </c>
      <c r="BO316" s="61">
        <f>BN316*M316</f>
        <v>0</v>
      </c>
      <c r="BP316" s="1">
        <f t="shared" si="511"/>
        <v>4</v>
      </c>
      <c r="BQ316" s="206"/>
      <c r="BR316" s="61">
        <v>0.72</v>
      </c>
      <c r="BS316" s="337">
        <f t="shared" si="512"/>
        <v>0</v>
      </c>
      <c r="BT316" s="225">
        <f t="shared" si="513"/>
        <v>8</v>
      </c>
      <c r="BU316" s="61"/>
      <c r="BV316" s="1" t="s">
        <v>414</v>
      </c>
      <c r="BW316" s="1">
        <f t="shared" si="514"/>
        <v>-4</v>
      </c>
      <c r="BX316" s="206" t="s">
        <v>408</v>
      </c>
      <c r="BY316" s="206">
        <f t="shared" si="515"/>
        <v>5</v>
      </c>
      <c r="BZ316" s="3"/>
      <c r="CA316" s="1" t="s">
        <v>437</v>
      </c>
      <c r="CB316" s="61"/>
      <c r="CC316" s="61"/>
      <c r="CD316" s="332"/>
      <c r="CL316" s="332"/>
      <c r="CR316" t="s">
        <v>996</v>
      </c>
    </row>
    <row r="317" spans="2:96" x14ac:dyDescent="0.2">
      <c r="B317" s="246"/>
      <c r="C317" s="246"/>
      <c r="D317" s="246"/>
      <c r="E317" s="246"/>
      <c r="F317" s="246"/>
      <c r="G317" s="246"/>
      <c r="H317" s="246"/>
      <c r="I317" s="246"/>
      <c r="J317" s="246"/>
      <c r="K317" s="246"/>
      <c r="L317" s="270"/>
      <c r="M317" s="358"/>
      <c r="N317" s="335"/>
      <c r="O317" s="246"/>
      <c r="P317" s="246"/>
      <c r="Q317" s="246"/>
      <c r="R317" s="246"/>
      <c r="S317" s="249" t="str">
        <f t="shared" si="489"/>
        <v>˅</v>
      </c>
      <c r="T317" s="208"/>
      <c r="U317" s="208" t="s">
        <v>998</v>
      </c>
      <c r="V317" t="s">
        <v>999</v>
      </c>
      <c r="X317" s="80">
        <v>52.61</v>
      </c>
      <c r="Y317" s="189"/>
      <c r="Z317" s="189"/>
      <c r="AA317" s="22">
        <f t="shared" si="490"/>
        <v>28.5</v>
      </c>
      <c r="AB317" s="336">
        <f t="shared" si="491"/>
        <v>23</v>
      </c>
      <c r="AC317" s="337">
        <f t="shared" si="492"/>
        <v>13</v>
      </c>
      <c r="AD317" s="366">
        <f t="shared" si="493"/>
        <v>0</v>
      </c>
      <c r="AE317" s="337">
        <f t="shared" si="494"/>
        <v>0</v>
      </c>
      <c r="AF317" s="332">
        <v>338792</v>
      </c>
      <c r="AG317" s="332">
        <v>-144326</v>
      </c>
      <c r="AH317" s="225" t="str">
        <f t="shared" si="495"/>
        <v>F</v>
      </c>
      <c r="AI317" s="31">
        <f t="shared" si="496"/>
        <v>0</v>
      </c>
      <c r="AJ317" s="31">
        <v>24</v>
      </c>
      <c r="AK317" s="31">
        <f t="shared" si="497"/>
        <v>-15</v>
      </c>
      <c r="AL317" s="22"/>
      <c r="AM317" s="2" t="s">
        <v>398</v>
      </c>
      <c r="AN317" s="22">
        <f t="shared" si="498"/>
        <v>12</v>
      </c>
      <c r="AP317" s="31"/>
      <c r="AQ317" s="175" t="s">
        <v>404</v>
      </c>
      <c r="AR317" s="1">
        <f t="shared" si="499"/>
        <v>10</v>
      </c>
      <c r="AS317" s="189">
        <v>2.13</v>
      </c>
      <c r="AT317" s="22">
        <f t="shared" si="500"/>
        <v>-5</v>
      </c>
      <c r="AU317" s="189">
        <v>-751.57</v>
      </c>
      <c r="AV317" s="22">
        <f t="shared" si="501"/>
        <v>-7</v>
      </c>
      <c r="AW317" s="189">
        <v>-4.46</v>
      </c>
      <c r="AX317" s="22">
        <f t="shared" si="516"/>
        <v>5</v>
      </c>
      <c r="AY317" s="178" t="s">
        <v>407</v>
      </c>
      <c r="AZ317" s="189">
        <f t="shared" si="502"/>
        <v>-2.5</v>
      </c>
      <c r="BA317" s="18">
        <v>0.28299999999999997</v>
      </c>
      <c r="BB317" s="1">
        <f t="shared" si="503"/>
        <v>2</v>
      </c>
      <c r="BC317" s="3">
        <v>45657</v>
      </c>
      <c r="BD317" s="22">
        <v>61.57</v>
      </c>
      <c r="BE317" s="22">
        <f t="shared" si="504"/>
        <v>52.61</v>
      </c>
      <c r="BF317" s="18">
        <f t="shared" si="505"/>
        <v>-0.14552541822316065</v>
      </c>
      <c r="BG317" s="1">
        <f t="shared" si="506"/>
        <v>-2</v>
      </c>
      <c r="BH317" s="225">
        <v>-3.5</v>
      </c>
      <c r="BI317" s="225" t="e">
        <f>BH317*#REF!</f>
        <v>#REF!</v>
      </c>
      <c r="BJ317" s="225">
        <f t="shared" si="508"/>
        <v>2</v>
      </c>
      <c r="BK317" s="31">
        <v>-35</v>
      </c>
      <c r="BL317" s="31" t="e">
        <f>BK317*#REF!</f>
        <v>#REF!</v>
      </c>
      <c r="BM317" s="1">
        <f t="shared" si="510"/>
        <v>-3</v>
      </c>
      <c r="BN317" s="61">
        <v>11</v>
      </c>
      <c r="BO317" s="61" t="e">
        <f>BN317*#REF!</f>
        <v>#REF!</v>
      </c>
      <c r="BP317" s="1">
        <f t="shared" si="511"/>
        <v>4</v>
      </c>
      <c r="BQ317" s="206"/>
      <c r="BR317" s="61">
        <v>7.0000000000000007E-2</v>
      </c>
      <c r="BS317" s="337">
        <f t="shared" si="512"/>
        <v>0</v>
      </c>
      <c r="BT317" s="225">
        <f t="shared" si="513"/>
        <v>-5</v>
      </c>
      <c r="BU317" s="61"/>
      <c r="BV317" s="1" t="s">
        <v>411</v>
      </c>
      <c r="BW317" s="1">
        <f t="shared" si="514"/>
        <v>8</v>
      </c>
      <c r="BX317" s="206" t="s">
        <v>408</v>
      </c>
      <c r="BY317" s="206">
        <f t="shared" si="515"/>
        <v>5</v>
      </c>
      <c r="BZ317" s="3"/>
      <c r="CA317" s="1" t="s">
        <v>508</v>
      </c>
      <c r="CB317" s="61"/>
      <c r="CC317" s="61"/>
      <c r="CD317" s="61"/>
      <c r="CE317" t="s">
        <v>958</v>
      </c>
      <c r="CF317" t="s">
        <v>969</v>
      </c>
      <c r="CG317" t="s">
        <v>992</v>
      </c>
      <c r="CH317" t="s">
        <v>1000</v>
      </c>
      <c r="CL317" s="332"/>
      <c r="CR317" t="s">
        <v>998</v>
      </c>
    </row>
    <row r="318" spans="2:96" ht="17.25" hidden="1" customHeight="1" x14ac:dyDescent="0.2">
      <c r="B318" s="246"/>
      <c r="C318" s="246"/>
      <c r="D318" s="246"/>
      <c r="E318" s="246"/>
      <c r="F318" s="246"/>
      <c r="G318" s="246"/>
      <c r="H318" s="246"/>
      <c r="I318" s="246"/>
      <c r="J318" s="246"/>
      <c r="K318" s="246"/>
      <c r="L318" s="270"/>
      <c r="M318" s="358"/>
      <c r="N318" s="335"/>
      <c r="O318" s="246"/>
      <c r="P318" s="246"/>
      <c r="Q318" s="246"/>
      <c r="R318" s="246"/>
      <c r="S318" s="249"/>
      <c r="T318" s="208"/>
      <c r="U318" s="444"/>
      <c r="X318" s="80"/>
      <c r="Y318" s="189"/>
      <c r="Z318" s="189"/>
      <c r="AA318" s="22">
        <f t="shared" si="490"/>
        <v>1.5</v>
      </c>
      <c r="AB318" s="336">
        <f t="shared" si="491"/>
        <v>0</v>
      </c>
      <c r="AC318" s="337">
        <f t="shared" si="492"/>
        <v>0</v>
      </c>
      <c r="AD318" s="366">
        <f t="shared" si="493"/>
        <v>0</v>
      </c>
      <c r="AE318" s="337">
        <f t="shared" si="494"/>
        <v>0</v>
      </c>
      <c r="AF318" s="332"/>
      <c r="AG318" s="332"/>
      <c r="AH318" s="225" t="str">
        <f t="shared" si="495"/>
        <v>F</v>
      </c>
      <c r="AI318" s="31">
        <f t="shared" si="496"/>
        <v>0</v>
      </c>
      <c r="AJ318" s="284"/>
      <c r="AK318" s="31">
        <f t="shared" si="497"/>
        <v>0</v>
      </c>
      <c r="AL318" s="22"/>
      <c r="AM318" s="2"/>
      <c r="AN318" s="22" t="b">
        <f t="shared" si="498"/>
        <v>0</v>
      </c>
      <c r="AP318" s="31"/>
      <c r="AQ318" s="175"/>
      <c r="AR318" s="1" t="b">
        <f t="shared" si="499"/>
        <v>0</v>
      </c>
      <c r="AS318" s="189"/>
      <c r="AT318" s="22">
        <f t="shared" si="500"/>
        <v>5</v>
      </c>
      <c r="AU318" s="189"/>
      <c r="AV318" s="22">
        <f t="shared" si="501"/>
        <v>5</v>
      </c>
      <c r="AW318" s="189"/>
      <c r="AX318" s="22">
        <f t="shared" si="516"/>
        <v>5</v>
      </c>
      <c r="AY318" s="189"/>
      <c r="AZ318" s="189" t="b">
        <f t="shared" si="502"/>
        <v>0</v>
      </c>
      <c r="BA318" s="18"/>
      <c r="BB318" s="1">
        <f t="shared" si="503"/>
        <v>-2</v>
      </c>
      <c r="BC318" s="3">
        <v>45657</v>
      </c>
      <c r="BD318" s="22"/>
      <c r="BE318" s="22">
        <f t="shared" si="504"/>
        <v>0</v>
      </c>
      <c r="BF318" s="18">
        <f t="shared" si="505"/>
        <v>0</v>
      </c>
      <c r="BG318" s="1">
        <f t="shared" si="506"/>
        <v>-4</v>
      </c>
      <c r="BH318" s="225"/>
      <c r="BI318" s="225">
        <f>BH318*M318</f>
        <v>0</v>
      </c>
      <c r="BJ318" s="225">
        <f t="shared" si="508"/>
        <v>2</v>
      </c>
      <c r="BK318" s="31"/>
      <c r="BL318" s="31">
        <f>BK318*M318</f>
        <v>0</v>
      </c>
      <c r="BM318" s="1">
        <f t="shared" si="510"/>
        <v>0.5</v>
      </c>
      <c r="BN318" s="61"/>
      <c r="BO318" s="61">
        <f>BN318*M318</f>
        <v>0</v>
      </c>
      <c r="BP318" s="1">
        <f t="shared" si="511"/>
        <v>5</v>
      </c>
      <c r="BQ318" s="206"/>
      <c r="BR318" s="61"/>
      <c r="BS318" s="337">
        <f t="shared" si="512"/>
        <v>0</v>
      </c>
      <c r="BT318" s="225">
        <f t="shared" si="513"/>
        <v>-5</v>
      </c>
      <c r="BU318" s="61"/>
      <c r="BV318" s="1"/>
      <c r="BW318" s="1" t="b">
        <f t="shared" si="514"/>
        <v>0</v>
      </c>
      <c r="BX318" s="206" t="s">
        <v>408</v>
      </c>
      <c r="BY318" s="206">
        <f t="shared" si="515"/>
        <v>5</v>
      </c>
      <c r="BZ318" s="3"/>
      <c r="CA318" s="1" t="s">
        <v>437</v>
      </c>
      <c r="CB318" s="61"/>
      <c r="CC318" s="61"/>
      <c r="CD318" s="332"/>
      <c r="CL318" s="332"/>
    </row>
    <row r="319" spans="2:96" ht="17.25" hidden="1" customHeight="1" x14ac:dyDescent="0.2">
      <c r="B319" s="246"/>
      <c r="C319" s="246"/>
      <c r="D319" s="246"/>
      <c r="E319" s="246"/>
      <c r="F319" s="246"/>
      <c r="G319" s="246"/>
      <c r="H319" s="246"/>
      <c r="I319" s="246"/>
      <c r="J319" s="246"/>
      <c r="K319" s="246"/>
      <c r="L319" s="270"/>
      <c r="M319" s="358"/>
      <c r="N319" s="335"/>
      <c r="O319" s="246"/>
      <c r="P319" s="246"/>
      <c r="Q319" s="246"/>
      <c r="R319" s="246"/>
      <c r="S319" s="249"/>
      <c r="T319" s="208"/>
      <c r="U319" s="444"/>
      <c r="X319" s="80"/>
      <c r="Y319" s="189"/>
      <c r="Z319" s="189"/>
      <c r="AA319" s="22">
        <f t="shared" si="490"/>
        <v>1.5</v>
      </c>
      <c r="AB319" s="336">
        <f t="shared" si="491"/>
        <v>0</v>
      </c>
      <c r="AC319" s="337">
        <f t="shared" si="492"/>
        <v>0</v>
      </c>
      <c r="AD319" s="366">
        <f t="shared" si="493"/>
        <v>0</v>
      </c>
      <c r="AE319" s="337">
        <f t="shared" si="494"/>
        <v>0</v>
      </c>
      <c r="AF319" s="332"/>
      <c r="AG319" s="332"/>
      <c r="AH319" s="225" t="str">
        <f t="shared" si="495"/>
        <v>F</v>
      </c>
      <c r="AI319" s="31">
        <f t="shared" si="496"/>
        <v>0</v>
      </c>
      <c r="AJ319" s="284"/>
      <c r="AK319" s="31">
        <f t="shared" si="497"/>
        <v>0</v>
      </c>
      <c r="AL319" s="22"/>
      <c r="AM319" s="2"/>
      <c r="AN319" s="22" t="b">
        <f t="shared" si="498"/>
        <v>0</v>
      </c>
      <c r="AP319" s="31"/>
      <c r="AQ319" s="175"/>
      <c r="AR319" s="1" t="b">
        <f t="shared" si="499"/>
        <v>0</v>
      </c>
      <c r="AS319" s="189"/>
      <c r="AT319" s="22">
        <f t="shared" si="500"/>
        <v>5</v>
      </c>
      <c r="AU319" s="189"/>
      <c r="AV319" s="22">
        <f t="shared" si="501"/>
        <v>5</v>
      </c>
      <c r="AW319" s="189"/>
      <c r="AX319" s="22">
        <f t="shared" si="516"/>
        <v>5</v>
      </c>
      <c r="AY319" s="189"/>
      <c r="AZ319" s="189" t="b">
        <f t="shared" si="502"/>
        <v>0</v>
      </c>
      <c r="BA319" s="18"/>
      <c r="BB319" s="1">
        <f t="shared" si="503"/>
        <v>-2</v>
      </c>
      <c r="BC319" s="3">
        <v>45657</v>
      </c>
      <c r="BD319" s="22"/>
      <c r="BE319" s="22">
        <f t="shared" si="504"/>
        <v>0</v>
      </c>
      <c r="BF319" s="18">
        <f t="shared" si="505"/>
        <v>0</v>
      </c>
      <c r="BG319" s="1">
        <f t="shared" si="506"/>
        <v>-4</v>
      </c>
      <c r="BH319" s="225"/>
      <c r="BI319" s="225">
        <f>BH319*M319</f>
        <v>0</v>
      </c>
      <c r="BJ319" s="225">
        <f t="shared" si="508"/>
        <v>2</v>
      </c>
      <c r="BK319" s="31"/>
      <c r="BL319" s="31">
        <f>BK319*M319</f>
        <v>0</v>
      </c>
      <c r="BM319" s="1">
        <f t="shared" si="510"/>
        <v>0.5</v>
      </c>
      <c r="BN319" s="61"/>
      <c r="BO319" s="61">
        <f>BN319*M319</f>
        <v>0</v>
      </c>
      <c r="BP319" s="1">
        <f t="shared" si="511"/>
        <v>5</v>
      </c>
      <c r="BQ319" s="206"/>
      <c r="BR319" s="61"/>
      <c r="BS319" s="337">
        <f t="shared" si="512"/>
        <v>0</v>
      </c>
      <c r="BT319" s="225">
        <f t="shared" si="513"/>
        <v>-5</v>
      </c>
      <c r="BU319" s="61"/>
      <c r="BV319" s="1"/>
      <c r="BW319" s="1" t="b">
        <f t="shared" si="514"/>
        <v>0</v>
      </c>
      <c r="BX319" s="206" t="s">
        <v>408</v>
      </c>
      <c r="BY319" s="206">
        <f t="shared" si="515"/>
        <v>5</v>
      </c>
      <c r="BZ319" s="3"/>
      <c r="CA319" s="1" t="s">
        <v>437</v>
      </c>
      <c r="CB319" s="61"/>
      <c r="CC319" s="61"/>
      <c r="CD319" s="332"/>
      <c r="CL319" s="332"/>
    </row>
    <row r="320" spans="2:96" ht="17.25" hidden="1" customHeight="1" x14ac:dyDescent="0.2">
      <c r="B320" s="246"/>
      <c r="C320" s="246"/>
      <c r="D320" s="246"/>
      <c r="E320" s="246"/>
      <c r="F320" s="246"/>
      <c r="G320" s="246"/>
      <c r="H320" s="246"/>
      <c r="I320" s="246"/>
      <c r="J320" s="246"/>
      <c r="K320" s="246"/>
      <c r="L320" s="270"/>
      <c r="M320" s="358"/>
      <c r="N320" s="335"/>
      <c r="O320" s="246"/>
      <c r="P320" s="246"/>
      <c r="Q320" s="246"/>
      <c r="R320" s="246"/>
      <c r="S320" s="249"/>
      <c r="T320" s="208"/>
      <c r="U320" s="444"/>
      <c r="X320" s="80"/>
      <c r="Y320" s="189"/>
      <c r="Z320" s="189"/>
      <c r="AA320" s="22">
        <f t="shared" si="490"/>
        <v>1.5</v>
      </c>
      <c r="AB320" s="336">
        <f t="shared" si="491"/>
        <v>0</v>
      </c>
      <c r="AC320" s="337">
        <f t="shared" si="492"/>
        <v>0</v>
      </c>
      <c r="AD320" s="366">
        <f t="shared" si="493"/>
        <v>0</v>
      </c>
      <c r="AE320" s="337">
        <f t="shared" si="494"/>
        <v>0</v>
      </c>
      <c r="AF320" s="332"/>
      <c r="AG320" s="332"/>
      <c r="AH320" s="225" t="str">
        <f t="shared" si="495"/>
        <v>F</v>
      </c>
      <c r="AI320" s="31">
        <f t="shared" si="496"/>
        <v>0</v>
      </c>
      <c r="AJ320" s="284"/>
      <c r="AK320" s="31">
        <f t="shared" si="497"/>
        <v>0</v>
      </c>
      <c r="AL320" s="22"/>
      <c r="AM320" s="2"/>
      <c r="AN320" s="22" t="b">
        <f t="shared" si="498"/>
        <v>0</v>
      </c>
      <c r="AP320" s="31"/>
      <c r="AQ320" s="175"/>
      <c r="AR320" s="1" t="b">
        <f t="shared" si="499"/>
        <v>0</v>
      </c>
      <c r="AS320" s="189"/>
      <c r="AT320" s="22">
        <f t="shared" si="500"/>
        <v>5</v>
      </c>
      <c r="AU320" s="189"/>
      <c r="AV320" s="22">
        <f t="shared" si="501"/>
        <v>5</v>
      </c>
      <c r="AW320" s="189"/>
      <c r="AX320" s="22">
        <f t="shared" si="516"/>
        <v>5</v>
      </c>
      <c r="AY320" s="189"/>
      <c r="AZ320" s="189" t="b">
        <f t="shared" si="502"/>
        <v>0</v>
      </c>
      <c r="BA320" s="18"/>
      <c r="BB320" s="1">
        <f t="shared" si="503"/>
        <v>-2</v>
      </c>
      <c r="BC320" s="3">
        <v>45657</v>
      </c>
      <c r="BD320" s="22"/>
      <c r="BE320" s="22">
        <f t="shared" si="504"/>
        <v>0</v>
      </c>
      <c r="BF320" s="18">
        <f t="shared" si="505"/>
        <v>0</v>
      </c>
      <c r="BG320" s="1">
        <f t="shared" si="506"/>
        <v>-4</v>
      </c>
      <c r="BH320" s="225"/>
      <c r="BI320" s="225">
        <f>BH320*M320</f>
        <v>0</v>
      </c>
      <c r="BJ320" s="225">
        <f t="shared" si="508"/>
        <v>2</v>
      </c>
      <c r="BK320" s="31"/>
      <c r="BL320" s="31">
        <f>BK320*M320</f>
        <v>0</v>
      </c>
      <c r="BM320" s="1">
        <f t="shared" si="510"/>
        <v>0.5</v>
      </c>
      <c r="BN320" s="61"/>
      <c r="BO320" s="61">
        <f>BN320*M320</f>
        <v>0</v>
      </c>
      <c r="BP320" s="1">
        <f t="shared" si="511"/>
        <v>5</v>
      </c>
      <c r="BQ320" s="206"/>
      <c r="BR320" s="61"/>
      <c r="BS320" s="337">
        <f t="shared" si="512"/>
        <v>0</v>
      </c>
      <c r="BT320" s="225">
        <f t="shared" si="513"/>
        <v>-5</v>
      </c>
      <c r="BU320" s="61"/>
      <c r="BV320" s="1"/>
      <c r="BW320" s="1" t="b">
        <f t="shared" si="514"/>
        <v>0</v>
      </c>
      <c r="BX320" s="206" t="s">
        <v>408</v>
      </c>
      <c r="BY320" s="206">
        <f t="shared" si="515"/>
        <v>5</v>
      </c>
      <c r="BZ320" s="3"/>
      <c r="CA320" s="1" t="s">
        <v>437</v>
      </c>
      <c r="CB320" s="61"/>
      <c r="CC320" s="61"/>
      <c r="CD320" s="332"/>
      <c r="CL320" s="332"/>
    </row>
    <row r="321" spans="2:96" ht="17.25" customHeight="1" x14ac:dyDescent="0.2">
      <c r="B321" s="246"/>
      <c r="C321" s="246"/>
      <c r="D321" s="246"/>
      <c r="E321" s="246"/>
      <c r="F321" s="246"/>
      <c r="G321" s="246"/>
      <c r="H321" s="246"/>
      <c r="I321" s="246"/>
      <c r="J321" s="246"/>
      <c r="K321" s="246"/>
      <c r="L321" s="270"/>
      <c r="M321" s="358"/>
      <c r="N321" s="335"/>
      <c r="O321" s="246"/>
      <c r="P321" s="246"/>
      <c r="Q321" s="246"/>
      <c r="R321" s="246"/>
      <c r="S321" s="249"/>
      <c r="T321" s="208"/>
      <c r="U321" s="444"/>
      <c r="X321" s="80"/>
      <c r="Y321" s="189"/>
      <c r="Z321" s="189"/>
      <c r="AA321" s="189"/>
      <c r="AB321" s="336"/>
      <c r="AC321" s="337"/>
      <c r="AD321" s="366"/>
      <c r="AE321" s="337"/>
      <c r="AF321" s="332"/>
      <c r="AG321" s="332"/>
      <c r="AH321" s="225"/>
      <c r="AI321" s="31"/>
      <c r="AJ321" s="284"/>
      <c r="AK321" s="31"/>
      <c r="AL321" s="22"/>
      <c r="AM321" s="2"/>
      <c r="AN321" s="22"/>
      <c r="AP321" s="31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1"/>
      <c r="CB321" s="61"/>
      <c r="CC321" s="61"/>
      <c r="CD321" s="332"/>
      <c r="CL321" s="332"/>
    </row>
    <row r="322" spans="2:96" ht="17.25" customHeight="1" x14ac:dyDescent="0.2">
      <c r="B322" s="246"/>
      <c r="C322" s="246"/>
      <c r="D322" s="246"/>
      <c r="E322" s="246"/>
      <c r="F322" s="246"/>
      <c r="G322" s="246"/>
      <c r="H322" s="246"/>
      <c r="I322" s="246"/>
      <c r="J322" s="246"/>
      <c r="K322" s="246"/>
      <c r="L322" s="270"/>
      <c r="M322" s="358"/>
      <c r="N322" s="335"/>
      <c r="O322" s="246"/>
      <c r="P322" s="246"/>
      <c r="Q322" s="246"/>
      <c r="R322" s="246"/>
      <c r="S322" s="249"/>
      <c r="T322" s="456" t="s">
        <v>673</v>
      </c>
      <c r="U322" s="444" t="s">
        <v>155</v>
      </c>
      <c r="X322" s="80"/>
      <c r="Y322" s="189"/>
      <c r="Z322" s="189"/>
      <c r="AA322" s="189"/>
      <c r="AB322" s="455">
        <f>VLOOKUP(CLEAN(TRIM(T322)), 'ETF''s'!$B$7:$C$42, 2, FALSE)</f>
        <v>24</v>
      </c>
      <c r="AC322" s="506">
        <f>VLOOKUP(CLEAN(TRIM(T322)), 'ETF''s'!$B$7:$D$42, 3, FALSE)</f>
        <v>11</v>
      </c>
      <c r="AD322" s="366"/>
      <c r="AE322" s="337"/>
      <c r="AF322" s="332"/>
      <c r="AG322" s="332"/>
      <c r="AH322" s="225"/>
      <c r="AI322" s="31"/>
      <c r="AJ322" s="284"/>
      <c r="AK322" s="31"/>
      <c r="AL322" s="22"/>
      <c r="AM322" s="2"/>
      <c r="AN322" s="22"/>
      <c r="AP322" s="31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1"/>
      <c r="CB322" s="61"/>
      <c r="CC322" s="61"/>
      <c r="CD322" s="332"/>
      <c r="CL322" s="332"/>
      <c r="CR322" t="s">
        <v>155</v>
      </c>
    </row>
    <row r="323" spans="2:96" x14ac:dyDescent="0.2">
      <c r="B323" s="246"/>
      <c r="C323" s="246"/>
      <c r="D323" s="246"/>
      <c r="E323" s="246"/>
      <c r="F323" s="246"/>
      <c r="G323" s="246"/>
      <c r="H323" s="246"/>
      <c r="I323" s="246"/>
      <c r="J323" s="246"/>
      <c r="K323" s="246"/>
      <c r="L323" s="270"/>
      <c r="M323" s="358"/>
      <c r="N323" s="335"/>
      <c r="O323" s="246"/>
      <c r="P323" s="246" t="s">
        <v>815</v>
      </c>
      <c r="Q323" s="246"/>
      <c r="R323" s="246"/>
      <c r="S323" s="249" t="str">
        <f>IF(BN323&lt;30,$BX$1,IF(BN323&gt;70,$BR$1,$BV$1))</f>
        <v>˃</v>
      </c>
      <c r="T323" s="246"/>
      <c r="U323" s="208" t="s">
        <v>1001</v>
      </c>
      <c r="V323" t="s">
        <v>1002</v>
      </c>
      <c r="X323" s="80">
        <v>194.55</v>
      </c>
      <c r="Y323" s="189"/>
      <c r="Z323" s="189"/>
      <c r="AA323" s="22">
        <f t="shared" ref="AA323:AA328" si="517">AN323+AP323+AR323+AZ323+BB323+BG323+BJ323+BM323+BT323+BW323+BY323+AC323+AI323+BP323+AK323</f>
        <v>116</v>
      </c>
      <c r="AB323" s="336">
        <f t="shared" ref="AB323:AB328" si="518">IF(X323&gt;0,AB$322,0)</f>
        <v>24</v>
      </c>
      <c r="AC323" s="337">
        <f t="shared" ref="AC323:AC328" si="519">IF(AB323&gt;0,AC$322,0)</f>
        <v>11</v>
      </c>
      <c r="AD323" s="366">
        <f t="shared" ref="AD323:AD328" si="520">AB323*M323</f>
        <v>0</v>
      </c>
      <c r="AE323" s="337">
        <f t="shared" ref="AE323:AE328" si="521">AC323*M323</f>
        <v>0</v>
      </c>
      <c r="AF323" s="332">
        <v>1292821</v>
      </c>
      <c r="AG323" s="332">
        <v>270671</v>
      </c>
      <c r="AH323" s="225" t="str">
        <f t="shared" ref="AH323:AH328" si="522">IF(AF323&gt;2500000,AQ$2,IF(AF323&gt;1000000,AR$2,IF(AF323&gt;750000,AS$2,IF(AF323&gt;500000,AT$2,IF(AF323&lt;500000,AU$2)))))</f>
        <v>B</v>
      </c>
      <c r="AI323" s="31">
        <f t="shared" ref="AI323:AI328" si="523">IF(AH323=AQ$2,20,IF(AH323=AR$2,15,IF(AH323=AS$2,10,IF(AH323=AT$2,5,IF(AH323=AU$2,0)))))</f>
        <v>15</v>
      </c>
      <c r="AJ323" s="284">
        <v>75</v>
      </c>
      <c r="AK323" s="31">
        <f t="shared" ref="AK323:AK328" si="524">IF(AJ323&gt;84,20,IF(AJ323&gt;80,15,IF(AJ323&gt;75,10,IF(AJ323&gt;70,5,IF(AJ323&gt;49,0,IF(AJ323&lt;1,0,IF(AJ323&lt;20,-20,IF(AJ323&lt;30,-15,IF(AJ323&lt;40,-10,IF(AJ323&lt;50,-5))))))))))</f>
        <v>5</v>
      </c>
      <c r="AL323" s="22"/>
      <c r="AM323" s="414" t="s">
        <v>396</v>
      </c>
      <c r="AN323" s="22">
        <f t="shared" ref="AN323:AN328" si="525">IF(AM323=$AN$1,20,IF(AM323=$AO$1,17,IF(AM323=$AP$1,12,IF(AM323=$AQ$1,5,IF(AM323=$AR$1,0)))))</f>
        <v>20</v>
      </c>
      <c r="AP323" s="31"/>
      <c r="AQ323" s="239" t="s">
        <v>402</v>
      </c>
      <c r="AR323" s="1">
        <f t="shared" ref="AR323:AR328" si="526">IF(AQ323=$AS$1,20,IF(AQ323=$AU$1,18,IF(AQ323=$AW$1,14,IF(AQ323=$AY$1,10,IF(AQ323=$BA$1,5,IF(AQ323=$BC$1,0,IF(AQ323=$BD$1,-2.5)))))))</f>
        <v>18</v>
      </c>
      <c r="AS323" s="189">
        <v>7.0000000000000007E-2</v>
      </c>
      <c r="AT323" s="22">
        <f t="shared" ref="AT323:AT328" si="527">IF(AS323&lt;1,5,IF(AS323&lt;2,0,IF(AS323&gt;2,-5, IF(AS323=0,5,IF(AS323&lt;0,-7)))))</f>
        <v>5</v>
      </c>
      <c r="AU323" s="189">
        <v>15.09</v>
      </c>
      <c r="AV323" s="22">
        <f t="shared" ref="AV323:AV328" si="528">IF(AU323&lt;0,-7,IF(AU323&lt;15,5,IF(AU323&lt;25,2,IF(AU323=25,-5,IF(AU323&gt;25,0)))))</f>
        <v>2</v>
      </c>
      <c r="AW323" s="189">
        <v>0.6</v>
      </c>
      <c r="AX323" s="22">
        <f t="shared" ref="AX323:AX328" si="529">IF(AW323=1,5,IF(AW323&lt;1,5,IF(AW323&gt;1,0)))</f>
        <v>5</v>
      </c>
      <c r="AY323" s="239" t="s">
        <v>402</v>
      </c>
      <c r="AZ323" s="189">
        <f t="shared" ref="AZ323:AZ328" si="530">IF(AY323=$AS$1,20,IF(AY323=$AU$1,18,IF(AY323=$AW$1,14,IF(AY323=$AY$1,10,IF(AY323=$BA$1,5,IF(AY323=$BC$1,0,IF(AY323=$BD$1,-2.5)))))))</f>
        <v>18</v>
      </c>
      <c r="BA323" s="18">
        <v>0.70499999999999996</v>
      </c>
      <c r="BB323" s="1">
        <f t="shared" ref="BB323:BB328" si="531">IF(BA323&gt;0.05,2,IF(BA323&gt;0,1,IF(BA323&lt;-0.05,-1,IF(BA323&lt;0.1,-2))))</f>
        <v>2</v>
      </c>
      <c r="BC323" s="3">
        <v>45657</v>
      </c>
      <c r="BD323" s="22">
        <v>48.92</v>
      </c>
      <c r="BE323" s="22">
        <f t="shared" ref="BE323:BE328" si="532">X323</f>
        <v>194.55</v>
      </c>
      <c r="BF323" s="18">
        <f t="shared" ref="BF323:BF328" si="533">IF(BD323&gt;0,(BE323-BD323)/BD323,0)</f>
        <v>2.9769010629599344</v>
      </c>
      <c r="BG323" s="1">
        <f t="shared" ref="BG323:BG328" si="534">IF(BF323&gt;0.05,4,IF(BF323&gt;0,2,IF(BF323&lt;-0.05,-2,IF(BF323&lt;0.1,-4))))</f>
        <v>4</v>
      </c>
      <c r="BH323" s="225">
        <v>4.5</v>
      </c>
      <c r="BI323" s="225">
        <f t="shared" ref="BI323:BI328" si="535">BH323*M323</f>
        <v>0</v>
      </c>
      <c r="BJ323" s="225">
        <f t="shared" ref="BJ323:BJ328" si="536">IF(BH323&gt;5,-1,IF(BH323&gt;4,0,IF(BH323&gt;3,1,IF(BH323&gt;2,2,IF(BH323&gt;1,2, IF(BH323=0,2,IF(BH323&lt;-5,-2,IF(BH323&lt;4,2,IF(BH323&lt;0,1)))))))))</f>
        <v>0</v>
      </c>
      <c r="BK323" s="31">
        <v>-9</v>
      </c>
      <c r="BL323" s="31">
        <f t="shared" ref="BL323:BL328" si="537">BK323*M323</f>
        <v>0</v>
      </c>
      <c r="BM323" s="1">
        <f t="shared" ref="BM323:BM328" si="538">IF(BK323&gt;40,4,IF(BK323&gt;30,3.5,IF(BK323&gt;20,3,IF(BK323&gt;10,2,IF(BK323&gt;0,1,IF(BK323=0,0.5,IF(BK323&lt;-40,-4,IF(BK323&lt;-30,-3,IF(BK323&lt;-20,-2.5,IF(BK323&lt;-10,-2,IF(BK323&lt;0,0)))))))))))</f>
        <v>0</v>
      </c>
      <c r="BN323" s="61">
        <v>63</v>
      </c>
      <c r="BO323" s="61">
        <f t="shared" ref="BO323:BO328" si="539">BN323*M323</f>
        <v>0</v>
      </c>
      <c r="BP323" s="1">
        <f t="shared" ref="BP323:BP328" si="540">IF(BN323&lt;10,5,IF(BN323&lt;20,4,IF(BN323&lt;30,3,IF(BN323&lt;40,2,IF(BN323&lt;50,1,IF(BN323=50,0,IF(BN323&gt;90,-5,IF(BN323&gt;80,-4,IF(BN323&gt;70,-3,IF(BN323&gt;60,-2,IF(BN323&gt;50,-1,0)))))))))))</f>
        <v>-2</v>
      </c>
      <c r="BQ323" s="206"/>
      <c r="BR323" s="61">
        <v>0.87</v>
      </c>
      <c r="BS323" s="337">
        <f t="shared" ref="BS323:BS328" si="541">BR323*M323</f>
        <v>0</v>
      </c>
      <c r="BT323" s="225">
        <f t="shared" ref="BT323:BT328" si="542">IF(BR323=1,20,IF(BR323&gt;0.9,16,IF(BR323&gt;0.8,12,IF(BR323&gt;0.7,8,IF(BR323&gt;0.6,4,IF(BR323&gt;0.5,0,IF(BR323&gt;0.4,-1,IF(BR323&gt;0.3,-2,IF(BR323&gt;0.2,-3,IF(BR323&gt;0.1,-4,IF(BR323&gt;0,-5,IF(BR323=0,-5))))))))))))</f>
        <v>12</v>
      </c>
      <c r="BU323" s="61"/>
      <c r="BV323" s="1" t="s">
        <v>411</v>
      </c>
      <c r="BW323" s="1">
        <f t="shared" ref="BW323:BW328" si="543">IF(BV323=$BZ$1,8,IF(BV323=$CA$1,4,IF(BV323=$CB$1,0,IF(BV323=$CC$1,-4,IF(BV323=$CE$1,-8)))))</f>
        <v>8</v>
      </c>
      <c r="BX323" s="206" t="s">
        <v>408</v>
      </c>
      <c r="BY323" s="206">
        <f t="shared" ref="BY323:BY328" si="544">IF(BX323=BR$1,5,IF(BX323=BV$1,0,IF(BX323=BX$1,-5)))</f>
        <v>5</v>
      </c>
      <c r="BZ323" s="3"/>
      <c r="CA323" s="1" t="s">
        <v>510</v>
      </c>
      <c r="CB323" s="61"/>
      <c r="CC323" s="61"/>
      <c r="CD323" s="332"/>
      <c r="CE323" t="s">
        <v>958</v>
      </c>
      <c r="CF323" t="s">
        <v>155</v>
      </c>
      <c r="CG323" t="s">
        <v>155</v>
      </c>
      <c r="CH323" t="s">
        <v>1003</v>
      </c>
      <c r="CL323" s="332"/>
      <c r="CR323" t="s">
        <v>1001</v>
      </c>
    </row>
    <row r="324" spans="2:96" x14ac:dyDescent="0.2">
      <c r="B324" s="246"/>
      <c r="C324" s="246"/>
      <c r="D324" s="246"/>
      <c r="E324" s="246"/>
      <c r="F324" s="246"/>
      <c r="G324" s="246"/>
      <c r="H324" s="246"/>
      <c r="I324" s="246"/>
      <c r="J324" s="246"/>
      <c r="K324" s="246"/>
      <c r="L324" s="270"/>
      <c r="M324" s="358"/>
      <c r="N324" s="335"/>
      <c r="O324" s="246"/>
      <c r="P324" s="246"/>
      <c r="Q324" s="246"/>
      <c r="R324" s="246"/>
      <c r="S324" s="249" t="str">
        <f>IF(BN324&lt;30,$BX$1,IF(BN324&gt;70,$BR$1,$BV$1))</f>
        <v>˃</v>
      </c>
      <c r="T324" s="208"/>
      <c r="U324" s="208" t="s">
        <v>1004</v>
      </c>
      <c r="V324" t="s">
        <v>1005</v>
      </c>
      <c r="X324" s="80">
        <v>358.77</v>
      </c>
      <c r="Y324" s="189"/>
      <c r="Z324" s="189"/>
      <c r="AA324" s="22">
        <f t="shared" si="517"/>
        <v>57</v>
      </c>
      <c r="AB324" s="336">
        <f t="shared" si="518"/>
        <v>24</v>
      </c>
      <c r="AC324" s="337">
        <f t="shared" si="519"/>
        <v>11</v>
      </c>
      <c r="AD324" s="366">
        <f t="shared" si="520"/>
        <v>0</v>
      </c>
      <c r="AE324" s="337">
        <f t="shared" si="521"/>
        <v>0</v>
      </c>
      <c r="AF324" s="332">
        <v>1057045</v>
      </c>
      <c r="AG324" s="332">
        <v>53240</v>
      </c>
      <c r="AH324" s="225" t="str">
        <f t="shared" si="522"/>
        <v>B</v>
      </c>
      <c r="AI324" s="31">
        <f t="shared" si="523"/>
        <v>15</v>
      </c>
      <c r="AJ324" s="284">
        <v>71</v>
      </c>
      <c r="AK324" s="31">
        <f t="shared" si="524"/>
        <v>5</v>
      </c>
      <c r="AL324" s="22"/>
      <c r="AM324" s="457" t="s">
        <v>399</v>
      </c>
      <c r="AN324" s="22">
        <f t="shared" si="525"/>
        <v>5</v>
      </c>
      <c r="AP324" s="31"/>
      <c r="AQ324" s="271" t="s">
        <v>405</v>
      </c>
      <c r="AR324" s="1">
        <f t="shared" si="526"/>
        <v>5</v>
      </c>
      <c r="AS324" s="189">
        <v>0.73</v>
      </c>
      <c r="AT324" s="22">
        <f t="shared" si="527"/>
        <v>5</v>
      </c>
      <c r="AU324" s="189">
        <v>15.49</v>
      </c>
      <c r="AV324" s="22">
        <f t="shared" si="528"/>
        <v>2</v>
      </c>
      <c r="AW324" s="189">
        <v>-45.6</v>
      </c>
      <c r="AX324" s="22">
        <f t="shared" si="529"/>
        <v>5</v>
      </c>
      <c r="AY324" s="239" t="s">
        <v>402</v>
      </c>
      <c r="AZ324" s="189">
        <f t="shared" si="530"/>
        <v>18</v>
      </c>
      <c r="BA324" s="18">
        <v>-0.39200000000000002</v>
      </c>
      <c r="BB324" s="1">
        <f t="shared" si="531"/>
        <v>-1</v>
      </c>
      <c r="BC324" s="3">
        <v>45657</v>
      </c>
      <c r="BD324" s="22">
        <v>497.02</v>
      </c>
      <c r="BE324" s="22">
        <f t="shared" si="532"/>
        <v>358.77</v>
      </c>
      <c r="BF324" s="18">
        <f t="shared" si="533"/>
        <v>-0.2781578206108406</v>
      </c>
      <c r="BG324" s="1">
        <f t="shared" si="534"/>
        <v>-2</v>
      </c>
      <c r="BH324" s="225">
        <v>3.5</v>
      </c>
      <c r="BI324" s="225">
        <f t="shared" si="535"/>
        <v>0</v>
      </c>
      <c r="BJ324" s="225">
        <f t="shared" si="536"/>
        <v>1</v>
      </c>
      <c r="BK324" s="31">
        <v>18</v>
      </c>
      <c r="BL324" s="31">
        <f t="shared" si="537"/>
        <v>0</v>
      </c>
      <c r="BM324" s="1">
        <f t="shared" si="538"/>
        <v>2</v>
      </c>
      <c r="BN324" s="61">
        <v>44</v>
      </c>
      <c r="BO324" s="61">
        <f t="shared" si="539"/>
        <v>0</v>
      </c>
      <c r="BP324" s="1">
        <f t="shared" si="540"/>
        <v>1</v>
      </c>
      <c r="BQ324" s="206"/>
      <c r="BR324" s="61">
        <v>0.2</v>
      </c>
      <c r="BS324" s="337">
        <f t="shared" si="541"/>
        <v>0</v>
      </c>
      <c r="BT324" s="225">
        <f t="shared" si="542"/>
        <v>-4</v>
      </c>
      <c r="BU324" s="61"/>
      <c r="BV324" s="1" t="s">
        <v>414</v>
      </c>
      <c r="BW324" s="1">
        <f t="shared" si="543"/>
        <v>-4</v>
      </c>
      <c r="BX324" s="206" t="s">
        <v>408</v>
      </c>
      <c r="BY324" s="206">
        <f t="shared" si="544"/>
        <v>5</v>
      </c>
      <c r="BZ324" s="3">
        <v>45958</v>
      </c>
      <c r="CA324" s="1" t="s">
        <v>437</v>
      </c>
      <c r="CB324" s="61"/>
      <c r="CC324" s="61"/>
      <c r="CD324" s="332"/>
      <c r="CE324" t="s">
        <v>958</v>
      </c>
      <c r="CF324" t="s">
        <v>155</v>
      </c>
      <c r="CG324" t="s">
        <v>155</v>
      </c>
      <c r="CH324" t="s">
        <v>1006</v>
      </c>
      <c r="CL324" s="332"/>
      <c r="CR324" t="s">
        <v>1004</v>
      </c>
    </row>
    <row r="325" spans="2:96" x14ac:dyDescent="0.2">
      <c r="B325" s="246"/>
      <c r="C325" s="246"/>
      <c r="D325" s="246"/>
      <c r="E325" s="246"/>
      <c r="F325" s="246"/>
      <c r="G325" s="246"/>
      <c r="H325" s="246"/>
      <c r="I325" s="246"/>
      <c r="J325" s="246"/>
      <c r="K325" s="246"/>
      <c r="L325" s="270"/>
      <c r="M325" s="358"/>
      <c r="N325" s="335"/>
      <c r="O325" s="246"/>
      <c r="P325" s="246"/>
      <c r="Q325" s="246"/>
      <c r="R325" s="246"/>
      <c r="S325" s="249" t="str">
        <f>IF(BN325&lt;30,$BX$1,IF(BN325&gt;70,$BR$1,$BV$1))</f>
        <v>˃</v>
      </c>
      <c r="T325" s="248"/>
      <c r="U325" s="208" t="s">
        <v>1007</v>
      </c>
      <c r="V325" t="s">
        <v>1008</v>
      </c>
      <c r="X325" s="189">
        <v>308.77999999999997</v>
      </c>
      <c r="Y325" s="189"/>
      <c r="Z325" s="189"/>
      <c r="AA325" s="22">
        <f t="shared" si="517"/>
        <v>78</v>
      </c>
      <c r="AB325" s="336">
        <f t="shared" si="518"/>
        <v>24</v>
      </c>
      <c r="AC325" s="337">
        <f t="shared" si="519"/>
        <v>11</v>
      </c>
      <c r="AD325" s="366">
        <f t="shared" si="520"/>
        <v>0</v>
      </c>
      <c r="AE325" s="337">
        <f t="shared" si="521"/>
        <v>0</v>
      </c>
      <c r="AF325" s="332">
        <v>3564939</v>
      </c>
      <c r="AG325" s="332">
        <v>68272</v>
      </c>
      <c r="AH325" s="225" t="str">
        <f t="shared" si="522"/>
        <v>A</v>
      </c>
      <c r="AI325" s="31">
        <f t="shared" si="523"/>
        <v>20</v>
      </c>
      <c r="AJ325" s="284">
        <v>74</v>
      </c>
      <c r="AK325" s="31">
        <f t="shared" si="524"/>
        <v>5</v>
      </c>
      <c r="AL325" s="22"/>
      <c r="AM325" s="457" t="s">
        <v>399</v>
      </c>
      <c r="AN325" s="22">
        <f t="shared" si="525"/>
        <v>5</v>
      </c>
      <c r="AP325" s="31"/>
      <c r="AQ325" s="175" t="s">
        <v>404</v>
      </c>
      <c r="AR325" s="1">
        <f t="shared" si="526"/>
        <v>10</v>
      </c>
      <c r="AS325" s="189">
        <v>0.65</v>
      </c>
      <c r="AT325" s="22">
        <f t="shared" si="527"/>
        <v>5</v>
      </c>
      <c r="AU325" s="189">
        <v>16.350000000000001</v>
      </c>
      <c r="AV325" s="22">
        <f t="shared" si="528"/>
        <v>2</v>
      </c>
      <c r="AW325" s="189">
        <v>1.67</v>
      </c>
      <c r="AX325" s="22">
        <f t="shared" si="529"/>
        <v>0</v>
      </c>
      <c r="AY325" s="239" t="s">
        <v>402</v>
      </c>
      <c r="AZ325" s="189">
        <f t="shared" si="530"/>
        <v>18</v>
      </c>
      <c r="BA325" s="18">
        <v>-0.11</v>
      </c>
      <c r="BB325" s="1">
        <f t="shared" si="531"/>
        <v>-1</v>
      </c>
      <c r="BC325" s="3">
        <v>45657</v>
      </c>
      <c r="BD325" s="22">
        <v>272.10000000000002</v>
      </c>
      <c r="BE325" s="22">
        <f t="shared" si="532"/>
        <v>308.77999999999997</v>
      </c>
      <c r="BF325" s="18">
        <f t="shared" si="533"/>
        <v>0.13480338110988588</v>
      </c>
      <c r="BG325" s="1">
        <f t="shared" si="534"/>
        <v>4</v>
      </c>
      <c r="BH325" s="225">
        <v>2.5</v>
      </c>
      <c r="BI325" s="225">
        <f t="shared" si="535"/>
        <v>0</v>
      </c>
      <c r="BJ325" s="225">
        <f t="shared" si="536"/>
        <v>2</v>
      </c>
      <c r="BK325" s="31">
        <v>-4</v>
      </c>
      <c r="BL325" s="31">
        <f t="shared" si="537"/>
        <v>0</v>
      </c>
      <c r="BM325" s="1">
        <f t="shared" si="538"/>
        <v>0</v>
      </c>
      <c r="BN325" s="61">
        <v>59</v>
      </c>
      <c r="BO325" s="61">
        <f t="shared" si="539"/>
        <v>0</v>
      </c>
      <c r="BP325" s="1">
        <f t="shared" si="540"/>
        <v>-1</v>
      </c>
      <c r="BQ325" s="206"/>
      <c r="BR325" s="61">
        <v>0.14000000000000001</v>
      </c>
      <c r="BS325" s="337">
        <f t="shared" si="541"/>
        <v>0</v>
      </c>
      <c r="BT325" s="225">
        <f t="shared" si="542"/>
        <v>-4</v>
      </c>
      <c r="BU325" s="61"/>
      <c r="BV325" s="1" t="s">
        <v>412</v>
      </c>
      <c r="BW325" s="1">
        <f t="shared" si="543"/>
        <v>4</v>
      </c>
      <c r="BX325" s="206" t="s">
        <v>408</v>
      </c>
      <c r="BY325" s="206">
        <f t="shared" si="544"/>
        <v>5</v>
      </c>
      <c r="BZ325" s="3">
        <v>45960</v>
      </c>
      <c r="CA325" s="1" t="s">
        <v>437</v>
      </c>
      <c r="CB325" s="61"/>
      <c r="CC325" s="61"/>
      <c r="CD325" s="332"/>
      <c r="CL325" s="332"/>
      <c r="CR325" t="s">
        <v>1007</v>
      </c>
    </row>
    <row r="326" spans="2:96" ht="17.25" hidden="1" customHeight="1" x14ac:dyDescent="0.2">
      <c r="B326" s="246"/>
      <c r="C326" s="246"/>
      <c r="D326" s="246"/>
      <c r="E326" s="246"/>
      <c r="F326" s="246"/>
      <c r="G326" s="246"/>
      <c r="H326" s="246"/>
      <c r="I326" s="246"/>
      <c r="J326" s="246"/>
      <c r="K326" s="246"/>
      <c r="L326" s="270"/>
      <c r="M326" s="358"/>
      <c r="N326" s="335"/>
      <c r="O326" s="246"/>
      <c r="P326" s="246"/>
      <c r="Q326" s="246"/>
      <c r="R326" s="246"/>
      <c r="S326" s="249"/>
      <c r="T326" s="208"/>
      <c r="U326" s="444"/>
      <c r="X326" s="80"/>
      <c r="Y326" s="189"/>
      <c r="Z326" s="189"/>
      <c r="AA326" s="22">
        <f t="shared" si="517"/>
        <v>1.5</v>
      </c>
      <c r="AB326" s="336">
        <f t="shared" si="518"/>
        <v>0</v>
      </c>
      <c r="AC326" s="337">
        <f t="shared" si="519"/>
        <v>0</v>
      </c>
      <c r="AD326" s="366">
        <f t="shared" si="520"/>
        <v>0</v>
      </c>
      <c r="AE326" s="337">
        <f t="shared" si="521"/>
        <v>0</v>
      </c>
      <c r="AF326" s="332"/>
      <c r="AG326" s="332"/>
      <c r="AH326" s="225" t="str">
        <f t="shared" si="522"/>
        <v>F</v>
      </c>
      <c r="AI326" s="31">
        <f t="shared" si="523"/>
        <v>0</v>
      </c>
      <c r="AJ326" s="284"/>
      <c r="AK326" s="31">
        <f t="shared" si="524"/>
        <v>0</v>
      </c>
      <c r="AL326" s="22"/>
      <c r="AM326" s="2"/>
      <c r="AN326" s="22" t="b">
        <f t="shared" si="525"/>
        <v>0</v>
      </c>
      <c r="AP326" s="31"/>
      <c r="AQ326" s="175"/>
      <c r="AR326" s="1" t="b">
        <f t="shared" si="526"/>
        <v>0</v>
      </c>
      <c r="AS326" s="189"/>
      <c r="AT326" s="22">
        <f t="shared" si="527"/>
        <v>5</v>
      </c>
      <c r="AU326" s="189"/>
      <c r="AV326" s="22">
        <f t="shared" si="528"/>
        <v>5</v>
      </c>
      <c r="AW326" s="189"/>
      <c r="AX326" s="22">
        <f t="shared" si="529"/>
        <v>5</v>
      </c>
      <c r="AY326" s="189"/>
      <c r="AZ326" s="189" t="b">
        <f t="shared" si="530"/>
        <v>0</v>
      </c>
      <c r="BA326" s="18"/>
      <c r="BB326" s="1">
        <f t="shared" si="531"/>
        <v>-2</v>
      </c>
      <c r="BC326" s="3">
        <v>45657</v>
      </c>
      <c r="BD326" s="22"/>
      <c r="BE326" s="22">
        <f t="shared" si="532"/>
        <v>0</v>
      </c>
      <c r="BF326" s="18">
        <f t="shared" si="533"/>
        <v>0</v>
      </c>
      <c r="BG326" s="1">
        <f t="shared" si="534"/>
        <v>-4</v>
      </c>
      <c r="BH326" s="225"/>
      <c r="BI326" s="225">
        <f t="shared" si="535"/>
        <v>0</v>
      </c>
      <c r="BJ326" s="225">
        <f t="shared" si="536"/>
        <v>2</v>
      </c>
      <c r="BK326" s="31"/>
      <c r="BL326" s="31">
        <f t="shared" si="537"/>
        <v>0</v>
      </c>
      <c r="BM326" s="1">
        <f t="shared" si="538"/>
        <v>0.5</v>
      </c>
      <c r="BN326" s="61"/>
      <c r="BO326" s="61">
        <f t="shared" si="539"/>
        <v>0</v>
      </c>
      <c r="BP326" s="1">
        <f t="shared" si="540"/>
        <v>5</v>
      </c>
      <c r="BQ326" s="206"/>
      <c r="BR326" s="61"/>
      <c r="BS326" s="337">
        <f t="shared" si="541"/>
        <v>0</v>
      </c>
      <c r="BT326" s="225">
        <f t="shared" si="542"/>
        <v>-5</v>
      </c>
      <c r="BU326" s="61"/>
      <c r="BV326" s="1"/>
      <c r="BW326" s="1" t="b">
        <f t="shared" si="543"/>
        <v>0</v>
      </c>
      <c r="BX326" s="206" t="s">
        <v>408</v>
      </c>
      <c r="BY326" s="206">
        <f t="shared" si="544"/>
        <v>5</v>
      </c>
      <c r="BZ326" s="3"/>
      <c r="CA326" s="1" t="s">
        <v>437</v>
      </c>
      <c r="CB326" s="61"/>
      <c r="CC326" s="61"/>
      <c r="CD326" s="332"/>
      <c r="CL326" s="332"/>
    </row>
    <row r="327" spans="2:96" ht="17.25" hidden="1" customHeight="1" x14ac:dyDescent="0.2">
      <c r="B327" s="246"/>
      <c r="C327" s="246"/>
      <c r="D327" s="246"/>
      <c r="E327" s="246"/>
      <c r="F327" s="246"/>
      <c r="G327" s="246"/>
      <c r="H327" s="246"/>
      <c r="I327" s="246"/>
      <c r="J327" s="246"/>
      <c r="K327" s="246"/>
      <c r="L327" s="270"/>
      <c r="M327" s="358"/>
      <c r="N327" s="335"/>
      <c r="O327" s="246"/>
      <c r="P327" s="246"/>
      <c r="Q327" s="246"/>
      <c r="R327" s="246"/>
      <c r="S327" s="249"/>
      <c r="T327" s="208"/>
      <c r="U327" s="444"/>
      <c r="X327" s="80"/>
      <c r="Y327" s="189"/>
      <c r="Z327" s="189"/>
      <c r="AA327" s="22">
        <f t="shared" si="517"/>
        <v>1.5</v>
      </c>
      <c r="AB327" s="336">
        <f t="shared" si="518"/>
        <v>0</v>
      </c>
      <c r="AC327" s="337">
        <f t="shared" si="519"/>
        <v>0</v>
      </c>
      <c r="AD327" s="366">
        <f t="shared" si="520"/>
        <v>0</v>
      </c>
      <c r="AE327" s="337">
        <f t="shared" si="521"/>
        <v>0</v>
      </c>
      <c r="AF327" s="332"/>
      <c r="AG327" s="332"/>
      <c r="AH327" s="225" t="str">
        <f t="shared" si="522"/>
        <v>F</v>
      </c>
      <c r="AI327" s="31">
        <f t="shared" si="523"/>
        <v>0</v>
      </c>
      <c r="AJ327" s="284"/>
      <c r="AK327" s="31">
        <f t="shared" si="524"/>
        <v>0</v>
      </c>
      <c r="AL327" s="22"/>
      <c r="AM327" s="2"/>
      <c r="AN327" s="22" t="b">
        <f t="shared" si="525"/>
        <v>0</v>
      </c>
      <c r="AP327" s="31"/>
      <c r="AQ327" s="175"/>
      <c r="AR327" s="1" t="b">
        <f t="shared" si="526"/>
        <v>0</v>
      </c>
      <c r="AS327" s="189"/>
      <c r="AT327" s="22">
        <f t="shared" si="527"/>
        <v>5</v>
      </c>
      <c r="AU327" s="189"/>
      <c r="AV327" s="22">
        <f t="shared" si="528"/>
        <v>5</v>
      </c>
      <c r="AW327" s="189"/>
      <c r="AX327" s="22">
        <f t="shared" si="529"/>
        <v>5</v>
      </c>
      <c r="AY327" s="189"/>
      <c r="AZ327" s="189" t="b">
        <f t="shared" si="530"/>
        <v>0</v>
      </c>
      <c r="BA327" s="18"/>
      <c r="BB327" s="1">
        <f t="shared" si="531"/>
        <v>-2</v>
      </c>
      <c r="BC327" s="3">
        <v>45657</v>
      </c>
      <c r="BD327" s="22"/>
      <c r="BE327" s="22">
        <f t="shared" si="532"/>
        <v>0</v>
      </c>
      <c r="BF327" s="18">
        <f t="shared" si="533"/>
        <v>0</v>
      </c>
      <c r="BG327" s="1">
        <f t="shared" si="534"/>
        <v>-4</v>
      </c>
      <c r="BH327" s="225"/>
      <c r="BI327" s="225">
        <f t="shared" si="535"/>
        <v>0</v>
      </c>
      <c r="BJ327" s="225">
        <f t="shared" si="536"/>
        <v>2</v>
      </c>
      <c r="BK327" s="31"/>
      <c r="BL327" s="31">
        <f t="shared" si="537"/>
        <v>0</v>
      </c>
      <c r="BM327" s="1">
        <f t="shared" si="538"/>
        <v>0.5</v>
      </c>
      <c r="BN327" s="61"/>
      <c r="BO327" s="61">
        <f t="shared" si="539"/>
        <v>0</v>
      </c>
      <c r="BP327" s="1">
        <f t="shared" si="540"/>
        <v>5</v>
      </c>
      <c r="BQ327" s="206"/>
      <c r="BR327" s="61"/>
      <c r="BS327" s="337">
        <f t="shared" si="541"/>
        <v>0</v>
      </c>
      <c r="BT327" s="225">
        <f t="shared" si="542"/>
        <v>-5</v>
      </c>
      <c r="BU327" s="61"/>
      <c r="BV327" s="1"/>
      <c r="BW327" s="1" t="b">
        <f t="shared" si="543"/>
        <v>0</v>
      </c>
      <c r="BX327" s="206" t="s">
        <v>408</v>
      </c>
      <c r="BY327" s="206">
        <f t="shared" si="544"/>
        <v>5</v>
      </c>
      <c r="BZ327" s="3"/>
      <c r="CA327" s="1" t="s">
        <v>437</v>
      </c>
      <c r="CB327" s="61"/>
      <c r="CC327" s="61"/>
      <c r="CD327" s="332"/>
      <c r="CL327" s="332"/>
    </row>
    <row r="328" spans="2:96" ht="17.25" hidden="1" customHeight="1" x14ac:dyDescent="0.2">
      <c r="B328" s="246"/>
      <c r="C328" s="246"/>
      <c r="D328" s="246"/>
      <c r="E328" s="246"/>
      <c r="F328" s="246"/>
      <c r="G328" s="246"/>
      <c r="H328" s="246"/>
      <c r="I328" s="246"/>
      <c r="J328" s="246"/>
      <c r="K328" s="246"/>
      <c r="L328" s="270"/>
      <c r="M328" s="358"/>
      <c r="N328" s="335"/>
      <c r="O328" s="246"/>
      <c r="P328" s="246"/>
      <c r="Q328" s="246"/>
      <c r="R328" s="246"/>
      <c r="S328" s="249"/>
      <c r="T328" s="208"/>
      <c r="U328" s="444"/>
      <c r="X328" s="80"/>
      <c r="Y328" s="189"/>
      <c r="Z328" s="189"/>
      <c r="AA328" s="22">
        <f t="shared" si="517"/>
        <v>1.5</v>
      </c>
      <c r="AB328" s="336">
        <f t="shared" si="518"/>
        <v>0</v>
      </c>
      <c r="AC328" s="337">
        <f t="shared" si="519"/>
        <v>0</v>
      </c>
      <c r="AD328" s="366">
        <f t="shared" si="520"/>
        <v>0</v>
      </c>
      <c r="AE328" s="337">
        <f t="shared" si="521"/>
        <v>0</v>
      </c>
      <c r="AF328" s="332"/>
      <c r="AG328" s="332"/>
      <c r="AH328" s="225" t="str">
        <f t="shared" si="522"/>
        <v>F</v>
      </c>
      <c r="AI328" s="31">
        <f t="shared" si="523"/>
        <v>0</v>
      </c>
      <c r="AJ328" s="284"/>
      <c r="AK328" s="31">
        <f t="shared" si="524"/>
        <v>0</v>
      </c>
      <c r="AL328" s="22"/>
      <c r="AM328" s="2"/>
      <c r="AN328" s="22" t="b">
        <f t="shared" si="525"/>
        <v>0</v>
      </c>
      <c r="AP328" s="31"/>
      <c r="AQ328" s="175"/>
      <c r="AR328" s="1" t="b">
        <f t="shared" si="526"/>
        <v>0</v>
      </c>
      <c r="AS328" s="189"/>
      <c r="AT328" s="22">
        <f t="shared" si="527"/>
        <v>5</v>
      </c>
      <c r="AU328" s="189"/>
      <c r="AV328" s="22">
        <f t="shared" si="528"/>
        <v>5</v>
      </c>
      <c r="AW328" s="189"/>
      <c r="AX328" s="22">
        <f t="shared" si="529"/>
        <v>5</v>
      </c>
      <c r="AY328" s="189"/>
      <c r="AZ328" s="189" t="b">
        <f t="shared" si="530"/>
        <v>0</v>
      </c>
      <c r="BA328" s="18"/>
      <c r="BB328" s="1">
        <f t="shared" si="531"/>
        <v>-2</v>
      </c>
      <c r="BC328" s="3">
        <v>45657</v>
      </c>
      <c r="BD328" s="22"/>
      <c r="BE328" s="22">
        <f t="shared" si="532"/>
        <v>0</v>
      </c>
      <c r="BF328" s="18">
        <f t="shared" si="533"/>
        <v>0</v>
      </c>
      <c r="BG328" s="1">
        <f t="shared" si="534"/>
        <v>-4</v>
      </c>
      <c r="BH328" s="225"/>
      <c r="BI328" s="225">
        <f t="shared" si="535"/>
        <v>0</v>
      </c>
      <c r="BJ328" s="225">
        <f t="shared" si="536"/>
        <v>2</v>
      </c>
      <c r="BK328" s="31"/>
      <c r="BL328" s="31">
        <f t="shared" si="537"/>
        <v>0</v>
      </c>
      <c r="BM328" s="1">
        <f t="shared" si="538"/>
        <v>0.5</v>
      </c>
      <c r="BN328" s="61"/>
      <c r="BO328" s="61">
        <f t="shared" si="539"/>
        <v>0</v>
      </c>
      <c r="BP328" s="1">
        <f t="shared" si="540"/>
        <v>5</v>
      </c>
      <c r="BQ328" s="206"/>
      <c r="BR328" s="61"/>
      <c r="BS328" s="337">
        <f t="shared" si="541"/>
        <v>0</v>
      </c>
      <c r="BT328" s="225">
        <f t="shared" si="542"/>
        <v>-5</v>
      </c>
      <c r="BU328" s="61"/>
      <c r="BV328" s="1"/>
      <c r="BW328" s="1" t="b">
        <f t="shared" si="543"/>
        <v>0</v>
      </c>
      <c r="BX328" s="206" t="s">
        <v>408</v>
      </c>
      <c r="BY328" s="206">
        <f t="shared" si="544"/>
        <v>5</v>
      </c>
      <c r="BZ328" s="3"/>
      <c r="CA328" s="1" t="s">
        <v>437</v>
      </c>
      <c r="CB328" s="61"/>
      <c r="CC328" s="61"/>
      <c r="CD328" s="332"/>
      <c r="CL328" s="332"/>
    </row>
    <row r="329" spans="2:96" x14ac:dyDescent="0.2">
      <c r="B329" s="246"/>
      <c r="C329" s="246"/>
      <c r="D329" s="246"/>
      <c r="E329" s="246"/>
      <c r="F329" s="246"/>
      <c r="G329" s="246"/>
      <c r="H329" s="246"/>
      <c r="I329" s="246"/>
      <c r="J329" s="246"/>
      <c r="K329" s="246"/>
      <c r="L329" s="270"/>
      <c r="M329" s="358"/>
      <c r="N329" s="335"/>
      <c r="O329" s="246"/>
      <c r="P329" s="246"/>
      <c r="Q329" s="246"/>
      <c r="R329" s="246"/>
      <c r="S329" s="249"/>
      <c r="T329" s="208"/>
      <c r="U329" s="33"/>
      <c r="X329" s="80"/>
      <c r="Y329" s="189"/>
      <c r="Z329" s="189"/>
      <c r="AA329" s="189"/>
      <c r="AB329" s="336"/>
      <c r="AC329" s="337"/>
      <c r="AD329" s="366"/>
      <c r="AE329" s="337"/>
      <c r="AF329" s="332"/>
      <c r="AG329" s="332"/>
      <c r="AH329" s="225"/>
      <c r="AI329" s="31"/>
      <c r="AJ329" s="284"/>
      <c r="AK329" s="31"/>
      <c r="AL329" s="22"/>
      <c r="AM329" s="2"/>
      <c r="AN329" s="22"/>
      <c r="AP329" s="31"/>
      <c r="AQ329" s="189"/>
      <c r="AR329" s="1"/>
      <c r="AS329" s="189"/>
      <c r="AT329" s="22"/>
      <c r="AU329" s="189"/>
      <c r="AV329" s="189"/>
      <c r="AW329" s="189"/>
      <c r="AX329" s="189"/>
      <c r="AY329" s="189"/>
      <c r="AZ329" s="189"/>
      <c r="BA329" s="189"/>
      <c r="BB329" s="189"/>
      <c r="BC329" s="189"/>
      <c r="BD329" s="189"/>
      <c r="BE329" s="189"/>
      <c r="BF329" s="189"/>
      <c r="BG329" s="189"/>
      <c r="BH329" s="189"/>
      <c r="BI329" s="189"/>
      <c r="BJ329" s="189"/>
      <c r="BK329" s="189"/>
      <c r="BL329" s="189"/>
      <c r="BM329" s="189"/>
      <c r="BN329" s="189"/>
      <c r="BO329" s="189"/>
      <c r="BP329" s="189"/>
      <c r="BQ329" s="189"/>
      <c r="BR329" s="189"/>
      <c r="BS329" s="189"/>
      <c r="BT329" s="189"/>
      <c r="BU329" s="189"/>
      <c r="BV329" s="189"/>
      <c r="BW329" s="189"/>
      <c r="BX329" s="189"/>
      <c r="BY329" s="189"/>
      <c r="BZ329" s="189"/>
      <c r="CA329" s="1"/>
      <c r="CB329" s="61"/>
      <c r="CC329" s="61"/>
      <c r="CD329" s="332"/>
      <c r="CL329" s="332"/>
    </row>
    <row r="330" spans="2:96" ht="18.75" customHeight="1" x14ac:dyDescent="0.25">
      <c r="B330" s="246"/>
      <c r="C330" s="246"/>
      <c r="D330" s="246"/>
      <c r="E330" s="246"/>
      <c r="F330" s="246"/>
      <c r="G330" s="246"/>
      <c r="H330" s="246"/>
      <c r="I330" s="246"/>
      <c r="J330" s="246"/>
      <c r="K330" s="246"/>
      <c r="L330" s="270"/>
      <c r="M330" s="358"/>
      <c r="N330" s="335"/>
      <c r="O330" s="246"/>
      <c r="P330" s="246"/>
      <c r="Q330" s="246"/>
      <c r="R330" s="246"/>
      <c r="S330" s="467" t="s">
        <v>1009</v>
      </c>
      <c r="T330" s="468"/>
      <c r="U330" s="444"/>
      <c r="X330" s="80"/>
      <c r="Y330" s="189"/>
      <c r="Z330" s="189"/>
      <c r="AA330" s="189"/>
      <c r="AB330" s="336"/>
      <c r="AC330" s="337"/>
      <c r="AD330" s="366"/>
      <c r="AE330" s="337"/>
      <c r="AF330" s="332"/>
      <c r="AG330" s="332"/>
      <c r="AH330" s="225"/>
      <c r="AI330" s="31"/>
      <c r="AJ330" s="284"/>
      <c r="AK330" s="31"/>
      <c r="AL330" s="22"/>
      <c r="AM330" s="2"/>
      <c r="AN330" s="22"/>
      <c r="AP330" s="31"/>
      <c r="AQ330" s="189"/>
      <c r="AR330" s="1"/>
      <c r="AS330" s="189"/>
      <c r="AT330" s="22"/>
      <c r="AU330" s="189"/>
      <c r="AV330" s="189"/>
      <c r="AW330" s="189"/>
      <c r="AX330" s="189"/>
      <c r="AY330" s="189"/>
      <c r="AZ330" s="189"/>
      <c r="BA330" s="189"/>
      <c r="BB330" s="189"/>
      <c r="BC330" s="189"/>
      <c r="BD330" s="189"/>
      <c r="BE330" s="189"/>
      <c r="BF330" s="189"/>
      <c r="BG330" s="189"/>
      <c r="BH330" s="189"/>
      <c r="BI330" s="189"/>
      <c r="BJ330" s="189"/>
      <c r="BK330" s="189"/>
      <c r="BL330" s="189"/>
      <c r="BM330" s="189"/>
      <c r="BN330" s="189"/>
      <c r="BO330" s="189"/>
      <c r="BP330" s="189"/>
      <c r="BQ330" s="189"/>
      <c r="BR330" s="189"/>
      <c r="BS330" s="189"/>
      <c r="BT330" s="189"/>
      <c r="BU330" s="189"/>
      <c r="BV330" s="189"/>
      <c r="BW330" s="189"/>
      <c r="BX330" s="189"/>
      <c r="BY330" s="189"/>
      <c r="BZ330" s="189"/>
      <c r="CA330" s="1"/>
      <c r="CB330" s="61"/>
      <c r="CC330" s="61"/>
      <c r="CD330" s="332"/>
      <c r="CL330" s="332"/>
    </row>
    <row r="331" spans="2:96" ht="18.75" customHeight="1" x14ac:dyDescent="0.25">
      <c r="B331" s="246"/>
      <c r="C331" s="246"/>
      <c r="D331" s="246"/>
      <c r="E331" s="246"/>
      <c r="F331" s="246"/>
      <c r="G331" s="246"/>
      <c r="H331" s="246"/>
      <c r="I331" s="246"/>
      <c r="J331" s="246"/>
      <c r="K331" s="246"/>
      <c r="L331" s="270"/>
      <c r="M331" s="358"/>
      <c r="N331" s="335"/>
      <c r="O331" s="246"/>
      <c r="P331" s="246"/>
      <c r="Q331" s="246"/>
      <c r="R331" s="246"/>
      <c r="S331" s="467"/>
      <c r="T331" s="456" t="s">
        <v>624</v>
      </c>
      <c r="U331" s="444" t="s">
        <v>1010</v>
      </c>
      <c r="X331" s="80"/>
      <c r="Y331" s="189"/>
      <c r="Z331" s="189"/>
      <c r="AA331" s="189"/>
      <c r="AB331" s="455">
        <f>VLOOKUP(CLEAN(TRIM(T331)), 'ETF''s'!$B$7:$C$42, 2, FALSE)</f>
        <v>1</v>
      </c>
      <c r="AC331" s="506">
        <f>VLOOKUP(CLEAN(TRIM(T331)), 'ETF''s'!$B$7:$D$42, 3, FALSE)</f>
        <v>61.5</v>
      </c>
      <c r="AD331" s="366"/>
      <c r="AE331" s="337"/>
      <c r="AF331" s="332"/>
      <c r="AG331" s="332"/>
      <c r="AH331" s="225"/>
      <c r="AI331" s="31"/>
      <c r="AJ331" s="284"/>
      <c r="AK331" s="31"/>
      <c r="AL331" s="22"/>
      <c r="AM331" s="2"/>
      <c r="AN331" s="22"/>
      <c r="AP331" s="31"/>
      <c r="AQ331" s="189"/>
      <c r="AR331" s="1"/>
      <c r="AS331" s="189"/>
      <c r="AT331" s="22"/>
      <c r="AU331" s="189"/>
      <c r="AV331" s="189"/>
      <c r="AW331" s="189"/>
      <c r="AX331" s="189"/>
      <c r="AY331" s="189"/>
      <c r="AZ331" s="189"/>
      <c r="BA331" s="189"/>
      <c r="BB331" s="189"/>
      <c r="BC331" s="189"/>
      <c r="BD331" s="189"/>
      <c r="BE331" s="189"/>
      <c r="BF331" s="189"/>
      <c r="BG331" s="189"/>
      <c r="BH331" s="189"/>
      <c r="BI331" s="189"/>
      <c r="BJ331" s="189"/>
      <c r="BK331" s="189"/>
      <c r="BL331" s="189"/>
      <c r="BM331" s="189"/>
      <c r="BN331" s="189"/>
      <c r="BO331" s="189"/>
      <c r="BP331" s="189"/>
      <c r="BQ331" s="189"/>
      <c r="BR331" s="189"/>
      <c r="BS331" s="189"/>
      <c r="BT331" s="189"/>
      <c r="BU331" s="189"/>
      <c r="BV331" s="189"/>
      <c r="BW331" s="189"/>
      <c r="BX331" s="189"/>
      <c r="BY331" s="189"/>
      <c r="BZ331" s="189"/>
      <c r="CA331" s="1"/>
      <c r="CB331" s="61"/>
      <c r="CC331" s="61"/>
      <c r="CD331" s="332"/>
      <c r="CL331" s="332"/>
      <c r="CR331" t="s">
        <v>1010</v>
      </c>
    </row>
    <row r="332" spans="2:96" x14ac:dyDescent="0.2">
      <c r="B332" s="246"/>
      <c r="C332" s="246"/>
      <c r="D332" s="246"/>
      <c r="E332" s="246"/>
      <c r="F332" s="246"/>
      <c r="G332" s="246"/>
      <c r="H332" s="246"/>
      <c r="I332" s="246"/>
      <c r="J332" s="246"/>
      <c r="K332" s="246"/>
      <c r="L332" s="270"/>
      <c r="M332" s="358"/>
      <c r="N332" s="335"/>
      <c r="O332" s="246"/>
      <c r="P332" s="246"/>
      <c r="Q332" s="246"/>
      <c r="R332" s="246"/>
      <c r="S332" s="249" t="str">
        <f>IF(BN332&lt;30,$BX$1,IF(BN332&gt;70,$BR$1,$BV$1))</f>
        <v>˄</v>
      </c>
      <c r="T332" s="246"/>
      <c r="U332" s="208" t="s">
        <v>1011</v>
      </c>
      <c r="V332" t="s">
        <v>1012</v>
      </c>
      <c r="X332" s="80">
        <v>87.17</v>
      </c>
      <c r="Y332" s="189"/>
      <c r="Z332" s="189"/>
      <c r="AA332" s="22">
        <f>AN332+AP332+AR332+AZ332+BB332+BG332+BJ332+BM332+BT332+BW332+BY332+AC332+AI332+BP332+AK332</f>
        <v>166.5</v>
      </c>
      <c r="AB332" s="336">
        <f>IF(X332&gt;0,AB$331,0)</f>
        <v>1</v>
      </c>
      <c r="AC332" s="337">
        <f>IF(AB332&gt;0,AC$331,0)</f>
        <v>61.5</v>
      </c>
      <c r="AD332" s="366">
        <f>AB332*M332</f>
        <v>0</v>
      </c>
      <c r="AE332" s="337">
        <f>AC332*M332</f>
        <v>0</v>
      </c>
      <c r="AF332" s="332">
        <v>1752005</v>
      </c>
      <c r="AG332" s="332">
        <v>332774</v>
      </c>
      <c r="AH332" s="225" t="str">
        <f>IF(AF332&gt;2500000,AQ$2,IF(AF332&gt;1000000,AR$2,IF(AF332&gt;750000,AS$2,IF(AF332&gt;500000,AT$2,IF(AF332&lt;500000,AU$2)))))</f>
        <v>B</v>
      </c>
      <c r="AI332" s="31">
        <f>IF(AH332=AQ$2,20,IF(AH332=AR$2,15,IF(AH332=AS$2,10,IF(AH332=AT$2,5,IF(AH332=AU$2,0)))))</f>
        <v>15</v>
      </c>
      <c r="AJ332" s="284">
        <v>82</v>
      </c>
      <c r="AK332" s="31">
        <f>IF(AJ332&gt;84,20,IF(AJ332&gt;80,15,IF(AJ332&gt;75,10,IF(AJ332&gt;70,5,IF(AJ332&gt;49,0,IF(AJ332&lt;1,0,IF(AJ332&lt;20,-20,IF(AJ332&lt;30,-15,IF(AJ332&lt;40,-10,IF(AJ332&lt;50,-5))))))))))</f>
        <v>15</v>
      </c>
      <c r="AL332" s="22"/>
      <c r="AM332" s="371" t="s">
        <v>397</v>
      </c>
      <c r="AN332" s="22">
        <f>IF(AM332=$AN$1,20,IF(AM332=$AO$1,17,IF(AM332=$AP$1,12,IF(AM332=$AQ$1,5,IF(AM332=$AR$1,0)))))</f>
        <v>17</v>
      </c>
      <c r="AP332" s="31"/>
      <c r="AQ332" s="176" t="s">
        <v>401</v>
      </c>
      <c r="AR332" s="1">
        <f>IF(AQ332=$AS$1,20,IF(AQ332=$AU$1,18,IF(AQ332=$AW$1,14,IF(AQ332=$AY$1,10,IF(AQ332=$BA$1,5,IF(AQ332=$BC$1,0,IF(AQ332=$BD$1,-2.5)))))))</f>
        <v>20</v>
      </c>
      <c r="AS332" s="189">
        <v>0.01</v>
      </c>
      <c r="AT332" s="22">
        <f>IF(AS332&lt;1,5,IF(AS332&lt;2,0,IF(AS332&gt;2,-5, IF(AS332=0,5,IF(AS332&lt;0,-7)))))</f>
        <v>5</v>
      </c>
      <c r="AU332" s="189">
        <v>19.38</v>
      </c>
      <c r="AV332" s="22">
        <f>IF(AU332&lt;0,-7,IF(AU332&lt;15,5,IF(AU332&lt;25,2,IF(AU332=25,-5,IF(AU332&gt;25,0)))))</f>
        <v>2</v>
      </c>
      <c r="AW332" s="189">
        <v>0.1</v>
      </c>
      <c r="AX332" s="22">
        <f>IF(AW332=1,5,IF(AW332&lt;1,5,IF(AW332&gt;1,0)))</f>
        <v>5</v>
      </c>
      <c r="AY332" s="176" t="s">
        <v>401</v>
      </c>
      <c r="AZ332" s="189">
        <f>IF(AY332=$AS$1,20,IF(AY332=$AU$1,18,IF(AY332=$AW$1,14,IF(AY332=$AY$1,10,IF(AY332=$BA$1,5,IF(AY332=$BC$1,0,IF(AY332=$BD$1,-2.5)))))))</f>
        <v>20</v>
      </c>
      <c r="BA332" s="18">
        <v>0.32700000000000001</v>
      </c>
      <c r="BB332" s="1">
        <f>IF(BA332&gt;0.05,2,IF(BA332&gt;0,1,IF(BA332&lt;-0.05,-1,IF(BA332&lt;0.1,-2))))</f>
        <v>2</v>
      </c>
      <c r="BC332" s="3">
        <v>45657</v>
      </c>
      <c r="BD332" s="22">
        <v>69.069999999999993</v>
      </c>
      <c r="BE332" s="22">
        <f>X332</f>
        <v>87.17</v>
      </c>
      <c r="BF332" s="18">
        <f>IF(BD332&gt;0,(BE332-BD332)/BD332,0)</f>
        <v>0.2620529897205735</v>
      </c>
      <c r="BG332" s="1">
        <f>IF(BF332&gt;0.05,4,IF(BF332&gt;0,2,IF(BF332&lt;-0.05,-2,IF(BF332&lt;0.1,-4))))</f>
        <v>4</v>
      </c>
      <c r="BH332" s="225">
        <v>3.5</v>
      </c>
      <c r="BI332" s="225">
        <f>BH332*M332</f>
        <v>0</v>
      </c>
      <c r="BJ332" s="225">
        <f>IF(BH332&gt;5,-1,IF(BH332&gt;4,0,IF(BH332&gt;3,1,IF(BH332&gt;2,2,IF(BH332&gt;1,2, IF(BH332=0,2,IF(BH332&lt;-5,-2,IF(BH332&lt;4,2,IF(BH332&lt;0,1)))))))))</f>
        <v>1</v>
      </c>
      <c r="BK332" s="31">
        <v>3</v>
      </c>
      <c r="BL332" s="31">
        <f>BK332*M332</f>
        <v>0</v>
      </c>
      <c r="BM332" s="1">
        <f>IF(BK332&gt;40,4,IF(BK332&gt;30,3.5,IF(BK332&gt;20,3,IF(BK332&gt;10,2,IF(BK332&gt;0,1,IF(BK332=0,0.5,IF(BK332&lt;-40,-4,IF(BK332&lt;-30,-3,IF(BK332&lt;-20,-2.5,IF(BK332&lt;-10,-2,IF(BK332&lt;0,0)))))))))))</f>
        <v>1</v>
      </c>
      <c r="BN332" s="61">
        <v>75</v>
      </c>
      <c r="BO332" s="61">
        <f>BN332*M332</f>
        <v>0</v>
      </c>
      <c r="BP332" s="1">
        <f>IF(BN332&lt;10,5,IF(BN332&lt;20,4,IF(BN332&lt;30,3,IF(BN332&lt;40,2,IF(BN332&lt;50,1,IF(BN332=50,0,IF(BN332&gt;90,-5,IF(BN332&gt;80,-4,IF(BN332&gt;70,-3,IF(BN332&gt;60,-2,IF(BN332&gt;50,-1,0)))))))))))</f>
        <v>-3</v>
      </c>
      <c r="BQ332" s="206"/>
      <c r="BR332" s="61">
        <v>0.8</v>
      </c>
      <c r="BS332" s="337">
        <f>BR332*M332</f>
        <v>0</v>
      </c>
      <c r="BT332" s="225">
        <f>IF(BR332=1,20,IF(BR332&gt;0.9,16,IF(BR332&gt;0.8,12,IF(BR332&gt;0.7,8,IF(BR332&gt;0.6,4,IF(BR332&gt;0.5,0,IF(BR332&gt;0.4,-1,IF(BR332&gt;0.3,-2,IF(BR332&gt;0.2,-3,IF(BR332&gt;0.1,-4,IF(BR332&gt;0,-5,IF(BR332=0,-5))))))))))))</f>
        <v>8</v>
      </c>
      <c r="BU332" s="61"/>
      <c r="BV332" s="1" t="s">
        <v>413</v>
      </c>
      <c r="BW332" s="1">
        <f>IF(BV332=$BZ$1,8,IF(BV332=$CA$1,4,IF(BV332=$CB$1,0,IF(BV332=$CC$1,-4,IF(BV332=$CE$1,-8)))))</f>
        <v>0</v>
      </c>
      <c r="BX332" s="206" t="s">
        <v>408</v>
      </c>
      <c r="BY332" s="206">
        <f>IF(BX332=BR$1,5,IF(BX332=BV$1,0,IF(BX332=BX$1,-5)))</f>
        <v>5</v>
      </c>
      <c r="BZ332" s="3"/>
      <c r="CA332" s="1" t="s">
        <v>437</v>
      </c>
      <c r="CB332" s="61"/>
      <c r="CC332" s="61"/>
      <c r="CD332" s="332"/>
      <c r="CE332" t="s">
        <v>1013</v>
      </c>
      <c r="CF332" t="s">
        <v>1014</v>
      </c>
      <c r="CG332" t="s">
        <v>1010</v>
      </c>
      <c r="CH332" t="s">
        <v>1010</v>
      </c>
      <c r="CL332" s="332"/>
      <c r="CR332" t="s">
        <v>1011</v>
      </c>
    </row>
    <row r="333" spans="2:96" x14ac:dyDescent="0.2">
      <c r="B333" s="246"/>
      <c r="C333" s="246"/>
      <c r="D333" s="246"/>
      <c r="E333" s="246"/>
      <c r="F333" s="246"/>
      <c r="G333" s="246"/>
      <c r="H333" s="246"/>
      <c r="I333" s="246"/>
      <c r="J333" s="246" t="s">
        <v>1015</v>
      </c>
      <c r="K333" s="246"/>
      <c r="L333" s="270"/>
      <c r="M333" s="358"/>
      <c r="N333" s="335"/>
      <c r="O333" s="246"/>
      <c r="P333" s="246"/>
      <c r="Q333" s="246"/>
      <c r="R333" s="246"/>
      <c r="S333" s="249" t="str">
        <f>IF(BN333&lt;30,$BX$1,IF(BN333&gt;70,$BR$1,$BV$1))</f>
        <v>˅</v>
      </c>
      <c r="T333" s="246" t="s">
        <v>1016</v>
      </c>
      <c r="U333" s="208" t="s">
        <v>1017</v>
      </c>
      <c r="V333" t="s">
        <v>1018</v>
      </c>
      <c r="X333" s="80">
        <v>66.52</v>
      </c>
      <c r="Y333" s="189"/>
      <c r="Z333" s="189"/>
      <c r="AA333" s="22">
        <f>AN333+AP333+AR333+AZ333+BB333+BG333+BJ333+BM333+BT333+BW333+BY333+AC333+AI333+BP333+AK333</f>
        <v>94.5</v>
      </c>
      <c r="AB333" s="336">
        <f>IF(X333&gt;0,AB$331,0)</f>
        <v>1</v>
      </c>
      <c r="AC333" s="337">
        <f>IF(AB333&gt;0,AC$331,0)</f>
        <v>61.5</v>
      </c>
      <c r="AD333" s="366">
        <f>AB333*M333</f>
        <v>0</v>
      </c>
      <c r="AE333" s="337">
        <f>AC333*M333</f>
        <v>0</v>
      </c>
      <c r="AF333" s="332">
        <v>96819</v>
      </c>
      <c r="AG333" s="332">
        <v>-1190326</v>
      </c>
      <c r="AH333" s="225" t="str">
        <f>IF(AF333&gt;2500000,AQ$2,IF(AF333&gt;1000000,AR$2,IF(AF333&gt;750000,AS$2,IF(AF333&gt;500000,AT$2,IF(AF333&lt;500000,AU$2)))))</f>
        <v>F</v>
      </c>
      <c r="AI333" s="31">
        <f>IF(AH333=AQ$2,20,IF(AH333=AR$2,15,IF(AH333=AS$2,10,IF(AH333=AT$2,5,IF(AH333=AU$2,0)))))</f>
        <v>0</v>
      </c>
      <c r="AJ333" s="284">
        <v>32</v>
      </c>
      <c r="AK333" s="31">
        <f>IF(AJ333&gt;84,20,IF(AJ333&gt;80,15,IF(AJ333&gt;75,10,IF(AJ333&gt;70,5,IF(AJ333&gt;49,0,IF(AJ333&lt;1,0,IF(AJ333&lt;20,-20,IF(AJ333&lt;30,-15,IF(AJ333&lt;40,-10,IF(AJ333&lt;50,-5))))))))))</f>
        <v>-10</v>
      </c>
      <c r="AL333" s="22"/>
      <c r="AM333" s="2" t="s">
        <v>398</v>
      </c>
      <c r="AN333" s="22">
        <f>IF(AM333=$AN$1,20,IF(AM333=$AO$1,17,IF(AM333=$AP$1,12,IF(AM333=$AQ$1,5,IF(AM333=$AR$1,0)))))</f>
        <v>12</v>
      </c>
      <c r="AP333" s="31"/>
      <c r="AQ333" s="271" t="s">
        <v>405</v>
      </c>
      <c r="AR333" s="1">
        <f>IF(AQ333=$AS$1,20,IF(AQ333=$AU$1,18,IF(AQ333=$AW$1,14,IF(AQ333=$AY$1,10,IF(AQ333=$BA$1,5,IF(AQ333=$BC$1,0,IF(AQ333=$BD$1,-2.5)))))))</f>
        <v>5</v>
      </c>
      <c r="AS333" s="189">
        <v>0.12</v>
      </c>
      <c r="AT333" s="22">
        <f>IF(AS333&lt;1,5,IF(AS333&lt;2,0,IF(AS333&gt;2,-5, IF(AS333=0,5,IF(AS333&lt;0,-7)))))</f>
        <v>5</v>
      </c>
      <c r="AU333" s="189">
        <v>-12.25</v>
      </c>
      <c r="AV333" s="22">
        <f>IF(AU333&lt;0,-7,IF(AU333&lt;15,5,IF(AU333&lt;25,2,IF(AU333=25,-5,IF(AU333&gt;25,0)))))</f>
        <v>-7</v>
      </c>
      <c r="AW333" s="189">
        <v>0.06</v>
      </c>
      <c r="AX333" s="22">
        <f>IF(AW333=1,5,IF(AW333&lt;1,5,IF(AW333&gt;1,0)))</f>
        <v>5</v>
      </c>
      <c r="AY333" s="273" t="s">
        <v>406</v>
      </c>
      <c r="AZ333" s="189">
        <f>IF(AY333=$AS$1,20,IF(AY333=$AU$1,18,IF(AY333=$AW$1,14,IF(AY333=$AY$1,10,IF(AY333=$BA$1,5,IF(AY333=$BC$1,0,IF(AY333=$BD$1,-2.5)))))))</f>
        <v>0</v>
      </c>
      <c r="BA333" s="18">
        <v>0.32500000000000001</v>
      </c>
      <c r="BB333" s="1">
        <f>IF(BA333&gt;0.05,2,IF(BA333&gt;0,1,IF(BA333&lt;-0.05,-1,IF(BA333&lt;0.1,-2))))</f>
        <v>2</v>
      </c>
      <c r="BC333" s="3">
        <v>45657</v>
      </c>
      <c r="BD333" s="22">
        <v>39.36</v>
      </c>
      <c r="BE333" s="22">
        <f>X333</f>
        <v>66.52</v>
      </c>
      <c r="BF333" s="18">
        <f>IF(BD333&gt;0,(BE333-BD333)/BD333,0)</f>
        <v>0.69004065040650397</v>
      </c>
      <c r="BG333" s="1">
        <f>IF(BF333&gt;0.05,4,IF(BF333&gt;0,2,IF(BF333&lt;-0.05,-2,IF(BF333&lt;0.1,-4))))</f>
        <v>4</v>
      </c>
      <c r="BH333" s="225">
        <v>1</v>
      </c>
      <c r="BI333" s="225">
        <f>BH333*M333</f>
        <v>0</v>
      </c>
      <c r="BJ333" s="225">
        <f>IF(BH333&gt;5,-1,IF(BH333&gt;4,0,IF(BH333&gt;3,1,IF(BH333&gt;2,2,IF(BH333&gt;1,2, IF(BH333=0,2,IF(BH333&lt;-5,-2,IF(BH333&lt;4,2,IF(BH333&lt;0,1)))))))))</f>
        <v>2</v>
      </c>
      <c r="BK333" s="31">
        <v>10</v>
      </c>
      <c r="BL333" s="31">
        <f>BK333*M333</f>
        <v>0</v>
      </c>
      <c r="BM333" s="1">
        <f>IF(BK333&gt;40,4,IF(BK333&gt;30,3.5,IF(BK333&gt;20,3,IF(BK333&gt;10,2,IF(BK333&gt;0,1,IF(BK333=0,0.5,IF(BK333&lt;-40,-4,IF(BK333&lt;-30,-3,IF(BK333&lt;-20,-2.5,IF(BK333&lt;-10,-2,IF(BK333&lt;0,0)))))))))))</f>
        <v>1</v>
      </c>
      <c r="BN333" s="61">
        <v>17</v>
      </c>
      <c r="BO333" s="61">
        <f>BN333*M333</f>
        <v>0</v>
      </c>
      <c r="BP333" s="1">
        <f>IF(BN333&lt;10,5,IF(BN333&lt;20,4,IF(BN333&lt;30,3,IF(BN333&lt;40,2,IF(BN333&lt;50,1,IF(BN333=50,0,IF(BN333&gt;90,-5,IF(BN333&gt;80,-4,IF(BN333&gt;70,-3,IF(BN333&gt;60,-2,IF(BN333&gt;50,-1,0)))))))))))</f>
        <v>4</v>
      </c>
      <c r="BQ333" s="206"/>
      <c r="BR333" s="61">
        <v>0.81</v>
      </c>
      <c r="BS333" s="337">
        <f>BR333*M333</f>
        <v>0</v>
      </c>
      <c r="BT333" s="225">
        <f>IF(BR333=1,20,IF(BR333&gt;0.9,16,IF(BR333&gt;0.8,12,IF(BR333&gt;0.7,8,IF(BR333&gt;0.6,4,IF(BR333&gt;0.5,0,IF(BR333&gt;0.4,-1,IF(BR333&gt;0.3,-2,IF(BR333&gt;0.2,-3,IF(BR333&gt;0.1,-4,IF(BR333&gt;0,-5,IF(BR333=0,-5))))))))))))</f>
        <v>12</v>
      </c>
      <c r="BU333" s="61"/>
      <c r="BV333" s="1" t="s">
        <v>414</v>
      </c>
      <c r="BW333" s="1">
        <f>IF(BV333=$BZ$1,8,IF(BV333=$CA$1,4,IF(BV333=$CB$1,0,IF(BV333=$CC$1,-4,IF(BV333=$CE$1,-8)))))</f>
        <v>-4</v>
      </c>
      <c r="BX333" s="206" t="s">
        <v>408</v>
      </c>
      <c r="BY333" s="206">
        <f>IF(BX333=BR$1,5,IF(BX333=BV$1,0,IF(BX333=BX$1,-5)))</f>
        <v>5</v>
      </c>
      <c r="BZ333" s="3"/>
      <c r="CA333" s="1" t="s">
        <v>437</v>
      </c>
      <c r="CB333" s="61"/>
      <c r="CC333" s="61"/>
      <c r="CD333" s="332"/>
      <c r="CE333" t="s">
        <v>1013</v>
      </c>
      <c r="CF333" t="s">
        <v>1014</v>
      </c>
      <c r="CG333" t="s">
        <v>1010</v>
      </c>
      <c r="CH333" t="s">
        <v>1010</v>
      </c>
      <c r="CL333" s="332"/>
      <c r="CR333" t="s">
        <v>1017</v>
      </c>
    </row>
    <row r="334" spans="2:96" ht="15.75" hidden="1" customHeight="1" x14ac:dyDescent="0.2">
      <c r="B334" s="246"/>
      <c r="C334" s="246"/>
      <c r="D334" s="246"/>
      <c r="E334" s="246"/>
      <c r="F334" s="246"/>
      <c r="G334" s="246"/>
      <c r="H334" s="246"/>
      <c r="I334" s="246"/>
      <c r="J334" s="246"/>
      <c r="K334" s="246"/>
      <c r="L334" s="270"/>
      <c r="M334" s="358"/>
      <c r="N334" s="335"/>
      <c r="O334" s="246"/>
      <c r="P334" s="246"/>
      <c r="Q334" s="246"/>
      <c r="R334" s="246"/>
      <c r="S334" s="470"/>
      <c r="T334" s="208"/>
      <c r="U334" s="33"/>
      <c r="X334" s="80"/>
      <c r="Y334" s="189"/>
      <c r="Z334" s="189"/>
      <c r="AA334" s="22">
        <f>AN334+AP334+AR334+AZ334+BB334+BG334+BJ334+BM334+BT334+BW334+BY334+AC334+AI334+BP334+AK334</f>
        <v>1.5</v>
      </c>
      <c r="AB334" s="336">
        <f>IF(X334&gt;0,AB$331,0)</f>
        <v>0</v>
      </c>
      <c r="AC334" s="337">
        <f>IF(AB334&gt;0,AC$331,0)</f>
        <v>0</v>
      </c>
      <c r="AD334" s="366">
        <f>AB334*M334</f>
        <v>0</v>
      </c>
      <c r="AE334" s="337">
        <f>AC334*M334</f>
        <v>0</v>
      </c>
      <c r="AF334" s="332"/>
      <c r="AG334" s="332"/>
      <c r="AH334" s="225" t="str">
        <f>IF(AF334&gt;2500000,AQ$2,IF(AF334&gt;1000000,AR$2,IF(AF334&gt;750000,AS$2,IF(AF334&gt;500000,AT$2,IF(AF334&lt;500000,AU$2)))))</f>
        <v>F</v>
      </c>
      <c r="AI334" s="31">
        <f>IF(AH334=AQ$2,20,IF(AH334=AR$2,15,IF(AH334=AS$2,10,IF(AH334=AT$2,5,IF(AH334=AU$2,0)))))</f>
        <v>0</v>
      </c>
      <c r="AJ334" s="284"/>
      <c r="AK334" s="31">
        <f>IF(AJ334&gt;84,20,IF(AJ334&gt;80,15,IF(AJ334&gt;75,10,IF(AJ334&gt;70,5,IF(AJ334&gt;49,0,IF(AJ334&lt;1,0,IF(AJ334&lt;20,-20,IF(AJ334&lt;30,-15,IF(AJ334&lt;40,-10,IF(AJ334&lt;50,-5))))))))))</f>
        <v>0</v>
      </c>
      <c r="AL334" s="22"/>
      <c r="AM334" s="2"/>
      <c r="AN334" s="22" t="b">
        <f>IF(AM334=$AN$1,20,IF(AM334=$AO$1,17,IF(AM334=$AP$1,12,IF(AM334=$AQ$1,5,IF(AM334=$AR$1,0)))))</f>
        <v>0</v>
      </c>
      <c r="AP334" s="31"/>
      <c r="AQ334" s="175"/>
      <c r="AR334" s="1" t="b">
        <f>IF(AQ334=$AS$1,20,IF(AQ334=$AU$1,18,IF(AQ334=$AW$1,14,IF(AQ334=$AY$1,10,IF(AQ334=$BA$1,5,IF(AQ334=$BC$1,0,IF(AQ334=$BD$1,-2.5)))))))</f>
        <v>0</v>
      </c>
      <c r="AS334" s="189"/>
      <c r="AT334" s="22">
        <f>IF(AS334&lt;1,5,IF(AS334&lt;2,0,IF(AS334&gt;2,-5, IF(AS334=0,5,IF(AS334&lt;0,-7)))))</f>
        <v>5</v>
      </c>
      <c r="AU334" s="189"/>
      <c r="AV334" s="22">
        <f>IF(AU334&lt;0,-7,IF(AU334&lt;15,5,IF(AU334&lt;25,2,IF(AU334=25,-5,IF(AU334&gt;25,0)))))</f>
        <v>5</v>
      </c>
      <c r="AW334" s="189"/>
      <c r="AX334" s="22">
        <f>IF(AW334=1,5,IF(AW334&lt;1,5,IF(AW334&gt;1,0)))</f>
        <v>5</v>
      </c>
      <c r="AY334" s="189"/>
      <c r="AZ334" s="189" t="b">
        <f>IF(AY334=$AS$1,20,IF(AY334=$AU$1,18,IF(AY334=$AW$1,14,IF(AY334=$AY$1,10,IF(AY334=$BA$1,5,IF(AY334=$BC$1,0,IF(AY334=$BD$1,-2.5)))))))</f>
        <v>0</v>
      </c>
      <c r="BA334" s="18"/>
      <c r="BB334" s="1">
        <f>IF(BA334&gt;0.05,2,IF(BA334&gt;0,1,IF(BA334&lt;-0.05,-1,IF(BA334&lt;0.1,-2))))</f>
        <v>-2</v>
      </c>
      <c r="BC334" s="3">
        <v>45657</v>
      </c>
      <c r="BD334" s="22"/>
      <c r="BE334" s="22">
        <f>X334</f>
        <v>0</v>
      </c>
      <c r="BF334" s="18">
        <f>IF(BD334&gt;0,(BE334-BD334)/BD334,0)</f>
        <v>0</v>
      </c>
      <c r="BG334" s="1">
        <f>IF(BF334&gt;0.05,4,IF(BF334&gt;0,2,IF(BF334&lt;-0.05,-2,IF(BF334&lt;0.1,-4))))</f>
        <v>-4</v>
      </c>
      <c r="BH334" s="225"/>
      <c r="BI334" s="225">
        <f>BH334*M334</f>
        <v>0</v>
      </c>
      <c r="BJ334" s="225">
        <f>IF(BH334&gt;5,-1,IF(BH334&gt;4,0,IF(BH334&gt;3,1,IF(BH334&gt;2,2,IF(BH334&gt;1,2, IF(BH334=0,2,IF(BH334&lt;-5,-2,IF(BH334&lt;4,2,IF(BH334&lt;0,1)))))))))</f>
        <v>2</v>
      </c>
      <c r="BK334" s="31"/>
      <c r="BL334" s="31">
        <f>BK334*M334</f>
        <v>0</v>
      </c>
      <c r="BM334" s="1">
        <f>IF(BK334&gt;40,4,IF(BK334&gt;30,3.5,IF(BK334&gt;20,3,IF(BK334&gt;10,2,IF(BK334&gt;0,1,IF(BK334=0,0.5,IF(BK334&lt;-40,-4,IF(BK334&lt;-30,-3,IF(BK334&lt;-20,-2.5,IF(BK334&lt;-10,-2,IF(BK334&lt;0,0)))))))))))</f>
        <v>0.5</v>
      </c>
      <c r="BN334" s="61"/>
      <c r="BO334" s="61">
        <f>BN334*M334</f>
        <v>0</v>
      </c>
      <c r="BP334" s="1">
        <f>IF(BN334&lt;10,5,IF(BN334&lt;20,4,IF(BN334&lt;30,3,IF(BN334&lt;40,2,IF(BN334&lt;50,1,IF(BN334=50,0,IF(BN334&gt;90,-5,IF(BN334&gt;80,-4,IF(BN334&gt;70,-3,IF(BN334&gt;60,-2,IF(BN334&gt;50,-1,0)))))))))))</f>
        <v>5</v>
      </c>
      <c r="BQ334" s="206"/>
      <c r="BR334" s="61"/>
      <c r="BS334" s="337">
        <f>BR334*M334</f>
        <v>0</v>
      </c>
      <c r="BT334" s="225">
        <f>IF(BR334=1,20,IF(BR334&gt;0.9,16,IF(BR334&gt;0.8,12,IF(BR334&gt;0.7,8,IF(BR334&gt;0.6,4,IF(BR334&gt;0.5,0,IF(BR334&gt;0.4,-1,IF(BR334&gt;0.3,-2,IF(BR334&gt;0.2,-3,IF(BR334&gt;0.1,-4,IF(BR334&gt;0,-5,IF(BR334=0,-5))))))))))))</f>
        <v>-5</v>
      </c>
      <c r="BU334" s="61"/>
      <c r="BV334" s="1"/>
      <c r="BW334" s="1" t="b">
        <f>IF(BV334=$BZ$1,8,IF(BV334=$CA$1,4,IF(BV334=$CB$1,0,IF(BV334=$CC$1,-4,IF(BV334=$CE$1,-8)))))</f>
        <v>0</v>
      </c>
      <c r="BX334" s="206" t="s">
        <v>408</v>
      </c>
      <c r="BY334" s="206">
        <f>IF(BX334=BR$1,5,IF(BX334=BV$1,0,IF(BX334=BX$1,-5)))</f>
        <v>5</v>
      </c>
      <c r="BZ334" s="3"/>
      <c r="CA334" s="1" t="s">
        <v>437</v>
      </c>
      <c r="CB334" s="61"/>
      <c r="CC334" s="61"/>
      <c r="CD334" s="332"/>
      <c r="CL334" s="332"/>
    </row>
    <row r="335" spans="2:96" ht="15.75" hidden="1" customHeight="1" x14ac:dyDescent="0.2">
      <c r="B335" s="246"/>
      <c r="C335" s="246"/>
      <c r="D335" s="246"/>
      <c r="E335" s="246"/>
      <c r="F335" s="246"/>
      <c r="G335" s="246"/>
      <c r="H335" s="246"/>
      <c r="I335" s="246"/>
      <c r="J335" s="246"/>
      <c r="K335" s="246"/>
      <c r="L335" s="270"/>
      <c r="M335" s="358"/>
      <c r="N335" s="335"/>
      <c r="O335" s="246"/>
      <c r="P335" s="246"/>
      <c r="Q335" s="246"/>
      <c r="R335" s="246"/>
      <c r="S335" s="470"/>
      <c r="T335" s="208"/>
      <c r="U335" s="33"/>
      <c r="X335" s="80"/>
      <c r="Y335" s="189"/>
      <c r="Z335" s="189"/>
      <c r="AA335" s="22">
        <f>AN335+AP335+AR335+AZ335+BB335+BG335+BJ335+BM335+BT335+BW335+BY335+AC335+AI335+BP335+AK335</f>
        <v>1.5</v>
      </c>
      <c r="AB335" s="336">
        <f>IF(X335&gt;0,AB$331,0)</f>
        <v>0</v>
      </c>
      <c r="AC335" s="337">
        <f>IF(AB335&gt;0,AC$331,0)</f>
        <v>0</v>
      </c>
      <c r="AD335" s="366">
        <f>AB335*M335</f>
        <v>0</v>
      </c>
      <c r="AE335" s="337">
        <f>AC335*M335</f>
        <v>0</v>
      </c>
      <c r="AF335" s="332"/>
      <c r="AG335" s="332"/>
      <c r="AH335" s="225" t="str">
        <f>IF(AF335&gt;2500000,AQ$2,IF(AF335&gt;1000000,AR$2,IF(AF335&gt;750000,AS$2,IF(AF335&gt;500000,AT$2,IF(AF335&lt;500000,AU$2)))))</f>
        <v>F</v>
      </c>
      <c r="AI335" s="31">
        <f>IF(AH335=AQ$2,20,IF(AH335=AR$2,15,IF(AH335=AS$2,10,IF(AH335=AT$2,5,IF(AH335=AU$2,0)))))</f>
        <v>0</v>
      </c>
      <c r="AJ335" s="284"/>
      <c r="AK335" s="31">
        <f>IF(AJ335&gt;84,20,IF(AJ335&gt;80,15,IF(AJ335&gt;75,10,IF(AJ335&gt;70,5,IF(AJ335&gt;49,0,IF(AJ335&lt;1,0,IF(AJ335&lt;20,-20,IF(AJ335&lt;30,-15,IF(AJ335&lt;40,-10,IF(AJ335&lt;50,-5))))))))))</f>
        <v>0</v>
      </c>
      <c r="AL335" s="22"/>
      <c r="AM335" s="2"/>
      <c r="AN335" s="22" t="b">
        <f>IF(AM335=$AN$1,20,IF(AM335=$AO$1,17,IF(AM335=$AP$1,12,IF(AM335=$AQ$1,5,IF(AM335=$AR$1,0)))))</f>
        <v>0</v>
      </c>
      <c r="AP335" s="31"/>
      <c r="AQ335" s="175"/>
      <c r="AR335" s="1" t="b">
        <f>IF(AQ335=$AS$1,20,IF(AQ335=$AU$1,18,IF(AQ335=$AW$1,14,IF(AQ335=$AY$1,10,IF(AQ335=$BA$1,5,IF(AQ335=$BC$1,0,IF(AQ335=$BD$1,-2.5)))))))</f>
        <v>0</v>
      </c>
      <c r="AS335" s="189"/>
      <c r="AT335" s="22">
        <f>IF(AS335&lt;1,5,IF(AS335&lt;2,0,IF(AS335&gt;2,-5, IF(AS335=0,5,IF(AS335&lt;0,-7)))))</f>
        <v>5</v>
      </c>
      <c r="AU335" s="189"/>
      <c r="AV335" s="22">
        <f>IF(AU335&lt;0,-7,IF(AU335&lt;15,5,IF(AU335&lt;25,2,IF(AU335=25,-5,IF(AU335&gt;25,0)))))</f>
        <v>5</v>
      </c>
      <c r="AW335" s="189"/>
      <c r="AX335" s="22">
        <f>IF(AW335=1,5,IF(AW335&lt;1,5,IF(AW335&gt;1,0)))</f>
        <v>5</v>
      </c>
      <c r="AY335" s="189"/>
      <c r="AZ335" s="189" t="b">
        <f>IF(AY335=$AS$1,20,IF(AY335=$AU$1,18,IF(AY335=$AW$1,14,IF(AY335=$AY$1,10,IF(AY335=$BA$1,5,IF(AY335=$BC$1,0,IF(AY335=$BD$1,-2.5)))))))</f>
        <v>0</v>
      </c>
      <c r="BA335" s="18"/>
      <c r="BB335" s="1">
        <f>IF(BA335&gt;0.05,2,IF(BA335&gt;0,1,IF(BA335&lt;-0.05,-1,IF(BA335&lt;0.1,-2))))</f>
        <v>-2</v>
      </c>
      <c r="BC335" s="3">
        <v>45657</v>
      </c>
      <c r="BD335" s="22"/>
      <c r="BE335" s="22">
        <f>X335</f>
        <v>0</v>
      </c>
      <c r="BF335" s="18">
        <f>IF(BD335&gt;0,(BE335-BD335)/BD335,0)</f>
        <v>0</v>
      </c>
      <c r="BG335" s="1">
        <f>IF(BF335&gt;0.05,4,IF(BF335&gt;0,2,IF(BF335&lt;-0.05,-2,IF(BF335&lt;0.1,-4))))</f>
        <v>-4</v>
      </c>
      <c r="BH335" s="225"/>
      <c r="BI335" s="225">
        <f>BH335*M335</f>
        <v>0</v>
      </c>
      <c r="BJ335" s="225">
        <f>IF(BH335&gt;5,-1,IF(BH335&gt;4,0,IF(BH335&gt;3,1,IF(BH335&gt;2,2,IF(BH335&gt;1,2, IF(BH335=0,2,IF(BH335&lt;-5,-2,IF(BH335&lt;4,2,IF(BH335&lt;0,1)))))))))</f>
        <v>2</v>
      </c>
      <c r="BK335" s="31"/>
      <c r="BL335" s="31">
        <f>BK335*M335</f>
        <v>0</v>
      </c>
      <c r="BM335" s="1">
        <f>IF(BK335&gt;40,4,IF(BK335&gt;30,3.5,IF(BK335&gt;20,3,IF(BK335&gt;10,2,IF(BK335&gt;0,1,IF(BK335=0,0.5,IF(BK335&lt;-40,-4,IF(BK335&lt;-30,-3,IF(BK335&lt;-20,-2.5,IF(BK335&lt;-10,-2,IF(BK335&lt;0,0)))))))))))</f>
        <v>0.5</v>
      </c>
      <c r="BN335" s="61"/>
      <c r="BO335" s="61">
        <f>BN335*M335</f>
        <v>0</v>
      </c>
      <c r="BP335" s="1">
        <f>IF(BN335&lt;10,5,IF(BN335&lt;20,4,IF(BN335&lt;30,3,IF(BN335&lt;40,2,IF(BN335&lt;50,1,IF(BN335=50,0,IF(BN335&gt;90,-5,IF(BN335&gt;80,-4,IF(BN335&gt;70,-3,IF(BN335&gt;60,-2,IF(BN335&gt;50,-1,0)))))))))))</f>
        <v>5</v>
      </c>
      <c r="BQ335" s="206"/>
      <c r="BR335" s="61"/>
      <c r="BS335" s="337">
        <f>BR335*M335</f>
        <v>0</v>
      </c>
      <c r="BT335" s="225">
        <f>IF(BR335=1,20,IF(BR335&gt;0.9,16,IF(BR335&gt;0.8,12,IF(BR335&gt;0.7,8,IF(BR335&gt;0.6,4,IF(BR335&gt;0.5,0,IF(BR335&gt;0.4,-1,IF(BR335&gt;0.3,-2,IF(BR335&gt;0.2,-3,IF(BR335&gt;0.1,-4,IF(BR335&gt;0,-5,IF(BR335=0,-5))))))))))))</f>
        <v>-5</v>
      </c>
      <c r="BU335" s="61"/>
      <c r="BV335" s="1"/>
      <c r="BW335" s="1" t="b">
        <f>IF(BV335=$BZ$1,8,IF(BV335=$CA$1,4,IF(BV335=$CB$1,0,IF(BV335=$CC$1,-4,IF(BV335=$CE$1,-8)))))</f>
        <v>0</v>
      </c>
      <c r="BX335" s="206" t="s">
        <v>408</v>
      </c>
      <c r="BY335" s="206">
        <f>IF(BX335=BR$1,5,IF(BX335=BV$1,0,IF(BX335=BX$1,-5)))</f>
        <v>5</v>
      </c>
      <c r="BZ335" s="3"/>
      <c r="CA335" s="1" t="s">
        <v>437</v>
      </c>
      <c r="CB335" s="61"/>
      <c r="CC335" s="61"/>
      <c r="CD335" s="332"/>
      <c r="CL335" s="332"/>
    </row>
    <row r="336" spans="2:96" ht="18.75" hidden="1" customHeight="1" x14ac:dyDescent="0.25">
      <c r="B336" s="246"/>
      <c r="C336" s="246"/>
      <c r="D336" s="246"/>
      <c r="E336" s="246"/>
      <c r="F336" s="246"/>
      <c r="G336" s="246"/>
      <c r="H336" s="246"/>
      <c r="I336" s="246"/>
      <c r="J336" s="246"/>
      <c r="K336" s="246"/>
      <c r="L336" s="270"/>
      <c r="M336" s="358"/>
      <c r="N336" s="335"/>
      <c r="O336" s="246"/>
      <c r="P336" s="246"/>
      <c r="Q336" s="246"/>
      <c r="R336" s="246"/>
      <c r="S336" s="470"/>
      <c r="T336" s="468"/>
      <c r="U336" s="33"/>
      <c r="X336" s="80"/>
      <c r="Y336" s="189"/>
      <c r="Z336" s="189"/>
      <c r="AA336" s="22">
        <f>AN336+AP336+AR336+AZ336+BB336+BG336+BJ336+BM336+BT336+BW336+BY336+AC336+AI336+BP336+AK336</f>
        <v>1.5</v>
      </c>
      <c r="AB336" s="336">
        <f>IF(X336&gt;0,AB$331,0)</f>
        <v>0</v>
      </c>
      <c r="AC336" s="337">
        <f>IF(AB336&gt;0,AC$331,0)</f>
        <v>0</v>
      </c>
      <c r="AD336" s="366">
        <f>AB336*M336</f>
        <v>0</v>
      </c>
      <c r="AE336" s="337">
        <f>AC336*M336</f>
        <v>0</v>
      </c>
      <c r="AF336" s="332"/>
      <c r="AG336" s="332"/>
      <c r="AH336" s="225" t="str">
        <f>IF(AF336&gt;2500000,AQ$2,IF(AF336&gt;1000000,AR$2,IF(AF336&gt;750000,AS$2,IF(AF336&gt;500000,AT$2,IF(AF336&lt;500000,AU$2)))))</f>
        <v>F</v>
      </c>
      <c r="AI336" s="31">
        <f>IF(AH336=AQ$2,20,IF(AH336=AR$2,15,IF(AH336=AS$2,10,IF(AH336=AT$2,5,IF(AH336=AU$2,0)))))</f>
        <v>0</v>
      </c>
      <c r="AJ336" s="284"/>
      <c r="AK336" s="31">
        <f>IF(AJ336&gt;84,20,IF(AJ336&gt;80,15,IF(AJ336&gt;75,10,IF(AJ336&gt;70,5,IF(AJ336&gt;49,0,IF(AJ336&lt;1,0,IF(AJ336&lt;20,-20,IF(AJ336&lt;30,-15,IF(AJ336&lt;40,-10,IF(AJ336&lt;50,-5))))))))))</f>
        <v>0</v>
      </c>
      <c r="AL336" s="22"/>
      <c r="AM336" s="2"/>
      <c r="AN336" s="22" t="b">
        <f>IF(AM336=$AN$1,20,IF(AM336=$AO$1,17,IF(AM336=$AP$1,12,IF(AM336=$AQ$1,5,IF(AM336=$AR$1,0)))))</f>
        <v>0</v>
      </c>
      <c r="AP336" s="31"/>
      <c r="AQ336" s="175"/>
      <c r="AR336" s="1" t="b">
        <f>IF(AQ336=$AS$1,20,IF(AQ336=$AU$1,18,IF(AQ336=$AW$1,14,IF(AQ336=$AY$1,10,IF(AQ336=$BA$1,5,IF(AQ336=$BC$1,0,IF(AQ336=$BD$1,-2.5)))))))</f>
        <v>0</v>
      </c>
      <c r="AS336" s="189"/>
      <c r="AT336" s="22">
        <f>IF(AS336&lt;1,5,IF(AS336&lt;2,0,IF(AS336&gt;2,-5, IF(AS336=0,5,IF(AS336&lt;0,-7)))))</f>
        <v>5</v>
      </c>
      <c r="AU336" s="189"/>
      <c r="AV336" s="22">
        <f>IF(AU336&lt;0,-7,IF(AU336&lt;15,5,IF(AU336&lt;25,2,IF(AU336=25,-5,IF(AU336&gt;25,0)))))</f>
        <v>5</v>
      </c>
      <c r="AW336" s="189"/>
      <c r="AX336" s="22">
        <f>IF(AW336=1,5,IF(AW336&lt;1,5,IF(AW336&gt;1,0)))</f>
        <v>5</v>
      </c>
      <c r="AY336" s="189"/>
      <c r="AZ336" s="189" t="b">
        <f>IF(AY336=$AS$1,20,IF(AY336=$AU$1,18,IF(AY336=$AW$1,14,IF(AY336=$AY$1,10,IF(AY336=$BA$1,5,IF(AY336=$BC$1,0,IF(AY336=$BD$1,-2.5)))))))</f>
        <v>0</v>
      </c>
      <c r="BA336" s="18"/>
      <c r="BB336" s="1">
        <f>IF(BA336&gt;0.05,2,IF(BA336&gt;0,1,IF(BA336&lt;-0.05,-1,IF(BA336&lt;0.1,-2))))</f>
        <v>-2</v>
      </c>
      <c r="BC336" s="3">
        <v>45657</v>
      </c>
      <c r="BD336" s="22"/>
      <c r="BE336" s="22">
        <f>X336</f>
        <v>0</v>
      </c>
      <c r="BF336" s="18">
        <f>IF(BD336&gt;0,(BE336-BD336)/BD336,0)</f>
        <v>0</v>
      </c>
      <c r="BG336" s="1">
        <f>IF(BF336&gt;0.05,4,IF(BF336&gt;0,2,IF(BF336&lt;-0.05,-2,IF(BF336&lt;0.1,-4))))</f>
        <v>-4</v>
      </c>
      <c r="BH336" s="225"/>
      <c r="BI336" s="225">
        <f>BH336*M336</f>
        <v>0</v>
      </c>
      <c r="BJ336" s="225">
        <f>IF(BH336&gt;5,-1,IF(BH336&gt;4,0,IF(BH336&gt;3,1,IF(BH336&gt;2,2,IF(BH336&gt;1,2, IF(BH336=0,2,IF(BH336&lt;-5,-2,IF(BH336&lt;4,2,IF(BH336&lt;0,1)))))))))</f>
        <v>2</v>
      </c>
      <c r="BK336" s="31"/>
      <c r="BL336" s="31">
        <f>BK336*M336</f>
        <v>0</v>
      </c>
      <c r="BM336" s="1">
        <f>IF(BK336&gt;40,4,IF(BK336&gt;30,3.5,IF(BK336&gt;20,3,IF(BK336&gt;10,2,IF(BK336&gt;0,1,IF(BK336=0,0.5,IF(BK336&lt;-40,-4,IF(BK336&lt;-30,-3,IF(BK336&lt;-20,-2.5,IF(BK336&lt;-10,-2,IF(BK336&lt;0,0)))))))))))</f>
        <v>0.5</v>
      </c>
      <c r="BN336" s="61"/>
      <c r="BO336" s="61">
        <f>BN336*M336</f>
        <v>0</v>
      </c>
      <c r="BP336" s="1">
        <f>IF(BN336&lt;10,5,IF(BN336&lt;20,4,IF(BN336&lt;30,3,IF(BN336&lt;40,2,IF(BN336&lt;50,1,IF(BN336=50,0,IF(BN336&gt;90,-5,IF(BN336&gt;80,-4,IF(BN336&gt;70,-3,IF(BN336&gt;60,-2,IF(BN336&gt;50,-1,0)))))))))))</f>
        <v>5</v>
      </c>
      <c r="BQ336" s="206"/>
      <c r="BR336" s="61"/>
      <c r="BS336" s="337">
        <f>BR336*M336</f>
        <v>0</v>
      </c>
      <c r="BT336" s="225">
        <f>IF(BR336=1,20,IF(BR336&gt;0.9,16,IF(BR336&gt;0.8,12,IF(BR336&gt;0.7,8,IF(BR336&gt;0.6,4,IF(BR336&gt;0.5,0,IF(BR336&gt;0.4,-1,IF(BR336&gt;0.3,-2,IF(BR336&gt;0.2,-3,IF(BR336&gt;0.1,-4,IF(BR336&gt;0,-5,IF(BR336=0,-5))))))))))))</f>
        <v>-5</v>
      </c>
      <c r="BU336" s="61"/>
      <c r="BV336" s="1"/>
      <c r="BW336" s="1" t="b">
        <f>IF(BV336=$BZ$1,8,IF(BV336=$CA$1,4,IF(BV336=$CB$1,0,IF(BV336=$CC$1,-4,IF(BV336=$CE$1,-8)))))</f>
        <v>0</v>
      </c>
      <c r="BX336" s="206" t="s">
        <v>408</v>
      </c>
      <c r="BY336" s="206">
        <f>IF(BX336=BR$1,5,IF(BX336=BV$1,0,IF(BX336=BX$1,-5)))</f>
        <v>5</v>
      </c>
      <c r="BZ336" s="3"/>
      <c r="CA336" s="1" t="s">
        <v>437</v>
      </c>
      <c r="CB336" s="61"/>
      <c r="CC336" s="61"/>
      <c r="CD336" s="332"/>
      <c r="CL336" s="332"/>
    </row>
    <row r="337" spans="2:96" ht="18.75" customHeight="1" x14ac:dyDescent="0.25">
      <c r="B337" s="246"/>
      <c r="C337" s="246"/>
      <c r="D337" s="246"/>
      <c r="E337" s="246"/>
      <c r="F337" s="246"/>
      <c r="G337" s="246"/>
      <c r="H337" s="246"/>
      <c r="I337" s="246"/>
      <c r="J337" s="246"/>
      <c r="K337" s="246"/>
      <c r="L337" s="270"/>
      <c r="M337" s="358"/>
      <c r="N337" s="335"/>
      <c r="O337" s="246"/>
      <c r="P337" s="246"/>
      <c r="Q337" s="246"/>
      <c r="R337" s="246"/>
      <c r="S337" s="470"/>
      <c r="T337" s="468"/>
      <c r="U337" s="33"/>
      <c r="X337" s="80"/>
      <c r="Y337" s="189"/>
      <c r="Z337" s="189"/>
      <c r="AA337" s="189"/>
      <c r="AB337" s="189"/>
      <c r="AC337" s="189"/>
      <c r="AD337" s="189"/>
      <c r="AE337" s="189"/>
      <c r="AF337" s="189"/>
      <c r="AG337" s="189"/>
      <c r="AH337" s="189"/>
      <c r="AI337" s="189"/>
      <c r="AJ337" s="189"/>
      <c r="AK337" s="189"/>
      <c r="AL337" s="189"/>
      <c r="AM337" s="189"/>
      <c r="AN337" s="189"/>
      <c r="AO337" s="189"/>
      <c r="AP337" s="189"/>
      <c r="AQ337" s="189"/>
      <c r="AR337" s="189"/>
      <c r="AS337" s="189"/>
      <c r="AT337" s="189"/>
      <c r="AU337" s="189"/>
      <c r="AV337" s="189"/>
      <c r="AW337" s="189"/>
      <c r="AX337" s="189"/>
      <c r="AY337" s="189"/>
      <c r="AZ337" s="189"/>
      <c r="BA337" s="189"/>
      <c r="BB337" s="189"/>
      <c r="BC337" s="189"/>
      <c r="BD337" s="189"/>
      <c r="BE337" s="189"/>
      <c r="BF337" s="189"/>
      <c r="BG337" s="189"/>
      <c r="BH337" s="189"/>
      <c r="BI337" s="189"/>
      <c r="BJ337" s="189"/>
      <c r="BK337" s="189"/>
      <c r="BL337" s="189"/>
      <c r="BM337" s="189"/>
      <c r="BN337" s="189"/>
      <c r="BO337" s="189"/>
      <c r="BP337" s="189"/>
      <c r="BQ337" s="189"/>
      <c r="BR337" s="189"/>
      <c r="BS337" s="189"/>
      <c r="BT337" s="189"/>
      <c r="BU337" s="189"/>
      <c r="BV337" s="189"/>
      <c r="BW337" s="189"/>
      <c r="BX337" s="189"/>
      <c r="BY337" s="189"/>
      <c r="BZ337" s="189"/>
      <c r="CA337" s="1"/>
      <c r="CB337" s="61"/>
      <c r="CC337" s="61"/>
      <c r="CD337" s="332"/>
      <c r="CL337" s="332"/>
    </row>
    <row r="338" spans="2:96" ht="17.25" customHeight="1" x14ac:dyDescent="0.2">
      <c r="B338" s="246"/>
      <c r="C338" s="246"/>
      <c r="D338" s="246"/>
      <c r="E338" s="246"/>
      <c r="F338" s="246"/>
      <c r="G338" s="246"/>
      <c r="H338" s="246"/>
      <c r="I338" s="246"/>
      <c r="J338" s="246"/>
      <c r="K338" s="246"/>
      <c r="L338" s="270"/>
      <c r="M338" s="358"/>
      <c r="N338" s="335"/>
      <c r="O338" s="246"/>
      <c r="P338" s="246"/>
      <c r="Q338" s="246"/>
      <c r="R338" s="246"/>
      <c r="S338" s="249"/>
      <c r="T338" s="456" t="s">
        <v>628</v>
      </c>
      <c r="U338" s="444" t="s">
        <v>1019</v>
      </c>
      <c r="X338" s="80"/>
      <c r="Y338" s="189"/>
      <c r="Z338" s="189"/>
      <c r="AA338" s="189"/>
      <c r="AB338" s="455">
        <f>VLOOKUP(CLEAN(TRIM(T338)), 'ETF''s'!$B$7:$C$42, 2, FALSE)</f>
        <v>3</v>
      </c>
      <c r="AC338" s="506">
        <f>VLOOKUP(CLEAN(TRIM(T338)), 'ETF''s'!$B$7:$D$42, 3, FALSE)</f>
        <v>58</v>
      </c>
      <c r="AD338" s="366"/>
      <c r="AE338" s="337"/>
      <c r="AF338" s="332"/>
      <c r="AG338" s="332"/>
      <c r="AH338" s="225"/>
      <c r="AI338" s="31"/>
      <c r="AJ338" s="284"/>
      <c r="AK338" s="31"/>
      <c r="AL338" s="22"/>
      <c r="AM338" s="2"/>
      <c r="AN338" s="22"/>
      <c r="AP338" s="31"/>
      <c r="AQ338" s="189"/>
      <c r="AR338" s="1"/>
      <c r="AS338" s="189"/>
      <c r="AT338" s="22"/>
      <c r="AU338" s="189"/>
      <c r="AV338" s="189"/>
      <c r="AW338" s="189"/>
      <c r="AX338" s="189"/>
      <c r="AY338" s="189"/>
      <c r="AZ338" s="189"/>
      <c r="BA338" s="189"/>
      <c r="BB338" s="189"/>
      <c r="BC338" s="189"/>
      <c r="BD338" s="189"/>
      <c r="BE338" s="189"/>
      <c r="BF338" s="189"/>
      <c r="BG338" s="189"/>
      <c r="BH338" s="189"/>
      <c r="BI338" s="189"/>
      <c r="BJ338" s="189"/>
      <c r="BK338" s="189"/>
      <c r="BL338" s="189"/>
      <c r="BM338" s="189"/>
      <c r="BN338" s="189"/>
      <c r="BO338" s="189"/>
      <c r="BP338" s="189"/>
      <c r="BQ338" s="189"/>
      <c r="BR338" s="189"/>
      <c r="BS338" s="189"/>
      <c r="BT338" s="189"/>
      <c r="BU338" s="189"/>
      <c r="BV338" s="189"/>
      <c r="BW338" s="189"/>
      <c r="BX338" s="189"/>
      <c r="BY338" s="189"/>
      <c r="BZ338" s="189"/>
      <c r="CA338" s="1"/>
      <c r="CB338" s="61"/>
      <c r="CC338" s="61"/>
      <c r="CD338" s="332"/>
      <c r="CL338" s="332"/>
      <c r="CR338" t="s">
        <v>1019</v>
      </c>
    </row>
    <row r="339" spans="2:96" x14ac:dyDescent="0.2">
      <c r="B339" s="246"/>
      <c r="C339" s="246"/>
      <c r="D339" s="246"/>
      <c r="E339" s="246"/>
      <c r="F339" s="246"/>
      <c r="G339" s="246"/>
      <c r="H339" s="246"/>
      <c r="I339" s="246"/>
      <c r="J339" s="246"/>
      <c r="K339" s="246"/>
      <c r="L339" s="270"/>
      <c r="M339" s="358"/>
      <c r="N339" s="335"/>
      <c r="O339" s="246"/>
      <c r="P339" s="246"/>
      <c r="Q339" s="246"/>
      <c r="R339" s="246"/>
      <c r="S339" s="249" t="str">
        <f t="shared" ref="S339:S347" si="545">IF(BN339&lt;30,$BX$1,IF(BN339&gt;70,$BR$1,$BV$1))</f>
        <v>˃</v>
      </c>
      <c r="T339" s="183"/>
      <c r="U339" s="208" t="s">
        <v>1020</v>
      </c>
      <c r="V339" t="s">
        <v>1021</v>
      </c>
      <c r="W339" s="183"/>
      <c r="X339" s="80">
        <v>843.63</v>
      </c>
      <c r="Y339" s="189"/>
      <c r="Z339" s="189"/>
      <c r="AA339" s="22">
        <f t="shared" ref="AA339:AA350" si="546">AN339+AP339+AR339+AZ339+BB339+BG339+BJ339+BM339+BT339+BW339+BY339+AC339+AI339+BP339+AK339</f>
        <v>120</v>
      </c>
      <c r="AB339" s="336">
        <f t="shared" ref="AB339:AB350" si="547">IF(X339&gt;0,AB$338,0)</f>
        <v>3</v>
      </c>
      <c r="AC339" s="337">
        <f t="shared" ref="AC339:AC350" si="548">IF(AB339&gt;0,AC$338,0)</f>
        <v>58</v>
      </c>
      <c r="AD339" s="366">
        <f t="shared" ref="AD339:AD350" si="549">AB339*M339</f>
        <v>0</v>
      </c>
      <c r="AE339" s="337">
        <f t="shared" ref="AE339:AE350" si="550">AC339*M339</f>
        <v>0</v>
      </c>
      <c r="AF339" s="332">
        <v>1042621</v>
      </c>
      <c r="AG339" s="332">
        <v>121870</v>
      </c>
      <c r="AH339" s="225" t="str">
        <f>IF(AF339&gt;2500000,AQ$2,IF(AF339&gt;1000000,AR$2,IF(AF339&gt;750000,AS$2,IF(AF339&gt;500000,AT$2,IF(AF339&lt;500000,AU$2)))))</f>
        <v>B</v>
      </c>
      <c r="AI339" s="31">
        <f t="shared" ref="AI339:AI350" si="551">IF(AH339=AQ$2,20,IF(AH339=AR$2,15,IF(AH339=AS$2,10,IF(AH339=AT$2,5,IF(AH339=AU$2,0)))))</f>
        <v>15</v>
      </c>
      <c r="AJ339" s="284">
        <v>80</v>
      </c>
      <c r="AK339" s="31">
        <f t="shared" ref="AK339:AK350" si="552">IF(AJ339&gt;84,20,IF(AJ339&gt;80,15,IF(AJ339&gt;75,10,IF(AJ339&gt;70,5,IF(AJ339&gt;49,0,IF(AJ339&lt;1,0,IF(AJ339&lt;20,-20,IF(AJ339&lt;30,-15,IF(AJ339&lt;40,-10,IF(AJ339&lt;50,-5))))))))))</f>
        <v>10</v>
      </c>
      <c r="AL339" s="22"/>
      <c r="AM339" s="2" t="s">
        <v>398</v>
      </c>
      <c r="AN339" s="22">
        <f t="shared" ref="AN339:AN345" si="553">IF(AM339=$AN$1,20,IF(AM339=$AO$1,17,IF(AM339=$AP$1,12,IF(AM339=$AQ$1,5,IF(AM339=$AR$1,0)))))</f>
        <v>12</v>
      </c>
      <c r="AP339" s="31"/>
      <c r="AQ339" s="239" t="s">
        <v>402</v>
      </c>
      <c r="AR339" s="1">
        <f t="shared" ref="AR339:AR345" si="554">IF(AQ339=$AS$1,20,IF(AQ339=$AU$1,18,IF(AQ339=$AW$1,14,IF(AQ339=$AY$1,10,IF(AQ339=$BA$1,5,IF(AQ339=$BC$1,0,IF(AQ339=$BD$1,-2.5)))))))</f>
        <v>18</v>
      </c>
      <c r="AS339" s="189">
        <v>1.86</v>
      </c>
      <c r="AT339" s="22">
        <f t="shared" ref="AT339:AT350" si="555">IF(AS339&lt;1,5,IF(AS339&lt;2,0,IF(AS339&gt;2,-5, IF(AS339=0,5,IF(AS339&lt;0,-7)))))</f>
        <v>0</v>
      </c>
      <c r="AU339" s="189">
        <v>55.05</v>
      </c>
      <c r="AV339" s="22">
        <f t="shared" ref="AV339:AV350" si="556">IF(AU339&lt;0,-7,IF(AU339&lt;15,5,IF(AU339&lt;25,2,IF(AU339=25,-5,IF(AU339&gt;25,0)))))</f>
        <v>0</v>
      </c>
      <c r="AW339" s="189">
        <v>1.68</v>
      </c>
      <c r="AX339" s="22">
        <f t="shared" ref="AX339:AX345" si="557">IF(AW339=1,5,IF(AW339&lt;1,5,IF(AW339&gt;1,0)))</f>
        <v>0</v>
      </c>
      <c r="AY339" s="273" t="s">
        <v>406</v>
      </c>
      <c r="AZ339" s="189">
        <f t="shared" ref="AZ339:AZ350" si="558">IF(AY339=$AS$1,20,IF(AY339=$AU$1,18,IF(AY339=$AW$1,14,IF(AY339=$AY$1,10,IF(AY339=$BA$1,5,IF(AY339=$BC$1,0,IF(AY339=$BD$1,-2.5)))))))</f>
        <v>0</v>
      </c>
      <c r="BA339" s="18">
        <v>-5.8999999999999997E-2</v>
      </c>
      <c r="BB339" s="1">
        <f t="shared" ref="BB339:BB350" si="559">IF(BA339&gt;0.05,2,IF(BA339&gt;0,1,IF(BA339&lt;-0.05,-1,IF(BA339&lt;0.1,-2))))</f>
        <v>-1</v>
      </c>
      <c r="BC339" s="3">
        <v>45657</v>
      </c>
      <c r="BD339" s="22">
        <v>747.61</v>
      </c>
      <c r="BE339" s="22">
        <f t="shared" ref="BE339:BE350" si="560">X339</f>
        <v>843.63</v>
      </c>
      <c r="BF339" s="18">
        <f t="shared" ref="BF339:BF350" si="561">IF(BD339&gt;0,(BE339-BD339)/BD339,0)</f>
        <v>0.12843594922486321</v>
      </c>
      <c r="BG339" s="1">
        <f t="shared" ref="BG339:BG345" si="562">IF(BF339&gt;0.05,4,IF(BF339&gt;0,2,IF(BF339&lt;-0.05,-2,IF(BF339&lt;0.1,-4))))</f>
        <v>4</v>
      </c>
      <c r="BH339" s="225">
        <v>4</v>
      </c>
      <c r="BI339" s="225">
        <f t="shared" ref="BI339:BI347" si="563">BH339*M469</f>
        <v>0</v>
      </c>
      <c r="BJ339" s="225">
        <f t="shared" ref="BJ339:BJ350" si="564">IF(BH339&gt;5,-1,IF(BH339&gt;4,0,IF(BH339&gt;3,1,IF(BH339&gt;2,2,IF(BH339&gt;1,2, IF(BH339=0,2,IF(BH339&lt;-5,-2,IF(BH339&lt;4,2,IF(BH339&lt;0,1)))))))))</f>
        <v>1</v>
      </c>
      <c r="BK339" s="31">
        <v>15</v>
      </c>
      <c r="BL339" s="31">
        <f t="shared" ref="BL339:BL347" si="565">BK339*M469</f>
        <v>0</v>
      </c>
      <c r="BM339" s="1">
        <f t="shared" ref="BM339:BM350" si="566">IF(BK339&gt;40,4,IF(BK339&gt;30,3.5,IF(BK339&gt;20,3,IF(BK339&gt;10,2,IF(BK339&gt;0,1,IF(BK339=0,0.5,IF(BK339&lt;-40,-4,IF(BK339&lt;-30,-3,IF(BK339&lt;-20,-2.5,IF(BK339&lt;-10,-2,IF(BK339&lt;0,0)))))))))))</f>
        <v>2</v>
      </c>
      <c r="BN339" s="61">
        <v>60</v>
      </c>
      <c r="BO339" s="61">
        <f t="shared" ref="BO339:BO350" si="567">BN339*M339</f>
        <v>0</v>
      </c>
      <c r="BP339" s="1">
        <f t="shared" ref="BP339:BP350" si="568">IF(BN339&lt;10,5,IF(BN339&lt;20,4,IF(BN339&lt;30,3,IF(BN339&lt;40,2,IF(BN339&lt;50,1,IF(BN339=50,0,IF(BN339&gt;90,-5,IF(BN339&gt;80,-4,IF(BN339&gt;70,-3,IF(BN339&gt;60,-2,IF(BN339&gt;50,-1,0)))))))))))</f>
        <v>-1</v>
      </c>
      <c r="BQ339" s="206"/>
      <c r="BR339" s="61">
        <v>0.41</v>
      </c>
      <c r="BS339" s="337">
        <f t="shared" ref="BS339:BS350" si="569">BR339*M339</f>
        <v>0</v>
      </c>
      <c r="BT339" s="225">
        <f t="shared" ref="BT339:BT350" si="570">IF(BR339=1,20,IF(BR339&gt;0.9,16,IF(BR339&gt;0.8,12,IF(BR339&gt;0.7,8,IF(BR339&gt;0.6,4,IF(BR339&gt;0.5,0,IF(BR339&gt;0.4,-1,IF(BR339&gt;0.3,-2,IF(BR339&gt;0.2,-3,IF(BR339&gt;0.1,-4,IF(BR339&gt;0,-5,IF(BR339=0,-5))))))))))))</f>
        <v>-1</v>
      </c>
      <c r="BU339" s="61"/>
      <c r="BV339" s="1" t="s">
        <v>411</v>
      </c>
      <c r="BW339" s="1">
        <f t="shared" ref="BW339:BW345" si="571">IF(BV339=$BZ$1,8,IF(BV339=$CA$1,4,IF(BV339=$CB$1,0,IF(BV339=$CC$1,-4,IF(BV339=$CE$1,-8)))))</f>
        <v>8</v>
      </c>
      <c r="BX339" s="206" t="str">
        <f>BX1</f>
        <v>˅</v>
      </c>
      <c r="BY339" s="206">
        <f t="shared" ref="BY339:BY345" si="572">IF(BX339=BR$1,5,IF(BX339=BV$1,0,IF(BX339=BX$1,-5)))</f>
        <v>-5</v>
      </c>
      <c r="BZ339" s="340"/>
      <c r="CA339" s="1" t="s">
        <v>437</v>
      </c>
      <c r="CB339" s="61">
        <v>600</v>
      </c>
      <c r="CC339" s="61">
        <v>800</v>
      </c>
      <c r="CD339" s="332"/>
      <c r="CE339" t="s">
        <v>1013</v>
      </c>
      <c r="CF339" t="s">
        <v>1022</v>
      </c>
      <c r="CG339" t="s">
        <v>1019</v>
      </c>
      <c r="CH339" t="s">
        <v>1019</v>
      </c>
      <c r="CL339" s="332"/>
      <c r="CR339" t="s">
        <v>1020</v>
      </c>
    </row>
    <row r="340" spans="2:96" x14ac:dyDescent="0.2">
      <c r="B340" s="246"/>
      <c r="C340" s="246"/>
      <c r="D340" s="246"/>
      <c r="E340" s="246"/>
      <c r="F340" s="246"/>
      <c r="G340" s="246"/>
      <c r="H340" s="246"/>
      <c r="I340" s="246"/>
      <c r="J340" s="246"/>
      <c r="K340" s="246"/>
      <c r="L340" s="270"/>
      <c r="M340" s="358"/>
      <c r="N340" s="335"/>
      <c r="O340" s="246"/>
      <c r="P340" s="246"/>
      <c r="Q340" s="246"/>
      <c r="R340" s="246"/>
      <c r="S340" s="249" t="str">
        <f t="shared" si="545"/>
        <v>˃</v>
      </c>
      <c r="T340" s="246"/>
      <c r="U340" s="208" t="s">
        <v>1023</v>
      </c>
      <c r="V340" t="s">
        <v>1024</v>
      </c>
      <c r="X340" s="80">
        <v>59.02</v>
      </c>
      <c r="Y340" s="189"/>
      <c r="Z340" s="189"/>
      <c r="AA340" s="22">
        <f t="shared" si="546"/>
        <v>87</v>
      </c>
      <c r="AB340" s="336">
        <f t="shared" si="547"/>
        <v>3</v>
      </c>
      <c r="AC340" s="337">
        <f t="shared" si="548"/>
        <v>58</v>
      </c>
      <c r="AD340" s="366">
        <f t="shared" si="549"/>
        <v>0</v>
      </c>
      <c r="AE340" s="337">
        <f t="shared" si="550"/>
        <v>0</v>
      </c>
      <c r="AF340" s="332">
        <v>551311</v>
      </c>
      <c r="AG340" s="332">
        <v>193577</v>
      </c>
      <c r="AH340" s="225" t="str">
        <f>IF(AF340&gt;2500000,AQ$2,IF(AF340&gt;1000000,AR$2,IF(AF340&gt;750000,AS$2,IF(AF340&gt;500000,AT$2,IF(AF340&lt;500000,AU$2)))))</f>
        <v>D</v>
      </c>
      <c r="AI340" s="31">
        <f t="shared" si="551"/>
        <v>5</v>
      </c>
      <c r="AJ340" s="284">
        <v>75</v>
      </c>
      <c r="AK340" s="31">
        <f t="shared" si="552"/>
        <v>5</v>
      </c>
      <c r="AL340" s="22"/>
      <c r="AM340" s="457" t="s">
        <v>399</v>
      </c>
      <c r="AN340" s="22">
        <f t="shared" si="553"/>
        <v>5</v>
      </c>
      <c r="AP340" s="31"/>
      <c r="AQ340" s="175" t="s">
        <v>404</v>
      </c>
      <c r="AR340" s="1">
        <f t="shared" si="554"/>
        <v>10</v>
      </c>
      <c r="AS340" s="189">
        <v>0.17</v>
      </c>
      <c r="AT340" s="22">
        <f t="shared" si="555"/>
        <v>5</v>
      </c>
      <c r="AU340" s="189">
        <v>33.76</v>
      </c>
      <c r="AV340" s="22">
        <f t="shared" si="556"/>
        <v>0</v>
      </c>
      <c r="AW340" s="189">
        <v>2.2599999999999998</v>
      </c>
      <c r="AX340" s="22">
        <f t="shared" si="557"/>
        <v>0</v>
      </c>
      <c r="AY340" s="175" t="s">
        <v>404</v>
      </c>
      <c r="AZ340" s="189">
        <f t="shared" si="558"/>
        <v>10</v>
      </c>
      <c r="BA340" s="18">
        <v>-0.49399999999999999</v>
      </c>
      <c r="BB340" s="1">
        <f t="shared" si="559"/>
        <v>-1</v>
      </c>
      <c r="BC340" s="3">
        <v>45657</v>
      </c>
      <c r="BD340" s="22">
        <v>84.66</v>
      </c>
      <c r="BE340" s="22">
        <f t="shared" si="560"/>
        <v>59.02</v>
      </c>
      <c r="BF340" s="18">
        <f t="shared" si="561"/>
        <v>-0.30285849279470817</v>
      </c>
      <c r="BG340" s="1">
        <f t="shared" si="562"/>
        <v>-2</v>
      </c>
      <c r="BH340" s="225">
        <v>0.5</v>
      </c>
      <c r="BI340" s="225">
        <f t="shared" si="563"/>
        <v>0</v>
      </c>
      <c r="BJ340" s="225">
        <f t="shared" si="564"/>
        <v>2</v>
      </c>
      <c r="BK340" s="31">
        <v>18</v>
      </c>
      <c r="BL340" s="31">
        <f t="shared" si="565"/>
        <v>0</v>
      </c>
      <c r="BM340" s="1">
        <f t="shared" si="566"/>
        <v>2</v>
      </c>
      <c r="BN340" s="61">
        <v>40</v>
      </c>
      <c r="BO340" s="61">
        <f t="shared" si="567"/>
        <v>0</v>
      </c>
      <c r="BP340" s="1">
        <f t="shared" si="568"/>
        <v>1</v>
      </c>
      <c r="BQ340" s="206"/>
      <c r="BR340" s="61">
        <v>0.27</v>
      </c>
      <c r="BS340" s="337">
        <f t="shared" si="569"/>
        <v>0</v>
      </c>
      <c r="BT340" s="225">
        <f t="shared" si="570"/>
        <v>-3</v>
      </c>
      <c r="BU340" s="61"/>
      <c r="BV340" s="1" t="s">
        <v>413</v>
      </c>
      <c r="BW340" s="1">
        <f t="shared" si="571"/>
        <v>0</v>
      </c>
      <c r="BX340" s="206" t="str">
        <f>BX1</f>
        <v>˅</v>
      </c>
      <c r="BY340" s="206">
        <f t="shared" si="572"/>
        <v>-5</v>
      </c>
      <c r="BZ340" s="3">
        <v>45966</v>
      </c>
      <c r="CA340" s="1" t="s">
        <v>437</v>
      </c>
      <c r="CB340" s="61">
        <v>100</v>
      </c>
      <c r="CC340" s="61">
        <v>135</v>
      </c>
      <c r="CD340" s="332"/>
      <c r="CE340" t="s">
        <v>1013</v>
      </c>
      <c r="CF340" t="s">
        <v>1022</v>
      </c>
      <c r="CG340" t="s">
        <v>1019</v>
      </c>
      <c r="CH340" t="s">
        <v>1019</v>
      </c>
      <c r="CL340" s="332"/>
      <c r="CR340" t="s">
        <v>1023</v>
      </c>
    </row>
    <row r="341" spans="2:96" x14ac:dyDescent="0.2">
      <c r="B341" s="246"/>
      <c r="C341" s="246"/>
      <c r="D341" s="246"/>
      <c r="E341" s="246"/>
      <c r="F341" s="246"/>
      <c r="G341" s="246"/>
      <c r="H341" s="246"/>
      <c r="I341" s="246"/>
      <c r="J341" s="246"/>
      <c r="K341" s="246"/>
      <c r="L341" s="270"/>
      <c r="M341" s="358"/>
      <c r="N341" s="335"/>
      <c r="O341" s="246"/>
      <c r="P341" s="246"/>
      <c r="Q341" s="246"/>
      <c r="R341" s="246"/>
      <c r="S341" s="249" t="str">
        <f t="shared" si="545"/>
        <v>˃</v>
      </c>
      <c r="T341" s="246"/>
      <c r="U341" s="208" t="s">
        <v>1025</v>
      </c>
      <c r="V341" t="s">
        <v>1026</v>
      </c>
      <c r="X341" s="80">
        <v>36.1</v>
      </c>
      <c r="Y341" s="189"/>
      <c r="Z341" s="189"/>
      <c r="AA341" s="22">
        <f t="shared" si="546"/>
        <v>118</v>
      </c>
      <c r="AB341" s="336">
        <f t="shared" si="547"/>
        <v>3</v>
      </c>
      <c r="AC341" s="337">
        <f t="shared" si="548"/>
        <v>58</v>
      </c>
      <c r="AD341" s="366">
        <f t="shared" si="549"/>
        <v>0</v>
      </c>
      <c r="AE341" s="337">
        <f t="shared" si="550"/>
        <v>0</v>
      </c>
      <c r="AF341" s="332">
        <v>1105164</v>
      </c>
      <c r="AG341" s="332">
        <v>336773</v>
      </c>
      <c r="AH341" s="225" t="s">
        <v>396</v>
      </c>
      <c r="AI341" s="31">
        <f t="shared" si="551"/>
        <v>20</v>
      </c>
      <c r="AJ341" s="284">
        <v>58</v>
      </c>
      <c r="AK341" s="31">
        <f t="shared" si="552"/>
        <v>0</v>
      </c>
      <c r="AL341" s="22"/>
      <c r="AM341" s="371" t="s">
        <v>397</v>
      </c>
      <c r="AN341" s="22">
        <f t="shared" si="553"/>
        <v>17</v>
      </c>
      <c r="AP341" s="31"/>
      <c r="AQ341" s="177" t="s">
        <v>403</v>
      </c>
      <c r="AR341" s="1">
        <f t="shared" si="554"/>
        <v>14</v>
      </c>
      <c r="AS341" s="189">
        <v>0.74</v>
      </c>
      <c r="AT341" s="22">
        <f t="shared" si="555"/>
        <v>5</v>
      </c>
      <c r="AU341" s="189">
        <v>15.64</v>
      </c>
      <c r="AV341" s="22">
        <f t="shared" si="556"/>
        <v>2</v>
      </c>
      <c r="AW341" s="189">
        <v>2.02</v>
      </c>
      <c r="AX341" s="22">
        <f t="shared" si="557"/>
        <v>0</v>
      </c>
      <c r="AY341" s="273" t="s">
        <v>406</v>
      </c>
      <c r="AZ341" s="189">
        <f t="shared" si="558"/>
        <v>0</v>
      </c>
      <c r="BA341" s="18">
        <v>0.311</v>
      </c>
      <c r="BB341" s="1">
        <f t="shared" si="559"/>
        <v>2</v>
      </c>
      <c r="BC341" s="3">
        <v>45657</v>
      </c>
      <c r="BD341" s="22">
        <v>25.02</v>
      </c>
      <c r="BE341" s="22">
        <f t="shared" si="560"/>
        <v>36.1</v>
      </c>
      <c r="BF341" s="18">
        <f t="shared" si="561"/>
        <v>0.44284572342126305</v>
      </c>
      <c r="BG341" s="1">
        <f t="shared" si="562"/>
        <v>4</v>
      </c>
      <c r="BH341" s="225">
        <v>0</v>
      </c>
      <c r="BI341" s="225">
        <f t="shared" si="563"/>
        <v>0</v>
      </c>
      <c r="BJ341" s="225">
        <f t="shared" si="564"/>
        <v>2</v>
      </c>
      <c r="BK341" s="31">
        <v>15</v>
      </c>
      <c r="BL341" s="31">
        <f t="shared" si="565"/>
        <v>0</v>
      </c>
      <c r="BM341" s="1">
        <f t="shared" si="566"/>
        <v>2</v>
      </c>
      <c r="BN341" s="61">
        <v>60</v>
      </c>
      <c r="BO341" s="61">
        <f t="shared" si="567"/>
        <v>0</v>
      </c>
      <c r="BP341" s="1">
        <f t="shared" si="568"/>
        <v>-1</v>
      </c>
      <c r="BQ341" s="206"/>
      <c r="BR341" s="61">
        <v>0.1</v>
      </c>
      <c r="BS341" s="337">
        <f t="shared" si="569"/>
        <v>0</v>
      </c>
      <c r="BT341" s="225">
        <f t="shared" si="570"/>
        <v>-5</v>
      </c>
      <c r="BU341" s="61"/>
      <c r="BV341" s="1" t="s">
        <v>413</v>
      </c>
      <c r="BW341" s="1">
        <f t="shared" si="571"/>
        <v>0</v>
      </c>
      <c r="BX341" s="206" t="s">
        <v>408</v>
      </c>
      <c r="BY341" s="206">
        <f t="shared" si="572"/>
        <v>5</v>
      </c>
      <c r="BZ341" s="3">
        <v>45966</v>
      </c>
      <c r="CA341" s="1" t="s">
        <v>437</v>
      </c>
      <c r="CB341" s="61">
        <v>120</v>
      </c>
      <c r="CC341" s="61">
        <v>975</v>
      </c>
      <c r="CD341" s="332"/>
      <c r="CE341" t="s">
        <v>1013</v>
      </c>
      <c r="CF341" t="s">
        <v>1022</v>
      </c>
      <c r="CG341" t="s">
        <v>1019</v>
      </c>
      <c r="CH341" t="s">
        <v>1019</v>
      </c>
      <c r="CL341" s="332"/>
      <c r="CR341" t="s">
        <v>1025</v>
      </c>
    </row>
    <row r="342" spans="2:96" x14ac:dyDescent="0.2">
      <c r="B342" s="246"/>
      <c r="C342" s="246"/>
      <c r="D342" s="246"/>
      <c r="E342" s="246"/>
      <c r="F342" s="246"/>
      <c r="G342" s="246"/>
      <c r="H342" s="246"/>
      <c r="I342" s="246"/>
      <c r="J342" s="246"/>
      <c r="K342" s="246"/>
      <c r="L342" s="270"/>
      <c r="M342" s="358"/>
      <c r="N342" s="335"/>
      <c r="O342" s="246"/>
      <c r="P342" s="246"/>
      <c r="Q342" s="246"/>
      <c r="R342" s="246"/>
      <c r="S342" s="249" t="str">
        <f t="shared" si="545"/>
        <v>˄</v>
      </c>
      <c r="T342" s="236"/>
      <c r="U342" s="208" t="s">
        <v>1027</v>
      </c>
      <c r="V342" t="s">
        <v>1028</v>
      </c>
      <c r="X342" s="80">
        <v>44.66</v>
      </c>
      <c r="Y342" s="189"/>
      <c r="Z342" s="189"/>
      <c r="AA342" s="22">
        <f t="shared" si="546"/>
        <v>129</v>
      </c>
      <c r="AB342" s="336">
        <f t="shared" si="547"/>
        <v>3</v>
      </c>
      <c r="AC342" s="337">
        <f t="shared" si="548"/>
        <v>58</v>
      </c>
      <c r="AD342" s="366">
        <f t="shared" si="549"/>
        <v>0</v>
      </c>
      <c r="AE342" s="337">
        <f t="shared" si="550"/>
        <v>0</v>
      </c>
      <c r="AF342" s="332">
        <v>1105164</v>
      </c>
      <c r="AG342" s="332">
        <v>336773</v>
      </c>
      <c r="AH342" s="225" t="s">
        <v>396</v>
      </c>
      <c r="AI342" s="31">
        <f t="shared" si="551"/>
        <v>20</v>
      </c>
      <c r="AJ342" s="284">
        <v>80</v>
      </c>
      <c r="AK342" s="31">
        <f t="shared" si="552"/>
        <v>10</v>
      </c>
      <c r="AL342" s="22"/>
      <c r="AM342" s="2" t="s">
        <v>398</v>
      </c>
      <c r="AN342" s="22">
        <f t="shared" si="553"/>
        <v>12</v>
      </c>
      <c r="AP342" s="31"/>
      <c r="AQ342" s="175" t="s">
        <v>404</v>
      </c>
      <c r="AR342" s="1">
        <f t="shared" si="554"/>
        <v>10</v>
      </c>
      <c r="AS342" s="189">
        <v>2.63</v>
      </c>
      <c r="AT342" s="22">
        <f t="shared" si="555"/>
        <v>-5</v>
      </c>
      <c r="AU342" s="189">
        <v>18.13</v>
      </c>
      <c r="AV342" s="22">
        <f t="shared" si="556"/>
        <v>2</v>
      </c>
      <c r="AW342" s="189">
        <v>0.3</v>
      </c>
      <c r="AX342" s="22">
        <f t="shared" si="557"/>
        <v>5</v>
      </c>
      <c r="AY342" s="175" t="s">
        <v>404</v>
      </c>
      <c r="AZ342" s="189">
        <f t="shared" si="558"/>
        <v>10</v>
      </c>
      <c r="BA342" s="18">
        <v>-0.155</v>
      </c>
      <c r="BB342" s="1">
        <f t="shared" si="559"/>
        <v>-1</v>
      </c>
      <c r="BC342" s="3">
        <v>45657</v>
      </c>
      <c r="BD342" s="22">
        <v>53.88</v>
      </c>
      <c r="BE342" s="22">
        <f t="shared" si="560"/>
        <v>44.66</v>
      </c>
      <c r="BF342" s="18">
        <f t="shared" si="561"/>
        <v>-0.17112100965107657</v>
      </c>
      <c r="BG342" s="1">
        <f t="shared" si="562"/>
        <v>-2</v>
      </c>
      <c r="BH342" s="225">
        <v>-2</v>
      </c>
      <c r="BI342" s="225">
        <f t="shared" si="563"/>
        <v>0</v>
      </c>
      <c r="BJ342" s="225">
        <f t="shared" si="564"/>
        <v>2</v>
      </c>
      <c r="BK342" s="31">
        <v>7</v>
      </c>
      <c r="BL342" s="31">
        <f t="shared" si="565"/>
        <v>0</v>
      </c>
      <c r="BM342" s="1">
        <f t="shared" si="566"/>
        <v>1</v>
      </c>
      <c r="BN342" s="61">
        <v>73</v>
      </c>
      <c r="BO342" s="61">
        <f t="shared" si="567"/>
        <v>0</v>
      </c>
      <c r="BP342" s="1">
        <f t="shared" si="568"/>
        <v>-3</v>
      </c>
      <c r="BQ342" s="206"/>
      <c r="BR342" s="61">
        <v>0.49</v>
      </c>
      <c r="BS342" s="337">
        <f t="shared" si="569"/>
        <v>0</v>
      </c>
      <c r="BT342" s="225">
        <f t="shared" si="570"/>
        <v>-1</v>
      </c>
      <c r="BU342" s="61"/>
      <c r="BV342" s="1" t="s">
        <v>411</v>
      </c>
      <c r="BW342" s="1">
        <f t="shared" si="571"/>
        <v>8</v>
      </c>
      <c r="BX342" s="206" t="s">
        <v>408</v>
      </c>
      <c r="BY342" s="206">
        <f t="shared" si="572"/>
        <v>5</v>
      </c>
      <c r="BZ342" s="3"/>
      <c r="CA342" s="1" t="s">
        <v>508</v>
      </c>
      <c r="CB342" s="61"/>
      <c r="CC342" s="61"/>
      <c r="CD342" s="332"/>
      <c r="CE342" t="s">
        <v>1013</v>
      </c>
      <c r="CF342" t="s">
        <v>1022</v>
      </c>
      <c r="CG342" t="s">
        <v>1019</v>
      </c>
      <c r="CH342" t="s">
        <v>1019</v>
      </c>
      <c r="CL342" s="332"/>
      <c r="CR342" t="s">
        <v>1027</v>
      </c>
    </row>
    <row r="343" spans="2:96" x14ac:dyDescent="0.2">
      <c r="B343" s="246"/>
      <c r="C343" s="246"/>
      <c r="D343" s="246"/>
      <c r="E343" s="246"/>
      <c r="F343" s="246"/>
      <c r="G343" s="246"/>
      <c r="H343" s="246"/>
      <c r="I343" s="246"/>
      <c r="J343" s="246"/>
      <c r="K343" s="246"/>
      <c r="L343" s="270"/>
      <c r="M343" s="358"/>
      <c r="N343" s="335"/>
      <c r="O343" s="246"/>
      <c r="P343" s="246"/>
      <c r="Q343" s="246"/>
      <c r="R343" s="246"/>
      <c r="S343" s="249" t="str">
        <f t="shared" si="545"/>
        <v>˃</v>
      </c>
      <c r="T343" s="236"/>
      <c r="U343" s="208" t="s">
        <v>1029</v>
      </c>
      <c r="V343" t="s">
        <v>1030</v>
      </c>
      <c r="X343" s="80">
        <v>26.27</v>
      </c>
      <c r="Y343" s="189"/>
      <c r="Z343" s="189"/>
      <c r="AA343" s="22">
        <f t="shared" si="546"/>
        <v>148</v>
      </c>
      <c r="AB343" s="336">
        <f t="shared" si="547"/>
        <v>3</v>
      </c>
      <c r="AC343" s="337">
        <f t="shared" si="548"/>
        <v>58</v>
      </c>
      <c r="AD343" s="366">
        <f t="shared" si="549"/>
        <v>0</v>
      </c>
      <c r="AE343" s="337">
        <f t="shared" si="550"/>
        <v>0</v>
      </c>
      <c r="AF343" s="332">
        <v>1105164</v>
      </c>
      <c r="AG343" s="332">
        <v>336773</v>
      </c>
      <c r="AH343" s="225" t="s">
        <v>396</v>
      </c>
      <c r="AI343" s="31">
        <f t="shared" si="551"/>
        <v>20</v>
      </c>
      <c r="AJ343" s="284">
        <v>88</v>
      </c>
      <c r="AK343" s="31">
        <f t="shared" si="552"/>
        <v>20</v>
      </c>
      <c r="AL343" s="22"/>
      <c r="AM343" s="2" t="s">
        <v>398</v>
      </c>
      <c r="AN343" s="22">
        <f t="shared" si="553"/>
        <v>12</v>
      </c>
      <c r="AP343" s="31"/>
      <c r="AQ343" s="239" t="s">
        <v>402</v>
      </c>
      <c r="AR343" s="1">
        <f t="shared" si="554"/>
        <v>18</v>
      </c>
      <c r="AS343" s="189">
        <v>0.66</v>
      </c>
      <c r="AT343" s="22">
        <f t="shared" si="555"/>
        <v>5</v>
      </c>
      <c r="AU343" s="189">
        <v>0.1326530612244898</v>
      </c>
      <c r="AV343" s="22">
        <f t="shared" si="556"/>
        <v>5</v>
      </c>
      <c r="AW343" s="189">
        <v>-38.26</v>
      </c>
      <c r="AX343" s="22">
        <f t="shared" si="557"/>
        <v>5</v>
      </c>
      <c r="AY343" s="175" t="s">
        <v>404</v>
      </c>
      <c r="AZ343" s="189">
        <f t="shared" si="558"/>
        <v>10</v>
      </c>
      <c r="BA343" s="18">
        <v>-9.5000000000000001E-2</v>
      </c>
      <c r="BB343" s="1">
        <f t="shared" si="559"/>
        <v>-1</v>
      </c>
      <c r="BC343" s="3">
        <v>45657</v>
      </c>
      <c r="BD343" s="22">
        <v>25.18</v>
      </c>
      <c r="BE343" s="22">
        <f t="shared" si="560"/>
        <v>26.27</v>
      </c>
      <c r="BF343" s="18">
        <f t="shared" si="561"/>
        <v>4.3288324066719612E-2</v>
      </c>
      <c r="BG343" s="1">
        <f t="shared" si="562"/>
        <v>2</v>
      </c>
      <c r="BH343" s="225">
        <v>3.5</v>
      </c>
      <c r="BI343" s="225">
        <f t="shared" si="563"/>
        <v>0</v>
      </c>
      <c r="BJ343" s="225">
        <f t="shared" si="564"/>
        <v>1</v>
      </c>
      <c r="BK343" s="31">
        <v>11</v>
      </c>
      <c r="BL343" s="31">
        <f t="shared" si="565"/>
        <v>0</v>
      </c>
      <c r="BM343" s="1">
        <f t="shared" si="566"/>
        <v>2</v>
      </c>
      <c r="BN343" s="61">
        <v>51</v>
      </c>
      <c r="BO343" s="61">
        <f t="shared" si="567"/>
        <v>0</v>
      </c>
      <c r="BP343" s="1">
        <f t="shared" si="568"/>
        <v>-1</v>
      </c>
      <c r="BQ343" s="206"/>
      <c r="BR343" s="61">
        <v>0.32</v>
      </c>
      <c r="BS343" s="337">
        <f t="shared" si="569"/>
        <v>0</v>
      </c>
      <c r="BT343" s="225">
        <f t="shared" si="570"/>
        <v>-2</v>
      </c>
      <c r="BU343" s="61"/>
      <c r="BV343" s="1" t="s">
        <v>412</v>
      </c>
      <c r="BW343" s="1">
        <f t="shared" si="571"/>
        <v>4</v>
      </c>
      <c r="BX343" s="206" t="s">
        <v>408</v>
      </c>
      <c r="BY343" s="206">
        <f t="shared" si="572"/>
        <v>5</v>
      </c>
      <c r="BZ343" s="3">
        <v>45965</v>
      </c>
      <c r="CA343" s="1" t="s">
        <v>437</v>
      </c>
      <c r="CB343" s="61"/>
      <c r="CC343" s="61"/>
      <c r="CD343" s="332"/>
      <c r="CE343" t="s">
        <v>1013</v>
      </c>
      <c r="CF343" t="s">
        <v>1022</v>
      </c>
      <c r="CG343" t="s">
        <v>1019</v>
      </c>
      <c r="CH343" t="s">
        <v>1019</v>
      </c>
      <c r="CL343" s="332"/>
      <c r="CR343" t="s">
        <v>1029</v>
      </c>
    </row>
    <row r="344" spans="2:96" x14ac:dyDescent="0.2">
      <c r="B344" s="246"/>
      <c r="C344" s="246"/>
      <c r="D344" s="246"/>
      <c r="E344" s="246"/>
      <c r="F344" s="246"/>
      <c r="G344" s="246"/>
      <c r="H344" s="246"/>
      <c r="I344" s="246"/>
      <c r="J344" s="246"/>
      <c r="K344" s="246"/>
      <c r="L344" s="270"/>
      <c r="M344" s="358"/>
      <c r="N344" s="335"/>
      <c r="O344" s="246"/>
      <c r="P344" s="246"/>
      <c r="Q344" s="246"/>
      <c r="R344" s="246"/>
      <c r="S344" s="249" t="str">
        <f t="shared" si="545"/>
        <v>˃</v>
      </c>
      <c r="T344" s="236"/>
      <c r="U344" s="208" t="s">
        <v>1031</v>
      </c>
      <c r="V344" t="s">
        <v>1032</v>
      </c>
      <c r="X344" s="80">
        <v>583.24</v>
      </c>
      <c r="Y344" s="189"/>
      <c r="Z344" s="189"/>
      <c r="AA344" s="22">
        <f t="shared" si="546"/>
        <v>127</v>
      </c>
      <c r="AB344" s="336">
        <f t="shared" si="547"/>
        <v>3</v>
      </c>
      <c r="AC344" s="337">
        <f t="shared" si="548"/>
        <v>58</v>
      </c>
      <c r="AD344" s="366">
        <f t="shared" si="549"/>
        <v>0</v>
      </c>
      <c r="AE344" s="337">
        <f t="shared" si="550"/>
        <v>0</v>
      </c>
      <c r="AF344" s="332">
        <v>1105164</v>
      </c>
      <c r="AG344" s="332">
        <v>336773</v>
      </c>
      <c r="AH344" s="225" t="str">
        <f t="shared" ref="AH344:AH350" si="573">IF(AF344&gt;2500000,AQ$2,IF(AF344&gt;1000000,AR$2,IF(AF344&gt;750000,AS$2,IF(AF344&gt;500000,AT$2,IF(AF344&lt;500000,AU$2)))))</f>
        <v>B</v>
      </c>
      <c r="AI344" s="31">
        <f t="shared" si="551"/>
        <v>15</v>
      </c>
      <c r="AJ344" s="284">
        <v>81</v>
      </c>
      <c r="AK344" s="31">
        <f t="shared" si="552"/>
        <v>15</v>
      </c>
      <c r="AL344" s="22"/>
      <c r="AM344" s="457" t="s">
        <v>399</v>
      </c>
      <c r="AN344" s="22">
        <f t="shared" si="553"/>
        <v>5</v>
      </c>
      <c r="AP344" s="31"/>
      <c r="AQ344" s="239" t="s">
        <v>402</v>
      </c>
      <c r="AR344" s="1">
        <f t="shared" si="554"/>
        <v>18</v>
      </c>
      <c r="AS344" s="189">
        <v>0.09</v>
      </c>
      <c r="AT344" s="22">
        <f t="shared" si="555"/>
        <v>5</v>
      </c>
      <c r="AU344" s="189">
        <v>14.02</v>
      </c>
      <c r="AV344" s="22">
        <f t="shared" si="556"/>
        <v>5</v>
      </c>
      <c r="AW344" s="189">
        <v>1.78</v>
      </c>
      <c r="AX344" s="22">
        <f t="shared" si="557"/>
        <v>0</v>
      </c>
      <c r="AY344" s="176" t="s">
        <v>401</v>
      </c>
      <c r="AZ344" s="189">
        <f t="shared" si="558"/>
        <v>20</v>
      </c>
      <c r="BA344" s="18">
        <v>-0.41199999999999998</v>
      </c>
      <c r="BB344" s="1">
        <f t="shared" si="559"/>
        <v>-1</v>
      </c>
      <c r="BC344" s="3">
        <v>45657</v>
      </c>
      <c r="BD344" s="22">
        <v>709.29</v>
      </c>
      <c r="BE344" s="22">
        <f t="shared" si="560"/>
        <v>583.24</v>
      </c>
      <c r="BF344" s="18">
        <f t="shared" si="561"/>
        <v>-0.17771292419179738</v>
      </c>
      <c r="BG344" s="1">
        <f t="shared" si="562"/>
        <v>-2</v>
      </c>
      <c r="BH344" s="225">
        <v>0.5</v>
      </c>
      <c r="BI344" s="225">
        <f t="shared" si="563"/>
        <v>0</v>
      </c>
      <c r="BJ344" s="225">
        <f t="shared" si="564"/>
        <v>2</v>
      </c>
      <c r="BK344" s="31">
        <v>-11</v>
      </c>
      <c r="BL344" s="31">
        <f t="shared" si="565"/>
        <v>0</v>
      </c>
      <c r="BM344" s="1">
        <f t="shared" si="566"/>
        <v>-2</v>
      </c>
      <c r="BN344" s="61">
        <v>49</v>
      </c>
      <c r="BO344" s="61">
        <f t="shared" si="567"/>
        <v>0</v>
      </c>
      <c r="BP344" s="1">
        <f t="shared" si="568"/>
        <v>1</v>
      </c>
      <c r="BQ344" s="206"/>
      <c r="BR344" s="61">
        <v>0.23</v>
      </c>
      <c r="BS344" s="337">
        <f t="shared" si="569"/>
        <v>0</v>
      </c>
      <c r="BT344" s="225">
        <f t="shared" si="570"/>
        <v>-3</v>
      </c>
      <c r="BU344" s="61"/>
      <c r="BV344" s="1" t="s">
        <v>414</v>
      </c>
      <c r="BW344" s="1">
        <f t="shared" si="571"/>
        <v>-4</v>
      </c>
      <c r="BX344" s="206" t="s">
        <v>408</v>
      </c>
      <c r="BY344" s="206">
        <f t="shared" si="572"/>
        <v>5</v>
      </c>
      <c r="BZ344" s="3">
        <v>45958</v>
      </c>
      <c r="CA344" s="1" t="s">
        <v>437</v>
      </c>
      <c r="CB344" s="61">
        <v>120</v>
      </c>
      <c r="CC344" s="61">
        <v>975</v>
      </c>
      <c r="CD344" s="332"/>
      <c r="CE344" t="s">
        <v>1013</v>
      </c>
      <c r="CF344" t="s">
        <v>1022</v>
      </c>
      <c r="CG344" t="s">
        <v>1019</v>
      </c>
      <c r="CH344" t="s">
        <v>1019</v>
      </c>
      <c r="CL344" s="332"/>
      <c r="CR344" t="s">
        <v>1031</v>
      </c>
    </row>
    <row r="345" spans="2:96" x14ac:dyDescent="0.2">
      <c r="B345" s="246"/>
      <c r="C345" s="246"/>
      <c r="D345" s="246"/>
      <c r="E345" s="246"/>
      <c r="F345" s="246"/>
      <c r="G345" s="246"/>
      <c r="H345" s="246"/>
      <c r="I345" s="246"/>
      <c r="J345" s="246"/>
      <c r="K345" s="246"/>
      <c r="L345" s="270"/>
      <c r="M345" s="358"/>
      <c r="N345" s="335"/>
      <c r="O345" s="246"/>
      <c r="P345" s="246"/>
      <c r="Q345" s="246"/>
      <c r="R345" s="246"/>
      <c r="S345" s="249" t="str">
        <f t="shared" si="545"/>
        <v>˃</v>
      </c>
      <c r="T345" s="236"/>
      <c r="U345" s="208" t="s">
        <v>1033</v>
      </c>
      <c r="V345" t="s">
        <v>1034</v>
      </c>
      <c r="X345" s="80">
        <v>87.61</v>
      </c>
      <c r="Y345" s="189"/>
      <c r="Z345" s="189"/>
      <c r="AA345" s="22">
        <f t="shared" si="546"/>
        <v>122</v>
      </c>
      <c r="AB345" s="336">
        <f t="shared" si="547"/>
        <v>3</v>
      </c>
      <c r="AC345" s="337">
        <f t="shared" si="548"/>
        <v>58</v>
      </c>
      <c r="AD345" s="366">
        <f t="shared" si="549"/>
        <v>0</v>
      </c>
      <c r="AE345" s="337">
        <f t="shared" si="550"/>
        <v>0</v>
      </c>
      <c r="AF345" s="332">
        <v>834931</v>
      </c>
      <c r="AG345" s="332">
        <v>5069</v>
      </c>
      <c r="AH345" s="225" t="str">
        <f t="shared" si="573"/>
        <v>C</v>
      </c>
      <c r="AI345" s="31">
        <f t="shared" si="551"/>
        <v>10</v>
      </c>
      <c r="AJ345" s="284">
        <v>87</v>
      </c>
      <c r="AK345" s="31">
        <f t="shared" si="552"/>
        <v>20</v>
      </c>
      <c r="AL345" s="22"/>
      <c r="AM345" s="457" t="s">
        <v>399</v>
      </c>
      <c r="AN345" s="22">
        <f t="shared" si="553"/>
        <v>5</v>
      </c>
      <c r="AP345" s="31"/>
      <c r="AQ345" s="175" t="s">
        <v>404</v>
      </c>
      <c r="AR345" s="1">
        <f t="shared" si="554"/>
        <v>10</v>
      </c>
      <c r="AS345" s="189">
        <v>0.69</v>
      </c>
      <c r="AT345" s="22">
        <f t="shared" si="555"/>
        <v>5</v>
      </c>
      <c r="AU345" s="189">
        <v>13.66</v>
      </c>
      <c r="AV345" s="22">
        <f t="shared" si="556"/>
        <v>5</v>
      </c>
      <c r="AW345" s="189">
        <v>1.39</v>
      </c>
      <c r="AX345" s="22">
        <f t="shared" si="557"/>
        <v>0</v>
      </c>
      <c r="AY345" s="239" t="s">
        <v>402</v>
      </c>
      <c r="AZ345" s="189">
        <f t="shared" si="558"/>
        <v>18</v>
      </c>
      <c r="BA345" s="18">
        <v>-0.182</v>
      </c>
      <c r="BB345" s="1">
        <f t="shared" si="559"/>
        <v>-1</v>
      </c>
      <c r="BC345" s="3">
        <v>45657</v>
      </c>
      <c r="BD345" s="22">
        <v>96.7</v>
      </c>
      <c r="BE345" s="22">
        <f t="shared" si="560"/>
        <v>87.61</v>
      </c>
      <c r="BF345" s="18">
        <f t="shared" si="561"/>
        <v>-9.400206825232682E-2</v>
      </c>
      <c r="BG345" s="1">
        <f t="shared" si="562"/>
        <v>-2</v>
      </c>
      <c r="BH345" s="225">
        <v>3</v>
      </c>
      <c r="BI345" s="225">
        <f t="shared" si="563"/>
        <v>0</v>
      </c>
      <c r="BJ345" s="225">
        <f t="shared" si="564"/>
        <v>2</v>
      </c>
      <c r="BK345" s="31">
        <v>1</v>
      </c>
      <c r="BL345" s="31">
        <f t="shared" si="565"/>
        <v>0</v>
      </c>
      <c r="BM345" s="1">
        <f t="shared" si="566"/>
        <v>1</v>
      </c>
      <c r="BN345" s="61">
        <v>69</v>
      </c>
      <c r="BO345" s="61">
        <f t="shared" si="567"/>
        <v>0</v>
      </c>
      <c r="BP345" s="1">
        <f t="shared" si="568"/>
        <v>-2</v>
      </c>
      <c r="BQ345" s="206"/>
      <c r="BR345" s="61">
        <v>0.4</v>
      </c>
      <c r="BS345" s="337">
        <f t="shared" si="569"/>
        <v>0</v>
      </c>
      <c r="BT345" s="225">
        <f t="shared" si="570"/>
        <v>-2</v>
      </c>
      <c r="BU345" s="61"/>
      <c r="BV345" s="1" t="s">
        <v>413</v>
      </c>
      <c r="BW345" s="1">
        <f t="shared" si="571"/>
        <v>0</v>
      </c>
      <c r="BX345" s="206" t="s">
        <v>408</v>
      </c>
      <c r="BY345" s="206">
        <f t="shared" si="572"/>
        <v>5</v>
      </c>
      <c r="BZ345" s="3"/>
      <c r="CA345" s="1" t="s">
        <v>437</v>
      </c>
      <c r="CB345" s="61">
        <v>120</v>
      </c>
      <c r="CC345" s="61">
        <v>975</v>
      </c>
      <c r="CD345" s="332"/>
      <c r="CE345" t="s">
        <v>1013</v>
      </c>
      <c r="CF345" t="s">
        <v>1022</v>
      </c>
      <c r="CG345" t="s">
        <v>1019</v>
      </c>
      <c r="CH345" t="s">
        <v>1019</v>
      </c>
      <c r="CL345" s="332"/>
      <c r="CR345" t="s">
        <v>1033</v>
      </c>
    </row>
    <row r="346" spans="2:96" x14ac:dyDescent="0.2">
      <c r="B346" s="246"/>
      <c r="C346" s="246"/>
      <c r="D346" s="246"/>
      <c r="E346" s="246"/>
      <c r="F346" s="246"/>
      <c r="G346" s="246"/>
      <c r="H346" s="246"/>
      <c r="I346" s="246"/>
      <c r="J346" s="246"/>
      <c r="K346" s="246"/>
      <c r="L346" s="270"/>
      <c r="M346" s="358"/>
      <c r="N346" s="335"/>
      <c r="O346" s="246"/>
      <c r="P346" s="246"/>
      <c r="Q346" s="246"/>
      <c r="R346" s="246"/>
      <c r="S346" s="249" t="str">
        <f t="shared" si="545"/>
        <v>˃</v>
      </c>
      <c r="T346" s="236"/>
      <c r="U346" s="208" t="s">
        <v>1035</v>
      </c>
      <c r="V346" t="s">
        <v>1036</v>
      </c>
      <c r="X346" s="80">
        <v>42.5</v>
      </c>
      <c r="Y346" s="189"/>
      <c r="Z346" s="189"/>
      <c r="AA346" s="22">
        <f t="shared" si="546"/>
        <v>52.5</v>
      </c>
      <c r="AB346" s="336">
        <f t="shared" si="547"/>
        <v>3</v>
      </c>
      <c r="AC346" s="337">
        <f t="shared" si="548"/>
        <v>58</v>
      </c>
      <c r="AD346" s="366">
        <f t="shared" si="549"/>
        <v>0</v>
      </c>
      <c r="AE346" s="337">
        <f t="shared" si="550"/>
        <v>0</v>
      </c>
      <c r="AF346" s="332">
        <v>3185</v>
      </c>
      <c r="AG346" s="332">
        <v>-846302</v>
      </c>
      <c r="AH346" s="225" t="str">
        <f t="shared" si="573"/>
        <v>F</v>
      </c>
      <c r="AI346" s="31">
        <f t="shared" si="551"/>
        <v>0</v>
      </c>
      <c r="AJ346" s="284">
        <v>39</v>
      </c>
      <c r="AK346" s="31">
        <f t="shared" si="552"/>
        <v>-10</v>
      </c>
      <c r="AL346" s="22"/>
      <c r="AM346" s="457" t="s">
        <v>399</v>
      </c>
      <c r="AN346" s="22"/>
      <c r="AP346" s="31"/>
      <c r="AQ346" s="271" t="s">
        <v>405</v>
      </c>
      <c r="AR346" s="1"/>
      <c r="AS346" s="189">
        <v>0.04</v>
      </c>
      <c r="AT346" s="22">
        <f t="shared" si="555"/>
        <v>5</v>
      </c>
      <c r="AU346" s="189">
        <v>-10.14</v>
      </c>
      <c r="AV346" s="22">
        <f t="shared" si="556"/>
        <v>-7</v>
      </c>
      <c r="AW346" s="189" t="s">
        <v>524</v>
      </c>
      <c r="AX346" s="22"/>
      <c r="AY346" s="178" t="s">
        <v>407</v>
      </c>
      <c r="AZ346" s="189">
        <f t="shared" si="558"/>
        <v>-2.5</v>
      </c>
      <c r="BA346" s="18">
        <v>-0.19500000000000001</v>
      </c>
      <c r="BB346" s="1">
        <f t="shared" si="559"/>
        <v>-1</v>
      </c>
      <c r="BC346" s="3">
        <v>45657</v>
      </c>
      <c r="BD346" s="22">
        <v>51.13</v>
      </c>
      <c r="BE346" s="22">
        <f t="shared" si="560"/>
        <v>42.5</v>
      </c>
      <c r="BF346" s="18">
        <f t="shared" si="561"/>
        <v>-0.16878544885585767</v>
      </c>
      <c r="BG346" s="1"/>
      <c r="BH346" s="225">
        <v>4</v>
      </c>
      <c r="BI346" s="225">
        <f t="shared" si="563"/>
        <v>0</v>
      </c>
      <c r="BJ346" s="225">
        <f t="shared" si="564"/>
        <v>1</v>
      </c>
      <c r="BK346" s="31">
        <v>0.11</v>
      </c>
      <c r="BL346" s="31">
        <f t="shared" si="565"/>
        <v>0</v>
      </c>
      <c r="BM346" s="1">
        <f t="shared" si="566"/>
        <v>1</v>
      </c>
      <c r="BN346" s="61">
        <v>66</v>
      </c>
      <c r="BO346" s="61">
        <f t="shared" si="567"/>
        <v>0</v>
      </c>
      <c r="BP346" s="1">
        <f t="shared" si="568"/>
        <v>-2</v>
      </c>
      <c r="BQ346" s="206"/>
      <c r="BR346" s="61">
        <v>0.73</v>
      </c>
      <c r="BS346" s="337">
        <f t="shared" si="569"/>
        <v>0</v>
      </c>
      <c r="BT346" s="225">
        <f t="shared" si="570"/>
        <v>8</v>
      </c>
      <c r="BU346" s="61"/>
      <c r="BV346" s="1" t="s">
        <v>415</v>
      </c>
      <c r="BW346" s="1"/>
      <c r="BX346" s="206" t="str">
        <f>BX1</f>
        <v>˅</v>
      </c>
      <c r="BY346" s="206"/>
      <c r="BZ346" s="25"/>
      <c r="CA346" s="1" t="s">
        <v>437</v>
      </c>
      <c r="CB346" s="61"/>
      <c r="CC346" s="61"/>
      <c r="CD346" s="332"/>
      <c r="CE346" t="s">
        <v>1013</v>
      </c>
      <c r="CF346" t="s">
        <v>1022</v>
      </c>
      <c r="CG346" t="s">
        <v>1019</v>
      </c>
      <c r="CH346" t="s">
        <v>1019</v>
      </c>
      <c r="CL346" s="332"/>
      <c r="CR346" t="s">
        <v>1035</v>
      </c>
    </row>
    <row r="347" spans="2:96" x14ac:dyDescent="0.2">
      <c r="B347" s="246"/>
      <c r="C347" s="246"/>
      <c r="D347" s="246"/>
      <c r="E347" s="246"/>
      <c r="F347" s="246"/>
      <c r="G347" s="246"/>
      <c r="H347" s="246"/>
      <c r="I347" s="246"/>
      <c r="J347" s="246"/>
      <c r="K347" s="246"/>
      <c r="L347" s="270"/>
      <c r="M347" s="358"/>
      <c r="N347" s="335"/>
      <c r="O347" s="246"/>
      <c r="P347" s="246"/>
      <c r="Q347" s="246"/>
      <c r="R347" s="246"/>
      <c r="S347" s="249" t="str">
        <f t="shared" si="545"/>
        <v>˄</v>
      </c>
      <c r="T347" s="236"/>
      <c r="U347" s="208" t="s">
        <v>1037</v>
      </c>
      <c r="V347" t="s">
        <v>1038</v>
      </c>
      <c r="X347" s="80">
        <v>131.55000000000001</v>
      </c>
      <c r="Y347" s="189"/>
      <c r="Z347" s="189"/>
      <c r="AA347" s="22">
        <f t="shared" si="546"/>
        <v>141</v>
      </c>
      <c r="AB347" s="336">
        <f t="shared" si="547"/>
        <v>3</v>
      </c>
      <c r="AC347" s="337">
        <f t="shared" si="548"/>
        <v>58</v>
      </c>
      <c r="AD347" s="366">
        <f t="shared" si="549"/>
        <v>0</v>
      </c>
      <c r="AE347" s="337">
        <f t="shared" si="550"/>
        <v>0</v>
      </c>
      <c r="AF347" s="332">
        <v>514469</v>
      </c>
      <c r="AG347" s="332">
        <v>77048</v>
      </c>
      <c r="AH347" s="225" t="str">
        <f t="shared" si="573"/>
        <v>D</v>
      </c>
      <c r="AI347" s="31">
        <f t="shared" si="551"/>
        <v>5</v>
      </c>
      <c r="AJ347" s="284">
        <v>90</v>
      </c>
      <c r="AK347" s="31">
        <f t="shared" si="552"/>
        <v>20</v>
      </c>
      <c r="AL347" s="22"/>
      <c r="AM347" s="371" t="s">
        <v>397</v>
      </c>
      <c r="AN347" s="22">
        <f>IF(AM347=$AN$1,20,IF(AM347=$AO$1,17,IF(AM347=$AP$1,12,IF(AM347=$AQ$1,5,IF(AM347=$AR$1,0)))))</f>
        <v>17</v>
      </c>
      <c r="AP347" s="31"/>
      <c r="AQ347" s="239" t="s">
        <v>402</v>
      </c>
      <c r="AR347" s="1">
        <f>IF(AQ347=$AS$1,20,IF(AQ347=$AU$1,18,IF(AQ347=$AW$1,14,IF(AQ347=$AY$1,10,IF(AQ347=$BA$1,5,IF(AQ347=$BC$1,0,IF(AQ347=$BD$1,-2.5)))))))</f>
        <v>18</v>
      </c>
      <c r="AS347" s="189">
        <v>0.56999999999999995</v>
      </c>
      <c r="AT347" s="22">
        <f t="shared" si="555"/>
        <v>5</v>
      </c>
      <c r="AU347" s="189">
        <v>19.170000000000002</v>
      </c>
      <c r="AV347" s="22">
        <f t="shared" si="556"/>
        <v>2</v>
      </c>
      <c r="AW347" s="189">
        <v>2.87</v>
      </c>
      <c r="AX347" s="22">
        <f>IF(AW347=1,5,IF(AW347&lt;1,5,IF(AW347&gt;1,0)))</f>
        <v>0</v>
      </c>
      <c r="AY347" s="239" t="s">
        <v>402</v>
      </c>
      <c r="AZ347" s="189">
        <f t="shared" si="558"/>
        <v>18</v>
      </c>
      <c r="BA347" s="18">
        <v>0.16200000000000001</v>
      </c>
      <c r="BB347" s="1">
        <f t="shared" si="559"/>
        <v>2</v>
      </c>
      <c r="BC347" s="3">
        <v>45657</v>
      </c>
      <c r="BD347" s="22">
        <v>93.82</v>
      </c>
      <c r="BE347" s="22">
        <f t="shared" si="560"/>
        <v>131.55000000000001</v>
      </c>
      <c r="BF347" s="18">
        <f t="shared" si="561"/>
        <v>0.40215305904924348</v>
      </c>
      <c r="BG347" s="1">
        <f>IF(BF347&gt;0.05,4,IF(BF347&gt;0,2,IF(BF347&lt;-0.05,-2,IF(BF347&lt;0.1,-4))))</f>
        <v>4</v>
      </c>
      <c r="BH347" s="225">
        <v>4</v>
      </c>
      <c r="BI347" s="225">
        <f t="shared" si="563"/>
        <v>0</v>
      </c>
      <c r="BJ347" s="225">
        <f t="shared" si="564"/>
        <v>1</v>
      </c>
      <c r="BK347" s="31">
        <v>5</v>
      </c>
      <c r="BL347" s="31">
        <f t="shared" si="565"/>
        <v>0</v>
      </c>
      <c r="BM347" s="1">
        <f t="shared" si="566"/>
        <v>1</v>
      </c>
      <c r="BN347" s="61">
        <v>78</v>
      </c>
      <c r="BO347" s="61">
        <f t="shared" si="567"/>
        <v>0</v>
      </c>
      <c r="BP347" s="1">
        <f t="shared" si="568"/>
        <v>-3</v>
      </c>
      <c r="BQ347" s="206"/>
      <c r="BR347" s="61">
        <v>0.49</v>
      </c>
      <c r="BS347" s="337">
        <f t="shared" si="569"/>
        <v>0</v>
      </c>
      <c r="BT347" s="225">
        <f t="shared" si="570"/>
        <v>-1</v>
      </c>
      <c r="BU347" s="61"/>
      <c r="BV347" s="1" t="s">
        <v>414</v>
      </c>
      <c r="BW347" s="1">
        <f>IF(BV347=$BZ$1,8,IF(BV347=$CA$1,4,IF(BV347=$CB$1,0,IF(BV347=$CC$1,-4,IF(BV347=$CE$1,-8)))))</f>
        <v>-4</v>
      </c>
      <c r="BX347" s="206" t="s">
        <v>408</v>
      </c>
      <c r="BY347" s="206">
        <f>IF(BX347=BR$1,5,IF(BX347=BV$1,0,IF(BX347=BX$1,-5)))</f>
        <v>5</v>
      </c>
      <c r="BZ347" s="3">
        <v>45958</v>
      </c>
      <c r="CA347" s="1" t="s">
        <v>508</v>
      </c>
      <c r="CB347" s="61">
        <v>90</v>
      </c>
      <c r="CC347" s="61">
        <v>112</v>
      </c>
      <c r="CD347" s="332"/>
      <c r="CE347" t="s">
        <v>1013</v>
      </c>
      <c r="CF347" t="s">
        <v>1022</v>
      </c>
      <c r="CG347" t="s">
        <v>1019</v>
      </c>
      <c r="CH347" t="s">
        <v>1019</v>
      </c>
      <c r="CL347" s="332"/>
      <c r="CR347" t="s">
        <v>1037</v>
      </c>
    </row>
    <row r="348" spans="2:96" ht="15.75" hidden="1" customHeight="1" x14ac:dyDescent="0.2">
      <c r="B348" s="246"/>
      <c r="C348" s="246"/>
      <c r="D348" s="246"/>
      <c r="E348" s="246"/>
      <c r="F348" s="246"/>
      <c r="G348" s="246"/>
      <c r="H348" s="246"/>
      <c r="I348" s="246"/>
      <c r="J348" s="246"/>
      <c r="K348" s="246"/>
      <c r="L348" s="270"/>
      <c r="M348" s="358"/>
      <c r="N348" s="335"/>
      <c r="O348" s="246"/>
      <c r="P348" s="246"/>
      <c r="Q348" s="246"/>
      <c r="R348" s="246"/>
      <c r="S348" s="249"/>
      <c r="T348" s="246"/>
      <c r="U348" s="208"/>
      <c r="X348" s="80"/>
      <c r="Y348" s="189"/>
      <c r="Z348" s="189"/>
      <c r="AA348" s="22">
        <f t="shared" si="546"/>
        <v>1.5</v>
      </c>
      <c r="AB348" s="336">
        <f t="shared" si="547"/>
        <v>0</v>
      </c>
      <c r="AC348" s="337">
        <f t="shared" si="548"/>
        <v>0</v>
      </c>
      <c r="AD348" s="366">
        <f t="shared" si="549"/>
        <v>0</v>
      </c>
      <c r="AE348" s="337">
        <f t="shared" si="550"/>
        <v>0</v>
      </c>
      <c r="AF348" s="332"/>
      <c r="AG348" s="332"/>
      <c r="AH348" s="225" t="str">
        <f t="shared" si="573"/>
        <v>F</v>
      </c>
      <c r="AI348" s="31">
        <f t="shared" si="551"/>
        <v>0</v>
      </c>
      <c r="AJ348" s="284"/>
      <c r="AK348" s="31">
        <f t="shared" si="552"/>
        <v>0</v>
      </c>
      <c r="AL348" s="22"/>
      <c r="AM348" s="2"/>
      <c r="AN348" s="22" t="b">
        <f>IF(AM348=$AN$1,20,IF(AM348=$AO$1,17,IF(AM348=$AP$1,12,IF(AM348=$AQ$1,5,IF(AM348=$AR$1,0)))))</f>
        <v>0</v>
      </c>
      <c r="AP348" s="31"/>
      <c r="AQ348" s="175"/>
      <c r="AR348" s="1" t="b">
        <f>IF(AQ348=$AS$1,20,IF(AQ348=$AU$1,18,IF(AQ348=$AW$1,14,IF(AQ348=$AY$1,10,IF(AQ348=$BA$1,5,IF(AQ348=$BC$1,0,IF(AQ348=$BD$1,-2.5)))))))</f>
        <v>0</v>
      </c>
      <c r="AS348" s="189"/>
      <c r="AT348" s="22">
        <f t="shared" si="555"/>
        <v>5</v>
      </c>
      <c r="AU348" s="189"/>
      <c r="AV348" s="22">
        <f t="shared" si="556"/>
        <v>5</v>
      </c>
      <c r="AW348" s="189"/>
      <c r="AX348" s="22">
        <f>IF(AW348=1,5,IF(AW348&lt;1,5,IF(AW348&gt;1,0)))</f>
        <v>5</v>
      </c>
      <c r="AY348" s="189"/>
      <c r="AZ348" s="189" t="b">
        <f t="shared" si="558"/>
        <v>0</v>
      </c>
      <c r="BA348" s="18"/>
      <c r="BB348" s="1">
        <f t="shared" si="559"/>
        <v>-2</v>
      </c>
      <c r="BC348" s="3">
        <v>45657</v>
      </c>
      <c r="BD348" s="22"/>
      <c r="BE348" s="22">
        <f t="shared" si="560"/>
        <v>0</v>
      </c>
      <c r="BF348" s="18">
        <f t="shared" si="561"/>
        <v>0</v>
      </c>
      <c r="BG348" s="1">
        <f>IF(BF348&gt;0.05,4,IF(BF348&gt;0,2,IF(BF348&lt;-0.05,-2,IF(BF348&lt;0.1,-4))))</f>
        <v>-4</v>
      </c>
      <c r="BH348" s="225"/>
      <c r="BI348" s="225">
        <f>BH348*M348</f>
        <v>0</v>
      </c>
      <c r="BJ348" s="225">
        <f t="shared" si="564"/>
        <v>2</v>
      </c>
      <c r="BK348" s="31"/>
      <c r="BL348" s="31">
        <f>BK348*M348</f>
        <v>0</v>
      </c>
      <c r="BM348" s="1">
        <f t="shared" si="566"/>
        <v>0.5</v>
      </c>
      <c r="BN348" s="61"/>
      <c r="BO348" s="61">
        <f t="shared" si="567"/>
        <v>0</v>
      </c>
      <c r="BP348" s="1">
        <f t="shared" si="568"/>
        <v>5</v>
      </c>
      <c r="BQ348" s="206"/>
      <c r="BR348" s="61"/>
      <c r="BS348" s="337">
        <f t="shared" si="569"/>
        <v>0</v>
      </c>
      <c r="BT348" s="225">
        <f t="shared" si="570"/>
        <v>-5</v>
      </c>
      <c r="BU348" s="61"/>
      <c r="BV348" s="1"/>
      <c r="BW348" s="1" t="b">
        <f>IF(BV348=$BZ$1,8,IF(BV348=$CA$1,4,IF(BV348=$CB$1,0,IF(BV348=$CC$1,-4,IF(BV348=$CE$1,-8)))))</f>
        <v>0</v>
      </c>
      <c r="BX348" s="206" t="s">
        <v>408</v>
      </c>
      <c r="BY348" s="206">
        <f>IF(BX348=BR$1,5,IF(BX348=BV$1,0,IF(BX348=BX$1,-5)))</f>
        <v>5</v>
      </c>
      <c r="BZ348" s="3"/>
      <c r="CA348" s="1" t="s">
        <v>437</v>
      </c>
      <c r="CB348" s="61"/>
      <c r="CC348" s="61"/>
      <c r="CD348" s="332"/>
      <c r="CL348" s="332"/>
    </row>
    <row r="349" spans="2:96" ht="15.75" hidden="1" customHeight="1" x14ac:dyDescent="0.2">
      <c r="B349" s="246"/>
      <c r="C349" s="246"/>
      <c r="D349" s="246"/>
      <c r="E349" s="246"/>
      <c r="F349" s="246"/>
      <c r="G349" s="246"/>
      <c r="H349" s="246"/>
      <c r="I349" s="246"/>
      <c r="J349" s="246"/>
      <c r="K349" s="246"/>
      <c r="L349" s="270"/>
      <c r="M349" s="358"/>
      <c r="N349" s="335"/>
      <c r="O349" s="246"/>
      <c r="P349" s="246"/>
      <c r="Q349" s="246"/>
      <c r="R349" s="246"/>
      <c r="S349" s="249"/>
      <c r="T349" s="246"/>
      <c r="U349" s="208"/>
      <c r="X349" s="80"/>
      <c r="Y349" s="189"/>
      <c r="Z349" s="189"/>
      <c r="AA349" s="22">
        <f t="shared" si="546"/>
        <v>1.5</v>
      </c>
      <c r="AB349" s="336">
        <f t="shared" si="547"/>
        <v>0</v>
      </c>
      <c r="AC349" s="337">
        <f t="shared" si="548"/>
        <v>0</v>
      </c>
      <c r="AD349" s="366">
        <f t="shared" si="549"/>
        <v>0</v>
      </c>
      <c r="AE349" s="337">
        <f t="shared" si="550"/>
        <v>0</v>
      </c>
      <c r="AF349" s="332"/>
      <c r="AG349" s="332"/>
      <c r="AH349" s="225" t="str">
        <f t="shared" si="573"/>
        <v>F</v>
      </c>
      <c r="AI349" s="31">
        <f t="shared" si="551"/>
        <v>0</v>
      </c>
      <c r="AJ349" s="284"/>
      <c r="AK349" s="31">
        <f t="shared" si="552"/>
        <v>0</v>
      </c>
      <c r="AL349" s="22"/>
      <c r="AM349" s="2"/>
      <c r="AN349" s="22" t="b">
        <f>IF(AM349=$AN$1,20,IF(AM349=$AO$1,17,IF(AM349=$AP$1,12,IF(AM349=$AQ$1,5,IF(AM349=$AR$1,0)))))</f>
        <v>0</v>
      </c>
      <c r="AP349" s="31"/>
      <c r="AQ349" s="175"/>
      <c r="AR349" s="1" t="b">
        <f>IF(AQ349=$AS$1,20,IF(AQ349=$AU$1,18,IF(AQ349=$AW$1,14,IF(AQ349=$AY$1,10,IF(AQ349=$BA$1,5,IF(AQ349=$BC$1,0,IF(AQ349=$BD$1,-2.5)))))))</f>
        <v>0</v>
      </c>
      <c r="AS349" s="189"/>
      <c r="AT349" s="22">
        <f t="shared" si="555"/>
        <v>5</v>
      </c>
      <c r="AU349" s="189"/>
      <c r="AV349" s="22">
        <f t="shared" si="556"/>
        <v>5</v>
      </c>
      <c r="AW349" s="189"/>
      <c r="AX349" s="22">
        <f>IF(AW349=1,5,IF(AW349&lt;1,5,IF(AW349&gt;1,0)))</f>
        <v>5</v>
      </c>
      <c r="AY349" s="189"/>
      <c r="AZ349" s="189" t="b">
        <f t="shared" si="558"/>
        <v>0</v>
      </c>
      <c r="BA349" s="18"/>
      <c r="BB349" s="1">
        <f t="shared" si="559"/>
        <v>-2</v>
      </c>
      <c r="BC349" s="3">
        <v>45657</v>
      </c>
      <c r="BD349" s="22"/>
      <c r="BE349" s="22">
        <f t="shared" si="560"/>
        <v>0</v>
      </c>
      <c r="BF349" s="18">
        <f t="shared" si="561"/>
        <v>0</v>
      </c>
      <c r="BG349" s="1">
        <f>IF(BF349&gt;0.05,4,IF(BF349&gt;0,2,IF(BF349&lt;-0.05,-2,IF(BF349&lt;0.1,-4))))</f>
        <v>-4</v>
      </c>
      <c r="BH349" s="225"/>
      <c r="BI349" s="225">
        <f>BH349*M349</f>
        <v>0</v>
      </c>
      <c r="BJ349" s="225">
        <f t="shared" si="564"/>
        <v>2</v>
      </c>
      <c r="BK349" s="31"/>
      <c r="BL349" s="31">
        <f>BK349*M349</f>
        <v>0</v>
      </c>
      <c r="BM349" s="1">
        <f t="shared" si="566"/>
        <v>0.5</v>
      </c>
      <c r="BN349" s="61"/>
      <c r="BO349" s="61">
        <f t="shared" si="567"/>
        <v>0</v>
      </c>
      <c r="BP349" s="1">
        <f t="shared" si="568"/>
        <v>5</v>
      </c>
      <c r="BQ349" s="206"/>
      <c r="BR349" s="61"/>
      <c r="BS349" s="337">
        <f t="shared" si="569"/>
        <v>0</v>
      </c>
      <c r="BT349" s="225">
        <f t="shared" si="570"/>
        <v>-5</v>
      </c>
      <c r="BU349" s="61"/>
      <c r="BV349" s="1"/>
      <c r="BW349" s="1" t="b">
        <f>IF(BV349=$BZ$1,8,IF(BV349=$CA$1,4,IF(BV349=$CB$1,0,IF(BV349=$CC$1,-4,IF(BV349=$CE$1,-8)))))</f>
        <v>0</v>
      </c>
      <c r="BX349" s="206" t="s">
        <v>408</v>
      </c>
      <c r="BY349" s="206">
        <f>IF(BX349=BR$1,5,IF(BX349=BV$1,0,IF(BX349=BX$1,-5)))</f>
        <v>5</v>
      </c>
      <c r="BZ349" s="3"/>
      <c r="CA349" s="1" t="s">
        <v>437</v>
      </c>
      <c r="CB349" s="61"/>
      <c r="CC349" s="61"/>
      <c r="CD349" s="332"/>
      <c r="CL349" s="332"/>
    </row>
    <row r="350" spans="2:96" ht="15.75" hidden="1" customHeight="1" x14ac:dyDescent="0.2">
      <c r="B350" s="246"/>
      <c r="C350" s="246"/>
      <c r="D350" s="246"/>
      <c r="E350" s="246"/>
      <c r="F350" s="246"/>
      <c r="G350" s="246"/>
      <c r="H350" s="246"/>
      <c r="I350" s="246"/>
      <c r="J350" s="246"/>
      <c r="K350" s="246"/>
      <c r="L350" s="270"/>
      <c r="M350" s="358"/>
      <c r="N350" s="335"/>
      <c r="O350" s="246"/>
      <c r="P350" s="246"/>
      <c r="Q350" s="246"/>
      <c r="R350" s="246"/>
      <c r="S350" s="249"/>
      <c r="T350" s="246"/>
      <c r="U350" s="208"/>
      <c r="X350" s="80"/>
      <c r="Y350" s="189"/>
      <c r="Z350" s="189"/>
      <c r="AA350" s="22">
        <f t="shared" si="546"/>
        <v>1.5</v>
      </c>
      <c r="AB350" s="336">
        <f t="shared" si="547"/>
        <v>0</v>
      </c>
      <c r="AC350" s="337">
        <f t="shared" si="548"/>
        <v>0</v>
      </c>
      <c r="AD350" s="366">
        <f t="shared" si="549"/>
        <v>0</v>
      </c>
      <c r="AE350" s="337">
        <f t="shared" si="550"/>
        <v>0</v>
      </c>
      <c r="AF350" s="332"/>
      <c r="AG350" s="332"/>
      <c r="AH350" s="225" t="str">
        <f t="shared" si="573"/>
        <v>F</v>
      </c>
      <c r="AI350" s="31">
        <f t="shared" si="551"/>
        <v>0</v>
      </c>
      <c r="AJ350" s="284"/>
      <c r="AK350" s="31">
        <f t="shared" si="552"/>
        <v>0</v>
      </c>
      <c r="AL350" s="22"/>
      <c r="AM350" s="2"/>
      <c r="AN350" s="22" t="b">
        <f>IF(AM350=$AN$1,20,IF(AM350=$AO$1,17,IF(AM350=$AP$1,12,IF(AM350=$AQ$1,5,IF(AM350=$AR$1,0)))))</f>
        <v>0</v>
      </c>
      <c r="AP350" s="31"/>
      <c r="AQ350" s="175"/>
      <c r="AR350" s="1" t="b">
        <f>IF(AQ350=$AS$1,20,IF(AQ350=$AU$1,18,IF(AQ350=$AW$1,14,IF(AQ350=$AY$1,10,IF(AQ350=$BA$1,5,IF(AQ350=$BC$1,0,IF(AQ350=$BD$1,-2.5)))))))</f>
        <v>0</v>
      </c>
      <c r="AS350" s="189"/>
      <c r="AT350" s="22">
        <f t="shared" si="555"/>
        <v>5</v>
      </c>
      <c r="AU350" s="189"/>
      <c r="AV350" s="22">
        <f t="shared" si="556"/>
        <v>5</v>
      </c>
      <c r="AW350" s="189"/>
      <c r="AX350" s="22">
        <f>IF(AW350=1,5,IF(AW350&lt;1,5,IF(AW350&gt;1,0)))</f>
        <v>5</v>
      </c>
      <c r="AY350" s="189"/>
      <c r="AZ350" s="189" t="b">
        <f t="shared" si="558"/>
        <v>0</v>
      </c>
      <c r="BA350" s="18"/>
      <c r="BB350" s="1">
        <f t="shared" si="559"/>
        <v>-2</v>
      </c>
      <c r="BC350" s="3">
        <v>45657</v>
      </c>
      <c r="BD350" s="22"/>
      <c r="BE350" s="22">
        <f t="shared" si="560"/>
        <v>0</v>
      </c>
      <c r="BF350" s="18">
        <f t="shared" si="561"/>
        <v>0</v>
      </c>
      <c r="BG350" s="1">
        <f>IF(BF350&gt;0.05,4,IF(BF350&gt;0,2,IF(BF350&lt;-0.05,-2,IF(BF350&lt;0.1,-4))))</f>
        <v>-4</v>
      </c>
      <c r="BH350" s="225"/>
      <c r="BI350" s="225">
        <f>BH350*M350</f>
        <v>0</v>
      </c>
      <c r="BJ350" s="225">
        <f t="shared" si="564"/>
        <v>2</v>
      </c>
      <c r="BK350" s="31"/>
      <c r="BL350" s="31">
        <f>BK350*M350</f>
        <v>0</v>
      </c>
      <c r="BM350" s="1">
        <f t="shared" si="566"/>
        <v>0.5</v>
      </c>
      <c r="BN350" s="61"/>
      <c r="BO350" s="61">
        <f t="shared" si="567"/>
        <v>0</v>
      </c>
      <c r="BP350" s="1">
        <f t="shared" si="568"/>
        <v>5</v>
      </c>
      <c r="BQ350" s="206"/>
      <c r="BR350" s="61"/>
      <c r="BS350" s="337">
        <f t="shared" si="569"/>
        <v>0</v>
      </c>
      <c r="BT350" s="225">
        <f t="shared" si="570"/>
        <v>-5</v>
      </c>
      <c r="BU350" s="61"/>
      <c r="BV350" s="1"/>
      <c r="BW350" s="1" t="b">
        <f>IF(BV350=$BZ$1,8,IF(BV350=$CA$1,4,IF(BV350=$CB$1,0,IF(BV350=$CC$1,-4,IF(BV350=$CE$1,-8)))))</f>
        <v>0</v>
      </c>
      <c r="BX350" s="206" t="s">
        <v>408</v>
      </c>
      <c r="BY350" s="206">
        <f>IF(BX350=BR$1,5,IF(BX350=BV$1,0,IF(BX350=BX$1,-5)))</f>
        <v>5</v>
      </c>
      <c r="BZ350" s="3"/>
      <c r="CA350" s="1" t="s">
        <v>437</v>
      </c>
      <c r="CB350" s="61"/>
      <c r="CC350" s="61"/>
      <c r="CD350" s="332"/>
      <c r="CL350" s="332"/>
    </row>
    <row r="351" spans="2:96" x14ac:dyDescent="0.2">
      <c r="B351" s="246"/>
      <c r="C351" s="246"/>
      <c r="D351" s="246"/>
      <c r="E351" s="246"/>
      <c r="F351" s="246"/>
      <c r="G351" s="246"/>
      <c r="H351" s="246"/>
      <c r="I351" s="246"/>
      <c r="J351" s="246"/>
      <c r="K351" s="246"/>
      <c r="L351" s="270"/>
      <c r="M351" s="358"/>
      <c r="N351" s="335"/>
      <c r="O351" s="246"/>
      <c r="P351" s="246"/>
      <c r="Q351" s="246"/>
      <c r="R351" s="246"/>
      <c r="S351" s="249"/>
      <c r="T351" s="246"/>
      <c r="U351" s="208"/>
      <c r="X351" s="80"/>
      <c r="Y351" s="189"/>
      <c r="Z351" s="189"/>
      <c r="AA351" s="189"/>
      <c r="AB351" s="338"/>
      <c r="AC351" s="337"/>
      <c r="AD351" s="366"/>
      <c r="AE351" s="337"/>
      <c r="AF351" s="332"/>
      <c r="AG351" s="332"/>
      <c r="AH351" s="225"/>
      <c r="AI351" s="31"/>
      <c r="AJ351" s="284"/>
      <c r="AK351" s="31"/>
      <c r="AL351" s="22"/>
      <c r="AM351" s="2"/>
      <c r="AN351" s="22"/>
      <c r="AP351" s="31"/>
      <c r="AQ351" s="189"/>
      <c r="AR351" s="189"/>
      <c r="AS351" s="189"/>
      <c r="AT351" s="189"/>
      <c r="AU351" s="189"/>
      <c r="AV351" s="189"/>
      <c r="AW351" s="189"/>
      <c r="AX351" s="189"/>
      <c r="AY351" s="189"/>
      <c r="AZ351" s="189"/>
      <c r="BA351" s="189"/>
      <c r="BB351" s="189"/>
      <c r="BC351" s="189"/>
      <c r="BD351" s="189"/>
      <c r="BE351" s="189"/>
      <c r="BF351" s="189"/>
      <c r="BG351" s="189"/>
      <c r="BH351" s="189"/>
      <c r="BI351" s="189"/>
      <c r="BJ351" s="189"/>
      <c r="BK351" s="189"/>
      <c r="BL351" s="189"/>
      <c r="BM351" s="189"/>
      <c r="BN351" s="189"/>
      <c r="BO351" s="189"/>
      <c r="BP351" s="189"/>
      <c r="BQ351" s="189"/>
      <c r="BR351" s="189"/>
      <c r="BS351" s="337"/>
      <c r="BT351" s="225"/>
      <c r="BU351" s="61"/>
      <c r="BV351" s="1"/>
      <c r="BW351" s="1"/>
      <c r="BX351" s="206"/>
      <c r="BY351" s="206"/>
      <c r="BZ351" s="225"/>
      <c r="CA351" s="1"/>
      <c r="CB351" s="61"/>
      <c r="CC351" s="61"/>
      <c r="CD351" s="332"/>
      <c r="CL351" s="332"/>
    </row>
    <row r="352" spans="2:96" ht="17.25" customHeight="1" x14ac:dyDescent="0.2">
      <c r="B352" s="246"/>
      <c r="C352" s="246"/>
      <c r="D352" s="246"/>
      <c r="E352" s="246"/>
      <c r="F352" s="246"/>
      <c r="G352" s="246"/>
      <c r="H352" s="246"/>
      <c r="I352" s="246"/>
      <c r="J352" s="246"/>
      <c r="K352" s="246"/>
      <c r="L352" s="270"/>
      <c r="M352" s="358"/>
      <c r="N352" s="335"/>
      <c r="O352" s="246"/>
      <c r="P352" s="246"/>
      <c r="Q352" s="246"/>
      <c r="R352" s="246"/>
      <c r="S352" s="249"/>
      <c r="T352" s="456" t="s">
        <v>632</v>
      </c>
      <c r="U352" s="444" t="s">
        <v>1039</v>
      </c>
      <c r="X352" s="80"/>
      <c r="Y352" s="189"/>
      <c r="Z352" s="189"/>
      <c r="AA352" s="189"/>
      <c r="AB352" s="455">
        <f>VLOOKUP(CLEAN(TRIM(T352)), 'ETF''s'!$B$7:$C$42, 2, FALSE)</f>
        <v>4</v>
      </c>
      <c r="AC352" s="506">
        <f>VLOOKUP(CLEAN(TRIM(T352)), 'ETF''s'!$B$7:$D$42, 3, FALSE)</f>
        <v>56.5</v>
      </c>
      <c r="AD352" s="366"/>
      <c r="AE352" s="337"/>
      <c r="AF352" s="332"/>
      <c r="AG352" s="332"/>
      <c r="AH352" s="225"/>
      <c r="AI352" s="31"/>
      <c r="AJ352" s="284"/>
      <c r="AK352" s="31"/>
      <c r="AL352" s="22"/>
      <c r="AM352" s="2"/>
      <c r="AN352" s="22"/>
      <c r="AP352" s="31"/>
      <c r="AQ352" s="189"/>
      <c r="AR352" s="1"/>
      <c r="AS352" s="189"/>
      <c r="AT352" s="22"/>
      <c r="AU352" s="189"/>
      <c r="AV352" s="189"/>
      <c r="AW352" s="189"/>
      <c r="AX352" s="189"/>
      <c r="AY352" s="189"/>
      <c r="AZ352" s="189"/>
      <c r="BA352" s="189"/>
      <c r="BB352" s="189"/>
      <c r="BC352" s="189"/>
      <c r="BD352" s="189"/>
      <c r="BE352" s="189"/>
      <c r="BF352" s="189"/>
      <c r="BG352" s="189"/>
      <c r="BH352" s="189"/>
      <c r="BI352" s="189"/>
      <c r="BJ352" s="189"/>
      <c r="BK352" s="189"/>
      <c r="BL352" s="189"/>
      <c r="BM352" s="189"/>
      <c r="BN352" s="189"/>
      <c r="BO352" s="189"/>
      <c r="BP352" s="189"/>
      <c r="BQ352" s="189"/>
      <c r="BR352" s="189"/>
      <c r="BS352" s="189"/>
      <c r="BT352" s="189"/>
      <c r="BU352" s="189"/>
      <c r="BV352" s="189"/>
      <c r="BW352" s="189"/>
      <c r="BX352" s="189"/>
      <c r="BY352" s="189"/>
      <c r="BZ352" s="189"/>
      <c r="CA352" s="1"/>
      <c r="CB352" s="61"/>
      <c r="CC352" s="61"/>
      <c r="CD352" s="332"/>
      <c r="CL352" s="332"/>
      <c r="CR352" t="s">
        <v>1039</v>
      </c>
    </row>
    <row r="353" spans="2:96" x14ac:dyDescent="0.2">
      <c r="B353" s="246"/>
      <c r="C353" s="246"/>
      <c r="D353" s="246"/>
      <c r="E353" s="246"/>
      <c r="F353" s="246"/>
      <c r="G353" s="246"/>
      <c r="H353" s="246"/>
      <c r="I353" s="246"/>
      <c r="J353" s="246"/>
      <c r="K353" s="246"/>
      <c r="L353" s="270"/>
      <c r="M353" s="358"/>
      <c r="N353" s="335"/>
      <c r="O353" s="246"/>
      <c r="P353" s="246"/>
      <c r="Q353" s="246"/>
      <c r="R353" s="246"/>
      <c r="S353" s="249" t="str">
        <f>IF(BN353&lt;30,$BX$1,IF(BN353&gt;70,$BR$1,$BV$1))</f>
        <v>˃</v>
      </c>
      <c r="T353" s="183"/>
      <c r="U353" s="255" t="s">
        <v>1040</v>
      </c>
      <c r="V353" s="469" t="s">
        <v>1041</v>
      </c>
      <c r="X353" s="189">
        <v>77.12</v>
      </c>
      <c r="Y353" s="189"/>
      <c r="Z353" s="189"/>
      <c r="AA353" s="22">
        <f>AN353+AP353+AR353+AZ353+BB353+BG353+BJ353+BM353+BT353+BW353+BY353+AC353+AI353+BP353+AK353</f>
        <v>127.5</v>
      </c>
      <c r="AB353" s="31">
        <f>IF(X353&gt;0,AB$352,0)</f>
        <v>4</v>
      </c>
      <c r="AC353" s="61">
        <f>IF(AB353&gt;0,AC$352,0)</f>
        <v>56.5</v>
      </c>
      <c r="AD353" s="366">
        <f>AB353*M353</f>
        <v>0</v>
      </c>
      <c r="AE353" s="337">
        <f>AC353*M353</f>
        <v>0</v>
      </c>
      <c r="AF353" s="332">
        <v>1281097</v>
      </c>
      <c r="AG353" s="332">
        <v>15103</v>
      </c>
      <c r="AH353" s="225" t="str">
        <f>IF(AF353&gt;2500000,AQ$2,IF(AF353&gt;1000000,AR$2,IF(AF353&gt;750000,AS$2,IF(AF353&gt;500000,AT$2,IF(AF353&lt;500000,AU$2)))))</f>
        <v>B</v>
      </c>
      <c r="AI353" s="189">
        <f>IF(AH353=AQ$2,20,IF(AH353=AR$2,15,IF(AH353=AS$2,10,IF(AH353=AT$2,5,IF(AH353=AU$2,0)))))</f>
        <v>15</v>
      </c>
      <c r="AJ353" s="31">
        <v>65</v>
      </c>
      <c r="AK353" s="189">
        <f>IF(AJ353&gt;84,20,IF(AJ353&gt;80,15,IF(AJ353&gt;75,10,IF(AJ353&gt;70,5,IF(AJ353&gt;49,0,IF(AJ353&lt;1,0,IF(AJ353&lt;20,-20,IF(AJ353&lt;30,-15,IF(AJ353&lt;40,-10,IF(AJ353&lt;50,-5))))))))))</f>
        <v>0</v>
      </c>
      <c r="AL353" s="253"/>
      <c r="AM353" s="371" t="s">
        <v>397</v>
      </c>
      <c r="AN353" s="253">
        <f>IF(AM353=$AN$1,20,IF(AM353=$AO$1,17,IF(AM353=$AP$1,12,IF(AM353=$AQ$1,5,IF(AM353=$AR$1,0)))))</f>
        <v>17</v>
      </c>
      <c r="AO353" s="253"/>
      <c r="AP353" s="253"/>
      <c r="AQ353" s="175" t="s">
        <v>404</v>
      </c>
      <c r="AR353" s="253">
        <f>IF(AQ353=$AS$1,20,IF(AQ353=$AU$1,18,IF(AQ353=$AW$1,14,IF(AQ353=$AY$1,10,IF(AQ353=$BA$1,5,IF(AQ353=$BC$1,0,IF(AQ353=$BD$1,-2.5)))))))</f>
        <v>10</v>
      </c>
      <c r="AS353" s="189">
        <v>0.92</v>
      </c>
      <c r="AT353" s="189">
        <f>IF(AS353&lt;1,5,IF(AS353&lt;2,0,IF(AS353&gt;2,-5, IF(AS353=0,5,IF(AS353&lt;0,-7)))))</f>
        <v>5</v>
      </c>
      <c r="AU353" s="189">
        <v>21.34</v>
      </c>
      <c r="AV353" s="189">
        <f>IF(AU353&lt;0,-7,IF(AU353&lt;15,5,IF(AU353&lt;25,2,IF(AU353=25,-5,IF(AU353&gt;25,0)))))</f>
        <v>2</v>
      </c>
      <c r="AW353" s="189">
        <v>1.1100000000000001</v>
      </c>
      <c r="AX353" s="189">
        <f>IF(AW353=1,5,IF(AW353&lt;1,5,IF(AW353&gt;1,0)))</f>
        <v>0</v>
      </c>
      <c r="AY353" s="175" t="s">
        <v>404</v>
      </c>
      <c r="AZ353" s="189">
        <f>IF(AY353=$AS$1,20,IF(AY353=$AU$1,18,IF(AY353=$AW$1,14,IF(AY353=$AY$1,10,IF(AY353=$BA$1,5,IF(AY353=$BC$1,0,IF(AY353=$BD$1,-2.5)))))))</f>
        <v>10</v>
      </c>
      <c r="BA353" s="18">
        <v>0.17799999999999999</v>
      </c>
      <c r="BB353" s="18">
        <f>IF(BA353&gt;0.05,2,IF(BA353&gt;0,1,IF(BA353&lt;-0.05,-1,IF(BA353&lt;0.1,-2))))</f>
        <v>2</v>
      </c>
      <c r="BC353" s="3">
        <v>45657</v>
      </c>
      <c r="BD353" s="22">
        <v>43.4</v>
      </c>
      <c r="BE353" s="22">
        <f>X353</f>
        <v>77.12</v>
      </c>
      <c r="BF353" s="18">
        <f>IF(BD353&gt;0,(BE353-BD353)/BD353,0)</f>
        <v>0.77695852534562226</v>
      </c>
      <c r="BG353" s="18">
        <f>IF(BF353&gt;0.05,4,IF(BF353&gt;0,2,IF(BF353&lt;-0.05,-2,IF(BF353&lt;0.1,-4))))</f>
        <v>4</v>
      </c>
      <c r="BH353" s="225">
        <v>3.5</v>
      </c>
      <c r="BI353" s="225">
        <f>BH353*M353</f>
        <v>0</v>
      </c>
      <c r="BJ353" s="225">
        <f>IF(BH353&gt;5,-1,IF(BH353&gt;4,0,IF(BH353&gt;3,1,IF(BH353&gt;2,2,IF(BH353&gt;1,2, IF(BH353=0,2,IF(BH353&lt;-5,-2,IF(BH353&lt;4,2,IF(BH353&lt;0,1)))))))))</f>
        <v>1</v>
      </c>
      <c r="BK353" s="1">
        <v>11</v>
      </c>
      <c r="BL353" s="1">
        <f>BK353*M353</f>
        <v>0</v>
      </c>
      <c r="BM353" s="1">
        <f>IF(BK353&gt;40,4,IF(BK353&gt;30,3.5,IF(BK353&gt;20,3,IF(BK353&gt;10,2,IF(BK353&gt;0,1,IF(BK353=0,0.5,IF(BK353&lt;-40,-4,IF(BK353&lt;-30,-3,IF(BK353&lt;-20,-2.5,IF(BK353&lt;-10,-2,IF(BK353&lt;0,0)))))))))))</f>
        <v>2</v>
      </c>
      <c r="BN353" s="1">
        <v>43</v>
      </c>
      <c r="BO353" s="61">
        <f>BN353*M353</f>
        <v>0</v>
      </c>
      <c r="BP353" s="1">
        <f>IF(BN353&lt;10,5,IF(BN353&lt;20,4,IF(BN353&lt;30,3,IF(BN353&lt;40,2,IF(BN353&lt;50,1,IF(BN353=50,0,IF(BN353&gt;90,-5,IF(BN353&gt;80,-4,IF(BN353&gt;70,-3,IF(BN353&gt;60,-2,IF(BN353&gt;50,-1,0)))))))))))</f>
        <v>1</v>
      </c>
      <c r="BQ353" s="1"/>
      <c r="BR353" s="61">
        <v>0.59</v>
      </c>
      <c r="BS353" s="337">
        <f>BR353*M353</f>
        <v>0</v>
      </c>
      <c r="BT353" s="61">
        <f>IF(BR353=1,20,IF(BR353&gt;0.9,16,IF(BR353&gt;0.8,12,IF(BR353&gt;0.7,8,IF(BR353&gt;0.6,4,IF(BR353&gt;0.5,0,IF(BR353&gt;0.4,-1,IF(BR353&gt;0.3,-2,IF(BR353&gt;0.2,-3,IF(BR353&gt;0.1,-4,IF(BR353&gt;0,-5,IF(BR353=0,-5))))))))))))</f>
        <v>0</v>
      </c>
      <c r="BU353" s="61"/>
      <c r="BV353" s="1" t="s">
        <v>412</v>
      </c>
      <c r="BW353" s="1">
        <f>IF(BV353=$BZ$1,8,IF(BV353=$CA$1,4,IF(BV353=$CB$1,0,IF(BV353=$CC$1,-4,IF(BV353=$CE$1,-8)))))</f>
        <v>4</v>
      </c>
      <c r="BX353" s="206" t="s">
        <v>408</v>
      </c>
      <c r="BY353" s="206">
        <f>IF(BX353=BR$1,5,IF(BX353=BV$1,0,IF(BX353=BX$1,-5)))</f>
        <v>5</v>
      </c>
      <c r="BZ353" s="3"/>
      <c r="CA353" s="1" t="s">
        <v>437</v>
      </c>
      <c r="CB353" s="61"/>
      <c r="CC353" s="61"/>
      <c r="CD353" s="61"/>
      <c r="CL353" s="332"/>
      <c r="CR353" t="s">
        <v>1040</v>
      </c>
    </row>
    <row r="354" spans="2:96" x14ac:dyDescent="0.2">
      <c r="B354" s="246"/>
      <c r="C354" s="246"/>
      <c r="D354" s="246"/>
      <c r="E354" s="246"/>
      <c r="F354" s="246"/>
      <c r="G354" s="246"/>
      <c r="H354" s="246"/>
      <c r="I354" s="246"/>
      <c r="J354" s="246"/>
      <c r="K354" s="246"/>
      <c r="L354" s="270"/>
      <c r="M354" s="358"/>
      <c r="N354" s="335"/>
      <c r="O354" s="246"/>
      <c r="P354" s="246"/>
      <c r="Q354" s="246"/>
      <c r="R354" s="246"/>
      <c r="S354" s="249" t="str">
        <f>IF(BN354&lt;30,$BX$1,IF(BN354&gt;70,$BR$1,$BV$1))</f>
        <v>˄</v>
      </c>
      <c r="T354" s="236"/>
      <c r="U354" s="208" t="s">
        <v>1042</v>
      </c>
      <c r="V354" t="s">
        <v>1043</v>
      </c>
      <c r="X354" s="80">
        <v>20.16</v>
      </c>
      <c r="Y354" s="189"/>
      <c r="Z354" s="189"/>
      <c r="AA354" s="22">
        <f>AN354+AP354+AR354+AZ354+BB354+BG354+BJ354+BM354+BT354+BW354+BY354+AC354+AI354+BP354+AK354</f>
        <v>60</v>
      </c>
      <c r="AB354" s="31">
        <f>IF(X354&gt;0,AB$352,0)</f>
        <v>4</v>
      </c>
      <c r="AC354" s="61">
        <f>IF(AB354&gt;0,AC$352,0)</f>
        <v>56.5</v>
      </c>
      <c r="AD354" s="366">
        <f>AB354*M354</f>
        <v>0</v>
      </c>
      <c r="AE354" s="337">
        <f>AC354*M354</f>
        <v>0</v>
      </c>
      <c r="AF354" s="332">
        <v>229930</v>
      </c>
      <c r="AG354" s="332">
        <v>128363</v>
      </c>
      <c r="AH354" s="225" t="str">
        <f>IF(AF354&gt;2500000,AQ$2,IF(AF354&gt;1000000,AR$2,IF(AF354&gt;750000,AS$2,IF(AF354&gt;500000,AT$2,IF(AF354&lt;500000,AU$2)))))</f>
        <v>F</v>
      </c>
      <c r="AI354" s="31">
        <f>IF(AH354=AQ$2,20,IF(AH354=AR$2,15,IF(AH354=AS$2,10,IF(AH354=AT$2,5,IF(AH354=AU$2,0)))))</f>
        <v>0</v>
      </c>
      <c r="AJ354" s="31">
        <v>33</v>
      </c>
      <c r="AK354" s="31">
        <f>IF(AJ354&gt;84,20,IF(AJ354&gt;80,15,IF(AJ354&gt;75,10,IF(AJ354&gt;70,5,IF(AJ354&gt;49,0,IF(AJ354&lt;1,0,IF(AJ354&lt;20,-20,IF(AJ354&lt;30,-15,IF(AJ354&lt;40,-10,IF(AJ354&lt;50,-5))))))))))</f>
        <v>-10</v>
      </c>
      <c r="AL354" s="22"/>
      <c r="AM354" s="2" t="s">
        <v>398</v>
      </c>
      <c r="AN354" s="22">
        <f>IF(AM354=$AN$1,20,IF(AM354=$AO$1,17,IF(AM354=$AP$1,12,IF(AM354=$AQ$1,5,IF(AM354=$AR$1,0)))))</f>
        <v>12</v>
      </c>
      <c r="AP354" s="31"/>
      <c r="AQ354" s="271" t="s">
        <v>405</v>
      </c>
      <c r="AR354" s="1">
        <f>IF(AQ354=$AS$1,20,IF(AQ354=$AU$1,18,IF(AQ354=$AW$1,14,IF(AQ354=$AY$1,10,IF(AQ354=$BA$1,5,IF(AQ354=$BC$1,0,IF(AQ354=$BD$1,-2.5)))))))</f>
        <v>5</v>
      </c>
      <c r="AS354" s="189">
        <v>28</v>
      </c>
      <c r="AT354" s="22">
        <f>IF(AS354&lt;1,5,IF(AS354&lt;2,0,IF(AS354&gt;2,-5, IF(AS354=0,5,IF(AS354&lt;0,-7)))))</f>
        <v>-5</v>
      </c>
      <c r="AU354" s="189">
        <v>8.58</v>
      </c>
      <c r="AV354" s="22">
        <f>IF(AU354&lt;0,-7,IF(AU354&lt;15,5,IF(AU354&lt;25,2,IF(AU354=25,-5,IF(AU354&gt;25,0)))))</f>
        <v>5</v>
      </c>
      <c r="AW354" s="189">
        <v>-0.56999999999999995</v>
      </c>
      <c r="AX354" s="22">
        <f>IF(AW354=1,5,IF(AW354&lt;1,5,IF(AW354&gt;1,0)))</f>
        <v>5</v>
      </c>
      <c r="AY354" s="178" t="s">
        <v>407</v>
      </c>
      <c r="AZ354" s="189">
        <f>IF(AY354=$AS$1,20,IF(AY354=$AU$1,18,IF(AY354=$AW$1,14,IF(AY354=$AY$1,10,IF(AY354=$BA$1,5,IF(AY354=$BC$1,0,IF(AY354=$BD$1,-2.5)))))))</f>
        <v>-2.5</v>
      </c>
      <c r="BA354" s="18">
        <v>0.254</v>
      </c>
      <c r="BB354" s="1">
        <f>IF(BA354&gt;0.05,2,IF(BA354&gt;0,1,IF(BA354&lt;-0.05,-1,IF(BA354&lt;0.1,-2))))</f>
        <v>2</v>
      </c>
      <c r="BC354" s="3">
        <v>45657</v>
      </c>
      <c r="BD354" s="22">
        <v>19.29</v>
      </c>
      <c r="BE354" s="22">
        <f>X354</f>
        <v>20.16</v>
      </c>
      <c r="BF354" s="18">
        <f>IF(BD354&gt;0,(BE354-BD354)/BD354,0)</f>
        <v>4.5101088646967394E-2</v>
      </c>
      <c r="BG354" s="1">
        <f>IF(BF354&gt;0.05,4,IF(BF354&gt;0,2,IF(BF354&lt;-0.05,-2,IF(BF354&lt;0.1,-4))))</f>
        <v>2</v>
      </c>
      <c r="BH354" s="225">
        <v>0</v>
      </c>
      <c r="BI354" s="225" t="e">
        <f>BH354*#REF!</f>
        <v>#REF!</v>
      </c>
      <c r="BJ354" s="225">
        <f>IF(BH354&gt;5,-1,IF(BH354&gt;4,0,IF(BH354&gt;3,1,IF(BH354&gt;2,2,IF(BH354&gt;1,2, IF(BH354=0,2,IF(BH354&lt;-5,-2,IF(BH354&lt;4,2,IF(BH354&lt;0,1)))))))))</f>
        <v>2</v>
      </c>
      <c r="BK354" s="31">
        <v>6</v>
      </c>
      <c r="BL354" s="31" t="e">
        <f>BK354*#REF!</f>
        <v>#REF!</v>
      </c>
      <c r="BM354" s="1">
        <f>IF(BK354&gt;40,4,IF(BK354&gt;30,3.5,IF(BK354&gt;20,3,IF(BK354&gt;10,2,IF(BK354&gt;0,1,IF(BK354=0,0.5,IF(BK354&lt;-40,-4,IF(BK354&lt;-30,-3,IF(BK354&lt;-20,-2.5,IF(BK354&lt;-10,-2,IF(BK354&lt;0,0)))))))))))</f>
        <v>1</v>
      </c>
      <c r="BN354" s="61">
        <v>79</v>
      </c>
      <c r="BO354" s="61">
        <f>BN354*M354</f>
        <v>0</v>
      </c>
      <c r="BP354" s="1">
        <f>IF(BN354&lt;10,5,IF(BN354&lt;20,4,IF(BN354&lt;30,3,IF(BN354&lt;40,2,IF(BN354&lt;50,1,IF(BN354=50,0,IF(BN354&gt;90,-5,IF(BN354&gt;80,-4,IF(BN354&gt;70,-3,IF(BN354&gt;60,-2,IF(BN354&gt;50,-1,0)))))))))))</f>
        <v>-3</v>
      </c>
      <c r="BQ354" s="206"/>
      <c r="BR354" s="61">
        <v>0.14000000000000001</v>
      </c>
      <c r="BS354" s="337" t="e">
        <f>BR354*#REF!</f>
        <v>#REF!</v>
      </c>
      <c r="BT354" s="225">
        <f>IF(BR354=1,20,IF(BR354&gt;0.9,16,IF(BR354&gt;0.8,12,IF(BR354&gt;0.7,8,IF(BR354&gt;0.6,4,IF(BR354&gt;0.5,0,IF(BR354&gt;0.4,-1,IF(BR354&gt;0.3,-2,IF(BR354&gt;0.2,-3,IF(BR354&gt;0.1,-4,IF(BR354&gt;0,-5,IF(BR354=0,-5))))))))))))</f>
        <v>-4</v>
      </c>
      <c r="BU354" s="61"/>
      <c r="BV354" s="1" t="s">
        <v>412</v>
      </c>
      <c r="BW354" s="1">
        <f>IF(BV354=$BZ$1,8,IF(BV354=$CA$1,4,IF(BV354=$CB$1,0,IF(BV354=$CC$1,-4,IF(BV354=$CE$1,-8)))))</f>
        <v>4</v>
      </c>
      <c r="BX354" s="206" t="str">
        <f>BX1</f>
        <v>˅</v>
      </c>
      <c r="BY354" s="206">
        <f>IF(BX354=BR$1,5,IF(BX354=BV$1,0,IF(BX354=BX$1,-5)))</f>
        <v>-5</v>
      </c>
      <c r="BZ354" s="3"/>
      <c r="CA354" s="1" t="s">
        <v>437</v>
      </c>
      <c r="CB354" s="61"/>
      <c r="CC354" s="61"/>
      <c r="CD354" s="61"/>
      <c r="CE354" t="s">
        <v>1013</v>
      </c>
      <c r="CF354" t="s">
        <v>1044</v>
      </c>
      <c r="CG354" t="s">
        <v>1045</v>
      </c>
      <c r="CH354" t="s">
        <v>1039</v>
      </c>
      <c r="CL354" s="332"/>
      <c r="CR354" t="s">
        <v>1042</v>
      </c>
    </row>
    <row r="355" spans="2:96" ht="15.75" hidden="1" customHeight="1" x14ac:dyDescent="0.2">
      <c r="B355" s="246"/>
      <c r="C355" s="246"/>
      <c r="D355" s="246"/>
      <c r="E355" s="246"/>
      <c r="F355" s="246"/>
      <c r="G355" s="246"/>
      <c r="H355" s="246"/>
      <c r="I355" s="246"/>
      <c r="J355" s="246"/>
      <c r="K355" s="246"/>
      <c r="L355" s="270"/>
      <c r="M355" s="358"/>
      <c r="N355" s="335"/>
      <c r="O355" s="246"/>
      <c r="P355" s="246"/>
      <c r="Q355" s="246"/>
      <c r="R355" s="246"/>
      <c r="Y355" s="189"/>
      <c r="Z355" s="189"/>
      <c r="AA355" s="22">
        <f>AN355+AP355+AR355+AZ355+BB355+BG355+BJ355+BM355+BT355+BW355+BY355+AC355+AI355+BP355+AK355</f>
        <v>1.5</v>
      </c>
      <c r="AB355" s="31">
        <f>IF(X355&gt;0,AB$352,0)</f>
        <v>0</v>
      </c>
      <c r="AC355" s="61">
        <f>IF(AB355&gt;0,AC$352,0)</f>
        <v>0</v>
      </c>
      <c r="AD355" s="366">
        <f>AB355*M355</f>
        <v>0</v>
      </c>
      <c r="AE355" s="337">
        <f>AC355*M355</f>
        <v>0</v>
      </c>
      <c r="AF355" s="332"/>
      <c r="AG355" s="332"/>
      <c r="AH355" s="225" t="str">
        <f>IF(AF355&gt;2500000,AQ$2,IF(AF355&gt;1000000,AR$2,IF(AF355&gt;750000,AS$2,IF(AF355&gt;500000,AT$2,IF(AF355&lt;500000,AU$2)))))</f>
        <v>F</v>
      </c>
      <c r="AI355" s="31">
        <f>IF(AH355=AQ$2,20,IF(AH355=AR$2,15,IF(AH355=AS$2,10,IF(AH355=AT$2,5,IF(AH355=AU$2,0)))))</f>
        <v>0</v>
      </c>
      <c r="AJ355" s="284"/>
      <c r="AK355" s="31">
        <f>IF(AJ355&gt;84,20,IF(AJ355&gt;80,15,IF(AJ355&gt;75,10,IF(AJ355&gt;70,5,IF(AJ355&gt;49,0,IF(AJ355&lt;1,0,IF(AJ355&lt;20,-20,IF(AJ355&lt;30,-15,IF(AJ355&lt;40,-10,IF(AJ355&lt;50,-5))))))))))</f>
        <v>0</v>
      </c>
      <c r="AL355" s="22"/>
      <c r="AM355" s="2"/>
      <c r="AN355" s="22" t="b">
        <f>IF(AM355=$AN$1,20,IF(AM355=$AO$1,17,IF(AM355=$AP$1,12,IF(AM355=$AQ$1,5,IF(AM355=$AR$1,0)))))</f>
        <v>0</v>
      </c>
      <c r="AP355" s="31"/>
      <c r="AQ355" s="175"/>
      <c r="AR355" s="1" t="b">
        <f>IF(AQ355=$AS$1,20,IF(AQ355=$AU$1,18,IF(AQ355=$AW$1,14,IF(AQ355=$AY$1,10,IF(AQ355=$BA$1,5,IF(AQ355=$BC$1,0,IF(AQ355=$BD$1,-2.5)))))))</f>
        <v>0</v>
      </c>
      <c r="AS355" s="189"/>
      <c r="AT355" s="22">
        <f>IF(AS355&lt;1,5,IF(AS355&lt;2,0,IF(AS355&gt;2,-5, IF(AS355=0,5,IF(AS355&lt;0,-7)))))</f>
        <v>5</v>
      </c>
      <c r="AU355" s="189"/>
      <c r="AV355" s="22">
        <f>IF(AU355&lt;0,-7,IF(AU355&lt;15,5,IF(AU355&lt;25,2,IF(AU355=25,-5,IF(AU355&gt;25,0)))))</f>
        <v>5</v>
      </c>
      <c r="AW355" s="189"/>
      <c r="AX355" s="22">
        <f>IF(AW355=1,5,IF(AW355&lt;1,5,IF(AW355&gt;1,0)))</f>
        <v>5</v>
      </c>
      <c r="AY355" s="189"/>
      <c r="AZ355" s="189" t="b">
        <f>IF(AY355=$AS$1,20,IF(AY355=$AU$1,18,IF(AY355=$AW$1,14,IF(AY355=$AY$1,10,IF(AY355=$BA$1,5,IF(AY355=$BC$1,0,IF(AY355=$BD$1,-2.5)))))))</f>
        <v>0</v>
      </c>
      <c r="BA355" s="18"/>
      <c r="BB355" s="1">
        <f>IF(BA355&gt;0.05,2,IF(BA355&gt;0,1,IF(BA355&lt;-0.05,-1,IF(BA355&lt;0.1,-2))))</f>
        <v>-2</v>
      </c>
      <c r="BC355" s="3">
        <v>45657</v>
      </c>
      <c r="BD355" s="22"/>
      <c r="BE355" s="22">
        <f>X355</f>
        <v>0</v>
      </c>
      <c r="BF355" s="18">
        <f>IF(BD355&gt;0,(BE355-BD355)/BD355,0)</f>
        <v>0</v>
      </c>
      <c r="BG355" s="1">
        <f>IF(BF355&gt;0.05,4,IF(BF355&gt;0,2,IF(BF355&lt;-0.05,-2,IF(BF355&lt;0.1,-4))))</f>
        <v>-4</v>
      </c>
      <c r="BH355" s="225"/>
      <c r="BI355" s="225">
        <f>BH355*M355</f>
        <v>0</v>
      </c>
      <c r="BJ355" s="225">
        <f>IF(BH355&gt;5,-1,IF(BH355&gt;4,0,IF(BH355&gt;3,1,IF(BH355&gt;2,2,IF(BH355&gt;1,2, IF(BH355=0,2,IF(BH355&lt;-5,-2,IF(BH355&lt;4,2,IF(BH355&lt;0,1)))))))))</f>
        <v>2</v>
      </c>
      <c r="BK355" s="31"/>
      <c r="BL355" s="31">
        <f>BK355*M355</f>
        <v>0</v>
      </c>
      <c r="BM355" s="1">
        <f>IF(BK355&gt;40,4,IF(BK355&gt;30,3.5,IF(BK355&gt;20,3,IF(BK355&gt;10,2,IF(BK355&gt;0,1,IF(BK355=0,0.5,IF(BK355&lt;-40,-4,IF(BK355&lt;-30,-3,IF(BK355&lt;-20,-2.5,IF(BK355&lt;-10,-2,IF(BK355&lt;0,0)))))))))))</f>
        <v>0.5</v>
      </c>
      <c r="BN355" s="61"/>
      <c r="BO355" s="61">
        <f>BN355*M355</f>
        <v>0</v>
      </c>
      <c r="BP355" s="1">
        <f>IF(BN355&lt;10,5,IF(BN355&lt;20,4,IF(BN355&lt;30,3,IF(BN355&lt;40,2,IF(BN355&lt;50,1,IF(BN355=50,0,IF(BN355&gt;90,-5,IF(BN355&gt;80,-4,IF(BN355&gt;70,-3,IF(BN355&gt;60,-2,IF(BN355&gt;50,-1,0)))))))))))</f>
        <v>5</v>
      </c>
      <c r="BQ355" s="206"/>
      <c r="BR355" s="61"/>
      <c r="BS355" s="337">
        <f>BR355*M355</f>
        <v>0</v>
      </c>
      <c r="BT355" s="225">
        <f>IF(BR355=1,20,IF(BR355&gt;0.9,16,IF(BR355&gt;0.8,12,IF(BR355&gt;0.7,8,IF(BR355&gt;0.6,4,IF(BR355&gt;0.5,0,IF(BR355&gt;0.4,-1,IF(BR355&gt;0.3,-2,IF(BR355&gt;0.2,-3,IF(BR355&gt;0.1,-4,IF(BR355&gt;0,-5,IF(BR355=0,-5))))))))))))</f>
        <v>-5</v>
      </c>
      <c r="BU355" s="61"/>
      <c r="BV355" s="1"/>
      <c r="BW355" s="1" t="b">
        <f>IF(BV355=$BZ$1,8,IF(BV355=$CA$1,4,IF(BV355=$CB$1,0,IF(BV355=$CC$1,-4,IF(BV355=$CE$1,-8)))))</f>
        <v>0</v>
      </c>
      <c r="BX355" s="206" t="s">
        <v>408</v>
      </c>
      <c r="BY355" s="206">
        <f>IF(BX355=BR$1,5,IF(BX355=BV$1,0,IF(BX355=BX$1,-5)))</f>
        <v>5</v>
      </c>
      <c r="BZ355" s="3"/>
      <c r="CA355" s="1" t="s">
        <v>437</v>
      </c>
      <c r="CL355" s="332"/>
    </row>
    <row r="356" spans="2:96" ht="17.25" hidden="1" customHeight="1" x14ac:dyDescent="0.2">
      <c r="B356" s="246"/>
      <c r="C356" s="246"/>
      <c r="D356" s="246"/>
      <c r="E356" s="246"/>
      <c r="F356" s="246"/>
      <c r="G356" s="246"/>
      <c r="H356" s="246"/>
      <c r="I356" s="246"/>
      <c r="J356" s="246"/>
      <c r="K356" s="246"/>
      <c r="L356" s="270"/>
      <c r="M356" s="358"/>
      <c r="N356" s="335"/>
      <c r="O356" s="246"/>
      <c r="P356" s="246"/>
      <c r="Q356" s="246"/>
      <c r="R356" s="246"/>
      <c r="S356" s="249"/>
      <c r="T356" s="208"/>
      <c r="U356" s="444"/>
      <c r="X356" s="80"/>
      <c r="Y356" s="189"/>
      <c r="Z356" s="189"/>
      <c r="AA356" s="22">
        <f>AN356+AP356+AR356+AZ356+BB356+BG356+BJ356+BM356+BT356+BW356+BY356+AC356+AI356+BP356+AK356</f>
        <v>1.5</v>
      </c>
      <c r="AB356" s="31">
        <f>IF(X356&gt;0,AB$352,0)</f>
        <v>0</v>
      </c>
      <c r="AC356" s="61">
        <f>IF(AB356&gt;0,AC$352,0)</f>
        <v>0</v>
      </c>
      <c r="AD356" s="366">
        <f>AB356*M356</f>
        <v>0</v>
      </c>
      <c r="AE356" s="337">
        <f>AC356*M356</f>
        <v>0</v>
      </c>
      <c r="AF356" s="332"/>
      <c r="AG356" s="332"/>
      <c r="AH356" s="225" t="str">
        <f>IF(AF356&gt;2500000,AQ$2,IF(AF356&gt;1000000,AR$2,IF(AF356&gt;750000,AS$2,IF(AF356&gt;500000,AT$2,IF(AF356&lt;500000,AU$2)))))</f>
        <v>F</v>
      </c>
      <c r="AI356" s="31">
        <f>IF(AH356=AQ$2,20,IF(AH356=AR$2,15,IF(AH356=AS$2,10,IF(AH356=AT$2,5,IF(AH356=AU$2,0)))))</f>
        <v>0</v>
      </c>
      <c r="AJ356" s="284"/>
      <c r="AK356" s="31">
        <f>IF(AJ356&gt;84,20,IF(AJ356&gt;80,15,IF(AJ356&gt;75,10,IF(AJ356&gt;70,5,IF(AJ356&gt;49,0,IF(AJ356&lt;1,0,IF(AJ356&lt;20,-20,IF(AJ356&lt;30,-15,IF(AJ356&lt;40,-10,IF(AJ356&lt;50,-5))))))))))</f>
        <v>0</v>
      </c>
      <c r="AL356" s="22"/>
      <c r="AM356" s="2"/>
      <c r="AN356" s="22" t="b">
        <f>IF(AM356=$AN$1,20,IF(AM356=$AO$1,17,IF(AM356=$AP$1,12,IF(AM356=$AQ$1,5,IF(AM356=$AR$1,0)))))</f>
        <v>0</v>
      </c>
      <c r="AP356" s="31"/>
      <c r="AQ356" s="175"/>
      <c r="AR356" s="1" t="b">
        <f>IF(AQ356=$AS$1,20,IF(AQ356=$AU$1,18,IF(AQ356=$AW$1,14,IF(AQ356=$AY$1,10,IF(AQ356=$BA$1,5,IF(AQ356=$BC$1,0,IF(AQ356=$BD$1,-2.5)))))))</f>
        <v>0</v>
      </c>
      <c r="AS356" s="189"/>
      <c r="AT356" s="22">
        <f>IF(AS356&lt;1,5,IF(AS356&lt;2,0,IF(AS356&gt;2,-5, IF(AS356=0,5,IF(AS356&lt;0,-7)))))</f>
        <v>5</v>
      </c>
      <c r="AU356" s="189"/>
      <c r="AV356" s="22">
        <f>IF(AU356&lt;0,-7,IF(AU356&lt;15,5,IF(AU356&lt;25,2,IF(AU356=25,-5,IF(AU356&gt;25,0)))))</f>
        <v>5</v>
      </c>
      <c r="AW356" s="189"/>
      <c r="AX356" s="22">
        <f>IF(AW356=1,5,IF(AW356&lt;1,5,IF(AW356&gt;1,0)))</f>
        <v>5</v>
      </c>
      <c r="AY356" s="189"/>
      <c r="AZ356" s="189" t="b">
        <f>IF(AY356=$AS$1,20,IF(AY356=$AU$1,18,IF(AY356=$AW$1,14,IF(AY356=$AY$1,10,IF(AY356=$BA$1,5,IF(AY356=$BC$1,0,IF(AY356=$BD$1,-2.5)))))))</f>
        <v>0</v>
      </c>
      <c r="BA356" s="18"/>
      <c r="BB356" s="1">
        <f>IF(BA356&gt;0.05,2,IF(BA356&gt;0,1,IF(BA356&lt;-0.05,-1,IF(BA356&lt;0.1,-2))))</f>
        <v>-2</v>
      </c>
      <c r="BC356" s="3">
        <v>45657</v>
      </c>
      <c r="BD356" s="22"/>
      <c r="BE356" s="22">
        <f>X356</f>
        <v>0</v>
      </c>
      <c r="BF356" s="18">
        <f>IF(BD356&gt;0,(BE356-BD356)/BD356,0)</f>
        <v>0</v>
      </c>
      <c r="BG356" s="1">
        <f>IF(BF356&gt;0.05,4,IF(BF356&gt;0,2,IF(BF356&lt;-0.05,-2,IF(BF356&lt;0.1,-4))))</f>
        <v>-4</v>
      </c>
      <c r="BH356" s="225"/>
      <c r="BI356" s="225">
        <f>BH356*M356</f>
        <v>0</v>
      </c>
      <c r="BJ356" s="225">
        <f>IF(BH356&gt;5,-1,IF(BH356&gt;4,0,IF(BH356&gt;3,1,IF(BH356&gt;2,2,IF(BH356&gt;1,2, IF(BH356=0,2,IF(BH356&lt;-5,-2,IF(BH356&lt;4,2,IF(BH356&lt;0,1)))))))))</f>
        <v>2</v>
      </c>
      <c r="BK356" s="31"/>
      <c r="BL356" s="31">
        <f>BK356*M356</f>
        <v>0</v>
      </c>
      <c r="BM356" s="1">
        <f>IF(BK356&gt;40,4,IF(BK356&gt;30,3.5,IF(BK356&gt;20,3,IF(BK356&gt;10,2,IF(BK356&gt;0,1,IF(BK356=0,0.5,IF(BK356&lt;-40,-4,IF(BK356&lt;-30,-3,IF(BK356&lt;-20,-2.5,IF(BK356&lt;-10,-2,IF(BK356&lt;0,0)))))))))))</f>
        <v>0.5</v>
      </c>
      <c r="BN356" s="61"/>
      <c r="BO356" s="61">
        <f>BN356*M356</f>
        <v>0</v>
      </c>
      <c r="BP356" s="1">
        <f>IF(BN356&lt;10,5,IF(BN356&lt;20,4,IF(BN356&lt;30,3,IF(BN356&lt;40,2,IF(BN356&lt;50,1,IF(BN356=50,0,IF(BN356&gt;90,-5,IF(BN356&gt;80,-4,IF(BN356&gt;70,-3,IF(BN356&gt;60,-2,IF(BN356&gt;50,-1,0)))))))))))</f>
        <v>5</v>
      </c>
      <c r="BQ356" s="206"/>
      <c r="BR356" s="61"/>
      <c r="BS356" s="337">
        <f>BR356*M356</f>
        <v>0</v>
      </c>
      <c r="BT356" s="225">
        <f>IF(BR356=1,20,IF(BR356&gt;0.9,16,IF(BR356&gt;0.8,12,IF(BR356&gt;0.7,8,IF(BR356&gt;0.6,4,IF(BR356&gt;0.5,0,IF(BR356&gt;0.4,-1,IF(BR356&gt;0.3,-2,IF(BR356&gt;0.2,-3,IF(BR356&gt;0.1,-4,IF(BR356&gt;0,-5,IF(BR356=0,-5))))))))))))</f>
        <v>-5</v>
      </c>
      <c r="BU356" s="61"/>
      <c r="BV356" s="1"/>
      <c r="BW356" s="1" t="b">
        <f>IF(BV356=$BZ$1,8,IF(BV356=$CA$1,4,IF(BV356=$CB$1,0,IF(BV356=$CC$1,-4,IF(BV356=$CE$1,-8)))))</f>
        <v>0</v>
      </c>
      <c r="BX356" s="206" t="s">
        <v>408</v>
      </c>
      <c r="BY356" s="206">
        <f>IF(BX356=BR$1,5,IF(BX356=BV$1,0,IF(BX356=BX$1,-5)))</f>
        <v>5</v>
      </c>
      <c r="BZ356" s="3"/>
      <c r="CA356" s="1" t="s">
        <v>437</v>
      </c>
      <c r="CB356" s="61"/>
      <c r="CC356" s="61"/>
      <c r="CD356" s="332"/>
      <c r="CL356" s="332"/>
    </row>
    <row r="357" spans="2:96" ht="17.25" hidden="1" customHeight="1" x14ac:dyDescent="0.2">
      <c r="B357" s="246"/>
      <c r="C357" s="246"/>
      <c r="D357" s="246"/>
      <c r="E357" s="246"/>
      <c r="F357" s="246"/>
      <c r="G357" s="246"/>
      <c r="H357" s="246"/>
      <c r="I357" s="246"/>
      <c r="J357" s="246"/>
      <c r="K357" s="246"/>
      <c r="L357" s="270"/>
      <c r="M357" s="358"/>
      <c r="N357" s="335"/>
      <c r="O357" s="246"/>
      <c r="P357" s="246"/>
      <c r="Q357" s="246"/>
      <c r="R357" s="246"/>
      <c r="S357" s="249"/>
      <c r="T357" s="208"/>
      <c r="U357" s="444"/>
      <c r="X357" s="80"/>
      <c r="Y357" s="189"/>
      <c r="Z357" s="189"/>
      <c r="AA357" s="22">
        <f>AN357+AP357+AR357+AZ357+BB357+BG357+BJ357+BM357+BT357+BW357+BY357+AC357+AI357+BP357+AK357</f>
        <v>1.5</v>
      </c>
      <c r="AB357" s="31">
        <f>IF(X357&gt;0,AB$352,0)</f>
        <v>0</v>
      </c>
      <c r="AC357" s="61">
        <f>IF(AB357&gt;0,AC$352,0)</f>
        <v>0</v>
      </c>
      <c r="AD357" s="366">
        <f>AB357*M357</f>
        <v>0</v>
      </c>
      <c r="AE357" s="337">
        <f>AC357*M357</f>
        <v>0</v>
      </c>
      <c r="AF357" s="332"/>
      <c r="AG357" s="332"/>
      <c r="AH357" s="225" t="str">
        <f>IF(AF357&gt;2500000,AQ$2,IF(AF357&gt;1000000,AR$2,IF(AF357&gt;750000,AS$2,IF(AF357&gt;500000,AT$2,IF(AF357&lt;500000,AU$2)))))</f>
        <v>F</v>
      </c>
      <c r="AI357" s="31">
        <f>IF(AH357=AQ$2,20,IF(AH357=AR$2,15,IF(AH357=AS$2,10,IF(AH357=AT$2,5,IF(AH357=AU$2,0)))))</f>
        <v>0</v>
      </c>
      <c r="AJ357" s="284"/>
      <c r="AK357" s="31">
        <f>IF(AJ357&gt;84,20,IF(AJ357&gt;80,15,IF(AJ357&gt;75,10,IF(AJ357&gt;70,5,IF(AJ357&gt;49,0,IF(AJ357&lt;1,0,IF(AJ357&lt;20,-20,IF(AJ357&lt;30,-15,IF(AJ357&lt;40,-10,IF(AJ357&lt;50,-5))))))))))</f>
        <v>0</v>
      </c>
      <c r="AL357" s="22"/>
      <c r="AM357" s="2"/>
      <c r="AN357" s="22" t="b">
        <f>IF(AM357=$AN$1,20,IF(AM357=$AO$1,17,IF(AM357=$AP$1,12,IF(AM357=$AQ$1,5,IF(AM357=$AR$1,0)))))</f>
        <v>0</v>
      </c>
      <c r="AP357" s="31"/>
      <c r="AQ357" s="175"/>
      <c r="AR357" s="1" t="b">
        <f>IF(AQ357=$AS$1,20,IF(AQ357=$AU$1,18,IF(AQ357=$AW$1,14,IF(AQ357=$AY$1,10,IF(AQ357=$BA$1,5,IF(AQ357=$BC$1,0,IF(AQ357=$BD$1,-2.5)))))))</f>
        <v>0</v>
      </c>
      <c r="AS357" s="189"/>
      <c r="AT357" s="22">
        <f>IF(AS357&lt;1,5,IF(AS357&lt;2,0,IF(AS357&gt;2,-5, IF(AS357=0,5,IF(AS357&lt;0,-7)))))</f>
        <v>5</v>
      </c>
      <c r="AU357" s="189"/>
      <c r="AV357" s="22">
        <f>IF(AU357&lt;0,-7,IF(AU357&lt;15,5,IF(AU357&lt;25,2,IF(AU357=25,-5,IF(AU357&gt;25,0)))))</f>
        <v>5</v>
      </c>
      <c r="AW357" s="189"/>
      <c r="AX357" s="22">
        <f>IF(AW357=1,5,IF(AW357&lt;1,5,IF(AW357&gt;1,0)))</f>
        <v>5</v>
      </c>
      <c r="AY357" s="189"/>
      <c r="AZ357" s="189" t="b">
        <f>IF(AY357=$AS$1,20,IF(AY357=$AU$1,18,IF(AY357=$AW$1,14,IF(AY357=$AY$1,10,IF(AY357=$BA$1,5,IF(AY357=$BC$1,0,IF(AY357=$BD$1,-2.5)))))))</f>
        <v>0</v>
      </c>
      <c r="BA357" s="18"/>
      <c r="BB357" s="1">
        <f>IF(BA357&gt;0.05,2,IF(BA357&gt;0,1,IF(BA357&lt;-0.05,-1,IF(BA357&lt;0.1,-2))))</f>
        <v>-2</v>
      </c>
      <c r="BC357" s="3">
        <v>45657</v>
      </c>
      <c r="BD357" s="22"/>
      <c r="BE357" s="22">
        <f>X357</f>
        <v>0</v>
      </c>
      <c r="BF357" s="18">
        <f>IF(BD357&gt;0,(BE357-BD357)/BD357,0)</f>
        <v>0</v>
      </c>
      <c r="BG357" s="1">
        <f>IF(BF357&gt;0.05,4,IF(BF357&gt;0,2,IF(BF357&lt;-0.05,-2,IF(BF357&lt;0.1,-4))))</f>
        <v>-4</v>
      </c>
      <c r="BH357" s="225"/>
      <c r="BI357" s="225">
        <f>BH357*M357</f>
        <v>0</v>
      </c>
      <c r="BJ357" s="225">
        <f>IF(BH357&gt;5,-1,IF(BH357&gt;4,0,IF(BH357&gt;3,1,IF(BH357&gt;2,2,IF(BH357&gt;1,2, IF(BH357=0,2,IF(BH357&lt;-5,-2,IF(BH357&lt;4,2,IF(BH357&lt;0,1)))))))))</f>
        <v>2</v>
      </c>
      <c r="BK357" s="31"/>
      <c r="BL357" s="31">
        <f>BK357*M357</f>
        <v>0</v>
      </c>
      <c r="BM357" s="1">
        <f>IF(BK357&gt;40,4,IF(BK357&gt;30,3.5,IF(BK357&gt;20,3,IF(BK357&gt;10,2,IF(BK357&gt;0,1,IF(BK357=0,0.5,IF(BK357&lt;-40,-4,IF(BK357&lt;-30,-3,IF(BK357&lt;-20,-2.5,IF(BK357&lt;-10,-2,IF(BK357&lt;0,0)))))))))))</f>
        <v>0.5</v>
      </c>
      <c r="BN357" s="61"/>
      <c r="BO357" s="61">
        <f>BN357*M357</f>
        <v>0</v>
      </c>
      <c r="BP357" s="1">
        <f>IF(BN357&lt;10,5,IF(BN357&lt;20,4,IF(BN357&lt;30,3,IF(BN357&lt;40,2,IF(BN357&lt;50,1,IF(BN357=50,0,IF(BN357&gt;90,-5,IF(BN357&gt;80,-4,IF(BN357&gt;70,-3,IF(BN357&gt;60,-2,IF(BN357&gt;50,-1,0)))))))))))</f>
        <v>5</v>
      </c>
      <c r="BQ357" s="206"/>
      <c r="BR357" s="61"/>
      <c r="BS357" s="337">
        <f>BR357*M357</f>
        <v>0</v>
      </c>
      <c r="BT357" s="225">
        <f>IF(BR357=1,20,IF(BR357&gt;0.9,16,IF(BR357&gt;0.8,12,IF(BR357&gt;0.7,8,IF(BR357&gt;0.6,4,IF(BR357&gt;0.5,0,IF(BR357&gt;0.4,-1,IF(BR357&gt;0.3,-2,IF(BR357&gt;0.2,-3,IF(BR357&gt;0.1,-4,IF(BR357&gt;0,-5,IF(BR357=0,-5))))))))))))</f>
        <v>-5</v>
      </c>
      <c r="BU357" s="61"/>
      <c r="BV357" s="1"/>
      <c r="BW357" s="1" t="b">
        <f>IF(BV357=$BZ$1,8,IF(BV357=$CA$1,4,IF(BV357=$CB$1,0,IF(BV357=$CC$1,-4,IF(BV357=$CE$1,-8)))))</f>
        <v>0</v>
      </c>
      <c r="BX357" s="206" t="s">
        <v>408</v>
      </c>
      <c r="BY357" s="206">
        <f>IF(BX357=BR$1,5,IF(BX357=BV$1,0,IF(BX357=BX$1,-5)))</f>
        <v>5</v>
      </c>
      <c r="BZ357" s="3"/>
      <c r="CA357" s="1" t="s">
        <v>437</v>
      </c>
      <c r="CB357" s="61"/>
      <c r="CC357" s="61"/>
      <c r="CD357" s="332"/>
      <c r="CL357" s="332"/>
    </row>
    <row r="358" spans="2:96" ht="17.25" customHeight="1" x14ac:dyDescent="0.2">
      <c r="B358" s="246"/>
      <c r="C358" s="246"/>
      <c r="D358" s="246"/>
      <c r="E358" s="246"/>
      <c r="F358" s="246"/>
      <c r="G358" s="246"/>
      <c r="H358" s="246"/>
      <c r="I358" s="246"/>
      <c r="J358" s="246"/>
      <c r="K358" s="246"/>
      <c r="L358" s="270"/>
      <c r="M358" s="358"/>
      <c r="N358" s="335"/>
      <c r="O358" s="246"/>
      <c r="P358" s="246"/>
      <c r="Q358" s="246"/>
      <c r="R358" s="246"/>
      <c r="S358" s="249"/>
      <c r="T358" s="208"/>
      <c r="U358" s="444"/>
      <c r="X358" s="80"/>
      <c r="Y358" s="189"/>
      <c r="Z358" s="189"/>
      <c r="AA358" s="189"/>
      <c r="AB358" s="336"/>
      <c r="AC358" s="337"/>
      <c r="AD358" s="366"/>
      <c r="AE358" s="337"/>
      <c r="AF358" s="332"/>
      <c r="AG358" s="332"/>
      <c r="AH358" s="225"/>
      <c r="AI358" s="31"/>
      <c r="AJ358" s="284"/>
      <c r="AK358" s="31"/>
      <c r="AL358" s="22"/>
      <c r="AM358" s="2"/>
      <c r="AN358" s="22"/>
      <c r="AP358" s="31"/>
      <c r="AQ358" s="189"/>
      <c r="AR358" s="1"/>
      <c r="AS358" s="189"/>
      <c r="AT358" s="22"/>
      <c r="AU358" s="189"/>
      <c r="AV358" s="189"/>
      <c r="AW358" s="189"/>
      <c r="AX358" s="189"/>
      <c r="AY358" s="189"/>
      <c r="AZ358" s="189"/>
      <c r="BA358" s="189"/>
      <c r="BB358" s="189"/>
      <c r="BC358" s="189"/>
      <c r="BD358" s="189"/>
      <c r="BE358" s="189"/>
      <c r="BF358" s="189"/>
      <c r="BG358" s="189"/>
      <c r="BH358" s="189"/>
      <c r="BI358" s="189"/>
      <c r="BJ358" s="189"/>
      <c r="BK358" s="189"/>
      <c r="BL358" s="189"/>
      <c r="BM358" s="189"/>
      <c r="BN358" s="189"/>
      <c r="BO358" s="189"/>
      <c r="BP358" s="189"/>
      <c r="BQ358" s="189"/>
      <c r="BR358" s="189"/>
      <c r="BS358" s="189"/>
      <c r="BT358" s="189"/>
      <c r="BU358" s="189"/>
      <c r="BV358" s="189"/>
      <c r="BW358" s="189"/>
      <c r="BX358" s="189"/>
      <c r="BY358" s="189"/>
      <c r="BZ358" s="189"/>
      <c r="CA358" s="1"/>
      <c r="CB358" s="61"/>
      <c r="CC358" s="61"/>
      <c r="CD358" s="332"/>
      <c r="CL358" s="332"/>
    </row>
    <row r="359" spans="2:96" ht="17.25" customHeight="1" x14ac:dyDescent="0.2">
      <c r="B359" s="246"/>
      <c r="C359" s="246"/>
      <c r="D359" s="246"/>
      <c r="E359" s="246"/>
      <c r="F359" s="246"/>
      <c r="G359" s="246"/>
      <c r="H359" s="246"/>
      <c r="I359" s="246"/>
      <c r="J359" s="246"/>
      <c r="K359" s="246"/>
      <c r="L359" s="270"/>
      <c r="M359" s="358"/>
      <c r="N359" s="335"/>
      <c r="O359" s="246"/>
      <c r="P359" s="246"/>
      <c r="Q359" s="246"/>
      <c r="R359" s="246"/>
      <c r="S359" s="249"/>
      <c r="T359" s="456" t="s">
        <v>664</v>
      </c>
      <c r="U359" s="444" t="s">
        <v>1046</v>
      </c>
      <c r="X359" s="80"/>
      <c r="Y359" s="189"/>
      <c r="Z359" s="189"/>
      <c r="AA359" s="189"/>
      <c r="AB359" s="455">
        <f>VLOOKUP(CLEAN(TRIM(T359)), 'ETF''s'!$B$7:$C$42, 2, FALSE)</f>
        <v>19</v>
      </c>
      <c r="AC359" s="506">
        <f>VLOOKUP(CLEAN(TRIM(T359)), 'ETF''s'!$B$7:$D$42, 3, FALSE)</f>
        <v>18.5</v>
      </c>
      <c r="AD359" s="366"/>
      <c r="AE359" s="337"/>
      <c r="AF359" s="332"/>
      <c r="AG359" s="332"/>
      <c r="AH359" s="225"/>
      <c r="AI359" s="31"/>
      <c r="AJ359" s="284"/>
      <c r="AK359" s="31"/>
      <c r="AL359" s="22"/>
      <c r="AM359" s="2"/>
      <c r="AN359" s="22"/>
      <c r="AP359" s="31"/>
      <c r="AQ359" s="189"/>
      <c r="AR359" s="1"/>
      <c r="AS359" s="189"/>
      <c r="AT359" s="22"/>
      <c r="AU359" s="189"/>
      <c r="AV359" s="189"/>
      <c r="AW359" s="189"/>
      <c r="AX359" s="189"/>
      <c r="AY359" s="189"/>
      <c r="AZ359" s="189"/>
      <c r="BA359" s="189"/>
      <c r="BB359" s="189"/>
      <c r="BC359" s="189"/>
      <c r="BD359" s="189"/>
      <c r="BE359" s="189"/>
      <c r="BF359" s="189"/>
      <c r="BG359" s="189"/>
      <c r="BH359" s="189"/>
      <c r="BI359" s="189"/>
      <c r="BJ359" s="189"/>
      <c r="BK359" s="189"/>
      <c r="BL359" s="189"/>
      <c r="BM359" s="189"/>
      <c r="BN359" s="189"/>
      <c r="BO359" s="189"/>
      <c r="BP359" s="189"/>
      <c r="BQ359" s="189"/>
      <c r="BR359" s="189"/>
      <c r="BS359" s="189"/>
      <c r="BT359" s="189"/>
      <c r="BU359" s="189"/>
      <c r="BV359" s="189"/>
      <c r="BW359" s="189"/>
      <c r="BX359" s="189"/>
      <c r="BY359" s="189"/>
      <c r="BZ359" s="189"/>
      <c r="CA359" s="1"/>
      <c r="CB359" s="61"/>
      <c r="CC359" s="61"/>
      <c r="CD359" s="332"/>
      <c r="CL359" s="332"/>
      <c r="CR359" t="s">
        <v>1046</v>
      </c>
    </row>
    <row r="360" spans="2:96" x14ac:dyDescent="0.2">
      <c r="B360" s="246"/>
      <c r="C360" s="246"/>
      <c r="D360" s="246"/>
      <c r="E360" s="246"/>
      <c r="F360" s="246"/>
      <c r="G360" s="246"/>
      <c r="H360" s="246"/>
      <c r="I360" s="246"/>
      <c r="J360" s="246"/>
      <c r="K360" s="246"/>
      <c r="L360" s="270"/>
      <c r="M360" s="358"/>
      <c r="N360" s="335"/>
      <c r="O360" s="246"/>
      <c r="P360" s="246"/>
      <c r="Q360" s="246"/>
      <c r="S360" s="249" t="str">
        <f>IF(BN360&lt;30,$BX$1,IF(BN360&gt;70,$BR$1,$BV$1))</f>
        <v>˃</v>
      </c>
      <c r="T360" s="236"/>
      <c r="U360" s="208" t="s">
        <v>1047</v>
      </c>
      <c r="V360" t="s">
        <v>1048</v>
      </c>
      <c r="X360" s="80">
        <v>14.66</v>
      </c>
      <c r="Y360" s="189"/>
      <c r="Z360" s="189"/>
      <c r="AA360" s="22">
        <f t="shared" ref="AA360:AA366" si="574">AN360+AP360+AR360+AZ360+BB360+BG360+BJ360+BM360+BT360+BW360+BY360+AC360+AI360+BP360+AK360</f>
        <v>24.5</v>
      </c>
      <c r="AB360" s="336">
        <f t="shared" ref="AB360:AB366" si="575">IF(X360&gt;0,AB$359,0)</f>
        <v>19</v>
      </c>
      <c r="AC360" s="337">
        <f t="shared" ref="AC360:AC366" si="576">IF(AB360&gt;0,AC$359,0)</f>
        <v>18.5</v>
      </c>
      <c r="AD360" s="366">
        <f t="shared" ref="AD360:AD366" si="577">AB360*M360</f>
        <v>0</v>
      </c>
      <c r="AE360" s="337">
        <f t="shared" ref="AE360:AE366" si="578">AC360*M360</f>
        <v>0</v>
      </c>
      <c r="AF360" s="332">
        <v>362296</v>
      </c>
      <c r="AG360" s="332">
        <v>-20222</v>
      </c>
      <c r="AH360" s="225" t="str">
        <f t="shared" ref="AH360:AH366" si="579">IF(AF360&gt;2500000,AQ$2,IF(AF360&gt;1000000,AR$2,IF(AF360&gt;750000,AS$2,IF(AF360&gt;500000,AT$2,IF(AF360&lt;500000,AU$2)))))</f>
        <v>F</v>
      </c>
      <c r="AI360" s="31">
        <f t="shared" ref="AI360:AI366" si="580">IF(AH360=AQ$2,20,IF(AH360=AR$2,15,IF(AH360=AS$2,10,IF(AH360=AT$2,5,IF(AH360=AU$2,0)))))</f>
        <v>0</v>
      </c>
      <c r="AJ360" s="284">
        <v>40</v>
      </c>
      <c r="AK360" s="31">
        <f t="shared" ref="AK360:AK366" si="581">IF(AJ360&gt;84,20,IF(AJ360&gt;80,15,IF(AJ360&gt;75,10,IF(AJ360&gt;70,5,IF(AJ360&gt;49,0,IF(AJ360&lt;1,0,IF(AJ360&lt;20,-20,IF(AJ360&lt;30,-15,IF(AJ360&lt;40,-10,IF(AJ360&lt;50,-5))))))))))</f>
        <v>-5</v>
      </c>
      <c r="AL360" s="22"/>
      <c r="AM360" s="457" t="s">
        <v>399</v>
      </c>
      <c r="AN360" s="22">
        <f t="shared" ref="AN360:AN366" si="582">IF(AM360=$AN$1,20,IF(AM360=$AO$1,17,IF(AM360=$AP$1,12,IF(AM360=$AQ$1,5,IF(AM360=$AR$1,0)))))</f>
        <v>5</v>
      </c>
      <c r="AP360" s="31"/>
      <c r="AQ360" s="271" t="s">
        <v>405</v>
      </c>
      <c r="AR360" s="1">
        <f t="shared" ref="AR360:AR366" si="583">IF(AQ360=$AS$1,20,IF(AQ360=$AU$1,18,IF(AQ360=$AW$1,14,IF(AQ360=$AY$1,10,IF(AQ360=$BA$1,5,IF(AQ360=$BC$1,0,IF(AQ360=$BD$1,-2.5)))))))</f>
        <v>5</v>
      </c>
      <c r="AS360" s="189">
        <v>0.76</v>
      </c>
      <c r="AT360" s="22">
        <f t="shared" ref="AT360:AT366" si="584">IF(AS360&lt;1,5,IF(AS360&lt;2,0,IF(AS360&gt;2,-5, IF(AS360=0,5,IF(AS360&lt;0,-7)))))</f>
        <v>5</v>
      </c>
      <c r="AU360" s="189">
        <v>-19.899999999999999</v>
      </c>
      <c r="AV360" s="22">
        <f t="shared" ref="AV360:AV366" si="585">IF(AU360&lt;0,-7,IF(AU360&lt;15,5,IF(AU360&lt;25,2,IF(AU360=25,-5,IF(AU360&gt;25,0)))))</f>
        <v>-7</v>
      </c>
      <c r="AW360" s="189">
        <v>-1.07</v>
      </c>
      <c r="AX360" s="22">
        <f t="shared" ref="AX360:AX366" si="586">IF(AW360=1,5,IF(AW360&lt;1,5,IF(AW360&gt;1,0)))</f>
        <v>5</v>
      </c>
      <c r="AY360" s="175" t="s">
        <v>404</v>
      </c>
      <c r="AZ360" s="189">
        <f t="shared" ref="AZ360:AZ366" si="587">IF(AY360=$AS$1,20,IF(AY360=$AU$1,18,IF(AY360=$AW$1,14,IF(AY360=$AY$1,10,IF(AY360=$BA$1,5,IF(AY360=$BC$1,0,IF(AY360=$BD$1,-2.5)))))))</f>
        <v>10</v>
      </c>
      <c r="BA360" s="18">
        <v>-0.20699999999999999</v>
      </c>
      <c r="BB360" s="1">
        <f t="shared" ref="BB360:BB366" si="588">IF(BA360&gt;0.05,2,IF(BA360&gt;0,1,IF(BA360&lt;-0.05,-1,IF(BA360&lt;0.1,-2))))</f>
        <v>-1</v>
      </c>
      <c r="BC360" s="3">
        <v>45657</v>
      </c>
      <c r="BD360" s="22">
        <v>18.059999999999999</v>
      </c>
      <c r="BE360" s="22">
        <f t="shared" ref="BE360:BE366" si="589">X360</f>
        <v>14.66</v>
      </c>
      <c r="BF360" s="18">
        <f t="shared" ref="BF360:BF366" si="590">IF(BD360&gt;0,(BE360-BD360)/BD360,0)</f>
        <v>-0.18826135105204866</v>
      </c>
      <c r="BG360" s="1">
        <f t="shared" ref="BG360:BG366" si="591">IF(BF360&gt;0.05,4,IF(BF360&gt;0,2,IF(BF360&lt;-0.05,-2,IF(BF360&lt;0.1,-4))))</f>
        <v>-2</v>
      </c>
      <c r="BH360" s="225">
        <v>0</v>
      </c>
      <c r="BI360" s="225">
        <f>BH360*M490</f>
        <v>0</v>
      </c>
      <c r="BJ360" s="225">
        <f t="shared" ref="BJ360:BJ366" si="592">IF(BH360&gt;5,-1,IF(BH360&gt;4,0,IF(BH360&gt;3,1,IF(BH360&gt;2,2,IF(BH360&gt;1,2, IF(BH360=0,2,IF(BH360&lt;-5,-2,IF(BH360&lt;4,2,IF(BH360&lt;0,1)))))))))</f>
        <v>2</v>
      </c>
      <c r="BK360" s="31">
        <v>-20</v>
      </c>
      <c r="BL360" s="31">
        <f>BK360*M490</f>
        <v>0</v>
      </c>
      <c r="BM360" s="1">
        <f t="shared" ref="BM360:BM366" si="593">IF(BK360&gt;40,4,IF(BK360&gt;30,3.5,IF(BK360&gt;20,3,IF(BK360&gt;10,2,IF(BK360&gt;0,1,IF(BK360=0,0.5,IF(BK360&lt;-40,-4,IF(BK360&lt;-30,-3,IF(BK360&lt;-20,-2.5,IF(BK360&lt;-10,-2,IF(BK360&lt;0,0)))))))))))</f>
        <v>-2</v>
      </c>
      <c r="BN360" s="61">
        <v>47</v>
      </c>
      <c r="BO360" s="61">
        <f t="shared" ref="BO360:BO366" si="594">BN360*M360</f>
        <v>0</v>
      </c>
      <c r="BP360" s="1">
        <f t="shared" ref="BP360:BP366" si="595">IF(BN360&lt;10,5,IF(BN360&lt;20,4,IF(BN360&lt;30,3,IF(BN360&lt;40,2,IF(BN360&lt;50,1,IF(BN360=50,0,IF(BN360&gt;90,-5,IF(BN360&gt;80,-4,IF(BN360&gt;70,-3,IF(BN360&gt;60,-2,IF(BN360&gt;50,-1,0)))))))))))</f>
        <v>1</v>
      </c>
      <c r="BQ360" s="206"/>
      <c r="BR360" s="61">
        <v>0.2</v>
      </c>
      <c r="BS360" s="337">
        <f t="shared" ref="BS360:BS366" si="596">BR360*M360</f>
        <v>0</v>
      </c>
      <c r="BT360" s="225">
        <f t="shared" ref="BT360:BT366" si="597">IF(BR360=1,20,IF(BR360&gt;0.9,16,IF(BR360&gt;0.8,12,IF(BR360&gt;0.7,8,IF(BR360&gt;0.6,4,IF(BR360&gt;0.5,0,IF(BR360&gt;0.4,-1,IF(BR360&gt;0.3,-2,IF(BR360&gt;0.2,-3,IF(BR360&gt;0.1,-4,IF(BR360&gt;0,-5,IF(BR360=0,-5))))))))))))</f>
        <v>-4</v>
      </c>
      <c r="BU360" s="61"/>
      <c r="BV360" s="1" t="s">
        <v>415</v>
      </c>
      <c r="BW360" s="1">
        <f t="shared" ref="BW360:BW366" si="598">IF(BV360=$BZ$1,8,IF(BV360=$CA$1,4,IF(BV360=$CB$1,0,IF(BV360=$CC$1,-4,IF(BV360=$CE$1,-8)))))</f>
        <v>-8</v>
      </c>
      <c r="BX360" s="206" t="str">
        <f>BR1</f>
        <v>˄</v>
      </c>
      <c r="BY360" s="206">
        <f t="shared" ref="BY360:BY366" si="599">IF(BX360=BR$1,5,IF(BX360=BV$1,0,IF(BX360=BX$1,-5)))</f>
        <v>5</v>
      </c>
      <c r="BZ360" s="340">
        <v>45959</v>
      </c>
      <c r="CA360" s="1" t="s">
        <v>437</v>
      </c>
      <c r="CB360" s="61">
        <v>15</v>
      </c>
      <c r="CC360" s="61">
        <v>17.75</v>
      </c>
      <c r="CD360" s="332"/>
      <c r="CE360" t="s">
        <v>1013</v>
      </c>
      <c r="CF360" t="s">
        <v>1049</v>
      </c>
      <c r="CG360" t="s">
        <v>1050</v>
      </c>
      <c r="CH360" t="s">
        <v>1051</v>
      </c>
      <c r="CL360" s="332"/>
      <c r="CR360" t="s">
        <v>1047</v>
      </c>
    </row>
    <row r="361" spans="2:96" x14ac:dyDescent="0.2">
      <c r="B361" s="246"/>
      <c r="C361" s="246"/>
      <c r="D361" s="246"/>
      <c r="E361" s="246"/>
      <c r="F361" s="246"/>
      <c r="G361" s="246"/>
      <c r="H361" s="246"/>
      <c r="I361" s="246"/>
      <c r="J361" s="246"/>
      <c r="K361" s="246"/>
      <c r="L361" s="270"/>
      <c r="M361" s="358"/>
      <c r="N361" s="335"/>
      <c r="O361" s="246"/>
      <c r="P361" s="246"/>
      <c r="Q361" s="246"/>
      <c r="S361" s="249" t="str">
        <f>IF(BN361&lt;30,$BX$1,IF(BN361&gt;70,$BR$1,$BV$1))</f>
        <v>˄</v>
      </c>
      <c r="T361" s="246"/>
      <c r="U361" s="208" t="s">
        <v>1052</v>
      </c>
      <c r="V361" t="s">
        <v>1053</v>
      </c>
      <c r="X361">
        <v>95.9</v>
      </c>
      <c r="Y361" s="189"/>
      <c r="Z361" s="189"/>
      <c r="AA361" s="22">
        <f t="shared" si="574"/>
        <v>47</v>
      </c>
      <c r="AB361" s="336">
        <f t="shared" si="575"/>
        <v>19</v>
      </c>
      <c r="AC361" s="337">
        <f t="shared" si="576"/>
        <v>18.5</v>
      </c>
      <c r="AD361" s="366">
        <f t="shared" si="577"/>
        <v>0</v>
      </c>
      <c r="AE361" s="337">
        <f t="shared" si="578"/>
        <v>0</v>
      </c>
      <c r="AF361" s="332">
        <v>348943</v>
      </c>
      <c r="AG361" s="332">
        <v>47264</v>
      </c>
      <c r="AH361" s="225" t="str">
        <f t="shared" si="579"/>
        <v>F</v>
      </c>
      <c r="AI361" s="31">
        <f t="shared" si="580"/>
        <v>0</v>
      </c>
      <c r="AJ361" s="284">
        <v>67</v>
      </c>
      <c r="AK361" s="31">
        <f t="shared" si="581"/>
        <v>0</v>
      </c>
      <c r="AL361" s="22"/>
      <c r="AM361" s="2" t="s">
        <v>398</v>
      </c>
      <c r="AN361" s="22">
        <f t="shared" si="582"/>
        <v>12</v>
      </c>
      <c r="AP361" s="31"/>
      <c r="AQ361" s="175" t="s">
        <v>404</v>
      </c>
      <c r="AR361" s="1">
        <f t="shared" si="583"/>
        <v>10</v>
      </c>
      <c r="AS361" s="189">
        <v>0.51</v>
      </c>
      <c r="AT361" s="22">
        <f t="shared" si="584"/>
        <v>5</v>
      </c>
      <c r="AU361" s="189">
        <v>56.88</v>
      </c>
      <c r="AV361" s="22">
        <f t="shared" si="585"/>
        <v>0</v>
      </c>
      <c r="AW361" s="189">
        <v>4.13</v>
      </c>
      <c r="AX361" s="22">
        <f t="shared" si="586"/>
        <v>0</v>
      </c>
      <c r="AY361" s="178" t="s">
        <v>407</v>
      </c>
      <c r="AZ361" s="189">
        <f t="shared" si="587"/>
        <v>-2.5</v>
      </c>
      <c r="BA361" s="18">
        <v>0.14599999999999999</v>
      </c>
      <c r="BB361" s="1">
        <f t="shared" si="588"/>
        <v>2</v>
      </c>
      <c r="BC361" s="3">
        <v>45657</v>
      </c>
      <c r="BD361" s="22">
        <v>89.32</v>
      </c>
      <c r="BE361" s="22">
        <f t="shared" si="589"/>
        <v>95.9</v>
      </c>
      <c r="BF361" s="18">
        <f t="shared" si="590"/>
        <v>7.366771159874623E-2</v>
      </c>
      <c r="BG361" s="1">
        <f t="shared" si="591"/>
        <v>4</v>
      </c>
      <c r="BH361" s="225">
        <v>-3</v>
      </c>
      <c r="BI361" s="225" t="e">
        <f>BH361*#REF!</f>
        <v>#REF!</v>
      </c>
      <c r="BJ361" s="225">
        <f t="shared" si="592"/>
        <v>2</v>
      </c>
      <c r="BK361" s="31">
        <v>-5</v>
      </c>
      <c r="BL361" s="31" t="e">
        <f>BK361*#REF!</f>
        <v>#REF!</v>
      </c>
      <c r="BM361" s="1">
        <f t="shared" si="593"/>
        <v>0</v>
      </c>
      <c r="BN361" s="61">
        <v>76</v>
      </c>
      <c r="BO361" s="61">
        <f t="shared" si="594"/>
        <v>0</v>
      </c>
      <c r="BP361" s="1">
        <f t="shared" si="595"/>
        <v>-3</v>
      </c>
      <c r="BQ361" s="206"/>
      <c r="BR361" s="61">
        <v>0.02</v>
      </c>
      <c r="BS361" s="337">
        <f t="shared" si="596"/>
        <v>0</v>
      </c>
      <c r="BT361" s="225">
        <f t="shared" si="597"/>
        <v>-5</v>
      </c>
      <c r="BU361" s="61"/>
      <c r="BV361" s="1" t="s">
        <v>412</v>
      </c>
      <c r="BW361" s="1">
        <f t="shared" si="598"/>
        <v>4</v>
      </c>
      <c r="BX361" s="206" t="s">
        <v>408</v>
      </c>
      <c r="BY361" s="206">
        <f t="shared" si="599"/>
        <v>5</v>
      </c>
      <c r="BZ361" s="3">
        <v>45952</v>
      </c>
      <c r="CA361" s="1" t="s">
        <v>1054</v>
      </c>
      <c r="CE361" t="s">
        <v>1013</v>
      </c>
      <c r="CF361" t="s">
        <v>1049</v>
      </c>
      <c r="CG361" t="s">
        <v>1050</v>
      </c>
      <c r="CH361" t="s">
        <v>1055</v>
      </c>
      <c r="CI361" t="s">
        <v>511</v>
      </c>
      <c r="CL361" s="332"/>
      <c r="CR361" t="s">
        <v>1052</v>
      </c>
    </row>
    <row r="362" spans="2:96" x14ac:dyDescent="0.2">
      <c r="B362" s="246"/>
      <c r="C362" s="246"/>
      <c r="D362" s="246"/>
      <c r="E362" s="246"/>
      <c r="F362" s="246"/>
      <c r="G362" s="246"/>
      <c r="H362" s="246"/>
      <c r="I362" s="246"/>
      <c r="J362" s="246"/>
      <c r="K362" s="246"/>
      <c r="L362" s="270"/>
      <c r="M362" s="358"/>
      <c r="N362" s="335"/>
      <c r="O362" s="246"/>
      <c r="P362" s="246"/>
      <c r="Q362" s="246"/>
      <c r="S362" s="249" t="str">
        <f>IF(BN362&lt;30,$BX$1,IF(BN362&gt;70,$BR$1,$BV$1))</f>
        <v>˄</v>
      </c>
      <c r="T362" s="246"/>
      <c r="U362" s="208" t="s">
        <v>1056</v>
      </c>
      <c r="V362" t="s">
        <v>1057</v>
      </c>
      <c r="X362">
        <v>440.94</v>
      </c>
      <c r="Y362" s="189"/>
      <c r="Z362" s="189"/>
      <c r="AA362" s="22">
        <f t="shared" si="574"/>
        <v>38.5</v>
      </c>
      <c r="AB362" s="336">
        <f t="shared" si="575"/>
        <v>19</v>
      </c>
      <c r="AC362" s="337">
        <f t="shared" si="576"/>
        <v>18.5</v>
      </c>
      <c r="AD362" s="366">
        <f t="shared" si="577"/>
        <v>0</v>
      </c>
      <c r="AE362" s="337">
        <f t="shared" si="578"/>
        <v>0</v>
      </c>
      <c r="AF362" s="332">
        <v>584793</v>
      </c>
      <c r="AG362" s="332">
        <v>166748</v>
      </c>
      <c r="AH362" s="225" t="str">
        <f t="shared" si="579"/>
        <v>D</v>
      </c>
      <c r="AI362" s="31">
        <f t="shared" si="580"/>
        <v>5</v>
      </c>
      <c r="AJ362" s="284">
        <v>72</v>
      </c>
      <c r="AK362" s="31">
        <f t="shared" si="581"/>
        <v>5</v>
      </c>
      <c r="AL362" s="22"/>
      <c r="AM362" s="457" t="s">
        <v>399</v>
      </c>
      <c r="AN362" s="22">
        <f t="shared" si="582"/>
        <v>5</v>
      </c>
      <c r="AP362" s="31"/>
      <c r="AQ362" s="175" t="s">
        <v>404</v>
      </c>
      <c r="AR362" s="1">
        <f t="shared" si="583"/>
        <v>10</v>
      </c>
      <c r="AS362" s="189" t="s">
        <v>524</v>
      </c>
      <c r="AT362" s="22">
        <f t="shared" si="584"/>
        <v>-5</v>
      </c>
      <c r="AU362" s="189">
        <v>61.6</v>
      </c>
      <c r="AV362" s="22">
        <f t="shared" si="585"/>
        <v>0</v>
      </c>
      <c r="AW362" s="189">
        <v>4.21</v>
      </c>
      <c r="AX362" s="22">
        <f t="shared" si="586"/>
        <v>0</v>
      </c>
      <c r="AY362" s="273" t="s">
        <v>406</v>
      </c>
      <c r="AZ362" s="189">
        <f t="shared" si="587"/>
        <v>0</v>
      </c>
      <c r="BA362" s="18">
        <v>-4.5999999999999999E-2</v>
      </c>
      <c r="BB362" s="1">
        <f t="shared" si="588"/>
        <v>-2</v>
      </c>
      <c r="BC362" s="3">
        <v>45657</v>
      </c>
      <c r="BD362" s="22">
        <v>521.96</v>
      </c>
      <c r="BE362" s="22">
        <f t="shared" si="589"/>
        <v>440.94</v>
      </c>
      <c r="BF362" s="18">
        <f t="shared" si="590"/>
        <v>-0.15522262242317425</v>
      </c>
      <c r="BG362" s="1">
        <f t="shared" si="591"/>
        <v>-2</v>
      </c>
      <c r="BH362" s="225">
        <v>-3</v>
      </c>
      <c r="BI362" s="225" t="e">
        <f>BH362*#REF!</f>
        <v>#REF!</v>
      </c>
      <c r="BJ362" s="225">
        <f t="shared" si="592"/>
        <v>2</v>
      </c>
      <c r="BK362" s="31">
        <v>-1</v>
      </c>
      <c r="BL362" s="31" t="e">
        <f>BK362*#REF!</f>
        <v>#REF!</v>
      </c>
      <c r="BM362" s="1">
        <f t="shared" si="593"/>
        <v>0</v>
      </c>
      <c r="BN362" s="61">
        <v>76</v>
      </c>
      <c r="BO362" s="61">
        <f t="shared" si="594"/>
        <v>0</v>
      </c>
      <c r="BP362" s="1">
        <f t="shared" si="595"/>
        <v>-3</v>
      </c>
      <c r="BQ362" s="206"/>
      <c r="BR362" s="61">
        <v>0.04</v>
      </c>
      <c r="BS362" s="337">
        <f t="shared" si="596"/>
        <v>0</v>
      </c>
      <c r="BT362" s="225">
        <f t="shared" si="597"/>
        <v>-5</v>
      </c>
      <c r="BU362" s="61"/>
      <c r="BV362" s="1" t="s">
        <v>413</v>
      </c>
      <c r="BW362" s="1">
        <f t="shared" si="598"/>
        <v>0</v>
      </c>
      <c r="BX362" s="206" t="s">
        <v>408</v>
      </c>
      <c r="BY362" s="206">
        <f t="shared" si="599"/>
        <v>5</v>
      </c>
      <c r="BZ362" s="3"/>
      <c r="CA362" s="1" t="s">
        <v>437</v>
      </c>
      <c r="CE362" t="s">
        <v>1013</v>
      </c>
      <c r="CF362" t="s">
        <v>1049</v>
      </c>
      <c r="CG362" t="s">
        <v>1050</v>
      </c>
      <c r="CH362" t="s">
        <v>1055</v>
      </c>
      <c r="CI362" t="s">
        <v>511</v>
      </c>
      <c r="CL362" s="332"/>
      <c r="CR362" t="s">
        <v>1056</v>
      </c>
    </row>
    <row r="363" spans="2:96" x14ac:dyDescent="0.2">
      <c r="B363" s="246"/>
      <c r="C363" s="246"/>
      <c r="D363" s="246"/>
      <c r="E363" s="246"/>
      <c r="F363" s="246"/>
      <c r="G363" s="246"/>
      <c r="H363" s="246"/>
      <c r="I363" s="246"/>
      <c r="J363" s="246"/>
      <c r="K363" s="246"/>
      <c r="L363" s="270"/>
      <c r="M363" s="358"/>
      <c r="N363" s="335"/>
      <c r="O363" s="246"/>
      <c r="P363" s="246"/>
      <c r="Q363" s="246"/>
      <c r="S363" s="249" t="str">
        <f>IF(BN363&lt;30,$BX$1,IF(BN363&gt;70,$BR$1,$BV$1))</f>
        <v>˄</v>
      </c>
      <c r="U363" s="208" t="s">
        <v>1058</v>
      </c>
      <c r="V363" t="s">
        <v>1059</v>
      </c>
      <c r="X363">
        <v>59.31</v>
      </c>
      <c r="Y363" s="189"/>
      <c r="Z363" s="189"/>
      <c r="AA363" s="22">
        <f t="shared" si="574"/>
        <v>66.5</v>
      </c>
      <c r="AB363" s="336">
        <f t="shared" si="575"/>
        <v>19</v>
      </c>
      <c r="AC363" s="337">
        <f t="shared" si="576"/>
        <v>18.5</v>
      </c>
      <c r="AD363" s="366">
        <f t="shared" si="577"/>
        <v>0</v>
      </c>
      <c r="AE363" s="337">
        <f t="shared" si="578"/>
        <v>0</v>
      </c>
      <c r="AF363" s="332">
        <v>495559</v>
      </c>
      <c r="AG363" s="332">
        <v>67292</v>
      </c>
      <c r="AH363" s="225" t="str">
        <f t="shared" si="579"/>
        <v>F</v>
      </c>
      <c r="AI363" s="31">
        <f t="shared" si="580"/>
        <v>0</v>
      </c>
      <c r="AJ363" s="284">
        <v>79</v>
      </c>
      <c r="AK363" s="31">
        <f t="shared" si="581"/>
        <v>10</v>
      </c>
      <c r="AL363" s="22"/>
      <c r="AM363" s="457" t="s">
        <v>399</v>
      </c>
      <c r="AN363" s="22">
        <f t="shared" si="582"/>
        <v>5</v>
      </c>
      <c r="AP363" s="31"/>
      <c r="AQ363" s="175" t="s">
        <v>404</v>
      </c>
      <c r="AR363" s="1">
        <f t="shared" si="583"/>
        <v>10</v>
      </c>
      <c r="AS363" s="189">
        <v>0.03</v>
      </c>
      <c r="AT363" s="22">
        <f t="shared" si="584"/>
        <v>5</v>
      </c>
      <c r="AU363" s="189">
        <v>22.97</v>
      </c>
      <c r="AV363" s="22">
        <f t="shared" si="585"/>
        <v>2</v>
      </c>
      <c r="AW363" s="189">
        <v>2.0499999999999998</v>
      </c>
      <c r="AX363" s="22">
        <f t="shared" si="586"/>
        <v>0</v>
      </c>
      <c r="AY363" s="239" t="s">
        <v>402</v>
      </c>
      <c r="AZ363" s="189">
        <f t="shared" si="587"/>
        <v>18</v>
      </c>
      <c r="BA363" s="18">
        <v>-0.13900000000000001</v>
      </c>
      <c r="BB363" s="1">
        <f t="shared" si="588"/>
        <v>-1</v>
      </c>
      <c r="BC363" s="3">
        <v>45657</v>
      </c>
      <c r="BD363" s="22">
        <v>82.71</v>
      </c>
      <c r="BE363" s="22">
        <f t="shared" si="589"/>
        <v>59.31</v>
      </c>
      <c r="BF363" s="18">
        <f t="shared" si="590"/>
        <v>-0.28291621327529914</v>
      </c>
      <c r="BG363" s="1">
        <f t="shared" si="591"/>
        <v>-2</v>
      </c>
      <c r="BH363" s="225">
        <v>0.5</v>
      </c>
      <c r="BI363" s="225" t="e">
        <f>BH363*#REF!</f>
        <v>#REF!</v>
      </c>
      <c r="BJ363" s="225">
        <f t="shared" si="592"/>
        <v>2</v>
      </c>
      <c r="BK363" s="31">
        <v>3</v>
      </c>
      <c r="BL363" s="31" t="e">
        <f>BK363*#REF!</f>
        <v>#REF!</v>
      </c>
      <c r="BM363" s="1">
        <f t="shared" si="593"/>
        <v>1</v>
      </c>
      <c r="BN363" s="61">
        <v>84</v>
      </c>
      <c r="BO363" s="61">
        <f t="shared" si="594"/>
        <v>0</v>
      </c>
      <c r="BP363" s="1">
        <f t="shared" si="595"/>
        <v>-4</v>
      </c>
      <c r="BQ363" s="206"/>
      <c r="BR363" s="61">
        <v>0.12</v>
      </c>
      <c r="BS363" s="337">
        <f t="shared" si="596"/>
        <v>0</v>
      </c>
      <c r="BT363" s="225">
        <f t="shared" si="597"/>
        <v>-4</v>
      </c>
      <c r="BU363" s="61"/>
      <c r="BV363" s="1" t="s">
        <v>411</v>
      </c>
      <c r="BW363" s="1">
        <f t="shared" si="598"/>
        <v>8</v>
      </c>
      <c r="BX363" s="206" t="s">
        <v>408</v>
      </c>
      <c r="BY363" s="206">
        <f t="shared" si="599"/>
        <v>5</v>
      </c>
      <c r="BZ363" s="3"/>
      <c r="CA363" s="1" t="s">
        <v>437</v>
      </c>
      <c r="CB363" s="61"/>
      <c r="CC363" s="61"/>
      <c r="CD363" s="332"/>
      <c r="CE363" t="s">
        <v>1013</v>
      </c>
      <c r="CF363" t="s">
        <v>1049</v>
      </c>
      <c r="CG363" t="s">
        <v>1050</v>
      </c>
      <c r="CH363" t="s">
        <v>1055</v>
      </c>
      <c r="CL363" s="332"/>
      <c r="CR363" t="s">
        <v>1058</v>
      </c>
    </row>
    <row r="364" spans="2:96" ht="15.75" hidden="1" customHeight="1" x14ac:dyDescent="0.2">
      <c r="B364" s="246"/>
      <c r="C364" s="246"/>
      <c r="D364" s="246"/>
      <c r="E364" s="246"/>
      <c r="F364" s="246"/>
      <c r="G364" s="246"/>
      <c r="H364" s="246"/>
      <c r="I364" s="246"/>
      <c r="J364" s="246"/>
      <c r="K364" s="246"/>
      <c r="L364" s="270"/>
      <c r="M364" s="358"/>
      <c r="N364" s="335"/>
      <c r="O364" s="246"/>
      <c r="P364" s="246"/>
      <c r="Q364" s="246"/>
      <c r="R364" s="246"/>
      <c r="S364" s="249"/>
      <c r="T364" s="208"/>
      <c r="U364" s="33"/>
      <c r="X364" s="80"/>
      <c r="Y364" s="189"/>
      <c r="Z364" s="189"/>
      <c r="AA364" s="22">
        <f t="shared" si="574"/>
        <v>1.5</v>
      </c>
      <c r="AB364" s="336">
        <f t="shared" si="575"/>
        <v>0</v>
      </c>
      <c r="AC364" s="337">
        <f t="shared" si="576"/>
        <v>0</v>
      </c>
      <c r="AD364" s="366">
        <f t="shared" si="577"/>
        <v>0</v>
      </c>
      <c r="AE364" s="337">
        <f t="shared" si="578"/>
        <v>0</v>
      </c>
      <c r="AF364" s="332"/>
      <c r="AG364" s="332"/>
      <c r="AH364" s="225" t="str">
        <f t="shared" si="579"/>
        <v>F</v>
      </c>
      <c r="AI364" s="31">
        <f t="shared" si="580"/>
        <v>0</v>
      </c>
      <c r="AJ364" s="284"/>
      <c r="AK364" s="31">
        <f t="shared" si="581"/>
        <v>0</v>
      </c>
      <c r="AL364" s="22"/>
      <c r="AM364" s="2"/>
      <c r="AN364" s="22" t="b">
        <f t="shared" si="582"/>
        <v>0</v>
      </c>
      <c r="AP364" s="31"/>
      <c r="AQ364" s="175"/>
      <c r="AR364" s="1" t="b">
        <f t="shared" si="583"/>
        <v>0</v>
      </c>
      <c r="AS364" s="189"/>
      <c r="AT364" s="22">
        <f t="shared" si="584"/>
        <v>5</v>
      </c>
      <c r="AU364" s="189"/>
      <c r="AV364" s="22">
        <f t="shared" si="585"/>
        <v>5</v>
      </c>
      <c r="AW364" s="189"/>
      <c r="AX364" s="22">
        <f t="shared" si="586"/>
        <v>5</v>
      </c>
      <c r="AY364" s="189"/>
      <c r="AZ364" s="189" t="b">
        <f t="shared" si="587"/>
        <v>0</v>
      </c>
      <c r="BA364" s="18"/>
      <c r="BB364" s="1">
        <f t="shared" si="588"/>
        <v>-2</v>
      </c>
      <c r="BC364" s="3">
        <v>45657</v>
      </c>
      <c r="BD364" s="22"/>
      <c r="BE364" s="22">
        <f t="shared" si="589"/>
        <v>0</v>
      </c>
      <c r="BF364" s="18">
        <f t="shared" si="590"/>
        <v>0</v>
      </c>
      <c r="BG364" s="1">
        <f t="shared" si="591"/>
        <v>-4</v>
      </c>
      <c r="BH364" s="225"/>
      <c r="BI364" s="225">
        <f>BH364*M364</f>
        <v>0</v>
      </c>
      <c r="BJ364" s="225">
        <f t="shared" si="592"/>
        <v>2</v>
      </c>
      <c r="BK364" s="31"/>
      <c r="BL364" s="31">
        <f>BK364*M364</f>
        <v>0</v>
      </c>
      <c r="BM364" s="1">
        <f t="shared" si="593"/>
        <v>0.5</v>
      </c>
      <c r="BN364" s="61"/>
      <c r="BO364" s="61">
        <f t="shared" si="594"/>
        <v>0</v>
      </c>
      <c r="BP364" s="1">
        <f t="shared" si="595"/>
        <v>5</v>
      </c>
      <c r="BQ364" s="206"/>
      <c r="BR364" s="61"/>
      <c r="BS364" s="337">
        <f t="shared" si="596"/>
        <v>0</v>
      </c>
      <c r="BT364" s="225">
        <f t="shared" si="597"/>
        <v>-5</v>
      </c>
      <c r="BU364" s="61"/>
      <c r="BV364" s="1"/>
      <c r="BW364" s="1" t="b">
        <f t="shared" si="598"/>
        <v>0</v>
      </c>
      <c r="BX364" s="206" t="s">
        <v>408</v>
      </c>
      <c r="BY364" s="206">
        <f t="shared" si="599"/>
        <v>5</v>
      </c>
      <c r="BZ364" s="3"/>
      <c r="CA364" s="1" t="s">
        <v>437</v>
      </c>
      <c r="CB364" s="61"/>
      <c r="CC364" s="61"/>
      <c r="CD364" s="332"/>
      <c r="CL364" s="332"/>
    </row>
    <row r="365" spans="2:96" ht="15.75" hidden="1" customHeight="1" x14ac:dyDescent="0.2">
      <c r="B365" s="246"/>
      <c r="C365" s="246"/>
      <c r="D365" s="246"/>
      <c r="E365" s="246"/>
      <c r="F365" s="246"/>
      <c r="G365" s="246"/>
      <c r="H365" s="246"/>
      <c r="I365" s="246"/>
      <c r="J365" s="246"/>
      <c r="K365" s="246"/>
      <c r="L365" s="270"/>
      <c r="M365" s="358"/>
      <c r="N365" s="335"/>
      <c r="O365" s="246"/>
      <c r="P365" s="246"/>
      <c r="Q365" s="246"/>
      <c r="R365" s="246"/>
      <c r="S365" s="249"/>
      <c r="T365" s="208"/>
      <c r="U365" s="33"/>
      <c r="X365" s="80"/>
      <c r="Y365" s="189"/>
      <c r="Z365" s="189"/>
      <c r="AA365" s="22">
        <f t="shared" si="574"/>
        <v>1.5</v>
      </c>
      <c r="AB365" s="336">
        <f t="shared" si="575"/>
        <v>0</v>
      </c>
      <c r="AC365" s="337">
        <f t="shared" si="576"/>
        <v>0</v>
      </c>
      <c r="AD365" s="366">
        <f t="shared" si="577"/>
        <v>0</v>
      </c>
      <c r="AE365" s="337">
        <f t="shared" si="578"/>
        <v>0</v>
      </c>
      <c r="AF365" s="332"/>
      <c r="AG365" s="332"/>
      <c r="AH365" s="225" t="str">
        <f t="shared" si="579"/>
        <v>F</v>
      </c>
      <c r="AI365" s="31">
        <f t="shared" si="580"/>
        <v>0</v>
      </c>
      <c r="AJ365" s="284"/>
      <c r="AK365" s="31">
        <f t="shared" si="581"/>
        <v>0</v>
      </c>
      <c r="AL365" s="22"/>
      <c r="AM365" s="2"/>
      <c r="AN365" s="22" t="b">
        <f t="shared" si="582"/>
        <v>0</v>
      </c>
      <c r="AP365" s="31"/>
      <c r="AQ365" s="175"/>
      <c r="AR365" s="1" t="b">
        <f t="shared" si="583"/>
        <v>0</v>
      </c>
      <c r="AS365" s="189"/>
      <c r="AT365" s="22">
        <f t="shared" si="584"/>
        <v>5</v>
      </c>
      <c r="AU365" s="189"/>
      <c r="AV365" s="22">
        <f t="shared" si="585"/>
        <v>5</v>
      </c>
      <c r="AW365" s="189"/>
      <c r="AX365" s="22">
        <f t="shared" si="586"/>
        <v>5</v>
      </c>
      <c r="AY365" s="189"/>
      <c r="AZ365" s="189" t="b">
        <f t="shared" si="587"/>
        <v>0</v>
      </c>
      <c r="BA365" s="18"/>
      <c r="BB365" s="1">
        <f t="shared" si="588"/>
        <v>-2</v>
      </c>
      <c r="BC365" s="3">
        <v>45657</v>
      </c>
      <c r="BD365" s="22"/>
      <c r="BE365" s="22">
        <f t="shared" si="589"/>
        <v>0</v>
      </c>
      <c r="BF365" s="18">
        <f t="shared" si="590"/>
        <v>0</v>
      </c>
      <c r="BG365" s="1">
        <f t="shared" si="591"/>
        <v>-4</v>
      </c>
      <c r="BH365" s="225"/>
      <c r="BI365" s="225">
        <f>BH365*M365</f>
        <v>0</v>
      </c>
      <c r="BJ365" s="225">
        <f t="shared" si="592"/>
        <v>2</v>
      </c>
      <c r="BK365" s="31"/>
      <c r="BL365" s="31">
        <f>BK365*M365</f>
        <v>0</v>
      </c>
      <c r="BM365" s="1">
        <f t="shared" si="593"/>
        <v>0.5</v>
      </c>
      <c r="BN365" s="61"/>
      <c r="BO365" s="61">
        <f t="shared" si="594"/>
        <v>0</v>
      </c>
      <c r="BP365" s="1">
        <f t="shared" si="595"/>
        <v>5</v>
      </c>
      <c r="BQ365" s="206"/>
      <c r="BR365" s="61"/>
      <c r="BS365" s="337">
        <f t="shared" si="596"/>
        <v>0</v>
      </c>
      <c r="BT365" s="225">
        <f t="shared" si="597"/>
        <v>-5</v>
      </c>
      <c r="BU365" s="61"/>
      <c r="BV365" s="1"/>
      <c r="BW365" s="1" t="b">
        <f t="shared" si="598"/>
        <v>0</v>
      </c>
      <c r="BX365" s="206" t="s">
        <v>408</v>
      </c>
      <c r="BY365" s="206">
        <f t="shared" si="599"/>
        <v>5</v>
      </c>
      <c r="BZ365" s="3"/>
      <c r="CA365" s="1" t="s">
        <v>437</v>
      </c>
      <c r="CB365" s="61"/>
      <c r="CC365" s="61"/>
      <c r="CD365" s="332"/>
      <c r="CL365" s="332"/>
    </row>
    <row r="366" spans="2:96" ht="15.75" hidden="1" customHeight="1" x14ac:dyDescent="0.2">
      <c r="B366" s="246"/>
      <c r="C366" s="246"/>
      <c r="D366" s="246"/>
      <c r="E366" s="246"/>
      <c r="F366" s="246"/>
      <c r="G366" s="246"/>
      <c r="H366" s="246"/>
      <c r="I366" s="246"/>
      <c r="J366" s="246"/>
      <c r="K366" s="246"/>
      <c r="L366" s="270"/>
      <c r="M366" s="358"/>
      <c r="N366" s="335"/>
      <c r="O366" s="246"/>
      <c r="P366" s="246"/>
      <c r="Q366" s="246"/>
      <c r="R366" s="246"/>
      <c r="S366" s="249"/>
      <c r="T366" s="208"/>
      <c r="U366" s="33"/>
      <c r="X366" s="80"/>
      <c r="Y366" s="189"/>
      <c r="Z366" s="189"/>
      <c r="AA366" s="22">
        <f t="shared" si="574"/>
        <v>1.5</v>
      </c>
      <c r="AB366" s="336">
        <f t="shared" si="575"/>
        <v>0</v>
      </c>
      <c r="AC366" s="337">
        <f t="shared" si="576"/>
        <v>0</v>
      </c>
      <c r="AD366" s="366">
        <f t="shared" si="577"/>
        <v>0</v>
      </c>
      <c r="AE366" s="337">
        <f t="shared" si="578"/>
        <v>0</v>
      </c>
      <c r="AF366" s="332"/>
      <c r="AG366" s="332"/>
      <c r="AH366" s="225" t="str">
        <f t="shared" si="579"/>
        <v>F</v>
      </c>
      <c r="AI366" s="31">
        <f t="shared" si="580"/>
        <v>0</v>
      </c>
      <c r="AJ366" s="284"/>
      <c r="AK366" s="31">
        <f t="shared" si="581"/>
        <v>0</v>
      </c>
      <c r="AL366" s="22"/>
      <c r="AM366" s="2"/>
      <c r="AN366" s="22" t="b">
        <f t="shared" si="582"/>
        <v>0</v>
      </c>
      <c r="AP366" s="31"/>
      <c r="AQ366" s="175"/>
      <c r="AR366" s="1" t="b">
        <f t="shared" si="583"/>
        <v>0</v>
      </c>
      <c r="AS366" s="189"/>
      <c r="AT366" s="22">
        <f t="shared" si="584"/>
        <v>5</v>
      </c>
      <c r="AU366" s="189"/>
      <c r="AV366" s="22">
        <f t="shared" si="585"/>
        <v>5</v>
      </c>
      <c r="AW366" s="189"/>
      <c r="AX366" s="22">
        <f t="shared" si="586"/>
        <v>5</v>
      </c>
      <c r="AY366" s="189"/>
      <c r="AZ366" s="189" t="b">
        <f t="shared" si="587"/>
        <v>0</v>
      </c>
      <c r="BA366" s="18"/>
      <c r="BB366" s="1">
        <f t="shared" si="588"/>
        <v>-2</v>
      </c>
      <c r="BC366" s="3">
        <v>45657</v>
      </c>
      <c r="BD366" s="22"/>
      <c r="BE366" s="22">
        <f t="shared" si="589"/>
        <v>0</v>
      </c>
      <c r="BF366" s="18">
        <f t="shared" si="590"/>
        <v>0</v>
      </c>
      <c r="BG366" s="1">
        <f t="shared" si="591"/>
        <v>-4</v>
      </c>
      <c r="BH366" s="225"/>
      <c r="BI366" s="225">
        <f>BH366*M366</f>
        <v>0</v>
      </c>
      <c r="BJ366" s="225">
        <f t="shared" si="592"/>
        <v>2</v>
      </c>
      <c r="BK366" s="31"/>
      <c r="BL366" s="31">
        <f>BK366*M366</f>
        <v>0</v>
      </c>
      <c r="BM366" s="1">
        <f t="shared" si="593"/>
        <v>0.5</v>
      </c>
      <c r="BN366" s="61"/>
      <c r="BO366" s="61">
        <f t="shared" si="594"/>
        <v>0</v>
      </c>
      <c r="BP366" s="1">
        <f t="shared" si="595"/>
        <v>5</v>
      </c>
      <c r="BQ366" s="206"/>
      <c r="BR366" s="61"/>
      <c r="BS366" s="337">
        <f t="shared" si="596"/>
        <v>0</v>
      </c>
      <c r="BT366" s="225">
        <f t="shared" si="597"/>
        <v>-5</v>
      </c>
      <c r="BU366" s="61"/>
      <c r="BV366" s="1"/>
      <c r="BW366" s="1" t="b">
        <f t="shared" si="598"/>
        <v>0</v>
      </c>
      <c r="BX366" s="206" t="s">
        <v>408</v>
      </c>
      <c r="BY366" s="206">
        <f t="shared" si="599"/>
        <v>5</v>
      </c>
      <c r="BZ366" s="3"/>
      <c r="CA366" s="1" t="s">
        <v>437</v>
      </c>
      <c r="CB366" s="61"/>
      <c r="CC366" s="61"/>
      <c r="CD366" s="332"/>
      <c r="CL366" s="332"/>
    </row>
    <row r="367" spans="2:96" x14ac:dyDescent="0.2">
      <c r="B367" s="246"/>
      <c r="C367" s="246"/>
      <c r="D367" s="246"/>
      <c r="E367" s="246"/>
      <c r="F367" s="246"/>
      <c r="G367" s="246"/>
      <c r="H367" s="246"/>
      <c r="I367" s="246"/>
      <c r="J367" s="246"/>
      <c r="K367" s="246"/>
      <c r="L367" s="270"/>
      <c r="M367" s="358"/>
      <c r="N367" s="335"/>
      <c r="O367" s="246"/>
      <c r="P367" s="246"/>
      <c r="Q367" s="246"/>
      <c r="R367" s="246"/>
      <c r="S367" s="249"/>
      <c r="T367" s="208"/>
      <c r="U367" s="33"/>
      <c r="X367" s="80"/>
      <c r="Y367" s="189"/>
      <c r="Z367" s="189"/>
      <c r="AA367" s="189"/>
      <c r="AB367" s="189"/>
      <c r="AC367" s="189"/>
      <c r="AD367" s="189"/>
      <c r="AE367" s="189"/>
      <c r="AF367" s="189"/>
      <c r="AG367" s="189"/>
      <c r="AH367" s="189"/>
      <c r="AI367" s="189"/>
      <c r="AJ367" s="189"/>
      <c r="AK367" s="189"/>
      <c r="AL367" s="189"/>
      <c r="AM367" s="189"/>
      <c r="AN367" s="189"/>
      <c r="AO367" s="189"/>
      <c r="AP367" s="189"/>
      <c r="AQ367" s="189"/>
      <c r="AR367" s="189"/>
      <c r="AS367" s="189"/>
      <c r="AT367" s="189"/>
      <c r="AU367" s="189"/>
      <c r="AV367" s="189"/>
      <c r="AW367" s="189"/>
      <c r="AX367" s="189"/>
      <c r="AY367" s="189"/>
      <c r="AZ367" s="189"/>
      <c r="BA367" s="189"/>
      <c r="BB367" s="189"/>
      <c r="BC367" s="189"/>
      <c r="BD367" s="189"/>
      <c r="BE367" s="189"/>
      <c r="BF367" s="189"/>
      <c r="BG367" s="189"/>
      <c r="BH367" s="189"/>
      <c r="BI367" s="189"/>
      <c r="BJ367" s="189"/>
      <c r="BK367" s="189"/>
      <c r="BL367" s="189"/>
      <c r="BM367" s="189"/>
      <c r="BN367" s="189"/>
      <c r="BO367" s="189"/>
      <c r="BP367" s="189"/>
      <c r="BQ367" s="189"/>
      <c r="BR367" s="189"/>
      <c r="BS367" s="189"/>
      <c r="BT367" s="189"/>
      <c r="BU367" s="189"/>
      <c r="BV367" s="189"/>
      <c r="BW367" s="189"/>
      <c r="BX367" s="189"/>
      <c r="BY367" s="189"/>
      <c r="BZ367" s="189"/>
      <c r="CA367" s="1"/>
      <c r="CB367" s="61"/>
      <c r="CC367" s="61"/>
      <c r="CD367" s="332"/>
      <c r="CL367" s="332"/>
    </row>
    <row r="368" spans="2:96" ht="18.75" customHeight="1" x14ac:dyDescent="0.25">
      <c r="B368" s="246"/>
      <c r="C368" s="246"/>
      <c r="D368" s="246"/>
      <c r="E368" s="246"/>
      <c r="F368" s="246"/>
      <c r="G368" s="246"/>
      <c r="H368" s="246"/>
      <c r="I368" s="246"/>
      <c r="J368" s="246"/>
      <c r="K368" s="246"/>
      <c r="L368" s="270"/>
      <c r="M368" s="358"/>
      <c r="N368" s="335"/>
      <c r="O368" s="246"/>
      <c r="P368" s="246"/>
      <c r="Q368" s="246"/>
      <c r="R368" s="246"/>
      <c r="S368" s="249"/>
      <c r="T368" s="449" t="s">
        <v>1060</v>
      </c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  <c r="BB368" s="80"/>
      <c r="BC368" s="80"/>
      <c r="BD368" s="80"/>
      <c r="BE368" s="80"/>
      <c r="BF368" s="80"/>
      <c r="BG368" s="80"/>
      <c r="BH368" s="80"/>
      <c r="BI368" s="80"/>
      <c r="BJ368" s="80"/>
      <c r="BK368" s="80"/>
      <c r="BL368" s="80"/>
      <c r="BM368" s="80"/>
      <c r="BN368" s="80"/>
      <c r="BO368" s="80"/>
      <c r="BP368" s="80"/>
      <c r="BQ368" s="80"/>
      <c r="BR368" s="80"/>
      <c r="BS368" s="80"/>
      <c r="BT368" s="80"/>
      <c r="BU368" s="80"/>
      <c r="BV368" s="80"/>
      <c r="BW368" s="80"/>
      <c r="BX368" s="80"/>
      <c r="BY368" s="80"/>
      <c r="BZ368" s="80"/>
      <c r="CA368" s="1"/>
      <c r="CB368" s="61"/>
      <c r="CC368" s="61"/>
      <c r="CD368" s="332"/>
      <c r="CL368" s="332"/>
    </row>
    <row r="369" spans="2:96" ht="17.25" customHeight="1" x14ac:dyDescent="0.2">
      <c r="B369" s="246"/>
      <c r="C369" s="246"/>
      <c r="D369" s="246"/>
      <c r="E369" s="246"/>
      <c r="F369" s="246"/>
      <c r="G369" s="246"/>
      <c r="H369" s="246"/>
      <c r="I369" s="246"/>
      <c r="J369" s="246"/>
      <c r="K369" s="246"/>
      <c r="L369" s="270"/>
      <c r="M369" s="358"/>
      <c r="N369" s="335"/>
      <c r="O369" s="246"/>
      <c r="P369" s="246"/>
      <c r="Q369" s="246"/>
      <c r="R369" s="246"/>
      <c r="S369" s="249"/>
      <c r="T369" s="456" t="s">
        <v>666</v>
      </c>
      <c r="U369" s="444" t="s">
        <v>1061</v>
      </c>
      <c r="X369" s="80"/>
      <c r="Y369" s="80"/>
      <c r="Z369" s="80"/>
      <c r="AA369" s="80"/>
      <c r="AB369" s="455">
        <f>VLOOKUP(CLEAN(TRIM(T369)), 'ETF''s'!$B$7:$C$42, 2, FALSE)</f>
        <v>26</v>
      </c>
      <c r="AC369" s="506">
        <f>VLOOKUP(CLEAN(TRIM(T369)), 'ETF''s'!$B$7:$D$42, 3, FALSE)</f>
        <v>9</v>
      </c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  <c r="BB369" s="80"/>
      <c r="BC369" s="80"/>
      <c r="BD369" s="80"/>
      <c r="BE369" s="80"/>
      <c r="BF369" s="80"/>
      <c r="BG369" s="80"/>
      <c r="BH369" s="80"/>
      <c r="BI369" s="80"/>
      <c r="BJ369" s="80"/>
      <c r="BK369" s="80"/>
      <c r="BL369" s="80"/>
      <c r="BM369" s="80"/>
      <c r="BN369" s="80"/>
      <c r="BO369" s="80"/>
      <c r="BP369" s="80"/>
      <c r="BQ369" s="80"/>
      <c r="BR369" s="80"/>
      <c r="BS369" s="80"/>
      <c r="BT369" s="80"/>
      <c r="BU369" s="80"/>
      <c r="BV369" s="80"/>
      <c r="BW369" s="80"/>
      <c r="BX369" s="80"/>
      <c r="BY369" s="80"/>
      <c r="BZ369" s="80"/>
      <c r="CA369" s="1"/>
      <c r="CB369" s="61"/>
      <c r="CC369" s="61"/>
      <c r="CD369" s="332"/>
      <c r="CL369" s="332"/>
      <c r="CR369" t="s">
        <v>1061</v>
      </c>
    </row>
    <row r="370" spans="2:96" ht="15.75" customHeight="1" x14ac:dyDescent="0.2">
      <c r="B370" s="246"/>
      <c r="C370" s="246"/>
      <c r="D370" s="246"/>
      <c r="E370" s="246"/>
      <c r="F370" s="246"/>
      <c r="G370" s="246"/>
      <c r="H370" s="246"/>
      <c r="I370" s="246"/>
      <c r="J370" s="246"/>
      <c r="K370" s="246"/>
      <c r="L370" s="270"/>
      <c r="M370" s="358"/>
      <c r="N370" s="335" t="s">
        <v>666</v>
      </c>
      <c r="O370" s="246"/>
      <c r="P370" s="246"/>
      <c r="Q370" s="246"/>
      <c r="R370" s="246"/>
      <c r="S370" s="249"/>
      <c r="T370" s="443"/>
      <c r="U370" s="33"/>
      <c r="X370" s="189"/>
      <c r="Y370" s="189"/>
      <c r="Z370" s="189"/>
      <c r="AA370" s="22">
        <f>AN370+AP370+AR370+AZ370+BB370+BG370+BJ370+BM370+BT370+BW370+BY370+AC370+AI370+BP370+AK370</f>
        <v>1.5</v>
      </c>
      <c r="AB370" s="336">
        <f>IF(X370&gt;0,AB$369,0)</f>
        <v>0</v>
      </c>
      <c r="AC370" s="337">
        <f>IF(AB370&gt;0,AC$369,0)</f>
        <v>0</v>
      </c>
      <c r="AD370" s="366">
        <f>AB370*M370</f>
        <v>0</v>
      </c>
      <c r="AE370" s="337">
        <f>AC370*M370</f>
        <v>0</v>
      </c>
      <c r="AF370" s="332"/>
      <c r="AG370" s="332"/>
      <c r="AH370" s="225" t="str">
        <f>IF(AF370&gt;2500000,AQ$2,IF(AF370&gt;1000000,AR$2,IF(AF370&gt;750000,AS$2,IF(AF370&gt;500000,AT$2,IF(AF370&lt;500000,AU$2)))))</f>
        <v>F</v>
      </c>
      <c r="AI370" s="31">
        <f>IF(AH370=AQ$2,20,IF(AH370=AR$2,15,IF(AH370=AS$2,10,IF(AH370=AT$2,5,IF(AH370=AU$2,0)))))</f>
        <v>0</v>
      </c>
      <c r="AJ370" s="284"/>
      <c r="AK370" s="31">
        <f>IF(AJ370&gt;84,20,IF(AJ370&gt;80,15,IF(AJ370&gt;75,10,IF(AJ370&gt;70,5,IF(AJ370&gt;49,0,IF(AJ370&lt;1,0,IF(AJ370&lt;20,-20,IF(AJ370&lt;30,-15,IF(AJ370&lt;40,-10,IF(AJ370&lt;50,-5))))))))))</f>
        <v>0</v>
      </c>
      <c r="AL370" s="22"/>
      <c r="AM370" s="2"/>
      <c r="AN370" s="22" t="b">
        <f>IF(AM370=$AN$1,20,IF(AM370=$AO$1,17,IF(AM370=$AP$1,12,IF(AM370=$AQ$1,5,IF(AM370=$AR$1,0)))))</f>
        <v>0</v>
      </c>
      <c r="AP370" s="31"/>
      <c r="AQ370" s="175"/>
      <c r="AR370" s="1" t="b">
        <f>IF(AQ370=$AS$1,20,IF(AQ370=$AU$1,18,IF(AQ370=$AW$1,14,IF(AQ370=$AY$1,10,IF(AQ370=$BA$1,5,IF(AQ370=$BC$1,0,IF(AQ370=$BD$1,-2.5)))))))</f>
        <v>0</v>
      </c>
      <c r="AS370" s="189"/>
      <c r="AT370" s="22">
        <f>IF(AS370&lt;1,5,IF(AS370&lt;2,0,IF(AS370&gt;2,-5, IF(AS370=0,5,IF(AS370&lt;0,-7)))))</f>
        <v>5</v>
      </c>
      <c r="AU370" s="189"/>
      <c r="AV370" s="22">
        <f>IF(AU370&lt;0,-7,IF(AU370&lt;15,5,IF(AU370&lt;25,2,IF(AU370=25,-5,IF(AU370&gt;25,0)))))</f>
        <v>5</v>
      </c>
      <c r="AW370" s="189"/>
      <c r="AX370" s="22">
        <f>IF(AW370=1,5,IF(AW370&lt;1,5,IF(AW370&gt;1,0)))</f>
        <v>5</v>
      </c>
      <c r="AY370" s="189"/>
      <c r="AZ370" s="189" t="b">
        <f>IF(AY370=$AS$1,20,IF(AY370=$AU$1,18,IF(AY370=$AW$1,14,IF(AY370=$AY$1,10,IF(AY370=$BA$1,5,IF(AY370=$BC$1,0,IF(AY370=$BD$1,-2.5)))))))</f>
        <v>0</v>
      </c>
      <c r="BA370" s="18"/>
      <c r="BB370" s="1">
        <f>IF(BA370&gt;0.05,2,IF(BA370&gt;0,1,IF(BA370&lt;-0.05,-1,IF(BA370&lt;0.1,-2))))</f>
        <v>-2</v>
      </c>
      <c r="BC370" s="3">
        <v>45657</v>
      </c>
      <c r="BD370" s="22"/>
      <c r="BE370" s="22">
        <f>X370</f>
        <v>0</v>
      </c>
      <c r="BF370" s="18">
        <f>IF(BD370&gt;0,(BE370-BD370)/BD370,0)</f>
        <v>0</v>
      </c>
      <c r="BG370" s="1">
        <f>IF(BF370&gt;0.05,4,IF(BF370&gt;0,2,IF(BF370&lt;-0.05,-2,IF(BF370&lt;0.1,-4))))</f>
        <v>-4</v>
      </c>
      <c r="BH370" s="225"/>
      <c r="BI370" s="225">
        <f>BH370*M370</f>
        <v>0</v>
      </c>
      <c r="BJ370" s="225">
        <f>IF(BH370&gt;5,-1,IF(BH370&gt;4,0,IF(BH370&gt;3,1,IF(BH370&gt;2,2,IF(BH370&gt;1,2, IF(BH370=0,2,IF(BH370&lt;-5,-2,IF(BH370&lt;4,2,IF(BH370&lt;0,1)))))))))</f>
        <v>2</v>
      </c>
      <c r="BK370" s="31"/>
      <c r="BL370" s="31">
        <f>BK370*M370</f>
        <v>0</v>
      </c>
      <c r="BM370" s="1">
        <f>IF(BK370&gt;40,4,IF(BK370&gt;30,3.5,IF(BK370&gt;20,3,IF(BK370&gt;10,2,IF(BK370&gt;0,1,IF(BK370=0,0.5,IF(BK370&lt;-40,-4,IF(BK370&lt;-30,-3,IF(BK370&lt;-20,-2.5,IF(BK370&lt;-10,-2,IF(BK370&lt;0,0)))))))))))</f>
        <v>0.5</v>
      </c>
      <c r="BN370" s="61"/>
      <c r="BO370" s="61">
        <f>BN370*M370</f>
        <v>0</v>
      </c>
      <c r="BP370" s="1">
        <f>IF(BN370&lt;10,5,IF(BN370&lt;20,4,IF(BN370&lt;30,3,IF(BN370&lt;40,2,IF(BN370&lt;50,1,IF(BN370=50,0,IF(BN370&gt;90,-5,IF(BN370&gt;80,-4,IF(BN370&gt;70,-3,IF(BN370&gt;60,-2,IF(BN370&gt;50,-1,0)))))))))))</f>
        <v>5</v>
      </c>
      <c r="BQ370" s="206"/>
      <c r="BR370" s="61"/>
      <c r="BS370" s="337">
        <f>BR370*M370</f>
        <v>0</v>
      </c>
      <c r="BT370" s="225">
        <f>IF(BR370=1,20,IF(BR370&gt;0.9,16,IF(BR370&gt;0.8,12,IF(BR370&gt;0.7,8,IF(BR370&gt;0.6,4,IF(BR370&gt;0.5,0,IF(BR370&gt;0.4,-1,IF(BR370&gt;0.3,-2,IF(BR370&gt;0.2,-3,IF(BR370&gt;0.1,-4,IF(BR370&gt;0,-5,IF(BR370=0,-5))))))))))))</f>
        <v>-5</v>
      </c>
      <c r="BU370" s="61"/>
      <c r="BV370" s="1"/>
      <c r="BW370" s="1" t="b">
        <f>IF(BV370=$BZ$1,8,IF(BV370=$CA$1,4,IF(BV370=$CB$1,0,IF(BV370=$CC$1,-4,IF(BV370=$CE$1,-8)))))</f>
        <v>0</v>
      </c>
      <c r="BX370" s="206" t="s">
        <v>408</v>
      </c>
      <c r="BY370" s="206">
        <f>IF(BX370=BR$1,5,IF(BX370=BV$1,0,IF(BX370=BX$1,-5)))</f>
        <v>5</v>
      </c>
      <c r="BZ370" s="3"/>
      <c r="CA370" s="1" t="s">
        <v>437</v>
      </c>
      <c r="CB370" s="61"/>
      <c r="CC370" s="61"/>
      <c r="CD370" s="332"/>
      <c r="CL370" s="332"/>
    </row>
    <row r="371" spans="2:96" ht="15.75" hidden="1" customHeight="1" x14ac:dyDescent="0.2">
      <c r="B371" s="246"/>
      <c r="C371" s="246"/>
      <c r="D371" s="246"/>
      <c r="E371" s="246"/>
      <c r="F371" s="246"/>
      <c r="G371" s="246"/>
      <c r="H371" s="246"/>
      <c r="I371" s="246"/>
      <c r="J371" s="246"/>
      <c r="K371" s="246"/>
      <c r="L371" s="270"/>
      <c r="M371" s="358"/>
      <c r="N371" s="335"/>
      <c r="O371" s="246"/>
      <c r="P371" s="246"/>
      <c r="Q371" s="246"/>
      <c r="R371" s="246"/>
      <c r="S371" s="249"/>
      <c r="T371" s="443"/>
      <c r="U371" s="33"/>
      <c r="X371" s="189"/>
      <c r="Y371" s="189"/>
      <c r="Z371" s="189"/>
      <c r="AA371" s="22">
        <f>AN371+AP371+AR371+AZ371+BB371+BG371+BJ371+BM371+BT371+BW371+BY371+AC371+AI371+BP371+AK371</f>
        <v>1.5</v>
      </c>
      <c r="AB371" s="336">
        <f>IF(X371&gt;0,AB$369,0)</f>
        <v>0</v>
      </c>
      <c r="AC371" s="337">
        <f>IF(AB371&gt;0,AC$369,0)</f>
        <v>0</v>
      </c>
      <c r="AD371" s="366">
        <f>AB371*M371</f>
        <v>0</v>
      </c>
      <c r="AE371" s="337">
        <f>AC371*M371</f>
        <v>0</v>
      </c>
      <c r="AF371" s="332"/>
      <c r="AG371" s="332"/>
      <c r="AH371" s="225" t="str">
        <f>IF(AF371&gt;2500000,AQ$2,IF(AF371&gt;1000000,AR$2,IF(AF371&gt;750000,AS$2,IF(AF371&gt;500000,AT$2,IF(AF371&lt;500000,AU$2)))))</f>
        <v>F</v>
      </c>
      <c r="AI371" s="31">
        <f>IF(AH371=AQ$2,20,IF(AH371=AR$2,15,IF(AH371=AS$2,10,IF(AH371=AT$2,5,IF(AH371=AU$2,0)))))</f>
        <v>0</v>
      </c>
      <c r="AJ371" s="284"/>
      <c r="AK371" s="31">
        <f>IF(AJ371&gt;84,20,IF(AJ371&gt;80,15,IF(AJ371&gt;75,10,IF(AJ371&gt;70,5,IF(AJ371&gt;49,0,IF(AJ371&lt;1,0,IF(AJ371&lt;20,-20,IF(AJ371&lt;30,-15,IF(AJ371&lt;40,-10,IF(AJ371&lt;50,-5))))))))))</f>
        <v>0</v>
      </c>
      <c r="AL371" s="22"/>
      <c r="AM371" s="2"/>
      <c r="AN371" s="22" t="b">
        <f>IF(AM371=$AN$1,20,IF(AM371=$AO$1,17,IF(AM371=$AP$1,12,IF(AM371=$AQ$1,5,IF(AM371=$AR$1,0)))))</f>
        <v>0</v>
      </c>
      <c r="AP371" s="31"/>
      <c r="AQ371" s="175"/>
      <c r="AR371" s="1" t="b">
        <f>IF(AQ371=$AS$1,20,IF(AQ371=$AU$1,18,IF(AQ371=$AW$1,14,IF(AQ371=$AY$1,10,IF(AQ371=$BA$1,5,IF(AQ371=$BC$1,0,IF(AQ371=$BD$1,-2.5)))))))</f>
        <v>0</v>
      </c>
      <c r="AS371" s="189"/>
      <c r="AT371" s="22">
        <f>IF(AS371&lt;1,5,IF(AS371&lt;2,0,IF(AS371&gt;2,-5, IF(AS371=0,5,IF(AS371&lt;0,-7)))))</f>
        <v>5</v>
      </c>
      <c r="AU371" s="189"/>
      <c r="AV371" s="22">
        <f>IF(AU371&lt;0,-7,IF(AU371&lt;15,5,IF(AU371&lt;25,2,IF(AU371=25,-5,IF(AU371&gt;25,0)))))</f>
        <v>5</v>
      </c>
      <c r="AW371" s="189"/>
      <c r="AX371" s="22">
        <f>IF(AW371=1,5,IF(AW371&lt;1,5,IF(AW371&gt;1,0)))</f>
        <v>5</v>
      </c>
      <c r="AY371" s="189"/>
      <c r="AZ371" s="189" t="b">
        <f>IF(AY371=$AS$1,20,IF(AY371=$AU$1,18,IF(AY371=$AW$1,14,IF(AY371=$AY$1,10,IF(AY371=$BA$1,5,IF(AY371=$BC$1,0,IF(AY371=$BD$1,-2.5)))))))</f>
        <v>0</v>
      </c>
      <c r="BA371" s="18"/>
      <c r="BB371" s="1">
        <f>IF(BA371&gt;0.05,2,IF(BA371&gt;0,1,IF(BA371&lt;-0.05,-1,IF(BA371&lt;0.1,-2))))</f>
        <v>-2</v>
      </c>
      <c r="BC371" s="3">
        <v>45657</v>
      </c>
      <c r="BD371" s="22"/>
      <c r="BE371" s="22">
        <f>X371</f>
        <v>0</v>
      </c>
      <c r="BF371" s="18">
        <f>IF(BD371&gt;0,(BE371-BD371)/BD371,0)</f>
        <v>0</v>
      </c>
      <c r="BG371" s="1">
        <f>IF(BF371&gt;0.05,4,IF(BF371&gt;0,2,IF(BF371&lt;-0.05,-2,IF(BF371&lt;0.1,-4))))</f>
        <v>-4</v>
      </c>
      <c r="BH371" s="225"/>
      <c r="BI371" s="225">
        <f>BH371*M371</f>
        <v>0</v>
      </c>
      <c r="BJ371" s="225">
        <f>IF(BH371&gt;5,-1,IF(BH371&gt;4,0,IF(BH371&gt;3,1,IF(BH371&gt;2,2,IF(BH371&gt;1,2, IF(BH371=0,2,IF(BH371&lt;-5,-2,IF(BH371&lt;4,2,IF(BH371&lt;0,1)))))))))</f>
        <v>2</v>
      </c>
      <c r="BK371" s="31"/>
      <c r="BL371" s="31">
        <f>BK371*M371</f>
        <v>0</v>
      </c>
      <c r="BM371" s="1">
        <f>IF(BK371&gt;40,4,IF(BK371&gt;30,3.5,IF(BK371&gt;20,3,IF(BK371&gt;10,2,IF(BK371&gt;0,1,IF(BK371=0,0.5,IF(BK371&lt;-40,-4,IF(BK371&lt;-30,-3,IF(BK371&lt;-20,-2.5,IF(BK371&lt;-10,-2,IF(BK371&lt;0,0)))))))))))</f>
        <v>0.5</v>
      </c>
      <c r="BN371" s="61"/>
      <c r="BO371" s="61">
        <f>BN371*M371</f>
        <v>0</v>
      </c>
      <c r="BP371" s="1">
        <f>IF(BN371&lt;10,5,IF(BN371&lt;20,4,IF(BN371&lt;30,3,IF(BN371&lt;40,2,IF(BN371&lt;50,1,IF(BN371=50,0,IF(BN371&gt;90,-5,IF(BN371&gt;80,-4,IF(BN371&gt;70,-3,IF(BN371&gt;60,-2,IF(BN371&gt;50,-1,0)))))))))))</f>
        <v>5</v>
      </c>
      <c r="BQ371" s="206"/>
      <c r="BR371" s="61"/>
      <c r="BS371" s="337">
        <f>BR371*M371</f>
        <v>0</v>
      </c>
      <c r="BT371" s="225">
        <f>IF(BR371=1,20,IF(BR371&gt;0.9,16,IF(BR371&gt;0.8,12,IF(BR371&gt;0.7,8,IF(BR371&gt;0.6,4,IF(BR371&gt;0.5,0,IF(BR371&gt;0.4,-1,IF(BR371&gt;0.3,-2,IF(BR371&gt;0.2,-3,IF(BR371&gt;0.1,-4,IF(BR371&gt;0,-5,IF(BR371=0,-5))))))))))))</f>
        <v>-5</v>
      </c>
      <c r="BU371" s="61"/>
      <c r="BV371" s="1"/>
      <c r="BW371" s="1" t="b">
        <f>IF(BV371=$BZ$1,8,IF(BV371=$CA$1,4,IF(BV371=$CB$1,0,IF(BV371=$CC$1,-4,IF(BV371=$CE$1,-8)))))</f>
        <v>0</v>
      </c>
      <c r="BX371" s="206" t="s">
        <v>408</v>
      </c>
      <c r="BY371" s="206">
        <f>IF(BX371=BR$1,5,IF(BX371=BV$1,0,IF(BX371=BX$1,-5)))</f>
        <v>5</v>
      </c>
      <c r="BZ371" s="3"/>
      <c r="CA371" s="1" t="s">
        <v>437</v>
      </c>
      <c r="CB371" s="61"/>
      <c r="CC371" s="61"/>
      <c r="CD371" s="332"/>
      <c r="CL371" s="332"/>
    </row>
    <row r="372" spans="2:96" ht="15.75" hidden="1" customHeight="1" x14ac:dyDescent="0.2">
      <c r="B372" s="246"/>
      <c r="C372" s="246"/>
      <c r="D372" s="246"/>
      <c r="E372" s="246"/>
      <c r="F372" s="246"/>
      <c r="G372" s="246"/>
      <c r="H372" s="246"/>
      <c r="I372" s="246"/>
      <c r="J372" s="246"/>
      <c r="K372" s="246"/>
      <c r="L372" s="270"/>
      <c r="M372" s="358"/>
      <c r="N372" s="335"/>
      <c r="O372" s="246"/>
      <c r="P372" s="246"/>
      <c r="Q372" s="246"/>
      <c r="R372" s="246"/>
      <c r="S372" s="249"/>
      <c r="T372" s="443"/>
      <c r="U372" s="33"/>
      <c r="X372" s="189"/>
      <c r="Y372" s="189"/>
      <c r="Z372" s="189"/>
      <c r="AA372" s="22">
        <f>AN372+AP372+AR372+AZ372+BB372+BG372+BJ372+BM372+BT372+BW372+BY372+AC372+AI372+BP372+AK372</f>
        <v>1.5</v>
      </c>
      <c r="AB372" s="336">
        <f>IF(X372&gt;0,AB$369,0)</f>
        <v>0</v>
      </c>
      <c r="AC372" s="337">
        <f>IF(AB372&gt;0,AC$369,0)</f>
        <v>0</v>
      </c>
      <c r="AD372" s="366">
        <f>AB372*M372</f>
        <v>0</v>
      </c>
      <c r="AE372" s="337">
        <f>AC372*M372</f>
        <v>0</v>
      </c>
      <c r="AF372" s="332"/>
      <c r="AG372" s="332"/>
      <c r="AH372" s="225" t="str">
        <f>IF(AF372&gt;2500000,AQ$2,IF(AF372&gt;1000000,AR$2,IF(AF372&gt;750000,AS$2,IF(AF372&gt;500000,AT$2,IF(AF372&lt;500000,AU$2)))))</f>
        <v>F</v>
      </c>
      <c r="AI372" s="31">
        <f>IF(AH372=AQ$2,20,IF(AH372=AR$2,15,IF(AH372=AS$2,10,IF(AH372=AT$2,5,IF(AH372=AU$2,0)))))</f>
        <v>0</v>
      </c>
      <c r="AJ372" s="284"/>
      <c r="AK372" s="31">
        <f>IF(AJ372&gt;84,20,IF(AJ372&gt;80,15,IF(AJ372&gt;75,10,IF(AJ372&gt;70,5,IF(AJ372&gt;49,0,IF(AJ372&lt;1,0,IF(AJ372&lt;20,-20,IF(AJ372&lt;30,-15,IF(AJ372&lt;40,-10,IF(AJ372&lt;50,-5))))))))))</f>
        <v>0</v>
      </c>
      <c r="AL372" s="22"/>
      <c r="AM372" s="2"/>
      <c r="AN372" s="22" t="b">
        <f>IF(AM372=$AN$1,20,IF(AM372=$AO$1,17,IF(AM372=$AP$1,12,IF(AM372=$AQ$1,5,IF(AM372=$AR$1,0)))))</f>
        <v>0</v>
      </c>
      <c r="AP372" s="31"/>
      <c r="AQ372" s="175"/>
      <c r="AR372" s="1" t="b">
        <f>IF(AQ372=$AS$1,20,IF(AQ372=$AU$1,18,IF(AQ372=$AW$1,14,IF(AQ372=$AY$1,10,IF(AQ372=$BA$1,5,IF(AQ372=$BC$1,0,IF(AQ372=$BD$1,-2.5)))))))</f>
        <v>0</v>
      </c>
      <c r="AS372" s="189"/>
      <c r="AT372" s="22">
        <f>IF(AS372&lt;1,5,IF(AS372&lt;2,0,IF(AS372&gt;2,-5, IF(AS372=0,5,IF(AS372&lt;0,-7)))))</f>
        <v>5</v>
      </c>
      <c r="AU372" s="189"/>
      <c r="AV372" s="22">
        <f>IF(AU372&lt;0,-7,IF(AU372&lt;15,5,IF(AU372&lt;25,2,IF(AU372=25,-5,IF(AU372&gt;25,0)))))</f>
        <v>5</v>
      </c>
      <c r="AW372" s="189"/>
      <c r="AX372" s="22">
        <f>IF(AW372=1,5,IF(AW372&lt;1,5,IF(AW372&gt;1,0)))</f>
        <v>5</v>
      </c>
      <c r="AY372" s="189"/>
      <c r="AZ372" s="189" t="b">
        <f>IF(AY372=$AS$1,20,IF(AY372=$AU$1,18,IF(AY372=$AW$1,14,IF(AY372=$AY$1,10,IF(AY372=$BA$1,5,IF(AY372=$BC$1,0,IF(AY372=$BD$1,-2.5)))))))</f>
        <v>0</v>
      </c>
      <c r="BA372" s="18"/>
      <c r="BB372" s="1">
        <f>IF(BA372&gt;0.05,2,IF(BA372&gt;0,1,IF(BA372&lt;-0.05,-1,IF(BA372&lt;0.1,-2))))</f>
        <v>-2</v>
      </c>
      <c r="BC372" s="3">
        <v>45657</v>
      </c>
      <c r="BD372" s="22"/>
      <c r="BE372" s="22">
        <f>X372</f>
        <v>0</v>
      </c>
      <c r="BF372" s="18">
        <f>IF(BD372&gt;0,(BE372-BD372)/BD372,0)</f>
        <v>0</v>
      </c>
      <c r="BG372" s="1">
        <f>IF(BF372&gt;0.05,4,IF(BF372&gt;0,2,IF(BF372&lt;-0.05,-2,IF(BF372&lt;0.1,-4))))</f>
        <v>-4</v>
      </c>
      <c r="BH372" s="225"/>
      <c r="BI372" s="225">
        <f>BH372*M372</f>
        <v>0</v>
      </c>
      <c r="BJ372" s="225">
        <f>IF(BH372&gt;5,-1,IF(BH372&gt;4,0,IF(BH372&gt;3,1,IF(BH372&gt;2,2,IF(BH372&gt;1,2, IF(BH372=0,2,IF(BH372&lt;-5,-2,IF(BH372&lt;4,2,IF(BH372&lt;0,1)))))))))</f>
        <v>2</v>
      </c>
      <c r="BK372" s="31"/>
      <c r="BL372" s="31">
        <f>BK372*M372</f>
        <v>0</v>
      </c>
      <c r="BM372" s="1">
        <f>IF(BK372&gt;40,4,IF(BK372&gt;30,3.5,IF(BK372&gt;20,3,IF(BK372&gt;10,2,IF(BK372&gt;0,1,IF(BK372=0,0.5,IF(BK372&lt;-40,-4,IF(BK372&lt;-30,-3,IF(BK372&lt;-20,-2.5,IF(BK372&lt;-10,-2,IF(BK372&lt;0,0)))))))))))</f>
        <v>0.5</v>
      </c>
      <c r="BN372" s="61"/>
      <c r="BO372" s="61">
        <f>BN372*M372</f>
        <v>0</v>
      </c>
      <c r="BP372" s="1">
        <f>IF(BN372&lt;10,5,IF(BN372&lt;20,4,IF(BN372&lt;30,3,IF(BN372&lt;40,2,IF(BN372&lt;50,1,IF(BN372=50,0,IF(BN372&gt;90,-5,IF(BN372&gt;80,-4,IF(BN372&gt;70,-3,IF(BN372&gt;60,-2,IF(BN372&gt;50,-1,0)))))))))))</f>
        <v>5</v>
      </c>
      <c r="BQ372" s="206"/>
      <c r="BR372" s="61"/>
      <c r="BS372" s="337">
        <f>BR372*M372</f>
        <v>0</v>
      </c>
      <c r="BT372" s="225">
        <f>IF(BR372=1,20,IF(BR372&gt;0.9,16,IF(BR372&gt;0.8,12,IF(BR372&gt;0.7,8,IF(BR372&gt;0.6,4,IF(BR372&gt;0.5,0,IF(BR372&gt;0.4,-1,IF(BR372&gt;0.3,-2,IF(BR372&gt;0.2,-3,IF(BR372&gt;0.1,-4,IF(BR372&gt;0,-5,IF(BR372=0,-5))))))))))))</f>
        <v>-5</v>
      </c>
      <c r="BU372" s="61"/>
      <c r="BV372" s="1"/>
      <c r="BW372" s="1" t="b">
        <f>IF(BV372=$BZ$1,8,IF(BV372=$CA$1,4,IF(BV372=$CB$1,0,IF(BV372=$CC$1,-4,IF(BV372=$CE$1,-8)))))</f>
        <v>0</v>
      </c>
      <c r="BX372" s="206" t="s">
        <v>408</v>
      </c>
      <c r="BY372" s="206">
        <f>IF(BX372=BR$1,5,IF(BX372=BV$1,0,IF(BX372=BX$1,-5)))</f>
        <v>5</v>
      </c>
      <c r="BZ372" s="3"/>
      <c r="CA372" s="1" t="s">
        <v>437</v>
      </c>
      <c r="CB372" s="61"/>
      <c r="CC372" s="61"/>
      <c r="CD372" s="332"/>
      <c r="CL372" s="332"/>
    </row>
    <row r="373" spans="2:96" ht="15.75" customHeight="1" x14ac:dyDescent="0.2">
      <c r="B373" s="246"/>
      <c r="C373" s="246"/>
      <c r="D373" s="246"/>
      <c r="E373" s="246"/>
      <c r="F373" s="246"/>
      <c r="G373" s="246"/>
      <c r="H373" s="246"/>
      <c r="I373" s="246"/>
      <c r="J373" s="246"/>
      <c r="K373" s="246"/>
      <c r="L373" s="270"/>
      <c r="M373" s="358"/>
      <c r="N373" s="335" t="s">
        <v>652</v>
      </c>
      <c r="O373" s="246"/>
      <c r="P373" s="246"/>
      <c r="Q373" s="246"/>
      <c r="R373" s="246"/>
      <c r="S373" s="249"/>
      <c r="T373" s="443"/>
      <c r="U373" s="33"/>
      <c r="X373" s="189"/>
      <c r="Y373" s="189"/>
      <c r="Z373" s="189"/>
      <c r="AA373" s="189"/>
      <c r="AB373" s="189"/>
      <c r="AC373" s="189"/>
      <c r="AD373" s="189"/>
      <c r="AE373" s="189"/>
      <c r="AF373" s="189"/>
      <c r="AG373" s="189"/>
      <c r="AH373" s="189"/>
      <c r="AI373" s="189"/>
      <c r="AJ373" s="189"/>
      <c r="AK373" s="189"/>
      <c r="AL373" s="189"/>
      <c r="AM373" s="189"/>
      <c r="AN373" s="189"/>
      <c r="AO373" s="189"/>
      <c r="AP373" s="189"/>
      <c r="AQ373" s="189"/>
      <c r="AR373" s="189"/>
      <c r="AS373" s="189"/>
      <c r="AT373" s="189"/>
      <c r="AU373" s="189"/>
      <c r="AV373" s="189"/>
      <c r="AW373" s="189"/>
      <c r="AX373" s="189"/>
      <c r="AY373" s="189"/>
      <c r="AZ373" s="189"/>
      <c r="BA373" s="189"/>
      <c r="BB373" s="189"/>
      <c r="BC373" s="189"/>
      <c r="BD373" s="189"/>
      <c r="BE373" s="189"/>
      <c r="BF373" s="189"/>
      <c r="BG373" s="189"/>
      <c r="BH373" s="189"/>
      <c r="BI373" s="189"/>
      <c r="BJ373" s="189"/>
      <c r="BK373" s="189"/>
      <c r="BL373" s="189"/>
      <c r="BM373" s="189"/>
      <c r="BN373" s="189"/>
      <c r="BO373" s="189"/>
      <c r="BP373" s="189"/>
      <c r="BQ373" s="189"/>
      <c r="BR373" s="189"/>
      <c r="BS373" s="189"/>
      <c r="BT373" s="189"/>
      <c r="BU373" s="189"/>
      <c r="BV373" s="189"/>
      <c r="BW373" s="189"/>
      <c r="BX373" s="189"/>
      <c r="BY373" s="189"/>
      <c r="BZ373" s="189"/>
      <c r="CA373" s="1"/>
      <c r="CB373" s="61"/>
      <c r="CC373" s="61"/>
      <c r="CD373" s="332"/>
      <c r="CL373" s="332"/>
    </row>
    <row r="374" spans="2:96" ht="17.25" customHeight="1" x14ac:dyDescent="0.2">
      <c r="B374" s="246"/>
      <c r="C374" s="246"/>
      <c r="D374" s="246"/>
      <c r="E374" s="246"/>
      <c r="F374" s="246"/>
      <c r="G374" s="246"/>
      <c r="H374" s="246"/>
      <c r="I374" s="246"/>
      <c r="J374" s="246"/>
      <c r="K374" s="246"/>
      <c r="L374" s="270"/>
      <c r="M374" s="358"/>
      <c r="N374" s="335" t="s">
        <v>650</v>
      </c>
      <c r="O374" s="246"/>
      <c r="P374" s="246"/>
      <c r="Q374" s="246"/>
      <c r="R374" s="246"/>
      <c r="S374" s="249"/>
      <c r="T374" s="456" t="s">
        <v>652</v>
      </c>
      <c r="U374" s="444" t="s">
        <v>1062</v>
      </c>
      <c r="X374" s="80"/>
      <c r="Y374" s="80"/>
      <c r="Z374" s="80"/>
      <c r="AA374" s="80"/>
      <c r="AB374" s="455">
        <f>VLOOKUP(CLEAN(TRIM(T374)), 'ETF''s'!$B$7:$C$42, 2, FALSE)</f>
        <v>14</v>
      </c>
      <c r="AC374" s="506">
        <f>VLOOKUP(CLEAN(TRIM(T374)), 'ETF''s'!$B$7:$D$42, 3, FALSE)</f>
        <v>28</v>
      </c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  <c r="BE374" s="80"/>
      <c r="BF374" s="80"/>
      <c r="BG374" s="80"/>
      <c r="BH374" s="80"/>
      <c r="BI374" s="80"/>
      <c r="BJ374" s="80"/>
      <c r="BK374" s="80"/>
      <c r="BL374" s="80"/>
      <c r="BM374" s="80"/>
      <c r="BN374" s="80"/>
      <c r="BO374" s="80"/>
      <c r="BP374" s="80"/>
      <c r="BQ374" s="80"/>
      <c r="BR374" s="80"/>
      <c r="BS374" s="80"/>
      <c r="BT374" s="80"/>
      <c r="BU374" s="80"/>
      <c r="BV374" s="80"/>
      <c r="BW374" s="80"/>
      <c r="BX374" s="80"/>
      <c r="BY374" s="80"/>
      <c r="BZ374" s="80"/>
      <c r="CA374" s="80"/>
      <c r="CB374" s="61"/>
      <c r="CC374" s="61"/>
      <c r="CD374" s="332"/>
      <c r="CL374" s="332"/>
      <c r="CR374" t="s">
        <v>1062</v>
      </c>
    </row>
    <row r="375" spans="2:96" x14ac:dyDescent="0.2">
      <c r="B375" s="246"/>
      <c r="C375" s="246"/>
      <c r="D375" s="246"/>
      <c r="E375" s="246"/>
      <c r="F375" s="246"/>
      <c r="G375" s="246"/>
      <c r="H375" s="246"/>
      <c r="I375" s="246"/>
      <c r="J375" s="246"/>
      <c r="K375" s="246"/>
      <c r="L375" s="270"/>
      <c r="M375" s="358"/>
      <c r="N375" s="335" t="s">
        <v>676</v>
      </c>
      <c r="O375" s="246"/>
      <c r="P375" s="246"/>
      <c r="Q375" s="246"/>
      <c r="R375" s="246"/>
      <c r="S375" s="249" t="str">
        <f>IF(BN375&lt;30,$BX$1,IF(BN375&gt;70,$BR$1,$BV$1))</f>
        <v>˅</v>
      </c>
      <c r="T375" s="208"/>
      <c r="U375" s="208" t="s">
        <v>1063</v>
      </c>
      <c r="V375" t="s">
        <v>1064</v>
      </c>
      <c r="X375" s="189">
        <v>5.58</v>
      </c>
      <c r="Y375" s="189"/>
      <c r="Z375" s="189"/>
      <c r="AA375" s="22">
        <f>AN375+AP375+AR375+AZ375+BB375+BG375+BJ375+BM375+BT375+BW375+BY375+AC375+AI375+BP375+AK375</f>
        <v>108</v>
      </c>
      <c r="AB375" s="336">
        <f>IF(X375&gt;0,AB$374,0)</f>
        <v>14</v>
      </c>
      <c r="AC375" s="337">
        <f>IF(AB375&gt;0,AC$374,0)</f>
        <v>28</v>
      </c>
      <c r="AD375" s="366">
        <f>AB375*M375</f>
        <v>0</v>
      </c>
      <c r="AE375" s="337">
        <f>AC375*M375</f>
        <v>0</v>
      </c>
      <c r="AF375" s="332">
        <v>1099078</v>
      </c>
      <c r="AG375" s="332">
        <v>-357782</v>
      </c>
      <c r="AH375" s="225" t="str">
        <f>IF(AF375&gt;2500000,AQ$2,IF(AF375&gt;1000000,AR$2,IF(AF375&gt;750000,AS$2,IF(AF375&gt;500000,AT$2,IF(AF375&lt;500000,AU$2)))))</f>
        <v>B</v>
      </c>
      <c r="AI375" s="31">
        <f>IF(AH375=AQ$2,20,IF(AH375=AR$2,15,IF(AH375=AS$2,10,IF(AH375=AT$2,5,IF(AH375=AU$2,0)))))</f>
        <v>15</v>
      </c>
      <c r="AJ375" s="284">
        <v>33</v>
      </c>
      <c r="AK375" s="31">
        <f>IF(AJ375&gt;84,20,IF(AJ375&gt;80,15,IF(AJ375&gt;75,10,IF(AJ375&gt;70,5,IF(AJ375&gt;49,0,IF(AJ375&lt;1,0,IF(AJ375&lt;20,-20,IF(AJ375&lt;30,-15,IF(AJ375&lt;40,-10,IF(AJ375&lt;50,-5))))))))))</f>
        <v>-10</v>
      </c>
      <c r="AL375" s="22"/>
      <c r="AM375" s="2" t="s">
        <v>398</v>
      </c>
      <c r="AN375" s="22">
        <f>IF(AM375=$AN$1,20,IF(AM375=$AO$1,17,IF(AM375=$AP$1,12,IF(AM375=$AQ$1,5,IF(AM375=$AR$1,0)))))</f>
        <v>12</v>
      </c>
      <c r="AP375" s="31"/>
      <c r="AQ375" s="239" t="s">
        <v>402</v>
      </c>
      <c r="AR375" s="1">
        <f>IF(AQ375=$AS$1,20,IF(AQ375=$AU$1,18,IF(AQ375=$AW$1,14,IF(AQ375=$AY$1,10,IF(AQ375=$BA$1,5,IF(AQ375=$BC$1,0,IF(AQ375=$BD$1,-2.5)))))))</f>
        <v>18</v>
      </c>
      <c r="AS375" s="189">
        <v>-2.48</v>
      </c>
      <c r="AT375" s="22">
        <f>IF(AS375&lt;1,5,IF(AS375&lt;2,0,IF(AS375&gt;2,-5, IF(AS375=0,5,IF(AS375&lt;0,-7)))))</f>
        <v>5</v>
      </c>
      <c r="AU375" s="189">
        <v>-0.16</v>
      </c>
      <c r="AV375" s="22">
        <f>IF(AU375&lt;0,-7,IF(AU375&lt;15,5,IF(AU375&lt;25,2,IF(AU375=25,-5,IF(AU375&gt;25,0)))))</f>
        <v>-7</v>
      </c>
      <c r="AW375" s="189">
        <v>-2.44</v>
      </c>
      <c r="AX375" s="22">
        <f>IF(AW375=1,5,IF(AW375&lt;1,5,IF(AW375&gt;1,0)))</f>
        <v>5</v>
      </c>
      <c r="AY375" s="239" t="s">
        <v>402</v>
      </c>
      <c r="AZ375" s="189">
        <f>IF(AY375=$AS$1,20,IF(AY375=$AU$1,18,IF(AY375=$AW$1,14,IF(AY375=$AY$1,10,IF(AY375=$BA$1,5,IF(AY375=$BC$1,0,IF(AY375=$BD$1,-2.5)))))))</f>
        <v>18</v>
      </c>
      <c r="BA375" s="18">
        <v>-0.36199999999999999</v>
      </c>
      <c r="BB375" s="1">
        <f>IF(BA375&gt;0.05,2,IF(BA375&gt;0,1,IF(BA375&lt;-0.05,-1,IF(BA375&lt;0.1,-2))))</f>
        <v>-1</v>
      </c>
      <c r="BC375" s="3">
        <v>45657</v>
      </c>
      <c r="BD375" s="22">
        <v>7.75</v>
      </c>
      <c r="BE375" s="22">
        <f>X375</f>
        <v>5.58</v>
      </c>
      <c r="BF375" s="18">
        <v>-0.54300000000000004</v>
      </c>
      <c r="BG375" s="1">
        <f>IF(BF375&gt;0.05,4,IF(BF375&gt;0,2,IF(BF375&lt;-0.05,-2,IF(BF375&lt;0.1,-4))))</f>
        <v>-2</v>
      </c>
      <c r="BH375" s="225">
        <v>1</v>
      </c>
      <c r="BI375" s="225">
        <f>BH375*M375</f>
        <v>0</v>
      </c>
      <c r="BJ375" s="225">
        <f>IF(BH375&gt;5,-1,IF(BH375&gt;4,0,IF(BH375&gt;3,1,IF(BH375&gt;2,2,IF(BH375&gt;1,2, IF(BH375=0,2,IF(BH375&lt;-5,-2,IF(BH375&lt;4,2,IF(BH375&lt;0,1)))))))))</f>
        <v>2</v>
      </c>
      <c r="BK375" s="31">
        <v>-4</v>
      </c>
      <c r="BL375" s="31">
        <f>BK375*M375</f>
        <v>0</v>
      </c>
      <c r="BM375" s="1">
        <f>IF(BK375&gt;40,4,IF(BK375&gt;30,3.5,IF(BK375&gt;20,3,IF(BK375&gt;10,2,IF(BK375&gt;0,1,IF(BK375=0,0.5,IF(BK375&lt;-40,-4,IF(BK375&lt;-30,-3,IF(BK375&lt;-20,-2.5,IF(BK375&lt;-10,-2,IF(BK375&lt;0,0)))))))))))</f>
        <v>0</v>
      </c>
      <c r="BN375" s="61">
        <v>28</v>
      </c>
      <c r="BO375" s="61">
        <f>BN375*M375</f>
        <v>0</v>
      </c>
      <c r="BP375" s="1">
        <f>IF(BN375&lt;10,5,IF(BN375&lt;20,4,IF(BN375&lt;30,3,IF(BN375&lt;40,2,IF(BN375&lt;50,1,IF(BN375=50,0,IF(BN375&gt;90,-5,IF(BN375&gt;80,-4,IF(BN375&gt;70,-3,IF(BN375&gt;60,-2,IF(BN375&gt;50,-1,0)))))))))))</f>
        <v>3</v>
      </c>
      <c r="BQ375" s="206"/>
      <c r="BR375" s="61">
        <v>0.83</v>
      </c>
      <c r="BS375" s="337">
        <f>BR375*M375</f>
        <v>0</v>
      </c>
      <c r="BT375" s="225">
        <f>IF(BR375=1,20,IF(BR375&gt;0.9,16,IF(BR375&gt;0.8,12,IF(BR375&gt;0.7,8,IF(BR375&gt;0.6,4,IF(BR375&gt;0.5,0,IF(BR375&gt;0.4,-1,IF(BR375&gt;0.3,-2,IF(BR375&gt;0.2,-3,IF(BR375&gt;0.1,-4,IF(BR375&gt;0,-5,IF(BR375=0,-5))))))))))))</f>
        <v>12</v>
      </c>
      <c r="BU375" s="61"/>
      <c r="BV375" s="1" t="s">
        <v>411</v>
      </c>
      <c r="BW375" s="1">
        <f>IF(BV375=$BZ$1,8,IF(BV375=$CA$1,4,IF(BV375=$CB$1,0,IF(BV375=$CC$1,-4,IF(BV375=$CE$1,-8)))))</f>
        <v>8</v>
      </c>
      <c r="BX375" s="206" t="s">
        <v>408</v>
      </c>
      <c r="BY375" s="206">
        <f>IF(BX375=BR$1,5,IF(BX375=BV$1,0,IF(BX375=BX$1,-5)))</f>
        <v>5</v>
      </c>
      <c r="BZ375" s="3"/>
      <c r="CA375" s="1" t="s">
        <v>508</v>
      </c>
      <c r="CB375" s="61"/>
      <c r="CC375" s="61"/>
      <c r="CD375" s="332"/>
      <c r="CE375" t="s">
        <v>120</v>
      </c>
      <c r="CF375" t="s">
        <v>517</v>
      </c>
      <c r="CG375" t="s">
        <v>518</v>
      </c>
      <c r="CH375" s="299" t="s">
        <v>519</v>
      </c>
      <c r="CL375" s="332"/>
      <c r="CR375" t="s">
        <v>1063</v>
      </c>
    </row>
    <row r="376" spans="2:96" x14ac:dyDescent="0.2">
      <c r="B376" s="246"/>
      <c r="C376" s="246"/>
      <c r="D376" s="246"/>
      <c r="E376" s="246"/>
      <c r="F376" s="246"/>
      <c r="G376" s="246"/>
      <c r="H376" s="246"/>
      <c r="I376" s="246"/>
      <c r="J376" s="246"/>
      <c r="K376" s="246"/>
      <c r="L376" s="270"/>
      <c r="M376" s="358"/>
      <c r="N376" s="335" t="s">
        <v>681</v>
      </c>
      <c r="O376" s="246"/>
      <c r="P376" s="246"/>
      <c r="Q376" s="246"/>
      <c r="R376" s="246"/>
      <c r="S376" s="249" t="str">
        <f>IF(BN376&lt;30,$BX$1,IF(BN376&gt;70,$BR$1,$BV$1))</f>
        <v>˄</v>
      </c>
      <c r="T376" s="246"/>
      <c r="U376" s="208" t="s">
        <v>1065</v>
      </c>
      <c r="V376" t="s">
        <v>1066</v>
      </c>
      <c r="X376" s="80">
        <v>356.48</v>
      </c>
      <c r="Y376" s="189"/>
      <c r="Z376" s="189"/>
      <c r="AA376" s="22">
        <f>AN376+AP376+AR376+AZ376+BB376+BG376+BJ376+BM376+BT376+BW376+BY376+AC376+AI376+BP376+AK376</f>
        <v>91</v>
      </c>
      <c r="AB376" s="336">
        <f>IF(X376&gt;0,AB$374,0)</f>
        <v>14</v>
      </c>
      <c r="AC376" s="337">
        <f>IF(AB376&gt;0,AC$374,0)</f>
        <v>28</v>
      </c>
      <c r="AD376" s="366">
        <f>AB376*M376</f>
        <v>0</v>
      </c>
      <c r="AE376" s="337">
        <f>AC376*M376</f>
        <v>0</v>
      </c>
      <c r="AF376" s="332">
        <v>331592</v>
      </c>
      <c r="AG376" s="332">
        <v>54746</v>
      </c>
      <c r="AH376" s="225" t="str">
        <f>IF(AF376&gt;2500000,AQ$2,IF(AF376&gt;1000000,AR$2,IF(AF376&gt;750000,AS$2,IF(AF376&gt;500000,AT$2,IF(AF376&lt;500000,AU$2)))))</f>
        <v>F</v>
      </c>
      <c r="AI376" s="31">
        <f>IF(AH376=AQ$2,20,IF(AH376=AR$2,15,IF(AH376=AS$2,10,IF(AH376=AT$2,5,IF(AH376=AU$2,0)))))</f>
        <v>0</v>
      </c>
      <c r="AJ376" s="284">
        <v>80</v>
      </c>
      <c r="AK376" s="31">
        <f>IF(AJ376&gt;84,20,IF(AJ376&gt;80,15,IF(AJ376&gt;75,10,IF(AJ376&gt;70,5,IF(AJ376&gt;49,0,IF(AJ376&lt;1,0,IF(AJ376&lt;20,-20,IF(AJ376&lt;30,-15,IF(AJ376&lt;40,-10,IF(AJ376&lt;50,-5))))))))))</f>
        <v>10</v>
      </c>
      <c r="AL376" s="22"/>
      <c r="AM376" s="371" t="s">
        <v>397</v>
      </c>
      <c r="AN376" s="22">
        <f>IF(AM376=$AN$1,20,IF(AM376=$AO$1,17,IF(AM376=$AP$1,12,IF(AM376=$AQ$1,5,IF(AM376=$AR$1,0)))))</f>
        <v>17</v>
      </c>
      <c r="AP376" s="31"/>
      <c r="AQ376" s="239" t="s">
        <v>402</v>
      </c>
      <c r="AR376" s="1">
        <f>IF(AQ376=$AS$1,20,IF(AQ376=$AU$1,18,IF(AQ376=$AW$1,14,IF(AQ376=$AY$1,10,IF(AQ376=$BA$1,5,IF(AQ376=$BC$1,0,IF(AQ376=$BD$1,-2.5)))))))</f>
        <v>18</v>
      </c>
      <c r="AS376" s="189">
        <v>0.78</v>
      </c>
      <c r="AT376" s="22">
        <f>IF(AS376&lt;1,5,IF(AS376&lt;2,0,IF(AS376&gt;2,-5, IF(AS376=0,5,IF(AS376&lt;0,-7)))))</f>
        <v>5</v>
      </c>
      <c r="AU376" s="189">
        <v>23.04</v>
      </c>
      <c r="AV376" s="22">
        <f>IF(AU376&lt;0,-7,IF(AU376&lt;15,5,IF(AU376&lt;25,2,IF(AU376=25,-5,IF(AU376&gt;25,0)))))</f>
        <v>2</v>
      </c>
      <c r="AW376" s="189">
        <v>3.74</v>
      </c>
      <c r="AX376" s="22">
        <f>IF(AW376=1,5,IF(AW376&lt;1,5,IF(AW376&gt;1,0)))</f>
        <v>0</v>
      </c>
      <c r="AY376" s="273" t="s">
        <v>406</v>
      </c>
      <c r="AZ376" s="189">
        <f>IF(AY376=$AS$1,20,IF(AY376=$AU$1,18,IF(AY376=$AW$1,14,IF(AY376=$AY$1,10,IF(AY376=$BA$1,5,IF(AY376=$BC$1,0,IF(AY376=$BD$1,-2.5)))))))</f>
        <v>0</v>
      </c>
      <c r="BA376" s="18">
        <v>0.33200000000000002</v>
      </c>
      <c r="BB376" s="1">
        <f>IF(BA376&gt;0.05,2,IF(BA376&gt;0,1,IF(BA376&lt;-0.05,-1,IF(BA376&lt;0.1,-2))))</f>
        <v>2</v>
      </c>
      <c r="BC376" s="3">
        <v>45291</v>
      </c>
      <c r="BD376" s="22">
        <v>310.48</v>
      </c>
      <c r="BE376" s="22">
        <f>X376</f>
        <v>356.48</v>
      </c>
      <c r="BF376" s="18">
        <f>IF(BD376&gt;0,(BE376-BD376)/BD376,0)</f>
        <v>0.14815769131667095</v>
      </c>
      <c r="BG376" s="1">
        <f>IF(BF376&gt;0.05,4,IF(BF376&gt;0,2,IF(BF376&lt;-0.05,-2,IF(BF376&lt;0.1,-4))))</f>
        <v>4</v>
      </c>
      <c r="BH376" s="225">
        <v>3</v>
      </c>
      <c r="BI376" s="225">
        <f>BH376*M376</f>
        <v>0</v>
      </c>
      <c r="BJ376" s="225">
        <f>IF(BH376&gt;5,-1,IF(BH376&gt;4,0,IF(BH376&gt;3,1,IF(BH376&gt;2,2,IF(BH376&gt;1,2, IF(BH376=0,2,IF(BH376&lt;-5,-2,IF(BH376&lt;4,2,IF(BH376&lt;0,1)))))))))</f>
        <v>2</v>
      </c>
      <c r="BK376" s="31">
        <v>2</v>
      </c>
      <c r="BL376" s="31">
        <f>BK376*M376</f>
        <v>0</v>
      </c>
      <c r="BM376" s="1">
        <f>IF(BK376&gt;40,4,IF(BK376&gt;30,3.5,IF(BK376&gt;20,3,IF(BK376&gt;10,2,IF(BK376&gt;0,1,IF(BK376=0,0.5,IF(BK376&lt;-40,-4,IF(BK376&lt;-30,-3,IF(BK376&lt;-20,-2.5,IF(BK376&lt;-10,-2,IF(BK376&lt;0,0)))))))))))</f>
        <v>1</v>
      </c>
      <c r="BN376" s="61">
        <v>84</v>
      </c>
      <c r="BO376" s="61">
        <f>BN376*M376</f>
        <v>0</v>
      </c>
      <c r="BP376" s="1">
        <f>IF(BN376&lt;10,5,IF(BN376&lt;20,4,IF(BN376&lt;30,3,IF(BN376&lt;40,2,IF(BN376&lt;50,1,IF(BN376=50,0,IF(BN376&gt;90,-5,IF(BN376&gt;80,-4,IF(BN376&gt;70,-3,IF(BN376&gt;60,-2,IF(BN376&gt;50,-1,0)))))))))))</f>
        <v>-4</v>
      </c>
      <c r="BQ376" s="206"/>
      <c r="BR376" s="61">
        <v>0.66</v>
      </c>
      <c r="BS376" s="337">
        <f>BR376*M376</f>
        <v>0</v>
      </c>
      <c r="BT376" s="225">
        <f>IF(BR376=1,20,IF(BR376&gt;0.9,16,IF(BR376&gt;0.8,12,IF(BR376&gt;0.7,8,IF(BR376&gt;0.6,4,IF(BR376&gt;0.5,0,IF(BR376&gt;0.4,-1,IF(BR376&gt;0.3,-2,IF(BR376&gt;0.2,-3,IF(BR376&gt;0.1,-4,IF(BR376&gt;0,-5,IF(BR376=0,-5))))))))))))</f>
        <v>4</v>
      </c>
      <c r="BU376" s="61"/>
      <c r="BV376" s="1" t="s">
        <v>412</v>
      </c>
      <c r="BW376" s="1">
        <f>IF(BV376=$BZ$1,8,IF(BV376=$CA$1,4,IF(BV376=$CB$1,0,IF(BV376=$CC$1,-4,IF(BV376=$CE$1,-8)))))</f>
        <v>4</v>
      </c>
      <c r="BX376" s="206" t="s">
        <v>408</v>
      </c>
      <c r="BY376" s="206">
        <f>IF(BX376=BR$1,5,IF(BX376=BV$1,0,IF(BX376=BX$1,-5)))</f>
        <v>5</v>
      </c>
      <c r="BZ376" s="3">
        <v>45967</v>
      </c>
      <c r="CA376" s="1" t="s">
        <v>508</v>
      </c>
      <c r="CB376" s="61">
        <v>250</v>
      </c>
      <c r="CC376" s="61">
        <v>445</v>
      </c>
      <c r="CD376" s="332"/>
      <c r="CE376" t="s">
        <v>120</v>
      </c>
      <c r="CF376" t="s">
        <v>1067</v>
      </c>
      <c r="CG376" t="s">
        <v>579</v>
      </c>
      <c r="CH376" t="s">
        <v>1068</v>
      </c>
      <c r="CL376" s="332"/>
      <c r="CR376" t="s">
        <v>1065</v>
      </c>
    </row>
    <row r="377" spans="2:96" ht="15.75" hidden="1" customHeight="1" x14ac:dyDescent="0.2">
      <c r="B377" s="246"/>
      <c r="C377" s="246"/>
      <c r="D377" s="246"/>
      <c r="E377" s="246"/>
      <c r="F377" s="246"/>
      <c r="G377" s="246"/>
      <c r="H377" s="246"/>
      <c r="I377" s="246"/>
      <c r="J377" s="246"/>
      <c r="K377" s="246"/>
      <c r="L377" s="270"/>
      <c r="M377" s="358"/>
      <c r="N377" s="335"/>
      <c r="O377" s="246"/>
      <c r="P377" s="246"/>
      <c r="Q377" s="246"/>
      <c r="R377" s="246"/>
      <c r="S377" s="249"/>
      <c r="T377" s="208"/>
      <c r="U377" s="33"/>
      <c r="X377" s="189"/>
      <c r="Y377" s="189"/>
      <c r="Z377" s="189"/>
      <c r="AA377" s="22">
        <f>AN377+AP377+AR377+AZ377+BB377+BG377+BJ377+BM377+BT377+BW377+BY377+AC377+AI377+BP377+AK377</f>
        <v>1.5</v>
      </c>
      <c r="AB377" s="336">
        <f>IF(X377&gt;0,AB$374,0)</f>
        <v>0</v>
      </c>
      <c r="AC377" s="337">
        <f>IF(AB377&gt;0,AC$374,0)</f>
        <v>0</v>
      </c>
      <c r="AD377" s="366">
        <f>AB377*M377</f>
        <v>0</v>
      </c>
      <c r="AE377" s="337">
        <f>AC377*M377</f>
        <v>0</v>
      </c>
      <c r="AF377" s="332"/>
      <c r="AG377" s="332"/>
      <c r="AH377" s="225" t="str">
        <f>IF(AF377&gt;2500000,AQ$2,IF(AF377&gt;1000000,AR$2,IF(AF377&gt;750000,AS$2,IF(AF377&gt;500000,AT$2,IF(AF377&lt;500000,AU$2)))))</f>
        <v>F</v>
      </c>
      <c r="AI377" s="31">
        <f>IF(AH377=AQ$2,20,IF(AH377=AR$2,15,IF(AH377=AS$2,10,IF(AH377=AT$2,5,IF(AH377=AU$2,0)))))</f>
        <v>0</v>
      </c>
      <c r="AJ377" s="284"/>
      <c r="AK377" s="31">
        <f>IF(AJ377&gt;84,20,IF(AJ377&gt;80,15,IF(AJ377&gt;75,10,IF(AJ377&gt;70,5,IF(AJ377&gt;49,0,IF(AJ377&lt;1,0,IF(AJ377&lt;20,-20,IF(AJ377&lt;30,-15,IF(AJ377&lt;40,-10,IF(AJ377&lt;50,-5))))))))))</f>
        <v>0</v>
      </c>
      <c r="AL377" s="22"/>
      <c r="AM377" s="2"/>
      <c r="AN377" s="22" t="b">
        <f>IF(AM377=$AN$1,20,IF(AM377=$AO$1,17,IF(AM377=$AP$1,12,IF(AM377=$AQ$1,5,IF(AM377=$AR$1,0)))))</f>
        <v>0</v>
      </c>
      <c r="AP377" s="31"/>
      <c r="AQ377" s="175"/>
      <c r="AR377" s="1" t="b">
        <f>IF(AQ377=$AS$1,20,IF(AQ377=$AU$1,18,IF(AQ377=$AW$1,14,IF(AQ377=$AY$1,10,IF(AQ377=$BA$1,5,IF(AQ377=$BC$1,0,IF(AQ377=$BD$1,-2.5)))))))</f>
        <v>0</v>
      </c>
      <c r="AS377" s="189"/>
      <c r="AT377" s="22">
        <f>IF(AS377&lt;1,5,IF(AS377&lt;2,0,IF(AS377&gt;2,-5, IF(AS377=0,5,IF(AS377&lt;0,-7)))))</f>
        <v>5</v>
      </c>
      <c r="AU377" s="189"/>
      <c r="AV377" s="22">
        <f>IF(AU377&lt;0,-7,IF(AU377&lt;15,5,IF(AU377&lt;25,2,IF(AU377=25,-5,IF(AU377&gt;25,0)))))</f>
        <v>5</v>
      </c>
      <c r="AW377" s="189"/>
      <c r="AX377" s="22">
        <f>IF(AW377=1,5,IF(AW377&lt;1,5,IF(AW377&gt;1,0)))</f>
        <v>5</v>
      </c>
      <c r="AY377" s="189"/>
      <c r="AZ377" s="189" t="b">
        <f>IF(AY377=$AS$1,20,IF(AY377=$AU$1,18,IF(AY377=$AW$1,14,IF(AY377=$AY$1,10,IF(AY377=$BA$1,5,IF(AY377=$BC$1,0,IF(AY377=$BD$1,-2.5)))))))</f>
        <v>0</v>
      </c>
      <c r="BA377" s="18"/>
      <c r="BB377" s="1">
        <f>IF(BA377&gt;0.05,2,IF(BA377&gt;0,1,IF(BA377&lt;-0.05,-1,IF(BA377&lt;0.1,-2))))</f>
        <v>-2</v>
      </c>
      <c r="BC377" s="3">
        <v>45657</v>
      </c>
      <c r="BD377" s="22"/>
      <c r="BE377" s="22">
        <f>X377</f>
        <v>0</v>
      </c>
      <c r="BF377" s="18">
        <f>IF(BD377&gt;0,(BE377-BD377)/BD377,0)</f>
        <v>0</v>
      </c>
      <c r="BG377" s="1">
        <f>IF(BF377&gt;0.05,4,IF(BF377&gt;0,2,IF(BF377&lt;-0.05,-2,IF(BF377&lt;0.1,-4))))</f>
        <v>-4</v>
      </c>
      <c r="BH377" s="225"/>
      <c r="BI377" s="225">
        <f>BH377*M377</f>
        <v>0</v>
      </c>
      <c r="BJ377" s="225">
        <f>IF(BH377&gt;5,-1,IF(BH377&gt;4,0,IF(BH377&gt;3,1,IF(BH377&gt;2,2,IF(BH377&gt;1,2, IF(BH377=0,2,IF(BH377&lt;-5,-2,IF(BH377&lt;4,2,IF(BH377&lt;0,1)))))))))</f>
        <v>2</v>
      </c>
      <c r="BK377" s="31"/>
      <c r="BL377" s="31">
        <f>BK377*M377</f>
        <v>0</v>
      </c>
      <c r="BM377" s="1">
        <f>IF(BK377&gt;40,4,IF(BK377&gt;30,3.5,IF(BK377&gt;20,3,IF(BK377&gt;10,2,IF(BK377&gt;0,1,IF(BK377=0,0.5,IF(BK377&lt;-40,-4,IF(BK377&lt;-30,-3,IF(BK377&lt;-20,-2.5,IF(BK377&lt;-10,-2,IF(BK377&lt;0,0)))))))))))</f>
        <v>0.5</v>
      </c>
      <c r="BN377" s="61"/>
      <c r="BO377" s="61">
        <f>BN377*M377</f>
        <v>0</v>
      </c>
      <c r="BP377" s="1">
        <f>IF(BN377&lt;10,5,IF(BN377&lt;20,4,IF(BN377&lt;30,3,IF(BN377&lt;40,2,IF(BN377&lt;50,1,IF(BN377=50,0,IF(BN377&gt;90,-5,IF(BN377&gt;80,-4,IF(BN377&gt;70,-3,IF(BN377&gt;60,-2,IF(BN377&gt;50,-1,0)))))))))))</f>
        <v>5</v>
      </c>
      <c r="BQ377" s="206"/>
      <c r="BR377" s="61"/>
      <c r="BS377" s="337">
        <f>BR377*M377</f>
        <v>0</v>
      </c>
      <c r="BT377" s="225">
        <f>IF(BR377=1,20,IF(BR377&gt;0.9,16,IF(BR377&gt;0.8,12,IF(BR377&gt;0.7,8,IF(BR377&gt;0.6,4,IF(BR377&gt;0.5,0,IF(BR377&gt;0.4,-1,IF(BR377&gt;0.3,-2,IF(BR377&gt;0.2,-3,IF(BR377&gt;0.1,-4,IF(BR377&gt;0,-5,IF(BR377=0,-5))))))))))))</f>
        <v>-5</v>
      </c>
      <c r="BU377" s="61"/>
      <c r="BV377" s="1"/>
      <c r="BW377" s="1" t="b">
        <f>IF(BV377=$BZ$1,8,IF(BV377=$CA$1,4,IF(BV377=$CB$1,0,IF(BV377=$CC$1,-4,IF(BV377=$CE$1,-8)))))</f>
        <v>0</v>
      </c>
      <c r="BX377" s="206" t="s">
        <v>408</v>
      </c>
      <c r="BY377" s="206">
        <f>IF(BX377=BR$1,5,IF(BX377=BV$1,0,IF(BX377=BX$1,-5)))</f>
        <v>5</v>
      </c>
      <c r="BZ377" s="3"/>
      <c r="CA377" s="1" t="s">
        <v>437</v>
      </c>
      <c r="CB377" s="61"/>
      <c r="CC377" s="61"/>
      <c r="CD377" s="332"/>
      <c r="CL377" s="332"/>
    </row>
    <row r="378" spans="2:96" ht="15.75" hidden="1" customHeight="1" x14ac:dyDescent="0.2">
      <c r="B378" s="246"/>
      <c r="C378" s="246"/>
      <c r="D378" s="246"/>
      <c r="E378" s="246"/>
      <c r="F378" s="246"/>
      <c r="G378" s="246"/>
      <c r="H378" s="246"/>
      <c r="I378" s="246"/>
      <c r="J378" s="246"/>
      <c r="K378" s="246"/>
      <c r="L378" s="270"/>
      <c r="M378" s="358"/>
      <c r="N378" s="335"/>
      <c r="O378" s="246"/>
      <c r="P378" s="246"/>
      <c r="Q378" s="246"/>
      <c r="R378" s="246"/>
      <c r="S378" s="249"/>
      <c r="T378" s="208"/>
      <c r="U378" s="33"/>
      <c r="X378" s="189"/>
      <c r="Y378" s="189"/>
      <c r="Z378" s="189"/>
      <c r="AA378" s="22">
        <f>AN378+AP378+AR378+AZ378+BB378+BG378+BJ378+BM378+BT378+BW378+BY378+AC378+AI378+BP378+AK378</f>
        <v>1.5</v>
      </c>
      <c r="AB378" s="336">
        <f>IF(X378&gt;0,AB$374,0)</f>
        <v>0</v>
      </c>
      <c r="AC378" s="337">
        <f>IF(AB378&gt;0,AC$374,0)</f>
        <v>0</v>
      </c>
      <c r="AD378" s="366">
        <f>AB378*M378</f>
        <v>0</v>
      </c>
      <c r="AE378" s="337">
        <f>AC378*M378</f>
        <v>0</v>
      </c>
      <c r="AF378" s="332"/>
      <c r="AG378" s="332"/>
      <c r="AH378" s="225" t="str">
        <f>IF(AF378&gt;2500000,AQ$2,IF(AF378&gt;1000000,AR$2,IF(AF378&gt;750000,AS$2,IF(AF378&gt;500000,AT$2,IF(AF378&lt;500000,AU$2)))))</f>
        <v>F</v>
      </c>
      <c r="AI378" s="31">
        <f>IF(AH378=AQ$2,20,IF(AH378=AR$2,15,IF(AH378=AS$2,10,IF(AH378=AT$2,5,IF(AH378=AU$2,0)))))</f>
        <v>0</v>
      </c>
      <c r="AJ378" s="284"/>
      <c r="AK378" s="31">
        <f>IF(AJ378&gt;84,20,IF(AJ378&gt;80,15,IF(AJ378&gt;75,10,IF(AJ378&gt;70,5,IF(AJ378&gt;49,0,IF(AJ378&lt;1,0,IF(AJ378&lt;20,-20,IF(AJ378&lt;30,-15,IF(AJ378&lt;40,-10,IF(AJ378&lt;50,-5))))))))))</f>
        <v>0</v>
      </c>
      <c r="AL378" s="22"/>
      <c r="AM378" s="2"/>
      <c r="AN378" s="22" t="b">
        <f>IF(AM378=$AN$1,20,IF(AM378=$AO$1,17,IF(AM378=$AP$1,12,IF(AM378=$AQ$1,5,IF(AM378=$AR$1,0)))))</f>
        <v>0</v>
      </c>
      <c r="AP378" s="31"/>
      <c r="AQ378" s="175"/>
      <c r="AR378" s="1" t="b">
        <f>IF(AQ378=$AS$1,20,IF(AQ378=$AU$1,18,IF(AQ378=$AW$1,14,IF(AQ378=$AY$1,10,IF(AQ378=$BA$1,5,IF(AQ378=$BC$1,0,IF(AQ378=$BD$1,-2.5)))))))</f>
        <v>0</v>
      </c>
      <c r="AS378" s="189"/>
      <c r="AT378" s="22">
        <f>IF(AS378&lt;1,5,IF(AS378&lt;2,0,IF(AS378&gt;2,-5, IF(AS378=0,5,IF(AS378&lt;0,-7)))))</f>
        <v>5</v>
      </c>
      <c r="AU378" s="189"/>
      <c r="AV378" s="22">
        <f>IF(AU378&lt;0,-7,IF(AU378&lt;15,5,IF(AU378&lt;25,2,IF(AU378=25,-5,IF(AU378&gt;25,0)))))</f>
        <v>5</v>
      </c>
      <c r="AW378" s="189"/>
      <c r="AX378" s="22">
        <f>IF(AW378=1,5,IF(AW378&lt;1,5,IF(AW378&gt;1,0)))</f>
        <v>5</v>
      </c>
      <c r="AY378" s="189"/>
      <c r="AZ378" s="189" t="b">
        <f>IF(AY378=$AS$1,20,IF(AY378=$AU$1,18,IF(AY378=$AW$1,14,IF(AY378=$AY$1,10,IF(AY378=$BA$1,5,IF(AY378=$BC$1,0,IF(AY378=$BD$1,-2.5)))))))</f>
        <v>0</v>
      </c>
      <c r="BA378" s="18"/>
      <c r="BB378" s="1">
        <f>IF(BA378&gt;0.05,2,IF(BA378&gt;0,1,IF(BA378&lt;-0.05,-1,IF(BA378&lt;0.1,-2))))</f>
        <v>-2</v>
      </c>
      <c r="BC378" s="3">
        <v>45657</v>
      </c>
      <c r="BD378" s="22"/>
      <c r="BE378" s="22">
        <f>X378</f>
        <v>0</v>
      </c>
      <c r="BF378" s="18">
        <f>IF(BD378&gt;0,(BE378-BD378)/BD378,0)</f>
        <v>0</v>
      </c>
      <c r="BG378" s="1">
        <f>IF(BF378&gt;0.05,4,IF(BF378&gt;0,2,IF(BF378&lt;-0.05,-2,IF(BF378&lt;0.1,-4))))</f>
        <v>-4</v>
      </c>
      <c r="BH378" s="225"/>
      <c r="BI378" s="225">
        <f>BH378*M378</f>
        <v>0</v>
      </c>
      <c r="BJ378" s="225">
        <f>IF(BH378&gt;5,-1,IF(BH378&gt;4,0,IF(BH378&gt;3,1,IF(BH378&gt;2,2,IF(BH378&gt;1,2, IF(BH378=0,2,IF(BH378&lt;-5,-2,IF(BH378&lt;4,2,IF(BH378&lt;0,1)))))))))</f>
        <v>2</v>
      </c>
      <c r="BK378" s="31"/>
      <c r="BL378" s="31">
        <f>BK378*M378</f>
        <v>0</v>
      </c>
      <c r="BM378" s="1">
        <f>IF(BK378&gt;40,4,IF(BK378&gt;30,3.5,IF(BK378&gt;20,3,IF(BK378&gt;10,2,IF(BK378&gt;0,1,IF(BK378=0,0.5,IF(BK378&lt;-40,-4,IF(BK378&lt;-30,-3,IF(BK378&lt;-20,-2.5,IF(BK378&lt;-10,-2,IF(BK378&lt;0,0)))))))))))</f>
        <v>0.5</v>
      </c>
      <c r="BN378" s="61"/>
      <c r="BO378" s="61">
        <f>BN378*M378</f>
        <v>0</v>
      </c>
      <c r="BP378" s="1">
        <f>IF(BN378&lt;10,5,IF(BN378&lt;20,4,IF(BN378&lt;30,3,IF(BN378&lt;40,2,IF(BN378&lt;50,1,IF(BN378=50,0,IF(BN378&gt;90,-5,IF(BN378&gt;80,-4,IF(BN378&gt;70,-3,IF(BN378&gt;60,-2,IF(BN378&gt;50,-1,0)))))))))))</f>
        <v>5</v>
      </c>
      <c r="BQ378" s="206"/>
      <c r="BR378" s="61"/>
      <c r="BS378" s="337">
        <f>BR378*M378</f>
        <v>0</v>
      </c>
      <c r="BT378" s="225">
        <f>IF(BR378=1,20,IF(BR378&gt;0.9,16,IF(BR378&gt;0.8,12,IF(BR378&gt;0.7,8,IF(BR378&gt;0.6,4,IF(BR378&gt;0.5,0,IF(BR378&gt;0.4,-1,IF(BR378&gt;0.3,-2,IF(BR378&gt;0.2,-3,IF(BR378&gt;0.1,-4,IF(BR378&gt;0,-5,IF(BR378=0,-5))))))))))))</f>
        <v>-5</v>
      </c>
      <c r="BU378" s="61"/>
      <c r="BV378" s="1"/>
      <c r="BW378" s="1" t="b">
        <f>IF(BV378=$BZ$1,8,IF(BV378=$CA$1,4,IF(BV378=$CB$1,0,IF(BV378=$CC$1,-4,IF(BV378=$CE$1,-8)))))</f>
        <v>0</v>
      </c>
      <c r="BX378" s="206" t="s">
        <v>408</v>
      </c>
      <c r="BY378" s="206">
        <f>IF(BX378=BR$1,5,IF(BX378=BV$1,0,IF(BX378=BX$1,-5)))</f>
        <v>5</v>
      </c>
      <c r="BZ378" s="3"/>
      <c r="CA378" s="1" t="s">
        <v>437</v>
      </c>
      <c r="CB378" s="61"/>
      <c r="CC378" s="61"/>
      <c r="CD378" s="332"/>
      <c r="CL378" s="332"/>
    </row>
    <row r="379" spans="2:96" ht="15.75" hidden="1" customHeight="1" x14ac:dyDescent="0.2">
      <c r="B379" s="246"/>
      <c r="C379" s="246"/>
      <c r="D379" s="246"/>
      <c r="E379" s="246"/>
      <c r="F379" s="246"/>
      <c r="G379" s="246"/>
      <c r="H379" s="246"/>
      <c r="I379" s="246"/>
      <c r="J379" s="246"/>
      <c r="K379" s="246"/>
      <c r="L379" s="270"/>
      <c r="M379" s="358"/>
      <c r="N379" s="335"/>
      <c r="O379" s="246"/>
      <c r="P379" s="246"/>
      <c r="Q379" s="246"/>
      <c r="R379" s="246"/>
      <c r="S379" s="249"/>
      <c r="T379" s="208"/>
      <c r="U379" s="33"/>
      <c r="X379" s="189"/>
      <c r="Y379" s="189"/>
      <c r="Z379" s="189"/>
      <c r="AA379" s="22">
        <f>AN379+AP379+AR379+AZ379+BB379+BG379+BJ379+BM379+BT379+BW379+BY379+AC379+AI379+BP379+AK379</f>
        <v>1.5</v>
      </c>
      <c r="AB379" s="336">
        <f>IF(X379&gt;0,AB$374,0)</f>
        <v>0</v>
      </c>
      <c r="AC379" s="337">
        <f>IF(AB379&gt;0,AC$374,0)</f>
        <v>0</v>
      </c>
      <c r="AD379" s="366">
        <f>AB379*M379</f>
        <v>0</v>
      </c>
      <c r="AE379" s="337">
        <f>AC379*M379</f>
        <v>0</v>
      </c>
      <c r="AF379" s="332"/>
      <c r="AG379" s="332"/>
      <c r="AH379" s="225" t="str">
        <f>IF(AF379&gt;2500000,AQ$2,IF(AF379&gt;1000000,AR$2,IF(AF379&gt;750000,AS$2,IF(AF379&gt;500000,AT$2,IF(AF379&lt;500000,AU$2)))))</f>
        <v>F</v>
      </c>
      <c r="AI379" s="31">
        <f>IF(AH379=AQ$2,20,IF(AH379=AR$2,15,IF(AH379=AS$2,10,IF(AH379=AT$2,5,IF(AH379=AU$2,0)))))</f>
        <v>0</v>
      </c>
      <c r="AJ379" s="284"/>
      <c r="AK379" s="31">
        <f>IF(AJ379&gt;84,20,IF(AJ379&gt;80,15,IF(AJ379&gt;75,10,IF(AJ379&gt;70,5,IF(AJ379&gt;49,0,IF(AJ379&lt;1,0,IF(AJ379&lt;20,-20,IF(AJ379&lt;30,-15,IF(AJ379&lt;40,-10,IF(AJ379&lt;50,-5))))))))))</f>
        <v>0</v>
      </c>
      <c r="AL379" s="22"/>
      <c r="AM379" s="2"/>
      <c r="AN379" s="22" t="b">
        <f>IF(AM379=$AN$1,20,IF(AM379=$AO$1,17,IF(AM379=$AP$1,12,IF(AM379=$AQ$1,5,IF(AM379=$AR$1,0)))))</f>
        <v>0</v>
      </c>
      <c r="AP379" s="31"/>
      <c r="AQ379" s="175"/>
      <c r="AR379" s="1" t="b">
        <f>IF(AQ379=$AS$1,20,IF(AQ379=$AU$1,18,IF(AQ379=$AW$1,14,IF(AQ379=$AY$1,10,IF(AQ379=$BA$1,5,IF(AQ379=$BC$1,0,IF(AQ379=$BD$1,-2.5)))))))</f>
        <v>0</v>
      </c>
      <c r="AS379" s="189"/>
      <c r="AT379" s="22">
        <f>IF(AS379&lt;1,5,IF(AS379&lt;2,0,IF(AS379&gt;2,-5, IF(AS379=0,5,IF(AS379&lt;0,-7)))))</f>
        <v>5</v>
      </c>
      <c r="AU379" s="189"/>
      <c r="AV379" s="22">
        <f>IF(AU379&lt;0,-7,IF(AU379&lt;15,5,IF(AU379&lt;25,2,IF(AU379=25,-5,IF(AU379&gt;25,0)))))</f>
        <v>5</v>
      </c>
      <c r="AW379" s="189"/>
      <c r="AX379" s="22">
        <f>IF(AW379=1,5,IF(AW379&lt;1,5,IF(AW379&gt;1,0)))</f>
        <v>5</v>
      </c>
      <c r="AY379" s="189"/>
      <c r="AZ379" s="189" t="b">
        <f>IF(AY379=$AS$1,20,IF(AY379=$AU$1,18,IF(AY379=$AW$1,14,IF(AY379=$AY$1,10,IF(AY379=$BA$1,5,IF(AY379=$BC$1,0,IF(AY379=$BD$1,-2.5)))))))</f>
        <v>0</v>
      </c>
      <c r="BA379" s="18"/>
      <c r="BB379" s="1">
        <f>IF(BA379&gt;0.05,2,IF(BA379&gt;0,1,IF(BA379&lt;-0.05,-1,IF(BA379&lt;0.1,-2))))</f>
        <v>-2</v>
      </c>
      <c r="BC379" s="3">
        <v>45657</v>
      </c>
      <c r="BD379" s="22"/>
      <c r="BE379" s="22">
        <f>X379</f>
        <v>0</v>
      </c>
      <c r="BF379" s="18">
        <f>IF(BD379&gt;0,(BE379-BD379)/BD379,0)</f>
        <v>0</v>
      </c>
      <c r="BG379" s="1">
        <f>IF(BF379&gt;0.05,4,IF(BF379&gt;0,2,IF(BF379&lt;-0.05,-2,IF(BF379&lt;0.1,-4))))</f>
        <v>-4</v>
      </c>
      <c r="BH379" s="225"/>
      <c r="BI379" s="225">
        <f>BH379*M379</f>
        <v>0</v>
      </c>
      <c r="BJ379" s="225">
        <f>IF(BH379&gt;5,-1,IF(BH379&gt;4,0,IF(BH379&gt;3,1,IF(BH379&gt;2,2,IF(BH379&gt;1,2, IF(BH379=0,2,IF(BH379&lt;-5,-2,IF(BH379&lt;4,2,IF(BH379&lt;0,1)))))))))</f>
        <v>2</v>
      </c>
      <c r="BK379" s="31"/>
      <c r="BL379" s="31">
        <f>BK379*M379</f>
        <v>0</v>
      </c>
      <c r="BM379" s="1">
        <f>IF(BK379&gt;40,4,IF(BK379&gt;30,3.5,IF(BK379&gt;20,3,IF(BK379&gt;10,2,IF(BK379&gt;0,1,IF(BK379=0,0.5,IF(BK379&lt;-40,-4,IF(BK379&lt;-30,-3,IF(BK379&lt;-20,-2.5,IF(BK379&lt;-10,-2,IF(BK379&lt;0,0)))))))))))</f>
        <v>0.5</v>
      </c>
      <c r="BN379" s="61"/>
      <c r="BO379" s="61">
        <f>BN379*M379</f>
        <v>0</v>
      </c>
      <c r="BP379" s="1">
        <f>IF(BN379&lt;10,5,IF(BN379&lt;20,4,IF(BN379&lt;30,3,IF(BN379&lt;40,2,IF(BN379&lt;50,1,IF(BN379=50,0,IF(BN379&gt;90,-5,IF(BN379&gt;80,-4,IF(BN379&gt;70,-3,IF(BN379&gt;60,-2,IF(BN379&gt;50,-1,0)))))))))))</f>
        <v>5</v>
      </c>
      <c r="BQ379" s="206"/>
      <c r="BR379" s="61"/>
      <c r="BS379" s="337">
        <f>BR379*M379</f>
        <v>0</v>
      </c>
      <c r="BT379" s="225">
        <f>IF(BR379=1,20,IF(BR379&gt;0.9,16,IF(BR379&gt;0.8,12,IF(BR379&gt;0.7,8,IF(BR379&gt;0.6,4,IF(BR379&gt;0.5,0,IF(BR379&gt;0.4,-1,IF(BR379&gt;0.3,-2,IF(BR379&gt;0.2,-3,IF(BR379&gt;0.1,-4,IF(BR379&gt;0,-5,IF(BR379=0,-5))))))))))))</f>
        <v>-5</v>
      </c>
      <c r="BU379" s="61"/>
      <c r="BV379" s="1"/>
      <c r="BW379" s="1" t="b">
        <f>IF(BV379=$BZ$1,8,IF(BV379=$CA$1,4,IF(BV379=$CB$1,0,IF(BV379=$CC$1,-4,IF(BV379=$CE$1,-8)))))</f>
        <v>0</v>
      </c>
      <c r="BX379" s="206" t="s">
        <v>408</v>
      </c>
      <c r="BY379" s="206">
        <f>IF(BX379=BR$1,5,IF(BX379=BV$1,0,IF(BX379=BX$1,-5)))</f>
        <v>5</v>
      </c>
      <c r="BZ379" s="3"/>
      <c r="CA379" s="1" t="s">
        <v>437</v>
      </c>
      <c r="CB379" s="61"/>
      <c r="CC379" s="61"/>
      <c r="CD379" s="332"/>
      <c r="CL379" s="332"/>
    </row>
    <row r="380" spans="2:96" x14ac:dyDescent="0.2">
      <c r="B380" s="246"/>
      <c r="C380" s="246"/>
      <c r="D380" s="246"/>
      <c r="E380" s="246"/>
      <c r="F380" s="246"/>
      <c r="G380" s="246"/>
      <c r="H380" s="246"/>
      <c r="I380" s="246"/>
      <c r="J380" s="246"/>
      <c r="K380" s="246"/>
      <c r="L380" s="270"/>
      <c r="M380" s="358"/>
      <c r="N380" s="335" t="s">
        <v>646</v>
      </c>
      <c r="O380" s="246"/>
      <c r="P380" s="246"/>
      <c r="Q380" s="246"/>
      <c r="R380" s="246"/>
      <c r="S380" s="249"/>
      <c r="T380" s="262"/>
      <c r="U380" s="33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  <c r="BE380" s="80"/>
      <c r="BF380" s="80"/>
      <c r="BG380" s="80"/>
      <c r="BH380" s="80"/>
      <c r="BI380" s="80"/>
      <c r="BJ380" s="80"/>
      <c r="BK380" s="80"/>
      <c r="BL380" s="80"/>
      <c r="BM380" s="80"/>
      <c r="BN380" s="80"/>
      <c r="BO380" s="80"/>
      <c r="BP380" s="80"/>
      <c r="BQ380" s="80"/>
      <c r="BR380" s="80"/>
      <c r="BS380" s="80"/>
      <c r="BT380" s="80"/>
      <c r="BU380" s="80"/>
      <c r="BV380" s="80"/>
      <c r="BW380" s="80"/>
      <c r="BX380" s="80"/>
      <c r="BY380" s="80"/>
      <c r="BZ380" s="80"/>
      <c r="CA380" s="1"/>
      <c r="CB380" s="61"/>
      <c r="CC380" s="61"/>
      <c r="CD380" s="332"/>
      <c r="CL380" s="332"/>
    </row>
    <row r="381" spans="2:96" ht="17.25" customHeight="1" x14ac:dyDescent="0.2">
      <c r="B381" s="246"/>
      <c r="C381" s="246"/>
      <c r="D381" s="246"/>
      <c r="E381" s="246"/>
      <c r="F381" s="246"/>
      <c r="G381" s="246"/>
      <c r="H381" s="246"/>
      <c r="I381" s="246"/>
      <c r="J381" s="246"/>
      <c r="K381" s="246"/>
      <c r="L381" s="270"/>
      <c r="M381" s="358"/>
      <c r="N381" s="335"/>
      <c r="O381" s="246"/>
      <c r="P381" s="246"/>
      <c r="Q381" s="246"/>
      <c r="R381" s="246"/>
      <c r="S381" s="249"/>
      <c r="T381" s="456" t="s">
        <v>650</v>
      </c>
      <c r="U381" s="444" t="s">
        <v>163</v>
      </c>
      <c r="X381" s="80"/>
      <c r="Y381" s="80"/>
      <c r="Z381" s="80"/>
      <c r="AA381" s="80"/>
      <c r="AB381" s="455">
        <f>VLOOKUP(CLEAN(TRIM(T381)), 'ETF''s'!$B$7:$C$42, 2, FALSE)</f>
        <v>13</v>
      </c>
      <c r="AC381" s="506">
        <f>VLOOKUP(CLEAN(TRIM(T381)), 'ETF''s'!$B$7:$D$42, 3, FALSE)</f>
        <v>31</v>
      </c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  <c r="BA381" s="80"/>
      <c r="BB381" s="80"/>
      <c r="BC381" s="80"/>
      <c r="BD381" s="80"/>
      <c r="BE381" s="80"/>
      <c r="BF381" s="80"/>
      <c r="BG381" s="80"/>
      <c r="BH381" s="80"/>
      <c r="BI381" s="80"/>
      <c r="BJ381" s="80"/>
      <c r="BK381" s="80"/>
      <c r="BL381" s="80"/>
      <c r="BM381" s="80"/>
      <c r="BN381" s="80"/>
      <c r="BO381" s="80"/>
      <c r="BP381" s="80"/>
      <c r="BQ381" s="80"/>
      <c r="BR381" s="80"/>
      <c r="BS381" s="80"/>
      <c r="BT381" s="80"/>
      <c r="BU381" s="80"/>
      <c r="BV381" s="80"/>
      <c r="BW381" s="80"/>
      <c r="BX381" s="80"/>
      <c r="BY381" s="80"/>
      <c r="BZ381" s="80"/>
      <c r="CA381" s="1"/>
      <c r="CB381" s="61"/>
      <c r="CC381" s="61"/>
      <c r="CD381" s="332"/>
      <c r="CL381" s="332"/>
      <c r="CR381" t="s">
        <v>163</v>
      </c>
    </row>
    <row r="382" spans="2:96" x14ac:dyDescent="0.2">
      <c r="B382" s="246"/>
      <c r="C382" s="246"/>
      <c r="D382" s="246"/>
      <c r="E382" s="246"/>
      <c r="F382" s="246"/>
      <c r="G382" s="246"/>
      <c r="H382" s="246"/>
      <c r="I382" s="246"/>
      <c r="J382" s="246"/>
      <c r="K382" s="246"/>
      <c r="L382" s="270"/>
      <c r="M382" s="358"/>
      <c r="N382" s="335"/>
      <c r="O382" s="246"/>
      <c r="P382" s="246"/>
      <c r="Q382" s="246"/>
      <c r="R382" s="246"/>
      <c r="S382" s="249" t="str">
        <f t="shared" ref="S382:S394" si="600">IF(BN382&lt;30,$BX$1,IF(BN382&gt;70,$BR$1,$BV$1))</f>
        <v>˃</v>
      </c>
      <c r="T382" s="324"/>
      <c r="U382" s="208" t="s">
        <v>1069</v>
      </c>
      <c r="V382" t="s">
        <v>1070</v>
      </c>
      <c r="X382" s="80">
        <v>83.31</v>
      </c>
      <c r="Y382" s="189"/>
      <c r="Z382" s="189"/>
      <c r="AA382" s="22">
        <f t="shared" ref="AA382:AA397" si="601">AN382+AP382+AR382+AZ382+BB382+BG382+BJ382+BM382+BT382+BW382+BY382+AC382+AI382+BP382+AK382</f>
        <v>109</v>
      </c>
      <c r="AB382" s="336">
        <f t="shared" ref="AB382:AB397" si="602">IF(X382&gt;0,AB$381,0)</f>
        <v>13</v>
      </c>
      <c r="AC382" s="337">
        <f t="shared" ref="AC382:AC397" si="603">IF(AB382&gt;0,AC$381,0)</f>
        <v>31</v>
      </c>
      <c r="AD382" s="366">
        <f>AB382*M482</f>
        <v>0</v>
      </c>
      <c r="AE382" s="337">
        <f>AC382*M482</f>
        <v>0</v>
      </c>
      <c r="AF382" s="332">
        <v>653484</v>
      </c>
      <c r="AG382" s="332">
        <v>127381</v>
      </c>
      <c r="AH382" s="225" t="str">
        <f t="shared" ref="AH382:AH397" si="604">IF(AF382&gt;2500000,AQ$2,IF(AF382&gt;1000000,AR$2,IF(AF382&gt;750000,AS$2,IF(AF382&gt;500000,AT$2,IF(AF382&lt;500000,AU$2)))))</f>
        <v>D</v>
      </c>
      <c r="AI382" s="31">
        <f t="shared" ref="AI382:AI397" si="605">IF(AH382=AQ$2,20,IF(AH382=AR$2,15,IF(AH382=AS$2,10,IF(AH382=AT$2,5,IF(AH382=AU$2,0)))))</f>
        <v>5</v>
      </c>
      <c r="AJ382" s="284">
        <v>75</v>
      </c>
      <c r="AK382" s="31">
        <f t="shared" ref="AK382:AK397" si="606">IF(AJ382&gt;84,20,IF(AJ382&gt;80,15,IF(AJ382&gt;75,10,IF(AJ382&gt;70,5,IF(AJ382&gt;49,0,IF(AJ382&lt;1,0,IF(AJ382&lt;20,-20,IF(AJ382&lt;30,-15,IF(AJ382&lt;40,-10,IF(AJ382&lt;50,-5))))))))))</f>
        <v>5</v>
      </c>
      <c r="AL382" s="22"/>
      <c r="AM382" s="2" t="s">
        <v>398</v>
      </c>
      <c r="AN382" s="22">
        <f t="shared" ref="AN382:AN397" si="607">IF(AM382=$AN$1,20,IF(AM382=$AO$1,17,IF(AM382=$AP$1,12,IF(AM382=$AQ$1,5,IF(AM382=$AR$1,0)))))</f>
        <v>12</v>
      </c>
      <c r="AP382" s="31"/>
      <c r="AQ382" s="176" t="s">
        <v>401</v>
      </c>
      <c r="AR382" s="1">
        <f t="shared" ref="AR382:AR397" si="608">IF(AQ382=$AS$1,20,IF(AQ382=$AU$1,18,IF(AQ382=$AW$1,14,IF(AQ382=$AY$1,10,IF(AQ382=$BA$1,5,IF(AQ382=$BC$1,0,IF(AQ382=$BD$1,-2.5)))))))</f>
        <v>20</v>
      </c>
      <c r="AS382" s="189">
        <v>0.08</v>
      </c>
      <c r="AT382" s="22">
        <f t="shared" ref="AT382:AT397" si="609">IF(AS382&lt;1,5,IF(AS382&lt;2,0,IF(AS382&gt;2,-5, IF(AS382=0,5,IF(AS382&lt;0,-7)))))</f>
        <v>5</v>
      </c>
      <c r="AU382" s="189">
        <v>16.3</v>
      </c>
      <c r="AV382" s="22">
        <f>IF(AU382&lt;1,5,IF(AU382&lt;2,0,IF(AU382&gt;2,-5, IF(AU382=0,5,IF(AU382&lt;0,-7)))))</f>
        <v>-5</v>
      </c>
      <c r="AW382" s="189">
        <v>-1.87</v>
      </c>
      <c r="AX382" s="22">
        <f t="shared" ref="AX382:AX397" si="610">IF(AW382=1,5,IF(AW382&lt;1,5,IF(AW382&gt;1,0)))</f>
        <v>5</v>
      </c>
      <c r="AY382" s="176" t="s">
        <v>401</v>
      </c>
      <c r="AZ382" s="189">
        <f t="shared" ref="AZ382:AZ397" si="611">IF(AY382=$AS$1,20,IF(AY382=$AU$1,18,IF(AY382=$AW$1,14,IF(AY382=$AY$1,10,IF(AY382=$BA$1,5,IF(AY382=$BC$1,0,IF(AY382=$BD$1,-2.5)))))))</f>
        <v>20</v>
      </c>
      <c r="BA382" s="18">
        <v>-7.3999999999999996E-2</v>
      </c>
      <c r="BB382" s="1">
        <f t="shared" ref="BB382:BB397" si="612">IF(BA382&gt;0.05,2,IF(BA382&gt;0,1,IF(BA382&lt;-0.05,-1,IF(BA382&lt;0.1,-2))))</f>
        <v>-1</v>
      </c>
      <c r="BC382" s="3">
        <v>45657</v>
      </c>
      <c r="BD382" s="22">
        <v>69.87</v>
      </c>
      <c r="BE382" s="22">
        <f t="shared" ref="BE382:BE397" si="613">X382</f>
        <v>83.31</v>
      </c>
      <c r="BF382" s="18">
        <f t="shared" ref="BF382:BF397" si="614">IF(BD382&gt;0,(BE382-BD382)/BD382,0)</f>
        <v>0.19235723486474876</v>
      </c>
      <c r="BG382" s="1">
        <f t="shared" ref="BG382:BG397" si="615">IF(BF382&gt;0.05,4,IF(BF382&gt;0,2,IF(BF382&lt;-0.05,-2,IF(BF382&lt;0.1,-4))))</f>
        <v>4</v>
      </c>
      <c r="BH382" s="225">
        <v>0</v>
      </c>
      <c r="BI382" s="225" t="e">
        <f>BH382*#REF!</f>
        <v>#REF!</v>
      </c>
      <c r="BJ382" s="225">
        <f t="shared" ref="BJ382:BJ397" si="616">IF(BH382&gt;5,-1,IF(BH382&gt;4,0,IF(BH382&gt;3,1,IF(BH382&gt;2,2,IF(BH382&gt;1,2, IF(BH382=0,2,IF(BH382&lt;-5,-2,IF(BH382&lt;4,2,IF(BH382&lt;0,1)))))))))</f>
        <v>2</v>
      </c>
      <c r="BK382" s="31">
        <v>-7</v>
      </c>
      <c r="BL382" s="31" t="e">
        <f>BK382*#REF!</f>
        <v>#REF!</v>
      </c>
      <c r="BM382" s="1">
        <f t="shared" ref="BM382:BM397" si="617">IF(BK382&gt;40,4,IF(BK382&gt;30,3.5,IF(BK382&gt;20,3,IF(BK382&gt;10,2,IF(BK382&gt;0,1,IF(BK382=0,0.5,IF(BK382&lt;-40,-4,IF(BK382&lt;-30,-3,IF(BK382&lt;-20,-2.5,IF(BK382&lt;-10,-2,IF(BK382&lt;0,0)))))))))))</f>
        <v>0</v>
      </c>
      <c r="BN382" s="61">
        <v>68</v>
      </c>
      <c r="BO382" s="61">
        <f t="shared" ref="BO382:BO397" si="618">BN382*M382</f>
        <v>0</v>
      </c>
      <c r="BP382" s="1">
        <f t="shared" ref="BP382:BP397" si="619">IF(BN382&lt;10,5,IF(BN382&lt;20,4,IF(BN382&lt;30,3,IF(BN382&lt;40,2,IF(BN382&lt;50,1,IF(BN382=50,0,IF(BN382&gt;90,-5,IF(BN382&gt;80,-4,IF(BN382&gt;70,-3,IF(BN382&gt;60,-2,IF(BN382&gt;50,-1,0)))))))))))</f>
        <v>-2</v>
      </c>
      <c r="BQ382" s="206"/>
      <c r="BR382" s="61">
        <v>0.53</v>
      </c>
      <c r="BS382" s="337">
        <f t="shared" ref="BS382:BS397" si="620">BR382*M382</f>
        <v>0</v>
      </c>
      <c r="BT382" s="225">
        <f t="shared" ref="BT382:BT397" si="621">IF(BR382=1,20,IF(BR382&gt;0.9,16,IF(BR382&gt;0.8,12,IF(BR382&gt;0.7,8,IF(BR382&gt;0.6,4,IF(BR382&gt;0.5,0,IF(BR382&gt;0.4,-1,IF(BR382&gt;0.3,-2,IF(BR382&gt;0.2,-3,IF(BR382&gt;0.1,-4,IF(BR382&gt;0,-5,IF(BR382=0,-5))))))))))))</f>
        <v>0</v>
      </c>
      <c r="BU382" s="61"/>
      <c r="BV382" s="1" t="s">
        <v>411</v>
      </c>
      <c r="BW382" s="1">
        <f t="shared" ref="BW382:BW397" si="622">IF(BV382=$BZ$1,8,IF(BV382=$CA$1,4,IF(BV382=$CB$1,0,IF(BV382=$CC$1,-4,IF(BV382=$CE$1,-8)))))</f>
        <v>8</v>
      </c>
      <c r="BX382" s="206" t="s">
        <v>408</v>
      </c>
      <c r="BY382" s="206">
        <f t="shared" ref="BY382:BY397" si="623">IF(BX382=BR$1,5,IF(BX382=BV$1,0,IF(BX382=BX$1,-5)))</f>
        <v>5</v>
      </c>
      <c r="BZ382" s="3">
        <v>45965</v>
      </c>
      <c r="CA382" s="1" t="s">
        <v>437</v>
      </c>
      <c r="CB382" s="61">
        <v>102</v>
      </c>
      <c r="CC382" s="61">
        <v>220</v>
      </c>
      <c r="CD382" s="332"/>
      <c r="CE382" t="s">
        <v>120</v>
      </c>
      <c r="CF382" t="s">
        <v>163</v>
      </c>
      <c r="CG382" t="s">
        <v>163</v>
      </c>
      <c r="CH382" t="s">
        <v>1071</v>
      </c>
      <c r="CL382" s="332"/>
      <c r="CR382" t="s">
        <v>1069</v>
      </c>
    </row>
    <row r="383" spans="2:96" x14ac:dyDescent="0.2">
      <c r="B383" s="246"/>
      <c r="C383" s="246"/>
      <c r="D383" s="246"/>
      <c r="E383" s="246"/>
      <c r="F383" s="246"/>
      <c r="G383" s="246"/>
      <c r="H383" s="246"/>
      <c r="I383" s="246"/>
      <c r="J383" s="246"/>
      <c r="K383" s="246"/>
      <c r="L383" s="270"/>
      <c r="M383" s="358"/>
      <c r="N383" s="335"/>
      <c r="O383" s="246"/>
      <c r="P383" s="246"/>
      <c r="Q383" s="246"/>
      <c r="R383" s="246"/>
      <c r="S383" s="249" t="str">
        <f t="shared" si="600"/>
        <v>˄</v>
      </c>
      <c r="T383" s="324"/>
      <c r="U383" s="208" t="s">
        <v>1072</v>
      </c>
      <c r="V383" t="s">
        <v>1073</v>
      </c>
      <c r="X383" s="80">
        <v>105.42</v>
      </c>
      <c r="Y383" s="189"/>
      <c r="Z383" s="189"/>
      <c r="AA383" s="22">
        <f t="shared" si="601"/>
        <v>114</v>
      </c>
      <c r="AB383" s="336">
        <f t="shared" si="602"/>
        <v>13</v>
      </c>
      <c r="AC383" s="337">
        <f t="shared" si="603"/>
        <v>31</v>
      </c>
      <c r="AD383" s="366">
        <f>AB383*M483</f>
        <v>0</v>
      </c>
      <c r="AE383" s="337">
        <f>AC383*M483</f>
        <v>0</v>
      </c>
      <c r="AF383" s="332">
        <v>612033</v>
      </c>
      <c r="AG383" s="332">
        <v>247123</v>
      </c>
      <c r="AH383" s="225" t="str">
        <f t="shared" si="604"/>
        <v>D</v>
      </c>
      <c r="AI383" s="31">
        <f t="shared" si="605"/>
        <v>5</v>
      </c>
      <c r="AJ383" s="284">
        <v>84</v>
      </c>
      <c r="AK383" s="31">
        <f t="shared" si="606"/>
        <v>15</v>
      </c>
      <c r="AL383" s="22"/>
      <c r="AM383" s="414" t="s">
        <v>396</v>
      </c>
      <c r="AN383" s="22">
        <f t="shared" si="607"/>
        <v>20</v>
      </c>
      <c r="AP383" s="31"/>
      <c r="AQ383" s="239" t="s">
        <v>402</v>
      </c>
      <c r="AR383" s="1">
        <f t="shared" si="608"/>
        <v>18</v>
      </c>
      <c r="AS383" s="189">
        <v>0.02</v>
      </c>
      <c r="AT383" s="22">
        <f t="shared" si="609"/>
        <v>5</v>
      </c>
      <c r="AU383" s="189">
        <v>42.5</v>
      </c>
      <c r="AV383" s="22">
        <f>IF(AU383&lt;1,5,IF(AU383&lt;2,0,IF(AU383&gt;2,-5, IF(AU383=0,5,IF(AU383&lt;0,-7)))))</f>
        <v>-5</v>
      </c>
      <c r="AW383" s="189">
        <v>2.46</v>
      </c>
      <c r="AX383" s="22">
        <f t="shared" si="610"/>
        <v>0</v>
      </c>
      <c r="AY383" s="273" t="s">
        <v>406</v>
      </c>
      <c r="AZ383" s="189">
        <f t="shared" si="611"/>
        <v>0</v>
      </c>
      <c r="BA383" s="18">
        <v>1.508</v>
      </c>
      <c r="BB383" s="1">
        <f t="shared" si="612"/>
        <v>2</v>
      </c>
      <c r="BC383" s="3">
        <v>45657</v>
      </c>
      <c r="BD383" s="22">
        <v>52.86</v>
      </c>
      <c r="BE383" s="22">
        <f t="shared" si="613"/>
        <v>105.42</v>
      </c>
      <c r="BF383" s="18">
        <f t="shared" si="614"/>
        <v>0.99432463110102165</v>
      </c>
      <c r="BG383" s="1">
        <f t="shared" si="615"/>
        <v>4</v>
      </c>
      <c r="BH383" s="225">
        <v>3.5</v>
      </c>
      <c r="BI383" s="225" t="e">
        <f>BH383*#REF!</f>
        <v>#REF!</v>
      </c>
      <c r="BJ383" s="225">
        <f t="shared" si="616"/>
        <v>1</v>
      </c>
      <c r="BK383" s="31">
        <v>-10</v>
      </c>
      <c r="BL383" s="31" t="e">
        <f>BK383*#REF!</f>
        <v>#REF!</v>
      </c>
      <c r="BM383" s="1">
        <f t="shared" si="617"/>
        <v>0</v>
      </c>
      <c r="BN383" s="61">
        <v>75</v>
      </c>
      <c r="BO383" s="61">
        <f t="shared" si="618"/>
        <v>0</v>
      </c>
      <c r="BP383" s="1">
        <f t="shared" si="619"/>
        <v>-3</v>
      </c>
      <c r="BQ383" s="206"/>
      <c r="BR383" s="61">
        <v>0.85</v>
      </c>
      <c r="BS383" s="337">
        <f t="shared" si="620"/>
        <v>0</v>
      </c>
      <c r="BT383" s="225">
        <f t="shared" si="621"/>
        <v>12</v>
      </c>
      <c r="BU383" s="61"/>
      <c r="BV383" s="1" t="s">
        <v>412</v>
      </c>
      <c r="BW383" s="1">
        <f t="shared" si="622"/>
        <v>4</v>
      </c>
      <c r="BX383" s="206" t="s">
        <v>408</v>
      </c>
      <c r="BY383" s="206">
        <f t="shared" si="623"/>
        <v>5</v>
      </c>
      <c r="BZ383" s="25">
        <v>45957</v>
      </c>
      <c r="CA383" s="1" t="s">
        <v>510</v>
      </c>
      <c r="CB383" s="61">
        <v>51</v>
      </c>
      <c r="CC383" s="61">
        <v>75</v>
      </c>
      <c r="CD383" s="332"/>
      <c r="CE383" t="s">
        <v>120</v>
      </c>
      <c r="CF383" t="s">
        <v>163</v>
      </c>
      <c r="CG383" t="s">
        <v>163</v>
      </c>
      <c r="CH383" t="s">
        <v>163</v>
      </c>
      <c r="CL383" s="332"/>
      <c r="CR383" t="s">
        <v>1072</v>
      </c>
    </row>
    <row r="384" spans="2:96" x14ac:dyDescent="0.2">
      <c r="B384" s="246"/>
      <c r="C384" s="246"/>
      <c r="D384" s="246"/>
      <c r="E384" s="246"/>
      <c r="F384" s="246"/>
      <c r="G384" s="246"/>
      <c r="H384" s="246"/>
      <c r="I384" s="246"/>
      <c r="J384" s="246"/>
      <c r="K384" s="246"/>
      <c r="L384" s="270"/>
      <c r="M384" s="358"/>
      <c r="N384" s="335"/>
      <c r="O384" s="246"/>
      <c r="P384" s="246"/>
      <c r="Q384" s="246"/>
      <c r="R384" s="246"/>
      <c r="S384" s="249" t="str">
        <f t="shared" si="600"/>
        <v>˃</v>
      </c>
      <c r="T384" s="246"/>
      <c r="U384" s="208" t="s">
        <v>1074</v>
      </c>
      <c r="V384" t="s">
        <v>1075</v>
      </c>
      <c r="X384" s="189">
        <v>228.75</v>
      </c>
      <c r="Y384" s="189"/>
      <c r="Z384" s="189"/>
      <c r="AA384" s="22">
        <f t="shared" si="601"/>
        <v>135</v>
      </c>
      <c r="AB384" s="336">
        <f t="shared" si="602"/>
        <v>13</v>
      </c>
      <c r="AC384" s="337">
        <f t="shared" si="603"/>
        <v>31</v>
      </c>
      <c r="AD384" s="366">
        <f>AB384*M484</f>
        <v>0</v>
      </c>
      <c r="AE384" s="337">
        <f>AC384*M484</f>
        <v>0</v>
      </c>
      <c r="AF384" s="332">
        <v>779441</v>
      </c>
      <c r="AG384" s="332">
        <v>214853</v>
      </c>
      <c r="AH384" s="225" t="str">
        <f t="shared" si="604"/>
        <v>C</v>
      </c>
      <c r="AI384" s="31">
        <f t="shared" si="605"/>
        <v>10</v>
      </c>
      <c r="AJ384" s="284">
        <v>86</v>
      </c>
      <c r="AK384" s="31">
        <f t="shared" si="606"/>
        <v>20</v>
      </c>
      <c r="AL384" s="22"/>
      <c r="AM384" s="2" t="s">
        <v>398</v>
      </c>
      <c r="AN384" s="22">
        <f t="shared" si="607"/>
        <v>12</v>
      </c>
      <c r="AP384" s="31"/>
      <c r="AQ384" s="176" t="s">
        <v>401</v>
      </c>
      <c r="AR384" s="1">
        <f t="shared" si="608"/>
        <v>20</v>
      </c>
      <c r="AS384" s="189">
        <v>0.3</v>
      </c>
      <c r="AT384" s="22">
        <f t="shared" si="609"/>
        <v>5</v>
      </c>
      <c r="AU384" s="189">
        <v>24.88</v>
      </c>
      <c r="AV384" s="22">
        <f>IF(AU384&lt;1,5,IF(AU384&lt;2,0,IF(AU384&gt;2,-5, IF(AU384=0,5,IF(AU384&lt;0,-7)))))</f>
        <v>-5</v>
      </c>
      <c r="AW384" s="189">
        <v>3.43</v>
      </c>
      <c r="AX384" s="22">
        <f t="shared" si="610"/>
        <v>0</v>
      </c>
      <c r="AY384" s="175" t="s">
        <v>404</v>
      </c>
      <c r="AZ384" s="189">
        <f t="shared" si="611"/>
        <v>10</v>
      </c>
      <c r="BA384" s="18">
        <v>0.245</v>
      </c>
      <c r="BB384" s="1">
        <f t="shared" si="612"/>
        <v>2</v>
      </c>
      <c r="BC384" s="3">
        <v>45657</v>
      </c>
      <c r="BD384" s="22">
        <v>161.33000000000001</v>
      </c>
      <c r="BE384" s="22">
        <f t="shared" si="613"/>
        <v>228.75</v>
      </c>
      <c r="BF384" s="18">
        <f t="shared" si="614"/>
        <v>0.41790119630570871</v>
      </c>
      <c r="BG384" s="1">
        <f t="shared" si="615"/>
        <v>4</v>
      </c>
      <c r="BH384" s="225">
        <v>5</v>
      </c>
      <c r="BI384" s="225" t="e">
        <f>BH384*#REF!</f>
        <v>#REF!</v>
      </c>
      <c r="BJ384" s="225">
        <f t="shared" si="616"/>
        <v>0</v>
      </c>
      <c r="BK384" s="31">
        <v>1</v>
      </c>
      <c r="BL384" s="31" t="e">
        <f>BK384*#REF!</f>
        <v>#REF!</v>
      </c>
      <c r="BM384" s="1">
        <f t="shared" si="617"/>
        <v>1</v>
      </c>
      <c r="BN384" s="61">
        <v>50</v>
      </c>
      <c r="BO384" s="61">
        <f t="shared" si="618"/>
        <v>0</v>
      </c>
      <c r="BP384" s="1">
        <f t="shared" si="619"/>
        <v>0</v>
      </c>
      <c r="BQ384" s="206"/>
      <c r="BR384" s="61">
        <v>0.93</v>
      </c>
      <c r="BS384" s="337">
        <f t="shared" si="620"/>
        <v>0</v>
      </c>
      <c r="BT384" s="225">
        <f t="shared" si="621"/>
        <v>16</v>
      </c>
      <c r="BU384" s="61"/>
      <c r="BV384" s="1" t="s">
        <v>412</v>
      </c>
      <c r="BW384" s="1">
        <f t="shared" si="622"/>
        <v>4</v>
      </c>
      <c r="BX384" s="206" t="s">
        <v>408</v>
      </c>
      <c r="BY384" s="206">
        <f t="shared" si="623"/>
        <v>5</v>
      </c>
      <c r="BZ384" s="3"/>
      <c r="CA384" s="1" t="s">
        <v>437</v>
      </c>
      <c r="CB384" s="61"/>
      <c r="CC384" s="61"/>
      <c r="CD384" s="332"/>
      <c r="CE384" t="s">
        <v>120</v>
      </c>
      <c r="CF384" t="s">
        <v>1076</v>
      </c>
      <c r="CG384" t="s">
        <v>1076</v>
      </c>
      <c r="CH384" t="s">
        <v>1077</v>
      </c>
      <c r="CI384" s="183"/>
      <c r="CL384" s="332"/>
      <c r="CR384" t="s">
        <v>1074</v>
      </c>
    </row>
    <row r="385" spans="2:96" x14ac:dyDescent="0.2">
      <c r="B385" s="246"/>
      <c r="C385" s="246"/>
      <c r="D385" s="246"/>
      <c r="E385" s="246"/>
      <c r="F385" s="246"/>
      <c r="G385" s="246"/>
      <c r="H385" s="246"/>
      <c r="I385" s="246"/>
      <c r="J385" s="246"/>
      <c r="K385" s="246"/>
      <c r="L385" s="270"/>
      <c r="M385" s="358"/>
      <c r="N385" s="335"/>
      <c r="O385" s="246"/>
      <c r="P385" s="246" t="s">
        <v>1078</v>
      </c>
      <c r="Q385" s="246"/>
      <c r="R385" s="246"/>
      <c r="S385" s="249" t="str">
        <f t="shared" si="600"/>
        <v>˃</v>
      </c>
      <c r="T385" s="246"/>
      <c r="U385" s="208" t="s">
        <v>1079</v>
      </c>
      <c r="V385" t="s">
        <v>1080</v>
      </c>
      <c r="X385" s="189">
        <v>9.9700000000000006</v>
      </c>
      <c r="Y385" s="189"/>
      <c r="Z385" s="189"/>
      <c r="AA385" s="22">
        <f t="shared" si="601"/>
        <v>69</v>
      </c>
      <c r="AB385" s="336">
        <f t="shared" si="602"/>
        <v>13</v>
      </c>
      <c r="AC385" s="337">
        <f t="shared" si="603"/>
        <v>31</v>
      </c>
      <c r="AD385" s="366">
        <f>AB385*M385</f>
        <v>0</v>
      </c>
      <c r="AE385" s="337">
        <f>AC385*M385</f>
        <v>0</v>
      </c>
      <c r="AF385" s="332">
        <v>243454</v>
      </c>
      <c r="AG385" s="332">
        <v>-444621</v>
      </c>
      <c r="AH385" s="225" t="str">
        <f t="shared" si="604"/>
        <v>F</v>
      </c>
      <c r="AI385" s="31">
        <f t="shared" si="605"/>
        <v>0</v>
      </c>
      <c r="AJ385" s="284">
        <v>43</v>
      </c>
      <c r="AK385" s="31">
        <f t="shared" si="606"/>
        <v>-5</v>
      </c>
      <c r="AL385" s="22"/>
      <c r="AM385" s="371" t="s">
        <v>397</v>
      </c>
      <c r="AN385" s="22">
        <f t="shared" si="607"/>
        <v>17</v>
      </c>
      <c r="AP385" s="31"/>
      <c r="AQ385" s="175" t="s">
        <v>404</v>
      </c>
      <c r="AR385" s="1">
        <f t="shared" si="608"/>
        <v>10</v>
      </c>
      <c r="AS385" s="189">
        <v>0.01</v>
      </c>
      <c r="AT385" s="22">
        <f t="shared" si="609"/>
        <v>5</v>
      </c>
      <c r="AU385" s="189">
        <v>-12.66</v>
      </c>
      <c r="AV385" s="22">
        <f>IF(AU385&lt;0,-7,IF(AU385&lt;15,5,IF(AU385&lt;25,2,IF(AU385=25,-5,IF(AU385&gt;25,0)))))</f>
        <v>-7</v>
      </c>
      <c r="AW385" s="189">
        <v>-0.63</v>
      </c>
      <c r="AX385" s="22">
        <f t="shared" si="610"/>
        <v>5</v>
      </c>
      <c r="AY385" s="273" t="s">
        <v>406</v>
      </c>
      <c r="AZ385" s="189">
        <f t="shared" si="611"/>
        <v>0</v>
      </c>
      <c r="BA385" s="18">
        <v>4.6280000000000001</v>
      </c>
      <c r="BB385" s="1">
        <f t="shared" si="612"/>
        <v>2</v>
      </c>
      <c r="BC385" s="3">
        <v>45657</v>
      </c>
      <c r="BD385" s="22">
        <v>3.57</v>
      </c>
      <c r="BE385" s="22">
        <f t="shared" si="613"/>
        <v>9.9700000000000006</v>
      </c>
      <c r="BF385" s="18">
        <f t="shared" si="614"/>
        <v>1.792717086834734</v>
      </c>
      <c r="BG385" s="1">
        <f t="shared" si="615"/>
        <v>4</v>
      </c>
      <c r="BH385" s="225">
        <v>5</v>
      </c>
      <c r="BI385" s="225">
        <f>BH385*M385</f>
        <v>0</v>
      </c>
      <c r="BJ385" s="225">
        <f t="shared" si="616"/>
        <v>0</v>
      </c>
      <c r="BK385" s="31">
        <v>15</v>
      </c>
      <c r="BL385" s="31">
        <f>BK385*M385</f>
        <v>0</v>
      </c>
      <c r="BM385" s="1">
        <f t="shared" si="617"/>
        <v>2</v>
      </c>
      <c r="BN385" s="61">
        <v>51</v>
      </c>
      <c r="BO385" s="61">
        <f t="shared" si="618"/>
        <v>0</v>
      </c>
      <c r="BP385" s="1">
        <f t="shared" si="619"/>
        <v>-1</v>
      </c>
      <c r="BQ385" s="206"/>
      <c r="BR385" s="61">
        <v>0.8</v>
      </c>
      <c r="BS385" s="337">
        <f t="shared" si="620"/>
        <v>0</v>
      </c>
      <c r="BT385" s="225">
        <f t="shared" si="621"/>
        <v>8</v>
      </c>
      <c r="BU385" s="61"/>
      <c r="BV385" s="1" t="s">
        <v>414</v>
      </c>
      <c r="BW385" s="1">
        <f t="shared" si="622"/>
        <v>-4</v>
      </c>
      <c r="BX385" s="206" t="s">
        <v>408</v>
      </c>
      <c r="BY385" s="206">
        <f t="shared" si="623"/>
        <v>5</v>
      </c>
      <c r="BZ385" s="3">
        <v>45964</v>
      </c>
      <c r="CA385" s="1" t="s">
        <v>508</v>
      </c>
      <c r="CB385" s="61"/>
      <c r="CC385" s="61"/>
      <c r="CD385" s="332"/>
      <c r="CE385" t="s">
        <v>120</v>
      </c>
      <c r="CF385" t="s">
        <v>163</v>
      </c>
      <c r="CG385" t="s">
        <v>163</v>
      </c>
      <c r="CH385" t="s">
        <v>163</v>
      </c>
      <c r="CI385" s="183"/>
      <c r="CJ385" t="s">
        <v>1081</v>
      </c>
      <c r="CL385" s="332"/>
      <c r="CR385" t="s">
        <v>1079</v>
      </c>
    </row>
    <row r="386" spans="2:96" x14ac:dyDescent="0.2">
      <c r="B386" s="246"/>
      <c r="C386" s="246"/>
      <c r="D386" s="246"/>
      <c r="E386" s="246"/>
      <c r="F386" s="246"/>
      <c r="G386" s="246"/>
      <c r="H386" s="246"/>
      <c r="I386" s="246"/>
      <c r="J386" s="246" t="s">
        <v>1015</v>
      </c>
      <c r="K386" s="246"/>
      <c r="L386" s="270"/>
      <c r="M386" s="358"/>
      <c r="N386" s="335"/>
      <c r="O386" s="246"/>
      <c r="P386" s="246"/>
      <c r="Q386" s="246"/>
      <c r="R386" s="246"/>
      <c r="S386" s="249" t="str">
        <f t="shared" si="600"/>
        <v>˄</v>
      </c>
      <c r="T386" s="246" t="s">
        <v>1016</v>
      </c>
      <c r="U386" s="208" t="s">
        <v>1082</v>
      </c>
      <c r="V386" t="s">
        <v>1083</v>
      </c>
      <c r="X386" s="189">
        <v>1033.0999999999999</v>
      </c>
      <c r="Y386" s="189"/>
      <c r="Z386" s="189"/>
      <c r="AA386" s="22">
        <f t="shared" si="601"/>
        <v>136</v>
      </c>
      <c r="AB386" s="336">
        <f t="shared" si="602"/>
        <v>13</v>
      </c>
      <c r="AC386" s="337">
        <f t="shared" si="603"/>
        <v>31</v>
      </c>
      <c r="AD386" s="366">
        <f>AB386*M386</f>
        <v>0</v>
      </c>
      <c r="AE386" s="337">
        <f>AC386*M386</f>
        <v>0</v>
      </c>
      <c r="AF386" s="332">
        <v>855521</v>
      </c>
      <c r="AG386" s="332">
        <v>251334</v>
      </c>
      <c r="AH386" s="225" t="str">
        <f t="shared" si="604"/>
        <v>C</v>
      </c>
      <c r="AI386" s="31">
        <f t="shared" si="605"/>
        <v>10</v>
      </c>
      <c r="AJ386" s="284">
        <v>85</v>
      </c>
      <c r="AK386" s="31">
        <f t="shared" si="606"/>
        <v>20</v>
      </c>
      <c r="AL386" s="22"/>
      <c r="AM386" s="371" t="s">
        <v>397</v>
      </c>
      <c r="AN386" s="22">
        <f t="shared" si="607"/>
        <v>17</v>
      </c>
      <c r="AP386" s="31"/>
      <c r="AQ386" s="176" t="s">
        <v>401</v>
      </c>
      <c r="AR386" s="1">
        <f t="shared" si="608"/>
        <v>20</v>
      </c>
      <c r="AS386" s="189">
        <v>0.14000000000000001</v>
      </c>
      <c r="AT386" s="22">
        <f t="shared" si="609"/>
        <v>5</v>
      </c>
      <c r="AU386" s="189">
        <v>38.17</v>
      </c>
      <c r="AV386" s="22">
        <f>IF(AU386&lt;0,-7,IF(AU386&lt;15,5,IF(AU386&lt;25,2,IF(AU386=25,-5,IF(AU386&gt;25,0)))))</f>
        <v>0</v>
      </c>
      <c r="AW386" s="189">
        <v>2.2599999999999998</v>
      </c>
      <c r="AX386" s="22">
        <f t="shared" si="610"/>
        <v>0</v>
      </c>
      <c r="AY386" s="175" t="s">
        <v>404</v>
      </c>
      <c r="AZ386" s="189">
        <f t="shared" si="611"/>
        <v>10</v>
      </c>
      <c r="BA386" s="18">
        <v>0.45300000000000001</v>
      </c>
      <c r="BB386" s="1">
        <f t="shared" si="612"/>
        <v>2</v>
      </c>
      <c r="BC386" s="3">
        <v>45657</v>
      </c>
      <c r="BD386" s="22">
        <v>687.74</v>
      </c>
      <c r="BE386" s="22">
        <f t="shared" si="613"/>
        <v>1033.0999999999999</v>
      </c>
      <c r="BF386" s="18">
        <f t="shared" si="614"/>
        <v>0.50216651641608734</v>
      </c>
      <c r="BG386" s="1">
        <f t="shared" si="615"/>
        <v>4</v>
      </c>
      <c r="BH386" s="225">
        <v>5</v>
      </c>
      <c r="BI386" s="225">
        <f>BH386*M386</f>
        <v>0</v>
      </c>
      <c r="BJ386" s="225">
        <f t="shared" si="616"/>
        <v>0</v>
      </c>
      <c r="BK386" s="31">
        <v>-7</v>
      </c>
      <c r="BL386" s="31">
        <f>BK386*M386</f>
        <v>0</v>
      </c>
      <c r="BM386" s="1">
        <f t="shared" si="617"/>
        <v>0</v>
      </c>
      <c r="BN386" s="61">
        <v>71</v>
      </c>
      <c r="BO386" s="61">
        <f t="shared" si="618"/>
        <v>0</v>
      </c>
      <c r="BP386" s="1">
        <f t="shared" si="619"/>
        <v>-3</v>
      </c>
      <c r="BQ386" s="206"/>
      <c r="BR386" s="61">
        <v>0.95</v>
      </c>
      <c r="BS386" s="337">
        <f t="shared" si="620"/>
        <v>0</v>
      </c>
      <c r="BT386" s="225">
        <f t="shared" si="621"/>
        <v>16</v>
      </c>
      <c r="BU386" s="61"/>
      <c r="BV386" s="1" t="s">
        <v>412</v>
      </c>
      <c r="BW386" s="1">
        <f t="shared" si="622"/>
        <v>4</v>
      </c>
      <c r="BX386" s="206" t="s">
        <v>408</v>
      </c>
      <c r="BY386" s="206">
        <f t="shared" si="623"/>
        <v>5</v>
      </c>
      <c r="BZ386" s="3"/>
      <c r="CA386" s="1" t="s">
        <v>437</v>
      </c>
      <c r="CB386" s="61"/>
      <c r="CC386" s="61"/>
      <c r="CD386" s="332"/>
      <c r="CE386" t="s">
        <v>120</v>
      </c>
      <c r="CF386" t="s">
        <v>163</v>
      </c>
      <c r="CG386" t="s">
        <v>163</v>
      </c>
      <c r="CH386" t="s">
        <v>163</v>
      </c>
      <c r="CI386" s="183"/>
      <c r="CL386" s="332"/>
      <c r="CR386" t="s">
        <v>1082</v>
      </c>
    </row>
    <row r="387" spans="2:96" x14ac:dyDescent="0.2">
      <c r="B387" s="246"/>
      <c r="C387" s="246"/>
      <c r="D387" s="246"/>
      <c r="E387" s="246"/>
      <c r="F387" s="246"/>
      <c r="G387" s="246"/>
      <c r="H387" s="246"/>
      <c r="I387" s="246"/>
      <c r="J387" s="246" t="s">
        <v>1015</v>
      </c>
      <c r="K387" s="246"/>
      <c r="L387" s="270"/>
      <c r="M387" s="358"/>
      <c r="N387" s="335"/>
      <c r="O387" s="246"/>
      <c r="P387" s="246"/>
      <c r="Q387" s="246"/>
      <c r="R387" s="246"/>
      <c r="S387" s="249" t="str">
        <f t="shared" si="600"/>
        <v>˅</v>
      </c>
      <c r="T387" s="246" t="s">
        <v>1016</v>
      </c>
      <c r="U387" s="208" t="s">
        <v>1084</v>
      </c>
      <c r="V387" t="s">
        <v>1085</v>
      </c>
      <c r="X387" s="189">
        <v>170.68</v>
      </c>
      <c r="Y387" s="189"/>
      <c r="Z387" s="189"/>
      <c r="AA387" s="22">
        <f t="shared" si="601"/>
        <v>91.5</v>
      </c>
      <c r="AB387" s="336">
        <f t="shared" si="602"/>
        <v>13</v>
      </c>
      <c r="AC387" s="337">
        <f t="shared" si="603"/>
        <v>31</v>
      </c>
      <c r="AD387" s="366">
        <f>AB387*M387</f>
        <v>0</v>
      </c>
      <c r="AE387" s="337">
        <f>AC387*M387</f>
        <v>0</v>
      </c>
      <c r="AF387" s="332">
        <v>580750</v>
      </c>
      <c r="AG387" s="332">
        <v>98506</v>
      </c>
      <c r="AH387" s="225" t="str">
        <f t="shared" si="604"/>
        <v>D</v>
      </c>
      <c r="AI387" s="31">
        <f t="shared" si="605"/>
        <v>5</v>
      </c>
      <c r="AJ387" s="284">
        <v>82</v>
      </c>
      <c r="AK387" s="31">
        <f t="shared" si="606"/>
        <v>15</v>
      </c>
      <c r="AL387" s="22"/>
      <c r="AM387" s="2" t="s">
        <v>398</v>
      </c>
      <c r="AN387" s="22">
        <f t="shared" si="607"/>
        <v>12</v>
      </c>
      <c r="AP387" s="31"/>
      <c r="AQ387" s="175" t="s">
        <v>404</v>
      </c>
      <c r="AR387" s="1">
        <f t="shared" si="608"/>
        <v>10</v>
      </c>
      <c r="AS387" s="189">
        <v>0.05</v>
      </c>
      <c r="AT387" s="22">
        <f t="shared" si="609"/>
        <v>5</v>
      </c>
      <c r="AU387" s="189">
        <v>251.08</v>
      </c>
      <c r="AV387" s="22">
        <f>IF(AU387&lt;0,-7,IF(AU387&lt;15,5,IF(AU387&lt;25,2,IF(AU387=25,-5,IF(AU387&gt;25,0)))))</f>
        <v>0</v>
      </c>
      <c r="AW387" s="189">
        <v>11.61</v>
      </c>
      <c r="AX387" s="22">
        <f t="shared" si="610"/>
        <v>0</v>
      </c>
      <c r="AY387" s="178" t="s">
        <v>407</v>
      </c>
      <c r="AZ387" s="189">
        <f t="shared" si="611"/>
        <v>-2.5</v>
      </c>
      <c r="BA387" s="18">
        <v>0.21</v>
      </c>
      <c r="BB387" s="1">
        <f t="shared" si="612"/>
        <v>2</v>
      </c>
      <c r="BC387" s="3">
        <v>45657</v>
      </c>
      <c r="BD387" s="22">
        <v>123.36</v>
      </c>
      <c r="BE387" s="22">
        <f t="shared" si="613"/>
        <v>170.68</v>
      </c>
      <c r="BF387" s="18">
        <f t="shared" si="614"/>
        <v>0.38359273670557725</v>
      </c>
      <c r="BG387" s="1">
        <f t="shared" si="615"/>
        <v>4</v>
      </c>
      <c r="BH387" s="225">
        <v>3</v>
      </c>
      <c r="BI387" s="225">
        <f>BH387*M387</f>
        <v>0</v>
      </c>
      <c r="BJ387" s="225">
        <f t="shared" si="616"/>
        <v>2</v>
      </c>
      <c r="BK387" s="31">
        <v>6</v>
      </c>
      <c r="BL387" s="31">
        <f>BK387*M387</f>
        <v>0</v>
      </c>
      <c r="BM387" s="1">
        <f t="shared" si="617"/>
        <v>1</v>
      </c>
      <c r="BN387" s="61">
        <v>23</v>
      </c>
      <c r="BO387" s="61">
        <f t="shared" si="618"/>
        <v>0</v>
      </c>
      <c r="BP387" s="1">
        <f t="shared" si="619"/>
        <v>3</v>
      </c>
      <c r="BQ387" s="206"/>
      <c r="BR387" s="61">
        <v>0.72</v>
      </c>
      <c r="BS387" s="337">
        <f t="shared" si="620"/>
        <v>0</v>
      </c>
      <c r="BT387" s="225">
        <f t="shared" si="621"/>
        <v>8</v>
      </c>
      <c r="BU387" s="61"/>
      <c r="BV387" s="1" t="s">
        <v>414</v>
      </c>
      <c r="BW387" s="1">
        <f t="shared" si="622"/>
        <v>-4</v>
      </c>
      <c r="BX387" s="206" t="s">
        <v>408</v>
      </c>
      <c r="BY387" s="206">
        <f t="shared" si="623"/>
        <v>5</v>
      </c>
      <c r="BZ387" s="3">
        <v>45966</v>
      </c>
      <c r="CA387" s="1" t="s">
        <v>437</v>
      </c>
      <c r="CB387" s="61"/>
      <c r="CC387" s="61"/>
      <c r="CD387" s="332"/>
      <c r="CE387" t="s">
        <v>120</v>
      </c>
      <c r="CF387" t="s">
        <v>163</v>
      </c>
      <c r="CG387" t="s">
        <v>163</v>
      </c>
      <c r="CH387" t="s">
        <v>163</v>
      </c>
      <c r="CI387" s="183"/>
      <c r="CL387" s="332"/>
      <c r="CR387" t="s">
        <v>1084</v>
      </c>
    </row>
    <row r="388" spans="2:96" x14ac:dyDescent="0.2">
      <c r="B388" s="246"/>
      <c r="C388" s="246"/>
      <c r="D388" s="246"/>
      <c r="E388" s="246"/>
      <c r="F388" s="246"/>
      <c r="G388" s="246"/>
      <c r="H388" s="246"/>
      <c r="I388" s="246"/>
      <c r="J388" s="246"/>
      <c r="K388" s="246"/>
      <c r="L388" s="270"/>
      <c r="M388" s="358"/>
      <c r="N388" s="335"/>
      <c r="O388" s="246"/>
      <c r="P388" s="246"/>
      <c r="Q388" s="246"/>
      <c r="R388" s="246"/>
      <c r="S388" s="249" t="str">
        <f t="shared" si="600"/>
        <v>˅</v>
      </c>
      <c r="T388" s="334"/>
      <c r="U388" s="208" t="s">
        <v>1086</v>
      </c>
      <c r="V388" t="s">
        <v>1087</v>
      </c>
      <c r="X388" s="80">
        <v>38.28</v>
      </c>
      <c r="Y388" s="189"/>
      <c r="Z388" s="189"/>
      <c r="AA388" s="22">
        <f t="shared" si="601"/>
        <v>104</v>
      </c>
      <c r="AB388" s="336">
        <f t="shared" si="602"/>
        <v>13</v>
      </c>
      <c r="AC388" s="337">
        <f t="shared" si="603"/>
        <v>31</v>
      </c>
      <c r="AD388" s="366">
        <f>AB388*M485</f>
        <v>0</v>
      </c>
      <c r="AE388" s="337">
        <f>AC388*M485</f>
        <v>0</v>
      </c>
      <c r="AF388" s="332">
        <v>409735</v>
      </c>
      <c r="AG388" s="332">
        <v>-6990</v>
      </c>
      <c r="AH388" s="225" t="str">
        <f t="shared" si="604"/>
        <v>F</v>
      </c>
      <c r="AI388" s="31">
        <f t="shared" si="605"/>
        <v>0</v>
      </c>
      <c r="AJ388" s="284">
        <v>51</v>
      </c>
      <c r="AK388" s="31">
        <f t="shared" si="606"/>
        <v>0</v>
      </c>
      <c r="AL388" s="22"/>
      <c r="AM388" s="371" t="s">
        <v>397</v>
      </c>
      <c r="AN388" s="22">
        <f t="shared" si="607"/>
        <v>17</v>
      </c>
      <c r="AP388" s="31"/>
      <c r="AQ388" s="239" t="s">
        <v>402</v>
      </c>
      <c r="AR388" s="1">
        <f t="shared" si="608"/>
        <v>18</v>
      </c>
      <c r="AS388" s="189">
        <v>0.38</v>
      </c>
      <c r="AT388" s="22">
        <f t="shared" si="609"/>
        <v>5</v>
      </c>
      <c r="AU388" s="189">
        <v>3826</v>
      </c>
      <c r="AV388" s="22">
        <f t="shared" ref="AV388:AV394" si="624">IF(AU388&lt;1,5,IF(AU388&lt;2,0,IF(AU388&gt;2,-5, IF(AU388=0,5,IF(AU388&lt;0,-7)))))</f>
        <v>-5</v>
      </c>
      <c r="AW388" s="189">
        <v>393.95</v>
      </c>
      <c r="AX388" s="22">
        <f t="shared" si="610"/>
        <v>0</v>
      </c>
      <c r="AY388" s="273" t="s">
        <v>406</v>
      </c>
      <c r="AZ388" s="189">
        <f t="shared" si="611"/>
        <v>0</v>
      </c>
      <c r="BA388" s="18">
        <v>0.71199999999999997</v>
      </c>
      <c r="BB388" s="1">
        <f t="shared" si="612"/>
        <v>2</v>
      </c>
      <c r="BC388" s="3">
        <v>45657</v>
      </c>
      <c r="BD388" s="22">
        <v>20.059999999999999</v>
      </c>
      <c r="BE388" s="22">
        <f t="shared" si="613"/>
        <v>38.28</v>
      </c>
      <c r="BF388" s="18">
        <f t="shared" si="614"/>
        <v>0.90827517447657047</v>
      </c>
      <c r="BG388" s="1">
        <f t="shared" si="615"/>
        <v>4</v>
      </c>
      <c r="BH388" s="225">
        <v>7</v>
      </c>
      <c r="BI388" s="225" t="e">
        <f>BH388*#REF!</f>
        <v>#REF!</v>
      </c>
      <c r="BJ388" s="225">
        <f t="shared" si="616"/>
        <v>-1</v>
      </c>
      <c r="BK388" s="31">
        <v>2</v>
      </c>
      <c r="BL388" s="31" t="e">
        <f>BK388*#REF!</f>
        <v>#REF!</v>
      </c>
      <c r="BM388" s="1">
        <f t="shared" si="617"/>
        <v>1</v>
      </c>
      <c r="BN388" s="61">
        <v>21</v>
      </c>
      <c r="BO388" s="61">
        <f t="shared" si="618"/>
        <v>0</v>
      </c>
      <c r="BP388" s="1">
        <f t="shared" si="619"/>
        <v>3</v>
      </c>
      <c r="BQ388" s="206"/>
      <c r="BR388" s="61">
        <v>0.99</v>
      </c>
      <c r="BS388" s="337">
        <f t="shared" si="620"/>
        <v>0</v>
      </c>
      <c r="BT388" s="225">
        <f t="shared" si="621"/>
        <v>16</v>
      </c>
      <c r="BU388" s="61"/>
      <c r="BV388" s="1" t="s">
        <v>411</v>
      </c>
      <c r="BW388" s="1">
        <f t="shared" si="622"/>
        <v>8</v>
      </c>
      <c r="BX388" s="206" t="s">
        <v>408</v>
      </c>
      <c r="BY388" s="206">
        <f t="shared" si="623"/>
        <v>5</v>
      </c>
      <c r="BZ388" s="3"/>
      <c r="CA388" s="1" t="s">
        <v>508</v>
      </c>
      <c r="CB388" s="61">
        <v>30</v>
      </c>
      <c r="CC388" s="61">
        <v>55</v>
      </c>
      <c r="CD388" s="332"/>
      <c r="CE388" t="s">
        <v>120</v>
      </c>
      <c r="CF388" t="s">
        <v>163</v>
      </c>
      <c r="CG388" t="s">
        <v>163</v>
      </c>
      <c r="CH388" t="s">
        <v>163</v>
      </c>
      <c r="CL388" s="332"/>
      <c r="CR388" t="s">
        <v>1086</v>
      </c>
    </row>
    <row r="389" spans="2:96" x14ac:dyDescent="0.2">
      <c r="B389" s="246"/>
      <c r="C389" s="246"/>
      <c r="D389" s="246"/>
      <c r="E389" s="246"/>
      <c r="F389" s="246"/>
      <c r="G389" s="246"/>
      <c r="H389" s="246"/>
      <c r="I389" s="246"/>
      <c r="J389" s="246"/>
      <c r="K389" s="246"/>
      <c r="L389" s="270"/>
      <c r="M389" s="358"/>
      <c r="N389" s="335"/>
      <c r="O389" s="246"/>
      <c r="P389" s="246"/>
      <c r="Q389" s="246"/>
      <c r="R389" s="246"/>
      <c r="S389" s="249" t="str">
        <f t="shared" si="600"/>
        <v>˅</v>
      </c>
      <c r="T389" s="334"/>
      <c r="U389" s="208" t="s">
        <v>1088</v>
      </c>
      <c r="V389" t="s">
        <v>1089</v>
      </c>
      <c r="X389" s="356">
        <v>10.62</v>
      </c>
      <c r="Y389" s="189"/>
      <c r="Z389" s="189"/>
      <c r="AA389" s="22">
        <f t="shared" si="601"/>
        <v>110</v>
      </c>
      <c r="AB389" s="336">
        <f t="shared" si="602"/>
        <v>13</v>
      </c>
      <c r="AC389" s="337">
        <f t="shared" si="603"/>
        <v>31</v>
      </c>
      <c r="AD389" s="366">
        <f>AB389*M486</f>
        <v>0</v>
      </c>
      <c r="AE389" s="337">
        <f>AC389*M486</f>
        <v>0</v>
      </c>
      <c r="AF389" s="332">
        <v>652011</v>
      </c>
      <c r="AG389" s="332">
        <v>359478</v>
      </c>
      <c r="AH389" s="225" t="str">
        <f t="shared" si="604"/>
        <v>D</v>
      </c>
      <c r="AI389" s="31">
        <f t="shared" si="605"/>
        <v>5</v>
      </c>
      <c r="AJ389" s="284">
        <v>60</v>
      </c>
      <c r="AK389" s="31">
        <f t="shared" si="606"/>
        <v>0</v>
      </c>
      <c r="AL389" s="22"/>
      <c r="AM389" s="371" t="s">
        <v>397</v>
      </c>
      <c r="AN389" s="22">
        <f t="shared" si="607"/>
        <v>17</v>
      </c>
      <c r="AP389" s="31"/>
      <c r="AQ389" s="176" t="s">
        <v>401</v>
      </c>
      <c r="AR389" s="1">
        <f t="shared" si="608"/>
        <v>20</v>
      </c>
      <c r="AS389" s="189">
        <v>0.04</v>
      </c>
      <c r="AT389" s="22">
        <f t="shared" si="609"/>
        <v>5</v>
      </c>
      <c r="AU389" s="189">
        <v>132.53</v>
      </c>
      <c r="AV389" s="22">
        <f t="shared" si="624"/>
        <v>-5</v>
      </c>
      <c r="AW389" s="189">
        <v>6.63</v>
      </c>
      <c r="AX389" s="22">
        <f t="shared" si="610"/>
        <v>0</v>
      </c>
      <c r="AY389" s="175" t="s">
        <v>404</v>
      </c>
      <c r="AZ389" s="189">
        <f t="shared" si="611"/>
        <v>10</v>
      </c>
      <c r="BA389" s="18">
        <v>0.76400000000000001</v>
      </c>
      <c r="BB389" s="1">
        <f t="shared" si="612"/>
        <v>2</v>
      </c>
      <c r="BC389" s="3">
        <v>45657</v>
      </c>
      <c r="BD389" s="22">
        <v>6.39</v>
      </c>
      <c r="BE389" s="22">
        <f t="shared" si="613"/>
        <v>10.62</v>
      </c>
      <c r="BF389" s="18">
        <f t="shared" si="614"/>
        <v>0.6619718309859155</v>
      </c>
      <c r="BG389" s="1">
        <f t="shared" si="615"/>
        <v>4</v>
      </c>
      <c r="BH389" s="225">
        <v>9</v>
      </c>
      <c r="BI389" s="225" t="e">
        <f>BH389*#REF!</f>
        <v>#REF!</v>
      </c>
      <c r="BJ389" s="225">
        <f t="shared" si="616"/>
        <v>-1</v>
      </c>
      <c r="BK389" s="31">
        <v>-1</v>
      </c>
      <c r="BL389" s="31" t="e">
        <f>BK389*#REF!</f>
        <v>#REF!</v>
      </c>
      <c r="BM389" s="1">
        <f t="shared" si="617"/>
        <v>0</v>
      </c>
      <c r="BN389" s="61">
        <v>8</v>
      </c>
      <c r="BO389" s="61">
        <f t="shared" si="618"/>
        <v>0</v>
      </c>
      <c r="BP389" s="1">
        <f t="shared" si="619"/>
        <v>5</v>
      </c>
      <c r="BQ389" s="206"/>
      <c r="BR389" s="61">
        <v>0.72</v>
      </c>
      <c r="BS389" s="337">
        <f t="shared" si="620"/>
        <v>0</v>
      </c>
      <c r="BT389" s="225">
        <f t="shared" si="621"/>
        <v>8</v>
      </c>
      <c r="BU389" s="61"/>
      <c r="BV389" s="1" t="s">
        <v>412</v>
      </c>
      <c r="BW389" s="1">
        <f t="shared" si="622"/>
        <v>4</v>
      </c>
      <c r="BX389" s="206" t="s">
        <v>408</v>
      </c>
      <c r="BY389" s="206">
        <f t="shared" si="623"/>
        <v>5</v>
      </c>
      <c r="BZ389" s="3">
        <v>45966</v>
      </c>
      <c r="CA389" s="1" t="s">
        <v>510</v>
      </c>
      <c r="CB389" s="61">
        <v>7.5</v>
      </c>
      <c r="CC389" s="61">
        <v>10.5</v>
      </c>
      <c r="CD389" s="332"/>
      <c r="CE389" t="s">
        <v>120</v>
      </c>
      <c r="CF389" t="s">
        <v>163</v>
      </c>
      <c r="CG389" t="s">
        <v>163</v>
      </c>
      <c r="CH389" t="s">
        <v>163</v>
      </c>
      <c r="CL389" s="332"/>
      <c r="CR389" t="s">
        <v>1088</v>
      </c>
    </row>
    <row r="390" spans="2:96" x14ac:dyDescent="0.2">
      <c r="B390" s="246"/>
      <c r="C390" s="246"/>
      <c r="D390" s="246"/>
      <c r="E390" s="246"/>
      <c r="F390" s="246"/>
      <c r="G390" s="246"/>
      <c r="H390" s="246"/>
      <c r="I390" s="246"/>
      <c r="J390" s="246"/>
      <c r="K390" s="246"/>
      <c r="L390" s="270"/>
      <c r="M390" s="358"/>
      <c r="N390" s="335"/>
      <c r="O390" s="246"/>
      <c r="P390" s="246"/>
      <c r="Q390" s="246"/>
      <c r="R390" s="246"/>
      <c r="S390" s="249" t="str">
        <f t="shared" si="600"/>
        <v>˄</v>
      </c>
      <c r="T390" s="334"/>
      <c r="U390" s="208" t="s">
        <v>1090</v>
      </c>
      <c r="V390" s="191" t="s">
        <v>1091</v>
      </c>
      <c r="X390" s="355">
        <v>50.71</v>
      </c>
      <c r="Y390" s="189"/>
      <c r="Z390" s="189"/>
      <c r="AA390" s="22">
        <f t="shared" si="601"/>
        <v>74</v>
      </c>
      <c r="AB390" s="336">
        <f t="shared" si="602"/>
        <v>13</v>
      </c>
      <c r="AC390" s="337">
        <f t="shared" si="603"/>
        <v>31</v>
      </c>
      <c r="AD390" s="366">
        <f>AB390*M487</f>
        <v>0</v>
      </c>
      <c r="AE390" s="337">
        <f>AC390*M487</f>
        <v>0</v>
      </c>
      <c r="AF390" s="332">
        <v>268421</v>
      </c>
      <c r="AG390" s="332">
        <v>62885</v>
      </c>
      <c r="AH390" s="225" t="str">
        <f t="shared" si="604"/>
        <v>F</v>
      </c>
      <c r="AI390" s="31">
        <f t="shared" si="605"/>
        <v>0</v>
      </c>
      <c r="AJ390" s="284">
        <v>70</v>
      </c>
      <c r="AK390" s="31">
        <f t="shared" si="606"/>
        <v>0</v>
      </c>
      <c r="AL390" s="22"/>
      <c r="AM390" s="453" t="s">
        <v>399</v>
      </c>
      <c r="AN390" s="22">
        <f t="shared" si="607"/>
        <v>5</v>
      </c>
      <c r="AP390" s="31"/>
      <c r="AQ390" s="239" t="s">
        <v>402</v>
      </c>
      <c r="AR390" s="1">
        <f t="shared" si="608"/>
        <v>18</v>
      </c>
      <c r="AS390" s="189">
        <v>0.45</v>
      </c>
      <c r="AT390" s="22">
        <f t="shared" si="609"/>
        <v>5</v>
      </c>
      <c r="AU390" s="189">
        <v>41.96</v>
      </c>
      <c r="AV390" s="22">
        <f t="shared" si="624"/>
        <v>-5</v>
      </c>
      <c r="AW390" s="189">
        <v>4.99</v>
      </c>
      <c r="AX390" s="22">
        <f t="shared" si="610"/>
        <v>0</v>
      </c>
      <c r="AY390" s="176" t="s">
        <v>401</v>
      </c>
      <c r="AZ390" s="189">
        <f t="shared" si="611"/>
        <v>20</v>
      </c>
      <c r="BA390" s="18">
        <v>-0.27600000000000002</v>
      </c>
      <c r="BB390" s="1">
        <f t="shared" si="612"/>
        <v>-1</v>
      </c>
      <c r="BC390" s="3">
        <v>45657</v>
      </c>
      <c r="BD390" s="22">
        <v>36.049999999999997</v>
      </c>
      <c r="BE390" s="22">
        <f t="shared" si="613"/>
        <v>50.71</v>
      </c>
      <c r="BF390" s="18">
        <f t="shared" si="614"/>
        <v>0.4066574202496534</v>
      </c>
      <c r="BG390" s="1">
        <f t="shared" si="615"/>
        <v>4</v>
      </c>
      <c r="BH390" s="225">
        <v>0</v>
      </c>
      <c r="BI390" s="225" t="e">
        <f>BH390*#REF!</f>
        <v>#REF!</v>
      </c>
      <c r="BJ390" s="225">
        <f t="shared" si="616"/>
        <v>2</v>
      </c>
      <c r="BK390" s="31">
        <v>-1</v>
      </c>
      <c r="BL390" s="31" t="e">
        <f>BK390*#REF!</f>
        <v>#REF!</v>
      </c>
      <c r="BM390" s="1">
        <f t="shared" si="617"/>
        <v>0</v>
      </c>
      <c r="BN390" s="61">
        <v>79</v>
      </c>
      <c r="BO390" s="61">
        <f t="shared" si="618"/>
        <v>0</v>
      </c>
      <c r="BP390" s="1">
        <f t="shared" si="619"/>
        <v>-3</v>
      </c>
      <c r="BQ390" s="206"/>
      <c r="BR390" s="61">
        <v>0.26</v>
      </c>
      <c r="BS390" s="337">
        <f t="shared" si="620"/>
        <v>0</v>
      </c>
      <c r="BT390" s="225">
        <f t="shared" si="621"/>
        <v>-3</v>
      </c>
      <c r="BU390" s="61"/>
      <c r="BV390" s="1" t="s">
        <v>414</v>
      </c>
      <c r="BW390" s="1">
        <f t="shared" si="622"/>
        <v>-4</v>
      </c>
      <c r="BX390" s="206" t="s">
        <v>408</v>
      </c>
      <c r="BY390" s="206">
        <f t="shared" si="623"/>
        <v>5</v>
      </c>
      <c r="BZ390" s="207">
        <v>45964</v>
      </c>
      <c r="CA390" s="1" t="s">
        <v>437</v>
      </c>
      <c r="CB390" s="61">
        <v>65</v>
      </c>
      <c r="CC390" s="61">
        <v>107.5</v>
      </c>
      <c r="CD390" s="332"/>
      <c r="CE390" t="s">
        <v>120</v>
      </c>
      <c r="CF390" t="s">
        <v>163</v>
      </c>
      <c r="CG390" t="s">
        <v>163</v>
      </c>
      <c r="CH390" t="s">
        <v>163</v>
      </c>
      <c r="CI390" s="183"/>
      <c r="CL390" s="332"/>
      <c r="CR390" t="s">
        <v>1090</v>
      </c>
    </row>
    <row r="391" spans="2:96" x14ac:dyDescent="0.2">
      <c r="B391" s="246"/>
      <c r="C391" s="246"/>
      <c r="D391" s="246"/>
      <c r="E391" s="246"/>
      <c r="F391" s="246"/>
      <c r="G391" s="246"/>
      <c r="H391" s="246"/>
      <c r="I391" s="246"/>
      <c r="J391" s="246"/>
      <c r="K391" s="246"/>
      <c r="L391" s="270"/>
      <c r="M391" s="358"/>
      <c r="N391" s="335"/>
      <c r="O391" s="246"/>
      <c r="P391" s="246"/>
      <c r="Q391" s="246"/>
      <c r="R391" s="246"/>
      <c r="S391" s="249" t="str">
        <f t="shared" si="600"/>
        <v>˃</v>
      </c>
      <c r="T391" s="334"/>
      <c r="U391" s="208" t="s">
        <v>1092</v>
      </c>
      <c r="V391" t="s">
        <v>1093</v>
      </c>
      <c r="X391" s="80">
        <v>252.92</v>
      </c>
      <c r="Y391" s="189"/>
      <c r="Z391" s="189"/>
      <c r="AA391" s="22">
        <f t="shared" si="601"/>
        <v>117</v>
      </c>
      <c r="AB391" s="336">
        <f t="shared" si="602"/>
        <v>13</v>
      </c>
      <c r="AC391" s="337">
        <f t="shared" si="603"/>
        <v>31</v>
      </c>
      <c r="AD391" s="366">
        <f>AB391*M488</f>
        <v>0</v>
      </c>
      <c r="AE391" s="337">
        <f>AC391*M488</f>
        <v>0</v>
      </c>
      <c r="AF391" s="332">
        <v>875040</v>
      </c>
      <c r="AG391" s="332">
        <v>-1000</v>
      </c>
      <c r="AH391" s="225" t="str">
        <f t="shared" si="604"/>
        <v>C</v>
      </c>
      <c r="AI391" s="31">
        <f t="shared" si="605"/>
        <v>10</v>
      </c>
      <c r="AJ391" s="284">
        <v>78</v>
      </c>
      <c r="AK391" s="31">
        <f t="shared" si="606"/>
        <v>10</v>
      </c>
      <c r="AL391" s="22"/>
      <c r="AM391" s="371" t="s">
        <v>397</v>
      </c>
      <c r="AN391" s="22">
        <f t="shared" si="607"/>
        <v>17</v>
      </c>
      <c r="AP391" s="31"/>
      <c r="AQ391" s="176" t="s">
        <v>401</v>
      </c>
      <c r="AR391" s="1">
        <f t="shared" si="608"/>
        <v>20</v>
      </c>
      <c r="AS391" s="189">
        <v>7.0000000000000007E-2</v>
      </c>
      <c r="AT391" s="22">
        <f t="shared" si="609"/>
        <v>5</v>
      </c>
      <c r="AU391" s="189">
        <v>127.16</v>
      </c>
      <c r="AV391" s="22">
        <f t="shared" si="624"/>
        <v>-5</v>
      </c>
      <c r="AW391" s="189">
        <v>3.64</v>
      </c>
      <c r="AX391" s="22">
        <f t="shared" si="610"/>
        <v>0</v>
      </c>
      <c r="AY391" s="273" t="s">
        <v>406</v>
      </c>
      <c r="AZ391" s="189">
        <f t="shared" si="611"/>
        <v>0</v>
      </c>
      <c r="BA391" s="18">
        <v>0.64800000000000002</v>
      </c>
      <c r="BB391" s="1">
        <f t="shared" si="612"/>
        <v>2</v>
      </c>
      <c r="BC391" s="3">
        <v>45657</v>
      </c>
      <c r="BD391" s="22">
        <v>120.79</v>
      </c>
      <c r="BE391" s="22">
        <f t="shared" si="613"/>
        <v>252.92</v>
      </c>
      <c r="BF391" s="18">
        <f t="shared" si="614"/>
        <v>1.0938819438695255</v>
      </c>
      <c r="BG391" s="1">
        <f t="shared" si="615"/>
        <v>4</v>
      </c>
      <c r="BH391" s="225">
        <v>9</v>
      </c>
      <c r="BI391" s="225" t="e">
        <f>BH391*#REF!</f>
        <v>#REF!</v>
      </c>
      <c r="BJ391" s="225">
        <f t="shared" si="616"/>
        <v>-1</v>
      </c>
      <c r="BK391" s="31">
        <v>-8</v>
      </c>
      <c r="BL391" s="31" t="e">
        <f>BK391*#REF!</f>
        <v>#REF!</v>
      </c>
      <c r="BM391" s="1">
        <f t="shared" si="617"/>
        <v>0</v>
      </c>
      <c r="BN391" s="61">
        <v>59</v>
      </c>
      <c r="BO391" s="61">
        <f t="shared" si="618"/>
        <v>0</v>
      </c>
      <c r="BP391" s="1">
        <f t="shared" si="619"/>
        <v>-1</v>
      </c>
      <c r="BQ391" s="206"/>
      <c r="BR391" s="61">
        <v>0.98</v>
      </c>
      <c r="BS391" s="337">
        <f t="shared" si="620"/>
        <v>0</v>
      </c>
      <c r="BT391" s="225">
        <f t="shared" si="621"/>
        <v>16</v>
      </c>
      <c r="BU391" s="61"/>
      <c r="BV391" s="1" t="s">
        <v>412</v>
      </c>
      <c r="BW391" s="1">
        <f t="shared" si="622"/>
        <v>4</v>
      </c>
      <c r="BX391" s="206" t="str">
        <f>BR1</f>
        <v>˄</v>
      </c>
      <c r="BY391" s="206">
        <f t="shared" si="623"/>
        <v>5</v>
      </c>
      <c r="BZ391" s="3">
        <v>45965</v>
      </c>
      <c r="CA391" s="1" t="s">
        <v>437</v>
      </c>
      <c r="CB391" s="61">
        <v>95</v>
      </c>
      <c r="CC391" s="61">
        <v>210</v>
      </c>
      <c r="CD391" s="332"/>
      <c r="CE391" t="s">
        <v>120</v>
      </c>
      <c r="CF391" t="s">
        <v>163</v>
      </c>
      <c r="CG391" t="s">
        <v>163</v>
      </c>
      <c r="CH391" t="s">
        <v>163</v>
      </c>
      <c r="CL391" s="332"/>
      <c r="CR391" t="s">
        <v>1092</v>
      </c>
    </row>
    <row r="392" spans="2:96" x14ac:dyDescent="0.2">
      <c r="B392" s="246"/>
      <c r="C392" s="246"/>
      <c r="D392" s="246"/>
      <c r="E392" s="246"/>
      <c r="F392" s="246"/>
      <c r="G392" s="246"/>
      <c r="H392" s="246"/>
      <c r="I392" s="246"/>
      <c r="J392" s="246"/>
      <c r="K392" s="246"/>
      <c r="L392" s="270"/>
      <c r="M392" s="358"/>
      <c r="N392" s="335"/>
      <c r="O392" s="246"/>
      <c r="P392" s="246"/>
      <c r="Q392" s="246"/>
      <c r="R392" s="246"/>
      <c r="S392" s="249" t="str">
        <f t="shared" si="600"/>
        <v>˅</v>
      </c>
      <c r="U392" s="208" t="s">
        <v>1094</v>
      </c>
      <c r="V392" t="s">
        <v>1095</v>
      </c>
      <c r="X392" s="80">
        <v>164.97</v>
      </c>
      <c r="Y392" s="189"/>
      <c r="Z392" s="189"/>
      <c r="AA392" s="22">
        <f t="shared" si="601"/>
        <v>91.5</v>
      </c>
      <c r="AB392" s="336">
        <f t="shared" si="602"/>
        <v>13</v>
      </c>
      <c r="AC392" s="337">
        <f t="shared" si="603"/>
        <v>31</v>
      </c>
      <c r="AD392" s="366">
        <f>AB392*M490</f>
        <v>0</v>
      </c>
      <c r="AE392" s="337">
        <f>AC392*M490</f>
        <v>0</v>
      </c>
      <c r="AF392" s="332">
        <v>1376248</v>
      </c>
      <c r="AG392" s="332">
        <v>227632</v>
      </c>
      <c r="AH392" s="225" t="str">
        <f t="shared" si="604"/>
        <v>B</v>
      </c>
      <c r="AI392" s="31">
        <f t="shared" si="605"/>
        <v>15</v>
      </c>
      <c r="AJ392" s="284">
        <v>57</v>
      </c>
      <c r="AK392" s="31">
        <f t="shared" si="606"/>
        <v>0</v>
      </c>
      <c r="AL392" s="22"/>
      <c r="AM392" s="371" t="s">
        <v>397</v>
      </c>
      <c r="AN392" s="22">
        <f t="shared" si="607"/>
        <v>17</v>
      </c>
      <c r="AP392" s="31"/>
      <c r="AQ392" s="177" t="s">
        <v>403</v>
      </c>
      <c r="AR392" s="1">
        <f t="shared" si="608"/>
        <v>14</v>
      </c>
      <c r="AS392" s="189">
        <v>0.02</v>
      </c>
      <c r="AT392" s="22">
        <f t="shared" si="609"/>
        <v>5</v>
      </c>
      <c r="AU392" s="189">
        <v>353.68</v>
      </c>
      <c r="AV392" s="22">
        <f t="shared" si="624"/>
        <v>-5</v>
      </c>
      <c r="AW392" s="189">
        <v>8.51</v>
      </c>
      <c r="AX392" s="22">
        <f t="shared" si="610"/>
        <v>0</v>
      </c>
      <c r="AY392" s="178" t="s">
        <v>407</v>
      </c>
      <c r="AZ392" s="189">
        <f t="shared" si="611"/>
        <v>-2.5</v>
      </c>
      <c r="BA392" s="18">
        <v>1.347</v>
      </c>
      <c r="BB392" s="1">
        <f t="shared" si="612"/>
        <v>2</v>
      </c>
      <c r="BC392" s="3">
        <v>45657</v>
      </c>
      <c r="BD392" s="22">
        <v>132.44999999999999</v>
      </c>
      <c r="BE392" s="22">
        <f t="shared" si="613"/>
        <v>164.97</v>
      </c>
      <c r="BF392" s="18">
        <f t="shared" si="614"/>
        <v>0.24552661381653465</v>
      </c>
      <c r="BG392" s="1">
        <f t="shared" si="615"/>
        <v>4</v>
      </c>
      <c r="BH392" s="225">
        <v>3.5</v>
      </c>
      <c r="BI392" s="225" t="e">
        <f>BH392*#REF!</f>
        <v>#REF!</v>
      </c>
      <c r="BJ392" s="225">
        <f t="shared" si="616"/>
        <v>1</v>
      </c>
      <c r="BK392" s="31">
        <v>-20</v>
      </c>
      <c r="BL392" s="31" t="e">
        <f>BK392*#REF!</f>
        <v>#REF!</v>
      </c>
      <c r="BM392" s="1">
        <f t="shared" si="617"/>
        <v>-2</v>
      </c>
      <c r="BN392" s="61">
        <v>12</v>
      </c>
      <c r="BO392" s="61">
        <f t="shared" si="618"/>
        <v>0</v>
      </c>
      <c r="BP392" s="1">
        <f t="shared" si="619"/>
        <v>4</v>
      </c>
      <c r="BQ392" s="206"/>
      <c r="BR392" s="61">
        <v>0.45</v>
      </c>
      <c r="BS392" s="337">
        <f t="shared" si="620"/>
        <v>0</v>
      </c>
      <c r="BT392" s="225">
        <f t="shared" si="621"/>
        <v>-1</v>
      </c>
      <c r="BU392" s="61"/>
      <c r="BV392" s="1" t="s">
        <v>412</v>
      </c>
      <c r="BW392" s="1">
        <f t="shared" si="622"/>
        <v>4</v>
      </c>
      <c r="BX392" s="206" t="s">
        <v>408</v>
      </c>
      <c r="BY392" s="206">
        <f t="shared" si="623"/>
        <v>5</v>
      </c>
      <c r="BZ392" s="3">
        <v>45965</v>
      </c>
      <c r="CA392" s="1" t="s">
        <v>437</v>
      </c>
      <c r="CE392" t="s">
        <v>120</v>
      </c>
      <c r="CF392" t="s">
        <v>163</v>
      </c>
      <c r="CG392" t="s">
        <v>163</v>
      </c>
      <c r="CH392" t="s">
        <v>163</v>
      </c>
      <c r="CL392" s="332"/>
      <c r="CR392" t="s">
        <v>1094</v>
      </c>
    </row>
    <row r="393" spans="2:96" x14ac:dyDescent="0.2">
      <c r="B393" s="246"/>
      <c r="C393" s="246"/>
      <c r="D393" s="246"/>
      <c r="E393" s="246"/>
      <c r="F393" s="246"/>
      <c r="G393" s="246"/>
      <c r="H393" s="246"/>
      <c r="I393" s="246"/>
      <c r="J393" s="246"/>
      <c r="K393" s="246"/>
      <c r="L393" s="270"/>
      <c r="M393" s="358"/>
      <c r="N393" s="335"/>
      <c r="O393" s="246"/>
      <c r="P393" s="246"/>
      <c r="Q393" s="246"/>
      <c r="R393" s="246"/>
      <c r="S393" s="249" t="str">
        <f t="shared" si="600"/>
        <v>˃</v>
      </c>
      <c r="T393" s="246"/>
      <c r="U393" s="208" t="s">
        <v>1096</v>
      </c>
      <c r="V393" t="s">
        <v>1097</v>
      </c>
      <c r="X393" s="80">
        <v>5.61</v>
      </c>
      <c r="Y393" s="189"/>
      <c r="Z393" s="189"/>
      <c r="AA393" s="22">
        <f t="shared" si="601"/>
        <v>54</v>
      </c>
      <c r="AB393" s="336">
        <f t="shared" si="602"/>
        <v>13</v>
      </c>
      <c r="AC393" s="337">
        <f t="shared" si="603"/>
        <v>31</v>
      </c>
      <c r="AD393" s="366">
        <f>AB393*M491</f>
        <v>0</v>
      </c>
      <c r="AE393" s="337">
        <f>AC393*M491</f>
        <v>0</v>
      </c>
      <c r="AF393" s="332">
        <v>261463</v>
      </c>
      <c r="AG393" s="332">
        <v>-91212</v>
      </c>
      <c r="AH393" s="225" t="str">
        <f t="shared" si="604"/>
        <v>F</v>
      </c>
      <c r="AI393" s="31">
        <f t="shared" si="605"/>
        <v>0</v>
      </c>
      <c r="AJ393" s="284">
        <v>30</v>
      </c>
      <c r="AK393" s="31">
        <f t="shared" si="606"/>
        <v>-10</v>
      </c>
      <c r="AL393" s="22"/>
      <c r="AM393" s="2" t="s">
        <v>398</v>
      </c>
      <c r="AN393" s="22">
        <f t="shared" si="607"/>
        <v>12</v>
      </c>
      <c r="AP393" s="31"/>
      <c r="AQ393" s="475" t="s">
        <v>405</v>
      </c>
      <c r="AR393" s="1">
        <f t="shared" si="608"/>
        <v>5</v>
      </c>
      <c r="AS393" s="189">
        <v>0.85</v>
      </c>
      <c r="AT393" s="22">
        <f t="shared" si="609"/>
        <v>5</v>
      </c>
      <c r="AU393" s="189">
        <v>-4.95</v>
      </c>
      <c r="AV393" s="22">
        <f t="shared" si="624"/>
        <v>5</v>
      </c>
      <c r="AW393" s="189">
        <v>-0.25</v>
      </c>
      <c r="AX393" s="22">
        <f t="shared" si="610"/>
        <v>5</v>
      </c>
      <c r="AY393" s="273" t="s">
        <v>406</v>
      </c>
      <c r="AZ393" s="189">
        <f t="shared" si="611"/>
        <v>0</v>
      </c>
      <c r="BA393" s="18">
        <v>0.64</v>
      </c>
      <c r="BB393" s="1">
        <f t="shared" si="612"/>
        <v>2</v>
      </c>
      <c r="BC393" s="3">
        <v>45657</v>
      </c>
      <c r="BD393" s="22">
        <v>4.05</v>
      </c>
      <c r="BE393" s="22">
        <f t="shared" si="613"/>
        <v>5.61</v>
      </c>
      <c r="BF393" s="18">
        <f t="shared" si="614"/>
        <v>0.38518518518518535</v>
      </c>
      <c r="BG393" s="1">
        <f t="shared" si="615"/>
        <v>4</v>
      </c>
      <c r="BH393" s="225">
        <v>2</v>
      </c>
      <c r="BI393" s="225">
        <f>BH393*M491</f>
        <v>0</v>
      </c>
      <c r="BJ393" s="225">
        <f t="shared" si="616"/>
        <v>2</v>
      </c>
      <c r="BK393" s="31">
        <v>6</v>
      </c>
      <c r="BL393" s="31">
        <f>BK393*M491</f>
        <v>0</v>
      </c>
      <c r="BM393" s="1">
        <f t="shared" si="617"/>
        <v>1</v>
      </c>
      <c r="BN393" s="61">
        <v>65</v>
      </c>
      <c r="BO393" s="61">
        <f t="shared" si="618"/>
        <v>0</v>
      </c>
      <c r="BP393" s="1">
        <f t="shared" si="619"/>
        <v>-2</v>
      </c>
      <c r="BQ393" s="206"/>
      <c r="BR393" s="61">
        <v>0.87</v>
      </c>
      <c r="BS393" s="337">
        <f t="shared" si="620"/>
        <v>0</v>
      </c>
      <c r="BT393" s="225">
        <f t="shared" si="621"/>
        <v>12</v>
      </c>
      <c r="BU393" s="61"/>
      <c r="BV393" s="1" t="s">
        <v>415</v>
      </c>
      <c r="BW393" s="1">
        <f t="shared" si="622"/>
        <v>-8</v>
      </c>
      <c r="BX393" s="206" t="s">
        <v>408</v>
      </c>
      <c r="BY393" s="206">
        <f t="shared" si="623"/>
        <v>5</v>
      </c>
      <c r="BZ393" s="3">
        <v>45967</v>
      </c>
      <c r="CA393" s="1" t="s">
        <v>510</v>
      </c>
      <c r="CB393" s="61"/>
      <c r="CC393" s="61"/>
      <c r="CD393" s="332"/>
      <c r="CE393" t="s">
        <v>120</v>
      </c>
      <c r="CF393" t="s">
        <v>163</v>
      </c>
      <c r="CG393" t="s">
        <v>163</v>
      </c>
      <c r="CH393" t="s">
        <v>163</v>
      </c>
      <c r="CL393" s="332"/>
      <c r="CR393" t="s">
        <v>1096</v>
      </c>
    </row>
    <row r="394" spans="2:96" x14ac:dyDescent="0.2">
      <c r="B394" s="246"/>
      <c r="C394" s="246"/>
      <c r="D394" s="246"/>
      <c r="E394" s="246"/>
      <c r="F394" s="246"/>
      <c r="G394" s="246"/>
      <c r="H394" s="246"/>
      <c r="I394" s="246"/>
      <c r="J394" s="246"/>
      <c r="K394" s="246"/>
      <c r="L394" s="270"/>
      <c r="M394" s="358"/>
      <c r="N394" s="335"/>
      <c r="O394" s="246"/>
      <c r="P394" s="246"/>
      <c r="Q394" s="246"/>
      <c r="R394" s="246"/>
      <c r="S394" s="249" t="str">
        <f t="shared" si="600"/>
        <v>˄</v>
      </c>
      <c r="T394" s="229"/>
      <c r="U394" s="208" t="s">
        <v>1098</v>
      </c>
      <c r="V394" t="s">
        <v>1099</v>
      </c>
      <c r="X394" s="189">
        <v>30.25</v>
      </c>
      <c r="Y394" s="189"/>
      <c r="Z394" s="189"/>
      <c r="AA394" s="22">
        <f t="shared" si="601"/>
        <v>83</v>
      </c>
      <c r="AB394" s="336">
        <f t="shared" si="602"/>
        <v>13</v>
      </c>
      <c r="AC394" s="337">
        <f t="shared" si="603"/>
        <v>31</v>
      </c>
      <c r="AD394" s="366">
        <f>AB394*M493</f>
        <v>0</v>
      </c>
      <c r="AE394" s="337">
        <f>AC394*M493</f>
        <v>0</v>
      </c>
      <c r="AF394" s="332">
        <v>286722</v>
      </c>
      <c r="AG394" s="332">
        <v>-39941</v>
      </c>
      <c r="AH394" s="225" t="str">
        <f t="shared" si="604"/>
        <v>F</v>
      </c>
      <c r="AI394" s="31">
        <f t="shared" si="605"/>
        <v>0</v>
      </c>
      <c r="AJ394" s="284">
        <v>51</v>
      </c>
      <c r="AK394" s="31">
        <f t="shared" si="606"/>
        <v>0</v>
      </c>
      <c r="AL394" s="22"/>
      <c r="AM394" s="453" t="s">
        <v>399</v>
      </c>
      <c r="AN394" s="22">
        <f t="shared" si="607"/>
        <v>5</v>
      </c>
      <c r="AP394" s="31"/>
      <c r="AQ394" s="176" t="s">
        <v>401</v>
      </c>
      <c r="AR394" s="1">
        <f t="shared" si="608"/>
        <v>20</v>
      </c>
      <c r="AS394" s="189">
        <v>0.04</v>
      </c>
      <c r="AT394" s="22">
        <f t="shared" si="609"/>
        <v>5</v>
      </c>
      <c r="AU394" s="189">
        <v>-7.85</v>
      </c>
      <c r="AV394" s="22">
        <f t="shared" si="624"/>
        <v>5</v>
      </c>
      <c r="AW394" s="189">
        <v>-0.78</v>
      </c>
      <c r="AX394" s="22">
        <f t="shared" si="610"/>
        <v>5</v>
      </c>
      <c r="AY394" s="176" t="s">
        <v>401</v>
      </c>
      <c r="AZ394" s="189">
        <f t="shared" si="611"/>
        <v>20</v>
      </c>
      <c r="BA394" s="18">
        <v>-0.14699999999999999</v>
      </c>
      <c r="BB394" s="1">
        <f t="shared" si="612"/>
        <v>-1</v>
      </c>
      <c r="BC394" s="3">
        <v>45657</v>
      </c>
      <c r="BD394" s="22">
        <v>67.209999999999994</v>
      </c>
      <c r="BE394" s="22">
        <f t="shared" si="613"/>
        <v>30.25</v>
      </c>
      <c r="BF394" s="18">
        <f t="shared" si="614"/>
        <v>-0.54991816693944351</v>
      </c>
      <c r="BG394" s="1">
        <f t="shared" si="615"/>
        <v>-2</v>
      </c>
      <c r="BH394" s="225">
        <v>2.5</v>
      </c>
      <c r="BI394" s="225">
        <f>BH394*M493</f>
        <v>0</v>
      </c>
      <c r="BJ394" s="225">
        <f t="shared" si="616"/>
        <v>2</v>
      </c>
      <c r="BK394" s="31">
        <v>-11</v>
      </c>
      <c r="BL394" s="31">
        <f>BK394*M493</f>
        <v>0</v>
      </c>
      <c r="BM394" s="1">
        <f t="shared" si="617"/>
        <v>-2</v>
      </c>
      <c r="BN394" s="61">
        <v>77</v>
      </c>
      <c r="BO394" s="61">
        <f t="shared" si="618"/>
        <v>0</v>
      </c>
      <c r="BP394" s="1">
        <f t="shared" si="619"/>
        <v>-3</v>
      </c>
      <c r="BQ394" s="206"/>
      <c r="BR394" s="61">
        <v>0.74</v>
      </c>
      <c r="BS394" s="337">
        <f t="shared" si="620"/>
        <v>0</v>
      </c>
      <c r="BT394" s="225">
        <f t="shared" si="621"/>
        <v>8</v>
      </c>
      <c r="BU394" s="61"/>
      <c r="BV394" s="1" t="s">
        <v>413</v>
      </c>
      <c r="BW394" s="1">
        <f t="shared" si="622"/>
        <v>0</v>
      </c>
      <c r="BX394" s="206" t="s">
        <v>408</v>
      </c>
      <c r="BY394" s="206">
        <f t="shared" si="623"/>
        <v>5</v>
      </c>
      <c r="BZ394" s="3">
        <v>45966</v>
      </c>
      <c r="CA394" s="1" t="s">
        <v>437</v>
      </c>
      <c r="CB394" s="61">
        <v>27</v>
      </c>
      <c r="CC394" s="61">
        <v>67</v>
      </c>
      <c r="CD394" s="61"/>
      <c r="CE394" t="s">
        <v>120</v>
      </c>
      <c r="CF394" t="s">
        <v>163</v>
      </c>
      <c r="CG394" t="s">
        <v>1100</v>
      </c>
      <c r="CL394" s="332"/>
      <c r="CR394" t="s">
        <v>1098</v>
      </c>
    </row>
    <row r="395" spans="2:96" ht="17.25" hidden="1" customHeight="1" x14ac:dyDescent="0.2">
      <c r="B395" s="246"/>
      <c r="C395" s="246"/>
      <c r="D395" s="246"/>
      <c r="E395" s="246"/>
      <c r="F395" s="246"/>
      <c r="G395" s="246"/>
      <c r="H395" s="246"/>
      <c r="I395" s="246"/>
      <c r="J395" s="246"/>
      <c r="K395" s="246"/>
      <c r="L395" s="270"/>
      <c r="M395" s="358"/>
      <c r="N395" s="335"/>
      <c r="O395" s="246"/>
      <c r="P395" s="246"/>
      <c r="Q395" s="246"/>
      <c r="R395" s="246"/>
      <c r="S395" s="249"/>
      <c r="T395" s="208"/>
      <c r="U395" s="444"/>
      <c r="X395" s="80"/>
      <c r="Y395" s="189"/>
      <c r="Z395" s="189"/>
      <c r="AA395" s="22">
        <f t="shared" si="601"/>
        <v>1.5</v>
      </c>
      <c r="AB395" s="336">
        <f t="shared" si="602"/>
        <v>0</v>
      </c>
      <c r="AC395" s="337">
        <f t="shared" si="603"/>
        <v>0</v>
      </c>
      <c r="AD395" s="366">
        <f>AB395*M395</f>
        <v>0</v>
      </c>
      <c r="AE395" s="337">
        <f>AC395*M395</f>
        <v>0</v>
      </c>
      <c r="AF395" s="332"/>
      <c r="AG395" s="332"/>
      <c r="AH395" s="225" t="str">
        <f t="shared" si="604"/>
        <v>F</v>
      </c>
      <c r="AI395" s="31">
        <f t="shared" si="605"/>
        <v>0</v>
      </c>
      <c r="AJ395" s="284"/>
      <c r="AK395" s="31">
        <f t="shared" si="606"/>
        <v>0</v>
      </c>
      <c r="AL395" s="22"/>
      <c r="AM395" s="2"/>
      <c r="AN395" s="22" t="b">
        <f t="shared" si="607"/>
        <v>0</v>
      </c>
      <c r="AP395" s="31"/>
      <c r="AQ395" s="175"/>
      <c r="AR395" s="1" t="b">
        <f t="shared" si="608"/>
        <v>0</v>
      </c>
      <c r="AS395" s="189"/>
      <c r="AT395" s="22">
        <f t="shared" si="609"/>
        <v>5</v>
      </c>
      <c r="AU395" s="189"/>
      <c r="AV395" s="22">
        <f>IF(AU395&lt;0,-7,IF(AU395&lt;15,5,IF(AU395&lt;25,2,IF(AU395=25,-5,IF(AU395&gt;25,0)))))</f>
        <v>5</v>
      </c>
      <c r="AW395" s="189"/>
      <c r="AX395" s="22">
        <f t="shared" si="610"/>
        <v>5</v>
      </c>
      <c r="AY395" s="189"/>
      <c r="AZ395" s="189" t="b">
        <f t="shared" si="611"/>
        <v>0</v>
      </c>
      <c r="BA395" s="18"/>
      <c r="BB395" s="1">
        <f t="shared" si="612"/>
        <v>-2</v>
      </c>
      <c r="BC395" s="3">
        <v>45657</v>
      </c>
      <c r="BD395" s="22"/>
      <c r="BE395" s="22">
        <f t="shared" si="613"/>
        <v>0</v>
      </c>
      <c r="BF395" s="18">
        <f t="shared" si="614"/>
        <v>0</v>
      </c>
      <c r="BG395" s="1">
        <f t="shared" si="615"/>
        <v>-4</v>
      </c>
      <c r="BH395" s="225"/>
      <c r="BI395" s="225">
        <f>BH395*M395</f>
        <v>0</v>
      </c>
      <c r="BJ395" s="225">
        <f t="shared" si="616"/>
        <v>2</v>
      </c>
      <c r="BK395" s="31"/>
      <c r="BL395" s="31">
        <f>BK395*M395</f>
        <v>0</v>
      </c>
      <c r="BM395" s="1">
        <f t="shared" si="617"/>
        <v>0.5</v>
      </c>
      <c r="BN395" s="61"/>
      <c r="BO395" s="61">
        <f t="shared" si="618"/>
        <v>0</v>
      </c>
      <c r="BP395" s="1">
        <f t="shared" si="619"/>
        <v>5</v>
      </c>
      <c r="BQ395" s="206"/>
      <c r="BR395" s="61"/>
      <c r="BS395" s="337">
        <f t="shared" si="620"/>
        <v>0</v>
      </c>
      <c r="BT395" s="225">
        <f t="shared" si="621"/>
        <v>-5</v>
      </c>
      <c r="BU395" s="61"/>
      <c r="BV395" s="1"/>
      <c r="BW395" s="1" t="b">
        <f t="shared" si="622"/>
        <v>0</v>
      </c>
      <c r="BX395" s="206" t="s">
        <v>408</v>
      </c>
      <c r="BY395" s="206">
        <f t="shared" si="623"/>
        <v>5</v>
      </c>
      <c r="BZ395" s="3"/>
      <c r="CA395" s="1" t="s">
        <v>437</v>
      </c>
      <c r="CB395" s="61"/>
      <c r="CC395" s="61"/>
      <c r="CD395" s="332"/>
      <c r="CL395" s="332"/>
    </row>
    <row r="396" spans="2:96" ht="17.25" hidden="1" customHeight="1" x14ac:dyDescent="0.2">
      <c r="B396" s="246"/>
      <c r="C396" s="246"/>
      <c r="D396" s="246"/>
      <c r="E396" s="246"/>
      <c r="F396" s="246"/>
      <c r="G396" s="246"/>
      <c r="H396" s="246"/>
      <c r="I396" s="246"/>
      <c r="J396" s="246"/>
      <c r="K396" s="246"/>
      <c r="L396" s="270"/>
      <c r="M396" s="358"/>
      <c r="N396" s="335"/>
      <c r="O396" s="246"/>
      <c r="P396" s="246"/>
      <c r="Q396" s="246"/>
      <c r="R396" s="246"/>
      <c r="S396" s="249"/>
      <c r="T396" s="208"/>
      <c r="U396" s="444"/>
      <c r="X396" s="80"/>
      <c r="Y396" s="189"/>
      <c r="Z396" s="189"/>
      <c r="AA396" s="22">
        <f t="shared" si="601"/>
        <v>1.5</v>
      </c>
      <c r="AB396" s="336">
        <f t="shared" si="602"/>
        <v>0</v>
      </c>
      <c r="AC396" s="337">
        <f t="shared" si="603"/>
        <v>0</v>
      </c>
      <c r="AD396" s="366">
        <f>AB396*M396</f>
        <v>0</v>
      </c>
      <c r="AE396" s="337">
        <f>AC396*M396</f>
        <v>0</v>
      </c>
      <c r="AF396" s="332"/>
      <c r="AG396" s="332"/>
      <c r="AH396" s="225" t="str">
        <f t="shared" si="604"/>
        <v>F</v>
      </c>
      <c r="AI396" s="31">
        <f t="shared" si="605"/>
        <v>0</v>
      </c>
      <c r="AJ396" s="284"/>
      <c r="AK396" s="31">
        <f t="shared" si="606"/>
        <v>0</v>
      </c>
      <c r="AL396" s="22"/>
      <c r="AM396" s="2"/>
      <c r="AN396" s="22" t="b">
        <f t="shared" si="607"/>
        <v>0</v>
      </c>
      <c r="AP396" s="31"/>
      <c r="AQ396" s="175"/>
      <c r="AR396" s="1" t="b">
        <f t="shared" si="608"/>
        <v>0</v>
      </c>
      <c r="AS396" s="189"/>
      <c r="AT396" s="22">
        <f t="shared" si="609"/>
        <v>5</v>
      </c>
      <c r="AU396" s="189"/>
      <c r="AV396" s="22">
        <f>IF(AU396&lt;0,-7,IF(AU396&lt;15,5,IF(AU396&lt;25,2,IF(AU396=25,-5,IF(AU396&gt;25,0)))))</f>
        <v>5</v>
      </c>
      <c r="AW396" s="189"/>
      <c r="AX396" s="22">
        <f t="shared" si="610"/>
        <v>5</v>
      </c>
      <c r="AY396" s="189"/>
      <c r="AZ396" s="189" t="b">
        <f t="shared" si="611"/>
        <v>0</v>
      </c>
      <c r="BA396" s="18"/>
      <c r="BB396" s="1">
        <f t="shared" si="612"/>
        <v>-2</v>
      </c>
      <c r="BC396" s="3">
        <v>45657</v>
      </c>
      <c r="BD396" s="22"/>
      <c r="BE396" s="22">
        <f t="shared" si="613"/>
        <v>0</v>
      </c>
      <c r="BF396" s="18">
        <f t="shared" si="614"/>
        <v>0</v>
      </c>
      <c r="BG396" s="1">
        <f t="shared" si="615"/>
        <v>-4</v>
      </c>
      <c r="BH396" s="225"/>
      <c r="BI396" s="225">
        <f>BH396*M396</f>
        <v>0</v>
      </c>
      <c r="BJ396" s="225">
        <f t="shared" si="616"/>
        <v>2</v>
      </c>
      <c r="BK396" s="31"/>
      <c r="BL396" s="31">
        <f>BK396*M396</f>
        <v>0</v>
      </c>
      <c r="BM396" s="1">
        <f t="shared" si="617"/>
        <v>0.5</v>
      </c>
      <c r="BN396" s="61"/>
      <c r="BO396" s="61">
        <f t="shared" si="618"/>
        <v>0</v>
      </c>
      <c r="BP396" s="1">
        <f t="shared" si="619"/>
        <v>5</v>
      </c>
      <c r="BQ396" s="206"/>
      <c r="BR396" s="61"/>
      <c r="BS396" s="337">
        <f t="shared" si="620"/>
        <v>0</v>
      </c>
      <c r="BT396" s="225">
        <f t="shared" si="621"/>
        <v>-5</v>
      </c>
      <c r="BU396" s="61"/>
      <c r="BV396" s="1"/>
      <c r="BW396" s="1" t="b">
        <f t="shared" si="622"/>
        <v>0</v>
      </c>
      <c r="BX396" s="206" t="s">
        <v>408</v>
      </c>
      <c r="BY396" s="206">
        <f t="shared" si="623"/>
        <v>5</v>
      </c>
      <c r="BZ396" s="3"/>
      <c r="CA396" s="1" t="s">
        <v>437</v>
      </c>
      <c r="CB396" s="61"/>
      <c r="CC396" s="61"/>
      <c r="CD396" s="332"/>
      <c r="CL396" s="332"/>
    </row>
    <row r="397" spans="2:96" ht="15.75" hidden="1" customHeight="1" x14ac:dyDescent="0.2">
      <c r="B397" s="246"/>
      <c r="C397" s="246"/>
      <c r="D397" s="246"/>
      <c r="E397" s="246"/>
      <c r="F397" s="246"/>
      <c r="G397" s="246"/>
      <c r="H397" s="246"/>
      <c r="I397" s="246"/>
      <c r="J397" s="246"/>
      <c r="K397" s="246"/>
      <c r="L397" s="270"/>
      <c r="M397" s="358"/>
      <c r="N397" s="335"/>
      <c r="O397" s="246"/>
      <c r="P397" s="246"/>
      <c r="Q397" s="246"/>
      <c r="R397" s="246"/>
      <c r="S397" s="249"/>
      <c r="T397" s="443"/>
      <c r="U397" s="33"/>
      <c r="X397" s="80"/>
      <c r="Y397" s="189"/>
      <c r="Z397" s="189"/>
      <c r="AA397" s="22">
        <f t="shared" si="601"/>
        <v>1.5</v>
      </c>
      <c r="AB397" s="336">
        <f t="shared" si="602"/>
        <v>0</v>
      </c>
      <c r="AC397" s="337">
        <f t="shared" si="603"/>
        <v>0</v>
      </c>
      <c r="AD397" s="366">
        <f>AB397*M397</f>
        <v>0</v>
      </c>
      <c r="AE397" s="337">
        <f>AC397*M397</f>
        <v>0</v>
      </c>
      <c r="AF397" s="332"/>
      <c r="AG397" s="332"/>
      <c r="AH397" s="225" t="str">
        <f t="shared" si="604"/>
        <v>F</v>
      </c>
      <c r="AI397" s="31">
        <f t="shared" si="605"/>
        <v>0</v>
      </c>
      <c r="AJ397" s="284"/>
      <c r="AK397" s="31">
        <f t="shared" si="606"/>
        <v>0</v>
      </c>
      <c r="AL397" s="22"/>
      <c r="AM397" s="2"/>
      <c r="AN397" s="22" t="b">
        <f t="shared" si="607"/>
        <v>0</v>
      </c>
      <c r="AP397" s="31"/>
      <c r="AQ397" s="175"/>
      <c r="AR397" s="1" t="b">
        <f t="shared" si="608"/>
        <v>0</v>
      </c>
      <c r="AS397" s="189"/>
      <c r="AT397" s="22">
        <f t="shared" si="609"/>
        <v>5</v>
      </c>
      <c r="AU397" s="189"/>
      <c r="AV397" s="22">
        <f>IF(AU397&lt;0,-7,IF(AU397&lt;15,5,IF(AU397&lt;25,2,IF(AU397=25,-5,IF(AU397&gt;25,0)))))</f>
        <v>5</v>
      </c>
      <c r="AW397" s="189"/>
      <c r="AX397" s="22">
        <f t="shared" si="610"/>
        <v>5</v>
      </c>
      <c r="AY397" s="189"/>
      <c r="AZ397" s="189" t="b">
        <f t="shared" si="611"/>
        <v>0</v>
      </c>
      <c r="BA397" s="18"/>
      <c r="BB397" s="1">
        <f t="shared" si="612"/>
        <v>-2</v>
      </c>
      <c r="BC397" s="3">
        <v>45657</v>
      </c>
      <c r="BD397" s="22"/>
      <c r="BE397" s="22">
        <f t="shared" si="613"/>
        <v>0</v>
      </c>
      <c r="BF397" s="18">
        <f t="shared" si="614"/>
        <v>0</v>
      </c>
      <c r="BG397" s="1">
        <f t="shared" si="615"/>
        <v>-4</v>
      </c>
      <c r="BH397" s="225"/>
      <c r="BI397" s="225">
        <f>BH397*M397</f>
        <v>0</v>
      </c>
      <c r="BJ397" s="225">
        <f t="shared" si="616"/>
        <v>2</v>
      </c>
      <c r="BK397" s="31"/>
      <c r="BL397" s="31">
        <f>BK397*M397</f>
        <v>0</v>
      </c>
      <c r="BM397" s="1">
        <f t="shared" si="617"/>
        <v>0.5</v>
      </c>
      <c r="BN397" s="61"/>
      <c r="BO397" s="61">
        <f t="shared" si="618"/>
        <v>0</v>
      </c>
      <c r="BP397" s="1">
        <f t="shared" si="619"/>
        <v>5</v>
      </c>
      <c r="BQ397" s="206"/>
      <c r="BR397" s="61"/>
      <c r="BS397" s="337">
        <f t="shared" si="620"/>
        <v>0</v>
      </c>
      <c r="BT397" s="225">
        <f t="shared" si="621"/>
        <v>-5</v>
      </c>
      <c r="BU397" s="61"/>
      <c r="BV397" s="1"/>
      <c r="BW397" s="1" t="b">
        <f t="shared" si="622"/>
        <v>0</v>
      </c>
      <c r="BX397" s="206" t="s">
        <v>408</v>
      </c>
      <c r="BY397" s="206">
        <f t="shared" si="623"/>
        <v>5</v>
      </c>
      <c r="BZ397" s="3"/>
      <c r="CA397" s="1" t="s">
        <v>437</v>
      </c>
      <c r="CB397" s="61"/>
      <c r="CC397" s="61"/>
      <c r="CD397" s="332"/>
      <c r="CL397" s="332"/>
    </row>
    <row r="398" spans="2:96" ht="15.75" customHeight="1" x14ac:dyDescent="0.2">
      <c r="B398" s="246"/>
      <c r="C398" s="246"/>
      <c r="D398" s="246"/>
      <c r="E398" s="246"/>
      <c r="F398" s="246"/>
      <c r="G398" s="246"/>
      <c r="H398" s="246"/>
      <c r="I398" s="246"/>
      <c r="J398" s="246"/>
      <c r="K398" s="246"/>
      <c r="L398" s="270"/>
      <c r="M398" s="358"/>
      <c r="N398" s="335"/>
      <c r="O398" s="246"/>
      <c r="P398" s="246"/>
      <c r="Q398" s="246"/>
      <c r="R398" s="246"/>
      <c r="S398" s="249"/>
      <c r="T398" s="443"/>
      <c r="U398" s="33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  <c r="BB398" s="80"/>
      <c r="BC398" s="80"/>
      <c r="BD398" s="80"/>
      <c r="BE398" s="80"/>
      <c r="BF398" s="80"/>
      <c r="BG398" s="80"/>
      <c r="BH398" s="80"/>
      <c r="BI398" s="80"/>
      <c r="BJ398" s="80"/>
      <c r="BK398" s="80"/>
      <c r="BL398" s="80"/>
      <c r="BM398" s="80"/>
      <c r="BN398" s="80"/>
      <c r="BO398" s="80"/>
      <c r="BP398" s="80"/>
      <c r="BQ398" s="80"/>
      <c r="BR398" s="80"/>
      <c r="BS398" s="80"/>
      <c r="BT398" s="80"/>
      <c r="BU398" s="80"/>
      <c r="BV398" s="80"/>
      <c r="BW398" s="80"/>
      <c r="BX398" s="80"/>
      <c r="BY398" s="80"/>
      <c r="BZ398" s="80"/>
      <c r="CA398" s="1"/>
      <c r="CB398" s="61"/>
      <c r="CC398" s="61"/>
      <c r="CD398" s="332"/>
      <c r="CL398" s="332"/>
    </row>
    <row r="399" spans="2:96" ht="17.25" customHeight="1" x14ac:dyDescent="0.2">
      <c r="B399" s="246"/>
      <c r="C399" s="246"/>
      <c r="D399" s="246"/>
      <c r="E399" s="246"/>
      <c r="F399" s="246"/>
      <c r="G399" s="246"/>
      <c r="H399" s="246"/>
      <c r="I399" s="246"/>
      <c r="J399" s="246"/>
      <c r="K399" s="246"/>
      <c r="L399" s="270"/>
      <c r="M399" s="358"/>
      <c r="N399" s="335"/>
      <c r="O399" s="246"/>
      <c r="P399" s="246"/>
      <c r="Q399" s="246"/>
      <c r="R399" s="246"/>
      <c r="S399" s="249"/>
      <c r="T399" s="456" t="s">
        <v>676</v>
      </c>
      <c r="U399" s="444" t="s">
        <v>583</v>
      </c>
      <c r="X399" s="80"/>
      <c r="Y399" s="80"/>
      <c r="Z399" s="80"/>
      <c r="AA399" s="80"/>
      <c r="AB399" s="455">
        <f>VLOOKUP(CLEAN(TRIM(T399)), 'ETF''s'!$B$7:$C$42, 2, FALSE)</f>
        <v>34</v>
      </c>
      <c r="AC399" s="506">
        <f>VLOOKUP(CLEAN(TRIM(T399)), 'ETF''s'!$B$7:$D$42, 3, FALSE)</f>
        <v>-10</v>
      </c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80"/>
      <c r="BK399" s="80"/>
      <c r="BL399" s="80"/>
      <c r="BM399" s="80"/>
      <c r="BN399" s="80"/>
      <c r="BO399" s="80"/>
      <c r="BP399" s="80"/>
      <c r="BQ399" s="80"/>
      <c r="BR399" s="80"/>
      <c r="BS399" s="80"/>
      <c r="BT399" s="80"/>
      <c r="BU399" s="80"/>
      <c r="BV399" s="80"/>
      <c r="BW399" s="80"/>
      <c r="BX399" s="80"/>
      <c r="BY399" s="80"/>
      <c r="BZ399" s="80"/>
      <c r="CA399" s="1"/>
      <c r="CB399" s="61"/>
      <c r="CC399" s="61"/>
      <c r="CD399" s="332"/>
      <c r="CL399" s="332"/>
      <c r="CR399" t="s">
        <v>583</v>
      </c>
    </row>
    <row r="400" spans="2:96" x14ac:dyDescent="0.2">
      <c r="B400" s="246"/>
      <c r="C400" s="246"/>
      <c r="D400" s="246"/>
      <c r="E400" s="246"/>
      <c r="F400" s="246"/>
      <c r="G400" s="246"/>
      <c r="H400" s="246"/>
      <c r="I400" s="246"/>
      <c r="J400" s="246"/>
      <c r="K400" s="246"/>
      <c r="L400" s="270"/>
      <c r="M400" s="358"/>
      <c r="N400" s="335"/>
      <c r="O400" s="246"/>
      <c r="P400" s="246"/>
      <c r="Q400" s="246"/>
      <c r="R400" s="246"/>
      <c r="S400" s="249" t="str">
        <f t="shared" ref="S400:S422" si="625">IF(BN400&lt;30,$BX$1,IF(BN400&gt;70,$BR$1,$BV$1))</f>
        <v>˅</v>
      </c>
      <c r="T400" s="246"/>
      <c r="U400" s="208" t="s">
        <v>1101</v>
      </c>
      <c r="V400" t="s">
        <v>1102</v>
      </c>
      <c r="X400" s="80">
        <v>569.62</v>
      </c>
      <c r="Y400" s="189"/>
      <c r="Z400" s="189"/>
      <c r="AA400" s="22">
        <f t="shared" ref="AA400:AA425" si="626">AN400+AP400+AR400+AZ400+BB400+BG400+BJ400+BM400+BT400+BW400+BY400+AC400+AI400+BP400+AK400</f>
        <v>102.5</v>
      </c>
      <c r="AB400" s="266">
        <f t="shared" ref="AB400:AB425" si="627">IF(X400&gt;0,AB$399,0)</f>
        <v>34</v>
      </c>
      <c r="AC400" s="22">
        <f t="shared" ref="AC400:AC425" si="628">IF(AB400&gt;0,AC$399,0)</f>
        <v>-10</v>
      </c>
      <c r="AD400" s="366">
        <f>AB400*M497</f>
        <v>0</v>
      </c>
      <c r="AE400" s="337">
        <f>AC400*M497</f>
        <v>0</v>
      </c>
      <c r="AF400" s="332">
        <v>3285447</v>
      </c>
      <c r="AG400" s="332">
        <v>1227512</v>
      </c>
      <c r="AH400" s="225" t="str">
        <f t="shared" ref="AH400:AH425" si="629">IF(AF400&gt;2500000,AQ$2,IF(AF400&gt;1000000,AR$2,IF(AF400&gt;750000,AS$2,IF(AF400&gt;500000,AT$2,IF(AF400&lt;500000,AU$2)))))</f>
        <v>A</v>
      </c>
      <c r="AI400" s="31">
        <f t="shared" ref="AI400:AI425" si="630">IF(AH400=AQ$2,20,IF(AH400=AR$2,15,IF(AH400=AS$2,10,IF(AH400=AT$2,5,IF(AH400=AU$2,0)))))</f>
        <v>20</v>
      </c>
      <c r="AJ400" s="284">
        <v>85</v>
      </c>
      <c r="AK400" s="31">
        <f t="shared" ref="AK400:AK425" si="631">IF(AJ400&gt;84,20,IF(AJ400&gt;80,15,IF(AJ400&gt;75,10,IF(AJ400&gt;70,5,IF(AJ400&gt;49,0,IF(AJ400&lt;1,0,IF(AJ400&lt;20,-20,IF(AJ400&lt;30,-15,IF(AJ400&lt;40,-10,IF(AJ400&lt;50,-5))))))))))</f>
        <v>20</v>
      </c>
      <c r="AL400" s="22"/>
      <c r="AM400" s="414" t="s">
        <v>396</v>
      </c>
      <c r="AN400" s="22">
        <f t="shared" ref="AN400:AN425" si="632">IF(AM400=$AN$1,20,IF(AM400=$AO$1,17,IF(AM400=$AP$1,12,IF(AM400=$AQ$1,5,IF(AM400=$AR$1,0)))))</f>
        <v>20</v>
      </c>
      <c r="AP400" s="31"/>
      <c r="AQ400" s="239" t="s">
        <v>402</v>
      </c>
      <c r="AR400" s="1">
        <f t="shared" ref="AR400:AR425" si="633">IF(AQ400=$AS$1,20,IF(AQ400=$AU$1,18,IF(AQ400=$AW$1,14,IF(AQ400=$AY$1,10,IF(AQ400=$BA$1,5,IF(AQ400=$BC$1,0,IF(AQ400=$BD$1,-2.5)))))))</f>
        <v>18</v>
      </c>
      <c r="AS400" s="189">
        <v>3.01</v>
      </c>
      <c r="AT400" s="22">
        <f t="shared" ref="AT400:AT425" si="634">IF(AS400&lt;1,5,IF(AS400&lt;2,0,IF(AS400&gt;2,-5, IF(AS400=0,5,IF(AS400&lt;0,-7)))))</f>
        <v>-5</v>
      </c>
      <c r="AU400" s="189">
        <v>76.290000000000006</v>
      </c>
      <c r="AV400" s="22">
        <f>IF(AU400&lt;1,5,IF(AU400&lt;2,0,IF(AU400&gt;2,-5, IF(AU400=0,5,IF(AU400&lt;0,-7)))))</f>
        <v>-5</v>
      </c>
      <c r="AW400" s="189">
        <v>3.81</v>
      </c>
      <c r="AX400" s="22">
        <f t="shared" ref="AX400:AX425" si="635">IF(AW400=1,5,IF(AW400&lt;1,5,IF(AW400&gt;1,0)))</f>
        <v>0</v>
      </c>
      <c r="AY400" s="178" t="s">
        <v>407</v>
      </c>
      <c r="AZ400" s="189">
        <f t="shared" ref="AZ400:AZ425" si="636">IF(AY400=$AS$1,20,IF(AY400=$AU$1,18,IF(AY400=$AW$1,14,IF(AY400=$AY$1,10,IF(AY400=$BA$1,5,IF(AY400=$BC$1,0,IF(AY400=$BD$1,-2.5)))))))</f>
        <v>-2.5</v>
      </c>
      <c r="BA400" s="18">
        <v>2.9350000000000001</v>
      </c>
      <c r="BB400" s="1">
        <f t="shared" ref="BB400:BB425" si="637">IF(BA400&gt;0.05,2,IF(BA400&gt;0,1,IF(BA400&lt;-0.05,-1,IF(BA400&lt;0.1,-2))))</f>
        <v>2</v>
      </c>
      <c r="BC400" s="3">
        <v>45657</v>
      </c>
      <c r="BD400" s="22">
        <v>323.83</v>
      </c>
      <c r="BE400" s="22">
        <f t="shared" ref="BE400:BE425" si="638">X400</f>
        <v>569.62</v>
      </c>
      <c r="BF400" s="18">
        <f t="shared" ref="BF400:BF425" si="639">IF(BD400&gt;0,(BE400-BD400)/BD400,0)</f>
        <v>0.75900935676126369</v>
      </c>
      <c r="BG400" s="1">
        <f t="shared" ref="BG400:BG425" si="640">IF(BF400&gt;0.05,4,IF(BF400&gt;0,2,IF(BF400&lt;-0.05,-2,IF(BF400&lt;0.1,-4))))</f>
        <v>4</v>
      </c>
      <c r="BH400" s="225">
        <v>2.5</v>
      </c>
      <c r="BI400" s="225">
        <f>BH400*M497</f>
        <v>0</v>
      </c>
      <c r="BJ400" s="225">
        <f t="shared" ref="BJ400:BJ425" si="641">IF(BH400&gt;5,-1,IF(BH400&gt;4,0,IF(BH400&gt;3,1,IF(BH400&gt;2,2,IF(BH400&gt;1,2, IF(BH400=0,2,IF(BH400&lt;-5,-2,IF(BH400&lt;4,2,IF(BH400&lt;0,1)))))))))</f>
        <v>2</v>
      </c>
      <c r="BK400" s="31">
        <v>28</v>
      </c>
      <c r="BL400" s="31">
        <f>BK400*M497</f>
        <v>0</v>
      </c>
      <c r="BM400" s="1">
        <f t="shared" ref="BM400:BM425" si="642">IF(BK400&gt;40,4,IF(BK400&gt;30,3.5,IF(BK400&gt;20,3,IF(BK400&gt;10,2,IF(BK400&gt;0,1,IF(BK400=0,0.5,IF(BK400&lt;-40,-4,IF(BK400&lt;-30,-3,IF(BK400&lt;-20,-2.5,IF(BK400&lt;-10,-2,IF(BK400&lt;0,0)))))))))))</f>
        <v>3</v>
      </c>
      <c r="BN400" s="61">
        <v>6</v>
      </c>
      <c r="BO400" s="61">
        <f t="shared" ref="BO400:BO420" si="643">BN400*M400</f>
        <v>0</v>
      </c>
      <c r="BP400" s="1">
        <f t="shared" ref="BP400:BP425" si="644">IF(BN400&lt;10,5,IF(BN400&lt;20,4,IF(BN400&lt;30,3,IF(BN400&lt;40,2,IF(BN400&lt;50,1,IF(BN400=50,0,IF(BN400&gt;90,-5,IF(BN400&gt;80,-4,IF(BN400&gt;70,-3,IF(BN400&gt;60,-2,IF(BN400&gt;50,-1,0)))))))))))</f>
        <v>5</v>
      </c>
      <c r="BQ400" s="206"/>
      <c r="BR400" s="61">
        <v>0.71</v>
      </c>
      <c r="BS400" s="337">
        <f t="shared" ref="BS400:BS420" si="645">BR400*M400</f>
        <v>0</v>
      </c>
      <c r="BT400" s="225">
        <f t="shared" ref="BT400:BT425" si="646">IF(BR400=1,20,IF(BR400&gt;0.9,16,IF(BR400&gt;0.8,12,IF(BR400&gt;0.7,8,IF(BR400&gt;0.6,4,IF(BR400&gt;0.5,0,IF(BR400&gt;0.4,-1,IF(BR400&gt;0.3,-2,IF(BR400&gt;0.2,-3,IF(BR400&gt;0.1,-4,IF(BR400&gt;0,-5,IF(BR400=0,-5))))))))))))</f>
        <v>8</v>
      </c>
      <c r="BU400" s="61"/>
      <c r="BV400" s="1" t="s">
        <v>411</v>
      </c>
      <c r="BW400" s="1">
        <f t="shared" ref="BW400:BW425" si="647">IF(BV400=$BZ$1,8,IF(BV400=$CA$1,4,IF(BV400=$CB$1,0,IF(BV400=$CC$1,-4,IF(BV400=$CE$1,-8)))))</f>
        <v>8</v>
      </c>
      <c r="BX400" s="206" t="s">
        <v>408</v>
      </c>
      <c r="BY400" s="206">
        <f t="shared" ref="BY400:BY425" si="648">IF(BX400=BR$1,5,IF(BX400=BV$1,0,IF(BX400=BX$1,-5)))</f>
        <v>5</v>
      </c>
      <c r="BZ400" s="3"/>
      <c r="CA400" s="1" t="s">
        <v>437</v>
      </c>
      <c r="CE400" t="s">
        <v>120</v>
      </c>
      <c r="CF400" t="s">
        <v>583</v>
      </c>
      <c r="CG400" t="s">
        <v>605</v>
      </c>
      <c r="CH400" t="s">
        <v>581</v>
      </c>
      <c r="CJ400" t="s">
        <v>1103</v>
      </c>
      <c r="CL400" s="332"/>
      <c r="CR400" t="s">
        <v>1101</v>
      </c>
    </row>
    <row r="401" spans="1:96" x14ac:dyDescent="0.2">
      <c r="B401" s="246"/>
      <c r="C401" s="246"/>
      <c r="D401" s="246"/>
      <c r="E401" s="246"/>
      <c r="F401" s="246"/>
      <c r="G401" s="246"/>
      <c r="H401" s="246"/>
      <c r="I401" s="246"/>
      <c r="J401" s="246" t="s">
        <v>1015</v>
      </c>
      <c r="K401" s="246"/>
      <c r="L401" s="270"/>
      <c r="M401" s="358"/>
      <c r="N401" s="335"/>
      <c r="O401" s="246"/>
      <c r="P401" s="246"/>
      <c r="Q401" s="246"/>
      <c r="R401" s="246"/>
      <c r="S401" s="249" t="str">
        <f t="shared" si="625"/>
        <v>˅</v>
      </c>
      <c r="T401" s="246" t="s">
        <v>1016</v>
      </c>
      <c r="U401" s="208" t="s">
        <v>1104</v>
      </c>
      <c r="V401" t="s">
        <v>1105</v>
      </c>
      <c r="X401" s="80">
        <v>507.04</v>
      </c>
      <c r="Y401" s="189"/>
      <c r="Z401" s="189"/>
      <c r="AA401" s="22">
        <f t="shared" si="626"/>
        <v>62.5</v>
      </c>
      <c r="AB401" s="266">
        <f t="shared" si="627"/>
        <v>34</v>
      </c>
      <c r="AC401" s="22">
        <f t="shared" si="628"/>
        <v>-10</v>
      </c>
      <c r="AD401" s="366">
        <f>AB401*M401</f>
        <v>0</v>
      </c>
      <c r="AE401" s="337">
        <f>AC401*M401</f>
        <v>0</v>
      </c>
      <c r="AF401" s="332">
        <v>995948</v>
      </c>
      <c r="AG401" s="332">
        <v>-137239</v>
      </c>
      <c r="AH401" s="225" t="str">
        <f t="shared" si="629"/>
        <v>C</v>
      </c>
      <c r="AI401" s="31">
        <f t="shared" si="630"/>
        <v>10</v>
      </c>
      <c r="AJ401" s="284">
        <v>56</v>
      </c>
      <c r="AK401" s="31">
        <f t="shared" si="631"/>
        <v>0</v>
      </c>
      <c r="AL401" s="22"/>
      <c r="AM401" s="414" t="s">
        <v>396</v>
      </c>
      <c r="AN401" s="22">
        <f t="shared" si="632"/>
        <v>20</v>
      </c>
      <c r="AP401" s="31"/>
      <c r="AQ401" s="175" t="s">
        <v>404</v>
      </c>
      <c r="AR401" s="1">
        <f t="shared" si="633"/>
        <v>10</v>
      </c>
      <c r="AS401" s="189">
        <v>0.53</v>
      </c>
      <c r="AT401" s="22">
        <f t="shared" si="634"/>
        <v>5</v>
      </c>
      <c r="AU401" s="189">
        <v>150.06</v>
      </c>
      <c r="AV401" s="22">
        <f>IF(AU401&lt;0,-7,IF(AU401&lt;15,5,IF(AU401&lt;25,2,IF(AU401=25,-5,IF(AU401&gt;25,0)))))</f>
        <v>0</v>
      </c>
      <c r="AW401" s="189">
        <v>-6.5</v>
      </c>
      <c r="AX401" s="22">
        <f t="shared" si="635"/>
        <v>5</v>
      </c>
      <c r="AY401" s="178" t="s">
        <v>407</v>
      </c>
      <c r="AZ401" s="189">
        <f t="shared" si="636"/>
        <v>-2.5</v>
      </c>
      <c r="BA401" s="18">
        <v>0.67400000000000004</v>
      </c>
      <c r="BB401" s="1">
        <f t="shared" si="637"/>
        <v>2</v>
      </c>
      <c r="BC401" s="3">
        <v>45657</v>
      </c>
      <c r="BD401" s="22">
        <v>333.15</v>
      </c>
      <c r="BE401" s="22">
        <f t="shared" si="638"/>
        <v>507.04</v>
      </c>
      <c r="BF401" s="18">
        <f t="shared" si="639"/>
        <v>0.52195707639201583</v>
      </c>
      <c r="BG401" s="1">
        <f t="shared" si="640"/>
        <v>4</v>
      </c>
      <c r="BH401" s="225">
        <v>3.5</v>
      </c>
      <c r="BI401" s="225">
        <f>BH401*M401</f>
        <v>0</v>
      </c>
      <c r="BJ401" s="225">
        <f t="shared" si="641"/>
        <v>1</v>
      </c>
      <c r="BK401" s="31">
        <v>-6</v>
      </c>
      <c r="BL401" s="31">
        <f>BK401*M401</f>
        <v>0</v>
      </c>
      <c r="BM401" s="1">
        <f t="shared" si="642"/>
        <v>0</v>
      </c>
      <c r="BN401" s="61">
        <v>29</v>
      </c>
      <c r="BO401" s="61">
        <f t="shared" si="643"/>
        <v>0</v>
      </c>
      <c r="BP401" s="1">
        <f t="shared" si="644"/>
        <v>3</v>
      </c>
      <c r="BQ401" s="206"/>
      <c r="BR401" s="61">
        <v>0.92</v>
      </c>
      <c r="BS401" s="337">
        <f t="shared" si="645"/>
        <v>0</v>
      </c>
      <c r="BT401" s="225">
        <f t="shared" si="646"/>
        <v>16</v>
      </c>
      <c r="BU401" s="61"/>
      <c r="BV401" s="1" t="s">
        <v>412</v>
      </c>
      <c r="BW401" s="1">
        <f t="shared" si="647"/>
        <v>4</v>
      </c>
      <c r="BX401" s="206" t="s">
        <v>408</v>
      </c>
      <c r="BY401" s="206">
        <f t="shared" si="648"/>
        <v>5</v>
      </c>
      <c r="BZ401" s="3"/>
      <c r="CA401" s="1" t="s">
        <v>437</v>
      </c>
      <c r="CE401" t="s">
        <v>120</v>
      </c>
      <c r="CF401" t="s">
        <v>583</v>
      </c>
      <c r="CG401" t="s">
        <v>605</v>
      </c>
      <c r="CH401" t="s">
        <v>1106</v>
      </c>
      <c r="CL401" s="332"/>
      <c r="CR401" t="s">
        <v>1104</v>
      </c>
    </row>
    <row r="402" spans="1:96" x14ac:dyDescent="0.2">
      <c r="B402" s="246"/>
      <c r="C402" s="246"/>
      <c r="D402" s="246"/>
      <c r="E402" s="246"/>
      <c r="F402" s="246"/>
      <c r="G402" s="246"/>
      <c r="H402" s="246"/>
      <c r="I402" s="246"/>
      <c r="J402" s="246" t="s">
        <v>1015</v>
      </c>
      <c r="K402" s="246"/>
      <c r="L402" s="270"/>
      <c r="M402" s="358"/>
      <c r="N402" s="335"/>
      <c r="O402" s="246"/>
      <c r="P402" s="246"/>
      <c r="Q402" s="246"/>
      <c r="R402" s="246"/>
      <c r="S402" s="249" t="str">
        <f t="shared" si="625"/>
        <v>˅</v>
      </c>
      <c r="T402" s="246" t="s">
        <v>1016</v>
      </c>
      <c r="U402" s="208" t="s">
        <v>1107</v>
      </c>
      <c r="V402" t="s">
        <v>1108</v>
      </c>
      <c r="X402" s="80">
        <v>217.16</v>
      </c>
      <c r="Y402" s="189"/>
      <c r="Z402" s="189"/>
      <c r="AA402" s="22">
        <f t="shared" si="626"/>
        <v>38.5</v>
      </c>
      <c r="AB402" s="266">
        <f t="shared" si="627"/>
        <v>34</v>
      </c>
      <c r="AC402" s="22">
        <f t="shared" si="628"/>
        <v>-10</v>
      </c>
      <c r="AD402" s="366">
        <f>AB402*M402</f>
        <v>0</v>
      </c>
      <c r="AE402" s="337">
        <f>AC402*M402</f>
        <v>0</v>
      </c>
      <c r="AF402" s="332">
        <v>441340</v>
      </c>
      <c r="AG402" s="332">
        <v>-27464</v>
      </c>
      <c r="AH402" s="225" t="str">
        <f t="shared" si="629"/>
        <v>F</v>
      </c>
      <c r="AI402" s="31">
        <f t="shared" si="630"/>
        <v>0</v>
      </c>
      <c r="AJ402" s="284">
        <v>48</v>
      </c>
      <c r="AK402" s="31">
        <f t="shared" si="631"/>
        <v>-5</v>
      </c>
      <c r="AL402" s="22"/>
      <c r="AM402" s="414" t="s">
        <v>396</v>
      </c>
      <c r="AN402" s="22">
        <f t="shared" si="632"/>
        <v>20</v>
      </c>
      <c r="AP402" s="31"/>
      <c r="AQ402" s="175" t="s">
        <v>404</v>
      </c>
      <c r="AR402" s="1">
        <f t="shared" si="633"/>
        <v>10</v>
      </c>
      <c r="AS402" s="189">
        <v>2.75</v>
      </c>
      <c r="AT402" s="22">
        <f t="shared" si="634"/>
        <v>-5</v>
      </c>
      <c r="AU402" s="189">
        <v>-619.79</v>
      </c>
      <c r="AV402" s="22">
        <f>IF(AU402&lt;0,-7,IF(AU402&lt;15,5,IF(AU402&lt;25,2,IF(AU402=25,-5,IF(AU402&gt;25,0)))))</f>
        <v>-7</v>
      </c>
      <c r="AW402" s="189">
        <v>-25.72</v>
      </c>
      <c r="AX402" s="22">
        <f t="shared" si="635"/>
        <v>5</v>
      </c>
      <c r="AY402" s="178" t="s">
        <v>407</v>
      </c>
      <c r="AZ402" s="189">
        <f t="shared" si="636"/>
        <v>-2.5</v>
      </c>
      <c r="BA402" s="18">
        <v>1.3819999999999999</v>
      </c>
      <c r="BB402" s="1">
        <f t="shared" si="637"/>
        <v>2</v>
      </c>
      <c r="BC402" s="3">
        <v>45657</v>
      </c>
      <c r="BD402" s="22">
        <v>107.68</v>
      </c>
      <c r="BE402" s="22">
        <f t="shared" si="638"/>
        <v>217.16</v>
      </c>
      <c r="BF402" s="18">
        <f t="shared" si="639"/>
        <v>1.0167161961367013</v>
      </c>
      <c r="BG402" s="1">
        <f t="shared" si="640"/>
        <v>4</v>
      </c>
      <c r="BH402" s="225">
        <v>1</v>
      </c>
      <c r="BI402" s="225">
        <f>BH402*M402</f>
        <v>0</v>
      </c>
      <c r="BJ402" s="225">
        <f t="shared" si="641"/>
        <v>2</v>
      </c>
      <c r="BK402" s="31">
        <v>16</v>
      </c>
      <c r="BL402" s="31">
        <f>BK402*M402</f>
        <v>0</v>
      </c>
      <c r="BM402" s="1">
        <f t="shared" si="642"/>
        <v>2</v>
      </c>
      <c r="BN402" s="61">
        <v>27</v>
      </c>
      <c r="BO402" s="61">
        <f t="shared" si="643"/>
        <v>0</v>
      </c>
      <c r="BP402" s="1">
        <f t="shared" si="644"/>
        <v>3</v>
      </c>
      <c r="BQ402" s="206"/>
      <c r="BR402" s="61">
        <v>0.8</v>
      </c>
      <c r="BS402" s="337">
        <f t="shared" si="645"/>
        <v>0</v>
      </c>
      <c r="BT402" s="225">
        <f t="shared" si="646"/>
        <v>8</v>
      </c>
      <c r="BU402" s="61"/>
      <c r="BV402" s="1" t="s">
        <v>413</v>
      </c>
      <c r="BW402" s="1">
        <f t="shared" si="647"/>
        <v>0</v>
      </c>
      <c r="BX402" s="206" t="s">
        <v>408</v>
      </c>
      <c r="BY402" s="206">
        <f t="shared" si="648"/>
        <v>5</v>
      </c>
      <c r="BZ402" s="3">
        <v>45960</v>
      </c>
      <c r="CA402" s="1" t="s">
        <v>437</v>
      </c>
      <c r="CE402" t="s">
        <v>120</v>
      </c>
      <c r="CF402" t="s">
        <v>583</v>
      </c>
      <c r="CG402" t="s">
        <v>605</v>
      </c>
      <c r="CH402" t="s">
        <v>1106</v>
      </c>
      <c r="CJ402" t="s">
        <v>1109</v>
      </c>
      <c r="CL402" s="332"/>
      <c r="CR402" t="s">
        <v>1107</v>
      </c>
    </row>
    <row r="403" spans="1:96" x14ac:dyDescent="0.2">
      <c r="B403" s="246"/>
      <c r="C403" s="246"/>
      <c r="D403" s="246"/>
      <c r="E403" s="246"/>
      <c r="F403" s="246"/>
      <c r="G403" s="246"/>
      <c r="H403" s="246"/>
      <c r="I403" s="246"/>
      <c r="J403" s="246"/>
      <c r="K403" s="246"/>
      <c r="L403" s="270"/>
      <c r="M403" s="358"/>
      <c r="N403" s="335"/>
      <c r="O403" s="246"/>
      <c r="P403" s="246"/>
      <c r="Q403" s="246"/>
      <c r="R403" s="246"/>
      <c r="S403" s="249" t="str">
        <f t="shared" si="625"/>
        <v>˃</v>
      </c>
      <c r="T403" s="246"/>
      <c r="U403" s="208" t="s">
        <v>1110</v>
      </c>
      <c r="V403" t="s">
        <v>1111</v>
      </c>
      <c r="X403" s="80">
        <v>239.14</v>
      </c>
      <c r="Y403" s="189"/>
      <c r="Z403" s="189"/>
      <c r="AA403" s="22">
        <f t="shared" si="626"/>
        <v>49.5</v>
      </c>
      <c r="AB403" s="266">
        <f t="shared" si="627"/>
        <v>34</v>
      </c>
      <c r="AC403" s="22">
        <f t="shared" si="628"/>
        <v>-10</v>
      </c>
      <c r="AD403" s="366">
        <f t="shared" ref="AD403:AD408" si="649">AB403*M498</f>
        <v>0</v>
      </c>
      <c r="AE403" s="337">
        <f t="shared" ref="AE403:AE408" si="650">AC403*M498</f>
        <v>0</v>
      </c>
      <c r="AF403" s="332">
        <v>327877</v>
      </c>
      <c r="AG403" s="332">
        <v>9978</v>
      </c>
      <c r="AH403" s="225" t="str">
        <f t="shared" si="629"/>
        <v>F</v>
      </c>
      <c r="AI403" s="31">
        <f t="shared" si="630"/>
        <v>0</v>
      </c>
      <c r="AJ403" s="284">
        <v>81</v>
      </c>
      <c r="AK403" s="31">
        <f t="shared" si="631"/>
        <v>15</v>
      </c>
      <c r="AL403" s="22"/>
      <c r="AM403" s="371" t="s">
        <v>397</v>
      </c>
      <c r="AN403" s="22">
        <f t="shared" si="632"/>
        <v>17</v>
      </c>
      <c r="AP403" s="31"/>
      <c r="AQ403" s="177" t="s">
        <v>403</v>
      </c>
      <c r="AR403" s="1">
        <f t="shared" si="633"/>
        <v>14</v>
      </c>
      <c r="AS403" s="189">
        <v>0.48</v>
      </c>
      <c r="AT403" s="22">
        <f t="shared" si="634"/>
        <v>5</v>
      </c>
      <c r="AU403" s="189">
        <v>288.12</v>
      </c>
      <c r="AV403" s="22">
        <f>IF(AU403&lt;1,5,IF(AU403&lt;2,0,IF(AU403&gt;2,-5, IF(AU403=0,5,IF(AU403&lt;0,-7)))))</f>
        <v>-5</v>
      </c>
      <c r="AW403" s="189">
        <v>57.62</v>
      </c>
      <c r="AX403" s="22">
        <f t="shared" si="635"/>
        <v>0</v>
      </c>
      <c r="AY403" s="178" t="s">
        <v>407</v>
      </c>
      <c r="AZ403" s="189">
        <f t="shared" si="636"/>
        <v>-2.5</v>
      </c>
      <c r="BA403" s="18">
        <v>0.30399999999999999</v>
      </c>
      <c r="BB403" s="1">
        <f t="shared" si="637"/>
        <v>2</v>
      </c>
      <c r="BC403" s="3">
        <v>45657</v>
      </c>
      <c r="BD403" s="22">
        <v>168.58</v>
      </c>
      <c r="BE403" s="22">
        <f t="shared" si="638"/>
        <v>239.14</v>
      </c>
      <c r="BF403" s="18">
        <f t="shared" si="639"/>
        <v>0.41855498872938646</v>
      </c>
      <c r="BG403" s="1">
        <f t="shared" si="640"/>
        <v>4</v>
      </c>
      <c r="BH403" s="225">
        <v>1</v>
      </c>
      <c r="BI403" s="225">
        <f t="shared" ref="BI403:BI408" si="651">BH403*M498</f>
        <v>0</v>
      </c>
      <c r="BJ403" s="225">
        <f t="shared" si="641"/>
        <v>2</v>
      </c>
      <c r="BK403" s="31">
        <v>-17</v>
      </c>
      <c r="BL403" s="31">
        <f t="shared" ref="BL403:BL408" si="652">BK403*M498</f>
        <v>0</v>
      </c>
      <c r="BM403" s="1">
        <f t="shared" si="642"/>
        <v>-2</v>
      </c>
      <c r="BN403" s="61">
        <v>53</v>
      </c>
      <c r="BO403" s="61">
        <f t="shared" si="643"/>
        <v>0</v>
      </c>
      <c r="BP403" s="1">
        <f t="shared" si="644"/>
        <v>-1</v>
      </c>
      <c r="BQ403" s="206"/>
      <c r="BR403" s="61">
        <v>0.31</v>
      </c>
      <c r="BS403" s="337">
        <f t="shared" si="645"/>
        <v>0</v>
      </c>
      <c r="BT403" s="225">
        <f t="shared" si="646"/>
        <v>-2</v>
      </c>
      <c r="BU403" s="61"/>
      <c r="BV403" s="1" t="s">
        <v>411</v>
      </c>
      <c r="BW403" s="1">
        <f t="shared" si="647"/>
        <v>8</v>
      </c>
      <c r="BX403" s="206" t="s">
        <v>408</v>
      </c>
      <c r="BY403" s="206">
        <f t="shared" si="648"/>
        <v>5</v>
      </c>
      <c r="BZ403" s="3"/>
      <c r="CA403" s="1" t="s">
        <v>437</v>
      </c>
      <c r="CE403" t="s">
        <v>120</v>
      </c>
      <c r="CF403" t="s">
        <v>583</v>
      </c>
      <c r="CG403" t="s">
        <v>605</v>
      </c>
      <c r="CH403" t="s">
        <v>581</v>
      </c>
      <c r="CL403" s="332"/>
      <c r="CR403" t="s">
        <v>1110</v>
      </c>
    </row>
    <row r="404" spans="1:96" x14ac:dyDescent="0.2">
      <c r="B404" s="246"/>
      <c r="C404" s="246"/>
      <c r="D404" s="246"/>
      <c r="E404" s="246"/>
      <c r="F404" s="246"/>
      <c r="G404" s="246"/>
      <c r="H404" s="246"/>
      <c r="I404" s="246"/>
      <c r="J404" s="246"/>
      <c r="K404" s="246"/>
      <c r="L404" s="270"/>
      <c r="M404" s="358"/>
      <c r="N404" s="335"/>
      <c r="O404" s="246"/>
      <c r="P404" s="246"/>
      <c r="Q404" s="246"/>
      <c r="R404" s="246"/>
      <c r="S404" s="249" t="str">
        <f t="shared" si="625"/>
        <v>˅</v>
      </c>
      <c r="T404" s="246"/>
      <c r="U404" s="208" t="s">
        <v>1112</v>
      </c>
      <c r="V404" t="s">
        <v>1113</v>
      </c>
      <c r="X404" s="80">
        <v>68.77</v>
      </c>
      <c r="Y404" s="189"/>
      <c r="Z404" s="189"/>
      <c r="AA404" s="22">
        <f t="shared" si="626"/>
        <v>43</v>
      </c>
      <c r="AB404" s="266">
        <f t="shared" si="627"/>
        <v>34</v>
      </c>
      <c r="AC404" s="22">
        <f t="shared" si="628"/>
        <v>-10</v>
      </c>
      <c r="AD404" s="366">
        <f t="shared" si="649"/>
        <v>0</v>
      </c>
      <c r="AE404" s="337">
        <f t="shared" si="650"/>
        <v>0</v>
      </c>
      <c r="AF404" s="332">
        <v>340225</v>
      </c>
      <c r="AG404" s="332">
        <v>3303</v>
      </c>
      <c r="AH404" s="225" t="str">
        <f t="shared" si="629"/>
        <v>F</v>
      </c>
      <c r="AI404" s="31">
        <f t="shared" si="630"/>
        <v>0</v>
      </c>
      <c r="AJ404" s="284">
        <v>64</v>
      </c>
      <c r="AK404" s="31">
        <f t="shared" si="631"/>
        <v>0</v>
      </c>
      <c r="AL404" s="22"/>
      <c r="AM404" s="2" t="s">
        <v>398</v>
      </c>
      <c r="AN404" s="22">
        <f t="shared" si="632"/>
        <v>12</v>
      </c>
      <c r="AP404" s="31"/>
      <c r="AQ404" s="177" t="s">
        <v>403</v>
      </c>
      <c r="AR404" s="1">
        <f t="shared" si="633"/>
        <v>14</v>
      </c>
      <c r="AS404" s="189">
        <v>-2.11</v>
      </c>
      <c r="AT404" s="22">
        <f t="shared" si="634"/>
        <v>5</v>
      </c>
      <c r="AU404" s="189">
        <v>97.63</v>
      </c>
      <c r="AV404" s="22">
        <f>IF(AU404&lt;1,5,IF(AU404&lt;2,0,IF(AU404&gt;2,-5, IF(AU404=0,5,IF(AU404&lt;0,-7)))))</f>
        <v>-5</v>
      </c>
      <c r="AW404" s="189">
        <v>14.6</v>
      </c>
      <c r="AX404" s="22">
        <f t="shared" si="635"/>
        <v>0</v>
      </c>
      <c r="AY404" s="175" t="s">
        <v>404</v>
      </c>
      <c r="AZ404" s="189">
        <f t="shared" si="636"/>
        <v>10</v>
      </c>
      <c r="BA404" s="18">
        <v>5.8000000000000003E-2</v>
      </c>
      <c r="BB404" s="1">
        <f t="shared" si="637"/>
        <v>2</v>
      </c>
      <c r="BC404" s="3">
        <v>45657</v>
      </c>
      <c r="BD404" s="22">
        <v>61.18</v>
      </c>
      <c r="BE404" s="22">
        <f t="shared" si="638"/>
        <v>68.77</v>
      </c>
      <c r="BF404" s="18">
        <f t="shared" si="639"/>
        <v>0.12406015037593979</v>
      </c>
      <c r="BG404" s="1">
        <f t="shared" si="640"/>
        <v>4</v>
      </c>
      <c r="BH404" s="225">
        <v>3</v>
      </c>
      <c r="BI404" s="225">
        <f t="shared" si="651"/>
        <v>0</v>
      </c>
      <c r="BJ404" s="225">
        <f t="shared" si="641"/>
        <v>2</v>
      </c>
      <c r="BK404" s="31">
        <v>-41</v>
      </c>
      <c r="BL404" s="31">
        <f t="shared" si="652"/>
        <v>0</v>
      </c>
      <c r="BM404" s="1">
        <f t="shared" si="642"/>
        <v>-4</v>
      </c>
      <c r="BN404" s="61">
        <v>8</v>
      </c>
      <c r="BO404" s="61">
        <f t="shared" si="643"/>
        <v>0</v>
      </c>
      <c r="BP404" s="1">
        <f t="shared" si="644"/>
        <v>5</v>
      </c>
      <c r="BQ404" s="206"/>
      <c r="BR404" s="61">
        <v>0.08</v>
      </c>
      <c r="BS404" s="337">
        <f t="shared" si="645"/>
        <v>0</v>
      </c>
      <c r="BT404" s="225">
        <f t="shared" si="646"/>
        <v>-5</v>
      </c>
      <c r="BU404" s="61"/>
      <c r="BV404" s="1" t="s">
        <v>411</v>
      </c>
      <c r="BW404" s="1">
        <f t="shared" si="647"/>
        <v>8</v>
      </c>
      <c r="BX404" s="206" t="s">
        <v>408</v>
      </c>
      <c r="BY404" s="206">
        <f t="shared" si="648"/>
        <v>5</v>
      </c>
      <c r="BZ404" s="3"/>
      <c r="CA404" s="1" t="s">
        <v>437</v>
      </c>
      <c r="CE404" t="s">
        <v>120</v>
      </c>
      <c r="CF404" t="s">
        <v>583</v>
      </c>
      <c r="CG404" t="s">
        <v>605</v>
      </c>
      <c r="CH404" t="s">
        <v>1106</v>
      </c>
      <c r="CL404" s="332"/>
      <c r="CR404" t="s">
        <v>1112</v>
      </c>
    </row>
    <row r="405" spans="1:96" x14ac:dyDescent="0.2">
      <c r="B405" s="246"/>
      <c r="C405" s="246"/>
      <c r="D405" s="246"/>
      <c r="E405" s="246"/>
      <c r="F405" s="246"/>
      <c r="G405" s="246"/>
      <c r="H405" s="246"/>
      <c r="I405" s="246"/>
      <c r="J405" s="246"/>
      <c r="K405" s="246"/>
      <c r="L405" s="270"/>
      <c r="M405" s="358"/>
      <c r="N405" s="335"/>
      <c r="O405" s="246"/>
      <c r="P405" s="246"/>
      <c r="Q405" s="246"/>
      <c r="R405" s="246"/>
      <c r="S405" s="249" t="str">
        <f t="shared" si="625"/>
        <v>˃</v>
      </c>
      <c r="T405" s="246"/>
      <c r="U405" s="208" t="s">
        <v>1114</v>
      </c>
      <c r="V405" t="s">
        <v>1115</v>
      </c>
      <c r="X405" s="80">
        <v>50.72</v>
      </c>
      <c r="Y405" s="189"/>
      <c r="Z405" s="189"/>
      <c r="AA405" s="22">
        <f t="shared" si="626"/>
        <v>26.5</v>
      </c>
      <c r="AB405" s="266">
        <f t="shared" si="627"/>
        <v>34</v>
      </c>
      <c r="AC405" s="22">
        <f t="shared" si="628"/>
        <v>-10</v>
      </c>
      <c r="AD405" s="366">
        <f t="shared" si="649"/>
        <v>0</v>
      </c>
      <c r="AE405" s="337">
        <f t="shared" si="650"/>
        <v>0</v>
      </c>
      <c r="AF405" s="332">
        <v>258117</v>
      </c>
      <c r="AG405" s="332">
        <v>46235</v>
      </c>
      <c r="AH405" s="225" t="str">
        <f t="shared" si="629"/>
        <v>F</v>
      </c>
      <c r="AI405" s="31">
        <f t="shared" si="630"/>
        <v>0</v>
      </c>
      <c r="AJ405" s="284">
        <v>83</v>
      </c>
      <c r="AK405" s="31">
        <f t="shared" si="631"/>
        <v>15</v>
      </c>
      <c r="AL405" s="22"/>
      <c r="AM405" s="2" t="s">
        <v>398</v>
      </c>
      <c r="AN405" s="22">
        <f t="shared" si="632"/>
        <v>12</v>
      </c>
      <c r="AP405" s="31"/>
      <c r="AQ405" s="175" t="s">
        <v>404</v>
      </c>
      <c r="AR405" s="1">
        <f t="shared" si="633"/>
        <v>10</v>
      </c>
      <c r="AS405" s="189">
        <v>1.0900000000000001</v>
      </c>
      <c r="AT405" s="22">
        <f t="shared" si="634"/>
        <v>0</v>
      </c>
      <c r="AU405" s="189">
        <v>61.69</v>
      </c>
      <c r="AV405" s="22">
        <f t="shared" ref="AV405:AV425" si="653">IF(AU405&lt;0,-7,IF(AU405&lt;15,5,IF(AU405&lt;25,2,IF(AU405=25,-5,IF(AU405&gt;25,0)))))</f>
        <v>0</v>
      </c>
      <c r="AW405" s="189">
        <v>5.1100000000000003</v>
      </c>
      <c r="AX405" s="22">
        <f t="shared" si="635"/>
        <v>0</v>
      </c>
      <c r="AY405" s="178" t="s">
        <v>407</v>
      </c>
      <c r="AZ405" s="189">
        <f t="shared" si="636"/>
        <v>-2.5</v>
      </c>
      <c r="BA405" s="18">
        <v>-1.6E-2</v>
      </c>
      <c r="BB405" s="1">
        <f t="shared" si="637"/>
        <v>-2</v>
      </c>
      <c r="BC405" s="3">
        <v>45657</v>
      </c>
      <c r="BD405" s="22">
        <v>46.49</v>
      </c>
      <c r="BE405" s="22">
        <f t="shared" si="638"/>
        <v>50.72</v>
      </c>
      <c r="BF405" s="18">
        <f t="shared" si="639"/>
        <v>9.0987309098730845E-2</v>
      </c>
      <c r="BG405" s="1">
        <f t="shared" si="640"/>
        <v>4</v>
      </c>
      <c r="BH405" s="225">
        <v>-3.5</v>
      </c>
      <c r="BI405" s="225">
        <f t="shared" si="651"/>
        <v>0</v>
      </c>
      <c r="BJ405" s="225">
        <f t="shared" si="641"/>
        <v>2</v>
      </c>
      <c r="BK405" s="31">
        <v>-33</v>
      </c>
      <c r="BL405" s="31">
        <f t="shared" si="652"/>
        <v>0</v>
      </c>
      <c r="BM405" s="1">
        <f t="shared" si="642"/>
        <v>-3</v>
      </c>
      <c r="BN405" s="61">
        <v>43</v>
      </c>
      <c r="BO405" s="61">
        <f t="shared" si="643"/>
        <v>0</v>
      </c>
      <c r="BP405" s="1">
        <f t="shared" si="644"/>
        <v>1</v>
      </c>
      <c r="BQ405" s="206"/>
      <c r="BR405" s="61">
        <v>0.03</v>
      </c>
      <c r="BS405" s="337">
        <f t="shared" si="645"/>
        <v>0</v>
      </c>
      <c r="BT405" s="225">
        <f t="shared" si="646"/>
        <v>-5</v>
      </c>
      <c r="BU405" s="61"/>
      <c r="BV405" s="1" t="s">
        <v>413</v>
      </c>
      <c r="BW405" s="1">
        <f t="shared" si="647"/>
        <v>0</v>
      </c>
      <c r="BX405" s="206" t="s">
        <v>408</v>
      </c>
      <c r="BY405" s="206">
        <f t="shared" si="648"/>
        <v>5</v>
      </c>
      <c r="BZ405" s="3">
        <v>45966</v>
      </c>
      <c r="CA405" s="1" t="s">
        <v>437</v>
      </c>
      <c r="CE405" t="s">
        <v>120</v>
      </c>
      <c r="CF405" t="s">
        <v>583</v>
      </c>
      <c r="CG405" t="s">
        <v>605</v>
      </c>
      <c r="CH405" t="s">
        <v>581</v>
      </c>
      <c r="CL405" s="332"/>
      <c r="CR405" t="s">
        <v>1114</v>
      </c>
    </row>
    <row r="406" spans="1:96" x14ac:dyDescent="0.2">
      <c r="B406" s="246"/>
      <c r="C406" s="246"/>
      <c r="D406" s="246"/>
      <c r="E406" s="246"/>
      <c r="F406" s="246"/>
      <c r="G406" s="246"/>
      <c r="H406" s="246"/>
      <c r="I406" s="246"/>
      <c r="J406" s="246"/>
      <c r="K406" s="246"/>
      <c r="L406" s="270"/>
      <c r="M406" s="358"/>
      <c r="N406" s="335"/>
      <c r="O406" s="246"/>
      <c r="P406" s="246"/>
      <c r="Q406" s="246"/>
      <c r="R406" s="246"/>
      <c r="S406" s="249" t="str">
        <f t="shared" si="625"/>
        <v>˃</v>
      </c>
      <c r="T406" s="183"/>
      <c r="U406" s="208" t="s">
        <v>1116</v>
      </c>
      <c r="V406" t="s">
        <v>1117</v>
      </c>
      <c r="W406" s="183"/>
      <c r="X406" s="80">
        <v>245.33</v>
      </c>
      <c r="Y406" s="189"/>
      <c r="Z406" s="189"/>
      <c r="AA406" s="22">
        <f t="shared" si="626"/>
        <v>60.5</v>
      </c>
      <c r="AB406" s="266">
        <f t="shared" si="627"/>
        <v>34</v>
      </c>
      <c r="AC406" s="22">
        <f t="shared" si="628"/>
        <v>-10</v>
      </c>
      <c r="AD406" s="366">
        <f t="shared" si="649"/>
        <v>0</v>
      </c>
      <c r="AE406" s="337">
        <f t="shared" si="650"/>
        <v>0</v>
      </c>
      <c r="AF406" s="332">
        <v>2441256</v>
      </c>
      <c r="AG406" s="332">
        <v>626789</v>
      </c>
      <c r="AH406" s="225" t="str">
        <f t="shared" si="629"/>
        <v>B</v>
      </c>
      <c r="AI406" s="31">
        <f t="shared" si="630"/>
        <v>15</v>
      </c>
      <c r="AJ406" s="284">
        <v>89</v>
      </c>
      <c r="AK406" s="31">
        <f t="shared" si="631"/>
        <v>20</v>
      </c>
      <c r="AL406" s="22"/>
      <c r="AM406" s="2" t="s">
        <v>398</v>
      </c>
      <c r="AN406" s="22">
        <f t="shared" si="632"/>
        <v>12</v>
      </c>
      <c r="AP406" s="31"/>
      <c r="AQ406" s="175" t="s">
        <v>404</v>
      </c>
      <c r="AR406" s="1">
        <f t="shared" si="633"/>
        <v>10</v>
      </c>
      <c r="AS406" s="189">
        <v>1.25</v>
      </c>
      <c r="AT406" s="22">
        <f t="shared" si="634"/>
        <v>0</v>
      </c>
      <c r="AU406" s="189">
        <v>37.159999999999997</v>
      </c>
      <c r="AV406" s="22">
        <f t="shared" si="653"/>
        <v>0</v>
      </c>
      <c r="AW406" s="189">
        <v>3.73</v>
      </c>
      <c r="AX406" s="22">
        <f t="shared" si="635"/>
        <v>0</v>
      </c>
      <c r="AY406" s="178" t="s">
        <v>407</v>
      </c>
      <c r="AZ406" s="189">
        <f t="shared" si="636"/>
        <v>-2.5</v>
      </c>
      <c r="BA406" s="18">
        <v>7.0999999999999994E-2</v>
      </c>
      <c r="BB406" s="1">
        <f t="shared" si="637"/>
        <v>2</v>
      </c>
      <c r="BC406" s="3">
        <v>45657</v>
      </c>
      <c r="BD406" s="22">
        <v>249.53</v>
      </c>
      <c r="BE406" s="22">
        <f t="shared" si="638"/>
        <v>245.33</v>
      </c>
      <c r="BF406" s="18">
        <f t="shared" si="639"/>
        <v>-1.6831643489760705E-2</v>
      </c>
      <c r="BG406" s="1">
        <f t="shared" si="640"/>
        <v>-4</v>
      </c>
      <c r="BH406" s="225">
        <v>3.5</v>
      </c>
      <c r="BI406" s="225">
        <f t="shared" si="651"/>
        <v>0</v>
      </c>
      <c r="BJ406" s="225">
        <f t="shared" si="641"/>
        <v>1</v>
      </c>
      <c r="BK406" s="31">
        <v>17</v>
      </c>
      <c r="BL406" s="31">
        <f t="shared" si="652"/>
        <v>0</v>
      </c>
      <c r="BM406" s="1">
        <f t="shared" si="642"/>
        <v>2</v>
      </c>
      <c r="BN406" s="61">
        <v>36</v>
      </c>
      <c r="BO406" s="61">
        <f t="shared" si="643"/>
        <v>0</v>
      </c>
      <c r="BP406" s="1">
        <f t="shared" si="644"/>
        <v>2</v>
      </c>
      <c r="BQ406" s="206"/>
      <c r="BR406" s="61">
        <v>0.82</v>
      </c>
      <c r="BS406" s="337">
        <f t="shared" si="645"/>
        <v>0</v>
      </c>
      <c r="BT406" s="225">
        <f t="shared" si="646"/>
        <v>12</v>
      </c>
      <c r="BU406" s="61"/>
      <c r="BV406" s="1" t="s">
        <v>414</v>
      </c>
      <c r="BW406" s="1">
        <f t="shared" si="647"/>
        <v>-4</v>
      </c>
      <c r="BX406" s="206" t="s">
        <v>408</v>
      </c>
      <c r="BY406" s="206">
        <f t="shared" si="648"/>
        <v>5</v>
      </c>
      <c r="BZ406" s="3"/>
      <c r="CA406" s="1" t="s">
        <v>437</v>
      </c>
      <c r="CB406" s="61">
        <v>160</v>
      </c>
      <c r="CC406" s="61">
        <v>185</v>
      </c>
      <c r="CD406" s="332"/>
      <c r="CE406" t="s">
        <v>120</v>
      </c>
      <c r="CF406" t="s">
        <v>1118</v>
      </c>
      <c r="CG406" t="s">
        <v>579</v>
      </c>
      <c r="CH406" t="s">
        <v>1119</v>
      </c>
      <c r="CL406" s="332"/>
      <c r="CR406" t="s">
        <v>1116</v>
      </c>
    </row>
    <row r="407" spans="1:96" x14ac:dyDescent="0.2">
      <c r="B407" s="246"/>
      <c r="C407" s="246"/>
      <c r="D407" s="246"/>
      <c r="E407" s="246"/>
      <c r="F407" s="246"/>
      <c r="G407" s="246"/>
      <c r="H407" s="246"/>
      <c r="I407" s="246"/>
      <c r="J407" s="246"/>
      <c r="K407" s="246"/>
      <c r="L407" s="270"/>
      <c r="M407" s="358"/>
      <c r="N407" s="335"/>
      <c r="O407" s="246"/>
      <c r="P407" s="246"/>
      <c r="Q407" s="246"/>
      <c r="R407" s="246"/>
      <c r="S407" s="249" t="str">
        <f t="shared" si="625"/>
        <v>˅</v>
      </c>
      <c r="T407" s="183"/>
      <c r="U407" s="208" t="s">
        <v>1120</v>
      </c>
      <c r="V407" t="s">
        <v>1121</v>
      </c>
      <c r="W407" s="183"/>
      <c r="X407" s="80">
        <v>80.349999999999994</v>
      </c>
      <c r="Y407" s="189"/>
      <c r="Z407" s="189"/>
      <c r="AA407" s="22">
        <f t="shared" si="626"/>
        <v>58</v>
      </c>
      <c r="AB407" s="266">
        <f t="shared" si="627"/>
        <v>34</v>
      </c>
      <c r="AC407" s="22">
        <f t="shared" si="628"/>
        <v>-10</v>
      </c>
      <c r="AD407" s="366">
        <f t="shared" si="649"/>
        <v>0</v>
      </c>
      <c r="AE407" s="337">
        <f t="shared" si="650"/>
        <v>0</v>
      </c>
      <c r="AF407" s="332">
        <v>633960</v>
      </c>
      <c r="AG407" s="332">
        <v>126847</v>
      </c>
      <c r="AH407" s="225" t="str">
        <f t="shared" si="629"/>
        <v>D</v>
      </c>
      <c r="AI407" s="31">
        <f t="shared" si="630"/>
        <v>5</v>
      </c>
      <c r="AJ407" s="284">
        <v>73</v>
      </c>
      <c r="AK407" s="31">
        <f t="shared" si="631"/>
        <v>5</v>
      </c>
      <c r="AL407" s="22"/>
      <c r="AM407" s="2" t="s">
        <v>398</v>
      </c>
      <c r="AN407" s="22">
        <f t="shared" si="632"/>
        <v>12</v>
      </c>
      <c r="AP407" s="31"/>
      <c r="AQ407" s="177" t="s">
        <v>403</v>
      </c>
      <c r="AR407" s="1">
        <f t="shared" si="633"/>
        <v>14</v>
      </c>
      <c r="AS407" s="189">
        <v>0</v>
      </c>
      <c r="AT407" s="22">
        <f t="shared" si="634"/>
        <v>5</v>
      </c>
      <c r="AU407" s="189">
        <v>20.58</v>
      </c>
      <c r="AV407" s="22">
        <f t="shared" si="653"/>
        <v>2</v>
      </c>
      <c r="AW407" s="189">
        <v>10.58</v>
      </c>
      <c r="AX407" s="22">
        <f t="shared" si="635"/>
        <v>0</v>
      </c>
      <c r="AY407" s="176" t="s">
        <v>401</v>
      </c>
      <c r="AZ407" s="189">
        <f t="shared" si="636"/>
        <v>20</v>
      </c>
      <c r="BA407" s="18">
        <v>0.13300000000000001</v>
      </c>
      <c r="BB407" s="1">
        <f t="shared" si="637"/>
        <v>2</v>
      </c>
      <c r="BC407" s="3">
        <v>45657</v>
      </c>
      <c r="BD407" s="22">
        <v>81.61</v>
      </c>
      <c r="BE407" s="22">
        <f t="shared" si="638"/>
        <v>80.349999999999994</v>
      </c>
      <c r="BF407" s="18">
        <f t="shared" si="639"/>
        <v>-1.5439284401421458E-2</v>
      </c>
      <c r="BG407" s="1">
        <f t="shared" si="640"/>
        <v>-4</v>
      </c>
      <c r="BH407" s="225">
        <v>2</v>
      </c>
      <c r="BI407" s="225">
        <f t="shared" si="651"/>
        <v>0</v>
      </c>
      <c r="BJ407" s="225">
        <f t="shared" si="641"/>
        <v>2</v>
      </c>
      <c r="BK407" s="31">
        <v>-12</v>
      </c>
      <c r="BL407" s="31">
        <f t="shared" si="652"/>
        <v>0</v>
      </c>
      <c r="BM407" s="1">
        <f t="shared" si="642"/>
        <v>-2</v>
      </c>
      <c r="BN407" s="61">
        <v>26</v>
      </c>
      <c r="BO407" s="61">
        <f t="shared" si="643"/>
        <v>0</v>
      </c>
      <c r="BP407" s="1">
        <f t="shared" si="644"/>
        <v>3</v>
      </c>
      <c r="BQ407" s="206"/>
      <c r="BR407" s="61">
        <v>0.38</v>
      </c>
      <c r="BS407" s="337">
        <f t="shared" si="645"/>
        <v>0</v>
      </c>
      <c r="BT407" s="225">
        <f t="shared" si="646"/>
        <v>-2</v>
      </c>
      <c r="BU407" s="61"/>
      <c r="BV407" s="1" t="s">
        <v>411</v>
      </c>
      <c r="BW407" s="1">
        <f t="shared" si="647"/>
        <v>8</v>
      </c>
      <c r="BX407" s="206" t="s">
        <v>408</v>
      </c>
      <c r="BY407" s="206">
        <f t="shared" si="648"/>
        <v>5</v>
      </c>
      <c r="BZ407" s="3"/>
      <c r="CA407" s="1" t="s">
        <v>437</v>
      </c>
      <c r="CB407" s="61"/>
      <c r="CC407" s="61"/>
      <c r="CD407" s="332"/>
      <c r="CE407" t="s">
        <v>120</v>
      </c>
      <c r="CF407" t="s">
        <v>583</v>
      </c>
      <c r="CG407" t="s">
        <v>605</v>
      </c>
      <c r="CH407" t="s">
        <v>606</v>
      </c>
      <c r="CK407" t="s">
        <v>1122</v>
      </c>
      <c r="CL407" s="332"/>
      <c r="CR407" t="s">
        <v>1120</v>
      </c>
    </row>
    <row r="408" spans="1:96" x14ac:dyDescent="0.2">
      <c r="B408" s="246"/>
      <c r="C408" s="246"/>
      <c r="D408" s="246"/>
      <c r="E408" s="246"/>
      <c r="F408" s="246"/>
      <c r="G408" s="246"/>
      <c r="H408" s="246"/>
      <c r="I408" s="246"/>
      <c r="J408" s="246"/>
      <c r="K408" s="246"/>
      <c r="L408" s="270"/>
      <c r="M408" s="358"/>
      <c r="N408" s="335"/>
      <c r="O408" s="246"/>
      <c r="P408" s="246"/>
      <c r="Q408" s="246"/>
      <c r="R408" s="246"/>
      <c r="S408" s="249" t="str">
        <f t="shared" si="625"/>
        <v>˅</v>
      </c>
      <c r="T408" s="183"/>
      <c r="U408" s="208" t="s">
        <v>1123</v>
      </c>
      <c r="V408" t="s">
        <v>1124</v>
      </c>
      <c r="W408" s="183"/>
      <c r="X408" s="80">
        <v>888.71</v>
      </c>
      <c r="Y408" s="189"/>
      <c r="Z408" s="189"/>
      <c r="AA408" s="22">
        <f t="shared" si="626"/>
        <v>23.5</v>
      </c>
      <c r="AB408" s="266">
        <f t="shared" si="627"/>
        <v>34</v>
      </c>
      <c r="AC408" s="22">
        <f t="shared" si="628"/>
        <v>-10</v>
      </c>
      <c r="AD408" s="366">
        <f t="shared" si="649"/>
        <v>0</v>
      </c>
      <c r="AE408" s="337">
        <f t="shared" si="650"/>
        <v>0</v>
      </c>
      <c r="AF408" s="332">
        <v>436200</v>
      </c>
      <c r="AG408" s="332">
        <v>69691</v>
      </c>
      <c r="AH408" s="225" t="str">
        <f t="shared" si="629"/>
        <v>F</v>
      </c>
      <c r="AI408" s="31">
        <f t="shared" si="630"/>
        <v>0</v>
      </c>
      <c r="AJ408" s="284">
        <v>78</v>
      </c>
      <c r="AK408" s="31">
        <f t="shared" si="631"/>
        <v>10</v>
      </c>
      <c r="AL408" s="22"/>
      <c r="AM408" s="457" t="s">
        <v>399</v>
      </c>
      <c r="AN408" s="22">
        <f t="shared" si="632"/>
        <v>5</v>
      </c>
      <c r="AP408" s="31"/>
      <c r="AQ408" s="177" t="s">
        <v>403</v>
      </c>
      <c r="AR408" s="1">
        <f t="shared" si="633"/>
        <v>14</v>
      </c>
      <c r="AS408" s="189">
        <v>0.21</v>
      </c>
      <c r="AT408" s="22">
        <f t="shared" si="634"/>
        <v>5</v>
      </c>
      <c r="AU408" s="189">
        <v>110.67</v>
      </c>
      <c r="AV408" s="22">
        <f t="shared" si="653"/>
        <v>0</v>
      </c>
      <c r="AW408" s="189">
        <v>3.26</v>
      </c>
      <c r="AX408" s="22">
        <f t="shared" si="635"/>
        <v>0</v>
      </c>
      <c r="AY408" s="178" t="s">
        <v>407</v>
      </c>
      <c r="AZ408" s="189">
        <f t="shared" si="636"/>
        <v>-2.5</v>
      </c>
      <c r="BA408" s="18">
        <v>-5.8999999999999997E-2</v>
      </c>
      <c r="BB408" s="1">
        <f t="shared" si="637"/>
        <v>-1</v>
      </c>
      <c r="BC408" s="3">
        <v>45657</v>
      </c>
      <c r="BD408" s="22">
        <v>1060.1199999999999</v>
      </c>
      <c r="BE408" s="22">
        <f t="shared" si="638"/>
        <v>888.71</v>
      </c>
      <c r="BF408" s="18">
        <f t="shared" si="639"/>
        <v>-0.16168924272723831</v>
      </c>
      <c r="BG408" s="1">
        <f t="shared" si="640"/>
        <v>-2</v>
      </c>
      <c r="BH408" s="225">
        <v>0</v>
      </c>
      <c r="BI408" s="225">
        <f t="shared" si="651"/>
        <v>0</v>
      </c>
      <c r="BJ408" s="225">
        <f t="shared" si="641"/>
        <v>2</v>
      </c>
      <c r="BK408" s="31">
        <v>-8</v>
      </c>
      <c r="BL408" s="31">
        <f t="shared" si="652"/>
        <v>0</v>
      </c>
      <c r="BM408" s="1">
        <f t="shared" si="642"/>
        <v>0</v>
      </c>
      <c r="BN408" s="61">
        <v>11</v>
      </c>
      <c r="BO408" s="61">
        <f t="shared" si="643"/>
        <v>0</v>
      </c>
      <c r="BP408" s="1">
        <f t="shared" si="644"/>
        <v>4</v>
      </c>
      <c r="BQ408" s="206"/>
      <c r="BR408" s="61">
        <v>0.1</v>
      </c>
      <c r="BS408" s="337">
        <f t="shared" si="645"/>
        <v>0</v>
      </c>
      <c r="BT408" s="225">
        <f t="shared" si="646"/>
        <v>-5</v>
      </c>
      <c r="BU408" s="61"/>
      <c r="BV408" s="1" t="s">
        <v>412</v>
      </c>
      <c r="BW408" s="1">
        <f t="shared" si="647"/>
        <v>4</v>
      </c>
      <c r="BX408" s="206" t="s">
        <v>408</v>
      </c>
      <c r="BY408" s="206">
        <f t="shared" si="648"/>
        <v>5</v>
      </c>
      <c r="BZ408" s="3">
        <v>45959</v>
      </c>
      <c r="CA408" s="1" t="s">
        <v>510</v>
      </c>
      <c r="CB408" s="61">
        <v>511</v>
      </c>
      <c r="CC408" s="61">
        <v>825</v>
      </c>
      <c r="CD408" s="332"/>
      <c r="CE408" t="s">
        <v>120</v>
      </c>
      <c r="CF408" t="s">
        <v>605</v>
      </c>
      <c r="CG408" t="s">
        <v>605</v>
      </c>
      <c r="CH408" t="s">
        <v>1125</v>
      </c>
      <c r="CL408" s="332"/>
      <c r="CR408" t="s">
        <v>1123</v>
      </c>
    </row>
    <row r="409" spans="1:96" x14ac:dyDescent="0.2">
      <c r="A409" s="1"/>
      <c r="B409" s="266"/>
      <c r="C409" s="246"/>
      <c r="D409" s="413"/>
      <c r="E409" s="227"/>
      <c r="F409" s="364"/>
      <c r="G409" s="364">
        <v>70</v>
      </c>
      <c r="H409" s="407">
        <v>296.35000000000002</v>
      </c>
      <c r="I409" s="408">
        <v>20744.5</v>
      </c>
      <c r="J409" s="485">
        <v>45950</v>
      </c>
      <c r="K409" s="246"/>
      <c r="L409" s="270"/>
      <c r="M409" s="358"/>
      <c r="N409" s="335"/>
      <c r="O409" s="345"/>
      <c r="P409" s="335"/>
      <c r="Q409" s="335"/>
      <c r="R409" s="246"/>
      <c r="S409" s="249" t="str">
        <f t="shared" si="625"/>
        <v>˃</v>
      </c>
      <c r="T409" s="183"/>
      <c r="U409" s="208" t="s">
        <v>1126</v>
      </c>
      <c r="V409" t="s">
        <v>988</v>
      </c>
      <c r="W409" s="183"/>
      <c r="X409">
        <v>296.91000000000003</v>
      </c>
      <c r="Y409" s="189">
        <f>AA409*O409</f>
        <v>0</v>
      </c>
      <c r="Z409" s="189">
        <f>(AA409*Y409)/Y$3</f>
        <v>0</v>
      </c>
      <c r="AA409" s="22">
        <f t="shared" si="626"/>
        <v>59</v>
      </c>
      <c r="AB409" s="266">
        <f t="shared" si="627"/>
        <v>34</v>
      </c>
      <c r="AC409" s="22">
        <f t="shared" si="628"/>
        <v>-10</v>
      </c>
      <c r="AD409" s="366">
        <f>AB409*M409</f>
        <v>0</v>
      </c>
      <c r="AE409" s="337">
        <f>AC409*M409</f>
        <v>0</v>
      </c>
      <c r="AF409" s="332">
        <v>448342</v>
      </c>
      <c r="AG409" s="332">
        <v>84858</v>
      </c>
      <c r="AH409" s="225" t="str">
        <f t="shared" si="629"/>
        <v>F</v>
      </c>
      <c r="AI409" s="31">
        <f t="shared" si="630"/>
        <v>0</v>
      </c>
      <c r="AJ409" s="284">
        <v>80</v>
      </c>
      <c r="AK409" s="31">
        <f t="shared" si="631"/>
        <v>10</v>
      </c>
      <c r="AL409" s="22"/>
      <c r="AM409" s="371" t="s">
        <v>397</v>
      </c>
      <c r="AN409" s="22">
        <f t="shared" si="632"/>
        <v>17</v>
      </c>
      <c r="AP409" s="31"/>
      <c r="AQ409" s="177" t="s">
        <v>403</v>
      </c>
      <c r="AR409" s="1">
        <f t="shared" si="633"/>
        <v>14</v>
      </c>
      <c r="AS409" s="189">
        <v>7.0000000000000007E-2</v>
      </c>
      <c r="AT409" s="22">
        <f t="shared" si="634"/>
        <v>5</v>
      </c>
      <c r="AU409" s="189">
        <v>26.78</v>
      </c>
      <c r="AV409" s="22">
        <f t="shared" si="653"/>
        <v>0</v>
      </c>
      <c r="AW409" s="189">
        <v>3.75</v>
      </c>
      <c r="AX409" s="22">
        <f t="shared" si="635"/>
        <v>0</v>
      </c>
      <c r="AY409" s="175" t="s">
        <v>404</v>
      </c>
      <c r="AZ409" s="189">
        <f t="shared" si="636"/>
        <v>10</v>
      </c>
      <c r="BA409" s="18">
        <v>0.38700000000000001</v>
      </c>
      <c r="BB409" s="1">
        <f t="shared" si="637"/>
        <v>2</v>
      </c>
      <c r="BC409" s="3">
        <v>45657</v>
      </c>
      <c r="BD409" s="22">
        <v>178.98</v>
      </c>
      <c r="BE409" s="22">
        <f t="shared" si="638"/>
        <v>296.91000000000003</v>
      </c>
      <c r="BF409" s="18">
        <f t="shared" si="639"/>
        <v>0.65890043580288327</v>
      </c>
      <c r="BG409" s="1">
        <f t="shared" si="640"/>
        <v>4</v>
      </c>
      <c r="BH409" s="225">
        <v>-3.5</v>
      </c>
      <c r="BI409" s="225">
        <f>BH409*M409</f>
        <v>0</v>
      </c>
      <c r="BJ409" s="225">
        <f t="shared" si="641"/>
        <v>2</v>
      </c>
      <c r="BK409" s="31">
        <v>4</v>
      </c>
      <c r="BL409" s="31">
        <f>BK409*M409</f>
        <v>0</v>
      </c>
      <c r="BM409" s="1">
        <f t="shared" si="642"/>
        <v>1</v>
      </c>
      <c r="BN409" s="61">
        <v>53</v>
      </c>
      <c r="BO409" s="61">
        <f t="shared" si="643"/>
        <v>0</v>
      </c>
      <c r="BP409" s="1">
        <f t="shared" si="644"/>
        <v>-1</v>
      </c>
      <c r="BQ409" s="206"/>
      <c r="BR409" s="61">
        <v>0.24</v>
      </c>
      <c r="BS409" s="337">
        <f t="shared" si="645"/>
        <v>0</v>
      </c>
      <c r="BT409" s="225">
        <f t="shared" si="646"/>
        <v>-3</v>
      </c>
      <c r="BU409" s="61"/>
      <c r="BV409" s="1" t="s">
        <v>411</v>
      </c>
      <c r="BW409" s="1">
        <f t="shared" si="647"/>
        <v>8</v>
      </c>
      <c r="BX409" s="206" t="s">
        <v>408</v>
      </c>
      <c r="BY409" s="206">
        <f t="shared" si="648"/>
        <v>5</v>
      </c>
      <c r="BZ409" s="3">
        <v>45957</v>
      </c>
      <c r="CA409" s="1" t="s">
        <v>508</v>
      </c>
      <c r="CB409" s="61"/>
      <c r="CC409" s="61"/>
      <c r="CD409" s="332"/>
      <c r="CE409" t="s">
        <v>120</v>
      </c>
      <c r="CF409" t="s">
        <v>583</v>
      </c>
      <c r="CG409" t="s">
        <v>605</v>
      </c>
      <c r="CH409" t="s">
        <v>581</v>
      </c>
      <c r="CL409" s="332"/>
      <c r="CR409" t="s">
        <v>1126</v>
      </c>
    </row>
    <row r="410" spans="1:96" x14ac:dyDescent="0.2">
      <c r="B410" s="246"/>
      <c r="C410" s="246"/>
      <c r="D410" s="246"/>
      <c r="E410" s="246"/>
      <c r="F410" s="246"/>
      <c r="G410" s="246"/>
      <c r="H410" s="246"/>
      <c r="I410" s="246"/>
      <c r="J410" s="246"/>
      <c r="K410" s="246"/>
      <c r="L410" s="270"/>
      <c r="M410" s="358"/>
      <c r="N410" s="335"/>
      <c r="O410" s="246"/>
      <c r="P410" s="246"/>
      <c r="Q410" s="246"/>
      <c r="R410" s="246"/>
      <c r="S410" s="249" t="str">
        <f t="shared" si="625"/>
        <v>˅</v>
      </c>
      <c r="U410" s="208" t="s">
        <v>1127</v>
      </c>
      <c r="V410" t="s">
        <v>1128</v>
      </c>
      <c r="X410" s="80">
        <v>7.22</v>
      </c>
      <c r="Y410" s="189"/>
      <c r="Z410" s="189"/>
      <c r="AA410" s="22">
        <f t="shared" si="626"/>
        <v>21.5</v>
      </c>
      <c r="AB410" s="266">
        <f t="shared" si="627"/>
        <v>34</v>
      </c>
      <c r="AC410" s="22">
        <f t="shared" si="628"/>
        <v>-10</v>
      </c>
      <c r="AD410" s="366">
        <f>AB410*M504</f>
        <v>0</v>
      </c>
      <c r="AE410" s="337">
        <f>AC410*M504</f>
        <v>0</v>
      </c>
      <c r="AF410" s="332">
        <v>251168</v>
      </c>
      <c r="AG410" s="332">
        <v>66245</v>
      </c>
      <c r="AH410" s="225" t="str">
        <f t="shared" si="629"/>
        <v>F</v>
      </c>
      <c r="AI410" s="31">
        <f t="shared" si="630"/>
        <v>0</v>
      </c>
      <c r="AJ410" s="31">
        <v>42</v>
      </c>
      <c r="AK410" s="31">
        <f t="shared" si="631"/>
        <v>-5</v>
      </c>
      <c r="AL410" s="22"/>
      <c r="AM410" s="2" t="s">
        <v>397</v>
      </c>
      <c r="AN410" s="22">
        <f t="shared" si="632"/>
        <v>17</v>
      </c>
      <c r="AP410" s="31"/>
      <c r="AQ410" s="475" t="s">
        <v>405</v>
      </c>
      <c r="AR410" s="1">
        <f t="shared" si="633"/>
        <v>5</v>
      </c>
      <c r="AS410" s="189">
        <v>0.42</v>
      </c>
      <c r="AT410" s="22">
        <f t="shared" si="634"/>
        <v>5</v>
      </c>
      <c r="AU410" s="189">
        <v>-4.5999999999999996</v>
      </c>
      <c r="AV410" s="22">
        <f t="shared" si="653"/>
        <v>-7</v>
      </c>
      <c r="AW410" s="189" t="s">
        <v>524</v>
      </c>
      <c r="AX410" s="22">
        <f t="shared" si="635"/>
        <v>0</v>
      </c>
      <c r="AY410" s="178" t="s">
        <v>407</v>
      </c>
      <c r="AZ410" s="189">
        <f t="shared" si="636"/>
        <v>-2.5</v>
      </c>
      <c r="BA410" s="18">
        <v>3.8130000000000002</v>
      </c>
      <c r="BB410" s="1">
        <f t="shared" si="637"/>
        <v>2</v>
      </c>
      <c r="BC410" s="3">
        <v>45657</v>
      </c>
      <c r="BD410" s="22">
        <v>4.46</v>
      </c>
      <c r="BE410" s="22">
        <f t="shared" si="638"/>
        <v>7.22</v>
      </c>
      <c r="BF410" s="18">
        <f t="shared" si="639"/>
        <v>0.6188340807174888</v>
      </c>
      <c r="BG410" s="1">
        <f t="shared" si="640"/>
        <v>4</v>
      </c>
      <c r="BH410" s="225">
        <v>3</v>
      </c>
      <c r="BI410" s="225">
        <f>BH410*M504</f>
        <v>0</v>
      </c>
      <c r="BJ410" s="225">
        <f t="shared" si="641"/>
        <v>2</v>
      </c>
      <c r="BK410" s="31">
        <v>10</v>
      </c>
      <c r="BL410" s="31">
        <f>BK410*M504</f>
        <v>0</v>
      </c>
      <c r="BM410" s="1">
        <f t="shared" si="642"/>
        <v>1</v>
      </c>
      <c r="BN410" s="61">
        <v>17</v>
      </c>
      <c r="BO410" s="61">
        <f t="shared" si="643"/>
        <v>0</v>
      </c>
      <c r="BP410" s="1">
        <f t="shared" si="644"/>
        <v>4</v>
      </c>
      <c r="BQ410" s="206"/>
      <c r="BR410" s="61">
        <v>0.76</v>
      </c>
      <c r="BS410" s="337">
        <f t="shared" si="645"/>
        <v>0</v>
      </c>
      <c r="BT410" s="225">
        <f t="shared" si="646"/>
        <v>8</v>
      </c>
      <c r="BU410" s="61"/>
      <c r="BV410" s="1" t="s">
        <v>414</v>
      </c>
      <c r="BW410" s="1">
        <f t="shared" si="647"/>
        <v>-4</v>
      </c>
      <c r="BX410" s="206" t="str">
        <f>BV1</f>
        <v>˃</v>
      </c>
      <c r="BY410" s="206">
        <f t="shared" si="648"/>
        <v>0</v>
      </c>
      <c r="BZ410" s="3"/>
      <c r="CA410" s="1" t="s">
        <v>437</v>
      </c>
      <c r="CB410" s="61"/>
      <c r="CC410" s="61"/>
      <c r="CD410" s="61"/>
      <c r="CE410" t="s">
        <v>120</v>
      </c>
      <c r="CF410" t="s">
        <v>1129</v>
      </c>
      <c r="CG410" t="s">
        <v>602</v>
      </c>
      <c r="CH410" t="s">
        <v>1130</v>
      </c>
      <c r="CL410" s="332"/>
      <c r="CR410" t="s">
        <v>1127</v>
      </c>
    </row>
    <row r="411" spans="1:96" x14ac:dyDescent="0.2">
      <c r="B411" s="246"/>
      <c r="C411" s="246"/>
      <c r="D411" s="246"/>
      <c r="E411" s="246"/>
      <c r="F411" s="246"/>
      <c r="G411" s="246"/>
      <c r="H411" s="246"/>
      <c r="I411" s="246"/>
      <c r="J411" s="246"/>
      <c r="K411" s="246"/>
      <c r="L411" s="270"/>
      <c r="M411" s="358"/>
      <c r="N411" s="335"/>
      <c r="O411" s="246"/>
      <c r="P411" s="246"/>
      <c r="Q411" s="246"/>
      <c r="R411" s="246"/>
      <c r="S411" s="249" t="str">
        <f t="shared" si="625"/>
        <v>˅</v>
      </c>
      <c r="U411" s="208" t="s">
        <v>1112</v>
      </c>
      <c r="V411" t="s">
        <v>1113</v>
      </c>
      <c r="X411" s="80">
        <v>68.319999999999993</v>
      </c>
      <c r="Y411" s="189"/>
      <c r="Z411" s="189"/>
      <c r="AA411" s="22">
        <f t="shared" si="626"/>
        <v>43</v>
      </c>
      <c r="AB411" s="266">
        <f t="shared" si="627"/>
        <v>34</v>
      </c>
      <c r="AC411" s="22">
        <f t="shared" si="628"/>
        <v>-10</v>
      </c>
      <c r="AD411" s="366">
        <f>AB411*M505</f>
        <v>0</v>
      </c>
      <c r="AE411" s="337">
        <f>AC411*M505</f>
        <v>0</v>
      </c>
      <c r="AF411" s="332">
        <v>325375</v>
      </c>
      <c r="AG411" s="332">
        <v>24149</v>
      </c>
      <c r="AH411" s="225" t="str">
        <f t="shared" si="629"/>
        <v>F</v>
      </c>
      <c r="AI411" s="31">
        <f t="shared" si="630"/>
        <v>0</v>
      </c>
      <c r="AJ411" s="284">
        <v>64</v>
      </c>
      <c r="AK411" s="31">
        <f t="shared" si="631"/>
        <v>0</v>
      </c>
      <c r="AL411" s="22"/>
      <c r="AM411" s="2" t="s">
        <v>398</v>
      </c>
      <c r="AN411" s="22">
        <f t="shared" si="632"/>
        <v>12</v>
      </c>
      <c r="AP411" s="31"/>
      <c r="AQ411" s="177" t="s">
        <v>403</v>
      </c>
      <c r="AR411" s="1">
        <f t="shared" si="633"/>
        <v>14</v>
      </c>
      <c r="AS411" s="189">
        <v>-2.11</v>
      </c>
      <c r="AT411" s="22">
        <f t="shared" si="634"/>
        <v>5</v>
      </c>
      <c r="AU411" s="189">
        <v>97.63</v>
      </c>
      <c r="AV411" s="22">
        <f t="shared" si="653"/>
        <v>0</v>
      </c>
      <c r="AW411" s="189">
        <v>14.6</v>
      </c>
      <c r="AX411" s="22">
        <f t="shared" si="635"/>
        <v>0</v>
      </c>
      <c r="AY411" s="175" t="s">
        <v>404</v>
      </c>
      <c r="AZ411" s="189">
        <f t="shared" si="636"/>
        <v>10</v>
      </c>
      <c r="BA411" s="18">
        <v>5.8000000000000003E-2</v>
      </c>
      <c r="BB411" s="1">
        <f t="shared" si="637"/>
        <v>2</v>
      </c>
      <c r="BC411" s="3">
        <v>45657</v>
      </c>
      <c r="BD411" s="22">
        <v>61.18</v>
      </c>
      <c r="BE411" s="22">
        <f t="shared" si="638"/>
        <v>68.319999999999993</v>
      </c>
      <c r="BF411" s="18">
        <f t="shared" si="639"/>
        <v>0.11670480549199073</v>
      </c>
      <c r="BG411" s="1">
        <f t="shared" si="640"/>
        <v>4</v>
      </c>
      <c r="BH411" s="225">
        <v>-3</v>
      </c>
      <c r="BI411" s="225">
        <f>BH411*M505</f>
        <v>0</v>
      </c>
      <c r="BJ411" s="225">
        <f t="shared" si="641"/>
        <v>2</v>
      </c>
      <c r="BK411" s="31">
        <v>-41</v>
      </c>
      <c r="BL411" s="31">
        <f>BK411*M505</f>
        <v>0</v>
      </c>
      <c r="BM411" s="1">
        <f t="shared" si="642"/>
        <v>-4</v>
      </c>
      <c r="BN411" s="61">
        <v>8</v>
      </c>
      <c r="BO411" s="61">
        <f t="shared" si="643"/>
        <v>0</v>
      </c>
      <c r="BP411" s="1">
        <f t="shared" si="644"/>
        <v>5</v>
      </c>
      <c r="BQ411" s="206"/>
      <c r="BR411" s="61">
        <v>0.08</v>
      </c>
      <c r="BS411" s="337">
        <f t="shared" si="645"/>
        <v>0</v>
      </c>
      <c r="BT411" s="225">
        <f t="shared" si="646"/>
        <v>-5</v>
      </c>
      <c r="BU411" s="61"/>
      <c r="BV411" s="1" t="s">
        <v>411</v>
      </c>
      <c r="BW411" s="1">
        <f t="shared" si="647"/>
        <v>8</v>
      </c>
      <c r="BX411" s="206" t="s">
        <v>408</v>
      </c>
      <c r="BY411" s="206">
        <f t="shared" si="648"/>
        <v>5</v>
      </c>
      <c r="BZ411" s="3"/>
      <c r="CA411" s="1" t="s">
        <v>437</v>
      </c>
      <c r="CE411" t="s">
        <v>120</v>
      </c>
      <c r="CF411" t="s">
        <v>583</v>
      </c>
      <c r="CG411" t="s">
        <v>605</v>
      </c>
      <c r="CH411" t="s">
        <v>1125</v>
      </c>
      <c r="CL411" s="332"/>
      <c r="CR411" t="s">
        <v>1112</v>
      </c>
    </row>
    <row r="412" spans="1:96" x14ac:dyDescent="0.2">
      <c r="B412" s="246"/>
      <c r="C412" s="246"/>
      <c r="D412" s="246"/>
      <c r="E412" s="246"/>
      <c r="F412" s="246"/>
      <c r="G412" s="246"/>
      <c r="H412" s="246"/>
      <c r="I412" s="246"/>
      <c r="J412" s="246"/>
      <c r="K412" s="246"/>
      <c r="L412" s="270"/>
      <c r="M412" s="358"/>
      <c r="N412" s="335"/>
      <c r="O412" s="246"/>
      <c r="P412" s="246"/>
      <c r="Q412" s="246"/>
      <c r="R412" s="246"/>
      <c r="S412" s="249" t="str">
        <f t="shared" si="625"/>
        <v>˅</v>
      </c>
      <c r="T412" s="246"/>
      <c r="U412" s="208" t="s">
        <v>1131</v>
      </c>
      <c r="V412" t="s">
        <v>1132</v>
      </c>
      <c r="X412" s="80">
        <v>14.09</v>
      </c>
      <c r="Y412" s="189"/>
      <c r="Z412" s="189"/>
      <c r="AA412" s="22">
        <f t="shared" si="626"/>
        <v>80</v>
      </c>
      <c r="AB412" s="266">
        <f t="shared" si="627"/>
        <v>34</v>
      </c>
      <c r="AC412" s="22">
        <f t="shared" si="628"/>
        <v>-10</v>
      </c>
      <c r="AD412" s="366">
        <f>AB412*M506</f>
        <v>0</v>
      </c>
      <c r="AE412" s="337">
        <f>AC412*M506</f>
        <v>0</v>
      </c>
      <c r="AF412" s="332">
        <v>598404</v>
      </c>
      <c r="AG412" s="332">
        <v>76019</v>
      </c>
      <c r="AH412" s="225" t="str">
        <f t="shared" si="629"/>
        <v>D</v>
      </c>
      <c r="AI412" s="31">
        <f t="shared" si="630"/>
        <v>5</v>
      </c>
      <c r="AJ412" s="284"/>
      <c r="AK412" s="31">
        <f t="shared" si="631"/>
        <v>0</v>
      </c>
      <c r="AL412" s="22"/>
      <c r="AM412" s="371" t="s">
        <v>397</v>
      </c>
      <c r="AN412" s="22">
        <f t="shared" si="632"/>
        <v>17</v>
      </c>
      <c r="AP412" s="31"/>
      <c r="AQ412" s="176" t="s">
        <v>401</v>
      </c>
      <c r="AR412" s="1">
        <f t="shared" si="633"/>
        <v>20</v>
      </c>
      <c r="AS412" s="189">
        <v>0</v>
      </c>
      <c r="AT412" s="22">
        <f t="shared" si="634"/>
        <v>5</v>
      </c>
      <c r="AU412" s="189">
        <v>17.61</v>
      </c>
      <c r="AV412" s="22">
        <f t="shared" si="653"/>
        <v>2</v>
      </c>
      <c r="AW412" s="189" t="s">
        <v>524</v>
      </c>
      <c r="AX412" s="22">
        <f t="shared" si="635"/>
        <v>0</v>
      </c>
      <c r="AY412" s="239" t="s">
        <v>402</v>
      </c>
      <c r="AZ412" s="189">
        <f t="shared" si="636"/>
        <v>18</v>
      </c>
      <c r="BA412" s="18">
        <v>0.47399999999999998</v>
      </c>
      <c r="BB412" s="1">
        <f t="shared" si="637"/>
        <v>2</v>
      </c>
      <c r="BC412" s="3">
        <v>45657</v>
      </c>
      <c r="BD412" s="22">
        <v>10.61</v>
      </c>
      <c r="BE412" s="22">
        <f t="shared" si="638"/>
        <v>14.09</v>
      </c>
      <c r="BF412" s="18">
        <f t="shared" si="639"/>
        <v>0.32799245994344961</v>
      </c>
      <c r="BG412" s="1">
        <f t="shared" si="640"/>
        <v>4</v>
      </c>
      <c r="BH412" s="225">
        <v>0</v>
      </c>
      <c r="BI412" s="225">
        <f>BH412*M506</f>
        <v>0</v>
      </c>
      <c r="BJ412" s="225">
        <f t="shared" si="641"/>
        <v>2</v>
      </c>
      <c r="BK412" s="31">
        <v>-8</v>
      </c>
      <c r="BL412" s="31">
        <f>BK412*M506</f>
        <v>0</v>
      </c>
      <c r="BM412" s="1">
        <f t="shared" si="642"/>
        <v>0</v>
      </c>
      <c r="BN412" s="61">
        <v>7</v>
      </c>
      <c r="BO412" s="61">
        <f t="shared" si="643"/>
        <v>0</v>
      </c>
      <c r="BP412" s="1">
        <f t="shared" si="644"/>
        <v>5</v>
      </c>
      <c r="BQ412" s="206"/>
      <c r="BR412" s="61">
        <v>0.68</v>
      </c>
      <c r="BS412" s="337">
        <f t="shared" si="645"/>
        <v>0</v>
      </c>
      <c r="BT412" s="225">
        <f t="shared" si="646"/>
        <v>4</v>
      </c>
      <c r="BU412" s="61"/>
      <c r="BV412" s="1" t="s">
        <v>411</v>
      </c>
      <c r="BW412" s="1">
        <f t="shared" si="647"/>
        <v>8</v>
      </c>
      <c r="BX412" s="206" t="s">
        <v>408</v>
      </c>
      <c r="BY412" s="206">
        <f t="shared" si="648"/>
        <v>5</v>
      </c>
      <c r="BZ412" s="3"/>
      <c r="CA412" s="1" t="s">
        <v>510</v>
      </c>
      <c r="CB412" s="61"/>
      <c r="CC412" s="61"/>
      <c r="CD412" s="332"/>
      <c r="CE412" t="s">
        <v>120</v>
      </c>
      <c r="CF412" t="s">
        <v>583</v>
      </c>
      <c r="CG412" t="s">
        <v>602</v>
      </c>
      <c r="CH412" t="s">
        <v>603</v>
      </c>
      <c r="CL412" s="332"/>
      <c r="CR412" t="s">
        <v>1131</v>
      </c>
    </row>
    <row r="413" spans="1:96" x14ac:dyDescent="0.2">
      <c r="B413" s="246"/>
      <c r="C413" s="246"/>
      <c r="D413" s="246"/>
      <c r="E413" s="246"/>
      <c r="F413" s="246"/>
      <c r="G413" s="246"/>
      <c r="H413" s="246"/>
      <c r="I413" s="246"/>
      <c r="J413" s="246"/>
      <c r="K413" s="246"/>
      <c r="L413" s="270"/>
      <c r="M413" s="358"/>
      <c r="N413" s="335"/>
      <c r="O413" s="246"/>
      <c r="P413" s="246"/>
      <c r="Q413" s="246"/>
      <c r="R413" s="246"/>
      <c r="S413" s="249" t="str">
        <f t="shared" si="625"/>
        <v>˄</v>
      </c>
      <c r="T413" s="236"/>
      <c r="U413" s="208" t="s">
        <v>1133</v>
      </c>
      <c r="V413" t="s">
        <v>1134</v>
      </c>
      <c r="X413" s="80">
        <v>240.94</v>
      </c>
      <c r="Y413" s="189"/>
      <c r="Z413" s="189"/>
      <c r="AA413" s="22">
        <f t="shared" si="626"/>
        <v>9</v>
      </c>
      <c r="AB413" s="266">
        <f t="shared" si="627"/>
        <v>34</v>
      </c>
      <c r="AC413" s="22">
        <f t="shared" si="628"/>
        <v>-10</v>
      </c>
      <c r="AD413" s="366">
        <f>AB413*M509</f>
        <v>0</v>
      </c>
      <c r="AE413" s="337">
        <f>AC413*M509</f>
        <v>0</v>
      </c>
      <c r="AF413" s="332">
        <v>88115</v>
      </c>
      <c r="AG413" s="332">
        <v>9386</v>
      </c>
      <c r="AH413" s="225" t="str">
        <f t="shared" si="629"/>
        <v>F</v>
      </c>
      <c r="AI413" s="31">
        <f t="shared" si="630"/>
        <v>0</v>
      </c>
      <c r="AJ413" s="284">
        <v>75</v>
      </c>
      <c r="AK413" s="31">
        <f t="shared" si="631"/>
        <v>5</v>
      </c>
      <c r="AL413" s="22"/>
      <c r="AM413" s="452" t="s">
        <v>400</v>
      </c>
      <c r="AN413" s="22">
        <f t="shared" si="632"/>
        <v>0</v>
      </c>
      <c r="AP413" s="31"/>
      <c r="AQ413" s="177" t="s">
        <v>403</v>
      </c>
      <c r="AR413" s="1">
        <f t="shared" si="633"/>
        <v>14</v>
      </c>
      <c r="AS413" s="189">
        <v>0.23</v>
      </c>
      <c r="AT413" s="22">
        <f t="shared" si="634"/>
        <v>5</v>
      </c>
      <c r="AU413" s="189">
        <v>19.62</v>
      </c>
      <c r="AV413" s="22">
        <f t="shared" si="653"/>
        <v>2</v>
      </c>
      <c r="AW413" s="189">
        <v>2.15</v>
      </c>
      <c r="AX413" s="22">
        <f t="shared" si="635"/>
        <v>0</v>
      </c>
      <c r="AY413" s="176" t="s">
        <v>401</v>
      </c>
      <c r="AZ413" s="189">
        <f t="shared" si="636"/>
        <v>20</v>
      </c>
      <c r="BA413" s="18">
        <v>-0.33300000000000002</v>
      </c>
      <c r="BB413" s="1">
        <f t="shared" si="637"/>
        <v>-1</v>
      </c>
      <c r="BC413" s="3">
        <v>45657</v>
      </c>
      <c r="BD413" s="22">
        <v>346.84</v>
      </c>
      <c r="BE413" s="22">
        <f t="shared" si="638"/>
        <v>240.94</v>
      </c>
      <c r="BF413" s="18">
        <f t="shared" si="639"/>
        <v>-0.3053281051781801</v>
      </c>
      <c r="BG413" s="1">
        <f t="shared" si="640"/>
        <v>-2</v>
      </c>
      <c r="BH413" s="225">
        <v>0</v>
      </c>
      <c r="BI413" s="225" t="e">
        <f>BH413*#REF!</f>
        <v>#REF!</v>
      </c>
      <c r="BJ413" s="225">
        <f t="shared" si="641"/>
        <v>2</v>
      </c>
      <c r="BK413" s="31">
        <v>-3</v>
      </c>
      <c r="BL413" s="31" t="e">
        <f>BK413*#REF!</f>
        <v>#REF!</v>
      </c>
      <c r="BM413" s="1">
        <f t="shared" si="642"/>
        <v>0</v>
      </c>
      <c r="BN413" s="61">
        <v>91</v>
      </c>
      <c r="BO413" s="61">
        <f t="shared" si="643"/>
        <v>0</v>
      </c>
      <c r="BP413" s="1">
        <f t="shared" si="644"/>
        <v>-5</v>
      </c>
      <c r="BQ413" s="206"/>
      <c r="BR413" s="61">
        <v>0.09</v>
      </c>
      <c r="BS413" s="337">
        <f t="shared" si="645"/>
        <v>0</v>
      </c>
      <c r="BT413" s="225">
        <f t="shared" si="646"/>
        <v>-5</v>
      </c>
      <c r="BU413" s="61"/>
      <c r="BV413" s="1" t="s">
        <v>414</v>
      </c>
      <c r="BW413" s="1">
        <f t="shared" si="647"/>
        <v>-4</v>
      </c>
      <c r="BX413" s="206" t="str">
        <f>BX1</f>
        <v>˅</v>
      </c>
      <c r="BY413" s="206">
        <f t="shared" si="648"/>
        <v>-5</v>
      </c>
      <c r="BZ413" s="3"/>
      <c r="CA413" s="1" t="s">
        <v>437</v>
      </c>
      <c r="CB413" s="61">
        <v>310</v>
      </c>
      <c r="CC413" s="61">
        <v>385</v>
      </c>
      <c r="CD413" s="332"/>
      <c r="CE413" t="s">
        <v>120</v>
      </c>
      <c r="CF413" t="s">
        <v>583</v>
      </c>
      <c r="CG413" s="33" t="s">
        <v>602</v>
      </c>
      <c r="CH413" s="344" t="s">
        <v>1130</v>
      </c>
      <c r="CL413" s="332"/>
      <c r="CR413" t="s">
        <v>1133</v>
      </c>
    </row>
    <row r="414" spans="1:96" x14ac:dyDescent="0.2">
      <c r="B414" s="246"/>
      <c r="C414" s="246"/>
      <c r="D414" s="246"/>
      <c r="E414" s="246"/>
      <c r="F414" s="246"/>
      <c r="G414" s="246"/>
      <c r="H414" s="246"/>
      <c r="I414" s="246"/>
      <c r="J414" s="246"/>
      <c r="K414" s="246"/>
      <c r="L414" s="270"/>
      <c r="M414" s="358"/>
      <c r="N414" s="335"/>
      <c r="O414" s="246"/>
      <c r="P414" s="246"/>
      <c r="Q414" s="246"/>
      <c r="R414" s="246"/>
      <c r="S414" s="249" t="str">
        <f t="shared" si="625"/>
        <v>˃</v>
      </c>
      <c r="T414" s="246"/>
      <c r="U414" s="208" t="s">
        <v>1135</v>
      </c>
      <c r="V414" t="s">
        <v>1136</v>
      </c>
      <c r="X414" s="80">
        <v>241.68</v>
      </c>
      <c r="Y414" s="189"/>
      <c r="Z414" s="189"/>
      <c r="AA414" s="22">
        <f t="shared" si="626"/>
        <v>27</v>
      </c>
      <c r="AB414" s="266">
        <f t="shared" si="627"/>
        <v>34</v>
      </c>
      <c r="AC414" s="22">
        <f t="shared" si="628"/>
        <v>-10</v>
      </c>
      <c r="AD414" s="366">
        <f>AB414*M510</f>
        <v>0</v>
      </c>
      <c r="AE414" s="337">
        <f>AC414*M510</f>
        <v>0</v>
      </c>
      <c r="AF414" s="332">
        <v>427686</v>
      </c>
      <c r="AG414" s="332">
        <v>32649</v>
      </c>
      <c r="AH414" s="225" t="str">
        <f t="shared" si="629"/>
        <v>F</v>
      </c>
      <c r="AI414" s="31">
        <f t="shared" si="630"/>
        <v>0</v>
      </c>
      <c r="AJ414" s="284">
        <v>82</v>
      </c>
      <c r="AK414" s="31">
        <f t="shared" si="631"/>
        <v>15</v>
      </c>
      <c r="AL414" s="22"/>
      <c r="AM414" s="457" t="s">
        <v>399</v>
      </c>
      <c r="AN414" s="22">
        <f t="shared" si="632"/>
        <v>5</v>
      </c>
      <c r="AP414" s="31"/>
      <c r="AQ414" s="177" t="s">
        <v>403</v>
      </c>
      <c r="AR414" s="1">
        <f t="shared" si="633"/>
        <v>14</v>
      </c>
      <c r="AS414" s="189">
        <v>0.17</v>
      </c>
      <c r="AT414" s="22">
        <f t="shared" si="634"/>
        <v>5</v>
      </c>
      <c r="AU414" s="189">
        <v>34.72</v>
      </c>
      <c r="AV414" s="22">
        <f t="shared" si="653"/>
        <v>0</v>
      </c>
      <c r="AW414" s="189">
        <v>2.0699999999999998</v>
      </c>
      <c r="AX414" s="22">
        <f t="shared" si="635"/>
        <v>0</v>
      </c>
      <c r="AY414" s="273" t="s">
        <v>406</v>
      </c>
      <c r="AZ414" s="189">
        <f t="shared" si="636"/>
        <v>0</v>
      </c>
      <c r="BA414" s="18">
        <v>-0.17599999999999999</v>
      </c>
      <c r="BB414" s="1">
        <f t="shared" si="637"/>
        <v>-1</v>
      </c>
      <c r="BC414" s="3">
        <v>45657</v>
      </c>
      <c r="BD414" s="22">
        <v>332.7</v>
      </c>
      <c r="BE414" s="22">
        <f t="shared" si="638"/>
        <v>241.68</v>
      </c>
      <c r="BF414" s="18">
        <f t="shared" si="639"/>
        <v>-0.27357980162308382</v>
      </c>
      <c r="BG414" s="1">
        <f t="shared" si="640"/>
        <v>-2</v>
      </c>
      <c r="BH414" s="225">
        <v>0</v>
      </c>
      <c r="BI414" s="225" t="e">
        <f>BH414*#REF!</f>
        <v>#REF!</v>
      </c>
      <c r="BJ414" s="225">
        <f t="shared" si="641"/>
        <v>2</v>
      </c>
      <c r="BK414" s="31">
        <v>3</v>
      </c>
      <c r="BL414" s="31" t="e">
        <f>BK414*#REF!</f>
        <v>#REF!</v>
      </c>
      <c r="BM414" s="1">
        <f t="shared" si="642"/>
        <v>1</v>
      </c>
      <c r="BN414" s="61">
        <v>60</v>
      </c>
      <c r="BO414" s="61">
        <f t="shared" si="643"/>
        <v>0</v>
      </c>
      <c r="BP414" s="1">
        <f t="shared" si="644"/>
        <v>-1</v>
      </c>
      <c r="BQ414" s="206"/>
      <c r="BR414" s="61">
        <v>0.09</v>
      </c>
      <c r="BS414" s="337">
        <f t="shared" si="645"/>
        <v>0</v>
      </c>
      <c r="BT414" s="225">
        <f t="shared" si="646"/>
        <v>-5</v>
      </c>
      <c r="BU414" s="61"/>
      <c r="BV414" s="1" t="s">
        <v>412</v>
      </c>
      <c r="BW414" s="1">
        <f t="shared" si="647"/>
        <v>4</v>
      </c>
      <c r="BX414" s="206" t="s">
        <v>408</v>
      </c>
      <c r="BY414" s="206">
        <f t="shared" si="648"/>
        <v>5</v>
      </c>
      <c r="BZ414" s="3"/>
      <c r="CA414" s="1" t="s">
        <v>437</v>
      </c>
      <c r="CB414" s="61">
        <v>249</v>
      </c>
      <c r="CC414" s="61">
        <v>325</v>
      </c>
      <c r="CD414" s="332"/>
      <c r="CE414" t="s">
        <v>120</v>
      </c>
      <c r="CF414" t="s">
        <v>583</v>
      </c>
      <c r="CG414" t="s">
        <v>605</v>
      </c>
      <c r="CH414" t="s">
        <v>581</v>
      </c>
      <c r="CL414" s="332"/>
      <c r="CR414" t="s">
        <v>1135</v>
      </c>
    </row>
    <row r="415" spans="1:96" x14ac:dyDescent="0.2">
      <c r="B415" s="246"/>
      <c r="C415" s="246"/>
      <c r="D415" s="246"/>
      <c r="E415" s="246"/>
      <c r="F415" s="246"/>
      <c r="G415" s="246"/>
      <c r="H415" s="246"/>
      <c r="I415" s="246"/>
      <c r="J415" s="246"/>
      <c r="K415" s="246"/>
      <c r="L415" s="270"/>
      <c r="M415" s="358"/>
      <c r="N415" s="335"/>
      <c r="O415" s="246"/>
      <c r="P415" s="246"/>
      <c r="Q415" s="246"/>
      <c r="R415" s="246"/>
      <c r="S415" s="249" t="str">
        <f t="shared" si="625"/>
        <v>˃</v>
      </c>
      <c r="T415" s="236"/>
      <c r="U415" s="208" t="s">
        <v>1137</v>
      </c>
      <c r="V415" t="s">
        <v>1138</v>
      </c>
      <c r="X415" s="80">
        <v>73.239999999999995</v>
      </c>
      <c r="Y415" s="189"/>
      <c r="Z415" s="189"/>
      <c r="AA415" s="22">
        <f t="shared" si="626"/>
        <v>11</v>
      </c>
      <c r="AB415" s="266">
        <f t="shared" si="627"/>
        <v>34</v>
      </c>
      <c r="AC415" s="22">
        <f t="shared" si="628"/>
        <v>-10</v>
      </c>
      <c r="AD415" s="366">
        <f>AB415*M511</f>
        <v>0</v>
      </c>
      <c r="AE415" s="337">
        <f>AC415*M511</f>
        <v>0</v>
      </c>
      <c r="AF415" s="332">
        <v>814950</v>
      </c>
      <c r="AG415" s="332">
        <v>365518</v>
      </c>
      <c r="AH415" s="225" t="str">
        <f t="shared" si="629"/>
        <v>C</v>
      </c>
      <c r="AI415" s="31">
        <f t="shared" si="630"/>
        <v>10</v>
      </c>
      <c r="AJ415" s="284">
        <v>66</v>
      </c>
      <c r="AK415" s="31">
        <f t="shared" si="631"/>
        <v>0</v>
      </c>
      <c r="AL415" s="22"/>
      <c r="AM415" s="457" t="s">
        <v>399</v>
      </c>
      <c r="AN415" s="22">
        <f t="shared" si="632"/>
        <v>5</v>
      </c>
      <c r="AP415" s="31"/>
      <c r="AQ415" s="175" t="s">
        <v>404</v>
      </c>
      <c r="AR415" s="1">
        <f t="shared" si="633"/>
        <v>10</v>
      </c>
      <c r="AS415" s="189">
        <v>1.1200000000000001</v>
      </c>
      <c r="AT415" s="22">
        <f t="shared" si="634"/>
        <v>0</v>
      </c>
      <c r="AU415" s="189">
        <v>25.61</v>
      </c>
      <c r="AV415" s="22">
        <f t="shared" si="653"/>
        <v>0</v>
      </c>
      <c r="AW415" s="189">
        <v>2.91</v>
      </c>
      <c r="AX415" s="22">
        <f t="shared" si="635"/>
        <v>0</v>
      </c>
      <c r="AY415" s="273" t="s">
        <v>406</v>
      </c>
      <c r="AZ415" s="189">
        <f t="shared" si="636"/>
        <v>0</v>
      </c>
      <c r="BA415" s="18">
        <v>-0.29199999999999998</v>
      </c>
      <c r="BB415" s="1">
        <f t="shared" si="637"/>
        <v>-1</v>
      </c>
      <c r="BC415" s="3">
        <v>45657</v>
      </c>
      <c r="BD415" s="22">
        <v>95.65</v>
      </c>
      <c r="BE415" s="22">
        <f t="shared" si="638"/>
        <v>73.239999999999995</v>
      </c>
      <c r="BF415" s="18">
        <f t="shared" si="639"/>
        <v>-0.23429168844746481</v>
      </c>
      <c r="BG415" s="1">
        <f t="shared" si="640"/>
        <v>-2</v>
      </c>
      <c r="BH415" s="225">
        <v>-1</v>
      </c>
      <c r="BI415" s="225" t="e">
        <f>BH415*#REF!</f>
        <v>#REF!</v>
      </c>
      <c r="BJ415" s="225">
        <f t="shared" si="641"/>
        <v>2</v>
      </c>
      <c r="BK415" s="31">
        <v>-15</v>
      </c>
      <c r="BL415" s="31" t="e">
        <f>BK415*#REF!</f>
        <v>#REF!</v>
      </c>
      <c r="BM415" s="1">
        <f t="shared" si="642"/>
        <v>-2</v>
      </c>
      <c r="BN415" s="61">
        <v>57</v>
      </c>
      <c r="BO415" s="61">
        <f t="shared" si="643"/>
        <v>0</v>
      </c>
      <c r="BP415" s="1">
        <f t="shared" si="644"/>
        <v>-1</v>
      </c>
      <c r="BQ415" s="206"/>
      <c r="BR415" s="61">
        <v>0.05</v>
      </c>
      <c r="BS415" s="337">
        <f t="shared" si="645"/>
        <v>0</v>
      </c>
      <c r="BT415" s="225">
        <f t="shared" si="646"/>
        <v>-5</v>
      </c>
      <c r="BU415" s="61"/>
      <c r="BV415" s="1" t="s">
        <v>413</v>
      </c>
      <c r="BW415" s="1">
        <f t="shared" si="647"/>
        <v>0</v>
      </c>
      <c r="BX415" s="206" t="s">
        <v>408</v>
      </c>
      <c r="BY415" s="206">
        <f t="shared" si="648"/>
        <v>5</v>
      </c>
      <c r="BZ415" s="3"/>
      <c r="CA415" s="1" t="s">
        <v>437</v>
      </c>
      <c r="CB415" s="61">
        <v>102.5</v>
      </c>
      <c r="CC415" s="61">
        <v>135</v>
      </c>
      <c r="CD415" s="332"/>
      <c r="CE415" t="s">
        <v>120</v>
      </c>
      <c r="CF415" t="s">
        <v>583</v>
      </c>
      <c r="CG415" t="s">
        <v>605</v>
      </c>
      <c r="CH415" t="s">
        <v>581</v>
      </c>
      <c r="CL415" s="332"/>
      <c r="CR415" t="s">
        <v>1137</v>
      </c>
    </row>
    <row r="416" spans="1:96" x14ac:dyDescent="0.2">
      <c r="B416" s="246"/>
      <c r="C416" s="246"/>
      <c r="D416" s="246"/>
      <c r="E416" s="246"/>
      <c r="F416" s="246"/>
      <c r="G416" s="246"/>
      <c r="H416" s="246"/>
      <c r="I416" s="246"/>
      <c r="J416" s="246"/>
      <c r="K416" s="246"/>
      <c r="L416" s="270"/>
      <c r="M416" s="358"/>
      <c r="N416" s="335"/>
      <c r="O416" s="246"/>
      <c r="P416" s="246"/>
      <c r="Q416" s="246"/>
      <c r="R416" s="246"/>
      <c r="S416" s="249" t="str">
        <f t="shared" si="625"/>
        <v>˃</v>
      </c>
      <c r="T416" s="236"/>
      <c r="U416" s="208" t="s">
        <v>1139</v>
      </c>
      <c r="V416" t="s">
        <v>1140</v>
      </c>
      <c r="X416" s="80">
        <v>181.48</v>
      </c>
      <c r="Y416" s="189"/>
      <c r="Z416" s="189"/>
      <c r="AA416" s="22">
        <f t="shared" si="626"/>
        <v>57.5</v>
      </c>
      <c r="AB416" s="266">
        <f t="shared" si="627"/>
        <v>34</v>
      </c>
      <c r="AC416" s="22">
        <f t="shared" si="628"/>
        <v>-10</v>
      </c>
      <c r="AD416" s="366">
        <f>AB416*M512</f>
        <v>0</v>
      </c>
      <c r="AE416" s="337">
        <f>AC416*M512</f>
        <v>0</v>
      </c>
      <c r="AF416" s="332">
        <v>378604</v>
      </c>
      <c r="AG416" s="332">
        <v>-60646</v>
      </c>
      <c r="AH416" s="225" t="str">
        <f t="shared" si="629"/>
        <v>F</v>
      </c>
      <c r="AI416" s="31">
        <f t="shared" si="630"/>
        <v>0</v>
      </c>
      <c r="AJ416" s="284">
        <v>64</v>
      </c>
      <c r="AK416" s="31">
        <f t="shared" si="631"/>
        <v>0</v>
      </c>
      <c r="AL416" s="22"/>
      <c r="AM416" s="371" t="s">
        <v>397</v>
      </c>
      <c r="AN416" s="22">
        <f t="shared" si="632"/>
        <v>17</v>
      </c>
      <c r="AP416" s="31"/>
      <c r="AQ416" s="176" t="s">
        <v>401</v>
      </c>
      <c r="AR416" s="1">
        <f t="shared" si="633"/>
        <v>20</v>
      </c>
      <c r="AS416" s="189">
        <v>0.27</v>
      </c>
      <c r="AT416" s="22">
        <f t="shared" si="634"/>
        <v>5</v>
      </c>
      <c r="AU416" s="189">
        <v>23.74</v>
      </c>
      <c r="AV416" s="22">
        <f t="shared" si="653"/>
        <v>2</v>
      </c>
      <c r="AW416" s="189">
        <v>0.36</v>
      </c>
      <c r="AX416" s="22">
        <f t="shared" si="635"/>
        <v>5</v>
      </c>
      <c r="AY416" s="178" t="s">
        <v>407</v>
      </c>
      <c r="AZ416" s="189">
        <f t="shared" si="636"/>
        <v>-2.5</v>
      </c>
      <c r="BA416" s="18">
        <v>0.71799999999999997</v>
      </c>
      <c r="BB416" s="1">
        <f t="shared" si="637"/>
        <v>2</v>
      </c>
      <c r="BC416" s="3">
        <v>45657</v>
      </c>
      <c r="BD416" s="22">
        <v>83.92</v>
      </c>
      <c r="BE416" s="22">
        <f t="shared" si="638"/>
        <v>181.48</v>
      </c>
      <c r="BF416" s="18">
        <f t="shared" si="639"/>
        <v>1.1625357483317444</v>
      </c>
      <c r="BG416" s="1">
        <f t="shared" si="640"/>
        <v>4</v>
      </c>
      <c r="BH416" s="225">
        <v>7</v>
      </c>
      <c r="BI416" s="225" t="e">
        <f>BH416*#REF!</f>
        <v>#REF!</v>
      </c>
      <c r="BJ416" s="225">
        <f t="shared" si="641"/>
        <v>-1</v>
      </c>
      <c r="BK416" s="31">
        <v>10</v>
      </c>
      <c r="BL416" s="31" t="e">
        <f>BK416*#REF!</f>
        <v>#REF!</v>
      </c>
      <c r="BM416" s="1">
        <f t="shared" si="642"/>
        <v>1</v>
      </c>
      <c r="BN416" s="61">
        <v>63</v>
      </c>
      <c r="BO416" s="61">
        <f t="shared" si="643"/>
        <v>0</v>
      </c>
      <c r="BP416" s="1">
        <f t="shared" si="644"/>
        <v>-2</v>
      </c>
      <c r="BQ416" s="206"/>
      <c r="BR416" s="61">
        <v>0.94</v>
      </c>
      <c r="BS416" s="337">
        <f t="shared" si="645"/>
        <v>0</v>
      </c>
      <c r="BT416" s="225">
        <f t="shared" si="646"/>
        <v>16</v>
      </c>
      <c r="BU416" s="61"/>
      <c r="BV416" s="1" t="s">
        <v>411</v>
      </c>
      <c r="BW416" s="1">
        <f t="shared" si="647"/>
        <v>8</v>
      </c>
      <c r="BX416" s="206" t="s">
        <v>408</v>
      </c>
      <c r="BY416" s="206">
        <f t="shared" si="648"/>
        <v>5</v>
      </c>
      <c r="BZ416" s="3"/>
      <c r="CA416" s="1" t="s">
        <v>437</v>
      </c>
      <c r="CB416" s="61">
        <v>60</v>
      </c>
      <c r="CC416" s="61">
        <v>125</v>
      </c>
      <c r="CD416" s="332"/>
      <c r="CE416" t="s">
        <v>120</v>
      </c>
      <c r="CF416" t="s">
        <v>583</v>
      </c>
      <c r="CG416" t="s">
        <v>605</v>
      </c>
      <c r="CH416" t="s">
        <v>581</v>
      </c>
      <c r="CL416" s="332"/>
      <c r="CR416" t="s">
        <v>1139</v>
      </c>
    </row>
    <row r="417" spans="2:96" x14ac:dyDescent="0.2">
      <c r="B417" s="246"/>
      <c r="C417" s="246"/>
      <c r="D417" s="246"/>
      <c r="E417" s="246"/>
      <c r="F417" s="246"/>
      <c r="G417" s="246"/>
      <c r="H417" s="246"/>
      <c r="I417" s="246"/>
      <c r="J417" s="246"/>
      <c r="K417" s="246"/>
      <c r="L417" s="270"/>
      <c r="M417" s="358"/>
      <c r="N417" s="335"/>
      <c r="O417" s="246"/>
      <c r="P417" s="246"/>
      <c r="Q417" s="246"/>
      <c r="R417" s="246"/>
      <c r="S417" s="249" t="str">
        <f t="shared" si="625"/>
        <v>˅</v>
      </c>
      <c r="T417" s="247"/>
      <c r="U417" s="208" t="s">
        <v>1141</v>
      </c>
      <c r="V417" t="s">
        <v>1142</v>
      </c>
      <c r="X417" s="189">
        <v>337.36</v>
      </c>
      <c r="Y417" s="189"/>
      <c r="Z417" s="189"/>
      <c r="AA417" s="22">
        <f t="shared" si="626"/>
        <v>58</v>
      </c>
      <c r="AB417" s="266">
        <f t="shared" si="627"/>
        <v>34</v>
      </c>
      <c r="AC417" s="22">
        <f t="shared" si="628"/>
        <v>-10</v>
      </c>
      <c r="AD417" s="366">
        <f>AB417*M417</f>
        <v>0</v>
      </c>
      <c r="AE417" s="337">
        <f>AC417*M417</f>
        <v>0</v>
      </c>
      <c r="AF417" s="332">
        <v>754860</v>
      </c>
      <c r="AG417" s="332">
        <v>226546</v>
      </c>
      <c r="AH417" s="225" t="str">
        <f t="shared" si="629"/>
        <v>C</v>
      </c>
      <c r="AI417" s="31">
        <f t="shared" si="630"/>
        <v>10</v>
      </c>
      <c r="AJ417" s="284">
        <v>85</v>
      </c>
      <c r="AK417" s="31">
        <f t="shared" si="631"/>
        <v>20</v>
      </c>
      <c r="AL417" s="22"/>
      <c r="AM417" s="452" t="s">
        <v>400</v>
      </c>
      <c r="AN417" s="22">
        <f t="shared" si="632"/>
        <v>0</v>
      </c>
      <c r="AP417" s="31"/>
      <c r="AQ417" s="177" t="s">
        <v>403</v>
      </c>
      <c r="AR417" s="1">
        <f t="shared" si="633"/>
        <v>14</v>
      </c>
      <c r="AS417" s="189">
        <v>0.56000000000000005</v>
      </c>
      <c r="AT417" s="22">
        <f t="shared" si="634"/>
        <v>5</v>
      </c>
      <c r="AU417" s="189">
        <v>20.98</v>
      </c>
      <c r="AV417" s="22">
        <f t="shared" si="653"/>
        <v>2</v>
      </c>
      <c r="AW417" s="189">
        <v>1.48</v>
      </c>
      <c r="AX417" s="22">
        <f t="shared" si="635"/>
        <v>0</v>
      </c>
      <c r="AY417" s="239" t="s">
        <v>402</v>
      </c>
      <c r="AZ417" s="189">
        <f t="shared" si="636"/>
        <v>18</v>
      </c>
      <c r="BA417" s="18">
        <v>-0.33</v>
      </c>
      <c r="BB417" s="1">
        <f t="shared" si="637"/>
        <v>-1</v>
      </c>
      <c r="BC417" s="3">
        <v>45657</v>
      </c>
      <c r="BD417" s="22">
        <v>444.68</v>
      </c>
      <c r="BE417" s="22">
        <f t="shared" si="638"/>
        <v>337.36</v>
      </c>
      <c r="BF417" s="18">
        <f t="shared" si="639"/>
        <v>-0.2413420886929927</v>
      </c>
      <c r="BG417" s="1">
        <f t="shared" si="640"/>
        <v>-2</v>
      </c>
      <c r="BH417" s="225">
        <v>-2.5</v>
      </c>
      <c r="BI417" s="225">
        <f>BH417*M417</f>
        <v>0</v>
      </c>
      <c r="BJ417" s="225">
        <f t="shared" si="641"/>
        <v>2</v>
      </c>
      <c r="BK417" s="31">
        <v>-15</v>
      </c>
      <c r="BL417" s="31">
        <f>BK417*M417</f>
        <v>0</v>
      </c>
      <c r="BM417" s="1">
        <f t="shared" si="642"/>
        <v>-2</v>
      </c>
      <c r="BN417" s="61">
        <v>9</v>
      </c>
      <c r="BO417" s="61">
        <f t="shared" si="643"/>
        <v>0</v>
      </c>
      <c r="BP417" s="1">
        <f t="shared" si="644"/>
        <v>5</v>
      </c>
      <c r="BQ417" s="206"/>
      <c r="BR417" s="61">
        <v>0.02</v>
      </c>
      <c r="BS417" s="337">
        <f t="shared" si="645"/>
        <v>0</v>
      </c>
      <c r="BT417" s="225">
        <f t="shared" si="646"/>
        <v>-5</v>
      </c>
      <c r="BU417" s="61"/>
      <c r="BV417" s="1" t="s">
        <v>412</v>
      </c>
      <c r="BW417" s="1">
        <f t="shared" si="647"/>
        <v>4</v>
      </c>
      <c r="BX417" s="206" t="s">
        <v>408</v>
      </c>
      <c r="BY417" s="206">
        <f t="shared" si="648"/>
        <v>5</v>
      </c>
      <c r="BZ417" s="3"/>
      <c r="CA417" s="1" t="s">
        <v>437</v>
      </c>
      <c r="CB417" s="61"/>
      <c r="CC417" s="61"/>
      <c r="CD417" s="332"/>
      <c r="CE417" t="s">
        <v>120</v>
      </c>
      <c r="CF417" t="s">
        <v>583</v>
      </c>
      <c r="CG417" t="s">
        <v>605</v>
      </c>
      <c r="CH417" t="s">
        <v>581</v>
      </c>
      <c r="CL417" s="332"/>
      <c r="CR417" t="s">
        <v>1141</v>
      </c>
    </row>
    <row r="418" spans="2:96" x14ac:dyDescent="0.2">
      <c r="B418" s="246"/>
      <c r="C418" s="246"/>
      <c r="D418" s="246"/>
      <c r="E418" s="246"/>
      <c r="F418" s="246"/>
      <c r="G418" s="246"/>
      <c r="H418" s="246"/>
      <c r="I418" s="246"/>
      <c r="J418" s="246"/>
      <c r="K418" s="246"/>
      <c r="L418" s="270"/>
      <c r="M418" s="358"/>
      <c r="N418" s="335"/>
      <c r="O418" s="246"/>
      <c r="P418" s="246"/>
      <c r="Q418" s="246"/>
      <c r="R418" s="246"/>
      <c r="S418" s="249" t="str">
        <f t="shared" si="625"/>
        <v>˅</v>
      </c>
      <c r="T418" s="246"/>
      <c r="U418" s="208" t="s">
        <v>1143</v>
      </c>
      <c r="V418" t="s">
        <v>1144</v>
      </c>
      <c r="X418" s="80">
        <v>439.66</v>
      </c>
      <c r="Y418" s="189"/>
      <c r="Z418" s="189"/>
      <c r="AA418" s="22">
        <f t="shared" si="626"/>
        <v>15.5</v>
      </c>
      <c r="AB418" s="266">
        <f t="shared" si="627"/>
        <v>34</v>
      </c>
      <c r="AC418" s="22">
        <f t="shared" si="628"/>
        <v>-10</v>
      </c>
      <c r="AD418" s="366">
        <f>AB418*M510</f>
        <v>0</v>
      </c>
      <c r="AE418" s="337">
        <f>AC418*M510</f>
        <v>0</v>
      </c>
      <c r="AF418" s="332">
        <v>298320</v>
      </c>
      <c r="AG418" s="332">
        <v>-17236</v>
      </c>
      <c r="AH418" s="225" t="str">
        <f t="shared" si="629"/>
        <v>F</v>
      </c>
      <c r="AI418" s="31">
        <f t="shared" si="630"/>
        <v>0</v>
      </c>
      <c r="AJ418" s="284">
        <v>65</v>
      </c>
      <c r="AK418" s="31">
        <f t="shared" si="631"/>
        <v>0</v>
      </c>
      <c r="AL418" s="22"/>
      <c r="AM418" s="457" t="s">
        <v>399</v>
      </c>
      <c r="AN418" s="22">
        <f t="shared" si="632"/>
        <v>5</v>
      </c>
      <c r="AP418" s="31"/>
      <c r="AQ418" s="177" t="s">
        <v>403</v>
      </c>
      <c r="AR418" s="1">
        <f t="shared" si="633"/>
        <v>14</v>
      </c>
      <c r="AS418" s="189">
        <v>0.12</v>
      </c>
      <c r="AT418" s="22">
        <f t="shared" si="634"/>
        <v>5</v>
      </c>
      <c r="AU418" s="189">
        <v>1998.45</v>
      </c>
      <c r="AV418" s="22">
        <f t="shared" si="653"/>
        <v>0</v>
      </c>
      <c r="AW418" s="189">
        <v>-64.34</v>
      </c>
      <c r="AX418" s="22">
        <f t="shared" si="635"/>
        <v>5</v>
      </c>
      <c r="AY418" s="178" t="s">
        <v>407</v>
      </c>
      <c r="AZ418" s="189">
        <f t="shared" si="636"/>
        <v>-2.5</v>
      </c>
      <c r="BA418" s="18">
        <v>-0.20599999999999999</v>
      </c>
      <c r="BB418" s="1">
        <f t="shared" si="637"/>
        <v>-1</v>
      </c>
      <c r="BC418" s="3">
        <v>45657</v>
      </c>
      <c r="BD418" s="22">
        <v>580.54</v>
      </c>
      <c r="BE418" s="22">
        <f t="shared" si="638"/>
        <v>439.66</v>
      </c>
      <c r="BF418" s="18">
        <f t="shared" si="639"/>
        <v>-0.24267061701174758</v>
      </c>
      <c r="BG418" s="1">
        <f t="shared" si="640"/>
        <v>-2</v>
      </c>
      <c r="BH418" s="225">
        <v>-2.5</v>
      </c>
      <c r="BI418" s="225" t="e">
        <f>BH418*#REF!</f>
        <v>#REF!</v>
      </c>
      <c r="BJ418" s="225">
        <f t="shared" si="641"/>
        <v>2</v>
      </c>
      <c r="BK418" s="31">
        <v>-17</v>
      </c>
      <c r="BL418" s="31" t="e">
        <f>BK418*#REF!</f>
        <v>#REF!</v>
      </c>
      <c r="BM418" s="1">
        <f t="shared" si="642"/>
        <v>-2</v>
      </c>
      <c r="BN418" s="61">
        <v>10</v>
      </c>
      <c r="BO418" s="61">
        <f t="shared" si="643"/>
        <v>0</v>
      </c>
      <c r="BP418" s="1">
        <f t="shared" si="644"/>
        <v>4</v>
      </c>
      <c r="BQ418" s="206"/>
      <c r="BR418" s="61">
        <v>0.03</v>
      </c>
      <c r="BS418" s="337">
        <f t="shared" si="645"/>
        <v>0</v>
      </c>
      <c r="BT418" s="225">
        <f t="shared" si="646"/>
        <v>-5</v>
      </c>
      <c r="BU418" s="61"/>
      <c r="BV418" s="1" t="s">
        <v>411</v>
      </c>
      <c r="BW418" s="1">
        <f t="shared" si="647"/>
        <v>8</v>
      </c>
      <c r="BX418" s="206" t="s">
        <v>408</v>
      </c>
      <c r="BY418" s="206">
        <f t="shared" si="648"/>
        <v>5</v>
      </c>
      <c r="BZ418" s="25"/>
      <c r="CA418" s="1" t="s">
        <v>510</v>
      </c>
      <c r="CB418" s="61"/>
      <c r="CC418" s="61"/>
      <c r="CD418" s="332"/>
      <c r="CE418" t="s">
        <v>120</v>
      </c>
      <c r="CF418" t="s">
        <v>583</v>
      </c>
      <c r="CG418" t="s">
        <v>605</v>
      </c>
      <c r="CH418" t="s">
        <v>581</v>
      </c>
      <c r="CL418" s="332"/>
      <c r="CR418" t="s">
        <v>1143</v>
      </c>
    </row>
    <row r="419" spans="2:96" x14ac:dyDescent="0.2">
      <c r="B419" s="246"/>
      <c r="C419" s="246"/>
      <c r="D419" s="246"/>
      <c r="E419" s="246"/>
      <c r="F419" s="246"/>
      <c r="G419" s="246"/>
      <c r="H419" s="246"/>
      <c r="I419" s="246"/>
      <c r="J419" s="246"/>
      <c r="K419" s="246"/>
      <c r="L419" s="270"/>
      <c r="M419" s="358"/>
      <c r="N419" s="335"/>
      <c r="O419" s="246"/>
      <c r="P419" s="246"/>
      <c r="Q419" s="246"/>
      <c r="R419" s="246"/>
      <c r="S419" s="249" t="str">
        <f t="shared" si="625"/>
        <v>˅</v>
      </c>
      <c r="T419" s="246"/>
      <c r="U419" s="208" t="s">
        <v>1145</v>
      </c>
      <c r="V419" t="s">
        <v>1146</v>
      </c>
      <c r="X419" s="189">
        <v>326.75</v>
      </c>
      <c r="Y419" s="189"/>
      <c r="Z419" s="189"/>
      <c r="AA419" s="22">
        <f t="shared" si="626"/>
        <v>49.5</v>
      </c>
      <c r="AB419" s="266">
        <f t="shared" si="627"/>
        <v>34</v>
      </c>
      <c r="AC419" s="22">
        <f t="shared" si="628"/>
        <v>-10</v>
      </c>
      <c r="AD419" s="366">
        <f>AB419*M507</f>
        <v>0</v>
      </c>
      <c r="AE419" s="337">
        <f>AC419*M507</f>
        <v>0</v>
      </c>
      <c r="AF419" s="332">
        <v>384435</v>
      </c>
      <c r="AG419" s="332">
        <v>93886</v>
      </c>
      <c r="AH419" s="225" t="str">
        <f t="shared" si="629"/>
        <v>F</v>
      </c>
      <c r="AI419" s="31">
        <f t="shared" si="630"/>
        <v>0</v>
      </c>
      <c r="AJ419" s="284">
        <v>82</v>
      </c>
      <c r="AK419" s="31">
        <f t="shared" si="631"/>
        <v>15</v>
      </c>
      <c r="AL419" s="22"/>
      <c r="AM419" s="371" t="s">
        <v>397</v>
      </c>
      <c r="AN419" s="22">
        <f t="shared" si="632"/>
        <v>17</v>
      </c>
      <c r="AP419" s="31"/>
      <c r="AQ419" s="177" t="s">
        <v>403</v>
      </c>
      <c r="AR419" s="1">
        <f t="shared" si="633"/>
        <v>14</v>
      </c>
      <c r="AS419" s="189">
        <v>49</v>
      </c>
      <c r="AT419" s="22">
        <f t="shared" si="634"/>
        <v>-5</v>
      </c>
      <c r="AU419" s="189">
        <v>87.9</v>
      </c>
      <c r="AV419" s="22">
        <f t="shared" si="653"/>
        <v>0</v>
      </c>
      <c r="AW419" s="189">
        <v>5.83</v>
      </c>
      <c r="AX419" s="22">
        <f t="shared" si="635"/>
        <v>0</v>
      </c>
      <c r="AY419" s="178" t="s">
        <v>407</v>
      </c>
      <c r="AZ419" s="189">
        <f t="shared" si="636"/>
        <v>-2.5</v>
      </c>
      <c r="BA419" s="18">
        <v>0.16500000000000001</v>
      </c>
      <c r="BB419" s="1">
        <f t="shared" si="637"/>
        <v>2</v>
      </c>
      <c r="BC419" s="3">
        <v>45657</v>
      </c>
      <c r="BD419" s="22">
        <v>300.45999999999998</v>
      </c>
      <c r="BE419" s="22">
        <f t="shared" si="638"/>
        <v>326.75</v>
      </c>
      <c r="BF419" s="18">
        <f t="shared" si="639"/>
        <v>8.7499167942488257E-2</v>
      </c>
      <c r="BG419" s="1">
        <f t="shared" si="640"/>
        <v>4</v>
      </c>
      <c r="BH419" s="225">
        <v>0</v>
      </c>
      <c r="BI419" s="225">
        <f>BH419*M507</f>
        <v>0</v>
      </c>
      <c r="BJ419" s="225">
        <f t="shared" si="641"/>
        <v>2</v>
      </c>
      <c r="BK419" s="31">
        <v>6</v>
      </c>
      <c r="BL419" s="31">
        <f>BK419*M507</f>
        <v>0</v>
      </c>
      <c r="BM419" s="1">
        <f t="shared" si="642"/>
        <v>1</v>
      </c>
      <c r="BN419" s="61">
        <v>8</v>
      </c>
      <c r="BO419" s="61">
        <f t="shared" si="643"/>
        <v>0</v>
      </c>
      <c r="BP419" s="1">
        <f t="shared" si="644"/>
        <v>5</v>
      </c>
      <c r="BQ419" s="206"/>
      <c r="BR419" s="61">
        <v>0.27</v>
      </c>
      <c r="BS419" s="337">
        <f t="shared" si="645"/>
        <v>0</v>
      </c>
      <c r="BT419" s="225">
        <f t="shared" si="646"/>
        <v>-3</v>
      </c>
      <c r="BU419" s="61"/>
      <c r="BV419" s="1" t="s">
        <v>413</v>
      </c>
      <c r="BW419" s="1">
        <f t="shared" si="647"/>
        <v>0</v>
      </c>
      <c r="BX419" s="206" t="s">
        <v>408</v>
      </c>
      <c r="BY419" s="206">
        <f t="shared" si="648"/>
        <v>5</v>
      </c>
      <c r="BZ419" s="25"/>
      <c r="CA419" s="1" t="s">
        <v>437</v>
      </c>
      <c r="CB419" s="61">
        <v>250</v>
      </c>
      <c r="CC419" s="61">
        <v>325</v>
      </c>
      <c r="CD419" s="332"/>
      <c r="CE419" t="s">
        <v>120</v>
      </c>
      <c r="CF419" t="s">
        <v>583</v>
      </c>
      <c r="CG419" t="s">
        <v>605</v>
      </c>
      <c r="CH419" t="s">
        <v>581</v>
      </c>
      <c r="CI419" s="183"/>
      <c r="CL419" s="332"/>
      <c r="CR419" t="s">
        <v>1145</v>
      </c>
    </row>
    <row r="420" spans="2:96" x14ac:dyDescent="0.2">
      <c r="B420" s="246"/>
      <c r="C420" s="246"/>
      <c r="D420" s="246"/>
      <c r="E420" s="246"/>
      <c r="F420" s="246"/>
      <c r="G420" s="246"/>
      <c r="H420" s="246"/>
      <c r="I420" s="246"/>
      <c r="J420" s="246"/>
      <c r="K420" s="246"/>
      <c r="L420" s="270"/>
      <c r="M420" s="358"/>
      <c r="N420" s="335"/>
      <c r="O420" s="246"/>
      <c r="P420" s="246"/>
      <c r="Q420" s="246"/>
      <c r="R420" s="246"/>
      <c r="S420" s="249" t="str">
        <f t="shared" si="625"/>
        <v>˃</v>
      </c>
      <c r="T420" s="246"/>
      <c r="U420" s="208" t="s">
        <v>1147</v>
      </c>
      <c r="V420" t="s">
        <v>1148</v>
      </c>
      <c r="X420" s="80">
        <v>17.05</v>
      </c>
      <c r="Y420" s="189"/>
      <c r="Z420" s="189"/>
      <c r="AA420" s="22">
        <f t="shared" si="626"/>
        <v>65</v>
      </c>
      <c r="AB420" s="266">
        <f t="shared" si="627"/>
        <v>34</v>
      </c>
      <c r="AC420" s="22">
        <f t="shared" si="628"/>
        <v>-10</v>
      </c>
      <c r="AD420" s="366">
        <f>AB420*M508</f>
        <v>0</v>
      </c>
      <c r="AE420" s="337">
        <f>AC420*M508</f>
        <v>0</v>
      </c>
      <c r="AF420" s="332">
        <v>287791</v>
      </c>
      <c r="AG420" s="332">
        <v>-62012</v>
      </c>
      <c r="AH420" s="225" t="str">
        <f t="shared" si="629"/>
        <v>F</v>
      </c>
      <c r="AI420" s="31">
        <f t="shared" si="630"/>
        <v>0</v>
      </c>
      <c r="AJ420" s="284">
        <v>70</v>
      </c>
      <c r="AK420" s="31">
        <f t="shared" si="631"/>
        <v>0</v>
      </c>
      <c r="AL420" s="22"/>
      <c r="AM420" s="2" t="s">
        <v>398</v>
      </c>
      <c r="AN420" s="22">
        <f t="shared" si="632"/>
        <v>12</v>
      </c>
      <c r="AP420" s="31"/>
      <c r="AQ420" s="176" t="s">
        <v>401</v>
      </c>
      <c r="AR420" s="1">
        <f t="shared" si="633"/>
        <v>20</v>
      </c>
      <c r="AS420" s="189">
        <v>0.04</v>
      </c>
      <c r="AT420" s="22">
        <f t="shared" si="634"/>
        <v>5</v>
      </c>
      <c r="AU420" s="189">
        <v>568.33000000000004</v>
      </c>
      <c r="AV420" s="22">
        <f t="shared" si="653"/>
        <v>0</v>
      </c>
      <c r="AW420" s="189">
        <v>45.28</v>
      </c>
      <c r="AX420" s="22">
        <f t="shared" si="635"/>
        <v>0</v>
      </c>
      <c r="AY420" s="175" t="s">
        <v>404</v>
      </c>
      <c r="AZ420" s="189">
        <f t="shared" si="636"/>
        <v>10</v>
      </c>
      <c r="BA420" s="18">
        <v>0.35799999999999998</v>
      </c>
      <c r="BB420" s="1">
        <f t="shared" si="637"/>
        <v>2</v>
      </c>
      <c r="BC420" s="3">
        <v>45657</v>
      </c>
      <c r="BD420" s="22">
        <v>12.71</v>
      </c>
      <c r="BE420" s="22">
        <f t="shared" si="638"/>
        <v>17.05</v>
      </c>
      <c r="BF420" s="18">
        <f t="shared" si="639"/>
        <v>0.34146341463414631</v>
      </c>
      <c r="BG420" s="1">
        <f t="shared" si="640"/>
        <v>4</v>
      </c>
      <c r="BH420" s="225">
        <v>10</v>
      </c>
      <c r="BI420" s="225">
        <f>BH420*M508</f>
        <v>0</v>
      </c>
      <c r="BJ420" s="225">
        <f t="shared" si="641"/>
        <v>-1</v>
      </c>
      <c r="BK420" s="31">
        <v>-5</v>
      </c>
      <c r="BL420" s="31">
        <f>BK420*M508</f>
        <v>0</v>
      </c>
      <c r="BM420" s="1">
        <f t="shared" si="642"/>
        <v>0</v>
      </c>
      <c r="BN420" s="61">
        <v>57</v>
      </c>
      <c r="BO420" s="61">
        <f t="shared" si="643"/>
        <v>0</v>
      </c>
      <c r="BP420" s="1">
        <f t="shared" si="644"/>
        <v>-1</v>
      </c>
      <c r="BQ420" s="206"/>
      <c r="BR420" s="61">
        <v>0.91</v>
      </c>
      <c r="BS420" s="337">
        <f t="shared" si="645"/>
        <v>0</v>
      </c>
      <c r="BT420" s="225">
        <f t="shared" si="646"/>
        <v>16</v>
      </c>
      <c r="BU420" s="61"/>
      <c r="BV420" s="1" t="s">
        <v>411</v>
      </c>
      <c r="BW420" s="1">
        <f t="shared" si="647"/>
        <v>8</v>
      </c>
      <c r="BX420" s="206" t="s">
        <v>408</v>
      </c>
      <c r="BY420" s="206">
        <f t="shared" si="648"/>
        <v>5</v>
      </c>
      <c r="BZ420" s="3"/>
      <c r="CA420" s="1" t="s">
        <v>508</v>
      </c>
      <c r="CB420" s="61">
        <v>15</v>
      </c>
      <c r="CC420" s="61">
        <v>27.5</v>
      </c>
      <c r="CD420" s="332"/>
      <c r="CE420" t="s">
        <v>120</v>
      </c>
      <c r="CF420" t="s">
        <v>605</v>
      </c>
      <c r="CG420" t="s">
        <v>605</v>
      </c>
      <c r="CH420" t="s">
        <v>1125</v>
      </c>
      <c r="CL420" s="332"/>
      <c r="CR420" t="s">
        <v>1147</v>
      </c>
    </row>
    <row r="421" spans="2:96" x14ac:dyDescent="0.2">
      <c r="B421" s="246"/>
      <c r="C421" s="246"/>
      <c r="D421" s="246"/>
      <c r="E421" s="246"/>
      <c r="F421" s="246"/>
      <c r="G421" s="246"/>
      <c r="H421" s="246"/>
      <c r="I421" s="246"/>
      <c r="J421" s="246"/>
      <c r="K421" s="246"/>
      <c r="L421" s="270"/>
      <c r="M421" s="358"/>
      <c r="N421" s="335"/>
      <c r="O421" s="246"/>
      <c r="P421" s="246"/>
      <c r="Q421" s="246"/>
      <c r="R421" s="246"/>
      <c r="S421" s="249" t="str">
        <f t="shared" si="625"/>
        <v>˃</v>
      </c>
      <c r="T421" s="324"/>
      <c r="U421" s="208" t="s">
        <v>1149</v>
      </c>
      <c r="V421" t="s">
        <v>1150</v>
      </c>
      <c r="X421" s="80">
        <v>17.91</v>
      </c>
      <c r="Y421" s="189"/>
      <c r="Z421" s="189"/>
      <c r="AA421" s="22">
        <f t="shared" si="626"/>
        <v>-3</v>
      </c>
      <c r="AB421" s="266">
        <f t="shared" si="627"/>
        <v>34</v>
      </c>
      <c r="AC421" s="22">
        <f t="shared" si="628"/>
        <v>-10</v>
      </c>
      <c r="AD421" s="366">
        <f>AB421*M519</f>
        <v>0</v>
      </c>
      <c r="AE421" s="337">
        <f>AC421*M519</f>
        <v>0</v>
      </c>
      <c r="AF421" s="332">
        <v>291898</v>
      </c>
      <c r="AG421" s="332">
        <v>-294135</v>
      </c>
      <c r="AH421" s="225" t="str">
        <f t="shared" si="629"/>
        <v>F</v>
      </c>
      <c r="AI421" s="31">
        <f t="shared" si="630"/>
        <v>0</v>
      </c>
      <c r="AJ421" s="284">
        <v>41</v>
      </c>
      <c r="AK421" s="31">
        <f t="shared" si="631"/>
        <v>-5</v>
      </c>
      <c r="AL421" s="22"/>
      <c r="AM421" s="457" t="s">
        <v>399</v>
      </c>
      <c r="AN421" s="22">
        <f t="shared" si="632"/>
        <v>5</v>
      </c>
      <c r="AP421" s="31"/>
      <c r="AQ421" s="175" t="s">
        <v>404</v>
      </c>
      <c r="AR421" s="1">
        <f t="shared" si="633"/>
        <v>10</v>
      </c>
      <c r="AS421" s="189" t="s">
        <v>524</v>
      </c>
      <c r="AT421" s="22">
        <f t="shared" si="634"/>
        <v>-5</v>
      </c>
      <c r="AU421" s="189">
        <v>-6.89</v>
      </c>
      <c r="AV421" s="22">
        <f t="shared" si="653"/>
        <v>-7</v>
      </c>
      <c r="AW421" s="189">
        <v>-0.76</v>
      </c>
      <c r="AX421" s="22">
        <f t="shared" si="635"/>
        <v>5</v>
      </c>
      <c r="AY421" s="175" t="s">
        <v>404</v>
      </c>
      <c r="AZ421" s="189">
        <f t="shared" si="636"/>
        <v>10</v>
      </c>
      <c r="BA421" s="18">
        <v>-0.317</v>
      </c>
      <c r="BB421" s="1">
        <f t="shared" si="637"/>
        <v>-1</v>
      </c>
      <c r="BC421" s="3">
        <v>45291</v>
      </c>
      <c r="BD421" s="22">
        <v>34.43</v>
      </c>
      <c r="BE421" s="22">
        <f t="shared" si="638"/>
        <v>17.91</v>
      </c>
      <c r="BF421" s="18">
        <f t="shared" si="639"/>
        <v>-0.47981411559686321</v>
      </c>
      <c r="BG421" s="1">
        <f t="shared" si="640"/>
        <v>-2</v>
      </c>
      <c r="BH421" s="225">
        <v>0</v>
      </c>
      <c r="BI421" s="225">
        <f>BH421*M519</f>
        <v>0</v>
      </c>
      <c r="BJ421" s="225">
        <f t="shared" si="641"/>
        <v>2</v>
      </c>
      <c r="BK421" s="31">
        <v>16</v>
      </c>
      <c r="BL421" s="31">
        <f>BK421*M519</f>
        <v>0</v>
      </c>
      <c r="BM421" s="1">
        <f t="shared" si="642"/>
        <v>2</v>
      </c>
      <c r="BN421" s="61">
        <v>53</v>
      </c>
      <c r="BO421" s="61" t="e">
        <f>BN421*#REF!</f>
        <v>#REF!</v>
      </c>
      <c r="BP421" s="1">
        <f t="shared" si="644"/>
        <v>-1</v>
      </c>
      <c r="BQ421" s="206"/>
      <c r="BR421" s="61">
        <v>0.17</v>
      </c>
      <c r="BS421" s="337" t="e">
        <f>BR421*#REF!</f>
        <v>#REF!</v>
      </c>
      <c r="BT421" s="225">
        <f t="shared" si="646"/>
        <v>-4</v>
      </c>
      <c r="BU421" s="61"/>
      <c r="BV421" s="1" t="s">
        <v>414</v>
      </c>
      <c r="BW421" s="1">
        <f t="shared" si="647"/>
        <v>-4</v>
      </c>
      <c r="BX421" s="206" t="str">
        <f>BX1</f>
        <v>˅</v>
      </c>
      <c r="BY421" s="206">
        <f t="shared" si="648"/>
        <v>-5</v>
      </c>
      <c r="BZ421" s="3"/>
      <c r="CA421" s="1" t="s">
        <v>508</v>
      </c>
      <c r="CB421" s="61">
        <v>38</v>
      </c>
      <c r="CC421" s="61">
        <v>44</v>
      </c>
      <c r="CD421" s="332"/>
      <c r="CE421" t="s">
        <v>120</v>
      </c>
      <c r="CF421" t="s">
        <v>583</v>
      </c>
      <c r="CG421" t="s">
        <v>605</v>
      </c>
      <c r="CH421" t="s">
        <v>581</v>
      </c>
      <c r="CL421" s="332"/>
      <c r="CR421" t="s">
        <v>1149</v>
      </c>
    </row>
    <row r="422" spans="2:96" x14ac:dyDescent="0.2">
      <c r="B422" s="246"/>
      <c r="C422" s="246"/>
      <c r="D422" s="246"/>
      <c r="E422" s="246"/>
      <c r="F422" s="246"/>
      <c r="G422" s="246"/>
      <c r="H422" s="246"/>
      <c r="I422" s="246"/>
      <c r="J422" s="246"/>
      <c r="K422" s="246"/>
      <c r="L422" s="270"/>
      <c r="M422" s="358"/>
      <c r="N422" s="335"/>
      <c r="O422" s="246"/>
      <c r="P422" s="246"/>
      <c r="Q422" s="246"/>
      <c r="R422" s="246"/>
      <c r="S422" s="249" t="str">
        <f t="shared" si="625"/>
        <v>˅</v>
      </c>
      <c r="T422" s="324"/>
      <c r="U422" s="208" t="s">
        <v>1151</v>
      </c>
      <c r="V422" t="s">
        <v>1152</v>
      </c>
      <c r="X422" s="80">
        <v>36.08</v>
      </c>
      <c r="Y422" s="189"/>
      <c r="Z422" s="189"/>
      <c r="AA422" s="22">
        <f t="shared" si="626"/>
        <v>48.5</v>
      </c>
      <c r="AB422" s="266">
        <f t="shared" si="627"/>
        <v>34</v>
      </c>
      <c r="AC422" s="22">
        <f t="shared" si="628"/>
        <v>-10</v>
      </c>
      <c r="AD422" s="366">
        <f>AB422*M520</f>
        <v>0</v>
      </c>
      <c r="AE422" s="337">
        <f>AC422*M520</f>
        <v>0</v>
      </c>
      <c r="AF422" s="332">
        <v>234674</v>
      </c>
      <c r="AG422" s="332">
        <v>-127813</v>
      </c>
      <c r="AH422" s="225" t="str">
        <f t="shared" si="629"/>
        <v>F</v>
      </c>
      <c r="AI422" s="31">
        <f t="shared" si="630"/>
        <v>0</v>
      </c>
      <c r="AJ422" s="284">
        <v>50</v>
      </c>
      <c r="AK422" s="31">
        <f t="shared" si="631"/>
        <v>0</v>
      </c>
      <c r="AL422" s="22"/>
      <c r="AM422" s="371" t="s">
        <v>397</v>
      </c>
      <c r="AN422" s="22">
        <f t="shared" si="632"/>
        <v>17</v>
      </c>
      <c r="AP422" s="31"/>
      <c r="AQ422" s="239" t="s">
        <v>402</v>
      </c>
      <c r="AR422" s="1">
        <f t="shared" si="633"/>
        <v>18</v>
      </c>
      <c r="AS422" s="189">
        <v>0.72</v>
      </c>
      <c r="AT422" s="22">
        <f t="shared" si="634"/>
        <v>5</v>
      </c>
      <c r="AU422" s="189">
        <v>-34.04</v>
      </c>
      <c r="AV422" s="22">
        <f t="shared" si="653"/>
        <v>-7</v>
      </c>
      <c r="AW422" s="189">
        <v>8.51</v>
      </c>
      <c r="AX422" s="22">
        <f t="shared" si="635"/>
        <v>0</v>
      </c>
      <c r="AY422" s="178" t="s">
        <v>407</v>
      </c>
      <c r="AZ422" s="189">
        <f t="shared" si="636"/>
        <v>-2.5</v>
      </c>
      <c r="BA422" s="18">
        <v>0.72799999999999998</v>
      </c>
      <c r="BB422" s="1">
        <f t="shared" si="637"/>
        <v>2</v>
      </c>
      <c r="BC422" s="3">
        <v>45291</v>
      </c>
      <c r="BD422" s="22">
        <v>22.47</v>
      </c>
      <c r="BE422" s="22">
        <f t="shared" si="638"/>
        <v>36.08</v>
      </c>
      <c r="BF422" s="18">
        <f t="shared" si="639"/>
        <v>0.60569648420115707</v>
      </c>
      <c r="BG422" s="1">
        <f t="shared" si="640"/>
        <v>4</v>
      </c>
      <c r="BH422" s="225">
        <v>0</v>
      </c>
      <c r="BI422" s="225">
        <f>BH422*M520</f>
        <v>0</v>
      </c>
      <c r="BJ422" s="225">
        <f t="shared" si="641"/>
        <v>2</v>
      </c>
      <c r="BK422" s="31">
        <v>-6</v>
      </c>
      <c r="BL422" s="31">
        <f>BK422*M520</f>
        <v>0</v>
      </c>
      <c r="BM422" s="1">
        <f t="shared" si="642"/>
        <v>0</v>
      </c>
      <c r="BN422" s="61">
        <v>9</v>
      </c>
      <c r="BO422" s="61" t="e">
        <f>BN422*#REF!</f>
        <v>#REF!</v>
      </c>
      <c r="BP422" s="1">
        <f t="shared" si="644"/>
        <v>5</v>
      </c>
      <c r="BQ422" s="206"/>
      <c r="BR422" s="61">
        <v>0.57999999999999996</v>
      </c>
      <c r="BS422" s="337" t="e">
        <f>BR422*#REF!</f>
        <v>#REF!</v>
      </c>
      <c r="BT422" s="225">
        <f t="shared" si="646"/>
        <v>0</v>
      </c>
      <c r="BU422" s="61"/>
      <c r="BV422" s="1" t="s">
        <v>411</v>
      </c>
      <c r="BW422" s="1">
        <f t="shared" si="647"/>
        <v>8</v>
      </c>
      <c r="BX422" s="206" t="s">
        <v>408</v>
      </c>
      <c r="BY422" s="206">
        <f t="shared" si="648"/>
        <v>5</v>
      </c>
      <c r="BZ422" s="3"/>
      <c r="CA422" s="1" t="s">
        <v>437</v>
      </c>
      <c r="CB422" s="61">
        <v>40</v>
      </c>
      <c r="CC422" s="61">
        <v>48.5</v>
      </c>
      <c r="CD422" s="332"/>
      <c r="CE422" t="s">
        <v>120</v>
      </c>
      <c r="CF422" t="s">
        <v>583</v>
      </c>
      <c r="CG422" t="s">
        <v>605</v>
      </c>
      <c r="CH422" t="s">
        <v>581</v>
      </c>
      <c r="CL422" s="332"/>
      <c r="CR422" t="s">
        <v>1151</v>
      </c>
    </row>
    <row r="423" spans="2:96" ht="17.25" hidden="1" customHeight="1" x14ac:dyDescent="0.2">
      <c r="B423" s="246"/>
      <c r="C423" s="246"/>
      <c r="D423" s="246"/>
      <c r="E423" s="246"/>
      <c r="F423" s="246"/>
      <c r="G423" s="246"/>
      <c r="H423" s="246"/>
      <c r="I423" s="246"/>
      <c r="J423" s="246"/>
      <c r="K423" s="246"/>
      <c r="L423" s="270"/>
      <c r="M423" s="358"/>
      <c r="N423" s="335"/>
      <c r="O423" s="246"/>
      <c r="P423" s="246"/>
      <c r="Q423" s="246"/>
      <c r="R423" s="246"/>
      <c r="S423" s="249"/>
      <c r="T423" s="208"/>
      <c r="U423" s="444"/>
      <c r="X423" s="80"/>
      <c r="Y423" s="189"/>
      <c r="Z423" s="189"/>
      <c r="AA423" s="22">
        <f t="shared" si="626"/>
        <v>1.5</v>
      </c>
      <c r="AB423" s="266">
        <f t="shared" si="627"/>
        <v>0</v>
      </c>
      <c r="AC423" s="22">
        <f t="shared" si="628"/>
        <v>0</v>
      </c>
      <c r="AD423" s="366">
        <f>AB423*M509</f>
        <v>0</v>
      </c>
      <c r="AE423" s="337">
        <f>AC423*M509</f>
        <v>0</v>
      </c>
      <c r="AF423" s="332"/>
      <c r="AG423" s="332"/>
      <c r="AH423" s="225" t="str">
        <f t="shared" si="629"/>
        <v>F</v>
      </c>
      <c r="AI423" s="31">
        <f t="shared" si="630"/>
        <v>0</v>
      </c>
      <c r="AJ423" s="284"/>
      <c r="AK423" s="31">
        <f t="shared" si="631"/>
        <v>0</v>
      </c>
      <c r="AL423" s="22"/>
      <c r="AM423" s="2"/>
      <c r="AN423" s="22" t="b">
        <f t="shared" si="632"/>
        <v>0</v>
      </c>
      <c r="AP423" s="31"/>
      <c r="AQ423" s="175"/>
      <c r="AR423" s="1" t="b">
        <f t="shared" si="633"/>
        <v>0</v>
      </c>
      <c r="AS423" s="189"/>
      <c r="AT423" s="22">
        <f t="shared" si="634"/>
        <v>5</v>
      </c>
      <c r="AU423" s="189"/>
      <c r="AV423" s="22">
        <f t="shared" si="653"/>
        <v>5</v>
      </c>
      <c r="AW423" s="189"/>
      <c r="AX423" s="22">
        <f t="shared" si="635"/>
        <v>5</v>
      </c>
      <c r="AY423" s="189"/>
      <c r="AZ423" s="189" t="b">
        <f t="shared" si="636"/>
        <v>0</v>
      </c>
      <c r="BA423" s="18"/>
      <c r="BB423" s="1">
        <f t="shared" si="637"/>
        <v>-2</v>
      </c>
      <c r="BC423" s="3">
        <v>45657</v>
      </c>
      <c r="BD423" s="22"/>
      <c r="BE423" s="22">
        <f t="shared" si="638"/>
        <v>0</v>
      </c>
      <c r="BF423" s="18">
        <f t="shared" si="639"/>
        <v>0</v>
      </c>
      <c r="BG423" s="1">
        <f t="shared" si="640"/>
        <v>-4</v>
      </c>
      <c r="BH423" s="225"/>
      <c r="BI423" s="225">
        <f>BH423*M509</f>
        <v>0</v>
      </c>
      <c r="BJ423" s="225">
        <f t="shared" si="641"/>
        <v>2</v>
      </c>
      <c r="BK423" s="31"/>
      <c r="BL423" s="31">
        <f>BK423*M509</f>
        <v>0</v>
      </c>
      <c r="BM423" s="1">
        <f t="shared" si="642"/>
        <v>0.5</v>
      </c>
      <c r="BN423" s="61"/>
      <c r="BO423" s="61">
        <f>BN423*M423</f>
        <v>0</v>
      </c>
      <c r="BP423" s="1">
        <f t="shared" si="644"/>
        <v>5</v>
      </c>
      <c r="BQ423" s="206"/>
      <c r="BR423" s="61"/>
      <c r="BS423" s="337">
        <f>BR423*M423</f>
        <v>0</v>
      </c>
      <c r="BT423" s="225">
        <f t="shared" si="646"/>
        <v>-5</v>
      </c>
      <c r="BU423" s="61"/>
      <c r="BV423" s="1"/>
      <c r="BW423" s="1" t="b">
        <f t="shared" si="647"/>
        <v>0</v>
      </c>
      <c r="BX423" s="206" t="s">
        <v>408</v>
      </c>
      <c r="BY423" s="206">
        <f t="shared" si="648"/>
        <v>5</v>
      </c>
      <c r="BZ423" s="3"/>
      <c r="CA423" s="1" t="s">
        <v>437</v>
      </c>
      <c r="CB423" s="61"/>
      <c r="CC423" s="61"/>
      <c r="CD423" s="332"/>
      <c r="CL423" s="332"/>
    </row>
    <row r="424" spans="2:96" ht="17.25" hidden="1" customHeight="1" x14ac:dyDescent="0.2">
      <c r="B424" s="246"/>
      <c r="C424" s="246"/>
      <c r="D424" s="246"/>
      <c r="E424" s="246"/>
      <c r="F424" s="246"/>
      <c r="G424" s="246"/>
      <c r="H424" s="246"/>
      <c r="I424" s="246"/>
      <c r="J424" s="246"/>
      <c r="K424" s="246"/>
      <c r="L424" s="270"/>
      <c r="M424" s="358"/>
      <c r="N424" s="335"/>
      <c r="O424" s="246"/>
      <c r="P424" s="246"/>
      <c r="Q424" s="246"/>
      <c r="R424" s="246"/>
      <c r="S424" s="249"/>
      <c r="T424" s="208"/>
      <c r="U424" s="444"/>
      <c r="X424" s="80"/>
      <c r="Y424" s="189"/>
      <c r="Z424" s="189"/>
      <c r="AA424" s="22">
        <f t="shared" si="626"/>
        <v>1.5</v>
      </c>
      <c r="AB424" s="266">
        <f t="shared" si="627"/>
        <v>0</v>
      </c>
      <c r="AC424" s="22">
        <f t="shared" si="628"/>
        <v>0</v>
      </c>
      <c r="AD424" s="366">
        <f>AB424*M510</f>
        <v>0</v>
      </c>
      <c r="AE424" s="337">
        <f>AC424*M510</f>
        <v>0</v>
      </c>
      <c r="AF424" s="332"/>
      <c r="AG424" s="332"/>
      <c r="AH424" s="225" t="str">
        <f t="shared" si="629"/>
        <v>F</v>
      </c>
      <c r="AI424" s="31">
        <f t="shared" si="630"/>
        <v>0</v>
      </c>
      <c r="AJ424" s="284"/>
      <c r="AK424" s="31">
        <f t="shared" si="631"/>
        <v>0</v>
      </c>
      <c r="AL424" s="22"/>
      <c r="AM424" s="2"/>
      <c r="AN424" s="22" t="b">
        <f t="shared" si="632"/>
        <v>0</v>
      </c>
      <c r="AP424" s="31"/>
      <c r="AQ424" s="175"/>
      <c r="AR424" s="1" t="b">
        <f t="shared" si="633"/>
        <v>0</v>
      </c>
      <c r="AS424" s="189"/>
      <c r="AT424" s="22">
        <f t="shared" si="634"/>
        <v>5</v>
      </c>
      <c r="AU424" s="189"/>
      <c r="AV424" s="22">
        <f t="shared" si="653"/>
        <v>5</v>
      </c>
      <c r="AW424" s="189"/>
      <c r="AX424" s="22">
        <f t="shared" si="635"/>
        <v>5</v>
      </c>
      <c r="AY424" s="189"/>
      <c r="AZ424" s="189" t="b">
        <f t="shared" si="636"/>
        <v>0</v>
      </c>
      <c r="BA424" s="18"/>
      <c r="BB424" s="1">
        <f t="shared" si="637"/>
        <v>-2</v>
      </c>
      <c r="BC424" s="3">
        <v>45657</v>
      </c>
      <c r="BD424" s="22"/>
      <c r="BE424" s="22">
        <f t="shared" si="638"/>
        <v>0</v>
      </c>
      <c r="BF424" s="18">
        <f t="shared" si="639"/>
        <v>0</v>
      </c>
      <c r="BG424" s="1">
        <f t="shared" si="640"/>
        <v>-4</v>
      </c>
      <c r="BH424" s="225"/>
      <c r="BI424" s="225">
        <f>BH424*M510</f>
        <v>0</v>
      </c>
      <c r="BJ424" s="225">
        <f t="shared" si="641"/>
        <v>2</v>
      </c>
      <c r="BK424" s="31"/>
      <c r="BL424" s="31">
        <f>BK424*M510</f>
        <v>0</v>
      </c>
      <c r="BM424" s="1">
        <f t="shared" si="642"/>
        <v>0.5</v>
      </c>
      <c r="BN424" s="61"/>
      <c r="BO424" s="61">
        <f>BN424*M424</f>
        <v>0</v>
      </c>
      <c r="BP424" s="1">
        <f t="shared" si="644"/>
        <v>5</v>
      </c>
      <c r="BQ424" s="206"/>
      <c r="BR424" s="61"/>
      <c r="BS424" s="337">
        <f>BR424*M424</f>
        <v>0</v>
      </c>
      <c r="BT424" s="225">
        <f t="shared" si="646"/>
        <v>-5</v>
      </c>
      <c r="BU424" s="61"/>
      <c r="BV424" s="1"/>
      <c r="BW424" s="1" t="b">
        <f t="shared" si="647"/>
        <v>0</v>
      </c>
      <c r="BX424" s="206" t="s">
        <v>408</v>
      </c>
      <c r="BY424" s="206">
        <f t="shared" si="648"/>
        <v>5</v>
      </c>
      <c r="BZ424" s="3"/>
      <c r="CA424" s="1" t="s">
        <v>437</v>
      </c>
      <c r="CB424" s="61"/>
      <c r="CC424" s="61"/>
      <c r="CD424" s="332"/>
      <c r="CL424" s="332"/>
    </row>
    <row r="425" spans="2:96" ht="17.25" hidden="1" customHeight="1" x14ac:dyDescent="0.2">
      <c r="B425" s="246"/>
      <c r="C425" s="246"/>
      <c r="D425" s="246"/>
      <c r="E425" s="246"/>
      <c r="F425" s="246"/>
      <c r="G425" s="246"/>
      <c r="H425" s="246"/>
      <c r="I425" s="246"/>
      <c r="J425" s="246"/>
      <c r="K425" s="246"/>
      <c r="L425" s="270"/>
      <c r="M425" s="358"/>
      <c r="N425" s="335"/>
      <c r="O425" s="246"/>
      <c r="P425" s="246"/>
      <c r="Q425" s="246"/>
      <c r="R425" s="246"/>
      <c r="S425" s="249"/>
      <c r="T425" s="208"/>
      <c r="U425" s="444"/>
      <c r="X425" s="80"/>
      <c r="Y425" s="189"/>
      <c r="Z425" s="189"/>
      <c r="AA425" s="22">
        <f t="shared" si="626"/>
        <v>1.5</v>
      </c>
      <c r="AB425" s="266">
        <f t="shared" si="627"/>
        <v>0</v>
      </c>
      <c r="AC425" s="22">
        <f t="shared" si="628"/>
        <v>0</v>
      </c>
      <c r="AD425" s="366">
        <f>AB425*M511</f>
        <v>0</v>
      </c>
      <c r="AE425" s="337">
        <f>AC425*M511</f>
        <v>0</v>
      </c>
      <c r="AF425" s="332"/>
      <c r="AG425" s="332"/>
      <c r="AH425" s="225" t="str">
        <f t="shared" si="629"/>
        <v>F</v>
      </c>
      <c r="AI425" s="31">
        <f t="shared" si="630"/>
        <v>0</v>
      </c>
      <c r="AJ425" s="284"/>
      <c r="AK425" s="31">
        <f t="shared" si="631"/>
        <v>0</v>
      </c>
      <c r="AL425" s="22"/>
      <c r="AM425" s="2"/>
      <c r="AN425" s="22" t="b">
        <f t="shared" si="632"/>
        <v>0</v>
      </c>
      <c r="AP425" s="31"/>
      <c r="AQ425" s="175"/>
      <c r="AR425" s="1" t="b">
        <f t="shared" si="633"/>
        <v>0</v>
      </c>
      <c r="AS425" s="189"/>
      <c r="AT425" s="22">
        <f t="shared" si="634"/>
        <v>5</v>
      </c>
      <c r="AU425" s="189"/>
      <c r="AV425" s="22">
        <f t="shared" si="653"/>
        <v>5</v>
      </c>
      <c r="AW425" s="189"/>
      <c r="AX425" s="22">
        <f t="shared" si="635"/>
        <v>5</v>
      </c>
      <c r="AY425" s="189"/>
      <c r="AZ425" s="189" t="b">
        <f t="shared" si="636"/>
        <v>0</v>
      </c>
      <c r="BA425" s="18"/>
      <c r="BB425" s="1">
        <f t="shared" si="637"/>
        <v>-2</v>
      </c>
      <c r="BC425" s="3">
        <v>45657</v>
      </c>
      <c r="BD425" s="22"/>
      <c r="BE425" s="22">
        <f t="shared" si="638"/>
        <v>0</v>
      </c>
      <c r="BF425" s="18">
        <f t="shared" si="639"/>
        <v>0</v>
      </c>
      <c r="BG425" s="1">
        <f t="shared" si="640"/>
        <v>-4</v>
      </c>
      <c r="BH425" s="225"/>
      <c r="BI425" s="225">
        <f>BH425*M511</f>
        <v>0</v>
      </c>
      <c r="BJ425" s="225">
        <f t="shared" si="641"/>
        <v>2</v>
      </c>
      <c r="BK425" s="31"/>
      <c r="BL425" s="31">
        <f>BK425*M511</f>
        <v>0</v>
      </c>
      <c r="BM425" s="1">
        <f t="shared" si="642"/>
        <v>0.5</v>
      </c>
      <c r="BN425" s="61"/>
      <c r="BO425" s="61">
        <f>BN425*M425</f>
        <v>0</v>
      </c>
      <c r="BP425" s="1">
        <f t="shared" si="644"/>
        <v>5</v>
      </c>
      <c r="BQ425" s="206"/>
      <c r="BR425" s="61"/>
      <c r="BS425" s="337">
        <f>BR425*M425</f>
        <v>0</v>
      </c>
      <c r="BT425" s="225">
        <f t="shared" si="646"/>
        <v>-5</v>
      </c>
      <c r="BU425" s="61"/>
      <c r="BV425" s="1"/>
      <c r="BW425" s="1" t="b">
        <f t="shared" si="647"/>
        <v>0</v>
      </c>
      <c r="BX425" s="206" t="s">
        <v>408</v>
      </c>
      <c r="BY425" s="206">
        <f t="shared" si="648"/>
        <v>5</v>
      </c>
      <c r="BZ425" s="3"/>
      <c r="CA425" s="1" t="s">
        <v>437</v>
      </c>
      <c r="CB425" s="61"/>
      <c r="CC425" s="61"/>
      <c r="CD425" s="332"/>
      <c r="CL425" s="332"/>
    </row>
    <row r="426" spans="2:96" ht="17.25" customHeight="1" x14ac:dyDescent="0.2">
      <c r="B426" s="246"/>
      <c r="C426" s="246"/>
      <c r="D426" s="246"/>
      <c r="E426" s="246"/>
      <c r="F426" s="246"/>
      <c r="G426" s="246"/>
      <c r="H426" s="246"/>
      <c r="I426" s="246"/>
      <c r="J426" s="246"/>
      <c r="K426" s="246"/>
      <c r="L426" s="270"/>
      <c r="M426" s="358"/>
      <c r="N426" s="335"/>
      <c r="O426" s="246"/>
      <c r="P426" s="246"/>
      <c r="Q426" s="246"/>
      <c r="R426" s="246"/>
      <c r="S426" s="249"/>
      <c r="T426" s="208"/>
      <c r="U426" s="444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  <c r="BS426" s="80"/>
      <c r="BT426" s="80"/>
      <c r="BU426" s="80"/>
      <c r="BV426" s="80"/>
      <c r="BW426" s="80"/>
      <c r="BX426" s="80"/>
      <c r="BY426" s="80"/>
      <c r="BZ426" s="80"/>
      <c r="CA426" s="1"/>
      <c r="CB426" s="61"/>
      <c r="CC426" s="61"/>
      <c r="CD426" s="332"/>
      <c r="CL426" s="332"/>
    </row>
    <row r="427" spans="2:96" ht="17.25" customHeight="1" x14ac:dyDescent="0.2">
      <c r="B427" s="246"/>
      <c r="C427" s="246"/>
      <c r="D427" s="246"/>
      <c r="E427" s="246"/>
      <c r="F427" s="246"/>
      <c r="G427" s="246"/>
      <c r="H427" s="246"/>
      <c r="I427" s="246"/>
      <c r="J427" s="246"/>
      <c r="K427" s="246"/>
      <c r="L427" s="270"/>
      <c r="M427" s="358"/>
      <c r="N427" s="335"/>
      <c r="O427" s="246"/>
      <c r="P427" s="246"/>
      <c r="Q427" s="246"/>
      <c r="R427" s="246"/>
      <c r="S427" s="249"/>
      <c r="T427" s="456" t="s">
        <v>681</v>
      </c>
      <c r="U427" s="444" t="s">
        <v>1153</v>
      </c>
      <c r="X427" s="80"/>
      <c r="Y427" s="80"/>
      <c r="Z427" s="80"/>
      <c r="AA427" s="80"/>
      <c r="AB427" s="455">
        <f>VLOOKUP(CLEAN(TRIM(T427)), 'ETF''s'!$B$7:$C$42, 2, FALSE)</f>
        <v>27</v>
      </c>
      <c r="AC427" s="506">
        <f>VLOOKUP(CLEAN(TRIM(T427)), 'ETF''s'!$B$7:$D$42, 3, FALSE)</f>
        <v>2.5</v>
      </c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1"/>
      <c r="CB427" s="61"/>
      <c r="CC427" s="61"/>
      <c r="CD427" s="332"/>
      <c r="CL427" s="332"/>
      <c r="CR427" t="s">
        <v>1153</v>
      </c>
    </row>
    <row r="428" spans="2:96" x14ac:dyDescent="0.2">
      <c r="B428" s="246"/>
      <c r="C428" s="246"/>
      <c r="D428" s="246"/>
      <c r="E428" s="246"/>
      <c r="F428" s="246"/>
      <c r="G428" s="246"/>
      <c r="H428" s="246"/>
      <c r="I428" s="246"/>
      <c r="J428" s="246"/>
      <c r="K428" s="246"/>
      <c r="L428" s="270"/>
      <c r="M428" s="358"/>
      <c r="N428" s="335"/>
      <c r="O428" s="246"/>
      <c r="P428" s="246"/>
      <c r="Q428" s="246"/>
      <c r="R428" s="246"/>
      <c r="S428" s="249" t="str">
        <f>IF(BN428&lt;30,$BX$1,IF(BN428&gt;70,$BR$1,$BV$1))</f>
        <v>˃</v>
      </c>
      <c r="U428" s="208" t="s">
        <v>1154</v>
      </c>
      <c r="V428" t="s">
        <v>1155</v>
      </c>
      <c r="X428" s="80">
        <v>208.57</v>
      </c>
      <c r="Y428" s="189"/>
      <c r="Z428" s="189"/>
      <c r="AA428" s="22">
        <f t="shared" ref="AA428:AA435" si="654">AN428+AP428+AR428+AZ428+BB428+BG428+BJ428+BM428+BT428+BW428+BY428+AC428+AI428+BP428+AK428</f>
        <v>69</v>
      </c>
      <c r="AB428" s="336">
        <f t="shared" ref="AB428:AB435" si="655">IF(X428&gt;0,AB$427,0)</f>
        <v>27</v>
      </c>
      <c r="AC428" s="337">
        <f t="shared" ref="AC428:AC435" si="656">IF(AB428&gt;0,AC$427,0)</f>
        <v>2.5</v>
      </c>
      <c r="AD428" s="366">
        <f>AB428*M514</f>
        <v>0</v>
      </c>
      <c r="AE428" s="337">
        <f>AC428*M514</f>
        <v>0</v>
      </c>
      <c r="AF428" s="332">
        <v>573905</v>
      </c>
      <c r="AG428" s="332">
        <v>70569</v>
      </c>
      <c r="AH428" s="225" t="str">
        <f t="shared" ref="AH428:AH435" si="657">IF(AF428&gt;2500000,AQ$2,IF(AF428&gt;1000000,AR$2,IF(AF428&gt;750000,AS$2,IF(AF428&gt;500000,AT$2,IF(AF428&lt;500000,AU$2)))))</f>
        <v>D</v>
      </c>
      <c r="AI428" s="31">
        <f t="shared" ref="AI428:AI435" si="658">IF(AH428=AQ$2,20,IF(AH428=AR$2,15,IF(AH428=AS$2,10,IF(AH428=AT$2,5,IF(AH428=AU$2,0)))))</f>
        <v>5</v>
      </c>
      <c r="AJ428" s="284">
        <v>82</v>
      </c>
      <c r="AK428" s="31">
        <f t="shared" ref="AK428:AK435" si="659">IF(AJ428&gt;84,20,IF(AJ428&gt;80,15,IF(AJ428&gt;75,10,IF(AJ428&gt;70,5,IF(AJ428&gt;49,0,IF(AJ428&lt;1,0,IF(AJ428&lt;20,-20,IF(AJ428&lt;30,-15,IF(AJ428&lt;40,-10,IF(AJ428&lt;50,-5))))))))))</f>
        <v>15</v>
      </c>
      <c r="AL428" s="22"/>
      <c r="AM428" s="2" t="s">
        <v>398</v>
      </c>
      <c r="AN428" s="22">
        <f t="shared" ref="AN428:AN435" si="660">IF(AM428=$AN$1,20,IF(AM428=$AO$1,17,IF(AM428=$AP$1,12,IF(AM428=$AQ$1,5,IF(AM428=$AR$1,0)))))</f>
        <v>12</v>
      </c>
      <c r="AP428" s="31"/>
      <c r="AQ428" s="175" t="s">
        <v>404</v>
      </c>
      <c r="AR428" s="1">
        <f t="shared" ref="AR428:AR435" si="661">IF(AQ428=$AS$1,20,IF(AQ428=$AU$1,18,IF(AQ428=$AW$1,14,IF(AQ428=$AY$1,10,IF(AQ428=$BA$1,5,IF(AQ428=$BC$1,0,IF(AQ428=$BD$1,-2.5)))))))</f>
        <v>10</v>
      </c>
      <c r="AS428" s="189">
        <v>0.04</v>
      </c>
      <c r="AT428" s="22">
        <f t="shared" ref="AT428:AT435" si="662">IF(AS428&lt;1,5,IF(AS428&lt;2,0,IF(AS428&gt;2,-5, IF(AS428=0,5,IF(AS428&lt;0,-7)))))</f>
        <v>5</v>
      </c>
      <c r="AU428" s="189">
        <v>121.6</v>
      </c>
      <c r="AV428" s="22">
        <f>IF(AU428&lt;1,5,IF(AU428&lt;2,0,IF(AU428&gt;2,-5, IF(AU428=0,5,IF(AU428&lt;0,-7)))))</f>
        <v>-5</v>
      </c>
      <c r="AW428" s="189">
        <v>6.86</v>
      </c>
      <c r="AX428" s="22">
        <f t="shared" ref="AX428:AX435" si="663">IF(AW428=1,5,IF(AW428&lt;1,5,IF(AW428&gt;1,0)))</f>
        <v>0</v>
      </c>
      <c r="AY428" s="178" t="s">
        <v>407</v>
      </c>
      <c r="AZ428" s="189">
        <f t="shared" ref="AZ428:AZ435" si="664">IF(AY428=$AS$1,20,IF(AY428=$AU$1,18,IF(AY428=$AW$1,14,IF(AY428=$AY$1,10,IF(AY428=$BA$1,5,IF(AY428=$BC$1,0,IF(AY428=$BD$1,-2.5)))))))</f>
        <v>-2.5</v>
      </c>
      <c r="BA428" s="18">
        <v>0.129</v>
      </c>
      <c r="BB428" s="1">
        <f t="shared" ref="BB428:BB435" si="665">IF(BA428&gt;0.05,2,IF(BA428&gt;0,1,IF(BA428&lt;-0.05,-1,IF(BA428&lt;0.1,-2))))</f>
        <v>2</v>
      </c>
      <c r="BC428" s="3">
        <v>45657</v>
      </c>
      <c r="BD428" s="22">
        <v>181.96</v>
      </c>
      <c r="BE428" s="22">
        <f t="shared" ref="BE428:BE435" si="666">X428</f>
        <v>208.57</v>
      </c>
      <c r="BF428" s="18">
        <f t="shared" ref="BF428:BF435" si="667">IF(BD428&gt;0,(BE428-BD428)/BD428,0)</f>
        <v>0.146240932072983</v>
      </c>
      <c r="BG428" s="1">
        <f t="shared" ref="BG428:BG435" si="668">IF(BF428&gt;0.05,4,IF(BF428&gt;0,2,IF(BF428&lt;-0.05,-2,IF(BF428&lt;0.1,-4))))</f>
        <v>4</v>
      </c>
      <c r="BH428" s="225">
        <v>3.5</v>
      </c>
      <c r="BI428" s="225">
        <f>BH428*M514</f>
        <v>0</v>
      </c>
      <c r="BJ428" s="225">
        <f t="shared" ref="BJ428:BJ435" si="669">IF(BH428&gt;5,-1,IF(BH428&gt;4,0,IF(BH428&gt;3,1,IF(BH428&gt;2,2,IF(BH428&gt;1,2, IF(BH428=0,2,IF(BH428&lt;-5,-2,IF(BH428&lt;4,2,IF(BH428&lt;0,1)))))))))</f>
        <v>1</v>
      </c>
      <c r="BK428" s="31">
        <v>10</v>
      </c>
      <c r="BL428" s="31">
        <f>BK428*M514</f>
        <v>0</v>
      </c>
      <c r="BM428" s="1">
        <f t="shared" ref="BM428:BM435" si="670">IF(BK428&gt;40,4,IF(BK428&gt;30,3.5,IF(BK428&gt;20,3,IF(BK428&gt;10,2,IF(BK428&gt;0,1,IF(BK428=0,0.5,IF(BK428&lt;-40,-4,IF(BK428&lt;-30,-3,IF(BK428&lt;-20,-2.5,IF(BK428&lt;-10,-2,IF(BK428&lt;0,0)))))))))))</f>
        <v>1</v>
      </c>
      <c r="BN428" s="61">
        <v>67</v>
      </c>
      <c r="BO428" s="61">
        <f t="shared" ref="BO428:BO435" si="671">BN428*M428</f>
        <v>0</v>
      </c>
      <c r="BP428" s="1">
        <f t="shared" ref="BP428:BP435" si="672">IF(BN428&lt;10,5,IF(BN428&lt;20,4,IF(BN428&lt;30,3,IF(BN428&lt;40,2,IF(BN428&lt;50,1,IF(BN428=50,0,IF(BN428&gt;90,-5,IF(BN428&gt;80,-4,IF(BN428&gt;70,-3,IF(BN428&gt;60,-2,IF(BN428&gt;50,-1,0)))))))))))</f>
        <v>-2</v>
      </c>
      <c r="BQ428" s="206"/>
      <c r="BR428" s="61">
        <v>0.75</v>
      </c>
      <c r="BS428" s="337">
        <f t="shared" ref="BS428:BS435" si="673">BR428*M428</f>
        <v>0</v>
      </c>
      <c r="BT428" s="225">
        <f t="shared" ref="BT428:BT435" si="674">IF(BR428=1,20,IF(BR428&gt;0.9,16,IF(BR428&gt;0.8,12,IF(BR428&gt;0.7,8,IF(BR428&gt;0.6,4,IF(BR428&gt;0.5,0,IF(BR428&gt;0.4,-1,IF(BR428&gt;0.3,-2,IF(BR428&gt;0.2,-3,IF(BR428&gt;0.1,-4,IF(BR428&gt;0,-5,IF(BR428=0,-5))))))))))))</f>
        <v>8</v>
      </c>
      <c r="BU428" s="61"/>
      <c r="BV428" s="1" t="s">
        <v>411</v>
      </c>
      <c r="BW428" s="1">
        <f t="shared" ref="BW428:BW435" si="675">IF(BV428=$BZ$1,8,IF(BV428=$CA$1,4,IF(BV428=$CB$1,0,IF(BV428=$CC$1,-4,IF(BV428=$CE$1,-8)))))</f>
        <v>8</v>
      </c>
      <c r="BX428" s="206" t="s">
        <v>408</v>
      </c>
      <c r="BY428" s="206">
        <f t="shared" ref="BY428:BY435" si="676">IF(BX428=BR$1,5,IF(BX428=BV$1,0,IF(BX428=BX$1,-5)))</f>
        <v>5</v>
      </c>
      <c r="BZ428" s="3"/>
      <c r="CA428" s="1" t="s">
        <v>437</v>
      </c>
      <c r="CE428" t="s">
        <v>120</v>
      </c>
      <c r="CF428" t="s">
        <v>583</v>
      </c>
      <c r="CG428" t="s">
        <v>605</v>
      </c>
      <c r="CH428" t="s">
        <v>606</v>
      </c>
      <c r="CK428" t="s">
        <v>186</v>
      </c>
      <c r="CL428" s="420" t="s">
        <v>1156</v>
      </c>
      <c r="CR428" t="s">
        <v>1154</v>
      </c>
    </row>
    <row r="429" spans="2:96" x14ac:dyDescent="0.2">
      <c r="B429" s="246"/>
      <c r="C429" s="246"/>
      <c r="D429" s="246"/>
      <c r="E429" s="246"/>
      <c r="F429" s="246"/>
      <c r="G429" s="246"/>
      <c r="H429" s="246"/>
      <c r="I429" s="246"/>
      <c r="J429" s="246"/>
      <c r="K429" s="246"/>
      <c r="L429" s="270"/>
      <c r="M429" s="358"/>
      <c r="N429" s="335"/>
      <c r="O429" s="246"/>
      <c r="P429" s="246"/>
      <c r="Q429" s="246"/>
      <c r="R429" s="246"/>
      <c r="S429" s="249" t="str">
        <f>IF(BN429&lt;30,$BX$1,IF(BN429&gt;70,$BR$1,$BV$1))</f>
        <v>˃</v>
      </c>
      <c r="T429" s="183"/>
      <c r="U429" s="208" t="s">
        <v>1157</v>
      </c>
      <c r="V429" t="s">
        <v>1158</v>
      </c>
      <c r="X429" s="80">
        <v>89.34</v>
      </c>
      <c r="Y429" s="189"/>
      <c r="Z429" s="189"/>
      <c r="AA429" s="22">
        <f t="shared" si="654"/>
        <v>61.5</v>
      </c>
      <c r="AB429" s="336">
        <f t="shared" si="655"/>
        <v>27</v>
      </c>
      <c r="AC429" s="337">
        <f t="shared" si="656"/>
        <v>2.5</v>
      </c>
      <c r="AD429" s="366">
        <f>AB429*M515</f>
        <v>0</v>
      </c>
      <c r="AE429" s="337">
        <f>AC429*M515</f>
        <v>0</v>
      </c>
      <c r="AF429" s="332">
        <v>453331</v>
      </c>
      <c r="AG429" s="332"/>
      <c r="AH429" s="225" t="str">
        <f t="shared" si="657"/>
        <v>F</v>
      </c>
      <c r="AI429" s="31">
        <f t="shared" si="658"/>
        <v>0</v>
      </c>
      <c r="AJ429" s="284">
        <v>74</v>
      </c>
      <c r="AK429" s="31">
        <f t="shared" si="659"/>
        <v>5</v>
      </c>
      <c r="AL429" s="22"/>
      <c r="AM429" s="371" t="s">
        <v>397</v>
      </c>
      <c r="AN429" s="22">
        <f t="shared" si="660"/>
        <v>17</v>
      </c>
      <c r="AP429" s="31"/>
      <c r="AQ429" s="177" t="s">
        <v>403</v>
      </c>
      <c r="AR429" s="1">
        <f t="shared" si="661"/>
        <v>14</v>
      </c>
      <c r="AS429" s="189">
        <v>0.01</v>
      </c>
      <c r="AT429" s="22">
        <f t="shared" si="662"/>
        <v>5</v>
      </c>
      <c r="AU429" s="189">
        <v>93.07</v>
      </c>
      <c r="AV429" s="22">
        <f t="shared" ref="AV429:AV435" si="677">IF(AU429&lt;0,-7,IF(AU429&lt;15,5,IF(AU429&lt;25,2,IF(AU429=25,-5,IF(AU429&gt;25,0)))))</f>
        <v>0</v>
      </c>
      <c r="AW429" s="189">
        <v>5.47</v>
      </c>
      <c r="AX429" s="22">
        <f t="shared" si="663"/>
        <v>0</v>
      </c>
      <c r="AY429" s="175" t="s">
        <v>404</v>
      </c>
      <c r="AZ429" s="189">
        <f t="shared" si="664"/>
        <v>10</v>
      </c>
      <c r="BA429" s="18">
        <v>0.14699999999999999</v>
      </c>
      <c r="BB429" s="1">
        <f t="shared" si="665"/>
        <v>2</v>
      </c>
      <c r="BC429" s="3">
        <v>45657</v>
      </c>
      <c r="BD429" s="22">
        <v>78.8</v>
      </c>
      <c r="BE429" s="22">
        <f t="shared" si="666"/>
        <v>89.34</v>
      </c>
      <c r="BF429" s="18">
        <f t="shared" si="667"/>
        <v>0.13375634517766505</v>
      </c>
      <c r="BG429" s="1">
        <f t="shared" si="668"/>
        <v>4</v>
      </c>
      <c r="BH429" s="225">
        <v>0</v>
      </c>
      <c r="BI429" s="225">
        <f>BH429*M515</f>
        <v>0</v>
      </c>
      <c r="BJ429" s="225">
        <f t="shared" si="669"/>
        <v>2</v>
      </c>
      <c r="BK429" s="31">
        <v>-3</v>
      </c>
      <c r="BL429" s="31">
        <f>BK429*M515</f>
        <v>0</v>
      </c>
      <c r="BM429" s="1">
        <f t="shared" si="670"/>
        <v>0</v>
      </c>
      <c r="BN429" s="61">
        <v>48</v>
      </c>
      <c r="BO429" s="61">
        <f t="shared" si="671"/>
        <v>0</v>
      </c>
      <c r="BP429" s="1">
        <f t="shared" si="672"/>
        <v>1</v>
      </c>
      <c r="BQ429" s="206"/>
      <c r="BR429" s="61">
        <v>0.02</v>
      </c>
      <c r="BS429" s="337">
        <f t="shared" si="673"/>
        <v>0</v>
      </c>
      <c r="BT429" s="225">
        <f t="shared" si="674"/>
        <v>-5</v>
      </c>
      <c r="BU429" s="61"/>
      <c r="BV429" s="1" t="s">
        <v>412</v>
      </c>
      <c r="BW429" s="1">
        <f t="shared" si="675"/>
        <v>4</v>
      </c>
      <c r="BX429" s="206" t="s">
        <v>408</v>
      </c>
      <c r="BY429" s="206">
        <f t="shared" si="676"/>
        <v>5</v>
      </c>
      <c r="BZ429" s="3"/>
      <c r="CA429" s="1" t="s">
        <v>437</v>
      </c>
      <c r="CE429" t="s">
        <v>120</v>
      </c>
      <c r="CF429" t="s">
        <v>583</v>
      </c>
      <c r="CG429" t="s">
        <v>605</v>
      </c>
      <c r="CH429" t="s">
        <v>606</v>
      </c>
      <c r="CK429" t="s">
        <v>186</v>
      </c>
      <c r="CL429" s="420" t="s">
        <v>1159</v>
      </c>
      <c r="CR429" t="s">
        <v>1157</v>
      </c>
    </row>
    <row r="430" spans="2:96" x14ac:dyDescent="0.2">
      <c r="B430" s="246"/>
      <c r="C430" s="246"/>
      <c r="D430" s="246"/>
      <c r="E430" s="246"/>
      <c r="F430" s="246"/>
      <c r="G430" s="246"/>
      <c r="H430" s="246"/>
      <c r="I430" s="246"/>
      <c r="J430" s="246"/>
      <c r="K430" s="246"/>
      <c r="L430" s="270"/>
      <c r="M430" s="358"/>
      <c r="N430" s="335"/>
      <c r="O430" s="246"/>
      <c r="P430" s="246"/>
      <c r="Q430" s="246"/>
      <c r="R430" s="246"/>
      <c r="S430" s="249" t="str">
        <f>IF(BN430&lt;30,$BX$1,IF(BN430&gt;70,$BR$1,$BV$1))</f>
        <v>˃</v>
      </c>
      <c r="U430" s="208" t="s">
        <v>1160</v>
      </c>
      <c r="V430" t="s">
        <v>1161</v>
      </c>
      <c r="W430" s="183"/>
      <c r="X430" s="356">
        <v>83.03</v>
      </c>
      <c r="Y430" s="189"/>
      <c r="Z430" s="189"/>
      <c r="AA430" s="22">
        <f t="shared" si="654"/>
        <v>55</v>
      </c>
      <c r="AB430" s="336">
        <f t="shared" si="655"/>
        <v>27</v>
      </c>
      <c r="AC430" s="337">
        <f t="shared" si="656"/>
        <v>2.5</v>
      </c>
      <c r="AD430" s="366">
        <f>AB430*M516</f>
        <v>0</v>
      </c>
      <c r="AE430" s="337">
        <f>AC430*M516</f>
        <v>0</v>
      </c>
      <c r="AF430" s="332">
        <v>374141</v>
      </c>
      <c r="AG430" s="332">
        <v>76745</v>
      </c>
      <c r="AH430" s="225" t="str">
        <f t="shared" si="657"/>
        <v>F</v>
      </c>
      <c r="AI430" s="31">
        <f t="shared" si="658"/>
        <v>0</v>
      </c>
      <c r="AJ430" s="284">
        <v>83</v>
      </c>
      <c r="AK430" s="31">
        <f t="shared" si="659"/>
        <v>15</v>
      </c>
      <c r="AL430" s="22"/>
      <c r="AM430" s="2" t="s">
        <v>398</v>
      </c>
      <c r="AN430" s="22">
        <f t="shared" si="660"/>
        <v>12</v>
      </c>
      <c r="AP430" s="31"/>
      <c r="AQ430" s="177" t="s">
        <v>403</v>
      </c>
      <c r="AR430" s="1">
        <f t="shared" si="661"/>
        <v>14</v>
      </c>
      <c r="AS430" s="189">
        <v>0.24</v>
      </c>
      <c r="AT430" s="22">
        <f t="shared" si="662"/>
        <v>5</v>
      </c>
      <c r="AU430" s="189">
        <v>32.82</v>
      </c>
      <c r="AV430" s="22">
        <f t="shared" si="677"/>
        <v>0</v>
      </c>
      <c r="AW430" s="189">
        <v>2.41</v>
      </c>
      <c r="AX430" s="22">
        <f t="shared" si="663"/>
        <v>0</v>
      </c>
      <c r="AY430" s="178" t="s">
        <v>407</v>
      </c>
      <c r="AZ430" s="189">
        <f t="shared" si="664"/>
        <v>-2.5</v>
      </c>
      <c r="BA430" s="18">
        <v>7.0000000000000001E-3</v>
      </c>
      <c r="BB430" s="1">
        <f t="shared" si="665"/>
        <v>1</v>
      </c>
      <c r="BC430" s="3">
        <v>45657</v>
      </c>
      <c r="BD430" s="22">
        <v>94.48</v>
      </c>
      <c r="BE430" s="22">
        <f t="shared" si="666"/>
        <v>83.03</v>
      </c>
      <c r="BF430" s="18">
        <f t="shared" si="667"/>
        <v>-0.12118966977138021</v>
      </c>
      <c r="BG430" s="1">
        <f t="shared" si="668"/>
        <v>-2</v>
      </c>
      <c r="BH430" s="225">
        <v>0</v>
      </c>
      <c r="BI430" s="225">
        <f>BH430*M516</f>
        <v>0</v>
      </c>
      <c r="BJ430" s="225">
        <f t="shared" si="669"/>
        <v>2</v>
      </c>
      <c r="BK430" s="31">
        <v>16</v>
      </c>
      <c r="BL430" s="31">
        <f>BK430*M516</f>
        <v>0</v>
      </c>
      <c r="BM430" s="1">
        <f t="shared" si="670"/>
        <v>2</v>
      </c>
      <c r="BN430" s="61">
        <v>37</v>
      </c>
      <c r="BO430" s="61">
        <f t="shared" si="671"/>
        <v>0</v>
      </c>
      <c r="BP430" s="1">
        <f t="shared" si="672"/>
        <v>2</v>
      </c>
      <c r="BQ430" s="206"/>
      <c r="BR430" s="61">
        <v>0.14000000000000001</v>
      </c>
      <c r="BS430" s="337">
        <f t="shared" si="673"/>
        <v>0</v>
      </c>
      <c r="BT430" s="225">
        <f t="shared" si="674"/>
        <v>-4</v>
      </c>
      <c r="BU430" s="61"/>
      <c r="BV430" s="1" t="s">
        <v>411</v>
      </c>
      <c r="BW430" s="1">
        <f t="shared" si="675"/>
        <v>8</v>
      </c>
      <c r="BX430" s="206" t="s">
        <v>408</v>
      </c>
      <c r="BY430" s="206">
        <f t="shared" si="676"/>
        <v>5</v>
      </c>
      <c r="BZ430" s="3">
        <v>45966</v>
      </c>
      <c r="CA430" s="1" t="s">
        <v>508</v>
      </c>
      <c r="CB430" s="61">
        <v>50</v>
      </c>
      <c r="CC430" s="61">
        <v>80</v>
      </c>
      <c r="CD430" s="332"/>
      <c r="CE430" t="s">
        <v>120</v>
      </c>
      <c r="CF430" t="s">
        <v>583</v>
      </c>
      <c r="CG430" t="s">
        <v>605</v>
      </c>
      <c r="CH430" t="s">
        <v>606</v>
      </c>
      <c r="CK430" t="s">
        <v>186</v>
      </c>
      <c r="CL430" s="420" t="s">
        <v>1156</v>
      </c>
      <c r="CR430" t="s">
        <v>1160</v>
      </c>
    </row>
    <row r="431" spans="2:96" x14ac:dyDescent="0.2">
      <c r="B431" s="246"/>
      <c r="C431" s="246"/>
      <c r="D431" s="246"/>
      <c r="E431" s="246"/>
      <c r="F431" s="246"/>
      <c r="G431" s="246"/>
      <c r="H431" s="246"/>
      <c r="I431" s="246"/>
      <c r="J431" s="246"/>
      <c r="K431" s="246"/>
      <c r="L431" s="270"/>
      <c r="M431" s="358"/>
      <c r="N431" s="335"/>
      <c r="O431" s="246"/>
      <c r="P431" s="246"/>
      <c r="Q431" s="246"/>
      <c r="R431" s="246"/>
      <c r="S431" s="249" t="str">
        <f>IF(BN431&lt;30,$BX$1,IF(BN431&gt;70,$BR$1,$BV$1))</f>
        <v>˃</v>
      </c>
      <c r="T431" s="246"/>
      <c r="U431" s="208" t="s">
        <v>349</v>
      </c>
      <c r="V431" t="s">
        <v>1162</v>
      </c>
      <c r="X431" s="80">
        <v>493.78</v>
      </c>
      <c r="Y431" s="189"/>
      <c r="Z431" s="189"/>
      <c r="AA431" s="22">
        <f t="shared" si="654"/>
        <v>53</v>
      </c>
      <c r="AB431" s="336">
        <f t="shared" si="655"/>
        <v>27</v>
      </c>
      <c r="AC431" s="337">
        <f t="shared" si="656"/>
        <v>2.5</v>
      </c>
      <c r="AD431" s="366">
        <f>AB431*M517</f>
        <v>0</v>
      </c>
      <c r="AE431" s="337">
        <f>AC431*M517</f>
        <v>0</v>
      </c>
      <c r="AF431" s="332">
        <v>391529</v>
      </c>
      <c r="AG431" s="332">
        <v>-1630</v>
      </c>
      <c r="AH431" s="225" t="str">
        <f t="shared" si="657"/>
        <v>F</v>
      </c>
      <c r="AI431" s="31">
        <f t="shared" si="658"/>
        <v>0</v>
      </c>
      <c r="AJ431" s="284">
        <v>51</v>
      </c>
      <c r="AK431" s="31">
        <f t="shared" si="659"/>
        <v>0</v>
      </c>
      <c r="AL431" s="22"/>
      <c r="AM431" s="371" t="s">
        <v>397</v>
      </c>
      <c r="AN431" s="22">
        <f t="shared" si="660"/>
        <v>17</v>
      </c>
      <c r="AP431" s="31"/>
      <c r="AQ431" s="239" t="s">
        <v>402</v>
      </c>
      <c r="AR431" s="1">
        <f t="shared" si="661"/>
        <v>18</v>
      </c>
      <c r="AS431" s="189">
        <v>0.21</v>
      </c>
      <c r="AT431" s="22">
        <f t="shared" si="662"/>
        <v>5</v>
      </c>
      <c r="AU431" s="189">
        <v>-414.84</v>
      </c>
      <c r="AV431" s="22">
        <f t="shared" si="677"/>
        <v>-7</v>
      </c>
      <c r="AW431" s="189">
        <v>-18.8</v>
      </c>
      <c r="AX431" s="22">
        <f t="shared" si="663"/>
        <v>5</v>
      </c>
      <c r="AY431" s="178" t="s">
        <v>407</v>
      </c>
      <c r="AZ431" s="189">
        <f t="shared" si="664"/>
        <v>-2.5</v>
      </c>
      <c r="BA431" s="18">
        <v>0.56799999999999995</v>
      </c>
      <c r="BB431" s="1">
        <f t="shared" si="665"/>
        <v>2</v>
      </c>
      <c r="BC431" s="3">
        <v>45291</v>
      </c>
      <c r="BD431" s="22">
        <v>342.16</v>
      </c>
      <c r="BE431" s="22">
        <f t="shared" si="666"/>
        <v>493.78</v>
      </c>
      <c r="BF431" s="18">
        <f t="shared" si="667"/>
        <v>0.44312602291325676</v>
      </c>
      <c r="BG431" s="1">
        <f t="shared" si="668"/>
        <v>4</v>
      </c>
      <c r="BH431" s="225">
        <v>3.5</v>
      </c>
      <c r="BI431" s="225">
        <f>BH431*M517</f>
        <v>0</v>
      </c>
      <c r="BJ431" s="225">
        <f t="shared" si="669"/>
        <v>1</v>
      </c>
      <c r="BK431" s="31">
        <v>18</v>
      </c>
      <c r="BL431" s="31">
        <f>BK431*M517</f>
        <v>0</v>
      </c>
      <c r="BM431" s="1">
        <f t="shared" si="670"/>
        <v>2</v>
      </c>
      <c r="BN431" s="61">
        <v>50</v>
      </c>
      <c r="BO431" s="61">
        <f t="shared" si="671"/>
        <v>0</v>
      </c>
      <c r="BP431" s="1">
        <f t="shared" si="672"/>
        <v>0</v>
      </c>
      <c r="BQ431" s="206"/>
      <c r="BR431" s="61">
        <v>0.62</v>
      </c>
      <c r="BS431" s="337">
        <f t="shared" si="673"/>
        <v>0</v>
      </c>
      <c r="BT431" s="225">
        <f t="shared" si="674"/>
        <v>4</v>
      </c>
      <c r="BU431" s="61"/>
      <c r="BV431" s="1" t="str">
        <f>BV1</f>
        <v>˃</v>
      </c>
      <c r="BW431" s="1" t="b">
        <f t="shared" si="675"/>
        <v>0</v>
      </c>
      <c r="BX431" s="206" t="s">
        <v>408</v>
      </c>
      <c r="BY431" s="206">
        <f t="shared" si="676"/>
        <v>5</v>
      </c>
      <c r="BZ431" s="3"/>
      <c r="CA431" s="1" t="s">
        <v>437</v>
      </c>
      <c r="CB431" s="61">
        <v>245</v>
      </c>
      <c r="CC431" s="61">
        <v>340</v>
      </c>
      <c r="CD431" s="332"/>
      <c r="CE431" t="s">
        <v>120</v>
      </c>
      <c r="CF431" t="s">
        <v>583</v>
      </c>
      <c r="CG431" t="s">
        <v>605</v>
      </c>
      <c r="CH431" t="s">
        <v>1163</v>
      </c>
      <c r="CL431" s="332"/>
      <c r="CR431" t="s">
        <v>349</v>
      </c>
    </row>
    <row r="432" spans="2:96" x14ac:dyDescent="0.2">
      <c r="B432" s="246"/>
      <c r="C432" s="246"/>
      <c r="D432" s="246"/>
      <c r="E432" s="246"/>
      <c r="F432" s="246"/>
      <c r="G432" s="246"/>
      <c r="H432" s="246"/>
      <c r="I432" s="246"/>
      <c r="J432" s="246"/>
      <c r="K432" s="246"/>
      <c r="L432" s="270"/>
      <c r="M432" s="358"/>
      <c r="N432" s="335"/>
      <c r="O432" s="246"/>
      <c r="P432" s="246"/>
      <c r="Q432" s="246"/>
      <c r="R432" s="246"/>
      <c r="S432" s="249" t="str">
        <f>IF(BN432&lt;30,$BX$1,IF(BN432&gt;70,$BR$1,$BV$1))</f>
        <v>˅</v>
      </c>
      <c r="T432" s="246"/>
      <c r="U432" s="208" t="s">
        <v>1164</v>
      </c>
      <c r="V432" t="s">
        <v>1165</v>
      </c>
      <c r="X432" s="80">
        <v>29.61</v>
      </c>
      <c r="Y432" s="189"/>
      <c r="Z432" s="189"/>
      <c r="AA432" s="22">
        <f t="shared" si="654"/>
        <v>76.5</v>
      </c>
      <c r="AB432" s="336">
        <f t="shared" si="655"/>
        <v>27</v>
      </c>
      <c r="AC432" s="337">
        <f t="shared" si="656"/>
        <v>2.5</v>
      </c>
      <c r="AD432" s="366">
        <f>AB432*M518</f>
        <v>0</v>
      </c>
      <c r="AE432" s="337">
        <f>AC432*M518</f>
        <v>0</v>
      </c>
      <c r="AF432" s="332">
        <v>188520</v>
      </c>
      <c r="AG432" s="332">
        <v>19537</v>
      </c>
      <c r="AH432" s="225" t="str">
        <f t="shared" si="657"/>
        <v>F</v>
      </c>
      <c r="AI432" s="31">
        <f t="shared" si="658"/>
        <v>0</v>
      </c>
      <c r="AJ432" s="284">
        <v>57</v>
      </c>
      <c r="AK432" s="31">
        <f t="shared" si="659"/>
        <v>0</v>
      </c>
      <c r="AL432" s="22"/>
      <c r="AM432" s="371" t="s">
        <v>397</v>
      </c>
      <c r="AN432" s="22">
        <f t="shared" si="660"/>
        <v>17</v>
      </c>
      <c r="AP432" s="31"/>
      <c r="AQ432" s="177" t="s">
        <v>403</v>
      </c>
      <c r="AR432" s="1">
        <f t="shared" si="661"/>
        <v>14</v>
      </c>
      <c r="AS432" s="189">
        <v>0.86</v>
      </c>
      <c r="AT432" s="22">
        <f t="shared" si="662"/>
        <v>5</v>
      </c>
      <c r="AU432" s="189">
        <v>16.09</v>
      </c>
      <c r="AV432" s="22">
        <f t="shared" si="677"/>
        <v>2</v>
      </c>
      <c r="AW432" s="189">
        <v>0.16</v>
      </c>
      <c r="AX432" s="22">
        <f t="shared" si="663"/>
        <v>5</v>
      </c>
      <c r="AY432" s="176" t="s">
        <v>401</v>
      </c>
      <c r="AZ432" s="189">
        <f t="shared" si="664"/>
        <v>20</v>
      </c>
      <c r="BA432" s="18">
        <v>-0.111</v>
      </c>
      <c r="BB432" s="1">
        <f t="shared" si="665"/>
        <v>-1</v>
      </c>
      <c r="BC432" s="3">
        <v>45291</v>
      </c>
      <c r="BD432" s="22">
        <v>26.02</v>
      </c>
      <c r="BE432" s="22">
        <f t="shared" si="666"/>
        <v>29.61</v>
      </c>
      <c r="BF432" s="18">
        <f t="shared" si="667"/>
        <v>0.13797079169869331</v>
      </c>
      <c r="BG432" s="1">
        <f t="shared" si="668"/>
        <v>4</v>
      </c>
      <c r="BH432" s="225">
        <v>-3.5</v>
      </c>
      <c r="BI432" s="225">
        <f>BH432*M518</f>
        <v>0</v>
      </c>
      <c r="BJ432" s="225">
        <f t="shared" si="669"/>
        <v>2</v>
      </c>
      <c r="BK432" s="31">
        <v>17</v>
      </c>
      <c r="BL432" s="31">
        <f>BK432*M518</f>
        <v>0</v>
      </c>
      <c r="BM432" s="1">
        <f t="shared" si="670"/>
        <v>2</v>
      </c>
      <c r="BN432" s="61">
        <v>5</v>
      </c>
      <c r="BO432" s="61">
        <f t="shared" si="671"/>
        <v>0</v>
      </c>
      <c r="BP432" s="1">
        <f t="shared" si="672"/>
        <v>5</v>
      </c>
      <c r="BQ432" s="206"/>
      <c r="BR432" s="61">
        <v>0.31</v>
      </c>
      <c r="BS432" s="337">
        <f t="shared" si="673"/>
        <v>0</v>
      </c>
      <c r="BT432" s="225">
        <f t="shared" si="674"/>
        <v>-2</v>
      </c>
      <c r="BU432" s="61"/>
      <c r="BV432" s="1" t="s">
        <v>411</v>
      </c>
      <c r="BW432" s="1">
        <f t="shared" si="675"/>
        <v>8</v>
      </c>
      <c r="BX432" s="206" t="s">
        <v>408</v>
      </c>
      <c r="BY432" s="206">
        <f t="shared" si="676"/>
        <v>5</v>
      </c>
      <c r="BZ432" s="3"/>
      <c r="CA432" s="1" t="s">
        <v>437</v>
      </c>
      <c r="CB432" s="61"/>
      <c r="CC432" s="61"/>
      <c r="CD432" s="332"/>
      <c r="CE432" t="s">
        <v>120</v>
      </c>
      <c r="CF432" t="s">
        <v>583</v>
      </c>
      <c r="CG432" t="s">
        <v>605</v>
      </c>
      <c r="CH432" t="s">
        <v>1163</v>
      </c>
      <c r="CL432" s="332"/>
      <c r="CR432" t="s">
        <v>1164</v>
      </c>
    </row>
    <row r="433" spans="2:96" ht="15.75" hidden="1" customHeight="1" x14ac:dyDescent="0.2">
      <c r="B433" s="246"/>
      <c r="C433" s="246"/>
      <c r="D433" s="246"/>
      <c r="E433" s="246"/>
      <c r="F433" s="246"/>
      <c r="G433" s="246"/>
      <c r="H433" s="246"/>
      <c r="I433" s="246"/>
      <c r="J433" s="246"/>
      <c r="K433" s="246"/>
      <c r="L433" s="270"/>
      <c r="M433" s="358"/>
      <c r="N433" s="335"/>
      <c r="O433" s="246"/>
      <c r="P433" s="246"/>
      <c r="Q433" s="246"/>
      <c r="R433" s="246"/>
      <c r="S433" s="249"/>
      <c r="T433" s="236"/>
      <c r="U433" s="208"/>
      <c r="X433" s="80"/>
      <c r="Y433" s="189"/>
      <c r="Z433" s="189"/>
      <c r="AA433" s="22">
        <f t="shared" si="654"/>
        <v>1.5</v>
      </c>
      <c r="AB433" s="336">
        <f t="shared" si="655"/>
        <v>0</v>
      </c>
      <c r="AC433" s="337">
        <f t="shared" si="656"/>
        <v>0</v>
      </c>
      <c r="AD433" s="366">
        <f>AB433*M523</f>
        <v>0</v>
      </c>
      <c r="AE433" s="337">
        <f>AC433*M523</f>
        <v>0</v>
      </c>
      <c r="AF433" s="332"/>
      <c r="AG433" s="332"/>
      <c r="AH433" s="225" t="str">
        <f t="shared" si="657"/>
        <v>F</v>
      </c>
      <c r="AI433" s="31">
        <f t="shared" si="658"/>
        <v>0</v>
      </c>
      <c r="AJ433" s="284"/>
      <c r="AK433" s="31">
        <f t="shared" si="659"/>
        <v>0</v>
      </c>
      <c r="AL433" s="22"/>
      <c r="AM433" s="2"/>
      <c r="AN433" s="22" t="b">
        <f t="shared" si="660"/>
        <v>0</v>
      </c>
      <c r="AP433" s="31"/>
      <c r="AQ433" s="175"/>
      <c r="AR433" s="1" t="b">
        <f t="shared" si="661"/>
        <v>0</v>
      </c>
      <c r="AS433" s="189"/>
      <c r="AT433" s="22">
        <f t="shared" si="662"/>
        <v>5</v>
      </c>
      <c r="AU433" s="189"/>
      <c r="AV433" s="22">
        <f t="shared" si="677"/>
        <v>5</v>
      </c>
      <c r="AW433" s="189"/>
      <c r="AX433" s="22">
        <f t="shared" si="663"/>
        <v>5</v>
      </c>
      <c r="AY433" s="189"/>
      <c r="AZ433" s="189" t="b">
        <f t="shared" si="664"/>
        <v>0</v>
      </c>
      <c r="BA433" s="18"/>
      <c r="BB433" s="1">
        <f t="shared" si="665"/>
        <v>-2</v>
      </c>
      <c r="BC433" s="3">
        <v>45657</v>
      </c>
      <c r="BD433" s="22"/>
      <c r="BE433" s="22">
        <f t="shared" si="666"/>
        <v>0</v>
      </c>
      <c r="BF433" s="18">
        <f t="shared" si="667"/>
        <v>0</v>
      </c>
      <c r="BG433" s="1">
        <f t="shared" si="668"/>
        <v>-4</v>
      </c>
      <c r="BH433" s="225"/>
      <c r="BI433" s="225">
        <f>BH433*M523</f>
        <v>0</v>
      </c>
      <c r="BJ433" s="225">
        <f t="shared" si="669"/>
        <v>2</v>
      </c>
      <c r="BK433" s="31"/>
      <c r="BL433" s="31">
        <f>BK433*M523</f>
        <v>0</v>
      </c>
      <c r="BM433" s="1">
        <f t="shared" si="670"/>
        <v>0.5</v>
      </c>
      <c r="BN433" s="61"/>
      <c r="BO433" s="61">
        <f t="shared" si="671"/>
        <v>0</v>
      </c>
      <c r="BP433" s="1">
        <f t="shared" si="672"/>
        <v>5</v>
      </c>
      <c r="BQ433" s="206"/>
      <c r="BR433" s="61"/>
      <c r="BS433" s="337">
        <f t="shared" si="673"/>
        <v>0</v>
      </c>
      <c r="BT433" s="225">
        <f t="shared" si="674"/>
        <v>-5</v>
      </c>
      <c r="BU433" s="61"/>
      <c r="BV433" s="1"/>
      <c r="BW433" s="1" t="b">
        <f t="shared" si="675"/>
        <v>0</v>
      </c>
      <c r="BX433" s="206" t="s">
        <v>408</v>
      </c>
      <c r="BY433" s="206">
        <f t="shared" si="676"/>
        <v>5</v>
      </c>
      <c r="BZ433" s="3"/>
      <c r="CA433" s="1" t="s">
        <v>437</v>
      </c>
      <c r="CB433" s="61"/>
      <c r="CC433" s="61"/>
      <c r="CD433" s="61"/>
      <c r="CL433" s="332"/>
    </row>
    <row r="434" spans="2:96" ht="15.75" hidden="1" customHeight="1" x14ac:dyDescent="0.2">
      <c r="B434" s="246"/>
      <c r="C434" s="246"/>
      <c r="D434" s="246"/>
      <c r="E434" s="246"/>
      <c r="F434" s="246"/>
      <c r="G434" s="246"/>
      <c r="H434" s="246"/>
      <c r="I434" s="246"/>
      <c r="J434" s="246"/>
      <c r="K434" s="246"/>
      <c r="L434" s="270"/>
      <c r="M434" s="358"/>
      <c r="N434" s="335"/>
      <c r="O434" s="246"/>
      <c r="P434" s="246"/>
      <c r="Q434" s="246"/>
      <c r="R434" s="246"/>
      <c r="S434" s="249"/>
      <c r="T434" s="236"/>
      <c r="U434" s="208"/>
      <c r="X434" s="80"/>
      <c r="Y434" s="189"/>
      <c r="Z434" s="189"/>
      <c r="AA434" s="22">
        <f t="shared" si="654"/>
        <v>1.5</v>
      </c>
      <c r="AB434" s="336">
        <f t="shared" si="655"/>
        <v>0</v>
      </c>
      <c r="AC434" s="337">
        <f t="shared" si="656"/>
        <v>0</v>
      </c>
      <c r="AD434" s="366">
        <f>AB434*M524</f>
        <v>0</v>
      </c>
      <c r="AE434" s="337">
        <f>AC434*M524</f>
        <v>0</v>
      </c>
      <c r="AF434" s="332"/>
      <c r="AG434" s="332"/>
      <c r="AH434" s="225" t="str">
        <f t="shared" si="657"/>
        <v>F</v>
      </c>
      <c r="AI434" s="31">
        <f t="shared" si="658"/>
        <v>0</v>
      </c>
      <c r="AJ434" s="284"/>
      <c r="AK434" s="31">
        <f t="shared" si="659"/>
        <v>0</v>
      </c>
      <c r="AL434" s="22"/>
      <c r="AM434" s="2"/>
      <c r="AN434" s="22" t="b">
        <f t="shared" si="660"/>
        <v>0</v>
      </c>
      <c r="AP434" s="31"/>
      <c r="AQ434" s="175"/>
      <c r="AR434" s="1" t="b">
        <f t="shared" si="661"/>
        <v>0</v>
      </c>
      <c r="AS434" s="189"/>
      <c r="AT434" s="22">
        <f t="shared" si="662"/>
        <v>5</v>
      </c>
      <c r="AU434" s="189"/>
      <c r="AV434" s="22">
        <f t="shared" si="677"/>
        <v>5</v>
      </c>
      <c r="AW434" s="189"/>
      <c r="AX434" s="22">
        <f t="shared" si="663"/>
        <v>5</v>
      </c>
      <c r="AY434" s="189"/>
      <c r="AZ434" s="189" t="b">
        <f t="shared" si="664"/>
        <v>0</v>
      </c>
      <c r="BA434" s="18"/>
      <c r="BB434" s="1">
        <f t="shared" si="665"/>
        <v>-2</v>
      </c>
      <c r="BC434" s="3">
        <v>45657</v>
      </c>
      <c r="BD434" s="22"/>
      <c r="BE434" s="22">
        <f t="shared" si="666"/>
        <v>0</v>
      </c>
      <c r="BF434" s="18">
        <f t="shared" si="667"/>
        <v>0</v>
      </c>
      <c r="BG434" s="1">
        <f t="shared" si="668"/>
        <v>-4</v>
      </c>
      <c r="BH434" s="225"/>
      <c r="BI434" s="225">
        <f>BH434*M524</f>
        <v>0</v>
      </c>
      <c r="BJ434" s="225">
        <f t="shared" si="669"/>
        <v>2</v>
      </c>
      <c r="BK434" s="31"/>
      <c r="BL434" s="31">
        <f>BK434*M524</f>
        <v>0</v>
      </c>
      <c r="BM434" s="1">
        <f t="shared" si="670"/>
        <v>0.5</v>
      </c>
      <c r="BN434" s="61"/>
      <c r="BO434" s="61">
        <f t="shared" si="671"/>
        <v>0</v>
      </c>
      <c r="BP434" s="1">
        <f t="shared" si="672"/>
        <v>5</v>
      </c>
      <c r="BQ434" s="206"/>
      <c r="BR434" s="61"/>
      <c r="BS434" s="337">
        <f t="shared" si="673"/>
        <v>0</v>
      </c>
      <c r="BT434" s="225">
        <f t="shared" si="674"/>
        <v>-5</v>
      </c>
      <c r="BU434" s="61"/>
      <c r="BV434" s="1"/>
      <c r="BW434" s="1" t="b">
        <f t="shared" si="675"/>
        <v>0</v>
      </c>
      <c r="BX434" s="206" t="s">
        <v>408</v>
      </c>
      <c r="BY434" s="206">
        <f t="shared" si="676"/>
        <v>5</v>
      </c>
      <c r="BZ434" s="3"/>
      <c r="CA434" s="1" t="s">
        <v>437</v>
      </c>
      <c r="CB434" s="61"/>
      <c r="CC434" s="61"/>
      <c r="CD434" s="61"/>
      <c r="CL434" s="332"/>
    </row>
    <row r="435" spans="2:96" ht="15.75" hidden="1" customHeight="1" x14ac:dyDescent="0.2">
      <c r="B435" s="246"/>
      <c r="C435" s="246"/>
      <c r="D435" s="246"/>
      <c r="E435" s="246"/>
      <c r="F435" s="246"/>
      <c r="G435" s="246"/>
      <c r="H435" s="246"/>
      <c r="I435" s="246"/>
      <c r="J435" s="246"/>
      <c r="K435" s="246"/>
      <c r="L435" s="270"/>
      <c r="M435" s="358"/>
      <c r="N435" s="335"/>
      <c r="O435" s="246"/>
      <c r="P435" s="246"/>
      <c r="Q435" s="246"/>
      <c r="R435" s="246"/>
      <c r="S435" s="249"/>
      <c r="T435" s="236"/>
      <c r="U435" s="208"/>
      <c r="X435" s="80"/>
      <c r="Y435" s="189"/>
      <c r="Z435" s="189"/>
      <c r="AA435" s="22">
        <f t="shared" si="654"/>
        <v>1.5</v>
      </c>
      <c r="AB435" s="336">
        <f t="shared" si="655"/>
        <v>0</v>
      </c>
      <c r="AC435" s="337">
        <f t="shared" si="656"/>
        <v>0</v>
      </c>
      <c r="AD435" s="366">
        <f>AB435*M525</f>
        <v>0</v>
      </c>
      <c r="AE435" s="337">
        <f>AC435*M525</f>
        <v>0</v>
      </c>
      <c r="AF435" s="332"/>
      <c r="AG435" s="332"/>
      <c r="AH435" s="225" t="str">
        <f t="shared" si="657"/>
        <v>F</v>
      </c>
      <c r="AI435" s="31">
        <f t="shared" si="658"/>
        <v>0</v>
      </c>
      <c r="AJ435" s="284"/>
      <c r="AK435" s="31">
        <f t="shared" si="659"/>
        <v>0</v>
      </c>
      <c r="AL435" s="22"/>
      <c r="AM435" s="2"/>
      <c r="AN435" s="22" t="b">
        <f t="shared" si="660"/>
        <v>0</v>
      </c>
      <c r="AP435" s="31"/>
      <c r="AQ435" s="175"/>
      <c r="AR435" s="1" t="b">
        <f t="shared" si="661"/>
        <v>0</v>
      </c>
      <c r="AS435" s="189"/>
      <c r="AT435" s="22">
        <f t="shared" si="662"/>
        <v>5</v>
      </c>
      <c r="AU435" s="189"/>
      <c r="AV435" s="22">
        <f t="shared" si="677"/>
        <v>5</v>
      </c>
      <c r="AW435" s="189"/>
      <c r="AX435" s="22">
        <f t="shared" si="663"/>
        <v>5</v>
      </c>
      <c r="AY435" s="189"/>
      <c r="AZ435" s="189" t="b">
        <f t="shared" si="664"/>
        <v>0</v>
      </c>
      <c r="BA435" s="18"/>
      <c r="BB435" s="1">
        <f t="shared" si="665"/>
        <v>-2</v>
      </c>
      <c r="BC435" s="3">
        <v>45657</v>
      </c>
      <c r="BD435" s="22"/>
      <c r="BE435" s="22">
        <f t="shared" si="666"/>
        <v>0</v>
      </c>
      <c r="BF435" s="18">
        <f t="shared" si="667"/>
        <v>0</v>
      </c>
      <c r="BG435" s="1">
        <f t="shared" si="668"/>
        <v>-4</v>
      </c>
      <c r="BH435" s="225"/>
      <c r="BI435" s="225">
        <f>BH435*M525</f>
        <v>0</v>
      </c>
      <c r="BJ435" s="225">
        <f t="shared" si="669"/>
        <v>2</v>
      </c>
      <c r="BK435" s="31"/>
      <c r="BL435" s="31">
        <f>BK435*M525</f>
        <v>0</v>
      </c>
      <c r="BM435" s="1">
        <f t="shared" si="670"/>
        <v>0.5</v>
      </c>
      <c r="BN435" s="61"/>
      <c r="BO435" s="61">
        <f t="shared" si="671"/>
        <v>0</v>
      </c>
      <c r="BP435" s="1">
        <f t="shared" si="672"/>
        <v>5</v>
      </c>
      <c r="BQ435" s="206"/>
      <c r="BR435" s="61"/>
      <c r="BS435" s="337">
        <f t="shared" si="673"/>
        <v>0</v>
      </c>
      <c r="BT435" s="225">
        <f t="shared" si="674"/>
        <v>-5</v>
      </c>
      <c r="BU435" s="61"/>
      <c r="BV435" s="1"/>
      <c r="BW435" s="1" t="b">
        <f t="shared" si="675"/>
        <v>0</v>
      </c>
      <c r="BX435" s="206" t="s">
        <v>408</v>
      </c>
      <c r="BY435" s="206">
        <f t="shared" si="676"/>
        <v>5</v>
      </c>
      <c r="BZ435" s="3"/>
      <c r="CA435" s="1" t="s">
        <v>437</v>
      </c>
      <c r="CB435" s="61"/>
      <c r="CC435" s="61"/>
      <c r="CD435" s="61"/>
      <c r="CL435" s="332"/>
    </row>
    <row r="436" spans="2:96" x14ac:dyDescent="0.2">
      <c r="B436" s="246"/>
      <c r="C436" s="246"/>
      <c r="D436" s="246"/>
      <c r="E436" s="246"/>
      <c r="F436" s="246"/>
      <c r="G436" s="246"/>
      <c r="H436" s="246"/>
      <c r="I436" s="246"/>
      <c r="J436" s="246"/>
      <c r="K436" s="246"/>
      <c r="L436" s="270"/>
      <c r="M436" s="358"/>
      <c r="N436" s="335"/>
      <c r="O436" s="246"/>
      <c r="P436" s="246"/>
      <c r="Q436" s="246"/>
      <c r="R436" s="246"/>
      <c r="S436" s="249"/>
      <c r="T436" s="236"/>
      <c r="U436" s="208"/>
      <c r="X436" s="80"/>
      <c r="Y436" s="189"/>
      <c r="Z436" s="189"/>
      <c r="AA436" s="189"/>
      <c r="AB436" s="189"/>
      <c r="AC436" s="189"/>
      <c r="AD436" s="189"/>
      <c r="AE436" s="189"/>
      <c r="AF436" s="189"/>
      <c r="AG436" s="189"/>
      <c r="AH436" s="189"/>
      <c r="AI436" s="189"/>
      <c r="AJ436" s="189"/>
      <c r="AK436" s="189"/>
      <c r="AL436" s="189"/>
      <c r="AM436" s="189"/>
      <c r="AN436" s="189"/>
      <c r="AO436" s="189"/>
      <c r="AP436" s="189"/>
      <c r="AQ436" s="189"/>
      <c r="AR436" s="189"/>
      <c r="AS436" s="189"/>
      <c r="AT436" s="189"/>
      <c r="AU436" s="189"/>
      <c r="AV436" s="189"/>
      <c r="AW436" s="189"/>
      <c r="AX436" s="189"/>
      <c r="AY436" s="189"/>
      <c r="AZ436" s="189"/>
      <c r="BA436" s="189"/>
      <c r="BB436" s="189"/>
      <c r="BC436" s="189"/>
      <c r="BD436" s="189"/>
      <c r="BE436" s="189"/>
      <c r="BF436" s="189"/>
      <c r="BG436" s="189"/>
      <c r="BH436" s="189"/>
      <c r="BI436" s="189"/>
      <c r="BJ436" s="189"/>
      <c r="BK436" s="189"/>
      <c r="BL436" s="189"/>
      <c r="BM436" s="189"/>
      <c r="BN436" s="189"/>
      <c r="BO436" s="189"/>
      <c r="BP436" s="189"/>
      <c r="BQ436" s="189"/>
      <c r="BR436" s="189"/>
      <c r="BS436" s="189"/>
      <c r="BT436" s="189"/>
      <c r="BU436" s="189"/>
      <c r="BV436" s="189"/>
      <c r="BW436" s="189"/>
      <c r="BX436" s="189"/>
      <c r="BY436" s="189"/>
      <c r="BZ436" s="189"/>
      <c r="CA436" s="1"/>
      <c r="CB436" s="61"/>
      <c r="CC436" s="61"/>
      <c r="CD436" s="61"/>
      <c r="CL436" s="332"/>
    </row>
    <row r="437" spans="2:96" ht="17.25" customHeight="1" x14ac:dyDescent="0.2">
      <c r="B437" s="246"/>
      <c r="C437" s="246"/>
      <c r="D437" s="246"/>
      <c r="E437" s="246"/>
      <c r="F437" s="246"/>
      <c r="G437" s="246"/>
      <c r="H437" s="246"/>
      <c r="I437" s="246"/>
      <c r="J437" s="246"/>
      <c r="K437" s="246"/>
      <c r="L437" s="270"/>
      <c r="M437" s="358"/>
      <c r="N437" s="335"/>
      <c r="O437" s="246"/>
      <c r="P437" s="246"/>
      <c r="Q437" s="246"/>
      <c r="R437" s="246"/>
      <c r="S437" s="249"/>
      <c r="T437" s="456" t="s">
        <v>646</v>
      </c>
      <c r="U437" s="444" t="s">
        <v>1166</v>
      </c>
      <c r="X437" s="80"/>
      <c r="Y437" s="80"/>
      <c r="Z437" s="80"/>
      <c r="AA437" s="80"/>
      <c r="AB437" s="455">
        <f>VLOOKUP(CLEAN(TRIM(T437)), 'ETF''s'!$B$7:$C$42, 2, FALSE)</f>
        <v>9</v>
      </c>
      <c r="AC437" s="506">
        <f>VLOOKUP(CLEAN(TRIM(T437)), 'ETF''s'!$B$7:$D$42, 3, FALSE)</f>
        <v>33</v>
      </c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  <c r="BS437" s="80"/>
      <c r="BT437" s="80"/>
      <c r="BU437" s="80"/>
      <c r="BV437" s="80"/>
      <c r="BW437" s="80"/>
      <c r="BX437" s="80"/>
      <c r="BY437" s="80"/>
      <c r="BZ437" s="80"/>
      <c r="CA437" s="1"/>
      <c r="CB437" s="61"/>
      <c r="CC437" s="61"/>
      <c r="CD437" s="332"/>
      <c r="CL437" s="332"/>
      <c r="CR437" t="s">
        <v>1166</v>
      </c>
    </row>
    <row r="438" spans="2:96" x14ac:dyDescent="0.2">
      <c r="B438" s="246"/>
      <c r="C438" s="246"/>
      <c r="D438" s="246"/>
      <c r="E438" s="246"/>
      <c r="F438" s="246"/>
      <c r="G438" s="246"/>
      <c r="H438" s="246"/>
      <c r="I438" s="246"/>
      <c r="J438" s="246"/>
      <c r="K438" s="246"/>
      <c r="L438" s="270"/>
      <c r="M438" s="358"/>
      <c r="N438" s="335"/>
      <c r="O438" s="246"/>
      <c r="P438" s="246"/>
      <c r="Q438" s="246"/>
      <c r="R438" s="246"/>
      <c r="S438" s="249"/>
      <c r="T438" s="208"/>
      <c r="U438" s="208" t="s">
        <v>1167</v>
      </c>
      <c r="V438" t="s">
        <v>1168</v>
      </c>
      <c r="X438" s="80">
        <v>33.43</v>
      </c>
      <c r="Y438" s="189"/>
      <c r="Z438" s="189"/>
      <c r="AA438" s="22">
        <f t="shared" ref="AA438:AA449" si="678">AN438+AP438+AR438+AZ438+BB438+BG438+BJ438+BM438+BT438+BW438+BY438+AC438+AI438+BP438+AK438</f>
        <v>93</v>
      </c>
      <c r="AB438" s="336">
        <f t="shared" ref="AB438:AB449" si="679">IF(X438&gt;0,AB$437,0)</f>
        <v>9</v>
      </c>
      <c r="AC438" s="337">
        <f t="shared" ref="AC438:AC449" si="680">IF(AB438&gt;0,AC$437,0)</f>
        <v>33</v>
      </c>
      <c r="AD438" s="366">
        <f>AB438*M525</f>
        <v>0</v>
      </c>
      <c r="AE438" s="337">
        <f>AC438*M525</f>
        <v>0</v>
      </c>
      <c r="AF438" s="332">
        <v>846634</v>
      </c>
      <c r="AG438" s="332">
        <v>-1209224</v>
      </c>
      <c r="AH438" s="225" t="str">
        <f t="shared" ref="AH438:AH449" si="681">IF(AF438&gt;2500000,AQ$2,IF(AF438&gt;1000000,AR$2,IF(AF438&gt;750000,AS$2,IF(AF438&gt;500000,AT$2,IF(AF438&lt;500000,AU$2)))))</f>
        <v>C</v>
      </c>
      <c r="AI438" s="31">
        <f t="shared" ref="AI438:AI449" si="682">IF(AH438=AQ$2,20,IF(AH438=AR$2,15,IF(AH438=AS$2,10,IF(AH438=AT$2,5,IF(AH438=AU$2,0)))))</f>
        <v>10</v>
      </c>
      <c r="AJ438" s="284">
        <v>33</v>
      </c>
      <c r="AK438" s="31">
        <f t="shared" ref="AK438:AK449" si="683">IF(AJ438&gt;84,20,IF(AJ438&gt;80,15,IF(AJ438&gt;75,10,IF(AJ438&gt;70,5,IF(AJ438&gt;49,0,IF(AJ438&lt;1,0,IF(AJ438&lt;20,-20,IF(AJ438&lt;30,-15,IF(AJ438&lt;40,-10,IF(AJ438&lt;50,-5))))))))))</f>
        <v>-10</v>
      </c>
      <c r="AL438" s="22"/>
      <c r="AM438" s="371" t="s">
        <v>397</v>
      </c>
      <c r="AN438" s="22">
        <f t="shared" ref="AN438:AN449" si="684">IF(AM438=$AN$1,20,IF(AM438=$AO$1,17,IF(AM438=$AP$1,12,IF(AM438=$AQ$1,5,IF(AM438=$AR$1,0)))))</f>
        <v>17</v>
      </c>
      <c r="AP438" s="31"/>
      <c r="AQ438" s="239" t="s">
        <v>402</v>
      </c>
      <c r="AR438" s="1">
        <f t="shared" ref="AR438:AR449" si="685">IF(AQ438=$AS$1,20,IF(AQ438=$AU$1,18,IF(AQ438=$AW$1,14,IF(AQ438=$AY$1,10,IF(AQ438=$BA$1,5,IF(AQ438=$BC$1,0,IF(AQ438=$BD$1,-2.5)))))))</f>
        <v>18</v>
      </c>
      <c r="AS438" s="189">
        <v>0.28000000000000003</v>
      </c>
      <c r="AT438" s="22">
        <f t="shared" ref="AT438:AT449" si="686">IF(AS438&lt;1,5,IF(AS438&lt;2,0,IF(AS438&gt;2,-5, IF(AS438=0,5,IF(AS438&lt;0,-7)))))</f>
        <v>5</v>
      </c>
      <c r="AU438" s="189" t="s">
        <v>524</v>
      </c>
      <c r="AV438" s="22">
        <f t="shared" ref="AV438:AV449" si="687">IF(AU438&lt;0,-7,IF(AU438&lt;15,5,IF(AU438&lt;25,2,IF(AU438=25,-5,IF(AU438&gt;25,0)))))</f>
        <v>0</v>
      </c>
      <c r="AW438" s="189" t="s">
        <v>1169</v>
      </c>
      <c r="AX438" s="22">
        <f t="shared" ref="AX438:AX449" si="688">IF(AW438=1,5,IF(AW438&lt;1,5,IF(AW438&gt;1,0)))</f>
        <v>0</v>
      </c>
      <c r="AY438" s="178" t="s">
        <v>407</v>
      </c>
      <c r="AZ438" s="189">
        <f t="shared" ref="AZ438:AZ449" si="689">IF(AY438=$AS$1,20,IF(AY438=$AU$1,18,IF(AY438=$AW$1,14,IF(AY438=$AY$1,10,IF(AY438=$BA$1,5,IF(AY438=$BC$1,0,IF(AY438=$BD$1,-2.5)))))))</f>
        <v>-2.5</v>
      </c>
      <c r="BA438" s="18">
        <v>3.0619999999999998</v>
      </c>
      <c r="BB438" s="1">
        <f t="shared" ref="BB438:BB449" si="690">IF(BA438&gt;0.05,2,IF(BA438&gt;0,1,IF(BA438&lt;-0.05,-1,IF(BA438&lt;0.1,-2))))</f>
        <v>2</v>
      </c>
      <c r="BC438" s="3">
        <v>45657</v>
      </c>
      <c r="BD438" s="22">
        <v>7.64</v>
      </c>
      <c r="BE438" s="22">
        <f t="shared" ref="BE438:BE449" si="691">X438</f>
        <v>33.43</v>
      </c>
      <c r="BF438" s="18">
        <f t="shared" ref="BF438:BF449" si="692">IF(BD438&gt;0,(BE438-BD438)/BD438,0)</f>
        <v>3.3756544502617802</v>
      </c>
      <c r="BG438" s="1">
        <f t="shared" ref="BG438:BG449" si="693">IF(BF438&gt;0.05,4,IF(BF438&gt;0,2,IF(BF438&lt;-0.05,-2,IF(BF438&lt;0.1,-4))))</f>
        <v>4</v>
      </c>
      <c r="BH438" s="225">
        <v>9</v>
      </c>
      <c r="BI438" s="225">
        <f>BH438*M525</f>
        <v>0</v>
      </c>
      <c r="BJ438" s="225">
        <f t="shared" ref="BJ438:BJ449" si="694">IF(BH438&gt;5,-1,IF(BH438&gt;4,0,IF(BH438&gt;3,1,IF(BH438&gt;2,2,IF(BH438&gt;1,2, IF(BH438=0,2,IF(BH438&lt;-5,-2,IF(BH438&lt;4,2,IF(BH438&lt;0,1)))))))))</f>
        <v>-1</v>
      </c>
      <c r="BK438" s="31">
        <v>-23</v>
      </c>
      <c r="BL438" s="31">
        <f>BK438*M525</f>
        <v>0</v>
      </c>
      <c r="BM438" s="1">
        <f t="shared" ref="BM438:BM449" si="695">IF(BK438&gt;40,4,IF(BK438&gt;30,3.5,IF(BK438&gt;20,3,IF(BK438&gt;10,2,IF(BK438&gt;0,1,IF(BK438=0,0.5,IF(BK438&lt;-40,-4,IF(BK438&lt;-30,-3,IF(BK438&lt;-20,-2.5,IF(BK438&lt;-10,-2,IF(BK438&lt;0,0)))))))))))</f>
        <v>-2.5</v>
      </c>
      <c r="BN438" s="61">
        <v>18</v>
      </c>
      <c r="BO438" s="61">
        <f>BN438*M438</f>
        <v>0</v>
      </c>
      <c r="BP438" s="1">
        <f t="shared" ref="BP438:BP449" si="696">IF(BN438&lt;10,5,IF(BN438&lt;20,4,IF(BN438&lt;30,3,IF(BN438&lt;40,2,IF(BN438&lt;50,1,IF(BN438=50,0,IF(BN438&gt;90,-5,IF(BN438&gt;80,-4,IF(BN438&gt;70,-3,IF(BN438&gt;60,-2,IF(BN438&gt;50,-1,0)))))))))))</f>
        <v>4</v>
      </c>
      <c r="BQ438" s="206"/>
      <c r="BR438" s="61">
        <v>0.84</v>
      </c>
      <c r="BS438" s="337">
        <f t="shared" ref="BS438:BS445" si="697">BR438*M438</f>
        <v>0</v>
      </c>
      <c r="BT438" s="225">
        <f t="shared" ref="BT438:BT449" si="698">IF(BR438=1,20,IF(BR438&gt;0.9,16,IF(BR438&gt;0.8,12,IF(BR438&gt;0.7,8,IF(BR438&gt;0.6,4,IF(BR438&gt;0.5,0,IF(BR438&gt;0.4,-1,IF(BR438&gt;0.3,-2,IF(BR438&gt;0.2,-3,IF(BR438&gt;0.1,-4,IF(BR438&gt;0,-5,IF(BR438=0,-5))))))))))))</f>
        <v>12</v>
      </c>
      <c r="BU438" s="61"/>
      <c r="BV438" s="1" t="s">
        <v>412</v>
      </c>
      <c r="BW438" s="1">
        <f t="shared" ref="BW438:BW449" si="699">IF(BV438=$BZ$1,8,IF(BV438=$CA$1,4,IF(BV438=$CB$1,0,IF(BV438=$CC$1,-4,IF(BV438=$CE$1,-8)))))</f>
        <v>4</v>
      </c>
      <c r="BX438" s="206" t="s">
        <v>408</v>
      </c>
      <c r="BY438" s="206">
        <f t="shared" ref="BY438:BY449" si="700">IF(BX438=BR$1,5,IF(BX438=BV$1,0,IF(BX438=BX$1,-5)))</f>
        <v>5</v>
      </c>
      <c r="BZ438" s="3"/>
      <c r="CA438" s="1" t="s">
        <v>510</v>
      </c>
      <c r="CB438" s="61"/>
      <c r="CC438" s="61"/>
      <c r="CD438" s="332"/>
      <c r="CL438" s="332"/>
      <c r="CR438" t="s">
        <v>1167</v>
      </c>
    </row>
    <row r="439" spans="2:96" x14ac:dyDescent="0.2">
      <c r="B439" s="246"/>
      <c r="C439" s="246"/>
      <c r="D439" s="246"/>
      <c r="E439" s="246"/>
      <c r="F439" s="246"/>
      <c r="G439" s="246"/>
      <c r="H439" s="246"/>
      <c r="I439" s="246"/>
      <c r="J439" s="246"/>
      <c r="K439" s="246"/>
      <c r="L439" s="270"/>
      <c r="M439" s="358"/>
      <c r="N439" s="335"/>
      <c r="O439" s="246"/>
      <c r="P439" s="246"/>
      <c r="Q439" s="246"/>
      <c r="R439" s="246"/>
      <c r="S439" s="249" t="str">
        <f t="shared" ref="S439:S446" si="701">IF(BN439&lt;30,$BX$1,IF(BN439&gt;70,$BR$1,$BV$1))</f>
        <v>˄</v>
      </c>
      <c r="T439" s="324"/>
      <c r="U439" s="208" t="s">
        <v>1170</v>
      </c>
      <c r="V439" t="s">
        <v>1171</v>
      </c>
      <c r="X439" s="80">
        <v>12.03</v>
      </c>
      <c r="Y439" s="189"/>
      <c r="Z439" s="189"/>
      <c r="AA439" s="22">
        <f t="shared" si="678"/>
        <v>36.5</v>
      </c>
      <c r="AB439" s="336">
        <f t="shared" si="679"/>
        <v>9</v>
      </c>
      <c r="AC439" s="337">
        <f t="shared" si="680"/>
        <v>33</v>
      </c>
      <c r="AD439" s="366">
        <f>AB439*M521</f>
        <v>0</v>
      </c>
      <c r="AE439" s="337">
        <f>AC439*M521</f>
        <v>0</v>
      </c>
      <c r="AF439" s="332">
        <v>162395</v>
      </c>
      <c r="AG439" s="332">
        <v>1363</v>
      </c>
      <c r="AH439" s="225" t="str">
        <f t="shared" si="681"/>
        <v>F</v>
      </c>
      <c r="AI439" s="31">
        <f t="shared" si="682"/>
        <v>0</v>
      </c>
      <c r="AJ439" s="284">
        <v>47</v>
      </c>
      <c r="AK439" s="31">
        <f t="shared" si="683"/>
        <v>-5</v>
      </c>
      <c r="AL439" s="22"/>
      <c r="AM439" s="371" t="s">
        <v>397</v>
      </c>
      <c r="AN439" s="22">
        <f t="shared" si="684"/>
        <v>17</v>
      </c>
      <c r="AP439" s="31"/>
      <c r="AQ439" s="273" t="s">
        <v>406</v>
      </c>
      <c r="AR439" s="1">
        <f t="shared" si="685"/>
        <v>0</v>
      </c>
      <c r="AS439" s="189">
        <v>0.04</v>
      </c>
      <c r="AT439" s="22">
        <f t="shared" si="686"/>
        <v>5</v>
      </c>
      <c r="AU439" s="189">
        <v>37.06</v>
      </c>
      <c r="AV439" s="22">
        <f t="shared" si="687"/>
        <v>0</v>
      </c>
      <c r="AW439" s="189" t="s">
        <v>1169</v>
      </c>
      <c r="AX439" s="22">
        <f t="shared" si="688"/>
        <v>0</v>
      </c>
      <c r="AY439" s="178" t="s">
        <v>407</v>
      </c>
      <c r="AZ439" s="189">
        <f t="shared" si="689"/>
        <v>-2.5</v>
      </c>
      <c r="BA439" s="18">
        <v>0.66600000000000004</v>
      </c>
      <c r="BB439" s="1">
        <f t="shared" si="690"/>
        <v>2</v>
      </c>
      <c r="BC439" s="3">
        <v>45291</v>
      </c>
      <c r="BD439" s="22">
        <v>8.65</v>
      </c>
      <c r="BE439" s="22">
        <f t="shared" si="691"/>
        <v>12.03</v>
      </c>
      <c r="BF439" s="18">
        <f t="shared" si="692"/>
        <v>0.39075144508670506</v>
      </c>
      <c r="BG439" s="1">
        <f t="shared" si="693"/>
        <v>4</v>
      </c>
      <c r="BH439" s="225">
        <v>-0.5</v>
      </c>
      <c r="BI439" s="225">
        <f>BH439*M521</f>
        <v>0</v>
      </c>
      <c r="BJ439" s="225">
        <f t="shared" si="694"/>
        <v>2</v>
      </c>
      <c r="BK439" s="31">
        <v>-3</v>
      </c>
      <c r="BL439" s="31">
        <f>BK439*M521</f>
        <v>0</v>
      </c>
      <c r="BM439" s="1">
        <f t="shared" si="695"/>
        <v>0</v>
      </c>
      <c r="BN439" s="61">
        <v>85</v>
      </c>
      <c r="BO439" s="61">
        <f>BN439*M439</f>
        <v>0</v>
      </c>
      <c r="BP439" s="1">
        <f t="shared" si="696"/>
        <v>-4</v>
      </c>
      <c r="BQ439" s="206"/>
      <c r="BR439" s="61">
        <v>0.42</v>
      </c>
      <c r="BS439" s="337">
        <f t="shared" si="697"/>
        <v>0</v>
      </c>
      <c r="BT439" s="225">
        <f t="shared" si="698"/>
        <v>-1</v>
      </c>
      <c r="BU439" s="61"/>
      <c r="BV439" s="1" t="s">
        <v>414</v>
      </c>
      <c r="BW439" s="1">
        <f t="shared" si="699"/>
        <v>-4</v>
      </c>
      <c r="BX439" s="206" t="str">
        <f>BX1</f>
        <v>˅</v>
      </c>
      <c r="BY439" s="206">
        <f t="shared" si="700"/>
        <v>-5</v>
      </c>
      <c r="BZ439" s="3">
        <v>45965</v>
      </c>
      <c r="CA439" s="1" t="s">
        <v>510</v>
      </c>
      <c r="CB439" s="61">
        <v>7.35</v>
      </c>
      <c r="CC439" s="61">
        <v>8</v>
      </c>
      <c r="CD439" s="332"/>
      <c r="CE439" t="s">
        <v>120</v>
      </c>
      <c r="CF439" t="s">
        <v>583</v>
      </c>
      <c r="CG439" t="s">
        <v>602</v>
      </c>
      <c r="CH439" t="s">
        <v>603</v>
      </c>
      <c r="CL439" s="332"/>
      <c r="CR439" t="s">
        <v>1170</v>
      </c>
    </row>
    <row r="440" spans="2:96" x14ac:dyDescent="0.2">
      <c r="B440" s="246"/>
      <c r="C440" s="246"/>
      <c r="D440" s="246"/>
      <c r="E440" s="246"/>
      <c r="F440" s="246"/>
      <c r="G440" s="246"/>
      <c r="H440" s="246"/>
      <c r="I440" s="246"/>
      <c r="J440" s="246"/>
      <c r="K440" s="246"/>
      <c r="L440" s="270"/>
      <c r="M440" s="358"/>
      <c r="N440" s="335"/>
      <c r="O440" s="246"/>
      <c r="P440" s="246"/>
      <c r="Q440" s="246"/>
      <c r="R440" s="246"/>
      <c r="S440" s="249" t="str">
        <f t="shared" si="701"/>
        <v>˅</v>
      </c>
      <c r="T440" s="236"/>
      <c r="U440" s="208" t="s">
        <v>1172</v>
      </c>
      <c r="V440" t="s">
        <v>1173</v>
      </c>
      <c r="X440" s="80">
        <v>76.650000000000006</v>
      </c>
      <c r="Y440" s="189"/>
      <c r="Z440" s="189"/>
      <c r="AA440" s="22">
        <f t="shared" si="678"/>
        <v>80.5</v>
      </c>
      <c r="AB440" s="336">
        <f t="shared" si="679"/>
        <v>9</v>
      </c>
      <c r="AC440" s="337">
        <f t="shared" si="680"/>
        <v>33</v>
      </c>
      <c r="AD440" s="366">
        <f>AB440*M527</f>
        <v>0</v>
      </c>
      <c r="AE440" s="337">
        <f>AC440*M527</f>
        <v>0</v>
      </c>
      <c r="AF440" s="332"/>
      <c r="AG440" s="332"/>
      <c r="AH440" s="225" t="str">
        <f t="shared" si="681"/>
        <v>F</v>
      </c>
      <c r="AI440" s="31">
        <f t="shared" si="682"/>
        <v>0</v>
      </c>
      <c r="AJ440" s="284">
        <v>70</v>
      </c>
      <c r="AK440" s="31">
        <f t="shared" si="683"/>
        <v>0</v>
      </c>
      <c r="AL440" s="22"/>
      <c r="AM440" s="371" t="s">
        <v>397</v>
      </c>
      <c r="AN440" s="22">
        <f t="shared" si="684"/>
        <v>17</v>
      </c>
      <c r="AP440" s="31"/>
      <c r="AQ440" s="271" t="s">
        <v>405</v>
      </c>
      <c r="AR440" s="1">
        <f t="shared" si="685"/>
        <v>5</v>
      </c>
      <c r="AS440" s="189">
        <v>0.04</v>
      </c>
      <c r="AT440" s="22">
        <f t="shared" si="686"/>
        <v>5</v>
      </c>
      <c r="AU440" s="189">
        <v>58.65</v>
      </c>
      <c r="AV440" s="22">
        <f t="shared" si="687"/>
        <v>0</v>
      </c>
      <c r="AW440" s="189">
        <v>2.67</v>
      </c>
      <c r="AX440" s="22">
        <f t="shared" si="688"/>
        <v>0</v>
      </c>
      <c r="AY440" s="178" t="s">
        <v>407</v>
      </c>
      <c r="AZ440" s="189">
        <f t="shared" si="689"/>
        <v>-2.5</v>
      </c>
      <c r="BA440" s="18">
        <v>3.0009999999999999</v>
      </c>
      <c r="BB440" s="1">
        <f t="shared" si="690"/>
        <v>2</v>
      </c>
      <c r="BC440" s="3">
        <v>45657</v>
      </c>
      <c r="BD440" s="22">
        <v>39.520000000000003</v>
      </c>
      <c r="BE440" s="22">
        <f t="shared" si="691"/>
        <v>76.650000000000006</v>
      </c>
      <c r="BF440" s="18">
        <f t="shared" si="692"/>
        <v>0.93952429149797567</v>
      </c>
      <c r="BG440" s="1">
        <f t="shared" si="693"/>
        <v>4</v>
      </c>
      <c r="BH440" s="225">
        <v>7</v>
      </c>
      <c r="BI440" s="225">
        <f>BH440*M527</f>
        <v>0</v>
      </c>
      <c r="BJ440" s="225">
        <f t="shared" si="694"/>
        <v>-1</v>
      </c>
      <c r="BK440" s="31">
        <v>5</v>
      </c>
      <c r="BL440" s="31">
        <f>BK440*M527</f>
        <v>0</v>
      </c>
      <c r="BM440" s="1">
        <f t="shared" si="695"/>
        <v>1</v>
      </c>
      <c r="BN440" s="61">
        <v>8</v>
      </c>
      <c r="BO440" s="61">
        <f>BN440*M440</f>
        <v>0</v>
      </c>
      <c r="BP440" s="1">
        <f t="shared" si="696"/>
        <v>5</v>
      </c>
      <c r="BQ440" s="206"/>
      <c r="BR440" s="61">
        <v>0.68</v>
      </c>
      <c r="BS440" s="337">
        <f t="shared" si="697"/>
        <v>0</v>
      </c>
      <c r="BT440" s="225">
        <f t="shared" si="698"/>
        <v>4</v>
      </c>
      <c r="BU440" s="61"/>
      <c r="BV440" s="1" t="s">
        <v>411</v>
      </c>
      <c r="BW440" s="1">
        <f t="shared" si="699"/>
        <v>8</v>
      </c>
      <c r="BX440" s="206" t="s">
        <v>408</v>
      </c>
      <c r="BY440" s="206">
        <f t="shared" si="700"/>
        <v>5</v>
      </c>
      <c r="BZ440" s="3">
        <v>45967</v>
      </c>
      <c r="CA440" s="1" t="s">
        <v>510</v>
      </c>
      <c r="CB440" s="61"/>
      <c r="CC440" s="61"/>
      <c r="CD440" s="61"/>
      <c r="CE440" t="s">
        <v>120</v>
      </c>
      <c r="CF440" t="s">
        <v>583</v>
      </c>
      <c r="CG440" t="s">
        <v>602</v>
      </c>
      <c r="CH440" t="s">
        <v>1130</v>
      </c>
      <c r="CL440" s="332"/>
      <c r="CR440" t="s">
        <v>1172</v>
      </c>
    </row>
    <row r="441" spans="2:96" x14ac:dyDescent="0.2">
      <c r="B441" s="246"/>
      <c r="C441" s="246"/>
      <c r="D441" s="246"/>
      <c r="E441" s="246"/>
      <c r="F441" s="246"/>
      <c r="G441" s="246"/>
      <c r="H441" s="246"/>
      <c r="I441" s="246"/>
      <c r="J441" s="246"/>
      <c r="K441" s="246"/>
      <c r="L441" s="270"/>
      <c r="M441" s="358"/>
      <c r="N441" s="335"/>
      <c r="O441" s="246"/>
      <c r="P441" s="246" t="s">
        <v>815</v>
      </c>
      <c r="Q441" s="246"/>
      <c r="R441" s="246"/>
      <c r="S441" s="249" t="str">
        <f t="shared" si="701"/>
        <v>˅</v>
      </c>
      <c r="T441" s="256"/>
      <c r="U441" s="208" t="s">
        <v>1174</v>
      </c>
      <c r="V441" s="191" t="s">
        <v>1175</v>
      </c>
      <c r="W441" s="183"/>
      <c r="X441" s="80">
        <v>48.29</v>
      </c>
      <c r="Y441" s="189"/>
      <c r="Z441" s="189"/>
      <c r="AA441" s="22">
        <f t="shared" si="678"/>
        <v>101</v>
      </c>
      <c r="AB441" s="336">
        <f t="shared" si="679"/>
        <v>9</v>
      </c>
      <c r="AC441" s="337">
        <f t="shared" si="680"/>
        <v>33</v>
      </c>
      <c r="AD441" s="366">
        <f>AB441*M528</f>
        <v>0</v>
      </c>
      <c r="AE441" s="337">
        <f>AC441*M528</f>
        <v>0</v>
      </c>
      <c r="AF441" s="332">
        <v>3794814</v>
      </c>
      <c r="AG441" s="332">
        <v>127469</v>
      </c>
      <c r="AH441" s="225" t="str">
        <f t="shared" si="681"/>
        <v>A</v>
      </c>
      <c r="AI441" s="31">
        <f t="shared" si="682"/>
        <v>20</v>
      </c>
      <c r="AJ441" s="284">
        <v>49</v>
      </c>
      <c r="AK441" s="31">
        <f t="shared" si="683"/>
        <v>-5</v>
      </c>
      <c r="AL441" s="22"/>
      <c r="AM441" s="2" t="s">
        <v>398</v>
      </c>
      <c r="AN441" s="22">
        <f t="shared" si="684"/>
        <v>12</v>
      </c>
      <c r="AP441" s="31"/>
      <c r="AQ441" s="177" t="s">
        <v>403</v>
      </c>
      <c r="AR441" s="1">
        <f t="shared" si="685"/>
        <v>14</v>
      </c>
      <c r="AS441" s="189">
        <v>0.79</v>
      </c>
      <c r="AT441" s="22">
        <f t="shared" si="686"/>
        <v>5</v>
      </c>
      <c r="AU441" s="189">
        <v>29.86</v>
      </c>
      <c r="AV441" s="22">
        <f t="shared" si="687"/>
        <v>0</v>
      </c>
      <c r="AW441" s="189">
        <v>1.41</v>
      </c>
      <c r="AX441" s="22">
        <f t="shared" si="688"/>
        <v>0</v>
      </c>
      <c r="AY441" s="239" t="s">
        <v>402</v>
      </c>
      <c r="AZ441" s="189">
        <f t="shared" si="689"/>
        <v>18</v>
      </c>
      <c r="BA441" s="18">
        <v>4.4999999999999998E-2</v>
      </c>
      <c r="BB441" s="1">
        <f t="shared" si="690"/>
        <v>1</v>
      </c>
      <c r="BC441" s="3">
        <v>45657</v>
      </c>
      <c r="BD441" s="22">
        <v>30.48</v>
      </c>
      <c r="BE441" s="22">
        <f t="shared" si="691"/>
        <v>48.29</v>
      </c>
      <c r="BF441" s="18">
        <f t="shared" si="692"/>
        <v>0.58431758530183719</v>
      </c>
      <c r="BG441" s="1">
        <f t="shared" si="693"/>
        <v>4</v>
      </c>
      <c r="BH441" s="225">
        <v>1</v>
      </c>
      <c r="BI441" s="225">
        <f>BH441*M528</f>
        <v>0</v>
      </c>
      <c r="BJ441" s="225">
        <f t="shared" si="694"/>
        <v>2</v>
      </c>
      <c r="BK441" s="31">
        <v>-8</v>
      </c>
      <c r="BL441" s="31">
        <f>BK441*M528</f>
        <v>0</v>
      </c>
      <c r="BM441" s="1">
        <f t="shared" si="695"/>
        <v>0</v>
      </c>
      <c r="BN441" s="61">
        <v>12</v>
      </c>
      <c r="BO441" s="61">
        <f>BN441*M441</f>
        <v>0</v>
      </c>
      <c r="BP441" s="1">
        <f t="shared" si="696"/>
        <v>4</v>
      </c>
      <c r="BQ441" s="206"/>
      <c r="BR441" s="61">
        <v>0.43</v>
      </c>
      <c r="BS441" s="337">
        <f t="shared" si="697"/>
        <v>0</v>
      </c>
      <c r="BT441" s="225">
        <f t="shared" si="698"/>
        <v>-1</v>
      </c>
      <c r="BU441" s="61"/>
      <c r="BV441" s="1" t="s">
        <v>412</v>
      </c>
      <c r="BW441" s="1">
        <f t="shared" si="699"/>
        <v>4</v>
      </c>
      <c r="BX441" s="206" t="str">
        <f>BX1</f>
        <v>˅</v>
      </c>
      <c r="BY441" s="206">
        <f t="shared" si="700"/>
        <v>-5</v>
      </c>
      <c r="BZ441" s="3">
        <v>45965</v>
      </c>
      <c r="CA441" s="1" t="s">
        <v>508</v>
      </c>
      <c r="CB441" s="61">
        <v>800</v>
      </c>
      <c r="CC441" s="61">
        <v>1150</v>
      </c>
      <c r="CD441" s="332"/>
      <c r="CE441" t="s">
        <v>120</v>
      </c>
      <c r="CF441" t="s">
        <v>575</v>
      </c>
      <c r="CG441" t="s">
        <v>575</v>
      </c>
      <c r="CL441" s="332"/>
      <c r="CR441" t="s">
        <v>1174</v>
      </c>
    </row>
    <row r="442" spans="2:96" x14ac:dyDescent="0.2">
      <c r="B442" s="246"/>
      <c r="C442" s="246"/>
      <c r="D442" s="246"/>
      <c r="E442" s="246"/>
      <c r="F442" s="246"/>
      <c r="G442" s="246"/>
      <c r="H442" s="246"/>
      <c r="I442" s="246"/>
      <c r="J442" s="246"/>
      <c r="K442" s="246"/>
      <c r="L442" s="270"/>
      <c r="M442" s="358"/>
      <c r="N442" s="335"/>
      <c r="O442" s="246"/>
      <c r="P442" s="246"/>
      <c r="Q442" s="246"/>
      <c r="R442" s="246"/>
      <c r="S442" s="249" t="str">
        <f t="shared" si="701"/>
        <v>˅</v>
      </c>
      <c r="T442" s="246"/>
      <c r="U442" s="208" t="s">
        <v>1176</v>
      </c>
      <c r="V442" t="s">
        <v>1177</v>
      </c>
      <c r="X442" s="189">
        <v>60.3</v>
      </c>
      <c r="Y442" s="189"/>
      <c r="Z442" s="189"/>
      <c r="AA442" s="22">
        <f t="shared" si="678"/>
        <v>44</v>
      </c>
      <c r="AB442" s="336">
        <f t="shared" si="679"/>
        <v>9</v>
      </c>
      <c r="AC442" s="337">
        <f t="shared" si="680"/>
        <v>33</v>
      </c>
      <c r="AD442" s="366">
        <f>AB442*M529</f>
        <v>0</v>
      </c>
      <c r="AE442" s="337">
        <f>AC442*M529</f>
        <v>0</v>
      </c>
      <c r="AF442" s="332">
        <v>105791</v>
      </c>
      <c r="AG442" s="332"/>
      <c r="AH442" s="225" t="str">
        <f t="shared" si="681"/>
        <v>F</v>
      </c>
      <c r="AI442" s="31">
        <f t="shared" si="682"/>
        <v>0</v>
      </c>
      <c r="AJ442" s="284">
        <v>34</v>
      </c>
      <c r="AK442" s="31">
        <f t="shared" si="683"/>
        <v>-10</v>
      </c>
      <c r="AL442" s="22"/>
      <c r="AM442" s="371" t="s">
        <v>397</v>
      </c>
      <c r="AN442" s="22">
        <f t="shared" si="684"/>
        <v>17</v>
      </c>
      <c r="AP442" s="31"/>
      <c r="AQ442" s="271" t="s">
        <v>405</v>
      </c>
      <c r="AR442" s="1">
        <f t="shared" si="685"/>
        <v>5</v>
      </c>
      <c r="AS442" s="189">
        <v>0.01</v>
      </c>
      <c r="AT442" s="22">
        <f t="shared" si="686"/>
        <v>5</v>
      </c>
      <c r="AU442" s="189">
        <v>-35.15</v>
      </c>
      <c r="AV442" s="22">
        <f t="shared" si="687"/>
        <v>-7</v>
      </c>
      <c r="AW442" s="189">
        <v>-1.76</v>
      </c>
      <c r="AX442" s="22">
        <f t="shared" si="688"/>
        <v>5</v>
      </c>
      <c r="AY442" s="273" t="s">
        <v>406</v>
      </c>
      <c r="AZ442" s="189">
        <f t="shared" si="689"/>
        <v>0</v>
      </c>
      <c r="BA442" s="18">
        <v>2.8380000000000001</v>
      </c>
      <c r="BB442" s="1">
        <f t="shared" si="690"/>
        <v>2</v>
      </c>
      <c r="BC442" s="3">
        <v>45657</v>
      </c>
      <c r="BD442" s="22">
        <v>41.77</v>
      </c>
      <c r="BE442" s="22">
        <f t="shared" si="691"/>
        <v>60.3</v>
      </c>
      <c r="BF442" s="18">
        <f t="shared" si="692"/>
        <v>0.44361982283935819</v>
      </c>
      <c r="BG442" s="1">
        <f t="shared" si="693"/>
        <v>4</v>
      </c>
      <c r="BH442" s="225">
        <v>1</v>
      </c>
      <c r="BI442" s="225">
        <f>BH442*M529</f>
        <v>0</v>
      </c>
      <c r="BJ442" s="225">
        <f t="shared" si="694"/>
        <v>2</v>
      </c>
      <c r="BK442" s="31">
        <v>-10</v>
      </c>
      <c r="BL442" s="31">
        <f>BK442*M529</f>
        <v>0</v>
      </c>
      <c r="BM442" s="1">
        <f t="shared" si="695"/>
        <v>0</v>
      </c>
      <c r="BN442" s="61">
        <v>15</v>
      </c>
      <c r="BO442" s="61">
        <f>BN442*M442</f>
        <v>0</v>
      </c>
      <c r="BP442" s="1">
        <f t="shared" si="696"/>
        <v>4</v>
      </c>
      <c r="BQ442" s="206"/>
      <c r="BR442" s="61">
        <v>0.51</v>
      </c>
      <c r="BS442" s="337">
        <f t="shared" si="697"/>
        <v>0</v>
      </c>
      <c r="BT442" s="225">
        <f t="shared" si="698"/>
        <v>0</v>
      </c>
      <c r="BU442" s="61"/>
      <c r="BV442" s="1" t="s">
        <v>415</v>
      </c>
      <c r="BW442" s="1">
        <f t="shared" si="699"/>
        <v>-8</v>
      </c>
      <c r="BX442" s="206" t="str">
        <f>BX1</f>
        <v>˅</v>
      </c>
      <c r="BY442" s="206">
        <f t="shared" si="700"/>
        <v>-5</v>
      </c>
      <c r="BZ442" s="3">
        <v>45966</v>
      </c>
      <c r="CA442" s="1" t="s">
        <v>437</v>
      </c>
      <c r="CE442" t="s">
        <v>120</v>
      </c>
      <c r="CF442" t="s">
        <v>575</v>
      </c>
      <c r="CG442" t="s">
        <v>575</v>
      </c>
      <c r="CI442" t="s">
        <v>1178</v>
      </c>
      <c r="CL442" s="332"/>
      <c r="CR442" t="s">
        <v>1176</v>
      </c>
    </row>
    <row r="443" spans="2:96" x14ac:dyDescent="0.2">
      <c r="B443" s="246"/>
      <c r="C443" s="246"/>
      <c r="D443" s="246"/>
      <c r="E443" s="246"/>
      <c r="F443" s="246"/>
      <c r="G443" s="246"/>
      <c r="H443" s="246"/>
      <c r="I443" s="246"/>
      <c r="J443" s="246"/>
      <c r="K443" s="246"/>
      <c r="L443" s="270"/>
      <c r="M443" s="358"/>
      <c r="N443" s="335"/>
      <c r="O443" s="246"/>
      <c r="P443" s="246"/>
      <c r="Q443" s="246"/>
      <c r="R443" s="246"/>
      <c r="S443" s="249" t="str">
        <f t="shared" si="701"/>
        <v>˅</v>
      </c>
      <c r="T443" s="246"/>
      <c r="U443" s="208" t="s">
        <v>1179</v>
      </c>
      <c r="V443" t="s">
        <v>1180</v>
      </c>
      <c r="X443" s="80">
        <v>153.82</v>
      </c>
      <c r="Y443" s="189"/>
      <c r="Z443" s="189"/>
      <c r="AA443" s="22">
        <f t="shared" si="678"/>
        <v>121.5</v>
      </c>
      <c r="AB443" s="336">
        <f t="shared" si="679"/>
        <v>9</v>
      </c>
      <c r="AC443" s="337">
        <f t="shared" si="680"/>
        <v>33</v>
      </c>
      <c r="AD443" s="366">
        <f>AB443*M530</f>
        <v>0</v>
      </c>
      <c r="AE443" s="337">
        <f>AC443*M530</f>
        <v>0</v>
      </c>
      <c r="AF443" s="332">
        <v>1511357</v>
      </c>
      <c r="AG443" s="332">
        <v>568864</v>
      </c>
      <c r="AH443" s="225" t="str">
        <f t="shared" si="681"/>
        <v>B</v>
      </c>
      <c r="AI443" s="31">
        <f t="shared" si="682"/>
        <v>15</v>
      </c>
      <c r="AJ443" s="284">
        <v>79</v>
      </c>
      <c r="AK443" s="31">
        <f t="shared" si="683"/>
        <v>10</v>
      </c>
      <c r="AL443" s="22"/>
      <c r="AM443" s="371" t="s">
        <v>397</v>
      </c>
      <c r="AN443" s="22">
        <f t="shared" si="684"/>
        <v>17</v>
      </c>
      <c r="AP443" s="31"/>
      <c r="AQ443" s="176" t="s">
        <v>401</v>
      </c>
      <c r="AR443" s="1">
        <f t="shared" si="685"/>
        <v>20</v>
      </c>
      <c r="AS443" s="189" t="s">
        <v>524</v>
      </c>
      <c r="AT443" s="22">
        <f t="shared" si="686"/>
        <v>-5</v>
      </c>
      <c r="AU443" s="189">
        <v>59.38</v>
      </c>
      <c r="AV443" s="22">
        <f t="shared" si="687"/>
        <v>0</v>
      </c>
      <c r="AW443" s="189">
        <v>2.73</v>
      </c>
      <c r="AX443" s="22">
        <f t="shared" si="688"/>
        <v>0</v>
      </c>
      <c r="AY443" s="178" t="s">
        <v>407</v>
      </c>
      <c r="AZ443" s="189">
        <f t="shared" si="689"/>
        <v>-2.5</v>
      </c>
      <c r="BA443" s="18">
        <v>0.55600000000000005</v>
      </c>
      <c r="BB443" s="1">
        <f t="shared" si="690"/>
        <v>2</v>
      </c>
      <c r="BC443" s="3">
        <v>45291</v>
      </c>
      <c r="BD443" s="22">
        <v>235.51</v>
      </c>
      <c r="BE443" s="22">
        <f t="shared" si="691"/>
        <v>153.82</v>
      </c>
      <c r="BF443" s="18">
        <f t="shared" si="692"/>
        <v>-0.34686425204874527</v>
      </c>
      <c r="BG443" s="1">
        <f t="shared" si="693"/>
        <v>-2</v>
      </c>
      <c r="BH443" s="225">
        <v>4</v>
      </c>
      <c r="BI443" s="225">
        <f>BH443*M530</f>
        <v>0</v>
      </c>
      <c r="BJ443" s="225">
        <f t="shared" si="694"/>
        <v>1</v>
      </c>
      <c r="BK443" s="31">
        <v>-7</v>
      </c>
      <c r="BL443" s="31">
        <f>BK443*M530</f>
        <v>0</v>
      </c>
      <c r="BM443" s="1">
        <f t="shared" si="695"/>
        <v>0</v>
      </c>
      <c r="BN443" s="61">
        <v>26</v>
      </c>
      <c r="BO443" s="61" t="e">
        <f>BN443*#REF!</f>
        <v>#REF!</v>
      </c>
      <c r="BP443" s="1">
        <f t="shared" si="696"/>
        <v>3</v>
      </c>
      <c r="BQ443" s="206"/>
      <c r="BR443" s="61">
        <v>0.88</v>
      </c>
      <c r="BS443" s="337">
        <f t="shared" si="697"/>
        <v>0</v>
      </c>
      <c r="BT443" s="225">
        <f t="shared" si="698"/>
        <v>12</v>
      </c>
      <c r="BU443" s="61"/>
      <c r="BV443" s="1" t="s">
        <v>411</v>
      </c>
      <c r="BW443" s="1">
        <f t="shared" si="699"/>
        <v>8</v>
      </c>
      <c r="BX443" s="206" t="s">
        <v>408</v>
      </c>
      <c r="BY443" s="206">
        <f t="shared" si="700"/>
        <v>5</v>
      </c>
      <c r="BZ443" s="3">
        <v>45965</v>
      </c>
      <c r="CA443" s="1" t="s">
        <v>437</v>
      </c>
      <c r="CB443" s="61"/>
      <c r="CC443" s="61"/>
      <c r="CD443" s="332"/>
      <c r="CE443" t="s">
        <v>120</v>
      </c>
      <c r="CF443" t="s">
        <v>517</v>
      </c>
      <c r="CG443" t="s">
        <v>1181</v>
      </c>
      <c r="CH443" t="s">
        <v>1181</v>
      </c>
      <c r="CL443" s="332"/>
      <c r="CR443" t="s">
        <v>1179</v>
      </c>
    </row>
    <row r="444" spans="2:96" x14ac:dyDescent="0.2">
      <c r="B444" s="246"/>
      <c r="C444" s="246"/>
      <c r="D444" s="246"/>
      <c r="E444" s="246"/>
      <c r="F444" s="246"/>
      <c r="G444" s="246"/>
      <c r="H444" s="246"/>
      <c r="I444" s="246"/>
      <c r="J444" s="246"/>
      <c r="K444" s="246"/>
      <c r="L444" s="270"/>
      <c r="M444" s="358"/>
      <c r="N444" s="335"/>
      <c r="O444" s="246"/>
      <c r="P444" s="246"/>
      <c r="Q444" s="246"/>
      <c r="R444" s="246"/>
      <c r="S444" s="249" t="str">
        <f t="shared" si="701"/>
        <v>˄</v>
      </c>
      <c r="T444" s="266"/>
      <c r="U444" s="208" t="s">
        <v>1182</v>
      </c>
      <c r="V444" t="s">
        <v>1183</v>
      </c>
      <c r="X444" s="189">
        <v>30.91</v>
      </c>
      <c r="Y444" s="189"/>
      <c r="Z444" s="189"/>
      <c r="AA444" s="22">
        <f t="shared" si="678"/>
        <v>49.5</v>
      </c>
      <c r="AB444" s="336">
        <f t="shared" si="679"/>
        <v>9</v>
      </c>
      <c r="AC444" s="337">
        <f t="shared" si="680"/>
        <v>33</v>
      </c>
      <c r="AD444" s="366">
        <f>AB444*M531</f>
        <v>0</v>
      </c>
      <c r="AE444" s="337">
        <f>AC444*M531</f>
        <v>0</v>
      </c>
      <c r="AF444" s="332">
        <v>207735</v>
      </c>
      <c r="AG444" s="332">
        <v>50770</v>
      </c>
      <c r="AH444" s="225" t="str">
        <f t="shared" si="681"/>
        <v>F</v>
      </c>
      <c r="AI444" s="31">
        <f t="shared" si="682"/>
        <v>0</v>
      </c>
      <c r="AJ444" s="284">
        <v>62</v>
      </c>
      <c r="AK444" s="31">
        <f t="shared" si="683"/>
        <v>0</v>
      </c>
      <c r="AL444" s="22"/>
      <c r="AM444" s="371" t="s">
        <v>397</v>
      </c>
      <c r="AN444" s="22">
        <f t="shared" si="684"/>
        <v>17</v>
      </c>
      <c r="AP444" s="31"/>
      <c r="AQ444" s="175" t="s">
        <v>404</v>
      </c>
      <c r="AR444" s="1">
        <f t="shared" si="685"/>
        <v>10</v>
      </c>
      <c r="AS444" s="189">
        <v>0.35</v>
      </c>
      <c r="AT444" s="22">
        <f t="shared" si="686"/>
        <v>5</v>
      </c>
      <c r="AU444" s="189">
        <v>-70.05</v>
      </c>
      <c r="AV444" s="22">
        <f t="shared" si="687"/>
        <v>-7</v>
      </c>
      <c r="AW444" s="189">
        <v>-1.75</v>
      </c>
      <c r="AX444" s="22">
        <f t="shared" si="688"/>
        <v>5</v>
      </c>
      <c r="AY444" s="178" t="s">
        <v>407</v>
      </c>
      <c r="AZ444" s="189">
        <f t="shared" si="689"/>
        <v>-2.5</v>
      </c>
      <c r="BA444" s="18">
        <v>0.432</v>
      </c>
      <c r="BB444" s="1">
        <f t="shared" si="690"/>
        <v>2</v>
      </c>
      <c r="BC444" s="3">
        <v>45291</v>
      </c>
      <c r="BD444" s="22">
        <v>30.27</v>
      </c>
      <c r="BE444" s="22">
        <f t="shared" si="691"/>
        <v>30.91</v>
      </c>
      <c r="BF444" s="18">
        <f t="shared" si="692"/>
        <v>2.1143045920052877E-2</v>
      </c>
      <c r="BG444" s="1">
        <f t="shared" si="693"/>
        <v>2</v>
      </c>
      <c r="BH444" s="225">
        <v>3</v>
      </c>
      <c r="BI444" s="225">
        <f>BH444*M531</f>
        <v>0</v>
      </c>
      <c r="BJ444" s="225">
        <f t="shared" si="694"/>
        <v>2</v>
      </c>
      <c r="BK444" s="31">
        <v>1</v>
      </c>
      <c r="BL444" s="31">
        <f>BK444*M531</f>
        <v>0</v>
      </c>
      <c r="BM444" s="1">
        <f t="shared" si="695"/>
        <v>1</v>
      </c>
      <c r="BN444" s="61">
        <v>91</v>
      </c>
      <c r="BO444" s="61" t="e">
        <f>BN444*#REF!</f>
        <v>#REF!</v>
      </c>
      <c r="BP444" s="1">
        <f t="shared" si="696"/>
        <v>-5</v>
      </c>
      <c r="BQ444" s="206"/>
      <c r="BR444" s="61">
        <v>0.47</v>
      </c>
      <c r="BS444" s="337">
        <f t="shared" si="697"/>
        <v>0</v>
      </c>
      <c r="BT444" s="225">
        <f t="shared" si="698"/>
        <v>-1</v>
      </c>
      <c r="BU444" s="61"/>
      <c r="BV444" s="1" t="s">
        <v>414</v>
      </c>
      <c r="BW444" s="1">
        <f t="shared" si="699"/>
        <v>-4</v>
      </c>
      <c r="BX444" s="206" t="str">
        <f>BX1</f>
        <v>˅</v>
      </c>
      <c r="BY444" s="206">
        <f t="shared" si="700"/>
        <v>-5</v>
      </c>
      <c r="BZ444" s="3">
        <v>45960</v>
      </c>
      <c r="CA444" s="1" t="s">
        <v>510</v>
      </c>
      <c r="CB444" s="61">
        <v>25</v>
      </c>
      <c r="CC444" s="61">
        <v>52</v>
      </c>
      <c r="CD444" s="332"/>
      <c r="CE444" t="s">
        <v>120</v>
      </c>
      <c r="CF444" t="s">
        <v>1184</v>
      </c>
      <c r="CG444" t="s">
        <v>163</v>
      </c>
      <c r="CH444" t="s">
        <v>1185</v>
      </c>
      <c r="CI444" s="183"/>
      <c r="CL444" s="332"/>
      <c r="CR444" t="s">
        <v>1182</v>
      </c>
    </row>
    <row r="445" spans="2:96" x14ac:dyDescent="0.2">
      <c r="B445" s="246"/>
      <c r="C445" s="246"/>
      <c r="D445" s="246"/>
      <c r="E445" s="246"/>
      <c r="F445" s="246"/>
      <c r="G445" s="246"/>
      <c r="H445" s="246"/>
      <c r="I445" s="246"/>
      <c r="J445" s="246"/>
      <c r="K445" s="246"/>
      <c r="L445" s="270"/>
      <c r="M445" s="358"/>
      <c r="N445" s="335"/>
      <c r="O445" s="246"/>
      <c r="P445" s="246"/>
      <c r="Q445" s="246"/>
      <c r="R445" s="246"/>
      <c r="S445" s="249" t="str">
        <f t="shared" si="701"/>
        <v>˃</v>
      </c>
      <c r="T445" s="481"/>
      <c r="U445" s="208" t="s">
        <v>1186</v>
      </c>
      <c r="V445" t="s">
        <v>1187</v>
      </c>
      <c r="X445" s="189">
        <v>179.3</v>
      </c>
      <c r="Y445" s="189"/>
      <c r="Z445" s="189"/>
      <c r="AA445" s="22">
        <f t="shared" si="678"/>
        <v>92.5</v>
      </c>
      <c r="AB445" s="336">
        <f t="shared" si="679"/>
        <v>9</v>
      </c>
      <c r="AC445" s="337">
        <f t="shared" si="680"/>
        <v>33</v>
      </c>
      <c r="AD445" s="366">
        <f>AB445*M527</f>
        <v>0</v>
      </c>
      <c r="AE445" s="337">
        <f>AC445*M527</f>
        <v>0</v>
      </c>
      <c r="AF445" s="332">
        <v>155747</v>
      </c>
      <c r="AG445" s="332">
        <v>2452</v>
      </c>
      <c r="AH445" s="225" t="str">
        <f t="shared" si="681"/>
        <v>F</v>
      </c>
      <c r="AI445" s="31">
        <f t="shared" si="682"/>
        <v>0</v>
      </c>
      <c r="AJ445" s="284">
        <v>65</v>
      </c>
      <c r="AK445" s="31">
        <f t="shared" si="683"/>
        <v>0</v>
      </c>
      <c r="AL445" s="22"/>
      <c r="AM445" s="371" t="s">
        <v>397</v>
      </c>
      <c r="AN445" s="22">
        <f t="shared" si="684"/>
        <v>17</v>
      </c>
      <c r="AP445" s="31"/>
      <c r="AQ445" s="239" t="s">
        <v>402</v>
      </c>
      <c r="AR445" s="1">
        <f t="shared" si="685"/>
        <v>18</v>
      </c>
      <c r="AS445" s="189">
        <v>2.2799999999999998</v>
      </c>
      <c r="AT445" s="22">
        <f t="shared" si="686"/>
        <v>-5</v>
      </c>
      <c r="AU445" s="189">
        <v>453.86</v>
      </c>
      <c r="AV445" s="22">
        <f t="shared" si="687"/>
        <v>0</v>
      </c>
      <c r="AW445" s="189">
        <v>7.62</v>
      </c>
      <c r="AX445" s="22">
        <f t="shared" si="688"/>
        <v>0</v>
      </c>
      <c r="AY445" s="178" t="s">
        <v>407</v>
      </c>
      <c r="AZ445" s="189">
        <f t="shared" si="689"/>
        <v>-2.5</v>
      </c>
      <c r="BA445" s="18">
        <v>1.7749999999999999</v>
      </c>
      <c r="BB445" s="1">
        <f t="shared" si="690"/>
        <v>2</v>
      </c>
      <c r="BC445" s="3">
        <v>45657</v>
      </c>
      <c r="BD445" s="22">
        <v>85.6</v>
      </c>
      <c r="BE445" s="22">
        <f t="shared" si="691"/>
        <v>179.3</v>
      </c>
      <c r="BF445" s="18">
        <f t="shared" si="692"/>
        <v>1.0946261682242993</v>
      </c>
      <c r="BG445" s="1">
        <f t="shared" si="693"/>
        <v>4</v>
      </c>
      <c r="BH445" s="225">
        <v>3</v>
      </c>
      <c r="BI445" s="225">
        <f>BH445*M527</f>
        <v>0</v>
      </c>
      <c r="BJ445" s="225">
        <f t="shared" si="694"/>
        <v>2</v>
      </c>
      <c r="BK445" s="31">
        <v>-4</v>
      </c>
      <c r="BL445" s="31">
        <f>BK445*M527</f>
        <v>0</v>
      </c>
      <c r="BM445" s="1">
        <f t="shared" si="695"/>
        <v>0</v>
      </c>
      <c r="BN445" s="61">
        <v>64</v>
      </c>
      <c r="BO445" s="61">
        <f>BN445*M445</f>
        <v>0</v>
      </c>
      <c r="BP445" s="1">
        <f t="shared" si="696"/>
        <v>-2</v>
      </c>
      <c r="BQ445" s="206"/>
      <c r="BR445" s="61">
        <v>0.95</v>
      </c>
      <c r="BS445" s="337">
        <f t="shared" si="697"/>
        <v>0</v>
      </c>
      <c r="BT445" s="225">
        <f t="shared" si="698"/>
        <v>16</v>
      </c>
      <c r="BU445" s="61"/>
      <c r="BV445" s="1" t="s">
        <v>413</v>
      </c>
      <c r="BW445" s="1">
        <f t="shared" si="699"/>
        <v>0</v>
      </c>
      <c r="BX445" s="206" t="s">
        <v>408</v>
      </c>
      <c r="BY445" s="206">
        <f t="shared" si="700"/>
        <v>5</v>
      </c>
      <c r="BZ445" s="3">
        <v>45965</v>
      </c>
      <c r="CA445" s="1" t="s">
        <v>437</v>
      </c>
      <c r="CB445" s="61"/>
      <c r="CC445" s="61"/>
      <c r="CD445" s="332"/>
      <c r="CE445" t="s">
        <v>120</v>
      </c>
      <c r="CF445" t="s">
        <v>517</v>
      </c>
      <c r="CG445" t="s">
        <v>1181</v>
      </c>
      <c r="CH445" t="s">
        <v>1181</v>
      </c>
      <c r="CI445" s="183"/>
      <c r="CL445" s="332"/>
      <c r="CR445" t="s">
        <v>1186</v>
      </c>
    </row>
    <row r="446" spans="2:96" x14ac:dyDescent="0.2">
      <c r="B446" s="246"/>
      <c r="C446" s="246"/>
      <c r="D446" s="246"/>
      <c r="E446" s="246"/>
      <c r="F446" s="246"/>
      <c r="G446" s="246"/>
      <c r="H446" s="246"/>
      <c r="I446" s="246"/>
      <c r="J446" s="246"/>
      <c r="K446" s="246"/>
      <c r="L446" s="270"/>
      <c r="M446" s="358" t="s">
        <v>1188</v>
      </c>
      <c r="N446" s="335"/>
      <c r="O446" s="246"/>
      <c r="P446" s="246"/>
      <c r="Q446" s="246"/>
      <c r="R446" s="246"/>
      <c r="S446" s="249" t="str">
        <f t="shared" si="701"/>
        <v>˅</v>
      </c>
      <c r="T446" s="481" t="s">
        <v>895</v>
      </c>
      <c r="U446" s="208" t="s">
        <v>1189</v>
      </c>
      <c r="V446" t="s">
        <v>1190</v>
      </c>
      <c r="X446" s="189">
        <v>79.45</v>
      </c>
      <c r="Y446" s="189"/>
      <c r="Z446" s="189"/>
      <c r="AA446" s="22">
        <f t="shared" si="678"/>
        <v>50.5</v>
      </c>
      <c r="AB446" s="336">
        <f t="shared" si="679"/>
        <v>9</v>
      </c>
      <c r="AC446" s="337">
        <f t="shared" si="680"/>
        <v>33</v>
      </c>
      <c r="AD446" s="366">
        <f>AB446*M527</f>
        <v>0</v>
      </c>
      <c r="AE446" s="337">
        <f>AC446*M527</f>
        <v>0</v>
      </c>
      <c r="AF446" s="332">
        <v>8464</v>
      </c>
      <c r="AG446" s="332">
        <v>-610559</v>
      </c>
      <c r="AH446" s="225" t="str">
        <f t="shared" si="681"/>
        <v>F</v>
      </c>
      <c r="AI446" s="31">
        <f t="shared" si="682"/>
        <v>0</v>
      </c>
      <c r="AJ446" s="284">
        <v>43</v>
      </c>
      <c r="AK446" s="31">
        <f t="shared" si="683"/>
        <v>-5</v>
      </c>
      <c r="AL446" s="22"/>
      <c r="AM446" s="371" t="s">
        <v>397</v>
      </c>
      <c r="AN446" s="22">
        <f t="shared" si="684"/>
        <v>17</v>
      </c>
      <c r="AP446" s="31"/>
      <c r="AQ446" s="271" t="s">
        <v>405</v>
      </c>
      <c r="AR446" s="1">
        <f t="shared" si="685"/>
        <v>5</v>
      </c>
      <c r="AS446" s="189">
        <v>0.43</v>
      </c>
      <c r="AT446" s="22">
        <f t="shared" si="686"/>
        <v>5</v>
      </c>
      <c r="AU446" s="189">
        <v>-38.99</v>
      </c>
      <c r="AV446" s="22">
        <f t="shared" si="687"/>
        <v>-7</v>
      </c>
      <c r="AW446" s="189">
        <v>-1.46</v>
      </c>
      <c r="AX446" s="22">
        <f t="shared" si="688"/>
        <v>5</v>
      </c>
      <c r="AY446" s="178" t="s">
        <v>407</v>
      </c>
      <c r="AZ446" s="189">
        <f t="shared" si="689"/>
        <v>-2.5</v>
      </c>
      <c r="BA446" s="18">
        <v>1.94</v>
      </c>
      <c r="BB446" s="1">
        <f t="shared" si="690"/>
        <v>2</v>
      </c>
      <c r="BC446" s="3">
        <v>45657</v>
      </c>
      <c r="BD446" s="22">
        <v>21.1</v>
      </c>
      <c r="BE446" s="22">
        <f t="shared" si="691"/>
        <v>79.45</v>
      </c>
      <c r="BF446" s="18">
        <f t="shared" si="692"/>
        <v>2.7654028436018958</v>
      </c>
      <c r="BG446" s="1">
        <f t="shared" si="693"/>
        <v>4</v>
      </c>
      <c r="BH446" s="225">
        <v>3.5</v>
      </c>
      <c r="BI446" s="225">
        <f>BH446*M527</f>
        <v>0</v>
      </c>
      <c r="BJ446" s="225">
        <f t="shared" si="694"/>
        <v>1</v>
      </c>
      <c r="BK446" s="31">
        <v>6</v>
      </c>
      <c r="BL446" s="31">
        <f>BK446*M527</f>
        <v>0</v>
      </c>
      <c r="BM446" s="1">
        <f t="shared" si="695"/>
        <v>1</v>
      </c>
      <c r="BN446" s="61">
        <v>18</v>
      </c>
      <c r="BO446" s="61" t="e">
        <f>BN446*#REF!</f>
        <v>#REF!</v>
      </c>
      <c r="BP446" s="1">
        <f t="shared" si="696"/>
        <v>4</v>
      </c>
      <c r="BQ446" s="206"/>
      <c r="BR446" s="61">
        <v>0.67</v>
      </c>
      <c r="BS446" s="337" t="e">
        <f>BR446*#REF!</f>
        <v>#REF!</v>
      </c>
      <c r="BT446" s="225">
        <f t="shared" si="698"/>
        <v>4</v>
      </c>
      <c r="BU446" s="61"/>
      <c r="BV446" s="1" t="s">
        <v>415</v>
      </c>
      <c r="BW446" s="1">
        <f t="shared" si="699"/>
        <v>-8</v>
      </c>
      <c r="BX446" s="206" t="str">
        <f>BX1</f>
        <v>˅</v>
      </c>
      <c r="BY446" s="206">
        <f t="shared" si="700"/>
        <v>-5</v>
      </c>
      <c r="BZ446" s="3"/>
      <c r="CA446" s="1" t="s">
        <v>437</v>
      </c>
      <c r="CB446" s="61"/>
      <c r="CC446" s="61"/>
      <c r="CD446" s="332"/>
      <c r="CE446" t="s">
        <v>120</v>
      </c>
      <c r="CF446" t="s">
        <v>517</v>
      </c>
      <c r="CG446" t="s">
        <v>1181</v>
      </c>
      <c r="CH446" t="s">
        <v>1181</v>
      </c>
      <c r="CI446" s="183"/>
      <c r="CL446" s="332" t="s">
        <v>895</v>
      </c>
      <c r="CR446" t="s">
        <v>1189</v>
      </c>
    </row>
    <row r="447" spans="2:96" ht="15.75" hidden="1" customHeight="1" x14ac:dyDescent="0.2">
      <c r="B447" s="246"/>
      <c r="C447" s="246"/>
      <c r="D447" s="246"/>
      <c r="E447" s="246"/>
      <c r="F447" s="246"/>
      <c r="G447" s="246"/>
      <c r="H447" s="246"/>
      <c r="I447" s="246"/>
      <c r="J447" s="246"/>
      <c r="K447" s="246"/>
      <c r="L447" s="270"/>
      <c r="M447" s="358"/>
      <c r="N447" s="335"/>
      <c r="O447" s="246"/>
      <c r="P447" s="246"/>
      <c r="Q447" s="246"/>
      <c r="R447" s="246"/>
      <c r="S447" s="249"/>
      <c r="T447" s="208"/>
      <c r="U447" s="464"/>
      <c r="X447" s="80"/>
      <c r="Y447" s="189"/>
      <c r="Z447" s="189"/>
      <c r="AA447" s="22">
        <f t="shared" si="678"/>
        <v>1.5</v>
      </c>
      <c r="AB447" s="336">
        <f t="shared" si="679"/>
        <v>0</v>
      </c>
      <c r="AC447" s="337">
        <f t="shared" si="680"/>
        <v>0</v>
      </c>
      <c r="AD447" s="366">
        <f>AB447*M528</f>
        <v>0</v>
      </c>
      <c r="AE447" s="337">
        <f>AC447*M528</f>
        <v>0</v>
      </c>
      <c r="AF447" s="332"/>
      <c r="AG447" s="332"/>
      <c r="AH447" s="225" t="str">
        <f t="shared" si="681"/>
        <v>F</v>
      </c>
      <c r="AI447" s="31">
        <f t="shared" si="682"/>
        <v>0</v>
      </c>
      <c r="AJ447" s="284"/>
      <c r="AK447" s="31">
        <f t="shared" si="683"/>
        <v>0</v>
      </c>
      <c r="AL447" s="22"/>
      <c r="AM447" s="2"/>
      <c r="AN447" s="22" t="b">
        <f t="shared" si="684"/>
        <v>0</v>
      </c>
      <c r="AP447" s="31"/>
      <c r="AQ447" s="175"/>
      <c r="AR447" s="1" t="b">
        <f t="shared" si="685"/>
        <v>0</v>
      </c>
      <c r="AS447" s="189"/>
      <c r="AT447" s="22">
        <f t="shared" si="686"/>
        <v>5</v>
      </c>
      <c r="AU447" s="189"/>
      <c r="AV447" s="22">
        <f t="shared" si="687"/>
        <v>5</v>
      </c>
      <c r="AW447" s="189"/>
      <c r="AX447" s="22">
        <f t="shared" si="688"/>
        <v>5</v>
      </c>
      <c r="AY447" s="189"/>
      <c r="AZ447" s="189" t="b">
        <f t="shared" si="689"/>
        <v>0</v>
      </c>
      <c r="BA447" s="18"/>
      <c r="BB447" s="1">
        <f t="shared" si="690"/>
        <v>-2</v>
      </c>
      <c r="BC447" s="3">
        <v>45657</v>
      </c>
      <c r="BD447" s="22"/>
      <c r="BE447" s="22">
        <f t="shared" si="691"/>
        <v>0</v>
      </c>
      <c r="BF447" s="18">
        <f t="shared" si="692"/>
        <v>0</v>
      </c>
      <c r="BG447" s="1">
        <f t="shared" si="693"/>
        <v>-4</v>
      </c>
      <c r="BH447" s="225"/>
      <c r="BI447" s="225">
        <f>BH447*M528</f>
        <v>0</v>
      </c>
      <c r="BJ447" s="225">
        <f t="shared" si="694"/>
        <v>2</v>
      </c>
      <c r="BK447" s="31"/>
      <c r="BL447" s="31">
        <f>BK447*M528</f>
        <v>0</v>
      </c>
      <c r="BM447" s="1">
        <f t="shared" si="695"/>
        <v>0.5</v>
      </c>
      <c r="BN447" s="61"/>
      <c r="BO447" s="61">
        <f>BN447*M447</f>
        <v>0</v>
      </c>
      <c r="BP447" s="1">
        <f t="shared" si="696"/>
        <v>5</v>
      </c>
      <c r="BQ447" s="206"/>
      <c r="BR447" s="61"/>
      <c r="BS447" s="337">
        <f>BR447*M447</f>
        <v>0</v>
      </c>
      <c r="BT447" s="225">
        <f t="shared" si="698"/>
        <v>-5</v>
      </c>
      <c r="BU447" s="61"/>
      <c r="BV447" s="1"/>
      <c r="BW447" s="1" t="b">
        <f t="shared" si="699"/>
        <v>0</v>
      </c>
      <c r="BX447" s="206" t="s">
        <v>408</v>
      </c>
      <c r="BY447" s="206">
        <f t="shared" si="700"/>
        <v>5</v>
      </c>
      <c r="BZ447" s="3"/>
      <c r="CA447" s="1" t="s">
        <v>437</v>
      </c>
      <c r="CB447" s="61"/>
      <c r="CC447" s="61"/>
      <c r="CD447" s="332"/>
      <c r="CL447" s="332"/>
    </row>
    <row r="448" spans="2:96" ht="15.75" hidden="1" customHeight="1" x14ac:dyDescent="0.2">
      <c r="B448" s="246"/>
      <c r="C448" s="246"/>
      <c r="D448" s="246"/>
      <c r="E448" s="246"/>
      <c r="F448" s="246"/>
      <c r="G448" s="246"/>
      <c r="H448" s="246"/>
      <c r="I448" s="246"/>
      <c r="J448" s="246"/>
      <c r="K448" s="246"/>
      <c r="L448" s="270"/>
      <c r="M448" s="358"/>
      <c r="N448" s="335"/>
      <c r="O448" s="246"/>
      <c r="P448" s="246"/>
      <c r="Q448" s="246"/>
      <c r="R448" s="246"/>
      <c r="S448" s="249"/>
      <c r="T448" s="208"/>
      <c r="U448" s="464"/>
      <c r="X448" s="80"/>
      <c r="Y448" s="189"/>
      <c r="Z448" s="189"/>
      <c r="AA448" s="22">
        <f t="shared" si="678"/>
        <v>1.5</v>
      </c>
      <c r="AB448" s="336">
        <f t="shared" si="679"/>
        <v>0</v>
      </c>
      <c r="AC448" s="337">
        <f t="shared" si="680"/>
        <v>0</v>
      </c>
      <c r="AD448" s="366">
        <f>AB448*M529</f>
        <v>0</v>
      </c>
      <c r="AE448" s="337">
        <f>AC448*M529</f>
        <v>0</v>
      </c>
      <c r="AF448" s="332"/>
      <c r="AG448" s="332"/>
      <c r="AH448" s="225" t="str">
        <f t="shared" si="681"/>
        <v>F</v>
      </c>
      <c r="AI448" s="31">
        <f t="shared" si="682"/>
        <v>0</v>
      </c>
      <c r="AJ448" s="284"/>
      <c r="AK448" s="31">
        <f t="shared" si="683"/>
        <v>0</v>
      </c>
      <c r="AL448" s="22"/>
      <c r="AM448" s="2"/>
      <c r="AN448" s="22" t="b">
        <f t="shared" si="684"/>
        <v>0</v>
      </c>
      <c r="AP448" s="31"/>
      <c r="AQ448" s="175"/>
      <c r="AR448" s="1" t="b">
        <f t="shared" si="685"/>
        <v>0</v>
      </c>
      <c r="AS448" s="189"/>
      <c r="AT448" s="22">
        <f t="shared" si="686"/>
        <v>5</v>
      </c>
      <c r="AU448" s="189"/>
      <c r="AV448" s="22">
        <f t="shared" si="687"/>
        <v>5</v>
      </c>
      <c r="AW448" s="189"/>
      <c r="AX448" s="22">
        <f t="shared" si="688"/>
        <v>5</v>
      </c>
      <c r="AY448" s="189"/>
      <c r="AZ448" s="189" t="b">
        <f t="shared" si="689"/>
        <v>0</v>
      </c>
      <c r="BA448" s="18"/>
      <c r="BB448" s="1">
        <f t="shared" si="690"/>
        <v>-2</v>
      </c>
      <c r="BC448" s="3">
        <v>45657</v>
      </c>
      <c r="BD448" s="22"/>
      <c r="BE448" s="22">
        <f t="shared" si="691"/>
        <v>0</v>
      </c>
      <c r="BF448" s="18">
        <f t="shared" si="692"/>
        <v>0</v>
      </c>
      <c r="BG448" s="1">
        <f t="shared" si="693"/>
        <v>-4</v>
      </c>
      <c r="BH448" s="225"/>
      <c r="BI448" s="225">
        <f>BH448*M529</f>
        <v>0</v>
      </c>
      <c r="BJ448" s="225">
        <f t="shared" si="694"/>
        <v>2</v>
      </c>
      <c r="BK448" s="31"/>
      <c r="BL448" s="31">
        <f>BK448*M529</f>
        <v>0</v>
      </c>
      <c r="BM448" s="1">
        <f t="shared" si="695"/>
        <v>0.5</v>
      </c>
      <c r="BN448" s="61"/>
      <c r="BO448" s="61">
        <f>BN448*M448</f>
        <v>0</v>
      </c>
      <c r="BP448" s="1">
        <f t="shared" si="696"/>
        <v>5</v>
      </c>
      <c r="BQ448" s="206"/>
      <c r="BR448" s="61"/>
      <c r="BS448" s="337">
        <f>BR448*M448</f>
        <v>0</v>
      </c>
      <c r="BT448" s="225">
        <f t="shared" si="698"/>
        <v>-5</v>
      </c>
      <c r="BU448" s="61"/>
      <c r="BV448" s="1"/>
      <c r="BW448" s="1" t="b">
        <f t="shared" si="699"/>
        <v>0</v>
      </c>
      <c r="BX448" s="206" t="s">
        <v>408</v>
      </c>
      <c r="BY448" s="206">
        <f t="shared" si="700"/>
        <v>5</v>
      </c>
      <c r="BZ448" s="3"/>
      <c r="CA448" s="1" t="s">
        <v>437</v>
      </c>
      <c r="CB448" s="61"/>
      <c r="CC448" s="61"/>
      <c r="CD448" s="332"/>
      <c r="CL448" s="332"/>
    </row>
    <row r="449" spans="2:96" ht="15.75" hidden="1" customHeight="1" x14ac:dyDescent="0.2">
      <c r="B449" s="246"/>
      <c r="C449" s="246"/>
      <c r="D449" s="246"/>
      <c r="E449" s="246"/>
      <c r="F449" s="246"/>
      <c r="G449" s="246"/>
      <c r="H449" s="246"/>
      <c r="I449" s="246"/>
      <c r="J449" s="246"/>
      <c r="K449" s="246"/>
      <c r="L449" s="270"/>
      <c r="M449" s="358"/>
      <c r="N449" s="335"/>
      <c r="O449" s="246"/>
      <c r="P449" s="246"/>
      <c r="Q449" s="246"/>
      <c r="R449" s="246"/>
      <c r="S449" s="249"/>
      <c r="T449" s="208"/>
      <c r="U449" s="464"/>
      <c r="X449" s="80"/>
      <c r="Y449" s="189"/>
      <c r="Z449" s="189"/>
      <c r="AA449" s="22">
        <f t="shared" si="678"/>
        <v>1.5</v>
      </c>
      <c r="AB449" s="336">
        <f t="shared" si="679"/>
        <v>0</v>
      </c>
      <c r="AC449" s="337">
        <f t="shared" si="680"/>
        <v>0</v>
      </c>
      <c r="AD449" s="366">
        <f>AB449*M530</f>
        <v>0</v>
      </c>
      <c r="AE449" s="337">
        <f>AC449*M530</f>
        <v>0</v>
      </c>
      <c r="AF449" s="332"/>
      <c r="AG449" s="332"/>
      <c r="AH449" s="225" t="str">
        <f t="shared" si="681"/>
        <v>F</v>
      </c>
      <c r="AI449" s="31">
        <f t="shared" si="682"/>
        <v>0</v>
      </c>
      <c r="AJ449" s="284"/>
      <c r="AK449" s="31">
        <f t="shared" si="683"/>
        <v>0</v>
      </c>
      <c r="AL449" s="22"/>
      <c r="AM449" s="2"/>
      <c r="AN449" s="22" t="b">
        <f t="shared" si="684"/>
        <v>0</v>
      </c>
      <c r="AP449" s="31"/>
      <c r="AQ449" s="175"/>
      <c r="AR449" s="1" t="b">
        <f t="shared" si="685"/>
        <v>0</v>
      </c>
      <c r="AS449" s="189"/>
      <c r="AT449" s="22">
        <f t="shared" si="686"/>
        <v>5</v>
      </c>
      <c r="AU449" s="189"/>
      <c r="AV449" s="22">
        <f t="shared" si="687"/>
        <v>5</v>
      </c>
      <c r="AW449" s="189"/>
      <c r="AX449" s="22">
        <f t="shared" si="688"/>
        <v>5</v>
      </c>
      <c r="AY449" s="189"/>
      <c r="AZ449" s="189" t="b">
        <f t="shared" si="689"/>
        <v>0</v>
      </c>
      <c r="BA449" s="18"/>
      <c r="BB449" s="1">
        <f t="shared" si="690"/>
        <v>-2</v>
      </c>
      <c r="BC449" s="3">
        <v>45657</v>
      </c>
      <c r="BD449" s="22"/>
      <c r="BE449" s="22">
        <f t="shared" si="691"/>
        <v>0</v>
      </c>
      <c r="BF449" s="18">
        <f t="shared" si="692"/>
        <v>0</v>
      </c>
      <c r="BG449" s="1">
        <f t="shared" si="693"/>
        <v>-4</v>
      </c>
      <c r="BH449" s="225"/>
      <c r="BI449" s="225">
        <f>BH449*M530</f>
        <v>0</v>
      </c>
      <c r="BJ449" s="225">
        <f t="shared" si="694"/>
        <v>2</v>
      </c>
      <c r="BK449" s="31"/>
      <c r="BL449" s="31">
        <f>BK449*M530</f>
        <v>0</v>
      </c>
      <c r="BM449" s="1">
        <f t="shared" si="695"/>
        <v>0.5</v>
      </c>
      <c r="BN449" s="61"/>
      <c r="BO449" s="61">
        <f>BN449*M449</f>
        <v>0</v>
      </c>
      <c r="BP449" s="1">
        <f t="shared" si="696"/>
        <v>5</v>
      </c>
      <c r="BQ449" s="206"/>
      <c r="BR449" s="61"/>
      <c r="BS449" s="337">
        <f>BR449*M449</f>
        <v>0</v>
      </c>
      <c r="BT449" s="225">
        <f t="shared" si="698"/>
        <v>-5</v>
      </c>
      <c r="BU449" s="61"/>
      <c r="BV449" s="1"/>
      <c r="BW449" s="1" t="b">
        <f t="shared" si="699"/>
        <v>0</v>
      </c>
      <c r="BX449" s="206" t="s">
        <v>408</v>
      </c>
      <c r="BY449" s="206">
        <f t="shared" si="700"/>
        <v>5</v>
      </c>
      <c r="BZ449" s="3"/>
      <c r="CA449" s="1" t="s">
        <v>437</v>
      </c>
      <c r="CB449" s="61"/>
      <c r="CC449" s="61"/>
      <c r="CD449" s="332"/>
      <c r="CL449" s="332"/>
    </row>
    <row r="450" spans="2:96" x14ac:dyDescent="0.2">
      <c r="B450" s="246"/>
      <c r="C450" s="246"/>
      <c r="D450" s="246"/>
      <c r="E450" s="246"/>
      <c r="F450" s="246"/>
      <c r="G450" s="246"/>
      <c r="H450" s="246"/>
      <c r="I450" s="246"/>
      <c r="J450" s="246"/>
      <c r="K450" s="246"/>
      <c r="L450" s="270"/>
      <c r="M450" s="358"/>
      <c r="N450" s="335"/>
      <c r="O450" s="246"/>
      <c r="P450" s="246"/>
      <c r="Q450" s="246"/>
      <c r="R450" s="246"/>
      <c r="S450" s="249"/>
      <c r="T450" s="208"/>
      <c r="U450" s="464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  <c r="BA450" s="80"/>
      <c r="BB450" s="80"/>
      <c r="BC450" s="80"/>
      <c r="BD450" s="80"/>
      <c r="BE450" s="80"/>
      <c r="BF450" s="80"/>
      <c r="BG450" s="80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  <c r="BS450" s="80"/>
      <c r="BT450" s="80"/>
      <c r="BU450" s="80"/>
      <c r="BV450" s="80"/>
      <c r="BW450" s="80"/>
      <c r="BX450" s="80"/>
      <c r="BY450" s="80"/>
      <c r="BZ450" s="80"/>
      <c r="CA450" s="1"/>
      <c r="CB450" s="61"/>
      <c r="CC450" s="61"/>
      <c r="CD450" s="332"/>
      <c r="CL450" s="332"/>
    </row>
    <row r="451" spans="2:96" ht="18.75" customHeight="1" x14ac:dyDescent="0.25">
      <c r="B451" s="246"/>
      <c r="C451" s="246"/>
      <c r="D451" s="246"/>
      <c r="E451" s="246"/>
      <c r="F451" s="246"/>
      <c r="G451" s="246"/>
      <c r="H451" s="246"/>
      <c r="I451" s="246"/>
      <c r="J451" s="246"/>
      <c r="K451" s="246"/>
      <c r="L451" s="270"/>
      <c r="M451" s="358"/>
      <c r="N451" s="335"/>
      <c r="O451" s="246"/>
      <c r="P451" s="246"/>
      <c r="Q451" s="246"/>
      <c r="R451" s="246"/>
      <c r="S451" s="249"/>
      <c r="T451" s="449" t="s">
        <v>597</v>
      </c>
      <c r="U451" s="444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  <c r="BA451" s="80"/>
      <c r="BB451" s="80"/>
      <c r="BC451" s="80"/>
      <c r="BD451" s="80"/>
      <c r="BE451" s="80"/>
      <c r="BF451" s="80"/>
      <c r="BG451" s="80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  <c r="BV451" s="80"/>
      <c r="BW451" s="80"/>
      <c r="BX451" s="80"/>
      <c r="BY451" s="80"/>
      <c r="BZ451" s="80"/>
      <c r="CA451" s="1"/>
      <c r="CB451" s="61"/>
      <c r="CC451" s="61"/>
      <c r="CD451" s="332"/>
      <c r="CL451" s="332"/>
    </row>
    <row r="452" spans="2:96" ht="17.25" customHeight="1" x14ac:dyDescent="0.2">
      <c r="B452" s="246"/>
      <c r="C452" s="246"/>
      <c r="D452" s="246"/>
      <c r="E452" s="246"/>
      <c r="F452" s="246"/>
      <c r="G452" s="246"/>
      <c r="H452" s="246"/>
      <c r="I452" s="246"/>
      <c r="J452" s="246"/>
      <c r="K452" s="246"/>
      <c r="L452" s="270"/>
      <c r="M452" s="358"/>
      <c r="N452" s="335"/>
      <c r="O452" s="246"/>
      <c r="P452" s="246"/>
      <c r="Q452" s="246"/>
      <c r="R452" s="246"/>
      <c r="S452" s="249"/>
      <c r="T452" s="456" t="s">
        <v>663</v>
      </c>
      <c r="U452" s="444" t="s">
        <v>1191</v>
      </c>
      <c r="X452" s="80"/>
      <c r="Y452" s="80"/>
      <c r="Z452" s="80"/>
      <c r="AA452" s="80"/>
      <c r="AB452" s="455">
        <f>VLOOKUP(CLEAN(TRIM(T452)), 'ETF''s'!$B$7:$C$42, 2, FALSE)</f>
        <v>18</v>
      </c>
      <c r="AC452" s="506">
        <f>VLOOKUP(CLEAN(TRIM(T452)), 'ETF''s'!$B$7:$D$42, 3, FALSE)</f>
        <v>20.5</v>
      </c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  <c r="BA452" s="80"/>
      <c r="BB452" s="80"/>
      <c r="BC452" s="80"/>
      <c r="BD452" s="80"/>
      <c r="BE452" s="80"/>
      <c r="BF452" s="80"/>
      <c r="BG452" s="80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  <c r="BS452" s="80"/>
      <c r="BT452" s="80"/>
      <c r="BU452" s="80"/>
      <c r="BV452" s="80"/>
      <c r="BW452" s="80"/>
      <c r="BX452" s="80"/>
      <c r="BY452" s="80"/>
      <c r="BZ452" s="80"/>
      <c r="CA452" s="1"/>
      <c r="CB452" s="61"/>
      <c r="CC452" s="61"/>
      <c r="CD452" s="332"/>
      <c r="CL452" s="332"/>
      <c r="CR452" t="s">
        <v>1191</v>
      </c>
    </row>
    <row r="453" spans="2:96" ht="17.25" customHeight="1" x14ac:dyDescent="0.2">
      <c r="B453" s="246"/>
      <c r="C453" s="246"/>
      <c r="D453" s="246"/>
      <c r="E453" s="246"/>
      <c r="F453" s="246"/>
      <c r="G453" s="246"/>
      <c r="H453" s="246"/>
      <c r="I453" s="246"/>
      <c r="J453" s="246"/>
      <c r="K453" s="246"/>
      <c r="L453" s="270"/>
      <c r="M453" s="358"/>
      <c r="N453" s="335"/>
      <c r="O453" s="246"/>
      <c r="P453" s="246"/>
      <c r="Q453" s="246"/>
      <c r="R453" s="246"/>
      <c r="S453" s="249"/>
      <c r="T453" s="445"/>
      <c r="U453" s="444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  <c r="BA453" s="80"/>
      <c r="BB453" s="80"/>
      <c r="BC453" s="80"/>
      <c r="BD453" s="80"/>
      <c r="BE453" s="80"/>
      <c r="BF453" s="80"/>
      <c r="BG453" s="80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  <c r="BV453" s="80"/>
      <c r="BW453" s="80"/>
      <c r="BX453" s="80"/>
      <c r="BY453" s="80"/>
      <c r="BZ453" s="80"/>
      <c r="CA453" s="1"/>
      <c r="CB453" s="61"/>
      <c r="CC453" s="61"/>
      <c r="CD453" s="332"/>
      <c r="CL453" s="332"/>
    </row>
    <row r="454" spans="2:96" ht="17.25" customHeight="1" x14ac:dyDescent="0.2">
      <c r="B454" s="246"/>
      <c r="C454" s="246"/>
      <c r="D454" s="246"/>
      <c r="E454" s="246"/>
      <c r="F454" s="246"/>
      <c r="G454" s="246"/>
      <c r="H454" s="246"/>
      <c r="I454" s="246"/>
      <c r="J454" s="246"/>
      <c r="K454" s="246"/>
      <c r="L454" s="270"/>
      <c r="M454" s="358"/>
      <c r="N454" s="335"/>
      <c r="O454" s="246"/>
      <c r="P454" s="246"/>
      <c r="Q454" s="246"/>
      <c r="R454" s="246"/>
      <c r="S454" s="249"/>
      <c r="T454" s="456" t="s">
        <v>663</v>
      </c>
      <c r="U454" s="444" t="s">
        <v>598</v>
      </c>
      <c r="X454" s="80"/>
      <c r="Y454" s="80"/>
      <c r="Z454" s="80"/>
      <c r="AA454" s="80"/>
      <c r="AB454" s="455">
        <f>VLOOKUP(CLEAN(TRIM(T454)), 'ETF''s'!$B$7:$C$42, 2, FALSE)</f>
        <v>18</v>
      </c>
      <c r="AC454" s="506">
        <f>VLOOKUP(CLEAN(TRIM(T454)), 'ETF''s'!$B$7:$D$42, 3, FALSE)</f>
        <v>20.5</v>
      </c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  <c r="BA454" s="80"/>
      <c r="BB454" s="80"/>
      <c r="BC454" s="80"/>
      <c r="BD454" s="80"/>
      <c r="BE454" s="80"/>
      <c r="BF454" s="80"/>
      <c r="BG454" s="80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  <c r="BS454" s="80"/>
      <c r="BT454" s="80"/>
      <c r="BU454" s="80"/>
      <c r="BV454" s="80"/>
      <c r="BW454" s="80"/>
      <c r="BX454" s="80"/>
      <c r="BY454" s="80"/>
      <c r="BZ454" s="80"/>
      <c r="CA454" s="1"/>
      <c r="CB454" s="61"/>
      <c r="CC454" s="61"/>
      <c r="CD454" s="332"/>
      <c r="CL454" s="332"/>
      <c r="CR454" t="s">
        <v>598</v>
      </c>
    </row>
    <row r="455" spans="2:96" x14ac:dyDescent="0.2">
      <c r="B455" s="246"/>
      <c r="C455" s="246"/>
      <c r="D455" s="246"/>
      <c r="E455" s="246"/>
      <c r="F455" s="246"/>
      <c r="G455" s="246"/>
      <c r="H455" s="246"/>
      <c r="I455" s="246"/>
      <c r="J455" s="246"/>
      <c r="K455" s="246"/>
      <c r="L455" s="270"/>
      <c r="M455" s="358"/>
      <c r="N455" s="335"/>
      <c r="O455" s="246"/>
      <c r="P455" s="246"/>
      <c r="Q455" s="246"/>
      <c r="R455" s="246"/>
      <c r="S455" s="249" t="e">
        <f>IF(#REF!&lt;30,$BX$1,IF(#REF!&gt;70,$BR$1,$BV$1))</f>
        <v>#REF!</v>
      </c>
      <c r="T455" s="246"/>
      <c r="U455" s="208" t="s">
        <v>1192</v>
      </c>
      <c r="V455" t="s">
        <v>1193</v>
      </c>
      <c r="X455" s="189">
        <v>92.02</v>
      </c>
      <c r="Y455" s="80"/>
      <c r="Z455" s="80"/>
      <c r="AA455" s="22">
        <f>AN455+AP455+AR455+AZ455+BB455+BG455+BJ455+BM455+BT455+BW455+BY455+AC455+AI455+BP455+AK455</f>
        <v>91.5</v>
      </c>
      <c r="AB455" s="336">
        <f>IF(X455&gt;0,AB$454,0)</f>
        <v>18</v>
      </c>
      <c r="AC455" s="337">
        <f>IF(AB455&gt;0,AC$454,0)</f>
        <v>20.5</v>
      </c>
      <c r="AD455" s="366">
        <f>AB455*M455</f>
        <v>0</v>
      </c>
      <c r="AE455" s="337">
        <f>AC455*M455</f>
        <v>0</v>
      </c>
      <c r="AF455" s="332">
        <v>1315856</v>
      </c>
      <c r="AG455" s="332">
        <v>-18415</v>
      </c>
      <c r="AH455" s="225" t="str">
        <f>IF(AF455&gt;2500000,AQ$2,IF(AF455&gt;1000000,AR$2,IF(AF455&gt;750000,AS$2,IF(AF455&gt;500000,AT$2,IF(AF455&lt;500000,AU$2)))))</f>
        <v>B</v>
      </c>
      <c r="AI455" s="31">
        <f>IF(AH455=AQ$2,20,IF(AH455=AR$2,15,IF(AH455=AS$2,10,IF(AH455=AT$2,5,IF(AH455=AU$2,0)))))</f>
        <v>15</v>
      </c>
      <c r="AJ455" s="284">
        <v>55</v>
      </c>
      <c r="AK455" s="31">
        <f>IF(AJ455&gt;84,20,IF(AJ455&gt;80,15,IF(AJ455&gt;75,10,IF(AJ455&gt;70,5,IF(AJ455&gt;49,0,IF(AJ455&lt;1,0,IF(AJ455&lt;20,-20,IF(AJ455&lt;30,-15,IF(AJ455&lt;40,-10,IF(AJ455&lt;50,-5))))))))))</f>
        <v>0</v>
      </c>
      <c r="AL455" s="22"/>
      <c r="AM455" s="2" t="s">
        <v>398</v>
      </c>
      <c r="AN455" s="22">
        <f>IF(AM455=$AN$1,20,IF(AM455=$AO$1,17,IF(AM455=$AP$1,12,IF(AM455=$AQ$1,5,IF(AM455=$AR$1,0)))))</f>
        <v>12</v>
      </c>
      <c r="AP455" s="31"/>
      <c r="AQ455" s="177" t="s">
        <v>403</v>
      </c>
      <c r="AR455" s="1">
        <f>IF(AQ455=$AS$1,20,IF(AQ455=$AU$1,18,IF(AQ455=$AW$1,14,IF(AQ455=$AY$1,10,IF(AQ455=$BA$1,5,IF(AQ455=$BC$1,0,IF(AQ455=$BD$1,-2.5)))))))</f>
        <v>14</v>
      </c>
      <c r="AS455" s="189">
        <v>0.19</v>
      </c>
      <c r="AT455" s="22">
        <f>IF(AS455&lt;1,5,IF(AS455&lt;2,0,IF(AS455&gt;2,-5, IF(AS455=0,5,IF(AS455&lt;0,-7)))))</f>
        <v>5</v>
      </c>
      <c r="AU455" s="189">
        <v>-219.1</v>
      </c>
      <c r="AV455" s="22">
        <f>IF(AU455&lt;0,-7,IF(AU455&lt;15,5,IF(AU455&lt;25,2,IF(AU455=25,-5,IF(AU455&gt;25,0)))))</f>
        <v>-7</v>
      </c>
      <c r="AW455" s="189">
        <v>-730.32</v>
      </c>
      <c r="AX455" s="22">
        <f>IF(AW455=1,5,IF(AW455&lt;1,5,IF(AW455&gt;1,0)))</f>
        <v>5</v>
      </c>
      <c r="AY455" s="273" t="s">
        <v>406</v>
      </c>
      <c r="AZ455" s="189">
        <f>IF(AY455=$AS$1,20,IF(AY455=$AU$1,18,IF(AY455=$AW$1,14,IF(AY455=$AY$1,10,IF(AY455=$BA$1,5,IF(AY455=$BC$1,0,IF(AY455=$BD$1,-2.5)))))))</f>
        <v>0</v>
      </c>
      <c r="BA455" s="18">
        <v>0.189</v>
      </c>
      <c r="BB455" s="1">
        <f>IF(BA455&gt;0.05,2,IF(BA455&gt;0,1,IF(BA455&lt;-0.05,-1,IF(BA455&lt;0.1,-2))))</f>
        <v>2</v>
      </c>
      <c r="BC455" s="3">
        <v>45657</v>
      </c>
      <c r="BD455" s="22">
        <v>74.34</v>
      </c>
      <c r="BE455" s="22">
        <f>X455</f>
        <v>92.02</v>
      </c>
      <c r="BF455" s="18">
        <f>IF(BD455&gt;0,(BE455-BD455)/BD455,0)</f>
        <v>0.23782620392789874</v>
      </c>
      <c r="BG455" s="1">
        <f>IF(BF455&gt;0.05,4,IF(BF455&gt;0,2,IF(BF455&lt;-0.05,-2,IF(BF455&lt;0.1,-4))))</f>
        <v>4</v>
      </c>
      <c r="BH455" s="225">
        <v>-0.5</v>
      </c>
      <c r="BI455" s="225">
        <f>BH455*M455</f>
        <v>0</v>
      </c>
      <c r="BJ455" s="225">
        <f>IF(BH455&gt;5,-1,IF(BH455&gt;4,0,IF(BH455&gt;3,1,IF(BH455&gt;2,2,IF(BH455&gt;1,2, IF(BH455=0,2,IF(BH455&lt;-5,-2,IF(BH455&lt;4,2,IF(BH455&lt;0,1)))))))))</f>
        <v>2</v>
      </c>
      <c r="BK455" s="31">
        <v>-2</v>
      </c>
      <c r="BL455" s="31">
        <f>BK455*M455</f>
        <v>0</v>
      </c>
      <c r="BM455" s="1">
        <f>IF(BK455&gt;40,4,IF(BK455&gt;30,3.5,IF(BK455&gt;20,3,IF(BK455&gt;10,2,IF(BK455&gt;0,1,IF(BK455=0,0.5,IF(BK455&lt;-40,-4,IF(BK455&lt;-30,-3,IF(BK455&lt;-20,-2.5,IF(BK455&lt;-10,-2,IF(BK455&lt;0,0)))))))))))</f>
        <v>0</v>
      </c>
      <c r="BN455" s="61">
        <v>44</v>
      </c>
      <c r="BO455" s="61">
        <f>BN455*M455</f>
        <v>0</v>
      </c>
      <c r="BP455" s="1">
        <f>IF(BN455&lt;10,5,IF(BN455&lt;20,4,IF(BN455&lt;30,3,IF(BN455&lt;40,2,IF(BN455&lt;50,1,IF(BN455=50,0,IF(BN455&gt;90,-5,IF(BN455&gt;80,-4,IF(BN455&gt;70,-3,IF(BN455&gt;60,-2,IF(BN455&gt;50,-1,0)))))))))))</f>
        <v>1</v>
      </c>
      <c r="BQ455" s="206"/>
      <c r="BR455" s="61">
        <v>0.76</v>
      </c>
      <c r="BS455" s="337">
        <f>BR455*M455</f>
        <v>0</v>
      </c>
      <c r="BT455" s="225">
        <f>IF(BR455=1,20,IF(BR455&gt;0.9,16,IF(BR455&gt;0.8,12,IF(BR455&gt;0.7,8,IF(BR455&gt;0.6,4,IF(BR455&gt;0.5,0,IF(BR455&gt;0.4,-1,IF(BR455&gt;0.3,-2,IF(BR455&gt;0.2,-3,IF(BR455&gt;0.1,-4,IF(BR455&gt;0,-5,IF(BR455=0,-5))))))))))))</f>
        <v>8</v>
      </c>
      <c r="BU455" s="61"/>
      <c r="BV455" s="1" t="s">
        <v>411</v>
      </c>
      <c r="BW455" s="1">
        <f>IF(BV455=$BZ$1,8,IF(BV455=$CA$1,4,IF(BV455=$CB$1,0,IF(BV455=$CC$1,-4,IF(BV455=$CE$1,-8)))))</f>
        <v>8</v>
      </c>
      <c r="BX455" s="206" t="s">
        <v>408</v>
      </c>
      <c r="BY455" s="206">
        <f>IF(BX455=BR$1,5,IF(BX455=BV$1,0,IF(BX455=BX$1,-5)))</f>
        <v>5</v>
      </c>
      <c r="BZ455" s="3"/>
      <c r="CA455" s="1" t="s">
        <v>437</v>
      </c>
      <c r="CB455" s="61"/>
      <c r="CC455" s="61"/>
      <c r="CD455" s="332"/>
      <c r="CE455" t="s">
        <v>597</v>
      </c>
      <c r="CF455" t="s">
        <v>598</v>
      </c>
      <c r="CG455" t="s">
        <v>1194</v>
      </c>
      <c r="CH455" t="s">
        <v>1195</v>
      </c>
      <c r="CL455" s="332"/>
      <c r="CR455" t="s">
        <v>1192</v>
      </c>
    </row>
    <row r="456" spans="2:96" ht="15.75" hidden="1" customHeight="1" x14ac:dyDescent="0.2">
      <c r="B456" s="246"/>
      <c r="C456" s="246"/>
      <c r="D456" s="246"/>
      <c r="E456" s="246"/>
      <c r="F456" s="246"/>
      <c r="G456" s="246"/>
      <c r="H456" s="246"/>
      <c r="I456" s="246"/>
      <c r="J456" s="246"/>
      <c r="K456" s="246"/>
      <c r="L456" s="270"/>
      <c r="M456" s="358"/>
      <c r="N456" s="335"/>
      <c r="O456" s="246"/>
      <c r="P456" s="246"/>
      <c r="Q456" s="246"/>
      <c r="R456" s="246"/>
      <c r="S456" s="249"/>
      <c r="T456" s="208"/>
      <c r="U456" s="33"/>
      <c r="X456" s="80"/>
      <c r="Y456" s="80"/>
      <c r="Z456" s="80"/>
      <c r="AA456" s="22">
        <f>AN456+AP456+AR456+AZ456+BB456+BG456+BJ456+BM456+BT456+BW456+BY456+AC456+AI456+BP456+AK456</f>
        <v>1.5</v>
      </c>
      <c r="AB456" s="336">
        <f>IF(X456&gt;0,AB$454,0)</f>
        <v>0</v>
      </c>
      <c r="AC456" s="337">
        <f>IF(AB456&gt;0,AC$454,0)</f>
        <v>0</v>
      </c>
      <c r="AD456" s="366">
        <f>AB456*M456</f>
        <v>0</v>
      </c>
      <c r="AE456" s="337">
        <f>AC456*M456</f>
        <v>0</v>
      </c>
      <c r="AF456" s="332"/>
      <c r="AG456" s="332"/>
      <c r="AH456" s="225" t="str">
        <f>IF(AF456&gt;2500000,AQ$2,IF(AF456&gt;1000000,AR$2,IF(AF456&gt;750000,AS$2,IF(AF456&gt;500000,AT$2,IF(AF456&lt;500000,AU$2)))))</f>
        <v>F</v>
      </c>
      <c r="AI456" s="31">
        <f>IF(AH456=AQ$2,20,IF(AH456=AR$2,15,IF(AH456=AS$2,10,IF(AH456=AT$2,5,IF(AH456=AU$2,0)))))</f>
        <v>0</v>
      </c>
      <c r="AJ456" s="284"/>
      <c r="AK456" s="31">
        <f>IF(AJ456&gt;84,20,IF(AJ456&gt;80,15,IF(AJ456&gt;75,10,IF(AJ456&gt;70,5,IF(AJ456&gt;49,0,IF(AJ456&lt;1,0,IF(AJ456&lt;20,-20,IF(AJ456&lt;30,-15,IF(AJ456&lt;40,-10,IF(AJ456&lt;50,-5))))))))))</f>
        <v>0</v>
      </c>
      <c r="AL456" s="22"/>
      <c r="AM456" s="2"/>
      <c r="AN456" s="22" t="b">
        <f>IF(AM456=$AN$1,20,IF(AM456=$AO$1,17,IF(AM456=$AP$1,12,IF(AM456=$AQ$1,5,IF(AM456=$AR$1,0)))))</f>
        <v>0</v>
      </c>
      <c r="AP456" s="31"/>
      <c r="AQ456" s="175"/>
      <c r="AR456" s="1" t="b">
        <f>IF(AQ456=$AS$1,20,IF(AQ456=$AU$1,18,IF(AQ456=$AW$1,14,IF(AQ456=$AY$1,10,IF(AQ456=$BA$1,5,IF(AQ456=$BC$1,0,IF(AQ456=$BD$1,-2.5)))))))</f>
        <v>0</v>
      </c>
      <c r="AS456" s="189"/>
      <c r="AT456" s="22">
        <f>IF(AS456&lt;1,5,IF(AS456&lt;2,0,IF(AS456&gt;2,-5, IF(AS456=0,5,IF(AS456&lt;0,-7)))))</f>
        <v>5</v>
      </c>
      <c r="AU456" s="189"/>
      <c r="AV456" s="22">
        <f>IF(AU456&lt;0,-7,IF(AU456&lt;15,5,IF(AU456&lt;25,2,IF(AU456=25,-5,IF(AU456&gt;25,0)))))</f>
        <v>5</v>
      </c>
      <c r="AW456" s="189"/>
      <c r="AX456" s="22">
        <f>IF(AW456=1,5,IF(AW456&lt;1,5,IF(AW456&gt;1,0)))</f>
        <v>5</v>
      </c>
      <c r="AY456" s="189"/>
      <c r="AZ456" s="189" t="b">
        <f>IF(AY456=$AS$1,20,IF(AY456=$AU$1,18,IF(AY456=$AW$1,14,IF(AY456=$AY$1,10,IF(AY456=$BA$1,5,IF(AY456=$BC$1,0,IF(AY456=$BD$1,-2.5)))))))</f>
        <v>0</v>
      </c>
      <c r="BA456" s="18"/>
      <c r="BB456" s="1">
        <f>IF(BA456&gt;0.05,2,IF(BA456&gt;0,1,IF(BA456&lt;-0.05,-1,IF(BA456&lt;0.1,-2))))</f>
        <v>-2</v>
      </c>
      <c r="BC456" s="3">
        <v>45657</v>
      </c>
      <c r="BD456" s="22"/>
      <c r="BE456" s="22">
        <f>X456</f>
        <v>0</v>
      </c>
      <c r="BF456" s="18">
        <f>IF(BD456&gt;0,(BE456-BD456)/BD456,0)</f>
        <v>0</v>
      </c>
      <c r="BG456" s="1">
        <f>IF(BF456&gt;0.05,4,IF(BF456&gt;0,2,IF(BF456&lt;-0.05,-2,IF(BF456&lt;0.1,-4))))</f>
        <v>-4</v>
      </c>
      <c r="BH456" s="225"/>
      <c r="BI456" s="225">
        <f>BH456*M456</f>
        <v>0</v>
      </c>
      <c r="BJ456" s="225">
        <f>IF(BH456&gt;5,-1,IF(BH456&gt;4,0,IF(BH456&gt;3,1,IF(BH456&gt;2,2,IF(BH456&gt;1,2, IF(BH456=0,2,IF(BH456&lt;-5,-2,IF(BH456&lt;4,2,IF(BH456&lt;0,1)))))))))</f>
        <v>2</v>
      </c>
      <c r="BK456" s="31"/>
      <c r="BL456" s="31">
        <f>BK456*M456</f>
        <v>0</v>
      </c>
      <c r="BM456" s="1">
        <f>IF(BK456&gt;40,4,IF(BK456&gt;30,3.5,IF(BK456&gt;20,3,IF(BK456&gt;10,2,IF(BK456&gt;0,1,IF(BK456=0,0.5,IF(BK456&lt;-40,-4,IF(BK456&lt;-30,-3,IF(BK456&lt;-20,-2.5,IF(BK456&lt;-10,-2,IF(BK456&lt;0,0)))))))))))</f>
        <v>0.5</v>
      </c>
      <c r="BN456" s="61"/>
      <c r="BO456" s="61">
        <f>BN456*M456</f>
        <v>0</v>
      </c>
      <c r="BP456" s="1">
        <f>IF(BN456&lt;10,5,IF(BN456&lt;20,4,IF(BN456&lt;30,3,IF(BN456&lt;40,2,IF(BN456&lt;50,1,IF(BN456=50,0,IF(BN456&gt;90,-5,IF(BN456&gt;80,-4,IF(BN456&gt;70,-3,IF(BN456&gt;60,-2,IF(BN456&gt;50,-1,0)))))))))))</f>
        <v>5</v>
      </c>
      <c r="BQ456" s="206"/>
      <c r="BR456" s="61"/>
      <c r="BS456" s="337">
        <f>BR456*M456</f>
        <v>0</v>
      </c>
      <c r="BT456" s="225">
        <f>IF(BR456=1,20,IF(BR456&gt;0.9,16,IF(BR456&gt;0.8,12,IF(BR456&gt;0.7,8,IF(BR456&gt;0.6,4,IF(BR456&gt;0.5,0,IF(BR456&gt;0.4,-1,IF(BR456&gt;0.3,-2,IF(BR456&gt;0.2,-3,IF(BR456&gt;0.1,-4,IF(BR456&gt;0,-5,IF(BR456=0,-5))))))))))))</f>
        <v>-5</v>
      </c>
      <c r="BU456" s="61"/>
      <c r="BV456" s="1"/>
      <c r="BW456" s="1" t="b">
        <f>IF(BV456=$BZ$1,8,IF(BV456=$CA$1,4,IF(BV456=$CB$1,0,IF(BV456=$CC$1,-4,IF(BV456=$CE$1,-8)))))</f>
        <v>0</v>
      </c>
      <c r="BX456" s="206" t="s">
        <v>408</v>
      </c>
      <c r="BY456" s="206">
        <f>IF(BX456=BR$1,5,IF(BX456=BV$1,0,IF(BX456=BX$1,-5)))</f>
        <v>5</v>
      </c>
      <c r="BZ456" s="3"/>
      <c r="CA456" s="1" t="s">
        <v>437</v>
      </c>
      <c r="CB456" s="61"/>
      <c r="CC456" s="61"/>
      <c r="CD456" s="332"/>
      <c r="CL456" s="332"/>
    </row>
    <row r="457" spans="2:96" ht="15.75" hidden="1" customHeight="1" x14ac:dyDescent="0.2">
      <c r="B457" s="246"/>
      <c r="C457" s="246"/>
      <c r="D457" s="246"/>
      <c r="E457" s="246"/>
      <c r="F457" s="246"/>
      <c r="G457" s="246"/>
      <c r="H457" s="246"/>
      <c r="I457" s="246"/>
      <c r="J457" s="246"/>
      <c r="K457" s="246"/>
      <c r="L457" s="270"/>
      <c r="M457" s="358"/>
      <c r="N457" s="335"/>
      <c r="O457" s="246"/>
      <c r="P457" s="246"/>
      <c r="Q457" s="246"/>
      <c r="R457" s="246"/>
      <c r="S457" s="249"/>
      <c r="T457" s="208"/>
      <c r="U457" s="33"/>
      <c r="X457" s="80"/>
      <c r="Y457" s="80"/>
      <c r="Z457" s="80"/>
      <c r="AA457" s="22">
        <f>AN457+AP457+AR457+AZ457+BB457+BG457+BJ457+BM457+BT457+BW457+BY457+AC457+AI457+BP457+AK457</f>
        <v>1.5</v>
      </c>
      <c r="AB457" s="336">
        <f>IF(X457&gt;0,AB$454,0)</f>
        <v>0</v>
      </c>
      <c r="AC457" s="337">
        <f>IF(AB457&gt;0,AC$454,0)</f>
        <v>0</v>
      </c>
      <c r="AD457" s="366">
        <f>AB457*M457</f>
        <v>0</v>
      </c>
      <c r="AE457" s="337">
        <f>AC457*M457</f>
        <v>0</v>
      </c>
      <c r="AF457" s="332"/>
      <c r="AG457" s="332"/>
      <c r="AH457" s="225" t="str">
        <f>IF(AF457&gt;2500000,AQ$2,IF(AF457&gt;1000000,AR$2,IF(AF457&gt;750000,AS$2,IF(AF457&gt;500000,AT$2,IF(AF457&lt;500000,AU$2)))))</f>
        <v>F</v>
      </c>
      <c r="AI457" s="31">
        <f>IF(AH457=AQ$2,20,IF(AH457=AR$2,15,IF(AH457=AS$2,10,IF(AH457=AT$2,5,IF(AH457=AU$2,0)))))</f>
        <v>0</v>
      </c>
      <c r="AJ457" s="284"/>
      <c r="AK457" s="31">
        <f>IF(AJ457&gt;84,20,IF(AJ457&gt;80,15,IF(AJ457&gt;75,10,IF(AJ457&gt;70,5,IF(AJ457&gt;49,0,IF(AJ457&lt;1,0,IF(AJ457&lt;20,-20,IF(AJ457&lt;30,-15,IF(AJ457&lt;40,-10,IF(AJ457&lt;50,-5))))))))))</f>
        <v>0</v>
      </c>
      <c r="AL457" s="22"/>
      <c r="AM457" s="2"/>
      <c r="AN457" s="22" t="b">
        <f>IF(AM457=$AN$1,20,IF(AM457=$AO$1,17,IF(AM457=$AP$1,12,IF(AM457=$AQ$1,5,IF(AM457=$AR$1,0)))))</f>
        <v>0</v>
      </c>
      <c r="AP457" s="31"/>
      <c r="AQ457" s="175"/>
      <c r="AR457" s="1" t="b">
        <f>IF(AQ457=$AS$1,20,IF(AQ457=$AU$1,18,IF(AQ457=$AW$1,14,IF(AQ457=$AY$1,10,IF(AQ457=$BA$1,5,IF(AQ457=$BC$1,0,IF(AQ457=$BD$1,-2.5)))))))</f>
        <v>0</v>
      </c>
      <c r="AS457" s="189"/>
      <c r="AT457" s="22">
        <f>IF(AS457&lt;1,5,IF(AS457&lt;2,0,IF(AS457&gt;2,-5, IF(AS457=0,5,IF(AS457&lt;0,-7)))))</f>
        <v>5</v>
      </c>
      <c r="AU457" s="189"/>
      <c r="AV457" s="22">
        <f>IF(AU457&lt;0,-7,IF(AU457&lt;15,5,IF(AU457&lt;25,2,IF(AU457=25,-5,IF(AU457&gt;25,0)))))</f>
        <v>5</v>
      </c>
      <c r="AW457" s="189"/>
      <c r="AX457" s="22">
        <f>IF(AW457=1,5,IF(AW457&lt;1,5,IF(AW457&gt;1,0)))</f>
        <v>5</v>
      </c>
      <c r="AY457" s="189"/>
      <c r="AZ457" s="189" t="b">
        <f>IF(AY457=$AS$1,20,IF(AY457=$AU$1,18,IF(AY457=$AW$1,14,IF(AY457=$AY$1,10,IF(AY457=$BA$1,5,IF(AY457=$BC$1,0,IF(AY457=$BD$1,-2.5)))))))</f>
        <v>0</v>
      </c>
      <c r="BA457" s="18"/>
      <c r="BB457" s="1">
        <f>IF(BA457&gt;0.05,2,IF(BA457&gt;0,1,IF(BA457&lt;-0.05,-1,IF(BA457&lt;0.1,-2))))</f>
        <v>-2</v>
      </c>
      <c r="BC457" s="3">
        <v>45657</v>
      </c>
      <c r="BD457" s="22"/>
      <c r="BE457" s="22">
        <f>X457</f>
        <v>0</v>
      </c>
      <c r="BF457" s="18">
        <f>IF(BD457&gt;0,(BE457-BD457)/BD457,0)</f>
        <v>0</v>
      </c>
      <c r="BG457" s="1">
        <f>IF(BF457&gt;0.05,4,IF(BF457&gt;0,2,IF(BF457&lt;-0.05,-2,IF(BF457&lt;0.1,-4))))</f>
        <v>-4</v>
      </c>
      <c r="BH457" s="225"/>
      <c r="BI457" s="225">
        <f>BH457*M457</f>
        <v>0</v>
      </c>
      <c r="BJ457" s="225">
        <f>IF(BH457&gt;5,-1,IF(BH457&gt;4,0,IF(BH457&gt;3,1,IF(BH457&gt;2,2,IF(BH457&gt;1,2, IF(BH457=0,2,IF(BH457&lt;-5,-2,IF(BH457&lt;4,2,IF(BH457&lt;0,1)))))))))</f>
        <v>2</v>
      </c>
      <c r="BK457" s="31"/>
      <c r="BL457" s="31">
        <f>BK457*M457</f>
        <v>0</v>
      </c>
      <c r="BM457" s="1">
        <f>IF(BK457&gt;40,4,IF(BK457&gt;30,3.5,IF(BK457&gt;20,3,IF(BK457&gt;10,2,IF(BK457&gt;0,1,IF(BK457=0,0.5,IF(BK457&lt;-40,-4,IF(BK457&lt;-30,-3,IF(BK457&lt;-20,-2.5,IF(BK457&lt;-10,-2,IF(BK457&lt;0,0)))))))))))</f>
        <v>0.5</v>
      </c>
      <c r="BN457" s="61"/>
      <c r="BO457" s="61">
        <f>BN457*M457</f>
        <v>0</v>
      </c>
      <c r="BP457" s="1">
        <f>IF(BN457&lt;10,5,IF(BN457&lt;20,4,IF(BN457&lt;30,3,IF(BN457&lt;40,2,IF(BN457&lt;50,1,IF(BN457=50,0,IF(BN457&gt;90,-5,IF(BN457&gt;80,-4,IF(BN457&gt;70,-3,IF(BN457&gt;60,-2,IF(BN457&gt;50,-1,0)))))))))))</f>
        <v>5</v>
      </c>
      <c r="BQ457" s="206"/>
      <c r="BR457" s="61"/>
      <c r="BS457" s="337">
        <f>BR457*M457</f>
        <v>0</v>
      </c>
      <c r="BT457" s="225">
        <f>IF(BR457=1,20,IF(BR457&gt;0.9,16,IF(BR457&gt;0.8,12,IF(BR457&gt;0.7,8,IF(BR457&gt;0.6,4,IF(BR457&gt;0.5,0,IF(BR457&gt;0.4,-1,IF(BR457&gt;0.3,-2,IF(BR457&gt;0.2,-3,IF(BR457&gt;0.1,-4,IF(BR457&gt;0,-5,IF(BR457=0,-5))))))))))))</f>
        <v>-5</v>
      </c>
      <c r="BU457" s="61"/>
      <c r="BV457" s="1"/>
      <c r="BW457" s="1" t="b">
        <f>IF(BV457=$BZ$1,8,IF(BV457=$CA$1,4,IF(BV457=$CB$1,0,IF(BV457=$CC$1,-4,IF(BV457=$CE$1,-8)))))</f>
        <v>0</v>
      </c>
      <c r="BX457" s="206" t="s">
        <v>408</v>
      </c>
      <c r="BY457" s="206">
        <f>IF(BX457=BR$1,5,IF(BX457=BV$1,0,IF(BX457=BX$1,-5)))</f>
        <v>5</v>
      </c>
      <c r="BZ457" s="3"/>
      <c r="CA457" s="1" t="s">
        <v>437</v>
      </c>
      <c r="CB457" s="61"/>
      <c r="CC457" s="61"/>
      <c r="CD457" s="332"/>
      <c r="CL457" s="332"/>
    </row>
    <row r="458" spans="2:96" ht="15.75" hidden="1" customHeight="1" x14ac:dyDescent="0.2">
      <c r="B458" s="246"/>
      <c r="C458" s="246"/>
      <c r="D458" s="246"/>
      <c r="E458" s="246"/>
      <c r="F458" s="246"/>
      <c r="G458" s="246"/>
      <c r="H458" s="246"/>
      <c r="I458" s="246"/>
      <c r="J458" s="246"/>
      <c r="K458" s="246"/>
      <c r="L458" s="270"/>
      <c r="M458" s="358"/>
      <c r="N458" s="335"/>
      <c r="O458" s="246"/>
      <c r="P458" s="246"/>
      <c r="Q458" s="246"/>
      <c r="R458" s="246"/>
      <c r="S458" s="249"/>
      <c r="T458" s="208"/>
      <c r="U458" s="33"/>
      <c r="X458" s="80"/>
      <c r="Y458" s="80"/>
      <c r="Z458" s="80"/>
      <c r="AA458" s="22">
        <f>AN458+AP458+AR458+AZ458+BB458+BG458+BJ458+BM458+BT458+BW458+BY458+AC458+AI458+BP458+AK458</f>
        <v>1.5</v>
      </c>
      <c r="AB458" s="336">
        <f>IF(X458&gt;0,AB$454,0)</f>
        <v>0</v>
      </c>
      <c r="AC458" s="337">
        <f>IF(AB458&gt;0,AC$454,0)</f>
        <v>0</v>
      </c>
      <c r="AD458" s="366">
        <f>AB458*M458</f>
        <v>0</v>
      </c>
      <c r="AE458" s="337">
        <f>AC458*M458</f>
        <v>0</v>
      </c>
      <c r="AF458" s="332"/>
      <c r="AG458" s="332"/>
      <c r="AH458" s="225" t="str">
        <f>IF(AF458&gt;2500000,AQ$2,IF(AF458&gt;1000000,AR$2,IF(AF458&gt;750000,AS$2,IF(AF458&gt;500000,AT$2,IF(AF458&lt;500000,AU$2)))))</f>
        <v>F</v>
      </c>
      <c r="AI458" s="31">
        <f>IF(AH458=AQ$2,20,IF(AH458=AR$2,15,IF(AH458=AS$2,10,IF(AH458=AT$2,5,IF(AH458=AU$2,0)))))</f>
        <v>0</v>
      </c>
      <c r="AJ458" s="284"/>
      <c r="AK458" s="31">
        <f>IF(AJ458&gt;84,20,IF(AJ458&gt;80,15,IF(AJ458&gt;75,10,IF(AJ458&gt;70,5,IF(AJ458&gt;49,0,IF(AJ458&lt;1,0,IF(AJ458&lt;20,-20,IF(AJ458&lt;30,-15,IF(AJ458&lt;40,-10,IF(AJ458&lt;50,-5))))))))))</f>
        <v>0</v>
      </c>
      <c r="AL458" s="22"/>
      <c r="AM458" s="2"/>
      <c r="AN458" s="22" t="b">
        <f>IF(AM458=$AN$1,20,IF(AM458=$AO$1,17,IF(AM458=$AP$1,12,IF(AM458=$AQ$1,5,IF(AM458=$AR$1,0)))))</f>
        <v>0</v>
      </c>
      <c r="AP458" s="31"/>
      <c r="AQ458" s="175"/>
      <c r="AR458" s="1" t="b">
        <f>IF(AQ458=$AS$1,20,IF(AQ458=$AU$1,18,IF(AQ458=$AW$1,14,IF(AQ458=$AY$1,10,IF(AQ458=$BA$1,5,IF(AQ458=$BC$1,0,IF(AQ458=$BD$1,-2.5)))))))</f>
        <v>0</v>
      </c>
      <c r="AS458" s="189"/>
      <c r="AT458" s="22">
        <f>IF(AS458&lt;1,5,IF(AS458&lt;2,0,IF(AS458&gt;2,-5, IF(AS458=0,5,IF(AS458&lt;0,-7)))))</f>
        <v>5</v>
      </c>
      <c r="AU458" s="189"/>
      <c r="AV458" s="22">
        <f>IF(AU458&lt;0,-7,IF(AU458&lt;15,5,IF(AU458&lt;25,2,IF(AU458=25,-5,IF(AU458&gt;25,0)))))</f>
        <v>5</v>
      </c>
      <c r="AW458" s="189"/>
      <c r="AX458" s="22">
        <f>IF(AW458=1,5,IF(AW458&lt;1,5,IF(AW458&gt;1,0)))</f>
        <v>5</v>
      </c>
      <c r="AY458" s="189"/>
      <c r="AZ458" s="189" t="b">
        <f>IF(AY458=$AS$1,20,IF(AY458=$AU$1,18,IF(AY458=$AW$1,14,IF(AY458=$AY$1,10,IF(AY458=$BA$1,5,IF(AY458=$BC$1,0,IF(AY458=$BD$1,-2.5)))))))</f>
        <v>0</v>
      </c>
      <c r="BA458" s="18"/>
      <c r="BB458" s="1">
        <f>IF(BA458&gt;0.05,2,IF(BA458&gt;0,1,IF(BA458&lt;-0.05,-1,IF(BA458&lt;0.1,-2))))</f>
        <v>-2</v>
      </c>
      <c r="BC458" s="3">
        <v>45657</v>
      </c>
      <c r="BD458" s="22"/>
      <c r="BE458" s="22">
        <f>X458</f>
        <v>0</v>
      </c>
      <c r="BF458" s="18">
        <f>IF(BD458&gt;0,(BE458-BD458)/BD458,0)</f>
        <v>0</v>
      </c>
      <c r="BG458" s="1">
        <f>IF(BF458&gt;0.05,4,IF(BF458&gt;0,2,IF(BF458&lt;-0.05,-2,IF(BF458&lt;0.1,-4))))</f>
        <v>-4</v>
      </c>
      <c r="BH458" s="225"/>
      <c r="BI458" s="225">
        <f>BH458*M458</f>
        <v>0</v>
      </c>
      <c r="BJ458" s="225">
        <f>IF(BH458&gt;5,-1,IF(BH458&gt;4,0,IF(BH458&gt;3,1,IF(BH458&gt;2,2,IF(BH458&gt;1,2, IF(BH458=0,2,IF(BH458&lt;-5,-2,IF(BH458&lt;4,2,IF(BH458&lt;0,1)))))))))</f>
        <v>2</v>
      </c>
      <c r="BK458" s="31"/>
      <c r="BL458" s="31">
        <f>BK458*M458</f>
        <v>0</v>
      </c>
      <c r="BM458" s="1">
        <f>IF(BK458&gt;40,4,IF(BK458&gt;30,3.5,IF(BK458&gt;20,3,IF(BK458&gt;10,2,IF(BK458&gt;0,1,IF(BK458=0,0.5,IF(BK458&lt;-40,-4,IF(BK458&lt;-30,-3,IF(BK458&lt;-20,-2.5,IF(BK458&lt;-10,-2,IF(BK458&lt;0,0)))))))))))</f>
        <v>0.5</v>
      </c>
      <c r="BN458" s="61"/>
      <c r="BO458" s="61">
        <f>BN458*M458</f>
        <v>0</v>
      </c>
      <c r="BP458" s="1">
        <f>IF(BN458&lt;10,5,IF(BN458&lt;20,4,IF(BN458&lt;30,3,IF(BN458&lt;40,2,IF(BN458&lt;50,1,IF(BN458=50,0,IF(BN458&gt;90,-5,IF(BN458&gt;80,-4,IF(BN458&gt;70,-3,IF(BN458&gt;60,-2,IF(BN458&gt;50,-1,0)))))))))))</f>
        <v>5</v>
      </c>
      <c r="BQ458" s="206"/>
      <c r="BR458" s="61"/>
      <c r="BS458" s="337">
        <f>BR458*M458</f>
        <v>0</v>
      </c>
      <c r="BT458" s="225">
        <f>IF(BR458=1,20,IF(BR458&gt;0.9,16,IF(BR458&gt;0.8,12,IF(BR458&gt;0.7,8,IF(BR458&gt;0.6,4,IF(BR458&gt;0.5,0,IF(BR458&gt;0.4,-1,IF(BR458&gt;0.3,-2,IF(BR458&gt;0.2,-3,IF(BR458&gt;0.1,-4,IF(BR458&gt;0,-5,IF(BR458=0,-5))))))))))))</f>
        <v>-5</v>
      </c>
      <c r="BU458" s="61"/>
      <c r="BV458" s="1"/>
      <c r="BW458" s="1" t="b">
        <f>IF(BV458=$BZ$1,8,IF(BV458=$CA$1,4,IF(BV458=$CB$1,0,IF(BV458=$CC$1,-4,IF(BV458=$CE$1,-8)))))</f>
        <v>0</v>
      </c>
      <c r="BX458" s="206" t="s">
        <v>408</v>
      </c>
      <c r="BY458" s="206">
        <f>IF(BX458=BR$1,5,IF(BX458=BV$1,0,IF(BX458=BX$1,-5)))</f>
        <v>5</v>
      </c>
      <c r="BZ458" s="3"/>
      <c r="CA458" s="1" t="s">
        <v>437</v>
      </c>
      <c r="CB458" s="61"/>
      <c r="CC458" s="61"/>
      <c r="CD458" s="332"/>
      <c r="CL458" s="332"/>
    </row>
    <row r="459" spans="2:96" ht="18.75" customHeight="1" x14ac:dyDescent="0.25">
      <c r="B459" s="246"/>
      <c r="C459" s="246"/>
      <c r="D459" s="246"/>
      <c r="E459" s="246"/>
      <c r="F459" s="246"/>
      <c r="G459" s="246"/>
      <c r="H459" s="246"/>
      <c r="I459" s="246"/>
      <c r="J459" s="246"/>
      <c r="K459" s="246"/>
      <c r="L459" s="270"/>
      <c r="M459" s="358"/>
      <c r="N459" s="335"/>
      <c r="O459" s="246"/>
      <c r="P459" s="246"/>
      <c r="Q459" s="246"/>
      <c r="R459" s="246"/>
      <c r="S459" s="249"/>
      <c r="T459" s="449" t="s">
        <v>569</v>
      </c>
      <c r="U459" s="444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  <c r="BA459" s="80"/>
      <c r="BB459" s="80"/>
      <c r="BC459" s="80"/>
      <c r="BD459" s="80"/>
      <c r="BE459" s="80"/>
      <c r="BF459" s="80"/>
      <c r="BG459" s="80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  <c r="BS459" s="80"/>
      <c r="BT459" s="80"/>
      <c r="BU459" s="80"/>
      <c r="BV459" s="80"/>
      <c r="BW459" s="80"/>
      <c r="BX459" s="80"/>
      <c r="BY459" s="80"/>
      <c r="BZ459" s="80"/>
      <c r="CA459" s="1"/>
      <c r="CB459" s="61"/>
      <c r="CC459" s="61"/>
      <c r="CD459" s="332"/>
      <c r="CL459" s="332"/>
    </row>
    <row r="460" spans="2:96" ht="17.25" customHeight="1" x14ac:dyDescent="0.2">
      <c r="B460" s="246"/>
      <c r="C460" s="246"/>
      <c r="D460" s="246"/>
      <c r="E460" s="246"/>
      <c r="F460" s="246"/>
      <c r="G460" s="246"/>
      <c r="H460" s="246"/>
      <c r="I460" s="246"/>
      <c r="J460" s="246"/>
      <c r="K460" s="246"/>
      <c r="L460" s="270"/>
      <c r="M460" s="358"/>
      <c r="N460" s="335"/>
      <c r="O460" s="246"/>
      <c r="P460" s="246"/>
      <c r="Q460" s="246"/>
      <c r="R460" s="246"/>
      <c r="S460" s="249"/>
      <c r="T460" s="456" t="s">
        <v>659</v>
      </c>
      <c r="U460" s="444" t="s">
        <v>1196</v>
      </c>
      <c r="X460" s="80"/>
      <c r="Y460" s="80"/>
      <c r="Z460" s="80"/>
      <c r="AA460" s="80"/>
      <c r="AB460" s="455">
        <f>VLOOKUP(CLEAN(TRIM(T460)), 'ETF''s'!$B$7:$C$42, 2, FALSE)</f>
        <v>16</v>
      </c>
      <c r="AC460" s="506">
        <f>VLOOKUP(CLEAN(TRIM(T460)), 'ETF''s'!$B$7:$D$42, 3, FALSE)</f>
        <v>22</v>
      </c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  <c r="BA460" s="80"/>
      <c r="BB460" s="80"/>
      <c r="BC460" s="80"/>
      <c r="BD460" s="80"/>
      <c r="BE460" s="80"/>
      <c r="BF460" s="80"/>
      <c r="BG460" s="80"/>
      <c r="BH460" s="80"/>
      <c r="BI460" s="80"/>
      <c r="BJ460" s="80"/>
      <c r="BK460" s="80"/>
      <c r="BL460" s="80"/>
      <c r="BM460" s="80"/>
      <c r="BN460" s="80"/>
      <c r="BO460" s="80"/>
      <c r="BP460" s="80"/>
      <c r="BQ460" s="80"/>
      <c r="BR460" s="80"/>
      <c r="BS460" s="80"/>
      <c r="BT460" s="80"/>
      <c r="BU460" s="80"/>
      <c r="BV460" s="80"/>
      <c r="BW460" s="80"/>
      <c r="BX460" s="80"/>
      <c r="BY460" s="80"/>
      <c r="BZ460" s="80"/>
      <c r="CA460" s="1"/>
      <c r="CB460" s="61"/>
      <c r="CC460" s="61"/>
      <c r="CD460" s="332"/>
      <c r="CL460" s="332"/>
      <c r="CR460" t="s">
        <v>1196</v>
      </c>
    </row>
    <row r="461" spans="2:96" x14ac:dyDescent="0.2">
      <c r="B461" s="246"/>
      <c r="C461" s="246"/>
      <c r="D461" s="246"/>
      <c r="E461" s="246"/>
      <c r="F461" s="246"/>
      <c r="G461" s="246"/>
      <c r="H461" s="246"/>
      <c r="I461" s="246"/>
      <c r="J461" s="246"/>
      <c r="K461" s="246"/>
      <c r="L461" s="270"/>
      <c r="M461" s="358"/>
      <c r="N461" s="335"/>
      <c r="O461" s="246"/>
      <c r="P461" s="246"/>
      <c r="Q461" s="246"/>
      <c r="R461" s="246"/>
      <c r="S461" s="249"/>
      <c r="T461" s="208"/>
      <c r="U461" s="208" t="s">
        <v>1197</v>
      </c>
      <c r="V461" t="s">
        <v>1198</v>
      </c>
      <c r="W461" s="183"/>
      <c r="X461" s="80">
        <v>361.43</v>
      </c>
      <c r="Y461" s="189"/>
      <c r="Z461" s="189"/>
      <c r="AA461" s="22">
        <f>AN461+AP461+AR461+AZ461+BB461+BG461+BJ461+BM461+BT461+BW461+BY461+AC461+AI461+BP461+AK461</f>
        <v>75</v>
      </c>
      <c r="AB461" s="336">
        <f>IF(X461&gt;0,AB$460,0)</f>
        <v>16</v>
      </c>
      <c r="AC461" s="337">
        <f>IF(AB461&gt;0,AC$460,0)</f>
        <v>22</v>
      </c>
      <c r="AD461" s="366">
        <f>AB461*M534</f>
        <v>0</v>
      </c>
      <c r="AE461" s="337">
        <f>AC461*M534</f>
        <v>0</v>
      </c>
      <c r="AF461" s="332">
        <v>1796410</v>
      </c>
      <c r="AG461" s="332">
        <v>117007</v>
      </c>
      <c r="AH461" s="225" t="str">
        <f>IF(AF461&gt;2500000,AQ$2,IF(AF461&gt;1000000,AR$2,IF(AF461&gt;750000,AS$2,IF(AF461&gt;500000,AT$2,IF(AF461&lt;500000,AU$2)))))</f>
        <v>B</v>
      </c>
      <c r="AI461" s="31">
        <f>IF(AH461=AQ$2,20,IF(AH461=AR$2,15,IF(AH461=AS$2,10,IF(AH461=AT$2,5,IF(AH461=AU$2,0)))))</f>
        <v>15</v>
      </c>
      <c r="AJ461" s="284">
        <v>56</v>
      </c>
      <c r="AK461" s="31">
        <f>IF(AJ461&gt;84,20,IF(AJ461&gt;80,15,IF(AJ461&gt;75,10,IF(AJ461&gt;70,5,IF(AJ461&gt;49,0,IF(AJ461&lt;1,0,IF(AJ461&lt;20,-20,IF(AJ461&lt;30,-15,IF(AJ461&lt;40,-10,IF(AJ461&lt;50,-5))))))))))</f>
        <v>0</v>
      </c>
      <c r="AL461" s="22"/>
      <c r="AM461" s="2" t="s">
        <v>398</v>
      </c>
      <c r="AN461" s="22">
        <f>IF(AM461=$AN$1,20,IF(AM461=$AO$1,17,IF(AM461=$AP$1,12,IF(AM461=$AQ$1,5,IF(AM461=$AR$1,0)))))</f>
        <v>12</v>
      </c>
      <c r="AP461" s="31"/>
      <c r="AQ461" s="175" t="s">
        <v>404</v>
      </c>
      <c r="AR461" s="1">
        <f>IF(AQ461=$AS$1,20,IF(AQ461=$AU$1,18,IF(AQ461=$AW$1,14,IF(AQ461=$AY$1,10,IF(AQ461=$BA$1,5,IF(AQ461=$BC$1,0,IF(AQ461=$BD$1,-2.5)))))))</f>
        <v>10</v>
      </c>
      <c r="AS461" s="189">
        <v>0.53</v>
      </c>
      <c r="AT461" s="22">
        <f>IF(AS461&lt;1,5,IF(AS461&lt;2,0,IF(AS461&gt;2,-5, IF(AS461=0,5,IF(AS461&lt;0,-7)))))</f>
        <v>5</v>
      </c>
      <c r="AU461" s="189">
        <v>37.5</v>
      </c>
      <c r="AV461" s="22">
        <f>IF(AU461&lt;0,-7,IF(AU461&lt;15,5,IF(AU461&lt;25,2,IF(AU461=25,-5,IF(AU461&gt;25,0)))))</f>
        <v>0</v>
      </c>
      <c r="AW461" s="189" t="s">
        <v>1199</v>
      </c>
      <c r="AX461" s="22">
        <f>IF(AW461=1,5,IF(AW461&lt;1,5,IF(AW461&gt;1,0)))</f>
        <v>0</v>
      </c>
      <c r="AY461" s="273" t="s">
        <v>406</v>
      </c>
      <c r="AZ461" s="189">
        <f>IF(AY461=$AS$1,20,IF(AY461=$AU$1,18,IF(AY461=$AW$1,14,IF(AY461=$AY$1,10,IF(AY461=$BA$1,5,IF(AY461=$BC$1,0,IF(AY461=$BD$1,-2.5)))))))</f>
        <v>0</v>
      </c>
      <c r="BA461" s="18">
        <v>0.29799999999999999</v>
      </c>
      <c r="BB461" s="1">
        <f>IF(BA461&gt;0.05,2,IF(BA461&gt;0,1,IF(BA461&lt;-0.05,-1,IF(BA461&lt;0.1,-2))))</f>
        <v>2</v>
      </c>
      <c r="BC461" s="3">
        <v>45657</v>
      </c>
      <c r="BD461" s="22">
        <v>38.659999999999997</v>
      </c>
      <c r="BE461" s="22">
        <f>X461</f>
        <v>361.43</v>
      </c>
      <c r="BF461" s="18">
        <f>IF(BD461&gt;0,(BE461-BD461)/BD461,0)</f>
        <v>8.3489394723228152</v>
      </c>
      <c r="BG461" s="1">
        <f>IF(BF461&gt;0.05,4,IF(BF461&gt;0,2,IF(BF461&lt;-0.05,-2,IF(BF461&lt;0.1,-4))))</f>
        <v>4</v>
      </c>
      <c r="BH461" s="225">
        <v>3.5</v>
      </c>
      <c r="BI461" s="225">
        <f>BH461*M534</f>
        <v>0</v>
      </c>
      <c r="BJ461" s="225">
        <f>IF(BH461&gt;5,-1,IF(BH461&gt;4,0,IF(BH461&gt;3,1,IF(BH461&gt;2,2,IF(BH461&gt;1,2, IF(BH461=0,2,IF(BH461&lt;-5,-2,IF(BH461&lt;4,2,IF(BH461&lt;0,1)))))))))</f>
        <v>1</v>
      </c>
      <c r="BK461" s="31">
        <v>0.03</v>
      </c>
      <c r="BL461" s="31">
        <f>BK461*M534</f>
        <v>0</v>
      </c>
      <c r="BM461" s="1">
        <f>IF(BK461&gt;40,4,IF(BK461&gt;30,3.5,IF(BK461&gt;20,3,IF(BK461&gt;10,2,IF(BK461&gt;0,1,IF(BK461=0,0.5,IF(BK461&lt;-40,-4,IF(BK461&lt;-30,-3,IF(BK461&lt;-20,-2.5,IF(BK461&lt;-10,-2,IF(BK461&lt;0,0)))))))))))</f>
        <v>1</v>
      </c>
      <c r="BN461" s="61">
        <v>51</v>
      </c>
      <c r="BO461" s="61">
        <f>BN461*M461</f>
        <v>0</v>
      </c>
      <c r="BP461" s="1">
        <f>IF(BN461&lt;10,5,IF(BN461&lt;20,4,IF(BN461&lt;30,3,IF(BN461&lt;40,2,IF(BN461&lt;50,1,IF(BN461=50,0,IF(BN461&gt;90,-5,IF(BN461&gt;80,-4,IF(BN461&gt;70,-3,IF(BN461&gt;60,-2,IF(BN461&gt;50,-1,0)))))))))))</f>
        <v>-1</v>
      </c>
      <c r="BQ461" s="206"/>
      <c r="BR461" s="61">
        <v>0.83</v>
      </c>
      <c r="BS461" s="337">
        <f>BR461*M461</f>
        <v>0</v>
      </c>
      <c r="BT461" s="225">
        <f>IF(BR461=1,20,IF(BR461&gt;0.9,16,IF(BR461&gt;0.8,12,IF(BR461&gt;0.7,8,IF(BR461&gt;0.6,4,IF(BR461&gt;0.5,0,IF(BR461&gt;0.4,-1,IF(BR461&gt;0.3,-2,IF(BR461&gt;0.2,-3,IF(BR461&gt;0.1,-4,IF(BR461&gt;0,-5,IF(BR461=0,-5))))))))))))</f>
        <v>12</v>
      </c>
      <c r="BU461" s="61"/>
      <c r="BV461" s="1" t="s">
        <v>415</v>
      </c>
      <c r="BW461" s="1">
        <f>IF(BV461=$BZ$1,8,IF(BV461=$CA$1,4,IF(BV461=$CB$1,0,IF(BV461=$CC$1,-4,IF(BV461=$CE$1,-8)))))</f>
        <v>-8</v>
      </c>
      <c r="BX461" s="206" t="str">
        <f>BR1</f>
        <v>˄</v>
      </c>
      <c r="BY461" s="206">
        <f>IF(BX461=BR$1,5,IF(BX461=BV$1,0,IF(BX461=BX$1,-5)))</f>
        <v>5</v>
      </c>
      <c r="BZ461" s="3"/>
      <c r="CA461" s="1" t="s">
        <v>437</v>
      </c>
      <c r="CB461" s="61">
        <v>30</v>
      </c>
      <c r="CC461" s="61">
        <v>320</v>
      </c>
      <c r="CD461" s="332"/>
      <c r="CE461" t="s">
        <v>569</v>
      </c>
      <c r="CF461" t="s">
        <v>569</v>
      </c>
      <c r="CG461" t="s">
        <v>570</v>
      </c>
      <c r="CH461" t="s">
        <v>570</v>
      </c>
      <c r="CL461" s="332"/>
      <c r="CR461" t="s">
        <v>1197</v>
      </c>
    </row>
    <row r="462" spans="2:96" x14ac:dyDescent="0.2">
      <c r="B462" s="246"/>
      <c r="C462" s="246"/>
      <c r="D462" s="246"/>
      <c r="E462" s="246"/>
      <c r="F462" s="246"/>
      <c r="G462" s="246"/>
      <c r="H462" s="246"/>
      <c r="I462" s="246"/>
      <c r="J462" s="246"/>
      <c r="K462" s="246"/>
      <c r="L462" s="270"/>
      <c r="M462" s="358"/>
      <c r="N462" s="335"/>
      <c r="O462" s="246"/>
      <c r="P462" s="246"/>
      <c r="Q462" s="246"/>
      <c r="R462" s="246"/>
      <c r="S462" s="249"/>
      <c r="T462" s="208"/>
      <c r="U462" s="208" t="s">
        <v>1200</v>
      </c>
      <c r="V462" t="s">
        <v>1201</v>
      </c>
      <c r="W462" s="183"/>
      <c r="X462" s="80">
        <v>200.6</v>
      </c>
      <c r="Y462" s="189"/>
      <c r="Z462" s="189"/>
      <c r="AA462" s="22">
        <f>AN462+AP462+AR462+AZ462+BB462+BG462+BJ462+BM462+BT462+BW462+BY462+AC462+AI462+BP462+AK462</f>
        <v>87</v>
      </c>
      <c r="AB462" s="336">
        <f>IF(X462&gt;0,AB$460,0)</f>
        <v>16</v>
      </c>
      <c r="AC462" s="337">
        <f>IF(AB462&gt;0,AC$460,0)</f>
        <v>22</v>
      </c>
      <c r="AD462" s="366">
        <f>AB462*M535</f>
        <v>0</v>
      </c>
      <c r="AE462" s="337">
        <f>AC462*M535</f>
        <v>0</v>
      </c>
      <c r="AF462" s="332">
        <v>2642774</v>
      </c>
      <c r="AG462" s="332">
        <v>122793</v>
      </c>
      <c r="AH462" s="225" t="str">
        <f>IF(AF462&gt;2500000,AQ$2,IF(AF462&gt;1000000,AR$2,IF(AF462&gt;750000,AS$2,IF(AF462&gt;500000,AT$2,IF(AF462&lt;500000,AU$2)))))</f>
        <v>A</v>
      </c>
      <c r="AI462" s="31">
        <f>IF(AH462=AQ$2,20,IF(AH462=AR$2,15,IF(AH462=AS$2,10,IF(AH462=AT$2,5,IF(AH462=AU$2,0)))))</f>
        <v>20</v>
      </c>
      <c r="AJ462" s="284">
        <v>72</v>
      </c>
      <c r="AK462" s="31">
        <f>IF(AJ462&gt;84,20,IF(AJ462&gt;80,15,IF(AJ462&gt;75,10,IF(AJ462&gt;70,5,IF(AJ462&gt;49,0,IF(AJ462&lt;1,0,IF(AJ462&lt;20,-20,IF(AJ462&lt;30,-15,IF(AJ462&lt;40,-10,IF(AJ462&lt;50,-5))))))))))</f>
        <v>5</v>
      </c>
      <c r="AL462" s="22"/>
      <c r="AM462" s="2" t="s">
        <v>398</v>
      </c>
      <c r="AN462" s="22">
        <f>IF(AM462=$AN$1,20,IF(AM462=$AO$1,17,IF(AM462=$AP$1,12,IF(AM462=$AQ$1,5,IF(AM462=$AR$1,0)))))</f>
        <v>12</v>
      </c>
      <c r="AP462" s="31"/>
      <c r="AQ462" s="177" t="s">
        <v>403</v>
      </c>
      <c r="AR462" s="1">
        <f>IF(AQ462=$AS$1,20,IF(AQ462=$AU$1,18,IF(AQ462=$AW$1,14,IF(AQ462=$AY$1,10,IF(AQ462=$BA$1,5,IF(AQ462=$BC$1,0,IF(AQ462=$BD$1,-2.5)))))))</f>
        <v>14</v>
      </c>
      <c r="AS462" s="189">
        <v>3.27</v>
      </c>
      <c r="AT462" s="22">
        <f>IF(AS462&lt;1,5,IF(AS462&lt;2,0,IF(AS462&gt;2,-5, IF(AS462=0,5,IF(AS462&lt;0,-7)))))</f>
        <v>-5</v>
      </c>
      <c r="AU462" s="189">
        <v>31.46</v>
      </c>
      <c r="AV462" s="22">
        <f>IF(AU462&lt;0,-7,IF(AU462&lt;15,5,IF(AU462&lt;25,2,IF(AU462=25,-5,IF(AU462&gt;25,0)))))</f>
        <v>0</v>
      </c>
      <c r="AW462" s="189">
        <v>1.39</v>
      </c>
      <c r="AX462" s="22">
        <f>IF(AW462=1,5,IF(AW462&lt;1,5,IF(AW462&gt;1,0)))</f>
        <v>0</v>
      </c>
      <c r="AY462" s="273" t="s">
        <v>406</v>
      </c>
      <c r="AZ462" s="189">
        <f>IF(AY462=$AS$1,20,IF(AY462=$AU$1,18,IF(AY462=$AW$1,14,IF(AY462=$AY$1,10,IF(AY462=$BA$1,5,IF(AY462=$BC$1,0,IF(AY462=$BD$1,-2.5)))))))</f>
        <v>0</v>
      </c>
      <c r="BA462" s="18">
        <v>0.52500000000000002</v>
      </c>
      <c r="BB462" s="1">
        <f>IF(BA462&gt;0.05,2,IF(BA462&gt;0,1,IF(BA462&lt;-0.05,-1,IF(BA462&lt;0.1,-2))))</f>
        <v>2</v>
      </c>
      <c r="BC462" s="3">
        <v>45657</v>
      </c>
      <c r="BD462" s="22">
        <v>38.39</v>
      </c>
      <c r="BE462" s="22">
        <f>X462</f>
        <v>200.6</v>
      </c>
      <c r="BF462" s="18">
        <f>IF(BD462&gt;0,(BE462-BD462)/BD462,0)</f>
        <v>4.2253190935139351</v>
      </c>
      <c r="BG462" s="1">
        <f>IF(BF462&gt;0.05,4,IF(BF462&gt;0,2,IF(BF462&lt;-0.05,-2,IF(BF462&lt;0.1,-4))))</f>
        <v>4</v>
      </c>
      <c r="BH462" s="225">
        <v>0</v>
      </c>
      <c r="BI462" s="225">
        <f>BH462*M535</f>
        <v>0</v>
      </c>
      <c r="BJ462" s="225">
        <f>IF(BH462&gt;5,-1,IF(BH462&gt;4,0,IF(BH462&gt;3,1,IF(BH462&gt;2,2,IF(BH462&gt;1,2, IF(BH462=0,2,IF(BH462&lt;-5,-2,IF(BH462&lt;4,2,IF(BH462&lt;0,1)))))))))</f>
        <v>2</v>
      </c>
      <c r="BK462" s="31">
        <v>-1</v>
      </c>
      <c r="BL462" s="31">
        <f>BK462*M535</f>
        <v>0</v>
      </c>
      <c r="BM462" s="1">
        <f>IF(BK462&gt;40,4,IF(BK462&gt;30,3.5,IF(BK462&gt;20,3,IF(BK462&gt;10,2,IF(BK462&gt;0,1,IF(BK462=0,0.5,IF(BK462&lt;-40,-4,IF(BK462&lt;-30,-3,IF(BK462&lt;-20,-2.5,IF(BK462&lt;-10,-2,IF(BK462&lt;0,0)))))))))))</f>
        <v>0</v>
      </c>
      <c r="BN462" s="61">
        <v>22</v>
      </c>
      <c r="BO462" s="61">
        <f>BN462*M462</f>
        <v>0</v>
      </c>
      <c r="BP462" s="1">
        <f>IF(BN462&lt;10,5,IF(BN462&lt;20,4,IF(BN462&lt;30,3,IF(BN462&lt;40,2,IF(BN462&lt;50,1,IF(BN462=50,0,IF(BN462&gt;90,-5,IF(BN462&gt;80,-4,IF(BN462&gt;70,-3,IF(BN462&gt;60,-2,IF(BN462&gt;50,-1,0)))))))))))</f>
        <v>3</v>
      </c>
      <c r="BQ462" s="206"/>
      <c r="BR462" s="61">
        <v>0.72</v>
      </c>
      <c r="BS462" s="337">
        <f>BR462*M462</f>
        <v>0</v>
      </c>
      <c r="BT462" s="225">
        <f>IF(BR462=1,20,IF(BR462&gt;0.9,16,IF(BR462&gt;0.8,12,IF(BR462&gt;0.7,8,IF(BR462&gt;0.6,4,IF(BR462&gt;0.5,0,IF(BR462&gt;0.4,-1,IF(BR462&gt;0.3,-2,IF(BR462&gt;0.2,-3,IF(BR462&gt;0.1,-4,IF(BR462&gt;0,-5,IF(BR462=0,-5))))))))))))</f>
        <v>8</v>
      </c>
      <c r="BU462" s="61"/>
      <c r="BV462" s="1" t="s">
        <v>413</v>
      </c>
      <c r="BW462" s="1">
        <f>IF(BV462=$BZ$1,8,IF(BV462=$CA$1,4,IF(BV462=$CB$1,0,IF(BV462=$CC$1,-4,IF(BV462=$CE$1,-8)))))</f>
        <v>0</v>
      </c>
      <c r="BX462" s="206" t="str">
        <f>BX1</f>
        <v>˅</v>
      </c>
      <c r="BY462" s="206">
        <f>IF(BX462=BR$1,5,IF(BX462=BV$1,0,IF(BX462=BX$1,-5)))</f>
        <v>-5</v>
      </c>
      <c r="BZ462" s="3">
        <v>45967</v>
      </c>
      <c r="CA462" s="1" t="s">
        <v>437</v>
      </c>
      <c r="CB462" s="61">
        <v>30</v>
      </c>
      <c r="CC462" s="61">
        <v>320</v>
      </c>
      <c r="CD462" s="332"/>
      <c r="CE462" t="s">
        <v>569</v>
      </c>
      <c r="CF462" t="s">
        <v>569</v>
      </c>
      <c r="CG462" t="s">
        <v>570</v>
      </c>
      <c r="CH462" t="s">
        <v>570</v>
      </c>
      <c r="CL462" s="332"/>
      <c r="CR462" t="s">
        <v>1200</v>
      </c>
    </row>
    <row r="463" spans="2:96" ht="17.25" hidden="1" customHeight="1" x14ac:dyDescent="0.2">
      <c r="B463" s="246"/>
      <c r="C463" s="246"/>
      <c r="D463" s="246"/>
      <c r="E463" s="246"/>
      <c r="F463" s="246"/>
      <c r="G463" s="246"/>
      <c r="H463" s="246"/>
      <c r="I463" s="246"/>
      <c r="J463" s="246"/>
      <c r="K463" s="246"/>
      <c r="L463" s="270"/>
      <c r="M463" s="358"/>
      <c r="N463" s="335"/>
      <c r="O463" s="246"/>
      <c r="P463" s="246"/>
      <c r="Q463" s="246"/>
      <c r="R463" s="246"/>
      <c r="S463" s="249"/>
      <c r="T463" s="208"/>
      <c r="U463" s="444"/>
      <c r="X463" s="80"/>
      <c r="Y463" s="189"/>
      <c r="Z463" s="189"/>
      <c r="AA463" s="22">
        <f>AN463+AP463+AR463+AZ463+BB463+BG463+BJ463+BM463+BT463+BW463+BY463+AC463+AI463+BP463+AK463</f>
        <v>1.5</v>
      </c>
      <c r="AB463" s="336">
        <f>IF(X463&gt;0,AB$460,0)</f>
        <v>0</v>
      </c>
      <c r="AC463" s="337">
        <f>IF(AB463&gt;0,AC$460,0)</f>
        <v>0</v>
      </c>
      <c r="AD463" s="366">
        <f>AB463*M463</f>
        <v>0</v>
      </c>
      <c r="AE463" s="337">
        <f>AC463*M463</f>
        <v>0</v>
      </c>
      <c r="AF463" s="332"/>
      <c r="AG463" s="332"/>
      <c r="AH463" s="225" t="str">
        <f>IF(AF463&gt;2500000,AQ$2,IF(AF463&gt;1000000,AR$2,IF(AF463&gt;750000,AS$2,IF(AF463&gt;500000,AT$2,IF(AF463&lt;500000,AU$2)))))</f>
        <v>F</v>
      </c>
      <c r="AI463" s="31">
        <f>IF(AH463=AQ$2,20,IF(AH463=AR$2,15,IF(AH463=AS$2,10,IF(AH463=AT$2,5,IF(AH463=AU$2,0)))))</f>
        <v>0</v>
      </c>
      <c r="AJ463" s="284"/>
      <c r="AK463" s="31">
        <f>IF(AJ463&gt;84,20,IF(AJ463&gt;80,15,IF(AJ463&gt;75,10,IF(AJ463&gt;70,5,IF(AJ463&gt;49,0,IF(AJ463&lt;1,0,IF(AJ463&lt;20,-20,IF(AJ463&lt;30,-15,IF(AJ463&lt;40,-10,IF(AJ463&lt;50,-5))))))))))</f>
        <v>0</v>
      </c>
      <c r="AL463" s="22"/>
      <c r="AM463" s="2"/>
      <c r="AN463" s="22" t="b">
        <f>IF(AM463=$AN$1,20,IF(AM463=$AO$1,17,IF(AM463=$AP$1,12,IF(AM463=$AQ$1,5,IF(AM463=$AR$1,0)))))</f>
        <v>0</v>
      </c>
      <c r="AP463" s="31"/>
      <c r="AQ463" s="175"/>
      <c r="AR463" s="1" t="b">
        <f>IF(AQ463=$AS$1,20,IF(AQ463=$AU$1,18,IF(AQ463=$AW$1,14,IF(AQ463=$AY$1,10,IF(AQ463=$BA$1,5,IF(AQ463=$BC$1,0,IF(AQ463=$BD$1,-2.5)))))))</f>
        <v>0</v>
      </c>
      <c r="AS463" s="189"/>
      <c r="AT463" s="22">
        <f>IF(AS463&lt;1,5,IF(AS463&lt;2,0,IF(AS463&gt;2,-5, IF(AS463=0,5,IF(AS463&lt;0,-7)))))</f>
        <v>5</v>
      </c>
      <c r="AU463" s="189"/>
      <c r="AV463" s="22">
        <f>IF(AU463&lt;0,-7,IF(AU463&lt;15,5,IF(AU463&lt;25,2,IF(AU463=25,-5,IF(AU463&gt;25,0)))))</f>
        <v>5</v>
      </c>
      <c r="AW463" s="189"/>
      <c r="AX463" s="22">
        <f>IF(AW463=1,5,IF(AW463&lt;1,5,IF(AW463&gt;1,0)))</f>
        <v>5</v>
      </c>
      <c r="AY463" s="189"/>
      <c r="AZ463" s="189" t="b">
        <f>IF(AY463=$AS$1,20,IF(AY463=$AU$1,18,IF(AY463=$AW$1,14,IF(AY463=$AY$1,10,IF(AY463=$BA$1,5,IF(AY463=$BC$1,0,IF(AY463=$BD$1,-2.5)))))))</f>
        <v>0</v>
      </c>
      <c r="BA463" s="18"/>
      <c r="BB463" s="1">
        <f>IF(BA463&gt;0.05,2,IF(BA463&gt;0,1,IF(BA463&lt;-0.05,-1,IF(BA463&lt;0.1,-2))))</f>
        <v>-2</v>
      </c>
      <c r="BC463" s="3">
        <v>45657</v>
      </c>
      <c r="BD463" s="22"/>
      <c r="BE463" s="22">
        <f>X463</f>
        <v>0</v>
      </c>
      <c r="BF463" s="18">
        <f>IF(BD463&gt;0,(BE463-BD463)/BD463,0)</f>
        <v>0</v>
      </c>
      <c r="BG463" s="1">
        <f>IF(BF463&gt;0.05,4,IF(BF463&gt;0,2,IF(BF463&lt;-0.05,-2,IF(BF463&lt;0.1,-4))))</f>
        <v>-4</v>
      </c>
      <c r="BH463" s="225"/>
      <c r="BI463" s="225">
        <f>BH463*M463</f>
        <v>0</v>
      </c>
      <c r="BJ463" s="225">
        <f>IF(BH463&gt;5,-1,IF(BH463&gt;4,0,IF(BH463&gt;3,1,IF(BH463&gt;2,2,IF(BH463&gt;1,2, IF(BH463=0,2,IF(BH463&lt;-5,-2,IF(BH463&lt;4,2,IF(BH463&lt;0,1)))))))))</f>
        <v>2</v>
      </c>
      <c r="BK463" s="31"/>
      <c r="BL463" s="31">
        <f>BK463*M463</f>
        <v>0</v>
      </c>
      <c r="BM463" s="1">
        <f>IF(BK463&gt;40,4,IF(BK463&gt;30,3.5,IF(BK463&gt;20,3,IF(BK463&gt;10,2,IF(BK463&gt;0,1,IF(BK463=0,0.5,IF(BK463&lt;-40,-4,IF(BK463&lt;-30,-3,IF(BK463&lt;-20,-2.5,IF(BK463&lt;-10,-2,IF(BK463&lt;0,0)))))))))))</f>
        <v>0.5</v>
      </c>
      <c r="BN463" s="61"/>
      <c r="BO463" s="61">
        <f>BN463*M463</f>
        <v>0</v>
      </c>
      <c r="BP463" s="1">
        <f>IF(BN463&lt;10,5,IF(BN463&lt;20,4,IF(BN463&lt;30,3,IF(BN463&lt;40,2,IF(BN463&lt;50,1,IF(BN463=50,0,IF(BN463&gt;90,-5,IF(BN463&gt;80,-4,IF(BN463&gt;70,-3,IF(BN463&gt;60,-2,IF(BN463&gt;50,-1,0)))))))))))</f>
        <v>5</v>
      </c>
      <c r="BQ463" s="206"/>
      <c r="BR463" s="61"/>
      <c r="BS463" s="337">
        <f>BR463*M463</f>
        <v>0</v>
      </c>
      <c r="BT463" s="225">
        <f>IF(BR463=1,20,IF(BR463&gt;0.9,16,IF(BR463&gt;0.8,12,IF(BR463&gt;0.7,8,IF(BR463&gt;0.6,4,IF(BR463&gt;0.5,0,IF(BR463&gt;0.4,-1,IF(BR463&gt;0.3,-2,IF(BR463&gt;0.2,-3,IF(BR463&gt;0.1,-4,IF(BR463&gt;0,-5,IF(BR463=0,-5))))))))))))</f>
        <v>-5</v>
      </c>
      <c r="BU463" s="61"/>
      <c r="BV463" s="1"/>
      <c r="BW463" s="1" t="b">
        <f>IF(BV463=$BZ$1,8,IF(BV463=$CA$1,4,IF(BV463=$CB$1,0,IF(BV463=$CC$1,-4,IF(BV463=$CE$1,-8)))))</f>
        <v>0</v>
      </c>
      <c r="BX463" s="206" t="s">
        <v>408</v>
      </c>
      <c r="BY463" s="206">
        <f>IF(BX463=BR$1,5,IF(BX463=BV$1,0,IF(BX463=BX$1,-5)))</f>
        <v>5</v>
      </c>
      <c r="BZ463" s="3"/>
      <c r="CA463" s="1" t="s">
        <v>437</v>
      </c>
      <c r="CB463" s="61"/>
      <c r="CC463" s="61"/>
      <c r="CD463" s="332"/>
      <c r="CL463" s="332"/>
    </row>
    <row r="464" spans="2:96" ht="17.25" hidden="1" customHeight="1" x14ac:dyDescent="0.2">
      <c r="B464" s="246"/>
      <c r="C464" s="246"/>
      <c r="D464" s="246"/>
      <c r="E464" s="246"/>
      <c r="F464" s="246"/>
      <c r="G464" s="246"/>
      <c r="H464" s="246"/>
      <c r="I464" s="246"/>
      <c r="J464" s="246"/>
      <c r="K464" s="246"/>
      <c r="L464" s="270"/>
      <c r="M464" s="358"/>
      <c r="N464" s="335"/>
      <c r="O464" s="246"/>
      <c r="P464" s="246"/>
      <c r="Q464" s="246"/>
      <c r="R464" s="246"/>
      <c r="S464" s="249"/>
      <c r="T464" s="208"/>
      <c r="U464" s="444"/>
      <c r="X464" s="80"/>
      <c r="Y464" s="189"/>
      <c r="Z464" s="189"/>
      <c r="AA464" s="22">
        <f>AN464+AP464+AR464+AZ464+BB464+BG464+BJ464+BM464+BT464+BW464+BY464+AC464+AI464+BP464+AK464</f>
        <v>1.5</v>
      </c>
      <c r="AB464" s="336">
        <f>IF(X464&gt;0,AB$460,0)</f>
        <v>0</v>
      </c>
      <c r="AC464" s="337">
        <f>IF(AB464&gt;0,AC$460,0)</f>
        <v>0</v>
      </c>
      <c r="AD464" s="366">
        <f>AB464*M464</f>
        <v>0</v>
      </c>
      <c r="AE464" s="337">
        <f>AC464*M464</f>
        <v>0</v>
      </c>
      <c r="AF464" s="332"/>
      <c r="AG464" s="332"/>
      <c r="AH464" s="225" t="str">
        <f>IF(AF464&gt;2500000,AQ$2,IF(AF464&gt;1000000,AR$2,IF(AF464&gt;750000,AS$2,IF(AF464&gt;500000,AT$2,IF(AF464&lt;500000,AU$2)))))</f>
        <v>F</v>
      </c>
      <c r="AI464" s="31">
        <f>IF(AH464=AQ$2,20,IF(AH464=AR$2,15,IF(AH464=AS$2,10,IF(AH464=AT$2,5,IF(AH464=AU$2,0)))))</f>
        <v>0</v>
      </c>
      <c r="AJ464" s="284"/>
      <c r="AK464" s="31">
        <f>IF(AJ464&gt;84,20,IF(AJ464&gt;80,15,IF(AJ464&gt;75,10,IF(AJ464&gt;70,5,IF(AJ464&gt;49,0,IF(AJ464&lt;1,0,IF(AJ464&lt;20,-20,IF(AJ464&lt;30,-15,IF(AJ464&lt;40,-10,IF(AJ464&lt;50,-5))))))))))</f>
        <v>0</v>
      </c>
      <c r="AL464" s="22"/>
      <c r="AM464" s="2"/>
      <c r="AN464" s="22" t="b">
        <f>IF(AM464=$AN$1,20,IF(AM464=$AO$1,17,IF(AM464=$AP$1,12,IF(AM464=$AQ$1,5,IF(AM464=$AR$1,0)))))</f>
        <v>0</v>
      </c>
      <c r="AP464" s="31"/>
      <c r="AQ464" s="175"/>
      <c r="AR464" s="1" t="b">
        <f>IF(AQ464=$AS$1,20,IF(AQ464=$AU$1,18,IF(AQ464=$AW$1,14,IF(AQ464=$AY$1,10,IF(AQ464=$BA$1,5,IF(AQ464=$BC$1,0,IF(AQ464=$BD$1,-2.5)))))))</f>
        <v>0</v>
      </c>
      <c r="AS464" s="189"/>
      <c r="AT464" s="22">
        <f>IF(AS464&lt;1,5,IF(AS464&lt;2,0,IF(AS464&gt;2,-5, IF(AS464=0,5,IF(AS464&lt;0,-7)))))</f>
        <v>5</v>
      </c>
      <c r="AU464" s="189"/>
      <c r="AV464" s="22">
        <f>IF(AU464&lt;0,-7,IF(AU464&lt;15,5,IF(AU464&lt;25,2,IF(AU464=25,-5,IF(AU464&gt;25,0)))))</f>
        <v>5</v>
      </c>
      <c r="AW464" s="189"/>
      <c r="AX464" s="22">
        <f>IF(AW464=1,5,IF(AW464&lt;1,5,IF(AW464&gt;1,0)))</f>
        <v>5</v>
      </c>
      <c r="AY464" s="189"/>
      <c r="AZ464" s="189" t="b">
        <f>IF(AY464=$AS$1,20,IF(AY464=$AU$1,18,IF(AY464=$AW$1,14,IF(AY464=$AY$1,10,IF(AY464=$BA$1,5,IF(AY464=$BC$1,0,IF(AY464=$BD$1,-2.5)))))))</f>
        <v>0</v>
      </c>
      <c r="BA464" s="18"/>
      <c r="BB464" s="1">
        <f>IF(BA464&gt;0.05,2,IF(BA464&gt;0,1,IF(BA464&lt;-0.05,-1,IF(BA464&lt;0.1,-2))))</f>
        <v>-2</v>
      </c>
      <c r="BC464" s="3">
        <v>45657</v>
      </c>
      <c r="BD464" s="22"/>
      <c r="BE464" s="22">
        <f>X464</f>
        <v>0</v>
      </c>
      <c r="BF464" s="18">
        <f>IF(BD464&gt;0,(BE464-BD464)/BD464,0)</f>
        <v>0</v>
      </c>
      <c r="BG464" s="1">
        <f>IF(BF464&gt;0.05,4,IF(BF464&gt;0,2,IF(BF464&lt;-0.05,-2,IF(BF464&lt;0.1,-4))))</f>
        <v>-4</v>
      </c>
      <c r="BH464" s="225"/>
      <c r="BI464" s="225">
        <f>BH464*M464</f>
        <v>0</v>
      </c>
      <c r="BJ464" s="225">
        <f>IF(BH464&gt;5,-1,IF(BH464&gt;4,0,IF(BH464&gt;3,1,IF(BH464&gt;2,2,IF(BH464&gt;1,2, IF(BH464=0,2,IF(BH464&lt;-5,-2,IF(BH464&lt;4,2,IF(BH464&lt;0,1)))))))))</f>
        <v>2</v>
      </c>
      <c r="BK464" s="31"/>
      <c r="BL464" s="31">
        <f>BK464*M464</f>
        <v>0</v>
      </c>
      <c r="BM464" s="1">
        <f>IF(BK464&gt;40,4,IF(BK464&gt;30,3.5,IF(BK464&gt;20,3,IF(BK464&gt;10,2,IF(BK464&gt;0,1,IF(BK464=0,0.5,IF(BK464&lt;-40,-4,IF(BK464&lt;-30,-3,IF(BK464&lt;-20,-2.5,IF(BK464&lt;-10,-2,IF(BK464&lt;0,0)))))))))))</f>
        <v>0.5</v>
      </c>
      <c r="BN464" s="61"/>
      <c r="BO464" s="61">
        <f>BN464*M464</f>
        <v>0</v>
      </c>
      <c r="BP464" s="1">
        <f>IF(BN464&lt;10,5,IF(BN464&lt;20,4,IF(BN464&lt;30,3,IF(BN464&lt;40,2,IF(BN464&lt;50,1,IF(BN464=50,0,IF(BN464&gt;90,-5,IF(BN464&gt;80,-4,IF(BN464&gt;70,-3,IF(BN464&gt;60,-2,IF(BN464&gt;50,-1,0)))))))))))</f>
        <v>5</v>
      </c>
      <c r="BQ464" s="206"/>
      <c r="BR464" s="61"/>
      <c r="BS464" s="337">
        <f>BR464*M464</f>
        <v>0</v>
      </c>
      <c r="BT464" s="225">
        <f>IF(BR464=1,20,IF(BR464&gt;0.9,16,IF(BR464&gt;0.8,12,IF(BR464&gt;0.7,8,IF(BR464&gt;0.6,4,IF(BR464&gt;0.5,0,IF(BR464&gt;0.4,-1,IF(BR464&gt;0.3,-2,IF(BR464&gt;0.2,-3,IF(BR464&gt;0.1,-4,IF(BR464&gt;0,-5,IF(BR464=0,-5))))))))))))</f>
        <v>-5</v>
      </c>
      <c r="BU464" s="61"/>
      <c r="BV464" s="1"/>
      <c r="BW464" s="1" t="b">
        <f>IF(BV464=$BZ$1,8,IF(BV464=$CA$1,4,IF(BV464=$CB$1,0,IF(BV464=$CC$1,-4,IF(BV464=$CE$1,-8)))))</f>
        <v>0</v>
      </c>
      <c r="BX464" s="206" t="s">
        <v>408</v>
      </c>
      <c r="BY464" s="206">
        <f>IF(BX464=BR$1,5,IF(BX464=BV$1,0,IF(BX464=BX$1,-5)))</f>
        <v>5</v>
      </c>
      <c r="BZ464" s="3"/>
      <c r="CA464" s="1" t="s">
        <v>437</v>
      </c>
      <c r="CB464" s="61"/>
      <c r="CC464" s="61"/>
      <c r="CD464" s="332"/>
      <c r="CL464" s="332"/>
    </row>
    <row r="465" spans="2:96" ht="17.25" hidden="1" customHeight="1" x14ac:dyDescent="0.2">
      <c r="B465" s="246"/>
      <c r="C465" s="246"/>
      <c r="D465" s="246"/>
      <c r="E465" s="246"/>
      <c r="F465" s="246"/>
      <c r="G465" s="246"/>
      <c r="H465" s="246"/>
      <c r="I465" s="246"/>
      <c r="J465" s="246"/>
      <c r="K465" s="246"/>
      <c r="L465" s="270"/>
      <c r="M465" s="358"/>
      <c r="N465" s="335"/>
      <c r="O465" s="246"/>
      <c r="P465" s="246"/>
      <c r="Q465" s="246"/>
      <c r="R465" s="246"/>
      <c r="S465" s="249"/>
      <c r="T465" s="208"/>
      <c r="U465" s="444"/>
      <c r="X465" s="80"/>
      <c r="Y465" s="189"/>
      <c r="Z465" s="189"/>
      <c r="AA465" s="22">
        <f>AN465+AP465+AR465+AZ465+BB465+BG465+BJ465+BM465+BT465+BW465+BY465+AC465+AI465+BP465+AK465</f>
        <v>1.5</v>
      </c>
      <c r="AB465" s="336">
        <f>IF(X465&gt;0,AB$460,0)</f>
        <v>0</v>
      </c>
      <c r="AC465" s="337">
        <f>IF(AB465&gt;0,AC$460,0)</f>
        <v>0</v>
      </c>
      <c r="AD465" s="366">
        <f>AB465*M465</f>
        <v>0</v>
      </c>
      <c r="AE465" s="337">
        <f>AC465*M465</f>
        <v>0</v>
      </c>
      <c r="AF465" s="332"/>
      <c r="AG465" s="332"/>
      <c r="AH465" s="225" t="str">
        <f>IF(AF465&gt;2500000,AQ$2,IF(AF465&gt;1000000,AR$2,IF(AF465&gt;750000,AS$2,IF(AF465&gt;500000,AT$2,IF(AF465&lt;500000,AU$2)))))</f>
        <v>F</v>
      </c>
      <c r="AI465" s="31">
        <f>IF(AH465=AQ$2,20,IF(AH465=AR$2,15,IF(AH465=AS$2,10,IF(AH465=AT$2,5,IF(AH465=AU$2,0)))))</f>
        <v>0</v>
      </c>
      <c r="AJ465" s="284"/>
      <c r="AK465" s="31">
        <f>IF(AJ465&gt;84,20,IF(AJ465&gt;80,15,IF(AJ465&gt;75,10,IF(AJ465&gt;70,5,IF(AJ465&gt;49,0,IF(AJ465&lt;1,0,IF(AJ465&lt;20,-20,IF(AJ465&lt;30,-15,IF(AJ465&lt;40,-10,IF(AJ465&lt;50,-5))))))))))</f>
        <v>0</v>
      </c>
      <c r="AL465" s="22"/>
      <c r="AM465" s="2"/>
      <c r="AN465" s="22" t="b">
        <f>IF(AM465=$AN$1,20,IF(AM465=$AO$1,17,IF(AM465=$AP$1,12,IF(AM465=$AQ$1,5,IF(AM465=$AR$1,0)))))</f>
        <v>0</v>
      </c>
      <c r="AP465" s="31"/>
      <c r="AQ465" s="175"/>
      <c r="AR465" s="1" t="b">
        <f>IF(AQ465=$AS$1,20,IF(AQ465=$AU$1,18,IF(AQ465=$AW$1,14,IF(AQ465=$AY$1,10,IF(AQ465=$BA$1,5,IF(AQ465=$BC$1,0,IF(AQ465=$BD$1,-2.5)))))))</f>
        <v>0</v>
      </c>
      <c r="AS465" s="189"/>
      <c r="AT465" s="22">
        <f>IF(AS465&lt;1,5,IF(AS465&lt;2,0,IF(AS465&gt;2,-5, IF(AS465=0,5,IF(AS465&lt;0,-7)))))</f>
        <v>5</v>
      </c>
      <c r="AU465" s="189"/>
      <c r="AV465" s="22">
        <f>IF(AU465&lt;0,-7,IF(AU465&lt;15,5,IF(AU465&lt;25,2,IF(AU465=25,-5,IF(AU465&gt;25,0)))))</f>
        <v>5</v>
      </c>
      <c r="AW465" s="189"/>
      <c r="AX465" s="22">
        <f>IF(AW465=1,5,IF(AW465&lt;1,5,IF(AW465&gt;1,0)))</f>
        <v>5</v>
      </c>
      <c r="AY465" s="189"/>
      <c r="AZ465" s="189" t="b">
        <f>IF(AY465=$AS$1,20,IF(AY465=$AU$1,18,IF(AY465=$AW$1,14,IF(AY465=$AY$1,10,IF(AY465=$BA$1,5,IF(AY465=$BC$1,0,IF(AY465=$BD$1,-2.5)))))))</f>
        <v>0</v>
      </c>
      <c r="BA465" s="18"/>
      <c r="BB465" s="1">
        <f>IF(BA465&gt;0.05,2,IF(BA465&gt;0,1,IF(BA465&lt;-0.05,-1,IF(BA465&lt;0.1,-2))))</f>
        <v>-2</v>
      </c>
      <c r="BC465" s="3">
        <v>45657</v>
      </c>
      <c r="BD465" s="22"/>
      <c r="BE465" s="22">
        <f>X465</f>
        <v>0</v>
      </c>
      <c r="BF465" s="18">
        <f>IF(BD465&gt;0,(BE465-BD465)/BD465,0)</f>
        <v>0</v>
      </c>
      <c r="BG465" s="1">
        <f>IF(BF465&gt;0.05,4,IF(BF465&gt;0,2,IF(BF465&lt;-0.05,-2,IF(BF465&lt;0.1,-4))))</f>
        <v>-4</v>
      </c>
      <c r="BH465" s="225"/>
      <c r="BI465" s="225">
        <f>BH465*M465</f>
        <v>0</v>
      </c>
      <c r="BJ465" s="225">
        <f>IF(BH465&gt;5,-1,IF(BH465&gt;4,0,IF(BH465&gt;3,1,IF(BH465&gt;2,2,IF(BH465&gt;1,2, IF(BH465=0,2,IF(BH465&lt;-5,-2,IF(BH465&lt;4,2,IF(BH465&lt;0,1)))))))))</f>
        <v>2</v>
      </c>
      <c r="BK465" s="31"/>
      <c r="BL465" s="31">
        <f>BK465*M465</f>
        <v>0</v>
      </c>
      <c r="BM465" s="1">
        <f>IF(BK465&gt;40,4,IF(BK465&gt;30,3.5,IF(BK465&gt;20,3,IF(BK465&gt;10,2,IF(BK465&gt;0,1,IF(BK465=0,0.5,IF(BK465&lt;-40,-4,IF(BK465&lt;-30,-3,IF(BK465&lt;-20,-2.5,IF(BK465&lt;-10,-2,IF(BK465&lt;0,0)))))))))))</f>
        <v>0.5</v>
      </c>
      <c r="BN465" s="61"/>
      <c r="BO465" s="61">
        <f>BN465*M465</f>
        <v>0</v>
      </c>
      <c r="BP465" s="1">
        <f>IF(BN465&lt;10,5,IF(BN465&lt;20,4,IF(BN465&lt;30,3,IF(BN465&lt;40,2,IF(BN465&lt;50,1,IF(BN465=50,0,IF(BN465&gt;90,-5,IF(BN465&gt;80,-4,IF(BN465&gt;70,-3,IF(BN465&gt;60,-2,IF(BN465&gt;50,-1,0)))))))))))</f>
        <v>5</v>
      </c>
      <c r="BQ465" s="206"/>
      <c r="BR465" s="61"/>
      <c r="BS465" s="337">
        <f>BR465*M465</f>
        <v>0</v>
      </c>
      <c r="BT465" s="225">
        <f>IF(BR465=1,20,IF(BR465&gt;0.9,16,IF(BR465&gt;0.8,12,IF(BR465&gt;0.7,8,IF(BR465&gt;0.6,4,IF(BR465&gt;0.5,0,IF(BR465&gt;0.4,-1,IF(BR465&gt;0.3,-2,IF(BR465&gt;0.2,-3,IF(BR465&gt;0.1,-4,IF(BR465&gt;0,-5,IF(BR465=0,-5))))))))))))</f>
        <v>-5</v>
      </c>
      <c r="BU465" s="61"/>
      <c r="BV465" s="1"/>
      <c r="BW465" s="1" t="b">
        <f>IF(BV465=$BZ$1,8,IF(BV465=$CA$1,4,IF(BV465=$CB$1,0,IF(BV465=$CC$1,-4,IF(BV465=$CE$1,-8)))))</f>
        <v>0</v>
      </c>
      <c r="BX465" s="206" t="s">
        <v>408</v>
      </c>
      <c r="BY465" s="206">
        <f>IF(BX465=BR$1,5,IF(BX465=BV$1,0,IF(BX465=BX$1,-5)))</f>
        <v>5</v>
      </c>
      <c r="BZ465" s="3"/>
      <c r="CA465" s="1" t="s">
        <v>437</v>
      </c>
      <c r="CB465" s="61"/>
      <c r="CC465" s="61"/>
      <c r="CD465" s="332"/>
      <c r="CL465" s="332"/>
    </row>
    <row r="466" spans="2:96" ht="18.75" customHeight="1" x14ac:dyDescent="0.25">
      <c r="B466" s="246"/>
      <c r="C466" s="246"/>
      <c r="D466" s="246"/>
      <c r="E466" s="246"/>
      <c r="F466" s="246"/>
      <c r="G466" s="246"/>
      <c r="H466" s="246"/>
      <c r="I466" s="246"/>
      <c r="J466" s="246"/>
      <c r="K466" s="246"/>
      <c r="L466" s="270"/>
      <c r="M466" s="358"/>
      <c r="N466" s="335"/>
      <c r="O466" s="246"/>
      <c r="P466" s="246"/>
      <c r="Q466" s="246"/>
      <c r="R466" s="246"/>
      <c r="S466" s="249"/>
      <c r="T466" s="449"/>
      <c r="U466" s="33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  <c r="BA466" s="80"/>
      <c r="BB466" s="80"/>
      <c r="BC466" s="80"/>
      <c r="BD466" s="80"/>
      <c r="BE466" s="80"/>
      <c r="BF466" s="80"/>
      <c r="BG466" s="80"/>
      <c r="BH466" s="80"/>
      <c r="BI466" s="80"/>
      <c r="BJ466" s="80"/>
      <c r="BK466" s="80"/>
      <c r="BL466" s="80"/>
      <c r="BM466" s="80"/>
      <c r="BN466" s="80"/>
      <c r="BO466" s="80"/>
      <c r="BP466" s="80"/>
      <c r="BQ466" s="80"/>
      <c r="BR466" s="80"/>
      <c r="BS466" s="80"/>
      <c r="BT466" s="80"/>
      <c r="BU466" s="80"/>
      <c r="BV466" s="80"/>
      <c r="BW466" s="80"/>
      <c r="BX466" s="80"/>
      <c r="BY466" s="80"/>
      <c r="BZ466" s="80"/>
      <c r="CA466" s="1"/>
      <c r="CB466" s="61"/>
      <c r="CC466" s="61"/>
      <c r="CD466" s="332"/>
      <c r="CL466" s="332"/>
    </row>
    <row r="467" spans="2:96" ht="18.75" customHeight="1" x14ac:dyDescent="0.25">
      <c r="B467" s="246"/>
      <c r="C467" s="246"/>
      <c r="D467" s="246"/>
      <c r="E467" s="246"/>
      <c r="F467" s="246"/>
      <c r="G467" s="246"/>
      <c r="H467" s="246"/>
      <c r="I467" s="246"/>
      <c r="J467" s="246"/>
      <c r="K467" s="246"/>
      <c r="L467" s="270"/>
      <c r="M467" s="358"/>
      <c r="N467" s="335"/>
      <c r="O467" s="246"/>
      <c r="P467" s="246"/>
      <c r="Q467" s="246"/>
      <c r="R467" s="246"/>
      <c r="S467" s="249"/>
      <c r="T467" s="449" t="s">
        <v>1202</v>
      </c>
      <c r="U467" s="444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  <c r="BA467" s="80"/>
      <c r="BB467" s="80"/>
      <c r="BC467" s="80"/>
      <c r="BD467" s="80"/>
      <c r="BE467" s="80"/>
      <c r="BF467" s="80"/>
      <c r="BG467" s="80"/>
      <c r="BH467" s="80"/>
      <c r="BI467" s="80"/>
      <c r="BJ467" s="80"/>
      <c r="BK467" s="80"/>
      <c r="BL467" s="80"/>
      <c r="BM467" s="80"/>
      <c r="BN467" s="80"/>
      <c r="BO467" s="80"/>
      <c r="BP467" s="80"/>
      <c r="BQ467" s="80"/>
      <c r="BR467" s="80"/>
      <c r="BS467" s="80"/>
      <c r="BT467" s="80"/>
      <c r="BU467" s="80"/>
      <c r="BV467" s="80"/>
      <c r="BW467" s="80"/>
      <c r="BX467" s="80"/>
      <c r="BY467" s="80"/>
      <c r="BZ467" s="80"/>
      <c r="CA467" s="1"/>
      <c r="CB467" s="61"/>
      <c r="CC467" s="61"/>
      <c r="CD467" s="332"/>
      <c r="CL467" s="332"/>
    </row>
    <row r="468" spans="2:96" ht="17.25" customHeight="1" x14ac:dyDescent="0.2">
      <c r="B468" s="246"/>
      <c r="C468" s="246"/>
      <c r="D468" s="246"/>
      <c r="E468" s="246"/>
      <c r="F468" s="246"/>
      <c r="G468" s="246"/>
      <c r="H468" s="246"/>
      <c r="I468" s="246"/>
      <c r="J468" s="246"/>
      <c r="K468" s="246"/>
      <c r="L468" s="270"/>
      <c r="M468" s="358"/>
      <c r="N468" s="335"/>
      <c r="O468" s="246"/>
      <c r="P468" s="246"/>
      <c r="Q468" s="246"/>
      <c r="R468" s="246"/>
      <c r="S468" s="249"/>
      <c r="T468" s="208" t="s">
        <v>686</v>
      </c>
      <c r="U468" s="444" t="s">
        <v>1203</v>
      </c>
      <c r="X468" s="80"/>
      <c r="Y468" s="80"/>
      <c r="Z468" s="80"/>
      <c r="AA468" s="80"/>
      <c r="AB468" s="455">
        <f>VLOOKUP(CLEAN(TRIM(T468)), 'ETF''s'!$B$7:$C$42, 2, FALSE)</f>
        <v>29</v>
      </c>
      <c r="AC468" s="506">
        <f>VLOOKUP(CLEAN(TRIM(T468)), 'ETF''s'!$B$7:$D$42, 3, FALSE)</f>
        <v>-2.5</v>
      </c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  <c r="BA468" s="80"/>
      <c r="BB468" s="80"/>
      <c r="BC468" s="80"/>
      <c r="BD468" s="80"/>
      <c r="BE468" s="80"/>
      <c r="BF468" s="80"/>
      <c r="BG468" s="80"/>
      <c r="BH468" s="80"/>
      <c r="BI468" s="80"/>
      <c r="BJ468" s="80"/>
      <c r="BK468" s="80"/>
      <c r="BL468" s="80"/>
      <c r="BM468" s="80"/>
      <c r="BN468" s="80"/>
      <c r="BO468" s="80"/>
      <c r="BP468" s="80"/>
      <c r="BQ468" s="80"/>
      <c r="BR468" s="80"/>
      <c r="BS468" s="80"/>
      <c r="BT468" s="80"/>
      <c r="BU468" s="80"/>
      <c r="BV468" s="80"/>
      <c r="BW468" s="80"/>
      <c r="BX468" s="80"/>
      <c r="BY468" s="80"/>
      <c r="BZ468" s="80"/>
      <c r="CA468" s="1"/>
      <c r="CB468" s="61"/>
      <c r="CC468" s="61"/>
      <c r="CD468" s="332"/>
      <c r="CL468" s="332"/>
      <c r="CR468" t="s">
        <v>1203</v>
      </c>
    </row>
    <row r="469" spans="2:96" x14ac:dyDescent="0.2">
      <c r="B469" s="246"/>
      <c r="C469" s="246"/>
      <c r="D469" s="246"/>
      <c r="E469" s="246"/>
      <c r="F469" s="246"/>
      <c r="G469" s="246"/>
      <c r="H469" s="246"/>
      <c r="I469" s="246"/>
      <c r="J469" s="246"/>
      <c r="K469" s="246"/>
      <c r="L469" s="270"/>
      <c r="M469" s="358"/>
      <c r="N469" s="335"/>
      <c r="O469" s="246"/>
      <c r="P469" s="246"/>
      <c r="Q469" s="246"/>
      <c r="R469" s="246"/>
      <c r="S469" s="249" t="str">
        <f>IF(BN469&lt;30,$BX$1,IF(BN469&gt;70,$BR$1,$BV$1))</f>
        <v>˅</v>
      </c>
      <c r="T469" s="246"/>
      <c r="U469" s="208" t="s">
        <v>1204</v>
      </c>
      <c r="V469" t="s">
        <v>1205</v>
      </c>
      <c r="X469" s="80">
        <v>10.47</v>
      </c>
      <c r="Y469" s="189"/>
      <c r="Z469" s="189"/>
      <c r="AA469" s="22">
        <f t="shared" ref="AA469:AA475" si="702">AN469+AP469+AR469+AZ469+BB469+BG469+BJ469+BM469+BT469+BW469+BY469+AC469+AI469+BP469+AK469</f>
        <v>16</v>
      </c>
      <c r="AB469" s="336">
        <f t="shared" ref="AB469:AB475" si="703">IF(X469&gt;0,AB$468,0)</f>
        <v>29</v>
      </c>
      <c r="AC469" s="337">
        <f t="shared" ref="AC469:AC475" si="704">IF(AB469&gt;0,AC$468,0)</f>
        <v>-2.5</v>
      </c>
      <c r="AD469" s="366">
        <f>AB469*M542</f>
        <v>0</v>
      </c>
      <c r="AE469" s="337">
        <f>AC469*M542</f>
        <v>0</v>
      </c>
      <c r="AF469" s="332">
        <v>2291667</v>
      </c>
      <c r="AG469" s="332">
        <v>2779125</v>
      </c>
      <c r="AH469" s="225" t="str">
        <f t="shared" ref="AH469:AH475" si="705">IF(AF469&gt;2500000,AQ$2,IF(AF469&gt;1000000,AR$2,IF(AF469&gt;750000,AS$2,IF(AF469&gt;500000,AT$2,IF(AF469&lt;500000,AU$2)))))</f>
        <v>B</v>
      </c>
      <c r="AI469" s="31">
        <f t="shared" ref="AI469:AI475" si="706">IF(AH469=AQ$2,20,IF(AH469=AR$2,15,IF(AH469=AS$2,10,IF(AH469=AT$2,5,IF(AH469=AU$2,0)))))</f>
        <v>15</v>
      </c>
      <c r="AJ469" s="284">
        <v>65</v>
      </c>
      <c r="AK469" s="31">
        <f t="shared" ref="AK469:AK475" si="707">IF(AJ469&gt;84,20,IF(AJ469&gt;80,15,IF(AJ469&gt;75,10,IF(AJ469&gt;70,5,IF(AJ469&gt;49,0,IF(AJ469&lt;1,0,IF(AJ469&lt;20,-20,IF(AJ469&lt;30,-15,IF(AJ469&lt;40,-10,IF(AJ469&lt;50,-5))))))))))</f>
        <v>0</v>
      </c>
      <c r="AL469" s="22"/>
      <c r="AM469" s="371" t="s">
        <v>397</v>
      </c>
      <c r="AN469" s="22">
        <f t="shared" ref="AN469:AN475" si="708">IF(AM469=$AN$1,20,IF(AM469=$AO$1,17,IF(AM469=$AP$1,12,IF(AM469=$AQ$1,5,IF(AM469=$AR$1,0)))))</f>
        <v>17</v>
      </c>
      <c r="AP469" s="31"/>
      <c r="AQ469" s="231" t="s">
        <v>407</v>
      </c>
      <c r="AR469" s="1">
        <f t="shared" ref="AR469:AR475" si="709">IF(AQ469=$AS$1,20,IF(AQ469=$AU$1,18,IF(AQ469=$AW$1,14,IF(AQ469=$AY$1,10,IF(AQ469=$BA$1,5,IF(AQ469=$BC$1,0,IF(AQ469=$BD$1,-2.5)))))))</f>
        <v>-2.5</v>
      </c>
      <c r="AS469" s="189">
        <v>0.41</v>
      </c>
      <c r="AT469" s="22">
        <f t="shared" ref="AT469:AT475" si="710">IF(AS469&lt;1,5,IF(AS469&lt;2,0,IF(AS469&gt;2,-5, IF(AS469=0,5,IF(AS469&lt;0,-7)))))</f>
        <v>5</v>
      </c>
      <c r="AU469" s="189">
        <v>7.42</v>
      </c>
      <c r="AV469" s="22">
        <f t="shared" ref="AV469:AV475" si="711">IF(AU469&lt;0,-7,IF(AU469&lt;15,5,IF(AU469&lt;25,2,IF(AU469=25,-5,IF(AU469&gt;25,0)))))</f>
        <v>5</v>
      </c>
      <c r="AW469" s="189">
        <v>-0.82</v>
      </c>
      <c r="AX469" s="22">
        <f t="shared" ref="AX469:AX475" si="712">IF(AW469=1,5,IF(AW469&lt;1,5,IF(AW469&gt;1,0)))</f>
        <v>5</v>
      </c>
      <c r="AY469" s="273" t="s">
        <v>406</v>
      </c>
      <c r="AZ469" s="189">
        <f t="shared" ref="AZ469:AZ475" si="713">IF(AY469=$AS$1,20,IF(AY469=$AU$1,18,IF(AY469=$AW$1,14,IF(AY469=$AY$1,10,IF(AY469=$BA$1,5,IF(AY469=$BC$1,0,IF(AY469=$BD$1,-2.5)))))))</f>
        <v>0</v>
      </c>
      <c r="BA469" s="18">
        <v>-8.9999999999999993E-3</v>
      </c>
      <c r="BB469" s="1">
        <f t="shared" ref="BB469:BB475" si="714">IF(BA469&gt;0.05,2,IF(BA469&gt;0,1,IF(BA469&lt;-0.05,-1,IF(BA469&lt;0.1,-2))))</f>
        <v>-2</v>
      </c>
      <c r="BC469" s="3">
        <v>45657</v>
      </c>
      <c r="BD469" s="22">
        <v>11.51</v>
      </c>
      <c r="BE469" s="22">
        <f t="shared" ref="BE469:BE475" si="715">X469</f>
        <v>10.47</v>
      </c>
      <c r="BF469" s="18">
        <f t="shared" ref="BF469:BF475" si="716">IF(BD469&gt;0,(BE469-BD469)/BD469,0)</f>
        <v>-9.0356211989574206E-2</v>
      </c>
      <c r="BG469" s="1">
        <f t="shared" ref="BG469:BG475" si="717">IF(BF469&gt;0.05,4,IF(BF469&gt;0,2,IF(BF469&lt;-0.05,-2,IF(BF469&lt;0.1,-4))))</f>
        <v>-2</v>
      </c>
      <c r="BH469" s="225">
        <v>-3</v>
      </c>
      <c r="BI469" s="225" t="e">
        <f>BH469*#REF!</f>
        <v>#REF!</v>
      </c>
      <c r="BJ469" s="225">
        <f t="shared" ref="BJ469:BJ475" si="718">IF(BH469&gt;5,-1,IF(BH469&gt;4,0,IF(BH469&gt;3,1,IF(BH469&gt;2,2,IF(BH469&gt;1,2, IF(BH469=0,2,IF(BH469&lt;-5,-2,IF(BH469&lt;4,2,IF(BH469&lt;0,1)))))))))</f>
        <v>2</v>
      </c>
      <c r="BK469" s="31">
        <v>1</v>
      </c>
      <c r="BL469" s="31" t="e">
        <f>BK469*#REF!</f>
        <v>#REF!</v>
      </c>
      <c r="BM469" s="1">
        <f t="shared" ref="BM469:BM475" si="719">IF(BK469&gt;40,4,IF(BK469&gt;30,3.5,IF(BK469&gt;20,3,IF(BK469&gt;10,2,IF(BK469&gt;0,1,IF(BK469=0,0.5,IF(BK469&lt;-40,-4,IF(BK469&lt;-30,-3,IF(BK469&lt;-20,-2.5,IF(BK469&lt;-10,-2,IF(BK469&lt;0,0)))))))))))</f>
        <v>1</v>
      </c>
      <c r="BN469" s="61">
        <v>14</v>
      </c>
      <c r="BO469" s="61" t="e">
        <f>BN469*#REF!</f>
        <v>#REF!</v>
      </c>
      <c r="BP469" s="1">
        <f t="shared" ref="BP469:BP475" si="720">IF(BN469&lt;10,5,IF(BN469&lt;20,4,IF(BN469&lt;30,3,IF(BN469&lt;40,2,IF(BN469&lt;50,1,IF(BN469=50,0,IF(BN469&gt;90,-5,IF(BN469&gt;80,-4,IF(BN469&gt;70,-3,IF(BN469&gt;60,-2,IF(BN469&gt;50,-1,0)))))))))))</f>
        <v>4</v>
      </c>
      <c r="BQ469" s="206"/>
      <c r="BR469" s="61">
        <v>0</v>
      </c>
      <c r="BS469" s="337" t="e">
        <f>BR469*#REF!</f>
        <v>#REF!</v>
      </c>
      <c r="BT469" s="225">
        <f t="shared" ref="BT469:BT475" si="721">IF(BR469=1,20,IF(BR469&gt;0.9,16,IF(BR469&gt;0.8,12,IF(BR469&gt;0.7,8,IF(BR469&gt;0.6,4,IF(BR469&gt;0.5,0,IF(BR469&gt;0.4,-1,IF(BR469&gt;0.3,-2,IF(BR469&gt;0.2,-3,IF(BR469&gt;0.1,-4,IF(BR469&gt;0,-5,IF(BR469=0,-5))))))))))))</f>
        <v>-5</v>
      </c>
      <c r="BU469" s="61"/>
      <c r="BV469" s="1" t="s">
        <v>414</v>
      </c>
      <c r="BW469" s="1">
        <f t="shared" ref="BW469:BW475" si="722">IF(BV469=$BZ$1,8,IF(BV469=$CA$1,4,IF(BV469=$CB$1,0,IF(BV469=$CC$1,-4,IF(BV469=$CE$1,-8)))))</f>
        <v>-4</v>
      </c>
      <c r="BX469" s="206" t="str">
        <f>BX1</f>
        <v>˅</v>
      </c>
      <c r="BY469" s="206">
        <f t="shared" ref="BY469:BY475" si="723">IF(BX469=BR$1,5,IF(BX469=BV$1,0,IF(BX469=BX$1,-5)))</f>
        <v>-5</v>
      </c>
      <c r="BZ469" s="25"/>
      <c r="CA469" s="1" t="s">
        <v>437</v>
      </c>
      <c r="CB469" s="61"/>
      <c r="CC469" s="61"/>
      <c r="CD469" s="332"/>
      <c r="CE469" t="s">
        <v>1202</v>
      </c>
      <c r="CF469" t="s">
        <v>1203</v>
      </c>
      <c r="CG469" t="s">
        <v>1206</v>
      </c>
      <c r="CH469" t="s">
        <v>1207</v>
      </c>
      <c r="CL469" s="332"/>
      <c r="CR469" t="s">
        <v>1204</v>
      </c>
    </row>
    <row r="470" spans="2:96" x14ac:dyDescent="0.2">
      <c r="B470" s="246"/>
      <c r="C470" s="246"/>
      <c r="D470" s="246"/>
      <c r="E470" s="246"/>
      <c r="F470" s="246"/>
      <c r="G470" s="246"/>
      <c r="H470" s="246"/>
      <c r="I470" s="246"/>
      <c r="J470" s="246"/>
      <c r="K470" s="246"/>
      <c r="L470" s="270"/>
      <c r="M470" s="358"/>
      <c r="N470" s="335"/>
      <c r="O470" s="246"/>
      <c r="P470" s="246"/>
      <c r="Q470" s="246"/>
      <c r="R470" s="246"/>
      <c r="S470" s="249" t="str">
        <f>IF(BN470&lt;30,$BX$1,IF(BN470&gt;70,$BR$1,$BV$1))</f>
        <v>˄</v>
      </c>
      <c r="T470" s="246"/>
      <c r="U470" s="208" t="s">
        <v>1208</v>
      </c>
      <c r="V470" t="s">
        <v>1209</v>
      </c>
      <c r="X470" s="80">
        <v>115.97</v>
      </c>
      <c r="Y470" s="189"/>
      <c r="Z470" s="189"/>
      <c r="AA470" s="22">
        <f t="shared" si="702"/>
        <v>37</v>
      </c>
      <c r="AB470" s="336">
        <f t="shared" si="703"/>
        <v>29</v>
      </c>
      <c r="AC470" s="337">
        <f t="shared" si="704"/>
        <v>-2.5</v>
      </c>
      <c r="AD470" s="366">
        <f>AB470*M543</f>
        <v>0</v>
      </c>
      <c r="AE470" s="337">
        <f>AC470*M543</f>
        <v>0</v>
      </c>
      <c r="AF470" s="332">
        <v>3190172</v>
      </c>
      <c r="AG470" s="332">
        <v>1233281</v>
      </c>
      <c r="AH470" s="225" t="str">
        <f t="shared" si="705"/>
        <v>A</v>
      </c>
      <c r="AI470" s="31">
        <f t="shared" si="706"/>
        <v>20</v>
      </c>
      <c r="AJ470" s="284">
        <v>75</v>
      </c>
      <c r="AK470" s="31">
        <f t="shared" si="707"/>
        <v>5</v>
      </c>
      <c r="AL470" s="22"/>
      <c r="AM470" s="2" t="s">
        <v>399</v>
      </c>
      <c r="AN470" s="22">
        <f t="shared" si="708"/>
        <v>5</v>
      </c>
      <c r="AP470" s="31"/>
      <c r="AQ470" s="271" t="s">
        <v>405</v>
      </c>
      <c r="AR470" s="1">
        <f t="shared" si="709"/>
        <v>5</v>
      </c>
      <c r="AS470" s="189">
        <v>0.62</v>
      </c>
      <c r="AT470" s="22">
        <f t="shared" si="710"/>
        <v>5</v>
      </c>
      <c r="AU470" s="189">
        <v>31.57</v>
      </c>
      <c r="AV470" s="22">
        <f t="shared" si="711"/>
        <v>0</v>
      </c>
      <c r="AW470" s="189">
        <v>3.89</v>
      </c>
      <c r="AX470" s="22">
        <f t="shared" si="712"/>
        <v>0</v>
      </c>
      <c r="AY470" s="231" t="s">
        <v>407</v>
      </c>
      <c r="AZ470" s="189">
        <f t="shared" si="713"/>
        <v>-2.5</v>
      </c>
      <c r="BA470" s="18">
        <v>-2.4E-2</v>
      </c>
      <c r="BB470" s="1">
        <f t="shared" si="714"/>
        <v>-2</v>
      </c>
      <c r="BC470" s="3">
        <v>45657</v>
      </c>
      <c r="BD470" s="22">
        <v>102.86</v>
      </c>
      <c r="BE470" s="22">
        <f t="shared" si="715"/>
        <v>115.97</v>
      </c>
      <c r="BF470" s="18">
        <f t="shared" si="716"/>
        <v>0.12745479292241882</v>
      </c>
      <c r="BG470" s="1">
        <f t="shared" si="717"/>
        <v>4</v>
      </c>
      <c r="BH470" s="225">
        <v>2.5</v>
      </c>
      <c r="BI470" s="225" t="e">
        <f>BH470*#REF!</f>
        <v>#REF!</v>
      </c>
      <c r="BJ470" s="225">
        <f t="shared" si="718"/>
        <v>2</v>
      </c>
      <c r="BK470" s="31">
        <v>7</v>
      </c>
      <c r="BL470" s="31" t="e">
        <f>BK470*#REF!</f>
        <v>#REF!</v>
      </c>
      <c r="BM470" s="1">
        <f t="shared" si="719"/>
        <v>1</v>
      </c>
      <c r="BN470" s="61">
        <v>96</v>
      </c>
      <c r="BO470" s="61" t="e">
        <f>BN470*#REF!</f>
        <v>#REF!</v>
      </c>
      <c r="BP470" s="1">
        <f t="shared" si="720"/>
        <v>-5</v>
      </c>
      <c r="BQ470" s="206"/>
      <c r="BR470" s="61">
        <v>0.36</v>
      </c>
      <c r="BS470" s="337" t="e">
        <f>BR470*#REF!</f>
        <v>#REF!</v>
      </c>
      <c r="BT470" s="225">
        <f t="shared" si="721"/>
        <v>-2</v>
      </c>
      <c r="BU470" s="61"/>
      <c r="BV470" s="1" t="s">
        <v>412</v>
      </c>
      <c r="BW470" s="1">
        <f t="shared" si="722"/>
        <v>4</v>
      </c>
      <c r="BX470" s="206" t="s">
        <v>408</v>
      </c>
      <c r="BY470" s="206">
        <f t="shared" si="723"/>
        <v>5</v>
      </c>
      <c r="BZ470" s="3">
        <v>45945</v>
      </c>
      <c r="CA470" s="1" t="s">
        <v>437</v>
      </c>
      <c r="CB470" s="61"/>
      <c r="CC470" s="61"/>
      <c r="CD470" s="332"/>
      <c r="CE470" t="s">
        <v>1202</v>
      </c>
      <c r="CF470" t="s">
        <v>1203</v>
      </c>
      <c r="CG470" t="s">
        <v>1210</v>
      </c>
      <c r="CH470" t="s">
        <v>1210</v>
      </c>
      <c r="CL470" s="332"/>
      <c r="CR470" t="s">
        <v>1208</v>
      </c>
    </row>
    <row r="471" spans="2:96" x14ac:dyDescent="0.2">
      <c r="B471" s="246"/>
      <c r="C471" s="246"/>
      <c r="D471" s="246"/>
      <c r="E471" s="246"/>
      <c r="F471" s="246"/>
      <c r="G471" s="246"/>
      <c r="H471" s="246"/>
      <c r="I471" s="246"/>
      <c r="J471" s="246"/>
      <c r="K471" s="246"/>
      <c r="L471" s="270"/>
      <c r="M471" s="358"/>
      <c r="N471" s="335"/>
      <c r="O471" s="246"/>
      <c r="P471" s="246"/>
      <c r="Q471" s="246"/>
      <c r="R471" s="246"/>
      <c r="S471" s="249" t="str">
        <f>IF(BN471&lt;30,$BX$1,IF(BN471&gt;70,$BR$1,$BV$1))</f>
        <v>˄</v>
      </c>
      <c r="T471" s="246"/>
      <c r="U471" s="208" t="s">
        <v>1211</v>
      </c>
      <c r="V471" t="s">
        <v>1212</v>
      </c>
      <c r="W471" s="183"/>
      <c r="X471" s="80">
        <v>959.61</v>
      </c>
      <c r="Y471" s="189"/>
      <c r="Z471" s="189"/>
      <c r="AA471" s="22">
        <f t="shared" si="702"/>
        <v>31</v>
      </c>
      <c r="AB471" s="336">
        <f t="shared" si="703"/>
        <v>29</v>
      </c>
      <c r="AC471" s="337">
        <f t="shared" si="704"/>
        <v>-2.5</v>
      </c>
      <c r="AD471" s="366">
        <f>AB471*M544</f>
        <v>0</v>
      </c>
      <c r="AE471" s="337">
        <f>AC471*M544</f>
        <v>0</v>
      </c>
      <c r="AF471" s="332">
        <v>6778788</v>
      </c>
      <c r="AG471" s="332">
        <v>4522121</v>
      </c>
      <c r="AH471" s="225" t="str">
        <f t="shared" si="705"/>
        <v>A</v>
      </c>
      <c r="AI471" s="31">
        <f t="shared" si="706"/>
        <v>20</v>
      </c>
      <c r="AJ471" s="284">
        <v>81</v>
      </c>
      <c r="AK471" s="31">
        <f t="shared" si="707"/>
        <v>15</v>
      </c>
      <c r="AL471" s="22"/>
      <c r="AM471" s="2" t="s">
        <v>399</v>
      </c>
      <c r="AN471" s="22">
        <f t="shared" si="708"/>
        <v>5</v>
      </c>
      <c r="AP471" s="31"/>
      <c r="AQ471" s="231" t="s">
        <v>407</v>
      </c>
      <c r="AR471" s="1">
        <f t="shared" si="709"/>
        <v>-2.5</v>
      </c>
      <c r="AS471" s="189">
        <v>0</v>
      </c>
      <c r="AT471" s="22">
        <f t="shared" si="710"/>
        <v>5</v>
      </c>
      <c r="AU471" s="189">
        <v>48.55</v>
      </c>
      <c r="AV471" s="22">
        <f t="shared" si="711"/>
        <v>0</v>
      </c>
      <c r="AW471" s="189" t="s">
        <v>524</v>
      </c>
      <c r="AX471" s="22">
        <f t="shared" si="712"/>
        <v>0</v>
      </c>
      <c r="AY471" s="273" t="s">
        <v>406</v>
      </c>
      <c r="AZ471" s="189">
        <f t="shared" si="713"/>
        <v>0</v>
      </c>
      <c r="BA471" s="18">
        <v>-0.01</v>
      </c>
      <c r="BB471" s="1">
        <f t="shared" si="714"/>
        <v>-2</v>
      </c>
      <c r="BC471" s="3">
        <v>45657</v>
      </c>
      <c r="BD471" s="22">
        <v>1101.24</v>
      </c>
      <c r="BE471" s="22">
        <f t="shared" si="715"/>
        <v>959.61</v>
      </c>
      <c r="BF471" s="18">
        <f t="shared" si="716"/>
        <v>-0.12860956739675275</v>
      </c>
      <c r="BG471" s="1">
        <f t="shared" si="717"/>
        <v>-2</v>
      </c>
      <c r="BH471" s="225">
        <v>0.5</v>
      </c>
      <c r="BI471" s="225" t="e">
        <f>BH471*#REF!</f>
        <v>#REF!</v>
      </c>
      <c r="BJ471" s="225">
        <f t="shared" si="718"/>
        <v>2</v>
      </c>
      <c r="BK471" s="31">
        <v>-11</v>
      </c>
      <c r="BL471" s="31" t="e">
        <f>BK471*#REF!</f>
        <v>#REF!</v>
      </c>
      <c r="BM471" s="1">
        <f t="shared" si="719"/>
        <v>-2</v>
      </c>
      <c r="BN471" s="61">
        <v>88</v>
      </c>
      <c r="BO471" s="61" t="e">
        <f>BN471*#REF!</f>
        <v>#REF!</v>
      </c>
      <c r="BP471" s="1">
        <f t="shared" si="720"/>
        <v>-4</v>
      </c>
      <c r="BQ471" s="206"/>
      <c r="BR471" s="61">
        <v>0.1</v>
      </c>
      <c r="BS471" s="337" t="e">
        <f>BR471*#REF!</f>
        <v>#REF!</v>
      </c>
      <c r="BT471" s="225">
        <f t="shared" si="721"/>
        <v>-5</v>
      </c>
      <c r="BU471" s="61"/>
      <c r="BV471" s="1" t="s">
        <v>412</v>
      </c>
      <c r="BW471" s="1">
        <f t="shared" si="722"/>
        <v>4</v>
      </c>
      <c r="BX471" s="206" t="s">
        <v>408</v>
      </c>
      <c r="BY471" s="206">
        <f t="shared" si="723"/>
        <v>5</v>
      </c>
      <c r="BZ471" s="3"/>
      <c r="CA471" s="1" t="s">
        <v>510</v>
      </c>
      <c r="CB471" s="61"/>
      <c r="CC471" s="61"/>
      <c r="CD471" s="332"/>
      <c r="CE471" t="s">
        <v>1202</v>
      </c>
      <c r="CF471" t="s">
        <v>1213</v>
      </c>
      <c r="CG471" t="s">
        <v>1213</v>
      </c>
      <c r="CH471" t="s">
        <v>1214</v>
      </c>
      <c r="CL471" s="332"/>
      <c r="CR471" t="s">
        <v>1211</v>
      </c>
    </row>
    <row r="472" spans="2:96" x14ac:dyDescent="0.2">
      <c r="B472" s="246"/>
      <c r="C472" s="246"/>
      <c r="D472" s="246"/>
      <c r="E472" s="246"/>
      <c r="F472" s="246"/>
      <c r="G472" s="246"/>
      <c r="H472" s="246"/>
      <c r="I472" s="246"/>
      <c r="J472" s="246"/>
      <c r="K472" s="246"/>
      <c r="L472" s="270"/>
      <c r="M472" s="358"/>
      <c r="N472" s="335"/>
      <c r="O472" s="246"/>
      <c r="P472" s="246"/>
      <c r="Q472" s="246"/>
      <c r="R472" s="246"/>
      <c r="S472" s="249" t="str">
        <f>IF(BN472&lt;30,$BX$1,IF(BN472&gt;70,$BR$1,$BV$1))</f>
        <v>˃</v>
      </c>
      <c r="T472" s="246"/>
      <c r="U472" s="208" t="s">
        <v>1215</v>
      </c>
      <c r="V472" t="s">
        <v>1216</v>
      </c>
      <c r="X472">
        <v>175.14</v>
      </c>
      <c r="Y472" s="189"/>
      <c r="Z472" s="189"/>
      <c r="AA472" s="22">
        <f t="shared" si="702"/>
        <v>44</v>
      </c>
      <c r="AB472" s="336">
        <f t="shared" si="703"/>
        <v>29</v>
      </c>
      <c r="AC472" s="337">
        <f t="shared" si="704"/>
        <v>-2.5</v>
      </c>
      <c r="AD472" s="366">
        <f>AB472*M545</f>
        <v>0</v>
      </c>
      <c r="AE472" s="337">
        <f>AC472*M545</f>
        <v>0</v>
      </c>
      <c r="AF472" s="332">
        <v>1380800</v>
      </c>
      <c r="AG472" s="332">
        <v>142725</v>
      </c>
      <c r="AH472" s="225" t="str">
        <f t="shared" si="705"/>
        <v>B</v>
      </c>
      <c r="AI472" s="31">
        <f t="shared" si="706"/>
        <v>15</v>
      </c>
      <c r="AJ472" s="284">
        <v>72</v>
      </c>
      <c r="AK472" s="31">
        <f t="shared" si="707"/>
        <v>5</v>
      </c>
      <c r="AL472" s="22"/>
      <c r="AM472" s="371" t="s">
        <v>397</v>
      </c>
      <c r="AN472" s="22">
        <f t="shared" si="708"/>
        <v>17</v>
      </c>
      <c r="AP472" s="31"/>
      <c r="AQ472" s="271" t="s">
        <v>405</v>
      </c>
      <c r="AR472" s="1">
        <f t="shared" si="709"/>
        <v>5</v>
      </c>
      <c r="AS472" s="189">
        <v>0.85</v>
      </c>
      <c r="AT472" s="22">
        <f t="shared" si="710"/>
        <v>5</v>
      </c>
      <c r="AU472" s="189">
        <v>44.24</v>
      </c>
      <c r="AV472" s="22">
        <f t="shared" si="711"/>
        <v>0</v>
      </c>
      <c r="AW472" s="189">
        <v>22.18</v>
      </c>
      <c r="AX472" s="22">
        <f t="shared" si="712"/>
        <v>0</v>
      </c>
      <c r="AY472" s="231" t="s">
        <v>407</v>
      </c>
      <c r="AZ472" s="189">
        <f t="shared" si="713"/>
        <v>-2.5</v>
      </c>
      <c r="BA472" s="18">
        <v>0.13100000000000001</v>
      </c>
      <c r="BB472" s="1">
        <f t="shared" si="714"/>
        <v>2</v>
      </c>
      <c r="BC472" s="3">
        <v>45657</v>
      </c>
      <c r="BD472" s="22">
        <v>173.4</v>
      </c>
      <c r="BE472" s="22">
        <f t="shared" si="715"/>
        <v>175.14</v>
      </c>
      <c r="BF472" s="18">
        <f t="shared" si="716"/>
        <v>1.0034602076124456E-2</v>
      </c>
      <c r="BG472" s="1">
        <f t="shared" si="717"/>
        <v>2</v>
      </c>
      <c r="BH472" s="225">
        <v>1</v>
      </c>
      <c r="BI472" s="225" t="e">
        <f>BH472*#REF!</f>
        <v>#REF!</v>
      </c>
      <c r="BJ472" s="225">
        <f t="shared" si="718"/>
        <v>2</v>
      </c>
      <c r="BK472" s="31">
        <v>20</v>
      </c>
      <c r="BL472" s="31" t="e">
        <f>BK472*#REF!</f>
        <v>#REF!</v>
      </c>
      <c r="BM472" s="1">
        <f t="shared" si="719"/>
        <v>2</v>
      </c>
      <c r="BN472" s="61">
        <v>42</v>
      </c>
      <c r="BO472" s="61" t="e">
        <f>BN472*#REF!</f>
        <v>#REF!</v>
      </c>
      <c r="BP472" s="1">
        <f t="shared" si="720"/>
        <v>1</v>
      </c>
      <c r="BQ472" s="206"/>
      <c r="BR472" s="61">
        <v>0.28000000000000003</v>
      </c>
      <c r="BS472" s="337" t="e">
        <f>BR472*#REF!</f>
        <v>#REF!</v>
      </c>
      <c r="BT472" s="225">
        <f t="shared" si="721"/>
        <v>-3</v>
      </c>
      <c r="BU472" s="61"/>
      <c r="BV472" s="1" t="s">
        <v>414</v>
      </c>
      <c r="BW472" s="1">
        <f t="shared" si="722"/>
        <v>-4</v>
      </c>
      <c r="BX472" s="206" t="s">
        <v>408</v>
      </c>
      <c r="BY472" s="206">
        <f t="shared" si="723"/>
        <v>5</v>
      </c>
      <c r="BZ472" s="3">
        <v>45984</v>
      </c>
      <c r="CA472" s="1" t="s">
        <v>437</v>
      </c>
      <c r="CB472" s="61"/>
      <c r="CC472" s="61"/>
      <c r="CD472" s="332"/>
      <c r="CE472" t="s">
        <v>1202</v>
      </c>
      <c r="CF472" t="s">
        <v>1213</v>
      </c>
      <c r="CG472" t="s">
        <v>1213</v>
      </c>
      <c r="CH472" t="s">
        <v>1214</v>
      </c>
      <c r="CL472" s="332"/>
      <c r="CR472" t="s">
        <v>1215</v>
      </c>
    </row>
    <row r="473" spans="2:96" ht="17.25" hidden="1" customHeight="1" x14ac:dyDescent="0.2">
      <c r="B473" s="246"/>
      <c r="C473" s="246"/>
      <c r="D473" s="246"/>
      <c r="E473" s="246"/>
      <c r="F473" s="246"/>
      <c r="G473" s="246"/>
      <c r="H473" s="246"/>
      <c r="I473" s="246"/>
      <c r="J473" s="246"/>
      <c r="K473" s="246"/>
      <c r="L473" s="270"/>
      <c r="M473" s="358"/>
      <c r="N473" s="335"/>
      <c r="O473" s="246"/>
      <c r="P473" s="246"/>
      <c r="Q473" s="246"/>
      <c r="R473" s="246"/>
      <c r="S473" s="249"/>
      <c r="T473" s="208"/>
      <c r="U473" s="444"/>
      <c r="X473" s="80"/>
      <c r="Y473" s="189"/>
      <c r="Z473" s="189"/>
      <c r="AA473" s="22">
        <f t="shared" si="702"/>
        <v>1.5</v>
      </c>
      <c r="AB473" s="336">
        <f t="shared" si="703"/>
        <v>0</v>
      </c>
      <c r="AC473" s="337">
        <f t="shared" si="704"/>
        <v>0</v>
      </c>
      <c r="AD473" s="366">
        <f>AB473*M473</f>
        <v>0</v>
      </c>
      <c r="AE473" s="337">
        <f>AC473*M473</f>
        <v>0</v>
      </c>
      <c r="AF473" s="332"/>
      <c r="AG473" s="332"/>
      <c r="AH473" s="225" t="str">
        <f t="shared" si="705"/>
        <v>F</v>
      </c>
      <c r="AI473" s="31">
        <f t="shared" si="706"/>
        <v>0</v>
      </c>
      <c r="AJ473" s="284"/>
      <c r="AK473" s="31">
        <f t="shared" si="707"/>
        <v>0</v>
      </c>
      <c r="AL473" s="22"/>
      <c r="AM473" s="2"/>
      <c r="AN473" s="22" t="b">
        <f t="shared" si="708"/>
        <v>0</v>
      </c>
      <c r="AP473" s="31"/>
      <c r="AQ473" s="175"/>
      <c r="AR473" s="1" t="b">
        <f t="shared" si="709"/>
        <v>0</v>
      </c>
      <c r="AS473" s="189"/>
      <c r="AT473" s="22">
        <f t="shared" si="710"/>
        <v>5</v>
      </c>
      <c r="AU473" s="189"/>
      <c r="AV473" s="22">
        <f t="shared" si="711"/>
        <v>5</v>
      </c>
      <c r="AW473" s="189"/>
      <c r="AX473" s="22">
        <f t="shared" si="712"/>
        <v>5</v>
      </c>
      <c r="AY473" s="189"/>
      <c r="AZ473" s="189" t="b">
        <f t="shared" si="713"/>
        <v>0</v>
      </c>
      <c r="BA473" s="18"/>
      <c r="BB473" s="1">
        <f t="shared" si="714"/>
        <v>-2</v>
      </c>
      <c r="BC473" s="3">
        <v>45657</v>
      </c>
      <c r="BD473" s="22"/>
      <c r="BE473" s="22">
        <f t="shared" si="715"/>
        <v>0</v>
      </c>
      <c r="BF473" s="18">
        <f t="shared" si="716"/>
        <v>0</v>
      </c>
      <c r="BG473" s="1">
        <f t="shared" si="717"/>
        <v>-4</v>
      </c>
      <c r="BH473" s="225"/>
      <c r="BI473" s="225">
        <f>BH473*M473</f>
        <v>0</v>
      </c>
      <c r="BJ473" s="225">
        <f t="shared" si="718"/>
        <v>2</v>
      </c>
      <c r="BK473" s="31"/>
      <c r="BL473" s="31">
        <f>BK473*M473</f>
        <v>0</v>
      </c>
      <c r="BM473" s="1">
        <f t="shared" si="719"/>
        <v>0.5</v>
      </c>
      <c r="BN473" s="61"/>
      <c r="BO473" s="61">
        <f>BN473*M473</f>
        <v>0</v>
      </c>
      <c r="BP473" s="1">
        <f t="shared" si="720"/>
        <v>5</v>
      </c>
      <c r="BQ473" s="206"/>
      <c r="BR473" s="61"/>
      <c r="BS473" s="337">
        <f>BR473*M473</f>
        <v>0</v>
      </c>
      <c r="BT473" s="225">
        <f t="shared" si="721"/>
        <v>-5</v>
      </c>
      <c r="BU473" s="61"/>
      <c r="BV473" s="1"/>
      <c r="BW473" s="1" t="b">
        <f t="shared" si="722"/>
        <v>0</v>
      </c>
      <c r="BX473" s="206" t="s">
        <v>408</v>
      </c>
      <c r="BY473" s="206">
        <f t="shared" si="723"/>
        <v>5</v>
      </c>
      <c r="BZ473" s="3"/>
      <c r="CA473" s="1" t="s">
        <v>437</v>
      </c>
      <c r="CB473" s="61"/>
      <c r="CC473" s="61"/>
      <c r="CD473" s="332"/>
      <c r="CL473" s="332"/>
    </row>
    <row r="474" spans="2:96" ht="17.25" hidden="1" customHeight="1" x14ac:dyDescent="0.2">
      <c r="B474" s="246"/>
      <c r="C474" s="246"/>
      <c r="D474" s="246"/>
      <c r="E474" s="246"/>
      <c r="F474" s="246"/>
      <c r="G474" s="246"/>
      <c r="H474" s="246"/>
      <c r="I474" s="246"/>
      <c r="J474" s="246"/>
      <c r="K474" s="246"/>
      <c r="L474" s="270"/>
      <c r="M474" s="358"/>
      <c r="N474" s="335"/>
      <c r="O474" s="246"/>
      <c r="P474" s="246"/>
      <c r="Q474" s="246"/>
      <c r="R474" s="246"/>
      <c r="S474" s="249"/>
      <c r="T474" s="208"/>
      <c r="U474" s="444"/>
      <c r="X474" s="80"/>
      <c r="Y474" s="189"/>
      <c r="Z474" s="189"/>
      <c r="AA474" s="22">
        <f t="shared" si="702"/>
        <v>1.5</v>
      </c>
      <c r="AB474" s="336">
        <f t="shared" si="703"/>
        <v>0</v>
      </c>
      <c r="AC474" s="337">
        <f t="shared" si="704"/>
        <v>0</v>
      </c>
      <c r="AD474" s="366">
        <f>AB474*M474</f>
        <v>0</v>
      </c>
      <c r="AE474" s="337">
        <f>AC474*M474</f>
        <v>0</v>
      </c>
      <c r="AF474" s="332"/>
      <c r="AG474" s="332"/>
      <c r="AH474" s="225" t="str">
        <f t="shared" si="705"/>
        <v>F</v>
      </c>
      <c r="AI474" s="31">
        <f t="shared" si="706"/>
        <v>0</v>
      </c>
      <c r="AJ474" s="284"/>
      <c r="AK474" s="31">
        <f t="shared" si="707"/>
        <v>0</v>
      </c>
      <c r="AL474" s="22"/>
      <c r="AM474" s="2"/>
      <c r="AN474" s="22" t="b">
        <f t="shared" si="708"/>
        <v>0</v>
      </c>
      <c r="AP474" s="31"/>
      <c r="AQ474" s="175"/>
      <c r="AR474" s="1" t="b">
        <f t="shared" si="709"/>
        <v>0</v>
      </c>
      <c r="AS474" s="189"/>
      <c r="AT474" s="22">
        <f t="shared" si="710"/>
        <v>5</v>
      </c>
      <c r="AU474" s="189"/>
      <c r="AV474" s="22">
        <f t="shared" si="711"/>
        <v>5</v>
      </c>
      <c r="AW474" s="189"/>
      <c r="AX474" s="22">
        <f t="shared" si="712"/>
        <v>5</v>
      </c>
      <c r="AY474" s="189"/>
      <c r="AZ474" s="189" t="b">
        <f t="shared" si="713"/>
        <v>0</v>
      </c>
      <c r="BA474" s="18"/>
      <c r="BB474" s="1">
        <f t="shared" si="714"/>
        <v>-2</v>
      </c>
      <c r="BC474" s="3">
        <v>45657</v>
      </c>
      <c r="BD474" s="22"/>
      <c r="BE474" s="22">
        <f t="shared" si="715"/>
        <v>0</v>
      </c>
      <c r="BF474" s="18">
        <f t="shared" si="716"/>
        <v>0</v>
      </c>
      <c r="BG474" s="1">
        <f t="shared" si="717"/>
        <v>-4</v>
      </c>
      <c r="BH474" s="225"/>
      <c r="BI474" s="225">
        <f>BH474*M474</f>
        <v>0</v>
      </c>
      <c r="BJ474" s="225">
        <f t="shared" si="718"/>
        <v>2</v>
      </c>
      <c r="BK474" s="31"/>
      <c r="BL474" s="31">
        <f>BK474*M474</f>
        <v>0</v>
      </c>
      <c r="BM474" s="1">
        <f t="shared" si="719"/>
        <v>0.5</v>
      </c>
      <c r="BN474" s="61"/>
      <c r="BO474" s="61">
        <f>BN474*M474</f>
        <v>0</v>
      </c>
      <c r="BP474" s="1">
        <f t="shared" si="720"/>
        <v>5</v>
      </c>
      <c r="BQ474" s="206"/>
      <c r="BR474" s="61"/>
      <c r="BS474" s="337">
        <f>BR474*M474</f>
        <v>0</v>
      </c>
      <c r="BT474" s="225">
        <f t="shared" si="721"/>
        <v>-5</v>
      </c>
      <c r="BU474" s="61"/>
      <c r="BV474" s="1"/>
      <c r="BW474" s="1" t="b">
        <f t="shared" si="722"/>
        <v>0</v>
      </c>
      <c r="BX474" s="206" t="s">
        <v>408</v>
      </c>
      <c r="BY474" s="206">
        <f t="shared" si="723"/>
        <v>5</v>
      </c>
      <c r="BZ474" s="3"/>
      <c r="CA474" s="1" t="s">
        <v>437</v>
      </c>
      <c r="CB474" s="61"/>
      <c r="CC474" s="61"/>
      <c r="CD474" s="332"/>
      <c r="CL474" s="332"/>
    </row>
    <row r="475" spans="2:96" ht="17.25" hidden="1" customHeight="1" x14ac:dyDescent="0.2">
      <c r="B475" s="246"/>
      <c r="C475" s="246"/>
      <c r="D475" s="246"/>
      <c r="E475" s="246"/>
      <c r="F475" s="246"/>
      <c r="G475" s="246"/>
      <c r="H475" s="246"/>
      <c r="I475" s="246"/>
      <c r="J475" s="246"/>
      <c r="K475" s="246"/>
      <c r="L475" s="270"/>
      <c r="M475" s="358"/>
      <c r="N475" s="335"/>
      <c r="O475" s="246"/>
      <c r="P475" s="246"/>
      <c r="Q475" s="246"/>
      <c r="R475" s="246"/>
      <c r="S475" s="249"/>
      <c r="T475" s="208"/>
      <c r="U475" s="444"/>
      <c r="X475" s="80"/>
      <c r="Y475" s="189"/>
      <c r="Z475" s="189"/>
      <c r="AA475" s="22">
        <f t="shared" si="702"/>
        <v>1.5</v>
      </c>
      <c r="AB475" s="336">
        <f t="shared" si="703"/>
        <v>0</v>
      </c>
      <c r="AC475" s="337">
        <f t="shared" si="704"/>
        <v>0</v>
      </c>
      <c r="AD475" s="366">
        <f>AB475*M475</f>
        <v>0</v>
      </c>
      <c r="AE475" s="337">
        <f>AC475*M475</f>
        <v>0</v>
      </c>
      <c r="AF475" s="332"/>
      <c r="AG475" s="332"/>
      <c r="AH475" s="225" t="str">
        <f t="shared" si="705"/>
        <v>F</v>
      </c>
      <c r="AI475" s="31">
        <f t="shared" si="706"/>
        <v>0</v>
      </c>
      <c r="AJ475" s="284"/>
      <c r="AK475" s="31">
        <f t="shared" si="707"/>
        <v>0</v>
      </c>
      <c r="AL475" s="22"/>
      <c r="AM475" s="2"/>
      <c r="AN475" s="22" t="b">
        <f t="shared" si="708"/>
        <v>0</v>
      </c>
      <c r="AP475" s="31"/>
      <c r="AQ475" s="175"/>
      <c r="AR475" s="1" t="b">
        <f t="shared" si="709"/>
        <v>0</v>
      </c>
      <c r="AS475" s="189"/>
      <c r="AT475" s="22">
        <f t="shared" si="710"/>
        <v>5</v>
      </c>
      <c r="AU475" s="189"/>
      <c r="AV475" s="22">
        <f t="shared" si="711"/>
        <v>5</v>
      </c>
      <c r="AW475" s="189"/>
      <c r="AX475" s="22">
        <f t="shared" si="712"/>
        <v>5</v>
      </c>
      <c r="AY475" s="189"/>
      <c r="AZ475" s="189" t="b">
        <f t="shared" si="713"/>
        <v>0</v>
      </c>
      <c r="BA475" s="18"/>
      <c r="BB475" s="1">
        <f t="shared" si="714"/>
        <v>-2</v>
      </c>
      <c r="BC475" s="3">
        <v>45657</v>
      </c>
      <c r="BD475" s="22"/>
      <c r="BE475" s="22">
        <f t="shared" si="715"/>
        <v>0</v>
      </c>
      <c r="BF475" s="18">
        <f t="shared" si="716"/>
        <v>0</v>
      </c>
      <c r="BG475" s="1">
        <f t="shared" si="717"/>
        <v>-4</v>
      </c>
      <c r="BH475" s="225"/>
      <c r="BI475" s="225">
        <f>BH475*M475</f>
        <v>0</v>
      </c>
      <c r="BJ475" s="225">
        <f t="shared" si="718"/>
        <v>2</v>
      </c>
      <c r="BK475" s="31"/>
      <c r="BL475" s="31">
        <f>BK475*M475</f>
        <v>0</v>
      </c>
      <c r="BM475" s="1">
        <f t="shared" si="719"/>
        <v>0.5</v>
      </c>
      <c r="BN475" s="61"/>
      <c r="BO475" s="61">
        <f>BN475*M475</f>
        <v>0</v>
      </c>
      <c r="BP475" s="1">
        <f t="shared" si="720"/>
        <v>5</v>
      </c>
      <c r="BQ475" s="206"/>
      <c r="BR475" s="61"/>
      <c r="BS475" s="337">
        <f>BR475*M475</f>
        <v>0</v>
      </c>
      <c r="BT475" s="225">
        <f t="shared" si="721"/>
        <v>-5</v>
      </c>
      <c r="BU475" s="61"/>
      <c r="BV475" s="1"/>
      <c r="BW475" s="1" t="b">
        <f t="shared" si="722"/>
        <v>0</v>
      </c>
      <c r="BX475" s="206" t="s">
        <v>408</v>
      </c>
      <c r="BY475" s="206">
        <f t="shared" si="723"/>
        <v>5</v>
      </c>
      <c r="BZ475" s="3"/>
      <c r="CA475" s="1" t="s">
        <v>437</v>
      </c>
      <c r="CB475" s="61"/>
      <c r="CC475" s="61"/>
      <c r="CD475" s="332"/>
      <c r="CL475" s="332"/>
    </row>
    <row r="476" spans="2:96" ht="17.25" customHeight="1" x14ac:dyDescent="0.2">
      <c r="B476" s="246"/>
      <c r="C476" s="246"/>
      <c r="D476" s="246"/>
      <c r="E476" s="246"/>
      <c r="F476" s="246"/>
      <c r="G476" s="246"/>
      <c r="H476" s="246"/>
      <c r="I476" s="246"/>
      <c r="J476" s="246"/>
      <c r="K476" s="246"/>
      <c r="L476" s="270"/>
      <c r="M476" s="358"/>
      <c r="N476" s="335"/>
      <c r="O476" s="246"/>
      <c r="P476" s="246"/>
      <c r="Q476" s="246"/>
      <c r="R476" s="246"/>
      <c r="S476" s="249"/>
      <c r="T476" s="445"/>
      <c r="U476" s="444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  <c r="BA476" s="80"/>
      <c r="BB476" s="80"/>
      <c r="BC476" s="80"/>
      <c r="BD476" s="80"/>
      <c r="BE476" s="80"/>
      <c r="BF476" s="80"/>
      <c r="BG476" s="80"/>
      <c r="BH476" s="80"/>
      <c r="BI476" s="80"/>
      <c r="BJ476" s="80"/>
      <c r="BK476" s="80"/>
      <c r="BL476" s="80"/>
      <c r="BM476" s="80"/>
      <c r="BN476" s="80"/>
      <c r="BO476" s="80"/>
      <c r="BP476" s="80"/>
      <c r="BQ476" s="80"/>
      <c r="BR476" s="80"/>
      <c r="BS476" s="80"/>
      <c r="BT476" s="80"/>
      <c r="BU476" s="80"/>
      <c r="BV476" s="80"/>
      <c r="BW476" s="80"/>
      <c r="BX476" s="80"/>
      <c r="BY476" s="80"/>
      <c r="BZ476" s="80"/>
      <c r="CA476" s="1"/>
      <c r="CB476" s="61"/>
      <c r="CC476" s="61"/>
      <c r="CD476" s="332"/>
      <c r="CL476" s="332"/>
    </row>
    <row r="477" spans="2:96" ht="17.25" customHeight="1" x14ac:dyDescent="0.2">
      <c r="B477" s="246"/>
      <c r="C477" s="246"/>
      <c r="D477" s="246"/>
      <c r="E477" s="246"/>
      <c r="F477" s="246"/>
      <c r="G477" s="246"/>
      <c r="H477" s="246"/>
      <c r="I477" s="246"/>
      <c r="J477" s="246"/>
      <c r="K477" s="246"/>
      <c r="L477" s="270"/>
      <c r="M477" s="358"/>
      <c r="N477" s="335"/>
      <c r="O477" s="246"/>
      <c r="P477" s="246"/>
      <c r="Q477" s="246"/>
      <c r="R477" s="246"/>
      <c r="S477" s="249"/>
      <c r="T477" s="456" t="s">
        <v>665</v>
      </c>
      <c r="U477" s="444" t="s">
        <v>1213</v>
      </c>
      <c r="X477" s="80"/>
      <c r="Y477" s="80"/>
      <c r="Z477" s="80"/>
      <c r="AA477" s="80"/>
      <c r="AB477" s="455">
        <f>VLOOKUP(CLEAN(TRIM(T477)), 'ETF''s'!$B$7:$C$42, 2, FALSE)</f>
        <v>20</v>
      </c>
      <c r="AC477" s="506">
        <f>VLOOKUP(CLEAN(TRIM(T477)), 'ETF''s'!$B$7:$D$42, 3, FALSE)</f>
        <v>18</v>
      </c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  <c r="BA477" s="80"/>
      <c r="BB477" s="80"/>
      <c r="BC477" s="80"/>
      <c r="BD477" s="80"/>
      <c r="BE477" s="80"/>
      <c r="BF477" s="80"/>
      <c r="BG477" s="80"/>
      <c r="BH477" s="80"/>
      <c r="BI477" s="80"/>
      <c r="BJ477" s="80"/>
      <c r="BK477" s="80"/>
      <c r="BL477" s="80"/>
      <c r="BM477" s="80"/>
      <c r="BN477" s="80"/>
      <c r="BO477" s="80"/>
      <c r="BP477" s="80"/>
      <c r="BQ477" s="80"/>
      <c r="BR477" s="80"/>
      <c r="BS477" s="80"/>
      <c r="BT477" s="80"/>
      <c r="BU477" s="80"/>
      <c r="BV477" s="80"/>
      <c r="BW477" s="80"/>
      <c r="BX477" s="80"/>
      <c r="BY477" s="80"/>
      <c r="BZ477" s="80"/>
      <c r="CA477" s="1"/>
      <c r="CB477" s="61"/>
      <c r="CC477" s="61"/>
      <c r="CD477" s="332"/>
      <c r="CL477" s="332"/>
      <c r="CR477" t="s">
        <v>1213</v>
      </c>
    </row>
    <row r="478" spans="2:96" x14ac:dyDescent="0.2">
      <c r="B478" s="246"/>
      <c r="C478" s="246"/>
      <c r="D478" s="246"/>
      <c r="E478" s="246"/>
      <c r="F478" s="246"/>
      <c r="G478" s="246"/>
      <c r="H478" s="246"/>
      <c r="I478" s="246"/>
      <c r="J478" s="246"/>
      <c r="K478" s="246"/>
      <c r="L478" s="270"/>
      <c r="M478" s="358"/>
      <c r="N478" s="335"/>
      <c r="O478" s="246"/>
      <c r="P478" s="246"/>
      <c r="Q478" s="246"/>
      <c r="R478" s="246"/>
      <c r="S478" s="249" t="str">
        <f>IF(BN478&lt;30,$BX$1,IF(BN478&gt;70,$BR$1,$BV$1))</f>
        <v>˅</v>
      </c>
      <c r="T478" s="324"/>
      <c r="U478" s="208" t="s">
        <v>1217</v>
      </c>
      <c r="V478" t="s">
        <v>1218</v>
      </c>
      <c r="X478" s="80">
        <v>9.2899999999999991</v>
      </c>
      <c r="Y478" s="189"/>
      <c r="Z478" s="189"/>
      <c r="AA478" s="22">
        <f>AN478+AP478+AR478+AZ478+BB478+BG478+BJ478+BM478+BT478+BW478+BY478+AC478+AI478+BP478+AK478</f>
        <v>109</v>
      </c>
      <c r="AB478" s="336">
        <f>IF(X478&gt;0,AB$477,0)</f>
        <v>20</v>
      </c>
      <c r="AC478" s="337">
        <f>IF(AB478&gt;0,AC$477,0)</f>
        <v>18</v>
      </c>
      <c r="AD478" s="366">
        <f>AB478*M551</f>
        <v>0</v>
      </c>
      <c r="AE478" s="337">
        <f>AC478*M551</f>
        <v>0</v>
      </c>
      <c r="AF478" s="332">
        <v>5266926</v>
      </c>
      <c r="AG478" s="332">
        <v>-576654</v>
      </c>
      <c r="AH478" s="225" t="str">
        <f>IF(AF478&gt;2500000,AQ$2,IF(AF478&gt;1000000,AR$2,IF(AF478&gt;750000,AS$2,IF(AF478&gt;500000,AT$2,IF(AF478&lt;500000,AU$2)))))</f>
        <v>A</v>
      </c>
      <c r="AI478" s="31">
        <f>IF(AH478=AQ$2,20,IF(AH478=AR$2,15,IF(AH478=AS$2,10,IF(AH478=AT$2,5,IF(AH478=AU$2,0)))))</f>
        <v>20</v>
      </c>
      <c r="AJ478" s="2">
        <v>40</v>
      </c>
      <c r="AK478" s="31">
        <f>IF(AJ478&gt;84,20,IF(AJ478&gt;80,15,IF(AJ478&gt;75,10,IF(AJ478&gt;70,5,IF(AJ478&gt;49,0,IF(AJ478&lt;1,0,IF(AJ478&lt;20,-20,IF(AJ478&lt;30,-15,IF(AJ478&lt;40,-10,IF(AJ478&lt;50,-5))))))))))</f>
        <v>-5</v>
      </c>
      <c r="AL478" s="22"/>
      <c r="AM478" s="371" t="s">
        <v>397</v>
      </c>
      <c r="AN478" s="22">
        <f>IF(AM478=$AN$1,20,IF(AM478=$AO$1,17,IF(AM478=$AP$1,12,IF(AM478=$AQ$1,5,IF(AM478=$AR$1,0)))))</f>
        <v>17</v>
      </c>
      <c r="AP478" s="31"/>
      <c r="AQ478" s="239" t="s">
        <v>402</v>
      </c>
      <c r="AR478" s="1">
        <f>IF(AQ478=$AS$1,20,IF(AQ478=$AU$1,18,IF(AQ478=$AW$1,14,IF(AQ478=$AY$1,10,IF(AQ478=$BA$1,5,IF(AQ478=$BC$1,0,IF(AQ478=$BD$1,-2.5)))))))</f>
        <v>18</v>
      </c>
      <c r="AS478" s="189">
        <v>2.59</v>
      </c>
      <c r="AT478" s="22">
        <f>IF(AS478&lt;1,5,IF(AS478&lt;2,0,IF(AS478&gt;2,-5, IF(AS478=0,5,IF(AS478&lt;0,-7)))))</f>
        <v>-5</v>
      </c>
      <c r="AU478" s="189">
        <v>-21.59</v>
      </c>
      <c r="AV478" s="22">
        <f>IF(AU478&lt;0,-7,IF(AU478&lt;15,5,IF(AU478&lt;25,2,IF(AU478=25,-5,IF(AU478&gt;25,0)))))</f>
        <v>-7</v>
      </c>
      <c r="AW478" s="189">
        <v>-1.45</v>
      </c>
      <c r="AX478" s="22">
        <f>IF(AW478=1,5,IF(AW478&lt;1,5,IF(AW478&gt;1,0)))</f>
        <v>5</v>
      </c>
      <c r="AY478" s="175" t="s">
        <v>404</v>
      </c>
      <c r="AZ478" s="189">
        <f>IF(AY478=$AS$1,20,IF(AY478=$AU$1,18,IF(AY478=$AW$1,14,IF(AY478=$AY$1,10,IF(AY478=$BA$1,5,IF(AY478=$BC$1,0,IF(AY478=$BD$1,-2.5)))))))</f>
        <v>10</v>
      </c>
      <c r="BA478" s="18">
        <v>4.0439999999999996</v>
      </c>
      <c r="BB478" s="1">
        <f>IF(BA478&gt;0.05,2,IF(BA478&gt;0,1,IF(BA478&lt;-0.05,-1,IF(BA478&lt;0.1,-2))))</f>
        <v>2</v>
      </c>
      <c r="BC478" s="3">
        <v>45657</v>
      </c>
      <c r="BD478" s="22">
        <v>1.6</v>
      </c>
      <c r="BE478" s="22">
        <f>X478</f>
        <v>9.2899999999999991</v>
      </c>
      <c r="BF478" s="18">
        <f>IF(BD478&gt;0,(BE478-BD478)/BD478,0)</f>
        <v>4.8062499999999995</v>
      </c>
      <c r="BG478" s="1">
        <f>IF(BF478&gt;0.05,4,IF(BF478&gt;0,2,IF(BF478&lt;-0.05,-2,IF(BF478&lt;0.1,-4))))</f>
        <v>4</v>
      </c>
      <c r="BH478" s="225">
        <v>4.5</v>
      </c>
      <c r="BI478" s="225" t="e">
        <f>BH478*#REF!</f>
        <v>#REF!</v>
      </c>
      <c r="BJ478" s="225">
        <f>IF(BH478&gt;5,-1,IF(BH478&gt;4,0,IF(BH478&gt;3,1,IF(BH478&gt;2,2,IF(BH478&gt;1,2, IF(BH478=0,2,IF(BH478&lt;-5,-2,IF(BH478&lt;4,2,IF(BH478&lt;0,1)))))))))</f>
        <v>0</v>
      </c>
      <c r="BK478" s="31">
        <v>-8</v>
      </c>
      <c r="BL478" s="31" t="e">
        <f>BK478*#REF!</f>
        <v>#REF!</v>
      </c>
      <c r="BM478" s="1">
        <f>IF(BK478&gt;40,4,IF(BK478&gt;30,3.5,IF(BK478&gt;20,3,IF(BK478&gt;10,2,IF(BK478&gt;0,1,IF(BK478=0,0.5,IF(BK478&lt;-40,-4,IF(BK478&lt;-30,-3,IF(BK478&lt;-20,-2.5,IF(BK478&lt;-10,-2,IF(BK478&lt;0,0)))))))))))</f>
        <v>0</v>
      </c>
      <c r="BN478" s="61">
        <v>12</v>
      </c>
      <c r="BO478" s="61" t="e">
        <f>BN478*#REF!</f>
        <v>#REF!</v>
      </c>
      <c r="BP478" s="1">
        <f>IF(BN478&lt;10,5,IF(BN478&lt;20,4,IF(BN478&lt;30,3,IF(BN478&lt;40,2,IF(BN478&lt;50,1,IF(BN478=50,0,IF(BN478&gt;90,-5,IF(BN478&gt;80,-4,IF(BN478&gt;70,-3,IF(BN478&gt;60,-2,IF(BN478&gt;50,-1,0)))))))))))</f>
        <v>4</v>
      </c>
      <c r="BQ478" s="206"/>
      <c r="BR478" s="61">
        <v>0.8</v>
      </c>
      <c r="BS478" s="337" t="e">
        <f>BR478*#REF!</f>
        <v>#REF!</v>
      </c>
      <c r="BT478" s="225">
        <f>IF(BR478=1,20,IF(BR478&gt;0.9,16,IF(BR478&gt;0.8,12,IF(BR478&gt;0.7,8,IF(BR478&gt;0.6,4,IF(BR478&gt;0.5,0,IF(BR478&gt;0.4,-1,IF(BR478&gt;0.3,-2,IF(BR478&gt;0.2,-3,IF(BR478&gt;0.1,-4,IF(BR478&gt;0,-5,IF(BR478=0,-5))))))))))))</f>
        <v>8</v>
      </c>
      <c r="BU478" s="61"/>
      <c r="BV478" s="1" t="s">
        <v>411</v>
      </c>
      <c r="BW478" s="1">
        <f>IF(BV478=$BZ$1,8,IF(BV478=$CA$1,4,IF(BV478=$CB$1,0,IF(BV478=$CC$1,-4,IF(BV478=$CE$1,-8)))))</f>
        <v>8</v>
      </c>
      <c r="BX478" s="206" t="s">
        <v>408</v>
      </c>
      <c r="BY478" s="206">
        <f>IF(BX478=BR$1,5,IF(BX478=BV$1,0,IF(BX478=BX$1,-5)))</f>
        <v>5</v>
      </c>
      <c r="BZ478" s="25"/>
      <c r="CA478" s="1" t="s">
        <v>508</v>
      </c>
      <c r="CB478" s="61">
        <v>4.25</v>
      </c>
      <c r="CC478" s="61">
        <v>5.3</v>
      </c>
      <c r="CD478" s="332"/>
      <c r="CE478" t="s">
        <v>1202</v>
      </c>
      <c r="CF478" t="s">
        <v>1213</v>
      </c>
      <c r="CG478" t="s">
        <v>1213</v>
      </c>
      <c r="CH478" t="s">
        <v>1219</v>
      </c>
      <c r="CL478" s="332"/>
      <c r="CR478" t="s">
        <v>1217</v>
      </c>
    </row>
    <row r="479" spans="2:96" ht="17.25" hidden="1" customHeight="1" x14ac:dyDescent="0.2">
      <c r="B479" s="246"/>
      <c r="C479" s="246"/>
      <c r="D479" s="246"/>
      <c r="E479" s="246"/>
      <c r="F479" s="246"/>
      <c r="G479" s="246"/>
      <c r="H479" s="246"/>
      <c r="I479" s="246"/>
      <c r="J479" s="246"/>
      <c r="K479" s="246"/>
      <c r="L479" s="270"/>
      <c r="M479" s="358"/>
      <c r="N479" s="335"/>
      <c r="O479" s="246"/>
      <c r="P479" s="246"/>
      <c r="Q479" s="246"/>
      <c r="R479" s="246"/>
      <c r="S479" s="249"/>
      <c r="T479" s="208"/>
      <c r="U479" s="444"/>
      <c r="X479" s="80"/>
      <c r="Y479" s="189"/>
      <c r="Z479" s="189"/>
      <c r="AA479" s="22">
        <f>AN479+AP479+AR479+AZ479+BB479+BG479+BJ479+BM479+BT479+BW479+BY479+AC479+AI479+BP479+AK479</f>
        <v>1.5</v>
      </c>
      <c r="AB479" s="336">
        <f>IF(X479&gt;0,AB$477,0)</f>
        <v>0</v>
      </c>
      <c r="AC479" s="337">
        <f>IF(AB479&gt;0,AC$477,0)</f>
        <v>0</v>
      </c>
      <c r="AD479" s="366">
        <f>AB479*M479</f>
        <v>0</v>
      </c>
      <c r="AE479" s="337">
        <f>AC479*M479</f>
        <v>0</v>
      </c>
      <c r="AF479" s="332"/>
      <c r="AG479" s="332"/>
      <c r="AH479" s="225" t="str">
        <f>IF(AF479&gt;2500000,AQ$2,IF(AF479&gt;1000000,AR$2,IF(AF479&gt;750000,AS$2,IF(AF479&gt;500000,AT$2,IF(AF479&lt;500000,AU$2)))))</f>
        <v>F</v>
      </c>
      <c r="AI479" s="31">
        <f>IF(AH479=AQ$2,20,IF(AH479=AR$2,15,IF(AH479=AS$2,10,IF(AH479=AT$2,5,IF(AH479=AU$2,0)))))</f>
        <v>0</v>
      </c>
      <c r="AJ479" s="284"/>
      <c r="AK479" s="31">
        <f>IF(AJ479&gt;84,20,IF(AJ479&gt;80,15,IF(AJ479&gt;75,10,IF(AJ479&gt;70,5,IF(AJ479&gt;49,0,IF(AJ479&lt;1,0,IF(AJ479&lt;20,-20,IF(AJ479&lt;30,-15,IF(AJ479&lt;40,-10,IF(AJ479&lt;50,-5))))))))))</f>
        <v>0</v>
      </c>
      <c r="AL479" s="22"/>
      <c r="AM479" s="2"/>
      <c r="AN479" s="22" t="b">
        <f>IF(AM479=$AN$1,20,IF(AM479=$AO$1,17,IF(AM479=$AP$1,12,IF(AM479=$AQ$1,5,IF(AM479=$AR$1,0)))))</f>
        <v>0</v>
      </c>
      <c r="AP479" s="31"/>
      <c r="AQ479" s="175"/>
      <c r="AR479" s="1" t="b">
        <f>IF(AQ479=$AS$1,20,IF(AQ479=$AU$1,18,IF(AQ479=$AW$1,14,IF(AQ479=$AY$1,10,IF(AQ479=$BA$1,5,IF(AQ479=$BC$1,0,IF(AQ479=$BD$1,-2.5)))))))</f>
        <v>0</v>
      </c>
      <c r="AS479" s="189"/>
      <c r="AT479" s="22">
        <f>IF(AS479&lt;1,5,IF(AS479&lt;2,0,IF(AS479&gt;2,-5, IF(AS479=0,5,IF(AS479&lt;0,-7)))))</f>
        <v>5</v>
      </c>
      <c r="AU479" s="189"/>
      <c r="AV479" s="22">
        <f>IF(AU479&lt;0,-7,IF(AU479&lt;15,5,IF(AU479&lt;25,2,IF(AU479=25,-5,IF(AU479&gt;25,0)))))</f>
        <v>5</v>
      </c>
      <c r="AW479" s="189"/>
      <c r="AX479" s="22">
        <f>IF(AW479=1,5,IF(AW479&lt;1,5,IF(AW479&gt;1,0)))</f>
        <v>5</v>
      </c>
      <c r="AY479" s="189"/>
      <c r="AZ479" s="189" t="b">
        <f>IF(AY479=$AS$1,20,IF(AY479=$AU$1,18,IF(AY479=$AW$1,14,IF(AY479=$AY$1,10,IF(AY479=$BA$1,5,IF(AY479=$BC$1,0,IF(AY479=$BD$1,-2.5)))))))</f>
        <v>0</v>
      </c>
      <c r="BA479" s="18"/>
      <c r="BB479" s="1">
        <f>IF(BA479&gt;0.05,2,IF(BA479&gt;0,1,IF(BA479&lt;-0.05,-1,IF(BA479&lt;0.1,-2))))</f>
        <v>-2</v>
      </c>
      <c r="BC479" s="3">
        <v>45657</v>
      </c>
      <c r="BD479" s="22"/>
      <c r="BE479" s="22">
        <f>X479</f>
        <v>0</v>
      </c>
      <c r="BF479" s="18">
        <f>IF(BD479&gt;0,(BE479-BD479)/BD479,0)</f>
        <v>0</v>
      </c>
      <c r="BG479" s="1">
        <f>IF(BF479&gt;0.05,4,IF(BF479&gt;0,2,IF(BF479&lt;-0.05,-2,IF(BF479&lt;0.1,-4))))</f>
        <v>-4</v>
      </c>
      <c r="BH479" s="225"/>
      <c r="BI479" s="225">
        <f>BH479*M479</f>
        <v>0</v>
      </c>
      <c r="BJ479" s="225">
        <f>IF(BH479&gt;5,-1,IF(BH479&gt;4,0,IF(BH479&gt;3,1,IF(BH479&gt;2,2,IF(BH479&gt;1,2, IF(BH479=0,2,IF(BH479&lt;-5,-2,IF(BH479&lt;4,2,IF(BH479&lt;0,1)))))))))</f>
        <v>2</v>
      </c>
      <c r="BK479" s="31"/>
      <c r="BL479" s="31">
        <f>BK479*M479</f>
        <v>0</v>
      </c>
      <c r="BM479" s="1">
        <f>IF(BK479&gt;40,4,IF(BK479&gt;30,3.5,IF(BK479&gt;20,3,IF(BK479&gt;10,2,IF(BK479&gt;0,1,IF(BK479=0,0.5,IF(BK479&lt;-40,-4,IF(BK479&lt;-30,-3,IF(BK479&lt;-20,-2.5,IF(BK479&lt;-10,-2,IF(BK479&lt;0,0)))))))))))</f>
        <v>0.5</v>
      </c>
      <c r="BN479" s="61"/>
      <c r="BO479" s="61">
        <f>BN479*M479</f>
        <v>0</v>
      </c>
      <c r="BP479" s="1">
        <f>IF(BN479&lt;10,5,IF(BN479&lt;20,4,IF(BN479&lt;30,3,IF(BN479&lt;40,2,IF(BN479&lt;50,1,IF(BN479=50,0,IF(BN479&gt;90,-5,IF(BN479&gt;80,-4,IF(BN479&gt;70,-3,IF(BN479&gt;60,-2,IF(BN479&gt;50,-1,0)))))))))))</f>
        <v>5</v>
      </c>
      <c r="BQ479" s="206"/>
      <c r="BR479" s="61"/>
      <c r="BS479" s="337">
        <f>BR479*M479</f>
        <v>0</v>
      </c>
      <c r="BT479" s="225">
        <f>IF(BR479=1,20,IF(BR479&gt;0.9,16,IF(BR479&gt;0.8,12,IF(BR479&gt;0.7,8,IF(BR479&gt;0.6,4,IF(BR479&gt;0.5,0,IF(BR479&gt;0.4,-1,IF(BR479&gt;0.3,-2,IF(BR479&gt;0.2,-3,IF(BR479&gt;0.1,-4,IF(BR479&gt;0,-5,IF(BR479=0,-5))))))))))))</f>
        <v>-5</v>
      </c>
      <c r="BU479" s="61"/>
      <c r="BV479" s="1"/>
      <c r="BW479" s="1" t="b">
        <f>IF(BV479=$BZ$1,8,IF(BV479=$CA$1,4,IF(BV479=$CB$1,0,IF(BV479=$CC$1,-4,IF(BV479=$CE$1,-8)))))</f>
        <v>0</v>
      </c>
      <c r="BX479" s="206" t="s">
        <v>408</v>
      </c>
      <c r="BY479" s="206">
        <f>IF(BX479=BR$1,5,IF(BX479=BV$1,0,IF(BX479=BX$1,-5)))</f>
        <v>5</v>
      </c>
      <c r="BZ479" s="3"/>
      <c r="CA479" s="1" t="s">
        <v>437</v>
      </c>
      <c r="CB479" s="61"/>
      <c r="CC479" s="61"/>
      <c r="CD479" s="332"/>
      <c r="CL479" s="332"/>
      <c r="CQ479" s="53"/>
    </row>
    <row r="480" spans="2:96" ht="17.25" hidden="1" customHeight="1" x14ac:dyDescent="0.2">
      <c r="B480" s="246"/>
      <c r="C480" s="246"/>
      <c r="D480" s="246"/>
      <c r="E480" s="246"/>
      <c r="F480" s="246"/>
      <c r="G480" s="246"/>
      <c r="H480" s="246"/>
      <c r="I480" s="246"/>
      <c r="J480" s="246"/>
      <c r="K480" s="246"/>
      <c r="L480" s="270"/>
      <c r="M480" s="358"/>
      <c r="N480" s="335"/>
      <c r="O480" s="246"/>
      <c r="P480" s="246"/>
      <c r="Q480" s="246"/>
      <c r="R480" s="246"/>
      <c r="S480" s="249"/>
      <c r="T480" s="208"/>
      <c r="U480" s="444"/>
      <c r="X480" s="80"/>
      <c r="Y480" s="189"/>
      <c r="Z480" s="189"/>
      <c r="AA480" s="22">
        <f>AN480+AP480+AR480+AZ480+BB480+BG480+BJ480+BM480+BT480+BW480+BY480+AC480+AI480+BP480+AK480</f>
        <v>1.5</v>
      </c>
      <c r="AB480" s="336">
        <f>IF(X480&gt;0,AB$477,0)</f>
        <v>0</v>
      </c>
      <c r="AC480" s="337">
        <f>IF(AB480&gt;0,AC$477,0)</f>
        <v>0</v>
      </c>
      <c r="AD480" s="366">
        <f>AB480*M480</f>
        <v>0</v>
      </c>
      <c r="AE480" s="337">
        <f>AC480*M480</f>
        <v>0</v>
      </c>
      <c r="AF480" s="332"/>
      <c r="AG480" s="332"/>
      <c r="AH480" s="225" t="str">
        <f>IF(AF480&gt;2500000,AQ$2,IF(AF480&gt;1000000,AR$2,IF(AF480&gt;750000,AS$2,IF(AF480&gt;500000,AT$2,IF(AF480&lt;500000,AU$2)))))</f>
        <v>F</v>
      </c>
      <c r="AI480" s="31">
        <f>IF(AH480=AQ$2,20,IF(AH480=AR$2,15,IF(AH480=AS$2,10,IF(AH480=AT$2,5,IF(AH480=AU$2,0)))))</f>
        <v>0</v>
      </c>
      <c r="AJ480" s="284"/>
      <c r="AK480" s="31">
        <f>IF(AJ480&gt;84,20,IF(AJ480&gt;80,15,IF(AJ480&gt;75,10,IF(AJ480&gt;70,5,IF(AJ480&gt;49,0,IF(AJ480&lt;1,0,IF(AJ480&lt;20,-20,IF(AJ480&lt;30,-15,IF(AJ480&lt;40,-10,IF(AJ480&lt;50,-5))))))))))</f>
        <v>0</v>
      </c>
      <c r="AL480" s="22"/>
      <c r="AM480" s="2"/>
      <c r="AN480" s="22" t="b">
        <f>IF(AM480=$AN$1,20,IF(AM480=$AO$1,17,IF(AM480=$AP$1,12,IF(AM480=$AQ$1,5,IF(AM480=$AR$1,0)))))</f>
        <v>0</v>
      </c>
      <c r="AP480" s="31"/>
      <c r="AQ480" s="175"/>
      <c r="AR480" s="1" t="b">
        <f>IF(AQ480=$AS$1,20,IF(AQ480=$AU$1,18,IF(AQ480=$AW$1,14,IF(AQ480=$AY$1,10,IF(AQ480=$BA$1,5,IF(AQ480=$BC$1,0,IF(AQ480=$BD$1,-2.5)))))))</f>
        <v>0</v>
      </c>
      <c r="AS480" s="189"/>
      <c r="AT480" s="22">
        <f>IF(AS480&lt;1,5,IF(AS480&lt;2,0,IF(AS480&gt;2,-5, IF(AS480=0,5,IF(AS480&lt;0,-7)))))</f>
        <v>5</v>
      </c>
      <c r="AU480" s="189"/>
      <c r="AV480" s="22">
        <f>IF(AU480&lt;0,-7,IF(AU480&lt;15,5,IF(AU480&lt;25,2,IF(AU480=25,-5,IF(AU480&gt;25,0)))))</f>
        <v>5</v>
      </c>
      <c r="AW480" s="189"/>
      <c r="AX480" s="22">
        <f>IF(AW480=1,5,IF(AW480&lt;1,5,IF(AW480&gt;1,0)))</f>
        <v>5</v>
      </c>
      <c r="AY480" s="189"/>
      <c r="AZ480" s="189" t="b">
        <f>IF(AY480=$AS$1,20,IF(AY480=$AU$1,18,IF(AY480=$AW$1,14,IF(AY480=$AY$1,10,IF(AY480=$BA$1,5,IF(AY480=$BC$1,0,IF(AY480=$BD$1,-2.5)))))))</f>
        <v>0</v>
      </c>
      <c r="BA480" s="18"/>
      <c r="BB480" s="1">
        <f>IF(BA480&gt;0.05,2,IF(BA480&gt;0,1,IF(BA480&lt;-0.05,-1,IF(BA480&lt;0.1,-2))))</f>
        <v>-2</v>
      </c>
      <c r="BC480" s="3">
        <v>45657</v>
      </c>
      <c r="BD480" s="22"/>
      <c r="BE480" s="22">
        <f>X480</f>
        <v>0</v>
      </c>
      <c r="BF480" s="18">
        <f>IF(BD480&gt;0,(BE480-BD480)/BD480,0)</f>
        <v>0</v>
      </c>
      <c r="BG480" s="1">
        <f>IF(BF480&gt;0.05,4,IF(BF480&gt;0,2,IF(BF480&lt;-0.05,-2,IF(BF480&lt;0.1,-4))))</f>
        <v>-4</v>
      </c>
      <c r="BH480" s="225"/>
      <c r="BI480" s="225">
        <f>BH480*M480</f>
        <v>0</v>
      </c>
      <c r="BJ480" s="225">
        <f>IF(BH480&gt;5,-1,IF(BH480&gt;4,0,IF(BH480&gt;3,1,IF(BH480&gt;2,2,IF(BH480&gt;1,2, IF(BH480=0,2,IF(BH480&lt;-5,-2,IF(BH480&lt;4,2,IF(BH480&lt;0,1)))))))))</f>
        <v>2</v>
      </c>
      <c r="BK480" s="31"/>
      <c r="BL480" s="31">
        <f>BK480*M480</f>
        <v>0</v>
      </c>
      <c r="BM480" s="1">
        <f>IF(BK480&gt;40,4,IF(BK480&gt;30,3.5,IF(BK480&gt;20,3,IF(BK480&gt;10,2,IF(BK480&gt;0,1,IF(BK480=0,0.5,IF(BK480&lt;-40,-4,IF(BK480&lt;-30,-3,IF(BK480&lt;-20,-2.5,IF(BK480&lt;-10,-2,IF(BK480&lt;0,0)))))))))))</f>
        <v>0.5</v>
      </c>
      <c r="BN480" s="61"/>
      <c r="BO480" s="61">
        <f>BN480*M480</f>
        <v>0</v>
      </c>
      <c r="BP480" s="1">
        <f>IF(BN480&lt;10,5,IF(BN480&lt;20,4,IF(BN480&lt;30,3,IF(BN480&lt;40,2,IF(BN480&lt;50,1,IF(BN480=50,0,IF(BN480&gt;90,-5,IF(BN480&gt;80,-4,IF(BN480&gt;70,-3,IF(BN480&gt;60,-2,IF(BN480&gt;50,-1,0)))))))))))</f>
        <v>5</v>
      </c>
      <c r="BQ480" s="206"/>
      <c r="BR480" s="61"/>
      <c r="BS480" s="337">
        <f>BR480*M480</f>
        <v>0</v>
      </c>
      <c r="BT480" s="225">
        <f>IF(BR480=1,20,IF(BR480&gt;0.9,16,IF(BR480&gt;0.8,12,IF(BR480&gt;0.7,8,IF(BR480&gt;0.6,4,IF(BR480&gt;0.5,0,IF(BR480&gt;0.4,-1,IF(BR480&gt;0.3,-2,IF(BR480&gt;0.2,-3,IF(BR480&gt;0.1,-4,IF(BR480&gt;0,-5,IF(BR480=0,-5))))))))))))</f>
        <v>-5</v>
      </c>
      <c r="BU480" s="61"/>
      <c r="BV480" s="1"/>
      <c r="BW480" s="1" t="b">
        <f>IF(BV480=$BZ$1,8,IF(BV480=$CA$1,4,IF(BV480=$CB$1,0,IF(BV480=$CC$1,-4,IF(BV480=$CE$1,-8)))))</f>
        <v>0</v>
      </c>
      <c r="BX480" s="206" t="s">
        <v>408</v>
      </c>
      <c r="BY480" s="206">
        <f>IF(BX480=BR$1,5,IF(BX480=BV$1,0,IF(BX480=BX$1,-5)))</f>
        <v>5</v>
      </c>
      <c r="BZ480" s="3"/>
      <c r="CA480" s="1" t="s">
        <v>437</v>
      </c>
      <c r="CB480" s="61"/>
      <c r="CC480" s="61"/>
      <c r="CD480" s="332"/>
      <c r="CL480" s="332"/>
      <c r="CQ480" s="53"/>
    </row>
    <row r="481" spans="2:95" ht="17.25" hidden="1" customHeight="1" x14ac:dyDescent="0.2">
      <c r="B481" s="246"/>
      <c r="C481" s="246"/>
      <c r="D481" s="246"/>
      <c r="E481" s="246"/>
      <c r="F481" s="246"/>
      <c r="G481" s="246"/>
      <c r="H481" s="246"/>
      <c r="I481" s="246"/>
      <c r="J481" s="246"/>
      <c r="K481" s="246"/>
      <c r="L481" s="270"/>
      <c r="M481" s="358"/>
      <c r="N481" s="335"/>
      <c r="O481" s="246"/>
      <c r="P481" s="246"/>
      <c r="Q481" s="246"/>
      <c r="R481" s="246"/>
      <c r="S481" s="249"/>
      <c r="T481" s="208"/>
      <c r="U481" s="444"/>
      <c r="X481" s="80"/>
      <c r="Y481" s="189"/>
      <c r="Z481" s="189"/>
      <c r="AA481" s="22">
        <f>AN481+AP481+AR481+AZ481+BB481+BG481+BJ481+BM481+BT481+BW481+BY481+AC481+AI481+BP481+AK481</f>
        <v>1.5</v>
      </c>
      <c r="AB481" s="336">
        <f>IF(X481&gt;0,AB$477,0)</f>
        <v>0</v>
      </c>
      <c r="AC481" s="337">
        <f>IF(AB481&gt;0,AC$477,0)</f>
        <v>0</v>
      </c>
      <c r="AD481" s="366">
        <f>AB481*M481</f>
        <v>0</v>
      </c>
      <c r="AE481" s="337">
        <f>AC481*M481</f>
        <v>0</v>
      </c>
      <c r="AF481" s="332"/>
      <c r="AG481" s="332"/>
      <c r="AH481" s="225" t="str">
        <f>IF(AF481&gt;2500000,AQ$2,IF(AF481&gt;1000000,AR$2,IF(AF481&gt;750000,AS$2,IF(AF481&gt;500000,AT$2,IF(AF481&lt;500000,AU$2)))))</f>
        <v>F</v>
      </c>
      <c r="AI481" s="31">
        <f>IF(AH481=AQ$2,20,IF(AH481=AR$2,15,IF(AH481=AS$2,10,IF(AH481=AT$2,5,IF(AH481=AU$2,0)))))</f>
        <v>0</v>
      </c>
      <c r="AJ481" s="284"/>
      <c r="AK481" s="31">
        <f>IF(AJ481&gt;84,20,IF(AJ481&gt;80,15,IF(AJ481&gt;75,10,IF(AJ481&gt;70,5,IF(AJ481&gt;49,0,IF(AJ481&lt;1,0,IF(AJ481&lt;20,-20,IF(AJ481&lt;30,-15,IF(AJ481&lt;40,-10,IF(AJ481&lt;50,-5))))))))))</f>
        <v>0</v>
      </c>
      <c r="AL481" s="22"/>
      <c r="AM481" s="2"/>
      <c r="AN481" s="22" t="b">
        <f>IF(AM481=$AN$1,20,IF(AM481=$AO$1,17,IF(AM481=$AP$1,12,IF(AM481=$AQ$1,5,IF(AM481=$AR$1,0)))))</f>
        <v>0</v>
      </c>
      <c r="AP481" s="31"/>
      <c r="AQ481" s="175"/>
      <c r="AR481" s="1" t="b">
        <f>IF(AQ481=$AS$1,20,IF(AQ481=$AU$1,18,IF(AQ481=$AW$1,14,IF(AQ481=$AY$1,10,IF(AQ481=$BA$1,5,IF(AQ481=$BC$1,0,IF(AQ481=$BD$1,-2.5)))))))</f>
        <v>0</v>
      </c>
      <c r="AS481" s="189"/>
      <c r="AT481" s="22">
        <f>IF(AS481&lt;1,5,IF(AS481&lt;2,0,IF(AS481&gt;2,-5, IF(AS481=0,5,IF(AS481&lt;0,-7)))))</f>
        <v>5</v>
      </c>
      <c r="AU481" s="189"/>
      <c r="AV481" s="22">
        <f>IF(AU481&lt;0,-7,IF(AU481&lt;15,5,IF(AU481&lt;25,2,IF(AU481=25,-5,IF(AU481&gt;25,0)))))</f>
        <v>5</v>
      </c>
      <c r="AW481" s="189"/>
      <c r="AX481" s="22">
        <f>IF(AW481=1,5,IF(AW481&lt;1,5,IF(AW481&gt;1,0)))</f>
        <v>5</v>
      </c>
      <c r="AY481" s="189"/>
      <c r="AZ481" s="189" t="b">
        <f>IF(AY481=$AS$1,20,IF(AY481=$AU$1,18,IF(AY481=$AW$1,14,IF(AY481=$AY$1,10,IF(AY481=$BA$1,5,IF(AY481=$BC$1,0,IF(AY481=$BD$1,-2.5)))))))</f>
        <v>0</v>
      </c>
      <c r="BA481" s="18"/>
      <c r="BB481" s="1">
        <f>IF(BA481&gt;0.05,2,IF(BA481&gt;0,1,IF(BA481&lt;-0.05,-1,IF(BA481&lt;0.1,-2))))</f>
        <v>-2</v>
      </c>
      <c r="BC481" s="3">
        <v>45657</v>
      </c>
      <c r="BD481" s="22"/>
      <c r="BE481" s="22">
        <f>X481</f>
        <v>0</v>
      </c>
      <c r="BF481" s="18">
        <f>IF(BD481&gt;0,(BE481-BD481)/BD481,0)</f>
        <v>0</v>
      </c>
      <c r="BG481" s="1">
        <f>IF(BF481&gt;0.05,4,IF(BF481&gt;0,2,IF(BF481&lt;-0.05,-2,IF(BF481&lt;0.1,-4))))</f>
        <v>-4</v>
      </c>
      <c r="BH481" s="225"/>
      <c r="BI481" s="225">
        <f>BH481*M481</f>
        <v>0</v>
      </c>
      <c r="BJ481" s="225">
        <f>IF(BH481&gt;5,-1,IF(BH481&gt;4,0,IF(BH481&gt;3,1,IF(BH481&gt;2,2,IF(BH481&gt;1,2, IF(BH481=0,2,IF(BH481&lt;-5,-2,IF(BH481&lt;4,2,IF(BH481&lt;0,1)))))))))</f>
        <v>2</v>
      </c>
      <c r="BK481" s="31"/>
      <c r="BL481" s="31">
        <f>BK481*M481</f>
        <v>0</v>
      </c>
      <c r="BM481" s="1">
        <f>IF(BK481&gt;40,4,IF(BK481&gt;30,3.5,IF(BK481&gt;20,3,IF(BK481&gt;10,2,IF(BK481&gt;0,1,IF(BK481=0,0.5,IF(BK481&lt;-40,-4,IF(BK481&lt;-30,-3,IF(BK481&lt;-20,-2.5,IF(BK481&lt;-10,-2,IF(BK481&lt;0,0)))))))))))</f>
        <v>0.5</v>
      </c>
      <c r="BN481" s="61"/>
      <c r="BO481" s="61">
        <f>BN481*M481</f>
        <v>0</v>
      </c>
      <c r="BP481" s="1">
        <f>IF(BN481&lt;10,5,IF(BN481&lt;20,4,IF(BN481&lt;30,3,IF(BN481&lt;40,2,IF(BN481&lt;50,1,IF(BN481=50,0,IF(BN481&gt;90,-5,IF(BN481&gt;80,-4,IF(BN481&gt;70,-3,IF(BN481&gt;60,-2,IF(BN481&gt;50,-1,0)))))))))))</f>
        <v>5</v>
      </c>
      <c r="BQ481" s="206"/>
      <c r="BR481" s="61"/>
      <c r="BS481" s="337">
        <f>BR481*M481</f>
        <v>0</v>
      </c>
      <c r="BT481" s="225">
        <f>IF(BR481=1,20,IF(BR481&gt;0.9,16,IF(BR481&gt;0.8,12,IF(BR481&gt;0.7,8,IF(BR481&gt;0.6,4,IF(BR481&gt;0.5,0,IF(BR481&gt;0.4,-1,IF(BR481&gt;0.3,-2,IF(BR481&gt;0.2,-3,IF(BR481&gt;0.1,-4,IF(BR481&gt;0,-5,IF(BR481=0,-5))))))))))))</f>
        <v>-5</v>
      </c>
      <c r="BU481" s="61"/>
      <c r="BV481" s="1"/>
      <c r="BW481" s="1" t="b">
        <f>IF(BV481=$BZ$1,8,IF(BV481=$CA$1,4,IF(BV481=$CB$1,0,IF(BV481=$CC$1,-4,IF(BV481=$CE$1,-8)))))</f>
        <v>0</v>
      </c>
      <c r="BX481" s="206" t="s">
        <v>408</v>
      </c>
      <c r="BY481" s="206">
        <f>IF(BX481=BR$1,5,IF(BX481=BV$1,0,IF(BX481=BX$1,-5)))</f>
        <v>5</v>
      </c>
      <c r="BZ481" s="3"/>
      <c r="CA481" s="1" t="s">
        <v>437</v>
      </c>
      <c r="CB481" s="61"/>
      <c r="CC481" s="61"/>
      <c r="CD481" s="332"/>
      <c r="CL481" s="332"/>
      <c r="CQ481" s="53"/>
    </row>
    <row r="482" spans="2:95" ht="15.75" customHeight="1" x14ac:dyDescent="0.2">
      <c r="B482" s="246"/>
      <c r="C482" s="246"/>
      <c r="D482" s="246"/>
      <c r="E482" s="246"/>
      <c r="F482" s="246"/>
      <c r="G482" s="246"/>
      <c r="H482" s="246"/>
      <c r="I482" s="246"/>
      <c r="J482" s="246"/>
      <c r="K482" s="246"/>
      <c r="L482" s="270"/>
      <c r="M482" s="358"/>
      <c r="N482" s="335"/>
      <c r="O482" s="246"/>
      <c r="P482" s="246"/>
      <c r="Q482" s="246"/>
      <c r="R482" s="246"/>
      <c r="S482" s="249"/>
      <c r="T482" s="246"/>
      <c r="U482" s="445"/>
      <c r="V482" s="33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  <c r="AZ482" s="80"/>
      <c r="BA482" s="80"/>
      <c r="BB482" s="80"/>
      <c r="BC482" s="80"/>
      <c r="BD482" s="80"/>
      <c r="BE482" s="80"/>
      <c r="BF482" s="80"/>
      <c r="BG482" s="80"/>
      <c r="BH482" s="80"/>
      <c r="BI482" s="80"/>
      <c r="BJ482" s="80"/>
      <c r="BK482" s="80"/>
      <c r="BL482" s="80"/>
      <c r="BM482" s="80"/>
      <c r="BN482" s="80"/>
      <c r="BO482" s="80"/>
      <c r="BP482" s="80"/>
      <c r="BQ482" s="80"/>
      <c r="BR482" s="80"/>
      <c r="BS482" s="80"/>
      <c r="BT482" s="80"/>
      <c r="BU482" s="80"/>
      <c r="BV482" s="80"/>
      <c r="BW482" s="80"/>
      <c r="BX482" s="80"/>
      <c r="BY482" s="80"/>
      <c r="BZ482" s="80"/>
      <c r="CA482" s="1"/>
      <c r="CB482" s="61"/>
      <c r="CC482" s="61"/>
      <c r="CD482" s="332"/>
      <c r="CL482" s="332"/>
      <c r="CQ482" s="53"/>
    </row>
    <row r="483" spans="2:95" ht="18.75" customHeight="1" x14ac:dyDescent="0.25">
      <c r="B483" s="246"/>
      <c r="C483" s="246"/>
      <c r="D483" s="246"/>
      <c r="E483" s="246"/>
      <c r="F483" s="246"/>
      <c r="G483" s="246"/>
      <c r="H483" s="246"/>
      <c r="I483" s="246"/>
      <c r="J483" s="246"/>
      <c r="K483" s="246"/>
      <c r="L483" s="270"/>
      <c r="M483" s="358"/>
      <c r="N483" s="335"/>
      <c r="O483" s="246"/>
      <c r="P483" s="246"/>
      <c r="Q483" s="246"/>
      <c r="R483" s="246"/>
      <c r="S483" s="249"/>
      <c r="T483" s="473" t="s">
        <v>1220</v>
      </c>
      <c r="U483" s="445"/>
      <c r="V483" s="471"/>
      <c r="W483" s="191"/>
      <c r="X483" s="472"/>
      <c r="Y483" s="472"/>
      <c r="Z483" s="472"/>
      <c r="AA483" s="472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80"/>
      <c r="BH483" s="80"/>
      <c r="BI483" s="80"/>
      <c r="BJ483" s="80"/>
      <c r="BK483" s="80"/>
      <c r="BL483" s="80"/>
      <c r="BM483" s="80"/>
      <c r="BN483" s="80"/>
      <c r="BO483" s="80"/>
      <c r="BP483" s="80"/>
      <c r="BQ483" s="80"/>
      <c r="BR483" s="80"/>
      <c r="BS483" s="80"/>
      <c r="BT483" s="80"/>
      <c r="BU483" s="80"/>
      <c r="BV483" s="80"/>
      <c r="BW483" s="80"/>
      <c r="BX483" s="80"/>
      <c r="BY483" s="80"/>
      <c r="BZ483" s="80"/>
      <c r="CA483" s="1"/>
      <c r="CB483" s="61"/>
      <c r="CC483" s="61"/>
      <c r="CD483" s="332"/>
      <c r="CL483" s="332"/>
      <c r="CQ483" s="53"/>
    </row>
    <row r="484" spans="2:95" ht="15.75" customHeight="1" x14ac:dyDescent="0.2">
      <c r="B484" s="246"/>
      <c r="C484" s="246"/>
      <c r="D484" s="246"/>
      <c r="E484" s="246"/>
      <c r="F484" s="246"/>
      <c r="G484" s="246"/>
      <c r="H484" s="246"/>
      <c r="I484" s="246"/>
      <c r="J484" s="246"/>
      <c r="K484" s="246"/>
      <c r="L484" s="270"/>
      <c r="M484" s="358"/>
      <c r="N484" s="335"/>
      <c r="O484" s="246"/>
      <c r="P484" s="246"/>
      <c r="Q484" s="246"/>
      <c r="R484" s="246"/>
      <c r="S484" s="249" t="str">
        <f>IF(BN484&lt;30,$BX$1,IF(BN484&gt;70,$BR$1,$BV$1))</f>
        <v>˅</v>
      </c>
      <c r="U484" s="208" t="s">
        <v>1221</v>
      </c>
      <c r="V484" t="s">
        <v>1222</v>
      </c>
      <c r="W484" s="183"/>
      <c r="X484">
        <v>28.15</v>
      </c>
      <c r="Y484" s="189"/>
      <c r="Z484" s="189"/>
      <c r="AA484" s="22">
        <f>AN484+AP484+AR484+AZ484+BB484+BG484+BJ484+BM484+BT484+BW484+BY484+AC484+AI484+BP484+AK484</f>
        <v>5</v>
      </c>
      <c r="AB484" s="336"/>
      <c r="AC484" s="337"/>
      <c r="AD484" s="366">
        <f>AB484*M557</f>
        <v>0</v>
      </c>
      <c r="AE484" s="337">
        <f>AC484*M557</f>
        <v>0</v>
      </c>
      <c r="AF484" s="332"/>
      <c r="AG484" s="332"/>
      <c r="AH484" s="225" t="str">
        <f>IF(AF484&gt;2500000,AQ$2,IF(AF484&gt;1000000,AR$2,IF(AF484&gt;750000,AS$2,IF(AF484&gt;500000,AT$2,IF(AF484&lt;500000,AU$2)))))</f>
        <v>F</v>
      </c>
      <c r="AI484" s="31">
        <f>IF(AH484=AQ$2,20,IF(AH484=AR$2,15,IF(AH484=AS$2,10,IF(AH484=AT$2,5,IF(AH484=AU$2,0)))))</f>
        <v>0</v>
      </c>
      <c r="AJ484" s="284"/>
      <c r="AK484" s="31">
        <f>IF(AJ484&gt;84,20,IF(AJ484&gt;80,15,IF(AJ484&gt;75,10,IF(AJ484&gt;70,5,IF(AJ484&gt;49,0,IF(AJ484&lt;1,0,IF(AJ484&lt;20,-20,IF(AJ484&lt;30,-15,IF(AJ484&lt;40,-10,IF(AJ484&lt;50,-5))))))))))</f>
        <v>0</v>
      </c>
      <c r="AL484" s="22"/>
      <c r="AM484" s="2"/>
      <c r="AN484" s="22" t="b">
        <f>IF(AM484=$AN$1,20,IF(AM484=$AO$1,17,IF(AM484=$AP$1,12,IF(AM484=$AQ$1,5,IF(AM484=$AR$1,0)))))</f>
        <v>0</v>
      </c>
      <c r="AP484" s="31"/>
      <c r="AQ484" s="410" t="s">
        <v>524</v>
      </c>
      <c r="AR484" s="1" t="b">
        <f>IF(AQ484=$AS$1,20,IF(AQ484=$AU$1,18,IF(AQ484=$AW$1,14,IF(AQ484=$AY$1,10,IF(AQ484=$BA$1,5,IF(AQ484=$BC$1,0,IF(AQ484=$BD$1,-2.5)))))))</f>
        <v>0</v>
      </c>
      <c r="AS484" s="189"/>
      <c r="AT484" s="22">
        <f>IF(AS484&lt;1,5,IF(AS484&lt;2,0,IF(AS484&gt;2,-5, IF(AS484=0,5,IF(AS484&lt;0,-7)))))</f>
        <v>5</v>
      </c>
      <c r="AU484" s="189"/>
      <c r="AV484" s="22">
        <f>IF(AU484&lt;0,-7,IF(AU484&lt;15,5,IF(AU484&lt;25,2,IF(AU484=25,-5,IF(AU484&gt;25,0)))))</f>
        <v>5</v>
      </c>
      <c r="AW484" s="189"/>
      <c r="AX484" s="22">
        <f>IF(AW484=1,5,IF(AW484&lt;1,5,IF(AW484&gt;1,0)))</f>
        <v>5</v>
      </c>
      <c r="AY484" s="189"/>
      <c r="AZ484" s="189" t="b">
        <f>IF(AY484=$AS$1,20,IF(AY484=$AU$1,18,IF(AY484=$AW$1,14,IF(AY484=$AY$1,10,IF(AY484=$BA$1,5,IF(AY484=$BC$1,0,IF(AY484=$BD$1,-2.5)))))))</f>
        <v>0</v>
      </c>
      <c r="BA484" s="18" t="s">
        <v>1223</v>
      </c>
      <c r="BB484" s="1">
        <f>IF(BA484&gt;0.05,2,IF(BA484&gt;0,1,IF(BA484&lt;-0.05,-1,IF(BA484&lt;0.1,-2))))</f>
        <v>2</v>
      </c>
      <c r="BC484" s="3">
        <v>45657</v>
      </c>
      <c r="BD484" s="22">
        <v>58.86</v>
      </c>
      <c r="BE484" s="22">
        <f>X484</f>
        <v>28.15</v>
      </c>
      <c r="BF484" s="18">
        <f>IF(BD484&gt;0,(BE484-BD484)/BD484,0)</f>
        <v>-0.52174651715936127</v>
      </c>
      <c r="BG484" s="1">
        <f>IF(BF484&gt;0.05,4,IF(BF484&gt;0,2,IF(BF484&lt;-0.05,-2,IF(BF484&lt;0.1,-4))))</f>
        <v>-2</v>
      </c>
      <c r="BH484" s="225">
        <v>-2.5</v>
      </c>
      <c r="BI484" s="225">
        <f>BH484*M494</f>
        <v>0</v>
      </c>
      <c r="BJ484" s="225">
        <f>IF(BH484&gt;5,-1,IF(BH484&gt;4,0,IF(BH484&gt;3,1,IF(BH484&gt;2,2,IF(BH484&gt;1,2, IF(BH484=0,2,IF(BH484&lt;-5,-2,IF(BH484&lt;4,2,IF(BH484&lt;0,1)))))))))</f>
        <v>2</v>
      </c>
      <c r="BK484" s="31">
        <v>-6</v>
      </c>
      <c r="BL484" s="31">
        <f>BK484*M494</f>
        <v>0</v>
      </c>
      <c r="BM484" s="1">
        <f>IF(BK484&gt;40,4,IF(BK484&gt;30,3.5,IF(BK484&gt;20,3,IF(BK484&gt;10,2,IF(BK484&gt;0,1,IF(BK484=0,0.5,IF(BK484&lt;-40,-4,IF(BK484&lt;-30,-3,IF(BK484&lt;-20,-2.5,IF(BK484&lt;-10,-2,IF(BK484&lt;0,0)))))))))))</f>
        <v>0</v>
      </c>
      <c r="BN484" s="61">
        <v>21</v>
      </c>
      <c r="BO484" s="61">
        <f>BN484*M494</f>
        <v>0</v>
      </c>
      <c r="BP484" s="1">
        <f>IF(BN484&lt;10,5,IF(BN484&lt;20,4,IF(BN484&lt;30,3,IF(BN484&lt;40,2,IF(BN484&lt;50,1,IF(BN484=50,0,IF(BN484&gt;90,-5,IF(BN484&gt;80,-4,IF(BN484&gt;70,-3,IF(BN484&gt;60,-2,IF(BN484&gt;50,-1,0)))))))))))</f>
        <v>3</v>
      </c>
      <c r="BQ484" s="206"/>
      <c r="BR484" s="61">
        <v>0.02</v>
      </c>
      <c r="BS484" s="337">
        <f>BR484*M494</f>
        <v>0</v>
      </c>
      <c r="BT484" s="225">
        <f>IF(BR484=1,20,IF(BR484&gt;0.9,16,IF(BR484&gt;0.8,12,IF(BR484&gt;0.7,8,IF(BR484&gt;0.6,4,IF(BR484&gt;0.5,0,IF(BR484&gt;0.4,-1,IF(BR484&gt;0.3,-2,IF(BR484&gt;0.2,-3,IF(BR484&gt;0.1,-4,IF(BR484&gt;0,-5,IF(BR484=0,-5))))))))))))</f>
        <v>-5</v>
      </c>
      <c r="BU484" s="61"/>
      <c r="BV484" s="1"/>
      <c r="BW484" s="1" t="b">
        <f>IF(BV484=$BZ$1,8,IF(BV484=$CA$1,4,IF(BV484=$CB$1,0,IF(BV484=$CC$1,-4,IF(BV484=$CE$1,-8)))))</f>
        <v>0</v>
      </c>
      <c r="BX484" s="206" t="s">
        <v>408</v>
      </c>
      <c r="BY484" s="206">
        <f>IF(BX484=BR$1,5,IF(BX484=BV$1,0,IF(BX484=BX$1,-5)))</f>
        <v>5</v>
      </c>
      <c r="BZ484" s="3"/>
      <c r="CA484" s="1" t="s">
        <v>437</v>
      </c>
      <c r="CB484" s="61"/>
      <c r="CC484" s="61"/>
      <c r="CD484" s="332"/>
      <c r="CE484" t="s">
        <v>1224</v>
      </c>
      <c r="CF484" t="s">
        <v>1225</v>
      </c>
      <c r="CL484" s="332"/>
      <c r="CQ484" s="53"/>
    </row>
    <row r="485" spans="2:95" ht="17.25" customHeight="1" x14ac:dyDescent="0.2">
      <c r="B485" s="246"/>
      <c r="C485" s="246"/>
      <c r="D485" s="246"/>
      <c r="E485" s="246"/>
      <c r="F485" s="246"/>
      <c r="G485" s="246"/>
      <c r="H485" s="246"/>
      <c r="I485" s="246"/>
      <c r="J485" s="246"/>
      <c r="K485" s="246"/>
      <c r="L485" s="270"/>
      <c r="M485" s="358"/>
      <c r="N485" s="335"/>
      <c r="O485" s="246"/>
      <c r="P485" s="246"/>
      <c r="Q485" s="246"/>
      <c r="R485" s="246"/>
      <c r="S485" s="249"/>
      <c r="T485" s="266"/>
      <c r="U485" s="445"/>
      <c r="V485" s="471"/>
      <c r="W485" s="191"/>
      <c r="X485" s="472"/>
      <c r="Y485" s="472"/>
      <c r="Z485" s="472"/>
      <c r="AA485" s="472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  <c r="AZ485" s="80"/>
      <c r="BA485" s="80"/>
      <c r="BB485" s="80"/>
      <c r="BC485" s="80"/>
      <c r="BD485" s="80"/>
      <c r="BE485" s="80"/>
      <c r="BF485" s="80"/>
      <c r="BG485" s="80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  <c r="BS485" s="80"/>
      <c r="BT485" s="80"/>
      <c r="BU485" s="80"/>
      <c r="BV485" s="80"/>
      <c r="BW485" s="80"/>
      <c r="BX485" s="80"/>
      <c r="BY485" s="80"/>
      <c r="BZ485" s="80"/>
      <c r="CA485" s="1"/>
      <c r="CB485" s="61"/>
      <c r="CC485" s="61"/>
      <c r="CD485" s="332"/>
      <c r="CL485" s="332"/>
      <c r="CQ485" s="53"/>
    </row>
    <row r="486" spans="2:95" ht="17.25" customHeight="1" x14ac:dyDescent="0.2">
      <c r="B486" s="246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9"/>
      <c r="T486" s="266"/>
      <c r="U486" s="445"/>
      <c r="V486" s="471"/>
      <c r="W486" s="191"/>
      <c r="X486" s="472"/>
      <c r="Y486" s="472"/>
      <c r="Z486" s="472"/>
      <c r="AA486" s="472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  <c r="BA486" s="80"/>
      <c r="BB486" s="80"/>
      <c r="BC486" s="80"/>
      <c r="BD486" s="80"/>
      <c r="BE486" s="80"/>
      <c r="BF486" s="80"/>
      <c r="BG486" s="80"/>
      <c r="BH486" s="80"/>
      <c r="BI486" s="80"/>
      <c r="BJ486" s="80"/>
      <c r="BK486" s="80"/>
      <c r="BL486" s="80"/>
      <c r="BM486" s="80"/>
      <c r="BN486" s="80"/>
      <c r="BO486" s="80"/>
      <c r="BP486" s="80"/>
      <c r="BQ486" s="80"/>
      <c r="BR486" s="80"/>
      <c r="BS486" s="80"/>
      <c r="BT486" s="80"/>
      <c r="BU486" s="80"/>
      <c r="BV486" s="80"/>
      <c r="BW486" s="80"/>
      <c r="BX486" s="80"/>
      <c r="BY486" s="80"/>
      <c r="BZ486" s="80"/>
      <c r="CA486" s="1"/>
      <c r="CB486" s="61"/>
      <c r="CC486" s="61"/>
      <c r="CD486" s="332"/>
      <c r="CL486" s="332"/>
      <c r="CQ486" s="53"/>
    </row>
    <row r="487" spans="2:95" ht="15.75" hidden="1" customHeight="1" x14ac:dyDescent="0.2">
      <c r="B487" s="246"/>
      <c r="C487" s="361"/>
      <c r="D487" s="361"/>
      <c r="E487" s="361"/>
      <c r="F487" s="361"/>
      <c r="G487" s="361"/>
      <c r="H487" s="361"/>
      <c r="I487" s="361"/>
      <c r="J487" s="366"/>
      <c r="K487" s="366"/>
      <c r="L487" s="270"/>
      <c r="N487" s="384"/>
      <c r="P487" s="419"/>
      <c r="Q487" s="335"/>
      <c r="R487" s="335"/>
      <c r="T487" s="191"/>
      <c r="U487" s="191"/>
      <c r="V487" s="191"/>
      <c r="W487" s="191"/>
      <c r="X487" s="191"/>
      <c r="Y487" s="191"/>
      <c r="Z487" s="191"/>
      <c r="AA487" s="22">
        <f>AN487+AP487+AR487+AT487+AV487+AX487+AZ487+BB487+BG487+BJ487+BM487+BT487+BW487+BY487+AC487+AI487+BP487+AK487</f>
        <v>21.5</v>
      </c>
      <c r="AB487" s="336"/>
      <c r="AC487" s="337"/>
      <c r="AD487" s="366">
        <f>AB487*M487</f>
        <v>0</v>
      </c>
      <c r="AE487" s="337">
        <f>AC487*M487</f>
        <v>0</v>
      </c>
      <c r="AF487" s="332"/>
      <c r="AG487" s="332"/>
      <c r="AH487" s="225" t="str">
        <f>IF(AF487&gt;2500000,AQ$2,IF(AF487&gt;1000000,AR$2,IF(AF487&gt;750000,AS$2,IF(AF487&gt;500000,AT$2,IF(AF487&lt;500000,AU$2)))))</f>
        <v>F</v>
      </c>
      <c r="AI487" s="31">
        <f>IF(AH487=AQ$2,20,IF(AH487=AR$2,15,IF(AH487=AS$2,10,IF(AH487=AT$2,5,IF(AH487=AU$2,0)))))</f>
        <v>0</v>
      </c>
      <c r="AJ487" s="284"/>
      <c r="AK487" s="31">
        <f>IF(AJ487&gt;84,20,IF(AJ487&gt;80,15,IF(AJ487&gt;75,10,IF(AJ487&gt;70,5,IF(AJ487&gt;49,0,IF(AJ487&lt;1,0,IF(AJ487&lt;20,-20,IF(AJ487&lt;30,-15,IF(AJ487&lt;40,-10,IF(AJ487&lt;50,-5))))))))))</f>
        <v>0</v>
      </c>
      <c r="AL487" s="22"/>
      <c r="AM487" s="2"/>
      <c r="AN487" s="22" t="b">
        <f>IF(AM487=$AN$1,20,IF(AM487=$AO$1,17,IF(AM487=$AP$1,12,IF(AM487=$AQ$1,5,IF(AM487=$AR$1,0)))))</f>
        <v>0</v>
      </c>
      <c r="AP487" s="31"/>
      <c r="AQ487" s="175"/>
      <c r="AR487" s="1" t="b">
        <f>IF(AQ487=$AS$1,20,IF(AQ487=$AU$1,18,IF(AQ487=$AW$1,14,IF(AQ487=$AY$1,10,IF(AQ487=$BA$1,5,IF(AQ487=$BC$1,0,IF(AQ487=$BD$1,-2.5)))))))</f>
        <v>0</v>
      </c>
      <c r="AS487" s="189"/>
      <c r="AT487" s="22">
        <f>IF(AS487&lt;1,5,IF(AS487&lt;2,0,IF(AS487&gt;2,-5, IF(AS487=0,5,IF(AS487&lt;0,-7)))))</f>
        <v>5</v>
      </c>
      <c r="AU487" s="189"/>
      <c r="AV487" s="22">
        <f>IF(AU487&lt;0,-7,IF(AU487&lt;15,5,IF(AU487&lt;25,2,IF(AU487=25,-5,IF(AU487&gt;25,0)))))</f>
        <v>5</v>
      </c>
      <c r="AW487" s="189"/>
      <c r="AX487" s="22">
        <f>IF(AW487=1,5,IF(AW487&lt;1,5,IF(AW487&gt;1,0)))</f>
        <v>5</v>
      </c>
      <c r="AY487" s="189"/>
      <c r="AZ487" s="189">
        <f>IF(AY487&lt;3,5,IF(AY487&lt;4,2,IF(AY487&lt;10,0,IF(AY487+10,-5,IF(AY487&gt;10,-5)))))</f>
        <v>5</v>
      </c>
      <c r="BA487" s="18"/>
      <c r="BB487" s="1">
        <f>IF(BA487&gt;0.05,2,IF(BA487&gt;0,1,IF(BA487&lt;-0.05,-1,IF(BA487&lt;0.1,-2))))</f>
        <v>-2</v>
      </c>
      <c r="BC487" s="3">
        <v>45657</v>
      </c>
      <c r="BD487" s="22"/>
      <c r="BE487" s="22">
        <f>X487</f>
        <v>0</v>
      </c>
      <c r="BF487" s="18">
        <f>IF(BD487&gt;0,(BE487-BD487)/BD487,0)</f>
        <v>0</v>
      </c>
      <c r="BG487" s="1">
        <f>IF(BF487&gt;0.05,4,IF(BF487&gt;0,2,IF(BF487&lt;-0.05,-2,IF(BF487&lt;0.1,-4))))</f>
        <v>-4</v>
      </c>
      <c r="BH487" s="225"/>
      <c r="BI487" s="225">
        <f>BH487*M487</f>
        <v>0</v>
      </c>
      <c r="BJ487" s="225">
        <f>IF(BH487&gt;5,-1,IF(BH487&gt;4,0,IF(BH487&gt;3,1,IF(BH487&gt;2,2,IF(BH487&gt;1,2, IF(BH487=0,2,IF(BH487&lt;-5,-2,IF(BH487&lt;4,2,IF(BH487&lt;0,1)))))))))</f>
        <v>2</v>
      </c>
      <c r="BK487" s="31"/>
      <c r="BL487" s="31">
        <f>BK487*M487</f>
        <v>0</v>
      </c>
      <c r="BM487" s="1">
        <f>IF(BK487&gt;40,4,IF(BK487&gt;30,3.5,IF(BK487&gt;20,3,IF(BK487&gt;10,2,IF(BK487&gt;0,1,IF(BK487=0,0.5,IF(BK487&lt;-40,-4,IF(BK487&lt;-30,-3,IF(BK487&lt;-20,-2.5,IF(BK487&lt;-10,-2,IF(BK487&lt;0,0)))))))))))</f>
        <v>0.5</v>
      </c>
      <c r="BN487" s="61"/>
      <c r="BO487" s="61">
        <f>BN487*M487</f>
        <v>0</v>
      </c>
      <c r="BP487" s="1">
        <f>IF(BN487&lt;10,5,IF(BN487&lt;20,4,IF(BN487&lt;30,3,IF(BN487&lt;40,2,IF(BN487&lt;50,1,IF(BN487=50,0,IF(BN487&gt;90,-5,IF(BN487&gt;80,-4,IF(BN487&gt;70,-3,IF(BN487&gt;60,-2,IF(BN487&gt;50,-1,0)))))))))))</f>
        <v>5</v>
      </c>
      <c r="BQ487" s="206"/>
      <c r="BR487" s="61"/>
      <c r="BS487" s="337">
        <f>BR487*M487</f>
        <v>0</v>
      </c>
      <c r="BT487" s="225">
        <f>IF(BR487=1,20,IF(BR487&gt;0.9,16,IF(BR487&gt;0.8,12,IF(BR487&gt;0.7,8,IF(BR487&gt;0.6,4,IF(BR487&gt;0.5,0,IF(BR487&gt;0.4,-1,IF(BR487&gt;0.3,-2,IF(BR487&gt;0.2,-3,IF(BR487&gt;0.1,-4,IF(BR487&gt;0,-5,IF(BR487=0,-5))))))))))))</f>
        <v>-5</v>
      </c>
      <c r="BU487" s="61"/>
      <c r="BV487" s="1"/>
      <c r="BW487" s="1" t="b">
        <f>IF(BV487=$BZ$1,8,IF(BV487=$CA$1,4,IF(BV487=$CB$1,0,IF(BV487=$CC$1,-4,IF(BV487=$CE$1,-8)))))</f>
        <v>0</v>
      </c>
      <c r="BX487" s="206" t="s">
        <v>408</v>
      </c>
      <c r="BY487" s="206">
        <f>IF(BX487=BR$1,5,IF(BX487=BV$1,0,IF(BX487=BX$1,-5)))</f>
        <v>5</v>
      </c>
      <c r="BZ487" s="3"/>
      <c r="CA487" s="1" t="s">
        <v>437</v>
      </c>
      <c r="CL487" s="332"/>
      <c r="CQ487" s="53"/>
    </row>
    <row r="488" spans="2:95" ht="15.75" hidden="1" customHeight="1" x14ac:dyDescent="0.2">
      <c r="B488" s="246"/>
      <c r="C488" s="361"/>
      <c r="D488" s="361"/>
      <c r="E488" s="361"/>
      <c r="F488" s="361"/>
      <c r="G488" s="361"/>
      <c r="H488" s="361"/>
      <c r="I488" s="361"/>
      <c r="J488" s="366"/>
      <c r="K488" s="366"/>
      <c r="L488" s="270"/>
      <c r="M488" s="421"/>
      <c r="N488" s="384"/>
      <c r="P488" s="419"/>
      <c r="Q488" s="335"/>
      <c r="R488" s="335"/>
      <c r="T488" s="191"/>
      <c r="U488" s="191"/>
      <c r="V488" s="191"/>
      <c r="W488" s="191"/>
      <c r="X488" s="191"/>
      <c r="Y488" s="191"/>
      <c r="Z488" s="191"/>
      <c r="AA488" s="22">
        <f>AN488+AP488+AR488+AT488+AV488+AX488+AZ488+BB488+BG488+BJ488+BM488+BT488+BW488+BY488+AC488+AI488+BP488+AK488</f>
        <v>21.5</v>
      </c>
      <c r="AB488" s="336"/>
      <c r="AC488" s="337"/>
      <c r="AD488" s="366">
        <f>AB488*M488</f>
        <v>0</v>
      </c>
      <c r="AE488" s="337">
        <f>AC488*M488</f>
        <v>0</v>
      </c>
      <c r="AF488" s="332"/>
      <c r="AG488" s="332"/>
      <c r="AH488" s="225" t="str">
        <f>IF(AF488&gt;2500000,AQ$2,IF(AF488&gt;1000000,AR$2,IF(AF488&gt;750000,AS$2,IF(AF488&gt;500000,AT$2,IF(AF488&lt;500000,AU$2)))))</f>
        <v>F</v>
      </c>
      <c r="AI488" s="31">
        <f>IF(AH488=AQ$2,20,IF(AH488=AR$2,15,IF(AH488=AS$2,10,IF(AH488=AT$2,5,IF(AH488=AU$2,0)))))</f>
        <v>0</v>
      </c>
      <c r="AJ488" s="284"/>
      <c r="AK488" s="31">
        <f>IF(AJ488&gt;84,20,IF(AJ488&gt;80,15,IF(AJ488&gt;75,10,IF(AJ488&gt;70,5,IF(AJ488&gt;49,0,IF(AJ488&lt;1,0,IF(AJ488&lt;20,-20,IF(AJ488&lt;30,-15,IF(AJ488&lt;40,-10,IF(AJ488&lt;50,-5))))))))))</f>
        <v>0</v>
      </c>
      <c r="AL488" s="22"/>
      <c r="AM488" s="2"/>
      <c r="AN488" s="22" t="b">
        <f>IF(AM488=$AN$1,20,IF(AM488=$AO$1,17,IF(AM488=$AP$1,12,IF(AM488=$AQ$1,5,IF(AM488=$AR$1,0)))))</f>
        <v>0</v>
      </c>
      <c r="AP488" s="31"/>
      <c r="AQ488" s="175"/>
      <c r="AR488" s="1" t="b">
        <f>IF(AQ488=$AS$1,20,IF(AQ488=$AU$1,18,IF(AQ488=$AW$1,14,IF(AQ488=$AY$1,10,IF(AQ488=$BA$1,5,IF(AQ488=$BC$1,0,IF(AQ488=$BD$1,-2.5)))))))</f>
        <v>0</v>
      </c>
      <c r="AS488" s="189"/>
      <c r="AT488" s="22">
        <f>IF(AS488&lt;1,5,IF(AS488&lt;2,0,IF(AS488&gt;2,-5, IF(AS488=0,5,IF(AS488&lt;0,-7)))))</f>
        <v>5</v>
      </c>
      <c r="AU488" s="189"/>
      <c r="AV488" s="22">
        <f>IF(AU488&lt;0,-7,IF(AU488&lt;15,5,IF(AU488&lt;25,2,IF(AU488=25,-5,IF(AU488&gt;25,0)))))</f>
        <v>5</v>
      </c>
      <c r="AW488" s="189"/>
      <c r="AX488" s="22">
        <f>IF(AW488=1,5,IF(AW488&lt;1,5,IF(AW488&gt;1,0)))</f>
        <v>5</v>
      </c>
      <c r="AY488" s="189"/>
      <c r="AZ488" s="189">
        <f>IF(AY488&lt;3,5,IF(AY488&lt;4,2,IF(AY488&lt;10,0,IF(AY488+10,-5,IF(AY488&gt;10,-5)))))</f>
        <v>5</v>
      </c>
      <c r="BA488" s="18"/>
      <c r="BB488" s="1">
        <f>IF(BA488&gt;0.05,2,IF(BA488&gt;0,1,IF(BA488&lt;-0.05,-1,IF(BA488&lt;0.1,-2))))</f>
        <v>-2</v>
      </c>
      <c r="BC488" s="3">
        <v>45657</v>
      </c>
      <c r="BD488" s="22"/>
      <c r="BE488" s="22">
        <f>X488</f>
        <v>0</v>
      </c>
      <c r="BF488" s="18">
        <f>IF(BD488&gt;0,(BE488-BD488)/BD488,0)</f>
        <v>0</v>
      </c>
      <c r="BG488" s="1">
        <f>IF(BF488&gt;0.05,4,IF(BF488&gt;0,2,IF(BF488&lt;-0.05,-2,IF(BF488&lt;0.1,-4))))</f>
        <v>-4</v>
      </c>
      <c r="BH488" s="225"/>
      <c r="BI488" s="225">
        <f>BH488*M488</f>
        <v>0</v>
      </c>
      <c r="BJ488" s="225">
        <f>IF(BH488&gt;5,-1,IF(BH488&gt;4,0,IF(BH488&gt;3,1,IF(BH488&gt;2,2,IF(BH488&gt;1,2, IF(BH488=0,2,IF(BH488&lt;-5,-2,IF(BH488&lt;4,2,IF(BH488&lt;0,1)))))))))</f>
        <v>2</v>
      </c>
      <c r="BK488" s="31"/>
      <c r="BL488" s="31">
        <f>BK488*M488</f>
        <v>0</v>
      </c>
      <c r="BM488" s="1">
        <f>IF(BK488&gt;40,4,IF(BK488&gt;30,3.5,IF(BK488&gt;20,3,IF(BK488&gt;10,2,IF(BK488&gt;0,1,IF(BK488=0,0.5,IF(BK488&lt;-40,-4,IF(BK488&lt;-30,-3,IF(BK488&lt;-20,-2.5,IF(BK488&lt;-10,-2,IF(BK488&lt;0,0)))))))))))</f>
        <v>0.5</v>
      </c>
      <c r="BN488" s="61"/>
      <c r="BO488" s="61">
        <f>BN488*M488</f>
        <v>0</v>
      </c>
      <c r="BP488" s="1">
        <f>IF(BN488&lt;10,5,IF(BN488&lt;20,4,IF(BN488&lt;30,3,IF(BN488&lt;40,2,IF(BN488&lt;50,1,IF(BN488=50,0,IF(BN488&gt;90,-5,IF(BN488&gt;80,-4,IF(BN488&gt;70,-3,IF(BN488&gt;60,-2,IF(BN488&gt;50,-1,0)))))))))))</f>
        <v>5</v>
      </c>
      <c r="BQ488" s="206"/>
      <c r="BR488" s="61"/>
      <c r="BS488" s="337">
        <f>BR488*M488</f>
        <v>0</v>
      </c>
      <c r="BT488" s="225">
        <f>IF(BR488=1,20,IF(BR488&gt;0.9,16,IF(BR488&gt;0.8,12,IF(BR488&gt;0.7,8,IF(BR488&gt;0.6,4,IF(BR488&gt;0.5,0,IF(BR488&gt;0.4,-1,IF(BR488&gt;0.3,-2,IF(BR488&gt;0.2,-3,IF(BR488&gt;0.1,-4,IF(BR488&gt;0,-5,IF(BR488=0,-5))))))))))))</f>
        <v>-5</v>
      </c>
      <c r="BU488" s="61"/>
      <c r="BV488" s="1"/>
      <c r="BW488" s="1" t="b">
        <f>IF(BV488=$BZ$1,8,IF(BV488=$CA$1,4,IF(BV488=$CB$1,0,IF(BV488=$CC$1,-4,IF(BV488=$CE$1,-8)))))</f>
        <v>0</v>
      </c>
      <c r="BX488" s="206" t="s">
        <v>408</v>
      </c>
      <c r="BY488" s="206">
        <f>IF(BX488=BR$1,5,IF(BX488=BV$1,0,IF(BX488=BX$1,-5)))</f>
        <v>5</v>
      </c>
      <c r="BZ488" s="3"/>
      <c r="CA488" s="1" t="s">
        <v>437</v>
      </c>
      <c r="CL488" s="332"/>
      <c r="CQ488" s="53"/>
    </row>
    <row r="489" spans="2:95" ht="15.75" hidden="1" customHeight="1" x14ac:dyDescent="0.2">
      <c r="B489" s="246"/>
      <c r="C489" s="361"/>
      <c r="D489" s="361"/>
      <c r="E489" s="361"/>
      <c r="F489" s="361"/>
      <c r="G489" s="361"/>
      <c r="H489" s="361"/>
      <c r="I489" s="361"/>
      <c r="J489" s="366"/>
      <c r="K489" s="366"/>
      <c r="L489" s="270"/>
      <c r="M489" s="421"/>
      <c r="N489" s="384"/>
      <c r="P489" s="419"/>
      <c r="Q489" s="335"/>
      <c r="R489" s="335"/>
      <c r="AA489" s="22">
        <f>AN489+AP489+AR489+AT489+AV489+AX489+AZ489+BB489+BG489+BJ489+BM489+BT489+BW489+BY489+AC489+AI489+BP489+AK489</f>
        <v>21.5</v>
      </c>
      <c r="AB489" s="336"/>
      <c r="AC489" s="337"/>
      <c r="AD489" s="366">
        <f>AB489*M489</f>
        <v>0</v>
      </c>
      <c r="AE489" s="337">
        <f>AC489*M489</f>
        <v>0</v>
      </c>
      <c r="AF489" s="332"/>
      <c r="AG489" s="332"/>
      <c r="AH489" s="225" t="str">
        <f>IF(AF489&gt;2500000,AQ$2,IF(AF489&gt;1000000,AR$2,IF(AF489&gt;750000,AS$2,IF(AF489&gt;500000,AT$2,IF(AF489&lt;500000,AU$2)))))</f>
        <v>F</v>
      </c>
      <c r="AI489" s="31">
        <f>IF(AH489=AQ$2,20,IF(AH489=AR$2,15,IF(AH489=AS$2,10,IF(AH489=AT$2,5,IF(AH489=AU$2,0)))))</f>
        <v>0</v>
      </c>
      <c r="AJ489" s="284"/>
      <c r="AK489" s="31">
        <f>IF(AJ489&gt;84,20,IF(AJ489&gt;80,15,IF(AJ489&gt;75,10,IF(AJ489&gt;70,5,IF(AJ489&gt;49,0,IF(AJ489&lt;1,0,IF(AJ489&lt;20,-20,IF(AJ489&lt;30,-15,IF(AJ489&lt;40,-10,IF(AJ489&lt;50,-5))))))))))</f>
        <v>0</v>
      </c>
      <c r="AL489" s="22"/>
      <c r="AM489" s="2"/>
      <c r="AN489" s="22" t="b">
        <f>IF(AM489=$AN$1,20,IF(AM489=$AO$1,17,IF(AM489=$AP$1,12,IF(AM489=$AQ$1,5,IF(AM489=$AR$1,0)))))</f>
        <v>0</v>
      </c>
      <c r="AP489" s="31"/>
      <c r="AQ489" s="175"/>
      <c r="AR489" s="1" t="b">
        <f>IF(AQ489=$AS$1,20,IF(AQ489=$AU$1,18,IF(AQ489=$AW$1,14,IF(AQ489=$AY$1,10,IF(AQ489=$BA$1,5,IF(AQ489=$BC$1,0,IF(AQ489=$BD$1,-2.5)))))))</f>
        <v>0</v>
      </c>
      <c r="AS489" s="189"/>
      <c r="AT489" s="22">
        <f>IF(AS489&lt;1,5,IF(AS489&lt;2,0,IF(AS489&gt;2,-5, IF(AS489=0,5,IF(AS489&lt;0,-7)))))</f>
        <v>5</v>
      </c>
      <c r="AU489" s="189"/>
      <c r="AV489" s="22">
        <f>IF(AU489&lt;0,-7,IF(AU489&lt;15,5,IF(AU489&lt;25,2,IF(AU489=25,-5,IF(AU489&gt;25,0)))))</f>
        <v>5</v>
      </c>
      <c r="AW489" s="189"/>
      <c r="AX489" s="22">
        <f>IF(AW489=1,5,IF(AW489&lt;1,5,IF(AW489&gt;1,0)))</f>
        <v>5</v>
      </c>
      <c r="AY489" s="189"/>
      <c r="AZ489" s="189">
        <f>IF(AY489&lt;3,5,IF(AY489&lt;4,2,IF(AY489&lt;10,0,IF(AY489+10,-5,IF(AY489&gt;10,-5)))))</f>
        <v>5</v>
      </c>
      <c r="BA489" s="18"/>
      <c r="BB489" s="1">
        <f>IF(BA489&gt;0.05,2,IF(BA489&gt;0,1,IF(BA489&lt;-0.05,-1,IF(BA489&lt;0.1,-2))))</f>
        <v>-2</v>
      </c>
      <c r="BC489" s="3">
        <v>45657</v>
      </c>
      <c r="BD489" s="22"/>
      <c r="BE489" s="22">
        <f>X489</f>
        <v>0</v>
      </c>
      <c r="BF489" s="18">
        <f>IF(BD489&gt;0,(BE489-BD489)/BD489,0)</f>
        <v>0</v>
      </c>
      <c r="BG489" s="1">
        <f>IF(BF489&gt;0.05,4,IF(BF489&gt;0,2,IF(BF489&lt;-0.05,-2,IF(BF489&lt;0.1,-4))))</f>
        <v>-4</v>
      </c>
      <c r="BH489" s="225"/>
      <c r="BI489" s="225">
        <f>BH489*M489</f>
        <v>0</v>
      </c>
      <c r="BJ489" s="225">
        <f>IF(BH489&gt;5,-1,IF(BH489&gt;4,0,IF(BH489&gt;3,1,IF(BH489&gt;2,2,IF(BH489&gt;1,2, IF(BH489=0,2,IF(BH489&lt;-5,-2,IF(BH489&lt;4,2,IF(BH489&lt;0,1)))))))))</f>
        <v>2</v>
      </c>
      <c r="BK489" s="31"/>
      <c r="BL489" s="31">
        <f>BK489*M489</f>
        <v>0</v>
      </c>
      <c r="BM489" s="1">
        <f>IF(BK489&gt;40,4,IF(BK489&gt;30,3.5,IF(BK489&gt;20,3,IF(BK489&gt;10,2,IF(BK489&gt;0,1,IF(BK489=0,0.5,IF(BK489&lt;-40,-4,IF(BK489&lt;-30,-3,IF(BK489&lt;-20,-2.5,IF(BK489&lt;-10,-2,IF(BK489&lt;0,0)))))))))))</f>
        <v>0.5</v>
      </c>
      <c r="BN489" s="61"/>
      <c r="BO489" s="61">
        <f>BN489*M489</f>
        <v>0</v>
      </c>
      <c r="BP489" s="1">
        <f>IF(BN489&lt;10,5,IF(BN489&lt;20,4,IF(BN489&lt;30,3,IF(BN489&lt;40,2,IF(BN489&lt;50,1,IF(BN489=50,0,IF(BN489&gt;90,-5,IF(BN489&gt;80,-4,IF(BN489&gt;70,-3,IF(BN489&gt;60,-2,IF(BN489&gt;50,-1,0)))))))))))</f>
        <v>5</v>
      </c>
      <c r="BQ489" s="206"/>
      <c r="BR489" s="61"/>
      <c r="BS489" s="337">
        <f>BR489*M489</f>
        <v>0</v>
      </c>
      <c r="BT489" s="225">
        <f>IF(BR489=1,20,IF(BR489&gt;0.9,16,IF(BR489&gt;0.8,12,IF(BR489&gt;0.7,8,IF(BR489&gt;0.6,4,IF(BR489&gt;0.5,0,IF(BR489&gt;0.4,-1,IF(BR489&gt;0.3,-2,IF(BR489&gt;0.2,-3,IF(BR489&gt;0.1,-4,IF(BR489&gt;0,-5,IF(BR489=0,-5))))))))))))</f>
        <v>-5</v>
      </c>
      <c r="BU489" s="61"/>
      <c r="BV489" s="1"/>
      <c r="BW489" s="1" t="b">
        <f>IF(BV489=$BZ$1,8,IF(BV489=$CA$1,4,IF(BV489=$CB$1,0,IF(BV489=$CC$1,-4,IF(BV489=$CE$1,-8)))))</f>
        <v>0</v>
      </c>
      <c r="BX489" s="206" t="s">
        <v>408</v>
      </c>
      <c r="BY489" s="206">
        <f>IF(BX489=BR$1,5,IF(BX489=BV$1,0,IF(BX489=BX$1,-5)))</f>
        <v>5</v>
      </c>
      <c r="BZ489" s="3"/>
      <c r="CA489" s="1" t="s">
        <v>437</v>
      </c>
      <c r="CL489" s="332"/>
      <c r="CQ489" s="53"/>
    </row>
    <row r="490" spans="2:95" ht="15.75" customHeight="1" x14ac:dyDescent="0.2">
      <c r="M490" s="358"/>
      <c r="N490" s="384"/>
      <c r="P490" s="419"/>
      <c r="CL490" s="332"/>
      <c r="CQ490" s="53"/>
    </row>
    <row r="491" spans="2:95" ht="12" customHeight="1" x14ac:dyDescent="0.2">
      <c r="B491" s="246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W491" s="211" t="s">
        <v>1226</v>
      </c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1"/>
      <c r="AT491" s="1"/>
      <c r="AU491" s="1"/>
      <c r="AV491" s="1"/>
      <c r="AW491" s="1"/>
      <c r="AX491" s="1"/>
      <c r="AY491" s="22"/>
      <c r="AZ491" s="22"/>
      <c r="BB491" s="18"/>
      <c r="BC491" s="3"/>
      <c r="BD491" s="22"/>
      <c r="BE491" s="22"/>
      <c r="BF491" s="18"/>
      <c r="BG491" s="18"/>
      <c r="BS491" s="337">
        <f t="shared" ref="BS491:BS507" si="724">BR491*M491</f>
        <v>0</v>
      </c>
      <c r="CB491" s="18"/>
      <c r="CC491" s="18"/>
      <c r="CD491" s="18"/>
      <c r="CI491" s="183"/>
    </row>
    <row r="492" spans="2:95" ht="12" customHeight="1" x14ac:dyDescent="0.2">
      <c r="U492" s="209" t="s">
        <v>1227</v>
      </c>
      <c r="V492" s="210" t="s">
        <v>1228</v>
      </c>
      <c r="W492" s="212" t="s">
        <v>1229</v>
      </c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Y492" s="80"/>
      <c r="AZ492" s="80"/>
      <c r="BS492" s="337">
        <f t="shared" si="724"/>
        <v>0</v>
      </c>
    </row>
    <row r="493" spans="2:95" ht="12" customHeight="1" x14ac:dyDescent="0.2">
      <c r="U493" s="130"/>
      <c r="V493" s="23"/>
      <c r="W493" s="213" t="s">
        <v>1230</v>
      </c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Y493" s="80"/>
      <c r="AZ493" s="80"/>
      <c r="BS493" s="337">
        <f t="shared" si="724"/>
        <v>0</v>
      </c>
    </row>
    <row r="494" spans="2:95" ht="12" customHeight="1" x14ac:dyDescent="0.2">
      <c r="U494" s="23"/>
      <c r="V494" s="23"/>
      <c r="W494" s="214" t="s">
        <v>1231</v>
      </c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Y494" s="80"/>
      <c r="AZ494" s="80"/>
      <c r="BS494" s="337">
        <f t="shared" si="724"/>
        <v>0</v>
      </c>
    </row>
    <row r="495" spans="2:95" ht="12" customHeight="1" x14ac:dyDescent="0.2">
      <c r="U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Y495" s="80"/>
      <c r="AZ495" s="80"/>
      <c r="BS495" s="337">
        <f t="shared" si="724"/>
        <v>0</v>
      </c>
    </row>
    <row r="496" spans="2:95" ht="12" customHeight="1" x14ac:dyDescent="0.2">
      <c r="U496" s="23"/>
      <c r="V496" s="23"/>
      <c r="W496" s="215" t="s">
        <v>1232</v>
      </c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Y496" s="80"/>
      <c r="AZ496" s="80"/>
      <c r="BS496" s="337">
        <f t="shared" si="724"/>
        <v>0</v>
      </c>
    </row>
    <row r="497" spans="2:83" ht="12" customHeight="1" x14ac:dyDescent="0.2">
      <c r="U497" s="209" t="s">
        <v>1233</v>
      </c>
      <c r="V497" s="210" t="s">
        <v>1234</v>
      </c>
      <c r="W497" s="212" t="s">
        <v>1235</v>
      </c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Y497" s="80"/>
      <c r="AZ497" s="80"/>
      <c r="BS497" s="337">
        <f t="shared" si="724"/>
        <v>0</v>
      </c>
    </row>
    <row r="498" spans="2:83" ht="12" customHeight="1" x14ac:dyDescent="0.2">
      <c r="U498" s="23"/>
      <c r="V498" s="23"/>
      <c r="W498" s="216" t="s">
        <v>1236</v>
      </c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Y498" s="80"/>
      <c r="AZ498" s="80"/>
      <c r="BS498" s="337">
        <f t="shared" si="724"/>
        <v>0</v>
      </c>
    </row>
    <row r="499" spans="2:83" ht="12" customHeight="1" x14ac:dyDescent="0.2">
      <c r="U499" s="23"/>
      <c r="V499" s="23"/>
      <c r="W499" s="217" t="s">
        <v>1237</v>
      </c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Y499" s="80"/>
      <c r="AZ499" s="80"/>
      <c r="BS499" s="337">
        <f t="shared" si="724"/>
        <v>0</v>
      </c>
    </row>
    <row r="500" spans="2:83" ht="12" customHeight="1" x14ac:dyDescent="0.2">
      <c r="U500" s="23"/>
      <c r="V500" s="23"/>
      <c r="W500" s="218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Y500" s="80"/>
      <c r="AZ500" s="80"/>
      <c r="BS500" s="337">
        <f t="shared" si="724"/>
        <v>0</v>
      </c>
    </row>
    <row r="501" spans="2:83" ht="12" customHeight="1" x14ac:dyDescent="0.2">
      <c r="U501" s="23"/>
      <c r="V501" s="23"/>
      <c r="W501" s="211" t="s">
        <v>1238</v>
      </c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Y501" s="80"/>
      <c r="AZ501" s="80"/>
      <c r="BS501" s="337">
        <f t="shared" si="724"/>
        <v>0</v>
      </c>
    </row>
    <row r="502" spans="2:83" ht="12" customHeight="1" x14ac:dyDescent="0.2">
      <c r="U502" s="209" t="s">
        <v>1239</v>
      </c>
      <c r="V502" s="215" t="s">
        <v>1240</v>
      </c>
      <c r="W502" s="212" t="s">
        <v>1241</v>
      </c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Y502" s="80"/>
      <c r="AZ502" s="80"/>
      <c r="BS502" s="337">
        <f t="shared" si="724"/>
        <v>0</v>
      </c>
    </row>
    <row r="503" spans="2:83" ht="12" customHeight="1" x14ac:dyDescent="0.2">
      <c r="U503" s="23"/>
      <c r="V503" s="23"/>
      <c r="W503" s="216" t="s">
        <v>1242</v>
      </c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Y503" s="80"/>
      <c r="AZ503" s="80"/>
      <c r="BS503" s="337">
        <f t="shared" si="724"/>
        <v>0</v>
      </c>
    </row>
    <row r="504" spans="2:83" ht="12" customHeight="1" x14ac:dyDescent="0.2">
      <c r="U504" s="23"/>
      <c r="V504" s="23"/>
      <c r="W504" s="217" t="s">
        <v>1243</v>
      </c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Y504" s="80"/>
      <c r="AZ504" s="80"/>
      <c r="BS504" s="337">
        <f t="shared" si="724"/>
        <v>0</v>
      </c>
    </row>
    <row r="505" spans="2:83" x14ac:dyDescent="0.2">
      <c r="U505" s="23"/>
      <c r="V505" s="23"/>
      <c r="AY505" s="80"/>
      <c r="AZ505" s="80"/>
      <c r="BS505" s="337">
        <f t="shared" si="724"/>
        <v>0</v>
      </c>
    </row>
    <row r="506" spans="2:83" x14ac:dyDescent="0.2">
      <c r="AY506" s="80"/>
      <c r="AZ506" s="80"/>
      <c r="BS506" s="337">
        <f t="shared" si="724"/>
        <v>0</v>
      </c>
    </row>
    <row r="507" spans="2:83" x14ac:dyDescent="0.2">
      <c r="B507" s="248"/>
      <c r="C507" s="248"/>
      <c r="D507" s="248"/>
      <c r="E507" s="248"/>
      <c r="F507" s="248"/>
      <c r="G507" s="248"/>
      <c r="H507" s="248"/>
      <c r="I507" s="248"/>
      <c r="J507" s="248"/>
      <c r="K507" s="248"/>
      <c r="L507" s="248"/>
      <c r="M507" s="248"/>
      <c r="N507" s="248"/>
      <c r="O507" s="248"/>
      <c r="P507" s="248"/>
      <c r="Q507" s="248"/>
      <c r="R507" s="248"/>
      <c r="Y507" s="189"/>
      <c r="Z507" s="189"/>
      <c r="AA507" s="189"/>
      <c r="AB507" s="189"/>
      <c r="AC507" s="189"/>
      <c r="AD507" s="189"/>
      <c r="AE507" s="189"/>
      <c r="AF507" s="189"/>
      <c r="AG507" s="189"/>
      <c r="AH507" s="189"/>
      <c r="AI507" s="189"/>
      <c r="AJ507" s="189"/>
      <c r="AK507" s="189"/>
      <c r="AL507" s="253"/>
      <c r="AM507" s="253"/>
      <c r="AN507" s="253"/>
      <c r="AO507" s="253"/>
      <c r="AP507" s="253"/>
      <c r="AQ507" s="177" t="s">
        <v>403</v>
      </c>
      <c r="AR507" s="253"/>
      <c r="AS507" s="189">
        <v>0.33</v>
      </c>
      <c r="AT507" s="189"/>
      <c r="AU507" s="189">
        <v>4.58</v>
      </c>
      <c r="AV507" s="189"/>
      <c r="AW507" s="189">
        <v>0.16</v>
      </c>
      <c r="AX507" s="189"/>
      <c r="AY507" s="189">
        <v>2.83</v>
      </c>
      <c r="AZ507" s="189"/>
      <c r="BA507" s="18">
        <v>-7.8100000000000003E-2</v>
      </c>
      <c r="BB507" s="18"/>
      <c r="BC507" s="3">
        <v>44925</v>
      </c>
      <c r="BD507" s="22">
        <v>10</v>
      </c>
      <c r="BE507" s="22">
        <f>X237</f>
        <v>9.51</v>
      </c>
      <c r="BF507" s="18">
        <f>IF(BD507&gt;0,(BE507-BD507)/BD507,0)</f>
        <v>-4.9000000000000023E-2</v>
      </c>
      <c r="BG507" s="18"/>
      <c r="BH507" s="225">
        <v>-1</v>
      </c>
      <c r="BI507" s="225"/>
      <c r="BJ507" s="225"/>
      <c r="BK507" s="1">
        <v>10</v>
      </c>
      <c r="BL507" s="1"/>
      <c r="BM507" s="1"/>
      <c r="BN507" s="1"/>
      <c r="BO507" s="1"/>
      <c r="BP507" s="1"/>
      <c r="BQ507" s="1"/>
      <c r="BR507" s="61">
        <v>0.69</v>
      </c>
      <c r="BS507" s="337">
        <f t="shared" si="724"/>
        <v>0</v>
      </c>
      <c r="BT507" s="61"/>
      <c r="BU507" s="61"/>
      <c r="BV507" s="1" t="s">
        <v>411</v>
      </c>
      <c r="BW507" s="1"/>
      <c r="BX507" s="206" t="s">
        <v>408</v>
      </c>
      <c r="BY507" s="206"/>
      <c r="BZ507" s="25">
        <v>44623</v>
      </c>
      <c r="CA507" s="1" t="s">
        <v>510</v>
      </c>
      <c r="CB507" s="61">
        <v>7.5</v>
      </c>
      <c r="CC507" s="61">
        <v>11</v>
      </c>
      <c r="CD507" s="61"/>
      <c r="CE507" t="s">
        <v>1244</v>
      </c>
    </row>
    <row r="508" spans="2:83" x14ac:dyDescent="0.2">
      <c r="BB508" s="18"/>
    </row>
  </sheetData>
  <mergeCells count="11">
    <mergeCell ref="BH3:BR3"/>
    <mergeCell ref="CB3:CC3"/>
    <mergeCell ref="AS3:AY3"/>
    <mergeCell ref="BV3:BZ3"/>
    <mergeCell ref="R1:T1"/>
    <mergeCell ref="BA3:BF3"/>
    <mergeCell ref="F3:J3"/>
    <mergeCell ref="AJ3:AQ3"/>
    <mergeCell ref="AH1:AM1"/>
    <mergeCell ref="W1:AB1"/>
    <mergeCell ref="X2:AB2"/>
  </mergeCells>
  <conditionalFormatting sqref="R9:R54 R56 T9:T54 T56">
    <cfRule type="cellIs" dxfId="2799" priority="9466" operator="equal">
      <formula>0</formula>
    </cfRule>
    <cfRule type="cellIs" dxfId="2798" priority="9465" operator="greaterThan">
      <formula>0</formula>
    </cfRule>
    <cfRule type="cellIs" dxfId="2797" priority="9464" operator="lessThan">
      <formula>0</formula>
    </cfRule>
  </conditionalFormatting>
  <conditionalFormatting sqref="S45:S46">
    <cfRule type="colorScale" priority="8306">
      <colorScale>
        <cfvo type="min"/>
        <cfvo type="max"/>
        <color rgb="FFFF7128"/>
        <color rgb="FFFFEF9C"/>
      </colorScale>
    </cfRule>
  </conditionalFormatting>
  <conditionalFormatting sqref="S45:S47">
    <cfRule type="expression" dxfId="2796" priority="17985">
      <formula>$BN$45&lt;20</formula>
    </cfRule>
  </conditionalFormatting>
  <conditionalFormatting sqref="S47">
    <cfRule type="colorScale" priority="212">
      <colorScale>
        <cfvo type="min"/>
        <cfvo type="max"/>
        <color rgb="FFFF7128"/>
        <color rgb="FFFFEF9C"/>
      </colorScale>
    </cfRule>
  </conditionalFormatting>
  <conditionalFormatting sqref="AA9:AA54 AA56 AA67 AA79:AA89 AA92:AA98 AA101:AA110 AA114:AA120 AA123:AA156 AA159:AA163 AA167:AA176 AA179:AA186 AA190:AA195 AA199:AA201 AA204:AA210 AA213:AA218 AA221:AA227 AA231:AA243 AA247:AA257 AA260:AA267 AA271:AA275 AA278:AA285 AA288:AA290 AA294:AA296 AA299:AA303 AA306:AA320 AA323:AA328 AA332:AA336 AA339:AA350 AA353:AA357 AA360:AA366 AA370:AA372 AA375:AA379 AA382:AA397 AA400:AA425 AA428:AA435 AA438:AA449 AA455:AA458 AA461:AA465 AA469:AA475 AA478:AA481 AA484 AA487:AA489">
    <cfRule type="cellIs" dxfId="2795" priority="11773" operator="lessThan">
      <formula>25</formula>
    </cfRule>
    <cfRule type="cellIs" dxfId="2794" priority="11772" operator="between">
      <formula>25</formula>
      <formula>50</formula>
    </cfRule>
    <cfRule type="cellIs" dxfId="2793" priority="11771" operator="between">
      <formula>50</formula>
      <formula>75</formula>
    </cfRule>
    <cfRule type="cellIs" dxfId="2792" priority="11770" operator="between">
      <formula>75</formula>
      <formula>100</formula>
    </cfRule>
    <cfRule type="cellIs" dxfId="2791" priority="11769" operator="between">
      <formula>100</formula>
      <formula>125</formula>
    </cfRule>
    <cfRule type="cellIs" dxfId="2790" priority="11768" operator="between">
      <formula>125</formula>
      <formula>150</formula>
    </cfRule>
    <cfRule type="cellIs" dxfId="2789" priority="11767" operator="greaterThan">
      <formula>150</formula>
    </cfRule>
  </conditionalFormatting>
  <conditionalFormatting sqref="AR14:AS14 AR370:AS372 AR375:AS379 AS9:AS13 AS15:AS54 AS67 AS79:AS89 AS92:AS98 AS101:AS110 AS106:AT106 AS114:AS120 AS123:AS156 AS159:AS163 AS167:AS176 AS169:AT170 AS179:AS187 AS190:AS195 AS199:AS201 AS204:AS210 AS213:AS218 AS221:AS227 AS231:AS243 AS247:AS257 AS254:AT254 AS260:AS267 AS271:AS275 AS278:AS285 AS288:AS290 AS294:AS296 AS299:AS303 AS306:AS320 AS323:AS336 AS338:AS350 AS352 AS353:AT353 AS354:AS366 AS382:AS397 AS400:AS425 AS428:AS435 AS438:AS449 AS455:AS458 AS461:AS465 AS469:AS475 AS478:AS481 AS484 AS487:AS489 AS507:AT507">
    <cfRule type="cellIs" dxfId="2788" priority="13817" operator="greaterThan">
      <formula>2</formula>
    </cfRule>
  </conditionalFormatting>
  <conditionalFormatting sqref="AR14:AS14 AR370:AS372 AR375:AS379 AS10:AS13 AS15:AS54 AS67 AS79:AS89 AS92:AS98 AS101:AS103 AS106:AT106 AS107:AS110 AS114:AS120 AS123:AS156 AS159:AS163 AS167:AS176 AS169:AT169 AS179:AS187 AS190:AS195 AS199:AS201 AS204:AS205 AS207:AS210 AS213:AS218 AS221:AS227 AS231:AS243 AS247:AS257 AS254:AT254 AS260:AS267 AS271:AS275 AS278:AS285 AS288:AS290 AS294:AS296 AS299:AS303 AS306:AS320 AS323:AS336 AS338:AS350 AS352 AS353:AT353 AS354:AS366 AS382:AS397 AS400:AS425 AS428:AS435 AS438:AS449 AS455:AS458 AS461:AS465 AS469:AS475 AS478:AS481 AS484 AS487:AS489 AS507:AT507">
    <cfRule type="cellIs" dxfId="2787" priority="13818" operator="between">
      <formula>0.1</formula>
      <formula>1</formula>
    </cfRule>
  </conditionalFormatting>
  <conditionalFormatting sqref="AR14:AW14 AR370:AW372 AR375:AW379 AS9:AS13 AS15:AS54 AS67 AS79:AS89 AS92:AS98 AS101:AS110 AS106:AX106 AS114:AS120 AS123:AS156 AS159:AS163 AS167:AS176 AS169:AX169 AS179:AS187 AS190:AS195 AS199:AS201 AS204:AS210 AS213:AS218 AS221:AS227 AS231:AS243 AS247:AS257 AS254:AX254 AS260:AS267 AS271:AS275 AS278:AS285 AS288:AS290 AS294:AS296 AS299:AS303 AS306:AS320 AS323:AS336 AS338:AS350 AS352 AS353:AX353 AS354:AS366 AS382:AS397 AS400:AS425 AS428:AS435 AS438:AS449 AS455:AS458 AS461:AS465 AS469:AS475 AS478:AS481 AS484 AS487:AS489 AS507:AX507">
    <cfRule type="cellIs" dxfId="2786" priority="13819" operator="lessThan">
      <formula>0</formula>
    </cfRule>
  </conditionalFormatting>
  <conditionalFormatting sqref="AR14:AW14 AR370:AW372 AR375:AW379 AS169:AX170 AS254:AX254 AS353:AX353">
    <cfRule type="cellIs" dxfId="2785" priority="13840" operator="lessThan">
      <formula>0</formula>
    </cfRule>
  </conditionalFormatting>
  <conditionalFormatting sqref="AR14:AS14 AR370:AS372 AR375:AS379 AS9:AS13 AS15:AS54 AS67 AS79:AS89 AS92:AS98 AS101:AS110 AS114:AS120 AS123:AS156 AS159:AS163 AS167:AS176 AS169:AT170 AS179:AS187 AS190:AS195 AS199:AS201 AS204:AS210 AS213:AS218 AS221:AS227 AS231:AS243 AS247:AS257 AS254:AT254 AS260:AS267 AS271:AS275 AS278:AS285 AS288:AS290 AS294:AS296 AS299:AS303 AS306:AS320 AS323:AS336 AS338:AS350 AS352 AS353:AT353 AS354:AS366 AS382:AS397 AS400:AS425 AS428:AS435 AS438:AS449 AS455:AS458 AS461:AS465 AS469:AS475 AS478:AS481 AS484 AS487:AS489">
    <cfRule type="cellIs" dxfId="2784" priority="13839" operator="between">
      <formula>0.01</formula>
      <formula>1</formula>
    </cfRule>
  </conditionalFormatting>
  <conditionalFormatting sqref="AS394 AU22 AV14:AW14 AV370:AW372 AV375:AW379 AW10:AW13 AW15:AW54 AW67 AW79:AW89 AW92:AW98 AW101:AW103 AW106:AX106 AW107:AW110 AW114:AW120 AW123:AW156 AW159:AW163 AW167:AW176 AW169:AX169 AW179:AW187 AW190:AW195 AW199:AW201 AW204:AW205 AW207:AW210 AW213:AW218 AW221:AW227 AW231:AW243 AW247:AW257 AW254:AX254 AW260:AW267 AW271:AW275 AW278:AW285 AW288:AW290 AW294:AW296 AW299:AW303 AW306:AW320 AW323:AW328 AW332:AW336 AW339:AW350 AW353:AX353 AW354:AW357 AW360:AW366 AW382:AW397 AW400:AW425 AW428:AW435 AW438:AW449 AW455:AW458 AW461:AW465 AW469:AW475 AW478:AW481 AW484 AW487:AW489 AW507:AX507">
    <cfRule type="cellIs" dxfId="2783" priority="13811" operator="between">
      <formula>0</formula>
      <formula>1</formula>
    </cfRule>
  </conditionalFormatting>
  <conditionalFormatting sqref="AS353:AT353">
    <cfRule type="cellIs" dxfId="2782" priority="13838" operator="greaterThan">
      <formula>2</formula>
    </cfRule>
  </conditionalFormatting>
  <conditionalFormatting sqref="AS353:AX353 AT14:AW14 AT370:AW372 AT375:AW379 AU9:AU13 AU15:AU54 AU67 AU79:AU89 AU92:AU98 AU101:AU110 AU106:AX106 AU114:AU120 AU123:AU156 AU159:AU163 AU167:AU176 AU169:AX169 AU179:AU187 AU190:AU195 AU199:AU201 AU204:AU210 AU213:AU218 AU221:AU227 AU231:AU243 AU247:AU257 AU254:AX254 AU260:AU267 AU271:AU275 AU278:AU285 AU288:AU290 AU294:AU296 AU299:AU303 AU306:AU320 AU323:AU328 AU332:AU336 AU339:AU350 AU354:AU357 AU360:AU366 AU382:AU397 AU400:AU425 AU428:AU435 AU438:AU449 AU455:AU458 AU461:AU465 AU469:AU475 AU478:AU481 AU484 AU487:AU489 AU507:AX507 AW10:AW13 AW15:AW54 AW67 AW79:AW89 AW92:AW98 AW101:AW103 AW107:AW110 AW114:AW120 AW123:AW156 AW159:AW163 AW167:AW176 AW179:AW187 AW190:AW195 AW199:AW201 AW204:AW205 AW207:AW210 AW213:AW218 AW221:AW227 AW231:AW243 AW247:AW257 AW260:AW267 AW271:AW275 AW278:AW285 AW288:AW290 AW294:AW296 AW299:AW303 AW306:AW320 AW323:AW328 AW332:AW336 AW339:AW350 AW354:AW357 AW360:AW366 AW382:AW397 AW400:AW425 AW428:AW435 AW438:AW449 AW455:AW458 AW461:AW465 AW469:AW475 AW478:AW481 AW484 AW487:AW489">
    <cfRule type="cellIs" dxfId="2781" priority="13821" operator="between">
      <formula>10</formula>
      <formula>15</formula>
    </cfRule>
  </conditionalFormatting>
  <conditionalFormatting sqref="AT14:AW14 AT370:AW372 AT375:AW379 AU9:AU13 AU15:AU54 AU67 AU79:AU89 AU92:AU98 AU101:AU110 AU114:AU120 AU123:AU156 AU159:AU163 AU167:AU176 AU169:AX170 AU179:AU187 AU190:AU195 AU199:AU201 AU204:AU210 AU213:AU218 AU221:AU227 AU231:AU243 AU247:AU248 AU250:AU257 AU254:AX254 AU260:AU267 AU271:AU275 AU278:AU285 AU288:AU290 AU294:AU296 AU299:AU303 AU306:AU320 AU323:AU328 AU332:AU336 AU339:AU350 AU353:AX353 AU354:AU357 AU360:AU366 AU382:AU397 AU400:AU418 AU420:AU425 AU428:AU435 AU438:AU443 AU445:AU449 AU455:AU458 AU461:AU465 AU469:AU475 AU478:AU481 AU484 AU487:AU489 AW9:AW13 AW15:AW54 AW67 AW79:AW89 AW92:AW98 AW101:AW110 AW114:AW120 AW123:AW156 AW159:AW163 AW167:AW176 AW179:AW187 AW190:AW195 AW199:AW201 AW204:AW210 AW213:AW218 AW221:AW227 AW231:AW243 AW247:AW248 AW250:AW257 AW260:AW267 AW271:AW275 AW278:AW285 AW288:AW290 AW294:AW296 AW299:AW303 AW306:AW320 AW323:AW328 AW332:AW336 AW339:AW350 AW354:AW357 AW360:AW366 AW382:AW397 AW400:AW418 AW420:AW425 AW428:AW435 AW438:AW443 AW445:AW449 AW455:AW458 AW461:AW465 AW469:AW475 AW478:AW481 AW484 AW487:AW489">
    <cfRule type="cellIs" dxfId="2780" priority="13865" operator="lessThan">
      <formula>0</formula>
    </cfRule>
    <cfRule type="cellIs" dxfId="2779" priority="13866" operator="lessThan">
      <formula>12</formula>
    </cfRule>
    <cfRule type="cellIs" dxfId="2778" priority="13867" operator="greaterThan">
      <formula>25</formula>
    </cfRule>
  </conditionalFormatting>
  <conditionalFormatting sqref="AS353:AX353 AT14:AW14 AT370:AW372 AT375:AW379 AU9:AU13 AU15:AU54 AU67 AU79:AU89 AU92:AU98 AU101:AU110 AU106:AX106 AU114:AU120 AU123:AU156 AU159:AU163 AU167:AU176 AU169:AX170 AU179:AU187 AU190:AU195 AU199:AU201 AU204:AU210 AU213:AU218 AU221:AU227 AU231:AU243 AU247:AU257 AU254:AX254 AU260:AU267 AU271:AU275 AU278:AU285 AU288:AU290 AU294:AU296 AU299:AU303 AU306:AU320 AU323:AU328 AU332:AU336 AU339:AU350 AU354:AU357 AU360:AU366 AU382:AU397 AU400:AU425 AU428:AU435 AU438:AU449 AU455:AU458 AU461:AU465 AU469:AU475 AU478:AU481 AU484 AU487:AU489 AU507:AX507 AW9:AW13 AW15:AW54 AW67 AW79:AW89 AW92:AW98 AW101:AW110 AW114:AW120 AW123:AW156 AW159:AW163 AW167:AW176 AW179:AW187 AW190:AW195 AW199:AW201 AW204:AW210 AW213:AW218 AW221:AW227 AW231:AW243 AW247:AW257 AW260:AW267 AW271:AW275 AW278:AW285 AW288:AW290 AW294:AW296 AW299:AW303 AW306:AW320 AW323:AW328 AW332:AW336 AW339:AW350 AW354:AW357 AW360:AW366 AW382:AW397 AW400:AW425 AW428:AW435 AW438:AW449 AW455:AW458 AW461:AW465 AW469:AW475 AW478:AW481 AW484 AW487:AW489">
    <cfRule type="cellIs" dxfId="2777" priority="13862" operator="lessThan">
      <formula>0</formula>
    </cfRule>
    <cfRule type="cellIs" dxfId="2776" priority="13861" operator="greaterThan">
      <formula>25</formula>
    </cfRule>
  </conditionalFormatting>
  <conditionalFormatting sqref="AT14:AW14 AT370:AW372 AT375:AW379 AU10:AU13 AU15:AU44 AU46:AU54 AU67 AU79:AU89 AU92:AU98 AU101:AU110 AU114:AU120 AU123:AU156 AU159:AU163 AU167:AU176 AU179:AU187 AU190:AU195 AU199:AU201 AU204:AU210 AU213:AU218 AU221:AU227 AU231:AU243 AU247:AU248 AU250:AU257 AU254:AX254 AU260:AU267 AU271:AU275 AU278:AU285 AU288:AU290 AU294:AU296 AU299:AU303 AU306:AU320 AU323:AU328 AU332:AU336 AU339:AU350 AU354:AU357 AU360:AU366 AU382:AU397 AU400:AU418 AU420:AU425 AU428:AU435 AU438:AU443 AU445:AU449 AU455:AU458 AU461:AU465 AU469:AU475 AU478:AU481 AU484 AU487:AU489 AW10:AW13 AW15:AW44 AW46:AW54 AW67 AW79:AW89 AW92:AW98 AW101:AW110 AW114:AW120 AW123:AW156 AW159:AW163 AW167:AW176 AW179:AW187 AW190:AW195 AW199:AW201 AW204:AW210 AW213:AW218 AW221:AW227 AW231:AW243 AW247:AW248 AW250:AW257 AW260:AW267 AW271:AW275 AW278:AW285 AW288:AW290 AW294:AW296 AW299:AW303 AW306:AW320 AW323:AW328 AW332:AW336 AW339:AW350 AW353:AX353 AW354:AW357 AW360:AW366 AW382:AW397 AW400:AW418 AW420:AW425 AW428:AW435 AW438:AW443 AW445:AW449 AW455:AW458 AW461:AW465 AW469:AW475 AW478:AW481 AW484 AW487:AW489 AZ14:BA14 AZ370:BA372 AZ375:BA379 BA56 BA67 BA92:BA98 BA101:BA110 BA114:BA120 BA123:BA156 BA159:BA163 BA179:BA187 BA199:BA201 BA204:BA210 BA213:BA218 BA231:BA243 BA247:BA257 BA271:BA275 BA278:BA285 BA288:BA290 BA294:BA296 BA299:BA303 BA332:BA336 BA339:BA350 BA353:BB353 BA360:BA366 BA382:BA397 BA394:BB394 BA428:BA435 BA455:BA458 BA461:BA465 BA484 BA487:BA489 BA507 BB8 BB57:BB64 BB106 BB507:BB508 BF56 BG57:BG64">
    <cfRule type="cellIs" dxfId="2775" priority="13872" operator="lessThan">
      <formula>0</formula>
    </cfRule>
  </conditionalFormatting>
  <conditionalFormatting sqref="AS353:AX353 AT14:AW14 AT370:AW372 AT375:AW379 AU10:AU13 AU15:AU54 AU67 AU79:AU89 AU92:AU98 AU101:AU103 AU106:AX106 AU107:AU110 AU114:AU120 AU123:AU156 AU159:AU163 AU167:AU176 AU169:AX169 AU179:AU187 AU190:AU195 AU199:AU201 AU204:AU205 AU207:AU210 AU213:AU218 AU221:AU227 AU231:AU243 AU247:AU257 AU254:AX254 AU260:AU267 AU271:AU275 AU278:AU285 AU288:AU290 AU294:AU296 AU299:AU303 AU306:AU320 AU323:AU328 AU332:AU336 AU339:AU350 AU354:AU357 AU360:AU366 AU382:AU397 AU400:AU425 AU428:AU435 AU438:AU449 AU455:AU458 AU461:AU465 AU469:AU475 AU478:AU481 AU484 AU487:AU489 AU507:AX507 AW10:AW13 AW15:AW54 AW67 AW79:AW89 AW92:AW98 AW101:AW103 AW107:AW110 AW114:AW120 AW123:AW156 AW159:AW163 AW167:AW176 AW179:AW187 AW190:AW195 AW199:AW201 AW204:AW205 AW207:AW210 AW213:AW218 AW221:AW227 AW231:AW243 AW247:AW257 AW260:AW267 AW271:AW275 AW278:AW285 AW288:AW290 AW294:AW296 AW299:AW303 AW306:AW320 AW323:AW328 AW332:AW336 AW339:AW350 AW354:AW357 AW360:AW366 AW382:AW397 AW400:AW425 AW428:AW435 AW438:AW449 AW455:AW458 AW461:AW465 AW469:AW475 AW478:AW481 AW484 AW487:AW489">
    <cfRule type="cellIs" dxfId="2774" priority="13820" operator="greaterThan">
      <formula>15</formula>
    </cfRule>
  </conditionalFormatting>
  <conditionalFormatting sqref="AU22 AV14:AW14 AV370:AW372 AV375:AW379 AW10:AW13 AW15:AW54 AW67 AW79:AW89 AW92:AW98 AW101:AW103 AW106:AX106 AW107:AW110 AW114:AW120 AW123:AW156 AW159:AW163 AW167:AW176 AW169:AX169 AW179:AW187 AW190:AW195 AW199:AW201 AW204:AW205 AW207:AW210 AW213:AW218 AW221:AW227 AW231:AW243 AW247:AW257 AW254:AX254 AW260:AW267 AW271:AW275 AW278:AW285 AW288:AW290 AW294:AW296 AW299:AW303 AW306:AW320 AW323:AW328 AW332:AW336 AW339:AW350 AW353:AX353 AW354:AW357 AW360:AW366 AW382:AW397 AW400:AW425 AW428:AW435 AW438:AW449 AW455:AW458 AW461:AW465 AW469:AW475 AW478:AW481 AW484 AW487:AW489 AW507:AX507">
    <cfRule type="cellIs" dxfId="2773" priority="13814" operator="lessThan">
      <formula>1</formula>
    </cfRule>
    <cfRule type="cellIs" dxfId="2772" priority="13813" operator="between">
      <formula>0</formula>
      <formula>1</formula>
    </cfRule>
    <cfRule type="cellIs" dxfId="2771" priority="13815" operator="lessThan">
      <formula>1</formula>
    </cfRule>
    <cfRule type="cellIs" dxfId="2770" priority="13816" operator="greaterThan">
      <formula>1</formula>
    </cfRule>
    <cfRule type="cellIs" dxfId="2769" priority="13812" operator="lessThan">
      <formula>0</formula>
    </cfRule>
  </conditionalFormatting>
  <conditionalFormatting sqref="AT14:AW14 AT370:AW372 AT375:AW379 AU15:AU44 AU169:AX170 AU254:AX254 AU353:AX353 AW9:AW13 AW15:AW44 AW46:AW54 AW67 AW79:AW89 AW92:AW98 AW101:AW110 AW114:AW120 AW123:AW156 AW159:AW163 AW167:AW176 AW179:AW187 AW190:AW195 AW199:AW201 AW204:AW210 AW213:AW218 AW221:AW227 AW231:AW243 AW247:AW248 AW250:AW257 AW260:AW267 AW271:AW275 AW278:AW285 AW288:AW290 AW294:AW296 AW299:AW303 AW306:AW320 AW323:AW328 AW332:AW336 AW339:AW350 AW354:AW357 AW360:AW366 AW382:AW397 AW400:AW418 AW420:AW425 AW428:AW435 AW438:AW443 AW445:AW449 AW455:AW458 AW461:AW465 AW469:AW475 AW478:AW481 AW484 AW487:AW489">
    <cfRule type="cellIs" dxfId="2768" priority="13841" operator="between">
      <formula>10</formula>
      <formula>15</formula>
    </cfRule>
  </conditionalFormatting>
  <conditionalFormatting sqref="AU15:AU44 AW9:AW13 AW15:AW44 AW46:AW54 AW67 AW79:AW89 AW92:AW98 AW101:AW110 AW114:AW120 AW123:AW156 AW159:AW163 AW167:AW176 AW179:AW187 AW190:AW195 AW199:AW201 AW204:AW210 AW213:AW218 AW221:AW227 AW231:AW243 AW247:AW248 AW250:AW257 AW260:AW267 AW271:AW275 AW278:AW285 AW288:AW290 AW294:AW296 AW299:AW303 AW306:AW320 AW323:AW328 AW332:AW336 AW339:AW350 AW354:AW357 AW360:AW366 AW382:AW397 AW400:AW418 AW420:AW425 AW428:AW435 AW438:AW443 AW445:AW449 AW455:AW458 AW461:AW465 AW469:AW475 AW478:AW481 AW484 AW487:AW489">
    <cfRule type="cellIs" dxfId="2767" priority="13842" operator="lessThan">
      <formula>0</formula>
    </cfRule>
  </conditionalFormatting>
  <conditionalFormatting sqref="AU9:AU13 AU15:AU54 AU67 AU79:AU89 AU92:AU98 AU101:AU110 AU114:AU120 AU123:AU156 AU159:AU163 AU167:AU176 AU179:AU187 AU190:AU195 AU199:AU201 AU204:AU210 AU213:AU218 AU221:AU227 AU231:AU243 AU247:AU257 AU260:AU267 AU271:AU275 AU278:AU285 AU288:AU290 AU294:AU296 AU299:AU303 AU306:AU320 AU323:AU328 AU332:AU336 AU339:AU350 AU354:AU357 AU360:AU366 AU382:AU397 AU400:AU425 AU428:AU435 AU438:AU449 AU455:AU458 AU461:AU465 AU469:AU475 AU478:AU481 AU484 AU487:AU489 AW9:AW13 AW15:AW54 AW67 AW79:AW89 AW92:AW98 AW101:AW110 AW114:AW120 AW123:AW156 AW159:AW163 AW167:AW176 AW179:AW187 AW190:AW195 AW199:AW201 AW204:AW210 AW213:AW218 AW221:AW227 AW231:AW243 AW247:AW257 AW260:AW267 AW271:AW275 AW278:AW285 AW288:AW290 AW294:AW296 AW299:AW303 AW306:AW320 AW323:AW328 AW332:AW336 AW339:AW350 AW354:AW357 AW360:AW366 AW382:AW397 AW400:AW425 AW428:AW435 AW438:AW449 AW455:AW458 AW461:AW465 AW469:AW475 AW478:AW481 AW484 AW487:AW489">
    <cfRule type="cellIs" dxfId="2766" priority="13822" operator="lessThan">
      <formula>0</formula>
    </cfRule>
  </conditionalFormatting>
  <conditionalFormatting sqref="AU22 AV14:AW14 AV370:AW372 AV375:AW379 AW9:AW13 AW15:AW44 AW46:AW54 AW67 AW79:AW89 AW92:AW98 AW101:AW110 AW114:AW120 AW123:AW156 AW159:AW163 AW167:AW176 AW169:AX170 AW179:AW187 AW190:AW195 AW199:AW201 AW204:AW210 AW213:AW218 AW221:AW227 AW231:AW243 AW247:AW248 AW250:AW257 AW254:AX254 AW260:AW267 AW271:AW275 AW278:AW285 AW288:AW290 AW294:AW296 AW299:AW303 AW306:AW320 AW323:AW328 AW332:AW336 AW339:AW350 AW353:AX353 AW354:AW357 AW360:AW366 AW382:AW397 AW400:AW418 AW420:AW425 AW428:AW435 AW438:AW443 AW445:AW449 AW455:AW458 AW461:AW465 AW469:AW475 AW478:AW481 AW484 AW487:AW489">
    <cfRule type="cellIs" dxfId="2765" priority="13833" operator="greaterThan">
      <formula>1</formula>
    </cfRule>
    <cfRule type="cellIs" dxfId="2764" priority="13834" operator="between">
      <formula>0</formula>
      <formula>1</formula>
    </cfRule>
    <cfRule type="cellIs" dxfId="2763" priority="13837" operator="lessThan">
      <formula>1</formula>
    </cfRule>
  </conditionalFormatting>
  <conditionalFormatting sqref="AS353:AX353 AT14:AW14 AT370:AW372 AT375:AW379 AU9:AU13 AU15:AU54 AU67 AU79:AU89 AU92:AU98 AU101:AU110 AU106:AX106 AU114:AU120 AU123:AU156 AU159:AU163 AU167:AU176 AU169:AX169 AU179:AU187 AU190:AU195 AU199:AU201 AU204:AU210 AU213:AU218 AU221:AU227 AU231:AU243 AU247:AU257 AU254:AX254 AU260:AU267 AU271:AU275 AU278:AU285 AU288:AU290 AU294:AU296 AU299:AU303 AU306:AU320 AU323:AU328 AU332:AU336 AU339:AU350 AU354:AU357 AU360:AU366 AU382:AU397 AU400:AU425 AU428:AU435 AU438:AU449 AU455:AU458 AU461:AU465 AU469:AU475 AU478:AU481 AU484 AU487:AU489 AU507:AX507 AW10:AW13 AW15:AW54 AW67 AW79:AW89 AW92:AW98 AW101:AW110 AW114:AW120 AW123:AW156 AW159:AW163 AW167:AW176 AW179:AW187 AW190:AW195 AW199:AW201 AW204:AW210 AW213:AW218 AW221:AW227 AW231:AW243 AW247:AW257 AW260:AW267 AW271:AW275 AW278:AW285 AW288:AW290 AW294:AW296 AW299:AW303 AW306:AW320 AW323:AW328 AW332:AW336 AW339:AW350 AW354:AW357 AW360:AW366 AW382:AW397 AW400:AW425 AW428:AW435 AW438:AW449 AW455:AW458 AW461:AW465 AW469:AW475 AW478:AW481 AW484 AW487:AW489">
    <cfRule type="cellIs" dxfId="2762" priority="13860" operator="lessThan">
      <formula>12</formula>
    </cfRule>
  </conditionalFormatting>
  <conditionalFormatting sqref="AW169:AX170">
    <cfRule type="cellIs" dxfId="2761" priority="13835" operator="lessThan">
      <formula>0</formula>
    </cfRule>
  </conditionalFormatting>
  <conditionalFormatting sqref="AX14 AX370:AY372 AX375:AX379 AY8:AZ8 AY18:AY20 AY28 AY67 AY87:AY89 AY96:AY98 AY108:AY110 AY118:AY120 AY132:AY133 AY136 AY138 AY141 AY152:AY156 AY162:AY163 AY174:AY176 AY182:AY187 AY194:AY195 AY200:AY201 AY208:AY210 AY216:AY218 AY226:AZ227 AY241:AY243 AY255:AY257 AY265:AY267 AY273:AY275 AY281:AY285 AY288:AY290 AY294:AY296 AY301:AY303 AY307 AY318:AY320 AY326:AY328 AY334:AY336 AY348:AY350 AY355:AY357 AY364:AY366 AY377:AY379 AY395:AY397 AY423:AY425 AY433:AY435 AY447:AY449 AY456:AY458 AY463:AY465 AY473:AY475 AY479:AY481 AY484 AY487:AY489 AY491:AZ507 AZ54 AZ106 AZ168:AZ170 AZ193:AZ195 AZ224 AZ254 AZ260 AZ317 AZ323 AZ353:AZ354 AZ376 AZ478">
    <cfRule type="cellIs" dxfId="2760" priority="12923" operator="greaterThan">
      <formula>9.99</formula>
    </cfRule>
  </conditionalFormatting>
  <conditionalFormatting sqref="AX14 AX370:AY372 AX375:AX379 AY8:AZ8 AY18:AY20 AY28 AY67 AY87:AY89 AY96:AY98 AY108:AY110 AY118:AY120 AY132:AY133 AY136 AY138 AY141 AY152:AY156 AY162:AY163 AY174:AY176 AY182:AY187 AY194:AY195 AY200:AY201 AY208:AY210 AY216:AY218 AY226:AZ227 AY241:AY243 AY255:AY257 AY265:AY267 AY273:AY275 AY281:AY285 AY288:AY290 AY294:AY296 AY301:AY303 AY307 AY318:AY320 AY326:AY328 AY334:AY336 AY348:AY350 AY355:AY357 AY364:AY366 AY377:AY379 AY395:AY397 AY423:AY425 AY433:AY435 AY447:AY449 AY456:AY458 AY463:AY465 AY473:AY475 AY479:AY481 AY484 AY487:AY489 AY491:AZ507 AZ54 AZ168:AZ170 AZ193:AZ195 AZ224 AZ254 AZ260 AZ317 AZ323 AZ353:AZ354 AZ376 AZ478">
    <cfRule type="cellIs" dxfId="2759" priority="12926" operator="between">
      <formula>0.99</formula>
      <formula>3</formula>
    </cfRule>
    <cfRule type="cellIs" dxfId="2758" priority="12925" operator="between">
      <formula>2.99</formula>
      <formula>5</formula>
    </cfRule>
    <cfRule type="cellIs" dxfId="2757" priority="12924" operator="between">
      <formula>4.99</formula>
      <formula>10</formula>
    </cfRule>
    <cfRule type="cellIs" dxfId="2756" priority="12927" operator="between">
      <formula>0.99</formula>
      <formula>1</formula>
    </cfRule>
    <cfRule type="cellIs" dxfId="2755" priority="12928" operator="lessThan">
      <formula>0</formula>
    </cfRule>
  </conditionalFormatting>
  <conditionalFormatting sqref="AZ106">
    <cfRule type="cellIs" dxfId="2754" priority="12538" operator="lessThan">
      <formula>1</formula>
    </cfRule>
    <cfRule type="cellIs" dxfId="2753" priority="12537" operator="between">
      <formula>0</formula>
      <formula>1</formula>
    </cfRule>
    <cfRule type="cellIs" dxfId="2752" priority="12536" operator="between">
      <formula>0.99</formula>
      <formula>3</formula>
    </cfRule>
    <cfRule type="cellIs" dxfId="2751" priority="12535" operator="between">
      <formula>2.99</formula>
      <formula>5</formula>
    </cfRule>
    <cfRule type="cellIs" dxfId="2750" priority="12533" operator="greaterThan">
      <formula>9.99</formula>
    </cfRule>
    <cfRule type="cellIs" dxfId="2749" priority="12534" operator="between">
      <formula>4.99</formula>
      <formula>10</formula>
    </cfRule>
  </conditionalFormatting>
  <conditionalFormatting sqref="AZ14:BA14 AZ370:BA372 AZ375:BA379 BA56 BA67 BA92:BA98 BA101:BA110 BA114:BA120 BA123:BA156 BA159:BA163 BA179:BA187 BA199:BA201 BA204:BA210 BA213:BA218 BA231:BA243 BA247:BA257 BA271:BA275 BA278:BA285 BA288:BA290 BA294:BA296 BA299:BA303 BA332:BA336 BA339:BA350 BA353:BB353 BA360:BA366 BA382:BA397 BA394:BB394 BA428:BA435 BA455:BA458 BA461:BA465 BA484 BA487:BA489 BA507 BB8 BB57:BB64 BB106 BB507:BB508 BF56 BG57:BG64">
    <cfRule type="cellIs" dxfId="2748" priority="13870" operator="greaterThan">
      <formula>0</formula>
    </cfRule>
  </conditionalFormatting>
  <conditionalFormatting sqref="AZ14:BA14 AZ370:BA372 AZ375:BA379 BA8:BA13 BA15:BA54 BA56 BA67 BA79:BA89 BA92:BA98 BA101:BA110 BA114:BA120 BA123:BA156 BA159:BA163 BA167:BA176 BA179:BA187 BA190:BA195 BA199:BA201 BA204:BA210 BA213:BA218 BA221:BA227 BA231:BA243 BA247:BA257 BA260:BA267 BA271:BA275 BA278:BA285 BA288:BA290 BA294:BA296 BA299:BA303 BA306:BA320 BA323:BA328 BA332:BA336 BA339:BA350 BA353:BB353 BA354:BA357 BA360:BA366 BA382:BA397 BA394:BB394 BA400:BA425 BA428:BA435 BA438:BA449 BA455:BA458 BA461:BA465 BA469:BA475 BA478:BA481 BA484 BA487:BA489 BA507 BB8 BB57:BB64 BB106 BB507:BB508 BE14:BF14 BE370:BF372 BE375:BF379 BF8:BF13 BF15:BF54 BF56 BF67 BF79:BF89 BF92:BF98 BF101:BF110 BF106:BG106 BF114:BF120 BF123:BF156 BF159:BF163 BF167:BF176 BF169:BG170 BF179:BF187 BF190:BF195 BF199:BF201 BF204:BF210 BF213:BF218 BF221:BF227 BF231:BF243 BF247:BF257 BF254:BG254 BF260:BF267 BF271:BF275 BF278:BF285 BF288:BF290 BF294:BF296 BF299:BF303 BF306:BF320 BF323:BF328 BF332:BF336 BF339:BF350 BF353:BG353 BF354:BF357 BF360:BF366 BF382:BF397 BF400:BF425 BF428:BF435 BF438:BF449 BF455:BF458 BF461:BF465 BF469:BF475 BF478:BF481 BF484 BF487:BF489 BF491:BG491 BF507:BG507 BG8 BG57:BG64 CA491:CD491">
    <cfRule type="cellIs" dxfId="2747" priority="13871" operator="lessThan">
      <formula>0.4686</formula>
    </cfRule>
  </conditionalFormatting>
  <conditionalFormatting sqref="D9:E41 D43:E54 D123:E124 D127:E128 D139:E140 D145:E145 D251:E251 D409:E409 E42 E56 BA8:BA13 BA15:BA54 BA79:BA89 BA167:BA176 BA190:BA195 BA221:BA227 BA260:BA267 BA306:BA320 BA323:BA328 BA354:BA357 BA376 BA400:BA425 BA438:BA449 BA469:BA475 BA478:BA481 BB491 BE14:BF14 BE370:BF372 BE375:BF379 BF8:BF13 BF15:BF54 BF54:BG54 BF67:BG67 BF79:BF89 BF92:BF98 BF101:BF110 BF114:BF120 BF123:BF156 BF159:BF163 BF167:BF176 BF168:BG170 BF179:BF187 BF190:BF195 BF193:BG195 BF199:BF201 BF204:BF210 BF213:BF218 BF221:BF227 BF221:BG221 BF224:BG224 BF226:BG227 BF231:BF243 BF247:BF257 BF260:BF267 BF260:BG260 BF271:BF275 BF278:BF285 BF288:BF290 BF294:BF296 BF299:BF303 BF306:BF320 BF317:BG317 BF323:BF328 BF323:BG323 BF332:BF336 BF339:BF350 BF353:BG354 BF354:BF357 BF360:BF366 BF376:BG376 BF382:BF397 BF400:BF425 BF428:BF435 BF438:BF449 BF455:BF458 BF461:BF465 BF469:BF475 BF478:BF481 BF478:BG478 BF484 BF487:BF489 BF507:BG507 BG52 BG222 BG250:BG251 BG340:BG347">
    <cfRule type="cellIs" dxfId="2746" priority="13390" operator="greaterThan">
      <formula>0</formula>
    </cfRule>
    <cfRule type="cellIs" dxfId="2745" priority="13389" operator="lessThan">
      <formula>0</formula>
    </cfRule>
  </conditionalFormatting>
  <conditionalFormatting sqref="BF106:BG106 BF254:BG254 BF491:BG491 BG8 CA491:CD491">
    <cfRule type="cellIs" dxfId="2744" priority="13868" operator="greaterThan">
      <formula>0</formula>
    </cfRule>
    <cfRule type="cellIs" dxfId="2743" priority="13869" operator="lessThan">
      <formula>0</formula>
    </cfRule>
  </conditionalFormatting>
  <conditionalFormatting sqref="BG14:BH14 BG370:BH372 BG375:BH379 BH8:BH13 BH15:BH54 BH56 BH67:BI67 BH79:BH89 BH92:BH98 BH101:BH110 BH114:BH120 BH123:BH156 BH159:BH163 BH167:BH176 BH179:BH187 BH190:BH195 BH199:BH201 BH204:BH210 BH213:BH218 BH221:BH227 BH231:BH243 BH247:BH257 BH260:BH267 BH271:BH275 BH278:BH285 BH288:BH290 BH294:BH296 BH299:BH303 BH306:BH320 BH323:BH328 BH332:BH336 BH339:BH350 BH353:BH357 BH360:BH366 BH382:BH397 BH400:BH425 BH428:BH435 BH438:BH449 BH455:BH458 BH461:BH465 BH469:BH475 BH478:BH481 BH484 BH487:BH489 BH507 BI8:BJ8 BJ106 BJ353 BJ507 BK56 BN56">
    <cfRule type="cellIs" dxfId="2742" priority="12961" operator="equal">
      <formula>-3</formula>
    </cfRule>
  </conditionalFormatting>
  <conditionalFormatting sqref="BG14:BH14 BG370:BH372 BG375:BH379 BH9:BH13 BH15:BH54 BH56 BH67:BI67 BH79:BH89 BH92:BH98 BH101:BH110 BH114:BH120 BH123:BH156 BH159:BH163 BH167:BH176 BH179:BH187 BH190:BH195 BH199:BH201 BH204:BH210 BH213:BH218 BH221:BH227 BH231:BH243 BH247:BH257 BH260:BH267 BH271:BH275 BH278:BH285 BH288:BH290 BH294:BH296 BH299:BH303 BH306:BH320 BH323:BH328 BH332:BH336 BH339:BH350 BH353:BH357 BH360:BH366 BH382:BH397 BH400:BH425 BH428:BH435 BH438:BH449 BH455:BH458 BH461:BH465 BH469:BH475 BH478:BH481 BH484 BH487:BH489 BH507 BJ106 BJ353 BJ507 BK56 BN56">
    <cfRule type="cellIs" dxfId="2741" priority="13026" operator="between">
      <formula>-2</formula>
      <formula>3</formula>
    </cfRule>
    <cfRule type="cellIs" dxfId="2740" priority="13025" operator="lessThan">
      <formula>-3</formula>
    </cfRule>
    <cfRule type="cellIs" dxfId="2739" priority="13027" operator="between">
      <formula>3</formula>
      <formula>4</formula>
    </cfRule>
    <cfRule type="cellIs" dxfId="2738" priority="13028" operator="between">
      <formula>4</formula>
      <formula>5</formula>
    </cfRule>
    <cfRule type="cellIs" dxfId="2737" priority="13029" operator="greaterThan">
      <formula>5</formula>
    </cfRule>
  </conditionalFormatting>
  <conditionalFormatting sqref="BJ370:BK372 BJ375:BK379 BK9:BK54 BK56 BK67:BL67 BK79:BK89 BK92:BK98 BK101:BK110 BK114:BK120 BK123:BK156 BK159:BK163 BK167:BK176 BK179:BK187 BK190:BK195 BK199:BK201 BK204:BK210 BK213:BK218 BK221:BK227 BK231:BK243 BK247:BK257 BK260:BK267 BK271:BK275 BK278:BK285 BK288:BK290 BK294:BK296 BK299:BK303 BK306:BK320 BK323:BK328 BK332:BK336 BK339:BK350 BK353:BN353 BK354:BK357 BK360:BK366 BK382:BK397 BK400:BK425 BK428:BK435 BK438:BK449 BK455:BK458 BK461:BK465 BK469:BK475 BK478:BK481 BK484 BK487:BK489 BK507:BQ507 BN106:BQ106 BN169:BN170 BN254 BN394 BP169:BQ170 BP254:BQ254 BQ353 BQ394">
    <cfRule type="cellIs" dxfId="2736" priority="13022" operator="greaterThan">
      <formula>20</formula>
    </cfRule>
    <cfRule type="cellIs" dxfId="2735" priority="13021" operator="between">
      <formula>10</formula>
      <formula>20</formula>
    </cfRule>
    <cfRule type="cellIs" dxfId="2734" priority="13017" operator="lessThan">
      <formula>-20</formula>
    </cfRule>
    <cfRule type="cellIs" dxfId="2733" priority="13018" operator="between">
      <formula>-10</formula>
      <formula>-20</formula>
    </cfRule>
    <cfRule type="cellIs" dxfId="2732" priority="13019" operator="between">
      <formula>0</formula>
      <formula>-10</formula>
    </cfRule>
    <cfRule type="cellIs" dxfId="2731" priority="13020" operator="between">
      <formula>0</formula>
      <formula>10</formula>
    </cfRule>
  </conditionalFormatting>
  <conditionalFormatting sqref="BM370:BN372 BM375:BN379 BN9:BN54 BN56 BN67:BO67 BN79:BN89 BN92:BN98 BN101:BN110 BN114:BN120 BN123:BN156 BN159:BN163 BN167:BN176 BN179:BN187 BN190:BN195 BN199:BN201 BN204:BN210 BN213:BN218 BN221:BN227 BN231:BN243 BN247:BN257 BN260:BN267 BN271:BN275 BN278:BN285 BN288:BN290 BN294:BN296 BN299:BN303 BN306:BN320 BN323:BN328 BN332:BN336 BN339:BN350 BN354:BN357 BN360:BN366 BN382:BN397 BN400:BN425 BN428:BN435 BN438:BN449 BN455:BN458 BN461:BN465 BN469:BN475 BN478:BN481 BN484 BN487:BN489">
    <cfRule type="cellIs" dxfId="2730" priority="8611" operator="lessThan">
      <formula>20</formula>
    </cfRule>
    <cfRule type="cellIs" dxfId="2729" priority="8613" operator="between">
      <formula>30</formula>
      <formula>40</formula>
    </cfRule>
    <cfRule type="cellIs" dxfId="2728" priority="8618" operator="greaterThan">
      <formula>80</formula>
    </cfRule>
    <cfRule type="cellIs" dxfId="2727" priority="8615" operator="between">
      <formula>50</formula>
      <formula>60</formula>
    </cfRule>
    <cfRule type="cellIs" dxfId="2726" priority="8612" operator="between">
      <formula>20</formula>
      <formula>30</formula>
    </cfRule>
    <cfRule type="cellIs" dxfId="2725" priority="8616" operator="between">
      <formula>60</formula>
      <formula>70</formula>
    </cfRule>
    <cfRule type="cellIs" dxfId="2724" priority="8614" operator="between">
      <formula>40</formula>
      <formula>50</formula>
    </cfRule>
    <cfRule type="cellIs" dxfId="2723" priority="8617" operator="between">
      <formula>70</formula>
      <formula>80</formula>
    </cfRule>
  </conditionalFormatting>
  <conditionalFormatting sqref="BP370:BQ372 BP375:BQ379 BQ9:BQ67 BQ79:BQ89 BQ92:BQ98 BQ101:BQ110 BQ114:BQ120 BQ123:BQ156 BQ159:BQ163 BQ167:BQ176 BQ179:BQ187 BQ190:BQ195 BQ199:BQ201 BQ204:BQ210 BQ213:BQ218 BQ221:BQ227 BQ231:BQ243 BQ247:BQ257 BQ260:BQ267 BQ271:BQ275 BQ278:BQ285 BQ288:BQ290 BQ294:BQ296 BQ299:BQ303 BQ306:BQ320 BQ323:BQ328 BQ332:BQ336 BQ339:BQ350 BQ354:BQ357 BQ360:BQ366 BQ382:BQ397 BQ400:BQ425 BQ428:BQ435 BQ438:BQ449 BQ455:BQ458 BQ461:BQ465 BQ469:BQ475 BQ478:BQ481 BQ484 BQ487:BQ489 BR1:BY2 BU14:BZ14 BU370:BZ372 BU375:BZ379 BV8:BX13 BV15:BX54 BV67:BX67 BV79:BX89 BV92:BX98 BV101:BX110 BV106:BZ106 BV114:BX120 BV123:BX156 BV159:BX163 BV167:BX176 BV169:BZ170 BV179:BX187 BV190:BX195 BV199:BX201 BV204:BX210 BV213:BX218 BV221:BX227 BV231:BX243 BV247:BX257 BV254:BZ254 BV260:BX267 BV271:BX275 BV278:BX285 BV288:BX290 BV294:BX296 BV299:BX303 BV306:BX320 BV323:BX328 BV332:BX336 BV339:BX351 BV353:BZ353 BV354:BX357 BV360:BX366 BV382:BX397 BV394:BZ394 BV400:BX425 BV428:BX435 BV438:BX449 BV455:BX458 BV461:BX465 BV469:BX475 BV478:BX481 BV484:BX484 BV487:BX489 BV507:BZ507 BY8 BZ8:BZ13 BZ15:BZ54 BZ67 BZ79:BZ89 BZ92:BZ98 BZ101:BZ110 BZ114:BZ120 BZ123:BZ156 BZ159:BZ163 BZ167:BZ176 BZ179:BZ187 BZ190:BZ195 BZ199:BZ201 BZ204:BZ210 BZ213:BZ218 BZ221:BZ227 BZ231:BZ243 BZ247:BZ257 BZ260:BZ267 BZ271:BZ275 BZ278:BZ285 BZ288:BZ290 BZ294:BZ296 BZ299:BZ303 BZ306:BZ320 BZ323:BZ328 BZ332:BZ336 BZ339:BZ350 BZ354:BZ357 BZ360:BZ366 BZ382:BZ397 BZ400:BZ425 BZ428:BZ435 BZ438:BZ449 BZ455:BZ458 BZ461:BZ465 BZ469:BZ475 BZ478:BZ481 BZ484 BZ487:BZ489">
    <cfRule type="cellIs" dxfId="2722" priority="13495" operator="equal">
      <formula>"Neut_"</formula>
    </cfRule>
    <cfRule type="cellIs" dxfId="2721" priority="13498" operator="equal">
      <formula>"V Bear"</formula>
    </cfRule>
    <cfRule type="cellIs" dxfId="2720" priority="13497" operator="equal">
      <formula>"Bear"</formula>
    </cfRule>
    <cfRule type="cellIs" dxfId="2719" priority="13496" operator="equal">
      <formula>"Neut"</formula>
    </cfRule>
    <cfRule type="cellIs" dxfId="2718" priority="13493" operator="equal">
      <formula>"V Bull"</formula>
    </cfRule>
    <cfRule type="cellIs" dxfId="2717" priority="13494" operator="equal">
      <formula>"Bull"</formula>
    </cfRule>
  </conditionalFormatting>
  <conditionalFormatting sqref="BQ14:BR14 BQ370:BR372 BQ375:BR379 BR9:BR13 BR15:BR54 BR56:BS56 BR67:BS67 BR79:BR89 BR92:BR98 BR101:BR110 BR114:BR120 BR123:BR156 BR159:BR163 BR167:BR176 BR179:BR187 BR190:BR195 BR199:BR201 BR204:BR210 BR213:BR218 BR221:BR227 BR231:BR243 BR247:BR257 BR260:BR267 BR271:BR275 BR278:BR285 BR288:BR290 BR294:BR296 BR299:BR303 BR306:BR320 BR323:BR328 BR332:BR336 BR339:BR350 BR353:BR357 BR360:BR366 BR382:BR397 BR400:BR425 BR428:BR435 BR438:BR449 BR455:BR458 BR461:BR465 BR469:BR475 BR478:BR481 BR484 BR487:BR489 BR507">
    <cfRule type="cellIs" dxfId="2716" priority="13015" operator="between">
      <formula>0.5</formula>
      <formula>0.7</formula>
    </cfRule>
    <cfRule type="cellIs" dxfId="2715" priority="13014" operator="lessThan">
      <formula>0.3</formula>
    </cfRule>
    <cfRule type="cellIs" dxfId="2714" priority="13013" operator="between">
      <formula>0.5</formula>
      <formula>0.3</formula>
    </cfRule>
    <cfRule type="cellIs" dxfId="2713" priority="13016" operator="greaterThan">
      <formula>-7</formula>
    </cfRule>
    <cfRule type="cellIs" dxfId="2712" priority="13809" operator="equal">
      <formula>"N"</formula>
    </cfRule>
    <cfRule type="cellIs" dxfId="2711" priority="13810" operator="equal">
      <formula>"Y"</formula>
    </cfRule>
  </conditionalFormatting>
  <conditionalFormatting sqref="BU14:BZ14 BU370:BZ372 BU375:BZ379 BV9 BV10:BX13 BV15:BX44 BV45:BV46 BV47:BX47 BV48:BV49 BV50:BX54 BV67:BX67 BV79:BX89 BV92:BX98 BV101:BX103 BV104 BV106:BX110 BV114:BX120 BV123:BX156 BV159:BX163 BV167:BX176 BV179:BX187 BV190:BX195 BV199:BX201 BV204:BX205 BV206:BV210 BV207:BX210 BV213:BX218 BV221:BX227 BV231:BX243 BV247:BX248 BV249 BV250:BX257 BV260:BX267 BV271:BX275 BV278:BX285 BV288:BX290 BV294:BX296 BV299:BX303 BV306:BX320 BV323:BX328 BV332:BX336 BV339:BX351 BV353:BV354 BV354:BX357 BV360:BX366 BV382:BX389 BV390:BV391 BV391:BX397 BV400:BX418 BV419 BV420:BX425 BV428:BX435 BV438:BX443 BV444:BV446 BV445:BX449 BV455:BX458 BV461:BX465 BV469:BX475 BV478:BX481 BV484:BX484 BV487:BX489 BW46:BX46 BW382:BW391 BW410:BW420 BW441:BW446 BX206:BX210 BX444:BX446 BZ9:BZ13 BZ15:BZ47 BZ50:BZ54 BZ67 BZ79:BZ89 BZ92:BZ98 BZ101:BZ103 BZ106:BZ110 BZ114:BZ120 BZ123:BZ156 BZ159:BZ163 BZ167:BZ176 BZ179:BZ187 BZ190:BZ195 BZ199:BZ201 BZ204:BZ210 BZ213:BZ218 BZ221:BZ227 BZ231:BZ243 BZ247:BZ248 BZ250:BZ257 BZ260:BZ267 BZ271:BZ275 BZ278:BZ285 BZ288:BZ290 BZ294:BZ296 BZ299:BZ303 BZ306:BZ320 BZ323:BZ328 BZ332:BZ336 BZ339:BZ350 BZ353:BZ357 BZ360:BZ366 BZ382:BZ389 BZ391:BZ397 BZ400:BZ425 BZ428:BZ435 BZ438:BZ449 BZ455:BZ458 BZ461:BZ465 BZ469:BZ475 BZ478:BZ481 BZ484 BZ487:BZ489">
    <cfRule type="cellIs" dxfId="2710" priority="13831" operator="equal">
      <formula>"Y"</formula>
    </cfRule>
    <cfRule type="cellIs" dxfId="2709" priority="13832" operator="equal">
      <formula>"N"</formula>
    </cfRule>
  </conditionalFormatting>
  <conditionalFormatting sqref="BW14:BX14 BW370:BX372 BW375:BX379 BX10:BX13 BX15:BX54 BX67 BX79:BX89 BX92:BX98 BX101:BX103 BX106:BX110 BX114:BX120 BX123:BX156 BX159:BX163 BX167:BX176 BX179:BX187 BX190:BX195 BX199:BX201 BX204:BX210 BX213:BX218 BX221:BX227 BX231:BX243 BX247:BX248 BX250:BX257 BX260:BX267 BX271:BX275 BX278:BX285 BX288:BX290 BX294:BX296 BX299:BX303 BX306:BX320 BX323:BX328 BX332:BX336 BX339:BX351 BX354:BX357 BX360:BX366 BX382:BX397 BX400:BX418 BX420:BX425 BX428:BX435 BX438:BX449 BX455:BX458 BX461:BX465 BX469:BX475 BX478:BX481 BX484 BX487:BX489">
    <cfRule type="cellIs" dxfId="2708" priority="12937" operator="equal">
      <formula>$BX$1</formula>
    </cfRule>
    <cfRule type="cellIs" dxfId="2707" priority="12936" operator="equal">
      <formula>$BZ$1</formula>
    </cfRule>
    <cfRule type="cellIs" dxfId="2706" priority="12938" operator="equal">
      <formula>$BR$1</formula>
    </cfRule>
  </conditionalFormatting>
  <conditionalFormatting sqref="BP370:BQ372 BP375:BQ379 BQ9:BQ67 BQ79:BQ89 BQ92:BQ98 BQ101:BQ110 BQ114:BQ120 BQ123:BQ156 BQ159:BQ163 BQ167:BQ176 BQ179:BQ187 BQ190:BQ195 BQ199:BQ201 BQ204:BQ210 BQ213:BQ218 BQ221:BQ227 BQ231:BQ243 BQ247:BQ257 BQ260:BQ267 BQ271:BQ275 BQ278:BQ285 BQ288:BQ290 BQ294:BQ296 BQ299:BQ303 BQ306:BQ320 BQ323:BQ328 BQ332:BQ336 BQ339:BQ350 BQ354:BQ357 BQ360:BQ366 BQ382:BQ397 BQ400:BQ425 BQ428:BQ435 BQ438:BQ449 BQ455:BQ458 BQ461:BQ465 BQ469:BQ475 BQ478:BQ481 BQ484 BQ487:BQ489 BW14:BZ14 BW370:BZ372 BW375:BZ379 BX8:BX13 BX15:BX54 BX67 BX79:BX89 BX92:BX98 BX101:BX110 BX106:BY106 BX114:BX120 BX123:BX156 BX159:BX163 BX167:BX176 BX169:BZ170 BX179:BX187 BX190:BX195 BX199:BX201 BX204:BX210 BX213:BX218 BX221:BX227 BX231:BX243 BX247:BX257 BX254:BZ254 BX260:BX267 BX271:BX275 BX278:BX285 BX288:BX290 BX294:BX296 BX299:BX303 BX306:BX320 BX323:BX328 BX332:BX336 BX339:BX351 BX353:BZ353 BX354:BX357 BX360:BX366 BX382:BX397 BX394:BZ394 BX400:BX425 BX428:BX435 BX438:BX449 BX455:BX458 BX461:BX465 BX469:BX475 BX478:BX481 BX484 BX487:BX489 BX507:BZ507 BY8 BZ8:BZ13 BZ15:BZ54 BZ67 BZ79:BZ89 BZ92:BZ98 BZ101:BZ110 BZ114:BZ120 BZ123:BZ156 BZ159:BZ163 BZ167:BZ176 BZ179:BZ187 BZ190:BZ195 BZ199:BZ201 BZ204:BZ210 BZ213:BZ218 BZ221:BZ227 BZ231:BZ243 BZ247:BZ248 BZ250:BZ257 BZ260:BZ267 BZ271:BZ275 BZ278:BZ285 BZ288:BZ290 BZ294:BZ296 BZ299:BZ303 BZ306:BZ320 BZ323:BZ328 BZ332:BZ336 BZ339:BZ350 BZ353:BZ357 BZ360:BZ366 BZ382:BZ397 BZ400:BZ425 BZ428:BZ435 BZ438:BZ449 BZ455:BZ458 BZ461:BZ465 BZ469:BZ475 BZ478:BZ481 BZ484 BZ487:BZ489">
    <cfRule type="cellIs" dxfId="2705" priority="17318" operator="equal">
      <formula>$BX$1</formula>
    </cfRule>
    <cfRule type="cellIs" dxfId="2704" priority="17320" operator="equal">
      <formula>$BR$1</formula>
    </cfRule>
    <cfRule type="cellIs" dxfId="2703" priority="17319" operator="equal">
      <formula>$BV$1</formula>
    </cfRule>
  </conditionalFormatting>
  <conditionalFormatting sqref="BY14:BZ14 BY370:BZ372 BY375:BZ379 BZ9:BZ13 BZ15:BZ54 BZ67 BZ79:BZ89 BZ92:BZ98 BZ101:BZ103 BZ106:BZ110 BZ114:BZ120 BZ123:BZ156 BZ159:BZ163 BZ167:BZ176 BZ179:BZ187 BZ190:BZ195 BZ199:BZ201 BZ204:BZ210 BZ213:BZ218 BZ221:BZ227 BZ231:BZ243 BZ247:BZ257 BZ260:BZ267 BZ271:BZ275 BZ278:BZ285 BZ288:BZ290 BZ294:BZ296 BZ299:BZ303 BZ306:BZ320 BZ323:BZ328 BZ332:BZ336 BZ339:BZ350 BZ353:BZ357 BZ360:BZ366 BZ382:BZ397 BZ400:BZ425 BZ428:BZ435 BZ438:BZ449 BZ455:BZ458 BZ461:BZ465 BZ469:BZ475 BZ478:BZ481 BZ484 BZ487:BZ489">
    <cfRule type="cellIs" dxfId="2702" priority="12119" operator="equal">
      <formula>$CB$1</formula>
    </cfRule>
    <cfRule type="cellIs" dxfId="2701" priority="12118" operator="equal">
      <formula>$CE$1</formula>
    </cfRule>
    <cfRule type="cellIs" dxfId="2700" priority="12117" operator="equal">
      <formula>$CF$1</formula>
    </cfRule>
  </conditionalFormatting>
  <conditionalFormatting sqref="BZ14 BZ370:BZ372 BZ375:BZ379 CA8:CA54 CA67:CA76 CA79:CA89 CA92:CA98 CA101:CA110 CA113:CA156 CA158:CA218 CA220:CA243 CA247:CA257 CA260:CA267 CA269:CA489 CA507">
    <cfRule type="cellIs" dxfId="2699" priority="13652" operator="equal">
      <formula>"Hold"</formula>
    </cfRule>
    <cfRule type="cellIs" dxfId="2698" priority="13651" operator="equal">
      <formula>"Sell"</formula>
    </cfRule>
    <cfRule type="cellIs" dxfId="2697" priority="13654" operator="equal">
      <formula>"S Buy"</formula>
    </cfRule>
    <cfRule type="cellIs" dxfId="2696" priority="13653" operator="equal">
      <formula>"Buy"</formula>
    </cfRule>
  </conditionalFormatting>
  <conditionalFormatting sqref="CB8 CB10 CB12 CB14:CB20 CB23 CB27:CB28 CB30:CB31 CB34 CB37:CB41 CB43:CB49 CB51:CB52 CB54 CB67:CB76 CB101 CB141:CB144 CB146:CB151 CB174:CB178 CB181:CB192 CB196:CB198 CB200:CB205 CB211:CB218 CB220:CB230 CB235:CB246 CB249:CB253 CB255:CB260 CB262:CB270 CB272:CB305 CB307:CB309 CB311:CB316 CB318:CB352 CB356:CB360 CB363:CB399 CB406:CB409 CB411:CB420 CB423:CB427 CB430:CB432 CB437:CB438 CB441 CB443:CB446 CB448:CB477 CB479:CB486 CB507">
    <cfRule type="cellIs" dxfId="2695" priority="17627" operator="greaterThan">
      <formula>$BE8</formula>
    </cfRule>
  </conditionalFormatting>
  <conditionalFormatting sqref="CB9 CB11 CB13 CB17:CB18 CB20:CB21 CB24:CB29 CB31 CB35:CB36 CB42 CB50 CB53 CB87:CB89 CB102:CB105 CB107 CB125:CB126 CB129:CB144 CB146:CB151 CB154:CB157 CB171:CB173 CB179 CB206:CB210 CB224 CB226:CB227 CB231:CB234 CB247:CB248 CB254 CB261 CB271 CB306 CB353 CB361:CB362 CB392 CB400:CB404 CB411 CB442 CB471">
    <cfRule type="cellIs" dxfId="2694" priority="12264" operator="greaterThan">
      <formula>X9</formula>
    </cfRule>
  </conditionalFormatting>
  <conditionalFormatting sqref="CB45:CB46 CB79:CB84 CB87:CB89 CB101 CB167 CB225 CB236:CB246 CB249 CB252 CB255:CB260 CB262:CB268 CB314:CB316 CB384:CB387 CB418:CB419 CB444:CB446 CB469:CB470">
    <cfRule type="cellIs" dxfId="2693" priority="12298" operator="greaterThan">
      <formula>X45</formula>
    </cfRule>
  </conditionalFormatting>
  <conditionalFormatting sqref="CB46">
    <cfRule type="cellIs" dxfId="2692" priority="6207" operator="greaterThan">
      <formula>X46</formula>
    </cfRule>
  </conditionalFormatting>
  <conditionalFormatting sqref="CB79:CB89">
    <cfRule type="cellIs" dxfId="2691" priority="4626" operator="greaterThan">
      <formula>$BE79</formula>
    </cfRule>
  </conditionalFormatting>
  <conditionalFormatting sqref="CB87:CB89">
    <cfRule type="cellIs" dxfId="2690" priority="4627" operator="greaterThan">
      <formula>X87</formula>
    </cfRule>
    <cfRule type="cellIs" dxfId="2689" priority="4623" operator="greaterThan">
      <formula>X87</formula>
    </cfRule>
  </conditionalFormatting>
  <conditionalFormatting sqref="CB92:CB98">
    <cfRule type="cellIs" dxfId="2688" priority="4" operator="greaterThan">
      <formula>X92</formula>
    </cfRule>
    <cfRule type="cellIs" dxfId="2687" priority="8" operator="greaterThan">
      <formula>X92</formula>
    </cfRule>
    <cfRule type="cellIs" dxfId="2686" priority="30" operator="greaterThan">
      <formula>X92</formula>
    </cfRule>
    <cfRule type="cellIs" dxfId="2685" priority="31" operator="greaterThan">
      <formula>X92</formula>
    </cfRule>
    <cfRule type="cellIs" dxfId="2684" priority="7" operator="greaterThan">
      <formula>$BE92</formula>
    </cfRule>
  </conditionalFormatting>
  <conditionalFormatting sqref="CB106">
    <cfRule type="cellIs" dxfId="2683" priority="4594" operator="greaterThan">
      <formula>X106</formula>
    </cfRule>
    <cfRule type="cellIs" dxfId="2682" priority="4572" operator="greaterThan">
      <formula>X106</formula>
    </cfRule>
    <cfRule type="cellIs" dxfId="2681" priority="4646" operator="greaterThan">
      <formula>X106</formula>
    </cfRule>
  </conditionalFormatting>
  <conditionalFormatting sqref="CB106:CB110">
    <cfRule type="cellIs" dxfId="2680" priority="4472" operator="greaterThan">
      <formula>$BE106</formula>
    </cfRule>
  </conditionalFormatting>
  <conditionalFormatting sqref="CB108:CB110">
    <cfRule type="cellIs" dxfId="2679" priority="4491" operator="greaterThan">
      <formula>X108</formula>
    </cfRule>
    <cfRule type="cellIs" dxfId="2678" priority="4469" operator="greaterThan">
      <formula>X108</formula>
    </cfRule>
  </conditionalFormatting>
  <conditionalFormatting sqref="CB113:CB138">
    <cfRule type="cellIs" dxfId="2677" priority="4373" operator="greaterThan">
      <formula>$BE113</formula>
    </cfRule>
  </conditionalFormatting>
  <conditionalFormatting sqref="CB114:CB116">
    <cfRule type="cellIs" dxfId="2676" priority="4392" operator="greaterThan">
      <formula>X114</formula>
    </cfRule>
    <cfRule type="cellIs" dxfId="2675" priority="4370" operator="greaterThan">
      <formula>X114</formula>
    </cfRule>
  </conditionalFormatting>
  <conditionalFormatting sqref="CB140">
    <cfRule type="cellIs" dxfId="2674" priority="5447" operator="greaterThan">
      <formula>X140</formula>
    </cfRule>
  </conditionalFormatting>
  <conditionalFormatting sqref="CB145">
    <cfRule type="cellIs" dxfId="2673" priority="5751" operator="greaterThan">
      <formula>X145</formula>
    </cfRule>
  </conditionalFormatting>
  <conditionalFormatting sqref="CB154:CB167">
    <cfRule type="cellIs" dxfId="2672" priority="4175" operator="greaterThan">
      <formula>$BE154</formula>
    </cfRule>
  </conditionalFormatting>
  <conditionalFormatting sqref="CB159:CB164">
    <cfRule type="cellIs" dxfId="2671" priority="4194" operator="greaterThan">
      <formula>X159</formula>
    </cfRule>
    <cfRule type="cellIs" dxfId="2670" priority="4172" operator="greaterThan">
      <formula>X159</formula>
    </cfRule>
  </conditionalFormatting>
  <conditionalFormatting sqref="CB169:CB170 CB447">
    <cfRule type="cellIs" dxfId="2669" priority="22511" operator="greaterThan">
      <formula>#REF!</formula>
    </cfRule>
  </conditionalFormatting>
  <conditionalFormatting sqref="CB199">
    <cfRule type="cellIs" dxfId="2668" priority="4916" operator="greaterThan">
      <formula>X199</formula>
    </cfRule>
  </conditionalFormatting>
  <conditionalFormatting sqref="CB263:CB264">
    <cfRule type="cellIs" dxfId="2667" priority="548" operator="greaterThan">
      <formula>X263</formula>
    </cfRule>
    <cfRule type="cellIs" dxfId="2666" priority="546" operator="greaterThan">
      <formula>X263</formula>
    </cfRule>
  </conditionalFormatting>
  <conditionalFormatting sqref="CB309">
    <cfRule type="cellIs" dxfId="2665" priority="5440" operator="greaterThan">
      <formula>X309</formula>
    </cfRule>
  </conditionalFormatting>
  <conditionalFormatting sqref="CB310">
    <cfRule type="cellIs" dxfId="2664" priority="5475" operator="greaterThan">
      <formula>X310</formula>
    </cfRule>
  </conditionalFormatting>
  <conditionalFormatting sqref="CB376">
    <cfRule type="cellIs" dxfId="2663" priority="841" operator="greaterThan">
      <formula>X376</formula>
    </cfRule>
  </conditionalFormatting>
  <conditionalFormatting sqref="CB405">
    <cfRule type="cellIs" dxfId="2662" priority="5864" operator="greaterThan">
      <formula>X405</formula>
    </cfRule>
  </conditionalFormatting>
  <conditionalFormatting sqref="CC9 CC11 CC13 CC17:CC18 CC20:CC21 CC24:CC29 CC31 CC35:CC36 CC42 CC45:CC46 CC50 CC53 CC79:CC84 CC87:CC89 CC101:CC105 CC107 CC125:CC126 CC129:CC144 CC146:CC151 CC154:CC157 CC167 CC171:CC173 CC179 CC206:CC210 CC224:CC227 CC231:CC234 CC236:CC249 CC252 CC254:CD254 CC255:CC268 CC271 CC306 CC314:CC316 CC353:CD353 CC361:CC362 CC384:CC387 CC392 CC400:CC404 CC411 CC418:CC419 CC442 CC444:CC446 CC469:CC471">
    <cfRule type="cellIs" dxfId="2661" priority="12300" operator="lessThan">
      <formula>X9</formula>
    </cfRule>
  </conditionalFormatting>
  <conditionalFormatting sqref="CC8 CC10 CC12 CC14:CC20 CC23 CC27:CC28 CC30:CC31 CC34 CC37:CC41 CC43:CC49 CC51:CC52 CC54 CC67:CC76 CC79:CC89 CC101 CC107 CC113:CC138 CC141:CC144 CC146:CC151 CC154:CC167 CC174:CC178 CC181:CC192 CC196:CC198 CC200:CC205 CC211:CC218 CC220:CC230 CC235:CC246 CC249:CC253 CC255:CC260 CC262:CC270 CC272:CC305 CC307:CC309 CC311:CC316 CC318:CC352 CC356:CC360 CC363:CC393 CC394:CD394 CC395:CC399 CC406:CC409 CC411:CC420 CC423:CC427 CC430:CC432 CC437:CC438 CC441 CC443:CC446 CC448:CC477 CC479:CC486 CC507:CD507">
    <cfRule type="cellIs" dxfId="2660" priority="17633" operator="lessThan">
      <formula>$BE8</formula>
    </cfRule>
  </conditionalFormatting>
  <conditionalFormatting sqref="CC87:CC89">
    <cfRule type="cellIs" dxfId="2659" priority="4629" operator="lessThan">
      <formula>$BE87</formula>
    </cfRule>
    <cfRule type="cellIs" dxfId="2658" priority="4628" operator="lessThan">
      <formula>X87</formula>
    </cfRule>
    <cfRule type="cellIs" dxfId="2657" priority="4625" operator="lessThan">
      <formula>$BE87</formula>
    </cfRule>
    <cfRule type="cellIs" dxfId="2656" priority="4624" operator="lessThan">
      <formula>X87</formula>
    </cfRule>
  </conditionalFormatting>
  <conditionalFormatting sqref="CC92:CC98">
    <cfRule type="cellIs" dxfId="2655" priority="5" operator="lessThan">
      <formula>X92</formula>
    </cfRule>
    <cfRule type="cellIs" dxfId="2654" priority="6" operator="lessThan">
      <formula>$BE92</formula>
    </cfRule>
    <cfRule type="cellIs" dxfId="2653" priority="9" operator="lessThan">
      <formula>X92</formula>
    </cfRule>
    <cfRule type="cellIs" dxfId="2652" priority="10" operator="lessThan">
      <formula>$BE92</formula>
    </cfRule>
    <cfRule type="cellIs" dxfId="2651" priority="32" operator="lessThan">
      <formula>X92</formula>
    </cfRule>
    <cfRule type="cellIs" dxfId="2650" priority="39" operator="lessThan">
      <formula>$BE92</formula>
    </cfRule>
  </conditionalFormatting>
  <conditionalFormatting sqref="CC106">
    <cfRule type="cellIs" dxfId="2649" priority="12474" operator="lessThan">
      <formula>$BF106</formula>
    </cfRule>
    <cfRule type="cellIs" dxfId="2648" priority="4647" operator="lessThan">
      <formula>X106</formula>
    </cfRule>
    <cfRule type="cellIs" dxfId="2647" priority="4595" operator="lessThan">
      <formula>X106</formula>
    </cfRule>
    <cfRule type="cellIs" dxfId="2646" priority="4574" operator="lessThan">
      <formula>$BE106</formula>
    </cfRule>
    <cfRule type="cellIs" dxfId="2645" priority="4573" operator="lessThan">
      <formula>X106</formula>
    </cfRule>
  </conditionalFormatting>
  <conditionalFormatting sqref="CC108:CC110">
    <cfRule type="cellIs" dxfId="2644" priority="4470" operator="lessThan">
      <formula>X108</formula>
    </cfRule>
    <cfRule type="cellIs" dxfId="2643" priority="4471" operator="lessThan">
      <formula>$BE108</formula>
    </cfRule>
    <cfRule type="cellIs" dxfId="2642" priority="4492" operator="lessThan">
      <formula>X108</formula>
    </cfRule>
  </conditionalFormatting>
  <conditionalFormatting sqref="CC114:CC116">
    <cfRule type="cellIs" dxfId="2641" priority="4393" operator="lessThan">
      <formula>X114</formula>
    </cfRule>
    <cfRule type="cellIs" dxfId="2640" priority="4372" operator="lessThan">
      <formula>$BE114</formula>
    </cfRule>
    <cfRule type="cellIs" dxfId="2639" priority="4371" operator="lessThan">
      <formula>X114</formula>
    </cfRule>
  </conditionalFormatting>
  <conditionalFormatting sqref="CC140">
    <cfRule type="cellIs" dxfId="2638" priority="5448" operator="lessThan">
      <formula>X140</formula>
    </cfRule>
  </conditionalFormatting>
  <conditionalFormatting sqref="CC145">
    <cfRule type="cellIs" dxfId="2637" priority="5752" operator="lessThan">
      <formula>X145</formula>
    </cfRule>
  </conditionalFormatting>
  <conditionalFormatting sqref="CC159:CC164">
    <cfRule type="cellIs" dxfId="2636" priority="4195" operator="lessThan">
      <formula>X159</formula>
    </cfRule>
    <cfRule type="cellIs" dxfId="2635" priority="4174" operator="lessThan">
      <formula>$BE159</formula>
    </cfRule>
    <cfRule type="cellIs" dxfId="2634" priority="4173" operator="lessThan">
      <formula>X159</formula>
    </cfRule>
  </conditionalFormatting>
  <conditionalFormatting sqref="CC169:CC170 CC447">
    <cfRule type="cellIs" dxfId="2633" priority="22515" operator="lessThan">
      <formula>#REF!</formula>
    </cfRule>
  </conditionalFormatting>
  <conditionalFormatting sqref="CC199">
    <cfRule type="cellIs" dxfId="2632" priority="4917" operator="lessThan">
      <formula>X199</formula>
    </cfRule>
  </conditionalFormatting>
  <conditionalFormatting sqref="CC263:CC264">
    <cfRule type="cellIs" dxfId="2631" priority="549" operator="lessThan">
      <formula>X263</formula>
    </cfRule>
    <cfRule type="cellIs" dxfId="2630" priority="547" operator="lessThan">
      <formula>X263</formula>
    </cfRule>
  </conditionalFormatting>
  <conditionalFormatting sqref="CC309">
    <cfRule type="cellIs" dxfId="2629" priority="5441" operator="lessThan">
      <formula>X309</formula>
    </cfRule>
  </conditionalFormatting>
  <conditionalFormatting sqref="CC310">
    <cfRule type="cellIs" dxfId="2628" priority="5476" operator="lessThan">
      <formula>X310</formula>
    </cfRule>
  </conditionalFormatting>
  <conditionalFormatting sqref="CC376">
    <cfRule type="cellIs" dxfId="2627" priority="842" operator="lessThan">
      <formula>X376</formula>
    </cfRule>
  </conditionalFormatting>
  <conditionalFormatting sqref="CC405">
    <cfRule type="cellIs" dxfId="2626" priority="5865" operator="lessThan">
      <formula>X405</formula>
    </cfRule>
  </conditionalFormatting>
  <hyperlinks>
    <hyperlink ref="R1" r:id="rId1" xr:uid="{00000000-0004-0000-0300-000000000000}"/>
    <hyperlink ref="U1" r:id="rId2" xr:uid="{00000000-0004-0000-0300-000001000000}"/>
    <hyperlink ref="V1" r:id="rId3" xr:uid="{00000000-0004-0000-0300-000002000000}"/>
    <hyperlink ref="W1" r:id="rId4" xr:uid="{00000000-0004-0000-0300-000003000000}"/>
    <hyperlink ref="AH1" r:id="rId5" xr:uid="{00000000-0004-0000-0300-000004000000}"/>
    <hyperlink ref="V2" r:id="rId6" xr:uid="{00000000-0004-0000-0300-000005000000}"/>
    <hyperlink ref="X2" r:id="rId7" xr:uid="{00000000-0004-0000-0300-000006000000}"/>
    <hyperlink ref="U9" r:id="rId8" xr:uid="{00000000-0004-0000-0300-000007000000}"/>
    <hyperlink ref="U10" r:id="rId9" xr:uid="{00000000-0004-0000-0300-000008000000}"/>
    <hyperlink ref="U11" r:id="rId10" xr:uid="{00000000-0004-0000-0300-000009000000}"/>
    <hyperlink ref="U12" r:id="rId11" xr:uid="{00000000-0004-0000-0300-00000A000000}"/>
    <hyperlink ref="U13" r:id="rId12" xr:uid="{00000000-0004-0000-0300-00000B000000}"/>
    <hyperlink ref="U14" r:id="rId13" xr:uid="{00000000-0004-0000-0300-00000C000000}"/>
    <hyperlink ref="U15" r:id="rId14" xr:uid="{00000000-0004-0000-0300-00000D000000}"/>
    <hyperlink ref="U16" r:id="rId15" xr:uid="{00000000-0004-0000-0300-00000E000000}"/>
    <hyperlink ref="U17" r:id="rId16" xr:uid="{00000000-0004-0000-0300-00000F000000}"/>
    <hyperlink ref="U18" r:id="rId17" xr:uid="{00000000-0004-0000-0300-000010000000}"/>
    <hyperlink ref="U19" r:id="rId18" xr:uid="{00000000-0004-0000-0300-000011000000}"/>
    <hyperlink ref="U21" r:id="rId19" xr:uid="{00000000-0004-0000-0300-000012000000}"/>
    <hyperlink ref="U22" r:id="rId20" xr:uid="{00000000-0004-0000-0300-000013000000}"/>
    <hyperlink ref="U23" r:id="rId21" xr:uid="{00000000-0004-0000-0300-000014000000}"/>
    <hyperlink ref="U24" r:id="rId22" xr:uid="{00000000-0004-0000-0300-000015000000}"/>
    <hyperlink ref="U25" r:id="rId23" xr:uid="{00000000-0004-0000-0300-000016000000}"/>
    <hyperlink ref="U26" r:id="rId24" xr:uid="{00000000-0004-0000-0300-000017000000}"/>
    <hyperlink ref="U27" r:id="rId25" xr:uid="{00000000-0004-0000-0300-000018000000}"/>
    <hyperlink ref="U28" r:id="rId26" xr:uid="{00000000-0004-0000-0300-000019000000}"/>
    <hyperlink ref="U29" r:id="rId27" xr:uid="{00000000-0004-0000-0300-00001A000000}"/>
    <hyperlink ref="U30" r:id="rId28" xr:uid="{00000000-0004-0000-0300-00001B000000}"/>
    <hyperlink ref="U31" r:id="rId29" xr:uid="{00000000-0004-0000-0300-00001C000000}"/>
    <hyperlink ref="U32" r:id="rId30" xr:uid="{00000000-0004-0000-0300-00001D000000}"/>
    <hyperlink ref="U33" r:id="rId31" xr:uid="{00000000-0004-0000-0300-00001E000000}"/>
    <hyperlink ref="U34" r:id="rId32" xr:uid="{00000000-0004-0000-0300-00001F000000}"/>
    <hyperlink ref="U35" r:id="rId33" xr:uid="{00000000-0004-0000-0300-000020000000}"/>
    <hyperlink ref="U36" r:id="rId34" xr:uid="{00000000-0004-0000-0300-000021000000}"/>
    <hyperlink ref="U37" r:id="rId35" xr:uid="{00000000-0004-0000-0300-000022000000}"/>
    <hyperlink ref="U38" r:id="rId36" xr:uid="{00000000-0004-0000-0300-000023000000}"/>
    <hyperlink ref="U39" r:id="rId37" xr:uid="{00000000-0004-0000-0300-000024000000}"/>
    <hyperlink ref="U40" r:id="rId38" xr:uid="{00000000-0004-0000-0300-000025000000}"/>
    <hyperlink ref="U41" r:id="rId39" xr:uid="{00000000-0004-0000-0300-000026000000}"/>
    <hyperlink ref="U42" r:id="rId40" xr:uid="{00000000-0004-0000-0300-000027000000}"/>
    <hyperlink ref="U43" r:id="rId41" xr:uid="{00000000-0004-0000-0300-000028000000}"/>
    <hyperlink ref="U44" r:id="rId42" xr:uid="{00000000-0004-0000-0300-000029000000}"/>
    <hyperlink ref="U45" r:id="rId43" xr:uid="{00000000-0004-0000-0300-00002A000000}"/>
    <hyperlink ref="U46" r:id="rId44" xr:uid="{00000000-0004-0000-0300-00002B000000}"/>
    <hyperlink ref="U47" r:id="rId45" xr:uid="{00000000-0004-0000-0300-00002C000000}"/>
    <hyperlink ref="U48" r:id="rId46" xr:uid="{00000000-0004-0000-0300-00002D000000}"/>
    <hyperlink ref="U49" r:id="rId47" xr:uid="{00000000-0004-0000-0300-00002E000000}"/>
    <hyperlink ref="U50" r:id="rId48" xr:uid="{00000000-0004-0000-0300-00002F000000}"/>
    <hyperlink ref="U51" r:id="rId49" xr:uid="{00000000-0004-0000-0300-000030000000}"/>
    <hyperlink ref="U52" r:id="rId50" display="https://finance.yahoo.com/quote/GOOGL?p=GOOGL" xr:uid="{00000000-0004-0000-0300-000031000000}"/>
    <hyperlink ref="U53" r:id="rId51" xr:uid="{00000000-0004-0000-0300-000032000000}"/>
    <hyperlink ref="U54" r:id="rId52" xr:uid="{00000000-0004-0000-0300-000033000000}"/>
    <hyperlink ref="U67" r:id="rId53" xr:uid="{00000000-0004-0000-0300-000034000000}"/>
    <hyperlink ref="T69" r:id="rId54" xr:uid="{00000000-0004-0000-0300-000035000000}"/>
    <hyperlink ref="T71" r:id="rId55" xr:uid="{00000000-0004-0000-0300-000036000000}"/>
    <hyperlink ref="T78" r:id="rId56" xr:uid="{00000000-0004-0000-0300-000037000000}"/>
    <hyperlink ref="U79" r:id="rId57" xr:uid="{00000000-0004-0000-0300-000038000000}"/>
    <hyperlink ref="U80" r:id="rId58" xr:uid="{00000000-0004-0000-0300-000039000000}"/>
    <hyperlink ref="U81" r:id="rId59" xr:uid="{00000000-0004-0000-0300-00003A000000}"/>
    <hyperlink ref="U82" r:id="rId60" xr:uid="{00000000-0004-0000-0300-00003B000000}"/>
    <hyperlink ref="U83" r:id="rId61" xr:uid="{00000000-0004-0000-0300-00003C000000}"/>
    <hyperlink ref="U84" r:id="rId62" xr:uid="{00000000-0004-0000-0300-00003D000000}"/>
    <hyperlink ref="U85" r:id="rId63" xr:uid="{00000000-0004-0000-0300-00003E000000}"/>
    <hyperlink ref="U86" r:id="rId64" xr:uid="{00000000-0004-0000-0300-00003F000000}"/>
    <hyperlink ref="T91" r:id="rId65" xr:uid="{00000000-0004-0000-0300-000040000000}"/>
    <hyperlink ref="U92" r:id="rId66" xr:uid="{00000000-0004-0000-0300-000041000000}"/>
    <hyperlink ref="U93" r:id="rId67" xr:uid="{00000000-0004-0000-0300-000042000000}"/>
    <hyperlink ref="U95" r:id="rId68" xr:uid="{00000000-0004-0000-0300-000043000000}"/>
    <hyperlink ref="T100" r:id="rId69" xr:uid="{00000000-0004-0000-0300-000044000000}"/>
    <hyperlink ref="U101" r:id="rId70" xr:uid="{00000000-0004-0000-0300-000045000000}"/>
    <hyperlink ref="U102" r:id="rId71" xr:uid="{00000000-0004-0000-0300-000046000000}"/>
    <hyperlink ref="U103" r:id="rId72" xr:uid="{00000000-0004-0000-0300-000047000000}"/>
    <hyperlink ref="U104" r:id="rId73" xr:uid="{00000000-0004-0000-0300-000048000000}"/>
    <hyperlink ref="U105" r:id="rId74" display="https://finance.yahoo.com/quote/MPC?p=MPC&amp;.tsrc=fin-srch" xr:uid="{00000000-0004-0000-0300-000049000000}"/>
    <hyperlink ref="U106" r:id="rId75" xr:uid="{00000000-0004-0000-0300-00004A000000}"/>
    <hyperlink ref="U107" r:id="rId76" xr:uid="{00000000-0004-0000-0300-00004B000000}"/>
    <hyperlink ref="T113" r:id="rId77" xr:uid="{00000000-0004-0000-0300-00004C000000}"/>
    <hyperlink ref="U114" r:id="rId78" xr:uid="{00000000-0004-0000-0300-00004D000000}"/>
    <hyperlink ref="U115" r:id="rId79" xr:uid="{00000000-0004-0000-0300-00004E000000}"/>
    <hyperlink ref="U116" r:id="rId80" xr:uid="{00000000-0004-0000-0300-00004F000000}"/>
    <hyperlink ref="U117" r:id="rId81" xr:uid="{00000000-0004-0000-0300-000050000000}"/>
    <hyperlink ref="T122" r:id="rId82" xr:uid="{00000000-0004-0000-0300-000051000000}"/>
    <hyperlink ref="U123" r:id="rId83" xr:uid="{00000000-0004-0000-0300-000052000000}"/>
    <hyperlink ref="U124" r:id="rId84" xr:uid="{00000000-0004-0000-0300-000053000000}"/>
    <hyperlink ref="U125" r:id="rId85" xr:uid="{00000000-0004-0000-0300-000054000000}"/>
    <hyperlink ref="U126" r:id="rId86" display="RGED" xr:uid="{00000000-0004-0000-0300-000055000000}"/>
    <hyperlink ref="U127" r:id="rId87" xr:uid="{00000000-0004-0000-0300-000056000000}"/>
    <hyperlink ref="U128" r:id="rId88" xr:uid="{00000000-0004-0000-0300-000057000000}"/>
    <hyperlink ref="U129" r:id="rId89" xr:uid="{00000000-0004-0000-0300-000058000000}"/>
    <hyperlink ref="U130" r:id="rId90" xr:uid="{00000000-0004-0000-0300-000059000000}"/>
    <hyperlink ref="U131" r:id="rId91" xr:uid="{00000000-0004-0000-0300-00005A000000}"/>
    <hyperlink ref="U134" r:id="rId92" xr:uid="{00000000-0004-0000-0300-00005B000000}"/>
    <hyperlink ref="U135" r:id="rId93" xr:uid="{00000000-0004-0000-0300-00005C000000}"/>
    <hyperlink ref="U136" r:id="rId94" xr:uid="{00000000-0004-0000-0300-00005D000000}"/>
    <hyperlink ref="U137" r:id="rId95" xr:uid="{00000000-0004-0000-0300-00005E000000}"/>
    <hyperlink ref="U138" r:id="rId96" xr:uid="{00000000-0004-0000-0300-00005F000000}"/>
    <hyperlink ref="U139" r:id="rId97" xr:uid="{00000000-0004-0000-0300-000060000000}"/>
    <hyperlink ref="U140" r:id="rId98" xr:uid="{00000000-0004-0000-0300-000061000000}"/>
    <hyperlink ref="U142" r:id="rId99" xr:uid="{00000000-0004-0000-0300-000062000000}"/>
    <hyperlink ref="U143" r:id="rId100" xr:uid="{00000000-0004-0000-0300-000063000000}"/>
    <hyperlink ref="U144" r:id="rId101" xr:uid="{00000000-0004-0000-0300-000064000000}"/>
    <hyperlink ref="U145" r:id="rId102" xr:uid="{00000000-0004-0000-0300-000065000000}"/>
    <hyperlink ref="U146" r:id="rId103" xr:uid="{00000000-0004-0000-0300-000066000000}"/>
    <hyperlink ref="U147" r:id="rId104" xr:uid="{00000000-0004-0000-0300-000067000000}"/>
    <hyperlink ref="U148" r:id="rId105" xr:uid="{00000000-0004-0000-0300-000068000000}"/>
    <hyperlink ref="U149" r:id="rId106" xr:uid="{00000000-0004-0000-0300-000069000000}"/>
    <hyperlink ref="U150" r:id="rId107" xr:uid="{00000000-0004-0000-0300-00006A000000}"/>
    <hyperlink ref="U151" r:id="rId108" xr:uid="{00000000-0004-0000-0300-00006B000000}"/>
    <hyperlink ref="T158" r:id="rId109" xr:uid="{00000000-0004-0000-0300-00006C000000}"/>
    <hyperlink ref="U159" r:id="rId110" xr:uid="{00000000-0004-0000-0300-00006D000000}"/>
    <hyperlink ref="U160" r:id="rId111" xr:uid="{00000000-0004-0000-0300-00006E000000}"/>
    <hyperlink ref="T166" r:id="rId112" xr:uid="{00000000-0004-0000-0300-00006F000000}"/>
    <hyperlink ref="U167" r:id="rId113" xr:uid="{00000000-0004-0000-0300-000070000000}"/>
    <hyperlink ref="U168" r:id="rId114" display="IONQ" xr:uid="{00000000-0004-0000-0300-000071000000}"/>
    <hyperlink ref="U169" r:id="rId115" xr:uid="{00000000-0004-0000-0300-000072000000}"/>
    <hyperlink ref="U170" r:id="rId116" xr:uid="{00000000-0004-0000-0300-000073000000}"/>
    <hyperlink ref="U171" r:id="rId117" xr:uid="{00000000-0004-0000-0300-000074000000}"/>
    <hyperlink ref="U172" r:id="rId118" xr:uid="{00000000-0004-0000-0300-000075000000}"/>
    <hyperlink ref="U173" r:id="rId119" xr:uid="{00000000-0004-0000-0300-000076000000}"/>
    <hyperlink ref="T178" r:id="rId120" xr:uid="{00000000-0004-0000-0300-000077000000}"/>
    <hyperlink ref="U179" r:id="rId121" xr:uid="{00000000-0004-0000-0300-000078000000}"/>
    <hyperlink ref="U180" r:id="rId122" xr:uid="{00000000-0004-0000-0300-000079000000}"/>
    <hyperlink ref="U181" r:id="rId123" xr:uid="{00000000-0004-0000-0300-00007A000000}"/>
    <hyperlink ref="T189" r:id="rId124" xr:uid="{00000000-0004-0000-0300-00007B000000}"/>
    <hyperlink ref="U190" r:id="rId125" xr:uid="{00000000-0004-0000-0300-00007C000000}"/>
    <hyperlink ref="U191" r:id="rId126" xr:uid="{00000000-0004-0000-0300-00007D000000}"/>
    <hyperlink ref="U192" r:id="rId127" xr:uid="{00000000-0004-0000-0300-00007E000000}"/>
    <hyperlink ref="U193" r:id="rId128" xr:uid="{00000000-0004-0000-0300-00007F000000}"/>
    <hyperlink ref="T198" r:id="rId129" xr:uid="{00000000-0004-0000-0300-000080000000}"/>
    <hyperlink ref="U199" r:id="rId130" xr:uid="{00000000-0004-0000-0300-000081000000}"/>
    <hyperlink ref="T203" r:id="rId131" xr:uid="{00000000-0004-0000-0300-000082000000}"/>
    <hyperlink ref="U204" r:id="rId132" xr:uid="{00000000-0004-0000-0300-000083000000}"/>
    <hyperlink ref="U205" r:id="rId133" xr:uid="{00000000-0004-0000-0300-000084000000}"/>
    <hyperlink ref="U206" r:id="rId134" xr:uid="{00000000-0004-0000-0300-000085000000}"/>
    <hyperlink ref="U207" r:id="rId135" xr:uid="{00000000-0004-0000-0300-000086000000}"/>
    <hyperlink ref="T212" r:id="rId136" xr:uid="{00000000-0004-0000-0300-000087000000}"/>
    <hyperlink ref="U213" r:id="rId137" xr:uid="{00000000-0004-0000-0300-000088000000}"/>
    <hyperlink ref="U214" r:id="rId138" xr:uid="{00000000-0004-0000-0300-000089000000}"/>
    <hyperlink ref="U215" r:id="rId139" xr:uid="{00000000-0004-0000-0300-00008A000000}"/>
    <hyperlink ref="T220" r:id="rId140" xr:uid="{00000000-0004-0000-0300-00008B000000}"/>
    <hyperlink ref="U221" r:id="rId141" xr:uid="{00000000-0004-0000-0300-00008C000000}"/>
    <hyperlink ref="U222" r:id="rId142" xr:uid="{00000000-0004-0000-0300-00008D000000}"/>
    <hyperlink ref="U223" r:id="rId143" xr:uid="{00000000-0004-0000-0300-00008E000000}"/>
    <hyperlink ref="U224" r:id="rId144" xr:uid="{00000000-0004-0000-0300-00008F000000}"/>
    <hyperlink ref="U225" r:id="rId145" xr:uid="{00000000-0004-0000-0300-000090000000}"/>
    <hyperlink ref="T230" r:id="rId146" xr:uid="{00000000-0004-0000-0300-000091000000}"/>
    <hyperlink ref="U231" r:id="rId147" xr:uid="{00000000-0004-0000-0300-000092000000}"/>
    <hyperlink ref="U232" r:id="rId148" xr:uid="{00000000-0004-0000-0300-000093000000}"/>
    <hyperlink ref="U233" r:id="rId149" xr:uid="{00000000-0004-0000-0300-000094000000}"/>
    <hyperlink ref="U234" r:id="rId150" xr:uid="{00000000-0004-0000-0300-000095000000}"/>
    <hyperlink ref="U235" r:id="rId151" xr:uid="{00000000-0004-0000-0300-000096000000}"/>
    <hyperlink ref="U236" r:id="rId152" xr:uid="{00000000-0004-0000-0300-000097000000}"/>
    <hyperlink ref="U237" r:id="rId153" xr:uid="{00000000-0004-0000-0300-000098000000}"/>
    <hyperlink ref="U238" r:id="rId154" display="RKLD" xr:uid="{00000000-0004-0000-0300-000099000000}"/>
    <hyperlink ref="U239" r:id="rId155" xr:uid="{00000000-0004-0000-0300-00009A000000}"/>
    <hyperlink ref="U240" r:id="rId156" xr:uid="{00000000-0004-0000-0300-00009B000000}"/>
    <hyperlink ref="T246" r:id="rId157" xr:uid="{00000000-0004-0000-0300-00009C000000}"/>
    <hyperlink ref="U247" r:id="rId158" xr:uid="{00000000-0004-0000-0300-00009D000000}"/>
    <hyperlink ref="U248" r:id="rId159" xr:uid="{00000000-0004-0000-0300-00009E000000}"/>
    <hyperlink ref="U249" r:id="rId160" xr:uid="{00000000-0004-0000-0300-00009F000000}"/>
    <hyperlink ref="U250" r:id="rId161" xr:uid="{00000000-0004-0000-0300-0000A0000000}"/>
    <hyperlink ref="U251" r:id="rId162" xr:uid="{00000000-0004-0000-0300-0000A1000000}"/>
    <hyperlink ref="U252" r:id="rId163" xr:uid="{00000000-0004-0000-0300-0000A2000000}"/>
    <hyperlink ref="U253" r:id="rId164" xr:uid="{00000000-0004-0000-0300-0000A3000000}"/>
    <hyperlink ref="U254" r:id="rId165" xr:uid="{00000000-0004-0000-0300-0000A4000000}"/>
    <hyperlink ref="U260" r:id="rId166" xr:uid="{00000000-0004-0000-0300-0000A5000000}"/>
    <hyperlink ref="U261" r:id="rId167" xr:uid="{00000000-0004-0000-0300-0000A6000000}"/>
    <hyperlink ref="U262" r:id="rId168" xr:uid="{00000000-0004-0000-0300-0000A7000000}"/>
    <hyperlink ref="U263" r:id="rId169" xr:uid="{00000000-0004-0000-0300-0000A8000000}"/>
    <hyperlink ref="U264" r:id="rId170" xr:uid="{00000000-0004-0000-0300-0000A9000000}"/>
    <hyperlink ref="T270" r:id="rId171" xr:uid="{00000000-0004-0000-0300-0000AA000000}"/>
    <hyperlink ref="U271" r:id="rId172" display="ANTM" xr:uid="{00000000-0004-0000-0300-0000AB000000}"/>
    <hyperlink ref="U272" r:id="rId173" xr:uid="{00000000-0004-0000-0300-0000AC000000}"/>
    <hyperlink ref="T277" r:id="rId174" xr:uid="{00000000-0004-0000-0300-0000AD000000}"/>
    <hyperlink ref="U278" r:id="rId175" xr:uid="{00000000-0004-0000-0300-0000AE000000}"/>
    <hyperlink ref="U279" r:id="rId176" display="FDX" xr:uid="{00000000-0004-0000-0300-0000AF000000}"/>
    <hyperlink ref="U280" r:id="rId177" xr:uid="{00000000-0004-0000-0300-0000B0000000}"/>
    <hyperlink ref="T287" r:id="rId178" xr:uid="{00000000-0004-0000-0300-0000B1000000}"/>
    <hyperlink ref="T293" r:id="rId179" xr:uid="{00000000-0004-0000-0300-0000B2000000}"/>
    <hyperlink ref="T298" r:id="rId180" xr:uid="{00000000-0004-0000-0300-0000B3000000}"/>
    <hyperlink ref="U299" r:id="rId181" xr:uid="{00000000-0004-0000-0300-0000B4000000}"/>
    <hyperlink ref="U300" r:id="rId182" xr:uid="{00000000-0004-0000-0300-0000B5000000}"/>
    <hyperlink ref="T305" r:id="rId183" xr:uid="{00000000-0004-0000-0300-0000B6000000}"/>
    <hyperlink ref="U306" r:id="rId184" xr:uid="{00000000-0004-0000-0300-0000B7000000}"/>
    <hyperlink ref="U307" r:id="rId185" xr:uid="{00000000-0004-0000-0300-0000B8000000}"/>
    <hyperlink ref="U308" r:id="rId186" xr:uid="{00000000-0004-0000-0300-0000B9000000}"/>
    <hyperlink ref="U309" r:id="rId187" xr:uid="{00000000-0004-0000-0300-0000BA000000}"/>
    <hyperlink ref="U310" r:id="rId188" xr:uid="{00000000-0004-0000-0300-0000BB000000}"/>
    <hyperlink ref="U311" r:id="rId189" xr:uid="{00000000-0004-0000-0300-0000BC000000}"/>
    <hyperlink ref="U312" r:id="rId190" xr:uid="{00000000-0004-0000-0300-0000BD000000}"/>
    <hyperlink ref="U313" r:id="rId191" xr:uid="{00000000-0004-0000-0300-0000BE000000}"/>
    <hyperlink ref="U314" r:id="rId192" xr:uid="{00000000-0004-0000-0300-0000BF000000}"/>
    <hyperlink ref="U315" r:id="rId193" xr:uid="{00000000-0004-0000-0300-0000C0000000}"/>
    <hyperlink ref="U316" r:id="rId194" xr:uid="{00000000-0004-0000-0300-0000C1000000}"/>
    <hyperlink ref="U317" r:id="rId195" xr:uid="{00000000-0004-0000-0300-0000C2000000}"/>
    <hyperlink ref="T322" r:id="rId196" xr:uid="{00000000-0004-0000-0300-0000C3000000}"/>
    <hyperlink ref="U323" r:id="rId197" xr:uid="{00000000-0004-0000-0300-0000C4000000}"/>
    <hyperlink ref="U324" r:id="rId198" xr:uid="{00000000-0004-0000-0300-0000C5000000}"/>
    <hyperlink ref="U325" r:id="rId199" xr:uid="{00000000-0004-0000-0300-0000C6000000}"/>
    <hyperlink ref="T331" r:id="rId200" xr:uid="{00000000-0004-0000-0300-0000C7000000}"/>
    <hyperlink ref="U332" r:id="rId201" xr:uid="{00000000-0004-0000-0300-0000C8000000}"/>
    <hyperlink ref="U333" r:id="rId202" xr:uid="{00000000-0004-0000-0300-0000C9000000}"/>
    <hyperlink ref="T338" r:id="rId203" xr:uid="{00000000-0004-0000-0300-0000CA000000}"/>
    <hyperlink ref="U339" r:id="rId204" xr:uid="{00000000-0004-0000-0300-0000CB000000}"/>
    <hyperlink ref="U340" r:id="rId205" xr:uid="{00000000-0004-0000-0300-0000CC000000}"/>
    <hyperlink ref="U341" r:id="rId206" xr:uid="{00000000-0004-0000-0300-0000CD000000}"/>
    <hyperlink ref="U342" r:id="rId207" xr:uid="{00000000-0004-0000-0300-0000CE000000}"/>
    <hyperlink ref="U343" r:id="rId208" xr:uid="{00000000-0004-0000-0300-0000CF000000}"/>
    <hyperlink ref="U344" r:id="rId209" xr:uid="{00000000-0004-0000-0300-0000D0000000}"/>
    <hyperlink ref="U345" r:id="rId210" xr:uid="{00000000-0004-0000-0300-0000D1000000}"/>
    <hyperlink ref="U346" r:id="rId211" xr:uid="{00000000-0004-0000-0300-0000D2000000}"/>
    <hyperlink ref="U347" r:id="rId212" xr:uid="{00000000-0004-0000-0300-0000D3000000}"/>
    <hyperlink ref="T352" r:id="rId213" xr:uid="{00000000-0004-0000-0300-0000D4000000}"/>
    <hyperlink ref="U353" r:id="rId214" xr:uid="{00000000-0004-0000-0300-0000D5000000}"/>
    <hyperlink ref="U354" r:id="rId215" xr:uid="{00000000-0004-0000-0300-0000D6000000}"/>
    <hyperlink ref="T359" r:id="rId216" xr:uid="{00000000-0004-0000-0300-0000D7000000}"/>
    <hyperlink ref="U360" r:id="rId217" xr:uid="{00000000-0004-0000-0300-0000D8000000}"/>
    <hyperlink ref="U361" r:id="rId218" xr:uid="{00000000-0004-0000-0300-0000D9000000}"/>
    <hyperlink ref="U362" r:id="rId219" xr:uid="{00000000-0004-0000-0300-0000DA000000}"/>
    <hyperlink ref="U363" r:id="rId220" xr:uid="{00000000-0004-0000-0300-0000DB000000}"/>
    <hyperlink ref="T369" r:id="rId221" xr:uid="{00000000-0004-0000-0300-0000DC000000}"/>
    <hyperlink ref="T374" r:id="rId222" xr:uid="{00000000-0004-0000-0300-0000DD000000}"/>
    <hyperlink ref="U375" r:id="rId223" xr:uid="{00000000-0004-0000-0300-0000DE000000}"/>
    <hyperlink ref="U376" r:id="rId224" xr:uid="{00000000-0004-0000-0300-0000DF000000}"/>
    <hyperlink ref="T381" r:id="rId225" xr:uid="{00000000-0004-0000-0300-0000E0000000}"/>
    <hyperlink ref="U382" r:id="rId226" xr:uid="{00000000-0004-0000-0300-0000E1000000}"/>
    <hyperlink ref="U383" r:id="rId227" xr:uid="{00000000-0004-0000-0300-0000E2000000}"/>
    <hyperlink ref="U384" r:id="rId228" xr:uid="{00000000-0004-0000-0300-0000E3000000}"/>
    <hyperlink ref="U385" r:id="rId229" xr:uid="{00000000-0004-0000-0300-0000E4000000}"/>
    <hyperlink ref="U386" r:id="rId230" xr:uid="{00000000-0004-0000-0300-0000E5000000}"/>
    <hyperlink ref="U387" r:id="rId231" xr:uid="{00000000-0004-0000-0300-0000E6000000}"/>
    <hyperlink ref="U388" r:id="rId232" xr:uid="{00000000-0004-0000-0300-0000E7000000}"/>
    <hyperlink ref="U389" r:id="rId233" xr:uid="{00000000-0004-0000-0300-0000E8000000}"/>
    <hyperlink ref="U390" r:id="rId234" xr:uid="{00000000-0004-0000-0300-0000E9000000}"/>
    <hyperlink ref="U391" r:id="rId235" xr:uid="{00000000-0004-0000-0300-0000EA000000}"/>
    <hyperlink ref="U392" r:id="rId236" xr:uid="{00000000-0004-0000-0300-0000EB000000}"/>
    <hyperlink ref="U393" r:id="rId237" xr:uid="{00000000-0004-0000-0300-0000EC000000}"/>
    <hyperlink ref="U394" r:id="rId238" xr:uid="{00000000-0004-0000-0300-0000ED000000}"/>
    <hyperlink ref="T399" r:id="rId239" xr:uid="{00000000-0004-0000-0300-0000EE000000}"/>
    <hyperlink ref="U400" r:id="rId240" xr:uid="{00000000-0004-0000-0300-0000EF000000}"/>
    <hyperlink ref="U401" r:id="rId241" xr:uid="{00000000-0004-0000-0300-0000F0000000}"/>
    <hyperlink ref="U402" r:id="rId242" xr:uid="{00000000-0004-0000-0300-0000F1000000}"/>
    <hyperlink ref="U403" r:id="rId243" xr:uid="{00000000-0004-0000-0300-0000F2000000}"/>
    <hyperlink ref="U404" r:id="rId244" xr:uid="{00000000-0004-0000-0300-0000F3000000}"/>
    <hyperlink ref="U405" r:id="rId245" xr:uid="{00000000-0004-0000-0300-0000F4000000}"/>
    <hyperlink ref="U406" r:id="rId246" xr:uid="{00000000-0004-0000-0300-0000F5000000}"/>
    <hyperlink ref="U407" r:id="rId247" xr:uid="{00000000-0004-0000-0300-0000F6000000}"/>
    <hyperlink ref="U408" r:id="rId248" xr:uid="{00000000-0004-0000-0300-0000F7000000}"/>
    <hyperlink ref="U409" r:id="rId249" xr:uid="{00000000-0004-0000-0300-0000F8000000}"/>
    <hyperlink ref="U410" r:id="rId250" xr:uid="{00000000-0004-0000-0300-0000F9000000}"/>
    <hyperlink ref="U411" r:id="rId251" xr:uid="{00000000-0004-0000-0300-0000FA000000}"/>
    <hyperlink ref="U412" r:id="rId252" xr:uid="{00000000-0004-0000-0300-0000FB000000}"/>
    <hyperlink ref="U413" r:id="rId253" xr:uid="{00000000-0004-0000-0300-0000FC000000}"/>
    <hyperlink ref="U414" r:id="rId254" xr:uid="{00000000-0004-0000-0300-0000FD000000}"/>
    <hyperlink ref="U415" r:id="rId255" xr:uid="{00000000-0004-0000-0300-0000FE000000}"/>
    <hyperlink ref="U416" r:id="rId256" xr:uid="{00000000-0004-0000-0300-0000FF000000}"/>
    <hyperlink ref="U417" r:id="rId257" xr:uid="{00000000-0004-0000-0300-000000010000}"/>
    <hyperlink ref="U418" r:id="rId258" xr:uid="{00000000-0004-0000-0300-000001010000}"/>
    <hyperlink ref="U419" r:id="rId259" xr:uid="{00000000-0004-0000-0300-000002010000}"/>
    <hyperlink ref="U420" r:id="rId260" xr:uid="{00000000-0004-0000-0300-000003010000}"/>
    <hyperlink ref="U421" r:id="rId261" xr:uid="{00000000-0004-0000-0300-000004010000}"/>
    <hyperlink ref="U422" r:id="rId262" xr:uid="{00000000-0004-0000-0300-000005010000}"/>
    <hyperlink ref="T427" r:id="rId263" xr:uid="{00000000-0004-0000-0300-000006010000}"/>
    <hyperlink ref="U428" r:id="rId264" xr:uid="{00000000-0004-0000-0300-000007010000}"/>
    <hyperlink ref="U429" r:id="rId265" xr:uid="{00000000-0004-0000-0300-000008010000}"/>
    <hyperlink ref="U430" r:id="rId266" xr:uid="{00000000-0004-0000-0300-000009010000}"/>
    <hyperlink ref="U431" r:id="rId267" xr:uid="{00000000-0004-0000-0300-00000A010000}"/>
    <hyperlink ref="U432" r:id="rId268" xr:uid="{00000000-0004-0000-0300-00000B010000}"/>
    <hyperlink ref="T437" r:id="rId269" xr:uid="{00000000-0004-0000-0300-00000C010000}"/>
    <hyperlink ref="U438" r:id="rId270" xr:uid="{00000000-0004-0000-0300-00000D010000}"/>
    <hyperlink ref="U439" r:id="rId271" xr:uid="{00000000-0004-0000-0300-00000E010000}"/>
    <hyperlink ref="U440" r:id="rId272" xr:uid="{00000000-0004-0000-0300-00000F010000}"/>
    <hyperlink ref="U441" r:id="rId273" xr:uid="{00000000-0004-0000-0300-000010010000}"/>
    <hyperlink ref="U442" r:id="rId274" xr:uid="{00000000-0004-0000-0300-000011010000}"/>
    <hyperlink ref="U443" r:id="rId275" xr:uid="{00000000-0004-0000-0300-000012010000}"/>
    <hyperlink ref="U444" r:id="rId276" xr:uid="{00000000-0004-0000-0300-000013010000}"/>
    <hyperlink ref="U445" r:id="rId277" xr:uid="{00000000-0004-0000-0300-000014010000}"/>
    <hyperlink ref="U446" r:id="rId278" xr:uid="{00000000-0004-0000-0300-000015010000}"/>
    <hyperlink ref="T452" r:id="rId279" xr:uid="{00000000-0004-0000-0300-000016010000}"/>
    <hyperlink ref="T454" r:id="rId280" xr:uid="{00000000-0004-0000-0300-000017010000}"/>
    <hyperlink ref="U455" r:id="rId281" xr:uid="{00000000-0004-0000-0300-000018010000}"/>
    <hyperlink ref="T460" r:id="rId282" display="EWZ" xr:uid="{00000000-0004-0000-0300-000019010000}"/>
    <hyperlink ref="U461" r:id="rId283" xr:uid="{00000000-0004-0000-0300-00001A010000}"/>
    <hyperlink ref="U462" r:id="rId284" xr:uid="{00000000-0004-0000-0300-00001B010000}"/>
    <hyperlink ref="T468" r:id="rId285" xr:uid="{00000000-0004-0000-0300-00001C010000}"/>
    <hyperlink ref="U469" r:id="rId286" xr:uid="{00000000-0004-0000-0300-00001D010000}"/>
    <hyperlink ref="U470" r:id="rId287" xr:uid="{00000000-0004-0000-0300-00001E010000}"/>
    <hyperlink ref="U471" r:id="rId288" xr:uid="{00000000-0004-0000-0300-00001F010000}"/>
    <hyperlink ref="U472" r:id="rId289" xr:uid="{00000000-0004-0000-0300-000020010000}"/>
    <hyperlink ref="T477" r:id="rId290" xr:uid="{00000000-0004-0000-0300-000021010000}"/>
    <hyperlink ref="U478" r:id="rId291" xr:uid="{00000000-0004-0000-0300-000022010000}"/>
    <hyperlink ref="U484" r:id="rId292" xr:uid="{00000000-0004-0000-0300-000023010000}"/>
  </hyperlinks>
  <pageMargins left="0.25" right="0.2" top="0.75" bottom="0.75" header="0.3" footer="0.3"/>
  <pageSetup scale="48" orientation="landscape" horizontalDpi="429496729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47"/>
  <sheetViews>
    <sheetView showGridLines="0" showRowColHeaders="0" workbookViewId="0"/>
  </sheetViews>
  <sheetFormatPr baseColWidth="10" defaultColWidth="8.83203125" defaultRowHeight="15" x14ac:dyDescent="0.2"/>
  <cols>
    <col min="3" max="3" width="4.6640625" customWidth="1"/>
    <col min="4" max="5" width="13.6640625" customWidth="1"/>
    <col min="7" max="7" width="13" hidden="1" customWidth="1"/>
    <col min="8" max="8" width="4.6640625" customWidth="1"/>
    <col min="10" max="10" width="20.6640625" customWidth="1"/>
    <col min="11" max="11" width="17.6640625" customWidth="1"/>
    <col min="14" max="14" width="15.6640625" customWidth="1"/>
    <col min="18" max="18" width="10.6640625" customWidth="1"/>
    <col min="20" max="20" width="9" customWidth="1"/>
  </cols>
  <sheetData>
    <row r="3" spans="3:16" ht="23.25" customHeight="1" x14ac:dyDescent="0.3">
      <c r="C3" s="52" t="s">
        <v>1245</v>
      </c>
    </row>
    <row r="4" spans="3:16" ht="15.75" customHeight="1" x14ac:dyDescent="0.2">
      <c r="F4" s="1" t="s">
        <v>1246</v>
      </c>
      <c r="I4" t="s">
        <v>1247</v>
      </c>
      <c r="K4" t="s">
        <v>1248</v>
      </c>
      <c r="O4" s="188"/>
    </row>
    <row r="5" spans="3:16" ht="18.75" customHeight="1" x14ac:dyDescent="0.25">
      <c r="C5" s="219" t="s">
        <v>1249</v>
      </c>
    </row>
    <row r="6" spans="3:16" x14ac:dyDescent="0.2">
      <c r="D6" t="s">
        <v>1250</v>
      </c>
      <c r="F6" s="32">
        <f>'Investment Analysis'!AA5</f>
        <v>5.3050084221787128E-2</v>
      </c>
      <c r="G6">
        <v>1</v>
      </c>
      <c r="I6" t="s">
        <v>276</v>
      </c>
      <c r="K6" t="s">
        <v>358</v>
      </c>
      <c r="L6" s="32">
        <f>F6</f>
        <v>5.3050084221787128E-2</v>
      </c>
      <c r="O6" s="30"/>
      <c r="P6" s="230"/>
    </row>
    <row r="7" spans="3:16" x14ac:dyDescent="0.2">
      <c r="D7" t="s">
        <v>1251</v>
      </c>
      <c r="F7" s="32">
        <f>'Investment Analysis'!AH5+'Investment Analysis'!AV5+'Investment Analysis'!BC5+'Investment Analysis'!AO5</f>
        <v>2.0113434146416559E-2</v>
      </c>
      <c r="G7">
        <v>5</v>
      </c>
      <c r="I7" t="s">
        <v>1252</v>
      </c>
      <c r="K7" t="s">
        <v>127</v>
      </c>
      <c r="L7" s="32">
        <f>F17+F26</f>
        <v>5.2156628099483598E-2</v>
      </c>
      <c r="O7" s="30"/>
      <c r="P7" s="230"/>
    </row>
    <row r="8" spans="3:16" x14ac:dyDescent="0.2">
      <c r="D8" t="s">
        <v>1253</v>
      </c>
      <c r="F8" s="32">
        <f>'Investment Analysis'!BX5+'Investment Analysis'!BQ5</f>
        <v>8.1481672281687074E-3</v>
      </c>
      <c r="G8">
        <v>3</v>
      </c>
      <c r="I8" t="s">
        <v>1254</v>
      </c>
      <c r="K8" t="s">
        <v>1255</v>
      </c>
      <c r="L8" s="32">
        <f>F29+F16</f>
        <v>5.7995744080415204E-2</v>
      </c>
      <c r="O8" s="30"/>
      <c r="P8" s="230"/>
    </row>
    <row r="9" spans="3:16" x14ac:dyDescent="0.2">
      <c r="D9" t="s">
        <v>1256</v>
      </c>
      <c r="F9" s="32">
        <f>'Investment Analysis'!DG5+'Investment Analysis'!CS5+'Investment Analysis'!CZ5+'Investment Analysis'!CL5</f>
        <v>3.8505569753091044E-2</v>
      </c>
      <c r="G9">
        <v>4</v>
      </c>
      <c r="I9" t="s">
        <v>1257</v>
      </c>
      <c r="K9" t="s">
        <v>520</v>
      </c>
      <c r="L9" s="32">
        <f>F27</f>
        <v>0.23359916106911099</v>
      </c>
      <c r="O9" s="30"/>
      <c r="P9" s="230"/>
    </row>
    <row r="10" spans="3:16" x14ac:dyDescent="0.2">
      <c r="D10" t="s">
        <v>359</v>
      </c>
      <c r="F10" s="32">
        <f>'Investment Analysis'!DN5</f>
        <v>3.4264399732054289E-3</v>
      </c>
      <c r="G10">
        <v>1</v>
      </c>
      <c r="I10" t="s">
        <v>290</v>
      </c>
      <c r="K10" t="s">
        <v>793</v>
      </c>
      <c r="L10" s="32">
        <f>F30</f>
        <v>0</v>
      </c>
      <c r="O10" s="30"/>
      <c r="P10" s="230"/>
    </row>
    <row r="11" spans="3:16" x14ac:dyDescent="0.2">
      <c r="D11" t="s">
        <v>1258</v>
      </c>
      <c r="F11" s="32">
        <f>'Investment Analysis'!DU5</f>
        <v>8.325599072497648E-3</v>
      </c>
      <c r="G11">
        <v>1</v>
      </c>
      <c r="I11" t="s">
        <v>291</v>
      </c>
      <c r="K11" t="s">
        <v>1259</v>
      </c>
      <c r="L11" s="32">
        <f>F31</f>
        <v>2.0195271630626063E-2</v>
      </c>
      <c r="O11" s="30"/>
      <c r="P11" s="230"/>
    </row>
    <row r="12" spans="3:16" x14ac:dyDescent="0.2">
      <c r="D12" t="s">
        <v>1260</v>
      </c>
      <c r="F12" s="32">
        <f>'Investment Analysis'!EB5</f>
        <v>1.4783974488573695E-2</v>
      </c>
      <c r="G12">
        <v>1</v>
      </c>
      <c r="I12" t="s">
        <v>1261</v>
      </c>
      <c r="K12" t="s">
        <v>110</v>
      </c>
      <c r="L12" s="32">
        <f>F32+F21</f>
        <v>0.21236142642223821</v>
      </c>
      <c r="O12" s="30"/>
      <c r="P12" s="230"/>
    </row>
    <row r="13" spans="3:16" x14ac:dyDescent="0.2">
      <c r="D13" t="s">
        <v>1262</v>
      </c>
      <c r="F13" s="32">
        <f>'Investment Analysis'!EI5</f>
        <v>1.3679646275383634E-2</v>
      </c>
      <c r="G13">
        <v>1</v>
      </c>
      <c r="I13" t="s">
        <v>293</v>
      </c>
      <c r="K13" t="s">
        <v>958</v>
      </c>
      <c r="L13" s="32">
        <f>F18+F33</f>
        <v>9.9362129148943597E-3</v>
      </c>
      <c r="O13" s="30"/>
      <c r="P13" s="230"/>
    </row>
    <row r="14" spans="3:16" x14ac:dyDescent="0.2">
      <c r="D14" t="s">
        <v>1263</v>
      </c>
      <c r="F14" s="32">
        <f>'Investment Analysis'!EP5</f>
        <v>9.4338091397409181E-3</v>
      </c>
      <c r="G14">
        <v>1</v>
      </c>
      <c r="I14" t="s">
        <v>294</v>
      </c>
      <c r="K14" t="s">
        <v>1013</v>
      </c>
      <c r="L14" s="32">
        <f>F20+F34</f>
        <v>1.3545514883232166E-2</v>
      </c>
      <c r="O14" s="30"/>
      <c r="P14" s="230"/>
    </row>
    <row r="15" spans="3:16" x14ac:dyDescent="0.2">
      <c r="D15" t="s">
        <v>1264</v>
      </c>
      <c r="F15" s="32">
        <f>'Investment Analysis'!EW5</f>
        <v>1.0515809284006616E-2</v>
      </c>
      <c r="G15">
        <v>1</v>
      </c>
      <c r="I15" t="s">
        <v>295</v>
      </c>
      <c r="K15" t="s">
        <v>1265</v>
      </c>
      <c r="L15" s="32">
        <f>F7+F8+F9+F12+F13+F35+N36</f>
        <v>0.27769119292434613</v>
      </c>
      <c r="O15" s="30"/>
      <c r="P15" s="230"/>
    </row>
    <row r="16" spans="3:16" x14ac:dyDescent="0.2">
      <c r="D16" t="s">
        <v>1266</v>
      </c>
      <c r="F16" s="32">
        <f>'Investment Analysis'!FD5</f>
        <v>2.101697271789264E-2</v>
      </c>
      <c r="G16">
        <v>1</v>
      </c>
      <c r="I16" t="s">
        <v>296</v>
      </c>
      <c r="K16" t="s">
        <v>594</v>
      </c>
      <c r="L16" s="32">
        <f>F14+F36</f>
        <v>1.4147002242281879E-2</v>
      </c>
      <c r="O16" s="30"/>
      <c r="P16" s="230"/>
    </row>
    <row r="17" spans="3:16" x14ac:dyDescent="0.2">
      <c r="D17" t="s">
        <v>1267</v>
      </c>
      <c r="F17" s="32">
        <f>'Investment Analysis'!FK5</f>
        <v>1.5961228219511413E-2</v>
      </c>
      <c r="G17">
        <v>1</v>
      </c>
      <c r="I17" t="s">
        <v>297</v>
      </c>
      <c r="K17" t="s">
        <v>569</v>
      </c>
      <c r="L17" s="32">
        <f>F37</f>
        <v>2.8592744268055421E-2</v>
      </c>
      <c r="O17" s="30"/>
      <c r="P17" s="230"/>
    </row>
    <row r="18" spans="3:16" x14ac:dyDescent="0.2">
      <c r="D18" t="s">
        <v>1268</v>
      </c>
      <c r="F18" s="32">
        <f>'Investment Analysis'!FR5+'Investment Analysis'!FY5</f>
        <v>9.9362129148943597E-3</v>
      </c>
      <c r="G18">
        <v>1</v>
      </c>
      <c r="I18" t="s">
        <v>1269</v>
      </c>
      <c r="K18" t="s">
        <v>1202</v>
      </c>
      <c r="L18" s="32">
        <f>F38+F15</f>
        <v>1.0515809284006616E-2</v>
      </c>
      <c r="O18" s="30"/>
      <c r="P18" s="230"/>
    </row>
    <row r="19" spans="3:16" x14ac:dyDescent="0.2">
      <c r="D19" t="s">
        <v>1270</v>
      </c>
      <c r="F19" s="32">
        <f>'Investment Analysis'!GF5</f>
        <v>0</v>
      </c>
      <c r="G19">
        <v>2</v>
      </c>
      <c r="K19" t="s">
        <v>1271</v>
      </c>
      <c r="L19" s="32">
        <f>F10</f>
        <v>3.4264399732054289E-3</v>
      </c>
      <c r="O19" s="30"/>
      <c r="P19" s="230"/>
    </row>
    <row r="20" spans="3:16" x14ac:dyDescent="0.2">
      <c r="D20" t="s">
        <v>1272</v>
      </c>
      <c r="F20" s="32">
        <f>'Investment Analysis'!GM5+'Investment Analysis'!GT5</f>
        <v>1.3545514883232166E-2</v>
      </c>
      <c r="G20">
        <v>2</v>
      </c>
      <c r="I20" t="s">
        <v>1273</v>
      </c>
      <c r="K20" t="s">
        <v>1274</v>
      </c>
      <c r="L20" s="32">
        <f>F11</f>
        <v>8.325599072497648E-3</v>
      </c>
      <c r="O20" s="30"/>
      <c r="P20" s="230"/>
    </row>
    <row r="21" spans="3:16" x14ac:dyDescent="0.2">
      <c r="D21" t="s">
        <v>1275</v>
      </c>
      <c r="F21" s="32">
        <f>'Investment Analysis'!HA5</f>
        <v>2.8884224095493377E-2</v>
      </c>
      <c r="G21">
        <v>1</v>
      </c>
      <c r="I21" t="s">
        <v>302</v>
      </c>
      <c r="K21" t="s">
        <v>1276</v>
      </c>
      <c r="L21" s="32">
        <f>F39</f>
        <v>0</v>
      </c>
    </row>
    <row r="22" spans="3:16" ht="5" customHeight="1" x14ac:dyDescent="0.2">
      <c r="F22" s="32"/>
    </row>
    <row r="23" spans="3:16" x14ac:dyDescent="0.2">
      <c r="E23" s="220" t="s">
        <v>380</v>
      </c>
      <c r="F23" s="221">
        <f>SUM(F6:F21)</f>
        <v>0.26932668641389529</v>
      </c>
      <c r="G23">
        <f>SUM(G6:G21)</f>
        <v>27</v>
      </c>
      <c r="L23" s="32">
        <f>SUM(L6:L21)</f>
        <v>0.9955388310861808</v>
      </c>
      <c r="P23" s="221"/>
    </row>
    <row r="24" spans="3:16" ht="18.75" customHeight="1" x14ac:dyDescent="0.25">
      <c r="C24" s="219" t="s">
        <v>1277</v>
      </c>
    </row>
    <row r="25" spans="3:16" x14ac:dyDescent="0.2">
      <c r="N25" s="32"/>
    </row>
    <row r="26" spans="3:16" x14ac:dyDescent="0.2">
      <c r="D26" t="s">
        <v>127</v>
      </c>
      <c r="F26" s="32">
        <f>'Investment Analysis'!HW5+'Investment Analysis'!LJ5+'Investment Analysis'!RV5+'Investment Analysis'!KH5</f>
        <v>3.6195399879972188E-2</v>
      </c>
      <c r="I26" t="s">
        <v>1278</v>
      </c>
      <c r="K26" s="39"/>
      <c r="N26" s="32"/>
    </row>
    <row r="27" spans="3:16" x14ac:dyDescent="0.2">
      <c r="D27" t="s">
        <v>520</v>
      </c>
      <c r="F27" s="233">
        <f>'Investment Analysis'!OP5+'Investment Analysis'!IY5+'Investment Analysis'!QT5+'Investment Analysis'!TE5+'Investment Analysis'!TL5+'Investment Analysis'!MZ5+'Investment Analysis'!NN5+'Investment Analysis'!OI5+'Investment Analysis'!PY5+'Investment Analysis'!SQ5+'Investment Analysis'!JT5+'Investment Analysis'!QM5+'Investment Analysis'!RA5+'Investment Analysis'!ME5+'Investment Analysis'!KV5+'Investment Analysis'!DV5+'Investment Analysis'!TZ5</f>
        <v>0.23359916106911099</v>
      </c>
      <c r="I27" t="s">
        <v>1279</v>
      </c>
      <c r="K27" s="39"/>
      <c r="N27" s="32"/>
    </row>
    <row r="28" spans="3:16" x14ac:dyDescent="0.2">
      <c r="F28" s="233"/>
      <c r="I28" t="s">
        <v>1280</v>
      </c>
      <c r="K28" s="39"/>
      <c r="N28" s="32"/>
    </row>
    <row r="29" spans="3:16" x14ac:dyDescent="0.2">
      <c r="D29" t="s">
        <v>1281</v>
      </c>
      <c r="F29" s="32">
        <f>'Investment Analysis'!LQ5+'Investment Analysis'!LX5</f>
        <v>3.6978771362522561E-2</v>
      </c>
      <c r="I29" t="s">
        <v>1282</v>
      </c>
      <c r="K29" s="39"/>
      <c r="N29" s="32"/>
    </row>
    <row r="30" spans="3:16" x14ac:dyDescent="0.2">
      <c r="D30" t="s">
        <v>793</v>
      </c>
      <c r="F30" s="32"/>
      <c r="K30" s="39"/>
      <c r="N30" s="32"/>
    </row>
    <row r="31" spans="3:16" x14ac:dyDescent="0.2">
      <c r="D31" t="s">
        <v>1283</v>
      </c>
      <c r="F31" s="32">
        <f>'Investment Analysis'!HI5</f>
        <v>2.0195271630626063E-2</v>
      </c>
      <c r="I31" t="s">
        <v>303</v>
      </c>
      <c r="K31" s="39"/>
      <c r="N31" s="32"/>
    </row>
    <row r="32" spans="3:16" x14ac:dyDescent="0.2">
      <c r="D32" t="s">
        <v>110</v>
      </c>
      <c r="F32" s="32">
        <f>'Investment Analysis'!NG5+'Investment Analysis'!NU5+'Investment Analysis'!MS5+'Investment Analysis'!PK5+'Investment Analysis'!IR5+'Investment Analysis'!PD5+'Investment Analysis'!HP5+'Investment Analysis'!LC5+'Investment Analysis'!TS5</f>
        <v>0.18347720232674483</v>
      </c>
      <c r="I32" t="s">
        <v>1284</v>
      </c>
      <c r="K32" s="39"/>
      <c r="N32" s="233"/>
    </row>
    <row r="33" spans="4:14" x14ac:dyDescent="0.2">
      <c r="D33" t="s">
        <v>958</v>
      </c>
      <c r="F33" s="32"/>
      <c r="K33" s="39"/>
      <c r="N33" s="32"/>
    </row>
    <row r="34" spans="4:14" x14ac:dyDescent="0.2">
      <c r="D34" t="s">
        <v>1009</v>
      </c>
      <c r="F34" s="32"/>
      <c r="K34" s="39"/>
      <c r="N34" s="32"/>
    </row>
    <row r="35" spans="4:14" x14ac:dyDescent="0.2">
      <c r="D35" t="s">
        <v>1285</v>
      </c>
      <c r="F35" s="32">
        <f>'Investment Analysis'!JM5+'Investment Analysis'!OB5+'Investment Analysis'!IK5+'Investment Analysis'!ID5+'Investment Analysis'!SJ5+'Investment Analysis'!SC5+'Investment Analysis'!RO5+'Investment Analysis'!SX5+'Investment Analysis'!RH5+'Investment Analysis'!KO5+'Investment Analysis'!QF5</f>
        <v>0.18246040103271249</v>
      </c>
      <c r="I35" t="s">
        <v>1286</v>
      </c>
      <c r="K35" s="39"/>
      <c r="N35" s="32"/>
    </row>
    <row r="36" spans="4:14" x14ac:dyDescent="0.2">
      <c r="D36" t="s">
        <v>597</v>
      </c>
      <c r="F36" s="32">
        <f>'Investment Analysis'!JF5</f>
        <v>4.713193102540961E-3</v>
      </c>
      <c r="I36" t="s">
        <v>595</v>
      </c>
      <c r="K36" s="39"/>
      <c r="N36" s="32"/>
    </row>
    <row r="37" spans="4:14" x14ac:dyDescent="0.2">
      <c r="D37" t="s">
        <v>569</v>
      </c>
      <c r="F37" s="32">
        <f>'Investment Analysis'!ML5</f>
        <v>2.8592744268055421E-2</v>
      </c>
      <c r="I37" t="s">
        <v>321</v>
      </c>
      <c r="K37" s="39"/>
      <c r="N37" s="32"/>
    </row>
    <row r="38" spans="4:14" x14ac:dyDescent="0.2">
      <c r="D38" t="s">
        <v>1202</v>
      </c>
      <c r="F38" s="32"/>
      <c r="K38" s="39"/>
      <c r="N38" s="32"/>
    </row>
    <row r="39" spans="4:14" x14ac:dyDescent="0.2">
      <c r="D39" t="s">
        <v>1276</v>
      </c>
      <c r="F39" s="32"/>
      <c r="K39" s="39"/>
      <c r="N39" s="32"/>
    </row>
    <row r="40" spans="4:14" x14ac:dyDescent="0.2">
      <c r="F40" s="221">
        <f>SUM(F26:F39)</f>
        <v>0.72621214467228556</v>
      </c>
      <c r="K40" s="39"/>
    </row>
    <row r="41" spans="4:14" x14ac:dyDescent="0.2">
      <c r="M41" s="220"/>
      <c r="N41" s="221"/>
    </row>
    <row r="42" spans="4:14" x14ac:dyDescent="0.2">
      <c r="F42" s="35">
        <f>F40+F23</f>
        <v>0.9955388310861808</v>
      </c>
    </row>
    <row r="44" spans="4:14" ht="5" customHeight="1" x14ac:dyDescent="0.2"/>
    <row r="45" spans="4:14" x14ac:dyDescent="0.2">
      <c r="G45">
        <f>SUM(O25:O39)</f>
        <v>0</v>
      </c>
    </row>
    <row r="47" spans="4:14" x14ac:dyDescent="0.2">
      <c r="F47" s="32"/>
      <c r="G47">
        <f>G45+G23</f>
        <v>27</v>
      </c>
    </row>
  </sheetData>
  <pageMargins left="0.45" right="0.2" top="0.75" bottom="0.75" header="0.3" footer="0.3"/>
  <pageSetup scale="9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109"/>
  <sheetViews>
    <sheetView showGridLines="0" showRowColHeaders="0" zoomScaleNormal="10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E7" sqref="E7"/>
    </sheetView>
  </sheetViews>
  <sheetFormatPr baseColWidth="10" defaultColWidth="5.6640625" defaultRowHeight="15" x14ac:dyDescent="0.2"/>
  <cols>
    <col min="1" max="1" width="12.6640625" customWidth="1"/>
    <col min="2" max="3" width="5.6640625" customWidth="1"/>
    <col min="4" max="4" width="6.6640625" customWidth="1"/>
    <col min="5" max="8" width="9.6640625" customWidth="1"/>
    <col min="9" max="9" width="7.6640625" customWidth="1"/>
    <col min="10" max="10" width="3.6640625" customWidth="1"/>
    <col min="11" max="11" width="3.6640625" hidden="1" customWidth="1"/>
    <col min="12" max="12" width="3.6640625" customWidth="1"/>
    <col min="13" max="13" width="3.6640625" hidden="1" customWidth="1"/>
    <col min="14" max="14" width="3.6640625" customWidth="1"/>
    <col min="15" max="15" width="3.6640625" hidden="1" customWidth="1"/>
    <col min="16" max="16" width="8.6640625" customWidth="1"/>
    <col min="17" max="17" width="8.6640625" hidden="1" customWidth="1"/>
    <col min="18" max="18" width="7.6640625" hidden="1" customWidth="1"/>
    <col min="19" max="19" width="8.6640625" hidden="1" customWidth="1"/>
    <col min="20" max="20" width="5.6640625" hidden="1" customWidth="1"/>
    <col min="21" max="21" width="8.6640625" hidden="1" customWidth="1"/>
    <col min="22" max="24" width="4.6640625" customWidth="1"/>
    <col min="25" max="25" width="8.6640625" customWidth="1"/>
    <col min="26" max="26" width="7.6640625" hidden="1" customWidth="1"/>
    <col min="27" max="29" width="9.1640625" hidden="1" customWidth="1"/>
    <col min="30" max="30" width="8.6640625" customWidth="1"/>
    <col min="31" max="31" width="7.6640625" hidden="1" customWidth="1"/>
    <col min="32" max="32" width="5.6640625" customWidth="1"/>
    <col min="33" max="33" width="5.6640625" hidden="1" customWidth="1"/>
    <col min="34" max="34" width="4.6640625" customWidth="1"/>
    <col min="35" max="35" width="4.6640625" hidden="1" customWidth="1"/>
    <col min="36" max="36" width="4.6640625" customWidth="1"/>
    <col min="37" max="37" width="4.6640625" hidden="1" customWidth="1"/>
    <col min="38" max="38" width="4.6640625" customWidth="1"/>
    <col min="39" max="39" width="6.6640625" hidden="1" customWidth="1"/>
    <col min="40" max="40" width="6.6640625" customWidth="1"/>
    <col min="41" max="41" width="1.6640625" customWidth="1"/>
    <col min="42" max="42" width="6.6640625" customWidth="1"/>
    <col min="47" max="47" width="10.6640625" customWidth="1"/>
    <col min="48" max="48" width="4.6640625" customWidth="1"/>
    <col min="49" max="58" width="7.6640625" customWidth="1"/>
    <col min="59" max="59" width="5.5" customWidth="1"/>
    <col min="60" max="60" width="3.6640625" customWidth="1"/>
    <col min="61" max="61" width="6.6640625" customWidth="1"/>
    <col min="62" max="62" width="70.6640625" customWidth="1"/>
    <col min="63" max="63" width="40.6640625" customWidth="1"/>
  </cols>
  <sheetData>
    <row r="1" spans="1:63" x14ac:dyDescent="0.2">
      <c r="A1" s="547" t="s">
        <v>391</v>
      </c>
      <c r="B1" s="545"/>
      <c r="C1" s="208"/>
      <c r="D1" s="208"/>
      <c r="E1" s="252"/>
      <c r="Q1" s="206" t="s">
        <v>401</v>
      </c>
      <c r="R1" s="206"/>
      <c r="S1" s="206"/>
      <c r="T1" s="206"/>
      <c r="U1" s="206"/>
      <c r="V1" s="206"/>
      <c r="W1" s="206"/>
      <c r="X1" s="206"/>
      <c r="Y1" s="206" t="s">
        <v>402</v>
      </c>
      <c r="Z1" s="206"/>
      <c r="AA1" s="206" t="s">
        <v>403</v>
      </c>
      <c r="AB1" s="206" t="s">
        <v>404</v>
      </c>
      <c r="AC1" s="206" t="s">
        <v>405</v>
      </c>
      <c r="AD1" s="206" t="s">
        <v>406</v>
      </c>
      <c r="AE1" s="206" t="s">
        <v>407</v>
      </c>
      <c r="AH1" s="206" t="s">
        <v>408</v>
      </c>
      <c r="AI1" s="206"/>
      <c r="AJ1" s="206"/>
      <c r="AK1" s="206"/>
      <c r="AL1" s="206"/>
      <c r="AM1" s="206"/>
      <c r="AN1" s="206" t="s">
        <v>409</v>
      </c>
      <c r="AO1" s="206" t="s">
        <v>410</v>
      </c>
    </row>
    <row r="2" spans="1:63" ht="21" customHeight="1" x14ac:dyDescent="0.25">
      <c r="B2" s="190" t="s">
        <v>1287</v>
      </c>
      <c r="J2" s="553">
        <f ca="1">TODAY()</f>
        <v>45999</v>
      </c>
      <c r="K2" s="545"/>
      <c r="L2" s="545"/>
      <c r="M2" s="545"/>
      <c r="N2" s="545"/>
      <c r="W2" s="130" t="s">
        <v>1224</v>
      </c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</row>
    <row r="3" spans="1:63" ht="15.75" customHeight="1" x14ac:dyDescent="0.2">
      <c r="A3" t="s">
        <v>1288</v>
      </c>
      <c r="J3" s="552" t="s">
        <v>1289</v>
      </c>
      <c r="K3" s="545"/>
      <c r="L3" s="545"/>
      <c r="M3" s="545"/>
      <c r="N3" s="545"/>
      <c r="R3" s="2" t="s">
        <v>1224</v>
      </c>
      <c r="S3" s="2"/>
      <c r="T3" s="2"/>
      <c r="U3" s="2"/>
      <c r="V3" s="554" t="s">
        <v>1290</v>
      </c>
      <c r="W3" s="545"/>
      <c r="X3" s="545"/>
      <c r="Y3" s="260" t="s">
        <v>1291</v>
      </c>
      <c r="Z3" s="260"/>
      <c r="AA3" s="260"/>
      <c r="AB3" s="260"/>
      <c r="AC3" s="260"/>
      <c r="AD3" s="260"/>
      <c r="AE3" s="260"/>
      <c r="AH3" s="260" t="s">
        <v>1292</v>
      </c>
      <c r="AI3" s="260"/>
      <c r="AJ3" s="260"/>
      <c r="AK3" s="260"/>
      <c r="AL3" s="260"/>
      <c r="AM3" s="260"/>
      <c r="AN3" s="30"/>
    </row>
    <row r="4" spans="1:63" x14ac:dyDescent="0.2">
      <c r="A4" s="2" t="s">
        <v>1293</v>
      </c>
      <c r="C4" s="287" t="s">
        <v>1294</v>
      </c>
      <c r="I4" s="2" t="s">
        <v>8</v>
      </c>
      <c r="J4" s="550" t="s">
        <v>1295</v>
      </c>
      <c r="K4" s="545"/>
      <c r="L4" s="545"/>
      <c r="M4" s="545"/>
      <c r="N4" s="545"/>
      <c r="O4" s="1"/>
      <c r="P4" s="2" t="s">
        <v>450</v>
      </c>
      <c r="Q4" s="2"/>
      <c r="R4" s="2" t="s">
        <v>450</v>
      </c>
      <c r="S4" s="2"/>
      <c r="T4" s="2" t="s">
        <v>1296</v>
      </c>
      <c r="U4" s="2"/>
      <c r="V4" s="371" t="s">
        <v>412</v>
      </c>
      <c r="W4" s="287" t="s">
        <v>413</v>
      </c>
      <c r="X4" s="372" t="s">
        <v>414</v>
      </c>
      <c r="Y4" s="2" t="s">
        <v>1297</v>
      </c>
      <c r="Z4" s="2"/>
      <c r="AA4" s="261" t="s">
        <v>1298</v>
      </c>
      <c r="AB4" s="261" t="s">
        <v>1298</v>
      </c>
      <c r="AC4" s="3">
        <f ca="1">TODAY()</f>
        <v>45999</v>
      </c>
      <c r="AD4" s="184" t="s">
        <v>1</v>
      </c>
      <c r="AE4" s="184"/>
      <c r="AF4" s="2" t="s">
        <v>456</v>
      </c>
      <c r="AG4" s="2"/>
      <c r="AH4" s="2" t="s">
        <v>457</v>
      </c>
      <c r="AI4" s="2"/>
      <c r="AJ4" s="2" t="s">
        <v>458</v>
      </c>
      <c r="AK4" s="2"/>
      <c r="AL4" s="2" t="s">
        <v>459</v>
      </c>
      <c r="AM4" s="2"/>
      <c r="AN4" s="2" t="s">
        <v>1299</v>
      </c>
      <c r="AP4" s="287" t="s">
        <v>1294</v>
      </c>
    </row>
    <row r="5" spans="1:63" ht="18.75" customHeight="1" x14ac:dyDescent="0.25">
      <c r="A5" s="210" t="s">
        <v>1289</v>
      </c>
      <c r="B5" s="2" t="s">
        <v>1300</v>
      </c>
      <c r="C5" s="287" t="s">
        <v>482</v>
      </c>
      <c r="D5" s="2"/>
      <c r="E5" s="550" t="s">
        <v>1301</v>
      </c>
      <c r="F5" s="545"/>
      <c r="G5" s="545"/>
      <c r="H5" s="545"/>
      <c r="I5" s="2" t="s">
        <v>472</v>
      </c>
      <c r="J5" s="2">
        <v>7</v>
      </c>
      <c r="K5" s="2"/>
      <c r="L5" s="2">
        <v>14</v>
      </c>
      <c r="M5" s="2"/>
      <c r="N5" s="2">
        <v>30</v>
      </c>
      <c r="O5" s="2"/>
      <c r="P5" s="2" t="s">
        <v>486</v>
      </c>
      <c r="Q5" s="2"/>
      <c r="R5" s="2" t="s">
        <v>1302</v>
      </c>
      <c r="S5" s="1" t="s">
        <v>1303</v>
      </c>
      <c r="T5" s="2" t="s">
        <v>488</v>
      </c>
      <c r="U5" s="1"/>
      <c r="V5" s="371" t="s">
        <v>1304</v>
      </c>
      <c r="W5" s="287" t="s">
        <v>1304</v>
      </c>
      <c r="X5" s="372" t="s">
        <v>1304</v>
      </c>
      <c r="Y5" s="2" t="s">
        <v>42</v>
      </c>
      <c r="Z5" s="2"/>
      <c r="AA5" s="1" t="s">
        <v>37</v>
      </c>
      <c r="AB5" s="1" t="s">
        <v>23</v>
      </c>
      <c r="AC5" s="1" t="s">
        <v>23</v>
      </c>
      <c r="AD5" s="2" t="s">
        <v>42</v>
      </c>
      <c r="AE5" s="2"/>
      <c r="AF5" s="2" t="s">
        <v>488</v>
      </c>
      <c r="AG5" s="2"/>
      <c r="AH5" s="2" t="s">
        <v>488</v>
      </c>
      <c r="AI5" s="2"/>
      <c r="AJ5" s="2" t="s">
        <v>488</v>
      </c>
      <c r="AK5" s="2"/>
      <c r="AL5" s="2" t="s">
        <v>488</v>
      </c>
      <c r="AM5" s="2"/>
      <c r="AN5" s="2" t="s">
        <v>487</v>
      </c>
      <c r="AP5" s="287" t="s">
        <v>1305</v>
      </c>
      <c r="AQ5" s="555" t="s">
        <v>1306</v>
      </c>
      <c r="AR5" s="545"/>
      <c r="AS5" s="545"/>
      <c r="AT5" s="545"/>
      <c r="AU5" s="551" t="s">
        <v>1307</v>
      </c>
      <c r="AV5" s="545"/>
      <c r="AW5" s="551" t="s">
        <v>1308</v>
      </c>
      <c r="AX5" s="545"/>
      <c r="AY5" s="545"/>
      <c r="AZ5" s="545"/>
      <c r="BA5" s="545"/>
      <c r="BB5" s="545"/>
      <c r="BC5" s="545"/>
      <c r="BD5" s="545"/>
      <c r="BE5" s="545"/>
      <c r="BF5" s="545"/>
      <c r="BG5" s="545"/>
    </row>
    <row r="6" spans="1:63" ht="15" customHeight="1" x14ac:dyDescent="0.25">
      <c r="B6" s="188"/>
      <c r="D6" s="188"/>
      <c r="K6" s="1" t="s">
        <v>1309</v>
      </c>
      <c r="M6" s="1" t="s">
        <v>1309</v>
      </c>
      <c r="O6" s="1" t="s">
        <v>1309</v>
      </c>
      <c r="Q6" s="1" t="s">
        <v>481</v>
      </c>
      <c r="R6" s="1"/>
      <c r="S6" s="1"/>
      <c r="T6" s="1"/>
      <c r="U6" s="1"/>
      <c r="V6" s="1"/>
      <c r="W6" s="1"/>
      <c r="X6" s="1"/>
      <c r="Y6" s="1"/>
      <c r="Z6" s="1" t="s">
        <v>481</v>
      </c>
      <c r="AE6" s="1" t="s">
        <v>481</v>
      </c>
      <c r="AF6" s="269" t="s">
        <v>498</v>
      </c>
      <c r="AG6" s="269" t="s">
        <v>483</v>
      </c>
      <c r="AH6" s="269" t="s">
        <v>499</v>
      </c>
      <c r="AI6" s="269" t="s">
        <v>483</v>
      </c>
      <c r="AJ6" s="269" t="s">
        <v>500</v>
      </c>
      <c r="AK6" s="269" t="s">
        <v>483</v>
      </c>
      <c r="AL6" s="269" t="s">
        <v>501</v>
      </c>
      <c r="AM6" s="263"/>
      <c r="AO6" s="188"/>
      <c r="AP6" s="188"/>
      <c r="AQ6" s="267"/>
      <c r="AU6" s="71"/>
      <c r="AW6" s="544" t="s">
        <v>1310</v>
      </c>
      <c r="AX6" s="545"/>
      <c r="AY6" s="545"/>
      <c r="AZ6" s="545"/>
      <c r="BA6" s="545"/>
      <c r="BB6" s="545"/>
      <c r="BC6" s="545"/>
      <c r="BD6" s="545"/>
      <c r="BE6" s="545"/>
      <c r="BF6" s="545"/>
      <c r="BG6" s="545"/>
      <c r="BH6" s="30" t="s">
        <v>1311</v>
      </c>
      <c r="BI6" s="30" t="s">
        <v>1312</v>
      </c>
      <c r="BJ6" s="30" t="s">
        <v>1313</v>
      </c>
      <c r="BK6" s="30" t="s">
        <v>496</v>
      </c>
    </row>
    <row r="7" spans="1:63" ht="15.75" customHeight="1" x14ac:dyDescent="0.2">
      <c r="A7" s="257" t="s">
        <v>1314</v>
      </c>
      <c r="B7" s="208" t="s">
        <v>624</v>
      </c>
      <c r="C7" s="31">
        <f t="shared" ref="C7:C42" si="0">RANK(AP7,AP$7:AP$42,0)</f>
        <v>1</v>
      </c>
      <c r="D7" s="505">
        <f t="shared" ref="D7:D42" si="1">AP7</f>
        <v>61.5</v>
      </c>
      <c r="E7" t="s">
        <v>1315</v>
      </c>
      <c r="I7" s="264">
        <v>116.65</v>
      </c>
      <c r="J7" s="1" t="s">
        <v>408</v>
      </c>
      <c r="K7" s="1">
        <f>IF(J7=$AH$1,4,IF(J7=$AN$1,0,IF(J7=$AO$1,-5)))</f>
        <v>4</v>
      </c>
      <c r="L7" s="1" t="s">
        <v>408</v>
      </c>
      <c r="M7" s="1">
        <f t="shared" ref="M7:M42" si="2">IF(L7=$AH$1,3,IF(L7=$AN$1,0,IF(L7=$AO$1,-2.5)))</f>
        <v>3</v>
      </c>
      <c r="N7" s="1" t="str">
        <f>$AH$1</f>
        <v>˄</v>
      </c>
      <c r="O7" s="1">
        <f t="shared" ref="O7:O42" si="3">IF(N7=$AH$1,2,IF(N7=$AN$1,1,IF(N7=$AO$1,0)))</f>
        <v>2</v>
      </c>
      <c r="P7" s="176" t="s">
        <v>401</v>
      </c>
      <c r="Q7" s="1">
        <f t="shared" ref="Q7:Q42" si="4">IF(P7=$Q$1,20,IF(P7=$Y$1,18,IF(P7=$AA$1,14,IF(P7=$AB$1,10,IF(P7=$AC$1,5,IF(P7=$AD$1,0,IF(P7=$AE$1,-5)))))))</f>
        <v>20</v>
      </c>
      <c r="R7" s="370">
        <f t="shared" ref="R7:R42" si="5">(((V7*10)+(W7*5)+(X7*0))/(V7+W7+X7))/10</f>
        <v>0.79844961240310075</v>
      </c>
      <c r="S7" s="31">
        <f t="shared" ref="S7:S42" si="6">IF(R7&gt;0.9,20,IF(R7&gt;0.85,19,IF(R7&gt;0.8,18,IF(R7&gt;0.75,16,IF(R7&gt;0.7,14,IF(R7&gt;0.65,12,IF(R7&gt;0.6,10,IF(R7&gt;0.5,8,IF(R7&gt;0.4,6,IF(R7&gt;0.3,4,IF(R7&gt;0.2,2,IF(R7&gt;0.1,1,IF(R7&gt;0,1,0)))))))))))))</f>
        <v>16</v>
      </c>
      <c r="T7" s="31">
        <v>101</v>
      </c>
      <c r="U7" s="31"/>
      <c r="V7" s="373">
        <v>78</v>
      </c>
      <c r="W7" s="374">
        <v>50</v>
      </c>
      <c r="X7" s="375">
        <v>1</v>
      </c>
      <c r="Y7" s="18">
        <v>0.23699999999999999</v>
      </c>
      <c r="Z7" s="1">
        <f t="shared" ref="Z7:Z42" si="7">IF(Y7&gt;0.05,2,IF(Y7&gt;0,1,IF(Y7=0,-1,IF(Y7&lt;0,-2))))</f>
        <v>2</v>
      </c>
      <c r="AA7" s="3">
        <v>45656</v>
      </c>
      <c r="AB7" s="1">
        <v>90.06</v>
      </c>
      <c r="AC7" s="1">
        <f t="shared" ref="AC7:AC42" si="8">I7</f>
        <v>116.65</v>
      </c>
      <c r="AD7" s="18">
        <f t="shared" ref="AD7:AD42" si="9">(AC7-AB7)/AB7</f>
        <v>0.29524761270264271</v>
      </c>
      <c r="AE7" s="1">
        <f t="shared" ref="AE7:AE42" si="10">IF(AD7&gt;0.05,4,IF(AD7&gt;0,2,IF(AD7&lt;-0.05,-2,IF(AD7&lt;0.1,-4))))</f>
        <v>4</v>
      </c>
      <c r="AF7" s="225">
        <v>4.5</v>
      </c>
      <c r="AG7" s="225">
        <f t="shared" ref="AG7:AG42" si="11">IF(AF7&gt;5,-1,IF(AF7&gt;4,0,IF(AF7&gt;3,2,IF(AF7&gt;2,2,IF(AF7&gt;1,2, IF(AF7=0,2,IF(AF7&lt;-5,-2,IF(AF7&lt;4,2,IF(AF7&lt;0,1)))))))))</f>
        <v>0</v>
      </c>
      <c r="AH7" s="31">
        <v>10</v>
      </c>
      <c r="AI7" s="1">
        <f t="shared" ref="AI7:AI42" si="12">IF(AH7&gt;40,6,IF(AH7&gt;30,5,IF(AH7&gt;20,5,IF(AH7&gt;10,4,IF(AH7&gt;0,4,IF(AH7=0,3,IF(AH7&lt;-40,-4,IF(AH7&lt;-30,-2,IF(AH7&lt;-20,-1,IF(AH7&lt;-10,0,IF(AH7&lt;0,0)))))))))))</f>
        <v>4</v>
      </c>
      <c r="AJ7" s="61">
        <v>79</v>
      </c>
      <c r="AK7" s="1">
        <f t="shared" ref="AK7:AK42" si="13">IF(AJ7&lt;10,2.5,IF(AJ7&lt;20,2,IF(AJ7&lt;30,1.5,IF(AJ7&lt;40,1,IF(AJ7&lt;50,0.5,IF(AJ7=50,0,IF(AJ7&gt;90,-2.5,IF(AJ7&gt;80,-2,IF(AJ7&gt;70,-1.5,IF(AJ7&gt;60,-1,IF(AJ7&gt;50,-0.5,0)))))))))))</f>
        <v>-1.5</v>
      </c>
      <c r="AL7" s="61">
        <v>0.99</v>
      </c>
      <c r="AM7" s="225">
        <f t="shared" ref="AM7:AM42" si="14">IF(AL7=1,10,IF(AL7&gt;0.9,8,IF(AL7&gt;0.8,6,IF(AL7&gt;0.7,4,IF(AL7&gt;0.6,2,IF(AL7&gt;0.5,0,IF(AL7&gt;0.4,-1,IF(AL7&gt;0.3,-2,IF(AL7&gt;0.2,-4,IF(AL7&gt;0.1,-8,IF(AL7&gt;0,-9,IF(AL7=0,-10))))))))))))</f>
        <v>8</v>
      </c>
      <c r="AN7" s="18">
        <v>3.5000000000000001E-3</v>
      </c>
      <c r="AP7" s="22">
        <f t="shared" ref="AP7:AP42" si="15">AM7+AK7+AI7+AG7+AE7+Z7+Q7+O7+M7+K7+S7</f>
        <v>61.5</v>
      </c>
      <c r="AQ7" s="53" t="s">
        <v>1316</v>
      </c>
      <c r="AU7" s="268" t="s">
        <v>1009</v>
      </c>
      <c r="AW7" s="486" t="s">
        <v>1317</v>
      </c>
      <c r="AX7" s="378" t="s">
        <v>1318</v>
      </c>
      <c r="AY7" s="376" t="s">
        <v>1319</v>
      </c>
      <c r="AZ7" s="379" t="s">
        <v>1320</v>
      </c>
      <c r="BA7" s="376" t="s">
        <v>1321</v>
      </c>
      <c r="BB7" s="378" t="s">
        <v>1322</v>
      </c>
      <c r="BC7" s="424" t="s">
        <v>1323</v>
      </c>
      <c r="BD7" s="379" t="s">
        <v>1324</v>
      </c>
      <c r="BE7" s="376" t="s">
        <v>1325</v>
      </c>
      <c r="BF7" s="376" t="s">
        <v>1326</v>
      </c>
      <c r="BG7" s="23"/>
      <c r="BH7" s="1">
        <f t="shared" ref="BH7:BH42" si="16">C7</f>
        <v>1</v>
      </c>
      <c r="BI7" s="22">
        <f t="shared" ref="BI7:BI42" si="17">AP7</f>
        <v>61.5</v>
      </c>
      <c r="BJ7" s="249" t="s">
        <v>1327</v>
      </c>
    </row>
    <row r="8" spans="1:63" ht="15.75" customHeight="1" x14ac:dyDescent="0.2">
      <c r="A8" s="257" t="s">
        <v>1328</v>
      </c>
      <c r="B8" s="208" t="s">
        <v>627</v>
      </c>
      <c r="C8" s="31">
        <f t="shared" si="0"/>
        <v>2</v>
      </c>
      <c r="D8" s="505">
        <f t="shared" si="1"/>
        <v>58.5</v>
      </c>
      <c r="E8" t="s">
        <v>1329</v>
      </c>
      <c r="I8" s="22">
        <v>39.770000000000003</v>
      </c>
      <c r="J8" s="1" t="str">
        <f>$AO$1</f>
        <v>˅</v>
      </c>
      <c r="K8" s="1">
        <f>IF(J8=$AH$1,4,IF(J8=$AN$1,0,IF(J8=$AO$1,-5)))</f>
        <v>-5</v>
      </c>
      <c r="L8" s="1" t="str">
        <f>$AH$1</f>
        <v>˄</v>
      </c>
      <c r="M8" s="1">
        <f t="shared" si="2"/>
        <v>3</v>
      </c>
      <c r="N8" s="1" t="str">
        <f>$AH$1</f>
        <v>˄</v>
      </c>
      <c r="O8" s="1">
        <f t="shared" si="3"/>
        <v>2</v>
      </c>
      <c r="P8" s="176" t="s">
        <v>401</v>
      </c>
      <c r="Q8" s="1">
        <f t="shared" si="4"/>
        <v>20</v>
      </c>
      <c r="R8" s="370">
        <f t="shared" si="5"/>
        <v>1</v>
      </c>
      <c r="S8" s="31">
        <f t="shared" si="6"/>
        <v>20</v>
      </c>
      <c r="T8" s="31">
        <v>37</v>
      </c>
      <c r="U8" s="31"/>
      <c r="V8" s="373">
        <v>8</v>
      </c>
      <c r="W8" s="374">
        <v>0</v>
      </c>
      <c r="X8" s="375">
        <v>0</v>
      </c>
      <c r="Y8" s="18">
        <v>0.26400000000000001</v>
      </c>
      <c r="Z8" s="1">
        <f t="shared" si="7"/>
        <v>2</v>
      </c>
      <c r="AA8" s="3">
        <v>45656</v>
      </c>
      <c r="AB8" s="1">
        <v>27.75</v>
      </c>
      <c r="AC8" s="1">
        <f t="shared" si="8"/>
        <v>39.770000000000003</v>
      </c>
      <c r="AD8" s="18">
        <f t="shared" si="9"/>
        <v>0.43315315315315328</v>
      </c>
      <c r="AE8" s="1">
        <f t="shared" si="10"/>
        <v>4</v>
      </c>
      <c r="AF8" s="225">
        <v>3</v>
      </c>
      <c r="AG8" s="225">
        <f t="shared" si="11"/>
        <v>2</v>
      </c>
      <c r="AH8" s="31">
        <v>6</v>
      </c>
      <c r="AI8" s="1">
        <f t="shared" si="12"/>
        <v>4</v>
      </c>
      <c r="AJ8" s="61">
        <v>45</v>
      </c>
      <c r="AK8" s="1">
        <f t="shared" si="13"/>
        <v>0.5</v>
      </c>
      <c r="AL8" s="61">
        <v>0.9</v>
      </c>
      <c r="AM8" s="225">
        <f t="shared" si="14"/>
        <v>6</v>
      </c>
      <c r="AN8" s="18">
        <v>1.11E-2</v>
      </c>
      <c r="AP8" s="22">
        <f t="shared" si="15"/>
        <v>58.5</v>
      </c>
      <c r="AQ8" s="53" t="s">
        <v>682</v>
      </c>
      <c r="AU8" s="268" t="s">
        <v>127</v>
      </c>
      <c r="AW8" s="369" t="s">
        <v>1330</v>
      </c>
      <c r="AX8" s="130" t="s">
        <v>1331</v>
      </c>
      <c r="AY8" s="369" t="s">
        <v>1332</v>
      </c>
      <c r="AZ8" s="369" t="s">
        <v>1333</v>
      </c>
      <c r="BA8" s="130" t="s">
        <v>1334</v>
      </c>
      <c r="BB8" s="130"/>
      <c r="BC8" s="130"/>
      <c r="BD8" s="130"/>
      <c r="BE8" s="130"/>
      <c r="BF8" s="369" t="s">
        <v>1335</v>
      </c>
      <c r="BG8" s="23"/>
      <c r="BH8" s="1">
        <f t="shared" si="16"/>
        <v>2</v>
      </c>
      <c r="BI8" s="22">
        <f t="shared" si="17"/>
        <v>58.5</v>
      </c>
      <c r="BJ8" s="290" t="s">
        <v>1336</v>
      </c>
    </row>
    <row r="9" spans="1:63" ht="15.75" customHeight="1" x14ac:dyDescent="0.2">
      <c r="A9" s="257" t="s">
        <v>1337</v>
      </c>
      <c r="B9" s="208" t="s">
        <v>628</v>
      </c>
      <c r="C9" s="31">
        <f t="shared" si="0"/>
        <v>3</v>
      </c>
      <c r="D9" s="505">
        <f t="shared" si="1"/>
        <v>58</v>
      </c>
      <c r="E9" t="s">
        <v>1338</v>
      </c>
      <c r="I9" s="264">
        <v>82.88</v>
      </c>
      <c r="J9" s="1" t="s">
        <v>408</v>
      </c>
      <c r="K9" s="1">
        <f>IF(J9=$AH$1,4,IF(J9=$AN$1,0,IF(J9=$AO$1,-5)))</f>
        <v>4</v>
      </c>
      <c r="L9" s="1" t="str">
        <f>$AH$1</f>
        <v>˄</v>
      </c>
      <c r="M9" s="1">
        <f t="shared" si="2"/>
        <v>3</v>
      </c>
      <c r="N9" s="1" t="str">
        <f>$AH$1</f>
        <v>˄</v>
      </c>
      <c r="O9" s="1">
        <f t="shared" si="3"/>
        <v>2</v>
      </c>
      <c r="P9" s="176" t="s">
        <v>401</v>
      </c>
      <c r="Q9" s="1">
        <f t="shared" si="4"/>
        <v>20</v>
      </c>
      <c r="R9" s="370">
        <f t="shared" si="5"/>
        <v>0.69767441860465118</v>
      </c>
      <c r="S9" s="31">
        <f t="shared" si="6"/>
        <v>12</v>
      </c>
      <c r="T9" s="31">
        <v>74</v>
      </c>
      <c r="U9" s="31"/>
      <c r="V9" s="373">
        <v>20</v>
      </c>
      <c r="W9" s="374">
        <v>20</v>
      </c>
      <c r="X9" s="375">
        <v>3</v>
      </c>
      <c r="Y9" s="18">
        <v>0.218</v>
      </c>
      <c r="Z9" s="1">
        <f t="shared" si="7"/>
        <v>2</v>
      </c>
      <c r="AA9" s="3">
        <v>45656</v>
      </c>
      <c r="AB9" s="1">
        <v>65.72</v>
      </c>
      <c r="AC9" s="1">
        <f t="shared" si="8"/>
        <v>82.88</v>
      </c>
      <c r="AD9" s="18">
        <f t="shared" si="9"/>
        <v>0.2611077297626293</v>
      </c>
      <c r="AE9" s="1">
        <f t="shared" si="10"/>
        <v>4</v>
      </c>
      <c r="AF9" s="225">
        <v>7</v>
      </c>
      <c r="AG9" s="225">
        <f t="shared" si="11"/>
        <v>-1</v>
      </c>
      <c r="AH9" s="31">
        <v>13</v>
      </c>
      <c r="AI9" s="1">
        <f t="shared" si="12"/>
        <v>4</v>
      </c>
      <c r="AJ9" s="61">
        <v>86</v>
      </c>
      <c r="AK9" s="1">
        <f t="shared" si="13"/>
        <v>-2</v>
      </c>
      <c r="AL9" s="61">
        <v>1</v>
      </c>
      <c r="AM9" s="225">
        <f t="shared" si="14"/>
        <v>10</v>
      </c>
      <c r="AN9" s="18">
        <v>3.8999999999999998E-3</v>
      </c>
      <c r="AP9" s="22">
        <f t="shared" si="15"/>
        <v>58</v>
      </c>
      <c r="AQ9" s="53" t="s">
        <v>1019</v>
      </c>
      <c r="AU9" s="268" t="s">
        <v>1009</v>
      </c>
      <c r="AW9" s="376" t="s">
        <v>1339</v>
      </c>
      <c r="AX9" s="376" t="s">
        <v>1340</v>
      </c>
      <c r="AY9" s="376" t="s">
        <v>1341</v>
      </c>
      <c r="AZ9" s="376" t="s">
        <v>1342</v>
      </c>
      <c r="BA9" s="488" t="s">
        <v>1343</v>
      </c>
      <c r="BB9" s="379" t="s">
        <v>1344</v>
      </c>
      <c r="BC9" s="376" t="s">
        <v>1345</v>
      </c>
      <c r="BD9" s="379" t="s">
        <v>1346</v>
      </c>
      <c r="BE9" s="379" t="s">
        <v>1347</v>
      </c>
      <c r="BF9" s="411" t="s">
        <v>1348</v>
      </c>
      <c r="BG9" s="23"/>
      <c r="BH9" s="1">
        <f t="shared" si="16"/>
        <v>3</v>
      </c>
      <c r="BI9" s="22">
        <f t="shared" si="17"/>
        <v>58</v>
      </c>
      <c r="BJ9" s="289" t="s">
        <v>1349</v>
      </c>
    </row>
    <row r="10" spans="1:63" ht="15.75" customHeight="1" x14ac:dyDescent="0.2">
      <c r="A10" s="257" t="s">
        <v>1350</v>
      </c>
      <c r="B10" s="208" t="s">
        <v>632</v>
      </c>
      <c r="C10" s="31">
        <f t="shared" si="0"/>
        <v>4</v>
      </c>
      <c r="D10" s="505">
        <f t="shared" si="1"/>
        <v>56.5</v>
      </c>
      <c r="E10" t="s">
        <v>1351</v>
      </c>
      <c r="I10" s="264">
        <v>154.61000000000001</v>
      </c>
      <c r="J10" s="1" t="s">
        <v>408</v>
      </c>
      <c r="K10" s="1">
        <f>IF(J10=$AH$1,4,IF(J10=$AN$1,0,IF(J10=$AO$1,-5)))</f>
        <v>4</v>
      </c>
      <c r="L10" s="1" t="str">
        <f>$AH$1</f>
        <v>˄</v>
      </c>
      <c r="M10" s="1">
        <f t="shared" si="2"/>
        <v>3</v>
      </c>
      <c r="N10" s="1" t="str">
        <f>$AH$1</f>
        <v>˄</v>
      </c>
      <c r="O10" s="1">
        <f t="shared" si="3"/>
        <v>2</v>
      </c>
      <c r="P10" s="239" t="s">
        <v>402</v>
      </c>
      <c r="Q10" s="1">
        <f t="shared" si="4"/>
        <v>18</v>
      </c>
      <c r="R10" s="370">
        <f t="shared" si="5"/>
        <v>0.66666666666666674</v>
      </c>
      <c r="S10" s="31">
        <f t="shared" si="6"/>
        <v>12</v>
      </c>
      <c r="T10" s="31">
        <v>141</v>
      </c>
      <c r="U10" s="31"/>
      <c r="V10" s="373">
        <v>24</v>
      </c>
      <c r="W10" s="374">
        <v>32</v>
      </c>
      <c r="X10" s="375">
        <v>4</v>
      </c>
      <c r="Y10" s="18">
        <v>7.3999999999999996E-2</v>
      </c>
      <c r="Z10" s="1">
        <f t="shared" si="7"/>
        <v>2</v>
      </c>
      <c r="AA10" s="3">
        <v>45656</v>
      </c>
      <c r="AB10" s="1">
        <v>137.57</v>
      </c>
      <c r="AC10" s="1">
        <f t="shared" si="8"/>
        <v>154.61000000000001</v>
      </c>
      <c r="AD10" s="18">
        <f t="shared" si="9"/>
        <v>0.12386421458166767</v>
      </c>
      <c r="AE10" s="1">
        <f t="shared" si="10"/>
        <v>4</v>
      </c>
      <c r="AF10" s="225">
        <v>5</v>
      </c>
      <c r="AG10" s="225">
        <f t="shared" si="11"/>
        <v>0</v>
      </c>
      <c r="AH10" s="31">
        <v>20</v>
      </c>
      <c r="AI10" s="1">
        <f t="shared" si="12"/>
        <v>4</v>
      </c>
      <c r="AJ10" s="61">
        <v>60</v>
      </c>
      <c r="AK10" s="1">
        <f t="shared" si="13"/>
        <v>-0.5</v>
      </c>
      <c r="AL10" s="61">
        <v>0.99</v>
      </c>
      <c r="AM10" s="225">
        <f t="shared" si="14"/>
        <v>8</v>
      </c>
      <c r="AN10" s="18">
        <v>1E-3</v>
      </c>
      <c r="AP10" s="22">
        <f t="shared" si="15"/>
        <v>56.5</v>
      </c>
      <c r="AQ10" s="53" t="s">
        <v>1039</v>
      </c>
      <c r="AU10" s="268" t="s">
        <v>1009</v>
      </c>
      <c r="AW10" s="130" t="s">
        <v>1020</v>
      </c>
      <c r="AX10" s="130" t="s">
        <v>1004</v>
      </c>
      <c r="AY10" s="130" t="s">
        <v>1352</v>
      </c>
      <c r="AZ10" s="130" t="s">
        <v>1353</v>
      </c>
      <c r="BA10" s="130" t="s">
        <v>1033</v>
      </c>
      <c r="BB10" s="130" t="s">
        <v>1354</v>
      </c>
      <c r="BC10" s="130" t="s">
        <v>1355</v>
      </c>
      <c r="BD10" s="130" t="s">
        <v>1356</v>
      </c>
      <c r="BE10" s="130" t="s">
        <v>1357</v>
      </c>
      <c r="BF10" s="130" t="s">
        <v>1056</v>
      </c>
      <c r="BG10" s="23"/>
      <c r="BH10" s="1">
        <f t="shared" si="16"/>
        <v>4</v>
      </c>
      <c r="BI10" s="22">
        <f t="shared" si="17"/>
        <v>56.5</v>
      </c>
      <c r="BJ10" s="289" t="s">
        <v>1042</v>
      </c>
    </row>
    <row r="11" spans="1:63" ht="15.75" customHeight="1" x14ac:dyDescent="0.2">
      <c r="A11" s="257" t="s">
        <v>1358</v>
      </c>
      <c r="B11" s="208" t="s">
        <v>635</v>
      </c>
      <c r="C11" s="31">
        <f t="shared" si="0"/>
        <v>5</v>
      </c>
      <c r="D11" s="505">
        <f t="shared" si="1"/>
        <v>42.5</v>
      </c>
      <c r="E11" t="s">
        <v>1359</v>
      </c>
      <c r="I11" s="264">
        <v>73.650000000000006</v>
      </c>
      <c r="J11" s="1" t="str">
        <f>$AO$1</f>
        <v>˅</v>
      </c>
      <c r="K11" s="1">
        <v>4</v>
      </c>
      <c r="L11" s="1" t="str">
        <f>$AH$1</f>
        <v>˄</v>
      </c>
      <c r="M11" s="1">
        <f t="shared" si="2"/>
        <v>3</v>
      </c>
      <c r="N11" s="1" t="str">
        <f>$AH$1</f>
        <v>˄</v>
      </c>
      <c r="O11" s="1">
        <f t="shared" si="3"/>
        <v>2</v>
      </c>
      <c r="P11" s="177" t="s">
        <v>403</v>
      </c>
      <c r="Q11" s="1">
        <f t="shared" si="4"/>
        <v>14</v>
      </c>
      <c r="R11" s="370">
        <f t="shared" si="5"/>
        <v>0.671875</v>
      </c>
      <c r="S11" s="31">
        <f t="shared" si="6"/>
        <v>12</v>
      </c>
      <c r="T11" s="31">
        <v>91</v>
      </c>
      <c r="U11" s="31"/>
      <c r="V11" s="373">
        <v>14</v>
      </c>
      <c r="W11" s="374">
        <v>15</v>
      </c>
      <c r="X11" s="375">
        <v>3</v>
      </c>
      <c r="Y11" s="18">
        <v>0.29499999999999998</v>
      </c>
      <c r="Z11" s="1">
        <f t="shared" si="7"/>
        <v>2</v>
      </c>
      <c r="AA11" s="3">
        <v>45656</v>
      </c>
      <c r="AB11" s="1">
        <v>34.99</v>
      </c>
      <c r="AC11" s="1">
        <f t="shared" si="8"/>
        <v>73.650000000000006</v>
      </c>
      <c r="AD11" s="18">
        <f t="shared" si="9"/>
        <v>1.1048871106030296</v>
      </c>
      <c r="AE11" s="1">
        <f t="shared" si="10"/>
        <v>4</v>
      </c>
      <c r="AF11" s="225">
        <v>0</v>
      </c>
      <c r="AG11" s="225">
        <f t="shared" si="11"/>
        <v>2</v>
      </c>
      <c r="AH11" s="31">
        <v>-10</v>
      </c>
      <c r="AI11" s="1">
        <f t="shared" si="12"/>
        <v>0</v>
      </c>
      <c r="AJ11" s="61">
        <v>43</v>
      </c>
      <c r="AK11" s="1">
        <f t="shared" si="13"/>
        <v>0.5</v>
      </c>
      <c r="AL11" s="61">
        <v>0.5</v>
      </c>
      <c r="AM11" s="225">
        <f t="shared" si="14"/>
        <v>-1</v>
      </c>
      <c r="AN11" s="18">
        <v>3.8999999999999998E-3</v>
      </c>
      <c r="AP11" s="22">
        <f t="shared" si="15"/>
        <v>42.5</v>
      </c>
      <c r="AQ11" s="53" t="s">
        <v>1360</v>
      </c>
      <c r="AU11" s="268" t="s">
        <v>520</v>
      </c>
      <c r="AW11" s="440" t="s">
        <v>1361</v>
      </c>
      <c r="AX11" s="369" t="s">
        <v>1362</v>
      </c>
      <c r="AY11" s="441" t="s">
        <v>1363</v>
      </c>
      <c r="AZ11" s="376" t="s">
        <v>1364</v>
      </c>
      <c r="BA11" s="376" t="s">
        <v>1365</v>
      </c>
      <c r="BB11" s="376" t="s">
        <v>1366</v>
      </c>
      <c r="BC11" s="369" t="s">
        <v>1367</v>
      </c>
      <c r="BD11" s="376" t="s">
        <v>1368</v>
      </c>
      <c r="BE11" s="442" t="s">
        <v>1369</v>
      </c>
      <c r="BF11" s="368" t="s">
        <v>1370</v>
      </c>
      <c r="BG11" s="23"/>
      <c r="BH11" s="1">
        <f t="shared" si="16"/>
        <v>5</v>
      </c>
      <c r="BI11" s="22">
        <f t="shared" si="17"/>
        <v>42.5</v>
      </c>
      <c r="BJ11" s="30" t="s">
        <v>1371</v>
      </c>
    </row>
    <row r="12" spans="1:63" ht="15.75" customHeight="1" x14ac:dyDescent="0.2">
      <c r="A12" s="257" t="s">
        <v>1372</v>
      </c>
      <c r="B12" s="208" t="s">
        <v>638</v>
      </c>
      <c r="C12" s="31">
        <f t="shared" si="0"/>
        <v>6</v>
      </c>
      <c r="D12" s="505">
        <f t="shared" si="1"/>
        <v>38.5</v>
      </c>
      <c r="E12" t="s">
        <v>1373</v>
      </c>
      <c r="I12" s="22">
        <v>29.09</v>
      </c>
      <c r="J12" s="1" t="str">
        <f>$AO$1</f>
        <v>˅</v>
      </c>
      <c r="K12" s="1">
        <v>4</v>
      </c>
      <c r="L12" s="1" t="str">
        <f>$AO$1</f>
        <v>˅</v>
      </c>
      <c r="M12" s="1">
        <f t="shared" si="2"/>
        <v>-2.5</v>
      </c>
      <c r="N12" s="1" t="str">
        <f>$AO$1</f>
        <v>˅</v>
      </c>
      <c r="O12" s="1">
        <f t="shared" si="3"/>
        <v>0</v>
      </c>
      <c r="P12" s="176" t="s">
        <v>401</v>
      </c>
      <c r="Q12" s="1">
        <f t="shared" si="4"/>
        <v>20</v>
      </c>
      <c r="R12" s="370">
        <f t="shared" si="5"/>
        <v>0.21428571428571427</v>
      </c>
      <c r="S12" s="31">
        <f t="shared" si="6"/>
        <v>2</v>
      </c>
      <c r="T12" s="31">
        <v>29</v>
      </c>
      <c r="U12" s="31"/>
      <c r="V12" s="373">
        <v>0</v>
      </c>
      <c r="W12" s="374">
        <v>3</v>
      </c>
      <c r="X12" s="375">
        <v>4</v>
      </c>
      <c r="Y12" s="18">
        <v>0.312</v>
      </c>
      <c r="Z12" s="1">
        <f t="shared" si="7"/>
        <v>2</v>
      </c>
      <c r="AA12" s="3">
        <v>45656</v>
      </c>
      <c r="AB12" s="1">
        <v>20.95</v>
      </c>
      <c r="AC12" s="1">
        <f t="shared" si="8"/>
        <v>29.09</v>
      </c>
      <c r="AD12" s="18">
        <f t="shared" si="9"/>
        <v>0.38854415274463011</v>
      </c>
      <c r="AE12" s="1">
        <f t="shared" si="10"/>
        <v>4</v>
      </c>
      <c r="AF12" s="225">
        <v>-2</v>
      </c>
      <c r="AG12" s="225">
        <f t="shared" si="11"/>
        <v>2</v>
      </c>
      <c r="AH12" s="31">
        <v>-7</v>
      </c>
      <c r="AI12" s="1">
        <f t="shared" si="12"/>
        <v>0</v>
      </c>
      <c r="AJ12" s="61">
        <v>30</v>
      </c>
      <c r="AK12" s="1">
        <f t="shared" si="13"/>
        <v>1</v>
      </c>
      <c r="AL12" s="61">
        <v>0.81</v>
      </c>
      <c r="AM12" s="225">
        <f t="shared" si="14"/>
        <v>6</v>
      </c>
      <c r="AN12" s="18">
        <v>7.0000000000000001E-3</v>
      </c>
      <c r="AP12" s="22">
        <f t="shared" si="15"/>
        <v>38.5</v>
      </c>
      <c r="AQ12" s="53" t="s">
        <v>1374</v>
      </c>
      <c r="AU12" s="268" t="s">
        <v>1375</v>
      </c>
      <c r="AW12" s="379" t="s">
        <v>1376</v>
      </c>
      <c r="AX12" s="130" t="s">
        <v>1377</v>
      </c>
      <c r="AY12" s="130" t="s">
        <v>1378</v>
      </c>
      <c r="AZ12" s="130" t="s">
        <v>773</v>
      </c>
      <c r="BA12" s="130" t="s">
        <v>1379</v>
      </c>
      <c r="BB12" s="130"/>
      <c r="BC12" s="130"/>
      <c r="BD12" s="130"/>
      <c r="BE12" s="130"/>
      <c r="BF12" s="368"/>
      <c r="BG12" s="23"/>
      <c r="BH12" s="1">
        <f t="shared" si="16"/>
        <v>6</v>
      </c>
      <c r="BI12" s="22">
        <f t="shared" si="17"/>
        <v>38.5</v>
      </c>
      <c r="BJ12" s="30" t="s">
        <v>1380</v>
      </c>
    </row>
    <row r="13" spans="1:63" ht="15.75" customHeight="1" x14ac:dyDescent="0.2">
      <c r="A13" s="257" t="s">
        <v>1381</v>
      </c>
      <c r="B13" s="208" t="s">
        <v>619</v>
      </c>
      <c r="C13" s="31">
        <f t="shared" si="0"/>
        <v>7</v>
      </c>
      <c r="D13" s="505">
        <f t="shared" si="1"/>
        <v>34</v>
      </c>
      <c r="E13" t="s">
        <v>620</v>
      </c>
      <c r="I13" s="264">
        <v>68.959999999999994</v>
      </c>
      <c r="J13" s="1" t="str">
        <f>$AO$1</f>
        <v>˅</v>
      </c>
      <c r="K13" s="1">
        <f>IF(J13=$AH$1,4,IF(J13=$AN$1,0,IF(J13=$AO$1,-5)))</f>
        <v>-5</v>
      </c>
      <c r="L13" s="1" t="str">
        <f>$AH$1</f>
        <v>˄</v>
      </c>
      <c r="M13" s="1">
        <f t="shared" si="2"/>
        <v>3</v>
      </c>
      <c r="N13" s="1" t="str">
        <f>$AO$1</f>
        <v>˅</v>
      </c>
      <c r="O13" s="1">
        <f t="shared" si="3"/>
        <v>0</v>
      </c>
      <c r="P13" s="176" t="s">
        <v>401</v>
      </c>
      <c r="Q13" s="1">
        <f t="shared" si="4"/>
        <v>20</v>
      </c>
      <c r="R13" s="370">
        <f t="shared" si="5"/>
        <v>0.4375</v>
      </c>
      <c r="S13" s="31">
        <f t="shared" si="6"/>
        <v>6</v>
      </c>
      <c r="T13" s="31">
        <v>63</v>
      </c>
      <c r="U13" s="31"/>
      <c r="V13" s="373">
        <v>1</v>
      </c>
      <c r="W13" s="374">
        <v>5</v>
      </c>
      <c r="X13" s="375">
        <v>2</v>
      </c>
      <c r="Y13" s="18">
        <v>0.48099999999999998</v>
      </c>
      <c r="Z13" s="1">
        <f t="shared" si="7"/>
        <v>2</v>
      </c>
      <c r="AA13" s="3">
        <v>45656</v>
      </c>
      <c r="AB13" s="1">
        <v>39.01</v>
      </c>
      <c r="AC13" s="1">
        <f t="shared" si="8"/>
        <v>68.959999999999994</v>
      </c>
      <c r="AD13" s="18">
        <f t="shared" si="9"/>
        <v>0.76775185849782102</v>
      </c>
      <c r="AE13" s="1">
        <f t="shared" si="10"/>
        <v>4</v>
      </c>
      <c r="AF13" s="225">
        <v>0.5</v>
      </c>
      <c r="AG13" s="225">
        <f t="shared" si="11"/>
        <v>2</v>
      </c>
      <c r="AH13" s="31">
        <v>-10</v>
      </c>
      <c r="AI13" s="1">
        <f t="shared" si="12"/>
        <v>0</v>
      </c>
      <c r="AJ13" s="61">
        <v>87</v>
      </c>
      <c r="AK13" s="1">
        <f t="shared" si="13"/>
        <v>-2</v>
      </c>
      <c r="AL13" s="61">
        <v>0.76</v>
      </c>
      <c r="AM13" s="225">
        <f t="shared" si="14"/>
        <v>4</v>
      </c>
      <c r="AN13" s="18">
        <v>5.7999999999999996E-3</v>
      </c>
      <c r="AP13" s="22">
        <f t="shared" si="15"/>
        <v>34</v>
      </c>
      <c r="AQ13" s="53" t="s">
        <v>1382</v>
      </c>
      <c r="AU13" s="268" t="s">
        <v>1383</v>
      </c>
      <c r="AW13" s="379" t="s">
        <v>1384</v>
      </c>
      <c r="AX13" s="378" t="s">
        <v>1385</v>
      </c>
      <c r="AY13" s="424" t="s">
        <v>1386</v>
      </c>
      <c r="AZ13" s="376" t="s">
        <v>1387</v>
      </c>
      <c r="BA13" s="376" t="s">
        <v>1388</v>
      </c>
      <c r="BB13" s="424" t="s">
        <v>1389</v>
      </c>
      <c r="BC13" s="130"/>
      <c r="BD13" s="487" t="s">
        <v>1390</v>
      </c>
      <c r="BE13" s="487" t="s">
        <v>1391</v>
      </c>
      <c r="BF13" s="130"/>
      <c r="BG13" s="23"/>
      <c r="BH13" s="1">
        <f t="shared" si="16"/>
        <v>7</v>
      </c>
      <c r="BI13" s="22">
        <f t="shared" si="17"/>
        <v>34</v>
      </c>
      <c r="BJ13" s="249"/>
    </row>
    <row r="14" spans="1:63" ht="15.75" customHeight="1" x14ac:dyDescent="0.2">
      <c r="A14" s="257" t="s">
        <v>1392</v>
      </c>
      <c r="B14" s="208" t="s">
        <v>643</v>
      </c>
      <c r="C14" s="31">
        <f t="shared" si="0"/>
        <v>7</v>
      </c>
      <c r="D14" s="505">
        <f t="shared" si="1"/>
        <v>34</v>
      </c>
      <c r="E14" t="s">
        <v>1393</v>
      </c>
      <c r="I14" s="264">
        <v>61.61</v>
      </c>
      <c r="J14" s="1" t="s">
        <v>408</v>
      </c>
      <c r="K14" s="1">
        <f>IF(J14=$AH$1,4,IF(J14=$AN$1,0,IF(J14=$AO$1,-5)))</f>
        <v>4</v>
      </c>
      <c r="L14" s="1" t="s">
        <v>408</v>
      </c>
      <c r="M14" s="1">
        <f t="shared" si="2"/>
        <v>3</v>
      </c>
      <c r="N14" s="1" t="str">
        <f>$AH$1</f>
        <v>˄</v>
      </c>
      <c r="O14" s="1">
        <f t="shared" si="3"/>
        <v>2</v>
      </c>
      <c r="P14" s="175" t="s">
        <v>404</v>
      </c>
      <c r="Q14" s="1">
        <f t="shared" si="4"/>
        <v>10</v>
      </c>
      <c r="R14" s="370">
        <f t="shared" si="5"/>
        <v>0.61379310344827587</v>
      </c>
      <c r="S14" s="31">
        <f t="shared" si="6"/>
        <v>10</v>
      </c>
      <c r="T14" s="31">
        <v>63</v>
      </c>
      <c r="U14" s="31"/>
      <c r="V14" s="373">
        <v>44</v>
      </c>
      <c r="W14" s="374">
        <v>90</v>
      </c>
      <c r="X14" s="375">
        <v>11</v>
      </c>
      <c r="Y14" s="18">
        <v>-6.8000000000000005E-2</v>
      </c>
      <c r="Z14" s="1">
        <f t="shared" si="7"/>
        <v>-2</v>
      </c>
      <c r="AA14" s="3">
        <v>45656</v>
      </c>
      <c r="AB14" s="1">
        <v>60.35</v>
      </c>
      <c r="AC14" s="1">
        <f t="shared" si="8"/>
        <v>61.61</v>
      </c>
      <c r="AD14" s="18">
        <f t="shared" si="9"/>
        <v>2.0878210439105187E-2</v>
      </c>
      <c r="AE14" s="1">
        <f t="shared" si="10"/>
        <v>2</v>
      </c>
      <c r="AF14" s="225">
        <v>0</v>
      </c>
      <c r="AG14" s="225">
        <f t="shared" si="11"/>
        <v>2</v>
      </c>
      <c r="AH14" s="31">
        <v>3</v>
      </c>
      <c r="AI14" s="1">
        <f t="shared" si="12"/>
        <v>4</v>
      </c>
      <c r="AJ14" s="61">
        <v>37</v>
      </c>
      <c r="AK14" s="1">
        <f t="shared" si="13"/>
        <v>1</v>
      </c>
      <c r="AL14" s="61">
        <v>0.34</v>
      </c>
      <c r="AM14" s="225">
        <f t="shared" si="14"/>
        <v>-2</v>
      </c>
      <c r="AN14" s="18">
        <v>3.5000000000000001E-3</v>
      </c>
      <c r="AP14" s="22">
        <f t="shared" si="15"/>
        <v>34</v>
      </c>
      <c r="AQ14" s="53" t="s">
        <v>1394</v>
      </c>
      <c r="AU14" s="268" t="s">
        <v>958</v>
      </c>
      <c r="AW14" s="376" t="s">
        <v>1395</v>
      </c>
      <c r="AX14" s="376" t="s">
        <v>1396</v>
      </c>
      <c r="AY14" s="369" t="s">
        <v>1397</v>
      </c>
      <c r="AZ14" s="369" t="s">
        <v>1398</v>
      </c>
      <c r="BA14" s="379" t="s">
        <v>1399</v>
      </c>
      <c r="BB14" s="369" t="s">
        <v>1400</v>
      </c>
      <c r="BC14" s="379" t="s">
        <v>1401</v>
      </c>
      <c r="BD14" s="376" t="s">
        <v>1402</v>
      </c>
      <c r="BE14" s="376" t="s">
        <v>1403</v>
      </c>
      <c r="BF14" s="376" t="s">
        <v>1404</v>
      </c>
      <c r="BG14" s="23"/>
      <c r="BH14" s="1">
        <f t="shared" si="16"/>
        <v>7</v>
      </c>
      <c r="BI14" s="22">
        <f t="shared" si="17"/>
        <v>34</v>
      </c>
      <c r="BJ14" s="30" t="s">
        <v>643</v>
      </c>
    </row>
    <row r="15" spans="1:63" ht="15.75" customHeight="1" x14ac:dyDescent="0.2">
      <c r="A15" s="257" t="s">
        <v>1405</v>
      </c>
      <c r="B15" s="208" t="s">
        <v>646</v>
      </c>
      <c r="C15" s="31">
        <f t="shared" si="0"/>
        <v>9</v>
      </c>
      <c r="D15" s="505">
        <f t="shared" si="1"/>
        <v>33</v>
      </c>
      <c r="E15" t="s">
        <v>1406</v>
      </c>
      <c r="I15" s="264">
        <v>273.2</v>
      </c>
      <c r="J15" s="1" t="str">
        <f>$AO$1</f>
        <v>˅</v>
      </c>
      <c r="K15" s="1">
        <v>4</v>
      </c>
      <c r="L15" s="1" t="str">
        <f>$AO$1</f>
        <v>˅</v>
      </c>
      <c r="M15" s="1">
        <f t="shared" si="2"/>
        <v>-2.5</v>
      </c>
      <c r="N15" s="1" t="str">
        <f>$AO$1</f>
        <v>˅</v>
      </c>
      <c r="O15" s="1">
        <f t="shared" si="3"/>
        <v>0</v>
      </c>
      <c r="P15" s="177" t="s">
        <v>403</v>
      </c>
      <c r="Q15" s="1">
        <f t="shared" si="4"/>
        <v>14</v>
      </c>
      <c r="R15" s="370">
        <f t="shared" si="5"/>
        <v>0.54411764705882359</v>
      </c>
      <c r="S15" s="31">
        <f t="shared" si="6"/>
        <v>8</v>
      </c>
      <c r="T15" s="31">
        <v>283</v>
      </c>
      <c r="U15" s="31"/>
      <c r="V15" s="373">
        <v>17</v>
      </c>
      <c r="W15" s="374">
        <v>40</v>
      </c>
      <c r="X15" s="375">
        <v>11</v>
      </c>
      <c r="Y15" s="18">
        <v>0.17</v>
      </c>
      <c r="Z15" s="1">
        <f t="shared" si="7"/>
        <v>2</v>
      </c>
      <c r="AA15" s="3">
        <v>45656</v>
      </c>
      <c r="AB15" s="1">
        <v>232.52</v>
      </c>
      <c r="AC15" s="1">
        <f t="shared" si="8"/>
        <v>273.2</v>
      </c>
      <c r="AD15" s="18">
        <f t="shared" si="9"/>
        <v>0.17495269224152751</v>
      </c>
      <c r="AE15" s="1">
        <f t="shared" si="10"/>
        <v>4</v>
      </c>
      <c r="AF15" s="225">
        <v>-3</v>
      </c>
      <c r="AG15" s="225">
        <f t="shared" si="11"/>
        <v>2</v>
      </c>
      <c r="AH15" s="31">
        <v>-10</v>
      </c>
      <c r="AI15" s="1">
        <f t="shared" si="12"/>
        <v>0</v>
      </c>
      <c r="AJ15" s="61">
        <v>7</v>
      </c>
      <c r="AK15" s="1">
        <f t="shared" si="13"/>
        <v>2.5</v>
      </c>
      <c r="AL15" s="61">
        <v>0.46</v>
      </c>
      <c r="AM15" s="225">
        <f t="shared" si="14"/>
        <v>-1</v>
      </c>
      <c r="AN15" s="18">
        <v>1E-3</v>
      </c>
      <c r="AP15" s="22">
        <f t="shared" si="15"/>
        <v>33</v>
      </c>
      <c r="AQ15" s="53" t="s">
        <v>1407</v>
      </c>
      <c r="AU15" s="268" t="s">
        <v>120</v>
      </c>
      <c r="AW15" s="369" t="s">
        <v>1408</v>
      </c>
      <c r="AX15" s="376" t="s">
        <v>1409</v>
      </c>
      <c r="AY15" s="379" t="s">
        <v>1410</v>
      </c>
      <c r="AZ15" s="376" t="s">
        <v>1411</v>
      </c>
      <c r="BA15" s="376" t="s">
        <v>1412</v>
      </c>
      <c r="BB15" s="376" t="s">
        <v>1413</v>
      </c>
      <c r="BC15" s="376" t="s">
        <v>1414</v>
      </c>
      <c r="BD15" s="376" t="s">
        <v>1415</v>
      </c>
      <c r="BE15" s="369" t="s">
        <v>1416</v>
      </c>
      <c r="BF15" s="369" t="s">
        <v>1417</v>
      </c>
      <c r="BG15" s="23"/>
      <c r="BH15" s="1">
        <f t="shared" si="16"/>
        <v>9</v>
      </c>
      <c r="BI15" s="22">
        <f t="shared" si="17"/>
        <v>33</v>
      </c>
      <c r="BJ15" s="30" t="s">
        <v>1418</v>
      </c>
    </row>
    <row r="16" spans="1:63" ht="15.75" customHeight="1" x14ac:dyDescent="0.2">
      <c r="A16" s="257" t="s">
        <v>1419</v>
      </c>
      <c r="B16" s="208" t="s">
        <v>647</v>
      </c>
      <c r="C16" s="31">
        <f t="shared" si="0"/>
        <v>10</v>
      </c>
      <c r="D16" s="505">
        <f t="shared" si="1"/>
        <v>32</v>
      </c>
      <c r="E16" t="s">
        <v>924</v>
      </c>
      <c r="I16" s="264">
        <v>146.76</v>
      </c>
      <c r="J16" s="1" t="str">
        <f>$AO$1</f>
        <v>˅</v>
      </c>
      <c r="K16" s="1">
        <v>4</v>
      </c>
      <c r="L16" s="1" t="str">
        <f>$AO$1</f>
        <v>˅</v>
      </c>
      <c r="M16" s="1">
        <f t="shared" si="2"/>
        <v>-2.5</v>
      </c>
      <c r="N16" s="1" t="str">
        <f>$AO$1</f>
        <v>˅</v>
      </c>
      <c r="O16" s="1">
        <f t="shared" si="3"/>
        <v>0</v>
      </c>
      <c r="P16" s="175" t="s">
        <v>404</v>
      </c>
      <c r="Q16" s="1">
        <f t="shared" si="4"/>
        <v>10</v>
      </c>
      <c r="R16" s="370">
        <f t="shared" si="5"/>
        <v>0.59090909090909094</v>
      </c>
      <c r="S16" s="31">
        <f t="shared" si="6"/>
        <v>8</v>
      </c>
      <c r="T16" s="31">
        <v>152</v>
      </c>
      <c r="U16" s="31"/>
      <c r="V16" s="373">
        <v>12</v>
      </c>
      <c r="W16" s="374">
        <v>28</v>
      </c>
      <c r="X16" s="375">
        <v>4</v>
      </c>
      <c r="Y16" s="18">
        <v>0.17799999999999999</v>
      </c>
      <c r="Z16" s="1">
        <f t="shared" si="7"/>
        <v>2</v>
      </c>
      <c r="AA16" s="3">
        <v>45656</v>
      </c>
      <c r="AB16" s="1">
        <v>118.47</v>
      </c>
      <c r="AC16" s="1">
        <f t="shared" si="8"/>
        <v>146.76</v>
      </c>
      <c r="AD16" s="18">
        <f t="shared" si="9"/>
        <v>0.23879463155229166</v>
      </c>
      <c r="AE16" s="1">
        <f t="shared" si="10"/>
        <v>4</v>
      </c>
      <c r="AF16" s="225">
        <v>-3</v>
      </c>
      <c r="AG16" s="225">
        <f t="shared" si="11"/>
        <v>2</v>
      </c>
      <c r="AH16" s="31">
        <v>3</v>
      </c>
      <c r="AI16" s="1">
        <f t="shared" si="12"/>
        <v>4</v>
      </c>
      <c r="AJ16" s="61">
        <v>4</v>
      </c>
      <c r="AK16" s="1">
        <f t="shared" si="13"/>
        <v>2.5</v>
      </c>
      <c r="AL16" s="61">
        <v>0.32</v>
      </c>
      <c r="AM16" s="225">
        <f t="shared" si="14"/>
        <v>-2</v>
      </c>
      <c r="AN16" s="18">
        <v>5.5999999999999999E-3</v>
      </c>
      <c r="AP16" s="22">
        <f t="shared" si="15"/>
        <v>32</v>
      </c>
      <c r="AQ16" s="53" t="s">
        <v>1420</v>
      </c>
      <c r="AU16" s="268" t="s">
        <v>110</v>
      </c>
      <c r="AW16" s="130" t="s">
        <v>1421</v>
      </c>
      <c r="AX16" s="376" t="s">
        <v>1422</v>
      </c>
      <c r="AY16" s="130" t="s">
        <v>1423</v>
      </c>
      <c r="AZ16" s="379" t="s">
        <v>1424</v>
      </c>
      <c r="BA16" s="376" t="s">
        <v>1425</v>
      </c>
      <c r="BB16" s="130" t="s">
        <v>1426</v>
      </c>
      <c r="BC16" s="376" t="s">
        <v>1427</v>
      </c>
      <c r="BD16" s="130" t="s">
        <v>1428</v>
      </c>
      <c r="BE16" s="369" t="s">
        <v>1429</v>
      </c>
      <c r="BF16" s="379" t="s">
        <v>1376</v>
      </c>
      <c r="BG16" s="23"/>
      <c r="BH16" s="1">
        <f t="shared" si="16"/>
        <v>10</v>
      </c>
      <c r="BI16" s="22">
        <f t="shared" si="17"/>
        <v>32</v>
      </c>
      <c r="BJ16" s="30" t="s">
        <v>1430</v>
      </c>
    </row>
    <row r="17" spans="1:62" ht="15.75" customHeight="1" x14ac:dyDescent="0.2">
      <c r="A17" s="257" t="s">
        <v>1431</v>
      </c>
      <c r="B17" s="208" t="s">
        <v>648</v>
      </c>
      <c r="C17" s="31">
        <f t="shared" si="0"/>
        <v>10</v>
      </c>
      <c r="D17" s="505">
        <f t="shared" si="1"/>
        <v>32</v>
      </c>
      <c r="E17" t="s">
        <v>1432</v>
      </c>
      <c r="I17" s="264">
        <v>77.819999999999993</v>
      </c>
      <c r="J17" s="1" t="str">
        <f>$AO$1</f>
        <v>˅</v>
      </c>
      <c r="K17" s="1">
        <f>IF(J17=$AH$1,4,IF(J17=$AN$1,0,IF(J17=$AO$1,-5)))</f>
        <v>-5</v>
      </c>
      <c r="L17" s="1" t="str">
        <f>$AO$1</f>
        <v>˅</v>
      </c>
      <c r="M17" s="1">
        <f t="shared" si="2"/>
        <v>-2.5</v>
      </c>
      <c r="N17" s="1" t="str">
        <f>$AH$1</f>
        <v>˄</v>
      </c>
      <c r="O17" s="1">
        <f t="shared" si="3"/>
        <v>2</v>
      </c>
      <c r="P17" s="176" t="s">
        <v>401</v>
      </c>
      <c r="Q17" s="1">
        <f t="shared" si="4"/>
        <v>20</v>
      </c>
      <c r="R17" s="370">
        <f t="shared" si="5"/>
        <v>0.71666666666666667</v>
      </c>
      <c r="S17" s="31">
        <f t="shared" si="6"/>
        <v>14</v>
      </c>
      <c r="T17" s="31">
        <v>71</v>
      </c>
      <c r="U17" s="31"/>
      <c r="V17" s="373">
        <v>15</v>
      </c>
      <c r="W17" s="374">
        <v>13</v>
      </c>
      <c r="X17" s="375">
        <v>2</v>
      </c>
      <c r="Y17" s="18">
        <v>-9.2999999999999999E-2</v>
      </c>
      <c r="Z17" s="1">
        <f t="shared" si="7"/>
        <v>-2</v>
      </c>
      <c r="AA17" s="3">
        <v>45656</v>
      </c>
      <c r="AB17" s="1">
        <v>78.92</v>
      </c>
      <c r="AC17" s="1">
        <f t="shared" si="8"/>
        <v>77.819999999999993</v>
      </c>
      <c r="AD17" s="18">
        <f t="shared" si="9"/>
        <v>-1.3938165230613387E-2</v>
      </c>
      <c r="AE17" s="1">
        <f t="shared" si="10"/>
        <v>-4</v>
      </c>
      <c r="AF17" s="225">
        <v>1</v>
      </c>
      <c r="AG17" s="225">
        <f t="shared" si="11"/>
        <v>2</v>
      </c>
      <c r="AH17" s="31">
        <v>-24</v>
      </c>
      <c r="AI17" s="1">
        <f t="shared" si="12"/>
        <v>-1</v>
      </c>
      <c r="AJ17" s="61">
        <v>8</v>
      </c>
      <c r="AK17" s="1">
        <f t="shared" si="13"/>
        <v>2.5</v>
      </c>
      <c r="AL17" s="61">
        <v>0.85</v>
      </c>
      <c r="AM17" s="225">
        <f t="shared" si="14"/>
        <v>6</v>
      </c>
      <c r="AN17" s="18">
        <v>3.5000000000000001E-3</v>
      </c>
      <c r="AP17" s="22">
        <f t="shared" si="15"/>
        <v>32</v>
      </c>
      <c r="AQ17" s="53" t="s">
        <v>1433</v>
      </c>
      <c r="AU17" s="268" t="s">
        <v>127</v>
      </c>
      <c r="AW17" s="130" t="s">
        <v>1434</v>
      </c>
      <c r="AX17" s="130" t="s">
        <v>1435</v>
      </c>
      <c r="AY17" s="130" t="s">
        <v>1436</v>
      </c>
      <c r="AZ17" s="130" t="s">
        <v>1437</v>
      </c>
      <c r="BA17" s="130" t="s">
        <v>1438</v>
      </c>
      <c r="BB17" s="130" t="s">
        <v>1439</v>
      </c>
      <c r="BC17" s="130" t="s">
        <v>1440</v>
      </c>
      <c r="BD17" s="130" t="s">
        <v>1441</v>
      </c>
      <c r="BE17" s="130" t="s">
        <v>1442</v>
      </c>
      <c r="BF17" s="368" t="s">
        <v>670</v>
      </c>
      <c r="BG17" s="23"/>
      <c r="BH17" s="1">
        <f t="shared" si="16"/>
        <v>10</v>
      </c>
      <c r="BI17" s="22">
        <f t="shared" si="17"/>
        <v>32</v>
      </c>
      <c r="BJ17" s="30" t="s">
        <v>670</v>
      </c>
    </row>
    <row r="18" spans="1:62" ht="15.75" customHeight="1" x14ac:dyDescent="0.2">
      <c r="A18" s="257" t="s">
        <v>1443</v>
      </c>
      <c r="B18" s="208" t="s">
        <v>649</v>
      </c>
      <c r="C18" s="31">
        <f t="shared" si="0"/>
        <v>10</v>
      </c>
      <c r="D18" s="505">
        <f t="shared" si="1"/>
        <v>32</v>
      </c>
      <c r="E18" t="s">
        <v>1444</v>
      </c>
      <c r="I18" s="264">
        <v>57.66</v>
      </c>
      <c r="J18" s="1" t="s">
        <v>408</v>
      </c>
      <c r="K18" s="1">
        <f>IF(J18=$AH$1,4,IF(J18=$AN$1,0,IF(J18=$AO$1,-5)))</f>
        <v>4</v>
      </c>
      <c r="L18" s="1" t="s">
        <v>408</v>
      </c>
      <c r="M18" s="1">
        <f t="shared" si="2"/>
        <v>3</v>
      </c>
      <c r="N18" s="1" t="str">
        <f>$AH$1</f>
        <v>˄</v>
      </c>
      <c r="O18" s="1">
        <f t="shared" si="3"/>
        <v>2</v>
      </c>
      <c r="P18" s="175" t="s">
        <v>404</v>
      </c>
      <c r="Q18" s="1">
        <f t="shared" si="4"/>
        <v>10</v>
      </c>
      <c r="R18" s="370">
        <f t="shared" si="5"/>
        <v>0.53465346534653468</v>
      </c>
      <c r="S18" s="31">
        <f t="shared" si="6"/>
        <v>8</v>
      </c>
      <c r="T18" s="31">
        <v>59</v>
      </c>
      <c r="U18" s="31"/>
      <c r="V18" s="373">
        <v>18</v>
      </c>
      <c r="W18" s="374">
        <v>72</v>
      </c>
      <c r="X18" s="375">
        <v>11</v>
      </c>
      <c r="Y18" s="18">
        <v>-4.3999999999999997E-2</v>
      </c>
      <c r="Z18" s="1">
        <f t="shared" si="7"/>
        <v>-2</v>
      </c>
      <c r="AA18" s="3">
        <v>45656</v>
      </c>
      <c r="AB18" s="1">
        <v>55.47</v>
      </c>
      <c r="AC18" s="1">
        <f t="shared" si="8"/>
        <v>57.66</v>
      </c>
      <c r="AD18" s="18">
        <f t="shared" si="9"/>
        <v>3.9480800432666267E-2</v>
      </c>
      <c r="AE18" s="1">
        <f t="shared" si="10"/>
        <v>2</v>
      </c>
      <c r="AF18" s="225">
        <v>0</v>
      </c>
      <c r="AG18" s="225">
        <f t="shared" si="11"/>
        <v>2</v>
      </c>
      <c r="AH18" s="31">
        <v>1</v>
      </c>
      <c r="AI18" s="1">
        <f t="shared" si="12"/>
        <v>4</v>
      </c>
      <c r="AJ18" s="61">
        <v>32</v>
      </c>
      <c r="AK18" s="1">
        <f t="shared" si="13"/>
        <v>1</v>
      </c>
      <c r="AL18" s="61">
        <v>0.32</v>
      </c>
      <c r="AM18" s="225">
        <f t="shared" si="14"/>
        <v>-2</v>
      </c>
      <c r="AN18" s="18">
        <v>2.5000000000000001E-3</v>
      </c>
      <c r="AP18" s="22">
        <f t="shared" si="15"/>
        <v>32</v>
      </c>
      <c r="AQ18" s="53" t="s">
        <v>959</v>
      </c>
      <c r="AU18" s="268" t="s">
        <v>958</v>
      </c>
      <c r="AW18" s="369" t="s">
        <v>1445</v>
      </c>
      <c r="AX18" s="369" t="s">
        <v>1446</v>
      </c>
      <c r="AY18" s="369" t="s">
        <v>1447</v>
      </c>
      <c r="AZ18" s="369" t="s">
        <v>1448</v>
      </c>
      <c r="BA18" s="376" t="s">
        <v>1449</v>
      </c>
      <c r="BB18" s="376" t="s">
        <v>1395</v>
      </c>
      <c r="BC18" s="376" t="s">
        <v>1396</v>
      </c>
      <c r="BD18" s="369" t="s">
        <v>1450</v>
      </c>
      <c r="BE18" s="369" t="s">
        <v>1451</v>
      </c>
      <c r="BF18" s="379" t="s">
        <v>1452</v>
      </c>
      <c r="BG18" s="23"/>
      <c r="BH18" s="1">
        <f t="shared" si="16"/>
        <v>10</v>
      </c>
      <c r="BI18" s="22">
        <f t="shared" si="17"/>
        <v>32</v>
      </c>
      <c r="BJ18" s="30" t="s">
        <v>649</v>
      </c>
    </row>
    <row r="19" spans="1:62" ht="15.75" customHeight="1" x14ac:dyDescent="0.2">
      <c r="A19" s="257"/>
      <c r="B19" s="208" t="s">
        <v>650</v>
      </c>
      <c r="C19" s="31">
        <f t="shared" si="0"/>
        <v>13</v>
      </c>
      <c r="D19" s="505">
        <f t="shared" si="1"/>
        <v>31</v>
      </c>
      <c r="E19" t="s">
        <v>1453</v>
      </c>
      <c r="I19" s="264">
        <v>295.41000000000003</v>
      </c>
      <c r="J19" s="1" t="str">
        <f>$AO$1</f>
        <v>˅</v>
      </c>
      <c r="K19" s="1">
        <v>4</v>
      </c>
      <c r="L19" s="1" t="str">
        <f t="shared" ref="L19:L24" si="18">$AO$1</f>
        <v>˅</v>
      </c>
      <c r="M19" s="1">
        <f t="shared" si="2"/>
        <v>-2.5</v>
      </c>
      <c r="N19" s="1" t="str">
        <f>$AO$1</f>
        <v>˅</v>
      </c>
      <c r="O19" s="1">
        <f t="shared" si="3"/>
        <v>0</v>
      </c>
      <c r="P19" s="177" t="s">
        <v>403</v>
      </c>
      <c r="Q19" s="1">
        <f t="shared" si="4"/>
        <v>14</v>
      </c>
      <c r="R19" s="370">
        <f t="shared" si="5"/>
        <v>0.55172413793103448</v>
      </c>
      <c r="S19" s="31">
        <f t="shared" si="6"/>
        <v>8</v>
      </c>
      <c r="T19" s="31">
        <v>312</v>
      </c>
      <c r="U19" s="31"/>
      <c r="V19" s="373">
        <v>5</v>
      </c>
      <c r="W19" s="374">
        <v>22</v>
      </c>
      <c r="X19" s="375">
        <v>2</v>
      </c>
      <c r="Y19" s="18">
        <v>0.24399999999999999</v>
      </c>
      <c r="Z19" s="1">
        <f t="shared" si="7"/>
        <v>2</v>
      </c>
      <c r="AA19" s="3">
        <v>45656</v>
      </c>
      <c r="AB19" s="1">
        <v>248.45</v>
      </c>
      <c r="AC19" s="1">
        <f t="shared" si="8"/>
        <v>295.41000000000003</v>
      </c>
      <c r="AD19" s="18">
        <f t="shared" si="9"/>
        <v>0.18901187361642197</v>
      </c>
      <c r="AE19" s="1">
        <f t="shared" si="10"/>
        <v>4</v>
      </c>
      <c r="AF19" s="225">
        <v>-3.5</v>
      </c>
      <c r="AG19" s="225">
        <f t="shared" si="11"/>
        <v>2</v>
      </c>
      <c r="AH19" s="31">
        <v>-35</v>
      </c>
      <c r="AI19" s="1">
        <f t="shared" si="12"/>
        <v>-2</v>
      </c>
      <c r="AJ19" s="61">
        <v>7</v>
      </c>
      <c r="AK19" s="1">
        <f t="shared" si="13"/>
        <v>2.5</v>
      </c>
      <c r="AL19" s="61">
        <v>0.41</v>
      </c>
      <c r="AM19" s="225">
        <f t="shared" si="14"/>
        <v>-1</v>
      </c>
      <c r="AN19" s="18">
        <v>3.5000000000000001E-3</v>
      </c>
      <c r="AP19" s="22">
        <f t="shared" si="15"/>
        <v>31</v>
      </c>
      <c r="AQ19" s="53" t="s">
        <v>163</v>
      </c>
      <c r="AU19" s="268" t="s">
        <v>120</v>
      </c>
      <c r="AW19" s="379" t="s">
        <v>1454</v>
      </c>
      <c r="AX19" s="376" t="s">
        <v>1455</v>
      </c>
      <c r="AY19" s="411" t="s">
        <v>1456</v>
      </c>
      <c r="AZ19" s="376" t="s">
        <v>1457</v>
      </c>
      <c r="BA19" s="376" t="s">
        <v>1458</v>
      </c>
      <c r="BB19" s="369" t="s">
        <v>1459</v>
      </c>
      <c r="BC19" s="376" t="s">
        <v>1460</v>
      </c>
      <c r="BD19" s="376" t="s">
        <v>1461</v>
      </c>
      <c r="BE19" s="379" t="s">
        <v>1462</v>
      </c>
      <c r="BF19" s="411" t="s">
        <v>1463</v>
      </c>
      <c r="BG19" s="23"/>
      <c r="BH19" s="1">
        <f t="shared" si="16"/>
        <v>13</v>
      </c>
      <c r="BI19" s="22">
        <f t="shared" si="17"/>
        <v>31</v>
      </c>
      <c r="BJ19" s="30" t="s">
        <v>1464</v>
      </c>
    </row>
    <row r="20" spans="1:62" ht="15.75" customHeight="1" x14ac:dyDescent="0.2">
      <c r="A20" s="257"/>
      <c r="B20" s="208" t="s">
        <v>652</v>
      </c>
      <c r="C20" s="31">
        <f t="shared" si="0"/>
        <v>14</v>
      </c>
      <c r="D20" s="505">
        <f t="shared" si="1"/>
        <v>28</v>
      </c>
      <c r="E20" t="s">
        <v>1465</v>
      </c>
      <c r="I20" s="264">
        <v>48.8</v>
      </c>
      <c r="J20" s="1" t="str">
        <f>$AO$1</f>
        <v>˅</v>
      </c>
      <c r="K20" s="1">
        <v>4</v>
      </c>
      <c r="L20" s="1" t="str">
        <f t="shared" si="18"/>
        <v>˅</v>
      </c>
      <c r="M20" s="1">
        <f t="shared" si="2"/>
        <v>-2.5</v>
      </c>
      <c r="N20" s="1" t="str">
        <f>$AO$1</f>
        <v>˅</v>
      </c>
      <c r="O20" s="1">
        <f t="shared" si="3"/>
        <v>0</v>
      </c>
      <c r="P20" s="175" t="s">
        <v>404</v>
      </c>
      <c r="Q20" s="1">
        <f t="shared" si="4"/>
        <v>10</v>
      </c>
      <c r="R20" s="370">
        <f t="shared" si="5"/>
        <v>0.6166666666666667</v>
      </c>
      <c r="S20" s="31">
        <f t="shared" si="6"/>
        <v>10</v>
      </c>
      <c r="T20" s="31">
        <v>50</v>
      </c>
      <c r="U20" s="31"/>
      <c r="V20" s="373">
        <v>10</v>
      </c>
      <c r="W20" s="374">
        <v>17</v>
      </c>
      <c r="X20" s="375">
        <v>3</v>
      </c>
      <c r="Y20" s="18">
        <v>0.13400000000000001</v>
      </c>
      <c r="Z20" s="1">
        <f t="shared" si="7"/>
        <v>2</v>
      </c>
      <c r="AA20" s="3">
        <v>45656</v>
      </c>
      <c r="AB20" s="1">
        <v>25.53</v>
      </c>
      <c r="AC20" s="1">
        <f t="shared" si="8"/>
        <v>48.8</v>
      </c>
      <c r="AD20" s="18">
        <f t="shared" si="9"/>
        <v>0.91147669408538956</v>
      </c>
      <c r="AE20" s="1">
        <f t="shared" si="10"/>
        <v>4</v>
      </c>
      <c r="AF20" s="225">
        <v>-3</v>
      </c>
      <c r="AG20" s="225">
        <f t="shared" si="11"/>
        <v>2</v>
      </c>
      <c r="AH20" s="31">
        <v>-10</v>
      </c>
      <c r="AI20" s="1">
        <f t="shared" si="12"/>
        <v>0</v>
      </c>
      <c r="AJ20" s="61">
        <v>7</v>
      </c>
      <c r="AK20" s="1">
        <f t="shared" si="13"/>
        <v>2.5</v>
      </c>
      <c r="AL20" s="61">
        <v>0.3</v>
      </c>
      <c r="AM20" s="225">
        <f t="shared" si="14"/>
        <v>-4</v>
      </c>
      <c r="AN20" s="18">
        <v>4.7000000000000002E-3</v>
      </c>
      <c r="AP20" s="22">
        <f t="shared" si="15"/>
        <v>28</v>
      </c>
      <c r="AQ20" s="53" t="s">
        <v>1062</v>
      </c>
      <c r="AU20" s="268" t="s">
        <v>120</v>
      </c>
      <c r="AW20" s="369" t="s">
        <v>1408</v>
      </c>
      <c r="AX20" s="130" t="s">
        <v>1466</v>
      </c>
      <c r="AY20" s="369" t="s">
        <v>1467</v>
      </c>
      <c r="AZ20" s="378" t="s">
        <v>1468</v>
      </c>
      <c r="BA20" s="379" t="s">
        <v>1469</v>
      </c>
      <c r="BB20" s="130" t="s">
        <v>1470</v>
      </c>
      <c r="BC20" s="130" t="s">
        <v>1471</v>
      </c>
      <c r="BD20" s="376" t="s">
        <v>1472</v>
      </c>
      <c r="BE20" s="130" t="s">
        <v>1473</v>
      </c>
      <c r="BF20" s="368" t="s">
        <v>1474</v>
      </c>
      <c r="BG20" s="23"/>
      <c r="BH20" s="1">
        <f t="shared" si="16"/>
        <v>14</v>
      </c>
      <c r="BI20" s="22">
        <f t="shared" si="17"/>
        <v>28</v>
      </c>
      <c r="BJ20" s="439" t="s">
        <v>1475</v>
      </c>
    </row>
    <row r="21" spans="1:62" ht="15.75" customHeight="1" x14ac:dyDescent="0.2">
      <c r="A21" s="257"/>
      <c r="B21" s="208" t="s">
        <v>623</v>
      </c>
      <c r="C21" s="31">
        <f t="shared" si="0"/>
        <v>15</v>
      </c>
      <c r="D21" s="505">
        <f t="shared" si="1"/>
        <v>24</v>
      </c>
      <c r="E21" t="s">
        <v>1476</v>
      </c>
      <c r="I21" s="264">
        <v>89.42</v>
      </c>
      <c r="J21" s="1" t="str">
        <f>$AO$1</f>
        <v>˅</v>
      </c>
      <c r="K21" s="1">
        <f t="shared" ref="K21:K42" si="19">IF(J21=$AH$1,4,IF(J21=$AN$1,0,IF(J21=$AO$1,-5)))</f>
        <v>-5</v>
      </c>
      <c r="L21" s="1" t="str">
        <f t="shared" si="18"/>
        <v>˅</v>
      </c>
      <c r="M21" s="1">
        <f t="shared" si="2"/>
        <v>-2.5</v>
      </c>
      <c r="N21" s="1" t="str">
        <f>$AH$1</f>
        <v>˄</v>
      </c>
      <c r="O21" s="1">
        <f t="shared" si="3"/>
        <v>2</v>
      </c>
      <c r="P21" s="239" t="s">
        <v>402</v>
      </c>
      <c r="Q21" s="1">
        <f t="shared" si="4"/>
        <v>18</v>
      </c>
      <c r="R21" s="370">
        <f t="shared" si="5"/>
        <v>0.56818181818181812</v>
      </c>
      <c r="S21" s="31">
        <f t="shared" si="6"/>
        <v>8</v>
      </c>
      <c r="T21" s="31">
        <v>88</v>
      </c>
      <c r="U21" s="31"/>
      <c r="V21" s="373">
        <v>8</v>
      </c>
      <c r="W21" s="374">
        <v>9</v>
      </c>
      <c r="X21" s="375">
        <v>5</v>
      </c>
      <c r="Y21" s="18">
        <v>-7.9000000000000001E-2</v>
      </c>
      <c r="Z21" s="1">
        <f t="shared" si="7"/>
        <v>-2</v>
      </c>
      <c r="AA21" s="3">
        <v>45656</v>
      </c>
      <c r="AB21" s="1">
        <v>85.66</v>
      </c>
      <c r="AC21" s="1">
        <f t="shared" si="8"/>
        <v>89.42</v>
      </c>
      <c r="AD21" s="18">
        <f t="shared" si="9"/>
        <v>4.3894466495447176E-2</v>
      </c>
      <c r="AE21" s="1">
        <f t="shared" si="10"/>
        <v>2</v>
      </c>
      <c r="AF21" s="225">
        <v>0.5</v>
      </c>
      <c r="AG21" s="225">
        <f t="shared" si="11"/>
        <v>2</v>
      </c>
      <c r="AH21" s="31">
        <v>4</v>
      </c>
      <c r="AI21" s="1">
        <f t="shared" si="12"/>
        <v>4</v>
      </c>
      <c r="AJ21" s="61">
        <v>59</v>
      </c>
      <c r="AK21" s="1">
        <f t="shared" si="13"/>
        <v>-0.5</v>
      </c>
      <c r="AL21" s="61">
        <v>0.39</v>
      </c>
      <c r="AM21" s="225">
        <f t="shared" si="14"/>
        <v>-2</v>
      </c>
      <c r="AN21" s="18">
        <v>1E-3</v>
      </c>
      <c r="AP21" s="22">
        <f t="shared" si="15"/>
        <v>24</v>
      </c>
      <c r="AQ21" s="53" t="s">
        <v>1477</v>
      </c>
      <c r="AU21" s="268" t="s">
        <v>127</v>
      </c>
      <c r="AW21" s="130" t="s">
        <v>305</v>
      </c>
      <c r="AX21" s="130" t="s">
        <v>625</v>
      </c>
      <c r="AY21" s="130" t="s">
        <v>633</v>
      </c>
      <c r="AZ21" s="130" t="s">
        <v>656</v>
      </c>
      <c r="BA21" s="130" t="s">
        <v>630</v>
      </c>
      <c r="BB21" s="130" t="s">
        <v>1439</v>
      </c>
      <c r="BC21" s="130" t="s">
        <v>661</v>
      </c>
      <c r="BD21" s="130" t="s">
        <v>1478</v>
      </c>
      <c r="BE21" s="130" t="s">
        <v>1479</v>
      </c>
      <c r="BF21" s="368" t="s">
        <v>653</v>
      </c>
      <c r="BG21" s="23"/>
      <c r="BH21" s="1">
        <f t="shared" si="16"/>
        <v>15</v>
      </c>
      <c r="BI21" s="22">
        <f t="shared" si="17"/>
        <v>24</v>
      </c>
      <c r="BJ21" s="30" t="s">
        <v>1480</v>
      </c>
    </row>
    <row r="22" spans="1:62" ht="15.75" customHeight="1" x14ac:dyDescent="0.2">
      <c r="A22" s="257"/>
      <c r="B22" s="208" t="s">
        <v>659</v>
      </c>
      <c r="C22" s="31">
        <f t="shared" si="0"/>
        <v>16</v>
      </c>
      <c r="D22" s="505">
        <f t="shared" si="1"/>
        <v>22</v>
      </c>
      <c r="E22" t="s">
        <v>1481</v>
      </c>
      <c r="I22" s="264">
        <v>88.15</v>
      </c>
      <c r="J22" s="1" t="str">
        <f>$AO$1</f>
        <v>˅</v>
      </c>
      <c r="K22" s="1">
        <f t="shared" si="19"/>
        <v>-5</v>
      </c>
      <c r="L22" s="1" t="str">
        <f t="shared" si="18"/>
        <v>˅</v>
      </c>
      <c r="M22" s="1">
        <f t="shared" si="2"/>
        <v>-2.5</v>
      </c>
      <c r="N22" s="1" t="str">
        <f>$AO$1</f>
        <v>˅</v>
      </c>
      <c r="O22" s="1">
        <f t="shared" si="3"/>
        <v>0</v>
      </c>
      <c r="P22" s="239" t="s">
        <v>402</v>
      </c>
      <c r="Q22" s="1">
        <f t="shared" si="4"/>
        <v>18</v>
      </c>
      <c r="R22" s="370">
        <f t="shared" si="5"/>
        <v>0.35483870967741937</v>
      </c>
      <c r="S22" s="31">
        <f t="shared" si="6"/>
        <v>4</v>
      </c>
      <c r="T22" s="31">
        <v>89</v>
      </c>
      <c r="U22" s="31"/>
      <c r="V22" s="373">
        <v>3</v>
      </c>
      <c r="W22" s="374">
        <v>16</v>
      </c>
      <c r="X22" s="375">
        <v>12</v>
      </c>
      <c r="Y22" s="18">
        <v>6.7000000000000004E-2</v>
      </c>
      <c r="Z22" s="1">
        <f t="shared" si="7"/>
        <v>2</v>
      </c>
      <c r="AA22" s="3">
        <v>45656</v>
      </c>
      <c r="AB22" s="1">
        <v>75.69</v>
      </c>
      <c r="AC22" s="1">
        <f t="shared" si="8"/>
        <v>88.15</v>
      </c>
      <c r="AD22" s="18">
        <f t="shared" si="9"/>
        <v>0.16461884000528482</v>
      </c>
      <c r="AE22" s="1">
        <f t="shared" si="10"/>
        <v>4</v>
      </c>
      <c r="AF22" s="225">
        <v>0</v>
      </c>
      <c r="AG22" s="225">
        <f t="shared" si="11"/>
        <v>2</v>
      </c>
      <c r="AH22" s="31">
        <v>-14</v>
      </c>
      <c r="AI22" s="1">
        <f t="shared" si="12"/>
        <v>0</v>
      </c>
      <c r="AJ22" s="61">
        <v>57</v>
      </c>
      <c r="AK22" s="1">
        <f t="shared" si="13"/>
        <v>-0.5</v>
      </c>
      <c r="AL22" s="61">
        <v>0.55000000000000004</v>
      </c>
      <c r="AM22" s="225">
        <f t="shared" si="14"/>
        <v>0</v>
      </c>
      <c r="AN22" s="18">
        <v>1E-3</v>
      </c>
      <c r="AP22" s="22">
        <f t="shared" si="15"/>
        <v>22</v>
      </c>
      <c r="AQ22" s="53" t="s">
        <v>569</v>
      </c>
      <c r="AU22" s="268" t="s">
        <v>569</v>
      </c>
      <c r="AW22" s="379" t="s">
        <v>1482</v>
      </c>
      <c r="AX22" s="424" t="s">
        <v>1483</v>
      </c>
      <c r="AY22" s="379" t="s">
        <v>1484</v>
      </c>
      <c r="AZ22" s="379" t="s">
        <v>1485</v>
      </c>
      <c r="BA22" s="369" t="s">
        <v>1486</v>
      </c>
      <c r="BB22" s="379" t="s">
        <v>1487</v>
      </c>
      <c r="BC22" s="379" t="s">
        <v>1488</v>
      </c>
      <c r="BD22" s="379" t="s">
        <v>1489</v>
      </c>
      <c r="BE22" s="379" t="s">
        <v>1490</v>
      </c>
      <c r="BF22" s="379" t="s">
        <v>1491</v>
      </c>
      <c r="BG22" s="23"/>
      <c r="BH22" s="1">
        <f t="shared" si="16"/>
        <v>16</v>
      </c>
      <c r="BI22" s="22">
        <f t="shared" si="17"/>
        <v>22</v>
      </c>
      <c r="BJ22" s="30" t="s">
        <v>1492</v>
      </c>
    </row>
    <row r="23" spans="1:62" ht="15.75" customHeight="1" x14ac:dyDescent="0.2">
      <c r="A23" s="257"/>
      <c r="B23" s="208" t="s">
        <v>660</v>
      </c>
      <c r="C23" s="31">
        <f t="shared" si="0"/>
        <v>17</v>
      </c>
      <c r="D23" s="505">
        <f t="shared" si="1"/>
        <v>21</v>
      </c>
      <c r="E23" t="s">
        <v>1493</v>
      </c>
      <c r="I23" s="264">
        <v>220.08</v>
      </c>
      <c r="J23" s="1" t="str">
        <f>$AO$1</f>
        <v>˅</v>
      </c>
      <c r="K23" s="1">
        <f t="shared" si="19"/>
        <v>-5</v>
      </c>
      <c r="L23" s="1" t="str">
        <f t="shared" si="18"/>
        <v>˅</v>
      </c>
      <c r="M23" s="1">
        <f t="shared" si="2"/>
        <v>-2.5</v>
      </c>
      <c r="N23" s="1" t="str">
        <f>$AO$1</f>
        <v>˅</v>
      </c>
      <c r="O23" s="1">
        <f t="shared" si="3"/>
        <v>0</v>
      </c>
      <c r="P23" s="177" t="s">
        <v>403</v>
      </c>
      <c r="Q23" s="1">
        <f t="shared" si="4"/>
        <v>14</v>
      </c>
      <c r="R23" s="370">
        <f t="shared" si="5"/>
        <v>0.51282051282051289</v>
      </c>
      <c r="S23" s="31">
        <f t="shared" si="6"/>
        <v>8</v>
      </c>
      <c r="T23" s="31">
        <v>236</v>
      </c>
      <c r="U23" s="31"/>
      <c r="V23" s="373">
        <v>9</v>
      </c>
      <c r="W23" s="374">
        <v>22</v>
      </c>
      <c r="X23" s="375">
        <v>8</v>
      </c>
      <c r="Y23" s="18">
        <v>0.29299999999999998</v>
      </c>
      <c r="Z23" s="1">
        <f t="shared" si="7"/>
        <v>2</v>
      </c>
      <c r="AA23" s="3">
        <v>45656</v>
      </c>
      <c r="AB23" s="1">
        <v>165.82</v>
      </c>
      <c r="AC23" s="1">
        <f t="shared" si="8"/>
        <v>220.08</v>
      </c>
      <c r="AD23" s="18">
        <f t="shared" si="9"/>
        <v>0.32722228922928492</v>
      </c>
      <c r="AE23" s="1">
        <f t="shared" si="10"/>
        <v>4</v>
      </c>
      <c r="AF23" s="225">
        <v>-3.5</v>
      </c>
      <c r="AG23" s="225">
        <f t="shared" si="11"/>
        <v>2</v>
      </c>
      <c r="AH23" s="31">
        <v>-1</v>
      </c>
      <c r="AI23" s="1">
        <f t="shared" si="12"/>
        <v>0</v>
      </c>
      <c r="AJ23" s="61">
        <v>9</v>
      </c>
      <c r="AK23" s="1">
        <f t="shared" si="13"/>
        <v>2.5</v>
      </c>
      <c r="AL23" s="61">
        <v>0.21</v>
      </c>
      <c r="AM23" s="225">
        <f t="shared" si="14"/>
        <v>-4</v>
      </c>
      <c r="AN23" s="18">
        <v>3.5000000000000001E-3</v>
      </c>
      <c r="AP23" s="22">
        <f t="shared" si="15"/>
        <v>21</v>
      </c>
      <c r="AQ23" s="53" t="s">
        <v>164</v>
      </c>
      <c r="AU23" s="268" t="s">
        <v>1494</v>
      </c>
      <c r="AW23" s="379" t="s">
        <v>1495</v>
      </c>
      <c r="AX23" s="441" t="s">
        <v>1496</v>
      </c>
      <c r="AY23" s="376" t="s">
        <v>1497</v>
      </c>
      <c r="AZ23" s="376" t="s">
        <v>1498</v>
      </c>
      <c r="BA23" s="369" t="s">
        <v>1499</v>
      </c>
      <c r="BB23" s="376" t="s">
        <v>1500</v>
      </c>
      <c r="BC23" s="376" t="s">
        <v>1501</v>
      </c>
      <c r="BD23" s="379" t="s">
        <v>1502</v>
      </c>
      <c r="BE23" s="376" t="s">
        <v>1503</v>
      </c>
      <c r="BF23" s="376" t="s">
        <v>1504</v>
      </c>
      <c r="BG23" s="23"/>
      <c r="BH23" s="1">
        <f t="shared" si="16"/>
        <v>17</v>
      </c>
      <c r="BI23" s="22">
        <f t="shared" si="17"/>
        <v>21</v>
      </c>
      <c r="BJ23" s="30" t="s">
        <v>1505</v>
      </c>
    </row>
    <row r="24" spans="1:62" ht="15.75" customHeight="1" x14ac:dyDescent="0.2">
      <c r="A24" s="257"/>
      <c r="B24" s="208" t="s">
        <v>663</v>
      </c>
      <c r="C24" s="31">
        <f t="shared" si="0"/>
        <v>18</v>
      </c>
      <c r="D24" s="505">
        <f t="shared" si="1"/>
        <v>20.5</v>
      </c>
      <c r="E24" t="s">
        <v>1506</v>
      </c>
      <c r="I24" s="264">
        <v>111.9</v>
      </c>
      <c r="J24" s="1" t="s">
        <v>408</v>
      </c>
      <c r="K24" s="1">
        <f t="shared" si="19"/>
        <v>4</v>
      </c>
      <c r="L24" s="1" t="str">
        <f t="shared" si="18"/>
        <v>˅</v>
      </c>
      <c r="M24" s="1">
        <f t="shared" si="2"/>
        <v>-2.5</v>
      </c>
      <c r="N24" s="1" t="str">
        <f>$AO$1</f>
        <v>˅</v>
      </c>
      <c r="O24" s="1">
        <f t="shared" si="3"/>
        <v>0</v>
      </c>
      <c r="P24" s="175" t="s">
        <v>404</v>
      </c>
      <c r="Q24" s="1">
        <f t="shared" si="4"/>
        <v>10</v>
      </c>
      <c r="R24" s="370">
        <f t="shared" si="5"/>
        <v>0.35714285714285715</v>
      </c>
      <c r="S24" s="31">
        <f t="shared" si="6"/>
        <v>4</v>
      </c>
      <c r="T24" s="31">
        <v>116</v>
      </c>
      <c r="U24" s="31"/>
      <c r="V24" s="373">
        <v>1</v>
      </c>
      <c r="W24" s="374">
        <v>13</v>
      </c>
      <c r="X24" s="375">
        <v>7</v>
      </c>
      <c r="Y24" s="18">
        <v>0.153</v>
      </c>
      <c r="Z24" s="1">
        <f t="shared" si="7"/>
        <v>2</v>
      </c>
      <c r="AA24" s="3">
        <v>45656</v>
      </c>
      <c r="AB24" s="1">
        <v>96.81</v>
      </c>
      <c r="AC24" s="1">
        <f t="shared" si="8"/>
        <v>111.9</v>
      </c>
      <c r="AD24" s="18">
        <f t="shared" si="9"/>
        <v>0.15587232723892164</v>
      </c>
      <c r="AE24" s="1">
        <f t="shared" si="10"/>
        <v>4</v>
      </c>
      <c r="AF24" s="225">
        <v>-2</v>
      </c>
      <c r="AG24" s="225">
        <f t="shared" si="11"/>
        <v>2</v>
      </c>
      <c r="AH24" s="31">
        <v>-10</v>
      </c>
      <c r="AI24" s="1">
        <f t="shared" si="12"/>
        <v>0</v>
      </c>
      <c r="AJ24" s="61">
        <v>34</v>
      </c>
      <c r="AK24" s="1">
        <f t="shared" si="13"/>
        <v>1</v>
      </c>
      <c r="AL24" s="61">
        <v>0.21</v>
      </c>
      <c r="AM24" s="225">
        <f t="shared" si="14"/>
        <v>-4</v>
      </c>
      <c r="AN24" s="18">
        <v>1E-3</v>
      </c>
      <c r="AP24" s="22">
        <f t="shared" si="15"/>
        <v>20.5</v>
      </c>
      <c r="AQ24" s="53" t="s">
        <v>1507</v>
      </c>
      <c r="AU24" s="268" t="s">
        <v>1508</v>
      </c>
      <c r="AW24" s="130" t="s">
        <v>595</v>
      </c>
      <c r="AX24" s="377" t="s">
        <v>327</v>
      </c>
      <c r="AY24" s="130" t="s">
        <v>1509</v>
      </c>
      <c r="AZ24" s="130" t="s">
        <v>1510</v>
      </c>
      <c r="BA24" s="130" t="s">
        <v>1511</v>
      </c>
      <c r="BB24" s="130" t="s">
        <v>1512</v>
      </c>
      <c r="BC24" s="130" t="s">
        <v>1513</v>
      </c>
      <c r="BD24" s="130" t="s">
        <v>1514</v>
      </c>
      <c r="BE24" s="130" t="s">
        <v>1515</v>
      </c>
      <c r="BF24" s="368" t="s">
        <v>1516</v>
      </c>
      <c r="BG24" s="23"/>
      <c r="BH24" s="1">
        <f t="shared" si="16"/>
        <v>18</v>
      </c>
      <c r="BI24" s="22">
        <f t="shared" si="17"/>
        <v>20.5</v>
      </c>
      <c r="BJ24" s="249" t="s">
        <v>1517</v>
      </c>
    </row>
    <row r="25" spans="1:62" ht="15.75" customHeight="1" x14ac:dyDescent="0.2">
      <c r="A25" s="257"/>
      <c r="B25" s="208" t="s">
        <v>664</v>
      </c>
      <c r="C25" s="31">
        <f t="shared" si="0"/>
        <v>19</v>
      </c>
      <c r="D25" s="505">
        <f t="shared" si="1"/>
        <v>18.5</v>
      </c>
      <c r="E25" t="s">
        <v>1518</v>
      </c>
      <c r="I25" s="264">
        <v>85.17</v>
      </c>
      <c r="J25" s="1" t="s">
        <v>408</v>
      </c>
      <c r="K25" s="1">
        <f t="shared" si="19"/>
        <v>4</v>
      </c>
      <c r="L25" s="1" t="s">
        <v>408</v>
      </c>
      <c r="M25" s="1">
        <f t="shared" si="2"/>
        <v>3</v>
      </c>
      <c r="N25" s="1" t="str">
        <f>$AH$1</f>
        <v>˄</v>
      </c>
      <c r="O25" s="1">
        <f t="shared" si="3"/>
        <v>2</v>
      </c>
      <c r="P25" s="175" t="s">
        <v>404</v>
      </c>
      <c r="Q25" s="1">
        <f t="shared" si="4"/>
        <v>10</v>
      </c>
      <c r="R25" s="370">
        <f t="shared" si="5"/>
        <v>0.467741935483871</v>
      </c>
      <c r="S25" s="31">
        <f t="shared" si="6"/>
        <v>6</v>
      </c>
      <c r="T25" s="31">
        <v>80</v>
      </c>
      <c r="U25" s="31"/>
      <c r="V25" s="373">
        <v>12</v>
      </c>
      <c r="W25" s="374">
        <v>34</v>
      </c>
      <c r="X25" s="375">
        <v>16</v>
      </c>
      <c r="Y25" s="18">
        <v>-6.2E-2</v>
      </c>
      <c r="Z25" s="1">
        <f t="shared" si="7"/>
        <v>-2</v>
      </c>
      <c r="AA25" s="3">
        <v>45656</v>
      </c>
      <c r="AB25" s="1">
        <v>88.51</v>
      </c>
      <c r="AC25" s="1">
        <f t="shared" si="8"/>
        <v>85.17</v>
      </c>
      <c r="AD25" s="18">
        <f t="shared" si="9"/>
        <v>-3.7735849056603807E-2</v>
      </c>
      <c r="AE25" s="1">
        <f t="shared" si="10"/>
        <v>-4</v>
      </c>
      <c r="AF25" s="225">
        <v>3.5</v>
      </c>
      <c r="AG25" s="225">
        <f t="shared" si="11"/>
        <v>2</v>
      </c>
      <c r="AH25" s="31">
        <v>-28</v>
      </c>
      <c r="AI25" s="1">
        <f t="shared" si="12"/>
        <v>-1</v>
      </c>
      <c r="AJ25" s="61">
        <v>51</v>
      </c>
      <c r="AK25" s="1">
        <f t="shared" si="13"/>
        <v>-0.5</v>
      </c>
      <c r="AL25" s="61">
        <v>0.45</v>
      </c>
      <c r="AM25" s="225">
        <f t="shared" si="14"/>
        <v>-1</v>
      </c>
      <c r="AN25" s="18">
        <v>3.5000000000000001E-3</v>
      </c>
      <c r="AP25" s="22">
        <f t="shared" si="15"/>
        <v>18.5</v>
      </c>
      <c r="AQ25" s="53" t="s">
        <v>1055</v>
      </c>
      <c r="AU25" s="268" t="s">
        <v>1009</v>
      </c>
      <c r="AW25" s="130" t="s">
        <v>1519</v>
      </c>
      <c r="AX25" s="130" t="s">
        <v>1520</v>
      </c>
      <c r="AY25" s="130" t="s">
        <v>1521</v>
      </c>
      <c r="AZ25" s="130" t="s">
        <v>1522</v>
      </c>
      <c r="BA25" s="130" t="s">
        <v>1523</v>
      </c>
      <c r="BB25" s="130" t="s">
        <v>1524</v>
      </c>
      <c r="BC25" s="130" t="s">
        <v>1525</v>
      </c>
      <c r="BD25" s="130" t="s">
        <v>1526</v>
      </c>
      <c r="BE25" s="130" t="s">
        <v>1527</v>
      </c>
      <c r="BF25" s="368" t="s">
        <v>1528</v>
      </c>
      <c r="BG25" s="23"/>
      <c r="BH25" s="1">
        <f t="shared" si="16"/>
        <v>19</v>
      </c>
      <c r="BI25" s="22">
        <f t="shared" si="17"/>
        <v>18.5</v>
      </c>
      <c r="BJ25" s="249" t="s">
        <v>1047</v>
      </c>
    </row>
    <row r="26" spans="1:62" ht="15.75" customHeight="1" x14ac:dyDescent="0.2">
      <c r="A26" s="257"/>
      <c r="B26" s="208" t="s">
        <v>665</v>
      </c>
      <c r="C26" s="31">
        <f t="shared" si="0"/>
        <v>20</v>
      </c>
      <c r="D26" s="505">
        <f t="shared" si="1"/>
        <v>18</v>
      </c>
      <c r="E26" t="s">
        <v>1529</v>
      </c>
      <c r="I26" s="264">
        <v>85.58</v>
      </c>
      <c r="J26" s="1" t="s">
        <v>408</v>
      </c>
      <c r="K26" s="1">
        <f t="shared" si="19"/>
        <v>4</v>
      </c>
      <c r="L26" s="1" t="s">
        <v>408</v>
      </c>
      <c r="M26" s="1">
        <f t="shared" si="2"/>
        <v>3</v>
      </c>
      <c r="N26" s="1" t="str">
        <f>$AH$1</f>
        <v>˄</v>
      </c>
      <c r="O26" s="1">
        <f t="shared" si="3"/>
        <v>2</v>
      </c>
      <c r="P26" s="271" t="s">
        <v>405</v>
      </c>
      <c r="Q26" s="1">
        <f t="shared" si="4"/>
        <v>5</v>
      </c>
      <c r="R26" s="370">
        <f t="shared" si="5"/>
        <v>0.29487179487179488</v>
      </c>
      <c r="S26" s="31">
        <f t="shared" si="6"/>
        <v>2</v>
      </c>
      <c r="T26" s="31">
        <v>84</v>
      </c>
      <c r="U26" s="31"/>
      <c r="V26" s="373">
        <v>3</v>
      </c>
      <c r="W26" s="374">
        <v>17</v>
      </c>
      <c r="X26" s="375">
        <v>19</v>
      </c>
      <c r="Y26" s="18">
        <v>-2.1999999999999999E-2</v>
      </c>
      <c r="Z26" s="1">
        <f t="shared" si="7"/>
        <v>-2</v>
      </c>
      <c r="AA26" s="3">
        <v>45656</v>
      </c>
      <c r="AB26" s="1">
        <v>67.959999999999994</v>
      </c>
      <c r="AC26" s="1">
        <f t="shared" si="8"/>
        <v>85.58</v>
      </c>
      <c r="AD26" s="18">
        <f t="shared" si="9"/>
        <v>0.25927015891701011</v>
      </c>
      <c r="AE26" s="1">
        <f t="shared" si="10"/>
        <v>4</v>
      </c>
      <c r="AF26" s="225">
        <v>2.5</v>
      </c>
      <c r="AG26" s="225">
        <f t="shared" si="11"/>
        <v>2</v>
      </c>
      <c r="AH26" s="31">
        <v>-6</v>
      </c>
      <c r="AI26" s="1">
        <f t="shared" si="12"/>
        <v>0</v>
      </c>
      <c r="AJ26" s="61">
        <v>83</v>
      </c>
      <c r="AK26" s="1">
        <f t="shared" si="13"/>
        <v>-2</v>
      </c>
      <c r="AL26" s="61">
        <v>0.51</v>
      </c>
      <c r="AM26" s="225">
        <f t="shared" si="14"/>
        <v>0</v>
      </c>
      <c r="AN26" s="18">
        <v>1E-3</v>
      </c>
      <c r="AP26" s="22">
        <f t="shared" si="15"/>
        <v>18</v>
      </c>
      <c r="AQ26" s="53" t="s">
        <v>1530</v>
      </c>
      <c r="AU26" s="268" t="s">
        <v>1202</v>
      </c>
      <c r="AW26" s="130" t="s">
        <v>1531</v>
      </c>
      <c r="AX26" s="130" t="s">
        <v>1532</v>
      </c>
      <c r="AY26" s="130" t="s">
        <v>1533</v>
      </c>
      <c r="AZ26" s="130" t="s">
        <v>1534</v>
      </c>
      <c r="BA26" s="130" t="s">
        <v>1535</v>
      </c>
      <c r="BB26" s="130" t="s">
        <v>1536</v>
      </c>
      <c r="BC26" s="130" t="s">
        <v>1537</v>
      </c>
      <c r="BD26" s="130" t="s">
        <v>1538</v>
      </c>
      <c r="BE26" s="130" t="s">
        <v>1539</v>
      </c>
      <c r="BF26" s="130" t="s">
        <v>1540</v>
      </c>
      <c r="BG26" s="23"/>
      <c r="BH26" s="1">
        <f t="shared" si="16"/>
        <v>20</v>
      </c>
      <c r="BI26" s="22">
        <f t="shared" si="17"/>
        <v>18</v>
      </c>
      <c r="BJ26" s="249" t="s">
        <v>1217</v>
      </c>
    </row>
    <row r="27" spans="1:62" ht="15.75" customHeight="1" x14ac:dyDescent="0.2">
      <c r="A27" s="257"/>
      <c r="B27" s="208" t="s">
        <v>621</v>
      </c>
      <c r="C27" s="31">
        <f t="shared" si="0"/>
        <v>21</v>
      </c>
      <c r="D27" s="505">
        <f t="shared" si="1"/>
        <v>16.5</v>
      </c>
      <c r="E27" t="s">
        <v>622</v>
      </c>
      <c r="I27" s="264">
        <v>121.02</v>
      </c>
      <c r="J27" s="1" t="str">
        <f t="shared" ref="J27:J36" si="20">$AO$1</f>
        <v>˅</v>
      </c>
      <c r="K27" s="1">
        <f t="shared" si="19"/>
        <v>-5</v>
      </c>
      <c r="L27" s="1" t="str">
        <f t="shared" ref="L27:L33" si="21">$AO$1</f>
        <v>˅</v>
      </c>
      <c r="M27" s="1">
        <f t="shared" si="2"/>
        <v>-2.5</v>
      </c>
      <c r="N27" s="1" t="str">
        <f t="shared" ref="N27:N42" si="22">$AO$1</f>
        <v>˅</v>
      </c>
      <c r="O27" s="1">
        <f t="shared" si="3"/>
        <v>0</v>
      </c>
      <c r="P27" s="177" t="s">
        <v>403</v>
      </c>
      <c r="Q27" s="1">
        <f t="shared" si="4"/>
        <v>14</v>
      </c>
      <c r="R27" s="370">
        <f t="shared" si="5"/>
        <v>0.32142857142857145</v>
      </c>
      <c r="S27" s="31">
        <f t="shared" si="6"/>
        <v>4</v>
      </c>
      <c r="T27" s="31">
        <v>136</v>
      </c>
      <c r="U27" s="31"/>
      <c r="V27" s="373">
        <v>1</v>
      </c>
      <c r="W27" s="374">
        <v>7</v>
      </c>
      <c r="X27" s="375">
        <v>6</v>
      </c>
      <c r="Y27" s="18">
        <v>0.26100000000000001</v>
      </c>
      <c r="Z27" s="1">
        <f t="shared" si="7"/>
        <v>2</v>
      </c>
      <c r="AA27" s="3">
        <v>45656</v>
      </c>
      <c r="AB27" s="1">
        <v>81.34</v>
      </c>
      <c r="AC27" s="1">
        <f t="shared" si="8"/>
        <v>121.02</v>
      </c>
      <c r="AD27" s="18">
        <f t="shared" si="9"/>
        <v>0.48782886648635349</v>
      </c>
      <c r="AE27" s="1">
        <f t="shared" si="10"/>
        <v>4</v>
      </c>
      <c r="AF27" s="225">
        <v>-3.5</v>
      </c>
      <c r="AG27" s="225">
        <f t="shared" si="11"/>
        <v>2</v>
      </c>
      <c r="AH27" s="31">
        <v>-1</v>
      </c>
      <c r="AI27" s="1">
        <f t="shared" si="12"/>
        <v>0</v>
      </c>
      <c r="AJ27" s="61">
        <v>11</v>
      </c>
      <c r="AK27" s="1">
        <f t="shared" si="13"/>
        <v>2</v>
      </c>
      <c r="AL27" s="61">
        <v>0.28000000000000003</v>
      </c>
      <c r="AM27" s="225">
        <f t="shared" si="14"/>
        <v>-4</v>
      </c>
      <c r="AN27" s="18">
        <v>5.5999999999999999E-3</v>
      </c>
      <c r="AP27" s="22">
        <f t="shared" si="15"/>
        <v>16.5</v>
      </c>
      <c r="AQ27" s="53" t="s">
        <v>1541</v>
      </c>
      <c r="AU27" s="268" t="s">
        <v>127</v>
      </c>
      <c r="AW27" s="379" t="s">
        <v>1542</v>
      </c>
      <c r="AX27" s="424" t="s">
        <v>1483</v>
      </c>
      <c r="AY27" s="379" t="s">
        <v>1543</v>
      </c>
      <c r="AZ27" s="376" t="s">
        <v>1498</v>
      </c>
      <c r="BA27" s="379" t="s">
        <v>1361</v>
      </c>
      <c r="BB27" s="424" t="s">
        <v>1544</v>
      </c>
      <c r="BC27" s="379" t="s">
        <v>1545</v>
      </c>
      <c r="BD27" s="379" t="s">
        <v>1546</v>
      </c>
      <c r="BE27" s="379" t="s">
        <v>1547</v>
      </c>
      <c r="BF27" s="441" t="s">
        <v>1548</v>
      </c>
      <c r="BG27" s="23"/>
      <c r="BH27" s="1">
        <f t="shared" si="16"/>
        <v>21</v>
      </c>
      <c r="BI27" s="22">
        <f t="shared" si="17"/>
        <v>16.5</v>
      </c>
      <c r="BJ27" s="249" t="s">
        <v>1549</v>
      </c>
    </row>
    <row r="28" spans="1:62" ht="15.75" customHeight="1" x14ac:dyDescent="0.2">
      <c r="A28" s="257"/>
      <c r="B28" s="208" t="s">
        <v>667</v>
      </c>
      <c r="C28" s="31">
        <f t="shared" si="0"/>
        <v>22</v>
      </c>
      <c r="D28" s="505">
        <f t="shared" si="1"/>
        <v>16</v>
      </c>
      <c r="E28" t="s">
        <v>1550</v>
      </c>
      <c r="I28" s="264">
        <v>46.45</v>
      </c>
      <c r="J28" s="1" t="str">
        <f t="shared" si="20"/>
        <v>˅</v>
      </c>
      <c r="K28" s="1">
        <f t="shared" si="19"/>
        <v>-5</v>
      </c>
      <c r="L28" s="1" t="str">
        <f t="shared" si="21"/>
        <v>˅</v>
      </c>
      <c r="M28" s="1">
        <f t="shared" si="2"/>
        <v>-2.5</v>
      </c>
      <c r="N28" s="1" t="str">
        <f t="shared" si="22"/>
        <v>˅</v>
      </c>
      <c r="O28" s="1">
        <f t="shared" si="3"/>
        <v>0</v>
      </c>
      <c r="P28" s="177" t="s">
        <v>403</v>
      </c>
      <c r="Q28" s="1">
        <f t="shared" si="4"/>
        <v>14</v>
      </c>
      <c r="R28" s="370">
        <f t="shared" si="5"/>
        <v>0.53092783505154639</v>
      </c>
      <c r="S28" s="31">
        <f t="shared" si="6"/>
        <v>8</v>
      </c>
      <c r="T28" s="31">
        <v>48</v>
      </c>
      <c r="U28" s="31"/>
      <c r="V28" s="373">
        <v>23</v>
      </c>
      <c r="W28" s="374">
        <v>57</v>
      </c>
      <c r="X28" s="375">
        <v>17</v>
      </c>
      <c r="Y28" s="18">
        <v>3.6999999999999998E-2</v>
      </c>
      <c r="Z28" s="1">
        <f t="shared" si="7"/>
        <v>1</v>
      </c>
      <c r="AA28" s="3">
        <v>45656</v>
      </c>
      <c r="AB28" s="1">
        <v>40.409999999999997</v>
      </c>
      <c r="AC28" s="1">
        <f t="shared" si="8"/>
        <v>46.45</v>
      </c>
      <c r="AD28" s="18">
        <f t="shared" si="9"/>
        <v>0.14946795347686234</v>
      </c>
      <c r="AE28" s="1">
        <f t="shared" si="10"/>
        <v>4</v>
      </c>
      <c r="AF28" s="225">
        <v>-1</v>
      </c>
      <c r="AG28" s="225">
        <f t="shared" si="11"/>
        <v>2</v>
      </c>
      <c r="AH28" s="31">
        <v>-19</v>
      </c>
      <c r="AI28" s="1">
        <f t="shared" si="12"/>
        <v>0</v>
      </c>
      <c r="AJ28" s="61">
        <v>9</v>
      </c>
      <c r="AK28" s="1">
        <f t="shared" si="13"/>
        <v>2.5</v>
      </c>
      <c r="AL28" s="61">
        <v>0.15</v>
      </c>
      <c r="AM28" s="225">
        <f t="shared" si="14"/>
        <v>-8</v>
      </c>
      <c r="AN28" s="18">
        <v>4.7000000000000002E-3</v>
      </c>
      <c r="AP28" s="22">
        <f t="shared" si="15"/>
        <v>16</v>
      </c>
      <c r="AQ28" s="53" t="s">
        <v>957</v>
      </c>
      <c r="AU28" s="268" t="s">
        <v>110</v>
      </c>
      <c r="AW28" s="378" t="s">
        <v>1503</v>
      </c>
      <c r="AX28" s="376" t="s">
        <v>1551</v>
      </c>
      <c r="AY28" s="376" t="s">
        <v>1552</v>
      </c>
      <c r="AZ28" s="376" t="s">
        <v>1553</v>
      </c>
      <c r="BA28" s="376" t="s">
        <v>1427</v>
      </c>
      <c r="BB28" s="424" t="s">
        <v>1554</v>
      </c>
      <c r="BC28" s="376" t="s">
        <v>1555</v>
      </c>
      <c r="BD28" s="424" t="s">
        <v>1488</v>
      </c>
      <c r="BE28" s="379" t="s">
        <v>1556</v>
      </c>
      <c r="BF28" s="378" t="s">
        <v>1557</v>
      </c>
      <c r="BG28" s="23"/>
      <c r="BH28" s="1">
        <f t="shared" si="16"/>
        <v>22</v>
      </c>
      <c r="BI28" s="22">
        <f t="shared" si="17"/>
        <v>16</v>
      </c>
      <c r="BJ28" s="30"/>
    </row>
    <row r="29" spans="1:62" ht="15.75" customHeight="1" x14ac:dyDescent="0.2">
      <c r="A29" s="257"/>
      <c r="B29" s="208" t="s">
        <v>669</v>
      </c>
      <c r="C29" s="31">
        <f t="shared" si="0"/>
        <v>23</v>
      </c>
      <c r="D29" s="505">
        <f t="shared" si="1"/>
        <v>13</v>
      </c>
      <c r="E29" t="s">
        <v>1558</v>
      </c>
      <c r="I29" s="264">
        <v>51.67</v>
      </c>
      <c r="J29" s="1" t="str">
        <f t="shared" si="20"/>
        <v>˅</v>
      </c>
      <c r="K29" s="1">
        <f t="shared" si="19"/>
        <v>-5</v>
      </c>
      <c r="L29" s="1" t="str">
        <f t="shared" si="21"/>
        <v>˅</v>
      </c>
      <c r="M29" s="1">
        <f t="shared" si="2"/>
        <v>-2.5</v>
      </c>
      <c r="N29" s="1" t="str">
        <f t="shared" si="22"/>
        <v>˅</v>
      </c>
      <c r="O29" s="1">
        <f t="shared" si="3"/>
        <v>0</v>
      </c>
      <c r="P29" s="175" t="s">
        <v>404</v>
      </c>
      <c r="Q29" s="1">
        <f t="shared" si="4"/>
        <v>10</v>
      </c>
      <c r="R29" s="370">
        <f t="shared" si="5"/>
        <v>0.47333333333333333</v>
      </c>
      <c r="S29" s="31">
        <f t="shared" si="6"/>
        <v>6</v>
      </c>
      <c r="T29" s="31">
        <v>54</v>
      </c>
      <c r="U29" s="31"/>
      <c r="V29" s="373">
        <v>15</v>
      </c>
      <c r="W29" s="374">
        <v>41</v>
      </c>
      <c r="X29" s="375">
        <v>19</v>
      </c>
      <c r="Y29" s="18">
        <v>0.03</v>
      </c>
      <c r="Z29" s="1">
        <f t="shared" si="7"/>
        <v>1</v>
      </c>
      <c r="AA29" s="3">
        <v>45656</v>
      </c>
      <c r="AB29" s="1">
        <v>48.33</v>
      </c>
      <c r="AC29" s="1">
        <f t="shared" si="8"/>
        <v>51.67</v>
      </c>
      <c r="AD29" s="18">
        <f t="shared" si="9"/>
        <v>6.9108214359611078E-2</v>
      </c>
      <c r="AE29" s="1">
        <f t="shared" si="10"/>
        <v>4</v>
      </c>
      <c r="AF29" s="225">
        <v>-2</v>
      </c>
      <c r="AG29" s="225">
        <f t="shared" si="11"/>
        <v>2</v>
      </c>
      <c r="AH29" s="31">
        <v>-4</v>
      </c>
      <c r="AI29" s="1">
        <f t="shared" si="12"/>
        <v>0</v>
      </c>
      <c r="AJ29" s="61">
        <v>23</v>
      </c>
      <c r="AK29" s="1">
        <f t="shared" si="13"/>
        <v>1.5</v>
      </c>
      <c r="AL29" s="61">
        <v>0.25</v>
      </c>
      <c r="AM29" s="225">
        <f t="shared" si="14"/>
        <v>-4</v>
      </c>
      <c r="AN29" s="18">
        <v>1E-3</v>
      </c>
      <c r="AP29" s="22">
        <f t="shared" si="15"/>
        <v>13</v>
      </c>
      <c r="AQ29" s="53" t="s">
        <v>1559</v>
      </c>
      <c r="AU29" s="268" t="s">
        <v>958</v>
      </c>
      <c r="AW29" s="130" t="s">
        <v>1560</v>
      </c>
      <c r="AX29" s="130" t="s">
        <v>1561</v>
      </c>
      <c r="AY29" s="130" t="s">
        <v>1562</v>
      </c>
      <c r="AZ29" s="130" t="s">
        <v>974</v>
      </c>
      <c r="BA29" s="130" t="s">
        <v>1563</v>
      </c>
      <c r="BB29" s="130" t="s">
        <v>1564</v>
      </c>
      <c r="BC29" s="130" t="s">
        <v>1565</v>
      </c>
      <c r="BD29" s="130" t="s">
        <v>1566</v>
      </c>
      <c r="BE29" s="130" t="s">
        <v>1567</v>
      </c>
      <c r="BF29" s="130" t="s">
        <v>1568</v>
      </c>
      <c r="BG29" s="23"/>
      <c r="BH29" s="1">
        <f t="shared" si="16"/>
        <v>23</v>
      </c>
      <c r="BI29" s="22">
        <f t="shared" si="17"/>
        <v>13</v>
      </c>
      <c r="BJ29" s="289" t="s">
        <v>1569</v>
      </c>
    </row>
    <row r="30" spans="1:62" ht="15.75" customHeight="1" x14ac:dyDescent="0.2">
      <c r="A30" s="257"/>
      <c r="B30" s="208" t="s">
        <v>673</v>
      </c>
      <c r="C30" s="31">
        <f t="shared" si="0"/>
        <v>24</v>
      </c>
      <c r="D30" s="505">
        <f t="shared" si="1"/>
        <v>11</v>
      </c>
      <c r="E30" t="s">
        <v>1570</v>
      </c>
      <c r="I30" s="264">
        <v>58.99</v>
      </c>
      <c r="J30" s="1" t="str">
        <f t="shared" si="20"/>
        <v>˅</v>
      </c>
      <c r="K30" s="1">
        <f t="shared" si="19"/>
        <v>-5</v>
      </c>
      <c r="L30" s="1" t="str">
        <f t="shared" si="21"/>
        <v>˅</v>
      </c>
      <c r="M30" s="1">
        <f t="shared" si="2"/>
        <v>-2.5</v>
      </c>
      <c r="N30" s="1" t="str">
        <f t="shared" si="22"/>
        <v>˅</v>
      </c>
      <c r="O30" s="1">
        <f t="shared" si="3"/>
        <v>0</v>
      </c>
      <c r="P30" s="175" t="s">
        <v>404</v>
      </c>
      <c r="Q30" s="1">
        <f t="shared" si="4"/>
        <v>10</v>
      </c>
      <c r="R30" s="370">
        <f t="shared" si="5"/>
        <v>0.55660377358490565</v>
      </c>
      <c r="S30" s="31">
        <f t="shared" si="6"/>
        <v>8</v>
      </c>
      <c r="T30" s="31">
        <v>59</v>
      </c>
      <c r="U30" s="31"/>
      <c r="V30" s="373">
        <v>16</v>
      </c>
      <c r="W30" s="374">
        <v>27</v>
      </c>
      <c r="X30" s="375">
        <v>10</v>
      </c>
      <c r="Y30" s="18">
        <v>-2.3E-2</v>
      </c>
      <c r="Z30" s="1">
        <f t="shared" si="7"/>
        <v>-2</v>
      </c>
      <c r="AA30" s="3">
        <v>45656</v>
      </c>
      <c r="AB30" s="1">
        <v>56.52</v>
      </c>
      <c r="AC30" s="1">
        <f t="shared" si="8"/>
        <v>58.99</v>
      </c>
      <c r="AD30" s="18">
        <f t="shared" si="9"/>
        <v>4.3701344656758644E-2</v>
      </c>
      <c r="AE30" s="1">
        <f t="shared" si="10"/>
        <v>2</v>
      </c>
      <c r="AF30" s="225">
        <v>1</v>
      </c>
      <c r="AG30" s="225">
        <f t="shared" si="11"/>
        <v>2</v>
      </c>
      <c r="AH30" s="31">
        <v>-9</v>
      </c>
      <c r="AI30" s="1">
        <f t="shared" si="12"/>
        <v>0</v>
      </c>
      <c r="AJ30" s="61">
        <v>60</v>
      </c>
      <c r="AK30" s="1">
        <f t="shared" si="13"/>
        <v>-0.5</v>
      </c>
      <c r="AL30" s="61">
        <v>0.41</v>
      </c>
      <c r="AM30" s="225">
        <f t="shared" si="14"/>
        <v>-1</v>
      </c>
      <c r="AN30" s="18">
        <v>3.5000000000000001E-3</v>
      </c>
      <c r="AP30" s="22">
        <f t="shared" si="15"/>
        <v>11</v>
      </c>
      <c r="AQ30" s="53" t="s">
        <v>1559</v>
      </c>
      <c r="AU30" s="268" t="s">
        <v>155</v>
      </c>
      <c r="AW30" s="130" t="s">
        <v>1571</v>
      </c>
      <c r="AX30" s="130" t="s">
        <v>1572</v>
      </c>
      <c r="AY30" s="130" t="s">
        <v>1573</v>
      </c>
      <c r="AZ30" s="130" t="s">
        <v>1574</v>
      </c>
      <c r="BA30" s="130" t="s">
        <v>1575</v>
      </c>
      <c r="BB30" s="130" t="s">
        <v>1576</v>
      </c>
      <c r="BC30" s="130" t="s">
        <v>1577</v>
      </c>
      <c r="BD30" s="130" t="s">
        <v>1578</v>
      </c>
      <c r="BE30" s="130" t="s">
        <v>1579</v>
      </c>
      <c r="BF30" s="368" t="s">
        <v>1580</v>
      </c>
      <c r="BG30" s="368"/>
      <c r="BH30" s="1">
        <f t="shared" si="16"/>
        <v>24</v>
      </c>
      <c r="BI30" s="22">
        <f t="shared" si="17"/>
        <v>11</v>
      </c>
      <c r="BJ30" s="30"/>
    </row>
    <row r="31" spans="1:62" ht="15.75" customHeight="1" x14ac:dyDescent="0.2">
      <c r="A31" s="257"/>
      <c r="B31" s="208" t="s">
        <v>677</v>
      </c>
      <c r="C31" s="31">
        <f t="shared" si="0"/>
        <v>25</v>
      </c>
      <c r="D31" s="505">
        <f t="shared" si="1"/>
        <v>9.5</v>
      </c>
      <c r="E31" t="s">
        <v>1581</v>
      </c>
      <c r="I31" s="264">
        <v>149.63</v>
      </c>
      <c r="J31" s="1" t="str">
        <f t="shared" si="20"/>
        <v>˅</v>
      </c>
      <c r="K31" s="1">
        <f t="shared" si="19"/>
        <v>-5</v>
      </c>
      <c r="L31" s="1" t="str">
        <f t="shared" si="21"/>
        <v>˅</v>
      </c>
      <c r="M31" s="1">
        <f t="shared" si="2"/>
        <v>-2.5</v>
      </c>
      <c r="N31" s="1" t="str">
        <f t="shared" si="22"/>
        <v>˅</v>
      </c>
      <c r="O31" s="1">
        <f t="shared" si="3"/>
        <v>0</v>
      </c>
      <c r="P31" s="175" t="s">
        <v>404</v>
      </c>
      <c r="Q31" s="1">
        <f t="shared" si="4"/>
        <v>10</v>
      </c>
      <c r="R31" s="370">
        <f t="shared" si="5"/>
        <v>0.41139240506329111</v>
      </c>
      <c r="S31" s="31">
        <f t="shared" si="6"/>
        <v>6</v>
      </c>
      <c r="T31" s="31">
        <v>150</v>
      </c>
      <c r="U31" s="31"/>
      <c r="V31" s="373">
        <v>14</v>
      </c>
      <c r="W31" s="374">
        <v>37</v>
      </c>
      <c r="X31" s="375">
        <v>28</v>
      </c>
      <c r="Y31" s="18">
        <v>6.4000000000000001E-2</v>
      </c>
      <c r="Z31" s="1">
        <f t="shared" si="7"/>
        <v>2</v>
      </c>
      <c r="AA31" s="3">
        <v>45656</v>
      </c>
      <c r="AB31" s="1">
        <v>131.76</v>
      </c>
      <c r="AC31" s="1">
        <f t="shared" si="8"/>
        <v>149.63</v>
      </c>
      <c r="AD31" s="18">
        <f t="shared" si="9"/>
        <v>0.13562537947783854</v>
      </c>
      <c r="AE31" s="1">
        <f t="shared" si="10"/>
        <v>4</v>
      </c>
      <c r="AF31" s="225">
        <v>-2</v>
      </c>
      <c r="AG31" s="225">
        <f t="shared" si="11"/>
        <v>2</v>
      </c>
      <c r="AH31" s="31">
        <v>-14</v>
      </c>
      <c r="AI31" s="1">
        <f t="shared" si="12"/>
        <v>0</v>
      </c>
      <c r="AJ31" s="61">
        <v>12</v>
      </c>
      <c r="AK31" s="1">
        <f t="shared" si="13"/>
        <v>2</v>
      </c>
      <c r="AL31" s="61">
        <v>0.09</v>
      </c>
      <c r="AM31" s="225">
        <f t="shared" si="14"/>
        <v>-9</v>
      </c>
      <c r="AN31" s="18">
        <v>4.0000000000000001E-3</v>
      </c>
      <c r="AP31" s="22">
        <f t="shared" si="15"/>
        <v>9.5</v>
      </c>
      <c r="AQ31" s="53" t="s">
        <v>110</v>
      </c>
      <c r="AU31" s="268" t="s">
        <v>1494</v>
      </c>
      <c r="AW31" s="376" t="s">
        <v>1582</v>
      </c>
      <c r="AX31" s="376" t="s">
        <v>1583</v>
      </c>
      <c r="AY31" s="369" t="s">
        <v>1501</v>
      </c>
      <c r="AZ31" s="379" t="s">
        <v>1584</v>
      </c>
      <c r="BA31" s="369" t="s">
        <v>1585</v>
      </c>
      <c r="BB31" s="426" t="s">
        <v>1586</v>
      </c>
      <c r="BC31" s="376" t="s">
        <v>1587</v>
      </c>
      <c r="BD31" s="376" t="s">
        <v>1588</v>
      </c>
      <c r="BE31" s="379" t="s">
        <v>1589</v>
      </c>
      <c r="BF31" s="379" t="s">
        <v>1590</v>
      </c>
      <c r="BG31" s="23"/>
      <c r="BH31" s="1">
        <f t="shared" si="16"/>
        <v>25</v>
      </c>
      <c r="BI31" s="22">
        <f t="shared" si="17"/>
        <v>9.5</v>
      </c>
      <c r="BJ31" s="30" t="s">
        <v>1591</v>
      </c>
    </row>
    <row r="32" spans="1:62" ht="15.75" customHeight="1" x14ac:dyDescent="0.2">
      <c r="A32" s="257"/>
      <c r="B32" s="208" t="s">
        <v>666</v>
      </c>
      <c r="C32" s="31">
        <f t="shared" si="0"/>
        <v>26</v>
      </c>
      <c r="D32" s="505">
        <f t="shared" si="1"/>
        <v>9</v>
      </c>
      <c r="E32" t="s">
        <v>1592</v>
      </c>
      <c r="I32" s="264">
        <v>58.74</v>
      </c>
      <c r="J32" s="1" t="str">
        <f t="shared" si="20"/>
        <v>˅</v>
      </c>
      <c r="K32" s="1">
        <f t="shared" si="19"/>
        <v>-5</v>
      </c>
      <c r="L32" s="1" t="str">
        <f t="shared" si="21"/>
        <v>˅</v>
      </c>
      <c r="M32" s="1">
        <f t="shared" si="2"/>
        <v>-2.5</v>
      </c>
      <c r="N32" s="1" t="str">
        <f t="shared" si="22"/>
        <v>˅</v>
      </c>
      <c r="O32" s="1">
        <f t="shared" si="3"/>
        <v>0</v>
      </c>
      <c r="P32" s="175" t="s">
        <v>404</v>
      </c>
      <c r="Q32" s="1">
        <f t="shared" si="4"/>
        <v>10</v>
      </c>
      <c r="R32" s="370">
        <f t="shared" si="5"/>
        <v>0.46036585365853655</v>
      </c>
      <c r="S32" s="31">
        <f t="shared" si="6"/>
        <v>6</v>
      </c>
      <c r="T32" s="31">
        <v>61</v>
      </c>
      <c r="U32" s="31"/>
      <c r="V32" s="373">
        <v>25</v>
      </c>
      <c r="W32" s="374">
        <v>101</v>
      </c>
      <c r="X32" s="375">
        <v>38</v>
      </c>
      <c r="Y32" s="18">
        <v>7.4999999999999997E-2</v>
      </c>
      <c r="Z32" s="1">
        <f t="shared" si="7"/>
        <v>2</v>
      </c>
      <c r="AA32" s="3">
        <v>45656</v>
      </c>
      <c r="AB32" s="1">
        <v>53.19</v>
      </c>
      <c r="AC32" s="1">
        <f t="shared" si="8"/>
        <v>58.74</v>
      </c>
      <c r="AD32" s="18">
        <f t="shared" si="9"/>
        <v>0.10434292160180493</v>
      </c>
      <c r="AE32" s="1">
        <f t="shared" si="10"/>
        <v>4</v>
      </c>
      <c r="AF32" s="225">
        <v>-3.5</v>
      </c>
      <c r="AG32" s="225">
        <f t="shared" si="11"/>
        <v>2</v>
      </c>
      <c r="AH32" s="31">
        <v>-29</v>
      </c>
      <c r="AI32" s="1">
        <f t="shared" si="12"/>
        <v>-1</v>
      </c>
      <c r="AJ32" s="61">
        <v>9</v>
      </c>
      <c r="AK32" s="1">
        <f t="shared" si="13"/>
        <v>2.5</v>
      </c>
      <c r="AL32" s="61">
        <v>0.06</v>
      </c>
      <c r="AM32" s="225">
        <f t="shared" si="14"/>
        <v>-9</v>
      </c>
      <c r="AN32" s="18">
        <v>4.0000000000000001E-3</v>
      </c>
      <c r="AP32" s="22">
        <f t="shared" si="15"/>
        <v>9</v>
      </c>
      <c r="AQ32" s="53" t="s">
        <v>1593</v>
      </c>
      <c r="AU32" s="268" t="s">
        <v>120</v>
      </c>
      <c r="AW32" s="130" t="s">
        <v>1509</v>
      </c>
      <c r="AX32" s="377" t="s">
        <v>327</v>
      </c>
      <c r="AY32" s="130" t="s">
        <v>311</v>
      </c>
      <c r="AZ32" s="130" t="s">
        <v>595</v>
      </c>
      <c r="BA32" s="130" t="s">
        <v>1116</v>
      </c>
      <c r="BB32" s="130" t="s">
        <v>341</v>
      </c>
      <c r="BC32" s="130" t="s">
        <v>1033</v>
      </c>
      <c r="BD32" s="130" t="s">
        <v>871</v>
      </c>
      <c r="BE32" s="130" t="s">
        <v>1594</v>
      </c>
      <c r="BF32" s="368" t="s">
        <v>1595</v>
      </c>
      <c r="BG32" s="23"/>
      <c r="BH32" s="1">
        <f t="shared" si="16"/>
        <v>26</v>
      </c>
      <c r="BI32" s="22">
        <f t="shared" si="17"/>
        <v>9</v>
      </c>
      <c r="BJ32" s="249" t="s">
        <v>1596</v>
      </c>
    </row>
    <row r="33" spans="1:62" ht="15.75" customHeight="1" x14ac:dyDescent="0.2">
      <c r="A33" s="257"/>
      <c r="B33" s="208" t="s">
        <v>681</v>
      </c>
      <c r="C33" s="31">
        <f t="shared" si="0"/>
        <v>27</v>
      </c>
      <c r="D33" s="505">
        <f t="shared" si="1"/>
        <v>2.5</v>
      </c>
      <c r="E33" t="s">
        <v>1597</v>
      </c>
      <c r="I33" s="22">
        <v>80.739999999999995</v>
      </c>
      <c r="J33" s="1" t="str">
        <f t="shared" si="20"/>
        <v>˅</v>
      </c>
      <c r="K33" s="1">
        <f t="shared" si="19"/>
        <v>-5</v>
      </c>
      <c r="L33" s="1" t="str">
        <f t="shared" si="21"/>
        <v>˅</v>
      </c>
      <c r="M33" s="1">
        <f t="shared" si="2"/>
        <v>-2.5</v>
      </c>
      <c r="N33" s="1" t="str">
        <f t="shared" si="22"/>
        <v>˅</v>
      </c>
      <c r="O33" s="1">
        <f t="shared" si="3"/>
        <v>0</v>
      </c>
      <c r="P33" s="240" t="s">
        <v>406</v>
      </c>
      <c r="Q33" s="1">
        <f t="shared" si="4"/>
        <v>0</v>
      </c>
      <c r="R33" s="370">
        <f t="shared" si="5"/>
        <v>0.45652173913043476</v>
      </c>
      <c r="S33" s="31">
        <f t="shared" si="6"/>
        <v>6</v>
      </c>
      <c r="T33" s="31">
        <v>88</v>
      </c>
      <c r="U33" s="31"/>
      <c r="V33" s="373">
        <v>4</v>
      </c>
      <c r="W33" s="374">
        <v>13</v>
      </c>
      <c r="X33" s="375">
        <v>6</v>
      </c>
      <c r="Y33" s="18">
        <v>0.10199999999999999</v>
      </c>
      <c r="Z33" s="1">
        <f t="shared" si="7"/>
        <v>2</v>
      </c>
      <c r="AA33" s="3">
        <v>45656</v>
      </c>
      <c r="AB33" s="1">
        <v>74.489999999999995</v>
      </c>
      <c r="AC33" s="1">
        <f t="shared" si="8"/>
        <v>80.739999999999995</v>
      </c>
      <c r="AD33" s="18">
        <f t="shared" si="9"/>
        <v>8.3903879715398047E-2</v>
      </c>
      <c r="AE33" s="1">
        <f t="shared" si="10"/>
        <v>4</v>
      </c>
      <c r="AF33" s="225">
        <v>-3.5</v>
      </c>
      <c r="AG33" s="225">
        <f t="shared" si="11"/>
        <v>2</v>
      </c>
      <c r="AH33" s="31">
        <v>14</v>
      </c>
      <c r="AI33" s="1">
        <f t="shared" si="12"/>
        <v>4</v>
      </c>
      <c r="AJ33" s="61">
        <v>14</v>
      </c>
      <c r="AK33" s="1">
        <f t="shared" si="13"/>
        <v>2</v>
      </c>
      <c r="AL33" s="61">
        <v>0</v>
      </c>
      <c r="AM33" s="225">
        <f t="shared" si="14"/>
        <v>-10</v>
      </c>
      <c r="AN33" s="18">
        <v>7.0000000000000001E-3</v>
      </c>
      <c r="AP33" s="22">
        <f t="shared" si="15"/>
        <v>2.5</v>
      </c>
      <c r="AQ33" s="53" t="s">
        <v>1153</v>
      </c>
      <c r="AU33" s="268" t="s">
        <v>120</v>
      </c>
      <c r="AW33" s="130" t="s">
        <v>307</v>
      </c>
      <c r="AX33" s="130" t="s">
        <v>349</v>
      </c>
      <c r="AY33" s="130" t="s">
        <v>1598</v>
      </c>
      <c r="AZ33" s="130" t="s">
        <v>1599</v>
      </c>
      <c r="BA33" s="130" t="s">
        <v>1600</v>
      </c>
      <c r="BB33" s="130" t="s">
        <v>885</v>
      </c>
      <c r="BC33" s="130" t="s">
        <v>1601</v>
      </c>
      <c r="BD33" s="130" t="s">
        <v>1107</v>
      </c>
      <c r="BE33" s="130" t="s">
        <v>1160</v>
      </c>
      <c r="BF33" s="130" t="s">
        <v>1602</v>
      </c>
      <c r="BG33" s="23"/>
      <c r="BH33" s="1">
        <f t="shared" si="16"/>
        <v>27</v>
      </c>
      <c r="BI33" s="22">
        <f t="shared" si="17"/>
        <v>2.5</v>
      </c>
      <c r="BJ33" s="30" t="s">
        <v>1603</v>
      </c>
    </row>
    <row r="34" spans="1:62" ht="15.75" customHeight="1" x14ac:dyDescent="0.2">
      <c r="A34" s="257"/>
      <c r="B34" s="208" t="s">
        <v>684</v>
      </c>
      <c r="C34" s="31">
        <f t="shared" si="0"/>
        <v>28</v>
      </c>
      <c r="D34" s="505">
        <f t="shared" si="1"/>
        <v>-1.5</v>
      </c>
      <c r="E34" t="s">
        <v>1604</v>
      </c>
      <c r="I34" s="264">
        <v>79.94</v>
      </c>
      <c r="J34" s="1" t="str">
        <f t="shared" si="20"/>
        <v>˅</v>
      </c>
      <c r="K34" s="1">
        <f t="shared" si="19"/>
        <v>-5</v>
      </c>
      <c r="L34" s="1" t="s">
        <v>408</v>
      </c>
      <c r="M34" s="1">
        <f t="shared" si="2"/>
        <v>3</v>
      </c>
      <c r="N34" s="1" t="str">
        <f t="shared" si="22"/>
        <v>˅</v>
      </c>
      <c r="O34" s="1">
        <f t="shared" si="3"/>
        <v>0</v>
      </c>
      <c r="P34" s="240" t="s">
        <v>406</v>
      </c>
      <c r="Q34" s="1">
        <f t="shared" si="4"/>
        <v>0</v>
      </c>
      <c r="R34" s="370">
        <f t="shared" si="5"/>
        <v>0.32467532467532467</v>
      </c>
      <c r="S34" s="31">
        <f t="shared" si="6"/>
        <v>4</v>
      </c>
      <c r="T34" s="31">
        <v>83</v>
      </c>
      <c r="U34" s="31"/>
      <c r="V34" s="373">
        <v>6</v>
      </c>
      <c r="W34" s="374">
        <v>38</v>
      </c>
      <c r="X34" s="375">
        <v>33</v>
      </c>
      <c r="Y34" s="18">
        <v>1.2999999999999999E-2</v>
      </c>
      <c r="Z34" s="1">
        <f t="shared" si="7"/>
        <v>1</v>
      </c>
      <c r="AA34" s="3">
        <v>45656</v>
      </c>
      <c r="AB34" s="1">
        <v>79.59</v>
      </c>
      <c r="AC34" s="1">
        <f t="shared" si="8"/>
        <v>79.94</v>
      </c>
      <c r="AD34" s="18">
        <f t="shared" si="9"/>
        <v>4.3975373790676505E-3</v>
      </c>
      <c r="AE34" s="1">
        <f t="shared" si="10"/>
        <v>2</v>
      </c>
      <c r="AF34" s="225">
        <v>-2</v>
      </c>
      <c r="AG34" s="225">
        <f t="shared" si="11"/>
        <v>2</v>
      </c>
      <c r="AH34" s="31">
        <v>-21</v>
      </c>
      <c r="AI34" s="1">
        <f t="shared" si="12"/>
        <v>-1</v>
      </c>
      <c r="AJ34" s="61">
        <v>40</v>
      </c>
      <c r="AK34" s="1">
        <f t="shared" si="13"/>
        <v>0.5</v>
      </c>
      <c r="AL34" s="61">
        <v>0.13</v>
      </c>
      <c r="AM34" s="225">
        <f t="shared" si="14"/>
        <v>-8</v>
      </c>
      <c r="AN34" s="18">
        <v>3.5000000000000001E-3</v>
      </c>
      <c r="AP34" s="22">
        <f t="shared" si="15"/>
        <v>-1.5</v>
      </c>
      <c r="AQ34" s="53" t="s">
        <v>835</v>
      </c>
      <c r="AU34" s="268" t="s">
        <v>860</v>
      </c>
      <c r="AW34" s="130" t="s">
        <v>833</v>
      </c>
      <c r="AX34" s="130" t="s">
        <v>1605</v>
      </c>
      <c r="AY34" s="130" t="s">
        <v>1606</v>
      </c>
      <c r="AZ34" s="130" t="s">
        <v>1607</v>
      </c>
      <c r="BA34" s="130" t="s">
        <v>1608</v>
      </c>
      <c r="BB34" s="130" t="s">
        <v>1609</v>
      </c>
      <c r="BC34" s="130" t="s">
        <v>1610</v>
      </c>
      <c r="BD34" s="130" t="s">
        <v>1611</v>
      </c>
      <c r="BE34" s="130" t="s">
        <v>1612</v>
      </c>
      <c r="BF34" s="368" t="s">
        <v>1613</v>
      </c>
      <c r="BG34" s="23"/>
      <c r="BH34" s="1">
        <f t="shared" si="16"/>
        <v>28</v>
      </c>
      <c r="BI34" s="22">
        <f t="shared" si="17"/>
        <v>-1.5</v>
      </c>
      <c r="BJ34" s="30"/>
    </row>
    <row r="35" spans="1:62" ht="15.75" customHeight="1" x14ac:dyDescent="0.2">
      <c r="A35" s="257"/>
      <c r="B35" s="208" t="s">
        <v>686</v>
      </c>
      <c r="C35" s="31">
        <f t="shared" si="0"/>
        <v>29</v>
      </c>
      <c r="D35" s="505">
        <f t="shared" si="1"/>
        <v>-2.5</v>
      </c>
      <c r="E35" t="s">
        <v>1614</v>
      </c>
      <c r="I35" s="264">
        <v>89.57</v>
      </c>
      <c r="J35" s="1" t="str">
        <f t="shared" si="20"/>
        <v>˅</v>
      </c>
      <c r="K35" s="1">
        <f t="shared" si="19"/>
        <v>-5</v>
      </c>
      <c r="L35" s="1" t="str">
        <f>$AO$1</f>
        <v>˅</v>
      </c>
      <c r="M35" s="1">
        <f t="shared" si="2"/>
        <v>-2.5</v>
      </c>
      <c r="N35" s="1" t="str">
        <f t="shared" si="22"/>
        <v>˅</v>
      </c>
      <c r="O35" s="1">
        <f t="shared" si="3"/>
        <v>0</v>
      </c>
      <c r="P35" s="240" t="s">
        <v>406</v>
      </c>
      <c r="Q35" s="1">
        <f t="shared" si="4"/>
        <v>0</v>
      </c>
      <c r="R35" s="370">
        <f t="shared" si="5"/>
        <v>0.35666666666666669</v>
      </c>
      <c r="S35" s="31">
        <f t="shared" si="6"/>
        <v>4</v>
      </c>
      <c r="T35" s="31">
        <v>91</v>
      </c>
      <c r="U35" s="31"/>
      <c r="V35" s="373">
        <v>19</v>
      </c>
      <c r="W35" s="374">
        <v>69</v>
      </c>
      <c r="X35" s="375">
        <v>62</v>
      </c>
      <c r="Y35" s="18">
        <v>-6.2E-2</v>
      </c>
      <c r="Z35" s="1">
        <f t="shared" si="7"/>
        <v>-2</v>
      </c>
      <c r="AA35" s="3">
        <v>45656</v>
      </c>
      <c r="AB35" s="1">
        <v>60.26</v>
      </c>
      <c r="AC35" s="1">
        <f t="shared" si="8"/>
        <v>89.57</v>
      </c>
      <c r="AD35" s="18">
        <f t="shared" si="9"/>
        <v>0.48639230003318945</v>
      </c>
      <c r="AE35" s="1">
        <f t="shared" si="10"/>
        <v>4</v>
      </c>
      <c r="AF35" s="225">
        <v>-0.5</v>
      </c>
      <c r="AG35" s="225">
        <f t="shared" si="11"/>
        <v>2</v>
      </c>
      <c r="AH35" s="31">
        <v>-2</v>
      </c>
      <c r="AI35" s="1">
        <f t="shared" si="12"/>
        <v>0</v>
      </c>
      <c r="AJ35" s="61">
        <v>36</v>
      </c>
      <c r="AK35" s="1">
        <f t="shared" si="13"/>
        <v>1</v>
      </c>
      <c r="AL35" s="61">
        <v>0.28000000000000003</v>
      </c>
      <c r="AM35" s="225">
        <f t="shared" si="14"/>
        <v>-4</v>
      </c>
      <c r="AN35" s="18">
        <v>3.2000000000000002E-3</v>
      </c>
      <c r="AP35" s="22">
        <f t="shared" si="15"/>
        <v>-2.5</v>
      </c>
      <c r="AQ35" s="53" t="s">
        <v>1615</v>
      </c>
      <c r="AU35" s="268" t="s">
        <v>1202</v>
      </c>
      <c r="AW35" s="130" t="s">
        <v>1208</v>
      </c>
      <c r="AX35" s="130" t="s">
        <v>1616</v>
      </c>
      <c r="AY35" s="130" t="s">
        <v>1617</v>
      </c>
      <c r="AZ35" s="130" t="s">
        <v>1531</v>
      </c>
      <c r="BA35" s="130" t="s">
        <v>1618</v>
      </c>
      <c r="BB35" s="130" t="s">
        <v>1619</v>
      </c>
      <c r="BC35" s="130" t="s">
        <v>1532</v>
      </c>
      <c r="BD35" s="130" t="s">
        <v>1620</v>
      </c>
      <c r="BE35" s="130" t="s">
        <v>1215</v>
      </c>
      <c r="BF35" s="130" t="s">
        <v>1533</v>
      </c>
      <c r="BG35" s="23"/>
      <c r="BH35" s="1">
        <f t="shared" si="16"/>
        <v>29</v>
      </c>
      <c r="BI35" s="22">
        <f t="shared" si="17"/>
        <v>-2.5</v>
      </c>
      <c r="BJ35" s="30" t="s">
        <v>1621</v>
      </c>
    </row>
    <row r="36" spans="1:62" ht="15" customHeight="1" x14ac:dyDescent="0.2">
      <c r="A36" s="257"/>
      <c r="B36" s="208" t="s">
        <v>691</v>
      </c>
      <c r="C36" s="31">
        <f t="shared" si="0"/>
        <v>30</v>
      </c>
      <c r="D36" s="505">
        <f t="shared" si="1"/>
        <v>-6</v>
      </c>
      <c r="E36" t="s">
        <v>1622</v>
      </c>
      <c r="I36" s="264">
        <v>225.5</v>
      </c>
      <c r="J36" s="1" t="str">
        <f t="shared" si="20"/>
        <v>˅</v>
      </c>
      <c r="K36" s="1">
        <f t="shared" si="19"/>
        <v>-5</v>
      </c>
      <c r="L36" s="1" t="str">
        <f>$AO$1</f>
        <v>˅</v>
      </c>
      <c r="M36" s="1">
        <f t="shared" si="2"/>
        <v>-2.5</v>
      </c>
      <c r="N36" s="1" t="str">
        <f t="shared" si="22"/>
        <v>˅</v>
      </c>
      <c r="O36" s="1">
        <f t="shared" si="3"/>
        <v>0</v>
      </c>
      <c r="P36" s="240" t="s">
        <v>406</v>
      </c>
      <c r="Q36" s="1">
        <f t="shared" si="4"/>
        <v>0</v>
      </c>
      <c r="R36" s="370">
        <f t="shared" si="5"/>
        <v>0.35</v>
      </c>
      <c r="S36" s="31">
        <f t="shared" si="6"/>
        <v>4</v>
      </c>
      <c r="T36" s="31">
        <v>237</v>
      </c>
      <c r="U36" s="31"/>
      <c r="V36" s="373">
        <v>5</v>
      </c>
      <c r="W36" s="374">
        <v>25</v>
      </c>
      <c r="X36" s="375">
        <v>20</v>
      </c>
      <c r="Y36" s="18">
        <v>4.9000000000000002E-2</v>
      </c>
      <c r="Z36" s="1">
        <f t="shared" si="7"/>
        <v>1</v>
      </c>
      <c r="AA36" s="3">
        <v>45656</v>
      </c>
      <c r="AB36" s="1">
        <v>224.35</v>
      </c>
      <c r="AC36" s="1">
        <f t="shared" si="8"/>
        <v>225.5</v>
      </c>
      <c r="AD36" s="18">
        <f t="shared" si="9"/>
        <v>5.125919322487211E-3</v>
      </c>
      <c r="AE36" s="1">
        <f t="shared" si="10"/>
        <v>2</v>
      </c>
      <c r="AF36" s="225">
        <v>-3</v>
      </c>
      <c r="AG36" s="225">
        <f t="shared" si="11"/>
        <v>2</v>
      </c>
      <c r="AH36" s="31">
        <v>-25</v>
      </c>
      <c r="AI36" s="1">
        <f t="shared" si="12"/>
        <v>-1</v>
      </c>
      <c r="AJ36" s="61">
        <v>9</v>
      </c>
      <c r="AK36" s="1">
        <f t="shared" si="13"/>
        <v>2.5</v>
      </c>
      <c r="AL36" s="61">
        <v>0.06</v>
      </c>
      <c r="AM36" s="225">
        <f t="shared" si="14"/>
        <v>-9</v>
      </c>
      <c r="AN36" s="18">
        <v>1E-3</v>
      </c>
      <c r="AP36" s="22">
        <f t="shared" si="15"/>
        <v>-6</v>
      </c>
      <c r="AQ36" s="53" t="s">
        <v>513</v>
      </c>
      <c r="AU36" s="268" t="s">
        <v>1375</v>
      </c>
      <c r="AW36" s="130" t="s">
        <v>871</v>
      </c>
      <c r="AX36" s="130" t="s">
        <v>303</v>
      </c>
      <c r="AY36" s="130" t="s">
        <v>789</v>
      </c>
      <c r="AZ36" s="130" t="s">
        <v>1623</v>
      </c>
      <c r="BA36" s="130" t="s">
        <v>791</v>
      </c>
      <c r="BB36" s="130" t="s">
        <v>1624</v>
      </c>
      <c r="BC36" s="130" t="s">
        <v>1625</v>
      </c>
      <c r="BD36" s="130" t="s">
        <v>1626</v>
      </c>
      <c r="BE36" s="130" t="s">
        <v>866</v>
      </c>
      <c r="BF36" s="130" t="s">
        <v>1627</v>
      </c>
      <c r="BG36" s="23"/>
      <c r="BH36" s="1">
        <f t="shared" si="16"/>
        <v>30</v>
      </c>
      <c r="BI36" s="22">
        <f t="shared" si="17"/>
        <v>-6</v>
      </c>
      <c r="BJ36" s="30" t="s">
        <v>1628</v>
      </c>
    </row>
    <row r="37" spans="1:62" ht="15" customHeight="1" x14ac:dyDescent="0.2">
      <c r="A37" s="257"/>
      <c r="B37" s="208" t="s">
        <v>692</v>
      </c>
      <c r="C37" s="31">
        <f t="shared" si="0"/>
        <v>30</v>
      </c>
      <c r="D37" s="505">
        <f t="shared" si="1"/>
        <v>-6</v>
      </c>
      <c r="E37" t="s">
        <v>1629</v>
      </c>
      <c r="I37" s="264">
        <v>77.900000000000006</v>
      </c>
      <c r="J37" s="1" t="s">
        <v>408</v>
      </c>
      <c r="K37" s="1">
        <f t="shared" si="19"/>
        <v>4</v>
      </c>
      <c r="L37" s="1" t="s">
        <v>408</v>
      </c>
      <c r="M37" s="1">
        <f t="shared" si="2"/>
        <v>3</v>
      </c>
      <c r="N37" s="1" t="str">
        <f t="shared" si="22"/>
        <v>˅</v>
      </c>
      <c r="O37" s="1">
        <f t="shared" si="3"/>
        <v>0</v>
      </c>
      <c r="P37" s="178" t="s">
        <v>407</v>
      </c>
      <c r="Q37" s="1">
        <f t="shared" si="4"/>
        <v>-5</v>
      </c>
      <c r="R37" s="370">
        <f t="shared" si="5"/>
        <v>0.20270270270270271</v>
      </c>
      <c r="S37" s="31">
        <f t="shared" si="6"/>
        <v>2</v>
      </c>
      <c r="T37" s="31">
        <v>79</v>
      </c>
      <c r="U37" s="31"/>
      <c r="V37" s="373">
        <v>1</v>
      </c>
      <c r="W37" s="374">
        <v>13</v>
      </c>
      <c r="X37" s="375">
        <v>23</v>
      </c>
      <c r="Y37" s="18">
        <v>-3.9E-2</v>
      </c>
      <c r="Z37" s="1">
        <f t="shared" si="7"/>
        <v>-2</v>
      </c>
      <c r="AA37" s="3">
        <v>45656</v>
      </c>
      <c r="AB37" s="1">
        <v>78.61</v>
      </c>
      <c r="AC37" s="1">
        <f t="shared" si="8"/>
        <v>77.900000000000006</v>
      </c>
      <c r="AD37" s="18">
        <f t="shared" si="9"/>
        <v>-9.0319297799261386E-3</v>
      </c>
      <c r="AE37" s="1">
        <f t="shared" si="10"/>
        <v>-4</v>
      </c>
      <c r="AF37" s="225">
        <v>0</v>
      </c>
      <c r="AG37" s="225">
        <f t="shared" si="11"/>
        <v>2</v>
      </c>
      <c r="AH37" s="31">
        <v>-6</v>
      </c>
      <c r="AI37" s="1">
        <f t="shared" si="12"/>
        <v>0</v>
      </c>
      <c r="AJ37" s="61">
        <v>84</v>
      </c>
      <c r="AK37" s="1">
        <f t="shared" si="13"/>
        <v>-2</v>
      </c>
      <c r="AL37" s="61">
        <v>0.24</v>
      </c>
      <c r="AM37" s="225">
        <f t="shared" si="14"/>
        <v>-4</v>
      </c>
      <c r="AN37" s="18">
        <v>1E-3</v>
      </c>
      <c r="AP37" s="22">
        <f t="shared" si="15"/>
        <v>-6</v>
      </c>
      <c r="AQ37" t="s">
        <v>1630</v>
      </c>
      <c r="AU37" s="268" t="s">
        <v>793</v>
      </c>
      <c r="AW37" s="130" t="s">
        <v>827</v>
      </c>
      <c r="AX37" s="130" t="s">
        <v>798</v>
      </c>
      <c r="AY37" s="130" t="s">
        <v>795</v>
      </c>
      <c r="AZ37" s="130" t="s">
        <v>819</v>
      </c>
      <c r="BA37" s="130" t="s">
        <v>816</v>
      </c>
      <c r="BB37" s="130" t="s">
        <v>821</v>
      </c>
      <c r="BC37" s="130" t="s">
        <v>1631</v>
      </c>
      <c r="BD37" s="130" t="s">
        <v>1632</v>
      </c>
      <c r="BE37" s="130" t="s">
        <v>824</v>
      </c>
      <c r="BF37" s="130" t="s">
        <v>1633</v>
      </c>
      <c r="BG37" s="23"/>
      <c r="BH37" s="1">
        <f t="shared" si="16"/>
        <v>30</v>
      </c>
      <c r="BI37" s="22">
        <f t="shared" si="17"/>
        <v>-6</v>
      </c>
      <c r="BJ37" s="249" t="s">
        <v>1634</v>
      </c>
    </row>
    <row r="38" spans="1:62" ht="15" customHeight="1" x14ac:dyDescent="0.2">
      <c r="A38" s="257"/>
      <c r="B38" s="208" t="s">
        <v>693</v>
      </c>
      <c r="C38" s="31">
        <f t="shared" si="0"/>
        <v>30</v>
      </c>
      <c r="D38" s="505">
        <f t="shared" si="1"/>
        <v>-6</v>
      </c>
      <c r="E38" t="s">
        <v>1635</v>
      </c>
      <c r="I38" s="264">
        <v>104.14</v>
      </c>
      <c r="J38" s="1" t="s">
        <v>408</v>
      </c>
      <c r="K38" s="1">
        <f t="shared" si="19"/>
        <v>4</v>
      </c>
      <c r="L38" s="1" t="str">
        <f>$AO$1</f>
        <v>˅</v>
      </c>
      <c r="M38" s="1">
        <f t="shared" si="2"/>
        <v>-2.5</v>
      </c>
      <c r="N38" s="1" t="str">
        <f t="shared" si="22"/>
        <v>˅</v>
      </c>
      <c r="O38" s="1">
        <f t="shared" si="3"/>
        <v>0</v>
      </c>
      <c r="P38" s="240" t="s">
        <v>406</v>
      </c>
      <c r="Q38" s="1">
        <f t="shared" si="4"/>
        <v>0</v>
      </c>
      <c r="R38" s="370">
        <f t="shared" si="5"/>
        <v>0.38571428571428573</v>
      </c>
      <c r="S38" s="31">
        <f t="shared" si="6"/>
        <v>4</v>
      </c>
      <c r="T38" s="31">
        <v>107</v>
      </c>
      <c r="U38" s="31"/>
      <c r="V38" s="373">
        <v>4</v>
      </c>
      <c r="W38" s="374">
        <v>19</v>
      </c>
      <c r="X38" s="375">
        <v>12</v>
      </c>
      <c r="Y38" s="18">
        <v>-0.11700000000000001</v>
      </c>
      <c r="Z38" s="1">
        <f t="shared" si="7"/>
        <v>-2</v>
      </c>
      <c r="AA38" s="3">
        <v>45656</v>
      </c>
      <c r="AB38" s="1">
        <v>104.5</v>
      </c>
      <c r="AC38" s="1">
        <f t="shared" si="8"/>
        <v>104.14</v>
      </c>
      <c r="AD38" s="5">
        <f t="shared" si="9"/>
        <v>-3.4449760765550186E-3</v>
      </c>
      <c r="AE38" s="1">
        <f t="shared" si="10"/>
        <v>-4</v>
      </c>
      <c r="AF38" s="225">
        <v>-1</v>
      </c>
      <c r="AG38" s="225">
        <f t="shared" si="11"/>
        <v>2</v>
      </c>
      <c r="AH38" s="31">
        <v>-28</v>
      </c>
      <c r="AI38" s="1">
        <f t="shared" si="12"/>
        <v>-1</v>
      </c>
      <c r="AJ38" s="61">
        <v>28</v>
      </c>
      <c r="AK38" s="1">
        <f t="shared" si="13"/>
        <v>1.5</v>
      </c>
      <c r="AL38" s="61">
        <v>0.13</v>
      </c>
      <c r="AM38" s="225">
        <f t="shared" si="14"/>
        <v>-8</v>
      </c>
      <c r="AN38" s="18">
        <v>3.5000000000000001E-3</v>
      </c>
      <c r="AP38" s="22">
        <f t="shared" si="15"/>
        <v>-6</v>
      </c>
      <c r="AQ38" s="53" t="s">
        <v>844</v>
      </c>
      <c r="AU38" s="268" t="s">
        <v>1375</v>
      </c>
      <c r="AW38" s="379" t="s">
        <v>1636</v>
      </c>
      <c r="AX38" s="379" t="s">
        <v>1637</v>
      </c>
      <c r="AY38" s="376" t="s">
        <v>1638</v>
      </c>
      <c r="AZ38" s="369" t="s">
        <v>1639</v>
      </c>
      <c r="BA38" s="376" t="s">
        <v>1640</v>
      </c>
      <c r="BB38" s="376" t="s">
        <v>1641</v>
      </c>
      <c r="BC38" s="376" t="s">
        <v>1642</v>
      </c>
      <c r="BD38" s="376" t="s">
        <v>1643</v>
      </c>
      <c r="BE38" s="379" t="s">
        <v>1644</v>
      </c>
      <c r="BF38" s="379" t="s">
        <v>1645</v>
      </c>
      <c r="BG38" s="23"/>
      <c r="BH38" s="1">
        <f t="shared" si="16"/>
        <v>30</v>
      </c>
      <c r="BI38" s="22">
        <f t="shared" si="17"/>
        <v>-6</v>
      </c>
      <c r="BJ38" s="30" t="s">
        <v>1646</v>
      </c>
    </row>
    <row r="39" spans="1:62" ht="15.75" customHeight="1" x14ac:dyDescent="0.2">
      <c r="A39" s="257"/>
      <c r="B39" s="208" t="s">
        <v>694</v>
      </c>
      <c r="C39" s="31">
        <f t="shared" si="0"/>
        <v>33</v>
      </c>
      <c r="D39" s="505">
        <f t="shared" si="1"/>
        <v>-7</v>
      </c>
      <c r="E39" t="s">
        <v>1647</v>
      </c>
      <c r="I39" s="264">
        <v>140.15</v>
      </c>
      <c r="J39" s="1" t="str">
        <f>$AO$1</f>
        <v>˅</v>
      </c>
      <c r="K39" s="1">
        <f t="shared" si="19"/>
        <v>-5</v>
      </c>
      <c r="L39" s="1" t="str">
        <f>$AO$1</f>
        <v>˅</v>
      </c>
      <c r="M39" s="1">
        <f t="shared" si="2"/>
        <v>-2.5</v>
      </c>
      <c r="N39" s="1" t="str">
        <f t="shared" si="22"/>
        <v>˅</v>
      </c>
      <c r="O39" s="1">
        <f t="shared" si="3"/>
        <v>0</v>
      </c>
      <c r="P39" s="240" t="s">
        <v>406</v>
      </c>
      <c r="Q39" s="1">
        <f t="shared" si="4"/>
        <v>0</v>
      </c>
      <c r="R39" s="370">
        <f t="shared" si="5"/>
        <v>0.43076923076923074</v>
      </c>
      <c r="S39" s="31">
        <f t="shared" si="6"/>
        <v>6</v>
      </c>
      <c r="T39" s="31">
        <v>153</v>
      </c>
      <c r="U39" s="31"/>
      <c r="V39" s="373">
        <v>4</v>
      </c>
      <c r="W39" s="374">
        <v>48</v>
      </c>
      <c r="X39" s="375">
        <v>13</v>
      </c>
      <c r="Y39" s="18">
        <v>-3.9E-2</v>
      </c>
      <c r="Z39" s="1">
        <f t="shared" si="7"/>
        <v>-2</v>
      </c>
      <c r="AA39" s="3">
        <v>45656</v>
      </c>
      <c r="AB39" s="1">
        <v>137.69999999999999</v>
      </c>
      <c r="AC39" s="1">
        <f t="shared" si="8"/>
        <v>140.15</v>
      </c>
      <c r="AD39" s="18">
        <f t="shared" si="9"/>
        <v>1.7792302106027721E-2</v>
      </c>
      <c r="AE39" s="1">
        <f t="shared" si="10"/>
        <v>2</v>
      </c>
      <c r="AF39" s="225">
        <v>-3.5</v>
      </c>
      <c r="AG39" s="225">
        <f t="shared" si="11"/>
        <v>2</v>
      </c>
      <c r="AH39" s="31">
        <v>-10</v>
      </c>
      <c r="AI39" s="1">
        <f t="shared" si="12"/>
        <v>0</v>
      </c>
      <c r="AJ39" s="61">
        <v>25</v>
      </c>
      <c r="AK39" s="1">
        <f t="shared" si="13"/>
        <v>1.5</v>
      </c>
      <c r="AL39" s="61">
        <v>0.06</v>
      </c>
      <c r="AM39" s="225">
        <f t="shared" si="14"/>
        <v>-9</v>
      </c>
      <c r="AN39" s="18">
        <v>3.5000000000000001E-3</v>
      </c>
      <c r="AP39" s="22">
        <f t="shared" si="15"/>
        <v>-7</v>
      </c>
      <c r="AQ39" s="53" t="s">
        <v>978</v>
      </c>
      <c r="AU39" s="268" t="s">
        <v>1494</v>
      </c>
      <c r="AW39" s="376" t="s">
        <v>1648</v>
      </c>
      <c r="AX39" s="376" t="s">
        <v>1649</v>
      </c>
      <c r="AY39" s="369" t="s">
        <v>1650</v>
      </c>
      <c r="AZ39" s="369" t="s">
        <v>1651</v>
      </c>
      <c r="BA39" s="369" t="s">
        <v>1652</v>
      </c>
      <c r="BB39" s="379" t="s">
        <v>1653</v>
      </c>
      <c r="BC39" s="369" t="s">
        <v>1654</v>
      </c>
      <c r="BD39" s="369" t="s">
        <v>1655</v>
      </c>
      <c r="BE39" s="369" t="s">
        <v>1656</v>
      </c>
      <c r="BF39" s="369" t="s">
        <v>1657</v>
      </c>
      <c r="BG39" s="23"/>
      <c r="BH39" s="1">
        <f t="shared" si="16"/>
        <v>33</v>
      </c>
      <c r="BI39" s="22">
        <f t="shared" si="17"/>
        <v>-7</v>
      </c>
      <c r="BJ39" s="30" t="s">
        <v>1658</v>
      </c>
    </row>
    <row r="40" spans="1:62" ht="15.75" customHeight="1" x14ac:dyDescent="0.2">
      <c r="A40" s="257"/>
      <c r="B40" s="208" t="s">
        <v>676</v>
      </c>
      <c r="C40" s="31">
        <f t="shared" si="0"/>
        <v>34</v>
      </c>
      <c r="D40" s="505">
        <f t="shared" si="1"/>
        <v>-10</v>
      </c>
      <c r="E40" t="s">
        <v>1659</v>
      </c>
      <c r="I40" s="264">
        <v>178.44</v>
      </c>
      <c r="J40" s="1" t="str">
        <f>$AO$1</f>
        <v>˅</v>
      </c>
      <c r="K40" s="1">
        <f t="shared" si="19"/>
        <v>-5</v>
      </c>
      <c r="L40" s="1" t="str">
        <f>$AO$1</f>
        <v>˅</v>
      </c>
      <c r="M40" s="1">
        <f t="shared" si="2"/>
        <v>-2.5</v>
      </c>
      <c r="N40" s="1" t="str">
        <f t="shared" si="22"/>
        <v>˅</v>
      </c>
      <c r="O40" s="1">
        <f t="shared" si="3"/>
        <v>0</v>
      </c>
      <c r="P40" s="240" t="s">
        <v>406</v>
      </c>
      <c r="Q40" s="1">
        <f t="shared" si="4"/>
        <v>0</v>
      </c>
      <c r="R40" s="370">
        <f t="shared" si="5"/>
        <v>0.41417910447761191</v>
      </c>
      <c r="S40" s="31">
        <f t="shared" si="6"/>
        <v>6</v>
      </c>
      <c r="T40" s="31">
        <v>196</v>
      </c>
      <c r="U40" s="31"/>
      <c r="V40" s="373">
        <v>12</v>
      </c>
      <c r="W40" s="374">
        <v>87</v>
      </c>
      <c r="X40" s="375">
        <v>35</v>
      </c>
      <c r="Y40" s="18">
        <v>-0.06</v>
      </c>
      <c r="Z40" s="1">
        <f t="shared" si="7"/>
        <v>-2</v>
      </c>
      <c r="AA40" s="3">
        <v>45656</v>
      </c>
      <c r="AB40" s="1">
        <v>188.96</v>
      </c>
      <c r="AC40" s="1">
        <f t="shared" si="8"/>
        <v>178.44</v>
      </c>
      <c r="AD40" s="18">
        <f t="shared" si="9"/>
        <v>-5.567315834038955E-2</v>
      </c>
      <c r="AE40" s="1">
        <f t="shared" si="10"/>
        <v>-2</v>
      </c>
      <c r="AF40" s="225">
        <v>-4</v>
      </c>
      <c r="AG40" s="225">
        <f t="shared" si="11"/>
        <v>2</v>
      </c>
      <c r="AH40" s="31">
        <v>-2</v>
      </c>
      <c r="AI40" s="1">
        <f t="shared" si="12"/>
        <v>0</v>
      </c>
      <c r="AJ40" s="61">
        <v>9</v>
      </c>
      <c r="AK40" s="1">
        <f t="shared" si="13"/>
        <v>2.5</v>
      </c>
      <c r="AL40" s="61">
        <v>0.03</v>
      </c>
      <c r="AM40" s="225">
        <f t="shared" si="14"/>
        <v>-9</v>
      </c>
      <c r="AN40" s="18">
        <v>3.5000000000000001E-3</v>
      </c>
      <c r="AP40" s="22">
        <f t="shared" si="15"/>
        <v>-10</v>
      </c>
      <c r="AQ40" s="53" t="s">
        <v>583</v>
      </c>
      <c r="AU40" s="268" t="s">
        <v>120</v>
      </c>
      <c r="AW40" s="130" t="s">
        <v>1660</v>
      </c>
      <c r="AX40" s="130" t="s">
        <v>341</v>
      </c>
      <c r="AY40" s="130" t="s">
        <v>1661</v>
      </c>
      <c r="AZ40" s="130" t="s">
        <v>1145</v>
      </c>
      <c r="BA40" s="130" t="s">
        <v>1662</v>
      </c>
      <c r="BB40" s="130" t="s">
        <v>349</v>
      </c>
      <c r="BC40" s="130" t="s">
        <v>1602</v>
      </c>
      <c r="BD40" s="130" t="s">
        <v>1663</v>
      </c>
      <c r="BE40" s="130" t="s">
        <v>1664</v>
      </c>
      <c r="BF40" s="368" t="s">
        <v>344</v>
      </c>
      <c r="BG40" s="23"/>
      <c r="BH40" s="1">
        <f t="shared" si="16"/>
        <v>34</v>
      </c>
      <c r="BI40" s="22">
        <f t="shared" si="17"/>
        <v>-10</v>
      </c>
      <c r="BJ40" s="249" t="s">
        <v>1665</v>
      </c>
    </row>
    <row r="41" spans="1:62" ht="15.75" customHeight="1" x14ac:dyDescent="0.2">
      <c r="A41" s="257"/>
      <c r="B41" s="208" t="s">
        <v>695</v>
      </c>
      <c r="C41" s="31">
        <f t="shared" si="0"/>
        <v>35</v>
      </c>
      <c r="D41" s="505">
        <f t="shared" si="1"/>
        <v>-12</v>
      </c>
      <c r="E41" t="s">
        <v>1666</v>
      </c>
      <c r="I41" s="264">
        <v>82.2</v>
      </c>
      <c r="J41" s="1" t="str">
        <f>$AO$1</f>
        <v>˅</v>
      </c>
      <c r="K41" s="1">
        <f t="shared" si="19"/>
        <v>-5</v>
      </c>
      <c r="L41" s="1" t="str">
        <f>$AO$1</f>
        <v>˅</v>
      </c>
      <c r="M41" s="1">
        <f t="shared" si="2"/>
        <v>-2.5</v>
      </c>
      <c r="N41" s="1" t="str">
        <f t="shared" si="22"/>
        <v>˅</v>
      </c>
      <c r="O41" s="1">
        <f t="shared" si="3"/>
        <v>0</v>
      </c>
      <c r="P41" s="240" t="s">
        <v>406</v>
      </c>
      <c r="Q41" s="1">
        <f t="shared" si="4"/>
        <v>0</v>
      </c>
      <c r="R41" s="370">
        <f t="shared" si="5"/>
        <v>0.39534883720930231</v>
      </c>
      <c r="S41" s="31">
        <f t="shared" si="6"/>
        <v>4</v>
      </c>
      <c r="T41" s="31">
        <v>84</v>
      </c>
      <c r="U41" s="31"/>
      <c r="V41" s="373">
        <v>9</v>
      </c>
      <c r="W41" s="374">
        <v>16</v>
      </c>
      <c r="X41" s="375">
        <v>18</v>
      </c>
      <c r="Y41" s="18">
        <v>-0.10100000000000001</v>
      </c>
      <c r="Z41" s="1">
        <f t="shared" si="7"/>
        <v>-2</v>
      </c>
      <c r="AA41" s="3">
        <v>45656</v>
      </c>
      <c r="AB41" s="1">
        <v>212.76</v>
      </c>
      <c r="AC41" s="1">
        <f t="shared" si="8"/>
        <v>82.2</v>
      </c>
      <c r="AD41" s="18">
        <f t="shared" si="9"/>
        <v>-0.61364918217710096</v>
      </c>
      <c r="AE41" s="1">
        <f t="shared" si="10"/>
        <v>-2</v>
      </c>
      <c r="AF41" s="225">
        <v>-1.5</v>
      </c>
      <c r="AG41" s="225">
        <f t="shared" si="11"/>
        <v>2</v>
      </c>
      <c r="AH41" s="31">
        <v>-14</v>
      </c>
      <c r="AI41" s="1">
        <f t="shared" si="12"/>
        <v>0</v>
      </c>
      <c r="AJ41" s="61">
        <v>22</v>
      </c>
      <c r="AK41" s="1">
        <f t="shared" si="13"/>
        <v>1.5</v>
      </c>
      <c r="AL41" s="61">
        <v>0.11</v>
      </c>
      <c r="AM41" s="225">
        <f t="shared" si="14"/>
        <v>-8</v>
      </c>
      <c r="AN41" s="18">
        <v>3.8999999999999998E-3</v>
      </c>
      <c r="AP41" s="22">
        <f t="shared" si="15"/>
        <v>-12</v>
      </c>
      <c r="AQ41" s="53" t="s">
        <v>1667</v>
      </c>
      <c r="AU41" s="268" t="s">
        <v>1668</v>
      </c>
      <c r="AW41" s="130" t="s">
        <v>1669</v>
      </c>
      <c r="AX41" s="130" t="s">
        <v>1670</v>
      </c>
      <c r="AY41" s="130" t="s">
        <v>948</v>
      </c>
      <c r="AZ41" s="130" t="s">
        <v>1671</v>
      </c>
      <c r="BA41" s="130" t="s">
        <v>1672</v>
      </c>
      <c r="BB41" s="130" t="s">
        <v>1673</v>
      </c>
      <c r="BC41" s="130" t="s">
        <v>1674</v>
      </c>
      <c r="BD41" s="130" t="s">
        <v>1675</v>
      </c>
      <c r="BE41" s="130" t="s">
        <v>1676</v>
      </c>
      <c r="BF41" s="368" t="s">
        <v>1677</v>
      </c>
      <c r="BG41" s="23"/>
      <c r="BH41" s="1">
        <f t="shared" si="16"/>
        <v>35</v>
      </c>
      <c r="BI41" s="22">
        <f t="shared" si="17"/>
        <v>-12</v>
      </c>
      <c r="BJ41" s="289"/>
    </row>
    <row r="42" spans="1:62" ht="15.75" customHeight="1" x14ac:dyDescent="0.2">
      <c r="A42" s="257"/>
      <c r="B42" s="208" t="s">
        <v>697</v>
      </c>
      <c r="C42" s="31">
        <f t="shared" si="0"/>
        <v>36</v>
      </c>
      <c r="D42" s="505">
        <f t="shared" si="1"/>
        <v>-15.5</v>
      </c>
      <c r="E42" t="s">
        <v>1678</v>
      </c>
      <c r="I42" s="264">
        <v>44.73</v>
      </c>
      <c r="J42" s="1" t="str">
        <f>$AO$1</f>
        <v>˅</v>
      </c>
      <c r="K42" s="1">
        <f t="shared" si="19"/>
        <v>-5</v>
      </c>
      <c r="L42" s="1" t="str">
        <f>$AO$1</f>
        <v>˅</v>
      </c>
      <c r="M42" s="1">
        <f t="shared" si="2"/>
        <v>-2.5</v>
      </c>
      <c r="N42" s="1" t="str">
        <f t="shared" si="22"/>
        <v>˅</v>
      </c>
      <c r="O42" s="1">
        <f t="shared" si="3"/>
        <v>0</v>
      </c>
      <c r="P42" s="240" t="s">
        <v>406</v>
      </c>
      <c r="Q42" s="1">
        <f t="shared" si="4"/>
        <v>0</v>
      </c>
      <c r="R42" s="370">
        <f t="shared" si="5"/>
        <v>0.33333333333333337</v>
      </c>
      <c r="S42" s="31">
        <f t="shared" si="6"/>
        <v>4</v>
      </c>
      <c r="T42" s="31">
        <v>49</v>
      </c>
      <c r="U42" s="31"/>
      <c r="V42" s="373">
        <v>5</v>
      </c>
      <c r="W42" s="374">
        <v>42</v>
      </c>
      <c r="X42" s="375">
        <v>31</v>
      </c>
      <c r="Y42" s="18">
        <v>-2.5999999999999999E-2</v>
      </c>
      <c r="Z42" s="1">
        <f t="shared" si="7"/>
        <v>-2</v>
      </c>
      <c r="AA42" s="3">
        <v>45656</v>
      </c>
      <c r="AB42" s="1">
        <v>44.96</v>
      </c>
      <c r="AC42" s="1">
        <f t="shared" si="8"/>
        <v>44.73</v>
      </c>
      <c r="AD42" s="18">
        <f t="shared" si="9"/>
        <v>-5.1156583629894123E-3</v>
      </c>
      <c r="AE42" s="1">
        <f t="shared" si="10"/>
        <v>-4</v>
      </c>
      <c r="AF42" s="225">
        <v>-4.5</v>
      </c>
      <c r="AG42" s="225">
        <f t="shared" si="11"/>
        <v>2</v>
      </c>
      <c r="AH42" s="31">
        <v>-12</v>
      </c>
      <c r="AI42" s="1">
        <f t="shared" si="12"/>
        <v>0</v>
      </c>
      <c r="AJ42" s="61">
        <v>33</v>
      </c>
      <c r="AK42" s="1">
        <f t="shared" si="13"/>
        <v>1</v>
      </c>
      <c r="AL42" s="61">
        <v>0.01</v>
      </c>
      <c r="AM42" s="225">
        <f t="shared" si="14"/>
        <v>-9</v>
      </c>
      <c r="AN42" s="18">
        <v>1E-3</v>
      </c>
      <c r="AP42" s="22">
        <f t="shared" si="15"/>
        <v>-15.5</v>
      </c>
      <c r="AQ42" s="53" t="s">
        <v>1679</v>
      </c>
      <c r="AU42" s="268" t="s">
        <v>1375</v>
      </c>
      <c r="AW42" s="130" t="s">
        <v>1680</v>
      </c>
      <c r="AX42" s="130" t="s">
        <v>1681</v>
      </c>
      <c r="AY42" s="130" t="s">
        <v>1116</v>
      </c>
      <c r="AZ42" s="130" t="s">
        <v>1509</v>
      </c>
      <c r="BA42" s="130" t="s">
        <v>1625</v>
      </c>
      <c r="BB42" s="130" t="s">
        <v>1682</v>
      </c>
      <c r="BC42" s="130" t="s">
        <v>1683</v>
      </c>
      <c r="BD42" s="130" t="s">
        <v>798</v>
      </c>
      <c r="BE42" s="130" t="s">
        <v>1684</v>
      </c>
      <c r="BF42" s="130" t="s">
        <v>327</v>
      </c>
      <c r="BG42" s="23"/>
      <c r="BH42" s="1">
        <f t="shared" si="16"/>
        <v>36</v>
      </c>
      <c r="BI42" s="22">
        <f t="shared" si="17"/>
        <v>-15.5</v>
      </c>
      <c r="BJ42" s="30" t="s">
        <v>862</v>
      </c>
    </row>
    <row r="43" spans="1:62" ht="15.75" customHeight="1" x14ac:dyDescent="0.2">
      <c r="A43" s="257"/>
      <c r="B43" s="208"/>
      <c r="C43" s="208"/>
      <c r="D43" s="208"/>
      <c r="I43" s="2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8"/>
      <c r="Z43" s="1"/>
      <c r="AA43" s="3"/>
      <c r="AB43" s="1"/>
      <c r="AC43" s="1"/>
      <c r="AD43" s="18"/>
      <c r="AE43" s="1"/>
      <c r="AF43" s="225"/>
      <c r="AG43" s="225"/>
      <c r="AH43" s="1"/>
      <c r="AI43" s="1"/>
      <c r="AJ43" s="1"/>
      <c r="AK43" s="1"/>
      <c r="AL43" s="61"/>
      <c r="AM43" s="225"/>
      <c r="AN43" s="18"/>
      <c r="AP43" s="22"/>
      <c r="AQ43" s="53"/>
      <c r="AU43" s="268"/>
      <c r="BF43" s="23"/>
      <c r="BG43" s="23"/>
      <c r="BH43" s="1"/>
      <c r="BI43" s="22"/>
      <c r="BJ43" s="30"/>
    </row>
    <row r="44" spans="1:62" x14ac:dyDescent="0.2">
      <c r="A44" s="266"/>
      <c r="AP44" s="80">
        <f>AVERAGE(AP7:AP42)</f>
        <v>19.625</v>
      </c>
      <c r="BH44" s="1"/>
      <c r="BI44" s="22">
        <f>AVERAGE(BI7:BI40)</f>
        <v>21.588235294117649</v>
      </c>
    </row>
    <row r="45" spans="1:62" hidden="1" x14ac:dyDescent="0.2">
      <c r="A45" s="266"/>
      <c r="BH45" s="1"/>
      <c r="BI45" s="1"/>
    </row>
    <row r="46" spans="1:62" hidden="1" x14ac:dyDescent="0.2">
      <c r="A46" s="266"/>
      <c r="BH46" s="1"/>
      <c r="BI46" s="1"/>
    </row>
    <row r="47" spans="1:62" hidden="1" x14ac:dyDescent="0.2">
      <c r="A47" s="266"/>
      <c r="BH47" s="1"/>
      <c r="BI47" s="1"/>
    </row>
    <row r="48" spans="1:62" ht="15" hidden="1" customHeight="1" x14ac:dyDescent="0.2">
      <c r="A48" s="266"/>
      <c r="B48" s="30" t="s">
        <v>1685</v>
      </c>
      <c r="C48" s="30"/>
      <c r="D48" s="3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8"/>
      <c r="Z48" s="18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BI48" s="1"/>
    </row>
    <row r="49" spans="1:59" ht="15.75" hidden="1" customHeight="1" x14ac:dyDescent="0.2">
      <c r="A49" s="257"/>
      <c r="B49" s="53"/>
      <c r="C49" s="53"/>
      <c r="D49" s="53"/>
      <c r="I49" s="265"/>
      <c r="Y49" s="260"/>
      <c r="Z49" s="260"/>
      <c r="AA49" s="260"/>
      <c r="AB49" s="260"/>
      <c r="AC49" s="260"/>
      <c r="AD49" s="260"/>
      <c r="AE49" s="260"/>
      <c r="AH49" s="260"/>
      <c r="AI49" s="260"/>
      <c r="AJ49" s="260"/>
      <c r="AK49" s="260"/>
      <c r="AL49" s="260"/>
      <c r="AM49" s="260"/>
      <c r="AN49" s="30"/>
    </row>
    <row r="50" spans="1:59" hidden="1" x14ac:dyDescent="0.2">
      <c r="A50" s="257"/>
      <c r="B50" s="1" t="s">
        <v>1686</v>
      </c>
      <c r="C50" s="1"/>
      <c r="D50" s="1"/>
      <c r="E50" t="s">
        <v>1687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61"/>
      <c r="AB50" s="261"/>
      <c r="AC50" s="3"/>
      <c r="AD50" s="184"/>
      <c r="AE50" s="184"/>
      <c r="AF50" s="2"/>
      <c r="AG50" s="2"/>
      <c r="AH50" s="2"/>
      <c r="AI50" s="2"/>
      <c r="AJ50" s="2"/>
      <c r="AK50" s="2"/>
      <c r="AL50" s="2"/>
      <c r="AM50" s="2"/>
      <c r="AN50" s="2"/>
      <c r="AQ50" t="s">
        <v>1688</v>
      </c>
    </row>
    <row r="51" spans="1:59" hidden="1" x14ac:dyDescent="0.2">
      <c r="A51" s="257"/>
      <c r="B51" s="1"/>
      <c r="C51" s="1"/>
      <c r="D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61"/>
      <c r="AB51" s="261"/>
      <c r="AC51" s="3"/>
      <c r="AD51" s="184"/>
      <c r="AE51" s="184"/>
      <c r="AF51" s="2"/>
      <c r="AG51" s="2"/>
      <c r="AH51" s="2"/>
      <c r="AI51" s="2"/>
      <c r="AJ51" s="2"/>
      <c r="AK51" s="2"/>
      <c r="AL51" s="2"/>
      <c r="AM51" s="2"/>
      <c r="AN51" s="2"/>
      <c r="AQ51" t="s">
        <v>1689</v>
      </c>
    </row>
    <row r="52" spans="1:59" hidden="1" x14ac:dyDescent="0.2">
      <c r="A52" s="257"/>
      <c r="B52" s="1"/>
      <c r="C52" s="1"/>
      <c r="D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61"/>
      <c r="AB52" s="261"/>
      <c r="AC52" s="3"/>
      <c r="AD52" s="184"/>
      <c r="AE52" s="184"/>
      <c r="AF52" s="2"/>
      <c r="AG52" s="2"/>
      <c r="AH52" s="2"/>
      <c r="AI52" s="2"/>
      <c r="AJ52" s="2"/>
      <c r="AK52" s="2"/>
      <c r="AL52" s="2"/>
      <c r="AM52" s="2"/>
      <c r="AN52" s="2"/>
      <c r="AQ52" t="s">
        <v>1690</v>
      </c>
    </row>
    <row r="53" spans="1:59" ht="15.75" hidden="1" customHeight="1" x14ac:dyDescent="0.2">
      <c r="A53" s="257"/>
      <c r="B53" s="1"/>
      <c r="C53" s="1"/>
      <c r="D53" s="1"/>
      <c r="E53" t="s">
        <v>1691</v>
      </c>
      <c r="J53" s="265"/>
      <c r="K53" s="265"/>
      <c r="Y53" s="1"/>
      <c r="Z53" s="1"/>
      <c r="AF53" s="263"/>
      <c r="AG53" s="263"/>
      <c r="AH53" s="269"/>
      <c r="AI53" s="269"/>
      <c r="AJ53" s="269"/>
      <c r="AK53" s="269"/>
      <c r="AL53" s="263"/>
      <c r="AM53" s="263"/>
      <c r="AO53" s="188"/>
      <c r="AP53" s="188"/>
      <c r="AQ53" t="s">
        <v>1692</v>
      </c>
    </row>
    <row r="54" spans="1:59" ht="15.75" hidden="1" customHeight="1" x14ac:dyDescent="0.2">
      <c r="A54" s="257"/>
      <c r="B54" s="1"/>
      <c r="C54" s="1"/>
      <c r="D54" s="1"/>
      <c r="J54" s="265"/>
      <c r="K54" s="265"/>
      <c r="Y54" s="1"/>
      <c r="Z54" s="1"/>
      <c r="AF54" s="263"/>
      <c r="AG54" s="263"/>
      <c r="AH54" s="269"/>
      <c r="AI54" s="269"/>
      <c r="AJ54" s="269"/>
      <c r="AK54" s="269"/>
      <c r="AL54" s="263"/>
      <c r="AM54" s="263"/>
      <c r="AO54" s="188"/>
      <c r="AP54" s="188"/>
      <c r="AQ54" t="s">
        <v>1693</v>
      </c>
    </row>
    <row r="55" spans="1:59" ht="15.75" hidden="1" customHeight="1" x14ac:dyDescent="0.2">
      <c r="A55" s="257"/>
      <c r="B55" s="1"/>
      <c r="C55" s="1"/>
      <c r="D55" s="1"/>
      <c r="J55" s="265"/>
      <c r="K55" s="265"/>
      <c r="Y55" s="1"/>
      <c r="Z55" s="1"/>
      <c r="AF55" s="263"/>
      <c r="AG55" s="263"/>
      <c r="AH55" s="269"/>
      <c r="AI55" s="269"/>
      <c r="AJ55" s="269"/>
      <c r="AK55" s="269"/>
      <c r="AL55" s="263"/>
      <c r="AM55" s="263"/>
      <c r="AO55" s="188"/>
      <c r="AP55" s="188"/>
      <c r="AQ55" t="s">
        <v>1694</v>
      </c>
    </row>
    <row r="56" spans="1:59" hidden="1" x14ac:dyDescent="0.2">
      <c r="A56" s="266"/>
      <c r="B56" s="208"/>
      <c r="C56" s="208"/>
      <c r="D56" s="208"/>
      <c r="E56" t="s">
        <v>1695</v>
      </c>
      <c r="I56" s="264"/>
      <c r="J56" s="1"/>
      <c r="K56" s="1"/>
      <c r="L56" s="1"/>
      <c r="M56" s="1"/>
      <c r="N56" s="1"/>
      <c r="O56" s="1"/>
      <c r="P56" s="1"/>
      <c r="Q56" s="176"/>
      <c r="R56" s="176"/>
      <c r="S56" s="176"/>
      <c r="T56" s="176"/>
      <c r="U56" s="176"/>
      <c r="V56" s="176"/>
      <c r="W56" s="176"/>
      <c r="X56" s="176"/>
      <c r="Y56" s="18"/>
      <c r="Z56" s="18"/>
      <c r="AA56" s="3"/>
      <c r="AB56" s="1"/>
      <c r="AC56" s="1"/>
      <c r="AD56" s="18"/>
      <c r="AE56" s="18"/>
      <c r="AF56" s="225"/>
      <c r="AG56" s="225"/>
      <c r="AH56" s="1"/>
      <c r="AI56" s="1"/>
      <c r="AJ56" s="1"/>
      <c r="AK56" s="1"/>
      <c r="AL56" s="61"/>
      <c r="AM56" s="61"/>
      <c r="AN56" s="18"/>
      <c r="AQ56" t="s">
        <v>1696</v>
      </c>
    </row>
    <row r="57" spans="1:59" hidden="1" x14ac:dyDescent="0.2">
      <c r="A57" s="266"/>
      <c r="B57" s="208"/>
      <c r="C57" s="208"/>
      <c r="D57" s="208"/>
      <c r="I57" s="264"/>
      <c r="J57" s="1"/>
      <c r="K57" s="1"/>
      <c r="L57" s="1"/>
      <c r="M57" s="1"/>
      <c r="N57" s="1"/>
      <c r="O57" s="1"/>
      <c r="P57" s="1"/>
      <c r="Q57" s="176"/>
      <c r="R57" s="176"/>
      <c r="S57" s="176"/>
      <c r="T57" s="176"/>
      <c r="U57" s="176"/>
      <c r="V57" s="176"/>
      <c r="W57" s="176"/>
      <c r="X57" s="176"/>
      <c r="Y57" s="18"/>
      <c r="Z57" s="18"/>
      <c r="AA57" s="3"/>
      <c r="AB57" s="1"/>
      <c r="AC57" s="1"/>
      <c r="AD57" s="18"/>
      <c r="AE57" s="18"/>
      <c r="AF57" s="225"/>
      <c r="AG57" s="225"/>
      <c r="AH57" s="1"/>
      <c r="AI57" s="1"/>
      <c r="AJ57" s="1"/>
      <c r="AK57" s="1"/>
      <c r="AL57" s="61"/>
      <c r="AM57" s="61"/>
      <c r="AN57" s="18"/>
      <c r="AQ57" t="s">
        <v>1697</v>
      </c>
    </row>
    <row r="58" spans="1:59" hidden="1" x14ac:dyDescent="0.2">
      <c r="A58" s="266"/>
      <c r="B58" s="208"/>
      <c r="C58" s="208"/>
      <c r="D58" s="208"/>
      <c r="I58" s="264"/>
      <c r="J58" s="1"/>
      <c r="K58" s="1"/>
      <c r="L58" s="1"/>
      <c r="M58" s="1"/>
      <c r="N58" s="1"/>
      <c r="O58" s="1"/>
      <c r="P58" s="1"/>
      <c r="Q58" s="176"/>
      <c r="R58" s="176"/>
      <c r="S58" s="176"/>
      <c r="T58" s="176"/>
      <c r="U58" s="176"/>
      <c r="V58" s="176"/>
      <c r="W58" s="176"/>
      <c r="X58" s="176"/>
      <c r="Y58" s="18"/>
      <c r="Z58" s="18"/>
      <c r="AA58" s="3"/>
      <c r="AB58" s="1"/>
      <c r="AC58" s="1"/>
      <c r="AD58" s="18"/>
      <c r="AE58" s="18"/>
      <c r="AF58" s="225"/>
      <c r="AG58" s="225"/>
      <c r="AH58" s="1"/>
      <c r="AI58" s="1"/>
      <c r="AJ58" s="1"/>
      <c r="AK58" s="1"/>
      <c r="AL58" s="61"/>
      <c r="AM58" s="61"/>
      <c r="AN58" s="18"/>
      <c r="AQ58" t="s">
        <v>1698</v>
      </c>
    </row>
    <row r="59" spans="1:59" hidden="1" x14ac:dyDescent="0.2">
      <c r="B59" s="1"/>
      <c r="C59" s="1"/>
      <c r="D59" s="1"/>
    </row>
    <row r="60" spans="1:59" ht="15.75" customHeight="1" x14ac:dyDescent="0.2">
      <c r="A60" s="257"/>
      <c r="B60" s="262" t="s">
        <v>1699</v>
      </c>
      <c r="C60" s="262"/>
      <c r="D60" s="262"/>
      <c r="I60" s="264"/>
      <c r="J60" s="264"/>
      <c r="K60" s="26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8"/>
      <c r="Z60" s="18"/>
      <c r="AA60" s="3"/>
      <c r="AB60" s="1"/>
      <c r="AC60" s="1"/>
      <c r="AD60" s="18"/>
      <c r="AE60" s="18"/>
      <c r="AF60" s="2"/>
      <c r="AG60" s="2"/>
      <c r="AH60" s="2"/>
      <c r="AI60" s="2"/>
      <c r="AJ60" s="2"/>
      <c r="AK60" s="2"/>
      <c r="AL60" s="2"/>
      <c r="AM60" s="2"/>
      <c r="AN60" s="18"/>
      <c r="AQ60" s="53"/>
    </row>
    <row r="61" spans="1:59" ht="15.75" customHeight="1" x14ac:dyDescent="0.2">
      <c r="A61" s="257"/>
      <c r="B61" s="208"/>
      <c r="C61" s="208"/>
      <c r="D61" s="208"/>
      <c r="I61" s="264"/>
      <c r="J61" s="264"/>
      <c r="K61" s="26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8"/>
      <c r="Z61" s="18"/>
      <c r="AA61" s="3"/>
      <c r="AB61" s="1"/>
      <c r="AC61" s="1"/>
      <c r="AD61" s="18"/>
      <c r="AE61" s="18"/>
      <c r="AF61" s="2"/>
      <c r="AG61" s="2"/>
      <c r="AH61" s="2"/>
      <c r="AI61" s="2"/>
      <c r="AJ61" s="2"/>
      <c r="AK61" s="2"/>
      <c r="AL61" s="2"/>
      <c r="AM61" s="2"/>
      <c r="AN61" s="18"/>
      <c r="AQ61" s="53"/>
    </row>
    <row r="62" spans="1:59" ht="15.75" customHeight="1" x14ac:dyDescent="0.2">
      <c r="A62" s="257"/>
      <c r="B62" s="208" t="s">
        <v>1700</v>
      </c>
      <c r="C62" s="208"/>
      <c r="D62" s="208"/>
      <c r="E62" t="s">
        <v>1701</v>
      </c>
      <c r="I62" s="264">
        <v>590.07000000000005</v>
      </c>
      <c r="J62" s="1" t="str">
        <f>AO1</f>
        <v>˅</v>
      </c>
      <c r="K62" s="1"/>
      <c r="L62" s="1" t="str">
        <f>AO1</f>
        <v>˅</v>
      </c>
      <c r="M62" s="1"/>
      <c r="N62" s="1" t="str">
        <f>AO1</f>
        <v>˅</v>
      </c>
      <c r="O62" s="1"/>
      <c r="P62" s="177" t="s">
        <v>403</v>
      </c>
      <c r="Q62" s="1"/>
      <c r="R62" s="370">
        <f t="shared" ref="R62:R68" si="23">(((V62*10)+(W62*5)+(X62*0))/(V62+W62+X62))/10</f>
        <v>0.42631578947368426</v>
      </c>
      <c r="S62" s="31">
        <f t="shared" ref="S62:S68" si="24">IF(R62&gt;0.9,20,IF(R62&gt;0.85,19,IF(R62&gt;0.8,18,IF(R62&gt;0.75,16,IF(R62&gt;0.7,14,IF(R62&gt;0.65,12,IF(R62&gt;0.6,10,IF(R62&gt;0.5,8,IF(R62&gt;0.4,6,IF(R62&gt;0.3,4,IF(R62&gt;0.2,2,IF(R62&gt;0.1,1,IF(R62&gt;0,1,0)))))))))))))</f>
        <v>6</v>
      </c>
      <c r="T62" s="31"/>
      <c r="U62" s="31"/>
      <c r="V62" s="373">
        <v>19</v>
      </c>
      <c r="W62" s="374">
        <v>43</v>
      </c>
      <c r="X62" s="375">
        <v>33</v>
      </c>
      <c r="Y62" s="18">
        <v>0.16900000000000001</v>
      </c>
      <c r="Z62" s="18"/>
      <c r="AA62" s="3">
        <v>44925</v>
      </c>
      <c r="AB62" s="1">
        <v>511.23</v>
      </c>
      <c r="AC62" s="1">
        <f t="shared" ref="AC62:AC68" si="25">I62</f>
        <v>590.07000000000005</v>
      </c>
      <c r="AD62" s="18">
        <f t="shared" ref="AD62:AD68" si="26">(AC62-AB62)/AB62</f>
        <v>0.15421630186021953</v>
      </c>
      <c r="AE62" s="18"/>
      <c r="AF62" s="225">
        <v>-2</v>
      </c>
      <c r="AG62" s="225"/>
      <c r="AH62" s="1">
        <v>-5</v>
      </c>
      <c r="AI62" s="1"/>
      <c r="AJ62" s="61">
        <v>8</v>
      </c>
      <c r="AK62" s="1"/>
      <c r="AL62" s="61">
        <v>0.37</v>
      </c>
      <c r="AM62" s="61"/>
      <c r="AN62" s="18">
        <v>2E-3</v>
      </c>
      <c r="AQ62" s="53" t="s">
        <v>1702</v>
      </c>
      <c r="AW62" s="130" t="s">
        <v>1116</v>
      </c>
      <c r="AX62" s="130" t="s">
        <v>311</v>
      </c>
      <c r="AY62" s="130" t="s">
        <v>306</v>
      </c>
      <c r="AZ62" s="130" t="s">
        <v>307</v>
      </c>
      <c r="BA62" s="130" t="s">
        <v>871</v>
      </c>
      <c r="BB62" s="130" t="s">
        <v>595</v>
      </c>
      <c r="BC62" s="130" t="s">
        <v>303</v>
      </c>
      <c r="BD62" s="130" t="s">
        <v>798</v>
      </c>
      <c r="BE62" s="377" t="s">
        <v>327</v>
      </c>
      <c r="BF62" s="130" t="s">
        <v>1510</v>
      </c>
      <c r="BG62" s="23"/>
    </row>
    <row r="63" spans="1:59" ht="15.75" customHeight="1" x14ac:dyDescent="0.2">
      <c r="A63" s="257"/>
      <c r="B63" s="208" t="s">
        <v>1703</v>
      </c>
      <c r="C63" s="208"/>
      <c r="D63" s="208"/>
      <c r="E63" t="s">
        <v>1704</v>
      </c>
      <c r="I63" s="264">
        <v>659.03</v>
      </c>
      <c r="J63" s="1" t="str">
        <f>AO1</f>
        <v>˅</v>
      </c>
      <c r="K63" s="1"/>
      <c r="L63" s="1" t="str">
        <f>AO1</f>
        <v>˅</v>
      </c>
      <c r="M63" s="1"/>
      <c r="N63" s="1" t="str">
        <f>AO1</f>
        <v>˅</v>
      </c>
      <c r="O63" s="1"/>
      <c r="P63" s="177" t="s">
        <v>403</v>
      </c>
      <c r="Q63" s="1"/>
      <c r="R63" s="370">
        <f t="shared" si="23"/>
        <v>0.42828685258964139</v>
      </c>
      <c r="S63" s="31">
        <f t="shared" si="24"/>
        <v>6</v>
      </c>
      <c r="T63" s="31"/>
      <c r="U63" s="31"/>
      <c r="V63" s="373">
        <v>91</v>
      </c>
      <c r="W63" s="374">
        <v>248</v>
      </c>
      <c r="X63" s="375">
        <v>163</v>
      </c>
      <c r="Y63" s="18">
        <v>0.11</v>
      </c>
      <c r="Z63" s="18"/>
      <c r="AA63" s="3">
        <v>44925</v>
      </c>
      <c r="AB63" s="1">
        <v>586.08000000000004</v>
      </c>
      <c r="AC63" s="1">
        <f t="shared" si="25"/>
        <v>659.03</v>
      </c>
      <c r="AD63" s="18">
        <f t="shared" si="26"/>
        <v>0.12447106197106185</v>
      </c>
      <c r="AE63" s="18"/>
      <c r="AF63" s="225">
        <v>-1</v>
      </c>
      <c r="AG63" s="225"/>
      <c r="AH63" s="1">
        <v>-5</v>
      </c>
      <c r="AI63" s="1"/>
      <c r="AJ63" s="61">
        <v>13</v>
      </c>
      <c r="AK63" s="1"/>
      <c r="AL63" s="61">
        <v>0.82</v>
      </c>
      <c r="AM63" s="61"/>
      <c r="AN63" s="18">
        <v>8.9999999999999998E-4</v>
      </c>
      <c r="AQ63" s="53" t="s">
        <v>19</v>
      </c>
      <c r="AW63" s="130" t="s">
        <v>1116</v>
      </c>
      <c r="AX63" s="130" t="s">
        <v>311</v>
      </c>
      <c r="AY63" s="130" t="s">
        <v>306</v>
      </c>
      <c r="AZ63" s="130" t="s">
        <v>871</v>
      </c>
      <c r="BA63" s="130" t="s">
        <v>595</v>
      </c>
      <c r="BB63" s="130" t="s">
        <v>327</v>
      </c>
      <c r="BC63" s="130" t="s">
        <v>1705</v>
      </c>
      <c r="BD63" s="130" t="s">
        <v>1510</v>
      </c>
      <c r="BE63" s="130" t="s">
        <v>1020</v>
      </c>
      <c r="BF63" s="130" t="s">
        <v>307</v>
      </c>
      <c r="BG63" s="23"/>
    </row>
    <row r="64" spans="1:59" ht="15.75" customHeight="1" x14ac:dyDescent="0.2">
      <c r="A64" s="257"/>
      <c r="B64" s="208" t="s">
        <v>1706</v>
      </c>
      <c r="C64" s="208"/>
      <c r="D64" s="208"/>
      <c r="E64" t="s">
        <v>1707</v>
      </c>
      <c r="I64" s="264">
        <v>462.57</v>
      </c>
      <c r="J64" s="1" t="str">
        <f>AO1</f>
        <v>˅</v>
      </c>
      <c r="K64" s="1"/>
      <c r="L64" s="1" t="str">
        <f>AO1</f>
        <v>˅</v>
      </c>
      <c r="M64" s="1"/>
      <c r="N64" s="1" t="str">
        <f>AO1</f>
        <v>˅</v>
      </c>
      <c r="O64" s="1"/>
      <c r="P64" s="175" t="s">
        <v>404</v>
      </c>
      <c r="Q64" s="1"/>
      <c r="R64" s="370">
        <f t="shared" si="23"/>
        <v>0.5</v>
      </c>
      <c r="S64" s="31">
        <f t="shared" si="24"/>
        <v>6</v>
      </c>
      <c r="T64" s="31"/>
      <c r="U64" s="31"/>
      <c r="V64" s="373">
        <v>8</v>
      </c>
      <c r="W64" s="374">
        <v>14</v>
      </c>
      <c r="X64" s="375">
        <v>8</v>
      </c>
      <c r="Y64" s="18">
        <v>5.3999999999999999E-2</v>
      </c>
      <c r="Z64" s="18"/>
      <c r="AA64" s="3">
        <v>44925</v>
      </c>
      <c r="AB64" s="1">
        <v>424.71</v>
      </c>
      <c r="AC64" s="1">
        <f t="shared" si="25"/>
        <v>462.57</v>
      </c>
      <c r="AD64" s="18">
        <f t="shared" si="26"/>
        <v>8.9143180052270996E-2</v>
      </c>
      <c r="AE64" s="18"/>
      <c r="AF64" s="225">
        <v>-1</v>
      </c>
      <c r="AG64" s="225"/>
      <c r="AH64" s="1">
        <v>-8</v>
      </c>
      <c r="AI64" s="1"/>
      <c r="AJ64" s="61">
        <v>16</v>
      </c>
      <c r="AK64" s="1"/>
      <c r="AL64" s="61">
        <v>0.35</v>
      </c>
      <c r="AM64" s="61"/>
      <c r="AN64" s="18">
        <v>1.6000000000000001E-3</v>
      </c>
      <c r="AQ64" s="53" t="s">
        <v>1708</v>
      </c>
      <c r="AW64" s="130" t="s">
        <v>1004</v>
      </c>
      <c r="AX64" s="130" t="s">
        <v>1565</v>
      </c>
      <c r="AY64" s="130" t="s">
        <v>311</v>
      </c>
      <c r="AZ64" s="130" t="s">
        <v>789</v>
      </c>
      <c r="BA64" s="130" t="s">
        <v>917</v>
      </c>
      <c r="BB64" s="130" t="s">
        <v>1356</v>
      </c>
      <c r="BC64" s="130" t="s">
        <v>1623</v>
      </c>
      <c r="BD64" s="130" t="s">
        <v>971</v>
      </c>
      <c r="BE64" s="130" t="s">
        <v>1568</v>
      </c>
      <c r="BF64" s="130" t="s">
        <v>1135</v>
      </c>
      <c r="BG64" s="23"/>
    </row>
    <row r="65" spans="1:62" ht="15.75" customHeight="1" x14ac:dyDescent="0.2">
      <c r="A65" s="257"/>
      <c r="B65" s="208" t="s">
        <v>1709</v>
      </c>
      <c r="C65" s="208"/>
      <c r="D65" s="208"/>
      <c r="E65" t="s">
        <v>1710</v>
      </c>
      <c r="I65" s="264">
        <v>102.6</v>
      </c>
      <c r="J65" s="1" t="str">
        <f>AO1</f>
        <v>˅</v>
      </c>
      <c r="K65" s="1"/>
      <c r="L65" s="1" t="str">
        <f>AO1</f>
        <v>˅</v>
      </c>
      <c r="M65" s="1"/>
      <c r="N65" s="1" t="str">
        <f>AO1</f>
        <v>˅</v>
      </c>
      <c r="O65" s="1"/>
      <c r="P65" s="177" t="s">
        <v>403</v>
      </c>
      <c r="Q65" s="1"/>
      <c r="R65" s="370">
        <f t="shared" si="23"/>
        <v>0.36976744186046512</v>
      </c>
      <c r="S65" s="31">
        <f t="shared" si="24"/>
        <v>4</v>
      </c>
      <c r="T65" s="31"/>
      <c r="U65" s="31"/>
      <c r="V65" s="373">
        <v>25</v>
      </c>
      <c r="W65" s="374">
        <v>109</v>
      </c>
      <c r="X65" s="375">
        <v>81</v>
      </c>
      <c r="Y65" s="18">
        <v>0.189</v>
      </c>
      <c r="Z65" s="18"/>
      <c r="AA65" s="3">
        <v>44925</v>
      </c>
      <c r="AB65" s="1">
        <v>87.9</v>
      </c>
      <c r="AC65" s="1">
        <f t="shared" si="25"/>
        <v>102.6</v>
      </c>
      <c r="AD65" s="18">
        <f t="shared" si="26"/>
        <v>0.16723549488054593</v>
      </c>
      <c r="AE65" s="18"/>
      <c r="AF65" s="225">
        <v>-1.5</v>
      </c>
      <c r="AG65" s="225"/>
      <c r="AH65" s="1">
        <v>-1</v>
      </c>
      <c r="AI65" s="1"/>
      <c r="AJ65" s="61">
        <v>9</v>
      </c>
      <c r="AK65" s="1"/>
      <c r="AL65" s="61">
        <v>0.53</v>
      </c>
      <c r="AN65" s="18">
        <v>4.0000000000000002E-4</v>
      </c>
      <c r="AP65" s="22"/>
      <c r="AQ65" s="53" t="s">
        <v>1711</v>
      </c>
      <c r="AW65" s="130" t="s">
        <v>1116</v>
      </c>
      <c r="AX65" s="130" t="s">
        <v>311</v>
      </c>
      <c r="AY65" s="130" t="s">
        <v>306</v>
      </c>
      <c r="AZ65" s="130" t="s">
        <v>595</v>
      </c>
      <c r="BA65" s="130" t="s">
        <v>871</v>
      </c>
      <c r="BB65" s="130" t="s">
        <v>327</v>
      </c>
      <c r="BC65" s="130" t="s">
        <v>1510</v>
      </c>
      <c r="BD65" s="130" t="s">
        <v>1020</v>
      </c>
      <c r="BE65" s="130" t="s">
        <v>307</v>
      </c>
      <c r="BF65" s="130" t="s">
        <v>303</v>
      </c>
      <c r="BG65" s="23"/>
    </row>
    <row r="66" spans="1:62" ht="15.75" customHeight="1" x14ac:dyDescent="0.2">
      <c r="A66" s="257"/>
      <c r="B66" s="208" t="s">
        <v>1712</v>
      </c>
      <c r="C66" s="208"/>
      <c r="D66" s="208"/>
      <c r="E66" t="s">
        <v>1713</v>
      </c>
      <c r="I66" s="22">
        <v>55.24</v>
      </c>
      <c r="J66" s="1" t="str">
        <f>AO1</f>
        <v>˅</v>
      </c>
      <c r="K66" s="1"/>
      <c r="L66" s="1" t="str">
        <f>AO1</f>
        <v>˅</v>
      </c>
      <c r="M66" s="1"/>
      <c r="N66" s="1" t="str">
        <f>AO1</f>
        <v>˅</v>
      </c>
      <c r="O66" s="1">
        <f>IF(N66=$AH$1,2,IF(N66=$AN$1,1,IF(N66=$AO$1,0)))</f>
        <v>0</v>
      </c>
      <c r="P66" s="239" t="s">
        <v>402</v>
      </c>
      <c r="Q66" s="1">
        <f>IF(P66=$Q$1,20,IF(P66=$Y$1,18,IF(P66=$AA$1,14,IF(P66=$AB$1,10,IF(P66=$AC$1,5,IF(P66=$AD$1,0,IF(P66=$AE$1,-5)))))))</f>
        <v>18</v>
      </c>
      <c r="R66" s="370">
        <f t="shared" si="23"/>
        <v>0.4338422391857506</v>
      </c>
      <c r="S66" s="31">
        <f t="shared" si="24"/>
        <v>6</v>
      </c>
      <c r="T66" s="31"/>
      <c r="U66" s="31"/>
      <c r="V66" s="373">
        <v>77</v>
      </c>
      <c r="W66" s="374">
        <v>187</v>
      </c>
      <c r="X66" s="375">
        <v>129</v>
      </c>
      <c r="Y66" s="18">
        <v>1.7999999999999999E-2</v>
      </c>
      <c r="Z66" s="1"/>
      <c r="AA66" s="3">
        <v>44925</v>
      </c>
      <c r="AB66" s="1">
        <v>51.14</v>
      </c>
      <c r="AC66" s="1">
        <f t="shared" si="25"/>
        <v>55.24</v>
      </c>
      <c r="AD66" s="18">
        <f t="shared" si="26"/>
        <v>8.0172076652326979E-2</v>
      </c>
      <c r="AE66" s="1">
        <f>IF(AD66&gt;0.05,4,IF(AD66&gt;0,2,IF(AD66&lt;-0.05,-2,IF(AD66&lt;0.1,-4))))</f>
        <v>4</v>
      </c>
      <c r="AF66" s="225">
        <v>2.5</v>
      </c>
      <c r="AG66" s="225">
        <f>IF(AF66&gt;5,-1,IF(AF66&gt;4,0,IF(AF66&gt;3,2,IF(AF66&gt;2,2,IF(AF66&gt;1,2, IF(AF66=0,2,IF(AF66&lt;-5,-2,IF(AF66&lt;4,2,IF(AF66&lt;0,1)))))))))</f>
        <v>2</v>
      </c>
      <c r="AH66" s="31">
        <v>-12</v>
      </c>
      <c r="AI66" s="1">
        <f>IF(AH66&gt;40,6,IF(AH66&gt;30,5,IF(AH66&gt;20,5,IF(AH66&gt;10,4,IF(AH66&gt;0,4,IF(AH66=0,3,IF(AH66&lt;-40,-4,IF(AH66&lt;-30,-2,IF(AH66&lt;-20,-1,IF(AH66&lt;-10,0,IF(AH66&lt;0,0)))))))))))</f>
        <v>0</v>
      </c>
      <c r="AJ66" s="61">
        <v>29</v>
      </c>
      <c r="AK66" s="1">
        <f>IF(AJ66&lt;10,5,IF(AJ66&lt;20,4,IF(AJ66&lt;30,3,IF(AJ66&lt;40,2,IF(AJ66&lt;50,1,IF(AJ66=50,0,IF(AJ66&gt;90,-5,IF(AJ66&gt;80,-4,IF(AJ66&gt;70,-3,IF(AJ66&gt;60,-2,IF(AJ66&gt;50,-1,0)))))))))))</f>
        <v>3</v>
      </c>
      <c r="AL66" s="61">
        <v>0.44</v>
      </c>
      <c r="AM66" s="225">
        <f>IF(AL66=1,10,IF(AL66&gt;0.9,8,IF(AL66&gt;0.8,6,IF(AL66&gt;0.7,4,IF(AL66&gt;0.6,2,IF(AL66&gt;0.5,0,IF(AL66&gt;0.4,-1,IF(AL66&gt;0.3,-2,IF(AL66&gt;0.2,-4,IF(AL66&gt;0.1,-8,IF(AL66&gt;0,-9,IF(AL66=0,-10))))))))))))</f>
        <v>-1</v>
      </c>
      <c r="AN66" s="18">
        <v>4.0000000000000002E-4</v>
      </c>
      <c r="AQ66" s="53" t="s">
        <v>1714</v>
      </c>
      <c r="AW66" s="130" t="s">
        <v>990</v>
      </c>
      <c r="AX66" s="130" t="s">
        <v>1561</v>
      </c>
      <c r="AY66" s="130" t="s">
        <v>305</v>
      </c>
      <c r="AZ66" s="130" t="s">
        <v>1352</v>
      </c>
      <c r="BA66" s="130" t="s">
        <v>1004</v>
      </c>
      <c r="BB66" s="130" t="s">
        <v>795</v>
      </c>
      <c r="BC66" s="130" t="s">
        <v>1563</v>
      </c>
      <c r="BD66" s="130" t="s">
        <v>1040</v>
      </c>
      <c r="BE66" s="130" t="s">
        <v>827</v>
      </c>
      <c r="BF66" s="130" t="s">
        <v>789</v>
      </c>
      <c r="BG66" s="23"/>
    </row>
    <row r="67" spans="1:62" ht="15" customHeight="1" x14ac:dyDescent="0.2">
      <c r="A67" s="257"/>
      <c r="B67" s="208" t="s">
        <v>1715</v>
      </c>
      <c r="C67" s="208"/>
      <c r="D67" s="208"/>
      <c r="E67" t="s">
        <v>1716</v>
      </c>
      <c r="I67" s="264">
        <v>235.6</v>
      </c>
      <c r="J67" s="1" t="str">
        <f>AO1</f>
        <v>˅</v>
      </c>
      <c r="K67" s="1"/>
      <c r="L67" s="1" t="str">
        <f>AO1</f>
        <v>˅</v>
      </c>
      <c r="M67" s="1"/>
      <c r="N67" s="1" t="str">
        <f>AO1</f>
        <v>˅</v>
      </c>
      <c r="O67" s="1"/>
      <c r="P67" s="175" t="s">
        <v>404</v>
      </c>
      <c r="Q67" s="1"/>
      <c r="R67" s="370">
        <f t="shared" si="23"/>
        <v>0.53890909090909089</v>
      </c>
      <c r="S67" s="31">
        <f t="shared" si="24"/>
        <v>8</v>
      </c>
      <c r="T67" s="31"/>
      <c r="U67" s="31"/>
      <c r="V67" s="373">
        <v>375</v>
      </c>
      <c r="W67" s="374">
        <v>732</v>
      </c>
      <c r="X67" s="375">
        <v>268</v>
      </c>
      <c r="Y67" s="18">
        <v>-8.0000000000000002E-3</v>
      </c>
      <c r="Z67" s="18"/>
      <c r="AA67" s="3">
        <v>44925</v>
      </c>
      <c r="AB67" s="1">
        <v>173.72</v>
      </c>
      <c r="AC67" s="1">
        <f t="shared" si="25"/>
        <v>235.6</v>
      </c>
      <c r="AD67" s="18">
        <f t="shared" si="26"/>
        <v>0.35620538798065848</v>
      </c>
      <c r="AE67" s="18"/>
      <c r="AF67" s="225">
        <v>-2</v>
      </c>
      <c r="AG67" s="225"/>
      <c r="AH67" s="1">
        <v>-9</v>
      </c>
      <c r="AI67" s="1"/>
      <c r="AJ67" s="61">
        <v>25</v>
      </c>
      <c r="AK67" s="1"/>
      <c r="AL67" s="61">
        <v>0.45</v>
      </c>
      <c r="AM67" s="61"/>
      <c r="AN67" s="18">
        <v>1.9E-3</v>
      </c>
      <c r="AQ67" s="53" t="s">
        <v>195</v>
      </c>
      <c r="AW67" s="130" t="s">
        <v>1717</v>
      </c>
      <c r="AX67" s="130" t="s">
        <v>1718</v>
      </c>
      <c r="AY67" s="130" t="s">
        <v>1605</v>
      </c>
      <c r="AZ67" s="130" t="s">
        <v>1719</v>
      </c>
      <c r="BA67" s="130" t="s">
        <v>1720</v>
      </c>
      <c r="BB67" s="130" t="s">
        <v>1721</v>
      </c>
      <c r="BC67" s="130" t="s">
        <v>1722</v>
      </c>
      <c r="BD67" s="130" t="s">
        <v>1723</v>
      </c>
      <c r="BE67" s="130" t="s">
        <v>1724</v>
      </c>
      <c r="BF67" s="130" t="s">
        <v>1725</v>
      </c>
      <c r="BG67" s="23"/>
    </row>
    <row r="68" spans="1:62" ht="15" customHeight="1" x14ac:dyDescent="0.2">
      <c r="A68" s="257"/>
      <c r="B68" s="208" t="s">
        <v>1726</v>
      </c>
      <c r="C68" s="208"/>
      <c r="D68" s="208"/>
      <c r="E68" t="s">
        <v>1727</v>
      </c>
      <c r="I68" s="264">
        <v>53.1</v>
      </c>
      <c r="J68" s="1" t="str">
        <f>AO1</f>
        <v>˅</v>
      </c>
      <c r="K68" s="1"/>
      <c r="L68" s="1" t="str">
        <f>AO1</f>
        <v>˅</v>
      </c>
      <c r="M68" s="1"/>
      <c r="N68" s="1" t="str">
        <f>AO1</f>
        <v>˅</v>
      </c>
      <c r="O68" s="1"/>
      <c r="P68" s="239" t="s">
        <v>402</v>
      </c>
      <c r="Q68" s="1"/>
      <c r="R68" s="370">
        <f t="shared" si="23"/>
        <v>0.59375</v>
      </c>
      <c r="S68" s="31">
        <f t="shared" si="24"/>
        <v>8</v>
      </c>
      <c r="T68" s="31"/>
      <c r="U68" s="31"/>
      <c r="V68" s="373">
        <v>3</v>
      </c>
      <c r="W68" s="374">
        <v>13</v>
      </c>
      <c r="X68" s="375">
        <v>0</v>
      </c>
      <c r="Y68" s="18">
        <v>0.22700000000000001</v>
      </c>
      <c r="Z68" s="18"/>
      <c r="AA68" s="3">
        <v>44925</v>
      </c>
      <c r="AB68" s="1">
        <v>41.82</v>
      </c>
      <c r="AC68" s="1">
        <f t="shared" si="25"/>
        <v>53.1</v>
      </c>
      <c r="AD68" s="18">
        <f t="shared" si="26"/>
        <v>0.26972740315638455</v>
      </c>
      <c r="AE68" s="18"/>
      <c r="AF68" s="225">
        <v>-1.5</v>
      </c>
      <c r="AG68" s="225"/>
      <c r="AH68" s="1">
        <v>11</v>
      </c>
      <c r="AI68" s="1"/>
      <c r="AJ68" s="61">
        <v>15</v>
      </c>
      <c r="AK68" s="1"/>
      <c r="AL68" s="61">
        <v>0.81</v>
      </c>
      <c r="AM68" s="61"/>
      <c r="AN68" s="18">
        <v>6.8999999999999999E-3</v>
      </c>
      <c r="AQ68" s="53" t="s">
        <v>1728</v>
      </c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23"/>
    </row>
    <row r="69" spans="1:62" ht="15" customHeight="1" x14ac:dyDescent="0.2">
      <c r="A69" s="26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8"/>
      <c r="Z69" s="18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U69" s="268"/>
      <c r="BF69" s="23"/>
      <c r="BG69" s="23"/>
    </row>
    <row r="70" spans="1:62" x14ac:dyDescent="0.2">
      <c r="A70" s="266"/>
      <c r="AU70" s="268"/>
      <c r="BF70" s="23"/>
      <c r="BG70" s="23"/>
    </row>
    <row r="71" spans="1:62" x14ac:dyDescent="0.2">
      <c r="A71" s="266"/>
      <c r="AU71" s="268"/>
      <c r="BF71" s="23"/>
      <c r="BG71" s="23"/>
    </row>
    <row r="72" spans="1:62" x14ac:dyDescent="0.2">
      <c r="A72" s="246"/>
      <c r="AU72" s="268"/>
      <c r="BF72" s="23"/>
      <c r="BG72" s="23"/>
    </row>
    <row r="73" spans="1:62" ht="18.75" customHeight="1" x14ac:dyDescent="0.25">
      <c r="A73" s="246"/>
      <c r="E73" s="71"/>
      <c r="AU73" s="268"/>
      <c r="BF73" s="23"/>
      <c r="BG73" s="23"/>
    </row>
    <row r="74" spans="1:62" x14ac:dyDescent="0.2">
      <c r="A74" s="246"/>
      <c r="B74" s="39"/>
      <c r="C74" s="39"/>
      <c r="D74" s="3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ht="15.75" customHeight="1" x14ac:dyDescent="0.2">
      <c r="A75" s="257"/>
      <c r="B75" s="208"/>
      <c r="C75" s="208"/>
      <c r="D75" s="208"/>
      <c r="I75" s="264"/>
      <c r="J75" s="1"/>
      <c r="K75" s="1"/>
      <c r="L75" s="1"/>
      <c r="M75" s="1"/>
      <c r="N75" s="1"/>
      <c r="O75" s="1"/>
      <c r="Y75" s="18"/>
      <c r="Z75" s="18"/>
      <c r="AA75" s="3"/>
      <c r="AB75" s="1"/>
      <c r="AC75" s="1"/>
      <c r="AD75" s="18"/>
      <c r="AE75" s="18"/>
      <c r="AF75" s="225"/>
      <c r="AG75" s="225"/>
      <c r="AH75" s="1"/>
      <c r="AI75" s="1"/>
      <c r="AJ75" s="1"/>
      <c r="AK75" s="1"/>
      <c r="AL75" s="61"/>
      <c r="AM75" s="61"/>
      <c r="AN75" s="18"/>
      <c r="AQ75" s="53"/>
      <c r="AU75" s="268"/>
      <c r="BF75" s="23"/>
      <c r="BG75" s="23"/>
    </row>
    <row r="76" spans="1:62" ht="15.75" customHeight="1" x14ac:dyDescent="0.2">
      <c r="A76" s="256"/>
      <c r="B76" s="208"/>
      <c r="C76" s="208"/>
      <c r="D76" s="208"/>
      <c r="F76" s="183"/>
      <c r="G76" s="183"/>
      <c r="H76" s="183"/>
      <c r="I76" s="274"/>
      <c r="J76" s="256"/>
      <c r="K76" s="256"/>
      <c r="L76" s="256"/>
      <c r="M76" s="256"/>
      <c r="N76" s="256"/>
      <c r="O76" s="256"/>
      <c r="Y76" s="50"/>
      <c r="Z76" s="50"/>
      <c r="AA76" s="275"/>
      <c r="AB76" s="256"/>
      <c r="AC76" s="256"/>
      <c r="AD76" s="50"/>
      <c r="AE76" s="50"/>
      <c r="AF76" s="276"/>
      <c r="AG76" s="276"/>
      <c r="AH76" s="256"/>
      <c r="AI76" s="256"/>
      <c r="AJ76" s="256"/>
      <c r="AK76" s="256"/>
      <c r="AL76" s="277"/>
      <c r="AM76" s="277"/>
      <c r="AN76" s="50"/>
      <c r="AO76" s="183"/>
      <c r="AP76" s="183"/>
      <c r="AQ76" s="278"/>
      <c r="AR76" s="183"/>
      <c r="AS76" s="183"/>
      <c r="AT76" s="183"/>
      <c r="AU76" s="279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280"/>
      <c r="BG76" s="280"/>
    </row>
    <row r="77" spans="1:62" ht="15.75" customHeight="1" x14ac:dyDescent="0.2">
      <c r="A77" s="256"/>
      <c r="B77" s="208"/>
      <c r="C77" s="208"/>
      <c r="D77" s="208"/>
      <c r="I77" s="264"/>
      <c r="J77" s="1"/>
      <c r="K77" s="1"/>
      <c r="L77" s="1"/>
      <c r="M77" s="1"/>
      <c r="N77" s="1"/>
      <c r="O77" s="1"/>
      <c r="Y77" s="18"/>
      <c r="Z77" s="18"/>
      <c r="AA77" s="3"/>
      <c r="AB77" s="1"/>
      <c r="AC77" s="1"/>
      <c r="AD77" s="18"/>
      <c r="AE77" s="18"/>
      <c r="AF77" s="225"/>
      <c r="AG77" s="225"/>
      <c r="AH77" s="1"/>
      <c r="AI77" s="1"/>
      <c r="AJ77" s="1"/>
      <c r="AK77" s="1"/>
      <c r="AL77" s="61"/>
      <c r="AM77" s="61"/>
      <c r="AN77" s="18"/>
      <c r="AQ77" s="53"/>
      <c r="AU77" s="268"/>
      <c r="BF77" s="23"/>
      <c r="BG77" s="23"/>
    </row>
    <row r="78" spans="1:62" ht="15.75" customHeight="1" x14ac:dyDescent="0.2">
      <c r="A78" s="281"/>
      <c r="B78" s="208"/>
      <c r="C78" s="208"/>
      <c r="D78" s="208"/>
      <c r="I78" s="264"/>
      <c r="J78" s="1"/>
      <c r="K78" s="1"/>
      <c r="L78" s="1"/>
      <c r="M78" s="1"/>
      <c r="N78" s="1"/>
      <c r="O78" s="1"/>
      <c r="Y78" s="18"/>
      <c r="Z78" s="18"/>
      <c r="AA78" s="3"/>
      <c r="AB78" s="1"/>
      <c r="AC78" s="1"/>
      <c r="AD78" s="18"/>
      <c r="AE78" s="18"/>
      <c r="AF78" s="225"/>
      <c r="AG78" s="225"/>
      <c r="AH78" s="1"/>
      <c r="AI78" s="1"/>
      <c r="AJ78" s="1"/>
      <c r="AK78" s="1"/>
      <c r="AL78" s="61"/>
      <c r="AM78" s="61"/>
      <c r="AN78" s="18"/>
      <c r="AQ78" s="53"/>
      <c r="AU78" s="268"/>
      <c r="BF78" s="23"/>
      <c r="BG78" s="23"/>
    </row>
    <row r="79" spans="1:62" ht="15.75" customHeight="1" x14ac:dyDescent="0.2">
      <c r="A79" s="282"/>
      <c r="B79" s="208"/>
      <c r="C79" s="208"/>
      <c r="D79" s="208"/>
      <c r="I79" s="264"/>
      <c r="J79" s="1"/>
      <c r="K79" s="1"/>
      <c r="L79" s="1"/>
      <c r="M79" s="1"/>
      <c r="N79" s="1"/>
      <c r="O79" s="1"/>
      <c r="Y79" s="18"/>
      <c r="Z79" s="18"/>
      <c r="AA79" s="3"/>
      <c r="AB79" s="1"/>
      <c r="AC79" s="1"/>
      <c r="AD79" s="18"/>
      <c r="AE79" s="18"/>
      <c r="AF79" s="225"/>
      <c r="AG79" s="225"/>
      <c r="AH79" s="1"/>
      <c r="AI79" s="1"/>
      <c r="AJ79" s="1"/>
      <c r="AK79" s="1"/>
      <c r="AL79" s="61"/>
      <c r="AM79" s="61"/>
      <c r="AN79" s="18"/>
      <c r="AQ79" s="53"/>
      <c r="AU79" s="268"/>
      <c r="BF79" s="23"/>
      <c r="BG79" s="23"/>
    </row>
    <row r="80" spans="1:62" ht="15.75" customHeight="1" x14ac:dyDescent="0.2">
      <c r="A80" s="266"/>
      <c r="B80" s="208"/>
      <c r="C80" s="208"/>
      <c r="D80" s="208"/>
      <c r="I80" s="264"/>
      <c r="J80" s="1"/>
      <c r="K80" s="1"/>
      <c r="L80" s="1"/>
      <c r="M80" s="1"/>
      <c r="N80" s="1"/>
      <c r="O80" s="1"/>
      <c r="Y80" s="18"/>
      <c r="Z80" s="18"/>
      <c r="AA80" s="3"/>
      <c r="AB80" s="1"/>
      <c r="AC80" s="1"/>
      <c r="AD80" s="18"/>
      <c r="AE80" s="18"/>
      <c r="AF80" s="225"/>
      <c r="AG80" s="225"/>
      <c r="AH80" s="1"/>
      <c r="AI80" s="1"/>
      <c r="AJ80" s="1"/>
      <c r="AK80" s="1"/>
      <c r="AL80" s="61"/>
      <c r="AM80" s="61"/>
      <c r="AN80" s="18"/>
      <c r="AQ80" s="53"/>
      <c r="AU80" s="268"/>
      <c r="BF80" s="23"/>
      <c r="BG80" s="23"/>
    </row>
    <row r="81" spans="2:4" x14ac:dyDescent="0.2">
      <c r="B81" s="208"/>
      <c r="C81" s="208"/>
      <c r="D81" s="208"/>
    </row>
    <row r="82" spans="2:4" x14ac:dyDescent="0.2">
      <c r="B82" s="208"/>
      <c r="C82" s="208"/>
      <c r="D82" s="208"/>
    </row>
    <row r="83" spans="2:4" x14ac:dyDescent="0.2">
      <c r="B83" s="208"/>
      <c r="C83" s="208"/>
      <c r="D83" s="208"/>
    </row>
    <row r="84" spans="2:4" x14ac:dyDescent="0.2">
      <c r="B84" s="208"/>
      <c r="C84" s="208"/>
      <c r="D84" s="208"/>
    </row>
    <row r="85" spans="2:4" x14ac:dyDescent="0.2">
      <c r="B85" s="208"/>
      <c r="C85" s="208"/>
      <c r="D85" s="208"/>
    </row>
    <row r="86" spans="2:4" x14ac:dyDescent="0.2">
      <c r="B86" s="208"/>
      <c r="C86" s="208"/>
      <c r="D86" s="208"/>
    </row>
    <row r="87" spans="2:4" x14ac:dyDescent="0.2">
      <c r="B87" s="208"/>
      <c r="C87" s="208"/>
      <c r="D87" s="208"/>
    </row>
    <row r="88" spans="2:4" x14ac:dyDescent="0.2">
      <c r="B88" s="208"/>
      <c r="C88" s="208"/>
      <c r="D88" s="208"/>
    </row>
    <row r="89" spans="2:4" x14ac:dyDescent="0.2">
      <c r="B89" s="208"/>
      <c r="C89" s="208"/>
      <c r="D89" s="208"/>
    </row>
    <row r="90" spans="2:4" x14ac:dyDescent="0.2">
      <c r="B90" s="208"/>
      <c r="C90" s="208"/>
      <c r="D90" s="208"/>
    </row>
    <row r="91" spans="2:4" x14ac:dyDescent="0.2">
      <c r="B91" s="208"/>
      <c r="C91" s="208"/>
      <c r="D91" s="208"/>
    </row>
    <row r="92" spans="2:4" x14ac:dyDescent="0.2">
      <c r="B92" s="208"/>
      <c r="C92" s="208"/>
      <c r="D92" s="208"/>
    </row>
    <row r="93" spans="2:4" x14ac:dyDescent="0.2">
      <c r="B93" s="208"/>
      <c r="C93" s="208"/>
      <c r="D93" s="208"/>
    </row>
    <row r="94" spans="2:4" x14ac:dyDescent="0.2">
      <c r="B94" s="208"/>
      <c r="C94" s="208"/>
      <c r="D94" s="208"/>
    </row>
    <row r="95" spans="2:4" x14ac:dyDescent="0.2">
      <c r="B95" s="208"/>
      <c r="C95" s="208"/>
      <c r="D95" s="208"/>
    </row>
    <row r="96" spans="2:4" x14ac:dyDescent="0.2">
      <c r="B96" s="208"/>
      <c r="C96" s="208"/>
      <c r="D96" s="208"/>
    </row>
    <row r="97" spans="2:4" x14ac:dyDescent="0.2">
      <c r="B97" s="208"/>
      <c r="C97" s="208"/>
      <c r="D97" s="208"/>
    </row>
    <row r="98" spans="2:4" x14ac:dyDescent="0.2">
      <c r="B98" s="208"/>
      <c r="C98" s="208"/>
      <c r="D98" s="208"/>
    </row>
    <row r="99" spans="2:4" x14ac:dyDescent="0.2">
      <c r="B99" s="208"/>
      <c r="C99" s="208"/>
      <c r="D99" s="208"/>
    </row>
    <row r="100" spans="2:4" x14ac:dyDescent="0.2">
      <c r="B100" s="208"/>
      <c r="C100" s="208"/>
      <c r="D100" s="208"/>
    </row>
    <row r="101" spans="2:4" x14ac:dyDescent="0.2">
      <c r="B101" s="208"/>
      <c r="C101" s="208"/>
      <c r="D101" s="208"/>
    </row>
    <row r="102" spans="2:4" x14ac:dyDescent="0.2">
      <c r="B102" s="208"/>
      <c r="C102" s="208"/>
      <c r="D102" s="208"/>
    </row>
    <row r="103" spans="2:4" x14ac:dyDescent="0.2">
      <c r="B103" s="208"/>
      <c r="C103" s="208"/>
      <c r="D103" s="208"/>
    </row>
    <row r="104" spans="2:4" x14ac:dyDescent="0.2">
      <c r="B104" s="208"/>
      <c r="C104" s="208"/>
      <c r="D104" s="208"/>
    </row>
    <row r="105" spans="2:4" x14ac:dyDescent="0.2">
      <c r="B105" s="208"/>
      <c r="C105" s="208"/>
      <c r="D105" s="208"/>
    </row>
    <row r="106" spans="2:4" x14ac:dyDescent="0.2">
      <c r="B106" s="208"/>
      <c r="C106" s="208"/>
      <c r="D106" s="208"/>
    </row>
    <row r="107" spans="2:4" x14ac:dyDescent="0.2">
      <c r="B107" s="208"/>
      <c r="C107" s="208"/>
      <c r="D107" s="208"/>
    </row>
    <row r="108" spans="2:4" x14ac:dyDescent="0.2">
      <c r="B108" s="208"/>
      <c r="C108" s="208"/>
      <c r="D108" s="208"/>
    </row>
    <row r="109" spans="2:4" x14ac:dyDescent="0.2">
      <c r="B109" s="208"/>
      <c r="C109" s="208"/>
      <c r="D109" s="208"/>
    </row>
  </sheetData>
  <mergeCells count="10">
    <mergeCell ref="A1:B1"/>
    <mergeCell ref="AW6:BG6"/>
    <mergeCell ref="V3:X3"/>
    <mergeCell ref="E5:H5"/>
    <mergeCell ref="AQ5:AT5"/>
    <mergeCell ref="J4:N4"/>
    <mergeCell ref="AW5:BG5"/>
    <mergeCell ref="J3:N3"/>
    <mergeCell ref="J2:N2"/>
    <mergeCell ref="AU5:AV5"/>
  </mergeCells>
  <conditionalFormatting sqref="Q1:AE1 AH1:AO2 AP2:AT2">
    <cfRule type="cellIs" dxfId="2625" priority="18979" operator="equal">
      <formula>"V Bull"</formula>
    </cfRule>
    <cfRule type="cellIs" dxfId="2624" priority="18980" operator="equal">
      <formula>"Bull"</formula>
    </cfRule>
    <cfRule type="cellIs" dxfId="2623" priority="18981" operator="equal">
      <formula>"Neut_"</formula>
    </cfRule>
    <cfRule type="cellIs" dxfId="2622" priority="18982" operator="equal">
      <formula>"Neut"</formula>
    </cfRule>
    <cfRule type="cellIs" dxfId="2621" priority="18983" operator="equal">
      <formula>"Bear"</formula>
    </cfRule>
    <cfRule type="cellIs" dxfId="2620" priority="18984" operator="equal">
      <formula>"V Bear"</formula>
    </cfRule>
  </conditionalFormatting>
  <conditionalFormatting sqref="AL7:AL42 AL62:AM64 AL65:AL66 AL67:AM68 AM56:AM58 AM75:AM80">
    <cfRule type="cellIs" dxfId="2619" priority="18962" operator="between">
      <formula>0.5</formula>
      <formula>0.3</formula>
    </cfRule>
    <cfRule type="cellIs" dxfId="2618" priority="18963" operator="lessThan">
      <formula>0.3</formula>
    </cfRule>
    <cfRule type="cellIs" dxfId="2617" priority="18964" operator="between">
      <formula>0.5</formula>
      <formula>0.7</formula>
    </cfRule>
    <cfRule type="cellIs" dxfId="2616" priority="18965" operator="greaterThan">
      <formula>-7</formula>
    </cfRule>
    <cfRule type="cellIs" dxfId="2615" priority="18977" operator="equal">
      <formula>"Y"</formula>
    </cfRule>
    <cfRule type="cellIs" dxfId="2614" priority="18978" operator="equal">
      <formula>"N"</formula>
    </cfRule>
  </conditionalFormatting>
  <conditionalFormatting sqref="AF7:AF42 AF62:AF68">
    <cfRule type="cellIs" dxfId="2613" priority="18961" operator="equal">
      <formula>-3</formula>
    </cfRule>
    <cfRule type="cellIs" dxfId="2612" priority="18972" operator="lessThan">
      <formula>-3</formula>
    </cfRule>
    <cfRule type="cellIs" dxfId="2611" priority="18973" operator="between">
      <formula>-2</formula>
      <formula>3</formula>
    </cfRule>
    <cfRule type="cellIs" dxfId="2610" priority="18974" operator="between">
      <formula>3</formula>
      <formula>4</formula>
    </cfRule>
    <cfRule type="cellIs" dxfId="2609" priority="18975" operator="between">
      <formula>4</formula>
      <formula>5</formula>
    </cfRule>
    <cfRule type="cellIs" dxfId="2608" priority="18976" operator="greaterThan">
      <formula>5</formula>
    </cfRule>
  </conditionalFormatting>
  <conditionalFormatting sqref="AH7:AH42 AH62:AH68">
    <cfRule type="cellIs" dxfId="2607" priority="18966" operator="lessThan">
      <formula>-20</formula>
    </cfRule>
    <cfRule type="cellIs" dxfId="2606" priority="18967" operator="between">
      <formula>-10</formula>
      <formula>-20</formula>
    </cfRule>
    <cfRule type="cellIs" dxfId="2605" priority="18968" operator="between">
      <formula>0</formula>
      <formula>-10</formula>
    </cfRule>
    <cfRule type="cellIs" dxfId="2604" priority="18969" operator="between">
      <formula>0</formula>
      <formula>10</formula>
    </cfRule>
    <cfRule type="cellIs" dxfId="2603" priority="18970" operator="between">
      <formula>10</formula>
      <formula>20</formula>
    </cfRule>
    <cfRule type="cellIs" dxfId="2602" priority="18971" operator="greaterThan">
      <formula>20</formula>
    </cfRule>
  </conditionalFormatting>
  <conditionalFormatting sqref="Y7:Y43 Y56:Z58 Y62:Z65 Y66 Y67:Z68 Y75:Z80 AD7:AD43 AD56:AE58 AD62:AE65 AD66 AD67:AE68 AD75:AE80">
    <cfRule type="cellIs" dxfId="2601" priority="18940" operator="greaterThan">
      <formula>0</formula>
    </cfRule>
    <cfRule type="cellIs" dxfId="2600" priority="18941" operator="lessThan">
      <formula>0.4686</formula>
    </cfRule>
    <cfRule type="cellIs" dxfId="2599" priority="18942" operator="lessThan">
      <formula>0</formula>
    </cfRule>
  </conditionalFormatting>
  <conditionalFormatting sqref="AD7:AD43 AD56:AE58 AD62:AE65 AD66 AD67:AE68 AD75:AE80">
    <cfRule type="cellIs" dxfId="2598" priority="18892" operator="greaterThan">
      <formula>0</formula>
    </cfRule>
    <cfRule type="cellIs" dxfId="2597" priority="18893" operator="lessThan">
      <formula>0</formula>
    </cfRule>
  </conditionalFormatting>
  <conditionalFormatting sqref="AJ7:AJ42 AJ62:AJ68">
    <cfRule type="cellIs" dxfId="2596" priority="18289" operator="lessThan">
      <formula>20</formula>
    </cfRule>
    <cfRule type="cellIs" dxfId="2595" priority="18290" operator="between">
      <formula>20</formula>
      <formula>30</formula>
    </cfRule>
    <cfRule type="cellIs" dxfId="2594" priority="18291" operator="between">
      <formula>30</formula>
      <formula>40</formula>
    </cfRule>
    <cfRule type="cellIs" dxfId="2593" priority="18292" operator="between">
      <formula>40</formula>
      <formula>50</formula>
    </cfRule>
    <cfRule type="cellIs" dxfId="2592" priority="18293" operator="between">
      <formula>50</formula>
      <formula>60</formula>
    </cfRule>
    <cfRule type="cellIs" dxfId="2591" priority="18294" operator="between">
      <formula>60</formula>
      <formula>70</formula>
    </cfRule>
    <cfRule type="cellIs" dxfId="2590" priority="18295" operator="between">
      <formula>70</formula>
      <formula>80</formula>
    </cfRule>
    <cfRule type="cellIs" dxfId="2589" priority="18296" operator="greaterThan">
      <formula>80</formula>
    </cfRule>
  </conditionalFormatting>
  <conditionalFormatting sqref="J7:O43 J56:O58 J62:O68 J75:O80">
    <cfRule type="cellIs" dxfId="2588" priority="19098" operator="equal">
      <formula>$AO$1</formula>
    </cfRule>
    <cfRule type="cellIs" dxfId="2587" priority="19099" operator="equal">
      <formula>$AN$1</formula>
    </cfRule>
    <cfRule type="cellIs" dxfId="2586" priority="19100" operator="equal">
      <formula>$AH$1</formula>
    </cfRule>
  </conditionalFormatting>
  <hyperlinks>
    <hyperlink ref="A1" r:id="rId1" xr:uid="{00000000-0004-0000-0500-000000000000}"/>
    <hyperlink ref="B7" r:id="rId2" xr:uid="{00000000-0004-0000-0500-000001000000}"/>
    <hyperlink ref="B8" r:id="rId3" xr:uid="{00000000-0004-0000-0500-000002000000}"/>
    <hyperlink ref="B9" r:id="rId4" xr:uid="{00000000-0004-0000-0500-000003000000}"/>
    <hyperlink ref="B10" r:id="rId5" xr:uid="{00000000-0004-0000-0500-000004000000}"/>
    <hyperlink ref="B11" r:id="rId6" xr:uid="{00000000-0004-0000-0500-000005000000}"/>
    <hyperlink ref="B12" r:id="rId7" xr:uid="{00000000-0004-0000-0500-000006000000}"/>
    <hyperlink ref="B13" r:id="rId8" xr:uid="{00000000-0004-0000-0500-000007000000}"/>
    <hyperlink ref="B14" r:id="rId9" xr:uid="{00000000-0004-0000-0500-000008000000}"/>
    <hyperlink ref="B15" r:id="rId10" xr:uid="{00000000-0004-0000-0500-000009000000}"/>
    <hyperlink ref="B17" r:id="rId11" xr:uid="{00000000-0004-0000-0500-00000A000000}"/>
    <hyperlink ref="B18" r:id="rId12" xr:uid="{00000000-0004-0000-0500-00000B000000}"/>
    <hyperlink ref="B19" r:id="rId13" xr:uid="{00000000-0004-0000-0500-00000C000000}"/>
    <hyperlink ref="B20" r:id="rId14" xr:uid="{00000000-0004-0000-0500-00000D000000}"/>
    <hyperlink ref="B21" r:id="rId15" xr:uid="{00000000-0004-0000-0500-00000E000000}"/>
    <hyperlink ref="B22" r:id="rId16" display="EWZ" xr:uid="{00000000-0004-0000-0500-00000F000000}"/>
    <hyperlink ref="B23" r:id="rId17" xr:uid="{00000000-0004-0000-0500-000010000000}"/>
    <hyperlink ref="B24" r:id="rId18" xr:uid="{00000000-0004-0000-0500-000011000000}"/>
    <hyperlink ref="B25" r:id="rId19" xr:uid="{00000000-0004-0000-0500-000012000000}"/>
    <hyperlink ref="B26" r:id="rId20" xr:uid="{00000000-0004-0000-0500-000013000000}"/>
    <hyperlink ref="B28" r:id="rId21" xr:uid="{00000000-0004-0000-0500-000014000000}"/>
    <hyperlink ref="B29" r:id="rId22" xr:uid="{00000000-0004-0000-0500-000015000000}"/>
    <hyperlink ref="B30" r:id="rId23" xr:uid="{00000000-0004-0000-0500-000016000000}"/>
    <hyperlink ref="B31" r:id="rId24" xr:uid="{00000000-0004-0000-0500-000017000000}"/>
    <hyperlink ref="B32" r:id="rId25" xr:uid="{00000000-0004-0000-0500-000018000000}"/>
    <hyperlink ref="B33" r:id="rId26" xr:uid="{00000000-0004-0000-0500-000019000000}"/>
    <hyperlink ref="B34" r:id="rId27" xr:uid="{00000000-0004-0000-0500-00001A000000}"/>
    <hyperlink ref="B35" r:id="rId28" xr:uid="{00000000-0004-0000-0500-00001B000000}"/>
    <hyperlink ref="B36" r:id="rId29" xr:uid="{00000000-0004-0000-0500-00001C000000}"/>
    <hyperlink ref="B37" r:id="rId30" xr:uid="{00000000-0004-0000-0500-00001D000000}"/>
    <hyperlink ref="B38" r:id="rId31" xr:uid="{00000000-0004-0000-0500-00001E000000}"/>
    <hyperlink ref="B39" r:id="rId32" xr:uid="{00000000-0004-0000-0500-00001F000000}"/>
    <hyperlink ref="B40" r:id="rId33" xr:uid="{00000000-0004-0000-0500-000020000000}"/>
    <hyperlink ref="B41" r:id="rId34" xr:uid="{00000000-0004-0000-0500-000021000000}"/>
    <hyperlink ref="B42" r:id="rId35" xr:uid="{00000000-0004-0000-0500-000022000000}"/>
    <hyperlink ref="B62" r:id="rId36" xr:uid="{00000000-0004-0000-0500-000023000000}"/>
    <hyperlink ref="B63" r:id="rId37" xr:uid="{00000000-0004-0000-0500-000024000000}"/>
    <hyperlink ref="B64" r:id="rId38" xr:uid="{00000000-0004-0000-0500-000025000000}"/>
    <hyperlink ref="B65" r:id="rId39" xr:uid="{00000000-0004-0000-0500-000026000000}"/>
    <hyperlink ref="B66" r:id="rId40" xr:uid="{00000000-0004-0000-0500-000027000000}"/>
    <hyperlink ref="B67" r:id="rId41" display="IWM" xr:uid="{00000000-0004-0000-0500-000028000000}"/>
    <hyperlink ref="B68" r:id="rId42" xr:uid="{00000000-0004-0000-0500-000029000000}"/>
  </hyperlinks>
  <pageMargins left="0.2" right="0.2" top="0.75" bottom="0.25" header="0.3" footer="0.3"/>
  <pageSetup scale="50" orientation="landscape" horizont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30"/>
  <sheetViews>
    <sheetView showGridLines="0" showRowColHeaders="0" workbookViewId="0">
      <selection activeCell="E127" sqref="E127"/>
    </sheetView>
  </sheetViews>
  <sheetFormatPr baseColWidth="10" defaultColWidth="8.83203125" defaultRowHeight="15" x14ac:dyDescent="0.2"/>
  <cols>
    <col min="1" max="1" width="25.6640625" customWidth="1"/>
    <col min="2" max="2" width="30.6640625" customWidth="1"/>
    <col min="3" max="3" width="45.6640625" customWidth="1"/>
    <col min="4" max="4" width="36.6640625" customWidth="1"/>
    <col min="5" max="5" width="34.6640625" customWidth="1"/>
  </cols>
  <sheetData>
    <row r="1" spans="2:5" ht="21" customHeight="1" x14ac:dyDescent="0.25">
      <c r="B1" s="24"/>
    </row>
    <row r="2" spans="2:5" ht="21" customHeight="1" x14ac:dyDescent="0.25">
      <c r="B2" s="24" t="s">
        <v>1729</v>
      </c>
    </row>
    <row r="3" spans="2:5" ht="15.75" customHeight="1" thickBot="1" x14ac:dyDescent="0.25"/>
    <row r="4" spans="2:5" ht="19.5" customHeight="1" thickBot="1" x14ac:dyDescent="0.25">
      <c r="B4" s="292" t="s">
        <v>1730</v>
      </c>
      <c r="C4" s="293" t="s">
        <v>1731</v>
      </c>
      <c r="D4" s="294" t="s">
        <v>1732</v>
      </c>
      <c r="E4" s="295" t="s">
        <v>1733</v>
      </c>
    </row>
    <row r="5" spans="2:5" ht="15" customHeight="1" thickBot="1" x14ac:dyDescent="0.25"/>
    <row r="6" spans="2:5" ht="15" customHeight="1" x14ac:dyDescent="0.2">
      <c r="B6" s="562" t="s">
        <v>127</v>
      </c>
      <c r="C6" s="565" t="s">
        <v>127</v>
      </c>
      <c r="D6" s="557" t="s">
        <v>668</v>
      </c>
      <c r="E6" s="307" t="s">
        <v>1734</v>
      </c>
    </row>
    <row r="7" spans="2:5" ht="15" customHeight="1" x14ac:dyDescent="0.2">
      <c r="B7" s="563"/>
      <c r="C7" s="528"/>
      <c r="D7" s="518"/>
      <c r="E7" s="308" t="s">
        <v>672</v>
      </c>
    </row>
    <row r="8" spans="2:5" ht="15" customHeight="1" x14ac:dyDescent="0.2">
      <c r="B8" s="563"/>
      <c r="C8" s="528"/>
      <c r="D8" s="49"/>
      <c r="E8" s="309"/>
    </row>
    <row r="9" spans="2:5" ht="15.75" customHeight="1" x14ac:dyDescent="0.2">
      <c r="B9" s="563"/>
      <c r="C9" s="528"/>
      <c r="D9" s="558" t="s">
        <v>503</v>
      </c>
      <c r="E9" s="308" t="s">
        <v>504</v>
      </c>
    </row>
    <row r="10" spans="2:5" ht="15" customHeight="1" x14ac:dyDescent="0.2">
      <c r="B10" s="563"/>
      <c r="C10" s="528"/>
      <c r="D10" s="528"/>
      <c r="E10" s="310" t="s">
        <v>1735</v>
      </c>
    </row>
    <row r="11" spans="2:5" ht="15" customHeight="1" x14ac:dyDescent="0.2">
      <c r="B11" s="563"/>
      <c r="C11" s="528"/>
      <c r="D11" s="528"/>
      <c r="E11" s="310" t="s">
        <v>682</v>
      </c>
    </row>
    <row r="12" spans="2:5" ht="15" customHeight="1" x14ac:dyDescent="0.2">
      <c r="B12" s="563"/>
      <c r="C12" s="528"/>
      <c r="D12" s="528"/>
      <c r="E12" s="310" t="s">
        <v>1736</v>
      </c>
    </row>
    <row r="13" spans="2:5" ht="15" customHeight="1" thickBot="1" x14ac:dyDescent="0.25">
      <c r="B13" s="564"/>
      <c r="C13" s="559"/>
      <c r="D13" s="559"/>
      <c r="E13" s="312" t="s">
        <v>1737</v>
      </c>
    </row>
    <row r="14" spans="2:5" ht="15" customHeight="1" thickBot="1" x14ac:dyDescent="0.25">
      <c r="E14" s="306"/>
    </row>
    <row r="15" spans="2:5" ht="15" customHeight="1" x14ac:dyDescent="0.2">
      <c r="B15" s="562" t="s">
        <v>520</v>
      </c>
      <c r="C15" s="565" t="s">
        <v>520</v>
      </c>
      <c r="D15" s="557" t="s">
        <v>700</v>
      </c>
      <c r="E15" s="300" t="s">
        <v>1738</v>
      </c>
    </row>
    <row r="16" spans="2:5" ht="15" customHeight="1" x14ac:dyDescent="0.2">
      <c r="B16" s="563"/>
      <c r="C16" s="528"/>
      <c r="D16" s="528"/>
      <c r="E16" s="301" t="s">
        <v>1739</v>
      </c>
    </row>
    <row r="17" spans="2:5" ht="15" customHeight="1" x14ac:dyDescent="0.2">
      <c r="B17" s="563"/>
      <c r="C17" s="528"/>
      <c r="D17" s="528"/>
      <c r="E17" s="301" t="s">
        <v>1740</v>
      </c>
    </row>
    <row r="18" spans="2:5" ht="15" customHeight="1" x14ac:dyDescent="0.2">
      <c r="B18" s="563"/>
      <c r="C18" s="528"/>
      <c r="D18" s="528"/>
      <c r="E18" s="301" t="s">
        <v>1741</v>
      </c>
    </row>
    <row r="19" spans="2:5" ht="15" customHeight="1" x14ac:dyDescent="0.2">
      <c r="B19" s="563"/>
      <c r="C19" s="528"/>
      <c r="D19" s="518"/>
      <c r="E19" s="301" t="s">
        <v>1742</v>
      </c>
    </row>
    <row r="20" spans="2:5" ht="15" customHeight="1" x14ac:dyDescent="0.2">
      <c r="B20" s="563"/>
      <c r="C20" s="528"/>
      <c r="D20" s="49"/>
      <c r="E20" s="302"/>
    </row>
    <row r="21" spans="2:5" ht="15" customHeight="1" x14ac:dyDescent="0.2">
      <c r="B21" s="563"/>
      <c r="C21" s="528"/>
      <c r="D21" s="11" t="s">
        <v>1743</v>
      </c>
      <c r="E21" s="303" t="s">
        <v>1743</v>
      </c>
    </row>
    <row r="22" spans="2:5" ht="15.75" customHeight="1" x14ac:dyDescent="0.2">
      <c r="B22" s="563"/>
      <c r="C22" s="528"/>
      <c r="D22" s="49"/>
      <c r="E22" s="302"/>
    </row>
    <row r="23" spans="2:5" ht="15" customHeight="1" x14ac:dyDescent="0.2">
      <c r="B23" s="563"/>
      <c r="C23" s="528"/>
      <c r="D23" s="556" t="s">
        <v>1744</v>
      </c>
      <c r="E23" s="303" t="s">
        <v>1745</v>
      </c>
    </row>
    <row r="24" spans="2:5" ht="15" customHeight="1" x14ac:dyDescent="0.2">
      <c r="B24" s="563"/>
      <c r="C24" s="528"/>
      <c r="D24" s="518"/>
      <c r="E24" s="301" t="s">
        <v>1746</v>
      </c>
    </row>
    <row r="25" spans="2:5" ht="15" customHeight="1" x14ac:dyDescent="0.2">
      <c r="B25" s="563"/>
      <c r="C25" s="528"/>
      <c r="D25" s="49"/>
      <c r="E25" s="302"/>
    </row>
    <row r="26" spans="2:5" ht="15" customHeight="1" x14ac:dyDescent="0.2">
      <c r="B26" s="563"/>
      <c r="C26" s="528"/>
      <c r="D26" s="556" t="s">
        <v>526</v>
      </c>
      <c r="E26" s="303" t="s">
        <v>1747</v>
      </c>
    </row>
    <row r="27" spans="2:5" ht="15" customHeight="1" x14ac:dyDescent="0.2">
      <c r="B27" s="563"/>
      <c r="C27" s="528"/>
      <c r="D27" s="528"/>
      <c r="E27" s="301" t="s">
        <v>1748</v>
      </c>
    </row>
    <row r="28" spans="2:5" x14ac:dyDescent="0.2">
      <c r="B28" s="563"/>
      <c r="C28" s="528"/>
      <c r="D28" s="528"/>
      <c r="E28" s="301" t="s">
        <v>175</v>
      </c>
    </row>
    <row r="29" spans="2:5" ht="15" customHeight="1" x14ac:dyDescent="0.2">
      <c r="B29" s="563"/>
      <c r="C29" s="528"/>
      <c r="D29" s="528"/>
      <c r="E29" s="301" t="s">
        <v>173</v>
      </c>
    </row>
    <row r="30" spans="2:5" ht="15" customHeight="1" x14ac:dyDescent="0.2">
      <c r="B30" s="563"/>
      <c r="C30" s="528"/>
      <c r="D30" s="528"/>
      <c r="E30" s="301" t="s">
        <v>522</v>
      </c>
    </row>
    <row r="31" spans="2:5" ht="15" customHeight="1" x14ac:dyDescent="0.2">
      <c r="B31" s="563"/>
      <c r="C31" s="528"/>
      <c r="D31" s="528"/>
      <c r="E31" s="301" t="s">
        <v>1749</v>
      </c>
    </row>
    <row r="32" spans="2:5" ht="15" customHeight="1" x14ac:dyDescent="0.2">
      <c r="B32" s="563"/>
      <c r="C32" s="528"/>
      <c r="D32" s="518"/>
      <c r="E32" s="301" t="s">
        <v>760</v>
      </c>
    </row>
    <row r="33" spans="2:5" ht="15" customHeight="1" x14ac:dyDescent="0.2">
      <c r="B33" s="563"/>
      <c r="C33" s="528"/>
      <c r="D33" s="49"/>
      <c r="E33" s="302"/>
    </row>
    <row r="34" spans="2:5" ht="15" customHeight="1" x14ac:dyDescent="0.2">
      <c r="B34" s="563"/>
      <c r="C34" s="528"/>
      <c r="D34" s="558" t="s">
        <v>1750</v>
      </c>
      <c r="E34" s="303" t="s">
        <v>1751</v>
      </c>
    </row>
    <row r="35" spans="2:5" ht="15" customHeight="1" thickBot="1" x14ac:dyDescent="0.25">
      <c r="B35" s="564"/>
      <c r="C35" s="559"/>
      <c r="D35" s="559"/>
      <c r="E35" s="305" t="s">
        <v>1752</v>
      </c>
    </row>
    <row r="36" spans="2:5" ht="15" customHeight="1" thickBot="1" x14ac:dyDescent="0.25"/>
    <row r="37" spans="2:5" ht="15" customHeight="1" x14ac:dyDescent="0.2">
      <c r="B37" s="562" t="s">
        <v>793</v>
      </c>
      <c r="C37" s="567" t="s">
        <v>794</v>
      </c>
      <c r="D37" s="557" t="s">
        <v>794</v>
      </c>
      <c r="E37" s="300" t="s">
        <v>1753</v>
      </c>
    </row>
    <row r="38" spans="2:5" ht="15.75" customHeight="1" x14ac:dyDescent="0.2">
      <c r="B38" s="563"/>
      <c r="C38" s="528"/>
      <c r="D38" s="528"/>
      <c r="E38" s="301" t="s">
        <v>805</v>
      </c>
    </row>
    <row r="39" spans="2:5" ht="15" customHeight="1" x14ac:dyDescent="0.2">
      <c r="B39" s="563"/>
      <c r="C39" s="528"/>
      <c r="D39" s="528"/>
      <c r="E39" s="301" t="s">
        <v>1754</v>
      </c>
    </row>
    <row r="40" spans="2:5" ht="15" customHeight="1" x14ac:dyDescent="0.2">
      <c r="B40" s="563"/>
      <c r="C40" s="518"/>
      <c r="D40" s="518"/>
      <c r="E40" s="303" t="s">
        <v>797</v>
      </c>
    </row>
    <row r="41" spans="2:5" ht="15" customHeight="1" x14ac:dyDescent="0.2">
      <c r="B41" s="563"/>
      <c r="C41" s="9"/>
      <c r="D41" s="325"/>
      <c r="E41" s="326"/>
    </row>
    <row r="42" spans="2:5" ht="15" customHeight="1" x14ac:dyDescent="0.2">
      <c r="B42" s="563"/>
      <c r="C42" s="566" t="s">
        <v>808</v>
      </c>
      <c r="D42" s="556" t="s">
        <v>1755</v>
      </c>
      <c r="E42" s="303" t="s">
        <v>1756</v>
      </c>
    </row>
    <row r="43" spans="2:5" ht="15" customHeight="1" x14ac:dyDescent="0.2">
      <c r="B43" s="563"/>
      <c r="C43" s="528"/>
      <c r="D43" s="528"/>
      <c r="E43" s="301" t="s">
        <v>1757</v>
      </c>
    </row>
    <row r="44" spans="2:5" ht="15.75" customHeight="1" x14ac:dyDescent="0.2">
      <c r="B44" s="563"/>
      <c r="C44" s="528"/>
      <c r="D44" s="518"/>
      <c r="E44" s="301" t="s">
        <v>1758</v>
      </c>
    </row>
    <row r="45" spans="2:5" ht="15" customHeight="1" x14ac:dyDescent="0.2">
      <c r="B45" s="563"/>
      <c r="C45" s="528"/>
      <c r="D45" s="327"/>
      <c r="E45" s="326"/>
    </row>
    <row r="46" spans="2:5" ht="15" customHeight="1" x14ac:dyDescent="0.2">
      <c r="B46" s="563"/>
      <c r="C46" s="528"/>
      <c r="D46" s="556" t="s">
        <v>809</v>
      </c>
      <c r="E46" s="303" t="s">
        <v>810</v>
      </c>
    </row>
    <row r="47" spans="2:5" ht="15" customHeight="1" x14ac:dyDescent="0.2">
      <c r="B47" s="563"/>
      <c r="C47" s="528"/>
      <c r="D47" s="518"/>
      <c r="E47" s="326" t="s">
        <v>1759</v>
      </c>
    </row>
    <row r="48" spans="2:5" ht="15" customHeight="1" x14ac:dyDescent="0.2">
      <c r="B48" s="563"/>
      <c r="C48" s="528"/>
      <c r="D48" s="327"/>
      <c r="E48" s="326"/>
    </row>
    <row r="49" spans="2:5" ht="15" customHeight="1" x14ac:dyDescent="0.2">
      <c r="B49" s="563"/>
      <c r="C49" s="518"/>
      <c r="D49" s="328" t="s">
        <v>818</v>
      </c>
      <c r="E49" s="303" t="s">
        <v>818</v>
      </c>
    </row>
    <row r="50" spans="2:5" ht="15" customHeight="1" x14ac:dyDescent="0.2">
      <c r="B50" s="563"/>
      <c r="C50" s="9"/>
      <c r="D50" s="329"/>
      <c r="E50" s="309"/>
    </row>
    <row r="51" spans="2:5" ht="15.75" customHeight="1" x14ac:dyDescent="0.2">
      <c r="B51" s="563"/>
      <c r="C51" s="560" t="s">
        <v>823</v>
      </c>
      <c r="D51" s="117" t="s">
        <v>1760</v>
      </c>
      <c r="E51" s="308" t="s">
        <v>1760</v>
      </c>
    </row>
    <row r="52" spans="2:5" ht="15" customHeight="1" x14ac:dyDescent="0.2">
      <c r="B52" s="563"/>
      <c r="C52" s="528"/>
      <c r="D52" s="321"/>
      <c r="E52" s="309"/>
    </row>
    <row r="53" spans="2:5" ht="15" customHeight="1" thickBot="1" x14ac:dyDescent="0.25">
      <c r="B53" s="564"/>
      <c r="C53" s="559"/>
      <c r="D53" s="322" t="s">
        <v>826</v>
      </c>
      <c r="E53" s="312" t="s">
        <v>826</v>
      </c>
    </row>
    <row r="54" spans="2:5" ht="15" customHeight="1" thickBot="1" x14ac:dyDescent="0.25"/>
    <row r="55" spans="2:5" ht="15" customHeight="1" x14ac:dyDescent="0.2">
      <c r="B55" s="562" t="s">
        <v>513</v>
      </c>
      <c r="C55" s="567" t="s">
        <v>514</v>
      </c>
      <c r="D55" s="557" t="s">
        <v>515</v>
      </c>
      <c r="E55" s="300" t="s">
        <v>516</v>
      </c>
    </row>
    <row r="56" spans="2:5" x14ac:dyDescent="0.2">
      <c r="B56" s="563"/>
      <c r="C56" s="528"/>
      <c r="D56" s="518"/>
      <c r="E56" s="301" t="s">
        <v>1761</v>
      </c>
    </row>
    <row r="57" spans="2:5" ht="15" customHeight="1" x14ac:dyDescent="0.2">
      <c r="B57" s="563"/>
      <c r="C57" s="528"/>
      <c r="D57" s="327"/>
      <c r="E57" s="302"/>
    </row>
    <row r="58" spans="2:5" x14ac:dyDescent="0.2">
      <c r="B58" s="563"/>
      <c r="C58" s="528"/>
      <c r="D58" s="556" t="s">
        <v>1762</v>
      </c>
      <c r="E58" s="303" t="s">
        <v>1763</v>
      </c>
    </row>
    <row r="59" spans="2:5" x14ac:dyDescent="0.2">
      <c r="B59" s="563"/>
      <c r="C59" s="518"/>
      <c r="D59" s="518"/>
      <c r="E59" s="303" t="s">
        <v>1764</v>
      </c>
    </row>
    <row r="60" spans="2:5" ht="15" customHeight="1" x14ac:dyDescent="0.2">
      <c r="B60" s="563"/>
      <c r="C60" s="327"/>
      <c r="D60" s="327"/>
      <c r="E60" s="302"/>
    </row>
    <row r="61" spans="2:5" x14ac:dyDescent="0.2">
      <c r="B61" s="563"/>
      <c r="C61" s="566" t="s">
        <v>1765</v>
      </c>
      <c r="D61" s="556" t="s">
        <v>843</v>
      </c>
      <c r="E61" s="303" t="s">
        <v>1766</v>
      </c>
    </row>
    <row r="62" spans="2:5" x14ac:dyDescent="0.2">
      <c r="B62" s="563"/>
      <c r="C62" s="528"/>
      <c r="D62" s="528"/>
      <c r="E62" s="301" t="s">
        <v>1767</v>
      </c>
    </row>
    <row r="63" spans="2:5" x14ac:dyDescent="0.2">
      <c r="B63" s="563"/>
      <c r="C63" s="528"/>
      <c r="D63" s="528"/>
      <c r="E63" s="301" t="s">
        <v>844</v>
      </c>
    </row>
    <row r="64" spans="2:5" x14ac:dyDescent="0.2">
      <c r="B64" s="563"/>
      <c r="C64" s="528"/>
      <c r="D64" s="528"/>
      <c r="E64" s="301" t="s">
        <v>1768</v>
      </c>
    </row>
    <row r="65" spans="2:5" x14ac:dyDescent="0.2">
      <c r="B65" s="563"/>
      <c r="C65" s="528"/>
      <c r="D65" s="518"/>
      <c r="E65" s="303" t="s">
        <v>1769</v>
      </c>
    </row>
    <row r="66" spans="2:5" x14ac:dyDescent="0.2">
      <c r="B66" s="563"/>
      <c r="C66" s="528"/>
      <c r="D66" s="327"/>
      <c r="E66" s="302"/>
    </row>
    <row r="67" spans="2:5" x14ac:dyDescent="0.2">
      <c r="B67" s="563"/>
      <c r="C67" s="528"/>
      <c r="D67" s="328" t="s">
        <v>1770</v>
      </c>
      <c r="E67" s="303" t="s">
        <v>1770</v>
      </c>
    </row>
    <row r="68" spans="2:5" ht="15" customHeight="1" x14ac:dyDescent="0.2">
      <c r="B68" s="563"/>
      <c r="C68" s="528"/>
      <c r="D68" s="327"/>
      <c r="E68" s="302"/>
    </row>
    <row r="69" spans="2:5" ht="15" customHeight="1" x14ac:dyDescent="0.2">
      <c r="B69" s="563"/>
      <c r="C69" s="528"/>
      <c r="D69" s="556" t="s">
        <v>1771</v>
      </c>
      <c r="E69" s="303" t="s">
        <v>1772</v>
      </c>
    </row>
    <row r="70" spans="2:5" ht="15" customHeight="1" x14ac:dyDescent="0.2">
      <c r="B70" s="563"/>
      <c r="C70" s="528"/>
      <c r="D70" s="528"/>
      <c r="E70" s="303" t="s">
        <v>1773</v>
      </c>
    </row>
    <row r="71" spans="2:5" ht="15" customHeight="1" x14ac:dyDescent="0.2">
      <c r="B71" s="563"/>
      <c r="C71" s="518"/>
      <c r="D71" s="518"/>
      <c r="E71" s="303" t="s">
        <v>1774</v>
      </c>
    </row>
    <row r="72" spans="2:5" ht="15" customHeight="1" x14ac:dyDescent="0.2">
      <c r="B72" s="563"/>
      <c r="C72" s="327"/>
      <c r="D72" s="327"/>
      <c r="E72" s="302"/>
    </row>
    <row r="73" spans="2:5" ht="15" customHeight="1" x14ac:dyDescent="0.2">
      <c r="B73" s="563"/>
      <c r="C73" s="566" t="s">
        <v>851</v>
      </c>
      <c r="D73" s="556" t="s">
        <v>1775</v>
      </c>
      <c r="E73" s="303" t="s">
        <v>1776</v>
      </c>
    </row>
    <row r="74" spans="2:5" ht="15" customHeight="1" x14ac:dyDescent="0.2">
      <c r="B74" s="563"/>
      <c r="C74" s="528"/>
      <c r="D74" s="528"/>
      <c r="E74" s="301" t="s">
        <v>1777</v>
      </c>
    </row>
    <row r="75" spans="2:5" ht="15" customHeight="1" x14ac:dyDescent="0.2">
      <c r="B75" s="563"/>
      <c r="C75" s="528"/>
      <c r="D75" s="528"/>
      <c r="E75" s="303" t="s">
        <v>1778</v>
      </c>
    </row>
    <row r="76" spans="2:5" ht="15" customHeight="1" x14ac:dyDescent="0.2">
      <c r="B76" s="563"/>
      <c r="C76" s="528"/>
      <c r="D76" s="518"/>
      <c r="E76" s="303" t="s">
        <v>1779</v>
      </c>
    </row>
    <row r="77" spans="2:5" ht="15.75" customHeight="1" x14ac:dyDescent="0.2">
      <c r="B77" s="563"/>
      <c r="C77" s="528"/>
      <c r="D77" s="327"/>
      <c r="E77" s="302"/>
    </row>
    <row r="78" spans="2:5" ht="15" customHeight="1" x14ac:dyDescent="0.2">
      <c r="B78" s="563"/>
      <c r="C78" s="528"/>
      <c r="D78" s="556" t="s">
        <v>854</v>
      </c>
      <c r="E78" s="303" t="s">
        <v>1780</v>
      </c>
    </row>
    <row r="79" spans="2:5" x14ac:dyDescent="0.2">
      <c r="B79" s="563"/>
      <c r="C79" s="518"/>
      <c r="D79" s="518"/>
      <c r="E79" s="303" t="s">
        <v>1781</v>
      </c>
    </row>
    <row r="80" spans="2:5" x14ac:dyDescent="0.2">
      <c r="B80" s="563"/>
      <c r="C80" s="568" t="s">
        <v>860</v>
      </c>
      <c r="D80" s="327"/>
      <c r="E80" s="302"/>
    </row>
    <row r="81" spans="2:5" ht="15" customHeight="1" x14ac:dyDescent="0.2">
      <c r="B81" s="563"/>
      <c r="C81" s="528"/>
      <c r="D81" s="328" t="s">
        <v>1782</v>
      </c>
      <c r="E81" s="303" t="s">
        <v>1782</v>
      </c>
    </row>
    <row r="82" spans="2:5" ht="15" customHeight="1" x14ac:dyDescent="0.2">
      <c r="B82" s="563"/>
      <c r="C82" s="528"/>
      <c r="D82" s="330"/>
      <c r="E82" s="302"/>
    </row>
    <row r="83" spans="2:5" ht="15" customHeight="1" x14ac:dyDescent="0.2">
      <c r="B83" s="563"/>
      <c r="C83" s="528"/>
      <c r="D83" s="328" t="s">
        <v>1783</v>
      </c>
      <c r="E83" s="303" t="s">
        <v>1783</v>
      </c>
    </row>
    <row r="84" spans="2:5" ht="15" customHeight="1" x14ac:dyDescent="0.2">
      <c r="B84" s="563"/>
      <c r="C84" s="528"/>
      <c r="D84" s="330"/>
      <c r="E84" s="302"/>
    </row>
    <row r="85" spans="2:5" ht="15" customHeight="1" x14ac:dyDescent="0.2">
      <c r="B85" s="563"/>
      <c r="C85" s="528"/>
      <c r="D85" s="556" t="s">
        <v>1784</v>
      </c>
      <c r="E85" s="303" t="s">
        <v>1785</v>
      </c>
    </row>
    <row r="86" spans="2:5" ht="15" customHeight="1" x14ac:dyDescent="0.2">
      <c r="B86" s="563"/>
      <c r="C86" s="528"/>
      <c r="D86" s="518"/>
      <c r="E86" s="303" t="s">
        <v>1786</v>
      </c>
    </row>
    <row r="87" spans="2:5" ht="15" customHeight="1" x14ac:dyDescent="0.2">
      <c r="B87" s="563"/>
      <c r="C87" s="528"/>
      <c r="D87" s="330"/>
      <c r="E87" s="302"/>
    </row>
    <row r="88" spans="2:5" ht="15" customHeight="1" x14ac:dyDescent="0.2">
      <c r="B88" s="563"/>
      <c r="C88" s="528"/>
      <c r="D88" s="558" t="s">
        <v>836</v>
      </c>
      <c r="E88" s="303" t="s">
        <v>868</v>
      </c>
    </row>
    <row r="89" spans="2:5" ht="15" customHeight="1" x14ac:dyDescent="0.2">
      <c r="B89" s="563"/>
      <c r="C89" s="528"/>
      <c r="D89" s="528"/>
      <c r="E89" s="301" t="s">
        <v>1787</v>
      </c>
    </row>
    <row r="90" spans="2:5" ht="15" customHeight="1" x14ac:dyDescent="0.2">
      <c r="B90" s="563"/>
      <c r="C90" s="528"/>
      <c r="D90" s="528"/>
      <c r="E90" s="301" t="s">
        <v>1788</v>
      </c>
    </row>
    <row r="91" spans="2:5" ht="15" customHeight="1" x14ac:dyDescent="0.2">
      <c r="B91" s="563"/>
      <c r="C91" s="528"/>
      <c r="D91" s="528"/>
      <c r="E91" s="301" t="s">
        <v>875</v>
      </c>
    </row>
    <row r="92" spans="2:5" ht="15" customHeight="1" x14ac:dyDescent="0.2">
      <c r="B92" s="563"/>
      <c r="C92" s="528"/>
      <c r="D92" s="528"/>
      <c r="E92" s="303" t="s">
        <v>837</v>
      </c>
    </row>
    <row r="93" spans="2:5" ht="15.75" customHeight="1" thickBot="1" x14ac:dyDescent="0.25">
      <c r="B93" s="564"/>
      <c r="C93" s="559"/>
      <c r="D93" s="559"/>
      <c r="E93" s="305" t="s">
        <v>1789</v>
      </c>
    </row>
    <row r="94" spans="2:5" ht="19.5" customHeight="1" thickBot="1" x14ac:dyDescent="0.25">
      <c r="B94" s="313"/>
      <c r="C94" s="297"/>
      <c r="D94" s="298"/>
      <c r="E94" s="299"/>
    </row>
    <row r="95" spans="2:5" x14ac:dyDescent="0.2">
      <c r="B95" s="562" t="s">
        <v>110</v>
      </c>
      <c r="C95" s="567" t="s">
        <v>560</v>
      </c>
      <c r="D95" s="317" t="s">
        <v>164</v>
      </c>
      <c r="E95" s="300" t="s">
        <v>164</v>
      </c>
    </row>
    <row r="96" spans="2:5" x14ac:dyDescent="0.2">
      <c r="B96" s="563"/>
      <c r="C96" s="528"/>
      <c r="D96" s="321"/>
      <c r="E96" s="302"/>
    </row>
    <row r="97" spans="2:5" x14ac:dyDescent="0.2">
      <c r="B97" s="563"/>
      <c r="C97" s="528"/>
      <c r="D97" s="117" t="s">
        <v>1790</v>
      </c>
      <c r="E97" s="303" t="s">
        <v>1790</v>
      </c>
    </row>
    <row r="98" spans="2:5" x14ac:dyDescent="0.2">
      <c r="B98" s="563"/>
      <c r="C98" s="528"/>
      <c r="D98" s="321"/>
      <c r="E98" s="302"/>
    </row>
    <row r="99" spans="2:5" x14ac:dyDescent="0.2">
      <c r="B99" s="563"/>
      <c r="C99" s="528"/>
      <c r="D99" s="117" t="s">
        <v>927</v>
      </c>
      <c r="E99" s="303" t="s">
        <v>927</v>
      </c>
    </row>
    <row r="100" spans="2:5" x14ac:dyDescent="0.2">
      <c r="B100" s="563"/>
      <c r="C100" s="528"/>
      <c r="D100" s="321"/>
      <c r="E100" s="302"/>
    </row>
    <row r="101" spans="2:5" x14ac:dyDescent="0.2">
      <c r="B101" s="563"/>
      <c r="C101" s="528"/>
      <c r="D101" s="556" t="s">
        <v>589</v>
      </c>
      <c r="E101" s="303" t="s">
        <v>907</v>
      </c>
    </row>
    <row r="102" spans="2:5" x14ac:dyDescent="0.2">
      <c r="B102" s="563"/>
      <c r="C102" s="528"/>
      <c r="D102" s="518"/>
      <c r="E102" s="303" t="s">
        <v>590</v>
      </c>
    </row>
    <row r="103" spans="2:5" x14ac:dyDescent="0.2">
      <c r="B103" s="563"/>
      <c r="C103" s="528"/>
      <c r="D103" s="321"/>
      <c r="E103" s="302"/>
    </row>
    <row r="104" spans="2:5" x14ac:dyDescent="0.2">
      <c r="B104" s="563"/>
      <c r="C104" s="528"/>
      <c r="D104" s="117" t="s">
        <v>1791</v>
      </c>
      <c r="E104" s="303" t="s">
        <v>1791</v>
      </c>
    </row>
    <row r="105" spans="2:5" x14ac:dyDescent="0.2">
      <c r="B105" s="563"/>
      <c r="C105" s="528"/>
      <c r="D105" s="321"/>
      <c r="E105" s="302"/>
    </row>
    <row r="106" spans="2:5" x14ac:dyDescent="0.2">
      <c r="B106" s="563"/>
      <c r="C106" s="528"/>
      <c r="D106" s="556" t="s">
        <v>593</v>
      </c>
      <c r="E106" s="303" t="s">
        <v>921</v>
      </c>
    </row>
    <row r="107" spans="2:5" x14ac:dyDescent="0.2">
      <c r="B107" s="563"/>
      <c r="C107" s="528"/>
      <c r="D107" s="528"/>
      <c r="E107" s="301" t="s">
        <v>1792</v>
      </c>
    </row>
    <row r="108" spans="2:5" x14ac:dyDescent="0.2">
      <c r="B108" s="563"/>
      <c r="C108" s="528"/>
      <c r="D108" s="518"/>
      <c r="E108" s="301" t="s">
        <v>192</v>
      </c>
    </row>
    <row r="109" spans="2:5" x14ac:dyDescent="0.2">
      <c r="B109" s="563"/>
      <c r="C109" s="528"/>
      <c r="D109" s="321"/>
      <c r="E109" s="302"/>
    </row>
    <row r="110" spans="2:5" x14ac:dyDescent="0.2">
      <c r="B110" s="563"/>
      <c r="C110" s="518"/>
      <c r="D110" s="117" t="s">
        <v>1793</v>
      </c>
      <c r="E110" s="303" t="s">
        <v>1793</v>
      </c>
    </row>
    <row r="111" spans="2:5" ht="15.75" customHeight="1" x14ac:dyDescent="0.2">
      <c r="B111" s="563"/>
      <c r="C111" s="304"/>
      <c r="D111" s="321"/>
      <c r="E111" s="302"/>
    </row>
    <row r="112" spans="2:5" x14ac:dyDescent="0.2">
      <c r="B112" s="563"/>
      <c r="C112" s="566" t="s">
        <v>940</v>
      </c>
      <c r="D112" s="556" t="s">
        <v>941</v>
      </c>
      <c r="E112" s="303" t="s">
        <v>1794</v>
      </c>
    </row>
    <row r="113" spans="2:5" x14ac:dyDescent="0.2">
      <c r="B113" s="563"/>
      <c r="C113" s="528"/>
      <c r="D113" s="528"/>
      <c r="E113" s="301" t="s">
        <v>1795</v>
      </c>
    </row>
    <row r="114" spans="2:5" x14ac:dyDescent="0.2">
      <c r="B114" s="563"/>
      <c r="C114" s="528"/>
      <c r="D114" s="528"/>
      <c r="E114" s="301" t="s">
        <v>1796</v>
      </c>
    </row>
    <row r="115" spans="2:5" x14ac:dyDescent="0.2">
      <c r="B115" s="563"/>
      <c r="C115" s="528"/>
      <c r="D115" s="528"/>
      <c r="E115" s="301" t="s">
        <v>942</v>
      </c>
    </row>
    <row r="116" spans="2:5" x14ac:dyDescent="0.2">
      <c r="B116" s="563"/>
      <c r="C116" s="528"/>
      <c r="D116" s="518"/>
      <c r="E116" s="301" t="s">
        <v>1797</v>
      </c>
    </row>
    <row r="117" spans="2:5" x14ac:dyDescent="0.2">
      <c r="B117" s="563"/>
      <c r="C117" s="528"/>
      <c r="D117" s="321"/>
      <c r="E117" s="326"/>
    </row>
    <row r="118" spans="2:5" x14ac:dyDescent="0.2">
      <c r="B118" s="563"/>
      <c r="C118" s="528"/>
      <c r="D118" s="321" t="s">
        <v>1798</v>
      </c>
      <c r="E118" s="303" t="s">
        <v>1799</v>
      </c>
    </row>
    <row r="119" spans="2:5" x14ac:dyDescent="0.2">
      <c r="B119" s="563"/>
      <c r="C119" s="518"/>
      <c r="D119" s="117"/>
      <c r="E119" s="303" t="s">
        <v>1800</v>
      </c>
    </row>
    <row r="120" spans="2:5" x14ac:dyDescent="0.2">
      <c r="B120" s="563"/>
      <c r="C120" s="568" t="s">
        <v>947</v>
      </c>
      <c r="D120" s="321"/>
      <c r="E120" s="302"/>
    </row>
    <row r="121" spans="2:5" ht="15" customHeight="1" x14ac:dyDescent="0.2">
      <c r="B121" s="563"/>
      <c r="C121" s="528"/>
      <c r="D121" s="117" t="s">
        <v>950</v>
      </c>
      <c r="E121" s="303" t="s">
        <v>950</v>
      </c>
    </row>
    <row r="122" spans="2:5" ht="15" customHeight="1" x14ac:dyDescent="0.2">
      <c r="B122" s="563"/>
      <c r="C122" s="528"/>
      <c r="D122" s="321"/>
      <c r="E122" s="302"/>
    </row>
    <row r="123" spans="2:5" ht="15" customHeight="1" x14ac:dyDescent="0.2">
      <c r="B123" s="563"/>
      <c r="C123" s="528"/>
      <c r="D123" s="117" t="s">
        <v>1801</v>
      </c>
      <c r="E123" s="303" t="s">
        <v>1801</v>
      </c>
    </row>
    <row r="124" spans="2:5" ht="15" customHeight="1" x14ac:dyDescent="0.2">
      <c r="B124" s="563"/>
      <c r="C124" s="528"/>
      <c r="D124" s="321"/>
      <c r="E124" s="302"/>
    </row>
    <row r="125" spans="2:5" ht="15" customHeight="1" x14ac:dyDescent="0.2">
      <c r="B125" s="563"/>
      <c r="C125" s="528"/>
      <c r="D125" s="117" t="s">
        <v>1802</v>
      </c>
      <c r="E125" s="303" t="s">
        <v>1802</v>
      </c>
    </row>
    <row r="126" spans="2:5" ht="15" customHeight="1" x14ac:dyDescent="0.2">
      <c r="B126" s="563"/>
      <c r="C126" s="528"/>
      <c r="D126" s="321"/>
      <c r="E126" s="326"/>
    </row>
    <row r="127" spans="2:5" ht="15" customHeight="1" x14ac:dyDescent="0.2">
      <c r="B127" s="563"/>
      <c r="C127" s="528"/>
      <c r="D127" s="556" t="s">
        <v>955</v>
      </c>
      <c r="E127" s="303" t="s">
        <v>956</v>
      </c>
    </row>
    <row r="128" spans="2:5" ht="15" customHeight="1" x14ac:dyDescent="0.2">
      <c r="B128" s="563"/>
      <c r="C128" s="528"/>
      <c r="D128" s="518"/>
      <c r="E128" s="303" t="s">
        <v>1803</v>
      </c>
    </row>
    <row r="129" spans="2:5" ht="15" customHeight="1" x14ac:dyDescent="0.2">
      <c r="B129" s="563"/>
      <c r="C129" s="528"/>
      <c r="D129" s="321"/>
      <c r="E129" s="302"/>
    </row>
    <row r="130" spans="2:5" ht="15" customHeight="1" x14ac:dyDescent="0.2">
      <c r="B130" s="563"/>
      <c r="C130" s="528"/>
      <c r="D130" s="558" t="s">
        <v>1804</v>
      </c>
      <c r="E130" s="303" t="s">
        <v>1805</v>
      </c>
    </row>
    <row r="131" spans="2:5" ht="15" customHeight="1" x14ac:dyDescent="0.2">
      <c r="B131" s="563"/>
      <c r="C131" s="528"/>
      <c r="D131" s="528"/>
      <c r="E131" s="301" t="s">
        <v>1806</v>
      </c>
    </row>
    <row r="132" spans="2:5" ht="15.75" customHeight="1" thickBot="1" x14ac:dyDescent="0.25">
      <c r="B132" s="564"/>
      <c r="C132" s="559"/>
      <c r="D132" s="559"/>
      <c r="E132" s="305" t="s">
        <v>1807</v>
      </c>
    </row>
    <row r="133" spans="2:5" ht="19.5" customHeight="1" thickBot="1" x14ac:dyDescent="0.3">
      <c r="B133" s="296"/>
      <c r="C133" s="297"/>
      <c r="D133" s="298"/>
      <c r="E133" s="299"/>
    </row>
    <row r="134" spans="2:5" x14ac:dyDescent="0.2">
      <c r="B134" s="562" t="s">
        <v>958</v>
      </c>
      <c r="C134" s="567" t="s">
        <v>959</v>
      </c>
      <c r="D134" s="557" t="s">
        <v>959</v>
      </c>
      <c r="E134" s="300" t="s">
        <v>1808</v>
      </c>
    </row>
    <row r="135" spans="2:5" x14ac:dyDescent="0.2">
      <c r="B135" s="563"/>
      <c r="C135" s="528"/>
      <c r="D135" s="518"/>
      <c r="E135" s="301" t="s">
        <v>963</v>
      </c>
    </row>
    <row r="136" spans="2:5" x14ac:dyDescent="0.2">
      <c r="B136" s="563"/>
      <c r="C136" s="528"/>
      <c r="D136" s="321"/>
      <c r="E136" s="302"/>
    </row>
    <row r="137" spans="2:5" x14ac:dyDescent="0.2">
      <c r="B137" s="563"/>
      <c r="C137" s="518"/>
      <c r="D137" s="117" t="s">
        <v>1809</v>
      </c>
      <c r="E137" s="303" t="s">
        <v>1809</v>
      </c>
    </row>
    <row r="138" spans="2:5" ht="15.75" customHeight="1" x14ac:dyDescent="0.2">
      <c r="B138" s="563"/>
      <c r="C138" s="304"/>
      <c r="D138" s="321"/>
      <c r="E138" s="302"/>
    </row>
    <row r="139" spans="2:5" x14ac:dyDescent="0.2">
      <c r="B139" s="563"/>
      <c r="C139" s="566" t="s">
        <v>969</v>
      </c>
      <c r="D139" s="556" t="s">
        <v>992</v>
      </c>
      <c r="E139" s="303" t="s">
        <v>993</v>
      </c>
    </row>
    <row r="140" spans="2:5" x14ac:dyDescent="0.2">
      <c r="B140" s="563"/>
      <c r="C140" s="528"/>
      <c r="D140" s="528"/>
      <c r="E140" s="301" t="s">
        <v>1810</v>
      </c>
    </row>
    <row r="141" spans="2:5" x14ac:dyDescent="0.2">
      <c r="B141" s="563"/>
      <c r="C141" s="528"/>
      <c r="D141" s="518"/>
      <c r="E141" s="301" t="s">
        <v>970</v>
      </c>
    </row>
    <row r="142" spans="2:5" x14ac:dyDescent="0.2">
      <c r="B142" s="563"/>
      <c r="C142" s="528"/>
      <c r="D142" s="321"/>
      <c r="E142" s="302"/>
    </row>
    <row r="143" spans="2:5" x14ac:dyDescent="0.2">
      <c r="B143" s="563"/>
      <c r="C143" s="528"/>
      <c r="D143" s="117" t="s">
        <v>973</v>
      </c>
      <c r="E143" s="303" t="s">
        <v>973</v>
      </c>
    </row>
    <row r="144" spans="2:5" x14ac:dyDescent="0.2">
      <c r="B144" s="563"/>
      <c r="C144" s="528"/>
      <c r="D144" s="321"/>
      <c r="E144" s="302"/>
    </row>
    <row r="145" spans="2:5" x14ac:dyDescent="0.2">
      <c r="B145" s="563"/>
      <c r="C145" s="528"/>
      <c r="D145" s="556" t="s">
        <v>978</v>
      </c>
      <c r="E145" s="303" t="s">
        <v>989</v>
      </c>
    </row>
    <row r="146" spans="2:5" x14ac:dyDescent="0.2">
      <c r="B146" s="563"/>
      <c r="C146" s="528"/>
      <c r="D146" s="528"/>
      <c r="E146" s="301" t="s">
        <v>1811</v>
      </c>
    </row>
    <row r="147" spans="2:5" x14ac:dyDescent="0.2">
      <c r="B147" s="563"/>
      <c r="C147" s="528"/>
      <c r="D147" s="528"/>
      <c r="E147" s="301" t="s">
        <v>984</v>
      </c>
    </row>
    <row r="148" spans="2:5" x14ac:dyDescent="0.2">
      <c r="B148" s="563"/>
      <c r="C148" s="528"/>
      <c r="D148" s="518"/>
      <c r="E148" s="303" t="s">
        <v>979</v>
      </c>
    </row>
    <row r="149" spans="2:5" x14ac:dyDescent="0.2">
      <c r="B149" s="563"/>
      <c r="C149" s="528"/>
      <c r="D149" s="321"/>
      <c r="E149" s="302"/>
    </row>
    <row r="150" spans="2:5" x14ac:dyDescent="0.2">
      <c r="B150" s="563"/>
      <c r="C150" s="518"/>
      <c r="D150" s="117" t="s">
        <v>1812</v>
      </c>
      <c r="E150" s="303" t="s">
        <v>1812</v>
      </c>
    </row>
    <row r="151" spans="2:5" ht="15.75" customHeight="1" x14ac:dyDescent="0.2">
      <c r="B151" s="563"/>
      <c r="C151" s="304"/>
      <c r="D151" s="321"/>
      <c r="E151" s="302"/>
    </row>
    <row r="152" spans="2:5" x14ac:dyDescent="0.2">
      <c r="B152" s="563"/>
      <c r="C152" s="560" t="s">
        <v>155</v>
      </c>
      <c r="D152" s="558" t="s">
        <v>155</v>
      </c>
      <c r="E152" s="303" t="s">
        <v>1813</v>
      </c>
    </row>
    <row r="153" spans="2:5" x14ac:dyDescent="0.2">
      <c r="B153" s="563"/>
      <c r="C153" s="528"/>
      <c r="D153" s="528"/>
      <c r="E153" s="301" t="s">
        <v>1814</v>
      </c>
    </row>
    <row r="154" spans="2:5" x14ac:dyDescent="0.2">
      <c r="B154" s="563"/>
      <c r="C154" s="528"/>
      <c r="D154" s="528"/>
      <c r="E154" s="301" t="s">
        <v>1815</v>
      </c>
    </row>
    <row r="155" spans="2:5" x14ac:dyDescent="0.2">
      <c r="B155" s="563"/>
      <c r="C155" s="528"/>
      <c r="D155" s="528"/>
      <c r="E155" s="301" t="s">
        <v>1816</v>
      </c>
    </row>
    <row r="156" spans="2:5" ht="15.75" customHeight="1" thickBot="1" x14ac:dyDescent="0.25">
      <c r="B156" s="564"/>
      <c r="C156" s="559"/>
      <c r="D156" s="559"/>
      <c r="E156" s="305" t="s">
        <v>1817</v>
      </c>
    </row>
    <row r="157" spans="2:5" ht="15.75" customHeight="1" thickBot="1" x14ac:dyDescent="0.25">
      <c r="C157" s="306"/>
      <c r="D157" s="306"/>
      <c r="E157" s="299"/>
    </row>
    <row r="158" spans="2:5" x14ac:dyDescent="0.2">
      <c r="B158" s="562" t="s">
        <v>1009</v>
      </c>
      <c r="C158" s="567" t="s">
        <v>1049</v>
      </c>
      <c r="D158" s="557" t="s">
        <v>1050</v>
      </c>
      <c r="E158" s="307" t="s">
        <v>1055</v>
      </c>
    </row>
    <row r="159" spans="2:5" x14ac:dyDescent="0.2">
      <c r="B159" s="563"/>
      <c r="C159" s="528"/>
      <c r="D159" s="518"/>
      <c r="E159" s="308" t="s">
        <v>1051</v>
      </c>
    </row>
    <row r="160" spans="2:5" x14ac:dyDescent="0.2">
      <c r="B160" s="563"/>
      <c r="C160" s="528"/>
      <c r="D160" s="321"/>
      <c r="E160" s="309"/>
    </row>
    <row r="161" spans="2:5" x14ac:dyDescent="0.2">
      <c r="B161" s="563"/>
      <c r="C161" s="528"/>
      <c r="D161" s="556" t="s">
        <v>1818</v>
      </c>
      <c r="E161" s="308" t="s">
        <v>1819</v>
      </c>
    </row>
    <row r="162" spans="2:5" x14ac:dyDescent="0.2">
      <c r="B162" s="563"/>
      <c r="C162" s="528"/>
      <c r="D162" s="528"/>
      <c r="E162" s="310" t="s">
        <v>1039</v>
      </c>
    </row>
    <row r="163" spans="2:5" x14ac:dyDescent="0.2">
      <c r="B163" s="563"/>
      <c r="C163" s="528"/>
      <c r="D163" s="528"/>
      <c r="E163" s="310" t="s">
        <v>1820</v>
      </c>
    </row>
    <row r="164" spans="2:5" x14ac:dyDescent="0.2">
      <c r="B164" s="563"/>
      <c r="C164" s="528"/>
      <c r="D164" s="518"/>
      <c r="E164" s="310" t="s">
        <v>1821</v>
      </c>
    </row>
    <row r="165" spans="2:5" x14ac:dyDescent="0.2">
      <c r="B165" s="563"/>
      <c r="C165" s="528"/>
      <c r="D165" s="321"/>
      <c r="E165" s="309"/>
    </row>
    <row r="166" spans="2:5" x14ac:dyDescent="0.2">
      <c r="B166" s="563"/>
      <c r="C166" s="518"/>
      <c r="D166" s="117" t="s">
        <v>1045</v>
      </c>
      <c r="E166" s="308" t="s">
        <v>1045</v>
      </c>
    </row>
    <row r="167" spans="2:5" ht="15.75" customHeight="1" x14ac:dyDescent="0.2">
      <c r="B167" s="563"/>
      <c r="C167" s="311"/>
      <c r="D167" s="321"/>
      <c r="E167" s="309"/>
    </row>
    <row r="168" spans="2:5" x14ac:dyDescent="0.2">
      <c r="B168" s="563"/>
      <c r="C168" s="560" t="s">
        <v>1022</v>
      </c>
      <c r="D168" s="117" t="s">
        <v>1010</v>
      </c>
      <c r="E168" s="308" t="s">
        <v>1010</v>
      </c>
    </row>
    <row r="169" spans="2:5" x14ac:dyDescent="0.2">
      <c r="B169" s="563"/>
      <c r="C169" s="528"/>
      <c r="D169" s="321"/>
      <c r="E169" s="309"/>
    </row>
    <row r="170" spans="2:5" x14ac:dyDescent="0.2">
      <c r="B170" s="563"/>
      <c r="C170" s="528"/>
      <c r="D170" s="117" t="s">
        <v>1019</v>
      </c>
      <c r="E170" s="308" t="s">
        <v>1019</v>
      </c>
    </row>
    <row r="171" spans="2:5" x14ac:dyDescent="0.2">
      <c r="B171" s="563"/>
      <c r="C171" s="528"/>
      <c r="D171" s="321"/>
      <c r="E171" s="309"/>
    </row>
    <row r="172" spans="2:5" ht="15.75" customHeight="1" thickBot="1" x14ac:dyDescent="0.25">
      <c r="B172" s="564"/>
      <c r="C172" s="559"/>
      <c r="D172" s="322" t="s">
        <v>1822</v>
      </c>
      <c r="E172" s="312" t="s">
        <v>1822</v>
      </c>
    </row>
    <row r="173" spans="2:5" ht="19.5" customHeight="1" thickBot="1" x14ac:dyDescent="0.25">
      <c r="B173" s="313"/>
      <c r="C173" s="297"/>
      <c r="D173" s="306"/>
      <c r="E173" s="299"/>
    </row>
    <row r="174" spans="2:5" x14ac:dyDescent="0.2">
      <c r="B174" s="562" t="s">
        <v>1285</v>
      </c>
      <c r="C174" s="567" t="s">
        <v>583</v>
      </c>
      <c r="D174" s="557" t="s">
        <v>602</v>
      </c>
      <c r="E174" s="300" t="s">
        <v>1130</v>
      </c>
    </row>
    <row r="175" spans="2:5" x14ac:dyDescent="0.2">
      <c r="B175" s="563"/>
      <c r="C175" s="528"/>
      <c r="D175" s="528"/>
      <c r="E175" s="301" t="s">
        <v>1823</v>
      </c>
    </row>
    <row r="176" spans="2:5" x14ac:dyDescent="0.2">
      <c r="B176" s="563"/>
      <c r="C176" s="528"/>
      <c r="D176" s="518"/>
      <c r="E176" s="303" t="s">
        <v>603</v>
      </c>
    </row>
    <row r="177" spans="2:5" x14ac:dyDescent="0.2">
      <c r="B177" s="563"/>
      <c r="C177" s="528"/>
      <c r="D177" s="321"/>
      <c r="E177" s="302"/>
    </row>
    <row r="178" spans="2:5" x14ac:dyDescent="0.2">
      <c r="B178" s="563"/>
      <c r="C178" s="528"/>
      <c r="D178" s="556" t="s">
        <v>605</v>
      </c>
      <c r="E178" s="303" t="s">
        <v>581</v>
      </c>
    </row>
    <row r="179" spans="2:5" x14ac:dyDescent="0.2">
      <c r="B179" s="563"/>
      <c r="C179" s="518"/>
      <c r="D179" s="518"/>
      <c r="E179" s="301" t="s">
        <v>1125</v>
      </c>
    </row>
    <row r="180" spans="2:5" x14ac:dyDescent="0.2">
      <c r="B180" s="563"/>
      <c r="C180" s="527" t="s">
        <v>517</v>
      </c>
      <c r="D180" s="321"/>
      <c r="E180" s="302"/>
    </row>
    <row r="181" spans="2:5" ht="15" customHeight="1" x14ac:dyDescent="0.2">
      <c r="B181" s="563"/>
      <c r="C181" s="528"/>
      <c r="D181" s="117" t="s">
        <v>1181</v>
      </c>
      <c r="E181" s="303" t="s">
        <v>1181</v>
      </c>
    </row>
    <row r="182" spans="2:5" ht="15" customHeight="1" x14ac:dyDescent="0.2">
      <c r="B182" s="563"/>
      <c r="C182" s="528"/>
      <c r="D182" s="321"/>
      <c r="E182" s="302"/>
    </row>
    <row r="183" spans="2:5" ht="15" customHeight="1" x14ac:dyDescent="0.2">
      <c r="B183" s="563"/>
      <c r="C183" s="528"/>
      <c r="D183" s="117" t="s">
        <v>518</v>
      </c>
      <c r="E183" s="303" t="s">
        <v>518</v>
      </c>
    </row>
    <row r="184" spans="2:5" ht="15" customHeight="1" x14ac:dyDescent="0.2">
      <c r="B184" s="563"/>
      <c r="C184" s="528"/>
      <c r="D184" s="321"/>
      <c r="E184" s="302"/>
    </row>
    <row r="185" spans="2:5" ht="15" customHeight="1" x14ac:dyDescent="0.2">
      <c r="B185" s="563"/>
      <c r="C185" s="528"/>
      <c r="D185" s="556" t="s">
        <v>579</v>
      </c>
      <c r="E185" s="303" t="s">
        <v>1824</v>
      </c>
    </row>
    <row r="186" spans="2:5" ht="15" customHeight="1" x14ac:dyDescent="0.2">
      <c r="B186" s="563"/>
      <c r="C186" s="528"/>
      <c r="D186" s="528"/>
      <c r="E186" s="301" t="s">
        <v>580</v>
      </c>
    </row>
    <row r="187" spans="2:5" ht="15" customHeight="1" x14ac:dyDescent="0.2">
      <c r="B187" s="563"/>
      <c r="C187" s="528"/>
      <c r="D187" s="528"/>
      <c r="E187" s="301" t="s">
        <v>1825</v>
      </c>
    </row>
    <row r="188" spans="2:5" ht="15" customHeight="1" x14ac:dyDescent="0.2">
      <c r="B188" s="563"/>
      <c r="C188" s="518"/>
      <c r="D188" s="518"/>
      <c r="E188" s="303" t="s">
        <v>1826</v>
      </c>
    </row>
    <row r="189" spans="2:5" ht="15.75" customHeight="1" x14ac:dyDescent="0.2">
      <c r="B189" s="563"/>
      <c r="C189" s="304"/>
      <c r="D189" s="321"/>
      <c r="E189" s="302"/>
    </row>
    <row r="190" spans="2:5" ht="15.75" customHeight="1" x14ac:dyDescent="0.2">
      <c r="B190" s="563"/>
      <c r="C190" s="180" t="s">
        <v>1076</v>
      </c>
      <c r="D190" s="558" t="s">
        <v>1827</v>
      </c>
      <c r="E190" s="303" t="s">
        <v>1828</v>
      </c>
    </row>
    <row r="191" spans="2:5" ht="16.5" customHeight="1" thickBot="1" x14ac:dyDescent="0.25">
      <c r="B191" s="564"/>
      <c r="C191" s="365"/>
      <c r="D191" s="559"/>
      <c r="E191" s="305" t="s">
        <v>1829</v>
      </c>
    </row>
    <row r="192" spans="2:5" ht="19.5" customHeight="1" thickBot="1" x14ac:dyDescent="0.25">
      <c r="B192" s="313"/>
      <c r="C192" s="297"/>
      <c r="D192" s="298"/>
      <c r="E192" s="299"/>
    </row>
    <row r="193" spans="2:5" x14ac:dyDescent="0.2">
      <c r="B193" s="562" t="s">
        <v>597</v>
      </c>
      <c r="C193" s="572" t="s">
        <v>1191</v>
      </c>
      <c r="D193" s="570" t="s">
        <v>1830</v>
      </c>
      <c r="E193" s="300" t="s">
        <v>1831</v>
      </c>
    </row>
    <row r="194" spans="2:5" x14ac:dyDescent="0.2">
      <c r="B194" s="563"/>
      <c r="C194" s="528"/>
      <c r="D194" s="518"/>
      <c r="E194" s="301" t="s">
        <v>1832</v>
      </c>
    </row>
    <row r="195" spans="2:5" x14ac:dyDescent="0.2">
      <c r="B195" s="563"/>
      <c r="C195" s="518"/>
      <c r="D195" s="314" t="s">
        <v>1833</v>
      </c>
      <c r="E195" s="301" t="s">
        <v>1834</v>
      </c>
    </row>
    <row r="196" spans="2:5" x14ac:dyDescent="0.2">
      <c r="B196" s="563"/>
      <c r="C196" s="573" t="s">
        <v>598</v>
      </c>
      <c r="D196" s="569" t="s">
        <v>1835</v>
      </c>
      <c r="E196" s="315" t="s">
        <v>1836</v>
      </c>
    </row>
    <row r="197" spans="2:5" x14ac:dyDescent="0.2">
      <c r="B197" s="563"/>
      <c r="C197" s="528"/>
      <c r="D197" s="528"/>
      <c r="E197" s="315" t="s">
        <v>1837</v>
      </c>
    </row>
    <row r="198" spans="2:5" x14ac:dyDescent="0.2">
      <c r="B198" s="563"/>
      <c r="C198" s="528"/>
      <c r="D198" s="528"/>
      <c r="E198" s="315" t="s">
        <v>1838</v>
      </c>
    </row>
    <row r="199" spans="2:5" x14ac:dyDescent="0.2">
      <c r="B199" s="563"/>
      <c r="C199" s="528"/>
      <c r="D199" s="518"/>
      <c r="E199" s="315" t="s">
        <v>1839</v>
      </c>
    </row>
    <row r="200" spans="2:5" x14ac:dyDescent="0.2">
      <c r="B200" s="563"/>
      <c r="C200" s="528"/>
      <c r="D200" s="569" t="s">
        <v>1194</v>
      </c>
      <c r="E200" s="315" t="s">
        <v>1840</v>
      </c>
    </row>
    <row r="201" spans="2:5" x14ac:dyDescent="0.2">
      <c r="B201" s="563"/>
      <c r="C201" s="528"/>
      <c r="D201" s="518"/>
      <c r="E201" s="315" t="s">
        <v>1195</v>
      </c>
    </row>
    <row r="202" spans="2:5" ht="15.75" customHeight="1" thickBot="1" x14ac:dyDescent="0.25">
      <c r="B202" s="564"/>
      <c r="C202" s="559"/>
      <c r="D202" s="322" t="s">
        <v>599</v>
      </c>
      <c r="E202" s="316" t="s">
        <v>599</v>
      </c>
    </row>
    <row r="203" spans="2:5" ht="15.75" customHeight="1" thickBot="1" x14ac:dyDescent="0.25">
      <c r="B203" s="306"/>
      <c r="C203" s="306"/>
      <c r="D203" s="306"/>
      <c r="E203" s="299"/>
    </row>
    <row r="204" spans="2:5" x14ac:dyDescent="0.2">
      <c r="B204" s="562" t="s">
        <v>569</v>
      </c>
      <c r="C204" s="565" t="s">
        <v>569</v>
      </c>
      <c r="D204" s="317" t="s">
        <v>1841</v>
      </c>
      <c r="E204" s="300" t="s">
        <v>1841</v>
      </c>
    </row>
    <row r="205" spans="2:5" x14ac:dyDescent="0.2">
      <c r="B205" s="563"/>
      <c r="C205" s="528"/>
      <c r="D205" s="321"/>
      <c r="E205" s="302"/>
    </row>
    <row r="206" spans="2:5" x14ac:dyDescent="0.2">
      <c r="B206" s="563"/>
      <c r="C206" s="528"/>
      <c r="D206" s="117" t="s">
        <v>1842</v>
      </c>
      <c r="E206" s="303" t="s">
        <v>1842</v>
      </c>
    </row>
    <row r="207" spans="2:5" x14ac:dyDescent="0.2">
      <c r="B207" s="563"/>
      <c r="C207" s="528"/>
      <c r="D207" s="321"/>
      <c r="E207" s="302"/>
    </row>
    <row r="208" spans="2:5" x14ac:dyDescent="0.2">
      <c r="B208" s="563"/>
      <c r="C208" s="528"/>
      <c r="D208" s="117" t="s">
        <v>1843</v>
      </c>
      <c r="E208" s="303" t="s">
        <v>1843</v>
      </c>
    </row>
    <row r="209" spans="2:5" x14ac:dyDescent="0.2">
      <c r="B209" s="563"/>
      <c r="C209" s="528"/>
      <c r="D209" s="321"/>
      <c r="E209" s="302"/>
    </row>
    <row r="210" spans="2:5" x14ac:dyDescent="0.2">
      <c r="B210" s="563"/>
      <c r="C210" s="528"/>
      <c r="D210" s="117" t="s">
        <v>1844</v>
      </c>
      <c r="E210" s="303" t="s">
        <v>1844</v>
      </c>
    </row>
    <row r="211" spans="2:5" x14ac:dyDescent="0.2">
      <c r="B211" s="563"/>
      <c r="C211" s="528"/>
      <c r="D211" s="321"/>
      <c r="E211" s="302"/>
    </row>
    <row r="212" spans="2:5" ht="15.75" customHeight="1" thickBot="1" x14ac:dyDescent="0.25">
      <c r="B212" s="564"/>
      <c r="C212" s="559"/>
      <c r="D212" s="322" t="s">
        <v>570</v>
      </c>
      <c r="E212" s="305" t="s">
        <v>570</v>
      </c>
    </row>
    <row r="213" spans="2:5" ht="19.5" customHeight="1" thickBot="1" x14ac:dyDescent="0.25">
      <c r="B213" s="313"/>
      <c r="C213" s="297"/>
      <c r="D213" s="306"/>
      <c r="E213" s="299"/>
    </row>
    <row r="214" spans="2:5" x14ac:dyDescent="0.2">
      <c r="B214" s="562" t="s">
        <v>1202</v>
      </c>
      <c r="C214" s="567" t="s">
        <v>1203</v>
      </c>
      <c r="D214" s="317" t="s">
        <v>1845</v>
      </c>
      <c r="E214" s="318" t="s">
        <v>1845</v>
      </c>
    </row>
    <row r="215" spans="2:5" x14ac:dyDescent="0.2">
      <c r="B215" s="563"/>
      <c r="C215" s="528"/>
      <c r="D215" s="314" t="s">
        <v>1210</v>
      </c>
      <c r="E215" s="310" t="s">
        <v>1210</v>
      </c>
    </row>
    <row r="216" spans="2:5" x14ac:dyDescent="0.2">
      <c r="B216" s="563"/>
      <c r="C216" s="528"/>
      <c r="D216" s="314" t="s">
        <v>1846</v>
      </c>
      <c r="E216" s="310" t="s">
        <v>1846</v>
      </c>
    </row>
    <row r="217" spans="2:5" x14ac:dyDescent="0.2">
      <c r="B217" s="563"/>
      <c r="C217" s="528"/>
      <c r="D217" s="314" t="s">
        <v>1847</v>
      </c>
      <c r="E217" s="310" t="s">
        <v>1847</v>
      </c>
    </row>
    <row r="218" spans="2:5" x14ac:dyDescent="0.2">
      <c r="B218" s="563"/>
      <c r="C218" s="528"/>
      <c r="D218" s="314" t="s">
        <v>1848</v>
      </c>
      <c r="E218" s="310" t="s">
        <v>1848</v>
      </c>
    </row>
    <row r="219" spans="2:5" x14ac:dyDescent="0.2">
      <c r="B219" s="563"/>
      <c r="C219" s="528"/>
      <c r="D219" s="561" t="s">
        <v>1849</v>
      </c>
      <c r="E219" s="310" t="s">
        <v>1850</v>
      </c>
    </row>
    <row r="220" spans="2:5" x14ac:dyDescent="0.2">
      <c r="B220" s="563"/>
      <c r="C220" s="528"/>
      <c r="D220" s="518"/>
      <c r="E220" s="308" t="s">
        <v>1851</v>
      </c>
    </row>
    <row r="221" spans="2:5" x14ac:dyDescent="0.2">
      <c r="B221" s="563"/>
      <c r="C221" s="528"/>
      <c r="D221" s="314" t="s">
        <v>1852</v>
      </c>
      <c r="E221" s="310" t="s">
        <v>1852</v>
      </c>
    </row>
    <row r="222" spans="2:5" x14ac:dyDescent="0.2">
      <c r="B222" s="563"/>
      <c r="C222" s="528"/>
      <c r="D222" s="561" t="s">
        <v>1206</v>
      </c>
      <c r="E222" s="301" t="s">
        <v>1207</v>
      </c>
    </row>
    <row r="223" spans="2:5" x14ac:dyDescent="0.2">
      <c r="B223" s="563"/>
      <c r="C223" s="528"/>
      <c r="D223" s="528"/>
      <c r="E223" s="301" t="s">
        <v>1853</v>
      </c>
    </row>
    <row r="224" spans="2:5" x14ac:dyDescent="0.2">
      <c r="B224" s="563"/>
      <c r="C224" s="528"/>
      <c r="D224" s="528"/>
      <c r="E224" s="301" t="s">
        <v>1854</v>
      </c>
    </row>
    <row r="225" spans="2:5" x14ac:dyDescent="0.2">
      <c r="B225" s="563"/>
      <c r="C225" s="528"/>
      <c r="D225" s="528"/>
      <c r="E225" s="301" t="s">
        <v>1855</v>
      </c>
    </row>
    <row r="226" spans="2:5" x14ac:dyDescent="0.2">
      <c r="B226" s="563"/>
      <c r="C226" s="518"/>
      <c r="D226" s="518"/>
      <c r="E226" s="301" t="s">
        <v>1856</v>
      </c>
    </row>
    <row r="227" spans="2:5" x14ac:dyDescent="0.2">
      <c r="B227" s="563"/>
      <c r="C227" s="568" t="s">
        <v>1213</v>
      </c>
      <c r="D227" s="571" t="s">
        <v>1213</v>
      </c>
      <c r="E227" s="301" t="s">
        <v>1857</v>
      </c>
    </row>
    <row r="228" spans="2:5" x14ac:dyDescent="0.2">
      <c r="B228" s="563"/>
      <c r="C228" s="528"/>
      <c r="D228" s="528"/>
      <c r="E228" s="301" t="s">
        <v>1858</v>
      </c>
    </row>
    <row r="229" spans="2:5" x14ac:dyDescent="0.2">
      <c r="B229" s="563"/>
      <c r="C229" s="528"/>
      <c r="D229" s="528"/>
      <c r="E229" s="301" t="s">
        <v>1859</v>
      </c>
    </row>
    <row r="230" spans="2:5" ht="15.75" customHeight="1" thickBot="1" x14ac:dyDescent="0.25">
      <c r="B230" s="564"/>
      <c r="C230" s="559"/>
      <c r="D230" s="559"/>
      <c r="E230" s="319" t="s">
        <v>1219</v>
      </c>
    </row>
  </sheetData>
  <mergeCells count="73">
    <mergeCell ref="D34:D35"/>
    <mergeCell ref="B15:B35"/>
    <mergeCell ref="C37:C40"/>
    <mergeCell ref="D6:D7"/>
    <mergeCell ref="C55:C59"/>
    <mergeCell ref="B6:B13"/>
    <mergeCell ref="D85:D86"/>
    <mergeCell ref="D227:D230"/>
    <mergeCell ref="B158:B172"/>
    <mergeCell ref="D139:D141"/>
    <mergeCell ref="D161:D164"/>
    <mergeCell ref="C193:C195"/>
    <mergeCell ref="C80:C93"/>
    <mergeCell ref="C73:C79"/>
    <mergeCell ref="D61:D65"/>
    <mergeCell ref="C152:C156"/>
    <mergeCell ref="D73:D76"/>
    <mergeCell ref="C174:C179"/>
    <mergeCell ref="B55:B93"/>
    <mergeCell ref="D23:D24"/>
    <mergeCell ref="D178:D179"/>
    <mergeCell ref="D196:D199"/>
    <mergeCell ref="C120:C132"/>
    <mergeCell ref="D55:D56"/>
    <mergeCell ref="C204:C212"/>
    <mergeCell ref="B37:B53"/>
    <mergeCell ref="D58:D59"/>
    <mergeCell ref="C139:C150"/>
    <mergeCell ref="C168:C172"/>
    <mergeCell ref="C196:C202"/>
    <mergeCell ref="D190:D191"/>
    <mergeCell ref="C227:C230"/>
    <mergeCell ref="C214:C226"/>
    <mergeCell ref="C61:C71"/>
    <mergeCell ref="B95:B132"/>
    <mergeCell ref="D26:D32"/>
    <mergeCell ref="D78:D79"/>
    <mergeCell ref="C112:C119"/>
    <mergeCell ref="B134:B156"/>
    <mergeCell ref="C134:C137"/>
    <mergeCell ref="D134:D135"/>
    <mergeCell ref="D185:D188"/>
    <mergeCell ref="D200:D201"/>
    <mergeCell ref="D222:D226"/>
    <mergeCell ref="B204:B212"/>
    <mergeCell ref="D193:D194"/>
    <mergeCell ref="D37:D40"/>
    <mergeCell ref="D219:D220"/>
    <mergeCell ref="B193:B202"/>
    <mergeCell ref="D46:D47"/>
    <mergeCell ref="B174:B191"/>
    <mergeCell ref="C6:C13"/>
    <mergeCell ref="D112:D116"/>
    <mergeCell ref="C42:C49"/>
    <mergeCell ref="D42:D44"/>
    <mergeCell ref="D15:D19"/>
    <mergeCell ref="C15:C35"/>
    <mergeCell ref="D101:D102"/>
    <mergeCell ref="C95:C110"/>
    <mergeCell ref="D145:D148"/>
    <mergeCell ref="D9:D13"/>
    <mergeCell ref="B214:B230"/>
    <mergeCell ref="D152:D156"/>
    <mergeCell ref="D106:D108"/>
    <mergeCell ref="D158:D159"/>
    <mergeCell ref="C180:C188"/>
    <mergeCell ref="D88:D93"/>
    <mergeCell ref="C51:C53"/>
    <mergeCell ref="D130:D132"/>
    <mergeCell ref="D69:D71"/>
    <mergeCell ref="C158:C166"/>
    <mergeCell ref="D127:D128"/>
    <mergeCell ref="D174:D176"/>
  </mergeCells>
  <pageMargins left="0.7" right="0.7" top="0.75" bottom="0.75" header="0.3" footer="0.3"/>
  <pageSetup orientation="portrait" horizont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T46"/>
  <sheetViews>
    <sheetView showGridLines="0" showRowColHeaders="0" topLeftCell="G2" zoomScale="112" zoomScaleNormal="112" workbookViewId="0">
      <pane ySplit="6" topLeftCell="A13" activePane="bottomLeft" state="frozen"/>
      <selection activeCell="A2" sqref="A2"/>
      <selection pane="bottomLeft" activeCell="N14" sqref="N14"/>
    </sheetView>
  </sheetViews>
  <sheetFormatPr baseColWidth="10" defaultColWidth="8.83203125" defaultRowHeight="15" x14ac:dyDescent="0.2"/>
  <cols>
    <col min="2" max="2" width="3.6640625" customWidth="1"/>
    <col min="3" max="3" width="5.6640625" customWidth="1"/>
    <col min="4" max="4" width="25.6640625" customWidth="1"/>
    <col min="5" max="5" width="9.6640625" customWidth="1"/>
    <col min="6" max="6" width="18.6640625" customWidth="1"/>
    <col min="7" max="7" width="15.6640625" customWidth="1"/>
    <col min="8" max="8" width="16.6640625" customWidth="1"/>
    <col min="9" max="11" width="12.6640625" customWidth="1"/>
  </cols>
  <sheetData>
    <row r="2" spans="2:20" ht="21" customHeight="1" x14ac:dyDescent="0.25">
      <c r="C2" s="24" t="s">
        <v>1860</v>
      </c>
    </row>
    <row r="3" spans="2:20" ht="15.75" customHeight="1" x14ac:dyDescent="0.2">
      <c r="C3" s="53"/>
      <c r="D3" s="53" t="s">
        <v>1861</v>
      </c>
      <c r="E3" s="53"/>
      <c r="F3" s="53"/>
      <c r="G3" s="53"/>
      <c r="H3" s="53"/>
    </row>
    <row r="4" spans="2:20" x14ac:dyDescent="0.2">
      <c r="D4" t="s">
        <v>1862</v>
      </c>
    </row>
    <row r="6" spans="2:20" ht="18.75" customHeight="1" x14ac:dyDescent="0.25">
      <c r="C6" s="71" t="s">
        <v>1863</v>
      </c>
      <c r="N6" s="574" t="s">
        <v>1864</v>
      </c>
      <c r="O6" s="509"/>
      <c r="P6" s="509"/>
      <c r="Q6" s="509"/>
      <c r="R6" s="509"/>
      <c r="S6" s="510"/>
      <c r="T6" s="64" t="s">
        <v>1865</v>
      </c>
    </row>
    <row r="7" spans="2:20" x14ac:dyDescent="0.2">
      <c r="D7" s="2" t="s">
        <v>1866</v>
      </c>
      <c r="E7" s="2" t="s">
        <v>478</v>
      </c>
      <c r="F7" s="2" t="s">
        <v>1867</v>
      </c>
      <c r="G7" s="2" t="s">
        <v>1868</v>
      </c>
      <c r="H7" s="2" t="s">
        <v>1869</v>
      </c>
      <c r="I7" s="2" t="s">
        <v>1870</v>
      </c>
      <c r="J7" s="2" t="s">
        <v>1871</v>
      </c>
      <c r="K7" s="2" t="s">
        <v>1872</v>
      </c>
      <c r="L7" s="2" t="s">
        <v>1873</v>
      </c>
      <c r="M7" s="2" t="s">
        <v>1874</v>
      </c>
      <c r="N7" s="60" t="s">
        <v>1</v>
      </c>
      <c r="O7" s="60" t="s">
        <v>1875</v>
      </c>
      <c r="P7" s="60" t="s">
        <v>1876</v>
      </c>
      <c r="Q7" s="60" t="s">
        <v>1877</v>
      </c>
      <c r="R7" s="60" t="s">
        <v>1878</v>
      </c>
      <c r="S7" s="60" t="s">
        <v>1879</v>
      </c>
      <c r="T7" s="65" t="s">
        <v>486</v>
      </c>
    </row>
    <row r="8" spans="2:20" x14ac:dyDescent="0.2">
      <c r="D8" s="33" t="s">
        <v>1880</v>
      </c>
      <c r="E8" s="1" t="s">
        <v>279</v>
      </c>
      <c r="F8" s="1" t="s">
        <v>1881</v>
      </c>
      <c r="G8" s="1" t="s">
        <v>1882</v>
      </c>
      <c r="H8" s="1" t="s">
        <v>1883</v>
      </c>
      <c r="I8" s="1" t="s">
        <v>1884</v>
      </c>
      <c r="J8" s="45">
        <v>0</v>
      </c>
      <c r="K8" s="18">
        <v>0.32</v>
      </c>
      <c r="L8" s="56">
        <v>8.5000000000000006E-3</v>
      </c>
      <c r="M8" s="58"/>
      <c r="N8" s="58">
        <v>0.31879999999999997</v>
      </c>
      <c r="O8" s="62">
        <v>0.39810000000000001</v>
      </c>
      <c r="P8" s="62">
        <v>0.2079</v>
      </c>
      <c r="Q8" s="62">
        <v>0.18429999999999999</v>
      </c>
      <c r="R8" s="62">
        <v>0.17219999999999999</v>
      </c>
      <c r="S8" s="62">
        <v>0.12939999999999999</v>
      </c>
      <c r="T8" s="73">
        <v>3</v>
      </c>
    </row>
    <row r="9" spans="2:20" x14ac:dyDescent="0.2">
      <c r="B9" t="s">
        <v>1885</v>
      </c>
      <c r="C9" s="72"/>
      <c r="D9" s="70" t="s">
        <v>1886</v>
      </c>
      <c r="E9" s="67" t="s">
        <v>277</v>
      </c>
      <c r="F9" s="67" t="s">
        <v>1881</v>
      </c>
      <c r="G9" s="1" t="s">
        <v>1882</v>
      </c>
      <c r="H9" s="1" t="s">
        <v>1883</v>
      </c>
      <c r="I9" s="1" t="s">
        <v>1884</v>
      </c>
      <c r="J9" s="45">
        <v>0</v>
      </c>
      <c r="K9" s="18">
        <v>0.34</v>
      </c>
      <c r="L9" s="56">
        <v>8.0000000000000002E-3</v>
      </c>
      <c r="M9" s="58"/>
      <c r="N9" s="58">
        <v>0.48370000000000002</v>
      </c>
      <c r="O9" s="18">
        <v>0.61229999999999996</v>
      </c>
      <c r="P9" s="18">
        <v>0.28349999999999997</v>
      </c>
      <c r="Q9" s="18">
        <v>0.22789999999999999</v>
      </c>
      <c r="R9" s="18">
        <v>0.2099</v>
      </c>
      <c r="S9" s="18">
        <v>0.1298</v>
      </c>
      <c r="T9" s="31">
        <v>5</v>
      </c>
    </row>
    <row r="10" spans="2:20" x14ac:dyDescent="0.2">
      <c r="B10" t="s">
        <v>1885</v>
      </c>
      <c r="C10" s="72"/>
      <c r="D10" s="70" t="s">
        <v>1887</v>
      </c>
      <c r="E10" s="67" t="s">
        <v>1888</v>
      </c>
      <c r="F10" s="67" t="s">
        <v>1881</v>
      </c>
      <c r="G10" s="1" t="s">
        <v>1882</v>
      </c>
      <c r="H10" s="1" t="s">
        <v>1883</v>
      </c>
      <c r="I10" s="1" t="s">
        <v>1884</v>
      </c>
      <c r="J10" s="45">
        <v>0</v>
      </c>
      <c r="K10" s="18">
        <v>0.7</v>
      </c>
      <c r="L10" s="56">
        <v>6.4000000000000003E-3</v>
      </c>
      <c r="M10" s="58"/>
      <c r="N10" s="58">
        <v>0.38390000000000002</v>
      </c>
      <c r="O10" s="18">
        <v>0.48370000000000002</v>
      </c>
      <c r="P10" s="18">
        <v>0.2417</v>
      </c>
      <c r="Q10" s="18">
        <v>0.20469999999999999</v>
      </c>
      <c r="R10" s="18">
        <v>0.19</v>
      </c>
      <c r="S10" s="18">
        <v>0.12330000000000001</v>
      </c>
      <c r="T10" s="31">
        <v>4</v>
      </c>
    </row>
    <row r="11" spans="2:20" x14ac:dyDescent="0.2">
      <c r="B11" t="s">
        <v>1885</v>
      </c>
      <c r="C11" s="72"/>
      <c r="D11" s="70" t="s">
        <v>1889</v>
      </c>
      <c r="E11" s="67" t="s">
        <v>280</v>
      </c>
      <c r="F11" s="67" t="s">
        <v>1881</v>
      </c>
      <c r="G11" s="1" t="s">
        <v>1882</v>
      </c>
      <c r="H11" s="1" t="s">
        <v>1883</v>
      </c>
      <c r="I11" s="1" t="s">
        <v>1884</v>
      </c>
      <c r="J11" s="45">
        <v>0</v>
      </c>
      <c r="K11" s="18">
        <v>0.2</v>
      </c>
      <c r="L11" s="56">
        <v>8.8999999999999999E-3</v>
      </c>
      <c r="M11" s="58"/>
      <c r="N11" s="58">
        <v>0.39639999999999997</v>
      </c>
      <c r="O11" s="18">
        <v>0.54479999999999995</v>
      </c>
      <c r="P11" s="18">
        <v>0.25140000000000001</v>
      </c>
      <c r="Q11" s="18">
        <v>0.23380000000000001</v>
      </c>
      <c r="R11" s="18">
        <v>0.21729999999999999</v>
      </c>
      <c r="S11" s="18">
        <v>0.1464</v>
      </c>
      <c r="T11" s="31">
        <v>5</v>
      </c>
    </row>
    <row r="12" spans="2:20" x14ac:dyDescent="0.2">
      <c r="B12" t="s">
        <v>1885</v>
      </c>
      <c r="C12" s="72"/>
      <c r="D12" s="70" t="s">
        <v>204</v>
      </c>
      <c r="E12" s="1" t="s">
        <v>281</v>
      </c>
      <c r="F12" s="1" t="s">
        <v>1881</v>
      </c>
      <c r="G12" s="1" t="s">
        <v>1882</v>
      </c>
      <c r="H12" s="1" t="s">
        <v>1890</v>
      </c>
      <c r="I12" s="1" t="s">
        <v>1884</v>
      </c>
      <c r="J12" s="45">
        <v>0</v>
      </c>
      <c r="K12" s="18">
        <v>0.04</v>
      </c>
      <c r="L12" s="46">
        <v>1.4999999999999999E-4</v>
      </c>
      <c r="M12" s="58"/>
      <c r="N12" s="58">
        <v>7.4800000000000005E-2</v>
      </c>
      <c r="O12" s="18">
        <v>0.21920000000000001</v>
      </c>
      <c r="P12" s="18">
        <v>0.14499999999999999</v>
      </c>
      <c r="Q12" s="18">
        <v>0.14449999999999999</v>
      </c>
      <c r="R12" s="18">
        <v>0.1515</v>
      </c>
      <c r="S12" s="18">
        <v>0.10589999999999999</v>
      </c>
      <c r="T12" s="31">
        <v>5</v>
      </c>
    </row>
    <row r="13" spans="2:20" x14ac:dyDescent="0.2">
      <c r="D13" s="70" t="s">
        <v>1891</v>
      </c>
      <c r="E13" s="1" t="s">
        <v>1892</v>
      </c>
      <c r="F13" s="1" t="s">
        <v>1881</v>
      </c>
      <c r="G13" s="1" t="s">
        <v>1882</v>
      </c>
      <c r="H13" s="1" t="s">
        <v>1890</v>
      </c>
      <c r="I13" s="1" t="s">
        <v>1884</v>
      </c>
      <c r="J13" s="45">
        <v>0</v>
      </c>
      <c r="K13" s="18">
        <v>0.31</v>
      </c>
      <c r="L13" s="56">
        <v>5.1000000000000004E-3</v>
      </c>
      <c r="M13" s="58"/>
      <c r="N13" s="58">
        <v>0.17050000000000001</v>
      </c>
      <c r="O13" s="18">
        <v>0.32569999999999999</v>
      </c>
      <c r="P13" s="18">
        <v>0.15840000000000001</v>
      </c>
      <c r="Q13" s="18">
        <v>0.13739999999999999</v>
      </c>
      <c r="R13" s="18">
        <v>0.1429</v>
      </c>
      <c r="S13" s="18">
        <v>0.1066</v>
      </c>
      <c r="T13" s="31">
        <v>4</v>
      </c>
    </row>
    <row r="14" spans="2:20" x14ac:dyDescent="0.2">
      <c r="B14" t="s">
        <v>1885</v>
      </c>
      <c r="D14" s="70" t="s">
        <v>205</v>
      </c>
      <c r="E14" s="1" t="s">
        <v>282</v>
      </c>
      <c r="F14" s="1" t="s">
        <v>1881</v>
      </c>
      <c r="G14" s="1" t="s">
        <v>1882</v>
      </c>
      <c r="H14" s="1" t="s">
        <v>1893</v>
      </c>
      <c r="I14" s="1" t="s">
        <v>1894</v>
      </c>
      <c r="J14" s="45">
        <v>0</v>
      </c>
      <c r="K14" s="18">
        <v>0.32</v>
      </c>
      <c r="L14" s="56">
        <v>6.0000000000000001E-3</v>
      </c>
      <c r="M14" s="58"/>
      <c r="N14" s="58">
        <v>-5.74E-2</v>
      </c>
      <c r="O14" s="18">
        <v>4.9200000000000001E-2</v>
      </c>
      <c r="P14" s="18">
        <v>6.25E-2</v>
      </c>
      <c r="Q14" s="18">
        <v>8.3900000000000002E-2</v>
      </c>
      <c r="R14" s="18">
        <v>0.1043</v>
      </c>
      <c r="S14" s="18">
        <v>0.1105</v>
      </c>
      <c r="T14" s="31">
        <v>4</v>
      </c>
    </row>
    <row r="15" spans="2:20" x14ac:dyDescent="0.2">
      <c r="B15" t="s">
        <v>1885</v>
      </c>
      <c r="C15" s="72"/>
      <c r="D15" s="70" t="s">
        <v>1895</v>
      </c>
      <c r="E15" s="67" t="s">
        <v>283</v>
      </c>
      <c r="F15" s="67" t="s">
        <v>1896</v>
      </c>
      <c r="G15" s="1" t="s">
        <v>1882</v>
      </c>
      <c r="H15" s="1" t="s">
        <v>1897</v>
      </c>
      <c r="I15" s="1" t="s">
        <v>1884</v>
      </c>
      <c r="J15" s="45">
        <v>0</v>
      </c>
      <c r="K15" s="18">
        <v>0.51</v>
      </c>
      <c r="L15" s="56">
        <v>5.5999999999999999E-3</v>
      </c>
      <c r="M15" s="58"/>
      <c r="N15" s="58">
        <v>0.17430000000000001</v>
      </c>
      <c r="O15" s="18">
        <v>0.2303</v>
      </c>
      <c r="P15" s="18">
        <v>0.16669999999999999</v>
      </c>
      <c r="Q15" s="18">
        <v>0.129</v>
      </c>
      <c r="R15" s="18">
        <v>0.1426</v>
      </c>
      <c r="S15" s="18">
        <v>9.4799999999999995E-2</v>
      </c>
      <c r="T15" s="31">
        <v>3</v>
      </c>
    </row>
    <row r="16" spans="2:20" x14ac:dyDescent="0.2">
      <c r="B16" t="s">
        <v>1885</v>
      </c>
      <c r="D16" s="70" t="s">
        <v>1898</v>
      </c>
      <c r="E16" s="67" t="s">
        <v>284</v>
      </c>
      <c r="F16" s="67" t="s">
        <v>1896</v>
      </c>
      <c r="G16" s="1" t="s">
        <v>1882</v>
      </c>
      <c r="H16" s="1" t="s">
        <v>1899</v>
      </c>
      <c r="I16" s="1" t="s">
        <v>1884</v>
      </c>
      <c r="J16" s="45">
        <v>0</v>
      </c>
      <c r="K16" s="18">
        <v>0.42</v>
      </c>
      <c r="L16" s="56">
        <v>7.7999999999999996E-3</v>
      </c>
      <c r="M16" s="58"/>
      <c r="N16" s="58">
        <v>8.3599999999999994E-2</v>
      </c>
      <c r="O16" s="18">
        <v>0.1855</v>
      </c>
      <c r="P16" s="18">
        <v>8.9899999999999994E-2</v>
      </c>
      <c r="Q16" s="18">
        <v>8.5199999999999998E-2</v>
      </c>
      <c r="R16" s="18">
        <v>0.12189999999999999</v>
      </c>
      <c r="S16" s="18">
        <v>0.1164</v>
      </c>
      <c r="T16" s="31">
        <v>3</v>
      </c>
    </row>
    <row r="17" spans="2:20" x14ac:dyDescent="0.2">
      <c r="B17" t="s">
        <v>1885</v>
      </c>
      <c r="D17" s="70" t="s">
        <v>208</v>
      </c>
      <c r="E17" s="67" t="s">
        <v>285</v>
      </c>
      <c r="F17" s="67" t="s">
        <v>1896</v>
      </c>
      <c r="G17" s="1" t="s">
        <v>1882</v>
      </c>
      <c r="H17" s="1" t="s">
        <v>1900</v>
      </c>
      <c r="I17" s="1" t="s">
        <v>1884</v>
      </c>
      <c r="J17" s="45">
        <v>0</v>
      </c>
      <c r="K17" s="18">
        <v>0.97</v>
      </c>
      <c r="L17" s="56">
        <v>5.8999999999999999E-3</v>
      </c>
      <c r="M17" s="58"/>
      <c r="N17" s="58">
        <v>-3.2500000000000001E-2</v>
      </c>
      <c r="O17" s="18">
        <v>7.9100000000000004E-2</v>
      </c>
      <c r="P17" s="18">
        <v>7.1900000000000006E-2</v>
      </c>
      <c r="Q17" s="18">
        <v>8.1699999999999995E-2</v>
      </c>
      <c r="R17" s="18">
        <v>0.12740000000000001</v>
      </c>
      <c r="S17" s="18">
        <v>8.2199999999999995E-2</v>
      </c>
      <c r="T17" s="31">
        <v>5</v>
      </c>
    </row>
    <row r="18" spans="2:20" x14ac:dyDescent="0.2">
      <c r="D18" s="70" t="s">
        <v>1901</v>
      </c>
      <c r="E18" s="67" t="s">
        <v>287</v>
      </c>
      <c r="F18" s="67" t="s">
        <v>1902</v>
      </c>
      <c r="G18" s="1" t="s">
        <v>1882</v>
      </c>
      <c r="H18" s="1" t="s">
        <v>1903</v>
      </c>
      <c r="I18" s="1" t="s">
        <v>1884</v>
      </c>
      <c r="J18" s="45">
        <v>0</v>
      </c>
      <c r="K18" s="18">
        <v>0.77</v>
      </c>
      <c r="L18" s="63">
        <v>1.0500000000000001E-2</v>
      </c>
      <c r="M18" s="58"/>
      <c r="N18" s="58">
        <v>0.1221</v>
      </c>
      <c r="O18" s="18">
        <v>0.17680000000000001</v>
      </c>
      <c r="P18" s="18">
        <v>0.1628</v>
      </c>
      <c r="Q18" s="18">
        <v>0.14860000000000001</v>
      </c>
      <c r="R18" s="18">
        <v>0.16600000000000001</v>
      </c>
      <c r="S18" s="18">
        <v>0.12130000000000001</v>
      </c>
      <c r="T18" s="31">
        <v>4</v>
      </c>
    </row>
    <row r="19" spans="2:20" x14ac:dyDescent="0.2">
      <c r="B19" t="s">
        <v>1885</v>
      </c>
      <c r="C19" s="72"/>
      <c r="D19" s="70" t="s">
        <v>209</v>
      </c>
      <c r="E19" s="67" t="s">
        <v>286</v>
      </c>
      <c r="F19" s="67" t="s">
        <v>1902</v>
      </c>
      <c r="G19" s="1" t="s">
        <v>1882</v>
      </c>
      <c r="H19" s="1" t="s">
        <v>1903</v>
      </c>
      <c r="I19" s="1" t="s">
        <v>1894</v>
      </c>
      <c r="J19" s="55">
        <v>2500</v>
      </c>
      <c r="K19" s="18">
        <v>0.17</v>
      </c>
      <c r="L19" s="66">
        <v>1.2500000000000001E-2</v>
      </c>
      <c r="M19" s="58"/>
      <c r="N19" s="58">
        <v>0.40310000000000001</v>
      </c>
      <c r="O19" s="18">
        <v>0.46739999999999998</v>
      </c>
      <c r="P19" s="18">
        <v>0.30409999999999998</v>
      </c>
      <c r="Q19" s="18">
        <v>0.22520000000000001</v>
      </c>
      <c r="R19" s="18">
        <v>0.18690000000000001</v>
      </c>
      <c r="S19" s="18">
        <v>0.123</v>
      </c>
      <c r="T19" s="31">
        <v>5</v>
      </c>
    </row>
    <row r="20" spans="2:20" x14ac:dyDescent="0.2">
      <c r="B20" t="s">
        <v>1885</v>
      </c>
      <c r="D20" s="70" t="s">
        <v>211</v>
      </c>
      <c r="E20" s="67" t="s">
        <v>288</v>
      </c>
      <c r="F20" s="67" t="s">
        <v>1902</v>
      </c>
      <c r="G20" s="1" t="s">
        <v>1882</v>
      </c>
      <c r="H20" s="1" t="s">
        <v>1904</v>
      </c>
      <c r="I20" s="1" t="s">
        <v>1884</v>
      </c>
      <c r="J20" s="45">
        <v>0</v>
      </c>
      <c r="K20" s="18">
        <v>0.6</v>
      </c>
      <c r="L20" s="56">
        <v>7.4999999999999997E-3</v>
      </c>
      <c r="M20" s="58"/>
      <c r="N20" s="58">
        <v>-4.2700000000000002E-2</v>
      </c>
      <c r="O20" s="18">
        <v>8.0100000000000005E-2</v>
      </c>
      <c r="P20" s="18">
        <v>8.4400000000000003E-2</v>
      </c>
      <c r="Q20" s="18">
        <v>8.3900000000000002E-2</v>
      </c>
      <c r="R20" s="18">
        <v>0.11990000000000001</v>
      </c>
      <c r="S20" s="18">
        <v>8.1100000000000005E-2</v>
      </c>
      <c r="T20" s="31">
        <v>5</v>
      </c>
    </row>
    <row r="21" spans="2:20" x14ac:dyDescent="0.2">
      <c r="B21" t="s">
        <v>1885</v>
      </c>
      <c r="D21" s="70" t="s">
        <v>212</v>
      </c>
      <c r="E21" s="67" t="s">
        <v>289</v>
      </c>
      <c r="F21" s="67" t="s">
        <v>1902</v>
      </c>
      <c r="G21" s="1" t="s">
        <v>1882</v>
      </c>
      <c r="H21" s="1" t="s">
        <v>1905</v>
      </c>
      <c r="I21" s="1" t="s">
        <v>1884</v>
      </c>
      <c r="J21" s="45">
        <v>0</v>
      </c>
      <c r="K21" s="18">
        <v>0.54</v>
      </c>
      <c r="L21" s="56" t="s">
        <v>1906</v>
      </c>
      <c r="M21" s="58"/>
      <c r="N21" s="58">
        <v>-0.13220000000000001</v>
      </c>
      <c r="O21" s="18">
        <v>-4.0099999999999997E-2</v>
      </c>
      <c r="P21" s="18">
        <v>-5.1000000000000004E-3</v>
      </c>
      <c r="Q21" s="18">
        <v>3.6999999999999998E-2</v>
      </c>
      <c r="R21" s="18">
        <v>9.6600000000000005E-2</v>
      </c>
      <c r="S21" s="18">
        <v>8.5900000000000004E-2</v>
      </c>
      <c r="T21" s="31">
        <v>5</v>
      </c>
    </row>
    <row r="22" spans="2:20" x14ac:dyDescent="0.2">
      <c r="B22" t="s">
        <v>1885</v>
      </c>
      <c r="C22" s="72"/>
      <c r="D22" s="70" t="s">
        <v>1907</v>
      </c>
      <c r="E22" s="67" t="s">
        <v>1908</v>
      </c>
      <c r="F22" s="67" t="s">
        <v>1909</v>
      </c>
      <c r="G22" s="1" t="s">
        <v>1909</v>
      </c>
      <c r="H22" s="1" t="s">
        <v>1910</v>
      </c>
      <c r="I22" s="1" t="s">
        <v>1884</v>
      </c>
      <c r="J22" s="45">
        <v>0</v>
      </c>
      <c r="K22" s="18">
        <v>1.37</v>
      </c>
      <c r="L22" s="63">
        <v>1.01E-2</v>
      </c>
      <c r="M22" s="58"/>
      <c r="N22" s="58">
        <v>0.11940000000000001</v>
      </c>
      <c r="O22" s="18">
        <v>0.18959999999999999</v>
      </c>
      <c r="P22" s="18">
        <v>0.1099</v>
      </c>
      <c r="Q22" s="18">
        <v>0.1147</v>
      </c>
      <c r="R22" s="18">
        <v>0.1133</v>
      </c>
      <c r="S22" s="18">
        <v>7.1999999999999995E-2</v>
      </c>
      <c r="T22" s="31">
        <v>5</v>
      </c>
    </row>
    <row r="23" spans="2:20" x14ac:dyDescent="0.2">
      <c r="B23" t="s">
        <v>1885</v>
      </c>
      <c r="C23" s="72"/>
      <c r="D23" s="70" t="s">
        <v>214</v>
      </c>
      <c r="E23" s="67" t="s">
        <v>291</v>
      </c>
      <c r="F23" s="67" t="s">
        <v>1911</v>
      </c>
      <c r="G23" s="1" t="s">
        <v>1909</v>
      </c>
      <c r="H23" s="1" t="s">
        <v>1912</v>
      </c>
      <c r="I23" s="1" t="s">
        <v>1884</v>
      </c>
      <c r="J23" s="45">
        <v>0</v>
      </c>
      <c r="K23" s="18">
        <v>0.34</v>
      </c>
      <c r="L23" s="63">
        <v>9.1999999999999998E-3</v>
      </c>
      <c r="M23" s="58"/>
      <c r="N23" s="58">
        <v>8.9800000000000005E-2</v>
      </c>
      <c r="O23" s="18">
        <v>0.40699999999999997</v>
      </c>
      <c r="P23" s="18">
        <v>0.1176</v>
      </c>
      <c r="Q23" s="18">
        <v>0.192</v>
      </c>
      <c r="R23" s="18">
        <v>7.2499999999999995E-2</v>
      </c>
      <c r="S23" s="18"/>
      <c r="T23" s="31">
        <v>5</v>
      </c>
    </row>
    <row r="24" spans="2:20" x14ac:dyDescent="0.2">
      <c r="B24" t="s">
        <v>1885</v>
      </c>
      <c r="C24" s="51"/>
      <c r="D24" s="70" t="s">
        <v>1913</v>
      </c>
      <c r="E24" s="67" t="s">
        <v>1914</v>
      </c>
      <c r="F24" s="67" t="s">
        <v>1909</v>
      </c>
      <c r="G24" s="1" t="s">
        <v>1909</v>
      </c>
      <c r="H24" s="1" t="s">
        <v>1915</v>
      </c>
      <c r="I24" s="1" t="s">
        <v>1884</v>
      </c>
      <c r="J24" s="45">
        <v>0</v>
      </c>
      <c r="K24" s="18">
        <v>1.03</v>
      </c>
      <c r="L24" s="56">
        <v>5.8999999999999999E-3</v>
      </c>
      <c r="M24" s="58"/>
      <c r="N24" s="58">
        <v>6.08E-2</v>
      </c>
      <c r="O24" s="18">
        <v>5.5500000000000001E-2</v>
      </c>
      <c r="P24" s="18">
        <v>4.4999999999999997E-3</v>
      </c>
      <c r="Q24" s="18">
        <v>4.41E-2</v>
      </c>
      <c r="R24" s="18">
        <v>6.3200000000000006E-2</v>
      </c>
      <c r="S24" s="18">
        <v>1.6500000000000001E-2</v>
      </c>
      <c r="T24" s="31">
        <v>5</v>
      </c>
    </row>
    <row r="25" spans="2:20" x14ac:dyDescent="0.2">
      <c r="D25" s="70" t="s">
        <v>1916</v>
      </c>
      <c r="E25" s="67" t="s">
        <v>290</v>
      </c>
      <c r="F25" s="67" t="s">
        <v>1909</v>
      </c>
      <c r="G25" s="1" t="s">
        <v>1909</v>
      </c>
      <c r="H25" s="1" t="s">
        <v>1910</v>
      </c>
      <c r="I25" s="1" t="s">
        <v>1884</v>
      </c>
      <c r="J25" s="45">
        <v>0</v>
      </c>
      <c r="K25" s="18">
        <v>0.25</v>
      </c>
      <c r="L25" s="56">
        <v>7.4999999999999997E-3</v>
      </c>
      <c r="M25" s="58"/>
      <c r="N25" s="58">
        <v>9.2299999999999993E-2</v>
      </c>
      <c r="O25" s="18">
        <v>0.20399999999999999</v>
      </c>
      <c r="P25" s="18">
        <v>7.5999999999999998E-2</v>
      </c>
      <c r="Q25" s="18">
        <v>7.5499999999999998E-2</v>
      </c>
      <c r="R25" s="18">
        <v>8.3099999999999993E-2</v>
      </c>
      <c r="S25" s="18">
        <v>8.3299999999999999E-2</v>
      </c>
      <c r="T25" s="31">
        <v>3</v>
      </c>
    </row>
    <row r="26" spans="2:20" x14ac:dyDescent="0.2">
      <c r="B26" t="s">
        <v>1885</v>
      </c>
      <c r="C26" s="72"/>
      <c r="D26" s="70" t="s">
        <v>1917</v>
      </c>
      <c r="E26" s="67" t="s">
        <v>296</v>
      </c>
      <c r="F26" s="67" t="s">
        <v>1918</v>
      </c>
      <c r="G26" s="1" t="s">
        <v>1919</v>
      </c>
      <c r="H26" s="1" t="s">
        <v>1918</v>
      </c>
      <c r="I26" s="1" t="s">
        <v>1884</v>
      </c>
      <c r="J26" s="45">
        <v>0</v>
      </c>
      <c r="K26" s="18">
        <v>0.56000000000000005</v>
      </c>
      <c r="L26" s="56">
        <v>7.9000000000000008E-3</v>
      </c>
      <c r="M26" s="58"/>
      <c r="N26" s="58">
        <v>0.42580000000000001</v>
      </c>
      <c r="O26" s="18">
        <v>0.42930000000000001</v>
      </c>
      <c r="P26" s="18">
        <v>0.16719999999999999</v>
      </c>
      <c r="Q26" s="18">
        <v>0.21479999999999999</v>
      </c>
      <c r="R26" s="18">
        <v>-1.6799999999999999E-2</v>
      </c>
      <c r="S26" s="18">
        <v>6.0499999999999998E-2</v>
      </c>
      <c r="T26" s="31">
        <v>3</v>
      </c>
    </row>
    <row r="27" spans="2:20" x14ac:dyDescent="0.2">
      <c r="B27" t="s">
        <v>1885</v>
      </c>
      <c r="C27" s="72"/>
      <c r="D27" s="70" t="s">
        <v>1920</v>
      </c>
      <c r="E27" s="67" t="s">
        <v>294</v>
      </c>
      <c r="F27" s="67" t="s">
        <v>594</v>
      </c>
      <c r="G27" s="1" t="s">
        <v>1919</v>
      </c>
      <c r="H27" s="1" t="s">
        <v>594</v>
      </c>
      <c r="I27" s="1" t="s">
        <v>1884</v>
      </c>
      <c r="J27" s="45">
        <v>0</v>
      </c>
      <c r="K27" s="18">
        <v>0.73</v>
      </c>
      <c r="L27" s="56">
        <v>7.7999999999999996E-3</v>
      </c>
      <c r="M27" s="58"/>
      <c r="N27" s="58">
        <v>0.25580000000000003</v>
      </c>
      <c r="O27" s="18">
        <v>0.31730000000000003</v>
      </c>
      <c r="P27" s="18">
        <v>0.1605</v>
      </c>
      <c r="Q27" s="18">
        <v>0.14410000000000001</v>
      </c>
      <c r="R27" s="18">
        <v>0.1744</v>
      </c>
      <c r="S27" s="18">
        <v>0.12920000000000001</v>
      </c>
      <c r="T27" s="31">
        <v>4</v>
      </c>
    </row>
    <row r="28" spans="2:20" x14ac:dyDescent="0.2">
      <c r="B28" t="s">
        <v>1885</v>
      </c>
      <c r="C28" s="72"/>
      <c r="D28" s="70" t="s">
        <v>218</v>
      </c>
      <c r="E28" s="67" t="s">
        <v>295</v>
      </c>
      <c r="F28" s="67" t="s">
        <v>1202</v>
      </c>
      <c r="G28" s="1" t="s">
        <v>1919</v>
      </c>
      <c r="H28" s="1" t="s">
        <v>1202</v>
      </c>
      <c r="I28" s="1" t="s">
        <v>1894</v>
      </c>
      <c r="J28" s="55">
        <v>2500</v>
      </c>
      <c r="K28" s="18">
        <v>0.53439999999999999</v>
      </c>
      <c r="L28" s="63">
        <v>1.3299999999999999E-2</v>
      </c>
      <c r="M28" s="58"/>
      <c r="N28" s="58">
        <v>0.24709999999999999</v>
      </c>
      <c r="O28" s="18">
        <v>0.2833</v>
      </c>
      <c r="P28" s="18">
        <v>0.1205</v>
      </c>
      <c r="Q28" s="18">
        <v>8.5199999999999998E-2</v>
      </c>
      <c r="R28" s="18">
        <v>0.14530000000000001</v>
      </c>
      <c r="S28" s="18">
        <v>0.14410000000000001</v>
      </c>
      <c r="T28" s="31">
        <v>5</v>
      </c>
    </row>
    <row r="29" spans="2:20" x14ac:dyDescent="0.2">
      <c r="B29" t="s">
        <v>1885</v>
      </c>
      <c r="C29" s="72"/>
      <c r="D29" s="70" t="s">
        <v>216</v>
      </c>
      <c r="E29" s="67" t="s">
        <v>293</v>
      </c>
      <c r="F29" s="67" t="s">
        <v>1407</v>
      </c>
      <c r="G29" s="1" t="s">
        <v>1919</v>
      </c>
      <c r="H29" s="1" t="s">
        <v>1407</v>
      </c>
      <c r="I29" s="1" t="s">
        <v>1884</v>
      </c>
      <c r="J29" s="45">
        <v>0</v>
      </c>
      <c r="K29" s="18">
        <v>0.32</v>
      </c>
      <c r="L29" s="56">
        <v>7.1000000000000004E-3</v>
      </c>
      <c r="M29" s="58"/>
      <c r="N29" s="58">
        <v>0.4955</v>
      </c>
      <c r="O29" s="18">
        <v>0.69269999999999998</v>
      </c>
      <c r="P29" s="18">
        <v>0.29199999999999998</v>
      </c>
      <c r="Q29" s="18">
        <v>0.29580000000000001</v>
      </c>
      <c r="R29" s="18">
        <v>0.22</v>
      </c>
      <c r="S29" s="18">
        <v>0.14130000000000001</v>
      </c>
      <c r="T29" s="31">
        <v>4</v>
      </c>
    </row>
    <row r="30" spans="2:20" x14ac:dyDescent="0.2">
      <c r="B30" t="s">
        <v>1885</v>
      </c>
      <c r="C30" s="72"/>
      <c r="D30" s="70" t="s">
        <v>1921</v>
      </c>
      <c r="E30" s="67" t="s">
        <v>1922</v>
      </c>
      <c r="F30" s="67" t="s">
        <v>454</v>
      </c>
      <c r="G30" s="1" t="s">
        <v>1919</v>
      </c>
      <c r="H30" s="67" t="s">
        <v>454</v>
      </c>
      <c r="I30" s="1" t="s">
        <v>1884</v>
      </c>
      <c r="J30" s="45">
        <v>0</v>
      </c>
      <c r="K30" s="18">
        <v>0.09</v>
      </c>
      <c r="L30" s="56">
        <v>7.7000000000000002E-3</v>
      </c>
      <c r="M30" s="58"/>
      <c r="N30" s="58">
        <v>2.9100000000000001E-2</v>
      </c>
      <c r="O30" s="18">
        <v>0.1885</v>
      </c>
      <c r="P30" s="18">
        <v>0.1051</v>
      </c>
      <c r="Q30" s="18">
        <v>9.8599999999999993E-2</v>
      </c>
      <c r="R30" s="18">
        <v>0.1081</v>
      </c>
      <c r="S30" s="18">
        <v>0.1074</v>
      </c>
      <c r="T30" s="31">
        <v>5</v>
      </c>
    </row>
    <row r="31" spans="2:20" x14ac:dyDescent="0.2">
      <c r="B31" t="s">
        <v>1885</v>
      </c>
      <c r="C31" s="72"/>
      <c r="D31" s="70" t="s">
        <v>1923</v>
      </c>
      <c r="E31" s="67" t="s">
        <v>297</v>
      </c>
      <c r="F31" s="67" t="s">
        <v>127</v>
      </c>
      <c r="G31" s="1" t="s">
        <v>1919</v>
      </c>
      <c r="H31" s="67" t="s">
        <v>127</v>
      </c>
      <c r="I31" s="1" t="s">
        <v>1884</v>
      </c>
      <c r="J31" s="45">
        <v>0</v>
      </c>
      <c r="K31" s="18">
        <v>0.79</v>
      </c>
      <c r="L31" s="56">
        <v>8.0999999999999996E-3</v>
      </c>
      <c r="M31" s="58"/>
      <c r="N31" s="58">
        <v>-0.4098</v>
      </c>
      <c r="O31" s="18">
        <v>-0.33529999999999999</v>
      </c>
      <c r="P31" s="18">
        <v>-0.15310000000000001</v>
      </c>
      <c r="Q31" s="18">
        <v>-0.10100000000000001</v>
      </c>
      <c r="R31" s="18">
        <v>-2.6499999999999999E-2</v>
      </c>
      <c r="S31" s="18">
        <v>5.6500000000000002E-2</v>
      </c>
      <c r="T31" s="31">
        <v>4</v>
      </c>
    </row>
    <row r="32" spans="2:20" x14ac:dyDescent="0.2">
      <c r="B32" t="s">
        <v>1885</v>
      </c>
      <c r="C32" s="72"/>
      <c r="D32" s="70" t="s">
        <v>1924</v>
      </c>
      <c r="E32" s="67" t="s">
        <v>1925</v>
      </c>
      <c r="F32" s="67" t="s">
        <v>1926</v>
      </c>
      <c r="G32" s="1" t="s">
        <v>1919</v>
      </c>
      <c r="H32" s="67" t="s">
        <v>1926</v>
      </c>
      <c r="I32" s="1" t="s">
        <v>1884</v>
      </c>
      <c r="J32" s="45">
        <v>0</v>
      </c>
      <c r="K32" s="18">
        <v>0.17</v>
      </c>
      <c r="L32" s="56">
        <v>7.4000000000000003E-3</v>
      </c>
      <c r="M32" s="58"/>
      <c r="N32" s="58">
        <v>0.2611</v>
      </c>
      <c r="O32" s="18">
        <v>0.36230000000000001</v>
      </c>
      <c r="P32" s="18">
        <v>0.26190000000000002</v>
      </c>
      <c r="Q32" s="18">
        <v>0.19109999999999999</v>
      </c>
      <c r="R32" s="18">
        <v>0.2177</v>
      </c>
      <c r="S32" s="18">
        <v>0.14480000000000001</v>
      </c>
      <c r="T32" s="31">
        <v>5</v>
      </c>
    </row>
    <row r="33" spans="2:20" x14ac:dyDescent="0.2">
      <c r="B33" t="s">
        <v>1885</v>
      </c>
      <c r="C33" s="72"/>
      <c r="D33" t="s">
        <v>223</v>
      </c>
      <c r="E33" s="67" t="s">
        <v>300</v>
      </c>
      <c r="F33" s="67" t="s">
        <v>1927</v>
      </c>
      <c r="G33" s="1" t="s">
        <v>1919</v>
      </c>
      <c r="H33" s="67" t="s">
        <v>1927</v>
      </c>
      <c r="I33" s="1" t="s">
        <v>1894</v>
      </c>
      <c r="J33" s="45">
        <v>2500</v>
      </c>
      <c r="K33" s="18">
        <v>0.59599999999999997</v>
      </c>
      <c r="L33" s="56">
        <v>1.0699999999999999E-2</v>
      </c>
      <c r="M33" s="58"/>
      <c r="N33" s="58">
        <v>0.1948</v>
      </c>
      <c r="O33" s="18">
        <v>0.28120000000000001</v>
      </c>
      <c r="P33" s="18">
        <v>0.1411</v>
      </c>
      <c r="Q33" s="18" t="s">
        <v>1928</v>
      </c>
      <c r="R33" s="18" t="s">
        <v>1928</v>
      </c>
      <c r="S33" s="18">
        <v>0.13850000000000001</v>
      </c>
      <c r="T33" s="31">
        <v>5</v>
      </c>
    </row>
    <row r="34" spans="2:20" x14ac:dyDescent="0.2">
      <c r="D34" t="s">
        <v>225</v>
      </c>
      <c r="E34" s="67" t="s">
        <v>301</v>
      </c>
      <c r="F34" s="67" t="s">
        <v>1929</v>
      </c>
      <c r="G34" s="1" t="s">
        <v>1919</v>
      </c>
      <c r="H34" s="67" t="s">
        <v>1929</v>
      </c>
      <c r="I34" s="1" t="s">
        <v>1884</v>
      </c>
      <c r="J34" s="45">
        <v>0</v>
      </c>
      <c r="K34" s="18">
        <v>0.36</v>
      </c>
      <c r="L34" s="56">
        <v>7.0000000000000001E-3</v>
      </c>
      <c r="M34" s="58"/>
      <c r="N34" s="58">
        <v>0.15640000000000001</v>
      </c>
      <c r="O34" s="18">
        <v>0.39100000000000001</v>
      </c>
      <c r="P34" s="18">
        <v>0.16589999999999999</v>
      </c>
      <c r="Q34" s="18">
        <v>0.1434</v>
      </c>
      <c r="R34" s="18">
        <v>0.19139999999999999</v>
      </c>
      <c r="S34" s="18">
        <v>0.159</v>
      </c>
      <c r="T34" s="31">
        <v>5</v>
      </c>
    </row>
    <row r="35" spans="2:20" x14ac:dyDescent="0.2">
      <c r="D35" t="s">
        <v>1930</v>
      </c>
      <c r="E35" s="67" t="s">
        <v>302</v>
      </c>
      <c r="F35" s="67" t="s">
        <v>957</v>
      </c>
      <c r="G35" s="1" t="s">
        <v>1919</v>
      </c>
      <c r="H35" s="67" t="s">
        <v>957</v>
      </c>
      <c r="I35" s="1" t="s">
        <v>1884</v>
      </c>
      <c r="J35" s="45">
        <v>0</v>
      </c>
      <c r="K35" s="18">
        <v>0.28999999999999998</v>
      </c>
      <c r="L35" s="56">
        <v>1.7500000000000002E-2</v>
      </c>
      <c r="M35" s="58"/>
      <c r="N35" s="58">
        <v>2.76E-2</v>
      </c>
      <c r="O35" s="18" t="s">
        <v>1928</v>
      </c>
      <c r="P35" s="18" t="s">
        <v>1928</v>
      </c>
      <c r="Q35" s="18" t="s">
        <v>1928</v>
      </c>
      <c r="R35" s="18" t="s">
        <v>1928</v>
      </c>
      <c r="S35" s="18">
        <v>6.0900000000000003E-2</v>
      </c>
      <c r="T35" s="31"/>
    </row>
    <row r="36" spans="2:20" x14ac:dyDescent="0.2">
      <c r="D36" t="s">
        <v>224</v>
      </c>
      <c r="E36" s="67" t="s">
        <v>28</v>
      </c>
      <c r="F36" s="67" t="s">
        <v>1929</v>
      </c>
      <c r="G36" s="1" t="s">
        <v>1919</v>
      </c>
      <c r="H36" s="67" t="s">
        <v>1929</v>
      </c>
      <c r="I36" s="1" t="s">
        <v>1884</v>
      </c>
      <c r="J36" s="45">
        <v>0</v>
      </c>
      <c r="K36" s="18">
        <v>0.81</v>
      </c>
      <c r="L36" s="56">
        <v>7.1999999999999998E-3</v>
      </c>
      <c r="M36" s="58"/>
      <c r="N36" s="58">
        <v>0.21920000000000001</v>
      </c>
      <c r="O36" s="18">
        <v>0.34720000000000001</v>
      </c>
      <c r="P36" s="18">
        <v>0.12139999999999999</v>
      </c>
      <c r="Q36" s="18">
        <v>7.4800000000000005E-2</v>
      </c>
      <c r="R36" s="18">
        <v>0.19189999999999999</v>
      </c>
      <c r="S36" s="18">
        <v>0.1348</v>
      </c>
      <c r="T36" s="31"/>
    </row>
    <row r="37" spans="2:20" x14ac:dyDescent="0.2">
      <c r="B37" t="s">
        <v>1885</v>
      </c>
      <c r="C37" s="72"/>
      <c r="D37" s="33" t="s">
        <v>1931</v>
      </c>
      <c r="E37" s="1" t="s">
        <v>1932</v>
      </c>
      <c r="F37" s="1" t="s">
        <v>1933</v>
      </c>
      <c r="G37" s="1" t="s">
        <v>1934</v>
      </c>
      <c r="H37" s="1" t="s">
        <v>357</v>
      </c>
      <c r="I37" s="1" t="s">
        <v>1884</v>
      </c>
      <c r="J37" s="45">
        <v>0</v>
      </c>
      <c r="K37" s="18">
        <v>3.13</v>
      </c>
      <c r="L37" s="46">
        <v>4.4999999999999997E-3</v>
      </c>
      <c r="M37" s="58"/>
      <c r="N37" s="58">
        <v>7.3800000000000004E-2</v>
      </c>
      <c r="O37" s="18">
        <v>5.9400000000000001E-2</v>
      </c>
      <c r="P37" s="18">
        <v>4.4600000000000001E-2</v>
      </c>
      <c r="Q37" s="18">
        <v>3.44E-2</v>
      </c>
      <c r="R37" s="18">
        <v>2.8899999999999999E-2</v>
      </c>
      <c r="S37" s="1"/>
      <c r="T37" s="31">
        <v>4</v>
      </c>
    </row>
    <row r="38" spans="2:20" x14ac:dyDescent="0.2">
      <c r="L38" s="32"/>
      <c r="M38" s="59"/>
      <c r="N38" s="59"/>
      <c r="T38" s="61"/>
    </row>
    <row r="39" spans="2:20" x14ac:dyDescent="0.2">
      <c r="T39" s="61"/>
    </row>
    <row r="40" spans="2:20" x14ac:dyDescent="0.2">
      <c r="T40" s="61"/>
    </row>
    <row r="41" spans="2:20" x14ac:dyDescent="0.2">
      <c r="T41" s="61"/>
    </row>
    <row r="42" spans="2:20" x14ac:dyDescent="0.2">
      <c r="T42" s="61"/>
    </row>
    <row r="43" spans="2:20" x14ac:dyDescent="0.2">
      <c r="T43" s="61"/>
    </row>
    <row r="44" spans="2:20" x14ac:dyDescent="0.2">
      <c r="T44" s="61"/>
    </row>
    <row r="45" spans="2:20" x14ac:dyDescent="0.2">
      <c r="T45" s="61"/>
    </row>
    <row r="46" spans="2:20" x14ac:dyDescent="0.2">
      <c r="T46" s="61"/>
    </row>
  </sheetData>
  <mergeCells count="1">
    <mergeCell ref="N6:S6"/>
  </mergeCells>
  <conditionalFormatting sqref="N8:S37">
    <cfRule type="cellIs" dxfId="2585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I237"/>
  <sheetViews>
    <sheetView showGridLines="0" showRowColHeaders="0" topLeftCell="A2" workbookViewId="0">
      <selection activeCell="G12" sqref="G12"/>
    </sheetView>
  </sheetViews>
  <sheetFormatPr baseColWidth="10" defaultColWidth="8.83203125" defaultRowHeight="15" x14ac:dyDescent="0.2"/>
  <cols>
    <col min="3" max="3" width="10.6640625" customWidth="1"/>
  </cols>
  <sheetData>
    <row r="3" spans="3:9" ht="30" customHeight="1" x14ac:dyDescent="0.2">
      <c r="C3" s="74" t="s">
        <v>37</v>
      </c>
      <c r="D3" s="74" t="s">
        <v>1935</v>
      </c>
      <c r="E3" s="74" t="s">
        <v>1936</v>
      </c>
      <c r="F3" s="74" t="s">
        <v>1937</v>
      </c>
      <c r="G3" s="74" t="s">
        <v>1938</v>
      </c>
      <c r="H3" s="74" t="s">
        <v>1939</v>
      </c>
      <c r="I3" s="74" t="s">
        <v>1940</v>
      </c>
    </row>
    <row r="4" spans="3:9" ht="15.75" customHeight="1" thickBot="1" x14ac:dyDescent="0.25">
      <c r="C4" s="194" t="s">
        <v>37</v>
      </c>
      <c r="D4" s="195" t="s">
        <v>1935</v>
      </c>
      <c r="E4" s="195" t="s">
        <v>1936</v>
      </c>
      <c r="F4" s="195" t="s">
        <v>1937</v>
      </c>
      <c r="G4" s="195" t="s">
        <v>1938</v>
      </c>
      <c r="H4" s="195" t="s">
        <v>1939</v>
      </c>
      <c r="I4" s="195" t="s">
        <v>1940</v>
      </c>
    </row>
    <row r="5" spans="3:9" ht="15.75" customHeight="1" thickBot="1" x14ac:dyDescent="0.25">
      <c r="C5" s="196" t="s">
        <v>37</v>
      </c>
      <c r="D5" s="197" t="s">
        <v>1935</v>
      </c>
      <c r="E5" s="197" t="s">
        <v>1936</v>
      </c>
      <c r="F5" s="197" t="s">
        <v>1937</v>
      </c>
      <c r="G5" s="197" t="s">
        <v>1938</v>
      </c>
      <c r="H5" s="197" t="s">
        <v>1939</v>
      </c>
      <c r="I5" s="198" t="s">
        <v>1940</v>
      </c>
    </row>
    <row r="6" spans="3:9" ht="30" customHeight="1" x14ac:dyDescent="0.2">
      <c r="C6" s="199" t="s">
        <v>37</v>
      </c>
      <c r="D6" s="205" t="s">
        <v>1935</v>
      </c>
      <c r="E6" s="205" t="s">
        <v>1936</v>
      </c>
      <c r="F6" s="205" t="s">
        <v>1937</v>
      </c>
      <c r="G6" s="205" t="s">
        <v>1938</v>
      </c>
      <c r="H6" s="205" t="s">
        <v>1939</v>
      </c>
      <c r="I6" s="200" t="s">
        <v>1940</v>
      </c>
    </row>
    <row r="7" spans="3:9" ht="15.75" customHeight="1" thickBot="1" x14ac:dyDescent="0.25">
      <c r="C7" s="194" t="s">
        <v>37</v>
      </c>
      <c r="D7" s="195" t="s">
        <v>1935</v>
      </c>
      <c r="E7" s="195" t="s">
        <v>1936</v>
      </c>
      <c r="F7" s="195" t="s">
        <v>1937</v>
      </c>
      <c r="G7" s="195" t="s">
        <v>1938</v>
      </c>
      <c r="H7" s="195" t="s">
        <v>1939</v>
      </c>
      <c r="I7" s="195" t="s">
        <v>1940</v>
      </c>
    </row>
    <row r="8" spans="3:9" x14ac:dyDescent="0.2">
      <c r="C8" s="244"/>
      <c r="D8" s="245"/>
      <c r="E8" s="198"/>
      <c r="F8" s="198"/>
      <c r="G8" s="198"/>
      <c r="H8" s="198"/>
      <c r="I8" s="245"/>
    </row>
    <row r="9" spans="3:9" x14ac:dyDescent="0.2">
      <c r="C9" s="286"/>
      <c r="D9" s="286"/>
      <c r="E9" s="286"/>
      <c r="F9" s="286"/>
      <c r="G9" s="286"/>
      <c r="H9" s="286"/>
      <c r="I9" s="286"/>
    </row>
    <row r="10" spans="3:9" x14ac:dyDescent="0.2">
      <c r="C10" s="286"/>
      <c r="D10" s="286"/>
      <c r="E10" s="286"/>
      <c r="F10" s="286"/>
      <c r="G10" s="286"/>
      <c r="H10" s="286"/>
      <c r="I10" s="286"/>
    </row>
    <row r="11" spans="3:9" x14ac:dyDescent="0.2">
      <c r="C11" s="286"/>
      <c r="D11" s="286"/>
      <c r="E11" s="286"/>
      <c r="F11" s="286"/>
      <c r="G11" s="286"/>
      <c r="H11" s="286"/>
      <c r="I11" s="286"/>
    </row>
    <row r="12" spans="3:9" x14ac:dyDescent="0.2">
      <c r="C12" s="398">
        <v>45985</v>
      </c>
      <c r="D12" s="399">
        <v>4.0999999999999996</v>
      </c>
      <c r="E12" s="399">
        <v>4.32</v>
      </c>
      <c r="F12" s="399">
        <v>4.0650000000000004</v>
      </c>
      <c r="G12" s="399">
        <v>4.29</v>
      </c>
      <c r="H12" s="399">
        <v>4.29</v>
      </c>
      <c r="I12" s="400">
        <v>8599000</v>
      </c>
    </row>
    <row r="13" spans="3:9" x14ac:dyDescent="0.2">
      <c r="C13" s="401">
        <v>45657</v>
      </c>
      <c r="D13" s="402">
        <v>1.67</v>
      </c>
      <c r="E13" s="402">
        <v>1.72</v>
      </c>
      <c r="F13" s="402">
        <v>1.67</v>
      </c>
      <c r="G13" s="402">
        <v>1.71</v>
      </c>
      <c r="H13" s="402">
        <v>1.71</v>
      </c>
      <c r="I13" s="286"/>
    </row>
    <row r="14" spans="3:9" x14ac:dyDescent="0.2">
      <c r="C14" s="385">
        <v>45659</v>
      </c>
      <c r="D14" s="386">
        <v>1.75</v>
      </c>
      <c r="E14" s="386">
        <v>1.78</v>
      </c>
      <c r="F14" s="386">
        <v>1.7350000000000001</v>
      </c>
      <c r="G14" s="386">
        <v>1.78</v>
      </c>
      <c r="H14" s="386">
        <v>1.78</v>
      </c>
      <c r="I14" s="387">
        <v>722200</v>
      </c>
    </row>
    <row r="15" spans="3:9" x14ac:dyDescent="0.2">
      <c r="C15" s="401">
        <v>45660</v>
      </c>
      <c r="D15" s="402">
        <v>1.78</v>
      </c>
      <c r="E15" s="402">
        <v>1.78</v>
      </c>
      <c r="F15" s="402">
        <v>1.69</v>
      </c>
      <c r="G15" s="402">
        <v>1.71</v>
      </c>
      <c r="H15" s="402">
        <v>1.71</v>
      </c>
      <c r="I15" s="403">
        <v>1054000</v>
      </c>
    </row>
    <row r="16" spans="3:9" x14ac:dyDescent="0.2">
      <c r="C16" s="385">
        <v>45663</v>
      </c>
      <c r="D16" s="386">
        <v>1.96</v>
      </c>
      <c r="E16" s="386">
        <v>1.98</v>
      </c>
      <c r="F16" s="386">
        <v>1.87</v>
      </c>
      <c r="G16" s="386">
        <v>1.94</v>
      </c>
      <c r="H16" s="386">
        <v>1.94</v>
      </c>
      <c r="I16" s="387">
        <v>4094900</v>
      </c>
    </row>
    <row r="17" spans="3:9" x14ac:dyDescent="0.2">
      <c r="C17" s="401">
        <v>45664</v>
      </c>
      <c r="D17" s="402">
        <v>1.99</v>
      </c>
      <c r="E17" s="402">
        <v>2.0059999999999998</v>
      </c>
      <c r="F17" s="402">
        <v>1.9</v>
      </c>
      <c r="G17" s="402">
        <v>1.92</v>
      </c>
      <c r="H17" s="402">
        <v>1.92</v>
      </c>
      <c r="I17" s="403">
        <v>2251600</v>
      </c>
    </row>
    <row r="18" spans="3:9" x14ac:dyDescent="0.2">
      <c r="C18" s="385">
        <v>45665</v>
      </c>
      <c r="D18" s="386">
        <v>1.94</v>
      </c>
      <c r="E18" s="386">
        <v>2</v>
      </c>
      <c r="F18" s="386">
        <v>1.89</v>
      </c>
      <c r="G18" s="386">
        <v>2</v>
      </c>
      <c r="H18" s="386">
        <v>2</v>
      </c>
      <c r="I18" s="387">
        <v>1585500</v>
      </c>
    </row>
    <row r="19" spans="3:9" x14ac:dyDescent="0.2">
      <c r="C19" s="401">
        <v>45667</v>
      </c>
      <c r="D19" s="402">
        <v>2.04</v>
      </c>
      <c r="E19" s="402">
        <v>2.0449999999999999</v>
      </c>
      <c r="F19" s="402">
        <v>1.98</v>
      </c>
      <c r="G19" s="402">
        <v>2.02</v>
      </c>
      <c r="H19" s="402">
        <v>2.02</v>
      </c>
      <c r="I19" s="403">
        <v>1946100</v>
      </c>
    </row>
    <row r="20" spans="3:9" x14ac:dyDescent="0.2">
      <c r="C20" s="385">
        <v>45670</v>
      </c>
      <c r="D20" s="386">
        <v>2.0499999999999998</v>
      </c>
      <c r="E20" s="386">
        <v>2.0499999999999998</v>
      </c>
      <c r="F20" s="386">
        <v>1.88</v>
      </c>
      <c r="G20" s="386">
        <v>1.9</v>
      </c>
      <c r="H20" s="386">
        <v>1.9</v>
      </c>
      <c r="I20" s="387">
        <v>1852100</v>
      </c>
    </row>
    <row r="21" spans="3:9" x14ac:dyDescent="0.2">
      <c r="C21" s="401">
        <v>45671</v>
      </c>
      <c r="D21" s="402">
        <v>1.92</v>
      </c>
      <c r="E21" s="402">
        <v>2.0649999999999999</v>
      </c>
      <c r="F21" s="402">
        <v>1.9</v>
      </c>
      <c r="G21" s="402">
        <v>1.99</v>
      </c>
      <c r="H21" s="402">
        <v>1.99</v>
      </c>
      <c r="I21" s="403">
        <v>2049600</v>
      </c>
    </row>
    <row r="22" spans="3:9" x14ac:dyDescent="0.2">
      <c r="C22" s="385">
        <v>45672</v>
      </c>
      <c r="D22" s="386">
        <v>2.02</v>
      </c>
      <c r="E22" s="386">
        <v>2.02</v>
      </c>
      <c r="F22" s="386">
        <v>1.94</v>
      </c>
      <c r="G22" s="386">
        <v>2.0099999999999998</v>
      </c>
      <c r="H22" s="386">
        <v>2.0099999999999998</v>
      </c>
      <c r="I22" s="387">
        <v>1504000</v>
      </c>
    </row>
    <row r="23" spans="3:9" x14ac:dyDescent="0.2">
      <c r="C23" s="401">
        <v>45673</v>
      </c>
      <c r="D23" s="402">
        <v>2.02</v>
      </c>
      <c r="E23" s="402">
        <v>2.0249999999999999</v>
      </c>
      <c r="F23" s="402">
        <v>1.94</v>
      </c>
      <c r="G23" s="402">
        <v>1.95</v>
      </c>
      <c r="H23" s="402">
        <v>1.95</v>
      </c>
      <c r="I23" s="403">
        <v>1621500</v>
      </c>
    </row>
    <row r="24" spans="3:9" x14ac:dyDescent="0.2">
      <c r="C24" s="385">
        <v>45674</v>
      </c>
      <c r="D24" s="386">
        <v>1.94</v>
      </c>
      <c r="E24" s="386">
        <v>1.9550000000000001</v>
      </c>
      <c r="F24" s="386">
        <v>1.91</v>
      </c>
      <c r="G24" s="386">
        <v>1.92</v>
      </c>
      <c r="H24" s="386">
        <v>1.92</v>
      </c>
      <c r="I24" s="387">
        <v>1005400</v>
      </c>
    </row>
    <row r="25" spans="3:9" x14ac:dyDescent="0.2">
      <c r="C25" s="401">
        <v>45678</v>
      </c>
      <c r="D25" s="402">
        <v>1.93</v>
      </c>
      <c r="E25" s="402">
        <v>2.04</v>
      </c>
      <c r="F25" s="402">
        <v>1.93</v>
      </c>
      <c r="G25" s="402">
        <v>2.02</v>
      </c>
      <c r="H25" s="402">
        <v>2.02</v>
      </c>
      <c r="I25" s="403">
        <v>1984600</v>
      </c>
    </row>
    <row r="26" spans="3:9" x14ac:dyDescent="0.2">
      <c r="C26" s="385">
        <v>45679</v>
      </c>
      <c r="D26" s="386">
        <v>2.0499999999999998</v>
      </c>
      <c r="E26" s="386">
        <v>2.1</v>
      </c>
      <c r="F26" s="386">
        <v>2.0099999999999998</v>
      </c>
      <c r="G26" s="386">
        <v>2.09</v>
      </c>
      <c r="H26" s="386">
        <v>2.09</v>
      </c>
      <c r="I26" s="387">
        <v>2451000</v>
      </c>
    </row>
    <row r="27" spans="3:9" x14ac:dyDescent="0.2">
      <c r="C27" s="401">
        <v>45680</v>
      </c>
      <c r="D27" s="402">
        <v>2.0699999999999998</v>
      </c>
      <c r="E27" s="402">
        <v>2.0699999999999998</v>
      </c>
      <c r="F27" s="402">
        <v>1.98</v>
      </c>
      <c r="G27" s="402">
        <v>2</v>
      </c>
      <c r="H27" s="402">
        <v>2</v>
      </c>
      <c r="I27" s="403">
        <v>1372000</v>
      </c>
    </row>
    <row r="28" spans="3:9" x14ac:dyDescent="0.2">
      <c r="C28" s="385">
        <v>45681</v>
      </c>
      <c r="D28" s="386">
        <v>2.0299999999999998</v>
      </c>
      <c r="E28" s="386">
        <v>2.06</v>
      </c>
      <c r="F28" s="386">
        <v>2.0099999999999998</v>
      </c>
      <c r="G28" s="386">
        <v>2.0299999999999998</v>
      </c>
      <c r="H28" s="386">
        <v>2.0299999999999998</v>
      </c>
      <c r="I28" s="387">
        <v>1270300</v>
      </c>
    </row>
    <row r="29" spans="3:9" x14ac:dyDescent="0.2">
      <c r="C29" s="401">
        <v>45684</v>
      </c>
      <c r="D29" s="402">
        <v>2</v>
      </c>
      <c r="E29" s="402">
        <v>2.0099999999999998</v>
      </c>
      <c r="F29" s="402">
        <v>1.92</v>
      </c>
      <c r="G29" s="402">
        <v>1.95</v>
      </c>
      <c r="H29" s="402">
        <v>1.95</v>
      </c>
      <c r="I29" s="403">
        <v>1425400</v>
      </c>
    </row>
    <row r="30" spans="3:9" x14ac:dyDescent="0.2">
      <c r="C30" s="385">
        <v>45685</v>
      </c>
      <c r="D30" s="386">
        <v>1.97</v>
      </c>
      <c r="E30" s="386">
        <v>1.98</v>
      </c>
      <c r="F30" s="386">
        <v>1.91</v>
      </c>
      <c r="G30" s="386">
        <v>1.96</v>
      </c>
      <c r="H30" s="386">
        <v>1.96</v>
      </c>
      <c r="I30" s="387">
        <v>1043200</v>
      </c>
    </row>
    <row r="31" spans="3:9" x14ac:dyDescent="0.2">
      <c r="C31" s="401">
        <v>45686</v>
      </c>
      <c r="D31" s="402">
        <v>1.96</v>
      </c>
      <c r="E31" s="402">
        <v>2.11</v>
      </c>
      <c r="F31" s="402">
        <v>1.95</v>
      </c>
      <c r="G31" s="402">
        <v>2.0499999999999998</v>
      </c>
      <c r="H31" s="402">
        <v>2.0499999999999998</v>
      </c>
      <c r="I31" s="403">
        <v>1548400</v>
      </c>
    </row>
    <row r="32" spans="3:9" x14ac:dyDescent="0.2">
      <c r="C32" s="385">
        <v>45687</v>
      </c>
      <c r="D32" s="386">
        <v>2.08</v>
      </c>
      <c r="E32" s="386">
        <v>2.16</v>
      </c>
      <c r="F32" s="386">
        <v>2.0499999999999998</v>
      </c>
      <c r="G32" s="386">
        <v>2.06</v>
      </c>
      <c r="H32" s="386">
        <v>2.06</v>
      </c>
      <c r="I32" s="387">
        <v>2173400</v>
      </c>
    </row>
    <row r="33" spans="3:9" x14ac:dyDescent="0.2">
      <c r="C33" s="401">
        <v>45688</v>
      </c>
      <c r="D33" s="402">
        <v>2.06</v>
      </c>
      <c r="E33" s="402">
        <v>2.09</v>
      </c>
      <c r="F33" s="402">
        <v>2.02</v>
      </c>
      <c r="G33" s="402">
        <v>2.06</v>
      </c>
      <c r="H33" s="402">
        <v>2.06</v>
      </c>
      <c r="I33" s="403">
        <v>1041000</v>
      </c>
    </row>
    <row r="34" spans="3:9" x14ac:dyDescent="0.2">
      <c r="C34" s="385">
        <v>45691</v>
      </c>
      <c r="D34" s="386">
        <v>2.06</v>
      </c>
      <c r="E34" s="386">
        <v>2.12</v>
      </c>
      <c r="F34" s="386">
        <v>2.0169999999999999</v>
      </c>
      <c r="G34" s="386">
        <v>2.06</v>
      </c>
      <c r="H34" s="386">
        <v>2.06</v>
      </c>
      <c r="I34" s="387">
        <v>1391300</v>
      </c>
    </row>
    <row r="35" spans="3:9" x14ac:dyDescent="0.2">
      <c r="C35" s="401">
        <v>45692</v>
      </c>
      <c r="D35" s="402">
        <v>2.1</v>
      </c>
      <c r="E35" s="402">
        <v>2.2200000000000002</v>
      </c>
      <c r="F35" s="402">
        <v>2.085</v>
      </c>
      <c r="G35" s="402">
        <v>2.2000000000000002</v>
      </c>
      <c r="H35" s="402">
        <v>2.2000000000000002</v>
      </c>
      <c r="I35" s="403">
        <v>2287300</v>
      </c>
    </row>
    <row r="36" spans="3:9" x14ac:dyDescent="0.2">
      <c r="C36" s="385">
        <v>45693</v>
      </c>
      <c r="D36" s="386">
        <v>2.23</v>
      </c>
      <c r="E36" s="386">
        <v>2.3199999999999998</v>
      </c>
      <c r="F36" s="386">
        <v>2.2229999999999999</v>
      </c>
      <c r="G36" s="386">
        <v>2.2799999999999998</v>
      </c>
      <c r="H36" s="386">
        <v>2.2799999999999998</v>
      </c>
      <c r="I36" s="387">
        <v>2704800</v>
      </c>
    </row>
    <row r="37" spans="3:9" x14ac:dyDescent="0.2">
      <c r="C37" s="401">
        <v>45694</v>
      </c>
      <c r="D37" s="402">
        <v>2.2799999999999998</v>
      </c>
      <c r="E37" s="402">
        <v>2.2799999999999998</v>
      </c>
      <c r="F37" s="402">
        <v>2.19</v>
      </c>
      <c r="G37" s="402">
        <v>2.2200000000000002</v>
      </c>
      <c r="H37" s="402">
        <v>2.2200000000000002</v>
      </c>
      <c r="I37" s="403">
        <v>1010300</v>
      </c>
    </row>
    <row r="38" spans="3:9" x14ac:dyDescent="0.2">
      <c r="C38" s="385">
        <v>45695</v>
      </c>
      <c r="D38" s="386">
        <v>2.25</v>
      </c>
      <c r="E38" s="386">
        <v>2.2799999999999998</v>
      </c>
      <c r="F38" s="386">
        <v>2.17</v>
      </c>
      <c r="G38" s="386">
        <v>2.2000000000000002</v>
      </c>
      <c r="H38" s="386">
        <v>2.2000000000000002</v>
      </c>
      <c r="I38" s="387">
        <v>1687900</v>
      </c>
    </row>
    <row r="39" spans="3:9" x14ac:dyDescent="0.2">
      <c r="C39" s="401">
        <v>45698</v>
      </c>
      <c r="D39" s="402">
        <v>2.29</v>
      </c>
      <c r="E39" s="402">
        <v>2.2949999999999999</v>
      </c>
      <c r="F39" s="402">
        <v>2.2000000000000002</v>
      </c>
      <c r="G39" s="402">
        <v>2.2400000000000002</v>
      </c>
      <c r="H39" s="402">
        <v>2.2400000000000002</v>
      </c>
      <c r="I39" s="403">
        <v>2193700</v>
      </c>
    </row>
    <row r="40" spans="3:9" x14ac:dyDescent="0.2">
      <c r="C40" s="385">
        <v>45699</v>
      </c>
      <c r="D40" s="386">
        <v>2.21</v>
      </c>
      <c r="E40" s="386">
        <v>2.2200000000000002</v>
      </c>
      <c r="F40" s="386">
        <v>2.1549999999999998</v>
      </c>
      <c r="G40" s="386">
        <v>2.1800000000000002</v>
      </c>
      <c r="H40" s="386">
        <v>2.1800000000000002</v>
      </c>
      <c r="I40" s="387">
        <v>1064400</v>
      </c>
    </row>
    <row r="41" spans="3:9" x14ac:dyDescent="0.2">
      <c r="C41" s="401">
        <v>45700</v>
      </c>
      <c r="D41" s="402">
        <v>2.17</v>
      </c>
      <c r="E41" s="402">
        <v>2.2450000000000001</v>
      </c>
      <c r="F41" s="402">
        <v>2.13</v>
      </c>
      <c r="G41" s="402">
        <v>2.21</v>
      </c>
      <c r="H41" s="402">
        <v>2.21</v>
      </c>
      <c r="I41" s="403">
        <v>1228200</v>
      </c>
    </row>
    <row r="42" spans="3:9" x14ac:dyDescent="0.2">
      <c r="C42" s="385">
        <v>45701</v>
      </c>
      <c r="D42" s="386">
        <v>2.19</v>
      </c>
      <c r="E42" s="386">
        <v>2.2200000000000002</v>
      </c>
      <c r="F42" s="386">
        <v>2.15</v>
      </c>
      <c r="G42" s="386">
        <v>2.2000000000000002</v>
      </c>
      <c r="H42" s="386">
        <v>2.2000000000000002</v>
      </c>
      <c r="I42" s="387">
        <v>753600</v>
      </c>
    </row>
    <row r="43" spans="3:9" x14ac:dyDescent="0.2">
      <c r="C43" s="401">
        <v>45702</v>
      </c>
      <c r="D43" s="402">
        <v>2.2999999999999998</v>
      </c>
      <c r="E43" s="402">
        <v>2.38</v>
      </c>
      <c r="F43" s="402">
        <v>2.2000000000000002</v>
      </c>
      <c r="G43" s="402">
        <v>2.23</v>
      </c>
      <c r="H43" s="402">
        <v>2.23</v>
      </c>
      <c r="I43" s="403">
        <v>3606800</v>
      </c>
    </row>
    <row r="44" spans="3:9" x14ac:dyDescent="0.2">
      <c r="C44" s="385">
        <v>45706</v>
      </c>
      <c r="D44" s="386">
        <v>2.2799999999999998</v>
      </c>
      <c r="E44" s="386">
        <v>2.2999999999999998</v>
      </c>
      <c r="F44" s="386">
        <v>2.19</v>
      </c>
      <c r="G44" s="386">
        <v>2.2400000000000002</v>
      </c>
      <c r="H44" s="386">
        <v>2.2400000000000002</v>
      </c>
      <c r="I44" s="387">
        <v>1948300</v>
      </c>
    </row>
    <row r="45" spans="3:9" x14ac:dyDescent="0.2">
      <c r="C45" s="401">
        <v>45707</v>
      </c>
      <c r="D45" s="402">
        <v>2.25</v>
      </c>
      <c r="E45" s="402">
        <v>2.29</v>
      </c>
      <c r="F45" s="402">
        <v>2.2250000000000001</v>
      </c>
      <c r="G45" s="402">
        <v>2.2599999999999998</v>
      </c>
      <c r="H45" s="402">
        <v>2.2599999999999998</v>
      </c>
      <c r="I45" s="403">
        <v>1667800</v>
      </c>
    </row>
    <row r="46" spans="3:9" x14ac:dyDescent="0.2">
      <c r="C46" s="385">
        <v>45708</v>
      </c>
      <c r="D46" s="386">
        <v>2.2599999999999998</v>
      </c>
      <c r="E46" s="386">
        <v>2.2999999999999998</v>
      </c>
      <c r="F46" s="386">
        <v>2.2000000000000002</v>
      </c>
      <c r="G46" s="386">
        <v>2.2000000000000002</v>
      </c>
      <c r="H46" s="386">
        <v>2.2000000000000002</v>
      </c>
      <c r="I46" s="387">
        <v>1360000</v>
      </c>
    </row>
    <row r="47" spans="3:9" x14ac:dyDescent="0.2">
      <c r="C47" s="401">
        <v>45709</v>
      </c>
      <c r="D47" s="402">
        <v>2.19</v>
      </c>
      <c r="E47" s="402">
        <v>2.2000000000000002</v>
      </c>
      <c r="F47" s="402">
        <v>2.04</v>
      </c>
      <c r="G47" s="402">
        <v>2.08</v>
      </c>
      <c r="H47" s="402">
        <v>2.08</v>
      </c>
      <c r="I47" s="403">
        <v>2069100</v>
      </c>
    </row>
    <row r="48" spans="3:9" x14ac:dyDescent="0.2">
      <c r="C48" s="385">
        <v>45712</v>
      </c>
      <c r="D48" s="386">
        <v>2.0499999999999998</v>
      </c>
      <c r="E48" s="386">
        <v>2.08</v>
      </c>
      <c r="F48" s="386">
        <v>1.98</v>
      </c>
      <c r="G48" s="386">
        <v>2</v>
      </c>
      <c r="H48" s="386">
        <v>2</v>
      </c>
      <c r="I48" s="387">
        <v>2461600</v>
      </c>
    </row>
    <row r="49" spans="3:9" x14ac:dyDescent="0.2">
      <c r="C49" s="401">
        <v>45713</v>
      </c>
      <c r="D49" s="402">
        <v>1.99</v>
      </c>
      <c r="E49" s="402">
        <v>2.0299999999999998</v>
      </c>
      <c r="F49" s="402">
        <v>1.9</v>
      </c>
      <c r="G49" s="402">
        <v>1.93</v>
      </c>
      <c r="H49" s="402">
        <v>1.93</v>
      </c>
      <c r="I49" s="403">
        <v>2089100</v>
      </c>
    </row>
    <row r="50" spans="3:9" x14ac:dyDescent="0.2">
      <c r="C50" s="385">
        <v>45714</v>
      </c>
      <c r="D50" s="386">
        <v>1.94</v>
      </c>
      <c r="E50" s="386">
        <v>2.02</v>
      </c>
      <c r="F50" s="386">
        <v>1.93</v>
      </c>
      <c r="G50" s="386">
        <v>1.97</v>
      </c>
      <c r="H50" s="386">
        <v>1.97</v>
      </c>
      <c r="I50" s="387">
        <v>1917800</v>
      </c>
    </row>
    <row r="51" spans="3:9" x14ac:dyDescent="0.2">
      <c r="C51" s="401">
        <v>45715</v>
      </c>
      <c r="D51" s="402">
        <v>1.97</v>
      </c>
      <c r="E51" s="402">
        <v>2.0099999999999998</v>
      </c>
      <c r="F51" s="402">
        <v>1.88</v>
      </c>
      <c r="G51" s="402">
        <v>1.92</v>
      </c>
      <c r="H51" s="402">
        <v>1.92</v>
      </c>
      <c r="I51" s="403">
        <v>2092100</v>
      </c>
    </row>
    <row r="52" spans="3:9" x14ac:dyDescent="0.2">
      <c r="C52" s="385">
        <v>45716</v>
      </c>
      <c r="D52" s="386">
        <v>1.86</v>
      </c>
      <c r="E52" s="386">
        <v>1.95</v>
      </c>
      <c r="F52" s="386">
        <v>1.85</v>
      </c>
      <c r="G52" s="386">
        <v>1.93</v>
      </c>
      <c r="H52" s="386">
        <v>1.93</v>
      </c>
      <c r="I52" s="387">
        <v>1767800</v>
      </c>
    </row>
    <row r="53" spans="3:9" x14ac:dyDescent="0.2">
      <c r="C53" s="401">
        <v>45719</v>
      </c>
      <c r="D53" s="402">
        <v>1.97</v>
      </c>
      <c r="E53" s="402">
        <v>2.02</v>
      </c>
      <c r="F53" s="402">
        <v>1.87</v>
      </c>
      <c r="G53" s="402">
        <v>1.9</v>
      </c>
      <c r="H53" s="402">
        <v>1.9</v>
      </c>
      <c r="I53" s="403">
        <v>1164900</v>
      </c>
    </row>
    <row r="54" spans="3:9" x14ac:dyDescent="0.2">
      <c r="C54" s="385">
        <v>45720</v>
      </c>
      <c r="D54" s="386">
        <v>1.93</v>
      </c>
      <c r="E54" s="386">
        <v>1.9359999999999999</v>
      </c>
      <c r="F54" s="386">
        <v>1.8</v>
      </c>
      <c r="G54" s="386">
        <v>1.92</v>
      </c>
      <c r="H54" s="386">
        <v>1.92</v>
      </c>
      <c r="I54" s="387">
        <v>3366000</v>
      </c>
    </row>
    <row r="55" spans="3:9" x14ac:dyDescent="0.2">
      <c r="C55" s="401">
        <v>45721</v>
      </c>
      <c r="D55" s="402">
        <v>1.98</v>
      </c>
      <c r="E55" s="402">
        <v>2.0699999999999998</v>
      </c>
      <c r="F55" s="402">
        <v>1.96</v>
      </c>
      <c r="G55" s="402">
        <v>2.0699999999999998</v>
      </c>
      <c r="H55" s="402">
        <v>2.0699999999999998</v>
      </c>
      <c r="I55" s="403">
        <v>1707400</v>
      </c>
    </row>
    <row r="56" spans="3:9" x14ac:dyDescent="0.2">
      <c r="C56" s="385">
        <v>45722</v>
      </c>
      <c r="D56" s="386">
        <v>2.0499999999999998</v>
      </c>
      <c r="E56" s="386">
        <v>2.12</v>
      </c>
      <c r="F56" s="386">
        <v>2.02</v>
      </c>
      <c r="G56" s="386">
        <v>2.04</v>
      </c>
      <c r="H56" s="386">
        <v>2.04</v>
      </c>
      <c r="I56" s="387">
        <v>1876000</v>
      </c>
    </row>
    <row r="57" spans="3:9" x14ac:dyDescent="0.2">
      <c r="C57" s="401">
        <v>45723</v>
      </c>
      <c r="D57" s="402">
        <v>2.04</v>
      </c>
      <c r="E57" s="402">
        <v>2.085</v>
      </c>
      <c r="F57" s="402">
        <v>2</v>
      </c>
      <c r="G57" s="402">
        <v>2.0699999999999998</v>
      </c>
      <c r="H57" s="402">
        <v>2.0699999999999998</v>
      </c>
      <c r="I57" s="403">
        <v>2110300</v>
      </c>
    </row>
    <row r="58" spans="3:9" x14ac:dyDescent="0.2">
      <c r="C58" s="385">
        <v>45726</v>
      </c>
      <c r="D58" s="386">
        <v>2.08</v>
      </c>
      <c r="E58" s="386">
        <v>2.0990000000000002</v>
      </c>
      <c r="F58" s="386">
        <v>1.93</v>
      </c>
      <c r="G58" s="386">
        <v>1.97</v>
      </c>
      <c r="H58" s="386">
        <v>1.97</v>
      </c>
      <c r="I58" s="387">
        <v>1922500</v>
      </c>
    </row>
    <row r="59" spans="3:9" x14ac:dyDescent="0.2">
      <c r="C59" s="401">
        <v>45727</v>
      </c>
      <c r="D59" s="402">
        <v>1.99</v>
      </c>
      <c r="E59" s="402">
        <v>2.08</v>
      </c>
      <c r="F59" s="402">
        <v>1.9850000000000001</v>
      </c>
      <c r="G59" s="402">
        <v>2.0499999999999998</v>
      </c>
      <c r="H59" s="402">
        <v>2.0499999999999998</v>
      </c>
      <c r="I59" s="403">
        <v>3072200</v>
      </c>
    </row>
    <row r="60" spans="3:9" x14ac:dyDescent="0.2">
      <c r="C60" s="385">
        <v>45728</v>
      </c>
      <c r="D60" s="386">
        <v>2.08</v>
      </c>
      <c r="E60" s="386">
        <v>2.145</v>
      </c>
      <c r="F60" s="386">
        <v>2.08</v>
      </c>
      <c r="G60" s="386">
        <v>2.13</v>
      </c>
      <c r="H60" s="386">
        <v>2.13</v>
      </c>
      <c r="I60" s="387">
        <v>3198400</v>
      </c>
    </row>
    <row r="61" spans="3:9" x14ac:dyDescent="0.2">
      <c r="C61" s="401">
        <v>45729</v>
      </c>
      <c r="D61" s="402">
        <v>2.15</v>
      </c>
      <c r="E61" s="402">
        <v>2.2200000000000002</v>
      </c>
      <c r="F61" s="402">
        <v>2.0699999999999998</v>
      </c>
      <c r="G61" s="402">
        <v>2.2200000000000002</v>
      </c>
      <c r="H61" s="402">
        <v>2.2200000000000002</v>
      </c>
      <c r="I61" s="403">
        <v>2563700</v>
      </c>
    </row>
    <row r="62" spans="3:9" x14ac:dyDescent="0.2">
      <c r="C62" s="385">
        <v>45730</v>
      </c>
      <c r="D62" s="386">
        <v>2.25</v>
      </c>
      <c r="E62" s="386">
        <v>2.2650000000000001</v>
      </c>
      <c r="F62" s="386">
        <v>2.19</v>
      </c>
      <c r="G62" s="386">
        <v>2.2400000000000002</v>
      </c>
      <c r="H62" s="386">
        <v>2.2400000000000002</v>
      </c>
      <c r="I62" s="387">
        <v>3010800</v>
      </c>
    </row>
    <row r="63" spans="3:9" x14ac:dyDescent="0.2">
      <c r="C63" s="401">
        <v>45733</v>
      </c>
      <c r="D63" s="402">
        <v>2.27</v>
      </c>
      <c r="E63" s="402">
        <v>2.37</v>
      </c>
      <c r="F63" s="402">
        <v>2.2200000000000002</v>
      </c>
      <c r="G63" s="402">
        <v>2.36</v>
      </c>
      <c r="H63" s="402">
        <v>2.36</v>
      </c>
      <c r="I63" s="403">
        <v>3739300</v>
      </c>
    </row>
    <row r="64" spans="3:9" x14ac:dyDescent="0.2">
      <c r="C64" s="385">
        <v>45734</v>
      </c>
      <c r="D64" s="386">
        <v>2.41</v>
      </c>
      <c r="E64" s="386">
        <v>2.4700000000000002</v>
      </c>
      <c r="F64" s="386">
        <v>2.37</v>
      </c>
      <c r="G64" s="386">
        <v>2.4</v>
      </c>
      <c r="H64" s="386">
        <v>2.4</v>
      </c>
      <c r="I64" s="387">
        <v>3161300</v>
      </c>
    </row>
    <row r="65" spans="3:9" x14ac:dyDescent="0.2">
      <c r="C65" s="401">
        <v>45735</v>
      </c>
      <c r="D65" s="402">
        <v>2.37</v>
      </c>
      <c r="E65" s="402">
        <v>2.46</v>
      </c>
      <c r="F65" s="402">
        <v>2.3199999999999998</v>
      </c>
      <c r="G65" s="402">
        <v>2.38</v>
      </c>
      <c r="H65" s="402">
        <v>2.38</v>
      </c>
      <c r="I65" s="403">
        <v>2099200</v>
      </c>
    </row>
    <row r="66" spans="3:9" x14ac:dyDescent="0.2">
      <c r="C66" s="385">
        <v>45736</v>
      </c>
      <c r="D66" s="386">
        <v>2.33</v>
      </c>
      <c r="E66" s="386">
        <v>2.4</v>
      </c>
      <c r="F66" s="386">
        <v>2.29</v>
      </c>
      <c r="G66" s="386">
        <v>2.36</v>
      </c>
      <c r="H66" s="386">
        <v>2.36</v>
      </c>
      <c r="I66" s="387">
        <v>2530900</v>
      </c>
    </row>
    <row r="67" spans="3:9" x14ac:dyDescent="0.2">
      <c r="C67" s="401">
        <v>45737</v>
      </c>
      <c r="D67" s="402">
        <v>2.36</v>
      </c>
      <c r="E67" s="402">
        <v>2.41</v>
      </c>
      <c r="F67" s="402">
        <v>2.23</v>
      </c>
      <c r="G67" s="402">
        <v>2.23</v>
      </c>
      <c r="H67" s="402">
        <v>2.23</v>
      </c>
      <c r="I67" s="403">
        <v>7124500</v>
      </c>
    </row>
    <row r="68" spans="3:9" x14ac:dyDescent="0.2">
      <c r="C68" s="385">
        <v>45740</v>
      </c>
      <c r="D68" s="386">
        <v>2.29</v>
      </c>
      <c r="E68" s="386">
        <v>2.39</v>
      </c>
      <c r="F68" s="386">
        <v>2.29</v>
      </c>
      <c r="G68" s="386">
        <v>2.3199999999999998</v>
      </c>
      <c r="H68" s="386">
        <v>2.3199999999999998</v>
      </c>
      <c r="I68" s="387">
        <v>2321500</v>
      </c>
    </row>
    <row r="69" spans="3:9" x14ac:dyDescent="0.2">
      <c r="C69" s="401">
        <v>45741</v>
      </c>
      <c r="D69" s="402">
        <v>2.38</v>
      </c>
      <c r="E69" s="402">
        <v>2.44</v>
      </c>
      <c r="F69" s="402">
        <v>2.34</v>
      </c>
      <c r="G69" s="402">
        <v>2.36</v>
      </c>
      <c r="H69" s="402">
        <v>2.36</v>
      </c>
      <c r="I69" s="403">
        <v>2390000</v>
      </c>
    </row>
    <row r="70" spans="3:9" x14ac:dyDescent="0.2">
      <c r="C70" s="385">
        <v>45742</v>
      </c>
      <c r="D70" s="386">
        <v>2.36</v>
      </c>
      <c r="E70" s="386">
        <v>2.36</v>
      </c>
      <c r="F70" s="386">
        <v>2.2599999999999998</v>
      </c>
      <c r="G70" s="386">
        <v>2.2799999999999998</v>
      </c>
      <c r="H70" s="386">
        <v>2.2799999999999998</v>
      </c>
      <c r="I70" s="387">
        <v>1700000</v>
      </c>
    </row>
    <row r="71" spans="3:9" x14ac:dyDescent="0.2">
      <c r="C71" s="401">
        <v>45743</v>
      </c>
      <c r="D71" s="402">
        <v>2.3199999999999998</v>
      </c>
      <c r="E71" s="402">
        <v>2.37</v>
      </c>
      <c r="F71" s="402">
        <v>2.27</v>
      </c>
      <c r="G71" s="402">
        <v>2.36</v>
      </c>
      <c r="H71" s="402">
        <v>2.36</v>
      </c>
      <c r="I71" s="403">
        <v>2153500</v>
      </c>
    </row>
    <row r="72" spans="3:9" x14ac:dyDescent="0.2">
      <c r="C72" s="385">
        <v>45744</v>
      </c>
      <c r="D72" s="386">
        <v>2.42</v>
      </c>
      <c r="E72" s="386">
        <v>2.427</v>
      </c>
      <c r="F72" s="386">
        <v>2.25</v>
      </c>
      <c r="G72" s="386">
        <v>2.2999999999999998</v>
      </c>
      <c r="H72" s="386">
        <v>2.2999999999999998</v>
      </c>
      <c r="I72" s="387">
        <v>2174300</v>
      </c>
    </row>
    <row r="73" spans="3:9" x14ac:dyDescent="0.2">
      <c r="C73" s="401">
        <v>45747</v>
      </c>
      <c r="D73" s="402">
        <v>2.2999999999999998</v>
      </c>
      <c r="E73" s="402">
        <v>2.3250000000000002</v>
      </c>
      <c r="F73" s="402">
        <v>2.16</v>
      </c>
      <c r="G73" s="402">
        <v>2.27</v>
      </c>
      <c r="H73" s="402">
        <v>2.27</v>
      </c>
      <c r="I73" s="403">
        <v>3586800</v>
      </c>
    </row>
    <row r="74" spans="3:9" x14ac:dyDescent="0.2">
      <c r="C74" s="385">
        <v>45748</v>
      </c>
      <c r="D74" s="386">
        <v>2.2999999999999998</v>
      </c>
      <c r="E74" s="386">
        <v>2.3279999999999998</v>
      </c>
      <c r="F74" s="386">
        <v>2.25</v>
      </c>
      <c r="G74" s="386">
        <v>2.2999999999999998</v>
      </c>
      <c r="H74" s="386">
        <v>2.2999999999999998</v>
      </c>
      <c r="I74" s="387">
        <v>2870400</v>
      </c>
    </row>
    <row r="75" spans="3:9" x14ac:dyDescent="0.2">
      <c r="C75" s="401">
        <v>45749</v>
      </c>
      <c r="D75" s="402">
        <v>2.2999999999999998</v>
      </c>
      <c r="E75" s="402">
        <v>2.2999999999999998</v>
      </c>
      <c r="F75" s="402">
        <v>2.2149999999999999</v>
      </c>
      <c r="G75" s="402">
        <v>2.2400000000000002</v>
      </c>
      <c r="H75" s="402">
        <v>2.2400000000000002</v>
      </c>
      <c r="I75" s="403">
        <v>1777800</v>
      </c>
    </row>
    <row r="76" spans="3:9" x14ac:dyDescent="0.2">
      <c r="C76" s="385">
        <v>45750</v>
      </c>
      <c r="D76" s="386">
        <v>2.1</v>
      </c>
      <c r="E76" s="386">
        <v>2.2200000000000002</v>
      </c>
      <c r="F76" s="386">
        <v>2.06</v>
      </c>
      <c r="G76" s="386">
        <v>2.15</v>
      </c>
      <c r="H76" s="386">
        <v>2.15</v>
      </c>
      <c r="I76" s="387">
        <v>2724900</v>
      </c>
    </row>
    <row r="77" spans="3:9" x14ac:dyDescent="0.2">
      <c r="C77" s="401">
        <v>45751</v>
      </c>
      <c r="D77" s="402">
        <v>2.0299999999999998</v>
      </c>
      <c r="E77" s="402">
        <v>2.0550000000000002</v>
      </c>
      <c r="F77" s="402">
        <v>1.84</v>
      </c>
      <c r="G77" s="402">
        <v>1.87</v>
      </c>
      <c r="H77" s="402">
        <v>1.87</v>
      </c>
      <c r="I77" s="403">
        <v>4524300</v>
      </c>
    </row>
    <row r="78" spans="3:9" x14ac:dyDescent="0.2">
      <c r="C78" s="385">
        <v>45754</v>
      </c>
      <c r="D78" s="386">
        <v>1.76</v>
      </c>
      <c r="E78" s="386">
        <v>1.95</v>
      </c>
      <c r="F78" s="386">
        <v>1.74</v>
      </c>
      <c r="G78" s="386">
        <v>1.77</v>
      </c>
      <c r="H78" s="386">
        <v>1.77</v>
      </c>
      <c r="I78" s="387">
        <v>4076100</v>
      </c>
    </row>
    <row r="79" spans="3:9" x14ac:dyDescent="0.2">
      <c r="C79" s="401">
        <v>45755</v>
      </c>
      <c r="D79" s="402">
        <v>1.88</v>
      </c>
      <c r="E79" s="402">
        <v>1.88</v>
      </c>
      <c r="F79" s="402">
        <v>1.69</v>
      </c>
      <c r="G79" s="402">
        <v>1.71</v>
      </c>
      <c r="H79" s="402">
        <v>1.71</v>
      </c>
      <c r="I79" s="403">
        <v>3012500</v>
      </c>
    </row>
    <row r="80" spans="3:9" x14ac:dyDescent="0.2">
      <c r="C80" s="385">
        <v>45756</v>
      </c>
      <c r="D80" s="386">
        <v>1.79</v>
      </c>
      <c r="E80" s="386">
        <v>1.96</v>
      </c>
      <c r="F80" s="386">
        <v>1.71</v>
      </c>
      <c r="G80" s="386">
        <v>1.95</v>
      </c>
      <c r="H80" s="386">
        <v>1.95</v>
      </c>
      <c r="I80" s="387">
        <v>4275500</v>
      </c>
    </row>
    <row r="81" spans="3:9" x14ac:dyDescent="0.2">
      <c r="C81" s="401">
        <v>45757</v>
      </c>
      <c r="D81" s="402">
        <v>1.94</v>
      </c>
      <c r="E81" s="402">
        <v>2.0299999999999998</v>
      </c>
      <c r="F81" s="402">
        <v>1.91</v>
      </c>
      <c r="G81" s="402">
        <v>1.99</v>
      </c>
      <c r="H81" s="402">
        <v>1.99</v>
      </c>
      <c r="I81" s="403">
        <v>3573000</v>
      </c>
    </row>
    <row r="82" spans="3:9" x14ac:dyDescent="0.2">
      <c r="C82" s="385">
        <v>45758</v>
      </c>
      <c r="D82" s="386">
        <v>2.0699999999999998</v>
      </c>
      <c r="E82" s="386">
        <v>2.15</v>
      </c>
      <c r="F82" s="386">
        <v>2.024</v>
      </c>
      <c r="G82" s="386">
        <v>2.12</v>
      </c>
      <c r="H82" s="386">
        <v>2.12</v>
      </c>
      <c r="I82" s="387">
        <v>2982600</v>
      </c>
    </row>
    <row r="83" spans="3:9" x14ac:dyDescent="0.2">
      <c r="C83" s="401">
        <v>45761</v>
      </c>
      <c r="D83" s="402">
        <v>2.0699999999999998</v>
      </c>
      <c r="E83" s="402">
        <v>2.2400000000000002</v>
      </c>
      <c r="F83" s="402">
        <v>2.0640000000000001</v>
      </c>
      <c r="G83" s="402">
        <v>2.21</v>
      </c>
      <c r="H83" s="402">
        <v>2.21</v>
      </c>
      <c r="I83" s="403">
        <v>2465200</v>
      </c>
    </row>
    <row r="84" spans="3:9" x14ac:dyDescent="0.2">
      <c r="C84" s="385">
        <v>45762</v>
      </c>
      <c r="D84" s="386">
        <v>2.23</v>
      </c>
      <c r="E84" s="386">
        <v>2.2999999999999998</v>
      </c>
      <c r="F84" s="386">
        <v>2.1800000000000002</v>
      </c>
      <c r="G84" s="386">
        <v>2.21</v>
      </c>
      <c r="H84" s="386">
        <v>2.21</v>
      </c>
      <c r="I84" s="387">
        <v>2225500</v>
      </c>
    </row>
    <row r="85" spans="3:9" x14ac:dyDescent="0.2">
      <c r="C85" s="401">
        <v>45763</v>
      </c>
      <c r="D85" s="402">
        <v>2.2999999999999998</v>
      </c>
      <c r="E85" s="402">
        <v>2.3050000000000002</v>
      </c>
      <c r="F85" s="402">
        <v>2.2200000000000002</v>
      </c>
      <c r="G85" s="402">
        <v>2.27</v>
      </c>
      <c r="H85" s="402">
        <v>2.27</v>
      </c>
      <c r="I85" s="403">
        <v>3073900</v>
      </c>
    </row>
    <row r="86" spans="3:9" x14ac:dyDescent="0.2">
      <c r="C86" s="385">
        <v>45764</v>
      </c>
      <c r="D86" s="386">
        <v>2.2200000000000002</v>
      </c>
      <c r="E86" s="386">
        <v>2.27</v>
      </c>
      <c r="F86" s="386">
        <v>2.15</v>
      </c>
      <c r="G86" s="386">
        <v>2.2000000000000002</v>
      </c>
      <c r="H86" s="386">
        <v>2.2000000000000002</v>
      </c>
      <c r="I86" s="387">
        <v>1732700</v>
      </c>
    </row>
    <row r="87" spans="3:9" x14ac:dyDescent="0.2">
      <c r="C87" s="401">
        <v>45768</v>
      </c>
      <c r="D87" s="402">
        <v>2.2799999999999998</v>
      </c>
      <c r="E87" s="402">
        <v>2.3149999999999999</v>
      </c>
      <c r="F87" s="402">
        <v>2.12</v>
      </c>
      <c r="G87" s="402">
        <v>2.16</v>
      </c>
      <c r="H87" s="402">
        <v>2.16</v>
      </c>
      <c r="I87" s="403">
        <v>2808800</v>
      </c>
    </row>
    <row r="88" spans="3:9" x14ac:dyDescent="0.2">
      <c r="C88" s="385">
        <v>45769</v>
      </c>
      <c r="D88" s="386">
        <v>2.19</v>
      </c>
      <c r="E88" s="386">
        <v>2.2400000000000002</v>
      </c>
      <c r="F88" s="386">
        <v>2.11</v>
      </c>
      <c r="G88" s="386">
        <v>2.14</v>
      </c>
      <c r="H88" s="386">
        <v>2.14</v>
      </c>
      <c r="I88" s="387">
        <v>2458200</v>
      </c>
    </row>
    <row r="89" spans="3:9" x14ac:dyDescent="0.2">
      <c r="C89" s="401">
        <v>45770</v>
      </c>
      <c r="D89" s="402">
        <v>2.11</v>
      </c>
      <c r="E89" s="402">
        <v>2.2149999999999999</v>
      </c>
      <c r="F89" s="402">
        <v>2.0720000000000001</v>
      </c>
      <c r="G89" s="402">
        <v>2.21</v>
      </c>
      <c r="H89" s="402">
        <v>2.21</v>
      </c>
      <c r="I89" s="403">
        <v>2150300</v>
      </c>
    </row>
    <row r="90" spans="3:9" x14ac:dyDescent="0.2">
      <c r="C90" s="385">
        <v>45771</v>
      </c>
      <c r="D90" s="386">
        <v>2.2400000000000002</v>
      </c>
      <c r="E90" s="386">
        <v>2.2999999999999998</v>
      </c>
      <c r="F90" s="386">
        <v>2.17</v>
      </c>
      <c r="G90" s="386">
        <v>2.2200000000000002</v>
      </c>
      <c r="H90" s="386">
        <v>2.2200000000000002</v>
      </c>
      <c r="I90" s="387">
        <v>1330600</v>
      </c>
    </row>
    <row r="91" spans="3:9" x14ac:dyDescent="0.2">
      <c r="C91" s="401">
        <v>45772</v>
      </c>
      <c r="D91" s="402">
        <v>2.16</v>
      </c>
      <c r="E91" s="402">
        <v>2.2149999999999999</v>
      </c>
      <c r="F91" s="402">
        <v>2.14</v>
      </c>
      <c r="G91" s="402">
        <v>2.17</v>
      </c>
      <c r="H91" s="402">
        <v>2.17</v>
      </c>
      <c r="I91" s="403">
        <v>1121300</v>
      </c>
    </row>
    <row r="92" spans="3:9" x14ac:dyDescent="0.2">
      <c r="C92" s="385">
        <v>45775</v>
      </c>
      <c r="D92" s="386">
        <v>2.1800000000000002</v>
      </c>
      <c r="E92" s="386">
        <v>2.21</v>
      </c>
      <c r="F92" s="386">
        <v>2.14</v>
      </c>
      <c r="G92" s="386">
        <v>2.21</v>
      </c>
      <c r="H92" s="386">
        <v>2.21</v>
      </c>
      <c r="I92" s="387">
        <v>1372900</v>
      </c>
    </row>
    <row r="93" spans="3:9" x14ac:dyDescent="0.2">
      <c r="C93" s="401">
        <v>45776</v>
      </c>
      <c r="D93" s="402">
        <v>2.19</v>
      </c>
      <c r="E93" s="402">
        <v>2.2149999999999999</v>
      </c>
      <c r="F93" s="402">
        <v>2.14</v>
      </c>
      <c r="G93" s="402">
        <v>2.14</v>
      </c>
      <c r="H93" s="402">
        <v>2.14</v>
      </c>
      <c r="I93" s="403">
        <v>902200</v>
      </c>
    </row>
    <row r="94" spans="3:9" x14ac:dyDescent="0.2">
      <c r="C94" s="385">
        <v>45777</v>
      </c>
      <c r="D94" s="386">
        <v>2.11</v>
      </c>
      <c r="E94" s="386">
        <v>2.1800000000000002</v>
      </c>
      <c r="F94" s="386">
        <v>2.0750000000000002</v>
      </c>
      <c r="G94" s="386">
        <v>2.12</v>
      </c>
      <c r="H94" s="386">
        <v>2.12</v>
      </c>
      <c r="I94" s="387">
        <v>1802500</v>
      </c>
    </row>
    <row r="95" spans="3:9" x14ac:dyDescent="0.2">
      <c r="C95" s="401">
        <v>45778</v>
      </c>
      <c r="D95" s="402">
        <v>2.0699999999999998</v>
      </c>
      <c r="E95" s="402">
        <v>2.1059999999999999</v>
      </c>
      <c r="F95" s="402">
        <v>2.04</v>
      </c>
      <c r="G95" s="402">
        <v>2.04</v>
      </c>
      <c r="H95" s="402">
        <v>2.04</v>
      </c>
      <c r="I95" s="403">
        <v>945100</v>
      </c>
    </row>
    <row r="96" spans="3:9" x14ac:dyDescent="0.2">
      <c r="C96" s="385">
        <v>45779</v>
      </c>
      <c r="D96" s="386">
        <v>2.1</v>
      </c>
      <c r="E96" s="386">
        <v>2.13</v>
      </c>
      <c r="F96" s="386">
        <v>2.08</v>
      </c>
      <c r="G96" s="386">
        <v>2.09</v>
      </c>
      <c r="H96" s="386">
        <v>2.09</v>
      </c>
      <c r="I96" s="387">
        <v>2324800</v>
      </c>
    </row>
    <row r="97" spans="3:9" x14ac:dyDescent="0.2">
      <c r="C97" s="401">
        <v>45782</v>
      </c>
      <c r="D97" s="402">
        <v>2.14</v>
      </c>
      <c r="E97" s="402">
        <v>2.1800000000000002</v>
      </c>
      <c r="F97" s="402">
        <v>2.09</v>
      </c>
      <c r="G97" s="402">
        <v>2.17</v>
      </c>
      <c r="H97" s="402">
        <v>2.17</v>
      </c>
      <c r="I97" s="403">
        <v>1849900</v>
      </c>
    </row>
    <row r="98" spans="3:9" x14ac:dyDescent="0.2">
      <c r="C98" s="385">
        <v>45783</v>
      </c>
      <c r="D98" s="386">
        <v>2.2200000000000002</v>
      </c>
      <c r="E98" s="386">
        <v>2.39</v>
      </c>
      <c r="F98" s="386">
        <v>2.19</v>
      </c>
      <c r="G98" s="386">
        <v>2.35</v>
      </c>
      <c r="H98" s="386">
        <v>2.35</v>
      </c>
      <c r="I98" s="387">
        <v>2977500</v>
      </c>
    </row>
    <row r="99" spans="3:9" x14ac:dyDescent="0.2">
      <c r="C99" s="401">
        <v>45784</v>
      </c>
      <c r="D99" s="402">
        <v>2.31</v>
      </c>
      <c r="E99" s="402">
        <v>2.36</v>
      </c>
      <c r="F99" s="402">
        <v>2.262</v>
      </c>
      <c r="G99" s="402">
        <v>2.27</v>
      </c>
      <c r="H99" s="402">
        <v>2.27</v>
      </c>
      <c r="I99" s="403">
        <v>1789700</v>
      </c>
    </row>
    <row r="100" spans="3:9" x14ac:dyDescent="0.2">
      <c r="C100" s="385">
        <v>45785</v>
      </c>
      <c r="D100" s="386">
        <v>2.29</v>
      </c>
      <c r="E100" s="386">
        <v>2.3199999999999998</v>
      </c>
      <c r="F100" s="386">
        <v>2.23</v>
      </c>
      <c r="G100" s="386">
        <v>2.23</v>
      </c>
      <c r="H100" s="386">
        <v>2.23</v>
      </c>
      <c r="I100" s="387">
        <v>1263100</v>
      </c>
    </row>
    <row r="101" spans="3:9" x14ac:dyDescent="0.2">
      <c r="C101" s="401">
        <v>45786</v>
      </c>
      <c r="D101" s="402">
        <v>2.2799999999999998</v>
      </c>
      <c r="E101" s="402">
        <v>2.35</v>
      </c>
      <c r="F101" s="402">
        <v>2.2349999999999999</v>
      </c>
      <c r="G101" s="402">
        <v>2.35</v>
      </c>
      <c r="H101" s="402">
        <v>2.35</v>
      </c>
      <c r="I101" s="403">
        <v>2967600</v>
      </c>
    </row>
    <row r="102" spans="3:9" x14ac:dyDescent="0.2">
      <c r="C102" s="385">
        <v>45789</v>
      </c>
      <c r="D102" s="386">
        <v>2.33</v>
      </c>
      <c r="E102" s="386">
        <v>2.335</v>
      </c>
      <c r="F102" s="386">
        <v>2.25</v>
      </c>
      <c r="G102" s="386">
        <v>2.2799999999999998</v>
      </c>
      <c r="H102" s="386">
        <v>2.2799999999999998</v>
      </c>
      <c r="I102" s="387">
        <v>3587400</v>
      </c>
    </row>
    <row r="103" spans="3:9" x14ac:dyDescent="0.2">
      <c r="C103" s="401">
        <v>45790</v>
      </c>
      <c r="D103" s="402">
        <v>2.2999999999999998</v>
      </c>
      <c r="E103" s="402">
        <v>2.42</v>
      </c>
      <c r="F103" s="402">
        <v>2.2799999999999998</v>
      </c>
      <c r="G103" s="402">
        <v>2.37</v>
      </c>
      <c r="H103" s="402">
        <v>2.37</v>
      </c>
      <c r="I103" s="403">
        <v>2375500</v>
      </c>
    </row>
    <row r="104" spans="3:9" x14ac:dyDescent="0.2">
      <c r="C104" s="385">
        <v>45791</v>
      </c>
      <c r="D104" s="386">
        <v>2.2999999999999998</v>
      </c>
      <c r="E104" s="386">
        <v>2.3450000000000002</v>
      </c>
      <c r="F104" s="386">
        <v>2.2400000000000002</v>
      </c>
      <c r="G104" s="386">
        <v>2.25</v>
      </c>
      <c r="H104" s="386">
        <v>2.25</v>
      </c>
      <c r="I104" s="387">
        <v>3131000</v>
      </c>
    </row>
    <row r="105" spans="3:9" x14ac:dyDescent="0.2">
      <c r="C105" s="401">
        <v>45792</v>
      </c>
      <c r="D105" s="402">
        <v>2.2599999999999998</v>
      </c>
      <c r="E105" s="402">
        <v>2.44</v>
      </c>
      <c r="F105" s="402">
        <v>2.25</v>
      </c>
      <c r="G105" s="402">
        <v>2.39</v>
      </c>
      <c r="H105" s="402">
        <v>2.39</v>
      </c>
      <c r="I105" s="403">
        <v>5568400</v>
      </c>
    </row>
    <row r="106" spans="3:9" x14ac:dyDescent="0.2">
      <c r="C106" s="385">
        <v>45793</v>
      </c>
      <c r="D106" s="386">
        <v>2.35</v>
      </c>
      <c r="E106" s="386">
        <v>2.5</v>
      </c>
      <c r="F106" s="386">
        <v>2.3210000000000002</v>
      </c>
      <c r="G106" s="386">
        <v>2.44</v>
      </c>
      <c r="H106" s="386">
        <v>2.44</v>
      </c>
      <c r="I106" s="387">
        <v>22695700</v>
      </c>
    </row>
    <row r="107" spans="3:9" x14ac:dyDescent="0.2">
      <c r="C107" s="401">
        <v>45796</v>
      </c>
      <c r="D107" s="402">
        <v>2.41</v>
      </c>
      <c r="E107" s="402">
        <v>2.4500000000000002</v>
      </c>
      <c r="F107" s="402">
        <v>2.29</v>
      </c>
      <c r="G107" s="402">
        <v>2.4300000000000002</v>
      </c>
      <c r="H107" s="402">
        <v>2.4300000000000002</v>
      </c>
      <c r="I107" s="403">
        <v>2838400</v>
      </c>
    </row>
    <row r="108" spans="3:9" x14ac:dyDescent="0.2">
      <c r="C108" s="385">
        <v>45797</v>
      </c>
      <c r="D108" s="386">
        <v>2.44</v>
      </c>
      <c r="E108" s="386">
        <v>2.56</v>
      </c>
      <c r="F108" s="386">
        <v>2.395</v>
      </c>
      <c r="G108" s="386">
        <v>2.5499999999999998</v>
      </c>
      <c r="H108" s="386">
        <v>2.5499999999999998</v>
      </c>
      <c r="I108" s="387">
        <v>2577300</v>
      </c>
    </row>
    <row r="109" spans="3:9" x14ac:dyDescent="0.2">
      <c r="C109" s="401">
        <v>45798</v>
      </c>
      <c r="D109" s="402">
        <v>2.57</v>
      </c>
      <c r="E109" s="402">
        <v>2.7</v>
      </c>
      <c r="F109" s="402">
        <v>2.57</v>
      </c>
      <c r="G109" s="402">
        <v>2.67</v>
      </c>
      <c r="H109" s="402">
        <v>2.67</v>
      </c>
      <c r="I109" s="403">
        <v>3085200</v>
      </c>
    </row>
    <row r="110" spans="3:9" x14ac:dyDescent="0.2">
      <c r="C110" s="385">
        <v>45799</v>
      </c>
      <c r="D110" s="386">
        <v>2.67</v>
      </c>
      <c r="E110" s="386">
        <v>2.73</v>
      </c>
      <c r="F110" s="386">
        <v>2.63</v>
      </c>
      <c r="G110" s="386">
        <v>2.72</v>
      </c>
      <c r="H110" s="386">
        <v>2.72</v>
      </c>
      <c r="I110" s="387">
        <v>1599600</v>
      </c>
    </row>
    <row r="111" spans="3:9" x14ac:dyDescent="0.2">
      <c r="C111" s="401">
        <v>45800</v>
      </c>
      <c r="D111" s="402">
        <v>2.76</v>
      </c>
      <c r="E111" s="402">
        <v>2.83</v>
      </c>
      <c r="F111" s="402">
        <v>2.73</v>
      </c>
      <c r="G111" s="402">
        <v>2.79</v>
      </c>
      <c r="H111" s="402">
        <v>2.79</v>
      </c>
      <c r="I111" s="403">
        <v>1932300</v>
      </c>
    </row>
    <row r="112" spans="3:9" x14ac:dyDescent="0.2">
      <c r="C112" s="385">
        <v>45804</v>
      </c>
      <c r="D112" s="386">
        <v>2.8</v>
      </c>
      <c r="E112" s="386">
        <v>2.91</v>
      </c>
      <c r="F112" s="386">
        <v>2.8</v>
      </c>
      <c r="G112" s="386">
        <v>2.86</v>
      </c>
      <c r="H112" s="386">
        <v>2.86</v>
      </c>
      <c r="I112" s="387">
        <v>1849100</v>
      </c>
    </row>
    <row r="113" spans="3:9" x14ac:dyDescent="0.2">
      <c r="C113" s="401">
        <v>45805</v>
      </c>
      <c r="D113" s="402">
        <v>2.85</v>
      </c>
      <c r="E113" s="402">
        <v>2.91</v>
      </c>
      <c r="F113" s="402">
        <v>2.79</v>
      </c>
      <c r="G113" s="402">
        <v>2.9</v>
      </c>
      <c r="H113" s="402">
        <v>2.9</v>
      </c>
      <c r="I113" s="403">
        <v>2417900</v>
      </c>
    </row>
    <row r="114" spans="3:9" x14ac:dyDescent="0.2">
      <c r="C114" s="385">
        <v>45806</v>
      </c>
      <c r="D114" s="386">
        <v>2.93</v>
      </c>
      <c r="E114" s="386">
        <v>2.9649999999999999</v>
      </c>
      <c r="F114" s="386">
        <v>2.79</v>
      </c>
      <c r="G114" s="386">
        <v>2.81</v>
      </c>
      <c r="H114" s="386">
        <v>2.81</v>
      </c>
      <c r="I114" s="387">
        <v>1843500</v>
      </c>
    </row>
    <row r="115" spans="3:9" x14ac:dyDescent="0.2">
      <c r="C115" s="401">
        <v>45807</v>
      </c>
      <c r="D115" s="402">
        <v>2.8</v>
      </c>
      <c r="E115" s="402">
        <v>2.89</v>
      </c>
      <c r="F115" s="402">
        <v>2.77</v>
      </c>
      <c r="G115" s="402">
        <v>2.89</v>
      </c>
      <c r="H115" s="402">
        <v>2.89</v>
      </c>
      <c r="I115" s="403">
        <v>1636300</v>
      </c>
    </row>
    <row r="116" spans="3:9" x14ac:dyDescent="0.2">
      <c r="C116" s="385">
        <v>45810</v>
      </c>
      <c r="D116" s="386">
        <v>2.99</v>
      </c>
      <c r="E116" s="386">
        <v>3.1150000000000002</v>
      </c>
      <c r="F116" s="386">
        <v>2.97</v>
      </c>
      <c r="G116" s="386">
        <v>3.1</v>
      </c>
      <c r="H116" s="386">
        <v>3.1</v>
      </c>
      <c r="I116" s="387">
        <v>3650900</v>
      </c>
    </row>
    <row r="117" spans="3:9" x14ac:dyDescent="0.2">
      <c r="C117" s="401">
        <v>45811</v>
      </c>
      <c r="D117" s="402">
        <v>3.0750000000000002</v>
      </c>
      <c r="E117" s="402">
        <v>3.24</v>
      </c>
      <c r="F117" s="402">
        <v>3.05</v>
      </c>
      <c r="G117" s="402">
        <v>3.22</v>
      </c>
      <c r="H117" s="402">
        <v>3.22</v>
      </c>
      <c r="I117" s="403">
        <v>2490500</v>
      </c>
    </row>
    <row r="118" spans="3:9" x14ac:dyDescent="0.2">
      <c r="C118" s="385">
        <v>45812</v>
      </c>
      <c r="D118" s="386">
        <v>3.25</v>
      </c>
      <c r="E118" s="386">
        <v>3.27</v>
      </c>
      <c r="F118" s="386">
        <v>3.17</v>
      </c>
      <c r="G118" s="386">
        <v>3.2</v>
      </c>
      <c r="H118" s="386">
        <v>3.2</v>
      </c>
      <c r="I118" s="387">
        <v>2291100</v>
      </c>
    </row>
    <row r="119" spans="3:9" x14ac:dyDescent="0.2">
      <c r="C119" s="401">
        <v>45813</v>
      </c>
      <c r="D119" s="402">
        <v>3.43</v>
      </c>
      <c r="E119" s="402">
        <v>3.59</v>
      </c>
      <c r="F119" s="402">
        <v>3.39</v>
      </c>
      <c r="G119" s="402">
        <v>3.51</v>
      </c>
      <c r="H119" s="402">
        <v>3.51</v>
      </c>
      <c r="I119" s="403">
        <v>5683400</v>
      </c>
    </row>
    <row r="120" spans="3:9" x14ac:dyDescent="0.2">
      <c r="C120" s="385">
        <v>45814</v>
      </c>
      <c r="D120" s="386">
        <v>3.57</v>
      </c>
      <c r="E120" s="386">
        <v>3.58</v>
      </c>
      <c r="F120" s="386">
        <v>3.38</v>
      </c>
      <c r="G120" s="386">
        <v>3.45</v>
      </c>
      <c r="H120" s="386">
        <v>3.45</v>
      </c>
      <c r="I120" s="387">
        <v>2566100</v>
      </c>
    </row>
    <row r="121" spans="3:9" x14ac:dyDescent="0.2">
      <c r="C121" s="401">
        <v>45817</v>
      </c>
      <c r="D121" s="402">
        <v>3.5</v>
      </c>
      <c r="E121" s="402">
        <v>3.66</v>
      </c>
      <c r="F121" s="402">
        <v>3.49</v>
      </c>
      <c r="G121" s="402">
        <v>3.62</v>
      </c>
      <c r="H121" s="402">
        <v>3.62</v>
      </c>
      <c r="I121" s="403">
        <v>3719000</v>
      </c>
    </row>
    <row r="122" spans="3:9" x14ac:dyDescent="0.2">
      <c r="C122" s="385">
        <v>45818</v>
      </c>
      <c r="D122" s="386">
        <v>3.66</v>
      </c>
      <c r="E122" s="386">
        <v>3.66</v>
      </c>
      <c r="F122" s="386">
        <v>3.34</v>
      </c>
      <c r="G122" s="386">
        <v>3.44</v>
      </c>
      <c r="H122" s="386">
        <v>3.44</v>
      </c>
      <c r="I122" s="387">
        <v>4559800</v>
      </c>
    </row>
    <row r="123" spans="3:9" x14ac:dyDescent="0.2">
      <c r="C123" s="401">
        <v>45819</v>
      </c>
      <c r="D123" s="402">
        <v>3.42</v>
      </c>
      <c r="E123" s="402">
        <v>3.49</v>
      </c>
      <c r="F123" s="402">
        <v>3.3849999999999998</v>
      </c>
      <c r="G123" s="402">
        <v>3.41</v>
      </c>
      <c r="H123" s="402">
        <v>3.41</v>
      </c>
      <c r="I123" s="403">
        <v>2822400</v>
      </c>
    </row>
    <row r="124" spans="3:9" x14ac:dyDescent="0.2">
      <c r="C124" s="385">
        <v>45820</v>
      </c>
      <c r="D124" s="386">
        <v>3.44</v>
      </c>
      <c r="E124" s="386">
        <v>3.54</v>
      </c>
      <c r="F124" s="386">
        <v>3.4350000000000001</v>
      </c>
      <c r="G124" s="386">
        <v>3.5</v>
      </c>
      <c r="H124" s="386">
        <v>3.5</v>
      </c>
      <c r="I124" s="387">
        <v>2386300</v>
      </c>
    </row>
    <row r="125" spans="3:9" x14ac:dyDescent="0.2">
      <c r="C125" s="401">
        <v>45821</v>
      </c>
      <c r="D125" s="402">
        <v>3.52</v>
      </c>
      <c r="E125" s="402">
        <v>3.53</v>
      </c>
      <c r="F125" s="402">
        <v>3.4249999999999998</v>
      </c>
      <c r="G125" s="402">
        <v>3.47</v>
      </c>
      <c r="H125" s="402">
        <v>3.47</v>
      </c>
      <c r="I125" s="403">
        <v>2193600</v>
      </c>
    </row>
    <row r="126" spans="3:9" x14ac:dyDescent="0.2">
      <c r="C126" s="385">
        <v>45824</v>
      </c>
      <c r="D126" s="386">
        <v>3.46</v>
      </c>
      <c r="E126" s="386">
        <v>3.5449999999999999</v>
      </c>
      <c r="F126" s="386">
        <v>3.4049999999999998</v>
      </c>
      <c r="G126" s="386">
        <v>3.54</v>
      </c>
      <c r="H126" s="386">
        <v>3.54</v>
      </c>
      <c r="I126" s="387">
        <v>3394000</v>
      </c>
    </row>
    <row r="127" spans="3:9" x14ac:dyDescent="0.2">
      <c r="C127" s="401">
        <v>45825</v>
      </c>
      <c r="D127" s="402">
        <v>3.59</v>
      </c>
      <c r="E127" s="402">
        <v>3.61</v>
      </c>
      <c r="F127" s="402">
        <v>3.5</v>
      </c>
      <c r="G127" s="402">
        <v>3.55</v>
      </c>
      <c r="H127" s="402">
        <v>3.55</v>
      </c>
      <c r="I127" s="403">
        <v>3005000</v>
      </c>
    </row>
    <row r="128" spans="3:9" x14ac:dyDescent="0.2">
      <c r="C128" s="385">
        <v>45826</v>
      </c>
      <c r="D128" s="386">
        <v>3.54</v>
      </c>
      <c r="E128" s="386">
        <v>3.5750000000000002</v>
      </c>
      <c r="F128" s="386">
        <v>3.37</v>
      </c>
      <c r="G128" s="386">
        <v>3.39</v>
      </c>
      <c r="H128" s="386">
        <v>3.39</v>
      </c>
      <c r="I128" s="387">
        <v>3121600</v>
      </c>
    </row>
    <row r="129" spans="3:9" x14ac:dyDescent="0.2">
      <c r="C129" s="401">
        <v>45828</v>
      </c>
      <c r="D129" s="402">
        <v>3.33</v>
      </c>
      <c r="E129" s="402">
        <v>3.375</v>
      </c>
      <c r="F129" s="402">
        <v>3.23</v>
      </c>
      <c r="G129" s="402">
        <v>3.29</v>
      </c>
      <c r="H129" s="402">
        <v>3.29</v>
      </c>
      <c r="I129" s="403">
        <v>4612300</v>
      </c>
    </row>
    <row r="130" spans="3:9" x14ac:dyDescent="0.2">
      <c r="C130" s="385">
        <v>45831</v>
      </c>
      <c r="D130" s="386">
        <v>3</v>
      </c>
      <c r="E130" s="386">
        <v>3.04</v>
      </c>
      <c r="F130" s="386">
        <v>2.95</v>
      </c>
      <c r="G130" s="386">
        <v>3.01</v>
      </c>
      <c r="H130" s="386">
        <v>3.01</v>
      </c>
      <c r="I130" s="387">
        <v>12500300</v>
      </c>
    </row>
    <row r="131" spans="3:9" x14ac:dyDescent="0.2">
      <c r="C131" s="401">
        <v>45832</v>
      </c>
      <c r="D131" s="402">
        <v>3.01</v>
      </c>
      <c r="E131" s="402">
        <v>3.02</v>
      </c>
      <c r="F131" s="402">
        <v>2.915</v>
      </c>
      <c r="G131" s="402">
        <v>2.94</v>
      </c>
      <c r="H131" s="402">
        <v>2.94</v>
      </c>
      <c r="I131" s="403">
        <v>11358000</v>
      </c>
    </row>
    <row r="132" spans="3:9" x14ac:dyDescent="0.2">
      <c r="C132" s="385">
        <v>45833</v>
      </c>
      <c r="D132" s="386">
        <v>2.94</v>
      </c>
      <c r="E132" s="386">
        <v>2.96</v>
      </c>
      <c r="F132" s="386">
        <v>2.89</v>
      </c>
      <c r="G132" s="386">
        <v>2.95</v>
      </c>
      <c r="H132" s="386">
        <v>2.95</v>
      </c>
      <c r="I132" s="387">
        <v>3943000</v>
      </c>
    </row>
    <row r="133" spans="3:9" x14ac:dyDescent="0.2">
      <c r="C133" s="401">
        <v>45834</v>
      </c>
      <c r="D133" s="402">
        <v>2.97</v>
      </c>
      <c r="E133" s="402">
        <v>3.01</v>
      </c>
      <c r="F133" s="402">
        <v>2.9550000000000001</v>
      </c>
      <c r="G133" s="402">
        <v>3</v>
      </c>
      <c r="H133" s="402">
        <v>3</v>
      </c>
      <c r="I133" s="403">
        <v>5225300</v>
      </c>
    </row>
    <row r="134" spans="3:9" x14ac:dyDescent="0.2">
      <c r="C134" s="385">
        <v>45835</v>
      </c>
      <c r="D134" s="386">
        <v>2.93</v>
      </c>
      <c r="E134" s="386">
        <v>2.94</v>
      </c>
      <c r="F134" s="386">
        <v>2.8149999999999999</v>
      </c>
      <c r="G134" s="386">
        <v>2.83</v>
      </c>
      <c r="H134" s="386">
        <v>2.83</v>
      </c>
      <c r="I134" s="387">
        <v>6266900</v>
      </c>
    </row>
    <row r="135" spans="3:9" x14ac:dyDescent="0.2">
      <c r="C135" s="401">
        <v>45838</v>
      </c>
      <c r="D135" s="402">
        <v>2.87</v>
      </c>
      <c r="E135" s="402">
        <v>2.9449999999999998</v>
      </c>
      <c r="F135" s="402">
        <v>2.8250000000000002</v>
      </c>
      <c r="G135" s="402">
        <v>2.94</v>
      </c>
      <c r="H135" s="402">
        <v>2.94</v>
      </c>
      <c r="I135" s="403">
        <v>4026600</v>
      </c>
    </row>
    <row r="136" spans="3:9" x14ac:dyDescent="0.2">
      <c r="C136" s="385">
        <v>45839</v>
      </c>
      <c r="D136" s="386">
        <v>3</v>
      </c>
      <c r="E136" s="386">
        <v>3.07</v>
      </c>
      <c r="F136" s="386">
        <v>2.91</v>
      </c>
      <c r="G136" s="386">
        <v>2.92</v>
      </c>
      <c r="H136" s="386">
        <v>2.92</v>
      </c>
      <c r="I136" s="387">
        <v>3055100</v>
      </c>
    </row>
    <row r="137" spans="3:9" x14ac:dyDescent="0.2">
      <c r="C137" s="401">
        <v>45840</v>
      </c>
      <c r="D137" s="402">
        <v>2.94</v>
      </c>
      <c r="E137" s="402">
        <v>3</v>
      </c>
      <c r="F137" s="402">
        <v>2.88</v>
      </c>
      <c r="G137" s="402">
        <v>2.98</v>
      </c>
      <c r="H137" s="402">
        <v>2.98</v>
      </c>
      <c r="I137" s="403">
        <v>3708900</v>
      </c>
    </row>
    <row r="138" spans="3:9" x14ac:dyDescent="0.2">
      <c r="C138" s="385">
        <v>45841</v>
      </c>
      <c r="D138" s="386">
        <v>2.98</v>
      </c>
      <c r="E138" s="386">
        <v>3.0249999999999999</v>
      </c>
      <c r="F138" s="386">
        <v>2.93</v>
      </c>
      <c r="G138" s="386">
        <v>3.01</v>
      </c>
      <c r="H138" s="386">
        <v>3.01</v>
      </c>
      <c r="I138" s="387">
        <v>3666600</v>
      </c>
    </row>
    <row r="139" spans="3:9" x14ac:dyDescent="0.2">
      <c r="C139" s="401">
        <v>45845</v>
      </c>
      <c r="D139" s="402">
        <v>2.98</v>
      </c>
      <c r="E139" s="402">
        <v>3.05</v>
      </c>
      <c r="F139" s="402">
        <v>2.91</v>
      </c>
      <c r="G139" s="402">
        <v>3.05</v>
      </c>
      <c r="H139" s="402">
        <v>3.05</v>
      </c>
      <c r="I139" s="403">
        <v>5164000</v>
      </c>
    </row>
    <row r="140" spans="3:9" x14ac:dyDescent="0.2">
      <c r="C140" s="385">
        <v>45846</v>
      </c>
      <c r="D140" s="386">
        <v>3.05</v>
      </c>
      <c r="E140" s="386">
        <v>3.06</v>
      </c>
      <c r="F140" s="386">
        <v>2.8839999999999999</v>
      </c>
      <c r="G140" s="386">
        <v>2.9</v>
      </c>
      <c r="H140" s="386">
        <v>2.9</v>
      </c>
      <c r="I140" s="387">
        <v>4803300</v>
      </c>
    </row>
    <row r="141" spans="3:9" x14ac:dyDescent="0.2">
      <c r="C141" s="401">
        <v>45847</v>
      </c>
      <c r="D141" s="402">
        <v>2.94</v>
      </c>
      <c r="E141" s="402">
        <v>2.95</v>
      </c>
      <c r="F141" s="402">
        <v>2.83</v>
      </c>
      <c r="G141" s="402">
        <v>2.94</v>
      </c>
      <c r="H141" s="402">
        <v>2.94</v>
      </c>
      <c r="I141" s="403">
        <v>2388400</v>
      </c>
    </row>
    <row r="142" spans="3:9" x14ac:dyDescent="0.2">
      <c r="C142" s="385">
        <v>45848</v>
      </c>
      <c r="D142" s="386">
        <v>3</v>
      </c>
      <c r="E142" s="386">
        <v>3.0049999999999999</v>
      </c>
      <c r="F142" s="386">
        <v>2.8849999999999998</v>
      </c>
      <c r="G142" s="386">
        <v>2.99</v>
      </c>
      <c r="H142" s="386">
        <v>2.99</v>
      </c>
      <c r="I142" s="387">
        <v>4116700</v>
      </c>
    </row>
    <row r="143" spans="3:9" x14ac:dyDescent="0.2">
      <c r="C143" s="401">
        <v>45849</v>
      </c>
      <c r="D143" s="402">
        <v>3.07</v>
      </c>
      <c r="E143" s="402">
        <v>3.29</v>
      </c>
      <c r="F143" s="402">
        <v>3.0550000000000002</v>
      </c>
      <c r="G143" s="402">
        <v>3.25</v>
      </c>
      <c r="H143" s="402">
        <v>3.25</v>
      </c>
      <c r="I143" s="403">
        <v>8991300</v>
      </c>
    </row>
    <row r="144" spans="3:9" x14ac:dyDescent="0.2">
      <c r="C144" s="385">
        <v>45852</v>
      </c>
      <c r="D144" s="386">
        <v>3.38</v>
      </c>
      <c r="E144" s="386">
        <v>3.39</v>
      </c>
      <c r="F144" s="386">
        <v>3.2250000000000001</v>
      </c>
      <c r="G144" s="386">
        <v>3.26</v>
      </c>
      <c r="H144" s="386">
        <v>3.26</v>
      </c>
      <c r="I144" s="387">
        <v>6227300</v>
      </c>
    </row>
    <row r="145" spans="3:9" x14ac:dyDescent="0.2">
      <c r="C145" s="401">
        <v>45853</v>
      </c>
      <c r="D145" s="402">
        <v>3.26</v>
      </c>
      <c r="E145" s="402">
        <v>3.3</v>
      </c>
      <c r="F145" s="402">
        <v>3.14</v>
      </c>
      <c r="G145" s="402">
        <v>3.28</v>
      </c>
      <c r="H145" s="402">
        <v>3.28</v>
      </c>
      <c r="I145" s="403">
        <v>4156600</v>
      </c>
    </row>
    <row r="146" spans="3:9" x14ac:dyDescent="0.2">
      <c r="C146" s="385">
        <v>45854</v>
      </c>
      <c r="D146" s="386">
        <v>3.29</v>
      </c>
      <c r="E146" s="386">
        <v>3.3290000000000002</v>
      </c>
      <c r="F146" s="386">
        <v>3.18</v>
      </c>
      <c r="G146" s="386">
        <v>3.22</v>
      </c>
      <c r="H146" s="386">
        <v>3.22</v>
      </c>
      <c r="I146" s="387">
        <v>2223900</v>
      </c>
    </row>
    <row r="147" spans="3:9" x14ac:dyDescent="0.2">
      <c r="C147" s="401">
        <v>45855</v>
      </c>
      <c r="D147" s="402">
        <v>3.2</v>
      </c>
      <c r="E147" s="402">
        <v>3.31</v>
      </c>
      <c r="F147" s="402">
        <v>3.11</v>
      </c>
      <c r="G147" s="402">
        <v>3.29</v>
      </c>
      <c r="H147" s="402">
        <v>3.29</v>
      </c>
      <c r="I147" s="403">
        <v>4631500</v>
      </c>
    </row>
    <row r="148" spans="3:9" x14ac:dyDescent="0.2">
      <c r="C148" s="385">
        <v>45856</v>
      </c>
      <c r="D148" s="386">
        <v>3.47</v>
      </c>
      <c r="E148" s="386">
        <v>3.4790000000000001</v>
      </c>
      <c r="F148" s="386">
        <v>3.21</v>
      </c>
      <c r="G148" s="386">
        <v>3.24</v>
      </c>
      <c r="H148" s="386">
        <v>3.24</v>
      </c>
      <c r="I148" s="387">
        <v>3986800</v>
      </c>
    </row>
    <row r="149" spans="3:9" x14ac:dyDescent="0.2">
      <c r="C149" s="401">
        <v>45859</v>
      </c>
      <c r="D149" s="402">
        <v>3.29</v>
      </c>
      <c r="E149" s="402">
        <v>3.45</v>
      </c>
      <c r="F149" s="402">
        <v>3.27</v>
      </c>
      <c r="G149" s="402">
        <v>3.3</v>
      </c>
      <c r="H149" s="402">
        <v>3.3</v>
      </c>
      <c r="I149" s="403">
        <v>4578100</v>
      </c>
    </row>
    <row r="150" spans="3:9" x14ac:dyDescent="0.2">
      <c r="C150" s="385">
        <v>45860</v>
      </c>
      <c r="D150" s="386">
        <v>3.37</v>
      </c>
      <c r="E150" s="386">
        <v>3.38</v>
      </c>
      <c r="F150" s="386">
        <v>3.21</v>
      </c>
      <c r="G150" s="386">
        <v>3.32</v>
      </c>
      <c r="H150" s="386">
        <v>3.32</v>
      </c>
      <c r="I150" s="387">
        <v>3579600</v>
      </c>
    </row>
    <row r="151" spans="3:9" x14ac:dyDescent="0.2">
      <c r="C151" s="401">
        <v>45861</v>
      </c>
      <c r="D151" s="402">
        <v>3.34</v>
      </c>
      <c r="E151" s="402">
        <v>3.4</v>
      </c>
      <c r="F151" s="402">
        <v>3.3</v>
      </c>
      <c r="G151" s="402">
        <v>3.37</v>
      </c>
      <c r="H151" s="402">
        <v>3.37</v>
      </c>
      <c r="I151" s="403">
        <v>3068700</v>
      </c>
    </row>
    <row r="152" spans="3:9" x14ac:dyDescent="0.2">
      <c r="C152" s="385">
        <v>45862</v>
      </c>
      <c r="D152" s="386">
        <v>3.35</v>
      </c>
      <c r="E152" s="386">
        <v>3.38</v>
      </c>
      <c r="F152" s="386">
        <v>3.26</v>
      </c>
      <c r="G152" s="386">
        <v>3.35</v>
      </c>
      <c r="H152" s="386">
        <v>3.35</v>
      </c>
      <c r="I152" s="387">
        <v>4356900</v>
      </c>
    </row>
    <row r="153" spans="3:9" x14ac:dyDescent="0.2">
      <c r="C153" s="401">
        <v>45863</v>
      </c>
      <c r="D153" s="402">
        <v>3.3</v>
      </c>
      <c r="E153" s="402">
        <v>3.355</v>
      </c>
      <c r="F153" s="402">
        <v>3.26</v>
      </c>
      <c r="G153" s="402">
        <v>3.29</v>
      </c>
      <c r="H153" s="402">
        <v>3.29</v>
      </c>
      <c r="I153" s="403">
        <v>2767800</v>
      </c>
    </row>
    <row r="154" spans="3:9" x14ac:dyDescent="0.2">
      <c r="C154" s="385">
        <v>45866</v>
      </c>
      <c r="D154" s="386">
        <v>3.29</v>
      </c>
      <c r="E154" s="386">
        <v>3.29</v>
      </c>
      <c r="F154" s="386">
        <v>3.11</v>
      </c>
      <c r="G154" s="386">
        <v>3.15</v>
      </c>
      <c r="H154" s="386">
        <v>3.15</v>
      </c>
      <c r="I154" s="387">
        <v>2435300</v>
      </c>
    </row>
    <row r="155" spans="3:9" x14ac:dyDescent="0.2">
      <c r="C155" s="401">
        <v>45867</v>
      </c>
      <c r="D155" s="402">
        <v>3.17</v>
      </c>
      <c r="E155" s="402">
        <v>3.1850000000000001</v>
      </c>
      <c r="F155" s="402">
        <v>3.11</v>
      </c>
      <c r="G155" s="402">
        <v>3.15</v>
      </c>
      <c r="H155" s="402">
        <v>3.15</v>
      </c>
      <c r="I155" s="403">
        <v>2103600</v>
      </c>
    </row>
    <row r="156" spans="3:9" x14ac:dyDescent="0.2">
      <c r="C156" s="385">
        <v>45868</v>
      </c>
      <c r="D156" s="386">
        <v>3.11</v>
      </c>
      <c r="E156" s="386">
        <v>3.125</v>
      </c>
      <c r="F156" s="386">
        <v>2.97</v>
      </c>
      <c r="G156" s="386">
        <v>2.99</v>
      </c>
      <c r="H156" s="386">
        <v>2.99</v>
      </c>
      <c r="I156" s="387">
        <v>4080200</v>
      </c>
    </row>
    <row r="157" spans="3:9" x14ac:dyDescent="0.2">
      <c r="C157" s="401">
        <v>45869</v>
      </c>
      <c r="D157" s="402">
        <v>2.99</v>
      </c>
      <c r="E157" s="402">
        <v>3.0449999999999999</v>
      </c>
      <c r="F157" s="402">
        <v>2.9350000000000001</v>
      </c>
      <c r="G157" s="402">
        <v>2.94</v>
      </c>
      <c r="H157" s="402">
        <v>2.94</v>
      </c>
      <c r="I157" s="403">
        <v>3582900</v>
      </c>
    </row>
    <row r="158" spans="3:9" x14ac:dyDescent="0.2">
      <c r="C158" s="385">
        <v>45870</v>
      </c>
      <c r="D158" s="386">
        <v>2.97</v>
      </c>
      <c r="E158" s="386">
        <v>3</v>
      </c>
      <c r="F158" s="386">
        <v>2.88</v>
      </c>
      <c r="G158" s="386">
        <v>2.9</v>
      </c>
      <c r="H158" s="386">
        <v>2.9</v>
      </c>
      <c r="I158" s="387">
        <v>2263100</v>
      </c>
    </row>
    <row r="159" spans="3:9" x14ac:dyDescent="0.2">
      <c r="C159" s="401">
        <v>45873</v>
      </c>
      <c r="D159" s="402">
        <v>2.99</v>
      </c>
      <c r="E159" s="402">
        <v>3.05</v>
      </c>
      <c r="F159" s="402">
        <v>2.97</v>
      </c>
      <c r="G159" s="402">
        <v>3.02</v>
      </c>
      <c r="H159" s="402">
        <v>3.02</v>
      </c>
      <c r="I159" s="403">
        <v>1449600</v>
      </c>
    </row>
    <row r="160" spans="3:9" x14ac:dyDescent="0.2">
      <c r="C160" s="385">
        <v>45874</v>
      </c>
      <c r="D160" s="386">
        <v>3.01</v>
      </c>
      <c r="E160" s="386">
        <v>3.2</v>
      </c>
      <c r="F160" s="386">
        <v>2.99</v>
      </c>
      <c r="G160" s="386">
        <v>3.18</v>
      </c>
      <c r="H160" s="386">
        <v>3.18</v>
      </c>
      <c r="I160" s="387">
        <v>3968400</v>
      </c>
    </row>
    <row r="161" spans="3:9" x14ac:dyDescent="0.2">
      <c r="C161" s="401">
        <v>45875</v>
      </c>
      <c r="D161" s="402">
        <v>3.17</v>
      </c>
      <c r="E161" s="402">
        <v>3.27</v>
      </c>
      <c r="F161" s="402">
        <v>3.14</v>
      </c>
      <c r="G161" s="402">
        <v>3.25</v>
      </c>
      <c r="H161" s="402">
        <v>3.25</v>
      </c>
      <c r="I161" s="403">
        <v>2831700</v>
      </c>
    </row>
    <row r="162" spans="3:9" x14ac:dyDescent="0.2">
      <c r="C162" s="385">
        <v>45876</v>
      </c>
      <c r="D162" s="386">
        <v>3.33</v>
      </c>
      <c r="E162" s="386">
        <v>3.38</v>
      </c>
      <c r="F162" s="386">
        <v>3.2749999999999999</v>
      </c>
      <c r="G162" s="386">
        <v>3.32</v>
      </c>
      <c r="H162" s="386">
        <v>3.32</v>
      </c>
      <c r="I162" s="387">
        <v>3026500</v>
      </c>
    </row>
    <row r="163" spans="3:9" x14ac:dyDescent="0.2">
      <c r="C163" s="401">
        <v>45877</v>
      </c>
      <c r="D163" s="402">
        <v>3.35</v>
      </c>
      <c r="E163" s="402">
        <v>3.38</v>
      </c>
      <c r="F163" s="402">
        <v>3.2440000000000002</v>
      </c>
      <c r="G163" s="402">
        <v>3.28</v>
      </c>
      <c r="H163" s="402">
        <v>3.28</v>
      </c>
      <c r="I163" s="403">
        <v>2588200</v>
      </c>
    </row>
    <row r="164" spans="3:9" x14ac:dyDescent="0.2">
      <c r="C164" s="385">
        <v>45880</v>
      </c>
      <c r="D164" s="386">
        <v>3.23</v>
      </c>
      <c r="E164" s="386">
        <v>3.39</v>
      </c>
      <c r="F164" s="386">
        <v>3.21</v>
      </c>
      <c r="G164" s="386">
        <v>3.3</v>
      </c>
      <c r="H164" s="386">
        <v>3.3</v>
      </c>
      <c r="I164" s="387">
        <v>3450500</v>
      </c>
    </row>
    <row r="165" spans="3:9" x14ac:dyDescent="0.2">
      <c r="C165" s="401">
        <v>45881</v>
      </c>
      <c r="D165" s="402">
        <v>3.33</v>
      </c>
      <c r="E165" s="402">
        <v>3.39</v>
      </c>
      <c r="F165" s="402">
        <v>3.2850000000000001</v>
      </c>
      <c r="G165" s="402">
        <v>3.37</v>
      </c>
      <c r="H165" s="402">
        <v>3.37</v>
      </c>
      <c r="I165" s="403">
        <v>1962700</v>
      </c>
    </row>
    <row r="166" spans="3:9" x14ac:dyDescent="0.2">
      <c r="C166" s="385">
        <v>45882</v>
      </c>
      <c r="D166" s="386">
        <v>3.42</v>
      </c>
      <c r="E166" s="386">
        <v>3.48</v>
      </c>
      <c r="F166" s="386">
        <v>3.3740000000000001</v>
      </c>
      <c r="G166" s="386">
        <v>3.41</v>
      </c>
      <c r="H166" s="386">
        <v>3.41</v>
      </c>
      <c r="I166" s="387">
        <v>2690500</v>
      </c>
    </row>
    <row r="167" spans="3:9" x14ac:dyDescent="0.2">
      <c r="C167" s="401">
        <v>45883</v>
      </c>
      <c r="D167" s="402">
        <v>3.4</v>
      </c>
      <c r="E167" s="402">
        <v>3.4449999999999998</v>
      </c>
      <c r="F167" s="402">
        <v>3.34</v>
      </c>
      <c r="G167" s="402">
        <v>3.37</v>
      </c>
      <c r="H167" s="402">
        <v>3.37</v>
      </c>
      <c r="I167" s="403">
        <v>4173400</v>
      </c>
    </row>
    <row r="168" spans="3:9" x14ac:dyDescent="0.2">
      <c r="C168" s="385">
        <v>45884</v>
      </c>
      <c r="D168" s="386">
        <v>3.36</v>
      </c>
      <c r="E168" s="386">
        <v>3.48</v>
      </c>
      <c r="F168" s="386">
        <v>3.335</v>
      </c>
      <c r="G168" s="386">
        <v>3.45</v>
      </c>
      <c r="H168" s="386">
        <v>3.45</v>
      </c>
      <c r="I168" s="387">
        <v>11641400</v>
      </c>
    </row>
    <row r="169" spans="3:9" x14ac:dyDescent="0.2">
      <c r="C169" s="401">
        <v>45887</v>
      </c>
      <c r="D169" s="402">
        <v>3.45</v>
      </c>
      <c r="E169" s="402">
        <v>3.49</v>
      </c>
      <c r="F169" s="402">
        <v>3.37</v>
      </c>
      <c r="G169" s="402">
        <v>3.44</v>
      </c>
      <c r="H169" s="402">
        <v>3.44</v>
      </c>
      <c r="I169" s="403">
        <v>1765800</v>
      </c>
    </row>
    <row r="170" spans="3:9" x14ac:dyDescent="0.2">
      <c r="C170" s="385">
        <v>45888</v>
      </c>
      <c r="D170" s="386">
        <v>3.43</v>
      </c>
      <c r="E170" s="386">
        <v>3.44</v>
      </c>
      <c r="F170" s="386">
        <v>3.23</v>
      </c>
      <c r="G170" s="386">
        <v>3.23</v>
      </c>
      <c r="H170" s="386">
        <v>3.23</v>
      </c>
      <c r="I170" s="387">
        <v>2408500</v>
      </c>
    </row>
    <row r="171" spans="3:9" x14ac:dyDescent="0.2">
      <c r="C171" s="401">
        <v>45889</v>
      </c>
      <c r="D171" s="402">
        <v>3.27</v>
      </c>
      <c r="E171" s="402">
        <v>3.34</v>
      </c>
      <c r="F171" s="402">
        <v>3.24</v>
      </c>
      <c r="G171" s="402">
        <v>3.29</v>
      </c>
      <c r="H171" s="402">
        <v>3.29</v>
      </c>
      <c r="I171" s="403">
        <v>2637300</v>
      </c>
    </row>
    <row r="172" spans="3:9" x14ac:dyDescent="0.2">
      <c r="C172" s="385">
        <v>45890</v>
      </c>
      <c r="D172" s="386">
        <v>3.3</v>
      </c>
      <c r="E172" s="386">
        <v>3.47</v>
      </c>
      <c r="F172" s="386">
        <v>3.2850000000000001</v>
      </c>
      <c r="G172" s="386">
        <v>3.45</v>
      </c>
      <c r="H172" s="386">
        <v>3.45</v>
      </c>
      <c r="I172" s="387">
        <v>2981500</v>
      </c>
    </row>
    <row r="173" spans="3:9" x14ac:dyDescent="0.2">
      <c r="C173" s="401">
        <v>45891</v>
      </c>
      <c r="D173" s="402">
        <v>3.43</v>
      </c>
      <c r="E173" s="402">
        <v>3.585</v>
      </c>
      <c r="F173" s="402">
        <v>3.37</v>
      </c>
      <c r="G173" s="402">
        <v>3.52</v>
      </c>
      <c r="H173" s="402">
        <v>3.52</v>
      </c>
      <c r="I173" s="403">
        <v>3558300</v>
      </c>
    </row>
    <row r="174" spans="3:9" x14ac:dyDescent="0.2">
      <c r="C174" s="385">
        <v>45894</v>
      </c>
      <c r="D174" s="386">
        <v>3.57</v>
      </c>
      <c r="E174" s="386">
        <v>3.57</v>
      </c>
      <c r="F174" s="386">
        <v>3.46</v>
      </c>
      <c r="G174" s="386">
        <v>3.46</v>
      </c>
      <c r="H174" s="386">
        <v>3.46</v>
      </c>
      <c r="I174" s="387">
        <v>2368600</v>
      </c>
    </row>
    <row r="175" spans="3:9" x14ac:dyDescent="0.2">
      <c r="C175" s="401">
        <v>45895</v>
      </c>
      <c r="D175" s="402">
        <v>3.5</v>
      </c>
      <c r="E175" s="402">
        <v>3.585</v>
      </c>
      <c r="F175" s="402">
        <v>3.4849999999999999</v>
      </c>
      <c r="G175" s="402">
        <v>3.55</v>
      </c>
      <c r="H175" s="402">
        <v>3.55</v>
      </c>
      <c r="I175" s="403">
        <v>3079300</v>
      </c>
    </row>
    <row r="176" spans="3:9" x14ac:dyDescent="0.2">
      <c r="C176" s="385">
        <v>45896</v>
      </c>
      <c r="D176" s="386">
        <v>3.54</v>
      </c>
      <c r="E176" s="386">
        <v>3.58</v>
      </c>
      <c r="F176" s="386">
        <v>3.38</v>
      </c>
      <c r="G176" s="386">
        <v>3.52</v>
      </c>
      <c r="H176" s="386">
        <v>3.52</v>
      </c>
      <c r="I176" s="387">
        <v>3228400</v>
      </c>
    </row>
    <row r="177" spans="3:9" x14ac:dyDescent="0.2">
      <c r="C177" s="401">
        <v>45897</v>
      </c>
      <c r="D177" s="402">
        <v>3.6</v>
      </c>
      <c r="E177" s="402">
        <v>3.6</v>
      </c>
      <c r="F177" s="402">
        <v>3.5</v>
      </c>
      <c r="G177" s="402">
        <v>3.54</v>
      </c>
      <c r="H177" s="402">
        <v>3.54</v>
      </c>
      <c r="I177" s="403">
        <v>2894000</v>
      </c>
    </row>
    <row r="178" spans="3:9" x14ac:dyDescent="0.2">
      <c r="C178" s="385">
        <v>45898</v>
      </c>
      <c r="D178" s="386">
        <v>3.55</v>
      </c>
      <c r="E178" s="386">
        <v>3.7</v>
      </c>
      <c r="F178" s="386">
        <v>3.49</v>
      </c>
      <c r="G178" s="386">
        <v>3.67</v>
      </c>
      <c r="H178" s="386">
        <v>3.67</v>
      </c>
      <c r="I178" s="387">
        <v>4422200</v>
      </c>
    </row>
    <row r="179" spans="3:9" x14ac:dyDescent="0.2">
      <c r="C179" s="401">
        <v>45902</v>
      </c>
      <c r="D179" s="402">
        <v>3.8</v>
      </c>
      <c r="E179" s="402">
        <v>3.87</v>
      </c>
      <c r="F179" s="402">
        <v>3.66</v>
      </c>
      <c r="G179" s="402">
        <v>3.8</v>
      </c>
      <c r="H179" s="402">
        <v>3.8</v>
      </c>
      <c r="I179" s="403">
        <v>6457400</v>
      </c>
    </row>
    <row r="180" spans="3:9" x14ac:dyDescent="0.2">
      <c r="C180" s="385">
        <v>45903</v>
      </c>
      <c r="D180" s="386">
        <v>3.89</v>
      </c>
      <c r="E180" s="386">
        <v>3.9249999999999998</v>
      </c>
      <c r="F180" s="386">
        <v>3.72</v>
      </c>
      <c r="G180" s="386">
        <v>3.77</v>
      </c>
      <c r="H180" s="386">
        <v>3.77</v>
      </c>
      <c r="I180" s="387">
        <v>4089100</v>
      </c>
    </row>
    <row r="181" spans="3:9" x14ac:dyDescent="0.2">
      <c r="C181" s="401">
        <v>45904</v>
      </c>
      <c r="D181" s="402">
        <v>3.72</v>
      </c>
      <c r="E181" s="402">
        <v>3.7789999999999999</v>
      </c>
      <c r="F181" s="402">
        <v>3.6</v>
      </c>
      <c r="G181" s="402">
        <v>3.62</v>
      </c>
      <c r="H181" s="402">
        <v>3.62</v>
      </c>
      <c r="I181" s="403">
        <v>3235000</v>
      </c>
    </row>
    <row r="182" spans="3:9" x14ac:dyDescent="0.2">
      <c r="C182" s="385">
        <v>45905</v>
      </c>
      <c r="D182" s="386">
        <v>3.8</v>
      </c>
      <c r="E182" s="386">
        <v>3.839</v>
      </c>
      <c r="F182" s="386">
        <v>3.68</v>
      </c>
      <c r="G182" s="386">
        <v>3.72</v>
      </c>
      <c r="H182" s="386">
        <v>3.72</v>
      </c>
      <c r="I182" s="387">
        <v>3715100</v>
      </c>
    </row>
    <row r="183" spans="3:9" x14ac:dyDescent="0.2">
      <c r="C183" s="401">
        <v>45908</v>
      </c>
      <c r="D183" s="402">
        <v>3.82</v>
      </c>
      <c r="E183" s="402">
        <v>3.82</v>
      </c>
      <c r="F183" s="402">
        <v>3.62</v>
      </c>
      <c r="G183" s="402">
        <v>3.76</v>
      </c>
      <c r="H183" s="402">
        <v>3.76</v>
      </c>
      <c r="I183" s="403">
        <v>3884300</v>
      </c>
    </row>
    <row r="184" spans="3:9" x14ac:dyDescent="0.2">
      <c r="C184" s="385">
        <v>45909</v>
      </c>
      <c r="D184" s="386">
        <v>3.78</v>
      </c>
      <c r="E184" s="386">
        <v>3.78</v>
      </c>
      <c r="F184" s="386">
        <v>3.63</v>
      </c>
      <c r="G184" s="386">
        <v>3.67</v>
      </c>
      <c r="H184" s="386">
        <v>3.67</v>
      </c>
      <c r="I184" s="387">
        <v>2463800</v>
      </c>
    </row>
    <row r="185" spans="3:9" x14ac:dyDescent="0.2">
      <c r="C185" s="401">
        <v>45910</v>
      </c>
      <c r="D185" s="402">
        <v>3.7</v>
      </c>
      <c r="E185" s="402">
        <v>3.77</v>
      </c>
      <c r="F185" s="402">
        <v>3.68</v>
      </c>
      <c r="G185" s="402">
        <v>3.75</v>
      </c>
      <c r="H185" s="402">
        <v>3.75</v>
      </c>
      <c r="I185" s="403">
        <v>1528400</v>
      </c>
    </row>
    <row r="186" spans="3:9" x14ac:dyDescent="0.2">
      <c r="C186" s="385">
        <v>45911</v>
      </c>
      <c r="D186" s="386">
        <v>3.73</v>
      </c>
      <c r="E186" s="386">
        <v>3.89</v>
      </c>
      <c r="F186" s="386">
        <v>3.69</v>
      </c>
      <c r="G186" s="386">
        <v>3.88</v>
      </c>
      <c r="H186" s="386">
        <v>3.88</v>
      </c>
      <c r="I186" s="387">
        <v>3118700</v>
      </c>
    </row>
    <row r="187" spans="3:9" x14ac:dyDescent="0.2">
      <c r="C187" s="401">
        <v>45912</v>
      </c>
      <c r="D187" s="402">
        <v>3.92</v>
      </c>
      <c r="E187" s="402">
        <v>4</v>
      </c>
      <c r="F187" s="402">
        <v>3.84</v>
      </c>
      <c r="G187" s="402">
        <v>3.85</v>
      </c>
      <c r="H187" s="402">
        <v>3.85</v>
      </c>
      <c r="I187" s="403">
        <v>3208200</v>
      </c>
    </row>
    <row r="188" spans="3:9" x14ac:dyDescent="0.2">
      <c r="C188" s="385">
        <v>45915</v>
      </c>
      <c r="D188" s="386">
        <v>3.88</v>
      </c>
      <c r="E188" s="386">
        <v>4</v>
      </c>
      <c r="F188" s="386">
        <v>3.806</v>
      </c>
      <c r="G188" s="386">
        <v>3.99</v>
      </c>
      <c r="H188" s="386">
        <v>3.99</v>
      </c>
      <c r="I188" s="387">
        <v>3008400</v>
      </c>
    </row>
    <row r="189" spans="3:9" x14ac:dyDescent="0.2">
      <c r="C189" s="401">
        <v>45916</v>
      </c>
      <c r="D189" s="402">
        <v>4</v>
      </c>
      <c r="E189" s="402">
        <v>4</v>
      </c>
      <c r="F189" s="402">
        <v>3.79</v>
      </c>
      <c r="G189" s="402">
        <v>3.81</v>
      </c>
      <c r="H189" s="402">
        <v>3.81</v>
      </c>
      <c r="I189" s="403">
        <v>3534800</v>
      </c>
    </row>
    <row r="190" spans="3:9" x14ac:dyDescent="0.2">
      <c r="C190" s="385">
        <v>45917</v>
      </c>
      <c r="D190" s="386">
        <v>3.77</v>
      </c>
      <c r="E190" s="386">
        <v>3.89</v>
      </c>
      <c r="F190" s="386">
        <v>3.6749999999999998</v>
      </c>
      <c r="G190" s="386">
        <v>3.75</v>
      </c>
      <c r="H190" s="386">
        <v>3.75</v>
      </c>
      <c r="I190" s="387">
        <v>3026300</v>
      </c>
    </row>
    <row r="191" spans="3:9" x14ac:dyDescent="0.2">
      <c r="C191" s="401">
        <v>45918</v>
      </c>
      <c r="D191" s="402">
        <v>3.75</v>
      </c>
      <c r="E191" s="402">
        <v>3.77</v>
      </c>
      <c r="F191" s="402">
        <v>3.62</v>
      </c>
      <c r="G191" s="402">
        <v>3.7</v>
      </c>
      <c r="H191" s="402">
        <v>3.7</v>
      </c>
      <c r="I191" s="403">
        <v>3023300</v>
      </c>
    </row>
    <row r="192" spans="3:9" x14ac:dyDescent="0.2">
      <c r="C192" s="385">
        <v>45919</v>
      </c>
      <c r="D192" s="386">
        <v>3.7</v>
      </c>
      <c r="E192" s="386">
        <v>4.01</v>
      </c>
      <c r="F192" s="386">
        <v>3.6949999999999998</v>
      </c>
      <c r="G192" s="386">
        <v>3.97</v>
      </c>
      <c r="H192" s="386">
        <v>3.97</v>
      </c>
      <c r="I192" s="387">
        <v>7836200</v>
      </c>
    </row>
    <row r="193" spans="3:9" x14ac:dyDescent="0.2">
      <c r="C193" s="401">
        <v>45922</v>
      </c>
      <c r="D193" s="402">
        <v>4.08</v>
      </c>
      <c r="E193" s="402">
        <v>4.1900000000000004</v>
      </c>
      <c r="F193" s="402">
        <v>4</v>
      </c>
      <c r="G193" s="402">
        <v>4.1500000000000004</v>
      </c>
      <c r="H193" s="402">
        <v>4.1500000000000004</v>
      </c>
      <c r="I193" s="403">
        <v>5011600</v>
      </c>
    </row>
    <row r="194" spans="3:9" x14ac:dyDescent="0.2">
      <c r="C194" s="385">
        <v>45923</v>
      </c>
      <c r="D194" s="386">
        <v>4.2</v>
      </c>
      <c r="E194" s="386">
        <v>4.2050000000000001</v>
      </c>
      <c r="F194" s="386">
        <v>3.99</v>
      </c>
      <c r="G194" s="386">
        <v>4.0199999999999996</v>
      </c>
      <c r="H194" s="386">
        <v>4.0199999999999996</v>
      </c>
      <c r="I194" s="387">
        <v>3913000</v>
      </c>
    </row>
    <row r="195" spans="3:9" x14ac:dyDescent="0.2">
      <c r="C195" s="401">
        <v>45924</v>
      </c>
      <c r="D195" s="402">
        <v>4.03</v>
      </c>
      <c r="E195" s="402">
        <v>4.08</v>
      </c>
      <c r="F195" s="402">
        <v>3.9</v>
      </c>
      <c r="G195" s="402">
        <v>3.91</v>
      </c>
      <c r="H195" s="402">
        <v>3.91</v>
      </c>
      <c r="I195" s="403">
        <v>1781500</v>
      </c>
    </row>
    <row r="196" spans="3:9" x14ac:dyDescent="0.2">
      <c r="C196" s="385">
        <v>45925</v>
      </c>
      <c r="D196" s="386">
        <v>3.93</v>
      </c>
      <c r="E196" s="386">
        <v>4.0750000000000002</v>
      </c>
      <c r="F196" s="386">
        <v>3.93</v>
      </c>
      <c r="G196" s="386">
        <v>4.07</v>
      </c>
      <c r="H196" s="386">
        <v>4.07</v>
      </c>
      <c r="I196" s="387">
        <v>2240500</v>
      </c>
    </row>
    <row r="197" spans="3:9" x14ac:dyDescent="0.2">
      <c r="C197" s="401">
        <v>45926</v>
      </c>
      <c r="D197" s="402">
        <v>4.0999999999999996</v>
      </c>
      <c r="E197" s="402">
        <v>4.2699999999999996</v>
      </c>
      <c r="F197" s="402">
        <v>4.0999999999999996</v>
      </c>
      <c r="G197" s="402">
        <v>4.25</v>
      </c>
      <c r="H197" s="402">
        <v>4.25</v>
      </c>
      <c r="I197" s="403">
        <v>3234900</v>
      </c>
    </row>
    <row r="198" spans="3:9" x14ac:dyDescent="0.2">
      <c r="C198" s="385">
        <v>45929</v>
      </c>
      <c r="D198" s="386">
        <v>4.33</v>
      </c>
      <c r="E198" s="386">
        <v>4.4400000000000004</v>
      </c>
      <c r="F198" s="386">
        <v>4.29</v>
      </c>
      <c r="G198" s="386">
        <v>4.42</v>
      </c>
      <c r="H198" s="386">
        <v>4.42</v>
      </c>
      <c r="I198" s="387">
        <v>4280700</v>
      </c>
    </row>
    <row r="199" spans="3:9" x14ac:dyDescent="0.2">
      <c r="C199" s="401">
        <v>45930</v>
      </c>
      <c r="D199" s="402">
        <v>4.3499999999999996</v>
      </c>
      <c r="E199" s="402">
        <v>4.41</v>
      </c>
      <c r="F199" s="402">
        <v>4.25</v>
      </c>
      <c r="G199" s="402">
        <v>4.32</v>
      </c>
      <c r="H199" s="402">
        <v>4.32</v>
      </c>
      <c r="I199" s="403">
        <v>3047600</v>
      </c>
    </row>
    <row r="200" spans="3:9" x14ac:dyDescent="0.2">
      <c r="C200" s="385">
        <v>45931</v>
      </c>
      <c r="D200" s="386">
        <v>4.38</v>
      </c>
      <c r="E200" s="386">
        <v>4.5999999999999996</v>
      </c>
      <c r="F200" s="386">
        <v>4.38</v>
      </c>
      <c r="G200" s="386">
        <v>4.47</v>
      </c>
      <c r="H200" s="386">
        <v>4.47</v>
      </c>
      <c r="I200" s="387">
        <v>3957600</v>
      </c>
    </row>
    <row r="201" spans="3:9" x14ac:dyDescent="0.2">
      <c r="C201" s="401">
        <v>45932</v>
      </c>
      <c r="D201" s="402">
        <v>4.58</v>
      </c>
      <c r="E201" s="402">
        <v>4.62</v>
      </c>
      <c r="F201" s="402">
        <v>4.17</v>
      </c>
      <c r="G201" s="402">
        <v>4.3600000000000003</v>
      </c>
      <c r="H201" s="402">
        <v>4.3600000000000003</v>
      </c>
      <c r="I201" s="403">
        <v>4279000</v>
      </c>
    </row>
    <row r="202" spans="3:9" x14ac:dyDescent="0.2">
      <c r="C202" s="385">
        <v>45933</v>
      </c>
      <c r="D202" s="386">
        <v>4.3899999999999997</v>
      </c>
      <c r="E202" s="386">
        <v>4.5460000000000003</v>
      </c>
      <c r="F202" s="386">
        <v>4.34</v>
      </c>
      <c r="G202" s="386">
        <v>4.42</v>
      </c>
      <c r="H202" s="386">
        <v>4.42</v>
      </c>
      <c r="I202" s="387">
        <v>2816900</v>
      </c>
    </row>
    <row r="203" spans="3:9" x14ac:dyDescent="0.2">
      <c r="C203" s="401">
        <v>45936</v>
      </c>
      <c r="D203" s="402">
        <v>4.5</v>
      </c>
      <c r="E203" s="402">
        <v>4.6900000000000004</v>
      </c>
      <c r="F203" s="402">
        <v>4.5</v>
      </c>
      <c r="G203" s="402">
        <v>4.5999999999999996</v>
      </c>
      <c r="H203" s="402">
        <v>4.5999999999999996</v>
      </c>
      <c r="I203" s="403">
        <v>3854400</v>
      </c>
    </row>
    <row r="204" spans="3:9" x14ac:dyDescent="0.2">
      <c r="C204" s="385">
        <v>45937</v>
      </c>
      <c r="D204" s="386">
        <v>4.58</v>
      </c>
      <c r="E204" s="386">
        <v>4.62</v>
      </c>
      <c r="F204" s="386">
        <v>4.37</v>
      </c>
      <c r="G204" s="386">
        <v>4.47</v>
      </c>
      <c r="H204" s="386">
        <v>4.47</v>
      </c>
      <c r="I204" s="387">
        <v>4314600</v>
      </c>
    </row>
    <row r="205" spans="3:9" x14ac:dyDescent="0.2">
      <c r="C205" s="401">
        <v>45938</v>
      </c>
      <c r="D205" s="402">
        <v>4.59</v>
      </c>
      <c r="E205" s="402">
        <v>4.79</v>
      </c>
      <c r="F205" s="402">
        <v>4.5599999999999996</v>
      </c>
      <c r="G205" s="402">
        <v>4.74</v>
      </c>
      <c r="H205" s="402">
        <v>4.74</v>
      </c>
      <c r="I205" s="403">
        <v>3625100</v>
      </c>
    </row>
    <row r="206" spans="3:9" x14ac:dyDescent="0.2">
      <c r="C206" s="385">
        <v>45939</v>
      </c>
      <c r="D206" s="386">
        <v>4.84</v>
      </c>
      <c r="E206" s="386">
        <v>4.88</v>
      </c>
      <c r="F206" s="386">
        <v>4.4400000000000004</v>
      </c>
      <c r="G206" s="386">
        <v>4.5</v>
      </c>
      <c r="H206" s="386">
        <v>4.5</v>
      </c>
      <c r="I206" s="387">
        <v>4017400</v>
      </c>
    </row>
    <row r="207" spans="3:9" x14ac:dyDescent="0.2">
      <c r="C207" s="401">
        <v>45940</v>
      </c>
      <c r="D207" s="402">
        <v>4.54</v>
      </c>
      <c r="E207" s="402">
        <v>4.625</v>
      </c>
      <c r="F207" s="402">
        <v>4.4219999999999997</v>
      </c>
      <c r="G207" s="402">
        <v>4.5199999999999996</v>
      </c>
      <c r="H207" s="402">
        <v>4.5199999999999996</v>
      </c>
      <c r="I207" s="403">
        <v>3226600</v>
      </c>
    </row>
    <row r="208" spans="3:9" x14ac:dyDescent="0.2">
      <c r="C208" s="385">
        <v>45943</v>
      </c>
      <c r="D208" s="386">
        <v>4.8</v>
      </c>
      <c r="E208" s="386">
        <v>4.8899999999999997</v>
      </c>
      <c r="F208" s="386">
        <v>4.68</v>
      </c>
      <c r="G208" s="386">
        <v>4.8499999999999996</v>
      </c>
      <c r="H208" s="386">
        <v>4.8499999999999996</v>
      </c>
      <c r="I208" s="387">
        <v>3322600</v>
      </c>
    </row>
    <row r="209" spans="3:9" x14ac:dyDescent="0.2">
      <c r="C209" s="401">
        <v>45944</v>
      </c>
      <c r="D209" s="402">
        <v>4.76</v>
      </c>
      <c r="E209" s="402">
        <v>4.8280000000000003</v>
      </c>
      <c r="F209" s="402">
        <v>4.58</v>
      </c>
      <c r="G209" s="402">
        <v>4.7300000000000004</v>
      </c>
      <c r="H209" s="402">
        <v>4.7300000000000004</v>
      </c>
      <c r="I209" s="403">
        <v>3866800</v>
      </c>
    </row>
    <row r="210" spans="3:9" x14ac:dyDescent="0.2">
      <c r="C210" s="385">
        <v>45945</v>
      </c>
      <c r="D210" s="386">
        <v>4.83</v>
      </c>
      <c r="E210" s="386">
        <v>5.01</v>
      </c>
      <c r="F210" s="386">
        <v>4.8</v>
      </c>
      <c r="G210" s="386">
        <v>4.92</v>
      </c>
      <c r="H210" s="386">
        <v>4.92</v>
      </c>
      <c r="I210" s="387">
        <v>4319300</v>
      </c>
    </row>
    <row r="211" spans="3:9" x14ac:dyDescent="0.2">
      <c r="C211" s="401">
        <v>45946</v>
      </c>
      <c r="D211" s="402">
        <v>4.96</v>
      </c>
      <c r="E211" s="402">
        <v>5.0650000000000004</v>
      </c>
      <c r="F211" s="402">
        <v>4.8</v>
      </c>
      <c r="G211" s="402">
        <v>4.87</v>
      </c>
      <c r="H211" s="402">
        <v>4.87</v>
      </c>
      <c r="I211" s="403">
        <v>4848100</v>
      </c>
    </row>
    <row r="212" spans="3:9" x14ac:dyDescent="0.2">
      <c r="C212" s="385">
        <v>45947</v>
      </c>
      <c r="D212" s="386">
        <v>4.7300000000000004</v>
      </c>
      <c r="E212" s="386">
        <v>4.7519999999999998</v>
      </c>
      <c r="F212" s="386">
        <v>4.3600000000000003</v>
      </c>
      <c r="G212" s="386">
        <v>4.53</v>
      </c>
      <c r="H212" s="386">
        <v>4.53</v>
      </c>
      <c r="I212" s="387">
        <v>6393200</v>
      </c>
    </row>
    <row r="213" spans="3:9" x14ac:dyDescent="0.2">
      <c r="C213" s="401">
        <v>45950</v>
      </c>
      <c r="D213" s="402">
        <v>4.5999999999999996</v>
      </c>
      <c r="E213" s="402">
        <v>4.6900000000000004</v>
      </c>
      <c r="F213" s="402">
        <v>4.54</v>
      </c>
      <c r="G213" s="402">
        <v>4.6900000000000004</v>
      </c>
      <c r="H213" s="402">
        <v>4.6900000000000004</v>
      </c>
      <c r="I213" s="403">
        <v>3512900</v>
      </c>
    </row>
    <row r="214" spans="3:9" x14ac:dyDescent="0.2">
      <c r="C214" s="385">
        <v>45951</v>
      </c>
      <c r="D214" s="386">
        <v>4.34</v>
      </c>
      <c r="E214" s="386">
        <v>4.3499999999999996</v>
      </c>
      <c r="F214" s="386">
        <v>4.08</v>
      </c>
      <c r="G214" s="386">
        <v>4.12</v>
      </c>
      <c r="H214" s="386">
        <v>4.12</v>
      </c>
      <c r="I214" s="387">
        <v>6689300</v>
      </c>
    </row>
    <row r="215" spans="3:9" x14ac:dyDescent="0.2">
      <c r="C215" s="401">
        <v>45952</v>
      </c>
      <c r="D215" s="402">
        <v>4.01</v>
      </c>
      <c r="E215" s="402">
        <v>4.1399999999999997</v>
      </c>
      <c r="F215" s="402">
        <v>3.94</v>
      </c>
      <c r="G215" s="402">
        <v>4.08</v>
      </c>
      <c r="H215" s="402">
        <v>4.08</v>
      </c>
      <c r="I215" s="403">
        <v>3873900</v>
      </c>
    </row>
    <row r="216" spans="3:9" x14ac:dyDescent="0.2">
      <c r="C216" s="385">
        <v>45953</v>
      </c>
      <c r="D216" s="386">
        <v>4.22</v>
      </c>
      <c r="E216" s="386">
        <v>4.24</v>
      </c>
      <c r="F216" s="386">
        <v>4.085</v>
      </c>
      <c r="G216" s="386">
        <v>4.09</v>
      </c>
      <c r="H216" s="386">
        <v>4.09</v>
      </c>
      <c r="I216" s="387">
        <v>3230200</v>
      </c>
    </row>
    <row r="217" spans="3:9" x14ac:dyDescent="0.2">
      <c r="C217" s="401">
        <v>45954</v>
      </c>
      <c r="D217" s="402">
        <v>4.0199999999999996</v>
      </c>
      <c r="E217" s="402">
        <v>4.2050000000000001</v>
      </c>
      <c r="F217" s="402">
        <v>4.0010000000000003</v>
      </c>
      <c r="G217" s="402">
        <v>4.1100000000000003</v>
      </c>
      <c r="H217" s="402">
        <v>4.1100000000000003</v>
      </c>
      <c r="I217" s="403">
        <v>2704300</v>
      </c>
    </row>
    <row r="218" spans="3:9" x14ac:dyDescent="0.2">
      <c r="C218" s="385">
        <v>45957</v>
      </c>
      <c r="D218" s="386">
        <v>3.98</v>
      </c>
      <c r="E218" s="386">
        <v>4.08</v>
      </c>
      <c r="F218" s="386">
        <v>3.88</v>
      </c>
      <c r="G218" s="386">
        <v>3.97</v>
      </c>
      <c r="H218" s="386">
        <v>3.97</v>
      </c>
      <c r="I218" s="387">
        <v>4780300</v>
      </c>
    </row>
    <row r="219" spans="3:9" x14ac:dyDescent="0.2">
      <c r="C219" s="401">
        <v>45958</v>
      </c>
      <c r="D219" s="402">
        <v>3.89</v>
      </c>
      <c r="E219" s="402">
        <v>4.17</v>
      </c>
      <c r="F219" s="402">
        <v>3.87</v>
      </c>
      <c r="G219" s="402">
        <v>4.0999999999999996</v>
      </c>
      <c r="H219" s="402">
        <v>4.0999999999999996</v>
      </c>
      <c r="I219" s="403">
        <v>4169200</v>
      </c>
    </row>
    <row r="220" spans="3:9" x14ac:dyDescent="0.2">
      <c r="C220" s="385">
        <v>45959</v>
      </c>
      <c r="D220" s="386">
        <v>4.24</v>
      </c>
      <c r="E220" s="386">
        <v>4.3099999999999996</v>
      </c>
      <c r="F220" s="386">
        <v>4.09</v>
      </c>
      <c r="G220" s="386">
        <v>4.17</v>
      </c>
      <c r="H220" s="386">
        <v>4.17</v>
      </c>
      <c r="I220" s="387">
        <v>3094400</v>
      </c>
    </row>
    <row r="221" spans="3:9" x14ac:dyDescent="0.2">
      <c r="C221" s="401">
        <v>45960</v>
      </c>
      <c r="D221" s="402">
        <v>4.1900000000000004</v>
      </c>
      <c r="E221" s="402">
        <v>4.22</v>
      </c>
      <c r="F221" s="402">
        <v>4.09</v>
      </c>
      <c r="G221" s="402">
        <v>4.16</v>
      </c>
      <c r="H221" s="402">
        <v>4.16</v>
      </c>
      <c r="I221" s="403">
        <v>3348600</v>
      </c>
    </row>
    <row r="222" spans="3:9" x14ac:dyDescent="0.2">
      <c r="C222" s="385">
        <v>45961</v>
      </c>
      <c r="D222" s="386">
        <v>4.18</v>
      </c>
      <c r="E222" s="386">
        <v>4.218</v>
      </c>
      <c r="F222" s="386">
        <v>4.03</v>
      </c>
      <c r="G222" s="386">
        <v>4.1100000000000003</v>
      </c>
      <c r="H222" s="386">
        <v>4.1100000000000003</v>
      </c>
      <c r="I222" s="387">
        <v>3020100</v>
      </c>
    </row>
    <row r="223" spans="3:9" x14ac:dyDescent="0.2">
      <c r="C223" s="401">
        <v>45964</v>
      </c>
      <c r="D223" s="402">
        <v>4.1100000000000003</v>
      </c>
      <c r="E223" s="402">
        <v>4.1500000000000004</v>
      </c>
      <c r="F223" s="402">
        <v>4.03</v>
      </c>
      <c r="G223" s="402">
        <v>4.12</v>
      </c>
      <c r="H223" s="402">
        <v>4.12</v>
      </c>
      <c r="I223" s="403">
        <v>2403800</v>
      </c>
    </row>
    <row r="224" spans="3:9" x14ac:dyDescent="0.2">
      <c r="C224" s="385">
        <v>45965</v>
      </c>
      <c r="D224" s="386">
        <v>4</v>
      </c>
      <c r="E224" s="386">
        <v>4.03</v>
      </c>
      <c r="F224" s="386">
        <v>3.81</v>
      </c>
      <c r="G224" s="386">
        <v>3.81</v>
      </c>
      <c r="H224" s="386">
        <v>3.81</v>
      </c>
      <c r="I224" s="387">
        <v>2512500</v>
      </c>
    </row>
    <row r="225" spans="3:9" x14ac:dyDescent="0.2">
      <c r="C225" s="401">
        <v>45966</v>
      </c>
      <c r="D225" s="402">
        <v>3.88</v>
      </c>
      <c r="E225" s="402">
        <v>3.9049999999999998</v>
      </c>
      <c r="F225" s="402">
        <v>3.78</v>
      </c>
      <c r="G225" s="402">
        <v>3.82</v>
      </c>
      <c r="H225" s="402">
        <v>3.82</v>
      </c>
      <c r="I225" s="403">
        <v>2456900</v>
      </c>
    </row>
    <row r="226" spans="3:9" x14ac:dyDescent="0.2">
      <c r="C226" s="385">
        <v>45967</v>
      </c>
      <c r="D226" s="386">
        <v>3.93</v>
      </c>
      <c r="E226" s="386">
        <v>3.94</v>
      </c>
      <c r="F226" s="386">
        <v>3.79</v>
      </c>
      <c r="G226" s="386">
        <v>3.82</v>
      </c>
      <c r="H226" s="386">
        <v>3.82</v>
      </c>
      <c r="I226" s="387">
        <v>2461600</v>
      </c>
    </row>
    <row r="227" spans="3:9" x14ac:dyDescent="0.2">
      <c r="C227" s="401">
        <v>45968</v>
      </c>
      <c r="D227" s="402">
        <v>3.84</v>
      </c>
      <c r="E227" s="402">
        <v>3.94</v>
      </c>
      <c r="F227" s="402">
        <v>3.78</v>
      </c>
      <c r="G227" s="402">
        <v>3.92</v>
      </c>
      <c r="H227" s="402">
        <v>3.92</v>
      </c>
      <c r="I227" s="403">
        <v>1937600</v>
      </c>
    </row>
    <row r="228" spans="3:9" x14ac:dyDescent="0.2">
      <c r="C228" s="385">
        <v>45971</v>
      </c>
      <c r="D228" s="386">
        <v>4.2300000000000004</v>
      </c>
      <c r="E228" s="386">
        <v>4.2699999999999996</v>
      </c>
      <c r="F228" s="386">
        <v>4.16</v>
      </c>
      <c r="G228" s="386">
        <v>4.22</v>
      </c>
      <c r="H228" s="386">
        <v>4.22</v>
      </c>
      <c r="I228" s="387">
        <v>3037200</v>
      </c>
    </row>
    <row r="229" spans="3:9" x14ac:dyDescent="0.2">
      <c r="C229" s="401">
        <v>45972</v>
      </c>
      <c r="D229" s="402">
        <v>4.3099999999999996</v>
      </c>
      <c r="E229" s="402">
        <v>4.3150000000000004</v>
      </c>
      <c r="F229" s="402">
        <v>4.0739999999999998</v>
      </c>
      <c r="G229" s="402">
        <v>4.22</v>
      </c>
      <c r="H229" s="402">
        <v>4.22</v>
      </c>
      <c r="I229" s="403">
        <v>2226100</v>
      </c>
    </row>
    <row r="230" spans="3:9" x14ac:dyDescent="0.2">
      <c r="C230" s="385">
        <v>45973</v>
      </c>
      <c r="D230" s="386">
        <v>4.5</v>
      </c>
      <c r="E230" s="386">
        <v>4.84</v>
      </c>
      <c r="F230" s="386">
        <v>4.42</v>
      </c>
      <c r="G230" s="386">
        <v>4.74</v>
      </c>
      <c r="H230" s="386">
        <v>4.74</v>
      </c>
      <c r="I230" s="387">
        <v>7215600</v>
      </c>
    </row>
    <row r="231" spans="3:9" x14ac:dyDescent="0.2">
      <c r="C231" s="401">
        <v>45974</v>
      </c>
      <c r="D231" s="402">
        <v>4.8499999999999996</v>
      </c>
      <c r="E231" s="402">
        <v>4.87</v>
      </c>
      <c r="F231" s="402">
        <v>4.6050000000000004</v>
      </c>
      <c r="G231" s="402">
        <v>4.68</v>
      </c>
      <c r="H231" s="402">
        <v>4.68</v>
      </c>
      <c r="I231" s="403">
        <v>4317700</v>
      </c>
    </row>
    <row r="232" spans="3:9" x14ac:dyDescent="0.2">
      <c r="C232" s="385">
        <v>45975</v>
      </c>
      <c r="D232" s="386">
        <v>4.3600000000000003</v>
      </c>
      <c r="E232" s="386">
        <v>4.6500000000000004</v>
      </c>
      <c r="F232" s="386">
        <v>4.32</v>
      </c>
      <c r="G232" s="386">
        <v>4.5999999999999996</v>
      </c>
      <c r="H232" s="386">
        <v>4.5999999999999996</v>
      </c>
      <c r="I232" s="387">
        <v>2756400</v>
      </c>
    </row>
    <row r="233" spans="3:9" x14ac:dyDescent="0.2">
      <c r="C233" s="401">
        <v>45978</v>
      </c>
      <c r="D233" s="402">
        <v>4.59</v>
      </c>
      <c r="E233" s="402">
        <v>4.68</v>
      </c>
      <c r="F233" s="402">
        <v>4.5199999999999996</v>
      </c>
      <c r="G233" s="402">
        <v>4.5199999999999996</v>
      </c>
      <c r="H233" s="402">
        <v>4.5199999999999996</v>
      </c>
      <c r="I233" s="403">
        <v>3389800</v>
      </c>
    </row>
    <row r="234" spans="3:9" x14ac:dyDescent="0.2">
      <c r="C234" s="385">
        <v>45979</v>
      </c>
      <c r="D234" s="386">
        <v>4.62</v>
      </c>
      <c r="E234" s="386">
        <v>4.63</v>
      </c>
      <c r="F234" s="386">
        <v>4.4139999999999997</v>
      </c>
      <c r="G234" s="386">
        <v>4.54</v>
      </c>
      <c r="H234" s="386">
        <v>4.54</v>
      </c>
      <c r="I234" s="387">
        <v>2288300</v>
      </c>
    </row>
    <row r="235" spans="3:9" x14ac:dyDescent="0.2">
      <c r="C235" s="401">
        <v>45980</v>
      </c>
      <c r="D235" s="402">
        <v>4.67</v>
      </c>
      <c r="E235" s="402">
        <v>4.78</v>
      </c>
      <c r="F235" s="402">
        <v>4.5549999999999997</v>
      </c>
      <c r="G235" s="402">
        <v>4.67</v>
      </c>
      <c r="H235" s="402">
        <v>4.67</v>
      </c>
      <c r="I235" s="403">
        <v>5386100</v>
      </c>
    </row>
    <row r="236" spans="3:9" x14ac:dyDescent="0.2">
      <c r="C236" s="385">
        <v>45981</v>
      </c>
      <c r="D236" s="386">
        <v>4.03</v>
      </c>
      <c r="E236" s="386">
        <v>4.17</v>
      </c>
      <c r="F236" s="386">
        <v>3.96</v>
      </c>
      <c r="G236" s="386">
        <v>3.99</v>
      </c>
      <c r="H236" s="386">
        <v>3.99</v>
      </c>
      <c r="I236" s="387">
        <v>58042800</v>
      </c>
    </row>
    <row r="237" spans="3:9" x14ac:dyDescent="0.2">
      <c r="C237" s="401">
        <v>45982</v>
      </c>
      <c r="D237" s="402">
        <v>3.95</v>
      </c>
      <c r="E237" s="402">
        <v>4.03</v>
      </c>
      <c r="F237" s="402">
        <v>3.86</v>
      </c>
      <c r="G237" s="402">
        <v>4.03</v>
      </c>
      <c r="H237" s="402">
        <v>4.03</v>
      </c>
      <c r="I237" s="403">
        <v>13737200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Protfolio</vt:lpstr>
      <vt:lpstr>Investment Analysis</vt:lpstr>
      <vt:lpstr>Charts</vt:lpstr>
      <vt:lpstr>Current Stock List</vt:lpstr>
      <vt:lpstr>Allocation</vt:lpstr>
      <vt:lpstr>ETF's</vt:lpstr>
      <vt:lpstr>GLCS</vt:lpstr>
      <vt:lpstr>Fund-Stock Info</vt:lpstr>
      <vt:lpstr>Result Transfer Worksheet</vt:lpstr>
      <vt:lpstr>Allocation!Print_Area</vt:lpstr>
      <vt:lpstr>'Current Stock List'!Print_Area</vt:lpstr>
      <vt:lpstr>'ETF''s'!Print_Area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Rubottom</dc:creator>
  <cp:lastModifiedBy>Maddux Willoughby</cp:lastModifiedBy>
  <cp:lastPrinted>2025-11-23T03:28:05Z</cp:lastPrinted>
  <dcterms:created xsi:type="dcterms:W3CDTF">2020-03-28T15:40:43Z</dcterms:created>
  <dcterms:modified xsi:type="dcterms:W3CDTF">2025-12-09T01:19:52Z</dcterms:modified>
</cp:coreProperties>
</file>